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harts/chart6.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228"/>
  <workbookPr showInkAnnotation="0" defaultThemeVersion="124226"/>
  <mc:AlternateContent xmlns:mc="http://schemas.openxmlformats.org/markup-compatibility/2006">
    <mc:Choice Requires="x15">
      <x15ac:absPath xmlns:x15ac="http://schemas.microsoft.com/office/spreadsheetml/2010/11/ac" url="C:\Users\Jesse Knight\Documents\Robotics\drivetrainsim\"/>
    </mc:Choice>
  </mc:AlternateContent>
  <xr:revisionPtr revIDLastSave="0" documentId="13_ncr:1_{95E4D242-9FEF-4618-AF51-7431DF297608}" xr6:coauthVersionLast="45" xr6:coauthVersionMax="45" xr10:uidLastSave="{00000000-0000-0000-0000-000000000000}"/>
  <bookViews>
    <workbookView xWindow="-120" yWindow="-120" windowWidth="29040" windowHeight="15840" xr2:uid="{00000000-000D-0000-FFFF-FFFF00000000}"/>
  </bookViews>
  <sheets>
    <sheet name="Drive Train" sheetId="30" r:id="rId1"/>
    <sheet name="KOP Drivetrain" sheetId="35" r:id="rId2"/>
    <sheet name="Motors" sheetId="15" r:id="rId3"/>
    <sheet name="Calcs" sheetId="33" r:id="rId4"/>
    <sheet name="Changelog" sheetId="34" r:id="rId5"/>
    <sheet name="DEPRECATED - DT-Prelim Calcs" sheetId="32" state="hidden" r:id="rId6"/>
  </sheets>
  <definedNames>
    <definedName name="_xlnm._FilterDatabase" localSheetId="4" hidden="1">Changelog!$A$1:$E$34</definedName>
    <definedName name="_xlnm.Print_Area" localSheetId="0">'Drive Train'!$B$1:$AL$42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5" i="15" l="1"/>
  <c r="C16" i="15"/>
  <c r="N26" i="15"/>
  <c r="M26" i="15"/>
  <c r="K26" i="15"/>
  <c r="D26" i="15"/>
  <c r="N25" i="15"/>
  <c r="M25" i="15"/>
  <c r="J25" i="15"/>
  <c r="K25" i="15" s="1"/>
  <c r="D25" i="15"/>
  <c r="C25" i="15"/>
  <c r="N24" i="15"/>
  <c r="M24" i="15"/>
  <c r="J24" i="15"/>
  <c r="K24" i="15" s="1"/>
  <c r="D24" i="15"/>
  <c r="C24" i="15"/>
  <c r="N23" i="15"/>
  <c r="M23" i="15"/>
  <c r="J23" i="15"/>
  <c r="K23" i="15" s="1"/>
  <c r="D23" i="15"/>
  <c r="C23" i="15"/>
  <c r="N22" i="15"/>
  <c r="M22" i="15"/>
  <c r="J22" i="15"/>
  <c r="K22" i="15" s="1"/>
  <c r="D22" i="15"/>
  <c r="C22" i="15"/>
  <c r="N21" i="15"/>
  <c r="M21" i="15"/>
  <c r="J21" i="15"/>
  <c r="K21" i="15" s="1"/>
  <c r="D21" i="15"/>
  <c r="C21" i="15"/>
  <c r="N20" i="15"/>
  <c r="M20" i="15"/>
  <c r="J20" i="15"/>
  <c r="K20" i="15" s="1"/>
  <c r="D20" i="15"/>
  <c r="C20" i="15"/>
  <c r="N19" i="15"/>
  <c r="M19" i="15"/>
  <c r="J19" i="15"/>
  <c r="K19" i="15" s="1"/>
  <c r="D19" i="15"/>
  <c r="C19" i="15"/>
  <c r="N18" i="15"/>
  <c r="M18" i="15"/>
  <c r="J18" i="15"/>
  <c r="K18" i="15" s="1"/>
  <c r="D18" i="15"/>
  <c r="C18" i="15"/>
  <c r="N17" i="15"/>
  <c r="M17" i="15"/>
  <c r="J17" i="15"/>
  <c r="K17" i="15" s="1"/>
  <c r="D17" i="15"/>
  <c r="C17" i="15"/>
  <c r="N14" i="15"/>
  <c r="J14" i="15"/>
  <c r="K14" i="15" s="1"/>
  <c r="I14" i="15"/>
  <c r="M14" i="15" s="1"/>
  <c r="D14" i="15"/>
  <c r="C14" i="15"/>
  <c r="D15" i="15"/>
  <c r="J15" i="15"/>
  <c r="K15" i="15" s="1"/>
  <c r="M15" i="15"/>
  <c r="N15" i="15"/>
  <c r="D16" i="15"/>
  <c r="J16" i="15"/>
  <c r="K16" i="15"/>
  <c r="M16" i="15"/>
  <c r="N16" i="15"/>
  <c r="N11" i="15"/>
  <c r="M11" i="15"/>
  <c r="J11" i="15"/>
  <c r="K11" i="15" s="1"/>
  <c r="D11" i="15"/>
  <c r="C11" i="15"/>
  <c r="C12" i="15"/>
  <c r="D12" i="15"/>
  <c r="I12" i="15"/>
  <c r="M12" i="15" s="1"/>
  <c r="J12" i="15"/>
  <c r="K12" i="15" s="1"/>
  <c r="N12" i="15"/>
  <c r="C13" i="15"/>
  <c r="D13" i="15"/>
  <c r="I13" i="15"/>
  <c r="J13" i="15"/>
  <c r="K13" i="15"/>
  <c r="M13" i="15"/>
  <c r="N13" i="15"/>
  <c r="N8" i="15"/>
  <c r="M8" i="15"/>
  <c r="K8" i="15"/>
  <c r="D8" i="15"/>
  <c r="M9" i="15"/>
  <c r="J9" i="15"/>
  <c r="F9" i="15"/>
  <c r="N9" i="15" s="1"/>
  <c r="D9" i="15"/>
  <c r="D10" i="15"/>
  <c r="K10" i="15"/>
  <c r="M10" i="15"/>
  <c r="N10" i="15"/>
  <c r="N7" i="15"/>
  <c r="K7" i="15"/>
  <c r="D7" i="15"/>
  <c r="N6" i="15"/>
  <c r="M6" i="15"/>
  <c r="J6" i="15"/>
  <c r="D6" i="15"/>
  <c r="C6" i="15"/>
  <c r="K9" i="15" l="1"/>
  <c r="O11" i="15"/>
  <c r="O9" i="15"/>
  <c r="K6" i="15"/>
  <c r="F9" i="30"/>
  <c r="AI6" i="30"/>
  <c r="F99" i="33"/>
  <c r="E16" i="33"/>
  <c r="C20" i="33"/>
  <c r="O10" i="15" l="1"/>
  <c r="F7" i="30"/>
  <c r="L96" i="33" l="1"/>
  <c r="AI32" i="30"/>
  <c r="AI31" i="30"/>
  <c r="H97" i="33" l="1"/>
  <c r="I97" i="33"/>
  <c r="H96" i="33"/>
  <c r="TD1" i="33"/>
  <c r="SH1" i="33"/>
  <c r="C13" i="33" l="1"/>
  <c r="AI18" i="30" l="1"/>
  <c r="O96" i="33"/>
  <c r="O95" i="33"/>
  <c r="A37" i="15" l="1"/>
  <c r="B35" i="15"/>
  <c r="ML8" i="33"/>
  <c r="MM8" i="33"/>
  <c r="MN8" i="33"/>
  <c r="MO8" i="33"/>
  <c r="MP8" i="33"/>
  <c r="MQ8" i="33"/>
  <c r="MR8" i="33"/>
  <c r="MS8" i="33"/>
  <c r="MT8" i="33"/>
  <c r="MU8" i="33"/>
  <c r="MV8" i="33"/>
  <c r="MW8" i="33"/>
  <c r="MX8" i="33"/>
  <c r="MY8" i="33"/>
  <c r="MZ8" i="33"/>
  <c r="NA8" i="33"/>
  <c r="NB8" i="33"/>
  <c r="NC8" i="33"/>
  <c r="ND8" i="33"/>
  <c r="NE8" i="33"/>
  <c r="O26" i="15" l="1"/>
  <c r="C35" i="15"/>
  <c r="P5" i="15"/>
  <c r="P26" i="15" l="1"/>
  <c r="P9" i="15"/>
  <c r="P11" i="15"/>
  <c r="P10" i="15"/>
  <c r="P8" i="15"/>
  <c r="O6" i="15"/>
  <c r="P6" i="15"/>
  <c r="O8" i="15"/>
  <c r="P23" i="15"/>
  <c r="O23" i="15"/>
  <c r="O25" i="15"/>
  <c r="P14" i="15"/>
  <c r="P15" i="15"/>
  <c r="P17" i="15"/>
  <c r="P18" i="15"/>
  <c r="P19" i="15"/>
  <c r="O16" i="15"/>
  <c r="O24" i="15"/>
  <c r="P12" i="15"/>
  <c r="O19" i="15"/>
  <c r="O15" i="15"/>
  <c r="P27" i="15"/>
  <c r="P22" i="15"/>
  <c r="O18" i="15"/>
  <c r="O14" i="15"/>
  <c r="O17" i="15"/>
  <c r="Q5" i="15"/>
  <c r="Q26" i="15" s="1"/>
  <c r="C17" i="33"/>
  <c r="F8" i="30"/>
  <c r="P21" i="15" l="1"/>
  <c r="Q8" i="15"/>
  <c r="P20" i="15"/>
  <c r="O13" i="15"/>
  <c r="Q11" i="15"/>
  <c r="Q9" i="15"/>
  <c r="Q10" i="15"/>
  <c r="O21" i="15"/>
  <c r="Q6" i="15"/>
  <c r="P13" i="15"/>
  <c r="C21" i="33"/>
  <c r="O12" i="15"/>
  <c r="O22" i="15"/>
  <c r="P24" i="15"/>
  <c r="P25" i="15"/>
  <c r="Q12" i="15"/>
  <c r="Q14" i="15"/>
  <c r="Q13" i="15"/>
  <c r="Q16" i="15"/>
  <c r="Q19" i="15"/>
  <c r="Q20" i="15"/>
  <c r="Q15" i="15"/>
  <c r="Q23" i="15"/>
  <c r="Q25" i="15"/>
  <c r="Q18" i="15"/>
  <c r="Q22" i="15"/>
  <c r="Q24" i="15"/>
  <c r="Q27" i="15"/>
  <c r="Q17" i="15"/>
  <c r="Q21" i="15"/>
  <c r="O20" i="15"/>
  <c r="O27" i="15"/>
  <c r="P16" i="15"/>
  <c r="R5" i="15"/>
  <c r="R26" i="15" s="1"/>
  <c r="C55" i="33"/>
  <c r="R9" i="15" l="1"/>
  <c r="R11" i="15"/>
  <c r="R10" i="15"/>
  <c r="R6" i="15"/>
  <c r="R8" i="15"/>
  <c r="R13" i="15"/>
  <c r="R12" i="15"/>
  <c r="R15" i="15"/>
  <c r="R16" i="15"/>
  <c r="R19" i="15"/>
  <c r="R17" i="15"/>
  <c r="R18" i="15"/>
  <c r="R20" i="15"/>
  <c r="R21" i="15"/>
  <c r="R23" i="15"/>
  <c r="R25" i="15"/>
  <c r="R22" i="15"/>
  <c r="R14" i="15"/>
  <c r="R27" i="15"/>
  <c r="R24" i="15"/>
  <c r="S5" i="15"/>
  <c r="S26" i="15" s="1"/>
  <c r="F10" i="30"/>
  <c r="S9" i="15" l="1"/>
  <c r="S11" i="15"/>
  <c r="S10" i="15"/>
  <c r="S8" i="15"/>
  <c r="S6" i="15"/>
  <c r="S13" i="15"/>
  <c r="S12" i="15"/>
  <c r="S14" i="15"/>
  <c r="S15" i="15"/>
  <c r="S17" i="15"/>
  <c r="S16" i="15"/>
  <c r="S18" i="15"/>
  <c r="S19" i="15"/>
  <c r="S20" i="15"/>
  <c r="S22" i="15"/>
  <c r="S24" i="15"/>
  <c r="S27" i="15"/>
  <c r="S21" i="15"/>
  <c r="S23" i="15"/>
  <c r="S25" i="15"/>
  <c r="T5" i="15"/>
  <c r="T26" i="15" s="1"/>
  <c r="C10" i="33"/>
  <c r="F12" i="30" s="1"/>
  <c r="C40" i="33" s="1"/>
  <c r="T11" i="15" l="1"/>
  <c r="T9" i="15"/>
  <c r="T10" i="15"/>
  <c r="T8" i="15"/>
  <c r="T6" i="15"/>
  <c r="T12" i="15"/>
  <c r="T16" i="15"/>
  <c r="T14" i="15"/>
  <c r="T13" i="15"/>
  <c r="T15" i="15"/>
  <c r="T18" i="15"/>
  <c r="T20" i="15"/>
  <c r="T21" i="15"/>
  <c r="T17" i="15"/>
  <c r="T19" i="15"/>
  <c r="T22" i="15"/>
  <c r="T24" i="15"/>
  <c r="T27" i="15"/>
  <c r="T23" i="15"/>
  <c r="T25" i="15"/>
  <c r="U5" i="15"/>
  <c r="U26" i="15" s="1"/>
  <c r="V2" i="32"/>
  <c r="AP2" i="32"/>
  <c r="BE2" i="32"/>
  <c r="BT2" i="32"/>
  <c r="CI2" i="32"/>
  <c r="CX2" i="32"/>
  <c r="DM2" i="32"/>
  <c r="EB2" i="32"/>
  <c r="EQ2" i="32"/>
  <c r="FF2" i="32"/>
  <c r="FU2" i="32"/>
  <c r="GJ2" i="32"/>
  <c r="GY2" i="32"/>
  <c r="HN2" i="32"/>
  <c r="IC2" i="32"/>
  <c r="IR2" i="32"/>
  <c r="JG2" i="32"/>
  <c r="JV2" i="32"/>
  <c r="KK2" i="32"/>
  <c r="KZ2" i="32"/>
  <c r="LO2" i="32"/>
  <c r="C4" i="32"/>
  <c r="C5" i="32" s="1"/>
  <c r="S4" i="32"/>
  <c r="AA4" i="32"/>
  <c r="AI4" i="32"/>
  <c r="AD4" i="32" s="1"/>
  <c r="AM4" i="32"/>
  <c r="AY4" i="32"/>
  <c r="BB4" i="32"/>
  <c r="BN4" i="32"/>
  <c r="BQ4" i="32"/>
  <c r="CC4" i="32"/>
  <c r="CF4" i="32"/>
  <c r="CR4" i="32"/>
  <c r="CU4" i="32"/>
  <c r="DG4" i="32"/>
  <c r="DJ4" i="32"/>
  <c r="DV4" i="32"/>
  <c r="DY4" i="32"/>
  <c r="EK4" i="32"/>
  <c r="EN4" i="32"/>
  <c r="EZ4" i="32"/>
  <c r="FC4" i="32"/>
  <c r="FO4" i="32"/>
  <c r="FR4" i="32"/>
  <c r="GD4" i="32"/>
  <c r="GG4" i="32"/>
  <c r="GS4" i="32"/>
  <c r="GV4" i="32"/>
  <c r="HH4" i="32"/>
  <c r="HK4" i="32"/>
  <c r="HW4" i="32"/>
  <c r="HZ4" i="32"/>
  <c r="IL4" i="32"/>
  <c r="IO4" i="32"/>
  <c r="JA4" i="32"/>
  <c r="JD4" i="32"/>
  <c r="JP4" i="32"/>
  <c r="JS4" i="32"/>
  <c r="KE4" i="32"/>
  <c r="KH4" i="32"/>
  <c r="KT4" i="32"/>
  <c r="KW4" i="32"/>
  <c r="LI4" i="32"/>
  <c r="LL4" i="32"/>
  <c r="LX4" i="32"/>
  <c r="C6" i="32"/>
  <c r="C8" i="32"/>
  <c r="C9" i="32"/>
  <c r="C10" i="32"/>
  <c r="J62" i="32" s="1"/>
  <c r="J63" i="32" s="1"/>
  <c r="C11" i="32"/>
  <c r="C12" i="32" s="1"/>
  <c r="C16" i="32"/>
  <c r="C18" i="32"/>
  <c r="C30" i="32" s="1"/>
  <c r="C19" i="32"/>
  <c r="C21" i="32"/>
  <c r="C23" i="32"/>
  <c r="C24" i="32" s="1"/>
  <c r="C32" i="32"/>
  <c r="G32" i="32"/>
  <c r="F34" i="32" s="1"/>
  <c r="F35" i="32" s="1"/>
  <c r="AM2" i="32" s="1"/>
  <c r="K32" i="32"/>
  <c r="I49" i="32"/>
  <c r="K49" i="32" s="1"/>
  <c r="E51" i="32"/>
  <c r="C53" i="32"/>
  <c r="C54" i="32"/>
  <c r="C55" i="32"/>
  <c r="C56" i="32"/>
  <c r="C57" i="32"/>
  <c r="C58" i="32"/>
  <c r="C59" i="32"/>
  <c r="Z205" i="32"/>
  <c r="AC205" i="32" s="1"/>
  <c r="AA205" i="32"/>
  <c r="AI205" i="32"/>
  <c r="AT205" i="32"/>
  <c r="BI205" i="32"/>
  <c r="BX205" i="32"/>
  <c r="CM205" i="32"/>
  <c r="DB205" i="32"/>
  <c r="DQ205" i="32"/>
  <c r="EF205" i="32"/>
  <c r="EU205" i="32"/>
  <c r="FJ205" i="32"/>
  <c r="FY205" i="32"/>
  <c r="GN205" i="32"/>
  <c r="HC205" i="32"/>
  <c r="HR205" i="32"/>
  <c r="IG205" i="32"/>
  <c r="IV205" i="32"/>
  <c r="JK205" i="32"/>
  <c r="JZ205" i="32"/>
  <c r="KO205" i="32"/>
  <c r="LD205" i="32"/>
  <c r="LS205" i="32"/>
  <c r="U9" i="15" l="1"/>
  <c r="U11" i="15"/>
  <c r="U10" i="15"/>
  <c r="U6" i="15"/>
  <c r="U8" i="15"/>
  <c r="U12" i="15"/>
  <c r="U14" i="15"/>
  <c r="U16" i="15"/>
  <c r="U15" i="15"/>
  <c r="U17" i="15"/>
  <c r="U13" i="15"/>
  <c r="U18" i="15"/>
  <c r="U23" i="15"/>
  <c r="U25" i="15"/>
  <c r="U20" i="15"/>
  <c r="U21" i="15"/>
  <c r="U22" i="15"/>
  <c r="U24" i="15"/>
  <c r="U27" i="15"/>
  <c r="U19" i="15"/>
  <c r="V5" i="15"/>
  <c r="V26" i="15" s="1"/>
  <c r="C26" i="32"/>
  <c r="C27" i="32" s="1"/>
  <c r="C31" i="32"/>
  <c r="O52" i="32"/>
  <c r="LN2" i="32" s="1"/>
  <c r="I32" i="32"/>
  <c r="G34" i="32" s="1"/>
  <c r="H34" i="32" s="1"/>
  <c r="FV2" i="32"/>
  <c r="ID2" i="32"/>
  <c r="KL2" i="32"/>
  <c r="CJ2" i="32"/>
  <c r="ER2" i="32"/>
  <c r="GZ2" i="32"/>
  <c r="JH2" i="32"/>
  <c r="LP2" i="32"/>
  <c r="BP5" i="32"/>
  <c r="BP6" i="32" s="1"/>
  <c r="BP7" i="32" s="1"/>
  <c r="BP8" i="32" s="1"/>
  <c r="BP9" i="32" s="1"/>
  <c r="BP10" i="32" s="1"/>
  <c r="BP11" i="32" s="1"/>
  <c r="BP12" i="32" s="1"/>
  <c r="BP13" i="32" s="1"/>
  <c r="BP14" i="32" s="1"/>
  <c r="BP15" i="32" s="1"/>
  <c r="BP16" i="32" s="1"/>
  <c r="BP17" i="32" s="1"/>
  <c r="BP18" i="32" s="1"/>
  <c r="BP19" i="32" s="1"/>
  <c r="BP20" i="32" s="1"/>
  <c r="BP21" i="32" s="1"/>
  <c r="BP22" i="32" s="1"/>
  <c r="BP23" i="32" s="1"/>
  <c r="BP24" i="32" s="1"/>
  <c r="BP25" i="32" s="1"/>
  <c r="BP26" i="32" s="1"/>
  <c r="BP27" i="32" s="1"/>
  <c r="BP28" i="32" s="1"/>
  <c r="BP29" i="32" s="1"/>
  <c r="BP30" i="32" s="1"/>
  <c r="BP31" i="32" s="1"/>
  <c r="BP32" i="32" s="1"/>
  <c r="BP33" i="32" s="1"/>
  <c r="BP34" i="32" s="1"/>
  <c r="BP35" i="32" s="1"/>
  <c r="BP36" i="32" s="1"/>
  <c r="BP37" i="32" s="1"/>
  <c r="BP38" i="32" s="1"/>
  <c r="BP39" i="32" s="1"/>
  <c r="BP40" i="32" s="1"/>
  <c r="BP41" i="32" s="1"/>
  <c r="BP42" i="32" s="1"/>
  <c r="BP43" i="32" s="1"/>
  <c r="BP44" i="32" s="1"/>
  <c r="BP45" i="32" s="1"/>
  <c r="BP46" i="32" s="1"/>
  <c r="BP47" i="32" s="1"/>
  <c r="BP48" i="32" s="1"/>
  <c r="BP49" i="32" s="1"/>
  <c r="BP50" i="32" s="1"/>
  <c r="BP51" i="32" s="1"/>
  <c r="BP52" i="32" s="1"/>
  <c r="BP53" i="32" s="1"/>
  <c r="BP54" i="32" s="1"/>
  <c r="BP55" i="32" s="1"/>
  <c r="BP56" i="32" s="1"/>
  <c r="BP57" i="32" s="1"/>
  <c r="BP58" i="32" s="1"/>
  <c r="BP59" i="32" s="1"/>
  <c r="BP60" i="32" s="1"/>
  <c r="BP61" i="32" s="1"/>
  <c r="BP62" i="32" s="1"/>
  <c r="BP63" i="32" s="1"/>
  <c r="BP64" i="32" s="1"/>
  <c r="BP65" i="32" s="1"/>
  <c r="BP66" i="32" s="1"/>
  <c r="BP67" i="32" s="1"/>
  <c r="BP68" i="32" s="1"/>
  <c r="BP69" i="32" s="1"/>
  <c r="BP70" i="32" s="1"/>
  <c r="BP71" i="32" s="1"/>
  <c r="BP72" i="32" s="1"/>
  <c r="BP73" i="32" s="1"/>
  <c r="BP74" i="32" s="1"/>
  <c r="BP75" i="32" s="1"/>
  <c r="BP76" i="32" s="1"/>
  <c r="BP77" i="32" s="1"/>
  <c r="BP78" i="32" s="1"/>
  <c r="BP79" i="32" s="1"/>
  <c r="BP80" i="32" s="1"/>
  <c r="BP81" i="32" s="1"/>
  <c r="BP82" i="32" s="1"/>
  <c r="BP83" i="32" s="1"/>
  <c r="BP84" i="32" s="1"/>
  <c r="BP85" i="32" s="1"/>
  <c r="BP86" i="32" s="1"/>
  <c r="BP87" i="32" s="1"/>
  <c r="BP88" i="32" s="1"/>
  <c r="BP89" i="32" s="1"/>
  <c r="BP90" i="32" s="1"/>
  <c r="BP91" i="32" s="1"/>
  <c r="BP92" i="32" s="1"/>
  <c r="BP93" i="32" s="1"/>
  <c r="BP94" i="32" s="1"/>
  <c r="BP95" i="32" s="1"/>
  <c r="BP96" i="32" s="1"/>
  <c r="BP97" i="32" s="1"/>
  <c r="BP98" i="32" s="1"/>
  <c r="BP99" i="32" s="1"/>
  <c r="BP100" i="32" s="1"/>
  <c r="BP101" i="32" s="1"/>
  <c r="BP102" i="32" s="1"/>
  <c r="BP103" i="32" s="1"/>
  <c r="BP104" i="32" s="1"/>
  <c r="BP105" i="32" s="1"/>
  <c r="BP106" i="32" s="1"/>
  <c r="BP107" i="32" s="1"/>
  <c r="BP108" i="32" s="1"/>
  <c r="BP109" i="32" s="1"/>
  <c r="BP110" i="32" s="1"/>
  <c r="BP111" i="32" s="1"/>
  <c r="BP112" i="32" s="1"/>
  <c r="BP113" i="32" s="1"/>
  <c r="BP114" i="32" s="1"/>
  <c r="BP115" i="32" s="1"/>
  <c r="BP116" i="32" s="1"/>
  <c r="BP117" i="32" s="1"/>
  <c r="BP118" i="32" s="1"/>
  <c r="BP119" i="32" s="1"/>
  <c r="BP120" i="32" s="1"/>
  <c r="BP121" i="32" s="1"/>
  <c r="BP122" i="32" s="1"/>
  <c r="BP123" i="32" s="1"/>
  <c r="BP124" i="32" s="1"/>
  <c r="BP125" i="32" s="1"/>
  <c r="BP126" i="32" s="1"/>
  <c r="BP127" i="32" s="1"/>
  <c r="BP128" i="32" s="1"/>
  <c r="BP129" i="32" s="1"/>
  <c r="BP130" i="32" s="1"/>
  <c r="BP131" i="32" s="1"/>
  <c r="BP132" i="32" s="1"/>
  <c r="BP133" i="32" s="1"/>
  <c r="BP134" i="32" s="1"/>
  <c r="BP135" i="32" s="1"/>
  <c r="BP136" i="32" s="1"/>
  <c r="BP137" i="32" s="1"/>
  <c r="BP138" i="32" s="1"/>
  <c r="BP139" i="32" s="1"/>
  <c r="BP140" i="32" s="1"/>
  <c r="BP141" i="32" s="1"/>
  <c r="BP142" i="32" s="1"/>
  <c r="BP143" i="32" s="1"/>
  <c r="BP144" i="32" s="1"/>
  <c r="BP145" i="32" s="1"/>
  <c r="BP146" i="32" s="1"/>
  <c r="BP147" i="32" s="1"/>
  <c r="BP148" i="32" s="1"/>
  <c r="BP149" i="32" s="1"/>
  <c r="BP150" i="32" s="1"/>
  <c r="BP151" i="32" s="1"/>
  <c r="BP152" i="32" s="1"/>
  <c r="BP153" i="32" s="1"/>
  <c r="BP154" i="32" s="1"/>
  <c r="BP155" i="32" s="1"/>
  <c r="BP156" i="32" s="1"/>
  <c r="BP157" i="32" s="1"/>
  <c r="BP158" i="32" s="1"/>
  <c r="BP159" i="32" s="1"/>
  <c r="BP160" i="32" s="1"/>
  <c r="BP161" i="32" s="1"/>
  <c r="BP162" i="32" s="1"/>
  <c r="BP163" i="32" s="1"/>
  <c r="BP164" i="32" s="1"/>
  <c r="BP165" i="32" s="1"/>
  <c r="BP166" i="32" s="1"/>
  <c r="BP167" i="32" s="1"/>
  <c r="BP168" i="32" s="1"/>
  <c r="BP169" i="32" s="1"/>
  <c r="BP170" i="32" s="1"/>
  <c r="BP171" i="32" s="1"/>
  <c r="BP172" i="32" s="1"/>
  <c r="BP173" i="32" s="1"/>
  <c r="BP174" i="32" s="1"/>
  <c r="BP175" i="32" s="1"/>
  <c r="BP176" i="32" s="1"/>
  <c r="BP177" i="32" s="1"/>
  <c r="BP178" i="32" s="1"/>
  <c r="BP179" i="32" s="1"/>
  <c r="BP180" i="32" s="1"/>
  <c r="BP181" i="32" s="1"/>
  <c r="BP182" i="32" s="1"/>
  <c r="BP183" i="32" s="1"/>
  <c r="BP184" i="32" s="1"/>
  <c r="BP185" i="32" s="1"/>
  <c r="BP186" i="32" s="1"/>
  <c r="BP187" i="32" s="1"/>
  <c r="BP188" i="32" s="1"/>
  <c r="BP189" i="32" s="1"/>
  <c r="BP190" i="32" s="1"/>
  <c r="BP191" i="32" s="1"/>
  <c r="BP192" i="32" s="1"/>
  <c r="BP193" i="32" s="1"/>
  <c r="BP194" i="32" s="1"/>
  <c r="BP195" i="32" s="1"/>
  <c r="BP196" i="32" s="1"/>
  <c r="BP197" i="32" s="1"/>
  <c r="BP198" i="32" s="1"/>
  <c r="BP199" i="32" s="1"/>
  <c r="BP200" i="32" s="1"/>
  <c r="BP201" i="32" s="1"/>
  <c r="BP202" i="32" s="1"/>
  <c r="BP203" i="32" s="1"/>
  <c r="BP204" i="32" s="1"/>
  <c r="DX5" i="32"/>
  <c r="DX6" i="32" s="1"/>
  <c r="DX7" i="32" s="1"/>
  <c r="DX8" i="32" s="1"/>
  <c r="DX9" i="32" s="1"/>
  <c r="DX10" i="32" s="1"/>
  <c r="DX11" i="32" s="1"/>
  <c r="DX12" i="32" s="1"/>
  <c r="DX13" i="32" s="1"/>
  <c r="DX14" i="32" s="1"/>
  <c r="DX15" i="32" s="1"/>
  <c r="DX16" i="32" s="1"/>
  <c r="DX17" i="32" s="1"/>
  <c r="DX18" i="32" s="1"/>
  <c r="DX19" i="32" s="1"/>
  <c r="DX20" i="32" s="1"/>
  <c r="DX21" i="32" s="1"/>
  <c r="DX22" i="32" s="1"/>
  <c r="DX23" i="32" s="1"/>
  <c r="DX24" i="32" s="1"/>
  <c r="DX25" i="32" s="1"/>
  <c r="DX26" i="32" s="1"/>
  <c r="DX27" i="32" s="1"/>
  <c r="DX28" i="32" s="1"/>
  <c r="DX29" i="32" s="1"/>
  <c r="DX30" i="32" s="1"/>
  <c r="DX31" i="32" s="1"/>
  <c r="DX32" i="32" s="1"/>
  <c r="DX33" i="32" s="1"/>
  <c r="DX34" i="32" s="1"/>
  <c r="DX35" i="32" s="1"/>
  <c r="DX36" i="32" s="1"/>
  <c r="DX37" i="32" s="1"/>
  <c r="DX38" i="32" s="1"/>
  <c r="DX39" i="32" s="1"/>
  <c r="DX40" i="32" s="1"/>
  <c r="DX41" i="32" s="1"/>
  <c r="DX42" i="32" s="1"/>
  <c r="DX43" i="32" s="1"/>
  <c r="DX44" i="32" s="1"/>
  <c r="DX45" i="32" s="1"/>
  <c r="DX46" i="32" s="1"/>
  <c r="DX47" i="32" s="1"/>
  <c r="DX48" i="32" s="1"/>
  <c r="DX49" i="32" s="1"/>
  <c r="DX50" i="32" s="1"/>
  <c r="DX51" i="32" s="1"/>
  <c r="DX52" i="32" s="1"/>
  <c r="DX53" i="32" s="1"/>
  <c r="DX54" i="32" s="1"/>
  <c r="DX55" i="32" s="1"/>
  <c r="DX56" i="32" s="1"/>
  <c r="DX57" i="32" s="1"/>
  <c r="DX58" i="32" s="1"/>
  <c r="DX59" i="32" s="1"/>
  <c r="DX60" i="32" s="1"/>
  <c r="DX61" i="32" s="1"/>
  <c r="DX62" i="32" s="1"/>
  <c r="DX63" i="32" s="1"/>
  <c r="DX64" i="32" s="1"/>
  <c r="DX65" i="32" s="1"/>
  <c r="DX66" i="32" s="1"/>
  <c r="DX67" i="32" s="1"/>
  <c r="DX68" i="32" s="1"/>
  <c r="DX69" i="32" s="1"/>
  <c r="DX70" i="32" s="1"/>
  <c r="DX71" i="32" s="1"/>
  <c r="DX72" i="32" s="1"/>
  <c r="DX73" i="32" s="1"/>
  <c r="DX74" i="32" s="1"/>
  <c r="DX75" i="32" s="1"/>
  <c r="DX76" i="32" s="1"/>
  <c r="DX77" i="32" s="1"/>
  <c r="DX78" i="32" s="1"/>
  <c r="DX79" i="32" s="1"/>
  <c r="DX80" i="32" s="1"/>
  <c r="DX81" i="32" s="1"/>
  <c r="DX82" i="32" s="1"/>
  <c r="DX83" i="32" s="1"/>
  <c r="DX84" i="32" s="1"/>
  <c r="DX85" i="32" s="1"/>
  <c r="DX86" i="32" s="1"/>
  <c r="DX87" i="32" s="1"/>
  <c r="DX88" i="32" s="1"/>
  <c r="DX89" i="32" s="1"/>
  <c r="DX90" i="32" s="1"/>
  <c r="DX91" i="32" s="1"/>
  <c r="DX92" i="32" s="1"/>
  <c r="DX93" i="32" s="1"/>
  <c r="DX94" i="32" s="1"/>
  <c r="DX95" i="32" s="1"/>
  <c r="DX96" i="32" s="1"/>
  <c r="DX97" i="32" s="1"/>
  <c r="DX98" i="32" s="1"/>
  <c r="DX99" i="32" s="1"/>
  <c r="DX100" i="32" s="1"/>
  <c r="DX101" i="32" s="1"/>
  <c r="DX102" i="32" s="1"/>
  <c r="DX103" i="32" s="1"/>
  <c r="DX104" i="32" s="1"/>
  <c r="DX105" i="32" s="1"/>
  <c r="DX106" i="32" s="1"/>
  <c r="DX107" i="32" s="1"/>
  <c r="DX108" i="32" s="1"/>
  <c r="DX109" i="32" s="1"/>
  <c r="DX110" i="32" s="1"/>
  <c r="DX111" i="32" s="1"/>
  <c r="DX112" i="32" s="1"/>
  <c r="DX113" i="32" s="1"/>
  <c r="DX114" i="32" s="1"/>
  <c r="DX115" i="32" s="1"/>
  <c r="DX116" i="32" s="1"/>
  <c r="DX117" i="32" s="1"/>
  <c r="DX118" i="32" s="1"/>
  <c r="DX119" i="32" s="1"/>
  <c r="DX120" i="32" s="1"/>
  <c r="DX121" i="32" s="1"/>
  <c r="DX122" i="32" s="1"/>
  <c r="DX123" i="32" s="1"/>
  <c r="DX124" i="32" s="1"/>
  <c r="DX125" i="32" s="1"/>
  <c r="DX126" i="32" s="1"/>
  <c r="DX127" i="32" s="1"/>
  <c r="DX128" i="32" s="1"/>
  <c r="DX129" i="32" s="1"/>
  <c r="DX130" i="32" s="1"/>
  <c r="DX131" i="32" s="1"/>
  <c r="DX132" i="32" s="1"/>
  <c r="DX133" i="32" s="1"/>
  <c r="DX134" i="32" s="1"/>
  <c r="DX135" i="32" s="1"/>
  <c r="DX136" i="32" s="1"/>
  <c r="DX137" i="32" s="1"/>
  <c r="DX138" i="32" s="1"/>
  <c r="DX139" i="32" s="1"/>
  <c r="DX140" i="32" s="1"/>
  <c r="DX141" i="32" s="1"/>
  <c r="DX142" i="32" s="1"/>
  <c r="DX143" i="32" s="1"/>
  <c r="DX144" i="32" s="1"/>
  <c r="DX145" i="32" s="1"/>
  <c r="DX146" i="32" s="1"/>
  <c r="DX147" i="32" s="1"/>
  <c r="DX148" i="32" s="1"/>
  <c r="DX149" i="32" s="1"/>
  <c r="DX150" i="32" s="1"/>
  <c r="DX151" i="32" s="1"/>
  <c r="DX152" i="32" s="1"/>
  <c r="DX153" i="32" s="1"/>
  <c r="DX154" i="32" s="1"/>
  <c r="DX155" i="32" s="1"/>
  <c r="DX156" i="32" s="1"/>
  <c r="DX157" i="32" s="1"/>
  <c r="DX158" i="32" s="1"/>
  <c r="DX159" i="32" s="1"/>
  <c r="DX160" i="32" s="1"/>
  <c r="DX161" i="32" s="1"/>
  <c r="DX162" i="32" s="1"/>
  <c r="DX163" i="32" s="1"/>
  <c r="DX164" i="32" s="1"/>
  <c r="DX165" i="32" s="1"/>
  <c r="DX166" i="32" s="1"/>
  <c r="DX167" i="32" s="1"/>
  <c r="DX168" i="32" s="1"/>
  <c r="DX169" i="32" s="1"/>
  <c r="DX170" i="32" s="1"/>
  <c r="DX171" i="32" s="1"/>
  <c r="DX172" i="32" s="1"/>
  <c r="DX173" i="32" s="1"/>
  <c r="DX174" i="32" s="1"/>
  <c r="DX175" i="32" s="1"/>
  <c r="DX176" i="32" s="1"/>
  <c r="DX177" i="32" s="1"/>
  <c r="DX178" i="32" s="1"/>
  <c r="DX179" i="32" s="1"/>
  <c r="DX180" i="32" s="1"/>
  <c r="DX181" i="32" s="1"/>
  <c r="DX182" i="32" s="1"/>
  <c r="DX183" i="32" s="1"/>
  <c r="DX184" i="32" s="1"/>
  <c r="DX185" i="32" s="1"/>
  <c r="DX186" i="32" s="1"/>
  <c r="DX187" i="32" s="1"/>
  <c r="DX188" i="32" s="1"/>
  <c r="DX189" i="32" s="1"/>
  <c r="DX190" i="32" s="1"/>
  <c r="DX191" i="32" s="1"/>
  <c r="DX192" i="32" s="1"/>
  <c r="DX193" i="32" s="1"/>
  <c r="DX194" i="32" s="1"/>
  <c r="DX195" i="32" s="1"/>
  <c r="DX196" i="32" s="1"/>
  <c r="DX197" i="32" s="1"/>
  <c r="DX198" i="32" s="1"/>
  <c r="DX199" i="32" s="1"/>
  <c r="DX200" i="32" s="1"/>
  <c r="DX201" i="32" s="1"/>
  <c r="DX202" i="32" s="1"/>
  <c r="DX203" i="32" s="1"/>
  <c r="DX204" i="32" s="1"/>
  <c r="R5" i="32"/>
  <c r="R6" i="32" s="1"/>
  <c r="R7" i="32" s="1"/>
  <c r="R8" i="32" s="1"/>
  <c r="R9" i="32" s="1"/>
  <c r="R10" i="32" s="1"/>
  <c r="R11" i="32" s="1"/>
  <c r="R12" i="32" s="1"/>
  <c r="R13" i="32" s="1"/>
  <c r="R14" i="32" s="1"/>
  <c r="R15" i="32" s="1"/>
  <c r="R16" i="32" s="1"/>
  <c r="R17" i="32" s="1"/>
  <c r="R18" i="32" s="1"/>
  <c r="R19" i="32" s="1"/>
  <c r="R20" i="32" s="1"/>
  <c r="R21" i="32" s="1"/>
  <c r="R22" i="32" s="1"/>
  <c r="R23" i="32" s="1"/>
  <c r="R24" i="32" s="1"/>
  <c r="R25" i="32" s="1"/>
  <c r="R26" i="32" s="1"/>
  <c r="R27" i="32" s="1"/>
  <c r="R28" i="32" s="1"/>
  <c r="R29" i="32" s="1"/>
  <c r="R30" i="32" s="1"/>
  <c r="R31" i="32" s="1"/>
  <c r="R32" i="32" s="1"/>
  <c r="R33" i="32" s="1"/>
  <c r="R34" i="32" s="1"/>
  <c r="R35" i="32" s="1"/>
  <c r="R36" i="32" s="1"/>
  <c r="R37" i="32" s="1"/>
  <c r="R38" i="32" s="1"/>
  <c r="R39" i="32" s="1"/>
  <c r="R40" i="32" s="1"/>
  <c r="R41" i="32" s="1"/>
  <c r="R42" i="32" s="1"/>
  <c r="R43" i="32" s="1"/>
  <c r="R44" i="32" s="1"/>
  <c r="R45" i="32" s="1"/>
  <c r="R46" i="32" s="1"/>
  <c r="R47" i="32" s="1"/>
  <c r="R48" i="32" s="1"/>
  <c r="R49" i="32" s="1"/>
  <c r="R50" i="32" s="1"/>
  <c r="R51" i="32" s="1"/>
  <c r="R52" i="32" s="1"/>
  <c r="R53" i="32" s="1"/>
  <c r="R54" i="32" s="1"/>
  <c r="R55" i="32" s="1"/>
  <c r="R56" i="32" s="1"/>
  <c r="R57" i="32" s="1"/>
  <c r="R58" i="32" s="1"/>
  <c r="R59" i="32" s="1"/>
  <c r="R60" i="32" s="1"/>
  <c r="R61" i="32" s="1"/>
  <c r="R62" i="32" s="1"/>
  <c r="R63" i="32" s="1"/>
  <c r="R64" i="32" s="1"/>
  <c r="R65" i="32" s="1"/>
  <c r="R66" i="32" s="1"/>
  <c r="R67" i="32" s="1"/>
  <c r="R68" i="32" s="1"/>
  <c r="R69" i="32" s="1"/>
  <c r="R70" i="32" s="1"/>
  <c r="R71" i="32" s="1"/>
  <c r="R72" i="32" s="1"/>
  <c r="R73" i="32" s="1"/>
  <c r="R74" i="32" s="1"/>
  <c r="R75" i="32" s="1"/>
  <c r="R76" i="32" s="1"/>
  <c r="R77" i="32" s="1"/>
  <c r="R78" i="32" s="1"/>
  <c r="R79" i="32" s="1"/>
  <c r="R80" i="32" s="1"/>
  <c r="R81" i="32" s="1"/>
  <c r="R82" i="32" s="1"/>
  <c r="R83" i="32" s="1"/>
  <c r="R84" i="32" s="1"/>
  <c r="R85" i="32" s="1"/>
  <c r="R86" i="32" s="1"/>
  <c r="R87" i="32" s="1"/>
  <c r="R88" i="32" s="1"/>
  <c r="R89" i="32" s="1"/>
  <c r="R90" i="32" s="1"/>
  <c r="R91" i="32" s="1"/>
  <c r="R92" i="32" s="1"/>
  <c r="R93" i="32" s="1"/>
  <c r="R94" i="32" s="1"/>
  <c r="R95" i="32" s="1"/>
  <c r="R96" i="32" s="1"/>
  <c r="R97" i="32" s="1"/>
  <c r="R98" i="32" s="1"/>
  <c r="R99" i="32" s="1"/>
  <c r="R100" i="32" s="1"/>
  <c r="R101" i="32" s="1"/>
  <c r="R102" i="32" s="1"/>
  <c r="R103" i="32" s="1"/>
  <c r="R104" i="32" s="1"/>
  <c r="R105" i="32" s="1"/>
  <c r="R106" i="32" s="1"/>
  <c r="R107" i="32" s="1"/>
  <c r="R108" i="32" s="1"/>
  <c r="R109" i="32" s="1"/>
  <c r="R110" i="32" s="1"/>
  <c r="R111" i="32" s="1"/>
  <c r="R112" i="32" s="1"/>
  <c r="R113" i="32" s="1"/>
  <c r="R114" i="32" s="1"/>
  <c r="R115" i="32" s="1"/>
  <c r="R116" i="32" s="1"/>
  <c r="R117" i="32" s="1"/>
  <c r="R118" i="32" s="1"/>
  <c r="R119" i="32" s="1"/>
  <c r="R120" i="32" s="1"/>
  <c r="R121" i="32" s="1"/>
  <c r="R122" i="32" s="1"/>
  <c r="R123" i="32" s="1"/>
  <c r="R124" i="32" s="1"/>
  <c r="R125" i="32" s="1"/>
  <c r="R126" i="32" s="1"/>
  <c r="R127" i="32" s="1"/>
  <c r="R128" i="32" s="1"/>
  <c r="R129" i="32" s="1"/>
  <c r="R130" i="32" s="1"/>
  <c r="R131" i="32" s="1"/>
  <c r="R132" i="32" s="1"/>
  <c r="R133" i="32" s="1"/>
  <c r="R134" i="32" s="1"/>
  <c r="R135" i="32" s="1"/>
  <c r="R136" i="32" s="1"/>
  <c r="R137" i="32" s="1"/>
  <c r="R138" i="32" s="1"/>
  <c r="R139" i="32" s="1"/>
  <c r="R140" i="32" s="1"/>
  <c r="R141" i="32" s="1"/>
  <c r="R142" i="32" s="1"/>
  <c r="R143" i="32" s="1"/>
  <c r="R144" i="32" s="1"/>
  <c r="R145" i="32" s="1"/>
  <c r="R146" i="32" s="1"/>
  <c r="R147" i="32" s="1"/>
  <c r="R148" i="32" s="1"/>
  <c r="R149" i="32" s="1"/>
  <c r="R150" i="32" s="1"/>
  <c r="R151" i="32" s="1"/>
  <c r="R152" i="32" s="1"/>
  <c r="R153" i="32" s="1"/>
  <c r="R154" i="32" s="1"/>
  <c r="R155" i="32" s="1"/>
  <c r="R156" i="32" s="1"/>
  <c r="R157" i="32" s="1"/>
  <c r="R158" i="32" s="1"/>
  <c r="R159" i="32" s="1"/>
  <c r="R160" i="32" s="1"/>
  <c r="R161" i="32" s="1"/>
  <c r="R162" i="32" s="1"/>
  <c r="R163" i="32" s="1"/>
  <c r="R164" i="32" s="1"/>
  <c r="R165" i="32" s="1"/>
  <c r="R166" i="32" s="1"/>
  <c r="R167" i="32" s="1"/>
  <c r="R168" i="32" s="1"/>
  <c r="R169" i="32" s="1"/>
  <c r="R170" i="32" s="1"/>
  <c r="R171" i="32" s="1"/>
  <c r="R172" i="32" s="1"/>
  <c r="R173" i="32" s="1"/>
  <c r="R174" i="32" s="1"/>
  <c r="R175" i="32" s="1"/>
  <c r="R176" i="32" s="1"/>
  <c r="R177" i="32" s="1"/>
  <c r="R178" i="32" s="1"/>
  <c r="R179" i="32" s="1"/>
  <c r="R180" i="32" s="1"/>
  <c r="R181" i="32" s="1"/>
  <c r="R182" i="32" s="1"/>
  <c r="R183" i="32" s="1"/>
  <c r="R184" i="32" s="1"/>
  <c r="R185" i="32" s="1"/>
  <c r="R186" i="32" s="1"/>
  <c r="R187" i="32" s="1"/>
  <c r="R188" i="32" s="1"/>
  <c r="R189" i="32" s="1"/>
  <c r="R190" i="32" s="1"/>
  <c r="R191" i="32" s="1"/>
  <c r="R192" i="32" s="1"/>
  <c r="R193" i="32" s="1"/>
  <c r="R194" i="32" s="1"/>
  <c r="R195" i="32" s="1"/>
  <c r="R196" i="32" s="1"/>
  <c r="R197" i="32" s="1"/>
  <c r="R198" i="32" s="1"/>
  <c r="R199" i="32" s="1"/>
  <c r="R200" i="32" s="1"/>
  <c r="R201" i="32" s="1"/>
  <c r="R202" i="32" s="1"/>
  <c r="R203" i="32" s="1"/>
  <c r="R204" i="32" s="1"/>
  <c r="AL5" i="32"/>
  <c r="AL6" i="32" s="1"/>
  <c r="AL7" i="32" s="1"/>
  <c r="AL8" i="32" s="1"/>
  <c r="AL9" i="32" s="1"/>
  <c r="AL10" i="32" s="1"/>
  <c r="AL11" i="32" s="1"/>
  <c r="AL12" i="32" s="1"/>
  <c r="AL13" i="32" s="1"/>
  <c r="AL14" i="32" s="1"/>
  <c r="AL15" i="32" s="1"/>
  <c r="AL16" i="32" s="1"/>
  <c r="AL17" i="32" s="1"/>
  <c r="AL18" i="32" s="1"/>
  <c r="AL19" i="32" s="1"/>
  <c r="AL20" i="32" s="1"/>
  <c r="AL21" i="32" s="1"/>
  <c r="AL22" i="32" s="1"/>
  <c r="AL23" i="32" s="1"/>
  <c r="AL24" i="32" s="1"/>
  <c r="AL25" i="32" s="1"/>
  <c r="AL26" i="32" s="1"/>
  <c r="AL27" i="32" s="1"/>
  <c r="AL28" i="32" s="1"/>
  <c r="AL29" i="32" s="1"/>
  <c r="AL30" i="32" s="1"/>
  <c r="AL31" i="32" s="1"/>
  <c r="AL32" i="32" s="1"/>
  <c r="AL33" i="32" s="1"/>
  <c r="AL34" i="32" s="1"/>
  <c r="AL35" i="32" s="1"/>
  <c r="AL36" i="32" s="1"/>
  <c r="AL37" i="32" s="1"/>
  <c r="AL38" i="32" s="1"/>
  <c r="AL39" i="32" s="1"/>
  <c r="AL40" i="32" s="1"/>
  <c r="AL41" i="32" s="1"/>
  <c r="AL42" i="32" s="1"/>
  <c r="AL43" i="32" s="1"/>
  <c r="AL44" i="32" s="1"/>
  <c r="AL45" i="32" s="1"/>
  <c r="AL46" i="32" s="1"/>
  <c r="AL47" i="32" s="1"/>
  <c r="AL48" i="32" s="1"/>
  <c r="AL49" i="32" s="1"/>
  <c r="AL50" i="32" s="1"/>
  <c r="AL51" i="32" s="1"/>
  <c r="AL52" i="32" s="1"/>
  <c r="AL53" i="32" s="1"/>
  <c r="AL54" i="32" s="1"/>
  <c r="AL55" i="32" s="1"/>
  <c r="AL56" i="32" s="1"/>
  <c r="AL57" i="32" s="1"/>
  <c r="AL58" i="32" s="1"/>
  <c r="AL59" i="32" s="1"/>
  <c r="AL60" i="32" s="1"/>
  <c r="AL61" i="32" s="1"/>
  <c r="AL62" i="32" s="1"/>
  <c r="AL63" i="32" s="1"/>
  <c r="AL64" i="32" s="1"/>
  <c r="AL65" i="32" s="1"/>
  <c r="AL66" i="32" s="1"/>
  <c r="AL67" i="32" s="1"/>
  <c r="AL68" i="32" s="1"/>
  <c r="AL69" i="32" s="1"/>
  <c r="AL70" i="32" s="1"/>
  <c r="AL71" i="32" s="1"/>
  <c r="AL72" i="32" s="1"/>
  <c r="AL73" i="32" s="1"/>
  <c r="AL74" i="32" s="1"/>
  <c r="AL75" i="32" s="1"/>
  <c r="AL76" i="32" s="1"/>
  <c r="AL77" i="32" s="1"/>
  <c r="AL78" i="32" s="1"/>
  <c r="AL79" i="32" s="1"/>
  <c r="AL80" i="32" s="1"/>
  <c r="AL81" i="32" s="1"/>
  <c r="AL82" i="32" s="1"/>
  <c r="AL83" i="32" s="1"/>
  <c r="AL84" i="32" s="1"/>
  <c r="AL85" i="32" s="1"/>
  <c r="AL86" i="32" s="1"/>
  <c r="AL87" i="32" s="1"/>
  <c r="AL88" i="32" s="1"/>
  <c r="AL89" i="32" s="1"/>
  <c r="AL90" i="32" s="1"/>
  <c r="AL91" i="32" s="1"/>
  <c r="AL92" i="32" s="1"/>
  <c r="AL93" i="32" s="1"/>
  <c r="AL94" i="32" s="1"/>
  <c r="AL95" i="32" s="1"/>
  <c r="AL96" i="32" s="1"/>
  <c r="AL97" i="32" s="1"/>
  <c r="AL98" i="32" s="1"/>
  <c r="AL99" i="32" s="1"/>
  <c r="AL100" i="32" s="1"/>
  <c r="AL101" i="32" s="1"/>
  <c r="AL102" i="32" s="1"/>
  <c r="AL103" i="32" s="1"/>
  <c r="AL104" i="32" s="1"/>
  <c r="AL105" i="32" s="1"/>
  <c r="AL106" i="32" s="1"/>
  <c r="AL107" i="32" s="1"/>
  <c r="AL108" i="32" s="1"/>
  <c r="AL109" i="32" s="1"/>
  <c r="AL110" i="32" s="1"/>
  <c r="AL111" i="32" s="1"/>
  <c r="AL112" i="32" s="1"/>
  <c r="AL113" i="32" s="1"/>
  <c r="AL114" i="32" s="1"/>
  <c r="AL115" i="32" s="1"/>
  <c r="AL116" i="32" s="1"/>
  <c r="AL117" i="32" s="1"/>
  <c r="AL118" i="32" s="1"/>
  <c r="AL119" i="32" s="1"/>
  <c r="AL120" i="32" s="1"/>
  <c r="AL121" i="32" s="1"/>
  <c r="AL122" i="32" s="1"/>
  <c r="AL123" i="32" s="1"/>
  <c r="AL124" i="32" s="1"/>
  <c r="AL125" i="32" s="1"/>
  <c r="AL126" i="32" s="1"/>
  <c r="AL127" i="32" s="1"/>
  <c r="AL128" i="32" s="1"/>
  <c r="AL129" i="32" s="1"/>
  <c r="AL130" i="32" s="1"/>
  <c r="AL131" i="32" s="1"/>
  <c r="AL132" i="32" s="1"/>
  <c r="AL133" i="32" s="1"/>
  <c r="AL134" i="32" s="1"/>
  <c r="AL135" i="32" s="1"/>
  <c r="AL136" i="32" s="1"/>
  <c r="AL137" i="32" s="1"/>
  <c r="AL138" i="32" s="1"/>
  <c r="AL139" i="32" s="1"/>
  <c r="AL140" i="32" s="1"/>
  <c r="AL141" i="32" s="1"/>
  <c r="AL142" i="32" s="1"/>
  <c r="AL143" i="32" s="1"/>
  <c r="AL144" i="32" s="1"/>
  <c r="AL145" i="32" s="1"/>
  <c r="AL146" i="32" s="1"/>
  <c r="AL147" i="32" s="1"/>
  <c r="AL148" i="32" s="1"/>
  <c r="AL149" i="32" s="1"/>
  <c r="AL150" i="32" s="1"/>
  <c r="AL151" i="32" s="1"/>
  <c r="AL152" i="32" s="1"/>
  <c r="AL153" i="32" s="1"/>
  <c r="AL154" i="32" s="1"/>
  <c r="AL155" i="32" s="1"/>
  <c r="AL156" i="32" s="1"/>
  <c r="AL157" i="32" s="1"/>
  <c r="AL158" i="32" s="1"/>
  <c r="AL159" i="32" s="1"/>
  <c r="AL160" i="32" s="1"/>
  <c r="AL161" i="32" s="1"/>
  <c r="AL162" i="32" s="1"/>
  <c r="AL163" i="32" s="1"/>
  <c r="AL164" i="32" s="1"/>
  <c r="AL165" i="32" s="1"/>
  <c r="AL166" i="32" s="1"/>
  <c r="AL167" i="32" s="1"/>
  <c r="AL168" i="32" s="1"/>
  <c r="AL169" i="32" s="1"/>
  <c r="AL170" i="32" s="1"/>
  <c r="AL171" i="32" s="1"/>
  <c r="AL172" i="32" s="1"/>
  <c r="AL173" i="32" s="1"/>
  <c r="AL174" i="32" s="1"/>
  <c r="AL175" i="32" s="1"/>
  <c r="AL176" i="32" s="1"/>
  <c r="AL177" i="32" s="1"/>
  <c r="AL178" i="32" s="1"/>
  <c r="AL179" i="32" s="1"/>
  <c r="AL180" i="32" s="1"/>
  <c r="AL181" i="32" s="1"/>
  <c r="AL182" i="32" s="1"/>
  <c r="AL183" i="32" s="1"/>
  <c r="AL184" i="32" s="1"/>
  <c r="AL185" i="32" s="1"/>
  <c r="AL186" i="32" s="1"/>
  <c r="AL187" i="32" s="1"/>
  <c r="AL188" i="32" s="1"/>
  <c r="AL189" i="32" s="1"/>
  <c r="AL190" i="32" s="1"/>
  <c r="AL191" i="32" s="1"/>
  <c r="AL192" i="32" s="1"/>
  <c r="AL193" i="32" s="1"/>
  <c r="AL194" i="32" s="1"/>
  <c r="AL195" i="32" s="1"/>
  <c r="AL196" i="32" s="1"/>
  <c r="AL197" i="32" s="1"/>
  <c r="AL198" i="32" s="1"/>
  <c r="AL199" i="32" s="1"/>
  <c r="AL200" i="32" s="1"/>
  <c r="AL201" i="32" s="1"/>
  <c r="AL202" i="32" s="1"/>
  <c r="AL203" i="32" s="1"/>
  <c r="AL204" i="32" s="1"/>
  <c r="CT5" i="32"/>
  <c r="CT6" i="32" s="1"/>
  <c r="CT7" i="32" s="1"/>
  <c r="CT8" i="32" s="1"/>
  <c r="CT9" i="32" s="1"/>
  <c r="CT10" i="32" s="1"/>
  <c r="CT11" i="32" s="1"/>
  <c r="CT12" i="32" s="1"/>
  <c r="CT13" i="32" s="1"/>
  <c r="CT14" i="32" s="1"/>
  <c r="CT15" i="32" s="1"/>
  <c r="CT16" i="32" s="1"/>
  <c r="CT17" i="32" s="1"/>
  <c r="CT18" i="32" s="1"/>
  <c r="CT19" i="32" s="1"/>
  <c r="CT20" i="32" s="1"/>
  <c r="CT21" i="32" s="1"/>
  <c r="CT22" i="32" s="1"/>
  <c r="CT23" i="32" s="1"/>
  <c r="CT24" i="32" s="1"/>
  <c r="CT25" i="32" s="1"/>
  <c r="CT26" i="32" s="1"/>
  <c r="CT27" i="32" s="1"/>
  <c r="CT28" i="32" s="1"/>
  <c r="CT29" i="32" s="1"/>
  <c r="CT30" i="32" s="1"/>
  <c r="CT31" i="32" s="1"/>
  <c r="CT32" i="32" s="1"/>
  <c r="CT33" i="32" s="1"/>
  <c r="CT34" i="32" s="1"/>
  <c r="CT35" i="32" s="1"/>
  <c r="CT36" i="32" s="1"/>
  <c r="CT37" i="32" s="1"/>
  <c r="CT38" i="32" s="1"/>
  <c r="CT39" i="32" s="1"/>
  <c r="CT40" i="32" s="1"/>
  <c r="CT41" i="32" s="1"/>
  <c r="CT42" i="32" s="1"/>
  <c r="CT43" i="32" s="1"/>
  <c r="CT44" i="32" s="1"/>
  <c r="CT45" i="32" s="1"/>
  <c r="CT46" i="32" s="1"/>
  <c r="CT47" i="32" s="1"/>
  <c r="CT48" i="32" s="1"/>
  <c r="CT49" i="32" s="1"/>
  <c r="CT50" i="32" s="1"/>
  <c r="CT51" i="32" s="1"/>
  <c r="CT52" i="32" s="1"/>
  <c r="CT53" i="32" s="1"/>
  <c r="CT54" i="32" s="1"/>
  <c r="CT55" i="32" s="1"/>
  <c r="CT56" i="32" s="1"/>
  <c r="CT57" i="32" s="1"/>
  <c r="CT58" i="32" s="1"/>
  <c r="CT59" i="32" s="1"/>
  <c r="CT60" i="32" s="1"/>
  <c r="CT61" i="32" s="1"/>
  <c r="CT62" i="32" s="1"/>
  <c r="CT63" i="32" s="1"/>
  <c r="CT64" i="32" s="1"/>
  <c r="CT65" i="32" s="1"/>
  <c r="CT66" i="32" s="1"/>
  <c r="CT67" i="32" s="1"/>
  <c r="CT68" i="32" s="1"/>
  <c r="CT69" i="32" s="1"/>
  <c r="CT70" i="32" s="1"/>
  <c r="CT71" i="32" s="1"/>
  <c r="CT72" i="32" s="1"/>
  <c r="CT73" i="32" s="1"/>
  <c r="CT74" i="32" s="1"/>
  <c r="CT75" i="32" s="1"/>
  <c r="CT76" i="32" s="1"/>
  <c r="CT77" i="32" s="1"/>
  <c r="CT78" i="32" s="1"/>
  <c r="CT79" i="32" s="1"/>
  <c r="CT80" i="32" s="1"/>
  <c r="CT81" i="32" s="1"/>
  <c r="CT82" i="32" s="1"/>
  <c r="CT83" i="32" s="1"/>
  <c r="CT84" i="32" s="1"/>
  <c r="CT85" i="32" s="1"/>
  <c r="CT86" i="32" s="1"/>
  <c r="CT87" i="32" s="1"/>
  <c r="CT88" i="32" s="1"/>
  <c r="CT89" i="32" s="1"/>
  <c r="CT90" i="32" s="1"/>
  <c r="CT91" i="32" s="1"/>
  <c r="CT92" i="32" s="1"/>
  <c r="CT93" i="32" s="1"/>
  <c r="CT94" i="32" s="1"/>
  <c r="CT95" i="32" s="1"/>
  <c r="CT96" i="32" s="1"/>
  <c r="CT97" i="32" s="1"/>
  <c r="CT98" i="32" s="1"/>
  <c r="CT99" i="32" s="1"/>
  <c r="CT100" i="32" s="1"/>
  <c r="CT101" i="32" s="1"/>
  <c r="CT102" i="32" s="1"/>
  <c r="CT103" i="32" s="1"/>
  <c r="CT104" i="32" s="1"/>
  <c r="CT105" i="32" s="1"/>
  <c r="CT106" i="32" s="1"/>
  <c r="CT107" i="32" s="1"/>
  <c r="CT108" i="32" s="1"/>
  <c r="CT109" i="32" s="1"/>
  <c r="CT110" i="32" s="1"/>
  <c r="CT111" i="32" s="1"/>
  <c r="CT112" i="32" s="1"/>
  <c r="CT113" i="32" s="1"/>
  <c r="CT114" i="32" s="1"/>
  <c r="CT115" i="32" s="1"/>
  <c r="CT116" i="32" s="1"/>
  <c r="CT117" i="32" s="1"/>
  <c r="CT118" i="32" s="1"/>
  <c r="CT119" i="32" s="1"/>
  <c r="CT120" i="32" s="1"/>
  <c r="CT121" i="32" s="1"/>
  <c r="CT122" i="32" s="1"/>
  <c r="CT123" i="32" s="1"/>
  <c r="CT124" i="32" s="1"/>
  <c r="CT125" i="32" s="1"/>
  <c r="CT126" i="32" s="1"/>
  <c r="CT127" i="32" s="1"/>
  <c r="CT128" i="32" s="1"/>
  <c r="CT129" i="32" s="1"/>
  <c r="CT130" i="32" s="1"/>
  <c r="CT131" i="32" s="1"/>
  <c r="CT132" i="32" s="1"/>
  <c r="CT133" i="32" s="1"/>
  <c r="CT134" i="32" s="1"/>
  <c r="CT135" i="32" s="1"/>
  <c r="CT136" i="32" s="1"/>
  <c r="CT137" i="32" s="1"/>
  <c r="CT138" i="32" s="1"/>
  <c r="CT139" i="32" s="1"/>
  <c r="CT140" i="32" s="1"/>
  <c r="CT141" i="32" s="1"/>
  <c r="CT142" i="32" s="1"/>
  <c r="CT143" i="32" s="1"/>
  <c r="CT144" i="32" s="1"/>
  <c r="CT145" i="32" s="1"/>
  <c r="CT146" i="32" s="1"/>
  <c r="CT147" i="32" s="1"/>
  <c r="CT148" i="32" s="1"/>
  <c r="CT149" i="32" s="1"/>
  <c r="CT150" i="32" s="1"/>
  <c r="CT151" i="32" s="1"/>
  <c r="CT152" i="32" s="1"/>
  <c r="CT153" i="32" s="1"/>
  <c r="CT154" i="32" s="1"/>
  <c r="CT155" i="32" s="1"/>
  <c r="CT156" i="32" s="1"/>
  <c r="CT157" i="32" s="1"/>
  <c r="CT158" i="32" s="1"/>
  <c r="CT159" i="32" s="1"/>
  <c r="CT160" i="32" s="1"/>
  <c r="CT161" i="32" s="1"/>
  <c r="CT162" i="32" s="1"/>
  <c r="CT163" i="32" s="1"/>
  <c r="CT164" i="32" s="1"/>
  <c r="CT165" i="32" s="1"/>
  <c r="CT166" i="32" s="1"/>
  <c r="CT167" i="32" s="1"/>
  <c r="CT168" i="32" s="1"/>
  <c r="CT169" i="32" s="1"/>
  <c r="CT170" i="32" s="1"/>
  <c r="CT171" i="32" s="1"/>
  <c r="CT172" i="32" s="1"/>
  <c r="CT173" i="32" s="1"/>
  <c r="CT174" i="32" s="1"/>
  <c r="CT175" i="32" s="1"/>
  <c r="CT176" i="32" s="1"/>
  <c r="CT177" i="32" s="1"/>
  <c r="CT178" i="32" s="1"/>
  <c r="CT179" i="32" s="1"/>
  <c r="CT180" i="32" s="1"/>
  <c r="CT181" i="32" s="1"/>
  <c r="CT182" i="32" s="1"/>
  <c r="CT183" i="32" s="1"/>
  <c r="CT184" i="32" s="1"/>
  <c r="CT185" i="32" s="1"/>
  <c r="CT186" i="32" s="1"/>
  <c r="CT187" i="32" s="1"/>
  <c r="CT188" i="32" s="1"/>
  <c r="CT189" i="32" s="1"/>
  <c r="CT190" i="32" s="1"/>
  <c r="CT191" i="32" s="1"/>
  <c r="CT192" i="32" s="1"/>
  <c r="CT193" i="32" s="1"/>
  <c r="CT194" i="32" s="1"/>
  <c r="CT195" i="32" s="1"/>
  <c r="CT196" i="32" s="1"/>
  <c r="CT197" i="32" s="1"/>
  <c r="CT198" i="32" s="1"/>
  <c r="CT199" i="32" s="1"/>
  <c r="CT200" i="32" s="1"/>
  <c r="CT201" i="32" s="1"/>
  <c r="CT202" i="32" s="1"/>
  <c r="CT203" i="32" s="1"/>
  <c r="CT204" i="32" s="1"/>
  <c r="FB5" i="32"/>
  <c r="FB6" i="32" s="1"/>
  <c r="FB7" i="32" s="1"/>
  <c r="FB8" i="32" s="1"/>
  <c r="FB9" i="32" s="1"/>
  <c r="FB10" i="32" s="1"/>
  <c r="FB11" i="32" s="1"/>
  <c r="FB12" i="32" s="1"/>
  <c r="FB13" i="32" s="1"/>
  <c r="FB14" i="32" s="1"/>
  <c r="FB15" i="32" s="1"/>
  <c r="FB16" i="32" s="1"/>
  <c r="FB17" i="32" s="1"/>
  <c r="FB18" i="32" s="1"/>
  <c r="FB19" i="32" s="1"/>
  <c r="FB20" i="32" s="1"/>
  <c r="FB21" i="32" s="1"/>
  <c r="FB22" i="32" s="1"/>
  <c r="FB23" i="32" s="1"/>
  <c r="FB24" i="32" s="1"/>
  <c r="FB25" i="32" s="1"/>
  <c r="FB26" i="32" s="1"/>
  <c r="FB27" i="32" s="1"/>
  <c r="FB28" i="32" s="1"/>
  <c r="FB29" i="32" s="1"/>
  <c r="FB30" i="32" s="1"/>
  <c r="FB31" i="32" s="1"/>
  <c r="FB32" i="32" s="1"/>
  <c r="FB33" i="32" s="1"/>
  <c r="FB34" i="32" s="1"/>
  <c r="FB35" i="32" s="1"/>
  <c r="FB36" i="32" s="1"/>
  <c r="FB37" i="32" s="1"/>
  <c r="FB38" i="32" s="1"/>
  <c r="FB39" i="32" s="1"/>
  <c r="FB40" i="32" s="1"/>
  <c r="FB41" i="32" s="1"/>
  <c r="FB42" i="32" s="1"/>
  <c r="FB43" i="32" s="1"/>
  <c r="FB44" i="32" s="1"/>
  <c r="FB45" i="32" s="1"/>
  <c r="FB46" i="32" s="1"/>
  <c r="FB47" i="32" s="1"/>
  <c r="FB48" i="32" s="1"/>
  <c r="FB49" i="32" s="1"/>
  <c r="FB50" i="32" s="1"/>
  <c r="FB51" i="32" s="1"/>
  <c r="FB52" i="32" s="1"/>
  <c r="FB53" i="32" s="1"/>
  <c r="FB54" i="32" s="1"/>
  <c r="FB55" i="32" s="1"/>
  <c r="FB56" i="32" s="1"/>
  <c r="FB57" i="32" s="1"/>
  <c r="FB58" i="32" s="1"/>
  <c r="FB59" i="32" s="1"/>
  <c r="FB60" i="32" s="1"/>
  <c r="FB61" i="32" s="1"/>
  <c r="FB62" i="32" s="1"/>
  <c r="FB63" i="32" s="1"/>
  <c r="FB64" i="32" s="1"/>
  <c r="FB65" i="32" s="1"/>
  <c r="FB66" i="32" s="1"/>
  <c r="FB67" i="32" s="1"/>
  <c r="FB68" i="32" s="1"/>
  <c r="FB69" i="32" s="1"/>
  <c r="FB70" i="32" s="1"/>
  <c r="FB71" i="32" s="1"/>
  <c r="FB72" i="32" s="1"/>
  <c r="FB73" i="32" s="1"/>
  <c r="FB74" i="32" s="1"/>
  <c r="FB75" i="32" s="1"/>
  <c r="FB76" i="32" s="1"/>
  <c r="FB77" i="32" s="1"/>
  <c r="FB78" i="32" s="1"/>
  <c r="FB79" i="32" s="1"/>
  <c r="FB80" i="32" s="1"/>
  <c r="FB81" i="32" s="1"/>
  <c r="FB82" i="32" s="1"/>
  <c r="FB83" i="32" s="1"/>
  <c r="FB84" i="32" s="1"/>
  <c r="FB85" i="32" s="1"/>
  <c r="FB86" i="32" s="1"/>
  <c r="FB87" i="32" s="1"/>
  <c r="FB88" i="32" s="1"/>
  <c r="FB89" i="32" s="1"/>
  <c r="FB90" i="32" s="1"/>
  <c r="FB91" i="32" s="1"/>
  <c r="FB92" i="32" s="1"/>
  <c r="FB93" i="32" s="1"/>
  <c r="FB94" i="32" s="1"/>
  <c r="FB95" i="32" s="1"/>
  <c r="FB96" i="32" s="1"/>
  <c r="FB97" i="32" s="1"/>
  <c r="FB98" i="32" s="1"/>
  <c r="FB99" i="32" s="1"/>
  <c r="FB100" i="32" s="1"/>
  <c r="FB101" i="32" s="1"/>
  <c r="FB102" i="32" s="1"/>
  <c r="FB103" i="32" s="1"/>
  <c r="FB104" i="32" s="1"/>
  <c r="FB105" i="32" s="1"/>
  <c r="FB106" i="32" s="1"/>
  <c r="FB107" i="32" s="1"/>
  <c r="FB108" i="32" s="1"/>
  <c r="FB109" i="32" s="1"/>
  <c r="FB110" i="32" s="1"/>
  <c r="FB111" i="32" s="1"/>
  <c r="FB112" i="32" s="1"/>
  <c r="FB113" i="32" s="1"/>
  <c r="FB114" i="32" s="1"/>
  <c r="FB115" i="32" s="1"/>
  <c r="FB116" i="32" s="1"/>
  <c r="FB117" i="32" s="1"/>
  <c r="FB118" i="32" s="1"/>
  <c r="FB119" i="32" s="1"/>
  <c r="FB120" i="32" s="1"/>
  <c r="FB121" i="32" s="1"/>
  <c r="FB122" i="32" s="1"/>
  <c r="FB123" i="32" s="1"/>
  <c r="FB124" i="32" s="1"/>
  <c r="FB125" i="32" s="1"/>
  <c r="FB126" i="32" s="1"/>
  <c r="FB127" i="32" s="1"/>
  <c r="FB128" i="32" s="1"/>
  <c r="FB129" i="32" s="1"/>
  <c r="FB130" i="32" s="1"/>
  <c r="FB131" i="32" s="1"/>
  <c r="FB132" i="32" s="1"/>
  <c r="FB133" i="32" s="1"/>
  <c r="FB134" i="32" s="1"/>
  <c r="FB135" i="32" s="1"/>
  <c r="FB136" i="32" s="1"/>
  <c r="FB137" i="32" s="1"/>
  <c r="FB138" i="32" s="1"/>
  <c r="FB139" i="32" s="1"/>
  <c r="FB140" i="32" s="1"/>
  <c r="FB141" i="32" s="1"/>
  <c r="FB142" i="32" s="1"/>
  <c r="FB143" i="32" s="1"/>
  <c r="FB144" i="32" s="1"/>
  <c r="FB145" i="32" s="1"/>
  <c r="FB146" i="32" s="1"/>
  <c r="FB147" i="32" s="1"/>
  <c r="FB148" i="32" s="1"/>
  <c r="FB149" i="32" s="1"/>
  <c r="FB150" i="32" s="1"/>
  <c r="FB151" i="32" s="1"/>
  <c r="FB152" i="32" s="1"/>
  <c r="FB153" i="32" s="1"/>
  <c r="FB154" i="32" s="1"/>
  <c r="FB155" i="32" s="1"/>
  <c r="FB156" i="32" s="1"/>
  <c r="FB157" i="32" s="1"/>
  <c r="FB158" i="32" s="1"/>
  <c r="FB159" i="32" s="1"/>
  <c r="FB160" i="32" s="1"/>
  <c r="FB161" i="32" s="1"/>
  <c r="FB162" i="32" s="1"/>
  <c r="FB163" i="32" s="1"/>
  <c r="FB164" i="32" s="1"/>
  <c r="FB165" i="32" s="1"/>
  <c r="FB166" i="32" s="1"/>
  <c r="FB167" i="32" s="1"/>
  <c r="FB168" i="32" s="1"/>
  <c r="FB169" i="32" s="1"/>
  <c r="FB170" i="32" s="1"/>
  <c r="FB171" i="32" s="1"/>
  <c r="FB172" i="32" s="1"/>
  <c r="FB173" i="32" s="1"/>
  <c r="FB174" i="32" s="1"/>
  <c r="FB175" i="32" s="1"/>
  <c r="FB176" i="32" s="1"/>
  <c r="FB177" i="32" s="1"/>
  <c r="FB178" i="32" s="1"/>
  <c r="FB179" i="32" s="1"/>
  <c r="FB180" i="32" s="1"/>
  <c r="FB181" i="32" s="1"/>
  <c r="FB182" i="32" s="1"/>
  <c r="FB183" i="32" s="1"/>
  <c r="FB184" i="32" s="1"/>
  <c r="FB185" i="32" s="1"/>
  <c r="FB186" i="32" s="1"/>
  <c r="FB187" i="32" s="1"/>
  <c r="FB188" i="32" s="1"/>
  <c r="FB189" i="32" s="1"/>
  <c r="FB190" i="32" s="1"/>
  <c r="FB191" i="32" s="1"/>
  <c r="FB192" i="32" s="1"/>
  <c r="FB193" i="32" s="1"/>
  <c r="FB194" i="32" s="1"/>
  <c r="FB195" i="32" s="1"/>
  <c r="FB196" i="32" s="1"/>
  <c r="FB197" i="32" s="1"/>
  <c r="FB198" i="32" s="1"/>
  <c r="FB199" i="32" s="1"/>
  <c r="FB200" i="32" s="1"/>
  <c r="FB201" i="32" s="1"/>
  <c r="FB202" i="32" s="1"/>
  <c r="FB203" i="32" s="1"/>
  <c r="FB204" i="32" s="1"/>
  <c r="BA5" i="32"/>
  <c r="BA6" i="32" s="1"/>
  <c r="BA7" i="32" s="1"/>
  <c r="BA8" i="32" s="1"/>
  <c r="BA9" i="32" s="1"/>
  <c r="BA10" i="32" s="1"/>
  <c r="BA11" i="32" s="1"/>
  <c r="BA12" i="32" s="1"/>
  <c r="BA13" i="32" s="1"/>
  <c r="BA14" i="32" s="1"/>
  <c r="BA15" i="32" s="1"/>
  <c r="BA16" i="32" s="1"/>
  <c r="BA17" i="32" s="1"/>
  <c r="BA18" i="32" s="1"/>
  <c r="BA19" i="32" s="1"/>
  <c r="BA20" i="32" s="1"/>
  <c r="BA21" i="32" s="1"/>
  <c r="BA22" i="32" s="1"/>
  <c r="BA23" i="32" s="1"/>
  <c r="BA24" i="32" s="1"/>
  <c r="BA25" i="32" s="1"/>
  <c r="BA26" i="32" s="1"/>
  <c r="BA27" i="32" s="1"/>
  <c r="BA28" i="32" s="1"/>
  <c r="BA29" i="32" s="1"/>
  <c r="BA30" i="32" s="1"/>
  <c r="BA31" i="32" s="1"/>
  <c r="BA32" i="32" s="1"/>
  <c r="BA33" i="32" s="1"/>
  <c r="BA34" i="32" s="1"/>
  <c r="BA35" i="32" s="1"/>
  <c r="BA36" i="32" s="1"/>
  <c r="BA37" i="32" s="1"/>
  <c r="BA38" i="32" s="1"/>
  <c r="BA39" i="32" s="1"/>
  <c r="BA40" i="32" s="1"/>
  <c r="BA41" i="32" s="1"/>
  <c r="BA42" i="32" s="1"/>
  <c r="BA43" i="32" s="1"/>
  <c r="BA44" i="32" s="1"/>
  <c r="BA45" i="32" s="1"/>
  <c r="BA46" i="32" s="1"/>
  <c r="BA47" i="32" s="1"/>
  <c r="BA48" i="32" s="1"/>
  <c r="BA49" i="32" s="1"/>
  <c r="BA50" i="32" s="1"/>
  <c r="BA51" i="32" s="1"/>
  <c r="BA52" i="32" s="1"/>
  <c r="BA53" i="32" s="1"/>
  <c r="BA54" i="32" s="1"/>
  <c r="BA55" i="32" s="1"/>
  <c r="BA56" i="32" s="1"/>
  <c r="BA57" i="32" s="1"/>
  <c r="BA58" i="32" s="1"/>
  <c r="BA59" i="32" s="1"/>
  <c r="BA60" i="32" s="1"/>
  <c r="BA61" i="32" s="1"/>
  <c r="BA62" i="32" s="1"/>
  <c r="BA63" i="32" s="1"/>
  <c r="BA64" i="32" s="1"/>
  <c r="BA65" i="32" s="1"/>
  <c r="BA66" i="32" s="1"/>
  <c r="BA67" i="32" s="1"/>
  <c r="BA68" i="32" s="1"/>
  <c r="BA69" i="32" s="1"/>
  <c r="BA70" i="32" s="1"/>
  <c r="BA71" i="32" s="1"/>
  <c r="BA72" i="32" s="1"/>
  <c r="BA73" i="32" s="1"/>
  <c r="BA74" i="32" s="1"/>
  <c r="BA75" i="32" s="1"/>
  <c r="BA76" i="32" s="1"/>
  <c r="BA77" i="32" s="1"/>
  <c r="BA78" i="32" s="1"/>
  <c r="BA79" i="32" s="1"/>
  <c r="BA80" i="32" s="1"/>
  <c r="BA81" i="32" s="1"/>
  <c r="BA82" i="32" s="1"/>
  <c r="BA83" i="32" s="1"/>
  <c r="BA84" i="32" s="1"/>
  <c r="BA85" i="32" s="1"/>
  <c r="BA86" i="32" s="1"/>
  <c r="BA87" i="32" s="1"/>
  <c r="BA88" i="32" s="1"/>
  <c r="BA89" i="32" s="1"/>
  <c r="BA90" i="32" s="1"/>
  <c r="BA91" i="32" s="1"/>
  <c r="BA92" i="32" s="1"/>
  <c r="BA93" i="32" s="1"/>
  <c r="BA94" i="32" s="1"/>
  <c r="BA95" i="32" s="1"/>
  <c r="BA96" i="32" s="1"/>
  <c r="BA97" i="32" s="1"/>
  <c r="BA98" i="32" s="1"/>
  <c r="BA99" i="32" s="1"/>
  <c r="BA100" i="32" s="1"/>
  <c r="BA101" i="32" s="1"/>
  <c r="BA102" i="32" s="1"/>
  <c r="BA103" i="32" s="1"/>
  <c r="BA104" i="32" s="1"/>
  <c r="BA105" i="32" s="1"/>
  <c r="BA106" i="32" s="1"/>
  <c r="BA107" i="32" s="1"/>
  <c r="BA108" i="32" s="1"/>
  <c r="BA109" i="32" s="1"/>
  <c r="BA110" i="32" s="1"/>
  <c r="BA111" i="32" s="1"/>
  <c r="BA112" i="32" s="1"/>
  <c r="BA113" i="32" s="1"/>
  <c r="BA114" i="32" s="1"/>
  <c r="BA115" i="32" s="1"/>
  <c r="BA116" i="32" s="1"/>
  <c r="BA117" i="32" s="1"/>
  <c r="BA118" i="32" s="1"/>
  <c r="BA119" i="32" s="1"/>
  <c r="BA120" i="32" s="1"/>
  <c r="BA121" i="32" s="1"/>
  <c r="BA122" i="32" s="1"/>
  <c r="BA123" i="32" s="1"/>
  <c r="BA124" i="32" s="1"/>
  <c r="BA125" i="32" s="1"/>
  <c r="BA126" i="32" s="1"/>
  <c r="BA127" i="32" s="1"/>
  <c r="BA128" i="32" s="1"/>
  <c r="BA129" i="32" s="1"/>
  <c r="BA130" i="32" s="1"/>
  <c r="BA131" i="32" s="1"/>
  <c r="BA132" i="32" s="1"/>
  <c r="BA133" i="32" s="1"/>
  <c r="BA134" i="32" s="1"/>
  <c r="BA135" i="32" s="1"/>
  <c r="BA136" i="32" s="1"/>
  <c r="BA137" i="32" s="1"/>
  <c r="BA138" i="32" s="1"/>
  <c r="BA139" i="32" s="1"/>
  <c r="BA140" i="32" s="1"/>
  <c r="BA141" i="32" s="1"/>
  <c r="BA142" i="32" s="1"/>
  <c r="BA143" i="32" s="1"/>
  <c r="BA144" i="32" s="1"/>
  <c r="BA145" i="32" s="1"/>
  <c r="BA146" i="32" s="1"/>
  <c r="BA147" i="32" s="1"/>
  <c r="BA148" i="32" s="1"/>
  <c r="BA149" i="32" s="1"/>
  <c r="BA150" i="32" s="1"/>
  <c r="BA151" i="32" s="1"/>
  <c r="BA152" i="32" s="1"/>
  <c r="BA153" i="32" s="1"/>
  <c r="BA154" i="32" s="1"/>
  <c r="BA155" i="32" s="1"/>
  <c r="BA156" i="32" s="1"/>
  <c r="BA157" i="32" s="1"/>
  <c r="BA158" i="32" s="1"/>
  <c r="BA159" i="32" s="1"/>
  <c r="BA160" i="32" s="1"/>
  <c r="BA161" i="32" s="1"/>
  <c r="BA162" i="32" s="1"/>
  <c r="BA163" i="32" s="1"/>
  <c r="BA164" i="32" s="1"/>
  <c r="BA165" i="32" s="1"/>
  <c r="BA166" i="32" s="1"/>
  <c r="BA167" i="32" s="1"/>
  <c r="BA168" i="32" s="1"/>
  <c r="BA169" i="32" s="1"/>
  <c r="BA170" i="32" s="1"/>
  <c r="BA171" i="32" s="1"/>
  <c r="BA172" i="32" s="1"/>
  <c r="BA173" i="32" s="1"/>
  <c r="BA174" i="32" s="1"/>
  <c r="BA175" i="32" s="1"/>
  <c r="BA176" i="32" s="1"/>
  <c r="BA177" i="32" s="1"/>
  <c r="BA178" i="32" s="1"/>
  <c r="BA179" i="32" s="1"/>
  <c r="BA180" i="32" s="1"/>
  <c r="BA181" i="32" s="1"/>
  <c r="BA182" i="32" s="1"/>
  <c r="BA183" i="32" s="1"/>
  <c r="BA184" i="32" s="1"/>
  <c r="BA185" i="32" s="1"/>
  <c r="BA186" i="32" s="1"/>
  <c r="BA187" i="32" s="1"/>
  <c r="BA188" i="32" s="1"/>
  <c r="BA189" i="32" s="1"/>
  <c r="BA190" i="32" s="1"/>
  <c r="BA191" i="32" s="1"/>
  <c r="BA192" i="32" s="1"/>
  <c r="BA193" i="32" s="1"/>
  <c r="BA194" i="32" s="1"/>
  <c r="BA195" i="32" s="1"/>
  <c r="BA196" i="32" s="1"/>
  <c r="BA197" i="32" s="1"/>
  <c r="BA198" i="32" s="1"/>
  <c r="BA199" i="32" s="1"/>
  <c r="BA200" i="32" s="1"/>
  <c r="BA201" i="32" s="1"/>
  <c r="BA202" i="32" s="1"/>
  <c r="BA203" i="32" s="1"/>
  <c r="BA204" i="32" s="1"/>
  <c r="FQ5" i="32"/>
  <c r="FQ6" i="32" s="1"/>
  <c r="FQ7" i="32" s="1"/>
  <c r="FQ8" i="32" s="1"/>
  <c r="FQ9" i="32" s="1"/>
  <c r="FQ10" i="32" s="1"/>
  <c r="FQ11" i="32" s="1"/>
  <c r="FQ12" i="32" s="1"/>
  <c r="FQ13" i="32" s="1"/>
  <c r="FQ14" i="32" s="1"/>
  <c r="FQ15" i="32" s="1"/>
  <c r="FQ16" i="32" s="1"/>
  <c r="FQ17" i="32" s="1"/>
  <c r="FQ18" i="32" s="1"/>
  <c r="FQ19" i="32" s="1"/>
  <c r="FQ20" i="32" s="1"/>
  <c r="FQ21" i="32" s="1"/>
  <c r="FQ22" i="32" s="1"/>
  <c r="FQ23" i="32" s="1"/>
  <c r="FQ24" i="32" s="1"/>
  <c r="FQ25" i="32" s="1"/>
  <c r="FQ26" i="32" s="1"/>
  <c r="FQ27" i="32" s="1"/>
  <c r="FQ28" i="32" s="1"/>
  <c r="FQ29" i="32" s="1"/>
  <c r="FQ30" i="32" s="1"/>
  <c r="FQ31" i="32" s="1"/>
  <c r="FQ32" i="32" s="1"/>
  <c r="FQ33" i="32" s="1"/>
  <c r="FQ34" i="32" s="1"/>
  <c r="FQ35" i="32" s="1"/>
  <c r="FQ36" i="32" s="1"/>
  <c r="FQ37" i="32" s="1"/>
  <c r="FQ38" i="32" s="1"/>
  <c r="FQ39" i="32" s="1"/>
  <c r="FQ40" i="32" s="1"/>
  <c r="FQ41" i="32" s="1"/>
  <c r="FQ42" i="32" s="1"/>
  <c r="FQ43" i="32" s="1"/>
  <c r="FQ44" i="32" s="1"/>
  <c r="FQ45" i="32" s="1"/>
  <c r="FQ46" i="32" s="1"/>
  <c r="FQ47" i="32" s="1"/>
  <c r="FQ48" i="32" s="1"/>
  <c r="FQ49" i="32" s="1"/>
  <c r="FQ50" i="32" s="1"/>
  <c r="FQ51" i="32" s="1"/>
  <c r="FQ52" i="32" s="1"/>
  <c r="FQ53" i="32" s="1"/>
  <c r="FQ54" i="32" s="1"/>
  <c r="FQ55" i="32" s="1"/>
  <c r="FQ56" i="32" s="1"/>
  <c r="FQ57" i="32" s="1"/>
  <c r="FQ58" i="32" s="1"/>
  <c r="FQ59" i="32" s="1"/>
  <c r="FQ60" i="32" s="1"/>
  <c r="FQ61" i="32" s="1"/>
  <c r="FQ62" i="32" s="1"/>
  <c r="FQ63" i="32" s="1"/>
  <c r="FQ64" i="32" s="1"/>
  <c r="FQ65" i="32" s="1"/>
  <c r="FQ66" i="32" s="1"/>
  <c r="FQ67" i="32" s="1"/>
  <c r="FQ68" i="32" s="1"/>
  <c r="FQ69" i="32" s="1"/>
  <c r="FQ70" i="32" s="1"/>
  <c r="FQ71" i="32" s="1"/>
  <c r="FQ72" i="32" s="1"/>
  <c r="FQ73" i="32" s="1"/>
  <c r="FQ74" i="32" s="1"/>
  <c r="FQ75" i="32" s="1"/>
  <c r="FQ76" i="32" s="1"/>
  <c r="FQ77" i="32" s="1"/>
  <c r="FQ78" i="32" s="1"/>
  <c r="FQ79" i="32" s="1"/>
  <c r="FQ80" i="32" s="1"/>
  <c r="FQ81" i="32" s="1"/>
  <c r="FQ82" i="32" s="1"/>
  <c r="FQ83" i="32" s="1"/>
  <c r="FQ84" i="32" s="1"/>
  <c r="FQ85" i="32" s="1"/>
  <c r="FQ86" i="32" s="1"/>
  <c r="FQ87" i="32" s="1"/>
  <c r="FQ88" i="32" s="1"/>
  <c r="FQ89" i="32" s="1"/>
  <c r="FQ90" i="32" s="1"/>
  <c r="FQ91" i="32" s="1"/>
  <c r="FQ92" i="32" s="1"/>
  <c r="FQ93" i="32" s="1"/>
  <c r="FQ94" i="32" s="1"/>
  <c r="FQ95" i="32" s="1"/>
  <c r="FQ96" i="32" s="1"/>
  <c r="FQ97" i="32" s="1"/>
  <c r="FQ98" i="32" s="1"/>
  <c r="FQ99" i="32" s="1"/>
  <c r="FQ100" i="32" s="1"/>
  <c r="FQ101" i="32" s="1"/>
  <c r="FQ102" i="32" s="1"/>
  <c r="FQ103" i="32" s="1"/>
  <c r="FQ104" i="32" s="1"/>
  <c r="FQ105" i="32" s="1"/>
  <c r="FQ106" i="32" s="1"/>
  <c r="FQ107" i="32" s="1"/>
  <c r="FQ108" i="32" s="1"/>
  <c r="FQ109" i="32" s="1"/>
  <c r="FQ110" i="32" s="1"/>
  <c r="FQ111" i="32" s="1"/>
  <c r="FQ112" i="32" s="1"/>
  <c r="FQ113" i="32" s="1"/>
  <c r="FQ114" i="32" s="1"/>
  <c r="FQ115" i="32" s="1"/>
  <c r="FQ116" i="32" s="1"/>
  <c r="FQ117" i="32" s="1"/>
  <c r="FQ118" i="32" s="1"/>
  <c r="FQ119" i="32" s="1"/>
  <c r="FQ120" i="32" s="1"/>
  <c r="FQ121" i="32" s="1"/>
  <c r="FQ122" i="32" s="1"/>
  <c r="FQ123" i="32" s="1"/>
  <c r="FQ124" i="32" s="1"/>
  <c r="FQ125" i="32" s="1"/>
  <c r="FQ126" i="32" s="1"/>
  <c r="FQ127" i="32" s="1"/>
  <c r="FQ128" i="32" s="1"/>
  <c r="FQ129" i="32" s="1"/>
  <c r="FQ130" i="32" s="1"/>
  <c r="FQ131" i="32" s="1"/>
  <c r="FQ132" i="32" s="1"/>
  <c r="FQ133" i="32" s="1"/>
  <c r="FQ134" i="32" s="1"/>
  <c r="FQ135" i="32" s="1"/>
  <c r="FQ136" i="32" s="1"/>
  <c r="FQ137" i="32" s="1"/>
  <c r="FQ138" i="32" s="1"/>
  <c r="FQ139" i="32" s="1"/>
  <c r="FQ140" i="32" s="1"/>
  <c r="FQ141" i="32" s="1"/>
  <c r="FQ142" i="32" s="1"/>
  <c r="FQ143" i="32" s="1"/>
  <c r="FQ144" i="32" s="1"/>
  <c r="FQ145" i="32" s="1"/>
  <c r="FQ146" i="32" s="1"/>
  <c r="FQ147" i="32" s="1"/>
  <c r="FQ148" i="32" s="1"/>
  <c r="FQ149" i="32" s="1"/>
  <c r="FQ150" i="32" s="1"/>
  <c r="FQ151" i="32" s="1"/>
  <c r="FQ152" i="32" s="1"/>
  <c r="FQ153" i="32" s="1"/>
  <c r="FQ154" i="32" s="1"/>
  <c r="FQ155" i="32" s="1"/>
  <c r="FQ156" i="32" s="1"/>
  <c r="FQ157" i="32" s="1"/>
  <c r="FQ158" i="32" s="1"/>
  <c r="FQ159" i="32" s="1"/>
  <c r="FQ160" i="32" s="1"/>
  <c r="FQ161" i="32" s="1"/>
  <c r="FQ162" i="32" s="1"/>
  <c r="FQ163" i="32" s="1"/>
  <c r="FQ164" i="32" s="1"/>
  <c r="FQ165" i="32" s="1"/>
  <c r="FQ166" i="32" s="1"/>
  <c r="FQ167" i="32" s="1"/>
  <c r="FQ168" i="32" s="1"/>
  <c r="FQ169" i="32" s="1"/>
  <c r="FQ170" i="32" s="1"/>
  <c r="FQ171" i="32" s="1"/>
  <c r="FQ172" i="32" s="1"/>
  <c r="FQ173" i="32" s="1"/>
  <c r="FQ174" i="32" s="1"/>
  <c r="FQ175" i="32" s="1"/>
  <c r="FQ176" i="32" s="1"/>
  <c r="FQ177" i="32" s="1"/>
  <c r="FQ178" i="32" s="1"/>
  <c r="FQ179" i="32" s="1"/>
  <c r="FQ180" i="32" s="1"/>
  <c r="FQ181" i="32" s="1"/>
  <c r="FQ182" i="32" s="1"/>
  <c r="FQ183" i="32" s="1"/>
  <c r="FQ184" i="32" s="1"/>
  <c r="FQ185" i="32" s="1"/>
  <c r="FQ186" i="32" s="1"/>
  <c r="FQ187" i="32" s="1"/>
  <c r="FQ188" i="32" s="1"/>
  <c r="FQ189" i="32" s="1"/>
  <c r="FQ190" i="32" s="1"/>
  <c r="FQ191" i="32" s="1"/>
  <c r="FQ192" i="32" s="1"/>
  <c r="FQ193" i="32" s="1"/>
  <c r="FQ194" i="32" s="1"/>
  <c r="FQ195" i="32" s="1"/>
  <c r="FQ196" i="32" s="1"/>
  <c r="FQ197" i="32" s="1"/>
  <c r="FQ198" i="32" s="1"/>
  <c r="FQ199" i="32" s="1"/>
  <c r="FQ200" i="32" s="1"/>
  <c r="FQ201" i="32" s="1"/>
  <c r="FQ202" i="32" s="1"/>
  <c r="FQ203" i="32" s="1"/>
  <c r="FQ204" i="32" s="1"/>
  <c r="HY5" i="32"/>
  <c r="HY6" i="32" s="1"/>
  <c r="HY7" i="32" s="1"/>
  <c r="HY8" i="32" s="1"/>
  <c r="HY9" i="32" s="1"/>
  <c r="HY10" i="32" s="1"/>
  <c r="HY11" i="32" s="1"/>
  <c r="HY12" i="32" s="1"/>
  <c r="HY13" i="32" s="1"/>
  <c r="HY14" i="32" s="1"/>
  <c r="HY15" i="32" s="1"/>
  <c r="HY16" i="32" s="1"/>
  <c r="HY17" i="32" s="1"/>
  <c r="HY18" i="32" s="1"/>
  <c r="HY19" i="32" s="1"/>
  <c r="HY20" i="32" s="1"/>
  <c r="HY21" i="32" s="1"/>
  <c r="HY22" i="32" s="1"/>
  <c r="HY23" i="32" s="1"/>
  <c r="HY24" i="32" s="1"/>
  <c r="HY25" i="32" s="1"/>
  <c r="HY26" i="32" s="1"/>
  <c r="HY27" i="32" s="1"/>
  <c r="HY28" i="32" s="1"/>
  <c r="HY29" i="32" s="1"/>
  <c r="HY30" i="32" s="1"/>
  <c r="HY31" i="32" s="1"/>
  <c r="HY32" i="32" s="1"/>
  <c r="HY33" i="32" s="1"/>
  <c r="HY34" i="32" s="1"/>
  <c r="HY35" i="32" s="1"/>
  <c r="HY36" i="32" s="1"/>
  <c r="HY37" i="32" s="1"/>
  <c r="HY38" i="32" s="1"/>
  <c r="HY39" i="32" s="1"/>
  <c r="HY40" i="32" s="1"/>
  <c r="HY41" i="32" s="1"/>
  <c r="HY42" i="32" s="1"/>
  <c r="HY43" i="32" s="1"/>
  <c r="HY44" i="32" s="1"/>
  <c r="HY45" i="32" s="1"/>
  <c r="HY46" i="32" s="1"/>
  <c r="HY47" i="32" s="1"/>
  <c r="HY48" i="32" s="1"/>
  <c r="HY49" i="32" s="1"/>
  <c r="HY50" i="32" s="1"/>
  <c r="HY51" i="32" s="1"/>
  <c r="HY52" i="32" s="1"/>
  <c r="HY53" i="32" s="1"/>
  <c r="HY54" i="32" s="1"/>
  <c r="HY55" i="32" s="1"/>
  <c r="HY56" i="32" s="1"/>
  <c r="HY57" i="32" s="1"/>
  <c r="HY58" i="32" s="1"/>
  <c r="HY59" i="32" s="1"/>
  <c r="HY60" i="32" s="1"/>
  <c r="HY61" i="32" s="1"/>
  <c r="HY62" i="32" s="1"/>
  <c r="HY63" i="32" s="1"/>
  <c r="HY64" i="32" s="1"/>
  <c r="HY65" i="32" s="1"/>
  <c r="HY66" i="32" s="1"/>
  <c r="HY67" i="32" s="1"/>
  <c r="HY68" i="32" s="1"/>
  <c r="HY69" i="32" s="1"/>
  <c r="HY70" i="32" s="1"/>
  <c r="HY71" i="32" s="1"/>
  <c r="HY72" i="32" s="1"/>
  <c r="HY73" i="32" s="1"/>
  <c r="HY74" i="32" s="1"/>
  <c r="HY75" i="32" s="1"/>
  <c r="HY76" i="32" s="1"/>
  <c r="HY77" i="32" s="1"/>
  <c r="HY78" i="32" s="1"/>
  <c r="HY79" i="32" s="1"/>
  <c r="HY80" i="32" s="1"/>
  <c r="HY81" i="32" s="1"/>
  <c r="HY82" i="32" s="1"/>
  <c r="HY83" i="32" s="1"/>
  <c r="HY84" i="32" s="1"/>
  <c r="HY85" i="32" s="1"/>
  <c r="HY86" i="32" s="1"/>
  <c r="HY87" i="32" s="1"/>
  <c r="HY88" i="32" s="1"/>
  <c r="HY89" i="32" s="1"/>
  <c r="HY90" i="32" s="1"/>
  <c r="HY91" i="32" s="1"/>
  <c r="HY92" i="32" s="1"/>
  <c r="HY93" i="32" s="1"/>
  <c r="HY94" i="32" s="1"/>
  <c r="HY95" i="32" s="1"/>
  <c r="HY96" i="32" s="1"/>
  <c r="HY97" i="32" s="1"/>
  <c r="HY98" i="32" s="1"/>
  <c r="HY99" i="32" s="1"/>
  <c r="HY100" i="32" s="1"/>
  <c r="HY101" i="32" s="1"/>
  <c r="HY102" i="32" s="1"/>
  <c r="HY103" i="32" s="1"/>
  <c r="HY104" i="32" s="1"/>
  <c r="HY105" i="32" s="1"/>
  <c r="HY106" i="32" s="1"/>
  <c r="HY107" i="32" s="1"/>
  <c r="HY108" i="32" s="1"/>
  <c r="HY109" i="32" s="1"/>
  <c r="HY110" i="32" s="1"/>
  <c r="HY111" i="32" s="1"/>
  <c r="HY112" i="32" s="1"/>
  <c r="HY113" i="32" s="1"/>
  <c r="HY114" i="32" s="1"/>
  <c r="HY115" i="32" s="1"/>
  <c r="HY116" i="32" s="1"/>
  <c r="HY117" i="32" s="1"/>
  <c r="HY118" i="32" s="1"/>
  <c r="HY119" i="32" s="1"/>
  <c r="HY120" i="32" s="1"/>
  <c r="HY121" i="32" s="1"/>
  <c r="HY122" i="32" s="1"/>
  <c r="HY123" i="32" s="1"/>
  <c r="HY124" i="32" s="1"/>
  <c r="HY125" i="32" s="1"/>
  <c r="HY126" i="32" s="1"/>
  <c r="HY127" i="32" s="1"/>
  <c r="HY128" i="32" s="1"/>
  <c r="HY129" i="32" s="1"/>
  <c r="HY130" i="32" s="1"/>
  <c r="HY131" i="32" s="1"/>
  <c r="HY132" i="32" s="1"/>
  <c r="HY133" i="32" s="1"/>
  <c r="HY134" i="32" s="1"/>
  <c r="HY135" i="32" s="1"/>
  <c r="HY136" i="32" s="1"/>
  <c r="HY137" i="32" s="1"/>
  <c r="HY138" i="32" s="1"/>
  <c r="HY139" i="32" s="1"/>
  <c r="HY140" i="32" s="1"/>
  <c r="HY141" i="32" s="1"/>
  <c r="HY142" i="32" s="1"/>
  <c r="HY143" i="32" s="1"/>
  <c r="HY144" i="32" s="1"/>
  <c r="HY145" i="32" s="1"/>
  <c r="HY146" i="32" s="1"/>
  <c r="HY147" i="32" s="1"/>
  <c r="HY148" i="32" s="1"/>
  <c r="HY149" i="32" s="1"/>
  <c r="HY150" i="32" s="1"/>
  <c r="HY151" i="32" s="1"/>
  <c r="HY152" i="32" s="1"/>
  <c r="HY153" i="32" s="1"/>
  <c r="HY154" i="32" s="1"/>
  <c r="HY155" i="32" s="1"/>
  <c r="HY156" i="32" s="1"/>
  <c r="HY157" i="32" s="1"/>
  <c r="HY158" i="32" s="1"/>
  <c r="HY159" i="32" s="1"/>
  <c r="HY160" i="32" s="1"/>
  <c r="HY161" i="32" s="1"/>
  <c r="HY162" i="32" s="1"/>
  <c r="HY163" i="32" s="1"/>
  <c r="HY164" i="32" s="1"/>
  <c r="HY165" i="32" s="1"/>
  <c r="HY166" i="32" s="1"/>
  <c r="HY167" i="32" s="1"/>
  <c r="HY168" i="32" s="1"/>
  <c r="HY169" i="32" s="1"/>
  <c r="HY170" i="32" s="1"/>
  <c r="HY171" i="32" s="1"/>
  <c r="HY172" i="32" s="1"/>
  <c r="HY173" i="32" s="1"/>
  <c r="HY174" i="32" s="1"/>
  <c r="HY175" i="32" s="1"/>
  <c r="HY176" i="32" s="1"/>
  <c r="HY177" i="32" s="1"/>
  <c r="HY178" i="32" s="1"/>
  <c r="HY179" i="32" s="1"/>
  <c r="HY180" i="32" s="1"/>
  <c r="HY181" i="32" s="1"/>
  <c r="HY182" i="32" s="1"/>
  <c r="HY183" i="32" s="1"/>
  <c r="HY184" i="32" s="1"/>
  <c r="HY185" i="32" s="1"/>
  <c r="HY186" i="32" s="1"/>
  <c r="HY187" i="32" s="1"/>
  <c r="HY188" i="32" s="1"/>
  <c r="HY189" i="32" s="1"/>
  <c r="HY190" i="32" s="1"/>
  <c r="HY191" i="32" s="1"/>
  <c r="HY192" i="32" s="1"/>
  <c r="HY193" i="32" s="1"/>
  <c r="HY194" i="32" s="1"/>
  <c r="HY195" i="32" s="1"/>
  <c r="HY196" i="32" s="1"/>
  <c r="HY197" i="32" s="1"/>
  <c r="HY198" i="32" s="1"/>
  <c r="HY199" i="32" s="1"/>
  <c r="HY200" i="32" s="1"/>
  <c r="HY201" i="32" s="1"/>
  <c r="HY202" i="32" s="1"/>
  <c r="HY203" i="32" s="1"/>
  <c r="HY204" i="32" s="1"/>
  <c r="KG5" i="32"/>
  <c r="KG6" i="32" s="1"/>
  <c r="KG7" i="32" s="1"/>
  <c r="KG8" i="32" s="1"/>
  <c r="KG9" i="32" s="1"/>
  <c r="KG10" i="32" s="1"/>
  <c r="KG11" i="32" s="1"/>
  <c r="KG12" i="32" s="1"/>
  <c r="KG13" i="32" s="1"/>
  <c r="KG14" i="32" s="1"/>
  <c r="KG15" i="32" s="1"/>
  <c r="KG16" i="32" s="1"/>
  <c r="KG17" i="32" s="1"/>
  <c r="KG18" i="32" s="1"/>
  <c r="KG19" i="32" s="1"/>
  <c r="KG20" i="32" s="1"/>
  <c r="KG21" i="32" s="1"/>
  <c r="KG22" i="32" s="1"/>
  <c r="KG23" i="32" s="1"/>
  <c r="KG24" i="32" s="1"/>
  <c r="KG25" i="32" s="1"/>
  <c r="KG26" i="32" s="1"/>
  <c r="KG27" i="32" s="1"/>
  <c r="KG28" i="32" s="1"/>
  <c r="KG29" i="32" s="1"/>
  <c r="KG30" i="32" s="1"/>
  <c r="KG31" i="32" s="1"/>
  <c r="KG32" i="32" s="1"/>
  <c r="KG33" i="32" s="1"/>
  <c r="KG34" i="32" s="1"/>
  <c r="KG35" i="32" s="1"/>
  <c r="KG36" i="32" s="1"/>
  <c r="KG37" i="32" s="1"/>
  <c r="KG38" i="32" s="1"/>
  <c r="KG39" i="32" s="1"/>
  <c r="KG40" i="32" s="1"/>
  <c r="KG41" i="32" s="1"/>
  <c r="KG42" i="32" s="1"/>
  <c r="KG43" i="32" s="1"/>
  <c r="KG44" i="32" s="1"/>
  <c r="KG45" i="32" s="1"/>
  <c r="KG46" i="32" s="1"/>
  <c r="KG47" i="32" s="1"/>
  <c r="KG48" i="32" s="1"/>
  <c r="KG49" i="32" s="1"/>
  <c r="KG50" i="32" s="1"/>
  <c r="KG51" i="32" s="1"/>
  <c r="KG52" i="32" s="1"/>
  <c r="KG53" i="32" s="1"/>
  <c r="KG54" i="32" s="1"/>
  <c r="KG55" i="32" s="1"/>
  <c r="KG56" i="32" s="1"/>
  <c r="KG57" i="32" s="1"/>
  <c r="KG58" i="32" s="1"/>
  <c r="KG59" i="32" s="1"/>
  <c r="KG60" i="32" s="1"/>
  <c r="KG61" i="32" s="1"/>
  <c r="KG62" i="32" s="1"/>
  <c r="KG63" i="32" s="1"/>
  <c r="KG64" i="32" s="1"/>
  <c r="KG65" i="32" s="1"/>
  <c r="KG66" i="32" s="1"/>
  <c r="KG67" i="32" s="1"/>
  <c r="KG68" i="32" s="1"/>
  <c r="KG69" i="32" s="1"/>
  <c r="KG70" i="32" s="1"/>
  <c r="KG71" i="32" s="1"/>
  <c r="KG72" i="32" s="1"/>
  <c r="KG73" i="32" s="1"/>
  <c r="KG74" i="32" s="1"/>
  <c r="KG75" i="32" s="1"/>
  <c r="KG76" i="32" s="1"/>
  <c r="KG77" i="32" s="1"/>
  <c r="KG78" i="32" s="1"/>
  <c r="KG79" i="32" s="1"/>
  <c r="KG80" i="32" s="1"/>
  <c r="KG81" i="32" s="1"/>
  <c r="KG82" i="32" s="1"/>
  <c r="KG83" i="32" s="1"/>
  <c r="KG84" i="32" s="1"/>
  <c r="KG85" i="32" s="1"/>
  <c r="KG86" i="32" s="1"/>
  <c r="KG87" i="32" s="1"/>
  <c r="KG88" i="32" s="1"/>
  <c r="KG89" i="32" s="1"/>
  <c r="KG90" i="32" s="1"/>
  <c r="KG91" i="32" s="1"/>
  <c r="KG92" i="32" s="1"/>
  <c r="KG93" i="32" s="1"/>
  <c r="KG94" i="32" s="1"/>
  <c r="KG95" i="32" s="1"/>
  <c r="KG96" i="32" s="1"/>
  <c r="KG97" i="32" s="1"/>
  <c r="KG98" i="32" s="1"/>
  <c r="KG99" i="32" s="1"/>
  <c r="KG100" i="32" s="1"/>
  <c r="KG101" i="32" s="1"/>
  <c r="KG102" i="32" s="1"/>
  <c r="KG103" i="32" s="1"/>
  <c r="KG104" i="32" s="1"/>
  <c r="KG105" i="32" s="1"/>
  <c r="KG106" i="32" s="1"/>
  <c r="KG107" i="32" s="1"/>
  <c r="KG108" i="32" s="1"/>
  <c r="KG109" i="32" s="1"/>
  <c r="KG110" i="32" s="1"/>
  <c r="KG111" i="32" s="1"/>
  <c r="KG112" i="32" s="1"/>
  <c r="KG113" i="32" s="1"/>
  <c r="KG114" i="32" s="1"/>
  <c r="KG115" i="32" s="1"/>
  <c r="KG116" i="32" s="1"/>
  <c r="KG117" i="32" s="1"/>
  <c r="KG118" i="32" s="1"/>
  <c r="KG119" i="32" s="1"/>
  <c r="KG120" i="32" s="1"/>
  <c r="KG121" i="32" s="1"/>
  <c r="KG122" i="32" s="1"/>
  <c r="KG123" i="32" s="1"/>
  <c r="KG124" i="32" s="1"/>
  <c r="KG125" i="32" s="1"/>
  <c r="KG126" i="32" s="1"/>
  <c r="KG127" i="32" s="1"/>
  <c r="KG128" i="32" s="1"/>
  <c r="KG129" i="32" s="1"/>
  <c r="KG130" i="32" s="1"/>
  <c r="KG131" i="32" s="1"/>
  <c r="KG132" i="32" s="1"/>
  <c r="KG133" i="32" s="1"/>
  <c r="KG134" i="32" s="1"/>
  <c r="KG135" i="32" s="1"/>
  <c r="KG136" i="32" s="1"/>
  <c r="KG137" i="32" s="1"/>
  <c r="KG138" i="32" s="1"/>
  <c r="KG139" i="32" s="1"/>
  <c r="KG140" i="32" s="1"/>
  <c r="KG141" i="32" s="1"/>
  <c r="KG142" i="32" s="1"/>
  <c r="KG143" i="32" s="1"/>
  <c r="KG144" i="32" s="1"/>
  <c r="KG145" i="32" s="1"/>
  <c r="KG146" i="32" s="1"/>
  <c r="KG147" i="32" s="1"/>
  <c r="KG148" i="32" s="1"/>
  <c r="KG149" i="32" s="1"/>
  <c r="KG150" i="32" s="1"/>
  <c r="KG151" i="32" s="1"/>
  <c r="KG152" i="32" s="1"/>
  <c r="KG153" i="32" s="1"/>
  <c r="KG154" i="32" s="1"/>
  <c r="KG155" i="32" s="1"/>
  <c r="KG156" i="32" s="1"/>
  <c r="KG157" i="32" s="1"/>
  <c r="KG158" i="32" s="1"/>
  <c r="KG159" i="32" s="1"/>
  <c r="KG160" i="32" s="1"/>
  <c r="KG161" i="32" s="1"/>
  <c r="KG162" i="32" s="1"/>
  <c r="KG163" i="32" s="1"/>
  <c r="KG164" i="32" s="1"/>
  <c r="KG165" i="32" s="1"/>
  <c r="KG166" i="32" s="1"/>
  <c r="KG167" i="32" s="1"/>
  <c r="KG168" i="32" s="1"/>
  <c r="KG169" i="32" s="1"/>
  <c r="KG170" i="32" s="1"/>
  <c r="KG171" i="32" s="1"/>
  <c r="KG172" i="32" s="1"/>
  <c r="KG173" i="32" s="1"/>
  <c r="KG174" i="32" s="1"/>
  <c r="KG175" i="32" s="1"/>
  <c r="KG176" i="32" s="1"/>
  <c r="KG177" i="32" s="1"/>
  <c r="KG178" i="32" s="1"/>
  <c r="KG179" i="32" s="1"/>
  <c r="KG180" i="32" s="1"/>
  <c r="KG181" i="32" s="1"/>
  <c r="KG182" i="32" s="1"/>
  <c r="KG183" i="32" s="1"/>
  <c r="KG184" i="32" s="1"/>
  <c r="KG185" i="32" s="1"/>
  <c r="KG186" i="32" s="1"/>
  <c r="KG187" i="32" s="1"/>
  <c r="KG188" i="32" s="1"/>
  <c r="KG189" i="32" s="1"/>
  <c r="KG190" i="32" s="1"/>
  <c r="KG191" i="32" s="1"/>
  <c r="KG192" i="32" s="1"/>
  <c r="KG193" i="32" s="1"/>
  <c r="KG194" i="32" s="1"/>
  <c r="KG195" i="32" s="1"/>
  <c r="KG196" i="32" s="1"/>
  <c r="KG197" i="32" s="1"/>
  <c r="KG198" i="32" s="1"/>
  <c r="KG199" i="32" s="1"/>
  <c r="KG200" i="32" s="1"/>
  <c r="KG201" i="32" s="1"/>
  <c r="KG202" i="32" s="1"/>
  <c r="KG203" i="32" s="1"/>
  <c r="KG204" i="32" s="1"/>
  <c r="EM5" i="32"/>
  <c r="EM6" i="32" s="1"/>
  <c r="EM7" i="32" s="1"/>
  <c r="EM8" i="32" s="1"/>
  <c r="EM9" i="32" s="1"/>
  <c r="EM10" i="32" s="1"/>
  <c r="EM11" i="32" s="1"/>
  <c r="EM12" i="32" s="1"/>
  <c r="EM13" i="32" s="1"/>
  <c r="EM14" i="32" s="1"/>
  <c r="EM15" i="32" s="1"/>
  <c r="EM16" i="32" s="1"/>
  <c r="EM17" i="32" s="1"/>
  <c r="EM18" i="32" s="1"/>
  <c r="EM19" i="32" s="1"/>
  <c r="EM20" i="32" s="1"/>
  <c r="EM21" i="32" s="1"/>
  <c r="EM22" i="32" s="1"/>
  <c r="EM23" i="32" s="1"/>
  <c r="EM24" i="32" s="1"/>
  <c r="EM25" i="32" s="1"/>
  <c r="EM26" i="32" s="1"/>
  <c r="EM27" i="32" s="1"/>
  <c r="EM28" i="32" s="1"/>
  <c r="EM29" i="32" s="1"/>
  <c r="EM30" i="32" s="1"/>
  <c r="EM31" i="32" s="1"/>
  <c r="EM32" i="32" s="1"/>
  <c r="EM33" i="32" s="1"/>
  <c r="EM34" i="32" s="1"/>
  <c r="EM35" i="32" s="1"/>
  <c r="EM36" i="32" s="1"/>
  <c r="EM37" i="32" s="1"/>
  <c r="EM38" i="32" s="1"/>
  <c r="EM39" i="32" s="1"/>
  <c r="EM40" i="32" s="1"/>
  <c r="EM41" i="32" s="1"/>
  <c r="EM42" i="32" s="1"/>
  <c r="EM43" i="32" s="1"/>
  <c r="EM44" i="32" s="1"/>
  <c r="EM45" i="32" s="1"/>
  <c r="EM46" i="32" s="1"/>
  <c r="EM47" i="32" s="1"/>
  <c r="EM48" i="32" s="1"/>
  <c r="EM49" i="32" s="1"/>
  <c r="EM50" i="32" s="1"/>
  <c r="EM51" i="32" s="1"/>
  <c r="EM52" i="32" s="1"/>
  <c r="EM53" i="32" s="1"/>
  <c r="EM54" i="32" s="1"/>
  <c r="EM55" i="32" s="1"/>
  <c r="EM56" i="32" s="1"/>
  <c r="EM57" i="32" s="1"/>
  <c r="EM58" i="32" s="1"/>
  <c r="EM59" i="32" s="1"/>
  <c r="EM60" i="32" s="1"/>
  <c r="EM61" i="32" s="1"/>
  <c r="EM62" i="32" s="1"/>
  <c r="EM63" i="32" s="1"/>
  <c r="EM64" i="32" s="1"/>
  <c r="EM65" i="32" s="1"/>
  <c r="EM66" i="32" s="1"/>
  <c r="EM67" i="32" s="1"/>
  <c r="EM68" i="32" s="1"/>
  <c r="EM69" i="32" s="1"/>
  <c r="EM70" i="32" s="1"/>
  <c r="EM71" i="32" s="1"/>
  <c r="EM72" i="32" s="1"/>
  <c r="EM73" i="32" s="1"/>
  <c r="EM74" i="32" s="1"/>
  <c r="EM75" i="32" s="1"/>
  <c r="EM76" i="32" s="1"/>
  <c r="EM77" i="32" s="1"/>
  <c r="EM78" i="32" s="1"/>
  <c r="EM79" i="32" s="1"/>
  <c r="EM80" i="32" s="1"/>
  <c r="EM81" i="32" s="1"/>
  <c r="EM82" i="32" s="1"/>
  <c r="EM83" i="32" s="1"/>
  <c r="EM84" i="32" s="1"/>
  <c r="EM85" i="32" s="1"/>
  <c r="EM86" i="32" s="1"/>
  <c r="EM87" i="32" s="1"/>
  <c r="EM88" i="32" s="1"/>
  <c r="EM89" i="32" s="1"/>
  <c r="EM90" i="32" s="1"/>
  <c r="EM91" i="32" s="1"/>
  <c r="EM92" i="32" s="1"/>
  <c r="EM93" i="32" s="1"/>
  <c r="EM94" i="32" s="1"/>
  <c r="EM95" i="32" s="1"/>
  <c r="EM96" i="32" s="1"/>
  <c r="EM97" i="32" s="1"/>
  <c r="EM98" i="32" s="1"/>
  <c r="EM99" i="32" s="1"/>
  <c r="EM100" i="32" s="1"/>
  <c r="EM101" i="32" s="1"/>
  <c r="EM102" i="32" s="1"/>
  <c r="EM103" i="32" s="1"/>
  <c r="EM104" i="32" s="1"/>
  <c r="EM105" i="32" s="1"/>
  <c r="EM106" i="32" s="1"/>
  <c r="EM107" i="32" s="1"/>
  <c r="EM108" i="32" s="1"/>
  <c r="EM109" i="32" s="1"/>
  <c r="EM110" i="32" s="1"/>
  <c r="EM111" i="32" s="1"/>
  <c r="EM112" i="32" s="1"/>
  <c r="EM113" i="32" s="1"/>
  <c r="EM114" i="32" s="1"/>
  <c r="EM115" i="32" s="1"/>
  <c r="EM116" i="32" s="1"/>
  <c r="EM117" i="32" s="1"/>
  <c r="EM118" i="32" s="1"/>
  <c r="EM119" i="32" s="1"/>
  <c r="EM120" i="32" s="1"/>
  <c r="EM121" i="32" s="1"/>
  <c r="EM122" i="32" s="1"/>
  <c r="EM123" i="32" s="1"/>
  <c r="EM124" i="32" s="1"/>
  <c r="EM125" i="32" s="1"/>
  <c r="EM126" i="32" s="1"/>
  <c r="EM127" i="32" s="1"/>
  <c r="EM128" i="32" s="1"/>
  <c r="EM129" i="32" s="1"/>
  <c r="EM130" i="32" s="1"/>
  <c r="EM131" i="32" s="1"/>
  <c r="EM132" i="32" s="1"/>
  <c r="EM133" i="32" s="1"/>
  <c r="EM134" i="32" s="1"/>
  <c r="EM135" i="32" s="1"/>
  <c r="EM136" i="32" s="1"/>
  <c r="EM137" i="32" s="1"/>
  <c r="EM138" i="32" s="1"/>
  <c r="EM139" i="32" s="1"/>
  <c r="EM140" i="32" s="1"/>
  <c r="EM141" i="32" s="1"/>
  <c r="EM142" i="32" s="1"/>
  <c r="EM143" i="32" s="1"/>
  <c r="EM144" i="32" s="1"/>
  <c r="EM145" i="32" s="1"/>
  <c r="EM146" i="32" s="1"/>
  <c r="EM147" i="32" s="1"/>
  <c r="EM148" i="32" s="1"/>
  <c r="EM149" i="32" s="1"/>
  <c r="EM150" i="32" s="1"/>
  <c r="EM151" i="32" s="1"/>
  <c r="EM152" i="32" s="1"/>
  <c r="EM153" i="32" s="1"/>
  <c r="EM154" i="32" s="1"/>
  <c r="EM155" i="32" s="1"/>
  <c r="EM156" i="32" s="1"/>
  <c r="EM157" i="32" s="1"/>
  <c r="EM158" i="32" s="1"/>
  <c r="EM159" i="32" s="1"/>
  <c r="EM160" i="32" s="1"/>
  <c r="EM161" i="32" s="1"/>
  <c r="EM162" i="32" s="1"/>
  <c r="EM163" i="32" s="1"/>
  <c r="EM164" i="32" s="1"/>
  <c r="EM165" i="32" s="1"/>
  <c r="EM166" i="32" s="1"/>
  <c r="EM167" i="32" s="1"/>
  <c r="EM168" i="32" s="1"/>
  <c r="EM169" i="32" s="1"/>
  <c r="EM170" i="32" s="1"/>
  <c r="EM171" i="32" s="1"/>
  <c r="EM172" i="32" s="1"/>
  <c r="EM173" i="32" s="1"/>
  <c r="EM174" i="32" s="1"/>
  <c r="EM175" i="32" s="1"/>
  <c r="EM176" i="32" s="1"/>
  <c r="EM177" i="32" s="1"/>
  <c r="EM178" i="32" s="1"/>
  <c r="EM179" i="32" s="1"/>
  <c r="EM180" i="32" s="1"/>
  <c r="EM181" i="32" s="1"/>
  <c r="EM182" i="32" s="1"/>
  <c r="EM183" i="32" s="1"/>
  <c r="EM184" i="32" s="1"/>
  <c r="EM185" i="32" s="1"/>
  <c r="EM186" i="32" s="1"/>
  <c r="EM187" i="32" s="1"/>
  <c r="EM188" i="32" s="1"/>
  <c r="EM189" i="32" s="1"/>
  <c r="EM190" i="32" s="1"/>
  <c r="EM191" i="32" s="1"/>
  <c r="EM192" i="32" s="1"/>
  <c r="EM193" i="32" s="1"/>
  <c r="EM194" i="32" s="1"/>
  <c r="EM195" i="32" s="1"/>
  <c r="EM196" i="32" s="1"/>
  <c r="EM197" i="32" s="1"/>
  <c r="EM198" i="32" s="1"/>
  <c r="EM199" i="32" s="1"/>
  <c r="EM200" i="32" s="1"/>
  <c r="EM201" i="32" s="1"/>
  <c r="EM202" i="32" s="1"/>
  <c r="EM203" i="32" s="1"/>
  <c r="EM204" i="32" s="1"/>
  <c r="HJ5" i="32"/>
  <c r="HJ6" i="32" s="1"/>
  <c r="HJ7" i="32" s="1"/>
  <c r="HJ8" i="32" s="1"/>
  <c r="HJ9" i="32" s="1"/>
  <c r="HJ10" i="32" s="1"/>
  <c r="HJ11" i="32" s="1"/>
  <c r="HJ12" i="32" s="1"/>
  <c r="HJ13" i="32" s="1"/>
  <c r="HJ14" i="32" s="1"/>
  <c r="HJ15" i="32" s="1"/>
  <c r="HJ16" i="32" s="1"/>
  <c r="HJ17" i="32" s="1"/>
  <c r="HJ18" i="32" s="1"/>
  <c r="HJ19" i="32" s="1"/>
  <c r="HJ20" i="32" s="1"/>
  <c r="HJ21" i="32" s="1"/>
  <c r="HJ22" i="32" s="1"/>
  <c r="HJ23" i="32" s="1"/>
  <c r="HJ24" i="32" s="1"/>
  <c r="HJ25" i="32" s="1"/>
  <c r="HJ26" i="32" s="1"/>
  <c r="HJ27" i="32" s="1"/>
  <c r="HJ28" i="32" s="1"/>
  <c r="HJ29" i="32" s="1"/>
  <c r="HJ30" i="32" s="1"/>
  <c r="HJ31" i="32" s="1"/>
  <c r="HJ32" i="32" s="1"/>
  <c r="HJ33" i="32" s="1"/>
  <c r="HJ34" i="32" s="1"/>
  <c r="HJ35" i="32" s="1"/>
  <c r="HJ36" i="32" s="1"/>
  <c r="HJ37" i="32" s="1"/>
  <c r="HJ38" i="32" s="1"/>
  <c r="HJ39" i="32" s="1"/>
  <c r="HJ40" i="32" s="1"/>
  <c r="HJ41" i="32" s="1"/>
  <c r="HJ42" i="32" s="1"/>
  <c r="HJ43" i="32" s="1"/>
  <c r="HJ44" i="32" s="1"/>
  <c r="HJ45" i="32" s="1"/>
  <c r="HJ46" i="32" s="1"/>
  <c r="HJ47" i="32" s="1"/>
  <c r="HJ48" i="32" s="1"/>
  <c r="HJ49" i="32" s="1"/>
  <c r="HJ50" i="32" s="1"/>
  <c r="HJ51" i="32" s="1"/>
  <c r="HJ52" i="32" s="1"/>
  <c r="HJ53" i="32" s="1"/>
  <c r="HJ54" i="32" s="1"/>
  <c r="HJ55" i="32" s="1"/>
  <c r="HJ56" i="32" s="1"/>
  <c r="HJ57" i="32" s="1"/>
  <c r="HJ58" i="32" s="1"/>
  <c r="HJ59" i="32" s="1"/>
  <c r="HJ60" i="32" s="1"/>
  <c r="HJ61" i="32" s="1"/>
  <c r="HJ62" i="32" s="1"/>
  <c r="HJ63" i="32" s="1"/>
  <c r="HJ64" i="32" s="1"/>
  <c r="HJ65" i="32" s="1"/>
  <c r="HJ66" i="32" s="1"/>
  <c r="HJ67" i="32" s="1"/>
  <c r="HJ68" i="32" s="1"/>
  <c r="HJ69" i="32" s="1"/>
  <c r="HJ70" i="32" s="1"/>
  <c r="HJ71" i="32" s="1"/>
  <c r="HJ72" i="32" s="1"/>
  <c r="HJ73" i="32" s="1"/>
  <c r="HJ74" i="32" s="1"/>
  <c r="HJ75" i="32" s="1"/>
  <c r="HJ76" i="32" s="1"/>
  <c r="HJ77" i="32" s="1"/>
  <c r="HJ78" i="32" s="1"/>
  <c r="HJ79" i="32" s="1"/>
  <c r="HJ80" i="32" s="1"/>
  <c r="HJ81" i="32" s="1"/>
  <c r="HJ82" i="32" s="1"/>
  <c r="HJ83" i="32" s="1"/>
  <c r="HJ84" i="32" s="1"/>
  <c r="HJ85" i="32" s="1"/>
  <c r="HJ86" i="32" s="1"/>
  <c r="HJ87" i="32" s="1"/>
  <c r="HJ88" i="32" s="1"/>
  <c r="HJ89" i="32" s="1"/>
  <c r="HJ90" i="32" s="1"/>
  <c r="HJ91" i="32" s="1"/>
  <c r="HJ92" i="32" s="1"/>
  <c r="HJ93" i="32" s="1"/>
  <c r="HJ94" i="32" s="1"/>
  <c r="HJ95" i="32" s="1"/>
  <c r="HJ96" i="32" s="1"/>
  <c r="HJ97" i="32" s="1"/>
  <c r="HJ98" i="32" s="1"/>
  <c r="HJ99" i="32" s="1"/>
  <c r="HJ100" i="32" s="1"/>
  <c r="HJ101" i="32" s="1"/>
  <c r="HJ102" i="32" s="1"/>
  <c r="HJ103" i="32" s="1"/>
  <c r="HJ104" i="32" s="1"/>
  <c r="HJ105" i="32" s="1"/>
  <c r="HJ106" i="32" s="1"/>
  <c r="HJ107" i="32" s="1"/>
  <c r="HJ108" i="32" s="1"/>
  <c r="HJ109" i="32" s="1"/>
  <c r="HJ110" i="32" s="1"/>
  <c r="HJ111" i="32" s="1"/>
  <c r="HJ112" i="32" s="1"/>
  <c r="HJ113" i="32" s="1"/>
  <c r="HJ114" i="32" s="1"/>
  <c r="HJ115" i="32" s="1"/>
  <c r="HJ116" i="32" s="1"/>
  <c r="HJ117" i="32" s="1"/>
  <c r="HJ118" i="32" s="1"/>
  <c r="HJ119" i="32" s="1"/>
  <c r="HJ120" i="32" s="1"/>
  <c r="HJ121" i="32" s="1"/>
  <c r="HJ122" i="32" s="1"/>
  <c r="HJ123" i="32" s="1"/>
  <c r="HJ124" i="32" s="1"/>
  <c r="HJ125" i="32" s="1"/>
  <c r="HJ126" i="32" s="1"/>
  <c r="HJ127" i="32" s="1"/>
  <c r="HJ128" i="32" s="1"/>
  <c r="HJ129" i="32" s="1"/>
  <c r="HJ130" i="32" s="1"/>
  <c r="HJ131" i="32" s="1"/>
  <c r="HJ132" i="32" s="1"/>
  <c r="HJ133" i="32" s="1"/>
  <c r="HJ134" i="32" s="1"/>
  <c r="HJ135" i="32" s="1"/>
  <c r="HJ136" i="32" s="1"/>
  <c r="HJ137" i="32" s="1"/>
  <c r="HJ138" i="32" s="1"/>
  <c r="HJ139" i="32" s="1"/>
  <c r="HJ140" i="32" s="1"/>
  <c r="HJ141" i="32" s="1"/>
  <c r="HJ142" i="32" s="1"/>
  <c r="HJ143" i="32" s="1"/>
  <c r="HJ144" i="32" s="1"/>
  <c r="HJ145" i="32" s="1"/>
  <c r="HJ146" i="32" s="1"/>
  <c r="HJ147" i="32" s="1"/>
  <c r="HJ148" i="32" s="1"/>
  <c r="HJ149" i="32" s="1"/>
  <c r="HJ150" i="32" s="1"/>
  <c r="HJ151" i="32" s="1"/>
  <c r="HJ152" i="32" s="1"/>
  <c r="HJ153" i="32" s="1"/>
  <c r="HJ154" i="32" s="1"/>
  <c r="HJ155" i="32" s="1"/>
  <c r="HJ156" i="32" s="1"/>
  <c r="HJ157" i="32" s="1"/>
  <c r="HJ158" i="32" s="1"/>
  <c r="HJ159" i="32" s="1"/>
  <c r="HJ160" i="32" s="1"/>
  <c r="HJ161" i="32" s="1"/>
  <c r="HJ162" i="32" s="1"/>
  <c r="HJ163" i="32" s="1"/>
  <c r="HJ164" i="32" s="1"/>
  <c r="HJ165" i="32" s="1"/>
  <c r="HJ166" i="32" s="1"/>
  <c r="HJ167" i="32" s="1"/>
  <c r="HJ168" i="32" s="1"/>
  <c r="HJ169" i="32" s="1"/>
  <c r="HJ170" i="32" s="1"/>
  <c r="HJ171" i="32" s="1"/>
  <c r="HJ172" i="32" s="1"/>
  <c r="HJ173" i="32" s="1"/>
  <c r="HJ174" i="32" s="1"/>
  <c r="HJ175" i="32" s="1"/>
  <c r="HJ176" i="32" s="1"/>
  <c r="HJ177" i="32" s="1"/>
  <c r="HJ178" i="32" s="1"/>
  <c r="HJ179" i="32" s="1"/>
  <c r="HJ180" i="32" s="1"/>
  <c r="HJ181" i="32" s="1"/>
  <c r="HJ182" i="32" s="1"/>
  <c r="HJ183" i="32" s="1"/>
  <c r="HJ184" i="32" s="1"/>
  <c r="HJ185" i="32" s="1"/>
  <c r="HJ186" i="32" s="1"/>
  <c r="HJ187" i="32" s="1"/>
  <c r="HJ188" i="32" s="1"/>
  <c r="HJ189" i="32" s="1"/>
  <c r="HJ190" i="32" s="1"/>
  <c r="HJ191" i="32" s="1"/>
  <c r="HJ192" i="32" s="1"/>
  <c r="HJ193" i="32" s="1"/>
  <c r="HJ194" i="32" s="1"/>
  <c r="HJ195" i="32" s="1"/>
  <c r="HJ196" i="32" s="1"/>
  <c r="HJ197" i="32" s="1"/>
  <c r="HJ198" i="32" s="1"/>
  <c r="HJ199" i="32" s="1"/>
  <c r="HJ200" i="32" s="1"/>
  <c r="HJ201" i="32" s="1"/>
  <c r="HJ202" i="32" s="1"/>
  <c r="HJ203" i="32" s="1"/>
  <c r="HJ204" i="32" s="1"/>
  <c r="JR5" i="32"/>
  <c r="JR6" i="32" s="1"/>
  <c r="JR7" i="32" s="1"/>
  <c r="JR8" i="32" s="1"/>
  <c r="JR9" i="32" s="1"/>
  <c r="JR10" i="32" s="1"/>
  <c r="JR11" i="32" s="1"/>
  <c r="JR12" i="32" s="1"/>
  <c r="JR13" i="32" s="1"/>
  <c r="JR14" i="32" s="1"/>
  <c r="JR15" i="32" s="1"/>
  <c r="JR16" i="32" s="1"/>
  <c r="JR17" i="32" s="1"/>
  <c r="JR18" i="32" s="1"/>
  <c r="JR19" i="32" s="1"/>
  <c r="JR20" i="32" s="1"/>
  <c r="JR21" i="32" s="1"/>
  <c r="JR22" i="32" s="1"/>
  <c r="JR23" i="32" s="1"/>
  <c r="JR24" i="32" s="1"/>
  <c r="JR25" i="32" s="1"/>
  <c r="JR26" i="32" s="1"/>
  <c r="JR27" i="32" s="1"/>
  <c r="JR28" i="32" s="1"/>
  <c r="JR29" i="32" s="1"/>
  <c r="JR30" i="32" s="1"/>
  <c r="JR31" i="32" s="1"/>
  <c r="JR32" i="32" s="1"/>
  <c r="JR33" i="32" s="1"/>
  <c r="JR34" i="32" s="1"/>
  <c r="JR35" i="32" s="1"/>
  <c r="JR36" i="32" s="1"/>
  <c r="JR37" i="32" s="1"/>
  <c r="JR38" i="32" s="1"/>
  <c r="JR39" i="32" s="1"/>
  <c r="JR40" i="32" s="1"/>
  <c r="JR41" i="32" s="1"/>
  <c r="JR42" i="32" s="1"/>
  <c r="JR43" i="32" s="1"/>
  <c r="JR44" i="32" s="1"/>
  <c r="JR45" i="32" s="1"/>
  <c r="JR46" i="32" s="1"/>
  <c r="JR47" i="32" s="1"/>
  <c r="JR48" i="32" s="1"/>
  <c r="JR49" i="32" s="1"/>
  <c r="JR50" i="32" s="1"/>
  <c r="JR51" i="32" s="1"/>
  <c r="JR52" i="32" s="1"/>
  <c r="JR53" i="32" s="1"/>
  <c r="JR54" i="32" s="1"/>
  <c r="JR55" i="32" s="1"/>
  <c r="JR56" i="32" s="1"/>
  <c r="JR57" i="32" s="1"/>
  <c r="JR58" i="32" s="1"/>
  <c r="JR59" i="32" s="1"/>
  <c r="JR60" i="32" s="1"/>
  <c r="JR61" i="32" s="1"/>
  <c r="JR62" i="32" s="1"/>
  <c r="JR63" i="32" s="1"/>
  <c r="JR64" i="32" s="1"/>
  <c r="JR65" i="32" s="1"/>
  <c r="JR66" i="32" s="1"/>
  <c r="JR67" i="32" s="1"/>
  <c r="JR68" i="32" s="1"/>
  <c r="JR69" i="32" s="1"/>
  <c r="JR70" i="32" s="1"/>
  <c r="JR71" i="32" s="1"/>
  <c r="JR72" i="32" s="1"/>
  <c r="JR73" i="32" s="1"/>
  <c r="JR74" i="32" s="1"/>
  <c r="JR75" i="32" s="1"/>
  <c r="JR76" i="32" s="1"/>
  <c r="JR77" i="32" s="1"/>
  <c r="JR78" i="32" s="1"/>
  <c r="JR79" i="32" s="1"/>
  <c r="JR80" i="32" s="1"/>
  <c r="JR81" i="32" s="1"/>
  <c r="JR82" i="32" s="1"/>
  <c r="JR83" i="32" s="1"/>
  <c r="JR84" i="32" s="1"/>
  <c r="JR85" i="32" s="1"/>
  <c r="JR86" i="32" s="1"/>
  <c r="JR87" i="32" s="1"/>
  <c r="JR88" i="32" s="1"/>
  <c r="JR89" i="32" s="1"/>
  <c r="JR90" i="32" s="1"/>
  <c r="JR91" i="32" s="1"/>
  <c r="JR92" i="32" s="1"/>
  <c r="JR93" i="32" s="1"/>
  <c r="JR94" i="32" s="1"/>
  <c r="JR95" i="32" s="1"/>
  <c r="JR96" i="32" s="1"/>
  <c r="JR97" i="32" s="1"/>
  <c r="JR98" i="32" s="1"/>
  <c r="JR99" i="32" s="1"/>
  <c r="JR100" i="32" s="1"/>
  <c r="JR101" i="32" s="1"/>
  <c r="JR102" i="32" s="1"/>
  <c r="JR103" i="32" s="1"/>
  <c r="JR104" i="32" s="1"/>
  <c r="JR105" i="32" s="1"/>
  <c r="JR106" i="32" s="1"/>
  <c r="JR107" i="32" s="1"/>
  <c r="JR108" i="32" s="1"/>
  <c r="JR109" i="32" s="1"/>
  <c r="JR110" i="32" s="1"/>
  <c r="JR111" i="32" s="1"/>
  <c r="JR112" i="32" s="1"/>
  <c r="JR113" i="32" s="1"/>
  <c r="JR114" i="32" s="1"/>
  <c r="JR115" i="32" s="1"/>
  <c r="JR116" i="32" s="1"/>
  <c r="JR117" i="32" s="1"/>
  <c r="JR118" i="32" s="1"/>
  <c r="JR119" i="32" s="1"/>
  <c r="JR120" i="32" s="1"/>
  <c r="JR121" i="32" s="1"/>
  <c r="JR122" i="32" s="1"/>
  <c r="JR123" i="32" s="1"/>
  <c r="JR124" i="32" s="1"/>
  <c r="JR125" i="32" s="1"/>
  <c r="JR126" i="32" s="1"/>
  <c r="JR127" i="32" s="1"/>
  <c r="JR128" i="32" s="1"/>
  <c r="JR129" i="32" s="1"/>
  <c r="JR130" i="32" s="1"/>
  <c r="JR131" i="32" s="1"/>
  <c r="JR132" i="32" s="1"/>
  <c r="JR133" i="32" s="1"/>
  <c r="JR134" i="32" s="1"/>
  <c r="JR135" i="32" s="1"/>
  <c r="JR136" i="32" s="1"/>
  <c r="JR137" i="32" s="1"/>
  <c r="JR138" i="32" s="1"/>
  <c r="JR139" i="32" s="1"/>
  <c r="JR140" i="32" s="1"/>
  <c r="JR141" i="32" s="1"/>
  <c r="JR142" i="32" s="1"/>
  <c r="JR143" i="32" s="1"/>
  <c r="JR144" i="32" s="1"/>
  <c r="JR145" i="32" s="1"/>
  <c r="JR146" i="32" s="1"/>
  <c r="JR147" i="32" s="1"/>
  <c r="JR148" i="32" s="1"/>
  <c r="JR149" i="32" s="1"/>
  <c r="JR150" i="32" s="1"/>
  <c r="JR151" i="32" s="1"/>
  <c r="JR152" i="32" s="1"/>
  <c r="JR153" i="32" s="1"/>
  <c r="JR154" i="32" s="1"/>
  <c r="JR155" i="32" s="1"/>
  <c r="JR156" i="32" s="1"/>
  <c r="JR157" i="32" s="1"/>
  <c r="JR158" i="32" s="1"/>
  <c r="JR159" i="32" s="1"/>
  <c r="JR160" i="32" s="1"/>
  <c r="JR161" i="32" s="1"/>
  <c r="JR162" i="32" s="1"/>
  <c r="JR163" i="32" s="1"/>
  <c r="JR164" i="32" s="1"/>
  <c r="JR165" i="32" s="1"/>
  <c r="JR166" i="32" s="1"/>
  <c r="JR167" i="32" s="1"/>
  <c r="JR168" i="32" s="1"/>
  <c r="JR169" i="32" s="1"/>
  <c r="JR170" i="32" s="1"/>
  <c r="JR171" i="32" s="1"/>
  <c r="JR172" i="32" s="1"/>
  <c r="JR173" i="32" s="1"/>
  <c r="JR174" i="32" s="1"/>
  <c r="JR175" i="32" s="1"/>
  <c r="JR176" i="32" s="1"/>
  <c r="JR177" i="32" s="1"/>
  <c r="JR178" i="32" s="1"/>
  <c r="JR179" i="32" s="1"/>
  <c r="JR180" i="32" s="1"/>
  <c r="JR181" i="32" s="1"/>
  <c r="JR182" i="32" s="1"/>
  <c r="JR183" i="32" s="1"/>
  <c r="JR184" i="32" s="1"/>
  <c r="JR185" i="32" s="1"/>
  <c r="JR186" i="32" s="1"/>
  <c r="JR187" i="32" s="1"/>
  <c r="JR188" i="32" s="1"/>
  <c r="JR189" i="32" s="1"/>
  <c r="JR190" i="32" s="1"/>
  <c r="JR191" i="32" s="1"/>
  <c r="JR192" i="32" s="1"/>
  <c r="JR193" i="32" s="1"/>
  <c r="JR194" i="32" s="1"/>
  <c r="JR195" i="32" s="1"/>
  <c r="JR196" i="32" s="1"/>
  <c r="JR197" i="32" s="1"/>
  <c r="JR198" i="32" s="1"/>
  <c r="JR199" i="32" s="1"/>
  <c r="JR200" i="32" s="1"/>
  <c r="JR201" i="32" s="1"/>
  <c r="JR202" i="32" s="1"/>
  <c r="JR203" i="32" s="1"/>
  <c r="JR204" i="32" s="1"/>
  <c r="DI5" i="32"/>
  <c r="DI6" i="32" s="1"/>
  <c r="DI7" i="32" s="1"/>
  <c r="DI8" i="32" s="1"/>
  <c r="DI9" i="32" s="1"/>
  <c r="DI10" i="32" s="1"/>
  <c r="DI11" i="32" s="1"/>
  <c r="DI12" i="32" s="1"/>
  <c r="DI13" i="32" s="1"/>
  <c r="DI14" i="32" s="1"/>
  <c r="DI15" i="32" s="1"/>
  <c r="DI16" i="32" s="1"/>
  <c r="DI17" i="32" s="1"/>
  <c r="DI18" i="32" s="1"/>
  <c r="DI19" i="32" s="1"/>
  <c r="DI20" i="32" s="1"/>
  <c r="DI21" i="32" s="1"/>
  <c r="DI22" i="32" s="1"/>
  <c r="DI23" i="32" s="1"/>
  <c r="DI24" i="32" s="1"/>
  <c r="DI25" i="32" s="1"/>
  <c r="DI26" i="32" s="1"/>
  <c r="DI27" i="32" s="1"/>
  <c r="DI28" i="32" s="1"/>
  <c r="DI29" i="32" s="1"/>
  <c r="DI30" i="32" s="1"/>
  <c r="DI31" i="32" s="1"/>
  <c r="DI32" i="32" s="1"/>
  <c r="DI33" i="32" s="1"/>
  <c r="DI34" i="32" s="1"/>
  <c r="DI35" i="32" s="1"/>
  <c r="DI36" i="32" s="1"/>
  <c r="DI37" i="32" s="1"/>
  <c r="DI38" i="32" s="1"/>
  <c r="DI39" i="32" s="1"/>
  <c r="DI40" i="32" s="1"/>
  <c r="DI41" i="32" s="1"/>
  <c r="DI42" i="32" s="1"/>
  <c r="DI43" i="32" s="1"/>
  <c r="DI44" i="32" s="1"/>
  <c r="DI45" i="32" s="1"/>
  <c r="DI46" i="32" s="1"/>
  <c r="DI47" i="32" s="1"/>
  <c r="DI48" i="32" s="1"/>
  <c r="DI49" i="32" s="1"/>
  <c r="DI50" i="32" s="1"/>
  <c r="DI51" i="32" s="1"/>
  <c r="DI52" i="32" s="1"/>
  <c r="DI53" i="32" s="1"/>
  <c r="DI54" i="32" s="1"/>
  <c r="DI55" i="32" s="1"/>
  <c r="DI56" i="32" s="1"/>
  <c r="DI57" i="32" s="1"/>
  <c r="DI58" i="32" s="1"/>
  <c r="DI59" i="32" s="1"/>
  <c r="DI60" i="32" s="1"/>
  <c r="DI61" i="32" s="1"/>
  <c r="DI62" i="32" s="1"/>
  <c r="DI63" i="32" s="1"/>
  <c r="DI64" i="32" s="1"/>
  <c r="DI65" i="32" s="1"/>
  <c r="DI66" i="32" s="1"/>
  <c r="DI67" i="32" s="1"/>
  <c r="DI68" i="32" s="1"/>
  <c r="DI69" i="32" s="1"/>
  <c r="DI70" i="32" s="1"/>
  <c r="DI71" i="32" s="1"/>
  <c r="DI72" i="32" s="1"/>
  <c r="DI73" i="32" s="1"/>
  <c r="DI74" i="32" s="1"/>
  <c r="DI75" i="32" s="1"/>
  <c r="DI76" i="32" s="1"/>
  <c r="DI77" i="32" s="1"/>
  <c r="DI78" i="32" s="1"/>
  <c r="DI79" i="32" s="1"/>
  <c r="DI80" i="32" s="1"/>
  <c r="DI81" i="32" s="1"/>
  <c r="DI82" i="32" s="1"/>
  <c r="DI83" i="32" s="1"/>
  <c r="DI84" i="32" s="1"/>
  <c r="DI85" i="32" s="1"/>
  <c r="DI86" i="32" s="1"/>
  <c r="DI87" i="32" s="1"/>
  <c r="DI88" i="32" s="1"/>
  <c r="DI89" i="32" s="1"/>
  <c r="DI90" i="32" s="1"/>
  <c r="DI91" i="32" s="1"/>
  <c r="DI92" i="32" s="1"/>
  <c r="DI93" i="32" s="1"/>
  <c r="DI94" i="32" s="1"/>
  <c r="DI95" i="32" s="1"/>
  <c r="DI96" i="32" s="1"/>
  <c r="DI97" i="32" s="1"/>
  <c r="DI98" i="32" s="1"/>
  <c r="DI99" i="32" s="1"/>
  <c r="DI100" i="32" s="1"/>
  <c r="DI101" i="32" s="1"/>
  <c r="DI102" i="32" s="1"/>
  <c r="DI103" i="32" s="1"/>
  <c r="DI104" i="32" s="1"/>
  <c r="DI105" i="32" s="1"/>
  <c r="DI106" i="32" s="1"/>
  <c r="DI107" i="32" s="1"/>
  <c r="DI108" i="32" s="1"/>
  <c r="DI109" i="32" s="1"/>
  <c r="DI110" i="32" s="1"/>
  <c r="DI111" i="32" s="1"/>
  <c r="DI112" i="32" s="1"/>
  <c r="DI113" i="32" s="1"/>
  <c r="DI114" i="32" s="1"/>
  <c r="DI115" i="32" s="1"/>
  <c r="DI116" i="32" s="1"/>
  <c r="DI117" i="32" s="1"/>
  <c r="DI118" i="32" s="1"/>
  <c r="DI119" i="32" s="1"/>
  <c r="DI120" i="32" s="1"/>
  <c r="DI121" i="32" s="1"/>
  <c r="DI122" i="32" s="1"/>
  <c r="DI123" i="32" s="1"/>
  <c r="DI124" i="32" s="1"/>
  <c r="DI125" i="32" s="1"/>
  <c r="DI126" i="32" s="1"/>
  <c r="DI127" i="32" s="1"/>
  <c r="DI128" i="32" s="1"/>
  <c r="DI129" i="32" s="1"/>
  <c r="DI130" i="32" s="1"/>
  <c r="DI131" i="32" s="1"/>
  <c r="DI132" i="32" s="1"/>
  <c r="DI133" i="32" s="1"/>
  <c r="DI134" i="32" s="1"/>
  <c r="DI135" i="32" s="1"/>
  <c r="DI136" i="32" s="1"/>
  <c r="DI137" i="32" s="1"/>
  <c r="DI138" i="32" s="1"/>
  <c r="DI139" i="32" s="1"/>
  <c r="DI140" i="32" s="1"/>
  <c r="DI141" i="32" s="1"/>
  <c r="DI142" i="32" s="1"/>
  <c r="DI143" i="32" s="1"/>
  <c r="DI144" i="32" s="1"/>
  <c r="DI145" i="32" s="1"/>
  <c r="DI146" i="32" s="1"/>
  <c r="DI147" i="32" s="1"/>
  <c r="DI148" i="32" s="1"/>
  <c r="DI149" i="32" s="1"/>
  <c r="DI150" i="32" s="1"/>
  <c r="DI151" i="32" s="1"/>
  <c r="DI152" i="32" s="1"/>
  <c r="DI153" i="32" s="1"/>
  <c r="DI154" i="32" s="1"/>
  <c r="DI155" i="32" s="1"/>
  <c r="DI156" i="32" s="1"/>
  <c r="DI157" i="32" s="1"/>
  <c r="DI158" i="32" s="1"/>
  <c r="DI159" i="32" s="1"/>
  <c r="DI160" i="32" s="1"/>
  <c r="DI161" i="32" s="1"/>
  <c r="DI162" i="32" s="1"/>
  <c r="DI163" i="32" s="1"/>
  <c r="DI164" i="32" s="1"/>
  <c r="DI165" i="32" s="1"/>
  <c r="DI166" i="32" s="1"/>
  <c r="DI167" i="32" s="1"/>
  <c r="DI168" i="32" s="1"/>
  <c r="DI169" i="32" s="1"/>
  <c r="DI170" i="32" s="1"/>
  <c r="DI171" i="32" s="1"/>
  <c r="DI172" i="32" s="1"/>
  <c r="DI173" i="32" s="1"/>
  <c r="DI174" i="32" s="1"/>
  <c r="DI175" i="32" s="1"/>
  <c r="DI176" i="32" s="1"/>
  <c r="DI177" i="32" s="1"/>
  <c r="DI178" i="32" s="1"/>
  <c r="DI179" i="32" s="1"/>
  <c r="DI180" i="32" s="1"/>
  <c r="DI181" i="32" s="1"/>
  <c r="DI182" i="32" s="1"/>
  <c r="DI183" i="32" s="1"/>
  <c r="DI184" i="32" s="1"/>
  <c r="DI185" i="32" s="1"/>
  <c r="DI186" i="32" s="1"/>
  <c r="DI187" i="32" s="1"/>
  <c r="DI188" i="32" s="1"/>
  <c r="DI189" i="32" s="1"/>
  <c r="DI190" i="32" s="1"/>
  <c r="DI191" i="32" s="1"/>
  <c r="DI192" i="32" s="1"/>
  <c r="DI193" i="32" s="1"/>
  <c r="DI194" i="32" s="1"/>
  <c r="DI195" i="32" s="1"/>
  <c r="DI196" i="32" s="1"/>
  <c r="DI197" i="32" s="1"/>
  <c r="DI198" i="32" s="1"/>
  <c r="DI199" i="32" s="1"/>
  <c r="DI200" i="32" s="1"/>
  <c r="DI201" i="32" s="1"/>
  <c r="DI202" i="32" s="1"/>
  <c r="DI203" i="32" s="1"/>
  <c r="DI204" i="32" s="1"/>
  <c r="GU5" i="32"/>
  <c r="GU6" i="32" s="1"/>
  <c r="GU7" i="32" s="1"/>
  <c r="GU8" i="32" s="1"/>
  <c r="GU9" i="32" s="1"/>
  <c r="GU10" i="32" s="1"/>
  <c r="GU11" i="32" s="1"/>
  <c r="GU12" i="32" s="1"/>
  <c r="GU13" i="32" s="1"/>
  <c r="GU14" i="32" s="1"/>
  <c r="GU15" i="32" s="1"/>
  <c r="GU16" i="32" s="1"/>
  <c r="GU17" i="32" s="1"/>
  <c r="GU18" i="32" s="1"/>
  <c r="GU19" i="32" s="1"/>
  <c r="GU20" i="32" s="1"/>
  <c r="GU21" i="32" s="1"/>
  <c r="GU22" i="32" s="1"/>
  <c r="GU23" i="32" s="1"/>
  <c r="GU24" i="32" s="1"/>
  <c r="GU25" i="32" s="1"/>
  <c r="GU26" i="32" s="1"/>
  <c r="GU27" i="32" s="1"/>
  <c r="GU28" i="32" s="1"/>
  <c r="GU29" i="32" s="1"/>
  <c r="GU30" i="32" s="1"/>
  <c r="GU31" i="32" s="1"/>
  <c r="GU32" i="32" s="1"/>
  <c r="GU33" i="32" s="1"/>
  <c r="GU34" i="32" s="1"/>
  <c r="GU35" i="32" s="1"/>
  <c r="GU36" i="32" s="1"/>
  <c r="GU37" i="32" s="1"/>
  <c r="GU38" i="32" s="1"/>
  <c r="GU39" i="32" s="1"/>
  <c r="GU40" i="32" s="1"/>
  <c r="GU41" i="32" s="1"/>
  <c r="GU42" i="32" s="1"/>
  <c r="GU43" i="32" s="1"/>
  <c r="GU44" i="32" s="1"/>
  <c r="GU45" i="32" s="1"/>
  <c r="GU46" i="32" s="1"/>
  <c r="GU47" i="32" s="1"/>
  <c r="GU48" i="32" s="1"/>
  <c r="GU49" i="32" s="1"/>
  <c r="GU50" i="32" s="1"/>
  <c r="GU51" i="32" s="1"/>
  <c r="GU52" i="32" s="1"/>
  <c r="GU53" i="32" s="1"/>
  <c r="GU54" i="32" s="1"/>
  <c r="GU55" i="32" s="1"/>
  <c r="GU56" i="32" s="1"/>
  <c r="GU57" i="32" s="1"/>
  <c r="GU58" i="32" s="1"/>
  <c r="GU59" i="32" s="1"/>
  <c r="GU60" i="32" s="1"/>
  <c r="GU61" i="32" s="1"/>
  <c r="GU62" i="32" s="1"/>
  <c r="GU63" i="32" s="1"/>
  <c r="GU64" i="32" s="1"/>
  <c r="GU65" i="32" s="1"/>
  <c r="GU66" i="32" s="1"/>
  <c r="GU67" i="32" s="1"/>
  <c r="GU68" i="32" s="1"/>
  <c r="GU69" i="32" s="1"/>
  <c r="GU70" i="32" s="1"/>
  <c r="GU71" i="32" s="1"/>
  <c r="GU72" i="32" s="1"/>
  <c r="GU73" i="32" s="1"/>
  <c r="GU74" i="32" s="1"/>
  <c r="GU75" i="32" s="1"/>
  <c r="GU76" i="32" s="1"/>
  <c r="GU77" i="32" s="1"/>
  <c r="GU78" i="32" s="1"/>
  <c r="GU79" i="32" s="1"/>
  <c r="GU80" i="32" s="1"/>
  <c r="GU81" i="32" s="1"/>
  <c r="GU82" i="32" s="1"/>
  <c r="GU83" i="32" s="1"/>
  <c r="GU84" i="32" s="1"/>
  <c r="GU85" i="32" s="1"/>
  <c r="GU86" i="32" s="1"/>
  <c r="GU87" i="32" s="1"/>
  <c r="GU88" i="32" s="1"/>
  <c r="GU89" i="32" s="1"/>
  <c r="GU90" i="32" s="1"/>
  <c r="GU91" i="32" s="1"/>
  <c r="GU92" i="32" s="1"/>
  <c r="GU93" i="32" s="1"/>
  <c r="GU94" i="32" s="1"/>
  <c r="GU95" i="32" s="1"/>
  <c r="GU96" i="32" s="1"/>
  <c r="GU97" i="32" s="1"/>
  <c r="GU98" i="32" s="1"/>
  <c r="GU99" i="32" s="1"/>
  <c r="GU100" i="32" s="1"/>
  <c r="GU101" i="32" s="1"/>
  <c r="GU102" i="32" s="1"/>
  <c r="GU103" i="32" s="1"/>
  <c r="GU104" i="32" s="1"/>
  <c r="GU105" i="32" s="1"/>
  <c r="GU106" i="32" s="1"/>
  <c r="GU107" i="32" s="1"/>
  <c r="GU108" i="32" s="1"/>
  <c r="GU109" i="32" s="1"/>
  <c r="GU110" i="32" s="1"/>
  <c r="GU111" i="32" s="1"/>
  <c r="GU112" i="32" s="1"/>
  <c r="GU113" i="32" s="1"/>
  <c r="GU114" i="32" s="1"/>
  <c r="GU115" i="32" s="1"/>
  <c r="GU116" i="32" s="1"/>
  <c r="GU117" i="32" s="1"/>
  <c r="GU118" i="32" s="1"/>
  <c r="GU119" i="32" s="1"/>
  <c r="GU120" i="32" s="1"/>
  <c r="GU121" i="32" s="1"/>
  <c r="GU122" i="32" s="1"/>
  <c r="GU123" i="32" s="1"/>
  <c r="GU124" i="32" s="1"/>
  <c r="GU125" i="32" s="1"/>
  <c r="GU126" i="32" s="1"/>
  <c r="GU127" i="32" s="1"/>
  <c r="GU128" i="32" s="1"/>
  <c r="GU129" i="32" s="1"/>
  <c r="GU130" i="32" s="1"/>
  <c r="GU131" i="32" s="1"/>
  <c r="GU132" i="32" s="1"/>
  <c r="GU133" i="32" s="1"/>
  <c r="GU134" i="32" s="1"/>
  <c r="GU135" i="32" s="1"/>
  <c r="GU136" i="32" s="1"/>
  <c r="GU137" i="32" s="1"/>
  <c r="GU138" i="32" s="1"/>
  <c r="GU139" i="32" s="1"/>
  <c r="GU140" i="32" s="1"/>
  <c r="GU141" i="32" s="1"/>
  <c r="GU142" i="32" s="1"/>
  <c r="GU143" i="32" s="1"/>
  <c r="GU144" i="32" s="1"/>
  <c r="GU145" i="32" s="1"/>
  <c r="GU146" i="32" s="1"/>
  <c r="GU147" i="32" s="1"/>
  <c r="GU148" i="32" s="1"/>
  <c r="GU149" i="32" s="1"/>
  <c r="GU150" i="32" s="1"/>
  <c r="GU151" i="32" s="1"/>
  <c r="GU152" i="32" s="1"/>
  <c r="GU153" i="32" s="1"/>
  <c r="GU154" i="32" s="1"/>
  <c r="GU155" i="32" s="1"/>
  <c r="GU156" i="32" s="1"/>
  <c r="GU157" i="32" s="1"/>
  <c r="GU158" i="32" s="1"/>
  <c r="GU159" i="32" s="1"/>
  <c r="GU160" i="32" s="1"/>
  <c r="GU161" i="32" s="1"/>
  <c r="GU162" i="32" s="1"/>
  <c r="GU163" i="32" s="1"/>
  <c r="GU164" i="32" s="1"/>
  <c r="GU165" i="32" s="1"/>
  <c r="GU166" i="32" s="1"/>
  <c r="GU167" i="32" s="1"/>
  <c r="GU168" i="32" s="1"/>
  <c r="GU169" i="32" s="1"/>
  <c r="GU170" i="32" s="1"/>
  <c r="GU171" i="32" s="1"/>
  <c r="GU172" i="32" s="1"/>
  <c r="GU173" i="32" s="1"/>
  <c r="GU174" i="32" s="1"/>
  <c r="GU175" i="32" s="1"/>
  <c r="GU176" i="32" s="1"/>
  <c r="GU177" i="32" s="1"/>
  <c r="GU178" i="32" s="1"/>
  <c r="GU179" i="32" s="1"/>
  <c r="GU180" i="32" s="1"/>
  <c r="GU181" i="32" s="1"/>
  <c r="GU182" i="32" s="1"/>
  <c r="GU183" i="32" s="1"/>
  <c r="GU184" i="32" s="1"/>
  <c r="GU185" i="32" s="1"/>
  <c r="GU186" i="32" s="1"/>
  <c r="GU187" i="32" s="1"/>
  <c r="GU188" i="32" s="1"/>
  <c r="GU189" i="32" s="1"/>
  <c r="GU190" i="32" s="1"/>
  <c r="GU191" i="32" s="1"/>
  <c r="GU192" i="32" s="1"/>
  <c r="GU193" i="32" s="1"/>
  <c r="GU194" i="32" s="1"/>
  <c r="GU195" i="32" s="1"/>
  <c r="GU196" i="32" s="1"/>
  <c r="GU197" i="32" s="1"/>
  <c r="GU198" i="32" s="1"/>
  <c r="GU199" i="32" s="1"/>
  <c r="GU200" i="32" s="1"/>
  <c r="GU201" i="32" s="1"/>
  <c r="GU202" i="32" s="1"/>
  <c r="GU203" i="32" s="1"/>
  <c r="GU204" i="32" s="1"/>
  <c r="JC5" i="32"/>
  <c r="JC6" i="32" s="1"/>
  <c r="JC7" i="32" s="1"/>
  <c r="JC8" i="32" s="1"/>
  <c r="JC9" i="32" s="1"/>
  <c r="JC10" i="32" s="1"/>
  <c r="JC11" i="32" s="1"/>
  <c r="JC12" i="32" s="1"/>
  <c r="JC13" i="32" s="1"/>
  <c r="JC14" i="32" s="1"/>
  <c r="JC15" i="32" s="1"/>
  <c r="JC16" i="32" s="1"/>
  <c r="JC17" i="32" s="1"/>
  <c r="JC18" i="32" s="1"/>
  <c r="JC19" i="32" s="1"/>
  <c r="JC20" i="32" s="1"/>
  <c r="JC21" i="32" s="1"/>
  <c r="JC22" i="32" s="1"/>
  <c r="JC23" i="32" s="1"/>
  <c r="JC24" i="32" s="1"/>
  <c r="JC25" i="32" s="1"/>
  <c r="JC26" i="32" s="1"/>
  <c r="JC27" i="32" s="1"/>
  <c r="JC28" i="32" s="1"/>
  <c r="JC29" i="32" s="1"/>
  <c r="JC30" i="32" s="1"/>
  <c r="JC31" i="32" s="1"/>
  <c r="JC32" i="32" s="1"/>
  <c r="JC33" i="32" s="1"/>
  <c r="JC34" i="32" s="1"/>
  <c r="JC35" i="32" s="1"/>
  <c r="JC36" i="32" s="1"/>
  <c r="JC37" i="32" s="1"/>
  <c r="JC38" i="32" s="1"/>
  <c r="JC39" i="32" s="1"/>
  <c r="JC40" i="32" s="1"/>
  <c r="JC41" i="32" s="1"/>
  <c r="JC42" i="32" s="1"/>
  <c r="JC43" i="32" s="1"/>
  <c r="JC44" i="32" s="1"/>
  <c r="JC45" i="32" s="1"/>
  <c r="JC46" i="32" s="1"/>
  <c r="JC47" i="32" s="1"/>
  <c r="JC48" i="32" s="1"/>
  <c r="JC49" i="32" s="1"/>
  <c r="JC50" i="32" s="1"/>
  <c r="JC51" i="32" s="1"/>
  <c r="JC52" i="32" s="1"/>
  <c r="JC53" i="32" s="1"/>
  <c r="JC54" i="32" s="1"/>
  <c r="JC55" i="32" s="1"/>
  <c r="JC56" i="32" s="1"/>
  <c r="JC57" i="32" s="1"/>
  <c r="JC58" i="32" s="1"/>
  <c r="JC59" i="32" s="1"/>
  <c r="JC60" i="32" s="1"/>
  <c r="JC61" i="32" s="1"/>
  <c r="JC62" i="32" s="1"/>
  <c r="JC63" i="32" s="1"/>
  <c r="JC64" i="32" s="1"/>
  <c r="JC65" i="32" s="1"/>
  <c r="JC66" i="32" s="1"/>
  <c r="JC67" i="32" s="1"/>
  <c r="JC68" i="32" s="1"/>
  <c r="JC69" i="32" s="1"/>
  <c r="JC70" i="32" s="1"/>
  <c r="JC71" i="32" s="1"/>
  <c r="JC72" i="32" s="1"/>
  <c r="JC73" i="32" s="1"/>
  <c r="JC74" i="32" s="1"/>
  <c r="JC75" i="32" s="1"/>
  <c r="JC76" i="32" s="1"/>
  <c r="JC77" i="32" s="1"/>
  <c r="JC78" i="32" s="1"/>
  <c r="JC79" i="32" s="1"/>
  <c r="JC80" i="32" s="1"/>
  <c r="JC81" i="32" s="1"/>
  <c r="JC82" i="32" s="1"/>
  <c r="JC83" i="32" s="1"/>
  <c r="JC84" i="32" s="1"/>
  <c r="JC85" i="32" s="1"/>
  <c r="JC86" i="32" s="1"/>
  <c r="JC87" i="32" s="1"/>
  <c r="JC88" i="32" s="1"/>
  <c r="JC89" i="32" s="1"/>
  <c r="JC90" i="32" s="1"/>
  <c r="JC91" i="32" s="1"/>
  <c r="JC92" i="32" s="1"/>
  <c r="JC93" i="32" s="1"/>
  <c r="JC94" i="32" s="1"/>
  <c r="JC95" i="32" s="1"/>
  <c r="JC96" i="32" s="1"/>
  <c r="JC97" i="32" s="1"/>
  <c r="JC98" i="32" s="1"/>
  <c r="JC99" i="32" s="1"/>
  <c r="JC100" i="32" s="1"/>
  <c r="JC101" i="32" s="1"/>
  <c r="JC102" i="32" s="1"/>
  <c r="JC103" i="32" s="1"/>
  <c r="JC104" i="32" s="1"/>
  <c r="JC105" i="32" s="1"/>
  <c r="JC106" i="32" s="1"/>
  <c r="JC107" i="32" s="1"/>
  <c r="JC108" i="32" s="1"/>
  <c r="JC109" i="32" s="1"/>
  <c r="JC110" i="32" s="1"/>
  <c r="JC111" i="32" s="1"/>
  <c r="JC112" i="32" s="1"/>
  <c r="JC113" i="32" s="1"/>
  <c r="JC114" i="32" s="1"/>
  <c r="JC115" i="32" s="1"/>
  <c r="JC116" i="32" s="1"/>
  <c r="JC117" i="32" s="1"/>
  <c r="JC118" i="32" s="1"/>
  <c r="JC119" i="32" s="1"/>
  <c r="JC120" i="32" s="1"/>
  <c r="JC121" i="32" s="1"/>
  <c r="JC122" i="32" s="1"/>
  <c r="JC123" i="32" s="1"/>
  <c r="JC124" i="32" s="1"/>
  <c r="JC125" i="32" s="1"/>
  <c r="JC126" i="32" s="1"/>
  <c r="JC127" i="32" s="1"/>
  <c r="JC128" i="32" s="1"/>
  <c r="JC129" i="32" s="1"/>
  <c r="JC130" i="32" s="1"/>
  <c r="JC131" i="32" s="1"/>
  <c r="JC132" i="32" s="1"/>
  <c r="JC133" i="32" s="1"/>
  <c r="JC134" i="32" s="1"/>
  <c r="JC135" i="32" s="1"/>
  <c r="JC136" i="32" s="1"/>
  <c r="JC137" i="32" s="1"/>
  <c r="JC138" i="32" s="1"/>
  <c r="JC139" i="32" s="1"/>
  <c r="JC140" i="32" s="1"/>
  <c r="JC141" i="32" s="1"/>
  <c r="JC142" i="32" s="1"/>
  <c r="JC143" i="32" s="1"/>
  <c r="JC144" i="32" s="1"/>
  <c r="JC145" i="32" s="1"/>
  <c r="JC146" i="32" s="1"/>
  <c r="JC147" i="32" s="1"/>
  <c r="JC148" i="32" s="1"/>
  <c r="JC149" i="32" s="1"/>
  <c r="JC150" i="32" s="1"/>
  <c r="JC151" i="32" s="1"/>
  <c r="JC152" i="32" s="1"/>
  <c r="JC153" i="32" s="1"/>
  <c r="JC154" i="32" s="1"/>
  <c r="JC155" i="32" s="1"/>
  <c r="JC156" i="32" s="1"/>
  <c r="JC157" i="32" s="1"/>
  <c r="JC158" i="32" s="1"/>
  <c r="JC159" i="32" s="1"/>
  <c r="JC160" i="32" s="1"/>
  <c r="JC161" i="32" s="1"/>
  <c r="JC162" i="32" s="1"/>
  <c r="JC163" i="32" s="1"/>
  <c r="JC164" i="32" s="1"/>
  <c r="JC165" i="32" s="1"/>
  <c r="JC166" i="32" s="1"/>
  <c r="JC167" i="32" s="1"/>
  <c r="JC168" i="32" s="1"/>
  <c r="JC169" i="32" s="1"/>
  <c r="JC170" i="32" s="1"/>
  <c r="JC171" i="32" s="1"/>
  <c r="JC172" i="32" s="1"/>
  <c r="JC173" i="32" s="1"/>
  <c r="JC174" i="32" s="1"/>
  <c r="JC175" i="32" s="1"/>
  <c r="JC176" i="32" s="1"/>
  <c r="JC177" i="32" s="1"/>
  <c r="JC178" i="32" s="1"/>
  <c r="JC179" i="32" s="1"/>
  <c r="JC180" i="32" s="1"/>
  <c r="JC181" i="32" s="1"/>
  <c r="JC182" i="32" s="1"/>
  <c r="JC183" i="32" s="1"/>
  <c r="JC184" i="32" s="1"/>
  <c r="JC185" i="32" s="1"/>
  <c r="JC186" i="32" s="1"/>
  <c r="JC187" i="32" s="1"/>
  <c r="JC188" i="32" s="1"/>
  <c r="JC189" i="32" s="1"/>
  <c r="JC190" i="32" s="1"/>
  <c r="JC191" i="32" s="1"/>
  <c r="JC192" i="32" s="1"/>
  <c r="JC193" i="32" s="1"/>
  <c r="JC194" i="32" s="1"/>
  <c r="JC195" i="32" s="1"/>
  <c r="JC196" i="32" s="1"/>
  <c r="JC197" i="32" s="1"/>
  <c r="JC198" i="32" s="1"/>
  <c r="JC199" i="32" s="1"/>
  <c r="JC200" i="32" s="1"/>
  <c r="JC201" i="32" s="1"/>
  <c r="JC202" i="32" s="1"/>
  <c r="JC203" i="32" s="1"/>
  <c r="JC204" i="32" s="1"/>
  <c r="LK5" i="32"/>
  <c r="LK6" i="32" s="1"/>
  <c r="LK7" i="32" s="1"/>
  <c r="LK8" i="32" s="1"/>
  <c r="LK9" i="32" s="1"/>
  <c r="LK10" i="32" s="1"/>
  <c r="LK11" i="32" s="1"/>
  <c r="LK12" i="32" s="1"/>
  <c r="LK13" i="32" s="1"/>
  <c r="LK14" i="32" s="1"/>
  <c r="LK15" i="32" s="1"/>
  <c r="LK16" i="32" s="1"/>
  <c r="LK17" i="32" s="1"/>
  <c r="LK18" i="32" s="1"/>
  <c r="LK19" i="32" s="1"/>
  <c r="LK20" i="32" s="1"/>
  <c r="LK21" i="32" s="1"/>
  <c r="LK22" i="32" s="1"/>
  <c r="LK23" i="32" s="1"/>
  <c r="LK24" i="32" s="1"/>
  <c r="LK25" i="32" s="1"/>
  <c r="LK26" i="32" s="1"/>
  <c r="LK27" i="32" s="1"/>
  <c r="LK28" i="32" s="1"/>
  <c r="LK29" i="32" s="1"/>
  <c r="LK30" i="32" s="1"/>
  <c r="LK31" i="32" s="1"/>
  <c r="LK32" i="32" s="1"/>
  <c r="LK33" i="32" s="1"/>
  <c r="LK34" i="32" s="1"/>
  <c r="LK35" i="32" s="1"/>
  <c r="LK36" i="32" s="1"/>
  <c r="LK37" i="32" s="1"/>
  <c r="LK38" i="32" s="1"/>
  <c r="LK39" i="32" s="1"/>
  <c r="LK40" i="32" s="1"/>
  <c r="LK41" i="32" s="1"/>
  <c r="LK42" i="32" s="1"/>
  <c r="LK43" i="32" s="1"/>
  <c r="LK44" i="32" s="1"/>
  <c r="LK45" i="32" s="1"/>
  <c r="LK46" i="32" s="1"/>
  <c r="LK47" i="32" s="1"/>
  <c r="LK48" i="32" s="1"/>
  <c r="LK49" i="32" s="1"/>
  <c r="LK50" i="32" s="1"/>
  <c r="LK51" i="32" s="1"/>
  <c r="LK52" i="32" s="1"/>
  <c r="LK53" i="32" s="1"/>
  <c r="LK54" i="32" s="1"/>
  <c r="LK55" i="32" s="1"/>
  <c r="LK56" i="32" s="1"/>
  <c r="LK57" i="32" s="1"/>
  <c r="LK58" i="32" s="1"/>
  <c r="LK59" i="32" s="1"/>
  <c r="LK60" i="32" s="1"/>
  <c r="LK61" i="32" s="1"/>
  <c r="LK62" i="32" s="1"/>
  <c r="LK63" i="32" s="1"/>
  <c r="LK64" i="32" s="1"/>
  <c r="LK65" i="32" s="1"/>
  <c r="LK66" i="32" s="1"/>
  <c r="LK67" i="32" s="1"/>
  <c r="LK68" i="32" s="1"/>
  <c r="LK69" i="32" s="1"/>
  <c r="LK70" i="32" s="1"/>
  <c r="LK71" i="32" s="1"/>
  <c r="LK72" i="32" s="1"/>
  <c r="LK73" i="32" s="1"/>
  <c r="LK74" i="32" s="1"/>
  <c r="LK75" i="32" s="1"/>
  <c r="LK76" i="32" s="1"/>
  <c r="LK77" i="32" s="1"/>
  <c r="LK78" i="32" s="1"/>
  <c r="LK79" i="32" s="1"/>
  <c r="LK80" i="32" s="1"/>
  <c r="LK81" i="32" s="1"/>
  <c r="LK82" i="32" s="1"/>
  <c r="LK83" i="32" s="1"/>
  <c r="LK84" i="32" s="1"/>
  <c r="LK85" i="32" s="1"/>
  <c r="LK86" i="32" s="1"/>
  <c r="LK87" i="32" s="1"/>
  <c r="LK88" i="32" s="1"/>
  <c r="LK89" i="32" s="1"/>
  <c r="LK90" i="32" s="1"/>
  <c r="LK91" i="32" s="1"/>
  <c r="LK92" i="32" s="1"/>
  <c r="LK93" i="32" s="1"/>
  <c r="LK94" i="32" s="1"/>
  <c r="LK95" i="32" s="1"/>
  <c r="LK96" i="32" s="1"/>
  <c r="LK97" i="32" s="1"/>
  <c r="LK98" i="32" s="1"/>
  <c r="LK99" i="32" s="1"/>
  <c r="LK100" i="32" s="1"/>
  <c r="LK101" i="32" s="1"/>
  <c r="LK102" i="32" s="1"/>
  <c r="LK103" i="32" s="1"/>
  <c r="LK104" i="32" s="1"/>
  <c r="LK105" i="32" s="1"/>
  <c r="LK106" i="32" s="1"/>
  <c r="LK107" i="32" s="1"/>
  <c r="LK108" i="32" s="1"/>
  <c r="LK109" i="32" s="1"/>
  <c r="LK110" i="32" s="1"/>
  <c r="LK111" i="32" s="1"/>
  <c r="LK112" i="32" s="1"/>
  <c r="LK113" i="32" s="1"/>
  <c r="LK114" i="32" s="1"/>
  <c r="LK115" i="32" s="1"/>
  <c r="LK116" i="32" s="1"/>
  <c r="LK117" i="32" s="1"/>
  <c r="LK118" i="32" s="1"/>
  <c r="LK119" i="32" s="1"/>
  <c r="LK120" i="32" s="1"/>
  <c r="LK121" i="32" s="1"/>
  <c r="LK122" i="32" s="1"/>
  <c r="LK123" i="32" s="1"/>
  <c r="LK124" i="32" s="1"/>
  <c r="LK125" i="32" s="1"/>
  <c r="LK126" i="32" s="1"/>
  <c r="LK127" i="32" s="1"/>
  <c r="LK128" i="32" s="1"/>
  <c r="LK129" i="32" s="1"/>
  <c r="LK130" i="32" s="1"/>
  <c r="LK131" i="32" s="1"/>
  <c r="LK132" i="32" s="1"/>
  <c r="LK133" i="32" s="1"/>
  <c r="LK134" i="32" s="1"/>
  <c r="LK135" i="32" s="1"/>
  <c r="LK136" i="32" s="1"/>
  <c r="LK137" i="32" s="1"/>
  <c r="LK138" i="32" s="1"/>
  <c r="LK139" i="32" s="1"/>
  <c r="LK140" i="32" s="1"/>
  <c r="LK141" i="32" s="1"/>
  <c r="LK142" i="32" s="1"/>
  <c r="LK143" i="32" s="1"/>
  <c r="LK144" i="32" s="1"/>
  <c r="LK145" i="32" s="1"/>
  <c r="LK146" i="32" s="1"/>
  <c r="LK147" i="32" s="1"/>
  <c r="LK148" i="32" s="1"/>
  <c r="LK149" i="32" s="1"/>
  <c r="LK150" i="32" s="1"/>
  <c r="LK151" i="32" s="1"/>
  <c r="LK152" i="32" s="1"/>
  <c r="LK153" i="32" s="1"/>
  <c r="LK154" i="32" s="1"/>
  <c r="LK155" i="32" s="1"/>
  <c r="LK156" i="32" s="1"/>
  <c r="LK157" i="32" s="1"/>
  <c r="LK158" i="32" s="1"/>
  <c r="LK159" i="32" s="1"/>
  <c r="LK160" i="32" s="1"/>
  <c r="LK161" i="32" s="1"/>
  <c r="LK162" i="32" s="1"/>
  <c r="LK163" i="32" s="1"/>
  <c r="LK164" i="32" s="1"/>
  <c r="LK165" i="32" s="1"/>
  <c r="LK166" i="32" s="1"/>
  <c r="LK167" i="32" s="1"/>
  <c r="LK168" i="32" s="1"/>
  <c r="LK169" i="32" s="1"/>
  <c r="LK170" i="32" s="1"/>
  <c r="LK171" i="32" s="1"/>
  <c r="LK172" i="32" s="1"/>
  <c r="LK173" i="32" s="1"/>
  <c r="LK174" i="32" s="1"/>
  <c r="LK175" i="32" s="1"/>
  <c r="LK176" i="32" s="1"/>
  <c r="LK177" i="32" s="1"/>
  <c r="LK178" i="32" s="1"/>
  <c r="LK179" i="32" s="1"/>
  <c r="LK180" i="32" s="1"/>
  <c r="LK181" i="32" s="1"/>
  <c r="LK182" i="32" s="1"/>
  <c r="LK183" i="32" s="1"/>
  <c r="LK184" i="32" s="1"/>
  <c r="LK185" i="32" s="1"/>
  <c r="LK186" i="32" s="1"/>
  <c r="LK187" i="32" s="1"/>
  <c r="LK188" i="32" s="1"/>
  <c r="LK189" i="32" s="1"/>
  <c r="LK190" i="32" s="1"/>
  <c r="LK191" i="32" s="1"/>
  <c r="LK192" i="32" s="1"/>
  <c r="LK193" i="32" s="1"/>
  <c r="LK194" i="32" s="1"/>
  <c r="LK195" i="32" s="1"/>
  <c r="LK196" i="32" s="1"/>
  <c r="LK197" i="32" s="1"/>
  <c r="LK198" i="32" s="1"/>
  <c r="LK199" i="32" s="1"/>
  <c r="LK200" i="32" s="1"/>
  <c r="LK201" i="32" s="1"/>
  <c r="LK202" i="32" s="1"/>
  <c r="LK203" i="32" s="1"/>
  <c r="LK204" i="32" s="1"/>
  <c r="CE5" i="32"/>
  <c r="CE6" i="32" s="1"/>
  <c r="CE7" i="32" s="1"/>
  <c r="CE8" i="32" s="1"/>
  <c r="CE9" i="32" s="1"/>
  <c r="CE10" i="32" s="1"/>
  <c r="CE11" i="32" s="1"/>
  <c r="CE12" i="32" s="1"/>
  <c r="CE13" i="32" s="1"/>
  <c r="CE14" i="32" s="1"/>
  <c r="CE15" i="32" s="1"/>
  <c r="CE16" i="32" s="1"/>
  <c r="CE17" i="32" s="1"/>
  <c r="CE18" i="32" s="1"/>
  <c r="CE19" i="32" s="1"/>
  <c r="CE20" i="32" s="1"/>
  <c r="CE21" i="32" s="1"/>
  <c r="CE22" i="32" s="1"/>
  <c r="CE23" i="32" s="1"/>
  <c r="CE24" i="32" s="1"/>
  <c r="CE25" i="32" s="1"/>
  <c r="CE26" i="32" s="1"/>
  <c r="CE27" i="32" s="1"/>
  <c r="CE28" i="32" s="1"/>
  <c r="CE29" i="32" s="1"/>
  <c r="CE30" i="32" s="1"/>
  <c r="CE31" i="32" s="1"/>
  <c r="CE32" i="32" s="1"/>
  <c r="CE33" i="32" s="1"/>
  <c r="CE34" i="32" s="1"/>
  <c r="CE35" i="32" s="1"/>
  <c r="CE36" i="32" s="1"/>
  <c r="CE37" i="32" s="1"/>
  <c r="CE38" i="32" s="1"/>
  <c r="CE39" i="32" s="1"/>
  <c r="CE40" i="32" s="1"/>
  <c r="CE41" i="32" s="1"/>
  <c r="CE42" i="32" s="1"/>
  <c r="CE43" i="32" s="1"/>
  <c r="CE44" i="32" s="1"/>
  <c r="CE45" i="32" s="1"/>
  <c r="CE46" i="32" s="1"/>
  <c r="CE47" i="32" s="1"/>
  <c r="CE48" i="32" s="1"/>
  <c r="CE49" i="32" s="1"/>
  <c r="CE50" i="32" s="1"/>
  <c r="CE51" i="32" s="1"/>
  <c r="CE52" i="32" s="1"/>
  <c r="CE53" i="32" s="1"/>
  <c r="CE54" i="32" s="1"/>
  <c r="CE55" i="32" s="1"/>
  <c r="CE56" i="32" s="1"/>
  <c r="CE57" i="32" s="1"/>
  <c r="CE58" i="32" s="1"/>
  <c r="CE59" i="32" s="1"/>
  <c r="CE60" i="32" s="1"/>
  <c r="CE61" i="32" s="1"/>
  <c r="CE62" i="32" s="1"/>
  <c r="CE63" i="32" s="1"/>
  <c r="CE64" i="32" s="1"/>
  <c r="CE65" i="32" s="1"/>
  <c r="CE66" i="32" s="1"/>
  <c r="CE67" i="32" s="1"/>
  <c r="CE68" i="32" s="1"/>
  <c r="CE69" i="32" s="1"/>
  <c r="CE70" i="32" s="1"/>
  <c r="CE71" i="32" s="1"/>
  <c r="CE72" i="32" s="1"/>
  <c r="CE73" i="32" s="1"/>
  <c r="CE74" i="32" s="1"/>
  <c r="CE75" i="32" s="1"/>
  <c r="CE76" i="32" s="1"/>
  <c r="CE77" i="32" s="1"/>
  <c r="CE78" i="32" s="1"/>
  <c r="CE79" i="32" s="1"/>
  <c r="CE80" i="32" s="1"/>
  <c r="CE81" i="32" s="1"/>
  <c r="CE82" i="32" s="1"/>
  <c r="CE83" i="32" s="1"/>
  <c r="CE84" i="32" s="1"/>
  <c r="CE85" i="32" s="1"/>
  <c r="CE86" i="32" s="1"/>
  <c r="CE87" i="32" s="1"/>
  <c r="CE88" i="32" s="1"/>
  <c r="CE89" i="32" s="1"/>
  <c r="CE90" i="32" s="1"/>
  <c r="CE91" i="32" s="1"/>
  <c r="CE92" i="32" s="1"/>
  <c r="CE93" i="32" s="1"/>
  <c r="CE94" i="32" s="1"/>
  <c r="CE95" i="32" s="1"/>
  <c r="CE96" i="32" s="1"/>
  <c r="CE97" i="32" s="1"/>
  <c r="CE98" i="32" s="1"/>
  <c r="CE99" i="32" s="1"/>
  <c r="CE100" i="32" s="1"/>
  <c r="CE101" i="32" s="1"/>
  <c r="CE102" i="32" s="1"/>
  <c r="CE103" i="32" s="1"/>
  <c r="CE104" i="32" s="1"/>
  <c r="CE105" i="32" s="1"/>
  <c r="CE106" i="32" s="1"/>
  <c r="CE107" i="32" s="1"/>
  <c r="CE108" i="32" s="1"/>
  <c r="CE109" i="32" s="1"/>
  <c r="CE110" i="32" s="1"/>
  <c r="CE111" i="32" s="1"/>
  <c r="CE112" i="32" s="1"/>
  <c r="CE113" i="32" s="1"/>
  <c r="CE114" i="32" s="1"/>
  <c r="CE115" i="32" s="1"/>
  <c r="CE116" i="32" s="1"/>
  <c r="CE117" i="32" s="1"/>
  <c r="CE118" i="32" s="1"/>
  <c r="CE119" i="32" s="1"/>
  <c r="CE120" i="32" s="1"/>
  <c r="CE121" i="32" s="1"/>
  <c r="CE122" i="32" s="1"/>
  <c r="CE123" i="32" s="1"/>
  <c r="CE124" i="32" s="1"/>
  <c r="CE125" i="32" s="1"/>
  <c r="CE126" i="32" s="1"/>
  <c r="CE127" i="32" s="1"/>
  <c r="CE128" i="32" s="1"/>
  <c r="CE129" i="32" s="1"/>
  <c r="CE130" i="32" s="1"/>
  <c r="CE131" i="32" s="1"/>
  <c r="CE132" i="32" s="1"/>
  <c r="CE133" i="32" s="1"/>
  <c r="CE134" i="32" s="1"/>
  <c r="CE135" i="32" s="1"/>
  <c r="CE136" i="32" s="1"/>
  <c r="CE137" i="32" s="1"/>
  <c r="CE138" i="32" s="1"/>
  <c r="CE139" i="32" s="1"/>
  <c r="CE140" i="32" s="1"/>
  <c r="CE141" i="32" s="1"/>
  <c r="CE142" i="32" s="1"/>
  <c r="CE143" i="32" s="1"/>
  <c r="CE144" i="32" s="1"/>
  <c r="CE145" i="32" s="1"/>
  <c r="CE146" i="32" s="1"/>
  <c r="CE147" i="32" s="1"/>
  <c r="CE148" i="32" s="1"/>
  <c r="CE149" i="32" s="1"/>
  <c r="CE150" i="32" s="1"/>
  <c r="CE151" i="32" s="1"/>
  <c r="CE152" i="32" s="1"/>
  <c r="CE153" i="32" s="1"/>
  <c r="CE154" i="32" s="1"/>
  <c r="CE155" i="32" s="1"/>
  <c r="CE156" i="32" s="1"/>
  <c r="CE157" i="32" s="1"/>
  <c r="CE158" i="32" s="1"/>
  <c r="CE159" i="32" s="1"/>
  <c r="CE160" i="32" s="1"/>
  <c r="CE161" i="32" s="1"/>
  <c r="CE162" i="32" s="1"/>
  <c r="CE163" i="32" s="1"/>
  <c r="CE164" i="32" s="1"/>
  <c r="CE165" i="32" s="1"/>
  <c r="CE166" i="32" s="1"/>
  <c r="CE167" i="32" s="1"/>
  <c r="CE168" i="32" s="1"/>
  <c r="CE169" i="32" s="1"/>
  <c r="CE170" i="32" s="1"/>
  <c r="CE171" i="32" s="1"/>
  <c r="CE172" i="32" s="1"/>
  <c r="CE173" i="32" s="1"/>
  <c r="CE174" i="32" s="1"/>
  <c r="CE175" i="32" s="1"/>
  <c r="CE176" i="32" s="1"/>
  <c r="CE177" i="32" s="1"/>
  <c r="CE178" i="32" s="1"/>
  <c r="CE179" i="32" s="1"/>
  <c r="CE180" i="32" s="1"/>
  <c r="CE181" i="32" s="1"/>
  <c r="CE182" i="32" s="1"/>
  <c r="CE183" i="32" s="1"/>
  <c r="CE184" i="32" s="1"/>
  <c r="CE185" i="32" s="1"/>
  <c r="CE186" i="32" s="1"/>
  <c r="CE187" i="32" s="1"/>
  <c r="CE188" i="32" s="1"/>
  <c r="CE189" i="32" s="1"/>
  <c r="CE190" i="32" s="1"/>
  <c r="CE191" i="32" s="1"/>
  <c r="CE192" i="32" s="1"/>
  <c r="CE193" i="32" s="1"/>
  <c r="CE194" i="32" s="1"/>
  <c r="CE195" i="32" s="1"/>
  <c r="CE196" i="32" s="1"/>
  <c r="CE197" i="32" s="1"/>
  <c r="CE198" i="32" s="1"/>
  <c r="CE199" i="32" s="1"/>
  <c r="CE200" i="32" s="1"/>
  <c r="CE201" i="32" s="1"/>
  <c r="CE202" i="32" s="1"/>
  <c r="CE203" i="32" s="1"/>
  <c r="CE204" i="32" s="1"/>
  <c r="GF5" i="32"/>
  <c r="GF6" i="32" s="1"/>
  <c r="GF7" i="32" s="1"/>
  <c r="GF8" i="32" s="1"/>
  <c r="GF9" i="32" s="1"/>
  <c r="GF10" i="32" s="1"/>
  <c r="GF11" i="32" s="1"/>
  <c r="GF12" i="32" s="1"/>
  <c r="GF13" i="32" s="1"/>
  <c r="GF14" i="32" s="1"/>
  <c r="GF15" i="32" s="1"/>
  <c r="GF16" i="32" s="1"/>
  <c r="GF17" i="32" s="1"/>
  <c r="GF18" i="32" s="1"/>
  <c r="GF19" i="32" s="1"/>
  <c r="GF20" i="32" s="1"/>
  <c r="GF21" i="32" s="1"/>
  <c r="GF22" i="32" s="1"/>
  <c r="GF23" i="32" s="1"/>
  <c r="GF24" i="32" s="1"/>
  <c r="GF25" i="32" s="1"/>
  <c r="GF26" i="32" s="1"/>
  <c r="GF27" i="32" s="1"/>
  <c r="GF28" i="32" s="1"/>
  <c r="GF29" i="32" s="1"/>
  <c r="GF30" i="32" s="1"/>
  <c r="GF31" i="32" s="1"/>
  <c r="GF32" i="32" s="1"/>
  <c r="GF33" i="32" s="1"/>
  <c r="GF34" i="32" s="1"/>
  <c r="GF35" i="32" s="1"/>
  <c r="GF36" i="32" s="1"/>
  <c r="GF37" i="32" s="1"/>
  <c r="GF38" i="32" s="1"/>
  <c r="GF39" i="32" s="1"/>
  <c r="GF40" i="32" s="1"/>
  <c r="GF41" i="32" s="1"/>
  <c r="GF42" i="32" s="1"/>
  <c r="GF43" i="32" s="1"/>
  <c r="GF44" i="32" s="1"/>
  <c r="GF45" i="32" s="1"/>
  <c r="GF46" i="32" s="1"/>
  <c r="GF47" i="32" s="1"/>
  <c r="GF48" i="32" s="1"/>
  <c r="GF49" i="32" s="1"/>
  <c r="GF50" i="32" s="1"/>
  <c r="GF51" i="32" s="1"/>
  <c r="GF52" i="32" s="1"/>
  <c r="GF53" i="32" s="1"/>
  <c r="GF54" i="32" s="1"/>
  <c r="GF55" i="32" s="1"/>
  <c r="GF56" i="32" s="1"/>
  <c r="GF57" i="32" s="1"/>
  <c r="GF58" i="32" s="1"/>
  <c r="GF59" i="32" s="1"/>
  <c r="GF60" i="32" s="1"/>
  <c r="GF61" i="32" s="1"/>
  <c r="GF62" i="32" s="1"/>
  <c r="GF63" i="32" s="1"/>
  <c r="GF64" i="32" s="1"/>
  <c r="GF65" i="32" s="1"/>
  <c r="GF66" i="32" s="1"/>
  <c r="GF67" i="32" s="1"/>
  <c r="GF68" i="32" s="1"/>
  <c r="GF69" i="32" s="1"/>
  <c r="GF70" i="32" s="1"/>
  <c r="GF71" i="32" s="1"/>
  <c r="GF72" i="32" s="1"/>
  <c r="GF73" i="32" s="1"/>
  <c r="GF74" i="32" s="1"/>
  <c r="GF75" i="32" s="1"/>
  <c r="GF76" i="32" s="1"/>
  <c r="GF77" i="32" s="1"/>
  <c r="GF78" i="32" s="1"/>
  <c r="GF79" i="32" s="1"/>
  <c r="GF80" i="32" s="1"/>
  <c r="GF81" i="32" s="1"/>
  <c r="GF82" i="32" s="1"/>
  <c r="GF83" i="32" s="1"/>
  <c r="GF84" i="32" s="1"/>
  <c r="GF85" i="32" s="1"/>
  <c r="GF86" i="32" s="1"/>
  <c r="GF87" i="32" s="1"/>
  <c r="GF88" i="32" s="1"/>
  <c r="GF89" i="32" s="1"/>
  <c r="GF90" i="32" s="1"/>
  <c r="GF91" i="32" s="1"/>
  <c r="GF92" i="32" s="1"/>
  <c r="GF93" i="32" s="1"/>
  <c r="GF94" i="32" s="1"/>
  <c r="GF95" i="32" s="1"/>
  <c r="GF96" i="32" s="1"/>
  <c r="GF97" i="32" s="1"/>
  <c r="GF98" i="32" s="1"/>
  <c r="GF99" i="32" s="1"/>
  <c r="GF100" i="32" s="1"/>
  <c r="GF101" i="32" s="1"/>
  <c r="GF102" i="32" s="1"/>
  <c r="GF103" i="32" s="1"/>
  <c r="GF104" i="32" s="1"/>
  <c r="GF105" i="32" s="1"/>
  <c r="GF106" i="32" s="1"/>
  <c r="GF107" i="32" s="1"/>
  <c r="GF108" i="32" s="1"/>
  <c r="GF109" i="32" s="1"/>
  <c r="GF110" i="32" s="1"/>
  <c r="GF111" i="32" s="1"/>
  <c r="GF112" i="32" s="1"/>
  <c r="GF113" i="32" s="1"/>
  <c r="GF114" i="32" s="1"/>
  <c r="GF115" i="32" s="1"/>
  <c r="GF116" i="32" s="1"/>
  <c r="GF117" i="32" s="1"/>
  <c r="GF118" i="32" s="1"/>
  <c r="GF119" i="32" s="1"/>
  <c r="GF120" i="32" s="1"/>
  <c r="GF121" i="32" s="1"/>
  <c r="GF122" i="32" s="1"/>
  <c r="GF123" i="32" s="1"/>
  <c r="GF124" i="32" s="1"/>
  <c r="GF125" i="32" s="1"/>
  <c r="GF126" i="32" s="1"/>
  <c r="GF127" i="32" s="1"/>
  <c r="GF128" i="32" s="1"/>
  <c r="GF129" i="32" s="1"/>
  <c r="GF130" i="32" s="1"/>
  <c r="GF131" i="32" s="1"/>
  <c r="GF132" i="32" s="1"/>
  <c r="GF133" i="32" s="1"/>
  <c r="GF134" i="32" s="1"/>
  <c r="GF135" i="32" s="1"/>
  <c r="GF136" i="32" s="1"/>
  <c r="GF137" i="32" s="1"/>
  <c r="GF138" i="32" s="1"/>
  <c r="GF139" i="32" s="1"/>
  <c r="GF140" i="32" s="1"/>
  <c r="GF141" i="32" s="1"/>
  <c r="GF142" i="32" s="1"/>
  <c r="GF143" i="32" s="1"/>
  <c r="GF144" i="32" s="1"/>
  <c r="GF145" i="32" s="1"/>
  <c r="GF146" i="32" s="1"/>
  <c r="GF147" i="32" s="1"/>
  <c r="GF148" i="32" s="1"/>
  <c r="GF149" i="32" s="1"/>
  <c r="GF150" i="32" s="1"/>
  <c r="GF151" i="32" s="1"/>
  <c r="GF152" i="32" s="1"/>
  <c r="GF153" i="32" s="1"/>
  <c r="GF154" i="32" s="1"/>
  <c r="GF155" i="32" s="1"/>
  <c r="GF156" i="32" s="1"/>
  <c r="GF157" i="32" s="1"/>
  <c r="GF158" i="32" s="1"/>
  <c r="GF159" i="32" s="1"/>
  <c r="GF160" i="32" s="1"/>
  <c r="GF161" i="32" s="1"/>
  <c r="GF162" i="32" s="1"/>
  <c r="GF163" i="32" s="1"/>
  <c r="GF164" i="32" s="1"/>
  <c r="GF165" i="32" s="1"/>
  <c r="GF166" i="32" s="1"/>
  <c r="GF167" i="32" s="1"/>
  <c r="GF168" i="32" s="1"/>
  <c r="GF169" i="32" s="1"/>
  <c r="GF170" i="32" s="1"/>
  <c r="GF171" i="32" s="1"/>
  <c r="GF172" i="32" s="1"/>
  <c r="GF173" i="32" s="1"/>
  <c r="GF174" i="32" s="1"/>
  <c r="GF175" i="32" s="1"/>
  <c r="GF176" i="32" s="1"/>
  <c r="GF177" i="32" s="1"/>
  <c r="GF178" i="32" s="1"/>
  <c r="GF179" i="32" s="1"/>
  <c r="GF180" i="32" s="1"/>
  <c r="GF181" i="32" s="1"/>
  <c r="GF182" i="32" s="1"/>
  <c r="GF183" i="32" s="1"/>
  <c r="GF184" i="32" s="1"/>
  <c r="GF185" i="32" s="1"/>
  <c r="GF186" i="32" s="1"/>
  <c r="GF187" i="32" s="1"/>
  <c r="GF188" i="32" s="1"/>
  <c r="GF189" i="32" s="1"/>
  <c r="GF190" i="32" s="1"/>
  <c r="GF191" i="32" s="1"/>
  <c r="GF192" i="32" s="1"/>
  <c r="GF193" i="32" s="1"/>
  <c r="GF194" i="32" s="1"/>
  <c r="GF195" i="32" s="1"/>
  <c r="GF196" i="32" s="1"/>
  <c r="GF197" i="32" s="1"/>
  <c r="GF198" i="32" s="1"/>
  <c r="GF199" i="32" s="1"/>
  <c r="GF200" i="32" s="1"/>
  <c r="GF201" i="32" s="1"/>
  <c r="GF202" i="32" s="1"/>
  <c r="GF203" i="32" s="1"/>
  <c r="GF204" i="32" s="1"/>
  <c r="IN5" i="32"/>
  <c r="IN6" i="32" s="1"/>
  <c r="IN7" i="32" s="1"/>
  <c r="IN8" i="32" s="1"/>
  <c r="IN9" i="32" s="1"/>
  <c r="IN10" i="32" s="1"/>
  <c r="IN11" i="32" s="1"/>
  <c r="IN12" i="32" s="1"/>
  <c r="IN13" i="32" s="1"/>
  <c r="IN14" i="32" s="1"/>
  <c r="IN15" i="32" s="1"/>
  <c r="IN16" i="32" s="1"/>
  <c r="IN17" i="32" s="1"/>
  <c r="IN18" i="32" s="1"/>
  <c r="IN19" i="32" s="1"/>
  <c r="IN20" i="32" s="1"/>
  <c r="IN21" i="32" s="1"/>
  <c r="IN22" i="32" s="1"/>
  <c r="IN23" i="32" s="1"/>
  <c r="IN24" i="32" s="1"/>
  <c r="IN25" i="32" s="1"/>
  <c r="IN26" i="32" s="1"/>
  <c r="IN27" i="32" s="1"/>
  <c r="IN28" i="32" s="1"/>
  <c r="IN29" i="32" s="1"/>
  <c r="IN30" i="32" s="1"/>
  <c r="IN31" i="32" s="1"/>
  <c r="IN32" i="32" s="1"/>
  <c r="IN33" i="32" s="1"/>
  <c r="IN34" i="32" s="1"/>
  <c r="IN35" i="32" s="1"/>
  <c r="IN36" i="32" s="1"/>
  <c r="IN37" i="32" s="1"/>
  <c r="IN38" i="32" s="1"/>
  <c r="IN39" i="32" s="1"/>
  <c r="IN40" i="32" s="1"/>
  <c r="IN41" i="32" s="1"/>
  <c r="IN42" i="32" s="1"/>
  <c r="IN43" i="32" s="1"/>
  <c r="IN44" i="32" s="1"/>
  <c r="IN45" i="32" s="1"/>
  <c r="IN46" i="32" s="1"/>
  <c r="IN47" i="32" s="1"/>
  <c r="IN48" i="32" s="1"/>
  <c r="IN49" i="32" s="1"/>
  <c r="IN50" i="32" s="1"/>
  <c r="IN51" i="32" s="1"/>
  <c r="IN52" i="32" s="1"/>
  <c r="IN53" i="32" s="1"/>
  <c r="IN54" i="32" s="1"/>
  <c r="IN55" i="32" s="1"/>
  <c r="IN56" i="32" s="1"/>
  <c r="IN57" i="32" s="1"/>
  <c r="IN58" i="32" s="1"/>
  <c r="IN59" i="32" s="1"/>
  <c r="IN60" i="32" s="1"/>
  <c r="IN61" i="32" s="1"/>
  <c r="IN62" i="32" s="1"/>
  <c r="IN63" i="32" s="1"/>
  <c r="IN64" i="32" s="1"/>
  <c r="IN65" i="32" s="1"/>
  <c r="IN66" i="32" s="1"/>
  <c r="IN67" i="32" s="1"/>
  <c r="IN68" i="32" s="1"/>
  <c r="IN69" i="32" s="1"/>
  <c r="IN70" i="32" s="1"/>
  <c r="IN71" i="32" s="1"/>
  <c r="IN72" i="32" s="1"/>
  <c r="IN73" i="32" s="1"/>
  <c r="IN74" i="32" s="1"/>
  <c r="IN75" i="32" s="1"/>
  <c r="IN76" i="32" s="1"/>
  <c r="IN77" i="32" s="1"/>
  <c r="IN78" i="32" s="1"/>
  <c r="IN79" i="32" s="1"/>
  <c r="IN80" i="32" s="1"/>
  <c r="IN81" i="32" s="1"/>
  <c r="IN82" i="32" s="1"/>
  <c r="IN83" i="32" s="1"/>
  <c r="IN84" i="32" s="1"/>
  <c r="IN85" i="32" s="1"/>
  <c r="IN86" i="32" s="1"/>
  <c r="IN87" i="32" s="1"/>
  <c r="IN88" i="32" s="1"/>
  <c r="IN89" i="32" s="1"/>
  <c r="IN90" i="32" s="1"/>
  <c r="IN91" i="32" s="1"/>
  <c r="IN92" i="32" s="1"/>
  <c r="IN93" i="32" s="1"/>
  <c r="IN94" i="32" s="1"/>
  <c r="IN95" i="32" s="1"/>
  <c r="IN96" i="32" s="1"/>
  <c r="IN97" i="32" s="1"/>
  <c r="IN98" i="32" s="1"/>
  <c r="IN99" i="32" s="1"/>
  <c r="IN100" i="32" s="1"/>
  <c r="IN101" i="32" s="1"/>
  <c r="IN102" i="32" s="1"/>
  <c r="IN103" i="32" s="1"/>
  <c r="IN104" i="32" s="1"/>
  <c r="IN105" i="32" s="1"/>
  <c r="IN106" i="32" s="1"/>
  <c r="IN107" i="32" s="1"/>
  <c r="IN108" i="32" s="1"/>
  <c r="IN109" i="32" s="1"/>
  <c r="IN110" i="32" s="1"/>
  <c r="IN111" i="32" s="1"/>
  <c r="IN112" i="32" s="1"/>
  <c r="IN113" i="32" s="1"/>
  <c r="IN114" i="32" s="1"/>
  <c r="IN115" i="32" s="1"/>
  <c r="IN116" i="32" s="1"/>
  <c r="IN117" i="32" s="1"/>
  <c r="IN118" i="32" s="1"/>
  <c r="IN119" i="32" s="1"/>
  <c r="IN120" i="32" s="1"/>
  <c r="IN121" i="32" s="1"/>
  <c r="IN122" i="32" s="1"/>
  <c r="IN123" i="32" s="1"/>
  <c r="IN124" i="32" s="1"/>
  <c r="IN125" i="32" s="1"/>
  <c r="IN126" i="32" s="1"/>
  <c r="IN127" i="32" s="1"/>
  <c r="IN128" i="32" s="1"/>
  <c r="IN129" i="32" s="1"/>
  <c r="IN130" i="32" s="1"/>
  <c r="IN131" i="32" s="1"/>
  <c r="IN132" i="32" s="1"/>
  <c r="IN133" i="32" s="1"/>
  <c r="IN134" i="32" s="1"/>
  <c r="IN135" i="32" s="1"/>
  <c r="IN136" i="32" s="1"/>
  <c r="IN137" i="32" s="1"/>
  <c r="IN138" i="32" s="1"/>
  <c r="IN139" i="32" s="1"/>
  <c r="IN140" i="32" s="1"/>
  <c r="IN141" i="32" s="1"/>
  <c r="IN142" i="32" s="1"/>
  <c r="IN143" i="32" s="1"/>
  <c r="IN144" i="32" s="1"/>
  <c r="IN145" i="32" s="1"/>
  <c r="IN146" i="32" s="1"/>
  <c r="IN147" i="32" s="1"/>
  <c r="IN148" i="32" s="1"/>
  <c r="IN149" i="32" s="1"/>
  <c r="IN150" i="32" s="1"/>
  <c r="IN151" i="32" s="1"/>
  <c r="IN152" i="32" s="1"/>
  <c r="IN153" i="32" s="1"/>
  <c r="IN154" i="32" s="1"/>
  <c r="IN155" i="32" s="1"/>
  <c r="IN156" i="32" s="1"/>
  <c r="IN157" i="32" s="1"/>
  <c r="IN158" i="32" s="1"/>
  <c r="IN159" i="32" s="1"/>
  <c r="IN160" i="32" s="1"/>
  <c r="IN161" i="32" s="1"/>
  <c r="IN162" i="32" s="1"/>
  <c r="IN163" i="32" s="1"/>
  <c r="IN164" i="32" s="1"/>
  <c r="IN165" i="32" s="1"/>
  <c r="IN166" i="32" s="1"/>
  <c r="IN167" i="32" s="1"/>
  <c r="IN168" i="32" s="1"/>
  <c r="IN169" i="32" s="1"/>
  <c r="IN170" i="32" s="1"/>
  <c r="IN171" i="32" s="1"/>
  <c r="IN172" i="32" s="1"/>
  <c r="IN173" i="32" s="1"/>
  <c r="IN174" i="32" s="1"/>
  <c r="IN175" i="32" s="1"/>
  <c r="IN176" i="32" s="1"/>
  <c r="IN177" i="32" s="1"/>
  <c r="IN178" i="32" s="1"/>
  <c r="IN179" i="32" s="1"/>
  <c r="IN180" i="32" s="1"/>
  <c r="IN181" i="32" s="1"/>
  <c r="IN182" i="32" s="1"/>
  <c r="IN183" i="32" s="1"/>
  <c r="IN184" i="32" s="1"/>
  <c r="IN185" i="32" s="1"/>
  <c r="IN186" i="32" s="1"/>
  <c r="IN187" i="32" s="1"/>
  <c r="IN188" i="32" s="1"/>
  <c r="IN189" i="32" s="1"/>
  <c r="IN190" i="32" s="1"/>
  <c r="IN191" i="32" s="1"/>
  <c r="IN192" i="32" s="1"/>
  <c r="IN193" i="32" s="1"/>
  <c r="IN194" i="32" s="1"/>
  <c r="IN195" i="32" s="1"/>
  <c r="IN196" i="32" s="1"/>
  <c r="IN197" i="32" s="1"/>
  <c r="IN198" i="32" s="1"/>
  <c r="IN199" i="32" s="1"/>
  <c r="IN200" i="32" s="1"/>
  <c r="IN201" i="32" s="1"/>
  <c r="IN202" i="32" s="1"/>
  <c r="IN203" i="32" s="1"/>
  <c r="IN204" i="32" s="1"/>
  <c r="KV5" i="32"/>
  <c r="KV6" i="32" s="1"/>
  <c r="KV7" i="32" s="1"/>
  <c r="KV8" i="32" s="1"/>
  <c r="KV9" i="32" s="1"/>
  <c r="KV10" i="32" s="1"/>
  <c r="KV11" i="32" s="1"/>
  <c r="KV12" i="32" s="1"/>
  <c r="KV13" i="32" s="1"/>
  <c r="KV14" i="32" s="1"/>
  <c r="KV15" i="32" s="1"/>
  <c r="KV16" i="32" s="1"/>
  <c r="KV17" i="32" s="1"/>
  <c r="KV18" i="32" s="1"/>
  <c r="KV19" i="32" s="1"/>
  <c r="KV20" i="32" s="1"/>
  <c r="KV21" i="32" s="1"/>
  <c r="KV22" i="32" s="1"/>
  <c r="KV23" i="32" s="1"/>
  <c r="KV24" i="32" s="1"/>
  <c r="KV25" i="32" s="1"/>
  <c r="KV26" i="32" s="1"/>
  <c r="KV27" i="32" s="1"/>
  <c r="KV28" i="32" s="1"/>
  <c r="KV29" i="32" s="1"/>
  <c r="KV30" i="32" s="1"/>
  <c r="KV31" i="32" s="1"/>
  <c r="KV32" i="32" s="1"/>
  <c r="KV33" i="32" s="1"/>
  <c r="KV34" i="32" s="1"/>
  <c r="KV35" i="32" s="1"/>
  <c r="KV36" i="32" s="1"/>
  <c r="KV37" i="32" s="1"/>
  <c r="KV38" i="32" s="1"/>
  <c r="KV39" i="32" s="1"/>
  <c r="KV40" i="32" s="1"/>
  <c r="KV41" i="32" s="1"/>
  <c r="KV42" i="32" s="1"/>
  <c r="KV43" i="32" s="1"/>
  <c r="KV44" i="32" s="1"/>
  <c r="KV45" i="32" s="1"/>
  <c r="KV46" i="32" s="1"/>
  <c r="KV47" i="32" s="1"/>
  <c r="KV48" i="32" s="1"/>
  <c r="KV49" i="32" s="1"/>
  <c r="KV50" i="32" s="1"/>
  <c r="KV51" i="32" s="1"/>
  <c r="KV52" i="32" s="1"/>
  <c r="KV53" i="32" s="1"/>
  <c r="KV54" i="32" s="1"/>
  <c r="KV55" i="32" s="1"/>
  <c r="KV56" i="32" s="1"/>
  <c r="KV57" i="32" s="1"/>
  <c r="KV58" i="32" s="1"/>
  <c r="KV59" i="32" s="1"/>
  <c r="KV60" i="32" s="1"/>
  <c r="KV61" i="32" s="1"/>
  <c r="KV62" i="32" s="1"/>
  <c r="KV63" i="32" s="1"/>
  <c r="KV64" i="32" s="1"/>
  <c r="KV65" i="32" s="1"/>
  <c r="KV66" i="32" s="1"/>
  <c r="KV67" i="32" s="1"/>
  <c r="KV68" i="32" s="1"/>
  <c r="KV69" i="32" s="1"/>
  <c r="KV70" i="32" s="1"/>
  <c r="KV71" i="32" s="1"/>
  <c r="KV72" i="32" s="1"/>
  <c r="KV73" i="32" s="1"/>
  <c r="KV74" i="32" s="1"/>
  <c r="KV75" i="32" s="1"/>
  <c r="KV76" i="32" s="1"/>
  <c r="KV77" i="32" s="1"/>
  <c r="KV78" i="32" s="1"/>
  <c r="KV79" i="32" s="1"/>
  <c r="KV80" i="32" s="1"/>
  <c r="KV81" i="32" s="1"/>
  <c r="KV82" i="32" s="1"/>
  <c r="KV83" i="32" s="1"/>
  <c r="KV84" i="32" s="1"/>
  <c r="KV85" i="32" s="1"/>
  <c r="KV86" i="32" s="1"/>
  <c r="KV87" i="32" s="1"/>
  <c r="KV88" i="32" s="1"/>
  <c r="KV89" i="32" s="1"/>
  <c r="KV90" i="32" s="1"/>
  <c r="KV91" i="32" s="1"/>
  <c r="KV92" i="32" s="1"/>
  <c r="KV93" i="32" s="1"/>
  <c r="KV94" i="32" s="1"/>
  <c r="KV95" i="32" s="1"/>
  <c r="KV96" i="32" s="1"/>
  <c r="KV97" i="32" s="1"/>
  <c r="KV98" i="32" s="1"/>
  <c r="KV99" i="32" s="1"/>
  <c r="KV100" i="32" s="1"/>
  <c r="KV101" i="32" s="1"/>
  <c r="KV102" i="32" s="1"/>
  <c r="KV103" i="32" s="1"/>
  <c r="KV104" i="32" s="1"/>
  <c r="KV105" i="32" s="1"/>
  <c r="KV106" i="32" s="1"/>
  <c r="KV107" i="32" s="1"/>
  <c r="KV108" i="32" s="1"/>
  <c r="KV109" i="32" s="1"/>
  <c r="KV110" i="32" s="1"/>
  <c r="KV111" i="32" s="1"/>
  <c r="KV112" i="32" s="1"/>
  <c r="KV113" i="32" s="1"/>
  <c r="KV114" i="32" s="1"/>
  <c r="KV115" i="32" s="1"/>
  <c r="KV116" i="32" s="1"/>
  <c r="KV117" i="32" s="1"/>
  <c r="KV118" i="32" s="1"/>
  <c r="KV119" i="32" s="1"/>
  <c r="KV120" i="32" s="1"/>
  <c r="KV121" i="32" s="1"/>
  <c r="KV122" i="32" s="1"/>
  <c r="KV123" i="32" s="1"/>
  <c r="KV124" i="32" s="1"/>
  <c r="KV125" i="32" s="1"/>
  <c r="KV126" i="32" s="1"/>
  <c r="KV127" i="32" s="1"/>
  <c r="KV128" i="32" s="1"/>
  <c r="KV129" i="32" s="1"/>
  <c r="KV130" i="32" s="1"/>
  <c r="KV131" i="32" s="1"/>
  <c r="KV132" i="32" s="1"/>
  <c r="KV133" i="32" s="1"/>
  <c r="KV134" i="32" s="1"/>
  <c r="KV135" i="32" s="1"/>
  <c r="KV136" i="32" s="1"/>
  <c r="KV137" i="32" s="1"/>
  <c r="KV138" i="32" s="1"/>
  <c r="KV139" i="32" s="1"/>
  <c r="KV140" i="32" s="1"/>
  <c r="KV141" i="32" s="1"/>
  <c r="KV142" i="32" s="1"/>
  <c r="KV143" i="32" s="1"/>
  <c r="KV144" i="32" s="1"/>
  <c r="KV145" i="32" s="1"/>
  <c r="KV146" i="32" s="1"/>
  <c r="KV147" i="32" s="1"/>
  <c r="KV148" i="32" s="1"/>
  <c r="KV149" i="32" s="1"/>
  <c r="KV150" i="32" s="1"/>
  <c r="KV151" i="32" s="1"/>
  <c r="KV152" i="32" s="1"/>
  <c r="KV153" i="32" s="1"/>
  <c r="KV154" i="32" s="1"/>
  <c r="KV155" i="32" s="1"/>
  <c r="KV156" i="32" s="1"/>
  <c r="KV157" i="32" s="1"/>
  <c r="KV158" i="32" s="1"/>
  <c r="KV159" i="32" s="1"/>
  <c r="KV160" i="32" s="1"/>
  <c r="KV161" i="32" s="1"/>
  <c r="KV162" i="32" s="1"/>
  <c r="KV163" i="32" s="1"/>
  <c r="KV164" i="32" s="1"/>
  <c r="KV165" i="32" s="1"/>
  <c r="KV166" i="32" s="1"/>
  <c r="KV167" i="32" s="1"/>
  <c r="KV168" i="32" s="1"/>
  <c r="KV169" i="32" s="1"/>
  <c r="KV170" i="32" s="1"/>
  <c r="KV171" i="32" s="1"/>
  <c r="KV172" i="32" s="1"/>
  <c r="KV173" i="32" s="1"/>
  <c r="KV174" i="32" s="1"/>
  <c r="KV175" i="32" s="1"/>
  <c r="KV176" i="32" s="1"/>
  <c r="KV177" i="32" s="1"/>
  <c r="KV178" i="32" s="1"/>
  <c r="KV179" i="32" s="1"/>
  <c r="KV180" i="32" s="1"/>
  <c r="KV181" i="32" s="1"/>
  <c r="KV182" i="32" s="1"/>
  <c r="KV183" i="32" s="1"/>
  <c r="KV184" i="32" s="1"/>
  <c r="KV185" i="32" s="1"/>
  <c r="KV186" i="32" s="1"/>
  <c r="KV187" i="32" s="1"/>
  <c r="KV188" i="32" s="1"/>
  <c r="KV189" i="32" s="1"/>
  <c r="KV190" i="32" s="1"/>
  <c r="KV191" i="32" s="1"/>
  <c r="KV192" i="32" s="1"/>
  <c r="KV193" i="32" s="1"/>
  <c r="KV194" i="32" s="1"/>
  <c r="KV195" i="32" s="1"/>
  <c r="KV196" i="32" s="1"/>
  <c r="KV197" i="32" s="1"/>
  <c r="KV198" i="32" s="1"/>
  <c r="KV199" i="32" s="1"/>
  <c r="KV200" i="32" s="1"/>
  <c r="KV201" i="32" s="1"/>
  <c r="KV202" i="32" s="1"/>
  <c r="KV203" i="32" s="1"/>
  <c r="KV204" i="32" s="1"/>
  <c r="LZ5" i="32"/>
  <c r="LZ6" i="32" s="1"/>
  <c r="LZ7" i="32" s="1"/>
  <c r="LZ8" i="32" s="1"/>
  <c r="LZ9" i="32" s="1"/>
  <c r="LZ10" i="32" s="1"/>
  <c r="LZ11" i="32" s="1"/>
  <c r="LZ12" i="32" s="1"/>
  <c r="LZ13" i="32" s="1"/>
  <c r="LZ14" i="32" s="1"/>
  <c r="LZ15" i="32" s="1"/>
  <c r="LZ16" i="32" s="1"/>
  <c r="LZ17" i="32" s="1"/>
  <c r="LZ18" i="32" s="1"/>
  <c r="LZ19" i="32" s="1"/>
  <c r="LZ20" i="32" s="1"/>
  <c r="LZ21" i="32" s="1"/>
  <c r="LZ22" i="32" s="1"/>
  <c r="LZ23" i="32" s="1"/>
  <c r="LZ24" i="32" s="1"/>
  <c r="LZ25" i="32" s="1"/>
  <c r="LZ26" i="32" s="1"/>
  <c r="LZ27" i="32" s="1"/>
  <c r="LZ28" i="32" s="1"/>
  <c r="LZ29" i="32" s="1"/>
  <c r="LZ30" i="32" s="1"/>
  <c r="LZ31" i="32" s="1"/>
  <c r="LZ32" i="32" s="1"/>
  <c r="LZ33" i="32" s="1"/>
  <c r="LZ34" i="32" s="1"/>
  <c r="LZ35" i="32" s="1"/>
  <c r="LZ36" i="32" s="1"/>
  <c r="LZ37" i="32" s="1"/>
  <c r="LZ38" i="32" s="1"/>
  <c r="LZ39" i="32" s="1"/>
  <c r="LZ40" i="32" s="1"/>
  <c r="LZ41" i="32" s="1"/>
  <c r="LZ42" i="32" s="1"/>
  <c r="LZ43" i="32" s="1"/>
  <c r="LZ44" i="32" s="1"/>
  <c r="LZ45" i="32" s="1"/>
  <c r="LZ46" i="32" s="1"/>
  <c r="LZ47" i="32" s="1"/>
  <c r="LZ48" i="32" s="1"/>
  <c r="LZ49" i="32" s="1"/>
  <c r="LZ50" i="32" s="1"/>
  <c r="LZ51" i="32" s="1"/>
  <c r="LZ52" i="32" s="1"/>
  <c r="LZ53" i="32" s="1"/>
  <c r="LZ54" i="32" s="1"/>
  <c r="LZ55" i="32" s="1"/>
  <c r="LZ56" i="32" s="1"/>
  <c r="LZ57" i="32" s="1"/>
  <c r="LZ58" i="32" s="1"/>
  <c r="LZ59" i="32" s="1"/>
  <c r="LZ60" i="32" s="1"/>
  <c r="LZ61" i="32" s="1"/>
  <c r="LZ62" i="32" s="1"/>
  <c r="LZ63" i="32" s="1"/>
  <c r="LZ64" i="32" s="1"/>
  <c r="LZ65" i="32" s="1"/>
  <c r="LZ66" i="32" s="1"/>
  <c r="LZ67" i="32" s="1"/>
  <c r="LZ68" i="32" s="1"/>
  <c r="LZ69" i="32" s="1"/>
  <c r="LZ70" i="32" s="1"/>
  <c r="LZ71" i="32" s="1"/>
  <c r="LZ72" i="32" s="1"/>
  <c r="LZ73" i="32" s="1"/>
  <c r="LZ74" i="32" s="1"/>
  <c r="LZ75" i="32" s="1"/>
  <c r="LZ76" i="32" s="1"/>
  <c r="LZ77" i="32" s="1"/>
  <c r="LZ78" i="32" s="1"/>
  <c r="LZ79" i="32" s="1"/>
  <c r="LZ80" i="32" s="1"/>
  <c r="LZ81" i="32" s="1"/>
  <c r="LZ82" i="32" s="1"/>
  <c r="LZ83" i="32" s="1"/>
  <c r="LZ84" i="32" s="1"/>
  <c r="LZ85" i="32" s="1"/>
  <c r="LZ86" i="32" s="1"/>
  <c r="LZ87" i="32" s="1"/>
  <c r="LZ88" i="32" s="1"/>
  <c r="LZ89" i="32" s="1"/>
  <c r="LZ90" i="32" s="1"/>
  <c r="LZ91" i="32" s="1"/>
  <c r="LZ92" i="32" s="1"/>
  <c r="LZ93" i="32" s="1"/>
  <c r="LZ94" i="32" s="1"/>
  <c r="LZ95" i="32" s="1"/>
  <c r="LZ96" i="32" s="1"/>
  <c r="LZ97" i="32" s="1"/>
  <c r="LZ98" i="32" s="1"/>
  <c r="LZ99" i="32" s="1"/>
  <c r="LZ100" i="32" s="1"/>
  <c r="LZ101" i="32" s="1"/>
  <c r="LZ102" i="32" s="1"/>
  <c r="LZ103" i="32" s="1"/>
  <c r="LZ104" i="32" s="1"/>
  <c r="LZ105" i="32" s="1"/>
  <c r="LZ106" i="32" s="1"/>
  <c r="LZ107" i="32" s="1"/>
  <c r="LZ108" i="32" s="1"/>
  <c r="LZ109" i="32" s="1"/>
  <c r="LZ110" i="32" s="1"/>
  <c r="LZ111" i="32" s="1"/>
  <c r="LZ112" i="32" s="1"/>
  <c r="LZ113" i="32" s="1"/>
  <c r="LZ114" i="32" s="1"/>
  <c r="LZ115" i="32" s="1"/>
  <c r="LZ116" i="32" s="1"/>
  <c r="LZ117" i="32" s="1"/>
  <c r="LZ118" i="32" s="1"/>
  <c r="LZ119" i="32" s="1"/>
  <c r="LZ120" i="32" s="1"/>
  <c r="LZ121" i="32" s="1"/>
  <c r="LZ122" i="32" s="1"/>
  <c r="LZ123" i="32" s="1"/>
  <c r="LZ124" i="32" s="1"/>
  <c r="LZ125" i="32" s="1"/>
  <c r="LZ126" i="32" s="1"/>
  <c r="LZ127" i="32" s="1"/>
  <c r="LZ128" i="32" s="1"/>
  <c r="LZ129" i="32" s="1"/>
  <c r="LZ130" i="32" s="1"/>
  <c r="LZ131" i="32" s="1"/>
  <c r="LZ132" i="32" s="1"/>
  <c r="LZ133" i="32" s="1"/>
  <c r="LZ134" i="32" s="1"/>
  <c r="LZ135" i="32" s="1"/>
  <c r="LZ136" i="32" s="1"/>
  <c r="LZ137" i="32" s="1"/>
  <c r="LZ138" i="32" s="1"/>
  <c r="LZ139" i="32" s="1"/>
  <c r="LZ140" i="32" s="1"/>
  <c r="LZ141" i="32" s="1"/>
  <c r="LZ142" i="32" s="1"/>
  <c r="LZ143" i="32" s="1"/>
  <c r="LZ144" i="32" s="1"/>
  <c r="LZ145" i="32" s="1"/>
  <c r="LZ146" i="32" s="1"/>
  <c r="LZ147" i="32" s="1"/>
  <c r="LZ148" i="32" s="1"/>
  <c r="LZ149" i="32" s="1"/>
  <c r="LZ150" i="32" s="1"/>
  <c r="LZ151" i="32" s="1"/>
  <c r="LZ152" i="32" s="1"/>
  <c r="LZ153" i="32" s="1"/>
  <c r="LZ154" i="32" s="1"/>
  <c r="LZ155" i="32" s="1"/>
  <c r="LZ156" i="32" s="1"/>
  <c r="LZ157" i="32" s="1"/>
  <c r="LZ158" i="32" s="1"/>
  <c r="LZ159" i="32" s="1"/>
  <c r="LZ160" i="32" s="1"/>
  <c r="LZ161" i="32" s="1"/>
  <c r="LZ162" i="32" s="1"/>
  <c r="LZ163" i="32" s="1"/>
  <c r="LZ164" i="32" s="1"/>
  <c r="LZ165" i="32" s="1"/>
  <c r="LZ166" i="32" s="1"/>
  <c r="LZ167" i="32" s="1"/>
  <c r="LZ168" i="32" s="1"/>
  <c r="LZ169" i="32" s="1"/>
  <c r="LZ170" i="32" s="1"/>
  <c r="LZ171" i="32" s="1"/>
  <c r="LZ172" i="32" s="1"/>
  <c r="LZ173" i="32" s="1"/>
  <c r="LZ174" i="32" s="1"/>
  <c r="LZ175" i="32" s="1"/>
  <c r="LZ176" i="32" s="1"/>
  <c r="LZ177" i="32" s="1"/>
  <c r="LZ178" i="32" s="1"/>
  <c r="LZ179" i="32" s="1"/>
  <c r="LZ180" i="32" s="1"/>
  <c r="LZ181" i="32" s="1"/>
  <c r="LZ182" i="32" s="1"/>
  <c r="LZ183" i="32" s="1"/>
  <c r="LZ184" i="32" s="1"/>
  <c r="LZ185" i="32" s="1"/>
  <c r="LZ186" i="32" s="1"/>
  <c r="LZ187" i="32" s="1"/>
  <c r="LZ188" i="32" s="1"/>
  <c r="LZ189" i="32" s="1"/>
  <c r="LZ190" i="32" s="1"/>
  <c r="LZ191" i="32" s="1"/>
  <c r="LZ192" i="32" s="1"/>
  <c r="LZ193" i="32" s="1"/>
  <c r="LZ194" i="32" s="1"/>
  <c r="LZ195" i="32" s="1"/>
  <c r="LZ196" i="32" s="1"/>
  <c r="LZ197" i="32" s="1"/>
  <c r="LZ198" i="32" s="1"/>
  <c r="LZ199" i="32" s="1"/>
  <c r="LZ200" i="32" s="1"/>
  <c r="LZ201" i="32" s="1"/>
  <c r="LZ202" i="32" s="1"/>
  <c r="LZ203" i="32" s="1"/>
  <c r="LZ204" i="32" s="1"/>
  <c r="BS2" i="32"/>
  <c r="EA2" i="32"/>
  <c r="CH2" i="32"/>
  <c r="EP2" i="32"/>
  <c r="U2" i="32"/>
  <c r="AO2" i="32"/>
  <c r="CW2" i="32"/>
  <c r="FE2" i="32"/>
  <c r="BF4" i="32"/>
  <c r="BO4" i="32"/>
  <c r="DN4" i="32"/>
  <c r="DW4" i="32"/>
  <c r="FV4" i="32"/>
  <c r="GE4" i="32"/>
  <c r="ID4" i="32"/>
  <c r="IM4" i="32"/>
  <c r="CD4" i="32"/>
  <c r="CY4" i="32"/>
  <c r="DH4" i="32"/>
  <c r="EC4" i="32"/>
  <c r="HI4" i="32"/>
  <c r="JH4" i="32"/>
  <c r="JQ4" i="32"/>
  <c r="LP4" i="32"/>
  <c r="LY4" i="32"/>
  <c r="BD2" i="32"/>
  <c r="DL2" i="32"/>
  <c r="FT2" i="32"/>
  <c r="CS4" i="32"/>
  <c r="ER4" i="32"/>
  <c r="GT4" i="32"/>
  <c r="HO4" i="32"/>
  <c r="HX4" i="32"/>
  <c r="IS4" i="32"/>
  <c r="KL4" i="32"/>
  <c r="KU4" i="32"/>
  <c r="AQ4" i="32"/>
  <c r="CJ4" i="32"/>
  <c r="EL4" i="32"/>
  <c r="GK4" i="32"/>
  <c r="KF4" i="32"/>
  <c r="BU4" i="32"/>
  <c r="FA4" i="32"/>
  <c r="JW4" i="32"/>
  <c r="LJ4" i="32"/>
  <c r="W4" i="32"/>
  <c r="AK4" i="32"/>
  <c r="FP4" i="32"/>
  <c r="LA4" i="32"/>
  <c r="AZ4" i="32"/>
  <c r="FG4" i="32"/>
  <c r="GZ4" i="32"/>
  <c r="JB4" i="32"/>
  <c r="AN2" i="32"/>
  <c r="LA2" i="32"/>
  <c r="JW2" i="32"/>
  <c r="IS2" i="32"/>
  <c r="HO2" i="32"/>
  <c r="GK2" i="32"/>
  <c r="FG2" i="32"/>
  <c r="EC2" i="32"/>
  <c r="DN2" i="32"/>
  <c r="CY2" i="32"/>
  <c r="BU2" i="32"/>
  <c r="BF2" i="32"/>
  <c r="AQ2" i="32"/>
  <c r="W2" i="32"/>
  <c r="G78" i="33"/>
  <c r="H78" i="33" s="1"/>
  <c r="I78" i="33" s="1"/>
  <c r="J78" i="33" s="1"/>
  <c r="K78" i="33" s="1"/>
  <c r="L78" i="33" s="1"/>
  <c r="M78" i="33" s="1"/>
  <c r="N78" i="33" s="1"/>
  <c r="O78" i="33" s="1"/>
  <c r="C41" i="33"/>
  <c r="V9" i="15" l="1"/>
  <c r="V11" i="15"/>
  <c r="V10" i="15"/>
  <c r="V8" i="15"/>
  <c r="V6" i="15"/>
  <c r="V13" i="15"/>
  <c r="V15" i="15"/>
  <c r="V12" i="15"/>
  <c r="V14" i="15"/>
  <c r="V16" i="15"/>
  <c r="V19" i="15"/>
  <c r="V20" i="15"/>
  <c r="V17" i="15"/>
  <c r="V23" i="15"/>
  <c r="V25" i="15"/>
  <c r="V18" i="15"/>
  <c r="V21" i="15"/>
  <c r="V22" i="15"/>
  <c r="V27" i="15"/>
  <c r="V24" i="15"/>
  <c r="W5" i="15"/>
  <c r="W26" i="15" s="1"/>
  <c r="N52" i="32"/>
  <c r="M52" i="32" s="1"/>
  <c r="KJ2" i="32" s="1"/>
  <c r="H35" i="32"/>
  <c r="BQ2" i="32" s="1"/>
  <c r="I34" i="32"/>
  <c r="J34" i="32" s="1"/>
  <c r="G35" i="32"/>
  <c r="BB2" i="32" s="1"/>
  <c r="HG4" i="32"/>
  <c r="HF5" i="32"/>
  <c r="GV5" i="32" s="1"/>
  <c r="KC5" i="32"/>
  <c r="JS5" i="32" s="1"/>
  <c r="KD4" i="32"/>
  <c r="GR4" i="32"/>
  <c r="GQ5" i="32"/>
  <c r="GG5" i="32" s="1"/>
  <c r="HV4" i="32"/>
  <c r="HU5" i="32"/>
  <c r="HK5" i="32" s="1"/>
  <c r="LW4" i="32"/>
  <c r="LV5" i="32"/>
  <c r="LL5" i="32" s="1"/>
  <c r="EJ4" i="32"/>
  <c r="EI5" i="32"/>
  <c r="DY5" i="32" s="1"/>
  <c r="IK4" i="32"/>
  <c r="IJ5" i="32"/>
  <c r="HZ5" i="32" s="1"/>
  <c r="DU4" i="32"/>
  <c r="DT5" i="32"/>
  <c r="DJ5" i="32" s="1"/>
  <c r="AH4" i="32"/>
  <c r="AG5" i="32"/>
  <c r="CB4" i="32"/>
  <c r="CA5" i="32"/>
  <c r="BQ5" i="32" s="1"/>
  <c r="CQ4" i="32"/>
  <c r="CP5" i="32"/>
  <c r="CF5" i="32" s="1"/>
  <c r="IZ4" i="32"/>
  <c r="IY5" i="32"/>
  <c r="IO5" i="32" s="1"/>
  <c r="EY4" i="32"/>
  <c r="EX5" i="32"/>
  <c r="EN5" i="32" s="1"/>
  <c r="JO4" i="32"/>
  <c r="JN5" i="32"/>
  <c r="JD5" i="32" s="1"/>
  <c r="DF4" i="32"/>
  <c r="DE5" i="32"/>
  <c r="CU5" i="32" s="1"/>
  <c r="FN4" i="32"/>
  <c r="FM5" i="32"/>
  <c r="FC5" i="32" s="1"/>
  <c r="KS4" i="32"/>
  <c r="KR5" i="32"/>
  <c r="KH5" i="32" s="1"/>
  <c r="LG5" i="32"/>
  <c r="KW5" i="32" s="1"/>
  <c r="LH4" i="32"/>
  <c r="AX4" i="32"/>
  <c r="AW5" i="32"/>
  <c r="AM5" i="32" s="1"/>
  <c r="GC4" i="32"/>
  <c r="GB5" i="32"/>
  <c r="FR5" i="32" s="1"/>
  <c r="BL5" i="32"/>
  <c r="BB5" i="32" s="1"/>
  <c r="BM4" i="32"/>
  <c r="AB4" i="32"/>
  <c r="AB205" i="32"/>
  <c r="R1" i="33"/>
  <c r="S1" i="33" s="1"/>
  <c r="T1" i="33" s="1"/>
  <c r="U1" i="33" s="1"/>
  <c r="V1" i="33" s="1"/>
  <c r="W1" i="33" s="1"/>
  <c r="X1" i="33" s="1"/>
  <c r="Y1" i="33" s="1"/>
  <c r="Z1" i="33" s="1"/>
  <c r="AA1" i="33" s="1"/>
  <c r="AB1" i="33" s="1"/>
  <c r="AC1" i="33" s="1"/>
  <c r="AD1" i="33" s="1"/>
  <c r="AE1" i="33" s="1"/>
  <c r="AF1" i="33" s="1"/>
  <c r="AG1" i="33" s="1"/>
  <c r="AH1" i="33" s="1"/>
  <c r="AI1" i="33" s="1"/>
  <c r="AJ1" i="33" s="1"/>
  <c r="AK1" i="33" s="1"/>
  <c r="AL1" i="33" s="1"/>
  <c r="AM1" i="33" s="1"/>
  <c r="AN1" i="33" s="1"/>
  <c r="AO1" i="33" s="1"/>
  <c r="AP1" i="33" s="1"/>
  <c r="AQ1" i="33" s="1"/>
  <c r="AR1" i="33" s="1"/>
  <c r="AS1" i="33" s="1"/>
  <c r="AT1" i="33" s="1"/>
  <c r="AU1" i="33" s="1"/>
  <c r="AV1" i="33" s="1"/>
  <c r="AW1" i="33" s="1"/>
  <c r="AX1" i="33" s="1"/>
  <c r="AY1" i="33" s="1"/>
  <c r="AZ1" i="33" s="1"/>
  <c r="BA1" i="33" s="1"/>
  <c r="BB1" i="33" s="1"/>
  <c r="BC1" i="33" s="1"/>
  <c r="BD1" i="33" s="1"/>
  <c r="BE1" i="33" s="1"/>
  <c r="BF1" i="33" s="1"/>
  <c r="BG1" i="33" s="1"/>
  <c r="BH1" i="33" s="1"/>
  <c r="BI1" i="33" s="1"/>
  <c r="BJ1" i="33" s="1"/>
  <c r="BK1" i="33" s="1"/>
  <c r="BL1" i="33" s="1"/>
  <c r="BM1" i="33" s="1"/>
  <c r="BN1" i="33" s="1"/>
  <c r="BO1" i="33" s="1"/>
  <c r="BP1" i="33" s="1"/>
  <c r="BQ1" i="33" s="1"/>
  <c r="BR1" i="33" s="1"/>
  <c r="BS1" i="33" s="1"/>
  <c r="BT1" i="33" s="1"/>
  <c r="BU1" i="33" s="1"/>
  <c r="BV1" i="33" s="1"/>
  <c r="BW1" i="33" s="1"/>
  <c r="BX1" i="33" s="1"/>
  <c r="BY1" i="33" s="1"/>
  <c r="BZ1" i="33" s="1"/>
  <c r="CA1" i="33" s="1"/>
  <c r="CB1" i="33" s="1"/>
  <c r="CC1" i="33" s="1"/>
  <c r="CD1" i="33" s="1"/>
  <c r="CE1" i="33" s="1"/>
  <c r="CF1" i="33" s="1"/>
  <c r="CG1" i="33" s="1"/>
  <c r="CH1" i="33" s="1"/>
  <c r="CI1" i="33" s="1"/>
  <c r="CJ1" i="33" s="1"/>
  <c r="CK1" i="33" s="1"/>
  <c r="CL1" i="33" s="1"/>
  <c r="CM1" i="33" s="1"/>
  <c r="CN1" i="33" s="1"/>
  <c r="CO1" i="33" s="1"/>
  <c r="CP1" i="33" s="1"/>
  <c r="CQ1" i="33" s="1"/>
  <c r="CR1" i="33" s="1"/>
  <c r="CS1" i="33" s="1"/>
  <c r="CT1" i="33" s="1"/>
  <c r="CU1" i="33" s="1"/>
  <c r="CV1" i="33" s="1"/>
  <c r="CW1" i="33" s="1"/>
  <c r="CX1" i="33" s="1"/>
  <c r="CY1" i="33" s="1"/>
  <c r="CZ1" i="33" s="1"/>
  <c r="DA1" i="33" s="1"/>
  <c r="DB1" i="33" s="1"/>
  <c r="DC1" i="33" s="1"/>
  <c r="DD1" i="33" s="1"/>
  <c r="DE1" i="33" s="1"/>
  <c r="DF1" i="33" s="1"/>
  <c r="DG1" i="33" s="1"/>
  <c r="DH1" i="33" s="1"/>
  <c r="DI1" i="33" s="1"/>
  <c r="DJ1" i="33" s="1"/>
  <c r="DK1" i="33" s="1"/>
  <c r="DL1" i="33" s="1"/>
  <c r="DM1" i="33" s="1"/>
  <c r="DN1" i="33" s="1"/>
  <c r="DO1" i="33" s="1"/>
  <c r="DP1" i="33" s="1"/>
  <c r="DQ1" i="33" s="1"/>
  <c r="DR1" i="33" s="1"/>
  <c r="DS1" i="33" s="1"/>
  <c r="DT1" i="33" s="1"/>
  <c r="DU1" i="33" s="1"/>
  <c r="DV1" i="33" s="1"/>
  <c r="DW1" i="33" s="1"/>
  <c r="DX1" i="33" s="1"/>
  <c r="IF8" i="33"/>
  <c r="IG8" i="33"/>
  <c r="IH8" i="33"/>
  <c r="II8" i="33"/>
  <c r="IJ8" i="33"/>
  <c r="IK8" i="33"/>
  <c r="IL8" i="33"/>
  <c r="IM8" i="33"/>
  <c r="IN8" i="33"/>
  <c r="IO8" i="33"/>
  <c r="IP8" i="33"/>
  <c r="IQ8" i="33"/>
  <c r="IR8" i="33"/>
  <c r="IS8" i="33"/>
  <c r="IT8" i="33"/>
  <c r="IU8" i="33"/>
  <c r="IV8" i="33"/>
  <c r="IW8" i="33"/>
  <c r="IX8" i="33"/>
  <c r="IY8" i="33"/>
  <c r="W11" i="15" l="1"/>
  <c r="W9" i="15"/>
  <c r="W10" i="15"/>
  <c r="W8" i="15"/>
  <c r="W6" i="15"/>
  <c r="W13" i="15"/>
  <c r="W15" i="15"/>
  <c r="W17" i="15"/>
  <c r="W12" i="15"/>
  <c r="W14" i="15"/>
  <c r="W18" i="15"/>
  <c r="W19" i="15"/>
  <c r="W20" i="15"/>
  <c r="W16" i="15"/>
  <c r="W21" i="15"/>
  <c r="W22" i="15"/>
  <c r="W24" i="15"/>
  <c r="W27" i="15"/>
  <c r="W23" i="15"/>
  <c r="W25" i="15"/>
  <c r="X5" i="15"/>
  <c r="X26" i="15" s="1"/>
  <c r="DY1" i="33"/>
  <c r="DZ1" i="33" s="1"/>
  <c r="EA1" i="33" s="1"/>
  <c r="EB1" i="33" s="1"/>
  <c r="EC1" i="33" s="1"/>
  <c r="ED1" i="33" s="1"/>
  <c r="EE1" i="33" s="1"/>
  <c r="EF1" i="33" s="1"/>
  <c r="EG1" i="33" s="1"/>
  <c r="EH1" i="33" s="1"/>
  <c r="EI1" i="33" s="1"/>
  <c r="EJ1" i="33" s="1"/>
  <c r="EK1" i="33" s="1"/>
  <c r="EL1" i="33" s="1"/>
  <c r="EM1" i="33" s="1"/>
  <c r="EN1" i="33" s="1"/>
  <c r="EO1" i="33" s="1"/>
  <c r="EP1" i="33" s="1"/>
  <c r="EQ1" i="33" s="1"/>
  <c r="ER1" i="33" s="1"/>
  <c r="ES1" i="33" s="1"/>
  <c r="ET1" i="33" s="1"/>
  <c r="EU1" i="33" s="1"/>
  <c r="EV1" i="33" s="1"/>
  <c r="EW1" i="33" s="1"/>
  <c r="EX1" i="33" s="1"/>
  <c r="EY1" i="33" s="1"/>
  <c r="EZ1" i="33" s="1"/>
  <c r="FA1" i="33" s="1"/>
  <c r="FB1" i="33" s="1"/>
  <c r="FC1" i="33" s="1"/>
  <c r="FD1" i="33" s="1"/>
  <c r="FE1" i="33" s="1"/>
  <c r="FF1" i="33" s="1"/>
  <c r="FG1" i="33" s="1"/>
  <c r="FH1" i="33" s="1"/>
  <c r="FI1" i="33" s="1"/>
  <c r="FJ1" i="33" s="1"/>
  <c r="FK1" i="33" s="1"/>
  <c r="FL1" i="33" s="1"/>
  <c r="FM1" i="33" s="1"/>
  <c r="FN1" i="33" s="1"/>
  <c r="FO1" i="33" s="1"/>
  <c r="FP1" i="33" s="1"/>
  <c r="L52" i="32"/>
  <c r="JU2" i="32" s="1"/>
  <c r="KY2" i="32"/>
  <c r="I35" i="32"/>
  <c r="CF2" i="32" s="1"/>
  <c r="BC2" i="32"/>
  <c r="J35" i="32"/>
  <c r="K34" i="32"/>
  <c r="BR2" i="32"/>
  <c r="S5" i="32"/>
  <c r="AA5" i="32"/>
  <c r="AN8" i="33"/>
  <c r="BJ8" i="33" s="1"/>
  <c r="PS8" i="33"/>
  <c r="AM8" i="33"/>
  <c r="PR8" i="33"/>
  <c r="AL8" i="33"/>
  <c r="PQ8" i="33"/>
  <c r="AK8" i="33"/>
  <c r="PP8" i="33"/>
  <c r="AJ8" i="33"/>
  <c r="PO8" i="33"/>
  <c r="AI8" i="33"/>
  <c r="PN8" i="33"/>
  <c r="AH8" i="33"/>
  <c r="PM8" i="33"/>
  <c r="AG8" i="33"/>
  <c r="PL8" i="33"/>
  <c r="AF8" i="33"/>
  <c r="PK8" i="33"/>
  <c r="AE8" i="33"/>
  <c r="PJ8" i="33"/>
  <c r="AD8" i="33"/>
  <c r="PI8" i="33"/>
  <c r="AC8" i="33"/>
  <c r="PH8" i="33"/>
  <c r="AB8" i="33"/>
  <c r="PG8" i="33"/>
  <c r="AA8" i="33"/>
  <c r="PF8" i="33"/>
  <c r="Z8" i="33"/>
  <c r="PE8" i="33"/>
  <c r="Y8" i="33"/>
  <c r="PD8" i="33"/>
  <c r="X8" i="33"/>
  <c r="PC8" i="33"/>
  <c r="W8" i="33"/>
  <c r="PB8" i="33"/>
  <c r="V8" i="33"/>
  <c r="PA8" i="33"/>
  <c r="U8" i="33"/>
  <c r="OZ8" i="33"/>
  <c r="T8" i="33"/>
  <c r="OY8" i="33"/>
  <c r="IE8" i="33"/>
  <c r="C38" i="33"/>
  <c r="C86" i="33"/>
  <c r="C85" i="33"/>
  <c r="C84" i="33"/>
  <c r="C83" i="33"/>
  <c r="C82" i="33"/>
  <c r="C81" i="33"/>
  <c r="C79" i="33"/>
  <c r="E77" i="33"/>
  <c r="I75" i="33"/>
  <c r="AM5" i="33" s="1"/>
  <c r="DW8" i="33" s="1"/>
  <c r="K42" i="33"/>
  <c r="K43" i="33" s="1"/>
  <c r="G42" i="33"/>
  <c r="C37" i="33"/>
  <c r="C28" i="33"/>
  <c r="C31" i="33" s="1"/>
  <c r="C19" i="33"/>
  <c r="C24" i="33"/>
  <c r="C23" i="33"/>
  <c r="C34" i="33" s="1"/>
  <c r="C22" i="33"/>
  <c r="C18" i="33"/>
  <c r="C16" i="33"/>
  <c r="C8" i="33"/>
  <c r="C11" i="33" s="1"/>
  <c r="X9" i="15" l="1"/>
  <c r="X11" i="15"/>
  <c r="X10" i="15"/>
  <c r="X8" i="15"/>
  <c r="X6" i="15"/>
  <c r="J95" i="33"/>
  <c r="X12" i="15"/>
  <c r="X13" i="15"/>
  <c r="X14" i="15"/>
  <c r="X16" i="15"/>
  <c r="X15" i="15"/>
  <c r="X18" i="15"/>
  <c r="X20" i="15"/>
  <c r="X21" i="15"/>
  <c r="X19" i="15"/>
  <c r="X17" i="15"/>
  <c r="X22" i="15"/>
  <c r="X24" i="15"/>
  <c r="X27" i="15"/>
  <c r="X25" i="15"/>
  <c r="X23" i="15"/>
  <c r="Y5" i="15"/>
  <c r="Y26" i="15" s="1"/>
  <c r="FQ1" i="33"/>
  <c r="FR1" i="33" s="1"/>
  <c r="FS1" i="33" s="1"/>
  <c r="FT1" i="33" s="1"/>
  <c r="FU1" i="33" s="1"/>
  <c r="FV1" i="33" s="1"/>
  <c r="FW1" i="33" s="1"/>
  <c r="FX1" i="33" s="1"/>
  <c r="FY1" i="33" s="1"/>
  <c r="FZ1" i="33" s="1"/>
  <c r="GA1" i="33" s="1"/>
  <c r="GB1" i="33" s="1"/>
  <c r="GC1" i="33" s="1"/>
  <c r="GD1" i="33" s="1"/>
  <c r="GE1" i="33" s="1"/>
  <c r="GF1" i="33" s="1"/>
  <c r="GG1" i="33" s="1"/>
  <c r="GH1" i="33" s="1"/>
  <c r="GI1" i="33" s="1"/>
  <c r="GJ1" i="33" s="1"/>
  <c r="GK1" i="33" s="1"/>
  <c r="GL1" i="33" s="1"/>
  <c r="GM1" i="33" s="1"/>
  <c r="GN1" i="33" s="1"/>
  <c r="GO1" i="33" s="1"/>
  <c r="GP1" i="33" s="1"/>
  <c r="GQ1" i="33" s="1"/>
  <c r="GR1" i="33" s="1"/>
  <c r="GS1" i="33" s="1"/>
  <c r="GT1" i="33" s="1"/>
  <c r="GU1" i="33" s="1"/>
  <c r="GV1" i="33" s="1"/>
  <c r="GW1" i="33" s="1"/>
  <c r="GX1" i="33" s="1"/>
  <c r="GY1" i="33" s="1"/>
  <c r="GZ1" i="33" s="1"/>
  <c r="HA1" i="33" s="1"/>
  <c r="HB1" i="33" s="1"/>
  <c r="HC1" i="33" s="1"/>
  <c r="HD1" i="33" s="1"/>
  <c r="HE1" i="33" s="1"/>
  <c r="HF1" i="33" s="1"/>
  <c r="HG1" i="33" s="1"/>
  <c r="HH1" i="33" s="1"/>
  <c r="HI1" i="33" s="1"/>
  <c r="HJ1" i="33" s="1"/>
  <c r="HK1" i="33" s="1"/>
  <c r="HL1" i="33" s="1"/>
  <c r="HM1" i="33" s="1"/>
  <c r="HN1" i="33" s="1"/>
  <c r="HO1" i="33" s="1"/>
  <c r="HP1" i="33" s="1"/>
  <c r="HQ1" i="33" s="1"/>
  <c r="HR1" i="33" s="1"/>
  <c r="HS1" i="33" s="1"/>
  <c r="HT1" i="33" s="1"/>
  <c r="HU1" i="33" s="1"/>
  <c r="HV1" i="33" s="1"/>
  <c r="HW1" i="33" s="1"/>
  <c r="HX1" i="33" s="1"/>
  <c r="HY1" i="33" s="1"/>
  <c r="HZ1" i="33" s="1"/>
  <c r="IA1" i="33" s="1"/>
  <c r="IB1" i="33" s="1"/>
  <c r="IC1" i="33" s="1"/>
  <c r="ID1" i="33" s="1"/>
  <c r="IE1" i="33" s="1"/>
  <c r="IF1" i="33" s="1"/>
  <c r="IG1" i="33" s="1"/>
  <c r="IH1" i="33" s="1"/>
  <c r="II1" i="33" s="1"/>
  <c r="IJ1" i="33" s="1"/>
  <c r="IK1" i="33" s="1"/>
  <c r="IL1" i="33" s="1"/>
  <c r="IM1" i="33" s="1"/>
  <c r="IN1" i="33" s="1"/>
  <c r="IO1" i="33" s="1"/>
  <c r="IP1" i="33" s="1"/>
  <c r="IQ1" i="33" s="1"/>
  <c r="IR1" i="33" s="1"/>
  <c r="IS1" i="33" s="1"/>
  <c r="IT1" i="33" s="1"/>
  <c r="IU1" i="33" s="1"/>
  <c r="IV1" i="33" s="1"/>
  <c r="IW1" i="33" s="1"/>
  <c r="IX1" i="33" s="1"/>
  <c r="IY1" i="33" s="1"/>
  <c r="IZ1" i="33" s="1"/>
  <c r="JA1" i="33" s="1"/>
  <c r="JB1" i="33" s="1"/>
  <c r="JC1" i="33" s="1"/>
  <c r="JD1" i="33" s="1"/>
  <c r="JE1" i="33" s="1"/>
  <c r="JF1" i="33" s="1"/>
  <c r="JG1" i="33" s="1"/>
  <c r="JH1" i="33" s="1"/>
  <c r="JI1" i="33" s="1"/>
  <c r="JJ1" i="33" s="1"/>
  <c r="JK1" i="33" s="1"/>
  <c r="JL1" i="33" s="1"/>
  <c r="JM1" i="33" s="1"/>
  <c r="JN1" i="33" s="1"/>
  <c r="JO1" i="33" s="1"/>
  <c r="JP1" i="33" s="1"/>
  <c r="JQ1" i="33" s="1"/>
  <c r="JR1" i="33" s="1"/>
  <c r="JS1" i="33" s="1"/>
  <c r="JT1" i="33" s="1"/>
  <c r="JU1" i="33" s="1"/>
  <c r="JV1" i="33" s="1"/>
  <c r="JW1" i="33" s="1"/>
  <c r="JX1" i="33" s="1"/>
  <c r="JY1" i="33" s="1"/>
  <c r="JZ1" i="33" s="1"/>
  <c r="KA1" i="33" s="1"/>
  <c r="KB1" i="33" s="1"/>
  <c r="KC1" i="33" s="1"/>
  <c r="KD1" i="33" s="1"/>
  <c r="KE1" i="33" s="1"/>
  <c r="KF1" i="33" s="1"/>
  <c r="KG1" i="33" s="1"/>
  <c r="KH1" i="33" s="1"/>
  <c r="KI1" i="33" s="1"/>
  <c r="KJ1" i="33" s="1"/>
  <c r="KK1" i="33" s="1"/>
  <c r="KL1" i="33" s="1"/>
  <c r="KM1" i="33" s="1"/>
  <c r="KN1" i="33" s="1"/>
  <c r="KO1" i="33" s="1"/>
  <c r="KP1" i="33" s="1"/>
  <c r="KQ1" i="33" s="1"/>
  <c r="KR1" i="33" s="1"/>
  <c r="KS1" i="33" s="1"/>
  <c r="KT1" i="33" s="1"/>
  <c r="KU1" i="33" s="1"/>
  <c r="KV1" i="33" s="1"/>
  <c r="KW1" i="33" s="1"/>
  <c r="KX1" i="33" s="1"/>
  <c r="KY1" i="33" s="1"/>
  <c r="KZ1" i="33" s="1"/>
  <c r="LA1" i="33" s="1"/>
  <c r="LB1" i="33" s="1"/>
  <c r="LC1" i="33" s="1"/>
  <c r="LD1" i="33" s="1"/>
  <c r="LE1" i="33" s="1"/>
  <c r="LF1" i="33" s="1"/>
  <c r="LG1" i="33" s="1"/>
  <c r="LH1" i="33" s="1"/>
  <c r="LI1" i="33" s="1"/>
  <c r="LJ1" i="33" s="1"/>
  <c r="LK1" i="33" s="1"/>
  <c r="LL1" i="33" s="1"/>
  <c r="LM1" i="33" s="1"/>
  <c r="LN1" i="33" s="1"/>
  <c r="LO1" i="33" s="1"/>
  <c r="LP1" i="33" s="1"/>
  <c r="LQ1" i="33" s="1"/>
  <c r="LR1" i="33" s="1"/>
  <c r="LS1" i="33" s="1"/>
  <c r="LT1" i="33" s="1"/>
  <c r="LU1" i="33" s="1"/>
  <c r="LV1" i="33" s="1"/>
  <c r="LW1" i="33" s="1"/>
  <c r="LX1" i="33" s="1"/>
  <c r="LY1" i="33" s="1"/>
  <c r="LZ1" i="33" s="1"/>
  <c r="MA1" i="33" s="1"/>
  <c r="MB1" i="33" s="1"/>
  <c r="MC1" i="33" s="1"/>
  <c r="MD1" i="33" s="1"/>
  <c r="ME1" i="33" s="1"/>
  <c r="MF1" i="33" s="1"/>
  <c r="MG1" i="33" s="1"/>
  <c r="MH1" i="33" s="1"/>
  <c r="MI1" i="33" s="1"/>
  <c r="MJ1" i="33" s="1"/>
  <c r="MK1" i="33" s="1"/>
  <c r="ML1" i="33" s="1"/>
  <c r="MM1" i="33" s="1"/>
  <c r="MN1" i="33" s="1"/>
  <c r="MO1" i="33" s="1"/>
  <c r="MP1" i="33" s="1"/>
  <c r="MQ1" i="33" s="1"/>
  <c r="MR1" i="33" s="1"/>
  <c r="MS1" i="33" s="1"/>
  <c r="MT1" i="33" s="1"/>
  <c r="MU1" i="33" s="1"/>
  <c r="MV1" i="33" s="1"/>
  <c r="MW1" i="33" s="1"/>
  <c r="MX1" i="33" s="1"/>
  <c r="MY1" i="33" s="1"/>
  <c r="MZ1" i="33" s="1"/>
  <c r="NA1" i="33" s="1"/>
  <c r="NB1" i="33" s="1"/>
  <c r="NC1" i="33" s="1"/>
  <c r="ND1" i="33" s="1"/>
  <c r="NE1" i="33" s="1"/>
  <c r="NF1" i="33" s="1"/>
  <c r="NG1" i="33" s="1"/>
  <c r="NH1" i="33" s="1"/>
  <c r="NI1" i="33" s="1"/>
  <c r="NJ1" i="33" s="1"/>
  <c r="NK1" i="33" s="1"/>
  <c r="NL1" i="33" s="1"/>
  <c r="NM1" i="33" s="1"/>
  <c r="NN1" i="33" s="1"/>
  <c r="NO1" i="33" s="1"/>
  <c r="NP1" i="33" s="1"/>
  <c r="NQ1" i="33" s="1"/>
  <c r="NR1" i="33" s="1"/>
  <c r="NS1" i="33" s="1"/>
  <c r="NT1" i="33" s="1"/>
  <c r="NU1" i="33" s="1"/>
  <c r="NV1" i="33" s="1"/>
  <c r="NW1" i="33" s="1"/>
  <c r="NX1" i="33" s="1"/>
  <c r="NY1" i="33" s="1"/>
  <c r="NZ1" i="33" s="1"/>
  <c r="OA1" i="33" s="1"/>
  <c r="OB1" i="33" s="1"/>
  <c r="OC1" i="33" s="1"/>
  <c r="OD1" i="33" s="1"/>
  <c r="OE1" i="33" s="1"/>
  <c r="OF1" i="33" s="1"/>
  <c r="OG1" i="33" s="1"/>
  <c r="OH1" i="33" s="1"/>
  <c r="OI1" i="33" s="1"/>
  <c r="OJ1" i="33" s="1"/>
  <c r="OK1" i="33" s="1"/>
  <c r="OL1" i="33" s="1"/>
  <c r="OM1" i="33" s="1"/>
  <c r="ON1" i="33" s="1"/>
  <c r="OO1" i="33" s="1"/>
  <c r="OP1" i="33" s="1"/>
  <c r="OQ1" i="33" s="1"/>
  <c r="OR1" i="33" s="1"/>
  <c r="OS1" i="33" s="1"/>
  <c r="OT1" i="33" s="1"/>
  <c r="OU1" i="33" s="1"/>
  <c r="OV1" i="33" s="1"/>
  <c r="OW1" i="33" s="1"/>
  <c r="OX1" i="33" s="1"/>
  <c r="OY1" i="33" s="1"/>
  <c r="OZ1" i="33" s="1"/>
  <c r="PA1" i="33" s="1"/>
  <c r="PB1" i="33" s="1"/>
  <c r="PC1" i="33" s="1"/>
  <c r="PD1" i="33" s="1"/>
  <c r="PE1" i="33" s="1"/>
  <c r="PF1" i="33" s="1"/>
  <c r="PG1" i="33" s="1"/>
  <c r="PH1" i="33" s="1"/>
  <c r="PI1" i="33" s="1"/>
  <c r="PJ1" i="33" s="1"/>
  <c r="PK1" i="33" s="1"/>
  <c r="PL1" i="33" s="1"/>
  <c r="PM1" i="33" s="1"/>
  <c r="PN1" i="33" s="1"/>
  <c r="PO1" i="33" s="1"/>
  <c r="PP1" i="33" s="1"/>
  <c r="PQ1" i="33" s="1"/>
  <c r="PR1" i="33" s="1"/>
  <c r="PS1" i="33" s="1"/>
  <c r="PT1" i="33" s="1"/>
  <c r="PU1" i="33" s="1"/>
  <c r="PV1" i="33" s="1"/>
  <c r="PW1" i="33" s="1"/>
  <c r="CF8" i="33"/>
  <c r="DB8" i="33" s="1"/>
  <c r="DX8" i="33" s="1"/>
  <c r="FP8" i="33" s="1"/>
  <c r="HH8" i="33" s="1"/>
  <c r="ID8" i="33" s="1"/>
  <c r="IZ8" i="33" s="1"/>
  <c r="JV8" i="33" s="1"/>
  <c r="KR8" i="33" s="1"/>
  <c r="LN8" i="33" s="1"/>
  <c r="MJ8" i="33" s="1"/>
  <c r="NF8" i="33" s="1"/>
  <c r="OB8" i="33" s="1"/>
  <c r="OX8" i="33" s="1"/>
  <c r="PT8" i="33" s="1"/>
  <c r="QP8" i="33" s="1"/>
  <c r="RL8" i="33" s="1"/>
  <c r="SH8" i="33" s="1"/>
  <c r="TD8" i="33" s="1"/>
  <c r="ET8" i="33"/>
  <c r="GL8" i="33" s="1"/>
  <c r="C9" i="33"/>
  <c r="C12" i="33" s="1"/>
  <c r="K52" i="32"/>
  <c r="JF2" i="32" s="1"/>
  <c r="CG2" i="32"/>
  <c r="K35" i="32"/>
  <c r="L34" i="32"/>
  <c r="CU2" i="32"/>
  <c r="F45" i="33"/>
  <c r="N95" i="33" s="1"/>
  <c r="G43" i="33"/>
  <c r="I43" i="33" s="1"/>
  <c r="J96" i="33"/>
  <c r="W5" i="33"/>
  <c r="DG8" i="33" s="1"/>
  <c r="AA5" i="33"/>
  <c r="DK8" i="33" s="1"/>
  <c r="T5" i="33"/>
  <c r="DD8" i="33" s="1"/>
  <c r="X5" i="33"/>
  <c r="DH8" i="33" s="1"/>
  <c r="AB5" i="33"/>
  <c r="DL8" i="33" s="1"/>
  <c r="U5" i="33"/>
  <c r="DE8" i="33" s="1"/>
  <c r="Y5" i="33"/>
  <c r="DI8" i="33" s="1"/>
  <c r="AC5" i="33"/>
  <c r="DM8" i="33" s="1"/>
  <c r="V5" i="33"/>
  <c r="DF8" i="33" s="1"/>
  <c r="Z5" i="33"/>
  <c r="DJ8" i="33" s="1"/>
  <c r="S5" i="33"/>
  <c r="KT8" i="33"/>
  <c r="KV8" i="33"/>
  <c r="KX8" i="33"/>
  <c r="KZ8" i="33"/>
  <c r="LB8" i="33"/>
  <c r="LD8" i="33"/>
  <c r="LF8" i="33"/>
  <c r="LH8" i="33"/>
  <c r="LJ8" i="33"/>
  <c r="LL8" i="33"/>
  <c r="KS8" i="33"/>
  <c r="KU8" i="33"/>
  <c r="KW8" i="33"/>
  <c r="KY8" i="33"/>
  <c r="LA8" i="33"/>
  <c r="LC8" i="33"/>
  <c r="LE8" i="33"/>
  <c r="LG8" i="33"/>
  <c r="LI8" i="33"/>
  <c r="LK8" i="33"/>
  <c r="LM8" i="33"/>
  <c r="R9" i="33"/>
  <c r="R10" i="33" s="1"/>
  <c r="R11" i="33" s="1"/>
  <c r="R12" i="33" s="1"/>
  <c r="R13" i="33" s="1"/>
  <c r="R14" i="33" s="1"/>
  <c r="R15" i="33" s="1"/>
  <c r="R16" i="33" s="1"/>
  <c r="R17" i="33" s="1"/>
  <c r="R18" i="33" s="1"/>
  <c r="R19" i="33" s="1"/>
  <c r="R20" i="33" s="1"/>
  <c r="R21" i="33" s="1"/>
  <c r="R22" i="33" s="1"/>
  <c r="R23" i="33" s="1"/>
  <c r="R24" i="33" s="1"/>
  <c r="R25" i="33" s="1"/>
  <c r="R26" i="33" s="1"/>
  <c r="R27" i="33" s="1"/>
  <c r="R28" i="33" s="1"/>
  <c r="R29" i="33" s="1"/>
  <c r="R30" i="33" s="1"/>
  <c r="R31" i="33" s="1"/>
  <c r="R32" i="33" s="1"/>
  <c r="R33" i="33" s="1"/>
  <c r="R34" i="33" s="1"/>
  <c r="R35" i="33" s="1"/>
  <c r="R36" i="33" s="1"/>
  <c r="R37" i="33" s="1"/>
  <c r="R38" i="33" s="1"/>
  <c r="R39" i="33" s="1"/>
  <c r="R40" i="33" s="1"/>
  <c r="R41" i="33" s="1"/>
  <c r="R42" i="33" s="1"/>
  <c r="R43" i="33" s="1"/>
  <c r="R44" i="33" s="1"/>
  <c r="R45" i="33" s="1"/>
  <c r="R46" i="33" s="1"/>
  <c r="R47" i="33" s="1"/>
  <c r="R48" i="33" s="1"/>
  <c r="R49" i="33" s="1"/>
  <c r="R50" i="33" s="1"/>
  <c r="R51" i="33" s="1"/>
  <c r="R52" i="33" s="1"/>
  <c r="R53" i="33" s="1"/>
  <c r="R54" i="33" s="1"/>
  <c r="R55" i="33" s="1"/>
  <c r="R56" i="33" s="1"/>
  <c r="R57" i="33" s="1"/>
  <c r="R58" i="33" s="1"/>
  <c r="R59" i="33" s="1"/>
  <c r="R60" i="33" s="1"/>
  <c r="R61" i="33" s="1"/>
  <c r="R62" i="33" s="1"/>
  <c r="R63" i="33" s="1"/>
  <c r="R64" i="33" s="1"/>
  <c r="R65" i="33" s="1"/>
  <c r="R66" i="33" s="1"/>
  <c r="R67" i="33" s="1"/>
  <c r="R68" i="33" s="1"/>
  <c r="R69" i="33" s="1"/>
  <c r="R70" i="33" s="1"/>
  <c r="R71" i="33" s="1"/>
  <c r="R72" i="33" s="1"/>
  <c r="R73" i="33" s="1"/>
  <c r="R74" i="33" s="1"/>
  <c r="R75" i="33" s="1"/>
  <c r="R76" i="33" s="1"/>
  <c r="R77" i="33" s="1"/>
  <c r="R78" i="33" s="1"/>
  <c r="R79" i="33" s="1"/>
  <c r="R80" i="33" s="1"/>
  <c r="R81" i="33" s="1"/>
  <c r="R82" i="33" s="1"/>
  <c r="R83" i="33" s="1"/>
  <c r="R84" i="33" s="1"/>
  <c r="R85" i="33" s="1"/>
  <c r="R86" i="33" s="1"/>
  <c r="R87" i="33" s="1"/>
  <c r="R88" i="33" s="1"/>
  <c r="R89" i="33" s="1"/>
  <c r="R90" i="33" s="1"/>
  <c r="R91" i="33" s="1"/>
  <c r="R92" i="33" s="1"/>
  <c r="R93" i="33" s="1"/>
  <c r="R94" i="33" s="1"/>
  <c r="R95" i="33" s="1"/>
  <c r="R96" i="33" s="1"/>
  <c r="R97" i="33" s="1"/>
  <c r="R98" i="33" s="1"/>
  <c r="R99" i="33" s="1"/>
  <c r="R100" i="33" s="1"/>
  <c r="R101" i="33" s="1"/>
  <c r="R102" i="33" s="1"/>
  <c r="R103" i="33" s="1"/>
  <c r="R104" i="33" s="1"/>
  <c r="R105" i="33" s="1"/>
  <c r="R106" i="33" s="1"/>
  <c r="R107" i="33" s="1"/>
  <c r="R108" i="33" s="1"/>
  <c r="C39" i="33"/>
  <c r="K75" i="33"/>
  <c r="C35" i="33"/>
  <c r="C32" i="33"/>
  <c r="C29" i="33"/>
  <c r="I42" i="33"/>
  <c r="Y9" i="15" l="1"/>
  <c r="Y11" i="15"/>
  <c r="Y10" i="15"/>
  <c r="Y6" i="15"/>
  <c r="Y8" i="15"/>
  <c r="Y12" i="15"/>
  <c r="Y14" i="15"/>
  <c r="Y13" i="15"/>
  <c r="Y16" i="15"/>
  <c r="Y17" i="15"/>
  <c r="Y18" i="15"/>
  <c r="Y15" i="15"/>
  <c r="Y19" i="15"/>
  <c r="Y20" i="15"/>
  <c r="Y23" i="15"/>
  <c r="Y25" i="15"/>
  <c r="Y21" i="15"/>
  <c r="Y22" i="15"/>
  <c r="Y24" i="15"/>
  <c r="Y27" i="15"/>
  <c r="Z5" i="15"/>
  <c r="Z26" i="15" s="1"/>
  <c r="DC8" i="33"/>
  <c r="PX1" i="33"/>
  <c r="C15" i="33"/>
  <c r="C14" i="33"/>
  <c r="J52" i="32"/>
  <c r="IQ2" i="32" s="1"/>
  <c r="DJ2" i="32"/>
  <c r="CV2" i="32"/>
  <c r="M34" i="32"/>
  <c r="L35" i="32"/>
  <c r="AL5" i="33"/>
  <c r="DV8" i="33" s="1"/>
  <c r="G45" i="33"/>
  <c r="F46" i="33"/>
  <c r="T6" i="33" s="1"/>
  <c r="EV6" i="33" s="1"/>
  <c r="AN11" i="33"/>
  <c r="BJ11" i="33" s="1"/>
  <c r="AN20" i="33"/>
  <c r="BJ20" i="33" s="1"/>
  <c r="AN9" i="33"/>
  <c r="BJ9" i="33" s="1"/>
  <c r="AN16" i="33"/>
  <c r="BJ16" i="33" s="1"/>
  <c r="AN12" i="33"/>
  <c r="BJ12" i="33" s="1"/>
  <c r="AN24" i="33"/>
  <c r="BJ24" i="33" s="1"/>
  <c r="AN23" i="33"/>
  <c r="BJ23" i="33" s="1"/>
  <c r="AN65" i="33"/>
  <c r="BJ65" i="33" s="1"/>
  <c r="AN22" i="33"/>
  <c r="BJ22" i="33" s="1"/>
  <c r="AN44" i="33"/>
  <c r="BJ44" i="33" s="1"/>
  <c r="AN35" i="33"/>
  <c r="BJ35" i="33" s="1"/>
  <c r="AN21" i="33"/>
  <c r="BJ21" i="33" s="1"/>
  <c r="AN40" i="33"/>
  <c r="BJ40" i="33" s="1"/>
  <c r="AN19" i="33"/>
  <c r="BJ19" i="33" s="1"/>
  <c r="AN13" i="33"/>
  <c r="BJ13" i="33" s="1"/>
  <c r="AN28" i="33"/>
  <c r="BJ28" i="33" s="1"/>
  <c r="AN39" i="33"/>
  <c r="BJ39" i="33" s="1"/>
  <c r="AN56" i="33"/>
  <c r="BJ56" i="33" s="1"/>
  <c r="AN36" i="33"/>
  <c r="BJ36" i="33" s="1"/>
  <c r="AN27" i="33"/>
  <c r="BJ27" i="33" s="1"/>
  <c r="AN30" i="33"/>
  <c r="BJ30" i="33" s="1"/>
  <c r="AN18" i="33"/>
  <c r="BJ18" i="33" s="1"/>
  <c r="AN52" i="33"/>
  <c r="BJ52" i="33" s="1"/>
  <c r="AN48" i="33"/>
  <c r="BJ48" i="33" s="1"/>
  <c r="AN32" i="33"/>
  <c r="BJ32" i="33" s="1"/>
  <c r="AN31" i="33"/>
  <c r="BJ31" i="33" s="1"/>
  <c r="AN15" i="33"/>
  <c r="BJ15" i="33" s="1"/>
  <c r="AN14" i="33"/>
  <c r="BJ14" i="33" s="1"/>
  <c r="AN10" i="33"/>
  <c r="BJ10" i="33" s="1"/>
  <c r="AN62" i="33"/>
  <c r="BJ62" i="33" s="1"/>
  <c r="AN53" i="33"/>
  <c r="BJ53" i="33" s="1"/>
  <c r="AN69" i="33"/>
  <c r="BJ69" i="33" s="1"/>
  <c r="AN49" i="33"/>
  <c r="BJ49" i="33" s="1"/>
  <c r="AN55" i="33"/>
  <c r="BJ55" i="33" s="1"/>
  <c r="AN50" i="33"/>
  <c r="BJ50" i="33" s="1"/>
  <c r="AN64" i="33"/>
  <c r="BJ64" i="33" s="1"/>
  <c r="AN63" i="33"/>
  <c r="BJ63" i="33" s="1"/>
  <c r="AN47" i="33"/>
  <c r="BJ47" i="33" s="1"/>
  <c r="AN46" i="33"/>
  <c r="BJ46" i="33" s="1"/>
  <c r="AN37" i="33"/>
  <c r="BJ37" i="33" s="1"/>
  <c r="AN66" i="33"/>
  <c r="BJ66" i="33" s="1"/>
  <c r="AN34" i="33"/>
  <c r="BJ34" i="33" s="1"/>
  <c r="AN57" i="33"/>
  <c r="BJ57" i="33" s="1"/>
  <c r="AN41" i="33"/>
  <c r="BJ41" i="33" s="1"/>
  <c r="AN60" i="33"/>
  <c r="BJ60" i="33" s="1"/>
  <c r="AN59" i="33"/>
  <c r="BJ59" i="33" s="1"/>
  <c r="AN43" i="33"/>
  <c r="BJ43" i="33" s="1"/>
  <c r="AN38" i="33"/>
  <c r="BJ38" i="33" s="1"/>
  <c r="AN61" i="33"/>
  <c r="BJ61" i="33" s="1"/>
  <c r="AN29" i="33"/>
  <c r="BJ29" i="33" s="1"/>
  <c r="AN58" i="33"/>
  <c r="BJ58" i="33" s="1"/>
  <c r="AN26" i="33"/>
  <c r="BJ26" i="33" s="1"/>
  <c r="AN25" i="33"/>
  <c r="BJ25" i="33" s="1"/>
  <c r="AN68" i="33"/>
  <c r="BJ68" i="33" s="1"/>
  <c r="AN67" i="33"/>
  <c r="BJ67" i="33" s="1"/>
  <c r="AN51" i="33"/>
  <c r="BJ51" i="33" s="1"/>
  <c r="AN54" i="33"/>
  <c r="BJ54" i="33" s="1"/>
  <c r="AN45" i="33"/>
  <c r="BJ45" i="33" s="1"/>
  <c r="AN42" i="33"/>
  <c r="BJ42" i="33" s="1"/>
  <c r="AN17" i="33"/>
  <c r="BJ17" i="33" s="1"/>
  <c r="AN33" i="33"/>
  <c r="BJ33" i="33" s="1"/>
  <c r="AN70" i="33"/>
  <c r="BJ70" i="33" s="1"/>
  <c r="Z9" i="15" l="1"/>
  <c r="Z11" i="15"/>
  <c r="Z10" i="15"/>
  <c r="Z6" i="15"/>
  <c r="Z8" i="15"/>
  <c r="I87" i="33"/>
  <c r="M87" i="33"/>
  <c r="G88" i="33"/>
  <c r="K88" i="33"/>
  <c r="O88" i="33"/>
  <c r="J88" i="33"/>
  <c r="J87" i="33"/>
  <c r="N87" i="33"/>
  <c r="H88" i="33"/>
  <c r="L88" i="33"/>
  <c r="F88" i="33"/>
  <c r="H87" i="33"/>
  <c r="N88" i="33"/>
  <c r="G87" i="33"/>
  <c r="K87" i="33"/>
  <c r="F87" i="33"/>
  <c r="I88" i="33"/>
  <c r="M88" i="33"/>
  <c r="L87" i="33"/>
  <c r="F63" i="33"/>
  <c r="F64" i="33"/>
  <c r="E25" i="33"/>
  <c r="C25" i="33"/>
  <c r="Z13" i="15"/>
  <c r="Z12" i="15"/>
  <c r="Z15" i="15"/>
  <c r="Z14" i="15"/>
  <c r="Z16" i="15"/>
  <c r="Z17" i="15"/>
  <c r="Z19" i="15"/>
  <c r="Z18" i="15"/>
  <c r="Z20" i="15"/>
  <c r="Z23" i="15"/>
  <c r="Z25" i="15"/>
  <c r="Z22" i="15"/>
  <c r="Z21" i="15"/>
  <c r="Z24" i="15"/>
  <c r="Z27" i="15"/>
  <c r="AA5" i="15"/>
  <c r="AA26" i="15" s="1"/>
  <c r="AP6" i="33"/>
  <c r="CF45" i="33"/>
  <c r="DB45" i="33" s="1"/>
  <c r="DX45" i="33" s="1"/>
  <c r="FP45" i="33" s="1"/>
  <c r="HH45" i="33" s="1"/>
  <c r="ID45" i="33" s="1"/>
  <c r="IZ45" i="33" s="1"/>
  <c r="JV45" i="33" s="1"/>
  <c r="KR45" i="33" s="1"/>
  <c r="LN45" i="33" s="1"/>
  <c r="MJ45" i="33" s="1"/>
  <c r="NF45" i="33" s="1"/>
  <c r="OB45" i="33" s="1"/>
  <c r="OX45" i="33" s="1"/>
  <c r="PT45" i="33" s="1"/>
  <c r="QP45" i="33" s="1"/>
  <c r="RL45" i="33" s="1"/>
  <c r="SH45" i="33" s="1"/>
  <c r="TD45" i="33" s="1"/>
  <c r="ET45" i="33"/>
  <c r="GL45" i="33" s="1"/>
  <c r="CF59" i="33"/>
  <c r="DB59" i="33" s="1"/>
  <c r="DX59" i="33" s="1"/>
  <c r="FP59" i="33" s="1"/>
  <c r="HH59" i="33" s="1"/>
  <c r="ID59" i="33" s="1"/>
  <c r="IZ59" i="33" s="1"/>
  <c r="JV59" i="33" s="1"/>
  <c r="KR59" i="33" s="1"/>
  <c r="LN59" i="33" s="1"/>
  <c r="MJ59" i="33" s="1"/>
  <c r="NF59" i="33" s="1"/>
  <c r="OB59" i="33" s="1"/>
  <c r="OX59" i="33" s="1"/>
  <c r="PT59" i="33" s="1"/>
  <c r="QP59" i="33" s="1"/>
  <c r="RL59" i="33" s="1"/>
  <c r="SH59" i="33" s="1"/>
  <c r="TD59" i="33" s="1"/>
  <c r="ET59" i="33"/>
  <c r="GL59" i="33" s="1"/>
  <c r="CF55" i="33"/>
  <c r="DB55" i="33" s="1"/>
  <c r="DX55" i="33" s="1"/>
  <c r="FP55" i="33" s="1"/>
  <c r="HH55" i="33" s="1"/>
  <c r="ID55" i="33" s="1"/>
  <c r="IZ55" i="33" s="1"/>
  <c r="JV55" i="33" s="1"/>
  <c r="KR55" i="33" s="1"/>
  <c r="LN55" i="33" s="1"/>
  <c r="MJ55" i="33" s="1"/>
  <c r="NF55" i="33" s="1"/>
  <c r="OB55" i="33" s="1"/>
  <c r="OX55" i="33" s="1"/>
  <c r="PT55" i="33" s="1"/>
  <c r="QP55" i="33" s="1"/>
  <c r="RL55" i="33" s="1"/>
  <c r="SH55" i="33" s="1"/>
  <c r="TD55" i="33" s="1"/>
  <c r="ET55" i="33"/>
  <c r="GL55" i="33" s="1"/>
  <c r="CF18" i="33"/>
  <c r="DB18" i="33" s="1"/>
  <c r="DX18" i="33" s="1"/>
  <c r="FP18" i="33" s="1"/>
  <c r="HH18" i="33" s="1"/>
  <c r="ID18" i="33" s="1"/>
  <c r="IZ18" i="33" s="1"/>
  <c r="JV18" i="33" s="1"/>
  <c r="KR18" i="33" s="1"/>
  <c r="LN18" i="33" s="1"/>
  <c r="MJ18" i="33" s="1"/>
  <c r="NF18" i="33" s="1"/>
  <c r="OB18" i="33" s="1"/>
  <c r="OX18" i="33" s="1"/>
  <c r="PT18" i="33" s="1"/>
  <c r="QP18" i="33" s="1"/>
  <c r="RL18" i="33" s="1"/>
  <c r="SH18" i="33" s="1"/>
  <c r="TD18" i="33" s="1"/>
  <c r="ET18" i="33"/>
  <c r="GL18" i="33" s="1"/>
  <c r="CF24" i="33"/>
  <c r="DB24" i="33" s="1"/>
  <c r="DX24" i="33" s="1"/>
  <c r="FP24" i="33" s="1"/>
  <c r="HH24" i="33" s="1"/>
  <c r="ID24" i="33" s="1"/>
  <c r="IZ24" i="33" s="1"/>
  <c r="JV24" i="33" s="1"/>
  <c r="KR24" i="33" s="1"/>
  <c r="LN24" i="33" s="1"/>
  <c r="MJ24" i="33" s="1"/>
  <c r="NF24" i="33" s="1"/>
  <c r="OB24" i="33" s="1"/>
  <c r="OX24" i="33" s="1"/>
  <c r="PT24" i="33" s="1"/>
  <c r="QP24" i="33" s="1"/>
  <c r="RL24" i="33" s="1"/>
  <c r="SH24" i="33" s="1"/>
  <c r="TD24" i="33" s="1"/>
  <c r="ET24" i="33"/>
  <c r="GL24" i="33" s="1"/>
  <c r="CF33" i="33"/>
  <c r="DB33" i="33" s="1"/>
  <c r="DX33" i="33" s="1"/>
  <c r="FP33" i="33" s="1"/>
  <c r="HH33" i="33" s="1"/>
  <c r="ID33" i="33" s="1"/>
  <c r="IZ33" i="33" s="1"/>
  <c r="JV33" i="33" s="1"/>
  <c r="KR33" i="33" s="1"/>
  <c r="LN33" i="33" s="1"/>
  <c r="MJ33" i="33" s="1"/>
  <c r="NF33" i="33" s="1"/>
  <c r="OB33" i="33" s="1"/>
  <c r="OX33" i="33" s="1"/>
  <c r="PT33" i="33" s="1"/>
  <c r="QP33" i="33" s="1"/>
  <c r="RL33" i="33" s="1"/>
  <c r="SH33" i="33" s="1"/>
  <c r="TD33" i="33" s="1"/>
  <c r="ET33" i="33"/>
  <c r="GL33" i="33" s="1"/>
  <c r="CF61" i="33"/>
  <c r="DB61" i="33" s="1"/>
  <c r="DX61" i="33" s="1"/>
  <c r="FP61" i="33" s="1"/>
  <c r="HH61" i="33" s="1"/>
  <c r="ID61" i="33" s="1"/>
  <c r="IZ61" i="33" s="1"/>
  <c r="JV61" i="33" s="1"/>
  <c r="KR61" i="33" s="1"/>
  <c r="LN61" i="33" s="1"/>
  <c r="MJ61" i="33" s="1"/>
  <c r="NF61" i="33" s="1"/>
  <c r="OB61" i="33" s="1"/>
  <c r="OX61" i="33" s="1"/>
  <c r="PT61" i="33" s="1"/>
  <c r="QP61" i="33" s="1"/>
  <c r="RL61" i="33" s="1"/>
  <c r="SH61" i="33" s="1"/>
  <c r="TD61" i="33" s="1"/>
  <c r="ET61" i="33"/>
  <c r="GL61" i="33" s="1"/>
  <c r="CF60" i="33"/>
  <c r="DB60" i="33" s="1"/>
  <c r="DX60" i="33" s="1"/>
  <c r="FP60" i="33" s="1"/>
  <c r="HH60" i="33" s="1"/>
  <c r="ID60" i="33" s="1"/>
  <c r="IZ60" i="33" s="1"/>
  <c r="JV60" i="33" s="1"/>
  <c r="KR60" i="33" s="1"/>
  <c r="LN60" i="33" s="1"/>
  <c r="MJ60" i="33" s="1"/>
  <c r="NF60" i="33" s="1"/>
  <c r="OB60" i="33" s="1"/>
  <c r="OX60" i="33" s="1"/>
  <c r="PT60" i="33" s="1"/>
  <c r="QP60" i="33" s="1"/>
  <c r="RL60" i="33" s="1"/>
  <c r="SH60" i="33" s="1"/>
  <c r="TD60" i="33" s="1"/>
  <c r="ET60" i="33"/>
  <c r="GL60" i="33" s="1"/>
  <c r="CF66" i="33"/>
  <c r="DB66" i="33" s="1"/>
  <c r="DX66" i="33" s="1"/>
  <c r="FP66" i="33" s="1"/>
  <c r="HH66" i="33" s="1"/>
  <c r="ID66" i="33" s="1"/>
  <c r="IZ66" i="33" s="1"/>
  <c r="JV66" i="33" s="1"/>
  <c r="KR66" i="33" s="1"/>
  <c r="LN66" i="33" s="1"/>
  <c r="MJ66" i="33" s="1"/>
  <c r="NF66" i="33" s="1"/>
  <c r="OB66" i="33" s="1"/>
  <c r="OX66" i="33" s="1"/>
  <c r="PT66" i="33" s="1"/>
  <c r="QP66" i="33" s="1"/>
  <c r="RL66" i="33" s="1"/>
  <c r="SH66" i="33" s="1"/>
  <c r="TD66" i="33" s="1"/>
  <c r="ET66" i="33"/>
  <c r="GL66" i="33" s="1"/>
  <c r="CF63" i="33"/>
  <c r="DB63" i="33" s="1"/>
  <c r="DX63" i="33" s="1"/>
  <c r="FP63" i="33" s="1"/>
  <c r="HH63" i="33" s="1"/>
  <c r="ID63" i="33" s="1"/>
  <c r="IZ63" i="33" s="1"/>
  <c r="JV63" i="33" s="1"/>
  <c r="KR63" i="33" s="1"/>
  <c r="LN63" i="33" s="1"/>
  <c r="MJ63" i="33" s="1"/>
  <c r="NF63" i="33" s="1"/>
  <c r="OB63" i="33" s="1"/>
  <c r="OX63" i="33" s="1"/>
  <c r="PT63" i="33" s="1"/>
  <c r="QP63" i="33" s="1"/>
  <c r="RL63" i="33" s="1"/>
  <c r="SH63" i="33" s="1"/>
  <c r="TD63" i="33" s="1"/>
  <c r="ET63" i="33"/>
  <c r="GL63" i="33" s="1"/>
  <c r="CF49" i="33"/>
  <c r="DB49" i="33" s="1"/>
  <c r="DX49" i="33" s="1"/>
  <c r="FP49" i="33" s="1"/>
  <c r="HH49" i="33" s="1"/>
  <c r="ID49" i="33" s="1"/>
  <c r="IZ49" i="33" s="1"/>
  <c r="JV49" i="33" s="1"/>
  <c r="KR49" i="33" s="1"/>
  <c r="LN49" i="33" s="1"/>
  <c r="MJ49" i="33" s="1"/>
  <c r="NF49" i="33" s="1"/>
  <c r="OB49" i="33" s="1"/>
  <c r="OX49" i="33" s="1"/>
  <c r="PT49" i="33" s="1"/>
  <c r="QP49" i="33" s="1"/>
  <c r="RL49" i="33" s="1"/>
  <c r="SH49" i="33" s="1"/>
  <c r="TD49" i="33" s="1"/>
  <c r="ET49" i="33"/>
  <c r="GL49" i="33" s="1"/>
  <c r="CF10" i="33"/>
  <c r="DB10" i="33" s="1"/>
  <c r="DX10" i="33" s="1"/>
  <c r="FP10" i="33" s="1"/>
  <c r="HH10" i="33" s="1"/>
  <c r="ID10" i="33" s="1"/>
  <c r="IZ10" i="33" s="1"/>
  <c r="JV10" i="33" s="1"/>
  <c r="KR10" i="33" s="1"/>
  <c r="LN10" i="33" s="1"/>
  <c r="MJ10" i="33" s="1"/>
  <c r="NF10" i="33" s="1"/>
  <c r="OB10" i="33" s="1"/>
  <c r="OX10" i="33" s="1"/>
  <c r="PT10" i="33" s="1"/>
  <c r="QP10" i="33" s="1"/>
  <c r="RL10" i="33" s="1"/>
  <c r="SH10" i="33" s="1"/>
  <c r="TD10" i="33" s="1"/>
  <c r="ET10" i="33"/>
  <c r="GL10" i="33" s="1"/>
  <c r="CF32" i="33"/>
  <c r="DB32" i="33" s="1"/>
  <c r="DX32" i="33" s="1"/>
  <c r="FP32" i="33" s="1"/>
  <c r="HH32" i="33" s="1"/>
  <c r="ID32" i="33" s="1"/>
  <c r="IZ32" i="33" s="1"/>
  <c r="JV32" i="33" s="1"/>
  <c r="KR32" i="33" s="1"/>
  <c r="LN32" i="33" s="1"/>
  <c r="MJ32" i="33" s="1"/>
  <c r="NF32" i="33" s="1"/>
  <c r="OB32" i="33" s="1"/>
  <c r="OX32" i="33" s="1"/>
  <c r="PT32" i="33" s="1"/>
  <c r="QP32" i="33" s="1"/>
  <c r="RL32" i="33" s="1"/>
  <c r="SH32" i="33" s="1"/>
  <c r="TD32" i="33" s="1"/>
  <c r="ET32" i="33"/>
  <c r="GL32" i="33" s="1"/>
  <c r="CF30" i="33"/>
  <c r="DB30" i="33" s="1"/>
  <c r="DX30" i="33" s="1"/>
  <c r="FP30" i="33" s="1"/>
  <c r="HH30" i="33" s="1"/>
  <c r="ID30" i="33" s="1"/>
  <c r="IZ30" i="33" s="1"/>
  <c r="JV30" i="33" s="1"/>
  <c r="KR30" i="33" s="1"/>
  <c r="LN30" i="33" s="1"/>
  <c r="MJ30" i="33" s="1"/>
  <c r="NF30" i="33" s="1"/>
  <c r="OB30" i="33" s="1"/>
  <c r="OX30" i="33" s="1"/>
  <c r="PT30" i="33" s="1"/>
  <c r="QP30" i="33" s="1"/>
  <c r="RL30" i="33" s="1"/>
  <c r="SH30" i="33" s="1"/>
  <c r="TD30" i="33" s="1"/>
  <c r="ET30" i="33"/>
  <c r="GL30" i="33" s="1"/>
  <c r="CF39" i="33"/>
  <c r="DB39" i="33" s="1"/>
  <c r="DX39" i="33" s="1"/>
  <c r="FP39" i="33" s="1"/>
  <c r="HH39" i="33" s="1"/>
  <c r="ID39" i="33" s="1"/>
  <c r="IZ39" i="33" s="1"/>
  <c r="JV39" i="33" s="1"/>
  <c r="KR39" i="33" s="1"/>
  <c r="LN39" i="33" s="1"/>
  <c r="MJ39" i="33" s="1"/>
  <c r="NF39" i="33" s="1"/>
  <c r="OB39" i="33" s="1"/>
  <c r="OX39" i="33" s="1"/>
  <c r="PT39" i="33" s="1"/>
  <c r="QP39" i="33" s="1"/>
  <c r="RL39" i="33" s="1"/>
  <c r="SH39" i="33" s="1"/>
  <c r="TD39" i="33" s="1"/>
  <c r="ET39" i="33"/>
  <c r="GL39" i="33" s="1"/>
  <c r="CF40" i="33"/>
  <c r="DB40" i="33" s="1"/>
  <c r="DX40" i="33" s="1"/>
  <c r="FP40" i="33" s="1"/>
  <c r="HH40" i="33" s="1"/>
  <c r="ID40" i="33" s="1"/>
  <c r="IZ40" i="33" s="1"/>
  <c r="JV40" i="33" s="1"/>
  <c r="KR40" i="33" s="1"/>
  <c r="LN40" i="33" s="1"/>
  <c r="MJ40" i="33" s="1"/>
  <c r="NF40" i="33" s="1"/>
  <c r="OB40" i="33" s="1"/>
  <c r="OX40" i="33" s="1"/>
  <c r="PT40" i="33" s="1"/>
  <c r="QP40" i="33" s="1"/>
  <c r="RL40" i="33" s="1"/>
  <c r="SH40" i="33" s="1"/>
  <c r="TD40" i="33" s="1"/>
  <c r="ET40" i="33"/>
  <c r="GL40" i="33" s="1"/>
  <c r="CF22" i="33"/>
  <c r="DB22" i="33" s="1"/>
  <c r="DX22" i="33" s="1"/>
  <c r="FP22" i="33" s="1"/>
  <c r="HH22" i="33" s="1"/>
  <c r="ID22" i="33" s="1"/>
  <c r="IZ22" i="33" s="1"/>
  <c r="JV22" i="33" s="1"/>
  <c r="KR22" i="33" s="1"/>
  <c r="LN22" i="33" s="1"/>
  <c r="MJ22" i="33" s="1"/>
  <c r="NF22" i="33" s="1"/>
  <c r="OB22" i="33" s="1"/>
  <c r="OX22" i="33" s="1"/>
  <c r="PT22" i="33" s="1"/>
  <c r="QP22" i="33" s="1"/>
  <c r="RL22" i="33" s="1"/>
  <c r="SH22" i="33" s="1"/>
  <c r="TD22" i="33" s="1"/>
  <c r="ET22" i="33"/>
  <c r="GL22" i="33" s="1"/>
  <c r="CF12" i="33"/>
  <c r="DB12" i="33" s="1"/>
  <c r="DX12" i="33" s="1"/>
  <c r="FP12" i="33" s="1"/>
  <c r="HH12" i="33" s="1"/>
  <c r="ID12" i="33" s="1"/>
  <c r="IZ12" i="33" s="1"/>
  <c r="JV12" i="33" s="1"/>
  <c r="KR12" i="33" s="1"/>
  <c r="LN12" i="33" s="1"/>
  <c r="MJ12" i="33" s="1"/>
  <c r="NF12" i="33" s="1"/>
  <c r="OB12" i="33" s="1"/>
  <c r="OX12" i="33" s="1"/>
  <c r="PT12" i="33" s="1"/>
  <c r="QP12" i="33" s="1"/>
  <c r="RL12" i="33" s="1"/>
  <c r="SH12" i="33" s="1"/>
  <c r="TD12" i="33" s="1"/>
  <c r="ET12" i="33"/>
  <c r="GL12" i="33" s="1"/>
  <c r="CF11" i="33"/>
  <c r="DB11" i="33" s="1"/>
  <c r="DX11" i="33" s="1"/>
  <c r="FP11" i="33" s="1"/>
  <c r="HH11" i="33" s="1"/>
  <c r="ID11" i="33" s="1"/>
  <c r="IZ11" i="33" s="1"/>
  <c r="JV11" i="33" s="1"/>
  <c r="KR11" i="33" s="1"/>
  <c r="LN11" i="33" s="1"/>
  <c r="MJ11" i="33" s="1"/>
  <c r="NF11" i="33" s="1"/>
  <c r="OB11" i="33" s="1"/>
  <c r="OX11" i="33" s="1"/>
  <c r="PT11" i="33" s="1"/>
  <c r="QP11" i="33" s="1"/>
  <c r="RL11" i="33" s="1"/>
  <c r="SH11" i="33" s="1"/>
  <c r="TD11" i="33" s="1"/>
  <c r="ET11" i="33"/>
  <c r="GL11" i="33" s="1"/>
  <c r="CF70" i="33"/>
  <c r="DB70" i="33" s="1"/>
  <c r="DX70" i="33" s="1"/>
  <c r="FP70" i="33" s="1"/>
  <c r="HH70" i="33" s="1"/>
  <c r="ID70" i="33" s="1"/>
  <c r="IZ70" i="33" s="1"/>
  <c r="JV70" i="33" s="1"/>
  <c r="KR70" i="33" s="1"/>
  <c r="LN70" i="33" s="1"/>
  <c r="MJ70" i="33" s="1"/>
  <c r="NF70" i="33" s="1"/>
  <c r="OB70" i="33" s="1"/>
  <c r="OX70" i="33" s="1"/>
  <c r="PT70" i="33" s="1"/>
  <c r="QP70" i="33" s="1"/>
  <c r="RL70" i="33" s="1"/>
  <c r="SH70" i="33" s="1"/>
  <c r="TD70" i="33" s="1"/>
  <c r="ET70" i="33"/>
  <c r="GL70" i="33" s="1"/>
  <c r="CF29" i="33"/>
  <c r="DB29" i="33" s="1"/>
  <c r="DX29" i="33" s="1"/>
  <c r="FP29" i="33" s="1"/>
  <c r="HH29" i="33" s="1"/>
  <c r="ID29" i="33" s="1"/>
  <c r="IZ29" i="33" s="1"/>
  <c r="JV29" i="33" s="1"/>
  <c r="KR29" i="33" s="1"/>
  <c r="LN29" i="33" s="1"/>
  <c r="MJ29" i="33" s="1"/>
  <c r="NF29" i="33" s="1"/>
  <c r="OB29" i="33" s="1"/>
  <c r="OX29" i="33" s="1"/>
  <c r="PT29" i="33" s="1"/>
  <c r="QP29" i="33" s="1"/>
  <c r="RL29" i="33" s="1"/>
  <c r="SH29" i="33" s="1"/>
  <c r="TD29" i="33" s="1"/>
  <c r="ET29" i="33"/>
  <c r="GL29" i="33" s="1"/>
  <c r="CF47" i="33"/>
  <c r="DB47" i="33" s="1"/>
  <c r="DX47" i="33" s="1"/>
  <c r="FP47" i="33" s="1"/>
  <c r="HH47" i="33" s="1"/>
  <c r="ID47" i="33" s="1"/>
  <c r="IZ47" i="33" s="1"/>
  <c r="JV47" i="33" s="1"/>
  <c r="KR47" i="33" s="1"/>
  <c r="LN47" i="33" s="1"/>
  <c r="MJ47" i="33" s="1"/>
  <c r="NF47" i="33" s="1"/>
  <c r="OB47" i="33" s="1"/>
  <c r="OX47" i="33" s="1"/>
  <c r="PT47" i="33" s="1"/>
  <c r="QP47" i="33" s="1"/>
  <c r="RL47" i="33" s="1"/>
  <c r="SH47" i="33" s="1"/>
  <c r="TD47" i="33" s="1"/>
  <c r="ET47" i="33"/>
  <c r="GL47" i="33" s="1"/>
  <c r="CF62" i="33"/>
  <c r="DB62" i="33" s="1"/>
  <c r="DX62" i="33" s="1"/>
  <c r="FP62" i="33" s="1"/>
  <c r="HH62" i="33" s="1"/>
  <c r="ID62" i="33" s="1"/>
  <c r="IZ62" i="33" s="1"/>
  <c r="JV62" i="33" s="1"/>
  <c r="KR62" i="33" s="1"/>
  <c r="LN62" i="33" s="1"/>
  <c r="MJ62" i="33" s="1"/>
  <c r="NF62" i="33" s="1"/>
  <c r="OB62" i="33" s="1"/>
  <c r="OX62" i="33" s="1"/>
  <c r="PT62" i="33" s="1"/>
  <c r="QP62" i="33" s="1"/>
  <c r="RL62" i="33" s="1"/>
  <c r="SH62" i="33" s="1"/>
  <c r="TD62" i="33" s="1"/>
  <c r="ET62" i="33"/>
  <c r="GL62" i="33" s="1"/>
  <c r="CF56" i="33"/>
  <c r="DB56" i="33" s="1"/>
  <c r="DX56" i="33" s="1"/>
  <c r="FP56" i="33" s="1"/>
  <c r="HH56" i="33" s="1"/>
  <c r="ID56" i="33" s="1"/>
  <c r="IZ56" i="33" s="1"/>
  <c r="JV56" i="33" s="1"/>
  <c r="KR56" i="33" s="1"/>
  <c r="LN56" i="33" s="1"/>
  <c r="MJ56" i="33" s="1"/>
  <c r="NF56" i="33" s="1"/>
  <c r="OB56" i="33" s="1"/>
  <c r="OX56" i="33" s="1"/>
  <c r="PT56" i="33" s="1"/>
  <c r="QP56" i="33" s="1"/>
  <c r="RL56" i="33" s="1"/>
  <c r="SH56" i="33" s="1"/>
  <c r="TD56" i="33" s="1"/>
  <c r="ET56" i="33"/>
  <c r="GL56" i="33" s="1"/>
  <c r="CF19" i="33"/>
  <c r="DB19" i="33" s="1"/>
  <c r="DX19" i="33" s="1"/>
  <c r="FP19" i="33" s="1"/>
  <c r="HH19" i="33" s="1"/>
  <c r="ID19" i="33" s="1"/>
  <c r="IZ19" i="33" s="1"/>
  <c r="JV19" i="33" s="1"/>
  <c r="KR19" i="33" s="1"/>
  <c r="LN19" i="33" s="1"/>
  <c r="MJ19" i="33" s="1"/>
  <c r="NF19" i="33" s="1"/>
  <c r="OB19" i="33" s="1"/>
  <c r="OX19" i="33" s="1"/>
  <c r="PT19" i="33" s="1"/>
  <c r="QP19" i="33" s="1"/>
  <c r="RL19" i="33" s="1"/>
  <c r="SH19" i="33" s="1"/>
  <c r="TD19" i="33" s="1"/>
  <c r="ET19" i="33"/>
  <c r="GL19" i="33" s="1"/>
  <c r="CF44" i="33"/>
  <c r="DB44" i="33" s="1"/>
  <c r="DX44" i="33" s="1"/>
  <c r="FP44" i="33" s="1"/>
  <c r="HH44" i="33" s="1"/>
  <c r="ID44" i="33" s="1"/>
  <c r="IZ44" i="33" s="1"/>
  <c r="JV44" i="33" s="1"/>
  <c r="KR44" i="33" s="1"/>
  <c r="LN44" i="33" s="1"/>
  <c r="MJ44" i="33" s="1"/>
  <c r="NF44" i="33" s="1"/>
  <c r="OB44" i="33" s="1"/>
  <c r="OX44" i="33" s="1"/>
  <c r="PT44" i="33" s="1"/>
  <c r="QP44" i="33" s="1"/>
  <c r="RL44" i="33" s="1"/>
  <c r="SH44" i="33" s="1"/>
  <c r="TD44" i="33" s="1"/>
  <c r="ET44" i="33"/>
  <c r="GL44" i="33" s="1"/>
  <c r="CF20" i="33"/>
  <c r="DB20" i="33" s="1"/>
  <c r="DX20" i="33" s="1"/>
  <c r="FP20" i="33" s="1"/>
  <c r="HH20" i="33" s="1"/>
  <c r="ID20" i="33" s="1"/>
  <c r="IZ20" i="33" s="1"/>
  <c r="JV20" i="33" s="1"/>
  <c r="KR20" i="33" s="1"/>
  <c r="LN20" i="33" s="1"/>
  <c r="MJ20" i="33" s="1"/>
  <c r="NF20" i="33" s="1"/>
  <c r="OB20" i="33" s="1"/>
  <c r="OX20" i="33" s="1"/>
  <c r="PT20" i="33" s="1"/>
  <c r="QP20" i="33" s="1"/>
  <c r="RL20" i="33" s="1"/>
  <c r="SH20" i="33" s="1"/>
  <c r="TD20" i="33" s="1"/>
  <c r="ET20" i="33"/>
  <c r="GL20" i="33" s="1"/>
  <c r="CF25" i="33"/>
  <c r="DB25" i="33" s="1"/>
  <c r="DX25" i="33" s="1"/>
  <c r="FP25" i="33" s="1"/>
  <c r="HH25" i="33" s="1"/>
  <c r="ID25" i="33" s="1"/>
  <c r="IZ25" i="33" s="1"/>
  <c r="JV25" i="33" s="1"/>
  <c r="KR25" i="33" s="1"/>
  <c r="LN25" i="33" s="1"/>
  <c r="MJ25" i="33" s="1"/>
  <c r="NF25" i="33" s="1"/>
  <c r="OB25" i="33" s="1"/>
  <c r="OX25" i="33" s="1"/>
  <c r="PT25" i="33" s="1"/>
  <c r="QP25" i="33" s="1"/>
  <c r="RL25" i="33" s="1"/>
  <c r="SH25" i="33" s="1"/>
  <c r="TD25" i="33" s="1"/>
  <c r="ET25" i="33"/>
  <c r="GL25" i="33" s="1"/>
  <c r="CF51" i="33"/>
  <c r="DB51" i="33" s="1"/>
  <c r="DX51" i="33" s="1"/>
  <c r="FP51" i="33" s="1"/>
  <c r="HH51" i="33" s="1"/>
  <c r="ID51" i="33" s="1"/>
  <c r="IZ51" i="33" s="1"/>
  <c r="JV51" i="33" s="1"/>
  <c r="KR51" i="33" s="1"/>
  <c r="LN51" i="33" s="1"/>
  <c r="MJ51" i="33" s="1"/>
  <c r="NF51" i="33" s="1"/>
  <c r="OB51" i="33" s="1"/>
  <c r="OX51" i="33" s="1"/>
  <c r="PT51" i="33" s="1"/>
  <c r="QP51" i="33" s="1"/>
  <c r="RL51" i="33" s="1"/>
  <c r="SH51" i="33" s="1"/>
  <c r="TD51" i="33" s="1"/>
  <c r="ET51" i="33"/>
  <c r="GL51" i="33" s="1"/>
  <c r="CF38" i="33"/>
  <c r="DB38" i="33" s="1"/>
  <c r="DX38" i="33" s="1"/>
  <c r="FP38" i="33" s="1"/>
  <c r="HH38" i="33" s="1"/>
  <c r="ID38" i="33" s="1"/>
  <c r="IZ38" i="33" s="1"/>
  <c r="JV38" i="33" s="1"/>
  <c r="KR38" i="33" s="1"/>
  <c r="LN38" i="33" s="1"/>
  <c r="MJ38" i="33" s="1"/>
  <c r="NF38" i="33" s="1"/>
  <c r="OB38" i="33" s="1"/>
  <c r="OX38" i="33" s="1"/>
  <c r="PT38" i="33" s="1"/>
  <c r="QP38" i="33" s="1"/>
  <c r="RL38" i="33" s="1"/>
  <c r="SH38" i="33" s="1"/>
  <c r="TD38" i="33" s="1"/>
  <c r="ET38" i="33"/>
  <c r="GL38" i="33" s="1"/>
  <c r="CF37" i="33"/>
  <c r="DB37" i="33" s="1"/>
  <c r="DX37" i="33" s="1"/>
  <c r="FP37" i="33" s="1"/>
  <c r="HH37" i="33" s="1"/>
  <c r="ID37" i="33" s="1"/>
  <c r="IZ37" i="33" s="1"/>
  <c r="JV37" i="33" s="1"/>
  <c r="KR37" i="33" s="1"/>
  <c r="LN37" i="33" s="1"/>
  <c r="MJ37" i="33" s="1"/>
  <c r="NF37" i="33" s="1"/>
  <c r="OB37" i="33" s="1"/>
  <c r="OX37" i="33" s="1"/>
  <c r="PT37" i="33" s="1"/>
  <c r="QP37" i="33" s="1"/>
  <c r="RL37" i="33" s="1"/>
  <c r="SH37" i="33" s="1"/>
  <c r="TD37" i="33" s="1"/>
  <c r="ET37" i="33"/>
  <c r="GL37" i="33" s="1"/>
  <c r="CF64" i="33"/>
  <c r="DB64" i="33" s="1"/>
  <c r="DX64" i="33" s="1"/>
  <c r="FP64" i="33" s="1"/>
  <c r="HH64" i="33" s="1"/>
  <c r="ID64" i="33" s="1"/>
  <c r="IZ64" i="33" s="1"/>
  <c r="JV64" i="33" s="1"/>
  <c r="KR64" i="33" s="1"/>
  <c r="LN64" i="33" s="1"/>
  <c r="MJ64" i="33" s="1"/>
  <c r="NF64" i="33" s="1"/>
  <c r="OB64" i="33" s="1"/>
  <c r="OX64" i="33" s="1"/>
  <c r="PT64" i="33" s="1"/>
  <c r="QP64" i="33" s="1"/>
  <c r="RL64" i="33" s="1"/>
  <c r="SH64" i="33" s="1"/>
  <c r="TD64" i="33" s="1"/>
  <c r="ET64" i="33"/>
  <c r="GL64" i="33" s="1"/>
  <c r="CF69" i="33"/>
  <c r="DB69" i="33" s="1"/>
  <c r="DX69" i="33" s="1"/>
  <c r="FP69" i="33" s="1"/>
  <c r="HH69" i="33" s="1"/>
  <c r="ID69" i="33" s="1"/>
  <c r="IZ69" i="33" s="1"/>
  <c r="JV69" i="33" s="1"/>
  <c r="KR69" i="33" s="1"/>
  <c r="LN69" i="33" s="1"/>
  <c r="MJ69" i="33" s="1"/>
  <c r="NF69" i="33" s="1"/>
  <c r="OB69" i="33" s="1"/>
  <c r="OX69" i="33" s="1"/>
  <c r="PT69" i="33" s="1"/>
  <c r="QP69" i="33" s="1"/>
  <c r="RL69" i="33" s="1"/>
  <c r="SH69" i="33" s="1"/>
  <c r="TD69" i="33" s="1"/>
  <c r="ET69" i="33"/>
  <c r="GL69" i="33" s="1"/>
  <c r="CF14" i="33"/>
  <c r="DB14" i="33" s="1"/>
  <c r="DX14" i="33" s="1"/>
  <c r="FP14" i="33" s="1"/>
  <c r="HH14" i="33" s="1"/>
  <c r="ID14" i="33" s="1"/>
  <c r="IZ14" i="33" s="1"/>
  <c r="JV14" i="33" s="1"/>
  <c r="KR14" i="33" s="1"/>
  <c r="LN14" i="33" s="1"/>
  <c r="MJ14" i="33" s="1"/>
  <c r="NF14" i="33" s="1"/>
  <c r="OB14" i="33" s="1"/>
  <c r="OX14" i="33" s="1"/>
  <c r="PT14" i="33" s="1"/>
  <c r="QP14" i="33" s="1"/>
  <c r="RL14" i="33" s="1"/>
  <c r="SH14" i="33" s="1"/>
  <c r="TD14" i="33" s="1"/>
  <c r="ET14" i="33"/>
  <c r="GL14" i="33" s="1"/>
  <c r="CF48" i="33"/>
  <c r="DB48" i="33" s="1"/>
  <c r="DX48" i="33" s="1"/>
  <c r="FP48" i="33" s="1"/>
  <c r="HH48" i="33" s="1"/>
  <c r="ID48" i="33" s="1"/>
  <c r="IZ48" i="33" s="1"/>
  <c r="JV48" i="33" s="1"/>
  <c r="KR48" i="33" s="1"/>
  <c r="LN48" i="33" s="1"/>
  <c r="MJ48" i="33" s="1"/>
  <c r="NF48" i="33" s="1"/>
  <c r="OB48" i="33" s="1"/>
  <c r="OX48" i="33" s="1"/>
  <c r="PT48" i="33" s="1"/>
  <c r="QP48" i="33" s="1"/>
  <c r="RL48" i="33" s="1"/>
  <c r="SH48" i="33" s="1"/>
  <c r="TD48" i="33" s="1"/>
  <c r="ET48" i="33"/>
  <c r="GL48" i="33" s="1"/>
  <c r="CF27" i="33"/>
  <c r="DB27" i="33" s="1"/>
  <c r="DX27" i="33" s="1"/>
  <c r="FP27" i="33" s="1"/>
  <c r="HH27" i="33" s="1"/>
  <c r="ID27" i="33" s="1"/>
  <c r="IZ27" i="33" s="1"/>
  <c r="JV27" i="33" s="1"/>
  <c r="KR27" i="33" s="1"/>
  <c r="LN27" i="33" s="1"/>
  <c r="MJ27" i="33" s="1"/>
  <c r="NF27" i="33" s="1"/>
  <c r="OB27" i="33" s="1"/>
  <c r="OX27" i="33" s="1"/>
  <c r="PT27" i="33" s="1"/>
  <c r="QP27" i="33" s="1"/>
  <c r="RL27" i="33" s="1"/>
  <c r="SH27" i="33" s="1"/>
  <c r="TD27" i="33" s="1"/>
  <c r="ET27" i="33"/>
  <c r="GL27" i="33" s="1"/>
  <c r="CF28" i="33"/>
  <c r="DB28" i="33" s="1"/>
  <c r="DX28" i="33" s="1"/>
  <c r="FP28" i="33" s="1"/>
  <c r="HH28" i="33" s="1"/>
  <c r="ID28" i="33" s="1"/>
  <c r="IZ28" i="33" s="1"/>
  <c r="JV28" i="33" s="1"/>
  <c r="KR28" i="33" s="1"/>
  <c r="LN28" i="33" s="1"/>
  <c r="MJ28" i="33" s="1"/>
  <c r="NF28" i="33" s="1"/>
  <c r="OB28" i="33" s="1"/>
  <c r="OX28" i="33" s="1"/>
  <c r="PT28" i="33" s="1"/>
  <c r="QP28" i="33" s="1"/>
  <c r="RL28" i="33" s="1"/>
  <c r="SH28" i="33" s="1"/>
  <c r="TD28" i="33" s="1"/>
  <c r="ET28" i="33"/>
  <c r="GL28" i="33" s="1"/>
  <c r="CF21" i="33"/>
  <c r="DB21" i="33" s="1"/>
  <c r="DX21" i="33" s="1"/>
  <c r="FP21" i="33" s="1"/>
  <c r="HH21" i="33" s="1"/>
  <c r="ID21" i="33" s="1"/>
  <c r="IZ21" i="33" s="1"/>
  <c r="JV21" i="33" s="1"/>
  <c r="KR21" i="33" s="1"/>
  <c r="LN21" i="33" s="1"/>
  <c r="MJ21" i="33" s="1"/>
  <c r="NF21" i="33" s="1"/>
  <c r="OB21" i="33" s="1"/>
  <c r="OX21" i="33" s="1"/>
  <c r="PT21" i="33" s="1"/>
  <c r="QP21" i="33" s="1"/>
  <c r="RL21" i="33" s="1"/>
  <c r="SH21" i="33" s="1"/>
  <c r="TD21" i="33" s="1"/>
  <c r="ET21" i="33"/>
  <c r="GL21" i="33" s="1"/>
  <c r="CF65" i="33"/>
  <c r="DB65" i="33" s="1"/>
  <c r="DX65" i="33" s="1"/>
  <c r="FP65" i="33" s="1"/>
  <c r="HH65" i="33" s="1"/>
  <c r="ID65" i="33" s="1"/>
  <c r="IZ65" i="33" s="1"/>
  <c r="JV65" i="33" s="1"/>
  <c r="KR65" i="33" s="1"/>
  <c r="LN65" i="33" s="1"/>
  <c r="MJ65" i="33" s="1"/>
  <c r="NF65" i="33" s="1"/>
  <c r="OB65" i="33" s="1"/>
  <c r="OX65" i="33" s="1"/>
  <c r="PT65" i="33" s="1"/>
  <c r="QP65" i="33" s="1"/>
  <c r="RL65" i="33" s="1"/>
  <c r="SH65" i="33" s="1"/>
  <c r="TD65" i="33" s="1"/>
  <c r="ET65" i="33"/>
  <c r="GL65" i="33" s="1"/>
  <c r="CF16" i="33"/>
  <c r="DB16" i="33" s="1"/>
  <c r="DX16" i="33" s="1"/>
  <c r="FP16" i="33" s="1"/>
  <c r="HH16" i="33" s="1"/>
  <c r="ID16" i="33" s="1"/>
  <c r="IZ16" i="33" s="1"/>
  <c r="JV16" i="33" s="1"/>
  <c r="KR16" i="33" s="1"/>
  <c r="LN16" i="33" s="1"/>
  <c r="MJ16" i="33" s="1"/>
  <c r="NF16" i="33" s="1"/>
  <c r="OB16" i="33" s="1"/>
  <c r="OX16" i="33" s="1"/>
  <c r="PT16" i="33" s="1"/>
  <c r="QP16" i="33" s="1"/>
  <c r="RL16" i="33" s="1"/>
  <c r="SH16" i="33" s="1"/>
  <c r="TD16" i="33" s="1"/>
  <c r="ET16" i="33"/>
  <c r="GL16" i="33" s="1"/>
  <c r="CF68" i="33"/>
  <c r="DB68" i="33" s="1"/>
  <c r="DX68" i="33" s="1"/>
  <c r="FP68" i="33" s="1"/>
  <c r="HH68" i="33" s="1"/>
  <c r="ID68" i="33" s="1"/>
  <c r="IZ68" i="33" s="1"/>
  <c r="JV68" i="33" s="1"/>
  <c r="KR68" i="33" s="1"/>
  <c r="LN68" i="33" s="1"/>
  <c r="MJ68" i="33" s="1"/>
  <c r="NF68" i="33" s="1"/>
  <c r="OB68" i="33" s="1"/>
  <c r="OX68" i="33" s="1"/>
  <c r="PT68" i="33" s="1"/>
  <c r="QP68" i="33" s="1"/>
  <c r="RL68" i="33" s="1"/>
  <c r="SH68" i="33" s="1"/>
  <c r="TD68" i="33" s="1"/>
  <c r="ET68" i="33"/>
  <c r="GL68" i="33" s="1"/>
  <c r="CF34" i="33"/>
  <c r="DB34" i="33" s="1"/>
  <c r="DX34" i="33" s="1"/>
  <c r="FP34" i="33" s="1"/>
  <c r="HH34" i="33" s="1"/>
  <c r="ID34" i="33" s="1"/>
  <c r="IZ34" i="33" s="1"/>
  <c r="JV34" i="33" s="1"/>
  <c r="KR34" i="33" s="1"/>
  <c r="LN34" i="33" s="1"/>
  <c r="MJ34" i="33" s="1"/>
  <c r="NF34" i="33" s="1"/>
  <c r="OB34" i="33" s="1"/>
  <c r="OX34" i="33" s="1"/>
  <c r="PT34" i="33" s="1"/>
  <c r="QP34" i="33" s="1"/>
  <c r="RL34" i="33" s="1"/>
  <c r="SH34" i="33" s="1"/>
  <c r="TD34" i="33" s="1"/>
  <c r="ET34" i="33"/>
  <c r="GL34" i="33" s="1"/>
  <c r="CF31" i="33"/>
  <c r="DB31" i="33" s="1"/>
  <c r="DX31" i="33" s="1"/>
  <c r="FP31" i="33" s="1"/>
  <c r="HH31" i="33" s="1"/>
  <c r="ID31" i="33" s="1"/>
  <c r="IZ31" i="33" s="1"/>
  <c r="JV31" i="33" s="1"/>
  <c r="KR31" i="33" s="1"/>
  <c r="LN31" i="33" s="1"/>
  <c r="MJ31" i="33" s="1"/>
  <c r="NF31" i="33" s="1"/>
  <c r="OB31" i="33" s="1"/>
  <c r="OX31" i="33" s="1"/>
  <c r="PT31" i="33" s="1"/>
  <c r="QP31" i="33" s="1"/>
  <c r="RL31" i="33" s="1"/>
  <c r="SH31" i="33" s="1"/>
  <c r="TD31" i="33" s="1"/>
  <c r="ET31" i="33"/>
  <c r="GL31" i="33" s="1"/>
  <c r="CF54" i="33"/>
  <c r="DB54" i="33" s="1"/>
  <c r="DX54" i="33" s="1"/>
  <c r="FP54" i="33" s="1"/>
  <c r="HH54" i="33" s="1"/>
  <c r="ID54" i="33" s="1"/>
  <c r="IZ54" i="33" s="1"/>
  <c r="JV54" i="33" s="1"/>
  <c r="KR54" i="33" s="1"/>
  <c r="LN54" i="33" s="1"/>
  <c r="MJ54" i="33" s="1"/>
  <c r="NF54" i="33" s="1"/>
  <c r="OB54" i="33" s="1"/>
  <c r="OX54" i="33" s="1"/>
  <c r="PT54" i="33" s="1"/>
  <c r="QP54" i="33" s="1"/>
  <c r="RL54" i="33" s="1"/>
  <c r="SH54" i="33" s="1"/>
  <c r="TD54" i="33" s="1"/>
  <c r="ET54" i="33"/>
  <c r="GL54" i="33" s="1"/>
  <c r="CF17" i="33"/>
  <c r="DB17" i="33" s="1"/>
  <c r="DX17" i="33" s="1"/>
  <c r="FP17" i="33" s="1"/>
  <c r="HH17" i="33" s="1"/>
  <c r="ID17" i="33" s="1"/>
  <c r="IZ17" i="33" s="1"/>
  <c r="JV17" i="33" s="1"/>
  <c r="KR17" i="33" s="1"/>
  <c r="LN17" i="33" s="1"/>
  <c r="MJ17" i="33" s="1"/>
  <c r="NF17" i="33" s="1"/>
  <c r="OB17" i="33" s="1"/>
  <c r="OX17" i="33" s="1"/>
  <c r="PT17" i="33" s="1"/>
  <c r="QP17" i="33" s="1"/>
  <c r="RL17" i="33" s="1"/>
  <c r="SH17" i="33" s="1"/>
  <c r="TD17" i="33" s="1"/>
  <c r="ET17" i="33"/>
  <c r="GL17" i="33" s="1"/>
  <c r="CF26" i="33"/>
  <c r="DB26" i="33" s="1"/>
  <c r="DX26" i="33" s="1"/>
  <c r="FP26" i="33" s="1"/>
  <c r="HH26" i="33" s="1"/>
  <c r="ID26" i="33" s="1"/>
  <c r="IZ26" i="33" s="1"/>
  <c r="JV26" i="33" s="1"/>
  <c r="KR26" i="33" s="1"/>
  <c r="LN26" i="33" s="1"/>
  <c r="MJ26" i="33" s="1"/>
  <c r="NF26" i="33" s="1"/>
  <c r="OB26" i="33" s="1"/>
  <c r="OX26" i="33" s="1"/>
  <c r="PT26" i="33" s="1"/>
  <c r="QP26" i="33" s="1"/>
  <c r="RL26" i="33" s="1"/>
  <c r="SH26" i="33" s="1"/>
  <c r="TD26" i="33" s="1"/>
  <c r="ET26" i="33"/>
  <c r="GL26" i="33" s="1"/>
  <c r="CF41" i="33"/>
  <c r="DB41" i="33" s="1"/>
  <c r="DX41" i="33" s="1"/>
  <c r="FP41" i="33" s="1"/>
  <c r="HH41" i="33" s="1"/>
  <c r="ID41" i="33" s="1"/>
  <c r="IZ41" i="33" s="1"/>
  <c r="JV41" i="33" s="1"/>
  <c r="KR41" i="33" s="1"/>
  <c r="LN41" i="33" s="1"/>
  <c r="MJ41" i="33" s="1"/>
  <c r="NF41" i="33" s="1"/>
  <c r="OB41" i="33" s="1"/>
  <c r="OX41" i="33" s="1"/>
  <c r="PT41" i="33" s="1"/>
  <c r="QP41" i="33" s="1"/>
  <c r="RL41" i="33" s="1"/>
  <c r="SH41" i="33" s="1"/>
  <c r="TD41" i="33" s="1"/>
  <c r="ET41" i="33"/>
  <c r="GL41" i="33" s="1"/>
  <c r="CF42" i="33"/>
  <c r="DB42" i="33" s="1"/>
  <c r="DX42" i="33" s="1"/>
  <c r="FP42" i="33" s="1"/>
  <c r="HH42" i="33" s="1"/>
  <c r="ID42" i="33" s="1"/>
  <c r="IZ42" i="33" s="1"/>
  <c r="JV42" i="33" s="1"/>
  <c r="KR42" i="33" s="1"/>
  <c r="LN42" i="33" s="1"/>
  <c r="MJ42" i="33" s="1"/>
  <c r="NF42" i="33" s="1"/>
  <c r="OB42" i="33" s="1"/>
  <c r="OX42" i="33" s="1"/>
  <c r="PT42" i="33" s="1"/>
  <c r="QP42" i="33" s="1"/>
  <c r="RL42" i="33" s="1"/>
  <c r="SH42" i="33" s="1"/>
  <c r="TD42" i="33" s="1"/>
  <c r="ET42" i="33"/>
  <c r="GL42" i="33" s="1"/>
  <c r="CF67" i="33"/>
  <c r="DB67" i="33" s="1"/>
  <c r="DX67" i="33" s="1"/>
  <c r="FP67" i="33" s="1"/>
  <c r="HH67" i="33" s="1"/>
  <c r="ID67" i="33" s="1"/>
  <c r="IZ67" i="33" s="1"/>
  <c r="JV67" i="33" s="1"/>
  <c r="KR67" i="33" s="1"/>
  <c r="LN67" i="33" s="1"/>
  <c r="MJ67" i="33" s="1"/>
  <c r="NF67" i="33" s="1"/>
  <c r="OB67" i="33" s="1"/>
  <c r="OX67" i="33" s="1"/>
  <c r="PT67" i="33" s="1"/>
  <c r="QP67" i="33" s="1"/>
  <c r="RL67" i="33" s="1"/>
  <c r="SH67" i="33" s="1"/>
  <c r="TD67" i="33" s="1"/>
  <c r="ET67" i="33"/>
  <c r="GL67" i="33" s="1"/>
  <c r="CF58" i="33"/>
  <c r="DB58" i="33" s="1"/>
  <c r="DX58" i="33" s="1"/>
  <c r="FP58" i="33" s="1"/>
  <c r="HH58" i="33" s="1"/>
  <c r="ID58" i="33" s="1"/>
  <c r="IZ58" i="33" s="1"/>
  <c r="JV58" i="33" s="1"/>
  <c r="KR58" i="33" s="1"/>
  <c r="LN58" i="33" s="1"/>
  <c r="MJ58" i="33" s="1"/>
  <c r="NF58" i="33" s="1"/>
  <c r="OB58" i="33" s="1"/>
  <c r="OX58" i="33" s="1"/>
  <c r="PT58" i="33" s="1"/>
  <c r="ET58" i="33"/>
  <c r="GL58" i="33" s="1"/>
  <c r="CF43" i="33"/>
  <c r="DB43" i="33" s="1"/>
  <c r="DX43" i="33" s="1"/>
  <c r="FP43" i="33" s="1"/>
  <c r="HH43" i="33" s="1"/>
  <c r="ID43" i="33" s="1"/>
  <c r="IZ43" i="33" s="1"/>
  <c r="JV43" i="33" s="1"/>
  <c r="KR43" i="33" s="1"/>
  <c r="LN43" i="33" s="1"/>
  <c r="MJ43" i="33" s="1"/>
  <c r="NF43" i="33" s="1"/>
  <c r="OB43" i="33" s="1"/>
  <c r="OX43" i="33" s="1"/>
  <c r="PT43" i="33" s="1"/>
  <c r="QP43" i="33" s="1"/>
  <c r="RL43" i="33" s="1"/>
  <c r="SH43" i="33" s="1"/>
  <c r="TD43" i="33" s="1"/>
  <c r="ET43" i="33"/>
  <c r="GL43" i="33" s="1"/>
  <c r="CF57" i="33"/>
  <c r="DB57" i="33" s="1"/>
  <c r="DX57" i="33" s="1"/>
  <c r="FP57" i="33" s="1"/>
  <c r="HH57" i="33" s="1"/>
  <c r="ID57" i="33" s="1"/>
  <c r="IZ57" i="33" s="1"/>
  <c r="JV57" i="33" s="1"/>
  <c r="KR57" i="33" s="1"/>
  <c r="LN57" i="33" s="1"/>
  <c r="MJ57" i="33" s="1"/>
  <c r="NF57" i="33" s="1"/>
  <c r="OB57" i="33" s="1"/>
  <c r="OX57" i="33" s="1"/>
  <c r="PT57" i="33" s="1"/>
  <c r="QP57" i="33" s="1"/>
  <c r="RL57" i="33" s="1"/>
  <c r="SH57" i="33" s="1"/>
  <c r="TD57" i="33" s="1"/>
  <c r="ET57" i="33"/>
  <c r="GL57" i="33" s="1"/>
  <c r="CF46" i="33"/>
  <c r="DB46" i="33" s="1"/>
  <c r="DX46" i="33" s="1"/>
  <c r="FP46" i="33" s="1"/>
  <c r="HH46" i="33" s="1"/>
  <c r="ID46" i="33" s="1"/>
  <c r="IZ46" i="33" s="1"/>
  <c r="JV46" i="33" s="1"/>
  <c r="KR46" i="33" s="1"/>
  <c r="LN46" i="33" s="1"/>
  <c r="MJ46" i="33" s="1"/>
  <c r="NF46" i="33" s="1"/>
  <c r="OB46" i="33" s="1"/>
  <c r="OX46" i="33" s="1"/>
  <c r="PT46" i="33" s="1"/>
  <c r="QP46" i="33" s="1"/>
  <c r="RL46" i="33" s="1"/>
  <c r="SH46" i="33" s="1"/>
  <c r="TD46" i="33" s="1"/>
  <c r="ET46" i="33"/>
  <c r="GL46" i="33" s="1"/>
  <c r="CF50" i="33"/>
  <c r="DB50" i="33" s="1"/>
  <c r="DX50" i="33" s="1"/>
  <c r="FP50" i="33" s="1"/>
  <c r="HH50" i="33" s="1"/>
  <c r="ID50" i="33" s="1"/>
  <c r="IZ50" i="33" s="1"/>
  <c r="JV50" i="33" s="1"/>
  <c r="KR50" i="33" s="1"/>
  <c r="LN50" i="33" s="1"/>
  <c r="MJ50" i="33" s="1"/>
  <c r="NF50" i="33" s="1"/>
  <c r="OB50" i="33" s="1"/>
  <c r="OX50" i="33" s="1"/>
  <c r="PT50" i="33" s="1"/>
  <c r="QP50" i="33" s="1"/>
  <c r="RL50" i="33" s="1"/>
  <c r="SH50" i="33" s="1"/>
  <c r="TD50" i="33" s="1"/>
  <c r="ET50" i="33"/>
  <c r="GL50" i="33" s="1"/>
  <c r="CF53" i="33"/>
  <c r="DB53" i="33" s="1"/>
  <c r="DX53" i="33" s="1"/>
  <c r="FP53" i="33" s="1"/>
  <c r="HH53" i="33" s="1"/>
  <c r="ID53" i="33" s="1"/>
  <c r="IZ53" i="33" s="1"/>
  <c r="JV53" i="33" s="1"/>
  <c r="KR53" i="33" s="1"/>
  <c r="LN53" i="33" s="1"/>
  <c r="MJ53" i="33" s="1"/>
  <c r="NF53" i="33" s="1"/>
  <c r="OB53" i="33" s="1"/>
  <c r="OX53" i="33" s="1"/>
  <c r="PT53" i="33" s="1"/>
  <c r="QP53" i="33" s="1"/>
  <c r="RL53" i="33" s="1"/>
  <c r="SH53" i="33" s="1"/>
  <c r="TD53" i="33" s="1"/>
  <c r="ET53" i="33"/>
  <c r="GL53" i="33" s="1"/>
  <c r="CF15" i="33"/>
  <c r="DB15" i="33" s="1"/>
  <c r="DX15" i="33" s="1"/>
  <c r="FP15" i="33" s="1"/>
  <c r="HH15" i="33" s="1"/>
  <c r="ID15" i="33" s="1"/>
  <c r="IZ15" i="33" s="1"/>
  <c r="JV15" i="33" s="1"/>
  <c r="KR15" i="33" s="1"/>
  <c r="LN15" i="33" s="1"/>
  <c r="MJ15" i="33" s="1"/>
  <c r="NF15" i="33" s="1"/>
  <c r="OB15" i="33" s="1"/>
  <c r="OX15" i="33" s="1"/>
  <c r="PT15" i="33" s="1"/>
  <c r="QP15" i="33" s="1"/>
  <c r="RL15" i="33" s="1"/>
  <c r="SH15" i="33" s="1"/>
  <c r="TD15" i="33" s="1"/>
  <c r="ET15" i="33"/>
  <c r="GL15" i="33" s="1"/>
  <c r="CF52" i="33"/>
  <c r="DB52" i="33" s="1"/>
  <c r="DX52" i="33" s="1"/>
  <c r="FP52" i="33" s="1"/>
  <c r="HH52" i="33" s="1"/>
  <c r="ID52" i="33" s="1"/>
  <c r="IZ52" i="33" s="1"/>
  <c r="JV52" i="33" s="1"/>
  <c r="KR52" i="33" s="1"/>
  <c r="LN52" i="33" s="1"/>
  <c r="MJ52" i="33" s="1"/>
  <c r="NF52" i="33" s="1"/>
  <c r="OB52" i="33" s="1"/>
  <c r="OX52" i="33" s="1"/>
  <c r="PT52" i="33" s="1"/>
  <c r="QP52" i="33" s="1"/>
  <c r="RL52" i="33" s="1"/>
  <c r="SH52" i="33" s="1"/>
  <c r="TD52" i="33" s="1"/>
  <c r="ET52" i="33"/>
  <c r="GL52" i="33" s="1"/>
  <c r="CF36" i="33"/>
  <c r="DB36" i="33" s="1"/>
  <c r="DX36" i="33" s="1"/>
  <c r="FP36" i="33" s="1"/>
  <c r="HH36" i="33" s="1"/>
  <c r="ID36" i="33" s="1"/>
  <c r="IZ36" i="33" s="1"/>
  <c r="JV36" i="33" s="1"/>
  <c r="KR36" i="33" s="1"/>
  <c r="LN36" i="33" s="1"/>
  <c r="MJ36" i="33" s="1"/>
  <c r="NF36" i="33" s="1"/>
  <c r="OB36" i="33" s="1"/>
  <c r="OX36" i="33" s="1"/>
  <c r="PT36" i="33" s="1"/>
  <c r="QP36" i="33" s="1"/>
  <c r="RL36" i="33" s="1"/>
  <c r="SH36" i="33" s="1"/>
  <c r="TD36" i="33" s="1"/>
  <c r="ET36" i="33"/>
  <c r="GL36" i="33" s="1"/>
  <c r="CF13" i="33"/>
  <c r="DB13" i="33" s="1"/>
  <c r="DX13" i="33" s="1"/>
  <c r="FP13" i="33" s="1"/>
  <c r="HH13" i="33" s="1"/>
  <c r="ID13" i="33" s="1"/>
  <c r="IZ13" i="33" s="1"/>
  <c r="JV13" i="33" s="1"/>
  <c r="KR13" i="33" s="1"/>
  <c r="LN13" i="33" s="1"/>
  <c r="MJ13" i="33" s="1"/>
  <c r="NF13" i="33" s="1"/>
  <c r="OB13" i="33" s="1"/>
  <c r="OX13" i="33" s="1"/>
  <c r="PT13" i="33" s="1"/>
  <c r="QP13" i="33" s="1"/>
  <c r="RL13" i="33" s="1"/>
  <c r="SH13" i="33" s="1"/>
  <c r="TD13" i="33" s="1"/>
  <c r="ET13" i="33"/>
  <c r="GL13" i="33" s="1"/>
  <c r="CF35" i="33"/>
  <c r="DB35" i="33" s="1"/>
  <c r="DX35" i="33" s="1"/>
  <c r="FP35" i="33" s="1"/>
  <c r="HH35" i="33" s="1"/>
  <c r="ID35" i="33" s="1"/>
  <c r="IZ35" i="33" s="1"/>
  <c r="JV35" i="33" s="1"/>
  <c r="KR35" i="33" s="1"/>
  <c r="LN35" i="33" s="1"/>
  <c r="MJ35" i="33" s="1"/>
  <c r="NF35" i="33" s="1"/>
  <c r="OB35" i="33" s="1"/>
  <c r="OX35" i="33" s="1"/>
  <c r="PT35" i="33" s="1"/>
  <c r="QP35" i="33" s="1"/>
  <c r="RL35" i="33" s="1"/>
  <c r="SH35" i="33" s="1"/>
  <c r="TD35" i="33" s="1"/>
  <c r="ET35" i="33"/>
  <c r="GL35" i="33" s="1"/>
  <c r="CF23" i="33"/>
  <c r="DB23" i="33" s="1"/>
  <c r="DX23" i="33" s="1"/>
  <c r="FP23" i="33" s="1"/>
  <c r="HH23" i="33" s="1"/>
  <c r="ID23" i="33" s="1"/>
  <c r="IZ23" i="33" s="1"/>
  <c r="JV23" i="33" s="1"/>
  <c r="KR23" i="33" s="1"/>
  <c r="LN23" i="33" s="1"/>
  <c r="MJ23" i="33" s="1"/>
  <c r="NF23" i="33" s="1"/>
  <c r="OB23" i="33" s="1"/>
  <c r="OX23" i="33" s="1"/>
  <c r="PT23" i="33" s="1"/>
  <c r="QP23" i="33" s="1"/>
  <c r="RL23" i="33" s="1"/>
  <c r="SH23" i="33" s="1"/>
  <c r="TD23" i="33" s="1"/>
  <c r="ET23" i="33"/>
  <c r="GL23" i="33" s="1"/>
  <c r="CF9" i="33"/>
  <c r="DB9" i="33" s="1"/>
  <c r="DX9" i="33" s="1"/>
  <c r="FP9" i="33" s="1"/>
  <c r="HH9" i="33" s="1"/>
  <c r="ID9" i="33" s="1"/>
  <c r="IZ9" i="33" s="1"/>
  <c r="JV9" i="33" s="1"/>
  <c r="KR9" i="33" s="1"/>
  <c r="LN9" i="33" s="1"/>
  <c r="MJ9" i="33" s="1"/>
  <c r="NF9" i="33" s="1"/>
  <c r="OB9" i="33" s="1"/>
  <c r="OX9" i="33" s="1"/>
  <c r="PT9" i="33" s="1"/>
  <c r="QP9" i="33" s="1"/>
  <c r="RL9" i="33" s="1"/>
  <c r="SH9" i="33" s="1"/>
  <c r="TD9" i="33" s="1"/>
  <c r="ET9" i="33"/>
  <c r="GL9" i="33" s="1"/>
  <c r="PY1" i="33"/>
  <c r="I52" i="32"/>
  <c r="H52" i="32" s="1"/>
  <c r="M35" i="32"/>
  <c r="N34" i="32"/>
  <c r="DY2" i="32"/>
  <c r="DK2" i="32"/>
  <c r="G46" i="33"/>
  <c r="H45" i="33"/>
  <c r="AK5" i="33"/>
  <c r="DU8" i="33" s="1"/>
  <c r="AN71" i="33"/>
  <c r="BJ71" i="33" s="1"/>
  <c r="AA11" i="15" l="1"/>
  <c r="AA9" i="15"/>
  <c r="AA10" i="15"/>
  <c r="AA8" i="15"/>
  <c r="AA6" i="15"/>
  <c r="F67" i="33"/>
  <c r="F68" i="33"/>
  <c r="F66" i="33"/>
  <c r="G63" i="33"/>
  <c r="G67" i="33" s="1"/>
  <c r="G64" i="33"/>
  <c r="G68" i="33" s="1"/>
  <c r="U6" i="33"/>
  <c r="QP58" i="33"/>
  <c r="RL58" i="33" s="1"/>
  <c r="SH58" i="33" s="1"/>
  <c r="TD58" i="33" s="1"/>
  <c r="AA15" i="15"/>
  <c r="AA17" i="15"/>
  <c r="AA13" i="15"/>
  <c r="AA14" i="15"/>
  <c r="AA20" i="15"/>
  <c r="AA12" i="15"/>
  <c r="AA16" i="15"/>
  <c r="AA18" i="15"/>
  <c r="AA19" i="15"/>
  <c r="AA22" i="15"/>
  <c r="AA24" i="15"/>
  <c r="AA27" i="15"/>
  <c r="AA23" i="15"/>
  <c r="AA25" i="15"/>
  <c r="AA21" i="15"/>
  <c r="AB5" i="15"/>
  <c r="AB26" i="15" s="1"/>
  <c r="CF71" i="33"/>
  <c r="DB71" i="33" s="1"/>
  <c r="DX71" i="33" s="1"/>
  <c r="FP71" i="33" s="1"/>
  <c r="HH71" i="33" s="1"/>
  <c r="ID71" i="33" s="1"/>
  <c r="IZ71" i="33" s="1"/>
  <c r="JV71" i="33" s="1"/>
  <c r="KR71" i="33" s="1"/>
  <c r="LN71" i="33" s="1"/>
  <c r="MJ71" i="33" s="1"/>
  <c r="NF71" i="33" s="1"/>
  <c r="OB71" i="33" s="1"/>
  <c r="OX71" i="33" s="1"/>
  <c r="PT71" i="33" s="1"/>
  <c r="QP71" i="33" s="1"/>
  <c r="RL71" i="33" s="1"/>
  <c r="SH71" i="33" s="1"/>
  <c r="TD71" i="33" s="1"/>
  <c r="ET71" i="33"/>
  <c r="GL71" i="33" s="1"/>
  <c r="PZ1" i="33"/>
  <c r="IB2" i="32"/>
  <c r="DZ2" i="32"/>
  <c r="HM2" i="32"/>
  <c r="G52" i="32"/>
  <c r="N35" i="32"/>
  <c r="O34" i="32"/>
  <c r="O35" i="32" s="1"/>
  <c r="EN2" i="32"/>
  <c r="AJ5" i="33"/>
  <c r="DT8" i="33" s="1"/>
  <c r="H46" i="33"/>
  <c r="I45" i="33"/>
  <c r="AN72" i="33"/>
  <c r="BJ72" i="33" s="1"/>
  <c r="AB9" i="15" l="1"/>
  <c r="AB11" i="15"/>
  <c r="AB10" i="15"/>
  <c r="AB6" i="15"/>
  <c r="AB8" i="15"/>
  <c r="G66" i="33"/>
  <c r="H63" i="33"/>
  <c r="H67" i="33" s="1"/>
  <c r="H64" i="33"/>
  <c r="H68" i="33" s="1"/>
  <c r="AQ6" i="33"/>
  <c r="EW6" i="33"/>
  <c r="V6" i="33"/>
  <c r="AB12" i="15"/>
  <c r="AB16" i="15"/>
  <c r="AB15" i="15"/>
  <c r="AB18" i="15"/>
  <c r="AB20" i="15"/>
  <c r="AB19" i="15"/>
  <c r="AB21" i="15"/>
  <c r="AB14" i="15"/>
  <c r="AB17" i="15"/>
  <c r="AB22" i="15"/>
  <c r="AB24" i="15"/>
  <c r="AB27" i="15"/>
  <c r="AB13" i="15"/>
  <c r="AB25" i="15"/>
  <c r="AB23" i="15"/>
  <c r="AC5" i="15"/>
  <c r="AC26" i="15" s="1"/>
  <c r="CF72" i="33"/>
  <c r="DB72" i="33" s="1"/>
  <c r="DX72" i="33" s="1"/>
  <c r="FP72" i="33" s="1"/>
  <c r="HH72" i="33" s="1"/>
  <c r="ID72" i="33" s="1"/>
  <c r="IZ72" i="33" s="1"/>
  <c r="JV72" i="33" s="1"/>
  <c r="KR72" i="33" s="1"/>
  <c r="LN72" i="33" s="1"/>
  <c r="MJ72" i="33" s="1"/>
  <c r="NF72" i="33" s="1"/>
  <c r="OB72" i="33" s="1"/>
  <c r="OX72" i="33" s="1"/>
  <c r="PT72" i="33" s="1"/>
  <c r="QP72" i="33" s="1"/>
  <c r="RL72" i="33" s="1"/>
  <c r="SH72" i="33" s="1"/>
  <c r="TD72" i="33" s="1"/>
  <c r="ET72" i="33"/>
  <c r="GL72" i="33" s="1"/>
  <c r="QA1" i="33"/>
  <c r="EO2" i="32"/>
  <c r="FR2" i="32"/>
  <c r="FC2" i="32"/>
  <c r="GX2" i="32"/>
  <c r="F52" i="32"/>
  <c r="GI2" i="32" s="1"/>
  <c r="J45" i="33"/>
  <c r="I46" i="33"/>
  <c r="AI5" i="33"/>
  <c r="DS8" i="33" s="1"/>
  <c r="AN73" i="33"/>
  <c r="BJ73" i="33" s="1"/>
  <c r="AC11" i="15" l="1"/>
  <c r="AC9" i="15"/>
  <c r="AC10" i="15"/>
  <c r="AC6" i="15"/>
  <c r="AC8" i="15"/>
  <c r="H66" i="33"/>
  <c r="I63" i="33"/>
  <c r="I67" i="33" s="1"/>
  <c r="I64" i="33"/>
  <c r="I68" i="33" s="1"/>
  <c r="AR6" i="33"/>
  <c r="EX6" i="33"/>
  <c r="W6" i="33"/>
  <c r="AC12" i="15"/>
  <c r="AC13" i="15"/>
  <c r="AC14" i="15"/>
  <c r="AC16" i="15"/>
  <c r="AC18" i="15"/>
  <c r="AC19" i="15"/>
  <c r="AC20" i="15"/>
  <c r="AC17" i="15"/>
  <c r="AC21" i="15"/>
  <c r="AC23" i="15"/>
  <c r="AC25" i="15"/>
  <c r="AC15" i="15"/>
  <c r="AC22" i="15"/>
  <c r="AC24" i="15"/>
  <c r="AC27" i="15"/>
  <c r="AD5" i="15"/>
  <c r="AD26" i="15" s="1"/>
  <c r="CF73" i="33"/>
  <c r="DB73" i="33" s="1"/>
  <c r="DX73" i="33" s="1"/>
  <c r="FP73" i="33" s="1"/>
  <c r="HH73" i="33" s="1"/>
  <c r="ID73" i="33" s="1"/>
  <c r="IZ73" i="33" s="1"/>
  <c r="JV73" i="33" s="1"/>
  <c r="KR73" i="33" s="1"/>
  <c r="LN73" i="33" s="1"/>
  <c r="MJ73" i="33" s="1"/>
  <c r="NF73" i="33" s="1"/>
  <c r="OB73" i="33" s="1"/>
  <c r="OX73" i="33" s="1"/>
  <c r="PT73" i="33" s="1"/>
  <c r="QP73" i="33" s="1"/>
  <c r="RL73" i="33" s="1"/>
  <c r="SH73" i="33" s="1"/>
  <c r="TD73" i="33" s="1"/>
  <c r="ET73" i="33"/>
  <c r="GL73" i="33" s="1"/>
  <c r="QB1" i="33"/>
  <c r="FS2" i="32"/>
  <c r="FD2" i="32"/>
  <c r="AH5" i="33"/>
  <c r="DR8" i="33" s="1"/>
  <c r="K45" i="33"/>
  <c r="J46" i="33"/>
  <c r="AN74" i="33"/>
  <c r="BJ74" i="33" s="1"/>
  <c r="AD9" i="15" l="1"/>
  <c r="AD11" i="15"/>
  <c r="AD10" i="15"/>
  <c r="AD8" i="15"/>
  <c r="AD6" i="15"/>
  <c r="J63" i="33"/>
  <c r="J67" i="33" s="1"/>
  <c r="J64" i="33"/>
  <c r="J68" i="33" s="1"/>
  <c r="I66" i="33"/>
  <c r="AS6" i="33"/>
  <c r="EY6" i="33"/>
  <c r="X6" i="33"/>
  <c r="AD13" i="15"/>
  <c r="AD12" i="15"/>
  <c r="AD14" i="15"/>
  <c r="AD15" i="15"/>
  <c r="AD16" i="15"/>
  <c r="AD19" i="15"/>
  <c r="AD18" i="15"/>
  <c r="AD20" i="15"/>
  <c r="AD17" i="15"/>
  <c r="AD21" i="15"/>
  <c r="AD23" i="15"/>
  <c r="AD25" i="15"/>
  <c r="AD22" i="15"/>
  <c r="AD24" i="15"/>
  <c r="AD27" i="15"/>
  <c r="AE5" i="15"/>
  <c r="AE26" i="15" s="1"/>
  <c r="CF74" i="33"/>
  <c r="DB74" i="33" s="1"/>
  <c r="DX74" i="33" s="1"/>
  <c r="FP74" i="33" s="1"/>
  <c r="HH74" i="33" s="1"/>
  <c r="ID74" i="33" s="1"/>
  <c r="IZ74" i="33" s="1"/>
  <c r="JV74" i="33" s="1"/>
  <c r="KR74" i="33" s="1"/>
  <c r="LN74" i="33" s="1"/>
  <c r="MJ74" i="33" s="1"/>
  <c r="NF74" i="33" s="1"/>
  <c r="OB74" i="33" s="1"/>
  <c r="OX74" i="33" s="1"/>
  <c r="PT74" i="33" s="1"/>
  <c r="QP74" i="33" s="1"/>
  <c r="RL74" i="33" s="1"/>
  <c r="SH74" i="33" s="1"/>
  <c r="TD74" i="33" s="1"/>
  <c r="ET74" i="33"/>
  <c r="GL74" i="33" s="1"/>
  <c r="QC1" i="33"/>
  <c r="L45" i="33"/>
  <c r="K46" i="33"/>
  <c r="AG5" i="33"/>
  <c r="DQ8" i="33" s="1"/>
  <c r="AN75" i="33"/>
  <c r="BJ75" i="33" s="1"/>
  <c r="AE9" i="15" l="1"/>
  <c r="AE11" i="15"/>
  <c r="AE10" i="15"/>
  <c r="AE6" i="15"/>
  <c r="AE8" i="15"/>
  <c r="K63" i="33"/>
  <c r="K67" i="33" s="1"/>
  <c r="K64" i="33"/>
  <c r="K68" i="33" s="1"/>
  <c r="J66" i="33"/>
  <c r="AT6" i="33"/>
  <c r="EZ6" i="33"/>
  <c r="Y6" i="33"/>
  <c r="FA6" i="33" s="1"/>
  <c r="AE13" i="15"/>
  <c r="AE12" i="15"/>
  <c r="AE14" i="15"/>
  <c r="AE15" i="15"/>
  <c r="AE17" i="15"/>
  <c r="AE16" i="15"/>
  <c r="AE18" i="15"/>
  <c r="AE19" i="15"/>
  <c r="AE22" i="15"/>
  <c r="AE24" i="15"/>
  <c r="AE27" i="15"/>
  <c r="AE20" i="15"/>
  <c r="AE21" i="15"/>
  <c r="AE23" i="15"/>
  <c r="AE25" i="15"/>
  <c r="AF5" i="15"/>
  <c r="AF26" i="15" s="1"/>
  <c r="CF75" i="33"/>
  <c r="DB75" i="33" s="1"/>
  <c r="DX75" i="33" s="1"/>
  <c r="FP75" i="33" s="1"/>
  <c r="HH75" i="33" s="1"/>
  <c r="ID75" i="33" s="1"/>
  <c r="IZ75" i="33" s="1"/>
  <c r="JV75" i="33" s="1"/>
  <c r="KR75" i="33" s="1"/>
  <c r="LN75" i="33" s="1"/>
  <c r="MJ75" i="33" s="1"/>
  <c r="NF75" i="33" s="1"/>
  <c r="OB75" i="33" s="1"/>
  <c r="OX75" i="33" s="1"/>
  <c r="PT75" i="33" s="1"/>
  <c r="QP75" i="33" s="1"/>
  <c r="RL75" i="33" s="1"/>
  <c r="SH75" i="33" s="1"/>
  <c r="TD75" i="33" s="1"/>
  <c r="ET75" i="33"/>
  <c r="GL75" i="33" s="1"/>
  <c r="QD1" i="33"/>
  <c r="C20" i="32"/>
  <c r="AR2" i="32" s="1"/>
  <c r="AF5" i="33"/>
  <c r="DP8" i="33" s="1"/>
  <c r="M45" i="33"/>
  <c r="L46" i="33"/>
  <c r="AN76" i="33"/>
  <c r="BJ76" i="33" s="1"/>
  <c r="AF11" i="15" l="1"/>
  <c r="AF9" i="15"/>
  <c r="AF10" i="15"/>
  <c r="AF6" i="15"/>
  <c r="AF8" i="15"/>
  <c r="L63" i="33"/>
  <c r="L67" i="33" s="1"/>
  <c r="L64" i="33"/>
  <c r="L68" i="33" s="1"/>
  <c r="K66" i="33"/>
  <c r="AU6" i="33"/>
  <c r="Z6" i="33"/>
  <c r="AF12" i="15"/>
  <c r="AF16" i="15"/>
  <c r="AF13" i="15"/>
  <c r="AF14" i="15"/>
  <c r="AF15" i="15"/>
  <c r="AF17" i="15"/>
  <c r="AF18" i="15"/>
  <c r="AF20" i="15"/>
  <c r="AF21" i="15"/>
  <c r="AF19" i="15"/>
  <c r="AF22" i="15"/>
  <c r="AF24" i="15"/>
  <c r="AF27" i="15"/>
  <c r="AF23" i="15"/>
  <c r="AF25" i="15"/>
  <c r="AG5" i="15"/>
  <c r="AG26" i="15" s="1"/>
  <c r="CF76" i="33"/>
  <c r="DB76" i="33" s="1"/>
  <c r="DX76" i="33" s="1"/>
  <c r="FP76" i="33" s="1"/>
  <c r="HH76" i="33" s="1"/>
  <c r="ID76" i="33" s="1"/>
  <c r="IZ76" i="33" s="1"/>
  <c r="JV76" i="33" s="1"/>
  <c r="KR76" i="33" s="1"/>
  <c r="LN76" i="33" s="1"/>
  <c r="MJ76" i="33" s="1"/>
  <c r="NF76" i="33" s="1"/>
  <c r="OB76" i="33" s="1"/>
  <c r="OX76" i="33" s="1"/>
  <c r="PT76" i="33" s="1"/>
  <c r="QP76" i="33" s="1"/>
  <c r="RL76" i="33" s="1"/>
  <c r="SH76" i="33" s="1"/>
  <c r="TD76" i="33" s="1"/>
  <c r="ET76" i="33"/>
  <c r="GL76" i="33" s="1"/>
  <c r="QE1" i="33"/>
  <c r="FH2" i="32"/>
  <c r="EE4" i="32"/>
  <c r="EG5" i="32" s="1"/>
  <c r="DZ5" i="32" s="1"/>
  <c r="DP4" i="32"/>
  <c r="DR5" i="32" s="1"/>
  <c r="DK5" i="32" s="1"/>
  <c r="BG2" i="32"/>
  <c r="CK2" i="32"/>
  <c r="FX4" i="32"/>
  <c r="FZ5" i="32" s="1"/>
  <c r="FS5" i="32" s="1"/>
  <c r="ED2" i="32"/>
  <c r="AS4" i="32"/>
  <c r="AU5" i="32" s="1"/>
  <c r="AN5" i="32" s="1"/>
  <c r="DO2" i="32"/>
  <c r="CZ2" i="32"/>
  <c r="BH4" i="32"/>
  <c r="BJ5" i="32" s="1"/>
  <c r="BC5" i="32" s="1"/>
  <c r="FI4" i="32"/>
  <c r="FK5" i="32" s="1"/>
  <c r="FD5" i="32" s="1"/>
  <c r="ES2" i="32"/>
  <c r="BW4" i="32"/>
  <c r="BY5" i="32" s="1"/>
  <c r="BR5" i="32" s="1"/>
  <c r="FW2" i="32"/>
  <c r="ET4" i="32"/>
  <c r="EV5" i="32" s="1"/>
  <c r="EO5" i="32" s="1"/>
  <c r="DA4" i="32"/>
  <c r="DC5" i="32" s="1"/>
  <c r="CV5" i="32" s="1"/>
  <c r="CL4" i="32"/>
  <c r="CN5" i="32" s="1"/>
  <c r="CG5" i="32" s="1"/>
  <c r="BV2" i="32"/>
  <c r="N45" i="33"/>
  <c r="M46" i="33"/>
  <c r="AD5" i="33"/>
  <c r="DN8" i="33" s="1"/>
  <c r="AE5" i="33"/>
  <c r="DO8" i="33" s="1"/>
  <c r="GN8" i="33"/>
  <c r="GO8" i="33"/>
  <c r="GS8" i="33"/>
  <c r="GP8" i="33"/>
  <c r="GQ8" i="33"/>
  <c r="GR8" i="33"/>
  <c r="AN77" i="33"/>
  <c r="BJ77" i="33" s="1"/>
  <c r="AG11" i="15" l="1"/>
  <c r="AG9" i="15"/>
  <c r="AG10" i="15"/>
  <c r="AG8" i="15"/>
  <c r="AG6" i="15"/>
  <c r="L66" i="33"/>
  <c r="M63" i="33"/>
  <c r="M67" i="33" s="1"/>
  <c r="M64" i="33"/>
  <c r="M68" i="33" s="1"/>
  <c r="AV6" i="33"/>
  <c r="FB6" i="33"/>
  <c r="GT8" i="33"/>
  <c r="AA6" i="33"/>
  <c r="AG12" i="15"/>
  <c r="AG14" i="15"/>
  <c r="AG16" i="15"/>
  <c r="AG13" i="15"/>
  <c r="AG15" i="15"/>
  <c r="AG17" i="15"/>
  <c r="AG19" i="15"/>
  <c r="AG20" i="15"/>
  <c r="AG23" i="15"/>
  <c r="AG25" i="15"/>
  <c r="AG18" i="15"/>
  <c r="AG22" i="15"/>
  <c r="AG24" i="15"/>
  <c r="AG27" i="15"/>
  <c r="AG21" i="15"/>
  <c r="AH5" i="15"/>
  <c r="AH26" i="15" s="1"/>
  <c r="CF77" i="33"/>
  <c r="DB77" i="33" s="1"/>
  <c r="DX77" i="33" s="1"/>
  <c r="FP77" i="33" s="1"/>
  <c r="HH77" i="33" s="1"/>
  <c r="ID77" i="33" s="1"/>
  <c r="IZ77" i="33" s="1"/>
  <c r="JV77" i="33" s="1"/>
  <c r="KR77" i="33" s="1"/>
  <c r="LN77" i="33" s="1"/>
  <c r="MJ77" i="33" s="1"/>
  <c r="NF77" i="33" s="1"/>
  <c r="OB77" i="33" s="1"/>
  <c r="OX77" i="33" s="1"/>
  <c r="PT77" i="33" s="1"/>
  <c r="QP77" i="33" s="1"/>
  <c r="RL77" i="33" s="1"/>
  <c r="SH77" i="33" s="1"/>
  <c r="TD77" i="33" s="1"/>
  <c r="ET77" i="33"/>
  <c r="GL77" i="33" s="1"/>
  <c r="QF1" i="33"/>
  <c r="QG1" i="33" s="1"/>
  <c r="QH1" i="33" s="1"/>
  <c r="QI1" i="33" s="1"/>
  <c r="QJ1" i="33" s="1"/>
  <c r="QK1" i="33" s="1"/>
  <c r="QL1" i="33" s="1"/>
  <c r="QM1" i="33" s="1"/>
  <c r="QN1" i="33" s="1"/>
  <c r="QO1" i="33" s="1"/>
  <c r="QP1" i="33" s="1"/>
  <c r="QQ1" i="33" s="1"/>
  <c r="QR1" i="33" s="1"/>
  <c r="QS1" i="33" s="1"/>
  <c r="QT1" i="33" s="1"/>
  <c r="QU1" i="33" s="1"/>
  <c r="QV1" i="33" s="1"/>
  <c r="QW1" i="33" s="1"/>
  <c r="QX1" i="33" s="1"/>
  <c r="QY1" i="33" s="1"/>
  <c r="QZ1" i="33" s="1"/>
  <c r="RA1" i="33" s="1"/>
  <c r="RB1" i="33" s="1"/>
  <c r="RC1" i="33" s="1"/>
  <c r="RD1" i="33" s="1"/>
  <c r="RE1" i="33" s="1"/>
  <c r="RF1" i="33" s="1"/>
  <c r="RG1" i="33" s="1"/>
  <c r="RH1" i="33" s="1"/>
  <c r="RI1" i="33" s="1"/>
  <c r="RJ1" i="33" s="1"/>
  <c r="RK1" i="33" s="1"/>
  <c r="RL1" i="33" s="1"/>
  <c r="O45" i="33"/>
  <c r="N46" i="33"/>
  <c r="AN78" i="33"/>
  <c r="BJ78" i="33" s="1"/>
  <c r="AH9" i="15" l="1"/>
  <c r="AH11" i="15"/>
  <c r="AH10" i="15"/>
  <c r="AH8" i="15"/>
  <c r="AH6" i="15"/>
  <c r="M66" i="33"/>
  <c r="N63" i="33"/>
  <c r="N67" i="33" s="1"/>
  <c r="N64" i="33"/>
  <c r="N68" i="33" s="1"/>
  <c r="FC6" i="33"/>
  <c r="GU8" i="33"/>
  <c r="AW6" i="33"/>
  <c r="AB6" i="33"/>
  <c r="AH13" i="15"/>
  <c r="AH12" i="15"/>
  <c r="AH15" i="15"/>
  <c r="AH16" i="15"/>
  <c r="AH14" i="15"/>
  <c r="AH19" i="15"/>
  <c r="AH18" i="15"/>
  <c r="AH17" i="15"/>
  <c r="AH20" i="15"/>
  <c r="AH21" i="15"/>
  <c r="AH23" i="15"/>
  <c r="AH25" i="15"/>
  <c r="AH22" i="15"/>
  <c r="AH27" i="15"/>
  <c r="AH24" i="15"/>
  <c r="AI5" i="15"/>
  <c r="AI26" i="15" s="1"/>
  <c r="CF78" i="33"/>
  <c r="DB78" i="33" s="1"/>
  <c r="DX78" i="33" s="1"/>
  <c r="FP78" i="33" s="1"/>
  <c r="HH78" i="33" s="1"/>
  <c r="ID78" i="33" s="1"/>
  <c r="IZ78" i="33" s="1"/>
  <c r="JV78" i="33" s="1"/>
  <c r="KR78" i="33" s="1"/>
  <c r="LN78" i="33" s="1"/>
  <c r="MJ78" i="33" s="1"/>
  <c r="NF78" i="33" s="1"/>
  <c r="OB78" i="33" s="1"/>
  <c r="OX78" i="33" s="1"/>
  <c r="PT78" i="33" s="1"/>
  <c r="QP78" i="33" s="1"/>
  <c r="RL78" i="33" s="1"/>
  <c r="SH78" i="33" s="1"/>
  <c r="TD78" i="33" s="1"/>
  <c r="ET78" i="33"/>
  <c r="GL78" i="33" s="1"/>
  <c r="O46" i="33"/>
  <c r="N96" i="33"/>
  <c r="OM8" i="33"/>
  <c r="OL8" i="33"/>
  <c r="OO8" i="33"/>
  <c r="ON8" i="33"/>
  <c r="OH8" i="33"/>
  <c r="OQ8" i="33"/>
  <c r="OD8" i="33"/>
  <c r="OS8" i="33"/>
  <c r="OR8" i="33"/>
  <c r="OI8" i="33"/>
  <c r="OK8" i="33"/>
  <c r="OJ8" i="33"/>
  <c r="OP8" i="33"/>
  <c r="OE8" i="33"/>
  <c r="OU8" i="33"/>
  <c r="OT8" i="33"/>
  <c r="OG8" i="33"/>
  <c r="OW8" i="33"/>
  <c r="OF8" i="33"/>
  <c r="OV8" i="33"/>
  <c r="AN79" i="33"/>
  <c r="BJ79" i="33" s="1"/>
  <c r="AI9" i="15" l="1"/>
  <c r="AI11" i="15"/>
  <c r="AI10" i="15"/>
  <c r="AI8" i="15"/>
  <c r="AI6" i="15"/>
  <c r="N66" i="33"/>
  <c r="O63" i="33"/>
  <c r="O67" i="33" s="1"/>
  <c r="O64" i="33"/>
  <c r="O68" i="33" s="1"/>
  <c r="GV8" i="33"/>
  <c r="LX9" i="33" s="1"/>
  <c r="FD6" i="33"/>
  <c r="AX6" i="33"/>
  <c r="AC6" i="33"/>
  <c r="AI13" i="15"/>
  <c r="AI14" i="15"/>
  <c r="AI15" i="15"/>
  <c r="AI17" i="15"/>
  <c r="AI12" i="15"/>
  <c r="AI16" i="15"/>
  <c r="AI18" i="15"/>
  <c r="AI19" i="15"/>
  <c r="AI20" i="15"/>
  <c r="AI22" i="15"/>
  <c r="AI24" i="15"/>
  <c r="AI27" i="15"/>
  <c r="AI21" i="15"/>
  <c r="AI23" i="15"/>
  <c r="AI25" i="15"/>
  <c r="AJ5" i="15"/>
  <c r="AJ26" i="15" s="1"/>
  <c r="CF79" i="33"/>
  <c r="DB79" i="33" s="1"/>
  <c r="DX79" i="33" s="1"/>
  <c r="FP79" i="33" s="1"/>
  <c r="HH79" i="33" s="1"/>
  <c r="ID79" i="33" s="1"/>
  <c r="IZ79" i="33" s="1"/>
  <c r="JV79" i="33" s="1"/>
  <c r="KR79" i="33" s="1"/>
  <c r="LN79" i="33" s="1"/>
  <c r="MJ79" i="33" s="1"/>
  <c r="NF79" i="33" s="1"/>
  <c r="OB79" i="33" s="1"/>
  <c r="OX79" i="33" s="1"/>
  <c r="PT79" i="33" s="1"/>
  <c r="QP79" i="33" s="1"/>
  <c r="RL79" i="33" s="1"/>
  <c r="SH79" i="33" s="1"/>
  <c r="TD79" i="33" s="1"/>
  <c r="ET79" i="33"/>
  <c r="GL79" i="33" s="1"/>
  <c r="LR9" i="33"/>
  <c r="LP9" i="33"/>
  <c r="LV9" i="33"/>
  <c r="LT9" i="33"/>
  <c r="LS9" i="33"/>
  <c r="LW9" i="33"/>
  <c r="LU9" i="33"/>
  <c r="LQ9" i="33"/>
  <c r="AN80" i="33"/>
  <c r="BJ80" i="33" s="1"/>
  <c r="AJ11" i="15" l="1"/>
  <c r="AJ9" i="15"/>
  <c r="AJ10" i="15"/>
  <c r="AJ8" i="15"/>
  <c r="AJ6" i="15"/>
  <c r="O66" i="33"/>
  <c r="GW8" i="33"/>
  <c r="LY9" i="33" s="1"/>
  <c r="FE6" i="33"/>
  <c r="AY6" i="33"/>
  <c r="AJ12" i="15"/>
  <c r="AJ16" i="15"/>
  <c r="AJ14" i="15"/>
  <c r="AJ15" i="15"/>
  <c r="AJ13" i="15"/>
  <c r="AJ18" i="15"/>
  <c r="AJ20" i="15"/>
  <c r="AJ21" i="15"/>
  <c r="AJ17" i="15"/>
  <c r="AJ19" i="15"/>
  <c r="AJ22" i="15"/>
  <c r="AJ24" i="15"/>
  <c r="AJ27" i="15"/>
  <c r="AJ23" i="15"/>
  <c r="AJ25" i="15"/>
  <c r="AK5" i="15"/>
  <c r="AK26" i="15" s="1"/>
  <c r="CF80" i="33"/>
  <c r="DB80" i="33" s="1"/>
  <c r="DX80" i="33" s="1"/>
  <c r="FP80" i="33" s="1"/>
  <c r="HH80" i="33" s="1"/>
  <c r="ID80" i="33" s="1"/>
  <c r="IZ80" i="33" s="1"/>
  <c r="JV80" i="33" s="1"/>
  <c r="KR80" i="33" s="1"/>
  <c r="LN80" i="33" s="1"/>
  <c r="MJ80" i="33" s="1"/>
  <c r="NF80" i="33" s="1"/>
  <c r="OB80" i="33" s="1"/>
  <c r="OX80" i="33" s="1"/>
  <c r="PT80" i="33" s="1"/>
  <c r="QP80" i="33" s="1"/>
  <c r="RL80" i="33" s="1"/>
  <c r="SH80" i="33" s="1"/>
  <c r="TD80" i="33" s="1"/>
  <c r="ET80" i="33"/>
  <c r="GL80" i="33" s="1"/>
  <c r="HO8" i="33"/>
  <c r="HQ8" i="33"/>
  <c r="HP8" i="33"/>
  <c r="HL8" i="33"/>
  <c r="HR8" i="33"/>
  <c r="HM8" i="33"/>
  <c r="HJ8" i="33"/>
  <c r="HK8" i="33"/>
  <c r="HN8" i="33"/>
  <c r="AN81" i="33"/>
  <c r="BJ81" i="33" s="1"/>
  <c r="AK9" i="15" l="1"/>
  <c r="AK11" i="15"/>
  <c r="AK10" i="15"/>
  <c r="AK8" i="15"/>
  <c r="AK6" i="15"/>
  <c r="HS8" i="33"/>
  <c r="AK12" i="15"/>
  <c r="AK14" i="15"/>
  <c r="AK13" i="15"/>
  <c r="AK16" i="15"/>
  <c r="AK15" i="15"/>
  <c r="AK17" i="15"/>
  <c r="AK18" i="15"/>
  <c r="AK23" i="15"/>
  <c r="AK25" i="15"/>
  <c r="AK19" i="15"/>
  <c r="AK20" i="15"/>
  <c r="AK21" i="15"/>
  <c r="AK22" i="15"/>
  <c r="AK24" i="15"/>
  <c r="AK27" i="15"/>
  <c r="AL5" i="15"/>
  <c r="AL26" i="15" s="1"/>
  <c r="CF81" i="33"/>
  <c r="DB81" i="33" s="1"/>
  <c r="DX81" i="33" s="1"/>
  <c r="FP81" i="33" s="1"/>
  <c r="HH81" i="33" s="1"/>
  <c r="ID81" i="33" s="1"/>
  <c r="IZ81" i="33" s="1"/>
  <c r="JV81" i="33" s="1"/>
  <c r="KR81" i="33" s="1"/>
  <c r="LN81" i="33" s="1"/>
  <c r="MJ81" i="33" s="1"/>
  <c r="NF81" i="33" s="1"/>
  <c r="OB81" i="33" s="1"/>
  <c r="OX81" i="33" s="1"/>
  <c r="PT81" i="33" s="1"/>
  <c r="QP81" i="33" s="1"/>
  <c r="RL81" i="33" s="1"/>
  <c r="SH81" i="33" s="1"/>
  <c r="TD81" i="33" s="1"/>
  <c r="ET81" i="33"/>
  <c r="GL81" i="33" s="1"/>
  <c r="AN82" i="33"/>
  <c r="BJ82" i="33" s="1"/>
  <c r="AL9" i="15" l="1"/>
  <c r="AL11" i="15"/>
  <c r="AL10" i="15"/>
  <c r="AL6" i="15"/>
  <c r="AL8" i="15"/>
  <c r="AL13" i="15"/>
  <c r="AL15" i="15"/>
  <c r="AL14" i="15"/>
  <c r="AL16" i="15"/>
  <c r="AL19" i="15"/>
  <c r="AL20" i="15"/>
  <c r="AL23" i="15"/>
  <c r="AL25" i="15"/>
  <c r="AL17" i="15"/>
  <c r="AL18" i="15"/>
  <c r="AL12" i="15"/>
  <c r="AL21" i="15"/>
  <c r="AL22" i="15"/>
  <c r="AL27" i="15"/>
  <c r="AL24" i="15"/>
  <c r="AM5" i="15"/>
  <c r="AM26" i="15" s="1"/>
  <c r="CF82" i="33"/>
  <c r="DB82" i="33" s="1"/>
  <c r="DX82" i="33" s="1"/>
  <c r="FP82" i="33" s="1"/>
  <c r="HH82" i="33" s="1"/>
  <c r="ID82" i="33" s="1"/>
  <c r="IZ82" i="33" s="1"/>
  <c r="JV82" i="33" s="1"/>
  <c r="KR82" i="33" s="1"/>
  <c r="LN82" i="33" s="1"/>
  <c r="MJ82" i="33" s="1"/>
  <c r="NF82" i="33" s="1"/>
  <c r="OB82" i="33" s="1"/>
  <c r="OX82" i="33" s="1"/>
  <c r="PT82" i="33" s="1"/>
  <c r="QP82" i="33" s="1"/>
  <c r="RL82" i="33" s="1"/>
  <c r="SH82" i="33" s="1"/>
  <c r="TD82" i="33" s="1"/>
  <c r="ET82" i="33"/>
  <c r="GL82" i="33" s="1"/>
  <c r="AN83" i="33"/>
  <c r="BJ83" i="33" s="1"/>
  <c r="AM11" i="15" l="1"/>
  <c r="AM9" i="15"/>
  <c r="AM10" i="15"/>
  <c r="AM8" i="15"/>
  <c r="AM6" i="15"/>
  <c r="AM12" i="15"/>
  <c r="AM13" i="15"/>
  <c r="AM15" i="15"/>
  <c r="AM17" i="15"/>
  <c r="AM18" i="15"/>
  <c r="AM19" i="15"/>
  <c r="AM16" i="15"/>
  <c r="AM20" i="15"/>
  <c r="AM14" i="15"/>
  <c r="AM21" i="15"/>
  <c r="AM22" i="15"/>
  <c r="AM24" i="15"/>
  <c r="AM27" i="15"/>
  <c r="AM23" i="15"/>
  <c r="AM25" i="15"/>
  <c r="AN5" i="15"/>
  <c r="AN26" i="15" s="1"/>
  <c r="CF83" i="33"/>
  <c r="DB83" i="33" s="1"/>
  <c r="DX83" i="33" s="1"/>
  <c r="FP83" i="33" s="1"/>
  <c r="HH83" i="33" s="1"/>
  <c r="ID83" i="33" s="1"/>
  <c r="IZ83" i="33" s="1"/>
  <c r="JV83" i="33" s="1"/>
  <c r="KR83" i="33" s="1"/>
  <c r="LN83" i="33" s="1"/>
  <c r="MJ83" i="33" s="1"/>
  <c r="NF83" i="33" s="1"/>
  <c r="OB83" i="33" s="1"/>
  <c r="OX83" i="33" s="1"/>
  <c r="PT83" i="33" s="1"/>
  <c r="QP83" i="33" s="1"/>
  <c r="RL83" i="33" s="1"/>
  <c r="SH83" i="33" s="1"/>
  <c r="TD83" i="33" s="1"/>
  <c r="ET83" i="33"/>
  <c r="GL83" i="33" s="1"/>
  <c r="E34" i="32"/>
  <c r="E45" i="33"/>
  <c r="AN84" i="33"/>
  <c r="BJ84" i="33" s="1"/>
  <c r="F11" i="30"/>
  <c r="D11" i="30"/>
  <c r="AN11" i="15" l="1"/>
  <c r="AN9" i="15"/>
  <c r="AN10" i="15"/>
  <c r="AN8" i="15"/>
  <c r="AN6" i="15"/>
  <c r="E95" i="33"/>
  <c r="AN12" i="15"/>
  <c r="AN13" i="15"/>
  <c r="AN14" i="15"/>
  <c r="AN16" i="15"/>
  <c r="AN15" i="15"/>
  <c r="AN18" i="15"/>
  <c r="AN20" i="15"/>
  <c r="AN17" i="15"/>
  <c r="AN21" i="15"/>
  <c r="AN19" i="15"/>
  <c r="AN22" i="15"/>
  <c r="AN24" i="15"/>
  <c r="AN27" i="15"/>
  <c r="AN25" i="15"/>
  <c r="AN23" i="15"/>
  <c r="AO5" i="15"/>
  <c r="AO26" i="15" s="1"/>
  <c r="CF84" i="33"/>
  <c r="DB84" i="33" s="1"/>
  <c r="DX84" i="33" s="1"/>
  <c r="FP84" i="33" s="1"/>
  <c r="HH84" i="33" s="1"/>
  <c r="ID84" i="33" s="1"/>
  <c r="IZ84" i="33" s="1"/>
  <c r="JV84" i="33" s="1"/>
  <c r="KR84" i="33" s="1"/>
  <c r="LN84" i="33" s="1"/>
  <c r="MJ84" i="33" s="1"/>
  <c r="NF84" i="33" s="1"/>
  <c r="OB84" i="33" s="1"/>
  <c r="OX84" i="33" s="1"/>
  <c r="PT84" i="33" s="1"/>
  <c r="QP84" i="33" s="1"/>
  <c r="RL84" i="33" s="1"/>
  <c r="SH84" i="33" s="1"/>
  <c r="TD84" i="33" s="1"/>
  <c r="ET84" i="33"/>
  <c r="GL84" i="33" s="1"/>
  <c r="E63" i="32"/>
  <c r="E35" i="32"/>
  <c r="E62" i="32"/>
  <c r="E46" i="33"/>
  <c r="E96" i="33"/>
  <c r="AN85" i="33"/>
  <c r="BJ85" i="33" s="1"/>
  <c r="AO9" i="15" l="1"/>
  <c r="AO11" i="15"/>
  <c r="AO10" i="15"/>
  <c r="AO6" i="15"/>
  <c r="AO8" i="15"/>
  <c r="E26" i="33"/>
  <c r="C26" i="33"/>
  <c r="AK6" i="33"/>
  <c r="AO12" i="15"/>
  <c r="AO14" i="15"/>
  <c r="AO16" i="15"/>
  <c r="AO13" i="15"/>
  <c r="AO15" i="15"/>
  <c r="AO17" i="15"/>
  <c r="AO18" i="15"/>
  <c r="AO19" i="15"/>
  <c r="AO20" i="15"/>
  <c r="AO23" i="15"/>
  <c r="AO25" i="15"/>
  <c r="AO21" i="15"/>
  <c r="AO22" i="15"/>
  <c r="AO24" i="15"/>
  <c r="AO27" i="15"/>
  <c r="AP5" i="15"/>
  <c r="AP26" i="15" s="1"/>
  <c r="CF85" i="33"/>
  <c r="DB85" i="33" s="1"/>
  <c r="DX85" i="33" s="1"/>
  <c r="FP85" i="33" s="1"/>
  <c r="HH85" i="33" s="1"/>
  <c r="ID85" i="33" s="1"/>
  <c r="IZ85" i="33" s="1"/>
  <c r="JV85" i="33" s="1"/>
  <c r="KR85" i="33" s="1"/>
  <c r="LN85" i="33" s="1"/>
  <c r="MJ85" i="33" s="1"/>
  <c r="NF85" i="33" s="1"/>
  <c r="OB85" i="33" s="1"/>
  <c r="OX85" i="33" s="1"/>
  <c r="PT85" i="33" s="1"/>
  <c r="QP85" i="33" s="1"/>
  <c r="RL85" i="33" s="1"/>
  <c r="SH85" i="33" s="1"/>
  <c r="TD85" i="33" s="1"/>
  <c r="ET85" i="33"/>
  <c r="GL85" i="33" s="1"/>
  <c r="S2" i="32"/>
  <c r="GG2" i="32"/>
  <c r="AI6" i="33"/>
  <c r="AH6" i="33"/>
  <c r="AM6" i="33"/>
  <c r="AL6" i="33"/>
  <c r="AD6" i="33"/>
  <c r="AE6" i="33"/>
  <c r="AJ6" i="33"/>
  <c r="S6" i="33"/>
  <c r="EU6" i="33" s="1"/>
  <c r="AF6" i="33"/>
  <c r="AG6" i="33"/>
  <c r="AN86" i="33"/>
  <c r="BJ86" i="33" s="1"/>
  <c r="AP9" i="15" l="1"/>
  <c r="AP11" i="15"/>
  <c r="AP10" i="15"/>
  <c r="AP8" i="15"/>
  <c r="AP6" i="15"/>
  <c r="E27" i="33"/>
  <c r="E64" i="33"/>
  <c r="E63" i="33"/>
  <c r="C27" i="33"/>
  <c r="HF8" i="33"/>
  <c r="FN6" i="33"/>
  <c r="HE8" i="33"/>
  <c r="FM6" i="33"/>
  <c r="HA8" i="33"/>
  <c r="FI6" i="33"/>
  <c r="GZ8" i="33"/>
  <c r="FH6" i="33"/>
  <c r="GX8" i="33"/>
  <c r="FF6" i="33"/>
  <c r="HC8" i="33"/>
  <c r="FK6" i="33"/>
  <c r="HD8" i="33"/>
  <c r="FL6" i="33"/>
  <c r="HG8" i="33"/>
  <c r="FO6" i="33"/>
  <c r="GY8" i="33"/>
  <c r="FG6" i="33"/>
  <c r="HB8" i="33"/>
  <c r="FJ6" i="33"/>
  <c r="AP13" i="15"/>
  <c r="AP12" i="15"/>
  <c r="AP15" i="15"/>
  <c r="AP14" i="15"/>
  <c r="AP16" i="15"/>
  <c r="AP17" i="15"/>
  <c r="AP19" i="15"/>
  <c r="AP18" i="15"/>
  <c r="AP23" i="15"/>
  <c r="AP25" i="15"/>
  <c r="AP22" i="15"/>
  <c r="AP21" i="15"/>
  <c r="AP20" i="15"/>
  <c r="AP27" i="15"/>
  <c r="AP24" i="15"/>
  <c r="AQ5" i="15"/>
  <c r="AQ26" i="15" s="1"/>
  <c r="CF86" i="33"/>
  <c r="DB86" i="33" s="1"/>
  <c r="DX86" i="33" s="1"/>
  <c r="FP86" i="33" s="1"/>
  <c r="HH86" i="33" s="1"/>
  <c r="ID86" i="33" s="1"/>
  <c r="IZ86" i="33" s="1"/>
  <c r="JV86" i="33" s="1"/>
  <c r="KR86" i="33" s="1"/>
  <c r="LN86" i="33" s="1"/>
  <c r="MJ86" i="33" s="1"/>
  <c r="NF86" i="33" s="1"/>
  <c r="OB86" i="33" s="1"/>
  <c r="OX86" i="33" s="1"/>
  <c r="PT86" i="33" s="1"/>
  <c r="QP86" i="33" s="1"/>
  <c r="RL86" i="33" s="1"/>
  <c r="SH86" i="33" s="1"/>
  <c r="TD86" i="33" s="1"/>
  <c r="ET86" i="33"/>
  <c r="GL86" i="33" s="1"/>
  <c r="GV2" i="32"/>
  <c r="GH2" i="32"/>
  <c r="GM4" i="32"/>
  <c r="GO5" i="32" s="1"/>
  <c r="GH5" i="32" s="1"/>
  <c r="GL2" i="32"/>
  <c r="T2" i="32"/>
  <c r="Y4" i="32"/>
  <c r="X2" i="32"/>
  <c r="BD6" i="33"/>
  <c r="BC6" i="33"/>
  <c r="BH6" i="33"/>
  <c r="AZ6" i="33"/>
  <c r="BG6" i="33"/>
  <c r="AO6" i="33"/>
  <c r="BA6" i="33"/>
  <c r="BI6" i="33"/>
  <c r="BF6" i="33"/>
  <c r="BB6" i="33"/>
  <c r="BE6" i="33"/>
  <c r="AN87" i="33"/>
  <c r="BJ87" i="33" s="1"/>
  <c r="AQ11" i="15" l="1"/>
  <c r="AQ9" i="15"/>
  <c r="AQ10" i="15"/>
  <c r="AQ6" i="15"/>
  <c r="AQ8" i="15"/>
  <c r="E65" i="33"/>
  <c r="E67" i="33"/>
  <c r="E88" i="33"/>
  <c r="E68" i="33"/>
  <c r="M6" i="30" s="1"/>
  <c r="E66" i="33"/>
  <c r="M5" i="30" s="1"/>
  <c r="E87" i="33"/>
  <c r="AQ12" i="15"/>
  <c r="AQ15" i="15"/>
  <c r="AQ14" i="15"/>
  <c r="AQ13" i="15"/>
  <c r="AQ20" i="15"/>
  <c r="AQ16" i="15"/>
  <c r="AQ17" i="15"/>
  <c r="AQ22" i="15"/>
  <c r="AQ24" i="15"/>
  <c r="AQ27" i="15"/>
  <c r="AQ23" i="15"/>
  <c r="AQ25" i="15"/>
  <c r="AQ18" i="15"/>
  <c r="AQ19" i="15"/>
  <c r="AQ21" i="15"/>
  <c r="AR5" i="15"/>
  <c r="AR26" i="15" s="1"/>
  <c r="CF87" i="33"/>
  <c r="DB87" i="33" s="1"/>
  <c r="DX87" i="33" s="1"/>
  <c r="FP87" i="33" s="1"/>
  <c r="HH87" i="33" s="1"/>
  <c r="ID87" i="33" s="1"/>
  <c r="IZ87" i="33" s="1"/>
  <c r="JV87" i="33" s="1"/>
  <c r="KR87" i="33" s="1"/>
  <c r="LN87" i="33" s="1"/>
  <c r="MJ87" i="33" s="1"/>
  <c r="NF87" i="33" s="1"/>
  <c r="OB87" i="33" s="1"/>
  <c r="OX87" i="33" s="1"/>
  <c r="PT87" i="33" s="1"/>
  <c r="QP87" i="33" s="1"/>
  <c r="RL87" i="33" s="1"/>
  <c r="SH87" i="33" s="1"/>
  <c r="TD87" i="33" s="1"/>
  <c r="ET87" i="33"/>
  <c r="GL87" i="33" s="1"/>
  <c r="AE5" i="32"/>
  <c r="T5" i="32" s="1"/>
  <c r="Z4" i="32"/>
  <c r="AF4" i="32"/>
  <c r="AF205" i="32"/>
  <c r="HK2" i="32"/>
  <c r="HA2" i="32"/>
  <c r="HB4" i="32"/>
  <c r="HD5" i="32" s="1"/>
  <c r="GW5" i="32" s="1"/>
  <c r="GW2" i="32"/>
  <c r="MB9" i="33"/>
  <c r="HV8" i="33"/>
  <c r="ME9" i="33"/>
  <c r="HY8" i="33"/>
  <c r="MH9" i="33"/>
  <c r="IB8" i="33"/>
  <c r="LZ9" i="33"/>
  <c r="HT8" i="33"/>
  <c r="MI9" i="33"/>
  <c r="IC8" i="33"/>
  <c r="MC9" i="33"/>
  <c r="HW8" i="33"/>
  <c r="MF9" i="33"/>
  <c r="HZ8" i="33"/>
  <c r="MA9" i="33"/>
  <c r="HU8" i="33"/>
  <c r="MG9" i="33"/>
  <c r="IA8" i="33"/>
  <c r="MD9" i="33"/>
  <c r="HX8" i="33"/>
  <c r="AN88" i="33"/>
  <c r="BJ88" i="33" s="1"/>
  <c r="AR9" i="15" l="1"/>
  <c r="AR11" i="15"/>
  <c r="AR10" i="15"/>
  <c r="AR8" i="15"/>
  <c r="AR6" i="15"/>
  <c r="M90" i="33"/>
  <c r="H90" i="33"/>
  <c r="F90" i="33"/>
  <c r="O90" i="33"/>
  <c r="I90" i="33"/>
  <c r="J90" i="33"/>
  <c r="K90" i="33"/>
  <c r="L90" i="33"/>
  <c r="G90" i="33"/>
  <c r="N90" i="33"/>
  <c r="H89" i="33"/>
  <c r="K89" i="33"/>
  <c r="M89" i="33"/>
  <c r="F89" i="33"/>
  <c r="G89" i="33"/>
  <c r="N89" i="33"/>
  <c r="L89" i="33"/>
  <c r="J89" i="33"/>
  <c r="I89" i="33"/>
  <c r="AR12" i="15"/>
  <c r="AR13" i="15"/>
  <c r="AR16" i="15"/>
  <c r="AR15" i="15"/>
  <c r="AR18" i="15"/>
  <c r="AR20" i="15"/>
  <c r="AR19" i="15"/>
  <c r="AR21" i="15"/>
  <c r="AR22" i="15"/>
  <c r="AR24" i="15"/>
  <c r="AR27" i="15"/>
  <c r="AR14" i="15"/>
  <c r="AR17" i="15"/>
  <c r="AR25" i="15"/>
  <c r="AR23" i="15"/>
  <c r="AS5" i="15"/>
  <c r="AS26" i="15" s="1"/>
  <c r="CF88" i="33"/>
  <c r="DB88" i="33" s="1"/>
  <c r="DX88" i="33" s="1"/>
  <c r="FP88" i="33" s="1"/>
  <c r="HH88" i="33" s="1"/>
  <c r="ID88" i="33" s="1"/>
  <c r="IZ88" i="33" s="1"/>
  <c r="JV88" i="33" s="1"/>
  <c r="KR88" i="33" s="1"/>
  <c r="LN88" i="33" s="1"/>
  <c r="MJ88" i="33" s="1"/>
  <c r="NF88" i="33" s="1"/>
  <c r="OB88" i="33" s="1"/>
  <c r="OX88" i="33" s="1"/>
  <c r="PT88" i="33" s="1"/>
  <c r="QP88" i="33" s="1"/>
  <c r="RL88" i="33" s="1"/>
  <c r="SH88" i="33" s="1"/>
  <c r="TD88" i="33" s="1"/>
  <c r="ET88" i="33"/>
  <c r="GL88" i="33" s="1"/>
  <c r="HZ2" i="32"/>
  <c r="HP2" i="32"/>
  <c r="HQ4" i="32"/>
  <c r="HS5" i="32" s="1"/>
  <c r="HL5" i="32" s="1"/>
  <c r="HL2" i="32"/>
  <c r="AN89" i="33"/>
  <c r="BJ89" i="33" s="1"/>
  <c r="AS11" i="15" l="1"/>
  <c r="AS9" i="15"/>
  <c r="AS10" i="15"/>
  <c r="AS6" i="15"/>
  <c r="AS8" i="15"/>
  <c r="AS12" i="15"/>
  <c r="AS13" i="15"/>
  <c r="AS14" i="15"/>
  <c r="AS16" i="15"/>
  <c r="AS17" i="15"/>
  <c r="AS18" i="15"/>
  <c r="AS19" i="15"/>
  <c r="AS20" i="15"/>
  <c r="AS15" i="15"/>
  <c r="AS21" i="15"/>
  <c r="AS23" i="15"/>
  <c r="AS25" i="15"/>
  <c r="AS22" i="15"/>
  <c r="AS24" i="15"/>
  <c r="AS27" i="15"/>
  <c r="AT5" i="15"/>
  <c r="AT26" i="15" s="1"/>
  <c r="CF89" i="33"/>
  <c r="DB89" i="33" s="1"/>
  <c r="DX89" i="33" s="1"/>
  <c r="FP89" i="33" s="1"/>
  <c r="HH89" i="33" s="1"/>
  <c r="ID89" i="33" s="1"/>
  <c r="IZ89" i="33" s="1"/>
  <c r="JV89" i="33" s="1"/>
  <c r="KR89" i="33" s="1"/>
  <c r="LN89" i="33" s="1"/>
  <c r="MJ89" i="33" s="1"/>
  <c r="NF89" i="33" s="1"/>
  <c r="OB89" i="33" s="1"/>
  <c r="OX89" i="33" s="1"/>
  <c r="PT89" i="33" s="1"/>
  <c r="QP89" i="33" s="1"/>
  <c r="RL89" i="33" s="1"/>
  <c r="SH89" i="33" s="1"/>
  <c r="TD89" i="33" s="1"/>
  <c r="ET89" i="33"/>
  <c r="GL89" i="33" s="1"/>
  <c r="IO2" i="32"/>
  <c r="IE2" i="32"/>
  <c r="IF4" i="32"/>
  <c r="IH5" i="32" s="1"/>
  <c r="IA5" i="32" s="1"/>
  <c r="IA2" i="32"/>
  <c r="AN90" i="33"/>
  <c r="BJ90" i="33" s="1"/>
  <c r="AT9" i="15" l="1"/>
  <c r="AT11" i="15"/>
  <c r="AT10" i="15"/>
  <c r="AT6" i="15"/>
  <c r="AT8" i="15"/>
  <c r="AT13" i="15"/>
  <c r="AT14" i="15"/>
  <c r="AT15" i="15"/>
  <c r="AT12" i="15"/>
  <c r="AT16" i="15"/>
  <c r="AT17" i="15"/>
  <c r="AT19" i="15"/>
  <c r="AT18" i="15"/>
  <c r="AT20" i="15"/>
  <c r="AT21" i="15"/>
  <c r="AT23" i="15"/>
  <c r="AT25" i="15"/>
  <c r="AT22" i="15"/>
  <c r="AT24" i="15"/>
  <c r="AT27" i="15"/>
  <c r="AU5" i="15"/>
  <c r="AU26" i="15" s="1"/>
  <c r="CF90" i="33"/>
  <c r="DB90" i="33" s="1"/>
  <c r="DX90" i="33" s="1"/>
  <c r="FP90" i="33" s="1"/>
  <c r="HH90" i="33" s="1"/>
  <c r="ID90" i="33" s="1"/>
  <c r="IZ90" i="33" s="1"/>
  <c r="JV90" i="33" s="1"/>
  <c r="KR90" i="33" s="1"/>
  <c r="LN90" i="33" s="1"/>
  <c r="MJ90" i="33" s="1"/>
  <c r="NF90" i="33" s="1"/>
  <c r="OB90" i="33" s="1"/>
  <c r="OX90" i="33" s="1"/>
  <c r="PT90" i="33" s="1"/>
  <c r="QP90" i="33" s="1"/>
  <c r="RL90" i="33" s="1"/>
  <c r="SH90" i="33" s="1"/>
  <c r="TD90" i="33" s="1"/>
  <c r="ET90" i="33"/>
  <c r="GL90" i="33" s="1"/>
  <c r="JD2" i="32"/>
  <c r="IP2" i="32"/>
  <c r="IU4" i="32"/>
  <c r="IW5" i="32" s="1"/>
  <c r="IP5" i="32" s="1"/>
  <c r="IT2" i="32"/>
  <c r="AN91" i="33"/>
  <c r="BJ91" i="33" s="1"/>
  <c r="AU11" i="15" l="1"/>
  <c r="AU9" i="15"/>
  <c r="AU10" i="15"/>
  <c r="AU8" i="15"/>
  <c r="AU6" i="15"/>
  <c r="AU13" i="15"/>
  <c r="AU14" i="15"/>
  <c r="AU15" i="15"/>
  <c r="AU12" i="15"/>
  <c r="AU16" i="15"/>
  <c r="AU17" i="15"/>
  <c r="AU18" i="15"/>
  <c r="AU19" i="15"/>
  <c r="AU20" i="15"/>
  <c r="AU22" i="15"/>
  <c r="AU24" i="15"/>
  <c r="AU27" i="15"/>
  <c r="AU21" i="15"/>
  <c r="AU23" i="15"/>
  <c r="AU25" i="15"/>
  <c r="AV5" i="15"/>
  <c r="AV26" i="15" s="1"/>
  <c r="CF91" i="33"/>
  <c r="DB91" i="33" s="1"/>
  <c r="DX91" i="33" s="1"/>
  <c r="FP91" i="33" s="1"/>
  <c r="HH91" i="33" s="1"/>
  <c r="ID91" i="33" s="1"/>
  <c r="IZ91" i="33" s="1"/>
  <c r="JV91" i="33" s="1"/>
  <c r="KR91" i="33" s="1"/>
  <c r="LN91" i="33" s="1"/>
  <c r="MJ91" i="33" s="1"/>
  <c r="NF91" i="33" s="1"/>
  <c r="OB91" i="33" s="1"/>
  <c r="OX91" i="33" s="1"/>
  <c r="PT91" i="33" s="1"/>
  <c r="QP91" i="33" s="1"/>
  <c r="RL91" i="33" s="1"/>
  <c r="SH91" i="33" s="1"/>
  <c r="TD91" i="33" s="1"/>
  <c r="ET91" i="33"/>
  <c r="GL91" i="33" s="1"/>
  <c r="JS2" i="32"/>
  <c r="JJ4" i="32"/>
  <c r="JL5" i="32" s="1"/>
  <c r="JE5" i="32" s="1"/>
  <c r="JI2" i="32"/>
  <c r="JE2" i="32"/>
  <c r="AN92" i="33"/>
  <c r="BJ92" i="33" s="1"/>
  <c r="AV9" i="15" l="1"/>
  <c r="AV11" i="15"/>
  <c r="AV10" i="15"/>
  <c r="AV6" i="15"/>
  <c r="AV8" i="15"/>
  <c r="AV12" i="15"/>
  <c r="AV16" i="15"/>
  <c r="AV13" i="15"/>
  <c r="AV14" i="15"/>
  <c r="AV15" i="15"/>
  <c r="AV18" i="15"/>
  <c r="AV20" i="15"/>
  <c r="AV21" i="15"/>
  <c r="AV17" i="15"/>
  <c r="AV19" i="15"/>
  <c r="AV22" i="15"/>
  <c r="AV24" i="15"/>
  <c r="AV27" i="15"/>
  <c r="AV23" i="15"/>
  <c r="AV25" i="15"/>
  <c r="AW5" i="15"/>
  <c r="AW26" i="15" s="1"/>
  <c r="CF92" i="33"/>
  <c r="DB92" i="33" s="1"/>
  <c r="DX92" i="33" s="1"/>
  <c r="FP92" i="33" s="1"/>
  <c r="HH92" i="33" s="1"/>
  <c r="ID92" i="33" s="1"/>
  <c r="IZ92" i="33" s="1"/>
  <c r="JV92" i="33" s="1"/>
  <c r="KR92" i="33" s="1"/>
  <c r="LN92" i="33" s="1"/>
  <c r="MJ92" i="33" s="1"/>
  <c r="NF92" i="33" s="1"/>
  <c r="OB92" i="33" s="1"/>
  <c r="OX92" i="33" s="1"/>
  <c r="PT92" i="33" s="1"/>
  <c r="QP92" i="33" s="1"/>
  <c r="RL92" i="33" s="1"/>
  <c r="SH92" i="33" s="1"/>
  <c r="TD92" i="33" s="1"/>
  <c r="ET92" i="33"/>
  <c r="GL92" i="33" s="1"/>
  <c r="KH2" i="32"/>
  <c r="JY4" i="32"/>
  <c r="KA5" i="32" s="1"/>
  <c r="JT5" i="32" s="1"/>
  <c r="JT2" i="32"/>
  <c r="JX2" i="32"/>
  <c r="AN93" i="33"/>
  <c r="BJ93" i="33" s="1"/>
  <c r="AW11" i="15" l="1"/>
  <c r="AW9" i="15"/>
  <c r="AW10" i="15"/>
  <c r="AW8" i="15"/>
  <c r="AW6" i="15"/>
  <c r="AW12" i="15"/>
  <c r="AW14" i="15"/>
  <c r="AW16" i="15"/>
  <c r="AW19" i="15"/>
  <c r="AW20" i="15"/>
  <c r="AW13" i="15"/>
  <c r="AW17" i="15"/>
  <c r="AW18" i="15"/>
  <c r="AW23" i="15"/>
  <c r="AW25" i="15"/>
  <c r="AW15" i="15"/>
  <c r="AW22" i="15"/>
  <c r="AW24" i="15"/>
  <c r="AW27" i="15"/>
  <c r="AW21" i="15"/>
  <c r="AX5" i="15"/>
  <c r="AX26" i="15" s="1"/>
  <c r="CF93" i="33"/>
  <c r="DB93" i="33" s="1"/>
  <c r="DX93" i="33" s="1"/>
  <c r="FP93" i="33" s="1"/>
  <c r="HH93" i="33" s="1"/>
  <c r="ID93" i="33" s="1"/>
  <c r="IZ93" i="33" s="1"/>
  <c r="JV93" i="33" s="1"/>
  <c r="KR93" i="33" s="1"/>
  <c r="LN93" i="33" s="1"/>
  <c r="MJ93" i="33" s="1"/>
  <c r="NF93" i="33" s="1"/>
  <c r="OB93" i="33" s="1"/>
  <c r="OX93" i="33" s="1"/>
  <c r="PT93" i="33" s="1"/>
  <c r="QP93" i="33" s="1"/>
  <c r="RL93" i="33" s="1"/>
  <c r="SH93" i="33" s="1"/>
  <c r="TD93" i="33" s="1"/>
  <c r="ET93" i="33"/>
  <c r="GL93" i="33" s="1"/>
  <c r="KW2" i="32"/>
  <c r="KM2" i="32"/>
  <c r="KN4" i="32"/>
  <c r="KP5" i="32" s="1"/>
  <c r="KI5" i="32" s="1"/>
  <c r="KI2" i="32"/>
  <c r="AN94" i="33"/>
  <c r="BJ94" i="33" s="1"/>
  <c r="AX9" i="15" l="1"/>
  <c r="AX11" i="15"/>
  <c r="AX10" i="15"/>
  <c r="AX6" i="15"/>
  <c r="AX8" i="15"/>
  <c r="AX13" i="15"/>
  <c r="AX12" i="15"/>
  <c r="AX15" i="15"/>
  <c r="AX16" i="15"/>
  <c r="AX17" i="15"/>
  <c r="AX19" i="15"/>
  <c r="AX14" i="15"/>
  <c r="AX18" i="15"/>
  <c r="AX20" i="15"/>
  <c r="AX21" i="15"/>
  <c r="AX23" i="15"/>
  <c r="AX25" i="15"/>
  <c r="AX22" i="15"/>
  <c r="AX27" i="15"/>
  <c r="AX24" i="15"/>
  <c r="AY5" i="15"/>
  <c r="AY26" i="15" s="1"/>
  <c r="CF94" i="33"/>
  <c r="DB94" i="33" s="1"/>
  <c r="DX94" i="33" s="1"/>
  <c r="FP94" i="33" s="1"/>
  <c r="HH94" i="33" s="1"/>
  <c r="ID94" i="33" s="1"/>
  <c r="IZ94" i="33" s="1"/>
  <c r="JV94" i="33" s="1"/>
  <c r="KR94" i="33" s="1"/>
  <c r="LN94" i="33" s="1"/>
  <c r="MJ94" i="33" s="1"/>
  <c r="NF94" i="33" s="1"/>
  <c r="OB94" i="33" s="1"/>
  <c r="OX94" i="33" s="1"/>
  <c r="PT94" i="33" s="1"/>
  <c r="QP94" i="33" s="1"/>
  <c r="RL94" i="33" s="1"/>
  <c r="SH94" i="33" s="1"/>
  <c r="TD94" i="33" s="1"/>
  <c r="ET94" i="33"/>
  <c r="GL94" i="33" s="1"/>
  <c r="LL2" i="32"/>
  <c r="LB2" i="32"/>
  <c r="LC4" i="32"/>
  <c r="LE5" i="32" s="1"/>
  <c r="KX5" i="32" s="1"/>
  <c r="KX2" i="32"/>
  <c r="AN95" i="33"/>
  <c r="BJ95" i="33" s="1"/>
  <c r="AY9" i="15" l="1"/>
  <c r="AY11" i="15"/>
  <c r="AY10" i="15"/>
  <c r="AY6" i="15"/>
  <c r="AY8" i="15"/>
  <c r="AY13" i="15"/>
  <c r="AY12" i="15"/>
  <c r="AY14" i="15"/>
  <c r="AY15" i="15"/>
  <c r="AY17" i="15"/>
  <c r="AY18" i="15"/>
  <c r="AY19" i="15"/>
  <c r="AY20" i="15"/>
  <c r="AY22" i="15"/>
  <c r="AY24" i="15"/>
  <c r="AY27" i="15"/>
  <c r="AY16" i="15"/>
  <c r="AY21" i="15"/>
  <c r="AY23" i="15"/>
  <c r="AY25" i="15"/>
  <c r="AZ5" i="15"/>
  <c r="AZ26" i="15" s="1"/>
  <c r="CF95" i="33"/>
  <c r="DB95" i="33" s="1"/>
  <c r="DX95" i="33" s="1"/>
  <c r="FP95" i="33" s="1"/>
  <c r="HH95" i="33" s="1"/>
  <c r="ID95" i="33" s="1"/>
  <c r="IZ95" i="33" s="1"/>
  <c r="JV95" i="33" s="1"/>
  <c r="KR95" i="33" s="1"/>
  <c r="LN95" i="33" s="1"/>
  <c r="MJ95" i="33" s="1"/>
  <c r="NF95" i="33" s="1"/>
  <c r="OB95" i="33" s="1"/>
  <c r="OX95" i="33" s="1"/>
  <c r="PT95" i="33" s="1"/>
  <c r="QP95" i="33" s="1"/>
  <c r="RL95" i="33" s="1"/>
  <c r="SH95" i="33" s="1"/>
  <c r="TD95" i="33" s="1"/>
  <c r="ET95" i="33"/>
  <c r="GL95" i="33" s="1"/>
  <c r="LM2" i="32"/>
  <c r="LR4" i="32"/>
  <c r="LT5" i="32" s="1"/>
  <c r="LM5" i="32" s="1"/>
  <c r="LQ2" i="32"/>
  <c r="AN96" i="33"/>
  <c r="BJ96" i="33" s="1"/>
  <c r="AZ11" i="15" l="1"/>
  <c r="AZ9" i="15"/>
  <c r="AZ10" i="15"/>
  <c r="AZ6" i="15"/>
  <c r="AZ8" i="15"/>
  <c r="AZ12" i="15"/>
  <c r="AZ13" i="15"/>
  <c r="AZ16" i="15"/>
  <c r="AZ14" i="15"/>
  <c r="AZ15" i="15"/>
  <c r="AZ18" i="15"/>
  <c r="AZ20" i="15"/>
  <c r="AZ21" i="15"/>
  <c r="AZ17" i="15"/>
  <c r="AZ19" i="15"/>
  <c r="AZ22" i="15"/>
  <c r="AZ24" i="15"/>
  <c r="AZ27" i="15"/>
  <c r="AZ23" i="15"/>
  <c r="AZ25" i="15"/>
  <c r="BA5" i="15"/>
  <c r="BA26" i="15" s="1"/>
  <c r="CF96" i="33"/>
  <c r="DB96" i="33" s="1"/>
  <c r="DX96" i="33" s="1"/>
  <c r="FP96" i="33" s="1"/>
  <c r="HH96" i="33" s="1"/>
  <c r="ID96" i="33" s="1"/>
  <c r="IZ96" i="33" s="1"/>
  <c r="JV96" i="33" s="1"/>
  <c r="KR96" i="33" s="1"/>
  <c r="LN96" i="33" s="1"/>
  <c r="MJ96" i="33" s="1"/>
  <c r="NF96" i="33" s="1"/>
  <c r="OB96" i="33" s="1"/>
  <c r="OX96" i="33" s="1"/>
  <c r="PT96" i="33" s="1"/>
  <c r="QP96" i="33" s="1"/>
  <c r="RL96" i="33" s="1"/>
  <c r="SH96" i="33" s="1"/>
  <c r="TD96" i="33" s="1"/>
  <c r="ET96" i="33"/>
  <c r="GL96" i="33" s="1"/>
  <c r="AN97" i="33"/>
  <c r="BJ97" i="33" s="1"/>
  <c r="BA9" i="15" l="1"/>
  <c r="BA11" i="15"/>
  <c r="BA10" i="15"/>
  <c r="BA6" i="15"/>
  <c r="BA8" i="15"/>
  <c r="BA12" i="15"/>
  <c r="BA14" i="15"/>
  <c r="BA13" i="15"/>
  <c r="BA16" i="15"/>
  <c r="BA15" i="15"/>
  <c r="BA17" i="15"/>
  <c r="BA18" i="15"/>
  <c r="BA23" i="15"/>
  <c r="BA25" i="15"/>
  <c r="BA19" i="15"/>
  <c r="BA20" i="15"/>
  <c r="BA21" i="15"/>
  <c r="BA22" i="15"/>
  <c r="BA24" i="15"/>
  <c r="BA27" i="15"/>
  <c r="BB5" i="15"/>
  <c r="BB26" i="15" s="1"/>
  <c r="CF97" i="33"/>
  <c r="DB97" i="33" s="1"/>
  <c r="DX97" i="33" s="1"/>
  <c r="FP97" i="33" s="1"/>
  <c r="HH97" i="33" s="1"/>
  <c r="ID97" i="33" s="1"/>
  <c r="IZ97" i="33" s="1"/>
  <c r="JV97" i="33" s="1"/>
  <c r="KR97" i="33" s="1"/>
  <c r="LN97" i="33" s="1"/>
  <c r="MJ97" i="33" s="1"/>
  <c r="NF97" i="33" s="1"/>
  <c r="OB97" i="33" s="1"/>
  <c r="OX97" i="33" s="1"/>
  <c r="PT97" i="33" s="1"/>
  <c r="QP97" i="33" s="1"/>
  <c r="RL97" i="33" s="1"/>
  <c r="SH97" i="33" s="1"/>
  <c r="TD97" i="33" s="1"/>
  <c r="ET97" i="33"/>
  <c r="GL97" i="33" s="1"/>
  <c r="AN98" i="33"/>
  <c r="BJ98" i="33" s="1"/>
  <c r="BB9" i="15" l="1"/>
  <c r="BB11" i="15"/>
  <c r="BB10" i="15"/>
  <c r="BB6" i="15"/>
  <c r="BB8" i="15"/>
  <c r="BB13" i="15"/>
  <c r="BB15" i="15"/>
  <c r="BB12" i="15"/>
  <c r="BB14" i="15"/>
  <c r="BB16" i="15"/>
  <c r="BB17" i="15"/>
  <c r="BB19" i="15"/>
  <c r="BB20" i="15"/>
  <c r="BB18" i="15"/>
  <c r="BB23" i="15"/>
  <c r="BB25" i="15"/>
  <c r="BB21" i="15"/>
  <c r="BB22" i="15"/>
  <c r="BB27" i="15"/>
  <c r="BB24" i="15"/>
  <c r="BC5" i="15"/>
  <c r="BC26" i="15" s="1"/>
  <c r="CF98" i="33"/>
  <c r="DB98" i="33" s="1"/>
  <c r="DX98" i="33" s="1"/>
  <c r="FP98" i="33" s="1"/>
  <c r="HH98" i="33" s="1"/>
  <c r="ID98" i="33" s="1"/>
  <c r="IZ98" i="33" s="1"/>
  <c r="JV98" i="33" s="1"/>
  <c r="KR98" i="33" s="1"/>
  <c r="LN98" i="33" s="1"/>
  <c r="MJ98" i="33" s="1"/>
  <c r="NF98" i="33" s="1"/>
  <c r="OB98" i="33" s="1"/>
  <c r="OX98" i="33" s="1"/>
  <c r="PT98" i="33" s="1"/>
  <c r="QP98" i="33" s="1"/>
  <c r="RL98" i="33" s="1"/>
  <c r="SH98" i="33" s="1"/>
  <c r="TD98" i="33" s="1"/>
  <c r="ET98" i="33"/>
  <c r="GL98" i="33" s="1"/>
  <c r="AN99" i="33"/>
  <c r="BJ99" i="33" s="1"/>
  <c r="BC11" i="15" l="1"/>
  <c r="BC9" i="15"/>
  <c r="BC10" i="15"/>
  <c r="BC6" i="15"/>
  <c r="BC8" i="15"/>
  <c r="BC15" i="15"/>
  <c r="BC12" i="15"/>
  <c r="BC13" i="15"/>
  <c r="BC14" i="15"/>
  <c r="BC16" i="15"/>
  <c r="BC18" i="15"/>
  <c r="BC19" i="15"/>
  <c r="BC20" i="15"/>
  <c r="BC21" i="15"/>
  <c r="BC22" i="15"/>
  <c r="BC24" i="15"/>
  <c r="BC27" i="15"/>
  <c r="BC17" i="15"/>
  <c r="BC23" i="15"/>
  <c r="BC25" i="15"/>
  <c r="BD5" i="15"/>
  <c r="BD26" i="15" s="1"/>
  <c r="CF99" i="33"/>
  <c r="DB99" i="33" s="1"/>
  <c r="DX99" i="33" s="1"/>
  <c r="FP99" i="33" s="1"/>
  <c r="HH99" i="33" s="1"/>
  <c r="ID99" i="33" s="1"/>
  <c r="IZ99" i="33" s="1"/>
  <c r="JV99" i="33" s="1"/>
  <c r="KR99" i="33" s="1"/>
  <c r="LN99" i="33" s="1"/>
  <c r="MJ99" i="33" s="1"/>
  <c r="NF99" i="33" s="1"/>
  <c r="OB99" i="33" s="1"/>
  <c r="OX99" i="33" s="1"/>
  <c r="PT99" i="33" s="1"/>
  <c r="QP99" i="33" s="1"/>
  <c r="RL99" i="33" s="1"/>
  <c r="SH99" i="33" s="1"/>
  <c r="TD99" i="33" s="1"/>
  <c r="ET99" i="33"/>
  <c r="GL99" i="33" s="1"/>
  <c r="AN100" i="33"/>
  <c r="BJ100" i="33" s="1"/>
  <c r="BD11" i="15" l="1"/>
  <c r="BD9" i="15"/>
  <c r="BD10" i="15"/>
  <c r="BD6" i="15"/>
  <c r="BD8" i="15"/>
  <c r="BD12" i="15"/>
  <c r="BD13" i="15"/>
  <c r="BD14" i="15"/>
  <c r="BD16" i="15"/>
  <c r="BD15" i="15"/>
  <c r="BD18" i="15"/>
  <c r="BD20" i="15"/>
  <c r="BD17" i="15"/>
  <c r="BD21" i="15"/>
  <c r="BD19" i="15"/>
  <c r="BD22" i="15"/>
  <c r="BD24" i="15"/>
  <c r="BD27" i="15"/>
  <c r="BD25" i="15"/>
  <c r="BD23" i="15"/>
  <c r="BE5" i="15"/>
  <c r="BE26" i="15" s="1"/>
  <c r="CF100" i="33"/>
  <c r="DB100" i="33" s="1"/>
  <c r="DX100" i="33" s="1"/>
  <c r="FP100" i="33" s="1"/>
  <c r="HH100" i="33" s="1"/>
  <c r="ID100" i="33" s="1"/>
  <c r="IZ100" i="33" s="1"/>
  <c r="JV100" i="33" s="1"/>
  <c r="KR100" i="33" s="1"/>
  <c r="LN100" i="33" s="1"/>
  <c r="MJ100" i="33" s="1"/>
  <c r="NF100" i="33" s="1"/>
  <c r="OB100" i="33" s="1"/>
  <c r="OX100" i="33" s="1"/>
  <c r="PT100" i="33" s="1"/>
  <c r="QP100" i="33" s="1"/>
  <c r="RL100" i="33" s="1"/>
  <c r="SH100" i="33" s="1"/>
  <c r="TD100" i="33" s="1"/>
  <c r="ET100" i="33"/>
  <c r="GL100" i="33" s="1"/>
  <c r="AN101" i="33"/>
  <c r="BJ101" i="33" s="1"/>
  <c r="BE9" i="15" l="1"/>
  <c r="BE11" i="15"/>
  <c r="BE10" i="15"/>
  <c r="BE8" i="15"/>
  <c r="BE6" i="15"/>
  <c r="BE12" i="15"/>
  <c r="BE14" i="15"/>
  <c r="BE16" i="15"/>
  <c r="BE15" i="15"/>
  <c r="BE17" i="15"/>
  <c r="BE18" i="15"/>
  <c r="BE13" i="15"/>
  <c r="BE19" i="15"/>
  <c r="BE20" i="15"/>
  <c r="BE23" i="15"/>
  <c r="BE25" i="15"/>
  <c r="BE21" i="15"/>
  <c r="BE22" i="15"/>
  <c r="BE24" i="15"/>
  <c r="BE27" i="15"/>
  <c r="BF5" i="15"/>
  <c r="BF26" i="15" s="1"/>
  <c r="CF101" i="33"/>
  <c r="DB101" i="33" s="1"/>
  <c r="DX101" i="33" s="1"/>
  <c r="FP101" i="33" s="1"/>
  <c r="HH101" i="33" s="1"/>
  <c r="ID101" i="33" s="1"/>
  <c r="IZ101" i="33" s="1"/>
  <c r="JV101" i="33" s="1"/>
  <c r="KR101" i="33" s="1"/>
  <c r="LN101" i="33" s="1"/>
  <c r="MJ101" i="33" s="1"/>
  <c r="NF101" i="33" s="1"/>
  <c r="OB101" i="33" s="1"/>
  <c r="OX101" i="33" s="1"/>
  <c r="PT101" i="33" s="1"/>
  <c r="QP101" i="33" s="1"/>
  <c r="RL101" i="33" s="1"/>
  <c r="SH101" i="33" s="1"/>
  <c r="TD101" i="33" s="1"/>
  <c r="ET101" i="33"/>
  <c r="GL101" i="33" s="1"/>
  <c r="AN102" i="33"/>
  <c r="BJ102" i="33" s="1"/>
  <c r="BF9" i="15" l="1"/>
  <c r="BF11" i="15"/>
  <c r="BF10" i="15"/>
  <c r="BF6" i="15"/>
  <c r="BF8" i="15"/>
  <c r="BF13" i="15"/>
  <c r="BF12" i="15"/>
  <c r="BF15" i="15"/>
  <c r="BF14" i="15"/>
  <c r="BF16" i="15"/>
  <c r="BF17" i="15"/>
  <c r="BF19" i="15"/>
  <c r="BF18" i="15"/>
  <c r="BF23" i="15"/>
  <c r="BF25" i="15"/>
  <c r="BF22" i="15"/>
  <c r="BF20" i="15"/>
  <c r="BF21" i="15"/>
  <c r="BF24" i="15"/>
  <c r="BF27" i="15"/>
  <c r="BG5" i="15"/>
  <c r="BG26" i="15" s="1"/>
  <c r="CF102" i="33"/>
  <c r="DB102" i="33" s="1"/>
  <c r="DX102" i="33" s="1"/>
  <c r="FP102" i="33" s="1"/>
  <c r="HH102" i="33" s="1"/>
  <c r="ID102" i="33" s="1"/>
  <c r="IZ102" i="33" s="1"/>
  <c r="JV102" i="33" s="1"/>
  <c r="KR102" i="33" s="1"/>
  <c r="LN102" i="33" s="1"/>
  <c r="MJ102" i="33" s="1"/>
  <c r="NF102" i="33" s="1"/>
  <c r="OB102" i="33" s="1"/>
  <c r="OX102" i="33" s="1"/>
  <c r="PT102" i="33" s="1"/>
  <c r="QP102" i="33" s="1"/>
  <c r="RL102" i="33" s="1"/>
  <c r="SH102" i="33" s="1"/>
  <c r="TD102" i="33" s="1"/>
  <c r="ET102" i="33"/>
  <c r="GL102" i="33" s="1"/>
  <c r="AN103" i="33"/>
  <c r="BJ103" i="33" s="1"/>
  <c r="BG11" i="15" l="1"/>
  <c r="BG9" i="15"/>
  <c r="BG10" i="15"/>
  <c r="BG8" i="15"/>
  <c r="BG6" i="15"/>
  <c r="BG13" i="15"/>
  <c r="BG15" i="15"/>
  <c r="BG14" i="15"/>
  <c r="BG12" i="15"/>
  <c r="BG20" i="15"/>
  <c r="BG16" i="15"/>
  <c r="BG17" i="15"/>
  <c r="BG22" i="15"/>
  <c r="BG24" i="15"/>
  <c r="BG27" i="15"/>
  <c r="BG18" i="15"/>
  <c r="BG19" i="15"/>
  <c r="BG23" i="15"/>
  <c r="BG25" i="15"/>
  <c r="BG21" i="15"/>
  <c r="BH5" i="15"/>
  <c r="BH26" i="15" s="1"/>
  <c r="CF103" i="33"/>
  <c r="DB103" i="33" s="1"/>
  <c r="DX103" i="33" s="1"/>
  <c r="FP103" i="33" s="1"/>
  <c r="HH103" i="33" s="1"/>
  <c r="ID103" i="33" s="1"/>
  <c r="IZ103" i="33" s="1"/>
  <c r="JV103" i="33" s="1"/>
  <c r="KR103" i="33" s="1"/>
  <c r="LN103" i="33" s="1"/>
  <c r="MJ103" i="33" s="1"/>
  <c r="NF103" i="33" s="1"/>
  <c r="OB103" i="33" s="1"/>
  <c r="OX103" i="33" s="1"/>
  <c r="PT103" i="33" s="1"/>
  <c r="QP103" i="33" s="1"/>
  <c r="RL103" i="33" s="1"/>
  <c r="SH103" i="33" s="1"/>
  <c r="TD103" i="33" s="1"/>
  <c r="ET103" i="33"/>
  <c r="GL103" i="33" s="1"/>
  <c r="AN104" i="33"/>
  <c r="BJ104" i="33" s="1"/>
  <c r="BH9" i="15" l="1"/>
  <c r="BH11" i="15"/>
  <c r="BH10" i="15"/>
  <c r="BH6" i="15"/>
  <c r="BH8" i="15"/>
  <c r="BH12" i="15"/>
  <c r="BH16" i="15"/>
  <c r="BH13" i="15"/>
  <c r="BH15" i="15"/>
  <c r="BH18" i="15"/>
  <c r="BH20" i="15"/>
  <c r="BH19" i="15"/>
  <c r="BH21" i="15"/>
  <c r="BH14" i="15"/>
  <c r="BH22" i="15"/>
  <c r="BH24" i="15"/>
  <c r="BH27" i="15"/>
  <c r="BH17" i="15"/>
  <c r="BH25" i="15"/>
  <c r="BH23" i="15"/>
  <c r="BI5" i="15"/>
  <c r="BI26" i="15" s="1"/>
  <c r="CF104" i="33"/>
  <c r="DB104" i="33" s="1"/>
  <c r="DX104" i="33" s="1"/>
  <c r="FP104" i="33" s="1"/>
  <c r="HH104" i="33" s="1"/>
  <c r="ID104" i="33" s="1"/>
  <c r="IZ104" i="33" s="1"/>
  <c r="JV104" i="33" s="1"/>
  <c r="KR104" i="33" s="1"/>
  <c r="LN104" i="33" s="1"/>
  <c r="MJ104" i="33" s="1"/>
  <c r="NF104" i="33" s="1"/>
  <c r="OB104" i="33" s="1"/>
  <c r="OX104" i="33" s="1"/>
  <c r="PT104" i="33" s="1"/>
  <c r="QP104" i="33" s="1"/>
  <c r="RL104" i="33" s="1"/>
  <c r="SH104" i="33" s="1"/>
  <c r="TD104" i="33" s="1"/>
  <c r="ET104" i="33"/>
  <c r="GL104" i="33" s="1"/>
  <c r="AN105" i="33"/>
  <c r="BJ105" i="33" s="1"/>
  <c r="BI11" i="15" l="1"/>
  <c r="BI9" i="15"/>
  <c r="BI10" i="15"/>
  <c r="BI8" i="15"/>
  <c r="BI6" i="15"/>
  <c r="BI12" i="15"/>
  <c r="BI13" i="15"/>
  <c r="BI14" i="15"/>
  <c r="BI16" i="15"/>
  <c r="BI17" i="15"/>
  <c r="BI18" i="15"/>
  <c r="BI15" i="15"/>
  <c r="BI19" i="15"/>
  <c r="BI20" i="15"/>
  <c r="BI21" i="15"/>
  <c r="BI23" i="15"/>
  <c r="BI25" i="15"/>
  <c r="BI22" i="15"/>
  <c r="BI24" i="15"/>
  <c r="BI27" i="15"/>
  <c r="BJ5" i="15"/>
  <c r="BJ26" i="15" s="1"/>
  <c r="CF105" i="33"/>
  <c r="DB105" i="33" s="1"/>
  <c r="DX105" i="33" s="1"/>
  <c r="FP105" i="33" s="1"/>
  <c r="HH105" i="33" s="1"/>
  <c r="ID105" i="33" s="1"/>
  <c r="IZ105" i="33" s="1"/>
  <c r="JV105" i="33" s="1"/>
  <c r="KR105" i="33" s="1"/>
  <c r="LN105" i="33" s="1"/>
  <c r="MJ105" i="33" s="1"/>
  <c r="NF105" i="33" s="1"/>
  <c r="OB105" i="33" s="1"/>
  <c r="OX105" i="33" s="1"/>
  <c r="PT105" i="33" s="1"/>
  <c r="QP105" i="33" s="1"/>
  <c r="RL105" i="33" s="1"/>
  <c r="SH105" i="33" s="1"/>
  <c r="TD105" i="33" s="1"/>
  <c r="ET105" i="33"/>
  <c r="GL105" i="33" s="1"/>
  <c r="AN106" i="33"/>
  <c r="BJ106" i="33" s="1"/>
  <c r="BJ9" i="15" l="1"/>
  <c r="BJ11" i="15"/>
  <c r="BJ10" i="15"/>
  <c r="BJ6" i="15"/>
  <c r="BJ8" i="15"/>
  <c r="BJ13" i="15"/>
  <c r="BJ12" i="15"/>
  <c r="BJ14" i="15"/>
  <c r="BJ15" i="15"/>
  <c r="BJ16" i="15"/>
  <c r="BJ17" i="15"/>
  <c r="BJ19" i="15"/>
  <c r="BJ18" i="15"/>
  <c r="BJ20" i="15"/>
  <c r="BJ21" i="15"/>
  <c r="BJ23" i="15"/>
  <c r="BJ25" i="15"/>
  <c r="BJ22" i="15"/>
  <c r="BJ24" i="15"/>
  <c r="BJ27" i="15"/>
  <c r="BK5" i="15"/>
  <c r="BK26" i="15" s="1"/>
  <c r="CF106" i="33"/>
  <c r="DB106" i="33" s="1"/>
  <c r="DX106" i="33" s="1"/>
  <c r="FP106" i="33" s="1"/>
  <c r="HH106" i="33" s="1"/>
  <c r="ID106" i="33" s="1"/>
  <c r="IZ106" i="33" s="1"/>
  <c r="JV106" i="33" s="1"/>
  <c r="KR106" i="33" s="1"/>
  <c r="LN106" i="33" s="1"/>
  <c r="MJ106" i="33" s="1"/>
  <c r="NF106" i="33" s="1"/>
  <c r="OB106" i="33" s="1"/>
  <c r="OX106" i="33" s="1"/>
  <c r="PT106" i="33" s="1"/>
  <c r="QP106" i="33" s="1"/>
  <c r="RL106" i="33" s="1"/>
  <c r="SH106" i="33" s="1"/>
  <c r="TD106" i="33" s="1"/>
  <c r="ET106" i="33"/>
  <c r="GL106" i="33" s="1"/>
  <c r="AN107" i="33"/>
  <c r="BJ107" i="33" s="1"/>
  <c r="BK11" i="15" l="1"/>
  <c r="BK9" i="15"/>
  <c r="BK10" i="15"/>
  <c r="BK8" i="15"/>
  <c r="BK6" i="15"/>
  <c r="BK12" i="15"/>
  <c r="BK14" i="15"/>
  <c r="BK15" i="15"/>
  <c r="BK13" i="15"/>
  <c r="BK16" i="15"/>
  <c r="BK17" i="15"/>
  <c r="BK18" i="15"/>
  <c r="BK19" i="15"/>
  <c r="BK22" i="15"/>
  <c r="BK24" i="15"/>
  <c r="BK27" i="15"/>
  <c r="BK21" i="15"/>
  <c r="BK23" i="15"/>
  <c r="BK25" i="15"/>
  <c r="BK20" i="15"/>
  <c r="BL5" i="15"/>
  <c r="BL26" i="15" s="1"/>
  <c r="CF107" i="33"/>
  <c r="DB107" i="33" s="1"/>
  <c r="DX107" i="33" s="1"/>
  <c r="FP107" i="33" s="1"/>
  <c r="HH107" i="33" s="1"/>
  <c r="ID107" i="33" s="1"/>
  <c r="IZ107" i="33" s="1"/>
  <c r="JV107" i="33" s="1"/>
  <c r="KR107" i="33" s="1"/>
  <c r="LN107" i="33" s="1"/>
  <c r="MJ107" i="33" s="1"/>
  <c r="NF107" i="33" s="1"/>
  <c r="OB107" i="33" s="1"/>
  <c r="OX107" i="33" s="1"/>
  <c r="PT107" i="33" s="1"/>
  <c r="QP107" i="33" s="1"/>
  <c r="RL107" i="33" s="1"/>
  <c r="SH107" i="33" s="1"/>
  <c r="TD107" i="33" s="1"/>
  <c r="ET107" i="33"/>
  <c r="GL107" i="33" s="1"/>
  <c r="AN108" i="33"/>
  <c r="BJ108" i="33" s="1"/>
  <c r="BL11" i="15" l="1"/>
  <c r="BL9" i="15"/>
  <c r="BL10" i="15"/>
  <c r="BL8" i="15"/>
  <c r="BL6" i="15"/>
  <c r="BL12" i="15"/>
  <c r="BL16" i="15"/>
  <c r="BL14" i="15"/>
  <c r="BL15" i="15"/>
  <c r="BL13" i="15"/>
  <c r="BL18" i="15"/>
  <c r="BL20" i="15"/>
  <c r="BL21" i="15"/>
  <c r="BL17" i="15"/>
  <c r="BL22" i="15"/>
  <c r="BL24" i="15"/>
  <c r="BL27" i="15"/>
  <c r="BL19" i="15"/>
  <c r="BL23" i="15"/>
  <c r="BL25" i="15"/>
  <c r="BM5" i="15"/>
  <c r="BM26" i="15" s="1"/>
  <c r="CF108" i="33"/>
  <c r="DB108" i="33" s="1"/>
  <c r="DX108" i="33" s="1"/>
  <c r="FP108" i="33" s="1"/>
  <c r="HH108" i="33" s="1"/>
  <c r="ID108" i="33" s="1"/>
  <c r="IZ108" i="33" s="1"/>
  <c r="JV108" i="33" s="1"/>
  <c r="KR108" i="33" s="1"/>
  <c r="LN108" i="33" s="1"/>
  <c r="MJ108" i="33" s="1"/>
  <c r="NF108" i="33" s="1"/>
  <c r="OB108" i="33" s="1"/>
  <c r="OX108" i="33" s="1"/>
  <c r="PT108" i="33" s="1"/>
  <c r="QP108" i="33" s="1"/>
  <c r="RL108" i="33" s="1"/>
  <c r="SH108" i="33" s="1"/>
  <c r="TD108" i="33" s="1"/>
  <c r="ET108" i="33"/>
  <c r="GL108" i="33" s="1"/>
  <c r="BM11" i="15" l="1"/>
  <c r="BM9" i="15"/>
  <c r="BM10" i="15"/>
  <c r="BM6" i="15"/>
  <c r="BM8" i="15"/>
  <c r="BM12" i="15"/>
  <c r="BM14" i="15"/>
  <c r="BM13" i="15"/>
  <c r="BM16" i="15"/>
  <c r="BM19" i="15"/>
  <c r="BM20" i="15"/>
  <c r="BM15" i="15"/>
  <c r="BM23" i="15"/>
  <c r="BM25" i="15"/>
  <c r="BM21" i="15"/>
  <c r="BM22" i="15"/>
  <c r="BM24" i="15"/>
  <c r="BM27" i="15"/>
  <c r="BM17" i="15"/>
  <c r="BM18" i="15"/>
  <c r="BN5" i="15"/>
  <c r="BN26" i="15" s="1"/>
  <c r="C7" i="32"/>
  <c r="JF5" i="32" s="1"/>
  <c r="JG5" i="32" s="1"/>
  <c r="BN9" i="15" l="1"/>
  <c r="BN11" i="15"/>
  <c r="BN10" i="15"/>
  <c r="BN6" i="15"/>
  <c r="BN8" i="15"/>
  <c r="O87" i="33"/>
  <c r="O89" i="33" s="1"/>
  <c r="C33" i="33"/>
  <c r="BN13" i="15"/>
  <c r="BN12" i="15"/>
  <c r="BN15" i="15"/>
  <c r="BN16" i="15"/>
  <c r="BN17" i="15"/>
  <c r="BN19" i="15"/>
  <c r="BN18" i="15"/>
  <c r="BN20" i="15"/>
  <c r="BN14" i="15"/>
  <c r="BN21" i="15"/>
  <c r="BN23" i="15"/>
  <c r="BN25" i="15"/>
  <c r="BN22" i="15"/>
  <c r="BN27" i="15"/>
  <c r="BN24" i="15"/>
  <c r="BO5" i="15"/>
  <c r="BO26" i="15" s="1"/>
  <c r="GC8" i="33"/>
  <c r="GH8" i="33"/>
  <c r="RH8" i="33" s="1"/>
  <c r="GJ8" i="33"/>
  <c r="GA8" i="33"/>
  <c r="FY8" i="33"/>
  <c r="GD8" i="33"/>
  <c r="RD8" i="33" s="1"/>
  <c r="GB8" i="33"/>
  <c r="GF8" i="33"/>
  <c r="FR8" i="33"/>
  <c r="FZ8" i="33"/>
  <c r="GI8" i="33"/>
  <c r="GE8" i="33"/>
  <c r="RE8" i="33" s="1"/>
  <c r="FV8" i="33"/>
  <c r="FW8" i="33"/>
  <c r="FS8" i="33"/>
  <c r="GG8" i="33"/>
  <c r="GK8" i="33"/>
  <c r="RK8" i="33" s="1"/>
  <c r="FT8" i="33"/>
  <c r="FU8" i="33"/>
  <c r="FX8" i="33"/>
  <c r="JU4" i="32"/>
  <c r="FE5" i="32"/>
  <c r="FF5" i="32" s="1"/>
  <c r="FG5" i="32" s="1"/>
  <c r="FM6" i="32" s="1"/>
  <c r="FC6" i="32" s="1"/>
  <c r="I44" i="32"/>
  <c r="CW4" i="32"/>
  <c r="N44" i="32"/>
  <c r="CC8" i="33"/>
  <c r="GX4" i="32"/>
  <c r="EA4" i="32"/>
  <c r="O44" i="32"/>
  <c r="L44" i="32"/>
  <c r="BY8" i="33"/>
  <c r="BO8" i="33"/>
  <c r="CE8" i="33"/>
  <c r="I62" i="33"/>
  <c r="J15" i="33"/>
  <c r="FT5" i="32"/>
  <c r="FU5" i="32" s="1"/>
  <c r="FV5" i="32" s="1"/>
  <c r="GB6" i="32" s="1"/>
  <c r="FR6" i="32" s="1"/>
  <c r="BZ8" i="33"/>
  <c r="E62" i="33"/>
  <c r="C30" i="33" s="1"/>
  <c r="IB4" i="32"/>
  <c r="BL8" i="33"/>
  <c r="BR8" i="33"/>
  <c r="J62" i="33"/>
  <c r="BD5" i="32"/>
  <c r="BE5" i="32" s="1"/>
  <c r="BF5" i="32" s="1"/>
  <c r="BI5" i="32" s="1"/>
  <c r="BS5" i="32"/>
  <c r="BT5" i="32" s="1"/>
  <c r="BU5" i="32" s="1"/>
  <c r="CB5" i="32" s="1"/>
  <c r="G62" i="33"/>
  <c r="BS4" i="32"/>
  <c r="EP4" i="32"/>
  <c r="G44" i="32"/>
  <c r="B14" i="32"/>
  <c r="BN8" i="33"/>
  <c r="CH4" i="32"/>
  <c r="U4" i="32"/>
  <c r="GI4" i="32"/>
  <c r="J44" i="32"/>
  <c r="B15" i="32"/>
  <c r="BS8" i="33"/>
  <c r="BV8" i="33"/>
  <c r="F62" i="33"/>
  <c r="O62" i="33"/>
  <c r="AO5" i="32"/>
  <c r="AP5" i="32" s="1"/>
  <c r="AQ5" i="32" s="1"/>
  <c r="AW6" i="32" s="1"/>
  <c r="AM6" i="32" s="1"/>
  <c r="GI5" i="32"/>
  <c r="GJ5" i="32" s="1"/>
  <c r="GK5" i="32" s="1"/>
  <c r="GT5" i="32" s="1"/>
  <c r="JQ5" i="32"/>
  <c r="JH5" i="32"/>
  <c r="AO4" i="32"/>
  <c r="FT4" i="32"/>
  <c r="DL4" i="32"/>
  <c r="HM4" i="32"/>
  <c r="LN4" i="32"/>
  <c r="BD4" i="32"/>
  <c r="K44" i="32"/>
  <c r="M44" i="32"/>
  <c r="E44" i="32"/>
  <c r="C25" i="32" s="1"/>
  <c r="CD8" i="33"/>
  <c r="BP8" i="33"/>
  <c r="BT8" i="33"/>
  <c r="BU8" i="33"/>
  <c r="BQ8" i="33"/>
  <c r="BM8" i="33"/>
  <c r="L62" i="33"/>
  <c r="M62" i="33"/>
  <c r="EA5" i="32"/>
  <c r="EB5" i="32" s="1"/>
  <c r="EC5" i="32" s="1"/>
  <c r="GX5" i="32"/>
  <c r="GY5" i="32" s="1"/>
  <c r="GZ5" i="32" s="1"/>
  <c r="IB5" i="32"/>
  <c r="IC5" i="32" s="1"/>
  <c r="ID5" i="32" s="1"/>
  <c r="IQ5" i="32"/>
  <c r="IR5" i="32" s="1"/>
  <c r="IS5" i="32" s="1"/>
  <c r="JU5" i="32"/>
  <c r="JV5" i="32" s="1"/>
  <c r="KJ5" i="32"/>
  <c r="KK5" i="32" s="1"/>
  <c r="KY5" i="32"/>
  <c r="KZ5" i="32" s="1"/>
  <c r="LN5" i="32"/>
  <c r="LO5" i="32" s="1"/>
  <c r="JF4" i="32"/>
  <c r="IQ4" i="32"/>
  <c r="KY4" i="32"/>
  <c r="FE4" i="32"/>
  <c r="KJ4" i="32"/>
  <c r="H44" i="32"/>
  <c r="F44" i="32"/>
  <c r="BW8" i="33"/>
  <c r="CA8" i="33"/>
  <c r="CB8" i="33"/>
  <c r="BX8" i="33"/>
  <c r="H62" i="33"/>
  <c r="K62" i="33"/>
  <c r="N62" i="33"/>
  <c r="J14" i="33"/>
  <c r="C29" i="32"/>
  <c r="CH5" i="32"/>
  <c r="CI5" i="32" s="1"/>
  <c r="CJ5" i="32" s="1"/>
  <c r="CW5" i="32"/>
  <c r="CX5" i="32" s="1"/>
  <c r="CY5" i="32" s="1"/>
  <c r="EP5" i="32"/>
  <c r="EQ5" i="32" s="1"/>
  <c r="ER5" i="32" s="1"/>
  <c r="DL5" i="32"/>
  <c r="DM5" i="32" s="1"/>
  <c r="DN5" i="32" s="1"/>
  <c r="U5" i="32"/>
  <c r="V5" i="32" s="1"/>
  <c r="HM5" i="32"/>
  <c r="HN5" i="32" s="1"/>
  <c r="HO5" i="32" s="1"/>
  <c r="BO9" i="15" l="1"/>
  <c r="BO11" i="15"/>
  <c r="BO10" i="15"/>
  <c r="BO8" i="15"/>
  <c r="BO6" i="15"/>
  <c r="G65" i="33"/>
  <c r="K65" i="33"/>
  <c r="O65" i="33"/>
  <c r="H65" i="33"/>
  <c r="L65" i="33"/>
  <c r="I65" i="33"/>
  <c r="M65" i="33"/>
  <c r="F65" i="33"/>
  <c r="J65" i="33"/>
  <c r="N65" i="33"/>
  <c r="OA9" i="33"/>
  <c r="NT9" i="33"/>
  <c r="BO13" i="15"/>
  <c r="BO14" i="15"/>
  <c r="BO15" i="15"/>
  <c r="BO12" i="15"/>
  <c r="BO17" i="15"/>
  <c r="BO18" i="15"/>
  <c r="BO19" i="15"/>
  <c r="BO16" i="15"/>
  <c r="BO20" i="15"/>
  <c r="BO22" i="15"/>
  <c r="BO24" i="15"/>
  <c r="BO27" i="15"/>
  <c r="BO21" i="15"/>
  <c r="BO23" i="15"/>
  <c r="BO25" i="15"/>
  <c r="NU9" i="33"/>
  <c r="NX9" i="33"/>
  <c r="BP5" i="15"/>
  <c r="BP26" i="15" s="1"/>
  <c r="NZ9" i="33"/>
  <c r="RJ8" i="33"/>
  <c r="NR9" i="33"/>
  <c r="RB8" i="33"/>
  <c r="NY9" i="33"/>
  <c r="RI8" i="33"/>
  <c r="NW9" i="33"/>
  <c r="RG8" i="33"/>
  <c r="NV9" i="33"/>
  <c r="RF8" i="33"/>
  <c r="NS9" i="33"/>
  <c r="RC8" i="33"/>
  <c r="NK9" i="33"/>
  <c r="QU8" i="33"/>
  <c r="NI9" i="33"/>
  <c r="QS8" i="33"/>
  <c r="NQ9" i="33"/>
  <c r="RA8" i="33"/>
  <c r="NJ9" i="33"/>
  <c r="QT8" i="33"/>
  <c r="NM9" i="33"/>
  <c r="QW8" i="33"/>
  <c r="NP9" i="33"/>
  <c r="QZ8" i="33"/>
  <c r="NL9" i="33"/>
  <c r="QV8" i="33"/>
  <c r="NH9" i="33"/>
  <c r="QR8" i="33"/>
  <c r="NN9" i="33"/>
  <c r="QX8" i="33"/>
  <c r="NO9" i="33"/>
  <c r="QY8" i="33"/>
  <c r="JK8" i="33"/>
  <c r="JL8" i="33"/>
  <c r="JE8" i="33"/>
  <c r="JJ8" i="33"/>
  <c r="JF8" i="33"/>
  <c r="JR8" i="33"/>
  <c r="JG8" i="33"/>
  <c r="JH8" i="33"/>
  <c r="JQ8" i="33"/>
  <c r="JM8" i="33"/>
  <c r="JB8" i="33"/>
  <c r="JN8" i="33"/>
  <c r="JS8" i="33"/>
  <c r="JT8" i="33"/>
  <c r="JO8" i="33"/>
  <c r="JP8" i="33"/>
  <c r="JI8" i="33"/>
  <c r="JU8" i="33"/>
  <c r="JC8" i="33"/>
  <c r="JD8" i="33"/>
  <c r="BO5" i="32"/>
  <c r="FP5" i="32"/>
  <c r="FN5" i="32"/>
  <c r="BV5" i="32"/>
  <c r="BW5" i="32" s="1"/>
  <c r="BZ5" i="32" s="1"/>
  <c r="BL6" i="32"/>
  <c r="BB6" i="32" s="1"/>
  <c r="CA6" i="32"/>
  <c r="BQ6" i="32" s="1"/>
  <c r="BM5" i="32"/>
  <c r="CD5" i="32"/>
  <c r="GR5" i="32"/>
  <c r="AZ5" i="32"/>
  <c r="GE5" i="32"/>
  <c r="AX5" i="32"/>
  <c r="GC5" i="32"/>
  <c r="AT5" i="32"/>
  <c r="GQ6" i="32"/>
  <c r="GG6" i="32" s="1"/>
  <c r="DF5" i="32"/>
  <c r="DH5" i="32"/>
  <c r="CZ5" i="32"/>
  <c r="DA5" i="32" s="1"/>
  <c r="DE6" i="32"/>
  <c r="CU6" i="32" s="1"/>
  <c r="LJ5" i="32"/>
  <c r="LA5" i="32"/>
  <c r="IM5" i="32"/>
  <c r="IK5" i="32"/>
  <c r="IE5" i="32"/>
  <c r="IF5" i="32" s="1"/>
  <c r="IJ6" i="32"/>
  <c r="HZ6" i="32" s="1"/>
  <c r="EJ5" i="32"/>
  <c r="EL5" i="32"/>
  <c r="EI6" i="32"/>
  <c r="DY6" i="32" s="1"/>
  <c r="ED5" i="32"/>
  <c r="EE5" i="32" s="1"/>
  <c r="FH5" i="32"/>
  <c r="FI5" i="32" s="1"/>
  <c r="HV5" i="32"/>
  <c r="HX5" i="32"/>
  <c r="HU6" i="32"/>
  <c r="HK6" i="32" s="1"/>
  <c r="HP5" i="32"/>
  <c r="HQ5" i="32" s="1"/>
  <c r="W5" i="32"/>
  <c r="AB5" i="32"/>
  <c r="N46" i="32"/>
  <c r="N45" i="32" s="1"/>
  <c r="N47" i="32" s="1"/>
  <c r="M46" i="32"/>
  <c r="M45" i="32" s="1"/>
  <c r="M47" i="32" s="1"/>
  <c r="F46" i="32"/>
  <c r="F45" i="32" s="1"/>
  <c r="F47" i="32" s="1"/>
  <c r="E46" i="32"/>
  <c r="E45" i="32" s="1"/>
  <c r="K46" i="32"/>
  <c r="K45" i="32" s="1"/>
  <c r="K47" i="32" s="1"/>
  <c r="O46" i="32"/>
  <c r="O45" i="32" s="1"/>
  <c r="O47" i="32" s="1"/>
  <c r="L46" i="32"/>
  <c r="L45" i="32" s="1"/>
  <c r="L47" i="32" s="1"/>
  <c r="G46" i="32"/>
  <c r="G45" i="32" s="1"/>
  <c r="G47" i="32" s="1"/>
  <c r="I46" i="32"/>
  <c r="I45" i="32" s="1"/>
  <c r="I47" i="32" s="1"/>
  <c r="H46" i="32"/>
  <c r="H45" i="32" s="1"/>
  <c r="H47" i="32" s="1"/>
  <c r="J46" i="32"/>
  <c r="J45" i="32" s="1"/>
  <c r="J47" i="32" s="1"/>
  <c r="KU5" i="32"/>
  <c r="KL5" i="32"/>
  <c r="GL5" i="32"/>
  <c r="GM5" i="32" s="1"/>
  <c r="AR5" i="32"/>
  <c r="AS5" i="32" s="1"/>
  <c r="FW5" i="32"/>
  <c r="FX5" i="32" s="1"/>
  <c r="CS5" i="32"/>
  <c r="CQ5" i="32"/>
  <c r="CK5" i="32"/>
  <c r="CL5" i="32" s="1"/>
  <c r="CP6" i="32"/>
  <c r="CF6" i="32" s="1"/>
  <c r="KF5" i="32"/>
  <c r="JW5" i="32"/>
  <c r="HI5" i="32"/>
  <c r="HG5" i="32"/>
  <c r="HA5" i="32"/>
  <c r="HB5" i="32" s="1"/>
  <c r="HF6" i="32"/>
  <c r="GV6" i="32" s="1"/>
  <c r="F71" i="33"/>
  <c r="F72" i="33" s="1"/>
  <c r="G71" i="33"/>
  <c r="G72" i="33" s="1"/>
  <c r="L71" i="33"/>
  <c r="L72" i="33" s="1"/>
  <c r="O71" i="33"/>
  <c r="O72" i="33" s="1"/>
  <c r="J71" i="33"/>
  <c r="J72" i="33" s="1"/>
  <c r="H71" i="33"/>
  <c r="H72" i="33" s="1"/>
  <c r="K71" i="33"/>
  <c r="K72" i="33" s="1"/>
  <c r="I71" i="33"/>
  <c r="I72" i="33" s="1"/>
  <c r="N71" i="33"/>
  <c r="N72" i="33" s="1"/>
  <c r="M71" i="33"/>
  <c r="M72" i="33" s="1"/>
  <c r="E71" i="33"/>
  <c r="E72" i="33" s="1"/>
  <c r="T9" i="30" s="1"/>
  <c r="JO5" i="32"/>
  <c r="JN6" i="32"/>
  <c r="JD6" i="32" s="1"/>
  <c r="JI5" i="32"/>
  <c r="JJ5" i="32" s="1"/>
  <c r="DU5" i="32"/>
  <c r="DW5" i="32"/>
  <c r="DO5" i="32"/>
  <c r="DP5" i="32" s="1"/>
  <c r="DT6" i="32"/>
  <c r="DJ6" i="32" s="1"/>
  <c r="EY5" i="32"/>
  <c r="FA5" i="32"/>
  <c r="ES5" i="32"/>
  <c r="ET5" i="32" s="1"/>
  <c r="EX6" i="32"/>
  <c r="EN6" i="32" s="1"/>
  <c r="LY5" i="32"/>
  <c r="LP5" i="32"/>
  <c r="IZ5" i="32"/>
  <c r="JB5" i="32"/>
  <c r="IY6" i="32"/>
  <c r="IO6" i="32" s="1"/>
  <c r="IT5" i="32"/>
  <c r="IU5" i="32" s="1"/>
  <c r="BG5" i="32"/>
  <c r="BH5" i="32" s="1"/>
  <c r="BP11" i="15" l="1"/>
  <c r="BP9" i="15"/>
  <c r="BP10" i="15"/>
  <c r="BP8" i="15"/>
  <c r="BP6" i="15"/>
  <c r="IT9" i="33"/>
  <c r="IW9" i="33"/>
  <c r="IX9" i="33"/>
  <c r="IY9" i="33"/>
  <c r="IQ9" i="33"/>
  <c r="IU9" i="33"/>
  <c r="AD9" i="33"/>
  <c r="AZ9" i="33" s="1"/>
  <c r="BV9" i="33" s="1"/>
  <c r="EJ8" i="33" s="1"/>
  <c r="IV9" i="33"/>
  <c r="IS9" i="33"/>
  <c r="IR9" i="33"/>
  <c r="X9" i="33"/>
  <c r="AT9" i="33" s="1"/>
  <c r="BP9" i="33" s="1"/>
  <c r="ED8" i="33" s="1"/>
  <c r="AC9" i="33"/>
  <c r="AY9" i="33" s="1"/>
  <c r="BU9" i="33" s="1"/>
  <c r="IL9" i="33"/>
  <c r="IK9" i="33"/>
  <c r="II9" i="33"/>
  <c r="AA9" i="33"/>
  <c r="AW9" i="33" s="1"/>
  <c r="BS9" i="33" s="1"/>
  <c r="EG8" i="33" s="1"/>
  <c r="IF9" i="33"/>
  <c r="IN9" i="33"/>
  <c r="V9" i="33"/>
  <c r="AR9" i="33" s="1"/>
  <c r="BN9" i="33" s="1"/>
  <c r="EB8" i="33" s="1"/>
  <c r="IG9" i="33"/>
  <c r="N69" i="33"/>
  <c r="H69" i="33"/>
  <c r="K69" i="33"/>
  <c r="I69" i="33"/>
  <c r="O69" i="33"/>
  <c r="M69" i="33"/>
  <c r="F69" i="33"/>
  <c r="L5" i="30"/>
  <c r="E69" i="33"/>
  <c r="J69" i="33"/>
  <c r="G69" i="33"/>
  <c r="L69" i="33"/>
  <c r="L6" i="30"/>
  <c r="E70" i="33"/>
  <c r="AJ9" i="33"/>
  <c r="BF9" i="33" s="1"/>
  <c r="CB9" i="33" s="1"/>
  <c r="EP8" i="33" s="1"/>
  <c r="H70" i="33"/>
  <c r="H73" i="33" s="1"/>
  <c r="N70" i="33"/>
  <c r="N73" i="33" s="1"/>
  <c r="J70" i="33"/>
  <c r="J73" i="33" s="1"/>
  <c r="F70" i="33"/>
  <c r="F73" i="33" s="1"/>
  <c r="O70" i="33"/>
  <c r="O73" i="33" s="1"/>
  <c r="I70" i="33"/>
  <c r="I73" i="33" s="1"/>
  <c r="K70" i="33"/>
  <c r="K73" i="33" s="1"/>
  <c r="L70" i="33"/>
  <c r="L73" i="33" s="1"/>
  <c r="M70" i="33"/>
  <c r="M73" i="33" s="1"/>
  <c r="G70" i="33"/>
  <c r="G73" i="33" s="1"/>
  <c r="AM9" i="33"/>
  <c r="BI9" i="33" s="1"/>
  <c r="CE9" i="33" s="1"/>
  <c r="ES8" i="33" s="1"/>
  <c r="AF9" i="33"/>
  <c r="BB9" i="33" s="1"/>
  <c r="BX9" i="33" s="1"/>
  <c r="EL8" i="33" s="1"/>
  <c r="BP12" i="15"/>
  <c r="BP16" i="15"/>
  <c r="BP13" i="15"/>
  <c r="BP14" i="15"/>
  <c r="BP15" i="15"/>
  <c r="BP18" i="15"/>
  <c r="BP20" i="15"/>
  <c r="BP21" i="15"/>
  <c r="BP17" i="15"/>
  <c r="BP19" i="15"/>
  <c r="BP22" i="15"/>
  <c r="BP24" i="15"/>
  <c r="BP27" i="15"/>
  <c r="BP23" i="15"/>
  <c r="BP25" i="15"/>
  <c r="AG9" i="33"/>
  <c r="BC9" i="33" s="1"/>
  <c r="BY9" i="33" s="1"/>
  <c r="EM8" i="33" s="1"/>
  <c r="BQ5" i="15"/>
  <c r="BQ26" i="15" s="1"/>
  <c r="AI9" i="33"/>
  <c r="BE9" i="33" s="1"/>
  <c r="CA9" i="33" s="1"/>
  <c r="EO8" i="33" s="1"/>
  <c r="AE9" i="33"/>
  <c r="BA9" i="33" s="1"/>
  <c r="BW9" i="33" s="1"/>
  <c r="EK8" i="33" s="1"/>
  <c r="IP9" i="33"/>
  <c r="AH9" i="33"/>
  <c r="BD9" i="33" s="1"/>
  <c r="BZ9" i="33" s="1"/>
  <c r="EN8" i="33" s="1"/>
  <c r="AL9" i="33"/>
  <c r="BH9" i="33" s="1"/>
  <c r="CD9" i="33" s="1"/>
  <c r="ER8" i="33" s="1"/>
  <c r="W9" i="33"/>
  <c r="AS9" i="33" s="1"/>
  <c r="BO9" i="33" s="1"/>
  <c r="EC8" i="33" s="1"/>
  <c r="AB9" i="33"/>
  <c r="AX9" i="33" s="1"/>
  <c r="Y9" i="33"/>
  <c r="AU9" i="33" s="1"/>
  <c r="BQ9" i="33" s="1"/>
  <c r="EE8" i="33" s="1"/>
  <c r="AK9" i="33"/>
  <c r="BG9" i="33" s="1"/>
  <c r="CC9" i="33" s="1"/>
  <c r="EQ8" i="33" s="1"/>
  <c r="IO9" i="33"/>
  <c r="IJ9" i="33"/>
  <c r="U9" i="33"/>
  <c r="AQ9" i="33" s="1"/>
  <c r="BM9" i="33" s="1"/>
  <c r="EA8" i="33" s="1"/>
  <c r="IH9" i="33"/>
  <c r="Z9" i="33"/>
  <c r="AV9" i="33" s="1"/>
  <c r="BR9" i="33" s="1"/>
  <c r="EF8" i="33" s="1"/>
  <c r="T9" i="33"/>
  <c r="AP9" i="33" s="1"/>
  <c r="BL9" i="33" s="1"/>
  <c r="DZ8" i="33" s="1"/>
  <c r="IM9" i="33"/>
  <c r="BY6" i="32"/>
  <c r="BR6" i="32" s="1"/>
  <c r="BS6" i="32" s="1"/>
  <c r="BT6" i="32" s="1"/>
  <c r="BU6" i="32" s="1"/>
  <c r="BX5" i="32"/>
  <c r="JL6" i="32"/>
  <c r="JK5" i="32"/>
  <c r="JM5" i="32"/>
  <c r="HC5" i="32"/>
  <c r="HD6" i="32"/>
  <c r="HE5" i="32"/>
  <c r="CN6" i="32"/>
  <c r="CM5" i="32"/>
  <c r="CO5" i="32"/>
  <c r="FY5" i="32"/>
  <c r="FZ6" i="32"/>
  <c r="GA5" i="32"/>
  <c r="AU6" i="32"/>
  <c r="AV5" i="32"/>
  <c r="FK6" i="32"/>
  <c r="FJ5" i="32"/>
  <c r="FL5" i="32"/>
  <c r="EG6" i="32"/>
  <c r="EF5" i="32"/>
  <c r="EH5" i="32"/>
  <c r="IG5" i="32"/>
  <c r="IH6" i="32"/>
  <c r="II5" i="32"/>
  <c r="DB5" i="32"/>
  <c r="DC6" i="32"/>
  <c r="DD5" i="32"/>
  <c r="IV5" i="32"/>
  <c r="IW6" i="32"/>
  <c r="IX5" i="32"/>
  <c r="LW5" i="32"/>
  <c r="LV6" i="32"/>
  <c r="LL6" i="32" s="1"/>
  <c r="LQ5" i="32"/>
  <c r="LR5" i="32" s="1"/>
  <c r="DQ5" i="32"/>
  <c r="DR6" i="32"/>
  <c r="DS5" i="32"/>
  <c r="E47" i="32"/>
  <c r="I63" i="32"/>
  <c r="CC5" i="32"/>
  <c r="KD5" i="32"/>
  <c r="JX5" i="32"/>
  <c r="JY5" i="32" s="1"/>
  <c r="KC6" i="32"/>
  <c r="JS6" i="32" s="1"/>
  <c r="GO6" i="32"/>
  <c r="GN5" i="32"/>
  <c r="GP5" i="32"/>
  <c r="AK5" i="32"/>
  <c r="AH5" i="32"/>
  <c r="X5" i="32"/>
  <c r="BJ6" i="32"/>
  <c r="BK5" i="32"/>
  <c r="EV6" i="32"/>
  <c r="EU5" i="32"/>
  <c r="EW5" i="32"/>
  <c r="KS5" i="32"/>
  <c r="KM5" i="32"/>
  <c r="KN5" i="32" s="1"/>
  <c r="KR6" i="32"/>
  <c r="KH6" i="32" s="1"/>
  <c r="HR5" i="32"/>
  <c r="HS6" i="32"/>
  <c r="HT5" i="32"/>
  <c r="LH5" i="32"/>
  <c r="LG6" i="32"/>
  <c r="KW6" i="32" s="1"/>
  <c r="LB5" i="32"/>
  <c r="LC5" i="32" s="1"/>
  <c r="BQ9" i="15" l="1"/>
  <c r="BQ11" i="15"/>
  <c r="BQ10" i="15"/>
  <c r="BQ6" i="15"/>
  <c r="BQ8" i="15"/>
  <c r="CQ9" i="33"/>
  <c r="JK9" i="33" s="1"/>
  <c r="EI8" i="33"/>
  <c r="E73" i="33"/>
  <c r="T5" i="30" s="1"/>
  <c r="I96" i="33"/>
  <c r="U9" i="30"/>
  <c r="L8" i="30" s="1"/>
  <c r="BQ12" i="15"/>
  <c r="BQ14" i="15"/>
  <c r="BQ16" i="15"/>
  <c r="BQ13" i="15"/>
  <c r="BQ15" i="15"/>
  <c r="BQ17" i="15"/>
  <c r="BQ18" i="15"/>
  <c r="BQ19" i="15"/>
  <c r="BQ20" i="15"/>
  <c r="BQ23" i="15"/>
  <c r="BQ25" i="15"/>
  <c r="BQ21" i="15"/>
  <c r="BQ22" i="15"/>
  <c r="BQ24" i="15"/>
  <c r="BQ27" i="15"/>
  <c r="BR5" i="15"/>
  <c r="BR26" i="15" s="1"/>
  <c r="CX9" i="33"/>
  <c r="CZ9" i="33"/>
  <c r="CW9" i="33"/>
  <c r="CR9" i="33"/>
  <c r="CV9" i="33"/>
  <c r="CU9" i="33"/>
  <c r="CS9" i="33"/>
  <c r="DA9" i="33"/>
  <c r="CY9" i="33"/>
  <c r="CT9" i="33"/>
  <c r="CH9" i="33"/>
  <c r="CK9" i="33"/>
  <c r="CN9" i="33"/>
  <c r="CO9" i="33"/>
  <c r="CJ9" i="33"/>
  <c r="CL9" i="33"/>
  <c r="BT9" i="33"/>
  <c r="EH8" i="33" s="1"/>
  <c r="CM9" i="33"/>
  <c r="CI9" i="33"/>
  <c r="EK5" i="32"/>
  <c r="GD5" i="32"/>
  <c r="HH5" i="32"/>
  <c r="JE6" i="32"/>
  <c r="JF6" i="32" s="1"/>
  <c r="JG6" i="32" s="1"/>
  <c r="KO5" i="32"/>
  <c r="KP6" i="32"/>
  <c r="KQ5" i="32"/>
  <c r="AF5" i="32"/>
  <c r="Y5" i="32"/>
  <c r="HW5" i="32"/>
  <c r="BN5" i="32"/>
  <c r="GS5" i="32"/>
  <c r="DV5" i="32"/>
  <c r="DG5" i="32"/>
  <c r="IL5" i="32"/>
  <c r="FO5" i="32"/>
  <c r="FS6" i="32"/>
  <c r="FT6" i="32" s="1"/>
  <c r="FU6" i="32" s="1"/>
  <c r="FV6" i="32" s="1"/>
  <c r="CG6" i="32"/>
  <c r="CH6" i="32" s="1"/>
  <c r="CI6" i="32" s="1"/>
  <c r="CJ6" i="32" s="1"/>
  <c r="GW6" i="32"/>
  <c r="GX6" i="32" s="1"/>
  <c r="GY6" i="32" s="1"/>
  <c r="GZ6" i="32" s="1"/>
  <c r="LE6" i="32"/>
  <c r="LD5" i="32"/>
  <c r="LF5" i="32"/>
  <c r="EZ5" i="32"/>
  <c r="HL6" i="32"/>
  <c r="HM6" i="32" s="1"/>
  <c r="HN6" i="32" s="1"/>
  <c r="HO6" i="32" s="1"/>
  <c r="EO6" i="32"/>
  <c r="EP6" i="32" s="1"/>
  <c r="EQ6" i="32" s="1"/>
  <c r="ER6" i="32" s="1"/>
  <c r="BC6" i="32"/>
  <c r="BD6" i="32" s="1"/>
  <c r="BE6" i="32" s="1"/>
  <c r="BF6" i="32" s="1"/>
  <c r="DK6" i="32"/>
  <c r="DL6" i="32" s="1"/>
  <c r="DM6" i="32" s="1"/>
  <c r="DN6" i="32" s="1"/>
  <c r="JA5" i="32"/>
  <c r="CV6" i="32"/>
  <c r="CW6" i="32" s="1"/>
  <c r="CX6" i="32" s="1"/>
  <c r="CY6" i="32" s="1"/>
  <c r="IA6" i="32"/>
  <c r="IB6" i="32" s="1"/>
  <c r="IC6" i="32" s="1"/>
  <c r="ID6" i="32" s="1"/>
  <c r="DZ6" i="32"/>
  <c r="EA6" i="32" s="1"/>
  <c r="EB6" i="32" s="1"/>
  <c r="EC6" i="32" s="1"/>
  <c r="AY5" i="32"/>
  <c r="JP5" i="32"/>
  <c r="BV6" i="32"/>
  <c r="BW6" i="32" s="1"/>
  <c r="CB6" i="32"/>
  <c r="CD6" i="32"/>
  <c r="CA7" i="32"/>
  <c r="BQ7" i="32" s="1"/>
  <c r="GH6" i="32"/>
  <c r="GI6" i="32" s="1"/>
  <c r="GJ6" i="32" s="1"/>
  <c r="GK6" i="32" s="1"/>
  <c r="KA6" i="32"/>
  <c r="JZ5" i="32"/>
  <c r="KB5" i="32"/>
  <c r="LT6" i="32"/>
  <c r="LS5" i="32"/>
  <c r="LU5" i="32"/>
  <c r="IP6" i="32"/>
  <c r="IQ6" i="32" s="1"/>
  <c r="IR6" i="32" s="1"/>
  <c r="IS6" i="32" s="1"/>
  <c r="FD6" i="32"/>
  <c r="FE6" i="32" s="1"/>
  <c r="FF6" i="32" s="1"/>
  <c r="FG6" i="32" s="1"/>
  <c r="AN6" i="32"/>
  <c r="AO6" i="32" s="1"/>
  <c r="AP6" i="32" s="1"/>
  <c r="AQ6" i="32" s="1"/>
  <c r="CR5" i="32"/>
  <c r="BR9" i="15" l="1"/>
  <c r="BR11" i="15"/>
  <c r="BR10" i="15"/>
  <c r="BR8" i="15"/>
  <c r="BR6" i="15"/>
  <c r="DM9" i="33"/>
  <c r="FE9" i="33" s="1"/>
  <c r="MU9" i="33" s="1"/>
  <c r="JE9" i="33"/>
  <c r="JB9" i="33"/>
  <c r="JM9" i="33"/>
  <c r="JQ9" i="33"/>
  <c r="JF9" i="33"/>
  <c r="JU9" i="33"/>
  <c r="JD9" i="33"/>
  <c r="JG9" i="33"/>
  <c r="JI9" i="33"/>
  <c r="JN9" i="33"/>
  <c r="JO9" i="33"/>
  <c r="JT9" i="33"/>
  <c r="JL9" i="33"/>
  <c r="JC9" i="33"/>
  <c r="JH9" i="33"/>
  <c r="JS9" i="33"/>
  <c r="JP9" i="33"/>
  <c r="JR9" i="33"/>
  <c r="DU9" i="33"/>
  <c r="FM9" i="33" s="1"/>
  <c r="DH9" i="33"/>
  <c r="EZ9" i="33" s="1"/>
  <c r="DG9" i="33"/>
  <c r="EY9" i="33" s="1"/>
  <c r="DW9" i="33"/>
  <c r="FO9" i="33" s="1"/>
  <c r="DN9" i="33"/>
  <c r="FF9" i="33" s="1"/>
  <c r="DJ9" i="33"/>
  <c r="FB9" i="33" s="1"/>
  <c r="DT9" i="33"/>
  <c r="FL9" i="33" s="1"/>
  <c r="DE9" i="33"/>
  <c r="EW9" i="33" s="1"/>
  <c r="DF9" i="33"/>
  <c r="EX9" i="33" s="1"/>
  <c r="DD9" i="33"/>
  <c r="EV9" i="33" s="1"/>
  <c r="DO9" i="33"/>
  <c r="FG9" i="33" s="1"/>
  <c r="DS9" i="33"/>
  <c r="FK9" i="33" s="1"/>
  <c r="DR9" i="33"/>
  <c r="FJ9" i="33" s="1"/>
  <c r="DI9" i="33"/>
  <c r="FA9" i="33" s="1"/>
  <c r="DK9" i="33"/>
  <c r="FC9" i="33" s="1"/>
  <c r="DP9" i="33"/>
  <c r="FH9" i="33" s="1"/>
  <c r="DQ9" i="33"/>
  <c r="FI9" i="33" s="1"/>
  <c r="DV9" i="33"/>
  <c r="FN9" i="33" s="1"/>
  <c r="BR13" i="15"/>
  <c r="BR15" i="15"/>
  <c r="BR14" i="15"/>
  <c r="BR16" i="15"/>
  <c r="BR17" i="15"/>
  <c r="BR19" i="15"/>
  <c r="BR20" i="15"/>
  <c r="BR12" i="15"/>
  <c r="BR18" i="15"/>
  <c r="BR23" i="15"/>
  <c r="BR25" i="15"/>
  <c r="BR21" i="15"/>
  <c r="BR22" i="15"/>
  <c r="BR27" i="15"/>
  <c r="BR24" i="15"/>
  <c r="BS5" i="15"/>
  <c r="BS26" i="15" s="1"/>
  <c r="CP9" i="33"/>
  <c r="LM6" i="32"/>
  <c r="LN6" i="32" s="1"/>
  <c r="LO6" i="32" s="1"/>
  <c r="IK6" i="32"/>
  <c r="IJ7" i="32"/>
  <c r="HZ7" i="32" s="1"/>
  <c r="IE6" i="32"/>
  <c r="IF6" i="32" s="1"/>
  <c r="IM6" i="32"/>
  <c r="GB7" i="32"/>
  <c r="FR7" i="32" s="1"/>
  <c r="FW6" i="32"/>
  <c r="FX6" i="32" s="1"/>
  <c r="GC6" i="32"/>
  <c r="GE6" i="32"/>
  <c r="Z5" i="32"/>
  <c r="AC5" i="32" s="1"/>
  <c r="AJ5" i="32"/>
  <c r="AE6" i="32"/>
  <c r="KT5" i="32"/>
  <c r="AX6" i="32"/>
  <c r="AR6" i="32"/>
  <c r="AS6" i="32" s="1"/>
  <c r="AT6" i="32"/>
  <c r="AW7" i="32"/>
  <c r="AM7" i="32" s="1"/>
  <c r="AZ6" i="32"/>
  <c r="JT6" i="32"/>
  <c r="JU6" i="32" s="1"/>
  <c r="JV6" i="32" s="1"/>
  <c r="ES6" i="32"/>
  <c r="ET6" i="32" s="1"/>
  <c r="FA6" i="32"/>
  <c r="EX7" i="32"/>
  <c r="EN7" i="32" s="1"/>
  <c r="EY6" i="32"/>
  <c r="LI5" i="32"/>
  <c r="HA6" i="32"/>
  <c r="HB6" i="32" s="1"/>
  <c r="HG6" i="32"/>
  <c r="HI6" i="32"/>
  <c r="HF7" i="32"/>
  <c r="GV7" i="32" s="1"/>
  <c r="KI6" i="32"/>
  <c r="KJ6" i="32" s="1"/>
  <c r="KK6" i="32" s="1"/>
  <c r="IZ6" i="32"/>
  <c r="IY7" i="32"/>
  <c r="IO7" i="32" s="1"/>
  <c r="IT6" i="32"/>
  <c r="IU6" i="32" s="1"/>
  <c r="JB6" i="32"/>
  <c r="LX5" i="32"/>
  <c r="EJ6" i="32"/>
  <c r="EI7" i="32"/>
  <c r="DY7" i="32" s="1"/>
  <c r="EL6" i="32"/>
  <c r="ED6" i="32"/>
  <c r="EE6" i="32" s="1"/>
  <c r="FH6" i="32"/>
  <c r="FI6" i="32" s="1"/>
  <c r="FP6" i="32"/>
  <c r="FM7" i="32"/>
  <c r="FC7" i="32" s="1"/>
  <c r="FN6" i="32"/>
  <c r="KE5" i="32"/>
  <c r="GL6" i="32"/>
  <c r="GM6" i="32" s="1"/>
  <c r="GQ7" i="32"/>
  <c r="GG7" i="32" s="1"/>
  <c r="GR6" i="32"/>
  <c r="GT6" i="32"/>
  <c r="BX6" i="32"/>
  <c r="BY7" i="32"/>
  <c r="BZ6" i="32"/>
  <c r="DF6" i="32"/>
  <c r="CZ6" i="32"/>
  <c r="DA6" i="32" s="1"/>
  <c r="DE7" i="32"/>
  <c r="CU7" i="32" s="1"/>
  <c r="DH6" i="32"/>
  <c r="DT7" i="32"/>
  <c r="DJ7" i="32" s="1"/>
  <c r="DU6" i="32"/>
  <c r="DO6" i="32"/>
  <c r="DP6" i="32" s="1"/>
  <c r="DW6" i="32"/>
  <c r="BL7" i="32"/>
  <c r="BB7" i="32" s="1"/>
  <c r="BM6" i="32"/>
  <c r="BG6" i="32"/>
  <c r="BH6" i="32" s="1"/>
  <c r="BO6" i="32"/>
  <c r="BI6" i="32"/>
  <c r="HU7" i="32"/>
  <c r="HK7" i="32" s="1"/>
  <c r="HX6" i="32"/>
  <c r="HP6" i="32"/>
  <c r="HQ6" i="32" s="1"/>
  <c r="HV6" i="32"/>
  <c r="KX6" i="32"/>
  <c r="KY6" i="32" s="1"/>
  <c r="KZ6" i="32" s="1"/>
  <c r="CQ6" i="32"/>
  <c r="CP7" i="32"/>
  <c r="CF7" i="32" s="1"/>
  <c r="CK6" i="32"/>
  <c r="CL6" i="32" s="1"/>
  <c r="CS6" i="32"/>
  <c r="JQ6" i="32"/>
  <c r="JH6" i="32"/>
  <c r="BS11" i="15" l="1"/>
  <c r="BS9" i="15"/>
  <c r="BS10" i="15"/>
  <c r="BS6" i="15"/>
  <c r="BS8" i="15"/>
  <c r="GW9" i="33"/>
  <c r="LY10" i="33" s="1"/>
  <c r="MY9" i="33"/>
  <c r="MS9" i="33"/>
  <c r="MW9" i="33"/>
  <c r="HD9" i="33"/>
  <c r="QL9" i="33" s="1"/>
  <c r="PP9" i="33" s="1"/>
  <c r="MO9" i="33"/>
  <c r="GS9" i="33"/>
  <c r="HO9" i="33" s="1"/>
  <c r="ML9" i="33"/>
  <c r="MR9" i="33"/>
  <c r="MP9" i="33"/>
  <c r="HB9" i="33"/>
  <c r="HX9" i="33" s="1"/>
  <c r="MN9" i="33"/>
  <c r="MV9" i="33"/>
  <c r="NC9" i="33"/>
  <c r="HF9" i="33"/>
  <c r="QN9" i="33" s="1"/>
  <c r="PR9" i="33" s="1"/>
  <c r="MX9" i="33"/>
  <c r="HC9" i="33"/>
  <c r="ME10" i="33" s="1"/>
  <c r="MM9" i="33"/>
  <c r="NE9" i="33"/>
  <c r="NA9" i="33"/>
  <c r="NB9" i="33"/>
  <c r="ND9" i="33"/>
  <c r="MQ9" i="33"/>
  <c r="MZ9" i="33"/>
  <c r="JJ9" i="33"/>
  <c r="GR9" i="33"/>
  <c r="LT10" i="33" s="1"/>
  <c r="GZ9" i="33"/>
  <c r="MB10" i="33" s="1"/>
  <c r="GX9" i="33"/>
  <c r="LZ10" i="33" s="1"/>
  <c r="GP9" i="33"/>
  <c r="LR10" i="33" s="1"/>
  <c r="HE9" i="33"/>
  <c r="QM9" i="33" s="1"/>
  <c r="PQ9" i="33" s="1"/>
  <c r="GU9" i="33"/>
  <c r="HQ9" i="33" s="1"/>
  <c r="GY9" i="33"/>
  <c r="QG9" i="33" s="1"/>
  <c r="PK9" i="33" s="1"/>
  <c r="HA9" i="33"/>
  <c r="HW9" i="33" s="1"/>
  <c r="HG9" i="33"/>
  <c r="IC9" i="33" s="1"/>
  <c r="GO9" i="33"/>
  <c r="LQ10" i="33" s="1"/>
  <c r="GQ9" i="33"/>
  <c r="PY9" i="33" s="1"/>
  <c r="PC9" i="33" s="1"/>
  <c r="GT9" i="33"/>
  <c r="GN9" i="33"/>
  <c r="LP10" i="33" s="1"/>
  <c r="DL9" i="33"/>
  <c r="FD9" i="33" s="1"/>
  <c r="BS12" i="15"/>
  <c r="BS15" i="15"/>
  <c r="BS18" i="15"/>
  <c r="BS19" i="15"/>
  <c r="BS20" i="15"/>
  <c r="BS14" i="15"/>
  <c r="BS17" i="15"/>
  <c r="BS21" i="15"/>
  <c r="BS22" i="15"/>
  <c r="BS24" i="15"/>
  <c r="BS27" i="15"/>
  <c r="BS16" i="15"/>
  <c r="BS23" i="15"/>
  <c r="BS25" i="15"/>
  <c r="BS13" i="15"/>
  <c r="BT5" i="15"/>
  <c r="BT26" i="15" s="1"/>
  <c r="BJ7" i="32"/>
  <c r="BK6" i="32"/>
  <c r="DB6" i="32"/>
  <c r="DC7" i="32"/>
  <c r="DD6" i="32"/>
  <c r="GN6" i="32"/>
  <c r="GO7" i="32"/>
  <c r="GP6" i="32"/>
  <c r="FJ6" i="32"/>
  <c r="FK7" i="32"/>
  <c r="FL6" i="32"/>
  <c r="HC6" i="32"/>
  <c r="HD7" i="32"/>
  <c r="HE6" i="32"/>
  <c r="EV7" i="32"/>
  <c r="EU6" i="32"/>
  <c r="EW6" i="32"/>
  <c r="AI5" i="32"/>
  <c r="JN7" i="32"/>
  <c r="JD7" i="32" s="1"/>
  <c r="JO6" i="32"/>
  <c r="JI6" i="32"/>
  <c r="JJ6" i="32" s="1"/>
  <c r="LJ6" i="32"/>
  <c r="LA6" i="32"/>
  <c r="IW7" i="32"/>
  <c r="IV6" i="32"/>
  <c r="IX6" i="32"/>
  <c r="KL6" i="32"/>
  <c r="KU6" i="32"/>
  <c r="AU7" i="32"/>
  <c r="AV6" i="32"/>
  <c r="LP6" i="32"/>
  <c r="LY6" i="32"/>
  <c r="CN7" i="32"/>
  <c r="CM6" i="32"/>
  <c r="CO6" i="32"/>
  <c r="HS7" i="32"/>
  <c r="HR6" i="32"/>
  <c r="HT6" i="32"/>
  <c r="CC6" i="32"/>
  <c r="EF6" i="32"/>
  <c r="EG7" i="32"/>
  <c r="EH6" i="32"/>
  <c r="FZ7" i="32"/>
  <c r="FY6" i="32"/>
  <c r="GA6" i="32"/>
  <c r="DR7" i="32"/>
  <c r="DQ6" i="32"/>
  <c r="DS6" i="32"/>
  <c r="BR7" i="32"/>
  <c r="BS7" i="32" s="1"/>
  <c r="BT7" i="32" s="1"/>
  <c r="BU7" i="32" s="1"/>
  <c r="JW6" i="32"/>
  <c r="KF6" i="32"/>
  <c r="IH7" i="32"/>
  <c r="IG6" i="32"/>
  <c r="II6" i="32"/>
  <c r="BT11" i="15" l="1"/>
  <c r="BT9" i="15"/>
  <c r="BT10" i="15"/>
  <c r="BT8" i="15"/>
  <c r="BT6" i="15"/>
  <c r="QE9" i="33"/>
  <c r="PI9" i="33" s="1"/>
  <c r="EI9" i="33" s="1"/>
  <c r="HS9" i="33"/>
  <c r="MD10" i="33"/>
  <c r="EQ9" i="33"/>
  <c r="EP9" i="33"/>
  <c r="EK9" i="33"/>
  <c r="ER9" i="33"/>
  <c r="EC9" i="33"/>
  <c r="MH10" i="33"/>
  <c r="LU10" i="33"/>
  <c r="QA9" i="33"/>
  <c r="PE9" i="33" s="1"/>
  <c r="LL9" i="33"/>
  <c r="IB9" i="33"/>
  <c r="PX9" i="33"/>
  <c r="PB9" i="33" s="1"/>
  <c r="QJ9" i="33"/>
  <c r="PN9" i="33" s="1"/>
  <c r="QK9" i="33"/>
  <c r="PO9" i="33" s="1"/>
  <c r="HZ9" i="33"/>
  <c r="HY9" i="33"/>
  <c r="MF10" i="33"/>
  <c r="GV9" i="33"/>
  <c r="QD9" i="33" s="1"/>
  <c r="PH9" i="33" s="1"/>
  <c r="MT9" i="33"/>
  <c r="HK9" i="33"/>
  <c r="PZ9" i="33"/>
  <c r="PD9" i="33" s="1"/>
  <c r="HN9" i="33"/>
  <c r="QH9" i="33"/>
  <c r="PL9" i="33" s="1"/>
  <c r="HV9" i="33"/>
  <c r="QF9" i="33"/>
  <c r="PJ9" i="33" s="1"/>
  <c r="QC9" i="33"/>
  <c r="PG9" i="33" s="1"/>
  <c r="QO9" i="33"/>
  <c r="PS9" i="33" s="1"/>
  <c r="HU9" i="33"/>
  <c r="HL9" i="33"/>
  <c r="LE9" i="33"/>
  <c r="MI10" i="33"/>
  <c r="HT9" i="33"/>
  <c r="IA9" i="33"/>
  <c r="MG10" i="33"/>
  <c r="LW10" i="33"/>
  <c r="QI9" i="33"/>
  <c r="PM9" i="33" s="1"/>
  <c r="MC10" i="33"/>
  <c r="MA10" i="33"/>
  <c r="PV9" i="33"/>
  <c r="OZ9" i="33" s="1"/>
  <c r="PW9" i="33"/>
  <c r="PA9" i="33" s="1"/>
  <c r="KW9" i="33"/>
  <c r="HM9" i="33"/>
  <c r="LS10" i="33"/>
  <c r="HP9" i="33"/>
  <c r="QB9" i="33"/>
  <c r="PF9" i="33" s="1"/>
  <c r="HJ9" i="33"/>
  <c r="LV10" i="33"/>
  <c r="BT12" i="15"/>
  <c r="BT13" i="15"/>
  <c r="BT14" i="15"/>
  <c r="BT16" i="15"/>
  <c r="BT15" i="15"/>
  <c r="BT18" i="15"/>
  <c r="BT20" i="15"/>
  <c r="BT17" i="15"/>
  <c r="BT21" i="15"/>
  <c r="BT19" i="15"/>
  <c r="BT22" i="15"/>
  <c r="BT24" i="15"/>
  <c r="BT27" i="15"/>
  <c r="BT25" i="15"/>
  <c r="BT23" i="15"/>
  <c r="BU5" i="15"/>
  <c r="BU26" i="15" s="1"/>
  <c r="IA7" i="32"/>
  <c r="IB7" i="32" s="1"/>
  <c r="IC7" i="32" s="1"/>
  <c r="ID7" i="32" s="1"/>
  <c r="DK7" i="32"/>
  <c r="DL7" i="32" s="1"/>
  <c r="DM7" i="32" s="1"/>
  <c r="DN7" i="32" s="1"/>
  <c r="HW6" i="32"/>
  <c r="JA6" i="32"/>
  <c r="HH6" i="32"/>
  <c r="BN6" i="32"/>
  <c r="LK9" i="33"/>
  <c r="CD7" i="32"/>
  <c r="CB7" i="32"/>
  <c r="CA8" i="32"/>
  <c r="BQ8" i="32" s="1"/>
  <c r="BV7" i="32"/>
  <c r="BW7" i="32" s="1"/>
  <c r="GD6" i="32"/>
  <c r="EK6" i="32"/>
  <c r="CG7" i="32"/>
  <c r="CH7" i="32" s="1"/>
  <c r="CI7" i="32" s="1"/>
  <c r="CJ7" i="32" s="1"/>
  <c r="AY6" i="32"/>
  <c r="LH6" i="32"/>
  <c r="LG7" i="32"/>
  <c r="KW7" i="32" s="1"/>
  <c r="LB6" i="32"/>
  <c r="LC6" i="32" s="1"/>
  <c r="EZ6" i="32"/>
  <c r="GW7" i="32"/>
  <c r="GX7" i="32" s="1"/>
  <c r="GY7" i="32" s="1"/>
  <c r="GZ7" i="32" s="1"/>
  <c r="GS6" i="32"/>
  <c r="DG6" i="32"/>
  <c r="BC7" i="32"/>
  <c r="BD7" i="32" s="1"/>
  <c r="BE7" i="32" s="1"/>
  <c r="BF7" i="32" s="1"/>
  <c r="IL6" i="32"/>
  <c r="DV6" i="32"/>
  <c r="DZ7" i="32"/>
  <c r="EA7" i="32" s="1"/>
  <c r="EB7" i="32" s="1"/>
  <c r="EC7" i="32" s="1"/>
  <c r="HL7" i="32"/>
  <c r="HM7" i="32" s="1"/>
  <c r="HN7" i="32" s="1"/>
  <c r="HO7" i="32" s="1"/>
  <c r="AN7" i="32"/>
  <c r="AO7" i="32" s="1"/>
  <c r="AP7" i="32" s="1"/>
  <c r="AQ7" i="32" s="1"/>
  <c r="IP7" i="32"/>
  <c r="IQ7" i="32" s="1"/>
  <c r="IR7" i="32" s="1"/>
  <c r="IS7" i="32" s="1"/>
  <c r="JK6" i="32"/>
  <c r="JL7" i="32"/>
  <c r="JM6" i="32"/>
  <c r="AD5" i="32"/>
  <c r="AG6" i="32"/>
  <c r="FO6" i="32"/>
  <c r="GH7" i="32"/>
  <c r="GI7" i="32" s="1"/>
  <c r="GJ7" i="32" s="1"/>
  <c r="GK7" i="32" s="1"/>
  <c r="CV7" i="32"/>
  <c r="CW7" i="32" s="1"/>
  <c r="CX7" i="32" s="1"/>
  <c r="CY7" i="32" s="1"/>
  <c r="JX6" i="32"/>
  <c r="JY6" i="32" s="1"/>
  <c r="KD6" i="32"/>
  <c r="KC7" i="32"/>
  <c r="JS7" i="32" s="1"/>
  <c r="FS7" i="32"/>
  <c r="FT7" i="32" s="1"/>
  <c r="FU7" i="32" s="1"/>
  <c r="FV7" i="32" s="1"/>
  <c r="CR6" i="32"/>
  <c r="LV7" i="32"/>
  <c r="LL7" i="32" s="1"/>
  <c r="LW6" i="32"/>
  <c r="LQ6" i="32"/>
  <c r="LR6" i="32" s="1"/>
  <c r="KM6" i="32"/>
  <c r="KN6" i="32" s="1"/>
  <c r="KR7" i="32"/>
  <c r="KH7" i="32" s="1"/>
  <c r="KS6" i="32"/>
  <c r="EO7" i="32"/>
  <c r="EP7" i="32" s="1"/>
  <c r="EQ7" i="32" s="1"/>
  <c r="ER7" i="32" s="1"/>
  <c r="LJ9" i="33"/>
  <c r="FD7" i="32"/>
  <c r="FE7" i="32" s="1"/>
  <c r="FF7" i="32" s="1"/>
  <c r="FG7" i="32" s="1"/>
  <c r="LC9" i="33" l="1"/>
  <c r="BU9" i="15"/>
  <c r="BU11" i="15"/>
  <c r="BU10" i="15"/>
  <c r="BU6" i="15"/>
  <c r="BU8" i="15"/>
  <c r="ES9" i="33"/>
  <c r="EL9" i="33"/>
  <c r="EO9" i="33"/>
  <c r="EM9" i="33"/>
  <c r="EJ9" i="33"/>
  <c r="EN9" i="33"/>
  <c r="EA9" i="33"/>
  <c r="ED9" i="33"/>
  <c r="EE9" i="33"/>
  <c r="DZ9" i="33"/>
  <c r="EB9" i="33"/>
  <c r="EF9" i="33"/>
  <c r="EH9" i="33"/>
  <c r="EG9" i="33"/>
  <c r="KY9" i="33"/>
  <c r="KC9" i="33" s="1"/>
  <c r="KX9" i="33"/>
  <c r="FV9" i="33" s="1"/>
  <c r="OH9" i="33" s="1"/>
  <c r="GJ9" i="33"/>
  <c r="NZ10" i="33" s="1"/>
  <c r="LB9" i="33"/>
  <c r="FZ9" i="33" s="1"/>
  <c r="LX10" i="33"/>
  <c r="HR9" i="33"/>
  <c r="LI9" i="33"/>
  <c r="LH9" i="33"/>
  <c r="GF9" i="33" s="1"/>
  <c r="KP9" i="33"/>
  <c r="KV9" i="33"/>
  <c r="GC9" i="33"/>
  <c r="KI9" i="33"/>
  <c r="GH9" i="33"/>
  <c r="KN9" i="33"/>
  <c r="GA9" i="33"/>
  <c r="KG9" i="33"/>
  <c r="GI9" i="33"/>
  <c r="KO9" i="33"/>
  <c r="FU9" i="33"/>
  <c r="KA9" i="33"/>
  <c r="LM9" i="33"/>
  <c r="LA9" i="33"/>
  <c r="LF9" i="33"/>
  <c r="LD9" i="33"/>
  <c r="LG9" i="33"/>
  <c r="KU9" i="33"/>
  <c r="KT9" i="33"/>
  <c r="KZ9" i="33"/>
  <c r="BU12" i="15"/>
  <c r="BU13" i="15"/>
  <c r="BU14" i="15"/>
  <c r="BU16" i="15"/>
  <c r="BU17" i="15"/>
  <c r="BU18" i="15"/>
  <c r="BU19" i="15"/>
  <c r="BU20" i="15"/>
  <c r="BU23" i="15"/>
  <c r="BU25" i="15"/>
  <c r="BU21" i="15"/>
  <c r="BU22" i="15"/>
  <c r="BU24" i="15"/>
  <c r="BU27" i="15"/>
  <c r="BU15" i="15"/>
  <c r="BV5" i="15"/>
  <c r="BV26" i="15" s="1"/>
  <c r="EY7" i="32"/>
  <c r="FA7" i="32"/>
  <c r="EX8" i="32"/>
  <c r="EN8" i="32" s="1"/>
  <c r="ES7" i="32"/>
  <c r="ET7" i="32" s="1"/>
  <c r="LS6" i="32"/>
  <c r="LT7" i="32"/>
  <c r="LU6" i="32"/>
  <c r="JZ6" i="32"/>
  <c r="KA7" i="32"/>
  <c r="KB6" i="32"/>
  <c r="LD6" i="32"/>
  <c r="LE7" i="32"/>
  <c r="LF6" i="32"/>
  <c r="DO7" i="32"/>
  <c r="DP7" i="32" s="1"/>
  <c r="DW7" i="32"/>
  <c r="DU7" i="32"/>
  <c r="DT8" i="32"/>
  <c r="DJ8" i="32" s="1"/>
  <c r="FM8" i="32"/>
  <c r="FC8" i="32" s="1"/>
  <c r="FP7" i="32"/>
  <c r="FN7" i="32"/>
  <c r="FH7" i="32"/>
  <c r="FI7" i="32" s="1"/>
  <c r="KO6" i="32"/>
  <c r="KP7" i="32"/>
  <c r="KQ6" i="32"/>
  <c r="FW7" i="32"/>
  <c r="FX7" i="32" s="1"/>
  <c r="GE7" i="32"/>
  <c r="GB8" i="32"/>
  <c r="FR8" i="32" s="1"/>
  <c r="GC7" i="32"/>
  <c r="DH7" i="32"/>
  <c r="DF7" i="32"/>
  <c r="DE8" i="32"/>
  <c r="CU8" i="32" s="1"/>
  <c r="CZ7" i="32"/>
  <c r="DA7" i="32" s="1"/>
  <c r="HU8" i="32"/>
  <c r="HK8" i="32" s="1"/>
  <c r="HP7" i="32"/>
  <c r="HQ7" i="32" s="1"/>
  <c r="HV7" i="32"/>
  <c r="HX7" i="32"/>
  <c r="BG7" i="32"/>
  <c r="BH7" i="32" s="1"/>
  <c r="BM7" i="32"/>
  <c r="BO7" i="32"/>
  <c r="BI7" i="32"/>
  <c r="BL8" i="32"/>
  <c r="BB8" i="32" s="1"/>
  <c r="HG7" i="32"/>
  <c r="HF8" i="32"/>
  <c r="GV8" i="32" s="1"/>
  <c r="HA7" i="32"/>
  <c r="HB7" i="32" s="1"/>
  <c r="HI7" i="32"/>
  <c r="AA6" i="32"/>
  <c r="S6" i="32"/>
  <c r="T6" i="32" s="1"/>
  <c r="JP6" i="32"/>
  <c r="AW8" i="32"/>
  <c r="AM8" i="32" s="1"/>
  <c r="AT7" i="32"/>
  <c r="AX7" i="32"/>
  <c r="AZ7" i="32"/>
  <c r="AR7" i="32"/>
  <c r="AS7" i="32" s="1"/>
  <c r="IM7" i="32"/>
  <c r="IK7" i="32"/>
  <c r="IJ8" i="32"/>
  <c r="HZ8" i="32" s="1"/>
  <c r="IE7" i="32"/>
  <c r="IF7" i="32" s="1"/>
  <c r="GQ8" i="32"/>
  <c r="GG8" i="32" s="1"/>
  <c r="GR7" i="32"/>
  <c r="GT7" i="32"/>
  <c r="GL7" i="32"/>
  <c r="GM7" i="32" s="1"/>
  <c r="JE7" i="32"/>
  <c r="JF7" i="32" s="1"/>
  <c r="JG7" i="32" s="1"/>
  <c r="IT7" i="32"/>
  <c r="IU7" i="32" s="1"/>
  <c r="IZ7" i="32"/>
  <c r="JB7" i="32"/>
  <c r="IY8" i="32"/>
  <c r="IO8" i="32" s="1"/>
  <c r="EL7" i="32"/>
  <c r="EI8" i="32"/>
  <c r="DY8" i="32" s="1"/>
  <c r="ED7" i="32"/>
  <c r="EE7" i="32" s="1"/>
  <c r="EJ7" i="32"/>
  <c r="CS7" i="32"/>
  <c r="CP8" i="32"/>
  <c r="CF8" i="32" s="1"/>
  <c r="CK7" i="32"/>
  <c r="CL7" i="32" s="1"/>
  <c r="CQ7" i="32"/>
  <c r="BX7" i="32"/>
  <c r="BY8" i="32"/>
  <c r="BZ7" i="32"/>
  <c r="BV9" i="15" l="1"/>
  <c r="BV11" i="15"/>
  <c r="BV10" i="15"/>
  <c r="BV6" i="15"/>
  <c r="BV8" i="15"/>
  <c r="RF9" i="33"/>
  <c r="OR9" i="33"/>
  <c r="QZ9" i="33"/>
  <c r="OL9" i="33"/>
  <c r="NK10" i="33"/>
  <c r="II10" i="33" s="1"/>
  <c r="OG9" i="33"/>
  <c r="RA9" i="33"/>
  <c r="OM9" i="33"/>
  <c r="RC9" i="33"/>
  <c r="OO9" i="33"/>
  <c r="RJ9" i="33"/>
  <c r="OV9" i="33"/>
  <c r="RI9" i="33"/>
  <c r="OU9" i="33"/>
  <c r="RH9" i="33"/>
  <c r="OT9" i="33"/>
  <c r="FW9" i="33"/>
  <c r="NM10" i="33" s="1"/>
  <c r="KB9" i="33"/>
  <c r="GG9" i="33"/>
  <c r="KL9" i="33"/>
  <c r="FT9" i="33"/>
  <c r="KF9" i="33"/>
  <c r="JZ9" i="33"/>
  <c r="KM9" i="33"/>
  <c r="KD9" i="33"/>
  <c r="JX9" i="33"/>
  <c r="NV10" i="33"/>
  <c r="NS10" i="33"/>
  <c r="QU9" i="33"/>
  <c r="GD9" i="33"/>
  <c r="KJ9" i="33"/>
  <c r="NQ10" i="33"/>
  <c r="GB9" i="33"/>
  <c r="KH9" i="33"/>
  <c r="FY9" i="33"/>
  <c r="OK9" i="33" s="1"/>
  <c r="KE9" i="33"/>
  <c r="FS9" i="33"/>
  <c r="JY9" i="33"/>
  <c r="GE9" i="33"/>
  <c r="KK9" i="33"/>
  <c r="GK9" i="33"/>
  <c r="KQ9" i="33"/>
  <c r="NL10" i="33"/>
  <c r="QV9" i="33"/>
  <c r="FX9" i="33"/>
  <c r="FR9" i="33"/>
  <c r="BV13" i="15"/>
  <c r="BV12" i="15"/>
  <c r="BV15" i="15"/>
  <c r="BV14" i="15"/>
  <c r="BV16" i="15"/>
  <c r="BV17" i="15"/>
  <c r="BV19" i="15"/>
  <c r="BV18" i="15"/>
  <c r="BV20" i="15"/>
  <c r="BV23" i="15"/>
  <c r="BV25" i="15"/>
  <c r="BV22" i="15"/>
  <c r="BV21" i="15"/>
  <c r="BV24" i="15"/>
  <c r="BV27" i="15"/>
  <c r="BW5" i="15"/>
  <c r="BW26" i="15" s="1"/>
  <c r="AL10" i="33"/>
  <c r="IX10" i="33"/>
  <c r="NX10" i="33"/>
  <c r="NP10" i="33"/>
  <c r="NY10" i="33"/>
  <c r="U6" i="32"/>
  <c r="V6" i="32" s="1"/>
  <c r="W6" i="32" s="1"/>
  <c r="IV7" i="32"/>
  <c r="IW8" i="32"/>
  <c r="IX7" i="32"/>
  <c r="IG7" i="32"/>
  <c r="IH8" i="32"/>
  <c r="II7" i="32"/>
  <c r="CN8" i="32"/>
  <c r="CM7" i="32"/>
  <c r="CO7" i="32"/>
  <c r="AU8" i="32"/>
  <c r="AV7" i="32"/>
  <c r="FZ8" i="32"/>
  <c r="FY7" i="32"/>
  <c r="GA7" i="32"/>
  <c r="KI7" i="32"/>
  <c r="KJ7" i="32" s="1"/>
  <c r="KK7" i="32" s="1"/>
  <c r="FJ7" i="32"/>
  <c r="FK8" i="32"/>
  <c r="FL7" i="32"/>
  <c r="KX7" i="32"/>
  <c r="KY7" i="32" s="1"/>
  <c r="KZ7" i="32" s="1"/>
  <c r="JT7" i="32"/>
  <c r="JU7" i="32" s="1"/>
  <c r="JV7" i="32" s="1"/>
  <c r="LM7" i="32"/>
  <c r="LN7" i="32" s="1"/>
  <c r="LO7" i="32" s="1"/>
  <c r="CC7" i="32"/>
  <c r="EF7" i="32"/>
  <c r="EG8" i="32"/>
  <c r="EH7" i="32"/>
  <c r="GN7" i="32"/>
  <c r="GO8" i="32"/>
  <c r="GP7" i="32"/>
  <c r="DB7" i="32"/>
  <c r="DC8" i="32"/>
  <c r="DD7" i="32"/>
  <c r="HR7" i="32"/>
  <c r="HS8" i="32"/>
  <c r="HT7" i="32"/>
  <c r="BR8" i="32"/>
  <c r="BS8" i="32" s="1"/>
  <c r="BT8" i="32" s="1"/>
  <c r="BU8" i="32" s="1"/>
  <c r="JH7" i="32"/>
  <c r="JQ7" i="32"/>
  <c r="HD8" i="32"/>
  <c r="HC7" i="32"/>
  <c r="HE7" i="32"/>
  <c r="BJ8" i="32"/>
  <c r="BK7" i="32"/>
  <c r="KT6" i="32"/>
  <c r="DQ7" i="32"/>
  <c r="DR8" i="32"/>
  <c r="DS7" i="32"/>
  <c r="LI6" i="32"/>
  <c r="KE6" i="32"/>
  <c r="LX6" i="32"/>
  <c r="EU7" i="32"/>
  <c r="EV8" i="32"/>
  <c r="EW7" i="32"/>
  <c r="BW11" i="15" l="1"/>
  <c r="BW9" i="15"/>
  <c r="BW10" i="15"/>
  <c r="BW6" i="15"/>
  <c r="BW8" i="15"/>
  <c r="IT10" i="33"/>
  <c r="AE10" i="33"/>
  <c r="BA10" i="33" s="1"/>
  <c r="X10" i="33"/>
  <c r="AT10" i="33" s="1"/>
  <c r="BP10" i="33" s="1"/>
  <c r="AC10" i="33"/>
  <c r="AY10" i="33" s="1"/>
  <c r="BU10" i="33" s="1"/>
  <c r="IK10" i="33"/>
  <c r="W10" i="33"/>
  <c r="AS10" i="33" s="1"/>
  <c r="BO10" i="33" s="1"/>
  <c r="QR9" i="33"/>
  <c r="OD9" i="33"/>
  <c r="NU10" i="33"/>
  <c r="IS10" i="33" s="1"/>
  <c r="OQ9" i="33"/>
  <c r="RG9" i="33"/>
  <c r="OS9" i="33"/>
  <c r="NN10" i="33"/>
  <c r="OJ9" i="33"/>
  <c r="RD9" i="33"/>
  <c r="OP9" i="33"/>
  <c r="RK9" i="33"/>
  <c r="OW9" i="33"/>
  <c r="QS9" i="33"/>
  <c r="OE9" i="33"/>
  <c r="RB9" i="33"/>
  <c r="ON9" i="33"/>
  <c r="QT9" i="33"/>
  <c r="OF9" i="33"/>
  <c r="QW9" i="33"/>
  <c r="OI9" i="33"/>
  <c r="NW10" i="33"/>
  <c r="NJ10" i="33"/>
  <c r="IQ10" i="33"/>
  <c r="AH10" i="33"/>
  <c r="BD10" i="33" s="1"/>
  <c r="BZ10" i="33" s="1"/>
  <c r="NT10" i="33"/>
  <c r="OA10" i="33"/>
  <c r="NI10" i="33"/>
  <c r="IO10" i="33"/>
  <c r="NR10" i="33"/>
  <c r="Y10" i="33"/>
  <c r="AU10" i="33" s="1"/>
  <c r="BQ10" i="33" s="1"/>
  <c r="RE9" i="33"/>
  <c r="QY9" i="33"/>
  <c r="NO10" i="33"/>
  <c r="IJ10" i="33"/>
  <c r="NH10" i="33"/>
  <c r="QX9" i="33"/>
  <c r="BW12" i="15"/>
  <c r="BW13" i="15"/>
  <c r="BW15" i="15"/>
  <c r="BW14" i="15"/>
  <c r="BW16" i="15"/>
  <c r="BW20" i="15"/>
  <c r="BW17" i="15"/>
  <c r="BW22" i="15"/>
  <c r="BW24" i="15"/>
  <c r="BW27" i="15"/>
  <c r="BW18" i="15"/>
  <c r="BW19" i="15"/>
  <c r="BW23" i="15"/>
  <c r="BW25" i="15"/>
  <c r="BW21" i="15"/>
  <c r="BX5" i="15"/>
  <c r="BX26" i="15" s="1"/>
  <c r="IN10" i="33"/>
  <c r="AB10" i="33"/>
  <c r="BH10" i="33"/>
  <c r="CD10" i="33" s="1"/>
  <c r="IW10" i="33"/>
  <c r="AK10" i="33"/>
  <c r="AJ10" i="33"/>
  <c r="IV10" i="33"/>
  <c r="AB6" i="32"/>
  <c r="BN7" i="32"/>
  <c r="HW7" i="32"/>
  <c r="GH8" i="32"/>
  <c r="GI8" i="32" s="1"/>
  <c r="GJ8" i="32" s="1"/>
  <c r="GK8" i="32" s="1"/>
  <c r="DZ8" i="32"/>
  <c r="EA8" i="32" s="1"/>
  <c r="EB8" i="32" s="1"/>
  <c r="EC8" i="32" s="1"/>
  <c r="JW7" i="32"/>
  <c r="KF7" i="32"/>
  <c r="FO7" i="32"/>
  <c r="KL7" i="32"/>
  <c r="KU7" i="32"/>
  <c r="AY7" i="32"/>
  <c r="IL7" i="32"/>
  <c r="IP8" i="32"/>
  <c r="IQ8" i="32" s="1"/>
  <c r="IR8" i="32" s="1"/>
  <c r="IS8" i="32" s="1"/>
  <c r="EO8" i="32"/>
  <c r="EP8" i="32" s="1"/>
  <c r="EQ8" i="32" s="1"/>
  <c r="ER8" i="32" s="1"/>
  <c r="EZ7" i="32"/>
  <c r="HH7" i="32"/>
  <c r="HL8" i="32"/>
  <c r="HM8" i="32" s="1"/>
  <c r="HN8" i="32" s="1"/>
  <c r="HO8" i="32" s="1"/>
  <c r="FD8" i="32"/>
  <c r="FE8" i="32" s="1"/>
  <c r="FF8" i="32" s="1"/>
  <c r="FG8" i="32" s="1"/>
  <c r="GD7" i="32"/>
  <c r="AN8" i="32"/>
  <c r="AO8" i="32" s="1"/>
  <c r="AP8" i="32" s="1"/>
  <c r="AQ8" i="32" s="1"/>
  <c r="CR7" i="32"/>
  <c r="IA8" i="32"/>
  <c r="IB8" i="32" s="1"/>
  <c r="IC8" i="32" s="1"/>
  <c r="ID8" i="32" s="1"/>
  <c r="DV7" i="32"/>
  <c r="DG7" i="32"/>
  <c r="LY7" i="32"/>
  <c r="LP7" i="32"/>
  <c r="LA7" i="32"/>
  <c r="LJ7" i="32"/>
  <c r="AH6" i="32"/>
  <c r="AK6" i="32"/>
  <c r="X6" i="32"/>
  <c r="DK8" i="32"/>
  <c r="DL8" i="32" s="1"/>
  <c r="DM8" i="32" s="1"/>
  <c r="DN8" i="32" s="1"/>
  <c r="BC8" i="32"/>
  <c r="BD8" i="32" s="1"/>
  <c r="BE8" i="32" s="1"/>
  <c r="BF8" i="32" s="1"/>
  <c r="GW8" i="32"/>
  <c r="GX8" i="32" s="1"/>
  <c r="GY8" i="32" s="1"/>
  <c r="GZ8" i="32" s="1"/>
  <c r="JN8" i="32"/>
  <c r="JD8" i="32" s="1"/>
  <c r="JO7" i="32"/>
  <c r="JI7" i="32"/>
  <c r="JJ7" i="32" s="1"/>
  <c r="CA9" i="32"/>
  <c r="BQ9" i="32" s="1"/>
  <c r="BV8" i="32"/>
  <c r="BW8" i="32" s="1"/>
  <c r="CD8" i="32"/>
  <c r="CB8" i="32"/>
  <c r="CV8" i="32"/>
  <c r="CW8" i="32" s="1"/>
  <c r="CX8" i="32" s="1"/>
  <c r="CY8" i="32" s="1"/>
  <c r="GS7" i="32"/>
  <c r="EK7" i="32"/>
  <c r="FS8" i="32"/>
  <c r="FT8" i="32" s="1"/>
  <c r="FU8" i="32" s="1"/>
  <c r="FV8" i="32" s="1"/>
  <c r="CG8" i="32"/>
  <c r="CH8" i="32" s="1"/>
  <c r="CI8" i="32" s="1"/>
  <c r="CJ8" i="32" s="1"/>
  <c r="JA7" i="32"/>
  <c r="BX9" i="15" l="1"/>
  <c r="BX11" i="15"/>
  <c r="BX10" i="15"/>
  <c r="BX8" i="15"/>
  <c r="BX6" i="15"/>
  <c r="BW10" i="33"/>
  <c r="CS10" i="33" s="1"/>
  <c r="IP10" i="33"/>
  <c r="IY10" i="33"/>
  <c r="IR10" i="33"/>
  <c r="AI10" i="33"/>
  <c r="BE10" i="33" s="1"/>
  <c r="AG10" i="33"/>
  <c r="BC10" i="33" s="1"/>
  <c r="IH10" i="33"/>
  <c r="U10" i="33"/>
  <c r="AQ10" i="33" s="1"/>
  <c r="BM10" i="33" s="1"/>
  <c r="IL10" i="33"/>
  <c r="Z10" i="33"/>
  <c r="AV10" i="33" s="1"/>
  <c r="BR10" i="33" s="1"/>
  <c r="CN10" i="33" s="1"/>
  <c r="AF10" i="33"/>
  <c r="BB10" i="33" s="1"/>
  <c r="BX10" i="33" s="1"/>
  <c r="V10" i="33"/>
  <c r="AR10" i="33" s="1"/>
  <c r="BN10" i="33" s="1"/>
  <c r="IU10" i="33"/>
  <c r="AM10" i="33"/>
  <c r="BI10" i="33" s="1"/>
  <c r="CE10" i="33" s="1"/>
  <c r="IG10" i="33"/>
  <c r="AD10" i="33"/>
  <c r="AZ10" i="33" s="1"/>
  <c r="BV10" i="33" s="1"/>
  <c r="IM10" i="33"/>
  <c r="AA10" i="33"/>
  <c r="AW10" i="33" s="1"/>
  <c r="BS10" i="33" s="1"/>
  <c r="CO10" i="33" s="1"/>
  <c r="IF10" i="33"/>
  <c r="T10" i="33"/>
  <c r="AP10" i="33" s="1"/>
  <c r="BL10" i="33" s="1"/>
  <c r="CH10" i="33" s="1"/>
  <c r="BX12" i="15"/>
  <c r="BX14" i="15"/>
  <c r="BX16" i="15"/>
  <c r="BX13" i="15"/>
  <c r="BX15" i="15"/>
  <c r="BX18" i="15"/>
  <c r="BX20" i="15"/>
  <c r="BX19" i="15"/>
  <c r="BX21" i="15"/>
  <c r="BX17" i="15"/>
  <c r="BX22" i="15"/>
  <c r="BX24" i="15"/>
  <c r="BX27" i="15"/>
  <c r="BX25" i="15"/>
  <c r="BX23" i="15"/>
  <c r="BY5" i="15"/>
  <c r="BY26" i="15" s="1"/>
  <c r="CV10" i="33"/>
  <c r="CZ10" i="33"/>
  <c r="CK10" i="33"/>
  <c r="CM10" i="33"/>
  <c r="CL10" i="33"/>
  <c r="CQ10" i="33"/>
  <c r="BG10" i="33"/>
  <c r="CC10" i="33" s="1"/>
  <c r="AX10" i="33"/>
  <c r="BT10" i="33" s="1"/>
  <c r="BF10" i="33"/>
  <c r="CB10" i="33" s="1"/>
  <c r="CQ8" i="32"/>
  <c r="CS8" i="32"/>
  <c r="CP9" i="32"/>
  <c r="CF9" i="32" s="1"/>
  <c r="CK8" i="32"/>
  <c r="CL8" i="32" s="1"/>
  <c r="FW8" i="32"/>
  <c r="FX8" i="32" s="1"/>
  <c r="GE8" i="32"/>
  <c r="GC8" i="32"/>
  <c r="GB9" i="32"/>
  <c r="FR9" i="32" s="1"/>
  <c r="LV8" i="32"/>
  <c r="LL8" i="32" s="1"/>
  <c r="LQ7" i="32"/>
  <c r="LR7" i="32" s="1"/>
  <c r="LW7" i="32"/>
  <c r="IJ9" i="32"/>
  <c r="HZ9" i="32" s="1"/>
  <c r="IM8" i="32"/>
  <c r="IK8" i="32"/>
  <c r="IE8" i="32"/>
  <c r="IF8" i="32" s="1"/>
  <c r="AT8" i="32"/>
  <c r="AX8" i="32"/>
  <c r="AR8" i="32"/>
  <c r="AS8" i="32" s="1"/>
  <c r="AZ8" i="32"/>
  <c r="AW9" i="32"/>
  <c r="AM9" i="32" s="1"/>
  <c r="IT8" i="32"/>
  <c r="IU8" i="32" s="1"/>
  <c r="JB8" i="32"/>
  <c r="IY9" i="32"/>
  <c r="IO9" i="32" s="1"/>
  <c r="IZ8" i="32"/>
  <c r="ED8" i="32"/>
  <c r="EE8" i="32" s="1"/>
  <c r="EI9" i="32"/>
  <c r="DY9" i="32" s="1"/>
  <c r="EL8" i="32"/>
  <c r="EJ8" i="32"/>
  <c r="BX8" i="32"/>
  <c r="BY9" i="32"/>
  <c r="BZ8" i="32"/>
  <c r="AF6" i="32"/>
  <c r="Y6" i="32"/>
  <c r="FA8" i="32"/>
  <c r="EX9" i="32"/>
  <c r="EN9" i="32" s="1"/>
  <c r="EY8" i="32"/>
  <c r="ES8" i="32"/>
  <c r="ET8" i="32" s="1"/>
  <c r="KR8" i="32"/>
  <c r="KH8" i="32" s="1"/>
  <c r="KM7" i="32"/>
  <c r="KN7" i="32" s="1"/>
  <c r="KS7" i="32"/>
  <c r="JX7" i="32"/>
  <c r="JY7" i="32" s="1"/>
  <c r="KD7" i="32"/>
  <c r="KC8" i="32"/>
  <c r="JS8" i="32" s="1"/>
  <c r="GT8" i="32"/>
  <c r="GR8" i="32"/>
  <c r="GL8" i="32"/>
  <c r="GM8" i="32" s="1"/>
  <c r="GQ9" i="32"/>
  <c r="GG9" i="32" s="1"/>
  <c r="BL9" i="32"/>
  <c r="BB9" i="32" s="1"/>
  <c r="BI8" i="32"/>
  <c r="BM8" i="32"/>
  <c r="BO8" i="32"/>
  <c r="BG8" i="32"/>
  <c r="BH8" i="32" s="1"/>
  <c r="DE9" i="32"/>
  <c r="CU9" i="32" s="1"/>
  <c r="DF8" i="32"/>
  <c r="CZ8" i="32"/>
  <c r="DA8" i="32" s="1"/>
  <c r="DH8" i="32"/>
  <c r="JK7" i="32"/>
  <c r="JL8" i="32"/>
  <c r="JM7" i="32"/>
  <c r="HG8" i="32"/>
  <c r="HI8" i="32"/>
  <c r="HF9" i="32"/>
  <c r="GV9" i="32" s="1"/>
  <c r="HA8" i="32"/>
  <c r="HB8" i="32" s="1"/>
  <c r="DO8" i="32"/>
  <c r="DP8" i="32" s="1"/>
  <c r="DW8" i="32"/>
  <c r="DT9" i="32"/>
  <c r="DJ9" i="32" s="1"/>
  <c r="DU8" i="32"/>
  <c r="LG8" i="32"/>
  <c r="KW8" i="32" s="1"/>
  <c r="LH7" i="32"/>
  <c r="LB7" i="32"/>
  <c r="LC7" i="32" s="1"/>
  <c r="FH8" i="32"/>
  <c r="FI8" i="32" s="1"/>
  <c r="FM9" i="32"/>
  <c r="FC9" i="32" s="1"/>
  <c r="FP8" i="32"/>
  <c r="FN8" i="32"/>
  <c r="HV8" i="32"/>
  <c r="HX8" i="32"/>
  <c r="HP8" i="32"/>
  <c r="HQ8" i="32" s="1"/>
  <c r="HU9" i="32"/>
  <c r="HK9" i="32" s="1"/>
  <c r="BY11" i="15" l="1"/>
  <c r="BY9" i="15"/>
  <c r="BY10" i="15"/>
  <c r="BY6" i="15"/>
  <c r="BY8" i="15"/>
  <c r="CA10" i="33"/>
  <c r="CW10" i="33" s="1"/>
  <c r="DS10" i="33" s="1"/>
  <c r="FK10" i="33" s="1"/>
  <c r="BY10" i="33"/>
  <c r="CU10" i="33" s="1"/>
  <c r="DQ10" i="33" s="1"/>
  <c r="FI10" i="33" s="1"/>
  <c r="DR10" i="33"/>
  <c r="FJ10" i="33" s="1"/>
  <c r="JP10" i="33"/>
  <c r="DO10" i="33"/>
  <c r="FG10" i="33" s="1"/>
  <c r="JM10" i="33"/>
  <c r="DV10" i="33"/>
  <c r="FN10" i="33" s="1"/>
  <c r="JT10" i="33"/>
  <c r="DG10" i="33"/>
  <c r="EY10" i="33" s="1"/>
  <c r="JE10" i="33"/>
  <c r="DI10" i="33"/>
  <c r="FA10" i="33" s="1"/>
  <c r="JG10" i="33"/>
  <c r="DD10" i="33"/>
  <c r="EV10" i="33" s="1"/>
  <c r="JB10" i="33"/>
  <c r="DM10" i="33"/>
  <c r="FE10" i="33" s="1"/>
  <c r="JK10" i="33"/>
  <c r="DJ10" i="33"/>
  <c r="FB10" i="33" s="1"/>
  <c r="JH10" i="33"/>
  <c r="DK10" i="33"/>
  <c r="FC10" i="33" s="1"/>
  <c r="JI10" i="33"/>
  <c r="DH10" i="33"/>
  <c r="EZ10" i="33" s="1"/>
  <c r="JF10" i="33"/>
  <c r="BY12" i="15"/>
  <c r="BY13" i="15"/>
  <c r="BY14" i="15"/>
  <c r="BY16" i="15"/>
  <c r="BY15" i="15"/>
  <c r="BY17" i="15"/>
  <c r="BY18" i="15"/>
  <c r="BY19" i="15"/>
  <c r="BY20" i="15"/>
  <c r="BY21" i="15"/>
  <c r="BY23" i="15"/>
  <c r="BY25" i="15"/>
  <c r="BY22" i="15"/>
  <c r="BY24" i="15"/>
  <c r="BY27" i="15"/>
  <c r="BZ5" i="15"/>
  <c r="BZ26" i="15" s="1"/>
  <c r="CR10" i="33"/>
  <c r="DA10" i="33"/>
  <c r="CY10" i="33"/>
  <c r="CX10" i="33"/>
  <c r="CT10" i="33"/>
  <c r="CI10" i="33"/>
  <c r="CJ10" i="33"/>
  <c r="CP10" i="33"/>
  <c r="GN8" i="32"/>
  <c r="GO9" i="32"/>
  <c r="GP8" i="32"/>
  <c r="HC8" i="32"/>
  <c r="HD9" i="32"/>
  <c r="HE8" i="32"/>
  <c r="LT8" i="32"/>
  <c r="LS7" i="32"/>
  <c r="LU7" i="32"/>
  <c r="BJ9" i="32"/>
  <c r="BK8" i="32"/>
  <c r="HR8" i="32"/>
  <c r="HS9" i="32"/>
  <c r="HT8" i="32"/>
  <c r="FJ8" i="32"/>
  <c r="FK9" i="32"/>
  <c r="FL8" i="32"/>
  <c r="JP7" i="32"/>
  <c r="LD7" i="32"/>
  <c r="LE8" i="32"/>
  <c r="LF7" i="32"/>
  <c r="JE8" i="32"/>
  <c r="JF8" i="32" s="1"/>
  <c r="JG8" i="32" s="1"/>
  <c r="DB8" i="32"/>
  <c r="DC9" i="32"/>
  <c r="DD8" i="32"/>
  <c r="KO7" i="32"/>
  <c r="KP8" i="32"/>
  <c r="KQ7" i="32"/>
  <c r="Z6" i="32"/>
  <c r="AC6" i="32" s="1"/>
  <c r="AE7" i="32"/>
  <c r="AJ6" i="32"/>
  <c r="CC8" i="32"/>
  <c r="EF8" i="32"/>
  <c r="EG9" i="32"/>
  <c r="EH8" i="32"/>
  <c r="IV8" i="32"/>
  <c r="IW9" i="32"/>
  <c r="IX8" i="32"/>
  <c r="IG8" i="32"/>
  <c r="IH9" i="32"/>
  <c r="II8" i="32"/>
  <c r="BR9" i="32"/>
  <c r="BS9" i="32" s="1"/>
  <c r="BT9" i="32" s="1"/>
  <c r="BU9" i="32" s="1"/>
  <c r="AU9" i="32"/>
  <c r="AV8" i="32"/>
  <c r="FY8" i="32"/>
  <c r="FZ9" i="32"/>
  <c r="GA8" i="32"/>
  <c r="DR9" i="32"/>
  <c r="DQ8" i="32"/>
  <c r="DS8" i="32"/>
  <c r="JZ7" i="32"/>
  <c r="KA8" i="32"/>
  <c r="KB7" i="32"/>
  <c r="EV9" i="32"/>
  <c r="EU8" i="32"/>
  <c r="EW8" i="32"/>
  <c r="CM8" i="32"/>
  <c r="CN9" i="32"/>
  <c r="CO8" i="32"/>
  <c r="BZ9" i="15" l="1"/>
  <c r="BZ11" i="15"/>
  <c r="BZ10" i="15"/>
  <c r="BZ8" i="15"/>
  <c r="BZ6" i="15"/>
  <c r="JO10" i="33"/>
  <c r="JQ10" i="33"/>
  <c r="MR10" i="33"/>
  <c r="MO10" i="33"/>
  <c r="MW10" i="33"/>
  <c r="MZ10" i="33"/>
  <c r="MP10" i="33"/>
  <c r="ML10" i="33"/>
  <c r="MU10" i="33"/>
  <c r="MQ10" i="33"/>
  <c r="MY10" i="33"/>
  <c r="NA10" i="33"/>
  <c r="MS10" i="33"/>
  <c r="ND10" i="33"/>
  <c r="HC10" i="33"/>
  <c r="ME11" i="33" s="1"/>
  <c r="GW10" i="33"/>
  <c r="LY11" i="33" s="1"/>
  <c r="GS10" i="33"/>
  <c r="QA10" i="33" s="1"/>
  <c r="PE10" i="33" s="1"/>
  <c r="GY10" i="33"/>
  <c r="QG10" i="33" s="1"/>
  <c r="PK10" i="33" s="1"/>
  <c r="GQ10" i="33"/>
  <c r="PY10" i="33" s="1"/>
  <c r="PC10" i="33" s="1"/>
  <c r="HB10" i="33"/>
  <c r="HX10" i="33" s="1"/>
  <c r="HF10" i="33"/>
  <c r="MH11" i="33" s="1"/>
  <c r="HA10" i="33"/>
  <c r="HW10" i="33" s="1"/>
  <c r="DN10" i="33"/>
  <c r="FF10" i="33" s="1"/>
  <c r="JL10" i="33"/>
  <c r="DT10" i="33"/>
  <c r="FL10" i="33" s="1"/>
  <c r="JR10" i="33"/>
  <c r="GR10" i="33"/>
  <c r="HN10" i="33" s="1"/>
  <c r="DU10" i="33"/>
  <c r="FM10" i="33" s="1"/>
  <c r="JS10" i="33"/>
  <c r="DP10" i="33"/>
  <c r="FH10" i="33" s="1"/>
  <c r="JN10" i="33"/>
  <c r="GT10" i="33"/>
  <c r="LV11" i="33" s="1"/>
  <c r="DW10" i="33"/>
  <c r="FO10" i="33" s="1"/>
  <c r="JU10" i="33"/>
  <c r="GU10" i="33"/>
  <c r="LW11" i="33" s="1"/>
  <c r="DE10" i="33"/>
  <c r="EW10" i="33" s="1"/>
  <c r="JC10" i="33"/>
  <c r="GN10" i="33"/>
  <c r="LP11" i="33" s="1"/>
  <c r="DL10" i="33"/>
  <c r="FD10" i="33" s="1"/>
  <c r="JJ10" i="33"/>
  <c r="DF10" i="33"/>
  <c r="EX10" i="33" s="1"/>
  <c r="JD10" i="33"/>
  <c r="BZ13" i="15"/>
  <c r="BZ15" i="15"/>
  <c r="BZ12" i="15"/>
  <c r="BZ14" i="15"/>
  <c r="BZ16" i="15"/>
  <c r="BZ17" i="15"/>
  <c r="BZ19" i="15"/>
  <c r="BZ18" i="15"/>
  <c r="BZ20" i="15"/>
  <c r="BZ21" i="15"/>
  <c r="BZ23" i="15"/>
  <c r="BZ25" i="15"/>
  <c r="BZ22" i="15"/>
  <c r="BZ24" i="15"/>
  <c r="BZ27" i="15"/>
  <c r="CA5" i="15"/>
  <c r="CA26" i="15" s="1"/>
  <c r="EZ8" i="32"/>
  <c r="IA9" i="32"/>
  <c r="IB9" i="32" s="1"/>
  <c r="IC9" i="32" s="1"/>
  <c r="ID9" i="32" s="1"/>
  <c r="DG8" i="32"/>
  <c r="BN8" i="32"/>
  <c r="LM8" i="32"/>
  <c r="LN8" i="32" s="1"/>
  <c r="LO8" i="32" s="1"/>
  <c r="CG9" i="32"/>
  <c r="CH9" i="32" s="1"/>
  <c r="CI9" i="32" s="1"/>
  <c r="CJ9" i="32" s="1"/>
  <c r="GD8" i="32"/>
  <c r="BV9" i="32"/>
  <c r="BW9" i="32" s="1"/>
  <c r="CD9" i="32"/>
  <c r="CB9" i="32"/>
  <c r="CA10" i="32"/>
  <c r="BQ10" i="32" s="1"/>
  <c r="EK8" i="32"/>
  <c r="CV9" i="32"/>
  <c r="CW9" i="32" s="1"/>
  <c r="CX9" i="32" s="1"/>
  <c r="CY9" i="32" s="1"/>
  <c r="LI7" i="32"/>
  <c r="HW8" i="32"/>
  <c r="BC9" i="32"/>
  <c r="BD9" i="32" s="1"/>
  <c r="BE9" i="32" s="1"/>
  <c r="BF9" i="32" s="1"/>
  <c r="GW9" i="32"/>
  <c r="GX9" i="32" s="1"/>
  <c r="GY9" i="32" s="1"/>
  <c r="GZ9" i="32" s="1"/>
  <c r="GS8" i="32"/>
  <c r="DV8" i="32"/>
  <c r="HH8" i="32"/>
  <c r="EO9" i="32"/>
  <c r="EP9" i="32" s="1"/>
  <c r="EQ9" i="32" s="1"/>
  <c r="ER9" i="32" s="1"/>
  <c r="DK9" i="32"/>
  <c r="DL9" i="32" s="1"/>
  <c r="DM9" i="32" s="1"/>
  <c r="DN9" i="32" s="1"/>
  <c r="FS9" i="32"/>
  <c r="FT9" i="32" s="1"/>
  <c r="FU9" i="32" s="1"/>
  <c r="FV9" i="32" s="1"/>
  <c r="AY8" i="32"/>
  <c r="JA8" i="32"/>
  <c r="DZ9" i="32"/>
  <c r="EA9" i="32" s="1"/>
  <c r="EB9" i="32" s="1"/>
  <c r="EC9" i="32" s="1"/>
  <c r="JQ8" i="32"/>
  <c r="JH8" i="32"/>
  <c r="KX8" i="32"/>
  <c r="KY8" i="32" s="1"/>
  <c r="KZ8" i="32" s="1"/>
  <c r="FO8" i="32"/>
  <c r="HL9" i="32"/>
  <c r="HM9" i="32" s="1"/>
  <c r="HN9" i="32" s="1"/>
  <c r="HO9" i="32" s="1"/>
  <c r="LX7" i="32"/>
  <c r="GH9" i="32"/>
  <c r="GI9" i="32" s="1"/>
  <c r="GJ9" i="32" s="1"/>
  <c r="GK9" i="32" s="1"/>
  <c r="CR8" i="32"/>
  <c r="JT8" i="32"/>
  <c r="JU8" i="32" s="1"/>
  <c r="JV8" i="32" s="1"/>
  <c r="KI8" i="32"/>
  <c r="KJ8" i="32" s="1"/>
  <c r="KK8" i="32" s="1"/>
  <c r="KE7" i="32"/>
  <c r="AN9" i="32"/>
  <c r="AO9" i="32" s="1"/>
  <c r="AP9" i="32" s="1"/>
  <c r="AQ9" i="32" s="1"/>
  <c r="IL8" i="32"/>
  <c r="IP9" i="32"/>
  <c r="IQ9" i="32" s="1"/>
  <c r="IR9" i="32" s="1"/>
  <c r="IS9" i="32" s="1"/>
  <c r="AI6" i="32"/>
  <c r="KT7" i="32"/>
  <c r="FD9" i="32"/>
  <c r="FE9" i="32" s="1"/>
  <c r="FF9" i="32" s="1"/>
  <c r="FG9" i="32" s="1"/>
  <c r="CA11" i="15" l="1"/>
  <c r="CA9" i="15"/>
  <c r="CA10" i="15"/>
  <c r="CA6" i="15"/>
  <c r="CA8" i="15"/>
  <c r="HP10" i="33"/>
  <c r="EK10" i="33"/>
  <c r="EE10" i="33"/>
  <c r="EC10" i="33"/>
  <c r="HO10" i="33"/>
  <c r="MN10" i="33"/>
  <c r="MM10" i="33"/>
  <c r="NC10" i="33"/>
  <c r="MV10" i="33"/>
  <c r="MT10" i="33"/>
  <c r="MX10" i="33"/>
  <c r="NE10" i="33"/>
  <c r="NB10" i="33"/>
  <c r="HQ10" i="33"/>
  <c r="QB10" i="33"/>
  <c r="PF10" i="33" s="1"/>
  <c r="KZ10" i="33" s="1"/>
  <c r="LU11" i="33"/>
  <c r="HY10" i="33"/>
  <c r="QK10" i="33"/>
  <c r="PO10" i="33" s="1"/>
  <c r="HS10" i="33"/>
  <c r="QE10" i="33"/>
  <c r="PI10" i="33" s="1"/>
  <c r="KY10" i="33"/>
  <c r="HU10" i="33"/>
  <c r="KW10" i="33"/>
  <c r="LS11" i="33"/>
  <c r="HM10" i="33"/>
  <c r="IB10" i="33"/>
  <c r="QN10" i="33"/>
  <c r="PR10" i="33" s="1"/>
  <c r="QJ10" i="33"/>
  <c r="PN10" i="33" s="1"/>
  <c r="HE10" i="33"/>
  <c r="QM10" i="33" s="1"/>
  <c r="PQ10" i="33" s="1"/>
  <c r="MD11" i="33"/>
  <c r="MA11" i="33"/>
  <c r="QI10" i="33"/>
  <c r="PM10" i="33" s="1"/>
  <c r="MC11" i="33"/>
  <c r="LT11" i="33"/>
  <c r="GX10" i="33"/>
  <c r="QF10" i="33" s="1"/>
  <c r="PJ10" i="33" s="1"/>
  <c r="QC10" i="33"/>
  <c r="PG10" i="33" s="1"/>
  <c r="GO10" i="33"/>
  <c r="LQ11" i="33" s="1"/>
  <c r="PZ10" i="33"/>
  <c r="PD10" i="33" s="1"/>
  <c r="GP10" i="33"/>
  <c r="LR11" i="33" s="1"/>
  <c r="HD10" i="33"/>
  <c r="QL10" i="33" s="1"/>
  <c r="PP10" i="33" s="1"/>
  <c r="HG10" i="33"/>
  <c r="QO10" i="33" s="1"/>
  <c r="PS10" i="33" s="1"/>
  <c r="HJ10" i="33"/>
  <c r="GZ10" i="33"/>
  <c r="MB11" i="33" s="1"/>
  <c r="PV10" i="33"/>
  <c r="OZ10" i="33" s="1"/>
  <c r="GV10" i="33"/>
  <c r="LX11" i="33" s="1"/>
  <c r="CA15" i="15"/>
  <c r="CA16" i="15"/>
  <c r="CA13" i="15"/>
  <c r="CA14" i="15"/>
  <c r="CA17" i="15"/>
  <c r="CA12" i="15"/>
  <c r="CA18" i="15"/>
  <c r="CA19" i="15"/>
  <c r="CA22" i="15"/>
  <c r="CA24" i="15"/>
  <c r="CA27" i="15"/>
  <c r="CA20" i="15"/>
  <c r="CA21" i="15"/>
  <c r="CA23" i="15"/>
  <c r="CA25" i="15"/>
  <c r="CB5" i="15"/>
  <c r="CB26" i="15" s="1"/>
  <c r="FM10" i="32"/>
  <c r="FC10" i="32" s="1"/>
  <c r="FP9" i="32"/>
  <c r="FH9" i="32"/>
  <c r="FI9" i="32" s="1"/>
  <c r="FN9" i="32"/>
  <c r="AG7" i="32"/>
  <c r="AD6" i="32"/>
  <c r="KL8" i="32"/>
  <c r="KU8" i="32"/>
  <c r="HU10" i="32"/>
  <c r="HK10" i="32" s="1"/>
  <c r="HV9" i="32"/>
  <c r="HP9" i="32"/>
  <c r="HQ9" i="32" s="1"/>
  <c r="HX9" i="32"/>
  <c r="EY9" i="32"/>
  <c r="EX10" i="32"/>
  <c r="EN10" i="32" s="1"/>
  <c r="FA9" i="32"/>
  <c r="ES9" i="32"/>
  <c r="ET9" i="32" s="1"/>
  <c r="AT9" i="32"/>
  <c r="AR9" i="32"/>
  <c r="AS9" i="32" s="1"/>
  <c r="AZ9" i="32"/>
  <c r="AW10" i="32"/>
  <c r="AM10" i="32" s="1"/>
  <c r="AX9" i="32"/>
  <c r="JW8" i="32"/>
  <c r="KF8" i="32"/>
  <c r="JN9" i="32"/>
  <c r="JD9" i="32" s="1"/>
  <c r="JI8" i="32"/>
  <c r="JJ8" i="32" s="1"/>
  <c r="JO8" i="32"/>
  <c r="LJ8" i="32"/>
  <c r="LA8" i="32"/>
  <c r="BL10" i="32"/>
  <c r="BB10" i="32" s="1"/>
  <c r="BO9" i="32"/>
  <c r="BM9" i="32"/>
  <c r="BI9" i="32"/>
  <c r="BG9" i="32"/>
  <c r="BH9" i="32" s="1"/>
  <c r="CS9" i="32"/>
  <c r="CK9" i="32"/>
  <c r="CL9" i="32" s="1"/>
  <c r="CP10" i="32"/>
  <c r="CF10" i="32" s="1"/>
  <c r="CQ9" i="32"/>
  <c r="LE10" i="33"/>
  <c r="GQ10" i="32"/>
  <c r="GG10" i="32" s="1"/>
  <c r="GL9" i="32"/>
  <c r="GM9" i="32" s="1"/>
  <c r="GT9" i="32"/>
  <c r="GR9" i="32"/>
  <c r="GE9" i="32"/>
  <c r="GB10" i="32"/>
  <c r="FR10" i="32" s="1"/>
  <c r="FW9" i="32"/>
  <c r="FX9" i="32" s="1"/>
  <c r="GC9" i="32"/>
  <c r="DU9" i="32"/>
  <c r="DT10" i="32"/>
  <c r="DJ10" i="32" s="1"/>
  <c r="DO9" i="32"/>
  <c r="DP9" i="32" s="1"/>
  <c r="DW9" i="32"/>
  <c r="HI9" i="32"/>
  <c r="HF10" i="32"/>
  <c r="GV10" i="32" s="1"/>
  <c r="HA9" i="32"/>
  <c r="HB9" i="32" s="1"/>
  <c r="HG9" i="32"/>
  <c r="BX9" i="32"/>
  <c r="BY10" i="32"/>
  <c r="BZ9" i="32"/>
  <c r="LP8" i="32"/>
  <c r="LY8" i="32"/>
  <c r="IM9" i="32"/>
  <c r="IK9" i="32"/>
  <c r="IJ10" i="32"/>
  <c r="HZ10" i="32" s="1"/>
  <c r="IE9" i="32"/>
  <c r="IF9" i="32" s="1"/>
  <c r="IZ9" i="32"/>
  <c r="IY10" i="32"/>
  <c r="IO10" i="32" s="1"/>
  <c r="JB9" i="32"/>
  <c r="IT9" i="32"/>
  <c r="IU9" i="32" s="1"/>
  <c r="EL9" i="32"/>
  <c r="ED9" i="32"/>
  <c r="EE9" i="32" s="1"/>
  <c r="EJ9" i="32"/>
  <c r="EI10" i="32"/>
  <c r="DY10" i="32" s="1"/>
  <c r="DE10" i="32"/>
  <c r="CU10" i="32" s="1"/>
  <c r="CZ9" i="32"/>
  <c r="DA9" i="32" s="1"/>
  <c r="DF9" i="32"/>
  <c r="DH9" i="32"/>
  <c r="CB9" i="15" l="1"/>
  <c r="CB11" i="15"/>
  <c r="CB10" i="15"/>
  <c r="CB6" i="15"/>
  <c r="CB8" i="15"/>
  <c r="ES10" i="33"/>
  <c r="EQ10" i="33"/>
  <c r="DZ10" i="33"/>
  <c r="EP10" i="33"/>
  <c r="EG10" i="33"/>
  <c r="EM10" i="33"/>
  <c r="EN10" i="33"/>
  <c r="EI10" i="33"/>
  <c r="ED10" i="33"/>
  <c r="EO10" i="33"/>
  <c r="EJ10" i="33"/>
  <c r="ER10" i="33"/>
  <c r="EF10" i="33"/>
  <c r="FX10" i="33"/>
  <c r="OJ10" i="33" s="1"/>
  <c r="KD10" i="33"/>
  <c r="FU10" i="33"/>
  <c r="KA10" i="33"/>
  <c r="GC10" i="33"/>
  <c r="OO10" i="33" s="1"/>
  <c r="KI10" i="33"/>
  <c r="FW10" i="33"/>
  <c r="KC10" i="33"/>
  <c r="LC10" i="33"/>
  <c r="LI10" i="33"/>
  <c r="LL10" i="33"/>
  <c r="LH10" i="33"/>
  <c r="KX10" i="33"/>
  <c r="LG10" i="33"/>
  <c r="LA10" i="33"/>
  <c r="IA10" i="33"/>
  <c r="HK10" i="33"/>
  <c r="MG11" i="33"/>
  <c r="HZ10" i="33"/>
  <c r="MF11" i="33"/>
  <c r="HT10" i="33"/>
  <c r="LZ11" i="33"/>
  <c r="MI11" i="33"/>
  <c r="IC10" i="33"/>
  <c r="PW10" i="33"/>
  <c r="PA10" i="33" s="1"/>
  <c r="HL10" i="33"/>
  <c r="KT10" i="33"/>
  <c r="PX10" i="33"/>
  <c r="PB10" i="33" s="1"/>
  <c r="QH10" i="33"/>
  <c r="PL10" i="33" s="1"/>
  <c r="HV10" i="33"/>
  <c r="HR10" i="33"/>
  <c r="QD10" i="33"/>
  <c r="PH10" i="33" s="1"/>
  <c r="LJ10" i="33"/>
  <c r="CB12" i="15"/>
  <c r="CB13" i="15"/>
  <c r="CB14" i="15"/>
  <c r="CB16" i="15"/>
  <c r="CB15" i="15"/>
  <c r="CB18" i="15"/>
  <c r="CB20" i="15"/>
  <c r="CB21" i="15"/>
  <c r="CB17" i="15"/>
  <c r="CB22" i="15"/>
  <c r="CB24" i="15"/>
  <c r="CB27" i="15"/>
  <c r="CB19" i="15"/>
  <c r="CB23" i="15"/>
  <c r="CB25" i="15"/>
  <c r="CC5" i="15"/>
  <c r="CC26" i="15" s="1"/>
  <c r="HC9" i="32"/>
  <c r="HD10" i="32"/>
  <c r="HE9" i="32"/>
  <c r="LD10" i="33"/>
  <c r="AU10" i="32"/>
  <c r="AV9" i="32"/>
  <c r="BR10" i="32"/>
  <c r="BS10" i="32" s="1"/>
  <c r="BT10" i="32" s="1"/>
  <c r="BU10" i="32" s="1"/>
  <c r="LM10" i="33"/>
  <c r="CN10" i="32"/>
  <c r="CM9" i="32"/>
  <c r="CO9" i="32"/>
  <c r="LB8" i="32"/>
  <c r="LC8" i="32" s="1"/>
  <c r="LH8" i="32"/>
  <c r="LG9" i="32"/>
  <c r="KW9" i="32" s="1"/>
  <c r="FJ9" i="32"/>
  <c r="FK10" i="32"/>
  <c r="FL9" i="32"/>
  <c r="CC9" i="32"/>
  <c r="KD8" i="32"/>
  <c r="JX8" i="32"/>
  <c r="JY8" i="32" s="1"/>
  <c r="KC9" i="32"/>
  <c r="JS9" i="32" s="1"/>
  <c r="DC10" i="32"/>
  <c r="DB9" i="32"/>
  <c r="DD9" i="32"/>
  <c r="IV9" i="32"/>
  <c r="IW10" i="32"/>
  <c r="IX9" i="32"/>
  <c r="IG9" i="32"/>
  <c r="IH10" i="32"/>
  <c r="II9" i="32"/>
  <c r="EU9" i="32"/>
  <c r="EV10" i="32"/>
  <c r="EW9" i="32"/>
  <c r="S7" i="32"/>
  <c r="T7" i="32" s="1"/>
  <c r="AA7" i="32"/>
  <c r="EF9" i="32"/>
  <c r="EG10" i="32"/>
  <c r="EH9" i="32"/>
  <c r="LV9" i="32"/>
  <c r="LL9" i="32" s="1"/>
  <c r="LW8" i="32"/>
  <c r="LQ8" i="32"/>
  <c r="LR8" i="32" s="1"/>
  <c r="DQ9" i="32"/>
  <c r="DR10" i="32"/>
  <c r="DS9" i="32"/>
  <c r="FZ10" i="32"/>
  <c r="FY9" i="32"/>
  <c r="GA9" i="32"/>
  <c r="GO10" i="32"/>
  <c r="GN9" i="32"/>
  <c r="GP9" i="32"/>
  <c r="LK10" i="33"/>
  <c r="BJ10" i="32"/>
  <c r="BK9" i="32"/>
  <c r="JK8" i="32"/>
  <c r="JL9" i="32"/>
  <c r="JM8" i="32"/>
  <c r="HR9" i="32"/>
  <c r="HS10" i="32"/>
  <c r="HT9" i="32"/>
  <c r="KR9" i="32"/>
  <c r="KH9" i="32" s="1"/>
  <c r="KM8" i="32"/>
  <c r="KN8" i="32" s="1"/>
  <c r="KS8" i="32"/>
  <c r="CC11" i="15" l="1"/>
  <c r="CC9" i="15"/>
  <c r="CC10" i="15"/>
  <c r="CC8" i="15"/>
  <c r="CC6" i="15"/>
  <c r="EA10" i="33"/>
  <c r="EL10" i="33"/>
  <c r="EH10" i="33"/>
  <c r="EB10" i="33"/>
  <c r="QW10" i="33"/>
  <c r="OI10" i="33"/>
  <c r="QU10" i="33"/>
  <c r="OG10" i="33"/>
  <c r="LF10" i="33"/>
  <c r="KJ10" i="33" s="1"/>
  <c r="QX10" i="33"/>
  <c r="RC10" i="33"/>
  <c r="NK11" i="33"/>
  <c r="NM11" i="33"/>
  <c r="KN10" i="33"/>
  <c r="GJ10" i="33"/>
  <c r="KP10" i="33"/>
  <c r="FV10" i="33"/>
  <c r="KB10" i="33"/>
  <c r="GE10" i="33"/>
  <c r="OQ10" i="33" s="1"/>
  <c r="KK10" i="33"/>
  <c r="GK10" i="33"/>
  <c r="KQ10" i="33"/>
  <c r="GB10" i="33"/>
  <c r="ON10" i="33" s="1"/>
  <c r="KH10" i="33"/>
  <c r="GF10" i="33"/>
  <c r="KL10" i="33"/>
  <c r="GG10" i="33"/>
  <c r="OS10" i="33" s="1"/>
  <c r="KM10" i="33"/>
  <c r="GI10" i="33"/>
  <c r="KO10" i="33"/>
  <c r="FR10" i="33"/>
  <c r="JX10" i="33"/>
  <c r="FY10" i="33"/>
  <c r="OK10" i="33" s="1"/>
  <c r="KE10" i="33"/>
  <c r="GA10" i="33"/>
  <c r="KG10" i="33"/>
  <c r="KV10" i="33"/>
  <c r="KU10" i="33"/>
  <c r="LB10" i="33"/>
  <c r="GH10" i="33"/>
  <c r="OT10" i="33" s="1"/>
  <c r="CC12" i="15"/>
  <c r="CC13" i="15"/>
  <c r="CC14" i="15"/>
  <c r="CC16" i="15"/>
  <c r="CC19" i="15"/>
  <c r="CC20" i="15"/>
  <c r="CC15" i="15"/>
  <c r="CC23" i="15"/>
  <c r="CC25" i="15"/>
  <c r="CC17" i="15"/>
  <c r="CC18" i="15"/>
  <c r="CC22" i="15"/>
  <c r="CC24" i="15"/>
  <c r="CC27" i="15"/>
  <c r="CC21" i="15"/>
  <c r="CD5" i="15"/>
  <c r="CD26" i="15" s="1"/>
  <c r="NS11" i="33"/>
  <c r="NN11" i="33"/>
  <c r="GS9" i="32"/>
  <c r="AY9" i="32"/>
  <c r="HL10" i="32"/>
  <c r="HM10" i="32" s="1"/>
  <c r="HN10" i="32" s="1"/>
  <c r="HO10" i="32" s="1"/>
  <c r="JE9" i="32"/>
  <c r="JF9" i="32" s="1"/>
  <c r="JG9" i="32" s="1"/>
  <c r="BN9" i="32"/>
  <c r="FS10" i="32"/>
  <c r="FT10" i="32" s="1"/>
  <c r="FU10" i="32" s="1"/>
  <c r="FV10" i="32" s="1"/>
  <c r="EK9" i="32"/>
  <c r="EO10" i="32"/>
  <c r="EP10" i="32" s="1"/>
  <c r="EQ10" i="32" s="1"/>
  <c r="ER10" i="32" s="1"/>
  <c r="IA10" i="32"/>
  <c r="IB10" i="32" s="1"/>
  <c r="IC10" i="32" s="1"/>
  <c r="ID10" i="32" s="1"/>
  <c r="CV10" i="32"/>
  <c r="CW10" i="32" s="1"/>
  <c r="CX10" i="32" s="1"/>
  <c r="CY10" i="32" s="1"/>
  <c r="JZ8" i="32"/>
  <c r="KA9" i="32"/>
  <c r="KB8" i="32"/>
  <c r="FO9" i="32"/>
  <c r="CR9" i="32"/>
  <c r="AN10" i="32"/>
  <c r="AO10" i="32" s="1"/>
  <c r="AP10" i="32" s="1"/>
  <c r="AQ10" i="32" s="1"/>
  <c r="JP8" i="32"/>
  <c r="EZ9" i="32"/>
  <c r="KP9" i="32"/>
  <c r="KO8" i="32"/>
  <c r="KQ8" i="32"/>
  <c r="BC10" i="32"/>
  <c r="BD10" i="32" s="1"/>
  <c r="BE10" i="32" s="1"/>
  <c r="BF10" i="32" s="1"/>
  <c r="GH10" i="32"/>
  <c r="GI10" i="32" s="1"/>
  <c r="GJ10" i="32" s="1"/>
  <c r="GK10" i="32" s="1"/>
  <c r="DV9" i="32"/>
  <c r="DZ10" i="32"/>
  <c r="EA10" i="32" s="1"/>
  <c r="EB10" i="32" s="1"/>
  <c r="EC10" i="32" s="1"/>
  <c r="FD10" i="32"/>
  <c r="FE10" i="32" s="1"/>
  <c r="FF10" i="32" s="1"/>
  <c r="FG10" i="32" s="1"/>
  <c r="U7" i="32"/>
  <c r="V7" i="32" s="1"/>
  <c r="LE9" i="32"/>
  <c r="LD8" i="32"/>
  <c r="LF8" i="32"/>
  <c r="CA11" i="32"/>
  <c r="BQ11" i="32" s="1"/>
  <c r="BV10" i="32"/>
  <c r="BW10" i="32" s="1"/>
  <c r="CD10" i="32"/>
  <c r="CB10" i="32"/>
  <c r="HH9" i="32"/>
  <c r="HW9" i="32"/>
  <c r="IL9" i="32"/>
  <c r="IP10" i="32"/>
  <c r="IQ10" i="32" s="1"/>
  <c r="IR10" i="32" s="1"/>
  <c r="IS10" i="32" s="1"/>
  <c r="GD9" i="32"/>
  <c r="DK10" i="32"/>
  <c r="DL10" i="32" s="1"/>
  <c r="DM10" i="32" s="1"/>
  <c r="DN10" i="32" s="1"/>
  <c r="LS8" i="32"/>
  <c r="LT9" i="32"/>
  <c r="LU8" i="32"/>
  <c r="JA9" i="32"/>
  <c r="DG9" i="32"/>
  <c r="CG10" i="32"/>
  <c r="CH10" i="32" s="1"/>
  <c r="CI10" i="32" s="1"/>
  <c r="CJ10" i="32" s="1"/>
  <c r="GW10" i="32"/>
  <c r="GX10" i="32" s="1"/>
  <c r="GY10" i="32" s="1"/>
  <c r="GZ10" i="32" s="1"/>
  <c r="GD10" i="33" l="1"/>
  <c r="RD10" i="33" s="1"/>
  <c r="CD9" i="15"/>
  <c r="CD11" i="15"/>
  <c r="CD10" i="15"/>
  <c r="CD8" i="15"/>
  <c r="CD6" i="15"/>
  <c r="W11" i="33"/>
  <c r="AS11" i="33" s="1"/>
  <c r="BO11" i="33" s="1"/>
  <c r="Y11" i="33"/>
  <c r="AU11" i="33" s="1"/>
  <c r="BQ11" i="33" s="1"/>
  <c r="IK11" i="33"/>
  <c r="RI10" i="33"/>
  <c r="OU10" i="33"/>
  <c r="NV11" i="33"/>
  <c r="IT11" i="33" s="1"/>
  <c r="OR10" i="33"/>
  <c r="QV10" i="33"/>
  <c r="OH10" i="33"/>
  <c r="RJ10" i="33"/>
  <c r="OV10" i="33"/>
  <c r="RK10" i="33"/>
  <c r="OW10" i="33"/>
  <c r="NQ11" i="33"/>
  <c r="OM10" i="33"/>
  <c r="QR10" i="33"/>
  <c r="OD10" i="33"/>
  <c r="II11" i="33"/>
  <c r="RB10" i="33"/>
  <c r="NZ11" i="33"/>
  <c r="NU11" i="33"/>
  <c r="NL11" i="33"/>
  <c r="NO11" i="33"/>
  <c r="FZ10" i="33"/>
  <c r="KF10" i="33"/>
  <c r="FT10" i="33"/>
  <c r="OF10" i="33" s="1"/>
  <c r="JZ10" i="33"/>
  <c r="RE10" i="33"/>
  <c r="FS10" i="33"/>
  <c r="JY10" i="33"/>
  <c r="RG10" i="33"/>
  <c r="NH11" i="33"/>
  <c r="RF10" i="33"/>
  <c r="NW11" i="33"/>
  <c r="QY10" i="33"/>
  <c r="RA10" i="33"/>
  <c r="NX11" i="33"/>
  <c r="NT11" i="33"/>
  <c r="RH10" i="33"/>
  <c r="CD13" i="15"/>
  <c r="CD12" i="15"/>
  <c r="CD15" i="15"/>
  <c r="CD14" i="15"/>
  <c r="CD16" i="15"/>
  <c r="CD17" i="15"/>
  <c r="CD19" i="15"/>
  <c r="CD18" i="15"/>
  <c r="CD20" i="15"/>
  <c r="CD21" i="15"/>
  <c r="CD23" i="15"/>
  <c r="CD25" i="15"/>
  <c r="CD22" i="15"/>
  <c r="CD27" i="15"/>
  <c r="CD24" i="15"/>
  <c r="CE5" i="15"/>
  <c r="CE26" i="15" s="1"/>
  <c r="AE11" i="33"/>
  <c r="IQ11" i="33"/>
  <c r="NY11" i="33"/>
  <c r="Z11" i="33"/>
  <c r="IL11" i="33"/>
  <c r="NR11" i="33"/>
  <c r="OA11" i="33"/>
  <c r="CP11" i="32"/>
  <c r="CF11" i="32" s="1"/>
  <c r="CS10" i="32"/>
  <c r="CK10" i="32"/>
  <c r="CL10" i="32" s="1"/>
  <c r="CQ10" i="32"/>
  <c r="AB7" i="32"/>
  <c r="W7" i="32"/>
  <c r="JQ9" i="32"/>
  <c r="JH9" i="32"/>
  <c r="HG10" i="32"/>
  <c r="HA10" i="32"/>
  <c r="HB10" i="32" s="1"/>
  <c r="HF11" i="32"/>
  <c r="GV11" i="32" s="1"/>
  <c r="HI10" i="32"/>
  <c r="LX8" i="32"/>
  <c r="DO10" i="32"/>
  <c r="DP10" i="32" s="1"/>
  <c r="DU10" i="32"/>
  <c r="DT11" i="32"/>
  <c r="DJ11" i="32" s="1"/>
  <c r="DW10" i="32"/>
  <c r="LI8" i="32"/>
  <c r="KT8" i="32"/>
  <c r="KE8" i="32"/>
  <c r="CZ10" i="32"/>
  <c r="DA10" i="32" s="1"/>
  <c r="DF10" i="32"/>
  <c r="DE11" i="32"/>
  <c r="CU11" i="32" s="1"/>
  <c r="DH10" i="32"/>
  <c r="FA10" i="32"/>
  <c r="EX11" i="32"/>
  <c r="EN11" i="32" s="1"/>
  <c r="EY10" i="32"/>
  <c r="ES10" i="32"/>
  <c r="ET10" i="32" s="1"/>
  <c r="BX10" i="32"/>
  <c r="BY11" i="32"/>
  <c r="BR11" i="32" s="1"/>
  <c r="BS11" i="32" s="1"/>
  <c r="BT11" i="32" s="1"/>
  <c r="BU11" i="32" s="1"/>
  <c r="BZ10" i="32"/>
  <c r="LM9" i="32"/>
  <c r="LN9" i="32" s="1"/>
  <c r="LO9" i="32" s="1"/>
  <c r="IT10" i="32"/>
  <c r="IU10" i="32" s="1"/>
  <c r="JB10" i="32"/>
  <c r="IY11" i="32"/>
  <c r="IO11" i="32" s="1"/>
  <c r="IZ10" i="32"/>
  <c r="FM11" i="32"/>
  <c r="FC11" i="32" s="1"/>
  <c r="FN10" i="32"/>
  <c r="FP10" i="32"/>
  <c r="FH10" i="32"/>
  <c r="FI10" i="32" s="1"/>
  <c r="ED10" i="32"/>
  <c r="EE10" i="32" s="1"/>
  <c r="EJ10" i="32"/>
  <c r="EI11" i="32"/>
  <c r="DY11" i="32" s="1"/>
  <c r="EL10" i="32"/>
  <c r="BL11" i="32"/>
  <c r="BB11" i="32" s="1"/>
  <c r="BM10" i="32"/>
  <c r="BI10" i="32"/>
  <c r="BG10" i="32"/>
  <c r="BH10" i="32" s="1"/>
  <c r="BO10" i="32"/>
  <c r="JT9" i="32"/>
  <c r="JU9" i="32" s="1"/>
  <c r="JV9" i="32" s="1"/>
  <c r="GB11" i="32"/>
  <c r="FR11" i="32" s="1"/>
  <c r="GC10" i="32"/>
  <c r="GE10" i="32"/>
  <c r="FW10" i="32"/>
  <c r="FX10" i="32" s="1"/>
  <c r="HU11" i="32"/>
  <c r="HK11" i="32" s="1"/>
  <c r="HP10" i="32"/>
  <c r="HQ10" i="32" s="1"/>
  <c r="HX10" i="32"/>
  <c r="HV10" i="32"/>
  <c r="GT10" i="32"/>
  <c r="GQ11" i="32"/>
  <c r="GG11" i="32" s="1"/>
  <c r="GL10" i="32"/>
  <c r="GM10" i="32" s="1"/>
  <c r="GR10" i="32"/>
  <c r="KX9" i="32"/>
  <c r="KY9" i="32" s="1"/>
  <c r="KZ9" i="32" s="1"/>
  <c r="KI9" i="32"/>
  <c r="KJ9" i="32" s="1"/>
  <c r="KK9" i="32" s="1"/>
  <c r="AR10" i="32"/>
  <c r="AS10" i="32" s="1"/>
  <c r="AX10" i="32"/>
  <c r="AW11" i="32"/>
  <c r="AM11" i="32" s="1"/>
  <c r="AZ10" i="32"/>
  <c r="AT10" i="32"/>
  <c r="IJ11" i="32"/>
  <c r="HZ11" i="32" s="1"/>
  <c r="IK10" i="32"/>
  <c r="IE10" i="32"/>
  <c r="IF10" i="32" s="1"/>
  <c r="IM10" i="32"/>
  <c r="OP10" i="33" l="1"/>
  <c r="CE9" i="15"/>
  <c r="CE11" i="15"/>
  <c r="CE10" i="15"/>
  <c r="CE8" i="15"/>
  <c r="CE6" i="15"/>
  <c r="AI11" i="33"/>
  <c r="BE11" i="33" s="1"/>
  <c r="CA11" i="33" s="1"/>
  <c r="IO11" i="33"/>
  <c r="AJ11" i="33"/>
  <c r="BF11" i="33" s="1"/>
  <c r="IS11" i="33"/>
  <c r="AF11" i="33"/>
  <c r="BB11" i="33" s="1"/>
  <c r="IJ11" i="33"/>
  <c r="T11" i="33"/>
  <c r="AP11" i="33" s="1"/>
  <c r="BL11" i="33" s="1"/>
  <c r="IX11" i="33"/>
  <c r="AC11" i="33"/>
  <c r="AY11" i="33" s="1"/>
  <c r="BU11" i="33" s="1"/>
  <c r="AH11" i="33"/>
  <c r="BD11" i="33" s="1"/>
  <c r="BZ11" i="33" s="1"/>
  <c r="AA11" i="33"/>
  <c r="AW11" i="33" s="1"/>
  <c r="BS11" i="33" s="1"/>
  <c r="QS10" i="33"/>
  <c r="OE10" i="33"/>
  <c r="QZ10" i="33"/>
  <c r="OL10" i="33"/>
  <c r="AL11" i="33"/>
  <c r="BH11" i="33" s="1"/>
  <c r="CD11" i="33" s="1"/>
  <c r="QT10" i="33"/>
  <c r="AG11" i="33"/>
  <c r="BC11" i="33" s="1"/>
  <c r="BY11" i="33" s="1"/>
  <c r="NJ11" i="33"/>
  <c r="NI11" i="33"/>
  <c r="NP11" i="33"/>
  <c r="IU11" i="33"/>
  <c r="IF11" i="33"/>
  <c r="IM11" i="33"/>
  <c r="X11" i="33"/>
  <c r="AT11" i="33" s="1"/>
  <c r="BP11" i="33" s="1"/>
  <c r="IV11" i="33"/>
  <c r="IR11" i="33"/>
  <c r="CE13" i="15"/>
  <c r="CE12" i="15"/>
  <c r="CE15" i="15"/>
  <c r="CE17" i="15"/>
  <c r="CE14" i="15"/>
  <c r="CE16" i="15"/>
  <c r="CE18" i="15"/>
  <c r="CE19" i="15"/>
  <c r="CE20" i="15"/>
  <c r="CE22" i="15"/>
  <c r="CE24" i="15"/>
  <c r="CE27" i="15"/>
  <c r="CE21" i="15"/>
  <c r="CE23" i="15"/>
  <c r="CE25" i="15"/>
  <c r="CF5" i="15"/>
  <c r="CF26" i="15" s="1"/>
  <c r="CK11" i="33"/>
  <c r="CM11" i="33"/>
  <c r="AD11" i="33"/>
  <c r="AZ11" i="33" s="1"/>
  <c r="IP11" i="33"/>
  <c r="AK11" i="33"/>
  <c r="BG11" i="33" s="1"/>
  <c r="IW11" i="33"/>
  <c r="BA11" i="33"/>
  <c r="BW11" i="33" s="1"/>
  <c r="AV11" i="33"/>
  <c r="BR11" i="33" s="1"/>
  <c r="IY11" i="33"/>
  <c r="AM11" i="33"/>
  <c r="CB11" i="32"/>
  <c r="BV11" i="32"/>
  <c r="BW11" i="32" s="1"/>
  <c r="BZ11" i="32" s="1"/>
  <c r="CD11" i="32"/>
  <c r="CA12" i="32"/>
  <c r="BQ12" i="32" s="1"/>
  <c r="AK7" i="32"/>
  <c r="AH7" i="32"/>
  <c r="X7" i="32"/>
  <c r="AU11" i="32"/>
  <c r="AN11" i="32" s="1"/>
  <c r="AO11" i="32" s="1"/>
  <c r="AP11" i="32" s="1"/>
  <c r="AQ11" i="32" s="1"/>
  <c r="AV10" i="32"/>
  <c r="LA9" i="32"/>
  <c r="LJ9" i="32"/>
  <c r="DQ10" i="32"/>
  <c r="DR11" i="32"/>
  <c r="DK11" i="32" s="1"/>
  <c r="DL11" i="32" s="1"/>
  <c r="DM11" i="32" s="1"/>
  <c r="DN11" i="32" s="1"/>
  <c r="DS10" i="32"/>
  <c r="HR10" i="32"/>
  <c r="HS11" i="32"/>
  <c r="HL11" i="32" s="1"/>
  <c r="HM11" i="32" s="1"/>
  <c r="HN11" i="32" s="1"/>
  <c r="HO11" i="32" s="1"/>
  <c r="HT10" i="32"/>
  <c r="IV10" i="32"/>
  <c r="IW11" i="32"/>
  <c r="IP11" i="32" s="1"/>
  <c r="IQ11" i="32" s="1"/>
  <c r="IR11" i="32" s="1"/>
  <c r="IS11" i="32" s="1"/>
  <c r="IX10" i="32"/>
  <c r="JN10" i="32"/>
  <c r="JD10" i="32" s="1"/>
  <c r="JO9" i="32"/>
  <c r="JI9" i="32"/>
  <c r="JJ9" i="32" s="1"/>
  <c r="IG10" i="32"/>
  <c r="IH11" i="32"/>
  <c r="IA11" i="32" s="1"/>
  <c r="IB11" i="32" s="1"/>
  <c r="IC11" i="32" s="1"/>
  <c r="ID11" i="32" s="1"/>
  <c r="II10" i="32"/>
  <c r="GN10" i="32"/>
  <c r="GO11" i="32"/>
  <c r="GH11" i="32" s="1"/>
  <c r="GI11" i="32" s="1"/>
  <c r="GJ11" i="32" s="1"/>
  <c r="GK11" i="32" s="1"/>
  <c r="GP10" i="32"/>
  <c r="FY10" i="32"/>
  <c r="FZ11" i="32"/>
  <c r="FS11" i="32" s="1"/>
  <c r="FT11" i="32" s="1"/>
  <c r="FU11" i="32" s="1"/>
  <c r="FV11" i="32" s="1"/>
  <c r="GA10" i="32"/>
  <c r="EF10" i="32"/>
  <c r="EG11" i="32"/>
  <c r="DZ11" i="32" s="1"/>
  <c r="EA11" i="32" s="1"/>
  <c r="EB11" i="32" s="1"/>
  <c r="EC11" i="32" s="1"/>
  <c r="EH10" i="32"/>
  <c r="LY9" i="32"/>
  <c r="LP9" i="32"/>
  <c r="DB10" i="32"/>
  <c r="DC11" i="32"/>
  <c r="CV11" i="32" s="1"/>
  <c r="CW11" i="32" s="1"/>
  <c r="CX11" i="32" s="1"/>
  <c r="CY11" i="32" s="1"/>
  <c r="DD10" i="32"/>
  <c r="HC10" i="32"/>
  <c r="HD11" i="32"/>
  <c r="GW11" i="32" s="1"/>
  <c r="GX11" i="32" s="1"/>
  <c r="GY11" i="32" s="1"/>
  <c r="GZ11" i="32" s="1"/>
  <c r="HE10" i="32"/>
  <c r="KL9" i="32"/>
  <c r="KU9" i="32"/>
  <c r="JW9" i="32"/>
  <c r="KF9" i="32"/>
  <c r="BJ11" i="32"/>
  <c r="BC11" i="32" s="1"/>
  <c r="BD11" i="32" s="1"/>
  <c r="BE11" i="32" s="1"/>
  <c r="BF11" i="32" s="1"/>
  <c r="BK10" i="32"/>
  <c r="FJ10" i="32"/>
  <c r="FK11" i="32"/>
  <c r="FD11" i="32" s="1"/>
  <c r="FE11" i="32" s="1"/>
  <c r="FF11" i="32" s="1"/>
  <c r="FG11" i="32" s="1"/>
  <c r="FL10" i="32"/>
  <c r="CC10" i="32"/>
  <c r="EU10" i="32"/>
  <c r="EV11" i="32"/>
  <c r="EO11" i="32" s="1"/>
  <c r="EP11" i="32" s="1"/>
  <c r="EQ11" i="32" s="1"/>
  <c r="ER11" i="32" s="1"/>
  <c r="EW10" i="32"/>
  <c r="CM10" i="32"/>
  <c r="CN11" i="32"/>
  <c r="CG11" i="32" s="1"/>
  <c r="CH11" i="32" s="1"/>
  <c r="CI11" i="32" s="1"/>
  <c r="CJ11" i="32" s="1"/>
  <c r="CO10" i="32"/>
  <c r="CF11" i="15" l="1"/>
  <c r="CF9" i="15"/>
  <c r="CF10" i="15"/>
  <c r="CF8" i="15"/>
  <c r="CF6" i="15"/>
  <c r="CB11" i="33"/>
  <c r="CX11" i="33" s="1"/>
  <c r="BX11" i="33"/>
  <c r="CT11" i="33" s="1"/>
  <c r="IN11" i="33"/>
  <c r="V11" i="33"/>
  <c r="AR11" i="33" s="1"/>
  <c r="U11" i="33"/>
  <c r="AQ11" i="33" s="1"/>
  <c r="BM11" i="33" s="1"/>
  <c r="IG11" i="33"/>
  <c r="IH11" i="33"/>
  <c r="AB11" i="33"/>
  <c r="AX11" i="33" s="1"/>
  <c r="BT11" i="33" s="1"/>
  <c r="CP11" i="33" s="1"/>
  <c r="JG11" i="33"/>
  <c r="DG11" i="33"/>
  <c r="EY11" i="33" s="1"/>
  <c r="JE11" i="33"/>
  <c r="DI11" i="33"/>
  <c r="FA11" i="33" s="1"/>
  <c r="CF12" i="15"/>
  <c r="CF14" i="15"/>
  <c r="CF16" i="15"/>
  <c r="CF13" i="15"/>
  <c r="CF15" i="15"/>
  <c r="CF18" i="15"/>
  <c r="CF20" i="15"/>
  <c r="CF21" i="15"/>
  <c r="CF17" i="15"/>
  <c r="CF19" i="15"/>
  <c r="CF22" i="15"/>
  <c r="CF24" i="15"/>
  <c r="CF27" i="15"/>
  <c r="CF23" i="15"/>
  <c r="CF25" i="15"/>
  <c r="CG5" i="15"/>
  <c r="CG26" i="15" s="1"/>
  <c r="CZ11" i="33"/>
  <c r="CW11" i="33"/>
  <c r="CV11" i="33"/>
  <c r="CU11" i="33"/>
  <c r="CS11" i="33"/>
  <c r="CO11" i="33"/>
  <c r="CH11" i="33"/>
  <c r="CQ11" i="33"/>
  <c r="CN11" i="33"/>
  <c r="CL11" i="33"/>
  <c r="CC11" i="33"/>
  <c r="BV11" i="33"/>
  <c r="BI11" i="33"/>
  <c r="CE11" i="33" s="1"/>
  <c r="HU12" i="32"/>
  <c r="HK12" i="32" s="1"/>
  <c r="HX11" i="32"/>
  <c r="HV11" i="32"/>
  <c r="HP11" i="32"/>
  <c r="HQ11" i="32" s="1"/>
  <c r="EX12" i="32"/>
  <c r="EN12" i="32" s="1"/>
  <c r="FA11" i="32"/>
  <c r="EY11" i="32"/>
  <c r="ES11" i="32"/>
  <c r="ET11" i="32" s="1"/>
  <c r="CQ11" i="32"/>
  <c r="CP12" i="32"/>
  <c r="CF12" i="32" s="1"/>
  <c r="CK11" i="32"/>
  <c r="CL11" i="32" s="1"/>
  <c r="CS11" i="32"/>
  <c r="FW11" i="32"/>
  <c r="FX11" i="32" s="1"/>
  <c r="GA11" i="32" s="1"/>
  <c r="GC11" i="32"/>
  <c r="GE11" i="32"/>
  <c r="GB12" i="32"/>
  <c r="FR12" i="32" s="1"/>
  <c r="JX9" i="32"/>
  <c r="JY9" i="32" s="1"/>
  <c r="KC10" i="32"/>
  <c r="JS10" i="32" s="1"/>
  <c r="KD9" i="32"/>
  <c r="KM9" i="32"/>
  <c r="KN9" i="32" s="1"/>
  <c r="KS9" i="32"/>
  <c r="KR10" i="32"/>
  <c r="KH10" i="32" s="1"/>
  <c r="EI12" i="32"/>
  <c r="DY12" i="32" s="1"/>
  <c r="EJ11" i="32"/>
  <c r="ED11" i="32"/>
  <c r="EE11" i="32" s="1"/>
  <c r="EH11" i="32" s="1"/>
  <c r="EL11" i="32"/>
  <c r="BL12" i="32"/>
  <c r="BB12" i="32" s="1"/>
  <c r="BO11" i="32"/>
  <c r="BM11" i="32"/>
  <c r="BG11" i="32"/>
  <c r="BH11" i="32" s="1"/>
  <c r="BJ12" i="32" s="1"/>
  <c r="BI11" i="32"/>
  <c r="HF12" i="32"/>
  <c r="GV12" i="32" s="1"/>
  <c r="HA11" i="32"/>
  <c r="HB11" i="32" s="1"/>
  <c r="HG11" i="32"/>
  <c r="HI11" i="32"/>
  <c r="BN10" i="32"/>
  <c r="AT11" i="32"/>
  <c r="AW12" i="32"/>
  <c r="AM12" i="32" s="1"/>
  <c r="AR11" i="32"/>
  <c r="AS11" i="32" s="1"/>
  <c r="AU12" i="32" s="1"/>
  <c r="AX11" i="32"/>
  <c r="AZ11" i="32"/>
  <c r="HH10" i="32"/>
  <c r="EK10" i="32"/>
  <c r="GD10" i="32"/>
  <c r="IL10" i="32"/>
  <c r="CZ11" i="32"/>
  <c r="DA11" i="32" s="1"/>
  <c r="DD11" i="32" s="1"/>
  <c r="DF11" i="32"/>
  <c r="DE12" i="32"/>
  <c r="CU12" i="32" s="1"/>
  <c r="DH11" i="32"/>
  <c r="HW10" i="32"/>
  <c r="FO10" i="32"/>
  <c r="IE11" i="32"/>
  <c r="IF11" i="32" s="1"/>
  <c r="IK11" i="32"/>
  <c r="IJ12" i="32"/>
  <c r="HZ12" i="32" s="1"/>
  <c r="IM11" i="32"/>
  <c r="JA10" i="32"/>
  <c r="AY10" i="32"/>
  <c r="AF7" i="32"/>
  <c r="Y7" i="32"/>
  <c r="BY12" i="32"/>
  <c r="BR12" i="32" s="1"/>
  <c r="BS12" i="32" s="1"/>
  <c r="BT12" i="32" s="1"/>
  <c r="BU12" i="32" s="1"/>
  <c r="BX11" i="32"/>
  <c r="DO11" i="32"/>
  <c r="DP11" i="32" s="1"/>
  <c r="DS11" i="32" s="1"/>
  <c r="DT12" i="32"/>
  <c r="DJ12" i="32" s="1"/>
  <c r="DW11" i="32"/>
  <c r="DU11" i="32"/>
  <c r="FN11" i="32"/>
  <c r="FM12" i="32"/>
  <c r="FC12" i="32" s="1"/>
  <c r="FH11" i="32"/>
  <c r="FI11" i="32" s="1"/>
  <c r="FP11" i="32"/>
  <c r="GS10" i="32"/>
  <c r="EZ10" i="32"/>
  <c r="CC11" i="32"/>
  <c r="GL11" i="32"/>
  <c r="GM11" i="32" s="1"/>
  <c r="GP11" i="32" s="1"/>
  <c r="GR11" i="32"/>
  <c r="GT11" i="32"/>
  <c r="GQ12" i="32"/>
  <c r="GG12" i="32" s="1"/>
  <c r="DG10" i="32"/>
  <c r="LV10" i="32"/>
  <c r="LL10" i="32" s="1"/>
  <c r="LQ9" i="32"/>
  <c r="LR9" i="32" s="1"/>
  <c r="LW9" i="32"/>
  <c r="JK9" i="32"/>
  <c r="JL10" i="32"/>
  <c r="JM9" i="32"/>
  <c r="DV10" i="32"/>
  <c r="LB9" i="32"/>
  <c r="LC9" i="32" s="1"/>
  <c r="LG10" i="32"/>
  <c r="KW10" i="32" s="1"/>
  <c r="LH9" i="32"/>
  <c r="CR10" i="32"/>
  <c r="JB11" i="32"/>
  <c r="IY12" i="32"/>
  <c r="IO12" i="32" s="1"/>
  <c r="IT11" i="32"/>
  <c r="IU11" i="32" s="1"/>
  <c r="IZ11" i="32"/>
  <c r="CG9" i="15" l="1"/>
  <c r="CG11" i="15"/>
  <c r="CG10" i="15"/>
  <c r="CG8" i="15"/>
  <c r="CG6" i="15"/>
  <c r="BN11" i="33"/>
  <c r="CJ11" i="33" s="1"/>
  <c r="MQ11" i="33"/>
  <c r="MO11" i="33"/>
  <c r="JK11" i="33"/>
  <c r="JB11" i="33"/>
  <c r="JT11" i="33"/>
  <c r="JH11" i="33"/>
  <c r="JI11" i="33"/>
  <c r="JN11" i="33"/>
  <c r="JO11" i="33"/>
  <c r="JQ11" i="33"/>
  <c r="JF11" i="33"/>
  <c r="JP11" i="33"/>
  <c r="JJ11" i="33"/>
  <c r="JM11" i="33"/>
  <c r="JR11" i="33"/>
  <c r="GQ11" i="33"/>
  <c r="LS12" i="33" s="1"/>
  <c r="GS11" i="33"/>
  <c r="QA11" i="33" s="1"/>
  <c r="PE11" i="33" s="1"/>
  <c r="DD11" i="33"/>
  <c r="EV11" i="33" s="1"/>
  <c r="DV11" i="33"/>
  <c r="FN11" i="33" s="1"/>
  <c r="DJ11" i="33"/>
  <c r="FB11" i="33" s="1"/>
  <c r="DP11" i="33"/>
  <c r="FH11" i="33" s="1"/>
  <c r="DL11" i="33"/>
  <c r="FD11" i="33" s="1"/>
  <c r="DO11" i="33"/>
  <c r="FG11" i="33" s="1"/>
  <c r="DT11" i="33"/>
  <c r="FL11" i="33" s="1"/>
  <c r="DH11" i="33"/>
  <c r="EZ11" i="33" s="1"/>
  <c r="DR11" i="33"/>
  <c r="FJ11" i="33" s="1"/>
  <c r="DK11" i="33"/>
  <c r="FC11" i="33" s="1"/>
  <c r="DM11" i="33"/>
  <c r="FE11" i="33" s="1"/>
  <c r="DQ11" i="33"/>
  <c r="FI11" i="33" s="1"/>
  <c r="DS11" i="33"/>
  <c r="FK11" i="33" s="1"/>
  <c r="CG12" i="15"/>
  <c r="CG14" i="15"/>
  <c r="CG16" i="15"/>
  <c r="CG15" i="15"/>
  <c r="CG13" i="15"/>
  <c r="CG17" i="15"/>
  <c r="CG18" i="15"/>
  <c r="CG23" i="15"/>
  <c r="CG25" i="15"/>
  <c r="CG21" i="15"/>
  <c r="CG22" i="15"/>
  <c r="CG24" i="15"/>
  <c r="CG27" i="15"/>
  <c r="CG19" i="15"/>
  <c r="CG20" i="15"/>
  <c r="CH5" i="15"/>
  <c r="CH26" i="15" s="1"/>
  <c r="CR11" i="33"/>
  <c r="CY11" i="33"/>
  <c r="DA11" i="33"/>
  <c r="CI11" i="33"/>
  <c r="BC12" i="32"/>
  <c r="BD12" i="32" s="1"/>
  <c r="BE12" i="32" s="1"/>
  <c r="BF12" i="32" s="1"/>
  <c r="AV11" i="32"/>
  <c r="AY11" i="32" s="1"/>
  <c r="BV12" i="32"/>
  <c r="BW12" i="32" s="1"/>
  <c r="CB12" i="32"/>
  <c r="CA13" i="32"/>
  <c r="BQ13" i="32" s="1"/>
  <c r="CD12" i="32"/>
  <c r="DV11" i="32"/>
  <c r="GS11" i="32"/>
  <c r="IV11" i="32"/>
  <c r="IW12" i="32"/>
  <c r="IP12" i="32" s="1"/>
  <c r="IQ12" i="32" s="1"/>
  <c r="IR12" i="32" s="1"/>
  <c r="IS12" i="32" s="1"/>
  <c r="FJ11" i="32"/>
  <c r="FK12" i="32"/>
  <c r="FD12" i="32" s="1"/>
  <c r="FE12" i="32" s="1"/>
  <c r="FF12" i="32" s="1"/>
  <c r="FG12" i="32" s="1"/>
  <c r="HR11" i="32"/>
  <c r="HS12" i="32"/>
  <c r="HL12" i="32" s="1"/>
  <c r="HM12" i="32" s="1"/>
  <c r="HN12" i="32" s="1"/>
  <c r="HO12" i="32" s="1"/>
  <c r="EK11" i="32"/>
  <c r="CM11" i="32"/>
  <c r="CN12" i="32"/>
  <c r="CG12" i="32" s="1"/>
  <c r="CH12" i="32" s="1"/>
  <c r="CI12" i="32" s="1"/>
  <c r="CJ12" i="32" s="1"/>
  <c r="CO11" i="32"/>
  <c r="LD9" i="32"/>
  <c r="LE10" i="32"/>
  <c r="LF9" i="32"/>
  <c r="DG11" i="32"/>
  <c r="GD11" i="32"/>
  <c r="EF11" i="32"/>
  <c r="EG12" i="32"/>
  <c r="DZ12" i="32" s="1"/>
  <c r="EA12" i="32" s="1"/>
  <c r="EB12" i="32" s="1"/>
  <c r="EC12" i="32" s="1"/>
  <c r="JZ9" i="32"/>
  <c r="KA10" i="32"/>
  <c r="KB9" i="32"/>
  <c r="JE10" i="32"/>
  <c r="JF10" i="32" s="1"/>
  <c r="JG10" i="32" s="1"/>
  <c r="GO12" i="32"/>
  <c r="GH12" i="32" s="1"/>
  <c r="GI12" i="32" s="1"/>
  <c r="GJ12" i="32" s="1"/>
  <c r="GK12" i="32" s="1"/>
  <c r="GN11" i="32"/>
  <c r="DR12" i="32"/>
  <c r="DK12" i="32" s="1"/>
  <c r="DL12" i="32" s="1"/>
  <c r="DM12" i="32" s="1"/>
  <c r="DN12" i="32" s="1"/>
  <c r="DQ11" i="32"/>
  <c r="IX11" i="32"/>
  <c r="IH12" i="32"/>
  <c r="IA12" i="32" s="1"/>
  <c r="IB12" i="32" s="1"/>
  <c r="IC12" i="32" s="1"/>
  <c r="ID12" i="32" s="1"/>
  <c r="IG11" i="32"/>
  <c r="EU11" i="32"/>
  <c r="EV12" i="32"/>
  <c r="EO12" i="32" s="1"/>
  <c r="EP12" i="32" s="1"/>
  <c r="EQ12" i="32" s="1"/>
  <c r="ER12" i="32" s="1"/>
  <c r="Z7" i="32"/>
  <c r="AC7" i="32" s="1"/>
  <c r="AE8" i="32"/>
  <c r="AJ7" i="32"/>
  <c r="II11" i="32"/>
  <c r="HD12" i="32"/>
  <c r="GW12" i="32" s="1"/>
  <c r="GX12" i="32" s="1"/>
  <c r="GY12" i="32" s="1"/>
  <c r="GZ12" i="32" s="1"/>
  <c r="HC11" i="32"/>
  <c r="JP9" i="32"/>
  <c r="LS9" i="32"/>
  <c r="LT10" i="32"/>
  <c r="LU9" i="32"/>
  <c r="EW11" i="32"/>
  <c r="FL11" i="32"/>
  <c r="HT11" i="32"/>
  <c r="DC12" i="32"/>
  <c r="CV12" i="32" s="1"/>
  <c r="CW12" i="32" s="1"/>
  <c r="CX12" i="32" s="1"/>
  <c r="CY12" i="32" s="1"/>
  <c r="DB11" i="32"/>
  <c r="HE11" i="32"/>
  <c r="AN12" i="32"/>
  <c r="AO12" i="32" s="1"/>
  <c r="AP12" i="32" s="1"/>
  <c r="AQ12" i="32" s="1"/>
  <c r="BK11" i="32"/>
  <c r="KO9" i="32"/>
  <c r="KP10" i="32"/>
  <c r="KQ9" i="32"/>
  <c r="FZ12" i="32"/>
  <c r="FS12" i="32" s="1"/>
  <c r="FT12" i="32" s="1"/>
  <c r="FU12" i="32" s="1"/>
  <c r="FV12" i="32" s="1"/>
  <c r="FY11" i="32"/>
  <c r="CH9" i="15" l="1"/>
  <c r="CH11" i="15"/>
  <c r="CH10" i="15"/>
  <c r="CH6" i="15"/>
  <c r="CH8" i="15"/>
  <c r="EE11" i="33"/>
  <c r="MU11" i="33"/>
  <c r="NB11" i="33"/>
  <c r="MR11" i="33"/>
  <c r="MS11" i="33"/>
  <c r="MW11" i="33"/>
  <c r="ND11" i="33"/>
  <c r="NA11" i="33"/>
  <c r="MZ11" i="33"/>
  <c r="MT11" i="33"/>
  <c r="ML11" i="33"/>
  <c r="MY11" i="33"/>
  <c r="MP11" i="33"/>
  <c r="MX11" i="33"/>
  <c r="PY11" i="33"/>
  <c r="PC11" i="33" s="1"/>
  <c r="JD11" i="33"/>
  <c r="JU11" i="33"/>
  <c r="JS11" i="33"/>
  <c r="JC11" i="33"/>
  <c r="JL11" i="33"/>
  <c r="LU12" i="33"/>
  <c r="HM11" i="33"/>
  <c r="HO11" i="33"/>
  <c r="GR11" i="33"/>
  <c r="PZ11" i="33" s="1"/>
  <c r="PD11" i="33" s="1"/>
  <c r="GT11" i="33"/>
  <c r="LV12" i="33" s="1"/>
  <c r="GN11" i="33"/>
  <c r="LP12" i="33" s="1"/>
  <c r="HA11" i="33"/>
  <c r="QI11" i="33" s="1"/>
  <c r="PM11" i="33" s="1"/>
  <c r="GW11" i="33"/>
  <c r="QE11" i="33" s="1"/>
  <c r="PI11" i="33" s="1"/>
  <c r="HB11" i="33"/>
  <c r="MD12" i="33" s="1"/>
  <c r="GV11" i="33"/>
  <c r="HR11" i="33" s="1"/>
  <c r="GY11" i="33"/>
  <c r="HU11" i="33" s="1"/>
  <c r="HC11" i="33"/>
  <c r="HY11" i="33" s="1"/>
  <c r="GZ11" i="33"/>
  <c r="MB12" i="33" s="1"/>
  <c r="HF11" i="33"/>
  <c r="IB11" i="33" s="1"/>
  <c r="HD11" i="33"/>
  <c r="QL11" i="33" s="1"/>
  <c r="PP11" i="33" s="1"/>
  <c r="GU11" i="33"/>
  <c r="QC11" i="33" s="1"/>
  <c r="PG11" i="33" s="1"/>
  <c r="DF11" i="33"/>
  <c r="EX11" i="33" s="1"/>
  <c r="DU11" i="33"/>
  <c r="FM11" i="33" s="1"/>
  <c r="DE11" i="33"/>
  <c r="EW11" i="33" s="1"/>
  <c r="DN11" i="33"/>
  <c r="FF11" i="33" s="1"/>
  <c r="DW11" i="33"/>
  <c r="FO11" i="33" s="1"/>
  <c r="CH13" i="15"/>
  <c r="CH15" i="15"/>
  <c r="CH12" i="15"/>
  <c r="CH14" i="15"/>
  <c r="CH16" i="15"/>
  <c r="CH17" i="15"/>
  <c r="CH19" i="15"/>
  <c r="CH20" i="15"/>
  <c r="CH23" i="15"/>
  <c r="CH25" i="15"/>
  <c r="CH21" i="15"/>
  <c r="CH18" i="15"/>
  <c r="CH22" i="15"/>
  <c r="CH27" i="15"/>
  <c r="CH24" i="15"/>
  <c r="CI5" i="15"/>
  <c r="CI26" i="15" s="1"/>
  <c r="KY11" i="33"/>
  <c r="DT13" i="32"/>
  <c r="DJ13" i="32" s="1"/>
  <c r="DO12" i="32"/>
  <c r="DP12" i="32" s="1"/>
  <c r="DU12" i="32"/>
  <c r="DW12" i="32"/>
  <c r="EL12" i="32"/>
  <c r="EI13" i="32"/>
  <c r="DY13" i="32" s="1"/>
  <c r="EJ12" i="32"/>
  <c r="ED12" i="32"/>
  <c r="EE12" i="32" s="1"/>
  <c r="HI12" i="32"/>
  <c r="HF13" i="32"/>
  <c r="GV13" i="32" s="1"/>
  <c r="HA12" i="32"/>
  <c r="HB12" i="32" s="1"/>
  <c r="HE12" i="32" s="1"/>
  <c r="HG12" i="32"/>
  <c r="GB13" i="32"/>
  <c r="FR13" i="32" s="1"/>
  <c r="GE12" i="32"/>
  <c r="GC12" i="32"/>
  <c r="FW12" i="32"/>
  <c r="FX12" i="32" s="1"/>
  <c r="EY12" i="32"/>
  <c r="EX13" i="32"/>
  <c r="EN13" i="32" s="1"/>
  <c r="FA12" i="32"/>
  <c r="ES12" i="32"/>
  <c r="ET12" i="32" s="1"/>
  <c r="CS12" i="32"/>
  <c r="CP13" i="32"/>
  <c r="CF13" i="32" s="1"/>
  <c r="CK12" i="32"/>
  <c r="CL12" i="32" s="1"/>
  <c r="CQ12" i="32"/>
  <c r="IJ13" i="32"/>
  <c r="HZ13" i="32" s="1"/>
  <c r="IM12" i="32"/>
  <c r="IK12" i="32"/>
  <c r="IE12" i="32"/>
  <c r="IF12" i="32" s="1"/>
  <c r="KX10" i="32"/>
  <c r="KY10" i="32" s="1"/>
  <c r="KZ10" i="32" s="1"/>
  <c r="HP12" i="32"/>
  <c r="HQ12" i="32" s="1"/>
  <c r="HT12" i="32" s="1"/>
  <c r="HV12" i="32"/>
  <c r="HU13" i="32"/>
  <c r="HK13" i="32" s="1"/>
  <c r="HX12" i="32"/>
  <c r="GL12" i="32"/>
  <c r="GM12" i="32" s="1"/>
  <c r="GT12" i="32"/>
  <c r="GQ13" i="32"/>
  <c r="GG13" i="32" s="1"/>
  <c r="GR12" i="32"/>
  <c r="KI10" i="32"/>
  <c r="KJ10" i="32" s="1"/>
  <c r="KK10" i="32" s="1"/>
  <c r="HW11" i="32"/>
  <c r="EZ11" i="32"/>
  <c r="IL11" i="32"/>
  <c r="JA11" i="32"/>
  <c r="KE9" i="32"/>
  <c r="CR11" i="32"/>
  <c r="IZ12" i="32"/>
  <c r="IT12" i="32"/>
  <c r="IU12" i="32" s="1"/>
  <c r="IY13" i="32"/>
  <c r="IO13" i="32" s="1"/>
  <c r="JB12" i="32"/>
  <c r="BI12" i="32"/>
  <c r="BM12" i="32"/>
  <c r="BL13" i="32"/>
  <c r="BB13" i="32" s="1"/>
  <c r="BG12" i="32"/>
  <c r="BH12" i="32" s="1"/>
  <c r="BJ13" i="32" s="1"/>
  <c r="BO12" i="32"/>
  <c r="LM10" i="32"/>
  <c r="LN10" i="32" s="1"/>
  <c r="LO10" i="32" s="1"/>
  <c r="FH12" i="32"/>
  <c r="FI12" i="32" s="1"/>
  <c r="FL12" i="32" s="1"/>
  <c r="FP12" i="32"/>
  <c r="FM13" i="32"/>
  <c r="FC13" i="32" s="1"/>
  <c r="FN12" i="32"/>
  <c r="CZ12" i="32"/>
  <c r="DA12" i="32" s="1"/>
  <c r="DH12" i="32"/>
  <c r="DE13" i="32"/>
  <c r="CU13" i="32" s="1"/>
  <c r="DF12" i="32"/>
  <c r="KT9" i="32"/>
  <c r="BN11" i="32"/>
  <c r="FO11" i="32"/>
  <c r="AI7" i="32"/>
  <c r="AX12" i="32"/>
  <c r="AR12" i="32"/>
  <c r="AS12" i="32" s="1"/>
  <c r="AT12" i="32"/>
  <c r="AW13" i="32"/>
  <c r="AM13" i="32" s="1"/>
  <c r="AZ12" i="32"/>
  <c r="HH11" i="32"/>
  <c r="LX9" i="32"/>
  <c r="JQ10" i="32"/>
  <c r="JH10" i="32"/>
  <c r="JT10" i="32"/>
  <c r="JU10" i="32" s="1"/>
  <c r="JV10" i="32" s="1"/>
  <c r="LI9" i="32"/>
  <c r="BX12" i="32"/>
  <c r="BY13" i="32"/>
  <c r="BR13" i="32" s="1"/>
  <c r="BS13" i="32" s="1"/>
  <c r="BT13" i="32" s="1"/>
  <c r="BU13" i="32" s="1"/>
  <c r="BZ12" i="32"/>
  <c r="CI11" i="15" l="1"/>
  <c r="CI9" i="15"/>
  <c r="CI10" i="15"/>
  <c r="CI6" i="15"/>
  <c r="CI8" i="15"/>
  <c r="EP11" i="33"/>
  <c r="EC11" i="33"/>
  <c r="EM11" i="33"/>
  <c r="EG11" i="33"/>
  <c r="EI11" i="33"/>
  <c r="ED11" i="33"/>
  <c r="MM11" i="33"/>
  <c r="NC11" i="33"/>
  <c r="NE11" i="33"/>
  <c r="MN11" i="33"/>
  <c r="MV11" i="33"/>
  <c r="KC11" i="33"/>
  <c r="PV11" i="33"/>
  <c r="OZ11" i="33" s="1"/>
  <c r="KW11" i="33"/>
  <c r="KX11" i="33"/>
  <c r="LT12" i="33"/>
  <c r="HW11" i="33"/>
  <c r="HP11" i="33"/>
  <c r="HN11" i="33"/>
  <c r="QB11" i="33"/>
  <c r="PF11" i="33" s="1"/>
  <c r="FW11" i="33"/>
  <c r="HJ11" i="33"/>
  <c r="MC12" i="33"/>
  <c r="MA12" i="33"/>
  <c r="MF12" i="33"/>
  <c r="LY12" i="33"/>
  <c r="HS11" i="33"/>
  <c r="HV11" i="33"/>
  <c r="HX11" i="33"/>
  <c r="QJ11" i="33"/>
  <c r="PN11" i="33" s="1"/>
  <c r="HE11" i="33"/>
  <c r="IA11" i="33" s="1"/>
  <c r="MH12" i="33"/>
  <c r="QN11" i="33"/>
  <c r="PR11" i="33" s="1"/>
  <c r="HZ11" i="33"/>
  <c r="QG11" i="33"/>
  <c r="PK11" i="33" s="1"/>
  <c r="LX12" i="33"/>
  <c r="QD11" i="33"/>
  <c r="PH11" i="33" s="1"/>
  <c r="ME12" i="33"/>
  <c r="QK11" i="33"/>
  <c r="PO11" i="33" s="1"/>
  <c r="LW12" i="33"/>
  <c r="HG11" i="33"/>
  <c r="QO11" i="33" s="1"/>
  <c r="PS11" i="33" s="1"/>
  <c r="QH11" i="33"/>
  <c r="PL11" i="33" s="1"/>
  <c r="GX11" i="33"/>
  <c r="HT11" i="33" s="1"/>
  <c r="GP11" i="33"/>
  <c r="PX11" i="33" s="1"/>
  <c r="PB11" i="33" s="1"/>
  <c r="HQ11" i="33"/>
  <c r="GO11" i="33"/>
  <c r="PW11" i="33" s="1"/>
  <c r="PA11" i="33" s="1"/>
  <c r="CI13" i="15"/>
  <c r="CI15" i="15"/>
  <c r="CI12" i="15"/>
  <c r="CI18" i="15"/>
  <c r="CI19" i="15"/>
  <c r="CI20" i="15"/>
  <c r="CI14" i="15"/>
  <c r="CI16" i="15"/>
  <c r="CI21" i="15"/>
  <c r="CI22" i="15"/>
  <c r="CI24" i="15"/>
  <c r="CI27" i="15"/>
  <c r="CI23" i="15"/>
  <c r="CI25" i="15"/>
  <c r="CI17" i="15"/>
  <c r="CJ5" i="15"/>
  <c r="CJ26" i="15" s="1"/>
  <c r="LG11" i="33"/>
  <c r="LC11" i="33"/>
  <c r="LJ11" i="33"/>
  <c r="BK12" i="32"/>
  <c r="BN12" i="32" s="1"/>
  <c r="BC13" i="32"/>
  <c r="BD13" i="32" s="1"/>
  <c r="BE13" i="32" s="1"/>
  <c r="BF13" i="32" s="1"/>
  <c r="KF10" i="32"/>
  <c r="JW10" i="32"/>
  <c r="KL10" i="32"/>
  <c r="KU10" i="32"/>
  <c r="FY12" i="32"/>
  <c r="FZ13" i="32"/>
  <c r="FS13" i="32" s="1"/>
  <c r="FT13" i="32" s="1"/>
  <c r="FU13" i="32" s="1"/>
  <c r="FV13" i="32" s="1"/>
  <c r="GA12" i="32"/>
  <c r="JO10" i="32"/>
  <c r="JI10" i="32"/>
  <c r="JJ10" i="32" s="1"/>
  <c r="JN11" i="32"/>
  <c r="JD11" i="32" s="1"/>
  <c r="AG8" i="32"/>
  <c r="AD7" i="32"/>
  <c r="FO12" i="32"/>
  <c r="CD13" i="32"/>
  <c r="CB13" i="32"/>
  <c r="BV13" i="32"/>
  <c r="BW13" i="32" s="1"/>
  <c r="BZ13" i="32" s="1"/>
  <c r="CA14" i="32"/>
  <c r="BQ14" i="32" s="1"/>
  <c r="CM12" i="32"/>
  <c r="CN13" i="32"/>
  <c r="CG13" i="32" s="1"/>
  <c r="CH13" i="32" s="1"/>
  <c r="CI13" i="32" s="1"/>
  <c r="CJ13" i="32" s="1"/>
  <c r="HC12" i="32"/>
  <c r="HD13" i="32"/>
  <c r="GW13" i="32" s="1"/>
  <c r="GX13" i="32" s="1"/>
  <c r="GY13" i="32" s="1"/>
  <c r="GZ13" i="32" s="1"/>
  <c r="HH12" i="32"/>
  <c r="EF12" i="32"/>
  <c r="EG13" i="32"/>
  <c r="DZ13" i="32" s="1"/>
  <c r="EA13" i="32" s="1"/>
  <c r="EB13" i="32" s="1"/>
  <c r="EC13" i="32" s="1"/>
  <c r="EH12" i="32"/>
  <c r="IV12" i="32"/>
  <c r="IW13" i="32"/>
  <c r="IP13" i="32" s="1"/>
  <c r="IQ13" i="32" s="1"/>
  <c r="IR13" i="32" s="1"/>
  <c r="IS13" i="32" s="1"/>
  <c r="DC13" i="32"/>
  <c r="CV13" i="32" s="1"/>
  <c r="CW13" i="32" s="1"/>
  <c r="CX13" i="32" s="1"/>
  <c r="CY13" i="32" s="1"/>
  <c r="DB12" i="32"/>
  <c r="DD12" i="32"/>
  <c r="FK13" i="32"/>
  <c r="FD13" i="32" s="1"/>
  <c r="FE13" i="32" s="1"/>
  <c r="FF13" i="32" s="1"/>
  <c r="FG13" i="32" s="1"/>
  <c r="FJ12" i="32"/>
  <c r="CO12" i="32"/>
  <c r="HW12" i="32"/>
  <c r="GO13" i="32"/>
  <c r="GH13" i="32" s="1"/>
  <c r="GI13" i="32" s="1"/>
  <c r="GJ13" i="32" s="1"/>
  <c r="GK13" i="32" s="1"/>
  <c r="GN12" i="32"/>
  <c r="GP12" i="32"/>
  <c r="DQ12" i="32"/>
  <c r="DR13" i="32"/>
  <c r="DK13" i="32" s="1"/>
  <c r="DL13" i="32" s="1"/>
  <c r="DM13" i="32" s="1"/>
  <c r="DN13" i="32" s="1"/>
  <c r="DS12" i="32"/>
  <c r="IG12" i="32"/>
  <c r="IH13" i="32"/>
  <c r="IA13" i="32" s="1"/>
  <c r="IB13" i="32" s="1"/>
  <c r="IC13" i="32" s="1"/>
  <c r="ID13" i="32" s="1"/>
  <c r="EU12" i="32"/>
  <c r="EV13" i="32"/>
  <c r="EO13" i="32" s="1"/>
  <c r="EP13" i="32" s="1"/>
  <c r="EQ13" i="32" s="1"/>
  <c r="ER13" i="32" s="1"/>
  <c r="CC12" i="32"/>
  <c r="LA11" i="33"/>
  <c r="AU13" i="32"/>
  <c r="AN13" i="32" s="1"/>
  <c r="AO13" i="32" s="1"/>
  <c r="AP13" i="32" s="1"/>
  <c r="AQ13" i="32" s="1"/>
  <c r="AV12" i="32"/>
  <c r="LY10" i="32"/>
  <c r="LP10" i="32"/>
  <c r="IX12" i="32"/>
  <c r="II12" i="32"/>
  <c r="EW12" i="32"/>
  <c r="HS13" i="32"/>
  <c r="HL13" i="32" s="1"/>
  <c r="HM13" i="32" s="1"/>
  <c r="HN13" i="32" s="1"/>
  <c r="HO13" i="32" s="1"/>
  <c r="HR12" i="32"/>
  <c r="LA10" i="32"/>
  <c r="LJ10" i="32"/>
  <c r="CJ9" i="15" l="1"/>
  <c r="CJ11" i="15"/>
  <c r="CJ10" i="15"/>
  <c r="CJ6" i="15"/>
  <c r="CJ8" i="15"/>
  <c r="ES11" i="33"/>
  <c r="EH11" i="33"/>
  <c r="ER11" i="33"/>
  <c r="DZ11" i="33"/>
  <c r="EL11" i="33"/>
  <c r="EB11" i="33"/>
  <c r="EF11" i="33"/>
  <c r="EA11" i="33"/>
  <c r="EN11" i="33"/>
  <c r="EO11" i="33"/>
  <c r="EK11" i="33"/>
  <c r="QW11" i="33"/>
  <c r="OI11" i="33"/>
  <c r="LF11" i="33"/>
  <c r="KJ11" i="33" s="1"/>
  <c r="KT11" i="33"/>
  <c r="JX11" i="33" s="1"/>
  <c r="FU11" i="33"/>
  <c r="OG11" i="33" s="1"/>
  <c r="KA11" i="33"/>
  <c r="GA11" i="33"/>
  <c r="KG11" i="33"/>
  <c r="FV11" i="33"/>
  <c r="OH11" i="33" s="1"/>
  <c r="KB11" i="33"/>
  <c r="GH11" i="33"/>
  <c r="OT11" i="33" s="1"/>
  <c r="KN11" i="33"/>
  <c r="GE11" i="33"/>
  <c r="OQ11" i="33" s="1"/>
  <c r="KK11" i="33"/>
  <c r="GD11" i="33"/>
  <c r="FY11" i="33"/>
  <c r="KE11" i="33"/>
  <c r="KZ11" i="33"/>
  <c r="NM12" i="33"/>
  <c r="MG12" i="33"/>
  <c r="LL11" i="33"/>
  <c r="LH11" i="33"/>
  <c r="LE11" i="33"/>
  <c r="LZ12" i="33"/>
  <c r="QM11" i="33"/>
  <c r="PQ11" i="33" s="1"/>
  <c r="QF11" i="33"/>
  <c r="PJ11" i="33" s="1"/>
  <c r="LI11" i="33"/>
  <c r="IC11" i="33"/>
  <c r="LB11" i="33"/>
  <c r="MI12" i="33"/>
  <c r="LQ12" i="33"/>
  <c r="LR12" i="33"/>
  <c r="HL11" i="33"/>
  <c r="HK11" i="33"/>
  <c r="CJ12" i="15"/>
  <c r="CJ13" i="15"/>
  <c r="CJ14" i="15"/>
  <c r="CJ16" i="15"/>
  <c r="CJ15" i="15"/>
  <c r="CJ18" i="15"/>
  <c r="CJ17" i="15"/>
  <c r="CJ21" i="15"/>
  <c r="CJ19" i="15"/>
  <c r="CJ20" i="15"/>
  <c r="CJ22" i="15"/>
  <c r="CJ24" i="15"/>
  <c r="CJ27" i="15"/>
  <c r="CJ25" i="15"/>
  <c r="CJ23" i="15"/>
  <c r="CK5" i="15"/>
  <c r="CK26" i="15" s="1"/>
  <c r="FN13" i="32"/>
  <c r="FH13" i="32"/>
  <c r="FI13" i="32" s="1"/>
  <c r="FM14" i="32"/>
  <c r="FC14" i="32" s="1"/>
  <c r="FP13" i="32"/>
  <c r="ED13" i="32"/>
  <c r="EE13" i="32" s="1"/>
  <c r="EH13" i="32" s="1"/>
  <c r="EJ13" i="32"/>
  <c r="EI14" i="32"/>
  <c r="DY14" i="32" s="1"/>
  <c r="EL13" i="32"/>
  <c r="HV13" i="32"/>
  <c r="HU14" i="32"/>
  <c r="HK14" i="32" s="1"/>
  <c r="HP13" i="32"/>
  <c r="HQ13" i="32" s="1"/>
  <c r="HX13" i="32"/>
  <c r="AX13" i="32"/>
  <c r="AW14" i="32"/>
  <c r="AM14" i="32" s="1"/>
  <c r="AZ13" i="32"/>
  <c r="AT13" i="32"/>
  <c r="AR13" i="32"/>
  <c r="AS13" i="32" s="1"/>
  <c r="AU14" i="32" s="1"/>
  <c r="GQ14" i="32"/>
  <c r="GG14" i="32" s="1"/>
  <c r="GR13" i="32"/>
  <c r="GT13" i="32"/>
  <c r="GL13" i="32"/>
  <c r="GM13" i="32" s="1"/>
  <c r="GP13" i="32" s="1"/>
  <c r="FW13" i="32"/>
  <c r="FX13" i="32" s="1"/>
  <c r="GA13" i="32" s="1"/>
  <c r="GE13" i="32"/>
  <c r="GB14" i="32"/>
  <c r="FR14" i="32" s="1"/>
  <c r="GC13" i="32"/>
  <c r="FA13" i="32"/>
  <c r="EX14" i="32"/>
  <c r="EN14" i="32" s="1"/>
  <c r="ES13" i="32"/>
  <c r="ET13" i="32" s="1"/>
  <c r="EW13" i="32" s="1"/>
  <c r="EY13" i="32"/>
  <c r="DV12" i="32"/>
  <c r="CR12" i="32"/>
  <c r="IY14" i="32"/>
  <c r="IO14" i="32" s="1"/>
  <c r="IT13" i="32"/>
  <c r="IU13" i="32" s="1"/>
  <c r="IX13" i="32" s="1"/>
  <c r="IZ13" i="32"/>
  <c r="JB13" i="32"/>
  <c r="KD10" i="32"/>
  <c r="KC11" i="32"/>
  <c r="JS11" i="32" s="1"/>
  <c r="JX10" i="32"/>
  <c r="JY10" i="32" s="1"/>
  <c r="EZ12" i="32"/>
  <c r="AA8" i="32"/>
  <c r="S8" i="32"/>
  <c r="T8" i="32" s="1"/>
  <c r="JK10" i="32"/>
  <c r="JL11" i="32"/>
  <c r="JE11" i="32" s="1"/>
  <c r="JF11" i="32" s="1"/>
  <c r="JG11" i="32" s="1"/>
  <c r="JM10" i="32"/>
  <c r="HG13" i="32"/>
  <c r="HA13" i="32"/>
  <c r="HB13" i="32" s="1"/>
  <c r="HF14" i="32"/>
  <c r="GV14" i="32" s="1"/>
  <c r="HI13" i="32"/>
  <c r="IK13" i="32"/>
  <c r="IE13" i="32"/>
  <c r="IF13" i="32" s="1"/>
  <c r="II13" i="32" s="1"/>
  <c r="IJ14" i="32"/>
  <c r="HZ14" i="32" s="1"/>
  <c r="IM13" i="32"/>
  <c r="IL12" i="32"/>
  <c r="AY12" i="32"/>
  <c r="CZ13" i="32"/>
  <c r="DA13" i="32" s="1"/>
  <c r="DD13" i="32" s="1"/>
  <c r="DH13" i="32"/>
  <c r="DE14" i="32"/>
  <c r="CU14" i="32" s="1"/>
  <c r="DF13" i="32"/>
  <c r="CP14" i="32"/>
  <c r="CF14" i="32" s="1"/>
  <c r="CQ13" i="32"/>
  <c r="CS13" i="32"/>
  <c r="CK13" i="32"/>
  <c r="CL13" i="32" s="1"/>
  <c r="CO13" i="32" s="1"/>
  <c r="GS12" i="32"/>
  <c r="LM11" i="33"/>
  <c r="BX13" i="32"/>
  <c r="BY14" i="32"/>
  <c r="BR14" i="32" s="1"/>
  <c r="BS14" i="32" s="1"/>
  <c r="BT14" i="32" s="1"/>
  <c r="BU14" i="32" s="1"/>
  <c r="KM10" i="32"/>
  <c r="KN10" i="32" s="1"/>
  <c r="KS10" i="32"/>
  <c r="KR11" i="32"/>
  <c r="KH11" i="32" s="1"/>
  <c r="KV11" i="33"/>
  <c r="DO13" i="32"/>
  <c r="DP13" i="32" s="1"/>
  <c r="DS13" i="32" s="1"/>
  <c r="DU13" i="32"/>
  <c r="DW13" i="32"/>
  <c r="DT14" i="32"/>
  <c r="DJ14" i="32" s="1"/>
  <c r="LB10" i="32"/>
  <c r="LC10" i="32" s="1"/>
  <c r="LG11" i="32"/>
  <c r="KW11" i="32" s="1"/>
  <c r="LH10" i="32"/>
  <c r="DG12" i="32"/>
  <c r="JA12" i="32"/>
  <c r="LV11" i="32"/>
  <c r="LL11" i="32" s="1"/>
  <c r="LQ10" i="32"/>
  <c r="LR10" i="32" s="1"/>
  <c r="LW10" i="32"/>
  <c r="BG13" i="32"/>
  <c r="BH13" i="32" s="1"/>
  <c r="BM13" i="32"/>
  <c r="BI13" i="32"/>
  <c r="BL14" i="32"/>
  <c r="BB14" i="32" s="1"/>
  <c r="BO13" i="32"/>
  <c r="CC13" i="32"/>
  <c r="EK12" i="32"/>
  <c r="GD12" i="32"/>
  <c r="KU11" i="33"/>
  <c r="CK9" i="15" l="1"/>
  <c r="CK11" i="15"/>
  <c r="CK10" i="15"/>
  <c r="CK6" i="15"/>
  <c r="CK8" i="15"/>
  <c r="EQ11" i="33"/>
  <c r="EJ11" i="33"/>
  <c r="IK12" i="33"/>
  <c r="RD11" i="33"/>
  <c r="OP11" i="33"/>
  <c r="RA11" i="33"/>
  <c r="OM11" i="33"/>
  <c r="QY11" i="33"/>
  <c r="OK11" i="33"/>
  <c r="FR11" i="33"/>
  <c r="NK12" i="33"/>
  <c r="QU11" i="33"/>
  <c r="KF11" i="33"/>
  <c r="KP11" i="33"/>
  <c r="KM11" i="33"/>
  <c r="KI11" i="33"/>
  <c r="KL11" i="33"/>
  <c r="NT12" i="33"/>
  <c r="RE11" i="33"/>
  <c r="NQ12" i="33"/>
  <c r="AC12" i="33" s="1"/>
  <c r="AY12" i="33" s="1"/>
  <c r="NL12" i="33"/>
  <c r="NU12" i="33"/>
  <c r="GK11" i="33"/>
  <c r="KQ11" i="33"/>
  <c r="FX11" i="33"/>
  <c r="KD11" i="33"/>
  <c r="FT11" i="33"/>
  <c r="JZ11" i="33"/>
  <c r="FS11" i="33"/>
  <c r="JY11" i="33"/>
  <c r="QV11" i="33"/>
  <c r="Y12" i="33"/>
  <c r="AU12" i="33" s="1"/>
  <c r="F39" i="15"/>
  <c r="H39" i="15" s="1"/>
  <c r="GG11" i="33"/>
  <c r="GF11" i="33"/>
  <c r="GC11" i="33"/>
  <c r="FZ11" i="33"/>
  <c r="GJ11" i="33"/>
  <c r="LK11" i="33"/>
  <c r="LD11" i="33"/>
  <c r="CK12" i="15"/>
  <c r="CK13" i="15"/>
  <c r="CK14" i="15"/>
  <c r="CK16" i="15"/>
  <c r="CK17" i="15"/>
  <c r="CK18" i="15"/>
  <c r="CK15" i="15"/>
  <c r="CK19" i="15"/>
  <c r="CK20" i="15"/>
  <c r="CK23" i="15"/>
  <c r="CK25" i="15"/>
  <c r="CK21" i="15"/>
  <c r="CK22" i="15"/>
  <c r="CK24" i="15"/>
  <c r="CK27" i="15"/>
  <c r="CL5" i="15"/>
  <c r="CL26" i="15" s="1"/>
  <c r="RH11" i="33"/>
  <c r="NX12" i="33"/>
  <c r="NO12" i="33"/>
  <c r="AV13" i="32"/>
  <c r="AY13" i="32" s="1"/>
  <c r="U8" i="32"/>
  <c r="V8" i="32" s="1"/>
  <c r="W8" i="32" s="1"/>
  <c r="GD13" i="32"/>
  <c r="CR13" i="32"/>
  <c r="CA15" i="32"/>
  <c r="BQ15" i="32" s="1"/>
  <c r="CB14" i="32"/>
  <c r="CD14" i="32"/>
  <c r="BV14" i="32"/>
  <c r="BW14" i="32" s="1"/>
  <c r="DV13" i="32"/>
  <c r="EK13" i="32"/>
  <c r="BJ14" i="32"/>
  <c r="BC14" i="32" s="1"/>
  <c r="BD14" i="32" s="1"/>
  <c r="BE14" i="32" s="1"/>
  <c r="BF14" i="32" s="1"/>
  <c r="BK13" i="32"/>
  <c r="DG13" i="32"/>
  <c r="KP11" i="32"/>
  <c r="KI11" i="32" s="1"/>
  <c r="KJ11" i="32" s="1"/>
  <c r="KK11" i="32" s="1"/>
  <c r="KO10" i="32"/>
  <c r="KQ10" i="32"/>
  <c r="IL13" i="32"/>
  <c r="IG13" i="32"/>
  <c r="IH14" i="32"/>
  <c r="IA14" i="32" s="1"/>
  <c r="IB14" i="32" s="1"/>
  <c r="IC14" i="32" s="1"/>
  <c r="ID14" i="32" s="1"/>
  <c r="EZ13" i="32"/>
  <c r="EU13" i="32"/>
  <c r="EV14" i="32"/>
  <c r="EO14" i="32" s="1"/>
  <c r="EP14" i="32" s="1"/>
  <c r="EQ14" i="32" s="1"/>
  <c r="ER14" i="32" s="1"/>
  <c r="GN13" i="32"/>
  <c r="GO14" i="32"/>
  <c r="GH14" i="32" s="1"/>
  <c r="GI14" i="32" s="1"/>
  <c r="GJ14" i="32" s="1"/>
  <c r="GK14" i="32" s="1"/>
  <c r="AN14" i="32"/>
  <c r="AO14" i="32" s="1"/>
  <c r="AP14" i="32" s="1"/>
  <c r="AQ14" i="32" s="1"/>
  <c r="EF13" i="32"/>
  <c r="EG14" i="32"/>
  <c r="DZ14" i="32" s="1"/>
  <c r="EA14" i="32" s="1"/>
  <c r="EB14" i="32" s="1"/>
  <c r="EC14" i="32" s="1"/>
  <c r="FY13" i="32"/>
  <c r="FZ14" i="32"/>
  <c r="FS14" i="32" s="1"/>
  <c r="FT14" i="32" s="1"/>
  <c r="FU14" i="32" s="1"/>
  <c r="FV14" i="32" s="1"/>
  <c r="LD10" i="32"/>
  <c r="LE11" i="32"/>
  <c r="KX11" i="32" s="1"/>
  <c r="KY11" i="32" s="1"/>
  <c r="KZ11" i="32" s="1"/>
  <c r="LF10" i="32"/>
  <c r="GS13" i="32"/>
  <c r="DB13" i="32"/>
  <c r="DC14" i="32"/>
  <c r="CV14" i="32" s="1"/>
  <c r="CW14" i="32" s="1"/>
  <c r="CX14" i="32" s="1"/>
  <c r="CY14" i="32" s="1"/>
  <c r="HD14" i="32"/>
  <c r="GW14" i="32" s="1"/>
  <c r="GX14" i="32" s="1"/>
  <c r="GY14" i="32" s="1"/>
  <c r="GZ14" i="32" s="1"/>
  <c r="HC13" i="32"/>
  <c r="HE13" i="32"/>
  <c r="JP10" i="32"/>
  <c r="JZ10" i="32"/>
  <c r="KA11" i="32"/>
  <c r="JT11" i="32" s="1"/>
  <c r="JU11" i="32" s="1"/>
  <c r="JV11" i="32" s="1"/>
  <c r="KB10" i="32"/>
  <c r="FK14" i="32"/>
  <c r="FD14" i="32" s="1"/>
  <c r="FE14" i="32" s="1"/>
  <c r="FF14" i="32" s="1"/>
  <c r="FG14" i="32" s="1"/>
  <c r="FJ13" i="32"/>
  <c r="FL13" i="32"/>
  <c r="LS10" i="32"/>
  <c r="LT11" i="32"/>
  <c r="LM11" i="32" s="1"/>
  <c r="LN11" i="32" s="1"/>
  <c r="LO11" i="32" s="1"/>
  <c r="LU10" i="32"/>
  <c r="DR14" i="32"/>
  <c r="DK14" i="32" s="1"/>
  <c r="DL14" i="32" s="1"/>
  <c r="DM14" i="32" s="1"/>
  <c r="DN14" i="32" s="1"/>
  <c r="DQ13" i="32"/>
  <c r="JA13" i="32"/>
  <c r="CM13" i="32"/>
  <c r="CN14" i="32"/>
  <c r="CG14" i="32" s="1"/>
  <c r="CH14" i="32" s="1"/>
  <c r="CI14" i="32" s="1"/>
  <c r="CJ14" i="32" s="1"/>
  <c r="JH11" i="32"/>
  <c r="JQ11" i="32"/>
  <c r="IV13" i="32"/>
  <c r="IW14" i="32"/>
  <c r="IP14" i="32" s="1"/>
  <c r="IQ14" i="32" s="1"/>
  <c r="IR14" i="32" s="1"/>
  <c r="IS14" i="32" s="1"/>
  <c r="HR13" i="32"/>
  <c r="HS14" i="32"/>
  <c r="HL14" i="32" s="1"/>
  <c r="HM14" i="32" s="1"/>
  <c r="HN14" i="32" s="1"/>
  <c r="HO14" i="32" s="1"/>
  <c r="HT13" i="32"/>
  <c r="CL9" i="15" l="1"/>
  <c r="CL11" i="15"/>
  <c r="CL10" i="15"/>
  <c r="CL6" i="15"/>
  <c r="CL8" i="15"/>
  <c r="X12" i="33"/>
  <c r="AT12" i="33" s="1"/>
  <c r="BP12" i="33" s="1"/>
  <c r="IO12" i="33"/>
  <c r="W12" i="33"/>
  <c r="AS12" i="33" s="1"/>
  <c r="BO12" i="33" s="1"/>
  <c r="AG12" i="33"/>
  <c r="BC12" i="33" s="1"/>
  <c r="BY12" i="33" s="1"/>
  <c r="IR12" i="33"/>
  <c r="NW12" i="33"/>
  <c r="OS11" i="33"/>
  <c r="QT11" i="33"/>
  <c r="OF11" i="33"/>
  <c r="QZ11" i="33"/>
  <c r="OL11" i="33"/>
  <c r="QR11" i="33"/>
  <c r="OD11" i="33"/>
  <c r="RJ11" i="33"/>
  <c r="OV11" i="33"/>
  <c r="II12" i="33"/>
  <c r="RC11" i="33"/>
  <c r="OO11" i="33"/>
  <c r="QS11" i="33"/>
  <c r="OE11" i="33"/>
  <c r="NN12" i="33"/>
  <c r="OJ11" i="33"/>
  <c r="RK11" i="33"/>
  <c r="OW11" i="33"/>
  <c r="RF11" i="33"/>
  <c r="OR11" i="33"/>
  <c r="NH12" i="33"/>
  <c r="KH11" i="33"/>
  <c r="KO11" i="33"/>
  <c r="AF12" i="33"/>
  <c r="BB12" i="33" s="1"/>
  <c r="IJ12" i="33"/>
  <c r="IS12" i="33"/>
  <c r="NP12" i="33"/>
  <c r="QX11" i="33"/>
  <c r="BQ12" i="33"/>
  <c r="CM12" i="33" s="1"/>
  <c r="RG11" i="33"/>
  <c r="NV12" i="33"/>
  <c r="GB11" i="33"/>
  <c r="ON11" i="33" s="1"/>
  <c r="NZ12" i="33"/>
  <c r="GI11" i="33"/>
  <c r="NS12" i="33"/>
  <c r="CL13" i="15"/>
  <c r="CL12" i="15"/>
  <c r="CL15" i="15"/>
  <c r="CL14" i="15"/>
  <c r="CL16" i="15"/>
  <c r="CL17" i="15"/>
  <c r="CL19" i="15"/>
  <c r="CL20" i="15"/>
  <c r="CL18" i="15"/>
  <c r="CL23" i="15"/>
  <c r="CL25" i="15"/>
  <c r="CL22" i="15"/>
  <c r="CL21" i="15"/>
  <c r="CL27" i="15"/>
  <c r="CL24" i="15"/>
  <c r="P39" i="15"/>
  <c r="G39" i="15"/>
  <c r="I39" i="15" s="1"/>
  <c r="CM5" i="15"/>
  <c r="CM26" i="15" s="1"/>
  <c r="IV12" i="33"/>
  <c r="AJ12" i="33"/>
  <c r="BF12" i="33" s="1"/>
  <c r="BU12" i="33"/>
  <c r="AA12" i="33"/>
  <c r="IM12" i="33"/>
  <c r="NJ12" i="33"/>
  <c r="NI12" i="33"/>
  <c r="OA12" i="33"/>
  <c r="AB8" i="32"/>
  <c r="DO14" i="32"/>
  <c r="DP14" i="32" s="1"/>
  <c r="DW14" i="32"/>
  <c r="DU14" i="32"/>
  <c r="DT15" i="32"/>
  <c r="DJ15" i="32" s="1"/>
  <c r="HU15" i="32"/>
  <c r="HK15" i="32" s="1"/>
  <c r="HV14" i="32"/>
  <c r="HX14" i="32"/>
  <c r="HP14" i="32"/>
  <c r="HQ14" i="32" s="1"/>
  <c r="DH14" i="32"/>
  <c r="CZ14" i="32"/>
  <c r="DA14" i="32" s="1"/>
  <c r="DE15" i="32"/>
  <c r="CU15" i="32" s="1"/>
  <c r="DF14" i="32"/>
  <c r="HF15" i="32"/>
  <c r="GV15" i="32" s="1"/>
  <c r="HI14" i="32"/>
  <c r="HA14" i="32"/>
  <c r="HB14" i="32" s="1"/>
  <c r="HE14" i="32" s="1"/>
  <c r="HG14" i="32"/>
  <c r="LJ11" i="32"/>
  <c r="LA11" i="32"/>
  <c r="JW11" i="32"/>
  <c r="KF11" i="32"/>
  <c r="BN13" i="32"/>
  <c r="BG14" i="32"/>
  <c r="BH14" i="32" s="1"/>
  <c r="BJ15" i="32" s="1"/>
  <c r="BM14" i="32"/>
  <c r="BL15" i="32"/>
  <c r="BB15" i="32" s="1"/>
  <c r="BI14" i="32"/>
  <c r="BO14" i="32"/>
  <c r="FO13" i="32"/>
  <c r="FW14" i="32"/>
  <c r="FX14" i="32" s="1"/>
  <c r="GE14" i="32"/>
  <c r="GB15" i="32"/>
  <c r="FR15" i="32" s="1"/>
  <c r="GC14" i="32"/>
  <c r="AZ14" i="32"/>
  <c r="AW15" i="32"/>
  <c r="AM15" i="32" s="1"/>
  <c r="AR14" i="32"/>
  <c r="AS14" i="32" s="1"/>
  <c r="AT14" i="32"/>
  <c r="AX14" i="32"/>
  <c r="IJ15" i="32"/>
  <c r="HZ15" i="32" s="1"/>
  <c r="IM14" i="32"/>
  <c r="IK14" i="32"/>
  <c r="IE14" i="32"/>
  <c r="IF14" i="32" s="1"/>
  <c r="CS14" i="32"/>
  <c r="CQ14" i="32"/>
  <c r="CP15" i="32"/>
  <c r="CF15" i="32" s="1"/>
  <c r="CK14" i="32"/>
  <c r="CL14" i="32" s="1"/>
  <c r="GR14" i="32"/>
  <c r="GL14" i="32"/>
  <c r="GM14" i="32" s="1"/>
  <c r="GT14" i="32"/>
  <c r="GQ15" i="32"/>
  <c r="GG15" i="32" s="1"/>
  <c r="IY15" i="32"/>
  <c r="IO15" i="32" s="1"/>
  <c r="IZ14" i="32"/>
  <c r="IT14" i="32"/>
  <c r="IU14" i="32" s="1"/>
  <c r="JB14" i="32"/>
  <c r="EL14" i="32"/>
  <c r="EI15" i="32"/>
  <c r="DY15" i="32" s="1"/>
  <c r="ED14" i="32"/>
  <c r="EE14" i="32" s="1"/>
  <c r="EJ14" i="32"/>
  <c r="LX10" i="32"/>
  <c r="EX15" i="32"/>
  <c r="EN15" i="32" s="1"/>
  <c r="EY14" i="32"/>
  <c r="ES14" i="32"/>
  <c r="ET14" i="32" s="1"/>
  <c r="FA14" i="32"/>
  <c r="KE10" i="32"/>
  <c r="BX14" i="32"/>
  <c r="BY15" i="32"/>
  <c r="BR15" i="32" s="1"/>
  <c r="BS15" i="32" s="1"/>
  <c r="BT15" i="32" s="1"/>
  <c r="BU15" i="32" s="1"/>
  <c r="BZ14" i="32"/>
  <c r="JO11" i="32"/>
  <c r="JN12" i="32"/>
  <c r="JD12" i="32" s="1"/>
  <c r="JI11" i="32"/>
  <c r="JJ11" i="32" s="1"/>
  <c r="LY11" i="32"/>
  <c r="LP11" i="32"/>
  <c r="FM15" i="32"/>
  <c r="FC15" i="32" s="1"/>
  <c r="FN14" i="32"/>
  <c r="FP14" i="32"/>
  <c r="FH14" i="32"/>
  <c r="FI14" i="32" s="1"/>
  <c r="HW13" i="32"/>
  <c r="KL11" i="32"/>
  <c r="KU11" i="32"/>
  <c r="HH13" i="32"/>
  <c r="LI10" i="32"/>
  <c r="KT10" i="32"/>
  <c r="AK8" i="32"/>
  <c r="AH8" i="32"/>
  <c r="X8" i="32"/>
  <c r="CM11" i="15" l="1"/>
  <c r="CM9" i="15"/>
  <c r="CM10" i="15"/>
  <c r="CM8" i="15"/>
  <c r="CM6" i="15"/>
  <c r="IN12" i="33"/>
  <c r="Z12" i="33"/>
  <c r="AV12" i="33" s="1"/>
  <c r="BR12" i="33" s="1"/>
  <c r="CN12" i="33" s="1"/>
  <c r="IX12" i="33"/>
  <c r="T12" i="33"/>
  <c r="AP12" i="33" s="1"/>
  <c r="BL12" i="33" s="1"/>
  <c r="CH12" i="33" s="1"/>
  <c r="JB12" i="33" s="1"/>
  <c r="IQ12" i="33"/>
  <c r="IT12" i="33"/>
  <c r="IU12" i="33"/>
  <c r="IF12" i="33"/>
  <c r="IL12" i="33"/>
  <c r="AI12" i="33"/>
  <c r="BE12" i="33" s="1"/>
  <c r="CA12" i="33" s="1"/>
  <c r="CW12" i="33" s="1"/>
  <c r="JQ12" i="33" s="1"/>
  <c r="RI11" i="33"/>
  <c r="OU11" i="33"/>
  <c r="AB12" i="33"/>
  <c r="AX12" i="33" s="1"/>
  <c r="BX12" i="33"/>
  <c r="CT12" i="33" s="1"/>
  <c r="AH12" i="33"/>
  <c r="BD12" i="33" s="1"/>
  <c r="AE12" i="33"/>
  <c r="BA12" i="33" s="1"/>
  <c r="BW12" i="33" s="1"/>
  <c r="NY12" i="33"/>
  <c r="DI12" i="33"/>
  <c r="FA12" i="33" s="1"/>
  <c r="JG12" i="33"/>
  <c r="AL12" i="33"/>
  <c r="BH12" i="33" s="1"/>
  <c r="CD12" i="33" s="1"/>
  <c r="NR12" i="33"/>
  <c r="RB11" i="33"/>
  <c r="CM15" i="15"/>
  <c r="CM13" i="15"/>
  <c r="CM12" i="15"/>
  <c r="CM14" i="15"/>
  <c r="CM20" i="15"/>
  <c r="CM17" i="15"/>
  <c r="CM18" i="15"/>
  <c r="CM19" i="15"/>
  <c r="CM22" i="15"/>
  <c r="CM24" i="15"/>
  <c r="CM27" i="15"/>
  <c r="CM23" i="15"/>
  <c r="CM25" i="15"/>
  <c r="CM16" i="15"/>
  <c r="CM21" i="15"/>
  <c r="J39" i="15"/>
  <c r="O39" i="15" s="1"/>
  <c r="CN5" i="15"/>
  <c r="CN26" i="15" s="1"/>
  <c r="CK12" i="33"/>
  <c r="CL12" i="33"/>
  <c r="CU12" i="33"/>
  <c r="CQ12" i="33"/>
  <c r="CB12" i="33"/>
  <c r="IG12" i="33"/>
  <c r="U12" i="33"/>
  <c r="AQ12" i="33" s="1"/>
  <c r="BM12" i="33" s="1"/>
  <c r="V12" i="33"/>
  <c r="AR12" i="33" s="1"/>
  <c r="IH12" i="33"/>
  <c r="AW12" i="33"/>
  <c r="BS12" i="33" s="1"/>
  <c r="IY12" i="33"/>
  <c r="AM12" i="33"/>
  <c r="BC15" i="32"/>
  <c r="BD15" i="32" s="1"/>
  <c r="BE15" i="32" s="1"/>
  <c r="BF15" i="32" s="1"/>
  <c r="CB15" i="32"/>
  <c r="BV15" i="32"/>
  <c r="BW15" i="32" s="1"/>
  <c r="BZ15" i="32" s="1"/>
  <c r="CA16" i="32"/>
  <c r="BQ16" i="32" s="1"/>
  <c r="CD15" i="32"/>
  <c r="HH14" i="32"/>
  <c r="IW15" i="32"/>
  <c r="IP15" i="32" s="1"/>
  <c r="IQ15" i="32" s="1"/>
  <c r="IR15" i="32" s="1"/>
  <c r="IS15" i="32" s="1"/>
  <c r="IV14" i="32"/>
  <c r="IX14" i="32"/>
  <c r="LH11" i="32"/>
  <c r="LG12" i="32"/>
  <c r="KW12" i="32" s="1"/>
  <c r="LB11" i="32"/>
  <c r="LC11" i="32" s="1"/>
  <c r="HR14" i="32"/>
  <c r="HS15" i="32"/>
  <c r="HL15" i="32" s="1"/>
  <c r="HM15" i="32" s="1"/>
  <c r="HN15" i="32" s="1"/>
  <c r="HO15" i="32" s="1"/>
  <c r="KM11" i="32"/>
  <c r="KN11" i="32" s="1"/>
  <c r="KR12" i="32"/>
  <c r="KH12" i="32" s="1"/>
  <c r="KS11" i="32"/>
  <c r="JK11" i="32"/>
  <c r="JL12" i="32"/>
  <c r="JE12" i="32" s="1"/>
  <c r="JF12" i="32" s="1"/>
  <c r="JG12" i="32" s="1"/>
  <c r="JM11" i="32"/>
  <c r="EU14" i="32"/>
  <c r="EV15" i="32"/>
  <c r="EO15" i="32" s="1"/>
  <c r="EP15" i="32" s="1"/>
  <c r="EQ15" i="32" s="1"/>
  <c r="ER15" i="32" s="1"/>
  <c r="EW14" i="32"/>
  <c r="GO15" i="32"/>
  <c r="GH15" i="32" s="1"/>
  <c r="GI15" i="32" s="1"/>
  <c r="GJ15" i="32" s="1"/>
  <c r="GK15" i="32" s="1"/>
  <c r="GN14" i="32"/>
  <c r="GP14" i="32"/>
  <c r="IG14" i="32"/>
  <c r="IH15" i="32"/>
  <c r="IA15" i="32" s="1"/>
  <c r="IB15" i="32" s="1"/>
  <c r="IC15" i="32" s="1"/>
  <c r="ID15" i="32" s="1"/>
  <c r="II14" i="32"/>
  <c r="FZ15" i="32"/>
  <c r="FS15" i="32" s="1"/>
  <c r="FT15" i="32" s="1"/>
  <c r="FU15" i="32" s="1"/>
  <c r="FV15" i="32" s="1"/>
  <c r="FY14" i="32"/>
  <c r="GA14" i="32"/>
  <c r="AF8" i="32"/>
  <c r="Y8" i="32"/>
  <c r="HT14" i="32"/>
  <c r="FJ14" i="32"/>
  <c r="FK15" i="32"/>
  <c r="FD15" i="32" s="1"/>
  <c r="FE15" i="32" s="1"/>
  <c r="FF15" i="32" s="1"/>
  <c r="FG15" i="32" s="1"/>
  <c r="BK14" i="32"/>
  <c r="DB14" i="32"/>
  <c r="DC15" i="32"/>
  <c r="CV15" i="32" s="1"/>
  <c r="CW15" i="32" s="1"/>
  <c r="CX15" i="32" s="1"/>
  <c r="CY15" i="32" s="1"/>
  <c r="DD14" i="32"/>
  <c r="LW11" i="32"/>
  <c r="LV12" i="32"/>
  <c r="LL12" i="32" s="1"/>
  <c r="LQ11" i="32"/>
  <c r="LR11" i="32" s="1"/>
  <c r="CC14" i="32"/>
  <c r="EF14" i="32"/>
  <c r="EG15" i="32"/>
  <c r="DZ15" i="32" s="1"/>
  <c r="EA15" i="32" s="1"/>
  <c r="EB15" i="32" s="1"/>
  <c r="EC15" i="32" s="1"/>
  <c r="EH14" i="32"/>
  <c r="CM14" i="32"/>
  <c r="CN15" i="32"/>
  <c r="CG15" i="32" s="1"/>
  <c r="CH15" i="32" s="1"/>
  <c r="CI15" i="32" s="1"/>
  <c r="CJ15" i="32" s="1"/>
  <c r="CO14" i="32"/>
  <c r="AU15" i="32"/>
  <c r="AN15" i="32" s="1"/>
  <c r="AO15" i="32" s="1"/>
  <c r="AP15" i="32" s="1"/>
  <c r="AQ15" i="32" s="1"/>
  <c r="AV14" i="32"/>
  <c r="FL14" i="32"/>
  <c r="KC12" i="32"/>
  <c r="JS12" i="32" s="1"/>
  <c r="JX11" i="32"/>
  <c r="JY11" i="32" s="1"/>
  <c r="KD11" i="32"/>
  <c r="HC14" i="32"/>
  <c r="HD15" i="32"/>
  <c r="GW15" i="32" s="1"/>
  <c r="GX15" i="32" s="1"/>
  <c r="GY15" i="32" s="1"/>
  <c r="GZ15" i="32" s="1"/>
  <c r="DR15" i="32"/>
  <c r="DK15" i="32" s="1"/>
  <c r="DL15" i="32" s="1"/>
  <c r="DM15" i="32" s="1"/>
  <c r="DN15" i="32" s="1"/>
  <c r="DQ14" i="32"/>
  <c r="DS14" i="32"/>
  <c r="CN9" i="15" l="1"/>
  <c r="CN11" i="15"/>
  <c r="CN10" i="15"/>
  <c r="CN8" i="15"/>
  <c r="CN6" i="15"/>
  <c r="DD12" i="33"/>
  <c r="EV12" i="33" s="1"/>
  <c r="ML12" i="33" s="1"/>
  <c r="IW12" i="33"/>
  <c r="AD12" i="33"/>
  <c r="AZ12" i="33" s="1"/>
  <c r="DS12" i="33"/>
  <c r="BT12" i="33"/>
  <c r="CP12" i="33" s="1"/>
  <c r="MQ12" i="33"/>
  <c r="AK12" i="33"/>
  <c r="BG12" i="33" s="1"/>
  <c r="BZ12" i="33"/>
  <c r="CV12" i="33" s="1"/>
  <c r="IP12" i="33"/>
  <c r="DP12" i="33"/>
  <c r="FH12" i="33" s="1"/>
  <c r="JN12" i="33"/>
  <c r="DQ12" i="33"/>
  <c r="FI12" i="33" s="1"/>
  <c r="JO12" i="33"/>
  <c r="GS12" i="33"/>
  <c r="HO12" i="33" s="1"/>
  <c r="DM12" i="33"/>
  <c r="FE12" i="33" s="1"/>
  <c r="JK12" i="33"/>
  <c r="DJ12" i="33"/>
  <c r="FB12" i="33" s="1"/>
  <c r="JH12" i="33"/>
  <c r="DG12" i="33"/>
  <c r="EY12" i="33" s="1"/>
  <c r="JE12" i="33"/>
  <c r="DH12" i="33"/>
  <c r="EZ12" i="33" s="1"/>
  <c r="JF12" i="33"/>
  <c r="CN12" i="15"/>
  <c r="CN14" i="15"/>
  <c r="CN16" i="15"/>
  <c r="CN15" i="15"/>
  <c r="CN13" i="15"/>
  <c r="CN18" i="15"/>
  <c r="CN19" i="15"/>
  <c r="CN21" i="15"/>
  <c r="CN20" i="15"/>
  <c r="CN17" i="15"/>
  <c r="CN22" i="15"/>
  <c r="CN24" i="15"/>
  <c r="CN27" i="15"/>
  <c r="CN25" i="15"/>
  <c r="CN23" i="15"/>
  <c r="CO5" i="15"/>
  <c r="CO26" i="15" s="1"/>
  <c r="CO12" i="33"/>
  <c r="CI12" i="33"/>
  <c r="CX12" i="33"/>
  <c r="CZ12" i="33"/>
  <c r="CS12" i="33"/>
  <c r="BI12" i="33"/>
  <c r="CE12" i="33" s="1"/>
  <c r="BN12" i="33"/>
  <c r="GB16" i="32"/>
  <c r="FR16" i="32" s="1"/>
  <c r="GC15" i="32"/>
  <c r="FW15" i="32"/>
  <c r="FX15" i="32" s="1"/>
  <c r="GA15" i="32" s="1"/>
  <c r="GE15" i="32"/>
  <c r="HI15" i="32"/>
  <c r="HA15" i="32"/>
  <c r="HB15" i="32" s="1"/>
  <c r="HF16" i="32"/>
  <c r="GV16" i="32" s="1"/>
  <c r="HG15" i="32"/>
  <c r="EJ15" i="32"/>
  <c r="EI16" i="32"/>
  <c r="DY16" i="32" s="1"/>
  <c r="ED15" i="32"/>
  <c r="EE15" i="32" s="1"/>
  <c r="EH15" i="32" s="1"/>
  <c r="EL15" i="32"/>
  <c r="AR15" i="32"/>
  <c r="AS15" i="32" s="1"/>
  <c r="AU16" i="32" s="1"/>
  <c r="AX15" i="32"/>
  <c r="AW16" i="32"/>
  <c r="AM16" i="32" s="1"/>
  <c r="AZ15" i="32"/>
  <c r="AT15" i="32"/>
  <c r="DH15" i="32"/>
  <c r="CZ15" i="32"/>
  <c r="DA15" i="32" s="1"/>
  <c r="DD15" i="32" s="1"/>
  <c r="DE16" i="32"/>
  <c r="CU16" i="32" s="1"/>
  <c r="DF15" i="32"/>
  <c r="EK14" i="32"/>
  <c r="FN15" i="32"/>
  <c r="FH15" i="32"/>
  <c r="FI15" i="32" s="1"/>
  <c r="FL15" i="32" s="1"/>
  <c r="FM16" i="32"/>
  <c r="FC16" i="32" s="1"/>
  <c r="FP15" i="32"/>
  <c r="BO15" i="32"/>
  <c r="BG15" i="32"/>
  <c r="BH15" i="32" s="1"/>
  <c r="BJ16" i="32" s="1"/>
  <c r="BI15" i="32"/>
  <c r="BL16" i="32"/>
  <c r="BB16" i="32" s="1"/>
  <c r="BM15" i="32"/>
  <c r="IL14" i="32"/>
  <c r="JP11" i="32"/>
  <c r="JA14" i="32"/>
  <c r="HV15" i="32"/>
  <c r="HP15" i="32"/>
  <c r="HQ15" i="32" s="1"/>
  <c r="HT15" i="32" s="1"/>
  <c r="HU16" i="32"/>
  <c r="HK16" i="32" s="1"/>
  <c r="HX15" i="32"/>
  <c r="AY14" i="32"/>
  <c r="LT12" i="32"/>
  <c r="LM12" i="32" s="1"/>
  <c r="LN12" i="32" s="1"/>
  <c r="LO12" i="32" s="1"/>
  <c r="LS11" i="32"/>
  <c r="LU11" i="32"/>
  <c r="GS14" i="32"/>
  <c r="CS15" i="32"/>
  <c r="CP16" i="32"/>
  <c r="CF16" i="32" s="1"/>
  <c r="CQ15" i="32"/>
  <c r="CK15" i="32"/>
  <c r="CL15" i="32" s="1"/>
  <c r="CO15" i="32" s="1"/>
  <c r="DV14" i="32"/>
  <c r="FO14" i="32"/>
  <c r="CC15" i="32"/>
  <c r="BN14" i="32"/>
  <c r="JH12" i="32"/>
  <c r="JQ12" i="32"/>
  <c r="IM15" i="32"/>
  <c r="IJ16" i="32"/>
  <c r="HZ16" i="32" s="1"/>
  <c r="IE15" i="32"/>
  <c r="IF15" i="32" s="1"/>
  <c r="II15" i="32" s="1"/>
  <c r="IK15" i="32"/>
  <c r="GD14" i="32"/>
  <c r="EZ14" i="32"/>
  <c r="BY16" i="32"/>
  <c r="BR16" i="32" s="1"/>
  <c r="BS16" i="32" s="1"/>
  <c r="BT16" i="32" s="1"/>
  <c r="BU16" i="32" s="1"/>
  <c r="BX15" i="32"/>
  <c r="CR14" i="32"/>
  <c r="DU15" i="32"/>
  <c r="DW15" i="32"/>
  <c r="DT16" i="32"/>
  <c r="DJ16" i="32" s="1"/>
  <c r="DO15" i="32"/>
  <c r="DP15" i="32" s="1"/>
  <c r="DS15" i="32" s="1"/>
  <c r="KA12" i="32"/>
  <c r="JT12" i="32" s="1"/>
  <c r="JU12" i="32" s="1"/>
  <c r="JV12" i="32" s="1"/>
  <c r="JZ11" i="32"/>
  <c r="KB11" i="32"/>
  <c r="GQ16" i="32"/>
  <c r="GG16" i="32" s="1"/>
  <c r="GR15" i="32"/>
  <c r="GL15" i="32"/>
  <c r="GM15" i="32" s="1"/>
  <c r="GT15" i="32"/>
  <c r="EX16" i="32"/>
  <c r="EN16" i="32" s="1"/>
  <c r="EY15" i="32"/>
  <c r="ES15" i="32"/>
  <c r="ET15" i="32" s="1"/>
  <c r="EW15" i="32" s="1"/>
  <c r="FA15" i="32"/>
  <c r="DG14" i="32"/>
  <c r="IY16" i="32"/>
  <c r="IO16" i="32" s="1"/>
  <c r="IT15" i="32"/>
  <c r="IU15" i="32" s="1"/>
  <c r="IX15" i="32" s="1"/>
  <c r="JB15" i="32"/>
  <c r="IZ15" i="32"/>
  <c r="HW14" i="32"/>
  <c r="Z8" i="32"/>
  <c r="AC8" i="32" s="1"/>
  <c r="AE9" i="32"/>
  <c r="AJ8" i="32"/>
  <c r="KP12" i="32"/>
  <c r="KI12" i="32" s="1"/>
  <c r="KJ12" i="32" s="1"/>
  <c r="KK12" i="32" s="1"/>
  <c r="KO11" i="32"/>
  <c r="KQ11" i="32"/>
  <c r="LD11" i="32"/>
  <c r="LE12" i="32"/>
  <c r="KX12" i="32" s="1"/>
  <c r="KY12" i="32" s="1"/>
  <c r="KZ12" i="32" s="1"/>
  <c r="LF11" i="32"/>
  <c r="CO11" i="15" l="1"/>
  <c r="CO9" i="15"/>
  <c r="CO10" i="15"/>
  <c r="CO8" i="15"/>
  <c r="CO6" i="15"/>
  <c r="BV12" i="33"/>
  <c r="CR12" i="33" s="1"/>
  <c r="DN12" i="33" s="1"/>
  <c r="FF12" i="33" s="1"/>
  <c r="GN12" i="33"/>
  <c r="HJ12" i="33" s="1"/>
  <c r="FK12" i="33"/>
  <c r="NA12" i="33" s="1"/>
  <c r="MP12" i="33"/>
  <c r="MR12" i="33"/>
  <c r="MX12" i="33"/>
  <c r="MO12" i="33"/>
  <c r="MU12" i="33"/>
  <c r="MY12" i="33"/>
  <c r="CC12" i="33"/>
  <c r="CY12" i="33" s="1"/>
  <c r="GZ12" i="33"/>
  <c r="HV12" i="33" s="1"/>
  <c r="GW12" i="33"/>
  <c r="HS12" i="33" s="1"/>
  <c r="GT12" i="33"/>
  <c r="LV13" i="33" s="1"/>
  <c r="QA12" i="33"/>
  <c r="PE12" i="33" s="1"/>
  <c r="LU13" i="33"/>
  <c r="DR12" i="33"/>
  <c r="FJ12" i="33" s="1"/>
  <c r="JP12" i="33"/>
  <c r="DO12" i="33"/>
  <c r="FG12" i="33" s="1"/>
  <c r="JM12" i="33"/>
  <c r="DT12" i="33"/>
  <c r="FL12" i="33" s="1"/>
  <c r="JR12" i="33"/>
  <c r="DV12" i="33"/>
  <c r="FN12" i="33" s="1"/>
  <c r="JT12" i="33"/>
  <c r="HA12" i="33"/>
  <c r="MC13" i="33" s="1"/>
  <c r="DE12" i="33"/>
  <c r="EW12" i="33" s="1"/>
  <c r="JC12" i="33"/>
  <c r="DK12" i="33"/>
  <c r="FC12" i="33" s="1"/>
  <c r="JI12" i="33"/>
  <c r="GQ12" i="33"/>
  <c r="HM12" i="33" s="1"/>
  <c r="GR12" i="33"/>
  <c r="LT13" i="33" s="1"/>
  <c r="DL12" i="33"/>
  <c r="FD12" i="33" s="1"/>
  <c r="JJ12" i="33"/>
  <c r="CO12" i="15"/>
  <c r="CO13" i="15"/>
  <c r="CO14" i="15"/>
  <c r="CO16" i="15"/>
  <c r="CO17" i="15"/>
  <c r="CO18" i="15"/>
  <c r="CO19" i="15"/>
  <c r="CO15" i="15"/>
  <c r="CO21" i="15"/>
  <c r="CO23" i="15"/>
  <c r="CO25" i="15"/>
  <c r="CO20" i="15"/>
  <c r="CO22" i="15"/>
  <c r="CO24" i="15"/>
  <c r="CO27" i="15"/>
  <c r="CP5" i="15"/>
  <c r="CP26" i="15" s="1"/>
  <c r="DA12" i="33"/>
  <c r="CJ12" i="33"/>
  <c r="BK15" i="32"/>
  <c r="BN15" i="32" s="1"/>
  <c r="AV15" i="32"/>
  <c r="AY15" i="32" s="1"/>
  <c r="DV15" i="32"/>
  <c r="LJ12" i="32"/>
  <c r="LA12" i="32"/>
  <c r="CD16" i="32"/>
  <c r="CA17" i="32"/>
  <c r="BQ17" i="32" s="1"/>
  <c r="CB16" i="32"/>
  <c r="BV16" i="32"/>
  <c r="BW16" i="32" s="1"/>
  <c r="KL12" i="32"/>
  <c r="KU12" i="32"/>
  <c r="LY12" i="32"/>
  <c r="LP12" i="32"/>
  <c r="KE11" i="32"/>
  <c r="JW12" i="32"/>
  <c r="KF12" i="32"/>
  <c r="EZ15" i="32"/>
  <c r="JO12" i="32"/>
  <c r="JN13" i="32"/>
  <c r="JD13" i="32" s="1"/>
  <c r="JI12" i="32"/>
  <c r="JJ12" i="32" s="1"/>
  <c r="FO15" i="32"/>
  <c r="IW16" i="32"/>
  <c r="IP16" i="32" s="1"/>
  <c r="IQ16" i="32" s="1"/>
  <c r="IR16" i="32" s="1"/>
  <c r="IS16" i="32" s="1"/>
  <c r="IV15" i="32"/>
  <c r="EU15" i="32"/>
  <c r="EV16" i="32"/>
  <c r="EO16" i="32" s="1"/>
  <c r="EP16" i="32" s="1"/>
  <c r="EQ16" i="32" s="1"/>
  <c r="ER16" i="32" s="1"/>
  <c r="GO16" i="32"/>
  <c r="GH16" i="32" s="1"/>
  <c r="GI16" i="32" s="1"/>
  <c r="GJ16" i="32" s="1"/>
  <c r="GK16" i="32" s="1"/>
  <c r="GN15" i="32"/>
  <c r="HR15" i="32"/>
  <c r="HS16" i="32"/>
  <c r="HL16" i="32" s="1"/>
  <c r="HM16" i="32" s="1"/>
  <c r="HN16" i="32" s="1"/>
  <c r="HO16" i="32" s="1"/>
  <c r="FK16" i="32"/>
  <c r="FD16" i="32" s="1"/>
  <c r="FE16" i="32" s="1"/>
  <c r="FF16" i="32" s="1"/>
  <c r="FG16" i="32" s="1"/>
  <c r="FJ15" i="32"/>
  <c r="DC16" i="32"/>
  <c r="CV16" i="32" s="1"/>
  <c r="CW16" i="32" s="1"/>
  <c r="CX16" i="32" s="1"/>
  <c r="CY16" i="32" s="1"/>
  <c r="DB15" i="32"/>
  <c r="EF15" i="32"/>
  <c r="EG16" i="32"/>
  <c r="DZ16" i="32" s="1"/>
  <c r="EA16" i="32" s="1"/>
  <c r="EB16" i="32" s="1"/>
  <c r="EC16" i="32" s="1"/>
  <c r="FY15" i="32"/>
  <c r="FZ16" i="32"/>
  <c r="FS16" i="32" s="1"/>
  <c r="FT16" i="32" s="1"/>
  <c r="FU16" i="32" s="1"/>
  <c r="FV16" i="32" s="1"/>
  <c r="LI11" i="32"/>
  <c r="DG15" i="32"/>
  <c r="IL15" i="32"/>
  <c r="AI8" i="32"/>
  <c r="HW15" i="32"/>
  <c r="IG15" i="32"/>
  <c r="IH16" i="32"/>
  <c r="IA16" i="32" s="1"/>
  <c r="IB16" i="32" s="1"/>
  <c r="IC16" i="32" s="1"/>
  <c r="ID16" i="32" s="1"/>
  <c r="LX11" i="32"/>
  <c r="EK15" i="32"/>
  <c r="HD16" i="32"/>
  <c r="GW16" i="32" s="1"/>
  <c r="GX16" i="32" s="1"/>
  <c r="GY16" i="32" s="1"/>
  <c r="GZ16" i="32" s="1"/>
  <c r="HC15" i="32"/>
  <c r="HE15" i="32"/>
  <c r="JA15" i="32"/>
  <c r="KT11" i="32"/>
  <c r="DQ15" i="32"/>
  <c r="DR16" i="32"/>
  <c r="DK16" i="32" s="1"/>
  <c r="DL16" i="32" s="1"/>
  <c r="DM16" i="32" s="1"/>
  <c r="DN16" i="32" s="1"/>
  <c r="CR15" i="32"/>
  <c r="GD15" i="32"/>
  <c r="CM15" i="32"/>
  <c r="CN16" i="32"/>
  <c r="CG16" i="32" s="1"/>
  <c r="CH16" i="32" s="1"/>
  <c r="CI16" i="32" s="1"/>
  <c r="CJ16" i="32" s="1"/>
  <c r="GP15" i="32"/>
  <c r="BC16" i="32"/>
  <c r="BD16" i="32" s="1"/>
  <c r="BE16" i="32" s="1"/>
  <c r="BF16" i="32" s="1"/>
  <c r="AN16" i="32"/>
  <c r="AO16" i="32" s="1"/>
  <c r="AP16" i="32" s="1"/>
  <c r="AQ16" i="32" s="1"/>
  <c r="CP9" i="15" l="1"/>
  <c r="CP11" i="15"/>
  <c r="CP10" i="15"/>
  <c r="CP8" i="15"/>
  <c r="CP6" i="15"/>
  <c r="JL12" i="33"/>
  <c r="LP13" i="33"/>
  <c r="PV12" i="33"/>
  <c r="OZ12" i="33" s="1"/>
  <c r="DZ12" i="33" s="1"/>
  <c r="HC12" i="33"/>
  <c r="QK12" i="33" s="1"/>
  <c r="PO12" i="33" s="1"/>
  <c r="LI12" i="33" s="1"/>
  <c r="EE12" i="33"/>
  <c r="MT12" i="33"/>
  <c r="MS12" i="33"/>
  <c r="ND12" i="33"/>
  <c r="MW12" i="33"/>
  <c r="MV12" i="33"/>
  <c r="MM12" i="33"/>
  <c r="NB12" i="33"/>
  <c r="MZ12" i="33"/>
  <c r="QH12" i="33"/>
  <c r="PL12" i="33" s="1"/>
  <c r="LY13" i="33"/>
  <c r="QB12" i="33"/>
  <c r="PF12" i="33" s="1"/>
  <c r="HP12" i="33"/>
  <c r="QE12" i="33"/>
  <c r="PI12" i="33" s="1"/>
  <c r="MB13" i="33"/>
  <c r="PZ12" i="33"/>
  <c r="PD12" i="33" s="1"/>
  <c r="GX12" i="33"/>
  <c r="HT12" i="33" s="1"/>
  <c r="KY12" i="33"/>
  <c r="QI12" i="33"/>
  <c r="PM12" i="33" s="1"/>
  <c r="HB12" i="33"/>
  <c r="QJ12" i="33" s="1"/>
  <c r="PN12" i="33" s="1"/>
  <c r="HN12" i="33"/>
  <c r="PY12" i="33"/>
  <c r="PC12" i="33" s="1"/>
  <c r="GY12" i="33"/>
  <c r="QG12" i="33" s="1"/>
  <c r="PK12" i="33" s="1"/>
  <c r="HF12" i="33"/>
  <c r="MH13" i="33" s="1"/>
  <c r="GO12" i="33"/>
  <c r="LQ13" i="33" s="1"/>
  <c r="LS13" i="33"/>
  <c r="DU12" i="33"/>
  <c r="FM12" i="33" s="1"/>
  <c r="JS12" i="33"/>
  <c r="HD12" i="33"/>
  <c r="MF13" i="33" s="1"/>
  <c r="DW12" i="33"/>
  <c r="FO12" i="33" s="1"/>
  <c r="JU12" i="33"/>
  <c r="HW12" i="33"/>
  <c r="GU12" i="33"/>
  <c r="HQ12" i="33" s="1"/>
  <c r="DF12" i="33"/>
  <c r="EX12" i="33" s="1"/>
  <c r="JD12" i="33"/>
  <c r="GV12" i="33"/>
  <c r="QD12" i="33" s="1"/>
  <c r="PH12" i="33" s="1"/>
  <c r="CP13" i="15"/>
  <c r="CP12" i="15"/>
  <c r="CP15" i="15"/>
  <c r="CP14" i="15"/>
  <c r="CP16" i="15"/>
  <c r="CP17" i="15"/>
  <c r="CP19" i="15"/>
  <c r="CP20" i="15"/>
  <c r="CP18" i="15"/>
  <c r="CP21" i="15"/>
  <c r="CP23" i="15"/>
  <c r="CP25" i="15"/>
  <c r="CP22" i="15"/>
  <c r="CP24" i="15"/>
  <c r="CP27" i="15"/>
  <c r="CQ5" i="15"/>
  <c r="CQ26" i="15" s="1"/>
  <c r="AW17" i="32"/>
  <c r="AM17" i="32" s="1"/>
  <c r="AR16" i="32"/>
  <c r="AS16" i="32" s="1"/>
  <c r="AT16" i="32"/>
  <c r="AX16" i="32"/>
  <c r="AZ16" i="32"/>
  <c r="HA16" i="32"/>
  <c r="HB16" i="32" s="1"/>
  <c r="HE16" i="32" s="1"/>
  <c r="HG16" i="32"/>
  <c r="HF17" i="32"/>
  <c r="GV17" i="32" s="1"/>
  <c r="HI16" i="32"/>
  <c r="HX16" i="32"/>
  <c r="HP16" i="32"/>
  <c r="HQ16" i="32" s="1"/>
  <c r="HU17" i="32"/>
  <c r="HK17" i="32" s="1"/>
  <c r="HV16" i="32"/>
  <c r="CP17" i="32"/>
  <c r="CF17" i="32" s="1"/>
  <c r="CQ16" i="32"/>
  <c r="CK16" i="32"/>
  <c r="CL16" i="32" s="1"/>
  <c r="CS16" i="32"/>
  <c r="GC16" i="32"/>
  <c r="GB17" i="32"/>
  <c r="FR17" i="32" s="1"/>
  <c r="GE16" i="32"/>
  <c r="FW16" i="32"/>
  <c r="FX16" i="32" s="1"/>
  <c r="GQ17" i="32"/>
  <c r="GG17" i="32" s="1"/>
  <c r="GR16" i="32"/>
  <c r="GL16" i="32"/>
  <c r="GM16" i="32" s="1"/>
  <c r="GP16" i="32" s="1"/>
  <c r="GT16" i="32"/>
  <c r="JK12" i="32"/>
  <c r="JL13" i="32"/>
  <c r="JE13" i="32" s="1"/>
  <c r="JF13" i="32" s="1"/>
  <c r="JG13" i="32" s="1"/>
  <c r="JM12" i="32"/>
  <c r="LW12" i="32"/>
  <c r="LV13" i="32"/>
  <c r="LL13" i="32" s="1"/>
  <c r="LQ12" i="32"/>
  <c r="LR12" i="32" s="1"/>
  <c r="DH16" i="32"/>
  <c r="DE17" i="32"/>
  <c r="CU17" i="32" s="1"/>
  <c r="CZ16" i="32"/>
  <c r="DA16" i="32" s="1"/>
  <c r="DF16" i="32"/>
  <c r="HH15" i="32"/>
  <c r="AD8" i="32"/>
  <c r="AG9" i="32"/>
  <c r="KT12" i="33"/>
  <c r="EI17" i="32"/>
  <c r="DY17" i="32" s="1"/>
  <c r="ED16" i="32"/>
  <c r="EE16" i="32" s="1"/>
  <c r="EJ16" i="32"/>
  <c r="EL16" i="32"/>
  <c r="IT16" i="32"/>
  <c r="IU16" i="32" s="1"/>
  <c r="JB16" i="32"/>
  <c r="IY17" i="32"/>
  <c r="IO17" i="32" s="1"/>
  <c r="IZ16" i="32"/>
  <c r="LH12" i="32"/>
  <c r="LB12" i="32"/>
  <c r="LC12" i="32" s="1"/>
  <c r="LG13" i="32"/>
  <c r="KW13" i="32" s="1"/>
  <c r="ES16" i="32"/>
  <c r="ET16" i="32" s="1"/>
  <c r="EY16" i="32"/>
  <c r="EX17" i="32"/>
  <c r="EN17" i="32" s="1"/>
  <c r="FA16" i="32"/>
  <c r="GS15" i="32"/>
  <c r="JX12" i="32"/>
  <c r="JY12" i="32" s="1"/>
  <c r="KC13" i="32"/>
  <c r="JS13" i="32" s="1"/>
  <c r="KD12" i="32"/>
  <c r="DO16" i="32"/>
  <c r="DP16" i="32" s="1"/>
  <c r="DW16" i="32"/>
  <c r="DT17" i="32"/>
  <c r="DJ17" i="32" s="1"/>
  <c r="DU16" i="32"/>
  <c r="BL17" i="32"/>
  <c r="BB17" i="32" s="1"/>
  <c r="BM16" i="32"/>
  <c r="BI16" i="32"/>
  <c r="BO16" i="32"/>
  <c r="BG16" i="32"/>
  <c r="BH16" i="32" s="1"/>
  <c r="BX16" i="32"/>
  <c r="BY17" i="32"/>
  <c r="BR17" i="32" s="1"/>
  <c r="BS17" i="32" s="1"/>
  <c r="BT17" i="32" s="1"/>
  <c r="BU17" i="32" s="1"/>
  <c r="BZ16" i="32"/>
  <c r="IK16" i="32"/>
  <c r="IJ17" i="32"/>
  <c r="HZ17" i="32" s="1"/>
  <c r="IE16" i="32"/>
  <c r="IF16" i="32" s="1"/>
  <c r="IM16" i="32"/>
  <c r="FM17" i="32"/>
  <c r="FC17" i="32" s="1"/>
  <c r="FH16" i="32"/>
  <c r="FI16" i="32" s="1"/>
  <c r="FN16" i="32"/>
  <c r="FP16" i="32"/>
  <c r="KS12" i="32"/>
  <c r="KR13" i="32"/>
  <c r="KH13" i="32" s="1"/>
  <c r="KM12" i="32"/>
  <c r="KN12" i="32" s="1"/>
  <c r="CQ9" i="15" l="1"/>
  <c r="CQ11" i="15"/>
  <c r="CQ10" i="15"/>
  <c r="CQ6" i="15"/>
  <c r="CQ8" i="15"/>
  <c r="EK12" i="33"/>
  <c r="EC12" i="33"/>
  <c r="EI12" i="33"/>
  <c r="EL12" i="33"/>
  <c r="EM12" i="33"/>
  <c r="EO12" i="33"/>
  <c r="EH12" i="33"/>
  <c r="EN12" i="33"/>
  <c r="ED12" i="33"/>
  <c r="EF12" i="33"/>
  <c r="HY12" i="33"/>
  <c r="KM12" i="33" s="1"/>
  <c r="ME13" i="33"/>
  <c r="KX12" i="33"/>
  <c r="KB12" i="33" s="1"/>
  <c r="MN12" i="33"/>
  <c r="NC12" i="33"/>
  <c r="NE12" i="33"/>
  <c r="LC12" i="33"/>
  <c r="LF12" i="33"/>
  <c r="FR12" i="33"/>
  <c r="OD12" i="33" s="1"/>
  <c r="JX12" i="33"/>
  <c r="GG12" i="33"/>
  <c r="FW12" i="33"/>
  <c r="KC12" i="33"/>
  <c r="HZ12" i="33"/>
  <c r="KZ12" i="33"/>
  <c r="QC12" i="33"/>
  <c r="PG12" i="33" s="1"/>
  <c r="LG12" i="33"/>
  <c r="KW12" i="33"/>
  <c r="MA13" i="33"/>
  <c r="MD13" i="33"/>
  <c r="HE12" i="33"/>
  <c r="QM12" i="33" s="1"/>
  <c r="PQ12" i="33" s="1"/>
  <c r="LW13" i="33"/>
  <c r="LZ13" i="33"/>
  <c r="HU12" i="33"/>
  <c r="QF12" i="33"/>
  <c r="PJ12" i="33" s="1"/>
  <c r="QN12" i="33"/>
  <c r="PR12" i="33" s="1"/>
  <c r="IB12" i="33"/>
  <c r="HX12" i="33"/>
  <c r="PW12" i="33"/>
  <c r="PA12" i="33" s="1"/>
  <c r="HK12" i="33"/>
  <c r="HG12" i="33"/>
  <c r="QO12" i="33" s="1"/>
  <c r="PS12" i="33" s="1"/>
  <c r="QL12" i="33"/>
  <c r="PP12" i="33" s="1"/>
  <c r="GP12" i="33"/>
  <c r="HL12" i="33" s="1"/>
  <c r="LX13" i="33"/>
  <c r="HR12" i="33"/>
  <c r="CQ13" i="15"/>
  <c r="CQ12" i="15"/>
  <c r="CQ15" i="15"/>
  <c r="CQ16" i="15"/>
  <c r="CQ17" i="15"/>
  <c r="CQ20" i="15"/>
  <c r="CQ18" i="15"/>
  <c r="CQ19" i="15"/>
  <c r="CQ22" i="15"/>
  <c r="CQ24" i="15"/>
  <c r="CQ27" i="15"/>
  <c r="CQ14" i="15"/>
  <c r="CQ21" i="15"/>
  <c r="CQ23" i="15"/>
  <c r="CQ25" i="15"/>
  <c r="CR5" i="15"/>
  <c r="CR26" i="15" s="1"/>
  <c r="LB12" i="33"/>
  <c r="CA18" i="32"/>
  <c r="BQ18" i="32" s="1"/>
  <c r="CD17" i="32"/>
  <c r="BV17" i="32"/>
  <c r="BW17" i="32" s="1"/>
  <c r="BZ17" i="32" s="1"/>
  <c r="CB17" i="32"/>
  <c r="BJ17" i="32"/>
  <c r="BC17" i="32" s="1"/>
  <c r="BD17" i="32" s="1"/>
  <c r="BE17" i="32" s="1"/>
  <c r="BF17" i="32" s="1"/>
  <c r="BK16" i="32"/>
  <c r="HH16" i="32"/>
  <c r="HR16" i="32"/>
  <c r="HS17" i="32"/>
  <c r="HL17" i="32" s="1"/>
  <c r="HM17" i="32" s="1"/>
  <c r="HN17" i="32" s="1"/>
  <c r="HO17" i="32" s="1"/>
  <c r="HT16" i="32"/>
  <c r="IH17" i="32"/>
  <c r="IA17" i="32" s="1"/>
  <c r="IB17" i="32" s="1"/>
  <c r="IC17" i="32" s="1"/>
  <c r="ID17" i="32" s="1"/>
  <c r="IG16" i="32"/>
  <c r="II16" i="32"/>
  <c r="AA9" i="32"/>
  <c r="S9" i="32"/>
  <c r="T9" i="32" s="1"/>
  <c r="U9" i="32" s="1"/>
  <c r="V9" i="32" s="1"/>
  <c r="LH12" i="33"/>
  <c r="HD17" i="32"/>
  <c r="GW17" i="32" s="1"/>
  <c r="GX17" i="32" s="1"/>
  <c r="GY17" i="32" s="1"/>
  <c r="GZ17" i="32" s="1"/>
  <c r="HC16" i="32"/>
  <c r="CC16" i="32"/>
  <c r="DQ16" i="32"/>
  <c r="DR17" i="32"/>
  <c r="DK17" i="32" s="1"/>
  <c r="DL17" i="32" s="1"/>
  <c r="DM17" i="32" s="1"/>
  <c r="DN17" i="32" s="1"/>
  <c r="DS16" i="32"/>
  <c r="EU16" i="32"/>
  <c r="EV17" i="32"/>
  <c r="EO17" i="32" s="1"/>
  <c r="EP17" i="32" s="1"/>
  <c r="EQ17" i="32" s="1"/>
  <c r="ER17" i="32" s="1"/>
  <c r="EW16" i="32"/>
  <c r="LE12" i="33"/>
  <c r="JZ12" i="32"/>
  <c r="KA13" i="32"/>
  <c r="JT13" i="32" s="1"/>
  <c r="JU13" i="32" s="1"/>
  <c r="JV13" i="32" s="1"/>
  <c r="KB12" i="32"/>
  <c r="LD12" i="32"/>
  <c r="LE13" i="32"/>
  <c r="KX13" i="32" s="1"/>
  <c r="KY13" i="32" s="1"/>
  <c r="KZ13" i="32" s="1"/>
  <c r="LF12" i="32"/>
  <c r="EF16" i="32"/>
  <c r="EG17" i="32"/>
  <c r="DZ17" i="32" s="1"/>
  <c r="EA17" i="32" s="1"/>
  <c r="EB17" i="32" s="1"/>
  <c r="EC17" i="32" s="1"/>
  <c r="EH16" i="32"/>
  <c r="DB16" i="32"/>
  <c r="DC17" i="32"/>
  <c r="CV17" i="32" s="1"/>
  <c r="CW17" i="32" s="1"/>
  <c r="CX17" i="32" s="1"/>
  <c r="CY17" i="32" s="1"/>
  <c r="DD16" i="32"/>
  <c r="JP12" i="32"/>
  <c r="GN16" i="32"/>
  <c r="GO17" i="32"/>
  <c r="GH17" i="32" s="1"/>
  <c r="GI17" i="32" s="1"/>
  <c r="GJ17" i="32" s="1"/>
  <c r="GK17" i="32" s="1"/>
  <c r="FY16" i="32"/>
  <c r="FZ17" i="32"/>
  <c r="FS17" i="32" s="1"/>
  <c r="FT17" i="32" s="1"/>
  <c r="FU17" i="32" s="1"/>
  <c r="FV17" i="32" s="1"/>
  <c r="GA16" i="32"/>
  <c r="AU17" i="32"/>
  <c r="AN17" i="32" s="1"/>
  <c r="AO17" i="32" s="1"/>
  <c r="AP17" i="32" s="1"/>
  <c r="AQ17" i="32" s="1"/>
  <c r="AV16" i="32"/>
  <c r="KO12" i="32"/>
  <c r="KP13" i="32"/>
  <c r="KI13" i="32" s="1"/>
  <c r="KJ13" i="32" s="1"/>
  <c r="KK13" i="32" s="1"/>
  <c r="KQ12" i="32"/>
  <c r="FJ16" i="32"/>
  <c r="FK17" i="32"/>
  <c r="FD17" i="32" s="1"/>
  <c r="FE17" i="32" s="1"/>
  <c r="FF17" i="32" s="1"/>
  <c r="FG17" i="32" s="1"/>
  <c r="FL16" i="32"/>
  <c r="GS16" i="32"/>
  <c r="IV16" i="32"/>
  <c r="IW17" i="32"/>
  <c r="IP17" i="32" s="1"/>
  <c r="IQ17" i="32" s="1"/>
  <c r="IR17" i="32" s="1"/>
  <c r="IS17" i="32" s="1"/>
  <c r="IX16" i="32"/>
  <c r="JQ13" i="32"/>
  <c r="JH13" i="32"/>
  <c r="LS12" i="32"/>
  <c r="LT13" i="32"/>
  <c r="LM13" i="32" s="1"/>
  <c r="LN13" i="32" s="1"/>
  <c r="LO13" i="32" s="1"/>
  <c r="LU12" i="32"/>
  <c r="CM16" i="32"/>
  <c r="CN17" i="32"/>
  <c r="CG17" i="32" s="1"/>
  <c r="CH17" i="32" s="1"/>
  <c r="CI17" i="32" s="1"/>
  <c r="CJ17" i="32" s="1"/>
  <c r="CO16" i="32"/>
  <c r="CR11" i="15" l="1"/>
  <c r="CR9" i="15"/>
  <c r="CR10" i="15"/>
  <c r="CR6" i="15"/>
  <c r="CR8" i="15"/>
  <c r="ER12" i="33"/>
  <c r="ES12" i="33"/>
  <c r="EA12" i="33"/>
  <c r="EJ12" i="33"/>
  <c r="EQ12" i="33"/>
  <c r="EP12" i="33"/>
  <c r="EG12" i="33"/>
  <c r="QW12" i="33"/>
  <c r="OI12" i="33"/>
  <c r="RG12" i="33"/>
  <c r="OS12" i="33"/>
  <c r="FV12" i="33"/>
  <c r="OH12" i="33" s="1"/>
  <c r="LJ12" i="33"/>
  <c r="GH12" i="33" s="1"/>
  <c r="OT12" i="33" s="1"/>
  <c r="KJ12" i="33"/>
  <c r="GA12" i="33"/>
  <c r="OM12" i="33" s="1"/>
  <c r="GD12" i="33"/>
  <c r="KG12" i="33"/>
  <c r="FX12" i="33"/>
  <c r="OJ12" i="33" s="1"/>
  <c r="KD12" i="33"/>
  <c r="GC12" i="33"/>
  <c r="KI12" i="33"/>
  <c r="QR12" i="33"/>
  <c r="GE12" i="33"/>
  <c r="KK12" i="33"/>
  <c r="GF12" i="33"/>
  <c r="KL12" i="33"/>
  <c r="FZ12" i="33"/>
  <c r="OL12" i="33" s="1"/>
  <c r="KF12" i="33"/>
  <c r="NM13" i="33"/>
  <c r="FU12" i="33"/>
  <c r="KA12" i="33"/>
  <c r="LA12" i="33"/>
  <c r="LL12" i="33"/>
  <c r="PX12" i="33"/>
  <c r="PB12" i="33" s="1"/>
  <c r="LD12" i="33"/>
  <c r="IA12" i="33"/>
  <c r="LR13" i="33"/>
  <c r="MG13" i="33"/>
  <c r="MI13" i="33"/>
  <c r="IC12" i="33"/>
  <c r="CR12" i="15"/>
  <c r="CR14" i="15"/>
  <c r="CR16" i="15"/>
  <c r="CR13" i="15"/>
  <c r="CR15" i="15"/>
  <c r="CR18" i="15"/>
  <c r="CR21" i="15"/>
  <c r="CR17" i="15"/>
  <c r="CR20" i="15"/>
  <c r="CR19" i="15"/>
  <c r="CR22" i="15"/>
  <c r="CR24" i="15"/>
  <c r="CR27" i="15"/>
  <c r="CR23" i="15"/>
  <c r="CR25" i="15"/>
  <c r="CS5" i="15"/>
  <c r="CS26" i="15" s="1"/>
  <c r="NH13" i="33"/>
  <c r="NW13" i="33"/>
  <c r="CK17" i="32"/>
  <c r="CL17" i="32" s="1"/>
  <c r="CO17" i="32" s="1"/>
  <c r="CQ17" i="32"/>
  <c r="CS17" i="32"/>
  <c r="CP18" i="32"/>
  <c r="CF18" i="32" s="1"/>
  <c r="W9" i="32"/>
  <c r="AB9" i="32"/>
  <c r="JW13" i="32"/>
  <c r="KF13" i="32"/>
  <c r="LP13" i="32"/>
  <c r="LY13" i="32"/>
  <c r="FW17" i="32"/>
  <c r="FX17" i="32" s="1"/>
  <c r="GA17" i="32" s="1"/>
  <c r="GC17" i="32"/>
  <c r="GB18" i="32"/>
  <c r="FR18" i="32" s="1"/>
  <c r="GE17" i="32"/>
  <c r="GT17" i="32"/>
  <c r="GQ18" i="32"/>
  <c r="GG18" i="32" s="1"/>
  <c r="GL17" i="32"/>
  <c r="GM17" i="32" s="1"/>
  <c r="GR17" i="32"/>
  <c r="FN17" i="32"/>
  <c r="FH17" i="32"/>
  <c r="FI17" i="32" s="1"/>
  <c r="FL17" i="32" s="1"/>
  <c r="FP17" i="32"/>
  <c r="FM18" i="32"/>
  <c r="FC18" i="32" s="1"/>
  <c r="HV17" i="32"/>
  <c r="HU18" i="32"/>
  <c r="HK18" i="32" s="1"/>
  <c r="HX17" i="32"/>
  <c r="HP17" i="32"/>
  <c r="HQ17" i="32" s="1"/>
  <c r="HT17" i="32" s="1"/>
  <c r="IZ17" i="32"/>
  <c r="IT17" i="32"/>
  <c r="IU17" i="32" s="1"/>
  <c r="IX17" i="32" s="1"/>
  <c r="JB17" i="32"/>
  <c r="IY18" i="32"/>
  <c r="IO18" i="32" s="1"/>
  <c r="LA13" i="32"/>
  <c r="LJ13" i="32"/>
  <c r="KL13" i="32"/>
  <c r="KU13" i="32"/>
  <c r="DG16" i="32"/>
  <c r="ES17" i="32"/>
  <c r="ET17" i="32" s="1"/>
  <c r="EW17" i="32" s="1"/>
  <c r="FA17" i="32"/>
  <c r="EX18" i="32"/>
  <c r="EN18" i="32" s="1"/>
  <c r="EY17" i="32"/>
  <c r="AY16" i="32"/>
  <c r="LI12" i="32"/>
  <c r="KE12" i="32"/>
  <c r="IM17" i="32"/>
  <c r="IE17" i="32"/>
  <c r="IF17" i="32" s="1"/>
  <c r="II17" i="32" s="1"/>
  <c r="IJ18" i="32"/>
  <c r="HZ18" i="32" s="1"/>
  <c r="IK17" i="32"/>
  <c r="EZ16" i="32"/>
  <c r="KU12" i="33"/>
  <c r="DW17" i="32"/>
  <c r="DO17" i="32"/>
  <c r="DP17" i="32" s="1"/>
  <c r="DU17" i="32"/>
  <c r="DT18" i="32"/>
  <c r="DJ18" i="32" s="1"/>
  <c r="CC17" i="32"/>
  <c r="BN16" i="32"/>
  <c r="EI18" i="32"/>
  <c r="DY18" i="32" s="1"/>
  <c r="ED17" i="32"/>
  <c r="EE17" i="32" s="1"/>
  <c r="EH17" i="32" s="1"/>
  <c r="EL17" i="32"/>
  <c r="EJ17" i="32"/>
  <c r="FO16" i="32"/>
  <c r="DH17" i="32"/>
  <c r="DE18" i="32"/>
  <c r="CU18" i="32" s="1"/>
  <c r="CZ17" i="32"/>
  <c r="DA17" i="32" s="1"/>
  <c r="DF17" i="32"/>
  <c r="JA16" i="32"/>
  <c r="LM12" i="33"/>
  <c r="EK16" i="32"/>
  <c r="HI17" i="32"/>
  <c r="HA17" i="32"/>
  <c r="HB17" i="32" s="1"/>
  <c r="HG17" i="32"/>
  <c r="HF18" i="32"/>
  <c r="GV18" i="32" s="1"/>
  <c r="KT12" i="32"/>
  <c r="DV16" i="32"/>
  <c r="IL16" i="32"/>
  <c r="CR16" i="32"/>
  <c r="AW18" i="32"/>
  <c r="AM18" i="32" s="1"/>
  <c r="AX17" i="32"/>
  <c r="AZ17" i="32"/>
  <c r="AR17" i="32"/>
  <c r="AS17" i="32" s="1"/>
  <c r="AU18" i="32" s="1"/>
  <c r="AT17" i="32"/>
  <c r="LX12" i="32"/>
  <c r="JI13" i="32"/>
  <c r="JJ13" i="32" s="1"/>
  <c r="JO13" i="32"/>
  <c r="JN14" i="32"/>
  <c r="JD14" i="32" s="1"/>
  <c r="BG17" i="32"/>
  <c r="BH17" i="32" s="1"/>
  <c r="BJ18" i="32" s="1"/>
  <c r="BO17" i="32"/>
  <c r="BI17" i="32"/>
  <c r="BL18" i="32"/>
  <c r="BB18" i="32" s="1"/>
  <c r="BM17" i="32"/>
  <c r="GD16" i="32"/>
  <c r="HW16" i="32"/>
  <c r="LK12" i="33"/>
  <c r="BY18" i="32"/>
  <c r="BR18" i="32" s="1"/>
  <c r="BS18" i="32" s="1"/>
  <c r="BT18" i="32" s="1"/>
  <c r="BU18" i="32" s="1"/>
  <c r="BX17" i="32"/>
  <c r="CS11" i="15" l="1"/>
  <c r="CS9" i="15"/>
  <c r="CS10" i="15"/>
  <c r="CS6" i="15"/>
  <c r="CS8" i="15"/>
  <c r="IK13" i="33"/>
  <c r="EB12" i="33"/>
  <c r="QV12" i="33"/>
  <c r="NL13" i="33"/>
  <c r="RF12" i="33"/>
  <c r="OR12" i="33"/>
  <c r="NU13" i="33"/>
  <c r="OQ12" i="33"/>
  <c r="NK13" i="33"/>
  <c r="OG12" i="33"/>
  <c r="RC12" i="33"/>
  <c r="OO12" i="33"/>
  <c r="NT13" i="33"/>
  <c r="OP12" i="33"/>
  <c r="KN12" i="33"/>
  <c r="NQ13" i="33"/>
  <c r="RA12" i="33"/>
  <c r="RD12" i="33"/>
  <c r="NN13" i="33"/>
  <c r="QX12" i="33"/>
  <c r="QU12" i="33"/>
  <c r="Y13" i="33"/>
  <c r="AU13" i="33" s="1"/>
  <c r="GB12" i="33"/>
  <c r="KH12" i="33"/>
  <c r="RE12" i="33"/>
  <c r="FS12" i="33"/>
  <c r="OE12" i="33" s="1"/>
  <c r="JY12" i="33"/>
  <c r="GJ12" i="33"/>
  <c r="KP12" i="33"/>
  <c r="GI12" i="33"/>
  <c r="KO12" i="33"/>
  <c r="GK12" i="33"/>
  <c r="KQ12" i="33"/>
  <c r="FY12" i="33"/>
  <c r="OK12" i="33" s="1"/>
  <c r="KE12" i="33"/>
  <c r="KV12" i="33"/>
  <c r="NX13" i="33"/>
  <c r="RH12" i="33"/>
  <c r="CS12" i="15"/>
  <c r="CS14" i="15"/>
  <c r="CS16" i="15"/>
  <c r="CS13" i="15"/>
  <c r="CS15" i="15"/>
  <c r="CS19" i="15"/>
  <c r="CS23" i="15"/>
  <c r="CS25" i="15"/>
  <c r="CS17" i="15"/>
  <c r="CS18" i="15"/>
  <c r="CS20" i="15"/>
  <c r="CS22" i="15"/>
  <c r="CS24" i="15"/>
  <c r="CS27" i="15"/>
  <c r="CS21" i="15"/>
  <c r="CT5" i="15"/>
  <c r="CT26" i="15" s="1"/>
  <c r="QZ12" i="33"/>
  <c r="NP13" i="33"/>
  <c r="NV13" i="33"/>
  <c r="NS13" i="33"/>
  <c r="AI13" i="33"/>
  <c r="IU13" i="33"/>
  <c r="T13" i="33"/>
  <c r="IF13" i="33"/>
  <c r="BC18" i="32"/>
  <c r="BD18" i="32" s="1"/>
  <c r="BE18" i="32" s="1"/>
  <c r="BF18" i="32" s="1"/>
  <c r="CA19" i="32"/>
  <c r="BQ19" i="32" s="1"/>
  <c r="CB18" i="32"/>
  <c r="CD18" i="32"/>
  <c r="BV18" i="32"/>
  <c r="BW18" i="32" s="1"/>
  <c r="HC17" i="32"/>
  <c r="HD18" i="32"/>
  <c r="GW18" i="32" s="1"/>
  <c r="GX18" i="32" s="1"/>
  <c r="GY18" i="32" s="1"/>
  <c r="GZ18" i="32" s="1"/>
  <c r="HE17" i="32"/>
  <c r="LG14" i="32"/>
  <c r="KW14" i="32" s="1"/>
  <c r="LB13" i="32"/>
  <c r="LC13" i="32" s="1"/>
  <c r="LH13" i="32"/>
  <c r="HW17" i="32"/>
  <c r="GD17" i="32"/>
  <c r="FO17" i="32"/>
  <c r="DR18" i="32"/>
  <c r="DK18" i="32" s="1"/>
  <c r="DL18" i="32" s="1"/>
  <c r="DM18" i="32" s="1"/>
  <c r="DN18" i="32" s="1"/>
  <c r="DQ17" i="32"/>
  <c r="EZ17" i="32"/>
  <c r="IG17" i="32"/>
  <c r="IH18" i="32"/>
  <c r="IA18" i="32" s="1"/>
  <c r="IB18" i="32" s="1"/>
  <c r="IC18" i="32" s="1"/>
  <c r="ID18" i="32" s="1"/>
  <c r="HR17" i="32"/>
  <c r="HS18" i="32"/>
  <c r="HL18" i="32" s="1"/>
  <c r="HM18" i="32" s="1"/>
  <c r="HN18" i="32" s="1"/>
  <c r="HO18" i="32" s="1"/>
  <c r="FY17" i="32"/>
  <c r="FZ18" i="32"/>
  <c r="FS18" i="32" s="1"/>
  <c r="FT18" i="32" s="1"/>
  <c r="FU18" i="32" s="1"/>
  <c r="FV18" i="32" s="1"/>
  <c r="JX13" i="32"/>
  <c r="JY13" i="32" s="1"/>
  <c r="KD13" i="32"/>
  <c r="KC14" i="32"/>
  <c r="JS14" i="32" s="1"/>
  <c r="CR17" i="32"/>
  <c r="IL17" i="32"/>
  <c r="EK17" i="32"/>
  <c r="DB17" i="32"/>
  <c r="DC18" i="32"/>
  <c r="CV18" i="32" s="1"/>
  <c r="CW18" i="32" s="1"/>
  <c r="CX18" i="32" s="1"/>
  <c r="CY18" i="32" s="1"/>
  <c r="BK17" i="32"/>
  <c r="DD17" i="32"/>
  <c r="JK13" i="32"/>
  <c r="JL14" i="32"/>
  <c r="JE14" i="32" s="1"/>
  <c r="JF14" i="32" s="1"/>
  <c r="JG14" i="32" s="1"/>
  <c r="JM13" i="32"/>
  <c r="AN18" i="32"/>
  <c r="AO18" i="32" s="1"/>
  <c r="AP18" i="32" s="1"/>
  <c r="AQ18" i="32" s="1"/>
  <c r="DS17" i="32"/>
  <c r="JA17" i="32"/>
  <c r="EF17" i="32"/>
  <c r="EG18" i="32"/>
  <c r="DZ18" i="32" s="1"/>
  <c r="EA18" i="32" s="1"/>
  <c r="EB18" i="32" s="1"/>
  <c r="EC18" i="32" s="1"/>
  <c r="EV18" i="32"/>
  <c r="EO18" i="32" s="1"/>
  <c r="EP18" i="32" s="1"/>
  <c r="EQ18" i="32" s="1"/>
  <c r="ER18" i="32" s="1"/>
  <c r="EU17" i="32"/>
  <c r="KM13" i="32"/>
  <c r="KN13" i="32" s="1"/>
  <c r="KS13" i="32"/>
  <c r="KR14" i="32"/>
  <c r="KH14" i="32" s="1"/>
  <c r="AV17" i="32"/>
  <c r="IW18" i="32"/>
  <c r="IP18" i="32" s="1"/>
  <c r="IQ18" i="32" s="1"/>
  <c r="IR18" i="32" s="1"/>
  <c r="IS18" i="32" s="1"/>
  <c r="IV17" i="32"/>
  <c r="FJ17" i="32"/>
  <c r="FK18" i="32"/>
  <c r="FD18" i="32" s="1"/>
  <c r="FE18" i="32" s="1"/>
  <c r="FF18" i="32" s="1"/>
  <c r="FG18" i="32" s="1"/>
  <c r="GN17" i="32"/>
  <c r="GO18" i="32"/>
  <c r="GH18" i="32" s="1"/>
  <c r="GI18" i="32" s="1"/>
  <c r="GJ18" i="32" s="1"/>
  <c r="GK18" i="32" s="1"/>
  <c r="GP17" i="32"/>
  <c r="LV14" i="32"/>
  <c r="LL14" i="32" s="1"/>
  <c r="LW13" i="32"/>
  <c r="LQ13" i="32"/>
  <c r="LR13" i="32" s="1"/>
  <c r="AK9" i="32"/>
  <c r="AH9" i="32"/>
  <c r="X9" i="32"/>
  <c r="CM17" i="32"/>
  <c r="CN18" i="32"/>
  <c r="CG18" i="32" s="1"/>
  <c r="CH18" i="32" s="1"/>
  <c r="CI18" i="32" s="1"/>
  <c r="CJ18" i="32" s="1"/>
  <c r="CT9" i="15" l="1"/>
  <c r="CT11" i="15"/>
  <c r="CT10" i="15"/>
  <c r="CT6" i="15"/>
  <c r="CT8" i="15"/>
  <c r="IL13" i="33"/>
  <c r="IS13" i="33"/>
  <c r="IO13" i="33"/>
  <c r="IJ13" i="33"/>
  <c r="IV13" i="33"/>
  <c r="IR13" i="33"/>
  <c r="W13" i="33"/>
  <c r="AS13" i="33" s="1"/>
  <c r="BO13" i="33" s="1"/>
  <c r="CK13" i="33" s="1"/>
  <c r="X13" i="33"/>
  <c r="AT13" i="33" s="1"/>
  <c r="II13" i="33"/>
  <c r="AF13" i="33"/>
  <c r="BB13" i="33" s="1"/>
  <c r="BX13" i="33" s="1"/>
  <c r="CT13" i="33" s="1"/>
  <c r="AG13" i="33"/>
  <c r="BC13" i="33" s="1"/>
  <c r="BY13" i="33" s="1"/>
  <c r="RK12" i="33"/>
  <c r="OW12" i="33"/>
  <c r="RJ12" i="33"/>
  <c r="OV12" i="33"/>
  <c r="RI12" i="33"/>
  <c r="OU12" i="33"/>
  <c r="RB12" i="33"/>
  <c r="ON12" i="33"/>
  <c r="AC13" i="33"/>
  <c r="AY13" i="33" s="1"/>
  <c r="BU13" i="33" s="1"/>
  <c r="Z13" i="33"/>
  <c r="AV13" i="33" s="1"/>
  <c r="BQ13" i="33"/>
  <c r="CM13" i="33" s="1"/>
  <c r="NR13" i="33"/>
  <c r="QS12" i="33"/>
  <c r="NO13" i="33"/>
  <c r="QY12" i="33"/>
  <c r="FT12" i="33"/>
  <c r="JZ12" i="33"/>
  <c r="NZ13" i="33"/>
  <c r="AJ13" i="33"/>
  <c r="BF13" i="33" s="1"/>
  <c r="CB13" i="33" s="1"/>
  <c r="CX13" i="33" s="1"/>
  <c r="CT13" i="15"/>
  <c r="CT12" i="15"/>
  <c r="CT15" i="15"/>
  <c r="CT14" i="15"/>
  <c r="CT16" i="15"/>
  <c r="CT17" i="15"/>
  <c r="CT19" i="15"/>
  <c r="CT18" i="15"/>
  <c r="CT20" i="15"/>
  <c r="CT21" i="15"/>
  <c r="CT23" i="15"/>
  <c r="CT25" i="15"/>
  <c r="CT22" i="15"/>
  <c r="CT27" i="15"/>
  <c r="CT24" i="15"/>
  <c r="CU5" i="15"/>
  <c r="CU26" i="15" s="1"/>
  <c r="IN13" i="33"/>
  <c r="AB13" i="33"/>
  <c r="AX13" i="33" s="1"/>
  <c r="BT13" i="33" s="1"/>
  <c r="IT13" i="33"/>
  <c r="AH13" i="33"/>
  <c r="BD13" i="33" s="1"/>
  <c r="AE13" i="33"/>
  <c r="IQ13" i="33"/>
  <c r="OA13" i="33"/>
  <c r="BE13" i="33"/>
  <c r="CA13" i="33" s="1"/>
  <c r="NI13" i="33"/>
  <c r="NY13" i="33"/>
  <c r="AP13" i="33"/>
  <c r="BL13" i="33" s="1"/>
  <c r="CK18" i="32"/>
  <c r="CL18" i="32" s="1"/>
  <c r="CP19" i="32"/>
  <c r="CF19" i="32" s="1"/>
  <c r="CQ18" i="32"/>
  <c r="CS18" i="32"/>
  <c r="DE19" i="32"/>
  <c r="CU19" i="32" s="1"/>
  <c r="DF18" i="32"/>
  <c r="CZ18" i="32"/>
  <c r="DA18" i="32" s="1"/>
  <c r="DD18" i="32" s="1"/>
  <c r="DH18" i="32"/>
  <c r="IJ19" i="32"/>
  <c r="HZ19" i="32" s="1"/>
  <c r="IM18" i="32"/>
  <c r="IE18" i="32"/>
  <c r="IF18" i="32" s="1"/>
  <c r="IK18" i="32"/>
  <c r="HI18" i="32"/>
  <c r="HA18" i="32"/>
  <c r="HB18" i="32" s="1"/>
  <c r="HE18" i="32" s="1"/>
  <c r="HF19" i="32"/>
  <c r="GV19" i="32" s="1"/>
  <c r="HG18" i="32"/>
  <c r="AW19" i="32"/>
  <c r="AM19" i="32" s="1"/>
  <c r="AR18" i="32"/>
  <c r="AS18" i="32" s="1"/>
  <c r="AU19" i="32" s="1"/>
  <c r="AT18" i="32"/>
  <c r="AX18" i="32"/>
  <c r="AZ18" i="32"/>
  <c r="GR18" i="32"/>
  <c r="GL18" i="32"/>
  <c r="GM18" i="32" s="1"/>
  <c r="GP18" i="32" s="1"/>
  <c r="GQ19" i="32"/>
  <c r="GG19" i="32" s="1"/>
  <c r="GT18" i="32"/>
  <c r="EX19" i="32"/>
  <c r="EN19" i="32" s="1"/>
  <c r="FA18" i="32"/>
  <c r="ES18" i="32"/>
  <c r="ET18" i="32" s="1"/>
  <c r="EY18" i="32"/>
  <c r="JH14" i="32"/>
  <c r="JQ14" i="32"/>
  <c r="AF9" i="32"/>
  <c r="Y9" i="32"/>
  <c r="DO18" i="32"/>
  <c r="DP18" i="32" s="1"/>
  <c r="DU18" i="32"/>
  <c r="DW18" i="32"/>
  <c r="DT19" i="32"/>
  <c r="DJ19" i="32" s="1"/>
  <c r="DV17" i="32"/>
  <c r="IT18" i="32"/>
  <c r="IU18" i="32" s="1"/>
  <c r="JB18" i="32"/>
  <c r="IZ18" i="32"/>
  <c r="IY19" i="32"/>
  <c r="IO19" i="32" s="1"/>
  <c r="HH17" i="32"/>
  <c r="BN17" i="32"/>
  <c r="JP13" i="32"/>
  <c r="KA14" i="32"/>
  <c r="JT14" i="32" s="1"/>
  <c r="JU14" i="32" s="1"/>
  <c r="JV14" i="32" s="1"/>
  <c r="JZ13" i="32"/>
  <c r="KB13" i="32"/>
  <c r="BX18" i="32"/>
  <c r="BY19" i="32"/>
  <c r="BR19" i="32" s="1"/>
  <c r="BS19" i="32" s="1"/>
  <c r="BT19" i="32" s="1"/>
  <c r="BU19" i="32" s="1"/>
  <c r="BZ18" i="32"/>
  <c r="HP18" i="32"/>
  <c r="HQ18" i="32" s="1"/>
  <c r="HV18" i="32"/>
  <c r="HU19" i="32"/>
  <c r="HK19" i="32" s="1"/>
  <c r="HX18" i="32"/>
  <c r="EJ18" i="32"/>
  <c r="EI19" i="32"/>
  <c r="DY19" i="32" s="1"/>
  <c r="ED18" i="32"/>
  <c r="EE18" i="32" s="1"/>
  <c r="EL18" i="32"/>
  <c r="DG17" i="32"/>
  <c r="FP18" i="32"/>
  <c r="FH18" i="32"/>
  <c r="FI18" i="32" s="1"/>
  <c r="FN18" i="32"/>
  <c r="FM19" i="32"/>
  <c r="FC19" i="32" s="1"/>
  <c r="LD13" i="32"/>
  <c r="LE14" i="32"/>
  <c r="KX14" i="32" s="1"/>
  <c r="KY14" i="32" s="1"/>
  <c r="KZ14" i="32" s="1"/>
  <c r="LF13" i="32"/>
  <c r="GE18" i="32"/>
  <c r="GB19" i="32"/>
  <c r="FR19" i="32" s="1"/>
  <c r="GC18" i="32"/>
  <c r="FW18" i="32"/>
  <c r="FX18" i="32" s="1"/>
  <c r="LS13" i="32"/>
  <c r="LT14" i="32"/>
  <c r="LM14" i="32" s="1"/>
  <c r="LN14" i="32" s="1"/>
  <c r="LO14" i="32" s="1"/>
  <c r="LU13" i="32"/>
  <c r="GS17" i="32"/>
  <c r="AY17" i="32"/>
  <c r="KO13" i="32"/>
  <c r="KP14" i="32"/>
  <c r="KI14" i="32" s="1"/>
  <c r="KJ14" i="32" s="1"/>
  <c r="KK14" i="32" s="1"/>
  <c r="KQ13" i="32"/>
  <c r="BL19" i="32"/>
  <c r="BB19" i="32" s="1"/>
  <c r="BO18" i="32"/>
  <c r="BM18" i="32"/>
  <c r="BI18" i="32"/>
  <c r="BG18" i="32"/>
  <c r="BH18" i="32" s="1"/>
  <c r="BJ19" i="32" s="1"/>
  <c r="CU9" i="15" l="1"/>
  <c r="CU11" i="15"/>
  <c r="CU10" i="15"/>
  <c r="CU8" i="15"/>
  <c r="CU6" i="15"/>
  <c r="BC19" i="32"/>
  <c r="BD19" i="32" s="1"/>
  <c r="BE19" i="32" s="1"/>
  <c r="BF19" i="32" s="1"/>
  <c r="BP13" i="33"/>
  <c r="CL13" i="33" s="1"/>
  <c r="JF13" i="33" s="1"/>
  <c r="IX13" i="33"/>
  <c r="AD13" i="33"/>
  <c r="AZ13" i="33" s="1"/>
  <c r="BV13" i="33" s="1"/>
  <c r="QT12" i="33"/>
  <c r="OF12" i="33"/>
  <c r="BR13" i="33"/>
  <c r="CN13" i="33" s="1"/>
  <c r="IP13" i="33"/>
  <c r="AL13" i="33"/>
  <c r="BH13" i="33" s="1"/>
  <c r="CD13" i="33" s="1"/>
  <c r="CZ13" i="33" s="1"/>
  <c r="NJ13" i="33"/>
  <c r="AA13" i="33"/>
  <c r="AW13" i="33" s="1"/>
  <c r="BS13" i="33" s="1"/>
  <c r="CO13" i="33" s="1"/>
  <c r="IM13" i="33"/>
  <c r="JG13" i="33"/>
  <c r="JN13" i="33"/>
  <c r="JE13" i="33"/>
  <c r="JR13" i="33"/>
  <c r="DT13" i="33"/>
  <c r="FL13" i="33" s="1"/>
  <c r="DP13" i="33"/>
  <c r="FH13" i="33" s="1"/>
  <c r="DI13" i="33"/>
  <c r="FA13" i="33" s="1"/>
  <c r="DG13" i="33"/>
  <c r="EY13" i="33" s="1"/>
  <c r="CU13" i="15"/>
  <c r="CU15" i="15"/>
  <c r="CU12" i="15"/>
  <c r="CU14" i="15"/>
  <c r="CU16" i="15"/>
  <c r="CU17" i="15"/>
  <c r="CU18" i="15"/>
  <c r="CU19" i="15"/>
  <c r="CU20" i="15"/>
  <c r="CU22" i="15"/>
  <c r="CU24" i="15"/>
  <c r="CU27" i="15"/>
  <c r="CU21" i="15"/>
  <c r="CU23" i="15"/>
  <c r="CU25" i="15"/>
  <c r="CV5" i="15"/>
  <c r="CV26" i="15" s="1"/>
  <c r="CW13" i="33"/>
  <c r="CQ13" i="33"/>
  <c r="CH13" i="33"/>
  <c r="CU13" i="33"/>
  <c r="CP13" i="33"/>
  <c r="BZ13" i="33"/>
  <c r="AK13" i="33"/>
  <c r="BG13" i="33" s="1"/>
  <c r="IW13" i="33"/>
  <c r="BA13" i="33"/>
  <c r="BW13" i="33" s="1"/>
  <c r="IG13" i="33"/>
  <c r="U13" i="33"/>
  <c r="AM13" i="33"/>
  <c r="IY13" i="33"/>
  <c r="AV18" i="32"/>
  <c r="AY18" i="32" s="1"/>
  <c r="AN19" i="32"/>
  <c r="AO19" i="32" s="1"/>
  <c r="AP19" i="32" s="1"/>
  <c r="AQ19" i="32" s="1"/>
  <c r="BK18" i="32"/>
  <c r="BN18" i="32" s="1"/>
  <c r="KU14" i="32"/>
  <c r="KL14" i="32"/>
  <c r="LY14" i="32"/>
  <c r="LP14" i="32"/>
  <c r="LJ14" i="32"/>
  <c r="LA14" i="32"/>
  <c r="CA20" i="32"/>
  <c r="BQ20" i="32" s="1"/>
  <c r="CB19" i="32"/>
  <c r="BV19" i="32"/>
  <c r="BW19" i="32" s="1"/>
  <c r="BZ19" i="32" s="1"/>
  <c r="CD19" i="32"/>
  <c r="EU18" i="32"/>
  <c r="EV19" i="32"/>
  <c r="EO19" i="32" s="1"/>
  <c r="EP19" i="32" s="1"/>
  <c r="EQ19" i="32" s="1"/>
  <c r="ER19" i="32" s="1"/>
  <c r="EW18" i="32"/>
  <c r="CC18" i="32"/>
  <c r="Z9" i="32"/>
  <c r="AC9" i="32" s="1"/>
  <c r="AE10" i="32"/>
  <c r="AJ9" i="32"/>
  <c r="GN18" i="32"/>
  <c r="GO19" i="32"/>
  <c r="GH19" i="32" s="1"/>
  <c r="GI19" i="32" s="1"/>
  <c r="GJ19" i="32" s="1"/>
  <c r="GK19" i="32" s="1"/>
  <c r="IG18" i="32"/>
  <c r="IH19" i="32"/>
  <c r="IA19" i="32" s="1"/>
  <c r="IB19" i="32" s="1"/>
  <c r="IC19" i="32" s="1"/>
  <c r="ID19" i="32" s="1"/>
  <c r="II18" i="32"/>
  <c r="DB18" i="32"/>
  <c r="DC19" i="32"/>
  <c r="CV19" i="32" s="1"/>
  <c r="CW19" i="32" s="1"/>
  <c r="CX19" i="32" s="1"/>
  <c r="CY19" i="32" s="1"/>
  <c r="HS19" i="32"/>
  <c r="HL19" i="32" s="1"/>
  <c r="HM19" i="32" s="1"/>
  <c r="HN19" i="32" s="1"/>
  <c r="HO19" i="32" s="1"/>
  <c r="HR18" i="32"/>
  <c r="HT18" i="32"/>
  <c r="DQ18" i="32"/>
  <c r="DR19" i="32"/>
  <c r="DK19" i="32" s="1"/>
  <c r="DL19" i="32" s="1"/>
  <c r="DM19" i="32" s="1"/>
  <c r="DN19" i="32" s="1"/>
  <c r="GS18" i="32"/>
  <c r="EF18" i="32"/>
  <c r="EG19" i="32"/>
  <c r="DZ19" i="32" s="1"/>
  <c r="EA19" i="32" s="1"/>
  <c r="EB19" i="32" s="1"/>
  <c r="EC19" i="32" s="1"/>
  <c r="EH18" i="32"/>
  <c r="KE13" i="32"/>
  <c r="HH18" i="32"/>
  <c r="IV18" i="32"/>
  <c r="IW19" i="32"/>
  <c r="IP19" i="32" s="1"/>
  <c r="IQ19" i="32" s="1"/>
  <c r="IR19" i="32" s="1"/>
  <c r="IS19" i="32" s="1"/>
  <c r="IX18" i="32"/>
  <c r="JI14" i="32"/>
  <c r="JJ14" i="32" s="1"/>
  <c r="JN15" i="32"/>
  <c r="JD15" i="32" s="1"/>
  <c r="JO14" i="32"/>
  <c r="HC18" i="32"/>
  <c r="HD19" i="32"/>
  <c r="GW19" i="32" s="1"/>
  <c r="GX19" i="32" s="1"/>
  <c r="GY19" i="32" s="1"/>
  <c r="GZ19" i="32" s="1"/>
  <c r="JW14" i="32"/>
  <c r="KF14" i="32"/>
  <c r="DS18" i="32"/>
  <c r="LI13" i="32"/>
  <c r="LX13" i="32"/>
  <c r="FK19" i="32"/>
  <c r="FD19" i="32" s="1"/>
  <c r="FE19" i="32" s="1"/>
  <c r="FF19" i="32" s="1"/>
  <c r="FG19" i="32" s="1"/>
  <c r="FJ18" i="32"/>
  <c r="FL18" i="32"/>
  <c r="KT13" i="32"/>
  <c r="FY18" i="32"/>
  <c r="FZ19" i="32"/>
  <c r="FS19" i="32" s="1"/>
  <c r="FT19" i="32" s="1"/>
  <c r="FU19" i="32" s="1"/>
  <c r="FV19" i="32" s="1"/>
  <c r="GA18" i="32"/>
  <c r="DG18" i="32"/>
  <c r="CM18" i="32"/>
  <c r="CN19" i="32"/>
  <c r="CG19" i="32" s="1"/>
  <c r="CH19" i="32" s="1"/>
  <c r="CI19" i="32" s="1"/>
  <c r="CJ19" i="32" s="1"/>
  <c r="CO18" i="32"/>
  <c r="CV11" i="15" l="1"/>
  <c r="CV9" i="15"/>
  <c r="CV10" i="15"/>
  <c r="CV8" i="15"/>
  <c r="CV6" i="15"/>
  <c r="DH13" i="33"/>
  <c r="EZ13" i="33" s="1"/>
  <c r="GR13" i="33" s="1"/>
  <c r="HN13" i="33" s="1"/>
  <c r="V13" i="33"/>
  <c r="AR13" i="33" s="1"/>
  <c r="BN13" i="33" s="1"/>
  <c r="CJ13" i="33" s="1"/>
  <c r="MO13" i="33"/>
  <c r="GS13" i="33"/>
  <c r="HO13" i="33" s="1"/>
  <c r="MX13" i="33"/>
  <c r="HD13" i="33"/>
  <c r="HZ13" i="33" s="1"/>
  <c r="IH13" i="33"/>
  <c r="NB13" i="33"/>
  <c r="MQ13" i="33"/>
  <c r="JJ13" i="33"/>
  <c r="JH13" i="33"/>
  <c r="JB13" i="33"/>
  <c r="JO13" i="33"/>
  <c r="JQ13" i="33"/>
  <c r="JI13" i="33"/>
  <c r="JT13" i="33"/>
  <c r="JK13" i="33"/>
  <c r="GZ13" i="33"/>
  <c r="QH13" i="33" s="1"/>
  <c r="PL13" i="33" s="1"/>
  <c r="GQ13" i="33"/>
  <c r="PY13" i="33" s="1"/>
  <c r="PC13" i="33" s="1"/>
  <c r="DM13" i="33"/>
  <c r="FE13" i="33" s="1"/>
  <c r="DQ13" i="33"/>
  <c r="FI13" i="33" s="1"/>
  <c r="DV13" i="33"/>
  <c r="FN13" i="33" s="1"/>
  <c r="DS13" i="33"/>
  <c r="FK13" i="33" s="1"/>
  <c r="DL13" i="33"/>
  <c r="FD13" i="33" s="1"/>
  <c r="DK13" i="33"/>
  <c r="FC13" i="33" s="1"/>
  <c r="DJ13" i="33"/>
  <c r="FB13" i="33" s="1"/>
  <c r="DD13" i="33"/>
  <c r="EV13" i="33" s="1"/>
  <c r="CV12" i="15"/>
  <c r="CV14" i="15"/>
  <c r="CV16" i="15"/>
  <c r="CV15" i="15"/>
  <c r="CV18" i="15"/>
  <c r="CV21" i="15"/>
  <c r="CV17" i="15"/>
  <c r="CV13" i="15"/>
  <c r="CV19" i="15"/>
  <c r="CV20" i="15"/>
  <c r="CV22" i="15"/>
  <c r="CV24" i="15"/>
  <c r="CV27" i="15"/>
  <c r="CV23" i="15"/>
  <c r="CV25" i="15"/>
  <c r="CW5" i="15"/>
  <c r="CW26" i="15" s="1"/>
  <c r="CR13" i="33"/>
  <c r="CS13" i="33"/>
  <c r="CV13" i="33"/>
  <c r="CC13" i="33"/>
  <c r="AQ13" i="33"/>
  <c r="BM13" i="33" s="1"/>
  <c r="BI13" i="33"/>
  <c r="CE13" i="33" s="1"/>
  <c r="GC19" i="32"/>
  <c r="GB20" i="32"/>
  <c r="FR20" i="32" s="1"/>
  <c r="FW19" i="32"/>
  <c r="FX19" i="32" s="1"/>
  <c r="GA19" i="32" s="1"/>
  <c r="GE19" i="32"/>
  <c r="CS19" i="32"/>
  <c r="CP20" i="32"/>
  <c r="CF20" i="32" s="1"/>
  <c r="CK19" i="32"/>
  <c r="CL19" i="32" s="1"/>
  <c r="CO19" i="32" s="1"/>
  <c r="CQ19" i="32"/>
  <c r="IM19" i="32"/>
  <c r="IJ20" i="32"/>
  <c r="HZ20" i="32" s="1"/>
  <c r="IK19" i="32"/>
  <c r="IE19" i="32"/>
  <c r="IF19" i="32" s="1"/>
  <c r="II19" i="32" s="1"/>
  <c r="EX20" i="32"/>
  <c r="EN20" i="32" s="1"/>
  <c r="FA19" i="32"/>
  <c r="EY19" i="32"/>
  <c r="ES19" i="32"/>
  <c r="ET19" i="32" s="1"/>
  <c r="EW19" i="32" s="1"/>
  <c r="HA19" i="32"/>
  <c r="HB19" i="32" s="1"/>
  <c r="HI19" i="32"/>
  <c r="HF20" i="32"/>
  <c r="GV20" i="32" s="1"/>
  <c r="HG19" i="32"/>
  <c r="IY20" i="32"/>
  <c r="IO20" i="32" s="1"/>
  <c r="JB19" i="32"/>
  <c r="IZ19" i="32"/>
  <c r="IT19" i="32"/>
  <c r="IU19" i="32" s="1"/>
  <c r="IX19" i="32" s="1"/>
  <c r="FM20" i="32"/>
  <c r="FC20" i="32" s="1"/>
  <c r="FP19" i="32"/>
  <c r="FH19" i="32"/>
  <c r="FI19" i="32" s="1"/>
  <c r="FL19" i="32" s="1"/>
  <c r="FN19" i="32"/>
  <c r="JK14" i="32"/>
  <c r="JL15" i="32"/>
  <c r="JE15" i="32" s="1"/>
  <c r="JF15" i="32" s="1"/>
  <c r="JG15" i="32" s="1"/>
  <c r="JM14" i="32"/>
  <c r="HP19" i="32"/>
  <c r="HQ19" i="32" s="1"/>
  <c r="HT19" i="32" s="1"/>
  <c r="HV19" i="32"/>
  <c r="HU20" i="32"/>
  <c r="HK20" i="32" s="1"/>
  <c r="HX19" i="32"/>
  <c r="HW18" i="32"/>
  <c r="AI9" i="32"/>
  <c r="AW20" i="32"/>
  <c r="AM20" i="32" s="1"/>
  <c r="AT19" i="32"/>
  <c r="AZ19" i="32"/>
  <c r="AR19" i="32"/>
  <c r="AS19" i="32" s="1"/>
  <c r="AX19" i="32"/>
  <c r="GD18" i="32"/>
  <c r="DE20" i="32"/>
  <c r="CU20" i="32" s="1"/>
  <c r="CZ19" i="32"/>
  <c r="DA19" i="32" s="1"/>
  <c r="DH19" i="32"/>
  <c r="DF19" i="32"/>
  <c r="DV18" i="32"/>
  <c r="JX14" i="32"/>
  <c r="JY14" i="32" s="1"/>
  <c r="KD14" i="32"/>
  <c r="KC15" i="32"/>
  <c r="JS15" i="32" s="1"/>
  <c r="JA18" i="32"/>
  <c r="EK18" i="32"/>
  <c r="BG19" i="32"/>
  <c r="BH19" i="32" s="1"/>
  <c r="BM19" i="32"/>
  <c r="BI19" i="32"/>
  <c r="BL20" i="32"/>
  <c r="BB20" i="32" s="1"/>
  <c r="BO19" i="32"/>
  <c r="LB14" i="32"/>
  <c r="LC14" i="32" s="1"/>
  <c r="LH14" i="32"/>
  <c r="LG15" i="32"/>
  <c r="KW15" i="32" s="1"/>
  <c r="KS14" i="32"/>
  <c r="KR15" i="32"/>
  <c r="KH15" i="32" s="1"/>
  <c r="KM14" i="32"/>
  <c r="KN14" i="32" s="1"/>
  <c r="GQ20" i="32"/>
  <c r="GG20" i="32" s="1"/>
  <c r="GR19" i="32"/>
  <c r="GT19" i="32"/>
  <c r="GL19" i="32"/>
  <c r="GM19" i="32" s="1"/>
  <c r="DU19" i="32"/>
  <c r="DT20" i="32"/>
  <c r="DJ20" i="32" s="1"/>
  <c r="DO19" i="32"/>
  <c r="DP19" i="32" s="1"/>
  <c r="DS19" i="32" s="1"/>
  <c r="DW19" i="32"/>
  <c r="LW14" i="32"/>
  <c r="LV15" i="32"/>
  <c r="LL15" i="32" s="1"/>
  <c r="LQ14" i="32"/>
  <c r="LR14" i="32" s="1"/>
  <c r="CR18" i="32"/>
  <c r="EI20" i="32"/>
  <c r="DY20" i="32" s="1"/>
  <c r="EL19" i="32"/>
  <c r="ED19" i="32"/>
  <c r="EE19" i="32" s="1"/>
  <c r="EJ19" i="32"/>
  <c r="FO18" i="32"/>
  <c r="IL18" i="32"/>
  <c r="CC19" i="32"/>
  <c r="EZ18" i="32"/>
  <c r="BY20" i="32"/>
  <c r="BR20" i="32" s="1"/>
  <c r="BS20" i="32" s="1"/>
  <c r="BT20" i="32" s="1"/>
  <c r="BU20" i="32" s="1"/>
  <c r="BX19" i="32"/>
  <c r="CW9" i="15" l="1"/>
  <c r="CW11" i="15"/>
  <c r="CW10" i="15"/>
  <c r="CW6" i="15"/>
  <c r="CW8" i="15"/>
  <c r="MP13" i="33"/>
  <c r="EL13" i="33"/>
  <c r="EC13" i="33"/>
  <c r="QL13" i="33"/>
  <c r="PP13" i="33" s="1"/>
  <c r="MF14" i="33"/>
  <c r="QA13" i="33"/>
  <c r="PE13" i="33" s="1"/>
  <c r="LU14" i="33"/>
  <c r="ML13" i="33"/>
  <c r="MU13" i="33"/>
  <c r="HC13" i="33"/>
  <c r="HY13" i="33" s="1"/>
  <c r="MS13" i="33"/>
  <c r="ND13" i="33"/>
  <c r="MR13" i="33"/>
  <c r="GV13" i="33"/>
  <c r="LX14" i="33" s="1"/>
  <c r="MY13" i="33"/>
  <c r="MT13" i="33"/>
  <c r="NA13" i="33"/>
  <c r="JM13" i="33"/>
  <c r="JL13" i="33"/>
  <c r="JD13" i="33"/>
  <c r="JP13" i="33"/>
  <c r="KW13" i="33"/>
  <c r="GW13" i="33"/>
  <c r="LY14" i="33" s="1"/>
  <c r="HM13" i="33"/>
  <c r="LS14" i="33"/>
  <c r="QK13" i="33"/>
  <c r="PO13" i="33" s="1"/>
  <c r="LT14" i="33"/>
  <c r="PZ13" i="33"/>
  <c r="PD13" i="33" s="1"/>
  <c r="HF13" i="33"/>
  <c r="MH14" i="33" s="1"/>
  <c r="GT13" i="33"/>
  <c r="QB13" i="33" s="1"/>
  <c r="PF13" i="33" s="1"/>
  <c r="HV13" i="33"/>
  <c r="GU13" i="33"/>
  <c r="LW14" i="33" s="1"/>
  <c r="MB14" i="33"/>
  <c r="GN13" i="33"/>
  <c r="HJ13" i="33" s="1"/>
  <c r="HA13" i="33"/>
  <c r="MC14" i="33" s="1"/>
  <c r="DR13" i="33"/>
  <c r="FJ13" i="33" s="1"/>
  <c r="DN13" i="33"/>
  <c r="FF13" i="33" s="1"/>
  <c r="DF13" i="33"/>
  <c r="EX13" i="33" s="1"/>
  <c r="DO13" i="33"/>
  <c r="FG13" i="33" s="1"/>
  <c r="CW12" i="15"/>
  <c r="CW13" i="15"/>
  <c r="CW14" i="15"/>
  <c r="CW16" i="15"/>
  <c r="CW15" i="15"/>
  <c r="CW17" i="15"/>
  <c r="CW18" i="15"/>
  <c r="CW23" i="15"/>
  <c r="CW25" i="15"/>
  <c r="CW19" i="15"/>
  <c r="CW21" i="15"/>
  <c r="CW22" i="15"/>
  <c r="CW24" i="15"/>
  <c r="CW27" i="15"/>
  <c r="CW20" i="15"/>
  <c r="CX5" i="15"/>
  <c r="CX26" i="15" s="1"/>
  <c r="DA13" i="33"/>
  <c r="CI13" i="33"/>
  <c r="CY13" i="33"/>
  <c r="HW19" i="32"/>
  <c r="IL19" i="32"/>
  <c r="CD20" i="32"/>
  <c r="CB20" i="32"/>
  <c r="CA21" i="32"/>
  <c r="BQ21" i="32" s="1"/>
  <c r="BV20" i="32"/>
  <c r="BW20" i="32" s="1"/>
  <c r="JH15" i="32"/>
  <c r="JQ15" i="32"/>
  <c r="JA19" i="32"/>
  <c r="DV19" i="32"/>
  <c r="EF19" i="32"/>
  <c r="EG20" i="32"/>
  <c r="DZ20" i="32" s="1"/>
  <c r="EA20" i="32" s="1"/>
  <c r="EB20" i="32" s="1"/>
  <c r="EC20" i="32" s="1"/>
  <c r="LF13" i="33"/>
  <c r="EU19" i="32"/>
  <c r="EV20" i="32"/>
  <c r="EO20" i="32" s="1"/>
  <c r="EP20" i="32" s="1"/>
  <c r="EQ20" i="32" s="1"/>
  <c r="ER20" i="32" s="1"/>
  <c r="KA15" i="32"/>
  <c r="JT15" i="32" s="1"/>
  <c r="JU15" i="32" s="1"/>
  <c r="JV15" i="32" s="1"/>
  <c r="JZ14" i="32"/>
  <c r="KB14" i="32"/>
  <c r="FJ19" i="32"/>
  <c r="FK20" i="32"/>
  <c r="FD20" i="32" s="1"/>
  <c r="FE20" i="32" s="1"/>
  <c r="FF20" i="32" s="1"/>
  <c r="FG20" i="32" s="1"/>
  <c r="CM19" i="32"/>
  <c r="CN20" i="32"/>
  <c r="CG20" i="32" s="1"/>
  <c r="CH20" i="32" s="1"/>
  <c r="CI20" i="32" s="1"/>
  <c r="CJ20" i="32" s="1"/>
  <c r="FY19" i="32"/>
  <c r="FZ20" i="32"/>
  <c r="FS20" i="32" s="1"/>
  <c r="FT20" i="32" s="1"/>
  <c r="FU20" i="32" s="1"/>
  <c r="FV20" i="32" s="1"/>
  <c r="EZ19" i="32"/>
  <c r="LS14" i="32"/>
  <c r="LT15" i="32"/>
  <c r="LM15" i="32" s="1"/>
  <c r="LN15" i="32" s="1"/>
  <c r="LO15" i="32" s="1"/>
  <c r="LU14" i="32"/>
  <c r="LE15" i="32"/>
  <c r="KX15" i="32" s="1"/>
  <c r="KY15" i="32" s="1"/>
  <c r="KZ15" i="32" s="1"/>
  <c r="LD14" i="32"/>
  <c r="LF14" i="32"/>
  <c r="GD19" i="32"/>
  <c r="HR19" i="32"/>
  <c r="HS20" i="32"/>
  <c r="HL20" i="32" s="1"/>
  <c r="HM20" i="32" s="1"/>
  <c r="HN20" i="32" s="1"/>
  <c r="HO20" i="32" s="1"/>
  <c r="IG19" i="32"/>
  <c r="IH20" i="32"/>
  <c r="IA20" i="32" s="1"/>
  <c r="IB20" i="32" s="1"/>
  <c r="IC20" i="32" s="1"/>
  <c r="ID20" i="32" s="1"/>
  <c r="FO19" i="32"/>
  <c r="CR19" i="32"/>
  <c r="DC20" i="32"/>
  <c r="CV20" i="32" s="1"/>
  <c r="CW20" i="32" s="1"/>
  <c r="CX20" i="32" s="1"/>
  <c r="CY20" i="32" s="1"/>
  <c r="DB19" i="32"/>
  <c r="DD19" i="32"/>
  <c r="AU20" i="32"/>
  <c r="AN20" i="32" s="1"/>
  <c r="AO20" i="32" s="1"/>
  <c r="AP20" i="32" s="1"/>
  <c r="AQ20" i="32" s="1"/>
  <c r="AV19" i="32"/>
  <c r="KY13" i="33"/>
  <c r="DQ19" i="32"/>
  <c r="DR20" i="32"/>
  <c r="DK20" i="32" s="1"/>
  <c r="DL20" i="32" s="1"/>
  <c r="DM20" i="32" s="1"/>
  <c r="DN20" i="32" s="1"/>
  <c r="BJ20" i="32"/>
  <c r="BC20" i="32" s="1"/>
  <c r="BD20" i="32" s="1"/>
  <c r="BE20" i="32" s="1"/>
  <c r="BF20" i="32" s="1"/>
  <c r="BK19" i="32"/>
  <c r="EH19" i="32"/>
  <c r="IV19" i="32"/>
  <c r="IW20" i="32"/>
  <c r="IP20" i="32" s="1"/>
  <c r="IQ20" i="32" s="1"/>
  <c r="IR20" i="32" s="1"/>
  <c r="IS20" i="32" s="1"/>
  <c r="GN19" i="32"/>
  <c r="GO20" i="32"/>
  <c r="GH20" i="32" s="1"/>
  <c r="GI20" i="32" s="1"/>
  <c r="GJ20" i="32" s="1"/>
  <c r="GK20" i="32" s="1"/>
  <c r="GP19" i="32"/>
  <c r="KO14" i="32"/>
  <c r="KP15" i="32"/>
  <c r="KI15" i="32" s="1"/>
  <c r="KJ15" i="32" s="1"/>
  <c r="KK15" i="32" s="1"/>
  <c r="KQ14" i="32"/>
  <c r="AD9" i="32"/>
  <c r="AG10" i="32"/>
  <c r="JP14" i="32"/>
  <c r="HC19" i="32"/>
  <c r="HD20" i="32"/>
  <c r="GW20" i="32" s="1"/>
  <c r="GX20" i="32" s="1"/>
  <c r="GY20" i="32" s="1"/>
  <c r="GZ20" i="32" s="1"/>
  <c r="HE19" i="32"/>
  <c r="CX9" i="15" l="1"/>
  <c r="CX11" i="15"/>
  <c r="CX10" i="15"/>
  <c r="CX6" i="15"/>
  <c r="CX8" i="15"/>
  <c r="EF13" i="33"/>
  <c r="EO13" i="33"/>
  <c r="EE13" i="33"/>
  <c r="ED13" i="33"/>
  <c r="EP13" i="33"/>
  <c r="LJ13" i="33"/>
  <c r="GH13" i="33" s="1"/>
  <c r="HR13" i="33"/>
  <c r="QD13" i="33"/>
  <c r="PH13" i="33" s="1"/>
  <c r="ME14" i="33"/>
  <c r="GX13" i="33"/>
  <c r="QF13" i="33" s="1"/>
  <c r="PJ13" i="33" s="1"/>
  <c r="MW13" i="33"/>
  <c r="MZ13" i="33"/>
  <c r="MN13" i="33"/>
  <c r="KA13" i="33"/>
  <c r="FW13" i="33"/>
  <c r="KC13" i="33"/>
  <c r="GD13" i="33"/>
  <c r="KJ13" i="33"/>
  <c r="MV13" i="33"/>
  <c r="HS13" i="33"/>
  <c r="QE13" i="33"/>
  <c r="PI13" i="33" s="1"/>
  <c r="JC13" i="33"/>
  <c r="JS13" i="33"/>
  <c r="QN13" i="33"/>
  <c r="PR13" i="33" s="1"/>
  <c r="DW13" i="33"/>
  <c r="FO13" i="33" s="1"/>
  <c r="JU13" i="33"/>
  <c r="FU13" i="33"/>
  <c r="IB13" i="33"/>
  <c r="KX13" i="33"/>
  <c r="HP13" i="33"/>
  <c r="QC13" i="33"/>
  <c r="PG13" i="33" s="1"/>
  <c r="LV14" i="33"/>
  <c r="HQ13" i="33"/>
  <c r="HW13" i="33"/>
  <c r="QI13" i="33"/>
  <c r="PM13" i="33" s="1"/>
  <c r="HB13" i="33"/>
  <c r="MD14" i="33" s="1"/>
  <c r="GP13" i="33"/>
  <c r="PX13" i="33" s="1"/>
  <c r="PB13" i="33" s="1"/>
  <c r="PV13" i="33"/>
  <c r="OZ13" i="33" s="1"/>
  <c r="LP14" i="33"/>
  <c r="DE13" i="33"/>
  <c r="EW13" i="33" s="1"/>
  <c r="DU13" i="33"/>
  <c r="FM13" i="33" s="1"/>
  <c r="GY13" i="33"/>
  <c r="HU13" i="33" s="1"/>
  <c r="CX13" i="15"/>
  <c r="CX15" i="15"/>
  <c r="CX14" i="15"/>
  <c r="CX16" i="15"/>
  <c r="CX17" i="15"/>
  <c r="CX19" i="15"/>
  <c r="CX20" i="15"/>
  <c r="CX12" i="15"/>
  <c r="CX23" i="15"/>
  <c r="CX25" i="15"/>
  <c r="CX21" i="15"/>
  <c r="CX18" i="15"/>
  <c r="CX22" i="15"/>
  <c r="CX27" i="15"/>
  <c r="CX24" i="15"/>
  <c r="CY5" i="15"/>
  <c r="CY26" i="15" s="1"/>
  <c r="LP15" i="32"/>
  <c r="LY15" i="32"/>
  <c r="CP21" i="32"/>
  <c r="CF21" i="32" s="1"/>
  <c r="CS20" i="32"/>
  <c r="CK20" i="32"/>
  <c r="CL20" i="32" s="1"/>
  <c r="CQ20" i="32"/>
  <c r="HI20" i="32"/>
  <c r="HF21" i="32"/>
  <c r="GV21" i="32" s="1"/>
  <c r="HA20" i="32"/>
  <c r="HB20" i="32" s="1"/>
  <c r="HE20" i="32" s="1"/>
  <c r="HG20" i="32"/>
  <c r="LJ15" i="32"/>
  <c r="LA15" i="32"/>
  <c r="KU15" i="32"/>
  <c r="KL15" i="32"/>
  <c r="ED20" i="32"/>
  <c r="EE20" i="32" s="1"/>
  <c r="EL20" i="32"/>
  <c r="EI21" i="32"/>
  <c r="DY21" i="32" s="1"/>
  <c r="EJ20" i="32"/>
  <c r="BI20" i="32"/>
  <c r="BG20" i="32"/>
  <c r="BH20" i="32" s="1"/>
  <c r="BJ21" i="32" s="1"/>
  <c r="BM20" i="32"/>
  <c r="BL21" i="32"/>
  <c r="BB21" i="32" s="1"/>
  <c r="BO20" i="32"/>
  <c r="GQ21" i="32"/>
  <c r="GG21" i="32" s="1"/>
  <c r="GL20" i="32"/>
  <c r="GM20" i="32" s="1"/>
  <c r="GP20" i="32" s="1"/>
  <c r="GT20" i="32"/>
  <c r="GR20" i="32"/>
  <c r="AX20" i="32"/>
  <c r="AT20" i="32"/>
  <c r="AW21" i="32"/>
  <c r="AM21" i="32" s="1"/>
  <c r="AR20" i="32"/>
  <c r="AS20" i="32" s="1"/>
  <c r="AU21" i="32" s="1"/>
  <c r="AZ20" i="32"/>
  <c r="IY21" i="32"/>
  <c r="IO21" i="32" s="1"/>
  <c r="IT20" i="32"/>
  <c r="IU20" i="32" s="1"/>
  <c r="JB20" i="32"/>
  <c r="IZ20" i="32"/>
  <c r="AY19" i="32"/>
  <c r="KZ13" i="33"/>
  <c r="EK19" i="32"/>
  <c r="GE20" i="32"/>
  <c r="GB21" i="32"/>
  <c r="FR21" i="32" s="1"/>
  <c r="GC20" i="32"/>
  <c r="FW20" i="32"/>
  <c r="FX20" i="32" s="1"/>
  <c r="LX14" i="32"/>
  <c r="KE14" i="32"/>
  <c r="EY20" i="32"/>
  <c r="EX21" i="32"/>
  <c r="EN21" i="32" s="1"/>
  <c r="ES20" i="32"/>
  <c r="ET20" i="32" s="1"/>
  <c r="FA20" i="32"/>
  <c r="HU21" i="32"/>
  <c r="HK21" i="32" s="1"/>
  <c r="HX20" i="32"/>
  <c r="HP20" i="32"/>
  <c r="HQ20" i="32" s="1"/>
  <c r="HV20" i="32"/>
  <c r="DG19" i="32"/>
  <c r="FP20" i="32"/>
  <c r="FM21" i="32"/>
  <c r="FC21" i="32" s="1"/>
  <c r="FH20" i="32"/>
  <c r="FI20" i="32" s="1"/>
  <c r="FN20" i="32"/>
  <c r="DE21" i="32"/>
  <c r="CU21" i="32" s="1"/>
  <c r="DH20" i="32"/>
  <c r="CZ20" i="32"/>
  <c r="DA20" i="32" s="1"/>
  <c r="DF20" i="32"/>
  <c r="KF15" i="32"/>
  <c r="JW15" i="32"/>
  <c r="GS19" i="32"/>
  <c r="LI13" i="33"/>
  <c r="BN19" i="32"/>
  <c r="LI14" i="32"/>
  <c r="DT21" i="32"/>
  <c r="DJ21" i="32" s="1"/>
  <c r="DW20" i="32"/>
  <c r="DO20" i="32"/>
  <c r="DP20" i="32" s="1"/>
  <c r="DU20" i="32"/>
  <c r="BX20" i="32"/>
  <c r="BY21" i="32"/>
  <c r="BR21" i="32" s="1"/>
  <c r="BS21" i="32" s="1"/>
  <c r="BT21" i="32" s="1"/>
  <c r="BU21" i="32" s="1"/>
  <c r="BZ20" i="32"/>
  <c r="HH19" i="32"/>
  <c r="AA10" i="32"/>
  <c r="S10" i="32"/>
  <c r="T10" i="32" s="1"/>
  <c r="KT14" i="32"/>
  <c r="IK20" i="32"/>
  <c r="IJ21" i="32"/>
  <c r="HZ21" i="32" s="1"/>
  <c r="IE20" i="32"/>
  <c r="IF20" i="32" s="1"/>
  <c r="IM20" i="32"/>
  <c r="JN16" i="32"/>
  <c r="JD16" i="32" s="1"/>
  <c r="JI15" i="32"/>
  <c r="JJ15" i="32" s="1"/>
  <c r="JO15" i="32"/>
  <c r="KN13" i="33" l="1"/>
  <c r="CY11" i="15"/>
  <c r="CY9" i="15"/>
  <c r="CY10" i="15"/>
  <c r="CY8" i="15"/>
  <c r="CY6" i="15"/>
  <c r="EB13" i="33"/>
  <c r="EI13" i="33"/>
  <c r="EJ13" i="33"/>
  <c r="ER13" i="33"/>
  <c r="DZ13" i="33"/>
  <c r="EM13" i="33"/>
  <c r="EG13" i="33"/>
  <c r="EH13" i="33"/>
  <c r="QU13" i="33"/>
  <c r="OG13" i="33"/>
  <c r="QW13" i="33"/>
  <c r="OI13" i="33"/>
  <c r="RD13" i="33"/>
  <c r="OP13" i="33"/>
  <c r="RH13" i="33"/>
  <c r="OT13" i="33"/>
  <c r="LB13" i="33"/>
  <c r="LZ14" i="33"/>
  <c r="HT13" i="33"/>
  <c r="NC13" i="33"/>
  <c r="KB13" i="33"/>
  <c r="GO13" i="33"/>
  <c r="LQ14" i="33" s="1"/>
  <c r="NE13" i="33"/>
  <c r="GG13" i="33"/>
  <c r="KM13" i="33"/>
  <c r="FX13" i="33"/>
  <c r="OJ13" i="33" s="1"/>
  <c r="KD13" i="33"/>
  <c r="MM13" i="33"/>
  <c r="LC13" i="33"/>
  <c r="LL13" i="33"/>
  <c r="HG13" i="33"/>
  <c r="QO13" i="33" s="1"/>
  <c r="PS13" i="33" s="1"/>
  <c r="NX14" i="33"/>
  <c r="LA13" i="33"/>
  <c r="NK14" i="33"/>
  <c r="FV13" i="33"/>
  <c r="LG13" i="33"/>
  <c r="HL13" i="33"/>
  <c r="HX13" i="33"/>
  <c r="QJ13" i="33"/>
  <c r="PN13" i="33" s="1"/>
  <c r="LR14" i="33"/>
  <c r="KT13" i="33"/>
  <c r="QG13" i="33"/>
  <c r="PK13" i="33" s="1"/>
  <c r="HE13" i="33"/>
  <c r="MG14" i="33" s="1"/>
  <c r="MA14" i="33"/>
  <c r="CY12" i="15"/>
  <c r="CY13" i="15"/>
  <c r="CY15" i="15"/>
  <c r="CY18" i="15"/>
  <c r="CY19" i="15"/>
  <c r="CY14" i="15"/>
  <c r="CY16" i="15"/>
  <c r="CY20" i="15"/>
  <c r="CY21" i="15"/>
  <c r="CY22" i="15"/>
  <c r="CY24" i="15"/>
  <c r="CY27" i="15"/>
  <c r="CY17" i="15"/>
  <c r="CY23" i="15"/>
  <c r="CY25" i="15"/>
  <c r="CZ5" i="15"/>
  <c r="CZ26" i="15" s="1"/>
  <c r="LD13" i="33"/>
  <c r="NT14" i="33"/>
  <c r="NM14" i="33"/>
  <c r="AN21" i="32"/>
  <c r="AO21" i="32" s="1"/>
  <c r="AP21" i="32" s="1"/>
  <c r="AQ21" i="32" s="1"/>
  <c r="U10" i="32"/>
  <c r="V10" i="32" s="1"/>
  <c r="AB10" i="32" s="1"/>
  <c r="BK20" i="32"/>
  <c r="BN20" i="32" s="1"/>
  <c r="CD21" i="32"/>
  <c r="CA22" i="32"/>
  <c r="BQ22" i="32" s="1"/>
  <c r="BV21" i="32"/>
  <c r="BW21" i="32" s="1"/>
  <c r="BZ21" i="32" s="1"/>
  <c r="CB21" i="32"/>
  <c r="HR20" i="32"/>
  <c r="HS21" i="32"/>
  <c r="HL21" i="32" s="1"/>
  <c r="HM21" i="32" s="1"/>
  <c r="HN21" i="32" s="1"/>
  <c r="HO21" i="32" s="1"/>
  <c r="HT20" i="32"/>
  <c r="EF20" i="32"/>
  <c r="EG21" i="32"/>
  <c r="DZ21" i="32" s="1"/>
  <c r="EA21" i="32" s="1"/>
  <c r="EB21" i="32" s="1"/>
  <c r="EC21" i="32" s="1"/>
  <c r="KC16" i="32"/>
  <c r="JS16" i="32" s="1"/>
  <c r="KD15" i="32"/>
  <c r="JX15" i="32"/>
  <c r="JY15" i="32" s="1"/>
  <c r="AV20" i="32"/>
  <c r="KV13" i="33"/>
  <c r="IV20" i="32"/>
  <c r="IW21" i="32"/>
  <c r="IP21" i="32" s="1"/>
  <c r="IQ21" i="32" s="1"/>
  <c r="IR21" i="32" s="1"/>
  <c r="IS21" i="32" s="1"/>
  <c r="IX20" i="32"/>
  <c r="KR16" i="32"/>
  <c r="KH16" i="32" s="1"/>
  <c r="KM15" i="32"/>
  <c r="KN15" i="32" s="1"/>
  <c r="KS15" i="32"/>
  <c r="DR21" i="32"/>
  <c r="DK21" i="32" s="1"/>
  <c r="DL21" i="32" s="1"/>
  <c r="DM21" i="32" s="1"/>
  <c r="DN21" i="32" s="1"/>
  <c r="DQ20" i="32"/>
  <c r="DS20" i="32"/>
  <c r="DB20" i="32"/>
  <c r="DC21" i="32"/>
  <c r="CV21" i="32" s="1"/>
  <c r="CW21" i="32" s="1"/>
  <c r="CX21" i="32" s="1"/>
  <c r="CY21" i="32" s="1"/>
  <c r="EU20" i="32"/>
  <c r="EV21" i="32"/>
  <c r="EO21" i="32" s="1"/>
  <c r="EP21" i="32" s="1"/>
  <c r="EQ21" i="32" s="1"/>
  <c r="ER21" i="32" s="1"/>
  <c r="EW20" i="32"/>
  <c r="FJ20" i="32"/>
  <c r="FK21" i="32"/>
  <c r="FD21" i="32" s="1"/>
  <c r="FE21" i="32" s="1"/>
  <c r="FF21" i="32" s="1"/>
  <c r="FG21" i="32" s="1"/>
  <c r="FL20" i="32"/>
  <c r="DD20" i="32"/>
  <c r="GN20" i="32"/>
  <c r="GO21" i="32"/>
  <c r="GH21" i="32" s="1"/>
  <c r="GI21" i="32" s="1"/>
  <c r="GJ21" i="32" s="1"/>
  <c r="GK21" i="32" s="1"/>
  <c r="HC20" i="32"/>
  <c r="HD21" i="32"/>
  <c r="GW21" i="32" s="1"/>
  <c r="GX21" i="32" s="1"/>
  <c r="GY21" i="32" s="1"/>
  <c r="GZ21" i="32" s="1"/>
  <c r="CN21" i="32"/>
  <c r="CG21" i="32" s="1"/>
  <c r="CH21" i="32" s="1"/>
  <c r="CI21" i="32" s="1"/>
  <c r="CJ21" i="32" s="1"/>
  <c r="CM20" i="32"/>
  <c r="CO20" i="32"/>
  <c r="CC20" i="32"/>
  <c r="JK15" i="32"/>
  <c r="JL16" i="32"/>
  <c r="JE16" i="32" s="1"/>
  <c r="JF16" i="32" s="1"/>
  <c r="JG16" i="32" s="1"/>
  <c r="JM15" i="32"/>
  <c r="IH21" i="32"/>
  <c r="IA21" i="32" s="1"/>
  <c r="IB21" i="32" s="1"/>
  <c r="IC21" i="32" s="1"/>
  <c r="ID21" i="32" s="1"/>
  <c r="IG20" i="32"/>
  <c r="II20" i="32"/>
  <c r="HH20" i="32"/>
  <c r="GS20" i="32"/>
  <c r="FY20" i="32"/>
  <c r="FZ21" i="32"/>
  <c r="FS21" i="32" s="1"/>
  <c r="FT21" i="32" s="1"/>
  <c r="FU21" i="32" s="1"/>
  <c r="FV21" i="32" s="1"/>
  <c r="GA20" i="32"/>
  <c r="EH20" i="32"/>
  <c r="BC21" i="32"/>
  <c r="BD21" i="32" s="1"/>
  <c r="BE21" i="32" s="1"/>
  <c r="BF21" i="32" s="1"/>
  <c r="LG16" i="32"/>
  <c r="KW16" i="32" s="1"/>
  <c r="LH15" i="32"/>
  <c r="LB15" i="32"/>
  <c r="LC15" i="32" s="1"/>
  <c r="LQ15" i="32"/>
  <c r="LR15" i="32" s="1"/>
  <c r="LW15" i="32"/>
  <c r="LV16" i="32"/>
  <c r="LL16" i="32" s="1"/>
  <c r="CZ11" i="15" l="1"/>
  <c r="CZ9" i="15"/>
  <c r="CZ10" i="15"/>
  <c r="CZ8" i="15"/>
  <c r="CZ6" i="15"/>
  <c r="ES13" i="33"/>
  <c r="AJ14" i="33"/>
  <c r="BF14" i="33" s="1"/>
  <c r="CB14" i="33" s="1"/>
  <c r="EN13" i="33"/>
  <c r="EK13" i="33"/>
  <c r="II14" i="33"/>
  <c r="QV13" i="33"/>
  <c r="OH13" i="33"/>
  <c r="RG13" i="33"/>
  <c r="OS13" i="33"/>
  <c r="KF13" i="33"/>
  <c r="FZ13" i="33"/>
  <c r="OL13" i="33" s="1"/>
  <c r="HK13" i="33"/>
  <c r="PW13" i="33"/>
  <c r="PA13" i="33" s="1"/>
  <c r="JX13" i="33"/>
  <c r="IV14" i="33"/>
  <c r="QX13" i="33"/>
  <c r="GB13" i="33"/>
  <c r="ON13" i="33" s="1"/>
  <c r="KH13" i="33"/>
  <c r="FY13" i="33"/>
  <c r="KE13" i="33"/>
  <c r="FT13" i="33"/>
  <c r="JZ13" i="33"/>
  <c r="GA13" i="33"/>
  <c r="KG13" i="33"/>
  <c r="GE13" i="33"/>
  <c r="OQ13" i="33" s="1"/>
  <c r="KK13" i="33"/>
  <c r="GJ13" i="33"/>
  <c r="OV13" i="33" s="1"/>
  <c r="KP13" i="33"/>
  <c r="IC13" i="33"/>
  <c r="LM13" i="33"/>
  <c r="MI14" i="33"/>
  <c r="W14" i="33"/>
  <c r="AS14" i="33" s="1"/>
  <c r="NL14" i="33"/>
  <c r="FR13" i="33"/>
  <c r="LH13" i="33"/>
  <c r="QM13" i="33"/>
  <c r="PQ13" i="33" s="1"/>
  <c r="IA13" i="33"/>
  <c r="LE13" i="33"/>
  <c r="CZ12" i="15"/>
  <c r="CZ13" i="15"/>
  <c r="CZ14" i="15"/>
  <c r="CZ16" i="15"/>
  <c r="CZ15" i="15"/>
  <c r="CZ18" i="15"/>
  <c r="CZ17" i="15"/>
  <c r="CZ21" i="15"/>
  <c r="CZ19" i="15"/>
  <c r="CZ20" i="15"/>
  <c r="CZ22" i="15"/>
  <c r="CZ24" i="15"/>
  <c r="CZ27" i="15"/>
  <c r="CZ25" i="15"/>
  <c r="CZ23" i="15"/>
  <c r="DA5" i="15"/>
  <c r="DA26" i="15" s="1"/>
  <c r="NW14" i="33"/>
  <c r="IK14" i="33"/>
  <c r="Y14" i="33"/>
  <c r="IR14" i="33"/>
  <c r="AF14" i="33"/>
  <c r="NN14" i="33"/>
  <c r="W10" i="32"/>
  <c r="AH10" i="32" s="1"/>
  <c r="BO21" i="32"/>
  <c r="BL22" i="32"/>
  <c r="BB22" i="32" s="1"/>
  <c r="BG21" i="32"/>
  <c r="BH21" i="32" s="1"/>
  <c r="BI21" i="32"/>
  <c r="BM21" i="32"/>
  <c r="ES21" i="32"/>
  <c r="ET21" i="32" s="1"/>
  <c r="EW21" i="32" s="1"/>
  <c r="EY21" i="32"/>
  <c r="EX22" i="32"/>
  <c r="EN22" i="32" s="1"/>
  <c r="FA21" i="32"/>
  <c r="IE21" i="32"/>
  <c r="IF21" i="32" s="1"/>
  <c r="II21" i="32" s="1"/>
  <c r="IM21" i="32"/>
  <c r="IJ22" i="32"/>
  <c r="HZ22" i="32" s="1"/>
  <c r="IK21" i="32"/>
  <c r="CP22" i="32"/>
  <c r="CF22" i="32" s="1"/>
  <c r="CQ21" i="32"/>
  <c r="CK21" i="32"/>
  <c r="CL21" i="32" s="1"/>
  <c r="CO21" i="32" s="1"/>
  <c r="CS21" i="32"/>
  <c r="DO21" i="32"/>
  <c r="DP21" i="32" s="1"/>
  <c r="DS21" i="32" s="1"/>
  <c r="DW21" i="32"/>
  <c r="DU21" i="32"/>
  <c r="DT22" i="32"/>
  <c r="DJ22" i="32" s="1"/>
  <c r="GC21" i="32"/>
  <c r="GB22" i="32"/>
  <c r="FR22" i="32" s="1"/>
  <c r="GE21" i="32"/>
  <c r="FW21" i="32"/>
  <c r="FX21" i="32" s="1"/>
  <c r="GA21" i="32" s="1"/>
  <c r="JQ16" i="32"/>
  <c r="JH16" i="32"/>
  <c r="IL20" i="32"/>
  <c r="EK20" i="32"/>
  <c r="EL21" i="32"/>
  <c r="EI22" i="32"/>
  <c r="DY22" i="32" s="1"/>
  <c r="EJ21" i="32"/>
  <c r="ED21" i="32"/>
  <c r="EE21" i="32" s="1"/>
  <c r="FO20" i="32"/>
  <c r="LS15" i="32"/>
  <c r="LT16" i="32"/>
  <c r="LM16" i="32" s="1"/>
  <c r="LN16" i="32" s="1"/>
  <c r="LO16" i="32" s="1"/>
  <c r="LU15" i="32"/>
  <c r="CR20" i="32"/>
  <c r="DE22" i="32"/>
  <c r="CU22" i="32" s="1"/>
  <c r="DF21" i="32"/>
  <c r="DH21" i="32"/>
  <c r="CZ21" i="32"/>
  <c r="DA21" i="32" s="1"/>
  <c r="DD21" i="32" s="1"/>
  <c r="KO15" i="32"/>
  <c r="KP16" i="32"/>
  <c r="KI16" i="32" s="1"/>
  <c r="KJ16" i="32" s="1"/>
  <c r="KK16" i="32" s="1"/>
  <c r="KQ15" i="32"/>
  <c r="JA20" i="32"/>
  <c r="JZ15" i="32"/>
  <c r="KA16" i="32"/>
  <c r="JT16" i="32" s="1"/>
  <c r="JU16" i="32" s="1"/>
  <c r="JV16" i="32" s="1"/>
  <c r="KB15" i="32"/>
  <c r="LD15" i="32"/>
  <c r="LE16" i="32"/>
  <c r="KX16" i="32" s="1"/>
  <c r="KY16" i="32" s="1"/>
  <c r="KZ16" i="32" s="1"/>
  <c r="LF15" i="32"/>
  <c r="GR21" i="32"/>
  <c r="GQ22" i="32"/>
  <c r="GG22" i="32" s="1"/>
  <c r="GL21" i="32"/>
  <c r="GM21" i="32" s="1"/>
  <c r="GT21" i="32"/>
  <c r="GD20" i="32"/>
  <c r="CC21" i="32"/>
  <c r="EZ20" i="32"/>
  <c r="HW20" i="32"/>
  <c r="BY22" i="32"/>
  <c r="BR22" i="32" s="1"/>
  <c r="BS22" i="32" s="1"/>
  <c r="BT22" i="32" s="1"/>
  <c r="BU22" i="32" s="1"/>
  <c r="BX21" i="32"/>
  <c r="IT21" i="32"/>
  <c r="IU21" i="32" s="1"/>
  <c r="IZ21" i="32"/>
  <c r="JB21" i="32"/>
  <c r="IY22" i="32"/>
  <c r="IO22" i="32" s="1"/>
  <c r="DG20" i="32"/>
  <c r="HG21" i="32"/>
  <c r="HF22" i="32"/>
  <c r="GV22" i="32" s="1"/>
  <c r="HA21" i="32"/>
  <c r="HB21" i="32" s="1"/>
  <c r="HI21" i="32"/>
  <c r="FM22" i="32"/>
  <c r="FC22" i="32" s="1"/>
  <c r="FP21" i="32"/>
  <c r="FH21" i="32"/>
  <c r="FI21" i="32" s="1"/>
  <c r="FL21" i="32" s="1"/>
  <c r="FN21" i="32"/>
  <c r="JP15" i="32"/>
  <c r="HP21" i="32"/>
  <c r="HQ21" i="32" s="1"/>
  <c r="HT21" i="32" s="1"/>
  <c r="HV21" i="32"/>
  <c r="HU22" i="32"/>
  <c r="HK22" i="32" s="1"/>
  <c r="HX21" i="32"/>
  <c r="DV20" i="32"/>
  <c r="AR21" i="32"/>
  <c r="AS21" i="32" s="1"/>
  <c r="AU22" i="32" s="1"/>
  <c r="AT21" i="32"/>
  <c r="AW22" i="32"/>
  <c r="AM22" i="32" s="1"/>
  <c r="AZ21" i="32"/>
  <c r="AX21" i="32"/>
  <c r="AY20" i="32"/>
  <c r="DA9" i="15" l="1"/>
  <c r="DA11" i="15"/>
  <c r="DA10" i="15"/>
  <c r="DA8" i="15"/>
  <c r="DA6" i="15"/>
  <c r="EQ13" i="33"/>
  <c r="X14" i="33"/>
  <c r="AT14" i="33" s="1"/>
  <c r="BP14" i="33" s="1"/>
  <c r="EA13" i="33"/>
  <c r="QT13" i="33"/>
  <c r="OF13" i="33"/>
  <c r="NQ14" i="33"/>
  <c r="OM13" i="33"/>
  <c r="QY13" i="33"/>
  <c r="OK13" i="33"/>
  <c r="NH14" i="33"/>
  <c r="OD13" i="33"/>
  <c r="QZ13" i="33"/>
  <c r="KU13" i="33"/>
  <c r="FS13" i="33" s="1"/>
  <c r="OE13" i="33" s="1"/>
  <c r="NP14" i="33"/>
  <c r="KI13" i="33"/>
  <c r="KL13" i="33"/>
  <c r="RB13" i="33"/>
  <c r="RE13" i="33"/>
  <c r="NO14" i="33"/>
  <c r="IJ14" i="33"/>
  <c r="NU14" i="33"/>
  <c r="NR14" i="33"/>
  <c r="RJ13" i="33"/>
  <c r="RA13" i="33"/>
  <c r="NZ14" i="33"/>
  <c r="GK13" i="33"/>
  <c r="KQ13" i="33"/>
  <c r="BO14" i="33"/>
  <c r="CK14" i="33" s="1"/>
  <c r="GC13" i="33"/>
  <c r="OO13" i="33" s="1"/>
  <c r="GF13" i="33"/>
  <c r="QR13" i="33"/>
  <c r="LK13" i="33"/>
  <c r="DA12" i="15"/>
  <c r="DA14" i="15"/>
  <c r="DA16" i="15"/>
  <c r="DA13" i="15"/>
  <c r="DA15" i="15"/>
  <c r="DA17" i="15"/>
  <c r="DA18" i="15"/>
  <c r="DA19" i="15"/>
  <c r="DA20" i="15"/>
  <c r="DA23" i="15"/>
  <c r="DA25" i="15"/>
  <c r="DA21" i="15"/>
  <c r="DA22" i="15"/>
  <c r="DA24" i="15"/>
  <c r="DA27" i="15"/>
  <c r="DB5" i="15"/>
  <c r="DB26" i="15" s="1"/>
  <c r="CX14" i="33"/>
  <c r="NJ14" i="33"/>
  <c r="Z14" i="33"/>
  <c r="IL14" i="33"/>
  <c r="BB14" i="33"/>
  <c r="BX14" i="33" s="1"/>
  <c r="AU14" i="33"/>
  <c r="BQ14" i="33" s="1"/>
  <c r="IU14" i="33"/>
  <c r="AI14" i="33"/>
  <c r="X10" i="32"/>
  <c r="AF10" i="32" s="1"/>
  <c r="AK10" i="32"/>
  <c r="AN22" i="32"/>
  <c r="AO22" i="32" s="1"/>
  <c r="AP22" i="32" s="1"/>
  <c r="AQ22" i="32" s="1"/>
  <c r="FO21" i="32"/>
  <c r="KU16" i="32"/>
  <c r="KL16" i="32"/>
  <c r="HW21" i="32"/>
  <c r="DV21" i="32"/>
  <c r="LI15" i="32"/>
  <c r="KE15" i="32"/>
  <c r="KT15" i="32"/>
  <c r="IL21" i="32"/>
  <c r="CN22" i="32"/>
  <c r="CG22" i="32" s="1"/>
  <c r="CH22" i="32" s="1"/>
  <c r="CI22" i="32" s="1"/>
  <c r="CJ22" i="32" s="1"/>
  <c r="CM21" i="32"/>
  <c r="EU21" i="32"/>
  <c r="EV22" i="32"/>
  <c r="EO22" i="32" s="1"/>
  <c r="EP22" i="32" s="1"/>
  <c r="EQ22" i="32" s="1"/>
  <c r="ER22" i="32" s="1"/>
  <c r="CB22" i="32"/>
  <c r="CA23" i="32"/>
  <c r="BQ23" i="32" s="1"/>
  <c r="BV22" i="32"/>
  <c r="BW22" i="32" s="1"/>
  <c r="CD22" i="32"/>
  <c r="HD22" i="32"/>
  <c r="GW22" i="32" s="1"/>
  <c r="GX22" i="32" s="1"/>
  <c r="GY22" i="32" s="1"/>
  <c r="GZ22" i="32" s="1"/>
  <c r="HC21" i="32"/>
  <c r="HE21" i="32"/>
  <c r="LA16" i="32"/>
  <c r="LJ16" i="32"/>
  <c r="GD21" i="32"/>
  <c r="GN21" i="32"/>
  <c r="GO22" i="32"/>
  <c r="GH22" i="32" s="1"/>
  <c r="GI22" i="32" s="1"/>
  <c r="GJ22" i="32" s="1"/>
  <c r="GK22" i="32" s="1"/>
  <c r="GP21" i="32"/>
  <c r="LX15" i="32"/>
  <c r="EF21" i="32"/>
  <c r="EG22" i="32"/>
  <c r="DZ22" i="32" s="1"/>
  <c r="EA22" i="32" s="1"/>
  <c r="EB22" i="32" s="1"/>
  <c r="EC22" i="32" s="1"/>
  <c r="JO16" i="32"/>
  <c r="JI16" i="32"/>
  <c r="JJ16" i="32" s="1"/>
  <c r="JN17" i="32"/>
  <c r="JD17" i="32" s="1"/>
  <c r="BJ22" i="32"/>
  <c r="BC22" i="32" s="1"/>
  <c r="BD22" i="32" s="1"/>
  <c r="BE22" i="32" s="1"/>
  <c r="BF22" i="32" s="1"/>
  <c r="BK21" i="32"/>
  <c r="AV21" i="32"/>
  <c r="DG21" i="32"/>
  <c r="EH21" i="32"/>
  <c r="DR22" i="32"/>
  <c r="DK22" i="32" s="1"/>
  <c r="DL22" i="32" s="1"/>
  <c r="DM22" i="32" s="1"/>
  <c r="DN22" i="32" s="1"/>
  <c r="DQ21" i="32"/>
  <c r="IH22" i="32"/>
  <c r="IA22" i="32" s="1"/>
  <c r="IB22" i="32" s="1"/>
  <c r="IC22" i="32" s="1"/>
  <c r="ID22" i="32" s="1"/>
  <c r="IG21" i="32"/>
  <c r="HR21" i="32"/>
  <c r="HS22" i="32"/>
  <c r="HL22" i="32" s="1"/>
  <c r="HM22" i="32" s="1"/>
  <c r="HN22" i="32" s="1"/>
  <c r="HO22" i="32" s="1"/>
  <c r="FJ21" i="32"/>
  <c r="FK22" i="32"/>
  <c r="FD22" i="32" s="1"/>
  <c r="FE22" i="32" s="1"/>
  <c r="FF22" i="32" s="1"/>
  <c r="FG22" i="32" s="1"/>
  <c r="IV21" i="32"/>
  <c r="IW22" i="32"/>
  <c r="IP22" i="32" s="1"/>
  <c r="IQ22" i="32" s="1"/>
  <c r="IR22" i="32" s="1"/>
  <c r="IS22" i="32" s="1"/>
  <c r="JW16" i="32"/>
  <c r="KF16" i="32"/>
  <c r="EZ21" i="32"/>
  <c r="LP16" i="32"/>
  <c r="LY16" i="32"/>
  <c r="IX21" i="32"/>
  <c r="DB21" i="32"/>
  <c r="DC22" i="32"/>
  <c r="CV22" i="32" s="1"/>
  <c r="CW22" i="32" s="1"/>
  <c r="CX22" i="32" s="1"/>
  <c r="CY22" i="32" s="1"/>
  <c r="CR21" i="32"/>
  <c r="FY21" i="32"/>
  <c r="FZ22" i="32"/>
  <c r="FS22" i="32" s="1"/>
  <c r="FT22" i="32" s="1"/>
  <c r="FU22" i="32" s="1"/>
  <c r="FV22" i="32" s="1"/>
  <c r="DB9" i="15" l="1"/>
  <c r="DB11" i="15"/>
  <c r="DB10" i="15"/>
  <c r="DB8" i="15"/>
  <c r="DB6" i="15"/>
  <c r="IP14" i="33"/>
  <c r="IN14" i="33"/>
  <c r="IF14" i="33"/>
  <c r="AC14" i="33"/>
  <c r="AY14" i="33" s="1"/>
  <c r="BU14" i="33" s="1"/>
  <c r="AL14" i="33"/>
  <c r="BH14" i="33" s="1"/>
  <c r="CD14" i="33" s="1"/>
  <c r="CZ14" i="33" s="1"/>
  <c r="IS14" i="33"/>
  <c r="IM14" i="33"/>
  <c r="IO14" i="33"/>
  <c r="T14" i="33"/>
  <c r="AP14" i="33" s="1"/>
  <c r="BL14" i="33" s="1"/>
  <c r="NV14" i="33"/>
  <c r="AH14" i="33" s="1"/>
  <c r="BD14" i="33" s="1"/>
  <c r="BZ14" i="33" s="1"/>
  <c r="OR13" i="33"/>
  <c r="RK13" i="33"/>
  <c r="OW13" i="33"/>
  <c r="JY13" i="33"/>
  <c r="AB14" i="33"/>
  <c r="AX14" i="33" s="1"/>
  <c r="BT14" i="33" s="1"/>
  <c r="CP14" i="33" s="1"/>
  <c r="KO13" i="33"/>
  <c r="AA14" i="33"/>
  <c r="AW14" i="33" s="1"/>
  <c r="BS14" i="33" s="1"/>
  <c r="IX14" i="33"/>
  <c r="AG14" i="33"/>
  <c r="BC14" i="33" s="1"/>
  <c r="BY14" i="33" s="1"/>
  <c r="OA14" i="33"/>
  <c r="AD14" i="33"/>
  <c r="AZ14" i="33" s="1"/>
  <c r="BV14" i="33" s="1"/>
  <c r="CR14" i="33" s="1"/>
  <c r="QS13" i="33"/>
  <c r="JE14" i="33"/>
  <c r="JR14" i="33"/>
  <c r="NS14" i="33"/>
  <c r="RF13" i="33"/>
  <c r="GI13" i="33"/>
  <c r="OU13" i="33" s="1"/>
  <c r="RC13" i="33"/>
  <c r="DT14" i="33"/>
  <c r="FL14" i="33" s="1"/>
  <c r="DG14" i="33"/>
  <c r="EY14" i="33" s="1"/>
  <c r="DB13" i="15"/>
  <c r="DB12" i="15"/>
  <c r="DB15" i="15"/>
  <c r="DB14" i="15"/>
  <c r="DB16" i="15"/>
  <c r="DB17" i="15"/>
  <c r="DB19" i="15"/>
  <c r="DB20" i="15"/>
  <c r="DB18" i="15"/>
  <c r="DB23" i="15"/>
  <c r="DB25" i="15"/>
  <c r="DB22" i="15"/>
  <c r="DB21" i="15"/>
  <c r="DB24" i="15"/>
  <c r="DB27" i="15"/>
  <c r="DC5" i="15"/>
  <c r="DC26" i="15" s="1"/>
  <c r="CT14" i="33"/>
  <c r="CM14" i="33"/>
  <c r="CL14" i="33"/>
  <c r="V14" i="33"/>
  <c r="IH14" i="33"/>
  <c r="NI14" i="33"/>
  <c r="AV14" i="33"/>
  <c r="BR14" i="33" s="1"/>
  <c r="BE14" i="33"/>
  <c r="CA14" i="33" s="1"/>
  <c r="Y10" i="32"/>
  <c r="Z10" i="32" s="1"/>
  <c r="AC10" i="32" s="1"/>
  <c r="HX22" i="32"/>
  <c r="HU23" i="32"/>
  <c r="HK23" i="32" s="1"/>
  <c r="HP22" i="32"/>
  <c r="HQ22" i="32" s="1"/>
  <c r="HV22" i="32"/>
  <c r="CZ22" i="32"/>
  <c r="DA22" i="32" s="1"/>
  <c r="DF22" i="32"/>
  <c r="DE23" i="32"/>
  <c r="CU23" i="32" s="1"/>
  <c r="DH22" i="32"/>
  <c r="IT22" i="32"/>
  <c r="IU22" i="32" s="1"/>
  <c r="IX22" i="32" s="1"/>
  <c r="JB22" i="32"/>
  <c r="IY23" i="32"/>
  <c r="IO23" i="32" s="1"/>
  <c r="IZ22" i="32"/>
  <c r="FM23" i="32"/>
  <c r="FC23" i="32" s="1"/>
  <c r="FH22" i="32"/>
  <c r="FI22" i="32" s="1"/>
  <c r="FP22" i="32"/>
  <c r="FN22" i="32"/>
  <c r="FW22" i="32"/>
  <c r="FX22" i="32" s="1"/>
  <c r="GE22" i="32"/>
  <c r="GB23" i="32"/>
  <c r="FR23" i="32" s="1"/>
  <c r="GC22" i="32"/>
  <c r="IJ23" i="32"/>
  <c r="HZ23" i="32" s="1"/>
  <c r="IK22" i="32"/>
  <c r="IE22" i="32"/>
  <c r="IF22" i="32" s="1"/>
  <c r="IM22" i="32"/>
  <c r="HI22" i="32"/>
  <c r="HF23" i="32"/>
  <c r="GV23" i="32" s="1"/>
  <c r="HA22" i="32"/>
  <c r="HB22" i="32" s="1"/>
  <c r="HE22" i="32" s="1"/>
  <c r="HG22" i="32"/>
  <c r="LW16" i="32"/>
  <c r="LQ16" i="32"/>
  <c r="LR16" i="32" s="1"/>
  <c r="LV17" i="32"/>
  <c r="LL17" i="32" s="1"/>
  <c r="KC17" i="32"/>
  <c r="JS17" i="32" s="1"/>
  <c r="KD16" i="32"/>
  <c r="JX16" i="32"/>
  <c r="JY16" i="32" s="1"/>
  <c r="CK22" i="32"/>
  <c r="CL22" i="32" s="1"/>
  <c r="CQ22" i="32"/>
  <c r="CP23" i="32"/>
  <c r="CF23" i="32" s="1"/>
  <c r="CS22" i="32"/>
  <c r="BN21" i="32"/>
  <c r="JK16" i="32"/>
  <c r="JL17" i="32"/>
  <c r="JE17" i="32" s="1"/>
  <c r="JF17" i="32" s="1"/>
  <c r="JG17" i="32" s="1"/>
  <c r="JM16" i="32"/>
  <c r="LH16" i="32"/>
  <c r="LB16" i="32"/>
  <c r="LC16" i="32" s="1"/>
  <c r="LG17" i="32"/>
  <c r="KW17" i="32" s="1"/>
  <c r="HH21" i="32"/>
  <c r="JA21" i="32"/>
  <c r="BG22" i="32"/>
  <c r="BH22" i="32" s="1"/>
  <c r="BJ23" i="32" s="1"/>
  <c r="BM22" i="32"/>
  <c r="BL23" i="32"/>
  <c r="BB23" i="32" s="1"/>
  <c r="BI22" i="32"/>
  <c r="BO22" i="32"/>
  <c r="ED22" i="32"/>
  <c r="EE22" i="32" s="1"/>
  <c r="EH22" i="32" s="1"/>
  <c r="EJ22" i="32"/>
  <c r="EL22" i="32"/>
  <c r="EI23" i="32"/>
  <c r="DY23" i="32" s="1"/>
  <c r="EK21" i="32"/>
  <c r="AY21" i="32"/>
  <c r="DT23" i="32"/>
  <c r="DJ23" i="32" s="1"/>
  <c r="DO22" i="32"/>
  <c r="DP22" i="32" s="1"/>
  <c r="DW22" i="32"/>
  <c r="DU22" i="32"/>
  <c r="ES22" i="32"/>
  <c r="ET22" i="32" s="1"/>
  <c r="EY22" i="32"/>
  <c r="FA22" i="32"/>
  <c r="EX23" i="32"/>
  <c r="EN23" i="32" s="1"/>
  <c r="GS21" i="32"/>
  <c r="BY23" i="32"/>
  <c r="BR23" i="32" s="1"/>
  <c r="BS23" i="32" s="1"/>
  <c r="BT23" i="32" s="1"/>
  <c r="BU23" i="32" s="1"/>
  <c r="BX22" i="32"/>
  <c r="BZ22" i="32"/>
  <c r="KM16" i="32"/>
  <c r="KN16" i="32" s="1"/>
  <c r="KS16" i="32"/>
  <c r="KR17" i="32"/>
  <c r="KH17" i="32" s="1"/>
  <c r="GR22" i="32"/>
  <c r="GQ23" i="32"/>
  <c r="GG23" i="32" s="1"/>
  <c r="GL22" i="32"/>
  <c r="GM22" i="32" s="1"/>
  <c r="GP22" i="32" s="1"/>
  <c r="GT22" i="32"/>
  <c r="AW23" i="32"/>
  <c r="AM23" i="32" s="1"/>
  <c r="AR22" i="32"/>
  <c r="AS22" i="32" s="1"/>
  <c r="AU23" i="32" s="1"/>
  <c r="AZ22" i="32"/>
  <c r="AT22" i="32"/>
  <c r="AX22" i="32"/>
  <c r="DC11" i="15" l="1"/>
  <c r="DC9" i="15"/>
  <c r="DC10" i="15"/>
  <c r="DC8" i="15"/>
  <c r="DC6" i="15"/>
  <c r="IQ14" i="33"/>
  <c r="AM14" i="33"/>
  <c r="IT14" i="33"/>
  <c r="MO14" i="33"/>
  <c r="NB14" i="33"/>
  <c r="IY14" i="33"/>
  <c r="AE14" i="33"/>
  <c r="BA14" i="33" s="1"/>
  <c r="BW14" i="33" s="1"/>
  <c r="JF14" i="33"/>
  <c r="JG14" i="33"/>
  <c r="JL14" i="33"/>
  <c r="JJ14" i="33"/>
  <c r="JT14" i="33"/>
  <c r="JN14" i="33"/>
  <c r="NY14" i="33"/>
  <c r="RI13" i="33"/>
  <c r="HD14" i="33"/>
  <c r="MF15" i="33" s="1"/>
  <c r="GQ14" i="33"/>
  <c r="LS15" i="33" s="1"/>
  <c r="DI14" i="33"/>
  <c r="FA14" i="33" s="1"/>
  <c r="DH14" i="33"/>
  <c r="EZ14" i="33" s="1"/>
  <c r="DN14" i="33"/>
  <c r="FF14" i="33" s="1"/>
  <c r="DL14" i="33"/>
  <c r="FD14" i="33" s="1"/>
  <c r="DV14" i="33"/>
  <c r="FN14" i="33" s="1"/>
  <c r="DP14" i="33"/>
  <c r="FH14" i="33" s="1"/>
  <c r="DC12" i="15"/>
  <c r="DC15" i="15"/>
  <c r="DC14" i="15"/>
  <c r="DC20" i="15"/>
  <c r="DC16" i="15"/>
  <c r="DC17" i="15"/>
  <c r="DC13" i="15"/>
  <c r="DC22" i="15"/>
  <c r="DC24" i="15"/>
  <c r="DC27" i="15"/>
  <c r="DC23" i="15"/>
  <c r="DC25" i="15"/>
  <c r="DC18" i="15"/>
  <c r="DC19" i="15"/>
  <c r="DC21" i="15"/>
  <c r="DD5" i="15"/>
  <c r="DD26" i="15" s="1"/>
  <c r="CQ14" i="33"/>
  <c r="CV14" i="33"/>
  <c r="CH14" i="33"/>
  <c r="CO14" i="33"/>
  <c r="CU14" i="33"/>
  <c r="CW14" i="33"/>
  <c r="CN14" i="33"/>
  <c r="AR14" i="33"/>
  <c r="BN14" i="33" s="1"/>
  <c r="U14" i="33"/>
  <c r="AQ14" i="33" s="1"/>
  <c r="BM14" i="33" s="1"/>
  <c r="IG14" i="33"/>
  <c r="BI14" i="33"/>
  <c r="CE14" i="33" s="1"/>
  <c r="AE11" i="32"/>
  <c r="AJ10" i="32"/>
  <c r="AI10" i="32" s="1"/>
  <c r="AN23" i="32"/>
  <c r="AO23" i="32" s="1"/>
  <c r="AP23" i="32" s="1"/>
  <c r="AQ23" i="32" s="1"/>
  <c r="GS22" i="32"/>
  <c r="CC22" i="32"/>
  <c r="DQ22" i="32"/>
  <c r="DR23" i="32"/>
  <c r="DK23" i="32" s="1"/>
  <c r="DL23" i="32" s="1"/>
  <c r="DM23" i="32" s="1"/>
  <c r="DN23" i="32" s="1"/>
  <c r="DS22" i="32"/>
  <c r="EK22" i="32"/>
  <c r="BC23" i="32"/>
  <c r="BD23" i="32" s="1"/>
  <c r="BE23" i="32" s="1"/>
  <c r="BF23" i="32" s="1"/>
  <c r="JP16" i="32"/>
  <c r="BK22" i="32"/>
  <c r="CN23" i="32"/>
  <c r="CG23" i="32" s="1"/>
  <c r="CH23" i="32" s="1"/>
  <c r="CI23" i="32" s="1"/>
  <c r="CJ23" i="32" s="1"/>
  <c r="CM22" i="32"/>
  <c r="CO22" i="32"/>
  <c r="FK23" i="32"/>
  <c r="FD23" i="32" s="1"/>
  <c r="FE23" i="32" s="1"/>
  <c r="FF23" i="32" s="1"/>
  <c r="FG23" i="32" s="1"/>
  <c r="FJ22" i="32"/>
  <c r="FL22" i="32"/>
  <c r="GN22" i="32"/>
  <c r="GO23" i="32"/>
  <c r="GH23" i="32" s="1"/>
  <c r="GI23" i="32" s="1"/>
  <c r="GJ23" i="32" s="1"/>
  <c r="GK23" i="32" s="1"/>
  <c r="KO16" i="32"/>
  <c r="KP17" i="32"/>
  <c r="KI17" i="32" s="1"/>
  <c r="KJ17" i="32" s="1"/>
  <c r="KK17" i="32" s="1"/>
  <c r="KQ16" i="32"/>
  <c r="EV23" i="32"/>
  <c r="EO23" i="32" s="1"/>
  <c r="EP23" i="32" s="1"/>
  <c r="EQ23" i="32" s="1"/>
  <c r="ER23" i="32" s="1"/>
  <c r="EU22" i="32"/>
  <c r="EW22" i="32"/>
  <c r="AV22" i="32"/>
  <c r="JA22" i="32"/>
  <c r="JZ16" i="32"/>
  <c r="KA17" i="32"/>
  <c r="JT17" i="32" s="1"/>
  <c r="JU17" i="32" s="1"/>
  <c r="JV17" i="32" s="1"/>
  <c r="KB16" i="32"/>
  <c r="LS16" i="32"/>
  <c r="LT17" i="32"/>
  <c r="LM17" i="32" s="1"/>
  <c r="LN17" i="32" s="1"/>
  <c r="LO17" i="32" s="1"/>
  <c r="LU16" i="32"/>
  <c r="FY22" i="32"/>
  <c r="FZ23" i="32"/>
  <c r="FS23" i="32" s="1"/>
  <c r="FT23" i="32" s="1"/>
  <c r="FU23" i="32" s="1"/>
  <c r="FV23" i="32" s="1"/>
  <c r="GA22" i="32"/>
  <c r="HS23" i="32"/>
  <c r="HL23" i="32" s="1"/>
  <c r="HM23" i="32" s="1"/>
  <c r="HN23" i="32" s="1"/>
  <c r="HO23" i="32" s="1"/>
  <c r="HR22" i="32"/>
  <c r="HT22" i="32"/>
  <c r="EF22" i="32"/>
  <c r="EG23" i="32"/>
  <c r="DZ23" i="32" s="1"/>
  <c r="EA23" i="32" s="1"/>
  <c r="EB23" i="32" s="1"/>
  <c r="EC23" i="32" s="1"/>
  <c r="LD16" i="32"/>
  <c r="LE17" i="32"/>
  <c r="KX17" i="32" s="1"/>
  <c r="KY17" i="32" s="1"/>
  <c r="KZ17" i="32" s="1"/>
  <c r="LF16" i="32"/>
  <c r="BV23" i="32"/>
  <c r="BW23" i="32" s="1"/>
  <c r="CD23" i="32"/>
  <c r="CA24" i="32"/>
  <c r="BQ24" i="32" s="1"/>
  <c r="CB23" i="32"/>
  <c r="JQ17" i="32"/>
  <c r="JH17" i="32"/>
  <c r="HH22" i="32"/>
  <c r="HC22" i="32"/>
  <c r="HD23" i="32"/>
  <c r="GW23" i="32" s="1"/>
  <c r="GX23" i="32" s="1"/>
  <c r="GY23" i="32" s="1"/>
  <c r="GZ23" i="32" s="1"/>
  <c r="IG22" i="32"/>
  <c r="IH23" i="32"/>
  <c r="IA23" i="32" s="1"/>
  <c r="IB23" i="32" s="1"/>
  <c r="IC23" i="32" s="1"/>
  <c r="ID23" i="32" s="1"/>
  <c r="II22" i="32"/>
  <c r="IV22" i="32"/>
  <c r="IW23" i="32"/>
  <c r="IP23" i="32" s="1"/>
  <c r="IQ23" i="32" s="1"/>
  <c r="IR23" i="32" s="1"/>
  <c r="IS23" i="32" s="1"/>
  <c r="DB22" i="32"/>
  <c r="DC23" i="32"/>
  <c r="CV23" i="32" s="1"/>
  <c r="CW23" i="32" s="1"/>
  <c r="CX23" i="32" s="1"/>
  <c r="CY23" i="32" s="1"/>
  <c r="DD22" i="32"/>
  <c r="DD9" i="15" l="1"/>
  <c r="DD11" i="15"/>
  <c r="DD10" i="15"/>
  <c r="DD6" i="15"/>
  <c r="DD8" i="15"/>
  <c r="IW14" i="33"/>
  <c r="MX14" i="33"/>
  <c r="GR14" i="33"/>
  <c r="PZ14" i="33" s="1"/>
  <c r="PD14" i="33" s="1"/>
  <c r="MT14" i="33"/>
  <c r="MV14" i="33"/>
  <c r="ND14" i="33"/>
  <c r="MQ14" i="33"/>
  <c r="AK14" i="33"/>
  <c r="BG14" i="33" s="1"/>
  <c r="CC14" i="33" s="1"/>
  <c r="MP14" i="33"/>
  <c r="JQ14" i="33"/>
  <c r="JP14" i="33"/>
  <c r="JO14" i="33"/>
  <c r="JK14" i="33"/>
  <c r="JI14" i="33"/>
  <c r="JH14" i="33"/>
  <c r="JB14" i="33"/>
  <c r="HZ14" i="33"/>
  <c r="GV14" i="33"/>
  <c r="QD14" i="33" s="1"/>
  <c r="PH14" i="33" s="1"/>
  <c r="QL14" i="33"/>
  <c r="PP14" i="33" s="1"/>
  <c r="HM14" i="33"/>
  <c r="PY14" i="33"/>
  <c r="PC14" i="33" s="1"/>
  <c r="GS14" i="33"/>
  <c r="HO14" i="33" s="1"/>
  <c r="GX14" i="33"/>
  <c r="HT14" i="33" s="1"/>
  <c r="GZ14" i="33"/>
  <c r="MB15" i="33" s="1"/>
  <c r="DJ14" i="33"/>
  <c r="FB14" i="33" s="1"/>
  <c r="DK14" i="33"/>
  <c r="FC14" i="33" s="1"/>
  <c r="DD14" i="33"/>
  <c r="EV14" i="33" s="1"/>
  <c r="HF14" i="33"/>
  <c r="IB14" i="33" s="1"/>
  <c r="DS14" i="33"/>
  <c r="FK14" i="33" s="1"/>
  <c r="DR14" i="33"/>
  <c r="FJ14" i="33" s="1"/>
  <c r="DQ14" i="33"/>
  <c r="FI14" i="33" s="1"/>
  <c r="DM14" i="33"/>
  <c r="FE14" i="33" s="1"/>
  <c r="DD12" i="15"/>
  <c r="DD13" i="15"/>
  <c r="DD14" i="15"/>
  <c r="DD16" i="15"/>
  <c r="DD15" i="15"/>
  <c r="DD18" i="15"/>
  <c r="DD19" i="15"/>
  <c r="DD21" i="15"/>
  <c r="DD20" i="15"/>
  <c r="DD22" i="15"/>
  <c r="DD24" i="15"/>
  <c r="DD27" i="15"/>
  <c r="DD17" i="15"/>
  <c r="DD25" i="15"/>
  <c r="DD23" i="15"/>
  <c r="DE5" i="15"/>
  <c r="DE26" i="15" s="1"/>
  <c r="CI14" i="33"/>
  <c r="DA14" i="33"/>
  <c r="CS14" i="33"/>
  <c r="CJ14" i="33"/>
  <c r="HG23" i="32"/>
  <c r="HA23" i="32"/>
  <c r="HB23" i="32" s="1"/>
  <c r="HF24" i="32"/>
  <c r="GV24" i="32" s="1"/>
  <c r="HI23" i="32"/>
  <c r="CZ23" i="32"/>
  <c r="DA23" i="32" s="1"/>
  <c r="DD23" i="32" s="1"/>
  <c r="DF23" i="32"/>
  <c r="DE24" i="32"/>
  <c r="CU24" i="32" s="1"/>
  <c r="DH23" i="32"/>
  <c r="IT23" i="32"/>
  <c r="IU23" i="32" s="1"/>
  <c r="JB23" i="32"/>
  <c r="IY24" i="32"/>
  <c r="IO24" i="32" s="1"/>
  <c r="IZ23" i="32"/>
  <c r="IE23" i="32"/>
  <c r="IF23" i="32" s="1"/>
  <c r="II23" i="32" s="1"/>
  <c r="IM23" i="32"/>
  <c r="IJ24" i="32"/>
  <c r="HZ24" i="32" s="1"/>
  <c r="IK23" i="32"/>
  <c r="LA17" i="32"/>
  <c r="LJ17" i="32"/>
  <c r="DG22" i="32"/>
  <c r="JO17" i="32"/>
  <c r="JI17" i="32"/>
  <c r="JJ17" i="32" s="1"/>
  <c r="JN18" i="32"/>
  <c r="JD18" i="32" s="1"/>
  <c r="HW22" i="32"/>
  <c r="AD10" i="32"/>
  <c r="AG11" i="32"/>
  <c r="AY22" i="32"/>
  <c r="EL23" i="32"/>
  <c r="ED23" i="32"/>
  <c r="EE23" i="32" s="1"/>
  <c r="EJ23" i="32"/>
  <c r="EI24" i="32"/>
  <c r="DY24" i="32" s="1"/>
  <c r="HP23" i="32"/>
  <c r="HQ23" i="32" s="1"/>
  <c r="HT23" i="32" s="1"/>
  <c r="HX23" i="32"/>
  <c r="HU24" i="32"/>
  <c r="HK24" i="32" s="1"/>
  <c r="HV23" i="32"/>
  <c r="EX24" i="32"/>
  <c r="EN24" i="32" s="1"/>
  <c r="ES23" i="32"/>
  <c r="ET23" i="32" s="1"/>
  <c r="EW23" i="32" s="1"/>
  <c r="EY23" i="32"/>
  <c r="FA23" i="32"/>
  <c r="FN23" i="32"/>
  <c r="FH23" i="32"/>
  <c r="FI23" i="32" s="1"/>
  <c r="FL23" i="32" s="1"/>
  <c r="FM24" i="32"/>
  <c r="FC24" i="32" s="1"/>
  <c r="FP23" i="32"/>
  <c r="KE16" i="32"/>
  <c r="DT24" i="32"/>
  <c r="DJ24" i="32" s="1"/>
  <c r="DW23" i="32"/>
  <c r="DO23" i="32"/>
  <c r="DP23" i="32" s="1"/>
  <c r="DS23" i="32" s="1"/>
  <c r="DU23" i="32"/>
  <c r="KT16" i="32"/>
  <c r="BN22" i="32"/>
  <c r="GC23" i="32"/>
  <c r="GB24" i="32"/>
  <c r="FR24" i="32" s="1"/>
  <c r="GE23" i="32"/>
  <c r="FW23" i="32"/>
  <c r="FX23" i="32" s="1"/>
  <c r="GA23" i="32" s="1"/>
  <c r="IL22" i="32"/>
  <c r="CP24" i="32"/>
  <c r="CF24" i="32" s="1"/>
  <c r="CS23" i="32"/>
  <c r="CQ23" i="32"/>
  <c r="CK23" i="32"/>
  <c r="CL23" i="32" s="1"/>
  <c r="CO23" i="32" s="1"/>
  <c r="BI23" i="32"/>
  <c r="BL24" i="32"/>
  <c r="BB24" i="32" s="1"/>
  <c r="BO23" i="32"/>
  <c r="BM23" i="32"/>
  <c r="BG23" i="32"/>
  <c r="BH23" i="32" s="1"/>
  <c r="BJ24" i="32" s="1"/>
  <c r="GD22" i="32"/>
  <c r="LX16" i="32"/>
  <c r="EZ22" i="32"/>
  <c r="FO22" i="32"/>
  <c r="LP17" i="32"/>
  <c r="LY17" i="32"/>
  <c r="AR23" i="32"/>
  <c r="AS23" i="32" s="1"/>
  <c r="AU24" i="32" s="1"/>
  <c r="AW24" i="32"/>
  <c r="AM24" i="32" s="1"/>
  <c r="AX23" i="32"/>
  <c r="AT23" i="32"/>
  <c r="AZ23" i="32"/>
  <c r="JW17" i="32"/>
  <c r="KF17" i="32"/>
  <c r="KL17" i="32"/>
  <c r="KU17" i="32"/>
  <c r="GT23" i="32"/>
  <c r="GQ24" i="32"/>
  <c r="GG24" i="32" s="1"/>
  <c r="GR23" i="32"/>
  <c r="GL23" i="32"/>
  <c r="GM23" i="32" s="1"/>
  <c r="BY24" i="32"/>
  <c r="BR24" i="32" s="1"/>
  <c r="BS24" i="32" s="1"/>
  <c r="BT24" i="32" s="1"/>
  <c r="BU24" i="32" s="1"/>
  <c r="BX23" i="32"/>
  <c r="LI16" i="32"/>
  <c r="CR22" i="32"/>
  <c r="DV22" i="32"/>
  <c r="BZ23" i="32"/>
  <c r="DE11" i="15" l="1"/>
  <c r="DE9" i="15"/>
  <c r="DE10" i="15"/>
  <c r="DE6" i="15"/>
  <c r="DE8" i="15"/>
  <c r="ED14" i="33"/>
  <c r="EH14" i="33"/>
  <c r="EP14" i="33"/>
  <c r="EC14" i="33"/>
  <c r="LT15" i="33"/>
  <c r="HN14" i="33"/>
  <c r="MY14" i="33"/>
  <c r="ML14" i="33"/>
  <c r="MZ14" i="33"/>
  <c r="GU14" i="33"/>
  <c r="HQ14" i="33" s="1"/>
  <c r="NA14" i="33"/>
  <c r="MR14" i="33"/>
  <c r="MU14" i="33"/>
  <c r="MS14" i="33"/>
  <c r="LU15" i="33"/>
  <c r="JC14" i="33"/>
  <c r="JD14" i="33"/>
  <c r="JM14" i="33"/>
  <c r="JU14" i="33"/>
  <c r="LX15" i="33"/>
  <c r="LJ14" i="33"/>
  <c r="HR14" i="33"/>
  <c r="KW14" i="33"/>
  <c r="LZ15" i="33"/>
  <c r="QF14" i="33"/>
  <c r="PJ14" i="33" s="1"/>
  <c r="HV14" i="33"/>
  <c r="GN14" i="33"/>
  <c r="LP15" i="33" s="1"/>
  <c r="QA14" i="33"/>
  <c r="PE14" i="33" s="1"/>
  <c r="QN14" i="33"/>
  <c r="PR14" i="33" s="1"/>
  <c r="MH15" i="33"/>
  <c r="QH14" i="33"/>
  <c r="PL14" i="33" s="1"/>
  <c r="GW14" i="33"/>
  <c r="LY15" i="33" s="1"/>
  <c r="GT14" i="33"/>
  <c r="QB14" i="33" s="1"/>
  <c r="PF14" i="33" s="1"/>
  <c r="HB14" i="33"/>
  <c r="MD15" i="33" s="1"/>
  <c r="DF14" i="33"/>
  <c r="EX14" i="33" s="1"/>
  <c r="DE14" i="33"/>
  <c r="EW14" i="33" s="1"/>
  <c r="HC14" i="33"/>
  <c r="QK14" i="33" s="1"/>
  <c r="PO14" i="33" s="1"/>
  <c r="HA14" i="33"/>
  <c r="MC15" i="33" s="1"/>
  <c r="DO14" i="33"/>
  <c r="FG14" i="33" s="1"/>
  <c r="DW14" i="33"/>
  <c r="FO14" i="33" s="1"/>
  <c r="DE12" i="15"/>
  <c r="DE13" i="15"/>
  <c r="DE14" i="15"/>
  <c r="DE16" i="15"/>
  <c r="DE17" i="15"/>
  <c r="DE18" i="15"/>
  <c r="DE19" i="15"/>
  <c r="DE15" i="15"/>
  <c r="DE21" i="15"/>
  <c r="DE23" i="15"/>
  <c r="DE25" i="15"/>
  <c r="DE20" i="15"/>
  <c r="DE22" i="15"/>
  <c r="DE24" i="15"/>
  <c r="DE27" i="15"/>
  <c r="DF5" i="15"/>
  <c r="DF26" i="15" s="1"/>
  <c r="CY14" i="33"/>
  <c r="BK23" i="32"/>
  <c r="BN23" i="32" s="1"/>
  <c r="CB24" i="32"/>
  <c r="CA25" i="32"/>
  <c r="BQ25" i="32" s="1"/>
  <c r="BV24" i="32"/>
  <c r="BW24" i="32" s="1"/>
  <c r="BZ24" i="32" s="1"/>
  <c r="CD24" i="32"/>
  <c r="GD23" i="32"/>
  <c r="DV23" i="32"/>
  <c r="CR23" i="32"/>
  <c r="GN23" i="32"/>
  <c r="GO24" i="32"/>
  <c r="GH24" i="32" s="1"/>
  <c r="GI24" i="32" s="1"/>
  <c r="GJ24" i="32" s="1"/>
  <c r="GK24" i="32" s="1"/>
  <c r="GP23" i="32"/>
  <c r="AN24" i="32"/>
  <c r="AO24" i="32" s="1"/>
  <c r="AP24" i="32" s="1"/>
  <c r="AQ24" i="32" s="1"/>
  <c r="EZ23" i="32"/>
  <c r="BC24" i="32"/>
  <c r="BD24" i="32" s="1"/>
  <c r="BE24" i="32" s="1"/>
  <c r="BF24" i="32" s="1"/>
  <c r="HS24" i="32"/>
  <c r="HL24" i="32" s="1"/>
  <c r="HM24" i="32" s="1"/>
  <c r="HN24" i="32" s="1"/>
  <c r="HO24" i="32" s="1"/>
  <c r="HR23" i="32"/>
  <c r="AV23" i="32"/>
  <c r="KR18" i="32"/>
  <c r="KH18" i="32" s="1"/>
  <c r="KM17" i="32"/>
  <c r="KN17" i="32" s="1"/>
  <c r="KS17" i="32"/>
  <c r="FO23" i="32"/>
  <c r="CM23" i="32"/>
  <c r="CN24" i="32"/>
  <c r="CG24" i="32" s="1"/>
  <c r="CH24" i="32" s="1"/>
  <c r="CI24" i="32" s="1"/>
  <c r="CJ24" i="32" s="1"/>
  <c r="IL23" i="32"/>
  <c r="EU23" i="32"/>
  <c r="EV24" i="32"/>
  <c r="EO24" i="32" s="1"/>
  <c r="EP24" i="32" s="1"/>
  <c r="EQ24" i="32" s="1"/>
  <c r="ER24" i="32" s="1"/>
  <c r="HW23" i="32"/>
  <c r="KX14" i="33"/>
  <c r="LQ17" i="32"/>
  <c r="LR17" i="32" s="1"/>
  <c r="LV18" i="32"/>
  <c r="LL18" i="32" s="1"/>
  <c r="LW17" i="32"/>
  <c r="FY23" i="32"/>
  <c r="FZ24" i="32"/>
  <c r="FS24" i="32" s="1"/>
  <c r="FT24" i="32" s="1"/>
  <c r="FU24" i="32" s="1"/>
  <c r="FV24" i="32" s="1"/>
  <c r="S11" i="32"/>
  <c r="T11" i="32" s="1"/>
  <c r="AA11" i="32"/>
  <c r="HD24" i="32"/>
  <c r="GW24" i="32" s="1"/>
  <c r="GX24" i="32" s="1"/>
  <c r="GY24" i="32" s="1"/>
  <c r="GZ24" i="32" s="1"/>
  <c r="HC23" i="32"/>
  <c r="HE23" i="32"/>
  <c r="CC23" i="32"/>
  <c r="KC18" i="32"/>
  <c r="JS18" i="32" s="1"/>
  <c r="JX17" i="32"/>
  <c r="JY17" i="32" s="1"/>
  <c r="KD17" i="32"/>
  <c r="DR24" i="32"/>
  <c r="DK24" i="32" s="1"/>
  <c r="DL24" i="32" s="1"/>
  <c r="DM24" i="32" s="1"/>
  <c r="DN24" i="32" s="1"/>
  <c r="DQ23" i="32"/>
  <c r="FJ23" i="32"/>
  <c r="FK24" i="32"/>
  <c r="FD24" i="32" s="1"/>
  <c r="FE24" i="32" s="1"/>
  <c r="FF24" i="32" s="1"/>
  <c r="FG24" i="32" s="1"/>
  <c r="LB14" i="33"/>
  <c r="EF23" i="32"/>
  <c r="EG24" i="32"/>
  <c r="DZ24" i="32" s="1"/>
  <c r="EA24" i="32" s="1"/>
  <c r="EB24" i="32" s="1"/>
  <c r="EC24" i="32" s="1"/>
  <c r="EH23" i="32"/>
  <c r="JK17" i="32"/>
  <c r="JL18" i="32"/>
  <c r="JE18" i="32" s="1"/>
  <c r="JF18" i="32" s="1"/>
  <c r="JG18" i="32" s="1"/>
  <c r="JM17" i="32"/>
  <c r="DG23" i="32"/>
  <c r="LB17" i="32"/>
  <c r="LC17" i="32" s="1"/>
  <c r="LH17" i="32"/>
  <c r="LG18" i="32"/>
  <c r="KW18" i="32" s="1"/>
  <c r="IG23" i="32"/>
  <c r="IH24" i="32"/>
  <c r="IA24" i="32" s="1"/>
  <c r="IB24" i="32" s="1"/>
  <c r="IC24" i="32" s="1"/>
  <c r="ID24" i="32" s="1"/>
  <c r="IV23" i="32"/>
  <c r="IW24" i="32"/>
  <c r="IP24" i="32" s="1"/>
  <c r="IQ24" i="32" s="1"/>
  <c r="IR24" i="32" s="1"/>
  <c r="IS24" i="32" s="1"/>
  <c r="IX23" i="32"/>
  <c r="DC24" i="32"/>
  <c r="CV24" i="32" s="1"/>
  <c r="CW24" i="32" s="1"/>
  <c r="CX24" i="32" s="1"/>
  <c r="CY24" i="32" s="1"/>
  <c r="DB23" i="32"/>
  <c r="DF9" i="15" l="1"/>
  <c r="DF11" i="15"/>
  <c r="DF10" i="15"/>
  <c r="DF8" i="15"/>
  <c r="DF6" i="15"/>
  <c r="QC14" i="33"/>
  <c r="PG14" i="33" s="1"/>
  <c r="EG14" i="33" s="1"/>
  <c r="EL14" i="33"/>
  <c r="EE14" i="33"/>
  <c r="EO14" i="33"/>
  <c r="EF14" i="33"/>
  <c r="ER14" i="33"/>
  <c r="EJ14" i="33"/>
  <c r="LW15" i="33"/>
  <c r="GY14" i="33"/>
  <c r="QG14" i="33" s="1"/>
  <c r="PK14" i="33" s="1"/>
  <c r="MN14" i="33"/>
  <c r="NE14" i="33"/>
  <c r="GO14" i="33"/>
  <c r="LQ15" i="33" s="1"/>
  <c r="GH14" i="33"/>
  <c r="KN14" i="33"/>
  <c r="FV14" i="33"/>
  <c r="KB14" i="33"/>
  <c r="FZ14" i="33"/>
  <c r="OL14" i="33" s="1"/>
  <c r="KF14" i="33"/>
  <c r="FU14" i="33"/>
  <c r="KA14" i="33"/>
  <c r="MW14" i="33"/>
  <c r="MM14" i="33"/>
  <c r="JS14" i="33"/>
  <c r="PV14" i="33"/>
  <c r="OZ14" i="33" s="1"/>
  <c r="LF14" i="33"/>
  <c r="KY14" i="33"/>
  <c r="HJ14" i="33"/>
  <c r="HY14" i="33"/>
  <c r="ME15" i="33"/>
  <c r="QI14" i="33"/>
  <c r="PM14" i="33" s="1"/>
  <c r="LL14" i="33"/>
  <c r="QE14" i="33"/>
  <c r="PI14" i="33" s="1"/>
  <c r="HS14" i="33"/>
  <c r="KZ14" i="33"/>
  <c r="HP14" i="33"/>
  <c r="LV15" i="33"/>
  <c r="HW14" i="33"/>
  <c r="QJ14" i="33"/>
  <c r="PN14" i="33" s="1"/>
  <c r="HX14" i="33"/>
  <c r="GP14" i="33"/>
  <c r="LR15" i="33" s="1"/>
  <c r="DU14" i="33"/>
  <c r="FM14" i="33" s="1"/>
  <c r="HG14" i="33"/>
  <c r="IC14" i="33" s="1"/>
  <c r="DF13" i="15"/>
  <c r="DF15" i="15"/>
  <c r="DF12" i="15"/>
  <c r="DF14" i="15"/>
  <c r="DF16" i="15"/>
  <c r="DF17" i="15"/>
  <c r="DF19" i="15"/>
  <c r="DF20" i="15"/>
  <c r="DF18" i="15"/>
  <c r="DF21" i="15"/>
  <c r="DF23" i="15"/>
  <c r="DF25" i="15"/>
  <c r="DF24" i="15"/>
  <c r="DF22" i="15"/>
  <c r="DF27" i="15"/>
  <c r="DG5" i="15"/>
  <c r="DG26" i="15" s="1"/>
  <c r="LI14" i="33"/>
  <c r="DE25" i="32"/>
  <c r="CU25" i="32" s="1"/>
  <c r="DH24" i="32"/>
  <c r="DF24" i="32"/>
  <c r="CZ24" i="32"/>
  <c r="DA24" i="32" s="1"/>
  <c r="HF25" i="32"/>
  <c r="GV25" i="32" s="1"/>
  <c r="HA24" i="32"/>
  <c r="HB24" i="32" s="1"/>
  <c r="HE24" i="32" s="1"/>
  <c r="HG24" i="32"/>
  <c r="HI24" i="32"/>
  <c r="JB24" i="32"/>
  <c r="IY25" i="32"/>
  <c r="IO25" i="32" s="1"/>
  <c r="IT24" i="32"/>
  <c r="IU24" i="32" s="1"/>
  <c r="IX24" i="32" s="1"/>
  <c r="IZ24" i="32"/>
  <c r="DW24" i="32"/>
  <c r="DT25" i="32"/>
  <c r="DJ25" i="32" s="1"/>
  <c r="DU24" i="32"/>
  <c r="DO24" i="32"/>
  <c r="DP24" i="32" s="1"/>
  <c r="IJ25" i="32"/>
  <c r="HZ25" i="32" s="1"/>
  <c r="IM24" i="32"/>
  <c r="IK24" i="32"/>
  <c r="IE24" i="32"/>
  <c r="IF24" i="32" s="1"/>
  <c r="FH24" i="32"/>
  <c r="FI24" i="32" s="1"/>
  <c r="FP24" i="32"/>
  <c r="FM25" i="32"/>
  <c r="FC25" i="32" s="1"/>
  <c r="FN24" i="32"/>
  <c r="GB25" i="32"/>
  <c r="FR25" i="32" s="1"/>
  <c r="GC24" i="32"/>
  <c r="FW24" i="32"/>
  <c r="FX24" i="32" s="1"/>
  <c r="GE24" i="32"/>
  <c r="ED24" i="32"/>
  <c r="EE24" i="32" s="1"/>
  <c r="EH24" i="32" s="1"/>
  <c r="EJ24" i="32"/>
  <c r="EI25" i="32"/>
  <c r="DY25" i="32" s="1"/>
  <c r="EL24" i="32"/>
  <c r="JQ18" i="32"/>
  <c r="JH18" i="32"/>
  <c r="CK24" i="32"/>
  <c r="CL24" i="32" s="1"/>
  <c r="CS24" i="32"/>
  <c r="CP25" i="32"/>
  <c r="CF25" i="32" s="1"/>
  <c r="CQ24" i="32"/>
  <c r="LD17" i="32"/>
  <c r="LE18" i="32"/>
  <c r="KX18" i="32" s="1"/>
  <c r="KY18" i="32" s="1"/>
  <c r="KZ18" i="32" s="1"/>
  <c r="LF17" i="32"/>
  <c r="HH23" i="32"/>
  <c r="KO17" i="32"/>
  <c r="KP18" i="32"/>
  <c r="KI18" i="32" s="1"/>
  <c r="KJ18" i="32" s="1"/>
  <c r="KK18" i="32" s="1"/>
  <c r="KQ17" i="32"/>
  <c r="AY23" i="32"/>
  <c r="GS23" i="32"/>
  <c r="LD14" i="33"/>
  <c r="JZ17" i="32"/>
  <c r="KA18" i="32"/>
  <c r="JT18" i="32" s="1"/>
  <c r="JU18" i="32" s="1"/>
  <c r="JV18" i="32" s="1"/>
  <c r="KB17" i="32"/>
  <c r="HU25" i="32"/>
  <c r="HK25" i="32" s="1"/>
  <c r="HP24" i="32"/>
  <c r="HQ24" i="32" s="1"/>
  <c r="HV24" i="32"/>
  <c r="HX24" i="32"/>
  <c r="BX24" i="32"/>
  <c r="BY25" i="32"/>
  <c r="BR25" i="32" s="1"/>
  <c r="BS25" i="32" s="1"/>
  <c r="BT25" i="32" s="1"/>
  <c r="BU25" i="32" s="1"/>
  <c r="BO24" i="32"/>
  <c r="BL25" i="32"/>
  <c r="BB25" i="32" s="1"/>
  <c r="BM24" i="32"/>
  <c r="BG24" i="32"/>
  <c r="BH24" i="32" s="1"/>
  <c r="BI24" i="32"/>
  <c r="ES24" i="32"/>
  <c r="ET24" i="32" s="1"/>
  <c r="EX25" i="32"/>
  <c r="EN25" i="32" s="1"/>
  <c r="EY24" i="32"/>
  <c r="FA24" i="32"/>
  <c r="JA23" i="32"/>
  <c r="JP17" i="32"/>
  <c r="EK23" i="32"/>
  <c r="AZ24" i="32"/>
  <c r="AX24" i="32"/>
  <c r="AW25" i="32"/>
  <c r="AM25" i="32" s="1"/>
  <c r="AT24" i="32"/>
  <c r="AR24" i="32"/>
  <c r="AS24" i="32" s="1"/>
  <c r="AU25" i="32" s="1"/>
  <c r="CC24" i="32"/>
  <c r="LT18" i="32"/>
  <c r="LM18" i="32" s="1"/>
  <c r="LN18" i="32" s="1"/>
  <c r="LO18" i="32" s="1"/>
  <c r="LS17" i="32"/>
  <c r="LU17" i="32"/>
  <c r="GL24" i="32"/>
  <c r="GM24" i="32" s="1"/>
  <c r="GT24" i="32"/>
  <c r="GR24" i="32"/>
  <c r="GQ25" i="32"/>
  <c r="GG25" i="32" s="1"/>
  <c r="U11" i="32"/>
  <c r="V11" i="32" s="1"/>
  <c r="LA14" i="33" l="1"/>
  <c r="KE14" i="33" s="1"/>
  <c r="DG11" i="15"/>
  <c r="DG9" i="15"/>
  <c r="DG10" i="15"/>
  <c r="DG8" i="15"/>
  <c r="DG6" i="15"/>
  <c r="EI14" i="33"/>
  <c r="DZ14" i="33"/>
  <c r="EK14" i="33"/>
  <c r="EN14" i="33"/>
  <c r="EM14" i="33"/>
  <c r="RH14" i="33"/>
  <c r="OT14" i="33"/>
  <c r="QU14" i="33"/>
  <c r="OG14" i="33"/>
  <c r="QV14" i="33"/>
  <c r="OH14" i="33"/>
  <c r="MA15" i="33"/>
  <c r="HK14" i="33"/>
  <c r="HU14" i="33"/>
  <c r="PW14" i="33"/>
  <c r="PA14" i="33" s="1"/>
  <c r="KP14" i="33"/>
  <c r="NC14" i="33"/>
  <c r="QZ14" i="33"/>
  <c r="NX15" i="33"/>
  <c r="NK15" i="33"/>
  <c r="GG14" i="33"/>
  <c r="KM14" i="33"/>
  <c r="GD14" i="33"/>
  <c r="OP14" i="33" s="1"/>
  <c r="KJ14" i="33"/>
  <c r="KD14" i="33"/>
  <c r="GB14" i="33"/>
  <c r="KH14" i="33"/>
  <c r="FY14" i="33"/>
  <c r="FW14" i="33"/>
  <c r="KC14" i="33"/>
  <c r="KT14" i="33"/>
  <c r="LC14" i="33"/>
  <c r="FX14" i="33"/>
  <c r="GJ14" i="33"/>
  <c r="LG14" i="33"/>
  <c r="MI15" i="33"/>
  <c r="HE14" i="33"/>
  <c r="MG15" i="33" s="1"/>
  <c r="LH14" i="33"/>
  <c r="PX14" i="33"/>
  <c r="PB14" i="33" s="1"/>
  <c r="HL14" i="33"/>
  <c r="QO14" i="33"/>
  <c r="PS14" i="33" s="1"/>
  <c r="DG13" i="15"/>
  <c r="DG15" i="15"/>
  <c r="DG16" i="15"/>
  <c r="DG12" i="15"/>
  <c r="DG17" i="15"/>
  <c r="DG14" i="15"/>
  <c r="DG18" i="15"/>
  <c r="DG19" i="15"/>
  <c r="DG22" i="15"/>
  <c r="DG24" i="15"/>
  <c r="DG27" i="15"/>
  <c r="DG20" i="15"/>
  <c r="DG21" i="15"/>
  <c r="DG23" i="15"/>
  <c r="DG25" i="15"/>
  <c r="DH5" i="15"/>
  <c r="DH26" i="15" s="1"/>
  <c r="NP15" i="33"/>
  <c r="NL15" i="33"/>
  <c r="AN25" i="32"/>
  <c r="AO25" i="32" s="1"/>
  <c r="AP25" i="32" s="1"/>
  <c r="AQ25" i="32" s="1"/>
  <c r="LY18" i="32"/>
  <c r="LP18" i="32"/>
  <c r="EK24" i="32"/>
  <c r="KU18" i="32"/>
  <c r="KL18" i="32"/>
  <c r="KE17" i="32"/>
  <c r="EF24" i="32"/>
  <c r="EG25" i="32"/>
  <c r="DZ25" i="32" s="1"/>
  <c r="EA25" i="32" s="1"/>
  <c r="EB25" i="32" s="1"/>
  <c r="EC25" i="32" s="1"/>
  <c r="IV24" i="32"/>
  <c r="IW25" i="32"/>
  <c r="IP25" i="32" s="1"/>
  <c r="IQ25" i="32" s="1"/>
  <c r="IR25" i="32" s="1"/>
  <c r="IS25" i="32" s="1"/>
  <c r="DB24" i="32"/>
  <c r="DC25" i="32"/>
  <c r="CV25" i="32" s="1"/>
  <c r="CW25" i="32" s="1"/>
  <c r="CX25" i="32" s="1"/>
  <c r="CY25" i="32" s="1"/>
  <c r="DD24" i="32"/>
  <c r="GN24" i="32"/>
  <c r="GO25" i="32"/>
  <c r="GH25" i="32" s="1"/>
  <c r="GI25" i="32" s="1"/>
  <c r="GJ25" i="32" s="1"/>
  <c r="GK25" i="32" s="1"/>
  <c r="LE14" i="33"/>
  <c r="BJ25" i="32"/>
  <c r="BC25" i="32" s="1"/>
  <c r="BD25" i="32" s="1"/>
  <c r="BE25" i="32" s="1"/>
  <c r="BF25" i="32" s="1"/>
  <c r="BK24" i="32"/>
  <c r="HD25" i="32"/>
  <c r="GW25" i="32" s="1"/>
  <c r="GX25" i="32" s="1"/>
  <c r="GY25" i="32" s="1"/>
  <c r="GZ25" i="32" s="1"/>
  <c r="HC24" i="32"/>
  <c r="AB11" i="32"/>
  <c r="W11" i="32"/>
  <c r="LX17" i="32"/>
  <c r="LA18" i="32"/>
  <c r="LJ18" i="32"/>
  <c r="JA24" i="32"/>
  <c r="EU24" i="32"/>
  <c r="EV25" i="32"/>
  <c r="EO25" i="32" s="1"/>
  <c r="EP25" i="32" s="1"/>
  <c r="EQ25" i="32" s="1"/>
  <c r="ER25" i="32" s="1"/>
  <c r="EW24" i="32"/>
  <c r="HS25" i="32"/>
  <c r="HL25" i="32" s="1"/>
  <c r="HM25" i="32" s="1"/>
  <c r="HN25" i="32" s="1"/>
  <c r="HO25" i="32" s="1"/>
  <c r="HR24" i="32"/>
  <c r="HT24" i="32"/>
  <c r="GP24" i="32"/>
  <c r="KT17" i="32"/>
  <c r="CN25" i="32"/>
  <c r="CG25" i="32" s="1"/>
  <c r="CH25" i="32" s="1"/>
  <c r="CI25" i="32" s="1"/>
  <c r="CJ25" i="32" s="1"/>
  <c r="CM24" i="32"/>
  <c r="CO24" i="32"/>
  <c r="FK25" i="32"/>
  <c r="FD25" i="32" s="1"/>
  <c r="FE25" i="32" s="1"/>
  <c r="FF25" i="32" s="1"/>
  <c r="FG25" i="32" s="1"/>
  <c r="FJ24" i="32"/>
  <c r="FL24" i="32"/>
  <c r="CA26" i="32"/>
  <c r="BQ26" i="32" s="1"/>
  <c r="CB25" i="32"/>
  <c r="CD25" i="32"/>
  <c r="BV25" i="32"/>
  <c r="BW25" i="32" s="1"/>
  <c r="JW18" i="32"/>
  <c r="KF18" i="32"/>
  <c r="AV24" i="32"/>
  <c r="HH24" i="32"/>
  <c r="LI17" i="32"/>
  <c r="JI18" i="32"/>
  <c r="JJ18" i="32" s="1"/>
  <c r="JO18" i="32"/>
  <c r="JN19" i="32"/>
  <c r="JD19" i="32" s="1"/>
  <c r="FY24" i="32"/>
  <c r="FZ25" i="32"/>
  <c r="FS25" i="32" s="1"/>
  <c r="FT25" i="32" s="1"/>
  <c r="FU25" i="32" s="1"/>
  <c r="FV25" i="32" s="1"/>
  <c r="GA24" i="32"/>
  <c r="IG24" i="32"/>
  <c r="IH25" i="32"/>
  <c r="IA25" i="32" s="1"/>
  <c r="IB25" i="32" s="1"/>
  <c r="IC25" i="32" s="1"/>
  <c r="ID25" i="32" s="1"/>
  <c r="II24" i="32"/>
  <c r="DQ24" i="32"/>
  <c r="DR25" i="32"/>
  <c r="DK25" i="32" s="1"/>
  <c r="DL25" i="32" s="1"/>
  <c r="DM25" i="32" s="1"/>
  <c r="DN25" i="32" s="1"/>
  <c r="DS24" i="32"/>
  <c r="DH9" i="15" l="1"/>
  <c r="DH11" i="15"/>
  <c r="DH10" i="15"/>
  <c r="DH8" i="15"/>
  <c r="DH6" i="15"/>
  <c r="IV15" i="33"/>
  <c r="EA14" i="33"/>
  <c r="ES14" i="33"/>
  <c r="EB14" i="33"/>
  <c r="II15" i="33"/>
  <c r="RG14" i="33"/>
  <c r="OS14" i="33"/>
  <c r="NO15" i="33"/>
  <c r="OK14" i="33"/>
  <c r="NZ15" i="33"/>
  <c r="IX15" i="33" s="1"/>
  <c r="OV14" i="33"/>
  <c r="QX14" i="33"/>
  <c r="OJ14" i="33"/>
  <c r="QW14" i="33"/>
  <c r="OI14" i="33"/>
  <c r="RB14" i="33"/>
  <c r="ON14" i="33"/>
  <c r="KV14" i="33"/>
  <c r="JZ14" i="33" s="1"/>
  <c r="KU14" i="33"/>
  <c r="KK14" i="33"/>
  <c r="KL14" i="33"/>
  <c r="NW15" i="33"/>
  <c r="QY14" i="33"/>
  <c r="RD14" i="33"/>
  <c r="AJ15" i="33"/>
  <c r="BF15" i="33" s="1"/>
  <c r="CB15" i="33" s="1"/>
  <c r="W15" i="33"/>
  <c r="AS15" i="33" s="1"/>
  <c r="BO15" i="33" s="1"/>
  <c r="CK15" i="33" s="1"/>
  <c r="NM15" i="33"/>
  <c r="NT15" i="33"/>
  <c r="FR14" i="33"/>
  <c r="OD14" i="33" s="1"/>
  <c r="JX14" i="33"/>
  <c r="GC14" i="33"/>
  <c r="KI14" i="33"/>
  <c r="GA14" i="33"/>
  <c r="KG14" i="33"/>
  <c r="NN15" i="33"/>
  <c r="RJ14" i="33"/>
  <c r="GF14" i="33"/>
  <c r="GE14" i="33"/>
  <c r="OQ14" i="33" s="1"/>
  <c r="IA14" i="33"/>
  <c r="QM14" i="33"/>
  <c r="PQ14" i="33" s="1"/>
  <c r="LM14" i="33"/>
  <c r="DH12" i="15"/>
  <c r="DH14" i="15"/>
  <c r="DH16" i="15"/>
  <c r="DH13" i="15"/>
  <c r="DH15" i="15"/>
  <c r="DH18" i="15"/>
  <c r="DH17" i="15"/>
  <c r="DH20" i="15"/>
  <c r="DH19" i="15"/>
  <c r="DH22" i="15"/>
  <c r="DH24" i="15"/>
  <c r="DH27" i="15"/>
  <c r="DH21" i="15"/>
  <c r="DH23" i="15"/>
  <c r="DH25" i="15"/>
  <c r="DI5" i="15"/>
  <c r="DI26" i="15" s="1"/>
  <c r="IJ15" i="33"/>
  <c r="X15" i="33"/>
  <c r="NR15" i="33"/>
  <c r="AB15" i="33"/>
  <c r="IN15" i="33"/>
  <c r="DT26" i="32"/>
  <c r="DJ26" i="32" s="1"/>
  <c r="DO25" i="32"/>
  <c r="DP25" i="32" s="1"/>
  <c r="DS25" i="32" s="1"/>
  <c r="DU25" i="32"/>
  <c r="DW25" i="32"/>
  <c r="GB26" i="32"/>
  <c r="FR26" i="32" s="1"/>
  <c r="FW25" i="32"/>
  <c r="FX25" i="32" s="1"/>
  <c r="GA25" i="32" s="1"/>
  <c r="GC25" i="32"/>
  <c r="GE25" i="32"/>
  <c r="HU26" i="32"/>
  <c r="HK26" i="32" s="1"/>
  <c r="HP25" i="32"/>
  <c r="HQ25" i="32" s="1"/>
  <c r="HT25" i="32" s="1"/>
  <c r="HX25" i="32"/>
  <c r="HV25" i="32"/>
  <c r="IM25" i="32"/>
  <c r="IJ26" i="32"/>
  <c r="HZ26" i="32" s="1"/>
  <c r="IE25" i="32"/>
  <c r="IF25" i="32" s="1"/>
  <c r="II25" i="32" s="1"/>
  <c r="IK25" i="32"/>
  <c r="FP25" i="32"/>
  <c r="FM26" i="32"/>
  <c r="FC26" i="32" s="1"/>
  <c r="FH25" i="32"/>
  <c r="FI25" i="32" s="1"/>
  <c r="FL25" i="32" s="1"/>
  <c r="FN25" i="32"/>
  <c r="CK25" i="32"/>
  <c r="CL25" i="32" s="1"/>
  <c r="CO25" i="32" s="1"/>
  <c r="CS25" i="32"/>
  <c r="CQ25" i="32"/>
  <c r="CP26" i="32"/>
  <c r="CF26" i="32" s="1"/>
  <c r="JB25" i="32"/>
  <c r="IY26" i="32"/>
  <c r="IO26" i="32" s="1"/>
  <c r="IZ25" i="32"/>
  <c r="IT25" i="32"/>
  <c r="IU25" i="32" s="1"/>
  <c r="EX26" i="32"/>
  <c r="EN26" i="32" s="1"/>
  <c r="FA25" i="32"/>
  <c r="ES25" i="32"/>
  <c r="ET25" i="32" s="1"/>
  <c r="EW25" i="32" s="1"/>
  <c r="EY25" i="32"/>
  <c r="DE26" i="32"/>
  <c r="CU26" i="32" s="1"/>
  <c r="DF25" i="32"/>
  <c r="CZ25" i="32"/>
  <c r="DA25" i="32" s="1"/>
  <c r="DD25" i="32" s="1"/>
  <c r="DH25" i="32"/>
  <c r="IL24" i="32"/>
  <c r="JL19" i="32"/>
  <c r="JE19" i="32" s="1"/>
  <c r="JF19" i="32" s="1"/>
  <c r="JG19" i="32" s="1"/>
  <c r="JK18" i="32"/>
  <c r="JM18" i="32"/>
  <c r="AX25" i="32"/>
  <c r="AW26" i="32"/>
  <c r="AM26" i="32" s="1"/>
  <c r="AZ25" i="32"/>
  <c r="AR25" i="32"/>
  <c r="AS25" i="32" s="1"/>
  <c r="AU26" i="32" s="1"/>
  <c r="AT25" i="32"/>
  <c r="DV24" i="32"/>
  <c r="AY24" i="32"/>
  <c r="BI25" i="32"/>
  <c r="BO25" i="32"/>
  <c r="BL26" i="32"/>
  <c r="BB26" i="32" s="1"/>
  <c r="BG25" i="32"/>
  <c r="BH25" i="32" s="1"/>
  <c r="BJ26" i="32" s="1"/>
  <c r="BM25" i="32"/>
  <c r="BX25" i="32"/>
  <c r="BY26" i="32"/>
  <c r="BR26" i="32" s="1"/>
  <c r="BS26" i="32" s="1"/>
  <c r="BT26" i="32" s="1"/>
  <c r="BU26" i="32" s="1"/>
  <c r="BZ25" i="32"/>
  <c r="HI25" i="32"/>
  <c r="HF26" i="32"/>
  <c r="GV26" i="32" s="1"/>
  <c r="HA25" i="32"/>
  <c r="HB25" i="32" s="1"/>
  <c r="HG25" i="32"/>
  <c r="GS24" i="32"/>
  <c r="BN24" i="32"/>
  <c r="KS18" i="32"/>
  <c r="KM18" i="32"/>
  <c r="KN18" i="32" s="1"/>
  <c r="KR19" i="32"/>
  <c r="KH19" i="32" s="1"/>
  <c r="EJ25" i="32"/>
  <c r="EI26" i="32"/>
  <c r="DY26" i="32" s="1"/>
  <c r="EL25" i="32"/>
  <c r="ED25" i="32"/>
  <c r="EE25" i="32" s="1"/>
  <c r="LG19" i="32"/>
  <c r="KW19" i="32" s="1"/>
  <c r="LB18" i="32"/>
  <c r="LC18" i="32" s="1"/>
  <c r="LH18" i="32"/>
  <c r="GL25" i="32"/>
  <c r="GM25" i="32" s="1"/>
  <c r="GQ26" i="32"/>
  <c r="GG26" i="32" s="1"/>
  <c r="GR25" i="32"/>
  <c r="GT25" i="32"/>
  <c r="EZ24" i="32"/>
  <c r="GD24" i="32"/>
  <c r="KC19" i="32"/>
  <c r="JS19" i="32" s="1"/>
  <c r="JX18" i="32"/>
  <c r="JY18" i="32" s="1"/>
  <c r="KD18" i="32"/>
  <c r="FO24" i="32"/>
  <c r="CR24" i="32"/>
  <c r="HW24" i="32"/>
  <c r="AK11" i="32"/>
  <c r="AH11" i="32"/>
  <c r="X11" i="32"/>
  <c r="DG24" i="32"/>
  <c r="LV19" i="32"/>
  <c r="LL19" i="32" s="1"/>
  <c r="LQ18" i="32"/>
  <c r="LR18" i="32" s="1"/>
  <c r="LW18" i="32"/>
  <c r="DI11" i="15" l="1"/>
  <c r="DI9" i="15"/>
  <c r="DI10" i="15"/>
  <c r="DI6" i="15"/>
  <c r="DI8" i="15"/>
  <c r="AL15" i="33"/>
  <c r="EQ14" i="33"/>
  <c r="AF15" i="33"/>
  <c r="BB15" i="33" s="1"/>
  <c r="BX15" i="33" s="1"/>
  <c r="CT15" i="33" s="1"/>
  <c r="IM15" i="33"/>
  <c r="IL15" i="33"/>
  <c r="Y15" i="33"/>
  <c r="AU15" i="33" s="1"/>
  <c r="AI15" i="33"/>
  <c r="BE15" i="33" s="1"/>
  <c r="CA15" i="33" s="1"/>
  <c r="AA15" i="33"/>
  <c r="AW15" i="33" s="1"/>
  <c r="BS15" i="33" s="1"/>
  <c r="FT14" i="33"/>
  <c r="OF14" i="33" s="1"/>
  <c r="RA14" i="33"/>
  <c r="OM14" i="33"/>
  <c r="RC14" i="33"/>
  <c r="OO14" i="33"/>
  <c r="RF14" i="33"/>
  <c r="OR14" i="33"/>
  <c r="FS14" i="33"/>
  <c r="OE14" i="33" s="1"/>
  <c r="JY14" i="33"/>
  <c r="KQ14" i="33"/>
  <c r="IU15" i="33"/>
  <c r="IK15" i="33"/>
  <c r="IR15" i="33"/>
  <c r="NH15" i="33"/>
  <c r="QR14" i="33"/>
  <c r="NQ15" i="33"/>
  <c r="Z15" i="33"/>
  <c r="AV15" i="33" s="1"/>
  <c r="BR15" i="33" s="1"/>
  <c r="CN15" i="33" s="1"/>
  <c r="JE15" i="33"/>
  <c r="NU15" i="33"/>
  <c r="NV15" i="33"/>
  <c r="RE14" i="33"/>
  <c r="GK14" i="33"/>
  <c r="LK14" i="33"/>
  <c r="DG15" i="33"/>
  <c r="EY15" i="33" s="1"/>
  <c r="DI12" i="15"/>
  <c r="DI14" i="15"/>
  <c r="DI16" i="15"/>
  <c r="DI13" i="15"/>
  <c r="DI19" i="15"/>
  <c r="DI17" i="15"/>
  <c r="DI18" i="15"/>
  <c r="DI21" i="15"/>
  <c r="DI23" i="15"/>
  <c r="DI25" i="15"/>
  <c r="DI15" i="15"/>
  <c r="DI22" i="15"/>
  <c r="DI24" i="15"/>
  <c r="DI27" i="15"/>
  <c r="DI20" i="15"/>
  <c r="DJ5" i="15"/>
  <c r="DJ26" i="15" s="1"/>
  <c r="CX15" i="33"/>
  <c r="IP15" i="33"/>
  <c r="AD15" i="33"/>
  <c r="AZ15" i="33" s="1"/>
  <c r="AX15" i="33"/>
  <c r="BT15" i="33" s="1"/>
  <c r="AT15" i="33"/>
  <c r="BP15" i="33" s="1"/>
  <c r="NS15" i="33"/>
  <c r="BH15" i="33"/>
  <c r="CD15" i="33" s="1"/>
  <c r="BK25" i="32"/>
  <c r="BN25" i="32" s="1"/>
  <c r="BC26" i="32"/>
  <c r="BD26" i="32" s="1"/>
  <c r="BE26" i="32" s="1"/>
  <c r="BF26" i="32" s="1"/>
  <c r="AN26" i="32"/>
  <c r="AO26" i="32" s="1"/>
  <c r="AP26" i="32" s="1"/>
  <c r="AQ26" i="32" s="1"/>
  <c r="CA27" i="32"/>
  <c r="BQ27" i="32" s="1"/>
  <c r="CD26" i="32"/>
  <c r="BV26" i="32"/>
  <c r="BW26" i="32" s="1"/>
  <c r="BZ26" i="32" s="1"/>
  <c r="CB26" i="32"/>
  <c r="JH19" i="32"/>
  <c r="JQ19" i="32"/>
  <c r="AF11" i="32"/>
  <c r="Y11" i="32"/>
  <c r="KA19" i="32"/>
  <c r="JT19" i="32" s="1"/>
  <c r="JU19" i="32" s="1"/>
  <c r="JV19" i="32" s="1"/>
  <c r="JZ18" i="32"/>
  <c r="KB18" i="32"/>
  <c r="LS18" i="32"/>
  <c r="LT19" i="32"/>
  <c r="LM19" i="32" s="1"/>
  <c r="LN19" i="32" s="1"/>
  <c r="LO19" i="32" s="1"/>
  <c r="LU18" i="32"/>
  <c r="CR25" i="32"/>
  <c r="GO26" i="32"/>
  <c r="GH26" i="32" s="1"/>
  <c r="GI26" i="32" s="1"/>
  <c r="GJ26" i="32" s="1"/>
  <c r="GK26" i="32" s="1"/>
  <c r="GN25" i="32"/>
  <c r="EF25" i="32"/>
  <c r="EG26" i="32"/>
  <c r="DZ26" i="32" s="1"/>
  <c r="EA26" i="32" s="1"/>
  <c r="EB26" i="32" s="1"/>
  <c r="EC26" i="32" s="1"/>
  <c r="EH25" i="32"/>
  <c r="HC25" i="32"/>
  <c r="HD26" i="32"/>
  <c r="GW26" i="32" s="1"/>
  <c r="GX26" i="32" s="1"/>
  <c r="GY26" i="32" s="1"/>
  <c r="GZ26" i="32" s="1"/>
  <c r="HE25" i="32"/>
  <c r="AV25" i="32"/>
  <c r="JP18" i="32"/>
  <c r="IL25" i="32"/>
  <c r="KP19" i="32"/>
  <c r="KI19" i="32" s="1"/>
  <c r="KJ19" i="32" s="1"/>
  <c r="KK19" i="32" s="1"/>
  <c r="KO18" i="32"/>
  <c r="KQ18" i="32"/>
  <c r="CM25" i="32"/>
  <c r="CN26" i="32"/>
  <c r="CG26" i="32" s="1"/>
  <c r="CH26" i="32" s="1"/>
  <c r="CI26" i="32" s="1"/>
  <c r="CJ26" i="32" s="1"/>
  <c r="IG25" i="32"/>
  <c r="IH26" i="32"/>
  <c r="IA26" i="32" s="1"/>
  <c r="IB26" i="32" s="1"/>
  <c r="IC26" i="32" s="1"/>
  <c r="ID26" i="32" s="1"/>
  <c r="DG25" i="32"/>
  <c r="GD25" i="32"/>
  <c r="LD18" i="32"/>
  <c r="LE19" i="32"/>
  <c r="KX19" i="32" s="1"/>
  <c r="KY19" i="32" s="1"/>
  <c r="KZ19" i="32" s="1"/>
  <c r="LF18" i="32"/>
  <c r="GP25" i="32"/>
  <c r="DV25" i="32"/>
  <c r="DB25" i="32"/>
  <c r="DC26" i="32"/>
  <c r="CV26" i="32" s="1"/>
  <c r="CW26" i="32" s="1"/>
  <c r="CX26" i="32" s="1"/>
  <c r="CY26" i="32" s="1"/>
  <c r="EU25" i="32"/>
  <c r="EV26" i="32"/>
  <c r="EO26" i="32" s="1"/>
  <c r="EP26" i="32" s="1"/>
  <c r="EQ26" i="32" s="1"/>
  <c r="ER26" i="32" s="1"/>
  <c r="IV25" i="32"/>
  <c r="IW26" i="32"/>
  <c r="IP26" i="32" s="1"/>
  <c r="IQ26" i="32" s="1"/>
  <c r="IR26" i="32" s="1"/>
  <c r="IS26" i="32" s="1"/>
  <c r="IX25" i="32"/>
  <c r="HR25" i="32"/>
  <c r="HS26" i="32"/>
  <c r="HL26" i="32" s="1"/>
  <c r="HM26" i="32" s="1"/>
  <c r="HN26" i="32" s="1"/>
  <c r="HO26" i="32" s="1"/>
  <c r="FY25" i="32"/>
  <c r="FZ26" i="32"/>
  <c r="FS26" i="32" s="1"/>
  <c r="FT26" i="32" s="1"/>
  <c r="FU26" i="32" s="1"/>
  <c r="FV26" i="32" s="1"/>
  <c r="DQ25" i="32"/>
  <c r="DR26" i="32"/>
  <c r="DK26" i="32" s="1"/>
  <c r="DL26" i="32" s="1"/>
  <c r="DM26" i="32" s="1"/>
  <c r="DN26" i="32" s="1"/>
  <c r="HW25" i="32"/>
  <c r="FO25" i="32"/>
  <c r="EZ25" i="32"/>
  <c r="CC25" i="32"/>
  <c r="FK26" i="32"/>
  <c r="FD26" i="32" s="1"/>
  <c r="FE26" i="32" s="1"/>
  <c r="FF26" i="32" s="1"/>
  <c r="FG26" i="32" s="1"/>
  <c r="FJ25" i="32"/>
  <c r="DJ9" i="15" l="1"/>
  <c r="DJ11" i="15"/>
  <c r="DJ10" i="15"/>
  <c r="DJ6" i="15"/>
  <c r="DJ8" i="15"/>
  <c r="BQ15" i="33"/>
  <c r="CM15" i="33" s="1"/>
  <c r="NJ15" i="33"/>
  <c r="IH15" i="33" s="1"/>
  <c r="AC15" i="33"/>
  <c r="AY15" i="33" s="1"/>
  <c r="BU15" i="33" s="1"/>
  <c r="CQ15" i="33" s="1"/>
  <c r="IT15" i="33"/>
  <c r="QT14" i="33"/>
  <c r="IF15" i="33"/>
  <c r="RK14" i="33"/>
  <c r="OW14" i="33"/>
  <c r="NI15" i="33"/>
  <c r="QS14" i="33"/>
  <c r="MO15" i="33"/>
  <c r="KO14" i="33"/>
  <c r="T15" i="33"/>
  <c r="AP15" i="33" s="1"/>
  <c r="BL15" i="33" s="1"/>
  <c r="CH15" i="33" s="1"/>
  <c r="IO15" i="33"/>
  <c r="JN15" i="33"/>
  <c r="JH15" i="33"/>
  <c r="JR15" i="33"/>
  <c r="AH15" i="33"/>
  <c r="BD15" i="33" s="1"/>
  <c r="BZ15" i="33" s="1"/>
  <c r="CV15" i="33" s="1"/>
  <c r="AG15" i="33"/>
  <c r="BC15" i="33" s="1"/>
  <c r="BY15" i="33" s="1"/>
  <c r="CU15" i="33" s="1"/>
  <c r="IS15" i="33"/>
  <c r="OA15" i="33"/>
  <c r="GI14" i="33"/>
  <c r="GQ15" i="33"/>
  <c r="LS16" i="33" s="1"/>
  <c r="DJ15" i="33"/>
  <c r="FB15" i="33" s="1"/>
  <c r="DT15" i="33"/>
  <c r="FL15" i="33" s="1"/>
  <c r="DP15" i="33"/>
  <c r="FH15" i="33" s="1"/>
  <c r="DJ13" i="15"/>
  <c r="DJ12" i="15"/>
  <c r="DJ15" i="15"/>
  <c r="DJ14" i="15"/>
  <c r="DJ16" i="15"/>
  <c r="DJ17" i="15"/>
  <c r="DJ19" i="15"/>
  <c r="DJ18" i="15"/>
  <c r="DJ20" i="15"/>
  <c r="DJ21" i="15"/>
  <c r="DJ23" i="15"/>
  <c r="DJ25" i="15"/>
  <c r="DJ27" i="15"/>
  <c r="DJ24" i="15"/>
  <c r="DJ22" i="15"/>
  <c r="DK5" i="15"/>
  <c r="DK26" i="15" s="1"/>
  <c r="CZ15" i="33"/>
  <c r="CO15" i="33"/>
  <c r="CP15" i="33"/>
  <c r="CW15" i="33"/>
  <c r="CL15" i="33"/>
  <c r="BV15" i="33"/>
  <c r="IQ15" i="33"/>
  <c r="AE15" i="33"/>
  <c r="IY27" i="32"/>
  <c r="IO27" i="32" s="1"/>
  <c r="JB26" i="32"/>
  <c r="IT26" i="32"/>
  <c r="IU26" i="32" s="1"/>
  <c r="IX26" i="32" s="1"/>
  <c r="IZ26" i="32"/>
  <c r="KL19" i="32"/>
  <c r="KU19" i="32"/>
  <c r="FM27" i="32"/>
  <c r="FC27" i="32" s="1"/>
  <c r="FP26" i="32"/>
  <c r="FH26" i="32"/>
  <c r="FI26" i="32" s="1"/>
  <c r="FN26" i="32"/>
  <c r="EX27" i="32"/>
  <c r="EN27" i="32" s="1"/>
  <c r="ES26" i="32"/>
  <c r="ET26" i="32" s="1"/>
  <c r="FA26" i="32"/>
  <c r="EY26" i="32"/>
  <c r="CZ26" i="32"/>
  <c r="DA26" i="32" s="1"/>
  <c r="DF26" i="32"/>
  <c r="DE27" i="32"/>
  <c r="CU27" i="32" s="1"/>
  <c r="DH26" i="32"/>
  <c r="GB27" i="32"/>
  <c r="FR27" i="32" s="1"/>
  <c r="GC26" i="32"/>
  <c r="FW26" i="32"/>
  <c r="FX26" i="32" s="1"/>
  <c r="GE26" i="32"/>
  <c r="CC26" i="32"/>
  <c r="JA25" i="32"/>
  <c r="GS25" i="32"/>
  <c r="LP19" i="32"/>
  <c r="LY19" i="32"/>
  <c r="AY25" i="32"/>
  <c r="AE12" i="32"/>
  <c r="Z11" i="32"/>
  <c r="AC11" i="32" s="1"/>
  <c r="AJ11" i="32"/>
  <c r="HP26" i="32"/>
  <c r="HQ26" i="32" s="1"/>
  <c r="HV26" i="32"/>
  <c r="HX26" i="32"/>
  <c r="HU27" i="32"/>
  <c r="HK27" i="32" s="1"/>
  <c r="LJ19" i="32"/>
  <c r="LA19" i="32"/>
  <c r="HI26" i="32"/>
  <c r="HF27" i="32"/>
  <c r="GV27" i="32" s="1"/>
  <c r="HG26" i="32"/>
  <c r="HA26" i="32"/>
  <c r="HB26" i="32" s="1"/>
  <c r="HE26" i="32" s="1"/>
  <c r="BL27" i="32"/>
  <c r="BB27" i="32" s="1"/>
  <c r="BM26" i="32"/>
  <c r="BG26" i="32"/>
  <c r="BH26" i="32" s="1"/>
  <c r="BO26" i="32"/>
  <c r="BI26" i="32"/>
  <c r="KE18" i="32"/>
  <c r="BX26" i="32"/>
  <c r="BY27" i="32"/>
  <c r="BR27" i="32" s="1"/>
  <c r="BS27" i="32" s="1"/>
  <c r="BT27" i="32" s="1"/>
  <c r="BU27" i="32" s="1"/>
  <c r="DU26" i="32"/>
  <c r="DT27" i="32"/>
  <c r="DJ27" i="32" s="1"/>
  <c r="DW26" i="32"/>
  <c r="DO26" i="32"/>
  <c r="DP26" i="32" s="1"/>
  <c r="GQ27" i="32"/>
  <c r="GG27" i="32" s="1"/>
  <c r="GT26" i="32"/>
  <c r="GL26" i="32"/>
  <c r="GM26" i="32" s="1"/>
  <c r="GP26" i="32" s="1"/>
  <c r="GR26" i="32"/>
  <c r="ED26" i="32"/>
  <c r="EE26" i="32" s="1"/>
  <c r="EH26" i="32" s="1"/>
  <c r="EJ26" i="32"/>
  <c r="EI27" i="32"/>
  <c r="DY27" i="32" s="1"/>
  <c r="EL26" i="32"/>
  <c r="KT18" i="32"/>
  <c r="HH25" i="32"/>
  <c r="EK25" i="32"/>
  <c r="IK26" i="32"/>
  <c r="IE26" i="32"/>
  <c r="IF26" i="32" s="1"/>
  <c r="IJ27" i="32"/>
  <c r="HZ27" i="32" s="1"/>
  <c r="IM26" i="32"/>
  <c r="CP27" i="32"/>
  <c r="CF27" i="32" s="1"/>
  <c r="CK26" i="32"/>
  <c r="CL26" i="32" s="1"/>
  <c r="CQ26" i="32"/>
  <c r="CS26" i="32"/>
  <c r="LI18" i="32"/>
  <c r="AX26" i="32"/>
  <c r="AW27" i="32"/>
  <c r="AM27" i="32" s="1"/>
  <c r="AZ26" i="32"/>
  <c r="AT26" i="32"/>
  <c r="AR26" i="32"/>
  <c r="AS26" i="32" s="1"/>
  <c r="AU27" i="32" s="1"/>
  <c r="KF19" i="32"/>
  <c r="JW19" i="32"/>
  <c r="LX18" i="32"/>
  <c r="JN20" i="32"/>
  <c r="JD20" i="32" s="1"/>
  <c r="JI19" i="32"/>
  <c r="JJ19" i="32" s="1"/>
  <c r="JO19" i="32"/>
  <c r="DK11" i="15" l="1"/>
  <c r="DK9" i="15"/>
  <c r="DK10" i="15"/>
  <c r="DK8" i="15"/>
  <c r="DK6" i="15"/>
  <c r="V15" i="33"/>
  <c r="AR15" i="33" s="1"/>
  <c r="BN15" i="33" s="1"/>
  <c r="CJ15" i="33" s="1"/>
  <c r="IY15" i="33"/>
  <c r="IG15" i="33"/>
  <c r="U15" i="33"/>
  <c r="AQ15" i="33" s="1"/>
  <c r="BM15" i="33" s="1"/>
  <c r="NY15" i="33"/>
  <c r="IW15" i="33" s="1"/>
  <c r="OU14" i="33"/>
  <c r="MX15" i="33"/>
  <c r="NB15" i="33"/>
  <c r="MR15" i="33"/>
  <c r="JI15" i="33"/>
  <c r="JB15" i="33"/>
  <c r="JQ15" i="33"/>
  <c r="JG15" i="33"/>
  <c r="JP15" i="33"/>
  <c r="JJ15" i="33"/>
  <c r="JK15" i="33"/>
  <c r="JF15" i="33"/>
  <c r="JT15" i="33"/>
  <c r="JO15" i="33"/>
  <c r="RI14" i="33"/>
  <c r="AM15" i="33"/>
  <c r="BI15" i="33" s="1"/>
  <c r="CE15" i="33" s="1"/>
  <c r="DA15" i="33" s="1"/>
  <c r="GT15" i="33"/>
  <c r="LV16" i="33" s="1"/>
  <c r="HM15" i="33"/>
  <c r="PY15" i="33"/>
  <c r="PC15" i="33" s="1"/>
  <c r="HD15" i="33"/>
  <c r="HZ15" i="33" s="1"/>
  <c r="GZ15" i="33"/>
  <c r="MB16" i="33" s="1"/>
  <c r="DK15" i="33"/>
  <c r="FC15" i="33" s="1"/>
  <c r="DS15" i="33"/>
  <c r="FK15" i="33" s="1"/>
  <c r="DV15" i="33"/>
  <c r="FN15" i="33" s="1"/>
  <c r="DD15" i="33"/>
  <c r="EV15" i="33" s="1"/>
  <c r="DH15" i="33"/>
  <c r="EZ15" i="33" s="1"/>
  <c r="DQ15" i="33"/>
  <c r="FI15" i="33" s="1"/>
  <c r="DR15" i="33"/>
  <c r="FJ15" i="33" s="1"/>
  <c r="DI15" i="33"/>
  <c r="FA15" i="33" s="1"/>
  <c r="DL15" i="33"/>
  <c r="FD15" i="33" s="1"/>
  <c r="DM15" i="33"/>
  <c r="FE15" i="33" s="1"/>
  <c r="DK13" i="15"/>
  <c r="DK12" i="15"/>
  <c r="DK15" i="15"/>
  <c r="DK17" i="15"/>
  <c r="DK18" i="15"/>
  <c r="DK19" i="15"/>
  <c r="DK16" i="15"/>
  <c r="DK20" i="15"/>
  <c r="DK22" i="15"/>
  <c r="DK24" i="15"/>
  <c r="DK27" i="15"/>
  <c r="DK14" i="15"/>
  <c r="DK21" i="15"/>
  <c r="DK23" i="15"/>
  <c r="DK25" i="15"/>
  <c r="DL5" i="15"/>
  <c r="DL26" i="15" s="1"/>
  <c r="CR15" i="33"/>
  <c r="BA15" i="33"/>
  <c r="BW15" i="33" s="1"/>
  <c r="AN27" i="32"/>
  <c r="AO27" i="32" s="1"/>
  <c r="AP27" i="32" s="1"/>
  <c r="AQ27" i="32" s="1"/>
  <c r="GS26" i="32"/>
  <c r="CN27" i="32"/>
  <c r="CG27" i="32" s="1"/>
  <c r="CH27" i="32" s="1"/>
  <c r="CI27" i="32" s="1"/>
  <c r="CJ27" i="32" s="1"/>
  <c r="CM26" i="32"/>
  <c r="CO26" i="32"/>
  <c r="IG26" i="32"/>
  <c r="IH27" i="32"/>
  <c r="IA27" i="32" s="1"/>
  <c r="IB27" i="32" s="1"/>
  <c r="IC27" i="32" s="1"/>
  <c r="ID27" i="32" s="1"/>
  <c r="II26" i="32"/>
  <c r="EU26" i="32"/>
  <c r="EV27" i="32"/>
  <c r="EO27" i="32" s="1"/>
  <c r="EP27" i="32" s="1"/>
  <c r="EQ27" i="32" s="1"/>
  <c r="ER27" i="32" s="1"/>
  <c r="EW26" i="32"/>
  <c r="HH26" i="32"/>
  <c r="GO27" i="32"/>
  <c r="GH27" i="32" s="1"/>
  <c r="GI27" i="32" s="1"/>
  <c r="GJ27" i="32" s="1"/>
  <c r="GK27" i="32" s="1"/>
  <c r="GN26" i="32"/>
  <c r="DQ26" i="32"/>
  <c r="DR27" i="32"/>
  <c r="DK27" i="32" s="1"/>
  <c r="DL27" i="32" s="1"/>
  <c r="DM27" i="32" s="1"/>
  <c r="DN27" i="32" s="1"/>
  <c r="DS26" i="32"/>
  <c r="LB19" i="32"/>
  <c r="LC19" i="32" s="1"/>
  <c r="LG20" i="32"/>
  <c r="KW20" i="32" s="1"/>
  <c r="LH19" i="32"/>
  <c r="JA26" i="32"/>
  <c r="FY26" i="32"/>
  <c r="FZ27" i="32"/>
  <c r="FS27" i="32" s="1"/>
  <c r="FT27" i="32" s="1"/>
  <c r="FU27" i="32" s="1"/>
  <c r="FV27" i="32" s="1"/>
  <c r="GA26" i="32"/>
  <c r="DC27" i="32"/>
  <c r="CV27" i="32" s="1"/>
  <c r="CW27" i="32" s="1"/>
  <c r="CX27" i="32" s="1"/>
  <c r="CY27" i="32" s="1"/>
  <c r="DB26" i="32"/>
  <c r="DD26" i="32"/>
  <c r="IV26" i="32"/>
  <c r="IW27" i="32"/>
  <c r="IP27" i="32" s="1"/>
  <c r="IQ27" i="32" s="1"/>
  <c r="IR27" i="32" s="1"/>
  <c r="IS27" i="32" s="1"/>
  <c r="EK26" i="32"/>
  <c r="EF26" i="32"/>
  <c r="EG27" i="32"/>
  <c r="DZ27" i="32" s="1"/>
  <c r="EA27" i="32" s="1"/>
  <c r="EB27" i="32" s="1"/>
  <c r="EC27" i="32" s="1"/>
  <c r="HC26" i="32"/>
  <c r="HD27" i="32"/>
  <c r="GW27" i="32" s="1"/>
  <c r="GX27" i="32" s="1"/>
  <c r="GY27" i="32" s="1"/>
  <c r="GZ27" i="32" s="1"/>
  <c r="HR26" i="32"/>
  <c r="HS27" i="32"/>
  <c r="HL27" i="32" s="1"/>
  <c r="HM27" i="32" s="1"/>
  <c r="HN27" i="32" s="1"/>
  <c r="HO27" i="32" s="1"/>
  <c r="HT26" i="32"/>
  <c r="LV20" i="32"/>
  <c r="LL20" i="32" s="1"/>
  <c r="LQ19" i="32"/>
  <c r="LR19" i="32" s="1"/>
  <c r="LW19" i="32"/>
  <c r="CD27" i="32"/>
  <c r="CA28" i="32"/>
  <c r="BQ28" i="32" s="1"/>
  <c r="BV27" i="32"/>
  <c r="BW27" i="32" s="1"/>
  <c r="CB27" i="32"/>
  <c r="JL20" i="32"/>
  <c r="JE20" i="32" s="1"/>
  <c r="JF20" i="32" s="1"/>
  <c r="JG20" i="32" s="1"/>
  <c r="JK19" i="32"/>
  <c r="JM19" i="32"/>
  <c r="KD19" i="32"/>
  <c r="JX19" i="32"/>
  <c r="JY19" i="32" s="1"/>
  <c r="KC20" i="32"/>
  <c r="JS20" i="32" s="1"/>
  <c r="BJ27" i="32"/>
  <c r="BC27" i="32" s="1"/>
  <c r="BD27" i="32" s="1"/>
  <c r="BE27" i="32" s="1"/>
  <c r="BF27" i="32" s="1"/>
  <c r="BK26" i="32"/>
  <c r="AI11" i="32"/>
  <c r="AV26" i="32"/>
  <c r="FJ26" i="32"/>
  <c r="FK27" i="32"/>
  <c r="FD27" i="32" s="1"/>
  <c r="FE27" i="32" s="1"/>
  <c r="FF27" i="32" s="1"/>
  <c r="FG27" i="32" s="1"/>
  <c r="FL26" i="32"/>
  <c r="KM19" i="32"/>
  <c r="KN19" i="32" s="1"/>
  <c r="KR20" i="32"/>
  <c r="KH20" i="32" s="1"/>
  <c r="KS19" i="32"/>
  <c r="DL11" i="15" l="1"/>
  <c r="DL9" i="15"/>
  <c r="DL10" i="15"/>
  <c r="DL6" i="15"/>
  <c r="DL8" i="15"/>
  <c r="AK15" i="33"/>
  <c r="BG15" i="33" s="1"/>
  <c r="CC15" i="33" s="1"/>
  <c r="EC15" i="33"/>
  <c r="KW15" i="33"/>
  <c r="KA15" i="33" s="1"/>
  <c r="GS15" i="33"/>
  <c r="HO15" i="33" s="1"/>
  <c r="MZ15" i="33"/>
  <c r="GW15" i="33"/>
  <c r="HS15" i="33" s="1"/>
  <c r="HA15" i="33"/>
  <c r="HW15" i="33" s="1"/>
  <c r="HC15" i="33"/>
  <c r="ME16" i="33" s="1"/>
  <c r="ML15" i="33"/>
  <c r="ND15" i="33"/>
  <c r="MT15" i="33"/>
  <c r="MP15" i="33"/>
  <c r="MS15" i="33"/>
  <c r="MU15" i="33"/>
  <c r="MQ15" i="33"/>
  <c r="MY15" i="33"/>
  <c r="NA15" i="33"/>
  <c r="JD15" i="33"/>
  <c r="JU15" i="33"/>
  <c r="JL15" i="33"/>
  <c r="HV15" i="33"/>
  <c r="QH15" i="33"/>
  <c r="PL15" i="33" s="1"/>
  <c r="HP15" i="33"/>
  <c r="GN15" i="33"/>
  <c r="HJ15" i="33" s="1"/>
  <c r="QB15" i="33"/>
  <c r="PF15" i="33" s="1"/>
  <c r="GU15" i="33"/>
  <c r="QC15" i="33" s="1"/>
  <c r="PG15" i="33" s="1"/>
  <c r="HF15" i="33"/>
  <c r="MH16" i="33" s="1"/>
  <c r="QL15" i="33"/>
  <c r="PP15" i="33" s="1"/>
  <c r="MF16" i="33"/>
  <c r="GV15" i="33"/>
  <c r="QD15" i="33" s="1"/>
  <c r="PH15" i="33" s="1"/>
  <c r="HB15" i="33"/>
  <c r="MD16" i="33" s="1"/>
  <c r="DW15" i="33"/>
  <c r="FO15" i="33" s="1"/>
  <c r="DN15" i="33"/>
  <c r="FF15" i="33" s="1"/>
  <c r="GR15" i="33"/>
  <c r="LT16" i="33" s="1"/>
  <c r="DF15" i="33"/>
  <c r="EX15" i="33" s="1"/>
  <c r="DL12" i="15"/>
  <c r="DL13" i="15"/>
  <c r="DL14" i="15"/>
  <c r="DL16" i="15"/>
  <c r="DL15" i="15"/>
  <c r="DL18" i="15"/>
  <c r="DL17" i="15"/>
  <c r="DL19" i="15"/>
  <c r="DL20" i="15"/>
  <c r="DL22" i="15"/>
  <c r="DL24" i="15"/>
  <c r="DL27" i="15"/>
  <c r="DL21" i="15"/>
  <c r="DL23" i="15"/>
  <c r="DL25" i="15"/>
  <c r="DM5" i="15"/>
  <c r="DM26" i="15" s="1"/>
  <c r="CS15" i="33"/>
  <c r="CI15" i="33"/>
  <c r="FH27" i="32"/>
  <c r="FI27" i="32" s="1"/>
  <c r="FL27" i="32" s="1"/>
  <c r="FM28" i="32"/>
  <c r="FC28" i="32" s="1"/>
  <c r="FP27" i="32"/>
  <c r="FN27" i="32"/>
  <c r="JQ20" i="32"/>
  <c r="JH20" i="32"/>
  <c r="BL28" i="32"/>
  <c r="BB28" i="32" s="1"/>
  <c r="BO27" i="32"/>
  <c r="BM27" i="32"/>
  <c r="BG27" i="32"/>
  <c r="BH27" i="32" s="1"/>
  <c r="BJ28" i="32" s="1"/>
  <c r="BI27" i="32"/>
  <c r="ED27" i="32"/>
  <c r="EE27" i="32" s="1"/>
  <c r="EJ27" i="32"/>
  <c r="EI28" i="32"/>
  <c r="DY28" i="32" s="1"/>
  <c r="EL27" i="32"/>
  <c r="HF28" i="32"/>
  <c r="GV28" i="32" s="1"/>
  <c r="HI27" i="32"/>
  <c r="HA27" i="32"/>
  <c r="HB27" i="32" s="1"/>
  <c r="HG27" i="32"/>
  <c r="CP28" i="32"/>
  <c r="CF28" i="32" s="1"/>
  <c r="CK27" i="32"/>
  <c r="CL27" i="32" s="1"/>
  <c r="CO27" i="32" s="1"/>
  <c r="CQ27" i="32"/>
  <c r="CS27" i="32"/>
  <c r="GB28" i="32"/>
  <c r="FR28" i="32" s="1"/>
  <c r="GC27" i="32"/>
  <c r="FW27" i="32"/>
  <c r="FX27" i="32" s="1"/>
  <c r="GA27" i="32" s="1"/>
  <c r="GE27" i="32"/>
  <c r="AY26" i="32"/>
  <c r="DW27" i="32"/>
  <c r="DT28" i="32"/>
  <c r="DJ28" i="32" s="1"/>
  <c r="DU27" i="32"/>
  <c r="DO27" i="32"/>
  <c r="DP27" i="32" s="1"/>
  <c r="DS27" i="32" s="1"/>
  <c r="JP19" i="32"/>
  <c r="BX27" i="32"/>
  <c r="BY28" i="32"/>
  <c r="BR28" i="32" s="1"/>
  <c r="BS28" i="32" s="1"/>
  <c r="BT28" i="32" s="1"/>
  <c r="BU28" i="32" s="1"/>
  <c r="BZ27" i="32"/>
  <c r="LS19" i="32"/>
  <c r="LT20" i="32"/>
  <c r="LM20" i="32" s="1"/>
  <c r="LN20" i="32" s="1"/>
  <c r="LO20" i="32" s="1"/>
  <c r="LU19" i="32"/>
  <c r="DV26" i="32"/>
  <c r="IL26" i="32"/>
  <c r="DF27" i="32"/>
  <c r="CZ27" i="32"/>
  <c r="DA27" i="32" s="1"/>
  <c r="DD27" i="32" s="1"/>
  <c r="DE28" i="32"/>
  <c r="CU28" i="32" s="1"/>
  <c r="DH27" i="32"/>
  <c r="GQ28" i="32"/>
  <c r="GG28" i="32" s="1"/>
  <c r="GL27" i="32"/>
  <c r="GM27" i="32" s="1"/>
  <c r="GT27" i="32"/>
  <c r="GR27" i="32"/>
  <c r="GD26" i="32"/>
  <c r="KP20" i="32"/>
  <c r="KI20" i="32" s="1"/>
  <c r="KJ20" i="32" s="1"/>
  <c r="KK20" i="32" s="1"/>
  <c r="KO19" i="32"/>
  <c r="KQ19" i="32"/>
  <c r="FO26" i="32"/>
  <c r="AD11" i="32"/>
  <c r="AG12" i="32"/>
  <c r="JZ19" i="32"/>
  <c r="KA20" i="32"/>
  <c r="JT20" i="32" s="1"/>
  <c r="JU20" i="32" s="1"/>
  <c r="JV20" i="32" s="1"/>
  <c r="KB19" i="32"/>
  <c r="HW26" i="32"/>
  <c r="EX28" i="32"/>
  <c r="EN28" i="32" s="1"/>
  <c r="ES27" i="32"/>
  <c r="ET27" i="32" s="1"/>
  <c r="EW27" i="32" s="1"/>
  <c r="EY27" i="32"/>
  <c r="FA27" i="32"/>
  <c r="EZ26" i="32"/>
  <c r="AZ27" i="32"/>
  <c r="AR27" i="32"/>
  <c r="AS27" i="32" s="1"/>
  <c r="AU28" i="32" s="1"/>
  <c r="AW28" i="32"/>
  <c r="AM28" i="32" s="1"/>
  <c r="AT27" i="32"/>
  <c r="AX27" i="32"/>
  <c r="IY28" i="32"/>
  <c r="IO28" i="32" s="1"/>
  <c r="IT27" i="32"/>
  <c r="IU27" i="32" s="1"/>
  <c r="JB27" i="32"/>
  <c r="IZ27" i="32"/>
  <c r="BN26" i="32"/>
  <c r="IE27" i="32"/>
  <c r="IF27" i="32" s="1"/>
  <c r="IK27" i="32"/>
  <c r="IJ28" i="32"/>
  <c r="HZ28" i="32" s="1"/>
  <c r="IM27" i="32"/>
  <c r="HX27" i="32"/>
  <c r="HU28" i="32"/>
  <c r="HK28" i="32" s="1"/>
  <c r="HV27" i="32"/>
  <c r="HP27" i="32"/>
  <c r="HQ27" i="32" s="1"/>
  <c r="DG26" i="32"/>
  <c r="LE20" i="32"/>
  <c r="KX20" i="32" s="1"/>
  <c r="KY20" i="32" s="1"/>
  <c r="KZ20" i="32" s="1"/>
  <c r="LD19" i="32"/>
  <c r="LF19" i="32"/>
  <c r="CR26" i="32"/>
  <c r="DM9" i="15" l="1"/>
  <c r="DM11" i="15"/>
  <c r="DM10" i="15"/>
  <c r="DM8" i="15"/>
  <c r="DM6" i="15"/>
  <c r="EH15" i="33"/>
  <c r="EG15" i="33"/>
  <c r="EL15" i="33"/>
  <c r="EF15" i="33"/>
  <c r="EP15" i="33"/>
  <c r="FU15" i="33"/>
  <c r="QE15" i="33"/>
  <c r="PI15" i="33" s="1"/>
  <c r="LU16" i="33"/>
  <c r="LY16" i="33"/>
  <c r="HY15" i="33"/>
  <c r="QK15" i="33"/>
  <c r="PO15" i="33" s="1"/>
  <c r="QA15" i="33"/>
  <c r="PE15" i="33" s="1"/>
  <c r="QI15" i="33"/>
  <c r="PM15" i="33" s="1"/>
  <c r="MC16" i="33"/>
  <c r="NE15" i="33"/>
  <c r="MV15" i="33"/>
  <c r="GP15" i="33"/>
  <c r="PX15" i="33" s="1"/>
  <c r="PB15" i="33" s="1"/>
  <c r="MN15" i="33"/>
  <c r="JM15" i="33"/>
  <c r="JC15" i="33"/>
  <c r="KZ15" i="33"/>
  <c r="LF15" i="33"/>
  <c r="PV15" i="33"/>
  <c r="OZ15" i="33" s="1"/>
  <c r="LA15" i="33"/>
  <c r="LP16" i="33"/>
  <c r="LW16" i="33"/>
  <c r="HQ15" i="33"/>
  <c r="IB15" i="33"/>
  <c r="QN15" i="33"/>
  <c r="PR15" i="33" s="1"/>
  <c r="LJ15" i="33"/>
  <c r="GX15" i="33"/>
  <c r="HT15" i="33" s="1"/>
  <c r="LX16" i="33"/>
  <c r="HX15" i="33"/>
  <c r="HN15" i="33"/>
  <c r="HR15" i="33"/>
  <c r="QJ15" i="33"/>
  <c r="PN15" i="33" s="1"/>
  <c r="PZ15" i="33"/>
  <c r="PD15" i="33" s="1"/>
  <c r="HG15" i="33"/>
  <c r="MI16" i="33" s="1"/>
  <c r="DO15" i="33"/>
  <c r="FG15" i="33" s="1"/>
  <c r="DE15" i="33"/>
  <c r="EW15" i="33" s="1"/>
  <c r="DM12" i="15"/>
  <c r="DM13" i="15"/>
  <c r="DM14" i="15"/>
  <c r="DM16" i="15"/>
  <c r="DM15" i="15"/>
  <c r="DM17" i="15"/>
  <c r="DM18" i="15"/>
  <c r="DM21" i="15"/>
  <c r="DM23" i="15"/>
  <c r="DM25" i="15"/>
  <c r="DM19" i="15"/>
  <c r="DM20" i="15"/>
  <c r="DM22" i="15"/>
  <c r="DM24" i="15"/>
  <c r="DM27" i="15"/>
  <c r="DN5" i="15"/>
  <c r="DN26" i="15" s="1"/>
  <c r="CY15" i="33"/>
  <c r="BK27" i="32"/>
  <c r="BN27" i="32" s="1"/>
  <c r="BC28" i="32"/>
  <c r="BD28" i="32" s="1"/>
  <c r="BE28" i="32" s="1"/>
  <c r="BF28" i="32" s="1"/>
  <c r="DV27" i="32"/>
  <c r="KF20" i="32"/>
  <c r="JW20" i="32"/>
  <c r="LA20" i="32"/>
  <c r="LJ20" i="32"/>
  <c r="KL20" i="32"/>
  <c r="KU20" i="32"/>
  <c r="EZ27" i="32"/>
  <c r="AA12" i="32"/>
  <c r="S12" i="32"/>
  <c r="T12" i="32" s="1"/>
  <c r="CA29" i="32"/>
  <c r="BQ29" i="32" s="1"/>
  <c r="CB28" i="32"/>
  <c r="BV28" i="32"/>
  <c r="BW28" i="32" s="1"/>
  <c r="BZ28" i="32" s="1"/>
  <c r="CD28" i="32"/>
  <c r="GN27" i="32"/>
  <c r="GO28" i="32"/>
  <c r="GH28" i="32" s="1"/>
  <c r="GI28" i="32" s="1"/>
  <c r="GJ28" i="32" s="1"/>
  <c r="GK28" i="32" s="1"/>
  <c r="GP27" i="32"/>
  <c r="DC28" i="32"/>
  <c r="CV28" i="32" s="1"/>
  <c r="CW28" i="32" s="1"/>
  <c r="CX28" i="32" s="1"/>
  <c r="CY28" i="32" s="1"/>
  <c r="DB27" i="32"/>
  <c r="CC27" i="32"/>
  <c r="LB15" i="33"/>
  <c r="EG28" i="32"/>
  <c r="DZ28" i="32" s="1"/>
  <c r="EA28" i="32" s="1"/>
  <c r="EB28" i="32" s="1"/>
  <c r="EC28" i="32" s="1"/>
  <c r="EF27" i="32"/>
  <c r="EH27" i="32"/>
  <c r="CR27" i="32"/>
  <c r="HR27" i="32"/>
  <c r="HS28" i="32"/>
  <c r="HL28" i="32" s="1"/>
  <c r="HM28" i="32" s="1"/>
  <c r="HN28" i="32" s="1"/>
  <c r="HO28" i="32" s="1"/>
  <c r="IG27" i="32"/>
  <c r="IH28" i="32"/>
  <c r="IA28" i="32" s="1"/>
  <c r="IB28" i="32" s="1"/>
  <c r="IC28" i="32" s="1"/>
  <c r="ID28" i="32" s="1"/>
  <c r="HT27" i="32"/>
  <c r="KT19" i="32"/>
  <c r="GD27" i="32"/>
  <c r="LX19" i="32"/>
  <c r="IV27" i="32"/>
  <c r="IW28" i="32"/>
  <c r="IP28" i="32" s="1"/>
  <c r="IQ28" i="32" s="1"/>
  <c r="IR28" i="32" s="1"/>
  <c r="IS28" i="32" s="1"/>
  <c r="IX27" i="32"/>
  <c r="EU27" i="32"/>
  <c r="EV28" i="32"/>
  <c r="EO28" i="32" s="1"/>
  <c r="EP28" i="32" s="1"/>
  <c r="EQ28" i="32" s="1"/>
  <c r="ER28" i="32" s="1"/>
  <c r="LY20" i="32"/>
  <c r="LP20" i="32"/>
  <c r="DQ27" i="32"/>
  <c r="DR28" i="32"/>
  <c r="DK28" i="32" s="1"/>
  <c r="DL28" i="32" s="1"/>
  <c r="DM28" i="32" s="1"/>
  <c r="DN28" i="32" s="1"/>
  <c r="AV27" i="32"/>
  <c r="FY27" i="32"/>
  <c r="FZ28" i="32"/>
  <c r="FS28" i="32" s="1"/>
  <c r="FT28" i="32" s="1"/>
  <c r="FU28" i="32" s="1"/>
  <c r="FV28" i="32" s="1"/>
  <c r="HC27" i="32"/>
  <c r="HD28" i="32"/>
  <c r="GW28" i="32" s="1"/>
  <c r="GX28" i="32" s="1"/>
  <c r="GY28" i="32" s="1"/>
  <c r="GZ28" i="32" s="1"/>
  <c r="HE27" i="32"/>
  <c r="JO20" i="32"/>
  <c r="JI20" i="32"/>
  <c r="JJ20" i="32" s="1"/>
  <c r="JN21" i="32"/>
  <c r="JD21" i="32" s="1"/>
  <c r="LI19" i="32"/>
  <c r="DG27" i="32"/>
  <c r="AN28" i="32"/>
  <c r="AO28" i="32" s="1"/>
  <c r="AP28" i="32" s="1"/>
  <c r="AQ28" i="32" s="1"/>
  <c r="KE19" i="32"/>
  <c r="FO27" i="32"/>
  <c r="II27" i="32"/>
  <c r="CN28" i="32"/>
  <c r="CG28" i="32" s="1"/>
  <c r="CH28" i="32" s="1"/>
  <c r="CI28" i="32" s="1"/>
  <c r="CJ28" i="32" s="1"/>
  <c r="CM27" i="32"/>
  <c r="FK28" i="32"/>
  <c r="FD28" i="32" s="1"/>
  <c r="FE28" i="32" s="1"/>
  <c r="FF28" i="32" s="1"/>
  <c r="FG28" i="32" s="1"/>
  <c r="FJ27" i="32"/>
  <c r="DN9" i="15" l="1"/>
  <c r="DN11" i="15"/>
  <c r="DN10" i="15"/>
  <c r="DN8" i="15"/>
  <c r="DN6" i="15"/>
  <c r="DZ15" i="33"/>
  <c r="EI15" i="33"/>
  <c r="ED15" i="33"/>
  <c r="ER15" i="33"/>
  <c r="EB15" i="33"/>
  <c r="EM15" i="33"/>
  <c r="EO15" i="33"/>
  <c r="EN15" i="33"/>
  <c r="EE15" i="33"/>
  <c r="NK16" i="33"/>
  <c r="OG15" i="33"/>
  <c r="QU15" i="33"/>
  <c r="LC15" i="33"/>
  <c r="KG15" i="33" s="1"/>
  <c r="LI15" i="33"/>
  <c r="KM15" i="33" s="1"/>
  <c r="KY15" i="33"/>
  <c r="KC15" i="33" s="1"/>
  <c r="LR16" i="33"/>
  <c r="LG15" i="33"/>
  <c r="HL15" i="33"/>
  <c r="MW15" i="33"/>
  <c r="MM15" i="33"/>
  <c r="KN15" i="33"/>
  <c r="FX15" i="33"/>
  <c r="KD15" i="33"/>
  <c r="FZ15" i="33"/>
  <c r="KF15" i="33"/>
  <c r="FY15" i="33"/>
  <c r="KE15" i="33"/>
  <c r="GD15" i="33"/>
  <c r="OP15" i="33" s="1"/>
  <c r="KJ15" i="33"/>
  <c r="JS15" i="33"/>
  <c r="QF15" i="33"/>
  <c r="PJ15" i="33" s="1"/>
  <c r="KT15" i="33"/>
  <c r="LZ16" i="33"/>
  <c r="LL15" i="33"/>
  <c r="GH15" i="33"/>
  <c r="OT15" i="33" s="1"/>
  <c r="IC15" i="33"/>
  <c r="LH15" i="33"/>
  <c r="QO15" i="33"/>
  <c r="PS15" i="33" s="1"/>
  <c r="KX15" i="33"/>
  <c r="GO15" i="33"/>
  <c r="HK15" i="33" s="1"/>
  <c r="GY15" i="33"/>
  <c r="MA16" i="33" s="1"/>
  <c r="DU15" i="33"/>
  <c r="FM15" i="33" s="1"/>
  <c r="DN15" i="15"/>
  <c r="DN12" i="15"/>
  <c r="DN13" i="15"/>
  <c r="DN14" i="15"/>
  <c r="DN16" i="15"/>
  <c r="DN17" i="15"/>
  <c r="DN19" i="15"/>
  <c r="DN20" i="15"/>
  <c r="DN18" i="15"/>
  <c r="DN21" i="15"/>
  <c r="DN23" i="15"/>
  <c r="DN25" i="15"/>
  <c r="DN22" i="15"/>
  <c r="DN27" i="15"/>
  <c r="DN24" i="15"/>
  <c r="DO5" i="15"/>
  <c r="DO26" i="15" s="1"/>
  <c r="U12" i="32"/>
  <c r="V12" i="32" s="1"/>
  <c r="AB12" i="32" s="1"/>
  <c r="FM29" i="32"/>
  <c r="FC29" i="32" s="1"/>
  <c r="FN28" i="32"/>
  <c r="FP28" i="32"/>
  <c r="FH28" i="32"/>
  <c r="FI28" i="32" s="1"/>
  <c r="CP29" i="32"/>
  <c r="CF29" i="32" s="1"/>
  <c r="CQ28" i="32"/>
  <c r="CK28" i="32"/>
  <c r="CL28" i="32" s="1"/>
  <c r="CS28" i="32"/>
  <c r="DU28" i="32"/>
  <c r="DO28" i="32"/>
  <c r="DP28" i="32" s="1"/>
  <c r="DW28" i="32"/>
  <c r="DT29" i="32"/>
  <c r="DJ29" i="32" s="1"/>
  <c r="GC28" i="32"/>
  <c r="GB29" i="32"/>
  <c r="FR29" i="32" s="1"/>
  <c r="FW28" i="32"/>
  <c r="FX28" i="32" s="1"/>
  <c r="GE28" i="32"/>
  <c r="AZ28" i="32"/>
  <c r="AX28" i="32"/>
  <c r="AT28" i="32"/>
  <c r="AR28" i="32"/>
  <c r="AS28" i="32" s="1"/>
  <c r="AU29" i="32" s="1"/>
  <c r="AW29" i="32"/>
  <c r="AM29" i="32" s="1"/>
  <c r="HA28" i="32"/>
  <c r="HB28" i="32" s="1"/>
  <c r="HE28" i="32" s="1"/>
  <c r="HG28" i="32"/>
  <c r="HI28" i="32"/>
  <c r="HF29" i="32"/>
  <c r="GV29" i="32" s="1"/>
  <c r="CZ28" i="32"/>
  <c r="DA28" i="32" s="1"/>
  <c r="DH28" i="32"/>
  <c r="DF28" i="32"/>
  <c r="DE29" i="32"/>
  <c r="CU29" i="32" s="1"/>
  <c r="IY29" i="32"/>
  <c r="IO29" i="32" s="1"/>
  <c r="JB28" i="32"/>
  <c r="IZ28" i="32"/>
  <c r="IT28" i="32"/>
  <c r="IU28" i="32" s="1"/>
  <c r="IX28" i="32" s="1"/>
  <c r="IJ29" i="32"/>
  <c r="HZ29" i="32" s="1"/>
  <c r="IE28" i="32"/>
  <c r="IF28" i="32" s="1"/>
  <c r="II28" i="32" s="1"/>
  <c r="IM28" i="32"/>
  <c r="IK28" i="32"/>
  <c r="ED28" i="32"/>
  <c r="EE28" i="32" s="1"/>
  <c r="EH28" i="32" s="1"/>
  <c r="EL28" i="32"/>
  <c r="EI29" i="32"/>
  <c r="DY29" i="32" s="1"/>
  <c r="EJ28" i="32"/>
  <c r="BL29" i="32"/>
  <c r="BB29" i="32" s="1"/>
  <c r="BM28" i="32"/>
  <c r="BG28" i="32"/>
  <c r="BH28" i="32" s="1"/>
  <c r="BO28" i="32"/>
  <c r="BI28" i="32"/>
  <c r="HW27" i="32"/>
  <c r="KD20" i="32"/>
  <c r="JX20" i="32"/>
  <c r="JY20" i="32" s="1"/>
  <c r="KC21" i="32"/>
  <c r="JS21" i="32" s="1"/>
  <c r="KM20" i="32"/>
  <c r="KN20" i="32" s="1"/>
  <c r="KS20" i="32"/>
  <c r="KR21" i="32"/>
  <c r="KH21" i="32" s="1"/>
  <c r="HU29" i="32"/>
  <c r="HK29" i="32" s="1"/>
  <c r="HV28" i="32"/>
  <c r="HX28" i="32"/>
  <c r="HP28" i="32"/>
  <c r="HQ28" i="32" s="1"/>
  <c r="HH27" i="32"/>
  <c r="IL27" i="32"/>
  <c r="JL21" i="32"/>
  <c r="JE21" i="32" s="1"/>
  <c r="JF21" i="32" s="1"/>
  <c r="JG21" i="32" s="1"/>
  <c r="JK20" i="32"/>
  <c r="JM20" i="32"/>
  <c r="AY27" i="32"/>
  <c r="KV15" i="33"/>
  <c r="EX29" i="32"/>
  <c r="EN29" i="32" s="1"/>
  <c r="ES28" i="32"/>
  <c r="ET28" i="32" s="1"/>
  <c r="FA28" i="32"/>
  <c r="EY28" i="32"/>
  <c r="LQ20" i="32"/>
  <c r="LR20" i="32" s="1"/>
  <c r="LW20" i="32"/>
  <c r="LV21" i="32"/>
  <c r="LL21" i="32" s="1"/>
  <c r="JA27" i="32"/>
  <c r="GT28" i="32"/>
  <c r="GQ29" i="32"/>
  <c r="GG29" i="32" s="1"/>
  <c r="GR28" i="32"/>
  <c r="GL28" i="32"/>
  <c r="GM28" i="32" s="1"/>
  <c r="GP28" i="32" s="1"/>
  <c r="EK27" i="32"/>
  <c r="CC28" i="32"/>
  <c r="GS27" i="32"/>
  <c r="BX28" i="32"/>
  <c r="BY29" i="32"/>
  <c r="BR29" i="32" s="1"/>
  <c r="BS29" i="32" s="1"/>
  <c r="BT29" i="32" s="1"/>
  <c r="BU29" i="32" s="1"/>
  <c r="LG21" i="32"/>
  <c r="KW21" i="32" s="1"/>
  <c r="LH20" i="32"/>
  <c r="LB20" i="32"/>
  <c r="LC20" i="32" s="1"/>
  <c r="DO9" i="15" l="1"/>
  <c r="DO11" i="15"/>
  <c r="DO10" i="15"/>
  <c r="DO8" i="15"/>
  <c r="DO6" i="15"/>
  <c r="ES15" i="33"/>
  <c r="EJ15" i="33"/>
  <c r="GA15" i="33"/>
  <c r="NQ16" i="33" s="1"/>
  <c r="QZ15" i="33"/>
  <c r="OL15" i="33"/>
  <c r="QY15" i="33"/>
  <c r="OK15" i="33"/>
  <c r="QX15" i="33"/>
  <c r="OJ15" i="33"/>
  <c r="II16" i="33"/>
  <c r="W16" i="33"/>
  <c r="GG15" i="33"/>
  <c r="OS15" i="33" s="1"/>
  <c r="FW15" i="33"/>
  <c r="OI15" i="33" s="1"/>
  <c r="KK15" i="33"/>
  <c r="GE15" i="33"/>
  <c r="NC15" i="33"/>
  <c r="KL15" i="33"/>
  <c r="KB15" i="33"/>
  <c r="NT16" i="33"/>
  <c r="RD15" i="33"/>
  <c r="NN16" i="33"/>
  <c r="NO16" i="33"/>
  <c r="FT15" i="33"/>
  <c r="JZ15" i="33"/>
  <c r="GJ15" i="33"/>
  <c r="KP15" i="33"/>
  <c r="FR15" i="33"/>
  <c r="JX15" i="33"/>
  <c r="LD15" i="33"/>
  <c r="NX16" i="33"/>
  <c r="RH15" i="33"/>
  <c r="GF15" i="33"/>
  <c r="FV15" i="33"/>
  <c r="LQ16" i="33"/>
  <c r="PW15" i="33"/>
  <c r="PA15" i="33" s="1"/>
  <c r="LM15" i="33"/>
  <c r="HE15" i="33"/>
  <c r="IA15" i="33" s="1"/>
  <c r="QG15" i="33"/>
  <c r="PK15" i="33" s="1"/>
  <c r="HU15" i="33"/>
  <c r="DO13" i="15"/>
  <c r="DO15" i="15"/>
  <c r="DO12" i="15"/>
  <c r="DO14" i="15"/>
  <c r="DO16" i="15"/>
  <c r="DO18" i="15"/>
  <c r="DO19" i="15"/>
  <c r="DO22" i="15"/>
  <c r="DO24" i="15"/>
  <c r="DO27" i="15"/>
  <c r="DO17" i="15"/>
  <c r="DO20" i="15"/>
  <c r="DO21" i="15"/>
  <c r="DO23" i="15"/>
  <c r="DO25" i="15"/>
  <c r="DP5" i="15"/>
  <c r="DP26" i="15" s="1"/>
  <c r="NP16" i="33"/>
  <c r="W12" i="32"/>
  <c r="AH12" i="32" s="1"/>
  <c r="AN29" i="32"/>
  <c r="AO29" i="32" s="1"/>
  <c r="AP29" i="32" s="1"/>
  <c r="AQ29" i="32" s="1"/>
  <c r="AV28" i="32"/>
  <c r="AY28" i="32" s="1"/>
  <c r="BV29" i="32"/>
  <c r="BW29" i="32" s="1"/>
  <c r="CD29" i="32"/>
  <c r="CB29" i="32"/>
  <c r="CA30" i="32"/>
  <c r="BQ30" i="32" s="1"/>
  <c r="JH21" i="32"/>
  <c r="JQ21" i="32"/>
  <c r="EK28" i="32"/>
  <c r="GS28" i="32"/>
  <c r="GN28" i="32"/>
  <c r="GO29" i="32"/>
  <c r="GH29" i="32" s="1"/>
  <c r="GI29" i="32" s="1"/>
  <c r="GJ29" i="32" s="1"/>
  <c r="GK29" i="32" s="1"/>
  <c r="LT21" i="32"/>
  <c r="LM21" i="32" s="1"/>
  <c r="LN21" i="32" s="1"/>
  <c r="LO21" i="32" s="1"/>
  <c r="LS20" i="32"/>
  <c r="LU20" i="32"/>
  <c r="JP20" i="32"/>
  <c r="BJ29" i="32"/>
  <c r="BC29" i="32" s="1"/>
  <c r="BD29" i="32" s="1"/>
  <c r="BE29" i="32" s="1"/>
  <c r="BF29" i="32" s="1"/>
  <c r="BK28" i="32"/>
  <c r="IV28" i="32"/>
  <c r="IW29" i="32"/>
  <c r="IP29" i="32" s="1"/>
  <c r="IQ29" i="32" s="1"/>
  <c r="IR29" i="32" s="1"/>
  <c r="IS29" i="32" s="1"/>
  <c r="FJ28" i="32"/>
  <c r="FK29" i="32"/>
  <c r="FD29" i="32" s="1"/>
  <c r="FE29" i="32" s="1"/>
  <c r="FF29" i="32" s="1"/>
  <c r="FG29" i="32" s="1"/>
  <c r="FL28" i="32"/>
  <c r="JA28" i="32"/>
  <c r="EU28" i="32"/>
  <c r="EV29" i="32"/>
  <c r="EO29" i="32" s="1"/>
  <c r="EP29" i="32" s="1"/>
  <c r="EQ29" i="32" s="1"/>
  <c r="ER29" i="32" s="1"/>
  <c r="EW28" i="32"/>
  <c r="HH28" i="32"/>
  <c r="JZ20" i="32"/>
  <c r="KA21" i="32"/>
  <c r="JT21" i="32" s="1"/>
  <c r="JU21" i="32" s="1"/>
  <c r="JV21" i="32" s="1"/>
  <c r="KB20" i="32"/>
  <c r="FY28" i="32"/>
  <c r="FZ29" i="32"/>
  <c r="FS29" i="32" s="1"/>
  <c r="FT29" i="32" s="1"/>
  <c r="FU29" i="32" s="1"/>
  <c r="FV29" i="32" s="1"/>
  <c r="GA28" i="32"/>
  <c r="CM28" i="32"/>
  <c r="CN29" i="32"/>
  <c r="CG29" i="32" s="1"/>
  <c r="CH29" i="32" s="1"/>
  <c r="CI29" i="32" s="1"/>
  <c r="CJ29" i="32" s="1"/>
  <c r="CO28" i="32"/>
  <c r="EG29" i="32"/>
  <c r="DZ29" i="32" s="1"/>
  <c r="EA29" i="32" s="1"/>
  <c r="EB29" i="32" s="1"/>
  <c r="EC29" i="32" s="1"/>
  <c r="EF28" i="32"/>
  <c r="IG28" i="32"/>
  <c r="IH29" i="32"/>
  <c r="IA29" i="32" s="1"/>
  <c r="IB29" i="32" s="1"/>
  <c r="IC29" i="32" s="1"/>
  <c r="ID29" i="32" s="1"/>
  <c r="DR29" i="32"/>
  <c r="DK29" i="32" s="1"/>
  <c r="DL29" i="32" s="1"/>
  <c r="DM29" i="32" s="1"/>
  <c r="DN29" i="32" s="1"/>
  <c r="DQ28" i="32"/>
  <c r="DS28" i="32"/>
  <c r="LD20" i="32"/>
  <c r="LE21" i="32"/>
  <c r="KX21" i="32" s="1"/>
  <c r="KY21" i="32" s="1"/>
  <c r="KZ21" i="32" s="1"/>
  <c r="LF20" i="32"/>
  <c r="IL28" i="32"/>
  <c r="HR28" i="32"/>
  <c r="HS29" i="32"/>
  <c r="HL29" i="32" s="1"/>
  <c r="HM29" i="32" s="1"/>
  <c r="HN29" i="32" s="1"/>
  <c r="HO29" i="32" s="1"/>
  <c r="KO20" i="32"/>
  <c r="KP21" i="32"/>
  <c r="KI21" i="32" s="1"/>
  <c r="KJ21" i="32" s="1"/>
  <c r="KK21" i="32" s="1"/>
  <c r="KQ20" i="32"/>
  <c r="HT28" i="32"/>
  <c r="DB28" i="32"/>
  <c r="DC29" i="32"/>
  <c r="CV29" i="32" s="1"/>
  <c r="CW29" i="32" s="1"/>
  <c r="CX29" i="32" s="1"/>
  <c r="CY29" i="32" s="1"/>
  <c r="DD28" i="32"/>
  <c r="HC28" i="32"/>
  <c r="HD29" i="32"/>
  <c r="GW29" i="32" s="1"/>
  <c r="GX29" i="32" s="1"/>
  <c r="GY29" i="32" s="1"/>
  <c r="GZ29" i="32" s="1"/>
  <c r="DP11" i="15" l="1"/>
  <c r="DP9" i="15"/>
  <c r="DP10" i="15"/>
  <c r="DP8" i="15"/>
  <c r="DP6" i="15"/>
  <c r="RG15" i="33"/>
  <c r="IL16" i="33"/>
  <c r="EA15" i="33"/>
  <c r="IR16" i="33"/>
  <c r="EK15" i="33"/>
  <c r="AJ16" i="33"/>
  <c r="BF16" i="33" s="1"/>
  <c r="CB16" i="33" s="1"/>
  <c r="IM16" i="33"/>
  <c r="NW16" i="33"/>
  <c r="QV15" i="33"/>
  <c r="OH15" i="33"/>
  <c r="RJ15" i="33"/>
  <c r="OV15" i="33"/>
  <c r="RF15" i="33"/>
  <c r="OR15" i="33"/>
  <c r="QR15" i="33"/>
  <c r="OD15" i="33"/>
  <c r="QT15" i="33"/>
  <c r="OF15" i="33"/>
  <c r="RE15" i="33"/>
  <c r="OQ15" i="33"/>
  <c r="AS16" i="33"/>
  <c r="BO16" i="33" s="1"/>
  <c r="CK16" i="33" s="1"/>
  <c r="DG16" i="33" s="1"/>
  <c r="EY16" i="33" s="1"/>
  <c r="RA15" i="33"/>
  <c r="OM15" i="33"/>
  <c r="QW15" i="33"/>
  <c r="NM16" i="33"/>
  <c r="NU16" i="33"/>
  <c r="AF16" i="33"/>
  <c r="BB16" i="33" s="1"/>
  <c r="BX16" i="33" s="1"/>
  <c r="KQ15" i="33"/>
  <c r="Z16" i="33"/>
  <c r="AV16" i="33" s="1"/>
  <c r="BR16" i="33" s="1"/>
  <c r="AA16" i="33"/>
  <c r="AW16" i="33" s="1"/>
  <c r="BS16" i="33" s="1"/>
  <c r="NZ16" i="33"/>
  <c r="NH16" i="33"/>
  <c r="GB15" i="33"/>
  <c r="KH15" i="33"/>
  <c r="IV16" i="33"/>
  <c r="NL16" i="33"/>
  <c r="NV16" i="33"/>
  <c r="GK15" i="33"/>
  <c r="KU15" i="33"/>
  <c r="MG16" i="33"/>
  <c r="QM15" i="33"/>
  <c r="PQ15" i="33" s="1"/>
  <c r="LE15" i="33"/>
  <c r="DP12" i="15"/>
  <c r="DP14" i="15"/>
  <c r="DP16" i="15"/>
  <c r="DP15" i="15"/>
  <c r="DP13" i="15"/>
  <c r="DP18" i="15"/>
  <c r="DP17" i="15"/>
  <c r="DP19" i="15"/>
  <c r="DP20" i="15"/>
  <c r="DP22" i="15"/>
  <c r="DP24" i="15"/>
  <c r="DP27" i="15"/>
  <c r="DP21" i="15"/>
  <c r="DP25" i="15"/>
  <c r="DP23" i="15"/>
  <c r="DQ5" i="15"/>
  <c r="DQ26" i="15" s="1"/>
  <c r="AB16" i="33"/>
  <c r="IN16" i="33"/>
  <c r="IO16" i="33"/>
  <c r="AC16" i="33"/>
  <c r="NJ16" i="33"/>
  <c r="AK12" i="32"/>
  <c r="X12" i="32"/>
  <c r="Y12" i="32" s="1"/>
  <c r="EI30" i="32"/>
  <c r="DY30" i="32" s="1"/>
  <c r="EJ29" i="32"/>
  <c r="EL29" i="32"/>
  <c r="ED29" i="32"/>
  <c r="EE29" i="32" s="1"/>
  <c r="GC29" i="32"/>
  <c r="GB30" i="32"/>
  <c r="FR30" i="32" s="1"/>
  <c r="FW29" i="32"/>
  <c r="FX29" i="32" s="1"/>
  <c r="GA29" i="32" s="1"/>
  <c r="GE29" i="32"/>
  <c r="LA21" i="32"/>
  <c r="LJ21" i="32"/>
  <c r="HU30" i="32"/>
  <c r="HK30" i="32" s="1"/>
  <c r="HV29" i="32"/>
  <c r="HP29" i="32"/>
  <c r="HQ29" i="32" s="1"/>
  <c r="HT29" i="32" s="1"/>
  <c r="HX29" i="32"/>
  <c r="DE30" i="32"/>
  <c r="CU30" i="32" s="1"/>
  <c r="DH29" i="32"/>
  <c r="CZ29" i="32"/>
  <c r="DA29" i="32" s="1"/>
  <c r="DD29" i="32" s="1"/>
  <c r="DF29" i="32"/>
  <c r="KF21" i="32"/>
  <c r="JW21" i="32"/>
  <c r="DT30" i="32"/>
  <c r="DJ30" i="32" s="1"/>
  <c r="DW29" i="32"/>
  <c r="DO29" i="32"/>
  <c r="DP29" i="32" s="1"/>
  <c r="DS29" i="32" s="1"/>
  <c r="DU29" i="32"/>
  <c r="HF30" i="32"/>
  <c r="GV30" i="32" s="1"/>
  <c r="HA29" i="32"/>
  <c r="HB29" i="32" s="1"/>
  <c r="HG29" i="32"/>
  <c r="HI29" i="32"/>
  <c r="KL21" i="32"/>
  <c r="KU21" i="32"/>
  <c r="LP21" i="32"/>
  <c r="LY21" i="32"/>
  <c r="FP29" i="32"/>
  <c r="FM30" i="32"/>
  <c r="FC30" i="32" s="1"/>
  <c r="FH29" i="32"/>
  <c r="FI29" i="32" s="1"/>
  <c r="FL29" i="32" s="1"/>
  <c r="FN29" i="32"/>
  <c r="DG28" i="32"/>
  <c r="KE20" i="32"/>
  <c r="CS29" i="32"/>
  <c r="CP30" i="32"/>
  <c r="CF30" i="32" s="1"/>
  <c r="CK29" i="32"/>
  <c r="CL29" i="32" s="1"/>
  <c r="CO29" i="32" s="1"/>
  <c r="CQ29" i="32"/>
  <c r="IE29" i="32"/>
  <c r="IF29" i="32" s="1"/>
  <c r="IJ30" i="32"/>
  <c r="HZ30" i="32" s="1"/>
  <c r="IM29" i="32"/>
  <c r="IK29" i="32"/>
  <c r="KT20" i="32"/>
  <c r="EX30" i="32"/>
  <c r="EN30" i="32" s="1"/>
  <c r="ES29" i="32"/>
  <c r="ET29" i="32" s="1"/>
  <c r="EW29" i="32" s="1"/>
  <c r="FA29" i="32"/>
  <c r="EY29" i="32"/>
  <c r="DV28" i="32"/>
  <c r="BL30" i="32"/>
  <c r="BB30" i="32" s="1"/>
  <c r="BI29" i="32"/>
  <c r="BG29" i="32"/>
  <c r="BH29" i="32" s="1"/>
  <c r="BJ30" i="32" s="1"/>
  <c r="BO29" i="32"/>
  <c r="BM29" i="32"/>
  <c r="AW30" i="32"/>
  <c r="AM30" i="32" s="1"/>
  <c r="AX29" i="32"/>
  <c r="AR29" i="32"/>
  <c r="AS29" i="32" s="1"/>
  <c r="AT29" i="32"/>
  <c r="AZ29" i="32"/>
  <c r="LX20" i="32"/>
  <c r="LI20" i="32"/>
  <c r="GL29" i="32"/>
  <c r="GM29" i="32" s="1"/>
  <c r="GT29" i="32"/>
  <c r="GQ30" i="32"/>
  <c r="GG30" i="32" s="1"/>
  <c r="GR29" i="32"/>
  <c r="GD28" i="32"/>
  <c r="EZ28" i="32"/>
  <c r="BN28" i="32"/>
  <c r="JN22" i="32"/>
  <c r="JD22" i="32" s="1"/>
  <c r="JI21" i="32"/>
  <c r="JJ21" i="32" s="1"/>
  <c r="JO21" i="32"/>
  <c r="BX29" i="32"/>
  <c r="BY30" i="32"/>
  <c r="BR30" i="32" s="1"/>
  <c r="BS30" i="32" s="1"/>
  <c r="BT30" i="32" s="1"/>
  <c r="BU30" i="32" s="1"/>
  <c r="BZ29" i="32"/>
  <c r="JB29" i="32"/>
  <c r="IZ29" i="32"/>
  <c r="IY30" i="32"/>
  <c r="IO30" i="32" s="1"/>
  <c r="IT29" i="32"/>
  <c r="IU29" i="32" s="1"/>
  <c r="HW28" i="32"/>
  <c r="CR28" i="32"/>
  <c r="FO28" i="32"/>
  <c r="DQ11" i="15" l="1"/>
  <c r="DQ9" i="15"/>
  <c r="DQ10" i="15"/>
  <c r="DQ6" i="15"/>
  <c r="DQ8" i="15"/>
  <c r="IJ16" i="33"/>
  <c r="IF16" i="33"/>
  <c r="AI16" i="33"/>
  <c r="BE16" i="33" s="1"/>
  <c r="CA16" i="33" s="1"/>
  <c r="CW16" i="33" s="1"/>
  <c r="IT16" i="33"/>
  <c r="Y16" i="33"/>
  <c r="AU16" i="33" s="1"/>
  <c r="BQ16" i="33" s="1"/>
  <c r="CM16" i="33" s="1"/>
  <c r="AL16" i="33"/>
  <c r="BH16" i="33" s="1"/>
  <c r="CD16" i="33" s="1"/>
  <c r="EQ15" i="33"/>
  <c r="IS16" i="33"/>
  <c r="IU16" i="33"/>
  <c r="JE16" i="33"/>
  <c r="RB15" i="33"/>
  <c r="ON15" i="33"/>
  <c r="RK15" i="33"/>
  <c r="OW15" i="33"/>
  <c r="IK16" i="33"/>
  <c r="AG16" i="33"/>
  <c r="BC16" i="33" s="1"/>
  <c r="KI15" i="33"/>
  <c r="MO16" i="33"/>
  <c r="JY15" i="33"/>
  <c r="IX16" i="33"/>
  <c r="T16" i="33"/>
  <c r="AP16" i="33" s="1"/>
  <c r="BL16" i="33" s="1"/>
  <c r="CH16" i="33" s="1"/>
  <c r="NR16" i="33"/>
  <c r="X16" i="33"/>
  <c r="AT16" i="33" s="1"/>
  <c r="BP16" i="33" s="1"/>
  <c r="AH16" i="33"/>
  <c r="BD16" i="33" s="1"/>
  <c r="BZ16" i="33" s="1"/>
  <c r="OA16" i="33"/>
  <c r="FS15" i="33"/>
  <c r="GC15" i="33"/>
  <c r="LK15" i="33"/>
  <c r="GQ16" i="33"/>
  <c r="LS17" i="33" s="1"/>
  <c r="DQ12" i="15"/>
  <c r="DQ13" i="15"/>
  <c r="DQ14" i="15"/>
  <c r="DQ16" i="15"/>
  <c r="DQ15" i="15"/>
  <c r="DQ17" i="15"/>
  <c r="DQ18" i="15"/>
  <c r="DQ19" i="15"/>
  <c r="DQ21" i="15"/>
  <c r="DQ23" i="15"/>
  <c r="DQ25" i="15"/>
  <c r="DQ22" i="15"/>
  <c r="DQ24" i="15"/>
  <c r="DQ27" i="15"/>
  <c r="DQ20" i="15"/>
  <c r="DR5" i="15"/>
  <c r="DR26" i="15" s="1"/>
  <c r="CT16" i="33"/>
  <c r="CO16" i="33"/>
  <c r="CN16" i="33"/>
  <c r="CX16" i="33"/>
  <c r="V16" i="33"/>
  <c r="IH16" i="33"/>
  <c r="AY16" i="33"/>
  <c r="BU16" i="33" s="1"/>
  <c r="AX16" i="33"/>
  <c r="BT16" i="33" s="1"/>
  <c r="AF12" i="32"/>
  <c r="BC30" i="32"/>
  <c r="BD30" i="32" s="1"/>
  <c r="BE30" i="32" s="1"/>
  <c r="BF30" i="32" s="1"/>
  <c r="BK29" i="32"/>
  <c r="BN29" i="32" s="1"/>
  <c r="BV30" i="32"/>
  <c r="BW30" i="32" s="1"/>
  <c r="BZ30" i="32" s="1"/>
  <c r="CD30" i="32"/>
  <c r="CA31" i="32"/>
  <c r="BQ31" i="32" s="1"/>
  <c r="CB30" i="32"/>
  <c r="HW29" i="32"/>
  <c r="EZ29" i="32"/>
  <c r="KC22" i="32"/>
  <c r="JS22" i="32" s="1"/>
  <c r="KD21" i="32"/>
  <c r="JX21" i="32"/>
  <c r="JY21" i="32" s="1"/>
  <c r="EF29" i="32"/>
  <c r="EG30" i="32"/>
  <c r="DZ30" i="32" s="1"/>
  <c r="EA30" i="32" s="1"/>
  <c r="EB30" i="32" s="1"/>
  <c r="EC30" i="32" s="1"/>
  <c r="EH29" i="32"/>
  <c r="FO29" i="32"/>
  <c r="CR29" i="32"/>
  <c r="IV29" i="32"/>
  <c r="IW30" i="32"/>
  <c r="IP30" i="32" s="1"/>
  <c r="IQ30" i="32" s="1"/>
  <c r="IR30" i="32" s="1"/>
  <c r="IS30" i="32" s="1"/>
  <c r="IX29" i="32"/>
  <c r="CC29" i="32"/>
  <c r="JK21" i="32"/>
  <c r="JL22" i="32"/>
  <c r="JE22" i="32" s="1"/>
  <c r="JF22" i="32" s="1"/>
  <c r="JG22" i="32" s="1"/>
  <c r="JM21" i="32"/>
  <c r="IG29" i="32"/>
  <c r="IH30" i="32"/>
  <c r="IA30" i="32" s="1"/>
  <c r="IB30" i="32" s="1"/>
  <c r="IC30" i="32" s="1"/>
  <c r="ID30" i="32" s="1"/>
  <c r="II29" i="32"/>
  <c r="FJ29" i="32"/>
  <c r="FK30" i="32"/>
  <c r="FD30" i="32" s="1"/>
  <c r="FE30" i="32" s="1"/>
  <c r="FF30" i="32" s="1"/>
  <c r="FG30" i="32" s="1"/>
  <c r="LV22" i="32"/>
  <c r="LL22" i="32" s="1"/>
  <c r="LW21" i="32"/>
  <c r="LQ21" i="32"/>
  <c r="LR21" i="32" s="1"/>
  <c r="DQ29" i="32"/>
  <c r="DR30" i="32"/>
  <c r="DK30" i="32" s="1"/>
  <c r="DL30" i="32" s="1"/>
  <c r="DM30" i="32" s="1"/>
  <c r="DN30" i="32" s="1"/>
  <c r="FY29" i="32"/>
  <c r="FZ30" i="32"/>
  <c r="FS30" i="32" s="1"/>
  <c r="FT30" i="32" s="1"/>
  <c r="FU30" i="32" s="1"/>
  <c r="FV30" i="32" s="1"/>
  <c r="GD29" i="32"/>
  <c r="GN29" i="32"/>
  <c r="GO30" i="32"/>
  <c r="GH30" i="32" s="1"/>
  <c r="GI30" i="32" s="1"/>
  <c r="GJ30" i="32" s="1"/>
  <c r="GK30" i="32" s="1"/>
  <c r="GP29" i="32"/>
  <c r="AU30" i="32"/>
  <c r="AN30" i="32" s="1"/>
  <c r="AO30" i="32" s="1"/>
  <c r="AP30" i="32" s="1"/>
  <c r="AQ30" i="32" s="1"/>
  <c r="AV29" i="32"/>
  <c r="EV30" i="32"/>
  <c r="EO30" i="32" s="1"/>
  <c r="EP30" i="32" s="1"/>
  <c r="EQ30" i="32" s="1"/>
  <c r="ER30" i="32" s="1"/>
  <c r="EU29" i="32"/>
  <c r="DG29" i="32"/>
  <c r="HD30" i="32"/>
  <c r="GW30" i="32" s="1"/>
  <c r="GX30" i="32" s="1"/>
  <c r="GY30" i="32" s="1"/>
  <c r="GZ30" i="32" s="1"/>
  <c r="HC29" i="32"/>
  <c r="HE29" i="32"/>
  <c r="Z12" i="32"/>
  <c r="AC12" i="32" s="1"/>
  <c r="AE13" i="32"/>
  <c r="AJ12" i="32"/>
  <c r="DV29" i="32"/>
  <c r="CM29" i="32"/>
  <c r="CN30" i="32"/>
  <c r="CG30" i="32" s="1"/>
  <c r="CH30" i="32" s="1"/>
  <c r="CI30" i="32" s="1"/>
  <c r="CJ30" i="32" s="1"/>
  <c r="KR22" i="32"/>
  <c r="KH22" i="32" s="1"/>
  <c r="KS21" i="32"/>
  <c r="KM21" i="32"/>
  <c r="KN21" i="32" s="1"/>
  <c r="DB29" i="32"/>
  <c r="DC30" i="32"/>
  <c r="CV30" i="32" s="1"/>
  <c r="CW30" i="32" s="1"/>
  <c r="CX30" i="32" s="1"/>
  <c r="CY30" i="32" s="1"/>
  <c r="HR29" i="32"/>
  <c r="HS30" i="32"/>
  <c r="HL30" i="32" s="1"/>
  <c r="HM30" i="32" s="1"/>
  <c r="HN30" i="32" s="1"/>
  <c r="HO30" i="32" s="1"/>
  <c r="LB21" i="32"/>
  <c r="LC21" i="32" s="1"/>
  <c r="LH21" i="32"/>
  <c r="LG22" i="32"/>
  <c r="KW22" i="32" s="1"/>
  <c r="DR9" i="15" l="1"/>
  <c r="DR11" i="15"/>
  <c r="DR10" i="15"/>
  <c r="DR6" i="15"/>
  <c r="DR8" i="15"/>
  <c r="AD16" i="33"/>
  <c r="AZ16" i="33" s="1"/>
  <c r="BV16" i="33" s="1"/>
  <c r="IY16" i="33"/>
  <c r="NI16" i="33"/>
  <c r="OE15" i="33"/>
  <c r="RC15" i="33"/>
  <c r="OO15" i="33"/>
  <c r="BY16" i="33"/>
  <c r="CU16" i="33" s="1"/>
  <c r="KO15" i="33"/>
  <c r="IP16" i="33"/>
  <c r="JR16" i="33"/>
  <c r="JH16" i="33"/>
  <c r="JB16" i="33"/>
  <c r="JQ16" i="33"/>
  <c r="JG16" i="33"/>
  <c r="JI16" i="33"/>
  <c r="NS16" i="33"/>
  <c r="AM16" i="33"/>
  <c r="BI16" i="33" s="1"/>
  <c r="CE16" i="33" s="1"/>
  <c r="DA16" i="33" s="1"/>
  <c r="DP16" i="33"/>
  <c r="FH16" i="33" s="1"/>
  <c r="JN16" i="33"/>
  <c r="GI15" i="33"/>
  <c r="OU15" i="33" s="1"/>
  <c r="QS15" i="33"/>
  <c r="HM16" i="33"/>
  <c r="PY16" i="33"/>
  <c r="PC16" i="33" s="1"/>
  <c r="DK16" i="33"/>
  <c r="FC16" i="33" s="1"/>
  <c r="DT16" i="33"/>
  <c r="FL16" i="33" s="1"/>
  <c r="DD16" i="33"/>
  <c r="EV16" i="33" s="1"/>
  <c r="DS16" i="33"/>
  <c r="FK16" i="33" s="1"/>
  <c r="DI16" i="33"/>
  <c r="FA16" i="33" s="1"/>
  <c r="DJ16" i="33"/>
  <c r="FB16" i="33" s="1"/>
  <c r="DR15" i="15"/>
  <c r="DR13" i="15"/>
  <c r="DR14" i="15"/>
  <c r="DR16" i="15"/>
  <c r="DR17" i="15"/>
  <c r="DR19" i="15"/>
  <c r="DR20" i="15"/>
  <c r="DR12" i="15"/>
  <c r="DR18" i="15"/>
  <c r="DR21" i="15"/>
  <c r="DR23" i="15"/>
  <c r="DR25" i="15"/>
  <c r="DR22" i="15"/>
  <c r="DR27" i="15"/>
  <c r="DR24" i="15"/>
  <c r="DS5" i="15"/>
  <c r="DS26" i="15" s="1"/>
  <c r="CQ16" i="33"/>
  <c r="CV16" i="33"/>
  <c r="CL16" i="33"/>
  <c r="CR16" i="33"/>
  <c r="CZ16" i="33"/>
  <c r="CP16" i="33"/>
  <c r="AR16" i="33"/>
  <c r="BN16" i="33" s="1"/>
  <c r="DE31" i="32"/>
  <c r="CU31" i="32" s="1"/>
  <c r="DH30" i="32"/>
  <c r="DF30" i="32"/>
  <c r="CZ30" i="32"/>
  <c r="DA30" i="32" s="1"/>
  <c r="IK30" i="32"/>
  <c r="IJ31" i="32"/>
  <c r="HZ31" i="32" s="1"/>
  <c r="IE30" i="32"/>
  <c r="IF30" i="32" s="1"/>
  <c r="II30" i="32" s="1"/>
  <c r="IM30" i="32"/>
  <c r="AW31" i="32"/>
  <c r="AM31" i="32" s="1"/>
  <c r="AZ30" i="32"/>
  <c r="AT30" i="32"/>
  <c r="AR30" i="32"/>
  <c r="AS30" i="32" s="1"/>
  <c r="AU31" i="32" s="1"/>
  <c r="AX30" i="32"/>
  <c r="CP31" i="32"/>
  <c r="CF31" i="32" s="1"/>
  <c r="CK30" i="32"/>
  <c r="CL30" i="32" s="1"/>
  <c r="CS30" i="32"/>
  <c r="CQ30" i="32"/>
  <c r="HP30" i="32"/>
  <c r="HQ30" i="32" s="1"/>
  <c r="HX30" i="32"/>
  <c r="HU31" i="32"/>
  <c r="HK31" i="32" s="1"/>
  <c r="HV30" i="32"/>
  <c r="GL30" i="32"/>
  <c r="GM30" i="32" s="1"/>
  <c r="GP30" i="32" s="1"/>
  <c r="GT30" i="32"/>
  <c r="GQ31" i="32"/>
  <c r="GG31" i="32" s="1"/>
  <c r="GR30" i="32"/>
  <c r="HI30" i="32"/>
  <c r="HA30" i="32"/>
  <c r="HB30" i="32" s="1"/>
  <c r="HE30" i="32" s="1"/>
  <c r="HG30" i="32"/>
  <c r="HF31" i="32"/>
  <c r="GV31" i="32" s="1"/>
  <c r="GS29" i="32"/>
  <c r="IT30" i="32"/>
  <c r="IU30" i="32" s="1"/>
  <c r="IZ30" i="32"/>
  <c r="IY31" i="32"/>
  <c r="IO31" i="32" s="1"/>
  <c r="JB30" i="32"/>
  <c r="LS21" i="32"/>
  <c r="LT22" i="32"/>
  <c r="LM22" i="32" s="1"/>
  <c r="LN22" i="32" s="1"/>
  <c r="LO22" i="32" s="1"/>
  <c r="LU21" i="32"/>
  <c r="JA29" i="32"/>
  <c r="JZ21" i="32"/>
  <c r="KA22" i="32"/>
  <c r="JT22" i="32" s="1"/>
  <c r="JU22" i="32" s="1"/>
  <c r="JV22" i="32" s="1"/>
  <c r="KB21" i="32"/>
  <c r="KO21" i="32"/>
  <c r="KP22" i="32"/>
  <c r="KI22" i="32" s="1"/>
  <c r="KJ22" i="32" s="1"/>
  <c r="KK22" i="32" s="1"/>
  <c r="KQ21" i="32"/>
  <c r="AI12" i="32"/>
  <c r="BG30" i="32"/>
  <c r="BH30" i="32" s="1"/>
  <c r="BI30" i="32"/>
  <c r="BO30" i="32"/>
  <c r="BL31" i="32"/>
  <c r="BB31" i="32" s="1"/>
  <c r="BM30" i="32"/>
  <c r="EK29" i="32"/>
  <c r="BX30" i="32"/>
  <c r="BY31" i="32"/>
  <c r="BR31" i="32" s="1"/>
  <c r="BS31" i="32" s="1"/>
  <c r="BT31" i="32" s="1"/>
  <c r="BU31" i="32" s="1"/>
  <c r="LE22" i="32"/>
  <c r="KX22" i="32" s="1"/>
  <c r="KY22" i="32" s="1"/>
  <c r="KZ22" i="32" s="1"/>
  <c r="LD21" i="32"/>
  <c r="LF21" i="32"/>
  <c r="EX31" i="32"/>
  <c r="EN31" i="32" s="1"/>
  <c r="FA30" i="32"/>
  <c r="ES30" i="32"/>
  <c r="ET30" i="32" s="1"/>
  <c r="EY30" i="32"/>
  <c r="FW30" i="32"/>
  <c r="FX30" i="32" s="1"/>
  <c r="GC30" i="32"/>
  <c r="GB31" i="32"/>
  <c r="FR31" i="32" s="1"/>
  <c r="GE30" i="32"/>
  <c r="FN30" i="32"/>
  <c r="FM31" i="32"/>
  <c r="FC31" i="32" s="1"/>
  <c r="FP30" i="32"/>
  <c r="FH30" i="32"/>
  <c r="FI30" i="32" s="1"/>
  <c r="AY29" i="32"/>
  <c r="IL29" i="32"/>
  <c r="CC30" i="32"/>
  <c r="EJ30" i="32"/>
  <c r="EI31" i="32"/>
  <c r="DY31" i="32" s="1"/>
  <c r="ED30" i="32"/>
  <c r="EE30" i="32" s="1"/>
  <c r="EH30" i="32" s="1"/>
  <c r="EL30" i="32"/>
  <c r="DU30" i="32"/>
  <c r="DW30" i="32"/>
  <c r="DO30" i="32"/>
  <c r="DP30" i="32" s="1"/>
  <c r="DT31" i="32"/>
  <c r="DJ31" i="32" s="1"/>
  <c r="HH29" i="32"/>
  <c r="JQ22" i="32"/>
  <c r="JH22" i="32"/>
  <c r="JP21" i="32"/>
  <c r="DS9" i="15" l="1"/>
  <c r="DS11" i="15"/>
  <c r="DS10" i="15"/>
  <c r="DS8" i="15"/>
  <c r="DS6" i="15"/>
  <c r="AE16" i="33"/>
  <c r="BA16" i="33" s="1"/>
  <c r="EC16" i="33"/>
  <c r="U16" i="33"/>
  <c r="AQ16" i="33" s="1"/>
  <c r="BM16" i="33" s="1"/>
  <c r="IG16" i="33"/>
  <c r="GU16" i="33"/>
  <c r="LW17" i="33" s="1"/>
  <c r="HC16" i="33"/>
  <c r="HY16" i="33" s="1"/>
  <c r="MQ16" i="33"/>
  <c r="ML16" i="33"/>
  <c r="MR16" i="33"/>
  <c r="NB16" i="33"/>
  <c r="MX16" i="33"/>
  <c r="MS16" i="33"/>
  <c r="NA16" i="33"/>
  <c r="IQ16" i="33"/>
  <c r="JF16" i="33"/>
  <c r="JJ16" i="33"/>
  <c r="JO16" i="33"/>
  <c r="JP16" i="33"/>
  <c r="JU16" i="33"/>
  <c r="JT16" i="33"/>
  <c r="JK16" i="33"/>
  <c r="JL16" i="33"/>
  <c r="NY16" i="33"/>
  <c r="GZ16" i="33"/>
  <c r="HV16" i="33" s="1"/>
  <c r="RI15" i="33"/>
  <c r="KW16" i="33"/>
  <c r="HD16" i="33"/>
  <c r="QL16" i="33" s="1"/>
  <c r="PP16" i="33" s="1"/>
  <c r="GT16" i="33"/>
  <c r="LV17" i="33" s="1"/>
  <c r="GN16" i="33"/>
  <c r="LP17" i="33" s="1"/>
  <c r="DH16" i="33"/>
  <c r="EZ16" i="33" s="1"/>
  <c r="DQ16" i="33"/>
  <c r="FI16" i="33" s="1"/>
  <c r="DR16" i="33"/>
  <c r="FJ16" i="33" s="1"/>
  <c r="GS16" i="33"/>
  <c r="QA16" i="33" s="1"/>
  <c r="PE16" i="33" s="1"/>
  <c r="DV16" i="33"/>
  <c r="FN16" i="33" s="1"/>
  <c r="DM16" i="33"/>
  <c r="FE16" i="33" s="1"/>
  <c r="DL16" i="33"/>
  <c r="FD16" i="33" s="1"/>
  <c r="DW16" i="33"/>
  <c r="FO16" i="33" s="1"/>
  <c r="DN16" i="33"/>
  <c r="FF16" i="33" s="1"/>
  <c r="DS13" i="15"/>
  <c r="DS12" i="15"/>
  <c r="DS15" i="15"/>
  <c r="DS14" i="15"/>
  <c r="DS16" i="15"/>
  <c r="DS17" i="15"/>
  <c r="DS20" i="15"/>
  <c r="DS22" i="15"/>
  <c r="DS24" i="15"/>
  <c r="DS27" i="15"/>
  <c r="DS18" i="15"/>
  <c r="DS19" i="15"/>
  <c r="DS21" i="15"/>
  <c r="DS23" i="15"/>
  <c r="DS25" i="15"/>
  <c r="DT5" i="15"/>
  <c r="DT26" i="15" s="1"/>
  <c r="CJ16" i="33"/>
  <c r="AN31" i="32"/>
  <c r="AO31" i="32" s="1"/>
  <c r="AP31" i="32" s="1"/>
  <c r="AQ31" i="32" s="1"/>
  <c r="AV30" i="32"/>
  <c r="AY30" i="32" s="1"/>
  <c r="LA22" i="32"/>
  <c r="LJ22" i="32"/>
  <c r="EK30" i="32"/>
  <c r="CA32" i="32"/>
  <c r="BQ32" i="32" s="1"/>
  <c r="CD31" i="32"/>
  <c r="BV31" i="32"/>
  <c r="BW31" i="32" s="1"/>
  <c r="CB31" i="32"/>
  <c r="LY22" i="32"/>
  <c r="LP22" i="32"/>
  <c r="FY30" i="32"/>
  <c r="FZ31" i="32"/>
  <c r="FS31" i="32" s="1"/>
  <c r="FT31" i="32" s="1"/>
  <c r="FU31" i="32" s="1"/>
  <c r="FV31" i="32" s="1"/>
  <c r="GA30" i="32"/>
  <c r="BJ31" i="32"/>
  <c r="BC31" i="32" s="1"/>
  <c r="BD31" i="32" s="1"/>
  <c r="BE31" i="32" s="1"/>
  <c r="BF31" i="32" s="1"/>
  <c r="BK30" i="32"/>
  <c r="GS30" i="32"/>
  <c r="HC30" i="32"/>
  <c r="HD31" i="32"/>
  <c r="GW31" i="32" s="1"/>
  <c r="GX31" i="32" s="1"/>
  <c r="GY31" i="32" s="1"/>
  <c r="GZ31" i="32" s="1"/>
  <c r="DB30" i="32"/>
  <c r="DC31" i="32"/>
  <c r="CV31" i="32" s="1"/>
  <c r="CW31" i="32" s="1"/>
  <c r="CX31" i="32" s="1"/>
  <c r="CY31" i="32" s="1"/>
  <c r="DD30" i="32"/>
  <c r="JN23" i="32"/>
  <c r="JD23" i="32" s="1"/>
  <c r="JI22" i="32"/>
  <c r="JJ22" i="32" s="1"/>
  <c r="JO22" i="32"/>
  <c r="HH30" i="32"/>
  <c r="KL22" i="32"/>
  <c r="KU22" i="32"/>
  <c r="FJ30" i="32"/>
  <c r="FK31" i="32"/>
  <c r="FD31" i="32" s="1"/>
  <c r="FE31" i="32" s="1"/>
  <c r="FF31" i="32" s="1"/>
  <c r="FG31" i="32" s="1"/>
  <c r="FL30" i="32"/>
  <c r="CN31" i="32"/>
  <c r="CG31" i="32" s="1"/>
  <c r="CH31" i="32" s="1"/>
  <c r="CI31" i="32" s="1"/>
  <c r="CJ31" i="32" s="1"/>
  <c r="CM30" i="32"/>
  <c r="CO30" i="32"/>
  <c r="IG30" i="32"/>
  <c r="IH31" i="32"/>
  <c r="IA31" i="32" s="1"/>
  <c r="IB31" i="32" s="1"/>
  <c r="IC31" i="32" s="1"/>
  <c r="ID31" i="32" s="1"/>
  <c r="LI21" i="32"/>
  <c r="AG13" i="32"/>
  <c r="AD12" i="32"/>
  <c r="KT21" i="32"/>
  <c r="IV30" i="32"/>
  <c r="IW31" i="32"/>
  <c r="IP31" i="32" s="1"/>
  <c r="IQ31" i="32" s="1"/>
  <c r="IR31" i="32" s="1"/>
  <c r="IS31" i="32" s="1"/>
  <c r="GO31" i="32"/>
  <c r="GH31" i="32" s="1"/>
  <c r="GI31" i="32" s="1"/>
  <c r="GJ31" i="32" s="1"/>
  <c r="GK31" i="32" s="1"/>
  <c r="GN30" i="32"/>
  <c r="HR30" i="32"/>
  <c r="HS31" i="32"/>
  <c r="HL31" i="32" s="1"/>
  <c r="HM31" i="32" s="1"/>
  <c r="HN31" i="32" s="1"/>
  <c r="HO31" i="32" s="1"/>
  <c r="HT30" i="32"/>
  <c r="DQ30" i="32"/>
  <c r="DR31" i="32"/>
  <c r="DK31" i="32" s="1"/>
  <c r="DL31" i="32" s="1"/>
  <c r="DM31" i="32" s="1"/>
  <c r="DN31" i="32" s="1"/>
  <c r="DS30" i="32"/>
  <c r="EG31" i="32"/>
  <c r="DZ31" i="32" s="1"/>
  <c r="EA31" i="32" s="1"/>
  <c r="EB31" i="32" s="1"/>
  <c r="EC31" i="32" s="1"/>
  <c r="EF30" i="32"/>
  <c r="KF22" i="32"/>
  <c r="JW22" i="32"/>
  <c r="IL30" i="32"/>
  <c r="EV31" i="32"/>
  <c r="EO31" i="32" s="1"/>
  <c r="EP31" i="32" s="1"/>
  <c r="EQ31" i="32" s="1"/>
  <c r="ER31" i="32" s="1"/>
  <c r="EU30" i="32"/>
  <c r="EW30" i="32"/>
  <c r="KE21" i="32"/>
  <c r="IX30" i="32"/>
  <c r="LX21" i="32"/>
  <c r="BW16" i="33" l="1"/>
  <c r="DT9" i="15"/>
  <c r="DT11" i="15"/>
  <c r="DT10" i="15"/>
  <c r="DT8" i="15"/>
  <c r="DT6" i="15"/>
  <c r="EE16" i="33"/>
  <c r="EP16" i="33"/>
  <c r="AK16" i="33"/>
  <c r="BG16" i="33" s="1"/>
  <c r="CC16" i="33" s="1"/>
  <c r="QK16" i="33"/>
  <c r="PO16" i="33" s="1"/>
  <c r="ME17" i="33"/>
  <c r="HQ16" i="33"/>
  <c r="QC16" i="33"/>
  <c r="PG16" i="33" s="1"/>
  <c r="HG16" i="33"/>
  <c r="QO16" i="33" s="1"/>
  <c r="PS16" i="33" s="1"/>
  <c r="MZ16" i="33"/>
  <c r="KA16" i="33"/>
  <c r="MT16" i="33"/>
  <c r="MU16" i="33"/>
  <c r="HA16" i="33"/>
  <c r="MC17" i="33" s="1"/>
  <c r="GX16" i="33"/>
  <c r="LZ17" i="33" s="1"/>
  <c r="ND16" i="33"/>
  <c r="MP16" i="33"/>
  <c r="QH16" i="33"/>
  <c r="PL16" i="33" s="1"/>
  <c r="IW16" i="33"/>
  <c r="MY16" i="33"/>
  <c r="MV16" i="33"/>
  <c r="NE16" i="33"/>
  <c r="JD16" i="33"/>
  <c r="MB17" i="33"/>
  <c r="QB16" i="33"/>
  <c r="PF16" i="33" s="1"/>
  <c r="FU16" i="33"/>
  <c r="OG16" i="33" s="1"/>
  <c r="MF17" i="33"/>
  <c r="HZ16" i="33"/>
  <c r="GR16" i="33"/>
  <c r="HN16" i="33" s="1"/>
  <c r="HP16" i="33"/>
  <c r="HB16" i="33"/>
  <c r="MD17" i="33" s="1"/>
  <c r="PV16" i="33"/>
  <c r="OZ16" i="33" s="1"/>
  <c r="HJ16" i="33"/>
  <c r="GW16" i="33"/>
  <c r="LY17" i="33" s="1"/>
  <c r="LU17" i="33"/>
  <c r="GV16" i="33"/>
  <c r="QD16" i="33" s="1"/>
  <c r="PH16" i="33" s="1"/>
  <c r="HF16" i="33"/>
  <c r="QN16" i="33" s="1"/>
  <c r="PR16" i="33" s="1"/>
  <c r="DF16" i="33"/>
  <c r="EX16" i="33" s="1"/>
  <c r="HO16" i="33"/>
  <c r="DT12" i="15"/>
  <c r="DT14" i="15"/>
  <c r="DT16" i="15"/>
  <c r="DT13" i="15"/>
  <c r="DT15" i="15"/>
  <c r="DT18" i="15"/>
  <c r="DT19" i="15"/>
  <c r="DT20" i="15"/>
  <c r="DT22" i="15"/>
  <c r="DT24" i="15"/>
  <c r="DT27" i="15"/>
  <c r="DT21" i="15"/>
  <c r="DT17" i="15"/>
  <c r="DT25" i="15"/>
  <c r="DT23" i="15"/>
  <c r="DU5" i="15"/>
  <c r="DU26" i="15" s="1"/>
  <c r="CI16" i="33"/>
  <c r="CS16" i="33"/>
  <c r="LJ16" i="33"/>
  <c r="JB31" i="32"/>
  <c r="IY32" i="32"/>
  <c r="IO32" i="32" s="1"/>
  <c r="IT31" i="32"/>
  <c r="IU31" i="32" s="1"/>
  <c r="IX31" i="32" s="1"/>
  <c r="IZ31" i="32"/>
  <c r="EL31" i="32"/>
  <c r="EI32" i="32"/>
  <c r="DY32" i="32" s="1"/>
  <c r="ED31" i="32"/>
  <c r="EE31" i="32" s="1"/>
  <c r="EJ31" i="32"/>
  <c r="GQ32" i="32"/>
  <c r="GG32" i="32" s="1"/>
  <c r="GT31" i="32"/>
  <c r="GR31" i="32"/>
  <c r="GL31" i="32"/>
  <c r="GM31" i="32" s="1"/>
  <c r="ES31" i="32"/>
  <c r="ET31" i="32" s="1"/>
  <c r="EW31" i="32" s="1"/>
  <c r="FA31" i="32"/>
  <c r="EY31" i="32"/>
  <c r="EX32" i="32"/>
  <c r="EN32" i="32" s="1"/>
  <c r="DO31" i="32"/>
  <c r="DP31" i="32" s="1"/>
  <c r="DS31" i="32" s="1"/>
  <c r="DW31" i="32"/>
  <c r="DU31" i="32"/>
  <c r="DT32" i="32"/>
  <c r="DJ32" i="32" s="1"/>
  <c r="HV31" i="32"/>
  <c r="HU32" i="32"/>
  <c r="HK32" i="32" s="1"/>
  <c r="HP31" i="32"/>
  <c r="HQ31" i="32" s="1"/>
  <c r="HT31" i="32" s="1"/>
  <c r="HX31" i="32"/>
  <c r="JA30" i="32"/>
  <c r="IJ32" i="32"/>
  <c r="HZ32" i="32" s="1"/>
  <c r="IK31" i="32"/>
  <c r="IM31" i="32"/>
  <c r="IE31" i="32"/>
  <c r="IF31" i="32" s="1"/>
  <c r="CR30" i="32"/>
  <c r="GD30" i="32"/>
  <c r="EZ30" i="32"/>
  <c r="KY16" i="33"/>
  <c r="DV30" i="32"/>
  <c r="CP32" i="32"/>
  <c r="CF32" i="32" s="1"/>
  <c r="CK31" i="32"/>
  <c r="CL31" i="32" s="1"/>
  <c r="CO31" i="32" s="1"/>
  <c r="CS31" i="32"/>
  <c r="CQ31" i="32"/>
  <c r="FO30" i="32"/>
  <c r="KS22" i="32"/>
  <c r="KR23" i="32"/>
  <c r="KH23" i="32" s="1"/>
  <c r="KM22" i="32"/>
  <c r="KN22" i="32" s="1"/>
  <c r="JL23" i="32"/>
  <c r="JE23" i="32" s="1"/>
  <c r="JF23" i="32" s="1"/>
  <c r="JG23" i="32" s="1"/>
  <c r="JK22" i="32"/>
  <c r="JM22" i="32"/>
  <c r="LB22" i="32"/>
  <c r="LC22" i="32" s="1"/>
  <c r="LH22" i="32"/>
  <c r="LG23" i="32"/>
  <c r="KW23" i="32" s="1"/>
  <c r="KC23" i="32"/>
  <c r="JS23" i="32" s="1"/>
  <c r="JX22" i="32"/>
  <c r="JY22" i="32" s="1"/>
  <c r="KD22" i="32"/>
  <c r="DE32" i="32"/>
  <c r="CU32" i="32" s="1"/>
  <c r="DH31" i="32"/>
  <c r="CZ31" i="32"/>
  <c r="DA31" i="32" s="1"/>
  <c r="DD31" i="32" s="1"/>
  <c r="DF31" i="32"/>
  <c r="FN31" i="32"/>
  <c r="FM32" i="32"/>
  <c r="FC32" i="32" s="1"/>
  <c r="FH31" i="32"/>
  <c r="FI31" i="32" s="1"/>
  <c r="FL31" i="32" s="1"/>
  <c r="FP31" i="32"/>
  <c r="HW30" i="32"/>
  <c r="BN30" i="32"/>
  <c r="LV23" i="32"/>
  <c r="LL23" i="32" s="1"/>
  <c r="LQ22" i="32"/>
  <c r="LR22" i="32" s="1"/>
  <c r="LW22" i="32"/>
  <c r="AZ31" i="32"/>
  <c r="AR31" i="32"/>
  <c r="AS31" i="32" s="1"/>
  <c r="AT31" i="32"/>
  <c r="AW32" i="32"/>
  <c r="AM32" i="32" s="1"/>
  <c r="AX31" i="32"/>
  <c r="HI31" i="32"/>
  <c r="HF32" i="32"/>
  <c r="GV32" i="32" s="1"/>
  <c r="HA31" i="32"/>
  <c r="HB31" i="32" s="1"/>
  <c r="HG31" i="32"/>
  <c r="AA13" i="32"/>
  <c r="S13" i="32"/>
  <c r="T13" i="32" s="1"/>
  <c r="GC31" i="32"/>
  <c r="GB32" i="32"/>
  <c r="FR32" i="32" s="1"/>
  <c r="FW31" i="32"/>
  <c r="FX31" i="32" s="1"/>
  <c r="GE31" i="32"/>
  <c r="BM31" i="32"/>
  <c r="BO31" i="32"/>
  <c r="BL32" i="32"/>
  <c r="BB32" i="32" s="1"/>
  <c r="BG31" i="32"/>
  <c r="BH31" i="32" s="1"/>
  <c r="BJ32" i="32" s="1"/>
  <c r="BI31" i="32"/>
  <c r="DG30" i="32"/>
  <c r="BX31" i="32"/>
  <c r="BY32" i="32"/>
  <c r="BR32" i="32" s="1"/>
  <c r="BS32" i="32" s="1"/>
  <c r="BT32" i="32" s="1"/>
  <c r="BU32" i="32" s="1"/>
  <c r="BZ31" i="32"/>
  <c r="DU11" i="15" l="1"/>
  <c r="DU9" i="15"/>
  <c r="DU10" i="15"/>
  <c r="DU6" i="15"/>
  <c r="DU8" i="15"/>
  <c r="EL16" i="33"/>
  <c r="ER16" i="33"/>
  <c r="EF16" i="33"/>
  <c r="ES16" i="33"/>
  <c r="EO16" i="33"/>
  <c r="EH16" i="33"/>
  <c r="DZ16" i="33"/>
  <c r="EG16" i="33"/>
  <c r="KZ16" i="33"/>
  <c r="KD16" i="33" s="1"/>
  <c r="HT16" i="33"/>
  <c r="QF16" i="33"/>
  <c r="PJ16" i="33" s="1"/>
  <c r="LI16" i="33"/>
  <c r="GG16" i="33" s="1"/>
  <c r="LA16" i="33"/>
  <c r="QI16" i="33"/>
  <c r="PM16" i="33" s="1"/>
  <c r="IC16" i="33"/>
  <c r="MI17" i="33"/>
  <c r="HW16" i="33"/>
  <c r="MN16" i="33"/>
  <c r="LF16" i="33"/>
  <c r="GH16" i="33"/>
  <c r="KN16" i="33"/>
  <c r="FW16" i="33"/>
  <c r="OI16" i="33" s="1"/>
  <c r="KC16" i="33"/>
  <c r="JC16" i="33"/>
  <c r="JM16" i="33"/>
  <c r="LT17" i="33"/>
  <c r="NK17" i="33"/>
  <c r="QU16" i="33"/>
  <c r="PZ16" i="33"/>
  <c r="PD16" i="33" s="1"/>
  <c r="HX16" i="33"/>
  <c r="HS16" i="33"/>
  <c r="QE16" i="33"/>
  <c r="PI16" i="33" s="1"/>
  <c r="QJ16" i="33"/>
  <c r="PN16" i="33" s="1"/>
  <c r="MH17" i="33"/>
  <c r="KT16" i="33"/>
  <c r="LX17" i="33"/>
  <c r="HR16" i="33"/>
  <c r="IB16" i="33"/>
  <c r="DE16" i="33"/>
  <c r="EW16" i="33" s="1"/>
  <c r="GP16" i="33"/>
  <c r="LR17" i="33" s="1"/>
  <c r="DO16" i="33"/>
  <c r="FG16" i="33" s="1"/>
  <c r="DU12" i="15"/>
  <c r="DU14" i="15"/>
  <c r="DU16" i="15"/>
  <c r="DU17" i="15"/>
  <c r="DU18" i="15"/>
  <c r="DU13" i="15"/>
  <c r="DU15" i="15"/>
  <c r="DU19" i="15"/>
  <c r="DU21" i="15"/>
  <c r="DU23" i="15"/>
  <c r="DU25" i="15"/>
  <c r="DU20" i="15"/>
  <c r="DU22" i="15"/>
  <c r="DU24" i="15"/>
  <c r="DU27" i="15"/>
  <c r="DV5" i="15"/>
  <c r="DV26" i="15" s="1"/>
  <c r="CY16" i="33"/>
  <c r="BC32" i="32"/>
  <c r="BD32" i="32" s="1"/>
  <c r="BE32" i="32" s="1"/>
  <c r="BF32" i="32" s="1"/>
  <c r="CB32" i="32"/>
  <c r="CD32" i="32"/>
  <c r="BV32" i="32"/>
  <c r="BW32" i="32" s="1"/>
  <c r="BZ32" i="32" s="1"/>
  <c r="CA33" i="32"/>
  <c r="BQ33" i="32" s="1"/>
  <c r="FO31" i="32"/>
  <c r="CR31" i="32"/>
  <c r="LL16" i="33"/>
  <c r="HW31" i="32"/>
  <c r="LD22" i="32"/>
  <c r="LE23" i="32"/>
  <c r="KX23" i="32" s="1"/>
  <c r="KY23" i="32" s="1"/>
  <c r="KZ23" i="32" s="1"/>
  <c r="LF22" i="32"/>
  <c r="EZ31" i="32"/>
  <c r="IG31" i="32"/>
  <c r="IH32" i="32"/>
  <c r="IA32" i="32" s="1"/>
  <c r="IB32" i="32" s="1"/>
  <c r="IC32" i="32" s="1"/>
  <c r="ID32" i="32" s="1"/>
  <c r="II31" i="32"/>
  <c r="JA31" i="32"/>
  <c r="HR31" i="32"/>
  <c r="HS32" i="32"/>
  <c r="HL32" i="32" s="1"/>
  <c r="HM32" i="32" s="1"/>
  <c r="HN32" i="32" s="1"/>
  <c r="HO32" i="32" s="1"/>
  <c r="EG32" i="32"/>
  <c r="DZ32" i="32" s="1"/>
  <c r="EA32" i="32" s="1"/>
  <c r="EB32" i="32" s="1"/>
  <c r="EC32" i="32" s="1"/>
  <c r="EF31" i="32"/>
  <c r="EH31" i="32"/>
  <c r="CC31" i="32"/>
  <c r="LM16" i="33"/>
  <c r="IW32" i="32"/>
  <c r="IP32" i="32" s="1"/>
  <c r="IQ32" i="32" s="1"/>
  <c r="IR32" i="32" s="1"/>
  <c r="IS32" i="32" s="1"/>
  <c r="IV31" i="32"/>
  <c r="DG31" i="32"/>
  <c r="FY31" i="32"/>
  <c r="FZ32" i="32"/>
  <c r="FS32" i="32" s="1"/>
  <c r="FT32" i="32" s="1"/>
  <c r="FU32" i="32" s="1"/>
  <c r="FV32" i="32" s="1"/>
  <c r="BK31" i="32"/>
  <c r="FJ31" i="32"/>
  <c r="FK32" i="32"/>
  <c r="FD32" i="32" s="1"/>
  <c r="FE32" i="32" s="1"/>
  <c r="FF32" i="32" s="1"/>
  <c r="FG32" i="32" s="1"/>
  <c r="DC32" i="32"/>
  <c r="CV32" i="32" s="1"/>
  <c r="CW32" i="32" s="1"/>
  <c r="CX32" i="32" s="1"/>
  <c r="CY32" i="32" s="1"/>
  <c r="DB31" i="32"/>
  <c r="KA23" i="32"/>
  <c r="JT23" i="32" s="1"/>
  <c r="JU23" i="32" s="1"/>
  <c r="JV23" i="32" s="1"/>
  <c r="JZ22" i="32"/>
  <c r="KB22" i="32"/>
  <c r="LB16" i="33"/>
  <c r="KO22" i="32"/>
  <c r="KP23" i="32"/>
  <c r="KI23" i="32" s="1"/>
  <c r="KJ23" i="32" s="1"/>
  <c r="KK23" i="32" s="1"/>
  <c r="KQ22" i="32"/>
  <c r="DV31" i="32"/>
  <c r="DQ31" i="32"/>
  <c r="DR32" i="32"/>
  <c r="DK32" i="32" s="1"/>
  <c r="DL32" i="32" s="1"/>
  <c r="DM32" i="32" s="1"/>
  <c r="DN32" i="32" s="1"/>
  <c r="EV32" i="32"/>
  <c r="EO32" i="32" s="1"/>
  <c r="EP32" i="32" s="1"/>
  <c r="EQ32" i="32" s="1"/>
  <c r="ER32" i="32" s="1"/>
  <c r="EU31" i="32"/>
  <c r="HD32" i="32"/>
  <c r="GW32" i="32" s="1"/>
  <c r="GX32" i="32" s="1"/>
  <c r="GY32" i="32" s="1"/>
  <c r="GZ32" i="32" s="1"/>
  <c r="HC31" i="32"/>
  <c r="HE31" i="32"/>
  <c r="AU32" i="32"/>
  <c r="AN32" i="32" s="1"/>
  <c r="AO32" i="32" s="1"/>
  <c r="AP32" i="32" s="1"/>
  <c r="AQ32" i="32" s="1"/>
  <c r="AV31" i="32"/>
  <c r="LS22" i="32"/>
  <c r="LT23" i="32"/>
  <c r="LM23" i="32" s="1"/>
  <c r="LN23" i="32" s="1"/>
  <c r="LO23" i="32" s="1"/>
  <c r="LU22" i="32"/>
  <c r="JQ23" i="32"/>
  <c r="JH23" i="32"/>
  <c r="JP22" i="32"/>
  <c r="U13" i="32"/>
  <c r="V13" i="32" s="1"/>
  <c r="CN32" i="32"/>
  <c r="CG32" i="32" s="1"/>
  <c r="CH32" i="32" s="1"/>
  <c r="CI32" i="32" s="1"/>
  <c r="CJ32" i="32" s="1"/>
  <c r="CM31" i="32"/>
  <c r="GA31" i="32"/>
  <c r="GN31" i="32"/>
  <c r="GO32" i="32"/>
  <c r="GH32" i="32" s="1"/>
  <c r="GI32" i="32" s="1"/>
  <c r="GJ32" i="32" s="1"/>
  <c r="GK32" i="32" s="1"/>
  <c r="GP31" i="32"/>
  <c r="DV9" i="15" l="1"/>
  <c r="DV11" i="15"/>
  <c r="DV10" i="15"/>
  <c r="DV8" i="15"/>
  <c r="DV6" i="15"/>
  <c r="EM16" i="33"/>
  <c r="EI16" i="33"/>
  <c r="EJ16" i="33"/>
  <c r="EN16" i="33"/>
  <c r="ED16" i="33"/>
  <c r="RH16" i="33"/>
  <c r="OT16" i="33"/>
  <c r="RG16" i="33"/>
  <c r="OS16" i="33"/>
  <c r="FX16" i="33"/>
  <c r="LD16" i="33"/>
  <c r="KH16" i="33" s="1"/>
  <c r="KM16" i="33"/>
  <c r="KE16" i="33"/>
  <c r="LG16" i="33"/>
  <c r="GE16" i="33" s="1"/>
  <c r="FY16" i="33"/>
  <c r="OK16" i="33" s="1"/>
  <c r="GD16" i="33"/>
  <c r="MW16" i="33"/>
  <c r="MM16" i="33"/>
  <c r="JX16" i="33"/>
  <c r="KJ16" i="33"/>
  <c r="NX17" i="33"/>
  <c r="GK16" i="33"/>
  <c r="KQ16" i="33"/>
  <c r="QW16" i="33"/>
  <c r="GJ16" i="33"/>
  <c r="OV16" i="33" s="1"/>
  <c r="KP16" i="33"/>
  <c r="FZ16" i="33"/>
  <c r="OL16" i="33" s="1"/>
  <c r="KF16" i="33"/>
  <c r="JS16" i="33"/>
  <c r="KX16" i="33"/>
  <c r="NW17" i="33"/>
  <c r="W17" i="33"/>
  <c r="AS17" i="33" s="1"/>
  <c r="BO17" i="33" s="1"/>
  <c r="CK17" i="33" s="1"/>
  <c r="II17" i="33"/>
  <c r="FR16" i="33"/>
  <c r="LC16" i="33"/>
  <c r="LH16" i="33"/>
  <c r="HL16" i="33"/>
  <c r="GO16" i="33"/>
  <c r="LQ17" i="33" s="1"/>
  <c r="PX16" i="33"/>
  <c r="PB16" i="33" s="1"/>
  <c r="DU16" i="33"/>
  <c r="FM16" i="33" s="1"/>
  <c r="GY16" i="33"/>
  <c r="HU16" i="33" s="1"/>
  <c r="DV12" i="15"/>
  <c r="DV13" i="15"/>
  <c r="DV15" i="15"/>
  <c r="DV14" i="15"/>
  <c r="DV16" i="15"/>
  <c r="DV17" i="15"/>
  <c r="DV19" i="15"/>
  <c r="DV20" i="15"/>
  <c r="DV18" i="15"/>
  <c r="DV21" i="15"/>
  <c r="DV23" i="15"/>
  <c r="DV25" i="15"/>
  <c r="DV24" i="15"/>
  <c r="DV22" i="15"/>
  <c r="DV27" i="15"/>
  <c r="DW5" i="15"/>
  <c r="DW26" i="15" s="1"/>
  <c r="NM17" i="33"/>
  <c r="HG32" i="32"/>
  <c r="HF33" i="32"/>
  <c r="GV33" i="32" s="1"/>
  <c r="HA32" i="32"/>
  <c r="HB32" i="32" s="1"/>
  <c r="HE32" i="32" s="1"/>
  <c r="HI32" i="32"/>
  <c r="GR32" i="32"/>
  <c r="GL32" i="32"/>
  <c r="GM32" i="32" s="1"/>
  <c r="GP32" i="32" s="1"/>
  <c r="GT32" i="32"/>
  <c r="GQ33" i="32"/>
  <c r="GG33" i="32" s="1"/>
  <c r="AX32" i="32"/>
  <c r="AW33" i="32"/>
  <c r="AM33" i="32" s="1"/>
  <c r="AT32" i="32"/>
  <c r="AR32" i="32"/>
  <c r="AS32" i="32" s="1"/>
  <c r="AU33" i="32" s="1"/>
  <c r="AZ32" i="32"/>
  <c r="CK32" i="32"/>
  <c r="CL32" i="32" s="1"/>
  <c r="CP33" i="32"/>
  <c r="CF33" i="32" s="1"/>
  <c r="CS32" i="32"/>
  <c r="CQ32" i="32"/>
  <c r="CZ32" i="32"/>
  <c r="DA32" i="32" s="1"/>
  <c r="DH32" i="32"/>
  <c r="DF32" i="32"/>
  <c r="DE33" i="32"/>
  <c r="CU33" i="32" s="1"/>
  <c r="EL32" i="32"/>
  <c r="EI33" i="32"/>
  <c r="DY33" i="32" s="1"/>
  <c r="ED32" i="32"/>
  <c r="EE32" i="32" s="1"/>
  <c r="EH32" i="32" s="1"/>
  <c r="EJ32" i="32"/>
  <c r="LP23" i="32"/>
  <c r="LY23" i="32"/>
  <c r="JW23" i="32"/>
  <c r="KF23" i="32"/>
  <c r="GE32" i="32"/>
  <c r="FW32" i="32"/>
  <c r="FX32" i="32" s="1"/>
  <c r="GA32" i="32" s="1"/>
  <c r="GB33" i="32"/>
  <c r="FR33" i="32" s="1"/>
  <c r="GC32" i="32"/>
  <c r="ES32" i="32"/>
  <c r="ET32" i="32" s="1"/>
  <c r="FA32" i="32"/>
  <c r="EY32" i="32"/>
  <c r="EX33" i="32"/>
  <c r="EN33" i="32" s="1"/>
  <c r="DU32" i="32"/>
  <c r="DT33" i="32"/>
  <c r="DJ33" i="32" s="1"/>
  <c r="DO32" i="32"/>
  <c r="DP32" i="32" s="1"/>
  <c r="DW32" i="32"/>
  <c r="AB13" i="32"/>
  <c r="W13" i="32"/>
  <c r="KL23" i="32"/>
  <c r="KU23" i="32"/>
  <c r="JI23" i="32"/>
  <c r="JJ23" i="32" s="1"/>
  <c r="JO23" i="32"/>
  <c r="JN24" i="32"/>
  <c r="JD24" i="32" s="1"/>
  <c r="AY31" i="32"/>
  <c r="IZ32" i="32"/>
  <c r="IY33" i="32"/>
  <c r="IO33" i="32" s="1"/>
  <c r="IT32" i="32"/>
  <c r="IU32" i="32" s="1"/>
  <c r="JB32" i="32"/>
  <c r="KT22" i="32"/>
  <c r="KE22" i="32"/>
  <c r="EK31" i="32"/>
  <c r="BI32" i="32"/>
  <c r="BM32" i="32"/>
  <c r="BL33" i="32"/>
  <c r="BB33" i="32" s="1"/>
  <c r="BG32" i="32"/>
  <c r="BH32" i="32" s="1"/>
  <c r="BJ33" i="32" s="1"/>
  <c r="BO32" i="32"/>
  <c r="BX32" i="32"/>
  <c r="BY33" i="32"/>
  <c r="BR33" i="32" s="1"/>
  <c r="BS33" i="32" s="1"/>
  <c r="BT33" i="32" s="1"/>
  <c r="BU33" i="32" s="1"/>
  <c r="FP32" i="32"/>
  <c r="FM33" i="32"/>
  <c r="FC33" i="32" s="1"/>
  <c r="FN32" i="32"/>
  <c r="FH32" i="32"/>
  <c r="FI32" i="32" s="1"/>
  <c r="IJ33" i="32"/>
  <c r="HZ33" i="32" s="1"/>
  <c r="IE32" i="32"/>
  <c r="IF32" i="32" s="1"/>
  <c r="II32" i="32" s="1"/>
  <c r="IK32" i="32"/>
  <c r="IM32" i="32"/>
  <c r="GD31" i="32"/>
  <c r="LX22" i="32"/>
  <c r="HV32" i="32"/>
  <c r="HU33" i="32"/>
  <c r="HK33" i="32" s="1"/>
  <c r="HP32" i="32"/>
  <c r="HQ32" i="32" s="1"/>
  <c r="HX32" i="32"/>
  <c r="HH31" i="32"/>
  <c r="LA23" i="32"/>
  <c r="LJ23" i="32"/>
  <c r="GS31" i="32"/>
  <c r="BN31" i="32"/>
  <c r="CC32" i="32"/>
  <c r="IL31" i="32"/>
  <c r="LI22" i="32"/>
  <c r="DW11" i="15" l="1"/>
  <c r="DW9" i="15"/>
  <c r="DW10" i="15"/>
  <c r="DW8" i="15"/>
  <c r="DW6" i="15"/>
  <c r="IV17" i="33"/>
  <c r="EB16" i="33"/>
  <c r="AI17" i="33"/>
  <c r="BE17" i="33" s="1"/>
  <c r="CA17" i="33" s="1"/>
  <c r="RD16" i="33"/>
  <c r="OP16" i="33"/>
  <c r="NH17" i="33"/>
  <c r="OD16" i="33"/>
  <c r="RK16" i="33"/>
  <c r="OW16" i="33"/>
  <c r="RE16" i="33"/>
  <c r="OQ16" i="33"/>
  <c r="QX16" i="33"/>
  <c r="OJ16" i="33"/>
  <c r="GB16" i="33"/>
  <c r="NN17" i="33"/>
  <c r="KK16" i="33"/>
  <c r="NO17" i="33"/>
  <c r="AA17" i="33" s="1"/>
  <c r="QY16" i="33"/>
  <c r="NT17" i="33"/>
  <c r="NC16" i="33"/>
  <c r="KL16" i="33"/>
  <c r="AJ17" i="33"/>
  <c r="BF17" i="33" s="1"/>
  <c r="CB17" i="33" s="1"/>
  <c r="RJ16" i="33"/>
  <c r="QZ16" i="33"/>
  <c r="GA16" i="33"/>
  <c r="KG16" i="33"/>
  <c r="FV16" i="33"/>
  <c r="KB16" i="33"/>
  <c r="JE17" i="33"/>
  <c r="IU17" i="33"/>
  <c r="QR16" i="33"/>
  <c r="GF16" i="33"/>
  <c r="KV16" i="33"/>
  <c r="MA17" i="33"/>
  <c r="PW16" i="33"/>
  <c r="PA16" i="33" s="1"/>
  <c r="HK16" i="33"/>
  <c r="QG16" i="33"/>
  <c r="PK16" i="33" s="1"/>
  <c r="HE16" i="33"/>
  <c r="IA16" i="33" s="1"/>
  <c r="DG17" i="33"/>
  <c r="EY17" i="33" s="1"/>
  <c r="DW13" i="15"/>
  <c r="DW15" i="15"/>
  <c r="DW12" i="15"/>
  <c r="DW16" i="15"/>
  <c r="DW14" i="15"/>
  <c r="DW17" i="15"/>
  <c r="DW18" i="15"/>
  <c r="DW19" i="15"/>
  <c r="DW22" i="15"/>
  <c r="DW24" i="15"/>
  <c r="DW27" i="15"/>
  <c r="DW20" i="15"/>
  <c r="DW21" i="15"/>
  <c r="DW23" i="15"/>
  <c r="DW25" i="15"/>
  <c r="DX5" i="15"/>
  <c r="DX26" i="15" s="1"/>
  <c r="NP17" i="33"/>
  <c r="OA17" i="33"/>
  <c r="Y17" i="33"/>
  <c r="IK17" i="33"/>
  <c r="NZ17" i="33"/>
  <c r="NU17" i="33"/>
  <c r="BK32" i="32"/>
  <c r="BN32" i="32" s="1"/>
  <c r="AV32" i="32"/>
  <c r="AY32" i="32" s="1"/>
  <c r="BC33" i="32"/>
  <c r="BD33" i="32" s="1"/>
  <c r="BE33" i="32" s="1"/>
  <c r="BF33" i="32" s="1"/>
  <c r="GS32" i="32"/>
  <c r="LB23" i="32"/>
  <c r="LC23" i="32" s="1"/>
  <c r="LH23" i="32"/>
  <c r="LG24" i="32"/>
  <c r="KW24" i="32" s="1"/>
  <c r="IG32" i="32"/>
  <c r="IH33" i="32"/>
  <c r="IA33" i="32" s="1"/>
  <c r="IB33" i="32" s="1"/>
  <c r="IC33" i="32" s="1"/>
  <c r="ID33" i="32" s="1"/>
  <c r="FJ32" i="32"/>
  <c r="FK33" i="32"/>
  <c r="FD33" i="32" s="1"/>
  <c r="FE33" i="32" s="1"/>
  <c r="FF33" i="32" s="1"/>
  <c r="FG33" i="32" s="1"/>
  <c r="FL32" i="32"/>
  <c r="IV32" i="32"/>
  <c r="IW33" i="32"/>
  <c r="IP33" i="32" s="1"/>
  <c r="IQ33" i="32" s="1"/>
  <c r="IR33" i="32" s="1"/>
  <c r="IS33" i="32" s="1"/>
  <c r="IX32" i="32"/>
  <c r="EU32" i="32"/>
  <c r="EV33" i="32"/>
  <c r="EO33" i="32" s="1"/>
  <c r="EP33" i="32" s="1"/>
  <c r="EQ33" i="32" s="1"/>
  <c r="ER33" i="32" s="1"/>
  <c r="EW32" i="32"/>
  <c r="LV24" i="32"/>
  <c r="LL24" i="32" s="1"/>
  <c r="LQ23" i="32"/>
  <c r="LR23" i="32" s="1"/>
  <c r="LW23" i="32"/>
  <c r="DC33" i="32"/>
  <c r="CV33" i="32" s="1"/>
  <c r="CW33" i="32" s="1"/>
  <c r="CX33" i="32" s="1"/>
  <c r="CY33" i="32" s="1"/>
  <c r="DB32" i="32"/>
  <c r="DD32" i="32"/>
  <c r="CM32" i="32"/>
  <c r="CN33" i="32"/>
  <c r="CG33" i="32" s="1"/>
  <c r="CH33" i="32" s="1"/>
  <c r="CI33" i="32" s="1"/>
  <c r="CJ33" i="32" s="1"/>
  <c r="CO32" i="32"/>
  <c r="HR32" i="32"/>
  <c r="HS33" i="32"/>
  <c r="HL33" i="32" s="1"/>
  <c r="HM33" i="32" s="1"/>
  <c r="HN33" i="32" s="1"/>
  <c r="HO33" i="32" s="1"/>
  <c r="HT32" i="32"/>
  <c r="GD32" i="32"/>
  <c r="JK23" i="32"/>
  <c r="JL24" i="32"/>
  <c r="JE24" i="32" s="1"/>
  <c r="JF24" i="32" s="1"/>
  <c r="JG24" i="32" s="1"/>
  <c r="JM23" i="32"/>
  <c r="GN32" i="32"/>
  <c r="GO33" i="32"/>
  <c r="GH33" i="32" s="1"/>
  <c r="GI33" i="32" s="1"/>
  <c r="GJ33" i="32" s="1"/>
  <c r="GK33" i="32" s="1"/>
  <c r="HC32" i="32"/>
  <c r="HD33" i="32"/>
  <c r="GW33" i="32" s="1"/>
  <c r="GX33" i="32" s="1"/>
  <c r="GY33" i="32" s="1"/>
  <c r="GZ33" i="32" s="1"/>
  <c r="IL32" i="32"/>
  <c r="HH32" i="32"/>
  <c r="KS23" i="32"/>
  <c r="KR24" i="32"/>
  <c r="KH24" i="32" s="1"/>
  <c r="KM23" i="32"/>
  <c r="KN23" i="32" s="1"/>
  <c r="DR33" i="32"/>
  <c r="DK33" i="32" s="1"/>
  <c r="DL33" i="32" s="1"/>
  <c r="DM33" i="32" s="1"/>
  <c r="DN33" i="32" s="1"/>
  <c r="DQ32" i="32"/>
  <c r="DS32" i="32"/>
  <c r="KC24" i="32"/>
  <c r="JS24" i="32" s="1"/>
  <c r="KD23" i="32"/>
  <c r="JX23" i="32"/>
  <c r="JY23" i="32" s="1"/>
  <c r="EG33" i="32"/>
  <c r="DZ33" i="32" s="1"/>
  <c r="EA33" i="32" s="1"/>
  <c r="EB33" i="32" s="1"/>
  <c r="EC33" i="32" s="1"/>
  <c r="EF32" i="32"/>
  <c r="BV33" i="32"/>
  <c r="BW33" i="32" s="1"/>
  <c r="CD33" i="32"/>
  <c r="CA34" i="32"/>
  <c r="BQ34" i="32" s="1"/>
  <c r="CB33" i="32"/>
  <c r="EK32" i="32"/>
  <c r="AK13" i="32"/>
  <c r="AH13" i="32"/>
  <c r="X13" i="32"/>
  <c r="FY32" i="32"/>
  <c r="FZ33" i="32"/>
  <c r="FS33" i="32" s="1"/>
  <c r="FT33" i="32" s="1"/>
  <c r="FU33" i="32" s="1"/>
  <c r="FV33" i="32" s="1"/>
  <c r="AN33" i="32"/>
  <c r="AO33" i="32" s="1"/>
  <c r="AP33" i="32" s="1"/>
  <c r="AQ33" i="32" s="1"/>
  <c r="DX11" i="15" l="1"/>
  <c r="DX9" i="15"/>
  <c r="DX10" i="15"/>
  <c r="DX8" i="15"/>
  <c r="DX6" i="15"/>
  <c r="EA16" i="33"/>
  <c r="Z17" i="33"/>
  <c r="AV17" i="33" s="1"/>
  <c r="BR17" i="33" s="1"/>
  <c r="CN17" i="33" s="1"/>
  <c r="T17" i="33"/>
  <c r="AP17" i="33" s="1"/>
  <c r="BL17" i="33" s="1"/>
  <c r="CH17" i="33" s="1"/>
  <c r="IR17" i="33"/>
  <c r="EK16" i="33"/>
  <c r="IM17" i="33"/>
  <c r="IF17" i="33"/>
  <c r="RA16" i="33"/>
  <c r="OM16" i="33"/>
  <c r="IL17" i="33"/>
  <c r="RF16" i="33"/>
  <c r="OR16" i="33"/>
  <c r="RB16" i="33"/>
  <c r="ON16" i="33"/>
  <c r="NR17" i="33"/>
  <c r="NL17" i="33"/>
  <c r="OH16" i="33"/>
  <c r="LE16" i="33"/>
  <c r="KI16" i="33" s="1"/>
  <c r="AF17" i="33"/>
  <c r="BB17" i="33" s="1"/>
  <c r="BX17" i="33" s="1"/>
  <c r="JZ16" i="33"/>
  <c r="MO17" i="33"/>
  <c r="NQ17" i="33"/>
  <c r="QV16" i="33"/>
  <c r="NV17" i="33"/>
  <c r="FT16" i="33"/>
  <c r="OF16" i="33" s="1"/>
  <c r="KU16" i="33"/>
  <c r="MG17" i="33"/>
  <c r="GQ17" i="33"/>
  <c r="LS18" i="33" s="1"/>
  <c r="QM16" i="33"/>
  <c r="PQ16" i="33" s="1"/>
  <c r="DX12" i="15"/>
  <c r="DX14" i="15"/>
  <c r="DX16" i="15"/>
  <c r="DX13" i="15"/>
  <c r="DX15" i="15"/>
  <c r="DX18" i="15"/>
  <c r="DX17" i="15"/>
  <c r="DX20" i="15"/>
  <c r="DX22" i="15"/>
  <c r="DX24" i="15"/>
  <c r="DX27" i="15"/>
  <c r="DX19" i="15"/>
  <c r="DX21" i="15"/>
  <c r="DX23" i="15"/>
  <c r="DX25" i="15"/>
  <c r="DY5" i="15"/>
  <c r="DY26" i="15" s="1"/>
  <c r="CX17" i="33"/>
  <c r="CW17" i="33"/>
  <c r="IN17" i="33"/>
  <c r="AB17" i="33"/>
  <c r="AG17" i="33"/>
  <c r="IS17" i="33"/>
  <c r="AW17" i="33"/>
  <c r="BS17" i="33" s="1"/>
  <c r="AU17" i="33"/>
  <c r="BQ17" i="33" s="1"/>
  <c r="AM17" i="33"/>
  <c r="IY17" i="33"/>
  <c r="IX17" i="33"/>
  <c r="AL17" i="33"/>
  <c r="GE33" i="32"/>
  <c r="GC33" i="32"/>
  <c r="GB34" i="32"/>
  <c r="FR34" i="32" s="1"/>
  <c r="FW33" i="32"/>
  <c r="FX33" i="32" s="1"/>
  <c r="AT33" i="32"/>
  <c r="AR33" i="32"/>
  <c r="AS33" i="32" s="1"/>
  <c r="AX33" i="32"/>
  <c r="AW34" i="32"/>
  <c r="AM34" i="32" s="1"/>
  <c r="AZ33" i="32"/>
  <c r="CZ33" i="32"/>
  <c r="DA33" i="32" s="1"/>
  <c r="DD33" i="32" s="1"/>
  <c r="DE34" i="32"/>
  <c r="CU34" i="32" s="1"/>
  <c r="DH33" i="32"/>
  <c r="DF33" i="32"/>
  <c r="KO23" i="32"/>
  <c r="KP24" i="32"/>
  <c r="KI24" i="32" s="1"/>
  <c r="KJ24" i="32" s="1"/>
  <c r="KK24" i="32" s="1"/>
  <c r="KQ23" i="32"/>
  <c r="EX34" i="32"/>
  <c r="EN34" i="32" s="1"/>
  <c r="EY33" i="32"/>
  <c r="ES33" i="32"/>
  <c r="ET33" i="32" s="1"/>
  <c r="EW33" i="32" s="1"/>
  <c r="FA33" i="32"/>
  <c r="IZ33" i="32"/>
  <c r="IY34" i="32"/>
  <c r="IO34" i="32" s="1"/>
  <c r="JB33" i="32"/>
  <c r="IT33" i="32"/>
  <c r="IU33" i="32" s="1"/>
  <c r="IX33" i="32" s="1"/>
  <c r="DG32" i="32"/>
  <c r="LS23" i="32"/>
  <c r="LT24" i="32"/>
  <c r="LM24" i="32" s="1"/>
  <c r="LN24" i="32" s="1"/>
  <c r="LO24" i="32" s="1"/>
  <c r="LU23" i="32"/>
  <c r="CP34" i="32"/>
  <c r="CF34" i="32" s="1"/>
  <c r="CS33" i="32"/>
  <c r="CK33" i="32"/>
  <c r="CL33" i="32" s="1"/>
  <c r="CO33" i="32" s="1"/>
  <c r="CQ33" i="32"/>
  <c r="BX33" i="32"/>
  <c r="BY34" i="32"/>
  <c r="BR34" i="32" s="1"/>
  <c r="BS34" i="32" s="1"/>
  <c r="BT34" i="32" s="1"/>
  <c r="BU34" i="32" s="1"/>
  <c r="BZ33" i="32"/>
  <c r="JZ23" i="32"/>
  <c r="KA24" i="32"/>
  <c r="JT24" i="32" s="1"/>
  <c r="JU24" i="32" s="1"/>
  <c r="JV24" i="32" s="1"/>
  <c r="KB23" i="32"/>
  <c r="DV32" i="32"/>
  <c r="JP23" i="32"/>
  <c r="CR32" i="32"/>
  <c r="LE24" i="32"/>
  <c r="KX24" i="32" s="1"/>
  <c r="KY24" i="32" s="1"/>
  <c r="KZ24" i="32" s="1"/>
  <c r="LD23" i="32"/>
  <c r="LF23" i="32"/>
  <c r="DU33" i="32"/>
  <c r="DO33" i="32"/>
  <c r="DP33" i="32" s="1"/>
  <c r="DS33" i="32" s="1"/>
  <c r="DW33" i="32"/>
  <c r="DT34" i="32"/>
  <c r="DJ34" i="32" s="1"/>
  <c r="AF13" i="32"/>
  <c r="Y13" i="32"/>
  <c r="HI33" i="32"/>
  <c r="HF34" i="32"/>
  <c r="GV34" i="32" s="1"/>
  <c r="HA33" i="32"/>
  <c r="HB33" i="32" s="1"/>
  <c r="HG33" i="32"/>
  <c r="HW32" i="32"/>
  <c r="EZ32" i="32"/>
  <c r="BO33" i="32"/>
  <c r="BL34" i="32"/>
  <c r="BB34" i="32" s="1"/>
  <c r="BG33" i="32"/>
  <c r="BH33" i="32" s="1"/>
  <c r="BM33" i="32"/>
  <c r="BI33" i="32"/>
  <c r="EI34" i="32"/>
  <c r="DY34" i="32" s="1"/>
  <c r="EL33" i="32"/>
  <c r="ED33" i="32"/>
  <c r="EE33" i="32" s="1"/>
  <c r="EJ33" i="32"/>
  <c r="GR33" i="32"/>
  <c r="GQ34" i="32"/>
  <c r="GG34" i="32" s="1"/>
  <c r="GL33" i="32"/>
  <c r="GM33" i="32" s="1"/>
  <c r="GT33" i="32"/>
  <c r="JH24" i="32"/>
  <c r="JQ24" i="32"/>
  <c r="FM34" i="32"/>
  <c r="FC34" i="32" s="1"/>
  <c r="FN33" i="32"/>
  <c r="FH33" i="32"/>
  <c r="FI33" i="32" s="1"/>
  <c r="FP33" i="32"/>
  <c r="HV33" i="32"/>
  <c r="HX33" i="32"/>
  <c r="HU34" i="32"/>
  <c r="HK34" i="32" s="1"/>
  <c r="HP33" i="32"/>
  <c r="HQ33" i="32" s="1"/>
  <c r="IE33" i="32"/>
  <c r="IF33" i="32" s="1"/>
  <c r="IJ34" i="32"/>
  <c r="HZ34" i="32" s="1"/>
  <c r="IK33" i="32"/>
  <c r="IM33" i="32"/>
  <c r="JA32" i="32"/>
  <c r="FO32" i="32"/>
  <c r="DY11" i="15" l="1"/>
  <c r="DY9" i="15"/>
  <c r="DY10" i="15"/>
  <c r="DY8" i="15"/>
  <c r="DY6" i="15"/>
  <c r="EQ16" i="33"/>
  <c r="IO17" i="33"/>
  <c r="AH17" i="33"/>
  <c r="X17" i="33"/>
  <c r="AT17" i="33" s="1"/>
  <c r="BP17" i="33" s="1"/>
  <c r="AD17" i="33"/>
  <c r="AZ17" i="33" s="1"/>
  <c r="BV17" i="33" s="1"/>
  <c r="IJ17" i="33"/>
  <c r="IP17" i="33"/>
  <c r="GC16" i="33"/>
  <c r="RC16" i="33" s="1"/>
  <c r="JY16" i="33"/>
  <c r="AC17" i="33"/>
  <c r="AY17" i="33" s="1"/>
  <c r="BU17" i="33" s="1"/>
  <c r="IT17" i="33"/>
  <c r="JR17" i="33"/>
  <c r="JB17" i="33"/>
  <c r="JH17" i="33"/>
  <c r="JQ17" i="33"/>
  <c r="FS16" i="33"/>
  <c r="OE16" i="33" s="1"/>
  <c r="QT16" i="33"/>
  <c r="NJ17" i="33"/>
  <c r="LK16" i="33"/>
  <c r="HM17" i="33"/>
  <c r="PY17" i="33"/>
  <c r="PC17" i="33" s="1"/>
  <c r="DD17" i="33"/>
  <c r="EV17" i="33" s="1"/>
  <c r="DS17" i="33"/>
  <c r="FK17" i="33" s="1"/>
  <c r="DJ17" i="33"/>
  <c r="FB17" i="33" s="1"/>
  <c r="DT17" i="33"/>
  <c r="FL17" i="33" s="1"/>
  <c r="DY14" i="15"/>
  <c r="DY16" i="15"/>
  <c r="DY13" i="15"/>
  <c r="DY12" i="15"/>
  <c r="DY19" i="15"/>
  <c r="DY15" i="15"/>
  <c r="DY21" i="15"/>
  <c r="DY23" i="15"/>
  <c r="DY25" i="15"/>
  <c r="DY22" i="15"/>
  <c r="DY24" i="15"/>
  <c r="DY27" i="15"/>
  <c r="DY17" i="15"/>
  <c r="DY18" i="15"/>
  <c r="DY20" i="15"/>
  <c r="DZ5" i="15"/>
  <c r="DZ26" i="15" s="1"/>
  <c r="CM17" i="33"/>
  <c r="CO17" i="33"/>
  <c r="CT17" i="33"/>
  <c r="BH17" i="33"/>
  <c r="CD17" i="33" s="1"/>
  <c r="BI17" i="33"/>
  <c r="CE17" i="33" s="1"/>
  <c r="BD17" i="33"/>
  <c r="BZ17" i="33" s="1"/>
  <c r="AX17" i="33"/>
  <c r="BT17" i="33" s="1"/>
  <c r="BC17" i="33"/>
  <c r="BY17" i="33" s="1"/>
  <c r="DV33" i="32"/>
  <c r="HR33" i="32"/>
  <c r="HS34" i="32"/>
  <c r="HL34" i="32" s="1"/>
  <c r="HM34" i="32" s="1"/>
  <c r="HN34" i="32" s="1"/>
  <c r="HO34" i="32" s="1"/>
  <c r="GN33" i="32"/>
  <c r="GO34" i="32"/>
  <c r="GH34" i="32" s="1"/>
  <c r="GI34" i="32" s="1"/>
  <c r="GJ34" i="32" s="1"/>
  <c r="GK34" i="32" s="1"/>
  <c r="GP33" i="32"/>
  <c r="EF33" i="32"/>
  <c r="EG34" i="32"/>
  <c r="DZ34" i="32" s="1"/>
  <c r="EA34" i="32" s="1"/>
  <c r="EB34" i="32" s="1"/>
  <c r="EC34" i="32" s="1"/>
  <c r="EH33" i="32"/>
  <c r="BJ34" i="32"/>
  <c r="BC34" i="32" s="1"/>
  <c r="BD34" i="32" s="1"/>
  <c r="BE34" i="32" s="1"/>
  <c r="BF34" i="32" s="1"/>
  <c r="BK33" i="32"/>
  <c r="KE23" i="32"/>
  <c r="CM33" i="32"/>
  <c r="CN34" i="32"/>
  <c r="CG34" i="32" s="1"/>
  <c r="CH34" i="32" s="1"/>
  <c r="CI34" i="32" s="1"/>
  <c r="CJ34" i="32" s="1"/>
  <c r="LX23" i="32"/>
  <c r="DG33" i="32"/>
  <c r="FY33" i="32"/>
  <c r="FZ34" i="32"/>
  <c r="FS34" i="32" s="1"/>
  <c r="FT34" i="32" s="1"/>
  <c r="FU34" i="32" s="1"/>
  <c r="FV34" i="32" s="1"/>
  <c r="GA33" i="32"/>
  <c r="JA33" i="32"/>
  <c r="FJ33" i="32"/>
  <c r="FK34" i="32"/>
  <c r="FD34" i="32" s="1"/>
  <c r="FE34" i="32" s="1"/>
  <c r="FF34" i="32" s="1"/>
  <c r="FG34" i="32" s="1"/>
  <c r="HC33" i="32"/>
  <c r="HD34" i="32"/>
  <c r="GW34" i="32" s="1"/>
  <c r="GX34" i="32" s="1"/>
  <c r="GY34" i="32" s="1"/>
  <c r="GZ34" i="32" s="1"/>
  <c r="HE33" i="32"/>
  <c r="KL24" i="32"/>
  <c r="KU24" i="32"/>
  <c r="IV33" i="32"/>
  <c r="IW34" i="32"/>
  <c r="IP34" i="32" s="1"/>
  <c r="IQ34" i="32" s="1"/>
  <c r="IR34" i="32" s="1"/>
  <c r="IS34" i="32" s="1"/>
  <c r="LJ24" i="32"/>
  <c r="LA24" i="32"/>
  <c r="IH34" i="32"/>
  <c r="IA34" i="32" s="1"/>
  <c r="IB34" i="32" s="1"/>
  <c r="IC34" i="32" s="1"/>
  <c r="ID34" i="32" s="1"/>
  <c r="IG33" i="32"/>
  <c r="II33" i="32"/>
  <c r="JW24" i="32"/>
  <c r="KF24" i="32"/>
  <c r="CB34" i="32"/>
  <c r="CA35" i="32"/>
  <c r="BQ35" i="32" s="1"/>
  <c r="CD34" i="32"/>
  <c r="BV34" i="32"/>
  <c r="BW34" i="32" s="1"/>
  <c r="BZ34" i="32" s="1"/>
  <c r="JO24" i="32"/>
  <c r="JN25" i="32"/>
  <c r="JD25" i="32" s="1"/>
  <c r="JI24" i="32"/>
  <c r="JJ24" i="32" s="1"/>
  <c r="HT33" i="32"/>
  <c r="LP24" i="32"/>
  <c r="LY24" i="32"/>
  <c r="EU33" i="32"/>
  <c r="EV34" i="32"/>
  <c r="EO34" i="32" s="1"/>
  <c r="EP34" i="32" s="1"/>
  <c r="EQ34" i="32" s="1"/>
  <c r="ER34" i="32" s="1"/>
  <c r="DB33" i="32"/>
  <c r="DC34" i="32"/>
  <c r="CV34" i="32" s="1"/>
  <c r="CW34" i="32" s="1"/>
  <c r="CX34" i="32" s="1"/>
  <c r="CY34" i="32" s="1"/>
  <c r="AU34" i="32"/>
  <c r="AN34" i="32" s="1"/>
  <c r="AO34" i="32" s="1"/>
  <c r="AP34" i="32" s="1"/>
  <c r="AQ34" i="32" s="1"/>
  <c r="AV33" i="32"/>
  <c r="FL33" i="32"/>
  <c r="EZ33" i="32"/>
  <c r="AE14" i="32"/>
  <c r="Z13" i="32"/>
  <c r="AC13" i="32" s="1"/>
  <c r="AJ13" i="32"/>
  <c r="DQ33" i="32"/>
  <c r="DR34" i="32"/>
  <c r="DK34" i="32" s="1"/>
  <c r="DL34" i="32" s="1"/>
  <c r="DM34" i="32" s="1"/>
  <c r="DN34" i="32" s="1"/>
  <c r="LI23" i="32"/>
  <c r="CR33" i="32"/>
  <c r="CC33" i="32"/>
  <c r="KT23" i="32"/>
  <c r="DZ9" i="15" l="1"/>
  <c r="DZ11" i="15"/>
  <c r="DZ10" i="15"/>
  <c r="DZ8" i="15"/>
  <c r="DZ6" i="15"/>
  <c r="EC17" i="33"/>
  <c r="NS17" i="33"/>
  <c r="OO16" i="33"/>
  <c r="MR17" i="33"/>
  <c r="NA17" i="33"/>
  <c r="KO16" i="33"/>
  <c r="HD17" i="33"/>
  <c r="QL17" i="33" s="1"/>
  <c r="PP17" i="33" s="1"/>
  <c r="ML17" i="33"/>
  <c r="NB17" i="33"/>
  <c r="JN17" i="33"/>
  <c r="JI17" i="33"/>
  <c r="JG17" i="33"/>
  <c r="QS16" i="33"/>
  <c r="GI16" i="33"/>
  <c r="NI17" i="33"/>
  <c r="IH17" i="33"/>
  <c r="V17" i="33"/>
  <c r="AR17" i="33" s="1"/>
  <c r="BN17" i="33" s="1"/>
  <c r="CJ17" i="33" s="1"/>
  <c r="KW17" i="33"/>
  <c r="GN17" i="33"/>
  <c r="HJ17" i="33" s="1"/>
  <c r="HC17" i="33"/>
  <c r="HY17" i="33" s="1"/>
  <c r="DP17" i="33"/>
  <c r="FH17" i="33" s="1"/>
  <c r="GT17" i="33"/>
  <c r="QB17" i="33" s="1"/>
  <c r="PF17" i="33" s="1"/>
  <c r="DK17" i="33"/>
  <c r="FC17" i="33" s="1"/>
  <c r="DI17" i="33"/>
  <c r="FA17" i="33" s="1"/>
  <c r="DZ12" i="15"/>
  <c r="DZ15" i="15"/>
  <c r="DZ14" i="15"/>
  <c r="DZ16" i="15"/>
  <c r="DZ17" i="15"/>
  <c r="DZ19" i="15"/>
  <c r="DZ18" i="15"/>
  <c r="DZ20" i="15"/>
  <c r="DZ13" i="15"/>
  <c r="DZ21" i="15"/>
  <c r="DZ23" i="15"/>
  <c r="DZ25" i="15"/>
  <c r="DZ27" i="15"/>
  <c r="DZ24" i="15"/>
  <c r="DZ22" i="15"/>
  <c r="EA5" i="15"/>
  <c r="EA26" i="15" s="1"/>
  <c r="CR17" i="33"/>
  <c r="DA17" i="33"/>
  <c r="CV17" i="33"/>
  <c r="CL17" i="33"/>
  <c r="CQ17" i="33"/>
  <c r="CU17" i="33"/>
  <c r="CP17" i="33"/>
  <c r="CZ17" i="33"/>
  <c r="IM34" i="32"/>
  <c r="IE34" i="32"/>
  <c r="IF34" i="32" s="1"/>
  <c r="II34" i="32" s="1"/>
  <c r="IJ35" i="32"/>
  <c r="HZ35" i="32" s="1"/>
  <c r="IK34" i="32"/>
  <c r="AT34" i="32"/>
  <c r="AW35" i="32"/>
  <c r="AM35" i="32" s="1"/>
  <c r="AR34" i="32"/>
  <c r="AS34" i="32" s="1"/>
  <c r="AU35" i="32" s="1"/>
  <c r="AZ34" i="32"/>
  <c r="AX34" i="32"/>
  <c r="EY34" i="32"/>
  <c r="EX35" i="32"/>
  <c r="EN35" i="32" s="1"/>
  <c r="ES34" i="32"/>
  <c r="ET34" i="32" s="1"/>
  <c r="FA34" i="32"/>
  <c r="DF34" i="32"/>
  <c r="DE35" i="32"/>
  <c r="CU35" i="32" s="1"/>
  <c r="CZ34" i="32"/>
  <c r="DA34" i="32" s="1"/>
  <c r="DH34" i="32"/>
  <c r="BO34" i="32"/>
  <c r="BG34" i="32"/>
  <c r="BH34" i="32" s="1"/>
  <c r="BJ35" i="32" s="1"/>
  <c r="BL35" i="32"/>
  <c r="BB35" i="32" s="1"/>
  <c r="BI34" i="32"/>
  <c r="BM34" i="32"/>
  <c r="DW34" i="32"/>
  <c r="DT35" i="32"/>
  <c r="DJ35" i="32" s="1"/>
  <c r="DO34" i="32"/>
  <c r="DP34" i="32" s="1"/>
  <c r="DU34" i="32"/>
  <c r="AI13" i="32"/>
  <c r="FO33" i="32"/>
  <c r="AY33" i="32"/>
  <c r="JK24" i="32"/>
  <c r="JL25" i="32"/>
  <c r="JE25" i="32" s="1"/>
  <c r="JF25" i="32" s="1"/>
  <c r="JG25" i="32" s="1"/>
  <c r="JM24" i="32"/>
  <c r="FW34" i="32"/>
  <c r="FX34" i="32" s="1"/>
  <c r="GA34" i="32" s="1"/>
  <c r="GC34" i="32"/>
  <c r="GB35" i="32"/>
  <c r="FR35" i="32" s="1"/>
  <c r="GE34" i="32"/>
  <c r="GR34" i="32"/>
  <c r="GQ35" i="32"/>
  <c r="GG35" i="32" s="1"/>
  <c r="GL34" i="32"/>
  <c r="GM34" i="32" s="1"/>
  <c r="GP34" i="32" s="1"/>
  <c r="GT34" i="32"/>
  <c r="GS33" i="32"/>
  <c r="IT34" i="32"/>
  <c r="IU34" i="32" s="1"/>
  <c r="IY35" i="32"/>
  <c r="IO35" i="32" s="1"/>
  <c r="IZ34" i="32"/>
  <c r="JB34" i="32"/>
  <c r="CC34" i="32"/>
  <c r="HA34" i="32"/>
  <c r="HB34" i="32" s="1"/>
  <c r="HE34" i="32" s="1"/>
  <c r="HG34" i="32"/>
  <c r="HI34" i="32"/>
  <c r="HF35" i="32"/>
  <c r="GV35" i="32" s="1"/>
  <c r="KR25" i="32"/>
  <c r="KH25" i="32" s="1"/>
  <c r="KM24" i="32"/>
  <c r="KN24" i="32" s="1"/>
  <c r="KS24" i="32"/>
  <c r="GD33" i="32"/>
  <c r="EK33" i="32"/>
  <c r="CK34" i="32"/>
  <c r="CL34" i="32" s="1"/>
  <c r="CQ34" i="32"/>
  <c r="CP35" i="32"/>
  <c r="CF35" i="32" s="1"/>
  <c r="CS34" i="32"/>
  <c r="HW33" i="32"/>
  <c r="JX24" i="32"/>
  <c r="JY24" i="32" s="1"/>
  <c r="KC25" i="32"/>
  <c r="JS25" i="32" s="1"/>
  <c r="KD24" i="32"/>
  <c r="LB24" i="32"/>
  <c r="LC24" i="32" s="1"/>
  <c r="LG25" i="32"/>
  <c r="KW25" i="32" s="1"/>
  <c r="LH24" i="32"/>
  <c r="HH33" i="32"/>
  <c r="FH34" i="32"/>
  <c r="FI34" i="32" s="1"/>
  <c r="FL34" i="32" s="1"/>
  <c r="FN34" i="32"/>
  <c r="FM35" i="32"/>
  <c r="FC35" i="32" s="1"/>
  <c r="FP34" i="32"/>
  <c r="HP34" i="32"/>
  <c r="HQ34" i="32" s="1"/>
  <c r="HX34" i="32"/>
  <c r="HU35" i="32"/>
  <c r="HK35" i="32" s="1"/>
  <c r="HV34" i="32"/>
  <c r="LQ24" i="32"/>
  <c r="LR24" i="32" s="1"/>
  <c r="LW24" i="32"/>
  <c r="LV25" i="32"/>
  <c r="LL25" i="32" s="1"/>
  <c r="EJ34" i="32"/>
  <c r="EL34" i="32"/>
  <c r="EI35" i="32"/>
  <c r="DY35" i="32" s="1"/>
  <c r="ED34" i="32"/>
  <c r="EE34" i="32" s="1"/>
  <c r="BX34" i="32"/>
  <c r="BY35" i="32"/>
  <c r="BR35" i="32" s="1"/>
  <c r="BS35" i="32" s="1"/>
  <c r="BT35" i="32" s="1"/>
  <c r="BU35" i="32" s="1"/>
  <c r="IL33" i="32"/>
  <c r="BN33" i="32"/>
  <c r="EA9" i="15" l="1"/>
  <c r="EA11" i="15"/>
  <c r="EA10" i="15"/>
  <c r="EA8" i="15"/>
  <c r="EA6" i="15"/>
  <c r="EF17" i="33"/>
  <c r="IG17" i="33"/>
  <c r="EP17" i="33"/>
  <c r="NY17" i="33"/>
  <c r="AK17" i="33" s="1"/>
  <c r="OU16" i="33"/>
  <c r="AE17" i="33"/>
  <c r="BA17" i="33" s="1"/>
  <c r="BW17" i="33" s="1"/>
  <c r="CS17" i="33" s="1"/>
  <c r="IQ17" i="33"/>
  <c r="HZ17" i="33"/>
  <c r="MF18" i="33"/>
  <c r="MX17" i="33"/>
  <c r="MQ17" i="33"/>
  <c r="MS17" i="33"/>
  <c r="KA17" i="33"/>
  <c r="JT17" i="33"/>
  <c r="JF17" i="33"/>
  <c r="JJ17" i="33"/>
  <c r="JP17" i="33"/>
  <c r="JU17" i="33"/>
  <c r="JO17" i="33"/>
  <c r="JK17" i="33"/>
  <c r="JL17" i="33"/>
  <c r="JD17" i="33"/>
  <c r="ME18" i="33"/>
  <c r="U17" i="33"/>
  <c r="AQ17" i="33" s="1"/>
  <c r="BM17" i="33" s="1"/>
  <c r="CI17" i="33" s="1"/>
  <c r="FU17" i="33"/>
  <c r="OG17" i="33" s="1"/>
  <c r="RI16" i="33"/>
  <c r="QK17" i="33"/>
  <c r="PO17" i="33" s="1"/>
  <c r="HP17" i="33"/>
  <c r="LV18" i="33"/>
  <c r="PV17" i="33"/>
  <c r="OZ17" i="33" s="1"/>
  <c r="LP18" i="33"/>
  <c r="GS17" i="33"/>
  <c r="HO17" i="33" s="1"/>
  <c r="GZ17" i="33"/>
  <c r="HV17" i="33" s="1"/>
  <c r="DV17" i="33"/>
  <c r="FN17" i="33" s="1"/>
  <c r="GU17" i="33"/>
  <c r="LW18" i="33" s="1"/>
  <c r="DL17" i="33"/>
  <c r="FD17" i="33" s="1"/>
  <c r="DR17" i="33"/>
  <c r="FJ17" i="33" s="1"/>
  <c r="DF17" i="33"/>
  <c r="EX17" i="33" s="1"/>
  <c r="DQ17" i="33"/>
  <c r="FI17" i="33" s="1"/>
  <c r="DW17" i="33"/>
  <c r="FO17" i="33" s="1"/>
  <c r="DH17" i="33"/>
  <c r="EZ17" i="33" s="1"/>
  <c r="DM17" i="33"/>
  <c r="FE17" i="33" s="1"/>
  <c r="DN17" i="33"/>
  <c r="FF17" i="33" s="1"/>
  <c r="EA12" i="15"/>
  <c r="EA13" i="15"/>
  <c r="EA15" i="15"/>
  <c r="EA17" i="15"/>
  <c r="EA18" i="15"/>
  <c r="EA19" i="15"/>
  <c r="EA14" i="15"/>
  <c r="EA16" i="15"/>
  <c r="EA20" i="15"/>
  <c r="EA22" i="15"/>
  <c r="EA24" i="15"/>
  <c r="EA27" i="15"/>
  <c r="EA21" i="15"/>
  <c r="EA23" i="15"/>
  <c r="EA25" i="15"/>
  <c r="EB5" i="15"/>
  <c r="EB26" i="15" s="1"/>
  <c r="AN35" i="32"/>
  <c r="AO35" i="32" s="1"/>
  <c r="AP35" i="32" s="1"/>
  <c r="AQ35" i="32" s="1"/>
  <c r="BK34" i="32"/>
  <c r="BN34" i="32" s="1"/>
  <c r="BC35" i="32"/>
  <c r="BD35" i="32" s="1"/>
  <c r="BE35" i="32" s="1"/>
  <c r="BF35" i="32" s="1"/>
  <c r="FO34" i="32"/>
  <c r="CA36" i="32"/>
  <c r="BQ36" i="32" s="1"/>
  <c r="CD35" i="32"/>
  <c r="CB35" i="32"/>
  <c r="BV35" i="32"/>
  <c r="BW35" i="32" s="1"/>
  <c r="LT25" i="32"/>
  <c r="LM25" i="32" s="1"/>
  <c r="LN25" i="32" s="1"/>
  <c r="LO25" i="32" s="1"/>
  <c r="LS24" i="32"/>
  <c r="LU24" i="32"/>
  <c r="LJ17" i="33"/>
  <c r="JZ24" i="32"/>
  <c r="KA25" i="32"/>
  <c r="JT25" i="32" s="1"/>
  <c r="JU25" i="32" s="1"/>
  <c r="JV25" i="32" s="1"/>
  <c r="KB24" i="32"/>
  <c r="CN35" i="32"/>
  <c r="CG35" i="32" s="1"/>
  <c r="CH35" i="32" s="1"/>
  <c r="CI35" i="32" s="1"/>
  <c r="CJ35" i="32" s="1"/>
  <c r="CM34" i="32"/>
  <c r="CO34" i="32"/>
  <c r="AD13" i="32"/>
  <c r="AG14" i="32"/>
  <c r="DB34" i="32"/>
  <c r="DC35" i="32"/>
  <c r="CV35" i="32" s="1"/>
  <c r="CW35" i="32" s="1"/>
  <c r="CX35" i="32" s="1"/>
  <c r="CY35" i="32" s="1"/>
  <c r="DD34" i="32"/>
  <c r="EU34" i="32"/>
  <c r="EV35" i="32"/>
  <c r="EO35" i="32" s="1"/>
  <c r="EP35" i="32" s="1"/>
  <c r="EQ35" i="32" s="1"/>
  <c r="ER35" i="32" s="1"/>
  <c r="EW34" i="32"/>
  <c r="IL34" i="32"/>
  <c r="LD24" i="32"/>
  <c r="LE25" i="32"/>
  <c r="KX25" i="32" s="1"/>
  <c r="KY25" i="32" s="1"/>
  <c r="KZ25" i="32" s="1"/>
  <c r="LF24" i="32"/>
  <c r="GD34" i="32"/>
  <c r="IV34" i="32"/>
  <c r="IW35" i="32"/>
  <c r="IP35" i="32" s="1"/>
  <c r="IQ35" i="32" s="1"/>
  <c r="IR35" i="32" s="1"/>
  <c r="IS35" i="32" s="1"/>
  <c r="IX34" i="32"/>
  <c r="FY34" i="32"/>
  <c r="FZ35" i="32"/>
  <c r="FS35" i="32" s="1"/>
  <c r="FT35" i="32" s="1"/>
  <c r="FU35" i="32" s="1"/>
  <c r="FV35" i="32" s="1"/>
  <c r="EF34" i="32"/>
  <c r="EG35" i="32"/>
  <c r="DZ35" i="32" s="1"/>
  <c r="EA35" i="32" s="1"/>
  <c r="EB35" i="32" s="1"/>
  <c r="EC35" i="32" s="1"/>
  <c r="HR34" i="32"/>
  <c r="HS35" i="32"/>
  <c r="HL35" i="32" s="1"/>
  <c r="HM35" i="32" s="1"/>
  <c r="HN35" i="32" s="1"/>
  <c r="HO35" i="32" s="1"/>
  <c r="FJ34" i="32"/>
  <c r="FK35" i="32"/>
  <c r="FD35" i="32" s="1"/>
  <c r="FE35" i="32" s="1"/>
  <c r="FF35" i="32" s="1"/>
  <c r="FG35" i="32" s="1"/>
  <c r="HH34" i="32"/>
  <c r="HT34" i="32"/>
  <c r="EH34" i="32"/>
  <c r="GS34" i="32"/>
  <c r="GN34" i="32"/>
  <c r="GO35" i="32"/>
  <c r="GH35" i="32" s="1"/>
  <c r="GI35" i="32" s="1"/>
  <c r="GJ35" i="32" s="1"/>
  <c r="GK35" i="32" s="1"/>
  <c r="JP24" i="32"/>
  <c r="IG34" i="32"/>
  <c r="IH35" i="32"/>
  <c r="IA35" i="32" s="1"/>
  <c r="IB35" i="32" s="1"/>
  <c r="IC35" i="32" s="1"/>
  <c r="ID35" i="32" s="1"/>
  <c r="KZ17" i="33"/>
  <c r="KO24" i="32"/>
  <c r="KP25" i="32"/>
  <c r="KI25" i="32" s="1"/>
  <c r="KJ25" i="32" s="1"/>
  <c r="KK25" i="32" s="1"/>
  <c r="KQ24" i="32"/>
  <c r="JH25" i="32"/>
  <c r="JQ25" i="32"/>
  <c r="HC34" i="32"/>
  <c r="HD35" i="32"/>
  <c r="GW35" i="32" s="1"/>
  <c r="GX35" i="32" s="1"/>
  <c r="GY35" i="32" s="1"/>
  <c r="GZ35" i="32" s="1"/>
  <c r="AV34" i="32"/>
  <c r="DQ34" i="32"/>
  <c r="DR35" i="32"/>
  <c r="DK35" i="32" s="1"/>
  <c r="DL35" i="32" s="1"/>
  <c r="DM35" i="32" s="1"/>
  <c r="DN35" i="32" s="1"/>
  <c r="DS34" i="32"/>
  <c r="EB11" i="15" l="1"/>
  <c r="EB9" i="15"/>
  <c r="EB10" i="15"/>
  <c r="EB8" i="15"/>
  <c r="EB6" i="15"/>
  <c r="EO17" i="33"/>
  <c r="DZ17" i="33"/>
  <c r="IW17" i="33"/>
  <c r="HA17" i="33"/>
  <c r="MC18" i="33" s="1"/>
  <c r="NE17" i="33"/>
  <c r="MU17" i="33"/>
  <c r="MN17" i="33"/>
  <c r="ND17" i="33"/>
  <c r="MT17" i="33"/>
  <c r="MV17" i="33"/>
  <c r="GR17" i="33"/>
  <c r="HN17" i="33" s="1"/>
  <c r="MZ17" i="33"/>
  <c r="FX17" i="33"/>
  <c r="KD17" i="33"/>
  <c r="GH17" i="33"/>
  <c r="KN17" i="33"/>
  <c r="MY17" i="33"/>
  <c r="MP17" i="33"/>
  <c r="JC17" i="33"/>
  <c r="JM17" i="33"/>
  <c r="LI17" i="33"/>
  <c r="QU17" i="33"/>
  <c r="NK18" i="33"/>
  <c r="MB18" i="33"/>
  <c r="KT17" i="33"/>
  <c r="LU18" i="33"/>
  <c r="QA17" i="33"/>
  <c r="PE17" i="33" s="1"/>
  <c r="GX17" i="33"/>
  <c r="HT17" i="33" s="1"/>
  <c r="QH17" i="33"/>
  <c r="PL17" i="33" s="1"/>
  <c r="HF17" i="33"/>
  <c r="QN17" i="33" s="1"/>
  <c r="PR17" i="33" s="1"/>
  <c r="GP17" i="33"/>
  <c r="PX17" i="33" s="1"/>
  <c r="PB17" i="33" s="1"/>
  <c r="HQ17" i="33"/>
  <c r="QC17" i="33"/>
  <c r="PG17" i="33" s="1"/>
  <c r="HG17" i="33"/>
  <c r="IC17" i="33" s="1"/>
  <c r="HB17" i="33"/>
  <c r="HX17" i="33" s="1"/>
  <c r="DE17" i="33"/>
  <c r="EW17" i="33" s="1"/>
  <c r="GV17" i="33"/>
  <c r="QD17" i="33" s="1"/>
  <c r="PH17" i="33" s="1"/>
  <c r="GW17" i="33"/>
  <c r="LY18" i="33" s="1"/>
  <c r="DO17" i="33"/>
  <c r="FG17" i="33" s="1"/>
  <c r="EB12" i="15"/>
  <c r="EB13" i="15"/>
  <c r="EB14" i="15"/>
  <c r="EB16" i="15"/>
  <c r="EB15" i="15"/>
  <c r="EB18" i="15"/>
  <c r="EB17" i="15"/>
  <c r="EB19" i="15"/>
  <c r="EB20" i="15"/>
  <c r="EB22" i="15"/>
  <c r="EB24" i="15"/>
  <c r="EB27" i="15"/>
  <c r="EB21" i="15"/>
  <c r="EB23" i="15"/>
  <c r="EB25" i="15"/>
  <c r="EC5" i="15"/>
  <c r="EC26" i="15" s="1"/>
  <c r="BG17" i="33"/>
  <c r="CC17" i="33" s="1"/>
  <c r="IY36" i="32"/>
  <c r="IO36" i="32" s="1"/>
  <c r="JB35" i="32"/>
  <c r="IT35" i="32"/>
  <c r="IU35" i="32" s="1"/>
  <c r="IX35" i="32" s="1"/>
  <c r="IZ35" i="32"/>
  <c r="EY35" i="32"/>
  <c r="EX36" i="32"/>
  <c r="EN36" i="32" s="1"/>
  <c r="ES35" i="32"/>
  <c r="ET35" i="32" s="1"/>
  <c r="EW35" i="32" s="1"/>
  <c r="FA35" i="32"/>
  <c r="KL25" i="32"/>
  <c r="KU25" i="32"/>
  <c r="IJ36" i="32"/>
  <c r="HZ36" i="32" s="1"/>
  <c r="IE35" i="32"/>
  <c r="IF35" i="32" s="1"/>
  <c r="IK35" i="32"/>
  <c r="IM35" i="32"/>
  <c r="LA25" i="32"/>
  <c r="LJ25" i="32"/>
  <c r="FH35" i="32"/>
  <c r="FI35" i="32" s="1"/>
  <c r="FP35" i="32"/>
  <c r="FM36" i="32"/>
  <c r="FC36" i="32" s="1"/>
  <c r="FN35" i="32"/>
  <c r="HP35" i="32"/>
  <c r="HQ35" i="32" s="1"/>
  <c r="HT35" i="32" s="1"/>
  <c r="HV35" i="32"/>
  <c r="HU36" i="32"/>
  <c r="HK36" i="32" s="1"/>
  <c r="HX35" i="32"/>
  <c r="DT36" i="32"/>
  <c r="DJ36" i="32" s="1"/>
  <c r="DO35" i="32"/>
  <c r="DP35" i="32" s="1"/>
  <c r="DS35" i="32" s="1"/>
  <c r="DW35" i="32"/>
  <c r="DU35" i="32"/>
  <c r="HA35" i="32"/>
  <c r="HB35" i="32" s="1"/>
  <c r="HG35" i="32"/>
  <c r="HF36" i="32"/>
  <c r="GV36" i="32" s="1"/>
  <c r="HI35" i="32"/>
  <c r="DV34" i="32"/>
  <c r="EK34" i="32"/>
  <c r="HW34" i="32"/>
  <c r="CZ35" i="32"/>
  <c r="DA35" i="32" s="1"/>
  <c r="DD35" i="32" s="1"/>
  <c r="DF35" i="32"/>
  <c r="DE36" i="32"/>
  <c r="CU36" i="32" s="1"/>
  <c r="DH35" i="32"/>
  <c r="EZ34" i="32"/>
  <c r="JI25" i="32"/>
  <c r="JJ25" i="32" s="1"/>
  <c r="JN26" i="32"/>
  <c r="JD26" i="32" s="1"/>
  <c r="JO25" i="32"/>
  <c r="KF25" i="32"/>
  <c r="JW25" i="32"/>
  <c r="LP25" i="32"/>
  <c r="LY25" i="32"/>
  <c r="LI24" i="32"/>
  <c r="S14" i="32"/>
  <c r="T14" i="32" s="1"/>
  <c r="AA14" i="32"/>
  <c r="CR34" i="32"/>
  <c r="GR35" i="32"/>
  <c r="GL35" i="32"/>
  <c r="GM35" i="32" s="1"/>
  <c r="GQ36" i="32"/>
  <c r="GG36" i="32" s="1"/>
  <c r="GT35" i="32"/>
  <c r="KT24" i="32"/>
  <c r="EI36" i="32"/>
  <c r="DY36" i="32" s="1"/>
  <c r="EL35" i="32"/>
  <c r="EJ35" i="32"/>
  <c r="ED35" i="32"/>
  <c r="EE35" i="32" s="1"/>
  <c r="BO35" i="32"/>
  <c r="BL36" i="32"/>
  <c r="BB36" i="32" s="1"/>
  <c r="BM35" i="32"/>
  <c r="BG35" i="32"/>
  <c r="BH35" i="32" s="1"/>
  <c r="BI35" i="32"/>
  <c r="KE24" i="32"/>
  <c r="BX35" i="32"/>
  <c r="BY36" i="32"/>
  <c r="BR36" i="32" s="1"/>
  <c r="BS36" i="32" s="1"/>
  <c r="BT36" i="32" s="1"/>
  <c r="BU36" i="32" s="1"/>
  <c r="BZ35" i="32"/>
  <c r="FW35" i="32"/>
  <c r="FX35" i="32" s="1"/>
  <c r="GE35" i="32"/>
  <c r="GC35" i="32"/>
  <c r="GB36" i="32"/>
  <c r="FR36" i="32" s="1"/>
  <c r="AY34" i="32"/>
  <c r="AR35" i="32"/>
  <c r="AS35" i="32" s="1"/>
  <c r="AU36" i="32" s="1"/>
  <c r="AZ35" i="32"/>
  <c r="AW36" i="32"/>
  <c r="AM36" i="32" s="1"/>
  <c r="AX35" i="32"/>
  <c r="AT35" i="32"/>
  <c r="CP36" i="32"/>
  <c r="CF36" i="32" s="1"/>
  <c r="CQ35" i="32"/>
  <c r="CK35" i="32"/>
  <c r="CL35" i="32" s="1"/>
  <c r="CS35" i="32"/>
  <c r="JA34" i="32"/>
  <c r="DG34" i="32"/>
  <c r="LX24" i="32"/>
  <c r="EC11" i="15" l="1"/>
  <c r="EC9" i="15"/>
  <c r="EC10" i="15"/>
  <c r="EC8" i="15"/>
  <c r="EC6" i="15"/>
  <c r="HW17" i="33"/>
  <c r="EG17" i="33"/>
  <c r="EL17" i="33"/>
  <c r="EB17" i="33"/>
  <c r="EE17" i="33"/>
  <c r="II18" i="33"/>
  <c r="EH17" i="33"/>
  <c r="ER17" i="33"/>
  <c r="RH17" i="33"/>
  <c r="OT17" i="33"/>
  <c r="QX17" i="33"/>
  <c r="OJ17" i="33"/>
  <c r="QI17" i="33"/>
  <c r="PM17" i="33" s="1"/>
  <c r="LG17" i="33" s="1"/>
  <c r="LT18" i="33"/>
  <c r="PZ17" i="33"/>
  <c r="PD17" i="33" s="1"/>
  <c r="MW17" i="33"/>
  <c r="MM17" i="33"/>
  <c r="FR17" i="33"/>
  <c r="JX17" i="33"/>
  <c r="GG17" i="33"/>
  <c r="OS17" i="33" s="1"/>
  <c r="KM17" i="33"/>
  <c r="W18" i="33"/>
  <c r="AS18" i="33" s="1"/>
  <c r="BO18" i="33" s="1"/>
  <c r="CK18" i="33" s="1"/>
  <c r="IB17" i="33"/>
  <c r="QO17" i="33"/>
  <c r="PS17" i="33" s="1"/>
  <c r="KY17" i="33"/>
  <c r="LR18" i="33"/>
  <c r="MH18" i="33"/>
  <c r="LF17" i="33"/>
  <c r="LA17" i="33"/>
  <c r="HS17" i="33"/>
  <c r="LZ18" i="33"/>
  <c r="HL17" i="33"/>
  <c r="QF17" i="33"/>
  <c r="PJ17" i="33" s="1"/>
  <c r="QE17" i="33"/>
  <c r="PI17" i="33" s="1"/>
  <c r="MI18" i="33"/>
  <c r="MD18" i="33"/>
  <c r="QJ17" i="33"/>
  <c r="PN17" i="33" s="1"/>
  <c r="LB17" i="33"/>
  <c r="LX18" i="33"/>
  <c r="HR17" i="33"/>
  <c r="GO17" i="33"/>
  <c r="HK17" i="33" s="1"/>
  <c r="GY17" i="33"/>
  <c r="HU17" i="33" s="1"/>
  <c r="EC12" i="15"/>
  <c r="EC13" i="15"/>
  <c r="EC14" i="15"/>
  <c r="EC16" i="15"/>
  <c r="EC15" i="15"/>
  <c r="EC17" i="15"/>
  <c r="EC18" i="15"/>
  <c r="EC19" i="15"/>
  <c r="EC21" i="15"/>
  <c r="EC23" i="15"/>
  <c r="EC25" i="15"/>
  <c r="EC20" i="15"/>
  <c r="EC22" i="15"/>
  <c r="EC24" i="15"/>
  <c r="EC27" i="15"/>
  <c r="ED5" i="15"/>
  <c r="ED26" i="15" s="1"/>
  <c r="CY17" i="33"/>
  <c r="NN18" i="33"/>
  <c r="NX18" i="33"/>
  <c r="U14" i="32"/>
  <c r="V14" i="32" s="1"/>
  <c r="AB14" i="32" s="1"/>
  <c r="AN36" i="32"/>
  <c r="AO36" i="32" s="1"/>
  <c r="AP36" i="32" s="1"/>
  <c r="AQ36" i="32" s="1"/>
  <c r="BV36" i="32"/>
  <c r="BW36" i="32" s="1"/>
  <c r="BZ36" i="32" s="1"/>
  <c r="CD36" i="32"/>
  <c r="CB36" i="32"/>
  <c r="CA37" i="32"/>
  <c r="BQ37" i="32" s="1"/>
  <c r="FY35" i="32"/>
  <c r="FZ36" i="32"/>
  <c r="FS36" i="32" s="1"/>
  <c r="FT36" i="32" s="1"/>
  <c r="FU36" i="32" s="1"/>
  <c r="FV36" i="32" s="1"/>
  <c r="GA35" i="32"/>
  <c r="CM35" i="32"/>
  <c r="CN36" i="32"/>
  <c r="CG36" i="32" s="1"/>
  <c r="CH36" i="32" s="1"/>
  <c r="CI36" i="32" s="1"/>
  <c r="CJ36" i="32" s="1"/>
  <c r="CC35" i="32"/>
  <c r="JA35" i="32"/>
  <c r="LL17" i="33"/>
  <c r="LV26" i="32"/>
  <c r="LL26" i="32" s="1"/>
  <c r="LQ25" i="32"/>
  <c r="LR25" i="32" s="1"/>
  <c r="LW25" i="32"/>
  <c r="DC36" i="32"/>
  <c r="CV36" i="32" s="1"/>
  <c r="CW36" i="32" s="1"/>
  <c r="CX36" i="32" s="1"/>
  <c r="CY36" i="32" s="1"/>
  <c r="DB35" i="32"/>
  <c r="IH36" i="32"/>
  <c r="IA36" i="32" s="1"/>
  <c r="IB36" i="32" s="1"/>
  <c r="IC36" i="32" s="1"/>
  <c r="ID36" i="32" s="1"/>
  <c r="IG35" i="32"/>
  <c r="II35" i="32"/>
  <c r="KV17" i="33"/>
  <c r="DQ35" i="32"/>
  <c r="DR36" i="32"/>
  <c r="DK36" i="32" s="1"/>
  <c r="DL36" i="32" s="1"/>
  <c r="DM36" i="32" s="1"/>
  <c r="DN36" i="32" s="1"/>
  <c r="LG26" i="32"/>
  <c r="KW26" i="32" s="1"/>
  <c r="LB25" i="32"/>
  <c r="LC25" i="32" s="1"/>
  <c r="LH25" i="32"/>
  <c r="EV36" i="32"/>
  <c r="EO36" i="32" s="1"/>
  <c r="EP36" i="32" s="1"/>
  <c r="EQ36" i="32" s="1"/>
  <c r="ER36" i="32" s="1"/>
  <c r="EU35" i="32"/>
  <c r="IW36" i="32"/>
  <c r="IP36" i="32" s="1"/>
  <c r="IQ36" i="32" s="1"/>
  <c r="IR36" i="32" s="1"/>
  <c r="IS36" i="32" s="1"/>
  <c r="IV35" i="32"/>
  <c r="DG35" i="32"/>
  <c r="EF35" i="32"/>
  <c r="EG36" i="32"/>
  <c r="DZ36" i="32" s="1"/>
  <c r="EA36" i="32" s="1"/>
  <c r="EB36" i="32" s="1"/>
  <c r="EC36" i="32" s="1"/>
  <c r="CO35" i="32"/>
  <c r="KD25" i="32"/>
  <c r="KC26" i="32"/>
  <c r="JS26" i="32" s="1"/>
  <c r="JX25" i="32"/>
  <c r="JY25" i="32" s="1"/>
  <c r="JK25" i="32"/>
  <c r="JL26" i="32"/>
  <c r="JE26" i="32" s="1"/>
  <c r="JF26" i="32" s="1"/>
  <c r="JG26" i="32" s="1"/>
  <c r="JM25" i="32"/>
  <c r="HW35" i="32"/>
  <c r="DV35" i="32"/>
  <c r="HD36" i="32"/>
  <c r="GW36" i="32" s="1"/>
  <c r="GX36" i="32" s="1"/>
  <c r="GY36" i="32" s="1"/>
  <c r="GZ36" i="32" s="1"/>
  <c r="HC35" i="32"/>
  <c r="HE35" i="32"/>
  <c r="HS36" i="32"/>
  <c r="HL36" i="32" s="1"/>
  <c r="HM36" i="32" s="1"/>
  <c r="HN36" i="32" s="1"/>
  <c r="HO36" i="32" s="1"/>
  <c r="HR35" i="32"/>
  <c r="AV35" i="32"/>
  <c r="BJ36" i="32"/>
  <c r="BC36" i="32" s="1"/>
  <c r="BD36" i="32" s="1"/>
  <c r="BE36" i="32" s="1"/>
  <c r="BF36" i="32" s="1"/>
  <c r="BK35" i="32"/>
  <c r="GO36" i="32"/>
  <c r="GH36" i="32" s="1"/>
  <c r="GI36" i="32" s="1"/>
  <c r="GJ36" i="32" s="1"/>
  <c r="GK36" i="32" s="1"/>
  <c r="GN35" i="32"/>
  <c r="GP35" i="32"/>
  <c r="EZ35" i="32"/>
  <c r="EH35" i="32"/>
  <c r="FK36" i="32"/>
  <c r="FD36" i="32" s="1"/>
  <c r="FE36" i="32" s="1"/>
  <c r="FF36" i="32" s="1"/>
  <c r="FG36" i="32" s="1"/>
  <c r="FJ35" i="32"/>
  <c r="FL35" i="32"/>
  <c r="KR26" i="32"/>
  <c r="KH26" i="32" s="1"/>
  <c r="KS25" i="32"/>
  <c r="KM25" i="32"/>
  <c r="KN25" i="32" s="1"/>
  <c r="ED9" i="15" l="1"/>
  <c r="ED11" i="15"/>
  <c r="ED10" i="15"/>
  <c r="ED6" i="15"/>
  <c r="ED8" i="15"/>
  <c r="EI17" i="33"/>
  <c r="EN17" i="33"/>
  <c r="EJ17" i="33"/>
  <c r="EM17" i="33"/>
  <c r="ES17" i="33"/>
  <c r="ED17" i="33"/>
  <c r="KX17" i="33"/>
  <c r="KB17" i="33" s="1"/>
  <c r="QR17" i="33"/>
  <c r="OD17" i="33"/>
  <c r="KE17" i="33"/>
  <c r="KC17" i="33"/>
  <c r="KK17" i="33"/>
  <c r="NH18" i="33"/>
  <c r="NW18" i="33"/>
  <c r="KF17" i="33"/>
  <c r="FT17" i="33"/>
  <c r="OF17" i="33" s="1"/>
  <c r="JZ17" i="33"/>
  <c r="GJ17" i="33"/>
  <c r="OV17" i="33" s="1"/>
  <c r="KP17" i="33"/>
  <c r="GD17" i="33"/>
  <c r="OP17" i="33" s="1"/>
  <c r="KJ17" i="33"/>
  <c r="RG17" i="33"/>
  <c r="JS17" i="33"/>
  <c r="JE18" i="33"/>
  <c r="LM17" i="33"/>
  <c r="FY17" i="33"/>
  <c r="FZ17" i="33"/>
  <c r="OL17" i="33" s="1"/>
  <c r="FW17" i="33"/>
  <c r="OI17" i="33" s="1"/>
  <c r="GE17" i="33"/>
  <c r="OQ17" i="33" s="1"/>
  <c r="LC17" i="33"/>
  <c r="LH17" i="33"/>
  <c r="LD17" i="33"/>
  <c r="PW17" i="33"/>
  <c r="PA17" i="33" s="1"/>
  <c r="QG17" i="33"/>
  <c r="PK17" i="33" s="1"/>
  <c r="MA18" i="33"/>
  <c r="LQ18" i="33"/>
  <c r="DG18" i="33"/>
  <c r="EY18" i="33" s="1"/>
  <c r="DU17" i="33"/>
  <c r="FM17" i="33" s="1"/>
  <c r="ED15" i="15"/>
  <c r="ED12" i="15"/>
  <c r="ED13" i="15"/>
  <c r="ED14" i="15"/>
  <c r="ED16" i="15"/>
  <c r="ED17" i="15"/>
  <c r="ED19" i="15"/>
  <c r="ED20" i="15"/>
  <c r="ED18" i="15"/>
  <c r="ED21" i="15"/>
  <c r="ED23" i="15"/>
  <c r="ED25" i="15"/>
  <c r="ED27" i="15"/>
  <c r="ED24" i="15"/>
  <c r="ED22" i="15"/>
  <c r="EE5" i="15"/>
  <c r="EE26" i="15" s="1"/>
  <c r="Z18" i="33"/>
  <c r="IL18" i="33"/>
  <c r="AJ18" i="33"/>
  <c r="IV18" i="33"/>
  <c r="W14" i="32"/>
  <c r="X14" i="32" s="1"/>
  <c r="FP36" i="32"/>
  <c r="FM37" i="32"/>
  <c r="FC37" i="32" s="1"/>
  <c r="FH36" i="32"/>
  <c r="FI36" i="32" s="1"/>
  <c r="FL36" i="32" s="1"/>
  <c r="FN36" i="32"/>
  <c r="EI37" i="32"/>
  <c r="DY37" i="32" s="1"/>
  <c r="EL36" i="32"/>
  <c r="ED36" i="32"/>
  <c r="EE36" i="32" s="1"/>
  <c r="EH36" i="32" s="1"/>
  <c r="EJ36" i="32"/>
  <c r="GQ37" i="32"/>
  <c r="GG37" i="32" s="1"/>
  <c r="GR36" i="32"/>
  <c r="GL36" i="32"/>
  <c r="GM36" i="32" s="1"/>
  <c r="GP36" i="32" s="1"/>
  <c r="GT36" i="32"/>
  <c r="BG36" i="32"/>
  <c r="BH36" i="32" s="1"/>
  <c r="BJ37" i="32" s="1"/>
  <c r="BO36" i="32"/>
  <c r="BM36" i="32"/>
  <c r="BL37" i="32"/>
  <c r="BB37" i="32" s="1"/>
  <c r="BI36" i="32"/>
  <c r="JQ26" i="32"/>
  <c r="JH26" i="32"/>
  <c r="HU37" i="32"/>
  <c r="HK37" i="32" s="1"/>
  <c r="HP36" i="32"/>
  <c r="HQ36" i="32" s="1"/>
  <c r="HV36" i="32"/>
  <c r="HX36" i="32"/>
  <c r="HF37" i="32"/>
  <c r="GV37" i="32" s="1"/>
  <c r="HG36" i="32"/>
  <c r="HA36" i="32"/>
  <c r="HB36" i="32" s="1"/>
  <c r="HE36" i="32" s="1"/>
  <c r="HI36" i="32"/>
  <c r="IJ37" i="32"/>
  <c r="HZ37" i="32" s="1"/>
  <c r="IK36" i="32"/>
  <c r="IE36" i="32"/>
  <c r="IF36" i="32" s="1"/>
  <c r="II36" i="32" s="1"/>
  <c r="IM36" i="32"/>
  <c r="CQ36" i="32"/>
  <c r="CS36" i="32"/>
  <c r="CP37" i="32"/>
  <c r="CF37" i="32" s="1"/>
  <c r="CK36" i="32"/>
  <c r="CL36" i="32" s="1"/>
  <c r="CO36" i="32" s="1"/>
  <c r="GS35" i="32"/>
  <c r="BN35" i="32"/>
  <c r="DH36" i="32"/>
  <c r="DE37" i="32"/>
  <c r="CU37" i="32" s="1"/>
  <c r="CZ36" i="32"/>
  <c r="DA36" i="32" s="1"/>
  <c r="DF36" i="32"/>
  <c r="JZ25" i="32"/>
  <c r="KA26" i="32"/>
  <c r="JT26" i="32" s="1"/>
  <c r="JU26" i="32" s="1"/>
  <c r="JV26" i="32" s="1"/>
  <c r="KB25" i="32"/>
  <c r="CC36" i="32"/>
  <c r="AY35" i="32"/>
  <c r="DO36" i="32"/>
  <c r="DP36" i="32" s="1"/>
  <c r="DW36" i="32"/>
  <c r="DT37" i="32"/>
  <c r="DJ37" i="32" s="1"/>
  <c r="DU36" i="32"/>
  <c r="JP25" i="32"/>
  <c r="FW36" i="32"/>
  <c r="FX36" i="32" s="1"/>
  <c r="GA36" i="32" s="1"/>
  <c r="GC36" i="32"/>
  <c r="GB37" i="32"/>
  <c r="FR37" i="32" s="1"/>
  <c r="GE36" i="32"/>
  <c r="BY37" i="32"/>
  <c r="BR37" i="32" s="1"/>
  <c r="BS37" i="32" s="1"/>
  <c r="BT37" i="32" s="1"/>
  <c r="BU37" i="32" s="1"/>
  <c r="BX36" i="32"/>
  <c r="FO35" i="32"/>
  <c r="EX37" i="32"/>
  <c r="EN37" i="32" s="1"/>
  <c r="EY36" i="32"/>
  <c r="ES36" i="32"/>
  <c r="ET36" i="32" s="1"/>
  <c r="FA36" i="32"/>
  <c r="HH35" i="32"/>
  <c r="CR35" i="32"/>
  <c r="LD25" i="32"/>
  <c r="LE26" i="32"/>
  <c r="KX26" i="32" s="1"/>
  <c r="KY26" i="32" s="1"/>
  <c r="KZ26" i="32" s="1"/>
  <c r="LF25" i="32"/>
  <c r="IZ36" i="32"/>
  <c r="IT36" i="32"/>
  <c r="IU36" i="32" s="1"/>
  <c r="JB36" i="32"/>
  <c r="IY37" i="32"/>
  <c r="IO37" i="32" s="1"/>
  <c r="EK35" i="32"/>
  <c r="KO25" i="32"/>
  <c r="KP26" i="32"/>
  <c r="KI26" i="32" s="1"/>
  <c r="KJ26" i="32" s="1"/>
  <c r="KK26" i="32" s="1"/>
  <c r="KQ25" i="32"/>
  <c r="AR36" i="32"/>
  <c r="AS36" i="32" s="1"/>
  <c r="AU37" i="32" s="1"/>
  <c r="AT36" i="32"/>
  <c r="AZ36" i="32"/>
  <c r="AW37" i="32"/>
  <c r="AM37" i="32" s="1"/>
  <c r="AX36" i="32"/>
  <c r="IL35" i="32"/>
  <c r="LS25" i="32"/>
  <c r="LT26" i="32"/>
  <c r="LM26" i="32" s="1"/>
  <c r="LN26" i="32" s="1"/>
  <c r="LO26" i="32" s="1"/>
  <c r="LU25" i="32"/>
  <c r="GD35" i="32"/>
  <c r="EE11" i="15" l="1"/>
  <c r="EE9" i="15"/>
  <c r="EE10" i="15"/>
  <c r="EE6" i="15"/>
  <c r="EE8" i="15"/>
  <c r="EK17" i="33"/>
  <c r="IU18" i="33"/>
  <c r="EA17" i="33"/>
  <c r="T18" i="33"/>
  <c r="AP18" i="33" s="1"/>
  <c r="BL18" i="33" s="1"/>
  <c r="QT17" i="33"/>
  <c r="FV17" i="33"/>
  <c r="OH17" i="33" s="1"/>
  <c r="AI18" i="33"/>
  <c r="BE18" i="33" s="1"/>
  <c r="CA18" i="33" s="1"/>
  <c r="QY17" i="33"/>
  <c r="OK17" i="33"/>
  <c r="NC17" i="33"/>
  <c r="MO18" i="33"/>
  <c r="KH17" i="33"/>
  <c r="KL17" i="33"/>
  <c r="IF18" i="33"/>
  <c r="NT18" i="33"/>
  <c r="RJ17" i="33"/>
  <c r="GK17" i="33"/>
  <c r="OW17" i="33" s="1"/>
  <c r="KQ17" i="33"/>
  <c r="RD17" i="33"/>
  <c r="GA17" i="33"/>
  <c r="KG17" i="33"/>
  <c r="QV17" i="33"/>
  <c r="NO18" i="33"/>
  <c r="QZ17" i="33"/>
  <c r="NM18" i="33"/>
  <c r="GB17" i="33"/>
  <c r="NP18" i="33"/>
  <c r="RE17" i="33"/>
  <c r="NU18" i="33"/>
  <c r="GF17" i="33"/>
  <c r="QW17" i="33"/>
  <c r="LE17" i="33"/>
  <c r="KU17" i="33"/>
  <c r="HE17" i="33"/>
  <c r="MG18" i="33" s="1"/>
  <c r="GQ18" i="33"/>
  <c r="PY18" i="33" s="1"/>
  <c r="PC18" i="33" s="1"/>
  <c r="EE13" i="15"/>
  <c r="EE15" i="15"/>
  <c r="EE18" i="15"/>
  <c r="EE19" i="15"/>
  <c r="EE12" i="15"/>
  <c r="EE17" i="15"/>
  <c r="EE22" i="15"/>
  <c r="EE24" i="15"/>
  <c r="EE27" i="15"/>
  <c r="EE16" i="15"/>
  <c r="EE20" i="15"/>
  <c r="EE21" i="15"/>
  <c r="EE23" i="15"/>
  <c r="EE25" i="15"/>
  <c r="EE14" i="15"/>
  <c r="EF5" i="15"/>
  <c r="EF26" i="15" s="1"/>
  <c r="NZ18" i="33"/>
  <c r="BF18" i="33"/>
  <c r="CB18" i="33" s="1"/>
  <c r="AV18" i="33"/>
  <c r="BR18" i="33" s="1"/>
  <c r="NJ18" i="33"/>
  <c r="AH14" i="32"/>
  <c r="AK14" i="32"/>
  <c r="AN37" i="32"/>
  <c r="AO37" i="32" s="1"/>
  <c r="AP37" i="32" s="1"/>
  <c r="AQ37" i="32" s="1"/>
  <c r="BK36" i="32"/>
  <c r="BN36" i="32" s="1"/>
  <c r="BC37" i="32"/>
  <c r="BD37" i="32" s="1"/>
  <c r="BE37" i="32" s="1"/>
  <c r="BF37" i="32" s="1"/>
  <c r="LY26" i="32"/>
  <c r="LP26" i="32"/>
  <c r="KL26" i="32"/>
  <c r="KU26" i="32"/>
  <c r="GD36" i="32"/>
  <c r="LA26" i="32"/>
  <c r="LJ26" i="32"/>
  <c r="EK36" i="32"/>
  <c r="CD37" i="32"/>
  <c r="CB37" i="32"/>
  <c r="BV37" i="32"/>
  <c r="BW37" i="32" s="1"/>
  <c r="CA38" i="32"/>
  <c r="BQ38" i="32" s="1"/>
  <c r="FY36" i="32"/>
  <c r="FZ37" i="32"/>
  <c r="FS37" i="32" s="1"/>
  <c r="FT37" i="32" s="1"/>
  <c r="FU37" i="32" s="1"/>
  <c r="FV37" i="32" s="1"/>
  <c r="IG36" i="32"/>
  <c r="IH37" i="32"/>
  <c r="IA37" i="32" s="1"/>
  <c r="IB37" i="32" s="1"/>
  <c r="IC37" i="32" s="1"/>
  <c r="ID37" i="32" s="1"/>
  <c r="HC36" i="32"/>
  <c r="HD37" i="32"/>
  <c r="GW37" i="32" s="1"/>
  <c r="GX37" i="32" s="1"/>
  <c r="GY37" i="32" s="1"/>
  <c r="GZ37" i="32" s="1"/>
  <c r="HH36" i="32"/>
  <c r="KF26" i="32"/>
  <c r="JW26" i="32"/>
  <c r="AV36" i="32"/>
  <c r="KE25" i="32"/>
  <c r="DB36" i="32"/>
  <c r="DC37" i="32"/>
  <c r="CV37" i="32" s="1"/>
  <c r="CW37" i="32" s="1"/>
  <c r="CX37" i="32" s="1"/>
  <c r="CY37" i="32" s="1"/>
  <c r="DD36" i="32"/>
  <c r="HR36" i="32"/>
  <c r="HS37" i="32"/>
  <c r="HL37" i="32" s="1"/>
  <c r="HM37" i="32" s="1"/>
  <c r="HN37" i="32" s="1"/>
  <c r="HO37" i="32" s="1"/>
  <c r="HT36" i="32"/>
  <c r="FJ36" i="32"/>
  <c r="FK37" i="32"/>
  <c r="FD37" i="32" s="1"/>
  <c r="FE37" i="32" s="1"/>
  <c r="FF37" i="32" s="1"/>
  <c r="FG37" i="32" s="1"/>
  <c r="LI25" i="32"/>
  <c r="CR36" i="32"/>
  <c r="FO36" i="32"/>
  <c r="GS36" i="32"/>
  <c r="KT25" i="32"/>
  <c r="AF14" i="32"/>
  <c r="Y14" i="32"/>
  <c r="LX25" i="32"/>
  <c r="IL36" i="32"/>
  <c r="IV36" i="32"/>
  <c r="IW37" i="32"/>
  <c r="IP37" i="32" s="1"/>
  <c r="IQ37" i="32" s="1"/>
  <c r="IR37" i="32" s="1"/>
  <c r="IS37" i="32" s="1"/>
  <c r="IX36" i="32"/>
  <c r="EU36" i="32"/>
  <c r="EV37" i="32"/>
  <c r="EO37" i="32" s="1"/>
  <c r="EP37" i="32" s="1"/>
  <c r="EQ37" i="32" s="1"/>
  <c r="ER37" i="32" s="1"/>
  <c r="EW36" i="32"/>
  <c r="DR37" i="32"/>
  <c r="DK37" i="32" s="1"/>
  <c r="DL37" i="32" s="1"/>
  <c r="DM37" i="32" s="1"/>
  <c r="DN37" i="32" s="1"/>
  <c r="DQ36" i="32"/>
  <c r="DS36" i="32"/>
  <c r="CM36" i="32"/>
  <c r="CN37" i="32"/>
  <c r="CG37" i="32" s="1"/>
  <c r="CH37" i="32" s="1"/>
  <c r="CI37" i="32" s="1"/>
  <c r="CJ37" i="32" s="1"/>
  <c r="JN27" i="32"/>
  <c r="JD27" i="32" s="1"/>
  <c r="JI26" i="32"/>
  <c r="JJ26" i="32" s="1"/>
  <c r="JO26" i="32"/>
  <c r="GO37" i="32"/>
  <c r="GH37" i="32" s="1"/>
  <c r="GI37" i="32" s="1"/>
  <c r="GJ37" i="32" s="1"/>
  <c r="GK37" i="32" s="1"/>
  <c r="GN36" i="32"/>
  <c r="EF36" i="32"/>
  <c r="EG37" i="32"/>
  <c r="DZ37" i="32" s="1"/>
  <c r="EA37" i="32" s="1"/>
  <c r="EB37" i="32" s="1"/>
  <c r="EC37" i="32" s="1"/>
  <c r="EF11" i="15" l="1"/>
  <c r="EF9" i="15"/>
  <c r="EF10" i="15"/>
  <c r="EF6" i="15"/>
  <c r="EF8" i="15"/>
  <c r="EC18" i="33"/>
  <c r="IN18" i="33"/>
  <c r="AA18" i="33"/>
  <c r="AW18" i="33" s="1"/>
  <c r="BS18" i="33" s="1"/>
  <c r="IR18" i="33"/>
  <c r="AG18" i="33"/>
  <c r="BC18" i="33" s="1"/>
  <c r="BY18" i="33" s="1"/>
  <c r="IK18" i="33"/>
  <c r="NL18" i="33"/>
  <c r="RA17" i="33"/>
  <c r="OM17" i="33"/>
  <c r="RF17" i="33"/>
  <c r="OR17" i="33"/>
  <c r="RB17" i="33"/>
  <c r="ON17" i="33"/>
  <c r="KI17" i="33"/>
  <c r="JY17" i="33"/>
  <c r="AF18" i="33"/>
  <c r="BB18" i="33" s="1"/>
  <c r="BX18" i="33" s="1"/>
  <c r="IM18" i="33"/>
  <c r="RK17" i="33"/>
  <c r="OA18" i="33"/>
  <c r="NQ18" i="33"/>
  <c r="Y18" i="33"/>
  <c r="AU18" i="33" s="1"/>
  <c r="BQ18" i="33" s="1"/>
  <c r="IS18" i="33"/>
  <c r="NR18" i="33"/>
  <c r="FS17" i="33"/>
  <c r="AB18" i="33"/>
  <c r="AX18" i="33" s="1"/>
  <c r="BT18" i="33" s="1"/>
  <c r="NV18" i="33"/>
  <c r="GC17" i="33"/>
  <c r="QM17" i="33"/>
  <c r="PQ17" i="33" s="1"/>
  <c r="IA17" i="33"/>
  <c r="HM18" i="33"/>
  <c r="LS19" i="33"/>
  <c r="EF12" i="15"/>
  <c r="EF14" i="15"/>
  <c r="EF16" i="15"/>
  <c r="EF15" i="15"/>
  <c r="EF18" i="15"/>
  <c r="EF17" i="15"/>
  <c r="EF19" i="15"/>
  <c r="EF20" i="15"/>
  <c r="EF13" i="15"/>
  <c r="EF22" i="15"/>
  <c r="EF24" i="15"/>
  <c r="EF27" i="15"/>
  <c r="EF21" i="15"/>
  <c r="EF25" i="15"/>
  <c r="EF23" i="15"/>
  <c r="EG5" i="15"/>
  <c r="EG26" i="15" s="1"/>
  <c r="CH18" i="33"/>
  <c r="CW18" i="33"/>
  <c r="CX18" i="33"/>
  <c r="CN18" i="33"/>
  <c r="IH18" i="33"/>
  <c r="V18" i="33"/>
  <c r="AR18" i="33" s="1"/>
  <c r="AL18" i="33"/>
  <c r="IX18" i="33"/>
  <c r="CK37" i="32"/>
  <c r="CL37" i="32" s="1"/>
  <c r="CS37" i="32"/>
  <c r="CP38" i="32"/>
  <c r="CF38" i="32" s="1"/>
  <c r="CQ37" i="32"/>
  <c r="IY38" i="32"/>
  <c r="IO38" i="32" s="1"/>
  <c r="JB37" i="32"/>
  <c r="IT37" i="32"/>
  <c r="IU37" i="32" s="1"/>
  <c r="IX37" i="32" s="1"/>
  <c r="IZ37" i="32"/>
  <c r="GR37" i="32"/>
  <c r="GQ38" i="32"/>
  <c r="GG38" i="32" s="1"/>
  <c r="GL37" i="32"/>
  <c r="GM37" i="32" s="1"/>
  <c r="GT37" i="32"/>
  <c r="EJ37" i="32"/>
  <c r="ED37" i="32"/>
  <c r="EE37" i="32" s="1"/>
  <c r="EL37" i="32"/>
  <c r="EI38" i="32"/>
  <c r="DY38" i="32" s="1"/>
  <c r="DT38" i="32"/>
  <c r="DJ38" i="32" s="1"/>
  <c r="DU37" i="32"/>
  <c r="DO37" i="32"/>
  <c r="DP37" i="32" s="1"/>
  <c r="DS37" i="32" s="1"/>
  <c r="DW37" i="32"/>
  <c r="EX38" i="32"/>
  <c r="EN38" i="32" s="1"/>
  <c r="EY37" i="32"/>
  <c r="ES37" i="32"/>
  <c r="ET37" i="32" s="1"/>
  <c r="EW37" i="32" s="1"/>
  <c r="FA37" i="32"/>
  <c r="JK26" i="32"/>
  <c r="JL27" i="32"/>
  <c r="JE27" i="32" s="1"/>
  <c r="JF27" i="32" s="1"/>
  <c r="JG27" i="32" s="1"/>
  <c r="JM26" i="32"/>
  <c r="AE15" i="32"/>
  <c r="Z14" i="32"/>
  <c r="AC14" i="32" s="1"/>
  <c r="AJ14" i="32"/>
  <c r="AW38" i="32"/>
  <c r="AM38" i="32" s="1"/>
  <c r="AR37" i="32"/>
  <c r="AS37" i="32" s="1"/>
  <c r="AU38" i="32" s="1"/>
  <c r="AX37" i="32"/>
  <c r="AZ37" i="32"/>
  <c r="AT37" i="32"/>
  <c r="HV37" i="32"/>
  <c r="HU38" i="32"/>
  <c r="HK38" i="32" s="1"/>
  <c r="HP37" i="32"/>
  <c r="HQ37" i="32" s="1"/>
  <c r="HT37" i="32" s="1"/>
  <c r="HX37" i="32"/>
  <c r="HF38" i="32"/>
  <c r="GV38" i="32" s="1"/>
  <c r="HA37" i="32"/>
  <c r="HB37" i="32" s="1"/>
  <c r="HG37" i="32"/>
  <c r="HI37" i="32"/>
  <c r="DH37" i="32"/>
  <c r="CZ37" i="32"/>
  <c r="DA37" i="32" s="1"/>
  <c r="DD37" i="32" s="1"/>
  <c r="DE38" i="32"/>
  <c r="CU38" i="32" s="1"/>
  <c r="DF37" i="32"/>
  <c r="GB38" i="32"/>
  <c r="FR38" i="32" s="1"/>
  <c r="GC37" i="32"/>
  <c r="FW37" i="32"/>
  <c r="FX37" i="32" s="1"/>
  <c r="GE37" i="32"/>
  <c r="KC27" i="32"/>
  <c r="JS27" i="32" s="1"/>
  <c r="JX26" i="32"/>
  <c r="JY26" i="32" s="1"/>
  <c r="KD26" i="32"/>
  <c r="KR27" i="32"/>
  <c r="KH27" i="32" s="1"/>
  <c r="KM26" i="32"/>
  <c r="KN26" i="32" s="1"/>
  <c r="KS26" i="32"/>
  <c r="JA36" i="32"/>
  <c r="DV36" i="32"/>
  <c r="IK37" i="32"/>
  <c r="IM37" i="32"/>
  <c r="IE37" i="32"/>
  <c r="IF37" i="32" s="1"/>
  <c r="IJ38" i="32"/>
  <c r="HZ38" i="32" s="1"/>
  <c r="HW36" i="32"/>
  <c r="DG36" i="32"/>
  <c r="LB26" i="32"/>
  <c r="LC26" i="32" s="1"/>
  <c r="LG27" i="32"/>
  <c r="KW27" i="32" s="1"/>
  <c r="LH26" i="32"/>
  <c r="LV27" i="32"/>
  <c r="LL27" i="32" s="1"/>
  <c r="LW26" i="32"/>
  <c r="LQ26" i="32"/>
  <c r="LR26" i="32" s="1"/>
  <c r="EZ36" i="32"/>
  <c r="FM38" i="32"/>
  <c r="FC38" i="32" s="1"/>
  <c r="FH37" i="32"/>
  <c r="FI37" i="32" s="1"/>
  <c r="FP37" i="32"/>
  <c r="FN37" i="32"/>
  <c r="BG37" i="32"/>
  <c r="BH37" i="32" s="1"/>
  <c r="BM37" i="32"/>
  <c r="BL38" i="32"/>
  <c r="BB38" i="32" s="1"/>
  <c r="BI37" i="32"/>
  <c r="BO37" i="32"/>
  <c r="AY36" i="32"/>
  <c r="KW18" i="33"/>
  <c r="BX37" i="32"/>
  <c r="BY38" i="32"/>
  <c r="BR38" i="32" s="1"/>
  <c r="BS38" i="32" s="1"/>
  <c r="BT38" i="32" s="1"/>
  <c r="BU38" i="32" s="1"/>
  <c r="BZ37" i="32"/>
  <c r="EG9" i="15" l="1"/>
  <c r="EG11" i="15"/>
  <c r="EG10" i="15"/>
  <c r="EG8" i="15"/>
  <c r="EG6" i="15"/>
  <c r="EQ17" i="33"/>
  <c r="AC18" i="33"/>
  <c r="AY18" i="33" s="1"/>
  <c r="BU18" i="33" s="1"/>
  <c r="X18" i="33"/>
  <c r="AT18" i="33" s="1"/>
  <c r="BP18" i="33" s="1"/>
  <c r="CL18" i="33" s="1"/>
  <c r="AH18" i="33"/>
  <c r="BD18" i="33" s="1"/>
  <c r="BZ18" i="33" s="1"/>
  <c r="IJ18" i="33"/>
  <c r="NS18" i="33"/>
  <c r="OO17" i="33"/>
  <c r="QS17" i="33"/>
  <c r="OE17" i="33"/>
  <c r="IO18" i="33"/>
  <c r="IY18" i="33"/>
  <c r="AM18" i="33"/>
  <c r="BI18" i="33" s="1"/>
  <c r="CE18" i="33" s="1"/>
  <c r="DA18" i="33" s="1"/>
  <c r="FU18" i="33"/>
  <c r="KA18" i="33"/>
  <c r="JR18" i="33"/>
  <c r="JQ18" i="33"/>
  <c r="JH18" i="33"/>
  <c r="NI18" i="33"/>
  <c r="IP18" i="33"/>
  <c r="AD18" i="33"/>
  <c r="AZ18" i="33" s="1"/>
  <c r="BV18" i="33" s="1"/>
  <c r="CR18" i="33" s="1"/>
  <c r="DD18" i="33"/>
  <c r="EV18" i="33" s="1"/>
  <c r="JB18" i="33"/>
  <c r="LK17" i="33"/>
  <c r="RC17" i="33"/>
  <c r="IT18" i="33"/>
  <c r="DJ18" i="33"/>
  <c r="FB18" i="33" s="1"/>
  <c r="DT18" i="33"/>
  <c r="FL18" i="33" s="1"/>
  <c r="DS18" i="33"/>
  <c r="FK18" i="33" s="1"/>
  <c r="EG12" i="15"/>
  <c r="EG13" i="15"/>
  <c r="EG14" i="15"/>
  <c r="EG16" i="15"/>
  <c r="EG17" i="15"/>
  <c r="EG18" i="15"/>
  <c r="EG19" i="15"/>
  <c r="EG21" i="15"/>
  <c r="EG23" i="15"/>
  <c r="EG25" i="15"/>
  <c r="EG15" i="15"/>
  <c r="EG22" i="15"/>
  <c r="EG24" i="15"/>
  <c r="EG27" i="15"/>
  <c r="EG20" i="15"/>
  <c r="EH5" i="15"/>
  <c r="EH26" i="15" s="1"/>
  <c r="CM18" i="33"/>
  <c r="CO18" i="33"/>
  <c r="CP18" i="33"/>
  <c r="CT18" i="33"/>
  <c r="CU18" i="33"/>
  <c r="BN18" i="33"/>
  <c r="BH18" i="33"/>
  <c r="CD18" i="33" s="1"/>
  <c r="AV37" i="32"/>
  <c r="AY37" i="32" s="1"/>
  <c r="AN38" i="32"/>
  <c r="AO38" i="32" s="1"/>
  <c r="AP38" i="32" s="1"/>
  <c r="AQ38" i="32" s="1"/>
  <c r="CD38" i="32"/>
  <c r="CA39" i="32"/>
  <c r="BQ39" i="32" s="1"/>
  <c r="CB38" i="32"/>
  <c r="BV38" i="32"/>
  <c r="BW38" i="32" s="1"/>
  <c r="BZ38" i="32" s="1"/>
  <c r="LS26" i="32"/>
  <c r="LT27" i="32"/>
  <c r="LM27" i="32" s="1"/>
  <c r="LN27" i="32" s="1"/>
  <c r="LO27" i="32" s="1"/>
  <c r="LU26" i="32"/>
  <c r="DG37" i="32"/>
  <c r="DV37" i="32"/>
  <c r="AI14" i="32"/>
  <c r="CC37" i="32"/>
  <c r="EZ37" i="32"/>
  <c r="LD26" i="32"/>
  <c r="LE27" i="32"/>
  <c r="KX27" i="32" s="1"/>
  <c r="KY27" i="32" s="1"/>
  <c r="KZ27" i="32" s="1"/>
  <c r="LF26" i="32"/>
  <c r="IG37" i="32"/>
  <c r="IH38" i="32"/>
  <c r="IA38" i="32" s="1"/>
  <c r="IB38" i="32" s="1"/>
  <c r="IC38" i="32" s="1"/>
  <c r="ID38" i="32" s="1"/>
  <c r="II37" i="32"/>
  <c r="KO26" i="32"/>
  <c r="KP27" i="32"/>
  <c r="KI27" i="32" s="1"/>
  <c r="KJ27" i="32" s="1"/>
  <c r="KK27" i="32" s="1"/>
  <c r="KQ26" i="32"/>
  <c r="JZ26" i="32"/>
  <c r="KA27" i="32"/>
  <c r="JT27" i="32" s="1"/>
  <c r="JU27" i="32" s="1"/>
  <c r="JV27" i="32" s="1"/>
  <c r="KB26" i="32"/>
  <c r="JP26" i="32"/>
  <c r="EU37" i="32"/>
  <c r="EV38" i="32"/>
  <c r="EO38" i="32" s="1"/>
  <c r="EP38" i="32" s="1"/>
  <c r="EQ38" i="32" s="1"/>
  <c r="ER38" i="32" s="1"/>
  <c r="DR38" i="32"/>
  <c r="DK38" i="32" s="1"/>
  <c r="DL38" i="32" s="1"/>
  <c r="DM38" i="32" s="1"/>
  <c r="DN38" i="32" s="1"/>
  <c r="DQ37" i="32"/>
  <c r="GO38" i="32"/>
  <c r="GH38" i="32" s="1"/>
  <c r="GI38" i="32" s="1"/>
  <c r="GJ38" i="32" s="1"/>
  <c r="GK38" i="32" s="1"/>
  <c r="GN37" i="32"/>
  <c r="GP37" i="32"/>
  <c r="IV37" i="32"/>
  <c r="IW38" i="32"/>
  <c r="IP38" i="32" s="1"/>
  <c r="IQ38" i="32" s="1"/>
  <c r="IR38" i="32" s="1"/>
  <c r="IS38" i="32" s="1"/>
  <c r="FK38" i="32"/>
  <c r="FD38" i="32" s="1"/>
  <c r="FE38" i="32" s="1"/>
  <c r="FF38" i="32" s="1"/>
  <c r="FG38" i="32" s="1"/>
  <c r="FJ37" i="32"/>
  <c r="FL37" i="32"/>
  <c r="HW37" i="32"/>
  <c r="JA37" i="32"/>
  <c r="FY37" i="32"/>
  <c r="FZ38" i="32"/>
  <c r="FS38" i="32" s="1"/>
  <c r="FT38" i="32" s="1"/>
  <c r="FU38" i="32" s="1"/>
  <c r="FV38" i="32" s="1"/>
  <c r="GA37" i="32"/>
  <c r="HR37" i="32"/>
  <c r="HS38" i="32"/>
  <c r="HL38" i="32" s="1"/>
  <c r="HM38" i="32" s="1"/>
  <c r="HN38" i="32" s="1"/>
  <c r="HO38" i="32" s="1"/>
  <c r="EF37" i="32"/>
  <c r="EG38" i="32"/>
  <c r="DZ38" i="32" s="1"/>
  <c r="EA38" i="32" s="1"/>
  <c r="EB38" i="32" s="1"/>
  <c r="EC38" i="32" s="1"/>
  <c r="EH37" i="32"/>
  <c r="BJ38" i="32"/>
  <c r="BC38" i="32" s="1"/>
  <c r="BD38" i="32" s="1"/>
  <c r="BE38" i="32" s="1"/>
  <c r="BF38" i="32" s="1"/>
  <c r="BK37" i="32"/>
  <c r="JQ27" i="32"/>
  <c r="JH27" i="32"/>
  <c r="DC38" i="32"/>
  <c r="CV38" i="32" s="1"/>
  <c r="CW38" i="32" s="1"/>
  <c r="CX38" i="32" s="1"/>
  <c r="CY38" i="32" s="1"/>
  <c r="DB37" i="32"/>
  <c r="HC37" i="32"/>
  <c r="HD38" i="32"/>
  <c r="GW38" i="32" s="1"/>
  <c r="GX38" i="32" s="1"/>
  <c r="GY38" i="32" s="1"/>
  <c r="GZ38" i="32" s="1"/>
  <c r="HE37" i="32"/>
  <c r="CM37" i="32"/>
  <c r="CN38" i="32"/>
  <c r="CG38" i="32" s="1"/>
  <c r="CH38" i="32" s="1"/>
  <c r="CI38" i="32" s="1"/>
  <c r="CJ38" i="32" s="1"/>
  <c r="CO37" i="32"/>
  <c r="EH9" i="15" l="1"/>
  <c r="EH11" i="15"/>
  <c r="EH10" i="15"/>
  <c r="EH8" i="15"/>
  <c r="EH6" i="15"/>
  <c r="IG18" i="33"/>
  <c r="AE18" i="33"/>
  <c r="IQ18" i="33"/>
  <c r="QU18" i="33"/>
  <c r="OG18" i="33"/>
  <c r="MR18" i="33"/>
  <c r="NA18" i="33"/>
  <c r="GN18" i="33"/>
  <c r="LP19" i="33" s="1"/>
  <c r="NB18" i="33"/>
  <c r="GI17" i="33"/>
  <c r="KO17" i="33"/>
  <c r="ML18" i="33"/>
  <c r="JN18" i="33"/>
  <c r="JL18" i="33"/>
  <c r="JU18" i="33"/>
  <c r="JI18" i="33"/>
  <c r="JJ18" i="33"/>
  <c r="JF18" i="33"/>
  <c r="JO18" i="33"/>
  <c r="JG18" i="33"/>
  <c r="HD18" i="33"/>
  <c r="QL18" i="33" s="1"/>
  <c r="PP18" i="33" s="1"/>
  <c r="U18" i="33"/>
  <c r="AQ18" i="33" s="1"/>
  <c r="BM18" i="33" s="1"/>
  <c r="CI18" i="33" s="1"/>
  <c r="GT18" i="33"/>
  <c r="QB18" i="33" s="1"/>
  <c r="PF18" i="33" s="1"/>
  <c r="HC18" i="33"/>
  <c r="QK18" i="33" s="1"/>
  <c r="PO18" i="33" s="1"/>
  <c r="DP18" i="33"/>
  <c r="FH18" i="33" s="1"/>
  <c r="DW18" i="33"/>
  <c r="FO18" i="33" s="1"/>
  <c r="DL18" i="33"/>
  <c r="FD18" i="33" s="1"/>
  <c r="DI18" i="33"/>
  <c r="FA18" i="33" s="1"/>
  <c r="DH18" i="33"/>
  <c r="EZ18" i="33" s="1"/>
  <c r="DN18" i="33"/>
  <c r="FF18" i="33" s="1"/>
  <c r="DQ18" i="33"/>
  <c r="FI18" i="33" s="1"/>
  <c r="DK18" i="33"/>
  <c r="FC18" i="33" s="1"/>
  <c r="EH12" i="15"/>
  <c r="EH15" i="15"/>
  <c r="EH13" i="15"/>
  <c r="EH14" i="15"/>
  <c r="EH16" i="15"/>
  <c r="EH17" i="15"/>
  <c r="EH19" i="15"/>
  <c r="EH20" i="15"/>
  <c r="EH18" i="15"/>
  <c r="EH21" i="15"/>
  <c r="EH23" i="15"/>
  <c r="EH25" i="15"/>
  <c r="EH22" i="15"/>
  <c r="EH24" i="15"/>
  <c r="EH27" i="15"/>
  <c r="EI5" i="15"/>
  <c r="EI26" i="15" s="1"/>
  <c r="CV18" i="33"/>
  <c r="CZ18" i="33"/>
  <c r="CQ18" i="33"/>
  <c r="CJ18" i="33"/>
  <c r="NK19" i="33"/>
  <c r="BA18" i="33"/>
  <c r="BW18" i="33" s="1"/>
  <c r="CZ38" i="32"/>
  <c r="DA38" i="32" s="1"/>
  <c r="DF38" i="32"/>
  <c r="DH38" i="32"/>
  <c r="DE39" i="32"/>
  <c r="CU39" i="32" s="1"/>
  <c r="FW38" i="32"/>
  <c r="FX38" i="32" s="1"/>
  <c r="GA38" i="32" s="1"/>
  <c r="GB39" i="32"/>
  <c r="FR39" i="32" s="1"/>
  <c r="GC38" i="32"/>
  <c r="GE38" i="32"/>
  <c r="FM39" i="32"/>
  <c r="FC39" i="32" s="1"/>
  <c r="FP38" i="32"/>
  <c r="FN38" i="32"/>
  <c r="FH38" i="32"/>
  <c r="FI38" i="32" s="1"/>
  <c r="FL38" i="32" s="1"/>
  <c r="LA27" i="32"/>
  <c r="LJ27" i="32"/>
  <c r="HA38" i="32"/>
  <c r="HB38" i="32" s="1"/>
  <c r="HE38" i="32" s="1"/>
  <c r="HI38" i="32"/>
  <c r="HF39" i="32"/>
  <c r="GV39" i="32" s="1"/>
  <c r="HG38" i="32"/>
  <c r="ED38" i="32"/>
  <c r="EE38" i="32" s="1"/>
  <c r="EH38" i="32" s="1"/>
  <c r="EJ38" i="32"/>
  <c r="EI39" i="32"/>
  <c r="DY39" i="32" s="1"/>
  <c r="EL38" i="32"/>
  <c r="CS38" i="32"/>
  <c r="CP39" i="32"/>
  <c r="CF39" i="32" s="1"/>
  <c r="CK38" i="32"/>
  <c r="CL38" i="32" s="1"/>
  <c r="CO38" i="32" s="1"/>
  <c r="CQ38" i="32"/>
  <c r="BL39" i="32"/>
  <c r="BB39" i="32" s="1"/>
  <c r="BG38" i="32"/>
  <c r="BH38" i="32" s="1"/>
  <c r="BJ39" i="32" s="1"/>
  <c r="BO38" i="32"/>
  <c r="BI38" i="32"/>
  <c r="BM38" i="32"/>
  <c r="HX38" i="32"/>
  <c r="HU39" i="32"/>
  <c r="HK39" i="32" s="1"/>
  <c r="HP38" i="32"/>
  <c r="HQ38" i="32" s="1"/>
  <c r="HV38" i="32"/>
  <c r="GR38" i="32"/>
  <c r="GQ39" i="32"/>
  <c r="GG39" i="32" s="1"/>
  <c r="GL38" i="32"/>
  <c r="GM38" i="32" s="1"/>
  <c r="GP38" i="32" s="1"/>
  <c r="GT38" i="32"/>
  <c r="IE38" i="32"/>
  <c r="IF38" i="32" s="1"/>
  <c r="II38" i="32" s="1"/>
  <c r="IK38" i="32"/>
  <c r="IJ39" i="32"/>
  <c r="HZ39" i="32" s="1"/>
  <c r="IM38" i="32"/>
  <c r="JI27" i="32"/>
  <c r="JJ27" i="32" s="1"/>
  <c r="JO27" i="32"/>
  <c r="JN28" i="32"/>
  <c r="JD28" i="32" s="1"/>
  <c r="BN37" i="32"/>
  <c r="EK37" i="32"/>
  <c r="KF27" i="32"/>
  <c r="JW27" i="32"/>
  <c r="IL37" i="32"/>
  <c r="CC38" i="32"/>
  <c r="JB38" i="32"/>
  <c r="IY39" i="32"/>
  <c r="IO39" i="32" s="1"/>
  <c r="IZ38" i="32"/>
  <c r="IT38" i="32"/>
  <c r="IU38" i="32" s="1"/>
  <c r="CR37" i="32"/>
  <c r="HH37" i="32"/>
  <c r="KL27" i="32"/>
  <c r="KU27" i="32"/>
  <c r="KT26" i="32"/>
  <c r="LI26" i="32"/>
  <c r="GD37" i="32"/>
  <c r="AR38" i="32"/>
  <c r="AS38" i="32" s="1"/>
  <c r="AX38" i="32"/>
  <c r="AZ38" i="32"/>
  <c r="AW39" i="32"/>
  <c r="AM39" i="32" s="1"/>
  <c r="AT38" i="32"/>
  <c r="KE26" i="32"/>
  <c r="AD14" i="32"/>
  <c r="AG15" i="32"/>
  <c r="LX26" i="32"/>
  <c r="DW38" i="32"/>
  <c r="DO38" i="32"/>
  <c r="DP38" i="32" s="1"/>
  <c r="DT39" i="32"/>
  <c r="DJ39" i="32" s="1"/>
  <c r="DU38" i="32"/>
  <c r="EX39" i="32"/>
  <c r="EN39" i="32" s="1"/>
  <c r="EY38" i="32"/>
  <c r="ES38" i="32"/>
  <c r="ET38" i="32" s="1"/>
  <c r="FA38" i="32"/>
  <c r="LY27" i="32"/>
  <c r="LP27" i="32"/>
  <c r="FO37" i="32"/>
  <c r="GS37" i="32"/>
  <c r="BX38" i="32"/>
  <c r="BY39" i="32"/>
  <c r="BR39" i="32" s="1"/>
  <c r="BS39" i="32" s="1"/>
  <c r="BT39" i="32" s="1"/>
  <c r="BU39" i="32" s="1"/>
  <c r="EI11" i="15" l="1"/>
  <c r="EI9" i="15"/>
  <c r="EI10" i="15"/>
  <c r="EI6" i="15"/>
  <c r="EI8" i="15"/>
  <c r="EP18" i="33"/>
  <c r="EO18" i="33"/>
  <c r="EF18" i="33"/>
  <c r="RI17" i="33"/>
  <c r="OU17" i="33"/>
  <c r="PV18" i="33"/>
  <c r="OZ18" i="33" s="1"/>
  <c r="HJ18" i="33"/>
  <c r="MT18" i="33"/>
  <c r="GX18" i="33"/>
  <c r="LZ19" i="33" s="1"/>
  <c r="NE18" i="33"/>
  <c r="MY18" i="33"/>
  <c r="MP18" i="33"/>
  <c r="MX18" i="33"/>
  <c r="MS18" i="33"/>
  <c r="MQ18" i="33"/>
  <c r="NY18" i="33"/>
  <c r="MF19" i="33"/>
  <c r="HZ18" i="33"/>
  <c r="MV18" i="33"/>
  <c r="JD18" i="33"/>
  <c r="JP18" i="33"/>
  <c r="JK18" i="33"/>
  <c r="JT18" i="33"/>
  <c r="JC18" i="33"/>
  <c r="GZ18" i="33"/>
  <c r="MB19" i="33" s="1"/>
  <c r="HP18" i="33"/>
  <c r="LV19" i="33"/>
  <c r="HY18" i="33"/>
  <c r="ME19" i="33"/>
  <c r="GS18" i="33"/>
  <c r="HO18" i="33" s="1"/>
  <c r="HA18" i="33"/>
  <c r="MC19" i="33" s="1"/>
  <c r="HG18" i="33"/>
  <c r="MI19" i="33" s="1"/>
  <c r="GR18" i="33"/>
  <c r="LT19" i="33" s="1"/>
  <c r="GU18" i="33"/>
  <c r="LW19" i="33" s="1"/>
  <c r="DV18" i="33"/>
  <c r="FN18" i="33" s="1"/>
  <c r="DE18" i="33"/>
  <c r="EW18" i="33" s="1"/>
  <c r="GV18" i="33"/>
  <c r="HR18" i="33" s="1"/>
  <c r="DF18" i="33"/>
  <c r="EX18" i="33" s="1"/>
  <c r="DR18" i="33"/>
  <c r="FJ18" i="33" s="1"/>
  <c r="DM18" i="33"/>
  <c r="FE18" i="33" s="1"/>
  <c r="EI13" i="15"/>
  <c r="EI12" i="15"/>
  <c r="EI15" i="15"/>
  <c r="EI14" i="15"/>
  <c r="EI16" i="15"/>
  <c r="EI17" i="15"/>
  <c r="EI20" i="15"/>
  <c r="EI22" i="15"/>
  <c r="EI24" i="15"/>
  <c r="EI27" i="15"/>
  <c r="EI18" i="15"/>
  <c r="EI19" i="15"/>
  <c r="EI21" i="15"/>
  <c r="EI23" i="15"/>
  <c r="EI25" i="15"/>
  <c r="EJ5" i="15"/>
  <c r="EJ26" i="15" s="1"/>
  <c r="CS18" i="33"/>
  <c r="LJ18" i="33"/>
  <c r="II19" i="33"/>
  <c r="W19" i="33"/>
  <c r="BK38" i="32"/>
  <c r="BN38" i="32" s="1"/>
  <c r="BC39" i="32"/>
  <c r="BD39" i="32" s="1"/>
  <c r="BE39" i="32" s="1"/>
  <c r="BF39" i="32" s="1"/>
  <c r="CA40" i="32"/>
  <c r="BQ40" i="32" s="1"/>
  <c r="CB39" i="32"/>
  <c r="BV39" i="32"/>
  <c r="BW39" i="32" s="1"/>
  <c r="CD39" i="32"/>
  <c r="LQ27" i="32"/>
  <c r="LR27" i="32" s="1"/>
  <c r="LW27" i="32"/>
  <c r="LV28" i="32"/>
  <c r="LL28" i="32" s="1"/>
  <c r="FO38" i="32"/>
  <c r="EU38" i="32"/>
  <c r="EV39" i="32"/>
  <c r="EO39" i="32" s="1"/>
  <c r="EP39" i="32" s="1"/>
  <c r="EQ39" i="32" s="1"/>
  <c r="ER39" i="32" s="1"/>
  <c r="EW38" i="32"/>
  <c r="CR38" i="32"/>
  <c r="GN38" i="32"/>
  <c r="GO39" i="32"/>
  <c r="GH39" i="32" s="1"/>
  <c r="GI39" i="32" s="1"/>
  <c r="GJ39" i="32" s="1"/>
  <c r="GK39" i="32" s="1"/>
  <c r="HR38" i="32"/>
  <c r="HS39" i="32"/>
  <c r="HL39" i="32" s="1"/>
  <c r="HM39" i="32" s="1"/>
  <c r="HN39" i="32" s="1"/>
  <c r="HO39" i="32" s="1"/>
  <c r="HT38" i="32"/>
  <c r="FJ38" i="32"/>
  <c r="FK39" i="32"/>
  <c r="FD39" i="32" s="1"/>
  <c r="FE39" i="32" s="1"/>
  <c r="FF39" i="32" s="1"/>
  <c r="FG39" i="32" s="1"/>
  <c r="GS38" i="32"/>
  <c r="DQ38" i="32"/>
  <c r="DR39" i="32"/>
  <c r="DK39" i="32" s="1"/>
  <c r="DL39" i="32" s="1"/>
  <c r="DM39" i="32" s="1"/>
  <c r="DN39" i="32" s="1"/>
  <c r="DS38" i="32"/>
  <c r="S15" i="32"/>
  <c r="T15" i="32" s="1"/>
  <c r="AA15" i="32"/>
  <c r="GD38" i="32"/>
  <c r="LI18" i="33"/>
  <c r="IL38" i="32"/>
  <c r="JX27" i="32"/>
  <c r="JY27" i="32" s="1"/>
  <c r="KD27" i="32"/>
  <c r="KC28" i="32"/>
  <c r="JS28" i="32" s="1"/>
  <c r="JL28" i="32"/>
  <c r="JE28" i="32" s="1"/>
  <c r="JF28" i="32" s="1"/>
  <c r="JG28" i="32" s="1"/>
  <c r="JK27" i="32"/>
  <c r="JM27" i="32"/>
  <c r="CM38" i="32"/>
  <c r="CN39" i="32"/>
  <c r="CG39" i="32" s="1"/>
  <c r="CH39" i="32" s="1"/>
  <c r="CI39" i="32" s="1"/>
  <c r="CJ39" i="32" s="1"/>
  <c r="HC38" i="32"/>
  <c r="HD39" i="32"/>
  <c r="GW39" i="32" s="1"/>
  <c r="GX39" i="32" s="1"/>
  <c r="GY39" i="32" s="1"/>
  <c r="GZ39" i="32" s="1"/>
  <c r="KZ18" i="33"/>
  <c r="IV38" i="32"/>
  <c r="IW39" i="32"/>
  <c r="IP39" i="32" s="1"/>
  <c r="IQ39" i="32" s="1"/>
  <c r="IR39" i="32" s="1"/>
  <c r="IS39" i="32" s="1"/>
  <c r="IX38" i="32"/>
  <c r="IG38" i="32"/>
  <c r="IH39" i="32"/>
  <c r="IA39" i="32" s="1"/>
  <c r="IB39" i="32" s="1"/>
  <c r="IC39" i="32" s="1"/>
  <c r="ID39" i="32" s="1"/>
  <c r="AU39" i="32"/>
  <c r="AN39" i="32" s="1"/>
  <c r="AO39" i="32" s="1"/>
  <c r="AP39" i="32" s="1"/>
  <c r="AQ39" i="32" s="1"/>
  <c r="AV38" i="32"/>
  <c r="KS27" i="32"/>
  <c r="KM27" i="32"/>
  <c r="KN27" i="32" s="1"/>
  <c r="KR28" i="32"/>
  <c r="KH28" i="32" s="1"/>
  <c r="HH38" i="32"/>
  <c r="EK38" i="32"/>
  <c r="EG39" i="32"/>
  <c r="DZ39" i="32" s="1"/>
  <c r="EA39" i="32" s="1"/>
  <c r="EB39" i="32" s="1"/>
  <c r="EC39" i="32" s="1"/>
  <c r="EF38" i="32"/>
  <c r="LG28" i="32"/>
  <c r="KW28" i="32" s="1"/>
  <c r="LH27" i="32"/>
  <c r="LB27" i="32"/>
  <c r="LC27" i="32" s="1"/>
  <c r="FY38" i="32"/>
  <c r="FZ39" i="32"/>
  <c r="FS39" i="32" s="1"/>
  <c r="FT39" i="32" s="1"/>
  <c r="FU39" i="32" s="1"/>
  <c r="FV39" i="32" s="1"/>
  <c r="DC39" i="32"/>
  <c r="CV39" i="32" s="1"/>
  <c r="CW39" i="32" s="1"/>
  <c r="CX39" i="32" s="1"/>
  <c r="CY39" i="32" s="1"/>
  <c r="DB38" i="32"/>
  <c r="DD38" i="32"/>
  <c r="EJ9" i="15" l="1"/>
  <c r="EJ11" i="15"/>
  <c r="EJ10" i="15"/>
  <c r="EJ6" i="15"/>
  <c r="EJ8" i="15"/>
  <c r="AK18" i="33"/>
  <c r="BG18" i="33" s="1"/>
  <c r="CC18" i="33" s="1"/>
  <c r="DZ18" i="33"/>
  <c r="KT18" i="33"/>
  <c r="IW18" i="33"/>
  <c r="QF18" i="33"/>
  <c r="PJ18" i="33" s="1"/>
  <c r="HT18" i="33"/>
  <c r="GW18" i="33"/>
  <c r="QE18" i="33" s="1"/>
  <c r="PI18" i="33" s="1"/>
  <c r="GO18" i="33"/>
  <c r="LQ19" i="33" s="1"/>
  <c r="MN18" i="33"/>
  <c r="MZ18" i="33"/>
  <c r="HF18" i="33"/>
  <c r="MH19" i="33" s="1"/>
  <c r="GG18" i="33"/>
  <c r="KM18" i="33"/>
  <c r="GH18" i="33"/>
  <c r="KN18" i="33"/>
  <c r="FX18" i="33"/>
  <c r="OJ18" i="33" s="1"/>
  <c r="KD18" i="33"/>
  <c r="MU18" i="33"/>
  <c r="MM18" i="33"/>
  <c r="ND18" i="33"/>
  <c r="QA18" i="33"/>
  <c r="PE18" i="33" s="1"/>
  <c r="QH18" i="33"/>
  <c r="PL18" i="33" s="1"/>
  <c r="JM18" i="33"/>
  <c r="LU19" i="33"/>
  <c r="HV18" i="33"/>
  <c r="HN18" i="33"/>
  <c r="QI18" i="33"/>
  <c r="PM18" i="33" s="1"/>
  <c r="HW18" i="33"/>
  <c r="IC18" i="33"/>
  <c r="QO18" i="33"/>
  <c r="PS18" i="33" s="1"/>
  <c r="QC18" i="33"/>
  <c r="PG18" i="33" s="1"/>
  <c r="PZ18" i="33"/>
  <c r="PD18" i="33" s="1"/>
  <c r="HQ18" i="33"/>
  <c r="LX19" i="33"/>
  <c r="GP18" i="33"/>
  <c r="HL18" i="33" s="1"/>
  <c r="QD18" i="33"/>
  <c r="PH18" i="33" s="1"/>
  <c r="HB18" i="33"/>
  <c r="HX18" i="33" s="1"/>
  <c r="DO18" i="33"/>
  <c r="FG18" i="33" s="1"/>
  <c r="EJ12" i="15"/>
  <c r="EJ14" i="15"/>
  <c r="EJ16" i="15"/>
  <c r="EJ13" i="15"/>
  <c r="EJ15" i="15"/>
  <c r="EJ18" i="15"/>
  <c r="EJ19" i="15"/>
  <c r="EJ20" i="15"/>
  <c r="EJ17" i="15"/>
  <c r="EJ22" i="15"/>
  <c r="EJ24" i="15"/>
  <c r="EJ27" i="15"/>
  <c r="EJ21" i="15"/>
  <c r="EJ25" i="15"/>
  <c r="EJ23" i="15"/>
  <c r="EK5" i="15"/>
  <c r="EK26" i="15" s="1"/>
  <c r="AS19" i="33"/>
  <c r="BO19" i="33" s="1"/>
  <c r="U15" i="32"/>
  <c r="V15" i="32" s="1"/>
  <c r="AB15" i="32" s="1"/>
  <c r="IE39" i="32"/>
  <c r="IF39" i="32" s="1"/>
  <c r="IJ40" i="32"/>
  <c r="HZ40" i="32" s="1"/>
  <c r="IK39" i="32"/>
  <c r="IM39" i="32"/>
  <c r="DE40" i="32"/>
  <c r="CU40" i="32" s="1"/>
  <c r="CZ39" i="32"/>
  <c r="DA39" i="32" s="1"/>
  <c r="DD39" i="32" s="1"/>
  <c r="DH39" i="32"/>
  <c r="DF39" i="32"/>
  <c r="AX39" i="32"/>
  <c r="AR39" i="32"/>
  <c r="AS39" i="32" s="1"/>
  <c r="AU40" i="32" s="1"/>
  <c r="AZ39" i="32"/>
  <c r="AT39" i="32"/>
  <c r="AW40" i="32"/>
  <c r="AM40" i="32" s="1"/>
  <c r="GB40" i="32"/>
  <c r="FR40" i="32" s="1"/>
  <c r="GC39" i="32"/>
  <c r="FW39" i="32"/>
  <c r="FX39" i="32" s="1"/>
  <c r="GE39" i="32"/>
  <c r="JB39" i="32"/>
  <c r="IY40" i="32"/>
  <c r="IO40" i="32" s="1"/>
  <c r="IT39" i="32"/>
  <c r="IU39" i="32" s="1"/>
  <c r="IX39" i="32" s="1"/>
  <c r="IZ39" i="32"/>
  <c r="DW39" i="32"/>
  <c r="DO39" i="32"/>
  <c r="DP39" i="32" s="1"/>
  <c r="DS39" i="32" s="1"/>
  <c r="DT40" i="32"/>
  <c r="DJ40" i="32" s="1"/>
  <c r="DU39" i="32"/>
  <c r="EJ39" i="32"/>
  <c r="ED39" i="32"/>
  <c r="EE39" i="32" s="1"/>
  <c r="EI40" i="32"/>
  <c r="DY40" i="32" s="1"/>
  <c r="EL39" i="32"/>
  <c r="LD27" i="32"/>
  <c r="LE28" i="32"/>
  <c r="KX28" i="32" s="1"/>
  <c r="KY28" i="32" s="1"/>
  <c r="KZ28" i="32" s="1"/>
  <c r="LF27" i="32"/>
  <c r="HP39" i="32"/>
  <c r="HQ39" i="32" s="1"/>
  <c r="HT39" i="32" s="1"/>
  <c r="HV39" i="32"/>
  <c r="HX39" i="32"/>
  <c r="HU40" i="32"/>
  <c r="HK40" i="32" s="1"/>
  <c r="DV38" i="32"/>
  <c r="AY38" i="32"/>
  <c r="CS39" i="32"/>
  <c r="CP40" i="32"/>
  <c r="CF40" i="32" s="1"/>
  <c r="CK39" i="32"/>
  <c r="CL39" i="32" s="1"/>
  <c r="CQ39" i="32"/>
  <c r="JA38" i="32"/>
  <c r="GR39" i="32"/>
  <c r="GQ40" i="32"/>
  <c r="GG40" i="32" s="1"/>
  <c r="GL39" i="32"/>
  <c r="GM39" i="32" s="1"/>
  <c r="GT39" i="32"/>
  <c r="BY40" i="32"/>
  <c r="BR40" i="32" s="1"/>
  <c r="BS40" i="32" s="1"/>
  <c r="BT40" i="32" s="1"/>
  <c r="BU40" i="32" s="1"/>
  <c r="BX39" i="32"/>
  <c r="BZ39" i="32"/>
  <c r="BM39" i="32"/>
  <c r="BL40" i="32"/>
  <c r="BB40" i="32" s="1"/>
  <c r="BG39" i="32"/>
  <c r="BH39" i="32" s="1"/>
  <c r="BI39" i="32"/>
  <c r="BO39" i="32"/>
  <c r="JP27" i="32"/>
  <c r="LS27" i="32"/>
  <c r="LT28" i="32"/>
  <c r="LM28" i="32" s="1"/>
  <c r="LN28" i="32" s="1"/>
  <c r="LO28" i="32" s="1"/>
  <c r="LU27" i="32"/>
  <c r="DG38" i="32"/>
  <c r="FH39" i="32"/>
  <c r="FI39" i="32" s="1"/>
  <c r="FM40" i="32"/>
  <c r="FC40" i="32" s="1"/>
  <c r="FN39" i="32"/>
  <c r="FP39" i="32"/>
  <c r="HA39" i="32"/>
  <c r="HB39" i="32" s="1"/>
  <c r="HG39" i="32"/>
  <c r="HF40" i="32"/>
  <c r="GV40" i="32" s="1"/>
  <c r="HI39" i="32"/>
  <c r="JH28" i="32"/>
  <c r="JQ28" i="32"/>
  <c r="KO27" i="32"/>
  <c r="KP28" i="32"/>
  <c r="KI28" i="32" s="1"/>
  <c r="KJ28" i="32" s="1"/>
  <c r="KK28" i="32" s="1"/>
  <c r="KQ27" i="32"/>
  <c r="KA28" i="32"/>
  <c r="JT28" i="32" s="1"/>
  <c r="JU28" i="32" s="1"/>
  <c r="JV28" i="32" s="1"/>
  <c r="JZ27" i="32"/>
  <c r="KB27" i="32"/>
  <c r="ES39" i="32"/>
  <c r="ET39" i="32" s="1"/>
  <c r="EX40" i="32"/>
  <c r="EN40" i="32" s="1"/>
  <c r="EY39" i="32"/>
  <c r="FA39" i="32"/>
  <c r="HW38" i="32"/>
  <c r="EZ38" i="32"/>
  <c r="EK9" i="15" l="1"/>
  <c r="EK11" i="15"/>
  <c r="EK10" i="15"/>
  <c r="EK8" i="15"/>
  <c r="EK6" i="15"/>
  <c r="ES18" i="33"/>
  <c r="EL18" i="33"/>
  <c r="EE18" i="33"/>
  <c r="EJ18" i="33"/>
  <c r="EH18" i="33"/>
  <c r="ED18" i="33"/>
  <c r="EG18" i="33"/>
  <c r="EM18" i="33"/>
  <c r="EI18" i="33"/>
  <c r="RG18" i="33"/>
  <c r="OS18" i="33"/>
  <c r="RH18" i="33"/>
  <c r="OT18" i="33"/>
  <c r="LB18" i="33"/>
  <c r="KF18" i="33" s="1"/>
  <c r="FR18" i="33"/>
  <c r="OD18" i="33" s="1"/>
  <c r="LD18" i="33"/>
  <c r="GB18" i="33" s="1"/>
  <c r="JX18" i="33"/>
  <c r="HS18" i="33"/>
  <c r="QN18" i="33"/>
  <c r="PR18" i="33" s="1"/>
  <c r="LY19" i="33"/>
  <c r="IB18" i="33"/>
  <c r="HK18" i="33"/>
  <c r="PW18" i="33"/>
  <c r="PA18" i="33" s="1"/>
  <c r="MW18" i="33"/>
  <c r="LF18" i="33"/>
  <c r="NX19" i="33"/>
  <c r="QX18" i="33"/>
  <c r="KY18" i="33"/>
  <c r="LG18" i="33"/>
  <c r="KX18" i="33"/>
  <c r="LM18" i="33"/>
  <c r="LR19" i="33"/>
  <c r="LA18" i="33"/>
  <c r="PX18" i="33"/>
  <c r="PB18" i="33" s="1"/>
  <c r="GY18" i="33"/>
  <c r="HU18" i="33" s="1"/>
  <c r="QJ18" i="33"/>
  <c r="PN18" i="33" s="1"/>
  <c r="MD19" i="33"/>
  <c r="EK14" i="15"/>
  <c r="EK16" i="15"/>
  <c r="EK12" i="15"/>
  <c r="EK13" i="15"/>
  <c r="EK15" i="15"/>
  <c r="EK17" i="15"/>
  <c r="EK18" i="15"/>
  <c r="EK19" i="15"/>
  <c r="EK21" i="15"/>
  <c r="EK23" i="15"/>
  <c r="EK25" i="15"/>
  <c r="EK20" i="15"/>
  <c r="EK22" i="15"/>
  <c r="EK24" i="15"/>
  <c r="EK27" i="15"/>
  <c r="EL5" i="15"/>
  <c r="EL26" i="15" s="1"/>
  <c r="CK19" i="33"/>
  <c r="CY18" i="33"/>
  <c r="NN19" i="33"/>
  <c r="NW19" i="33"/>
  <c r="W15" i="32"/>
  <c r="AH15" i="32" s="1"/>
  <c r="AV39" i="32"/>
  <c r="AY39" i="32" s="1"/>
  <c r="LP28" i="32"/>
  <c r="LY28" i="32"/>
  <c r="JW28" i="32"/>
  <c r="KF28" i="32"/>
  <c r="CA41" i="32"/>
  <c r="BQ41" i="32" s="1"/>
  <c r="CD40" i="32"/>
  <c r="CB40" i="32"/>
  <c r="BV40" i="32"/>
  <c r="BW40" i="32" s="1"/>
  <c r="BZ40" i="32" s="1"/>
  <c r="LX27" i="32"/>
  <c r="LA28" i="32"/>
  <c r="LJ28" i="32"/>
  <c r="LI27" i="32"/>
  <c r="AN40" i="32"/>
  <c r="AO40" i="32" s="1"/>
  <c r="AP40" i="32" s="1"/>
  <c r="AQ40" i="32" s="1"/>
  <c r="DC40" i="32"/>
  <c r="CV40" i="32" s="1"/>
  <c r="CW40" i="32" s="1"/>
  <c r="CX40" i="32" s="1"/>
  <c r="CY40" i="32" s="1"/>
  <c r="DB39" i="32"/>
  <c r="EU39" i="32"/>
  <c r="EV40" i="32"/>
  <c r="EO40" i="32" s="1"/>
  <c r="EP40" i="32" s="1"/>
  <c r="EQ40" i="32" s="1"/>
  <c r="ER40" i="32" s="1"/>
  <c r="FJ39" i="32"/>
  <c r="FK40" i="32"/>
  <c r="FD40" i="32" s="1"/>
  <c r="FE40" i="32" s="1"/>
  <c r="FF40" i="32" s="1"/>
  <c r="FG40" i="32" s="1"/>
  <c r="FL39" i="32"/>
  <c r="BJ40" i="32"/>
  <c r="BC40" i="32" s="1"/>
  <c r="BD40" i="32" s="1"/>
  <c r="BE40" i="32" s="1"/>
  <c r="BF40" i="32" s="1"/>
  <c r="BK39" i="32"/>
  <c r="CC39" i="32"/>
  <c r="GN39" i="32"/>
  <c r="GO40" i="32"/>
  <c r="GH40" i="32" s="1"/>
  <c r="GI40" i="32" s="1"/>
  <c r="GJ40" i="32" s="1"/>
  <c r="GK40" i="32" s="1"/>
  <c r="GP39" i="32"/>
  <c r="CN40" i="32"/>
  <c r="CG40" i="32" s="1"/>
  <c r="CH40" i="32" s="1"/>
  <c r="CI40" i="32" s="1"/>
  <c r="CJ40" i="32" s="1"/>
  <c r="CM39" i="32"/>
  <c r="CO39" i="32"/>
  <c r="HD40" i="32"/>
  <c r="GW40" i="32" s="1"/>
  <c r="GX40" i="32" s="1"/>
  <c r="GY40" i="32" s="1"/>
  <c r="GZ40" i="32" s="1"/>
  <c r="HC39" i="32"/>
  <c r="HE39" i="32"/>
  <c r="KT27" i="32"/>
  <c r="KL28" i="32"/>
  <c r="KU28" i="32"/>
  <c r="DV39" i="32"/>
  <c r="IW40" i="32"/>
  <c r="IP40" i="32" s="1"/>
  <c r="IQ40" i="32" s="1"/>
  <c r="IR40" i="32" s="1"/>
  <c r="IS40" i="32" s="1"/>
  <c r="IV39" i="32"/>
  <c r="FY39" i="32"/>
  <c r="FZ40" i="32"/>
  <c r="FS40" i="32" s="1"/>
  <c r="FT40" i="32" s="1"/>
  <c r="FU40" i="32" s="1"/>
  <c r="FV40" i="32" s="1"/>
  <c r="GA39" i="32"/>
  <c r="HW39" i="32"/>
  <c r="JN29" i="32"/>
  <c r="JD29" i="32" s="1"/>
  <c r="JI28" i="32"/>
  <c r="JJ28" i="32" s="1"/>
  <c r="JO28" i="32"/>
  <c r="DG39" i="32"/>
  <c r="EW39" i="32"/>
  <c r="LC18" i="33"/>
  <c r="KE27" i="32"/>
  <c r="JA39" i="32"/>
  <c r="HS40" i="32"/>
  <c r="HL40" i="32" s="1"/>
  <c r="HM40" i="32" s="1"/>
  <c r="HN40" i="32" s="1"/>
  <c r="HO40" i="32" s="1"/>
  <c r="HR39" i="32"/>
  <c r="EF39" i="32"/>
  <c r="EG40" i="32"/>
  <c r="DZ40" i="32" s="1"/>
  <c r="EA40" i="32" s="1"/>
  <c r="EB40" i="32" s="1"/>
  <c r="EC40" i="32" s="1"/>
  <c r="EH39" i="32"/>
  <c r="DQ39" i="32"/>
  <c r="DR40" i="32"/>
  <c r="DK40" i="32" s="1"/>
  <c r="DL40" i="32" s="1"/>
  <c r="DM40" i="32" s="1"/>
  <c r="DN40" i="32" s="1"/>
  <c r="IG39" i="32"/>
  <c r="IH40" i="32"/>
  <c r="IA40" i="32" s="1"/>
  <c r="IB40" i="32" s="1"/>
  <c r="IC40" i="32" s="1"/>
  <c r="ID40" i="32" s="1"/>
  <c r="II39" i="32"/>
  <c r="EL9" i="15" l="1"/>
  <c r="EL11" i="15"/>
  <c r="EL10" i="15"/>
  <c r="EL6" i="15"/>
  <c r="EL8" i="15"/>
  <c r="EA18" i="33"/>
  <c r="ER18" i="33"/>
  <c r="EB18" i="33"/>
  <c r="AJ19" i="33"/>
  <c r="BF19" i="33" s="1"/>
  <c r="EN18" i="33"/>
  <c r="RB18" i="33"/>
  <c r="ON18" i="33"/>
  <c r="FZ18" i="33"/>
  <c r="NP19" i="33" s="1"/>
  <c r="NH19" i="33"/>
  <c r="QR18" i="33"/>
  <c r="KH18" i="33"/>
  <c r="LL18" i="33"/>
  <c r="KU18" i="33"/>
  <c r="KE18" i="33"/>
  <c r="KQ18" i="33"/>
  <c r="KJ18" i="33"/>
  <c r="KB18" i="33"/>
  <c r="IV19" i="33"/>
  <c r="GD18" i="33"/>
  <c r="OP18" i="33" s="1"/>
  <c r="GE18" i="33"/>
  <c r="KK18" i="33"/>
  <c r="GA18" i="33"/>
  <c r="OM18" i="33" s="1"/>
  <c r="KG18" i="33"/>
  <c r="FW18" i="33"/>
  <c r="OI18" i="33" s="1"/>
  <c r="KC18" i="33"/>
  <c r="JE19" i="33"/>
  <c r="JS18" i="33"/>
  <c r="GK18" i="33"/>
  <c r="FV18" i="33"/>
  <c r="OH18" i="33" s="1"/>
  <c r="FY18" i="33"/>
  <c r="KV18" i="33"/>
  <c r="LH18" i="33"/>
  <c r="MA19" i="33"/>
  <c r="QG18" i="33"/>
  <c r="PK18" i="33" s="1"/>
  <c r="DU18" i="33"/>
  <c r="FM18" i="33" s="1"/>
  <c r="DG19" i="33"/>
  <c r="EY19" i="33" s="1"/>
  <c r="EL12" i="15"/>
  <c r="EL13" i="15"/>
  <c r="EL15" i="15"/>
  <c r="EL14" i="15"/>
  <c r="EL16" i="15"/>
  <c r="EL17" i="15"/>
  <c r="EL19" i="15"/>
  <c r="EL20" i="15"/>
  <c r="EL18" i="15"/>
  <c r="EL21" i="15"/>
  <c r="EL23" i="15"/>
  <c r="EL25" i="15"/>
  <c r="EL24" i="15"/>
  <c r="EL27" i="15"/>
  <c r="EL22" i="15"/>
  <c r="EM5" i="15"/>
  <c r="EM26" i="15" s="1"/>
  <c r="NR19" i="33"/>
  <c r="IU19" i="33"/>
  <c r="AI19" i="33"/>
  <c r="IL19" i="33"/>
  <c r="Z19" i="33"/>
  <c r="AV19" i="33" s="1"/>
  <c r="X15" i="32"/>
  <c r="Y15" i="32" s="1"/>
  <c r="AK15" i="32"/>
  <c r="GB41" i="32"/>
  <c r="FR41" i="32" s="1"/>
  <c r="GC40" i="32"/>
  <c r="FW40" i="32"/>
  <c r="FX40" i="32" s="1"/>
  <c r="GA40" i="32" s="1"/>
  <c r="GE40" i="32"/>
  <c r="HF41" i="32"/>
  <c r="GV41" i="32" s="1"/>
  <c r="HI40" i="32"/>
  <c r="HA40" i="32"/>
  <c r="HB40" i="32" s="1"/>
  <c r="HE40" i="32" s="1"/>
  <c r="HG40" i="32"/>
  <c r="EX41" i="32"/>
  <c r="EN41" i="32" s="1"/>
  <c r="EY40" i="32"/>
  <c r="ES40" i="32"/>
  <c r="ET40" i="32" s="1"/>
  <c r="EW40" i="32" s="1"/>
  <c r="FA40" i="32"/>
  <c r="IE40" i="32"/>
  <c r="IF40" i="32" s="1"/>
  <c r="II40" i="32" s="1"/>
  <c r="IM40" i="32"/>
  <c r="IJ41" i="32"/>
  <c r="HZ41" i="32" s="1"/>
  <c r="IK40" i="32"/>
  <c r="HP40" i="32"/>
  <c r="HQ40" i="32" s="1"/>
  <c r="HV40" i="32"/>
  <c r="HU41" i="32"/>
  <c r="HK41" i="32" s="1"/>
  <c r="HX40" i="32"/>
  <c r="ED40" i="32"/>
  <c r="EE40" i="32" s="1"/>
  <c r="EH40" i="32" s="1"/>
  <c r="EL40" i="32"/>
  <c r="EJ40" i="32"/>
  <c r="EI41" i="32"/>
  <c r="DY41" i="32" s="1"/>
  <c r="FP40" i="32"/>
  <c r="FM41" i="32"/>
  <c r="FC41" i="32" s="1"/>
  <c r="FH40" i="32"/>
  <c r="FI40" i="32" s="1"/>
  <c r="FL40" i="32" s="1"/>
  <c r="FN40" i="32"/>
  <c r="EK39" i="32"/>
  <c r="IL39" i="32"/>
  <c r="CP41" i="32"/>
  <c r="CF41" i="32" s="1"/>
  <c r="CQ40" i="32"/>
  <c r="CK40" i="32"/>
  <c r="CL40" i="32" s="1"/>
  <c r="CO40" i="32" s="1"/>
  <c r="CS40" i="32"/>
  <c r="KS28" i="32"/>
  <c r="KR29" i="32"/>
  <c r="KH29" i="32" s="1"/>
  <c r="KM28" i="32"/>
  <c r="KN28" i="32" s="1"/>
  <c r="HH39" i="32"/>
  <c r="BN39" i="32"/>
  <c r="JL29" i="32"/>
  <c r="JE29" i="32" s="1"/>
  <c r="JF29" i="32" s="1"/>
  <c r="JG29" i="32" s="1"/>
  <c r="JK28" i="32"/>
  <c r="JM28" i="32"/>
  <c r="GD39" i="32"/>
  <c r="GT40" i="32"/>
  <c r="GQ41" i="32"/>
  <c r="GG41" i="32" s="1"/>
  <c r="GL40" i="32"/>
  <c r="GM40" i="32" s="1"/>
  <c r="GP40" i="32" s="1"/>
  <c r="GR40" i="32"/>
  <c r="DE41" i="32"/>
  <c r="CU41" i="32" s="1"/>
  <c r="DF40" i="32"/>
  <c r="CZ40" i="32"/>
  <c r="DA40" i="32" s="1"/>
  <c r="DH40" i="32"/>
  <c r="FO39" i="32"/>
  <c r="LG29" i="32"/>
  <c r="KW29" i="32" s="1"/>
  <c r="LB28" i="32"/>
  <c r="LC28" i="32" s="1"/>
  <c r="LH28" i="32"/>
  <c r="KC29" i="32"/>
  <c r="JS29" i="32" s="1"/>
  <c r="KD28" i="32"/>
  <c r="JX28" i="32"/>
  <c r="JY28" i="32" s="1"/>
  <c r="DT41" i="32"/>
  <c r="DJ41" i="32" s="1"/>
  <c r="DW40" i="32"/>
  <c r="DO40" i="32"/>
  <c r="DP40" i="32" s="1"/>
  <c r="DU40" i="32"/>
  <c r="BO40" i="32"/>
  <c r="BL41" i="32"/>
  <c r="BB41" i="32" s="1"/>
  <c r="BG40" i="32"/>
  <c r="BH40" i="32" s="1"/>
  <c r="BJ41" i="32" s="1"/>
  <c r="BM40" i="32"/>
  <c r="BI40" i="32"/>
  <c r="AW41" i="32"/>
  <c r="AM41" i="32" s="1"/>
  <c r="AX40" i="32"/>
  <c r="AR40" i="32"/>
  <c r="AS40" i="32" s="1"/>
  <c r="AZ40" i="32"/>
  <c r="AT40" i="32"/>
  <c r="IT40" i="32"/>
  <c r="IU40" i="32" s="1"/>
  <c r="JB40" i="32"/>
  <c r="IY41" i="32"/>
  <c r="IO41" i="32" s="1"/>
  <c r="IZ40" i="32"/>
  <c r="EZ39" i="32"/>
  <c r="CR39" i="32"/>
  <c r="GS39" i="32"/>
  <c r="CC40" i="32"/>
  <c r="BX40" i="32"/>
  <c r="BY41" i="32"/>
  <c r="BR41" i="32" s="1"/>
  <c r="BS41" i="32" s="1"/>
  <c r="BT41" i="32" s="1"/>
  <c r="BU41" i="32" s="1"/>
  <c r="LQ28" i="32"/>
  <c r="LR28" i="32" s="1"/>
  <c r="LW28" i="32"/>
  <c r="LV29" i="32"/>
  <c r="LL29" i="32" s="1"/>
  <c r="EM11" i="15" l="1"/>
  <c r="EM9" i="15"/>
  <c r="EM10" i="15"/>
  <c r="EM8" i="15"/>
  <c r="EM6" i="15"/>
  <c r="CB19" i="33"/>
  <c r="CX19" i="33" s="1"/>
  <c r="T19" i="33"/>
  <c r="AP19" i="33" s="1"/>
  <c r="BL19" i="33" s="1"/>
  <c r="IN19" i="33"/>
  <c r="EK18" i="33"/>
  <c r="RE18" i="33"/>
  <c r="OQ18" i="33"/>
  <c r="QZ18" i="33"/>
  <c r="OL18" i="33"/>
  <c r="OA19" i="33"/>
  <c r="OW18" i="33"/>
  <c r="QY18" i="33"/>
  <c r="OK18" i="33"/>
  <c r="IF19" i="33"/>
  <c r="GJ18" i="33"/>
  <c r="FS18" i="33"/>
  <c r="OE18" i="33" s="1"/>
  <c r="KP18" i="33"/>
  <c r="JY18" i="33"/>
  <c r="GQ19" i="33"/>
  <c r="HM19" i="33" s="1"/>
  <c r="KL18" i="33"/>
  <c r="NC18" i="33"/>
  <c r="JZ18" i="33"/>
  <c r="NT19" i="33"/>
  <c r="RD18" i="33"/>
  <c r="RA18" i="33"/>
  <c r="NU19" i="33"/>
  <c r="QW18" i="33"/>
  <c r="NM19" i="33"/>
  <c r="AB19" i="33"/>
  <c r="AX19" i="33" s="1"/>
  <c r="BT19" i="33" s="1"/>
  <c r="MO19" i="33"/>
  <c r="NL19" i="33"/>
  <c r="RK18" i="33"/>
  <c r="QV18" i="33"/>
  <c r="FT18" i="33"/>
  <c r="NO19" i="33"/>
  <c r="GF18" i="33"/>
  <c r="LE18" i="33"/>
  <c r="HE18" i="33"/>
  <c r="MG19" i="33" s="1"/>
  <c r="EM13" i="15"/>
  <c r="EM15" i="15"/>
  <c r="EM16" i="15"/>
  <c r="EM14" i="15"/>
  <c r="EM17" i="15"/>
  <c r="EM18" i="15"/>
  <c r="EM19" i="15"/>
  <c r="EM22" i="15"/>
  <c r="EM24" i="15"/>
  <c r="EM27" i="15"/>
  <c r="EM12" i="15"/>
  <c r="EM20" i="15"/>
  <c r="EM21" i="15"/>
  <c r="EM23" i="15"/>
  <c r="EM25" i="15"/>
  <c r="EN5" i="15"/>
  <c r="EN26" i="15" s="1"/>
  <c r="BR19" i="33"/>
  <c r="NQ19" i="33"/>
  <c r="BE19" i="33"/>
  <c r="CA19" i="33" s="1"/>
  <c r="IP19" i="33"/>
  <c r="AD19" i="33"/>
  <c r="AF15" i="32"/>
  <c r="BC41" i="32"/>
  <c r="BD41" i="32" s="1"/>
  <c r="BE41" i="32" s="1"/>
  <c r="BF41" i="32" s="1"/>
  <c r="CA42" i="32"/>
  <c r="BQ42" i="32" s="1"/>
  <c r="BV41" i="32"/>
  <c r="BW41" i="32" s="1"/>
  <c r="CD41" i="32"/>
  <c r="CB41" i="32"/>
  <c r="JH29" i="32"/>
  <c r="JQ29" i="32"/>
  <c r="GS40" i="32"/>
  <c r="AU41" i="32"/>
  <c r="AN41" i="32" s="1"/>
  <c r="AO41" i="32" s="1"/>
  <c r="AP41" i="32" s="1"/>
  <c r="AQ41" i="32" s="1"/>
  <c r="AV40" i="32"/>
  <c r="FO40" i="32"/>
  <c r="JP28" i="32"/>
  <c r="HH40" i="32"/>
  <c r="IL40" i="32"/>
  <c r="FJ40" i="32"/>
  <c r="FK41" i="32"/>
  <c r="FD41" i="32" s="1"/>
  <c r="FE41" i="32" s="1"/>
  <c r="FF41" i="32" s="1"/>
  <c r="FG41" i="32" s="1"/>
  <c r="IV40" i="32"/>
  <c r="IW41" i="32"/>
  <c r="IP41" i="32" s="1"/>
  <c r="IQ41" i="32" s="1"/>
  <c r="IR41" i="32" s="1"/>
  <c r="IS41" i="32" s="1"/>
  <c r="IX40" i="32"/>
  <c r="JZ28" i="32"/>
  <c r="KA29" i="32"/>
  <c r="JT29" i="32" s="1"/>
  <c r="JU29" i="32" s="1"/>
  <c r="JV29" i="32" s="1"/>
  <c r="KB28" i="32"/>
  <c r="LE29" i="32"/>
  <c r="KX29" i="32" s="1"/>
  <c r="KY29" i="32" s="1"/>
  <c r="KZ29" i="32" s="1"/>
  <c r="LD28" i="32"/>
  <c r="LF28" i="32"/>
  <c r="EV41" i="32"/>
  <c r="EO41" i="32" s="1"/>
  <c r="EP41" i="32" s="1"/>
  <c r="EQ41" i="32" s="1"/>
  <c r="ER41" i="32" s="1"/>
  <c r="EU40" i="32"/>
  <c r="HC40" i="32"/>
  <c r="HD41" i="32"/>
  <c r="GW41" i="32" s="1"/>
  <c r="GX41" i="32" s="1"/>
  <c r="GY41" i="32" s="1"/>
  <c r="GZ41" i="32" s="1"/>
  <c r="FY40" i="32"/>
  <c r="FZ41" i="32"/>
  <c r="FS41" i="32" s="1"/>
  <c r="FT41" i="32" s="1"/>
  <c r="FU41" i="32" s="1"/>
  <c r="FV41" i="32" s="1"/>
  <c r="LS28" i="32"/>
  <c r="LT29" i="32"/>
  <c r="LM29" i="32" s="1"/>
  <c r="LN29" i="32" s="1"/>
  <c r="LO29" i="32" s="1"/>
  <c r="LU28" i="32"/>
  <c r="CR40" i="32"/>
  <c r="EZ40" i="32"/>
  <c r="AE16" i="32"/>
  <c r="Z15" i="32"/>
  <c r="AC15" i="32" s="1"/>
  <c r="AJ15" i="32"/>
  <c r="GD40" i="32"/>
  <c r="KO28" i="32"/>
  <c r="KP29" i="32"/>
  <c r="KI29" i="32" s="1"/>
  <c r="KJ29" i="32" s="1"/>
  <c r="KK29" i="32" s="1"/>
  <c r="KQ28" i="32"/>
  <c r="CM40" i="32"/>
  <c r="CN41" i="32"/>
  <c r="CG41" i="32" s="1"/>
  <c r="CH41" i="32" s="1"/>
  <c r="CI41" i="32" s="1"/>
  <c r="CJ41" i="32" s="1"/>
  <c r="EK40" i="32"/>
  <c r="EG41" i="32"/>
  <c r="DZ41" i="32" s="1"/>
  <c r="EA41" i="32" s="1"/>
  <c r="EB41" i="32" s="1"/>
  <c r="EC41" i="32" s="1"/>
  <c r="EF40" i="32"/>
  <c r="DQ40" i="32"/>
  <c r="DR41" i="32"/>
  <c r="DK41" i="32" s="1"/>
  <c r="DL41" i="32" s="1"/>
  <c r="DM41" i="32" s="1"/>
  <c r="DN41" i="32" s="1"/>
  <c r="DS40" i="32"/>
  <c r="DB40" i="32"/>
  <c r="DC41" i="32"/>
  <c r="CV41" i="32" s="1"/>
  <c r="CW41" i="32" s="1"/>
  <c r="CX41" i="32" s="1"/>
  <c r="CY41" i="32" s="1"/>
  <c r="DD40" i="32"/>
  <c r="GN40" i="32"/>
  <c r="GO41" i="32"/>
  <c r="GH41" i="32" s="1"/>
  <c r="GI41" i="32" s="1"/>
  <c r="GJ41" i="32" s="1"/>
  <c r="GK41" i="32" s="1"/>
  <c r="BK40" i="32"/>
  <c r="HR40" i="32"/>
  <c r="HS41" i="32"/>
  <c r="HL41" i="32" s="1"/>
  <c r="HM41" i="32" s="1"/>
  <c r="HN41" i="32" s="1"/>
  <c r="HO41" i="32" s="1"/>
  <c r="HT40" i="32"/>
  <c r="IG40" i="32"/>
  <c r="IH41" i="32"/>
  <c r="IA41" i="32" s="1"/>
  <c r="IB41" i="32" s="1"/>
  <c r="IC41" i="32" s="1"/>
  <c r="ID41" i="32" s="1"/>
  <c r="EN9" i="15" l="1"/>
  <c r="EN11" i="15"/>
  <c r="EN10" i="15"/>
  <c r="EN6" i="15"/>
  <c r="EN8" i="15"/>
  <c r="AG19" i="33"/>
  <c r="BC19" i="33" s="1"/>
  <c r="BY19" i="33" s="1"/>
  <c r="AM19" i="33"/>
  <c r="BI19" i="33" s="1"/>
  <c r="CE19" i="33" s="1"/>
  <c r="DA19" i="33" s="1"/>
  <c r="JU19" i="33" s="1"/>
  <c r="IM19" i="33"/>
  <c r="IJ19" i="33"/>
  <c r="AF19" i="33"/>
  <c r="BB19" i="33" s="1"/>
  <c r="BX19" i="33" s="1"/>
  <c r="IY19" i="33"/>
  <c r="NJ19" i="33"/>
  <c r="V19" i="33" s="1"/>
  <c r="OF18" i="33"/>
  <c r="RJ18" i="33"/>
  <c r="OV18" i="33"/>
  <c r="NV19" i="33"/>
  <c r="OR18" i="33"/>
  <c r="NI19" i="33"/>
  <c r="NZ19" i="33"/>
  <c r="QS18" i="33"/>
  <c r="PY19" i="33"/>
  <c r="PC19" i="33" s="1"/>
  <c r="LS20" i="33"/>
  <c r="KI18" i="33"/>
  <c r="IR19" i="33"/>
  <c r="IS19" i="33"/>
  <c r="Y19" i="33"/>
  <c r="AU19" i="33" s="1"/>
  <c r="BQ19" i="33" s="1"/>
  <c r="CM19" i="33" s="1"/>
  <c r="DI19" i="33" s="1"/>
  <c r="FA19" i="33" s="1"/>
  <c r="IK19" i="33"/>
  <c r="JR19" i="33"/>
  <c r="AA19" i="33"/>
  <c r="AW19" i="33" s="1"/>
  <c r="BS19" i="33" s="1"/>
  <c r="X19" i="33"/>
  <c r="AT19" i="33" s="1"/>
  <c r="BP19" i="33" s="1"/>
  <c r="RF18" i="33"/>
  <c r="QT18" i="33"/>
  <c r="GC18" i="33"/>
  <c r="OO18" i="33" s="1"/>
  <c r="QM18" i="33"/>
  <c r="PQ18" i="33" s="1"/>
  <c r="IA18" i="33"/>
  <c r="DT19" i="33"/>
  <c r="FL19" i="33" s="1"/>
  <c r="EN12" i="15"/>
  <c r="EN14" i="15"/>
  <c r="EN16" i="15"/>
  <c r="EN13" i="15"/>
  <c r="EN15" i="15"/>
  <c r="EN18" i="15"/>
  <c r="EN17" i="15"/>
  <c r="EN20" i="15"/>
  <c r="EN22" i="15"/>
  <c r="EN24" i="15"/>
  <c r="EN27" i="15"/>
  <c r="EN21" i="15"/>
  <c r="EN19" i="15"/>
  <c r="EN23" i="15"/>
  <c r="EN25" i="15"/>
  <c r="EO5" i="15"/>
  <c r="EO26" i="15" s="1"/>
  <c r="CH19" i="33"/>
  <c r="CP19" i="33"/>
  <c r="CW19" i="33"/>
  <c r="CN19" i="33"/>
  <c r="AZ19" i="33"/>
  <c r="BV19" i="33" s="1"/>
  <c r="AC19" i="33"/>
  <c r="IO19" i="33"/>
  <c r="DU41" i="32"/>
  <c r="DT42" i="32"/>
  <c r="DJ42" i="32" s="1"/>
  <c r="DO41" i="32"/>
  <c r="DP41" i="32" s="1"/>
  <c r="DS41" i="32" s="1"/>
  <c r="DW41" i="32"/>
  <c r="HX41" i="32"/>
  <c r="HU42" i="32"/>
  <c r="HK42" i="32" s="1"/>
  <c r="HV41" i="32"/>
  <c r="HP41" i="32"/>
  <c r="HQ41" i="32" s="1"/>
  <c r="HT41" i="32" s="1"/>
  <c r="IK41" i="32"/>
  <c r="IE41" i="32"/>
  <c r="IF41" i="32" s="1"/>
  <c r="IJ42" i="32"/>
  <c r="HZ42" i="32" s="1"/>
  <c r="IM41" i="32"/>
  <c r="LP29" i="32"/>
  <c r="LY29" i="32"/>
  <c r="DE42" i="32"/>
  <c r="CU42" i="32" s="1"/>
  <c r="DH41" i="32"/>
  <c r="CZ41" i="32"/>
  <c r="DA41" i="32" s="1"/>
  <c r="DD41" i="32" s="1"/>
  <c r="DF41" i="32"/>
  <c r="GT41" i="32"/>
  <c r="GQ42" i="32"/>
  <c r="GG42" i="32" s="1"/>
  <c r="GR41" i="32"/>
  <c r="GL41" i="32"/>
  <c r="GM41" i="32" s="1"/>
  <c r="CP42" i="32"/>
  <c r="CF42" i="32" s="1"/>
  <c r="CS41" i="32"/>
  <c r="CK41" i="32"/>
  <c r="CL41" i="32" s="1"/>
  <c r="CQ41" i="32"/>
  <c r="HF42" i="32"/>
  <c r="GV42" i="32" s="1"/>
  <c r="HI41" i="32"/>
  <c r="HA41" i="32"/>
  <c r="HB41" i="32" s="1"/>
  <c r="HG41" i="32"/>
  <c r="ES41" i="32"/>
  <c r="ET41" i="32" s="1"/>
  <c r="EY41" i="32"/>
  <c r="FA41" i="32"/>
  <c r="EX42" i="32"/>
  <c r="EN42" i="32" s="1"/>
  <c r="GE41" i="32"/>
  <c r="FW41" i="32"/>
  <c r="FX41" i="32" s="1"/>
  <c r="GB42" i="32"/>
  <c r="FR42" i="32" s="1"/>
  <c r="GC41" i="32"/>
  <c r="EI42" i="32"/>
  <c r="DY42" i="32" s="1"/>
  <c r="ED41" i="32"/>
  <c r="EE41" i="32" s="1"/>
  <c r="EJ41" i="32"/>
  <c r="EL41" i="32"/>
  <c r="BN40" i="32"/>
  <c r="DG40" i="32"/>
  <c r="IT41" i="32"/>
  <c r="IU41" i="32" s="1"/>
  <c r="IX41" i="32" s="1"/>
  <c r="JB41" i="32"/>
  <c r="IZ41" i="32"/>
  <c r="IY42" i="32"/>
  <c r="IO42" i="32" s="1"/>
  <c r="LX28" i="32"/>
  <c r="KE28" i="32"/>
  <c r="JN30" i="32"/>
  <c r="JD30" i="32" s="1"/>
  <c r="JI29" i="32"/>
  <c r="JJ29" i="32" s="1"/>
  <c r="JO29" i="32"/>
  <c r="HW40" i="32"/>
  <c r="JW29" i="32"/>
  <c r="KF29" i="32"/>
  <c r="KT28" i="32"/>
  <c r="LI28" i="32"/>
  <c r="BI41" i="32"/>
  <c r="BL42" i="32"/>
  <c r="BB42" i="32" s="1"/>
  <c r="BO41" i="32"/>
  <c r="BG41" i="32"/>
  <c r="BH41" i="32" s="1"/>
  <c r="BJ42" i="32" s="1"/>
  <c r="BM41" i="32"/>
  <c r="AY40" i="32"/>
  <c r="DV40" i="32"/>
  <c r="LJ29" i="32"/>
  <c r="LA29" i="32"/>
  <c r="KU29" i="32"/>
  <c r="KL29" i="32"/>
  <c r="AZ41" i="32"/>
  <c r="AW42" i="32"/>
  <c r="AM42" i="32" s="1"/>
  <c r="AR41" i="32"/>
  <c r="AS41" i="32" s="1"/>
  <c r="AU42" i="32" s="1"/>
  <c r="AT41" i="32"/>
  <c r="AX41" i="32"/>
  <c r="AI15" i="32"/>
  <c r="FP41" i="32"/>
  <c r="FM42" i="32"/>
  <c r="FC42" i="32" s="1"/>
  <c r="FN41" i="32"/>
  <c r="FH41" i="32"/>
  <c r="FI41" i="32" s="1"/>
  <c r="JA40" i="32"/>
  <c r="BY42" i="32"/>
  <c r="BR42" i="32" s="1"/>
  <c r="BS42" i="32" s="1"/>
  <c r="BT42" i="32" s="1"/>
  <c r="BU42" i="32" s="1"/>
  <c r="BX41" i="32"/>
  <c r="BZ41" i="32"/>
  <c r="EO11" i="15" l="1"/>
  <c r="EO9" i="15"/>
  <c r="EO10" i="15"/>
  <c r="EO6" i="15"/>
  <c r="EO8" i="15"/>
  <c r="EC19" i="33"/>
  <c r="IT19" i="33"/>
  <c r="IH19" i="33"/>
  <c r="AL19" i="33"/>
  <c r="BH19" i="33" s="1"/>
  <c r="CD19" i="33" s="1"/>
  <c r="CZ19" i="33" s="1"/>
  <c r="EQ18" i="33"/>
  <c r="U19" i="33"/>
  <c r="AQ19" i="33" s="1"/>
  <c r="BM19" i="33" s="1"/>
  <c r="CI19" i="33" s="1"/>
  <c r="DW19" i="33"/>
  <c r="AH19" i="33"/>
  <c r="BD19" i="33" s="1"/>
  <c r="BZ19" i="33" s="1"/>
  <c r="CV19" i="33" s="1"/>
  <c r="IX19" i="33"/>
  <c r="KW19" i="33"/>
  <c r="KA19" i="33" s="1"/>
  <c r="IG19" i="33"/>
  <c r="NB19" i="33"/>
  <c r="MQ19" i="33"/>
  <c r="JG19" i="33"/>
  <c r="JB19" i="33"/>
  <c r="JH19" i="33"/>
  <c r="JQ19" i="33"/>
  <c r="JJ19" i="33"/>
  <c r="NS19" i="33"/>
  <c r="LK18" i="33"/>
  <c r="RC18" i="33"/>
  <c r="GS19" i="33"/>
  <c r="LU20" i="33" s="1"/>
  <c r="HD19" i="33"/>
  <c r="HZ19" i="33" s="1"/>
  <c r="DS19" i="33"/>
  <c r="FK19" i="33" s="1"/>
  <c r="DJ19" i="33"/>
  <c r="FB19" i="33" s="1"/>
  <c r="DL19" i="33"/>
  <c r="FD19" i="33" s="1"/>
  <c r="DD19" i="33"/>
  <c r="EV19" i="33" s="1"/>
  <c r="EO12" i="15"/>
  <c r="EO14" i="15"/>
  <c r="EO16" i="15"/>
  <c r="EO13" i="15"/>
  <c r="EO19" i="15"/>
  <c r="EO15" i="15"/>
  <c r="EO21" i="15"/>
  <c r="EO23" i="15"/>
  <c r="EO25" i="15"/>
  <c r="EO17" i="15"/>
  <c r="EO18" i="15"/>
  <c r="EO22" i="15"/>
  <c r="EO24" i="15"/>
  <c r="EO27" i="15"/>
  <c r="EO20" i="15"/>
  <c r="EP5" i="15"/>
  <c r="EP26" i="15" s="1"/>
  <c r="CU19" i="33"/>
  <c r="CT19" i="33"/>
  <c r="CO19" i="33"/>
  <c r="CR19" i="33"/>
  <c r="CL19" i="33"/>
  <c r="AY19" i="33"/>
  <c r="BU19" i="33" s="1"/>
  <c r="AR19" i="33"/>
  <c r="BN19" i="33" s="1"/>
  <c r="AN42" i="32"/>
  <c r="AO42" i="32" s="1"/>
  <c r="AP42" i="32" s="1"/>
  <c r="AQ42" i="32" s="1"/>
  <c r="BC42" i="32"/>
  <c r="BD42" i="32" s="1"/>
  <c r="BE42" i="32" s="1"/>
  <c r="BF42" i="32" s="1"/>
  <c r="CA43" i="32"/>
  <c r="BQ43" i="32" s="1"/>
  <c r="CD42" i="32"/>
  <c r="BV42" i="32"/>
  <c r="BW42" i="32" s="1"/>
  <c r="BZ42" i="32" s="1"/>
  <c r="CB42" i="32"/>
  <c r="DV41" i="32"/>
  <c r="AD15" i="32"/>
  <c r="AG16" i="32"/>
  <c r="JA41" i="32"/>
  <c r="JL30" i="32"/>
  <c r="JE30" i="32" s="1"/>
  <c r="JF30" i="32" s="1"/>
  <c r="JG30" i="32" s="1"/>
  <c r="JK29" i="32"/>
  <c r="JM29" i="32"/>
  <c r="IW42" i="32"/>
  <c r="IP42" i="32" s="1"/>
  <c r="IQ42" i="32" s="1"/>
  <c r="IR42" i="32" s="1"/>
  <c r="IS42" i="32" s="1"/>
  <c r="IV41" i="32"/>
  <c r="DG41" i="32"/>
  <c r="GN41" i="32"/>
  <c r="GO42" i="32"/>
  <c r="GH42" i="32" s="1"/>
  <c r="GI42" i="32" s="1"/>
  <c r="GJ42" i="32" s="1"/>
  <c r="GK42" i="32" s="1"/>
  <c r="GP41" i="32"/>
  <c r="HR41" i="32"/>
  <c r="HS42" i="32"/>
  <c r="HL42" i="32" s="1"/>
  <c r="HM42" i="32" s="1"/>
  <c r="HN42" i="32" s="1"/>
  <c r="HO42" i="32" s="1"/>
  <c r="CC41" i="32"/>
  <c r="HW41" i="32"/>
  <c r="HD42" i="32"/>
  <c r="GW42" i="32" s="1"/>
  <c r="GX42" i="32" s="1"/>
  <c r="GY42" i="32" s="1"/>
  <c r="GZ42" i="32" s="1"/>
  <c r="HC41" i="32"/>
  <c r="HE41" i="32"/>
  <c r="CN42" i="32"/>
  <c r="CG42" i="32" s="1"/>
  <c r="CH42" i="32" s="1"/>
  <c r="CI42" i="32" s="1"/>
  <c r="CJ42" i="32" s="1"/>
  <c r="CM41" i="32"/>
  <c r="CO41" i="32"/>
  <c r="DB41" i="32"/>
  <c r="DC42" i="32"/>
  <c r="CV42" i="32" s="1"/>
  <c r="CW42" i="32" s="1"/>
  <c r="CX42" i="32" s="1"/>
  <c r="CY42" i="32" s="1"/>
  <c r="LV30" i="32"/>
  <c r="LL30" i="32" s="1"/>
  <c r="LQ29" i="32"/>
  <c r="LR29" i="32" s="1"/>
  <c r="LW29" i="32"/>
  <c r="DQ41" i="32"/>
  <c r="DR42" i="32"/>
  <c r="DK42" i="32" s="1"/>
  <c r="DL42" i="32" s="1"/>
  <c r="DM42" i="32" s="1"/>
  <c r="DN42" i="32" s="1"/>
  <c r="AV41" i="32"/>
  <c r="EF41" i="32"/>
  <c r="EG42" i="32"/>
  <c r="DZ42" i="32" s="1"/>
  <c r="EA42" i="32" s="1"/>
  <c r="EB42" i="32" s="1"/>
  <c r="EC42" i="32" s="1"/>
  <c r="EH41" i="32"/>
  <c r="FY41" i="32"/>
  <c r="FZ42" i="32"/>
  <c r="FS42" i="32" s="1"/>
  <c r="FT42" i="32" s="1"/>
  <c r="FU42" i="32" s="1"/>
  <c r="FV42" i="32" s="1"/>
  <c r="GA41" i="32"/>
  <c r="IH42" i="32"/>
  <c r="IA42" i="32" s="1"/>
  <c r="IB42" i="32" s="1"/>
  <c r="IC42" i="32" s="1"/>
  <c r="ID42" i="32" s="1"/>
  <c r="IG41" i="32"/>
  <c r="II41" i="32"/>
  <c r="KR30" i="32"/>
  <c r="KH30" i="32" s="1"/>
  <c r="KS29" i="32"/>
  <c r="KM29" i="32"/>
  <c r="KN29" i="32" s="1"/>
  <c r="FJ41" i="32"/>
  <c r="FK42" i="32"/>
  <c r="FD42" i="32" s="1"/>
  <c r="FE42" i="32" s="1"/>
  <c r="FF42" i="32" s="1"/>
  <c r="FG42" i="32" s="1"/>
  <c r="FL41" i="32"/>
  <c r="LB29" i="32"/>
  <c r="LC29" i="32" s="1"/>
  <c r="LG30" i="32"/>
  <c r="KW30" i="32" s="1"/>
  <c r="LH29" i="32"/>
  <c r="JX29" i="32"/>
  <c r="JY29" i="32" s="1"/>
  <c r="KC30" i="32"/>
  <c r="JS30" i="32" s="1"/>
  <c r="KD29" i="32"/>
  <c r="BK41" i="32"/>
  <c r="EU41" i="32"/>
  <c r="EV42" i="32"/>
  <c r="EO42" i="32" s="1"/>
  <c r="EP42" i="32" s="1"/>
  <c r="EQ42" i="32" s="1"/>
  <c r="ER42" i="32" s="1"/>
  <c r="EW41" i="32"/>
  <c r="EP9" i="15" l="1"/>
  <c r="EP11" i="15"/>
  <c r="EP10" i="15"/>
  <c r="EP6" i="15"/>
  <c r="EP8" i="15"/>
  <c r="AE19" i="33"/>
  <c r="BA19" i="33" s="1"/>
  <c r="BW19" i="33" s="1"/>
  <c r="FO19" i="33"/>
  <c r="HG19" i="33" s="1"/>
  <c r="FU19" i="33"/>
  <c r="QU19" i="33" s="1"/>
  <c r="ML19" i="33"/>
  <c r="MT19" i="33"/>
  <c r="GT19" i="33"/>
  <c r="QB19" i="33" s="1"/>
  <c r="PF19" i="33" s="1"/>
  <c r="NA19" i="33"/>
  <c r="GI18" i="33"/>
  <c r="OU18" i="33" s="1"/>
  <c r="KO18" i="33"/>
  <c r="MR19" i="33"/>
  <c r="JT19" i="33"/>
  <c r="JO19" i="33"/>
  <c r="JC19" i="33"/>
  <c r="JI19" i="33"/>
  <c r="JP19" i="33"/>
  <c r="JF19" i="33"/>
  <c r="JL19" i="33"/>
  <c r="JN19" i="33"/>
  <c r="IQ19" i="33"/>
  <c r="QA19" i="33"/>
  <c r="PE19" i="33" s="1"/>
  <c r="HO19" i="33"/>
  <c r="MF20" i="33"/>
  <c r="QL19" i="33"/>
  <c r="PP19" i="33" s="1"/>
  <c r="GV19" i="33"/>
  <c r="HR19" i="33" s="1"/>
  <c r="HC19" i="33"/>
  <c r="ME20" i="33" s="1"/>
  <c r="GN19" i="33"/>
  <c r="LP20" i="33" s="1"/>
  <c r="DE19" i="33"/>
  <c r="EW19" i="33" s="1"/>
  <c r="DK19" i="33"/>
  <c r="FC19" i="33" s="1"/>
  <c r="DH19" i="33"/>
  <c r="EZ19" i="33" s="1"/>
  <c r="DN19" i="33"/>
  <c r="FF19" i="33" s="1"/>
  <c r="DP19" i="33"/>
  <c r="FH19" i="33" s="1"/>
  <c r="DR19" i="33"/>
  <c r="FJ19" i="33" s="1"/>
  <c r="DV19" i="33"/>
  <c r="FN19" i="33" s="1"/>
  <c r="DQ19" i="33"/>
  <c r="FI19" i="33" s="1"/>
  <c r="EP15" i="15"/>
  <c r="EP12" i="15"/>
  <c r="EP14" i="15"/>
  <c r="EP16" i="15"/>
  <c r="EP17" i="15"/>
  <c r="EP19" i="15"/>
  <c r="EP13" i="15"/>
  <c r="EP18" i="15"/>
  <c r="EP20" i="15"/>
  <c r="EP21" i="15"/>
  <c r="EP23" i="15"/>
  <c r="EP25" i="15"/>
  <c r="EP27" i="15"/>
  <c r="EP24" i="15"/>
  <c r="EP22" i="15"/>
  <c r="EQ5" i="15"/>
  <c r="EQ26" i="15" s="1"/>
  <c r="CJ19" i="33"/>
  <c r="CQ19" i="33"/>
  <c r="IK42" i="32"/>
  <c r="IJ43" i="32"/>
  <c r="HZ43" i="32" s="1"/>
  <c r="IM42" i="32"/>
  <c r="IE42" i="32"/>
  <c r="IF42" i="32" s="1"/>
  <c r="II42" i="32" s="1"/>
  <c r="FH42" i="32"/>
  <c r="FI42" i="32" s="1"/>
  <c r="FL42" i="32" s="1"/>
  <c r="FP42" i="32"/>
  <c r="FM43" i="32"/>
  <c r="FC43" i="32" s="1"/>
  <c r="FN42" i="32"/>
  <c r="GB43" i="32"/>
  <c r="FR43" i="32" s="1"/>
  <c r="GE42" i="32"/>
  <c r="GC42" i="32"/>
  <c r="FW42" i="32"/>
  <c r="FX42" i="32" s="1"/>
  <c r="GA42" i="32" s="1"/>
  <c r="EX43" i="32"/>
  <c r="EN43" i="32" s="1"/>
  <c r="ES42" i="32"/>
  <c r="ET42" i="32" s="1"/>
  <c r="EW42" i="32" s="1"/>
  <c r="EY42" i="32"/>
  <c r="FA42" i="32"/>
  <c r="DH42" i="32"/>
  <c r="DE43" i="32"/>
  <c r="CU43" i="32" s="1"/>
  <c r="CZ42" i="32"/>
  <c r="DA42" i="32" s="1"/>
  <c r="DF42" i="32"/>
  <c r="AW43" i="32"/>
  <c r="AM43" i="32" s="1"/>
  <c r="AZ42" i="32"/>
  <c r="AR42" i="32"/>
  <c r="AS42" i="32" s="1"/>
  <c r="AU43" i="32" s="1"/>
  <c r="AT42" i="32"/>
  <c r="AX42" i="32"/>
  <c r="EZ41" i="32"/>
  <c r="BN41" i="32"/>
  <c r="BL43" i="32"/>
  <c r="BB43" i="32" s="1"/>
  <c r="BO42" i="32"/>
  <c r="BM42" i="32"/>
  <c r="BI42" i="32"/>
  <c r="BG42" i="32"/>
  <c r="BH42" i="32" s="1"/>
  <c r="BJ43" i="32" s="1"/>
  <c r="IL41" i="32"/>
  <c r="CC42" i="32"/>
  <c r="JP29" i="32"/>
  <c r="S16" i="32"/>
  <c r="T16" i="32" s="1"/>
  <c r="AA16" i="32"/>
  <c r="LE30" i="32"/>
  <c r="KX30" i="32" s="1"/>
  <c r="KY30" i="32" s="1"/>
  <c r="KZ30" i="32" s="1"/>
  <c r="LD29" i="32"/>
  <c r="LF29" i="32"/>
  <c r="KO29" i="32"/>
  <c r="KP30" i="32"/>
  <c r="KI30" i="32" s="1"/>
  <c r="KJ30" i="32" s="1"/>
  <c r="KK30" i="32" s="1"/>
  <c r="KQ29" i="32"/>
  <c r="AY41" i="32"/>
  <c r="HH41" i="32"/>
  <c r="JQ30" i="32"/>
  <c r="JH30" i="32"/>
  <c r="BX42" i="32"/>
  <c r="BY43" i="32"/>
  <c r="BR43" i="32" s="1"/>
  <c r="BS43" i="32" s="1"/>
  <c r="BT43" i="32" s="1"/>
  <c r="BU43" i="32" s="1"/>
  <c r="CP43" i="32"/>
  <c r="CF43" i="32" s="1"/>
  <c r="CK42" i="32"/>
  <c r="CL42" i="32" s="1"/>
  <c r="CO42" i="32" s="1"/>
  <c r="CQ42" i="32"/>
  <c r="CS42" i="32"/>
  <c r="DW42" i="32"/>
  <c r="DT43" i="32"/>
  <c r="DJ43" i="32" s="1"/>
  <c r="DO42" i="32"/>
  <c r="DP42" i="32" s="1"/>
  <c r="DU42" i="32"/>
  <c r="GT42" i="32"/>
  <c r="GL42" i="32"/>
  <c r="GM42" i="32" s="1"/>
  <c r="GP42" i="32" s="1"/>
  <c r="GQ43" i="32"/>
  <c r="GG43" i="32" s="1"/>
  <c r="GR42" i="32"/>
  <c r="EK41" i="32"/>
  <c r="LS29" i="32"/>
  <c r="LT30" i="32"/>
  <c r="LM30" i="32" s="1"/>
  <c r="LN30" i="32" s="1"/>
  <c r="LO30" i="32" s="1"/>
  <c r="LU29" i="32"/>
  <c r="CR41" i="32"/>
  <c r="HA42" i="32"/>
  <c r="HB42" i="32" s="1"/>
  <c r="HG42" i="32"/>
  <c r="HF43" i="32"/>
  <c r="GV43" i="32" s="1"/>
  <c r="HI42" i="32"/>
  <c r="ED42" i="32"/>
  <c r="EE42" i="32" s="1"/>
  <c r="EJ42" i="32"/>
  <c r="EL42" i="32"/>
  <c r="EI43" i="32"/>
  <c r="DY43" i="32" s="1"/>
  <c r="KA30" i="32"/>
  <c r="JT30" i="32" s="1"/>
  <c r="JU30" i="32" s="1"/>
  <c r="JV30" i="32" s="1"/>
  <c r="JZ29" i="32"/>
  <c r="KB29" i="32"/>
  <c r="FO41" i="32"/>
  <c r="HU43" i="32"/>
  <c r="HK43" i="32" s="1"/>
  <c r="HX42" i="32"/>
  <c r="HP42" i="32"/>
  <c r="HQ42" i="32" s="1"/>
  <c r="HV42" i="32"/>
  <c r="GD41" i="32"/>
  <c r="IZ42" i="32"/>
  <c r="IT42" i="32"/>
  <c r="IU42" i="32" s="1"/>
  <c r="IY43" i="32"/>
  <c r="IO43" i="32" s="1"/>
  <c r="JB42" i="32"/>
  <c r="GS41" i="32"/>
  <c r="EQ11" i="15" l="1"/>
  <c r="EQ9" i="15"/>
  <c r="EQ10" i="15"/>
  <c r="EQ8" i="15"/>
  <c r="EQ6" i="15"/>
  <c r="NK20" i="33"/>
  <c r="W20" i="33" s="1"/>
  <c r="AS20" i="33" s="1"/>
  <c r="BO20" i="33" s="1"/>
  <c r="MI20" i="33"/>
  <c r="IC19" i="33"/>
  <c r="QO19" i="33"/>
  <c r="PS19" i="33" s="1"/>
  <c r="LM19" i="33" s="1"/>
  <c r="NE19" i="33"/>
  <c r="EE19" i="33"/>
  <c r="EP19" i="33"/>
  <c r="EF19" i="33"/>
  <c r="OG19" i="33"/>
  <c r="HP19" i="33"/>
  <c r="LV20" i="33"/>
  <c r="HA19" i="33"/>
  <c r="MC20" i="33" s="1"/>
  <c r="MP19" i="33"/>
  <c r="HB19" i="33"/>
  <c r="MD20" i="33" s="1"/>
  <c r="MS19" i="33"/>
  <c r="MV19" i="33"/>
  <c r="ND19" i="33"/>
  <c r="MX19" i="33"/>
  <c r="MM19" i="33"/>
  <c r="NY19" i="33"/>
  <c r="RI18" i="33"/>
  <c r="MZ19" i="33"/>
  <c r="MY19" i="33"/>
  <c r="JK19" i="33"/>
  <c r="JD19" i="33"/>
  <c r="KY19" i="33"/>
  <c r="QD19" i="33"/>
  <c r="PH19" i="33" s="1"/>
  <c r="LJ19" i="33"/>
  <c r="HY19" i="33"/>
  <c r="QK19" i="33"/>
  <c r="PO19" i="33" s="1"/>
  <c r="LX20" i="33"/>
  <c r="PV19" i="33"/>
  <c r="OZ19" i="33" s="1"/>
  <c r="GX19" i="33"/>
  <c r="QF19" i="33" s="1"/>
  <c r="PJ19" i="33" s="1"/>
  <c r="HJ19" i="33"/>
  <c r="GO19" i="33"/>
  <c r="PW19" i="33" s="1"/>
  <c r="PA19" i="33" s="1"/>
  <c r="GZ19" i="33"/>
  <c r="MB20" i="33" s="1"/>
  <c r="GR19" i="33"/>
  <c r="LT20" i="33" s="1"/>
  <c r="GU19" i="33"/>
  <c r="QC19" i="33" s="1"/>
  <c r="PG19" i="33" s="1"/>
  <c r="HF19" i="33"/>
  <c r="IB19" i="33" s="1"/>
  <c r="DF19" i="33"/>
  <c r="EX19" i="33" s="1"/>
  <c r="DM19" i="33"/>
  <c r="FE19" i="33" s="1"/>
  <c r="EQ12" i="15"/>
  <c r="EQ13" i="15"/>
  <c r="EQ15" i="15"/>
  <c r="EQ17" i="15"/>
  <c r="EQ14" i="15"/>
  <c r="EQ16" i="15"/>
  <c r="EQ18" i="15"/>
  <c r="EQ19" i="15"/>
  <c r="EQ20" i="15"/>
  <c r="EQ22" i="15"/>
  <c r="EQ24" i="15"/>
  <c r="EQ27" i="15"/>
  <c r="EQ21" i="15"/>
  <c r="EQ23" i="15"/>
  <c r="EQ25" i="15"/>
  <c r="ER5" i="15"/>
  <c r="ER26" i="15" s="1"/>
  <c r="BC43" i="32"/>
  <c r="BD43" i="32" s="1"/>
  <c r="BE43" i="32" s="1"/>
  <c r="BF43" i="32" s="1"/>
  <c r="CS19" i="33"/>
  <c r="AN43" i="32"/>
  <c r="AO43" i="32" s="1"/>
  <c r="AP43" i="32" s="1"/>
  <c r="AQ43" i="32" s="1"/>
  <c r="AV42" i="32"/>
  <c r="AY42" i="32" s="1"/>
  <c r="U16" i="32"/>
  <c r="V16" i="32" s="1"/>
  <c r="AB16" i="32" s="1"/>
  <c r="JW30" i="32"/>
  <c r="KF30" i="32"/>
  <c r="LA30" i="32"/>
  <c r="LJ30" i="32"/>
  <c r="EF42" i="32"/>
  <c r="EG43" i="32"/>
  <c r="DZ43" i="32" s="1"/>
  <c r="EA43" i="32" s="1"/>
  <c r="EB43" i="32" s="1"/>
  <c r="EC43" i="32" s="1"/>
  <c r="HC42" i="32"/>
  <c r="HD43" i="32"/>
  <c r="GW43" i="32" s="1"/>
  <c r="GX43" i="32" s="1"/>
  <c r="GY43" i="32" s="1"/>
  <c r="GZ43" i="32" s="1"/>
  <c r="DR43" i="32"/>
  <c r="DK43" i="32" s="1"/>
  <c r="DL43" i="32" s="1"/>
  <c r="DM43" i="32" s="1"/>
  <c r="DN43" i="32" s="1"/>
  <c r="DQ42" i="32"/>
  <c r="DS42" i="32"/>
  <c r="CM42" i="32"/>
  <c r="CN43" i="32"/>
  <c r="CG43" i="32" s="1"/>
  <c r="CH43" i="32" s="1"/>
  <c r="CI43" i="32" s="1"/>
  <c r="CJ43" i="32" s="1"/>
  <c r="DB42" i="32"/>
  <c r="DC43" i="32"/>
  <c r="CV43" i="32" s="1"/>
  <c r="CW43" i="32" s="1"/>
  <c r="CX43" i="32" s="1"/>
  <c r="CY43" i="32" s="1"/>
  <c r="DD42" i="32"/>
  <c r="FY42" i="32"/>
  <c r="FZ43" i="32"/>
  <c r="FS43" i="32" s="1"/>
  <c r="FT43" i="32" s="1"/>
  <c r="FU43" i="32" s="1"/>
  <c r="FV43" i="32" s="1"/>
  <c r="IG42" i="32"/>
  <c r="IH43" i="32"/>
  <c r="IA43" i="32" s="1"/>
  <c r="IB43" i="32" s="1"/>
  <c r="IC43" i="32" s="1"/>
  <c r="ID43" i="32" s="1"/>
  <c r="CB43" i="32"/>
  <c r="CA44" i="32"/>
  <c r="BQ44" i="32" s="1"/>
  <c r="CD43" i="32"/>
  <c r="BV43" i="32"/>
  <c r="BW43" i="32" s="1"/>
  <c r="LP30" i="32"/>
  <c r="LY30" i="32"/>
  <c r="KU30" i="32"/>
  <c r="KL30" i="32"/>
  <c r="EH42" i="32"/>
  <c r="GN42" i="32"/>
  <c r="GO43" i="32"/>
  <c r="GH43" i="32" s="1"/>
  <c r="GI43" i="32" s="1"/>
  <c r="GJ43" i="32" s="1"/>
  <c r="GK43" i="32" s="1"/>
  <c r="HE42" i="32"/>
  <c r="EZ42" i="32"/>
  <c r="GD42" i="32"/>
  <c r="HS43" i="32"/>
  <c r="HL43" i="32" s="1"/>
  <c r="HM43" i="32" s="1"/>
  <c r="HN43" i="32" s="1"/>
  <c r="HO43" i="32" s="1"/>
  <c r="HR42" i="32"/>
  <c r="HT42" i="32"/>
  <c r="FO42" i="32"/>
  <c r="KE29" i="32"/>
  <c r="CR42" i="32"/>
  <c r="LI29" i="32"/>
  <c r="IL42" i="32"/>
  <c r="EV43" i="32"/>
  <c r="EO43" i="32" s="1"/>
  <c r="EP43" i="32" s="1"/>
  <c r="EQ43" i="32" s="1"/>
  <c r="ER43" i="32" s="1"/>
  <c r="EU42" i="32"/>
  <c r="GS42" i="32"/>
  <c r="IV42" i="32"/>
  <c r="IW43" i="32"/>
  <c r="IP43" i="32" s="1"/>
  <c r="IQ43" i="32" s="1"/>
  <c r="IR43" i="32" s="1"/>
  <c r="IS43" i="32" s="1"/>
  <c r="IX42" i="32"/>
  <c r="KZ19" i="33"/>
  <c r="LX29" i="32"/>
  <c r="JO30" i="32"/>
  <c r="JI30" i="32"/>
  <c r="JJ30" i="32" s="1"/>
  <c r="JN31" i="32"/>
  <c r="JD31" i="32" s="1"/>
  <c r="KT29" i="32"/>
  <c r="BK42" i="32"/>
  <c r="FJ42" i="32"/>
  <c r="FK43" i="32"/>
  <c r="FD43" i="32" s="1"/>
  <c r="FE43" i="32" s="1"/>
  <c r="FF43" i="32" s="1"/>
  <c r="FG43" i="32" s="1"/>
  <c r="ER11" i="15" l="1"/>
  <c r="ER9" i="15"/>
  <c r="ER10" i="15"/>
  <c r="ER6" i="15"/>
  <c r="ER8" i="15"/>
  <c r="II20" i="33"/>
  <c r="EA19" i="33"/>
  <c r="EG19" i="33"/>
  <c r="EO19" i="33"/>
  <c r="ES19" i="33"/>
  <c r="EH19" i="33"/>
  <c r="EJ19" i="33"/>
  <c r="QI19" i="33"/>
  <c r="PM19" i="33" s="1"/>
  <c r="LG19" i="33" s="1"/>
  <c r="DZ19" i="33"/>
  <c r="HW19" i="33"/>
  <c r="QJ19" i="33"/>
  <c r="PN19" i="33" s="1"/>
  <c r="LH19" i="33" s="1"/>
  <c r="HX19" i="33"/>
  <c r="MN19" i="33"/>
  <c r="KN19" i="33"/>
  <c r="MU19" i="33"/>
  <c r="GK19" i="33"/>
  <c r="OW19" i="33" s="1"/>
  <c r="KQ19" i="33"/>
  <c r="FX19" i="33"/>
  <c r="OJ19" i="33" s="1"/>
  <c r="KD19" i="33"/>
  <c r="FW19" i="33"/>
  <c r="KC19" i="33"/>
  <c r="AK19" i="33"/>
  <c r="BG19" i="33" s="1"/>
  <c r="CC19" i="33" s="1"/>
  <c r="CY19" i="33" s="1"/>
  <c r="IW19" i="33"/>
  <c r="LB19" i="33"/>
  <c r="JM19" i="33"/>
  <c r="GH19" i="33"/>
  <c r="LI19" i="33"/>
  <c r="KT19" i="33"/>
  <c r="HT19" i="33"/>
  <c r="LZ20" i="33"/>
  <c r="HN19" i="33"/>
  <c r="MH20" i="33"/>
  <c r="HV19" i="33"/>
  <c r="QN19" i="33"/>
  <c r="PR19" i="33" s="1"/>
  <c r="QH19" i="33"/>
  <c r="PL19" i="33" s="1"/>
  <c r="LQ20" i="33"/>
  <c r="HK19" i="33"/>
  <c r="HQ19" i="33"/>
  <c r="LA19" i="33"/>
  <c r="PZ19" i="33"/>
  <c r="PD19" i="33" s="1"/>
  <c r="GW19" i="33"/>
  <c r="HS19" i="33" s="1"/>
  <c r="LW20" i="33"/>
  <c r="GP19" i="33"/>
  <c r="HL19" i="33" s="1"/>
  <c r="DO19" i="33"/>
  <c r="FG19" i="33" s="1"/>
  <c r="ER12" i="15"/>
  <c r="ER13" i="15"/>
  <c r="ER14" i="15"/>
  <c r="ER16" i="15"/>
  <c r="ER15" i="15"/>
  <c r="ER18" i="15"/>
  <c r="ER17" i="15"/>
  <c r="ER19" i="15"/>
  <c r="ER20" i="15"/>
  <c r="ER22" i="15"/>
  <c r="ER24" i="15"/>
  <c r="ER27" i="15"/>
  <c r="ER21" i="15"/>
  <c r="ER23" i="15"/>
  <c r="ER25" i="15"/>
  <c r="ES5" i="15"/>
  <c r="ES26" i="15" s="1"/>
  <c r="CK20" i="33"/>
  <c r="LD19" i="33"/>
  <c r="W16" i="32"/>
  <c r="AK16" i="32" s="1"/>
  <c r="FN43" i="32"/>
  <c r="FM44" i="32"/>
  <c r="FC44" i="32" s="1"/>
  <c r="FH43" i="32"/>
  <c r="FI43" i="32" s="1"/>
  <c r="FP43" i="32"/>
  <c r="GR43" i="32"/>
  <c r="GQ44" i="32"/>
  <c r="GG44" i="32" s="1"/>
  <c r="GL43" i="32"/>
  <c r="GM43" i="32" s="1"/>
  <c r="GT43" i="32"/>
  <c r="IZ43" i="32"/>
  <c r="IY44" i="32"/>
  <c r="IO44" i="32" s="1"/>
  <c r="JB43" i="32"/>
  <c r="IT43" i="32"/>
  <c r="IU43" i="32" s="1"/>
  <c r="IX43" i="32" s="1"/>
  <c r="HU44" i="32"/>
  <c r="HK44" i="32" s="1"/>
  <c r="HP43" i="32"/>
  <c r="HQ43" i="32" s="1"/>
  <c r="HT43" i="32" s="1"/>
  <c r="HV43" i="32"/>
  <c r="HX43" i="32"/>
  <c r="GB44" i="32"/>
  <c r="FR44" i="32" s="1"/>
  <c r="GC43" i="32"/>
  <c r="FW43" i="32"/>
  <c r="FX43" i="32" s="1"/>
  <c r="GE43" i="32"/>
  <c r="EX44" i="32"/>
  <c r="EN44" i="32" s="1"/>
  <c r="FA43" i="32"/>
  <c r="EY43" i="32"/>
  <c r="ES43" i="32"/>
  <c r="ET43" i="32" s="1"/>
  <c r="JL31" i="32"/>
  <c r="JE31" i="32" s="1"/>
  <c r="JF31" i="32" s="1"/>
  <c r="JG31" i="32" s="1"/>
  <c r="JK30" i="32"/>
  <c r="JM30" i="32"/>
  <c r="JA42" i="32"/>
  <c r="HH42" i="32"/>
  <c r="CP44" i="32"/>
  <c r="CF44" i="32" s="1"/>
  <c r="CK43" i="32"/>
  <c r="CL43" i="32" s="1"/>
  <c r="CS43" i="32"/>
  <c r="CQ43" i="32"/>
  <c r="EK42" i="32"/>
  <c r="BN42" i="32"/>
  <c r="KU19" i="33"/>
  <c r="HG43" i="32"/>
  <c r="HF44" i="32"/>
  <c r="GV44" i="32" s="1"/>
  <c r="HI43" i="32"/>
  <c r="HA43" i="32"/>
  <c r="HB43" i="32" s="1"/>
  <c r="HE43" i="32" s="1"/>
  <c r="DU43" i="32"/>
  <c r="DT44" i="32"/>
  <c r="DJ44" i="32" s="1"/>
  <c r="DO43" i="32"/>
  <c r="DP43" i="32" s="1"/>
  <c r="DS43" i="32" s="1"/>
  <c r="DW43" i="32"/>
  <c r="LV31" i="32"/>
  <c r="LL31" i="32" s="1"/>
  <c r="LQ30" i="32"/>
  <c r="LR30" i="32" s="1"/>
  <c r="LW30" i="32"/>
  <c r="AW44" i="32"/>
  <c r="AM44" i="32" s="1"/>
  <c r="AR43" i="32"/>
  <c r="AS43" i="32" s="1"/>
  <c r="AX43" i="32"/>
  <c r="AZ43" i="32"/>
  <c r="AT43" i="32"/>
  <c r="HW42" i="32"/>
  <c r="BL44" i="32"/>
  <c r="BB44" i="32" s="1"/>
  <c r="BO43" i="32"/>
  <c r="BM43" i="32"/>
  <c r="BI43" i="32"/>
  <c r="BG43" i="32"/>
  <c r="BH43" i="32" s="1"/>
  <c r="BJ44" i="32" s="1"/>
  <c r="BC44" i="32" s="1"/>
  <c r="ED43" i="32"/>
  <c r="EE43" i="32" s="1"/>
  <c r="EJ43" i="32"/>
  <c r="EI44" i="32"/>
  <c r="DY44" i="32" s="1"/>
  <c r="EL43" i="32"/>
  <c r="KS30" i="32"/>
  <c r="KR31" i="32"/>
  <c r="KH31" i="32" s="1"/>
  <c r="KM30" i="32"/>
  <c r="KN30" i="32" s="1"/>
  <c r="BX43" i="32"/>
  <c r="BY44" i="32"/>
  <c r="BR44" i="32" s="1"/>
  <c r="BS44" i="32" s="1"/>
  <c r="BT44" i="32" s="1"/>
  <c r="BU44" i="32" s="1"/>
  <c r="BZ43" i="32"/>
  <c r="DG42" i="32"/>
  <c r="IK43" i="32"/>
  <c r="IJ44" i="32"/>
  <c r="HZ44" i="32" s="1"/>
  <c r="IE43" i="32"/>
  <c r="IF43" i="32" s="1"/>
  <c r="IM43" i="32"/>
  <c r="DE44" i="32"/>
  <c r="CU44" i="32" s="1"/>
  <c r="DF43" i="32"/>
  <c r="CZ43" i="32"/>
  <c r="DA43" i="32" s="1"/>
  <c r="DH43" i="32"/>
  <c r="DV42" i="32"/>
  <c r="LB30" i="32"/>
  <c r="LC30" i="32" s="1"/>
  <c r="LG31" i="32"/>
  <c r="KW31" i="32" s="1"/>
  <c r="LH30" i="32"/>
  <c r="JX30" i="32"/>
  <c r="JY30" i="32" s="1"/>
  <c r="KC31" i="32"/>
  <c r="JS31" i="32" s="1"/>
  <c r="KD30" i="32"/>
  <c r="ES9" i="15" l="1"/>
  <c r="ES11" i="15"/>
  <c r="ES10" i="15"/>
  <c r="ES8" i="15"/>
  <c r="ES6" i="15"/>
  <c r="ER19" i="33"/>
  <c r="ED19" i="33"/>
  <c r="EL19" i="33"/>
  <c r="EN19" i="33"/>
  <c r="EM19" i="33"/>
  <c r="QW19" i="33"/>
  <c r="OI19" i="33"/>
  <c r="NX20" i="33"/>
  <c r="OT19" i="33"/>
  <c r="MW19" i="33"/>
  <c r="JX19" i="33"/>
  <c r="NM20" i="33"/>
  <c r="RK19" i="33"/>
  <c r="QX19" i="33"/>
  <c r="GE19" i="33"/>
  <c r="OQ19" i="33" s="1"/>
  <c r="KK19" i="33"/>
  <c r="GB19" i="33"/>
  <c r="KH19" i="33"/>
  <c r="GF19" i="33"/>
  <c r="OR19" i="33" s="1"/>
  <c r="KL19" i="33"/>
  <c r="FS19" i="33"/>
  <c r="JY19" i="33"/>
  <c r="KE19" i="33"/>
  <c r="GG19" i="33"/>
  <c r="KM19" i="33"/>
  <c r="FZ19" i="33"/>
  <c r="OL19" i="33" s="1"/>
  <c r="KF19" i="33"/>
  <c r="JE20" i="33"/>
  <c r="JS19" i="33"/>
  <c r="FR19" i="33"/>
  <c r="LL19" i="33"/>
  <c r="FY19" i="33"/>
  <c r="OK19" i="33" s="1"/>
  <c r="RH19" i="33"/>
  <c r="PX19" i="33"/>
  <c r="PB19" i="33" s="1"/>
  <c r="LR20" i="33"/>
  <c r="LF19" i="33"/>
  <c r="KX19" i="33"/>
  <c r="QE19" i="33"/>
  <c r="PI19" i="33" s="1"/>
  <c r="LY20" i="33"/>
  <c r="GY19" i="33"/>
  <c r="QG19" i="33" s="1"/>
  <c r="PK19" i="33" s="1"/>
  <c r="DU19" i="33"/>
  <c r="FM19" i="33" s="1"/>
  <c r="DG20" i="33"/>
  <c r="EY20" i="33" s="1"/>
  <c r="ES13" i="15"/>
  <c r="ES14" i="15"/>
  <c r="ES16" i="15"/>
  <c r="ES12" i="15"/>
  <c r="ES15" i="15"/>
  <c r="ES17" i="15"/>
  <c r="ES18" i="15"/>
  <c r="ES21" i="15"/>
  <c r="ES23" i="15"/>
  <c r="ES25" i="15"/>
  <c r="ES20" i="15"/>
  <c r="ES22" i="15"/>
  <c r="ES24" i="15"/>
  <c r="ES27" i="15"/>
  <c r="ES19" i="15"/>
  <c r="ET5" i="15"/>
  <c r="ET26" i="15" s="1"/>
  <c r="NN20" i="33"/>
  <c r="OA20" i="33"/>
  <c r="X16" i="32"/>
  <c r="Y16" i="32" s="1"/>
  <c r="AH16" i="32"/>
  <c r="IG43" i="32"/>
  <c r="IH44" i="32"/>
  <c r="IA44" i="32" s="1"/>
  <c r="IB44" i="32" s="1"/>
  <c r="IC44" i="32" s="1"/>
  <c r="ID44" i="32" s="1"/>
  <c r="II43" i="32"/>
  <c r="KO30" i="32"/>
  <c r="KP31" i="32"/>
  <c r="KI31" i="32" s="1"/>
  <c r="KJ31" i="32" s="1"/>
  <c r="KK31" i="32" s="1"/>
  <c r="KQ30" i="32"/>
  <c r="BV44" i="32"/>
  <c r="BW44" i="32" s="1"/>
  <c r="BZ44" i="32" s="1"/>
  <c r="CB44" i="32"/>
  <c r="CA45" i="32"/>
  <c r="BQ45" i="32" s="1"/>
  <c r="CD44" i="32"/>
  <c r="HH43" i="32"/>
  <c r="EU43" i="32"/>
  <c r="EV44" i="32"/>
  <c r="EO44" i="32" s="1"/>
  <c r="EP44" i="32" s="1"/>
  <c r="EQ44" i="32" s="1"/>
  <c r="ER44" i="32" s="1"/>
  <c r="EW43" i="32"/>
  <c r="IV43" i="32"/>
  <c r="IW44" i="32"/>
  <c r="IP44" i="32" s="1"/>
  <c r="IQ44" i="32" s="1"/>
  <c r="IR44" i="32" s="1"/>
  <c r="IS44" i="32" s="1"/>
  <c r="FK44" i="32"/>
  <c r="FD44" i="32" s="1"/>
  <c r="FE44" i="32" s="1"/>
  <c r="FF44" i="32" s="1"/>
  <c r="FG44" i="32" s="1"/>
  <c r="FJ43" i="32"/>
  <c r="FL43" i="32"/>
  <c r="LE31" i="32"/>
  <c r="KX31" i="32" s="1"/>
  <c r="KY31" i="32" s="1"/>
  <c r="KZ31" i="32" s="1"/>
  <c r="LD30" i="32"/>
  <c r="LF30" i="32"/>
  <c r="CC43" i="32"/>
  <c r="HW43" i="32"/>
  <c r="HC43" i="32"/>
  <c r="HD44" i="32"/>
  <c r="GW44" i="32" s="1"/>
  <c r="GX44" i="32" s="1"/>
  <c r="GY44" i="32" s="1"/>
  <c r="GZ44" i="32" s="1"/>
  <c r="CN44" i="32"/>
  <c r="CG44" i="32" s="1"/>
  <c r="CH44" i="32" s="1"/>
  <c r="CI44" i="32" s="1"/>
  <c r="CJ44" i="32" s="1"/>
  <c r="CM43" i="32"/>
  <c r="CO43" i="32"/>
  <c r="JP30" i="32"/>
  <c r="FY43" i="32"/>
  <c r="FZ44" i="32"/>
  <c r="FS44" i="32" s="1"/>
  <c r="FT44" i="32" s="1"/>
  <c r="FU44" i="32" s="1"/>
  <c r="FV44" i="32" s="1"/>
  <c r="GA43" i="32"/>
  <c r="DB43" i="32"/>
  <c r="DC44" i="32"/>
  <c r="CV44" i="32" s="1"/>
  <c r="CW44" i="32" s="1"/>
  <c r="CX44" i="32" s="1"/>
  <c r="CY44" i="32" s="1"/>
  <c r="DD43" i="32"/>
  <c r="JA43" i="32"/>
  <c r="JZ30" i="32"/>
  <c r="KA31" i="32"/>
  <c r="JT31" i="32" s="1"/>
  <c r="JU31" i="32" s="1"/>
  <c r="JV31" i="32" s="1"/>
  <c r="KB30" i="32"/>
  <c r="JQ31" i="32"/>
  <c r="JH31" i="32"/>
  <c r="EG44" i="32"/>
  <c r="DZ44" i="32" s="1"/>
  <c r="EA44" i="32" s="1"/>
  <c r="EB44" i="32" s="1"/>
  <c r="EC44" i="32" s="1"/>
  <c r="EF43" i="32"/>
  <c r="LT31" i="32"/>
  <c r="LM31" i="32" s="1"/>
  <c r="LN31" i="32" s="1"/>
  <c r="LO31" i="32" s="1"/>
  <c r="LS30" i="32"/>
  <c r="LU30" i="32"/>
  <c r="BK43" i="32"/>
  <c r="EH43" i="32"/>
  <c r="HS44" i="32"/>
  <c r="HL44" i="32" s="1"/>
  <c r="HM44" i="32" s="1"/>
  <c r="HN44" i="32" s="1"/>
  <c r="HO44" i="32" s="1"/>
  <c r="HR43" i="32"/>
  <c r="DV43" i="32"/>
  <c r="BD44" i="32"/>
  <c r="BE44" i="32" s="1"/>
  <c r="BF44" i="32" s="1"/>
  <c r="AU44" i="32"/>
  <c r="AN44" i="32" s="1"/>
  <c r="AO44" i="32" s="1"/>
  <c r="AP44" i="32" s="1"/>
  <c r="AQ44" i="32" s="1"/>
  <c r="AV43" i="32"/>
  <c r="DR44" i="32"/>
  <c r="DK44" i="32" s="1"/>
  <c r="DL44" i="32" s="1"/>
  <c r="DM44" i="32" s="1"/>
  <c r="DN44" i="32" s="1"/>
  <c r="DQ43" i="32"/>
  <c r="GN43" i="32"/>
  <c r="GO44" i="32"/>
  <c r="GH44" i="32" s="1"/>
  <c r="GI44" i="32" s="1"/>
  <c r="GJ44" i="32" s="1"/>
  <c r="GK44" i="32" s="1"/>
  <c r="GP43" i="32"/>
  <c r="ET9" i="15" l="1"/>
  <c r="ET11" i="15"/>
  <c r="ET10" i="15"/>
  <c r="ET8" i="15"/>
  <c r="ET6" i="15"/>
  <c r="EK19" i="33"/>
  <c r="IK20" i="33"/>
  <c r="IV20" i="33"/>
  <c r="EI19" i="33"/>
  <c r="EB19" i="33"/>
  <c r="AJ20" i="33"/>
  <c r="BF20" i="33" s="1"/>
  <c r="CB20" i="33" s="1"/>
  <c r="CX20" i="33" s="1"/>
  <c r="RB19" i="33"/>
  <c r="ON19" i="33"/>
  <c r="RG19" i="33"/>
  <c r="OS19" i="33"/>
  <c r="QS19" i="33"/>
  <c r="OE19" i="33"/>
  <c r="QR19" i="33"/>
  <c r="OD19" i="33"/>
  <c r="KB19" i="33"/>
  <c r="KJ19" i="33"/>
  <c r="NC19" i="33"/>
  <c r="MO20" i="33"/>
  <c r="Y20" i="33"/>
  <c r="AU20" i="33" s="1"/>
  <c r="BQ20" i="33" s="1"/>
  <c r="RF19" i="33"/>
  <c r="NW20" i="33"/>
  <c r="NR20" i="33"/>
  <c r="RE19" i="33"/>
  <c r="QZ19" i="33"/>
  <c r="GJ19" i="33"/>
  <c r="KP19" i="33"/>
  <c r="NP20" i="33"/>
  <c r="NH20" i="33"/>
  <c r="QY19" i="33"/>
  <c r="NO20" i="33"/>
  <c r="FV19" i="33"/>
  <c r="GD19" i="33"/>
  <c r="OP19" i="33" s="1"/>
  <c r="KV19" i="33"/>
  <c r="LC19" i="33"/>
  <c r="MA20" i="33"/>
  <c r="HE19" i="33"/>
  <c r="IA19" i="33" s="1"/>
  <c r="HU19" i="33"/>
  <c r="GQ20" i="33"/>
  <c r="HM20" i="33" s="1"/>
  <c r="ET15" i="15"/>
  <c r="ET13" i="15"/>
  <c r="ET14" i="15"/>
  <c r="ET16" i="15"/>
  <c r="ET17" i="15"/>
  <c r="ET19" i="15"/>
  <c r="ET12" i="15"/>
  <c r="ET20" i="15"/>
  <c r="ET21" i="15"/>
  <c r="ET23" i="15"/>
  <c r="ET25" i="15"/>
  <c r="ET18" i="15"/>
  <c r="ET22" i="15"/>
  <c r="ET27" i="15"/>
  <c r="ET24" i="15"/>
  <c r="EU5" i="15"/>
  <c r="EU26" i="15" s="1"/>
  <c r="NI20" i="33"/>
  <c r="AM20" i="33"/>
  <c r="IY20" i="33"/>
  <c r="Z20" i="33"/>
  <c r="IL20" i="33"/>
  <c r="NV20" i="33"/>
  <c r="NU20" i="33"/>
  <c r="AF16" i="32"/>
  <c r="DO44" i="32"/>
  <c r="DP44" i="32" s="1"/>
  <c r="DW44" i="32"/>
  <c r="DT45" i="32"/>
  <c r="DJ45" i="32" s="1"/>
  <c r="DU44" i="32"/>
  <c r="KL31" i="32"/>
  <c r="KU31" i="32"/>
  <c r="AR44" i="32"/>
  <c r="AS44" i="32" s="1"/>
  <c r="AU45" i="32" s="1"/>
  <c r="AW45" i="32"/>
  <c r="AM45" i="32" s="1"/>
  <c r="AT44" i="32"/>
  <c r="AZ44" i="32"/>
  <c r="AX44" i="32"/>
  <c r="LA31" i="32"/>
  <c r="LJ31" i="32"/>
  <c r="GR44" i="32"/>
  <c r="GQ45" i="32"/>
  <c r="GG45" i="32" s="1"/>
  <c r="GL44" i="32"/>
  <c r="GM44" i="32" s="1"/>
  <c r="GP44" i="32" s="1"/>
  <c r="GT44" i="32"/>
  <c r="HG44" i="32"/>
  <c r="HA44" i="32"/>
  <c r="HB44" i="32" s="1"/>
  <c r="HF45" i="32"/>
  <c r="GV45" i="32" s="1"/>
  <c r="HI44" i="32"/>
  <c r="LE19" i="33"/>
  <c r="EI45" i="32"/>
  <c r="DY45" i="32" s="1"/>
  <c r="ED44" i="32"/>
  <c r="EE44" i="32" s="1"/>
  <c r="EH44" i="32" s="1"/>
  <c r="EL44" i="32"/>
  <c r="EJ44" i="32"/>
  <c r="CC44" i="32"/>
  <c r="FO43" i="32"/>
  <c r="CP45" i="32"/>
  <c r="CF45" i="32" s="1"/>
  <c r="CK44" i="32"/>
  <c r="CL44" i="32" s="1"/>
  <c r="CO44" i="32" s="1"/>
  <c r="CQ44" i="32"/>
  <c r="CS44" i="32"/>
  <c r="DE45" i="32"/>
  <c r="CU45" i="32" s="1"/>
  <c r="CZ44" i="32"/>
  <c r="DA44" i="32" s="1"/>
  <c r="DD44" i="32" s="1"/>
  <c r="DF44" i="32"/>
  <c r="DH44" i="32"/>
  <c r="KE30" i="32"/>
  <c r="CR43" i="32"/>
  <c r="EK43" i="32"/>
  <c r="DG43" i="32"/>
  <c r="IK44" i="32"/>
  <c r="IE44" i="32"/>
  <c r="IF44" i="32" s="1"/>
  <c r="II44" i="32" s="1"/>
  <c r="IJ45" i="32"/>
  <c r="HZ45" i="32" s="1"/>
  <c r="IM44" i="32"/>
  <c r="LI30" i="32"/>
  <c r="EZ43" i="32"/>
  <c r="BX44" i="32"/>
  <c r="BY45" i="32"/>
  <c r="BR45" i="32" s="1"/>
  <c r="BS45" i="32" s="1"/>
  <c r="BT45" i="32" s="1"/>
  <c r="BU45" i="32" s="1"/>
  <c r="IY45" i="32"/>
  <c r="IO45" i="32" s="1"/>
  <c r="JB44" i="32"/>
  <c r="IZ44" i="32"/>
  <c r="IT44" i="32"/>
  <c r="IU44" i="32" s="1"/>
  <c r="BN43" i="32"/>
  <c r="JO31" i="32"/>
  <c r="JI31" i="32"/>
  <c r="JJ31" i="32" s="1"/>
  <c r="JN32" i="32"/>
  <c r="JD32" i="32" s="1"/>
  <c r="FN44" i="32"/>
  <c r="FH44" i="32"/>
  <c r="FI44" i="32" s="1"/>
  <c r="FM45" i="32"/>
  <c r="FC45" i="32" s="1"/>
  <c r="FP44" i="32"/>
  <c r="IL43" i="32"/>
  <c r="ES44" i="32"/>
  <c r="ET44" i="32" s="1"/>
  <c r="EY44" i="32"/>
  <c r="EX45" i="32"/>
  <c r="EN45" i="32" s="1"/>
  <c r="FA44" i="32"/>
  <c r="HU45" i="32"/>
  <c r="HK45" i="32" s="1"/>
  <c r="HP44" i="32"/>
  <c r="HQ44" i="32" s="1"/>
  <c r="HX44" i="32"/>
  <c r="HV44" i="32"/>
  <c r="AE17" i="32"/>
  <c r="Z16" i="32"/>
  <c r="AC16" i="32" s="1"/>
  <c r="AJ16" i="32"/>
  <c r="LY31" i="32"/>
  <c r="LP31" i="32"/>
  <c r="GS43" i="32"/>
  <c r="GC44" i="32"/>
  <c r="FW44" i="32"/>
  <c r="FX44" i="32" s="1"/>
  <c r="GA44" i="32" s="1"/>
  <c r="GB45" i="32"/>
  <c r="FR45" i="32" s="1"/>
  <c r="GE44" i="32"/>
  <c r="AY43" i="32"/>
  <c r="BL45" i="32"/>
  <c r="BB45" i="32" s="1"/>
  <c r="BM44" i="32"/>
  <c r="BI44" i="32"/>
  <c r="BG44" i="32"/>
  <c r="BH44" i="32" s="1"/>
  <c r="BJ45" i="32" s="1"/>
  <c r="BO44" i="32"/>
  <c r="LX30" i="32"/>
  <c r="JW31" i="32"/>
  <c r="KF31" i="32"/>
  <c r="GD43" i="32"/>
  <c r="KT30" i="32"/>
  <c r="EU9" i="15" l="1"/>
  <c r="EU11" i="15"/>
  <c r="EU10" i="15"/>
  <c r="EU8" i="15"/>
  <c r="EU6" i="15"/>
  <c r="IU20" i="33"/>
  <c r="IF20" i="33"/>
  <c r="AB20" i="33"/>
  <c r="AX20" i="33" s="1"/>
  <c r="BT20" i="33" s="1"/>
  <c r="AA20" i="33"/>
  <c r="AW20" i="33" s="1"/>
  <c r="BS20" i="33" s="1"/>
  <c r="IP20" i="33"/>
  <c r="AI20" i="33"/>
  <c r="BE20" i="33" s="1"/>
  <c r="CA20" i="33" s="1"/>
  <c r="RJ19" i="33"/>
  <c r="OV19" i="33"/>
  <c r="QV19" i="33"/>
  <c r="OH19" i="33"/>
  <c r="KG19" i="33"/>
  <c r="JZ19" i="33"/>
  <c r="IN20" i="33"/>
  <c r="AD20" i="33"/>
  <c r="AZ20" i="33" s="1"/>
  <c r="BV20" i="33" s="1"/>
  <c r="NZ20" i="33"/>
  <c r="GC19" i="33"/>
  <c r="KI19" i="33"/>
  <c r="JR20" i="33"/>
  <c r="IM20" i="33"/>
  <c r="T20" i="33"/>
  <c r="AP20" i="33" s="1"/>
  <c r="BL20" i="33" s="1"/>
  <c r="CH20" i="33" s="1"/>
  <c r="NL20" i="33"/>
  <c r="NT20" i="33"/>
  <c r="GA19" i="33"/>
  <c r="RD19" i="33"/>
  <c r="FT19" i="33"/>
  <c r="OF19" i="33" s="1"/>
  <c r="PY20" i="33"/>
  <c r="PC20" i="33" s="1"/>
  <c r="LS21" i="33"/>
  <c r="MG20" i="33"/>
  <c r="QM19" i="33"/>
  <c r="PQ19" i="33" s="1"/>
  <c r="DT20" i="33"/>
  <c r="FL20" i="33" s="1"/>
  <c r="EU13" i="15"/>
  <c r="EU12" i="15"/>
  <c r="EU15" i="15"/>
  <c r="EU18" i="15"/>
  <c r="EU19" i="15"/>
  <c r="EU14" i="15"/>
  <c r="EU16" i="15"/>
  <c r="EU22" i="15"/>
  <c r="EU24" i="15"/>
  <c r="EU27" i="15"/>
  <c r="EU21" i="15"/>
  <c r="EU23" i="15"/>
  <c r="EU25" i="15"/>
  <c r="EU17" i="15"/>
  <c r="EU20" i="15"/>
  <c r="EV5" i="15"/>
  <c r="EV26" i="15" s="1"/>
  <c r="CM20" i="33"/>
  <c r="BI20" i="33"/>
  <c r="CE20" i="33" s="1"/>
  <c r="AH20" i="33"/>
  <c r="IT20" i="33"/>
  <c r="IG20" i="33"/>
  <c r="U20" i="33"/>
  <c r="AV20" i="33"/>
  <c r="BR20" i="33" s="1"/>
  <c r="IS20" i="33"/>
  <c r="AG20" i="33"/>
  <c r="AN45" i="32"/>
  <c r="AO45" i="32" s="1"/>
  <c r="AP45" i="32" s="1"/>
  <c r="AQ45" i="32" s="1"/>
  <c r="AV44" i="32"/>
  <c r="AY44" i="32" s="1"/>
  <c r="BC45" i="32"/>
  <c r="BD45" i="32" s="1"/>
  <c r="BE45" i="32" s="1"/>
  <c r="BF45" i="32" s="1"/>
  <c r="HR44" i="32"/>
  <c r="HS45" i="32"/>
  <c r="HL45" i="32" s="1"/>
  <c r="HM45" i="32" s="1"/>
  <c r="HN45" i="32" s="1"/>
  <c r="HO45" i="32" s="1"/>
  <c r="HT44" i="32"/>
  <c r="BK44" i="32"/>
  <c r="DB44" i="32"/>
  <c r="DC45" i="32"/>
  <c r="CV45" i="32" s="1"/>
  <c r="CW45" i="32" s="1"/>
  <c r="CX45" i="32" s="1"/>
  <c r="CY45" i="32" s="1"/>
  <c r="GN44" i="32"/>
  <c r="GO45" i="32"/>
  <c r="GH45" i="32" s="1"/>
  <c r="GI45" i="32" s="1"/>
  <c r="GJ45" i="32" s="1"/>
  <c r="GK45" i="32" s="1"/>
  <c r="LH31" i="32"/>
  <c r="LG32" i="32"/>
  <c r="KW32" i="32" s="1"/>
  <c r="LB31" i="32"/>
  <c r="LC31" i="32" s="1"/>
  <c r="JX31" i="32"/>
  <c r="JY31" i="32" s="1"/>
  <c r="KD31" i="32"/>
  <c r="KC32" i="32"/>
  <c r="JS32" i="32" s="1"/>
  <c r="FY44" i="32"/>
  <c r="FZ45" i="32"/>
  <c r="FS45" i="32" s="1"/>
  <c r="FT45" i="32" s="1"/>
  <c r="FU45" i="32" s="1"/>
  <c r="FV45" i="32" s="1"/>
  <c r="LQ31" i="32"/>
  <c r="LR31" i="32" s="1"/>
  <c r="LW31" i="32"/>
  <c r="LV32" i="32"/>
  <c r="LL32" i="32" s="1"/>
  <c r="EU44" i="32"/>
  <c r="EV45" i="32"/>
  <c r="EO45" i="32" s="1"/>
  <c r="EP45" i="32" s="1"/>
  <c r="EQ45" i="32" s="1"/>
  <c r="ER45" i="32" s="1"/>
  <c r="JK31" i="32"/>
  <c r="JL32" i="32"/>
  <c r="JE32" i="32" s="1"/>
  <c r="JF32" i="32" s="1"/>
  <c r="JG32" i="32" s="1"/>
  <c r="JM31" i="32"/>
  <c r="IV44" i="32"/>
  <c r="IW45" i="32"/>
  <c r="IP45" i="32" s="1"/>
  <c r="IQ45" i="32" s="1"/>
  <c r="IR45" i="32" s="1"/>
  <c r="IS45" i="32" s="1"/>
  <c r="IX44" i="32"/>
  <c r="EW44" i="32"/>
  <c r="CM44" i="32"/>
  <c r="CN45" i="32"/>
  <c r="CG45" i="32" s="1"/>
  <c r="CH45" i="32" s="1"/>
  <c r="CI45" i="32" s="1"/>
  <c r="CJ45" i="32" s="1"/>
  <c r="HC44" i="32"/>
  <c r="HD45" i="32"/>
  <c r="GW45" i="32" s="1"/>
  <c r="GX45" i="32" s="1"/>
  <c r="GY45" i="32" s="1"/>
  <c r="GZ45" i="32" s="1"/>
  <c r="HE44" i="32"/>
  <c r="KM31" i="32"/>
  <c r="KN31" i="32" s="1"/>
  <c r="KS31" i="32"/>
  <c r="KR32" i="32"/>
  <c r="KH32" i="32" s="1"/>
  <c r="GD44" i="32"/>
  <c r="FK45" i="32"/>
  <c r="FD45" i="32" s="1"/>
  <c r="FE45" i="32" s="1"/>
  <c r="FF45" i="32" s="1"/>
  <c r="FG45" i="32" s="1"/>
  <c r="FJ44" i="32"/>
  <c r="DG44" i="32"/>
  <c r="EK44" i="32"/>
  <c r="FL44" i="32"/>
  <c r="EG45" i="32"/>
  <c r="DZ45" i="32" s="1"/>
  <c r="EA45" i="32" s="1"/>
  <c r="EB45" i="32" s="1"/>
  <c r="EC45" i="32" s="1"/>
  <c r="EF44" i="32"/>
  <c r="CB45" i="32"/>
  <c r="CA46" i="32"/>
  <c r="BQ46" i="32" s="1"/>
  <c r="BV45" i="32"/>
  <c r="BW45" i="32" s="1"/>
  <c r="CD45" i="32"/>
  <c r="GS44" i="32"/>
  <c r="AI16" i="32"/>
  <c r="IL44" i="32"/>
  <c r="IH45" i="32"/>
  <c r="IA45" i="32" s="1"/>
  <c r="IB45" i="32" s="1"/>
  <c r="IC45" i="32" s="1"/>
  <c r="ID45" i="32" s="1"/>
  <c r="IG44" i="32"/>
  <c r="CR44" i="32"/>
  <c r="DR45" i="32"/>
  <c r="DK45" i="32" s="1"/>
  <c r="DL45" i="32" s="1"/>
  <c r="DM45" i="32" s="1"/>
  <c r="DN45" i="32" s="1"/>
  <c r="DQ44" i="32"/>
  <c r="DS44" i="32"/>
  <c r="EV11" i="15" l="1"/>
  <c r="EV9" i="15"/>
  <c r="EV10" i="15"/>
  <c r="EV8" i="15"/>
  <c r="EV6" i="15"/>
  <c r="AL20" i="33"/>
  <c r="BH20" i="33" s="1"/>
  <c r="CD20" i="33" s="1"/>
  <c r="EC20" i="33"/>
  <c r="AF20" i="33"/>
  <c r="BB20" i="33" s="1"/>
  <c r="BX20" i="33" s="1"/>
  <c r="EQ19" i="33"/>
  <c r="X20" i="33"/>
  <c r="AT20" i="33" s="1"/>
  <c r="BP20" i="33" s="1"/>
  <c r="RC19" i="33"/>
  <c r="OO19" i="33"/>
  <c r="NQ20" i="33"/>
  <c r="OM19" i="33"/>
  <c r="KW20" i="33"/>
  <c r="FU20" i="33" s="1"/>
  <c r="OG20" i="33" s="1"/>
  <c r="NB20" i="33"/>
  <c r="IX20" i="33"/>
  <c r="JB20" i="33"/>
  <c r="JG20" i="33"/>
  <c r="IJ20" i="33"/>
  <c r="IR20" i="33"/>
  <c r="RA19" i="33"/>
  <c r="NJ20" i="33"/>
  <c r="QT19" i="33"/>
  <c r="LK19" i="33"/>
  <c r="HD20" i="33"/>
  <c r="QL20" i="33" s="1"/>
  <c r="PP20" i="33" s="1"/>
  <c r="DI20" i="33"/>
  <c r="FA20" i="33" s="1"/>
  <c r="DD20" i="33"/>
  <c r="EV20" i="33" s="1"/>
  <c r="EV12" i="15"/>
  <c r="EV14" i="15"/>
  <c r="EV16" i="15"/>
  <c r="EV15" i="15"/>
  <c r="EV18" i="15"/>
  <c r="EV17" i="15"/>
  <c r="EV13" i="15"/>
  <c r="EV19" i="15"/>
  <c r="EV20" i="15"/>
  <c r="EV22" i="15"/>
  <c r="EV24" i="15"/>
  <c r="EV27" i="15"/>
  <c r="EV21" i="15"/>
  <c r="EV25" i="15"/>
  <c r="EV23" i="15"/>
  <c r="EW5" i="15"/>
  <c r="EW26" i="15" s="1"/>
  <c r="CR20" i="33"/>
  <c r="CN20" i="33"/>
  <c r="CP20" i="33"/>
  <c r="CW20" i="33"/>
  <c r="DA20" i="33"/>
  <c r="CO20" i="33"/>
  <c r="AQ20" i="33"/>
  <c r="BM20" i="33" s="1"/>
  <c r="BC20" i="33"/>
  <c r="BY20" i="33" s="1"/>
  <c r="NS20" i="33"/>
  <c r="BD20" i="33"/>
  <c r="BZ20" i="33" s="1"/>
  <c r="HG45" i="32"/>
  <c r="HI45" i="32"/>
  <c r="HF46" i="32"/>
  <c r="GV46" i="32" s="1"/>
  <c r="HA45" i="32"/>
  <c r="HB45" i="32" s="1"/>
  <c r="HE45" i="32" s="1"/>
  <c r="DW45" i="32"/>
  <c r="DO45" i="32"/>
  <c r="DP45" i="32" s="1"/>
  <c r="DS45" i="32" s="1"/>
  <c r="DT46" i="32"/>
  <c r="DJ46" i="32" s="1"/>
  <c r="DU45" i="32"/>
  <c r="FW45" i="32"/>
  <c r="FX45" i="32" s="1"/>
  <c r="GC45" i="32"/>
  <c r="GB46" i="32"/>
  <c r="FR46" i="32" s="1"/>
  <c r="GE45" i="32"/>
  <c r="IM45" i="32"/>
  <c r="IJ46" i="32"/>
  <c r="HZ46" i="32" s="1"/>
  <c r="IK45" i="32"/>
  <c r="IE45" i="32"/>
  <c r="IF45" i="32" s="1"/>
  <c r="JH32" i="32"/>
  <c r="JQ32" i="32"/>
  <c r="FH45" i="32"/>
  <c r="FI45" i="32" s="1"/>
  <c r="FL45" i="32" s="1"/>
  <c r="FP45" i="32"/>
  <c r="FM46" i="32"/>
  <c r="FC46" i="32" s="1"/>
  <c r="FN45" i="32"/>
  <c r="IT45" i="32"/>
  <c r="IU45" i="32" s="1"/>
  <c r="IX45" i="32" s="1"/>
  <c r="IZ45" i="32"/>
  <c r="IY46" i="32"/>
  <c r="IO46" i="32" s="1"/>
  <c r="JB45" i="32"/>
  <c r="DV44" i="32"/>
  <c r="AR45" i="32"/>
  <c r="AS45" i="32" s="1"/>
  <c r="AZ45" i="32"/>
  <c r="AX45" i="32"/>
  <c r="AW46" i="32"/>
  <c r="AM46" i="32" s="1"/>
  <c r="AT45" i="32"/>
  <c r="FA45" i="32"/>
  <c r="EX46" i="32"/>
  <c r="EN46" i="32" s="1"/>
  <c r="ES45" i="32"/>
  <c r="ET45" i="32" s="1"/>
  <c r="EW45" i="32" s="1"/>
  <c r="EY45" i="32"/>
  <c r="KO31" i="32"/>
  <c r="KP32" i="32"/>
  <c r="KI32" i="32" s="1"/>
  <c r="KJ32" i="32" s="1"/>
  <c r="KK32" i="32" s="1"/>
  <c r="KQ31" i="32"/>
  <c r="KA32" i="32"/>
  <c r="JT32" i="32" s="1"/>
  <c r="JU32" i="32" s="1"/>
  <c r="JV32" i="32" s="1"/>
  <c r="JZ31" i="32"/>
  <c r="KB31" i="32"/>
  <c r="EJ45" i="32"/>
  <c r="EI46" i="32"/>
  <c r="DY46" i="32" s="1"/>
  <c r="EL45" i="32"/>
  <c r="ED45" i="32"/>
  <c r="EE45" i="32" s="1"/>
  <c r="AG17" i="32"/>
  <c r="AD16" i="32"/>
  <c r="FO44" i="32"/>
  <c r="GL45" i="32"/>
  <c r="GM45" i="32" s="1"/>
  <c r="GT45" i="32"/>
  <c r="GR45" i="32"/>
  <c r="GQ46" i="32"/>
  <c r="GG46" i="32" s="1"/>
  <c r="DF45" i="32"/>
  <c r="DH45" i="32"/>
  <c r="CZ45" i="32"/>
  <c r="DA45" i="32" s="1"/>
  <c r="DE46" i="32"/>
  <c r="CU46" i="32" s="1"/>
  <c r="JP31" i="32"/>
  <c r="HW44" i="32"/>
  <c r="CQ45" i="32"/>
  <c r="CP46" i="32"/>
  <c r="CF46" i="32" s="1"/>
  <c r="CK45" i="32"/>
  <c r="CL45" i="32" s="1"/>
  <c r="CS45" i="32"/>
  <c r="BG45" i="32"/>
  <c r="BH45" i="32" s="1"/>
  <c r="BJ46" i="32" s="1"/>
  <c r="BO45" i="32"/>
  <c r="BL46" i="32"/>
  <c r="BB46" i="32" s="1"/>
  <c r="BM45" i="32"/>
  <c r="BI45" i="32"/>
  <c r="HH44" i="32"/>
  <c r="LE32" i="32"/>
  <c r="KX32" i="32" s="1"/>
  <c r="KY32" i="32" s="1"/>
  <c r="KZ32" i="32" s="1"/>
  <c r="LD31" i="32"/>
  <c r="LF31" i="32"/>
  <c r="BX45" i="32"/>
  <c r="BY46" i="32"/>
  <c r="BR46" i="32" s="1"/>
  <c r="BS46" i="32" s="1"/>
  <c r="BT46" i="32" s="1"/>
  <c r="BU46" i="32" s="1"/>
  <c r="BZ45" i="32"/>
  <c r="EZ44" i="32"/>
  <c r="JA44" i="32"/>
  <c r="HU46" i="32"/>
  <c r="HK46" i="32" s="1"/>
  <c r="HP45" i="32"/>
  <c r="HQ45" i="32" s="1"/>
  <c r="HV45" i="32"/>
  <c r="HX45" i="32"/>
  <c r="LS31" i="32"/>
  <c r="LT32" i="32"/>
  <c r="LM32" i="32" s="1"/>
  <c r="LN32" i="32" s="1"/>
  <c r="LO32" i="32" s="1"/>
  <c r="LU31" i="32"/>
  <c r="BN44" i="32"/>
  <c r="EW11" i="15" l="1"/>
  <c r="EW9" i="15"/>
  <c r="EW10" i="15"/>
  <c r="EW6" i="15"/>
  <c r="EW8" i="15"/>
  <c r="EP20" i="33"/>
  <c r="IO20" i="33"/>
  <c r="AC20" i="33"/>
  <c r="KA20" i="33"/>
  <c r="MQ20" i="33"/>
  <c r="KO19" i="33"/>
  <c r="ML20" i="33"/>
  <c r="QU20" i="33"/>
  <c r="NK21" i="33"/>
  <c r="JI20" i="33"/>
  <c r="JH20" i="33"/>
  <c r="JU20" i="33"/>
  <c r="JL20" i="33"/>
  <c r="JQ20" i="33"/>
  <c r="JJ20" i="33"/>
  <c r="V20" i="33"/>
  <c r="AR20" i="33" s="1"/>
  <c r="BN20" i="33" s="1"/>
  <c r="CJ20" i="33" s="1"/>
  <c r="IH20" i="33"/>
  <c r="GI19" i="33"/>
  <c r="OU19" i="33" s="1"/>
  <c r="HZ20" i="33"/>
  <c r="MF21" i="33"/>
  <c r="GN20" i="33"/>
  <c r="PV20" i="33" s="1"/>
  <c r="OZ20" i="33" s="1"/>
  <c r="GS20" i="33"/>
  <c r="HO20" i="33" s="1"/>
  <c r="DL20" i="33"/>
  <c r="FD20" i="33" s="1"/>
  <c r="DS20" i="33"/>
  <c r="FK20" i="33" s="1"/>
  <c r="DK20" i="33"/>
  <c r="FC20" i="33" s="1"/>
  <c r="DJ20" i="33"/>
  <c r="FB20" i="33" s="1"/>
  <c r="DW20" i="33"/>
  <c r="FO20" i="33" s="1"/>
  <c r="DN20" i="33"/>
  <c r="FF20" i="33" s="1"/>
  <c r="EW12" i="15"/>
  <c r="EW13" i="15"/>
  <c r="EW14" i="15"/>
  <c r="EW16" i="15"/>
  <c r="EW17" i="15"/>
  <c r="EW18" i="15"/>
  <c r="EW15" i="15"/>
  <c r="EW19" i="15"/>
  <c r="EW21" i="15"/>
  <c r="EW23" i="15"/>
  <c r="EW25" i="15"/>
  <c r="EW20" i="15"/>
  <c r="EW22" i="15"/>
  <c r="EW24" i="15"/>
  <c r="EW27" i="15"/>
  <c r="EX5" i="15"/>
  <c r="EX26" i="15" s="1"/>
  <c r="CZ20" i="33"/>
  <c r="CI20" i="33"/>
  <c r="CL20" i="33"/>
  <c r="CT20" i="33"/>
  <c r="CV20" i="33"/>
  <c r="CU20" i="33"/>
  <c r="AY20" i="33"/>
  <c r="BU20" i="33" s="1"/>
  <c r="AE20" i="33"/>
  <c r="IQ20" i="33"/>
  <c r="BC46" i="32"/>
  <c r="BD46" i="32" s="1"/>
  <c r="BE46" i="32" s="1"/>
  <c r="BF46" i="32" s="1"/>
  <c r="BK45" i="32"/>
  <c r="BN45" i="32" s="1"/>
  <c r="LP32" i="32"/>
  <c r="LY32" i="32"/>
  <c r="CD46" i="32"/>
  <c r="CA47" i="32"/>
  <c r="BQ47" i="32" s="1"/>
  <c r="BV46" i="32"/>
  <c r="BW46" i="32" s="1"/>
  <c r="BZ46" i="32" s="1"/>
  <c r="CB46" i="32"/>
  <c r="LA32" i="32"/>
  <c r="LJ32" i="32"/>
  <c r="HS46" i="32"/>
  <c r="HL46" i="32" s="1"/>
  <c r="HM46" i="32" s="1"/>
  <c r="HN46" i="32" s="1"/>
  <c r="HO46" i="32" s="1"/>
  <c r="HR45" i="32"/>
  <c r="HH45" i="32"/>
  <c r="CM45" i="32"/>
  <c r="CN46" i="32"/>
  <c r="CG46" i="32" s="1"/>
  <c r="CH46" i="32" s="1"/>
  <c r="CI46" i="32" s="1"/>
  <c r="CJ46" i="32" s="1"/>
  <c r="CO45" i="32"/>
  <c r="EF45" i="32"/>
  <c r="EG46" i="32"/>
  <c r="DZ46" i="32" s="1"/>
  <c r="EA46" i="32" s="1"/>
  <c r="EB46" i="32" s="1"/>
  <c r="EC46" i="32" s="1"/>
  <c r="EH45" i="32"/>
  <c r="KT31" i="32"/>
  <c r="EU45" i="32"/>
  <c r="EV46" i="32"/>
  <c r="EO46" i="32" s="1"/>
  <c r="EP46" i="32" s="1"/>
  <c r="EQ46" i="32" s="1"/>
  <c r="ER46" i="32" s="1"/>
  <c r="IG45" i="32"/>
  <c r="IH46" i="32"/>
  <c r="IA46" i="32" s="1"/>
  <c r="IB46" i="32" s="1"/>
  <c r="IC46" i="32" s="1"/>
  <c r="ID46" i="32" s="1"/>
  <c r="II45" i="32"/>
  <c r="HC45" i="32"/>
  <c r="HD46" i="32"/>
  <c r="GW46" i="32" s="1"/>
  <c r="GX46" i="32" s="1"/>
  <c r="GY46" i="32" s="1"/>
  <c r="GZ46" i="32" s="1"/>
  <c r="EZ45" i="32"/>
  <c r="LJ20" i="33"/>
  <c r="KL32" i="32"/>
  <c r="KU32" i="32"/>
  <c r="GO46" i="32"/>
  <c r="GH46" i="32" s="1"/>
  <c r="GI46" i="32" s="1"/>
  <c r="GJ46" i="32" s="1"/>
  <c r="GK46" i="32" s="1"/>
  <c r="GN45" i="32"/>
  <c r="GP45" i="32"/>
  <c r="KE31" i="32"/>
  <c r="DV45" i="32"/>
  <c r="IV45" i="32"/>
  <c r="IW46" i="32"/>
  <c r="IP46" i="32" s="1"/>
  <c r="IQ46" i="32" s="1"/>
  <c r="IR46" i="32" s="1"/>
  <c r="IS46" i="32" s="1"/>
  <c r="FJ45" i="32"/>
  <c r="FK46" i="32"/>
  <c r="FD46" i="32" s="1"/>
  <c r="FE46" i="32" s="1"/>
  <c r="FF46" i="32" s="1"/>
  <c r="FG46" i="32" s="1"/>
  <c r="JW32" i="32"/>
  <c r="KF32" i="32"/>
  <c r="S17" i="32"/>
  <c r="T17" i="32" s="1"/>
  <c r="AA17" i="32"/>
  <c r="DQ45" i="32"/>
  <c r="DR46" i="32"/>
  <c r="DK46" i="32" s="1"/>
  <c r="DL46" i="32" s="1"/>
  <c r="DM46" i="32" s="1"/>
  <c r="DN46" i="32" s="1"/>
  <c r="LX31" i="32"/>
  <c r="JA45" i="32"/>
  <c r="CC45" i="32"/>
  <c r="LI31" i="32"/>
  <c r="HT45" i="32"/>
  <c r="DB45" i="32"/>
  <c r="DC46" i="32"/>
  <c r="CV46" i="32" s="1"/>
  <c r="CW46" i="32" s="1"/>
  <c r="CX46" i="32" s="1"/>
  <c r="CY46" i="32" s="1"/>
  <c r="DD45" i="32"/>
  <c r="FO45" i="32"/>
  <c r="AU46" i="32"/>
  <c r="AN46" i="32" s="1"/>
  <c r="AO46" i="32" s="1"/>
  <c r="AP46" i="32" s="1"/>
  <c r="AQ46" i="32" s="1"/>
  <c r="AV45" i="32"/>
  <c r="JN33" i="32"/>
  <c r="JD33" i="32" s="1"/>
  <c r="JI32" i="32"/>
  <c r="JJ32" i="32" s="1"/>
  <c r="JO32" i="32"/>
  <c r="FY45" i="32"/>
  <c r="FZ46" i="32"/>
  <c r="FS46" i="32" s="1"/>
  <c r="FT46" i="32" s="1"/>
  <c r="FU46" i="32" s="1"/>
  <c r="FV46" i="32" s="1"/>
  <c r="GA45" i="32"/>
  <c r="EX9" i="15" l="1"/>
  <c r="EX11" i="15"/>
  <c r="EX10" i="15"/>
  <c r="EX8" i="15"/>
  <c r="EX6" i="15"/>
  <c r="DZ20" i="33"/>
  <c r="II21" i="33"/>
  <c r="MS20" i="33"/>
  <c r="MV20" i="33"/>
  <c r="HC20" i="33"/>
  <c r="QK20" i="33" s="1"/>
  <c r="PO20" i="33" s="1"/>
  <c r="NE20" i="33"/>
  <c r="MT20" i="33"/>
  <c r="MR20" i="33"/>
  <c r="W21" i="33"/>
  <c r="AS21" i="33" s="1"/>
  <c r="BO21" i="33" s="1"/>
  <c r="GH20" i="33"/>
  <c r="KN20" i="33"/>
  <c r="NA20" i="33"/>
  <c r="LP21" i="33"/>
  <c r="JD20" i="33"/>
  <c r="JO20" i="33"/>
  <c r="JF20" i="33"/>
  <c r="JP20" i="33"/>
  <c r="JC20" i="33"/>
  <c r="JN20" i="33"/>
  <c r="JT20" i="33"/>
  <c r="NY20" i="33"/>
  <c r="QA20" i="33"/>
  <c r="PE20" i="33" s="1"/>
  <c r="RI19" i="33"/>
  <c r="HJ20" i="33"/>
  <c r="LU21" i="33"/>
  <c r="GX20" i="33"/>
  <c r="HT20" i="33" s="1"/>
  <c r="HG20" i="33"/>
  <c r="QO20" i="33" s="1"/>
  <c r="PS20" i="33" s="1"/>
  <c r="GV20" i="33"/>
  <c r="QD20" i="33" s="1"/>
  <c r="PH20" i="33" s="1"/>
  <c r="GT20" i="33"/>
  <c r="HP20" i="33" s="1"/>
  <c r="GU20" i="33"/>
  <c r="LW21" i="33" s="1"/>
  <c r="DF20" i="33"/>
  <c r="EX20" i="33" s="1"/>
  <c r="DH20" i="33"/>
  <c r="EZ20" i="33" s="1"/>
  <c r="DQ20" i="33"/>
  <c r="FI20" i="33" s="1"/>
  <c r="DR20" i="33"/>
  <c r="FJ20" i="33" s="1"/>
  <c r="DE20" i="33"/>
  <c r="EW20" i="33" s="1"/>
  <c r="DP20" i="33"/>
  <c r="FH20" i="33" s="1"/>
  <c r="DV20" i="33"/>
  <c r="FN20" i="33" s="1"/>
  <c r="EX15" i="15"/>
  <c r="EX12" i="15"/>
  <c r="EX13" i="15"/>
  <c r="EX14" i="15"/>
  <c r="EX16" i="15"/>
  <c r="EX17" i="15"/>
  <c r="EX19" i="15"/>
  <c r="EX20" i="15"/>
  <c r="EX18" i="15"/>
  <c r="EX21" i="15"/>
  <c r="EX23" i="15"/>
  <c r="EX25" i="15"/>
  <c r="EX22" i="15"/>
  <c r="EX27" i="15"/>
  <c r="EX24" i="15"/>
  <c r="EY5" i="15"/>
  <c r="EY26" i="15" s="1"/>
  <c r="CQ20" i="33"/>
  <c r="KT20" i="33"/>
  <c r="BA20" i="33"/>
  <c r="BW20" i="33" s="1"/>
  <c r="DT47" i="32"/>
  <c r="DJ47" i="32" s="1"/>
  <c r="DU46" i="32"/>
  <c r="DO46" i="32"/>
  <c r="DP46" i="32" s="1"/>
  <c r="DW46" i="32"/>
  <c r="GC46" i="32"/>
  <c r="FW46" i="32"/>
  <c r="FX46" i="32" s="1"/>
  <c r="GA46" i="32" s="1"/>
  <c r="GB47" i="32"/>
  <c r="FR47" i="32" s="1"/>
  <c r="GE46" i="32"/>
  <c r="AZ46" i="32"/>
  <c r="AW47" i="32"/>
  <c r="AM47" i="32" s="1"/>
  <c r="AR46" i="32"/>
  <c r="AS46" i="32" s="1"/>
  <c r="AU47" i="32" s="1"/>
  <c r="AT46" i="32"/>
  <c r="AX46" i="32"/>
  <c r="DH46" i="32"/>
  <c r="CZ46" i="32"/>
  <c r="DA46" i="32" s="1"/>
  <c r="DD46" i="32" s="1"/>
  <c r="DF46" i="32"/>
  <c r="DE47" i="32"/>
  <c r="CU47" i="32" s="1"/>
  <c r="IZ46" i="32"/>
  <c r="IY47" i="32"/>
  <c r="IO47" i="32" s="1"/>
  <c r="IT46" i="32"/>
  <c r="IU46" i="32" s="1"/>
  <c r="JB46" i="32"/>
  <c r="EJ46" i="32"/>
  <c r="EI47" i="32"/>
  <c r="DY47" i="32" s="1"/>
  <c r="ED46" i="32"/>
  <c r="EE46" i="32" s="1"/>
  <c r="EL46" i="32"/>
  <c r="CQ46" i="32"/>
  <c r="CP47" i="32"/>
  <c r="CF47" i="32" s="1"/>
  <c r="CK46" i="32"/>
  <c r="CL46" i="32" s="1"/>
  <c r="CO46" i="32" s="1"/>
  <c r="CS46" i="32"/>
  <c r="IL45" i="32"/>
  <c r="EK45" i="32"/>
  <c r="CR45" i="32"/>
  <c r="JK32" i="32"/>
  <c r="JL33" i="32"/>
  <c r="JE33" i="32" s="1"/>
  <c r="JF33" i="32" s="1"/>
  <c r="JG33" i="32" s="1"/>
  <c r="JM32" i="32"/>
  <c r="DG45" i="32"/>
  <c r="HW45" i="32"/>
  <c r="CC46" i="32"/>
  <c r="HI46" i="32"/>
  <c r="HF47" i="32"/>
  <c r="GV47" i="32" s="1"/>
  <c r="HA46" i="32"/>
  <c r="HB46" i="32" s="1"/>
  <c r="HG46" i="32"/>
  <c r="U17" i="32"/>
  <c r="V17" i="32" s="1"/>
  <c r="GD45" i="32"/>
  <c r="AY45" i="32"/>
  <c r="KD32" i="32"/>
  <c r="KC33" i="32"/>
  <c r="JS33" i="32" s="1"/>
  <c r="JX32" i="32"/>
  <c r="JY32" i="32" s="1"/>
  <c r="EX47" i="32"/>
  <c r="EN47" i="32" s="1"/>
  <c r="EY46" i="32"/>
  <c r="ES46" i="32"/>
  <c r="ET46" i="32" s="1"/>
  <c r="FA46" i="32"/>
  <c r="KM32" i="32"/>
  <c r="KN32" i="32" s="1"/>
  <c r="KS32" i="32"/>
  <c r="KR33" i="32"/>
  <c r="KH33" i="32" s="1"/>
  <c r="FH46" i="32"/>
  <c r="FI46" i="32" s="1"/>
  <c r="FN46" i="32"/>
  <c r="FP46" i="32"/>
  <c r="FM47" i="32"/>
  <c r="FC47" i="32" s="1"/>
  <c r="IM46" i="32"/>
  <c r="IJ47" i="32"/>
  <c r="HZ47" i="32" s="1"/>
  <c r="IE46" i="32"/>
  <c r="IF46" i="32" s="1"/>
  <c r="IK46" i="32"/>
  <c r="GL46" i="32"/>
  <c r="GM46" i="32" s="1"/>
  <c r="GP46" i="32" s="1"/>
  <c r="GT46" i="32"/>
  <c r="GQ47" i="32"/>
  <c r="GG47" i="32" s="1"/>
  <c r="GR46" i="32"/>
  <c r="GS45" i="32"/>
  <c r="HU47" i="32"/>
  <c r="HK47" i="32" s="1"/>
  <c r="HX46" i="32"/>
  <c r="HV46" i="32"/>
  <c r="HP46" i="32"/>
  <c r="HQ46" i="32" s="1"/>
  <c r="BO46" i="32"/>
  <c r="BM46" i="32"/>
  <c r="BL47" i="32"/>
  <c r="BB47" i="32" s="1"/>
  <c r="BG46" i="32"/>
  <c r="BH46" i="32" s="1"/>
  <c r="BI46" i="32"/>
  <c r="LB32" i="32"/>
  <c r="LC32" i="32" s="1"/>
  <c r="LG33" i="32"/>
  <c r="KW33" i="32" s="1"/>
  <c r="LH32" i="32"/>
  <c r="BY47" i="32"/>
  <c r="BR47" i="32" s="1"/>
  <c r="BS47" i="32" s="1"/>
  <c r="BT47" i="32" s="1"/>
  <c r="BU47" i="32" s="1"/>
  <c r="BX46" i="32"/>
  <c r="LQ32" i="32"/>
  <c r="LR32" i="32" s="1"/>
  <c r="LV33" i="32"/>
  <c r="LL33" i="32" s="1"/>
  <c r="LW32" i="32"/>
  <c r="EY9" i="15" l="1"/>
  <c r="EY11" i="15"/>
  <c r="EY10" i="15"/>
  <c r="EY8" i="15"/>
  <c r="EY6" i="15"/>
  <c r="EE20" i="33"/>
  <c r="AK20" i="33"/>
  <c r="BG20" i="33" s="1"/>
  <c r="CC20" i="33" s="1"/>
  <c r="EO20" i="33"/>
  <c r="EH20" i="33"/>
  <c r="ES20" i="33"/>
  <c r="RH20" i="33"/>
  <c r="OT20" i="33"/>
  <c r="ME21" i="33"/>
  <c r="HY20" i="33"/>
  <c r="MM20" i="33"/>
  <c r="MN20" i="33"/>
  <c r="HB20" i="33"/>
  <c r="MD21" i="33" s="1"/>
  <c r="ND20" i="33"/>
  <c r="MY20" i="33"/>
  <c r="GZ20" i="33"/>
  <c r="MB21" i="33" s="1"/>
  <c r="MP20" i="33"/>
  <c r="LX21" i="33"/>
  <c r="FR20" i="33"/>
  <c r="OD20" i="33" s="1"/>
  <c r="JX20" i="33"/>
  <c r="IW20" i="33"/>
  <c r="MZ20" i="33"/>
  <c r="MX20" i="33"/>
  <c r="KY20" i="33"/>
  <c r="JK20" i="33"/>
  <c r="LV21" i="33"/>
  <c r="QF20" i="33"/>
  <c r="PJ20" i="33" s="1"/>
  <c r="LZ21" i="33"/>
  <c r="HQ20" i="33"/>
  <c r="QC20" i="33"/>
  <c r="PG20" i="33" s="1"/>
  <c r="IC20" i="33"/>
  <c r="LM20" i="33"/>
  <c r="MI21" i="33"/>
  <c r="HR20" i="33"/>
  <c r="QB20" i="33"/>
  <c r="PF20" i="33" s="1"/>
  <c r="GP20" i="33"/>
  <c r="PX20" i="33" s="1"/>
  <c r="PB20" i="33" s="1"/>
  <c r="GO20" i="33"/>
  <c r="LQ21" i="33" s="1"/>
  <c r="HF20" i="33"/>
  <c r="IB20" i="33" s="1"/>
  <c r="GR20" i="33"/>
  <c r="LT21" i="33" s="1"/>
  <c r="DM20" i="33"/>
  <c r="FE20" i="33" s="1"/>
  <c r="HA20" i="33"/>
  <c r="MC21" i="33" s="1"/>
  <c r="EY13" i="15"/>
  <c r="EY15" i="15"/>
  <c r="EY12" i="15"/>
  <c r="EY14" i="15"/>
  <c r="EY17" i="15"/>
  <c r="EY18" i="15"/>
  <c r="EY19" i="15"/>
  <c r="EY22" i="15"/>
  <c r="EY24" i="15"/>
  <c r="EY27" i="15"/>
  <c r="EY16" i="15"/>
  <c r="EY20" i="15"/>
  <c r="EY21" i="15"/>
  <c r="EY23" i="15"/>
  <c r="EY25" i="15"/>
  <c r="EZ5" i="15"/>
  <c r="EZ26" i="15" s="1"/>
  <c r="CS20" i="33"/>
  <c r="CK21" i="33"/>
  <c r="LB20" i="33"/>
  <c r="NX21" i="33"/>
  <c r="AV46" i="32"/>
  <c r="AY46" i="32" s="1"/>
  <c r="AN47" i="32"/>
  <c r="AO47" i="32" s="1"/>
  <c r="AP47" i="32" s="1"/>
  <c r="AQ47" i="32" s="1"/>
  <c r="CD47" i="32"/>
  <c r="CA48" i="32"/>
  <c r="BQ48" i="32" s="1"/>
  <c r="BV47" i="32"/>
  <c r="BW47" i="32" s="1"/>
  <c r="CB47" i="32"/>
  <c r="DG46" i="32"/>
  <c r="IG46" i="32"/>
  <c r="IH47" i="32"/>
  <c r="IA47" i="32" s="1"/>
  <c r="IB47" i="32" s="1"/>
  <c r="IC47" i="32" s="1"/>
  <c r="ID47" i="32" s="1"/>
  <c r="LE33" i="32"/>
  <c r="KX33" i="32" s="1"/>
  <c r="KY33" i="32" s="1"/>
  <c r="KZ33" i="32" s="1"/>
  <c r="LD32" i="32"/>
  <c r="LF32" i="32"/>
  <c r="W17" i="32"/>
  <c r="AB17" i="32"/>
  <c r="CR46" i="32"/>
  <c r="IV46" i="32"/>
  <c r="IW47" i="32"/>
  <c r="IP47" i="32" s="1"/>
  <c r="IQ47" i="32" s="1"/>
  <c r="IR47" i="32" s="1"/>
  <c r="IS47" i="32" s="1"/>
  <c r="IX46" i="32"/>
  <c r="FK47" i="32"/>
  <c r="FD47" i="32" s="1"/>
  <c r="FE47" i="32" s="1"/>
  <c r="FF47" i="32" s="1"/>
  <c r="FG47" i="32" s="1"/>
  <c r="FJ46" i="32"/>
  <c r="FL46" i="32"/>
  <c r="EV47" i="32"/>
  <c r="EO47" i="32" s="1"/>
  <c r="EP47" i="32" s="1"/>
  <c r="EQ47" i="32" s="1"/>
  <c r="ER47" i="32" s="1"/>
  <c r="EU46" i="32"/>
  <c r="EW46" i="32"/>
  <c r="JP32" i="32"/>
  <c r="EF46" i="32"/>
  <c r="EG47" i="32"/>
  <c r="DZ47" i="32" s="1"/>
  <c r="EA47" i="32" s="1"/>
  <c r="EB47" i="32" s="1"/>
  <c r="EC47" i="32" s="1"/>
  <c r="DC47" i="32"/>
  <c r="CV47" i="32" s="1"/>
  <c r="CW47" i="32" s="1"/>
  <c r="CX47" i="32" s="1"/>
  <c r="CY47" i="32" s="1"/>
  <c r="DB46" i="32"/>
  <c r="DQ46" i="32"/>
  <c r="DR47" i="32"/>
  <c r="DK47" i="32" s="1"/>
  <c r="DL47" i="32" s="1"/>
  <c r="DM47" i="32" s="1"/>
  <c r="DN47" i="32" s="1"/>
  <c r="DS46" i="32"/>
  <c r="KO32" i="32"/>
  <c r="KP33" i="32"/>
  <c r="KI33" i="32" s="1"/>
  <c r="KJ33" i="32" s="1"/>
  <c r="KK33" i="32" s="1"/>
  <c r="KQ32" i="32"/>
  <c r="BJ47" i="32"/>
  <c r="BC47" i="32" s="1"/>
  <c r="BD47" i="32" s="1"/>
  <c r="BE47" i="32" s="1"/>
  <c r="BF47" i="32" s="1"/>
  <c r="BK46" i="32"/>
  <c r="HR46" i="32"/>
  <c r="HS47" i="32"/>
  <c r="HL47" i="32" s="1"/>
  <c r="HM47" i="32" s="1"/>
  <c r="HN47" i="32" s="1"/>
  <c r="HO47" i="32" s="1"/>
  <c r="LI20" i="33"/>
  <c r="JQ33" i="32"/>
  <c r="JH33" i="32"/>
  <c r="GD46" i="32"/>
  <c r="HC46" i="32"/>
  <c r="HD47" i="32"/>
  <c r="GW47" i="32" s="1"/>
  <c r="GX47" i="32" s="1"/>
  <c r="GY47" i="32" s="1"/>
  <c r="GZ47" i="32" s="1"/>
  <c r="HE46" i="32"/>
  <c r="HT46" i="32"/>
  <c r="EH46" i="32"/>
  <c r="FY46" i="32"/>
  <c r="FZ47" i="32"/>
  <c r="FS47" i="32" s="1"/>
  <c r="FT47" i="32" s="1"/>
  <c r="FU47" i="32" s="1"/>
  <c r="FV47" i="32" s="1"/>
  <c r="LS32" i="32"/>
  <c r="LT33" i="32"/>
  <c r="LM33" i="32" s="1"/>
  <c r="LN33" i="32" s="1"/>
  <c r="LO33" i="32" s="1"/>
  <c r="LU32" i="32"/>
  <c r="GS46" i="32"/>
  <c r="GN46" i="32"/>
  <c r="GO47" i="32"/>
  <c r="GH47" i="32" s="1"/>
  <c r="GI47" i="32" s="1"/>
  <c r="GJ47" i="32" s="1"/>
  <c r="GK47" i="32" s="1"/>
  <c r="JZ32" i="32"/>
  <c r="KA33" i="32"/>
  <c r="JT33" i="32" s="1"/>
  <c r="JU33" i="32" s="1"/>
  <c r="JV33" i="32" s="1"/>
  <c r="KB32" i="32"/>
  <c r="II46" i="32"/>
  <c r="CM46" i="32"/>
  <c r="CN47" i="32"/>
  <c r="CG47" i="32" s="1"/>
  <c r="CH47" i="32" s="1"/>
  <c r="CI47" i="32" s="1"/>
  <c r="CJ47" i="32" s="1"/>
  <c r="EZ9" i="15" l="1"/>
  <c r="EZ11" i="15"/>
  <c r="EZ10" i="15"/>
  <c r="EZ8" i="15"/>
  <c r="EZ6" i="15"/>
  <c r="EF20" i="33"/>
  <c r="EJ20" i="33"/>
  <c r="EB20" i="33"/>
  <c r="EG20" i="33"/>
  <c r="QJ20" i="33"/>
  <c r="PN20" i="33" s="1"/>
  <c r="HX20" i="33"/>
  <c r="QH20" i="33"/>
  <c r="PL20" i="33" s="1"/>
  <c r="MU20" i="33"/>
  <c r="HV20" i="33"/>
  <c r="GG20" i="33"/>
  <c r="KM20" i="33"/>
  <c r="KQ20" i="33"/>
  <c r="FW20" i="33"/>
  <c r="OI20" i="33" s="1"/>
  <c r="KC20" i="33"/>
  <c r="FZ20" i="33"/>
  <c r="KF20" i="33"/>
  <c r="LR21" i="33"/>
  <c r="JE21" i="33"/>
  <c r="JM20" i="33"/>
  <c r="LD20" i="33"/>
  <c r="KZ20" i="33"/>
  <c r="GK20" i="33"/>
  <c r="LA20" i="33"/>
  <c r="HL20" i="33"/>
  <c r="PZ20" i="33"/>
  <c r="PD20" i="33" s="1"/>
  <c r="HN20" i="33"/>
  <c r="HK20" i="33"/>
  <c r="PW20" i="33"/>
  <c r="PA20" i="33" s="1"/>
  <c r="MH21" i="33"/>
  <c r="QN20" i="33"/>
  <c r="PR20" i="33" s="1"/>
  <c r="QI20" i="33"/>
  <c r="PM20" i="33" s="1"/>
  <c r="GW20" i="33"/>
  <c r="LY21" i="33" s="1"/>
  <c r="HW20" i="33"/>
  <c r="DG21" i="33"/>
  <c r="EY21" i="33" s="1"/>
  <c r="DO20" i="33"/>
  <c r="FG20" i="33" s="1"/>
  <c r="EZ12" i="15"/>
  <c r="EZ14" i="15"/>
  <c r="EZ16" i="15"/>
  <c r="EZ13" i="15"/>
  <c r="EZ15" i="15"/>
  <c r="EZ18" i="15"/>
  <c r="EZ19" i="15"/>
  <c r="EZ17" i="15"/>
  <c r="EZ22" i="15"/>
  <c r="EZ24" i="15"/>
  <c r="EZ27" i="15"/>
  <c r="EZ20" i="15"/>
  <c r="EZ21" i="15"/>
  <c r="EZ25" i="15"/>
  <c r="EZ23" i="15"/>
  <c r="FA5" i="15"/>
  <c r="FA26" i="15" s="1"/>
  <c r="CY20" i="33"/>
  <c r="NH21" i="33"/>
  <c r="QR20" i="33"/>
  <c r="AJ21" i="33"/>
  <c r="IV21" i="33"/>
  <c r="GR47" i="32"/>
  <c r="GQ48" i="32"/>
  <c r="GG48" i="32" s="1"/>
  <c r="GT47" i="32"/>
  <c r="GL47" i="32"/>
  <c r="GM47" i="32" s="1"/>
  <c r="CK47" i="32"/>
  <c r="CL47" i="32" s="1"/>
  <c r="CQ47" i="32"/>
  <c r="CS47" i="32"/>
  <c r="CP48" i="32"/>
  <c r="CF48" i="32" s="1"/>
  <c r="LP33" i="32"/>
  <c r="LY33" i="32"/>
  <c r="GB48" i="32"/>
  <c r="FR48" i="32" s="1"/>
  <c r="FW47" i="32"/>
  <c r="FX47" i="32" s="1"/>
  <c r="GC47" i="32"/>
  <c r="GE47" i="32"/>
  <c r="JW33" i="32"/>
  <c r="KF33" i="32"/>
  <c r="HU48" i="32"/>
  <c r="HK48" i="32" s="1"/>
  <c r="HX47" i="32"/>
  <c r="HV47" i="32"/>
  <c r="HP47" i="32"/>
  <c r="HQ47" i="32" s="1"/>
  <c r="HT47" i="32" s="1"/>
  <c r="EX48" i="32"/>
  <c r="EN48" i="32" s="1"/>
  <c r="EY47" i="32"/>
  <c r="FA47" i="32"/>
  <c r="ES47" i="32"/>
  <c r="ET47" i="32" s="1"/>
  <c r="EW47" i="32" s="1"/>
  <c r="BI47" i="32"/>
  <c r="BL48" i="32"/>
  <c r="BB48" i="32" s="1"/>
  <c r="BM47" i="32"/>
  <c r="BG47" i="32"/>
  <c r="BH47" i="32" s="1"/>
  <c r="BJ48" i="32" s="1"/>
  <c r="BO47" i="32"/>
  <c r="DT48" i="32"/>
  <c r="DJ48" i="32" s="1"/>
  <c r="DW47" i="32"/>
  <c r="DU47" i="32"/>
  <c r="DO47" i="32"/>
  <c r="DP47" i="32" s="1"/>
  <c r="DS47" i="32" s="1"/>
  <c r="HF48" i="32"/>
  <c r="GV48" i="32" s="1"/>
  <c r="HG47" i="32"/>
  <c r="HA47" i="32"/>
  <c r="HB47" i="32" s="1"/>
  <c r="HE47" i="32" s="1"/>
  <c r="HI47" i="32"/>
  <c r="KE32" i="32"/>
  <c r="LJ33" i="32"/>
  <c r="LA33" i="32"/>
  <c r="JN34" i="32"/>
  <c r="JD34" i="32" s="1"/>
  <c r="JO33" i="32"/>
  <c r="JI33" i="32"/>
  <c r="JJ33" i="32" s="1"/>
  <c r="FO46" i="32"/>
  <c r="AK17" i="32"/>
  <c r="AH17" i="32"/>
  <c r="X17" i="32"/>
  <c r="KV20" i="33"/>
  <c r="IZ47" i="32"/>
  <c r="IY48" i="32"/>
  <c r="IO48" i="32" s="1"/>
  <c r="IT47" i="32"/>
  <c r="IU47" i="32" s="1"/>
  <c r="IX47" i="32" s="1"/>
  <c r="JB47" i="32"/>
  <c r="EZ46" i="32"/>
  <c r="BY48" i="32"/>
  <c r="BR48" i="32" s="1"/>
  <c r="BS48" i="32" s="1"/>
  <c r="BT48" i="32" s="1"/>
  <c r="BU48" i="32" s="1"/>
  <c r="BX47" i="32"/>
  <c r="BZ47" i="32"/>
  <c r="DH47" i="32"/>
  <c r="CZ47" i="32"/>
  <c r="DA47" i="32" s="1"/>
  <c r="DE48" i="32"/>
  <c r="CU48" i="32" s="1"/>
  <c r="DF47" i="32"/>
  <c r="LX32" i="32"/>
  <c r="AZ47" i="32"/>
  <c r="AT47" i="32"/>
  <c r="AW48" i="32"/>
  <c r="AM48" i="32" s="1"/>
  <c r="AR47" i="32"/>
  <c r="AS47" i="32" s="1"/>
  <c r="AX47" i="32"/>
  <c r="EK46" i="32"/>
  <c r="KL33" i="32"/>
  <c r="KU33" i="32"/>
  <c r="EL47" i="32"/>
  <c r="EI48" i="32"/>
  <c r="DY48" i="32" s="1"/>
  <c r="ED47" i="32"/>
  <c r="EE47" i="32" s="1"/>
  <c r="EJ47" i="32"/>
  <c r="HW46" i="32"/>
  <c r="FN47" i="32"/>
  <c r="FM48" i="32"/>
  <c r="FC48" i="32" s="1"/>
  <c r="FH47" i="32"/>
  <c r="FI47" i="32" s="1"/>
  <c r="FL47" i="32" s="1"/>
  <c r="FP47" i="32"/>
  <c r="JA46" i="32"/>
  <c r="IL46" i="32"/>
  <c r="HH46" i="32"/>
  <c r="IK47" i="32"/>
  <c r="IJ48" i="32"/>
  <c r="HZ48" i="32" s="1"/>
  <c r="IE47" i="32"/>
  <c r="IF47" i="32" s="1"/>
  <c r="IM47" i="32"/>
  <c r="BN46" i="32"/>
  <c r="KT32" i="32"/>
  <c r="DV46" i="32"/>
  <c r="LI32" i="32"/>
  <c r="FA11" i="15" l="1"/>
  <c r="FA9" i="15"/>
  <c r="FA10" i="15"/>
  <c r="FA8" i="15"/>
  <c r="FA6" i="15"/>
  <c r="EL20" i="33"/>
  <c r="ER20" i="33"/>
  <c r="EM20" i="33"/>
  <c r="IF21" i="33"/>
  <c r="ED20" i="33"/>
  <c r="EN20" i="33"/>
  <c r="EA20" i="33"/>
  <c r="QZ20" i="33"/>
  <c r="OL20" i="33"/>
  <c r="RK20" i="33"/>
  <c r="OW20" i="33"/>
  <c r="RG20" i="33"/>
  <c r="OS20" i="33"/>
  <c r="LF20" i="33"/>
  <c r="GD20" i="33" s="1"/>
  <c r="OP20" i="33" s="1"/>
  <c r="LH20" i="33"/>
  <c r="KL20" i="33" s="1"/>
  <c r="MO21" i="33"/>
  <c r="GY20" i="33"/>
  <c r="MA21" i="33" s="1"/>
  <c r="NP21" i="33"/>
  <c r="QW20" i="33"/>
  <c r="FT20" i="33"/>
  <c r="JZ20" i="33"/>
  <c r="NM21" i="33"/>
  <c r="GB20" i="33"/>
  <c r="KH20" i="33"/>
  <c r="FY20" i="33"/>
  <c r="KE20" i="33"/>
  <c r="FX20" i="33"/>
  <c r="KD20" i="33"/>
  <c r="MW20" i="33"/>
  <c r="JS20" i="33"/>
  <c r="LL20" i="33"/>
  <c r="OA21" i="33"/>
  <c r="KX20" i="33"/>
  <c r="KU20" i="33"/>
  <c r="LG20" i="33"/>
  <c r="QE20" i="33"/>
  <c r="PI20" i="33" s="1"/>
  <c r="HS20" i="33"/>
  <c r="GQ21" i="33"/>
  <c r="LS22" i="33" s="1"/>
  <c r="DU20" i="33"/>
  <c r="FM20" i="33" s="1"/>
  <c r="FA14" i="15"/>
  <c r="FA16" i="15"/>
  <c r="FA12" i="15"/>
  <c r="FA17" i="15"/>
  <c r="FA18" i="15"/>
  <c r="FA19" i="15"/>
  <c r="FA13" i="15"/>
  <c r="FA20" i="15"/>
  <c r="FA21" i="15"/>
  <c r="FA23" i="15"/>
  <c r="FA25" i="15"/>
  <c r="FA22" i="15"/>
  <c r="FA24" i="15"/>
  <c r="FA27" i="15"/>
  <c r="FA15" i="15"/>
  <c r="FB5" i="15"/>
  <c r="FB26" i="15" s="1"/>
  <c r="T21" i="33"/>
  <c r="AP21" i="33" s="1"/>
  <c r="BL21" i="33" s="1"/>
  <c r="BF21" i="33"/>
  <c r="CB21" i="33" s="1"/>
  <c r="NW21" i="33"/>
  <c r="BK47" i="32"/>
  <c r="BN47" i="32" s="1"/>
  <c r="BC48" i="32"/>
  <c r="BD48" i="32" s="1"/>
  <c r="BE48" i="32" s="1"/>
  <c r="BF48" i="32" s="1"/>
  <c r="FO47" i="32"/>
  <c r="CA49" i="32"/>
  <c r="BQ49" i="32" s="1"/>
  <c r="CB48" i="32"/>
  <c r="BV48" i="32"/>
  <c r="BW48" i="32" s="1"/>
  <c r="BZ48" i="32" s="1"/>
  <c r="CD48" i="32"/>
  <c r="IG47" i="32"/>
  <c r="IH48" i="32"/>
  <c r="IA48" i="32" s="1"/>
  <c r="IB48" i="32" s="1"/>
  <c r="IC48" i="32" s="1"/>
  <c r="ID48" i="32" s="1"/>
  <c r="HH47" i="32"/>
  <c r="JA47" i="32"/>
  <c r="EZ47" i="32"/>
  <c r="IV47" i="32"/>
  <c r="IW48" i="32"/>
  <c r="IP48" i="32" s="1"/>
  <c r="IQ48" i="32" s="1"/>
  <c r="IR48" i="32" s="1"/>
  <c r="IS48" i="32" s="1"/>
  <c r="HR47" i="32"/>
  <c r="HS48" i="32"/>
  <c r="HL48" i="32" s="1"/>
  <c r="HM48" i="32" s="1"/>
  <c r="HN48" i="32" s="1"/>
  <c r="HO48" i="32" s="1"/>
  <c r="FZ48" i="32"/>
  <c r="FS48" i="32" s="1"/>
  <c r="FT48" i="32" s="1"/>
  <c r="FU48" i="32" s="1"/>
  <c r="FV48" i="32" s="1"/>
  <c r="FY47" i="32"/>
  <c r="GA47" i="32"/>
  <c r="GN47" i="32"/>
  <c r="GO48" i="32"/>
  <c r="GH48" i="32" s="1"/>
  <c r="GI48" i="32" s="1"/>
  <c r="GJ48" i="32" s="1"/>
  <c r="GK48" i="32" s="1"/>
  <c r="GP47" i="32"/>
  <c r="KS33" i="32"/>
  <c r="KR34" i="32"/>
  <c r="KH34" i="32" s="1"/>
  <c r="KM33" i="32"/>
  <c r="KN33" i="32" s="1"/>
  <c r="AF17" i="32"/>
  <c r="Y17" i="32"/>
  <c r="LH33" i="32"/>
  <c r="LB33" i="32"/>
  <c r="LC33" i="32" s="1"/>
  <c r="LG34" i="32"/>
  <c r="KW34" i="32" s="1"/>
  <c r="DQ47" i="32"/>
  <c r="DR48" i="32"/>
  <c r="DK48" i="32" s="1"/>
  <c r="DL48" i="32" s="1"/>
  <c r="DM48" i="32" s="1"/>
  <c r="DN48" i="32" s="1"/>
  <c r="KD33" i="32"/>
  <c r="JX33" i="32"/>
  <c r="JY33" i="32" s="1"/>
  <c r="KC34" i="32"/>
  <c r="JS34" i="32" s="1"/>
  <c r="CM47" i="32"/>
  <c r="CN48" i="32"/>
  <c r="CG48" i="32" s="1"/>
  <c r="CH48" i="32" s="1"/>
  <c r="CI48" i="32" s="1"/>
  <c r="CJ48" i="32" s="1"/>
  <c r="CO47" i="32"/>
  <c r="JK33" i="32"/>
  <c r="JL34" i="32"/>
  <c r="JE34" i="32" s="1"/>
  <c r="JF34" i="32" s="1"/>
  <c r="JG34" i="32" s="1"/>
  <c r="JM33" i="32"/>
  <c r="HC47" i="32"/>
  <c r="HD48" i="32"/>
  <c r="GW48" i="32" s="1"/>
  <c r="GX48" i="32" s="1"/>
  <c r="GY48" i="32" s="1"/>
  <c r="GZ48" i="32" s="1"/>
  <c r="EU47" i="32"/>
  <c r="EV48" i="32"/>
  <c r="EO48" i="32" s="1"/>
  <c r="EP48" i="32" s="1"/>
  <c r="EQ48" i="32" s="1"/>
  <c r="ER48" i="32" s="1"/>
  <c r="II47" i="32"/>
  <c r="EF47" i="32"/>
  <c r="EG48" i="32"/>
  <c r="DZ48" i="32" s="1"/>
  <c r="EA48" i="32" s="1"/>
  <c r="EB48" i="32" s="1"/>
  <c r="EC48" i="32" s="1"/>
  <c r="AU48" i="32"/>
  <c r="AN48" i="32" s="1"/>
  <c r="AO48" i="32" s="1"/>
  <c r="AP48" i="32" s="1"/>
  <c r="AQ48" i="32" s="1"/>
  <c r="AV47" i="32"/>
  <c r="DB47" i="32"/>
  <c r="DC48" i="32"/>
  <c r="CV48" i="32" s="1"/>
  <c r="CW48" i="32" s="1"/>
  <c r="CX48" i="32" s="1"/>
  <c r="CY48" i="32" s="1"/>
  <c r="DD47" i="32"/>
  <c r="EH47" i="32"/>
  <c r="DV47" i="32"/>
  <c r="FJ47" i="32"/>
  <c r="FK48" i="32"/>
  <c r="FD48" i="32" s="1"/>
  <c r="FE48" i="32" s="1"/>
  <c r="FF48" i="32" s="1"/>
  <c r="FG48" i="32" s="1"/>
  <c r="HW47" i="32"/>
  <c r="CC47" i="32"/>
  <c r="LV34" i="32"/>
  <c r="LL34" i="32" s="1"/>
  <c r="LQ33" i="32"/>
  <c r="LR33" i="32" s="1"/>
  <c r="LW33" i="32"/>
  <c r="FB9" i="15" l="1"/>
  <c r="FB11" i="15"/>
  <c r="FB10" i="15"/>
  <c r="FB8" i="15"/>
  <c r="FB6" i="15"/>
  <c r="EI20" i="33"/>
  <c r="AM21" i="33"/>
  <c r="BI21" i="33" s="1"/>
  <c r="CE21" i="33" s="1"/>
  <c r="IK21" i="33"/>
  <c r="AB21" i="33"/>
  <c r="AX21" i="33" s="1"/>
  <c r="BT21" i="33" s="1"/>
  <c r="KJ20" i="33"/>
  <c r="QY20" i="33"/>
  <c r="OK20" i="33"/>
  <c r="QT20" i="33"/>
  <c r="OF20" i="33"/>
  <c r="QX20" i="33"/>
  <c r="OJ20" i="33"/>
  <c r="RB20" i="33"/>
  <c r="ON20" i="33"/>
  <c r="QG20" i="33"/>
  <c r="PK20" i="33" s="1"/>
  <c r="GF20" i="33"/>
  <c r="RD20" i="33"/>
  <c r="HU20" i="33"/>
  <c r="NC20" i="33"/>
  <c r="JY20" i="33"/>
  <c r="KK20" i="33"/>
  <c r="KB20" i="33"/>
  <c r="IN21" i="33"/>
  <c r="Y21" i="33"/>
  <c r="AU21" i="33" s="1"/>
  <c r="BQ21" i="33" s="1"/>
  <c r="NO21" i="33"/>
  <c r="NN21" i="33"/>
  <c r="GJ20" i="33"/>
  <c r="OV20" i="33" s="1"/>
  <c r="KP20" i="33"/>
  <c r="NR21" i="33"/>
  <c r="IY21" i="33"/>
  <c r="FS20" i="33"/>
  <c r="OE20" i="33" s="1"/>
  <c r="FV20" i="33"/>
  <c r="OH20" i="33" s="1"/>
  <c r="GE20" i="33"/>
  <c r="LC20" i="33"/>
  <c r="HM21" i="33"/>
  <c r="PY21" i="33"/>
  <c r="PC21" i="33" s="1"/>
  <c r="HE20" i="33"/>
  <c r="IA20" i="33" s="1"/>
  <c r="FB12" i="15"/>
  <c r="FB13" i="15"/>
  <c r="FB15" i="15"/>
  <c r="FB14" i="15"/>
  <c r="FB16" i="15"/>
  <c r="FB17" i="15"/>
  <c r="FB19" i="15"/>
  <c r="FB20" i="15"/>
  <c r="FB18" i="15"/>
  <c r="FB21" i="15"/>
  <c r="FB23" i="15"/>
  <c r="FB25" i="15"/>
  <c r="FB24" i="15"/>
  <c r="FB22" i="15"/>
  <c r="FB27" i="15"/>
  <c r="FC5" i="15"/>
  <c r="FC26" i="15" s="1"/>
  <c r="CX21" i="33"/>
  <c r="CH21" i="33"/>
  <c r="NJ21" i="33"/>
  <c r="NT21" i="33"/>
  <c r="AI21" i="33"/>
  <c r="IU21" i="33"/>
  <c r="EX49" i="32"/>
  <c r="EN49" i="32" s="1"/>
  <c r="ES48" i="32"/>
  <c r="ET48" i="32" s="1"/>
  <c r="FA48" i="32"/>
  <c r="EY48" i="32"/>
  <c r="FM49" i="32"/>
  <c r="FC49" i="32" s="1"/>
  <c r="FN48" i="32"/>
  <c r="FH48" i="32"/>
  <c r="FI48" i="32" s="1"/>
  <c r="FP48" i="32"/>
  <c r="IZ48" i="32"/>
  <c r="IT48" i="32"/>
  <c r="IU48" i="32" s="1"/>
  <c r="IY49" i="32"/>
  <c r="IO49" i="32" s="1"/>
  <c r="JB48" i="32"/>
  <c r="JQ34" i="32"/>
  <c r="JH34" i="32"/>
  <c r="HF49" i="32"/>
  <c r="GV49" i="32" s="1"/>
  <c r="HA48" i="32"/>
  <c r="HB48" i="32" s="1"/>
  <c r="HG48" i="32"/>
  <c r="HI48" i="32"/>
  <c r="DO48" i="32"/>
  <c r="DP48" i="32" s="1"/>
  <c r="DT49" i="32"/>
  <c r="DJ49" i="32" s="1"/>
  <c r="DU48" i="32"/>
  <c r="DW48" i="32"/>
  <c r="IK48" i="32"/>
  <c r="IJ49" i="32"/>
  <c r="HZ49" i="32" s="1"/>
  <c r="IE48" i="32"/>
  <c r="IF48" i="32" s="1"/>
  <c r="II48" i="32" s="1"/>
  <c r="IM48" i="32"/>
  <c r="AY47" i="32"/>
  <c r="GB49" i="32"/>
  <c r="FR49" i="32" s="1"/>
  <c r="GC48" i="32"/>
  <c r="FW48" i="32"/>
  <c r="FX48" i="32" s="1"/>
  <c r="GA48" i="32" s="1"/>
  <c r="GE48" i="32"/>
  <c r="GD47" i="32"/>
  <c r="DG47" i="32"/>
  <c r="CR47" i="32"/>
  <c r="AE18" i="32"/>
  <c r="Z17" i="32"/>
  <c r="AC17" i="32" s="1"/>
  <c r="AJ17" i="32"/>
  <c r="GS47" i="32"/>
  <c r="BM48" i="32"/>
  <c r="BL49" i="32"/>
  <c r="BB49" i="32" s="1"/>
  <c r="BG48" i="32"/>
  <c r="BH48" i="32" s="1"/>
  <c r="BO48" i="32"/>
  <c r="BI48" i="32"/>
  <c r="HP48" i="32"/>
  <c r="HQ48" i="32" s="1"/>
  <c r="HX48" i="32"/>
  <c r="HV48" i="32"/>
  <c r="HU49" i="32"/>
  <c r="HK49" i="32" s="1"/>
  <c r="IL47" i="32"/>
  <c r="JP33" i="32"/>
  <c r="AT48" i="32"/>
  <c r="AW49" i="32"/>
  <c r="AM49" i="32" s="1"/>
  <c r="AR48" i="32"/>
  <c r="AS48" i="32" s="1"/>
  <c r="AU49" i="32" s="1"/>
  <c r="AX48" i="32"/>
  <c r="AZ48" i="32"/>
  <c r="DE49" i="32"/>
  <c r="CU49" i="32" s="1"/>
  <c r="DH48" i="32"/>
  <c r="CZ48" i="32"/>
  <c r="DA48" i="32" s="1"/>
  <c r="DD48" i="32" s="1"/>
  <c r="DF48" i="32"/>
  <c r="LS33" i="32"/>
  <c r="LT34" i="32"/>
  <c r="LM34" i="32" s="1"/>
  <c r="LN34" i="32" s="1"/>
  <c r="LO34" i="32" s="1"/>
  <c r="LU33" i="32"/>
  <c r="EK47" i="32"/>
  <c r="GT48" i="32"/>
  <c r="GL48" i="32"/>
  <c r="GM48" i="32" s="1"/>
  <c r="GQ49" i="32"/>
  <c r="GG49" i="32" s="1"/>
  <c r="GR48" i="32"/>
  <c r="JZ33" i="32"/>
  <c r="KA34" i="32"/>
  <c r="JT34" i="32" s="1"/>
  <c r="JU34" i="32" s="1"/>
  <c r="JV34" i="32" s="1"/>
  <c r="KB33" i="32"/>
  <c r="LE34" i="32"/>
  <c r="KX34" i="32" s="1"/>
  <c r="KY34" i="32" s="1"/>
  <c r="KZ34" i="32" s="1"/>
  <c r="LD33" i="32"/>
  <c r="LF33" i="32"/>
  <c r="KO33" i="32"/>
  <c r="KP34" i="32"/>
  <c r="KI34" i="32" s="1"/>
  <c r="KJ34" i="32" s="1"/>
  <c r="KK34" i="32" s="1"/>
  <c r="KQ33" i="32"/>
  <c r="CC48" i="32"/>
  <c r="ED48" i="32"/>
  <c r="EE48" i="32" s="1"/>
  <c r="EH48" i="32" s="1"/>
  <c r="EJ48" i="32"/>
  <c r="EI49" i="32"/>
  <c r="DY49" i="32" s="1"/>
  <c r="EL48" i="32"/>
  <c r="CP49" i="32"/>
  <c r="CF49" i="32" s="1"/>
  <c r="CS48" i="32"/>
  <c r="CQ48" i="32"/>
  <c r="CK48" i="32"/>
  <c r="CL48" i="32" s="1"/>
  <c r="CO48" i="32" s="1"/>
  <c r="BX48" i="32"/>
  <c r="BY49" i="32"/>
  <c r="BR49" i="32" s="1"/>
  <c r="BS49" i="32" s="1"/>
  <c r="BT49" i="32" s="1"/>
  <c r="BU49" i="32" s="1"/>
  <c r="FC11" i="15" l="1"/>
  <c r="FC9" i="15"/>
  <c r="FC10" i="15"/>
  <c r="FC8" i="15"/>
  <c r="FC6" i="15"/>
  <c r="EC21" i="33"/>
  <c r="EK20" i="33"/>
  <c r="Z21" i="33"/>
  <c r="AV21" i="33" s="1"/>
  <c r="BR21" i="33" s="1"/>
  <c r="CN21" i="33" s="1"/>
  <c r="IP21" i="33"/>
  <c r="IM21" i="33"/>
  <c r="LE20" i="33"/>
  <c r="GC20" i="33" s="1"/>
  <c r="OO20" i="33" s="1"/>
  <c r="RE20" i="33"/>
  <c r="OQ20" i="33"/>
  <c r="NV21" i="33"/>
  <c r="OR20" i="33"/>
  <c r="RF20" i="33"/>
  <c r="KG20" i="33"/>
  <c r="AA21" i="33"/>
  <c r="AW21" i="33" s="1"/>
  <c r="BS21" i="33" s="1"/>
  <c r="CO21" i="33" s="1"/>
  <c r="IL21" i="33"/>
  <c r="NZ21" i="33"/>
  <c r="RJ20" i="33"/>
  <c r="AD21" i="33"/>
  <c r="AZ21" i="33" s="1"/>
  <c r="BV21" i="33" s="1"/>
  <c r="CR21" i="33" s="1"/>
  <c r="JB21" i="33"/>
  <c r="JR21" i="33"/>
  <c r="KW21" i="33"/>
  <c r="NU21" i="33"/>
  <c r="NI21" i="33"/>
  <c r="NL21" i="33"/>
  <c r="QV20" i="33"/>
  <c r="GA20" i="33"/>
  <c r="OM20" i="33" s="1"/>
  <c r="QS20" i="33"/>
  <c r="QM20" i="33"/>
  <c r="PQ20" i="33" s="1"/>
  <c r="MG21" i="33"/>
  <c r="DD21" i="33"/>
  <c r="EV21" i="33" s="1"/>
  <c r="DT21" i="33"/>
  <c r="FL21" i="33" s="1"/>
  <c r="FC13" i="15"/>
  <c r="FC12" i="15"/>
  <c r="FC15" i="15"/>
  <c r="FC16" i="15"/>
  <c r="FC17" i="15"/>
  <c r="FC18" i="15"/>
  <c r="FC19" i="15"/>
  <c r="FC14" i="15"/>
  <c r="FC22" i="15"/>
  <c r="FC24" i="15"/>
  <c r="FC27" i="15"/>
  <c r="FC20" i="15"/>
  <c r="FC21" i="15"/>
  <c r="FC23" i="15"/>
  <c r="FC25" i="15"/>
  <c r="FD5" i="15"/>
  <c r="FD26" i="15" s="1"/>
  <c r="CM21" i="33"/>
  <c r="DA21" i="33"/>
  <c r="CP21" i="33"/>
  <c r="BE21" i="33"/>
  <c r="CA21" i="33" s="1"/>
  <c r="AF21" i="33"/>
  <c r="IR21" i="33"/>
  <c r="V21" i="33"/>
  <c r="IH21" i="33"/>
  <c r="AN49" i="32"/>
  <c r="AO49" i="32" s="1"/>
  <c r="AP49" i="32" s="1"/>
  <c r="AQ49" i="32" s="1"/>
  <c r="JW34" i="32"/>
  <c r="KF34" i="32"/>
  <c r="DG48" i="32"/>
  <c r="GD48" i="32"/>
  <c r="CR48" i="32"/>
  <c r="KL34" i="32"/>
  <c r="KU34" i="32"/>
  <c r="EK48" i="32"/>
  <c r="DQ48" i="32"/>
  <c r="DR49" i="32"/>
  <c r="DK49" i="32" s="1"/>
  <c r="DL49" i="32" s="1"/>
  <c r="DM49" i="32" s="1"/>
  <c r="DN49" i="32" s="1"/>
  <c r="DS48" i="32"/>
  <c r="IV48" i="32"/>
  <c r="IW49" i="32"/>
  <c r="IP49" i="32" s="1"/>
  <c r="IQ49" i="32" s="1"/>
  <c r="IR49" i="32" s="1"/>
  <c r="IS49" i="32" s="1"/>
  <c r="IX48" i="32"/>
  <c r="AI17" i="32"/>
  <c r="FJ48" i="32"/>
  <c r="FK49" i="32"/>
  <c r="FD49" i="32" s="1"/>
  <c r="FE49" i="32" s="1"/>
  <c r="FF49" i="32" s="1"/>
  <c r="FG49" i="32" s="1"/>
  <c r="FL48" i="32"/>
  <c r="KT33" i="32"/>
  <c r="KE33" i="32"/>
  <c r="LX33" i="32"/>
  <c r="IL48" i="32"/>
  <c r="IG48" i="32"/>
  <c r="IH49" i="32"/>
  <c r="IA49" i="32" s="1"/>
  <c r="IB49" i="32" s="1"/>
  <c r="IC49" i="32" s="1"/>
  <c r="ID49" i="32" s="1"/>
  <c r="HD49" i="32"/>
  <c r="GW49" i="32" s="1"/>
  <c r="GX49" i="32" s="1"/>
  <c r="GY49" i="32" s="1"/>
  <c r="GZ49" i="32" s="1"/>
  <c r="HC48" i="32"/>
  <c r="HE48" i="32"/>
  <c r="EV49" i="32"/>
  <c r="EO49" i="32" s="1"/>
  <c r="EP49" i="32" s="1"/>
  <c r="EQ49" i="32" s="1"/>
  <c r="ER49" i="32" s="1"/>
  <c r="EU48" i="32"/>
  <c r="EW48" i="32"/>
  <c r="CM48" i="32"/>
  <c r="CN49" i="32"/>
  <c r="CG49" i="32" s="1"/>
  <c r="CH49" i="32" s="1"/>
  <c r="CI49" i="32" s="1"/>
  <c r="CJ49" i="32" s="1"/>
  <c r="BV49" i="32"/>
  <c r="BW49" i="32" s="1"/>
  <c r="CD49" i="32"/>
  <c r="CB49" i="32"/>
  <c r="CA50" i="32"/>
  <c r="BQ50" i="32" s="1"/>
  <c r="LA34" i="32"/>
  <c r="LJ34" i="32"/>
  <c r="FY48" i="32"/>
  <c r="FZ49" i="32"/>
  <c r="FS49" i="32" s="1"/>
  <c r="FT49" i="32" s="1"/>
  <c r="FU49" i="32" s="1"/>
  <c r="FV49" i="32" s="1"/>
  <c r="JN35" i="32"/>
  <c r="JD35" i="32" s="1"/>
  <c r="JI34" i="32"/>
  <c r="JJ34" i="32" s="1"/>
  <c r="JO34" i="32"/>
  <c r="LP34" i="32"/>
  <c r="LY34" i="32"/>
  <c r="EF48" i="32"/>
  <c r="EG49" i="32"/>
  <c r="DZ49" i="32" s="1"/>
  <c r="EA49" i="32" s="1"/>
  <c r="EB49" i="32" s="1"/>
  <c r="EC49" i="32" s="1"/>
  <c r="LI33" i="32"/>
  <c r="GN48" i="32"/>
  <c r="GO49" i="32"/>
  <c r="GH49" i="32" s="1"/>
  <c r="GI49" i="32" s="1"/>
  <c r="GJ49" i="32" s="1"/>
  <c r="GK49" i="32" s="1"/>
  <c r="DC49" i="32"/>
  <c r="CV49" i="32" s="1"/>
  <c r="CW49" i="32" s="1"/>
  <c r="CX49" i="32" s="1"/>
  <c r="CY49" i="32" s="1"/>
  <c r="DB48" i="32"/>
  <c r="HS49" i="32"/>
  <c r="HL49" i="32" s="1"/>
  <c r="HM49" i="32" s="1"/>
  <c r="HN49" i="32" s="1"/>
  <c r="HO49" i="32" s="1"/>
  <c r="HR48" i="32"/>
  <c r="HT48" i="32"/>
  <c r="BJ49" i="32"/>
  <c r="BC49" i="32" s="1"/>
  <c r="BD49" i="32" s="1"/>
  <c r="BE49" i="32" s="1"/>
  <c r="BF49" i="32" s="1"/>
  <c r="BK48" i="32"/>
  <c r="GP48" i="32"/>
  <c r="AV48" i="32"/>
  <c r="FD11" i="15" l="1"/>
  <c r="FD9" i="15"/>
  <c r="FD10" i="15"/>
  <c r="FD8" i="15"/>
  <c r="FD6" i="15"/>
  <c r="KI20" i="33"/>
  <c r="AH21" i="33"/>
  <c r="BD21" i="33" s="1"/>
  <c r="BZ21" i="33" s="1"/>
  <c r="CV21" i="33" s="1"/>
  <c r="JP21" i="33" s="1"/>
  <c r="EQ20" i="33"/>
  <c r="U21" i="33"/>
  <c r="AQ21" i="33" s="1"/>
  <c r="BM21" i="33" s="1"/>
  <c r="CI21" i="33" s="1"/>
  <c r="JC21" i="33" s="1"/>
  <c r="AL21" i="33"/>
  <c r="BH21" i="33" s="1"/>
  <c r="CD21" i="33" s="1"/>
  <c r="IS21" i="33"/>
  <c r="IT21" i="33"/>
  <c r="GN21" i="33"/>
  <c r="LP22" i="33" s="1"/>
  <c r="NB21" i="33"/>
  <c r="IX21" i="33"/>
  <c r="RC20" i="33"/>
  <c r="FU21" i="33"/>
  <c r="KA21" i="33"/>
  <c r="ML21" i="33"/>
  <c r="AG21" i="33"/>
  <c r="BC21" i="33" s="1"/>
  <c r="BY21" i="33" s="1"/>
  <c r="JH21" i="33"/>
  <c r="JU21" i="33"/>
  <c r="JJ21" i="33"/>
  <c r="JG21" i="33"/>
  <c r="JL21" i="33"/>
  <c r="JI21" i="33"/>
  <c r="LK20" i="33"/>
  <c r="NQ21" i="33"/>
  <c r="IG21" i="33"/>
  <c r="RA20" i="33"/>
  <c r="X21" i="33"/>
  <c r="AT21" i="33" s="1"/>
  <c r="BP21" i="33" s="1"/>
  <c r="CL21" i="33" s="1"/>
  <c r="IJ21" i="33"/>
  <c r="HD21" i="33"/>
  <c r="MF22" i="33" s="1"/>
  <c r="DJ21" i="33"/>
  <c r="FB21" i="33" s="1"/>
  <c r="DL21" i="33"/>
  <c r="FD21" i="33" s="1"/>
  <c r="DW21" i="33"/>
  <c r="FO21" i="33" s="1"/>
  <c r="DK21" i="33"/>
  <c r="FC21" i="33" s="1"/>
  <c r="DI21" i="33"/>
  <c r="FA21" i="33" s="1"/>
  <c r="DN21" i="33"/>
  <c r="FF21" i="33" s="1"/>
  <c r="FD12" i="15"/>
  <c r="FD14" i="15"/>
  <c r="FD16" i="15"/>
  <c r="FD13" i="15"/>
  <c r="FD15" i="15"/>
  <c r="FD18" i="15"/>
  <c r="FD17" i="15"/>
  <c r="FD19" i="15"/>
  <c r="FD22" i="15"/>
  <c r="FD24" i="15"/>
  <c r="FD27" i="15"/>
  <c r="FD21" i="15"/>
  <c r="FD20" i="15"/>
  <c r="FD23" i="15"/>
  <c r="FD25" i="15"/>
  <c r="FE5" i="15"/>
  <c r="FE26" i="15" s="1"/>
  <c r="CW21" i="33"/>
  <c r="AR21" i="33"/>
  <c r="BN21" i="33" s="1"/>
  <c r="NS21" i="33"/>
  <c r="BB21" i="33"/>
  <c r="BX21" i="33" s="1"/>
  <c r="GL49" i="32"/>
  <c r="GM49" i="32" s="1"/>
  <c r="GP49" i="32" s="1"/>
  <c r="GR49" i="32"/>
  <c r="GQ50" i="32"/>
  <c r="GG50" i="32" s="1"/>
  <c r="GT49" i="32"/>
  <c r="HP49" i="32"/>
  <c r="HQ49" i="32" s="1"/>
  <c r="HT49" i="32" s="1"/>
  <c r="HX49" i="32"/>
  <c r="HU50" i="32"/>
  <c r="HK50" i="32" s="1"/>
  <c r="HV49" i="32"/>
  <c r="BM49" i="32"/>
  <c r="BO49" i="32"/>
  <c r="BL50" i="32"/>
  <c r="BB50" i="32" s="1"/>
  <c r="BG49" i="32"/>
  <c r="BH49" i="32" s="1"/>
  <c r="BJ50" i="32" s="1"/>
  <c r="BI49" i="32"/>
  <c r="ED49" i="32"/>
  <c r="EE49" i="32" s="1"/>
  <c r="EJ49" i="32"/>
  <c r="EL49" i="32"/>
  <c r="EI50" i="32"/>
  <c r="DY50" i="32" s="1"/>
  <c r="IT49" i="32"/>
  <c r="IU49" i="32" s="1"/>
  <c r="IX49" i="32" s="1"/>
  <c r="IZ49" i="32"/>
  <c r="IY50" i="32"/>
  <c r="IO50" i="32" s="1"/>
  <c r="JB49" i="32"/>
  <c r="GC49" i="32"/>
  <c r="GB50" i="32"/>
  <c r="FR50" i="32" s="1"/>
  <c r="FW49" i="32"/>
  <c r="FX49" i="32" s="1"/>
  <c r="GE49" i="32"/>
  <c r="HF50" i="32"/>
  <c r="GV50" i="32" s="1"/>
  <c r="HI49" i="32"/>
  <c r="HA49" i="32"/>
  <c r="HB49" i="32" s="1"/>
  <c r="HE49" i="32" s="1"/>
  <c r="HG49" i="32"/>
  <c r="HW48" i="32"/>
  <c r="LG35" i="32"/>
  <c r="KW35" i="32" s="1"/>
  <c r="LH34" i="32"/>
  <c r="LB34" i="32"/>
  <c r="LC34" i="32" s="1"/>
  <c r="BY50" i="32"/>
  <c r="BR50" i="32" s="1"/>
  <c r="BS50" i="32" s="1"/>
  <c r="BT50" i="32" s="1"/>
  <c r="BU50" i="32" s="1"/>
  <c r="BX49" i="32"/>
  <c r="BZ49" i="32"/>
  <c r="AG18" i="32"/>
  <c r="AD17" i="32"/>
  <c r="DV48" i="32"/>
  <c r="FM50" i="32"/>
  <c r="FC50" i="32" s="1"/>
  <c r="FP49" i="32"/>
  <c r="FH49" i="32"/>
  <c r="FI49" i="32" s="1"/>
  <c r="FL49" i="32" s="1"/>
  <c r="FN49" i="32"/>
  <c r="JK34" i="32"/>
  <c r="JL35" i="32"/>
  <c r="JE35" i="32" s="1"/>
  <c r="JF35" i="32" s="1"/>
  <c r="JG35" i="32" s="1"/>
  <c r="JM34" i="32"/>
  <c r="EZ48" i="32"/>
  <c r="DE50" i="32"/>
  <c r="CU50" i="32" s="1"/>
  <c r="CZ49" i="32"/>
  <c r="DA49" i="32" s="1"/>
  <c r="DH49" i="32"/>
  <c r="DF49" i="32"/>
  <c r="KR35" i="32"/>
  <c r="KH35" i="32" s="1"/>
  <c r="KM34" i="32"/>
  <c r="KN34" i="32" s="1"/>
  <c r="KS34" i="32"/>
  <c r="DU49" i="32"/>
  <c r="DT50" i="32"/>
  <c r="DJ50" i="32" s="1"/>
  <c r="DO49" i="32"/>
  <c r="DP49" i="32" s="1"/>
  <c r="DW49" i="32"/>
  <c r="GS48" i="32"/>
  <c r="CQ49" i="32"/>
  <c r="CK49" i="32"/>
  <c r="CL49" i="32" s="1"/>
  <c r="CS49" i="32"/>
  <c r="CP50" i="32"/>
  <c r="CF50" i="32" s="1"/>
  <c r="LV35" i="32"/>
  <c r="LL35" i="32" s="1"/>
  <c r="LQ34" i="32"/>
  <c r="LR34" i="32" s="1"/>
  <c r="LW34" i="32"/>
  <c r="JA48" i="32"/>
  <c r="AY48" i="32"/>
  <c r="EX50" i="32"/>
  <c r="EN50" i="32" s="1"/>
  <c r="EY49" i="32"/>
  <c r="FA49" i="32"/>
  <c r="ES49" i="32"/>
  <c r="ET49" i="32" s="1"/>
  <c r="EW49" i="32" s="1"/>
  <c r="IE49" i="32"/>
  <c r="IF49" i="32" s="1"/>
  <c r="IK49" i="32"/>
  <c r="IM49" i="32"/>
  <c r="IJ50" i="32"/>
  <c r="HZ50" i="32" s="1"/>
  <c r="BN48" i="32"/>
  <c r="HH48" i="32"/>
  <c r="FO48" i="32"/>
  <c r="AX49" i="32"/>
  <c r="AZ49" i="32"/>
  <c r="AW50" i="32"/>
  <c r="AM50" i="32" s="1"/>
  <c r="AR49" i="32"/>
  <c r="AS49" i="32" s="1"/>
  <c r="AU50" i="32" s="1"/>
  <c r="AT49" i="32"/>
  <c r="KC35" i="32"/>
  <c r="JS35" i="32" s="1"/>
  <c r="JX34" i="32"/>
  <c r="JY34" i="32" s="1"/>
  <c r="KD34" i="32"/>
  <c r="FE9" i="15" l="1"/>
  <c r="FE11" i="15"/>
  <c r="FE10" i="15"/>
  <c r="FE6" i="15"/>
  <c r="FE8" i="15"/>
  <c r="DR21" i="33"/>
  <c r="FJ21" i="33" s="1"/>
  <c r="HB21" i="33" s="1"/>
  <c r="MD22" i="33" s="1"/>
  <c r="DE21" i="33"/>
  <c r="EW21" i="33" s="1"/>
  <c r="MM21" i="33" s="1"/>
  <c r="AC21" i="33"/>
  <c r="AY21" i="33" s="1"/>
  <c r="BU21" i="33" s="1"/>
  <c r="QU21" i="33"/>
  <c r="OG21" i="33"/>
  <c r="PV21" i="33"/>
  <c r="OZ21" i="33" s="1"/>
  <c r="HJ21" i="33"/>
  <c r="MT21" i="33"/>
  <c r="MV21" i="33"/>
  <c r="MS21" i="33"/>
  <c r="NE21" i="33"/>
  <c r="MQ21" i="33"/>
  <c r="GT21" i="33"/>
  <c r="QB21" i="33" s="1"/>
  <c r="PF21" i="33" s="1"/>
  <c r="NK22" i="33"/>
  <c r="GI20" i="33"/>
  <c r="KO20" i="33"/>
  <c r="MR21" i="33"/>
  <c r="JQ21" i="33"/>
  <c r="JF21" i="33"/>
  <c r="IO21" i="33"/>
  <c r="QL21" i="33"/>
  <c r="PP21" i="33" s="1"/>
  <c r="HZ21" i="33"/>
  <c r="GV21" i="33"/>
  <c r="LX22" i="33" s="1"/>
  <c r="GU21" i="33"/>
  <c r="QC21" i="33" s="1"/>
  <c r="PG21" i="33" s="1"/>
  <c r="HG21" i="33"/>
  <c r="MI22" i="33" s="1"/>
  <c r="GS21" i="33"/>
  <c r="HO21" i="33" s="1"/>
  <c r="DH21" i="33"/>
  <c r="EZ21" i="33" s="1"/>
  <c r="DS21" i="33"/>
  <c r="FK21" i="33" s="1"/>
  <c r="GX21" i="33"/>
  <c r="HT21" i="33" s="1"/>
  <c r="FE12" i="15"/>
  <c r="FE14" i="15"/>
  <c r="FE16" i="15"/>
  <c r="FE13" i="15"/>
  <c r="FE15" i="15"/>
  <c r="FE19" i="15"/>
  <c r="FE21" i="15"/>
  <c r="FE23" i="15"/>
  <c r="FE25" i="15"/>
  <c r="FE17" i="15"/>
  <c r="FE18" i="15"/>
  <c r="FE22" i="15"/>
  <c r="FE24" i="15"/>
  <c r="FE27" i="15"/>
  <c r="FE20" i="15"/>
  <c r="FF5" i="15"/>
  <c r="FF26" i="15" s="1"/>
  <c r="CT21" i="33"/>
  <c r="CZ21" i="33"/>
  <c r="CU21" i="33"/>
  <c r="CJ21" i="33"/>
  <c r="AE21" i="33"/>
  <c r="IQ21" i="33"/>
  <c r="BK49" i="32"/>
  <c r="BN49" i="32" s="1"/>
  <c r="AN50" i="32"/>
  <c r="AO50" i="32" s="1"/>
  <c r="AP50" i="32" s="1"/>
  <c r="AQ50" i="32" s="1"/>
  <c r="BC50" i="32"/>
  <c r="BD50" i="32" s="1"/>
  <c r="BE50" i="32" s="1"/>
  <c r="BF50" i="32" s="1"/>
  <c r="EZ49" i="32"/>
  <c r="JQ35" i="32"/>
  <c r="JH35" i="32"/>
  <c r="JA49" i="32"/>
  <c r="LD34" i="32"/>
  <c r="LE35" i="32"/>
  <c r="KX35" i="32" s="1"/>
  <c r="KY35" i="32" s="1"/>
  <c r="KZ35" i="32" s="1"/>
  <c r="LF34" i="32"/>
  <c r="EF49" i="32"/>
  <c r="EG50" i="32"/>
  <c r="DZ50" i="32" s="1"/>
  <c r="EA50" i="32" s="1"/>
  <c r="EB50" i="32" s="1"/>
  <c r="EC50" i="32" s="1"/>
  <c r="EH49" i="32"/>
  <c r="FO49" i="32"/>
  <c r="AV49" i="32"/>
  <c r="GS49" i="32"/>
  <c r="CC49" i="32"/>
  <c r="HW49" i="32"/>
  <c r="HH49" i="32"/>
  <c r="CA51" i="32"/>
  <c r="BQ51" i="32" s="1"/>
  <c r="CB50" i="32"/>
  <c r="BV50" i="32"/>
  <c r="BW50" i="32" s="1"/>
  <c r="BZ50" i="32" s="1"/>
  <c r="CD50" i="32"/>
  <c r="IG49" i="32"/>
  <c r="IH50" i="32"/>
  <c r="IA50" i="32" s="1"/>
  <c r="IB50" i="32" s="1"/>
  <c r="IC50" i="32" s="1"/>
  <c r="ID50" i="32" s="1"/>
  <c r="II49" i="32"/>
  <c r="LS34" i="32"/>
  <c r="LT35" i="32"/>
  <c r="LM35" i="32" s="1"/>
  <c r="LN35" i="32" s="1"/>
  <c r="LO35" i="32" s="1"/>
  <c r="LU34" i="32"/>
  <c r="CM49" i="32"/>
  <c r="CN50" i="32"/>
  <c r="CG50" i="32" s="1"/>
  <c r="CH50" i="32" s="1"/>
  <c r="CI50" i="32" s="1"/>
  <c r="CJ50" i="32" s="1"/>
  <c r="CO49" i="32"/>
  <c r="DC50" i="32"/>
  <c r="CV50" i="32" s="1"/>
  <c r="CW50" i="32" s="1"/>
  <c r="CX50" i="32" s="1"/>
  <c r="CY50" i="32" s="1"/>
  <c r="DB49" i="32"/>
  <c r="DD49" i="32"/>
  <c r="JP34" i="32"/>
  <c r="FJ49" i="32"/>
  <c r="FK50" i="32"/>
  <c r="FD50" i="32" s="1"/>
  <c r="FE50" i="32" s="1"/>
  <c r="FF50" i="32" s="1"/>
  <c r="FG50" i="32" s="1"/>
  <c r="FY49" i="32"/>
  <c r="FZ50" i="32"/>
  <c r="FS50" i="32" s="1"/>
  <c r="FT50" i="32" s="1"/>
  <c r="FU50" i="32" s="1"/>
  <c r="FV50" i="32" s="1"/>
  <c r="GA49" i="32"/>
  <c r="KA35" i="32"/>
  <c r="JT35" i="32" s="1"/>
  <c r="JU35" i="32" s="1"/>
  <c r="JV35" i="32" s="1"/>
  <c r="JZ34" i="32"/>
  <c r="KB34" i="32"/>
  <c r="EU49" i="32"/>
  <c r="EV50" i="32"/>
  <c r="EO50" i="32" s="1"/>
  <c r="EP50" i="32" s="1"/>
  <c r="EQ50" i="32" s="1"/>
  <c r="ER50" i="32" s="1"/>
  <c r="DQ49" i="32"/>
  <c r="DR50" i="32"/>
  <c r="DK50" i="32" s="1"/>
  <c r="DL50" i="32" s="1"/>
  <c r="DM50" i="32" s="1"/>
  <c r="DN50" i="32" s="1"/>
  <c r="KO34" i="32"/>
  <c r="KP35" i="32"/>
  <c r="KI35" i="32" s="1"/>
  <c r="KJ35" i="32" s="1"/>
  <c r="KK35" i="32" s="1"/>
  <c r="KQ34" i="32"/>
  <c r="DS49" i="32"/>
  <c r="S18" i="32"/>
  <c r="T18" i="32" s="1"/>
  <c r="AA18" i="32"/>
  <c r="HC49" i="32"/>
  <c r="HD50" i="32"/>
  <c r="GW50" i="32" s="1"/>
  <c r="GX50" i="32" s="1"/>
  <c r="GY50" i="32" s="1"/>
  <c r="GZ50" i="32" s="1"/>
  <c r="IW50" i="32"/>
  <c r="IP50" i="32" s="1"/>
  <c r="IQ50" i="32" s="1"/>
  <c r="IR50" i="32" s="1"/>
  <c r="IS50" i="32" s="1"/>
  <c r="IV49" i="32"/>
  <c r="HR49" i="32"/>
  <c r="HS50" i="32"/>
  <c r="HL50" i="32" s="1"/>
  <c r="HM50" i="32" s="1"/>
  <c r="HN50" i="32" s="1"/>
  <c r="HO50" i="32" s="1"/>
  <c r="GN49" i="32"/>
  <c r="GO50" i="32"/>
  <c r="GH50" i="32" s="1"/>
  <c r="GI50" i="32" s="1"/>
  <c r="GJ50" i="32" s="1"/>
  <c r="GK50" i="32" s="1"/>
  <c r="FF9" i="15" l="1"/>
  <c r="FF11" i="15"/>
  <c r="FF10" i="15"/>
  <c r="FF8" i="15"/>
  <c r="FF6" i="15"/>
  <c r="MZ21" i="33"/>
  <c r="GO21" i="33"/>
  <c r="LQ22" i="33" s="1"/>
  <c r="EG21" i="33"/>
  <c r="W22" i="33"/>
  <c r="AS22" i="33" s="1"/>
  <c r="BO22" i="33" s="1"/>
  <c r="EF21" i="33"/>
  <c r="EP21" i="33"/>
  <c r="DZ21" i="33"/>
  <c r="RI20" i="33"/>
  <c r="OU20" i="33"/>
  <c r="KT21" i="33"/>
  <c r="JX21" i="33" s="1"/>
  <c r="II22" i="33"/>
  <c r="NA21" i="33"/>
  <c r="HP21" i="33"/>
  <c r="LV22" i="33"/>
  <c r="MP21" i="33"/>
  <c r="NY21" i="33"/>
  <c r="JD21" i="33"/>
  <c r="JO21" i="33"/>
  <c r="JT21" i="33"/>
  <c r="JN21" i="33"/>
  <c r="LJ21" i="33"/>
  <c r="HR21" i="33"/>
  <c r="LW22" i="33"/>
  <c r="HX21" i="33"/>
  <c r="QJ21" i="33"/>
  <c r="PN21" i="33" s="1"/>
  <c r="HQ21" i="33"/>
  <c r="QO21" i="33"/>
  <c r="PS21" i="33" s="1"/>
  <c r="QA21" i="33"/>
  <c r="PE21" i="33" s="1"/>
  <c r="GR21" i="33"/>
  <c r="LT22" i="33" s="1"/>
  <c r="QD21" i="33"/>
  <c r="PH21" i="33" s="1"/>
  <c r="IC21" i="33"/>
  <c r="QF21" i="33"/>
  <c r="PJ21" i="33" s="1"/>
  <c r="LU22" i="33"/>
  <c r="HC21" i="33"/>
  <c r="ME22" i="33" s="1"/>
  <c r="LZ22" i="33"/>
  <c r="DV21" i="33"/>
  <c r="FN21" i="33" s="1"/>
  <c r="DP21" i="33"/>
  <c r="FH21" i="33" s="1"/>
  <c r="DF21" i="33"/>
  <c r="EX21" i="33" s="1"/>
  <c r="DQ21" i="33"/>
  <c r="FI21" i="33" s="1"/>
  <c r="FF15" i="15"/>
  <c r="FF12" i="15"/>
  <c r="FF14" i="15"/>
  <c r="FF13" i="15"/>
  <c r="FF17" i="15"/>
  <c r="FF19" i="15"/>
  <c r="FF16" i="15"/>
  <c r="FF18" i="15"/>
  <c r="FF20" i="15"/>
  <c r="FF21" i="15"/>
  <c r="FF23" i="15"/>
  <c r="FF25" i="15"/>
  <c r="FF27" i="15"/>
  <c r="FF24" i="15"/>
  <c r="FF22" i="15"/>
  <c r="FG5" i="15"/>
  <c r="FG26" i="15" s="1"/>
  <c r="CQ21" i="33"/>
  <c r="LA21" i="33"/>
  <c r="BA21" i="33"/>
  <c r="BW21" i="33" s="1"/>
  <c r="HU51" i="32"/>
  <c r="HK51" i="32" s="1"/>
  <c r="HV50" i="32"/>
  <c r="HP50" i="32"/>
  <c r="HQ50" i="32" s="1"/>
  <c r="HX50" i="32"/>
  <c r="KF35" i="32"/>
  <c r="JW35" i="32"/>
  <c r="FM51" i="32"/>
  <c r="FC51" i="32" s="1"/>
  <c r="FN50" i="32"/>
  <c r="FH50" i="32"/>
  <c r="FI50" i="32" s="1"/>
  <c r="FP50" i="32"/>
  <c r="GL50" i="32"/>
  <c r="GM50" i="32" s="1"/>
  <c r="GT50" i="32"/>
  <c r="GQ51" i="32"/>
  <c r="GG51" i="32" s="1"/>
  <c r="GR50" i="32"/>
  <c r="DH50" i="32"/>
  <c r="CZ50" i="32"/>
  <c r="DA50" i="32" s="1"/>
  <c r="DD50" i="32" s="1"/>
  <c r="DE51" i="32"/>
  <c r="CU51" i="32" s="1"/>
  <c r="DF50" i="32"/>
  <c r="IJ51" i="32"/>
  <c r="HZ51" i="32" s="1"/>
  <c r="IE50" i="32"/>
  <c r="IF50" i="32" s="1"/>
  <c r="IM50" i="32"/>
  <c r="IK50" i="32"/>
  <c r="LJ35" i="32"/>
  <c r="LA35" i="32"/>
  <c r="EX51" i="32"/>
  <c r="EN51" i="32" s="1"/>
  <c r="ES50" i="32"/>
  <c r="ET50" i="32" s="1"/>
  <c r="FA50" i="32"/>
  <c r="EY50" i="32"/>
  <c r="DT51" i="32"/>
  <c r="DJ51" i="32" s="1"/>
  <c r="DO50" i="32"/>
  <c r="DP50" i="32" s="1"/>
  <c r="DU50" i="32"/>
  <c r="DW50" i="32"/>
  <c r="IZ50" i="32"/>
  <c r="IT50" i="32"/>
  <c r="IU50" i="32" s="1"/>
  <c r="IY51" i="32"/>
  <c r="IO51" i="32" s="1"/>
  <c r="JB50" i="32"/>
  <c r="KU35" i="32"/>
  <c r="KL35" i="32"/>
  <c r="LY35" i="32"/>
  <c r="LP35" i="32"/>
  <c r="GC50" i="32"/>
  <c r="GB51" i="32"/>
  <c r="FR51" i="32" s="1"/>
  <c r="FW50" i="32"/>
  <c r="FX50" i="32" s="1"/>
  <c r="GE50" i="32"/>
  <c r="IL49" i="32"/>
  <c r="CC50" i="32"/>
  <c r="CR49" i="32"/>
  <c r="EL50" i="32"/>
  <c r="ED50" i="32"/>
  <c r="EE50" i="32" s="1"/>
  <c r="EJ50" i="32"/>
  <c r="EI51" i="32"/>
  <c r="DY51" i="32" s="1"/>
  <c r="AT50" i="32"/>
  <c r="AZ50" i="32"/>
  <c r="AW51" i="32"/>
  <c r="AM51" i="32" s="1"/>
  <c r="AR50" i="32"/>
  <c r="AS50" i="32" s="1"/>
  <c r="AU51" i="32" s="1"/>
  <c r="AX50" i="32"/>
  <c r="KZ21" i="33"/>
  <c r="KE34" i="32"/>
  <c r="GD49" i="32"/>
  <c r="LX34" i="32"/>
  <c r="JI35" i="32"/>
  <c r="JJ35" i="32" s="1"/>
  <c r="JO35" i="32"/>
  <c r="JN36" i="32"/>
  <c r="JD36" i="32" s="1"/>
  <c r="KT34" i="32"/>
  <c r="U18" i="32"/>
  <c r="V18" i="32" s="1"/>
  <c r="DG49" i="32"/>
  <c r="BX50" i="32"/>
  <c r="BY51" i="32"/>
  <c r="BR51" i="32" s="1"/>
  <c r="BS51" i="32" s="1"/>
  <c r="BT51" i="32" s="1"/>
  <c r="BU51" i="32" s="1"/>
  <c r="CS50" i="32"/>
  <c r="CP51" i="32"/>
  <c r="CF51" i="32" s="1"/>
  <c r="CK50" i="32"/>
  <c r="CL50" i="32" s="1"/>
  <c r="CQ50" i="32"/>
  <c r="HI50" i="32"/>
  <c r="HA50" i="32"/>
  <c r="HB50" i="32" s="1"/>
  <c r="HF51" i="32"/>
  <c r="GV51" i="32" s="1"/>
  <c r="HG50" i="32"/>
  <c r="EK49" i="32"/>
  <c r="BL51" i="32"/>
  <c r="BB51" i="32" s="1"/>
  <c r="BM50" i="32"/>
  <c r="BG50" i="32"/>
  <c r="BH50" i="32" s="1"/>
  <c r="BO50" i="32"/>
  <c r="BI50" i="32"/>
  <c r="DV49" i="32"/>
  <c r="AY49" i="32"/>
  <c r="LI34" i="32"/>
  <c r="FG9" i="15" l="1"/>
  <c r="FG11" i="15"/>
  <c r="FG10" i="15"/>
  <c r="FG8" i="15"/>
  <c r="FG6" i="15"/>
  <c r="HK21" i="33"/>
  <c r="PW21" i="33"/>
  <c r="PA21" i="33" s="1"/>
  <c r="EA21" i="33" s="1"/>
  <c r="EE21" i="33"/>
  <c r="EH21" i="33"/>
  <c r="ES21" i="33"/>
  <c r="IW21" i="33"/>
  <c r="EJ21" i="33"/>
  <c r="EN21" i="33"/>
  <c r="FR21" i="33"/>
  <c r="MN21" i="33"/>
  <c r="MX21" i="33"/>
  <c r="MY21" i="33"/>
  <c r="ND21" i="33"/>
  <c r="AK21" i="33"/>
  <c r="BG21" i="33" s="1"/>
  <c r="CC21" i="33" s="1"/>
  <c r="CY21" i="33" s="1"/>
  <c r="FY21" i="33"/>
  <c r="KE21" i="33"/>
  <c r="FX21" i="33"/>
  <c r="OJ21" i="33" s="1"/>
  <c r="KD21" i="33"/>
  <c r="GH21" i="33"/>
  <c r="KN21" i="33"/>
  <c r="JK21" i="33"/>
  <c r="KY21" i="33"/>
  <c r="LH21" i="33"/>
  <c r="LB21" i="33"/>
  <c r="LM21" i="33"/>
  <c r="QK21" i="33"/>
  <c r="PO21" i="33" s="1"/>
  <c r="LD21" i="33"/>
  <c r="HF21" i="33"/>
  <c r="IB21" i="33" s="1"/>
  <c r="PZ21" i="33"/>
  <c r="PD21" i="33" s="1"/>
  <c r="HN21" i="33"/>
  <c r="HA21" i="33"/>
  <c r="HW21" i="33" s="1"/>
  <c r="HY21" i="33"/>
  <c r="GP21" i="33"/>
  <c r="LR22" i="33" s="1"/>
  <c r="GZ21" i="33"/>
  <c r="QH21" i="33" s="1"/>
  <c r="PL21" i="33" s="1"/>
  <c r="DM21" i="33"/>
  <c r="FE21" i="33" s="1"/>
  <c r="FG12" i="15"/>
  <c r="FG13" i="15"/>
  <c r="FG15" i="15"/>
  <c r="FG14" i="15"/>
  <c r="FG17" i="15"/>
  <c r="FG16" i="15"/>
  <c r="FG18" i="15"/>
  <c r="FG19" i="15"/>
  <c r="FG20" i="15"/>
  <c r="FG22" i="15"/>
  <c r="FG24" i="15"/>
  <c r="FG27" i="15"/>
  <c r="FG21" i="15"/>
  <c r="FG23" i="15"/>
  <c r="FG25" i="15"/>
  <c r="FH5" i="15"/>
  <c r="FH26" i="15" s="1"/>
  <c r="CS21" i="33"/>
  <c r="CK22" i="33"/>
  <c r="AV50" i="32"/>
  <c r="AY50" i="32" s="1"/>
  <c r="AN51" i="32"/>
  <c r="AO51" i="32" s="1"/>
  <c r="AP51" i="32" s="1"/>
  <c r="AQ51" i="32" s="1"/>
  <c r="CA52" i="32"/>
  <c r="BQ52" i="32" s="1"/>
  <c r="CD51" i="32"/>
  <c r="BV51" i="32"/>
  <c r="BW51" i="32" s="1"/>
  <c r="CB51" i="32"/>
  <c r="CN51" i="32"/>
  <c r="CG51" i="32" s="1"/>
  <c r="CH51" i="32" s="1"/>
  <c r="CI51" i="32" s="1"/>
  <c r="CJ51" i="32" s="1"/>
  <c r="CM50" i="32"/>
  <c r="LG36" i="32"/>
  <c r="KW36" i="32" s="1"/>
  <c r="LB35" i="32"/>
  <c r="LC35" i="32" s="1"/>
  <c r="LH35" i="32"/>
  <c r="DQ50" i="32"/>
  <c r="DR51" i="32"/>
  <c r="DK51" i="32" s="1"/>
  <c r="DL51" i="32" s="1"/>
  <c r="DM51" i="32" s="1"/>
  <c r="DN51" i="32" s="1"/>
  <c r="HR50" i="32"/>
  <c r="HS51" i="32"/>
  <c r="HL51" i="32" s="1"/>
  <c r="HM51" i="32" s="1"/>
  <c r="HN51" i="32" s="1"/>
  <c r="HO51" i="32" s="1"/>
  <c r="HT50" i="32"/>
  <c r="IH51" i="32"/>
  <c r="IA51" i="32" s="1"/>
  <c r="IB51" i="32" s="1"/>
  <c r="IC51" i="32" s="1"/>
  <c r="ID51" i="32" s="1"/>
  <c r="IG50" i="32"/>
  <c r="W18" i="32"/>
  <c r="AB18" i="32"/>
  <c r="LW35" i="32"/>
  <c r="LQ35" i="32"/>
  <c r="LR35" i="32" s="1"/>
  <c r="LV36" i="32"/>
  <c r="LL36" i="32" s="1"/>
  <c r="KR36" i="32"/>
  <c r="KH36" i="32" s="1"/>
  <c r="KM35" i="32"/>
  <c r="KN35" i="32" s="1"/>
  <c r="KS35" i="32"/>
  <c r="HD51" i="32"/>
  <c r="GW51" i="32" s="1"/>
  <c r="GX51" i="32" s="1"/>
  <c r="GY51" i="32" s="1"/>
  <c r="GZ51" i="32" s="1"/>
  <c r="HC50" i="32"/>
  <c r="HE50" i="32"/>
  <c r="DG50" i="32"/>
  <c r="EG51" i="32"/>
  <c r="DZ51" i="32" s="1"/>
  <c r="EA51" i="32" s="1"/>
  <c r="EB51" i="32" s="1"/>
  <c r="EC51" i="32" s="1"/>
  <c r="EF50" i="32"/>
  <c r="DB50" i="32"/>
  <c r="DC51" i="32"/>
  <c r="CV51" i="32" s="1"/>
  <c r="CW51" i="32" s="1"/>
  <c r="CX51" i="32" s="1"/>
  <c r="CY51" i="32" s="1"/>
  <c r="JL36" i="32"/>
  <c r="JE36" i="32" s="1"/>
  <c r="JF36" i="32" s="1"/>
  <c r="JG36" i="32" s="1"/>
  <c r="JK35" i="32"/>
  <c r="JM35" i="32"/>
  <c r="IV50" i="32"/>
  <c r="IW51" i="32"/>
  <c r="IP51" i="32" s="1"/>
  <c r="IQ51" i="32" s="1"/>
  <c r="IR51" i="32" s="1"/>
  <c r="IS51" i="32" s="1"/>
  <c r="IX50" i="32"/>
  <c r="GN50" i="32"/>
  <c r="GO51" i="32"/>
  <c r="GH51" i="32" s="1"/>
  <c r="GI51" i="32" s="1"/>
  <c r="GJ51" i="32" s="1"/>
  <c r="GK51" i="32" s="1"/>
  <c r="GP50" i="32"/>
  <c r="DS50" i="32"/>
  <c r="FY50" i="32"/>
  <c r="FZ51" i="32"/>
  <c r="FS51" i="32" s="1"/>
  <c r="FT51" i="32" s="1"/>
  <c r="FU51" i="32" s="1"/>
  <c r="FV51" i="32" s="1"/>
  <c r="EU50" i="32"/>
  <c r="EV51" i="32"/>
  <c r="EO51" i="32" s="1"/>
  <c r="EP51" i="32" s="1"/>
  <c r="EQ51" i="32" s="1"/>
  <c r="ER51" i="32" s="1"/>
  <c r="EW50" i="32"/>
  <c r="KD35" i="32"/>
  <c r="JX35" i="32"/>
  <c r="JY35" i="32" s="1"/>
  <c r="KC36" i="32"/>
  <c r="JS36" i="32" s="1"/>
  <c r="BJ51" i="32"/>
  <c r="BC51" i="32" s="1"/>
  <c r="BD51" i="32" s="1"/>
  <c r="BE51" i="32" s="1"/>
  <c r="BF51" i="32" s="1"/>
  <c r="BK50" i="32"/>
  <c r="EH50" i="32"/>
  <c r="GA50" i="32"/>
  <c r="CO50" i="32"/>
  <c r="II50" i="32"/>
  <c r="FJ50" i="32"/>
  <c r="FK51" i="32"/>
  <c r="FD51" i="32" s="1"/>
  <c r="FE51" i="32" s="1"/>
  <c r="FF51" i="32" s="1"/>
  <c r="FG51" i="32" s="1"/>
  <c r="FL50" i="32"/>
  <c r="FH11" i="15" l="1"/>
  <c r="FH9" i="15"/>
  <c r="FH10" i="15"/>
  <c r="FH8" i="15"/>
  <c r="FH6" i="15"/>
  <c r="KU21" i="33"/>
  <c r="JY21" i="33" s="1"/>
  <c r="ED21" i="33"/>
  <c r="EL21" i="33"/>
  <c r="EO21" i="33"/>
  <c r="RH21" i="33"/>
  <c r="OT21" i="33"/>
  <c r="QY21" i="33"/>
  <c r="OK21" i="33"/>
  <c r="QR21" i="33"/>
  <c r="OD21" i="33"/>
  <c r="NH22" i="33"/>
  <c r="MU21" i="33"/>
  <c r="KH21" i="33"/>
  <c r="KQ21" i="33"/>
  <c r="KC21" i="33"/>
  <c r="KF21" i="33"/>
  <c r="QX21" i="33"/>
  <c r="NO22" i="33"/>
  <c r="NX22" i="33"/>
  <c r="GF21" i="33"/>
  <c r="OR21" i="33" s="1"/>
  <c r="KL21" i="33"/>
  <c r="JS21" i="33"/>
  <c r="JM21" i="33"/>
  <c r="JE22" i="33"/>
  <c r="MH22" i="33"/>
  <c r="GK21" i="33"/>
  <c r="OW21" i="33" s="1"/>
  <c r="FZ21" i="33"/>
  <c r="QN21" i="33"/>
  <c r="PR21" i="33" s="1"/>
  <c r="GB21" i="33"/>
  <c r="FW21" i="33"/>
  <c r="LI21" i="33"/>
  <c r="KX21" i="33"/>
  <c r="MC22" i="33"/>
  <c r="PX21" i="33"/>
  <c r="PB21" i="33" s="1"/>
  <c r="QI21" i="33"/>
  <c r="PM21" i="33" s="1"/>
  <c r="HV21" i="33"/>
  <c r="MB22" i="33"/>
  <c r="HL21" i="33"/>
  <c r="GW21" i="33"/>
  <c r="QE21" i="33" s="1"/>
  <c r="PI21" i="33" s="1"/>
  <c r="DG22" i="33"/>
  <c r="EY22" i="33" s="1"/>
  <c r="DO21" i="33"/>
  <c r="FG21" i="33" s="1"/>
  <c r="DU21" i="33"/>
  <c r="FM21" i="33" s="1"/>
  <c r="FH12" i="15"/>
  <c r="FH13" i="15"/>
  <c r="FH14" i="15"/>
  <c r="FH15" i="15"/>
  <c r="FH18" i="15"/>
  <c r="FH17" i="15"/>
  <c r="FH16" i="15"/>
  <c r="FH19" i="15"/>
  <c r="FH20" i="15"/>
  <c r="FH22" i="15"/>
  <c r="FH24" i="15"/>
  <c r="FH27" i="15"/>
  <c r="FH21" i="15"/>
  <c r="FH23" i="15"/>
  <c r="FH25" i="15"/>
  <c r="E40" i="15"/>
  <c r="NN22" i="33"/>
  <c r="BL52" i="32"/>
  <c r="BB52" i="32" s="1"/>
  <c r="BI51" i="32"/>
  <c r="BO51" i="32"/>
  <c r="BG51" i="32"/>
  <c r="BH51" i="32" s="1"/>
  <c r="BJ52" i="32" s="1"/>
  <c r="BM51" i="32"/>
  <c r="FN51" i="32"/>
  <c r="FM52" i="32"/>
  <c r="FC52" i="32" s="1"/>
  <c r="FH51" i="32"/>
  <c r="FI51" i="32" s="1"/>
  <c r="FL51" i="32" s="1"/>
  <c r="FP51" i="32"/>
  <c r="IT51" i="32"/>
  <c r="IU51" i="32" s="1"/>
  <c r="IX51" i="32" s="1"/>
  <c r="JB51" i="32"/>
  <c r="IY52" i="32"/>
  <c r="IO52" i="32" s="1"/>
  <c r="IZ51" i="32"/>
  <c r="HU52" i="32"/>
  <c r="HK52" i="32" s="1"/>
  <c r="HP51" i="32"/>
  <c r="HQ51" i="32" s="1"/>
  <c r="HT51" i="32" s="1"/>
  <c r="HV51" i="32"/>
  <c r="HX51" i="32"/>
  <c r="GQ52" i="32"/>
  <c r="GG52" i="32" s="1"/>
  <c r="GR51" i="32"/>
  <c r="GL51" i="32"/>
  <c r="GM51" i="32" s="1"/>
  <c r="GP51" i="32" s="1"/>
  <c r="GT51" i="32"/>
  <c r="IL50" i="32"/>
  <c r="BN50" i="32"/>
  <c r="DO51" i="32"/>
  <c r="DP51" i="32" s="1"/>
  <c r="DS51" i="32" s="1"/>
  <c r="DT52" i="32"/>
  <c r="DJ52" i="32" s="1"/>
  <c r="DW51" i="32"/>
  <c r="DU51" i="32"/>
  <c r="LS35" i="32"/>
  <c r="LT36" i="32"/>
  <c r="LM36" i="32" s="1"/>
  <c r="LN36" i="32" s="1"/>
  <c r="LO36" i="32" s="1"/>
  <c r="LU35" i="32"/>
  <c r="AK18" i="32"/>
  <c r="AH18" i="32"/>
  <c r="X18" i="32"/>
  <c r="FO50" i="32"/>
  <c r="LF21" i="33"/>
  <c r="EZ50" i="32"/>
  <c r="JP35" i="32"/>
  <c r="KO35" i="32"/>
  <c r="KP36" i="32"/>
  <c r="KI36" i="32" s="1"/>
  <c r="KJ36" i="32" s="1"/>
  <c r="KK36" i="32" s="1"/>
  <c r="KQ35" i="32"/>
  <c r="CP52" i="32"/>
  <c r="CF52" i="32" s="1"/>
  <c r="CQ51" i="32"/>
  <c r="CK51" i="32"/>
  <c r="CL51" i="32" s="1"/>
  <c r="CO51" i="32" s="1"/>
  <c r="CS51" i="32"/>
  <c r="HW50" i="32"/>
  <c r="BX51" i="32"/>
  <c r="BY52" i="32"/>
  <c r="BR52" i="32" s="1"/>
  <c r="BS52" i="32" s="1"/>
  <c r="BT52" i="32" s="1"/>
  <c r="BU52" i="32" s="1"/>
  <c r="BZ51" i="32"/>
  <c r="DF51" i="32"/>
  <c r="DE52" i="32"/>
  <c r="CU52" i="32" s="1"/>
  <c r="CZ51" i="32"/>
  <c r="DA51" i="32" s="1"/>
  <c r="DH51" i="32"/>
  <c r="GD50" i="32"/>
  <c r="AW52" i="32"/>
  <c r="AM52" i="32" s="1"/>
  <c r="AR51" i="32"/>
  <c r="AS51" i="32" s="1"/>
  <c r="AZ51" i="32"/>
  <c r="AX51" i="32"/>
  <c r="AT51" i="32"/>
  <c r="DV50" i="32"/>
  <c r="JA50" i="32"/>
  <c r="HA51" i="32"/>
  <c r="HB51" i="32" s="1"/>
  <c r="HE51" i="32" s="1"/>
  <c r="HG51" i="32"/>
  <c r="HI51" i="32"/>
  <c r="HF52" i="32"/>
  <c r="GV52" i="32" s="1"/>
  <c r="CR50" i="32"/>
  <c r="EX52" i="32"/>
  <c r="EN52" i="32" s="1"/>
  <c r="EY51" i="32"/>
  <c r="ES51" i="32"/>
  <c r="ET51" i="32" s="1"/>
  <c r="EW51" i="32" s="1"/>
  <c r="FA51" i="32"/>
  <c r="JH36" i="32"/>
  <c r="JQ36" i="32"/>
  <c r="GE51" i="32"/>
  <c r="GB52" i="32"/>
  <c r="FR52" i="32" s="1"/>
  <c r="FW51" i="32"/>
  <c r="FX51" i="32" s="1"/>
  <c r="GC51" i="32"/>
  <c r="EK50" i="32"/>
  <c r="JZ35" i="32"/>
  <c r="KA36" i="32"/>
  <c r="JT36" i="32" s="1"/>
  <c r="JU36" i="32" s="1"/>
  <c r="JV36" i="32" s="1"/>
  <c r="KB35" i="32"/>
  <c r="ED51" i="32"/>
  <c r="EE51" i="32" s="1"/>
  <c r="EI52" i="32"/>
  <c r="DY52" i="32" s="1"/>
  <c r="EJ51" i="32"/>
  <c r="EL51" i="32"/>
  <c r="GS50" i="32"/>
  <c r="HH50" i="32"/>
  <c r="IK51" i="32"/>
  <c r="IE51" i="32"/>
  <c r="IF51" i="32" s="1"/>
  <c r="IJ52" i="32"/>
  <c r="HZ52" i="32" s="1"/>
  <c r="IM51" i="32"/>
  <c r="LE36" i="32"/>
  <c r="KX36" i="32" s="1"/>
  <c r="KY36" i="32" s="1"/>
  <c r="KZ36" i="32" s="1"/>
  <c r="LD35" i="32"/>
  <c r="LF35" i="32"/>
  <c r="FS21" i="33" l="1"/>
  <c r="OE21" i="33" s="1"/>
  <c r="ER21" i="33"/>
  <c r="AA22" i="33"/>
  <c r="AW22" i="33" s="1"/>
  <c r="BS22" i="33" s="1"/>
  <c r="EI21" i="33"/>
  <c r="EM21" i="33"/>
  <c r="AJ22" i="33"/>
  <c r="BF22" i="33" s="1"/>
  <c r="CB22" i="33" s="1"/>
  <c r="CX22" i="33" s="1"/>
  <c r="EB21" i="33"/>
  <c r="IF22" i="33"/>
  <c r="NM22" i="33"/>
  <c r="OI21" i="33"/>
  <c r="RB21" i="33"/>
  <c r="ON21" i="33"/>
  <c r="NI22" i="33"/>
  <c r="QZ21" i="33"/>
  <c r="OL21" i="33"/>
  <c r="T22" i="33"/>
  <c r="AP22" i="33" s="1"/>
  <c r="BL22" i="33" s="1"/>
  <c r="CH22" i="33" s="1"/>
  <c r="NC21" i="33"/>
  <c r="GY21" i="33"/>
  <c r="HU21" i="33" s="1"/>
  <c r="GQ22" i="33"/>
  <c r="HM22" i="33" s="1"/>
  <c r="KB21" i="33"/>
  <c r="IM22" i="33"/>
  <c r="NV22" i="33"/>
  <c r="GD21" i="33"/>
  <c r="KJ21" i="33"/>
  <c r="RF21" i="33"/>
  <c r="GG21" i="33"/>
  <c r="KM21" i="33"/>
  <c r="IV22" i="33"/>
  <c r="QS21" i="33"/>
  <c r="MO22" i="33"/>
  <c r="MW21" i="33"/>
  <c r="OA22" i="33"/>
  <c r="RK21" i="33"/>
  <c r="QW21" i="33"/>
  <c r="LL21" i="33"/>
  <c r="KV21" i="33"/>
  <c r="NP22" i="33"/>
  <c r="FV21" i="33"/>
  <c r="NR22" i="33"/>
  <c r="HS21" i="33"/>
  <c r="LG21" i="33"/>
  <c r="LC21" i="33"/>
  <c r="LY22" i="33"/>
  <c r="HE21" i="33"/>
  <c r="IA21" i="33" s="1"/>
  <c r="E41" i="15"/>
  <c r="F40" i="15"/>
  <c r="Z22" i="33"/>
  <c r="AV22" i="33" s="1"/>
  <c r="IL22" i="33"/>
  <c r="BK51" i="32"/>
  <c r="BN51" i="32" s="1"/>
  <c r="EZ51" i="32"/>
  <c r="KF36" i="32"/>
  <c r="JW36" i="32"/>
  <c r="LJ36" i="32"/>
  <c r="LA36" i="32"/>
  <c r="EG52" i="32"/>
  <c r="DZ52" i="32" s="1"/>
  <c r="EA52" i="32" s="1"/>
  <c r="EB52" i="32" s="1"/>
  <c r="EC52" i="32" s="1"/>
  <c r="EF51" i="32"/>
  <c r="FY51" i="32"/>
  <c r="FZ52" i="32"/>
  <c r="FS52" i="32" s="1"/>
  <c r="FT52" i="32" s="1"/>
  <c r="FU52" i="32" s="1"/>
  <c r="FV52" i="32" s="1"/>
  <c r="JN37" i="32"/>
  <c r="JD37" i="32" s="1"/>
  <c r="JI36" i="32"/>
  <c r="JJ36" i="32" s="1"/>
  <c r="JO36" i="32"/>
  <c r="JA51" i="32"/>
  <c r="AU52" i="32"/>
  <c r="AN52" i="32" s="1"/>
  <c r="AO52" i="32" s="1"/>
  <c r="AP52" i="32" s="1"/>
  <c r="AQ52" i="32" s="1"/>
  <c r="AV51" i="32"/>
  <c r="CC51" i="32"/>
  <c r="HW51" i="32"/>
  <c r="LX35" i="32"/>
  <c r="IV51" i="32"/>
  <c r="IW52" i="32"/>
  <c r="IP52" i="32" s="1"/>
  <c r="IQ52" i="32" s="1"/>
  <c r="IR52" i="32" s="1"/>
  <c r="IS52" i="32" s="1"/>
  <c r="HH51" i="32"/>
  <c r="KE35" i="32"/>
  <c r="EH51" i="32"/>
  <c r="CR51" i="32"/>
  <c r="DC52" i="32"/>
  <c r="CV52" i="32" s="1"/>
  <c r="CW52" i="32" s="1"/>
  <c r="CX52" i="32" s="1"/>
  <c r="CY52" i="32" s="1"/>
  <c r="DB51" i="32"/>
  <c r="DD51" i="32"/>
  <c r="AF18" i="32"/>
  <c r="Y18" i="32"/>
  <c r="BV52" i="32"/>
  <c r="BW52" i="32" s="1"/>
  <c r="CB52" i="32"/>
  <c r="CD52" i="32"/>
  <c r="CA53" i="32"/>
  <c r="BQ53" i="32" s="1"/>
  <c r="LI35" i="32"/>
  <c r="IG51" i="32"/>
  <c r="IH52" i="32"/>
  <c r="IA52" i="32" s="1"/>
  <c r="IB52" i="32" s="1"/>
  <c r="IC52" i="32" s="1"/>
  <c r="ID52" i="32" s="1"/>
  <c r="EU51" i="32"/>
  <c r="EV52" i="32"/>
  <c r="EO52" i="32" s="1"/>
  <c r="EP52" i="32" s="1"/>
  <c r="EQ52" i="32" s="1"/>
  <c r="ER52" i="32" s="1"/>
  <c r="KT35" i="32"/>
  <c r="GO52" i="32"/>
  <c r="GH52" i="32" s="1"/>
  <c r="GI52" i="32" s="1"/>
  <c r="GJ52" i="32" s="1"/>
  <c r="GK52" i="32" s="1"/>
  <c r="GN51" i="32"/>
  <c r="FJ51" i="32"/>
  <c r="FK52" i="32"/>
  <c r="FD52" i="32" s="1"/>
  <c r="FE52" i="32" s="1"/>
  <c r="FF52" i="32" s="1"/>
  <c r="FG52" i="32" s="1"/>
  <c r="BC52" i="32"/>
  <c r="BD52" i="32" s="1"/>
  <c r="BE52" i="32" s="1"/>
  <c r="BF52" i="32" s="1"/>
  <c r="LP36" i="32"/>
  <c r="LY36" i="32"/>
  <c r="GS51" i="32"/>
  <c r="KL36" i="32"/>
  <c r="KU36" i="32"/>
  <c r="HD52" i="32"/>
  <c r="GW52" i="32" s="1"/>
  <c r="GX52" i="32" s="1"/>
  <c r="GY52" i="32" s="1"/>
  <c r="GZ52" i="32" s="1"/>
  <c r="HC51" i="32"/>
  <c r="DV51" i="32"/>
  <c r="GA51" i="32"/>
  <c r="CM51" i="32"/>
  <c r="CN52" i="32"/>
  <c r="CG52" i="32" s="1"/>
  <c r="CH52" i="32" s="1"/>
  <c r="CI52" i="32" s="1"/>
  <c r="CJ52" i="32" s="1"/>
  <c r="FO51" i="32"/>
  <c r="DR52" i="32"/>
  <c r="DK52" i="32" s="1"/>
  <c r="DL52" i="32" s="1"/>
  <c r="DM52" i="32" s="1"/>
  <c r="DN52" i="32" s="1"/>
  <c r="DQ51" i="32"/>
  <c r="II51" i="32"/>
  <c r="HS52" i="32"/>
  <c r="HL52" i="32" s="1"/>
  <c r="HM52" i="32" s="1"/>
  <c r="HN52" i="32" s="1"/>
  <c r="HO52" i="32" s="1"/>
  <c r="HR51" i="32"/>
  <c r="IY22" i="33" l="1"/>
  <c r="IG22" i="33"/>
  <c r="IK22" i="33"/>
  <c r="IP22" i="33"/>
  <c r="IT22" i="33"/>
  <c r="IN22" i="33"/>
  <c r="U22" i="33"/>
  <c r="AQ22" i="33" s="1"/>
  <c r="BM22" i="33" s="1"/>
  <c r="Y22" i="33"/>
  <c r="AU22" i="33" s="1"/>
  <c r="BQ22" i="33" s="1"/>
  <c r="QV21" i="33"/>
  <c r="OH21" i="33"/>
  <c r="RG21" i="33"/>
  <c r="OS21" i="33"/>
  <c r="RD21" i="33"/>
  <c r="OP21" i="33"/>
  <c r="QG21" i="33"/>
  <c r="PK21" i="33" s="1"/>
  <c r="MA22" i="33"/>
  <c r="LS23" i="33"/>
  <c r="PY22" i="33"/>
  <c r="PC22" i="33" s="1"/>
  <c r="KK21" i="33"/>
  <c r="AH22" i="33"/>
  <c r="BD22" i="33" s="1"/>
  <c r="BZ22" i="33" s="1"/>
  <c r="NW22" i="33"/>
  <c r="GJ21" i="33"/>
  <c r="OV21" i="33" s="1"/>
  <c r="KP21" i="33"/>
  <c r="FT21" i="33"/>
  <c r="OF21" i="33" s="1"/>
  <c r="JZ21" i="33"/>
  <c r="KG21" i="33"/>
  <c r="AM22" i="33"/>
  <c r="BI22" i="33" s="1"/>
  <c r="CE22" i="33" s="1"/>
  <c r="JR22" i="33"/>
  <c r="JB22" i="33"/>
  <c r="AB22" i="33"/>
  <c r="AX22" i="33" s="1"/>
  <c r="AD22" i="33"/>
  <c r="AZ22" i="33" s="1"/>
  <c r="BV22" i="33" s="1"/>
  <c r="CR22" i="33" s="1"/>
  <c r="NL22" i="33"/>
  <c r="GA21" i="33"/>
  <c r="OM21" i="33" s="1"/>
  <c r="GE21" i="33"/>
  <c r="QM21" i="33"/>
  <c r="PQ21" i="33" s="1"/>
  <c r="MG22" i="33"/>
  <c r="DT22" i="33"/>
  <c r="FL22" i="33" s="1"/>
  <c r="DD22" i="33"/>
  <c r="EV22" i="33" s="1"/>
  <c r="G40" i="15"/>
  <c r="H40" i="15"/>
  <c r="P40" i="15" s="1"/>
  <c r="E42" i="15"/>
  <c r="F41" i="15"/>
  <c r="CO22" i="33"/>
  <c r="BR22" i="33"/>
  <c r="NT22" i="33"/>
  <c r="FH52" i="32"/>
  <c r="FI52" i="32" s="1"/>
  <c r="FM53" i="32"/>
  <c r="FC53" i="32" s="1"/>
  <c r="FP52" i="32"/>
  <c r="FN52" i="32"/>
  <c r="DW52" i="32"/>
  <c r="DT53" i="32"/>
  <c r="DJ53" i="32" s="1"/>
  <c r="DU52" i="32"/>
  <c r="DO52" i="32"/>
  <c r="DP52" i="32" s="1"/>
  <c r="IM52" i="32"/>
  <c r="IJ53" i="32"/>
  <c r="HZ53" i="32" s="1"/>
  <c r="IK52" i="32"/>
  <c r="IE52" i="32"/>
  <c r="IF52" i="32" s="1"/>
  <c r="II52" i="32" s="1"/>
  <c r="EY52" i="32"/>
  <c r="EX53" i="32"/>
  <c r="EN53" i="32" s="1"/>
  <c r="ES52" i="32"/>
  <c r="ET52" i="32" s="1"/>
  <c r="FA52" i="32"/>
  <c r="DF52" i="32"/>
  <c r="DE53" i="32"/>
  <c r="CU53" i="32" s="1"/>
  <c r="CZ52" i="32"/>
  <c r="DA52" i="32" s="1"/>
  <c r="DD52" i="32" s="1"/>
  <c r="DH52" i="32"/>
  <c r="CS52" i="32"/>
  <c r="CQ52" i="32"/>
  <c r="CK52" i="32"/>
  <c r="CL52" i="32" s="1"/>
  <c r="CP53" i="32"/>
  <c r="CF53" i="32" s="1"/>
  <c r="GQ53" i="32"/>
  <c r="GG53" i="32" s="1"/>
  <c r="GT52" i="32"/>
  <c r="GR52" i="32"/>
  <c r="GL52" i="32"/>
  <c r="GM52" i="32" s="1"/>
  <c r="HU53" i="32"/>
  <c r="HK53" i="32" s="1"/>
  <c r="HV52" i="32"/>
  <c r="HX52" i="32"/>
  <c r="HP52" i="32"/>
  <c r="HQ52" i="32" s="1"/>
  <c r="BM52" i="32"/>
  <c r="BO52" i="32"/>
  <c r="BG52" i="32"/>
  <c r="BH52" i="32" s="1"/>
  <c r="BI52" i="32"/>
  <c r="BL53" i="32"/>
  <c r="BB53" i="32" s="1"/>
  <c r="AY51" i="32"/>
  <c r="JX36" i="32"/>
  <c r="JY36" i="32" s="1"/>
  <c r="KD36" i="32"/>
  <c r="KC37" i="32"/>
  <c r="JS37" i="32" s="1"/>
  <c r="IL51" i="32"/>
  <c r="BX52" i="32"/>
  <c r="BY53" i="32"/>
  <c r="BR53" i="32" s="1"/>
  <c r="BS53" i="32" s="1"/>
  <c r="BT53" i="32" s="1"/>
  <c r="BU53" i="32" s="1"/>
  <c r="AZ52" i="32"/>
  <c r="AW53" i="32"/>
  <c r="AM53" i="32" s="1"/>
  <c r="AT52" i="32"/>
  <c r="AX52" i="32"/>
  <c r="AR52" i="32"/>
  <c r="AS52" i="32" s="1"/>
  <c r="AU53" i="32" s="1"/>
  <c r="GB53" i="32"/>
  <c r="FR53" i="32" s="1"/>
  <c r="FW52" i="32"/>
  <c r="FX52" i="32" s="1"/>
  <c r="GA52" i="32" s="1"/>
  <c r="GE52" i="32"/>
  <c r="GC52" i="32"/>
  <c r="LG37" i="32"/>
  <c r="KW37" i="32" s="1"/>
  <c r="LB36" i="32"/>
  <c r="LC36" i="32" s="1"/>
  <c r="LH36" i="32"/>
  <c r="EI53" i="32"/>
  <c r="DY53" i="32" s="1"/>
  <c r="EL52" i="32"/>
  <c r="ED52" i="32"/>
  <c r="EE52" i="32" s="1"/>
  <c r="EJ52" i="32"/>
  <c r="HI52" i="32"/>
  <c r="HF53" i="32"/>
  <c r="GV53" i="32" s="1"/>
  <c r="HA52" i="32"/>
  <c r="HB52" i="32" s="1"/>
  <c r="HG52" i="32"/>
  <c r="JB52" i="32"/>
  <c r="IY53" i="32"/>
  <c r="IO53" i="32" s="1"/>
  <c r="IT52" i="32"/>
  <c r="IU52" i="32" s="1"/>
  <c r="IZ52" i="32"/>
  <c r="AE19" i="32"/>
  <c r="Z18" i="32"/>
  <c r="AC18" i="32" s="1"/>
  <c r="AJ18" i="32"/>
  <c r="DG51" i="32"/>
  <c r="EK51" i="32"/>
  <c r="BZ52" i="32"/>
  <c r="GD51" i="32"/>
  <c r="KR37" i="32"/>
  <c r="KH37" i="32" s="1"/>
  <c r="KS36" i="32"/>
  <c r="KM36" i="32"/>
  <c r="KN36" i="32" s="1"/>
  <c r="LV37" i="32"/>
  <c r="LL37" i="32" s="1"/>
  <c r="LQ36" i="32"/>
  <c r="LR36" i="32" s="1"/>
  <c r="LW36" i="32"/>
  <c r="JK36" i="32"/>
  <c r="JL37" i="32"/>
  <c r="JE37" i="32" s="1"/>
  <c r="JF37" i="32" s="1"/>
  <c r="JG37" i="32" s="1"/>
  <c r="JM36" i="32"/>
  <c r="EC22" i="33" l="1"/>
  <c r="IU22" i="33"/>
  <c r="EQ21" i="33"/>
  <c r="EK21" i="33"/>
  <c r="RE21" i="33"/>
  <c r="OQ21" i="33"/>
  <c r="LE21" i="33"/>
  <c r="KI21" i="33" s="1"/>
  <c r="KW22" i="33"/>
  <c r="FU22" i="33" s="1"/>
  <c r="OG22" i="33" s="1"/>
  <c r="GN22" i="33"/>
  <c r="HJ22" i="33" s="1"/>
  <c r="NB22" i="33"/>
  <c r="AI22" i="33"/>
  <c r="BE22" i="33" s="1"/>
  <c r="CA22" i="33" s="1"/>
  <c r="RJ21" i="33"/>
  <c r="NZ22" i="33"/>
  <c r="QT21" i="33"/>
  <c r="NJ22" i="33"/>
  <c r="BT22" i="33"/>
  <c r="CP22" i="33" s="1"/>
  <c r="ML22" i="33"/>
  <c r="JI22" i="33"/>
  <c r="JL22" i="33"/>
  <c r="LK21" i="33"/>
  <c r="NQ22" i="33"/>
  <c r="RA21" i="33"/>
  <c r="X22" i="33"/>
  <c r="AT22" i="33" s="1"/>
  <c r="BP22" i="33" s="1"/>
  <c r="CL22" i="33" s="1"/>
  <c r="IJ22" i="33"/>
  <c r="NU22" i="33"/>
  <c r="HD22" i="33"/>
  <c r="QL22" i="33" s="1"/>
  <c r="PP22" i="33" s="1"/>
  <c r="DN22" i="33"/>
  <c r="FF22" i="33" s="1"/>
  <c r="DK22" i="33"/>
  <c r="FC22" i="33" s="1"/>
  <c r="H41" i="15"/>
  <c r="P41" i="15" s="1"/>
  <c r="G41" i="15"/>
  <c r="J40" i="15"/>
  <c r="E43" i="15"/>
  <c r="F42" i="15"/>
  <c r="I40" i="15"/>
  <c r="DA22" i="33"/>
  <c r="CN22" i="33"/>
  <c r="CV22" i="33"/>
  <c r="CI22" i="33"/>
  <c r="CM22" i="33"/>
  <c r="AF22" i="33"/>
  <c r="IR22" i="33"/>
  <c r="JQ37" i="32"/>
  <c r="JH37" i="32"/>
  <c r="CD53" i="32"/>
  <c r="CA54" i="32"/>
  <c r="BQ54" i="32" s="1"/>
  <c r="CB53" i="32"/>
  <c r="BV53" i="32"/>
  <c r="BW53" i="32" s="1"/>
  <c r="BZ53" i="32" s="1"/>
  <c r="DQ52" i="32"/>
  <c r="DR53" i="32"/>
  <c r="DK53" i="32" s="1"/>
  <c r="DL53" i="32" s="1"/>
  <c r="DM53" i="32" s="1"/>
  <c r="DN53" i="32" s="1"/>
  <c r="DS52" i="32"/>
  <c r="LS36" i="32"/>
  <c r="LT37" i="32"/>
  <c r="LM37" i="32" s="1"/>
  <c r="LN37" i="32" s="1"/>
  <c r="LO37" i="32" s="1"/>
  <c r="LU36" i="32"/>
  <c r="KO36" i="32"/>
  <c r="KP37" i="32"/>
  <c r="KI37" i="32" s="1"/>
  <c r="KJ37" i="32" s="1"/>
  <c r="KK37" i="32" s="1"/>
  <c r="KQ36" i="32"/>
  <c r="IV52" i="32"/>
  <c r="IW53" i="32"/>
  <c r="IP53" i="32" s="1"/>
  <c r="IQ53" i="32" s="1"/>
  <c r="IR53" i="32" s="1"/>
  <c r="IS53" i="32" s="1"/>
  <c r="IX52" i="32"/>
  <c r="FZ53" i="32"/>
  <c r="FS53" i="32" s="1"/>
  <c r="FT53" i="32" s="1"/>
  <c r="FU53" i="32" s="1"/>
  <c r="FV53" i="32" s="1"/>
  <c r="FY52" i="32"/>
  <c r="IL52" i="32"/>
  <c r="GD52" i="32"/>
  <c r="KA37" i="32"/>
  <c r="JT37" i="32" s="1"/>
  <c r="JU37" i="32" s="1"/>
  <c r="JV37" i="32" s="1"/>
  <c r="JZ36" i="32"/>
  <c r="KB36" i="32"/>
  <c r="JP36" i="32"/>
  <c r="HR52" i="32"/>
  <c r="HS53" i="32"/>
  <c r="HL53" i="32" s="1"/>
  <c r="HM53" i="32" s="1"/>
  <c r="HN53" i="32" s="1"/>
  <c r="HO53" i="32" s="1"/>
  <c r="HT52" i="32"/>
  <c r="GN52" i="32"/>
  <c r="GO53" i="32"/>
  <c r="GH53" i="32" s="1"/>
  <c r="GI53" i="32" s="1"/>
  <c r="GJ53" i="32" s="1"/>
  <c r="GK53" i="32" s="1"/>
  <c r="GP52" i="32"/>
  <c r="IG52" i="32"/>
  <c r="IH53" i="32"/>
  <c r="IA53" i="32" s="1"/>
  <c r="IB53" i="32" s="1"/>
  <c r="IC53" i="32" s="1"/>
  <c r="ID53" i="32" s="1"/>
  <c r="HC52" i="32"/>
  <c r="HD53" i="32"/>
  <c r="GW53" i="32" s="1"/>
  <c r="GX53" i="32" s="1"/>
  <c r="GY53" i="32" s="1"/>
  <c r="GZ53" i="32" s="1"/>
  <c r="HE52" i="32"/>
  <c r="LE37" i="32"/>
  <c r="KX37" i="32" s="1"/>
  <c r="KY37" i="32" s="1"/>
  <c r="KZ37" i="32" s="1"/>
  <c r="LD36" i="32"/>
  <c r="LF36" i="32"/>
  <c r="CC52" i="32"/>
  <c r="AI18" i="32"/>
  <c r="EG53" i="32"/>
  <c r="DZ53" i="32" s="1"/>
  <c r="EA53" i="32" s="1"/>
  <c r="EB53" i="32" s="1"/>
  <c r="EC53" i="32" s="1"/>
  <c r="EF52" i="32"/>
  <c r="EH52" i="32"/>
  <c r="DG52" i="32"/>
  <c r="AN53" i="32"/>
  <c r="AO53" i="32" s="1"/>
  <c r="AP53" i="32" s="1"/>
  <c r="AQ53" i="32" s="1"/>
  <c r="AV52" i="32"/>
  <c r="BJ53" i="32"/>
  <c r="BC53" i="32" s="1"/>
  <c r="BD53" i="32" s="1"/>
  <c r="BE53" i="32" s="1"/>
  <c r="BF53" i="32" s="1"/>
  <c r="BK52" i="32"/>
  <c r="CM52" i="32"/>
  <c r="CN53" i="32"/>
  <c r="CG53" i="32" s="1"/>
  <c r="CH53" i="32" s="1"/>
  <c r="CI53" i="32" s="1"/>
  <c r="CJ53" i="32" s="1"/>
  <c r="CO52" i="32"/>
  <c r="DB52" i="32"/>
  <c r="DC53" i="32"/>
  <c r="CV53" i="32" s="1"/>
  <c r="CW53" i="32" s="1"/>
  <c r="CX53" i="32" s="1"/>
  <c r="CY53" i="32" s="1"/>
  <c r="EU52" i="32"/>
  <c r="EV53" i="32"/>
  <c r="EO53" i="32" s="1"/>
  <c r="EP53" i="32" s="1"/>
  <c r="EQ53" i="32" s="1"/>
  <c r="ER53" i="32" s="1"/>
  <c r="EW52" i="32"/>
  <c r="FJ52" i="32"/>
  <c r="FK53" i="32"/>
  <c r="FD53" i="32" s="1"/>
  <c r="FE53" i="32" s="1"/>
  <c r="FF53" i="32" s="1"/>
  <c r="FG53" i="32" s="1"/>
  <c r="FL52" i="32"/>
  <c r="IO22" i="33" l="1"/>
  <c r="EP22" i="33"/>
  <c r="IX22" i="33"/>
  <c r="IH22" i="33"/>
  <c r="GC21" i="33"/>
  <c r="RC21" i="33" s="1"/>
  <c r="LP23" i="33"/>
  <c r="KA22" i="33"/>
  <c r="PV22" i="33"/>
  <c r="OZ22" i="33" s="1"/>
  <c r="MV22" i="33"/>
  <c r="MS22" i="33"/>
  <c r="QU22" i="33"/>
  <c r="AL22" i="33"/>
  <c r="BH22" i="33" s="1"/>
  <c r="CD22" i="33" s="1"/>
  <c r="CZ22" i="33" s="1"/>
  <c r="V22" i="33"/>
  <c r="AR22" i="33" s="1"/>
  <c r="BN22" i="33" s="1"/>
  <c r="GI21" i="33"/>
  <c r="OU21" i="33" s="1"/>
  <c r="KO21" i="33"/>
  <c r="JG22" i="33"/>
  <c r="JU22" i="33"/>
  <c r="JC22" i="33"/>
  <c r="JP22" i="33"/>
  <c r="JF22" i="33"/>
  <c r="JJ22" i="33"/>
  <c r="JH22" i="33"/>
  <c r="AC22" i="33"/>
  <c r="AY22" i="33" s="1"/>
  <c r="BU22" i="33" s="1"/>
  <c r="MF23" i="33"/>
  <c r="NS22" i="33"/>
  <c r="DH22" i="33"/>
  <c r="EZ22" i="33" s="1"/>
  <c r="IS22" i="33"/>
  <c r="AG22" i="33"/>
  <c r="BC22" i="33" s="1"/>
  <c r="BY22" i="33" s="1"/>
  <c r="CU22" i="33" s="1"/>
  <c r="HZ22" i="33"/>
  <c r="GU22" i="33"/>
  <c r="QC22" i="33" s="1"/>
  <c r="PG22" i="33" s="1"/>
  <c r="GX22" i="33"/>
  <c r="HT22" i="33" s="1"/>
  <c r="DL22" i="33"/>
  <c r="FD22" i="33" s="1"/>
  <c r="DJ22" i="33"/>
  <c r="FB22" i="33" s="1"/>
  <c r="DI22" i="33"/>
  <c r="FA22" i="33" s="1"/>
  <c r="DW22" i="33"/>
  <c r="FO22" i="33" s="1"/>
  <c r="DR22" i="33"/>
  <c r="FJ22" i="33" s="1"/>
  <c r="DE22" i="33"/>
  <c r="EW22" i="33" s="1"/>
  <c r="E44" i="15"/>
  <c r="F43" i="15"/>
  <c r="O40" i="15"/>
  <c r="I41" i="15"/>
  <c r="H42" i="15"/>
  <c r="P42" i="15" s="1"/>
  <c r="G42" i="15"/>
  <c r="J41" i="15"/>
  <c r="CW22" i="33"/>
  <c r="NK23" i="33"/>
  <c r="BB22" i="33"/>
  <c r="BX22" i="33" s="1"/>
  <c r="CP54" i="32"/>
  <c r="CF54" i="32" s="1"/>
  <c r="CQ53" i="32"/>
  <c r="CK53" i="32"/>
  <c r="CL53" i="32" s="1"/>
  <c r="CO53" i="32" s="1"/>
  <c r="CS53" i="32"/>
  <c r="FH53" i="32"/>
  <c r="FI53" i="32" s="1"/>
  <c r="FL53" i="32" s="1"/>
  <c r="FP53" i="32"/>
  <c r="FN53" i="32"/>
  <c r="FM54" i="32"/>
  <c r="FC54" i="32" s="1"/>
  <c r="LA37" i="32"/>
  <c r="LJ37" i="32"/>
  <c r="GT53" i="32"/>
  <c r="GL53" i="32"/>
  <c r="GM53" i="32" s="1"/>
  <c r="GQ54" i="32"/>
  <c r="GG54" i="32" s="1"/>
  <c r="GR53" i="32"/>
  <c r="IZ53" i="32"/>
  <c r="IY54" i="32"/>
  <c r="IO54" i="32" s="1"/>
  <c r="IT53" i="32"/>
  <c r="IU53" i="32" s="1"/>
  <c r="IX53" i="32" s="1"/>
  <c r="JB53" i="32"/>
  <c r="DE54" i="32"/>
  <c r="CU54" i="32" s="1"/>
  <c r="CZ53" i="32"/>
  <c r="DA53" i="32" s="1"/>
  <c r="DF53" i="32"/>
  <c r="DH53" i="32"/>
  <c r="AW54" i="32"/>
  <c r="AM54" i="32" s="1"/>
  <c r="AZ53" i="32"/>
  <c r="AR53" i="32"/>
  <c r="AS53" i="32" s="1"/>
  <c r="AU54" i="32" s="1"/>
  <c r="AT53" i="32"/>
  <c r="AX53" i="32"/>
  <c r="EI54" i="32"/>
  <c r="DY54" i="32" s="1"/>
  <c r="ED53" i="32"/>
  <c r="EE53" i="32" s="1"/>
  <c r="EH53" i="32" s="1"/>
  <c r="EJ53" i="32"/>
  <c r="EL53" i="32"/>
  <c r="IM53" i="32"/>
  <c r="IJ54" i="32"/>
  <c r="HZ54" i="32" s="1"/>
  <c r="IK53" i="32"/>
  <c r="IE53" i="32"/>
  <c r="IF53" i="32" s="1"/>
  <c r="JW37" i="32"/>
  <c r="KF37" i="32"/>
  <c r="EX54" i="32"/>
  <c r="EN54" i="32" s="1"/>
  <c r="FA53" i="32"/>
  <c r="ES53" i="32"/>
  <c r="ET53" i="32" s="1"/>
  <c r="EW53" i="32" s="1"/>
  <c r="EY53" i="32"/>
  <c r="BI53" i="32"/>
  <c r="BG53" i="32"/>
  <c r="BH53" i="32" s="1"/>
  <c r="BJ54" i="32" s="1"/>
  <c r="BM53" i="32"/>
  <c r="BO53" i="32"/>
  <c r="BL54" i="32"/>
  <c r="BB54" i="32" s="1"/>
  <c r="HI53" i="32"/>
  <c r="HF54" i="32"/>
  <c r="GV54" i="32" s="1"/>
  <c r="HA53" i="32"/>
  <c r="HB53" i="32" s="1"/>
  <c r="HE53" i="32" s="1"/>
  <c r="HG53" i="32"/>
  <c r="LY37" i="32"/>
  <c r="LP37" i="32"/>
  <c r="LJ22" i="33"/>
  <c r="HX53" i="32"/>
  <c r="HP53" i="32"/>
  <c r="HQ53" i="32" s="1"/>
  <c r="HT53" i="32" s="1"/>
  <c r="HU54" i="32"/>
  <c r="HK54" i="32" s="1"/>
  <c r="HV53" i="32"/>
  <c r="KT36" i="32"/>
  <c r="EZ52" i="32"/>
  <c r="BN52" i="32"/>
  <c r="AY52" i="32"/>
  <c r="KL37" i="32"/>
  <c r="KU37" i="32"/>
  <c r="CC53" i="32"/>
  <c r="HH52" i="32"/>
  <c r="HW52" i="32"/>
  <c r="DV52" i="32"/>
  <c r="BX53" i="32"/>
  <c r="BY54" i="32"/>
  <c r="BR54" i="32" s="1"/>
  <c r="BS54" i="32" s="1"/>
  <c r="BT54" i="32" s="1"/>
  <c r="BU54" i="32" s="1"/>
  <c r="JN38" i="32"/>
  <c r="JD38" i="32" s="1"/>
  <c r="JI37" i="32"/>
  <c r="JJ37" i="32" s="1"/>
  <c r="JO37" i="32"/>
  <c r="KE36" i="32"/>
  <c r="CR52" i="32"/>
  <c r="FO52" i="32"/>
  <c r="EK52" i="32"/>
  <c r="Q19" i="32"/>
  <c r="AG19" i="32"/>
  <c r="AD18" i="32"/>
  <c r="LI36" i="32"/>
  <c r="DW53" i="32"/>
  <c r="DO53" i="32"/>
  <c r="DP53" i="32" s="1"/>
  <c r="DU53" i="32"/>
  <c r="DT54" i="32"/>
  <c r="DJ54" i="32" s="1"/>
  <c r="GS52" i="32"/>
  <c r="FW53" i="32"/>
  <c r="FX53" i="32" s="1"/>
  <c r="GB54" i="32"/>
  <c r="FR54" i="32" s="1"/>
  <c r="GC53" i="32"/>
  <c r="GE53" i="32"/>
  <c r="JA52" i="32"/>
  <c r="LX36" i="32"/>
  <c r="EG22" i="33" l="1"/>
  <c r="IQ22" i="33"/>
  <c r="DZ22" i="33"/>
  <c r="OO21" i="33"/>
  <c r="KT22" i="33"/>
  <c r="FR22" i="33" s="1"/>
  <c r="OD22" i="33" s="1"/>
  <c r="MT22" i="33"/>
  <c r="MQ22" i="33"/>
  <c r="MP22" i="33"/>
  <c r="MZ22" i="33"/>
  <c r="NE22" i="33"/>
  <c r="MM22" i="33"/>
  <c r="MR22" i="33"/>
  <c r="AE22" i="33"/>
  <c r="BA22" i="33" s="1"/>
  <c r="BW22" i="33" s="1"/>
  <c r="NY22" i="33"/>
  <c r="RI21" i="33"/>
  <c r="GH22" i="33"/>
  <c r="OT22" i="33" s="1"/>
  <c r="KN22" i="33"/>
  <c r="JT22" i="33"/>
  <c r="JQ22" i="33"/>
  <c r="JO22" i="33"/>
  <c r="GR22" i="33"/>
  <c r="HN22" i="33" s="1"/>
  <c r="HQ22" i="33"/>
  <c r="LW23" i="33"/>
  <c r="GV22" i="33"/>
  <c r="QD22" i="33" s="1"/>
  <c r="PH22" i="33" s="1"/>
  <c r="HB22" i="33"/>
  <c r="MD23" i="33" s="1"/>
  <c r="LZ23" i="33"/>
  <c r="QF22" i="33"/>
  <c r="PJ22" i="33" s="1"/>
  <c r="GS22" i="33"/>
  <c r="LU23" i="33" s="1"/>
  <c r="DQ22" i="33"/>
  <c r="FI22" i="33" s="1"/>
  <c r="GO22" i="33"/>
  <c r="HK22" i="33" s="1"/>
  <c r="GT22" i="33"/>
  <c r="QB22" i="33" s="1"/>
  <c r="PF22" i="33" s="1"/>
  <c r="DS22" i="33"/>
  <c r="FK22" i="33" s="1"/>
  <c r="HG22" i="33"/>
  <c r="IC22" i="33" s="1"/>
  <c r="DV22" i="33"/>
  <c r="FN22" i="33" s="1"/>
  <c r="LA22" i="33"/>
  <c r="O41" i="15"/>
  <c r="J42" i="15"/>
  <c r="I42" i="15"/>
  <c r="G43" i="15"/>
  <c r="H43" i="15"/>
  <c r="P43" i="15" s="1"/>
  <c r="E45" i="15"/>
  <c r="F44" i="15"/>
  <c r="CQ22" i="33"/>
  <c r="CT22" i="33"/>
  <c r="CJ22" i="33"/>
  <c r="W23" i="33"/>
  <c r="AS23" i="33" s="1"/>
  <c r="BO23" i="33" s="1"/>
  <c r="II23" i="33"/>
  <c r="AV53" i="32"/>
  <c r="AY53" i="32" s="1"/>
  <c r="BC54" i="32"/>
  <c r="BD54" i="32" s="1"/>
  <c r="BE54" i="32" s="1"/>
  <c r="BF54" i="32" s="1"/>
  <c r="HH53" i="32"/>
  <c r="CA55" i="32"/>
  <c r="BQ55" i="32" s="1"/>
  <c r="CD54" i="32"/>
  <c r="BV54" i="32"/>
  <c r="BW54" i="32" s="1"/>
  <c r="CB54" i="32"/>
  <c r="FO53" i="32"/>
  <c r="GO54" i="32"/>
  <c r="GH54" i="32" s="1"/>
  <c r="GI54" i="32" s="1"/>
  <c r="GJ54" i="32" s="1"/>
  <c r="GK54" i="32" s="1"/>
  <c r="GN53" i="32"/>
  <c r="FY53" i="32"/>
  <c r="FZ54" i="32"/>
  <c r="FS54" i="32" s="1"/>
  <c r="FT54" i="32" s="1"/>
  <c r="FU54" i="32" s="1"/>
  <c r="FV54" i="32" s="1"/>
  <c r="GA53" i="32"/>
  <c r="HW53" i="32"/>
  <c r="KS37" i="32"/>
  <c r="KR38" i="32"/>
  <c r="KH38" i="32" s="1"/>
  <c r="KM37" i="32"/>
  <c r="KN37" i="32" s="1"/>
  <c r="BK53" i="32"/>
  <c r="LQ37" i="32"/>
  <c r="LR37" i="32" s="1"/>
  <c r="LW37" i="32"/>
  <c r="LV38" i="32"/>
  <c r="LL38" i="32" s="1"/>
  <c r="CM53" i="32"/>
  <c r="CN54" i="32"/>
  <c r="CG54" i="32" s="1"/>
  <c r="CH54" i="32" s="1"/>
  <c r="CI54" i="32" s="1"/>
  <c r="CJ54" i="32" s="1"/>
  <c r="CR53" i="32"/>
  <c r="HC53" i="32"/>
  <c r="HD54" i="32"/>
  <c r="GW54" i="32" s="1"/>
  <c r="GX54" i="32" s="1"/>
  <c r="GY54" i="32" s="1"/>
  <c r="GZ54" i="32" s="1"/>
  <c r="IG53" i="32"/>
  <c r="IH54" i="32"/>
  <c r="IA54" i="32" s="1"/>
  <c r="IB54" i="32" s="1"/>
  <c r="IC54" i="32" s="1"/>
  <c r="ID54" i="32" s="1"/>
  <c r="II53" i="32"/>
  <c r="GP53" i="32"/>
  <c r="AA19" i="32"/>
  <c r="S19" i="32"/>
  <c r="T19" i="32" s="1"/>
  <c r="EK53" i="32"/>
  <c r="EF53" i="32"/>
  <c r="EG54" i="32"/>
  <c r="DZ54" i="32" s="1"/>
  <c r="EA54" i="32" s="1"/>
  <c r="EB54" i="32" s="1"/>
  <c r="EC54" i="32" s="1"/>
  <c r="AN54" i="32"/>
  <c r="AO54" i="32" s="1"/>
  <c r="AP54" i="32" s="1"/>
  <c r="AQ54" i="32" s="1"/>
  <c r="DQ53" i="32"/>
  <c r="DR54" i="32"/>
  <c r="DK54" i="32" s="1"/>
  <c r="DL54" i="32" s="1"/>
  <c r="DM54" i="32" s="1"/>
  <c r="DN54" i="32" s="1"/>
  <c r="JA53" i="32"/>
  <c r="JL38" i="32"/>
  <c r="JE38" i="32" s="1"/>
  <c r="JF38" i="32" s="1"/>
  <c r="JG38" i="32" s="1"/>
  <c r="JK37" i="32"/>
  <c r="JM37" i="32"/>
  <c r="DS53" i="32"/>
  <c r="EZ53" i="32"/>
  <c r="HS54" i="32"/>
  <c r="HL54" i="32" s="1"/>
  <c r="HM54" i="32" s="1"/>
  <c r="HN54" i="32" s="1"/>
  <c r="HO54" i="32" s="1"/>
  <c r="HR53" i="32"/>
  <c r="EU53" i="32"/>
  <c r="EV54" i="32"/>
  <c r="EO54" i="32" s="1"/>
  <c r="EP54" i="32" s="1"/>
  <c r="EQ54" i="32" s="1"/>
  <c r="ER54" i="32" s="1"/>
  <c r="KD37" i="32"/>
  <c r="JX37" i="32"/>
  <c r="JY37" i="32" s="1"/>
  <c r="KC38" i="32"/>
  <c r="JS38" i="32" s="1"/>
  <c r="DC54" i="32"/>
  <c r="CV54" i="32" s="1"/>
  <c r="CW54" i="32" s="1"/>
  <c r="CX54" i="32" s="1"/>
  <c r="CY54" i="32" s="1"/>
  <c r="DB53" i="32"/>
  <c r="DD53" i="32"/>
  <c r="IW54" i="32"/>
  <c r="IP54" i="32" s="1"/>
  <c r="IQ54" i="32" s="1"/>
  <c r="IR54" i="32" s="1"/>
  <c r="IS54" i="32" s="1"/>
  <c r="IV53" i="32"/>
  <c r="LB37" i="32"/>
  <c r="LC37" i="32" s="1"/>
  <c r="LG38" i="32"/>
  <c r="KW38" i="32" s="1"/>
  <c r="LH37" i="32"/>
  <c r="FK54" i="32"/>
  <c r="FD54" i="32" s="1"/>
  <c r="FE54" i="32" s="1"/>
  <c r="FF54" i="32" s="1"/>
  <c r="FG54" i="32" s="1"/>
  <c r="FJ53" i="32"/>
  <c r="EH22" i="33" l="1"/>
  <c r="EF22" i="33"/>
  <c r="EJ22" i="33"/>
  <c r="IW22" i="33"/>
  <c r="JX22" i="33"/>
  <c r="MY22" i="33"/>
  <c r="NA22" i="33"/>
  <c r="ND22" i="33"/>
  <c r="AK22" i="33"/>
  <c r="BG22" i="33" s="1"/>
  <c r="CC22" i="33" s="1"/>
  <c r="RH22" i="33"/>
  <c r="KE22" i="33"/>
  <c r="JN22" i="33"/>
  <c r="JK22" i="33"/>
  <c r="JD22" i="33"/>
  <c r="LB22" i="33"/>
  <c r="LT23" i="33"/>
  <c r="NH23" i="33"/>
  <c r="QR22" i="33"/>
  <c r="PZ22" i="33"/>
  <c r="PD22" i="33" s="1"/>
  <c r="FY22" i="33"/>
  <c r="HR22" i="33"/>
  <c r="HX22" i="33"/>
  <c r="LX23" i="33"/>
  <c r="QA22" i="33"/>
  <c r="PE22" i="33" s="1"/>
  <c r="QJ22" i="33"/>
  <c r="PN22" i="33" s="1"/>
  <c r="HO22" i="33"/>
  <c r="PW22" i="33"/>
  <c r="PA22" i="33" s="1"/>
  <c r="LQ23" i="33"/>
  <c r="LD22" i="33"/>
  <c r="HC22" i="33"/>
  <c r="QK22" i="33" s="1"/>
  <c r="PO22" i="33" s="1"/>
  <c r="MI23" i="33"/>
  <c r="HA22" i="33"/>
  <c r="MC23" i="33" s="1"/>
  <c r="QO22" i="33"/>
  <c r="PS22" i="33" s="1"/>
  <c r="LV23" i="33"/>
  <c r="HF22" i="33"/>
  <c r="QN22" i="33" s="1"/>
  <c r="PR22" i="33" s="1"/>
  <c r="HP22" i="33"/>
  <c r="DF22" i="33"/>
  <c r="EX22" i="33" s="1"/>
  <c r="DM22" i="33"/>
  <c r="FE22" i="33" s="1"/>
  <c r="DP22" i="33"/>
  <c r="FH22" i="33" s="1"/>
  <c r="J43" i="15"/>
  <c r="H44" i="15"/>
  <c r="P44" i="15" s="1"/>
  <c r="G44" i="15"/>
  <c r="I43" i="15"/>
  <c r="E46" i="15"/>
  <c r="F45" i="15"/>
  <c r="O42" i="15"/>
  <c r="CK23" i="33"/>
  <c r="CS22" i="33"/>
  <c r="NX23" i="33"/>
  <c r="U19" i="32"/>
  <c r="V19" i="32" s="1"/>
  <c r="AB19" i="32" s="1"/>
  <c r="ES54" i="32"/>
  <c r="ET54" i="32" s="1"/>
  <c r="FA54" i="32"/>
  <c r="EX55" i="32"/>
  <c r="EN55" i="32" s="1"/>
  <c r="EY54" i="32"/>
  <c r="FP54" i="32"/>
  <c r="FM55" i="32"/>
  <c r="FC55" i="32" s="1"/>
  <c r="FH54" i="32"/>
  <c r="FI54" i="32" s="1"/>
  <c r="FN54" i="32"/>
  <c r="AW55" i="32"/>
  <c r="AM55" i="32" s="1"/>
  <c r="AZ54" i="32"/>
  <c r="AX54" i="32"/>
  <c r="AT54" i="32"/>
  <c r="AR54" i="32"/>
  <c r="AS54" i="32" s="1"/>
  <c r="HG54" i="32"/>
  <c r="HF55" i="32"/>
  <c r="GV55" i="32" s="1"/>
  <c r="HA54" i="32"/>
  <c r="HB54" i="32" s="1"/>
  <c r="HI54" i="32"/>
  <c r="IY55" i="32"/>
  <c r="IO55" i="32" s="1"/>
  <c r="JB54" i="32"/>
  <c r="IT54" i="32"/>
  <c r="IU54" i="32" s="1"/>
  <c r="IZ54" i="32"/>
  <c r="HU55" i="32"/>
  <c r="HK55" i="32" s="1"/>
  <c r="HV54" i="32"/>
  <c r="HP54" i="32"/>
  <c r="HQ54" i="32" s="1"/>
  <c r="HX54" i="32"/>
  <c r="JH38" i="32"/>
  <c r="JQ38" i="32"/>
  <c r="GC54" i="32"/>
  <c r="FW54" i="32"/>
  <c r="FX54" i="32" s="1"/>
  <c r="GA54" i="32" s="1"/>
  <c r="GB55" i="32"/>
  <c r="FR55" i="32" s="1"/>
  <c r="GE54" i="32"/>
  <c r="JZ37" i="32"/>
  <c r="KA38" i="32"/>
  <c r="JT38" i="32" s="1"/>
  <c r="JU38" i="32" s="1"/>
  <c r="JV38" i="32" s="1"/>
  <c r="KB37" i="32"/>
  <c r="JP37" i="32"/>
  <c r="IL53" i="32"/>
  <c r="LS37" i="32"/>
  <c r="LT38" i="32"/>
  <c r="LM38" i="32" s="1"/>
  <c r="LN38" i="32" s="1"/>
  <c r="LO38" i="32" s="1"/>
  <c r="LU37" i="32"/>
  <c r="DV53" i="32"/>
  <c r="IE54" i="32"/>
  <c r="IF54" i="32" s="1"/>
  <c r="IK54" i="32"/>
  <c r="IJ55" i="32"/>
  <c r="HZ55" i="32" s="1"/>
  <c r="IM54" i="32"/>
  <c r="BN53" i="32"/>
  <c r="GL54" i="32"/>
  <c r="GM54" i="32" s="1"/>
  <c r="GT54" i="32"/>
  <c r="GQ55" i="32"/>
  <c r="GG55" i="32" s="1"/>
  <c r="GR54" i="32"/>
  <c r="BI54" i="32"/>
  <c r="BO54" i="32"/>
  <c r="BL55" i="32"/>
  <c r="BB55" i="32" s="1"/>
  <c r="BG54" i="32"/>
  <c r="BH54" i="32" s="1"/>
  <c r="BJ55" i="32" s="1"/>
  <c r="BM54" i="32"/>
  <c r="CP55" i="32"/>
  <c r="CF55" i="32" s="1"/>
  <c r="CS54" i="32"/>
  <c r="CQ54" i="32"/>
  <c r="CK54" i="32"/>
  <c r="CL54" i="32" s="1"/>
  <c r="KP38" i="32"/>
  <c r="KI38" i="32" s="1"/>
  <c r="KJ38" i="32" s="1"/>
  <c r="KK38" i="32" s="1"/>
  <c r="KO37" i="32"/>
  <c r="KQ37" i="32"/>
  <c r="BX54" i="32"/>
  <c r="BY55" i="32"/>
  <c r="BR55" i="32" s="1"/>
  <c r="BS55" i="32" s="1"/>
  <c r="BT55" i="32" s="1"/>
  <c r="BU55" i="32" s="1"/>
  <c r="BZ54" i="32"/>
  <c r="CZ54" i="32"/>
  <c r="DA54" i="32" s="1"/>
  <c r="DD54" i="32" s="1"/>
  <c r="DF54" i="32"/>
  <c r="DH54" i="32"/>
  <c r="DE55" i="32"/>
  <c r="CU55" i="32" s="1"/>
  <c r="DT55" i="32"/>
  <c r="DJ55" i="32" s="1"/>
  <c r="DU54" i="32"/>
  <c r="DO54" i="32"/>
  <c r="DP54" i="32" s="1"/>
  <c r="DS54" i="32" s="1"/>
  <c r="DW54" i="32"/>
  <c r="EI55" i="32"/>
  <c r="DY55" i="32" s="1"/>
  <c r="ED54" i="32"/>
  <c r="EE54" i="32" s="1"/>
  <c r="EL54" i="32"/>
  <c r="EJ54" i="32"/>
  <c r="KZ22" i="33"/>
  <c r="LD37" i="32"/>
  <c r="LE38" i="32"/>
  <c r="KX38" i="32" s="1"/>
  <c r="KY38" i="32" s="1"/>
  <c r="KZ38" i="32" s="1"/>
  <c r="LF37" i="32"/>
  <c r="DG53" i="32"/>
  <c r="GS53" i="32"/>
  <c r="GD53" i="32"/>
  <c r="EE22" i="33" l="1"/>
  <c r="ER22" i="33"/>
  <c r="EA22" i="33"/>
  <c r="ED22" i="33"/>
  <c r="EO22" i="33"/>
  <c r="ES22" i="33"/>
  <c r="EN22" i="33"/>
  <c r="IF23" i="33"/>
  <c r="QY22" i="33"/>
  <c r="OK22" i="33"/>
  <c r="LM22" i="33"/>
  <c r="KQ22" i="33" s="1"/>
  <c r="MN22" i="33"/>
  <c r="KH22" i="33"/>
  <c r="MX22" i="33"/>
  <c r="MU22" i="33"/>
  <c r="FX22" i="33"/>
  <c r="KD22" i="33"/>
  <c r="FZ22" i="33"/>
  <c r="KF22" i="33"/>
  <c r="JM22" i="33"/>
  <c r="JE23" i="33"/>
  <c r="T23" i="33"/>
  <c r="AP23" i="33" s="1"/>
  <c r="BL23" i="33" s="1"/>
  <c r="LH22" i="33"/>
  <c r="NO23" i="33"/>
  <c r="KX22" i="33"/>
  <c r="GP22" i="33"/>
  <c r="PX22" i="33" s="1"/>
  <c r="PB22" i="33" s="1"/>
  <c r="GK22" i="33"/>
  <c r="GB22" i="33"/>
  <c r="KY22" i="33"/>
  <c r="KU22" i="33"/>
  <c r="HY22" i="33"/>
  <c r="ME23" i="33"/>
  <c r="QI22" i="33"/>
  <c r="PM22" i="33" s="1"/>
  <c r="HW22" i="33"/>
  <c r="IB22" i="33"/>
  <c r="GW22" i="33"/>
  <c r="QE22" i="33" s="1"/>
  <c r="PI22" i="33" s="1"/>
  <c r="MH23" i="33"/>
  <c r="GZ22" i="33"/>
  <c r="MB23" i="33" s="1"/>
  <c r="DO22" i="33"/>
  <c r="FG22" i="33" s="1"/>
  <c r="DG23" i="33"/>
  <c r="EY23" i="33" s="1"/>
  <c r="E47" i="15"/>
  <c r="F46" i="15"/>
  <c r="I44" i="15"/>
  <c r="J44" i="15"/>
  <c r="O43" i="15"/>
  <c r="G45" i="15"/>
  <c r="H45" i="15"/>
  <c r="P45" i="15" s="1"/>
  <c r="CY22" i="33"/>
  <c r="AJ23" i="33"/>
  <c r="IV23" i="33"/>
  <c r="W19" i="32"/>
  <c r="X19" i="32" s="1"/>
  <c r="CA56" i="32"/>
  <c r="BQ56" i="32" s="1"/>
  <c r="CD55" i="32"/>
  <c r="BV55" i="32"/>
  <c r="BW55" i="32" s="1"/>
  <c r="BZ55" i="32" s="1"/>
  <c r="CB55" i="32"/>
  <c r="LA38" i="32"/>
  <c r="LJ38" i="32"/>
  <c r="KL38" i="32"/>
  <c r="KU38" i="32"/>
  <c r="DV54" i="32"/>
  <c r="DG54" i="32"/>
  <c r="CM54" i="32"/>
  <c r="CN55" i="32"/>
  <c r="CG55" i="32" s="1"/>
  <c r="CH55" i="32" s="1"/>
  <c r="CI55" i="32" s="1"/>
  <c r="CJ55" i="32" s="1"/>
  <c r="CO54" i="32"/>
  <c r="GO55" i="32"/>
  <c r="GH55" i="32" s="1"/>
  <c r="GI55" i="32" s="1"/>
  <c r="GJ55" i="32" s="1"/>
  <c r="GK55" i="32" s="1"/>
  <c r="GN54" i="32"/>
  <c r="FJ54" i="32"/>
  <c r="FK55" i="32"/>
  <c r="FD55" i="32" s="1"/>
  <c r="FE55" i="32" s="1"/>
  <c r="FF55" i="32" s="1"/>
  <c r="FG55" i="32" s="1"/>
  <c r="FL54" i="32"/>
  <c r="GD54" i="32"/>
  <c r="LI37" i="32"/>
  <c r="EG55" i="32"/>
  <c r="DZ55" i="32" s="1"/>
  <c r="EA55" i="32" s="1"/>
  <c r="EB55" i="32" s="1"/>
  <c r="EC55" i="32" s="1"/>
  <c r="EF54" i="32"/>
  <c r="EH54" i="32"/>
  <c r="LP38" i="32"/>
  <c r="LY38" i="32"/>
  <c r="BC55" i="32"/>
  <c r="BD55" i="32" s="1"/>
  <c r="BE55" i="32" s="1"/>
  <c r="BF55" i="32" s="1"/>
  <c r="BK54" i="32"/>
  <c r="KE37" i="32"/>
  <c r="JI38" i="32"/>
  <c r="JJ38" i="32" s="1"/>
  <c r="JO38" i="32"/>
  <c r="JN39" i="32"/>
  <c r="JD39" i="32" s="1"/>
  <c r="JW38" i="32"/>
  <c r="KF38" i="32"/>
  <c r="KT37" i="32"/>
  <c r="LI22" i="33"/>
  <c r="IH55" i="32"/>
  <c r="IA55" i="32" s="1"/>
  <c r="IB55" i="32" s="1"/>
  <c r="IC55" i="32" s="1"/>
  <c r="ID55" i="32" s="1"/>
  <c r="IG54" i="32"/>
  <c r="LX37" i="32"/>
  <c r="FY54" i="32"/>
  <c r="FZ55" i="32"/>
  <c r="FS55" i="32" s="1"/>
  <c r="FT55" i="32" s="1"/>
  <c r="FU55" i="32" s="1"/>
  <c r="FV55" i="32" s="1"/>
  <c r="AU55" i="32"/>
  <c r="AN55" i="32" s="1"/>
  <c r="AO55" i="32" s="1"/>
  <c r="AP55" i="32" s="1"/>
  <c r="AQ55" i="32" s="1"/>
  <c r="AV54" i="32"/>
  <c r="EU54" i="32"/>
  <c r="EV55" i="32"/>
  <c r="EO55" i="32" s="1"/>
  <c r="EP55" i="32" s="1"/>
  <c r="EQ55" i="32" s="1"/>
  <c r="ER55" i="32" s="1"/>
  <c r="EW54" i="32"/>
  <c r="DQ54" i="32"/>
  <c r="DR55" i="32"/>
  <c r="DK55" i="32" s="1"/>
  <c r="DL55" i="32" s="1"/>
  <c r="DM55" i="32" s="1"/>
  <c r="DN55" i="32" s="1"/>
  <c r="LL22" i="33"/>
  <c r="GP54" i="32"/>
  <c r="DB54" i="32"/>
  <c r="DC55" i="32"/>
  <c r="CV55" i="32" s="1"/>
  <c r="CW55" i="32" s="1"/>
  <c r="CX55" i="32" s="1"/>
  <c r="CY55" i="32" s="1"/>
  <c r="CC54" i="32"/>
  <c r="II54" i="32"/>
  <c r="HR54" i="32"/>
  <c r="HS55" i="32"/>
  <c r="HL55" i="32" s="1"/>
  <c r="HM55" i="32" s="1"/>
  <c r="HN55" i="32" s="1"/>
  <c r="HO55" i="32" s="1"/>
  <c r="HT54" i="32"/>
  <c r="IW55" i="32"/>
  <c r="IP55" i="32" s="1"/>
  <c r="IQ55" i="32" s="1"/>
  <c r="IR55" i="32" s="1"/>
  <c r="IS55" i="32" s="1"/>
  <c r="IV54" i="32"/>
  <c r="IX54" i="32"/>
  <c r="HC54" i="32"/>
  <c r="HD55" i="32"/>
  <c r="GW55" i="32" s="1"/>
  <c r="GX55" i="32" s="1"/>
  <c r="GY55" i="32" s="1"/>
  <c r="GZ55" i="32" s="1"/>
  <c r="HE54" i="32"/>
  <c r="EB22" i="33" l="1"/>
  <c r="EM22" i="33"/>
  <c r="EI22" i="33"/>
  <c r="IM23" i="33"/>
  <c r="QX22" i="33"/>
  <c r="OJ22" i="33"/>
  <c r="RK22" i="33"/>
  <c r="OW22" i="33"/>
  <c r="NP23" i="33"/>
  <c r="OL22" i="33"/>
  <c r="RB22" i="33"/>
  <c r="ON22" i="33"/>
  <c r="GQ23" i="33"/>
  <c r="LS24" i="33" s="1"/>
  <c r="JY22" i="33"/>
  <c r="MW22" i="33"/>
  <c r="GG22" i="33"/>
  <c r="KM22" i="33"/>
  <c r="FW22" i="33"/>
  <c r="OI22" i="33" s="1"/>
  <c r="KC22" i="33"/>
  <c r="FV22" i="33"/>
  <c r="KB22" i="33"/>
  <c r="QZ22" i="33"/>
  <c r="GF22" i="33"/>
  <c r="KL22" i="33"/>
  <c r="GJ22" i="33"/>
  <c r="OV22" i="33" s="1"/>
  <c r="KP22" i="33"/>
  <c r="MO23" i="33"/>
  <c r="JS22" i="33"/>
  <c r="AA23" i="33"/>
  <c r="AW23" i="33" s="1"/>
  <c r="BS23" i="33" s="1"/>
  <c r="LR23" i="33"/>
  <c r="HL22" i="33"/>
  <c r="OA23" i="33"/>
  <c r="NR23" i="33"/>
  <c r="FS22" i="33"/>
  <c r="LG22" i="33"/>
  <c r="HS22" i="33"/>
  <c r="LY23" i="33"/>
  <c r="HV22" i="33"/>
  <c r="QH22" i="33"/>
  <c r="PL22" i="33" s="1"/>
  <c r="GY22" i="33"/>
  <c r="HU22" i="33" s="1"/>
  <c r="DU22" i="33"/>
  <c r="FM22" i="33" s="1"/>
  <c r="J45" i="15"/>
  <c r="H46" i="15"/>
  <c r="P46" i="15" s="1"/>
  <c r="G46" i="15"/>
  <c r="I45" i="15"/>
  <c r="O44" i="15"/>
  <c r="E48" i="15"/>
  <c r="F47" i="15"/>
  <c r="CH23" i="33"/>
  <c r="LC22" i="33"/>
  <c r="NN23" i="33"/>
  <c r="BF23" i="33"/>
  <c r="CB23" i="33" s="1"/>
  <c r="AK19" i="32"/>
  <c r="AH19" i="32"/>
  <c r="BO55" i="32"/>
  <c r="BL56" i="32"/>
  <c r="BB56" i="32" s="1"/>
  <c r="BI55" i="32"/>
  <c r="BG55" i="32"/>
  <c r="BH55" i="32" s="1"/>
  <c r="BJ56" i="32" s="1"/>
  <c r="BM55" i="32"/>
  <c r="IM55" i="32"/>
  <c r="IJ56" i="32"/>
  <c r="HZ56" i="32" s="1"/>
  <c r="IK55" i="32"/>
  <c r="IE55" i="32"/>
  <c r="IF55" i="32" s="1"/>
  <c r="II55" i="32" s="1"/>
  <c r="HG55" i="32"/>
  <c r="HF56" i="32"/>
  <c r="GV56" i="32" s="1"/>
  <c r="HI55" i="32"/>
  <c r="HA55" i="32"/>
  <c r="HB55" i="32" s="1"/>
  <c r="HE55" i="32" s="1"/>
  <c r="IT55" i="32"/>
  <c r="IU55" i="32" s="1"/>
  <c r="IX55" i="32" s="1"/>
  <c r="IY56" i="32"/>
  <c r="IO56" i="32" s="1"/>
  <c r="JB55" i="32"/>
  <c r="IZ55" i="32"/>
  <c r="HP55" i="32"/>
  <c r="HQ55" i="32" s="1"/>
  <c r="HT55" i="32" s="1"/>
  <c r="HX55" i="32"/>
  <c r="HU56" i="32"/>
  <c r="HK56" i="32" s="1"/>
  <c r="HV55" i="32"/>
  <c r="CZ55" i="32"/>
  <c r="DA55" i="32" s="1"/>
  <c r="DE56" i="32"/>
  <c r="CU56" i="32" s="1"/>
  <c r="DF55" i="32"/>
  <c r="DH55" i="32"/>
  <c r="GC55" i="32"/>
  <c r="GB56" i="32"/>
  <c r="FR56" i="32" s="1"/>
  <c r="FW55" i="32"/>
  <c r="FX55" i="32" s="1"/>
  <c r="GE55" i="32"/>
  <c r="GS54" i="32"/>
  <c r="FP55" i="32"/>
  <c r="FM56" i="32"/>
  <c r="FC56" i="32" s="1"/>
  <c r="FH55" i="32"/>
  <c r="FI55" i="32" s="1"/>
  <c r="FL55" i="32" s="1"/>
  <c r="FN55" i="32"/>
  <c r="JA54" i="32"/>
  <c r="EZ54" i="32"/>
  <c r="AY54" i="32"/>
  <c r="GL55" i="32"/>
  <c r="GM55" i="32" s="1"/>
  <c r="GR55" i="32"/>
  <c r="GQ56" i="32"/>
  <c r="GG56" i="32" s="1"/>
  <c r="GT55" i="32"/>
  <c r="ED55" i="32"/>
  <c r="EE55" i="32" s="1"/>
  <c r="EH55" i="32" s="1"/>
  <c r="EL55" i="32"/>
  <c r="EI56" i="32"/>
  <c r="DY56" i="32" s="1"/>
  <c r="EJ55" i="32"/>
  <c r="JX38" i="32"/>
  <c r="JY38" i="32" s="1"/>
  <c r="KC39" i="32"/>
  <c r="JS39" i="32" s="1"/>
  <c r="KD38" i="32"/>
  <c r="JL39" i="32"/>
  <c r="JE39" i="32" s="1"/>
  <c r="JF39" i="32" s="1"/>
  <c r="JG39" i="32" s="1"/>
  <c r="JK38" i="32"/>
  <c r="JM38" i="32"/>
  <c r="KV22" i="33"/>
  <c r="FO54" i="32"/>
  <c r="KR39" i="32"/>
  <c r="KH39" i="32" s="1"/>
  <c r="KS38" i="32"/>
  <c r="KM38" i="32"/>
  <c r="KN38" i="32" s="1"/>
  <c r="BX55" i="32"/>
  <c r="BY56" i="32"/>
  <c r="BR56" i="32" s="1"/>
  <c r="BS56" i="32" s="1"/>
  <c r="BT56" i="32" s="1"/>
  <c r="BU56" i="32" s="1"/>
  <c r="HW54" i="32"/>
  <c r="CC55" i="32"/>
  <c r="EX56" i="32"/>
  <c r="EN56" i="32" s="1"/>
  <c r="EY55" i="32"/>
  <c r="ES55" i="32"/>
  <c r="ET55" i="32" s="1"/>
  <c r="FA55" i="32"/>
  <c r="AF19" i="32"/>
  <c r="Y19" i="32"/>
  <c r="BN54" i="32"/>
  <c r="LV39" i="32"/>
  <c r="LL39" i="32" s="1"/>
  <c r="LQ38" i="32"/>
  <c r="LR38" i="32" s="1"/>
  <c r="LW38" i="32"/>
  <c r="CR54" i="32"/>
  <c r="AZ55" i="32"/>
  <c r="AX55" i="32"/>
  <c r="AW56" i="32"/>
  <c r="AM56" i="32" s="1"/>
  <c r="AT55" i="32"/>
  <c r="AR55" i="32"/>
  <c r="AS55" i="32" s="1"/>
  <c r="AU56" i="32" s="1"/>
  <c r="DT56" i="32"/>
  <c r="DJ56" i="32" s="1"/>
  <c r="DW55" i="32"/>
  <c r="DU55" i="32"/>
  <c r="DO55" i="32"/>
  <c r="DP55" i="32" s="1"/>
  <c r="HH54" i="32"/>
  <c r="IL54" i="32"/>
  <c r="CK55" i="32"/>
  <c r="CL55" i="32" s="1"/>
  <c r="CQ55" i="32"/>
  <c r="CS55" i="32"/>
  <c r="CP56" i="32"/>
  <c r="CF56" i="32" s="1"/>
  <c r="EK54" i="32"/>
  <c r="LB38" i="32"/>
  <c r="LC38" i="32" s="1"/>
  <c r="LG39" i="32"/>
  <c r="KW39" i="32" s="1"/>
  <c r="LH38" i="32"/>
  <c r="IP23" i="33" l="1"/>
  <c r="AM23" i="33"/>
  <c r="BI23" i="33" s="1"/>
  <c r="CE23" i="33" s="1"/>
  <c r="EL22" i="33"/>
  <c r="AB23" i="33"/>
  <c r="AX23" i="33" s="1"/>
  <c r="BT23" i="33" s="1"/>
  <c r="IN23" i="33"/>
  <c r="NL23" i="33"/>
  <c r="OH22" i="33"/>
  <c r="RG22" i="33"/>
  <c r="OS22" i="33"/>
  <c r="NV23" i="33"/>
  <c r="OR22" i="33"/>
  <c r="QS22" i="33"/>
  <c r="OE22" i="33"/>
  <c r="HM23" i="33"/>
  <c r="PY23" i="33"/>
  <c r="PC23" i="33" s="1"/>
  <c r="NC22" i="33"/>
  <c r="RF22" i="33"/>
  <c r="QW22" i="33"/>
  <c r="NM23" i="33"/>
  <c r="RJ22" i="33"/>
  <c r="QV22" i="33"/>
  <c r="GA22" i="33"/>
  <c r="OM22" i="33" s="1"/>
  <c r="KG22" i="33"/>
  <c r="FT22" i="33"/>
  <c r="OF22" i="33" s="1"/>
  <c r="JZ22" i="33"/>
  <c r="GE22" i="33"/>
  <c r="KK22" i="33"/>
  <c r="JB23" i="33"/>
  <c r="IY23" i="33"/>
  <c r="AD23" i="33"/>
  <c r="AZ23" i="33" s="1"/>
  <c r="BV23" i="33" s="1"/>
  <c r="NI23" i="33"/>
  <c r="QG22" i="33"/>
  <c r="PK22" i="33" s="1"/>
  <c r="LF22" i="33"/>
  <c r="MA23" i="33"/>
  <c r="HE22" i="33"/>
  <c r="IA22" i="33" s="1"/>
  <c r="DD23" i="33"/>
  <c r="EV23" i="33" s="1"/>
  <c r="E49" i="15"/>
  <c r="F48" i="15"/>
  <c r="O45" i="15"/>
  <c r="I46" i="15"/>
  <c r="G47" i="15"/>
  <c r="H47" i="15"/>
  <c r="P47" i="15" s="1"/>
  <c r="J46" i="15"/>
  <c r="CO23" i="33"/>
  <c r="CX23" i="33"/>
  <c r="NW23" i="33"/>
  <c r="Z23" i="33"/>
  <c r="IL23" i="33"/>
  <c r="NZ23" i="33"/>
  <c r="BK55" i="32"/>
  <c r="BN55" i="32" s="1"/>
  <c r="BC56" i="32"/>
  <c r="BD56" i="32" s="1"/>
  <c r="BE56" i="32" s="1"/>
  <c r="BF56" i="32" s="1"/>
  <c r="CD56" i="32"/>
  <c r="CA57" i="32"/>
  <c r="BQ57" i="32" s="1"/>
  <c r="BV56" i="32"/>
  <c r="BW56" i="32" s="1"/>
  <c r="CB56" i="32"/>
  <c r="DQ55" i="32"/>
  <c r="DR56" i="32"/>
  <c r="DK56" i="32" s="1"/>
  <c r="DL56" i="32" s="1"/>
  <c r="DM56" i="32" s="1"/>
  <c r="DN56" i="32" s="1"/>
  <c r="DS55" i="32"/>
  <c r="AN56" i="32"/>
  <c r="AO56" i="32" s="1"/>
  <c r="AP56" i="32" s="1"/>
  <c r="AQ56" i="32" s="1"/>
  <c r="LT39" i="32"/>
  <c r="LM39" i="32" s="1"/>
  <c r="LN39" i="32" s="1"/>
  <c r="LO39" i="32" s="1"/>
  <c r="LS38" i="32"/>
  <c r="LU38" i="32"/>
  <c r="FY55" i="32"/>
  <c r="FZ56" i="32"/>
  <c r="FS56" i="32" s="1"/>
  <c r="FT56" i="32" s="1"/>
  <c r="FU56" i="32" s="1"/>
  <c r="FV56" i="32" s="1"/>
  <c r="GA55" i="32"/>
  <c r="IL55" i="32"/>
  <c r="EK55" i="32"/>
  <c r="JH39" i="32"/>
  <c r="JQ39" i="32"/>
  <c r="CN56" i="32"/>
  <c r="CG56" i="32" s="1"/>
  <c r="CH56" i="32" s="1"/>
  <c r="CI56" i="32" s="1"/>
  <c r="CJ56" i="32" s="1"/>
  <c r="CM55" i="32"/>
  <c r="CO55" i="32"/>
  <c r="EU55" i="32"/>
  <c r="EV56" i="32"/>
  <c r="EO56" i="32" s="1"/>
  <c r="EP56" i="32" s="1"/>
  <c r="EQ56" i="32" s="1"/>
  <c r="ER56" i="32" s="1"/>
  <c r="KP39" i="32"/>
  <c r="KI39" i="32" s="1"/>
  <c r="KJ39" i="32" s="1"/>
  <c r="KK39" i="32" s="1"/>
  <c r="KO38" i="32"/>
  <c r="KQ38" i="32"/>
  <c r="GN55" i="32"/>
  <c r="GO56" i="32"/>
  <c r="GH56" i="32" s="1"/>
  <c r="GI56" i="32" s="1"/>
  <c r="GJ56" i="32" s="1"/>
  <c r="GK56" i="32" s="1"/>
  <c r="EW55" i="32"/>
  <c r="AE20" i="32"/>
  <c r="Z19" i="32"/>
  <c r="AC19" i="32" s="1"/>
  <c r="AJ19" i="32"/>
  <c r="HW55" i="32"/>
  <c r="JP38" i="32"/>
  <c r="AV55" i="32"/>
  <c r="JA55" i="32"/>
  <c r="DB55" i="32"/>
  <c r="DC56" i="32"/>
  <c r="CV56" i="32" s="1"/>
  <c r="CW56" i="32" s="1"/>
  <c r="CX56" i="32" s="1"/>
  <c r="CY56" i="32" s="1"/>
  <c r="DD55" i="32"/>
  <c r="HR55" i="32"/>
  <c r="HS56" i="32"/>
  <c r="HL56" i="32" s="1"/>
  <c r="HM56" i="32" s="1"/>
  <c r="HN56" i="32" s="1"/>
  <c r="HO56" i="32" s="1"/>
  <c r="IV55" i="32"/>
  <c r="IW56" i="32"/>
  <c r="IP56" i="32" s="1"/>
  <c r="IQ56" i="32" s="1"/>
  <c r="IR56" i="32" s="1"/>
  <c r="IS56" i="32" s="1"/>
  <c r="LE39" i="32"/>
  <c r="KX39" i="32" s="1"/>
  <c r="KY39" i="32" s="1"/>
  <c r="KZ39" i="32" s="1"/>
  <c r="LD38" i="32"/>
  <c r="LF38" i="32"/>
  <c r="HH55" i="32"/>
  <c r="FO55" i="32"/>
  <c r="JZ38" i="32"/>
  <c r="KA39" i="32"/>
  <c r="JT39" i="32" s="1"/>
  <c r="JU39" i="32" s="1"/>
  <c r="JV39" i="32" s="1"/>
  <c r="KB38" i="32"/>
  <c r="EG56" i="32"/>
  <c r="DZ56" i="32" s="1"/>
  <c r="EA56" i="32" s="1"/>
  <c r="EB56" i="32" s="1"/>
  <c r="EC56" i="32" s="1"/>
  <c r="EF55" i="32"/>
  <c r="FJ55" i="32"/>
  <c r="FK56" i="32"/>
  <c r="FD56" i="32" s="1"/>
  <c r="FE56" i="32" s="1"/>
  <c r="FF56" i="32" s="1"/>
  <c r="FG56" i="32" s="1"/>
  <c r="GP55" i="32"/>
  <c r="HC55" i="32"/>
  <c r="HD56" i="32"/>
  <c r="GW56" i="32" s="1"/>
  <c r="GX56" i="32" s="1"/>
  <c r="GY56" i="32" s="1"/>
  <c r="GZ56" i="32" s="1"/>
  <c r="IG55" i="32"/>
  <c r="IH56" i="32"/>
  <c r="IA56" i="32" s="1"/>
  <c r="IB56" i="32" s="1"/>
  <c r="IC56" i="32" s="1"/>
  <c r="ID56" i="32" s="1"/>
  <c r="U23" i="33" l="1"/>
  <c r="Y23" i="33"/>
  <c r="EC23" i="33"/>
  <c r="AH23" i="33"/>
  <c r="BD23" i="33" s="1"/>
  <c r="BZ23" i="33" s="1"/>
  <c r="CV23" i="33" s="1"/>
  <c r="X23" i="33"/>
  <c r="AT23" i="33" s="1"/>
  <c r="BP23" i="33" s="1"/>
  <c r="CL23" i="33" s="1"/>
  <c r="EK22" i="33"/>
  <c r="IT23" i="33"/>
  <c r="IJ23" i="33"/>
  <c r="KW23" i="33"/>
  <c r="FU23" i="33" s="1"/>
  <c r="OG23" i="33" s="1"/>
  <c r="RE22" i="33"/>
  <c r="OQ22" i="33"/>
  <c r="IK23" i="33"/>
  <c r="KJ22" i="33"/>
  <c r="ML23" i="33"/>
  <c r="QT22" i="33"/>
  <c r="RA22" i="33"/>
  <c r="NQ23" i="33"/>
  <c r="NU23" i="33"/>
  <c r="JR23" i="33"/>
  <c r="JI23" i="33"/>
  <c r="IG23" i="33"/>
  <c r="LE22" i="33"/>
  <c r="GD22" i="33"/>
  <c r="MG23" i="33"/>
  <c r="QM22" i="33"/>
  <c r="PQ22" i="33" s="1"/>
  <c r="GN23" i="33"/>
  <c r="LP24" i="33" s="1"/>
  <c r="DK23" i="33"/>
  <c r="FC23" i="33" s="1"/>
  <c r="DT23" i="33"/>
  <c r="FL23" i="33" s="1"/>
  <c r="I47" i="15"/>
  <c r="G48" i="15"/>
  <c r="H48" i="15"/>
  <c r="P48" i="15" s="1"/>
  <c r="J47" i="15"/>
  <c r="O46" i="15"/>
  <c r="E50" i="15"/>
  <c r="F49" i="15"/>
  <c r="CP23" i="33"/>
  <c r="DA23" i="33"/>
  <c r="CR23" i="33"/>
  <c r="AL23" i="33"/>
  <c r="IX23" i="33"/>
  <c r="AQ23" i="33"/>
  <c r="BM23" i="33" s="1"/>
  <c r="AU23" i="33"/>
  <c r="BQ23" i="33" s="1"/>
  <c r="AI23" i="33"/>
  <c r="IU23" i="33"/>
  <c r="NJ23" i="33"/>
  <c r="AV23" i="33"/>
  <c r="BR23" i="33" s="1"/>
  <c r="FA56" i="32"/>
  <c r="EY56" i="32"/>
  <c r="EX57" i="32"/>
  <c r="EN57" i="32" s="1"/>
  <c r="ES56" i="32"/>
  <c r="ET56" i="32" s="1"/>
  <c r="KU39" i="32"/>
  <c r="KL39" i="32"/>
  <c r="FM57" i="32"/>
  <c r="FC57" i="32" s="1"/>
  <c r="FP56" i="32"/>
  <c r="FH56" i="32"/>
  <c r="FI56" i="32" s="1"/>
  <c r="FN56" i="32"/>
  <c r="JW39" i="32"/>
  <c r="KF39" i="32"/>
  <c r="EI57" i="32"/>
  <c r="DY57" i="32" s="1"/>
  <c r="EL56" i="32"/>
  <c r="EJ56" i="32"/>
  <c r="ED56" i="32"/>
  <c r="EE56" i="32" s="1"/>
  <c r="HA56" i="32"/>
  <c r="HB56" i="32" s="1"/>
  <c r="HG56" i="32"/>
  <c r="HI56" i="32"/>
  <c r="HF57" i="32"/>
  <c r="GV57" i="32" s="1"/>
  <c r="IJ57" i="32"/>
  <c r="HZ57" i="32" s="1"/>
  <c r="IE56" i="32"/>
  <c r="IF56" i="32" s="1"/>
  <c r="IK56" i="32"/>
  <c r="IM56" i="32"/>
  <c r="GS55" i="32"/>
  <c r="DT57" i="32"/>
  <c r="DJ57" i="32" s="1"/>
  <c r="DW56" i="32"/>
  <c r="DO56" i="32"/>
  <c r="DP56" i="32" s="1"/>
  <c r="DS56" i="32" s="1"/>
  <c r="DU56" i="32"/>
  <c r="CR55" i="32"/>
  <c r="HX56" i="32"/>
  <c r="HU57" i="32"/>
  <c r="HK57" i="32" s="1"/>
  <c r="HV56" i="32"/>
  <c r="HP56" i="32"/>
  <c r="HQ56" i="32" s="1"/>
  <c r="BX56" i="32"/>
  <c r="BY57" i="32"/>
  <c r="BR57" i="32" s="1"/>
  <c r="BS57" i="32" s="1"/>
  <c r="BT57" i="32" s="1"/>
  <c r="BU57" i="32" s="1"/>
  <c r="BZ56" i="32"/>
  <c r="AI19" i="32"/>
  <c r="DE57" i="32"/>
  <c r="CU57" i="32" s="1"/>
  <c r="DF56" i="32"/>
  <c r="CZ56" i="32"/>
  <c r="DA56" i="32" s="1"/>
  <c r="DD56" i="32" s="1"/>
  <c r="DH56" i="32"/>
  <c r="GD55" i="32"/>
  <c r="GL56" i="32"/>
  <c r="GM56" i="32" s="1"/>
  <c r="GQ57" i="32"/>
  <c r="GG57" i="32" s="1"/>
  <c r="GT56" i="32"/>
  <c r="GR56" i="32"/>
  <c r="JB56" i="32"/>
  <c r="IT56" i="32"/>
  <c r="IU56" i="32" s="1"/>
  <c r="IZ56" i="32"/>
  <c r="IY57" i="32"/>
  <c r="IO57" i="32" s="1"/>
  <c r="LA39" i="32"/>
  <c r="LJ39" i="32"/>
  <c r="LX38" i="32"/>
  <c r="DG55" i="32"/>
  <c r="GB57" i="32"/>
  <c r="FR57" i="32" s="1"/>
  <c r="GE56" i="32"/>
  <c r="FW56" i="32"/>
  <c r="FX56" i="32" s="1"/>
  <c r="GA56" i="32" s="1"/>
  <c r="GC56" i="32"/>
  <c r="KT38" i="32"/>
  <c r="BO56" i="32"/>
  <c r="BL57" i="32"/>
  <c r="BB57" i="32" s="1"/>
  <c r="BG56" i="32"/>
  <c r="BH56" i="32" s="1"/>
  <c r="BM56" i="32"/>
  <c r="BI56" i="32"/>
  <c r="CP57" i="32"/>
  <c r="CF57" i="32" s="1"/>
  <c r="CS56" i="32"/>
  <c r="CQ56" i="32"/>
  <c r="CK56" i="32"/>
  <c r="CL56" i="32" s="1"/>
  <c r="JI39" i="32"/>
  <c r="JJ39" i="32" s="1"/>
  <c r="JO39" i="32"/>
  <c r="JN40" i="32"/>
  <c r="JD40" i="32" s="1"/>
  <c r="DV55" i="32"/>
  <c r="LI38" i="32"/>
  <c r="KE38" i="32"/>
  <c r="AY55" i="32"/>
  <c r="AT56" i="32"/>
  <c r="AW57" i="32"/>
  <c r="AM57" i="32" s="1"/>
  <c r="AZ56" i="32"/>
  <c r="AR56" i="32"/>
  <c r="AS56" i="32" s="1"/>
  <c r="AU57" i="32" s="1"/>
  <c r="AX56" i="32"/>
  <c r="EZ55" i="32"/>
  <c r="LP39" i="32"/>
  <c r="LY39" i="32"/>
  <c r="AG23" i="33" l="1"/>
  <c r="BC23" i="33" s="1"/>
  <c r="BY23" i="33" s="1"/>
  <c r="CU23" i="33" s="1"/>
  <c r="EQ22" i="33"/>
  <c r="IO23" i="33"/>
  <c r="KA23" i="33"/>
  <c r="RD22" i="33"/>
  <c r="OP22" i="33"/>
  <c r="NB23" i="33"/>
  <c r="MS23" i="33"/>
  <c r="QU23" i="33"/>
  <c r="AC23" i="33"/>
  <c r="AY23" i="33" s="1"/>
  <c r="BU23" i="33" s="1"/>
  <c r="IS23" i="33"/>
  <c r="GC22" i="33"/>
  <c r="KI22" i="33"/>
  <c r="JL23" i="33"/>
  <c r="JF23" i="33"/>
  <c r="JU23" i="33"/>
  <c r="JP23" i="33"/>
  <c r="JJ23" i="33"/>
  <c r="NT23" i="33"/>
  <c r="LK22" i="33"/>
  <c r="PV23" i="33"/>
  <c r="OZ23" i="33" s="1"/>
  <c r="HJ23" i="33"/>
  <c r="HD23" i="33"/>
  <c r="HZ23" i="33" s="1"/>
  <c r="DR23" i="33"/>
  <c r="FJ23" i="33" s="1"/>
  <c r="DL23" i="33"/>
  <c r="FD23" i="33" s="1"/>
  <c r="DN23" i="33"/>
  <c r="FF23" i="33" s="1"/>
  <c r="GU23" i="33"/>
  <c r="HQ23" i="33" s="1"/>
  <c r="DH23" i="33"/>
  <c r="EZ23" i="33" s="1"/>
  <c r="DW23" i="33"/>
  <c r="FO23" i="33" s="1"/>
  <c r="O47" i="15"/>
  <c r="I48" i="15"/>
  <c r="H49" i="15"/>
  <c r="P49" i="15" s="1"/>
  <c r="G49" i="15"/>
  <c r="J48" i="15"/>
  <c r="E51" i="15"/>
  <c r="F50" i="15"/>
  <c r="CN23" i="33"/>
  <c r="CI23" i="33"/>
  <c r="CM23" i="33"/>
  <c r="BE23" i="33"/>
  <c r="CA23" i="33" s="1"/>
  <c r="NK24" i="33"/>
  <c r="IH23" i="33"/>
  <c r="V23" i="33"/>
  <c r="BH23" i="33"/>
  <c r="CD23" i="33" s="1"/>
  <c r="AV56" i="32"/>
  <c r="AY56" i="32" s="1"/>
  <c r="GD56" i="32"/>
  <c r="EU56" i="32"/>
  <c r="EV57" i="32"/>
  <c r="EO57" i="32" s="1"/>
  <c r="EP57" i="32" s="1"/>
  <c r="EQ57" i="32" s="1"/>
  <c r="ER57" i="32" s="1"/>
  <c r="AN57" i="32"/>
  <c r="AO57" i="32" s="1"/>
  <c r="AP57" i="32" s="1"/>
  <c r="AQ57" i="32" s="1"/>
  <c r="DV56" i="32"/>
  <c r="IV56" i="32"/>
  <c r="IW57" i="32"/>
  <c r="IP57" i="32" s="1"/>
  <c r="IQ57" i="32" s="1"/>
  <c r="IR57" i="32" s="1"/>
  <c r="IS57" i="32" s="1"/>
  <c r="IX56" i="32"/>
  <c r="DB56" i="32"/>
  <c r="DC57" i="32"/>
  <c r="CV57" i="32" s="1"/>
  <c r="CW57" i="32" s="1"/>
  <c r="CX57" i="32" s="1"/>
  <c r="CY57" i="32" s="1"/>
  <c r="HS57" i="32"/>
  <c r="HL57" i="32" s="1"/>
  <c r="HM57" i="32" s="1"/>
  <c r="HN57" i="32" s="1"/>
  <c r="HO57" i="32" s="1"/>
  <c r="HR56" i="32"/>
  <c r="HT56" i="32"/>
  <c r="JX39" i="32"/>
  <c r="JY39" i="32" s="1"/>
  <c r="KD39" i="32"/>
  <c r="KC40" i="32"/>
  <c r="JS40" i="32" s="1"/>
  <c r="GN56" i="32"/>
  <c r="GO57" i="32"/>
  <c r="GH57" i="32" s="1"/>
  <c r="GI57" i="32" s="1"/>
  <c r="GJ57" i="32" s="1"/>
  <c r="GK57" i="32" s="1"/>
  <c r="Q20" i="32"/>
  <c r="AG20" i="32"/>
  <c r="AD19" i="32"/>
  <c r="EF56" i="32"/>
  <c r="EG57" i="32"/>
  <c r="DZ57" i="32" s="1"/>
  <c r="EA57" i="32" s="1"/>
  <c r="EB57" i="32" s="1"/>
  <c r="EC57" i="32" s="1"/>
  <c r="EH56" i="32"/>
  <c r="CM56" i="32"/>
  <c r="CN57" i="32"/>
  <c r="CG57" i="32" s="1"/>
  <c r="CH57" i="32" s="1"/>
  <c r="CI57" i="32" s="1"/>
  <c r="CJ57" i="32" s="1"/>
  <c r="LG40" i="32"/>
  <c r="KW40" i="32" s="1"/>
  <c r="LB39" i="32"/>
  <c r="LC39" i="32" s="1"/>
  <c r="LH39" i="32"/>
  <c r="CC56" i="32"/>
  <c r="CO56" i="32"/>
  <c r="IH57" i="32"/>
  <c r="IA57" i="32" s="1"/>
  <c r="IB57" i="32" s="1"/>
  <c r="IC57" i="32" s="1"/>
  <c r="ID57" i="32" s="1"/>
  <c r="IG56" i="32"/>
  <c r="II56" i="32"/>
  <c r="KR40" i="32"/>
  <c r="KH40" i="32" s="1"/>
  <c r="KM39" i="32"/>
  <c r="KN39" i="32" s="1"/>
  <c r="KS39" i="32"/>
  <c r="JK39" i="32"/>
  <c r="JL40" i="32"/>
  <c r="JE40" i="32" s="1"/>
  <c r="JF40" i="32" s="1"/>
  <c r="JG40" i="32" s="1"/>
  <c r="JM39" i="32"/>
  <c r="DG56" i="32"/>
  <c r="CA58" i="32"/>
  <c r="BQ58" i="32" s="1"/>
  <c r="CD57" i="32"/>
  <c r="CB57" i="32"/>
  <c r="BV57" i="32"/>
  <c r="BW57" i="32" s="1"/>
  <c r="LV40" i="32"/>
  <c r="LL40" i="32" s="1"/>
  <c r="LW39" i="32"/>
  <c r="LQ39" i="32"/>
  <c r="LR39" i="32" s="1"/>
  <c r="EW56" i="32"/>
  <c r="BJ57" i="32"/>
  <c r="BC57" i="32" s="1"/>
  <c r="BD57" i="32" s="1"/>
  <c r="BE57" i="32" s="1"/>
  <c r="BF57" i="32" s="1"/>
  <c r="BK56" i="32"/>
  <c r="FY56" i="32"/>
  <c r="FZ57" i="32"/>
  <c r="FS57" i="32" s="1"/>
  <c r="FT57" i="32" s="1"/>
  <c r="FU57" i="32" s="1"/>
  <c r="FV57" i="32" s="1"/>
  <c r="DQ56" i="32"/>
  <c r="DR57" i="32"/>
  <c r="DK57" i="32" s="1"/>
  <c r="DL57" i="32" s="1"/>
  <c r="DM57" i="32" s="1"/>
  <c r="DN57" i="32" s="1"/>
  <c r="GP56" i="32"/>
  <c r="HC56" i="32"/>
  <c r="HD57" i="32"/>
  <c r="GW57" i="32" s="1"/>
  <c r="GX57" i="32" s="1"/>
  <c r="GY57" i="32" s="1"/>
  <c r="GZ57" i="32" s="1"/>
  <c r="HE56" i="32"/>
  <c r="FK57" i="32"/>
  <c r="FD57" i="32" s="1"/>
  <c r="FE57" i="32" s="1"/>
  <c r="FF57" i="32" s="1"/>
  <c r="FG57" i="32" s="1"/>
  <c r="FJ56" i="32"/>
  <c r="FL56" i="32"/>
  <c r="AF23" i="33" l="1"/>
  <c r="BB23" i="33" s="1"/>
  <c r="BX23" i="33" s="1"/>
  <c r="CT23" i="33" s="1"/>
  <c r="DZ23" i="33"/>
  <c r="RC22" i="33"/>
  <c r="OO22" i="33"/>
  <c r="KT23" i="33"/>
  <c r="JX23" i="33" s="1"/>
  <c r="MV23" i="33"/>
  <c r="MT23" i="33"/>
  <c r="MP23" i="33"/>
  <c r="MZ23" i="33"/>
  <c r="NE23" i="33"/>
  <c r="NS23" i="33"/>
  <c r="GI22" i="33"/>
  <c r="KO22" i="33"/>
  <c r="JC23" i="33"/>
  <c r="JH23" i="33"/>
  <c r="JG23" i="33"/>
  <c r="JO23" i="33"/>
  <c r="IR23" i="33"/>
  <c r="LW24" i="33"/>
  <c r="MF24" i="33"/>
  <c r="QL23" i="33"/>
  <c r="PP23" i="33" s="1"/>
  <c r="GR23" i="33"/>
  <c r="HN23" i="33" s="1"/>
  <c r="HB23" i="33"/>
  <c r="HX23" i="33" s="1"/>
  <c r="QC23" i="33"/>
  <c r="PG23" i="33" s="1"/>
  <c r="GV23" i="33"/>
  <c r="HR23" i="33" s="1"/>
  <c r="GX23" i="33"/>
  <c r="HT23" i="33" s="1"/>
  <c r="HG23" i="33"/>
  <c r="MI24" i="33" s="1"/>
  <c r="DI23" i="33"/>
  <c r="FA23" i="33" s="1"/>
  <c r="DQ23" i="33"/>
  <c r="FI23" i="33" s="1"/>
  <c r="DE23" i="33"/>
  <c r="EW23" i="33" s="1"/>
  <c r="DJ23" i="33"/>
  <c r="FB23" i="33" s="1"/>
  <c r="O48" i="15"/>
  <c r="I49" i="15"/>
  <c r="H50" i="15"/>
  <c r="P50" i="15" s="1"/>
  <c r="G50" i="15"/>
  <c r="E52" i="15"/>
  <c r="F51" i="15"/>
  <c r="J49" i="15"/>
  <c r="CQ23" i="33"/>
  <c r="CZ23" i="33"/>
  <c r="CW23" i="33"/>
  <c r="AR23" i="33"/>
  <c r="BN23" i="33" s="1"/>
  <c r="W24" i="33"/>
  <c r="II24" i="33"/>
  <c r="FH57" i="32"/>
  <c r="FI57" i="32" s="1"/>
  <c r="FL57" i="32" s="1"/>
  <c r="FM58" i="32"/>
  <c r="FC58" i="32" s="1"/>
  <c r="FP57" i="32"/>
  <c r="FN57" i="32"/>
  <c r="GB58" i="32"/>
  <c r="FR58" i="32" s="1"/>
  <c r="FW57" i="32"/>
  <c r="FX57" i="32" s="1"/>
  <c r="GE57" i="32"/>
  <c r="GC57" i="32"/>
  <c r="CP58" i="32"/>
  <c r="CF58" i="32" s="1"/>
  <c r="CK57" i="32"/>
  <c r="CL57" i="32" s="1"/>
  <c r="CQ57" i="32"/>
  <c r="CS57" i="32"/>
  <c r="HF58" i="32"/>
  <c r="GV58" i="32" s="1"/>
  <c r="HG57" i="32"/>
  <c r="HI57" i="32"/>
  <c r="HA57" i="32"/>
  <c r="HB57" i="32" s="1"/>
  <c r="HE57" i="32" s="1"/>
  <c r="DO57" i="32"/>
  <c r="DP57" i="32" s="1"/>
  <c r="DW57" i="32"/>
  <c r="DT58" i="32"/>
  <c r="DJ58" i="32" s="1"/>
  <c r="DU57" i="32"/>
  <c r="JH40" i="32"/>
  <c r="JQ40" i="32"/>
  <c r="ES57" i="32"/>
  <c r="ET57" i="32" s="1"/>
  <c r="EW57" i="32" s="1"/>
  <c r="EY57" i="32"/>
  <c r="EX58" i="32"/>
  <c r="EN58" i="32" s="1"/>
  <c r="FA57" i="32"/>
  <c r="IK57" i="32"/>
  <c r="IJ58" i="32"/>
  <c r="HZ58" i="32" s="1"/>
  <c r="IE57" i="32"/>
  <c r="IF57" i="32" s="1"/>
  <c r="II57" i="32" s="1"/>
  <c r="IM57" i="32"/>
  <c r="BN56" i="32"/>
  <c r="JP39" i="32"/>
  <c r="FO56" i="32"/>
  <c r="HH56" i="32"/>
  <c r="GS56" i="32"/>
  <c r="IT57" i="32"/>
  <c r="IU57" i="32" s="1"/>
  <c r="IX57" i="32" s="1"/>
  <c r="IZ57" i="32"/>
  <c r="IY58" i="32"/>
  <c r="IO58" i="32" s="1"/>
  <c r="JB57" i="32"/>
  <c r="EZ56" i="32"/>
  <c r="CR56" i="32"/>
  <c r="JZ39" i="32"/>
  <c r="KA40" i="32"/>
  <c r="JT40" i="32" s="1"/>
  <c r="JU40" i="32" s="1"/>
  <c r="JV40" i="32" s="1"/>
  <c r="KB39" i="32"/>
  <c r="DE58" i="32"/>
  <c r="CU58" i="32" s="1"/>
  <c r="DH57" i="32"/>
  <c r="DF57" i="32"/>
  <c r="CZ57" i="32"/>
  <c r="DA57" i="32" s="1"/>
  <c r="BY58" i="32"/>
  <c r="BR58" i="32" s="1"/>
  <c r="BS58" i="32" s="1"/>
  <c r="BT58" i="32" s="1"/>
  <c r="BU58" i="32" s="1"/>
  <c r="BX57" i="32"/>
  <c r="LS39" i="32"/>
  <c r="LT40" i="32"/>
  <c r="LM40" i="32" s="1"/>
  <c r="LN40" i="32" s="1"/>
  <c r="LO40" i="32" s="1"/>
  <c r="LU39" i="32"/>
  <c r="IL56" i="32"/>
  <c r="EK56" i="32"/>
  <c r="AA20" i="32"/>
  <c r="S20" i="32"/>
  <c r="T20" i="32" s="1"/>
  <c r="EI58" i="32"/>
  <c r="DY58" i="32" s="1"/>
  <c r="EL57" i="32"/>
  <c r="ED57" i="32"/>
  <c r="EE57" i="32" s="1"/>
  <c r="EH57" i="32" s="1"/>
  <c r="EJ57" i="32"/>
  <c r="GR57" i="32"/>
  <c r="GL57" i="32"/>
  <c r="GM57" i="32" s="1"/>
  <c r="GT57" i="32"/>
  <c r="GQ58" i="32"/>
  <c r="GG58" i="32" s="1"/>
  <c r="AW58" i="32"/>
  <c r="AM58" i="32" s="1"/>
  <c r="AX57" i="32"/>
  <c r="AT57" i="32"/>
  <c r="AR57" i="32"/>
  <c r="AS57" i="32" s="1"/>
  <c r="AZ57" i="32"/>
  <c r="KO39" i="32"/>
  <c r="KP40" i="32"/>
  <c r="KI40" i="32" s="1"/>
  <c r="KJ40" i="32" s="1"/>
  <c r="KK40" i="32" s="1"/>
  <c r="KQ39" i="32"/>
  <c r="BI57" i="32"/>
  <c r="BL58" i="32"/>
  <c r="BB58" i="32" s="1"/>
  <c r="BG57" i="32"/>
  <c r="BH57" i="32" s="1"/>
  <c r="BJ58" i="32" s="1"/>
  <c r="BO57" i="32"/>
  <c r="BM57" i="32"/>
  <c r="JA56" i="32"/>
  <c r="HP57" i="32"/>
  <c r="HQ57" i="32" s="1"/>
  <c r="HT57" i="32" s="1"/>
  <c r="HU58" i="32"/>
  <c r="HK58" i="32" s="1"/>
  <c r="HX57" i="32"/>
  <c r="HV57" i="32"/>
  <c r="BZ57" i="32"/>
  <c r="LE40" i="32"/>
  <c r="KX40" i="32" s="1"/>
  <c r="KY40" i="32" s="1"/>
  <c r="KZ40" i="32" s="1"/>
  <c r="LD39" i="32"/>
  <c r="LF39" i="32"/>
  <c r="HW56" i="32"/>
  <c r="EP23" i="33" l="1"/>
  <c r="EG23" i="33"/>
  <c r="IQ23" i="33"/>
  <c r="RI22" i="33"/>
  <c r="OU22" i="33"/>
  <c r="FR23" i="33"/>
  <c r="HA23" i="33"/>
  <c r="QI23" i="33" s="1"/>
  <c r="PM23" i="33" s="1"/>
  <c r="MQ23" i="33"/>
  <c r="MM23" i="33"/>
  <c r="MR23" i="33"/>
  <c r="AE23" i="33"/>
  <c r="BA23" i="33" s="1"/>
  <c r="BW23" i="33" s="1"/>
  <c r="NY23" i="33"/>
  <c r="MD24" i="33"/>
  <c r="MY23" i="33"/>
  <c r="JK23" i="33"/>
  <c r="JT23" i="33"/>
  <c r="JN23" i="33"/>
  <c r="JQ23" i="33"/>
  <c r="QD23" i="33"/>
  <c r="PH23" i="33" s="1"/>
  <c r="LA23" i="33"/>
  <c r="QF23" i="33"/>
  <c r="PJ23" i="33" s="1"/>
  <c r="LZ24" i="33"/>
  <c r="LJ23" i="33"/>
  <c r="LX24" i="33"/>
  <c r="PZ23" i="33"/>
  <c r="PD23" i="33" s="1"/>
  <c r="QO23" i="33"/>
  <c r="PS23" i="33" s="1"/>
  <c r="QJ23" i="33"/>
  <c r="PN23" i="33" s="1"/>
  <c r="LT24" i="33"/>
  <c r="IC23" i="33"/>
  <c r="GS23" i="33"/>
  <c r="LU24" i="33" s="1"/>
  <c r="GO23" i="33"/>
  <c r="LQ24" i="33" s="1"/>
  <c r="GT23" i="33"/>
  <c r="QB23" i="33" s="1"/>
  <c r="PF23" i="33" s="1"/>
  <c r="DM23" i="33"/>
  <c r="FE23" i="33" s="1"/>
  <c r="DP23" i="33"/>
  <c r="FH23" i="33" s="1"/>
  <c r="DV23" i="33"/>
  <c r="FN23" i="33" s="1"/>
  <c r="DS23" i="33"/>
  <c r="FK23" i="33" s="1"/>
  <c r="H51" i="15"/>
  <c r="P51" i="15" s="1"/>
  <c r="G51" i="15"/>
  <c r="I51" i="15" s="1"/>
  <c r="J50" i="15"/>
  <c r="E53" i="15"/>
  <c r="F52" i="15"/>
  <c r="I50" i="15"/>
  <c r="O49" i="15"/>
  <c r="CJ23" i="33"/>
  <c r="AS24" i="33"/>
  <c r="BO24" i="33" s="1"/>
  <c r="BC58" i="32"/>
  <c r="BD58" i="32" s="1"/>
  <c r="BE58" i="32" s="1"/>
  <c r="BF58" i="32" s="1"/>
  <c r="LY40" i="32"/>
  <c r="LP40" i="32"/>
  <c r="KU40" i="32"/>
  <c r="KL40" i="32"/>
  <c r="JW40" i="32"/>
  <c r="KF40" i="32"/>
  <c r="GN57" i="32"/>
  <c r="GO58" i="32"/>
  <c r="GH58" i="32" s="1"/>
  <c r="GI58" i="32" s="1"/>
  <c r="GJ58" i="32" s="1"/>
  <c r="GK58" i="32" s="1"/>
  <c r="LA40" i="32"/>
  <c r="LJ40" i="32"/>
  <c r="U20" i="32"/>
  <c r="V20" i="32" s="1"/>
  <c r="EZ57" i="32"/>
  <c r="IV57" i="32"/>
  <c r="IW58" i="32"/>
  <c r="IP58" i="32" s="1"/>
  <c r="IQ58" i="32" s="1"/>
  <c r="IR58" i="32" s="1"/>
  <c r="IS58" i="32" s="1"/>
  <c r="GP57" i="32"/>
  <c r="IG57" i="32"/>
  <c r="IH58" i="32"/>
  <c r="IA58" i="32" s="1"/>
  <c r="IB58" i="32" s="1"/>
  <c r="IC58" i="32" s="1"/>
  <c r="ID58" i="32" s="1"/>
  <c r="JI40" i="32"/>
  <c r="JJ40" i="32" s="1"/>
  <c r="JO40" i="32"/>
  <c r="JN41" i="32"/>
  <c r="JD41" i="32" s="1"/>
  <c r="DQ57" i="32"/>
  <c r="DR58" i="32"/>
  <c r="DK58" i="32" s="1"/>
  <c r="DL58" i="32" s="1"/>
  <c r="DM58" i="32" s="1"/>
  <c r="DN58" i="32" s="1"/>
  <c r="DS57" i="32"/>
  <c r="EK57" i="32"/>
  <c r="LX39" i="32"/>
  <c r="FO57" i="32"/>
  <c r="CC57" i="32"/>
  <c r="HR57" i="32"/>
  <c r="HS58" i="32"/>
  <c r="HL58" i="32" s="1"/>
  <c r="HM58" i="32" s="1"/>
  <c r="HN58" i="32" s="1"/>
  <c r="HO58" i="32" s="1"/>
  <c r="KT39" i="32"/>
  <c r="AU58" i="32"/>
  <c r="AN58" i="32" s="1"/>
  <c r="AO58" i="32" s="1"/>
  <c r="AP58" i="32" s="1"/>
  <c r="AQ58" i="32" s="1"/>
  <c r="AV57" i="32"/>
  <c r="HD58" i="32"/>
  <c r="GW58" i="32" s="1"/>
  <c r="GX58" i="32" s="1"/>
  <c r="GY58" i="32" s="1"/>
  <c r="GZ58" i="32" s="1"/>
  <c r="HC57" i="32"/>
  <c r="FZ58" i="32"/>
  <c r="FS58" i="32" s="1"/>
  <c r="FT58" i="32" s="1"/>
  <c r="FU58" i="32" s="1"/>
  <c r="FV58" i="32" s="1"/>
  <c r="FY57" i="32"/>
  <c r="GA57" i="32"/>
  <c r="DC58" i="32"/>
  <c r="CV58" i="32" s="1"/>
  <c r="CW58" i="32" s="1"/>
  <c r="CX58" i="32" s="1"/>
  <c r="CY58" i="32" s="1"/>
  <c r="DB57" i="32"/>
  <c r="DD57" i="32"/>
  <c r="CM57" i="32"/>
  <c r="CN58" i="32"/>
  <c r="CG58" i="32" s="1"/>
  <c r="CH58" i="32" s="1"/>
  <c r="CI58" i="32" s="1"/>
  <c r="CJ58" i="32" s="1"/>
  <c r="JA57" i="32"/>
  <c r="HW57" i="32"/>
  <c r="LI39" i="32"/>
  <c r="CB58" i="32"/>
  <c r="CD58" i="32"/>
  <c r="BV58" i="32"/>
  <c r="BW58" i="32" s="1"/>
  <c r="CA59" i="32"/>
  <c r="BQ59" i="32" s="1"/>
  <c r="EG58" i="32"/>
  <c r="DZ58" i="32" s="1"/>
  <c r="EA58" i="32" s="1"/>
  <c r="EB58" i="32" s="1"/>
  <c r="EC58" i="32" s="1"/>
  <c r="EF57" i="32"/>
  <c r="IL57" i="32"/>
  <c r="KE39" i="32"/>
  <c r="CO57" i="32"/>
  <c r="HH57" i="32"/>
  <c r="BK57" i="32"/>
  <c r="EU57" i="32"/>
  <c r="EV58" i="32"/>
  <c r="EO58" i="32" s="1"/>
  <c r="EP58" i="32" s="1"/>
  <c r="EQ58" i="32" s="1"/>
  <c r="ER58" i="32" s="1"/>
  <c r="FJ57" i="32"/>
  <c r="FK58" i="32"/>
  <c r="FD58" i="32" s="1"/>
  <c r="FE58" i="32" s="1"/>
  <c r="FF58" i="32" s="1"/>
  <c r="FG58" i="32" s="1"/>
  <c r="ED23" i="33" l="1"/>
  <c r="EJ23" i="33"/>
  <c r="EF23" i="33"/>
  <c r="IW23" i="33"/>
  <c r="EN23" i="33"/>
  <c r="EH23" i="33"/>
  <c r="EM23" i="33"/>
  <c r="ES23" i="33"/>
  <c r="QR23" i="33"/>
  <c r="OD23" i="33"/>
  <c r="NH24" i="33"/>
  <c r="HW23" i="33"/>
  <c r="MC24" i="33"/>
  <c r="GZ23" i="33"/>
  <c r="HV23" i="33" s="1"/>
  <c r="KE23" i="33"/>
  <c r="NA23" i="33"/>
  <c r="ND23" i="33"/>
  <c r="MU23" i="33"/>
  <c r="KN23" i="33"/>
  <c r="AK23" i="33"/>
  <c r="BG23" i="33" s="1"/>
  <c r="CC23" i="33" s="1"/>
  <c r="MX23" i="33"/>
  <c r="JD23" i="33"/>
  <c r="LD23" i="33"/>
  <c r="GH23" i="33"/>
  <c r="OT23" i="33" s="1"/>
  <c r="FY23" i="33"/>
  <c r="LB23" i="33"/>
  <c r="KX23" i="33"/>
  <c r="HK23" i="33"/>
  <c r="PW23" i="33"/>
  <c r="PA23" i="33" s="1"/>
  <c r="LM23" i="33"/>
  <c r="LH23" i="33"/>
  <c r="HF23" i="33"/>
  <c r="MH24" i="33" s="1"/>
  <c r="QA23" i="33"/>
  <c r="PE23" i="33" s="1"/>
  <c r="HO23" i="33"/>
  <c r="HP23" i="33"/>
  <c r="LV24" i="33"/>
  <c r="GW23" i="33"/>
  <c r="HS23" i="33" s="1"/>
  <c r="DF23" i="33"/>
  <c r="EX23" i="33" s="1"/>
  <c r="HC23" i="33"/>
  <c r="HY23" i="33" s="1"/>
  <c r="J51" i="15"/>
  <c r="O51" i="15" s="1"/>
  <c r="G52" i="15"/>
  <c r="I52" i="15" s="1"/>
  <c r="H52" i="15"/>
  <c r="P52" i="15" s="1"/>
  <c r="O50" i="15"/>
  <c r="E54" i="15"/>
  <c r="F53" i="15"/>
  <c r="CK24" i="33"/>
  <c r="CS23" i="33"/>
  <c r="HF59" i="32"/>
  <c r="GV59" i="32" s="1"/>
  <c r="HG58" i="32"/>
  <c r="HI58" i="32"/>
  <c r="HA58" i="32"/>
  <c r="HB58" i="32" s="1"/>
  <c r="ED58" i="32"/>
  <c r="EE58" i="32" s="1"/>
  <c r="EI59" i="32"/>
  <c r="DY59" i="32" s="1"/>
  <c r="EJ58" i="32"/>
  <c r="EL58" i="32"/>
  <c r="IT58" i="32"/>
  <c r="IU58" i="32" s="1"/>
  <c r="IY59" i="32"/>
  <c r="IO59" i="32" s="1"/>
  <c r="JB58" i="32"/>
  <c r="IZ58" i="32"/>
  <c r="HV58" i="32"/>
  <c r="HU59" i="32"/>
  <c r="HK59" i="32" s="1"/>
  <c r="HX58" i="32"/>
  <c r="HP58" i="32"/>
  <c r="HQ58" i="32" s="1"/>
  <c r="EX59" i="32"/>
  <c r="EN59" i="32" s="1"/>
  <c r="ES58" i="32"/>
  <c r="ET58" i="32" s="1"/>
  <c r="EY58" i="32"/>
  <c r="FA58" i="32"/>
  <c r="FH58" i="32"/>
  <c r="FI58" i="32" s="1"/>
  <c r="FP58" i="32"/>
  <c r="FN58" i="32"/>
  <c r="FM59" i="32"/>
  <c r="FC59" i="32" s="1"/>
  <c r="AX58" i="32"/>
  <c r="AW59" i="32"/>
  <c r="AM59" i="32" s="1"/>
  <c r="AZ58" i="32"/>
  <c r="AR58" i="32"/>
  <c r="AS58" i="32" s="1"/>
  <c r="AU59" i="32" s="1"/>
  <c r="AT58" i="32"/>
  <c r="CK58" i="32"/>
  <c r="CL58" i="32" s="1"/>
  <c r="CO58" i="32" s="1"/>
  <c r="CP59" i="32"/>
  <c r="CF59" i="32" s="1"/>
  <c r="CQ58" i="32"/>
  <c r="CS58" i="32"/>
  <c r="DG57" i="32"/>
  <c r="LG23" i="33"/>
  <c r="IJ59" i="32"/>
  <c r="HZ59" i="32" s="1"/>
  <c r="IE58" i="32"/>
  <c r="IF58" i="32" s="1"/>
  <c r="IM58" i="32"/>
  <c r="IK58" i="32"/>
  <c r="LG41" i="32"/>
  <c r="KW41" i="32" s="1"/>
  <c r="LB40" i="32"/>
  <c r="LC40" i="32" s="1"/>
  <c r="LH40" i="32"/>
  <c r="BY59" i="32"/>
  <c r="BR59" i="32" s="1"/>
  <c r="BS59" i="32" s="1"/>
  <c r="BT59" i="32" s="1"/>
  <c r="BU59" i="32" s="1"/>
  <c r="BX58" i="32"/>
  <c r="GD57" i="32"/>
  <c r="AY57" i="32"/>
  <c r="BG58" i="32"/>
  <c r="BH58" i="32" s="1"/>
  <c r="BJ59" i="32" s="1"/>
  <c r="BM58" i="32"/>
  <c r="BI58" i="32"/>
  <c r="BL59" i="32"/>
  <c r="BB59" i="32" s="1"/>
  <c r="BO58" i="32"/>
  <c r="BZ58" i="32"/>
  <c r="DV57" i="32"/>
  <c r="KD40" i="32"/>
  <c r="JX40" i="32"/>
  <c r="JY40" i="32" s="1"/>
  <c r="KC41" i="32"/>
  <c r="JS41" i="32" s="1"/>
  <c r="LQ40" i="32"/>
  <c r="LR40" i="32" s="1"/>
  <c r="LW40" i="32"/>
  <c r="LV41" i="32"/>
  <c r="LL41" i="32" s="1"/>
  <c r="DF58" i="32"/>
  <c r="DH58" i="32"/>
  <c r="DE59" i="32"/>
  <c r="CU59" i="32" s="1"/>
  <c r="CZ58" i="32"/>
  <c r="DA58" i="32" s="1"/>
  <c r="DD58" i="32" s="1"/>
  <c r="AB20" i="32"/>
  <c r="W20" i="32"/>
  <c r="GE58" i="32"/>
  <c r="GB59" i="32"/>
  <c r="FR59" i="32" s="1"/>
  <c r="FW58" i="32"/>
  <c r="FX58" i="32" s="1"/>
  <c r="GA58" i="32" s="1"/>
  <c r="GC58" i="32"/>
  <c r="BN57" i="32"/>
  <c r="DT59" i="32"/>
  <c r="DJ59" i="32" s="1"/>
  <c r="DO58" i="32"/>
  <c r="DP58" i="32" s="1"/>
  <c r="DU58" i="32"/>
  <c r="DW58" i="32"/>
  <c r="KZ23" i="33"/>
  <c r="CR57" i="32"/>
  <c r="GT58" i="32"/>
  <c r="GR58" i="32"/>
  <c r="GL58" i="32"/>
  <c r="GM58" i="32" s="1"/>
  <c r="GQ59" i="32"/>
  <c r="GG59" i="32" s="1"/>
  <c r="JK40" i="32"/>
  <c r="JL41" i="32"/>
  <c r="JE41" i="32" s="1"/>
  <c r="JF41" i="32" s="1"/>
  <c r="JG41" i="32" s="1"/>
  <c r="JM40" i="32"/>
  <c r="GS57" i="32"/>
  <c r="KR41" i="32"/>
  <c r="KH41" i="32" s="1"/>
  <c r="KM40" i="32"/>
  <c r="KN40" i="32" s="1"/>
  <c r="KS40" i="32"/>
  <c r="T24" i="33" l="1"/>
  <c r="AP24" i="33" s="1"/>
  <c r="EE23" i="33"/>
  <c r="EA23" i="33"/>
  <c r="QY23" i="33"/>
  <c r="OK23" i="33"/>
  <c r="IF24" i="33"/>
  <c r="MB24" i="33"/>
  <c r="QH23" i="33"/>
  <c r="PL23" i="33" s="1"/>
  <c r="MN23" i="33"/>
  <c r="KQ23" i="33"/>
  <c r="KL23" i="33"/>
  <c r="KB23" i="33"/>
  <c r="FX23" i="33"/>
  <c r="KD23" i="33"/>
  <c r="GE23" i="33"/>
  <c r="OQ23" i="33" s="1"/>
  <c r="KK23" i="33"/>
  <c r="FZ23" i="33"/>
  <c r="OL23" i="33" s="1"/>
  <c r="KF23" i="33"/>
  <c r="GB23" i="33"/>
  <c r="KH23" i="33"/>
  <c r="JE24" i="33"/>
  <c r="JM23" i="33"/>
  <c r="NX24" i="33"/>
  <c r="RH23" i="33"/>
  <c r="GF23" i="33"/>
  <c r="GK23" i="33"/>
  <c r="OW23" i="33" s="1"/>
  <c r="NO24" i="33"/>
  <c r="FV23" i="33"/>
  <c r="QE23" i="33"/>
  <c r="PI23" i="33" s="1"/>
  <c r="KU23" i="33"/>
  <c r="QN23" i="33"/>
  <c r="PR23" i="33" s="1"/>
  <c r="KY23" i="33"/>
  <c r="IB23" i="33"/>
  <c r="LY24" i="33"/>
  <c r="GP23" i="33"/>
  <c r="HL23" i="33" s="1"/>
  <c r="ME24" i="33"/>
  <c r="QK23" i="33"/>
  <c r="PO23" i="33" s="1"/>
  <c r="DG24" i="33"/>
  <c r="EY24" i="33" s="1"/>
  <c r="DO23" i="33"/>
  <c r="FG23" i="33" s="1"/>
  <c r="E55" i="15"/>
  <c r="F54" i="15"/>
  <c r="H53" i="15"/>
  <c r="P53" i="15" s="1"/>
  <c r="G53" i="15"/>
  <c r="J52" i="15"/>
  <c r="O52" i="15" s="1"/>
  <c r="CY23" i="33"/>
  <c r="AN59" i="32"/>
  <c r="AO59" i="32" s="1"/>
  <c r="AP59" i="32" s="1"/>
  <c r="AQ59" i="32" s="1"/>
  <c r="AV58" i="32"/>
  <c r="AY58" i="32" s="1"/>
  <c r="BC59" i="32"/>
  <c r="BD59" i="32" s="1"/>
  <c r="BE59" i="32" s="1"/>
  <c r="BF59" i="32" s="1"/>
  <c r="GD58" i="32"/>
  <c r="KO40" i="32"/>
  <c r="KP41" i="32"/>
  <c r="KI41" i="32" s="1"/>
  <c r="KJ41" i="32" s="1"/>
  <c r="KK41" i="32" s="1"/>
  <c r="KQ40" i="32"/>
  <c r="JP40" i="32"/>
  <c r="JH41" i="32"/>
  <c r="JQ41" i="32"/>
  <c r="DG58" i="32"/>
  <c r="HS59" i="32"/>
  <c r="HL59" i="32" s="1"/>
  <c r="HM59" i="32" s="1"/>
  <c r="HN59" i="32" s="1"/>
  <c r="HO59" i="32" s="1"/>
  <c r="HR58" i="32"/>
  <c r="HT58" i="32"/>
  <c r="HD59" i="32"/>
  <c r="GW59" i="32" s="1"/>
  <c r="GX59" i="32" s="1"/>
  <c r="GY59" i="32" s="1"/>
  <c r="GZ59" i="32" s="1"/>
  <c r="HC58" i="32"/>
  <c r="HE58" i="32"/>
  <c r="GO59" i="32"/>
  <c r="GH59" i="32" s="1"/>
  <c r="GI59" i="32" s="1"/>
  <c r="GJ59" i="32" s="1"/>
  <c r="GK59" i="32" s="1"/>
  <c r="GN58" i="32"/>
  <c r="DQ58" i="32"/>
  <c r="DR59" i="32"/>
  <c r="DK59" i="32" s="1"/>
  <c r="DL59" i="32" s="1"/>
  <c r="DM59" i="32" s="1"/>
  <c r="DN59" i="32" s="1"/>
  <c r="DC59" i="32"/>
  <c r="CV59" i="32" s="1"/>
  <c r="CW59" i="32" s="1"/>
  <c r="CX59" i="32" s="1"/>
  <c r="CY59" i="32" s="1"/>
  <c r="DB58" i="32"/>
  <c r="KA41" i="32"/>
  <c r="JT41" i="32" s="1"/>
  <c r="JU41" i="32" s="1"/>
  <c r="JV41" i="32" s="1"/>
  <c r="JZ40" i="32"/>
  <c r="KB40" i="32"/>
  <c r="DS58" i="32"/>
  <c r="LE41" i="32"/>
  <c r="KX41" i="32" s="1"/>
  <c r="KY41" i="32" s="1"/>
  <c r="KZ41" i="32" s="1"/>
  <c r="LD40" i="32"/>
  <c r="LF40" i="32"/>
  <c r="CR58" i="32"/>
  <c r="BK58" i="32"/>
  <c r="IG58" i="32"/>
  <c r="IH59" i="32"/>
  <c r="IA59" i="32" s="1"/>
  <c r="IB59" i="32" s="1"/>
  <c r="IC59" i="32" s="1"/>
  <c r="ID59" i="32" s="1"/>
  <c r="II58" i="32"/>
  <c r="CM58" i="32"/>
  <c r="CN59" i="32"/>
  <c r="CG59" i="32" s="1"/>
  <c r="CH59" i="32" s="1"/>
  <c r="CI59" i="32" s="1"/>
  <c r="CJ59" i="32" s="1"/>
  <c r="EV59" i="32"/>
  <c r="EO59" i="32" s="1"/>
  <c r="EP59" i="32" s="1"/>
  <c r="EQ59" i="32" s="1"/>
  <c r="ER59" i="32" s="1"/>
  <c r="EU58" i="32"/>
  <c r="EW58" i="32"/>
  <c r="CB59" i="32"/>
  <c r="CD59" i="32"/>
  <c r="BV59" i="32"/>
  <c r="BW59" i="32" s="1"/>
  <c r="BZ59" i="32" s="1"/>
  <c r="CA60" i="32"/>
  <c r="BQ60" i="32" s="1"/>
  <c r="FY58" i="32"/>
  <c r="FZ59" i="32"/>
  <c r="FS59" i="32" s="1"/>
  <c r="FT59" i="32" s="1"/>
  <c r="FU59" i="32" s="1"/>
  <c r="FV59" i="32" s="1"/>
  <c r="GP58" i="32"/>
  <c r="AH20" i="32"/>
  <c r="AK20" i="32"/>
  <c r="X20" i="32"/>
  <c r="LT41" i="32"/>
  <c r="LM41" i="32" s="1"/>
  <c r="LN41" i="32" s="1"/>
  <c r="LO41" i="32" s="1"/>
  <c r="LS40" i="32"/>
  <c r="LU40" i="32"/>
  <c r="CC58" i="32"/>
  <c r="FJ58" i="32"/>
  <c r="FK59" i="32"/>
  <c r="FD59" i="32" s="1"/>
  <c r="FE59" i="32" s="1"/>
  <c r="FF59" i="32" s="1"/>
  <c r="FG59" i="32" s="1"/>
  <c r="FL58" i="32"/>
  <c r="IV58" i="32"/>
  <c r="IW59" i="32"/>
  <c r="IP59" i="32" s="1"/>
  <c r="IQ59" i="32" s="1"/>
  <c r="IR59" i="32" s="1"/>
  <c r="IS59" i="32" s="1"/>
  <c r="IX58" i="32"/>
  <c r="EF58" i="32"/>
  <c r="EG59" i="32"/>
  <c r="DZ59" i="32" s="1"/>
  <c r="EA59" i="32" s="1"/>
  <c r="EB59" i="32" s="1"/>
  <c r="EC59" i="32" s="1"/>
  <c r="EH58" i="32"/>
  <c r="BL24" i="33" l="1"/>
  <c r="CH24" i="33" s="1"/>
  <c r="DD24" i="33" s="1"/>
  <c r="EV24" i="33" s="1"/>
  <c r="EL23" i="33"/>
  <c r="ER23" i="33"/>
  <c r="IV24" i="33"/>
  <c r="EO23" i="33"/>
  <c r="EI23" i="33"/>
  <c r="RB23" i="33"/>
  <c r="ON23" i="33"/>
  <c r="RF23" i="33"/>
  <c r="OR23" i="33"/>
  <c r="QX23" i="33"/>
  <c r="OJ23" i="33"/>
  <c r="QV23" i="33"/>
  <c r="OH23" i="33"/>
  <c r="LF23" i="33"/>
  <c r="GD23" i="33" s="1"/>
  <c r="MW23" i="33"/>
  <c r="MO24" i="33"/>
  <c r="JY23" i="33"/>
  <c r="KC23" i="33"/>
  <c r="NR24" i="33"/>
  <c r="QZ23" i="33"/>
  <c r="NP24" i="33"/>
  <c r="RE23" i="33"/>
  <c r="JS23" i="33"/>
  <c r="AJ24" i="33"/>
  <c r="BF24" i="33" s="1"/>
  <c r="CB24" i="33" s="1"/>
  <c r="OA24" i="33"/>
  <c r="LC23" i="33"/>
  <c r="RK23" i="33"/>
  <c r="NV24" i="33"/>
  <c r="NL24" i="33"/>
  <c r="FS23" i="33"/>
  <c r="IM24" i="33"/>
  <c r="AA24" i="33"/>
  <c r="AW24" i="33" s="1"/>
  <c r="BS24" i="33" s="1"/>
  <c r="CO24" i="33" s="1"/>
  <c r="FW23" i="33"/>
  <c r="LI23" i="33"/>
  <c r="LL23" i="33"/>
  <c r="PX23" i="33"/>
  <c r="PB23" i="33" s="1"/>
  <c r="LR24" i="33"/>
  <c r="GQ24" i="33"/>
  <c r="PY24" i="33" s="1"/>
  <c r="PC24" i="33" s="1"/>
  <c r="DU23" i="33"/>
  <c r="FM23" i="33" s="1"/>
  <c r="GY23" i="33"/>
  <c r="QG23" i="33" s="1"/>
  <c r="PK23" i="33" s="1"/>
  <c r="G54" i="15"/>
  <c r="I54" i="15" s="1"/>
  <c r="H54" i="15"/>
  <c r="P54" i="15" s="1"/>
  <c r="E56" i="15"/>
  <c r="F55" i="15"/>
  <c r="J53" i="15"/>
  <c r="I53" i="15"/>
  <c r="NN24" i="33"/>
  <c r="NU24" i="33"/>
  <c r="IY60" i="32"/>
  <c r="IO60" i="32" s="1"/>
  <c r="JB59" i="32"/>
  <c r="IT59" i="32"/>
  <c r="IU59" i="32" s="1"/>
  <c r="IX59" i="32" s="1"/>
  <c r="IZ59" i="32"/>
  <c r="ED59" i="32"/>
  <c r="EE59" i="32" s="1"/>
  <c r="EH59" i="32" s="1"/>
  <c r="EI60" i="32"/>
  <c r="DY60" i="32" s="1"/>
  <c r="EJ59" i="32"/>
  <c r="EL59" i="32"/>
  <c r="CC59" i="32"/>
  <c r="DE60" i="32"/>
  <c r="CU60" i="32" s="1"/>
  <c r="DH59" i="32"/>
  <c r="CZ59" i="32"/>
  <c r="DA59" i="32" s="1"/>
  <c r="DF59" i="32"/>
  <c r="FN59" i="32"/>
  <c r="FP59" i="32"/>
  <c r="FM60" i="32"/>
  <c r="FC60" i="32" s="1"/>
  <c r="FH59" i="32"/>
  <c r="FI59" i="32" s="1"/>
  <c r="FL59" i="32" s="1"/>
  <c r="GB60" i="32"/>
  <c r="FR60" i="32" s="1"/>
  <c r="GE59" i="32"/>
  <c r="GC59" i="32"/>
  <c r="FW59" i="32"/>
  <c r="FX59" i="32" s="1"/>
  <c r="CS59" i="32"/>
  <c r="CP60" i="32"/>
  <c r="CF60" i="32" s="1"/>
  <c r="CK59" i="32"/>
  <c r="CL59" i="32" s="1"/>
  <c r="CQ59" i="32"/>
  <c r="LP41" i="32"/>
  <c r="LY41" i="32"/>
  <c r="JW41" i="32"/>
  <c r="KF41" i="32"/>
  <c r="GQ60" i="32"/>
  <c r="GG60" i="32" s="1"/>
  <c r="GR59" i="32"/>
  <c r="GL59" i="32"/>
  <c r="GM59" i="32" s="1"/>
  <c r="GT59" i="32"/>
  <c r="BN58" i="32"/>
  <c r="JN42" i="32"/>
  <c r="JD42" i="32" s="1"/>
  <c r="JI41" i="32"/>
  <c r="JJ41" i="32" s="1"/>
  <c r="JO41" i="32"/>
  <c r="AF20" i="32"/>
  <c r="Y20" i="32"/>
  <c r="GS58" i="32"/>
  <c r="KU41" i="32"/>
  <c r="KL41" i="32"/>
  <c r="HW58" i="32"/>
  <c r="IJ60" i="32"/>
  <c r="HZ60" i="32" s="1"/>
  <c r="IE59" i="32"/>
  <c r="IF59" i="32" s="1"/>
  <c r="II59" i="32" s="1"/>
  <c r="IK59" i="32"/>
  <c r="IM59" i="32"/>
  <c r="LX40" i="32"/>
  <c r="DO59" i="32"/>
  <c r="DP59" i="32" s="1"/>
  <c r="DT60" i="32"/>
  <c r="DJ60" i="32" s="1"/>
  <c r="DW59" i="32"/>
  <c r="DU59" i="32"/>
  <c r="BO59" i="32"/>
  <c r="BL60" i="32"/>
  <c r="BB60" i="32" s="1"/>
  <c r="BI59" i="32"/>
  <c r="BM59" i="32"/>
  <c r="BG59" i="32"/>
  <c r="BH59" i="32" s="1"/>
  <c r="BJ60" i="32" s="1"/>
  <c r="HH58" i="32"/>
  <c r="EK58" i="32"/>
  <c r="AR59" i="32"/>
  <c r="AS59" i="32" s="1"/>
  <c r="AT59" i="32"/>
  <c r="AZ59" i="32"/>
  <c r="AW60" i="32"/>
  <c r="AM60" i="32" s="1"/>
  <c r="AX59" i="32"/>
  <c r="BX59" i="32"/>
  <c r="BY60" i="32"/>
  <c r="BR60" i="32" s="1"/>
  <c r="BS60" i="32" s="1"/>
  <c r="BT60" i="32" s="1"/>
  <c r="BU60" i="32" s="1"/>
  <c r="DV58" i="32"/>
  <c r="EZ58" i="32"/>
  <c r="IL58" i="32"/>
  <c r="LI40" i="32"/>
  <c r="FA59" i="32"/>
  <c r="EY59" i="32"/>
  <c r="EX60" i="32"/>
  <c r="EN60" i="32" s="1"/>
  <c r="ES59" i="32"/>
  <c r="ET59" i="32" s="1"/>
  <c r="EW59" i="32" s="1"/>
  <c r="HA59" i="32"/>
  <c r="HB59" i="32" s="1"/>
  <c r="HE59" i="32" s="1"/>
  <c r="HF60" i="32"/>
  <c r="GV60" i="32" s="1"/>
  <c r="HG59" i="32"/>
  <c r="HI59" i="32"/>
  <c r="JA58" i="32"/>
  <c r="FO58" i="32"/>
  <c r="HP59" i="32"/>
  <c r="HQ59" i="32" s="1"/>
  <c r="HU60" i="32"/>
  <c r="HK60" i="32" s="1"/>
  <c r="HX59" i="32"/>
  <c r="HV59" i="32"/>
  <c r="LA41" i="32"/>
  <c r="LJ41" i="32"/>
  <c r="KE40" i="32"/>
  <c r="KT40" i="32"/>
  <c r="JB24" i="33" l="1"/>
  <c r="KJ23" i="33"/>
  <c r="AH24" i="33"/>
  <c r="BD24" i="33" s="1"/>
  <c r="BZ24" i="33" s="1"/>
  <c r="IN24" i="33"/>
  <c r="EB23" i="33"/>
  <c r="EK23" i="33"/>
  <c r="EC24" i="33"/>
  <c r="AD24" i="33"/>
  <c r="AZ24" i="33" s="1"/>
  <c r="BV24" i="33" s="1"/>
  <c r="CR24" i="33" s="1"/>
  <c r="X24" i="33"/>
  <c r="AT24" i="33" s="1"/>
  <c r="BP24" i="33" s="1"/>
  <c r="AM24" i="33"/>
  <c r="BI24" i="33" s="1"/>
  <c r="CE24" i="33" s="1"/>
  <c r="QS23" i="33"/>
  <c r="OE23" i="33"/>
  <c r="QW23" i="33"/>
  <c r="OI23" i="33"/>
  <c r="RD23" i="33"/>
  <c r="OP23" i="33"/>
  <c r="KM23" i="33"/>
  <c r="ML24" i="33"/>
  <c r="NC23" i="33"/>
  <c r="KP23" i="33"/>
  <c r="IP24" i="33"/>
  <c r="AB24" i="33"/>
  <c r="AX24" i="33" s="1"/>
  <c r="BT24" i="33" s="1"/>
  <c r="CP24" i="33" s="1"/>
  <c r="GA23" i="33"/>
  <c r="KG23" i="33"/>
  <c r="IY24" i="33"/>
  <c r="JI24" i="33"/>
  <c r="IJ24" i="33"/>
  <c r="IT24" i="33"/>
  <c r="NT24" i="33"/>
  <c r="NI24" i="33"/>
  <c r="GJ23" i="33"/>
  <c r="GG23" i="33"/>
  <c r="OS23" i="33" s="1"/>
  <c r="NM24" i="33"/>
  <c r="LS25" i="33"/>
  <c r="HU23" i="33"/>
  <c r="KV23" i="33"/>
  <c r="HE23" i="33"/>
  <c r="MG24" i="33" s="1"/>
  <c r="HM24" i="33"/>
  <c r="GN24" i="33"/>
  <c r="HJ24" i="33" s="1"/>
  <c r="MA24" i="33"/>
  <c r="DK24" i="33"/>
  <c r="FC24" i="33" s="1"/>
  <c r="H55" i="15"/>
  <c r="P55" i="15" s="1"/>
  <c r="G55" i="15"/>
  <c r="I55" i="15" s="1"/>
  <c r="O53" i="15"/>
  <c r="E57" i="15"/>
  <c r="F56" i="15"/>
  <c r="J54" i="15"/>
  <c r="O54" i="15" s="1"/>
  <c r="CX24" i="33"/>
  <c r="IL24" i="33"/>
  <c r="Z24" i="33"/>
  <c r="IS24" i="33"/>
  <c r="AG24" i="33"/>
  <c r="BC60" i="32"/>
  <c r="BD60" i="32" s="1"/>
  <c r="BE60" i="32" s="1"/>
  <c r="BF60" i="32" s="1"/>
  <c r="BV60" i="32"/>
  <c r="BW60" i="32" s="1"/>
  <c r="CD60" i="32"/>
  <c r="CB60" i="32"/>
  <c r="CA61" i="32"/>
  <c r="BQ61" i="32" s="1"/>
  <c r="EZ59" i="32"/>
  <c r="DQ59" i="32"/>
  <c r="DR60" i="32"/>
  <c r="DK60" i="32" s="1"/>
  <c r="DL60" i="32" s="1"/>
  <c r="DM60" i="32" s="1"/>
  <c r="DN60" i="32" s="1"/>
  <c r="HH59" i="32"/>
  <c r="JA59" i="32"/>
  <c r="LE23" i="33"/>
  <c r="DS59" i="32"/>
  <c r="EK59" i="32"/>
  <c r="BK59" i="32"/>
  <c r="GN59" i="32"/>
  <c r="GO60" i="32"/>
  <c r="GH60" i="32" s="1"/>
  <c r="GI60" i="32" s="1"/>
  <c r="GJ60" i="32" s="1"/>
  <c r="GK60" i="32" s="1"/>
  <c r="KC42" i="32"/>
  <c r="JS42" i="32" s="1"/>
  <c r="JX41" i="32"/>
  <c r="JY41" i="32" s="1"/>
  <c r="KD41" i="32"/>
  <c r="IV59" i="32"/>
  <c r="IW60" i="32"/>
  <c r="IP60" i="32" s="1"/>
  <c r="IQ60" i="32" s="1"/>
  <c r="IR60" i="32" s="1"/>
  <c r="IS60" i="32" s="1"/>
  <c r="LB41" i="32"/>
  <c r="LC41" i="32" s="1"/>
  <c r="LH41" i="32"/>
  <c r="LG42" i="32"/>
  <c r="KW42" i="32" s="1"/>
  <c r="HR59" i="32"/>
  <c r="HS60" i="32"/>
  <c r="HL60" i="32" s="1"/>
  <c r="HM60" i="32" s="1"/>
  <c r="HN60" i="32" s="1"/>
  <c r="HO60" i="32" s="1"/>
  <c r="HC59" i="32"/>
  <c r="HD60" i="32"/>
  <c r="GW60" i="32" s="1"/>
  <c r="GX60" i="32" s="1"/>
  <c r="GY60" i="32" s="1"/>
  <c r="GZ60" i="32" s="1"/>
  <c r="EV60" i="32"/>
  <c r="EO60" i="32" s="1"/>
  <c r="EP60" i="32" s="1"/>
  <c r="EQ60" i="32" s="1"/>
  <c r="ER60" i="32" s="1"/>
  <c r="EU59" i="32"/>
  <c r="IL59" i="32"/>
  <c r="IH60" i="32"/>
  <c r="IA60" i="32" s="1"/>
  <c r="IB60" i="32" s="1"/>
  <c r="IC60" i="32" s="1"/>
  <c r="ID60" i="32" s="1"/>
  <c r="IG59" i="32"/>
  <c r="HT59" i="32"/>
  <c r="GP59" i="32"/>
  <c r="JL42" i="32"/>
  <c r="JE42" i="32" s="1"/>
  <c r="JF42" i="32" s="1"/>
  <c r="JG42" i="32" s="1"/>
  <c r="JK41" i="32"/>
  <c r="JM41" i="32"/>
  <c r="FY59" i="32"/>
  <c r="FZ60" i="32"/>
  <c r="FS60" i="32" s="1"/>
  <c r="FT60" i="32" s="1"/>
  <c r="FU60" i="32" s="1"/>
  <c r="FV60" i="32" s="1"/>
  <c r="GA59" i="32"/>
  <c r="FJ59" i="32"/>
  <c r="FK60" i="32"/>
  <c r="FD60" i="32" s="1"/>
  <c r="FE60" i="32" s="1"/>
  <c r="FF60" i="32" s="1"/>
  <c r="FG60" i="32" s="1"/>
  <c r="FO59" i="32"/>
  <c r="KW24" i="33"/>
  <c r="AU60" i="32"/>
  <c r="AN60" i="32" s="1"/>
  <c r="AO60" i="32" s="1"/>
  <c r="AP60" i="32" s="1"/>
  <c r="AQ60" i="32" s="1"/>
  <c r="AV59" i="32"/>
  <c r="KS41" i="32"/>
  <c r="KR42" i="32"/>
  <c r="KH42" i="32" s="1"/>
  <c r="KM41" i="32"/>
  <c r="KN41" i="32" s="1"/>
  <c r="AE21" i="32"/>
  <c r="Z20" i="32"/>
  <c r="AC20" i="32" s="1"/>
  <c r="AJ20" i="32"/>
  <c r="LV42" i="32"/>
  <c r="LL42" i="32" s="1"/>
  <c r="LQ41" i="32"/>
  <c r="LR41" i="32" s="1"/>
  <c r="LW41" i="32"/>
  <c r="CM59" i="32"/>
  <c r="CN60" i="32"/>
  <c r="CG60" i="32" s="1"/>
  <c r="CH60" i="32" s="1"/>
  <c r="CI60" i="32" s="1"/>
  <c r="CJ60" i="32" s="1"/>
  <c r="CO59" i="32"/>
  <c r="DB59" i="32"/>
  <c r="DC60" i="32"/>
  <c r="CV60" i="32" s="1"/>
  <c r="CW60" i="32" s="1"/>
  <c r="CX60" i="32" s="1"/>
  <c r="CY60" i="32" s="1"/>
  <c r="DD59" i="32"/>
  <c r="EF59" i="32"/>
  <c r="EG60" i="32"/>
  <c r="DZ60" i="32" s="1"/>
  <c r="EA60" i="32" s="1"/>
  <c r="EB60" i="32" s="1"/>
  <c r="EC60" i="32" s="1"/>
  <c r="IG24" i="33" l="1"/>
  <c r="IR24" i="33"/>
  <c r="NZ24" i="33"/>
  <c r="IX24" i="33" s="1"/>
  <c r="OV23" i="33"/>
  <c r="RA23" i="33"/>
  <c r="OM23" i="33"/>
  <c r="JZ23" i="33"/>
  <c r="MS24" i="33"/>
  <c r="NQ24" i="33"/>
  <c r="GC23" i="33"/>
  <c r="KI23" i="33"/>
  <c r="FU24" i="33"/>
  <c r="KA24" i="33"/>
  <c r="JL24" i="33"/>
  <c r="JJ24" i="33"/>
  <c r="JR24" i="33"/>
  <c r="RG23" i="33"/>
  <c r="AF24" i="33"/>
  <c r="BB24" i="33" s="1"/>
  <c r="BX24" i="33" s="1"/>
  <c r="NW24" i="33"/>
  <c r="U24" i="33"/>
  <c r="AQ24" i="33" s="1"/>
  <c r="BM24" i="33" s="1"/>
  <c r="RJ23" i="33"/>
  <c r="FT23" i="33"/>
  <c r="IK24" i="33"/>
  <c r="Y24" i="33"/>
  <c r="AU24" i="33" s="1"/>
  <c r="BQ24" i="33" s="1"/>
  <c r="CM24" i="33" s="1"/>
  <c r="IA23" i="33"/>
  <c r="PV24" i="33"/>
  <c r="OZ24" i="33" s="1"/>
  <c r="LP25" i="33"/>
  <c r="QM23" i="33"/>
  <c r="PQ23" i="33" s="1"/>
  <c r="GU24" i="33"/>
  <c r="HQ24" i="33" s="1"/>
  <c r="DN24" i="33"/>
  <c r="FF24" i="33" s="1"/>
  <c r="DT24" i="33"/>
  <c r="FL24" i="33" s="1"/>
  <c r="DL24" i="33"/>
  <c r="FD24" i="33" s="1"/>
  <c r="H56" i="15"/>
  <c r="P56" i="15" s="1"/>
  <c r="G56" i="15"/>
  <c r="E58" i="15"/>
  <c r="F57" i="15"/>
  <c r="J55" i="15"/>
  <c r="O55" i="15" s="1"/>
  <c r="DA24" i="33"/>
  <c r="CL24" i="33"/>
  <c r="CV24" i="33"/>
  <c r="BC24" i="33"/>
  <c r="BY24" i="33" s="1"/>
  <c r="AV24" i="33"/>
  <c r="BR24" i="33" s="1"/>
  <c r="EI61" i="32"/>
  <c r="DY61" i="32" s="1"/>
  <c r="EL60" i="32"/>
  <c r="ED60" i="32"/>
  <c r="EE60" i="32" s="1"/>
  <c r="EJ60" i="32"/>
  <c r="AZ60" i="32"/>
  <c r="AT60" i="32"/>
  <c r="AW61" i="32"/>
  <c r="AM61" i="32" s="1"/>
  <c r="AR60" i="32"/>
  <c r="AS60" i="32" s="1"/>
  <c r="AU61" i="32" s="1"/>
  <c r="AX60" i="32"/>
  <c r="HU61" i="32"/>
  <c r="HK61" i="32" s="1"/>
  <c r="HV60" i="32"/>
  <c r="HP60" i="32"/>
  <c r="HQ60" i="32" s="1"/>
  <c r="HT60" i="32" s="1"/>
  <c r="HX60" i="32"/>
  <c r="FW60" i="32"/>
  <c r="FX60" i="32" s="1"/>
  <c r="GA60" i="32" s="1"/>
  <c r="GE60" i="32"/>
  <c r="GB61" i="32"/>
  <c r="FR61" i="32" s="1"/>
  <c r="GC60" i="32"/>
  <c r="GQ61" i="32"/>
  <c r="GG61" i="32" s="1"/>
  <c r="GL60" i="32"/>
  <c r="GM60" i="32" s="1"/>
  <c r="GP60" i="32" s="1"/>
  <c r="GT60" i="32"/>
  <c r="GR60" i="32"/>
  <c r="CK60" i="32"/>
  <c r="CL60" i="32" s="1"/>
  <c r="CO60" i="32" s="1"/>
  <c r="CP61" i="32"/>
  <c r="CF61" i="32" s="1"/>
  <c r="CS60" i="32"/>
  <c r="CQ60" i="32"/>
  <c r="FA60" i="32"/>
  <c r="EY60" i="32"/>
  <c r="ES60" i="32"/>
  <c r="ET60" i="32" s="1"/>
  <c r="EX61" i="32"/>
  <c r="EN61" i="32" s="1"/>
  <c r="CR59" i="32"/>
  <c r="HW59" i="32"/>
  <c r="DE61" i="32"/>
  <c r="CU61" i="32" s="1"/>
  <c r="CZ60" i="32"/>
  <c r="DA60" i="32" s="1"/>
  <c r="DD60" i="32" s="1"/>
  <c r="DH60" i="32"/>
  <c r="DF60" i="32"/>
  <c r="IE60" i="32"/>
  <c r="IF60" i="32" s="1"/>
  <c r="IJ61" i="32"/>
  <c r="HZ61" i="32" s="1"/>
  <c r="IM60" i="32"/>
  <c r="IK60" i="32"/>
  <c r="AY59" i="32"/>
  <c r="LD41" i="32"/>
  <c r="LE42" i="32"/>
  <c r="KX42" i="32" s="1"/>
  <c r="KY42" i="32" s="1"/>
  <c r="KZ42" i="32" s="1"/>
  <c r="LF41" i="32"/>
  <c r="LS41" i="32"/>
  <c r="LT42" i="32"/>
  <c r="LM42" i="32" s="1"/>
  <c r="LN42" i="32" s="1"/>
  <c r="LO42" i="32" s="1"/>
  <c r="LU41" i="32"/>
  <c r="IT60" i="32"/>
  <c r="IU60" i="32" s="1"/>
  <c r="IY61" i="32"/>
  <c r="IO61" i="32" s="1"/>
  <c r="IZ60" i="32"/>
  <c r="JB60" i="32"/>
  <c r="JH42" i="32"/>
  <c r="JQ42" i="32"/>
  <c r="KP42" i="32"/>
  <c r="KI42" i="32" s="1"/>
  <c r="KJ42" i="32" s="1"/>
  <c r="KK42" i="32" s="1"/>
  <c r="KO41" i="32"/>
  <c r="KQ41" i="32"/>
  <c r="GS59" i="32"/>
  <c r="KA42" i="32"/>
  <c r="JT42" i="32" s="1"/>
  <c r="JU42" i="32" s="1"/>
  <c r="JV42" i="32" s="1"/>
  <c r="JZ41" i="32"/>
  <c r="KB41" i="32"/>
  <c r="BN59" i="32"/>
  <c r="DG59" i="32"/>
  <c r="BG60" i="32"/>
  <c r="BH60" i="32" s="1"/>
  <c r="BJ61" i="32" s="1"/>
  <c r="BL61" i="32"/>
  <c r="BB61" i="32" s="1"/>
  <c r="BM60" i="32"/>
  <c r="BI60" i="32"/>
  <c r="BO60" i="32"/>
  <c r="HF61" i="32"/>
  <c r="GV61" i="32" s="1"/>
  <c r="HA60" i="32"/>
  <c r="HB60" i="32" s="1"/>
  <c r="HI60" i="32"/>
  <c r="HG60" i="32"/>
  <c r="GD59" i="32"/>
  <c r="FP60" i="32"/>
  <c r="FM61" i="32"/>
  <c r="FC61" i="32" s="1"/>
  <c r="FH60" i="32"/>
  <c r="FI60" i="32" s="1"/>
  <c r="FN60" i="32"/>
  <c r="AI20" i="32"/>
  <c r="DT61" i="32"/>
  <c r="DJ61" i="32" s="1"/>
  <c r="DO60" i="32"/>
  <c r="DP60" i="32" s="1"/>
  <c r="DW60" i="32"/>
  <c r="DU60" i="32"/>
  <c r="JP41" i="32"/>
  <c r="DV59" i="32"/>
  <c r="BX60" i="32"/>
  <c r="BY61" i="32"/>
  <c r="BR61" i="32" s="1"/>
  <c r="BS61" i="32" s="1"/>
  <c r="BT61" i="32" s="1"/>
  <c r="BU61" i="32" s="1"/>
  <c r="BZ60" i="32"/>
  <c r="AL24" i="33" l="1"/>
  <c r="BH24" i="33" s="1"/>
  <c r="CD24" i="33" s="1"/>
  <c r="CZ24" i="33" s="1"/>
  <c r="JT24" i="33" s="1"/>
  <c r="AC24" i="33"/>
  <c r="AY24" i="33" s="1"/>
  <c r="BU24" i="33" s="1"/>
  <c r="CQ24" i="33" s="1"/>
  <c r="DZ24" i="33"/>
  <c r="AI24" i="33"/>
  <c r="BE24" i="33" s="1"/>
  <c r="CA24" i="33" s="1"/>
  <c r="EQ23" i="33"/>
  <c r="RC23" i="33"/>
  <c r="OO23" i="33"/>
  <c r="QT23" i="33"/>
  <c r="OF23" i="33"/>
  <c r="QU24" i="33"/>
  <c r="OG24" i="33"/>
  <c r="MT24" i="33"/>
  <c r="MV24" i="33"/>
  <c r="HD24" i="33"/>
  <c r="HZ24" i="33" s="1"/>
  <c r="IO24" i="33"/>
  <c r="NB24" i="33"/>
  <c r="JU24" i="33"/>
  <c r="JG24" i="33"/>
  <c r="JP24" i="33"/>
  <c r="JF24" i="33"/>
  <c r="IU24" i="33"/>
  <c r="LK23" i="33"/>
  <c r="NJ24" i="33"/>
  <c r="KT24" i="33"/>
  <c r="GX24" i="33"/>
  <c r="LZ25" i="33" s="1"/>
  <c r="GV24" i="33"/>
  <c r="HR24" i="33" s="1"/>
  <c r="QC24" i="33"/>
  <c r="PG24" i="33" s="1"/>
  <c r="LW25" i="33"/>
  <c r="DW24" i="33"/>
  <c r="FO24" i="33" s="1"/>
  <c r="DI24" i="33"/>
  <c r="FA24" i="33" s="1"/>
  <c r="DH24" i="33"/>
  <c r="EZ24" i="33" s="1"/>
  <c r="DR24" i="33"/>
  <c r="FJ24" i="33" s="1"/>
  <c r="I56" i="15"/>
  <c r="E59" i="15"/>
  <c r="F58" i="15"/>
  <c r="J56" i="15"/>
  <c r="H57" i="15"/>
  <c r="P57" i="15" s="1"/>
  <c r="G57" i="15"/>
  <c r="CU24" i="33"/>
  <c r="CT24" i="33"/>
  <c r="CI24" i="33"/>
  <c r="CN24" i="33"/>
  <c r="NK25" i="33"/>
  <c r="NS24" i="33"/>
  <c r="AV60" i="32"/>
  <c r="AY60" i="32" s="1"/>
  <c r="BC61" i="32"/>
  <c r="BD61" i="32" s="1"/>
  <c r="BE61" i="32" s="1"/>
  <c r="BF61" i="32" s="1"/>
  <c r="AN61" i="32"/>
  <c r="AO61" i="32" s="1"/>
  <c r="AP61" i="32" s="1"/>
  <c r="AQ61" i="32" s="1"/>
  <c r="CB61" i="32"/>
  <c r="CA62" i="32"/>
  <c r="BQ62" i="32" s="1"/>
  <c r="CD61" i="32"/>
  <c r="BV61" i="32"/>
  <c r="BW61" i="32" s="1"/>
  <c r="BZ61" i="32" s="1"/>
  <c r="LP42" i="32"/>
  <c r="LY42" i="32"/>
  <c r="CC60" i="32"/>
  <c r="LA42" i="32"/>
  <c r="LJ42" i="32"/>
  <c r="GD60" i="32"/>
  <c r="HC60" i="32"/>
  <c r="HD61" i="32"/>
  <c r="GW61" i="32" s="1"/>
  <c r="GX61" i="32" s="1"/>
  <c r="GY61" i="32" s="1"/>
  <c r="GZ61" i="32" s="1"/>
  <c r="HE60" i="32"/>
  <c r="BK60" i="32"/>
  <c r="IG60" i="32"/>
  <c r="IH61" i="32"/>
  <c r="IA61" i="32" s="1"/>
  <c r="IB61" i="32" s="1"/>
  <c r="IC61" i="32" s="1"/>
  <c r="ID61" i="32" s="1"/>
  <c r="II60" i="32"/>
  <c r="FY60" i="32"/>
  <c r="FZ61" i="32"/>
  <c r="FS61" i="32" s="1"/>
  <c r="FT61" i="32" s="1"/>
  <c r="FU61" i="32" s="1"/>
  <c r="FV61" i="32" s="1"/>
  <c r="DQ60" i="32"/>
  <c r="DR61" i="32"/>
  <c r="DK61" i="32" s="1"/>
  <c r="DL61" i="32" s="1"/>
  <c r="DM61" i="32" s="1"/>
  <c r="DN61" i="32" s="1"/>
  <c r="AD20" i="32"/>
  <c r="AG21" i="32"/>
  <c r="Q21" i="32"/>
  <c r="FJ60" i="32"/>
  <c r="FK61" i="32"/>
  <c r="FD61" i="32" s="1"/>
  <c r="FE61" i="32" s="1"/>
  <c r="FF61" i="32" s="1"/>
  <c r="FG61" i="32" s="1"/>
  <c r="FL60" i="32"/>
  <c r="GS60" i="32"/>
  <c r="KT41" i="32"/>
  <c r="JN43" i="32"/>
  <c r="JD43" i="32" s="1"/>
  <c r="JI42" i="32"/>
  <c r="JJ42" i="32" s="1"/>
  <c r="JO42" i="32"/>
  <c r="IV60" i="32"/>
  <c r="IW61" i="32"/>
  <c r="IP61" i="32" s="1"/>
  <c r="IQ61" i="32" s="1"/>
  <c r="IR61" i="32" s="1"/>
  <c r="IS61" i="32" s="1"/>
  <c r="IX60" i="32"/>
  <c r="LX41" i="32"/>
  <c r="HW60" i="32"/>
  <c r="EV61" i="32"/>
  <c r="EO61" i="32" s="1"/>
  <c r="EP61" i="32" s="1"/>
  <c r="EQ61" i="32" s="1"/>
  <c r="ER61" i="32" s="1"/>
  <c r="EU60" i="32"/>
  <c r="EW60" i="32"/>
  <c r="EF60" i="32"/>
  <c r="EG61" i="32"/>
  <c r="DZ61" i="32" s="1"/>
  <c r="EA61" i="32" s="1"/>
  <c r="EB61" i="32" s="1"/>
  <c r="EC61" i="32" s="1"/>
  <c r="EH60" i="32"/>
  <c r="KF42" i="32"/>
  <c r="JW42" i="32"/>
  <c r="KE41" i="32"/>
  <c r="LI41" i="32"/>
  <c r="DB60" i="32"/>
  <c r="DC61" i="32"/>
  <c r="CV61" i="32" s="1"/>
  <c r="CW61" i="32" s="1"/>
  <c r="CX61" i="32" s="1"/>
  <c r="CY61" i="32" s="1"/>
  <c r="GN60" i="32"/>
  <c r="GO61" i="32"/>
  <c r="GH61" i="32" s="1"/>
  <c r="GI61" i="32" s="1"/>
  <c r="GJ61" i="32" s="1"/>
  <c r="GK61" i="32" s="1"/>
  <c r="HR60" i="32"/>
  <c r="HS61" i="32"/>
  <c r="HL61" i="32" s="1"/>
  <c r="HM61" i="32" s="1"/>
  <c r="HN61" i="32" s="1"/>
  <c r="HO61" i="32" s="1"/>
  <c r="DS60" i="32"/>
  <c r="KU42" i="32"/>
  <c r="KL42" i="32"/>
  <c r="DG60" i="32"/>
  <c r="CR60" i="32"/>
  <c r="CM60" i="32"/>
  <c r="CN61" i="32"/>
  <c r="CG61" i="32" s="1"/>
  <c r="CH61" i="32" s="1"/>
  <c r="CI61" i="32" s="1"/>
  <c r="CJ61" i="32" s="1"/>
  <c r="DV24" i="33" l="1"/>
  <c r="FN24" i="33" s="1"/>
  <c r="ND24" i="33" s="1"/>
  <c r="EG24" i="33"/>
  <c r="IH24" i="33"/>
  <c r="MF25" i="33"/>
  <c r="QL24" i="33"/>
  <c r="PP24" i="33" s="1"/>
  <c r="HB24" i="33"/>
  <c r="QJ24" i="33" s="1"/>
  <c r="PN24" i="33" s="1"/>
  <c r="JX24" i="33"/>
  <c r="MP24" i="33"/>
  <c r="MQ24" i="33"/>
  <c r="NE24" i="33"/>
  <c r="V24" i="33"/>
  <c r="AR24" i="33" s="1"/>
  <c r="BN24" i="33" s="1"/>
  <c r="GI23" i="33"/>
  <c r="KO23" i="33"/>
  <c r="MZ24" i="33"/>
  <c r="QF24" i="33"/>
  <c r="PJ24" i="33" s="1"/>
  <c r="JC24" i="33"/>
  <c r="JK24" i="33"/>
  <c r="JN24" i="33"/>
  <c r="JH24" i="33"/>
  <c r="JO24" i="33"/>
  <c r="HT24" i="33"/>
  <c r="FR24" i="33"/>
  <c r="OD24" i="33" s="1"/>
  <c r="LX25" i="33"/>
  <c r="QD24" i="33"/>
  <c r="PH24" i="33" s="1"/>
  <c r="HG24" i="33"/>
  <c r="MI25" i="33" s="1"/>
  <c r="LA24" i="33"/>
  <c r="GR24" i="33"/>
  <c r="HN24" i="33" s="1"/>
  <c r="GS24" i="33"/>
  <c r="QA24" i="33" s="1"/>
  <c r="PE24" i="33" s="1"/>
  <c r="DP24" i="33"/>
  <c r="FH24" i="33" s="1"/>
  <c r="DJ24" i="33"/>
  <c r="FB24" i="33" s="1"/>
  <c r="DQ24" i="33"/>
  <c r="FI24" i="33" s="1"/>
  <c r="DM24" i="33"/>
  <c r="FE24" i="33" s="1"/>
  <c r="DE24" i="33"/>
  <c r="EW24" i="33" s="1"/>
  <c r="O56" i="15"/>
  <c r="E60" i="15"/>
  <c r="F59" i="15"/>
  <c r="I57" i="15"/>
  <c r="J57" i="15"/>
  <c r="G58" i="15"/>
  <c r="H58" i="15"/>
  <c r="P58" i="15" s="1"/>
  <c r="CW24" i="33"/>
  <c r="AE24" i="33"/>
  <c r="IQ24" i="33"/>
  <c r="II25" i="33"/>
  <c r="W25" i="33"/>
  <c r="AS25" i="33" s="1"/>
  <c r="EY61" i="32"/>
  <c r="EX62" i="32"/>
  <c r="EN62" i="32" s="1"/>
  <c r="FA61" i="32"/>
  <c r="ES61" i="32"/>
  <c r="ET61" i="32" s="1"/>
  <c r="HP61" i="32"/>
  <c r="HQ61" i="32" s="1"/>
  <c r="HU62" i="32"/>
  <c r="HK62" i="32" s="1"/>
  <c r="HV61" i="32"/>
  <c r="HX61" i="32"/>
  <c r="CC61" i="32"/>
  <c r="CS61" i="32"/>
  <c r="CP62" i="32"/>
  <c r="CF62" i="32" s="1"/>
  <c r="CK61" i="32"/>
  <c r="CL61" i="32" s="1"/>
  <c r="CQ61" i="32"/>
  <c r="GR61" i="32"/>
  <c r="GQ62" i="32"/>
  <c r="GG62" i="32" s="1"/>
  <c r="GT61" i="32"/>
  <c r="GL61" i="32"/>
  <c r="GM61" i="32" s="1"/>
  <c r="JB61" i="32"/>
  <c r="IZ61" i="32"/>
  <c r="IT61" i="32"/>
  <c r="IU61" i="32" s="1"/>
  <c r="IX61" i="32" s="1"/>
  <c r="IY62" i="32"/>
  <c r="IO62" i="32" s="1"/>
  <c r="CZ61" i="32"/>
  <c r="DA61" i="32" s="1"/>
  <c r="DH61" i="32"/>
  <c r="DF61" i="32"/>
  <c r="DE62" i="32"/>
  <c r="CU62" i="32" s="1"/>
  <c r="AX61" i="32"/>
  <c r="AZ61" i="32"/>
  <c r="AW62" i="32"/>
  <c r="AM62" i="32" s="1"/>
  <c r="AT61" i="32"/>
  <c r="AR61" i="32"/>
  <c r="AS61" i="32" s="1"/>
  <c r="BN60" i="32"/>
  <c r="JA60" i="32"/>
  <c r="AA21" i="32"/>
  <c r="S21" i="32"/>
  <c r="T21" i="32" s="1"/>
  <c r="DV60" i="32"/>
  <c r="IK61" i="32"/>
  <c r="IM61" i="32"/>
  <c r="IJ62" i="32"/>
  <c r="HZ62" i="32" s="1"/>
  <c r="IE61" i="32"/>
  <c r="IF61" i="32" s="1"/>
  <c r="DT62" i="32"/>
  <c r="DJ62" i="32" s="1"/>
  <c r="DO61" i="32"/>
  <c r="DP61" i="32" s="1"/>
  <c r="DS61" i="32" s="1"/>
  <c r="DU61" i="32"/>
  <c r="DW61" i="32"/>
  <c r="EK60" i="32"/>
  <c r="EZ60" i="32"/>
  <c r="BO61" i="32"/>
  <c r="BL62" i="32"/>
  <c r="BB62" i="32" s="1"/>
  <c r="BG61" i="32"/>
  <c r="BH61" i="32" s="1"/>
  <c r="BJ62" i="32" s="1"/>
  <c r="BM61" i="32"/>
  <c r="BI61" i="32"/>
  <c r="IL60" i="32"/>
  <c r="HH60" i="32"/>
  <c r="JX42" i="32"/>
  <c r="JY42" i="32" s="1"/>
  <c r="KD42" i="32"/>
  <c r="KC43" i="32"/>
  <c r="JS43" i="32" s="1"/>
  <c r="JL43" i="32"/>
  <c r="JE43" i="32" s="1"/>
  <c r="JF43" i="32" s="1"/>
  <c r="JG43" i="32" s="1"/>
  <c r="JK42" i="32"/>
  <c r="JM42" i="32"/>
  <c r="FO60" i="32"/>
  <c r="BY62" i="32"/>
  <c r="BR62" i="32" s="1"/>
  <c r="BS62" i="32" s="1"/>
  <c r="BT62" i="32" s="1"/>
  <c r="BU62" i="32" s="1"/>
  <c r="BX61" i="32"/>
  <c r="ED61" i="32"/>
  <c r="EE61" i="32" s="1"/>
  <c r="EL61" i="32"/>
  <c r="EJ61" i="32"/>
  <c r="EI62" i="32"/>
  <c r="DY62" i="32" s="1"/>
  <c r="KR43" i="32"/>
  <c r="KH43" i="32" s="1"/>
  <c r="KS42" i="32"/>
  <c r="KM42" i="32"/>
  <c r="KN42" i="32" s="1"/>
  <c r="FW61" i="32"/>
  <c r="FX61" i="32" s="1"/>
  <c r="GE61" i="32"/>
  <c r="GC61" i="32"/>
  <c r="GB62" i="32"/>
  <c r="FR62" i="32" s="1"/>
  <c r="FN61" i="32"/>
  <c r="FH61" i="32"/>
  <c r="FI61" i="32" s="1"/>
  <c r="FP61" i="32"/>
  <c r="FM62" i="32"/>
  <c r="FC62" i="32" s="1"/>
  <c r="HA61" i="32"/>
  <c r="HB61" i="32" s="1"/>
  <c r="HG61" i="32"/>
  <c r="HI61" i="32"/>
  <c r="HF62" i="32"/>
  <c r="GV62" i="32" s="1"/>
  <c r="LG43" i="32"/>
  <c r="KW43" i="32" s="1"/>
  <c r="LB42" i="32"/>
  <c r="LC42" i="32" s="1"/>
  <c r="LH42" i="32"/>
  <c r="LW42" i="32"/>
  <c r="LQ42" i="32"/>
  <c r="LR42" i="32" s="1"/>
  <c r="LV43" i="32"/>
  <c r="LL43" i="32" s="1"/>
  <c r="HF24" i="33" l="1"/>
  <c r="IB24" i="33" s="1"/>
  <c r="EH24" i="33"/>
  <c r="EP24" i="33"/>
  <c r="EJ24" i="33"/>
  <c r="EE24" i="33"/>
  <c r="EN24" i="33"/>
  <c r="RI23" i="33"/>
  <c r="OU23" i="33"/>
  <c r="LJ24" i="33"/>
  <c r="GH24" i="33" s="1"/>
  <c r="OT24" i="33" s="1"/>
  <c r="MD25" i="33"/>
  <c r="HX24" i="33"/>
  <c r="MU24" i="33"/>
  <c r="MY24" i="33"/>
  <c r="GT24" i="33"/>
  <c r="QB24" i="33" s="1"/>
  <c r="PF24" i="33" s="1"/>
  <c r="KE24" i="33"/>
  <c r="MM24" i="33"/>
  <c r="MX24" i="33"/>
  <c r="NY24" i="33"/>
  <c r="MH25" i="33"/>
  <c r="LD24" i="33"/>
  <c r="MR24" i="33"/>
  <c r="LB24" i="33"/>
  <c r="JQ24" i="33"/>
  <c r="QO24" i="33"/>
  <c r="PS24" i="33" s="1"/>
  <c r="IC24" i="33"/>
  <c r="FY24" i="33"/>
  <c r="OK24" i="33" s="1"/>
  <c r="NH25" i="33"/>
  <c r="QR24" i="33"/>
  <c r="LT25" i="33"/>
  <c r="QN24" i="33"/>
  <c r="PR24" i="33" s="1"/>
  <c r="GZ24" i="33"/>
  <c r="MB25" i="33" s="1"/>
  <c r="HA24" i="33"/>
  <c r="HW24" i="33" s="1"/>
  <c r="LU25" i="33"/>
  <c r="KY24" i="33"/>
  <c r="HO24" i="33"/>
  <c r="PZ24" i="33"/>
  <c r="PD24" i="33" s="1"/>
  <c r="GW24" i="33"/>
  <c r="LY25" i="33" s="1"/>
  <c r="GO24" i="33"/>
  <c r="PW24" i="33" s="1"/>
  <c r="PA24" i="33" s="1"/>
  <c r="DS24" i="33"/>
  <c r="FK24" i="33" s="1"/>
  <c r="H59" i="15"/>
  <c r="P59" i="15" s="1"/>
  <c r="G59" i="15"/>
  <c r="I58" i="15"/>
  <c r="O57" i="15"/>
  <c r="E61" i="15"/>
  <c r="F60" i="15"/>
  <c r="J58" i="15"/>
  <c r="CJ24" i="33"/>
  <c r="BO25" i="33"/>
  <c r="BA24" i="33"/>
  <c r="BW24" i="33" s="1"/>
  <c r="JH43" i="32"/>
  <c r="JQ43" i="32"/>
  <c r="LE43" i="32"/>
  <c r="KX43" i="32" s="1"/>
  <c r="KY43" i="32" s="1"/>
  <c r="KZ43" i="32" s="1"/>
  <c r="LD42" i="32"/>
  <c r="LF42" i="32"/>
  <c r="CA63" i="32"/>
  <c r="BQ63" i="32" s="1"/>
  <c r="BV62" i="32"/>
  <c r="BW62" i="32" s="1"/>
  <c r="CB62" i="32"/>
  <c r="CD62" i="32"/>
  <c r="LS42" i="32"/>
  <c r="LT43" i="32"/>
  <c r="LM43" i="32" s="1"/>
  <c r="LN43" i="32" s="1"/>
  <c r="LO43" i="32" s="1"/>
  <c r="LU42" i="32"/>
  <c r="FK62" i="32"/>
  <c r="FD62" i="32" s="1"/>
  <c r="FE62" i="32" s="1"/>
  <c r="FF62" i="32" s="1"/>
  <c r="FG62" i="32" s="1"/>
  <c r="FJ61" i="32"/>
  <c r="EG62" i="32"/>
  <c r="DZ62" i="32" s="1"/>
  <c r="EA62" i="32" s="1"/>
  <c r="EB62" i="32" s="1"/>
  <c r="EC62" i="32" s="1"/>
  <c r="EF61" i="32"/>
  <c r="FL61" i="32"/>
  <c r="IG61" i="32"/>
  <c r="IH62" i="32"/>
  <c r="IA62" i="32" s="1"/>
  <c r="IB62" i="32" s="1"/>
  <c r="IC62" i="32" s="1"/>
  <c r="ID62" i="32" s="1"/>
  <c r="DV61" i="32"/>
  <c r="GN61" i="32"/>
  <c r="GO62" i="32"/>
  <c r="GH62" i="32" s="1"/>
  <c r="GI62" i="32" s="1"/>
  <c r="GJ62" i="32" s="1"/>
  <c r="GK62" i="32" s="1"/>
  <c r="GP61" i="32"/>
  <c r="EV62" i="32"/>
  <c r="EO62" i="32" s="1"/>
  <c r="EP62" i="32" s="1"/>
  <c r="EQ62" i="32" s="1"/>
  <c r="ER62" i="32" s="1"/>
  <c r="EU61" i="32"/>
  <c r="HC61" i="32"/>
  <c r="HD62" i="32"/>
  <c r="GW62" i="32" s="1"/>
  <c r="GX62" i="32" s="1"/>
  <c r="GY62" i="32" s="1"/>
  <c r="GZ62" i="32" s="1"/>
  <c r="FZ62" i="32"/>
  <c r="FS62" i="32" s="1"/>
  <c r="FT62" i="32" s="1"/>
  <c r="FU62" i="32" s="1"/>
  <c r="FV62" i="32" s="1"/>
  <c r="FY61" i="32"/>
  <c r="GA61" i="32"/>
  <c r="JP42" i="32"/>
  <c r="LH24" i="33"/>
  <c r="BC62" i="32"/>
  <c r="BD62" i="32" s="1"/>
  <c r="BE62" i="32" s="1"/>
  <c r="BF62" i="32" s="1"/>
  <c r="BK61" i="32"/>
  <c r="AU62" i="32"/>
  <c r="AN62" i="32" s="1"/>
  <c r="AO62" i="32" s="1"/>
  <c r="AP62" i="32" s="1"/>
  <c r="AQ62" i="32" s="1"/>
  <c r="AV61" i="32"/>
  <c r="DB61" i="32"/>
  <c r="DC62" i="32"/>
  <c r="CV62" i="32" s="1"/>
  <c r="CW62" i="32" s="1"/>
  <c r="CX62" i="32" s="1"/>
  <c r="CY62" i="32" s="1"/>
  <c r="DD61" i="32"/>
  <c r="CM61" i="32"/>
  <c r="CN62" i="32"/>
  <c r="CG62" i="32" s="1"/>
  <c r="CH62" i="32" s="1"/>
  <c r="CI62" i="32" s="1"/>
  <c r="CJ62" i="32" s="1"/>
  <c r="CO61" i="32"/>
  <c r="HR61" i="32"/>
  <c r="HS62" i="32"/>
  <c r="HL62" i="32" s="1"/>
  <c r="HM62" i="32" s="1"/>
  <c r="HN62" i="32" s="1"/>
  <c r="HO62" i="32" s="1"/>
  <c r="HT61" i="32"/>
  <c r="EH61" i="32"/>
  <c r="KP43" i="32"/>
  <c r="KI43" i="32" s="1"/>
  <c r="KJ43" i="32" s="1"/>
  <c r="KK43" i="32" s="1"/>
  <c r="KO42" i="32"/>
  <c r="KQ42" i="32"/>
  <c r="JZ42" i="32"/>
  <c r="KA43" i="32"/>
  <c r="JT43" i="32" s="1"/>
  <c r="JU43" i="32" s="1"/>
  <c r="JV43" i="32" s="1"/>
  <c r="KB42" i="32"/>
  <c r="HE61" i="32"/>
  <c r="II61" i="32"/>
  <c r="EW61" i="32"/>
  <c r="DR62" i="32"/>
  <c r="DK62" i="32" s="1"/>
  <c r="DL62" i="32" s="1"/>
  <c r="DM62" i="32" s="1"/>
  <c r="DN62" i="32" s="1"/>
  <c r="DQ61" i="32"/>
  <c r="JA61" i="32"/>
  <c r="U21" i="32"/>
  <c r="V21" i="32" s="1"/>
  <c r="IW62" i="32"/>
  <c r="IP62" i="32" s="1"/>
  <c r="IQ62" i="32" s="1"/>
  <c r="IR62" i="32" s="1"/>
  <c r="IS62" i="32" s="1"/>
  <c r="IV61" i="32"/>
  <c r="ED24" i="33" l="1"/>
  <c r="ES24" i="33"/>
  <c r="EA24" i="33"/>
  <c r="ER24" i="33"/>
  <c r="IW24" i="33"/>
  <c r="EF24" i="33"/>
  <c r="HP24" i="33"/>
  <c r="LM24" i="33"/>
  <c r="KQ24" i="33" s="1"/>
  <c r="KN24" i="33"/>
  <c r="AK24" i="33"/>
  <c r="BG24" i="33" s="1"/>
  <c r="CC24" i="33" s="1"/>
  <c r="NA24" i="33"/>
  <c r="LV25" i="33"/>
  <c r="NX25" i="33"/>
  <c r="RH24" i="33"/>
  <c r="KC24" i="33"/>
  <c r="GF24" i="33"/>
  <c r="KL24" i="33"/>
  <c r="GB24" i="33"/>
  <c r="KH24" i="33"/>
  <c r="FZ24" i="33"/>
  <c r="KF24" i="33"/>
  <c r="JD24" i="33"/>
  <c r="QY24" i="33"/>
  <c r="QI24" i="33"/>
  <c r="PM24" i="33" s="1"/>
  <c r="KX24" i="33"/>
  <c r="NO25" i="33"/>
  <c r="MC25" i="33"/>
  <c r="T25" i="33"/>
  <c r="AP25" i="33" s="1"/>
  <c r="BL25" i="33" s="1"/>
  <c r="CH25" i="33" s="1"/>
  <c r="IF25" i="33"/>
  <c r="FW24" i="33"/>
  <c r="QH24" i="33"/>
  <c r="PL24" i="33" s="1"/>
  <c r="HV24" i="33"/>
  <c r="HS24" i="33"/>
  <c r="QE24" i="33"/>
  <c r="PI24" i="33" s="1"/>
  <c r="LQ25" i="33"/>
  <c r="HK24" i="33"/>
  <c r="HC24" i="33"/>
  <c r="ME25" i="33" s="1"/>
  <c r="DF24" i="33"/>
  <c r="EX24" i="33" s="1"/>
  <c r="O58" i="15"/>
  <c r="H60" i="15"/>
  <c r="P60" i="15" s="1"/>
  <c r="G60" i="15"/>
  <c r="I59" i="15"/>
  <c r="E62" i="15"/>
  <c r="F61" i="15"/>
  <c r="J59" i="15"/>
  <c r="CK25" i="33"/>
  <c r="CS24" i="33"/>
  <c r="HF63" i="32"/>
  <c r="GV63" i="32" s="1"/>
  <c r="HG62" i="32"/>
  <c r="HA62" i="32"/>
  <c r="HB62" i="32" s="1"/>
  <c r="HE62" i="32" s="1"/>
  <c r="HI62" i="32"/>
  <c r="JW43" i="32"/>
  <c r="KF43" i="32"/>
  <c r="IZ62" i="32"/>
  <c r="JB62" i="32"/>
  <c r="IY63" i="32"/>
  <c r="IO63" i="32" s="1"/>
  <c r="IT62" i="32"/>
  <c r="IU62" i="32" s="1"/>
  <c r="W21" i="32"/>
  <c r="AB21" i="32"/>
  <c r="KE42" i="32"/>
  <c r="LA43" i="32"/>
  <c r="LJ43" i="32"/>
  <c r="LP43" i="32"/>
  <c r="LY43" i="32"/>
  <c r="CR61" i="32"/>
  <c r="DG61" i="32"/>
  <c r="GD61" i="32"/>
  <c r="HX62" i="32"/>
  <c r="HU63" i="32"/>
  <c r="HK63" i="32" s="1"/>
  <c r="HV62" i="32"/>
  <c r="HP62" i="32"/>
  <c r="HQ62" i="32" s="1"/>
  <c r="HT62" i="32" s="1"/>
  <c r="FO61" i="32"/>
  <c r="EK61" i="32"/>
  <c r="EX63" i="32"/>
  <c r="EN63" i="32" s="1"/>
  <c r="ES62" i="32"/>
  <c r="ET62" i="32" s="1"/>
  <c r="EW62" i="32" s="1"/>
  <c r="EY62" i="32"/>
  <c r="FA62" i="32"/>
  <c r="CZ62" i="32"/>
  <c r="DA62" i="32" s="1"/>
  <c r="DF62" i="32"/>
  <c r="DH62" i="32"/>
  <c r="DE63" i="32"/>
  <c r="CU63" i="32" s="1"/>
  <c r="HW61" i="32"/>
  <c r="BN61" i="32"/>
  <c r="GS61" i="32"/>
  <c r="LX42" i="32"/>
  <c r="LI42" i="32"/>
  <c r="JN44" i="32"/>
  <c r="JD44" i="32" s="1"/>
  <c r="JI43" i="32"/>
  <c r="JJ43" i="32" s="1"/>
  <c r="JO43" i="32"/>
  <c r="AT62" i="32"/>
  <c r="AR62" i="32"/>
  <c r="AS62" i="32" s="1"/>
  <c r="AU63" i="32" s="1"/>
  <c r="AW63" i="32"/>
  <c r="AM63" i="32" s="1"/>
  <c r="AX62" i="32"/>
  <c r="AZ62" i="32"/>
  <c r="DW62" i="32"/>
  <c r="DO62" i="32"/>
  <c r="DP62" i="32" s="1"/>
  <c r="DU62" i="32"/>
  <c r="DT63" i="32"/>
  <c r="DJ63" i="32" s="1"/>
  <c r="IL61" i="32"/>
  <c r="CK62" i="32"/>
  <c r="CL62" i="32" s="1"/>
  <c r="CO62" i="32" s="1"/>
  <c r="CP63" i="32"/>
  <c r="CF63" i="32" s="1"/>
  <c r="CQ62" i="32"/>
  <c r="CS62" i="32"/>
  <c r="KU24" i="33"/>
  <c r="EZ61" i="32"/>
  <c r="GB63" i="32"/>
  <c r="FR63" i="32" s="1"/>
  <c r="GC62" i="32"/>
  <c r="GE62" i="32"/>
  <c r="FW62" i="32"/>
  <c r="FX62" i="32" s="1"/>
  <c r="IK62" i="32"/>
  <c r="IJ63" i="32"/>
  <c r="HZ63" i="32" s="1"/>
  <c r="IE62" i="32"/>
  <c r="IF62" i="32" s="1"/>
  <c r="IM62" i="32"/>
  <c r="BY63" i="32"/>
  <c r="BR63" i="32" s="1"/>
  <c r="BS63" i="32" s="1"/>
  <c r="BT63" i="32" s="1"/>
  <c r="BU63" i="32" s="1"/>
  <c r="BX62" i="32"/>
  <c r="BZ62" i="32"/>
  <c r="GL62" i="32"/>
  <c r="GM62" i="32" s="1"/>
  <c r="GQ63" i="32"/>
  <c r="GG63" i="32" s="1"/>
  <c r="GT62" i="32"/>
  <c r="GR62" i="32"/>
  <c r="BM62" i="32"/>
  <c r="BG62" i="32"/>
  <c r="BH62" i="32" s="1"/>
  <c r="BJ63" i="32" s="1"/>
  <c r="BL63" i="32"/>
  <c r="BB63" i="32" s="1"/>
  <c r="BO62" i="32"/>
  <c r="BI62" i="32"/>
  <c r="HH61" i="32"/>
  <c r="KT42" i="32"/>
  <c r="LL24" i="33"/>
  <c r="FM63" i="32"/>
  <c r="FC63" i="32" s="1"/>
  <c r="FP62" i="32"/>
  <c r="FN62" i="32"/>
  <c r="FH62" i="32"/>
  <c r="FI62" i="32" s="1"/>
  <c r="FL62" i="32" s="1"/>
  <c r="KZ24" i="33"/>
  <c r="KL43" i="32"/>
  <c r="KU43" i="32"/>
  <c r="AY61" i="32"/>
  <c r="EI63" i="32"/>
  <c r="DY63" i="32" s="1"/>
  <c r="EJ62" i="32"/>
  <c r="EL62" i="32"/>
  <c r="ED62" i="32"/>
  <c r="EE62" i="32" s="1"/>
  <c r="AJ25" i="33" l="1"/>
  <c r="BF25" i="33" s="1"/>
  <c r="CB25" i="33" s="1"/>
  <c r="EM24" i="33"/>
  <c r="EL24" i="33"/>
  <c r="EI24" i="33"/>
  <c r="AA25" i="33"/>
  <c r="AW25" i="33" s="1"/>
  <c r="BS25" i="33" s="1"/>
  <c r="NM25" i="33"/>
  <c r="OI24" i="33"/>
  <c r="QZ24" i="33"/>
  <c r="OL24" i="33"/>
  <c r="RF24" i="33"/>
  <c r="OR24" i="33"/>
  <c r="RB24" i="33"/>
  <c r="ON24" i="33"/>
  <c r="GK24" i="33"/>
  <c r="OW24" i="33" s="1"/>
  <c r="LG24" i="33"/>
  <c r="KK24" i="33" s="1"/>
  <c r="MN24" i="33"/>
  <c r="IV25" i="33"/>
  <c r="NP25" i="33"/>
  <c r="NR25" i="33"/>
  <c r="GJ24" i="33"/>
  <c r="KP24" i="33"/>
  <c r="FS24" i="33"/>
  <c r="OE24" i="33" s="1"/>
  <c r="JY24" i="33"/>
  <c r="FV24" i="33"/>
  <c r="OH24" i="33" s="1"/>
  <c r="KB24" i="33"/>
  <c r="FX24" i="33"/>
  <c r="KD24" i="33"/>
  <c r="JE25" i="33"/>
  <c r="JM24" i="33"/>
  <c r="JB25" i="33"/>
  <c r="IM25" i="33"/>
  <c r="LF24" i="33"/>
  <c r="QW24" i="33"/>
  <c r="LC24" i="33"/>
  <c r="HY24" i="33"/>
  <c r="QK24" i="33"/>
  <c r="PO24" i="33" s="1"/>
  <c r="GP24" i="33"/>
  <c r="HL24" i="33" s="1"/>
  <c r="DG25" i="33"/>
  <c r="EY25" i="33" s="1"/>
  <c r="DO24" i="33"/>
  <c r="FG24" i="33" s="1"/>
  <c r="DD25" i="33"/>
  <c r="EV25" i="33" s="1"/>
  <c r="O59" i="15"/>
  <c r="E63" i="15"/>
  <c r="F62" i="15"/>
  <c r="I60" i="15"/>
  <c r="H61" i="15"/>
  <c r="P61" i="15" s="1"/>
  <c r="G61" i="15"/>
  <c r="I61" i="15" s="1"/>
  <c r="J60" i="15"/>
  <c r="CY24" i="33"/>
  <c r="NV25" i="33"/>
  <c r="AV62" i="32"/>
  <c r="AY62" i="32" s="1"/>
  <c r="DB62" i="32"/>
  <c r="DC63" i="32"/>
  <c r="CV63" i="32" s="1"/>
  <c r="CW63" i="32" s="1"/>
  <c r="CX63" i="32" s="1"/>
  <c r="CY63" i="32" s="1"/>
  <c r="CR62" i="32"/>
  <c r="HH62" i="32"/>
  <c r="BC63" i="32"/>
  <c r="BD63" i="32" s="1"/>
  <c r="BE63" i="32" s="1"/>
  <c r="BF63" i="32" s="1"/>
  <c r="CC62" i="32"/>
  <c r="IG62" i="32"/>
  <c r="IH63" i="32"/>
  <c r="IA63" i="32" s="1"/>
  <c r="IB63" i="32" s="1"/>
  <c r="IC63" i="32" s="1"/>
  <c r="ID63" i="32" s="1"/>
  <c r="JK43" i="32"/>
  <c r="JL44" i="32"/>
  <c r="JE44" i="32" s="1"/>
  <c r="JF44" i="32" s="1"/>
  <c r="JG44" i="32" s="1"/>
  <c r="JM43" i="32"/>
  <c r="DD62" i="32"/>
  <c r="HC62" i="32"/>
  <c r="HD63" i="32"/>
  <c r="GW63" i="32" s="1"/>
  <c r="GX63" i="32" s="1"/>
  <c r="GY63" i="32" s="1"/>
  <c r="GZ63" i="32" s="1"/>
  <c r="CA64" i="32"/>
  <c r="BQ64" i="32" s="1"/>
  <c r="BV63" i="32"/>
  <c r="BW63" i="32" s="1"/>
  <c r="BZ63" i="32" s="1"/>
  <c r="CB63" i="32"/>
  <c r="CD63" i="32"/>
  <c r="FO62" i="32"/>
  <c r="LG44" i="32"/>
  <c r="KW44" i="32" s="1"/>
  <c r="LH43" i="32"/>
  <c r="LB43" i="32"/>
  <c r="LC43" i="32" s="1"/>
  <c r="DQ62" i="32"/>
  <c r="DR63" i="32"/>
  <c r="DK63" i="32" s="1"/>
  <c r="DL63" i="32" s="1"/>
  <c r="DM63" i="32" s="1"/>
  <c r="DN63" i="32" s="1"/>
  <c r="DS62" i="32"/>
  <c r="HS63" i="32"/>
  <c r="HL63" i="32" s="1"/>
  <c r="HM63" i="32" s="1"/>
  <c r="HN63" i="32" s="1"/>
  <c r="HO63" i="32" s="1"/>
  <c r="HR62" i="32"/>
  <c r="LQ43" i="32"/>
  <c r="LR43" i="32" s="1"/>
  <c r="LW43" i="32"/>
  <c r="LV44" i="32"/>
  <c r="LL44" i="32" s="1"/>
  <c r="AH21" i="32"/>
  <c r="AK21" i="32"/>
  <c r="X21" i="32"/>
  <c r="IW63" i="32"/>
  <c r="IP63" i="32" s="1"/>
  <c r="IQ63" i="32" s="1"/>
  <c r="IR63" i="32" s="1"/>
  <c r="IS63" i="32" s="1"/>
  <c r="IV62" i="32"/>
  <c r="IX62" i="32"/>
  <c r="GN62" i="32"/>
  <c r="GO63" i="32"/>
  <c r="GH63" i="32" s="1"/>
  <c r="GI63" i="32" s="1"/>
  <c r="GJ63" i="32" s="1"/>
  <c r="GK63" i="32" s="1"/>
  <c r="EF62" i="32"/>
  <c r="EG63" i="32"/>
  <c r="DZ63" i="32" s="1"/>
  <c r="EA63" i="32" s="1"/>
  <c r="EB63" i="32" s="1"/>
  <c r="EC63" i="32" s="1"/>
  <c r="KR44" i="32"/>
  <c r="KH44" i="32" s="1"/>
  <c r="KM43" i="32"/>
  <c r="KN43" i="32" s="1"/>
  <c r="KS43" i="32"/>
  <c r="FK63" i="32"/>
  <c r="FD63" i="32" s="1"/>
  <c r="FE63" i="32" s="1"/>
  <c r="FF63" i="32" s="1"/>
  <c r="FG63" i="32" s="1"/>
  <c r="FJ62" i="32"/>
  <c r="FZ63" i="32"/>
  <c r="FS63" i="32" s="1"/>
  <c r="FT63" i="32" s="1"/>
  <c r="FU63" i="32" s="1"/>
  <c r="FV63" i="32" s="1"/>
  <c r="FY62" i="32"/>
  <c r="EZ62" i="32"/>
  <c r="CM62" i="32"/>
  <c r="CN63" i="32"/>
  <c r="CG63" i="32" s="1"/>
  <c r="CH63" i="32" s="1"/>
  <c r="CI63" i="32" s="1"/>
  <c r="CJ63" i="32" s="1"/>
  <c r="II62" i="32"/>
  <c r="AN63" i="32"/>
  <c r="AO63" i="32" s="1"/>
  <c r="AP63" i="32" s="1"/>
  <c r="AQ63" i="32" s="1"/>
  <c r="GP62" i="32"/>
  <c r="BK62" i="32"/>
  <c r="HW62" i="32"/>
  <c r="EU62" i="32"/>
  <c r="EV63" i="32"/>
  <c r="EO63" i="32" s="1"/>
  <c r="EP63" i="32" s="1"/>
  <c r="EQ63" i="32" s="1"/>
  <c r="ER63" i="32" s="1"/>
  <c r="EH62" i="32"/>
  <c r="GA62" i="32"/>
  <c r="JX43" i="32"/>
  <c r="JY43" i="32" s="1"/>
  <c r="KD43" i="32"/>
  <c r="KC44" i="32"/>
  <c r="JS44" i="32" s="1"/>
  <c r="GE24" i="33" l="1"/>
  <c r="OQ24" i="33" s="1"/>
  <c r="AD25" i="33"/>
  <c r="AZ25" i="33" s="1"/>
  <c r="BV25" i="33" s="1"/>
  <c r="CR25" i="33" s="1"/>
  <c r="EO24" i="33"/>
  <c r="AB25" i="33"/>
  <c r="AX25" i="33" s="1"/>
  <c r="BT25" i="33" s="1"/>
  <c r="Y25" i="33"/>
  <c r="AU25" i="33" s="1"/>
  <c r="BQ25" i="33" s="1"/>
  <c r="OA25" i="33"/>
  <c r="IY25" i="33" s="1"/>
  <c r="RK24" i="33"/>
  <c r="IK25" i="33"/>
  <c r="RJ24" i="33"/>
  <c r="OV24" i="33"/>
  <c r="QX24" i="33"/>
  <c r="OJ24" i="33"/>
  <c r="MW24" i="33"/>
  <c r="ML25" i="33"/>
  <c r="MO25" i="33"/>
  <c r="KG24" i="33"/>
  <c r="IP25" i="33"/>
  <c r="NL25" i="33"/>
  <c r="IN25" i="33"/>
  <c r="QV24" i="33"/>
  <c r="QS24" i="33"/>
  <c r="GD24" i="33"/>
  <c r="OP24" i="33" s="1"/>
  <c r="KJ24" i="33"/>
  <c r="JS24" i="33"/>
  <c r="GA24" i="33"/>
  <c r="LR25" i="33"/>
  <c r="PX24" i="33"/>
  <c r="PB24" i="33" s="1"/>
  <c r="LI24" i="33"/>
  <c r="GQ25" i="33"/>
  <c r="PY25" i="33" s="1"/>
  <c r="PC25" i="33" s="1"/>
  <c r="GN25" i="33"/>
  <c r="LP26" i="33" s="1"/>
  <c r="GY24" i="33"/>
  <c r="HU24" i="33" s="1"/>
  <c r="DU24" i="33"/>
  <c r="FM24" i="33" s="1"/>
  <c r="O60" i="15"/>
  <c r="J61" i="15"/>
  <c r="O61" i="15" s="1"/>
  <c r="G62" i="15"/>
  <c r="H62" i="15"/>
  <c r="P62" i="15" s="1"/>
  <c r="F63" i="15"/>
  <c r="E64" i="15"/>
  <c r="F64" i="15" s="1"/>
  <c r="CX25" i="33"/>
  <c r="CO25" i="33"/>
  <c r="NN25" i="33"/>
  <c r="IT25" i="33"/>
  <c r="AH25" i="33"/>
  <c r="NZ25" i="33"/>
  <c r="NI25" i="33"/>
  <c r="EX64" i="32"/>
  <c r="EN64" i="32" s="1"/>
  <c r="ES63" i="32"/>
  <c r="ET63" i="32" s="1"/>
  <c r="EY63" i="32"/>
  <c r="FA63" i="32"/>
  <c r="GE63" i="32"/>
  <c r="GC63" i="32"/>
  <c r="GB64" i="32"/>
  <c r="FR64" i="32" s="1"/>
  <c r="FW63" i="32"/>
  <c r="FX63" i="32" s="1"/>
  <c r="GA63" i="32" s="1"/>
  <c r="FM64" i="32"/>
  <c r="FC64" i="32" s="1"/>
  <c r="FH63" i="32"/>
  <c r="FI63" i="32" s="1"/>
  <c r="FN63" i="32"/>
  <c r="FP63" i="32"/>
  <c r="AR63" i="32"/>
  <c r="AS63" i="32" s="1"/>
  <c r="AW64" i="32"/>
  <c r="AM64" i="32" s="1"/>
  <c r="AX63" i="32"/>
  <c r="AZ63" i="32"/>
  <c r="AT63" i="32"/>
  <c r="EI64" i="32"/>
  <c r="DY64" i="32" s="1"/>
  <c r="EL63" i="32"/>
  <c r="EJ63" i="32"/>
  <c r="ED63" i="32"/>
  <c r="EE63" i="32" s="1"/>
  <c r="EH63" i="32" s="1"/>
  <c r="JB63" i="32"/>
  <c r="IZ63" i="32"/>
  <c r="IY64" i="32"/>
  <c r="IO64" i="32" s="1"/>
  <c r="IT63" i="32"/>
  <c r="IU63" i="32" s="1"/>
  <c r="IX63" i="32" s="1"/>
  <c r="LS43" i="32"/>
  <c r="LT44" i="32"/>
  <c r="LM44" i="32" s="1"/>
  <c r="LN44" i="32" s="1"/>
  <c r="LO44" i="32" s="1"/>
  <c r="LU43" i="32"/>
  <c r="CS63" i="32"/>
  <c r="CQ63" i="32"/>
  <c r="CP64" i="32"/>
  <c r="CF64" i="32" s="1"/>
  <c r="CK63" i="32"/>
  <c r="CL63" i="32" s="1"/>
  <c r="HU64" i="32"/>
  <c r="HK64" i="32" s="1"/>
  <c r="HP63" i="32"/>
  <c r="HQ63" i="32" s="1"/>
  <c r="HV63" i="32"/>
  <c r="HX63" i="32"/>
  <c r="IL62" i="32"/>
  <c r="DV62" i="32"/>
  <c r="LE44" i="32"/>
  <c r="KX44" i="32" s="1"/>
  <c r="KY44" i="32" s="1"/>
  <c r="KZ44" i="32" s="1"/>
  <c r="LD43" i="32"/>
  <c r="LF43" i="32"/>
  <c r="BI63" i="32"/>
  <c r="BM63" i="32"/>
  <c r="BL64" i="32"/>
  <c r="BB64" i="32" s="1"/>
  <c r="BO63" i="32"/>
  <c r="BG63" i="32"/>
  <c r="BH63" i="32" s="1"/>
  <c r="BJ64" i="32" s="1"/>
  <c r="BX63" i="32"/>
  <c r="BY64" i="32"/>
  <c r="BR64" i="32" s="1"/>
  <c r="BS64" i="32" s="1"/>
  <c r="BT64" i="32" s="1"/>
  <c r="BU64" i="32" s="1"/>
  <c r="CZ63" i="32"/>
  <c r="DA63" i="32" s="1"/>
  <c r="DD63" i="32" s="1"/>
  <c r="DF63" i="32"/>
  <c r="DH63" i="32"/>
  <c r="DE64" i="32"/>
  <c r="CU64" i="32" s="1"/>
  <c r="JA62" i="32"/>
  <c r="DW63" i="32"/>
  <c r="DU63" i="32"/>
  <c r="DT64" i="32"/>
  <c r="DJ64" i="32" s="1"/>
  <c r="DO63" i="32"/>
  <c r="DP63" i="32" s="1"/>
  <c r="DG62" i="32"/>
  <c r="CC63" i="32"/>
  <c r="BN62" i="32"/>
  <c r="KO43" i="32"/>
  <c r="KP44" i="32"/>
  <c r="KI44" i="32" s="1"/>
  <c r="KJ44" i="32" s="1"/>
  <c r="KK44" i="32" s="1"/>
  <c r="KQ43" i="32"/>
  <c r="HF64" i="32"/>
  <c r="GV64" i="32" s="1"/>
  <c r="HI63" i="32"/>
  <c r="HA63" i="32"/>
  <c r="HB63" i="32" s="1"/>
  <c r="HG63" i="32"/>
  <c r="IE63" i="32"/>
  <c r="IF63" i="32" s="1"/>
  <c r="II63" i="32" s="1"/>
  <c r="IJ64" i="32"/>
  <c r="HZ64" i="32" s="1"/>
  <c r="IK63" i="32"/>
  <c r="IM63" i="32"/>
  <c r="JP43" i="32"/>
  <c r="GD62" i="32"/>
  <c r="KA44" i="32"/>
  <c r="JT44" i="32" s="1"/>
  <c r="JU44" i="32" s="1"/>
  <c r="JV44" i="32" s="1"/>
  <c r="JZ43" i="32"/>
  <c r="KB43" i="32"/>
  <c r="EK62" i="32"/>
  <c r="GS62" i="32"/>
  <c r="GL63" i="32"/>
  <c r="GM63" i="32" s="1"/>
  <c r="GT63" i="32"/>
  <c r="GQ64" i="32"/>
  <c r="GG64" i="32" s="1"/>
  <c r="GR63" i="32"/>
  <c r="AF21" i="32"/>
  <c r="Y21" i="32"/>
  <c r="JH44" i="32"/>
  <c r="JQ44" i="32"/>
  <c r="NU25" i="33" l="1"/>
  <c r="AG25" i="33" s="1"/>
  <c r="BC25" i="33" s="1"/>
  <c r="BY25" i="33" s="1"/>
  <c r="RE24" i="33"/>
  <c r="EC25" i="33"/>
  <c r="EB24" i="33"/>
  <c r="IS25" i="33"/>
  <c r="X25" i="33"/>
  <c r="AT25" i="33" s="1"/>
  <c r="BP25" i="33" s="1"/>
  <c r="AM25" i="33"/>
  <c r="BI25" i="33" s="1"/>
  <c r="CE25" i="33" s="1"/>
  <c r="DA25" i="33" s="1"/>
  <c r="RA24" i="33"/>
  <c r="OM24" i="33"/>
  <c r="NT25" i="33"/>
  <c r="NC24" i="33"/>
  <c r="KM24" i="33"/>
  <c r="IJ25" i="33"/>
  <c r="RD24" i="33"/>
  <c r="JR25" i="33"/>
  <c r="JI25" i="33"/>
  <c r="JL25" i="33"/>
  <c r="NQ25" i="33"/>
  <c r="GG24" i="33"/>
  <c r="KV24" i="33"/>
  <c r="LS26" i="33"/>
  <c r="HM25" i="33"/>
  <c r="QG24" i="33"/>
  <c r="PK24" i="33" s="1"/>
  <c r="PV25" i="33"/>
  <c r="OZ25" i="33" s="1"/>
  <c r="HJ25" i="33"/>
  <c r="MA25" i="33"/>
  <c r="HE24" i="33"/>
  <c r="QM24" i="33" s="1"/>
  <c r="PQ24" i="33" s="1"/>
  <c r="DK25" i="33"/>
  <c r="FC25" i="33" s="1"/>
  <c r="DT25" i="33"/>
  <c r="FL25" i="33" s="1"/>
  <c r="DN25" i="33"/>
  <c r="FF25" i="33" s="1"/>
  <c r="K39" i="15"/>
  <c r="H64" i="15"/>
  <c r="P64" i="15" s="1"/>
  <c r="G64" i="15"/>
  <c r="K64" i="15"/>
  <c r="K40" i="15"/>
  <c r="K41" i="15"/>
  <c r="K42" i="15"/>
  <c r="K43" i="15"/>
  <c r="K44" i="15"/>
  <c r="K47" i="15"/>
  <c r="K46" i="15"/>
  <c r="K49" i="15"/>
  <c r="K45" i="15"/>
  <c r="K48" i="15"/>
  <c r="K52" i="15"/>
  <c r="K50" i="15"/>
  <c r="K51" i="15"/>
  <c r="K53" i="15"/>
  <c r="K54" i="15"/>
  <c r="K56" i="15"/>
  <c r="H63" i="15"/>
  <c r="K63" i="15"/>
  <c r="G63" i="15"/>
  <c r="K61" i="15"/>
  <c r="K60" i="15"/>
  <c r="J62" i="15"/>
  <c r="K59" i="15"/>
  <c r="K57" i="15"/>
  <c r="K62" i="15"/>
  <c r="K58" i="15"/>
  <c r="K55" i="15"/>
  <c r="I62" i="15"/>
  <c r="CP25" i="33"/>
  <c r="CM25" i="33"/>
  <c r="KW25" i="33"/>
  <c r="IL25" i="33"/>
  <c r="Z25" i="33"/>
  <c r="AL25" i="33"/>
  <c r="IX25" i="33"/>
  <c r="U25" i="33"/>
  <c r="IG25" i="33"/>
  <c r="BD25" i="33"/>
  <c r="BZ25" i="33" s="1"/>
  <c r="BC64" i="32"/>
  <c r="BD64" i="32" s="1"/>
  <c r="BE64" i="32" s="1"/>
  <c r="BF64" i="32" s="1"/>
  <c r="JW44" i="32"/>
  <c r="KF44" i="32"/>
  <c r="JA63" i="32"/>
  <c r="GN63" i="32"/>
  <c r="GO64" i="32"/>
  <c r="GH64" i="32" s="1"/>
  <c r="GI64" i="32" s="1"/>
  <c r="GJ64" i="32" s="1"/>
  <c r="GK64" i="32" s="1"/>
  <c r="DQ63" i="32"/>
  <c r="DR64" i="32"/>
  <c r="DK64" i="32" s="1"/>
  <c r="DL64" i="32" s="1"/>
  <c r="DM64" i="32" s="1"/>
  <c r="DN64" i="32" s="1"/>
  <c r="LI43" i="32"/>
  <c r="CM63" i="32"/>
  <c r="CN64" i="32"/>
  <c r="CG64" i="32" s="1"/>
  <c r="CH64" i="32" s="1"/>
  <c r="CI64" i="32" s="1"/>
  <c r="CJ64" i="32" s="1"/>
  <c r="CO63" i="32"/>
  <c r="LX43" i="32"/>
  <c r="FZ64" i="32"/>
  <c r="FS64" i="32" s="1"/>
  <c r="FT64" i="32" s="1"/>
  <c r="FU64" i="32" s="1"/>
  <c r="FV64" i="32" s="1"/>
  <c r="FY63" i="32"/>
  <c r="GP63" i="32"/>
  <c r="Z21" i="32"/>
  <c r="AC21" i="32" s="1"/>
  <c r="AE22" i="32"/>
  <c r="AJ21" i="32"/>
  <c r="EK63" i="32"/>
  <c r="HD64" i="32"/>
  <c r="GW64" i="32" s="1"/>
  <c r="GX64" i="32" s="1"/>
  <c r="GY64" i="32" s="1"/>
  <c r="GZ64" i="32" s="1"/>
  <c r="HC63" i="32"/>
  <c r="HE63" i="32"/>
  <c r="KT43" i="32"/>
  <c r="BK63" i="32"/>
  <c r="LJ44" i="32"/>
  <c r="LA44" i="32"/>
  <c r="JN45" i="32"/>
  <c r="JD45" i="32" s="1"/>
  <c r="JO44" i="32"/>
  <c r="JI44" i="32"/>
  <c r="JJ44" i="32" s="1"/>
  <c r="KE43" i="32"/>
  <c r="GD63" i="32"/>
  <c r="IG63" i="32"/>
  <c r="IH64" i="32"/>
  <c r="IA64" i="32" s="1"/>
  <c r="IB64" i="32" s="1"/>
  <c r="IC64" i="32" s="1"/>
  <c r="ID64" i="32" s="1"/>
  <c r="CA65" i="32"/>
  <c r="BQ65" i="32" s="1"/>
  <c r="BV64" i="32"/>
  <c r="BW64" i="32" s="1"/>
  <c r="CD64" i="32"/>
  <c r="CB64" i="32"/>
  <c r="LP44" i="32"/>
  <c r="LY44" i="32"/>
  <c r="FJ63" i="32"/>
  <c r="FK64" i="32"/>
  <c r="FD64" i="32" s="1"/>
  <c r="FE64" i="32" s="1"/>
  <c r="FF64" i="32" s="1"/>
  <c r="FG64" i="32" s="1"/>
  <c r="FL63" i="32"/>
  <c r="EU63" i="32"/>
  <c r="EV64" i="32"/>
  <c r="EO64" i="32" s="1"/>
  <c r="EP64" i="32" s="1"/>
  <c r="EQ64" i="32" s="1"/>
  <c r="ER64" i="32" s="1"/>
  <c r="EW63" i="32"/>
  <c r="KU44" i="32"/>
  <c r="KL44" i="32"/>
  <c r="DG63" i="32"/>
  <c r="DB63" i="32"/>
  <c r="DC64" i="32"/>
  <c r="CV64" i="32" s="1"/>
  <c r="CW64" i="32" s="1"/>
  <c r="CX64" i="32" s="1"/>
  <c r="CY64" i="32" s="1"/>
  <c r="DS63" i="32"/>
  <c r="IL63" i="32"/>
  <c r="HR63" i="32"/>
  <c r="HS64" i="32"/>
  <c r="HL64" i="32" s="1"/>
  <c r="HM64" i="32" s="1"/>
  <c r="HN64" i="32" s="1"/>
  <c r="HO64" i="32" s="1"/>
  <c r="HT63" i="32"/>
  <c r="IW64" i="32"/>
  <c r="IP64" i="32" s="1"/>
  <c r="IQ64" i="32" s="1"/>
  <c r="IR64" i="32" s="1"/>
  <c r="IS64" i="32" s="1"/>
  <c r="IV63" i="32"/>
  <c r="EF63" i="32"/>
  <c r="EG64" i="32"/>
  <c r="DZ64" i="32" s="1"/>
  <c r="EA64" i="32" s="1"/>
  <c r="EB64" i="32" s="1"/>
  <c r="EC64" i="32" s="1"/>
  <c r="AU64" i="32"/>
  <c r="AN64" i="32" s="1"/>
  <c r="AO64" i="32" s="1"/>
  <c r="AP64" i="32" s="1"/>
  <c r="AQ64" i="32" s="1"/>
  <c r="AV63" i="32"/>
  <c r="IR25" i="33" l="1"/>
  <c r="DZ25" i="33"/>
  <c r="EQ24" i="33"/>
  <c r="EK24" i="33"/>
  <c r="IO25" i="33"/>
  <c r="AF25" i="33"/>
  <c r="BB25" i="33" s="1"/>
  <c r="BX25" i="33" s="1"/>
  <c r="RG24" i="33"/>
  <c r="OS24" i="33"/>
  <c r="KT25" i="33"/>
  <c r="FR25" i="33" s="1"/>
  <c r="OD25" i="33" s="1"/>
  <c r="NB25" i="33"/>
  <c r="MV25" i="33"/>
  <c r="MS25" i="33"/>
  <c r="KA25" i="33"/>
  <c r="FT24" i="33"/>
  <c r="JZ24" i="33"/>
  <c r="NW25" i="33"/>
  <c r="JG25" i="33"/>
  <c r="JJ25" i="33"/>
  <c r="JU25" i="33"/>
  <c r="AC25" i="33"/>
  <c r="AY25" i="33" s="1"/>
  <c r="BU25" i="33" s="1"/>
  <c r="CQ25" i="33" s="1"/>
  <c r="LE24" i="33"/>
  <c r="FU25" i="33"/>
  <c r="OG25" i="33" s="1"/>
  <c r="M56" i="15"/>
  <c r="IA24" i="33"/>
  <c r="MG25" i="33"/>
  <c r="GU25" i="33"/>
  <c r="QC25" i="33" s="1"/>
  <c r="PG25" i="33" s="1"/>
  <c r="HD25" i="33"/>
  <c r="HZ25" i="33" s="1"/>
  <c r="GX25" i="33"/>
  <c r="HT25" i="33" s="1"/>
  <c r="DI25" i="33"/>
  <c r="FA25" i="33" s="1"/>
  <c r="DW25" i="33"/>
  <c r="FO25" i="33" s="1"/>
  <c r="DL25" i="33"/>
  <c r="FD25" i="33" s="1"/>
  <c r="M62" i="15"/>
  <c r="M57" i="15"/>
  <c r="P63" i="15"/>
  <c r="L62" i="15"/>
  <c r="M59" i="15"/>
  <c r="M61" i="15"/>
  <c r="I63" i="15"/>
  <c r="L60" i="15"/>
  <c r="L56" i="15"/>
  <c r="O62" i="15"/>
  <c r="L63" i="15"/>
  <c r="L59" i="15"/>
  <c r="L58" i="15"/>
  <c r="L61" i="15"/>
  <c r="I64" i="15"/>
  <c r="L64" i="15"/>
  <c r="L39" i="15"/>
  <c r="L40" i="15"/>
  <c r="L42" i="15"/>
  <c r="L41" i="15"/>
  <c r="L44" i="15"/>
  <c r="L43" i="15"/>
  <c r="L45" i="15"/>
  <c r="L47" i="15"/>
  <c r="L46" i="15"/>
  <c r="L48" i="15"/>
  <c r="L49" i="15"/>
  <c r="L51" i="15"/>
  <c r="L50" i="15"/>
  <c r="L53" i="15"/>
  <c r="L52" i="15"/>
  <c r="L54" i="15"/>
  <c r="L55" i="15"/>
  <c r="L57" i="15"/>
  <c r="J63" i="15"/>
  <c r="M63" i="15"/>
  <c r="M58" i="15"/>
  <c r="M60" i="15"/>
  <c r="J64" i="15"/>
  <c r="M64" i="15"/>
  <c r="M39" i="15"/>
  <c r="M40" i="15"/>
  <c r="M41" i="15"/>
  <c r="M43" i="15"/>
  <c r="M42" i="15"/>
  <c r="M44" i="15"/>
  <c r="M46" i="15"/>
  <c r="M47" i="15"/>
  <c r="M45" i="15"/>
  <c r="M49" i="15"/>
  <c r="M48" i="15"/>
  <c r="M51" i="15"/>
  <c r="M52" i="15"/>
  <c r="M50" i="15"/>
  <c r="M53" i="15"/>
  <c r="M54" i="15"/>
  <c r="M55" i="15"/>
  <c r="CV25" i="33"/>
  <c r="CL25" i="33"/>
  <c r="CU25" i="33"/>
  <c r="LK24" i="33"/>
  <c r="AV25" i="33"/>
  <c r="BR25" i="33" s="1"/>
  <c r="BH25" i="33"/>
  <c r="CD25" i="33" s="1"/>
  <c r="AQ25" i="33"/>
  <c r="BM25" i="33" s="1"/>
  <c r="DF64" i="32"/>
  <c r="DE65" i="32"/>
  <c r="CU65" i="32" s="1"/>
  <c r="CZ64" i="32"/>
  <c r="DA64" i="32" s="1"/>
  <c r="DH64" i="32"/>
  <c r="IT64" i="32"/>
  <c r="IU64" i="32" s="1"/>
  <c r="IZ64" i="32"/>
  <c r="JB64" i="32"/>
  <c r="IY65" i="32"/>
  <c r="IO65" i="32" s="1"/>
  <c r="AZ64" i="32"/>
  <c r="AR64" i="32"/>
  <c r="AS64" i="32" s="1"/>
  <c r="AU65" i="32" s="1"/>
  <c r="AW65" i="32"/>
  <c r="AM65" i="32" s="1"/>
  <c r="AX64" i="32"/>
  <c r="AT64" i="32"/>
  <c r="FM65" i="32"/>
  <c r="FC65" i="32" s="1"/>
  <c r="FH64" i="32"/>
  <c r="FI64" i="32" s="1"/>
  <c r="FL64" i="32" s="1"/>
  <c r="FP64" i="32"/>
  <c r="FN64" i="32"/>
  <c r="IK64" i="32"/>
  <c r="IM64" i="32"/>
  <c r="IJ65" i="32"/>
  <c r="HZ65" i="32" s="1"/>
  <c r="IE64" i="32"/>
  <c r="IF64" i="32" s="1"/>
  <c r="EI65" i="32"/>
  <c r="DY65" i="32" s="1"/>
  <c r="ED64" i="32"/>
  <c r="EE64" i="32" s="1"/>
  <c r="EJ64" i="32"/>
  <c r="EL64" i="32"/>
  <c r="HU65" i="32"/>
  <c r="HK65" i="32" s="1"/>
  <c r="HP64" i="32"/>
  <c r="HQ64" i="32" s="1"/>
  <c r="HT64" i="32" s="1"/>
  <c r="HX64" i="32"/>
  <c r="HV64" i="32"/>
  <c r="GE64" i="32"/>
  <c r="GC64" i="32"/>
  <c r="FW64" i="32"/>
  <c r="FX64" i="32" s="1"/>
  <c r="GB65" i="32"/>
  <c r="FR65" i="32" s="1"/>
  <c r="BI64" i="32"/>
  <c r="BG64" i="32"/>
  <c r="BH64" i="32" s="1"/>
  <c r="BJ65" i="32" s="1"/>
  <c r="BO64" i="32"/>
  <c r="BL65" i="32"/>
  <c r="BB65" i="32" s="1"/>
  <c r="BM64" i="32"/>
  <c r="HW63" i="32"/>
  <c r="EZ63" i="32"/>
  <c r="LG45" i="32"/>
  <c r="KW45" i="32" s="1"/>
  <c r="LH44" i="32"/>
  <c r="LB44" i="32"/>
  <c r="LC44" i="32" s="1"/>
  <c r="DV63" i="32"/>
  <c r="BY65" i="32"/>
  <c r="BR65" i="32" s="1"/>
  <c r="BS65" i="32" s="1"/>
  <c r="BT65" i="32" s="1"/>
  <c r="BU65" i="32" s="1"/>
  <c r="BX64" i="32"/>
  <c r="BZ64" i="32"/>
  <c r="CK64" i="32"/>
  <c r="CL64" i="32" s="1"/>
  <c r="CO64" i="32" s="1"/>
  <c r="CS64" i="32"/>
  <c r="CQ64" i="32"/>
  <c r="CP65" i="32"/>
  <c r="CF65" i="32" s="1"/>
  <c r="DT65" i="32"/>
  <c r="DJ65" i="32" s="1"/>
  <c r="DO64" i="32"/>
  <c r="DP64" i="32" s="1"/>
  <c r="DU64" i="32"/>
  <c r="DW64" i="32"/>
  <c r="GS63" i="32"/>
  <c r="CR63" i="32"/>
  <c r="ES64" i="32"/>
  <c r="ET64" i="32" s="1"/>
  <c r="EW64" i="32" s="1"/>
  <c r="EY64" i="32"/>
  <c r="FA64" i="32"/>
  <c r="EX65" i="32"/>
  <c r="EN65" i="32" s="1"/>
  <c r="HI64" i="32"/>
  <c r="HG64" i="32"/>
  <c r="HF65" i="32"/>
  <c r="GV65" i="32" s="1"/>
  <c r="HA64" i="32"/>
  <c r="HB64" i="32" s="1"/>
  <c r="HE64" i="32" s="1"/>
  <c r="KM44" i="32"/>
  <c r="KN44" i="32" s="1"/>
  <c r="KS44" i="32"/>
  <c r="KR45" i="32"/>
  <c r="KH45" i="32" s="1"/>
  <c r="LW44" i="32"/>
  <c r="LQ44" i="32"/>
  <c r="LR44" i="32" s="1"/>
  <c r="LV45" i="32"/>
  <c r="LL45" i="32" s="1"/>
  <c r="BN63" i="32"/>
  <c r="HH63" i="32"/>
  <c r="GR64" i="32"/>
  <c r="GT64" i="32"/>
  <c r="GQ65" i="32"/>
  <c r="GG65" i="32" s="1"/>
  <c r="GL64" i="32"/>
  <c r="GM64" i="32" s="1"/>
  <c r="JL45" i="32"/>
  <c r="JE45" i="32" s="1"/>
  <c r="JF45" i="32" s="1"/>
  <c r="JG45" i="32" s="1"/>
  <c r="JK44" i="32"/>
  <c r="JM44" i="32"/>
  <c r="AY63" i="32"/>
  <c r="FO63" i="32"/>
  <c r="AI21" i="32"/>
  <c r="KC45" i="32"/>
  <c r="JS45" i="32" s="1"/>
  <c r="KD44" i="32"/>
  <c r="JX44" i="32"/>
  <c r="JY44" i="32" s="1"/>
  <c r="EG25" i="33" l="1"/>
  <c r="IU25" i="33"/>
  <c r="N55" i="15"/>
  <c r="N63" i="15"/>
  <c r="QT24" i="33"/>
  <c r="OF24" i="33"/>
  <c r="JX25" i="33"/>
  <c r="NE25" i="33"/>
  <c r="MQ25" i="33"/>
  <c r="GV25" i="33"/>
  <c r="QD25" i="33" s="1"/>
  <c r="PH25" i="33" s="1"/>
  <c r="NJ25" i="33"/>
  <c r="AI25" i="33"/>
  <c r="BE25" i="33" s="1"/>
  <c r="CA25" i="33" s="1"/>
  <c r="GC24" i="33"/>
  <c r="KI24" i="33"/>
  <c r="KO24" i="33"/>
  <c r="MT25" i="33"/>
  <c r="JO25" i="33"/>
  <c r="JK25" i="33"/>
  <c r="JF25" i="33"/>
  <c r="JP25" i="33"/>
  <c r="LZ26" i="33"/>
  <c r="NH26" i="33"/>
  <c r="NK26" i="33"/>
  <c r="QU25" i="33"/>
  <c r="QR25" i="33"/>
  <c r="GI24" i="33"/>
  <c r="HQ25" i="33"/>
  <c r="MF26" i="33"/>
  <c r="LW26" i="33"/>
  <c r="QF25" i="33"/>
  <c r="PJ25" i="33" s="1"/>
  <c r="QL25" i="33"/>
  <c r="PP25" i="33" s="1"/>
  <c r="GS25" i="33"/>
  <c r="QA25" i="33" s="1"/>
  <c r="PE25" i="33" s="1"/>
  <c r="HG25" i="33"/>
  <c r="MI26" i="33" s="1"/>
  <c r="DM25" i="33"/>
  <c r="FE25" i="33" s="1"/>
  <c r="DH25" i="33"/>
  <c r="EZ25" i="33" s="1"/>
  <c r="DQ25" i="33"/>
  <c r="FI25" i="33" s="1"/>
  <c r="DR25" i="33"/>
  <c r="FJ25" i="33" s="1"/>
  <c r="O63" i="15"/>
  <c r="N61" i="15"/>
  <c r="N56" i="15"/>
  <c r="N60" i="15"/>
  <c r="N62" i="15"/>
  <c r="N54" i="15"/>
  <c r="N59" i="15"/>
  <c r="N64" i="15"/>
  <c r="N39" i="15"/>
  <c r="N40" i="15"/>
  <c r="N41" i="15"/>
  <c r="N42" i="15"/>
  <c r="N44" i="15"/>
  <c r="N43" i="15"/>
  <c r="N47" i="15"/>
  <c r="N46" i="15"/>
  <c r="N49" i="15"/>
  <c r="N45" i="15"/>
  <c r="N48" i="15"/>
  <c r="N50" i="15"/>
  <c r="N51" i="15"/>
  <c r="N52" i="15"/>
  <c r="N53" i="15"/>
  <c r="O64" i="15"/>
  <c r="N58" i="15"/>
  <c r="N57" i="15"/>
  <c r="CZ25" i="33"/>
  <c r="CT25" i="33"/>
  <c r="CI25" i="33"/>
  <c r="CN25" i="33"/>
  <c r="LA25" i="33"/>
  <c r="BK64" i="32"/>
  <c r="BN64" i="32" s="1"/>
  <c r="AV64" i="32"/>
  <c r="AY64" i="32" s="1"/>
  <c r="BC65" i="32"/>
  <c r="BD65" i="32" s="1"/>
  <c r="BE65" i="32" s="1"/>
  <c r="BF65" i="32" s="1"/>
  <c r="JH45" i="32"/>
  <c r="JQ45" i="32"/>
  <c r="DQ64" i="32"/>
  <c r="DR65" i="32"/>
  <c r="DK65" i="32" s="1"/>
  <c r="DL65" i="32" s="1"/>
  <c r="DM65" i="32" s="1"/>
  <c r="DN65" i="32" s="1"/>
  <c r="LE45" i="32"/>
  <c r="KX45" i="32" s="1"/>
  <c r="KY45" i="32" s="1"/>
  <c r="KZ45" i="32" s="1"/>
  <c r="LD44" i="32"/>
  <c r="LF44" i="32"/>
  <c r="EZ64" i="32"/>
  <c r="HW64" i="32"/>
  <c r="HR64" i="32"/>
  <c r="HS65" i="32"/>
  <c r="HL65" i="32" s="1"/>
  <c r="HM65" i="32" s="1"/>
  <c r="HN65" i="32" s="1"/>
  <c r="HO65" i="32" s="1"/>
  <c r="EG65" i="32"/>
  <c r="DZ65" i="32" s="1"/>
  <c r="EA65" i="32" s="1"/>
  <c r="EB65" i="32" s="1"/>
  <c r="EC65" i="32" s="1"/>
  <c r="EF64" i="32"/>
  <c r="EH64" i="32"/>
  <c r="FJ64" i="32"/>
  <c r="FK65" i="32"/>
  <c r="FD65" i="32" s="1"/>
  <c r="FE65" i="32" s="1"/>
  <c r="FF65" i="32" s="1"/>
  <c r="FG65" i="32" s="1"/>
  <c r="AD21" i="32"/>
  <c r="AG22" i="32"/>
  <c r="Q22" i="32"/>
  <c r="GO65" i="32"/>
  <c r="GH65" i="32" s="1"/>
  <c r="GI65" i="32" s="1"/>
  <c r="GJ65" i="32" s="1"/>
  <c r="GK65" i="32" s="1"/>
  <c r="GN64" i="32"/>
  <c r="CD65" i="32"/>
  <c r="BV65" i="32"/>
  <c r="BW65" i="32" s="1"/>
  <c r="BZ65" i="32" s="1"/>
  <c r="CB65" i="32"/>
  <c r="CA66" i="32"/>
  <c r="BQ66" i="32" s="1"/>
  <c r="KP45" i="32"/>
  <c r="KI45" i="32" s="1"/>
  <c r="KJ45" i="32" s="1"/>
  <c r="KK45" i="32" s="1"/>
  <c r="KO44" i="32"/>
  <c r="KQ44" i="32"/>
  <c r="CR64" i="32"/>
  <c r="CM64" i="32"/>
  <c r="CN65" i="32"/>
  <c r="CG65" i="32" s="1"/>
  <c r="CH65" i="32" s="1"/>
  <c r="CI65" i="32" s="1"/>
  <c r="CJ65" i="32" s="1"/>
  <c r="AN65" i="32"/>
  <c r="AO65" i="32" s="1"/>
  <c r="AP65" i="32" s="1"/>
  <c r="AQ65" i="32" s="1"/>
  <c r="DB64" i="32"/>
  <c r="DC65" i="32"/>
  <c r="CV65" i="32" s="1"/>
  <c r="CW65" i="32" s="1"/>
  <c r="CX65" i="32" s="1"/>
  <c r="CY65" i="32" s="1"/>
  <c r="DD64" i="32"/>
  <c r="KA45" i="32"/>
  <c r="JT45" i="32" s="1"/>
  <c r="JU45" i="32" s="1"/>
  <c r="JV45" i="32" s="1"/>
  <c r="JZ44" i="32"/>
  <c r="KB44" i="32"/>
  <c r="HH64" i="32"/>
  <c r="HD65" i="32"/>
  <c r="GW65" i="32" s="1"/>
  <c r="GX65" i="32" s="1"/>
  <c r="GY65" i="32" s="1"/>
  <c r="GZ65" i="32" s="1"/>
  <c r="HC64" i="32"/>
  <c r="GP64" i="32"/>
  <c r="DS64" i="32"/>
  <c r="IH65" i="32"/>
  <c r="IA65" i="32" s="1"/>
  <c r="IB65" i="32" s="1"/>
  <c r="IC65" i="32" s="1"/>
  <c r="ID65" i="32" s="1"/>
  <c r="IG64" i="32"/>
  <c r="II64" i="32"/>
  <c r="JP44" i="32"/>
  <c r="FO64" i="32"/>
  <c r="LT45" i="32"/>
  <c r="LM45" i="32" s="1"/>
  <c r="LN45" i="32" s="1"/>
  <c r="LO45" i="32" s="1"/>
  <c r="LS44" i="32"/>
  <c r="LU44" i="32"/>
  <c r="EU64" i="32"/>
  <c r="EV65" i="32"/>
  <c r="EO65" i="32" s="1"/>
  <c r="EP65" i="32" s="1"/>
  <c r="EQ65" i="32" s="1"/>
  <c r="ER65" i="32" s="1"/>
  <c r="CC64" i="32"/>
  <c r="FZ65" i="32"/>
  <c r="FS65" i="32" s="1"/>
  <c r="FT65" i="32" s="1"/>
  <c r="FU65" i="32" s="1"/>
  <c r="FV65" i="32" s="1"/>
  <c r="FY64" i="32"/>
  <c r="GA64" i="32"/>
  <c r="IV64" i="32"/>
  <c r="IW65" i="32"/>
  <c r="IP65" i="32" s="1"/>
  <c r="IQ65" i="32" s="1"/>
  <c r="IR65" i="32" s="1"/>
  <c r="IS65" i="32" s="1"/>
  <c r="IX64" i="32"/>
  <c r="EJ25" i="33" l="1"/>
  <c r="T26" i="33"/>
  <c r="AP26" i="33" s="1"/>
  <c r="BL26" i="33" s="1"/>
  <c r="EH25" i="33"/>
  <c r="EE25" i="33"/>
  <c r="EP25" i="33"/>
  <c r="W26" i="33"/>
  <c r="AS26" i="33" s="1"/>
  <c r="BO26" i="33" s="1"/>
  <c r="V25" i="33"/>
  <c r="AR25" i="33" s="1"/>
  <c r="BN25" i="33" s="1"/>
  <c r="RI24" i="33"/>
  <c r="OU24" i="33"/>
  <c r="RC24" i="33"/>
  <c r="OO24" i="33"/>
  <c r="HR25" i="33"/>
  <c r="LX26" i="33"/>
  <c r="MP25" i="33"/>
  <c r="MU25" i="33"/>
  <c r="MZ25" i="33"/>
  <c r="MY25" i="33"/>
  <c r="IH25" i="33"/>
  <c r="FY25" i="33"/>
  <c r="OK25" i="33" s="1"/>
  <c r="KE25" i="33"/>
  <c r="NS25" i="33"/>
  <c r="JT25" i="33"/>
  <c r="JN25" i="33"/>
  <c r="JC25" i="33"/>
  <c r="NY25" i="33"/>
  <c r="IF26" i="33"/>
  <c r="II26" i="33"/>
  <c r="DJ25" i="33"/>
  <c r="FB25" i="33" s="1"/>
  <c r="JH25" i="33"/>
  <c r="LD25" i="33"/>
  <c r="QO25" i="33"/>
  <c r="PS25" i="33" s="1"/>
  <c r="HA25" i="33"/>
  <c r="HW25" i="33" s="1"/>
  <c r="IC25" i="33"/>
  <c r="LJ25" i="33"/>
  <c r="LU26" i="33"/>
  <c r="HO25" i="33"/>
  <c r="GW25" i="33"/>
  <c r="HS25" i="33" s="1"/>
  <c r="GR25" i="33"/>
  <c r="LT26" i="33" s="1"/>
  <c r="DP25" i="33"/>
  <c r="FH25" i="33" s="1"/>
  <c r="DE25" i="33"/>
  <c r="EW25" i="33" s="1"/>
  <c r="DV25" i="33"/>
  <c r="FN25" i="33" s="1"/>
  <c r="HB25" i="33"/>
  <c r="MD26" i="33" s="1"/>
  <c r="CW25" i="33"/>
  <c r="EX66" i="32"/>
  <c r="EN66" i="32" s="1"/>
  <c r="ES65" i="32"/>
  <c r="ET65" i="32" s="1"/>
  <c r="EY65" i="32"/>
  <c r="FA65" i="32"/>
  <c r="AX65" i="32"/>
  <c r="AZ65" i="32"/>
  <c r="AR65" i="32"/>
  <c r="AS65" i="32" s="1"/>
  <c r="AW66" i="32"/>
  <c r="AM66" i="32" s="1"/>
  <c r="AT65" i="32"/>
  <c r="IT65" i="32"/>
  <c r="IU65" i="32" s="1"/>
  <c r="IX65" i="32" s="1"/>
  <c r="JB65" i="32"/>
  <c r="IY66" i="32"/>
  <c r="IO66" i="32" s="1"/>
  <c r="IZ65" i="32"/>
  <c r="GE65" i="32"/>
  <c r="GC65" i="32"/>
  <c r="FW65" i="32"/>
  <c r="FX65" i="32" s="1"/>
  <c r="GB66" i="32"/>
  <c r="FR66" i="32" s="1"/>
  <c r="LP45" i="32"/>
  <c r="LY45" i="32"/>
  <c r="IE65" i="32"/>
  <c r="IF65" i="32" s="1"/>
  <c r="II65" i="32" s="1"/>
  <c r="IK65" i="32"/>
  <c r="IM65" i="32"/>
  <c r="IJ66" i="32"/>
  <c r="HZ66" i="32" s="1"/>
  <c r="GD64" i="32"/>
  <c r="KL45" i="32"/>
  <c r="KU45" i="32"/>
  <c r="JW45" i="32"/>
  <c r="KF45" i="32"/>
  <c r="CZ65" i="32"/>
  <c r="DA65" i="32" s="1"/>
  <c r="DD65" i="32" s="1"/>
  <c r="DE66" i="32"/>
  <c r="CU66" i="32" s="1"/>
  <c r="DF65" i="32"/>
  <c r="DH65" i="32"/>
  <c r="DV64" i="32"/>
  <c r="GT65" i="32"/>
  <c r="GR65" i="32"/>
  <c r="GQ66" i="32"/>
  <c r="GG66" i="32" s="1"/>
  <c r="GL65" i="32"/>
  <c r="GM65" i="32" s="1"/>
  <c r="GP65" i="32" s="1"/>
  <c r="AA22" i="32"/>
  <c r="S22" i="32"/>
  <c r="T22" i="32" s="1"/>
  <c r="JA64" i="32"/>
  <c r="CC65" i="32"/>
  <c r="LX44" i="32"/>
  <c r="IL64" i="32"/>
  <c r="BI65" i="32"/>
  <c r="BO65" i="32"/>
  <c r="BG65" i="32"/>
  <c r="BH65" i="32" s="1"/>
  <c r="BM65" i="32"/>
  <c r="BL66" i="32"/>
  <c r="BB66" i="32" s="1"/>
  <c r="CQ65" i="32"/>
  <c r="CP66" i="32"/>
  <c r="CF66" i="32" s="1"/>
  <c r="CS65" i="32"/>
  <c r="CK65" i="32"/>
  <c r="CL65" i="32" s="1"/>
  <c r="DG64" i="32"/>
  <c r="FM66" i="32"/>
  <c r="FC66" i="32" s="1"/>
  <c r="FH65" i="32"/>
  <c r="FI65" i="32" s="1"/>
  <c r="FN65" i="32"/>
  <c r="FP65" i="32"/>
  <c r="LB25" i="33"/>
  <c r="KT44" i="32"/>
  <c r="KY25" i="33"/>
  <c r="EK64" i="32"/>
  <c r="JI45" i="32"/>
  <c r="JJ45" i="32" s="1"/>
  <c r="JN46" i="32"/>
  <c r="JD46" i="32" s="1"/>
  <c r="JO45" i="32"/>
  <c r="GS64" i="32"/>
  <c r="KE44" i="32"/>
  <c r="EI66" i="32"/>
  <c r="DY66" i="32" s="1"/>
  <c r="EL65" i="32"/>
  <c r="EJ65" i="32"/>
  <c r="ED65" i="32"/>
  <c r="EE65" i="32" s="1"/>
  <c r="EH65" i="32" s="1"/>
  <c r="DT66" i="32"/>
  <c r="DJ66" i="32" s="1"/>
  <c r="DO65" i="32"/>
  <c r="DP65" i="32" s="1"/>
  <c r="DU65" i="32"/>
  <c r="DW65" i="32"/>
  <c r="BX65" i="32"/>
  <c r="BY66" i="32"/>
  <c r="BR66" i="32" s="1"/>
  <c r="BS66" i="32" s="1"/>
  <c r="BT66" i="32" s="1"/>
  <c r="BU66" i="32" s="1"/>
  <c r="LI44" i="32"/>
  <c r="HG65" i="32"/>
  <c r="HI65" i="32"/>
  <c r="HF66" i="32"/>
  <c r="GV66" i="32" s="1"/>
  <c r="HA65" i="32"/>
  <c r="HB65" i="32" s="1"/>
  <c r="LJ45" i="32"/>
  <c r="LA45" i="32"/>
  <c r="HU66" i="32"/>
  <c r="HK66" i="32" s="1"/>
  <c r="HX65" i="32"/>
  <c r="HP65" i="32"/>
  <c r="HQ65" i="32" s="1"/>
  <c r="HV65" i="32"/>
  <c r="AK25" i="33" l="1"/>
  <c r="BG25" i="33" s="1"/>
  <c r="AE25" i="33"/>
  <c r="BA25" i="33" s="1"/>
  <c r="BW25" i="33" s="1"/>
  <c r="ES25" i="33"/>
  <c r="KN25" i="33"/>
  <c r="KH25" i="33"/>
  <c r="ND25" i="33"/>
  <c r="GO25" i="33"/>
  <c r="LQ26" i="33" s="1"/>
  <c r="MR25" i="33"/>
  <c r="MX25" i="33"/>
  <c r="QY25" i="33"/>
  <c r="NO26" i="33"/>
  <c r="IQ25" i="33"/>
  <c r="FZ25" i="33"/>
  <c r="KF25" i="33"/>
  <c r="FW25" i="33"/>
  <c r="KC25" i="33"/>
  <c r="MM25" i="33"/>
  <c r="JQ25" i="33"/>
  <c r="IW25" i="33"/>
  <c r="GT25" i="33"/>
  <c r="LV26" i="33" s="1"/>
  <c r="LM25" i="33"/>
  <c r="GH25" i="33"/>
  <c r="GB25" i="33"/>
  <c r="ON25" i="33" s="1"/>
  <c r="MC26" i="33"/>
  <c r="QI25" i="33"/>
  <c r="PM25" i="33" s="1"/>
  <c r="PZ25" i="33"/>
  <c r="PD25" i="33" s="1"/>
  <c r="HF25" i="33"/>
  <c r="MH26" i="33" s="1"/>
  <c r="QE25" i="33"/>
  <c r="PI25" i="33" s="1"/>
  <c r="LY26" i="33"/>
  <c r="HN25" i="33"/>
  <c r="GZ25" i="33"/>
  <c r="QH25" i="33" s="1"/>
  <c r="PL25" i="33" s="1"/>
  <c r="HX25" i="33"/>
  <c r="QJ25" i="33"/>
  <c r="PN25" i="33" s="1"/>
  <c r="DS25" i="33"/>
  <c r="FK25" i="33" s="1"/>
  <c r="CH26" i="33"/>
  <c r="CK26" i="33"/>
  <c r="CJ25" i="33"/>
  <c r="U22" i="32"/>
  <c r="V22" i="32" s="1"/>
  <c r="AB22" i="32" s="1"/>
  <c r="EK65" i="32"/>
  <c r="CB66" i="32"/>
  <c r="BV66" i="32"/>
  <c r="BW66" i="32" s="1"/>
  <c r="CD66" i="32"/>
  <c r="CA67" i="32"/>
  <c r="BQ67" i="32" s="1"/>
  <c r="DQ65" i="32"/>
  <c r="DR66" i="32"/>
  <c r="DK66" i="32" s="1"/>
  <c r="DL66" i="32" s="1"/>
  <c r="DM66" i="32" s="1"/>
  <c r="DN66" i="32" s="1"/>
  <c r="JK45" i="32"/>
  <c r="JL46" i="32"/>
  <c r="JE46" i="32" s="1"/>
  <c r="JF46" i="32" s="1"/>
  <c r="JG46" i="32" s="1"/>
  <c r="JM45" i="32"/>
  <c r="CN66" i="32"/>
  <c r="CG66" i="32" s="1"/>
  <c r="CH66" i="32" s="1"/>
  <c r="CI66" i="32" s="1"/>
  <c r="CJ66" i="32" s="1"/>
  <c r="CM65" i="32"/>
  <c r="CO65" i="32"/>
  <c r="KC46" i="32"/>
  <c r="JS46" i="32" s="1"/>
  <c r="KD45" i="32"/>
  <c r="JX45" i="32"/>
  <c r="JY45" i="32" s="1"/>
  <c r="IG65" i="32"/>
  <c r="IH66" i="32"/>
  <c r="IA66" i="32" s="1"/>
  <c r="IB66" i="32" s="1"/>
  <c r="IC66" i="32" s="1"/>
  <c r="ID66" i="32" s="1"/>
  <c r="FZ66" i="32"/>
  <c r="FS66" i="32" s="1"/>
  <c r="FT66" i="32" s="1"/>
  <c r="FU66" i="32" s="1"/>
  <c r="FV66" i="32" s="1"/>
  <c r="FY65" i="32"/>
  <c r="IV65" i="32"/>
  <c r="IW66" i="32"/>
  <c r="IP66" i="32" s="1"/>
  <c r="IQ66" i="32" s="1"/>
  <c r="IR66" i="32" s="1"/>
  <c r="IS66" i="32" s="1"/>
  <c r="LB45" i="32"/>
  <c r="LC45" i="32" s="1"/>
  <c r="LH45" i="32"/>
  <c r="LG46" i="32"/>
  <c r="KW46" i="32" s="1"/>
  <c r="FK66" i="32"/>
  <c r="FD66" i="32" s="1"/>
  <c r="FE66" i="32" s="1"/>
  <c r="FF66" i="32" s="1"/>
  <c r="FG66" i="32" s="1"/>
  <c r="FJ65" i="32"/>
  <c r="FL65" i="32"/>
  <c r="BJ66" i="32"/>
  <c r="BC66" i="32" s="1"/>
  <c r="BD66" i="32" s="1"/>
  <c r="BE66" i="32" s="1"/>
  <c r="BF66" i="32" s="1"/>
  <c r="BK65" i="32"/>
  <c r="IL65" i="32"/>
  <c r="GO66" i="32"/>
  <c r="GH66" i="32" s="1"/>
  <c r="GI66" i="32" s="1"/>
  <c r="GJ66" i="32" s="1"/>
  <c r="GK66" i="32" s="1"/>
  <c r="GN65" i="32"/>
  <c r="DS65" i="32"/>
  <c r="KR46" i="32"/>
  <c r="KH46" i="32" s="1"/>
  <c r="KS45" i="32"/>
  <c r="KM45" i="32"/>
  <c r="KN45" i="32" s="1"/>
  <c r="LV46" i="32"/>
  <c r="LL46" i="32" s="1"/>
  <c r="LW45" i="32"/>
  <c r="LQ45" i="32"/>
  <c r="LR45" i="32" s="1"/>
  <c r="EU65" i="32"/>
  <c r="EV66" i="32"/>
  <c r="EO66" i="32" s="1"/>
  <c r="EP66" i="32" s="1"/>
  <c r="EQ66" i="32" s="1"/>
  <c r="ER66" i="32" s="1"/>
  <c r="EW65" i="32"/>
  <c r="HS66" i="32"/>
  <c r="HL66" i="32" s="1"/>
  <c r="HM66" i="32" s="1"/>
  <c r="HN66" i="32" s="1"/>
  <c r="HO66" i="32" s="1"/>
  <c r="HR65" i="32"/>
  <c r="HT65" i="32"/>
  <c r="EG66" i="32"/>
  <c r="DZ66" i="32" s="1"/>
  <c r="EA66" i="32" s="1"/>
  <c r="EB66" i="32" s="1"/>
  <c r="EC66" i="32" s="1"/>
  <c r="EF65" i="32"/>
  <c r="HC65" i="32"/>
  <c r="HD66" i="32"/>
  <c r="GW66" i="32" s="1"/>
  <c r="GX66" i="32" s="1"/>
  <c r="GY66" i="32" s="1"/>
  <c r="GZ66" i="32" s="1"/>
  <c r="HE65" i="32"/>
  <c r="GS65" i="32"/>
  <c r="DG65" i="32"/>
  <c r="JA65" i="32"/>
  <c r="DB65" i="32"/>
  <c r="DC66" i="32"/>
  <c r="CV66" i="32" s="1"/>
  <c r="CW66" i="32" s="1"/>
  <c r="CX66" i="32" s="1"/>
  <c r="CY66" i="32" s="1"/>
  <c r="GA65" i="32"/>
  <c r="AU66" i="32"/>
  <c r="AN66" i="32" s="1"/>
  <c r="AO66" i="32" s="1"/>
  <c r="AP66" i="32" s="1"/>
  <c r="AQ66" i="32" s="1"/>
  <c r="AV65" i="32"/>
  <c r="PW25" i="33" l="1"/>
  <c r="PA25" i="33" s="1"/>
  <c r="EA25" i="33" s="1"/>
  <c r="CC25" i="33"/>
  <c r="CY25" i="33" s="1"/>
  <c r="JS25" i="33" s="1"/>
  <c r="EI25" i="33"/>
  <c r="EL25" i="33"/>
  <c r="ED25" i="33"/>
  <c r="AA26" i="33"/>
  <c r="AW26" i="33" s="1"/>
  <c r="BS26" i="33" s="1"/>
  <c r="CO26" i="33" s="1"/>
  <c r="EN25" i="33"/>
  <c r="EM25" i="33"/>
  <c r="RH25" i="33"/>
  <c r="OT25" i="33"/>
  <c r="QW25" i="33"/>
  <c r="OI25" i="33"/>
  <c r="QZ25" i="33"/>
  <c r="OL25" i="33"/>
  <c r="HK25" i="33"/>
  <c r="NA25" i="33"/>
  <c r="IM26" i="33"/>
  <c r="GK25" i="33"/>
  <c r="OW25" i="33" s="1"/>
  <c r="KQ25" i="33"/>
  <c r="JD25" i="33"/>
  <c r="JB26" i="33"/>
  <c r="QB25" i="33"/>
  <c r="PF25" i="33" s="1"/>
  <c r="HP25" i="33"/>
  <c r="NX26" i="33"/>
  <c r="LG25" i="33"/>
  <c r="DG26" i="33"/>
  <c r="EY26" i="33" s="1"/>
  <c r="JE26" i="33"/>
  <c r="NR26" i="33"/>
  <c r="RB25" i="33"/>
  <c r="KX25" i="33"/>
  <c r="QN25" i="33"/>
  <c r="PR25" i="33" s="1"/>
  <c r="IB25" i="33"/>
  <c r="LC25" i="33"/>
  <c r="MB26" i="33"/>
  <c r="HV25" i="33"/>
  <c r="LH25" i="33"/>
  <c r="HC25" i="33"/>
  <c r="HY25" i="33" s="1"/>
  <c r="DD26" i="33"/>
  <c r="EV26" i="33" s="1"/>
  <c r="DF25" i="33"/>
  <c r="EX25" i="33" s="1"/>
  <c r="CS25" i="33"/>
  <c r="NP26" i="33"/>
  <c r="NM26" i="33"/>
  <c r="W22" i="32"/>
  <c r="AH22" i="32" s="1"/>
  <c r="HP66" i="32"/>
  <c r="HQ66" i="32" s="1"/>
  <c r="HT66" i="32" s="1"/>
  <c r="HV66" i="32"/>
  <c r="HU67" i="32"/>
  <c r="HK67" i="32" s="1"/>
  <c r="HX66" i="32"/>
  <c r="HF67" i="32"/>
  <c r="GV67" i="32" s="1"/>
  <c r="HG66" i="32"/>
  <c r="HI66" i="32"/>
  <c r="HA66" i="32"/>
  <c r="HB66" i="32" s="1"/>
  <c r="HE66" i="32" s="1"/>
  <c r="EI67" i="32"/>
  <c r="DY67" i="32" s="1"/>
  <c r="ED66" i="32"/>
  <c r="EE66" i="32" s="1"/>
  <c r="EL66" i="32"/>
  <c r="EJ66" i="32"/>
  <c r="AW67" i="32"/>
  <c r="AM67" i="32" s="1"/>
  <c r="AZ66" i="32"/>
  <c r="AT66" i="32"/>
  <c r="AR66" i="32"/>
  <c r="AS66" i="32" s="1"/>
  <c r="AU67" i="32" s="1"/>
  <c r="AX66" i="32"/>
  <c r="DF66" i="32"/>
  <c r="DE67" i="32"/>
  <c r="CU67" i="32" s="1"/>
  <c r="DH66" i="32"/>
  <c r="CZ66" i="32"/>
  <c r="DA66" i="32" s="1"/>
  <c r="BL67" i="32"/>
  <c r="BB67" i="32" s="1"/>
  <c r="BI66" i="32"/>
  <c r="BM66" i="32"/>
  <c r="BG66" i="32"/>
  <c r="BH66" i="32" s="1"/>
  <c r="BJ67" i="32" s="1"/>
  <c r="BO66" i="32"/>
  <c r="GD65" i="32"/>
  <c r="HH65" i="32"/>
  <c r="HW65" i="32"/>
  <c r="EZ65" i="32"/>
  <c r="JB66" i="32"/>
  <c r="IY67" i="32"/>
  <c r="IO67" i="32" s="1"/>
  <c r="IT66" i="32"/>
  <c r="IU66" i="32" s="1"/>
  <c r="IZ66" i="32"/>
  <c r="KO45" i="32"/>
  <c r="KP46" i="32"/>
  <c r="KI46" i="32" s="1"/>
  <c r="KJ46" i="32" s="1"/>
  <c r="KK46" i="32" s="1"/>
  <c r="KQ45" i="32"/>
  <c r="DV65" i="32"/>
  <c r="FH66" i="32"/>
  <c r="FI66" i="32" s="1"/>
  <c r="FL66" i="32" s="1"/>
  <c r="FM67" i="32"/>
  <c r="FC67" i="32" s="1"/>
  <c r="FP66" i="32"/>
  <c r="FN66" i="32"/>
  <c r="CR65" i="32"/>
  <c r="JP45" i="32"/>
  <c r="LS45" i="32"/>
  <c r="LT46" i="32"/>
  <c r="LM46" i="32" s="1"/>
  <c r="LN46" i="32" s="1"/>
  <c r="LO46" i="32" s="1"/>
  <c r="LU45" i="32"/>
  <c r="BN65" i="32"/>
  <c r="FO65" i="32"/>
  <c r="KA46" i="32"/>
  <c r="JT46" i="32" s="1"/>
  <c r="JU46" i="32" s="1"/>
  <c r="JV46" i="32" s="1"/>
  <c r="JZ45" i="32"/>
  <c r="KB45" i="32"/>
  <c r="LF25" i="33"/>
  <c r="GQ67" i="32"/>
  <c r="GG67" i="32" s="1"/>
  <c r="GT66" i="32"/>
  <c r="GR66" i="32"/>
  <c r="GL66" i="32"/>
  <c r="GM66" i="32" s="1"/>
  <c r="JH46" i="32"/>
  <c r="JQ46" i="32"/>
  <c r="EX67" i="32"/>
  <c r="EN67" i="32" s="1"/>
  <c r="ES66" i="32"/>
  <c r="ET66" i="32" s="1"/>
  <c r="EY66" i="32"/>
  <c r="FA66" i="32"/>
  <c r="AY65" i="32"/>
  <c r="DW66" i="32"/>
  <c r="DU66" i="32"/>
  <c r="DO66" i="32"/>
  <c r="DP66" i="32" s="1"/>
  <c r="DT67" i="32"/>
  <c r="DJ67" i="32" s="1"/>
  <c r="LD45" i="32"/>
  <c r="LE46" i="32"/>
  <c r="KX46" i="32" s="1"/>
  <c r="KY46" i="32" s="1"/>
  <c r="KZ46" i="32" s="1"/>
  <c r="LF45" i="32"/>
  <c r="BX66" i="32"/>
  <c r="BY67" i="32"/>
  <c r="BR67" i="32" s="1"/>
  <c r="BS67" i="32" s="1"/>
  <c r="BT67" i="32" s="1"/>
  <c r="BU67" i="32" s="1"/>
  <c r="BZ66" i="32"/>
  <c r="FW66" i="32"/>
  <c r="FX66" i="32" s="1"/>
  <c r="GA66" i="32" s="1"/>
  <c r="GE66" i="32"/>
  <c r="GC66" i="32"/>
  <c r="GB67" i="32"/>
  <c r="FR67" i="32" s="1"/>
  <c r="CP67" i="32"/>
  <c r="CF67" i="32" s="1"/>
  <c r="CK66" i="32"/>
  <c r="CL66" i="32" s="1"/>
  <c r="CO66" i="32" s="1"/>
  <c r="CQ66" i="32"/>
  <c r="CS66" i="32"/>
  <c r="IE66" i="32"/>
  <c r="IF66" i="32" s="1"/>
  <c r="IM66" i="32"/>
  <c r="IK66" i="32"/>
  <c r="IJ67" i="32"/>
  <c r="HZ67" i="32" s="1"/>
  <c r="DU25" i="33" l="1"/>
  <c r="FM25" i="33" s="1"/>
  <c r="NC25" i="33" s="1"/>
  <c r="KU25" i="33"/>
  <c r="FS25" i="33" s="1"/>
  <c r="OE25" i="33" s="1"/>
  <c r="AD26" i="33"/>
  <c r="AZ26" i="33" s="1"/>
  <c r="BV26" i="33" s="1"/>
  <c r="AJ26" i="33"/>
  <c r="BF26" i="33" s="1"/>
  <c r="ER25" i="33"/>
  <c r="EF25" i="33"/>
  <c r="MO26" i="33"/>
  <c r="KL25" i="33"/>
  <c r="MN25" i="33"/>
  <c r="GN26" i="33"/>
  <c r="LP27" i="33" s="1"/>
  <c r="KG25" i="33"/>
  <c r="OA26" i="33"/>
  <c r="RK25" i="33"/>
  <c r="GE25" i="33"/>
  <c r="KK25" i="33"/>
  <c r="GD25" i="33"/>
  <c r="KJ25" i="33"/>
  <c r="FV25" i="33"/>
  <c r="KB25" i="33"/>
  <c r="ML26" i="33"/>
  <c r="KZ25" i="33"/>
  <c r="JI26" i="33"/>
  <c r="JM25" i="33"/>
  <c r="IV26" i="33"/>
  <c r="LL25" i="33"/>
  <c r="IP26" i="33"/>
  <c r="GQ26" i="33"/>
  <c r="LS27" i="33" s="1"/>
  <c r="GF25" i="33"/>
  <c r="OR25" i="33" s="1"/>
  <c r="GA25" i="33"/>
  <c r="QK25" i="33"/>
  <c r="PO25" i="33" s="1"/>
  <c r="ME26" i="33"/>
  <c r="GP25" i="33"/>
  <c r="HL25" i="33" s="1"/>
  <c r="DO25" i="33"/>
  <c r="FG25" i="33" s="1"/>
  <c r="DK26" i="33"/>
  <c r="FC26" i="33" s="1"/>
  <c r="Y26" i="33"/>
  <c r="IK26" i="33"/>
  <c r="IN26" i="33"/>
  <c r="AB26" i="33"/>
  <c r="AK22" i="32"/>
  <c r="AV66" i="32"/>
  <c r="AY66" i="32" s="1"/>
  <c r="X22" i="32"/>
  <c r="AF22" i="32" s="1"/>
  <c r="BK66" i="32"/>
  <c r="BN66" i="32" s="1"/>
  <c r="BC67" i="32"/>
  <c r="BD67" i="32" s="1"/>
  <c r="BE67" i="32" s="1"/>
  <c r="BF67" i="32" s="1"/>
  <c r="CA68" i="32"/>
  <c r="BQ68" i="32" s="1"/>
  <c r="CB67" i="32"/>
  <c r="CD67" i="32"/>
  <c r="BV67" i="32"/>
  <c r="BW67" i="32" s="1"/>
  <c r="BZ67" i="32" s="1"/>
  <c r="CR66" i="32"/>
  <c r="GD66" i="32"/>
  <c r="LA46" i="32"/>
  <c r="LJ46" i="32"/>
  <c r="FO66" i="32"/>
  <c r="KF46" i="32"/>
  <c r="JW46" i="32"/>
  <c r="DR67" i="32"/>
  <c r="DK67" i="32" s="1"/>
  <c r="DL67" i="32" s="1"/>
  <c r="DM67" i="32" s="1"/>
  <c r="DN67" i="32" s="1"/>
  <c r="DQ66" i="32"/>
  <c r="EU66" i="32"/>
  <c r="EV67" i="32"/>
  <c r="EO67" i="32" s="1"/>
  <c r="EP67" i="32" s="1"/>
  <c r="EQ67" i="32" s="1"/>
  <c r="ER67" i="32" s="1"/>
  <c r="GO67" i="32"/>
  <c r="GH67" i="32" s="1"/>
  <c r="GI67" i="32" s="1"/>
  <c r="GJ67" i="32" s="1"/>
  <c r="GK67" i="32" s="1"/>
  <c r="GN66" i="32"/>
  <c r="GP66" i="32"/>
  <c r="KE45" i="32"/>
  <c r="KT45" i="32"/>
  <c r="IW67" i="32"/>
  <c r="IP67" i="32" s="1"/>
  <c r="IQ67" i="32" s="1"/>
  <c r="IR67" i="32" s="1"/>
  <c r="IS67" i="32" s="1"/>
  <c r="IV66" i="32"/>
  <c r="IX66" i="32"/>
  <c r="EW66" i="32"/>
  <c r="HW66" i="32"/>
  <c r="FJ66" i="32"/>
  <c r="FK67" i="32"/>
  <c r="FD67" i="32" s="1"/>
  <c r="FE67" i="32" s="1"/>
  <c r="FF67" i="32" s="1"/>
  <c r="FG67" i="32" s="1"/>
  <c r="EF66" i="32"/>
  <c r="EG67" i="32"/>
  <c r="DZ67" i="32" s="1"/>
  <c r="EA67" i="32" s="1"/>
  <c r="EB67" i="32" s="1"/>
  <c r="EC67" i="32" s="1"/>
  <c r="EH66" i="32"/>
  <c r="CN67" i="32"/>
  <c r="CG67" i="32" s="1"/>
  <c r="CH67" i="32" s="1"/>
  <c r="CI67" i="32" s="1"/>
  <c r="CJ67" i="32" s="1"/>
  <c r="CM66" i="32"/>
  <c r="IG66" i="32"/>
  <c r="IH67" i="32"/>
  <c r="IA67" i="32" s="1"/>
  <c r="IB67" i="32" s="1"/>
  <c r="IC67" i="32" s="1"/>
  <c r="ID67" i="32" s="1"/>
  <c r="II66" i="32"/>
  <c r="FY66" i="32"/>
  <c r="FZ67" i="32"/>
  <c r="FS67" i="32" s="1"/>
  <c r="FT67" i="32" s="1"/>
  <c r="FU67" i="32" s="1"/>
  <c r="FV67" i="32" s="1"/>
  <c r="LI45" i="32"/>
  <c r="HH66" i="32"/>
  <c r="DC67" i="32"/>
  <c r="CV67" i="32" s="1"/>
  <c r="CW67" i="32" s="1"/>
  <c r="CX67" i="32" s="1"/>
  <c r="CY67" i="32" s="1"/>
  <c r="DB66" i="32"/>
  <c r="DD66" i="32"/>
  <c r="LY46" i="32"/>
  <c r="LP46" i="32"/>
  <c r="CC66" i="32"/>
  <c r="KU46" i="32"/>
  <c r="KL46" i="32"/>
  <c r="JI46" i="32"/>
  <c r="JJ46" i="32" s="1"/>
  <c r="JN47" i="32"/>
  <c r="JD47" i="32" s="1"/>
  <c r="JO46" i="32"/>
  <c r="LX45" i="32"/>
  <c r="DS66" i="32"/>
  <c r="AN67" i="32"/>
  <c r="AO67" i="32" s="1"/>
  <c r="AP67" i="32" s="1"/>
  <c r="AQ67" i="32" s="1"/>
  <c r="HC66" i="32"/>
  <c r="HD67" i="32"/>
  <c r="GW67" i="32" s="1"/>
  <c r="GX67" i="32" s="1"/>
  <c r="GY67" i="32" s="1"/>
  <c r="GZ67" i="32" s="1"/>
  <c r="HR66" i="32"/>
  <c r="HS67" i="32"/>
  <c r="HL67" i="32" s="1"/>
  <c r="HM67" i="32" s="1"/>
  <c r="HN67" i="32" s="1"/>
  <c r="HO67" i="32" s="1"/>
  <c r="JY25" i="33" l="1"/>
  <c r="HE25" i="33"/>
  <c r="MG26" i="33" s="1"/>
  <c r="CB26" i="33"/>
  <c r="CX26" i="33" s="1"/>
  <c r="JR26" i="33" s="1"/>
  <c r="EO25" i="33"/>
  <c r="IY26" i="33"/>
  <c r="RE25" i="33"/>
  <c r="OQ25" i="33"/>
  <c r="RA25" i="33"/>
  <c r="OM25" i="33"/>
  <c r="QV25" i="33"/>
  <c r="OH25" i="33"/>
  <c r="RD25" i="33"/>
  <c r="OP25" i="33"/>
  <c r="HJ26" i="33"/>
  <c r="AM26" i="33"/>
  <c r="BI26" i="33" s="1"/>
  <c r="CE26" i="33" s="1"/>
  <c r="PV26" i="33"/>
  <c r="OZ26" i="33" s="1"/>
  <c r="MW25" i="33"/>
  <c r="MS26" i="33"/>
  <c r="QS25" i="33"/>
  <c r="NL26" i="33"/>
  <c r="NU26" i="33"/>
  <c r="GJ25" i="33"/>
  <c r="KP25" i="33"/>
  <c r="FX25" i="33"/>
  <c r="KD25" i="33"/>
  <c r="HM26" i="33"/>
  <c r="NV26" i="33"/>
  <c r="LI25" i="33"/>
  <c r="PY26" i="33"/>
  <c r="PC26" i="33" s="1"/>
  <c r="RF25" i="33"/>
  <c r="NQ26" i="33"/>
  <c r="PX25" i="33"/>
  <c r="PB25" i="33" s="1"/>
  <c r="LR26" i="33"/>
  <c r="GY25" i="33"/>
  <c r="HU25" i="33" s="1"/>
  <c r="GU26" i="33"/>
  <c r="QC26" i="33" s="1"/>
  <c r="PG26" i="33" s="1"/>
  <c r="CR26" i="33"/>
  <c r="AX26" i="33"/>
  <c r="BT26" i="33" s="1"/>
  <c r="NI26" i="33"/>
  <c r="AU26" i="33"/>
  <c r="BQ26" i="33" s="1"/>
  <c r="NT26" i="33"/>
  <c r="Y22" i="32"/>
  <c r="AJ22" i="32" s="1"/>
  <c r="HP67" i="32"/>
  <c r="HQ67" i="32" s="1"/>
  <c r="HX67" i="32"/>
  <c r="HV67" i="32"/>
  <c r="HU68" i="32"/>
  <c r="HK68" i="32" s="1"/>
  <c r="FH67" i="32"/>
  <c r="FI67" i="32" s="1"/>
  <c r="FP67" i="32"/>
  <c r="FN67" i="32"/>
  <c r="FM68" i="32"/>
  <c r="FC68" i="32" s="1"/>
  <c r="HA67" i="32"/>
  <c r="HB67" i="32" s="1"/>
  <c r="HF68" i="32"/>
  <c r="GV68" i="32" s="1"/>
  <c r="HI67" i="32"/>
  <c r="HG67" i="32"/>
  <c r="AR67" i="32"/>
  <c r="AS67" i="32" s="1"/>
  <c r="AW68" i="32"/>
  <c r="AM68" i="32" s="1"/>
  <c r="AX67" i="32"/>
  <c r="AT67" i="32"/>
  <c r="AZ67" i="32"/>
  <c r="DE68" i="32"/>
  <c r="CU68" i="32" s="1"/>
  <c r="CZ67" i="32"/>
  <c r="DA67" i="32" s="1"/>
  <c r="DD67" i="32" s="1"/>
  <c r="DF67" i="32"/>
  <c r="DH67" i="32"/>
  <c r="CS67" i="32"/>
  <c r="CP68" i="32"/>
  <c r="CF68" i="32" s="1"/>
  <c r="CK67" i="32"/>
  <c r="CL67" i="32" s="1"/>
  <c r="CQ67" i="32"/>
  <c r="GE67" i="32"/>
  <c r="FW67" i="32"/>
  <c r="FX67" i="32" s="1"/>
  <c r="GC67" i="32"/>
  <c r="GB68" i="32"/>
  <c r="FR68" i="32" s="1"/>
  <c r="GL67" i="32"/>
  <c r="GM67" i="32" s="1"/>
  <c r="GP67" i="32" s="1"/>
  <c r="GT67" i="32"/>
  <c r="GR67" i="32"/>
  <c r="GQ68" i="32"/>
  <c r="GG68" i="32" s="1"/>
  <c r="KM46" i="32"/>
  <c r="KN46" i="32" s="1"/>
  <c r="KR47" i="32"/>
  <c r="KH47" i="32" s="1"/>
  <c r="KS46" i="32"/>
  <c r="LQ46" i="32"/>
  <c r="LR46" i="32" s="1"/>
  <c r="LW46" i="32"/>
  <c r="LV47" i="32"/>
  <c r="LL47" i="32" s="1"/>
  <c r="EK66" i="32"/>
  <c r="IZ67" i="32"/>
  <c r="JB67" i="32"/>
  <c r="IY68" i="32"/>
  <c r="IO68" i="32" s="1"/>
  <c r="IT67" i="32"/>
  <c r="IU67" i="32" s="1"/>
  <c r="IX67" i="32" s="1"/>
  <c r="EZ66" i="32"/>
  <c r="KC47" i="32"/>
  <c r="JS47" i="32" s="1"/>
  <c r="JX46" i="32"/>
  <c r="JY46" i="32" s="1"/>
  <c r="KD46" i="32"/>
  <c r="DV66" i="32"/>
  <c r="DG66" i="32"/>
  <c r="ES67" i="32"/>
  <c r="ET67" i="32" s="1"/>
  <c r="EY67" i="32"/>
  <c r="FA67" i="32"/>
  <c r="EX68" i="32"/>
  <c r="EN68" i="32" s="1"/>
  <c r="JA66" i="32"/>
  <c r="GS66" i="32"/>
  <c r="JK46" i="32"/>
  <c r="JL47" i="32"/>
  <c r="JE47" i="32" s="1"/>
  <c r="JF47" i="32" s="1"/>
  <c r="JG47" i="32" s="1"/>
  <c r="JM46" i="32"/>
  <c r="DU67" i="32"/>
  <c r="DO67" i="32"/>
  <c r="DP67" i="32" s="1"/>
  <c r="DW67" i="32"/>
  <c r="DT68" i="32"/>
  <c r="DJ68" i="32" s="1"/>
  <c r="CC67" i="32"/>
  <c r="IL66" i="32"/>
  <c r="IJ68" i="32"/>
  <c r="HZ68" i="32" s="1"/>
  <c r="IK67" i="32"/>
  <c r="IE67" i="32"/>
  <c r="IF67" i="32" s="1"/>
  <c r="IM67" i="32"/>
  <c r="EI68" i="32"/>
  <c r="DY68" i="32" s="1"/>
  <c r="ED67" i="32"/>
  <c r="EE67" i="32" s="1"/>
  <c r="EL67" i="32"/>
  <c r="EJ67" i="32"/>
  <c r="BL68" i="32"/>
  <c r="BB68" i="32" s="1"/>
  <c r="BG67" i="32"/>
  <c r="BH67" i="32" s="1"/>
  <c r="BO67" i="32"/>
  <c r="BM67" i="32"/>
  <c r="BI67" i="32"/>
  <c r="LG47" i="32"/>
  <c r="KW47" i="32" s="1"/>
  <c r="LB46" i="32"/>
  <c r="LC46" i="32" s="1"/>
  <c r="LH46" i="32"/>
  <c r="BY68" i="32"/>
  <c r="BR68" i="32" s="1"/>
  <c r="BS68" i="32" s="1"/>
  <c r="BT68" i="32" s="1"/>
  <c r="BU68" i="32" s="1"/>
  <c r="BX67" i="32"/>
  <c r="IA25" i="33" l="1"/>
  <c r="QM25" i="33"/>
  <c r="PQ25" i="33" s="1"/>
  <c r="EQ25" i="33" s="1"/>
  <c r="DT26" i="33"/>
  <c r="FL26" i="33" s="1"/>
  <c r="NB26" i="33" s="1"/>
  <c r="AG26" i="33"/>
  <c r="BC26" i="33" s="1"/>
  <c r="BY26" i="33" s="1"/>
  <c r="CU26" i="33" s="1"/>
  <c r="IO26" i="33"/>
  <c r="AH26" i="33"/>
  <c r="BD26" i="33" s="1"/>
  <c r="BZ26" i="33" s="1"/>
  <c r="IJ26" i="33"/>
  <c r="DZ26" i="33"/>
  <c r="EB25" i="33"/>
  <c r="EG26" i="33"/>
  <c r="EC26" i="33"/>
  <c r="QX25" i="33"/>
  <c r="OJ25" i="33"/>
  <c r="RJ25" i="33"/>
  <c r="OV25" i="33"/>
  <c r="KT26" i="33"/>
  <c r="X26" i="33"/>
  <c r="AT26" i="33" s="1"/>
  <c r="BP26" i="33" s="1"/>
  <c r="IS26" i="33"/>
  <c r="NZ26" i="33"/>
  <c r="NN26" i="33"/>
  <c r="GG25" i="33"/>
  <c r="OS25" i="33" s="1"/>
  <c r="KM25" i="33"/>
  <c r="JL26" i="33"/>
  <c r="IT26" i="33"/>
  <c r="KW26" i="33"/>
  <c r="AC26" i="33"/>
  <c r="AY26" i="33" s="1"/>
  <c r="BU26" i="33" s="1"/>
  <c r="KV25" i="33"/>
  <c r="QG25" i="33"/>
  <c r="PK25" i="33" s="1"/>
  <c r="MA26" i="33"/>
  <c r="LW27" i="33"/>
  <c r="DN26" i="33"/>
  <c r="FF26" i="33" s="1"/>
  <c r="HQ26" i="33"/>
  <c r="CM26" i="33"/>
  <c r="CP26" i="33"/>
  <c r="DA26" i="33"/>
  <c r="IG26" i="33"/>
  <c r="U26" i="33"/>
  <c r="AQ26" i="33" s="1"/>
  <c r="BM26" i="33" s="1"/>
  <c r="AF26" i="33"/>
  <c r="IR26" i="33"/>
  <c r="Z22" i="32"/>
  <c r="AC22" i="32" s="1"/>
  <c r="AE23" i="32"/>
  <c r="LD46" i="32"/>
  <c r="LE47" i="32"/>
  <c r="KX47" i="32" s="1"/>
  <c r="KY47" i="32" s="1"/>
  <c r="KZ47" i="32" s="1"/>
  <c r="LF46" i="32"/>
  <c r="EF67" i="32"/>
  <c r="EG68" i="32"/>
  <c r="DZ68" i="32" s="1"/>
  <c r="EA68" i="32" s="1"/>
  <c r="EB68" i="32" s="1"/>
  <c r="EC68" i="32" s="1"/>
  <c r="IG67" i="32"/>
  <c r="IH68" i="32"/>
  <c r="IA68" i="32" s="1"/>
  <c r="IB68" i="32" s="1"/>
  <c r="IC68" i="32" s="1"/>
  <c r="ID68" i="32" s="1"/>
  <c r="JH47" i="32"/>
  <c r="JQ47" i="32"/>
  <c r="JP46" i="32"/>
  <c r="GS67" i="32"/>
  <c r="IW68" i="32"/>
  <c r="IP68" i="32" s="1"/>
  <c r="IQ68" i="32" s="1"/>
  <c r="IR68" i="32" s="1"/>
  <c r="IS68" i="32" s="1"/>
  <c r="IV67" i="32"/>
  <c r="KO46" i="32"/>
  <c r="KP47" i="32"/>
  <c r="KI47" i="32" s="1"/>
  <c r="KJ47" i="32" s="1"/>
  <c r="KK47" i="32" s="1"/>
  <c r="KQ46" i="32"/>
  <c r="GO68" i="32"/>
  <c r="GH68" i="32" s="1"/>
  <c r="GI68" i="32" s="1"/>
  <c r="GJ68" i="32" s="1"/>
  <c r="GK68" i="32" s="1"/>
  <c r="GN67" i="32"/>
  <c r="CM67" i="32"/>
  <c r="CN68" i="32"/>
  <c r="CG68" i="32" s="1"/>
  <c r="CH68" i="32" s="1"/>
  <c r="CI68" i="32" s="1"/>
  <c r="CJ68" i="32" s="1"/>
  <c r="CO67" i="32"/>
  <c r="BJ68" i="32"/>
  <c r="BC68" i="32" s="1"/>
  <c r="BD68" i="32" s="1"/>
  <c r="BE68" i="32" s="1"/>
  <c r="BF68" i="32" s="1"/>
  <c r="BK67" i="32"/>
  <c r="DG67" i="32"/>
  <c r="JZ46" i="32"/>
  <c r="KA47" i="32"/>
  <c r="JT47" i="32" s="1"/>
  <c r="JU47" i="32" s="1"/>
  <c r="JV47" i="32" s="1"/>
  <c r="KB46" i="32"/>
  <c r="EH67" i="32"/>
  <c r="LS46" i="32"/>
  <c r="LT47" i="32"/>
  <c r="LM47" i="32" s="1"/>
  <c r="LN47" i="32" s="1"/>
  <c r="LO47" i="32" s="1"/>
  <c r="LU46" i="32"/>
  <c r="DB67" i="32"/>
  <c r="DC68" i="32"/>
  <c r="CV68" i="32" s="1"/>
  <c r="CW68" i="32" s="1"/>
  <c r="CX68" i="32" s="1"/>
  <c r="CY68" i="32" s="1"/>
  <c r="DQ67" i="32"/>
  <c r="DR68" i="32"/>
  <c r="DK68" i="32" s="1"/>
  <c r="DL68" i="32" s="1"/>
  <c r="DM68" i="32" s="1"/>
  <c r="DN68" i="32" s="1"/>
  <c r="JA67" i="32"/>
  <c r="DS67" i="32"/>
  <c r="AI22" i="32"/>
  <c r="BV68" i="32"/>
  <c r="BW68" i="32" s="1"/>
  <c r="CB68" i="32"/>
  <c r="CA69" i="32"/>
  <c r="BQ69" i="32" s="1"/>
  <c r="CD68" i="32"/>
  <c r="II67" i="32"/>
  <c r="EU67" i="32"/>
  <c r="EV68" i="32"/>
  <c r="EO68" i="32" s="1"/>
  <c r="EP68" i="32" s="1"/>
  <c r="EQ68" i="32" s="1"/>
  <c r="ER68" i="32" s="1"/>
  <c r="EW67" i="32"/>
  <c r="LA26" i="33"/>
  <c r="FY67" i="32"/>
  <c r="FZ68" i="32"/>
  <c r="FS68" i="32" s="1"/>
  <c r="FT68" i="32" s="1"/>
  <c r="FU68" i="32" s="1"/>
  <c r="FV68" i="32" s="1"/>
  <c r="GA67" i="32"/>
  <c r="AU68" i="32"/>
  <c r="AN68" i="32" s="1"/>
  <c r="AO68" i="32" s="1"/>
  <c r="AP68" i="32" s="1"/>
  <c r="AQ68" i="32" s="1"/>
  <c r="AV67" i="32"/>
  <c r="HC67" i="32"/>
  <c r="HD68" i="32"/>
  <c r="GW68" i="32" s="1"/>
  <c r="GX68" i="32" s="1"/>
  <c r="GY68" i="32" s="1"/>
  <c r="GZ68" i="32" s="1"/>
  <c r="HE67" i="32"/>
  <c r="FJ67" i="32"/>
  <c r="FK68" i="32"/>
  <c r="FD68" i="32" s="1"/>
  <c r="FE68" i="32" s="1"/>
  <c r="FF68" i="32" s="1"/>
  <c r="FG68" i="32" s="1"/>
  <c r="FL67" i="32"/>
  <c r="HR67" i="32"/>
  <c r="HS68" i="32"/>
  <c r="HL68" i="32" s="1"/>
  <c r="HM68" i="32" s="1"/>
  <c r="HN68" i="32" s="1"/>
  <c r="HO68" i="32" s="1"/>
  <c r="HT67" i="32"/>
  <c r="HD26" i="33" l="1"/>
  <c r="HZ26" i="33" s="1"/>
  <c r="LK25" i="33"/>
  <c r="GI25" i="33" s="1"/>
  <c r="EK25" i="33"/>
  <c r="IL26" i="33"/>
  <c r="AL26" i="33"/>
  <c r="BH26" i="33" s="1"/>
  <c r="CD26" i="33" s="1"/>
  <c r="CZ26" i="33" s="1"/>
  <c r="JX26" i="33"/>
  <c r="FR26" i="33"/>
  <c r="OD26" i="33" s="1"/>
  <c r="MV26" i="33"/>
  <c r="NW26" i="33"/>
  <c r="RG25" i="33"/>
  <c r="IX26" i="33"/>
  <c r="FY26" i="33"/>
  <c r="OK26" i="33" s="1"/>
  <c r="KE26" i="33"/>
  <c r="FT25" i="33"/>
  <c r="JZ25" i="33"/>
  <c r="Z26" i="33"/>
  <c r="AV26" i="33" s="1"/>
  <c r="BR26" i="33" s="1"/>
  <c r="CN26" i="33" s="1"/>
  <c r="FU26" i="33"/>
  <c r="KA26" i="33"/>
  <c r="JG26" i="33"/>
  <c r="JU26" i="33"/>
  <c r="JO26" i="33"/>
  <c r="JJ26" i="33"/>
  <c r="LE25" i="33"/>
  <c r="GX26" i="33"/>
  <c r="LZ27" i="33" s="1"/>
  <c r="DI26" i="33"/>
  <c r="FA26" i="33" s="1"/>
  <c r="DW26" i="33"/>
  <c r="FO26" i="33" s="1"/>
  <c r="DQ26" i="33"/>
  <c r="FI26" i="33" s="1"/>
  <c r="DL26" i="33"/>
  <c r="FD26" i="33" s="1"/>
  <c r="CL26" i="33"/>
  <c r="CV26" i="33"/>
  <c r="CI26" i="33"/>
  <c r="CQ26" i="33"/>
  <c r="BB26" i="33"/>
  <c r="BX26" i="33" s="1"/>
  <c r="GE68" i="32"/>
  <c r="FW68" i="32"/>
  <c r="FX68" i="32" s="1"/>
  <c r="GA68" i="32" s="1"/>
  <c r="GC68" i="32"/>
  <c r="GB69" i="32"/>
  <c r="FR69" i="32" s="1"/>
  <c r="HV68" i="32"/>
  <c r="HU69" i="32"/>
  <c r="HK69" i="32" s="1"/>
  <c r="HX68" i="32"/>
  <c r="HP68" i="32"/>
  <c r="HQ68" i="32" s="1"/>
  <c r="HT68" i="32" s="1"/>
  <c r="FM69" i="32"/>
  <c r="FC69" i="32" s="1"/>
  <c r="FH68" i="32"/>
  <c r="FI68" i="32" s="1"/>
  <c r="FL68" i="32" s="1"/>
  <c r="FP68" i="32"/>
  <c r="FN68" i="32"/>
  <c r="DO68" i="32"/>
  <c r="DP68" i="32" s="1"/>
  <c r="DS68" i="32" s="1"/>
  <c r="DU68" i="32"/>
  <c r="DW68" i="32"/>
  <c r="DT69" i="32"/>
  <c r="DJ69" i="32" s="1"/>
  <c r="AW69" i="32"/>
  <c r="AM69" i="32" s="1"/>
  <c r="AX68" i="32"/>
  <c r="AR68" i="32"/>
  <c r="AS68" i="32" s="1"/>
  <c r="AU69" i="32" s="1"/>
  <c r="AZ68" i="32"/>
  <c r="AT68" i="32"/>
  <c r="HG68" i="32"/>
  <c r="HI68" i="32"/>
  <c r="HA68" i="32"/>
  <c r="HB68" i="32" s="1"/>
  <c r="HE68" i="32" s="1"/>
  <c r="HF69" i="32"/>
  <c r="GV69" i="32" s="1"/>
  <c r="FA68" i="32"/>
  <c r="ES68" i="32"/>
  <c r="ET68" i="32" s="1"/>
  <c r="EW68" i="32" s="1"/>
  <c r="EY68" i="32"/>
  <c r="EX69" i="32"/>
  <c r="EN69" i="32" s="1"/>
  <c r="HH67" i="32"/>
  <c r="KL47" i="32"/>
  <c r="KU47" i="32"/>
  <c r="DE69" i="32"/>
  <c r="CU69" i="32" s="1"/>
  <c r="CZ68" i="32"/>
  <c r="DA68" i="32" s="1"/>
  <c r="DH68" i="32"/>
  <c r="DF68" i="32"/>
  <c r="DV67" i="32"/>
  <c r="LX46" i="32"/>
  <c r="EI69" i="32"/>
  <c r="DY69" i="32" s="1"/>
  <c r="EJ68" i="32"/>
  <c r="ED68" i="32"/>
  <c r="EE68" i="32" s="1"/>
  <c r="EH68" i="32" s="1"/>
  <c r="EL68" i="32"/>
  <c r="CR67" i="32"/>
  <c r="LA47" i="32"/>
  <c r="LJ47" i="32"/>
  <c r="BY69" i="32"/>
  <c r="BR69" i="32" s="1"/>
  <c r="BS69" i="32" s="1"/>
  <c r="BT69" i="32" s="1"/>
  <c r="BU69" i="32" s="1"/>
  <c r="BX68" i="32"/>
  <c r="BZ68" i="32"/>
  <c r="IE68" i="32"/>
  <c r="IF68" i="32" s="1"/>
  <c r="II68" i="32" s="1"/>
  <c r="IJ69" i="32"/>
  <c r="HZ69" i="32" s="1"/>
  <c r="IK68" i="32"/>
  <c r="IM68" i="32"/>
  <c r="CP69" i="32"/>
  <c r="CF69" i="32" s="1"/>
  <c r="CS68" i="32"/>
  <c r="CQ68" i="32"/>
  <c r="CK68" i="32"/>
  <c r="CL68" i="32" s="1"/>
  <c r="CO68" i="32" s="1"/>
  <c r="BN67" i="32"/>
  <c r="KT46" i="32"/>
  <c r="LI46" i="32"/>
  <c r="FO67" i="32"/>
  <c r="GD67" i="32"/>
  <c r="HW67" i="32"/>
  <c r="AD22" i="32"/>
  <c r="AG23" i="32"/>
  <c r="Q23" i="32"/>
  <c r="BG68" i="32"/>
  <c r="BH68" i="32" s="1"/>
  <c r="BJ69" i="32" s="1"/>
  <c r="BM68" i="32"/>
  <c r="BL69" i="32"/>
  <c r="BB69" i="32" s="1"/>
  <c r="BO68" i="32"/>
  <c r="BI68" i="32"/>
  <c r="EK67" i="32"/>
  <c r="IZ68" i="32"/>
  <c r="IT68" i="32"/>
  <c r="IU68" i="32" s="1"/>
  <c r="JB68" i="32"/>
  <c r="IY69" i="32"/>
  <c r="IO69" i="32" s="1"/>
  <c r="KE46" i="32"/>
  <c r="LP47" i="32"/>
  <c r="LY47" i="32"/>
  <c r="AY67" i="32"/>
  <c r="EZ67" i="32"/>
  <c r="IL67" i="32"/>
  <c r="KF47" i="32"/>
  <c r="JW47" i="32"/>
  <c r="GQ69" i="32"/>
  <c r="GG69" i="32" s="1"/>
  <c r="GR68" i="32"/>
  <c r="GT68" i="32"/>
  <c r="GL68" i="32"/>
  <c r="GM68" i="32" s="1"/>
  <c r="JN48" i="32"/>
  <c r="JD48" i="32" s="1"/>
  <c r="JO47" i="32"/>
  <c r="JI47" i="32"/>
  <c r="JJ47" i="32" s="1"/>
  <c r="KO25" i="33" l="1"/>
  <c r="MF27" i="33"/>
  <c r="QL26" i="33"/>
  <c r="PP26" i="33" s="1"/>
  <c r="EP26" i="33" s="1"/>
  <c r="AI26" i="33"/>
  <c r="BE26" i="33" s="1"/>
  <c r="CA26" i="33" s="1"/>
  <c r="CW26" i="33" s="1"/>
  <c r="NK27" i="33"/>
  <c r="II27" i="33" s="1"/>
  <c r="OG26" i="33"/>
  <c r="RI25" i="33"/>
  <c r="OU25" i="33"/>
  <c r="QT25" i="33"/>
  <c r="OF25" i="33"/>
  <c r="NH27" i="33"/>
  <c r="QR26" i="33"/>
  <c r="MQ26" i="33"/>
  <c r="HA26" i="33"/>
  <c r="QI26" i="33" s="1"/>
  <c r="PM26" i="33" s="1"/>
  <c r="MT26" i="33"/>
  <c r="NE26" i="33"/>
  <c r="QY26" i="33"/>
  <c r="IU26" i="33"/>
  <c r="NJ26" i="33"/>
  <c r="QU26" i="33"/>
  <c r="GC25" i="33"/>
  <c r="KI25" i="33"/>
  <c r="QF26" i="33"/>
  <c r="PJ26" i="33" s="1"/>
  <c r="MY26" i="33"/>
  <c r="JT26" i="33"/>
  <c r="JH26" i="33"/>
  <c r="JP26" i="33"/>
  <c r="JK26" i="33"/>
  <c r="JF26" i="33"/>
  <c r="JC26" i="33"/>
  <c r="HT26" i="33"/>
  <c r="GV26" i="33"/>
  <c r="HR26" i="33" s="1"/>
  <c r="HG26" i="33"/>
  <c r="MI27" i="33" s="1"/>
  <c r="GS26" i="33"/>
  <c r="LU27" i="33" s="1"/>
  <c r="DV26" i="33"/>
  <c r="FN26" i="33" s="1"/>
  <c r="DE26" i="33"/>
  <c r="EW26" i="33" s="1"/>
  <c r="DJ26" i="33"/>
  <c r="FB26" i="33" s="1"/>
  <c r="DR26" i="33"/>
  <c r="FJ26" i="33" s="1"/>
  <c r="DM26" i="33"/>
  <c r="FE26" i="33" s="1"/>
  <c r="DH26" i="33"/>
  <c r="EZ26" i="33" s="1"/>
  <c r="CT26" i="33"/>
  <c r="NY26" i="33"/>
  <c r="NO27" i="33"/>
  <c r="AV68" i="32"/>
  <c r="AY68" i="32" s="1"/>
  <c r="AN69" i="32"/>
  <c r="AO69" i="32" s="1"/>
  <c r="AP69" i="32" s="1"/>
  <c r="AQ69" i="32" s="1"/>
  <c r="BC69" i="32"/>
  <c r="BD69" i="32" s="1"/>
  <c r="BE69" i="32" s="1"/>
  <c r="BF69" i="32" s="1"/>
  <c r="CR68" i="32"/>
  <c r="JK47" i="32"/>
  <c r="JL48" i="32"/>
  <c r="JE48" i="32" s="1"/>
  <c r="JF48" i="32" s="1"/>
  <c r="JG48" i="32" s="1"/>
  <c r="JM47" i="32"/>
  <c r="EG69" i="32"/>
  <c r="DZ69" i="32" s="1"/>
  <c r="EA69" i="32" s="1"/>
  <c r="EB69" i="32" s="1"/>
  <c r="EC69" i="32" s="1"/>
  <c r="EF68" i="32"/>
  <c r="HS69" i="32"/>
  <c r="HL69" i="32" s="1"/>
  <c r="HM69" i="32" s="1"/>
  <c r="HN69" i="32" s="1"/>
  <c r="HO69" i="32" s="1"/>
  <c r="HR68" i="32"/>
  <c r="EK68" i="32"/>
  <c r="CB69" i="32"/>
  <c r="CD69" i="32"/>
  <c r="CA70" i="32"/>
  <c r="BQ70" i="32" s="1"/>
  <c r="BV69" i="32"/>
  <c r="BW69" i="32" s="1"/>
  <c r="BZ69" i="32" s="1"/>
  <c r="EZ68" i="32"/>
  <c r="LV48" i="32"/>
  <c r="LL48" i="32" s="1"/>
  <c r="LQ47" i="32"/>
  <c r="LR47" i="32" s="1"/>
  <c r="LW47" i="32"/>
  <c r="AA23" i="32"/>
  <c r="S23" i="32"/>
  <c r="T23" i="32" s="1"/>
  <c r="HW68" i="32"/>
  <c r="FO68" i="32"/>
  <c r="BK68" i="32"/>
  <c r="KM47" i="32"/>
  <c r="KN47" i="32" s="1"/>
  <c r="KR48" i="32"/>
  <c r="KH48" i="32" s="1"/>
  <c r="KS47" i="32"/>
  <c r="HD69" i="32"/>
  <c r="GW69" i="32" s="1"/>
  <c r="GX69" i="32" s="1"/>
  <c r="GY69" i="32" s="1"/>
  <c r="GZ69" i="32" s="1"/>
  <c r="HC68" i="32"/>
  <c r="DQ68" i="32"/>
  <c r="DR69" i="32"/>
  <c r="DK69" i="32" s="1"/>
  <c r="DL69" i="32" s="1"/>
  <c r="DM69" i="32" s="1"/>
  <c r="DN69" i="32" s="1"/>
  <c r="IG68" i="32"/>
  <c r="IH69" i="32"/>
  <c r="IA69" i="32" s="1"/>
  <c r="IB69" i="32" s="1"/>
  <c r="IC69" i="32" s="1"/>
  <c r="ID69" i="32" s="1"/>
  <c r="LG48" i="32"/>
  <c r="KW48" i="32" s="1"/>
  <c r="LB47" i="32"/>
  <c r="LC47" i="32" s="1"/>
  <c r="LH47" i="32"/>
  <c r="DC69" i="32"/>
  <c r="CV69" i="32" s="1"/>
  <c r="CW69" i="32" s="1"/>
  <c r="CX69" i="32" s="1"/>
  <c r="CY69" i="32" s="1"/>
  <c r="DB68" i="32"/>
  <c r="DD68" i="32"/>
  <c r="HH68" i="32"/>
  <c r="EU68" i="32"/>
  <c r="EV69" i="32"/>
  <c r="EO69" i="32" s="1"/>
  <c r="EP69" i="32" s="1"/>
  <c r="EQ69" i="32" s="1"/>
  <c r="ER69" i="32" s="1"/>
  <c r="FJ68" i="32"/>
  <c r="FK69" i="32"/>
  <c r="FD69" i="32" s="1"/>
  <c r="FE69" i="32" s="1"/>
  <c r="FF69" i="32" s="1"/>
  <c r="FG69" i="32" s="1"/>
  <c r="FY68" i="32"/>
  <c r="FZ69" i="32"/>
  <c r="FS69" i="32" s="1"/>
  <c r="FT69" i="32" s="1"/>
  <c r="FU69" i="32" s="1"/>
  <c r="FV69" i="32" s="1"/>
  <c r="GO69" i="32"/>
  <c r="GH69" i="32" s="1"/>
  <c r="GI69" i="32" s="1"/>
  <c r="GJ69" i="32" s="1"/>
  <c r="GK69" i="32" s="1"/>
  <c r="GN68" i="32"/>
  <c r="GP68" i="32"/>
  <c r="KC48" i="32"/>
  <c r="JS48" i="32" s="1"/>
  <c r="KD47" i="32"/>
  <c r="JX47" i="32"/>
  <c r="JY47" i="32" s="1"/>
  <c r="IL68" i="32"/>
  <c r="IV68" i="32"/>
  <c r="IW69" i="32"/>
  <c r="IP69" i="32" s="1"/>
  <c r="IQ69" i="32" s="1"/>
  <c r="IR69" i="32" s="1"/>
  <c r="IS69" i="32" s="1"/>
  <c r="IX68" i="32"/>
  <c r="GD68" i="32"/>
  <c r="CN69" i="32"/>
  <c r="CG69" i="32" s="1"/>
  <c r="CH69" i="32" s="1"/>
  <c r="CI69" i="32" s="1"/>
  <c r="CJ69" i="32" s="1"/>
  <c r="CM68" i="32"/>
  <c r="CC68" i="32"/>
  <c r="DV68" i="32"/>
  <c r="LJ26" i="33" l="1"/>
  <c r="GH26" i="33" s="1"/>
  <c r="EJ26" i="33"/>
  <c r="IH26" i="33"/>
  <c r="T27" i="33"/>
  <c r="AP27" i="33" s="1"/>
  <c r="BL27" i="33" s="1"/>
  <c r="EM26" i="33"/>
  <c r="W27" i="33"/>
  <c r="AS27" i="33" s="1"/>
  <c r="BO27" i="33" s="1"/>
  <c r="NS26" i="33"/>
  <c r="IQ26" i="33" s="1"/>
  <c r="OO25" i="33"/>
  <c r="IF27" i="33"/>
  <c r="V26" i="33"/>
  <c r="AR26" i="33" s="1"/>
  <c r="BN26" i="33" s="1"/>
  <c r="HW26" i="33"/>
  <c r="MC27" i="33"/>
  <c r="MR26" i="33"/>
  <c r="MP26" i="33"/>
  <c r="MM26" i="33"/>
  <c r="MU26" i="33"/>
  <c r="ND26" i="33"/>
  <c r="MZ26" i="33"/>
  <c r="LD26" i="33"/>
  <c r="RC25" i="33"/>
  <c r="JQ26" i="33"/>
  <c r="JN26" i="33"/>
  <c r="QD26" i="33"/>
  <c r="PH26" i="33" s="1"/>
  <c r="HF26" i="33"/>
  <c r="QN26" i="33" s="1"/>
  <c r="PR26" i="33" s="1"/>
  <c r="LX27" i="33"/>
  <c r="IC26" i="33"/>
  <c r="QO26" i="33"/>
  <c r="PS26" i="33" s="1"/>
  <c r="GT26" i="33"/>
  <c r="LV27" i="33" s="1"/>
  <c r="HO26" i="33"/>
  <c r="QA26" i="33"/>
  <c r="PE26" i="33" s="1"/>
  <c r="HB26" i="33"/>
  <c r="HX26" i="33" s="1"/>
  <c r="GW26" i="33"/>
  <c r="LY27" i="33" s="1"/>
  <c r="GO26" i="33"/>
  <c r="LQ27" i="33" s="1"/>
  <c r="DP26" i="33"/>
  <c r="FH26" i="33" s="1"/>
  <c r="DS26" i="33"/>
  <c r="FK26" i="33" s="1"/>
  <c r="GR26" i="33"/>
  <c r="LT27" i="33" s="1"/>
  <c r="IM27" i="33"/>
  <c r="AA27" i="33"/>
  <c r="IW26" i="33"/>
  <c r="AK26" i="33"/>
  <c r="U23" i="32"/>
  <c r="V23" i="32" s="1"/>
  <c r="AB23" i="32" s="1"/>
  <c r="IT69" i="32"/>
  <c r="IU69" i="32" s="1"/>
  <c r="IX69" i="32" s="1"/>
  <c r="JB69" i="32"/>
  <c r="IZ69" i="32"/>
  <c r="IY70" i="32"/>
  <c r="IO70" i="32" s="1"/>
  <c r="IK69" i="32"/>
  <c r="IM69" i="32"/>
  <c r="IE69" i="32"/>
  <c r="IF69" i="32" s="1"/>
  <c r="IJ70" i="32"/>
  <c r="HZ70" i="32" s="1"/>
  <c r="FA69" i="32"/>
  <c r="ES69" i="32"/>
  <c r="ET69" i="32" s="1"/>
  <c r="EY69" i="32"/>
  <c r="EX70" i="32"/>
  <c r="EN70" i="32" s="1"/>
  <c r="CK69" i="32"/>
  <c r="CL69" i="32" s="1"/>
  <c r="CQ69" i="32"/>
  <c r="CS69" i="32"/>
  <c r="CP70" i="32"/>
  <c r="CF70" i="32" s="1"/>
  <c r="HG69" i="32"/>
  <c r="HI69" i="32"/>
  <c r="HF70" i="32"/>
  <c r="GV70" i="32" s="1"/>
  <c r="HA69" i="32"/>
  <c r="HB69" i="32" s="1"/>
  <c r="GC69" i="32"/>
  <c r="GB70" i="32"/>
  <c r="FR70" i="32" s="1"/>
  <c r="GE69" i="32"/>
  <c r="FW69" i="32"/>
  <c r="FX69" i="32" s="1"/>
  <c r="DW69" i="32"/>
  <c r="DU69" i="32"/>
  <c r="DT70" i="32"/>
  <c r="DJ70" i="32" s="1"/>
  <c r="DO69" i="32"/>
  <c r="DP69" i="32" s="1"/>
  <c r="JH48" i="32"/>
  <c r="JQ48" i="32"/>
  <c r="FM70" i="32"/>
  <c r="FC70" i="32" s="1"/>
  <c r="FP69" i="32"/>
  <c r="FH69" i="32"/>
  <c r="FI69" i="32" s="1"/>
  <c r="FN69" i="32"/>
  <c r="DE70" i="32"/>
  <c r="CU70" i="32" s="1"/>
  <c r="CZ69" i="32"/>
  <c r="DA69" i="32" s="1"/>
  <c r="DD69" i="32" s="1"/>
  <c r="DH69" i="32"/>
  <c r="DF69" i="32"/>
  <c r="CC69" i="32"/>
  <c r="GS68" i="32"/>
  <c r="HU70" i="32"/>
  <c r="HK70" i="32" s="1"/>
  <c r="HP69" i="32"/>
  <c r="HQ69" i="32" s="1"/>
  <c r="HX69" i="32"/>
  <c r="HV69" i="32"/>
  <c r="ED69" i="32"/>
  <c r="EE69" i="32" s="1"/>
  <c r="EI70" i="32"/>
  <c r="DY70" i="32" s="1"/>
  <c r="EL69" i="32"/>
  <c r="EJ69" i="32"/>
  <c r="JP47" i="32"/>
  <c r="GL69" i="32"/>
  <c r="GM69" i="32" s="1"/>
  <c r="GQ70" i="32"/>
  <c r="GG70" i="32" s="1"/>
  <c r="GT69" i="32"/>
  <c r="GR69" i="32"/>
  <c r="DG68" i="32"/>
  <c r="BN68" i="32"/>
  <c r="BO69" i="32"/>
  <c r="BG69" i="32"/>
  <c r="BH69" i="32" s="1"/>
  <c r="BJ70" i="32" s="1"/>
  <c r="BI69" i="32"/>
  <c r="BL70" i="32"/>
  <c r="BB70" i="32" s="1"/>
  <c r="BM69" i="32"/>
  <c r="LS47" i="32"/>
  <c r="LT48" i="32"/>
  <c r="LM48" i="32" s="1"/>
  <c r="LN48" i="32" s="1"/>
  <c r="LO48" i="32" s="1"/>
  <c r="LU47" i="32"/>
  <c r="BY70" i="32"/>
  <c r="BR70" i="32" s="1"/>
  <c r="BS70" i="32" s="1"/>
  <c r="BT70" i="32" s="1"/>
  <c r="BU70" i="32" s="1"/>
  <c r="BX69" i="32"/>
  <c r="AW70" i="32"/>
  <c r="AM70" i="32" s="1"/>
  <c r="AR69" i="32"/>
  <c r="AS69" i="32" s="1"/>
  <c r="AX69" i="32"/>
  <c r="AZ69" i="32"/>
  <c r="AT69" i="32"/>
  <c r="JA68" i="32"/>
  <c r="JZ47" i="32"/>
  <c r="KA48" i="32"/>
  <c r="JT48" i="32" s="1"/>
  <c r="JU48" i="32" s="1"/>
  <c r="JV48" i="32" s="1"/>
  <c r="KB47" i="32"/>
  <c r="LD47" i="32"/>
  <c r="LE48" i="32"/>
  <c r="KX48" i="32" s="1"/>
  <c r="KY48" i="32" s="1"/>
  <c r="KZ48" i="32" s="1"/>
  <c r="LF47" i="32"/>
  <c r="KO47" i="32"/>
  <c r="KP48" i="32"/>
  <c r="KI48" i="32" s="1"/>
  <c r="KJ48" i="32" s="1"/>
  <c r="KK48" i="32" s="1"/>
  <c r="KQ47" i="32"/>
  <c r="LG26" i="33"/>
  <c r="KN26" i="33" l="1"/>
  <c r="ES26" i="33"/>
  <c r="EE26" i="33"/>
  <c r="EH26" i="33"/>
  <c r="ER26" i="33"/>
  <c r="AE26" i="33"/>
  <c r="BA26" i="33" s="1"/>
  <c r="BW26" i="33" s="1"/>
  <c r="NX27" i="33"/>
  <c r="OT26" i="33"/>
  <c r="MX26" i="33"/>
  <c r="GB26" i="33"/>
  <c r="NA26" i="33"/>
  <c r="MH27" i="33"/>
  <c r="KH26" i="33"/>
  <c r="GE26" i="33"/>
  <c r="OQ26" i="33" s="1"/>
  <c r="KK26" i="33"/>
  <c r="LB26" i="33"/>
  <c r="IB26" i="33"/>
  <c r="QJ26" i="33"/>
  <c r="PN26" i="33" s="1"/>
  <c r="QB26" i="33"/>
  <c r="PF26" i="33" s="1"/>
  <c r="RH26" i="33"/>
  <c r="KY26" i="33"/>
  <c r="LM26" i="33"/>
  <c r="HC26" i="33"/>
  <c r="HY26" i="33" s="1"/>
  <c r="MD27" i="33"/>
  <c r="HK26" i="33"/>
  <c r="PW26" i="33"/>
  <c r="PA26" i="33" s="1"/>
  <c r="HP26" i="33"/>
  <c r="QE26" i="33"/>
  <c r="PI26" i="33" s="1"/>
  <c r="HS26" i="33"/>
  <c r="PZ26" i="33"/>
  <c r="PD26" i="33" s="1"/>
  <c r="HN26" i="33"/>
  <c r="GZ26" i="33"/>
  <c r="HV26" i="33" s="1"/>
  <c r="CK27" i="33"/>
  <c r="CS26" i="33"/>
  <c r="CJ26" i="33"/>
  <c r="CH27" i="33"/>
  <c r="LL26" i="33"/>
  <c r="BG26" i="33"/>
  <c r="CC26" i="33" s="1"/>
  <c r="AW27" i="33"/>
  <c r="BS27" i="33" s="1"/>
  <c r="W23" i="32"/>
  <c r="X23" i="32" s="1"/>
  <c r="BK69" i="32"/>
  <c r="BN69" i="32" s="1"/>
  <c r="KF48" i="32"/>
  <c r="JW48" i="32"/>
  <c r="LJ48" i="32"/>
  <c r="LA48" i="32"/>
  <c r="KL48" i="32"/>
  <c r="KU48" i="32"/>
  <c r="LI47" i="32"/>
  <c r="KE47" i="32"/>
  <c r="CB70" i="32"/>
  <c r="CD70" i="32"/>
  <c r="CA71" i="32"/>
  <c r="BQ71" i="32" s="1"/>
  <c r="BV70" i="32"/>
  <c r="BW70" i="32" s="1"/>
  <c r="DQ69" i="32"/>
  <c r="DR70" i="32"/>
  <c r="DK70" i="32" s="1"/>
  <c r="DL70" i="32" s="1"/>
  <c r="DM70" i="32" s="1"/>
  <c r="DN70" i="32" s="1"/>
  <c r="DS69" i="32"/>
  <c r="FY69" i="32"/>
  <c r="FZ70" i="32"/>
  <c r="FS70" i="32" s="1"/>
  <c r="FT70" i="32" s="1"/>
  <c r="FU70" i="32" s="1"/>
  <c r="FV70" i="32" s="1"/>
  <c r="GA69" i="32"/>
  <c r="HD70" i="32"/>
  <c r="GW70" i="32" s="1"/>
  <c r="GX70" i="32" s="1"/>
  <c r="GY70" i="32" s="1"/>
  <c r="GZ70" i="32" s="1"/>
  <c r="HC69" i="32"/>
  <c r="HE69" i="32"/>
  <c r="JA69" i="32"/>
  <c r="LY48" i="32"/>
  <c r="LP48" i="32"/>
  <c r="LX47" i="32"/>
  <c r="HR69" i="32"/>
  <c r="HS70" i="32"/>
  <c r="HL70" i="32" s="1"/>
  <c r="HM70" i="32" s="1"/>
  <c r="HN70" i="32" s="1"/>
  <c r="HO70" i="32" s="1"/>
  <c r="HT69" i="32"/>
  <c r="FK70" i="32"/>
  <c r="FD70" i="32" s="1"/>
  <c r="FE70" i="32" s="1"/>
  <c r="FF70" i="32" s="1"/>
  <c r="FG70" i="32" s="1"/>
  <c r="FJ69" i="32"/>
  <c r="FL69" i="32"/>
  <c r="IH70" i="32"/>
  <c r="IA70" i="32" s="1"/>
  <c r="IB70" i="32" s="1"/>
  <c r="IC70" i="32" s="1"/>
  <c r="ID70" i="32" s="1"/>
  <c r="IG69" i="32"/>
  <c r="II69" i="32"/>
  <c r="KT47" i="32"/>
  <c r="AU70" i="32"/>
  <c r="AN70" i="32" s="1"/>
  <c r="AO70" i="32" s="1"/>
  <c r="AP70" i="32" s="1"/>
  <c r="AQ70" i="32" s="1"/>
  <c r="AV69" i="32"/>
  <c r="DG69" i="32"/>
  <c r="GN69" i="32"/>
  <c r="GO70" i="32"/>
  <c r="GH70" i="32" s="1"/>
  <c r="GI70" i="32" s="1"/>
  <c r="GJ70" i="32" s="1"/>
  <c r="GK70" i="32" s="1"/>
  <c r="EF69" i="32"/>
  <c r="EG70" i="32"/>
  <c r="DZ70" i="32" s="1"/>
  <c r="EA70" i="32" s="1"/>
  <c r="EB70" i="32" s="1"/>
  <c r="EC70" i="32" s="1"/>
  <c r="EH69" i="32"/>
  <c r="DB69" i="32"/>
  <c r="DC70" i="32"/>
  <c r="CV70" i="32" s="1"/>
  <c r="CW70" i="32" s="1"/>
  <c r="CX70" i="32" s="1"/>
  <c r="CY70" i="32" s="1"/>
  <c r="EU69" i="32"/>
  <c r="EV70" i="32"/>
  <c r="EO70" i="32" s="1"/>
  <c r="EP70" i="32" s="1"/>
  <c r="EQ70" i="32" s="1"/>
  <c r="ER70" i="32" s="1"/>
  <c r="EW69" i="32"/>
  <c r="BC70" i="32"/>
  <c r="BD70" i="32" s="1"/>
  <c r="BE70" i="32" s="1"/>
  <c r="BF70" i="32" s="1"/>
  <c r="GP69" i="32"/>
  <c r="JN49" i="32"/>
  <c r="JD49" i="32" s="1"/>
  <c r="JI48" i="32"/>
  <c r="JJ48" i="32" s="1"/>
  <c r="JO48" i="32"/>
  <c r="CM69" i="32"/>
  <c r="CN70" i="32"/>
  <c r="CG70" i="32" s="1"/>
  <c r="CH70" i="32" s="1"/>
  <c r="CI70" i="32" s="1"/>
  <c r="CJ70" i="32" s="1"/>
  <c r="CO69" i="32"/>
  <c r="IV69" i="32"/>
  <c r="IW70" i="32"/>
  <c r="IP70" i="32" s="1"/>
  <c r="IQ70" i="32" s="1"/>
  <c r="IR70" i="32" s="1"/>
  <c r="IS70" i="32" s="1"/>
  <c r="EI26" i="33" l="1"/>
  <c r="EF26" i="33"/>
  <c r="AJ27" i="33"/>
  <c r="BF27" i="33" s="1"/>
  <c r="CB27" i="33" s="1"/>
  <c r="CX27" i="33" s="1"/>
  <c r="ED26" i="33"/>
  <c r="EA26" i="33"/>
  <c r="EN26" i="33"/>
  <c r="IV27" i="33"/>
  <c r="RB26" i="33"/>
  <c r="ON26" i="33"/>
  <c r="KX26" i="33"/>
  <c r="KB26" i="33" s="1"/>
  <c r="NR27" i="33"/>
  <c r="KQ26" i="33"/>
  <c r="KC26" i="33"/>
  <c r="RE26" i="33"/>
  <c r="GJ26" i="33"/>
  <c r="KP26" i="33"/>
  <c r="FZ26" i="33"/>
  <c r="KF26" i="33"/>
  <c r="KZ26" i="33"/>
  <c r="JD26" i="33"/>
  <c r="JB27" i="33"/>
  <c r="JM26" i="33"/>
  <c r="JE27" i="33"/>
  <c r="LH26" i="33"/>
  <c r="KU26" i="33"/>
  <c r="FW26" i="33"/>
  <c r="GK26" i="33"/>
  <c r="ME27" i="33"/>
  <c r="QK26" i="33"/>
  <c r="PO26" i="33" s="1"/>
  <c r="LC26" i="33"/>
  <c r="MB27" i="33"/>
  <c r="QH26" i="33"/>
  <c r="PL26" i="33" s="1"/>
  <c r="DO26" i="33"/>
  <c r="FG26" i="33" s="1"/>
  <c r="DG27" i="33"/>
  <c r="EY27" i="33" s="1"/>
  <c r="DD27" i="33"/>
  <c r="EV27" i="33" s="1"/>
  <c r="DF26" i="33"/>
  <c r="EX26" i="33" s="1"/>
  <c r="CY26" i="33"/>
  <c r="CO27" i="33"/>
  <c r="NU27" i="33"/>
  <c r="AK23" i="32"/>
  <c r="AH23" i="32"/>
  <c r="CQ70" i="32"/>
  <c r="CP71" i="32"/>
  <c r="CF71" i="32" s="1"/>
  <c r="CS70" i="32"/>
  <c r="CK70" i="32"/>
  <c r="CL70" i="32" s="1"/>
  <c r="CO70" i="32" s="1"/>
  <c r="IE70" i="32"/>
  <c r="IF70" i="32" s="1"/>
  <c r="II70" i="32" s="1"/>
  <c r="IM70" i="32"/>
  <c r="IK70" i="32"/>
  <c r="IJ71" i="32"/>
  <c r="HZ71" i="32" s="1"/>
  <c r="BG70" i="32"/>
  <c r="BH70" i="32" s="1"/>
  <c r="BO70" i="32"/>
  <c r="BM70" i="32"/>
  <c r="BI70" i="32"/>
  <c r="BL71" i="32"/>
  <c r="BB71" i="32" s="1"/>
  <c r="IZ70" i="32"/>
  <c r="JB70" i="32"/>
  <c r="IY71" i="32"/>
  <c r="IO71" i="32" s="1"/>
  <c r="IT70" i="32"/>
  <c r="IU70" i="32" s="1"/>
  <c r="GQ71" i="32"/>
  <c r="GG71" i="32" s="1"/>
  <c r="GR70" i="32"/>
  <c r="GL70" i="32"/>
  <c r="GM70" i="32" s="1"/>
  <c r="GP70" i="32" s="1"/>
  <c r="GT70" i="32"/>
  <c r="EY70" i="32"/>
  <c r="FA70" i="32"/>
  <c r="EX71" i="32"/>
  <c r="EN71" i="32" s="1"/>
  <c r="ES70" i="32"/>
  <c r="ET70" i="32" s="1"/>
  <c r="EW70" i="32" s="1"/>
  <c r="GS69" i="32"/>
  <c r="DE71" i="32"/>
  <c r="CU71" i="32" s="1"/>
  <c r="CZ70" i="32"/>
  <c r="DA70" i="32" s="1"/>
  <c r="DH70" i="32"/>
  <c r="DF70" i="32"/>
  <c r="EZ69" i="32"/>
  <c r="BX70" i="32"/>
  <c r="BY71" i="32"/>
  <c r="BR71" i="32" s="1"/>
  <c r="BS71" i="32" s="1"/>
  <c r="BT71" i="32" s="1"/>
  <c r="BU71" i="32" s="1"/>
  <c r="BZ70" i="32"/>
  <c r="KM48" i="32"/>
  <c r="KN48" i="32" s="1"/>
  <c r="KS48" i="32"/>
  <c r="KR49" i="32"/>
  <c r="KH49" i="32" s="1"/>
  <c r="JL49" i="32"/>
  <c r="JE49" i="32" s="1"/>
  <c r="JF49" i="32" s="1"/>
  <c r="JG49" i="32" s="1"/>
  <c r="JK48" i="32"/>
  <c r="JM48" i="32"/>
  <c r="AY69" i="32"/>
  <c r="HF71" i="32"/>
  <c r="GV71" i="32" s="1"/>
  <c r="HA70" i="32"/>
  <c r="HB70" i="32" s="1"/>
  <c r="HE70" i="32" s="1"/>
  <c r="HG70" i="32"/>
  <c r="HI70" i="32"/>
  <c r="EI71" i="32"/>
  <c r="DY71" i="32" s="1"/>
  <c r="ED70" i="32"/>
  <c r="EE70" i="32" s="1"/>
  <c r="EH70" i="32" s="1"/>
  <c r="EL70" i="32"/>
  <c r="EJ70" i="32"/>
  <c r="LV49" i="32"/>
  <c r="LL49" i="32" s="1"/>
  <c r="LQ48" i="32"/>
  <c r="LR48" i="32" s="1"/>
  <c r="LW48" i="32"/>
  <c r="DV69" i="32"/>
  <c r="AF23" i="32"/>
  <c r="Y23" i="32"/>
  <c r="LG49" i="32"/>
  <c r="KW49" i="32" s="1"/>
  <c r="LH48" i="32"/>
  <c r="LB48" i="32"/>
  <c r="LC48" i="32" s="1"/>
  <c r="HU71" i="32"/>
  <c r="HK71" i="32" s="1"/>
  <c r="HP70" i="32"/>
  <c r="HQ70" i="32" s="1"/>
  <c r="HT70" i="32" s="1"/>
  <c r="HX70" i="32"/>
  <c r="HV70" i="32"/>
  <c r="IL69" i="32"/>
  <c r="DO70" i="32"/>
  <c r="DP70" i="32" s="1"/>
  <c r="DS70" i="32" s="1"/>
  <c r="DU70" i="32"/>
  <c r="DT71" i="32"/>
  <c r="DJ71" i="32" s="1"/>
  <c r="DW70" i="32"/>
  <c r="HW69" i="32"/>
  <c r="GD69" i="32"/>
  <c r="JX48" i="32"/>
  <c r="JY48" i="32" s="1"/>
  <c r="KC49" i="32"/>
  <c r="JS49" i="32" s="1"/>
  <c r="KD48" i="32"/>
  <c r="CR69" i="32"/>
  <c r="AZ70" i="32"/>
  <c r="AW71" i="32"/>
  <c r="AM71" i="32" s="1"/>
  <c r="AT70" i="32"/>
  <c r="AR70" i="32"/>
  <c r="AS70" i="32" s="1"/>
  <c r="AU71" i="32" s="1"/>
  <c r="AX70" i="32"/>
  <c r="FN70" i="32"/>
  <c r="FM71" i="32"/>
  <c r="FC71" i="32" s="1"/>
  <c r="FP70" i="32"/>
  <c r="FH70" i="32"/>
  <c r="FI70" i="32" s="1"/>
  <c r="FL70" i="32" s="1"/>
  <c r="GB71" i="32"/>
  <c r="FR71" i="32" s="1"/>
  <c r="GE70" i="32"/>
  <c r="FW70" i="32"/>
  <c r="FX70" i="32" s="1"/>
  <c r="GC70" i="32"/>
  <c r="EK69" i="32"/>
  <c r="FO69" i="32"/>
  <c r="HH69" i="32"/>
  <c r="EO26" i="33" l="1"/>
  <c r="EL26" i="33"/>
  <c r="AD27" i="33"/>
  <c r="AZ27" i="33" s="1"/>
  <c r="RK26" i="33"/>
  <c r="OW26" i="33"/>
  <c r="NP27" i="33"/>
  <c r="OL26" i="33"/>
  <c r="NZ27" i="33"/>
  <c r="IX27" i="33" s="1"/>
  <c r="OV26" i="33"/>
  <c r="QW26" i="33"/>
  <c r="OI26" i="33"/>
  <c r="FV26" i="33"/>
  <c r="OH26" i="33" s="1"/>
  <c r="IP27" i="33"/>
  <c r="KG26" i="33"/>
  <c r="MW26" i="33"/>
  <c r="ML27" i="33"/>
  <c r="MN26" i="33"/>
  <c r="MO27" i="33"/>
  <c r="RJ26" i="33"/>
  <c r="GF26" i="33"/>
  <c r="KL26" i="33"/>
  <c r="FX26" i="33"/>
  <c r="OJ26" i="33" s="1"/>
  <c r="KD26" i="33"/>
  <c r="QZ26" i="33"/>
  <c r="FS26" i="33"/>
  <c r="JY26" i="33"/>
  <c r="JI27" i="33"/>
  <c r="JS26" i="33"/>
  <c r="JR27" i="33"/>
  <c r="NM27" i="33"/>
  <c r="OA27" i="33"/>
  <c r="GA26" i="33"/>
  <c r="LI26" i="33"/>
  <c r="GY26" i="33"/>
  <c r="HU26" i="33" s="1"/>
  <c r="GQ27" i="33"/>
  <c r="LS28" i="33" s="1"/>
  <c r="LF26" i="33"/>
  <c r="GP26" i="33"/>
  <c r="PX26" i="33" s="1"/>
  <c r="PB26" i="33" s="1"/>
  <c r="GN27" i="33"/>
  <c r="LP28" i="33" s="1"/>
  <c r="DK27" i="33"/>
  <c r="FC27" i="33" s="1"/>
  <c r="DU26" i="33"/>
  <c r="FM26" i="33" s="1"/>
  <c r="DT27" i="33"/>
  <c r="FL27" i="33" s="1"/>
  <c r="IS27" i="33"/>
  <c r="AG27" i="33"/>
  <c r="AN71" i="32"/>
  <c r="AO71" i="32" s="1"/>
  <c r="AP71" i="32" s="1"/>
  <c r="AQ71" i="32" s="1"/>
  <c r="HW70" i="32"/>
  <c r="JQ49" i="32"/>
  <c r="JH49" i="32"/>
  <c r="DV70" i="32"/>
  <c r="JZ48" i="32"/>
  <c r="KA49" i="32"/>
  <c r="JT49" i="32" s="1"/>
  <c r="JU49" i="32" s="1"/>
  <c r="JV49" i="32" s="1"/>
  <c r="KB48" i="32"/>
  <c r="IL70" i="32"/>
  <c r="CD71" i="32"/>
  <c r="CA72" i="32"/>
  <c r="BQ72" i="32" s="1"/>
  <c r="CB71" i="32"/>
  <c r="BV71" i="32"/>
  <c r="BW71" i="32" s="1"/>
  <c r="BZ71" i="32" s="1"/>
  <c r="GS70" i="32"/>
  <c r="CN71" i="32"/>
  <c r="CG71" i="32" s="1"/>
  <c r="CH71" i="32" s="1"/>
  <c r="CI71" i="32" s="1"/>
  <c r="CJ71" i="32" s="1"/>
  <c r="CM70" i="32"/>
  <c r="EK70" i="32"/>
  <c r="CR70" i="32"/>
  <c r="JP48" i="32"/>
  <c r="KO48" i="32"/>
  <c r="KP49" i="32"/>
  <c r="KI49" i="32" s="1"/>
  <c r="KJ49" i="32" s="1"/>
  <c r="KK49" i="32" s="1"/>
  <c r="KQ48" i="32"/>
  <c r="EV71" i="32"/>
  <c r="EO71" i="32" s="1"/>
  <c r="EP71" i="32" s="1"/>
  <c r="EQ71" i="32" s="1"/>
  <c r="ER71" i="32" s="1"/>
  <c r="EU70" i="32"/>
  <c r="FY70" i="32"/>
  <c r="FZ71" i="32"/>
  <c r="FS71" i="32" s="1"/>
  <c r="FT71" i="32" s="1"/>
  <c r="FU71" i="32" s="1"/>
  <c r="FV71" i="32" s="1"/>
  <c r="HH70" i="32"/>
  <c r="FO70" i="32"/>
  <c r="FJ70" i="32"/>
  <c r="FK71" i="32"/>
  <c r="FD71" i="32" s="1"/>
  <c r="FE71" i="32" s="1"/>
  <c r="FF71" i="32" s="1"/>
  <c r="FG71" i="32" s="1"/>
  <c r="DQ70" i="32"/>
  <c r="DR71" i="32"/>
  <c r="DK71" i="32" s="1"/>
  <c r="DL71" i="32" s="1"/>
  <c r="DM71" i="32" s="1"/>
  <c r="DN71" i="32" s="1"/>
  <c r="AE24" i="32"/>
  <c r="Z23" i="32"/>
  <c r="AC23" i="32" s="1"/>
  <c r="AJ23" i="32"/>
  <c r="AV70" i="32"/>
  <c r="DB70" i="32"/>
  <c r="DC71" i="32"/>
  <c r="CV71" i="32" s="1"/>
  <c r="CW71" i="32" s="1"/>
  <c r="CX71" i="32" s="1"/>
  <c r="CY71" i="32" s="1"/>
  <c r="DD70" i="32"/>
  <c r="GN70" i="32"/>
  <c r="GO71" i="32"/>
  <c r="GH71" i="32" s="1"/>
  <c r="GI71" i="32" s="1"/>
  <c r="GJ71" i="32" s="1"/>
  <c r="GK71" i="32" s="1"/>
  <c r="GA70" i="32"/>
  <c r="HR70" i="32"/>
  <c r="HS71" i="32"/>
  <c r="HL71" i="32" s="1"/>
  <c r="HM71" i="32" s="1"/>
  <c r="HN71" i="32" s="1"/>
  <c r="HO71" i="32" s="1"/>
  <c r="LE49" i="32"/>
  <c r="KX49" i="32" s="1"/>
  <c r="KY49" i="32" s="1"/>
  <c r="KZ49" i="32" s="1"/>
  <c r="LD48" i="32"/>
  <c r="LF48" i="32"/>
  <c r="LS48" i="32"/>
  <c r="LT49" i="32"/>
  <c r="LM49" i="32" s="1"/>
  <c r="LN49" i="32" s="1"/>
  <c r="LO49" i="32" s="1"/>
  <c r="LU48" i="32"/>
  <c r="EF70" i="32"/>
  <c r="EG71" i="32"/>
  <c r="DZ71" i="32" s="1"/>
  <c r="EA71" i="32" s="1"/>
  <c r="EB71" i="32" s="1"/>
  <c r="EC71" i="32" s="1"/>
  <c r="HC70" i="32"/>
  <c r="HD71" i="32"/>
  <c r="GW71" i="32" s="1"/>
  <c r="GX71" i="32" s="1"/>
  <c r="GY71" i="32" s="1"/>
  <c r="GZ71" i="32" s="1"/>
  <c r="CC70" i="32"/>
  <c r="EZ70" i="32"/>
  <c r="IW71" i="32"/>
  <c r="IP71" i="32" s="1"/>
  <c r="IQ71" i="32" s="1"/>
  <c r="IR71" i="32" s="1"/>
  <c r="IS71" i="32" s="1"/>
  <c r="IV70" i="32"/>
  <c r="IX70" i="32"/>
  <c r="BJ71" i="32"/>
  <c r="BC71" i="32" s="1"/>
  <c r="BD71" i="32" s="1"/>
  <c r="BE71" i="32" s="1"/>
  <c r="BF71" i="32" s="1"/>
  <c r="BK70" i="32"/>
  <c r="IG70" i="32"/>
  <c r="IH71" i="32"/>
  <c r="IA71" i="32" s="1"/>
  <c r="IB71" i="32" s="1"/>
  <c r="IC71" i="32" s="1"/>
  <c r="ID71" i="32" s="1"/>
  <c r="BV27" i="33" l="1"/>
  <c r="AL27" i="33"/>
  <c r="BH27" i="33" s="1"/>
  <c r="CD27" i="33" s="1"/>
  <c r="AM27" i="33"/>
  <c r="BI27" i="33" s="1"/>
  <c r="CE27" i="33" s="1"/>
  <c r="DA27" i="33" s="1"/>
  <c r="IK27" i="33"/>
  <c r="AB27" i="33"/>
  <c r="AX27" i="33" s="1"/>
  <c r="BT27" i="33" s="1"/>
  <c r="EB26" i="33"/>
  <c r="IN27" i="33"/>
  <c r="NN27" i="33"/>
  <c r="QS26" i="33"/>
  <c r="OE26" i="33"/>
  <c r="RA26" i="33"/>
  <c r="OM26" i="33"/>
  <c r="NV27" i="33"/>
  <c r="OR26" i="33"/>
  <c r="NL27" i="33"/>
  <c r="QV26" i="33"/>
  <c r="NC26" i="33"/>
  <c r="MS27" i="33"/>
  <c r="KJ26" i="33"/>
  <c r="NB27" i="33"/>
  <c r="KM26" i="33"/>
  <c r="NI27" i="33"/>
  <c r="QX26" i="33"/>
  <c r="RF26" i="33"/>
  <c r="Y27" i="33"/>
  <c r="AU27" i="33" s="1"/>
  <c r="BQ27" i="33" s="1"/>
  <c r="QG26" i="33"/>
  <c r="PK26" i="33" s="1"/>
  <c r="IY27" i="33"/>
  <c r="NQ27" i="33"/>
  <c r="GG26" i="33"/>
  <c r="GD26" i="33"/>
  <c r="OP26" i="33" s="1"/>
  <c r="PY27" i="33"/>
  <c r="PC27" i="33" s="1"/>
  <c r="HM27" i="33"/>
  <c r="HE26" i="33"/>
  <c r="QM26" i="33" s="1"/>
  <c r="PQ26" i="33" s="1"/>
  <c r="MA27" i="33"/>
  <c r="HJ27" i="33"/>
  <c r="HD27" i="33"/>
  <c r="QL27" i="33" s="1"/>
  <c r="PP27" i="33" s="1"/>
  <c r="LR27" i="33"/>
  <c r="PV27" i="33"/>
  <c r="OZ27" i="33" s="1"/>
  <c r="HL26" i="33"/>
  <c r="GU27" i="33"/>
  <c r="HQ27" i="33" s="1"/>
  <c r="CR27" i="33"/>
  <c r="BC27" i="33"/>
  <c r="BY27" i="33" s="1"/>
  <c r="GQ72" i="32"/>
  <c r="GG72" i="32" s="1"/>
  <c r="GR71" i="32"/>
  <c r="GL71" i="32"/>
  <c r="GM71" i="32" s="1"/>
  <c r="GT71" i="32"/>
  <c r="LP49" i="32"/>
  <c r="LY49" i="32"/>
  <c r="LJ49" i="32"/>
  <c r="LA49" i="32"/>
  <c r="ED71" i="32"/>
  <c r="EE71" i="32" s="1"/>
  <c r="EL71" i="32"/>
  <c r="EI72" i="32"/>
  <c r="DY72" i="32" s="1"/>
  <c r="EJ71" i="32"/>
  <c r="GB72" i="32"/>
  <c r="FR72" i="32" s="1"/>
  <c r="GC71" i="32"/>
  <c r="GE71" i="32"/>
  <c r="FW71" i="32"/>
  <c r="FX71" i="32" s="1"/>
  <c r="GA71" i="32" s="1"/>
  <c r="JB71" i="32"/>
  <c r="IZ71" i="32"/>
  <c r="IY72" i="32"/>
  <c r="IO72" i="32" s="1"/>
  <c r="IT71" i="32"/>
  <c r="IU71" i="32" s="1"/>
  <c r="IX71" i="32" s="1"/>
  <c r="HP71" i="32"/>
  <c r="HQ71" i="32" s="1"/>
  <c r="HU72" i="32"/>
  <c r="HK72" i="32" s="1"/>
  <c r="HX71" i="32"/>
  <c r="HV71" i="32"/>
  <c r="FM72" i="32"/>
  <c r="FC72" i="32" s="1"/>
  <c r="FN71" i="32"/>
  <c r="FH71" i="32"/>
  <c r="FI71" i="32" s="1"/>
  <c r="FP71" i="32"/>
  <c r="IM71" i="32"/>
  <c r="IK71" i="32"/>
  <c r="IJ72" i="32"/>
  <c r="HZ72" i="32" s="1"/>
  <c r="IE71" i="32"/>
  <c r="IF71" i="32" s="1"/>
  <c r="HF72" i="32"/>
  <c r="GV72" i="32" s="1"/>
  <c r="HA71" i="32"/>
  <c r="HB71" i="32" s="1"/>
  <c r="HG71" i="32"/>
  <c r="HI71" i="32"/>
  <c r="DO71" i="32"/>
  <c r="DP71" i="32" s="1"/>
  <c r="DT72" i="32"/>
  <c r="DJ72" i="32" s="1"/>
  <c r="DW71" i="32"/>
  <c r="DU71" i="32"/>
  <c r="KL49" i="32"/>
  <c r="KU49" i="32"/>
  <c r="LI48" i="32"/>
  <c r="CC71" i="32"/>
  <c r="LX48" i="32"/>
  <c r="DG70" i="32"/>
  <c r="AY70" i="32"/>
  <c r="KT48" i="32"/>
  <c r="AR71" i="32"/>
  <c r="AS71" i="32" s="1"/>
  <c r="AU72" i="32" s="1"/>
  <c r="AZ71" i="32"/>
  <c r="AW72" i="32"/>
  <c r="AM72" i="32" s="1"/>
  <c r="AT71" i="32"/>
  <c r="AX71" i="32"/>
  <c r="JN50" i="32"/>
  <c r="JD50" i="32" s="1"/>
  <c r="JI49" i="32"/>
  <c r="JJ49" i="32" s="1"/>
  <c r="JO49" i="32"/>
  <c r="CZ71" i="32"/>
  <c r="DA71" i="32" s="1"/>
  <c r="DE72" i="32"/>
  <c r="CU72" i="32" s="1"/>
  <c r="DF71" i="32"/>
  <c r="DH71" i="32"/>
  <c r="CK71" i="32"/>
  <c r="CL71" i="32" s="1"/>
  <c r="CQ71" i="32"/>
  <c r="CP72" i="32"/>
  <c r="CF72" i="32" s="1"/>
  <c r="CS71" i="32"/>
  <c r="AI23" i="32"/>
  <c r="KE48" i="32"/>
  <c r="BO71" i="32"/>
  <c r="BI71" i="32"/>
  <c r="BL72" i="32"/>
  <c r="BB72" i="32" s="1"/>
  <c r="BG71" i="32"/>
  <c r="BH71" i="32" s="1"/>
  <c r="BJ72" i="32" s="1"/>
  <c r="BM71" i="32"/>
  <c r="GD70" i="32"/>
  <c r="JA70" i="32"/>
  <c r="KV26" i="33"/>
  <c r="BN70" i="32"/>
  <c r="JW49" i="32"/>
  <c r="KF49" i="32"/>
  <c r="ES71" i="32"/>
  <c r="ET71" i="32" s="1"/>
  <c r="EY71" i="32"/>
  <c r="FA71" i="32"/>
  <c r="EX72" i="32"/>
  <c r="EN72" i="32" s="1"/>
  <c r="BX71" i="32"/>
  <c r="BY72" i="32"/>
  <c r="BR72" i="32" s="1"/>
  <c r="BS72" i="32" s="1"/>
  <c r="BT72" i="32" s="1"/>
  <c r="BU72" i="32" s="1"/>
  <c r="EP27" i="33" l="1"/>
  <c r="IO27" i="33"/>
  <c r="Z27" i="33"/>
  <c r="AV27" i="33" s="1"/>
  <c r="BR27" i="33" s="1"/>
  <c r="EC27" i="33"/>
  <c r="IJ27" i="33"/>
  <c r="DZ27" i="33"/>
  <c r="EK26" i="33"/>
  <c r="U27" i="33"/>
  <c r="AQ27" i="33" s="1"/>
  <c r="BM27" i="33" s="1"/>
  <c r="EQ26" i="33"/>
  <c r="IT27" i="33"/>
  <c r="AH27" i="33"/>
  <c r="BD27" i="33" s="1"/>
  <c r="BZ27" i="33" s="1"/>
  <c r="IL27" i="33"/>
  <c r="NW27" i="33"/>
  <c r="OS26" i="33"/>
  <c r="X27" i="33"/>
  <c r="AT27" i="33" s="1"/>
  <c r="BP27" i="33" s="1"/>
  <c r="CL27" i="33" s="1"/>
  <c r="JF27" i="33" s="1"/>
  <c r="IG27" i="33"/>
  <c r="LE26" i="33"/>
  <c r="FT26" i="33"/>
  <c r="JZ26" i="33"/>
  <c r="JL27" i="33"/>
  <c r="JU27" i="33"/>
  <c r="AC27" i="33"/>
  <c r="AY27" i="33" s="1"/>
  <c r="BU27" i="33" s="1"/>
  <c r="RD26" i="33"/>
  <c r="NT27" i="33"/>
  <c r="RG26" i="33"/>
  <c r="KW27" i="33"/>
  <c r="MF28" i="33"/>
  <c r="IA26" i="33"/>
  <c r="MG27" i="33"/>
  <c r="HZ27" i="33"/>
  <c r="KT27" i="33"/>
  <c r="LW28" i="33"/>
  <c r="QC27" i="33"/>
  <c r="PG27" i="33" s="1"/>
  <c r="DN27" i="33"/>
  <c r="FF27" i="33" s="1"/>
  <c r="DW27" i="33"/>
  <c r="FO27" i="33" s="1"/>
  <c r="CP27" i="33"/>
  <c r="CM27" i="33"/>
  <c r="CZ27" i="33"/>
  <c r="CU27" i="33"/>
  <c r="LK26" i="33"/>
  <c r="LJ27" i="33"/>
  <c r="BC72" i="32"/>
  <c r="BD72" i="32" s="1"/>
  <c r="BE72" i="32" s="1"/>
  <c r="BF72" i="32" s="1"/>
  <c r="BK71" i="32"/>
  <c r="BN71" i="32" s="1"/>
  <c r="AV71" i="32"/>
  <c r="AY71" i="32" s="1"/>
  <c r="AN72" i="32"/>
  <c r="AO72" i="32" s="1"/>
  <c r="AP72" i="32" s="1"/>
  <c r="AQ72" i="32" s="1"/>
  <c r="BV72" i="32"/>
  <c r="BW72" i="32" s="1"/>
  <c r="CA73" i="32"/>
  <c r="BQ73" i="32" s="1"/>
  <c r="CD72" i="32"/>
  <c r="CB72" i="32"/>
  <c r="EU71" i="32"/>
  <c r="EV72" i="32"/>
  <c r="EO72" i="32" s="1"/>
  <c r="EP72" i="32" s="1"/>
  <c r="EQ72" i="32" s="1"/>
  <c r="ER72" i="32" s="1"/>
  <c r="EW71" i="32"/>
  <c r="JA71" i="32"/>
  <c r="JK49" i="32"/>
  <c r="JL50" i="32"/>
  <c r="JE50" i="32" s="1"/>
  <c r="JF50" i="32" s="1"/>
  <c r="JG50" i="32" s="1"/>
  <c r="JM49" i="32"/>
  <c r="IG71" i="32"/>
  <c r="IH72" i="32"/>
  <c r="IA72" i="32" s="1"/>
  <c r="IB72" i="32" s="1"/>
  <c r="IC72" i="32" s="1"/>
  <c r="ID72" i="32" s="1"/>
  <c r="II71" i="32"/>
  <c r="IW72" i="32"/>
  <c r="IP72" i="32" s="1"/>
  <c r="IQ72" i="32" s="1"/>
  <c r="IR72" i="32" s="1"/>
  <c r="IS72" i="32" s="1"/>
  <c r="IV71" i="32"/>
  <c r="FZ72" i="32"/>
  <c r="FS72" i="32" s="1"/>
  <c r="FT72" i="32" s="1"/>
  <c r="FU72" i="32" s="1"/>
  <c r="FV72" i="32" s="1"/>
  <c r="FY71" i="32"/>
  <c r="LB49" i="32"/>
  <c r="LC49" i="32" s="1"/>
  <c r="LH49" i="32"/>
  <c r="LG50" i="32"/>
  <c r="KW50" i="32" s="1"/>
  <c r="FJ71" i="32"/>
  <c r="FK72" i="32"/>
  <c r="FD72" i="32" s="1"/>
  <c r="FE72" i="32" s="1"/>
  <c r="FF72" i="32" s="1"/>
  <c r="FG72" i="32" s="1"/>
  <c r="FL71" i="32"/>
  <c r="GO72" i="32"/>
  <c r="GH72" i="32" s="1"/>
  <c r="GI72" i="32" s="1"/>
  <c r="GJ72" i="32" s="1"/>
  <c r="GK72" i="32" s="1"/>
  <c r="GN71" i="32"/>
  <c r="GP71" i="32"/>
  <c r="AG24" i="32"/>
  <c r="AD23" i="32"/>
  <c r="Q24" i="32"/>
  <c r="CN72" i="32"/>
  <c r="CG72" i="32" s="1"/>
  <c r="CH72" i="32" s="1"/>
  <c r="CI72" i="32" s="1"/>
  <c r="CJ72" i="32" s="1"/>
  <c r="CM71" i="32"/>
  <c r="CO71" i="32"/>
  <c r="DB71" i="32"/>
  <c r="DC72" i="32"/>
  <c r="CV72" i="32" s="1"/>
  <c r="CW72" i="32" s="1"/>
  <c r="CX72" i="32" s="1"/>
  <c r="CY72" i="32" s="1"/>
  <c r="DD71" i="32"/>
  <c r="HC71" i="32"/>
  <c r="HD72" i="32"/>
  <c r="GW72" i="32" s="1"/>
  <c r="GX72" i="32" s="1"/>
  <c r="GY72" i="32" s="1"/>
  <c r="GZ72" i="32" s="1"/>
  <c r="HE71" i="32"/>
  <c r="KD49" i="32"/>
  <c r="KC50" i="32"/>
  <c r="JS50" i="32" s="1"/>
  <c r="JX49" i="32"/>
  <c r="JY49" i="32" s="1"/>
  <c r="GD71" i="32"/>
  <c r="KM49" i="32"/>
  <c r="KN49" i="32" s="1"/>
  <c r="KR50" i="32"/>
  <c r="KH50" i="32" s="1"/>
  <c r="KS49" i="32"/>
  <c r="DQ71" i="32"/>
  <c r="DR72" i="32"/>
  <c r="DK72" i="32" s="1"/>
  <c r="DL72" i="32" s="1"/>
  <c r="DM72" i="32" s="1"/>
  <c r="DN72" i="32" s="1"/>
  <c r="DS71" i="32"/>
  <c r="HR71" i="32"/>
  <c r="HS72" i="32"/>
  <c r="HL72" i="32" s="1"/>
  <c r="HM72" i="32" s="1"/>
  <c r="HN72" i="32" s="1"/>
  <c r="HO72" i="32" s="1"/>
  <c r="HT71" i="32"/>
  <c r="EG72" i="32"/>
  <c r="DZ72" i="32" s="1"/>
  <c r="EA72" i="32" s="1"/>
  <c r="EB72" i="32" s="1"/>
  <c r="EC72" i="32" s="1"/>
  <c r="EF71" i="32"/>
  <c r="EH71" i="32"/>
  <c r="LQ49" i="32"/>
  <c r="LR49" i="32" s="1"/>
  <c r="LW49" i="32"/>
  <c r="LV50" i="32"/>
  <c r="LL50" i="32" s="1"/>
  <c r="EG27" i="33" l="1"/>
  <c r="IU27" i="33"/>
  <c r="IR27" i="33"/>
  <c r="AI27" i="33"/>
  <c r="BE27" i="33" s="1"/>
  <c r="CA27" i="33" s="1"/>
  <c r="CW27" i="33" s="1"/>
  <c r="QT26" i="33"/>
  <c r="OF26" i="33"/>
  <c r="DH27" i="33"/>
  <c r="HG27" i="33"/>
  <c r="MI28" i="33" s="1"/>
  <c r="JX27" i="33"/>
  <c r="MV27" i="33"/>
  <c r="KA27" i="33"/>
  <c r="GC26" i="33"/>
  <c r="KI26" i="33"/>
  <c r="GI26" i="33"/>
  <c r="OU26" i="33" s="1"/>
  <c r="KO26" i="33"/>
  <c r="GH27" i="33"/>
  <c r="OT27" i="33" s="1"/>
  <c r="KN27" i="33"/>
  <c r="NE27" i="33"/>
  <c r="JJ27" i="33"/>
  <c r="JO27" i="33"/>
  <c r="JT27" i="33"/>
  <c r="JG27" i="33"/>
  <c r="AF27" i="33"/>
  <c r="BB27" i="33" s="1"/>
  <c r="BX27" i="33" s="1"/>
  <c r="FR27" i="33"/>
  <c r="OD27" i="33" s="1"/>
  <c r="FU27" i="33"/>
  <c r="OG27" i="33" s="1"/>
  <c r="GX27" i="33"/>
  <c r="LZ28" i="33" s="1"/>
  <c r="LA27" i="33"/>
  <c r="DL27" i="33"/>
  <c r="FD27" i="33" s="1"/>
  <c r="DQ27" i="33"/>
  <c r="FI27" i="33" s="1"/>
  <c r="DI27" i="33"/>
  <c r="FA27" i="33" s="1"/>
  <c r="DV27" i="33"/>
  <c r="FN27" i="33" s="1"/>
  <c r="CQ27" i="33"/>
  <c r="CI27" i="33"/>
  <c r="CN27" i="33"/>
  <c r="CV27" i="33"/>
  <c r="NJ27" i="33"/>
  <c r="FW72" i="32"/>
  <c r="FX72" i="32" s="1"/>
  <c r="GB73" i="32"/>
  <c r="FR73" i="32" s="1"/>
  <c r="GE72" i="32"/>
  <c r="GC72" i="32"/>
  <c r="DW72" i="32"/>
  <c r="DT73" i="32"/>
  <c r="DJ73" i="32" s="1"/>
  <c r="DO72" i="32"/>
  <c r="DP72" i="32" s="1"/>
  <c r="DS72" i="32" s="1"/>
  <c r="DU72" i="32"/>
  <c r="CK72" i="32"/>
  <c r="CL72" i="32" s="1"/>
  <c r="CO72" i="32" s="1"/>
  <c r="CQ72" i="32"/>
  <c r="CS72" i="32"/>
  <c r="CP73" i="32"/>
  <c r="CF73" i="32" s="1"/>
  <c r="EL72" i="32"/>
  <c r="EJ72" i="32"/>
  <c r="EI73" i="32"/>
  <c r="DY73" i="32" s="1"/>
  <c r="ED72" i="32"/>
  <c r="EE72" i="32" s="1"/>
  <c r="EH72" i="32" s="1"/>
  <c r="HP72" i="32"/>
  <c r="HQ72" i="32" s="1"/>
  <c r="HT72" i="32" s="1"/>
  <c r="HV72" i="32"/>
  <c r="HX72" i="32"/>
  <c r="HU73" i="32"/>
  <c r="HK73" i="32" s="1"/>
  <c r="DE73" i="32"/>
  <c r="CU73" i="32" s="1"/>
  <c r="CZ72" i="32"/>
  <c r="DA72" i="32" s="1"/>
  <c r="DD72" i="32" s="1"/>
  <c r="DH72" i="32"/>
  <c r="DF72" i="32"/>
  <c r="GQ73" i="32"/>
  <c r="GG73" i="32" s="1"/>
  <c r="GL72" i="32"/>
  <c r="GM72" i="32" s="1"/>
  <c r="GP72" i="32" s="1"/>
  <c r="GT72" i="32"/>
  <c r="GR72" i="32"/>
  <c r="CR71" i="32"/>
  <c r="IM72" i="32"/>
  <c r="IJ73" i="32"/>
  <c r="HZ73" i="32" s="1"/>
  <c r="IK72" i="32"/>
  <c r="IE72" i="32"/>
  <c r="IF72" i="32" s="1"/>
  <c r="II72" i="32" s="1"/>
  <c r="JP49" i="32"/>
  <c r="EZ71" i="32"/>
  <c r="HF73" i="32"/>
  <c r="GV73" i="32" s="1"/>
  <c r="HG72" i="32"/>
  <c r="HA72" i="32"/>
  <c r="HB72" i="32" s="1"/>
  <c r="HE72" i="32" s="1"/>
  <c r="HI72" i="32"/>
  <c r="BG72" i="32"/>
  <c r="BH72" i="32" s="1"/>
  <c r="BO72" i="32"/>
  <c r="BM72" i="32"/>
  <c r="BL73" i="32"/>
  <c r="BB73" i="32" s="1"/>
  <c r="BI72" i="32"/>
  <c r="GS71" i="32"/>
  <c r="JQ50" i="32"/>
  <c r="JH50" i="32"/>
  <c r="DV71" i="32"/>
  <c r="AR72" i="32"/>
  <c r="AS72" i="32" s="1"/>
  <c r="AX72" i="32"/>
  <c r="AZ72" i="32"/>
  <c r="AW73" i="32"/>
  <c r="AM73" i="32" s="1"/>
  <c r="AT72" i="32"/>
  <c r="S24" i="32"/>
  <c r="T24" i="32" s="1"/>
  <c r="AA24" i="32"/>
  <c r="FO71" i="32"/>
  <c r="FA72" i="32"/>
  <c r="EX73" i="32"/>
  <c r="EN73" i="32" s="1"/>
  <c r="EY72" i="32"/>
  <c r="ES72" i="32"/>
  <c r="ET72" i="32" s="1"/>
  <c r="EW72" i="32" s="1"/>
  <c r="EK71" i="32"/>
  <c r="KO49" i="32"/>
  <c r="KP50" i="32"/>
  <c r="KI50" i="32" s="1"/>
  <c r="KJ50" i="32" s="1"/>
  <c r="KK50" i="32" s="1"/>
  <c r="KQ49" i="32"/>
  <c r="HH71" i="32"/>
  <c r="LE50" i="32"/>
  <c r="KX50" i="32" s="1"/>
  <c r="KY50" i="32" s="1"/>
  <c r="KZ50" i="32" s="1"/>
  <c r="LD49" i="32"/>
  <c r="LF49" i="32"/>
  <c r="BX72" i="32"/>
  <c r="BY73" i="32"/>
  <c r="BR73" i="32" s="1"/>
  <c r="BS73" i="32" s="1"/>
  <c r="BT73" i="32" s="1"/>
  <c r="BU73" i="32" s="1"/>
  <c r="BZ72" i="32"/>
  <c r="HW71" i="32"/>
  <c r="KA50" i="32"/>
  <c r="JT50" i="32" s="1"/>
  <c r="JU50" i="32" s="1"/>
  <c r="JV50" i="32" s="1"/>
  <c r="JZ49" i="32"/>
  <c r="KB49" i="32"/>
  <c r="IZ72" i="32"/>
  <c r="JB72" i="32"/>
  <c r="IY73" i="32"/>
  <c r="IO73" i="32" s="1"/>
  <c r="IT72" i="32"/>
  <c r="IU72" i="32" s="1"/>
  <c r="DG71" i="32"/>
  <c r="LS49" i="32"/>
  <c r="LT50" i="32"/>
  <c r="LM50" i="32" s="1"/>
  <c r="LN50" i="32" s="1"/>
  <c r="LO50" i="32" s="1"/>
  <c r="LU49" i="32"/>
  <c r="FM73" i="32"/>
  <c r="FC73" i="32" s="1"/>
  <c r="FP72" i="32"/>
  <c r="FN72" i="32"/>
  <c r="FH72" i="32"/>
  <c r="FI72" i="32" s="1"/>
  <c r="IL71" i="32"/>
  <c r="EZ27" i="33" l="1"/>
  <c r="MP27" i="33" s="1"/>
  <c r="RC26" i="33"/>
  <c r="OO26" i="33"/>
  <c r="QO27" i="33"/>
  <c r="PS27" i="33" s="1"/>
  <c r="IC27" i="33"/>
  <c r="NS27" i="33"/>
  <c r="MT27" i="33"/>
  <c r="KE27" i="33"/>
  <c r="ND27" i="33"/>
  <c r="MQ27" i="33"/>
  <c r="MY27" i="33"/>
  <c r="NY27" i="33"/>
  <c r="RI26" i="33"/>
  <c r="RH27" i="33"/>
  <c r="NX28" i="33"/>
  <c r="JH27" i="33"/>
  <c r="JC27" i="33"/>
  <c r="JQ27" i="33"/>
  <c r="JK27" i="33"/>
  <c r="JP27" i="33"/>
  <c r="NH28" i="33"/>
  <c r="HT27" i="33"/>
  <c r="NK28" i="33"/>
  <c r="QU27" i="33"/>
  <c r="FY27" i="33"/>
  <c r="QR27" i="33"/>
  <c r="QF27" i="33"/>
  <c r="PJ27" i="33" s="1"/>
  <c r="GS27" i="33"/>
  <c r="QA27" i="33" s="1"/>
  <c r="PE27" i="33" s="1"/>
  <c r="GV27" i="33"/>
  <c r="LX28" i="33" s="1"/>
  <c r="HF27" i="33"/>
  <c r="IB27" i="33" s="1"/>
  <c r="HA27" i="33"/>
  <c r="HW27" i="33" s="1"/>
  <c r="DE27" i="33"/>
  <c r="EW27" i="33" s="1"/>
  <c r="DS27" i="33"/>
  <c r="FK27" i="33" s="1"/>
  <c r="DM27" i="33"/>
  <c r="FE27" i="33" s="1"/>
  <c r="DR27" i="33"/>
  <c r="FJ27" i="33" s="1"/>
  <c r="DJ27" i="33"/>
  <c r="FB27" i="33" s="1"/>
  <c r="CT27" i="33"/>
  <c r="V27" i="33"/>
  <c r="IH27" i="33"/>
  <c r="U24" i="32"/>
  <c r="V24" i="32" s="1"/>
  <c r="W24" i="32" s="1"/>
  <c r="EZ72" i="32"/>
  <c r="CD73" i="32"/>
  <c r="CA74" i="32"/>
  <c r="BQ74" i="32" s="1"/>
  <c r="CB73" i="32"/>
  <c r="BV73" i="32"/>
  <c r="BW73" i="32" s="1"/>
  <c r="BZ73" i="32" s="1"/>
  <c r="JW50" i="32"/>
  <c r="KF50" i="32"/>
  <c r="LY50" i="32"/>
  <c r="LP50" i="32"/>
  <c r="LA50" i="32"/>
  <c r="LJ50" i="32"/>
  <c r="CC72" i="32"/>
  <c r="JN51" i="32"/>
  <c r="JD51" i="32" s="1"/>
  <c r="JO50" i="32"/>
  <c r="JI50" i="32"/>
  <c r="JJ50" i="32" s="1"/>
  <c r="LI49" i="32"/>
  <c r="EK72" i="32"/>
  <c r="DV72" i="32"/>
  <c r="GN72" i="32"/>
  <c r="GO73" i="32"/>
  <c r="GH73" i="32" s="1"/>
  <c r="GI73" i="32" s="1"/>
  <c r="GJ73" i="32" s="1"/>
  <c r="GK73" i="32" s="1"/>
  <c r="EV73" i="32"/>
  <c r="EO73" i="32" s="1"/>
  <c r="EP73" i="32" s="1"/>
  <c r="EQ73" i="32" s="1"/>
  <c r="ER73" i="32" s="1"/>
  <c r="EU72" i="32"/>
  <c r="KL50" i="32"/>
  <c r="KU50" i="32"/>
  <c r="BJ73" i="32"/>
  <c r="BC73" i="32" s="1"/>
  <c r="BD73" i="32" s="1"/>
  <c r="BE73" i="32" s="1"/>
  <c r="BF73" i="32" s="1"/>
  <c r="BK72" i="32"/>
  <c r="DG72" i="32"/>
  <c r="HH72" i="32"/>
  <c r="KT49" i="32"/>
  <c r="HC72" i="32"/>
  <c r="HD73" i="32"/>
  <c r="GW73" i="32" s="1"/>
  <c r="GX73" i="32" s="1"/>
  <c r="GY73" i="32" s="1"/>
  <c r="GZ73" i="32" s="1"/>
  <c r="IH73" i="32"/>
  <c r="IA73" i="32" s="1"/>
  <c r="IB73" i="32" s="1"/>
  <c r="IC73" i="32" s="1"/>
  <c r="ID73" i="32" s="1"/>
  <c r="IG72" i="32"/>
  <c r="CM72" i="32"/>
  <c r="CN73" i="32"/>
  <c r="CG73" i="32" s="1"/>
  <c r="CH73" i="32" s="1"/>
  <c r="CI73" i="32" s="1"/>
  <c r="CJ73" i="32" s="1"/>
  <c r="FY72" i="32"/>
  <c r="FZ73" i="32"/>
  <c r="FS73" i="32" s="1"/>
  <c r="FT73" i="32" s="1"/>
  <c r="FU73" i="32" s="1"/>
  <c r="FV73" i="32" s="1"/>
  <c r="GA72" i="32"/>
  <c r="IL72" i="32"/>
  <c r="FK73" i="32"/>
  <c r="FD73" i="32" s="1"/>
  <c r="FE73" i="32" s="1"/>
  <c r="FF73" i="32" s="1"/>
  <c r="FG73" i="32" s="1"/>
  <c r="FJ72" i="32"/>
  <c r="LX49" i="32"/>
  <c r="IW73" i="32"/>
  <c r="IP73" i="32" s="1"/>
  <c r="IQ73" i="32" s="1"/>
  <c r="IR73" i="32" s="1"/>
  <c r="IS73" i="32" s="1"/>
  <c r="IV72" i="32"/>
  <c r="IX72" i="32"/>
  <c r="KE49" i="32"/>
  <c r="HW72" i="32"/>
  <c r="FL72" i="32"/>
  <c r="AU73" i="32"/>
  <c r="AN73" i="32" s="1"/>
  <c r="AO73" i="32" s="1"/>
  <c r="AP73" i="32" s="1"/>
  <c r="AQ73" i="32" s="1"/>
  <c r="AV72" i="32"/>
  <c r="GS72" i="32"/>
  <c r="CR72" i="32"/>
  <c r="DC73" i="32"/>
  <c r="CV73" i="32" s="1"/>
  <c r="CW73" i="32" s="1"/>
  <c r="CX73" i="32" s="1"/>
  <c r="CY73" i="32" s="1"/>
  <c r="DB72" i="32"/>
  <c r="EF72" i="32"/>
  <c r="EG73" i="32"/>
  <c r="DZ73" i="32" s="1"/>
  <c r="EA73" i="32" s="1"/>
  <c r="EB73" i="32" s="1"/>
  <c r="EC73" i="32" s="1"/>
  <c r="HR72" i="32"/>
  <c r="HS73" i="32"/>
  <c r="HL73" i="32" s="1"/>
  <c r="HM73" i="32" s="1"/>
  <c r="HN73" i="32" s="1"/>
  <c r="HO73" i="32" s="1"/>
  <c r="DQ72" i="32"/>
  <c r="DR73" i="32"/>
  <c r="DK73" i="32" s="1"/>
  <c r="DL73" i="32" s="1"/>
  <c r="DM73" i="32" s="1"/>
  <c r="DN73" i="32" s="1"/>
  <c r="GR27" i="33" l="1"/>
  <c r="PZ27" i="33" s="1"/>
  <c r="PD27" i="33" s="1"/>
  <c r="KX27" i="33" s="1"/>
  <c r="FV27" i="33" s="1"/>
  <c r="IF28" i="33"/>
  <c r="EE27" i="33"/>
  <c r="AK27" i="33"/>
  <c r="BG27" i="33" s="1"/>
  <c r="CC27" i="33" s="1"/>
  <c r="EJ27" i="33"/>
  <c r="AJ28" i="33"/>
  <c r="BF28" i="33" s="1"/>
  <c r="CB28" i="33" s="1"/>
  <c r="ES27" i="33"/>
  <c r="IQ27" i="33"/>
  <c r="LM27" i="33"/>
  <c r="GK27" i="33" s="1"/>
  <c r="OW27" i="33" s="1"/>
  <c r="QY27" i="33"/>
  <c r="OK27" i="33"/>
  <c r="AE27" i="33"/>
  <c r="BA27" i="33" s="1"/>
  <c r="BW27" i="33" s="1"/>
  <c r="MM27" i="33"/>
  <c r="MU27" i="33"/>
  <c r="MR27" i="33"/>
  <c r="NA27" i="33"/>
  <c r="HB27" i="33"/>
  <c r="MD28" i="33" s="1"/>
  <c r="IW27" i="33"/>
  <c r="IV28" i="33"/>
  <c r="T28" i="33"/>
  <c r="AP28" i="33" s="1"/>
  <c r="BL28" i="33" s="1"/>
  <c r="MZ27" i="33"/>
  <c r="JN27" i="33"/>
  <c r="LD27" i="33"/>
  <c r="QN27" i="33"/>
  <c r="PR27" i="33" s="1"/>
  <c r="QI27" i="33"/>
  <c r="PM27" i="33" s="1"/>
  <c r="W28" i="33"/>
  <c r="AS28" i="33" s="1"/>
  <c r="BO28" i="33" s="1"/>
  <c r="CK28" i="33" s="1"/>
  <c r="II28" i="33"/>
  <c r="NO28" i="33"/>
  <c r="MC28" i="33"/>
  <c r="HO27" i="33"/>
  <c r="HR27" i="33"/>
  <c r="MH28" i="33"/>
  <c r="QD27" i="33"/>
  <c r="PH27" i="33" s="1"/>
  <c r="LU28" i="33"/>
  <c r="HC27" i="33"/>
  <c r="QK27" i="33" s="1"/>
  <c r="PO27" i="33" s="1"/>
  <c r="GT27" i="33"/>
  <c r="QB27" i="33" s="1"/>
  <c r="PF27" i="33" s="1"/>
  <c r="GO27" i="33"/>
  <c r="HK27" i="33" s="1"/>
  <c r="GW27" i="33"/>
  <c r="HS27" i="33" s="1"/>
  <c r="DP27" i="33"/>
  <c r="FH27" i="33" s="1"/>
  <c r="AR27" i="33"/>
  <c r="BN27" i="33" s="1"/>
  <c r="AB24" i="32"/>
  <c r="HV73" i="32"/>
  <c r="HX73" i="32"/>
  <c r="HU74" i="32"/>
  <c r="HK74" i="32" s="1"/>
  <c r="HP73" i="32"/>
  <c r="HQ73" i="32" s="1"/>
  <c r="IY74" i="32"/>
  <c r="IO74" i="32" s="1"/>
  <c r="IT73" i="32"/>
  <c r="IU73" i="32" s="1"/>
  <c r="IX73" i="32" s="1"/>
  <c r="JB73" i="32"/>
  <c r="IZ73" i="32"/>
  <c r="FW73" i="32"/>
  <c r="FX73" i="32" s="1"/>
  <c r="GA73" i="32" s="1"/>
  <c r="GB74" i="32"/>
  <c r="FR74" i="32" s="1"/>
  <c r="GC73" i="32"/>
  <c r="GE73" i="32"/>
  <c r="BL74" i="32"/>
  <c r="BB74" i="32" s="1"/>
  <c r="BM73" i="32"/>
  <c r="BO73" i="32"/>
  <c r="BG73" i="32"/>
  <c r="BH73" i="32" s="1"/>
  <c r="BJ74" i="32" s="1"/>
  <c r="BI73" i="32"/>
  <c r="DW73" i="32"/>
  <c r="DU73" i="32"/>
  <c r="DO73" i="32"/>
  <c r="DP73" i="32" s="1"/>
  <c r="DT74" i="32"/>
  <c r="DJ74" i="32" s="1"/>
  <c r="HG73" i="32"/>
  <c r="HF74" i="32"/>
  <c r="GV74" i="32" s="1"/>
  <c r="HI73" i="32"/>
  <c r="HA73" i="32"/>
  <c r="HB73" i="32" s="1"/>
  <c r="EJ73" i="32"/>
  <c r="EI74" i="32"/>
  <c r="DY74" i="32" s="1"/>
  <c r="EL73" i="32"/>
  <c r="ED73" i="32"/>
  <c r="EE73" i="32" s="1"/>
  <c r="AT73" i="32"/>
  <c r="AW74" i="32"/>
  <c r="AM74" i="32" s="1"/>
  <c r="AX73" i="32"/>
  <c r="AZ73" i="32"/>
  <c r="AR73" i="32"/>
  <c r="AS73" i="32" s="1"/>
  <c r="AU74" i="32" s="1"/>
  <c r="FM74" i="32"/>
  <c r="FC74" i="32" s="1"/>
  <c r="FN73" i="32"/>
  <c r="FP73" i="32"/>
  <c r="FH73" i="32"/>
  <c r="FI73" i="32" s="1"/>
  <c r="FL73" i="32" s="1"/>
  <c r="EX74" i="32"/>
  <c r="EN74" i="32" s="1"/>
  <c r="ES73" i="32"/>
  <c r="ET73" i="32" s="1"/>
  <c r="FA73" i="32"/>
  <c r="EY73" i="32"/>
  <c r="KM50" i="32"/>
  <c r="KN50" i="32" s="1"/>
  <c r="KR51" i="32"/>
  <c r="KH51" i="32" s="1"/>
  <c r="KS50" i="32"/>
  <c r="DF73" i="32"/>
  <c r="DE74" i="32"/>
  <c r="CU74" i="32" s="1"/>
  <c r="CZ73" i="32"/>
  <c r="DA73" i="32" s="1"/>
  <c r="DH73" i="32"/>
  <c r="FO72" i="32"/>
  <c r="JA72" i="32"/>
  <c r="GD72" i="32"/>
  <c r="BN72" i="32"/>
  <c r="AH24" i="32"/>
  <c r="AK24" i="32"/>
  <c r="X24" i="32"/>
  <c r="IE73" i="32"/>
  <c r="IF73" i="32" s="1"/>
  <c r="IM73" i="32"/>
  <c r="IJ74" i="32"/>
  <c r="HZ74" i="32" s="1"/>
  <c r="IK73" i="32"/>
  <c r="AY72" i="32"/>
  <c r="GQ74" i="32"/>
  <c r="GG74" i="32" s="1"/>
  <c r="GL73" i="32"/>
  <c r="GM73" i="32" s="1"/>
  <c r="GR73" i="32"/>
  <c r="GT73" i="32"/>
  <c r="JK50" i="32"/>
  <c r="JL51" i="32"/>
  <c r="JE51" i="32" s="1"/>
  <c r="JF51" i="32" s="1"/>
  <c r="JG51" i="32" s="1"/>
  <c r="JM50" i="32"/>
  <c r="LG51" i="32"/>
  <c r="KW51" i="32" s="1"/>
  <c r="LB50" i="32"/>
  <c r="LC50" i="32" s="1"/>
  <c r="LH50" i="32"/>
  <c r="KC51" i="32"/>
  <c r="JS51" i="32" s="1"/>
  <c r="KD50" i="32"/>
  <c r="JX50" i="32"/>
  <c r="JY50" i="32" s="1"/>
  <c r="BY74" i="32"/>
  <c r="BR74" i="32" s="1"/>
  <c r="BS74" i="32" s="1"/>
  <c r="BT74" i="32" s="1"/>
  <c r="BU74" i="32" s="1"/>
  <c r="BX73" i="32"/>
  <c r="CQ73" i="32"/>
  <c r="CK73" i="32"/>
  <c r="CL73" i="32" s="1"/>
  <c r="CS73" i="32"/>
  <c r="CP74" i="32"/>
  <c r="CF74" i="32" s="1"/>
  <c r="KY27" i="33"/>
  <c r="CC73" i="32"/>
  <c r="LV51" i="32"/>
  <c r="LL51" i="32" s="1"/>
  <c r="LW50" i="32"/>
  <c r="LQ50" i="32"/>
  <c r="LR50" i="32" s="1"/>
  <c r="ED27" i="33" l="1"/>
  <c r="HN27" i="33"/>
  <c r="LT28" i="33"/>
  <c r="EF27" i="33"/>
  <c r="IM28" i="33"/>
  <c r="ER27" i="33"/>
  <c r="EO27" i="33"/>
  <c r="EH27" i="33"/>
  <c r="EM27" i="33"/>
  <c r="KQ27" i="33"/>
  <c r="QV27" i="33"/>
  <c r="OH27" i="33"/>
  <c r="RK27" i="33"/>
  <c r="KB27" i="33"/>
  <c r="LG27" i="33"/>
  <c r="KK27" i="33" s="1"/>
  <c r="GZ27" i="33"/>
  <c r="MB28" i="33" s="1"/>
  <c r="HX27" i="33"/>
  <c r="QJ27" i="33"/>
  <c r="PN27" i="33" s="1"/>
  <c r="GB27" i="33"/>
  <c r="KH27" i="33"/>
  <c r="FW27" i="33"/>
  <c r="KC27" i="33"/>
  <c r="MX27" i="33"/>
  <c r="JE28" i="33"/>
  <c r="LL27" i="33"/>
  <c r="AA28" i="33"/>
  <c r="AW28" i="33" s="1"/>
  <c r="BS28" i="33" s="1"/>
  <c r="CO28" i="33" s="1"/>
  <c r="LB27" i="33"/>
  <c r="LQ28" i="33"/>
  <c r="PW27" i="33"/>
  <c r="PA27" i="33" s="1"/>
  <c r="HY27" i="33"/>
  <c r="ME28" i="33"/>
  <c r="LY28" i="33"/>
  <c r="QE27" i="33"/>
  <c r="PI27" i="33" s="1"/>
  <c r="LV28" i="33"/>
  <c r="HP27" i="33"/>
  <c r="DG28" i="33"/>
  <c r="EY28" i="33" s="1"/>
  <c r="CJ27" i="33"/>
  <c r="CY27" i="33"/>
  <c r="CH28" i="33"/>
  <c r="CS27" i="33"/>
  <c r="CX28" i="33"/>
  <c r="NL28" i="33"/>
  <c r="OA28" i="33"/>
  <c r="AV73" i="32"/>
  <c r="AY73" i="32" s="1"/>
  <c r="BK73" i="32"/>
  <c r="BN73" i="32" s="1"/>
  <c r="BC74" i="32"/>
  <c r="BD74" i="32" s="1"/>
  <c r="BE74" i="32" s="1"/>
  <c r="BF74" i="32" s="1"/>
  <c r="BV74" i="32"/>
  <c r="BW74" i="32" s="1"/>
  <c r="CA75" i="32"/>
  <c r="BQ75" i="32" s="1"/>
  <c r="CB74" i="32"/>
  <c r="CD74" i="32"/>
  <c r="JQ51" i="32"/>
  <c r="JH51" i="32"/>
  <c r="LT51" i="32"/>
  <c r="LM51" i="32" s="1"/>
  <c r="LN51" i="32" s="1"/>
  <c r="LO51" i="32" s="1"/>
  <c r="LS50" i="32"/>
  <c r="LU50" i="32"/>
  <c r="JZ50" i="32"/>
  <c r="KA51" i="32"/>
  <c r="JT51" i="32" s="1"/>
  <c r="JU51" i="32" s="1"/>
  <c r="JV51" i="32" s="1"/>
  <c r="KB50" i="32"/>
  <c r="LE51" i="32"/>
  <c r="KX51" i="32" s="1"/>
  <c r="KY51" i="32" s="1"/>
  <c r="KZ51" i="32" s="1"/>
  <c r="LD50" i="32"/>
  <c r="LF50" i="32"/>
  <c r="GN73" i="32"/>
  <c r="GO74" i="32"/>
  <c r="GH74" i="32" s="1"/>
  <c r="GI74" i="32" s="1"/>
  <c r="GJ74" i="32" s="1"/>
  <c r="GK74" i="32" s="1"/>
  <c r="GP73" i="32"/>
  <c r="GD73" i="32"/>
  <c r="FO73" i="32"/>
  <c r="LI27" i="33"/>
  <c r="FK74" i="32"/>
  <c r="FD74" i="32" s="1"/>
  <c r="FE74" i="32" s="1"/>
  <c r="FF74" i="32" s="1"/>
  <c r="FG74" i="32" s="1"/>
  <c r="FJ73" i="32"/>
  <c r="AN74" i="32"/>
  <c r="AO74" i="32" s="1"/>
  <c r="AP74" i="32" s="1"/>
  <c r="AQ74" i="32" s="1"/>
  <c r="HS74" i="32"/>
  <c r="HL74" i="32" s="1"/>
  <c r="HM74" i="32" s="1"/>
  <c r="HN74" i="32" s="1"/>
  <c r="HO74" i="32" s="1"/>
  <c r="HR73" i="32"/>
  <c r="HT73" i="32"/>
  <c r="AF24" i="32"/>
  <c r="Y24" i="32"/>
  <c r="JA73" i="32"/>
  <c r="EG74" i="32"/>
  <c r="DZ74" i="32" s="1"/>
  <c r="EA74" i="32" s="1"/>
  <c r="EB74" i="32" s="1"/>
  <c r="EC74" i="32" s="1"/>
  <c r="EF73" i="32"/>
  <c r="EH73" i="32"/>
  <c r="HD74" i="32"/>
  <c r="GW74" i="32" s="1"/>
  <c r="GX74" i="32" s="1"/>
  <c r="GY74" i="32" s="1"/>
  <c r="GZ74" i="32" s="1"/>
  <c r="HC73" i="32"/>
  <c r="HE73" i="32"/>
  <c r="CM73" i="32"/>
  <c r="CN74" i="32"/>
  <c r="CG74" i="32" s="1"/>
  <c r="CH74" i="32" s="1"/>
  <c r="CI74" i="32" s="1"/>
  <c r="CJ74" i="32" s="1"/>
  <c r="CO73" i="32"/>
  <c r="KZ27" i="33"/>
  <c r="JP50" i="32"/>
  <c r="IG73" i="32"/>
  <c r="IH74" i="32"/>
  <c r="IA74" i="32" s="1"/>
  <c r="IB74" i="32" s="1"/>
  <c r="IC74" i="32" s="1"/>
  <c r="ID74" i="32" s="1"/>
  <c r="II73" i="32"/>
  <c r="DB73" i="32"/>
  <c r="DC74" i="32"/>
  <c r="CV74" i="32" s="1"/>
  <c r="CW74" i="32" s="1"/>
  <c r="CX74" i="32" s="1"/>
  <c r="CY74" i="32" s="1"/>
  <c r="DD73" i="32"/>
  <c r="KO50" i="32"/>
  <c r="KP51" i="32"/>
  <c r="KI51" i="32" s="1"/>
  <c r="KJ51" i="32" s="1"/>
  <c r="KK51" i="32" s="1"/>
  <c r="KQ50" i="32"/>
  <c r="EU73" i="32"/>
  <c r="EV74" i="32"/>
  <c r="EO74" i="32" s="1"/>
  <c r="EP74" i="32" s="1"/>
  <c r="EQ74" i="32" s="1"/>
  <c r="ER74" i="32" s="1"/>
  <c r="EW73" i="32"/>
  <c r="DQ73" i="32"/>
  <c r="DR74" i="32"/>
  <c r="DK74" i="32" s="1"/>
  <c r="DL74" i="32" s="1"/>
  <c r="DM74" i="32" s="1"/>
  <c r="DN74" i="32" s="1"/>
  <c r="DS73" i="32"/>
  <c r="IV73" i="32"/>
  <c r="IW74" i="32"/>
  <c r="IP74" i="32" s="1"/>
  <c r="IQ74" i="32" s="1"/>
  <c r="IR74" i="32" s="1"/>
  <c r="IS74" i="32" s="1"/>
  <c r="FY73" i="32"/>
  <c r="FZ74" i="32"/>
  <c r="FS74" i="32" s="1"/>
  <c r="FT74" i="32" s="1"/>
  <c r="FU74" i="32" s="1"/>
  <c r="FV74" i="32" s="1"/>
  <c r="EI27" i="33" l="1"/>
  <c r="EA27" i="33"/>
  <c r="EN27" i="33"/>
  <c r="QW27" i="33"/>
  <c r="OI27" i="33"/>
  <c r="RB27" i="33"/>
  <c r="ON27" i="33"/>
  <c r="GE27" i="33"/>
  <c r="NU28" i="33" s="1"/>
  <c r="HV27" i="33"/>
  <c r="QH27" i="33"/>
  <c r="PL27" i="33" s="1"/>
  <c r="LH27" i="33"/>
  <c r="MO28" i="33"/>
  <c r="FZ27" i="33"/>
  <c r="KF27" i="33"/>
  <c r="GJ27" i="33"/>
  <c r="OV27" i="33" s="1"/>
  <c r="KP27" i="33"/>
  <c r="GG27" i="33"/>
  <c r="KM27" i="33"/>
  <c r="FX27" i="33"/>
  <c r="KD27" i="33"/>
  <c r="NR28" i="33"/>
  <c r="JB28" i="33"/>
  <c r="JS27" i="33"/>
  <c r="JD27" i="33"/>
  <c r="JI28" i="33"/>
  <c r="JR28" i="33"/>
  <c r="JM27" i="33"/>
  <c r="KU27" i="33"/>
  <c r="LC27" i="33"/>
  <c r="GQ28" i="33"/>
  <c r="HM28" i="33" s="1"/>
  <c r="DK28" i="33"/>
  <c r="FC28" i="33" s="1"/>
  <c r="DU27" i="33"/>
  <c r="FM27" i="33" s="1"/>
  <c r="DO27" i="33"/>
  <c r="FG27" i="33" s="1"/>
  <c r="DD28" i="33"/>
  <c r="EV28" i="33" s="1"/>
  <c r="DT28" i="33"/>
  <c r="FL28" i="33" s="1"/>
  <c r="DF27" i="33"/>
  <c r="EX27" i="33" s="1"/>
  <c r="IJ28" i="33"/>
  <c r="X28" i="33"/>
  <c r="NM28" i="33"/>
  <c r="AM28" i="33"/>
  <c r="BI28" i="33" s="1"/>
  <c r="CE28" i="33" s="1"/>
  <c r="IY28" i="33"/>
  <c r="CQ74" i="32"/>
  <c r="CP75" i="32"/>
  <c r="CF75" i="32" s="1"/>
  <c r="CS74" i="32"/>
  <c r="CK74" i="32"/>
  <c r="CL74" i="32" s="1"/>
  <c r="CO74" i="32" s="1"/>
  <c r="GB75" i="32"/>
  <c r="FR75" i="32" s="1"/>
  <c r="GE74" i="32"/>
  <c r="FW74" i="32"/>
  <c r="FX74" i="32" s="1"/>
  <c r="GC74" i="32"/>
  <c r="KU51" i="32"/>
  <c r="KL51" i="32"/>
  <c r="IK74" i="32"/>
  <c r="IE74" i="32"/>
  <c r="IF74" i="32" s="1"/>
  <c r="II74" i="32" s="1"/>
  <c r="IM74" i="32"/>
  <c r="IJ75" i="32"/>
  <c r="HZ75" i="32" s="1"/>
  <c r="DT75" i="32"/>
  <c r="DJ75" i="32" s="1"/>
  <c r="DU74" i="32"/>
  <c r="DO74" i="32"/>
  <c r="DP74" i="32" s="1"/>
  <c r="DS74" i="32" s="1"/>
  <c r="DW74" i="32"/>
  <c r="EI75" i="32"/>
  <c r="DY75" i="32" s="1"/>
  <c r="ED74" i="32"/>
  <c r="EE74" i="32" s="1"/>
  <c r="EH74" i="32" s="1"/>
  <c r="EL74" i="32"/>
  <c r="EJ74" i="32"/>
  <c r="AW75" i="32"/>
  <c r="AM75" i="32" s="1"/>
  <c r="AX74" i="32"/>
  <c r="AR74" i="32"/>
  <c r="AS74" i="32" s="1"/>
  <c r="AT74" i="32"/>
  <c r="AZ74" i="32"/>
  <c r="KT50" i="32"/>
  <c r="IL73" i="32"/>
  <c r="HX74" i="32"/>
  <c r="HP74" i="32"/>
  <c r="HQ74" i="32" s="1"/>
  <c r="HT74" i="32" s="1"/>
  <c r="HV74" i="32"/>
  <c r="HU75" i="32"/>
  <c r="HK75" i="32" s="1"/>
  <c r="LI50" i="32"/>
  <c r="LX50" i="32"/>
  <c r="BM74" i="32"/>
  <c r="BL75" i="32"/>
  <c r="BB75" i="32" s="1"/>
  <c r="BO74" i="32"/>
  <c r="BG74" i="32"/>
  <c r="BH74" i="32" s="1"/>
  <c r="BI74" i="32"/>
  <c r="HW73" i="32"/>
  <c r="JN52" i="32"/>
  <c r="JD52" i="32" s="1"/>
  <c r="JI51" i="32"/>
  <c r="JJ51" i="32" s="1"/>
  <c r="JO51" i="32"/>
  <c r="IZ74" i="32"/>
  <c r="IT74" i="32"/>
  <c r="IU74" i="32" s="1"/>
  <c r="IY75" i="32"/>
  <c r="IO75" i="32" s="1"/>
  <c r="JB74" i="32"/>
  <c r="FH74" i="32"/>
  <c r="FI74" i="32" s="1"/>
  <c r="FN74" i="32"/>
  <c r="FP74" i="32"/>
  <c r="FM75" i="32"/>
  <c r="FC75" i="32" s="1"/>
  <c r="DE75" i="32"/>
  <c r="CU75" i="32" s="1"/>
  <c r="DH74" i="32"/>
  <c r="DF74" i="32"/>
  <c r="CZ74" i="32"/>
  <c r="DA74" i="32" s="1"/>
  <c r="DD74" i="32" s="1"/>
  <c r="EZ73" i="32"/>
  <c r="HF75" i="32"/>
  <c r="GV75" i="32" s="1"/>
  <c r="HA74" i="32"/>
  <c r="HB74" i="32" s="1"/>
  <c r="HE74" i="32" s="1"/>
  <c r="HI74" i="32"/>
  <c r="HG74" i="32"/>
  <c r="ES74" i="32"/>
  <c r="ET74" i="32" s="1"/>
  <c r="EY74" i="32"/>
  <c r="FA74" i="32"/>
  <c r="EX75" i="32"/>
  <c r="EN75" i="32" s="1"/>
  <c r="DV73" i="32"/>
  <c r="JW51" i="32"/>
  <c r="KF51" i="32"/>
  <c r="LF27" i="33"/>
  <c r="EK73" i="32"/>
  <c r="AE25" i="32"/>
  <c r="Z24" i="32"/>
  <c r="AC24" i="32" s="1"/>
  <c r="AJ24" i="32"/>
  <c r="GL74" i="32"/>
  <c r="GM74" i="32" s="1"/>
  <c r="GQ75" i="32"/>
  <c r="GG75" i="32" s="1"/>
  <c r="GT74" i="32"/>
  <c r="GR74" i="32"/>
  <c r="LP51" i="32"/>
  <c r="LY51" i="32"/>
  <c r="GS73" i="32"/>
  <c r="DG73" i="32"/>
  <c r="CR73" i="32"/>
  <c r="HH73" i="32"/>
  <c r="LA51" i="32"/>
  <c r="LJ51" i="32"/>
  <c r="KE50" i="32"/>
  <c r="BX74" i="32"/>
  <c r="BY75" i="32"/>
  <c r="BR75" i="32" s="1"/>
  <c r="BS75" i="32" s="1"/>
  <c r="BT75" i="32" s="1"/>
  <c r="BU75" i="32" s="1"/>
  <c r="BZ74" i="32"/>
  <c r="EL27" i="33" l="1"/>
  <c r="IS28" i="33"/>
  <c r="RG27" i="33"/>
  <c r="OS27" i="33"/>
  <c r="QZ27" i="33"/>
  <c r="OL27" i="33"/>
  <c r="QX27" i="33"/>
  <c r="OJ27" i="33"/>
  <c r="RE27" i="33"/>
  <c r="OQ27" i="33"/>
  <c r="GF27" i="33"/>
  <c r="OR27" i="33" s="1"/>
  <c r="KL27" i="33"/>
  <c r="MS28" i="33"/>
  <c r="NB28" i="33"/>
  <c r="ML28" i="33"/>
  <c r="MW27" i="33"/>
  <c r="KG27" i="33"/>
  <c r="MN27" i="33"/>
  <c r="NC27" i="33"/>
  <c r="RJ27" i="33"/>
  <c r="NZ28" i="33"/>
  <c r="NP28" i="33"/>
  <c r="FS27" i="33"/>
  <c r="JY27" i="33"/>
  <c r="AD28" i="33"/>
  <c r="AZ28" i="33" s="1"/>
  <c r="BV28" i="33" s="1"/>
  <c r="CR28" i="33" s="1"/>
  <c r="IP28" i="33"/>
  <c r="GD27" i="33"/>
  <c r="KJ27" i="33"/>
  <c r="AG28" i="33"/>
  <c r="BC28" i="33" s="1"/>
  <c r="BY28" i="33" s="1"/>
  <c r="GA27" i="33"/>
  <c r="LS29" i="33"/>
  <c r="PY28" i="33"/>
  <c r="PC28" i="33" s="1"/>
  <c r="HD28" i="33"/>
  <c r="HZ28" i="33" s="1"/>
  <c r="HE27" i="33"/>
  <c r="MG28" i="33" s="1"/>
  <c r="GP27" i="33"/>
  <c r="HL27" i="33" s="1"/>
  <c r="GU28" i="33"/>
  <c r="LW29" i="33" s="1"/>
  <c r="GY27" i="33"/>
  <c r="QG27" i="33" s="1"/>
  <c r="PK27" i="33" s="1"/>
  <c r="GN28" i="33"/>
  <c r="HJ28" i="33" s="1"/>
  <c r="DA28" i="33"/>
  <c r="NW28" i="33"/>
  <c r="AT28" i="33"/>
  <c r="BP28" i="33" s="1"/>
  <c r="NN28" i="33"/>
  <c r="Y28" i="33"/>
  <c r="IK28" i="33"/>
  <c r="CD75" i="32"/>
  <c r="CB75" i="32"/>
  <c r="BV75" i="32"/>
  <c r="BW75" i="32" s="1"/>
  <c r="BZ75" i="32" s="1"/>
  <c r="CA76" i="32"/>
  <c r="BQ76" i="32" s="1"/>
  <c r="LG52" i="32"/>
  <c r="KW52" i="32" s="1"/>
  <c r="LB51" i="32"/>
  <c r="LC51" i="32" s="1"/>
  <c r="LH51" i="32"/>
  <c r="KC52" i="32"/>
  <c r="JS52" i="32" s="1"/>
  <c r="JX51" i="32"/>
  <c r="JY51" i="32" s="1"/>
  <c r="KD51" i="32"/>
  <c r="EU74" i="32"/>
  <c r="EV75" i="32"/>
  <c r="EO75" i="32" s="1"/>
  <c r="EP75" i="32" s="1"/>
  <c r="EQ75" i="32" s="1"/>
  <c r="ER75" i="32" s="1"/>
  <c r="HH74" i="32"/>
  <c r="EW74" i="32"/>
  <c r="JL52" i="32"/>
  <c r="JE52" i="32" s="1"/>
  <c r="JF52" i="32" s="1"/>
  <c r="JG52" i="32" s="1"/>
  <c r="JK51" i="32"/>
  <c r="JM51" i="32"/>
  <c r="HW74" i="32"/>
  <c r="BJ75" i="32"/>
  <c r="BC75" i="32" s="1"/>
  <c r="BD75" i="32" s="1"/>
  <c r="BE75" i="32" s="1"/>
  <c r="BF75" i="32" s="1"/>
  <c r="BK74" i="32"/>
  <c r="IG74" i="32"/>
  <c r="IH75" i="32"/>
  <c r="IA75" i="32" s="1"/>
  <c r="IB75" i="32" s="1"/>
  <c r="IC75" i="32" s="1"/>
  <c r="ID75" i="32" s="1"/>
  <c r="CM74" i="32"/>
  <c r="CN75" i="32"/>
  <c r="CG75" i="32" s="1"/>
  <c r="CH75" i="32" s="1"/>
  <c r="CI75" i="32" s="1"/>
  <c r="CJ75" i="32" s="1"/>
  <c r="CC74" i="32"/>
  <c r="DG74" i="32"/>
  <c r="LV52" i="32"/>
  <c r="LL52" i="32" s="1"/>
  <c r="LQ51" i="32"/>
  <c r="LR51" i="32" s="1"/>
  <c r="LW51" i="32"/>
  <c r="GN74" i="32"/>
  <c r="GO75" i="32"/>
  <c r="GH75" i="32" s="1"/>
  <c r="GI75" i="32" s="1"/>
  <c r="GJ75" i="32" s="1"/>
  <c r="GK75" i="32" s="1"/>
  <c r="DV74" i="32"/>
  <c r="FJ74" i="32"/>
  <c r="FK75" i="32"/>
  <c r="FD75" i="32" s="1"/>
  <c r="FE75" i="32" s="1"/>
  <c r="FF75" i="32" s="1"/>
  <c r="FG75" i="32" s="1"/>
  <c r="FL74" i="32"/>
  <c r="IV74" i="32"/>
  <c r="IW75" i="32"/>
  <c r="IP75" i="32" s="1"/>
  <c r="IQ75" i="32" s="1"/>
  <c r="IR75" i="32" s="1"/>
  <c r="IS75" i="32" s="1"/>
  <c r="IX74" i="32"/>
  <c r="HR74" i="32"/>
  <c r="HS75" i="32"/>
  <c r="HL75" i="32" s="1"/>
  <c r="HM75" i="32" s="1"/>
  <c r="HN75" i="32" s="1"/>
  <c r="HO75" i="32" s="1"/>
  <c r="IL74" i="32"/>
  <c r="AU75" i="32"/>
  <c r="AN75" i="32" s="1"/>
  <c r="AO75" i="32" s="1"/>
  <c r="AP75" i="32" s="1"/>
  <c r="AQ75" i="32" s="1"/>
  <c r="AV74" i="32"/>
  <c r="DQ74" i="32"/>
  <c r="DR75" i="32"/>
  <c r="DK75" i="32" s="1"/>
  <c r="DL75" i="32" s="1"/>
  <c r="DM75" i="32" s="1"/>
  <c r="DN75" i="32" s="1"/>
  <c r="FZ75" i="32"/>
  <c r="FS75" i="32" s="1"/>
  <c r="FT75" i="32" s="1"/>
  <c r="FU75" i="32" s="1"/>
  <c r="FV75" i="32" s="1"/>
  <c r="FY74" i="32"/>
  <c r="GA74" i="32"/>
  <c r="CR74" i="32"/>
  <c r="GP74" i="32"/>
  <c r="AI24" i="32"/>
  <c r="EK74" i="32"/>
  <c r="HC74" i="32"/>
  <c r="HD75" i="32"/>
  <c r="GW75" i="32" s="1"/>
  <c r="GX75" i="32" s="1"/>
  <c r="GY75" i="32" s="1"/>
  <c r="GZ75" i="32" s="1"/>
  <c r="DB74" i="32"/>
  <c r="DC75" i="32"/>
  <c r="CV75" i="32" s="1"/>
  <c r="CW75" i="32" s="1"/>
  <c r="CX75" i="32" s="1"/>
  <c r="CY75" i="32" s="1"/>
  <c r="EF74" i="32"/>
  <c r="EG75" i="32"/>
  <c r="DZ75" i="32" s="1"/>
  <c r="EA75" i="32" s="1"/>
  <c r="EB75" i="32" s="1"/>
  <c r="EC75" i="32" s="1"/>
  <c r="KR52" i="32"/>
  <c r="KH52" i="32" s="1"/>
  <c r="KS51" i="32"/>
  <c r="KM51" i="32"/>
  <c r="KN51" i="32" s="1"/>
  <c r="EK27" i="33" l="1"/>
  <c r="EC28" i="33"/>
  <c r="IN28" i="33"/>
  <c r="IX28" i="33"/>
  <c r="NV28" i="33"/>
  <c r="IT28" i="33" s="1"/>
  <c r="NQ28" i="33"/>
  <c r="OM27" i="33"/>
  <c r="RD27" i="33"/>
  <c r="OP27" i="33"/>
  <c r="NI28" i="33"/>
  <c r="OE27" i="33"/>
  <c r="RF27" i="33"/>
  <c r="AL28" i="33"/>
  <c r="BH28" i="33" s="1"/>
  <c r="CD28" i="33" s="1"/>
  <c r="AB28" i="33"/>
  <c r="AX28" i="33" s="1"/>
  <c r="BT28" i="33" s="1"/>
  <c r="QS27" i="33"/>
  <c r="JL28" i="33"/>
  <c r="QM27" i="33"/>
  <c r="PQ27" i="33" s="1"/>
  <c r="RA27" i="33"/>
  <c r="DW28" i="33"/>
  <c r="FO28" i="33" s="1"/>
  <c r="JU28" i="33"/>
  <c r="IA27" i="33"/>
  <c r="LR28" i="33"/>
  <c r="KW28" i="33"/>
  <c r="MF29" i="33"/>
  <c r="QL28" i="33"/>
  <c r="PP28" i="33" s="1"/>
  <c r="PX27" i="33"/>
  <c r="PB27" i="33" s="1"/>
  <c r="LE27" i="33"/>
  <c r="QC28" i="33"/>
  <c r="PG28" i="33" s="1"/>
  <c r="HU27" i="33"/>
  <c r="MA28" i="33"/>
  <c r="HQ28" i="33"/>
  <c r="LP29" i="33"/>
  <c r="PV28" i="33"/>
  <c r="OZ28" i="33" s="1"/>
  <c r="DN28" i="33"/>
  <c r="FF28" i="33" s="1"/>
  <c r="CL28" i="33"/>
  <c r="CU28" i="33"/>
  <c r="NT28" i="33"/>
  <c r="AI28" i="33"/>
  <c r="IU28" i="33"/>
  <c r="AU28" i="33"/>
  <c r="BQ28" i="33" s="1"/>
  <c r="IL28" i="33"/>
  <c r="Z28" i="33"/>
  <c r="AV28" i="33" s="1"/>
  <c r="BR28" i="33" s="1"/>
  <c r="EI76" i="32"/>
  <c r="DY76" i="32" s="1"/>
  <c r="ED75" i="32"/>
  <c r="EE75" i="32" s="1"/>
  <c r="EL75" i="32"/>
  <c r="EJ75" i="32"/>
  <c r="FW75" i="32"/>
  <c r="FX75" i="32" s="1"/>
  <c r="GA75" i="32" s="1"/>
  <c r="GC75" i="32"/>
  <c r="GB76" i="32"/>
  <c r="FR76" i="32" s="1"/>
  <c r="GE75" i="32"/>
  <c r="AR75" i="32"/>
  <c r="AS75" i="32" s="1"/>
  <c r="AU76" i="32" s="1"/>
  <c r="AT75" i="32"/>
  <c r="AZ75" i="32"/>
  <c r="AW76" i="32"/>
  <c r="AM76" i="32" s="1"/>
  <c r="AX75" i="32"/>
  <c r="HV75" i="32"/>
  <c r="HX75" i="32"/>
  <c r="HP75" i="32"/>
  <c r="HQ75" i="32" s="1"/>
  <c r="HU76" i="32"/>
  <c r="HK76" i="32" s="1"/>
  <c r="DT76" i="32"/>
  <c r="DJ76" i="32" s="1"/>
  <c r="DW75" i="32"/>
  <c r="DO75" i="32"/>
  <c r="DP75" i="32" s="1"/>
  <c r="DU75" i="32"/>
  <c r="IY76" i="32"/>
  <c r="IO76" i="32" s="1"/>
  <c r="IZ75" i="32"/>
  <c r="JB75" i="32"/>
  <c r="IT75" i="32"/>
  <c r="IU75" i="32" s="1"/>
  <c r="IX75" i="32" s="1"/>
  <c r="GT75" i="32"/>
  <c r="GR75" i="32"/>
  <c r="GQ76" i="32"/>
  <c r="GG76" i="32" s="1"/>
  <c r="GL75" i="32"/>
  <c r="GM75" i="32" s="1"/>
  <c r="GP75" i="32" s="1"/>
  <c r="HA75" i="32"/>
  <c r="HB75" i="32" s="1"/>
  <c r="HF76" i="32"/>
  <c r="GV76" i="32" s="1"/>
  <c r="HG75" i="32"/>
  <c r="HI75" i="32"/>
  <c r="DH75" i="32"/>
  <c r="DF75" i="32"/>
  <c r="DE76" i="32"/>
  <c r="CU76" i="32" s="1"/>
  <c r="CZ75" i="32"/>
  <c r="DA75" i="32" s="1"/>
  <c r="CP76" i="32"/>
  <c r="CF76" i="32" s="1"/>
  <c r="CK75" i="32"/>
  <c r="CL75" i="32" s="1"/>
  <c r="CS75" i="32"/>
  <c r="CQ75" i="32"/>
  <c r="IK75" i="32"/>
  <c r="IJ76" i="32"/>
  <c r="HZ76" i="32" s="1"/>
  <c r="IM75" i="32"/>
  <c r="IE75" i="32"/>
  <c r="IF75" i="32" s="1"/>
  <c r="AY74" i="32"/>
  <c r="LS51" i="32"/>
  <c r="LT52" i="32"/>
  <c r="LM52" i="32" s="1"/>
  <c r="LN52" i="32" s="1"/>
  <c r="LO52" i="32" s="1"/>
  <c r="LU51" i="32"/>
  <c r="CC75" i="32"/>
  <c r="FA75" i="32"/>
  <c r="EX76" i="32"/>
  <c r="EN76" i="32" s="1"/>
  <c r="EY75" i="32"/>
  <c r="ES75" i="32"/>
  <c r="ET75" i="32" s="1"/>
  <c r="EW75" i="32" s="1"/>
  <c r="GS74" i="32"/>
  <c r="JQ52" i="32"/>
  <c r="JH52" i="32"/>
  <c r="FO74" i="32"/>
  <c r="KO51" i="32"/>
  <c r="KP52" i="32"/>
  <c r="KI52" i="32" s="1"/>
  <c r="KJ52" i="32" s="1"/>
  <c r="KK52" i="32" s="1"/>
  <c r="KQ51" i="32"/>
  <c r="FN75" i="32"/>
  <c r="FP75" i="32"/>
  <c r="FM76" i="32"/>
  <c r="FC76" i="32" s="1"/>
  <c r="FH75" i="32"/>
  <c r="FI75" i="32" s="1"/>
  <c r="FL75" i="32" s="1"/>
  <c r="BI75" i="32"/>
  <c r="BL76" i="32"/>
  <c r="BB76" i="32" s="1"/>
  <c r="BG75" i="32"/>
  <c r="BH75" i="32" s="1"/>
  <c r="BJ76" i="32" s="1"/>
  <c r="BO75" i="32"/>
  <c r="BM75" i="32"/>
  <c r="JA74" i="32"/>
  <c r="AG25" i="32"/>
  <c r="AD24" i="32"/>
  <c r="Q25" i="32"/>
  <c r="GD74" i="32"/>
  <c r="BN74" i="32"/>
  <c r="JP51" i="32"/>
  <c r="EZ74" i="32"/>
  <c r="KA52" i="32"/>
  <c r="JT52" i="32" s="1"/>
  <c r="JU52" i="32" s="1"/>
  <c r="JV52" i="32" s="1"/>
  <c r="JZ51" i="32"/>
  <c r="KB51" i="32"/>
  <c r="LD51" i="32"/>
  <c r="LE52" i="32"/>
  <c r="KX52" i="32" s="1"/>
  <c r="KY52" i="32" s="1"/>
  <c r="KZ52" i="32" s="1"/>
  <c r="LF51" i="32"/>
  <c r="BY76" i="32"/>
  <c r="BR76" i="32" s="1"/>
  <c r="BS76" i="32" s="1"/>
  <c r="BT76" i="32" s="1"/>
  <c r="BU76" i="32" s="1"/>
  <c r="BX75" i="32"/>
  <c r="EB27" i="33" l="1"/>
  <c r="U28" i="33"/>
  <c r="AQ28" i="33" s="1"/>
  <c r="BM28" i="33" s="1"/>
  <c r="CI28" i="33" s="1"/>
  <c r="IO28" i="33"/>
  <c r="DZ28" i="33"/>
  <c r="EP28" i="33"/>
  <c r="EQ27" i="33"/>
  <c r="AH28" i="33"/>
  <c r="BD28" i="33" s="1"/>
  <c r="BZ28" i="33" s="1"/>
  <c r="EG28" i="33"/>
  <c r="AC28" i="33"/>
  <c r="AY28" i="33" s="1"/>
  <c r="BU28" i="33" s="1"/>
  <c r="CQ28" i="33" s="1"/>
  <c r="IG28" i="33"/>
  <c r="KT28" i="33"/>
  <c r="FR28" i="33" s="1"/>
  <c r="NE28" i="33"/>
  <c r="KA28" i="33"/>
  <c r="GX28" i="33"/>
  <c r="LZ29" i="33" s="1"/>
  <c r="KI27" i="33"/>
  <c r="LK27" i="33"/>
  <c r="MV28" i="33"/>
  <c r="JF28" i="33"/>
  <c r="JO28" i="33"/>
  <c r="HG28" i="33"/>
  <c r="MI29" i="33" s="1"/>
  <c r="GC27" i="33"/>
  <c r="FU28" i="33"/>
  <c r="OG28" i="33" s="1"/>
  <c r="KV27" i="33"/>
  <c r="LA28" i="33"/>
  <c r="LJ28" i="33"/>
  <c r="DQ28" i="33"/>
  <c r="FI28" i="33" s="1"/>
  <c r="DH28" i="33"/>
  <c r="EZ28" i="33" s="1"/>
  <c r="CN28" i="33"/>
  <c r="CP28" i="33"/>
  <c r="CZ28" i="33"/>
  <c r="CM28" i="33"/>
  <c r="AF28" i="33"/>
  <c r="IR28" i="33"/>
  <c r="BE28" i="33"/>
  <c r="CA28" i="33" s="1"/>
  <c r="AV75" i="32"/>
  <c r="AY75" i="32" s="1"/>
  <c r="BK75" i="32"/>
  <c r="BN75" i="32" s="1"/>
  <c r="AN76" i="32"/>
  <c r="AO76" i="32" s="1"/>
  <c r="AP76" i="32" s="1"/>
  <c r="AQ76" i="32" s="1"/>
  <c r="BC76" i="32"/>
  <c r="BD76" i="32" s="1"/>
  <c r="BE76" i="32" s="1"/>
  <c r="BF76" i="32" s="1"/>
  <c r="LJ52" i="32"/>
  <c r="LA52" i="32"/>
  <c r="FO75" i="32"/>
  <c r="KU52" i="32"/>
  <c r="KL52" i="32"/>
  <c r="BV76" i="32"/>
  <c r="BW76" i="32" s="1"/>
  <c r="CD76" i="32"/>
  <c r="CB76" i="32"/>
  <c r="CA77" i="32"/>
  <c r="BQ77" i="32" s="1"/>
  <c r="KF52" i="32"/>
  <c r="JW52" i="32"/>
  <c r="GD75" i="32"/>
  <c r="EZ75" i="32"/>
  <c r="DB75" i="32"/>
  <c r="DC76" i="32"/>
  <c r="CV76" i="32" s="1"/>
  <c r="CW76" i="32" s="1"/>
  <c r="CX76" i="32" s="1"/>
  <c r="CY76" i="32" s="1"/>
  <c r="DD75" i="32"/>
  <c r="GN75" i="32"/>
  <c r="GO76" i="32"/>
  <c r="GH76" i="32" s="1"/>
  <c r="GI76" i="32" s="1"/>
  <c r="GJ76" i="32" s="1"/>
  <c r="GK76" i="32" s="1"/>
  <c r="IV75" i="32"/>
  <c r="IW76" i="32"/>
  <c r="IP76" i="32" s="1"/>
  <c r="IQ76" i="32" s="1"/>
  <c r="IR76" i="32" s="1"/>
  <c r="IS76" i="32" s="1"/>
  <c r="KE51" i="32"/>
  <c r="CM75" i="32"/>
  <c r="CN76" i="32"/>
  <c r="CG76" i="32" s="1"/>
  <c r="CH76" i="32" s="1"/>
  <c r="CI76" i="32" s="1"/>
  <c r="CJ76" i="32" s="1"/>
  <c r="CO75" i="32"/>
  <c r="DQ75" i="32"/>
  <c r="DR76" i="32"/>
  <c r="DK76" i="32" s="1"/>
  <c r="DL76" i="32" s="1"/>
  <c r="DM76" i="32" s="1"/>
  <c r="DN76" i="32" s="1"/>
  <c r="DS75" i="32"/>
  <c r="FY75" i="32"/>
  <c r="FZ76" i="32"/>
  <c r="FS76" i="32" s="1"/>
  <c r="FT76" i="32" s="1"/>
  <c r="FU76" i="32" s="1"/>
  <c r="FV76" i="32" s="1"/>
  <c r="EG76" i="32"/>
  <c r="DZ76" i="32" s="1"/>
  <c r="EA76" i="32" s="1"/>
  <c r="EB76" i="32" s="1"/>
  <c r="EC76" i="32" s="1"/>
  <c r="EF75" i="32"/>
  <c r="EH75" i="32"/>
  <c r="LI51" i="32"/>
  <c r="S25" i="32"/>
  <c r="T25" i="32" s="1"/>
  <c r="AA25" i="32"/>
  <c r="FJ75" i="32"/>
  <c r="FK76" i="32"/>
  <c r="FD76" i="32" s="1"/>
  <c r="FE76" i="32" s="1"/>
  <c r="FF76" i="32" s="1"/>
  <c r="FG76" i="32" s="1"/>
  <c r="KT51" i="32"/>
  <c r="JN53" i="32"/>
  <c r="JD53" i="32" s="1"/>
  <c r="JO52" i="32"/>
  <c r="JI52" i="32"/>
  <c r="JJ52" i="32" s="1"/>
  <c r="HS76" i="32"/>
  <c r="HL76" i="32" s="1"/>
  <c r="HM76" i="32" s="1"/>
  <c r="HN76" i="32" s="1"/>
  <c r="HO76" i="32" s="1"/>
  <c r="HR75" i="32"/>
  <c r="HT75" i="32"/>
  <c r="JA75" i="32"/>
  <c r="LY52" i="32"/>
  <c r="LP52" i="32"/>
  <c r="GS75" i="32"/>
  <c r="EV76" i="32"/>
  <c r="EO76" i="32" s="1"/>
  <c r="EP76" i="32" s="1"/>
  <c r="EQ76" i="32" s="1"/>
  <c r="ER76" i="32" s="1"/>
  <c r="EU75" i="32"/>
  <c r="LX51" i="32"/>
  <c r="IG75" i="32"/>
  <c r="IH76" i="32"/>
  <c r="IA76" i="32" s="1"/>
  <c r="IB76" i="32" s="1"/>
  <c r="IC76" i="32" s="1"/>
  <c r="ID76" i="32" s="1"/>
  <c r="II75" i="32"/>
  <c r="HC75" i="32"/>
  <c r="HD76" i="32"/>
  <c r="GW76" i="32" s="1"/>
  <c r="GX76" i="32" s="1"/>
  <c r="GY76" i="32" s="1"/>
  <c r="GZ76" i="32" s="1"/>
  <c r="HE75" i="32"/>
  <c r="RC27" i="33" l="1"/>
  <c r="OO27" i="33"/>
  <c r="QR28" i="33"/>
  <c r="OD28" i="33"/>
  <c r="JX28" i="33"/>
  <c r="QF28" i="33"/>
  <c r="PJ28" i="33" s="1"/>
  <c r="HT28" i="33"/>
  <c r="GR28" i="33"/>
  <c r="LT29" i="33" s="1"/>
  <c r="KE28" i="33"/>
  <c r="MY28" i="33"/>
  <c r="KN28" i="33"/>
  <c r="FT27" i="33"/>
  <c r="OF27" i="33" s="1"/>
  <c r="JZ27" i="33"/>
  <c r="GI27" i="33"/>
  <c r="OU27" i="33" s="1"/>
  <c r="KO27" i="33"/>
  <c r="MP28" i="33"/>
  <c r="JC28" i="33"/>
  <c r="JG28" i="33"/>
  <c r="JT28" i="33"/>
  <c r="JH28" i="33"/>
  <c r="JJ28" i="33"/>
  <c r="QO28" i="33"/>
  <c r="PS28" i="33" s="1"/>
  <c r="NS28" i="33"/>
  <c r="IC28" i="33"/>
  <c r="NK29" i="33"/>
  <c r="NH29" i="33"/>
  <c r="DM28" i="33"/>
  <c r="FE28" i="33" s="1"/>
  <c r="JK28" i="33"/>
  <c r="FY28" i="33"/>
  <c r="OK28" i="33" s="1"/>
  <c r="QU28" i="33"/>
  <c r="GH28" i="33"/>
  <c r="HA28" i="33"/>
  <c r="QI28" i="33" s="1"/>
  <c r="PM28" i="33" s="1"/>
  <c r="DE28" i="33"/>
  <c r="EW28" i="33" s="1"/>
  <c r="DI28" i="33"/>
  <c r="FA28" i="33" s="1"/>
  <c r="DV28" i="33"/>
  <c r="FN28" i="33" s="1"/>
  <c r="DJ28" i="33"/>
  <c r="FB28" i="33" s="1"/>
  <c r="DL28" i="33"/>
  <c r="FD28" i="33" s="1"/>
  <c r="CW28" i="33"/>
  <c r="CV28" i="33"/>
  <c r="BB28" i="33"/>
  <c r="BX28" i="33" s="1"/>
  <c r="HI76" i="32"/>
  <c r="HG76" i="32"/>
  <c r="HF77" i="32"/>
  <c r="GV77" i="32" s="1"/>
  <c r="HA76" i="32"/>
  <c r="HB76" i="32" s="1"/>
  <c r="HE76" i="32" s="1"/>
  <c r="HX76" i="32"/>
  <c r="HU77" i="32"/>
  <c r="HK77" i="32" s="1"/>
  <c r="HP76" i="32"/>
  <c r="HQ76" i="32" s="1"/>
  <c r="HT76" i="32" s="1"/>
  <c r="HV76" i="32"/>
  <c r="GQ77" i="32"/>
  <c r="GG77" i="32" s="1"/>
  <c r="GT76" i="32"/>
  <c r="GR76" i="32"/>
  <c r="GL76" i="32"/>
  <c r="GM76" i="32" s="1"/>
  <c r="IE76" i="32"/>
  <c r="IF76" i="32" s="1"/>
  <c r="II76" i="32" s="1"/>
  <c r="IJ77" i="32"/>
  <c r="HZ77" i="32" s="1"/>
  <c r="IM76" i="32"/>
  <c r="IK76" i="32"/>
  <c r="EX77" i="32"/>
  <c r="EN77" i="32" s="1"/>
  <c r="ES76" i="32"/>
  <c r="ET76" i="32" s="1"/>
  <c r="FA76" i="32"/>
  <c r="EY76" i="32"/>
  <c r="GB77" i="32"/>
  <c r="FR77" i="32" s="1"/>
  <c r="FW76" i="32"/>
  <c r="FX76" i="32" s="1"/>
  <c r="GE76" i="32"/>
  <c r="GC76" i="32"/>
  <c r="IY77" i="32"/>
  <c r="IO77" i="32" s="1"/>
  <c r="JB76" i="32"/>
  <c r="IT76" i="32"/>
  <c r="IU76" i="32" s="1"/>
  <c r="IZ76" i="32"/>
  <c r="FP76" i="32"/>
  <c r="FN76" i="32"/>
  <c r="FM77" i="32"/>
  <c r="FC77" i="32" s="1"/>
  <c r="FH76" i="32"/>
  <c r="FI76" i="32" s="1"/>
  <c r="EI77" i="32"/>
  <c r="DY77" i="32" s="1"/>
  <c r="EJ76" i="32"/>
  <c r="ED76" i="32"/>
  <c r="EE76" i="32" s="1"/>
  <c r="EH76" i="32" s="1"/>
  <c r="EL76" i="32"/>
  <c r="DG75" i="32"/>
  <c r="HH75" i="32"/>
  <c r="IL75" i="32"/>
  <c r="AT76" i="32"/>
  <c r="AW77" i="32"/>
  <c r="AM77" i="32" s="1"/>
  <c r="AR76" i="32"/>
  <c r="AS76" i="32" s="1"/>
  <c r="AZ76" i="32"/>
  <c r="AX76" i="32"/>
  <c r="DV75" i="32"/>
  <c r="DH76" i="32"/>
  <c r="DF76" i="32"/>
  <c r="DE77" i="32"/>
  <c r="CU77" i="32" s="1"/>
  <c r="CZ76" i="32"/>
  <c r="DA76" i="32" s="1"/>
  <c r="DD76" i="32" s="1"/>
  <c r="U25" i="32"/>
  <c r="V25" i="32" s="1"/>
  <c r="KD52" i="32"/>
  <c r="KC53" i="32"/>
  <c r="JS53" i="32" s="1"/>
  <c r="JX52" i="32"/>
  <c r="JY52" i="32" s="1"/>
  <c r="LV53" i="32"/>
  <c r="LL53" i="32" s="1"/>
  <c r="LQ52" i="32"/>
  <c r="LR52" i="32" s="1"/>
  <c r="LW52" i="32"/>
  <c r="HW75" i="32"/>
  <c r="CK76" i="32"/>
  <c r="CL76" i="32" s="1"/>
  <c r="CP77" i="32"/>
  <c r="CF77" i="32" s="1"/>
  <c r="CQ76" i="32"/>
  <c r="CS76" i="32"/>
  <c r="CR75" i="32"/>
  <c r="BI76" i="32"/>
  <c r="BL77" i="32"/>
  <c r="BB77" i="32" s="1"/>
  <c r="BO76" i="32"/>
  <c r="BG76" i="32"/>
  <c r="BH76" i="32" s="1"/>
  <c r="BM76" i="32"/>
  <c r="BX76" i="32"/>
  <c r="BY77" i="32"/>
  <c r="BR77" i="32" s="1"/>
  <c r="BS77" i="32" s="1"/>
  <c r="BT77" i="32" s="1"/>
  <c r="BU77" i="32" s="1"/>
  <c r="BZ76" i="32"/>
  <c r="LG53" i="32"/>
  <c r="KW53" i="32" s="1"/>
  <c r="LB52" i="32"/>
  <c r="LC52" i="32" s="1"/>
  <c r="LH52" i="32"/>
  <c r="DT77" i="32"/>
  <c r="DJ77" i="32" s="1"/>
  <c r="DO76" i="32"/>
  <c r="DP76" i="32" s="1"/>
  <c r="DS76" i="32" s="1"/>
  <c r="DW76" i="32"/>
  <c r="DU76" i="32"/>
  <c r="JL53" i="32"/>
  <c r="JE53" i="32" s="1"/>
  <c r="JF53" i="32" s="1"/>
  <c r="JG53" i="32" s="1"/>
  <c r="JK52" i="32"/>
  <c r="JM52" i="32"/>
  <c r="EK75" i="32"/>
  <c r="KR53" i="32"/>
  <c r="KH53" i="32" s="1"/>
  <c r="KS52" i="32"/>
  <c r="KM52" i="32"/>
  <c r="KN52" i="32" s="1"/>
  <c r="EM28" i="33" l="1"/>
  <c r="IQ28" i="33"/>
  <c r="IF29" i="33"/>
  <c r="ES28" i="33"/>
  <c r="EJ28" i="33"/>
  <c r="W29" i="33"/>
  <c r="NX29" i="33"/>
  <c r="OT28" i="33"/>
  <c r="PZ28" i="33"/>
  <c r="PD28" i="33" s="1"/>
  <c r="HN28" i="33"/>
  <c r="LD28" i="33"/>
  <c r="ND28" i="33"/>
  <c r="MQ28" i="33"/>
  <c r="MR28" i="33"/>
  <c r="MT28" i="33"/>
  <c r="MM28" i="33"/>
  <c r="MU28" i="33"/>
  <c r="QT27" i="33"/>
  <c r="NJ28" i="33"/>
  <c r="T29" i="33"/>
  <c r="AP29" i="33" s="1"/>
  <c r="BL29" i="33" s="1"/>
  <c r="RI27" i="33"/>
  <c r="NY28" i="33"/>
  <c r="GW28" i="33"/>
  <c r="QE28" i="33" s="1"/>
  <c r="PI28" i="33" s="1"/>
  <c r="II29" i="33"/>
  <c r="JQ28" i="33"/>
  <c r="JP28" i="33"/>
  <c r="LM28" i="33"/>
  <c r="AE28" i="33"/>
  <c r="BA28" i="33" s="1"/>
  <c r="BW28" i="33" s="1"/>
  <c r="RH28" i="33"/>
  <c r="NO29" i="33"/>
  <c r="QY28" i="33"/>
  <c r="HW28" i="33"/>
  <c r="GV28" i="33"/>
  <c r="HR28" i="33" s="1"/>
  <c r="MC29" i="33"/>
  <c r="GO28" i="33"/>
  <c r="LQ29" i="33" s="1"/>
  <c r="GS28" i="33"/>
  <c r="LU29" i="33" s="1"/>
  <c r="HF28" i="33"/>
  <c r="QN28" i="33" s="1"/>
  <c r="PR28" i="33" s="1"/>
  <c r="GT28" i="33"/>
  <c r="HP28" i="33" s="1"/>
  <c r="DR28" i="33"/>
  <c r="FJ28" i="33" s="1"/>
  <c r="DS28" i="33"/>
  <c r="FK28" i="33" s="1"/>
  <c r="CT28" i="33"/>
  <c r="AS29" i="33"/>
  <c r="BO29" i="33" s="1"/>
  <c r="JQ53" i="32"/>
  <c r="JH53" i="32"/>
  <c r="DV76" i="32"/>
  <c r="DG76" i="32"/>
  <c r="KO52" i="32"/>
  <c r="KP53" i="32"/>
  <c r="KI53" i="32" s="1"/>
  <c r="KJ53" i="32" s="1"/>
  <c r="KK53" i="32" s="1"/>
  <c r="KQ52" i="32"/>
  <c r="LD52" i="32"/>
  <c r="LE53" i="32"/>
  <c r="KX53" i="32" s="1"/>
  <c r="KY53" i="32" s="1"/>
  <c r="KZ53" i="32" s="1"/>
  <c r="LF52" i="32"/>
  <c r="CM76" i="32"/>
  <c r="CN77" i="32"/>
  <c r="CG77" i="32" s="1"/>
  <c r="CH77" i="32" s="1"/>
  <c r="CI77" i="32" s="1"/>
  <c r="CJ77" i="32" s="1"/>
  <c r="LS52" i="32"/>
  <c r="LT53" i="32"/>
  <c r="LM53" i="32" s="1"/>
  <c r="LN53" i="32" s="1"/>
  <c r="LO53" i="32" s="1"/>
  <c r="LU52" i="32"/>
  <c r="JZ52" i="32"/>
  <c r="KA53" i="32"/>
  <c r="JT53" i="32" s="1"/>
  <c r="JU53" i="32" s="1"/>
  <c r="JV53" i="32" s="1"/>
  <c r="KB52" i="32"/>
  <c r="AU77" i="32"/>
  <c r="AN77" i="32" s="1"/>
  <c r="AO77" i="32" s="1"/>
  <c r="AP77" i="32" s="1"/>
  <c r="AQ77" i="32" s="1"/>
  <c r="AV76" i="32"/>
  <c r="HH76" i="32"/>
  <c r="FJ76" i="32"/>
  <c r="FK77" i="32"/>
  <c r="FD77" i="32" s="1"/>
  <c r="FE77" i="32" s="1"/>
  <c r="FF77" i="32" s="1"/>
  <c r="FG77" i="32" s="1"/>
  <c r="FL76" i="32"/>
  <c r="FY76" i="32"/>
  <c r="FZ77" i="32"/>
  <c r="FS77" i="32" s="1"/>
  <c r="FT77" i="32" s="1"/>
  <c r="FU77" i="32" s="1"/>
  <c r="FV77" i="32" s="1"/>
  <c r="GA76" i="32"/>
  <c r="EU76" i="32"/>
  <c r="EV77" i="32"/>
  <c r="EO77" i="32" s="1"/>
  <c r="EP77" i="32" s="1"/>
  <c r="EQ77" i="32" s="1"/>
  <c r="ER77" i="32" s="1"/>
  <c r="EW76" i="32"/>
  <c r="HD77" i="32"/>
  <c r="GW77" i="32" s="1"/>
  <c r="GX77" i="32" s="1"/>
  <c r="GY77" i="32" s="1"/>
  <c r="GZ77" i="32" s="1"/>
  <c r="HC76" i="32"/>
  <c r="EK76" i="32"/>
  <c r="DR77" i="32"/>
  <c r="DK77" i="32" s="1"/>
  <c r="DL77" i="32" s="1"/>
  <c r="DM77" i="32" s="1"/>
  <c r="DN77" i="32" s="1"/>
  <c r="DQ76" i="32"/>
  <c r="LG28" i="33"/>
  <c r="EG77" i="32"/>
  <c r="DZ77" i="32" s="1"/>
  <c r="EA77" i="32" s="1"/>
  <c r="EB77" i="32" s="1"/>
  <c r="EC77" i="32" s="1"/>
  <c r="EF76" i="32"/>
  <c r="IG76" i="32"/>
  <c r="IH77" i="32"/>
  <c r="IA77" i="32" s="1"/>
  <c r="IB77" i="32" s="1"/>
  <c r="IC77" i="32" s="1"/>
  <c r="ID77" i="32" s="1"/>
  <c r="JP52" i="32"/>
  <c r="CC76" i="32"/>
  <c r="BJ77" i="32"/>
  <c r="BC77" i="32" s="1"/>
  <c r="BD77" i="32" s="1"/>
  <c r="BE77" i="32" s="1"/>
  <c r="BF77" i="32" s="1"/>
  <c r="BK76" i="32"/>
  <c r="HW76" i="32"/>
  <c r="IL76" i="32"/>
  <c r="GO77" i="32"/>
  <c r="GH77" i="32" s="1"/>
  <c r="GI77" i="32" s="1"/>
  <c r="GJ77" i="32" s="1"/>
  <c r="GK77" i="32" s="1"/>
  <c r="GN76" i="32"/>
  <c r="GP76" i="32"/>
  <c r="CD77" i="32"/>
  <c r="CB77" i="32"/>
  <c r="CA78" i="32"/>
  <c r="BQ78" i="32" s="1"/>
  <c r="BV77" i="32"/>
  <c r="BW77" i="32" s="1"/>
  <c r="BZ77" i="32" s="1"/>
  <c r="CO76" i="32"/>
  <c r="W25" i="32"/>
  <c r="AB25" i="32"/>
  <c r="DC77" i="32"/>
  <c r="CV77" i="32" s="1"/>
  <c r="CW77" i="32" s="1"/>
  <c r="CX77" i="32" s="1"/>
  <c r="CY77" i="32" s="1"/>
  <c r="DB76" i="32"/>
  <c r="IW77" i="32"/>
  <c r="IP77" i="32" s="1"/>
  <c r="IQ77" i="32" s="1"/>
  <c r="IR77" i="32" s="1"/>
  <c r="IS77" i="32" s="1"/>
  <c r="IV76" i="32"/>
  <c r="IX76" i="32"/>
  <c r="HR76" i="32"/>
  <c r="HS77" i="32"/>
  <c r="HL77" i="32" s="1"/>
  <c r="HM77" i="32" s="1"/>
  <c r="HN77" i="32" s="1"/>
  <c r="HO77" i="32" s="1"/>
  <c r="AA29" i="33" l="1"/>
  <c r="AW29" i="33" s="1"/>
  <c r="BS29" i="33" s="1"/>
  <c r="ER28" i="33"/>
  <c r="ED28" i="33"/>
  <c r="EI28" i="33"/>
  <c r="IH28" i="33"/>
  <c r="IV29" i="33"/>
  <c r="AJ29" i="33"/>
  <c r="BF29" i="33" s="1"/>
  <c r="CB29" i="33" s="1"/>
  <c r="CX29" i="33" s="1"/>
  <c r="GB28" i="33"/>
  <c r="NR29" i="33" s="1"/>
  <c r="KX28" i="33"/>
  <c r="KH28" i="33"/>
  <c r="MZ28" i="33"/>
  <c r="NA28" i="33"/>
  <c r="V28" i="33"/>
  <c r="AR28" i="33" s="1"/>
  <c r="BN28" i="33" s="1"/>
  <c r="CJ28" i="33" s="1"/>
  <c r="HS28" i="33"/>
  <c r="LY29" i="33"/>
  <c r="GE28" i="33"/>
  <c r="KK28" i="33"/>
  <c r="IW28" i="33"/>
  <c r="AK28" i="33"/>
  <c r="BG28" i="33" s="1"/>
  <c r="CC28" i="33" s="1"/>
  <c r="CY28" i="33" s="1"/>
  <c r="GK28" i="33"/>
  <c r="KQ28" i="33"/>
  <c r="JN28" i="33"/>
  <c r="IM29" i="33"/>
  <c r="LX29" i="33"/>
  <c r="QD28" i="33"/>
  <c r="PH28" i="33" s="1"/>
  <c r="QA28" i="33"/>
  <c r="PE28" i="33" s="1"/>
  <c r="HO28" i="33"/>
  <c r="HC28" i="33"/>
  <c r="HY28" i="33" s="1"/>
  <c r="PW28" i="33"/>
  <c r="PA28" i="33" s="1"/>
  <c r="MH29" i="33"/>
  <c r="IB28" i="33"/>
  <c r="HK28" i="33"/>
  <c r="HB28" i="33"/>
  <c r="QJ28" i="33" s="1"/>
  <c r="PN28" i="33" s="1"/>
  <c r="LV29" i="33"/>
  <c r="QB28" i="33"/>
  <c r="PF28" i="33" s="1"/>
  <c r="DP28" i="33"/>
  <c r="FH28" i="33" s="1"/>
  <c r="CK29" i="33"/>
  <c r="CH29" i="33"/>
  <c r="CS28" i="33"/>
  <c r="IZ77" i="32"/>
  <c r="IT77" i="32"/>
  <c r="IU77" i="32" s="1"/>
  <c r="IX77" i="32" s="1"/>
  <c r="JB77" i="32"/>
  <c r="IY78" i="32"/>
  <c r="IO78" i="32" s="1"/>
  <c r="GQ78" i="32"/>
  <c r="GG78" i="32" s="1"/>
  <c r="GL77" i="32"/>
  <c r="GM77" i="32" s="1"/>
  <c r="GP77" i="32" s="1"/>
  <c r="GR77" i="32"/>
  <c r="GT77" i="32"/>
  <c r="BO77" i="32"/>
  <c r="BG77" i="32"/>
  <c r="BH77" i="32" s="1"/>
  <c r="BJ78" i="32" s="1"/>
  <c r="BI77" i="32"/>
  <c r="BL78" i="32"/>
  <c r="BB78" i="32" s="1"/>
  <c r="BM77" i="32"/>
  <c r="DE78" i="32"/>
  <c r="CU78" i="32" s="1"/>
  <c r="CZ77" i="32"/>
  <c r="DA77" i="32" s="1"/>
  <c r="DH77" i="32"/>
  <c r="DF77" i="32"/>
  <c r="HU78" i="32"/>
  <c r="HK78" i="32" s="1"/>
  <c r="HP77" i="32"/>
  <c r="HQ77" i="32" s="1"/>
  <c r="HV77" i="32"/>
  <c r="HX77" i="32"/>
  <c r="CC77" i="32"/>
  <c r="IE77" i="32"/>
  <c r="IF77" i="32" s="1"/>
  <c r="IM77" i="32"/>
  <c r="IJ78" i="32"/>
  <c r="HZ78" i="32" s="1"/>
  <c r="IK77" i="32"/>
  <c r="LL28" i="33"/>
  <c r="DT78" i="32"/>
  <c r="DJ78" i="32" s="1"/>
  <c r="DU77" i="32"/>
  <c r="DO77" i="32"/>
  <c r="DP77" i="32" s="1"/>
  <c r="DW77" i="32"/>
  <c r="LC28" i="33"/>
  <c r="CR76" i="32"/>
  <c r="KU53" i="32"/>
  <c r="KL53" i="32"/>
  <c r="AX77" i="32"/>
  <c r="AR77" i="32"/>
  <c r="AS77" i="32" s="1"/>
  <c r="AU78" i="32" s="1"/>
  <c r="AT77" i="32"/>
  <c r="AW78" i="32"/>
  <c r="AM78" i="32" s="1"/>
  <c r="AZ77" i="32"/>
  <c r="EZ76" i="32"/>
  <c r="LX52" i="32"/>
  <c r="CK77" i="32"/>
  <c r="CL77" i="32" s="1"/>
  <c r="CO77" i="32" s="1"/>
  <c r="CQ77" i="32"/>
  <c r="CP78" i="32"/>
  <c r="CF78" i="32" s="1"/>
  <c r="CS77" i="32"/>
  <c r="ED77" i="32"/>
  <c r="EE77" i="32" s="1"/>
  <c r="EL77" i="32"/>
  <c r="EI78" i="32"/>
  <c r="DY78" i="32" s="1"/>
  <c r="EJ77" i="32"/>
  <c r="BN76" i="32"/>
  <c r="HA77" i="32"/>
  <c r="HB77" i="32" s="1"/>
  <c r="HI77" i="32"/>
  <c r="HF78" i="32"/>
  <c r="GV78" i="32" s="1"/>
  <c r="HG77" i="32"/>
  <c r="EY77" i="32"/>
  <c r="FA77" i="32"/>
  <c r="EX78" i="32"/>
  <c r="EN78" i="32" s="1"/>
  <c r="ES77" i="32"/>
  <c r="ET77" i="32" s="1"/>
  <c r="FP77" i="32"/>
  <c r="FN77" i="32"/>
  <c r="FM78" i="32"/>
  <c r="FC78" i="32" s="1"/>
  <c r="FH77" i="32"/>
  <c r="FI77" i="32" s="1"/>
  <c r="FL77" i="32" s="1"/>
  <c r="JW53" i="32"/>
  <c r="KF53" i="32"/>
  <c r="FO76" i="32"/>
  <c r="KE52" i="32"/>
  <c r="JO53" i="32"/>
  <c r="JN54" i="32"/>
  <c r="JD54" i="32" s="1"/>
  <c r="JI53" i="32"/>
  <c r="JJ53" i="32" s="1"/>
  <c r="JA76" i="32"/>
  <c r="AH25" i="32"/>
  <c r="AK25" i="32"/>
  <c r="X25" i="32"/>
  <c r="BX77" i="32"/>
  <c r="BY78" i="32"/>
  <c r="BR78" i="32" s="1"/>
  <c r="BS78" i="32" s="1"/>
  <c r="BT78" i="32" s="1"/>
  <c r="BU78" i="32" s="1"/>
  <c r="GB78" i="32"/>
  <c r="FR78" i="32" s="1"/>
  <c r="FW77" i="32"/>
  <c r="FX77" i="32" s="1"/>
  <c r="GA77" i="32" s="1"/>
  <c r="GC77" i="32"/>
  <c r="GE77" i="32"/>
  <c r="LY53" i="32"/>
  <c r="LP53" i="32"/>
  <c r="LJ53" i="32"/>
  <c r="LA53" i="32"/>
  <c r="KT52" i="32"/>
  <c r="GS76" i="32"/>
  <c r="GD76" i="32"/>
  <c r="AY76" i="32"/>
  <c r="LI52" i="32"/>
  <c r="EN28" i="33" l="1"/>
  <c r="EA28" i="33"/>
  <c r="EH28" i="33"/>
  <c r="IP29" i="33"/>
  <c r="EF28" i="33"/>
  <c r="EE28" i="33"/>
  <c r="RK28" i="33"/>
  <c r="OW28" i="33"/>
  <c r="RE28" i="33"/>
  <c r="OQ28" i="33"/>
  <c r="RB28" i="33"/>
  <c r="ON28" i="33"/>
  <c r="FV28" i="33"/>
  <c r="KB28" i="33"/>
  <c r="MX28" i="33"/>
  <c r="AD29" i="33"/>
  <c r="AZ29" i="33" s="1"/>
  <c r="BV29" i="33" s="1"/>
  <c r="OA29" i="33"/>
  <c r="GA28" i="33"/>
  <c r="KG28" i="33"/>
  <c r="GJ28" i="33"/>
  <c r="OV28" i="33" s="1"/>
  <c r="KP28" i="33"/>
  <c r="JD28" i="33"/>
  <c r="JM28" i="33"/>
  <c r="JS28" i="33"/>
  <c r="JR29" i="33"/>
  <c r="JE29" i="33"/>
  <c r="JB29" i="33"/>
  <c r="LB28" i="33"/>
  <c r="KY28" i="33"/>
  <c r="QK28" i="33"/>
  <c r="PO28" i="33" s="1"/>
  <c r="ME29" i="33"/>
  <c r="KU28" i="33"/>
  <c r="KZ28" i="33"/>
  <c r="MD29" i="33"/>
  <c r="HX28" i="33"/>
  <c r="GZ28" i="33"/>
  <c r="HV28" i="33" s="1"/>
  <c r="DO28" i="33"/>
  <c r="FG28" i="33" s="1"/>
  <c r="DD29" i="33"/>
  <c r="EV29" i="33" s="1"/>
  <c r="DU28" i="33"/>
  <c r="FM28" i="33" s="1"/>
  <c r="DT29" i="33"/>
  <c r="FL29" i="33" s="1"/>
  <c r="DG29" i="33"/>
  <c r="EY29" i="33" s="1"/>
  <c r="DF28" i="33"/>
  <c r="EX28" i="33" s="1"/>
  <c r="CO29" i="33"/>
  <c r="NU29" i="33"/>
  <c r="BK77" i="32"/>
  <c r="BN77" i="32" s="1"/>
  <c r="AV77" i="32"/>
  <c r="AY77" i="32" s="1"/>
  <c r="AN78" i="32"/>
  <c r="AO78" i="32" s="1"/>
  <c r="AP78" i="32" s="1"/>
  <c r="AQ78" i="32" s="1"/>
  <c r="BC78" i="32"/>
  <c r="BD78" i="32" s="1"/>
  <c r="BE78" i="32" s="1"/>
  <c r="BF78" i="32" s="1"/>
  <c r="CA79" i="32"/>
  <c r="BQ79" i="32" s="1"/>
  <c r="BV78" i="32"/>
  <c r="BW78" i="32" s="1"/>
  <c r="CD78" i="32"/>
  <c r="CB78" i="32"/>
  <c r="CR77" i="32"/>
  <c r="GD77" i="32"/>
  <c r="FO77" i="32"/>
  <c r="LH28" i="33"/>
  <c r="GS77" i="32"/>
  <c r="AF25" i="32"/>
  <c r="Y25" i="32"/>
  <c r="JA77" i="32"/>
  <c r="EF77" i="32"/>
  <c r="EG78" i="32"/>
  <c r="DZ78" i="32" s="1"/>
  <c r="EA78" i="32" s="1"/>
  <c r="EB78" i="32" s="1"/>
  <c r="EC78" i="32" s="1"/>
  <c r="EH77" i="32"/>
  <c r="KR54" i="32"/>
  <c r="KH54" i="32" s="1"/>
  <c r="KM53" i="32"/>
  <c r="KN53" i="32" s="1"/>
  <c r="KS53" i="32"/>
  <c r="GN77" i="32"/>
  <c r="GO78" i="32"/>
  <c r="GH78" i="32" s="1"/>
  <c r="GI78" i="32" s="1"/>
  <c r="GJ78" i="32" s="1"/>
  <c r="GK78" i="32" s="1"/>
  <c r="FY77" i="32"/>
  <c r="FZ78" i="32"/>
  <c r="FS78" i="32" s="1"/>
  <c r="FT78" i="32" s="1"/>
  <c r="FU78" i="32" s="1"/>
  <c r="FV78" i="32" s="1"/>
  <c r="LB53" i="32"/>
  <c r="LC53" i="32" s="1"/>
  <c r="LH53" i="32"/>
  <c r="LG54" i="32"/>
  <c r="KW54" i="32" s="1"/>
  <c r="JK53" i="32"/>
  <c r="JL54" i="32"/>
  <c r="JE54" i="32" s="1"/>
  <c r="JF54" i="32" s="1"/>
  <c r="JG54" i="32" s="1"/>
  <c r="JM53" i="32"/>
  <c r="KD53" i="32"/>
  <c r="KC54" i="32"/>
  <c r="JS54" i="32" s="1"/>
  <c r="JX53" i="32"/>
  <c r="JY53" i="32" s="1"/>
  <c r="HC77" i="32"/>
  <c r="HD78" i="32"/>
  <c r="GW78" i="32" s="1"/>
  <c r="GX78" i="32" s="1"/>
  <c r="GY78" i="32" s="1"/>
  <c r="GZ78" i="32" s="1"/>
  <c r="HE77" i="32"/>
  <c r="IG77" i="32"/>
  <c r="IH78" i="32"/>
  <c r="IA78" i="32" s="1"/>
  <c r="IB78" i="32" s="1"/>
  <c r="IC78" i="32" s="1"/>
  <c r="ID78" i="32" s="1"/>
  <c r="II77" i="32"/>
  <c r="LQ53" i="32"/>
  <c r="LR53" i="32" s="1"/>
  <c r="LW53" i="32"/>
  <c r="LV54" i="32"/>
  <c r="LL54" i="32" s="1"/>
  <c r="FJ77" i="32"/>
  <c r="FK78" i="32"/>
  <c r="FD78" i="32" s="1"/>
  <c r="FE78" i="32" s="1"/>
  <c r="FF78" i="32" s="1"/>
  <c r="FG78" i="32" s="1"/>
  <c r="EU77" i="32"/>
  <c r="EV78" i="32"/>
  <c r="EO78" i="32" s="1"/>
  <c r="EP78" i="32" s="1"/>
  <c r="EQ78" i="32" s="1"/>
  <c r="ER78" i="32" s="1"/>
  <c r="CM77" i="32"/>
  <c r="CN78" i="32"/>
  <c r="CG78" i="32" s="1"/>
  <c r="CH78" i="32" s="1"/>
  <c r="CI78" i="32" s="1"/>
  <c r="CJ78" i="32" s="1"/>
  <c r="HR77" i="32"/>
  <c r="HS78" i="32"/>
  <c r="HL78" i="32" s="1"/>
  <c r="HM78" i="32" s="1"/>
  <c r="HN78" i="32" s="1"/>
  <c r="HO78" i="32" s="1"/>
  <c r="HT77" i="32"/>
  <c r="IV77" i="32"/>
  <c r="IW78" i="32"/>
  <c r="IP78" i="32" s="1"/>
  <c r="IQ78" i="32" s="1"/>
  <c r="IR78" i="32" s="1"/>
  <c r="IS78" i="32" s="1"/>
  <c r="EW77" i="32"/>
  <c r="DQ77" i="32"/>
  <c r="DR78" i="32"/>
  <c r="DK78" i="32" s="1"/>
  <c r="DL78" i="32" s="1"/>
  <c r="DM78" i="32" s="1"/>
  <c r="DN78" i="32" s="1"/>
  <c r="DS77" i="32"/>
  <c r="DB77" i="32"/>
  <c r="DC78" i="32"/>
  <c r="CV78" i="32" s="1"/>
  <c r="CW78" i="32" s="1"/>
  <c r="CX78" i="32" s="1"/>
  <c r="CY78" i="32" s="1"/>
  <c r="DD77" i="32"/>
  <c r="RJ28" i="33" l="1"/>
  <c r="EO28" i="33"/>
  <c r="IY29" i="33"/>
  <c r="QV28" i="33"/>
  <c r="OH28" i="33"/>
  <c r="RA28" i="33"/>
  <c r="OM28" i="33"/>
  <c r="NL29" i="33"/>
  <c r="HE28" i="33"/>
  <c r="QM28" i="33" s="1"/>
  <c r="PQ28" i="33" s="1"/>
  <c r="NB29" i="33"/>
  <c r="MN28" i="33"/>
  <c r="GN29" i="33"/>
  <c r="PV29" i="33" s="1"/>
  <c r="OZ29" i="33" s="1"/>
  <c r="JY28" i="33"/>
  <c r="MO29" i="33"/>
  <c r="MW28" i="33"/>
  <c r="KD28" i="33"/>
  <c r="AM29" i="33"/>
  <c r="BI29" i="33" s="1"/>
  <c r="CE29" i="33" s="1"/>
  <c r="FW28" i="33"/>
  <c r="KC28" i="33"/>
  <c r="GF28" i="33"/>
  <c r="OR28" i="33" s="1"/>
  <c r="KL28" i="33"/>
  <c r="FZ28" i="33"/>
  <c r="OL28" i="33" s="1"/>
  <c r="KF28" i="33"/>
  <c r="NC28" i="33"/>
  <c r="ML29" i="33"/>
  <c r="JI29" i="33"/>
  <c r="LI28" i="33"/>
  <c r="FX28" i="33"/>
  <c r="OJ28" i="33" s="1"/>
  <c r="FS28" i="33"/>
  <c r="MB29" i="33"/>
  <c r="HD29" i="33"/>
  <c r="HZ29" i="33" s="1"/>
  <c r="QH28" i="33"/>
  <c r="PL28" i="33" s="1"/>
  <c r="GP28" i="33"/>
  <c r="HL28" i="33" s="1"/>
  <c r="GQ29" i="33"/>
  <c r="PY29" i="33" s="1"/>
  <c r="PC29" i="33" s="1"/>
  <c r="GY28" i="33"/>
  <c r="MA29" i="33" s="1"/>
  <c r="DK29" i="33"/>
  <c r="FC29" i="33" s="1"/>
  <c r="CR29" i="33"/>
  <c r="NZ29" i="33"/>
  <c r="NQ29" i="33"/>
  <c r="IS29" i="33"/>
  <c r="AG29" i="33"/>
  <c r="JB78" i="32"/>
  <c r="IY79" i="32"/>
  <c r="IO79" i="32" s="1"/>
  <c r="IZ78" i="32"/>
  <c r="IT78" i="32"/>
  <c r="IU78" i="32" s="1"/>
  <c r="HU79" i="32"/>
  <c r="HK79" i="32" s="1"/>
  <c r="HP78" i="32"/>
  <c r="HQ78" i="32" s="1"/>
  <c r="HT78" i="32" s="1"/>
  <c r="HV78" i="32"/>
  <c r="HX78" i="32"/>
  <c r="CZ78" i="32"/>
  <c r="DA78" i="32" s="1"/>
  <c r="DD78" i="32" s="1"/>
  <c r="DE79" i="32"/>
  <c r="CU79" i="32" s="1"/>
  <c r="DF78" i="32"/>
  <c r="DH78" i="32"/>
  <c r="CS78" i="32"/>
  <c r="CQ78" i="32"/>
  <c r="CP79" i="32"/>
  <c r="CF79" i="32" s="1"/>
  <c r="CK78" i="32"/>
  <c r="CL78" i="32" s="1"/>
  <c r="DT79" i="32"/>
  <c r="DJ79" i="32" s="1"/>
  <c r="DO78" i="32"/>
  <c r="DP78" i="32" s="1"/>
  <c r="DS78" i="32" s="1"/>
  <c r="DW78" i="32"/>
  <c r="DU78" i="32"/>
  <c r="DG77" i="32"/>
  <c r="FH78" i="32"/>
  <c r="FI78" i="32" s="1"/>
  <c r="FN78" i="32"/>
  <c r="FP78" i="32"/>
  <c r="FM79" i="32"/>
  <c r="FC79" i="32" s="1"/>
  <c r="DV77" i="32"/>
  <c r="GB79" i="32"/>
  <c r="FR79" i="32" s="1"/>
  <c r="FW78" i="32"/>
  <c r="FX78" i="32" s="1"/>
  <c r="GC78" i="32"/>
  <c r="GE78" i="32"/>
  <c r="EI79" i="32"/>
  <c r="DY79" i="32" s="1"/>
  <c r="ED78" i="32"/>
  <c r="EE78" i="32" s="1"/>
  <c r="EH78" i="32" s="1"/>
  <c r="EL78" i="32"/>
  <c r="EJ78" i="32"/>
  <c r="JH54" i="32"/>
  <c r="JQ54" i="32"/>
  <c r="IJ79" i="32"/>
  <c r="HZ79" i="32" s="1"/>
  <c r="IK78" i="32"/>
  <c r="IM78" i="32"/>
  <c r="IE78" i="32"/>
  <c r="IF78" i="32" s="1"/>
  <c r="II78" i="32" s="1"/>
  <c r="HF79" i="32"/>
  <c r="GV79" i="32" s="1"/>
  <c r="HG78" i="32"/>
  <c r="HA78" i="32"/>
  <c r="HB78" i="32" s="1"/>
  <c r="HE78" i="32" s="1"/>
  <c r="HI78" i="32"/>
  <c r="BI78" i="32"/>
  <c r="BL79" i="32"/>
  <c r="BB79" i="32" s="1"/>
  <c r="BO78" i="32"/>
  <c r="BG78" i="32"/>
  <c r="BH78" i="32" s="1"/>
  <c r="BM78" i="32"/>
  <c r="JP53" i="32"/>
  <c r="LD53" i="32"/>
  <c r="LE54" i="32"/>
  <c r="KX54" i="32" s="1"/>
  <c r="KY54" i="32" s="1"/>
  <c r="KZ54" i="32" s="1"/>
  <c r="LF53" i="32"/>
  <c r="KP54" i="32"/>
  <c r="KI54" i="32" s="1"/>
  <c r="KJ54" i="32" s="1"/>
  <c r="KK54" i="32" s="1"/>
  <c r="KO53" i="32"/>
  <c r="KQ53" i="32"/>
  <c r="EK77" i="32"/>
  <c r="EZ77" i="32"/>
  <c r="EY78" i="32"/>
  <c r="FA78" i="32"/>
  <c r="EX79" i="32"/>
  <c r="EN79" i="32" s="1"/>
  <c r="ES78" i="32"/>
  <c r="ET78" i="32" s="1"/>
  <c r="HW77" i="32"/>
  <c r="GQ79" i="32"/>
  <c r="GG79" i="32" s="1"/>
  <c r="GL78" i="32"/>
  <c r="GM78" i="32" s="1"/>
  <c r="GT78" i="32"/>
  <c r="GR78" i="32"/>
  <c r="KA54" i="32"/>
  <c r="JT54" i="32" s="1"/>
  <c r="JU54" i="32" s="1"/>
  <c r="JV54" i="32" s="1"/>
  <c r="JZ53" i="32"/>
  <c r="KB53" i="32"/>
  <c r="AE26" i="32"/>
  <c r="Z25" i="32"/>
  <c r="AC25" i="32" s="1"/>
  <c r="AJ25" i="32"/>
  <c r="BX78" i="32"/>
  <c r="BY79" i="32"/>
  <c r="BR79" i="32" s="1"/>
  <c r="BS79" i="32" s="1"/>
  <c r="BT79" i="32" s="1"/>
  <c r="BU79" i="32" s="1"/>
  <c r="BZ78" i="32"/>
  <c r="LS53" i="32"/>
  <c r="LT54" i="32"/>
  <c r="LM54" i="32" s="1"/>
  <c r="LN54" i="32" s="1"/>
  <c r="LO54" i="32" s="1"/>
  <c r="LU53" i="32"/>
  <c r="IL77" i="32"/>
  <c r="AZ78" i="32"/>
  <c r="AT78" i="32"/>
  <c r="AW79" i="32"/>
  <c r="AM79" i="32" s="1"/>
  <c r="AX78" i="32"/>
  <c r="AR78" i="32"/>
  <c r="AS78" i="32" s="1"/>
  <c r="HH77" i="32"/>
  <c r="EC29" i="33" l="1"/>
  <c r="EL28" i="33"/>
  <c r="DZ29" i="33"/>
  <c r="X29" i="33"/>
  <c r="AT29" i="33" s="1"/>
  <c r="BP29" i="33" s="1"/>
  <c r="EQ28" i="33"/>
  <c r="QW28" i="33"/>
  <c r="OI28" i="33"/>
  <c r="NI29" i="33"/>
  <c r="OE28" i="33"/>
  <c r="IJ29" i="33"/>
  <c r="MG29" i="33"/>
  <c r="IA28" i="33"/>
  <c r="HJ29" i="33"/>
  <c r="LP30" i="33"/>
  <c r="MS29" i="33"/>
  <c r="NM29" i="33"/>
  <c r="NP29" i="33"/>
  <c r="QZ28" i="33"/>
  <c r="RF28" i="33"/>
  <c r="GG28" i="33"/>
  <c r="OS28" i="33" s="1"/>
  <c r="KM28" i="33"/>
  <c r="JL29" i="33"/>
  <c r="NN29" i="33"/>
  <c r="MF30" i="33"/>
  <c r="PX28" i="33"/>
  <c r="PB28" i="33" s="1"/>
  <c r="QS28" i="33"/>
  <c r="QX28" i="33"/>
  <c r="QG28" i="33"/>
  <c r="PK28" i="33" s="1"/>
  <c r="QL29" i="33"/>
  <c r="PP29" i="33" s="1"/>
  <c r="LF28" i="33"/>
  <c r="LR29" i="33"/>
  <c r="HM29" i="33"/>
  <c r="LS30" i="33"/>
  <c r="HU28" i="33"/>
  <c r="GU29" i="33"/>
  <c r="QC29" i="33" s="1"/>
  <c r="PG29" i="33" s="1"/>
  <c r="DN29" i="33"/>
  <c r="FF29" i="33" s="1"/>
  <c r="DA29" i="33"/>
  <c r="KW29" i="33"/>
  <c r="KT29" i="33"/>
  <c r="AC29" i="33"/>
  <c r="IO29" i="33"/>
  <c r="AL29" i="33"/>
  <c r="IX29" i="33"/>
  <c r="BC29" i="33"/>
  <c r="BY29" i="33" s="1"/>
  <c r="NV29" i="33"/>
  <c r="DV78" i="32"/>
  <c r="LP54" i="32"/>
  <c r="LY54" i="32"/>
  <c r="CA80" i="32"/>
  <c r="BQ80" i="32" s="1"/>
  <c r="BV79" i="32"/>
  <c r="BW79" i="32" s="1"/>
  <c r="BZ79" i="32" s="1"/>
  <c r="CD79" i="32"/>
  <c r="CB79" i="32"/>
  <c r="LX53" i="32"/>
  <c r="BJ79" i="32"/>
  <c r="BC79" i="32" s="1"/>
  <c r="BD79" i="32" s="1"/>
  <c r="BE79" i="32" s="1"/>
  <c r="BF79" i="32" s="1"/>
  <c r="BK78" i="32"/>
  <c r="IH79" i="32"/>
  <c r="IA79" i="32" s="1"/>
  <c r="IB79" i="32" s="1"/>
  <c r="IC79" i="32" s="1"/>
  <c r="ID79" i="32" s="1"/>
  <c r="IG78" i="32"/>
  <c r="JN55" i="32"/>
  <c r="JD55" i="32" s="1"/>
  <c r="JI54" i="32"/>
  <c r="JJ54" i="32" s="1"/>
  <c r="JO54" i="32"/>
  <c r="DG78" i="32"/>
  <c r="IW79" i="32"/>
  <c r="IP79" i="32" s="1"/>
  <c r="IQ79" i="32" s="1"/>
  <c r="IR79" i="32" s="1"/>
  <c r="IS79" i="32" s="1"/>
  <c r="IV78" i="32"/>
  <c r="IX78" i="32"/>
  <c r="KF54" i="32"/>
  <c r="JW54" i="32"/>
  <c r="IL78" i="32"/>
  <c r="HH78" i="32"/>
  <c r="LA54" i="32"/>
  <c r="LJ54" i="32"/>
  <c r="AU79" i="32"/>
  <c r="AN79" i="32" s="1"/>
  <c r="AO79" i="32" s="1"/>
  <c r="AP79" i="32" s="1"/>
  <c r="AQ79" i="32" s="1"/>
  <c r="AV78" i="32"/>
  <c r="CC78" i="32"/>
  <c r="LK28" i="33"/>
  <c r="KE53" i="32"/>
  <c r="HW78" i="32"/>
  <c r="HC78" i="32"/>
  <c r="HD79" i="32"/>
  <c r="GW79" i="32" s="1"/>
  <c r="GX79" i="32" s="1"/>
  <c r="GY79" i="32" s="1"/>
  <c r="GZ79" i="32" s="1"/>
  <c r="KU54" i="32"/>
  <c r="KL54" i="32"/>
  <c r="EV79" i="32"/>
  <c r="EO79" i="32" s="1"/>
  <c r="EP79" i="32" s="1"/>
  <c r="EQ79" i="32" s="1"/>
  <c r="ER79" i="32" s="1"/>
  <c r="EU78" i="32"/>
  <c r="EK78" i="32"/>
  <c r="FY78" i="32"/>
  <c r="FZ79" i="32"/>
  <c r="FS79" i="32" s="1"/>
  <c r="FT79" i="32" s="1"/>
  <c r="FU79" i="32" s="1"/>
  <c r="FV79" i="32" s="1"/>
  <c r="GA78" i="32"/>
  <c r="FJ78" i="32"/>
  <c r="FK79" i="32"/>
  <c r="FD79" i="32" s="1"/>
  <c r="FE79" i="32" s="1"/>
  <c r="FF79" i="32" s="1"/>
  <c r="FG79" i="32" s="1"/>
  <c r="FL78" i="32"/>
  <c r="CM78" i="32"/>
  <c r="CN79" i="32"/>
  <c r="CG79" i="32" s="1"/>
  <c r="CH79" i="32" s="1"/>
  <c r="CI79" i="32" s="1"/>
  <c r="CJ79" i="32" s="1"/>
  <c r="CO78" i="32"/>
  <c r="HS79" i="32"/>
  <c r="HL79" i="32" s="1"/>
  <c r="HM79" i="32" s="1"/>
  <c r="HN79" i="32" s="1"/>
  <c r="HO79" i="32" s="1"/>
  <c r="HR78" i="32"/>
  <c r="AI25" i="32"/>
  <c r="GO79" i="32"/>
  <c r="GH79" i="32" s="1"/>
  <c r="GI79" i="32" s="1"/>
  <c r="GJ79" i="32" s="1"/>
  <c r="GK79" i="32" s="1"/>
  <c r="GN78" i="32"/>
  <c r="GP78" i="32"/>
  <c r="EW78" i="32"/>
  <c r="KT53" i="32"/>
  <c r="LI53" i="32"/>
  <c r="EF78" i="32"/>
  <c r="EG79" i="32"/>
  <c r="DZ79" i="32" s="1"/>
  <c r="EA79" i="32" s="1"/>
  <c r="EB79" i="32" s="1"/>
  <c r="EC79" i="32" s="1"/>
  <c r="DQ78" i="32"/>
  <c r="DR79" i="32"/>
  <c r="DK79" i="32" s="1"/>
  <c r="DL79" i="32" s="1"/>
  <c r="DM79" i="32" s="1"/>
  <c r="DN79" i="32" s="1"/>
  <c r="DB78" i="32"/>
  <c r="DC79" i="32"/>
  <c r="CV79" i="32" s="1"/>
  <c r="CW79" i="32" s="1"/>
  <c r="CX79" i="32" s="1"/>
  <c r="CY79" i="32" s="1"/>
  <c r="EP29" i="33" l="1"/>
  <c r="EB28" i="33"/>
  <c r="AB29" i="33"/>
  <c r="AX29" i="33" s="1"/>
  <c r="BT29" i="33" s="1"/>
  <c r="EK28" i="33"/>
  <c r="IK29" i="33"/>
  <c r="IG29" i="33"/>
  <c r="EG29" i="33"/>
  <c r="Z29" i="33"/>
  <c r="AV29" i="33" s="1"/>
  <c r="BR29" i="33" s="1"/>
  <c r="U29" i="33"/>
  <c r="AQ29" i="33" s="1"/>
  <c r="BM29" i="33" s="1"/>
  <c r="CI29" i="33" s="1"/>
  <c r="JC29" i="33" s="1"/>
  <c r="MV29" i="33"/>
  <c r="KJ28" i="33"/>
  <c r="IN29" i="33"/>
  <c r="Y29" i="33"/>
  <c r="AU29" i="33" s="1"/>
  <c r="BQ29" i="33" s="1"/>
  <c r="CM29" i="33" s="1"/>
  <c r="NW29" i="33"/>
  <c r="RG28" i="33"/>
  <c r="FR29" i="33"/>
  <c r="JX29" i="33"/>
  <c r="FU29" i="33"/>
  <c r="KA29" i="33"/>
  <c r="GI28" i="33"/>
  <c r="OU28" i="33" s="1"/>
  <c r="KO28" i="33"/>
  <c r="JU29" i="33"/>
  <c r="KV28" i="33"/>
  <c r="LE28" i="33"/>
  <c r="IL29" i="33"/>
  <c r="GD28" i="33"/>
  <c r="LJ29" i="33"/>
  <c r="GX29" i="33"/>
  <c r="QF29" i="33" s="1"/>
  <c r="PJ29" i="33" s="1"/>
  <c r="LW30" i="33"/>
  <c r="HQ29" i="33"/>
  <c r="DW29" i="33"/>
  <c r="FO29" i="33" s="1"/>
  <c r="LA29" i="33"/>
  <c r="CL29" i="33"/>
  <c r="CU29" i="33"/>
  <c r="IT29" i="33"/>
  <c r="AH29" i="33"/>
  <c r="AY29" i="33"/>
  <c r="BU29" i="33" s="1"/>
  <c r="BH29" i="33"/>
  <c r="CD29" i="33" s="1"/>
  <c r="AW80" i="32"/>
  <c r="AM80" i="32" s="1"/>
  <c r="AZ79" i="32"/>
  <c r="AT79" i="32"/>
  <c r="AR79" i="32"/>
  <c r="AS79" i="32" s="1"/>
  <c r="AU80" i="32" s="1"/>
  <c r="AX79" i="32"/>
  <c r="GQ80" i="32"/>
  <c r="GG80" i="32" s="1"/>
  <c r="GL79" i="32"/>
  <c r="GM79" i="32" s="1"/>
  <c r="GP79" i="32" s="1"/>
  <c r="GR79" i="32"/>
  <c r="GT79" i="32"/>
  <c r="EI80" i="32"/>
  <c r="DY80" i="32" s="1"/>
  <c r="ED79" i="32"/>
  <c r="EE79" i="32" s="1"/>
  <c r="EL79" i="32"/>
  <c r="EJ79" i="32"/>
  <c r="DH79" i="32"/>
  <c r="CZ79" i="32"/>
  <c r="DA79" i="32" s="1"/>
  <c r="DF79" i="32"/>
  <c r="DE80" i="32"/>
  <c r="CU80" i="32" s="1"/>
  <c r="DT80" i="32"/>
  <c r="DJ80" i="32" s="1"/>
  <c r="DO79" i="32"/>
  <c r="DP79" i="32" s="1"/>
  <c r="DU79" i="32"/>
  <c r="DW79" i="32"/>
  <c r="CK79" i="32"/>
  <c r="CL79" i="32" s="1"/>
  <c r="CO79" i="32" s="1"/>
  <c r="CS79" i="32"/>
  <c r="CP80" i="32"/>
  <c r="CF80" i="32" s="1"/>
  <c r="CQ79" i="32"/>
  <c r="EZ78" i="32"/>
  <c r="FO78" i="32"/>
  <c r="BN78" i="32"/>
  <c r="ES79" i="32"/>
  <c r="ET79" i="32" s="1"/>
  <c r="EW79" i="32" s="1"/>
  <c r="EY79" i="32"/>
  <c r="FA79" i="32"/>
  <c r="EX80" i="32"/>
  <c r="EN80" i="32" s="1"/>
  <c r="AD25" i="32"/>
  <c r="Q26" i="32"/>
  <c r="AG26" i="32"/>
  <c r="IT79" i="32"/>
  <c r="IU79" i="32" s="1"/>
  <c r="IX79" i="32" s="1"/>
  <c r="JB79" i="32"/>
  <c r="IY80" i="32"/>
  <c r="IO80" i="32" s="1"/>
  <c r="IZ79" i="32"/>
  <c r="CR78" i="32"/>
  <c r="JA78" i="32"/>
  <c r="BX79" i="32"/>
  <c r="BY80" i="32"/>
  <c r="BR80" i="32" s="1"/>
  <c r="BS80" i="32" s="1"/>
  <c r="BT80" i="32" s="1"/>
  <c r="BU80" i="32" s="1"/>
  <c r="LV55" i="32"/>
  <c r="LL55" i="32" s="1"/>
  <c r="LW54" i="32"/>
  <c r="LQ54" i="32"/>
  <c r="LR54" i="32" s="1"/>
  <c r="HU80" i="32"/>
  <c r="HK80" i="32" s="1"/>
  <c r="HP79" i="32"/>
  <c r="HQ79" i="32" s="1"/>
  <c r="HV79" i="32"/>
  <c r="HX79" i="32"/>
  <c r="IK79" i="32"/>
  <c r="IE79" i="32"/>
  <c r="IF79" i="32" s="1"/>
  <c r="IM79" i="32"/>
  <c r="IJ80" i="32"/>
  <c r="HZ80" i="32" s="1"/>
  <c r="BL80" i="32"/>
  <c r="BB80" i="32" s="1"/>
  <c r="BI79" i="32"/>
  <c r="BG79" i="32"/>
  <c r="BH79" i="32" s="1"/>
  <c r="BJ80" i="32" s="1"/>
  <c r="BM79" i="32"/>
  <c r="BO79" i="32"/>
  <c r="CC79" i="32"/>
  <c r="LG55" i="32"/>
  <c r="KW55" i="32" s="1"/>
  <c r="LB54" i="32"/>
  <c r="LC54" i="32" s="1"/>
  <c r="LH54" i="32"/>
  <c r="JK54" i="32"/>
  <c r="JL55" i="32"/>
  <c r="JE55" i="32" s="1"/>
  <c r="JF55" i="32" s="1"/>
  <c r="JG55" i="32" s="1"/>
  <c r="JM54" i="32"/>
  <c r="FM80" i="32"/>
  <c r="FC80" i="32" s="1"/>
  <c r="FN79" i="32"/>
  <c r="FP79" i="32"/>
  <c r="FH79" i="32"/>
  <c r="FI79" i="32" s="1"/>
  <c r="GB80" i="32"/>
  <c r="FR80" i="32" s="1"/>
  <c r="GC79" i="32"/>
  <c r="FW79" i="32"/>
  <c r="FX79" i="32" s="1"/>
  <c r="GE79" i="32"/>
  <c r="HI79" i="32"/>
  <c r="HG79" i="32"/>
  <c r="HF80" i="32"/>
  <c r="GV80" i="32" s="1"/>
  <c r="HA79" i="32"/>
  <c r="HB79" i="32" s="1"/>
  <c r="GS78" i="32"/>
  <c r="GD78" i="32"/>
  <c r="KR55" i="32"/>
  <c r="KH55" i="32" s="1"/>
  <c r="KS54" i="32"/>
  <c r="KM54" i="32"/>
  <c r="KN54" i="32" s="1"/>
  <c r="AY78" i="32"/>
  <c r="KD54" i="32"/>
  <c r="JX54" i="32"/>
  <c r="JY54" i="32" s="1"/>
  <c r="KC55" i="32"/>
  <c r="JS55" i="32" s="1"/>
  <c r="AI29" i="33" l="1"/>
  <c r="BE29" i="33" s="1"/>
  <c r="CA29" i="33" s="1"/>
  <c r="EJ29" i="33"/>
  <c r="DE29" i="33"/>
  <c r="NH30" i="33"/>
  <c r="IF30" i="33" s="1"/>
  <c r="OD29" i="33"/>
  <c r="NT29" i="33"/>
  <c r="OP28" i="33"/>
  <c r="NK30" i="33"/>
  <c r="OG29" i="33"/>
  <c r="KN29" i="33"/>
  <c r="NE29" i="33"/>
  <c r="IU29" i="33"/>
  <c r="QR29" i="33"/>
  <c r="RI28" i="33"/>
  <c r="QU29" i="33"/>
  <c r="KE29" i="33"/>
  <c r="GC28" i="33"/>
  <c r="KI28" i="33"/>
  <c r="FT28" i="33"/>
  <c r="OF28" i="33" s="1"/>
  <c r="JZ28" i="33"/>
  <c r="JG29" i="33"/>
  <c r="JO29" i="33"/>
  <c r="JF29" i="33"/>
  <c r="FY29" i="33"/>
  <c r="RD28" i="33"/>
  <c r="GH29" i="33"/>
  <c r="OT29" i="33" s="1"/>
  <c r="HT29" i="33"/>
  <c r="LZ30" i="33"/>
  <c r="HG29" i="33"/>
  <c r="IC29" i="33" s="1"/>
  <c r="DI29" i="33"/>
  <c r="FA29" i="33" s="1"/>
  <c r="DQ29" i="33"/>
  <c r="FI29" i="33" s="1"/>
  <c r="DH29" i="33"/>
  <c r="EZ29" i="33" s="1"/>
  <c r="CN29" i="33"/>
  <c r="CZ29" i="33"/>
  <c r="CQ29" i="33"/>
  <c r="CP29" i="33"/>
  <c r="LD29" i="33"/>
  <c r="NY29" i="33"/>
  <c r="BD29" i="33"/>
  <c r="BZ29" i="33" s="1"/>
  <c r="AV79" i="32"/>
  <c r="AY79" i="32" s="1"/>
  <c r="BC80" i="32"/>
  <c r="BD80" i="32" s="1"/>
  <c r="BE80" i="32" s="1"/>
  <c r="BF80" i="32" s="1"/>
  <c r="AN80" i="32"/>
  <c r="AO80" i="32" s="1"/>
  <c r="AP80" i="32" s="1"/>
  <c r="AQ80" i="32" s="1"/>
  <c r="EZ79" i="32"/>
  <c r="IG79" i="32"/>
  <c r="IH80" i="32"/>
  <c r="IA80" i="32" s="1"/>
  <c r="IB80" i="32" s="1"/>
  <c r="IC80" i="32" s="1"/>
  <c r="ID80" i="32" s="1"/>
  <c r="II79" i="32"/>
  <c r="HR79" i="32"/>
  <c r="HS80" i="32"/>
  <c r="HL80" i="32" s="1"/>
  <c r="HM80" i="32" s="1"/>
  <c r="HN80" i="32" s="1"/>
  <c r="HO80" i="32" s="1"/>
  <c r="HT79" i="32"/>
  <c r="JA79" i="32"/>
  <c r="S26" i="32"/>
  <c r="T26" i="32" s="1"/>
  <c r="AA26" i="32"/>
  <c r="JQ55" i="32"/>
  <c r="JH55" i="32"/>
  <c r="FY79" i="32"/>
  <c r="FZ80" i="32"/>
  <c r="FS80" i="32" s="1"/>
  <c r="FT80" i="32" s="1"/>
  <c r="FU80" i="32" s="1"/>
  <c r="FV80" i="32" s="1"/>
  <c r="JP54" i="32"/>
  <c r="DQ79" i="32"/>
  <c r="DR80" i="32"/>
  <c r="DK80" i="32" s="1"/>
  <c r="DL80" i="32" s="1"/>
  <c r="DM80" i="32" s="1"/>
  <c r="DN80" i="32" s="1"/>
  <c r="DS79" i="32"/>
  <c r="DB79" i="32"/>
  <c r="DC80" i="32"/>
  <c r="CV80" i="32" s="1"/>
  <c r="CW80" i="32" s="1"/>
  <c r="CX80" i="32" s="1"/>
  <c r="CY80" i="32" s="1"/>
  <c r="DD79" i="32"/>
  <c r="EF79" i="32"/>
  <c r="EG80" i="32"/>
  <c r="DZ80" i="32" s="1"/>
  <c r="EA80" i="32" s="1"/>
  <c r="EB80" i="32" s="1"/>
  <c r="EC80" i="32" s="1"/>
  <c r="EH79" i="32"/>
  <c r="GO80" i="32"/>
  <c r="GH80" i="32" s="1"/>
  <c r="GI80" i="32" s="1"/>
  <c r="GJ80" i="32" s="1"/>
  <c r="GK80" i="32" s="1"/>
  <c r="GN79" i="32"/>
  <c r="KA55" i="32"/>
  <c r="JT55" i="32" s="1"/>
  <c r="JU55" i="32" s="1"/>
  <c r="JV55" i="32" s="1"/>
  <c r="JZ54" i="32"/>
  <c r="KB54" i="32"/>
  <c r="KP55" i="32"/>
  <c r="KI55" i="32" s="1"/>
  <c r="KJ55" i="32" s="1"/>
  <c r="KK55" i="32" s="1"/>
  <c r="KO54" i="32"/>
  <c r="KQ54" i="32"/>
  <c r="LD54" i="32"/>
  <c r="LE55" i="32"/>
  <c r="KX55" i="32" s="1"/>
  <c r="KY55" i="32" s="1"/>
  <c r="KZ55" i="32" s="1"/>
  <c r="LF54" i="32"/>
  <c r="LT55" i="32"/>
  <c r="LM55" i="32" s="1"/>
  <c r="LN55" i="32" s="1"/>
  <c r="LO55" i="32" s="1"/>
  <c r="LS54" i="32"/>
  <c r="LU54" i="32"/>
  <c r="BK79" i="32"/>
  <c r="CM79" i="32"/>
  <c r="CN80" i="32"/>
  <c r="CG80" i="32" s="1"/>
  <c r="CH80" i="32" s="1"/>
  <c r="CI80" i="32" s="1"/>
  <c r="CJ80" i="32" s="1"/>
  <c r="GA79" i="32"/>
  <c r="GS79" i="32"/>
  <c r="HD80" i="32"/>
  <c r="GW80" i="32" s="1"/>
  <c r="GX80" i="32" s="1"/>
  <c r="GY80" i="32" s="1"/>
  <c r="GZ80" i="32" s="1"/>
  <c r="HC79" i="32"/>
  <c r="HE79" i="32"/>
  <c r="FK80" i="32"/>
  <c r="FD80" i="32" s="1"/>
  <c r="FE80" i="32" s="1"/>
  <c r="FF80" i="32" s="1"/>
  <c r="FG80" i="32" s="1"/>
  <c r="FJ79" i="32"/>
  <c r="BV80" i="32"/>
  <c r="BW80" i="32" s="1"/>
  <c r="CD80" i="32"/>
  <c r="CB80" i="32"/>
  <c r="CA81" i="32"/>
  <c r="BQ81" i="32" s="1"/>
  <c r="CR79" i="32"/>
  <c r="IV79" i="32"/>
  <c r="IW80" i="32"/>
  <c r="IP80" i="32" s="1"/>
  <c r="IQ80" i="32" s="1"/>
  <c r="IR80" i="32" s="1"/>
  <c r="IS80" i="32" s="1"/>
  <c r="EU79" i="32"/>
  <c r="EV80" i="32"/>
  <c r="EO80" i="32" s="1"/>
  <c r="EP80" i="32" s="1"/>
  <c r="EQ80" i="32" s="1"/>
  <c r="ER80" i="32" s="1"/>
  <c r="FL79" i="32"/>
  <c r="IR29" i="33" l="1"/>
  <c r="II30" i="33"/>
  <c r="T30" i="33"/>
  <c r="EW29" i="33"/>
  <c r="MM29" i="33" s="1"/>
  <c r="AF29" i="33"/>
  <c r="BB29" i="33" s="1"/>
  <c r="W30" i="33"/>
  <c r="AS30" i="33" s="1"/>
  <c r="BO30" i="33" s="1"/>
  <c r="RC28" i="33"/>
  <c r="OO28" i="33"/>
  <c r="QY29" i="33"/>
  <c r="OK29" i="33"/>
  <c r="GS29" i="33"/>
  <c r="LU30" i="33" s="1"/>
  <c r="MP29" i="33"/>
  <c r="HA29" i="33"/>
  <c r="HW29" i="33" s="1"/>
  <c r="NO30" i="33"/>
  <c r="NS29" i="33"/>
  <c r="QT28" i="33"/>
  <c r="GB29" i="33"/>
  <c r="KH29" i="33"/>
  <c r="NJ29" i="33"/>
  <c r="MY29" i="33"/>
  <c r="MQ29" i="33"/>
  <c r="JJ29" i="33"/>
  <c r="JK29" i="33"/>
  <c r="JT29" i="33"/>
  <c r="JH29" i="33"/>
  <c r="RH29" i="33"/>
  <c r="NX30" i="33"/>
  <c r="MI30" i="33"/>
  <c r="QO29" i="33"/>
  <c r="PS29" i="33" s="1"/>
  <c r="GR29" i="33"/>
  <c r="PZ29" i="33" s="1"/>
  <c r="PD29" i="33" s="1"/>
  <c r="DJ29" i="33"/>
  <c r="FB29" i="33" s="1"/>
  <c r="DV29" i="33"/>
  <c r="FN29" i="33" s="1"/>
  <c r="DL29" i="33"/>
  <c r="FD29" i="33" s="1"/>
  <c r="DM29" i="33"/>
  <c r="FE29" i="33" s="1"/>
  <c r="CV29" i="33"/>
  <c r="CW29" i="33"/>
  <c r="IW29" i="33"/>
  <c r="AK29" i="33"/>
  <c r="AP30" i="33"/>
  <c r="BL30" i="33" s="1"/>
  <c r="U26" i="32"/>
  <c r="V26" i="32" s="1"/>
  <c r="W26" i="32" s="1"/>
  <c r="FM81" i="32"/>
  <c r="FC81" i="32" s="1"/>
  <c r="FH80" i="32"/>
  <c r="FI80" i="32" s="1"/>
  <c r="FL80" i="32" s="1"/>
  <c r="FN80" i="32"/>
  <c r="FP80" i="32"/>
  <c r="IZ80" i="32"/>
  <c r="IY81" i="32"/>
  <c r="IO81" i="32" s="1"/>
  <c r="JB80" i="32"/>
  <c r="IT80" i="32"/>
  <c r="IU80" i="32" s="1"/>
  <c r="HA80" i="32"/>
  <c r="HB80" i="32" s="1"/>
  <c r="HE80" i="32" s="1"/>
  <c r="HI80" i="32"/>
  <c r="HF81" i="32"/>
  <c r="GV81" i="32" s="1"/>
  <c r="HG80" i="32"/>
  <c r="CP81" i="32"/>
  <c r="CF81" i="32" s="1"/>
  <c r="CK80" i="32"/>
  <c r="CL80" i="32" s="1"/>
  <c r="CS80" i="32"/>
  <c r="CQ80" i="32"/>
  <c r="LY55" i="32"/>
  <c r="LP55" i="32"/>
  <c r="JW55" i="32"/>
  <c r="KF55" i="32"/>
  <c r="ES80" i="32"/>
  <c r="ET80" i="32" s="1"/>
  <c r="EY80" i="32"/>
  <c r="FA80" i="32"/>
  <c r="EX81" i="32"/>
  <c r="EN81" i="32" s="1"/>
  <c r="KL55" i="32"/>
  <c r="KU55" i="32"/>
  <c r="AR80" i="32"/>
  <c r="AS80" i="32" s="1"/>
  <c r="AZ80" i="32"/>
  <c r="AT80" i="32"/>
  <c r="AW81" i="32"/>
  <c r="AM81" i="32" s="1"/>
  <c r="AX80" i="32"/>
  <c r="HH79" i="32"/>
  <c r="BN79" i="32"/>
  <c r="LX54" i="32"/>
  <c r="BG80" i="32"/>
  <c r="BH80" i="32" s="1"/>
  <c r="BJ81" i="32" s="1"/>
  <c r="BO80" i="32"/>
  <c r="BL81" i="32"/>
  <c r="BB81" i="32" s="1"/>
  <c r="BI80" i="32"/>
  <c r="BM80" i="32"/>
  <c r="DV79" i="32"/>
  <c r="BX80" i="32"/>
  <c r="BY81" i="32"/>
  <c r="BR81" i="32" s="1"/>
  <c r="BS81" i="32" s="1"/>
  <c r="BT81" i="32" s="1"/>
  <c r="BU81" i="32" s="1"/>
  <c r="BZ80" i="32"/>
  <c r="GD79" i="32"/>
  <c r="GQ81" i="32"/>
  <c r="GG81" i="32" s="1"/>
  <c r="GL80" i="32"/>
  <c r="GM80" i="32" s="1"/>
  <c r="GR80" i="32"/>
  <c r="GT80" i="32"/>
  <c r="LI54" i="32"/>
  <c r="FW80" i="32"/>
  <c r="FX80" i="32" s="1"/>
  <c r="GA80" i="32" s="1"/>
  <c r="GE80" i="32"/>
  <c r="GC80" i="32"/>
  <c r="GB81" i="32"/>
  <c r="FR81" i="32" s="1"/>
  <c r="KE54" i="32"/>
  <c r="DG79" i="32"/>
  <c r="IL79" i="32"/>
  <c r="DF80" i="32"/>
  <c r="DH80" i="32"/>
  <c r="DE81" i="32"/>
  <c r="CU81" i="32" s="1"/>
  <c r="CZ80" i="32"/>
  <c r="DA80" i="32" s="1"/>
  <c r="DD80" i="32" s="1"/>
  <c r="FO79" i="32"/>
  <c r="LJ55" i="32"/>
  <c r="LA55" i="32"/>
  <c r="ED80" i="32"/>
  <c r="EE80" i="32" s="1"/>
  <c r="EH80" i="32" s="1"/>
  <c r="EI81" i="32"/>
  <c r="DY81" i="32" s="1"/>
  <c r="EJ80" i="32"/>
  <c r="EL80" i="32"/>
  <c r="KT54" i="32"/>
  <c r="EK79" i="32"/>
  <c r="HW79" i="32"/>
  <c r="DO80" i="32"/>
  <c r="DP80" i="32" s="1"/>
  <c r="DW80" i="32"/>
  <c r="DU80" i="32"/>
  <c r="DT81" i="32"/>
  <c r="DJ81" i="32" s="1"/>
  <c r="IE80" i="32"/>
  <c r="IF80" i="32" s="1"/>
  <c r="IK80" i="32"/>
  <c r="IJ81" i="32"/>
  <c r="HZ81" i="32" s="1"/>
  <c r="IM80" i="32"/>
  <c r="HU81" i="32"/>
  <c r="HK81" i="32" s="1"/>
  <c r="HX80" i="32"/>
  <c r="HV80" i="32"/>
  <c r="HP80" i="32"/>
  <c r="HQ80" i="32" s="1"/>
  <c r="JO55" i="32"/>
  <c r="JN56" i="32"/>
  <c r="JD56" i="32" s="1"/>
  <c r="JI55" i="32"/>
  <c r="JJ55" i="32" s="1"/>
  <c r="GO29" i="33" l="1"/>
  <c r="LQ30" i="33" s="1"/>
  <c r="IM30" i="33"/>
  <c r="ES29" i="33"/>
  <c r="ED29" i="33"/>
  <c r="V29" i="33"/>
  <c r="AR29" i="33" s="1"/>
  <c r="BN29" i="33" s="1"/>
  <c r="CJ29" i="33" s="1"/>
  <c r="IQ29" i="33"/>
  <c r="BX29" i="33"/>
  <c r="CT29" i="33" s="1"/>
  <c r="RB29" i="33"/>
  <c r="ON29" i="33"/>
  <c r="HO29" i="33"/>
  <c r="QA29" i="33"/>
  <c r="PE29" i="33" s="1"/>
  <c r="MC30" i="33"/>
  <c r="QI29" i="33"/>
  <c r="PM29" i="33" s="1"/>
  <c r="MR29" i="33"/>
  <c r="MU29" i="33"/>
  <c r="ND29" i="33"/>
  <c r="MT29" i="33"/>
  <c r="AE29" i="33"/>
  <c r="BA29" i="33" s="1"/>
  <c r="BW29" i="33" s="1"/>
  <c r="AA30" i="33"/>
  <c r="AW30" i="33" s="1"/>
  <c r="BS30" i="33" s="1"/>
  <c r="NR30" i="33"/>
  <c r="IH29" i="33"/>
  <c r="LM29" i="33"/>
  <c r="JQ29" i="33"/>
  <c r="JP29" i="33"/>
  <c r="AJ30" i="33"/>
  <c r="BF30" i="33" s="1"/>
  <c r="CB30" i="33" s="1"/>
  <c r="CX30" i="33" s="1"/>
  <c r="IV30" i="33"/>
  <c r="LT30" i="33"/>
  <c r="HF29" i="33"/>
  <c r="IB29" i="33" s="1"/>
  <c r="HN29" i="33"/>
  <c r="GT29" i="33"/>
  <c r="LV30" i="33" s="1"/>
  <c r="GV29" i="33"/>
  <c r="LX30" i="33" s="1"/>
  <c r="DS29" i="33"/>
  <c r="FK29" i="33" s="1"/>
  <c r="DR29" i="33"/>
  <c r="FJ29" i="33" s="1"/>
  <c r="GW29" i="33"/>
  <c r="QE29" i="33" s="1"/>
  <c r="PI29" i="33" s="1"/>
  <c r="CK30" i="33"/>
  <c r="CH30" i="33"/>
  <c r="BG29" i="33"/>
  <c r="CC29" i="33" s="1"/>
  <c r="AB26" i="32"/>
  <c r="HS81" i="32"/>
  <c r="HL81" i="32" s="1"/>
  <c r="HM81" i="32" s="1"/>
  <c r="HN81" i="32" s="1"/>
  <c r="HO81" i="32" s="1"/>
  <c r="HR80" i="32"/>
  <c r="FO80" i="32"/>
  <c r="DC81" i="32"/>
  <c r="CV81" i="32" s="1"/>
  <c r="CW81" i="32" s="1"/>
  <c r="CX81" i="32" s="1"/>
  <c r="CY81" i="32" s="1"/>
  <c r="DB80" i="32"/>
  <c r="GO81" i="32"/>
  <c r="GH81" i="32" s="1"/>
  <c r="GI81" i="32" s="1"/>
  <c r="GJ81" i="32" s="1"/>
  <c r="GK81" i="32" s="1"/>
  <c r="GN80" i="32"/>
  <c r="GP80" i="32"/>
  <c r="CC80" i="32"/>
  <c r="AU81" i="32"/>
  <c r="AN81" i="32" s="1"/>
  <c r="AO81" i="32" s="1"/>
  <c r="AP81" i="32" s="1"/>
  <c r="AQ81" i="32" s="1"/>
  <c r="AV80" i="32"/>
  <c r="AK26" i="32"/>
  <c r="AH26" i="32"/>
  <c r="X26" i="32"/>
  <c r="EU80" i="32"/>
  <c r="EV81" i="32"/>
  <c r="EO81" i="32" s="1"/>
  <c r="EP81" i="32" s="1"/>
  <c r="EQ81" i="32" s="1"/>
  <c r="ER81" i="32" s="1"/>
  <c r="EW80" i="32"/>
  <c r="HC80" i="32"/>
  <c r="HD81" i="32"/>
  <c r="GW81" i="32" s="1"/>
  <c r="GX81" i="32" s="1"/>
  <c r="GY81" i="32" s="1"/>
  <c r="GZ81" i="32" s="1"/>
  <c r="IW81" i="32"/>
  <c r="IP81" i="32" s="1"/>
  <c r="IQ81" i="32" s="1"/>
  <c r="IR81" i="32" s="1"/>
  <c r="IS81" i="32" s="1"/>
  <c r="IV80" i="32"/>
  <c r="IX80" i="32"/>
  <c r="JK55" i="32"/>
  <c r="JL56" i="32"/>
  <c r="JE56" i="32" s="1"/>
  <c r="JF56" i="32" s="1"/>
  <c r="JG56" i="32" s="1"/>
  <c r="JM55" i="32"/>
  <c r="EF80" i="32"/>
  <c r="EG81" i="32"/>
  <c r="DZ81" i="32" s="1"/>
  <c r="EA81" i="32" s="1"/>
  <c r="EB81" i="32" s="1"/>
  <c r="EC81" i="32" s="1"/>
  <c r="BV81" i="32"/>
  <c r="BW81" i="32" s="1"/>
  <c r="BZ81" i="32" s="1"/>
  <c r="CB81" i="32"/>
  <c r="CD81" i="32"/>
  <c r="CA82" i="32"/>
  <c r="BQ82" i="32" s="1"/>
  <c r="FY80" i="32"/>
  <c r="FZ81" i="32"/>
  <c r="FS81" i="32" s="1"/>
  <c r="FT81" i="32" s="1"/>
  <c r="FU81" i="32" s="1"/>
  <c r="FV81" i="32" s="1"/>
  <c r="BC81" i="32"/>
  <c r="BD81" i="32" s="1"/>
  <c r="BE81" i="32" s="1"/>
  <c r="BF81" i="32" s="1"/>
  <c r="BK80" i="32"/>
  <c r="IG80" i="32"/>
  <c r="IH81" i="32"/>
  <c r="IA81" i="32" s="1"/>
  <c r="IB81" i="32" s="1"/>
  <c r="IC81" i="32" s="1"/>
  <c r="ID81" i="32" s="1"/>
  <c r="DR81" i="32"/>
  <c r="DK81" i="32" s="1"/>
  <c r="DL81" i="32" s="1"/>
  <c r="DM81" i="32" s="1"/>
  <c r="DN81" i="32" s="1"/>
  <c r="DQ80" i="32"/>
  <c r="LG56" i="32"/>
  <c r="KW56" i="32" s="1"/>
  <c r="LB55" i="32"/>
  <c r="LC55" i="32" s="1"/>
  <c r="LH55" i="32"/>
  <c r="II80" i="32"/>
  <c r="KX29" i="33"/>
  <c r="KR56" i="32"/>
  <c r="KH56" i="32" s="1"/>
  <c r="KM55" i="32"/>
  <c r="KN55" i="32" s="1"/>
  <c r="KS55" i="32"/>
  <c r="JX55" i="32"/>
  <c r="JY55" i="32" s="1"/>
  <c r="KD55" i="32"/>
  <c r="KC56" i="32"/>
  <c r="JS56" i="32" s="1"/>
  <c r="FJ80" i="32"/>
  <c r="FK81" i="32"/>
  <c r="FD81" i="32" s="1"/>
  <c r="FE81" i="32" s="1"/>
  <c r="FF81" i="32" s="1"/>
  <c r="FG81" i="32" s="1"/>
  <c r="HT80" i="32"/>
  <c r="EK80" i="32"/>
  <c r="DG80" i="32"/>
  <c r="GD80" i="32"/>
  <c r="DS80" i="32"/>
  <c r="HH80" i="32"/>
  <c r="LW55" i="32"/>
  <c r="LV56" i="32"/>
  <c r="LL56" i="32" s="1"/>
  <c r="LQ55" i="32"/>
  <c r="LR55" i="32" s="1"/>
  <c r="CN81" i="32"/>
  <c r="CG81" i="32" s="1"/>
  <c r="CH81" i="32" s="1"/>
  <c r="CI81" i="32" s="1"/>
  <c r="CJ81" i="32" s="1"/>
  <c r="CM80" i="32"/>
  <c r="CO80" i="32"/>
  <c r="HK29" i="33" l="1"/>
  <c r="PW29" i="33"/>
  <c r="PA29" i="33" s="1"/>
  <c r="AD30" i="33"/>
  <c r="AZ30" i="33" s="1"/>
  <c r="EI29" i="33"/>
  <c r="EE29" i="33"/>
  <c r="EM29" i="33"/>
  <c r="KY29" i="33"/>
  <c r="LG29" i="33"/>
  <c r="MZ29" i="33"/>
  <c r="NA29" i="33"/>
  <c r="IP30" i="33"/>
  <c r="FV29" i="33"/>
  <c r="KB29" i="33"/>
  <c r="GK29" i="33"/>
  <c r="KQ29" i="33"/>
  <c r="QN29" i="33"/>
  <c r="PR29" i="33" s="1"/>
  <c r="JD29" i="33"/>
  <c r="JE30" i="33"/>
  <c r="JB30" i="33"/>
  <c r="JN29" i="33"/>
  <c r="JR30" i="33"/>
  <c r="QD29" i="33"/>
  <c r="PH29" i="33" s="1"/>
  <c r="HB29" i="33"/>
  <c r="QJ29" i="33" s="1"/>
  <c r="PN29" i="33" s="1"/>
  <c r="HP29" i="33"/>
  <c r="QB29" i="33"/>
  <c r="PF29" i="33" s="1"/>
  <c r="MH30" i="33"/>
  <c r="HC29" i="33"/>
  <c r="HY29" i="33" s="1"/>
  <c r="HR29" i="33"/>
  <c r="HS29" i="33"/>
  <c r="LY30" i="33"/>
  <c r="DF29" i="33"/>
  <c r="EX29" i="33" s="1"/>
  <c r="DG30" i="33"/>
  <c r="EY30" i="33" s="1"/>
  <c r="DT30" i="33"/>
  <c r="FL30" i="33" s="1"/>
  <c r="DD30" i="33"/>
  <c r="EV30" i="33" s="1"/>
  <c r="DP29" i="33"/>
  <c r="FH29" i="33" s="1"/>
  <c r="CY29" i="33"/>
  <c r="CO30" i="33"/>
  <c r="CS29" i="33"/>
  <c r="LC29" i="33"/>
  <c r="CC81" i="32"/>
  <c r="JH56" i="32"/>
  <c r="JQ56" i="32"/>
  <c r="HP81" i="32"/>
  <c r="HQ81" i="32" s="1"/>
  <c r="HT81" i="32" s="1"/>
  <c r="HV81" i="32"/>
  <c r="HU82" i="32"/>
  <c r="HK82" i="32" s="1"/>
  <c r="HX81" i="32"/>
  <c r="EI82" i="32"/>
  <c r="DY82" i="32" s="1"/>
  <c r="EJ81" i="32"/>
  <c r="EL81" i="32"/>
  <c r="ED81" i="32"/>
  <c r="EE81" i="32" s="1"/>
  <c r="IE81" i="32"/>
  <c r="IF81" i="32" s="1"/>
  <c r="II81" i="32" s="1"/>
  <c r="IJ82" i="32"/>
  <c r="HZ82" i="32" s="1"/>
  <c r="IM81" i="32"/>
  <c r="IK81" i="32"/>
  <c r="CK81" i="32"/>
  <c r="CL81" i="32" s="1"/>
  <c r="CO81" i="32" s="1"/>
  <c r="CP82" i="32"/>
  <c r="CF82" i="32" s="1"/>
  <c r="CQ81" i="32"/>
  <c r="CS81" i="32"/>
  <c r="BL82" i="32"/>
  <c r="BB82" i="32" s="1"/>
  <c r="BG81" i="32"/>
  <c r="BH81" i="32" s="1"/>
  <c r="BJ82" i="32" s="1"/>
  <c r="BM81" i="32"/>
  <c r="BI81" i="32"/>
  <c r="BO81" i="32"/>
  <c r="IY82" i="32"/>
  <c r="IO82" i="32" s="1"/>
  <c r="IT81" i="32"/>
  <c r="IU81" i="32" s="1"/>
  <c r="IX81" i="32" s="1"/>
  <c r="IZ81" i="32"/>
  <c r="JB81" i="32"/>
  <c r="HF82" i="32"/>
  <c r="GV82" i="32" s="1"/>
  <c r="HA81" i="32"/>
  <c r="HB81" i="32" s="1"/>
  <c r="HI81" i="32"/>
  <c r="HG81" i="32"/>
  <c r="GL81" i="32"/>
  <c r="GM81" i="32" s="1"/>
  <c r="GP81" i="32" s="1"/>
  <c r="GT81" i="32"/>
  <c r="GQ82" i="32"/>
  <c r="GG82" i="32" s="1"/>
  <c r="GR81" i="32"/>
  <c r="AF26" i="32"/>
  <c r="Y26" i="32"/>
  <c r="FM82" i="32"/>
  <c r="FC82" i="32" s="1"/>
  <c r="FH81" i="32"/>
  <c r="FI81" i="32" s="1"/>
  <c r="FP81" i="32"/>
  <c r="FN81" i="32"/>
  <c r="CR80" i="32"/>
  <c r="DV80" i="32"/>
  <c r="DT82" i="32"/>
  <c r="DJ82" i="32" s="1"/>
  <c r="DU81" i="32"/>
  <c r="DW81" i="32"/>
  <c r="DO81" i="32"/>
  <c r="DP81" i="32" s="1"/>
  <c r="KO55" i="32"/>
  <c r="KP56" i="32"/>
  <c r="KI56" i="32" s="1"/>
  <c r="KJ56" i="32" s="1"/>
  <c r="KK56" i="32" s="1"/>
  <c r="KQ55" i="32"/>
  <c r="LD55" i="32"/>
  <c r="LE56" i="32"/>
  <c r="KX56" i="32" s="1"/>
  <c r="KY56" i="32" s="1"/>
  <c r="KZ56" i="32" s="1"/>
  <c r="LF55" i="32"/>
  <c r="EX82" i="32"/>
  <c r="EN82" i="32" s="1"/>
  <c r="FA81" i="32"/>
  <c r="EY81" i="32"/>
  <c r="ES81" i="32"/>
  <c r="ET81" i="32" s="1"/>
  <c r="EW81" i="32" s="1"/>
  <c r="EZ80" i="32"/>
  <c r="HW80" i="32"/>
  <c r="GE81" i="32"/>
  <c r="GB82" i="32"/>
  <c r="FR82" i="32" s="1"/>
  <c r="FW81" i="32"/>
  <c r="FX81" i="32" s="1"/>
  <c r="GC81" i="32"/>
  <c r="AZ81" i="32"/>
  <c r="AT81" i="32"/>
  <c r="AW82" i="32"/>
  <c r="AM82" i="32" s="1"/>
  <c r="AR81" i="32"/>
  <c r="AS81" i="32" s="1"/>
  <c r="AU82" i="32" s="1"/>
  <c r="AX81" i="32"/>
  <c r="DF81" i="32"/>
  <c r="DE82" i="32"/>
  <c r="CU82" i="32" s="1"/>
  <c r="DH81" i="32"/>
  <c r="CZ81" i="32"/>
  <c r="DA81" i="32" s="1"/>
  <c r="BX81" i="32"/>
  <c r="BY82" i="32"/>
  <c r="BR82" i="32" s="1"/>
  <c r="BS82" i="32" s="1"/>
  <c r="BT82" i="32" s="1"/>
  <c r="BU82" i="32" s="1"/>
  <c r="GS80" i="32"/>
  <c r="LS55" i="32"/>
  <c r="LT56" i="32"/>
  <c r="LM56" i="32" s="1"/>
  <c r="LN56" i="32" s="1"/>
  <c r="LO56" i="32" s="1"/>
  <c r="LU55" i="32"/>
  <c r="JZ55" i="32"/>
  <c r="KA56" i="32"/>
  <c r="JT56" i="32" s="1"/>
  <c r="JU56" i="32" s="1"/>
  <c r="JV56" i="32" s="1"/>
  <c r="KB55" i="32"/>
  <c r="IL80" i="32"/>
  <c r="BN80" i="32"/>
  <c r="JP55" i="32"/>
  <c r="JA80" i="32"/>
  <c r="AY80" i="32"/>
  <c r="BV30" i="33" l="1"/>
  <c r="CR30" i="33" s="1"/>
  <c r="KU29" i="33"/>
  <c r="EA29" i="33"/>
  <c r="EN29" i="33"/>
  <c r="ER29" i="33"/>
  <c r="EH29" i="33"/>
  <c r="EF29" i="33"/>
  <c r="QV29" i="33"/>
  <c r="OH29" i="33"/>
  <c r="RK29" i="33"/>
  <c r="OW29" i="33"/>
  <c r="KK29" i="33"/>
  <c r="KC29" i="33"/>
  <c r="GE29" i="33"/>
  <c r="FW29" i="33"/>
  <c r="GZ29" i="33"/>
  <c r="QH29" i="33" s="1"/>
  <c r="PL29" i="33" s="1"/>
  <c r="ML30" i="33"/>
  <c r="NB30" i="33"/>
  <c r="MN29" i="33"/>
  <c r="GQ30" i="33"/>
  <c r="PY30" i="33" s="1"/>
  <c r="PC30" i="33" s="1"/>
  <c r="OA30" i="33"/>
  <c r="GA29" i="33"/>
  <c r="OM29" i="33" s="1"/>
  <c r="KG29" i="33"/>
  <c r="LL29" i="33"/>
  <c r="MX29" i="33"/>
  <c r="MO30" i="33"/>
  <c r="JM29" i="33"/>
  <c r="JS29" i="33"/>
  <c r="JI30" i="33"/>
  <c r="HX29" i="33"/>
  <c r="LH29" i="33"/>
  <c r="LB29" i="33"/>
  <c r="MD30" i="33"/>
  <c r="GP29" i="33"/>
  <c r="HL29" i="33" s="1"/>
  <c r="KZ29" i="33"/>
  <c r="QK29" i="33"/>
  <c r="PO29" i="33" s="1"/>
  <c r="ME30" i="33"/>
  <c r="HD30" i="33"/>
  <c r="HZ30" i="33" s="1"/>
  <c r="GN30" i="33"/>
  <c r="PV30" i="33" s="1"/>
  <c r="OZ30" i="33" s="1"/>
  <c r="DK30" i="33"/>
  <c r="FC30" i="33" s="1"/>
  <c r="DU29" i="33"/>
  <c r="FM29" i="33" s="1"/>
  <c r="DO29" i="33"/>
  <c r="FG29" i="33" s="1"/>
  <c r="NL30" i="33"/>
  <c r="BK81" i="32"/>
  <c r="BN81" i="32" s="1"/>
  <c r="AV81" i="32"/>
  <c r="AY81" i="32" s="1"/>
  <c r="BC82" i="32"/>
  <c r="BD82" i="32" s="1"/>
  <c r="BE82" i="32" s="1"/>
  <c r="BF82" i="32" s="1"/>
  <c r="JW56" i="32"/>
  <c r="KF56" i="32"/>
  <c r="EZ81" i="32"/>
  <c r="LP56" i="32"/>
  <c r="LY56" i="32"/>
  <c r="IL81" i="32"/>
  <c r="GS81" i="32"/>
  <c r="AN82" i="32"/>
  <c r="AO82" i="32" s="1"/>
  <c r="AP82" i="32" s="1"/>
  <c r="AQ82" i="32" s="1"/>
  <c r="LA56" i="32"/>
  <c r="LJ56" i="32"/>
  <c r="DR82" i="32"/>
  <c r="DK82" i="32" s="1"/>
  <c r="DL82" i="32" s="1"/>
  <c r="DM82" i="32" s="1"/>
  <c r="DN82" i="32" s="1"/>
  <c r="DQ81" i="32"/>
  <c r="EF81" i="32"/>
  <c r="EG82" i="32"/>
  <c r="DZ82" i="32" s="1"/>
  <c r="EA82" i="32" s="1"/>
  <c r="EB82" i="32" s="1"/>
  <c r="EC82" i="32" s="1"/>
  <c r="EH81" i="32"/>
  <c r="JA81" i="32"/>
  <c r="KU56" i="32"/>
  <c r="KL56" i="32"/>
  <c r="LI55" i="32"/>
  <c r="DS81" i="32"/>
  <c r="JN57" i="32"/>
  <c r="JD57" i="32" s="1"/>
  <c r="JO56" i="32"/>
  <c r="JI56" i="32"/>
  <c r="JJ56" i="32" s="1"/>
  <c r="CB82" i="32"/>
  <c r="CD82" i="32"/>
  <c r="CA83" i="32"/>
  <c r="BQ83" i="32" s="1"/>
  <c r="BV82" i="32"/>
  <c r="BW82" i="32" s="1"/>
  <c r="KE55" i="32"/>
  <c r="LX55" i="32"/>
  <c r="FY81" i="32"/>
  <c r="FZ82" i="32"/>
  <c r="FS82" i="32" s="1"/>
  <c r="FT82" i="32" s="1"/>
  <c r="FU82" i="32" s="1"/>
  <c r="FV82" i="32" s="1"/>
  <c r="GA81" i="32"/>
  <c r="KT55" i="32"/>
  <c r="FK82" i="32"/>
  <c r="FD82" i="32" s="1"/>
  <c r="FE82" i="32" s="1"/>
  <c r="FF82" i="32" s="1"/>
  <c r="FG82" i="32" s="1"/>
  <c r="FJ81" i="32"/>
  <c r="FL81" i="32"/>
  <c r="GN81" i="32"/>
  <c r="GO82" i="32"/>
  <c r="GH82" i="32" s="1"/>
  <c r="GI82" i="32" s="1"/>
  <c r="GJ82" i="32" s="1"/>
  <c r="GK82" i="32" s="1"/>
  <c r="HD82" i="32"/>
  <c r="GW82" i="32" s="1"/>
  <c r="GX82" i="32" s="1"/>
  <c r="GY82" i="32" s="1"/>
  <c r="GZ82" i="32" s="1"/>
  <c r="HC81" i="32"/>
  <c r="HE81" i="32"/>
  <c r="IW82" i="32"/>
  <c r="IP82" i="32" s="1"/>
  <c r="IQ82" i="32" s="1"/>
  <c r="IR82" i="32" s="1"/>
  <c r="IS82" i="32" s="1"/>
  <c r="IV81" i="32"/>
  <c r="DC82" i="32"/>
  <c r="CV82" i="32" s="1"/>
  <c r="CW82" i="32" s="1"/>
  <c r="CX82" i="32" s="1"/>
  <c r="CY82" i="32" s="1"/>
  <c r="DB81" i="32"/>
  <c r="DD81" i="32"/>
  <c r="HW81" i="32"/>
  <c r="EV82" i="32"/>
  <c r="EO82" i="32" s="1"/>
  <c r="EP82" i="32" s="1"/>
  <c r="EQ82" i="32" s="1"/>
  <c r="ER82" i="32" s="1"/>
  <c r="EU81" i="32"/>
  <c r="CR81" i="32"/>
  <c r="AE27" i="32"/>
  <c r="Z26" i="32"/>
  <c r="AC26" i="32" s="1"/>
  <c r="AJ26" i="32"/>
  <c r="CM81" i="32"/>
  <c r="CN82" i="32"/>
  <c r="CG82" i="32" s="1"/>
  <c r="CH82" i="32" s="1"/>
  <c r="CI82" i="32" s="1"/>
  <c r="CJ82" i="32" s="1"/>
  <c r="IG81" i="32"/>
  <c r="IH82" i="32"/>
  <c r="IA82" i="32" s="1"/>
  <c r="IB82" i="32" s="1"/>
  <c r="IC82" i="32" s="1"/>
  <c r="ID82" i="32" s="1"/>
  <c r="HR81" i="32"/>
  <c r="HS82" i="32"/>
  <c r="HL82" i="32" s="1"/>
  <c r="HM82" i="32" s="1"/>
  <c r="HN82" i="32" s="1"/>
  <c r="HO82" i="32" s="1"/>
  <c r="JY29" i="33" l="1"/>
  <c r="FS29" i="33"/>
  <c r="EO29" i="33"/>
  <c r="DZ30" i="33"/>
  <c r="EC30" i="33"/>
  <c r="EL29" i="33"/>
  <c r="QW29" i="33"/>
  <c r="OI29" i="33"/>
  <c r="NU30" i="33"/>
  <c r="OQ29" i="33"/>
  <c r="NM30" i="33"/>
  <c r="LS31" i="33"/>
  <c r="RE29" i="33"/>
  <c r="HM30" i="33"/>
  <c r="HV29" i="33"/>
  <c r="MB30" i="33"/>
  <c r="NC29" i="33"/>
  <c r="KD29" i="33"/>
  <c r="MW29" i="33"/>
  <c r="KF29" i="33"/>
  <c r="MS30" i="33"/>
  <c r="NQ30" i="33"/>
  <c r="RA29" i="33"/>
  <c r="IY30" i="33"/>
  <c r="AM30" i="33"/>
  <c r="BI30" i="33" s="1"/>
  <c r="CE30" i="33" s="1"/>
  <c r="DA30" i="33" s="1"/>
  <c r="GJ29" i="33"/>
  <c r="KP29" i="33"/>
  <c r="GF29" i="33"/>
  <c r="KL29" i="33"/>
  <c r="JL30" i="33"/>
  <c r="FX29" i="33"/>
  <c r="OJ29" i="33" s="1"/>
  <c r="FZ29" i="33"/>
  <c r="PX29" i="33"/>
  <c r="PB29" i="33" s="1"/>
  <c r="LI29" i="33"/>
  <c r="LR30" i="33"/>
  <c r="GY29" i="33"/>
  <c r="QG29" i="33" s="1"/>
  <c r="PK29" i="33" s="1"/>
  <c r="MF31" i="33"/>
  <c r="QL30" i="33"/>
  <c r="PP30" i="33" s="1"/>
  <c r="HE29" i="33"/>
  <c r="QM29" i="33" s="1"/>
  <c r="PQ29" i="33" s="1"/>
  <c r="LP31" i="33"/>
  <c r="HJ30" i="33"/>
  <c r="GU30" i="33"/>
  <c r="QC30" i="33" s="1"/>
  <c r="PG30" i="33" s="1"/>
  <c r="DN30" i="33"/>
  <c r="FF30" i="33" s="1"/>
  <c r="X30" i="33"/>
  <c r="AT30" i="33" s="1"/>
  <c r="BP30" i="33" s="1"/>
  <c r="IJ30" i="33"/>
  <c r="FM83" i="32"/>
  <c r="FC83" i="32" s="1"/>
  <c r="FP82" i="32"/>
  <c r="FH82" i="32"/>
  <c r="FI82" i="32" s="1"/>
  <c r="FL82" i="32" s="1"/>
  <c r="FN82" i="32"/>
  <c r="IE82" i="32"/>
  <c r="IF82" i="32" s="1"/>
  <c r="IK82" i="32"/>
  <c r="IM82" i="32"/>
  <c r="IJ83" i="32"/>
  <c r="HZ83" i="32" s="1"/>
  <c r="HF83" i="32"/>
  <c r="GV83" i="32" s="1"/>
  <c r="HA82" i="32"/>
  <c r="HB82" i="32" s="1"/>
  <c r="HE82" i="32" s="1"/>
  <c r="HG82" i="32"/>
  <c r="HI82" i="32"/>
  <c r="HU83" i="32"/>
  <c r="HK83" i="32" s="1"/>
  <c r="HP82" i="32"/>
  <c r="HQ82" i="32" s="1"/>
  <c r="HV82" i="32"/>
  <c r="HX82" i="32"/>
  <c r="DE83" i="32"/>
  <c r="CU83" i="32" s="1"/>
  <c r="CZ82" i="32"/>
  <c r="DA82" i="32" s="1"/>
  <c r="DD82" i="32" s="1"/>
  <c r="DH82" i="32"/>
  <c r="DF82" i="32"/>
  <c r="GQ83" i="32"/>
  <c r="GG83" i="32" s="1"/>
  <c r="GL82" i="32"/>
  <c r="GM82" i="32" s="1"/>
  <c r="GT82" i="32"/>
  <c r="GR82" i="32"/>
  <c r="CQ82" i="32"/>
  <c r="CK82" i="32"/>
  <c r="CL82" i="32" s="1"/>
  <c r="CS82" i="32"/>
  <c r="CP83" i="32"/>
  <c r="CF83" i="32" s="1"/>
  <c r="EX83" i="32"/>
  <c r="EN83" i="32" s="1"/>
  <c r="FA82" i="32"/>
  <c r="ES82" i="32"/>
  <c r="ET82" i="32" s="1"/>
  <c r="EY82" i="32"/>
  <c r="FW82" i="32"/>
  <c r="FX82" i="32" s="1"/>
  <c r="GA82" i="32" s="1"/>
  <c r="GE82" i="32"/>
  <c r="GB83" i="32"/>
  <c r="FR83" i="32" s="1"/>
  <c r="GC82" i="32"/>
  <c r="LF29" i="33"/>
  <c r="EL82" i="32"/>
  <c r="EJ82" i="32"/>
  <c r="EI83" i="32"/>
  <c r="DY83" i="32" s="1"/>
  <c r="ED82" i="32"/>
  <c r="EE82" i="32" s="1"/>
  <c r="EH82" i="32" s="1"/>
  <c r="IT82" i="32"/>
  <c r="IU82" i="32" s="1"/>
  <c r="IY83" i="32"/>
  <c r="IO83" i="32" s="1"/>
  <c r="JB82" i="32"/>
  <c r="IZ82" i="32"/>
  <c r="DO82" i="32"/>
  <c r="DP82" i="32" s="1"/>
  <c r="DS82" i="32" s="1"/>
  <c r="DU82" i="32"/>
  <c r="DT83" i="32"/>
  <c r="DJ83" i="32" s="1"/>
  <c r="DW82" i="32"/>
  <c r="DG81" i="32"/>
  <c r="FO81" i="32"/>
  <c r="KW30" i="33"/>
  <c r="JL57" i="32"/>
  <c r="JE57" i="32" s="1"/>
  <c r="JF57" i="32" s="1"/>
  <c r="JG57" i="32" s="1"/>
  <c r="JK56" i="32"/>
  <c r="JM56" i="32"/>
  <c r="AR82" i="32"/>
  <c r="AS82" i="32" s="1"/>
  <c r="AX82" i="32"/>
  <c r="AW83" i="32"/>
  <c r="AM83" i="32" s="1"/>
  <c r="AZ82" i="32"/>
  <c r="AT82" i="32"/>
  <c r="KT30" i="33"/>
  <c r="AI26" i="32"/>
  <c r="HH81" i="32"/>
  <c r="BG82" i="32"/>
  <c r="BH82" i="32" s="1"/>
  <c r="BL83" i="32"/>
  <c r="BB83" i="32" s="1"/>
  <c r="BI82" i="32"/>
  <c r="BO82" i="32"/>
  <c r="BM82" i="32"/>
  <c r="GD81" i="32"/>
  <c r="BX82" i="32"/>
  <c r="BY83" i="32"/>
  <c r="BR83" i="32" s="1"/>
  <c r="BS83" i="32" s="1"/>
  <c r="BT83" i="32" s="1"/>
  <c r="BU83" i="32" s="1"/>
  <c r="BZ82" i="32"/>
  <c r="DV81" i="32"/>
  <c r="KR57" i="32"/>
  <c r="KH57" i="32" s="1"/>
  <c r="KM56" i="32"/>
  <c r="KN56" i="32" s="1"/>
  <c r="KS56" i="32"/>
  <c r="EK81" i="32"/>
  <c r="LG57" i="32"/>
  <c r="KW57" i="32" s="1"/>
  <c r="LB56" i="32"/>
  <c r="LC56" i="32" s="1"/>
  <c r="LH56" i="32"/>
  <c r="LV57" i="32"/>
  <c r="LL57" i="32" s="1"/>
  <c r="LW56" i="32"/>
  <c r="LQ56" i="32"/>
  <c r="LR56" i="32" s="1"/>
  <c r="KC57" i="32"/>
  <c r="JS57" i="32" s="1"/>
  <c r="JX56" i="32"/>
  <c r="JY56" i="32" s="1"/>
  <c r="KD56" i="32"/>
  <c r="QS29" i="33" l="1"/>
  <c r="OE29" i="33"/>
  <c r="NI30" i="33"/>
  <c r="EG30" i="33"/>
  <c r="EB29" i="33"/>
  <c r="IO30" i="33"/>
  <c r="EK29" i="33"/>
  <c r="IS30" i="33"/>
  <c r="EQ29" i="33"/>
  <c r="EP30" i="33"/>
  <c r="Y30" i="33"/>
  <c r="IK30" i="33"/>
  <c r="AG30" i="33"/>
  <c r="BC30" i="33" s="1"/>
  <c r="BY30" i="33" s="1"/>
  <c r="QZ29" i="33"/>
  <c r="OL29" i="33"/>
  <c r="RF29" i="33"/>
  <c r="OR29" i="33"/>
  <c r="RJ29" i="33"/>
  <c r="OV29" i="33"/>
  <c r="KM29" i="33"/>
  <c r="MV30" i="33"/>
  <c r="AC30" i="33"/>
  <c r="AY30" i="33" s="1"/>
  <c r="BU30" i="33" s="1"/>
  <c r="NZ30" i="33"/>
  <c r="NV30" i="33"/>
  <c r="FU30" i="33"/>
  <c r="OG30" i="33" s="1"/>
  <c r="KA30" i="33"/>
  <c r="FR30" i="33"/>
  <c r="JX30" i="33"/>
  <c r="GD29" i="33"/>
  <c r="OP29" i="33" s="1"/>
  <c r="KJ29" i="33"/>
  <c r="JU30" i="33"/>
  <c r="KV29" i="33"/>
  <c r="NN30" i="33"/>
  <c r="MA30" i="33"/>
  <c r="QX29" i="33"/>
  <c r="NP30" i="33"/>
  <c r="GG29" i="33"/>
  <c r="HU29" i="33"/>
  <c r="LJ30" i="33"/>
  <c r="MG30" i="33"/>
  <c r="IA29" i="33"/>
  <c r="GX30" i="33"/>
  <c r="QF30" i="33" s="1"/>
  <c r="PJ30" i="33" s="1"/>
  <c r="HQ30" i="33"/>
  <c r="LW31" i="33"/>
  <c r="DW30" i="33"/>
  <c r="FO30" i="33" s="1"/>
  <c r="CL30" i="33"/>
  <c r="AU30" i="33"/>
  <c r="BQ30" i="33" s="1"/>
  <c r="CB83" i="32"/>
  <c r="CD83" i="32"/>
  <c r="CA84" i="32"/>
  <c r="BQ84" i="32" s="1"/>
  <c r="BV83" i="32"/>
  <c r="BW83" i="32" s="1"/>
  <c r="BZ83" i="32" s="1"/>
  <c r="JQ57" i="32"/>
  <c r="JH57" i="32"/>
  <c r="JZ56" i="32"/>
  <c r="KA57" i="32"/>
  <c r="JT57" i="32" s="1"/>
  <c r="JU57" i="32" s="1"/>
  <c r="JV57" i="32" s="1"/>
  <c r="KB56" i="32"/>
  <c r="EK82" i="32"/>
  <c r="DV82" i="32"/>
  <c r="CC82" i="32"/>
  <c r="GD82" i="32"/>
  <c r="BJ83" i="32"/>
  <c r="BC83" i="32" s="1"/>
  <c r="BD83" i="32" s="1"/>
  <c r="BE83" i="32" s="1"/>
  <c r="BF83" i="32" s="1"/>
  <c r="BK82" i="32"/>
  <c r="HH82" i="32"/>
  <c r="LE29" i="33"/>
  <c r="LK29" i="33"/>
  <c r="FO82" i="32"/>
  <c r="DQ82" i="32"/>
  <c r="DR83" i="32"/>
  <c r="DK83" i="32" s="1"/>
  <c r="DL83" i="32" s="1"/>
  <c r="DM83" i="32" s="1"/>
  <c r="DN83" i="32" s="1"/>
  <c r="IV82" i="32"/>
  <c r="IW83" i="32"/>
  <c r="IP83" i="32" s="1"/>
  <c r="IQ83" i="32" s="1"/>
  <c r="IR83" i="32" s="1"/>
  <c r="IS83" i="32" s="1"/>
  <c r="IX82" i="32"/>
  <c r="KO56" i="32"/>
  <c r="KP57" i="32"/>
  <c r="KI57" i="32" s="1"/>
  <c r="KJ57" i="32" s="1"/>
  <c r="KK57" i="32" s="1"/>
  <c r="KQ56" i="32"/>
  <c r="AU83" i="32"/>
  <c r="AN83" i="32" s="1"/>
  <c r="AO83" i="32" s="1"/>
  <c r="AP83" i="32" s="1"/>
  <c r="AQ83" i="32" s="1"/>
  <c r="AV82" i="32"/>
  <c r="DG82" i="32"/>
  <c r="EF82" i="32"/>
  <c r="EG83" i="32"/>
  <c r="DZ83" i="32" s="1"/>
  <c r="EA83" i="32" s="1"/>
  <c r="EB83" i="32" s="1"/>
  <c r="EC83" i="32" s="1"/>
  <c r="EV83" i="32"/>
  <c r="EO83" i="32" s="1"/>
  <c r="EP83" i="32" s="1"/>
  <c r="EQ83" i="32" s="1"/>
  <c r="ER83" i="32" s="1"/>
  <c r="EU82" i="32"/>
  <c r="EW82" i="32"/>
  <c r="FK83" i="32"/>
  <c r="FD83" i="32" s="1"/>
  <c r="FE83" i="32" s="1"/>
  <c r="FF83" i="32" s="1"/>
  <c r="FG83" i="32" s="1"/>
  <c r="FJ82" i="32"/>
  <c r="LS56" i="32"/>
  <c r="LT57" i="32"/>
  <c r="LM57" i="32" s="1"/>
  <c r="LN57" i="32" s="1"/>
  <c r="LO57" i="32" s="1"/>
  <c r="LU56" i="32"/>
  <c r="JP56" i="32"/>
  <c r="CM82" i="32"/>
  <c r="CN83" i="32"/>
  <c r="CG83" i="32" s="1"/>
  <c r="CH83" i="32" s="1"/>
  <c r="CI83" i="32" s="1"/>
  <c r="CJ83" i="32" s="1"/>
  <c r="CO82" i="32"/>
  <c r="GN82" i="32"/>
  <c r="GO83" i="32"/>
  <c r="GH83" i="32" s="1"/>
  <c r="GI83" i="32" s="1"/>
  <c r="GJ83" i="32" s="1"/>
  <c r="GK83" i="32" s="1"/>
  <c r="GP82" i="32"/>
  <c r="DB82" i="32"/>
  <c r="DC83" i="32"/>
  <c r="CV83" i="32" s="1"/>
  <c r="CW83" i="32" s="1"/>
  <c r="CX83" i="32" s="1"/>
  <c r="CY83" i="32" s="1"/>
  <c r="HR82" i="32"/>
  <c r="HS83" i="32"/>
  <c r="HL83" i="32" s="1"/>
  <c r="HM83" i="32" s="1"/>
  <c r="HN83" i="32" s="1"/>
  <c r="HO83" i="32" s="1"/>
  <c r="HT82" i="32"/>
  <c r="HC82" i="32"/>
  <c r="HD83" i="32"/>
  <c r="GW83" i="32" s="1"/>
  <c r="GX83" i="32" s="1"/>
  <c r="GY83" i="32" s="1"/>
  <c r="GZ83" i="32" s="1"/>
  <c r="LD56" i="32"/>
  <c r="LE57" i="32"/>
  <c r="KX57" i="32" s="1"/>
  <c r="KY57" i="32" s="1"/>
  <c r="KZ57" i="32" s="1"/>
  <c r="LF56" i="32"/>
  <c r="AD26" i="32"/>
  <c r="AG27" i="32"/>
  <c r="Q27" i="32"/>
  <c r="LA30" i="33"/>
  <c r="FY82" i="32"/>
  <c r="FZ83" i="32"/>
  <c r="FS83" i="32" s="1"/>
  <c r="FT83" i="32" s="1"/>
  <c r="FU83" i="32" s="1"/>
  <c r="FV83" i="32" s="1"/>
  <c r="IG82" i="32"/>
  <c r="IH83" i="32"/>
  <c r="IA83" i="32" s="1"/>
  <c r="IB83" i="32" s="1"/>
  <c r="IC83" i="32" s="1"/>
  <c r="ID83" i="32" s="1"/>
  <c r="II82" i="32"/>
  <c r="IG30" i="33" l="1"/>
  <c r="U30" i="33"/>
  <c r="AQ30" i="33" s="1"/>
  <c r="BM30" i="33" s="1"/>
  <c r="CI30" i="33" s="1"/>
  <c r="DE30" i="33" s="1"/>
  <c r="EW30" i="33" s="1"/>
  <c r="AL30" i="33"/>
  <c r="BH30" i="33" s="1"/>
  <c r="CD30" i="33" s="1"/>
  <c r="EJ30" i="33"/>
  <c r="IL30" i="33"/>
  <c r="AB30" i="33"/>
  <c r="AX30" i="33" s="1"/>
  <c r="BT30" i="33" s="1"/>
  <c r="IT30" i="33"/>
  <c r="RG29" i="33"/>
  <c r="OS29" i="33"/>
  <c r="QR30" i="33"/>
  <c r="OD30" i="33"/>
  <c r="AH30" i="33"/>
  <c r="BD30" i="33" s="1"/>
  <c r="BZ30" i="33" s="1"/>
  <c r="KN30" i="33"/>
  <c r="NE30" i="33"/>
  <c r="RD29" i="33"/>
  <c r="IX30" i="33"/>
  <c r="QU30" i="33"/>
  <c r="FT29" i="33"/>
  <c r="JZ29" i="33"/>
  <c r="GI29" i="33"/>
  <c r="KO29" i="33"/>
  <c r="FY30" i="33"/>
  <c r="OK30" i="33" s="1"/>
  <c r="KE30" i="33"/>
  <c r="GC29" i="33"/>
  <c r="KI29" i="33"/>
  <c r="Z30" i="33"/>
  <c r="AV30" i="33" s="1"/>
  <c r="BR30" i="33" s="1"/>
  <c r="JF30" i="33"/>
  <c r="NW30" i="33"/>
  <c r="IN30" i="33"/>
  <c r="GH30" i="33"/>
  <c r="LZ31" i="33"/>
  <c r="HG30" i="33"/>
  <c r="IC30" i="33" s="1"/>
  <c r="LD30" i="33"/>
  <c r="HT30" i="33"/>
  <c r="DH30" i="33"/>
  <c r="EZ30" i="33" s="1"/>
  <c r="CU30" i="33"/>
  <c r="CQ30" i="33"/>
  <c r="CM30" i="33"/>
  <c r="NK31" i="33"/>
  <c r="NT30" i="33"/>
  <c r="NH31" i="33"/>
  <c r="IK83" i="32"/>
  <c r="IJ84" i="32"/>
  <c r="HZ84" i="32" s="1"/>
  <c r="IM83" i="32"/>
  <c r="IE83" i="32"/>
  <c r="IF83" i="32" s="1"/>
  <c r="II83" i="32" s="1"/>
  <c r="LA57" i="32"/>
  <c r="LJ57" i="32"/>
  <c r="CP84" i="32"/>
  <c r="CF84" i="32" s="1"/>
  <c r="CK83" i="32"/>
  <c r="CL83" i="32" s="1"/>
  <c r="CO83" i="32" s="1"/>
  <c r="CS83" i="32"/>
  <c r="CQ83" i="32"/>
  <c r="GB84" i="32"/>
  <c r="FR84" i="32" s="1"/>
  <c r="GC83" i="32"/>
  <c r="FW83" i="32"/>
  <c r="FX83" i="32" s="1"/>
  <c r="GE83" i="32"/>
  <c r="LY57" i="32"/>
  <c r="LP57" i="32"/>
  <c r="BO83" i="32"/>
  <c r="BG83" i="32"/>
  <c r="BH83" i="32" s="1"/>
  <c r="BJ84" i="32" s="1"/>
  <c r="BL84" i="32"/>
  <c r="BB84" i="32" s="1"/>
  <c r="BM83" i="32"/>
  <c r="BI83" i="32"/>
  <c r="GR83" i="32"/>
  <c r="GQ84" i="32"/>
  <c r="GG84" i="32" s="1"/>
  <c r="GL83" i="32"/>
  <c r="GM83" i="32" s="1"/>
  <c r="GP83" i="32" s="1"/>
  <c r="GT83" i="32"/>
  <c r="IT83" i="32"/>
  <c r="IU83" i="32" s="1"/>
  <c r="IX83" i="32" s="1"/>
  <c r="IY84" i="32"/>
  <c r="IO84" i="32" s="1"/>
  <c r="JB83" i="32"/>
  <c r="IZ83" i="32"/>
  <c r="HW82" i="32"/>
  <c r="CR82" i="32"/>
  <c r="EJ83" i="32"/>
  <c r="EL83" i="32"/>
  <c r="ED83" i="32"/>
  <c r="EE83" i="32" s="1"/>
  <c r="EI84" i="32"/>
  <c r="DY84" i="32" s="1"/>
  <c r="EZ82" i="32"/>
  <c r="CC83" i="32"/>
  <c r="HF84" i="32"/>
  <c r="GV84" i="32" s="1"/>
  <c r="HA83" i="32"/>
  <c r="HB83" i="32" s="1"/>
  <c r="HI83" i="32"/>
  <c r="HG83" i="32"/>
  <c r="EX84" i="32"/>
  <c r="EN84" i="32" s="1"/>
  <c r="ES83" i="32"/>
  <c r="ET83" i="32" s="1"/>
  <c r="FA83" i="32"/>
  <c r="EY83" i="32"/>
  <c r="S27" i="32"/>
  <c r="T27" i="32" s="1"/>
  <c r="AA27" i="32"/>
  <c r="GS82" i="32"/>
  <c r="DO83" i="32"/>
  <c r="DP83" i="32" s="1"/>
  <c r="DU83" i="32"/>
  <c r="DT84" i="32"/>
  <c r="DJ84" i="32" s="1"/>
  <c r="DW83" i="32"/>
  <c r="KF57" i="32"/>
  <c r="JW57" i="32"/>
  <c r="HP83" i="32"/>
  <c r="HQ83" i="32" s="1"/>
  <c r="HU84" i="32"/>
  <c r="HK84" i="32" s="1"/>
  <c r="HV83" i="32"/>
  <c r="HX83" i="32"/>
  <c r="AZ83" i="32"/>
  <c r="AR83" i="32"/>
  <c r="AS83" i="32" s="1"/>
  <c r="AU84" i="32" s="1"/>
  <c r="AT83" i="32"/>
  <c r="AW84" i="32"/>
  <c r="AM84" i="32" s="1"/>
  <c r="AX83" i="32"/>
  <c r="KL57" i="32"/>
  <c r="KU57" i="32"/>
  <c r="AY82" i="32"/>
  <c r="KT56" i="32"/>
  <c r="JA82" i="32"/>
  <c r="FM84" i="32"/>
  <c r="FC84" i="32" s="1"/>
  <c r="FP83" i="32"/>
  <c r="FH83" i="32"/>
  <c r="FI83" i="32" s="1"/>
  <c r="FN83" i="32"/>
  <c r="IL82" i="32"/>
  <c r="CZ83" i="32"/>
  <c r="DA83" i="32" s="1"/>
  <c r="DH83" i="32"/>
  <c r="DF83" i="32"/>
  <c r="DE84" i="32"/>
  <c r="CU84" i="32" s="1"/>
  <c r="LI56" i="32"/>
  <c r="LX56" i="32"/>
  <c r="BN82" i="32"/>
  <c r="KE56" i="32"/>
  <c r="JN58" i="32"/>
  <c r="JD58" i="32" s="1"/>
  <c r="JO57" i="32"/>
  <c r="JI57" i="32"/>
  <c r="JJ57" i="32" s="1"/>
  <c r="BY84" i="32"/>
  <c r="BR84" i="32" s="1"/>
  <c r="BS84" i="32" s="1"/>
  <c r="BT84" i="32" s="1"/>
  <c r="BU84" i="32" s="1"/>
  <c r="BX83" i="32"/>
  <c r="JC30" i="33" l="1"/>
  <c r="AI30" i="33"/>
  <c r="BE30" i="33" s="1"/>
  <c r="CA30" i="33" s="1"/>
  <c r="RH30" i="33"/>
  <c r="OT30" i="33"/>
  <c r="QT29" i="33"/>
  <c r="OF29" i="33"/>
  <c r="RC29" i="33"/>
  <c r="OO29" i="33"/>
  <c r="RI29" i="33"/>
  <c r="OU29" i="33"/>
  <c r="MP30" i="33"/>
  <c r="MM30" i="33"/>
  <c r="QY30" i="33"/>
  <c r="NJ30" i="33"/>
  <c r="IU30" i="33"/>
  <c r="KH30" i="33"/>
  <c r="JK30" i="33"/>
  <c r="JO30" i="33"/>
  <c r="JG30" i="33"/>
  <c r="NX31" i="33"/>
  <c r="GB30" i="33"/>
  <c r="ON30" i="33" s="1"/>
  <c r="MI31" i="33"/>
  <c r="GO30" i="33"/>
  <c r="LQ31" i="33" s="1"/>
  <c r="QO30" i="33"/>
  <c r="PS30" i="33" s="1"/>
  <c r="GR30" i="33"/>
  <c r="PZ30" i="33" s="1"/>
  <c r="PD30" i="33" s="1"/>
  <c r="DI30" i="33"/>
  <c r="FA30" i="33" s="1"/>
  <c r="DM30" i="33"/>
  <c r="FE30" i="33" s="1"/>
  <c r="DQ30" i="33"/>
  <c r="FI30" i="33" s="1"/>
  <c r="CV30" i="33"/>
  <c r="CP30" i="33"/>
  <c r="CN30" i="33"/>
  <c r="CZ30" i="33"/>
  <c r="T31" i="33"/>
  <c r="IF31" i="33"/>
  <c r="W31" i="33"/>
  <c r="II31" i="33"/>
  <c r="NS30" i="33"/>
  <c r="NO31" i="33"/>
  <c r="NY30" i="33"/>
  <c r="AF30" i="33"/>
  <c r="IR30" i="33"/>
  <c r="AV83" i="32"/>
  <c r="AY83" i="32" s="1"/>
  <c r="BC84" i="32"/>
  <c r="BD84" i="32" s="1"/>
  <c r="BE84" i="32" s="1"/>
  <c r="BF84" i="32" s="1"/>
  <c r="BK83" i="32"/>
  <c r="BN83" i="32" s="1"/>
  <c r="U27" i="32"/>
  <c r="V27" i="32" s="1"/>
  <c r="AB27" i="32" s="1"/>
  <c r="AN84" i="32"/>
  <c r="AO84" i="32" s="1"/>
  <c r="AP84" i="32" s="1"/>
  <c r="AQ84" i="32" s="1"/>
  <c r="CA85" i="32"/>
  <c r="BQ85" i="32" s="1"/>
  <c r="CB84" i="32"/>
  <c r="BV84" i="32"/>
  <c r="BW84" i="32" s="1"/>
  <c r="CD84" i="32"/>
  <c r="JA83" i="32"/>
  <c r="EG84" i="32"/>
  <c r="DZ84" i="32" s="1"/>
  <c r="EA84" i="32" s="1"/>
  <c r="EB84" i="32" s="1"/>
  <c r="EC84" i="32" s="1"/>
  <c r="EF83" i="32"/>
  <c r="EH83" i="32"/>
  <c r="CR83" i="32"/>
  <c r="IV83" i="32"/>
  <c r="IW84" i="32"/>
  <c r="IP84" i="32" s="1"/>
  <c r="IQ84" i="32" s="1"/>
  <c r="IR84" i="32" s="1"/>
  <c r="IS84" i="32" s="1"/>
  <c r="HR83" i="32"/>
  <c r="HS84" i="32"/>
  <c r="HL84" i="32" s="1"/>
  <c r="HM84" i="32" s="1"/>
  <c r="HN84" i="32" s="1"/>
  <c r="HO84" i="32" s="1"/>
  <c r="DQ83" i="32"/>
  <c r="DR84" i="32"/>
  <c r="DK84" i="32" s="1"/>
  <c r="DL84" i="32" s="1"/>
  <c r="DM84" i="32" s="1"/>
  <c r="DN84" i="32" s="1"/>
  <c r="DS83" i="32"/>
  <c r="GS83" i="32"/>
  <c r="EV84" i="32"/>
  <c r="EO84" i="32" s="1"/>
  <c r="EP84" i="32" s="1"/>
  <c r="EQ84" i="32" s="1"/>
  <c r="ER84" i="32" s="1"/>
  <c r="EU83" i="32"/>
  <c r="HC83" i="32"/>
  <c r="HD84" i="32"/>
  <c r="GW84" i="32" s="1"/>
  <c r="GX84" i="32" s="1"/>
  <c r="GY84" i="32" s="1"/>
  <c r="GZ84" i="32" s="1"/>
  <c r="HE83" i="32"/>
  <c r="EW83" i="32"/>
  <c r="FY83" i="32"/>
  <c r="FZ84" i="32"/>
  <c r="FS84" i="32" s="1"/>
  <c r="FT84" i="32" s="1"/>
  <c r="FU84" i="32" s="1"/>
  <c r="FV84" i="32" s="1"/>
  <c r="GA83" i="32"/>
  <c r="LG58" i="32"/>
  <c r="KW58" i="32" s="1"/>
  <c r="LB57" i="32"/>
  <c r="LC57" i="32" s="1"/>
  <c r="LH57" i="32"/>
  <c r="DB83" i="32"/>
  <c r="DC84" i="32"/>
  <c r="CV84" i="32" s="1"/>
  <c r="CW84" i="32" s="1"/>
  <c r="CX84" i="32" s="1"/>
  <c r="CY84" i="32" s="1"/>
  <c r="DD83" i="32"/>
  <c r="FK84" i="32"/>
  <c r="FD84" i="32" s="1"/>
  <c r="FE84" i="32" s="1"/>
  <c r="FF84" i="32" s="1"/>
  <c r="FG84" i="32" s="1"/>
  <c r="FJ83" i="32"/>
  <c r="FL83" i="32"/>
  <c r="HT83" i="32"/>
  <c r="GO84" i="32"/>
  <c r="GH84" i="32" s="1"/>
  <c r="GI84" i="32" s="1"/>
  <c r="GJ84" i="32" s="1"/>
  <c r="GK84" i="32" s="1"/>
  <c r="GN83" i="32"/>
  <c r="LW57" i="32"/>
  <c r="LV58" i="32"/>
  <c r="LL58" i="32" s="1"/>
  <c r="LQ57" i="32"/>
  <c r="LR57" i="32" s="1"/>
  <c r="CM83" i="32"/>
  <c r="CN84" i="32"/>
  <c r="CG84" i="32" s="1"/>
  <c r="CH84" i="32" s="1"/>
  <c r="CI84" i="32" s="1"/>
  <c r="CJ84" i="32" s="1"/>
  <c r="IH84" i="32"/>
  <c r="IA84" i="32" s="1"/>
  <c r="IB84" i="32" s="1"/>
  <c r="IC84" i="32" s="1"/>
  <c r="ID84" i="32" s="1"/>
  <c r="IG83" i="32"/>
  <c r="JK57" i="32"/>
  <c r="JL58" i="32"/>
  <c r="JE58" i="32" s="1"/>
  <c r="JF58" i="32" s="1"/>
  <c r="JG58" i="32" s="1"/>
  <c r="JM57" i="32"/>
  <c r="IL83" i="32"/>
  <c r="KM57" i="32"/>
  <c r="KN57" i="32" s="1"/>
  <c r="KR58" i="32"/>
  <c r="KH58" i="32" s="1"/>
  <c r="KS57" i="32"/>
  <c r="KD57" i="32"/>
  <c r="KC58" i="32"/>
  <c r="JS58" i="32" s="1"/>
  <c r="JX57" i="32"/>
  <c r="JY57" i="32" s="1"/>
  <c r="IH30" i="33" l="1"/>
  <c r="ED30" i="33"/>
  <c r="ES30" i="33"/>
  <c r="AJ31" i="33"/>
  <c r="BF31" i="33" s="1"/>
  <c r="CB31" i="33" s="1"/>
  <c r="CX31" i="33" s="1"/>
  <c r="MQ30" i="33"/>
  <c r="GW30" i="33"/>
  <c r="QE30" i="33" s="1"/>
  <c r="PI30" i="33" s="1"/>
  <c r="MY30" i="33"/>
  <c r="V30" i="33"/>
  <c r="AR30" i="33" s="1"/>
  <c r="BN30" i="33" s="1"/>
  <c r="NR31" i="33"/>
  <c r="MU30" i="33"/>
  <c r="JT30" i="33"/>
  <c r="JH30" i="33"/>
  <c r="JJ30" i="33"/>
  <c r="JP30" i="33"/>
  <c r="IV31" i="33"/>
  <c r="HK30" i="33"/>
  <c r="RB30" i="33"/>
  <c r="PW30" i="33"/>
  <c r="PA30" i="33" s="1"/>
  <c r="LM30" i="33"/>
  <c r="HN30" i="33"/>
  <c r="LT31" i="33"/>
  <c r="GS30" i="33"/>
  <c r="LU31" i="33" s="1"/>
  <c r="HA30" i="33"/>
  <c r="MC31" i="33" s="1"/>
  <c r="DL30" i="33"/>
  <c r="FD30" i="33" s="1"/>
  <c r="DJ30" i="33"/>
  <c r="FB30" i="33" s="1"/>
  <c r="DR30" i="33"/>
  <c r="FJ30" i="33" s="1"/>
  <c r="DV30" i="33"/>
  <c r="FN30" i="33" s="1"/>
  <c r="CW30" i="33"/>
  <c r="BB30" i="33"/>
  <c r="BX30" i="33" s="1"/>
  <c r="IM31" i="33"/>
  <c r="AA31" i="33"/>
  <c r="AS31" i="33"/>
  <c r="BO31" i="33" s="1"/>
  <c r="IQ30" i="33"/>
  <c r="AE30" i="33"/>
  <c r="IW30" i="33"/>
  <c r="AK30" i="33"/>
  <c r="AP31" i="33"/>
  <c r="BL31" i="33" s="1"/>
  <c r="W27" i="32"/>
  <c r="AH27" i="32" s="1"/>
  <c r="JH58" i="32"/>
  <c r="JQ58" i="32"/>
  <c r="FN84" i="32"/>
  <c r="FM85" i="32"/>
  <c r="FC85" i="32" s="1"/>
  <c r="FP84" i="32"/>
  <c r="FH84" i="32"/>
  <c r="FI84" i="32" s="1"/>
  <c r="FL84" i="32" s="1"/>
  <c r="IJ85" i="32"/>
  <c r="HZ85" i="32" s="1"/>
  <c r="IM84" i="32"/>
  <c r="IK84" i="32"/>
  <c r="IE84" i="32"/>
  <c r="IF84" i="32" s="1"/>
  <c r="HV84" i="32"/>
  <c r="HX84" i="32"/>
  <c r="HU85" i="32"/>
  <c r="HK85" i="32" s="1"/>
  <c r="HP84" i="32"/>
  <c r="HQ84" i="32" s="1"/>
  <c r="BG84" i="32"/>
  <c r="BH84" i="32" s="1"/>
  <c r="BI84" i="32"/>
  <c r="BO84" i="32"/>
  <c r="BL85" i="32"/>
  <c r="BB85" i="32" s="1"/>
  <c r="BM84" i="32"/>
  <c r="IY85" i="32"/>
  <c r="IO85" i="32" s="1"/>
  <c r="JB84" i="32"/>
  <c r="IT84" i="32"/>
  <c r="IU84" i="32" s="1"/>
  <c r="IZ84" i="32"/>
  <c r="GB85" i="32"/>
  <c r="FR85" i="32" s="1"/>
  <c r="FW84" i="32"/>
  <c r="FX84" i="32" s="1"/>
  <c r="GA84" i="32" s="1"/>
  <c r="GC84" i="32"/>
  <c r="GE84" i="32"/>
  <c r="DO84" i="32"/>
  <c r="DP84" i="32" s="1"/>
  <c r="DS84" i="32" s="1"/>
  <c r="DT85" i="32"/>
  <c r="DJ85" i="32" s="1"/>
  <c r="DW84" i="32"/>
  <c r="DU84" i="32"/>
  <c r="KO57" i="32"/>
  <c r="KP58" i="32"/>
  <c r="KI58" i="32" s="1"/>
  <c r="KJ58" i="32" s="1"/>
  <c r="KK58" i="32" s="1"/>
  <c r="KQ57" i="32"/>
  <c r="GD83" i="32"/>
  <c r="HH83" i="32"/>
  <c r="JZ57" i="32"/>
  <c r="KA58" i="32"/>
  <c r="JT58" i="32" s="1"/>
  <c r="JU58" i="32" s="1"/>
  <c r="JV58" i="32" s="1"/>
  <c r="KB57" i="32"/>
  <c r="AW85" i="32"/>
  <c r="AM85" i="32" s="1"/>
  <c r="AZ84" i="32"/>
  <c r="AR84" i="32"/>
  <c r="AS84" i="32" s="1"/>
  <c r="AT84" i="32"/>
  <c r="AX84" i="32"/>
  <c r="DF84" i="32"/>
  <c r="CZ84" i="32"/>
  <c r="DA84" i="32" s="1"/>
  <c r="DD84" i="32" s="1"/>
  <c r="DH84" i="32"/>
  <c r="DE85" i="32"/>
  <c r="CU85" i="32" s="1"/>
  <c r="LS57" i="32"/>
  <c r="LT58" i="32"/>
  <c r="LM58" i="32" s="1"/>
  <c r="LN58" i="32" s="1"/>
  <c r="LO58" i="32" s="1"/>
  <c r="LU57" i="32"/>
  <c r="HG84" i="32"/>
  <c r="HF85" i="32"/>
  <c r="GV85" i="32" s="1"/>
  <c r="HA84" i="32"/>
  <c r="HB84" i="32" s="1"/>
  <c r="HI84" i="32"/>
  <c r="BX84" i="32"/>
  <c r="BY85" i="32"/>
  <c r="BR85" i="32" s="1"/>
  <c r="BS85" i="32" s="1"/>
  <c r="BT85" i="32" s="1"/>
  <c r="BU85" i="32" s="1"/>
  <c r="BZ84" i="32"/>
  <c r="GQ85" i="32"/>
  <c r="GG85" i="32" s="1"/>
  <c r="GR84" i="32"/>
  <c r="GT84" i="32"/>
  <c r="GL84" i="32"/>
  <c r="GM84" i="32" s="1"/>
  <c r="JP57" i="32"/>
  <c r="HW83" i="32"/>
  <c r="EX85" i="32"/>
  <c r="EN85" i="32" s="1"/>
  <c r="ES84" i="32"/>
  <c r="ET84" i="32" s="1"/>
  <c r="EY84" i="32"/>
  <c r="FA84" i="32"/>
  <c r="DG83" i="32"/>
  <c r="LD57" i="32"/>
  <c r="LE58" i="32"/>
  <c r="KX58" i="32" s="1"/>
  <c r="KY58" i="32" s="1"/>
  <c r="KZ58" i="32" s="1"/>
  <c r="LF57" i="32"/>
  <c r="EK83" i="32"/>
  <c r="CQ84" i="32"/>
  <c r="CS84" i="32"/>
  <c r="CP85" i="32"/>
  <c r="CF85" i="32" s="1"/>
  <c r="CK84" i="32"/>
  <c r="CL84" i="32" s="1"/>
  <c r="ED84" i="32"/>
  <c r="EE84" i="32" s="1"/>
  <c r="EH84" i="32" s="1"/>
  <c r="EL84" i="32"/>
  <c r="EI85" i="32"/>
  <c r="DY85" i="32" s="1"/>
  <c r="EJ84" i="32"/>
  <c r="FO83" i="32"/>
  <c r="EZ83" i="32"/>
  <c r="DV83" i="32"/>
  <c r="KX30" i="33"/>
  <c r="HS30" i="33" l="1"/>
  <c r="IP31" i="33"/>
  <c r="EA30" i="33"/>
  <c r="EI30" i="33"/>
  <c r="LY31" i="33"/>
  <c r="GV30" i="33"/>
  <c r="QD30" i="33" s="1"/>
  <c r="PH30" i="33" s="1"/>
  <c r="MR30" i="33"/>
  <c r="ND30" i="33"/>
  <c r="KQ30" i="33"/>
  <c r="MZ30" i="33"/>
  <c r="AD31" i="33"/>
  <c r="AZ31" i="33" s="1"/>
  <c r="BV31" i="33" s="1"/>
  <c r="FV30" i="33"/>
  <c r="OH30" i="33" s="1"/>
  <c r="KB30" i="33"/>
  <c r="MT30" i="33"/>
  <c r="JQ30" i="33"/>
  <c r="JR31" i="33"/>
  <c r="KU30" i="33"/>
  <c r="GK30" i="33"/>
  <c r="OW30" i="33" s="1"/>
  <c r="HO30" i="33"/>
  <c r="QA30" i="33"/>
  <c r="PE30" i="33" s="1"/>
  <c r="QI30" i="33"/>
  <c r="PM30" i="33" s="1"/>
  <c r="HW30" i="33"/>
  <c r="HB30" i="33"/>
  <c r="HX30" i="33" s="1"/>
  <c r="GT30" i="33"/>
  <c r="LV31" i="33" s="1"/>
  <c r="HF30" i="33"/>
  <c r="MH31" i="33" s="1"/>
  <c r="DS30" i="33"/>
  <c r="FK30" i="33" s="1"/>
  <c r="DT31" i="33"/>
  <c r="FL31" i="33" s="1"/>
  <c r="CJ30" i="33"/>
  <c r="CH31" i="33"/>
  <c r="CK31" i="33"/>
  <c r="CT30" i="33"/>
  <c r="BG30" i="33"/>
  <c r="CC30" i="33" s="1"/>
  <c r="BA30" i="33"/>
  <c r="BW30" i="33" s="1"/>
  <c r="AW31" i="33"/>
  <c r="BS31" i="33" s="1"/>
  <c r="AK27" i="32"/>
  <c r="X27" i="32"/>
  <c r="AF27" i="32" s="1"/>
  <c r="EK84" i="32"/>
  <c r="LJ58" i="32"/>
  <c r="LA58" i="32"/>
  <c r="EV85" i="32"/>
  <c r="EO85" i="32" s="1"/>
  <c r="EP85" i="32" s="1"/>
  <c r="EQ85" i="32" s="1"/>
  <c r="ER85" i="32" s="1"/>
  <c r="EU84" i="32"/>
  <c r="GO85" i="32"/>
  <c r="GH85" i="32" s="1"/>
  <c r="GI85" i="32" s="1"/>
  <c r="GJ85" i="32" s="1"/>
  <c r="GK85" i="32" s="1"/>
  <c r="GN84" i="32"/>
  <c r="GP84" i="32"/>
  <c r="LX57" i="32"/>
  <c r="IV84" i="32"/>
  <c r="IW85" i="32"/>
  <c r="IP85" i="32" s="1"/>
  <c r="IQ85" i="32" s="1"/>
  <c r="IR85" i="32" s="1"/>
  <c r="IS85" i="32" s="1"/>
  <c r="IX84" i="32"/>
  <c r="IH85" i="32"/>
  <c r="IA85" i="32" s="1"/>
  <c r="IB85" i="32" s="1"/>
  <c r="IC85" i="32" s="1"/>
  <c r="ID85" i="32" s="1"/>
  <c r="IG84" i="32"/>
  <c r="II84" i="32"/>
  <c r="CA86" i="32"/>
  <c r="BQ86" i="32" s="1"/>
  <c r="BV85" i="32"/>
  <c r="BW85" i="32" s="1"/>
  <c r="BZ85" i="32" s="1"/>
  <c r="CB85" i="32"/>
  <c r="CD85" i="32"/>
  <c r="CC84" i="32"/>
  <c r="HC84" i="32"/>
  <c r="HD85" i="32"/>
  <c r="GW85" i="32" s="1"/>
  <c r="GX85" i="32" s="1"/>
  <c r="GY85" i="32" s="1"/>
  <c r="GZ85" i="32" s="1"/>
  <c r="KE57" i="32"/>
  <c r="FY84" i="32"/>
  <c r="FZ85" i="32"/>
  <c r="FS85" i="32" s="1"/>
  <c r="FT85" i="32" s="1"/>
  <c r="FU85" i="32" s="1"/>
  <c r="FV85" i="32" s="1"/>
  <c r="LP58" i="32"/>
  <c r="LY58" i="32"/>
  <c r="LC30" i="33"/>
  <c r="KT57" i="32"/>
  <c r="HR84" i="32"/>
  <c r="HS85" i="32"/>
  <c r="HL85" i="32" s="1"/>
  <c r="HM85" i="32" s="1"/>
  <c r="HN85" i="32" s="1"/>
  <c r="HO85" i="32" s="1"/>
  <c r="EW84" i="32"/>
  <c r="DG84" i="32"/>
  <c r="HT84" i="32"/>
  <c r="AU85" i="32"/>
  <c r="AN85" i="32" s="1"/>
  <c r="AO85" i="32" s="1"/>
  <c r="AP85" i="32" s="1"/>
  <c r="AQ85" i="32" s="1"/>
  <c r="AV84" i="32"/>
  <c r="GD84" i="32"/>
  <c r="DQ84" i="32"/>
  <c r="DR85" i="32"/>
  <c r="DK85" i="32" s="1"/>
  <c r="DL85" i="32" s="1"/>
  <c r="DM85" i="32" s="1"/>
  <c r="DN85" i="32" s="1"/>
  <c r="FJ84" i="32"/>
  <c r="FK85" i="32"/>
  <c r="FD85" i="32" s="1"/>
  <c r="FE85" i="32" s="1"/>
  <c r="FF85" i="32" s="1"/>
  <c r="FG85" i="32" s="1"/>
  <c r="FO84" i="32"/>
  <c r="CN85" i="32"/>
  <c r="CG85" i="32" s="1"/>
  <c r="CH85" i="32" s="1"/>
  <c r="CI85" i="32" s="1"/>
  <c r="CJ85" i="32" s="1"/>
  <c r="CM84" i="32"/>
  <c r="CO84" i="32"/>
  <c r="DV84" i="32"/>
  <c r="KL58" i="32"/>
  <c r="KU58" i="32"/>
  <c r="EF84" i="32"/>
  <c r="EG85" i="32"/>
  <c r="DZ85" i="32" s="1"/>
  <c r="EA85" i="32" s="1"/>
  <c r="EB85" i="32" s="1"/>
  <c r="EC85" i="32" s="1"/>
  <c r="LI57" i="32"/>
  <c r="KF58" i="32"/>
  <c r="JW58" i="32"/>
  <c r="DB84" i="32"/>
  <c r="DC85" i="32"/>
  <c r="CV85" i="32" s="1"/>
  <c r="CW85" i="32" s="1"/>
  <c r="CX85" i="32" s="1"/>
  <c r="CY85" i="32" s="1"/>
  <c r="HE84" i="32"/>
  <c r="BJ85" i="32"/>
  <c r="BC85" i="32" s="1"/>
  <c r="BD85" i="32" s="1"/>
  <c r="BE85" i="32" s="1"/>
  <c r="BF85" i="32" s="1"/>
  <c r="BK84" i="32"/>
  <c r="JN59" i="32"/>
  <c r="JD59" i="32" s="1"/>
  <c r="JI58" i="32"/>
  <c r="JJ58" i="32" s="1"/>
  <c r="JO58" i="32"/>
  <c r="EH30" i="33" l="1"/>
  <c r="EM30" i="33"/>
  <c r="EE30" i="33"/>
  <c r="LX31" i="33"/>
  <c r="HR30" i="33"/>
  <c r="NB31" i="33"/>
  <c r="NA30" i="33"/>
  <c r="QV30" i="33"/>
  <c r="LG30" i="33"/>
  <c r="FS30" i="33"/>
  <c r="JY30" i="33"/>
  <c r="GA30" i="33"/>
  <c r="OM30" i="33" s="1"/>
  <c r="KG30" i="33"/>
  <c r="JD30" i="33"/>
  <c r="JB31" i="33"/>
  <c r="JN30" i="33"/>
  <c r="JE31" i="33"/>
  <c r="KY30" i="33"/>
  <c r="OA31" i="33"/>
  <c r="RK30" i="33"/>
  <c r="QB30" i="33"/>
  <c r="PF30" i="33" s="1"/>
  <c r="QJ30" i="33"/>
  <c r="PN30" i="33" s="1"/>
  <c r="MD31" i="33"/>
  <c r="HP30" i="33"/>
  <c r="QN30" i="33"/>
  <c r="PR30" i="33" s="1"/>
  <c r="IB30" i="33"/>
  <c r="HC30" i="33"/>
  <c r="ME31" i="33" s="1"/>
  <c r="HD31" i="33"/>
  <c r="QL31" i="33" s="1"/>
  <c r="PP31" i="33" s="1"/>
  <c r="DG31" i="33"/>
  <c r="EY31" i="33" s="1"/>
  <c r="DD31" i="33"/>
  <c r="EV31" i="33" s="1"/>
  <c r="DF30" i="33"/>
  <c r="EX30" i="33" s="1"/>
  <c r="DP30" i="33"/>
  <c r="FH30" i="33" s="1"/>
  <c r="CO31" i="33"/>
  <c r="CR31" i="33"/>
  <c r="CS30" i="33"/>
  <c r="CY30" i="33"/>
  <c r="NL31" i="33"/>
  <c r="Y27" i="32"/>
  <c r="AJ27" i="32" s="1"/>
  <c r="FH85" i="32"/>
  <c r="FI85" i="32" s="1"/>
  <c r="FM86" i="32"/>
  <c r="FC86" i="32" s="1"/>
  <c r="FP85" i="32"/>
  <c r="FN85" i="32"/>
  <c r="DW85" i="32"/>
  <c r="DT86" i="32"/>
  <c r="DJ86" i="32" s="1"/>
  <c r="DU85" i="32"/>
  <c r="DO85" i="32"/>
  <c r="DP85" i="32" s="1"/>
  <c r="AR85" i="32"/>
  <c r="AS85" i="32" s="1"/>
  <c r="AU86" i="32" s="1"/>
  <c r="AX85" i="32"/>
  <c r="AZ85" i="32"/>
  <c r="AT85" i="32"/>
  <c r="AW86" i="32"/>
  <c r="AM86" i="32" s="1"/>
  <c r="HV85" i="32"/>
  <c r="HU86" i="32"/>
  <c r="HK86" i="32" s="1"/>
  <c r="HP85" i="32"/>
  <c r="HQ85" i="32" s="1"/>
  <c r="HT85" i="32" s="1"/>
  <c r="HX85" i="32"/>
  <c r="CK85" i="32"/>
  <c r="CL85" i="32" s="1"/>
  <c r="CO85" i="32" s="1"/>
  <c r="CQ85" i="32"/>
  <c r="CS85" i="32"/>
  <c r="CP86" i="32"/>
  <c r="CF86" i="32" s="1"/>
  <c r="BG85" i="32"/>
  <c r="BH85" i="32" s="1"/>
  <c r="BJ86" i="32" s="1"/>
  <c r="BM85" i="32"/>
  <c r="BL86" i="32"/>
  <c r="BB86" i="32" s="1"/>
  <c r="BI85" i="32"/>
  <c r="BO85" i="32"/>
  <c r="DH85" i="32"/>
  <c r="DF85" i="32"/>
  <c r="DE86" i="32"/>
  <c r="CU86" i="32" s="1"/>
  <c r="CZ85" i="32"/>
  <c r="DA85" i="32" s="1"/>
  <c r="ED85" i="32"/>
  <c r="EE85" i="32" s="1"/>
  <c r="EL85" i="32"/>
  <c r="EI86" i="32"/>
  <c r="DY86" i="32" s="1"/>
  <c r="EJ85" i="32"/>
  <c r="JK58" i="32"/>
  <c r="JL59" i="32"/>
  <c r="JE59" i="32" s="1"/>
  <c r="JF59" i="32" s="1"/>
  <c r="JG59" i="32" s="1"/>
  <c r="JM58" i="32"/>
  <c r="JA84" i="32"/>
  <c r="HH84" i="32"/>
  <c r="KD58" i="32"/>
  <c r="KC59" i="32"/>
  <c r="JS59" i="32" s="1"/>
  <c r="JX58" i="32"/>
  <c r="JY58" i="32" s="1"/>
  <c r="IY86" i="32"/>
  <c r="IO86" i="32" s="1"/>
  <c r="IT85" i="32"/>
  <c r="IU85" i="32" s="1"/>
  <c r="IZ85" i="32"/>
  <c r="JB85" i="32"/>
  <c r="HA85" i="32"/>
  <c r="HB85" i="32" s="1"/>
  <c r="HG85" i="32"/>
  <c r="HI85" i="32"/>
  <c r="HF86" i="32"/>
  <c r="GV86" i="32" s="1"/>
  <c r="EZ84" i="32"/>
  <c r="LV59" i="32"/>
  <c r="LL59" i="32" s="1"/>
  <c r="LW58" i="32"/>
  <c r="LQ58" i="32"/>
  <c r="LR58" i="32" s="1"/>
  <c r="EX86" i="32"/>
  <c r="EN86" i="32" s="1"/>
  <c r="ES85" i="32"/>
  <c r="ET85" i="32" s="1"/>
  <c r="EW85" i="32" s="1"/>
  <c r="EY85" i="32"/>
  <c r="FA85" i="32"/>
  <c r="LB30" i="33"/>
  <c r="IL84" i="32"/>
  <c r="IJ86" i="32"/>
  <c r="HZ86" i="32" s="1"/>
  <c r="IM85" i="32"/>
  <c r="IK85" i="32"/>
  <c r="IE85" i="32"/>
  <c r="IF85" i="32" s="1"/>
  <c r="CR84" i="32"/>
  <c r="GC85" i="32"/>
  <c r="GB86" i="32"/>
  <c r="FR86" i="32" s="1"/>
  <c r="GE85" i="32"/>
  <c r="FW85" i="32"/>
  <c r="FX85" i="32" s="1"/>
  <c r="GS84" i="32"/>
  <c r="GQ86" i="32"/>
  <c r="GG86" i="32" s="1"/>
  <c r="GR85" i="32"/>
  <c r="GL85" i="32"/>
  <c r="GM85" i="32" s="1"/>
  <c r="GP85" i="32" s="1"/>
  <c r="GT85" i="32"/>
  <c r="KM58" i="32"/>
  <c r="KN58" i="32" s="1"/>
  <c r="KS58" i="32"/>
  <c r="KR59" i="32"/>
  <c r="KH59" i="32" s="1"/>
  <c r="BN84" i="32"/>
  <c r="AY84" i="32"/>
  <c r="HW84" i="32"/>
  <c r="CC85" i="32"/>
  <c r="BY86" i="32"/>
  <c r="BR86" i="32" s="1"/>
  <c r="BS86" i="32" s="1"/>
  <c r="BT86" i="32" s="1"/>
  <c r="BU86" i="32" s="1"/>
  <c r="BX85" i="32"/>
  <c r="LG59" i="32"/>
  <c r="KW59" i="32" s="1"/>
  <c r="LH58" i="32"/>
  <c r="LB58" i="32"/>
  <c r="LC58" i="32" s="1"/>
  <c r="EF30" i="33" l="1"/>
  <c r="EP31" i="33"/>
  <c r="ER30" i="33"/>
  <c r="EN30" i="33"/>
  <c r="QS30" i="33"/>
  <c r="OE30" i="33"/>
  <c r="MN30" i="33"/>
  <c r="GE30" i="33"/>
  <c r="ML31" i="33"/>
  <c r="GZ30" i="33"/>
  <c r="HV30" i="33" s="1"/>
  <c r="MO31" i="33"/>
  <c r="NI31" i="33"/>
  <c r="KK30" i="33"/>
  <c r="RA30" i="33"/>
  <c r="LH30" i="33"/>
  <c r="KZ30" i="33"/>
  <c r="FZ30" i="33"/>
  <c r="OL30" i="33" s="1"/>
  <c r="KF30" i="33"/>
  <c r="FW30" i="33"/>
  <c r="KC30" i="33"/>
  <c r="MX30" i="33"/>
  <c r="JS30" i="33"/>
  <c r="JM30" i="33"/>
  <c r="JL31" i="33"/>
  <c r="DK31" i="33"/>
  <c r="FC31" i="33" s="1"/>
  <c r="JI31" i="33"/>
  <c r="IY31" i="33"/>
  <c r="AM31" i="33"/>
  <c r="BI31" i="33" s="1"/>
  <c r="CE31" i="33" s="1"/>
  <c r="DA31" i="33" s="1"/>
  <c r="GQ31" i="33"/>
  <c r="PY31" i="33" s="1"/>
  <c r="PC31" i="33" s="1"/>
  <c r="LL30" i="33"/>
  <c r="HZ31" i="33"/>
  <c r="MF32" i="33"/>
  <c r="GN31" i="33"/>
  <c r="PV31" i="33" s="1"/>
  <c r="OZ31" i="33" s="1"/>
  <c r="HY30" i="33"/>
  <c r="GP30" i="33"/>
  <c r="LR31" i="33" s="1"/>
  <c r="QK30" i="33"/>
  <c r="PO30" i="33" s="1"/>
  <c r="DU30" i="33"/>
  <c r="FM30" i="33" s="1"/>
  <c r="DO30" i="33"/>
  <c r="FG30" i="33" s="1"/>
  <c r="DN31" i="33"/>
  <c r="FF31" i="33" s="1"/>
  <c r="NQ31" i="33"/>
  <c r="IJ31" i="33"/>
  <c r="X31" i="33"/>
  <c r="Z27" i="32"/>
  <c r="AC27" i="32" s="1"/>
  <c r="AE28" i="32"/>
  <c r="AV85" i="32"/>
  <c r="AY85" i="32" s="1"/>
  <c r="BC86" i="32"/>
  <c r="BD86" i="32" s="1"/>
  <c r="BE86" i="32" s="1"/>
  <c r="BF86" i="32" s="1"/>
  <c r="BK85" i="32"/>
  <c r="BN85" i="32" s="1"/>
  <c r="GS85" i="32"/>
  <c r="CA87" i="32"/>
  <c r="BQ87" i="32" s="1"/>
  <c r="BV86" i="32"/>
  <c r="BW86" i="32" s="1"/>
  <c r="CB86" i="32"/>
  <c r="CD86" i="32"/>
  <c r="EZ85" i="32"/>
  <c r="HW85" i="32"/>
  <c r="KO58" i="32"/>
  <c r="KP59" i="32"/>
  <c r="KI59" i="32" s="1"/>
  <c r="KJ59" i="32" s="1"/>
  <c r="KK59" i="32" s="1"/>
  <c r="KQ58" i="32"/>
  <c r="IH86" i="32"/>
  <c r="IA86" i="32" s="1"/>
  <c r="IB86" i="32" s="1"/>
  <c r="IC86" i="32" s="1"/>
  <c r="ID86" i="32" s="1"/>
  <c r="IG85" i="32"/>
  <c r="II85" i="32"/>
  <c r="LJ31" i="33"/>
  <c r="IW86" i="32"/>
  <c r="IP86" i="32" s="1"/>
  <c r="IQ86" i="32" s="1"/>
  <c r="IR86" i="32" s="1"/>
  <c r="IS86" i="32" s="1"/>
  <c r="IV85" i="32"/>
  <c r="IX85" i="32"/>
  <c r="AI27" i="32"/>
  <c r="DR86" i="32"/>
  <c r="DK86" i="32" s="1"/>
  <c r="DL86" i="32" s="1"/>
  <c r="DM86" i="32" s="1"/>
  <c r="DN86" i="32" s="1"/>
  <c r="DQ85" i="32"/>
  <c r="DS85" i="32"/>
  <c r="LD58" i="32"/>
  <c r="LE59" i="32"/>
  <c r="KX59" i="32" s="1"/>
  <c r="KY59" i="32" s="1"/>
  <c r="KZ59" i="32" s="1"/>
  <c r="LF58" i="32"/>
  <c r="HC85" i="32"/>
  <c r="HD86" i="32"/>
  <c r="GW86" i="32" s="1"/>
  <c r="GX86" i="32" s="1"/>
  <c r="GY86" i="32" s="1"/>
  <c r="GZ86" i="32" s="1"/>
  <c r="HE85" i="32"/>
  <c r="EF85" i="32"/>
  <c r="EG86" i="32"/>
  <c r="DZ86" i="32" s="1"/>
  <c r="EA86" i="32" s="1"/>
  <c r="EB86" i="32" s="1"/>
  <c r="EC86" i="32" s="1"/>
  <c r="EH85" i="32"/>
  <c r="GN85" i="32"/>
  <c r="GO86" i="32"/>
  <c r="GH86" i="32" s="1"/>
  <c r="GI86" i="32" s="1"/>
  <c r="GJ86" i="32" s="1"/>
  <c r="GK86" i="32" s="1"/>
  <c r="JQ59" i="32"/>
  <c r="JH59" i="32"/>
  <c r="EU85" i="32"/>
  <c r="EV86" i="32"/>
  <c r="EO86" i="32" s="1"/>
  <c r="EP86" i="32" s="1"/>
  <c r="EQ86" i="32" s="1"/>
  <c r="ER86" i="32" s="1"/>
  <c r="LS58" i="32"/>
  <c r="LT59" i="32"/>
  <c r="LM59" i="32" s="1"/>
  <c r="LN59" i="32" s="1"/>
  <c r="LO59" i="32" s="1"/>
  <c r="LU58" i="32"/>
  <c r="JZ58" i="32"/>
  <c r="KA59" i="32"/>
  <c r="JT59" i="32" s="1"/>
  <c r="JU59" i="32" s="1"/>
  <c r="JV59" i="32" s="1"/>
  <c r="KB58" i="32"/>
  <c r="DC86" i="32"/>
  <c r="CV86" i="32" s="1"/>
  <c r="CW86" i="32" s="1"/>
  <c r="CX86" i="32" s="1"/>
  <c r="CY86" i="32" s="1"/>
  <c r="DB85" i="32"/>
  <c r="DD85" i="32"/>
  <c r="CM85" i="32"/>
  <c r="CN86" i="32"/>
  <c r="CG86" i="32" s="1"/>
  <c r="CH86" i="32" s="1"/>
  <c r="CI86" i="32" s="1"/>
  <c r="CJ86" i="32" s="1"/>
  <c r="FZ86" i="32"/>
  <c r="FS86" i="32" s="1"/>
  <c r="FT86" i="32" s="1"/>
  <c r="FU86" i="32" s="1"/>
  <c r="FV86" i="32" s="1"/>
  <c r="FY85" i="32"/>
  <c r="GA85" i="32"/>
  <c r="CR85" i="32"/>
  <c r="JP58" i="32"/>
  <c r="HR85" i="32"/>
  <c r="HS86" i="32"/>
  <c r="HL86" i="32" s="1"/>
  <c r="HM86" i="32" s="1"/>
  <c r="HN86" i="32" s="1"/>
  <c r="HO86" i="32" s="1"/>
  <c r="AN86" i="32"/>
  <c r="AO86" i="32" s="1"/>
  <c r="AP86" i="32" s="1"/>
  <c r="AQ86" i="32" s="1"/>
  <c r="FJ85" i="32"/>
  <c r="FK86" i="32"/>
  <c r="FD86" i="32" s="1"/>
  <c r="FE86" i="32" s="1"/>
  <c r="FF86" i="32" s="1"/>
  <c r="FG86" i="32" s="1"/>
  <c r="FL85" i="32"/>
  <c r="DZ31" i="33" l="1"/>
  <c r="EC31" i="33"/>
  <c r="EO30" i="33"/>
  <c r="U31" i="33"/>
  <c r="AQ31" i="33" s="1"/>
  <c r="BM31" i="33" s="1"/>
  <c r="CI31" i="33" s="1"/>
  <c r="RE30" i="33"/>
  <c r="OQ30" i="33"/>
  <c r="NM31" i="33"/>
  <c r="OI30" i="33"/>
  <c r="NU31" i="33"/>
  <c r="MB31" i="33"/>
  <c r="QH30" i="33"/>
  <c r="PL30" i="33" s="1"/>
  <c r="IG31" i="33"/>
  <c r="MV31" i="33"/>
  <c r="KD30" i="33"/>
  <c r="MW30" i="33"/>
  <c r="KP30" i="33"/>
  <c r="KL30" i="33"/>
  <c r="NC30" i="33"/>
  <c r="GU31" i="33"/>
  <c r="LW32" i="33" s="1"/>
  <c r="GF30" i="33"/>
  <c r="OR30" i="33" s="1"/>
  <c r="QZ30" i="33"/>
  <c r="FX30" i="33"/>
  <c r="GH31" i="33"/>
  <c r="KN31" i="33"/>
  <c r="QW30" i="33"/>
  <c r="MS31" i="33"/>
  <c r="JU31" i="33"/>
  <c r="KT31" i="33"/>
  <c r="LS32" i="33"/>
  <c r="HM31" i="33"/>
  <c r="GJ30" i="33"/>
  <c r="LP32" i="33"/>
  <c r="HE30" i="33"/>
  <c r="IA30" i="33" s="1"/>
  <c r="HJ31" i="33"/>
  <c r="HL30" i="33"/>
  <c r="PX30" i="33"/>
  <c r="PB30" i="33" s="1"/>
  <c r="LI30" i="33"/>
  <c r="GY30" i="33"/>
  <c r="HU30" i="33" s="1"/>
  <c r="GX31" i="33"/>
  <c r="HT31" i="33" s="1"/>
  <c r="DW31" i="33"/>
  <c r="FO31" i="33" s="1"/>
  <c r="AT31" i="33"/>
  <c r="BP31" i="33" s="1"/>
  <c r="NP31" i="33"/>
  <c r="AC31" i="33"/>
  <c r="IO31" i="33"/>
  <c r="GT86" i="32"/>
  <c r="GL86" i="32"/>
  <c r="GM86" i="32" s="1"/>
  <c r="GR86" i="32"/>
  <c r="GQ87" i="32"/>
  <c r="GG87" i="32" s="1"/>
  <c r="FH86" i="32"/>
  <c r="FI86" i="32" s="1"/>
  <c r="FL86" i="32" s="1"/>
  <c r="FM87" i="32"/>
  <c r="FC87" i="32" s="1"/>
  <c r="FN86" i="32"/>
  <c r="FP86" i="32"/>
  <c r="AZ86" i="32"/>
  <c r="AW87" i="32"/>
  <c r="AM87" i="32" s="1"/>
  <c r="AR86" i="32"/>
  <c r="AS86" i="32" s="1"/>
  <c r="AT86" i="32"/>
  <c r="AX86" i="32"/>
  <c r="HP86" i="32"/>
  <c r="HQ86" i="32" s="1"/>
  <c r="HU87" i="32"/>
  <c r="HK87" i="32" s="1"/>
  <c r="HX86" i="32"/>
  <c r="HV86" i="32"/>
  <c r="GE86" i="32"/>
  <c r="GB87" i="32"/>
  <c r="FR87" i="32" s="1"/>
  <c r="GC86" i="32"/>
  <c r="FW86" i="32"/>
  <c r="FX86" i="32" s="1"/>
  <c r="GA86" i="32" s="1"/>
  <c r="LP59" i="32"/>
  <c r="LY59" i="32"/>
  <c r="CQ86" i="32"/>
  <c r="CP87" i="32"/>
  <c r="CF87" i="32" s="1"/>
  <c r="CK86" i="32"/>
  <c r="CL86" i="32" s="1"/>
  <c r="CS86" i="32"/>
  <c r="JW59" i="32"/>
  <c r="KF59" i="32"/>
  <c r="IJ87" i="32"/>
  <c r="HZ87" i="32" s="1"/>
  <c r="IE86" i="32"/>
  <c r="IF86" i="32" s="1"/>
  <c r="II86" i="32" s="1"/>
  <c r="IK86" i="32"/>
  <c r="IM86" i="32"/>
  <c r="GD85" i="32"/>
  <c r="KL59" i="32"/>
  <c r="KU59" i="32"/>
  <c r="KE58" i="32"/>
  <c r="AG28" i="32"/>
  <c r="Q28" i="32"/>
  <c r="AD27" i="32"/>
  <c r="BX86" i="32"/>
  <c r="BY87" i="32"/>
  <c r="BR87" i="32" s="1"/>
  <c r="BS87" i="32" s="1"/>
  <c r="BT87" i="32" s="1"/>
  <c r="BU87" i="32" s="1"/>
  <c r="BZ86" i="32"/>
  <c r="DH86" i="32"/>
  <c r="DF86" i="32"/>
  <c r="DE87" i="32"/>
  <c r="CU87" i="32" s="1"/>
  <c r="CZ86" i="32"/>
  <c r="DA86" i="32" s="1"/>
  <c r="DD86" i="32" s="1"/>
  <c r="KW31" i="33"/>
  <c r="EX87" i="32"/>
  <c r="EN87" i="32" s="1"/>
  <c r="EY86" i="32"/>
  <c r="FA86" i="32"/>
  <c r="ES86" i="32"/>
  <c r="ET86" i="32" s="1"/>
  <c r="LA59" i="32"/>
  <c r="LJ59" i="32"/>
  <c r="LX58" i="32"/>
  <c r="FO85" i="32"/>
  <c r="EL86" i="32"/>
  <c r="EJ86" i="32"/>
  <c r="ED86" i="32"/>
  <c r="EE86" i="32" s="1"/>
  <c r="EH86" i="32" s="1"/>
  <c r="EI87" i="32"/>
  <c r="DY87" i="32" s="1"/>
  <c r="DG85" i="32"/>
  <c r="JI59" i="32"/>
  <c r="JJ59" i="32" s="1"/>
  <c r="JO59" i="32"/>
  <c r="JN60" i="32"/>
  <c r="JD60" i="32" s="1"/>
  <c r="HH85" i="32"/>
  <c r="LI58" i="32"/>
  <c r="IL85" i="32"/>
  <c r="KT58" i="32"/>
  <c r="DU86" i="32"/>
  <c r="DW86" i="32"/>
  <c r="DO86" i="32"/>
  <c r="DP86" i="32" s="1"/>
  <c r="DS86" i="32" s="1"/>
  <c r="DT87" i="32"/>
  <c r="DJ87" i="32" s="1"/>
  <c r="HI86" i="32"/>
  <c r="HG86" i="32"/>
  <c r="HF87" i="32"/>
  <c r="GV87" i="32" s="1"/>
  <c r="HA86" i="32"/>
  <c r="HB86" i="32" s="1"/>
  <c r="HE86" i="32" s="1"/>
  <c r="EK85" i="32"/>
  <c r="IT86" i="32"/>
  <c r="IU86" i="32" s="1"/>
  <c r="IX86" i="32" s="1"/>
  <c r="IZ86" i="32"/>
  <c r="IY87" i="32"/>
  <c r="IO87" i="32" s="1"/>
  <c r="JB86" i="32"/>
  <c r="DV85" i="32"/>
  <c r="BM86" i="32"/>
  <c r="BL87" i="32"/>
  <c r="BB87" i="32" s="1"/>
  <c r="BG86" i="32"/>
  <c r="BH86" i="32" s="1"/>
  <c r="BO86" i="32"/>
  <c r="BI86" i="32"/>
  <c r="JA85" i="32"/>
  <c r="EL30" i="33" l="1"/>
  <c r="Y31" i="33"/>
  <c r="AU31" i="33" s="1"/>
  <c r="BQ31" i="33" s="1"/>
  <c r="IS31" i="33"/>
  <c r="EB30" i="33"/>
  <c r="AG31" i="33"/>
  <c r="BC31" i="33" s="1"/>
  <c r="BY31" i="33" s="1"/>
  <c r="IK31" i="33"/>
  <c r="QC31" i="33"/>
  <c r="PG31" i="33" s="1"/>
  <c r="NZ31" i="33"/>
  <c r="IX31" i="33" s="1"/>
  <c r="OV30" i="33"/>
  <c r="RH31" i="33"/>
  <c r="OT31" i="33"/>
  <c r="QX30" i="33"/>
  <c r="OJ30" i="33"/>
  <c r="HQ31" i="33"/>
  <c r="LF30" i="33"/>
  <c r="GD30" i="33" s="1"/>
  <c r="KM30" i="33"/>
  <c r="NE31" i="33"/>
  <c r="NV31" i="33"/>
  <c r="RF30" i="33"/>
  <c r="NN31" i="33"/>
  <c r="FR31" i="33"/>
  <c r="JX31" i="33"/>
  <c r="FU31" i="33"/>
  <c r="KA31" i="33"/>
  <c r="JC31" i="33"/>
  <c r="GG30" i="33"/>
  <c r="OS30" i="33" s="1"/>
  <c r="RJ30" i="33"/>
  <c r="QF31" i="33"/>
  <c r="PJ31" i="33" s="1"/>
  <c r="LZ32" i="33"/>
  <c r="QM30" i="33"/>
  <c r="PQ30" i="33" s="1"/>
  <c r="MG31" i="33"/>
  <c r="KV30" i="33"/>
  <c r="HG31" i="33"/>
  <c r="MI32" i="33" s="1"/>
  <c r="MA31" i="33"/>
  <c r="QG30" i="33"/>
  <c r="PK30" i="33" s="1"/>
  <c r="DE31" i="33"/>
  <c r="EW31" i="33" s="1"/>
  <c r="CL31" i="33"/>
  <c r="AY31" i="33"/>
  <c r="BU31" i="33" s="1"/>
  <c r="NX32" i="33"/>
  <c r="IN31" i="33"/>
  <c r="AB31" i="33"/>
  <c r="HH86" i="32"/>
  <c r="EK86" i="32"/>
  <c r="DV86" i="32"/>
  <c r="DR87" i="32"/>
  <c r="DK87" i="32" s="1"/>
  <c r="DL87" i="32" s="1"/>
  <c r="DM87" i="32" s="1"/>
  <c r="DN87" i="32" s="1"/>
  <c r="DQ86" i="32"/>
  <c r="BV87" i="32"/>
  <c r="BW87" i="32" s="1"/>
  <c r="BZ87" i="32" s="1"/>
  <c r="CB87" i="32"/>
  <c r="CA88" i="32"/>
  <c r="BQ88" i="32" s="1"/>
  <c r="CD87" i="32"/>
  <c r="LB59" i="32"/>
  <c r="LC59" i="32" s="1"/>
  <c r="LH59" i="32"/>
  <c r="LG60" i="32"/>
  <c r="KW60" i="32" s="1"/>
  <c r="CM86" i="32"/>
  <c r="CN87" i="32"/>
  <c r="CG87" i="32" s="1"/>
  <c r="CH87" i="32" s="1"/>
  <c r="CI87" i="32" s="1"/>
  <c r="CJ87" i="32" s="1"/>
  <c r="CO86" i="32"/>
  <c r="LW59" i="32"/>
  <c r="LV60" i="32"/>
  <c r="LL60" i="32" s="1"/>
  <c r="LQ59" i="32"/>
  <c r="LR59" i="32" s="1"/>
  <c r="HR86" i="32"/>
  <c r="HS87" i="32"/>
  <c r="HL87" i="32" s="1"/>
  <c r="HM87" i="32" s="1"/>
  <c r="HN87" i="32" s="1"/>
  <c r="HO87" i="32" s="1"/>
  <c r="HT86" i="32"/>
  <c r="DG86" i="32"/>
  <c r="IG86" i="32"/>
  <c r="IH87" i="32"/>
  <c r="IA87" i="32" s="1"/>
  <c r="IB87" i="32" s="1"/>
  <c r="IC87" i="32" s="1"/>
  <c r="ID87" i="32" s="1"/>
  <c r="FZ87" i="32"/>
  <c r="FS87" i="32" s="1"/>
  <c r="FT87" i="32" s="1"/>
  <c r="FU87" i="32" s="1"/>
  <c r="FV87" i="32" s="1"/>
  <c r="FY86" i="32"/>
  <c r="IL86" i="32"/>
  <c r="FO86" i="32"/>
  <c r="DB86" i="32"/>
  <c r="DC87" i="32"/>
  <c r="CV87" i="32" s="1"/>
  <c r="CW87" i="32" s="1"/>
  <c r="CX87" i="32" s="1"/>
  <c r="CY87" i="32" s="1"/>
  <c r="CC86" i="32"/>
  <c r="AA28" i="32"/>
  <c r="S28" i="32"/>
  <c r="T28" i="32" s="1"/>
  <c r="KM59" i="32"/>
  <c r="KN59" i="32" s="1"/>
  <c r="KS59" i="32"/>
  <c r="KR60" i="32"/>
  <c r="KH60" i="32" s="1"/>
  <c r="GD86" i="32"/>
  <c r="KC60" i="32"/>
  <c r="JS60" i="32" s="1"/>
  <c r="JX59" i="32"/>
  <c r="JY59" i="32" s="1"/>
  <c r="KD59" i="32"/>
  <c r="GN86" i="32"/>
  <c r="GO87" i="32"/>
  <c r="GH87" i="32" s="1"/>
  <c r="GI87" i="32" s="1"/>
  <c r="GJ87" i="32" s="1"/>
  <c r="GK87" i="32" s="1"/>
  <c r="GP86" i="32"/>
  <c r="BJ87" i="32"/>
  <c r="BC87" i="32" s="1"/>
  <c r="BD87" i="32" s="1"/>
  <c r="BE87" i="32" s="1"/>
  <c r="BF87" i="32" s="1"/>
  <c r="BK86" i="32"/>
  <c r="JA86" i="32"/>
  <c r="IV86" i="32"/>
  <c r="IW87" i="32"/>
  <c r="IP87" i="32" s="1"/>
  <c r="IQ87" i="32" s="1"/>
  <c r="IR87" i="32" s="1"/>
  <c r="IS87" i="32" s="1"/>
  <c r="HC86" i="32"/>
  <c r="HD87" i="32"/>
  <c r="GW87" i="32" s="1"/>
  <c r="GX87" i="32" s="1"/>
  <c r="GY87" i="32" s="1"/>
  <c r="GZ87" i="32" s="1"/>
  <c r="JK59" i="32"/>
  <c r="JL60" i="32"/>
  <c r="JE60" i="32" s="1"/>
  <c r="JF60" i="32" s="1"/>
  <c r="JG60" i="32" s="1"/>
  <c r="JM59" i="32"/>
  <c r="EG87" i="32"/>
  <c r="DZ87" i="32" s="1"/>
  <c r="EA87" i="32" s="1"/>
  <c r="EB87" i="32" s="1"/>
  <c r="EC87" i="32" s="1"/>
  <c r="EF86" i="32"/>
  <c r="EU86" i="32"/>
  <c r="EV87" i="32"/>
  <c r="EO87" i="32" s="1"/>
  <c r="EP87" i="32" s="1"/>
  <c r="EQ87" i="32" s="1"/>
  <c r="ER87" i="32" s="1"/>
  <c r="EW86" i="32"/>
  <c r="AU87" i="32"/>
  <c r="AN87" i="32" s="1"/>
  <c r="AO87" i="32" s="1"/>
  <c r="AP87" i="32" s="1"/>
  <c r="AQ87" i="32" s="1"/>
  <c r="AV86" i="32"/>
  <c r="FJ86" i="32"/>
  <c r="FK87" i="32"/>
  <c r="FD87" i="32" s="1"/>
  <c r="FE87" i="32" s="1"/>
  <c r="FF87" i="32" s="1"/>
  <c r="FG87" i="32" s="1"/>
  <c r="EK30" i="33" l="1"/>
  <c r="EG31" i="33"/>
  <c r="AH31" i="33"/>
  <c r="BD31" i="33" s="1"/>
  <c r="BZ31" i="33" s="1"/>
  <c r="EQ30" i="33"/>
  <c r="EJ31" i="33"/>
  <c r="IL31" i="33"/>
  <c r="AL31" i="33"/>
  <c r="LA31" i="33"/>
  <c r="FY31" i="33" s="1"/>
  <c r="OK31" i="33" s="1"/>
  <c r="RD30" i="33"/>
  <c r="OP30" i="33"/>
  <c r="QR31" i="33"/>
  <c r="OD31" i="33"/>
  <c r="QU31" i="33"/>
  <c r="OG31" i="33"/>
  <c r="KJ30" i="33"/>
  <c r="Z31" i="33"/>
  <c r="AV31" i="33" s="1"/>
  <c r="BR31" i="33" s="1"/>
  <c r="CN31" i="33" s="1"/>
  <c r="JZ30" i="33"/>
  <c r="MM31" i="33"/>
  <c r="IT31" i="33"/>
  <c r="LD31" i="33"/>
  <c r="NH32" i="33"/>
  <c r="JF31" i="33"/>
  <c r="RG30" i="33"/>
  <c r="NW31" i="33"/>
  <c r="FT30" i="33"/>
  <c r="LK30" i="33"/>
  <c r="IC31" i="33"/>
  <c r="QO31" i="33"/>
  <c r="PS31" i="33" s="1"/>
  <c r="GO31" i="33"/>
  <c r="PW31" i="33" s="1"/>
  <c r="PA31" i="33" s="1"/>
  <c r="LE30" i="33"/>
  <c r="DH31" i="33"/>
  <c r="EZ31" i="33" s="1"/>
  <c r="CU31" i="33"/>
  <c r="CM31" i="33"/>
  <c r="CQ31" i="33"/>
  <c r="NK32" i="33"/>
  <c r="NT31" i="33"/>
  <c r="IV32" i="33"/>
  <c r="AJ32" i="33"/>
  <c r="BH31" i="33"/>
  <c r="CD31" i="33" s="1"/>
  <c r="AX31" i="33"/>
  <c r="BT31" i="33" s="1"/>
  <c r="ED87" i="32"/>
  <c r="EE87" i="32" s="1"/>
  <c r="EJ87" i="32"/>
  <c r="EI88" i="32"/>
  <c r="DY88" i="32" s="1"/>
  <c r="EL87" i="32"/>
  <c r="JB87" i="32"/>
  <c r="IY88" i="32"/>
  <c r="IO88" i="32" s="1"/>
  <c r="IT87" i="32"/>
  <c r="IU87" i="32" s="1"/>
  <c r="IZ87" i="32"/>
  <c r="AW88" i="32"/>
  <c r="AM88" i="32" s="1"/>
  <c r="AX87" i="32"/>
  <c r="AZ87" i="32"/>
  <c r="AR87" i="32"/>
  <c r="AS87" i="32" s="1"/>
  <c r="AU88" i="32" s="1"/>
  <c r="AT87" i="32"/>
  <c r="GQ88" i="32"/>
  <c r="GG88" i="32" s="1"/>
  <c r="GR87" i="32"/>
  <c r="GT87" i="32"/>
  <c r="GL87" i="32"/>
  <c r="GM87" i="32" s="1"/>
  <c r="GP87" i="32" s="1"/>
  <c r="FH87" i="32"/>
  <c r="FI87" i="32" s="1"/>
  <c r="FN87" i="32"/>
  <c r="FP87" i="32"/>
  <c r="FM88" i="32"/>
  <c r="FC88" i="32" s="1"/>
  <c r="HI87" i="32"/>
  <c r="HA87" i="32"/>
  <c r="HB87" i="32" s="1"/>
  <c r="HF88" i="32"/>
  <c r="GV88" i="32" s="1"/>
  <c r="HG87" i="32"/>
  <c r="EX88" i="32"/>
  <c r="EN88" i="32" s="1"/>
  <c r="ES87" i="32"/>
  <c r="ET87" i="32" s="1"/>
  <c r="EW87" i="32" s="1"/>
  <c r="EY87" i="32"/>
  <c r="FA87" i="32"/>
  <c r="JH60" i="32"/>
  <c r="JQ60" i="32"/>
  <c r="CZ87" i="32"/>
  <c r="DA87" i="32" s="1"/>
  <c r="DF87" i="32"/>
  <c r="DE88" i="32"/>
  <c r="CU88" i="32" s="1"/>
  <c r="DH87" i="32"/>
  <c r="EZ86" i="32"/>
  <c r="BN86" i="32"/>
  <c r="IK87" i="32"/>
  <c r="IJ88" i="32"/>
  <c r="HZ88" i="32" s="1"/>
  <c r="IE87" i="32"/>
  <c r="IF87" i="32" s="1"/>
  <c r="IM87" i="32"/>
  <c r="CC87" i="32"/>
  <c r="CP88" i="32"/>
  <c r="CF88" i="32" s="1"/>
  <c r="CK87" i="32"/>
  <c r="CL87" i="32" s="1"/>
  <c r="CO87" i="32" s="1"/>
  <c r="CS87" i="32"/>
  <c r="CQ87" i="32"/>
  <c r="LS59" i="32"/>
  <c r="LT60" i="32"/>
  <c r="LM60" i="32" s="1"/>
  <c r="LN60" i="32" s="1"/>
  <c r="LO60" i="32" s="1"/>
  <c r="LU59" i="32"/>
  <c r="GB88" i="32"/>
  <c r="FR88" i="32" s="1"/>
  <c r="GE87" i="32"/>
  <c r="GC87" i="32"/>
  <c r="FW87" i="32"/>
  <c r="FX87" i="32" s="1"/>
  <c r="AY86" i="32"/>
  <c r="JP59" i="32"/>
  <c r="BL88" i="32"/>
  <c r="BB88" i="32" s="1"/>
  <c r="BI87" i="32"/>
  <c r="BM87" i="32"/>
  <c r="BO87" i="32"/>
  <c r="BG87" i="32"/>
  <c r="BH87" i="32" s="1"/>
  <c r="BJ88" i="32" s="1"/>
  <c r="KO59" i="32"/>
  <c r="KP60" i="32"/>
  <c r="KI60" i="32" s="1"/>
  <c r="KJ60" i="32" s="1"/>
  <c r="KK60" i="32" s="1"/>
  <c r="KQ59" i="32"/>
  <c r="HW86" i="32"/>
  <c r="GS86" i="32"/>
  <c r="JZ59" i="32"/>
  <c r="KA60" i="32"/>
  <c r="JT60" i="32" s="1"/>
  <c r="JU60" i="32" s="1"/>
  <c r="JV60" i="32" s="1"/>
  <c r="KB59" i="32"/>
  <c r="DU87" i="32"/>
  <c r="DT88" i="32"/>
  <c r="DJ88" i="32" s="1"/>
  <c r="DW87" i="32"/>
  <c r="DO87" i="32"/>
  <c r="DP87" i="32" s="1"/>
  <c r="U28" i="32"/>
  <c r="V28" i="32" s="1"/>
  <c r="LE60" i="32"/>
  <c r="KX60" i="32" s="1"/>
  <c r="KY60" i="32" s="1"/>
  <c r="KZ60" i="32" s="1"/>
  <c r="LD59" i="32"/>
  <c r="LF59" i="32"/>
  <c r="HP87" i="32"/>
  <c r="HQ87" i="32" s="1"/>
  <c r="HT87" i="32" s="1"/>
  <c r="HU88" i="32"/>
  <c r="HK88" i="32" s="1"/>
  <c r="HX87" i="32"/>
  <c r="HV87" i="32"/>
  <c r="CR86" i="32"/>
  <c r="BX87" i="32"/>
  <c r="BY88" i="32"/>
  <c r="BR88" i="32" s="1"/>
  <c r="BS88" i="32" s="1"/>
  <c r="BT88" i="32" s="1"/>
  <c r="BU88" i="32" s="1"/>
  <c r="ES31" i="33" l="1"/>
  <c r="AI31" i="33"/>
  <c r="BE31" i="33" s="1"/>
  <c r="CA31" i="33" s="1"/>
  <c r="CW31" i="33" s="1"/>
  <c r="EA31" i="33"/>
  <c r="IF32" i="33"/>
  <c r="KE31" i="33"/>
  <c r="QT30" i="33"/>
  <c r="OF30" i="33"/>
  <c r="MP31" i="33"/>
  <c r="KH31" i="33"/>
  <c r="KI30" i="33"/>
  <c r="GB31" i="33"/>
  <c r="ON31" i="33" s="1"/>
  <c r="T32" i="33"/>
  <c r="AP32" i="33" s="1"/>
  <c r="BL32" i="33" s="1"/>
  <c r="QY31" i="33"/>
  <c r="GI30" i="33"/>
  <c r="OU30" i="33" s="1"/>
  <c r="KO30" i="33"/>
  <c r="JK31" i="33"/>
  <c r="JG31" i="33"/>
  <c r="JH31" i="33"/>
  <c r="JO31" i="33"/>
  <c r="NJ31" i="33"/>
  <c r="IU31" i="33"/>
  <c r="GC30" i="33"/>
  <c r="OO30" i="33" s="1"/>
  <c r="LM31" i="33"/>
  <c r="LQ32" i="33"/>
  <c r="HK31" i="33"/>
  <c r="GR31" i="33"/>
  <c r="PZ31" i="33" s="1"/>
  <c r="PD31" i="33" s="1"/>
  <c r="DJ31" i="33"/>
  <c r="FB31" i="33" s="1"/>
  <c r="DQ31" i="33"/>
  <c r="FI31" i="33" s="1"/>
  <c r="DM31" i="33"/>
  <c r="FE31" i="33" s="1"/>
  <c r="DI31" i="33"/>
  <c r="FA31" i="33" s="1"/>
  <c r="CZ31" i="33"/>
  <c r="CP31" i="33"/>
  <c r="CV31" i="33"/>
  <c r="NO32" i="33"/>
  <c r="BF32" i="33"/>
  <c r="CB32" i="33" s="1"/>
  <c r="II32" i="33"/>
  <c r="W32" i="33"/>
  <c r="AF31" i="33"/>
  <c r="BB31" i="33" s="1"/>
  <c r="IR31" i="33"/>
  <c r="BC88" i="32"/>
  <c r="BD88" i="32" s="1"/>
  <c r="BE88" i="32" s="1"/>
  <c r="BF88" i="32" s="1"/>
  <c r="AN88" i="32"/>
  <c r="AO88" i="32" s="1"/>
  <c r="AP88" i="32" s="1"/>
  <c r="AQ88" i="32" s="1"/>
  <c r="AV87" i="32"/>
  <c r="AY87" i="32" s="1"/>
  <c r="LA60" i="32"/>
  <c r="LJ60" i="32"/>
  <c r="CB88" i="32"/>
  <c r="CD88" i="32"/>
  <c r="CA89" i="32"/>
  <c r="BQ89" i="32" s="1"/>
  <c r="BV88" i="32"/>
  <c r="BW88" i="32" s="1"/>
  <c r="HW87" i="32"/>
  <c r="CR87" i="32"/>
  <c r="LI59" i="32"/>
  <c r="DR88" i="32"/>
  <c r="DK88" i="32" s="1"/>
  <c r="DL88" i="32" s="1"/>
  <c r="DM88" i="32" s="1"/>
  <c r="DN88" i="32" s="1"/>
  <c r="DQ87" i="32"/>
  <c r="DS87" i="32"/>
  <c r="GS87" i="32"/>
  <c r="KT59" i="32"/>
  <c r="EU87" i="32"/>
  <c r="EV88" i="32"/>
  <c r="EO88" i="32" s="1"/>
  <c r="EP88" i="32" s="1"/>
  <c r="EQ88" i="32" s="1"/>
  <c r="ER88" i="32" s="1"/>
  <c r="HD88" i="32"/>
  <c r="GW88" i="32" s="1"/>
  <c r="GX88" i="32" s="1"/>
  <c r="GY88" i="32" s="1"/>
  <c r="GZ88" i="32" s="1"/>
  <c r="HC87" i="32"/>
  <c r="HE87" i="32"/>
  <c r="KF60" i="32"/>
  <c r="JW60" i="32"/>
  <c r="HR87" i="32"/>
  <c r="HS88" i="32"/>
  <c r="HL88" i="32" s="1"/>
  <c r="HM88" i="32" s="1"/>
  <c r="HN88" i="32" s="1"/>
  <c r="HO88" i="32" s="1"/>
  <c r="KU31" i="33"/>
  <c r="CM87" i="32"/>
  <c r="CN88" i="32"/>
  <c r="CG88" i="32" s="1"/>
  <c r="CH88" i="32" s="1"/>
  <c r="CI88" i="32" s="1"/>
  <c r="CJ88" i="32" s="1"/>
  <c r="IG87" i="32"/>
  <c r="IH88" i="32"/>
  <c r="IA88" i="32" s="1"/>
  <c r="IB88" i="32" s="1"/>
  <c r="IC88" i="32" s="1"/>
  <c r="ID88" i="32" s="1"/>
  <c r="II87" i="32"/>
  <c r="BK87" i="32"/>
  <c r="DB87" i="32"/>
  <c r="DC88" i="32"/>
  <c r="CV88" i="32" s="1"/>
  <c r="CW88" i="32" s="1"/>
  <c r="CX88" i="32" s="1"/>
  <c r="CY88" i="32" s="1"/>
  <c r="DD87" i="32"/>
  <c r="JI60" i="32"/>
  <c r="JJ60" i="32" s="1"/>
  <c r="JN61" i="32"/>
  <c r="JD61" i="32" s="1"/>
  <c r="JO60" i="32"/>
  <c r="IV87" i="32"/>
  <c r="IW88" i="32"/>
  <c r="IP88" i="32" s="1"/>
  <c r="IQ88" i="32" s="1"/>
  <c r="IR88" i="32" s="1"/>
  <c r="IS88" i="32" s="1"/>
  <c r="IX87" i="32"/>
  <c r="KU60" i="32"/>
  <c r="KL60" i="32"/>
  <c r="LP60" i="32"/>
  <c r="LY60" i="32"/>
  <c r="LX59" i="32"/>
  <c r="FJ87" i="32"/>
  <c r="FK88" i="32"/>
  <c r="FD88" i="32" s="1"/>
  <c r="FE88" i="32" s="1"/>
  <c r="FF88" i="32" s="1"/>
  <c r="FG88" i="32" s="1"/>
  <c r="FL87" i="32"/>
  <c r="AB28" i="32"/>
  <c r="W28" i="32"/>
  <c r="KE59" i="32"/>
  <c r="FY87" i="32"/>
  <c r="FZ88" i="32"/>
  <c r="FS88" i="32" s="1"/>
  <c r="FT88" i="32" s="1"/>
  <c r="FU88" i="32" s="1"/>
  <c r="FV88" i="32" s="1"/>
  <c r="GA87" i="32"/>
  <c r="EZ87" i="32"/>
  <c r="GO88" i="32"/>
  <c r="GH88" i="32" s="1"/>
  <c r="GI88" i="32" s="1"/>
  <c r="GJ88" i="32" s="1"/>
  <c r="GK88" i="32" s="1"/>
  <c r="GN87" i="32"/>
  <c r="EF87" i="32"/>
  <c r="EG88" i="32"/>
  <c r="DZ88" i="32" s="1"/>
  <c r="EA88" i="32" s="1"/>
  <c r="EB88" i="32" s="1"/>
  <c r="EC88" i="32" s="1"/>
  <c r="EH87" i="32"/>
  <c r="ED31" i="33" l="1"/>
  <c r="V31" i="33"/>
  <c r="AR31" i="33" s="1"/>
  <c r="BN31" i="33" s="1"/>
  <c r="MQ31" i="33"/>
  <c r="MU31" i="33"/>
  <c r="MY31" i="33"/>
  <c r="MR31" i="33"/>
  <c r="NR32" i="33"/>
  <c r="RB31" i="33"/>
  <c r="NY31" i="33"/>
  <c r="RI30" i="33"/>
  <c r="FS31" i="33"/>
  <c r="JY31" i="33"/>
  <c r="GK31" i="33"/>
  <c r="KQ31" i="33"/>
  <c r="IH31" i="33"/>
  <c r="JQ31" i="33"/>
  <c r="JP31" i="33"/>
  <c r="JJ31" i="33"/>
  <c r="JT31" i="33"/>
  <c r="NS31" i="33"/>
  <c r="RC30" i="33"/>
  <c r="LT32" i="33"/>
  <c r="HN31" i="33"/>
  <c r="GS31" i="33"/>
  <c r="HO31" i="33" s="1"/>
  <c r="HA31" i="33"/>
  <c r="MC32" i="33" s="1"/>
  <c r="GT31" i="33"/>
  <c r="QB31" i="33" s="1"/>
  <c r="PF31" i="33" s="1"/>
  <c r="GW31" i="33"/>
  <c r="QE31" i="33" s="1"/>
  <c r="PI31" i="33" s="1"/>
  <c r="DR31" i="33"/>
  <c r="FJ31" i="33" s="1"/>
  <c r="DL31" i="33"/>
  <c r="FD31" i="33" s="1"/>
  <c r="DV31" i="33"/>
  <c r="FN31" i="33" s="1"/>
  <c r="DS31" i="33"/>
  <c r="FK31" i="33" s="1"/>
  <c r="CX32" i="33"/>
  <c r="CH32" i="33"/>
  <c r="KX31" i="33"/>
  <c r="AA32" i="33"/>
  <c r="AW32" i="33" s="1"/>
  <c r="IM32" i="33"/>
  <c r="BX31" i="33"/>
  <c r="AS32" i="33"/>
  <c r="BO32" i="33" s="1"/>
  <c r="GB89" i="32"/>
  <c r="FR89" i="32" s="1"/>
  <c r="FW88" i="32"/>
  <c r="FX88" i="32" s="1"/>
  <c r="GA88" i="32" s="1"/>
  <c r="GE88" i="32"/>
  <c r="GC88" i="32"/>
  <c r="EI89" i="32"/>
  <c r="DY89" i="32" s="1"/>
  <c r="ED88" i="32"/>
  <c r="EE88" i="32" s="1"/>
  <c r="EH88" i="32" s="1"/>
  <c r="EL88" i="32"/>
  <c r="EJ88" i="32"/>
  <c r="HX88" i="32"/>
  <c r="HU89" i="32"/>
  <c r="HK89" i="32" s="1"/>
  <c r="HP88" i="32"/>
  <c r="HQ88" i="32" s="1"/>
  <c r="HV88" i="32"/>
  <c r="HI88" i="32"/>
  <c r="HF89" i="32"/>
  <c r="GV89" i="32" s="1"/>
  <c r="HA88" i="32"/>
  <c r="HB88" i="32" s="1"/>
  <c r="HE88" i="32" s="1"/>
  <c r="HG88" i="32"/>
  <c r="GL88" i="32"/>
  <c r="GM88" i="32" s="1"/>
  <c r="GT88" i="32"/>
  <c r="GQ89" i="32"/>
  <c r="GG89" i="32" s="1"/>
  <c r="GR88" i="32"/>
  <c r="CP89" i="32"/>
  <c r="CF89" i="32" s="1"/>
  <c r="CK88" i="32"/>
  <c r="CL88" i="32" s="1"/>
  <c r="CQ88" i="32"/>
  <c r="CS88" i="32"/>
  <c r="KR61" i="32"/>
  <c r="KH61" i="32" s="1"/>
  <c r="KM60" i="32"/>
  <c r="KN60" i="32" s="1"/>
  <c r="KS60" i="32"/>
  <c r="AW89" i="32"/>
  <c r="AM89" i="32" s="1"/>
  <c r="AR88" i="32"/>
  <c r="AS88" i="32" s="1"/>
  <c r="AX88" i="32"/>
  <c r="AZ88" i="32"/>
  <c r="AT88" i="32"/>
  <c r="EK87" i="32"/>
  <c r="AH28" i="32"/>
  <c r="AK28" i="32"/>
  <c r="X28" i="32"/>
  <c r="FO87" i="32"/>
  <c r="LV61" i="32"/>
  <c r="LL61" i="32" s="1"/>
  <c r="LW60" i="32"/>
  <c r="LQ60" i="32"/>
  <c r="LR60" i="32" s="1"/>
  <c r="DO88" i="32"/>
  <c r="DP88" i="32" s="1"/>
  <c r="DS88" i="32" s="1"/>
  <c r="DT89" i="32"/>
  <c r="DJ89" i="32" s="1"/>
  <c r="DU88" i="32"/>
  <c r="DW88" i="32"/>
  <c r="JL61" i="32"/>
  <c r="JE61" i="32" s="1"/>
  <c r="JF61" i="32" s="1"/>
  <c r="JG61" i="32" s="1"/>
  <c r="JK60" i="32"/>
  <c r="JM60" i="32"/>
  <c r="BN87" i="32"/>
  <c r="HH87" i="32"/>
  <c r="DV87" i="32"/>
  <c r="BI88" i="32"/>
  <c r="BO88" i="32"/>
  <c r="BL89" i="32"/>
  <c r="BB89" i="32" s="1"/>
  <c r="BM88" i="32"/>
  <c r="BG88" i="32"/>
  <c r="BH88" i="32" s="1"/>
  <c r="BJ89" i="32" s="1"/>
  <c r="EX89" i="32"/>
  <c r="EN89" i="32" s="1"/>
  <c r="ES88" i="32"/>
  <c r="ET88" i="32" s="1"/>
  <c r="FA88" i="32"/>
  <c r="EY88" i="32"/>
  <c r="DG87" i="32"/>
  <c r="IL87" i="32"/>
  <c r="BX88" i="32"/>
  <c r="BY89" i="32"/>
  <c r="BR89" i="32" s="1"/>
  <c r="BS89" i="32" s="1"/>
  <c r="BT89" i="32" s="1"/>
  <c r="BU89" i="32" s="1"/>
  <c r="BZ88" i="32"/>
  <c r="DE89" i="32"/>
  <c r="CU89" i="32" s="1"/>
  <c r="CZ88" i="32"/>
  <c r="DA88" i="32" s="1"/>
  <c r="DD88" i="32" s="1"/>
  <c r="DH88" i="32"/>
  <c r="DF88" i="32"/>
  <c r="FH88" i="32"/>
  <c r="FI88" i="32" s="1"/>
  <c r="FP88" i="32"/>
  <c r="FM89" i="32"/>
  <c r="FC89" i="32" s="1"/>
  <c r="FN88" i="32"/>
  <c r="GD87" i="32"/>
  <c r="IY89" i="32"/>
  <c r="IO89" i="32" s="1"/>
  <c r="IZ88" i="32"/>
  <c r="IT88" i="32"/>
  <c r="IU88" i="32" s="1"/>
  <c r="JB88" i="32"/>
  <c r="IK88" i="32"/>
  <c r="IE88" i="32"/>
  <c r="IF88" i="32" s="1"/>
  <c r="II88" i="32" s="1"/>
  <c r="IJ89" i="32"/>
  <c r="HZ89" i="32" s="1"/>
  <c r="IM88" i="32"/>
  <c r="JA87" i="32"/>
  <c r="JX60" i="32"/>
  <c r="JY60" i="32" s="1"/>
  <c r="KC61" i="32"/>
  <c r="JS61" i="32" s="1"/>
  <c r="KD60" i="32"/>
  <c r="LB60" i="32"/>
  <c r="LC60" i="32" s="1"/>
  <c r="LG61" i="32"/>
  <c r="KW61" i="32" s="1"/>
  <c r="LH60" i="32"/>
  <c r="AK31" i="33" l="1"/>
  <c r="BG31" i="33" s="1"/>
  <c r="CC31" i="33" s="1"/>
  <c r="IQ31" i="33"/>
  <c r="EI31" i="33"/>
  <c r="AD32" i="33"/>
  <c r="AZ32" i="33" s="1"/>
  <c r="BV32" i="33" s="1"/>
  <c r="CR32" i="33" s="1"/>
  <c r="EF31" i="33"/>
  <c r="RK31" i="33"/>
  <c r="OW31" i="33"/>
  <c r="QS31" i="33"/>
  <c r="OE31" i="33"/>
  <c r="MZ31" i="33"/>
  <c r="ND31" i="33"/>
  <c r="HC31" i="33"/>
  <c r="QK31" i="33" s="1"/>
  <c r="PO31" i="33" s="1"/>
  <c r="GV31" i="33"/>
  <c r="LX32" i="33" s="1"/>
  <c r="IW31" i="33"/>
  <c r="IP32" i="33"/>
  <c r="OA32" i="33"/>
  <c r="KB31" i="33"/>
  <c r="MT31" i="33"/>
  <c r="NA31" i="33"/>
  <c r="JR32" i="33"/>
  <c r="JB32" i="33"/>
  <c r="AE31" i="33"/>
  <c r="BA31" i="33" s="1"/>
  <c r="BW31" i="33" s="1"/>
  <c r="QA31" i="33"/>
  <c r="PE31" i="33" s="1"/>
  <c r="FV31" i="33"/>
  <c r="OH31" i="33" s="1"/>
  <c r="HB31" i="33"/>
  <c r="MD32" i="33" s="1"/>
  <c r="LU32" i="33"/>
  <c r="HP31" i="33"/>
  <c r="LV32" i="33"/>
  <c r="HF31" i="33"/>
  <c r="IB31" i="33" s="1"/>
  <c r="QI31" i="33"/>
  <c r="PM31" i="33" s="1"/>
  <c r="HW31" i="33"/>
  <c r="HS31" i="33"/>
  <c r="LY32" i="33"/>
  <c r="DD32" i="33"/>
  <c r="EV32" i="33" s="1"/>
  <c r="DT32" i="33"/>
  <c r="FL32" i="33" s="1"/>
  <c r="CK32" i="33"/>
  <c r="CT31" i="33"/>
  <c r="CJ31" i="33"/>
  <c r="BS32" i="33"/>
  <c r="KZ31" i="33"/>
  <c r="NI32" i="33"/>
  <c r="BC89" i="32"/>
  <c r="BD89" i="32" s="1"/>
  <c r="BE89" i="32" s="1"/>
  <c r="BF89" i="32" s="1"/>
  <c r="DG88" i="32"/>
  <c r="CD89" i="32"/>
  <c r="BV89" i="32"/>
  <c r="BW89" i="32" s="1"/>
  <c r="BZ89" i="32" s="1"/>
  <c r="CB89" i="32"/>
  <c r="CA90" i="32"/>
  <c r="BQ90" i="32" s="1"/>
  <c r="IV88" i="32"/>
  <c r="IW89" i="32"/>
  <c r="IP89" i="32" s="1"/>
  <c r="IQ89" i="32" s="1"/>
  <c r="IR89" i="32" s="1"/>
  <c r="IS89" i="32" s="1"/>
  <c r="IL88" i="32"/>
  <c r="BK88" i="32"/>
  <c r="JZ60" i="32"/>
  <c r="KA61" i="32"/>
  <c r="JT61" i="32" s="1"/>
  <c r="JU61" i="32" s="1"/>
  <c r="JV61" i="32" s="1"/>
  <c r="KB60" i="32"/>
  <c r="IX88" i="32"/>
  <c r="DV88" i="32"/>
  <c r="HH88" i="32"/>
  <c r="LS60" i="32"/>
  <c r="LT61" i="32"/>
  <c r="LM61" i="32" s="1"/>
  <c r="LN61" i="32" s="1"/>
  <c r="LO61" i="32" s="1"/>
  <c r="LU60" i="32"/>
  <c r="AF28" i="32"/>
  <c r="Y28" i="32"/>
  <c r="EK88" i="32"/>
  <c r="AU89" i="32"/>
  <c r="AN89" i="32" s="1"/>
  <c r="AO89" i="32" s="1"/>
  <c r="AP89" i="32" s="1"/>
  <c r="AQ89" i="32" s="1"/>
  <c r="AV88" i="32"/>
  <c r="HC88" i="32"/>
  <c r="HD89" i="32"/>
  <c r="GW89" i="32" s="1"/>
  <c r="GX89" i="32" s="1"/>
  <c r="GY89" i="32" s="1"/>
  <c r="GZ89" i="32" s="1"/>
  <c r="LD60" i="32"/>
  <c r="LE61" i="32"/>
  <c r="KX61" i="32" s="1"/>
  <c r="KY61" i="32" s="1"/>
  <c r="KZ61" i="32" s="1"/>
  <c r="LF60" i="32"/>
  <c r="JP60" i="32"/>
  <c r="JH61" i="32"/>
  <c r="JQ61" i="32"/>
  <c r="HR88" i="32"/>
  <c r="HS89" i="32"/>
  <c r="HL89" i="32" s="1"/>
  <c r="HM89" i="32" s="1"/>
  <c r="HN89" i="32" s="1"/>
  <c r="HO89" i="32" s="1"/>
  <c r="HT88" i="32"/>
  <c r="GN88" i="32"/>
  <c r="GO89" i="32"/>
  <c r="GH89" i="32" s="1"/>
  <c r="GI89" i="32" s="1"/>
  <c r="GJ89" i="32" s="1"/>
  <c r="GK89" i="32" s="1"/>
  <c r="GP88" i="32"/>
  <c r="EF88" i="32"/>
  <c r="EG89" i="32"/>
  <c r="DZ89" i="32" s="1"/>
  <c r="EA89" i="32" s="1"/>
  <c r="EB89" i="32" s="1"/>
  <c r="EC89" i="32" s="1"/>
  <c r="FY88" i="32"/>
  <c r="FZ89" i="32"/>
  <c r="FS89" i="32" s="1"/>
  <c r="FT89" i="32" s="1"/>
  <c r="FU89" i="32" s="1"/>
  <c r="FV89" i="32" s="1"/>
  <c r="DB88" i="32"/>
  <c r="DC89" i="32"/>
  <c r="CV89" i="32" s="1"/>
  <c r="CW89" i="32" s="1"/>
  <c r="CX89" i="32" s="1"/>
  <c r="CY89" i="32" s="1"/>
  <c r="GD88" i="32"/>
  <c r="FJ88" i="32"/>
  <c r="FK89" i="32"/>
  <c r="FD89" i="32" s="1"/>
  <c r="FE89" i="32" s="1"/>
  <c r="FF89" i="32" s="1"/>
  <c r="FG89" i="32" s="1"/>
  <c r="IH89" i="32"/>
  <c r="IA89" i="32" s="1"/>
  <c r="IB89" i="32" s="1"/>
  <c r="IC89" i="32" s="1"/>
  <c r="ID89" i="32" s="1"/>
  <c r="IG88" i="32"/>
  <c r="CC88" i="32"/>
  <c r="EU88" i="32"/>
  <c r="EV89" i="32"/>
  <c r="EO89" i="32" s="1"/>
  <c r="EP89" i="32" s="1"/>
  <c r="EQ89" i="32" s="1"/>
  <c r="ER89" i="32" s="1"/>
  <c r="EW88" i="32"/>
  <c r="LC31" i="33"/>
  <c r="DQ88" i="32"/>
  <c r="DR89" i="32"/>
  <c r="DK89" i="32" s="1"/>
  <c r="DL89" i="32" s="1"/>
  <c r="DM89" i="32" s="1"/>
  <c r="DN89" i="32" s="1"/>
  <c r="FL88" i="32"/>
  <c r="KO60" i="32"/>
  <c r="KP61" i="32"/>
  <c r="KI61" i="32" s="1"/>
  <c r="KJ61" i="32" s="1"/>
  <c r="KK61" i="32" s="1"/>
  <c r="KQ60" i="32"/>
  <c r="CM88" i="32"/>
  <c r="CN89" i="32"/>
  <c r="CG89" i="32" s="1"/>
  <c r="CH89" i="32" s="1"/>
  <c r="CI89" i="32" s="1"/>
  <c r="CJ89" i="32" s="1"/>
  <c r="CO88" i="32"/>
  <c r="EE31" i="33" l="1"/>
  <c r="EM31" i="33"/>
  <c r="AM32" i="33"/>
  <c r="BI32" i="33" s="1"/>
  <c r="CE32" i="33" s="1"/>
  <c r="DA32" i="33" s="1"/>
  <c r="EO31" i="33"/>
  <c r="IY32" i="33"/>
  <c r="HY31" i="33"/>
  <c r="ME32" i="33"/>
  <c r="ML32" i="33"/>
  <c r="QD31" i="33"/>
  <c r="PH31" i="33" s="1"/>
  <c r="NB32" i="33"/>
  <c r="HR31" i="33"/>
  <c r="GA31" i="33"/>
  <c r="KG31" i="33"/>
  <c r="FX31" i="33"/>
  <c r="KD31" i="33"/>
  <c r="KY31" i="33"/>
  <c r="JD31" i="33"/>
  <c r="JN31" i="33"/>
  <c r="JE32" i="33"/>
  <c r="JL32" i="33"/>
  <c r="HX31" i="33"/>
  <c r="NL32" i="33"/>
  <c r="QV31" i="33"/>
  <c r="QJ31" i="33"/>
  <c r="PN31" i="33" s="1"/>
  <c r="QN31" i="33"/>
  <c r="PR31" i="33" s="1"/>
  <c r="LG31" i="33"/>
  <c r="MH32" i="33"/>
  <c r="HD32" i="33"/>
  <c r="HZ32" i="33" s="1"/>
  <c r="GN32" i="33"/>
  <c r="LP33" i="33" s="1"/>
  <c r="DN32" i="33"/>
  <c r="FF32" i="33" s="1"/>
  <c r="DF31" i="33"/>
  <c r="EX31" i="33" s="1"/>
  <c r="DP31" i="33"/>
  <c r="FH31" i="33" s="1"/>
  <c r="DG32" i="33"/>
  <c r="EY32" i="33" s="1"/>
  <c r="CY31" i="33"/>
  <c r="CS31" i="33"/>
  <c r="CO32" i="33"/>
  <c r="IG32" i="33"/>
  <c r="U32" i="33"/>
  <c r="AQ32" i="33" s="1"/>
  <c r="IE89" i="32"/>
  <c r="IF89" i="32" s="1"/>
  <c r="IK89" i="32"/>
  <c r="IJ90" i="32"/>
  <c r="HZ90" i="32" s="1"/>
  <c r="IM89" i="32"/>
  <c r="LA61" i="32"/>
  <c r="LJ61" i="32"/>
  <c r="GR89" i="32"/>
  <c r="GQ90" i="32"/>
  <c r="GG90" i="32" s="1"/>
  <c r="GL89" i="32"/>
  <c r="GM89" i="32" s="1"/>
  <c r="GP89" i="32" s="1"/>
  <c r="GT89" i="32"/>
  <c r="JW61" i="32"/>
  <c r="KF61" i="32"/>
  <c r="CP90" i="32"/>
  <c r="CF90" i="32" s="1"/>
  <c r="CS89" i="32"/>
  <c r="CQ89" i="32"/>
  <c r="CK89" i="32"/>
  <c r="CL89" i="32" s="1"/>
  <c r="CO89" i="32" s="1"/>
  <c r="DE90" i="32"/>
  <c r="CU90" i="32" s="1"/>
  <c r="CZ89" i="32"/>
  <c r="DA89" i="32" s="1"/>
  <c r="DH89" i="32"/>
  <c r="DF89" i="32"/>
  <c r="HF90" i="32"/>
  <c r="GV90" i="32" s="1"/>
  <c r="HG89" i="32"/>
  <c r="HA89" i="32"/>
  <c r="HB89" i="32" s="1"/>
  <c r="HI89" i="32"/>
  <c r="LY61" i="32"/>
  <c r="LP61" i="32"/>
  <c r="HV89" i="32"/>
  <c r="HU90" i="32"/>
  <c r="HK90" i="32" s="1"/>
  <c r="HP89" i="32"/>
  <c r="HQ89" i="32" s="1"/>
  <c r="HT89" i="32" s="1"/>
  <c r="HX89" i="32"/>
  <c r="ES89" i="32"/>
  <c r="ET89" i="32" s="1"/>
  <c r="EW89" i="32" s="1"/>
  <c r="FA89" i="32"/>
  <c r="EX90" i="32"/>
  <c r="EN90" i="32" s="1"/>
  <c r="EY89" i="32"/>
  <c r="EI90" i="32"/>
  <c r="DY90" i="32" s="1"/>
  <c r="EL89" i="32"/>
  <c r="ED89" i="32"/>
  <c r="EE89" i="32" s="1"/>
  <c r="EJ89" i="32"/>
  <c r="KL61" i="32"/>
  <c r="KU61" i="32"/>
  <c r="DW89" i="32"/>
  <c r="DO89" i="32"/>
  <c r="DP89" i="32" s="1"/>
  <c r="DU89" i="32"/>
  <c r="DT90" i="32"/>
  <c r="DJ90" i="32" s="1"/>
  <c r="EZ88" i="32"/>
  <c r="CC89" i="32"/>
  <c r="AW90" i="32"/>
  <c r="AM90" i="32" s="1"/>
  <c r="AX89" i="32"/>
  <c r="AZ89" i="32"/>
  <c r="AR89" i="32"/>
  <c r="AS89" i="32" s="1"/>
  <c r="AU90" i="32" s="1"/>
  <c r="AT89" i="32"/>
  <c r="LI60" i="32"/>
  <c r="AY88" i="32"/>
  <c r="Z28" i="32"/>
  <c r="AC28" i="32" s="1"/>
  <c r="AE29" i="32"/>
  <c r="AJ28" i="32"/>
  <c r="IT89" i="32"/>
  <c r="IU89" i="32" s="1"/>
  <c r="IX89" i="32" s="1"/>
  <c r="JB89" i="32"/>
  <c r="IY90" i="32"/>
  <c r="IO90" i="32" s="1"/>
  <c r="IZ89" i="32"/>
  <c r="BX89" i="32"/>
  <c r="BY90" i="32"/>
  <c r="BR90" i="32" s="1"/>
  <c r="BS90" i="32" s="1"/>
  <c r="BT90" i="32" s="1"/>
  <c r="BU90" i="32" s="1"/>
  <c r="JI61" i="32"/>
  <c r="JJ61" i="32" s="1"/>
  <c r="JN62" i="32"/>
  <c r="JD62" i="32" s="1"/>
  <c r="JO61" i="32"/>
  <c r="FP89" i="32"/>
  <c r="FM90" i="32"/>
  <c r="FC90" i="32" s="1"/>
  <c r="FH89" i="32"/>
  <c r="FI89" i="32" s="1"/>
  <c r="FL89" i="32" s="1"/>
  <c r="FN89" i="32"/>
  <c r="JA88" i="32"/>
  <c r="BN88" i="32"/>
  <c r="CR88" i="32"/>
  <c r="LI31" i="33"/>
  <c r="GB90" i="32"/>
  <c r="FR90" i="32" s="1"/>
  <c r="FW89" i="32"/>
  <c r="FX89" i="32" s="1"/>
  <c r="GE89" i="32"/>
  <c r="GC89" i="32"/>
  <c r="KT60" i="32"/>
  <c r="FO88" i="32"/>
  <c r="GS88" i="32"/>
  <c r="HW88" i="32"/>
  <c r="LX60" i="32"/>
  <c r="BI89" i="32"/>
  <c r="BO89" i="32"/>
  <c r="BG89" i="32"/>
  <c r="BH89" i="32" s="1"/>
  <c r="BJ90" i="32" s="1"/>
  <c r="BL90" i="32"/>
  <c r="BB90" i="32" s="1"/>
  <c r="BM89" i="32"/>
  <c r="KE60" i="32"/>
  <c r="X32" i="33" l="1"/>
  <c r="AT32" i="33" s="1"/>
  <c r="ER31" i="33"/>
  <c r="EH31" i="33"/>
  <c r="EN31" i="33"/>
  <c r="RA31" i="33"/>
  <c r="OM31" i="33"/>
  <c r="NN32" i="33"/>
  <c r="OJ31" i="33"/>
  <c r="GX32" i="33"/>
  <c r="HT32" i="33" s="1"/>
  <c r="KK31" i="33"/>
  <c r="GQ32" i="33"/>
  <c r="PY32" i="33" s="1"/>
  <c r="PC32" i="33" s="1"/>
  <c r="MN31" i="33"/>
  <c r="LB31" i="33"/>
  <c r="MX31" i="33"/>
  <c r="QX31" i="33"/>
  <c r="GG31" i="33"/>
  <c r="KM31" i="33"/>
  <c r="FW31" i="33"/>
  <c r="OI31" i="33" s="1"/>
  <c r="KC31" i="33"/>
  <c r="IJ32" i="33"/>
  <c r="MV32" i="33"/>
  <c r="MO32" i="33"/>
  <c r="JM31" i="33"/>
  <c r="JS31" i="33"/>
  <c r="JU32" i="33"/>
  <c r="JI32" i="33"/>
  <c r="LL31" i="33"/>
  <c r="LH31" i="33"/>
  <c r="GE31" i="33"/>
  <c r="PV32" i="33"/>
  <c r="OZ32" i="33" s="1"/>
  <c r="MF33" i="33"/>
  <c r="QL32" i="33"/>
  <c r="PP32" i="33" s="1"/>
  <c r="HJ32" i="33"/>
  <c r="GZ31" i="33"/>
  <c r="MB32" i="33" s="1"/>
  <c r="GP31" i="33"/>
  <c r="PX31" i="33" s="1"/>
  <c r="PB31" i="33" s="1"/>
  <c r="DU31" i="33"/>
  <c r="FM31" i="33" s="1"/>
  <c r="DW32" i="33"/>
  <c r="FO32" i="33" s="1"/>
  <c r="DK32" i="33"/>
  <c r="FC32" i="33" s="1"/>
  <c r="DO31" i="33"/>
  <c r="FG31" i="33" s="1"/>
  <c r="BM32" i="33"/>
  <c r="NQ32" i="33"/>
  <c r="AN90" i="32"/>
  <c r="AO90" i="32" s="1"/>
  <c r="AP90" i="32" s="1"/>
  <c r="AQ90" i="32" s="1"/>
  <c r="HW89" i="32"/>
  <c r="CR89" i="32"/>
  <c r="DQ89" i="32"/>
  <c r="DR90" i="32"/>
  <c r="DK90" i="32" s="1"/>
  <c r="DL90" i="32" s="1"/>
  <c r="DM90" i="32" s="1"/>
  <c r="DN90" i="32" s="1"/>
  <c r="DS89" i="32"/>
  <c r="FZ90" i="32"/>
  <c r="FS90" i="32" s="1"/>
  <c r="FT90" i="32" s="1"/>
  <c r="FU90" i="32" s="1"/>
  <c r="FV90" i="32" s="1"/>
  <c r="FY89" i="32"/>
  <c r="GA89" i="32"/>
  <c r="BK89" i="32"/>
  <c r="FJ89" i="32"/>
  <c r="FK90" i="32"/>
  <c r="FD90" i="32" s="1"/>
  <c r="FE90" i="32" s="1"/>
  <c r="FF90" i="32" s="1"/>
  <c r="FG90" i="32" s="1"/>
  <c r="EF89" i="32"/>
  <c r="EG90" i="32"/>
  <c r="DZ90" i="32" s="1"/>
  <c r="EA90" i="32" s="1"/>
  <c r="EB90" i="32" s="1"/>
  <c r="EC90" i="32" s="1"/>
  <c r="EH89" i="32"/>
  <c r="HS90" i="32"/>
  <c r="HL90" i="32" s="1"/>
  <c r="HM90" i="32" s="1"/>
  <c r="HN90" i="32" s="1"/>
  <c r="HO90" i="32" s="1"/>
  <c r="HR89" i="32"/>
  <c r="KC62" i="32"/>
  <c r="JS62" i="32" s="1"/>
  <c r="JX61" i="32"/>
  <c r="JY61" i="32" s="1"/>
  <c r="KD61" i="32"/>
  <c r="DB89" i="32"/>
  <c r="DC90" i="32"/>
  <c r="CV90" i="32" s="1"/>
  <c r="CW90" i="32" s="1"/>
  <c r="CX90" i="32" s="1"/>
  <c r="CY90" i="32" s="1"/>
  <c r="DD89" i="32"/>
  <c r="GS89" i="32"/>
  <c r="JL62" i="32"/>
  <c r="JE62" i="32" s="1"/>
  <c r="JF62" i="32" s="1"/>
  <c r="JG62" i="32" s="1"/>
  <c r="JK61" i="32"/>
  <c r="JM61" i="32"/>
  <c r="IV89" i="32"/>
  <c r="IW90" i="32"/>
  <c r="IP90" i="32" s="1"/>
  <c r="IQ90" i="32" s="1"/>
  <c r="IR90" i="32" s="1"/>
  <c r="IS90" i="32" s="1"/>
  <c r="EZ89" i="32"/>
  <c r="LV62" i="32"/>
  <c r="LL62" i="32" s="1"/>
  <c r="LQ61" i="32"/>
  <c r="LR61" i="32" s="1"/>
  <c r="LW61" i="32"/>
  <c r="CM89" i="32"/>
  <c r="CN90" i="32"/>
  <c r="CG90" i="32" s="1"/>
  <c r="CH90" i="32" s="1"/>
  <c r="CI90" i="32" s="1"/>
  <c r="CJ90" i="32" s="1"/>
  <c r="CB90" i="32"/>
  <c r="CD90" i="32"/>
  <c r="CA91" i="32"/>
  <c r="BQ91" i="32" s="1"/>
  <c r="BV90" i="32"/>
  <c r="BW90" i="32" s="1"/>
  <c r="BC90" i="32"/>
  <c r="BD90" i="32" s="1"/>
  <c r="BE90" i="32" s="1"/>
  <c r="BF90" i="32" s="1"/>
  <c r="FO89" i="32"/>
  <c r="JA89" i="32"/>
  <c r="AI28" i="32"/>
  <c r="AV89" i="32"/>
  <c r="KS61" i="32"/>
  <c r="KR62" i="32"/>
  <c r="KH62" i="32" s="1"/>
  <c r="KM61" i="32"/>
  <c r="KN61" i="32" s="1"/>
  <c r="EU89" i="32"/>
  <c r="EV90" i="32"/>
  <c r="EO90" i="32" s="1"/>
  <c r="EP90" i="32" s="1"/>
  <c r="EQ90" i="32" s="1"/>
  <c r="ER90" i="32" s="1"/>
  <c r="HC89" i="32"/>
  <c r="HD90" i="32"/>
  <c r="GW90" i="32" s="1"/>
  <c r="GX90" i="32" s="1"/>
  <c r="GY90" i="32" s="1"/>
  <c r="GZ90" i="32" s="1"/>
  <c r="HE89" i="32"/>
  <c r="GN89" i="32"/>
  <c r="GO90" i="32"/>
  <c r="GH90" i="32" s="1"/>
  <c r="GI90" i="32" s="1"/>
  <c r="GJ90" i="32" s="1"/>
  <c r="GK90" i="32" s="1"/>
  <c r="LG62" i="32"/>
  <c r="KW62" i="32" s="1"/>
  <c r="LB61" i="32"/>
  <c r="LC61" i="32" s="1"/>
  <c r="LH61" i="32"/>
  <c r="IG89" i="32"/>
  <c r="IH90" i="32"/>
  <c r="IA90" i="32" s="1"/>
  <c r="IB90" i="32" s="1"/>
  <c r="IC90" i="32" s="1"/>
  <c r="ID90" i="32" s="1"/>
  <c r="II89" i="32"/>
  <c r="BP32" i="33" l="1"/>
  <c r="CL32" i="33" s="1"/>
  <c r="JF32" i="33" s="1"/>
  <c r="EB31" i="33"/>
  <c r="DZ32" i="33"/>
  <c r="EC32" i="33"/>
  <c r="IL32" i="33"/>
  <c r="EP32" i="33"/>
  <c r="LZ33" i="33"/>
  <c r="Z32" i="33"/>
  <c r="AV32" i="33" s="1"/>
  <c r="NU32" i="33"/>
  <c r="IS32" i="33" s="1"/>
  <c r="OQ31" i="33"/>
  <c r="RG31" i="33"/>
  <c r="OS31" i="33"/>
  <c r="KT32" i="33"/>
  <c r="JX32" i="33" s="1"/>
  <c r="KW32" i="33"/>
  <c r="LS33" i="33"/>
  <c r="HM32" i="33"/>
  <c r="FZ31" i="33"/>
  <c r="QF32" i="33"/>
  <c r="PJ32" i="33" s="1"/>
  <c r="KF31" i="33"/>
  <c r="GU32" i="33"/>
  <c r="LW33" i="33" s="1"/>
  <c r="NE32" i="33"/>
  <c r="NC31" i="33"/>
  <c r="GY31" i="33"/>
  <c r="HU31" i="33" s="1"/>
  <c r="NM32" i="33"/>
  <c r="QW31" i="33"/>
  <c r="GJ31" i="33"/>
  <c r="KP31" i="33"/>
  <c r="GF31" i="33"/>
  <c r="KL31" i="33"/>
  <c r="MS32" i="33"/>
  <c r="MW31" i="33"/>
  <c r="RE31" i="33"/>
  <c r="LJ32" i="33"/>
  <c r="LR32" i="33"/>
  <c r="HV31" i="33"/>
  <c r="HL31" i="33"/>
  <c r="QH31" i="33"/>
  <c r="PL31" i="33" s="1"/>
  <c r="HG32" i="33"/>
  <c r="IC32" i="33" s="1"/>
  <c r="HE31" i="33"/>
  <c r="IA31" i="33" s="1"/>
  <c r="CI32" i="33"/>
  <c r="NW32" i="33"/>
  <c r="IO32" i="33"/>
  <c r="AC32" i="33"/>
  <c r="IJ91" i="32"/>
  <c r="HZ91" i="32" s="1"/>
  <c r="IE90" i="32"/>
  <c r="IF90" i="32" s="1"/>
  <c r="II90" i="32" s="1"/>
  <c r="IM90" i="32"/>
  <c r="IK90" i="32"/>
  <c r="EX91" i="32"/>
  <c r="EN91" i="32" s="1"/>
  <c r="ES90" i="32"/>
  <c r="ET90" i="32" s="1"/>
  <c r="EY90" i="32"/>
  <c r="FA90" i="32"/>
  <c r="DH90" i="32"/>
  <c r="DE91" i="32"/>
  <c r="CU91" i="32" s="1"/>
  <c r="CZ90" i="32"/>
  <c r="DA90" i="32" s="1"/>
  <c r="DD90" i="32" s="1"/>
  <c r="DF90" i="32"/>
  <c r="FM91" i="32"/>
  <c r="FC91" i="32" s="1"/>
  <c r="FP90" i="32"/>
  <c r="FN90" i="32"/>
  <c r="FH90" i="32"/>
  <c r="FI90" i="32" s="1"/>
  <c r="BL91" i="32"/>
  <c r="BB91" i="32" s="1"/>
  <c r="BO90" i="32"/>
  <c r="BI90" i="32"/>
  <c r="BM90" i="32"/>
  <c r="BG90" i="32"/>
  <c r="BH90" i="32" s="1"/>
  <c r="BJ91" i="32" s="1"/>
  <c r="HU91" i="32"/>
  <c r="HK91" i="32" s="1"/>
  <c r="HV90" i="32"/>
  <c r="HP90" i="32"/>
  <c r="HQ90" i="32" s="1"/>
  <c r="HX90" i="32"/>
  <c r="HA90" i="32"/>
  <c r="HB90" i="32" s="1"/>
  <c r="HG90" i="32"/>
  <c r="HI90" i="32"/>
  <c r="HF91" i="32"/>
  <c r="GV91" i="32" s="1"/>
  <c r="JQ62" i="32"/>
  <c r="JH62" i="32"/>
  <c r="JB90" i="32"/>
  <c r="IT90" i="32"/>
  <c r="IU90" i="32" s="1"/>
  <c r="IZ90" i="32"/>
  <c r="IY91" i="32"/>
  <c r="IO91" i="32" s="1"/>
  <c r="IL89" i="32"/>
  <c r="LD61" i="32"/>
  <c r="LE62" i="32"/>
  <c r="KX62" i="32" s="1"/>
  <c r="KY62" i="32" s="1"/>
  <c r="KZ62" i="32" s="1"/>
  <c r="LF61" i="32"/>
  <c r="CP91" i="32"/>
  <c r="CF91" i="32" s="1"/>
  <c r="CQ90" i="32"/>
  <c r="CK90" i="32"/>
  <c r="CL90" i="32" s="1"/>
  <c r="CS90" i="32"/>
  <c r="HH89" i="32"/>
  <c r="AY89" i="32"/>
  <c r="KV31" i="33"/>
  <c r="BX90" i="32"/>
  <c r="BY91" i="32"/>
  <c r="BR91" i="32" s="1"/>
  <c r="BS91" i="32" s="1"/>
  <c r="BT91" i="32" s="1"/>
  <c r="BU91" i="32" s="1"/>
  <c r="BZ90" i="32"/>
  <c r="DG89" i="32"/>
  <c r="GD89" i="32"/>
  <c r="DV89" i="32"/>
  <c r="GQ91" i="32"/>
  <c r="GG91" i="32" s="1"/>
  <c r="GR90" i="32"/>
  <c r="GL90" i="32"/>
  <c r="GM90" i="32" s="1"/>
  <c r="GT90" i="32"/>
  <c r="ED90" i="32"/>
  <c r="EE90" i="32" s="1"/>
  <c r="EH90" i="32" s="1"/>
  <c r="EL90" i="32"/>
  <c r="EI91" i="32"/>
  <c r="DY91" i="32" s="1"/>
  <c r="EJ90" i="32"/>
  <c r="AD28" i="32"/>
  <c r="AG29" i="32"/>
  <c r="LS61" i="32"/>
  <c r="LT62" i="32"/>
  <c r="LM62" i="32" s="1"/>
  <c r="LN62" i="32" s="1"/>
  <c r="LO62" i="32" s="1"/>
  <c r="LU61" i="32"/>
  <c r="EK89" i="32"/>
  <c r="AZ90" i="32"/>
  <c r="AR90" i="32"/>
  <c r="AS90" i="32" s="1"/>
  <c r="AU91" i="32" s="1"/>
  <c r="AT90" i="32"/>
  <c r="AW91" i="32"/>
  <c r="AM91" i="32" s="1"/>
  <c r="AX90" i="32"/>
  <c r="BN89" i="32"/>
  <c r="KO61" i="32"/>
  <c r="KP62" i="32"/>
  <c r="KI62" i="32" s="1"/>
  <c r="KJ62" i="32" s="1"/>
  <c r="KK62" i="32" s="1"/>
  <c r="KQ61" i="32"/>
  <c r="DU90" i="32"/>
  <c r="DO90" i="32"/>
  <c r="DP90" i="32" s="1"/>
  <c r="DS90" i="32" s="1"/>
  <c r="DT91" i="32"/>
  <c r="DJ91" i="32" s="1"/>
  <c r="DW90" i="32"/>
  <c r="JP61" i="32"/>
  <c r="GC90" i="32"/>
  <c r="GB91" i="32"/>
  <c r="FR91" i="32" s="1"/>
  <c r="FW90" i="32"/>
  <c r="FX90" i="32" s="1"/>
  <c r="GA90" i="32" s="1"/>
  <c r="GE90" i="32"/>
  <c r="KA62" i="32"/>
  <c r="JT62" i="32" s="1"/>
  <c r="JU62" i="32" s="1"/>
  <c r="JV62" i="32" s="1"/>
  <c r="JZ61" i="32"/>
  <c r="KB61" i="32"/>
  <c r="BR32" i="33" l="1"/>
  <c r="CN32" i="33" s="1"/>
  <c r="DH32" i="33"/>
  <c r="EZ32" i="33" s="1"/>
  <c r="MP32" i="33" s="1"/>
  <c r="EL31" i="33"/>
  <c r="EJ32" i="33"/>
  <c r="AG32" i="33"/>
  <c r="BC32" i="33" s="1"/>
  <c r="BY32" i="33" s="1"/>
  <c r="Y32" i="33"/>
  <c r="AU32" i="33" s="1"/>
  <c r="BQ32" i="33" s="1"/>
  <c r="RF31" i="33"/>
  <c r="OR31" i="33"/>
  <c r="RJ31" i="33"/>
  <c r="OV31" i="33"/>
  <c r="QZ31" i="33"/>
  <c r="OL31" i="33"/>
  <c r="FR32" i="33"/>
  <c r="FU32" i="33"/>
  <c r="LD32" i="33"/>
  <c r="KA32" i="33"/>
  <c r="NP32" i="33"/>
  <c r="QC32" i="33"/>
  <c r="PG32" i="33" s="1"/>
  <c r="HQ32" i="33"/>
  <c r="MA32" i="33"/>
  <c r="QG31" i="33"/>
  <c r="PK31" i="33" s="1"/>
  <c r="KN32" i="33"/>
  <c r="IK32" i="33"/>
  <c r="NZ32" i="33"/>
  <c r="NV32" i="33"/>
  <c r="FT31" i="33"/>
  <c r="JZ31" i="33"/>
  <c r="JC32" i="33"/>
  <c r="GH32" i="33"/>
  <c r="MG32" i="33"/>
  <c r="QO32" i="33"/>
  <c r="PS32" i="33" s="1"/>
  <c r="LF31" i="33"/>
  <c r="MI33" i="33"/>
  <c r="QM31" i="33"/>
  <c r="PQ31" i="33" s="1"/>
  <c r="DE32" i="33"/>
  <c r="EW32" i="33" s="1"/>
  <c r="BC91" i="32"/>
  <c r="BD91" i="32" s="1"/>
  <c r="BE91" i="32" s="1"/>
  <c r="BF91" i="32" s="1"/>
  <c r="AI32" i="33"/>
  <c r="BE32" i="33" s="1"/>
  <c r="IU32" i="33"/>
  <c r="AY32" i="33"/>
  <c r="BU32" i="33" s="1"/>
  <c r="BK90" i="32"/>
  <c r="BN90" i="32" s="1"/>
  <c r="AN91" i="32"/>
  <c r="AO91" i="32" s="1"/>
  <c r="AP91" i="32" s="1"/>
  <c r="AQ91" i="32" s="1"/>
  <c r="AV90" i="32"/>
  <c r="AY90" i="32" s="1"/>
  <c r="GD90" i="32"/>
  <c r="DV90" i="32"/>
  <c r="CB91" i="32"/>
  <c r="BV91" i="32"/>
  <c r="BW91" i="32" s="1"/>
  <c r="BZ91" i="32" s="1"/>
  <c r="CD91" i="32"/>
  <c r="CA92" i="32"/>
  <c r="BQ92" i="32" s="1"/>
  <c r="KU62" i="32"/>
  <c r="KL62" i="32"/>
  <c r="LY62" i="32"/>
  <c r="LP62" i="32"/>
  <c r="LX61" i="32"/>
  <c r="HC90" i="32"/>
  <c r="HD91" i="32"/>
  <c r="GW91" i="32" s="1"/>
  <c r="GX91" i="32" s="1"/>
  <c r="GY91" i="32" s="1"/>
  <c r="GZ91" i="32" s="1"/>
  <c r="FJ90" i="32"/>
  <c r="FK91" i="32"/>
  <c r="FD91" i="32" s="1"/>
  <c r="FE91" i="32" s="1"/>
  <c r="FF91" i="32" s="1"/>
  <c r="FG91" i="32" s="1"/>
  <c r="FL90" i="32"/>
  <c r="GO91" i="32"/>
  <c r="GH91" i="32" s="1"/>
  <c r="GI91" i="32" s="1"/>
  <c r="GJ91" i="32" s="1"/>
  <c r="GK91" i="32" s="1"/>
  <c r="GN90" i="32"/>
  <c r="GP90" i="32"/>
  <c r="DG90" i="32"/>
  <c r="CM90" i="32"/>
  <c r="CN91" i="32"/>
  <c r="CG91" i="32" s="1"/>
  <c r="CH91" i="32" s="1"/>
  <c r="CI91" i="32" s="1"/>
  <c r="CJ91" i="32" s="1"/>
  <c r="CO90" i="32"/>
  <c r="DB90" i="32"/>
  <c r="DC91" i="32"/>
  <c r="CV91" i="32" s="1"/>
  <c r="CW91" i="32" s="1"/>
  <c r="CX91" i="32" s="1"/>
  <c r="CY91" i="32" s="1"/>
  <c r="EF90" i="32"/>
  <c r="EG91" i="32"/>
  <c r="DZ91" i="32" s="1"/>
  <c r="EA91" i="32" s="1"/>
  <c r="EB91" i="32" s="1"/>
  <c r="EC91" i="32" s="1"/>
  <c r="HS91" i="32"/>
  <c r="HL91" i="32" s="1"/>
  <c r="HM91" i="32" s="1"/>
  <c r="HN91" i="32" s="1"/>
  <c r="HO91" i="32" s="1"/>
  <c r="HR90" i="32"/>
  <c r="HT90" i="32"/>
  <c r="EU90" i="32"/>
  <c r="EV91" i="32"/>
  <c r="EO91" i="32" s="1"/>
  <c r="EP91" i="32" s="1"/>
  <c r="EQ91" i="32" s="1"/>
  <c r="ER91" i="32" s="1"/>
  <c r="EW90" i="32"/>
  <c r="IG90" i="32"/>
  <c r="IH91" i="32"/>
  <c r="IA91" i="32" s="1"/>
  <c r="IB91" i="32" s="1"/>
  <c r="IC91" i="32" s="1"/>
  <c r="ID91" i="32" s="1"/>
  <c r="DR91" i="32"/>
  <c r="DK91" i="32" s="1"/>
  <c r="DL91" i="32" s="1"/>
  <c r="DM91" i="32" s="1"/>
  <c r="DN91" i="32" s="1"/>
  <c r="DQ90" i="32"/>
  <c r="KF62" i="32"/>
  <c r="JW62" i="32"/>
  <c r="EK90" i="32"/>
  <c r="LI61" i="32"/>
  <c r="KE61" i="32"/>
  <c r="FY90" i="32"/>
  <c r="FZ91" i="32"/>
  <c r="FS91" i="32" s="1"/>
  <c r="FT91" i="32" s="1"/>
  <c r="FU91" i="32" s="1"/>
  <c r="FV91" i="32" s="1"/>
  <c r="KT61" i="32"/>
  <c r="S29" i="32"/>
  <c r="T29" i="32" s="1"/>
  <c r="AA29" i="32"/>
  <c r="LA62" i="32"/>
  <c r="LJ62" i="32"/>
  <c r="CC90" i="32"/>
  <c r="HE90" i="32"/>
  <c r="IL90" i="32"/>
  <c r="IW91" i="32"/>
  <c r="IP91" i="32" s="1"/>
  <c r="IQ91" i="32" s="1"/>
  <c r="IR91" i="32" s="1"/>
  <c r="IS91" i="32" s="1"/>
  <c r="IV90" i="32"/>
  <c r="IX90" i="32"/>
  <c r="JO62" i="32"/>
  <c r="JN63" i="32"/>
  <c r="JD63" i="32" s="1"/>
  <c r="JI62" i="32"/>
  <c r="JJ62" i="32" s="1"/>
  <c r="GR32" i="33" l="1"/>
  <c r="PZ32" i="33" s="1"/>
  <c r="PD32" i="33" s="1"/>
  <c r="ES32" i="33"/>
  <c r="AL32" i="33"/>
  <c r="BH32" i="33" s="1"/>
  <c r="CD32" i="33" s="1"/>
  <c r="EK31" i="33"/>
  <c r="IN32" i="33"/>
  <c r="EQ31" i="33"/>
  <c r="AH32" i="33"/>
  <c r="BD32" i="33" s="1"/>
  <c r="BZ32" i="33" s="1"/>
  <c r="CV32" i="33" s="1"/>
  <c r="EG32" i="33"/>
  <c r="QU32" i="33"/>
  <c r="OG32" i="33"/>
  <c r="QR32" i="33"/>
  <c r="OD32" i="33"/>
  <c r="RH32" i="33"/>
  <c r="OT32" i="33"/>
  <c r="QT31" i="33"/>
  <c r="OF31" i="33"/>
  <c r="NH33" i="33"/>
  <c r="NK33" i="33"/>
  <c r="GB32" i="33"/>
  <c r="KH32" i="33"/>
  <c r="LA32" i="33"/>
  <c r="FY32" i="33" s="1"/>
  <c r="OK32" i="33" s="1"/>
  <c r="AB32" i="33"/>
  <c r="AX32" i="33" s="1"/>
  <c r="LE31" i="33"/>
  <c r="KJ31" i="33"/>
  <c r="MM32" i="33"/>
  <c r="IT32" i="33"/>
  <c r="IX32" i="33"/>
  <c r="JH32" i="33"/>
  <c r="NX33" i="33"/>
  <c r="GD31" i="33"/>
  <c r="OP31" i="33" s="1"/>
  <c r="LM32" i="33"/>
  <c r="LK31" i="33"/>
  <c r="GO32" i="33"/>
  <c r="HK32" i="33" s="1"/>
  <c r="DJ32" i="33"/>
  <c r="FB32" i="33" s="1"/>
  <c r="CU32" i="33"/>
  <c r="CM32" i="33"/>
  <c r="CQ32" i="33"/>
  <c r="NJ32" i="33"/>
  <c r="CA32" i="33"/>
  <c r="GB92" i="32"/>
  <c r="FR92" i="32" s="1"/>
  <c r="GC91" i="32"/>
  <c r="FW91" i="32"/>
  <c r="FX91" i="32" s="1"/>
  <c r="GE91" i="32"/>
  <c r="IZ91" i="32"/>
  <c r="IY92" i="32"/>
  <c r="IO92" i="32" s="1"/>
  <c r="IT91" i="32"/>
  <c r="IU91" i="32" s="1"/>
  <c r="IX91" i="32" s="1"/>
  <c r="JB91" i="32"/>
  <c r="JK62" i="32"/>
  <c r="JL63" i="32"/>
  <c r="JE63" i="32" s="1"/>
  <c r="JF63" i="32" s="1"/>
  <c r="JG63" i="32" s="1"/>
  <c r="JM62" i="32"/>
  <c r="CP92" i="32"/>
  <c r="CF92" i="32" s="1"/>
  <c r="CK91" i="32"/>
  <c r="CL91" i="32" s="1"/>
  <c r="CO91" i="32" s="1"/>
  <c r="CS91" i="32"/>
  <c r="CQ91" i="32"/>
  <c r="CC91" i="32"/>
  <c r="DO91" i="32"/>
  <c r="DP91" i="32" s="1"/>
  <c r="DU91" i="32"/>
  <c r="DT92" i="32"/>
  <c r="DJ92" i="32" s="1"/>
  <c r="DW91" i="32"/>
  <c r="CR90" i="32"/>
  <c r="HH90" i="32"/>
  <c r="LH62" i="32"/>
  <c r="LG63" i="32"/>
  <c r="KW63" i="32" s="1"/>
  <c r="LB62" i="32"/>
  <c r="LC62" i="32" s="1"/>
  <c r="AX91" i="32"/>
  <c r="AW92" i="32"/>
  <c r="AM92" i="32" s="1"/>
  <c r="AT91" i="32"/>
  <c r="AR91" i="32"/>
  <c r="AS91" i="32" s="1"/>
  <c r="AZ91" i="32"/>
  <c r="HU92" i="32"/>
  <c r="HK92" i="32" s="1"/>
  <c r="HP91" i="32"/>
  <c r="HQ91" i="32" s="1"/>
  <c r="HT91" i="32" s="1"/>
  <c r="HV91" i="32"/>
  <c r="HX91" i="32"/>
  <c r="EL91" i="32"/>
  <c r="EI92" i="32"/>
  <c r="DY92" i="32" s="1"/>
  <c r="EJ91" i="32"/>
  <c r="ED91" i="32"/>
  <c r="EE91" i="32" s="1"/>
  <c r="DH91" i="32"/>
  <c r="DE92" i="32"/>
  <c r="CU92" i="32" s="1"/>
  <c r="CZ91" i="32"/>
  <c r="DA91" i="32" s="1"/>
  <c r="DF91" i="32"/>
  <c r="HW90" i="32"/>
  <c r="EX92" i="32"/>
  <c r="EN92" i="32" s="1"/>
  <c r="FA91" i="32"/>
  <c r="ES91" i="32"/>
  <c r="ET91" i="32" s="1"/>
  <c r="EW91" i="32" s="1"/>
  <c r="EY91" i="32"/>
  <c r="EZ90" i="32"/>
  <c r="HI91" i="32"/>
  <c r="HF92" i="32"/>
  <c r="GV92" i="32" s="1"/>
  <c r="HG91" i="32"/>
  <c r="HA91" i="32"/>
  <c r="HB91" i="32" s="1"/>
  <c r="GS90" i="32"/>
  <c r="U29" i="32"/>
  <c r="V29" i="32" s="1"/>
  <c r="IM91" i="32"/>
  <c r="IJ92" i="32"/>
  <c r="HZ92" i="32" s="1"/>
  <c r="IE91" i="32"/>
  <c r="IF91" i="32" s="1"/>
  <c r="IK91" i="32"/>
  <c r="FM92" i="32"/>
  <c r="FC92" i="32" s="1"/>
  <c r="FH91" i="32"/>
  <c r="FI91" i="32" s="1"/>
  <c r="FL91" i="32" s="1"/>
  <c r="FN91" i="32"/>
  <c r="FP91" i="32"/>
  <c r="BL92" i="32"/>
  <c r="BB92" i="32" s="1"/>
  <c r="BO91" i="32"/>
  <c r="BM91" i="32"/>
  <c r="BG91" i="32"/>
  <c r="BH91" i="32" s="1"/>
  <c r="BI91" i="32"/>
  <c r="JA90" i="32"/>
  <c r="GQ92" i="32"/>
  <c r="GG92" i="32" s="1"/>
  <c r="GL91" i="32"/>
  <c r="GM91" i="32" s="1"/>
  <c r="GR91" i="32"/>
  <c r="GT91" i="32"/>
  <c r="KD62" i="32"/>
  <c r="KC63" i="32"/>
  <c r="JS63" i="32" s="1"/>
  <c r="JX62" i="32"/>
  <c r="JY62" i="32" s="1"/>
  <c r="FO90" i="32"/>
  <c r="LV63" i="32"/>
  <c r="LL63" i="32" s="1"/>
  <c r="LQ62" i="32"/>
  <c r="LR62" i="32" s="1"/>
  <c r="LW62" i="32"/>
  <c r="KR63" i="32"/>
  <c r="KH63" i="32" s="1"/>
  <c r="KS62" i="32"/>
  <c r="KM62" i="32"/>
  <c r="KN62" i="32" s="1"/>
  <c r="BX91" i="32"/>
  <c r="BY92" i="32"/>
  <c r="BR92" i="32" s="1"/>
  <c r="BS92" i="32" s="1"/>
  <c r="BT92" i="32" s="1"/>
  <c r="BU92" i="32" s="1"/>
  <c r="LT33" i="33" l="1"/>
  <c r="HN32" i="33"/>
  <c r="ED32" i="33"/>
  <c r="II33" i="33"/>
  <c r="T33" i="33"/>
  <c r="AP33" i="33" s="1"/>
  <c r="BL33" i="33" s="1"/>
  <c r="AJ33" i="33"/>
  <c r="BF33" i="33" s="1"/>
  <c r="CB33" i="33" s="1"/>
  <c r="RB32" i="33"/>
  <c r="ON32" i="33"/>
  <c r="NR33" i="33"/>
  <c r="IF33" i="33"/>
  <c r="W33" i="33"/>
  <c r="AS33" i="33" s="1"/>
  <c r="BO33" i="33" s="1"/>
  <c r="BT32" i="33"/>
  <c r="CP32" i="33" s="1"/>
  <c r="KI31" i="33"/>
  <c r="KE32" i="33"/>
  <c r="GC31" i="33"/>
  <c r="KO31" i="33"/>
  <c r="MR32" i="33"/>
  <c r="QY32" i="33"/>
  <c r="GK32" i="33"/>
  <c r="OW32" i="33" s="1"/>
  <c r="KQ32" i="33"/>
  <c r="PW32" i="33"/>
  <c r="PA32" i="33" s="1"/>
  <c r="JG32" i="33"/>
  <c r="JP32" i="33"/>
  <c r="JO32" i="33"/>
  <c r="JK32" i="33"/>
  <c r="IV33" i="33"/>
  <c r="NT32" i="33"/>
  <c r="GI31" i="33"/>
  <c r="RD31" i="33"/>
  <c r="LQ33" i="33"/>
  <c r="GT32" i="33"/>
  <c r="QB32" i="33" s="1"/>
  <c r="PF32" i="33" s="1"/>
  <c r="DR32" i="33"/>
  <c r="FJ32" i="33" s="1"/>
  <c r="DQ32" i="33"/>
  <c r="FI32" i="33" s="1"/>
  <c r="DM32" i="33"/>
  <c r="FE32" i="33" s="1"/>
  <c r="DI32" i="33"/>
  <c r="FA32" i="33" s="1"/>
  <c r="CW32" i="33"/>
  <c r="CH33" i="33"/>
  <c r="CZ32" i="33"/>
  <c r="NO33" i="33"/>
  <c r="IH32" i="33"/>
  <c r="V32" i="33"/>
  <c r="AR32" i="33" s="1"/>
  <c r="BV92" i="32"/>
  <c r="BW92" i="32" s="1"/>
  <c r="CD92" i="32"/>
  <c r="CB92" i="32"/>
  <c r="CA93" i="32"/>
  <c r="BQ93" i="32" s="1"/>
  <c r="KO62" i="32"/>
  <c r="KP63" i="32"/>
  <c r="KI63" i="32" s="1"/>
  <c r="KJ63" i="32" s="1"/>
  <c r="KK63" i="32" s="1"/>
  <c r="KQ62" i="32"/>
  <c r="LS62" i="32"/>
  <c r="LT63" i="32"/>
  <c r="LM63" i="32" s="1"/>
  <c r="LN63" i="32" s="1"/>
  <c r="LO63" i="32" s="1"/>
  <c r="LU62" i="32"/>
  <c r="JZ62" i="32"/>
  <c r="KA63" i="32"/>
  <c r="JT63" i="32" s="1"/>
  <c r="JU63" i="32" s="1"/>
  <c r="JV63" i="32" s="1"/>
  <c r="KB62" i="32"/>
  <c r="GN91" i="32"/>
  <c r="GO92" i="32"/>
  <c r="GH92" i="32" s="1"/>
  <c r="GI92" i="32" s="1"/>
  <c r="GJ92" i="32" s="1"/>
  <c r="GK92" i="32" s="1"/>
  <c r="HC91" i="32"/>
  <c r="HD92" i="32"/>
  <c r="GW92" i="32" s="1"/>
  <c r="GX92" i="32" s="1"/>
  <c r="GY92" i="32" s="1"/>
  <c r="GZ92" i="32" s="1"/>
  <c r="EF91" i="32"/>
  <c r="EG92" i="32"/>
  <c r="DZ92" i="32" s="1"/>
  <c r="EA92" i="32" s="1"/>
  <c r="EB92" i="32" s="1"/>
  <c r="EC92" i="32" s="1"/>
  <c r="EH91" i="32"/>
  <c r="JH63" i="32"/>
  <c r="JQ63" i="32"/>
  <c r="BJ92" i="32"/>
  <c r="BC92" i="32" s="1"/>
  <c r="BD92" i="32" s="1"/>
  <c r="BE92" i="32" s="1"/>
  <c r="BF92" i="32" s="1"/>
  <c r="BK91" i="32"/>
  <c r="AB29" i="32"/>
  <c r="W29" i="32"/>
  <c r="EZ91" i="32"/>
  <c r="EU91" i="32"/>
  <c r="EV92" i="32"/>
  <c r="EO92" i="32" s="1"/>
  <c r="EP92" i="32" s="1"/>
  <c r="EQ92" i="32" s="1"/>
  <c r="ER92" i="32" s="1"/>
  <c r="DC92" i="32"/>
  <c r="CV92" i="32" s="1"/>
  <c r="CW92" i="32" s="1"/>
  <c r="CX92" i="32" s="1"/>
  <c r="CY92" i="32" s="1"/>
  <c r="DB91" i="32"/>
  <c r="DD91" i="32"/>
  <c r="KX32" i="33"/>
  <c r="CR91" i="32"/>
  <c r="JP62" i="32"/>
  <c r="IV91" i="32"/>
  <c r="IW92" i="32"/>
  <c r="IP92" i="32" s="1"/>
  <c r="IQ92" i="32" s="1"/>
  <c r="IR92" i="32" s="1"/>
  <c r="IS92" i="32" s="1"/>
  <c r="FY91" i="32"/>
  <c r="FZ92" i="32"/>
  <c r="FS92" i="32" s="1"/>
  <c r="FT92" i="32" s="1"/>
  <c r="FU92" i="32" s="1"/>
  <c r="FV92" i="32" s="1"/>
  <c r="GA91" i="32"/>
  <c r="IG91" i="32"/>
  <c r="IH92" i="32"/>
  <c r="IA92" i="32" s="1"/>
  <c r="IB92" i="32" s="1"/>
  <c r="IC92" i="32" s="1"/>
  <c r="ID92" i="32" s="1"/>
  <c r="II91" i="32"/>
  <c r="HW91" i="32"/>
  <c r="HR91" i="32"/>
  <c r="HS92" i="32"/>
  <c r="HL92" i="32" s="1"/>
  <c r="HM92" i="32" s="1"/>
  <c r="HN92" i="32" s="1"/>
  <c r="HO92" i="32" s="1"/>
  <c r="DQ91" i="32"/>
  <c r="DR92" i="32"/>
  <c r="DK92" i="32" s="1"/>
  <c r="DL92" i="32" s="1"/>
  <c r="DM92" i="32" s="1"/>
  <c r="DN92" i="32" s="1"/>
  <c r="DS91" i="32"/>
  <c r="FO91" i="32"/>
  <c r="JA91" i="32"/>
  <c r="FJ91" i="32"/>
  <c r="FK92" i="32"/>
  <c r="FD92" i="32" s="1"/>
  <c r="FE92" i="32" s="1"/>
  <c r="FF92" i="32" s="1"/>
  <c r="FG92" i="32" s="1"/>
  <c r="GP91" i="32"/>
  <c r="AU92" i="32"/>
  <c r="AN92" i="32" s="1"/>
  <c r="AO92" i="32" s="1"/>
  <c r="AP92" i="32" s="1"/>
  <c r="AQ92" i="32" s="1"/>
  <c r="AV91" i="32"/>
  <c r="LD62" i="32"/>
  <c r="LE63" i="32"/>
  <c r="KX63" i="32" s="1"/>
  <c r="KY63" i="32" s="1"/>
  <c r="KZ63" i="32" s="1"/>
  <c r="LF62" i="32"/>
  <c r="HE91" i="32"/>
  <c r="CM91" i="32"/>
  <c r="CN92" i="32"/>
  <c r="CG92" i="32" s="1"/>
  <c r="CH92" i="32" s="1"/>
  <c r="CI92" i="32" s="1"/>
  <c r="CJ92" i="32" s="1"/>
  <c r="EA32" i="33" l="1"/>
  <c r="IP33" i="33"/>
  <c r="EF32" i="33"/>
  <c r="IR32" i="33"/>
  <c r="AD33" i="33"/>
  <c r="AZ33" i="33" s="1"/>
  <c r="BV33" i="33" s="1"/>
  <c r="RI31" i="33"/>
  <c r="OU31" i="33"/>
  <c r="RC31" i="33"/>
  <c r="OO31" i="33"/>
  <c r="NS32" i="33"/>
  <c r="MU32" i="33"/>
  <c r="MY32" i="33"/>
  <c r="GS32" i="33"/>
  <c r="QA32" i="33" s="1"/>
  <c r="PE32" i="33" s="1"/>
  <c r="MZ32" i="33"/>
  <c r="OA33" i="33"/>
  <c r="KU32" i="33"/>
  <c r="FS32" i="33" s="1"/>
  <c r="OE32" i="33" s="1"/>
  <c r="RK32" i="33"/>
  <c r="FV32" i="33"/>
  <c r="OH32" i="33" s="1"/>
  <c r="KB32" i="33"/>
  <c r="AF32" i="33"/>
  <c r="BB32" i="33" s="1"/>
  <c r="MQ32" i="33"/>
  <c r="JB33" i="33"/>
  <c r="JQ32" i="33"/>
  <c r="JT32" i="33"/>
  <c r="JJ32" i="33"/>
  <c r="NY32" i="33"/>
  <c r="HP32" i="33"/>
  <c r="KZ32" i="33"/>
  <c r="HA32" i="33"/>
  <c r="MC33" i="33" s="1"/>
  <c r="LV33" i="33"/>
  <c r="HB32" i="33"/>
  <c r="MD33" i="33" s="1"/>
  <c r="GW32" i="33"/>
  <c r="LY33" i="33" s="1"/>
  <c r="DD33" i="33"/>
  <c r="EV33" i="33" s="1"/>
  <c r="DS32" i="33"/>
  <c r="FK32" i="33" s="1"/>
  <c r="DL32" i="33"/>
  <c r="FD32" i="33" s="1"/>
  <c r="DV32" i="33"/>
  <c r="FN32" i="33" s="1"/>
  <c r="CX33" i="33"/>
  <c r="CK33" i="33"/>
  <c r="BN32" i="33"/>
  <c r="AA33" i="33"/>
  <c r="IM33" i="33"/>
  <c r="AW93" i="32"/>
  <c r="AM93" i="32" s="1"/>
  <c r="AX92" i="32"/>
  <c r="AR92" i="32"/>
  <c r="AS92" i="32" s="1"/>
  <c r="AU93" i="32" s="1"/>
  <c r="AT92" i="32"/>
  <c r="AZ92" i="32"/>
  <c r="DW92" i="32"/>
  <c r="DT93" i="32"/>
  <c r="DJ93" i="32" s="1"/>
  <c r="DO92" i="32"/>
  <c r="DP92" i="32" s="1"/>
  <c r="DS92" i="32" s="1"/>
  <c r="DU92" i="32"/>
  <c r="LA63" i="32"/>
  <c r="LJ63" i="32"/>
  <c r="CK92" i="32"/>
  <c r="CL92" i="32" s="1"/>
  <c r="CS92" i="32"/>
  <c r="CP93" i="32"/>
  <c r="CF93" i="32" s="1"/>
  <c r="CQ92" i="32"/>
  <c r="FM93" i="32"/>
  <c r="FC93" i="32" s="1"/>
  <c r="FP92" i="32"/>
  <c r="FH92" i="32"/>
  <c r="FI92" i="32" s="1"/>
  <c r="FN92" i="32"/>
  <c r="BL93" i="32"/>
  <c r="BB93" i="32" s="1"/>
  <c r="BM92" i="32"/>
  <c r="BO92" i="32"/>
  <c r="BG92" i="32"/>
  <c r="BH92" i="32" s="1"/>
  <c r="BJ93" i="32" s="1"/>
  <c r="BI92" i="32"/>
  <c r="ES92" i="32"/>
  <c r="ET92" i="32" s="1"/>
  <c r="FA92" i="32"/>
  <c r="EX93" i="32"/>
  <c r="EN93" i="32" s="1"/>
  <c r="EY92" i="32"/>
  <c r="LI62" i="32"/>
  <c r="GS91" i="32"/>
  <c r="IT92" i="32"/>
  <c r="IU92" i="32" s="1"/>
  <c r="IZ92" i="32"/>
  <c r="JB92" i="32"/>
  <c r="IY93" i="32"/>
  <c r="IO93" i="32" s="1"/>
  <c r="EI93" i="32"/>
  <c r="DY93" i="32" s="1"/>
  <c r="EJ92" i="32"/>
  <c r="ED92" i="32"/>
  <c r="EE92" i="32" s="1"/>
  <c r="EH92" i="32" s="1"/>
  <c r="EL92" i="32"/>
  <c r="IL91" i="32"/>
  <c r="KU63" i="32"/>
  <c r="KL63" i="32"/>
  <c r="DG91" i="32"/>
  <c r="AK29" i="32"/>
  <c r="AH29" i="32"/>
  <c r="X29" i="32"/>
  <c r="JW63" i="32"/>
  <c r="KF63" i="32"/>
  <c r="HH91" i="32"/>
  <c r="HU93" i="32"/>
  <c r="HK93" i="32" s="1"/>
  <c r="HX92" i="32"/>
  <c r="HP92" i="32"/>
  <c r="HQ92" i="32" s="1"/>
  <c r="HV92" i="32"/>
  <c r="IE92" i="32"/>
  <c r="IF92" i="32" s="1"/>
  <c r="IM92" i="32"/>
  <c r="IK92" i="32"/>
  <c r="IJ93" i="32"/>
  <c r="HZ93" i="32" s="1"/>
  <c r="DV91" i="32"/>
  <c r="DF92" i="32"/>
  <c r="DE93" i="32"/>
  <c r="CU93" i="32" s="1"/>
  <c r="DH92" i="32"/>
  <c r="CZ92" i="32"/>
  <c r="DA92" i="32" s="1"/>
  <c r="GT92" i="32"/>
  <c r="GQ93" i="32"/>
  <c r="GG93" i="32" s="1"/>
  <c r="GL92" i="32"/>
  <c r="GM92" i="32" s="1"/>
  <c r="GR92" i="32"/>
  <c r="EK91" i="32"/>
  <c r="KT62" i="32"/>
  <c r="BX92" i="32"/>
  <c r="BY93" i="32"/>
  <c r="BR93" i="32" s="1"/>
  <c r="BS93" i="32" s="1"/>
  <c r="BT93" i="32" s="1"/>
  <c r="BU93" i="32" s="1"/>
  <c r="BZ92" i="32"/>
  <c r="AY91" i="32"/>
  <c r="LP63" i="32"/>
  <c r="LY63" i="32"/>
  <c r="BN91" i="32"/>
  <c r="KE62" i="32"/>
  <c r="LX62" i="32"/>
  <c r="GC92" i="32"/>
  <c r="GB93" i="32"/>
  <c r="FR93" i="32" s="1"/>
  <c r="FW92" i="32"/>
  <c r="FX92" i="32" s="1"/>
  <c r="GA92" i="32" s="1"/>
  <c r="GE92" i="32"/>
  <c r="HA92" i="32"/>
  <c r="HB92" i="32" s="1"/>
  <c r="HE92" i="32" s="1"/>
  <c r="HG92" i="32"/>
  <c r="HF93" i="32"/>
  <c r="GV93" i="32" s="1"/>
  <c r="HI92" i="32"/>
  <c r="GD91" i="32"/>
  <c r="JN64" i="32"/>
  <c r="JD64" i="32" s="1"/>
  <c r="JI63" i="32"/>
  <c r="JJ63" i="32" s="1"/>
  <c r="JO63" i="32"/>
  <c r="IY33" i="33" l="1"/>
  <c r="AE32" i="33"/>
  <c r="BA32" i="33" s="1"/>
  <c r="EE32" i="33"/>
  <c r="IQ32" i="33"/>
  <c r="LU33" i="33"/>
  <c r="HO32" i="33"/>
  <c r="ML33" i="33"/>
  <c r="ND32" i="33"/>
  <c r="JY32" i="33"/>
  <c r="MT32" i="33"/>
  <c r="NA32" i="33"/>
  <c r="BX32" i="33"/>
  <c r="CT32" i="33" s="1"/>
  <c r="AM33" i="33"/>
  <c r="BI33" i="33" s="1"/>
  <c r="CE33" i="33" s="1"/>
  <c r="QV32" i="33"/>
  <c r="FX32" i="33"/>
  <c r="OJ32" i="33" s="1"/>
  <c r="KD32" i="33"/>
  <c r="JE33" i="33"/>
  <c r="NI33" i="33"/>
  <c r="QI32" i="33"/>
  <c r="PM32" i="33" s="1"/>
  <c r="HX32" i="33"/>
  <c r="QE32" i="33"/>
  <c r="PI32" i="33" s="1"/>
  <c r="HW32" i="33"/>
  <c r="DT33" i="33"/>
  <c r="FL33" i="33" s="1"/>
  <c r="JR33" i="33"/>
  <c r="QS32" i="33"/>
  <c r="IW32" i="33"/>
  <c r="AK32" i="33"/>
  <c r="BG32" i="33" s="1"/>
  <c r="CC32" i="33" s="1"/>
  <c r="CY32" i="33" s="1"/>
  <c r="HS32" i="33"/>
  <c r="QJ32" i="33"/>
  <c r="PN32" i="33" s="1"/>
  <c r="HC32" i="33"/>
  <c r="HY32" i="33" s="1"/>
  <c r="HF32" i="33"/>
  <c r="MH33" i="33" s="1"/>
  <c r="GN33" i="33"/>
  <c r="HJ33" i="33" s="1"/>
  <c r="GV32" i="33"/>
  <c r="HR32" i="33" s="1"/>
  <c r="DG33" i="33"/>
  <c r="EY33" i="33" s="1"/>
  <c r="CR33" i="33"/>
  <c r="CJ32" i="33"/>
  <c r="NL33" i="33"/>
  <c r="AW33" i="33"/>
  <c r="BS33" i="33" s="1"/>
  <c r="AV92" i="32"/>
  <c r="AY92" i="32" s="1"/>
  <c r="BK92" i="32"/>
  <c r="BN92" i="32" s="1"/>
  <c r="BC93" i="32"/>
  <c r="BD93" i="32" s="1"/>
  <c r="BE93" i="32" s="1"/>
  <c r="BF93" i="32" s="1"/>
  <c r="AN93" i="32"/>
  <c r="AO93" i="32" s="1"/>
  <c r="AP93" i="32" s="1"/>
  <c r="AQ93" i="32" s="1"/>
  <c r="HH92" i="32"/>
  <c r="FY92" i="32"/>
  <c r="FZ93" i="32"/>
  <c r="FS93" i="32" s="1"/>
  <c r="FT93" i="32" s="1"/>
  <c r="FU93" i="32" s="1"/>
  <c r="FV93" i="32" s="1"/>
  <c r="LV64" i="32"/>
  <c r="LL64" i="32" s="1"/>
  <c r="LQ63" i="32"/>
  <c r="LR63" i="32" s="1"/>
  <c r="LW63" i="32"/>
  <c r="CC92" i="32"/>
  <c r="GN92" i="32"/>
  <c r="GO93" i="32"/>
  <c r="GH93" i="32" s="1"/>
  <c r="GI93" i="32" s="1"/>
  <c r="GJ93" i="32" s="1"/>
  <c r="GK93" i="32" s="1"/>
  <c r="IG92" i="32"/>
  <c r="IH93" i="32"/>
  <c r="IA93" i="32" s="1"/>
  <c r="IB93" i="32" s="1"/>
  <c r="IC93" i="32" s="1"/>
  <c r="ID93" i="32" s="1"/>
  <c r="IV92" i="32"/>
  <c r="IW93" i="32"/>
  <c r="IP93" i="32" s="1"/>
  <c r="IQ93" i="32" s="1"/>
  <c r="IR93" i="32" s="1"/>
  <c r="IS93" i="32" s="1"/>
  <c r="IX92" i="32"/>
  <c r="DQ92" i="32"/>
  <c r="DR93" i="32"/>
  <c r="DK93" i="32" s="1"/>
  <c r="DL93" i="32" s="1"/>
  <c r="DM93" i="32" s="1"/>
  <c r="DN93" i="32" s="1"/>
  <c r="KD63" i="32"/>
  <c r="KC64" i="32"/>
  <c r="JS64" i="32" s="1"/>
  <c r="JX63" i="32"/>
  <c r="JY63" i="32" s="1"/>
  <c r="II92" i="32"/>
  <c r="FJ92" i="32"/>
  <c r="FK93" i="32"/>
  <c r="FD93" i="32" s="1"/>
  <c r="FE93" i="32" s="1"/>
  <c r="FF93" i="32" s="1"/>
  <c r="FG93" i="32" s="1"/>
  <c r="FL92" i="32"/>
  <c r="LB63" i="32"/>
  <c r="LC63" i="32" s="1"/>
  <c r="LH63" i="32"/>
  <c r="LG64" i="32"/>
  <c r="KW64" i="32" s="1"/>
  <c r="GD92" i="32"/>
  <c r="HC92" i="32"/>
  <c r="HD93" i="32"/>
  <c r="GW93" i="32" s="1"/>
  <c r="GX93" i="32" s="1"/>
  <c r="GY93" i="32" s="1"/>
  <c r="GZ93" i="32" s="1"/>
  <c r="EK92" i="32"/>
  <c r="HR92" i="32"/>
  <c r="HS93" i="32"/>
  <c r="HL93" i="32" s="1"/>
  <c r="HM93" i="32" s="1"/>
  <c r="HN93" i="32" s="1"/>
  <c r="HO93" i="32" s="1"/>
  <c r="HT92" i="32"/>
  <c r="AF29" i="32"/>
  <c r="Y29" i="32"/>
  <c r="KR64" i="32"/>
  <c r="KH64" i="32" s="1"/>
  <c r="KM63" i="32"/>
  <c r="KN63" i="32" s="1"/>
  <c r="KS63" i="32"/>
  <c r="EF92" i="32"/>
  <c r="EG93" i="32"/>
  <c r="DZ93" i="32" s="1"/>
  <c r="EA93" i="32" s="1"/>
  <c r="EB93" i="32" s="1"/>
  <c r="EC93" i="32" s="1"/>
  <c r="GP92" i="32"/>
  <c r="EU92" i="32"/>
  <c r="EV93" i="32"/>
  <c r="EO93" i="32" s="1"/>
  <c r="EP93" i="32" s="1"/>
  <c r="EQ93" i="32" s="1"/>
  <c r="ER93" i="32" s="1"/>
  <c r="EW92" i="32"/>
  <c r="JK63" i="32"/>
  <c r="JL64" i="32"/>
  <c r="JE64" i="32" s="1"/>
  <c r="JF64" i="32" s="1"/>
  <c r="JG64" i="32" s="1"/>
  <c r="JM63" i="32"/>
  <c r="KY32" i="33"/>
  <c r="CD93" i="32"/>
  <c r="CA94" i="32"/>
  <c r="BQ94" i="32" s="1"/>
  <c r="CB93" i="32"/>
  <c r="BV93" i="32"/>
  <c r="BW93" i="32" s="1"/>
  <c r="BZ93" i="32" s="1"/>
  <c r="DB92" i="32"/>
  <c r="DC93" i="32"/>
  <c r="CV93" i="32" s="1"/>
  <c r="CW93" i="32" s="1"/>
  <c r="CX93" i="32" s="1"/>
  <c r="CY93" i="32" s="1"/>
  <c r="DV92" i="32"/>
  <c r="DD92" i="32"/>
  <c r="CN93" i="32"/>
  <c r="CG93" i="32" s="1"/>
  <c r="CH93" i="32" s="1"/>
  <c r="CI93" i="32" s="1"/>
  <c r="CJ93" i="32" s="1"/>
  <c r="CM92" i="32"/>
  <c r="CO92" i="32"/>
  <c r="BW32" i="33" l="1"/>
  <c r="CS32" i="33" s="1"/>
  <c r="EM32" i="33"/>
  <c r="U33" i="33"/>
  <c r="AQ33" i="33" s="1"/>
  <c r="EN32" i="33"/>
  <c r="EI32" i="33"/>
  <c r="LG32" i="33"/>
  <c r="GE32" i="33" s="1"/>
  <c r="HD33" i="33"/>
  <c r="MF34" i="33" s="1"/>
  <c r="MO33" i="33"/>
  <c r="NN33" i="33"/>
  <c r="QX32" i="33"/>
  <c r="FW32" i="33"/>
  <c r="KC32" i="33"/>
  <c r="IG33" i="33"/>
  <c r="NB33" i="33"/>
  <c r="JD32" i="33"/>
  <c r="JL33" i="33"/>
  <c r="JS32" i="33"/>
  <c r="JN32" i="33"/>
  <c r="LC32" i="33"/>
  <c r="QK32" i="33"/>
  <c r="PO32" i="33" s="1"/>
  <c r="ME33" i="33"/>
  <c r="LH32" i="33"/>
  <c r="LP34" i="33"/>
  <c r="QD32" i="33"/>
  <c r="PH32" i="33" s="1"/>
  <c r="IB32" i="33"/>
  <c r="GQ33" i="33"/>
  <c r="PY33" i="33" s="1"/>
  <c r="PC33" i="33" s="1"/>
  <c r="PV33" i="33"/>
  <c r="OZ33" i="33" s="1"/>
  <c r="QN32" i="33"/>
  <c r="PR32" i="33" s="1"/>
  <c r="LX33" i="33"/>
  <c r="DU32" i="33"/>
  <c r="FM32" i="33" s="1"/>
  <c r="DN33" i="33"/>
  <c r="FF33" i="33" s="1"/>
  <c r="DP32" i="33"/>
  <c r="FH32" i="33" s="1"/>
  <c r="DF32" i="33"/>
  <c r="EX32" i="33" s="1"/>
  <c r="CO33" i="33"/>
  <c r="DA33" i="33"/>
  <c r="X33" i="33"/>
  <c r="IJ33" i="33"/>
  <c r="HI93" i="32"/>
  <c r="HA93" i="32"/>
  <c r="HB93" i="32" s="1"/>
  <c r="HG93" i="32"/>
  <c r="HF94" i="32"/>
  <c r="GV94" i="32" s="1"/>
  <c r="JH64" i="32"/>
  <c r="JQ64" i="32"/>
  <c r="CC93" i="32"/>
  <c r="CS93" i="32"/>
  <c r="CP94" i="32"/>
  <c r="CF94" i="32" s="1"/>
  <c r="CK93" i="32"/>
  <c r="CL93" i="32" s="1"/>
  <c r="CO93" i="32" s="1"/>
  <c r="CQ93" i="32"/>
  <c r="EL93" i="32"/>
  <c r="EI94" i="32"/>
  <c r="DY94" i="32" s="1"/>
  <c r="ED93" i="32"/>
  <c r="EE93" i="32" s="1"/>
  <c r="EJ93" i="32"/>
  <c r="HX93" i="32"/>
  <c r="HP93" i="32"/>
  <c r="HQ93" i="32" s="1"/>
  <c r="HT93" i="32" s="1"/>
  <c r="HU94" i="32"/>
  <c r="HK94" i="32" s="1"/>
  <c r="HV93" i="32"/>
  <c r="DF93" i="32"/>
  <c r="DE94" i="32"/>
  <c r="CU94" i="32" s="1"/>
  <c r="CZ93" i="32"/>
  <c r="DA93" i="32" s="1"/>
  <c r="DH93" i="32"/>
  <c r="ES93" i="32"/>
  <c r="ET93" i="32" s="1"/>
  <c r="EW93" i="32" s="1"/>
  <c r="FA93" i="32"/>
  <c r="EX94" i="32"/>
  <c r="EN94" i="32" s="1"/>
  <c r="EY93" i="32"/>
  <c r="GS92" i="32"/>
  <c r="KO63" i="32"/>
  <c r="KP64" i="32"/>
  <c r="KI64" i="32" s="1"/>
  <c r="KJ64" i="32" s="1"/>
  <c r="KK64" i="32" s="1"/>
  <c r="KQ63" i="32"/>
  <c r="HW92" i="32"/>
  <c r="LE64" i="32"/>
  <c r="KX64" i="32" s="1"/>
  <c r="KY64" i="32" s="1"/>
  <c r="KZ64" i="32" s="1"/>
  <c r="LD63" i="32"/>
  <c r="LF63" i="32"/>
  <c r="IM93" i="32"/>
  <c r="IE93" i="32"/>
  <c r="IF93" i="32" s="1"/>
  <c r="II93" i="32" s="1"/>
  <c r="IJ94" i="32"/>
  <c r="HZ94" i="32" s="1"/>
  <c r="IK93" i="32"/>
  <c r="FW93" i="32"/>
  <c r="FX93" i="32" s="1"/>
  <c r="GC93" i="32"/>
  <c r="GB94" i="32"/>
  <c r="FR94" i="32" s="1"/>
  <c r="GE93" i="32"/>
  <c r="EZ92" i="32"/>
  <c r="DU93" i="32"/>
  <c r="DT94" i="32"/>
  <c r="DJ94" i="32" s="1"/>
  <c r="DO93" i="32"/>
  <c r="DP93" i="32" s="1"/>
  <c r="DW93" i="32"/>
  <c r="JB93" i="32"/>
  <c r="IY94" i="32"/>
  <c r="IO94" i="32" s="1"/>
  <c r="IT93" i="32"/>
  <c r="IU93" i="32" s="1"/>
  <c r="IX93" i="32" s="1"/>
  <c r="IZ93" i="32"/>
  <c r="JZ63" i="32"/>
  <c r="KA64" i="32"/>
  <c r="JT64" i="32" s="1"/>
  <c r="JU64" i="32" s="1"/>
  <c r="JV64" i="32" s="1"/>
  <c r="KB63" i="32"/>
  <c r="AR93" i="32"/>
  <c r="AS93" i="32" s="1"/>
  <c r="AX93" i="32"/>
  <c r="AW94" i="32"/>
  <c r="AM94" i="32" s="1"/>
  <c r="AZ93" i="32"/>
  <c r="AT93" i="32"/>
  <c r="BG93" i="32"/>
  <c r="BH93" i="32" s="1"/>
  <c r="BM93" i="32"/>
  <c r="BI93" i="32"/>
  <c r="BL94" i="32"/>
  <c r="BB94" i="32" s="1"/>
  <c r="BO93" i="32"/>
  <c r="AE30" i="32"/>
  <c r="Z29" i="32"/>
  <c r="AC29" i="32" s="1"/>
  <c r="AJ29" i="32"/>
  <c r="FO92" i="32"/>
  <c r="IL92" i="32"/>
  <c r="GT93" i="32"/>
  <c r="GQ94" i="32"/>
  <c r="GG94" i="32" s="1"/>
  <c r="GR93" i="32"/>
  <c r="GL93" i="32"/>
  <c r="GM93" i="32" s="1"/>
  <c r="GP93" i="32" s="1"/>
  <c r="FM94" i="32"/>
  <c r="FC94" i="32" s="1"/>
  <c r="FP93" i="32"/>
  <c r="FH93" i="32"/>
  <c r="FI93" i="32" s="1"/>
  <c r="FL93" i="32" s="1"/>
  <c r="FN93" i="32"/>
  <c r="CR92" i="32"/>
  <c r="DG92" i="32"/>
  <c r="JP63" i="32"/>
  <c r="BX93" i="32"/>
  <c r="BY94" i="32"/>
  <c r="BR94" i="32" s="1"/>
  <c r="BS94" i="32" s="1"/>
  <c r="BT94" i="32" s="1"/>
  <c r="BU94" i="32" s="1"/>
  <c r="JA92" i="32"/>
  <c r="LS63" i="32"/>
  <c r="LT64" i="32"/>
  <c r="LM64" i="32" s="1"/>
  <c r="LN64" i="32" s="1"/>
  <c r="LO64" i="32" s="1"/>
  <c r="LU63" i="32"/>
  <c r="BM33" i="33" l="1"/>
  <c r="KK32" i="33"/>
  <c r="EC33" i="33"/>
  <c r="ER32" i="33"/>
  <c r="DZ33" i="33"/>
  <c r="EH32" i="33"/>
  <c r="EO32" i="33"/>
  <c r="Z33" i="33"/>
  <c r="AV33" i="33" s="1"/>
  <c r="BR33" i="33" s="1"/>
  <c r="QW32" i="33"/>
  <c r="OI32" i="33"/>
  <c r="RE32" i="33"/>
  <c r="OQ32" i="33"/>
  <c r="IL33" i="33"/>
  <c r="HZ33" i="33"/>
  <c r="QL33" i="33"/>
  <c r="PP33" i="33" s="1"/>
  <c r="MX32" i="33"/>
  <c r="MV33" i="33"/>
  <c r="NC32" i="33"/>
  <c r="MN32" i="33"/>
  <c r="LB32" i="33"/>
  <c r="GF32" i="33"/>
  <c r="KL32" i="33"/>
  <c r="GA32" i="33"/>
  <c r="OM32" i="33" s="1"/>
  <c r="KG32" i="33"/>
  <c r="LS34" i="33"/>
  <c r="LI32" i="33"/>
  <c r="JI33" i="33"/>
  <c r="JM32" i="33"/>
  <c r="JU33" i="33"/>
  <c r="KT33" i="33"/>
  <c r="NU33" i="33"/>
  <c r="HM33" i="33"/>
  <c r="LL32" i="33"/>
  <c r="GX33" i="33"/>
  <c r="QF33" i="33" s="1"/>
  <c r="PJ33" i="33" s="1"/>
  <c r="HE32" i="33"/>
  <c r="IA32" i="33" s="1"/>
  <c r="GZ32" i="33"/>
  <c r="MB33" i="33" s="1"/>
  <c r="DK33" i="33"/>
  <c r="FC33" i="33" s="1"/>
  <c r="DO32" i="33"/>
  <c r="FG32" i="33" s="1"/>
  <c r="GP32" i="33"/>
  <c r="HL32" i="33" s="1"/>
  <c r="DW33" i="33"/>
  <c r="FO33" i="33" s="1"/>
  <c r="CI33" i="33"/>
  <c r="AT33" i="33"/>
  <c r="BP33" i="33" s="1"/>
  <c r="NM33" i="33"/>
  <c r="LP64" i="32"/>
  <c r="LY64" i="32"/>
  <c r="LA64" i="32"/>
  <c r="LJ64" i="32"/>
  <c r="KL64" i="32"/>
  <c r="KU64" i="32"/>
  <c r="GN93" i="32"/>
  <c r="GO94" i="32"/>
  <c r="GH94" i="32" s="1"/>
  <c r="GI94" i="32" s="1"/>
  <c r="GJ94" i="32" s="1"/>
  <c r="GK94" i="32" s="1"/>
  <c r="KF64" i="32"/>
  <c r="JW64" i="32"/>
  <c r="FO93" i="32"/>
  <c r="AU94" i="32"/>
  <c r="AN94" i="32" s="1"/>
  <c r="AO94" i="32" s="1"/>
  <c r="AP94" i="32" s="1"/>
  <c r="AQ94" i="32" s="1"/>
  <c r="AV93" i="32"/>
  <c r="LI63" i="32"/>
  <c r="HW93" i="32"/>
  <c r="LX63" i="32"/>
  <c r="KT63" i="32"/>
  <c r="GS93" i="32"/>
  <c r="DB93" i="32"/>
  <c r="DC94" i="32"/>
  <c r="CV94" i="32" s="1"/>
  <c r="CW94" i="32" s="1"/>
  <c r="CX94" i="32" s="1"/>
  <c r="CY94" i="32" s="1"/>
  <c r="EF93" i="32"/>
  <c r="EG94" i="32"/>
  <c r="DZ94" i="32" s="1"/>
  <c r="EA94" i="32" s="1"/>
  <c r="EB94" i="32" s="1"/>
  <c r="EC94" i="32" s="1"/>
  <c r="EH93" i="32"/>
  <c r="CM93" i="32"/>
  <c r="CN94" i="32"/>
  <c r="CG94" i="32" s="1"/>
  <c r="CH94" i="32" s="1"/>
  <c r="CI94" i="32" s="1"/>
  <c r="CJ94" i="32" s="1"/>
  <c r="JA93" i="32"/>
  <c r="BJ94" i="32"/>
  <c r="BC94" i="32" s="1"/>
  <c r="BD94" i="32" s="1"/>
  <c r="BE94" i="32" s="1"/>
  <c r="BF94" i="32" s="1"/>
  <c r="BK93" i="32"/>
  <c r="IL93" i="32"/>
  <c r="KE63" i="32"/>
  <c r="IV93" i="32"/>
  <c r="IW94" i="32"/>
  <c r="IP94" i="32" s="1"/>
  <c r="IQ94" i="32" s="1"/>
  <c r="IR94" i="32" s="1"/>
  <c r="IS94" i="32" s="1"/>
  <c r="DQ93" i="32"/>
  <c r="DR94" i="32"/>
  <c r="DK94" i="32" s="1"/>
  <c r="DL94" i="32" s="1"/>
  <c r="DM94" i="32" s="1"/>
  <c r="DN94" i="32" s="1"/>
  <c r="DS93" i="32"/>
  <c r="FY93" i="32"/>
  <c r="FZ94" i="32"/>
  <c r="FS94" i="32" s="1"/>
  <c r="FT94" i="32" s="1"/>
  <c r="FU94" i="32" s="1"/>
  <c r="FV94" i="32" s="1"/>
  <c r="GA93" i="32"/>
  <c r="IH94" i="32"/>
  <c r="IA94" i="32" s="1"/>
  <c r="IB94" i="32" s="1"/>
  <c r="IC94" i="32" s="1"/>
  <c r="ID94" i="32" s="1"/>
  <c r="IG93" i="32"/>
  <c r="HR93" i="32"/>
  <c r="HS94" i="32"/>
  <c r="HL94" i="32" s="1"/>
  <c r="HM94" i="32" s="1"/>
  <c r="HN94" i="32" s="1"/>
  <c r="HO94" i="32" s="1"/>
  <c r="HC93" i="32"/>
  <c r="HD94" i="32"/>
  <c r="GW94" i="32" s="1"/>
  <c r="GX94" i="32" s="1"/>
  <c r="GY94" i="32" s="1"/>
  <c r="GZ94" i="32" s="1"/>
  <c r="HE93" i="32"/>
  <c r="BV94" i="32"/>
  <c r="BW94" i="32" s="1"/>
  <c r="CB94" i="32"/>
  <c r="CA95" i="32"/>
  <c r="BQ95" i="32" s="1"/>
  <c r="CD94" i="32"/>
  <c r="KW33" i="33"/>
  <c r="AI29" i="32"/>
  <c r="DD93" i="32"/>
  <c r="CR93" i="32"/>
  <c r="FK94" i="32"/>
  <c r="FD94" i="32" s="1"/>
  <c r="FE94" i="32" s="1"/>
  <c r="FF94" i="32" s="1"/>
  <c r="FG94" i="32" s="1"/>
  <c r="FJ93" i="32"/>
  <c r="EZ93" i="32"/>
  <c r="EU93" i="32"/>
  <c r="EV94" i="32"/>
  <c r="EO94" i="32" s="1"/>
  <c r="EP94" i="32" s="1"/>
  <c r="EQ94" i="32" s="1"/>
  <c r="ER94" i="32" s="1"/>
  <c r="JN65" i="32"/>
  <c r="JD65" i="32" s="1"/>
  <c r="JO64" i="32"/>
  <c r="JI64" i="32"/>
  <c r="JJ64" i="32" s="1"/>
  <c r="IS33" i="33" l="1"/>
  <c r="EP33" i="33"/>
  <c r="EJ33" i="33"/>
  <c r="RF32" i="33"/>
  <c r="OR32" i="33"/>
  <c r="LJ33" i="33"/>
  <c r="KF32" i="33"/>
  <c r="MW32" i="33"/>
  <c r="MS33" i="33"/>
  <c r="KP32" i="33"/>
  <c r="NE33" i="33"/>
  <c r="NV33" i="33"/>
  <c r="FZ32" i="33"/>
  <c r="OL32" i="33" s="1"/>
  <c r="RA32" i="33"/>
  <c r="FR33" i="33"/>
  <c r="JX33" i="33"/>
  <c r="NQ33" i="33"/>
  <c r="GG32" i="33"/>
  <c r="KM32" i="33"/>
  <c r="FU33" i="33"/>
  <c r="KA33" i="33"/>
  <c r="JC33" i="33"/>
  <c r="AG33" i="33"/>
  <c r="BC33" i="33" s="1"/>
  <c r="BY33" i="33" s="1"/>
  <c r="GJ32" i="33"/>
  <c r="LD33" i="33"/>
  <c r="HT33" i="33"/>
  <c r="LZ34" i="33"/>
  <c r="PX32" i="33"/>
  <c r="PB32" i="33" s="1"/>
  <c r="QM32" i="33"/>
  <c r="PQ32" i="33" s="1"/>
  <c r="LR33" i="33"/>
  <c r="MG33" i="33"/>
  <c r="QH32" i="33"/>
  <c r="PL32" i="33" s="1"/>
  <c r="HG33" i="33"/>
  <c r="MI34" i="33" s="1"/>
  <c r="HV32" i="33"/>
  <c r="GU33" i="33"/>
  <c r="QC33" i="33" s="1"/>
  <c r="PG33" i="33" s="1"/>
  <c r="GY32" i="33"/>
  <c r="HU32" i="33" s="1"/>
  <c r="DE33" i="33"/>
  <c r="EW33" i="33" s="1"/>
  <c r="CL33" i="33"/>
  <c r="CN33" i="33"/>
  <c r="Y33" i="33"/>
  <c r="IK33" i="33"/>
  <c r="GC94" i="32"/>
  <c r="FW94" i="32"/>
  <c r="FX94" i="32" s="1"/>
  <c r="GA94" i="32" s="1"/>
  <c r="GB95" i="32"/>
  <c r="FR95" i="32" s="1"/>
  <c r="GE94" i="32"/>
  <c r="HI94" i="32"/>
  <c r="HF95" i="32"/>
  <c r="GV95" i="32" s="1"/>
  <c r="HG94" i="32"/>
  <c r="HA94" i="32"/>
  <c r="HB94" i="32" s="1"/>
  <c r="HE94" i="32" s="1"/>
  <c r="BI94" i="32"/>
  <c r="BL95" i="32"/>
  <c r="BB95" i="32" s="1"/>
  <c r="BO94" i="32"/>
  <c r="BM94" i="32"/>
  <c r="BG94" i="32"/>
  <c r="BH94" i="32" s="1"/>
  <c r="BJ95" i="32" s="1"/>
  <c r="HX94" i="32"/>
  <c r="HU95" i="32"/>
  <c r="HK95" i="32" s="1"/>
  <c r="HP94" i="32"/>
  <c r="HQ94" i="32" s="1"/>
  <c r="HV94" i="32"/>
  <c r="IE94" i="32"/>
  <c r="IF94" i="32" s="1"/>
  <c r="IJ95" i="32"/>
  <c r="HZ95" i="32" s="1"/>
  <c r="IM94" i="32"/>
  <c r="IK94" i="32"/>
  <c r="EY94" i="32"/>
  <c r="EX95" i="32"/>
  <c r="EN95" i="32" s="1"/>
  <c r="ES94" i="32"/>
  <c r="ET94" i="32" s="1"/>
  <c r="FA94" i="32"/>
  <c r="FH94" i="32"/>
  <c r="FI94" i="32" s="1"/>
  <c r="FP94" i="32"/>
  <c r="FM95" i="32"/>
  <c r="FC95" i="32" s="1"/>
  <c r="FN94" i="32"/>
  <c r="DG93" i="32"/>
  <c r="JK64" i="32"/>
  <c r="JL65" i="32"/>
  <c r="JE65" i="32" s="1"/>
  <c r="JF65" i="32" s="1"/>
  <c r="JG65" i="32" s="1"/>
  <c r="JM64" i="32"/>
  <c r="JB94" i="32"/>
  <c r="IT94" i="32"/>
  <c r="IU94" i="32" s="1"/>
  <c r="IZ94" i="32"/>
  <c r="IY95" i="32"/>
  <c r="IO95" i="32" s="1"/>
  <c r="BX94" i="32"/>
  <c r="BY95" i="32"/>
  <c r="BR95" i="32" s="1"/>
  <c r="BS95" i="32" s="1"/>
  <c r="BT95" i="32" s="1"/>
  <c r="BU95" i="32" s="1"/>
  <c r="BZ94" i="32"/>
  <c r="AY93" i="32"/>
  <c r="LG65" i="32"/>
  <c r="KW65" i="32" s="1"/>
  <c r="LB64" i="32"/>
  <c r="LC64" i="32" s="1"/>
  <c r="LH64" i="32"/>
  <c r="AD29" i="32"/>
  <c r="AG30" i="32"/>
  <c r="CP95" i="32"/>
  <c r="CF95" i="32" s="1"/>
  <c r="CQ94" i="32"/>
  <c r="CK94" i="32"/>
  <c r="CL94" i="32" s="1"/>
  <c r="CS94" i="32"/>
  <c r="DE95" i="32"/>
  <c r="CU95" i="32" s="1"/>
  <c r="DF94" i="32"/>
  <c r="CZ94" i="32"/>
  <c r="DA94" i="32" s="1"/>
  <c r="DH94" i="32"/>
  <c r="AZ94" i="32"/>
  <c r="AW95" i="32"/>
  <c r="AM95" i="32" s="1"/>
  <c r="AT94" i="32"/>
  <c r="AR94" i="32"/>
  <c r="AS94" i="32" s="1"/>
  <c r="AU95" i="32" s="1"/>
  <c r="AX94" i="32"/>
  <c r="KD64" i="32"/>
  <c r="JX64" i="32"/>
  <c r="JY64" i="32" s="1"/>
  <c r="KC65" i="32"/>
  <c r="JS65" i="32" s="1"/>
  <c r="HH93" i="32"/>
  <c r="EL94" i="32"/>
  <c r="ED94" i="32"/>
  <c r="EE94" i="32" s="1"/>
  <c r="EH94" i="32" s="1"/>
  <c r="EI95" i="32"/>
  <c r="DY95" i="32" s="1"/>
  <c r="EJ94" i="32"/>
  <c r="DV93" i="32"/>
  <c r="BN93" i="32"/>
  <c r="EK93" i="32"/>
  <c r="KS64" i="32"/>
  <c r="KR65" i="32"/>
  <c r="KH65" i="32" s="1"/>
  <c r="KM64" i="32"/>
  <c r="KN64" i="32" s="1"/>
  <c r="DU94" i="32"/>
  <c r="DT95" i="32"/>
  <c r="DJ95" i="32" s="1"/>
  <c r="DO94" i="32"/>
  <c r="DP94" i="32" s="1"/>
  <c r="DS94" i="32" s="1"/>
  <c r="DW94" i="32"/>
  <c r="GQ95" i="32"/>
  <c r="GG95" i="32" s="1"/>
  <c r="GR94" i="32"/>
  <c r="GL94" i="32"/>
  <c r="GM94" i="32" s="1"/>
  <c r="GT94" i="32"/>
  <c r="GD93" i="32"/>
  <c r="LQ64" i="32"/>
  <c r="LR64" i="32" s="1"/>
  <c r="LW64" i="32"/>
  <c r="LV65" i="32"/>
  <c r="LL65" i="32" s="1"/>
  <c r="EB32" i="33" l="1"/>
  <c r="EG33" i="33"/>
  <c r="EL32" i="33"/>
  <c r="AH33" i="33"/>
  <c r="BD33" i="33" s="1"/>
  <c r="BZ33" i="33" s="1"/>
  <c r="EQ32" i="33"/>
  <c r="IO33" i="33"/>
  <c r="NH34" i="33"/>
  <c r="OD33" i="33"/>
  <c r="NW33" i="33"/>
  <c r="OS32" i="33"/>
  <c r="RJ32" i="33"/>
  <c r="OV32" i="33"/>
  <c r="QU33" i="33"/>
  <c r="OG33" i="33"/>
  <c r="GH33" i="33"/>
  <c r="OT33" i="33" s="1"/>
  <c r="KN33" i="33"/>
  <c r="MM33" i="33"/>
  <c r="IT33" i="33"/>
  <c r="AC33" i="33"/>
  <c r="AY33" i="33" s="1"/>
  <c r="BU33" i="33" s="1"/>
  <c r="QZ32" i="33"/>
  <c r="NP33" i="33"/>
  <c r="QR33" i="33"/>
  <c r="RG32" i="33"/>
  <c r="GB33" i="33"/>
  <c r="ON33" i="33" s="1"/>
  <c r="KH33" i="33"/>
  <c r="JF33" i="33"/>
  <c r="JH33" i="33"/>
  <c r="LW34" i="33"/>
  <c r="HQ33" i="33"/>
  <c r="LF32" i="33"/>
  <c r="NZ33" i="33"/>
  <c r="KV32" i="33"/>
  <c r="IC33" i="33"/>
  <c r="QO33" i="33"/>
  <c r="PS33" i="33" s="1"/>
  <c r="LK32" i="33"/>
  <c r="QG32" i="33"/>
  <c r="PK32" i="33" s="1"/>
  <c r="MA33" i="33"/>
  <c r="GO33" i="33"/>
  <c r="LQ34" i="33" s="1"/>
  <c r="DJ33" i="33"/>
  <c r="FB33" i="33" s="1"/>
  <c r="DH33" i="33"/>
  <c r="EZ33" i="33" s="1"/>
  <c r="CU33" i="33"/>
  <c r="LA33" i="33"/>
  <c r="NK34" i="33"/>
  <c r="AU33" i="33"/>
  <c r="BQ33" i="33" s="1"/>
  <c r="BK94" i="32"/>
  <c r="BN94" i="32" s="1"/>
  <c r="DV94" i="32"/>
  <c r="CA96" i="32"/>
  <c r="BQ96" i="32" s="1"/>
  <c r="BV95" i="32"/>
  <c r="BW95" i="32" s="1"/>
  <c r="BZ95" i="32" s="1"/>
  <c r="CB95" i="32"/>
  <c r="CD95" i="32"/>
  <c r="LS64" i="32"/>
  <c r="LT65" i="32"/>
  <c r="LM65" i="32" s="1"/>
  <c r="LN65" i="32" s="1"/>
  <c r="LO65" i="32" s="1"/>
  <c r="LU64" i="32"/>
  <c r="EF94" i="32"/>
  <c r="EG95" i="32"/>
  <c r="DZ95" i="32" s="1"/>
  <c r="EA95" i="32" s="1"/>
  <c r="EB95" i="32" s="1"/>
  <c r="EC95" i="32" s="1"/>
  <c r="JQ65" i="32"/>
  <c r="JH65" i="32"/>
  <c r="JZ64" i="32"/>
  <c r="KA65" i="32"/>
  <c r="JT65" i="32" s="1"/>
  <c r="JU65" i="32" s="1"/>
  <c r="JV65" i="32" s="1"/>
  <c r="KB64" i="32"/>
  <c r="AN95" i="32"/>
  <c r="AO95" i="32" s="1"/>
  <c r="AP95" i="32" s="1"/>
  <c r="AQ95" i="32" s="1"/>
  <c r="AV94" i="32"/>
  <c r="JP64" i="32"/>
  <c r="GD94" i="32"/>
  <c r="KO64" i="32"/>
  <c r="KP65" i="32"/>
  <c r="KI65" i="32" s="1"/>
  <c r="KJ65" i="32" s="1"/>
  <c r="KK65" i="32" s="1"/>
  <c r="KQ64" i="32"/>
  <c r="DB94" i="32"/>
  <c r="DC95" i="32"/>
  <c r="CV95" i="32" s="1"/>
  <c r="CW95" i="32" s="1"/>
  <c r="CX95" i="32" s="1"/>
  <c r="CY95" i="32" s="1"/>
  <c r="CM94" i="32"/>
  <c r="CN95" i="32"/>
  <c r="CG95" i="32" s="1"/>
  <c r="CH95" i="32" s="1"/>
  <c r="CI95" i="32" s="1"/>
  <c r="CJ95" i="32" s="1"/>
  <c r="CO94" i="32"/>
  <c r="LD64" i="32"/>
  <c r="LE65" i="32"/>
  <c r="KX65" i="32" s="1"/>
  <c r="KY65" i="32" s="1"/>
  <c r="KZ65" i="32" s="1"/>
  <c r="LF64" i="32"/>
  <c r="CC94" i="32"/>
  <c r="DD94" i="32"/>
  <c r="EU94" i="32"/>
  <c r="EV95" i="32"/>
  <c r="EO95" i="32" s="1"/>
  <c r="EP95" i="32" s="1"/>
  <c r="EQ95" i="32" s="1"/>
  <c r="ER95" i="32" s="1"/>
  <c r="EW94" i="32"/>
  <c r="HH94" i="32"/>
  <c r="AA30" i="32"/>
  <c r="S30" i="32"/>
  <c r="T30" i="32" s="1"/>
  <c r="IV94" i="32"/>
  <c r="IW95" i="32"/>
  <c r="IP95" i="32" s="1"/>
  <c r="IQ95" i="32" s="1"/>
  <c r="IR95" i="32" s="1"/>
  <c r="IS95" i="32" s="1"/>
  <c r="IX94" i="32"/>
  <c r="BC95" i="32"/>
  <c r="BD95" i="32" s="1"/>
  <c r="BE95" i="32" s="1"/>
  <c r="BF95" i="32" s="1"/>
  <c r="FY94" i="32"/>
  <c r="FZ95" i="32"/>
  <c r="FS95" i="32" s="1"/>
  <c r="FT95" i="32" s="1"/>
  <c r="FU95" i="32" s="1"/>
  <c r="FV95" i="32" s="1"/>
  <c r="GN94" i="32"/>
  <c r="GO95" i="32"/>
  <c r="GH95" i="32" s="1"/>
  <c r="GI95" i="32" s="1"/>
  <c r="GJ95" i="32" s="1"/>
  <c r="GK95" i="32" s="1"/>
  <c r="GP94" i="32"/>
  <c r="DR95" i="32"/>
  <c r="DK95" i="32" s="1"/>
  <c r="DL95" i="32" s="1"/>
  <c r="DM95" i="32" s="1"/>
  <c r="DN95" i="32" s="1"/>
  <c r="DQ94" i="32"/>
  <c r="EK94" i="32"/>
  <c r="FJ94" i="32"/>
  <c r="FK95" i="32"/>
  <c r="FD95" i="32" s="1"/>
  <c r="FE95" i="32" s="1"/>
  <c r="FF95" i="32" s="1"/>
  <c r="FG95" i="32" s="1"/>
  <c r="FL94" i="32"/>
  <c r="IG94" i="32"/>
  <c r="IH95" i="32"/>
  <c r="IA95" i="32" s="1"/>
  <c r="IB95" i="32" s="1"/>
  <c r="IC95" i="32" s="1"/>
  <c r="ID95" i="32" s="1"/>
  <c r="II94" i="32"/>
  <c r="HR94" i="32"/>
  <c r="HS95" i="32"/>
  <c r="HL95" i="32" s="1"/>
  <c r="HM95" i="32" s="1"/>
  <c r="HN95" i="32" s="1"/>
  <c r="HO95" i="32" s="1"/>
  <c r="HT94" i="32"/>
  <c r="HC94" i="32"/>
  <c r="HD95" i="32"/>
  <c r="GW95" i="32" s="1"/>
  <c r="GX95" i="32" s="1"/>
  <c r="GY95" i="32" s="1"/>
  <c r="GZ95" i="32" s="1"/>
  <c r="IN33" i="33" l="1"/>
  <c r="IU33" i="33"/>
  <c r="ES33" i="33"/>
  <c r="EK32" i="33"/>
  <c r="AL33" i="33"/>
  <c r="T34" i="33"/>
  <c r="AP34" i="33" s="1"/>
  <c r="BL34" i="33" s="1"/>
  <c r="CH34" i="33" s="1"/>
  <c r="IF34" i="33"/>
  <c r="AI33" i="33"/>
  <c r="AB33" i="33"/>
  <c r="AX33" i="33" s="1"/>
  <c r="BT33" i="33" s="1"/>
  <c r="CP33" i="33" s="1"/>
  <c r="NX34" i="33"/>
  <c r="RH33" i="33"/>
  <c r="MP33" i="33"/>
  <c r="JZ32" i="33"/>
  <c r="GT33" i="33"/>
  <c r="LV34" i="33" s="1"/>
  <c r="KO32" i="33"/>
  <c r="NR34" i="33"/>
  <c r="RB33" i="33"/>
  <c r="FY33" i="33"/>
  <c r="KE33" i="33"/>
  <c r="GD32" i="33"/>
  <c r="KJ32" i="33"/>
  <c r="MR33" i="33"/>
  <c r="JO33" i="33"/>
  <c r="IX33" i="33"/>
  <c r="LM33" i="33"/>
  <c r="PW33" i="33"/>
  <c r="PA33" i="33" s="1"/>
  <c r="GI32" i="33"/>
  <c r="FT32" i="33"/>
  <c r="LE32" i="33"/>
  <c r="HK33" i="33"/>
  <c r="GR33" i="33"/>
  <c r="HN33" i="33" s="1"/>
  <c r="DQ33" i="33"/>
  <c r="FI33" i="33" s="1"/>
  <c r="CM33" i="33"/>
  <c r="CQ33" i="33"/>
  <c r="CV33" i="33"/>
  <c r="BE33" i="33"/>
  <c r="CA33" i="33" s="1"/>
  <c r="BH33" i="33"/>
  <c r="CD33" i="33" s="1"/>
  <c r="II34" i="33"/>
  <c r="W34" i="33"/>
  <c r="U30" i="32"/>
  <c r="V30" i="32" s="1"/>
  <c r="W30" i="32" s="1"/>
  <c r="DT96" i="32"/>
  <c r="DJ96" i="32" s="1"/>
  <c r="DU95" i="32"/>
  <c r="DO95" i="32"/>
  <c r="DP95" i="32" s="1"/>
  <c r="DW95" i="32"/>
  <c r="GE95" i="32"/>
  <c r="GB96" i="32"/>
  <c r="FR96" i="32" s="1"/>
  <c r="FW95" i="32"/>
  <c r="FX95" i="32" s="1"/>
  <c r="GC95" i="32"/>
  <c r="FN95" i="32"/>
  <c r="FM96" i="32"/>
  <c r="FC96" i="32" s="1"/>
  <c r="FH95" i="32"/>
  <c r="FI95" i="32" s="1"/>
  <c r="FL95" i="32" s="1"/>
  <c r="FP95" i="32"/>
  <c r="IT95" i="32"/>
  <c r="IU95" i="32" s="1"/>
  <c r="IX95" i="32" s="1"/>
  <c r="JB95" i="32"/>
  <c r="IZ95" i="32"/>
  <c r="IY96" i="32"/>
  <c r="IO96" i="32" s="1"/>
  <c r="IK95" i="32"/>
  <c r="IJ96" i="32"/>
  <c r="HZ96" i="32" s="1"/>
  <c r="IE95" i="32"/>
  <c r="IF95" i="32" s="1"/>
  <c r="II95" i="32" s="1"/>
  <c r="IM95" i="32"/>
  <c r="GT95" i="32"/>
  <c r="GL95" i="32"/>
  <c r="GM95" i="32" s="1"/>
  <c r="GP95" i="32" s="1"/>
  <c r="GR95" i="32"/>
  <c r="GQ96" i="32"/>
  <c r="GG96" i="32" s="1"/>
  <c r="BG95" i="32"/>
  <c r="BH95" i="32" s="1"/>
  <c r="BM95" i="32"/>
  <c r="BL96" i="32"/>
  <c r="BB96" i="32" s="1"/>
  <c r="BI95" i="32"/>
  <c r="BO95" i="32"/>
  <c r="HG95" i="32"/>
  <c r="HF96" i="32"/>
  <c r="GV96" i="32" s="1"/>
  <c r="HA95" i="32"/>
  <c r="HB95" i="32" s="1"/>
  <c r="HI95" i="32"/>
  <c r="HP95" i="32"/>
  <c r="HQ95" i="32" s="1"/>
  <c r="HT95" i="32" s="1"/>
  <c r="HV95" i="32"/>
  <c r="HU96" i="32"/>
  <c r="HK96" i="32" s="1"/>
  <c r="HX95" i="32"/>
  <c r="HW94" i="32"/>
  <c r="EI96" i="32"/>
  <c r="DY96" i="32" s="1"/>
  <c r="ED95" i="32"/>
  <c r="EE95" i="32" s="1"/>
  <c r="EL95" i="32"/>
  <c r="EJ95" i="32"/>
  <c r="GS94" i="32"/>
  <c r="ES95" i="32"/>
  <c r="ET95" i="32" s="1"/>
  <c r="EW95" i="32" s="1"/>
  <c r="FA95" i="32"/>
  <c r="EX96" i="32"/>
  <c r="EN96" i="32" s="1"/>
  <c r="EY95" i="32"/>
  <c r="LA65" i="32"/>
  <c r="LJ65" i="32"/>
  <c r="KL65" i="32"/>
  <c r="KU65" i="32"/>
  <c r="LI64" i="32"/>
  <c r="KT64" i="32"/>
  <c r="AW96" i="32"/>
  <c r="AM96" i="32" s="1"/>
  <c r="AT95" i="32"/>
  <c r="AZ95" i="32"/>
  <c r="AX95" i="32"/>
  <c r="AR95" i="32"/>
  <c r="AS95" i="32" s="1"/>
  <c r="AU96" i="32" s="1"/>
  <c r="AN96" i="32" s="1"/>
  <c r="LP65" i="32"/>
  <c r="LY65" i="32"/>
  <c r="CR94" i="32"/>
  <c r="CQ95" i="32"/>
  <c r="CK95" i="32"/>
  <c r="CL95" i="32" s="1"/>
  <c r="CS95" i="32"/>
  <c r="CP96" i="32"/>
  <c r="CF96" i="32" s="1"/>
  <c r="JA94" i="32"/>
  <c r="FO94" i="32"/>
  <c r="DH95" i="32"/>
  <c r="DE96" i="32"/>
  <c r="CU96" i="32" s="1"/>
  <c r="CZ95" i="32"/>
  <c r="DA95" i="32" s="1"/>
  <c r="DD95" i="32" s="1"/>
  <c r="DF95" i="32"/>
  <c r="JI65" i="32"/>
  <c r="JJ65" i="32" s="1"/>
  <c r="JN66" i="32"/>
  <c r="JD66" i="32" s="1"/>
  <c r="JO65" i="32"/>
  <c r="LX64" i="32"/>
  <c r="BY96" i="32"/>
  <c r="BR96" i="32" s="1"/>
  <c r="BS96" i="32" s="1"/>
  <c r="BT96" i="32" s="1"/>
  <c r="BU96" i="32" s="1"/>
  <c r="BX95" i="32"/>
  <c r="IL94" i="32"/>
  <c r="KF65" i="32"/>
  <c r="JW65" i="32"/>
  <c r="EZ94" i="32"/>
  <c r="DG94" i="32"/>
  <c r="CC95" i="32"/>
  <c r="AY94" i="32"/>
  <c r="KE64" i="32"/>
  <c r="AD34" i="33" l="1"/>
  <c r="AZ34" i="33" s="1"/>
  <c r="EA33" i="33"/>
  <c r="IV34" i="33"/>
  <c r="NJ33" i="33"/>
  <c r="OF32" i="33"/>
  <c r="RI32" i="33"/>
  <c r="OU32" i="33"/>
  <c r="RD32" i="33"/>
  <c r="OP32" i="33"/>
  <c r="NO34" i="33"/>
  <c r="OK33" i="33"/>
  <c r="AJ34" i="33"/>
  <c r="BF34" i="33" s="1"/>
  <c r="CB34" i="33" s="1"/>
  <c r="CX34" i="33" s="1"/>
  <c r="HP33" i="33"/>
  <c r="QB33" i="33"/>
  <c r="PF33" i="33" s="1"/>
  <c r="MY33" i="33"/>
  <c r="KI32" i="33"/>
  <c r="QY33" i="33"/>
  <c r="IP34" i="33"/>
  <c r="NT33" i="33"/>
  <c r="GK33" i="33"/>
  <c r="KQ33" i="33"/>
  <c r="KU33" i="33"/>
  <c r="JB34" i="33"/>
  <c r="JK33" i="33"/>
  <c r="JJ33" i="33"/>
  <c r="JG33" i="33"/>
  <c r="JP33" i="33"/>
  <c r="NY33" i="33"/>
  <c r="QT32" i="33"/>
  <c r="GC32" i="33"/>
  <c r="OO32" i="33" s="1"/>
  <c r="PZ33" i="33"/>
  <c r="PD33" i="33" s="1"/>
  <c r="LT34" i="33"/>
  <c r="HA33" i="33"/>
  <c r="QI33" i="33" s="1"/>
  <c r="PM33" i="33" s="1"/>
  <c r="DL33" i="33"/>
  <c r="FD33" i="33" s="1"/>
  <c r="DR33" i="33"/>
  <c r="FJ33" i="33" s="1"/>
  <c r="DI33" i="33"/>
  <c r="FA33" i="33" s="1"/>
  <c r="DD34" i="33"/>
  <c r="EV34" i="33" s="1"/>
  <c r="DM33" i="33"/>
  <c r="FE33" i="33" s="1"/>
  <c r="CZ33" i="33"/>
  <c r="CW33" i="33"/>
  <c r="AS34" i="33"/>
  <c r="BO34" i="33" s="1"/>
  <c r="AA34" i="33"/>
  <c r="AB30" i="32"/>
  <c r="HW95" i="32"/>
  <c r="DG95" i="32"/>
  <c r="JA95" i="32"/>
  <c r="EZ95" i="32"/>
  <c r="KD65" i="32"/>
  <c r="JX65" i="32"/>
  <c r="JY65" i="32" s="1"/>
  <c r="KC66" i="32"/>
  <c r="JS66" i="32" s="1"/>
  <c r="FO95" i="32"/>
  <c r="EU95" i="32"/>
  <c r="EV96" i="32"/>
  <c r="EO96" i="32" s="1"/>
  <c r="EP96" i="32" s="1"/>
  <c r="EQ96" i="32" s="1"/>
  <c r="ER96" i="32" s="1"/>
  <c r="HC95" i="32"/>
  <c r="HD96" i="32"/>
  <c r="GW96" i="32" s="1"/>
  <c r="GX96" i="32" s="1"/>
  <c r="GY96" i="32" s="1"/>
  <c r="GZ96" i="32" s="1"/>
  <c r="HE95" i="32"/>
  <c r="DB95" i="32"/>
  <c r="DC96" i="32"/>
  <c r="CV96" i="32" s="1"/>
  <c r="CW96" i="32" s="1"/>
  <c r="CX96" i="32" s="1"/>
  <c r="CY96" i="32" s="1"/>
  <c r="LW65" i="32"/>
  <c r="LV66" i="32"/>
  <c r="LL66" i="32" s="1"/>
  <c r="LQ65" i="32"/>
  <c r="LR65" i="32" s="1"/>
  <c r="LB65" i="32"/>
  <c r="LC65" i="32" s="1"/>
  <c r="LG66" i="32"/>
  <c r="KW66" i="32" s="1"/>
  <c r="LH65" i="32"/>
  <c r="EF95" i="32"/>
  <c r="EG96" i="32"/>
  <c r="DZ96" i="32" s="1"/>
  <c r="EA96" i="32" s="1"/>
  <c r="EB96" i="32" s="1"/>
  <c r="EC96" i="32" s="1"/>
  <c r="EH95" i="32"/>
  <c r="IG95" i="32"/>
  <c r="IH96" i="32"/>
  <c r="IA96" i="32" s="1"/>
  <c r="IB96" i="32" s="1"/>
  <c r="IC96" i="32" s="1"/>
  <c r="ID96" i="32" s="1"/>
  <c r="FJ95" i="32"/>
  <c r="FK96" i="32"/>
  <c r="FD96" i="32" s="1"/>
  <c r="FE96" i="32" s="1"/>
  <c r="FF96" i="32" s="1"/>
  <c r="FG96" i="32" s="1"/>
  <c r="FY95" i="32"/>
  <c r="FZ96" i="32"/>
  <c r="FS96" i="32" s="1"/>
  <c r="FT96" i="32" s="1"/>
  <c r="FU96" i="32" s="1"/>
  <c r="FV96" i="32" s="1"/>
  <c r="GA95" i="32"/>
  <c r="DQ95" i="32"/>
  <c r="DR96" i="32"/>
  <c r="DK96" i="32" s="1"/>
  <c r="DL96" i="32" s="1"/>
  <c r="DM96" i="32" s="1"/>
  <c r="DN96" i="32" s="1"/>
  <c r="DS95" i="32"/>
  <c r="CB96" i="32"/>
  <c r="CA97" i="32"/>
  <c r="BQ97" i="32" s="1"/>
  <c r="CD96" i="32"/>
  <c r="BV96" i="32"/>
  <c r="BW96" i="32" s="1"/>
  <c r="JL66" i="32"/>
  <c r="JE66" i="32" s="1"/>
  <c r="JF66" i="32" s="1"/>
  <c r="JG66" i="32" s="1"/>
  <c r="JK65" i="32"/>
  <c r="JM65" i="32"/>
  <c r="CM95" i="32"/>
  <c r="CN96" i="32"/>
  <c r="CG96" i="32" s="1"/>
  <c r="CH96" i="32" s="1"/>
  <c r="CI96" i="32" s="1"/>
  <c r="CJ96" i="32" s="1"/>
  <c r="AO96" i="32"/>
  <c r="AP96" i="32" s="1"/>
  <c r="AQ96" i="32" s="1"/>
  <c r="GS95" i="32"/>
  <c r="AK30" i="32"/>
  <c r="AH30" i="32"/>
  <c r="X30" i="32"/>
  <c r="HR95" i="32"/>
  <c r="HS96" i="32"/>
  <c r="HL96" i="32" s="1"/>
  <c r="HM96" i="32" s="1"/>
  <c r="HN96" i="32" s="1"/>
  <c r="HO96" i="32" s="1"/>
  <c r="GN95" i="32"/>
  <c r="GO96" i="32"/>
  <c r="GH96" i="32" s="1"/>
  <c r="GI96" i="32" s="1"/>
  <c r="GJ96" i="32" s="1"/>
  <c r="GK96" i="32" s="1"/>
  <c r="AV95" i="32"/>
  <c r="IL95" i="32"/>
  <c r="CO95" i="32"/>
  <c r="KM65" i="32"/>
  <c r="KN65" i="32" s="1"/>
  <c r="KR66" i="32"/>
  <c r="KH66" i="32" s="1"/>
  <c r="KS65" i="32"/>
  <c r="BJ96" i="32"/>
  <c r="BC96" i="32" s="1"/>
  <c r="BD96" i="32" s="1"/>
  <c r="BE96" i="32" s="1"/>
  <c r="BF96" i="32" s="1"/>
  <c r="BK95" i="32"/>
  <c r="IV95" i="32"/>
  <c r="IW96" i="32"/>
  <c r="IP96" i="32" s="1"/>
  <c r="IQ96" i="32" s="1"/>
  <c r="IR96" i="32" s="1"/>
  <c r="IS96" i="32" s="1"/>
  <c r="BV34" i="33" l="1"/>
  <c r="CR34" i="33" s="1"/>
  <c r="EM33" i="33"/>
  <c r="AK33" i="33"/>
  <c r="BG33" i="33" s="1"/>
  <c r="CC33" i="33" s="1"/>
  <c r="IH33" i="33"/>
  <c r="ED33" i="33"/>
  <c r="AF33" i="33"/>
  <c r="BB33" i="33" s="1"/>
  <c r="BX33" i="33" s="1"/>
  <c r="EF33" i="33"/>
  <c r="IM34" i="33"/>
  <c r="V33" i="33"/>
  <c r="AR33" i="33" s="1"/>
  <c r="BN33" i="33" s="1"/>
  <c r="CJ33" i="33" s="1"/>
  <c r="RK33" i="33"/>
  <c r="OW33" i="33"/>
  <c r="KZ33" i="33"/>
  <c r="GN34" i="33"/>
  <c r="PV34" i="33" s="1"/>
  <c r="OZ34" i="33" s="1"/>
  <c r="MQ33" i="33"/>
  <c r="MZ33" i="33"/>
  <c r="MU33" i="33"/>
  <c r="MT33" i="33"/>
  <c r="KX33" i="33"/>
  <c r="IR33" i="33"/>
  <c r="OA34" i="33"/>
  <c r="FS33" i="33"/>
  <c r="JY33" i="33"/>
  <c r="ML34" i="33"/>
  <c r="JT33" i="33"/>
  <c r="JR34" i="33"/>
  <c r="JQ33" i="33"/>
  <c r="IW33" i="33"/>
  <c r="NS33" i="33"/>
  <c r="RC32" i="33"/>
  <c r="HW33" i="33"/>
  <c r="MC34" i="33"/>
  <c r="GV33" i="33"/>
  <c r="QD33" i="33" s="1"/>
  <c r="PH33" i="33" s="1"/>
  <c r="GW33" i="33"/>
  <c r="LY34" i="33" s="1"/>
  <c r="GS33" i="33"/>
  <c r="LU34" i="33" s="1"/>
  <c r="HB33" i="33"/>
  <c r="HX33" i="33" s="1"/>
  <c r="DV33" i="33"/>
  <c r="FN33" i="33" s="1"/>
  <c r="DS33" i="33"/>
  <c r="FK33" i="33" s="1"/>
  <c r="DT34" i="33"/>
  <c r="FL34" i="33" s="1"/>
  <c r="CY33" i="33"/>
  <c r="CK34" i="33"/>
  <c r="AW34" i="33"/>
  <c r="BS34" i="33" s="1"/>
  <c r="HV96" i="32"/>
  <c r="HU97" i="32"/>
  <c r="HK97" i="32" s="1"/>
  <c r="HX96" i="32"/>
  <c r="HP96" i="32"/>
  <c r="HQ96" i="32" s="1"/>
  <c r="JH66" i="32"/>
  <c r="JQ66" i="32"/>
  <c r="CP97" i="32"/>
  <c r="CF97" i="32" s="1"/>
  <c r="CQ96" i="32"/>
  <c r="CK96" i="32"/>
  <c r="CL96" i="32" s="1"/>
  <c r="CO96" i="32" s="1"/>
  <c r="CS96" i="32"/>
  <c r="BM96" i="32"/>
  <c r="BL97" i="32"/>
  <c r="BB97" i="32" s="1"/>
  <c r="BG96" i="32"/>
  <c r="BH96" i="32" s="1"/>
  <c r="BJ97" i="32" s="1"/>
  <c r="BI96" i="32"/>
  <c r="BO96" i="32"/>
  <c r="GT96" i="32"/>
  <c r="GL96" i="32"/>
  <c r="GM96" i="32" s="1"/>
  <c r="GQ97" i="32"/>
  <c r="GG97" i="32" s="1"/>
  <c r="GR96" i="32"/>
  <c r="JB96" i="32"/>
  <c r="IT96" i="32"/>
  <c r="IU96" i="32" s="1"/>
  <c r="IZ96" i="32"/>
  <c r="IY97" i="32"/>
  <c r="IO97" i="32" s="1"/>
  <c r="DE97" i="32"/>
  <c r="CU97" i="32" s="1"/>
  <c r="DH96" i="32"/>
  <c r="CZ96" i="32"/>
  <c r="DA96" i="32" s="1"/>
  <c r="DF96" i="32"/>
  <c r="DT97" i="32"/>
  <c r="DJ97" i="32" s="1"/>
  <c r="DO96" i="32"/>
  <c r="DP96" i="32" s="1"/>
  <c r="DS96" i="32" s="1"/>
  <c r="DU96" i="32"/>
  <c r="DW96" i="32"/>
  <c r="KO65" i="32"/>
  <c r="KP66" i="32"/>
  <c r="KI66" i="32" s="1"/>
  <c r="KJ66" i="32" s="1"/>
  <c r="KK66" i="32" s="1"/>
  <c r="KQ65" i="32"/>
  <c r="CR95" i="32"/>
  <c r="FH96" i="32"/>
  <c r="FI96" i="32" s="1"/>
  <c r="FN96" i="32"/>
  <c r="FM97" i="32"/>
  <c r="FC97" i="32" s="1"/>
  <c r="FP96" i="32"/>
  <c r="ES96" i="32"/>
  <c r="ET96" i="32" s="1"/>
  <c r="EY96" i="32"/>
  <c r="EX97" i="32"/>
  <c r="EN97" i="32" s="1"/>
  <c r="FA96" i="32"/>
  <c r="AR96" i="32"/>
  <c r="AS96" i="32" s="1"/>
  <c r="AU97" i="32" s="1"/>
  <c r="AT96" i="32"/>
  <c r="AW97" i="32"/>
  <c r="AM97" i="32" s="1"/>
  <c r="AX96" i="32"/>
  <c r="AZ96" i="32"/>
  <c r="JP65" i="32"/>
  <c r="LD65" i="32"/>
  <c r="LE66" i="32"/>
  <c r="KX66" i="32" s="1"/>
  <c r="KY66" i="32" s="1"/>
  <c r="KZ66" i="32" s="1"/>
  <c r="LF65" i="32"/>
  <c r="AY95" i="32"/>
  <c r="IK96" i="32"/>
  <c r="IJ97" i="32"/>
  <c r="HZ97" i="32" s="1"/>
  <c r="IE96" i="32"/>
  <c r="IF96" i="32" s="1"/>
  <c r="IM96" i="32"/>
  <c r="EL96" i="32"/>
  <c r="EI97" i="32"/>
  <c r="DY97" i="32" s="1"/>
  <c r="ED96" i="32"/>
  <c r="EE96" i="32" s="1"/>
  <c r="EH96" i="32" s="1"/>
  <c r="EJ96" i="32"/>
  <c r="LS65" i="32"/>
  <c r="LT66" i="32"/>
  <c r="LM66" i="32" s="1"/>
  <c r="LN66" i="32" s="1"/>
  <c r="LO66" i="32" s="1"/>
  <c r="LU65" i="32"/>
  <c r="HH95" i="32"/>
  <c r="KA66" i="32"/>
  <c r="JT66" i="32" s="1"/>
  <c r="JU66" i="32" s="1"/>
  <c r="JV66" i="32" s="1"/>
  <c r="JZ65" i="32"/>
  <c r="KB65" i="32"/>
  <c r="AF30" i="32"/>
  <c r="Y30" i="32"/>
  <c r="GD95" i="32"/>
  <c r="HG96" i="32"/>
  <c r="HA96" i="32"/>
  <c r="HB96" i="32" s="1"/>
  <c r="HI96" i="32"/>
  <c r="HF97" i="32"/>
  <c r="GV97" i="32" s="1"/>
  <c r="BN95" i="32"/>
  <c r="FW96" i="32"/>
  <c r="FX96" i="32" s="1"/>
  <c r="GC96" i="32"/>
  <c r="GB97" i="32"/>
  <c r="FR97" i="32" s="1"/>
  <c r="GE96" i="32"/>
  <c r="BX96" i="32"/>
  <c r="BY97" i="32"/>
  <c r="BR97" i="32" s="1"/>
  <c r="BS97" i="32" s="1"/>
  <c r="BT97" i="32" s="1"/>
  <c r="BU97" i="32" s="1"/>
  <c r="BZ96" i="32"/>
  <c r="DV95" i="32"/>
  <c r="EK95" i="32"/>
  <c r="LG33" i="33"/>
  <c r="DZ34" i="33" l="1"/>
  <c r="EH33" i="33"/>
  <c r="IQ33" i="33"/>
  <c r="IY34" i="33"/>
  <c r="QS33" i="33"/>
  <c r="OE33" i="33"/>
  <c r="LP35" i="33"/>
  <c r="KD33" i="33"/>
  <c r="FX33" i="33"/>
  <c r="KT34" i="33"/>
  <c r="FR34" i="33" s="1"/>
  <c r="OD34" i="33" s="1"/>
  <c r="HJ34" i="33"/>
  <c r="NB34" i="33"/>
  <c r="NA33" i="33"/>
  <c r="ND33" i="33"/>
  <c r="KB33" i="33"/>
  <c r="FV33" i="33"/>
  <c r="AM34" i="33"/>
  <c r="BI34" i="33" s="1"/>
  <c r="CE34" i="33" s="1"/>
  <c r="DA34" i="33" s="1"/>
  <c r="JU34" i="33" s="1"/>
  <c r="NI34" i="33"/>
  <c r="GE33" i="33"/>
  <c r="KK33" i="33"/>
  <c r="JE34" i="33"/>
  <c r="JL34" i="33"/>
  <c r="JS33" i="33"/>
  <c r="JD33" i="33"/>
  <c r="QA33" i="33"/>
  <c r="PE33" i="33" s="1"/>
  <c r="AE33" i="33"/>
  <c r="BA33" i="33" s="1"/>
  <c r="HO33" i="33"/>
  <c r="MD34" i="33"/>
  <c r="LX34" i="33"/>
  <c r="HS33" i="33"/>
  <c r="HR33" i="33"/>
  <c r="QE33" i="33"/>
  <c r="PI33" i="33" s="1"/>
  <c r="QJ33" i="33"/>
  <c r="PN33" i="33" s="1"/>
  <c r="HC33" i="33"/>
  <c r="QK33" i="33" s="1"/>
  <c r="PO33" i="33" s="1"/>
  <c r="HF33" i="33"/>
  <c r="MH34" i="33" s="1"/>
  <c r="DU33" i="33"/>
  <c r="FM33" i="33" s="1"/>
  <c r="DF33" i="33"/>
  <c r="EX33" i="33" s="1"/>
  <c r="HD34" i="33"/>
  <c r="QL34" i="33" s="1"/>
  <c r="PP34" i="33" s="1"/>
  <c r="DG34" i="33"/>
  <c r="EY34" i="33" s="1"/>
  <c r="DN34" i="33"/>
  <c r="FF34" i="33" s="1"/>
  <c r="CO34" i="33"/>
  <c r="CT33" i="33"/>
  <c r="LB33" i="33"/>
  <c r="BK96" i="32"/>
  <c r="BN96" i="32" s="1"/>
  <c r="AV96" i="32"/>
  <c r="AY96" i="32" s="1"/>
  <c r="BC97" i="32"/>
  <c r="BD97" i="32" s="1"/>
  <c r="BE97" i="32" s="1"/>
  <c r="BF97" i="32" s="1"/>
  <c r="BV97" i="32"/>
  <c r="BW97" i="32" s="1"/>
  <c r="BZ97" i="32" s="1"/>
  <c r="CD97" i="32"/>
  <c r="CA98" i="32"/>
  <c r="BQ98" i="32" s="1"/>
  <c r="CB97" i="32"/>
  <c r="JW66" i="32"/>
  <c r="KF66" i="32"/>
  <c r="KU66" i="32"/>
  <c r="KL66" i="32"/>
  <c r="EK96" i="32"/>
  <c r="FY96" i="32"/>
  <c r="FZ97" i="32"/>
  <c r="FS97" i="32" s="1"/>
  <c r="FT97" i="32" s="1"/>
  <c r="FU97" i="32" s="1"/>
  <c r="FV97" i="32" s="1"/>
  <c r="LP66" i="32"/>
  <c r="LY66" i="32"/>
  <c r="HC96" i="32"/>
  <c r="HD97" i="32"/>
  <c r="GW97" i="32" s="1"/>
  <c r="GX97" i="32" s="1"/>
  <c r="GY97" i="32" s="1"/>
  <c r="GZ97" i="32" s="1"/>
  <c r="AE31" i="32"/>
  <c r="Z30" i="32"/>
  <c r="AC30" i="32" s="1"/>
  <c r="AJ30" i="32"/>
  <c r="LX65" i="32"/>
  <c r="EF96" i="32"/>
  <c r="EG97" i="32"/>
  <c r="DZ97" i="32" s="1"/>
  <c r="EA97" i="32" s="1"/>
  <c r="EB97" i="32" s="1"/>
  <c r="EC97" i="32" s="1"/>
  <c r="IG96" i="32"/>
  <c r="IH97" i="32"/>
  <c r="IA97" i="32" s="1"/>
  <c r="IB97" i="32" s="1"/>
  <c r="IC97" i="32" s="1"/>
  <c r="ID97" i="32" s="1"/>
  <c r="II96" i="32"/>
  <c r="LI65" i="32"/>
  <c r="HR96" i="32"/>
  <c r="HS97" i="32"/>
  <c r="HL97" i="32" s="1"/>
  <c r="HM97" i="32" s="1"/>
  <c r="HN97" i="32" s="1"/>
  <c r="HO97" i="32" s="1"/>
  <c r="HT96" i="32"/>
  <c r="LA66" i="32"/>
  <c r="LJ66" i="32"/>
  <c r="DV96" i="32"/>
  <c r="AN97" i="32"/>
  <c r="AO97" i="32" s="1"/>
  <c r="AP97" i="32" s="1"/>
  <c r="AQ97" i="32" s="1"/>
  <c r="EU96" i="32"/>
  <c r="EV97" i="32"/>
  <c r="EO97" i="32" s="1"/>
  <c r="EP97" i="32" s="1"/>
  <c r="EQ97" i="32" s="1"/>
  <c r="ER97" i="32" s="1"/>
  <c r="EW96" i="32"/>
  <c r="FK97" i="32"/>
  <c r="FD97" i="32" s="1"/>
  <c r="FE97" i="32" s="1"/>
  <c r="FF97" i="32" s="1"/>
  <c r="FG97" i="32" s="1"/>
  <c r="FJ96" i="32"/>
  <c r="FL96" i="32"/>
  <c r="KT65" i="32"/>
  <c r="CC96" i="32"/>
  <c r="HE96" i="32"/>
  <c r="DB96" i="32"/>
  <c r="DC97" i="32"/>
  <c r="CV97" i="32" s="1"/>
  <c r="CW97" i="32" s="1"/>
  <c r="CX97" i="32" s="1"/>
  <c r="CY97" i="32" s="1"/>
  <c r="DD96" i="32"/>
  <c r="GA96" i="32"/>
  <c r="KE65" i="32"/>
  <c r="CR96" i="32"/>
  <c r="DQ96" i="32"/>
  <c r="DR97" i="32"/>
  <c r="DK97" i="32" s="1"/>
  <c r="DL97" i="32" s="1"/>
  <c r="DM97" i="32" s="1"/>
  <c r="DN97" i="32" s="1"/>
  <c r="IV96" i="32"/>
  <c r="IW97" i="32"/>
  <c r="IP97" i="32" s="1"/>
  <c r="IQ97" i="32" s="1"/>
  <c r="IR97" i="32" s="1"/>
  <c r="IS97" i="32" s="1"/>
  <c r="IX96" i="32"/>
  <c r="GO97" i="32"/>
  <c r="GH97" i="32" s="1"/>
  <c r="GI97" i="32" s="1"/>
  <c r="GJ97" i="32" s="1"/>
  <c r="GK97" i="32" s="1"/>
  <c r="GN96" i="32"/>
  <c r="GP96" i="32"/>
  <c r="CM96" i="32"/>
  <c r="CN97" i="32"/>
  <c r="CG97" i="32" s="1"/>
  <c r="CH97" i="32" s="1"/>
  <c r="CI97" i="32" s="1"/>
  <c r="CJ97" i="32" s="1"/>
  <c r="JN67" i="32"/>
  <c r="JD67" i="32" s="1"/>
  <c r="JI66" i="32"/>
  <c r="JJ66" i="32" s="1"/>
  <c r="JO66" i="32"/>
  <c r="EN33" i="33" l="1"/>
  <c r="EE33" i="33"/>
  <c r="EI33" i="33"/>
  <c r="EP34" i="33"/>
  <c r="EO33" i="33"/>
  <c r="IG34" i="33"/>
  <c r="QV33" i="33"/>
  <c r="OH33" i="33"/>
  <c r="RE33" i="33"/>
  <c r="OQ33" i="33"/>
  <c r="NN34" i="33"/>
  <c r="OJ33" i="33"/>
  <c r="QX33" i="33"/>
  <c r="JX34" i="33"/>
  <c r="NC33" i="33"/>
  <c r="MO34" i="33"/>
  <c r="GX34" i="33"/>
  <c r="LZ35" i="33" s="1"/>
  <c r="MN33" i="33"/>
  <c r="NL34" i="33"/>
  <c r="QR34" i="33"/>
  <c r="U34" i="33"/>
  <c r="AQ34" i="33" s="1"/>
  <c r="DW34" i="33"/>
  <c r="FO34" i="33" s="1"/>
  <c r="FZ33" i="33"/>
  <c r="KF33" i="33"/>
  <c r="BW33" i="33"/>
  <c r="CS33" i="33" s="1"/>
  <c r="MV34" i="33"/>
  <c r="JI34" i="33"/>
  <c r="JN33" i="33"/>
  <c r="KY33" i="33"/>
  <c r="HZ34" i="33"/>
  <c r="IB33" i="33"/>
  <c r="QN33" i="33"/>
  <c r="PR33" i="33" s="1"/>
  <c r="LH33" i="33"/>
  <c r="LC33" i="33"/>
  <c r="HE33" i="33"/>
  <c r="IA33" i="33" s="1"/>
  <c r="MF35" i="33"/>
  <c r="LI33" i="33"/>
  <c r="HY33" i="33"/>
  <c r="ME34" i="33"/>
  <c r="GP33" i="33"/>
  <c r="HL33" i="33" s="1"/>
  <c r="GQ34" i="33"/>
  <c r="PY34" i="33" s="1"/>
  <c r="PC34" i="33" s="1"/>
  <c r="DK34" i="33"/>
  <c r="FC34" i="33" s="1"/>
  <c r="DP33" i="33"/>
  <c r="FH33" i="33" s="1"/>
  <c r="NU34" i="33"/>
  <c r="NH35" i="33"/>
  <c r="GL97" i="32"/>
  <c r="GM97" i="32" s="1"/>
  <c r="GP97" i="32" s="1"/>
  <c r="GR97" i="32"/>
  <c r="GQ98" i="32"/>
  <c r="GG98" i="32" s="1"/>
  <c r="GT97" i="32"/>
  <c r="DU97" i="32"/>
  <c r="DT98" i="32"/>
  <c r="DJ98" i="32" s="1"/>
  <c r="DO97" i="32"/>
  <c r="DP97" i="32" s="1"/>
  <c r="DW97" i="32"/>
  <c r="JB97" i="32"/>
  <c r="IZ97" i="32"/>
  <c r="IY98" i="32"/>
  <c r="IO98" i="32" s="1"/>
  <c r="IT97" i="32"/>
  <c r="IU97" i="32" s="1"/>
  <c r="IX97" i="32" s="1"/>
  <c r="CZ97" i="32"/>
  <c r="DA97" i="32" s="1"/>
  <c r="DD97" i="32" s="1"/>
  <c r="DH97" i="32"/>
  <c r="DE98" i="32"/>
  <c r="CU98" i="32" s="1"/>
  <c r="DF97" i="32"/>
  <c r="CP98" i="32"/>
  <c r="CF98" i="32" s="1"/>
  <c r="CK97" i="32"/>
  <c r="CL97" i="32" s="1"/>
  <c r="CS97" i="32"/>
  <c r="CQ97" i="32"/>
  <c r="JK66" i="32"/>
  <c r="JL67" i="32"/>
  <c r="JE67" i="32" s="1"/>
  <c r="JF67" i="32" s="1"/>
  <c r="JG67" i="32" s="1"/>
  <c r="JM66" i="32"/>
  <c r="GS96" i="32"/>
  <c r="LJ34" i="33"/>
  <c r="EL97" i="32"/>
  <c r="EJ97" i="32"/>
  <c r="EI98" i="32"/>
  <c r="DY98" i="32" s="1"/>
  <c r="ED97" i="32"/>
  <c r="EE97" i="32" s="1"/>
  <c r="LH66" i="32"/>
  <c r="LB66" i="32"/>
  <c r="LC66" i="32" s="1"/>
  <c r="LG67" i="32"/>
  <c r="KW67" i="32" s="1"/>
  <c r="HW96" i="32"/>
  <c r="DG96" i="32"/>
  <c r="HH96" i="32"/>
  <c r="HG97" i="32"/>
  <c r="HI97" i="32"/>
  <c r="HF98" i="32"/>
  <c r="GV98" i="32" s="1"/>
  <c r="HA97" i="32"/>
  <c r="HB97" i="32" s="1"/>
  <c r="EZ96" i="32"/>
  <c r="IL96" i="32"/>
  <c r="LW66" i="32"/>
  <c r="LV67" i="32"/>
  <c r="LL67" i="32" s="1"/>
  <c r="LQ66" i="32"/>
  <c r="LR66" i="32" s="1"/>
  <c r="KS66" i="32"/>
  <c r="KM66" i="32"/>
  <c r="KN66" i="32" s="1"/>
  <c r="KR67" i="32"/>
  <c r="KH67" i="32" s="1"/>
  <c r="AT97" i="32"/>
  <c r="AZ97" i="32"/>
  <c r="AW98" i="32"/>
  <c r="AM98" i="32" s="1"/>
  <c r="AR97" i="32"/>
  <c r="AS97" i="32" s="1"/>
  <c r="AX97" i="32"/>
  <c r="FP97" i="32"/>
  <c r="FM98" i="32"/>
  <c r="FC98" i="32" s="1"/>
  <c r="FN97" i="32"/>
  <c r="FH97" i="32"/>
  <c r="FI97" i="32" s="1"/>
  <c r="FO96" i="32"/>
  <c r="JA96" i="32"/>
  <c r="ES97" i="32"/>
  <c r="ET97" i="32" s="1"/>
  <c r="EY97" i="32"/>
  <c r="EX98" i="32"/>
  <c r="EN98" i="32" s="1"/>
  <c r="FA97" i="32"/>
  <c r="GD96" i="32"/>
  <c r="HV97" i="32"/>
  <c r="HU98" i="32"/>
  <c r="HK98" i="32" s="1"/>
  <c r="HP97" i="32"/>
  <c r="HQ97" i="32" s="1"/>
  <c r="HT97" i="32" s="1"/>
  <c r="HX97" i="32"/>
  <c r="CC97" i="32"/>
  <c r="IK97" i="32"/>
  <c r="IE97" i="32"/>
  <c r="IF97" i="32" s="1"/>
  <c r="IJ98" i="32"/>
  <c r="HZ98" i="32" s="1"/>
  <c r="IM97" i="32"/>
  <c r="GB98" i="32"/>
  <c r="FR98" i="32" s="1"/>
  <c r="FW97" i="32"/>
  <c r="FX97" i="32" s="1"/>
  <c r="GA97" i="32" s="1"/>
  <c r="GE97" i="32"/>
  <c r="GC97" i="32"/>
  <c r="BG97" i="32"/>
  <c r="BH97" i="32" s="1"/>
  <c r="BI97" i="32"/>
  <c r="BO97" i="32"/>
  <c r="BL98" i="32"/>
  <c r="BB98" i="32" s="1"/>
  <c r="BM97" i="32"/>
  <c r="AI30" i="32"/>
  <c r="KC67" i="32"/>
  <c r="JS67" i="32" s="1"/>
  <c r="JX66" i="32"/>
  <c r="JY66" i="32" s="1"/>
  <c r="KD66" i="32"/>
  <c r="BY98" i="32"/>
  <c r="BR98" i="32" s="1"/>
  <c r="BS98" i="32" s="1"/>
  <c r="BT98" i="32" s="1"/>
  <c r="BU98" i="32" s="1"/>
  <c r="BX97" i="32"/>
  <c r="EC34" i="33" l="1"/>
  <c r="ER33" i="33"/>
  <c r="X34" i="33"/>
  <c r="AT34" i="33" s="1"/>
  <c r="BP34" i="33" s="1"/>
  <c r="IL34" i="33"/>
  <c r="Z34" i="33"/>
  <c r="AV34" i="33" s="1"/>
  <c r="NP34" i="33"/>
  <c r="OL33" i="33"/>
  <c r="IJ34" i="33"/>
  <c r="HT34" i="33"/>
  <c r="QF34" i="33"/>
  <c r="PJ34" i="33" s="1"/>
  <c r="MX33" i="33"/>
  <c r="MS34" i="33"/>
  <c r="KL33" i="33"/>
  <c r="HG34" i="33"/>
  <c r="IC34" i="33" s="1"/>
  <c r="BM34" i="33"/>
  <c r="CI34" i="33" s="1"/>
  <c r="QZ33" i="33"/>
  <c r="NE34" i="33"/>
  <c r="GH34" i="33"/>
  <c r="KN34" i="33"/>
  <c r="KM33" i="33"/>
  <c r="FW33" i="33"/>
  <c r="OI33" i="33" s="1"/>
  <c r="KC33" i="33"/>
  <c r="GA33" i="33"/>
  <c r="KG33" i="33"/>
  <c r="LL33" i="33"/>
  <c r="JM33" i="33"/>
  <c r="MG34" i="33"/>
  <c r="QM33" i="33"/>
  <c r="PQ33" i="33" s="1"/>
  <c r="GG33" i="33"/>
  <c r="GF33" i="33"/>
  <c r="OR33" i="33" s="1"/>
  <c r="GZ33" i="33"/>
  <c r="HV33" i="33" s="1"/>
  <c r="PX33" i="33"/>
  <c r="PB33" i="33" s="1"/>
  <c r="LR34" i="33"/>
  <c r="HM34" i="33"/>
  <c r="LS35" i="33"/>
  <c r="GU34" i="33"/>
  <c r="HQ34" i="33" s="1"/>
  <c r="DO33" i="33"/>
  <c r="FG33" i="33" s="1"/>
  <c r="T35" i="33"/>
  <c r="AP35" i="33" s="1"/>
  <c r="IF35" i="33"/>
  <c r="AG34" i="33"/>
  <c r="IS34" i="33"/>
  <c r="GD97" i="32"/>
  <c r="CB98" i="32"/>
  <c r="CA99" i="32"/>
  <c r="BQ99" i="32" s="1"/>
  <c r="BV98" i="32"/>
  <c r="BW98" i="32" s="1"/>
  <c r="CD98" i="32"/>
  <c r="HW97" i="32"/>
  <c r="JZ66" i="32"/>
  <c r="KA67" i="32"/>
  <c r="JT67" i="32" s="1"/>
  <c r="JU67" i="32" s="1"/>
  <c r="JV67" i="32" s="1"/>
  <c r="KB66" i="32"/>
  <c r="IG97" i="32"/>
  <c r="IH98" i="32"/>
  <c r="IA98" i="32" s="1"/>
  <c r="IB98" i="32" s="1"/>
  <c r="IC98" i="32" s="1"/>
  <c r="ID98" i="32" s="1"/>
  <c r="AD30" i="32"/>
  <c r="AG31" i="32"/>
  <c r="JA97" i="32"/>
  <c r="KP67" i="32"/>
  <c r="KI67" i="32" s="1"/>
  <c r="KJ67" i="32" s="1"/>
  <c r="KK67" i="32" s="1"/>
  <c r="KO66" i="32"/>
  <c r="KQ66" i="32"/>
  <c r="HC97" i="32"/>
  <c r="HD98" i="32"/>
  <c r="GW98" i="32" s="1"/>
  <c r="GX98" i="32" s="1"/>
  <c r="GY98" i="32" s="1"/>
  <c r="GZ98" i="32" s="1"/>
  <c r="GS97" i="32"/>
  <c r="CN98" i="32"/>
  <c r="CG98" i="32" s="1"/>
  <c r="CH98" i="32" s="1"/>
  <c r="CI98" i="32" s="1"/>
  <c r="CJ98" i="32" s="1"/>
  <c r="CM97" i="32"/>
  <c r="CO97" i="32"/>
  <c r="IV97" i="32"/>
  <c r="IW98" i="32"/>
  <c r="IP98" i="32" s="1"/>
  <c r="IQ98" i="32" s="1"/>
  <c r="IR98" i="32" s="1"/>
  <c r="IS98" i="32" s="1"/>
  <c r="KW34" i="33"/>
  <c r="FJ97" i="32"/>
  <c r="FK98" i="32"/>
  <c r="FD98" i="32" s="1"/>
  <c r="FE98" i="32" s="1"/>
  <c r="FF98" i="32" s="1"/>
  <c r="FG98" i="32" s="1"/>
  <c r="LS66" i="32"/>
  <c r="LT67" i="32"/>
  <c r="LM67" i="32" s="1"/>
  <c r="LN67" i="32" s="1"/>
  <c r="LO67" i="32" s="1"/>
  <c r="LU66" i="32"/>
  <c r="LD66" i="32"/>
  <c r="LE67" i="32"/>
  <c r="KX67" i="32" s="1"/>
  <c r="KY67" i="32" s="1"/>
  <c r="KZ67" i="32" s="1"/>
  <c r="LF66" i="32"/>
  <c r="JP66" i="32"/>
  <c r="DB97" i="32"/>
  <c r="DC98" i="32"/>
  <c r="CV98" i="32" s="1"/>
  <c r="CW98" i="32" s="1"/>
  <c r="CX98" i="32" s="1"/>
  <c r="CY98" i="32" s="1"/>
  <c r="DQ97" i="32"/>
  <c r="DR98" i="32"/>
  <c r="DK98" i="32" s="1"/>
  <c r="DL98" i="32" s="1"/>
  <c r="DM98" i="32" s="1"/>
  <c r="DN98" i="32" s="1"/>
  <c r="DS97" i="32"/>
  <c r="BJ98" i="32"/>
  <c r="BC98" i="32" s="1"/>
  <c r="BD98" i="32" s="1"/>
  <c r="BE98" i="32" s="1"/>
  <c r="BF98" i="32" s="1"/>
  <c r="BK97" i="32"/>
  <c r="HR97" i="32"/>
  <c r="HS98" i="32"/>
  <c r="HL98" i="32" s="1"/>
  <c r="HM98" i="32" s="1"/>
  <c r="HN98" i="32" s="1"/>
  <c r="HO98" i="32" s="1"/>
  <c r="FL97" i="32"/>
  <c r="AU98" i="32"/>
  <c r="AN98" i="32" s="1"/>
  <c r="AO98" i="32" s="1"/>
  <c r="AP98" i="32" s="1"/>
  <c r="AQ98" i="32" s="1"/>
  <c r="AV97" i="32"/>
  <c r="II97" i="32"/>
  <c r="HE97" i="32"/>
  <c r="FY97" i="32"/>
  <c r="FZ98" i="32"/>
  <c r="FS98" i="32" s="1"/>
  <c r="FT98" i="32" s="1"/>
  <c r="FU98" i="32" s="1"/>
  <c r="FV98" i="32" s="1"/>
  <c r="EU97" i="32"/>
  <c r="EV98" i="32"/>
  <c r="EO98" i="32" s="1"/>
  <c r="EP98" i="32" s="1"/>
  <c r="EQ98" i="32" s="1"/>
  <c r="ER98" i="32" s="1"/>
  <c r="EW97" i="32"/>
  <c r="DG97" i="32"/>
  <c r="JH67" i="32"/>
  <c r="JQ67" i="32"/>
  <c r="EF97" i="32"/>
  <c r="EG98" i="32"/>
  <c r="DZ98" i="32" s="1"/>
  <c r="EA98" i="32" s="1"/>
  <c r="EB98" i="32" s="1"/>
  <c r="EC98" i="32" s="1"/>
  <c r="EH97" i="32"/>
  <c r="GO98" i="32"/>
  <c r="GH98" i="32" s="1"/>
  <c r="GI98" i="32" s="1"/>
  <c r="GJ98" i="32" s="1"/>
  <c r="GK98" i="32" s="1"/>
  <c r="GN97" i="32"/>
  <c r="EJ34" i="33" l="1"/>
  <c r="EB33" i="33"/>
  <c r="EQ33" i="33"/>
  <c r="AB34" i="33"/>
  <c r="AX34" i="33" s="1"/>
  <c r="BT34" i="33" s="1"/>
  <c r="BR34" i="33"/>
  <c r="CN34" i="33" s="1"/>
  <c r="DJ34" i="33" s="1"/>
  <c r="FB34" i="33" s="1"/>
  <c r="IN34" i="33"/>
  <c r="RA33" i="33"/>
  <c r="OM33" i="33"/>
  <c r="RH34" i="33"/>
  <c r="OT34" i="33"/>
  <c r="RG33" i="33"/>
  <c r="OS33" i="33"/>
  <c r="LD34" i="33"/>
  <c r="KH34" i="33" s="1"/>
  <c r="QO34" i="33"/>
  <c r="PS34" i="33" s="1"/>
  <c r="MI35" i="33"/>
  <c r="MW33" i="33"/>
  <c r="NQ34" i="33"/>
  <c r="NM34" i="33"/>
  <c r="FU34" i="33"/>
  <c r="KA34" i="33"/>
  <c r="GJ33" i="33"/>
  <c r="OV33" i="33" s="1"/>
  <c r="KP33" i="33"/>
  <c r="QW33" i="33"/>
  <c r="JC34" i="33"/>
  <c r="LK33" i="33"/>
  <c r="NW34" i="33"/>
  <c r="RF33" i="33"/>
  <c r="NV34" i="33"/>
  <c r="KV33" i="33"/>
  <c r="MB34" i="33"/>
  <c r="QH33" i="33"/>
  <c r="PL33" i="33" s="1"/>
  <c r="QC34" i="33"/>
  <c r="PG34" i="33" s="1"/>
  <c r="LW35" i="33"/>
  <c r="GY33" i="33"/>
  <c r="QG33" i="33" s="1"/>
  <c r="PK33" i="33" s="1"/>
  <c r="DE34" i="33"/>
  <c r="EW34" i="33" s="1"/>
  <c r="CL34" i="33"/>
  <c r="NX35" i="33"/>
  <c r="BC34" i="33"/>
  <c r="BY34" i="33" s="1"/>
  <c r="BL35" i="33"/>
  <c r="EX99" i="32"/>
  <c r="EN99" i="32" s="1"/>
  <c r="EY98" i="32"/>
  <c r="ES98" i="32"/>
  <c r="ET98" i="32" s="1"/>
  <c r="EW98" i="32" s="1"/>
  <c r="FA98" i="32"/>
  <c r="GT98" i="32"/>
  <c r="GQ99" i="32"/>
  <c r="GG99" i="32" s="1"/>
  <c r="GR98" i="32"/>
  <c r="GL98" i="32"/>
  <c r="GM98" i="32" s="1"/>
  <c r="LA67" i="32"/>
  <c r="LJ67" i="32"/>
  <c r="GB99" i="32"/>
  <c r="FR99" i="32" s="1"/>
  <c r="FW98" i="32"/>
  <c r="FX98" i="32" s="1"/>
  <c r="GC98" i="32"/>
  <c r="GE98" i="32"/>
  <c r="ED98" i="32"/>
  <c r="EE98" i="32" s="1"/>
  <c r="EH98" i="32" s="1"/>
  <c r="EJ98" i="32"/>
  <c r="EL98" i="32"/>
  <c r="EI99" i="32"/>
  <c r="DY99" i="32" s="1"/>
  <c r="AW99" i="32"/>
  <c r="AM99" i="32" s="1"/>
  <c r="AR98" i="32"/>
  <c r="AS98" i="32" s="1"/>
  <c r="AU99" i="32" s="1"/>
  <c r="AZ98" i="32"/>
  <c r="AX98" i="32"/>
  <c r="AT98" i="32"/>
  <c r="BI98" i="32"/>
  <c r="BL99" i="32"/>
  <c r="BB99" i="32" s="1"/>
  <c r="BG98" i="32"/>
  <c r="BH98" i="32" s="1"/>
  <c r="BJ99" i="32" s="1"/>
  <c r="BM98" i="32"/>
  <c r="BO98" i="32"/>
  <c r="IL97" i="32"/>
  <c r="AY97" i="32"/>
  <c r="CQ98" i="32"/>
  <c r="CP99" i="32"/>
  <c r="CF99" i="32" s="1"/>
  <c r="CS98" i="32"/>
  <c r="CK98" i="32"/>
  <c r="CL98" i="32" s="1"/>
  <c r="CR97" i="32"/>
  <c r="KT66" i="32"/>
  <c r="EK97" i="32"/>
  <c r="JN68" i="32"/>
  <c r="JD68" i="32" s="1"/>
  <c r="JI67" i="32"/>
  <c r="JJ67" i="32" s="1"/>
  <c r="JO67" i="32"/>
  <c r="FN98" i="32"/>
  <c r="FM99" i="32"/>
  <c r="FC99" i="32" s="1"/>
  <c r="FP98" i="32"/>
  <c r="FH98" i="32"/>
  <c r="FI98" i="32" s="1"/>
  <c r="FL98" i="32" s="1"/>
  <c r="LP67" i="32"/>
  <c r="LY67" i="32"/>
  <c r="IT98" i="32"/>
  <c r="IU98" i="32" s="1"/>
  <c r="IZ98" i="32"/>
  <c r="IY99" i="32"/>
  <c r="IO99" i="32" s="1"/>
  <c r="JB98" i="32"/>
  <c r="LX66" i="32"/>
  <c r="IJ99" i="32"/>
  <c r="HZ99" i="32" s="1"/>
  <c r="IM98" i="32"/>
  <c r="IE98" i="32"/>
  <c r="IF98" i="32" s="1"/>
  <c r="II98" i="32" s="1"/>
  <c r="IK98" i="32"/>
  <c r="KE66" i="32"/>
  <c r="DH98" i="32"/>
  <c r="DE99" i="32"/>
  <c r="CU99" i="32" s="1"/>
  <c r="CZ98" i="32"/>
  <c r="DA98" i="32" s="1"/>
  <c r="DF98" i="32"/>
  <c r="EZ97" i="32"/>
  <c r="FO97" i="32"/>
  <c r="DV97" i="32"/>
  <c r="HF99" i="32"/>
  <c r="GV99" i="32" s="1"/>
  <c r="HG98" i="32"/>
  <c r="HA98" i="32"/>
  <c r="HB98" i="32" s="1"/>
  <c r="HE98" i="32" s="1"/>
  <c r="HI98" i="32"/>
  <c r="S31" i="32"/>
  <c r="T31" i="32" s="1"/>
  <c r="AA31" i="32"/>
  <c r="JW67" i="32"/>
  <c r="KF67" i="32"/>
  <c r="KL67" i="32"/>
  <c r="KU67" i="32"/>
  <c r="HP98" i="32"/>
  <c r="HQ98" i="32" s="1"/>
  <c r="HV98" i="32"/>
  <c r="HU99" i="32"/>
  <c r="HK99" i="32" s="1"/>
  <c r="HX98" i="32"/>
  <c r="DU98" i="32"/>
  <c r="DT99" i="32"/>
  <c r="DJ99" i="32" s="1"/>
  <c r="DO98" i="32"/>
  <c r="DP98" i="32" s="1"/>
  <c r="DW98" i="32"/>
  <c r="HH97" i="32"/>
  <c r="BN97" i="32"/>
  <c r="LI66" i="32"/>
  <c r="BX98" i="32"/>
  <c r="BY99" i="32"/>
  <c r="BR99" i="32" s="1"/>
  <c r="BS99" i="32" s="1"/>
  <c r="BT99" i="32" s="1"/>
  <c r="BU99" i="32" s="1"/>
  <c r="BZ98" i="32"/>
  <c r="EG34" i="33" l="1"/>
  <c r="EL33" i="33"/>
  <c r="EK33" i="33"/>
  <c r="IU34" i="33"/>
  <c r="Y34" i="33"/>
  <c r="AU34" i="33" s="1"/>
  <c r="BQ34" i="33" s="1"/>
  <c r="CM34" i="33" s="1"/>
  <c r="JG34" i="33" s="1"/>
  <c r="ES34" i="33"/>
  <c r="IO34" i="33"/>
  <c r="JH34" i="33"/>
  <c r="LM34" i="33"/>
  <c r="KQ34" i="33" s="1"/>
  <c r="QU34" i="33"/>
  <c r="OG34" i="33"/>
  <c r="GB34" i="33"/>
  <c r="NR35" i="33" s="1"/>
  <c r="MR34" i="33"/>
  <c r="JZ33" i="33"/>
  <c r="MM34" i="33"/>
  <c r="AC34" i="33"/>
  <c r="AY34" i="33" s="1"/>
  <c r="BU34" i="33" s="1"/>
  <c r="IK34" i="33"/>
  <c r="NZ34" i="33"/>
  <c r="RJ33" i="33"/>
  <c r="GI33" i="33"/>
  <c r="OU33" i="33" s="1"/>
  <c r="KO33" i="33"/>
  <c r="JF34" i="33"/>
  <c r="AI34" i="33"/>
  <c r="BE34" i="33" s="1"/>
  <c r="CA34" i="33" s="1"/>
  <c r="CW34" i="33" s="1"/>
  <c r="LF33" i="33"/>
  <c r="IT34" i="33"/>
  <c r="AH34" i="33"/>
  <c r="BD34" i="33" s="1"/>
  <c r="BZ34" i="33" s="1"/>
  <c r="CV34" i="33" s="1"/>
  <c r="FT33" i="33"/>
  <c r="OF33" i="33" s="1"/>
  <c r="LA34" i="33"/>
  <c r="GT34" i="33"/>
  <c r="QB34" i="33" s="1"/>
  <c r="PF34" i="33" s="1"/>
  <c r="MA34" i="33"/>
  <c r="HU33" i="33"/>
  <c r="GO34" i="33"/>
  <c r="PW34" i="33" s="1"/>
  <c r="PA34" i="33" s="1"/>
  <c r="DH34" i="33"/>
  <c r="EZ34" i="33" s="1"/>
  <c r="CP34" i="33"/>
  <c r="CU34" i="33"/>
  <c r="CH35" i="33"/>
  <c r="IV35" i="33"/>
  <c r="AJ35" i="33"/>
  <c r="BF35" i="33" s="1"/>
  <c r="NK35" i="33"/>
  <c r="BK98" i="32"/>
  <c r="BN98" i="32" s="1"/>
  <c r="AN99" i="32"/>
  <c r="AO99" i="32" s="1"/>
  <c r="AP99" i="32" s="1"/>
  <c r="AQ99" i="32" s="1"/>
  <c r="AV98" i="32"/>
  <c r="AY98" i="32" s="1"/>
  <c r="CB99" i="32"/>
  <c r="CA100" i="32"/>
  <c r="BQ100" i="32" s="1"/>
  <c r="BV99" i="32"/>
  <c r="BW99" i="32" s="1"/>
  <c r="BZ99" i="32" s="1"/>
  <c r="CD99" i="32"/>
  <c r="IL98" i="32"/>
  <c r="HH98" i="32"/>
  <c r="HR98" i="32"/>
  <c r="HS99" i="32"/>
  <c r="HL99" i="32" s="1"/>
  <c r="HM99" i="32" s="1"/>
  <c r="HN99" i="32" s="1"/>
  <c r="HO99" i="32" s="1"/>
  <c r="HT98" i="32"/>
  <c r="KR68" i="32"/>
  <c r="KH68" i="32" s="1"/>
  <c r="KM67" i="32"/>
  <c r="KN67" i="32" s="1"/>
  <c r="KS67" i="32"/>
  <c r="FO98" i="32"/>
  <c r="EZ98" i="32"/>
  <c r="JK67" i="32"/>
  <c r="JL68" i="32"/>
  <c r="JE68" i="32" s="1"/>
  <c r="JF68" i="32" s="1"/>
  <c r="JG68" i="32" s="1"/>
  <c r="JM67" i="32"/>
  <c r="U31" i="32"/>
  <c r="V31" i="32" s="1"/>
  <c r="BC99" i="32"/>
  <c r="BD99" i="32" s="1"/>
  <c r="BE99" i="32" s="1"/>
  <c r="BF99" i="32" s="1"/>
  <c r="EF98" i="32"/>
  <c r="EG99" i="32"/>
  <c r="DZ99" i="32" s="1"/>
  <c r="EA99" i="32" s="1"/>
  <c r="EB99" i="32" s="1"/>
  <c r="EC99" i="32" s="1"/>
  <c r="LE33" i="33"/>
  <c r="IG98" i="32"/>
  <c r="IH99" i="32"/>
  <c r="IA99" i="32" s="1"/>
  <c r="IB99" i="32" s="1"/>
  <c r="IC99" i="32" s="1"/>
  <c r="ID99" i="32" s="1"/>
  <c r="LW67" i="32"/>
  <c r="LQ67" i="32"/>
  <c r="LR67" i="32" s="1"/>
  <c r="LV68" i="32"/>
  <c r="LL68" i="32" s="1"/>
  <c r="EU98" i="32"/>
  <c r="EV99" i="32"/>
  <c r="EO99" i="32" s="1"/>
  <c r="EP99" i="32" s="1"/>
  <c r="EQ99" i="32" s="1"/>
  <c r="ER99" i="32" s="1"/>
  <c r="CC98" i="32"/>
  <c r="KC68" i="32"/>
  <c r="JS68" i="32" s="1"/>
  <c r="KD67" i="32"/>
  <c r="JX67" i="32"/>
  <c r="JY67" i="32" s="1"/>
  <c r="CM98" i="32"/>
  <c r="CN99" i="32"/>
  <c r="CG99" i="32" s="1"/>
  <c r="CH99" i="32" s="1"/>
  <c r="CI99" i="32" s="1"/>
  <c r="CJ99" i="32" s="1"/>
  <c r="LB67" i="32"/>
  <c r="LC67" i="32" s="1"/>
  <c r="LG68" i="32"/>
  <c r="KW68" i="32" s="1"/>
  <c r="LH67" i="32"/>
  <c r="DQ98" i="32"/>
  <c r="DR99" i="32"/>
  <c r="DK99" i="32" s="1"/>
  <c r="DL99" i="32" s="1"/>
  <c r="DM99" i="32" s="1"/>
  <c r="DN99" i="32" s="1"/>
  <c r="HC98" i="32"/>
  <c r="HD99" i="32"/>
  <c r="GW99" i="32" s="1"/>
  <c r="GX99" i="32" s="1"/>
  <c r="GY99" i="32" s="1"/>
  <c r="GZ99" i="32" s="1"/>
  <c r="DS98" i="32"/>
  <c r="DB98" i="32"/>
  <c r="DC99" i="32"/>
  <c r="CV99" i="32" s="1"/>
  <c r="CW99" i="32" s="1"/>
  <c r="CX99" i="32" s="1"/>
  <c r="CY99" i="32" s="1"/>
  <c r="DD98" i="32"/>
  <c r="IV98" i="32"/>
  <c r="IW99" i="32"/>
  <c r="IP99" i="32" s="1"/>
  <c r="IQ99" i="32" s="1"/>
  <c r="IR99" i="32" s="1"/>
  <c r="IS99" i="32" s="1"/>
  <c r="IX98" i="32"/>
  <c r="FJ98" i="32"/>
  <c r="FK99" i="32"/>
  <c r="FD99" i="32" s="1"/>
  <c r="FE99" i="32" s="1"/>
  <c r="FF99" i="32" s="1"/>
  <c r="FG99" i="32" s="1"/>
  <c r="EK98" i="32"/>
  <c r="CO98" i="32"/>
  <c r="FZ99" i="32"/>
  <c r="FS99" i="32" s="1"/>
  <c r="FT99" i="32" s="1"/>
  <c r="FU99" i="32" s="1"/>
  <c r="FV99" i="32" s="1"/>
  <c r="FY98" i="32"/>
  <c r="GA98" i="32"/>
  <c r="GN98" i="32"/>
  <c r="GO99" i="32"/>
  <c r="GH99" i="32" s="1"/>
  <c r="GI99" i="32" s="1"/>
  <c r="GJ99" i="32" s="1"/>
  <c r="GK99" i="32" s="1"/>
  <c r="GP98" i="32"/>
  <c r="DI34" i="33" l="1"/>
  <c r="FA34" i="33" s="1"/>
  <c r="MQ34" i="33" s="1"/>
  <c r="EF34" i="33"/>
  <c r="AL34" i="33"/>
  <c r="BH34" i="33" s="1"/>
  <c r="CD34" i="33" s="1"/>
  <c r="CZ34" i="33" s="1"/>
  <c r="EA34" i="33"/>
  <c r="GK34" i="33"/>
  <c r="RK34" i="33" s="1"/>
  <c r="RB34" i="33"/>
  <c r="ON34" i="33"/>
  <c r="MP34" i="33"/>
  <c r="IX34" i="33"/>
  <c r="NY34" i="33"/>
  <c r="FY34" i="33"/>
  <c r="KE34" i="33"/>
  <c r="GD33" i="33"/>
  <c r="KJ33" i="33"/>
  <c r="GC33" i="33"/>
  <c r="KI33" i="33"/>
  <c r="RI33" i="33"/>
  <c r="JO34" i="33"/>
  <c r="JJ34" i="33"/>
  <c r="JQ34" i="33"/>
  <c r="JB35" i="33"/>
  <c r="NJ34" i="33"/>
  <c r="HP34" i="33"/>
  <c r="DR34" i="33"/>
  <c r="FJ34" i="33" s="1"/>
  <c r="JP34" i="33"/>
  <c r="QT33" i="33"/>
  <c r="LV35" i="33"/>
  <c r="GR34" i="33"/>
  <c r="HN34" i="33" s="1"/>
  <c r="HK34" i="33"/>
  <c r="LQ35" i="33"/>
  <c r="KU34" i="33"/>
  <c r="DQ34" i="33"/>
  <c r="FI34" i="33" s="1"/>
  <c r="DS34" i="33"/>
  <c r="FK34" i="33" s="1"/>
  <c r="DL34" i="33"/>
  <c r="FD34" i="33" s="1"/>
  <c r="DD35" i="33"/>
  <c r="EV35" i="33" s="1"/>
  <c r="CQ34" i="33"/>
  <c r="CB35" i="33"/>
  <c r="II35" i="33"/>
  <c r="W35" i="33"/>
  <c r="AD35" i="33"/>
  <c r="IP35" i="33"/>
  <c r="IZ99" i="32"/>
  <c r="IY100" i="32"/>
  <c r="IO100" i="32" s="1"/>
  <c r="IT99" i="32"/>
  <c r="IU99" i="32" s="1"/>
  <c r="IX99" i="32" s="1"/>
  <c r="JB99" i="32"/>
  <c r="CS99" i="32"/>
  <c r="CK99" i="32"/>
  <c r="CL99" i="32" s="1"/>
  <c r="CO99" i="32" s="1"/>
  <c r="CQ99" i="32"/>
  <c r="CP100" i="32"/>
  <c r="CF100" i="32" s="1"/>
  <c r="HI99" i="32"/>
  <c r="HF100" i="32"/>
  <c r="GV100" i="32" s="1"/>
  <c r="HA99" i="32"/>
  <c r="HB99" i="32" s="1"/>
  <c r="HG99" i="32"/>
  <c r="DU99" i="32"/>
  <c r="DO99" i="32"/>
  <c r="DP99" i="32" s="1"/>
  <c r="DS99" i="32" s="1"/>
  <c r="DT100" i="32"/>
  <c r="DJ100" i="32" s="1"/>
  <c r="DW99" i="32"/>
  <c r="FN99" i="32"/>
  <c r="FM100" i="32"/>
  <c r="FC100" i="32" s="1"/>
  <c r="FP99" i="32"/>
  <c r="FH99" i="32"/>
  <c r="FI99" i="32" s="1"/>
  <c r="DF99" i="32"/>
  <c r="DE100" i="32"/>
  <c r="CU100" i="32" s="1"/>
  <c r="CZ99" i="32"/>
  <c r="DA99" i="32" s="1"/>
  <c r="DD99" i="32" s="1"/>
  <c r="DH99" i="32"/>
  <c r="GT99" i="32"/>
  <c r="GQ100" i="32"/>
  <c r="GG100" i="32" s="1"/>
  <c r="GL99" i="32"/>
  <c r="GM99" i="32" s="1"/>
  <c r="GP99" i="32" s="1"/>
  <c r="GR99" i="32"/>
  <c r="GB100" i="32"/>
  <c r="FR100" i="32" s="1"/>
  <c r="FW99" i="32"/>
  <c r="FX99" i="32" s="1"/>
  <c r="GA99" i="32" s="1"/>
  <c r="GE99" i="32"/>
  <c r="GC99" i="32"/>
  <c r="IE99" i="32"/>
  <c r="IF99" i="32" s="1"/>
  <c r="IM99" i="32"/>
  <c r="IJ100" i="32"/>
  <c r="HZ100" i="32" s="1"/>
  <c r="IK99" i="32"/>
  <c r="LD67" i="32"/>
  <c r="LE68" i="32"/>
  <c r="KX68" i="32" s="1"/>
  <c r="KY68" i="32" s="1"/>
  <c r="KZ68" i="32" s="1"/>
  <c r="LF67" i="32"/>
  <c r="HU100" i="32"/>
  <c r="HK100" i="32" s="1"/>
  <c r="HP99" i="32"/>
  <c r="HQ99" i="32" s="1"/>
  <c r="HT99" i="32" s="1"/>
  <c r="HV99" i="32"/>
  <c r="HX99" i="32"/>
  <c r="W31" i="32"/>
  <c r="AB31" i="32"/>
  <c r="KO67" i="32"/>
  <c r="KP68" i="32"/>
  <c r="KI68" i="32" s="1"/>
  <c r="KJ68" i="32" s="1"/>
  <c r="KK68" i="32" s="1"/>
  <c r="KQ67" i="32"/>
  <c r="GD98" i="32"/>
  <c r="DV98" i="32"/>
  <c r="JZ67" i="32"/>
  <c r="KA68" i="32"/>
  <c r="JT68" i="32" s="1"/>
  <c r="JU68" i="32" s="1"/>
  <c r="JV68" i="32" s="1"/>
  <c r="KB67" i="32"/>
  <c r="CC99" i="32"/>
  <c r="EL99" i="32"/>
  <c r="EJ99" i="32"/>
  <c r="EI100" i="32"/>
  <c r="DY100" i="32" s="1"/>
  <c r="ED99" i="32"/>
  <c r="EE99" i="32" s="1"/>
  <c r="LT68" i="32"/>
  <c r="LM68" i="32" s="1"/>
  <c r="LN68" i="32" s="1"/>
  <c r="LO68" i="32" s="1"/>
  <c r="LS67" i="32"/>
  <c r="LU67" i="32"/>
  <c r="JP67" i="32"/>
  <c r="FA99" i="32"/>
  <c r="EX100" i="32"/>
  <c r="EN100" i="32" s="1"/>
  <c r="ES99" i="32"/>
  <c r="ET99" i="32" s="1"/>
  <c r="EY99" i="32"/>
  <c r="GS98" i="32"/>
  <c r="JA98" i="32"/>
  <c r="DG98" i="32"/>
  <c r="CR98" i="32"/>
  <c r="KZ34" i="33"/>
  <c r="BO99" i="32"/>
  <c r="BL100" i="32"/>
  <c r="BB100" i="32" s="1"/>
  <c r="BI99" i="32"/>
  <c r="BG99" i="32"/>
  <c r="BH99" i="32" s="1"/>
  <c r="BM99" i="32"/>
  <c r="JQ68" i="32"/>
  <c r="JH68" i="32"/>
  <c r="HW98" i="32"/>
  <c r="BX99" i="32"/>
  <c r="BY100" i="32"/>
  <c r="BR100" i="32" s="1"/>
  <c r="BS100" i="32" s="1"/>
  <c r="BT100" i="32" s="1"/>
  <c r="BU100" i="32" s="1"/>
  <c r="AW100" i="32"/>
  <c r="AM100" i="32" s="1"/>
  <c r="AR99" i="32"/>
  <c r="AS99" i="32" s="1"/>
  <c r="AT99" i="32"/>
  <c r="AZ99" i="32"/>
  <c r="AX99" i="32"/>
  <c r="GS34" i="33" l="1"/>
  <c r="HO34" i="33" s="1"/>
  <c r="IH34" i="33"/>
  <c r="IW34" i="33"/>
  <c r="OW34" i="33"/>
  <c r="OA35" i="33"/>
  <c r="RD33" i="33"/>
  <c r="OP33" i="33"/>
  <c r="RC33" i="33"/>
  <c r="OO33" i="33"/>
  <c r="QY34" i="33"/>
  <c r="OK34" i="33"/>
  <c r="MT34" i="33"/>
  <c r="NA34" i="33"/>
  <c r="MY34" i="33"/>
  <c r="ML35" i="33"/>
  <c r="MZ34" i="33"/>
  <c r="NT34" i="33"/>
  <c r="AK34" i="33"/>
  <c r="BG34" i="33" s="1"/>
  <c r="CC34" i="33" s="1"/>
  <c r="NO35" i="33"/>
  <c r="JY34" i="33"/>
  <c r="FX34" i="33"/>
  <c r="KD34" i="33"/>
  <c r="JK34" i="33"/>
  <c r="JT34" i="33"/>
  <c r="V34" i="33"/>
  <c r="AR34" i="33" s="1"/>
  <c r="LT35" i="33"/>
  <c r="PZ34" i="33"/>
  <c r="PD34" i="33" s="1"/>
  <c r="HB34" i="33"/>
  <c r="HX34" i="33" s="1"/>
  <c r="FS34" i="33"/>
  <c r="HA34" i="33"/>
  <c r="QI34" i="33" s="1"/>
  <c r="PM34" i="33" s="1"/>
  <c r="GV34" i="33"/>
  <c r="LX35" i="33" s="1"/>
  <c r="HC34" i="33"/>
  <c r="QK34" i="33" s="1"/>
  <c r="PO34" i="33" s="1"/>
  <c r="GN35" i="33"/>
  <c r="HJ35" i="33" s="1"/>
  <c r="DM34" i="33"/>
  <c r="FE34" i="33" s="1"/>
  <c r="DV34" i="33"/>
  <c r="FN34" i="33" s="1"/>
  <c r="CX35" i="33"/>
  <c r="AS35" i="33"/>
  <c r="BO35" i="33" s="1"/>
  <c r="NS34" i="33"/>
  <c r="AZ35" i="33"/>
  <c r="BV35" i="33" s="1"/>
  <c r="CR99" i="32"/>
  <c r="LA68" i="32"/>
  <c r="LJ68" i="32"/>
  <c r="AU100" i="32"/>
  <c r="AN100" i="32" s="1"/>
  <c r="AO100" i="32" s="1"/>
  <c r="AP100" i="32" s="1"/>
  <c r="AQ100" i="32" s="1"/>
  <c r="AV99" i="32"/>
  <c r="HW99" i="32"/>
  <c r="BJ100" i="32"/>
  <c r="BC100" i="32" s="1"/>
  <c r="BD100" i="32" s="1"/>
  <c r="BE100" i="32" s="1"/>
  <c r="BF100" i="32" s="1"/>
  <c r="BK99" i="32"/>
  <c r="EF99" i="32"/>
  <c r="EG100" i="32"/>
  <c r="DZ100" i="32" s="1"/>
  <c r="EA100" i="32" s="1"/>
  <c r="EB100" i="32" s="1"/>
  <c r="EC100" i="32" s="1"/>
  <c r="EH99" i="32"/>
  <c r="KE67" i="32"/>
  <c r="DV99" i="32"/>
  <c r="FJ99" i="32"/>
  <c r="FK100" i="32"/>
  <c r="FD100" i="32" s="1"/>
  <c r="FE100" i="32" s="1"/>
  <c r="FF100" i="32" s="1"/>
  <c r="FG100" i="32" s="1"/>
  <c r="FL99" i="32"/>
  <c r="JN69" i="32"/>
  <c r="JD69" i="32" s="1"/>
  <c r="JI68" i="32"/>
  <c r="JJ68" i="32" s="1"/>
  <c r="JO68" i="32"/>
  <c r="KL68" i="32"/>
  <c r="KU68" i="32"/>
  <c r="LX67" i="32"/>
  <c r="GD99" i="32"/>
  <c r="LP68" i="32"/>
  <c r="LY68" i="32"/>
  <c r="GN99" i="32"/>
  <c r="GO100" i="32"/>
  <c r="GH100" i="32" s="1"/>
  <c r="GI100" i="32" s="1"/>
  <c r="GJ100" i="32" s="1"/>
  <c r="GK100" i="32" s="1"/>
  <c r="DB99" i="32"/>
  <c r="DC100" i="32"/>
  <c r="CV100" i="32" s="1"/>
  <c r="CW100" i="32" s="1"/>
  <c r="CX100" i="32" s="1"/>
  <c r="CY100" i="32" s="1"/>
  <c r="HC99" i="32"/>
  <c r="HD100" i="32"/>
  <c r="GW100" i="32" s="1"/>
  <c r="GX100" i="32" s="1"/>
  <c r="GY100" i="32" s="1"/>
  <c r="GZ100" i="32" s="1"/>
  <c r="HE99" i="32"/>
  <c r="IV99" i="32"/>
  <c r="IW100" i="32"/>
  <c r="IP100" i="32" s="1"/>
  <c r="IQ100" i="32" s="1"/>
  <c r="IR100" i="32" s="1"/>
  <c r="IS100" i="32" s="1"/>
  <c r="CD100" i="32"/>
  <c r="CB100" i="32"/>
  <c r="CA101" i="32"/>
  <c r="BQ101" i="32" s="1"/>
  <c r="BV100" i="32"/>
  <c r="BW100" i="32" s="1"/>
  <c r="EU99" i="32"/>
  <c r="EV100" i="32"/>
  <c r="EO100" i="32" s="1"/>
  <c r="EP100" i="32" s="1"/>
  <c r="EQ100" i="32" s="1"/>
  <c r="ER100" i="32" s="1"/>
  <c r="EW99" i="32"/>
  <c r="AK31" i="32"/>
  <c r="AH31" i="32"/>
  <c r="X31" i="32"/>
  <c r="FY99" i="32"/>
  <c r="FZ100" i="32"/>
  <c r="FS100" i="32" s="1"/>
  <c r="FT100" i="32" s="1"/>
  <c r="FU100" i="32" s="1"/>
  <c r="FV100" i="32" s="1"/>
  <c r="DQ99" i="32"/>
  <c r="DR100" i="32"/>
  <c r="DK100" i="32" s="1"/>
  <c r="DL100" i="32" s="1"/>
  <c r="DM100" i="32" s="1"/>
  <c r="DN100" i="32" s="1"/>
  <c r="CN100" i="32"/>
  <c r="CG100" i="32" s="1"/>
  <c r="CH100" i="32" s="1"/>
  <c r="CI100" i="32" s="1"/>
  <c r="CJ100" i="32" s="1"/>
  <c r="CM99" i="32"/>
  <c r="JA99" i="32"/>
  <c r="JW68" i="32"/>
  <c r="KF68" i="32"/>
  <c r="DG99" i="32"/>
  <c r="GS99" i="32"/>
  <c r="KT67" i="32"/>
  <c r="HS100" i="32"/>
  <c r="HL100" i="32" s="1"/>
  <c r="HM100" i="32" s="1"/>
  <c r="HN100" i="32" s="1"/>
  <c r="HO100" i="32" s="1"/>
  <c r="HR99" i="32"/>
  <c r="LI67" i="32"/>
  <c r="IG99" i="32"/>
  <c r="IH100" i="32"/>
  <c r="IA100" i="32" s="1"/>
  <c r="IB100" i="32" s="1"/>
  <c r="IC100" i="32" s="1"/>
  <c r="ID100" i="32" s="1"/>
  <c r="II99" i="32"/>
  <c r="QA34" i="33" l="1"/>
  <c r="PE34" i="33" s="1"/>
  <c r="EE34" i="33" s="1"/>
  <c r="LU35" i="33"/>
  <c r="EO34" i="33"/>
  <c r="ED34" i="33"/>
  <c r="IM35" i="33"/>
  <c r="IR34" i="33"/>
  <c r="IY35" i="33"/>
  <c r="EM34" i="33"/>
  <c r="AM35" i="33"/>
  <c r="BI35" i="33" s="1"/>
  <c r="CE35" i="33" s="1"/>
  <c r="DA35" i="33" s="1"/>
  <c r="AF34" i="33"/>
  <c r="BB34" i="33" s="1"/>
  <c r="QS34" i="33"/>
  <c r="OE34" i="33"/>
  <c r="QX34" i="33"/>
  <c r="OJ34" i="33"/>
  <c r="MU34" i="33"/>
  <c r="HF34" i="33"/>
  <c r="QN34" i="33" s="1"/>
  <c r="PR34" i="33" s="1"/>
  <c r="AA35" i="33"/>
  <c r="AW35" i="33" s="1"/>
  <c r="BS35" i="33" s="1"/>
  <c r="KX34" i="33"/>
  <c r="ND34" i="33"/>
  <c r="JR35" i="33"/>
  <c r="BN34" i="33"/>
  <c r="CJ34" i="33" s="1"/>
  <c r="NI35" i="33"/>
  <c r="HW34" i="33"/>
  <c r="PV35" i="33"/>
  <c r="OZ35" i="33" s="1"/>
  <c r="QJ34" i="33"/>
  <c r="PN34" i="33" s="1"/>
  <c r="MD35" i="33"/>
  <c r="LP36" i="33"/>
  <c r="HY34" i="33"/>
  <c r="ME35" i="33"/>
  <c r="MC35" i="33"/>
  <c r="HR34" i="33"/>
  <c r="QD34" i="33"/>
  <c r="PH34" i="33" s="1"/>
  <c r="GW34" i="33"/>
  <c r="QE34" i="33" s="1"/>
  <c r="PI34" i="33" s="1"/>
  <c r="DT35" i="33"/>
  <c r="FL35" i="33" s="1"/>
  <c r="CK35" i="33"/>
  <c r="CY34" i="33"/>
  <c r="CR35" i="33"/>
  <c r="NN35" i="33"/>
  <c r="IQ34" i="33"/>
  <c r="AE34" i="33"/>
  <c r="HP100" i="32"/>
  <c r="HQ100" i="32" s="1"/>
  <c r="HX100" i="32"/>
  <c r="HU101" i="32"/>
  <c r="HK101" i="32" s="1"/>
  <c r="HV100" i="32"/>
  <c r="DW100" i="32"/>
  <c r="DT101" i="32"/>
  <c r="DJ101" i="32" s="1"/>
  <c r="DO100" i="32"/>
  <c r="DP100" i="32" s="1"/>
  <c r="DU100" i="32"/>
  <c r="IE100" i="32"/>
  <c r="IF100" i="32" s="1"/>
  <c r="II100" i="32" s="1"/>
  <c r="IM100" i="32"/>
  <c r="IJ101" i="32"/>
  <c r="HZ101" i="32" s="1"/>
  <c r="IK100" i="32"/>
  <c r="CP101" i="32"/>
  <c r="CF101" i="32" s="1"/>
  <c r="CK100" i="32"/>
  <c r="CL100" i="32" s="1"/>
  <c r="CS100" i="32"/>
  <c r="CQ100" i="32"/>
  <c r="HG100" i="32"/>
  <c r="HF101" i="32"/>
  <c r="GV101" i="32" s="1"/>
  <c r="HA100" i="32"/>
  <c r="HB100" i="32" s="1"/>
  <c r="HE100" i="32" s="1"/>
  <c r="HI100" i="32"/>
  <c r="KD68" i="32"/>
  <c r="KC69" i="32"/>
  <c r="JS69" i="32" s="1"/>
  <c r="JX68" i="32"/>
  <c r="JY68" i="32" s="1"/>
  <c r="BX100" i="32"/>
  <c r="BY101" i="32"/>
  <c r="BR101" i="32" s="1"/>
  <c r="BS101" i="32" s="1"/>
  <c r="BT101" i="32" s="1"/>
  <c r="BU101" i="32" s="1"/>
  <c r="BZ100" i="32"/>
  <c r="LW68" i="32"/>
  <c r="LV69" i="32"/>
  <c r="LL69" i="32" s="1"/>
  <c r="LQ68" i="32"/>
  <c r="LR68" i="32" s="1"/>
  <c r="LI34" i="33"/>
  <c r="FM101" i="32"/>
  <c r="FC101" i="32" s="1"/>
  <c r="FH100" i="32"/>
  <c r="FI100" i="32" s="1"/>
  <c r="FL100" i="32" s="1"/>
  <c r="FN100" i="32"/>
  <c r="FP100" i="32"/>
  <c r="AF31" i="32"/>
  <c r="Y31" i="32"/>
  <c r="JK68" i="32"/>
  <c r="JL69" i="32"/>
  <c r="JE69" i="32" s="1"/>
  <c r="JF69" i="32" s="1"/>
  <c r="JG69" i="32" s="1"/>
  <c r="JM68" i="32"/>
  <c r="FO99" i="32"/>
  <c r="LB68" i="32"/>
  <c r="LC68" i="32" s="1"/>
  <c r="LH68" i="32"/>
  <c r="LG69" i="32"/>
  <c r="KW69" i="32" s="1"/>
  <c r="GE100" i="32"/>
  <c r="GB101" i="32"/>
  <c r="FR101" i="32" s="1"/>
  <c r="FW100" i="32"/>
  <c r="FX100" i="32" s="1"/>
  <c r="GC100" i="32"/>
  <c r="IL99" i="32"/>
  <c r="ES100" i="32"/>
  <c r="ET100" i="32" s="1"/>
  <c r="EW100" i="32" s="1"/>
  <c r="EY100" i="32"/>
  <c r="EX101" i="32"/>
  <c r="EN101" i="32" s="1"/>
  <c r="FA100" i="32"/>
  <c r="BO100" i="32"/>
  <c r="BG100" i="32"/>
  <c r="BH100" i="32" s="1"/>
  <c r="BJ101" i="32" s="1"/>
  <c r="BM100" i="32"/>
  <c r="BL101" i="32"/>
  <c r="BB101" i="32" s="1"/>
  <c r="BI100" i="32"/>
  <c r="HH99" i="32"/>
  <c r="BN99" i="32"/>
  <c r="AY99" i="32"/>
  <c r="DE101" i="32"/>
  <c r="CU101" i="32" s="1"/>
  <c r="DH100" i="32"/>
  <c r="CZ100" i="32"/>
  <c r="DA100" i="32" s="1"/>
  <c r="DF100" i="32"/>
  <c r="LG34" i="33"/>
  <c r="IY101" i="32"/>
  <c r="IO101" i="32" s="1"/>
  <c r="IT100" i="32"/>
  <c r="IU100" i="32" s="1"/>
  <c r="IZ100" i="32"/>
  <c r="JB100" i="32"/>
  <c r="GT100" i="32"/>
  <c r="GL100" i="32"/>
  <c r="GM100" i="32" s="1"/>
  <c r="GR100" i="32"/>
  <c r="GQ101" i="32"/>
  <c r="GG101" i="32" s="1"/>
  <c r="EZ99" i="32"/>
  <c r="EJ100" i="32"/>
  <c r="EI101" i="32"/>
  <c r="DY101" i="32" s="1"/>
  <c r="ED100" i="32"/>
  <c r="EE100" i="32" s="1"/>
  <c r="EH100" i="32" s="1"/>
  <c r="EL100" i="32"/>
  <c r="KR69" i="32"/>
  <c r="KH69" i="32" s="1"/>
  <c r="KS68" i="32"/>
  <c r="KM68" i="32"/>
  <c r="KN68" i="32" s="1"/>
  <c r="AZ100" i="32"/>
  <c r="AR100" i="32"/>
  <c r="AS100" i="32" s="1"/>
  <c r="AU101" i="32" s="1"/>
  <c r="AX100" i="32"/>
  <c r="AW101" i="32"/>
  <c r="AM101" i="32" s="1"/>
  <c r="AT100" i="32"/>
  <c r="EK99" i="32"/>
  <c r="KY34" i="33" l="1"/>
  <c r="FW34" i="33" s="1"/>
  <c r="OI34" i="33" s="1"/>
  <c r="EH34" i="33"/>
  <c r="DZ35" i="33"/>
  <c r="ER34" i="33"/>
  <c r="EI34" i="33"/>
  <c r="EN34" i="33"/>
  <c r="IG35" i="33"/>
  <c r="BX34" i="33"/>
  <c r="CT34" i="33" s="1"/>
  <c r="MH35" i="33"/>
  <c r="IB34" i="33"/>
  <c r="HD35" i="33"/>
  <c r="QL35" i="33" s="1"/>
  <c r="PP35" i="33" s="1"/>
  <c r="GG34" i="33"/>
  <c r="KM34" i="33"/>
  <c r="GE34" i="33"/>
  <c r="OQ34" i="33" s="1"/>
  <c r="KK34" i="33"/>
  <c r="FV34" i="33"/>
  <c r="OH34" i="33" s="1"/>
  <c r="KB34" i="33"/>
  <c r="NB35" i="33"/>
  <c r="JL35" i="33"/>
  <c r="JU35" i="33"/>
  <c r="JS34" i="33"/>
  <c r="JD34" i="33"/>
  <c r="JE35" i="33"/>
  <c r="KT35" i="33"/>
  <c r="U35" i="33"/>
  <c r="AQ35" i="33" s="1"/>
  <c r="BM35" i="33" s="1"/>
  <c r="LH34" i="33"/>
  <c r="LB34" i="33"/>
  <c r="HS34" i="33"/>
  <c r="LY35" i="33"/>
  <c r="DN35" i="33"/>
  <c r="FF35" i="33" s="1"/>
  <c r="DW35" i="33"/>
  <c r="FO35" i="33" s="1"/>
  <c r="DU34" i="33"/>
  <c r="FM34" i="33" s="1"/>
  <c r="DF34" i="33"/>
  <c r="EX34" i="33" s="1"/>
  <c r="DG35" i="33"/>
  <c r="EY35" i="33" s="1"/>
  <c r="CO35" i="33"/>
  <c r="Z35" i="33"/>
  <c r="AV35" i="33" s="1"/>
  <c r="IL35" i="33"/>
  <c r="BA34" i="33"/>
  <c r="BW34" i="33" s="1"/>
  <c r="BK100" i="32"/>
  <c r="BN100" i="32" s="1"/>
  <c r="AN101" i="32"/>
  <c r="AO101" i="32" s="1"/>
  <c r="AP101" i="32" s="1"/>
  <c r="AQ101" i="32" s="1"/>
  <c r="BC101" i="32"/>
  <c r="BD101" i="32" s="1"/>
  <c r="BE101" i="32" s="1"/>
  <c r="BF101" i="32" s="1"/>
  <c r="EZ100" i="32"/>
  <c r="HH100" i="32"/>
  <c r="LD68" i="32"/>
  <c r="LE69" i="32"/>
  <c r="KX69" i="32" s="1"/>
  <c r="KY69" i="32" s="1"/>
  <c r="KZ69" i="32" s="1"/>
  <c r="LF68" i="32"/>
  <c r="JP68" i="32"/>
  <c r="LL34" i="33"/>
  <c r="EK100" i="32"/>
  <c r="AV100" i="32"/>
  <c r="LC34" i="33"/>
  <c r="IL100" i="32"/>
  <c r="CM100" i="32"/>
  <c r="CN101" i="32"/>
  <c r="CG101" i="32" s="1"/>
  <c r="CH101" i="32" s="1"/>
  <c r="CI101" i="32" s="1"/>
  <c r="CJ101" i="32" s="1"/>
  <c r="CO100" i="32"/>
  <c r="DQ100" i="32"/>
  <c r="DR101" i="32"/>
  <c r="DK101" i="32" s="1"/>
  <c r="DL101" i="32" s="1"/>
  <c r="DM101" i="32" s="1"/>
  <c r="DN101" i="32" s="1"/>
  <c r="DS100" i="32"/>
  <c r="DB100" i="32"/>
  <c r="DC101" i="32"/>
  <c r="CV101" i="32" s="1"/>
  <c r="CW101" i="32" s="1"/>
  <c r="CX101" i="32" s="1"/>
  <c r="CY101" i="32" s="1"/>
  <c r="DD100" i="32"/>
  <c r="CC100" i="32"/>
  <c r="JZ68" i="32"/>
  <c r="KA69" i="32"/>
  <c r="JT69" i="32" s="1"/>
  <c r="JU69" i="32" s="1"/>
  <c r="JV69" i="32" s="1"/>
  <c r="KB68" i="32"/>
  <c r="HC100" i="32"/>
  <c r="HD101" i="32"/>
  <c r="GW101" i="32" s="1"/>
  <c r="GX101" i="32" s="1"/>
  <c r="GY101" i="32" s="1"/>
  <c r="GZ101" i="32" s="1"/>
  <c r="KO68" i="32"/>
  <c r="KP69" i="32"/>
  <c r="KI69" i="32" s="1"/>
  <c r="KJ69" i="32" s="1"/>
  <c r="KK69" i="32" s="1"/>
  <c r="KQ68" i="32"/>
  <c r="EF100" i="32"/>
  <c r="EG101" i="32"/>
  <c r="DZ101" i="32" s="1"/>
  <c r="EA101" i="32" s="1"/>
  <c r="EB101" i="32" s="1"/>
  <c r="EC101" i="32" s="1"/>
  <c r="GN100" i="32"/>
  <c r="GO101" i="32"/>
  <c r="GH101" i="32" s="1"/>
  <c r="GI101" i="32" s="1"/>
  <c r="GJ101" i="32" s="1"/>
  <c r="GK101" i="32" s="1"/>
  <c r="GP100" i="32"/>
  <c r="IW101" i="32"/>
  <c r="IP101" i="32" s="1"/>
  <c r="IQ101" i="32" s="1"/>
  <c r="IR101" i="32" s="1"/>
  <c r="IS101" i="32" s="1"/>
  <c r="IV100" i="32"/>
  <c r="IX100" i="32"/>
  <c r="JH69" i="32"/>
  <c r="JQ69" i="32"/>
  <c r="EU100" i="32"/>
  <c r="EV101" i="32"/>
  <c r="EO101" i="32" s="1"/>
  <c r="EP101" i="32" s="1"/>
  <c r="EQ101" i="32" s="1"/>
  <c r="ER101" i="32" s="1"/>
  <c r="FY100" i="32"/>
  <c r="FZ101" i="32"/>
  <c r="FS101" i="32" s="1"/>
  <c r="FT101" i="32" s="1"/>
  <c r="FU101" i="32" s="1"/>
  <c r="FV101" i="32" s="1"/>
  <c r="GA100" i="32"/>
  <c r="FO100" i="32"/>
  <c r="BV101" i="32"/>
  <c r="BW101" i="32" s="1"/>
  <c r="BZ101" i="32" s="1"/>
  <c r="CD101" i="32"/>
  <c r="CA102" i="32"/>
  <c r="BQ102" i="32" s="1"/>
  <c r="CB101" i="32"/>
  <c r="Z31" i="32"/>
  <c r="AC31" i="32" s="1"/>
  <c r="AE32" i="32"/>
  <c r="AJ31" i="32"/>
  <c r="FJ100" i="32"/>
  <c r="FK101" i="32"/>
  <c r="FD101" i="32" s="1"/>
  <c r="FE101" i="32" s="1"/>
  <c r="FF101" i="32" s="1"/>
  <c r="FG101" i="32" s="1"/>
  <c r="LT69" i="32"/>
  <c r="LM69" i="32" s="1"/>
  <c r="LN69" i="32" s="1"/>
  <c r="LO69" i="32" s="1"/>
  <c r="LS68" i="32"/>
  <c r="LU68" i="32"/>
  <c r="IG100" i="32"/>
  <c r="IH101" i="32"/>
  <c r="IA101" i="32" s="1"/>
  <c r="IB101" i="32" s="1"/>
  <c r="IC101" i="32" s="1"/>
  <c r="ID101" i="32" s="1"/>
  <c r="HR100" i="32"/>
  <c r="HS101" i="32"/>
  <c r="HL101" i="32" s="1"/>
  <c r="HM101" i="32" s="1"/>
  <c r="HN101" i="32" s="1"/>
  <c r="HO101" i="32" s="1"/>
  <c r="HT100" i="32"/>
  <c r="KC34" i="33" l="1"/>
  <c r="EP35" i="33"/>
  <c r="RG34" i="33"/>
  <c r="OS34" i="33"/>
  <c r="MF36" i="33"/>
  <c r="LJ35" i="33"/>
  <c r="HZ35" i="33"/>
  <c r="GP34" i="33"/>
  <c r="HL34" i="33" s="1"/>
  <c r="KF34" i="33"/>
  <c r="NC34" i="33"/>
  <c r="NE35" i="33"/>
  <c r="GQ35" i="33"/>
  <c r="HM35" i="33" s="1"/>
  <c r="MV35" i="33"/>
  <c r="RE34" i="33"/>
  <c r="QW34" i="33"/>
  <c r="NM35" i="33"/>
  <c r="GJ34" i="33"/>
  <c r="KP34" i="33"/>
  <c r="FR35" i="33"/>
  <c r="JX35" i="33"/>
  <c r="NL35" i="33"/>
  <c r="QV34" i="33"/>
  <c r="GA34" i="33"/>
  <c r="KG34" i="33"/>
  <c r="GF34" i="33"/>
  <c r="KL34" i="33"/>
  <c r="MN34" i="33"/>
  <c r="MO35" i="33"/>
  <c r="JN34" i="33"/>
  <c r="JI35" i="33"/>
  <c r="FZ34" i="33"/>
  <c r="HE34" i="33"/>
  <c r="QM34" i="33" s="1"/>
  <c r="PQ34" i="33" s="1"/>
  <c r="HG35" i="33"/>
  <c r="IC35" i="33" s="1"/>
  <c r="GX35" i="33"/>
  <c r="QF35" i="33" s="1"/>
  <c r="PJ35" i="33" s="1"/>
  <c r="DK35" i="33"/>
  <c r="FC35" i="33" s="1"/>
  <c r="DP34" i="33"/>
  <c r="FH34" i="33" s="1"/>
  <c r="CI35" i="33"/>
  <c r="CS34" i="33"/>
  <c r="BR35" i="33"/>
  <c r="NW35" i="33"/>
  <c r="NU35" i="33"/>
  <c r="IY102" i="32"/>
  <c r="IO102" i="32" s="1"/>
  <c r="IT101" i="32"/>
  <c r="IU101" i="32" s="1"/>
  <c r="IX101" i="32" s="1"/>
  <c r="IZ101" i="32"/>
  <c r="JB101" i="32"/>
  <c r="IE101" i="32"/>
  <c r="IF101" i="32" s="1"/>
  <c r="IK101" i="32"/>
  <c r="IJ102" i="32"/>
  <c r="HZ102" i="32" s="1"/>
  <c r="IM101" i="32"/>
  <c r="EJ101" i="32"/>
  <c r="EL101" i="32"/>
  <c r="EI102" i="32"/>
  <c r="DY102" i="32" s="1"/>
  <c r="ED101" i="32"/>
  <c r="EE101" i="32" s="1"/>
  <c r="ES101" i="32"/>
  <c r="ET101" i="32" s="1"/>
  <c r="FA101" i="32"/>
  <c r="EX102" i="32"/>
  <c r="EN102" i="32" s="1"/>
  <c r="EY101" i="32"/>
  <c r="LY69" i="32"/>
  <c r="LP69" i="32"/>
  <c r="GB102" i="32"/>
  <c r="FR102" i="32" s="1"/>
  <c r="FW101" i="32"/>
  <c r="FX101" i="32" s="1"/>
  <c r="GA101" i="32" s="1"/>
  <c r="GC101" i="32"/>
  <c r="GE101" i="32"/>
  <c r="GL101" i="32"/>
  <c r="GM101" i="32" s="1"/>
  <c r="GP101" i="32" s="1"/>
  <c r="GR101" i="32"/>
  <c r="GQ102" i="32"/>
  <c r="GG102" i="32" s="1"/>
  <c r="GT101" i="32"/>
  <c r="HV101" i="32"/>
  <c r="HU102" i="32"/>
  <c r="HK102" i="32" s="1"/>
  <c r="HP101" i="32"/>
  <c r="HQ101" i="32" s="1"/>
  <c r="HT101" i="32" s="1"/>
  <c r="HX101" i="32"/>
  <c r="FH101" i="32"/>
  <c r="FI101" i="32" s="1"/>
  <c r="FP101" i="32"/>
  <c r="FM102" i="32"/>
  <c r="FC102" i="32" s="1"/>
  <c r="FN101" i="32"/>
  <c r="CC101" i="32"/>
  <c r="KL69" i="32"/>
  <c r="KU69" i="32"/>
  <c r="DH101" i="32"/>
  <c r="DE102" i="32"/>
  <c r="CU102" i="32" s="1"/>
  <c r="CZ101" i="32"/>
  <c r="DA101" i="32" s="1"/>
  <c r="DD101" i="32" s="1"/>
  <c r="DF101" i="32"/>
  <c r="HW100" i="32"/>
  <c r="JI69" i="32"/>
  <c r="JJ69" i="32" s="1"/>
  <c r="JO69" i="32"/>
  <c r="JN70" i="32"/>
  <c r="JD70" i="32" s="1"/>
  <c r="LX68" i="32"/>
  <c r="GD100" i="32"/>
  <c r="GS100" i="32"/>
  <c r="AW102" i="32"/>
  <c r="AM102" i="32" s="1"/>
  <c r="AT101" i="32"/>
  <c r="AR101" i="32"/>
  <c r="AS101" i="32" s="1"/>
  <c r="AU102" i="32" s="1"/>
  <c r="AX101" i="32"/>
  <c r="AZ101" i="32"/>
  <c r="CP102" i="32"/>
  <c r="CF102" i="32" s="1"/>
  <c r="CK101" i="32"/>
  <c r="CL101" i="32" s="1"/>
  <c r="CO101" i="32" s="1"/>
  <c r="CS101" i="32"/>
  <c r="CQ101" i="32"/>
  <c r="LA69" i="32"/>
  <c r="LJ69" i="32"/>
  <c r="DG100" i="32"/>
  <c r="BX101" i="32"/>
  <c r="BY102" i="32"/>
  <c r="BR102" i="32" s="1"/>
  <c r="BS102" i="32" s="1"/>
  <c r="BT102" i="32" s="1"/>
  <c r="BU102" i="32" s="1"/>
  <c r="JA100" i="32"/>
  <c r="KT68" i="32"/>
  <c r="BG101" i="32"/>
  <c r="BH101" i="32" s="1"/>
  <c r="BO101" i="32"/>
  <c r="BL102" i="32"/>
  <c r="BB102" i="32" s="1"/>
  <c r="BM101" i="32"/>
  <c r="BI101" i="32"/>
  <c r="AY100" i="32"/>
  <c r="DV100" i="32"/>
  <c r="CR100" i="32"/>
  <c r="LI68" i="32"/>
  <c r="HA101" i="32"/>
  <c r="HB101" i="32" s="1"/>
  <c r="HF102" i="32"/>
  <c r="GV102" i="32" s="1"/>
  <c r="HG101" i="32"/>
  <c r="HI101" i="32"/>
  <c r="JW69" i="32"/>
  <c r="KF69" i="32"/>
  <c r="AI31" i="32"/>
  <c r="DT102" i="32"/>
  <c r="DJ102" i="32" s="1"/>
  <c r="DU101" i="32"/>
  <c r="DW101" i="32"/>
  <c r="DO101" i="32"/>
  <c r="DP101" i="32" s="1"/>
  <c r="DS101" i="32" s="1"/>
  <c r="KE68" i="32"/>
  <c r="Y35" i="33" l="1"/>
  <c r="AU35" i="33" s="1"/>
  <c r="EQ34" i="33"/>
  <c r="EJ35" i="33"/>
  <c r="NV35" i="33"/>
  <c r="OR34" i="33"/>
  <c r="RJ34" i="33"/>
  <c r="OV34" i="33"/>
  <c r="NP35" i="33"/>
  <c r="IN35" i="33" s="1"/>
  <c r="OL34" i="33"/>
  <c r="RA34" i="33"/>
  <c r="OM34" i="33"/>
  <c r="NH36" i="33"/>
  <c r="T36" i="33" s="1"/>
  <c r="AP36" i="33" s="1"/>
  <c r="OD35" i="33"/>
  <c r="GH35" i="33"/>
  <c r="OT35" i="33" s="1"/>
  <c r="KN35" i="33"/>
  <c r="PX34" i="33"/>
  <c r="PB34" i="33" s="1"/>
  <c r="LS36" i="33"/>
  <c r="LR35" i="33"/>
  <c r="PY35" i="33"/>
  <c r="PC35" i="33" s="1"/>
  <c r="GU35" i="33"/>
  <c r="LW36" i="33" s="1"/>
  <c r="MX34" i="33"/>
  <c r="IK35" i="33"/>
  <c r="RF34" i="33"/>
  <c r="QR35" i="33"/>
  <c r="IJ35" i="33"/>
  <c r="X35" i="33"/>
  <c r="AT35" i="33" s="1"/>
  <c r="BP35" i="33" s="1"/>
  <c r="CL35" i="33" s="1"/>
  <c r="MG35" i="33"/>
  <c r="MS35" i="33"/>
  <c r="JC35" i="33"/>
  <c r="MI36" i="33"/>
  <c r="QO35" i="33"/>
  <c r="PS35" i="33" s="1"/>
  <c r="DO34" i="33"/>
  <c r="FG34" i="33" s="1"/>
  <c r="JM34" i="33"/>
  <c r="QZ34" i="33"/>
  <c r="IA34" i="33"/>
  <c r="HT35" i="33"/>
  <c r="LZ36" i="33"/>
  <c r="GZ34" i="33"/>
  <c r="MB35" i="33" s="1"/>
  <c r="DE35" i="33"/>
  <c r="EW35" i="33" s="1"/>
  <c r="CN35" i="33"/>
  <c r="LD35" i="33"/>
  <c r="NZ35" i="33"/>
  <c r="IU35" i="33"/>
  <c r="AI35" i="33"/>
  <c r="NQ35" i="33"/>
  <c r="IS35" i="33"/>
  <c r="AG35" i="33"/>
  <c r="AV101" i="32"/>
  <c r="AY101" i="32" s="1"/>
  <c r="AN102" i="32"/>
  <c r="AO102" i="32" s="1"/>
  <c r="AP102" i="32" s="1"/>
  <c r="AQ102" i="32" s="1"/>
  <c r="GS101" i="32"/>
  <c r="DQ101" i="32"/>
  <c r="DR102" i="32"/>
  <c r="DK102" i="32" s="1"/>
  <c r="DL102" i="32" s="1"/>
  <c r="DM102" i="32" s="1"/>
  <c r="DN102" i="32" s="1"/>
  <c r="LK34" i="33"/>
  <c r="AD31" i="32"/>
  <c r="AG32" i="32"/>
  <c r="LG70" i="32"/>
  <c r="KW70" i="32" s="1"/>
  <c r="LB69" i="32"/>
  <c r="LC69" i="32" s="1"/>
  <c r="LH69" i="32"/>
  <c r="LV70" i="32"/>
  <c r="LL70" i="32" s="1"/>
  <c r="LQ69" i="32"/>
  <c r="LR69" i="32" s="1"/>
  <c r="LW69" i="32"/>
  <c r="DV101" i="32"/>
  <c r="DG101" i="32"/>
  <c r="CN102" i="32"/>
  <c r="CG102" i="32" s="1"/>
  <c r="CH102" i="32" s="1"/>
  <c r="CI102" i="32" s="1"/>
  <c r="CJ102" i="32" s="1"/>
  <c r="CM101" i="32"/>
  <c r="JL70" i="32"/>
  <c r="JE70" i="32" s="1"/>
  <c r="JF70" i="32" s="1"/>
  <c r="JG70" i="32" s="1"/>
  <c r="JK69" i="32"/>
  <c r="JM69" i="32"/>
  <c r="DB101" i="32"/>
  <c r="DC102" i="32"/>
  <c r="CV102" i="32" s="1"/>
  <c r="CW102" i="32" s="1"/>
  <c r="CX102" i="32" s="1"/>
  <c r="CY102" i="32" s="1"/>
  <c r="KR70" i="32"/>
  <c r="KH70" i="32" s="1"/>
  <c r="KM69" i="32"/>
  <c r="KN69" i="32" s="1"/>
  <c r="KS69" i="32"/>
  <c r="HR101" i="32"/>
  <c r="HS102" i="32"/>
  <c r="HL102" i="32" s="1"/>
  <c r="HM102" i="32" s="1"/>
  <c r="HN102" i="32" s="1"/>
  <c r="HO102" i="32" s="1"/>
  <c r="EU101" i="32"/>
  <c r="EV102" i="32"/>
  <c r="EO102" i="32" s="1"/>
  <c r="EP102" i="32" s="1"/>
  <c r="EQ102" i="32" s="1"/>
  <c r="ER102" i="32" s="1"/>
  <c r="EW101" i="32"/>
  <c r="IG101" i="32"/>
  <c r="IH102" i="32"/>
  <c r="IA102" i="32" s="1"/>
  <c r="IB102" i="32" s="1"/>
  <c r="IC102" i="32" s="1"/>
  <c r="ID102" i="32" s="1"/>
  <c r="II101" i="32"/>
  <c r="BV102" i="32"/>
  <c r="BW102" i="32" s="1"/>
  <c r="CD102" i="32"/>
  <c r="CA103" i="32"/>
  <c r="BQ103" i="32" s="1"/>
  <c r="CB102" i="32"/>
  <c r="KC70" i="32"/>
  <c r="JS70" i="32" s="1"/>
  <c r="KD69" i="32"/>
  <c r="JX69" i="32"/>
  <c r="JY69" i="32" s="1"/>
  <c r="HC101" i="32"/>
  <c r="HD102" i="32"/>
  <c r="GW102" i="32" s="1"/>
  <c r="GX102" i="32" s="1"/>
  <c r="GY102" i="32" s="1"/>
  <c r="GZ102" i="32" s="1"/>
  <c r="HE101" i="32"/>
  <c r="CR101" i="32"/>
  <c r="GD101" i="32"/>
  <c r="FZ102" i="32"/>
  <c r="FS102" i="32" s="1"/>
  <c r="FT102" i="32" s="1"/>
  <c r="FU102" i="32" s="1"/>
  <c r="FV102" i="32" s="1"/>
  <c r="FY101" i="32"/>
  <c r="EF101" i="32"/>
  <c r="EG102" i="32"/>
  <c r="DZ102" i="32" s="1"/>
  <c r="EA102" i="32" s="1"/>
  <c r="EB102" i="32" s="1"/>
  <c r="EC102" i="32" s="1"/>
  <c r="EH101" i="32"/>
  <c r="IV101" i="32"/>
  <c r="IW102" i="32"/>
  <c r="IP102" i="32" s="1"/>
  <c r="IQ102" i="32" s="1"/>
  <c r="IR102" i="32" s="1"/>
  <c r="IS102" i="32" s="1"/>
  <c r="BJ102" i="32"/>
  <c r="BC102" i="32" s="1"/>
  <c r="BD102" i="32" s="1"/>
  <c r="BE102" i="32" s="1"/>
  <c r="BF102" i="32" s="1"/>
  <c r="BK101" i="32"/>
  <c r="JA101" i="32"/>
  <c r="HW101" i="32"/>
  <c r="FK102" i="32"/>
  <c r="FD102" i="32" s="1"/>
  <c r="FE102" i="32" s="1"/>
  <c r="FF102" i="32" s="1"/>
  <c r="FG102" i="32" s="1"/>
  <c r="FJ101" i="32"/>
  <c r="FL101" i="32"/>
  <c r="GN101" i="32"/>
  <c r="GO102" i="32"/>
  <c r="GH102" i="32" s="1"/>
  <c r="GI102" i="32" s="1"/>
  <c r="GJ102" i="32" s="1"/>
  <c r="GK102" i="32" s="1"/>
  <c r="BQ35" i="33" l="1"/>
  <c r="CM35" i="33" s="1"/>
  <c r="EB34" i="33"/>
  <c r="IF36" i="33"/>
  <c r="AB35" i="33"/>
  <c r="AX35" i="33" s="1"/>
  <c r="AH35" i="33"/>
  <c r="BD35" i="33" s="1"/>
  <c r="BZ35" i="33" s="1"/>
  <c r="CV35" i="33" s="1"/>
  <c r="ES35" i="33"/>
  <c r="EC35" i="33"/>
  <c r="IT35" i="33"/>
  <c r="NX36" i="33"/>
  <c r="RH35" i="33"/>
  <c r="KV34" i="33"/>
  <c r="FT34" i="33" s="1"/>
  <c r="OF34" i="33" s="1"/>
  <c r="HQ35" i="33"/>
  <c r="QC35" i="33"/>
  <c r="PG35" i="33" s="1"/>
  <c r="KW35" i="33"/>
  <c r="GO35" i="33"/>
  <c r="HK35" i="33" s="1"/>
  <c r="GY34" i="33"/>
  <c r="MA35" i="33" s="1"/>
  <c r="GB35" i="33"/>
  <c r="KH35" i="33"/>
  <c r="GI34" i="33"/>
  <c r="KO34" i="33"/>
  <c r="MM35" i="33"/>
  <c r="MW34" i="33"/>
  <c r="JF35" i="33"/>
  <c r="JH35" i="33"/>
  <c r="LM35" i="33"/>
  <c r="HV34" i="33"/>
  <c r="QH34" i="33"/>
  <c r="PL34" i="33" s="1"/>
  <c r="DH35" i="33"/>
  <c r="EZ35" i="33" s="1"/>
  <c r="DJ35" i="33"/>
  <c r="FB35" i="33" s="1"/>
  <c r="BL36" i="33"/>
  <c r="BC35" i="33"/>
  <c r="BY35" i="33" s="1"/>
  <c r="IO35" i="33"/>
  <c r="AC35" i="33"/>
  <c r="BE35" i="33"/>
  <c r="CA35" i="33" s="1"/>
  <c r="AL35" i="33"/>
  <c r="IX35" i="33"/>
  <c r="HF103" i="32"/>
  <c r="GV103" i="32" s="1"/>
  <c r="HA102" i="32"/>
  <c r="HB102" i="32" s="1"/>
  <c r="HE102" i="32" s="1"/>
  <c r="HG102" i="32"/>
  <c r="HI102" i="32"/>
  <c r="FN102" i="32"/>
  <c r="FM103" i="32"/>
  <c r="FC103" i="32" s="1"/>
  <c r="FH102" i="32"/>
  <c r="FI102" i="32" s="1"/>
  <c r="FL102" i="32" s="1"/>
  <c r="FP102" i="32"/>
  <c r="GL102" i="32"/>
  <c r="GM102" i="32" s="1"/>
  <c r="GT102" i="32"/>
  <c r="GR102" i="32"/>
  <c r="GQ103" i="32"/>
  <c r="GG103" i="32" s="1"/>
  <c r="DO102" i="32"/>
  <c r="DP102" i="32" s="1"/>
  <c r="DT103" i="32"/>
  <c r="DJ103" i="32" s="1"/>
  <c r="DW102" i="32"/>
  <c r="DU102" i="32"/>
  <c r="BO102" i="32"/>
  <c r="BL103" i="32"/>
  <c r="BB103" i="32" s="1"/>
  <c r="BG102" i="32"/>
  <c r="BH102" i="32" s="1"/>
  <c r="BJ103" i="32" s="1"/>
  <c r="BI102" i="32"/>
  <c r="BM102" i="32"/>
  <c r="EL102" i="32"/>
  <c r="EI103" i="32"/>
  <c r="DY103" i="32" s="1"/>
  <c r="EJ102" i="32"/>
  <c r="ED102" i="32"/>
  <c r="EE102" i="32" s="1"/>
  <c r="EH102" i="32" s="1"/>
  <c r="DE103" i="32"/>
  <c r="CU103" i="32" s="1"/>
  <c r="CZ102" i="32"/>
  <c r="DA102" i="32" s="1"/>
  <c r="DF102" i="32"/>
  <c r="DH102" i="32"/>
  <c r="HH101" i="32"/>
  <c r="LS69" i="32"/>
  <c r="LT70" i="32"/>
  <c r="LM70" i="32" s="1"/>
  <c r="LN70" i="32" s="1"/>
  <c r="LO70" i="32" s="1"/>
  <c r="LU69" i="32"/>
  <c r="AA32" i="32"/>
  <c r="S32" i="32"/>
  <c r="T32" i="32" s="1"/>
  <c r="EX103" i="32"/>
  <c r="EN103" i="32" s="1"/>
  <c r="EY102" i="32"/>
  <c r="ES102" i="32"/>
  <c r="ET102" i="32" s="1"/>
  <c r="EW102" i="32" s="1"/>
  <c r="FA102" i="32"/>
  <c r="BX102" i="32"/>
  <c r="BY103" i="32"/>
  <c r="BR103" i="32" s="1"/>
  <c r="BS103" i="32" s="1"/>
  <c r="BT103" i="32" s="1"/>
  <c r="BU103" i="32" s="1"/>
  <c r="BZ102" i="32"/>
  <c r="FO101" i="32"/>
  <c r="FW102" i="32"/>
  <c r="FX102" i="32" s="1"/>
  <c r="GC102" i="32"/>
  <c r="GB103" i="32"/>
  <c r="FR103" i="32" s="1"/>
  <c r="GE102" i="32"/>
  <c r="JH70" i="32"/>
  <c r="JQ70" i="32"/>
  <c r="EK101" i="32"/>
  <c r="EZ101" i="32"/>
  <c r="KO69" i="32"/>
  <c r="KP70" i="32"/>
  <c r="KI70" i="32" s="1"/>
  <c r="KJ70" i="32" s="1"/>
  <c r="KK70" i="32" s="1"/>
  <c r="KQ69" i="32"/>
  <c r="JP69" i="32"/>
  <c r="IY103" i="32"/>
  <c r="IO103" i="32" s="1"/>
  <c r="IT102" i="32"/>
  <c r="IU102" i="32" s="1"/>
  <c r="IZ102" i="32"/>
  <c r="JB102" i="32"/>
  <c r="IE102" i="32"/>
  <c r="IF102" i="32" s="1"/>
  <c r="II102" i="32" s="1"/>
  <c r="IM102" i="32"/>
  <c r="IJ103" i="32"/>
  <c r="HZ103" i="32" s="1"/>
  <c r="IK102" i="32"/>
  <c r="AX102" i="32"/>
  <c r="AW103" i="32"/>
  <c r="AM103" i="32" s="1"/>
  <c r="AR102" i="32"/>
  <c r="AS102" i="32" s="1"/>
  <c r="AZ102" i="32"/>
  <c r="AT102" i="32"/>
  <c r="BN101" i="32"/>
  <c r="HU103" i="32"/>
  <c r="HK103" i="32" s="1"/>
  <c r="HV102" i="32"/>
  <c r="HP102" i="32"/>
  <c r="HQ102" i="32" s="1"/>
  <c r="HX102" i="32"/>
  <c r="CP103" i="32"/>
  <c r="CF103" i="32" s="1"/>
  <c r="CQ102" i="32"/>
  <c r="CK102" i="32"/>
  <c r="CL102" i="32" s="1"/>
  <c r="CS102" i="32"/>
  <c r="JZ69" i="32"/>
  <c r="KA70" i="32"/>
  <c r="JT70" i="32" s="1"/>
  <c r="JU70" i="32" s="1"/>
  <c r="JV70" i="32" s="1"/>
  <c r="KB69" i="32"/>
  <c r="IL101" i="32"/>
  <c r="LD69" i="32"/>
  <c r="LE70" i="32"/>
  <c r="KX70" i="32" s="1"/>
  <c r="KY70" i="32" s="1"/>
  <c r="KZ70" i="32" s="1"/>
  <c r="LF69" i="32"/>
  <c r="BT35" i="33" l="1"/>
  <c r="CP35" i="33" s="1"/>
  <c r="EG35" i="33"/>
  <c r="EL34" i="33"/>
  <c r="AJ36" i="33"/>
  <c r="BF36" i="33" s="1"/>
  <c r="CB36" i="33" s="1"/>
  <c r="IV36" i="33"/>
  <c r="RI34" i="33"/>
  <c r="OU34" i="33"/>
  <c r="RB35" i="33"/>
  <c r="ON35" i="33"/>
  <c r="QG34" i="33"/>
  <c r="PK34" i="33" s="1"/>
  <c r="FU35" i="33"/>
  <c r="JZ34" i="33"/>
  <c r="LA35" i="33"/>
  <c r="FY35" i="33" s="1"/>
  <c r="KA35" i="33"/>
  <c r="PW35" i="33"/>
  <c r="PA35" i="33" s="1"/>
  <c r="HU34" i="33"/>
  <c r="LQ36" i="33"/>
  <c r="MR35" i="33"/>
  <c r="MP35" i="33"/>
  <c r="QT34" i="33"/>
  <c r="NR36" i="33"/>
  <c r="GK35" i="33"/>
  <c r="OW35" i="33" s="1"/>
  <c r="KQ35" i="33"/>
  <c r="JG35" i="33"/>
  <c r="JP35" i="33"/>
  <c r="LF34" i="33"/>
  <c r="GT35" i="33"/>
  <c r="HP35" i="33" s="1"/>
  <c r="GR35" i="33"/>
  <c r="LT36" i="33" s="1"/>
  <c r="DI35" i="33"/>
  <c r="FA35" i="33" s="1"/>
  <c r="DR35" i="33"/>
  <c r="FJ35" i="33" s="1"/>
  <c r="CU35" i="33"/>
  <c r="CW35" i="33"/>
  <c r="CH36" i="33"/>
  <c r="NJ35" i="33"/>
  <c r="AY35" i="33"/>
  <c r="BU35" i="33" s="1"/>
  <c r="NY35" i="33"/>
  <c r="BH35" i="33"/>
  <c r="CD35" i="33" s="1"/>
  <c r="U32" i="32"/>
  <c r="V32" i="32" s="1"/>
  <c r="W32" i="32" s="1"/>
  <c r="BK102" i="32"/>
  <c r="BN102" i="32" s="1"/>
  <c r="LJ70" i="32"/>
  <c r="LA70" i="32"/>
  <c r="IL102" i="32"/>
  <c r="KF70" i="32"/>
  <c r="JW70" i="32"/>
  <c r="BV103" i="32"/>
  <c r="BW103" i="32" s="1"/>
  <c r="BZ103" i="32" s="1"/>
  <c r="CD103" i="32"/>
  <c r="CA104" i="32"/>
  <c r="BQ104" i="32" s="1"/>
  <c r="CB103" i="32"/>
  <c r="KE69" i="32"/>
  <c r="LI69" i="32"/>
  <c r="AU103" i="32"/>
  <c r="AN103" i="32" s="1"/>
  <c r="AO103" i="32" s="1"/>
  <c r="AP103" i="32" s="1"/>
  <c r="AQ103" i="32" s="1"/>
  <c r="AV102" i="32"/>
  <c r="EK102" i="32"/>
  <c r="FO102" i="32"/>
  <c r="EU102" i="32"/>
  <c r="EV103" i="32"/>
  <c r="EO103" i="32" s="1"/>
  <c r="EP103" i="32" s="1"/>
  <c r="EQ103" i="32" s="1"/>
  <c r="ER103" i="32" s="1"/>
  <c r="IV102" i="32"/>
  <c r="IW103" i="32"/>
  <c r="IP103" i="32" s="1"/>
  <c r="IQ103" i="32" s="1"/>
  <c r="IR103" i="32" s="1"/>
  <c r="IS103" i="32" s="1"/>
  <c r="IX102" i="32"/>
  <c r="DC103" i="32"/>
  <c r="CV103" i="32" s="1"/>
  <c r="CW103" i="32" s="1"/>
  <c r="CX103" i="32" s="1"/>
  <c r="CY103" i="32" s="1"/>
  <c r="DB102" i="32"/>
  <c r="DD102" i="32"/>
  <c r="BC103" i="32"/>
  <c r="BD103" i="32" s="1"/>
  <c r="BE103" i="32" s="1"/>
  <c r="BF103" i="32" s="1"/>
  <c r="FJ102" i="32"/>
  <c r="FK103" i="32"/>
  <c r="FD103" i="32" s="1"/>
  <c r="FE103" i="32" s="1"/>
  <c r="FF103" i="32" s="1"/>
  <c r="FG103" i="32" s="1"/>
  <c r="CM102" i="32"/>
  <c r="CN103" i="32"/>
  <c r="CG103" i="32" s="1"/>
  <c r="CH103" i="32" s="1"/>
  <c r="CI103" i="32" s="1"/>
  <c r="CJ103" i="32" s="1"/>
  <c r="CO102" i="32"/>
  <c r="IH103" i="32"/>
  <c r="IA103" i="32" s="1"/>
  <c r="IB103" i="32" s="1"/>
  <c r="IC103" i="32" s="1"/>
  <c r="ID103" i="32" s="1"/>
  <c r="IG102" i="32"/>
  <c r="EZ102" i="32"/>
  <c r="JO70" i="32"/>
  <c r="JN71" i="32"/>
  <c r="JD71" i="32" s="1"/>
  <c r="JI70" i="32"/>
  <c r="JJ70" i="32" s="1"/>
  <c r="FZ103" i="32"/>
  <c r="FS103" i="32" s="1"/>
  <c r="FT103" i="32" s="1"/>
  <c r="FU103" i="32" s="1"/>
  <c r="FV103" i="32" s="1"/>
  <c r="FY102" i="32"/>
  <c r="GA102" i="32"/>
  <c r="LY70" i="32"/>
  <c r="LP70" i="32"/>
  <c r="CC102" i="32"/>
  <c r="LX69" i="32"/>
  <c r="HH102" i="32"/>
  <c r="HC102" i="32"/>
  <c r="HD103" i="32"/>
  <c r="GW103" i="32" s="1"/>
  <c r="GX103" i="32" s="1"/>
  <c r="GY103" i="32" s="1"/>
  <c r="GZ103" i="32" s="1"/>
  <c r="HR102" i="32"/>
  <c r="HS103" i="32"/>
  <c r="HL103" i="32" s="1"/>
  <c r="HM103" i="32" s="1"/>
  <c r="HN103" i="32" s="1"/>
  <c r="HO103" i="32" s="1"/>
  <c r="HT102" i="32"/>
  <c r="KL70" i="32"/>
  <c r="KU70" i="32"/>
  <c r="KT69" i="32"/>
  <c r="EF102" i="32"/>
  <c r="EG103" i="32"/>
  <c r="DZ103" i="32" s="1"/>
  <c r="EA103" i="32" s="1"/>
  <c r="EB103" i="32" s="1"/>
  <c r="EC103" i="32" s="1"/>
  <c r="DQ102" i="32"/>
  <c r="DR103" i="32"/>
  <c r="DK103" i="32" s="1"/>
  <c r="DL103" i="32" s="1"/>
  <c r="DM103" i="32" s="1"/>
  <c r="DN103" i="32" s="1"/>
  <c r="DS102" i="32"/>
  <c r="GN102" i="32"/>
  <c r="GO103" i="32"/>
  <c r="GH103" i="32" s="1"/>
  <c r="GI103" i="32" s="1"/>
  <c r="GJ103" i="32" s="1"/>
  <c r="GK103" i="32" s="1"/>
  <c r="GP102" i="32"/>
  <c r="AD36" i="33" l="1"/>
  <c r="AZ36" i="33" s="1"/>
  <c r="BV36" i="33" s="1"/>
  <c r="EK34" i="33"/>
  <c r="EA35" i="33"/>
  <c r="QY35" i="33"/>
  <c r="OK35" i="33"/>
  <c r="QU35" i="33"/>
  <c r="OG35" i="33"/>
  <c r="LE34" i="33"/>
  <c r="GC34" i="33" s="1"/>
  <c r="NK36" i="33"/>
  <c r="KE35" i="33"/>
  <c r="KU35" i="33"/>
  <c r="MZ35" i="33"/>
  <c r="KJ34" i="33"/>
  <c r="MQ35" i="33"/>
  <c r="OA36" i="33"/>
  <c r="RK35" i="33"/>
  <c r="IP36" i="33"/>
  <c r="JJ35" i="33"/>
  <c r="JQ35" i="33"/>
  <c r="JO35" i="33"/>
  <c r="JB36" i="33"/>
  <c r="GD34" i="33"/>
  <c r="OP34" i="33" s="1"/>
  <c r="PZ35" i="33"/>
  <c r="PD35" i="33" s="1"/>
  <c r="HN35" i="33"/>
  <c r="HB35" i="33"/>
  <c r="HX35" i="33" s="1"/>
  <c r="GS35" i="33"/>
  <c r="LU36" i="33" s="1"/>
  <c r="QB35" i="33"/>
  <c r="PF35" i="33" s="1"/>
  <c r="LV36" i="33"/>
  <c r="DL35" i="33"/>
  <c r="FD35" i="33" s="1"/>
  <c r="DS35" i="33"/>
  <c r="FK35" i="33" s="1"/>
  <c r="DQ35" i="33"/>
  <c r="FI35" i="33" s="1"/>
  <c r="DD36" i="33"/>
  <c r="EV36" i="33" s="1"/>
  <c r="CZ35" i="33"/>
  <c r="CX36" i="33"/>
  <c r="CQ35" i="33"/>
  <c r="IH35" i="33"/>
  <c r="V35" i="33"/>
  <c r="AK35" i="33"/>
  <c r="IW35" i="33"/>
  <c r="NO36" i="33"/>
  <c r="AB32" i="32"/>
  <c r="CK103" i="32"/>
  <c r="CL103" i="32" s="1"/>
  <c r="CO103" i="32" s="1"/>
  <c r="CQ103" i="32"/>
  <c r="CP104" i="32"/>
  <c r="CF104" i="32" s="1"/>
  <c r="CS103" i="32"/>
  <c r="GC103" i="32"/>
  <c r="FW103" i="32"/>
  <c r="FX103" i="32" s="1"/>
  <c r="GA103" i="32" s="1"/>
  <c r="GE103" i="32"/>
  <c r="GB104" i="32"/>
  <c r="FR104" i="32" s="1"/>
  <c r="HP103" i="32"/>
  <c r="HQ103" i="32" s="1"/>
  <c r="HT103" i="32" s="1"/>
  <c r="HX103" i="32"/>
  <c r="HU104" i="32"/>
  <c r="HK104" i="32" s="1"/>
  <c r="HV103" i="32"/>
  <c r="IE103" i="32"/>
  <c r="IF103" i="32" s="1"/>
  <c r="IM103" i="32"/>
  <c r="IK103" i="32"/>
  <c r="IJ104" i="32"/>
  <c r="HZ104" i="32" s="1"/>
  <c r="ED103" i="32"/>
  <c r="EE103" i="32" s="1"/>
  <c r="EL103" i="32"/>
  <c r="EI104" i="32"/>
  <c r="DY104" i="32" s="1"/>
  <c r="EJ103" i="32"/>
  <c r="DT104" i="32"/>
  <c r="DJ104" i="32" s="1"/>
  <c r="DO103" i="32"/>
  <c r="DP103" i="32" s="1"/>
  <c r="DS103" i="32" s="1"/>
  <c r="DW103" i="32"/>
  <c r="DU103" i="32"/>
  <c r="GL103" i="32"/>
  <c r="GM103" i="32" s="1"/>
  <c r="GP103" i="32" s="1"/>
  <c r="GT103" i="32"/>
  <c r="GQ104" i="32"/>
  <c r="GG104" i="32" s="1"/>
  <c r="GR103" i="32"/>
  <c r="HA103" i="32"/>
  <c r="HB103" i="32" s="1"/>
  <c r="HF104" i="32"/>
  <c r="GV104" i="32" s="1"/>
  <c r="HI103" i="32"/>
  <c r="HG103" i="32"/>
  <c r="DV102" i="32"/>
  <c r="KS70" i="32"/>
  <c r="KR71" i="32"/>
  <c r="KH71" i="32" s="1"/>
  <c r="KM70" i="32"/>
  <c r="KN70" i="32" s="1"/>
  <c r="BM103" i="32"/>
  <c r="BG103" i="32"/>
  <c r="BH103" i="32" s="1"/>
  <c r="BO103" i="32"/>
  <c r="BL104" i="32"/>
  <c r="BB104" i="32" s="1"/>
  <c r="BI103" i="32"/>
  <c r="LW70" i="32"/>
  <c r="LV71" i="32"/>
  <c r="LL71" i="32" s="1"/>
  <c r="LQ70" i="32"/>
  <c r="LR70" i="32" s="1"/>
  <c r="GD102" i="32"/>
  <c r="DG102" i="32"/>
  <c r="AR103" i="32"/>
  <c r="AS103" i="32" s="1"/>
  <c r="AU104" i="32" s="1"/>
  <c r="AZ103" i="32"/>
  <c r="AT103" i="32"/>
  <c r="AW104" i="32"/>
  <c r="AM104" i="32" s="1"/>
  <c r="AX103" i="32"/>
  <c r="KD70" i="32"/>
  <c r="KC71" i="32"/>
  <c r="JS71" i="32" s="1"/>
  <c r="JX70" i="32"/>
  <c r="JY70" i="32" s="1"/>
  <c r="GS102" i="32"/>
  <c r="HW102" i="32"/>
  <c r="DF103" i="32"/>
  <c r="DE104" i="32"/>
  <c r="CU104" i="32" s="1"/>
  <c r="CZ103" i="32"/>
  <c r="DA103" i="32" s="1"/>
  <c r="DH103" i="32"/>
  <c r="CC103" i="32"/>
  <c r="CR102" i="32"/>
  <c r="JA102" i="32"/>
  <c r="AY102" i="32"/>
  <c r="AK32" i="32"/>
  <c r="AH32" i="32"/>
  <c r="X32" i="32"/>
  <c r="IT103" i="32"/>
  <c r="IU103" i="32" s="1"/>
  <c r="IZ103" i="32"/>
  <c r="IY104" i="32"/>
  <c r="IO104" i="32" s="1"/>
  <c r="JB103" i="32"/>
  <c r="BX103" i="32"/>
  <c r="BY104" i="32"/>
  <c r="BR104" i="32" s="1"/>
  <c r="BS104" i="32" s="1"/>
  <c r="BT104" i="32" s="1"/>
  <c r="BU104" i="32" s="1"/>
  <c r="LB70" i="32"/>
  <c r="LC70" i="32" s="1"/>
  <c r="LG71" i="32"/>
  <c r="KW71" i="32" s="1"/>
  <c r="LH70" i="32"/>
  <c r="FH103" i="32"/>
  <c r="FI103" i="32" s="1"/>
  <c r="FP103" i="32"/>
  <c r="FM104" i="32"/>
  <c r="FC104" i="32" s="1"/>
  <c r="FN103" i="32"/>
  <c r="EX104" i="32"/>
  <c r="EN104" i="32" s="1"/>
  <c r="FA103" i="32"/>
  <c r="ES103" i="32"/>
  <c r="ET103" i="32" s="1"/>
  <c r="EY103" i="32"/>
  <c r="JK70" i="32"/>
  <c r="JL71" i="32"/>
  <c r="JE71" i="32" s="1"/>
  <c r="JF71" i="32" s="1"/>
  <c r="JG71" i="32" s="1"/>
  <c r="JM70" i="32"/>
  <c r="EF35" i="33" l="1"/>
  <c r="ED35" i="33"/>
  <c r="AM36" i="33"/>
  <c r="BI36" i="33" s="1"/>
  <c r="CE36" i="33" s="1"/>
  <c r="DA36" i="33" s="1"/>
  <c r="W36" i="33"/>
  <c r="AS36" i="33" s="1"/>
  <c r="BO36" i="33" s="1"/>
  <c r="KI34" i="33"/>
  <c r="RC34" i="33"/>
  <c r="OO34" i="33"/>
  <c r="II36" i="33"/>
  <c r="JY35" i="33"/>
  <c r="FS35" i="33"/>
  <c r="MT35" i="33"/>
  <c r="ML36" i="33"/>
  <c r="MY35" i="33"/>
  <c r="NA35" i="33"/>
  <c r="IY36" i="33"/>
  <c r="NS35" i="33"/>
  <c r="JT35" i="33"/>
  <c r="JK35" i="33"/>
  <c r="JR36" i="33"/>
  <c r="KX35" i="33"/>
  <c r="RD34" i="33"/>
  <c r="NT35" i="33"/>
  <c r="KZ35" i="33"/>
  <c r="QA35" i="33"/>
  <c r="PE35" i="33" s="1"/>
  <c r="GV35" i="33"/>
  <c r="LX36" i="33" s="1"/>
  <c r="HO35" i="33"/>
  <c r="HC35" i="33"/>
  <c r="HY35" i="33" s="1"/>
  <c r="MD36" i="33"/>
  <c r="QJ35" i="33"/>
  <c r="PN35" i="33" s="1"/>
  <c r="GN36" i="33"/>
  <c r="LP37" i="33" s="1"/>
  <c r="HA35" i="33"/>
  <c r="HW35" i="33" s="1"/>
  <c r="DT36" i="33"/>
  <c r="FL36" i="33" s="1"/>
  <c r="DM35" i="33"/>
  <c r="FE35" i="33" s="1"/>
  <c r="DV35" i="33"/>
  <c r="FN35" i="33" s="1"/>
  <c r="CR36" i="33"/>
  <c r="IM36" i="33"/>
  <c r="AA36" i="33"/>
  <c r="AR35" i="33"/>
  <c r="BN35" i="33" s="1"/>
  <c r="BG35" i="33"/>
  <c r="CC35" i="33" s="1"/>
  <c r="AV103" i="32"/>
  <c r="AY103" i="32" s="1"/>
  <c r="AN104" i="32"/>
  <c r="AO104" i="32" s="1"/>
  <c r="AP104" i="32" s="1"/>
  <c r="AQ104" i="32" s="1"/>
  <c r="JQ71" i="32"/>
  <c r="JH71" i="32"/>
  <c r="CD104" i="32"/>
  <c r="CA105" i="32"/>
  <c r="BQ105" i="32" s="1"/>
  <c r="BV104" i="32"/>
  <c r="BW104" i="32" s="1"/>
  <c r="CB104" i="32"/>
  <c r="DC104" i="32"/>
  <c r="CV104" i="32" s="1"/>
  <c r="CW104" i="32" s="1"/>
  <c r="CX104" i="32" s="1"/>
  <c r="CY104" i="32" s="1"/>
  <c r="DB103" i="32"/>
  <c r="HW103" i="32"/>
  <c r="JZ70" i="32"/>
  <c r="KA71" i="32"/>
  <c r="JT71" i="32" s="1"/>
  <c r="JU71" i="32" s="1"/>
  <c r="JV71" i="32" s="1"/>
  <c r="KB70" i="32"/>
  <c r="BJ104" i="32"/>
  <c r="BC104" i="32" s="1"/>
  <c r="BD104" i="32" s="1"/>
  <c r="BE104" i="32" s="1"/>
  <c r="BF104" i="32" s="1"/>
  <c r="BK103" i="32"/>
  <c r="JP70" i="32"/>
  <c r="LD70" i="32"/>
  <c r="LE71" i="32"/>
  <c r="KX71" i="32" s="1"/>
  <c r="KY71" i="32" s="1"/>
  <c r="KZ71" i="32" s="1"/>
  <c r="LF70" i="32"/>
  <c r="IV103" i="32"/>
  <c r="IW104" i="32"/>
  <c r="IP104" i="32" s="1"/>
  <c r="IQ104" i="32" s="1"/>
  <c r="IR104" i="32" s="1"/>
  <c r="IS104" i="32" s="1"/>
  <c r="CR103" i="32"/>
  <c r="DD103" i="32"/>
  <c r="GD103" i="32"/>
  <c r="EU103" i="32"/>
  <c r="EV104" i="32"/>
  <c r="EO104" i="32" s="1"/>
  <c r="EP104" i="32" s="1"/>
  <c r="EQ104" i="32" s="1"/>
  <c r="ER104" i="32" s="1"/>
  <c r="EW103" i="32"/>
  <c r="FK104" i="32"/>
  <c r="FD104" i="32" s="1"/>
  <c r="FE104" i="32" s="1"/>
  <c r="FF104" i="32" s="1"/>
  <c r="FG104" i="32" s="1"/>
  <c r="FJ103" i="32"/>
  <c r="FL103" i="32"/>
  <c r="LS70" i="32"/>
  <c r="LT71" i="32"/>
  <c r="LM71" i="32" s="1"/>
  <c r="LN71" i="32" s="1"/>
  <c r="LO71" i="32" s="1"/>
  <c r="LU70" i="32"/>
  <c r="KO70" i="32"/>
  <c r="KP71" i="32"/>
  <c r="KI71" i="32" s="1"/>
  <c r="KJ71" i="32" s="1"/>
  <c r="KK71" i="32" s="1"/>
  <c r="KQ70" i="32"/>
  <c r="DV103" i="32"/>
  <c r="HC103" i="32"/>
  <c r="HD104" i="32"/>
  <c r="GW104" i="32" s="1"/>
  <c r="GX104" i="32" s="1"/>
  <c r="GY104" i="32" s="1"/>
  <c r="GZ104" i="32" s="1"/>
  <c r="HE103" i="32"/>
  <c r="DQ103" i="32"/>
  <c r="DR104" i="32"/>
  <c r="DK104" i="32" s="1"/>
  <c r="DL104" i="32" s="1"/>
  <c r="DM104" i="32" s="1"/>
  <c r="DN104" i="32" s="1"/>
  <c r="FY103" i="32"/>
  <c r="FZ104" i="32"/>
  <c r="FS104" i="32" s="1"/>
  <c r="FT104" i="32" s="1"/>
  <c r="FU104" i="32" s="1"/>
  <c r="FV104" i="32" s="1"/>
  <c r="AF32" i="32"/>
  <c r="Y32" i="32"/>
  <c r="IX103" i="32"/>
  <c r="GS103" i="32"/>
  <c r="GN103" i="32"/>
  <c r="GO104" i="32"/>
  <c r="GH104" i="32" s="1"/>
  <c r="GI104" i="32" s="1"/>
  <c r="GJ104" i="32" s="1"/>
  <c r="GK104" i="32" s="1"/>
  <c r="EF103" i="32"/>
  <c r="EG104" i="32"/>
  <c r="DZ104" i="32" s="1"/>
  <c r="EA104" i="32" s="1"/>
  <c r="EB104" i="32" s="1"/>
  <c r="EC104" i="32" s="1"/>
  <c r="EH103" i="32"/>
  <c r="IG103" i="32"/>
  <c r="IH104" i="32"/>
  <c r="IA104" i="32" s="1"/>
  <c r="IB104" i="32" s="1"/>
  <c r="IC104" i="32" s="1"/>
  <c r="ID104" i="32" s="1"/>
  <c r="II103" i="32"/>
  <c r="HR103" i="32"/>
  <c r="HS104" i="32"/>
  <c r="HL104" i="32" s="1"/>
  <c r="HM104" i="32" s="1"/>
  <c r="HN104" i="32" s="1"/>
  <c r="HO104" i="32" s="1"/>
  <c r="CM103" i="32"/>
  <c r="CN104" i="32"/>
  <c r="CG104" i="32" s="1"/>
  <c r="CH104" i="32" s="1"/>
  <c r="CI104" i="32" s="1"/>
  <c r="CJ104" i="32" s="1"/>
  <c r="IR35" i="33" l="1"/>
  <c r="EN35" i="33"/>
  <c r="EE35" i="33"/>
  <c r="IQ35" i="33"/>
  <c r="QS35" i="33"/>
  <c r="OE35" i="33"/>
  <c r="AE35" i="33"/>
  <c r="BA35" i="33" s="1"/>
  <c r="BW35" i="33" s="1"/>
  <c r="NI36" i="33"/>
  <c r="KD35" i="33"/>
  <c r="ND35" i="33"/>
  <c r="MU35" i="33"/>
  <c r="NB36" i="33"/>
  <c r="FV35" i="33"/>
  <c r="OH35" i="33" s="1"/>
  <c r="KB35" i="33"/>
  <c r="JL36" i="33"/>
  <c r="JU36" i="33"/>
  <c r="QK35" i="33"/>
  <c r="PO35" i="33" s="1"/>
  <c r="MC36" i="33"/>
  <c r="KY35" i="33"/>
  <c r="AF35" i="33"/>
  <c r="BB35" i="33" s="1"/>
  <c r="BX35" i="33" s="1"/>
  <c r="ME36" i="33"/>
  <c r="HR35" i="33"/>
  <c r="FX35" i="33"/>
  <c r="QD35" i="33"/>
  <c r="PH35" i="33" s="1"/>
  <c r="HD36" i="33"/>
  <c r="MF37" i="33" s="1"/>
  <c r="LH35" i="33"/>
  <c r="PV36" i="33"/>
  <c r="OZ36" i="33" s="1"/>
  <c r="HJ36" i="33"/>
  <c r="QI35" i="33"/>
  <c r="PM35" i="33" s="1"/>
  <c r="HF35" i="33"/>
  <c r="MH36" i="33" s="1"/>
  <c r="GW35" i="33"/>
  <c r="HS35" i="33" s="1"/>
  <c r="DW36" i="33"/>
  <c r="FO36" i="33" s="1"/>
  <c r="DN36" i="33"/>
  <c r="FF36" i="33" s="1"/>
  <c r="CK36" i="33"/>
  <c r="CJ35" i="33"/>
  <c r="CY35" i="33"/>
  <c r="AW36" i="33"/>
  <c r="BS36" i="33" s="1"/>
  <c r="AW105" i="32"/>
  <c r="AM105" i="32" s="1"/>
  <c r="AR104" i="32"/>
  <c r="AS104" i="32" s="1"/>
  <c r="AU105" i="32" s="1"/>
  <c r="AZ104" i="32"/>
  <c r="AT104" i="32"/>
  <c r="AX104" i="32"/>
  <c r="ED104" i="32"/>
  <c r="EE104" i="32" s="1"/>
  <c r="EH104" i="32" s="1"/>
  <c r="EI105" i="32"/>
  <c r="DY105" i="32" s="1"/>
  <c r="EJ104" i="32"/>
  <c r="EL104" i="32"/>
  <c r="GQ105" i="32"/>
  <c r="GG105" i="32" s="1"/>
  <c r="GL104" i="32"/>
  <c r="GM104" i="32" s="1"/>
  <c r="GR104" i="32"/>
  <c r="GT104" i="32"/>
  <c r="HG104" i="32"/>
  <c r="HF105" i="32"/>
  <c r="GV105" i="32" s="1"/>
  <c r="HA104" i="32"/>
  <c r="HB104" i="32" s="1"/>
  <c r="HE104" i="32" s="1"/>
  <c r="HI104" i="32"/>
  <c r="FN104" i="32"/>
  <c r="FH104" i="32"/>
  <c r="FI104" i="32" s="1"/>
  <c r="FL104" i="32" s="1"/>
  <c r="FM105" i="32"/>
  <c r="FC105" i="32" s="1"/>
  <c r="FP104" i="32"/>
  <c r="LA71" i="32"/>
  <c r="LJ71" i="32"/>
  <c r="CK104" i="32"/>
  <c r="CL104" i="32" s="1"/>
  <c r="CS104" i="32"/>
  <c r="CP105" i="32"/>
  <c r="CF105" i="32" s="1"/>
  <c r="CQ104" i="32"/>
  <c r="IK104" i="32"/>
  <c r="IM104" i="32"/>
  <c r="IJ105" i="32"/>
  <c r="HZ105" i="32" s="1"/>
  <c r="IE104" i="32"/>
  <c r="IF104" i="32" s="1"/>
  <c r="II104" i="32" s="1"/>
  <c r="HP104" i="32"/>
  <c r="HQ104" i="32" s="1"/>
  <c r="HX104" i="32"/>
  <c r="HU105" i="32"/>
  <c r="HK105" i="32" s="1"/>
  <c r="HV104" i="32"/>
  <c r="GB105" i="32"/>
  <c r="FR105" i="32" s="1"/>
  <c r="GE104" i="32"/>
  <c r="FW104" i="32"/>
  <c r="FX104" i="32" s="1"/>
  <c r="GC104" i="32"/>
  <c r="EX105" i="32"/>
  <c r="EN105" i="32" s="1"/>
  <c r="FA104" i="32"/>
  <c r="ES104" i="32"/>
  <c r="ET104" i="32" s="1"/>
  <c r="EW104" i="32" s="1"/>
  <c r="EY104" i="32"/>
  <c r="EK103" i="32"/>
  <c r="AE33" i="32"/>
  <c r="Z32" i="32"/>
  <c r="AC32" i="32" s="1"/>
  <c r="AJ32" i="32"/>
  <c r="IL103" i="32"/>
  <c r="LP71" i="32"/>
  <c r="LY71" i="32"/>
  <c r="HH103" i="32"/>
  <c r="BI104" i="32"/>
  <c r="BO104" i="32"/>
  <c r="BL105" i="32"/>
  <c r="BB105" i="32" s="1"/>
  <c r="BG104" i="32"/>
  <c r="BH104" i="32" s="1"/>
  <c r="BJ105" i="32" s="1"/>
  <c r="BM104" i="32"/>
  <c r="EZ103" i="32"/>
  <c r="BN103" i="32"/>
  <c r="JA103" i="32"/>
  <c r="IZ104" i="32"/>
  <c r="IT104" i="32"/>
  <c r="IU104" i="32" s="1"/>
  <c r="JB104" i="32"/>
  <c r="IY105" i="32"/>
  <c r="IO105" i="32" s="1"/>
  <c r="KT70" i="32"/>
  <c r="LX70" i="32"/>
  <c r="FO103" i="32"/>
  <c r="DF104" i="32"/>
  <c r="DE105" i="32"/>
  <c r="CU105" i="32" s="1"/>
  <c r="DH104" i="32"/>
  <c r="CZ104" i="32"/>
  <c r="DA104" i="32" s="1"/>
  <c r="DD104" i="32" s="1"/>
  <c r="JN72" i="32"/>
  <c r="JD72" i="32" s="1"/>
  <c r="JO71" i="32"/>
  <c r="JI71" i="32"/>
  <c r="JJ71" i="32" s="1"/>
  <c r="DW104" i="32"/>
  <c r="DT105" i="32"/>
  <c r="DJ105" i="32" s="1"/>
  <c r="DO104" i="32"/>
  <c r="DP104" i="32" s="1"/>
  <c r="DU104" i="32"/>
  <c r="KL71" i="32"/>
  <c r="KU71" i="32"/>
  <c r="DG103" i="32"/>
  <c r="JW71" i="32"/>
  <c r="KF71" i="32"/>
  <c r="LI70" i="32"/>
  <c r="KE70" i="32"/>
  <c r="BX104" i="32"/>
  <c r="BY105" i="32"/>
  <c r="BR105" i="32" s="1"/>
  <c r="BS105" i="32" s="1"/>
  <c r="BT105" i="32" s="1"/>
  <c r="BU105" i="32" s="1"/>
  <c r="BZ104" i="32"/>
  <c r="EH35" i="33" l="1"/>
  <c r="U36" i="33"/>
  <c r="AQ36" i="33" s="1"/>
  <c r="DZ36" i="33"/>
  <c r="EM35" i="33"/>
  <c r="EO35" i="33"/>
  <c r="NN36" i="33"/>
  <c r="OJ35" i="33"/>
  <c r="IG36" i="33"/>
  <c r="KL35" i="33"/>
  <c r="GX36" i="33"/>
  <c r="QF36" i="33" s="1"/>
  <c r="PJ36" i="33" s="1"/>
  <c r="NE36" i="33"/>
  <c r="NL36" i="33"/>
  <c r="QV35" i="33"/>
  <c r="FW35" i="33"/>
  <c r="OI35" i="33" s="1"/>
  <c r="KC35" i="33"/>
  <c r="LI35" i="33"/>
  <c r="MV36" i="33"/>
  <c r="JD35" i="33"/>
  <c r="JE36" i="33"/>
  <c r="JS35" i="33"/>
  <c r="LG35" i="33"/>
  <c r="QL36" i="33"/>
  <c r="PP36" i="33" s="1"/>
  <c r="LB35" i="33"/>
  <c r="HZ36" i="33"/>
  <c r="GF35" i="33"/>
  <c r="QX35" i="33"/>
  <c r="KT36" i="33"/>
  <c r="QN35" i="33"/>
  <c r="PR35" i="33" s="1"/>
  <c r="IB35" i="33"/>
  <c r="QE35" i="33"/>
  <c r="PI35" i="33" s="1"/>
  <c r="LY36" i="33"/>
  <c r="DU35" i="33"/>
  <c r="FM35" i="33" s="1"/>
  <c r="DF35" i="33"/>
  <c r="EX35" i="33" s="1"/>
  <c r="HG36" i="33"/>
  <c r="IC36" i="33" s="1"/>
  <c r="DG36" i="33"/>
  <c r="EY36" i="33" s="1"/>
  <c r="CO36" i="33"/>
  <c r="CS35" i="33"/>
  <c r="CT35" i="33"/>
  <c r="AV104" i="32"/>
  <c r="AY104" i="32" s="1"/>
  <c r="BK104" i="32"/>
  <c r="BN104" i="32" s="1"/>
  <c r="AN105" i="32"/>
  <c r="AO105" i="32" s="1"/>
  <c r="AP105" i="32" s="1"/>
  <c r="AQ105" i="32" s="1"/>
  <c r="AX105" i="32" s="1"/>
  <c r="BC105" i="32"/>
  <c r="BD105" i="32" s="1"/>
  <c r="BE105" i="32" s="1"/>
  <c r="BF105" i="32" s="1"/>
  <c r="BV105" i="32"/>
  <c r="BW105" i="32" s="1"/>
  <c r="BZ105" i="32" s="1"/>
  <c r="CD105" i="32"/>
  <c r="CA106" i="32"/>
  <c r="BQ106" i="32" s="1"/>
  <c r="CB105" i="32"/>
  <c r="JK71" i="32"/>
  <c r="JL72" i="32"/>
  <c r="JE72" i="32" s="1"/>
  <c r="JF72" i="32" s="1"/>
  <c r="JG72" i="32" s="1"/>
  <c r="JM71" i="32"/>
  <c r="LV72" i="32"/>
  <c r="LL72" i="32" s="1"/>
  <c r="LQ71" i="32"/>
  <c r="LR71" i="32" s="1"/>
  <c r="LW71" i="32"/>
  <c r="IG104" i="32"/>
  <c r="IH105" i="32"/>
  <c r="IA105" i="32" s="1"/>
  <c r="IB105" i="32" s="1"/>
  <c r="IC105" i="32" s="1"/>
  <c r="ID105" i="32" s="1"/>
  <c r="CC104" i="32"/>
  <c r="JX71" i="32"/>
  <c r="JY71" i="32" s="1"/>
  <c r="KD71" i="32"/>
  <c r="KC72" i="32"/>
  <c r="JS72" i="32" s="1"/>
  <c r="DQ104" i="32"/>
  <c r="DR105" i="32"/>
  <c r="DK105" i="32" s="1"/>
  <c r="DL105" i="32" s="1"/>
  <c r="DM105" i="32" s="1"/>
  <c r="DN105" i="32" s="1"/>
  <c r="DS104" i="32"/>
  <c r="IW105" i="32"/>
  <c r="IP105" i="32" s="1"/>
  <c r="IQ105" i="32" s="1"/>
  <c r="IR105" i="32" s="1"/>
  <c r="IS105" i="32" s="1"/>
  <c r="IV104" i="32"/>
  <c r="EZ104" i="32"/>
  <c r="HH104" i="32"/>
  <c r="EK104" i="32"/>
  <c r="EU104" i="32"/>
  <c r="EV105" i="32"/>
  <c r="EO105" i="32" s="1"/>
  <c r="EP105" i="32" s="1"/>
  <c r="EQ105" i="32" s="1"/>
  <c r="ER105" i="32" s="1"/>
  <c r="FY104" i="32"/>
  <c r="FZ105" i="32"/>
  <c r="FS105" i="32" s="1"/>
  <c r="FT105" i="32" s="1"/>
  <c r="FU105" i="32" s="1"/>
  <c r="FV105" i="32" s="1"/>
  <c r="GA104" i="32"/>
  <c r="LG72" i="32"/>
  <c r="KW72" i="32" s="1"/>
  <c r="LB71" i="32"/>
  <c r="LC71" i="32" s="1"/>
  <c r="LH71" i="32"/>
  <c r="HC104" i="32"/>
  <c r="HD105" i="32"/>
  <c r="GW105" i="32" s="1"/>
  <c r="GX105" i="32" s="1"/>
  <c r="GY105" i="32" s="1"/>
  <c r="GZ105" i="32" s="1"/>
  <c r="DG104" i="32"/>
  <c r="DB104" i="32"/>
  <c r="DC105" i="32"/>
  <c r="CV105" i="32" s="1"/>
  <c r="CW105" i="32" s="1"/>
  <c r="CX105" i="32" s="1"/>
  <c r="CY105" i="32" s="1"/>
  <c r="FO104" i="32"/>
  <c r="IL104" i="32"/>
  <c r="AI32" i="32"/>
  <c r="FK105" i="32"/>
  <c r="FD105" i="32" s="1"/>
  <c r="FE105" i="32" s="1"/>
  <c r="FF105" i="32" s="1"/>
  <c r="FG105" i="32" s="1"/>
  <c r="FJ104" i="32"/>
  <c r="GN104" i="32"/>
  <c r="GO105" i="32"/>
  <c r="GH105" i="32" s="1"/>
  <c r="GI105" i="32" s="1"/>
  <c r="GJ105" i="32" s="1"/>
  <c r="GK105" i="32" s="1"/>
  <c r="GP104" i="32"/>
  <c r="KM71" i="32"/>
  <c r="KN71" i="32" s="1"/>
  <c r="KS71" i="32"/>
  <c r="KR72" i="32"/>
  <c r="KH72" i="32" s="1"/>
  <c r="IX104" i="32"/>
  <c r="HR104" i="32"/>
  <c r="HS105" i="32"/>
  <c r="HL105" i="32" s="1"/>
  <c r="HM105" i="32" s="1"/>
  <c r="HN105" i="32" s="1"/>
  <c r="HO105" i="32" s="1"/>
  <c r="HT104" i="32"/>
  <c r="CM104" i="32"/>
  <c r="CN105" i="32"/>
  <c r="CG105" i="32" s="1"/>
  <c r="CH105" i="32" s="1"/>
  <c r="CI105" i="32" s="1"/>
  <c r="CJ105" i="32" s="1"/>
  <c r="CO104" i="32"/>
  <c r="EF104" i="32"/>
  <c r="EG105" i="32"/>
  <c r="DZ105" i="32" s="1"/>
  <c r="EA105" i="32" s="1"/>
  <c r="EB105" i="32" s="1"/>
  <c r="EC105" i="32" s="1"/>
  <c r="BM36" i="33" l="1"/>
  <c r="CI36" i="33" s="1"/>
  <c r="EI35" i="33"/>
  <c r="EP36" i="33"/>
  <c r="EJ36" i="33"/>
  <c r="IL36" i="33"/>
  <c r="ER35" i="33"/>
  <c r="IJ36" i="33"/>
  <c r="Z36" i="33"/>
  <c r="AV36" i="33" s="1"/>
  <c r="BR36" i="33" s="1"/>
  <c r="RF35" i="33"/>
  <c r="OR35" i="33"/>
  <c r="HT36" i="33"/>
  <c r="NC35" i="33"/>
  <c r="MN35" i="33"/>
  <c r="MO36" i="33"/>
  <c r="LZ37" i="33"/>
  <c r="JX36" i="33"/>
  <c r="X36" i="33"/>
  <c r="AT36" i="33" s="1"/>
  <c r="BP36" i="33" s="1"/>
  <c r="QW35" i="33"/>
  <c r="NM36" i="33"/>
  <c r="FZ35" i="33"/>
  <c r="KF35" i="33"/>
  <c r="GE35" i="33"/>
  <c r="KK35" i="33"/>
  <c r="GG35" i="33"/>
  <c r="OS35" i="33" s="1"/>
  <c r="KM35" i="33"/>
  <c r="JI36" i="33"/>
  <c r="JM35" i="33"/>
  <c r="JN35" i="33"/>
  <c r="NV36" i="33"/>
  <c r="LC35" i="33"/>
  <c r="FR36" i="33"/>
  <c r="LJ36" i="33"/>
  <c r="LL35" i="33"/>
  <c r="HE35" i="33"/>
  <c r="MG36" i="33" s="1"/>
  <c r="GQ36" i="33"/>
  <c r="HM36" i="33" s="1"/>
  <c r="GP35" i="33"/>
  <c r="PX35" i="33" s="1"/>
  <c r="PB35" i="33" s="1"/>
  <c r="QO36" i="33"/>
  <c r="PS36" i="33" s="1"/>
  <c r="MI37" i="33"/>
  <c r="DO35" i="33"/>
  <c r="FG35" i="33" s="1"/>
  <c r="DK36" i="33"/>
  <c r="FC36" i="33" s="1"/>
  <c r="DP35" i="33"/>
  <c r="FH35" i="33" s="1"/>
  <c r="AZ105" i="32"/>
  <c r="AW106" i="32"/>
  <c r="AM106" i="32" s="1"/>
  <c r="AT105" i="32"/>
  <c r="AR105" i="32"/>
  <c r="AS105" i="32" s="1"/>
  <c r="AU106" i="32" s="1"/>
  <c r="EI106" i="32"/>
  <c r="DY106" i="32" s="1"/>
  <c r="EJ105" i="32"/>
  <c r="EL105" i="32"/>
  <c r="ED105" i="32"/>
  <c r="EE105" i="32" s="1"/>
  <c r="HV105" i="32"/>
  <c r="HX105" i="32"/>
  <c r="HU106" i="32"/>
  <c r="HK106" i="32" s="1"/>
  <c r="HP105" i="32"/>
  <c r="HQ105" i="32" s="1"/>
  <c r="HT105" i="32" s="1"/>
  <c r="DE106" i="32"/>
  <c r="CU106" i="32" s="1"/>
  <c r="DH105" i="32"/>
  <c r="CZ105" i="32"/>
  <c r="DA105" i="32" s="1"/>
  <c r="DF105" i="32"/>
  <c r="CK105" i="32"/>
  <c r="CL105" i="32" s="1"/>
  <c r="CO105" i="32" s="1"/>
  <c r="CQ105" i="32"/>
  <c r="CP106" i="32"/>
  <c r="CF106" i="32" s="1"/>
  <c r="CS105" i="32"/>
  <c r="FM106" i="32"/>
  <c r="FC106" i="32" s="1"/>
  <c r="FH105" i="32"/>
  <c r="FI105" i="32" s="1"/>
  <c r="FP105" i="32"/>
  <c r="FN105" i="32"/>
  <c r="FW105" i="32"/>
  <c r="FX105" i="32" s="1"/>
  <c r="GA105" i="32" s="1"/>
  <c r="GE105" i="32"/>
  <c r="GB106" i="32"/>
  <c r="FR106" i="32" s="1"/>
  <c r="GC105" i="32"/>
  <c r="GQ106" i="32"/>
  <c r="GG106" i="32" s="1"/>
  <c r="GT105" i="32"/>
  <c r="GL105" i="32"/>
  <c r="GM105" i="32" s="1"/>
  <c r="GP105" i="32" s="1"/>
  <c r="GR105" i="32"/>
  <c r="CR104" i="32"/>
  <c r="JA104" i="32"/>
  <c r="KO71" i="32"/>
  <c r="KP72" i="32"/>
  <c r="KI72" i="32" s="1"/>
  <c r="KJ72" i="32" s="1"/>
  <c r="KK72" i="32" s="1"/>
  <c r="KQ71" i="32"/>
  <c r="HF106" i="32"/>
  <c r="GV106" i="32" s="1"/>
  <c r="HA105" i="32"/>
  <c r="HB105" i="32" s="1"/>
  <c r="HG105" i="32"/>
  <c r="HI105" i="32"/>
  <c r="AD32" i="32"/>
  <c r="AG33" i="32"/>
  <c r="DO105" i="32"/>
  <c r="DP105" i="32" s="1"/>
  <c r="DS105" i="32" s="1"/>
  <c r="DW105" i="32"/>
  <c r="DT106" i="32"/>
  <c r="DJ106" i="32" s="1"/>
  <c r="DU105" i="32"/>
  <c r="GD104" i="32"/>
  <c r="DV104" i="32"/>
  <c r="JP71" i="32"/>
  <c r="JB105" i="32"/>
  <c r="IY106" i="32"/>
  <c r="IO106" i="32" s="1"/>
  <c r="IZ105" i="32"/>
  <c r="IT105" i="32"/>
  <c r="IU105" i="32" s="1"/>
  <c r="GS104" i="32"/>
  <c r="JZ71" i="32"/>
  <c r="KA72" i="32"/>
  <c r="JT72" i="32" s="1"/>
  <c r="JU72" i="32" s="1"/>
  <c r="JV72" i="32" s="1"/>
  <c r="KB71" i="32"/>
  <c r="CC105" i="32"/>
  <c r="LD36" i="33"/>
  <c r="HW104" i="32"/>
  <c r="EX106" i="32"/>
  <c r="EN106" i="32" s="1"/>
  <c r="EY105" i="32"/>
  <c r="ES105" i="32"/>
  <c r="ET105" i="32" s="1"/>
  <c r="FA105" i="32"/>
  <c r="BL106" i="32"/>
  <c r="BB106" i="32" s="1"/>
  <c r="BO105" i="32"/>
  <c r="BM105" i="32"/>
  <c r="BG105" i="32"/>
  <c r="BH105" i="32" s="1"/>
  <c r="BI105" i="32"/>
  <c r="IM105" i="32"/>
  <c r="IE105" i="32"/>
  <c r="IF105" i="32" s="1"/>
  <c r="IJ106" i="32"/>
  <c r="HZ106" i="32" s="1"/>
  <c r="IK105" i="32"/>
  <c r="BX105" i="32"/>
  <c r="BY106" i="32"/>
  <c r="BR106" i="32" s="1"/>
  <c r="BS106" i="32" s="1"/>
  <c r="BT106" i="32" s="1"/>
  <c r="BU106" i="32" s="1"/>
  <c r="JQ72" i="32"/>
  <c r="JH72" i="32"/>
  <c r="LD71" i="32"/>
  <c r="LE72" i="32"/>
  <c r="KX72" i="32" s="1"/>
  <c r="KY72" i="32" s="1"/>
  <c r="KZ72" i="32" s="1"/>
  <c r="LF71" i="32"/>
  <c r="LS71" i="32"/>
  <c r="LT72" i="32"/>
  <c r="LM72" i="32" s="1"/>
  <c r="LN72" i="32" s="1"/>
  <c r="LO72" i="32" s="1"/>
  <c r="LU71" i="32"/>
  <c r="Y36" i="33" l="1"/>
  <c r="AU36" i="33" s="1"/>
  <c r="BQ36" i="33" s="1"/>
  <c r="ES36" i="33"/>
  <c r="AH36" i="33"/>
  <c r="BD36" i="33" s="1"/>
  <c r="EB35" i="33"/>
  <c r="QR36" i="33"/>
  <c r="OD36" i="33"/>
  <c r="QZ35" i="33"/>
  <c r="OL35" i="33"/>
  <c r="RE35" i="33"/>
  <c r="OQ35" i="33"/>
  <c r="KP35" i="33"/>
  <c r="MW35" i="33"/>
  <c r="MX35" i="33"/>
  <c r="GU36" i="33"/>
  <c r="QC36" i="33" s="1"/>
  <c r="PG36" i="33" s="1"/>
  <c r="NW36" i="33"/>
  <c r="IK36" i="33"/>
  <c r="NU36" i="33"/>
  <c r="RG35" i="33"/>
  <c r="NP36" i="33"/>
  <c r="GA35" i="33"/>
  <c r="OM35" i="33" s="1"/>
  <c r="KG35" i="33"/>
  <c r="GB36" i="33"/>
  <c r="ON36" i="33" s="1"/>
  <c r="KH36" i="33"/>
  <c r="GH36" i="33"/>
  <c r="OT36" i="33" s="1"/>
  <c r="KN36" i="33"/>
  <c r="MS36" i="33"/>
  <c r="JC36" i="33"/>
  <c r="NH37" i="33"/>
  <c r="IT36" i="33"/>
  <c r="IA35" i="33"/>
  <c r="GJ35" i="33"/>
  <c r="OV35" i="33" s="1"/>
  <c r="QM35" i="33"/>
  <c r="PQ35" i="33" s="1"/>
  <c r="PY36" i="33"/>
  <c r="PC36" i="33" s="1"/>
  <c r="LS37" i="33"/>
  <c r="LM36" i="33"/>
  <c r="LR36" i="33"/>
  <c r="HL35" i="33"/>
  <c r="GY35" i="33"/>
  <c r="QG35" i="33" s="1"/>
  <c r="PK35" i="33" s="1"/>
  <c r="DE36" i="33"/>
  <c r="EW36" i="33" s="1"/>
  <c r="GZ35" i="33"/>
  <c r="MB36" i="33" s="1"/>
  <c r="CN36" i="33"/>
  <c r="CL36" i="33"/>
  <c r="AN106" i="32"/>
  <c r="AO106" i="32" s="1"/>
  <c r="AP106" i="32" s="1"/>
  <c r="AQ106" i="32" s="1"/>
  <c r="AT106" i="32" s="1"/>
  <c r="AV105" i="32"/>
  <c r="AY105" i="32" s="1"/>
  <c r="CD106" i="32"/>
  <c r="CB106" i="32"/>
  <c r="CA107" i="32"/>
  <c r="BQ107" i="32" s="1"/>
  <c r="BV106" i="32"/>
  <c r="BW106" i="32" s="1"/>
  <c r="LP72" i="32"/>
  <c r="LY72" i="32"/>
  <c r="LJ72" i="32"/>
  <c r="LA72" i="32"/>
  <c r="LX71" i="32"/>
  <c r="LI71" i="32"/>
  <c r="IG105" i="32"/>
  <c r="IH106" i="32"/>
  <c r="IA106" i="32" s="1"/>
  <c r="IB106" i="32" s="1"/>
  <c r="IC106" i="32" s="1"/>
  <c r="ID106" i="32" s="1"/>
  <c r="II105" i="32"/>
  <c r="KE71" i="32"/>
  <c r="IV105" i="32"/>
  <c r="IW106" i="32"/>
  <c r="IP106" i="32" s="1"/>
  <c r="IQ106" i="32" s="1"/>
  <c r="IR106" i="32" s="1"/>
  <c r="IS106" i="32" s="1"/>
  <c r="AA33" i="32"/>
  <c r="S33" i="32"/>
  <c r="T33" i="32" s="1"/>
  <c r="IX105" i="32"/>
  <c r="CR105" i="32"/>
  <c r="FY105" i="32"/>
  <c r="FZ106" i="32"/>
  <c r="FS106" i="32" s="1"/>
  <c r="FT106" i="32" s="1"/>
  <c r="FU106" i="32" s="1"/>
  <c r="FV106" i="32" s="1"/>
  <c r="HR105" i="32"/>
  <c r="HS106" i="32"/>
  <c r="HL106" i="32" s="1"/>
  <c r="HM106" i="32" s="1"/>
  <c r="HN106" i="32" s="1"/>
  <c r="HO106" i="32" s="1"/>
  <c r="EF105" i="32"/>
  <c r="EG106" i="32"/>
  <c r="DZ106" i="32" s="1"/>
  <c r="EA106" i="32" s="1"/>
  <c r="EB106" i="32" s="1"/>
  <c r="EC106" i="32" s="1"/>
  <c r="EH105" i="32"/>
  <c r="JN73" i="32"/>
  <c r="JD73" i="32" s="1"/>
  <c r="JI72" i="32"/>
  <c r="JJ72" i="32" s="1"/>
  <c r="JO72" i="32"/>
  <c r="KL72" i="32"/>
  <c r="KU72" i="32"/>
  <c r="EU105" i="32"/>
  <c r="EV106" i="32"/>
  <c r="EO106" i="32" s="1"/>
  <c r="EP106" i="32" s="1"/>
  <c r="EQ106" i="32" s="1"/>
  <c r="ER106" i="32" s="1"/>
  <c r="EW105" i="32"/>
  <c r="HW105" i="32"/>
  <c r="DV105" i="32"/>
  <c r="HC105" i="32"/>
  <c r="HD106" i="32"/>
  <c r="GW106" i="32" s="1"/>
  <c r="GX106" i="32" s="1"/>
  <c r="GY106" i="32" s="1"/>
  <c r="GZ106" i="32" s="1"/>
  <c r="HE105" i="32"/>
  <c r="DC106" i="32"/>
  <c r="CV106" i="32" s="1"/>
  <c r="CW106" i="32" s="1"/>
  <c r="CX106" i="32" s="1"/>
  <c r="CY106" i="32" s="1"/>
  <c r="DB105" i="32"/>
  <c r="DD105" i="32"/>
  <c r="JW72" i="32"/>
  <c r="KF72" i="32"/>
  <c r="GS105" i="32"/>
  <c r="GD105" i="32"/>
  <c r="GN105" i="32"/>
  <c r="GO106" i="32"/>
  <c r="GH106" i="32" s="1"/>
  <c r="GI106" i="32" s="1"/>
  <c r="GJ106" i="32" s="1"/>
  <c r="GK106" i="32" s="1"/>
  <c r="BJ106" i="32"/>
  <c r="BC106" i="32" s="1"/>
  <c r="BD106" i="32" s="1"/>
  <c r="BE106" i="32" s="1"/>
  <c r="BF106" i="32" s="1"/>
  <c r="BK105" i="32"/>
  <c r="KV35" i="33"/>
  <c r="DQ105" i="32"/>
  <c r="DR106" i="32"/>
  <c r="DK106" i="32" s="1"/>
  <c r="DL106" i="32" s="1"/>
  <c r="DM106" i="32" s="1"/>
  <c r="DN106" i="32" s="1"/>
  <c r="KT71" i="32"/>
  <c r="FK106" i="32"/>
  <c r="FD106" i="32" s="1"/>
  <c r="FE106" i="32" s="1"/>
  <c r="FF106" i="32" s="1"/>
  <c r="FG106" i="32" s="1"/>
  <c r="FJ105" i="32"/>
  <c r="FL105" i="32"/>
  <c r="CM105" i="32"/>
  <c r="CN106" i="32"/>
  <c r="CG106" i="32" s="1"/>
  <c r="CH106" i="32" s="1"/>
  <c r="CI106" i="32" s="1"/>
  <c r="CJ106" i="32" s="1"/>
  <c r="BZ36" i="33" l="1"/>
  <c r="CV36" i="33" s="1"/>
  <c r="IN36" i="33"/>
  <c r="AI36" i="33"/>
  <c r="BE36" i="33" s="1"/>
  <c r="EK35" i="33"/>
  <c r="EG36" i="33"/>
  <c r="EQ35" i="33"/>
  <c r="T37" i="33"/>
  <c r="AP37" i="33" s="1"/>
  <c r="BL37" i="33" s="1"/>
  <c r="EC36" i="33"/>
  <c r="IS36" i="33"/>
  <c r="IU36" i="33"/>
  <c r="LW37" i="33"/>
  <c r="HQ36" i="33"/>
  <c r="MM36" i="33"/>
  <c r="KQ36" i="33"/>
  <c r="AG36" i="33"/>
  <c r="BC36" i="33" s="1"/>
  <c r="RB36" i="33"/>
  <c r="NX37" i="33"/>
  <c r="AB36" i="33"/>
  <c r="AX36" i="33" s="1"/>
  <c r="RH36" i="33"/>
  <c r="NQ36" i="33"/>
  <c r="RA35" i="33"/>
  <c r="FT35" i="33"/>
  <c r="JZ35" i="33"/>
  <c r="IF37" i="33"/>
  <c r="JF36" i="33"/>
  <c r="JH36" i="33"/>
  <c r="LK35" i="33"/>
  <c r="HU35" i="33"/>
  <c r="NZ36" i="33"/>
  <c r="RJ35" i="33"/>
  <c r="GK36" i="33"/>
  <c r="OW36" i="33" s="1"/>
  <c r="KW36" i="33"/>
  <c r="QH35" i="33"/>
  <c r="PL35" i="33" s="1"/>
  <c r="MA36" i="33"/>
  <c r="GO36" i="33"/>
  <c r="PW36" i="33" s="1"/>
  <c r="PA36" i="33" s="1"/>
  <c r="HV35" i="33"/>
  <c r="DJ36" i="33"/>
  <c r="FB36" i="33" s="1"/>
  <c r="DH36" i="33"/>
  <c r="EZ36" i="33" s="1"/>
  <c r="CM36" i="33"/>
  <c r="LA36" i="33"/>
  <c r="NR37" i="33"/>
  <c r="AW107" i="32"/>
  <c r="AM107" i="32" s="1"/>
  <c r="AZ106" i="32"/>
  <c r="AR106" i="32"/>
  <c r="AS106" i="32" s="1"/>
  <c r="AU107" i="32" s="1"/>
  <c r="AX106" i="32"/>
  <c r="U33" i="32"/>
  <c r="V33" i="32" s="1"/>
  <c r="W33" i="32" s="1"/>
  <c r="CP107" i="32"/>
  <c r="CF107" i="32" s="1"/>
  <c r="CK106" i="32"/>
  <c r="CL106" i="32" s="1"/>
  <c r="CS106" i="32"/>
  <c r="CQ106" i="32"/>
  <c r="FM107" i="32"/>
  <c r="FC107" i="32" s="1"/>
  <c r="FH106" i="32"/>
  <c r="FI106" i="32" s="1"/>
  <c r="FL106" i="32" s="1"/>
  <c r="FN106" i="32"/>
  <c r="FP106" i="32"/>
  <c r="BI106" i="32"/>
  <c r="BL107" i="32"/>
  <c r="BB107" i="32" s="1"/>
  <c r="BM106" i="32"/>
  <c r="BG106" i="32"/>
  <c r="BH106" i="32" s="1"/>
  <c r="BJ107" i="32" s="1"/>
  <c r="BO106" i="32"/>
  <c r="DT107" i="32"/>
  <c r="DJ107" i="32" s="1"/>
  <c r="DW106" i="32"/>
  <c r="DO106" i="32"/>
  <c r="DP106" i="32" s="1"/>
  <c r="DU106" i="32"/>
  <c r="GR106" i="32"/>
  <c r="GL106" i="32"/>
  <c r="GM106" i="32" s="1"/>
  <c r="GQ107" i="32"/>
  <c r="GG107" i="32" s="1"/>
  <c r="GT106" i="32"/>
  <c r="BN105" i="32"/>
  <c r="HI106" i="32"/>
  <c r="HF107" i="32"/>
  <c r="GV107" i="32" s="1"/>
  <c r="HA106" i="32"/>
  <c r="HB106" i="32" s="1"/>
  <c r="HE106" i="32" s="1"/>
  <c r="HG106" i="32"/>
  <c r="KC73" i="32"/>
  <c r="JS73" i="32" s="1"/>
  <c r="KD72" i="32"/>
  <c r="JX72" i="32"/>
  <c r="JY72" i="32" s="1"/>
  <c r="DG105" i="32"/>
  <c r="HH105" i="32"/>
  <c r="LE35" i="33"/>
  <c r="ED106" i="32"/>
  <c r="EE106" i="32" s="1"/>
  <c r="EH106" i="32" s="1"/>
  <c r="EL106" i="32"/>
  <c r="EI107" i="32"/>
  <c r="DY107" i="32" s="1"/>
  <c r="EJ106" i="32"/>
  <c r="FO105" i="32"/>
  <c r="FW106" i="32"/>
  <c r="FX106" i="32" s="1"/>
  <c r="GE106" i="32"/>
  <c r="GB107" i="32"/>
  <c r="FR107" i="32" s="1"/>
  <c r="GC106" i="32"/>
  <c r="IY107" i="32"/>
  <c r="IO107" i="32" s="1"/>
  <c r="IZ106" i="32"/>
  <c r="IT106" i="32"/>
  <c r="IU106" i="32" s="1"/>
  <c r="IX106" i="32" s="1"/>
  <c r="JB106" i="32"/>
  <c r="EZ105" i="32"/>
  <c r="KS72" i="32"/>
  <c r="KM72" i="32"/>
  <c r="KN72" i="32" s="1"/>
  <c r="KR73" i="32"/>
  <c r="KH73" i="32" s="1"/>
  <c r="JA105" i="32"/>
  <c r="IL105" i="32"/>
  <c r="CZ106" i="32"/>
  <c r="DA106" i="32" s="1"/>
  <c r="DD106" i="32" s="1"/>
  <c r="DH106" i="32"/>
  <c r="DE107" i="32"/>
  <c r="CU107" i="32" s="1"/>
  <c r="DF106" i="32"/>
  <c r="FA106" i="32"/>
  <c r="EX107" i="32"/>
  <c r="EN107" i="32" s="1"/>
  <c r="ES106" i="32"/>
  <c r="ET106" i="32" s="1"/>
  <c r="EY106" i="32"/>
  <c r="JL73" i="32"/>
  <c r="JE73" i="32" s="1"/>
  <c r="JF73" i="32" s="1"/>
  <c r="JG73" i="32" s="1"/>
  <c r="JK72" i="32"/>
  <c r="JM72" i="32"/>
  <c r="EK105" i="32"/>
  <c r="LV73" i="32"/>
  <c r="LL73" i="32" s="1"/>
  <c r="LQ72" i="32"/>
  <c r="LR72" i="32" s="1"/>
  <c r="LW72" i="32"/>
  <c r="IE106" i="32"/>
  <c r="IF106" i="32" s="1"/>
  <c r="IK106" i="32"/>
  <c r="IJ107" i="32"/>
  <c r="HZ107" i="32" s="1"/>
  <c r="IM106" i="32"/>
  <c r="HX106" i="32"/>
  <c r="HV106" i="32"/>
  <c r="HU107" i="32"/>
  <c r="HK107" i="32" s="1"/>
  <c r="HP106" i="32"/>
  <c r="HQ106" i="32" s="1"/>
  <c r="LH72" i="32"/>
  <c r="LG73" i="32"/>
  <c r="KW73" i="32" s="1"/>
  <c r="LB72" i="32"/>
  <c r="LC72" i="32" s="1"/>
  <c r="BX106" i="32"/>
  <c r="BY107" i="32"/>
  <c r="BR107" i="32" s="1"/>
  <c r="BS107" i="32" s="1"/>
  <c r="BT107" i="32" s="1"/>
  <c r="BU107" i="32" s="1"/>
  <c r="BZ106" i="32"/>
  <c r="BY36" i="33" l="1"/>
  <c r="CU36" i="33" s="1"/>
  <c r="CA36" i="33"/>
  <c r="CW36" i="33" s="1"/>
  <c r="EL35" i="33"/>
  <c r="IO36" i="33"/>
  <c r="AL36" i="33"/>
  <c r="BH36" i="33" s="1"/>
  <c r="CD36" i="33" s="1"/>
  <c r="EA36" i="33"/>
  <c r="QT35" i="33"/>
  <c r="OF35" i="33"/>
  <c r="MR36" i="33"/>
  <c r="MP36" i="33"/>
  <c r="AC36" i="33"/>
  <c r="AY36" i="33" s="1"/>
  <c r="BU36" i="33" s="1"/>
  <c r="BT36" i="33"/>
  <c r="CP36" i="33" s="1"/>
  <c r="IV37" i="33"/>
  <c r="AJ37" i="33"/>
  <c r="BF37" i="33" s="1"/>
  <c r="CB37" i="33" s="1"/>
  <c r="CX37" i="33" s="1"/>
  <c r="GC35" i="33"/>
  <c r="KI35" i="33"/>
  <c r="FU36" i="33"/>
  <c r="OG36" i="33" s="1"/>
  <c r="KA36" i="33"/>
  <c r="GI35" i="33"/>
  <c r="OU35" i="33" s="1"/>
  <c r="KO35" i="33"/>
  <c r="FY36" i="33"/>
  <c r="OK36" i="33" s="1"/>
  <c r="KE36" i="33"/>
  <c r="JG36" i="33"/>
  <c r="JP36" i="33"/>
  <c r="IX36" i="33"/>
  <c r="OA37" i="33"/>
  <c r="RK36" i="33"/>
  <c r="LF35" i="33"/>
  <c r="HK36" i="33"/>
  <c r="LQ37" i="33"/>
  <c r="GR36" i="33"/>
  <c r="LT37" i="33" s="1"/>
  <c r="GT36" i="33"/>
  <c r="HP36" i="33" s="1"/>
  <c r="DI36" i="33"/>
  <c r="FA36" i="33" s="1"/>
  <c r="DR36" i="33"/>
  <c r="FJ36" i="33" s="1"/>
  <c r="CH37" i="33"/>
  <c r="NJ36" i="33"/>
  <c r="IP37" i="33"/>
  <c r="AD37" i="33"/>
  <c r="AB33" i="32"/>
  <c r="AN107" i="32"/>
  <c r="AO107" i="32" s="1"/>
  <c r="AP107" i="32" s="1"/>
  <c r="AQ107" i="32" s="1"/>
  <c r="AW108" i="32" s="1"/>
  <c r="AM108" i="32" s="1"/>
  <c r="AV106" i="32"/>
  <c r="AY106" i="32" s="1"/>
  <c r="BK106" i="32"/>
  <c r="BN106" i="32" s="1"/>
  <c r="BC107" i="32"/>
  <c r="BD107" i="32" s="1"/>
  <c r="BE107" i="32" s="1"/>
  <c r="BF107" i="32" s="1"/>
  <c r="BV107" i="32"/>
  <c r="BW107" i="32" s="1"/>
  <c r="BZ107" i="32" s="1"/>
  <c r="CD107" i="32"/>
  <c r="CA108" i="32"/>
  <c r="BQ108" i="32" s="1"/>
  <c r="CB107" i="32"/>
  <c r="DG106" i="32"/>
  <c r="CC106" i="32"/>
  <c r="IG106" i="32"/>
  <c r="IH107" i="32"/>
  <c r="IA107" i="32" s="1"/>
  <c r="IB107" i="32" s="1"/>
  <c r="IC107" i="32" s="1"/>
  <c r="ID107" i="32" s="1"/>
  <c r="LS72" i="32"/>
  <c r="LT73" i="32"/>
  <c r="LM73" i="32" s="1"/>
  <c r="LN73" i="32" s="1"/>
  <c r="LO73" i="32" s="1"/>
  <c r="LU72" i="32"/>
  <c r="FO106" i="32"/>
  <c r="HH106" i="32"/>
  <c r="JZ72" i="32"/>
  <c r="KA73" i="32"/>
  <c r="JT73" i="32" s="1"/>
  <c r="JU73" i="32" s="1"/>
  <c r="JV73" i="32" s="1"/>
  <c r="KB72" i="32"/>
  <c r="AK33" i="32"/>
  <c r="AH33" i="32"/>
  <c r="X33" i="32"/>
  <c r="GN106" i="32"/>
  <c r="GO107" i="32"/>
  <c r="GH107" i="32" s="1"/>
  <c r="GI107" i="32" s="1"/>
  <c r="GJ107" i="32" s="1"/>
  <c r="GK107" i="32" s="1"/>
  <c r="GP106" i="32"/>
  <c r="DQ106" i="32"/>
  <c r="DR107" i="32"/>
  <c r="DK107" i="32" s="1"/>
  <c r="DL107" i="32" s="1"/>
  <c r="DM107" i="32" s="1"/>
  <c r="DN107" i="32" s="1"/>
  <c r="DS106" i="32"/>
  <c r="EK106" i="32"/>
  <c r="EU106" i="32"/>
  <c r="EV107" i="32"/>
  <c r="EO107" i="32" s="1"/>
  <c r="EP107" i="32" s="1"/>
  <c r="EQ107" i="32" s="1"/>
  <c r="ER107" i="32" s="1"/>
  <c r="II106" i="32"/>
  <c r="KP73" i="32"/>
  <c r="KI73" i="32" s="1"/>
  <c r="KJ73" i="32" s="1"/>
  <c r="KK73" i="32" s="1"/>
  <c r="KO72" i="32"/>
  <c r="KQ72" i="32"/>
  <c r="FY106" i="32"/>
  <c r="FZ107" i="32"/>
  <c r="FS107" i="32" s="1"/>
  <c r="FT107" i="32" s="1"/>
  <c r="FU107" i="32" s="1"/>
  <c r="FV107" i="32" s="1"/>
  <c r="GA106" i="32"/>
  <c r="EF106" i="32"/>
  <c r="EG107" i="32"/>
  <c r="DZ107" i="32" s="1"/>
  <c r="EA107" i="32" s="1"/>
  <c r="EB107" i="32" s="1"/>
  <c r="EC107" i="32" s="1"/>
  <c r="HR106" i="32"/>
  <c r="HS107" i="32"/>
  <c r="HL107" i="32" s="1"/>
  <c r="HM107" i="32" s="1"/>
  <c r="HN107" i="32" s="1"/>
  <c r="HO107" i="32" s="1"/>
  <c r="HT106" i="32"/>
  <c r="JQ73" i="32"/>
  <c r="JH73" i="32"/>
  <c r="JP72" i="32"/>
  <c r="FK107" i="32"/>
  <c r="FD107" i="32" s="1"/>
  <c r="FE107" i="32" s="1"/>
  <c r="FF107" i="32" s="1"/>
  <c r="FG107" i="32" s="1"/>
  <c r="FJ106" i="32"/>
  <c r="CM106" i="32"/>
  <c r="CN107" i="32"/>
  <c r="CG107" i="32" s="1"/>
  <c r="CH107" i="32" s="1"/>
  <c r="CI107" i="32" s="1"/>
  <c r="CJ107" i="32" s="1"/>
  <c r="CO106" i="32"/>
  <c r="LD72" i="32"/>
  <c r="LE73" i="32"/>
  <c r="KX73" i="32" s="1"/>
  <c r="KY73" i="32" s="1"/>
  <c r="KZ73" i="32" s="1"/>
  <c r="LF72" i="32"/>
  <c r="DB106" i="32"/>
  <c r="DC107" i="32"/>
  <c r="CV107" i="32" s="1"/>
  <c r="CW107" i="32" s="1"/>
  <c r="CX107" i="32" s="1"/>
  <c r="CY107" i="32" s="1"/>
  <c r="JA106" i="32"/>
  <c r="EW106" i="32"/>
  <c r="IV106" i="32"/>
  <c r="IW107" i="32"/>
  <c r="IP107" i="32" s="1"/>
  <c r="IQ107" i="32" s="1"/>
  <c r="IR107" i="32" s="1"/>
  <c r="IS107" i="32" s="1"/>
  <c r="KU36" i="33"/>
  <c r="HC106" i="32"/>
  <c r="HD107" i="32"/>
  <c r="GW107" i="32" s="1"/>
  <c r="GX107" i="32" s="1"/>
  <c r="GY107" i="32" s="1"/>
  <c r="GZ107" i="32" s="1"/>
  <c r="IY37" i="33" l="1"/>
  <c r="RC35" i="33"/>
  <c r="OO35" i="33"/>
  <c r="MQ36" i="33"/>
  <c r="MZ36" i="33"/>
  <c r="NK37" i="33"/>
  <c r="QY36" i="33"/>
  <c r="NO37" i="33"/>
  <c r="NY36" i="33"/>
  <c r="QU36" i="33"/>
  <c r="FS36" i="33"/>
  <c r="JY36" i="33"/>
  <c r="RI35" i="33"/>
  <c r="GD35" i="33"/>
  <c r="OP35" i="33" s="1"/>
  <c r="KJ35" i="33"/>
  <c r="JO36" i="33"/>
  <c r="JJ36" i="33"/>
  <c r="JR37" i="33"/>
  <c r="JQ36" i="33"/>
  <c r="JB37" i="33"/>
  <c r="AM37" i="33"/>
  <c r="BI37" i="33" s="1"/>
  <c r="CE37" i="33" s="1"/>
  <c r="HN36" i="33"/>
  <c r="PZ36" i="33"/>
  <c r="PD36" i="33" s="1"/>
  <c r="LV37" i="33"/>
  <c r="QB36" i="33"/>
  <c r="PF36" i="33" s="1"/>
  <c r="HB36" i="33"/>
  <c r="HX36" i="33" s="1"/>
  <c r="DS36" i="33"/>
  <c r="FK36" i="33" s="1"/>
  <c r="DD37" i="33"/>
  <c r="EV37" i="33" s="1"/>
  <c r="GS36" i="33"/>
  <c r="QA36" i="33" s="1"/>
  <c r="PE36" i="33" s="1"/>
  <c r="DQ36" i="33"/>
  <c r="FI36" i="33" s="1"/>
  <c r="DL36" i="33"/>
  <c r="FD36" i="33" s="1"/>
  <c r="DT37" i="33"/>
  <c r="FL37" i="33" s="1"/>
  <c r="CQ36" i="33"/>
  <c r="CZ36" i="33"/>
  <c r="NS36" i="33"/>
  <c r="AZ37" i="33"/>
  <c r="BV37" i="33" s="1"/>
  <c r="IH36" i="33"/>
  <c r="V36" i="33"/>
  <c r="AT107" i="32"/>
  <c r="AX107" i="32"/>
  <c r="AR107" i="32"/>
  <c r="AS107" i="32" s="1"/>
  <c r="AU108" i="32" s="1"/>
  <c r="AN108" i="32" s="1"/>
  <c r="AO108" i="32" s="1"/>
  <c r="AP108" i="32" s="1"/>
  <c r="AQ108" i="32" s="1"/>
  <c r="AZ107" i="32"/>
  <c r="IY108" i="32"/>
  <c r="IO108" i="32" s="1"/>
  <c r="JB107" i="32"/>
  <c r="IT107" i="32"/>
  <c r="IU107" i="32" s="1"/>
  <c r="IZ107" i="32"/>
  <c r="LA73" i="32"/>
  <c r="LJ73" i="32"/>
  <c r="KL73" i="32"/>
  <c r="KU73" i="32"/>
  <c r="CZ107" i="32"/>
  <c r="DA107" i="32" s="1"/>
  <c r="DF107" i="32"/>
  <c r="DE108" i="32"/>
  <c r="CU108" i="32" s="1"/>
  <c r="DH107" i="32"/>
  <c r="HA107" i="32"/>
  <c r="HB107" i="32" s="1"/>
  <c r="HI107" i="32"/>
  <c r="HG107" i="32"/>
  <c r="HF108" i="32"/>
  <c r="GV108" i="32" s="1"/>
  <c r="CK107" i="32"/>
  <c r="CL107" i="32" s="1"/>
  <c r="CO107" i="32" s="1"/>
  <c r="CQ107" i="32"/>
  <c r="CS107" i="32"/>
  <c r="CP108" i="32"/>
  <c r="CF108" i="32" s="1"/>
  <c r="EI108" i="32"/>
  <c r="DY108" i="32" s="1"/>
  <c r="EL107" i="32"/>
  <c r="ED107" i="32"/>
  <c r="EE107" i="32" s="1"/>
  <c r="EJ107" i="32"/>
  <c r="LI72" i="32"/>
  <c r="BM107" i="32"/>
  <c r="BO107" i="32"/>
  <c r="BL108" i="32"/>
  <c r="BB108" i="32" s="1"/>
  <c r="BG107" i="32"/>
  <c r="BH107" i="32" s="1"/>
  <c r="BI107" i="32"/>
  <c r="ES107" i="32"/>
  <c r="ET107" i="32" s="1"/>
  <c r="EW107" i="32" s="1"/>
  <c r="EY107" i="32"/>
  <c r="EX108" i="32"/>
  <c r="EN108" i="32" s="1"/>
  <c r="FA107" i="32"/>
  <c r="LY73" i="32"/>
  <c r="LP73" i="32"/>
  <c r="FP107" i="32"/>
  <c r="FM108" i="32"/>
  <c r="FC108" i="32" s="1"/>
  <c r="FH107" i="32"/>
  <c r="FI107" i="32" s="1"/>
  <c r="FN107" i="32"/>
  <c r="GE107" i="32"/>
  <c r="GB108" i="32"/>
  <c r="FR108" i="32" s="1"/>
  <c r="GC107" i="32"/>
  <c r="FW107" i="32"/>
  <c r="FX107" i="32" s="1"/>
  <c r="GA107" i="32" s="1"/>
  <c r="DW107" i="32"/>
  <c r="DO107" i="32"/>
  <c r="DP107" i="32" s="1"/>
  <c r="DS107" i="32" s="1"/>
  <c r="DU107" i="32"/>
  <c r="DT108" i="32"/>
  <c r="DJ108" i="32" s="1"/>
  <c r="IE107" i="32"/>
  <c r="IF107" i="32" s="1"/>
  <c r="II107" i="32" s="1"/>
  <c r="IK107" i="32"/>
  <c r="IJ108" i="32"/>
  <c r="HZ108" i="32" s="1"/>
  <c r="IM107" i="32"/>
  <c r="HW106" i="32"/>
  <c r="KT72" i="32"/>
  <c r="AF33" i="32"/>
  <c r="Y33" i="32"/>
  <c r="KE72" i="32"/>
  <c r="LX72" i="32"/>
  <c r="GT107" i="32"/>
  <c r="GQ108" i="32"/>
  <c r="GG108" i="32" s="1"/>
  <c r="GL107" i="32"/>
  <c r="GM107" i="32" s="1"/>
  <c r="GP107" i="32" s="1"/>
  <c r="GR107" i="32"/>
  <c r="EZ106" i="32"/>
  <c r="JW73" i="32"/>
  <c r="KF73" i="32"/>
  <c r="HV107" i="32"/>
  <c r="HU108" i="32"/>
  <c r="HK108" i="32" s="1"/>
  <c r="HP107" i="32"/>
  <c r="HQ107" i="32" s="1"/>
  <c r="HX107" i="32"/>
  <c r="GD106" i="32"/>
  <c r="IL106" i="32"/>
  <c r="GS106" i="32"/>
  <c r="CC107" i="32"/>
  <c r="CR106" i="32"/>
  <c r="JN74" i="32"/>
  <c r="JD74" i="32" s="1"/>
  <c r="JI73" i="32"/>
  <c r="JJ73" i="32" s="1"/>
  <c r="JO73" i="32"/>
  <c r="DV106" i="32"/>
  <c r="BX107" i="32"/>
  <c r="BY108" i="32"/>
  <c r="BR108" i="32" s="1"/>
  <c r="BS108" i="32" s="1"/>
  <c r="BT108" i="32" s="1"/>
  <c r="BU108" i="32" s="1"/>
  <c r="W37" i="33" l="1"/>
  <c r="AS37" i="33" s="1"/>
  <c r="EE36" i="33"/>
  <c r="EF36" i="33"/>
  <c r="AK36" i="33"/>
  <c r="BG36" i="33" s="1"/>
  <c r="CC36" i="33" s="1"/>
  <c r="CY36" i="33" s="1"/>
  <c r="AA37" i="33"/>
  <c r="AW37" i="33" s="1"/>
  <c r="BS37" i="33" s="1"/>
  <c r="ED36" i="33"/>
  <c r="QS36" i="33"/>
  <c r="OE36" i="33"/>
  <c r="MY36" i="33"/>
  <c r="NB37" i="33"/>
  <c r="ML37" i="33"/>
  <c r="MT36" i="33"/>
  <c r="NA36" i="33"/>
  <c r="II37" i="33"/>
  <c r="IM37" i="33"/>
  <c r="NT36" i="33"/>
  <c r="IW36" i="33"/>
  <c r="RD35" i="33"/>
  <c r="JT36" i="33"/>
  <c r="JK36" i="33"/>
  <c r="GN37" i="33"/>
  <c r="HJ37" i="33" s="1"/>
  <c r="KX36" i="33"/>
  <c r="LU37" i="33"/>
  <c r="KZ36" i="33"/>
  <c r="QJ36" i="33"/>
  <c r="PN36" i="33" s="1"/>
  <c r="MD37" i="33"/>
  <c r="HC36" i="33"/>
  <c r="HY36" i="33" s="1"/>
  <c r="HD37" i="33"/>
  <c r="MF38" i="33" s="1"/>
  <c r="HO36" i="33"/>
  <c r="HA36" i="33"/>
  <c r="MC37" i="33" s="1"/>
  <c r="DV36" i="33"/>
  <c r="FN36" i="33" s="1"/>
  <c r="DM36" i="33"/>
  <c r="FE36" i="33" s="1"/>
  <c r="GV36" i="33"/>
  <c r="LX37" i="33" s="1"/>
  <c r="DA37" i="33"/>
  <c r="CR37" i="33"/>
  <c r="NI37" i="33"/>
  <c r="AE36" i="33"/>
  <c r="IQ36" i="33"/>
  <c r="AR36" i="33"/>
  <c r="BN36" i="33" s="1"/>
  <c r="AV107" i="32"/>
  <c r="AY107" i="32" s="1"/>
  <c r="BV108" i="32"/>
  <c r="BW108" i="32" s="1"/>
  <c r="CB108" i="32"/>
  <c r="CA109" i="32"/>
  <c r="BQ109" i="32" s="1"/>
  <c r="CD108" i="32"/>
  <c r="GS107" i="32"/>
  <c r="AT108" i="32"/>
  <c r="AW109" i="32"/>
  <c r="AM109" i="32" s="1"/>
  <c r="AR108" i="32"/>
  <c r="AS108" i="32" s="1"/>
  <c r="AU109" i="32" s="1"/>
  <c r="AZ108" i="32"/>
  <c r="AX108" i="32"/>
  <c r="GD107" i="32"/>
  <c r="IG107" i="32"/>
  <c r="IH108" i="32"/>
  <c r="IA108" i="32" s="1"/>
  <c r="IB108" i="32" s="1"/>
  <c r="IC108" i="32" s="1"/>
  <c r="ID108" i="32" s="1"/>
  <c r="FJ107" i="32"/>
  <c r="FK108" i="32"/>
  <c r="FD108" i="32" s="1"/>
  <c r="FE108" i="32" s="1"/>
  <c r="FF108" i="32" s="1"/>
  <c r="FG108" i="32" s="1"/>
  <c r="FL107" i="32"/>
  <c r="EU107" i="32"/>
  <c r="EV108" i="32"/>
  <c r="EO108" i="32" s="1"/>
  <c r="EP108" i="32" s="1"/>
  <c r="EQ108" i="32" s="1"/>
  <c r="ER108" i="32" s="1"/>
  <c r="BJ108" i="32"/>
  <c r="BC108" i="32" s="1"/>
  <c r="BD108" i="32" s="1"/>
  <c r="BE108" i="32" s="1"/>
  <c r="BF108" i="32" s="1"/>
  <c r="BK107" i="32"/>
  <c r="KY36" i="33"/>
  <c r="EZ107" i="32"/>
  <c r="AE34" i="32"/>
  <c r="Z33" i="32"/>
  <c r="AC33" i="32" s="1"/>
  <c r="AJ33" i="32"/>
  <c r="DQ107" i="32"/>
  <c r="DR108" i="32"/>
  <c r="DK108" i="32" s="1"/>
  <c r="DL108" i="32" s="1"/>
  <c r="DM108" i="32" s="1"/>
  <c r="DN108" i="32" s="1"/>
  <c r="KR74" i="32"/>
  <c r="KH74" i="32" s="1"/>
  <c r="KS73" i="32"/>
  <c r="KM73" i="32"/>
  <c r="KN73" i="32" s="1"/>
  <c r="IV107" i="32"/>
  <c r="IW108" i="32"/>
  <c r="IP108" i="32" s="1"/>
  <c r="IQ108" i="32" s="1"/>
  <c r="IR108" i="32" s="1"/>
  <c r="IS108" i="32" s="1"/>
  <c r="IX107" i="32"/>
  <c r="JK73" i="32"/>
  <c r="JL74" i="32"/>
  <c r="JE74" i="32" s="1"/>
  <c r="JF74" i="32" s="1"/>
  <c r="JG74" i="32" s="1"/>
  <c r="JM73" i="32"/>
  <c r="CR107" i="32"/>
  <c r="LQ73" i="32"/>
  <c r="LR73" i="32" s="1"/>
  <c r="LV74" i="32"/>
  <c r="LL74" i="32" s="1"/>
  <c r="LW73" i="32"/>
  <c r="CM107" i="32"/>
  <c r="CN108" i="32"/>
  <c r="CG108" i="32" s="1"/>
  <c r="CH108" i="32" s="1"/>
  <c r="CI108" i="32" s="1"/>
  <c r="CJ108" i="32" s="1"/>
  <c r="HC107" i="32"/>
  <c r="HD108" i="32"/>
  <c r="GW108" i="32" s="1"/>
  <c r="GX108" i="32" s="1"/>
  <c r="GY108" i="32" s="1"/>
  <c r="GZ108" i="32" s="1"/>
  <c r="HE107" i="32"/>
  <c r="DB107" i="32"/>
  <c r="DC108" i="32"/>
  <c r="CV108" i="32" s="1"/>
  <c r="CW108" i="32" s="1"/>
  <c r="CX108" i="32" s="1"/>
  <c r="CY108" i="32" s="1"/>
  <c r="DD107" i="32"/>
  <c r="DV107" i="32"/>
  <c r="IL107" i="32"/>
  <c r="HS108" i="32"/>
  <c r="HL108" i="32" s="1"/>
  <c r="HM108" i="32" s="1"/>
  <c r="HN108" i="32" s="1"/>
  <c r="HO108" i="32" s="1"/>
  <c r="HR107" i="32"/>
  <c r="KD73" i="32"/>
  <c r="KC74" i="32"/>
  <c r="JS74" i="32" s="1"/>
  <c r="JX73" i="32"/>
  <c r="JY73" i="32" s="1"/>
  <c r="GN107" i="32"/>
  <c r="GO108" i="32"/>
  <c r="GH108" i="32" s="1"/>
  <c r="GI108" i="32" s="1"/>
  <c r="GJ108" i="32" s="1"/>
  <c r="GK108" i="32" s="1"/>
  <c r="HT107" i="32"/>
  <c r="FY107" i="32"/>
  <c r="FZ108" i="32"/>
  <c r="FS108" i="32" s="1"/>
  <c r="FT108" i="32" s="1"/>
  <c r="FU108" i="32" s="1"/>
  <c r="FV108" i="32" s="1"/>
  <c r="EF107" i="32"/>
  <c r="EG108" i="32"/>
  <c r="DZ108" i="32" s="1"/>
  <c r="EA108" i="32" s="1"/>
  <c r="EB108" i="32" s="1"/>
  <c r="EC108" i="32" s="1"/>
  <c r="EH107" i="32"/>
  <c r="LH73" i="32"/>
  <c r="LG74" i="32"/>
  <c r="KW74" i="32" s="1"/>
  <c r="LB73" i="32"/>
  <c r="LC73" i="32" s="1"/>
  <c r="BO37" i="33" l="1"/>
  <c r="CK37" i="33" s="1"/>
  <c r="JE37" i="33" s="1"/>
  <c r="AF36" i="33"/>
  <c r="BB36" i="33" s="1"/>
  <c r="EN36" i="33"/>
  <c r="MU36" i="33"/>
  <c r="KD36" i="33"/>
  <c r="ND36" i="33"/>
  <c r="IR36" i="33"/>
  <c r="FW36" i="33"/>
  <c r="OI36" i="33" s="1"/>
  <c r="KC36" i="33"/>
  <c r="FV36" i="33"/>
  <c r="KB36" i="33"/>
  <c r="LH36" i="33"/>
  <c r="JU37" i="33"/>
  <c r="JS36" i="33"/>
  <c r="JL37" i="33"/>
  <c r="PV37" i="33"/>
  <c r="OZ37" i="33" s="1"/>
  <c r="LP38" i="33"/>
  <c r="FX36" i="33"/>
  <c r="HZ37" i="33"/>
  <c r="QL37" i="33"/>
  <c r="PP37" i="33" s="1"/>
  <c r="ME37" i="33"/>
  <c r="HF36" i="33"/>
  <c r="QN36" i="33" s="1"/>
  <c r="PR36" i="33" s="1"/>
  <c r="QK36" i="33"/>
  <c r="PO36" i="33" s="1"/>
  <c r="QI36" i="33"/>
  <c r="PM36" i="33" s="1"/>
  <c r="QD36" i="33"/>
  <c r="PH36" i="33" s="1"/>
  <c r="HW36" i="33"/>
  <c r="GW36" i="33"/>
  <c r="HS36" i="33" s="1"/>
  <c r="DW37" i="33"/>
  <c r="FO37" i="33" s="1"/>
  <c r="HR36" i="33"/>
  <c r="DU36" i="33"/>
  <c r="FM36" i="33" s="1"/>
  <c r="DN37" i="33"/>
  <c r="FF37" i="33" s="1"/>
  <c r="CJ36" i="33"/>
  <c r="CO37" i="33"/>
  <c r="BA36" i="33"/>
  <c r="BW36" i="33" s="1"/>
  <c r="IG37" i="33"/>
  <c r="U37" i="33"/>
  <c r="AN109" i="32"/>
  <c r="AO109" i="32" s="1"/>
  <c r="AP109" i="32" s="1"/>
  <c r="AQ109" i="32" s="1"/>
  <c r="AV108" i="32"/>
  <c r="AY108" i="32" s="1"/>
  <c r="GQ109" i="32"/>
  <c r="GG109" i="32" s="1"/>
  <c r="GR108" i="32"/>
  <c r="GL108" i="32"/>
  <c r="GM108" i="32" s="1"/>
  <c r="GT108" i="32"/>
  <c r="DE109" i="32"/>
  <c r="CU109" i="32" s="1"/>
  <c r="DH108" i="32"/>
  <c r="CZ108" i="32"/>
  <c r="DA108" i="32" s="1"/>
  <c r="DD108" i="32" s="1"/>
  <c r="DF108" i="32"/>
  <c r="GB109" i="32"/>
  <c r="FR109" i="32" s="1"/>
  <c r="GC108" i="32"/>
  <c r="FW108" i="32"/>
  <c r="FX108" i="32" s="1"/>
  <c r="GE108" i="32"/>
  <c r="HV108" i="32"/>
  <c r="HU109" i="32"/>
  <c r="HK109" i="32" s="1"/>
  <c r="HX108" i="32"/>
  <c r="HP108" i="32"/>
  <c r="HQ108" i="32" s="1"/>
  <c r="HT108" i="32" s="1"/>
  <c r="EJ108" i="32"/>
  <c r="EI109" i="32"/>
  <c r="DY109" i="32" s="1"/>
  <c r="ED108" i="32"/>
  <c r="EE108" i="32" s="1"/>
  <c r="EH108" i="32" s="1"/>
  <c r="EL108" i="32"/>
  <c r="DG107" i="32"/>
  <c r="IJ109" i="32"/>
  <c r="HZ109" i="32" s="1"/>
  <c r="IE108" i="32"/>
  <c r="IF108" i="32" s="1"/>
  <c r="IK108" i="32"/>
  <c r="IM108" i="32"/>
  <c r="JP73" i="32"/>
  <c r="KO73" i="32"/>
  <c r="KP74" i="32"/>
  <c r="KI74" i="32" s="1"/>
  <c r="KJ74" i="32" s="1"/>
  <c r="KK74" i="32" s="1"/>
  <c r="KQ73" i="32"/>
  <c r="LD73" i="32"/>
  <c r="LE74" i="32"/>
  <c r="KX74" i="32" s="1"/>
  <c r="KY74" i="32" s="1"/>
  <c r="KZ74" i="32" s="1"/>
  <c r="LF73" i="32"/>
  <c r="EK107" i="32"/>
  <c r="LS73" i="32"/>
  <c r="LT74" i="32"/>
  <c r="LM74" i="32" s="1"/>
  <c r="LN74" i="32" s="1"/>
  <c r="LO74" i="32" s="1"/>
  <c r="LU73" i="32"/>
  <c r="JA107" i="32"/>
  <c r="BO108" i="32"/>
  <c r="BM108" i="32"/>
  <c r="BG108" i="32"/>
  <c r="BH108" i="32" s="1"/>
  <c r="BJ109" i="32" s="1"/>
  <c r="BI108" i="32"/>
  <c r="BL109" i="32"/>
  <c r="BB109" i="32" s="1"/>
  <c r="BN107" i="32"/>
  <c r="IY109" i="32"/>
  <c r="IO109" i="32" s="1"/>
  <c r="IZ108" i="32"/>
  <c r="JB108" i="32"/>
  <c r="IT108" i="32"/>
  <c r="IU108" i="32" s="1"/>
  <c r="HA108" i="32"/>
  <c r="HB108" i="32" s="1"/>
  <c r="HE108" i="32" s="1"/>
  <c r="HI108" i="32"/>
  <c r="HF109" i="32"/>
  <c r="GV109" i="32" s="1"/>
  <c r="HG108" i="32"/>
  <c r="DW108" i="32"/>
  <c r="DO108" i="32"/>
  <c r="DP108" i="32" s="1"/>
  <c r="DU108" i="32"/>
  <c r="DT109" i="32"/>
  <c r="DJ109" i="32" s="1"/>
  <c r="JZ73" i="32"/>
  <c r="KA74" i="32"/>
  <c r="JT74" i="32" s="1"/>
  <c r="JU74" i="32" s="1"/>
  <c r="JV74" i="32" s="1"/>
  <c r="KB73" i="32"/>
  <c r="JQ74" i="32"/>
  <c r="JH74" i="32"/>
  <c r="EX109" i="32"/>
  <c r="EN109" i="32" s="1"/>
  <c r="EY108" i="32"/>
  <c r="ES108" i="32"/>
  <c r="ET108" i="32" s="1"/>
  <c r="FA108" i="32"/>
  <c r="FO107" i="32"/>
  <c r="CQ108" i="32"/>
  <c r="CP109" i="32"/>
  <c r="CF109" i="32" s="1"/>
  <c r="CS108" i="32"/>
  <c r="CK108" i="32"/>
  <c r="CL108" i="32" s="1"/>
  <c r="HW107" i="32"/>
  <c r="HH107" i="32"/>
  <c r="FH108" i="32"/>
  <c r="FI108" i="32" s="1"/>
  <c r="FN108" i="32"/>
  <c r="FM109" i="32"/>
  <c r="FC109" i="32" s="1"/>
  <c r="FP108" i="32"/>
  <c r="AI33" i="32"/>
  <c r="BX108" i="32"/>
  <c r="BY109" i="32"/>
  <c r="BR109" i="32" s="1"/>
  <c r="BS109" i="32" s="1"/>
  <c r="BT109" i="32" s="1"/>
  <c r="BU109" i="32" s="1"/>
  <c r="BZ108" i="32"/>
  <c r="DG37" i="33" l="1"/>
  <c r="EY37" i="33" s="1"/>
  <c r="MO37" i="33" s="1"/>
  <c r="BX36" i="33"/>
  <c r="CT36" i="33" s="1"/>
  <c r="EH36" i="33"/>
  <c r="EM36" i="33"/>
  <c r="EP37" i="33"/>
  <c r="DZ37" i="33"/>
  <c r="EO36" i="33"/>
  <c r="ER36" i="33"/>
  <c r="QX36" i="33"/>
  <c r="OJ36" i="33"/>
  <c r="NL37" i="33"/>
  <c r="OH36" i="33"/>
  <c r="QW36" i="33"/>
  <c r="NE37" i="33"/>
  <c r="NC36" i="33"/>
  <c r="MV37" i="33"/>
  <c r="QV36" i="33"/>
  <c r="GF36" i="33"/>
  <c r="OR36" i="33" s="1"/>
  <c r="KL36" i="33"/>
  <c r="NN37" i="33"/>
  <c r="LY37" i="33"/>
  <c r="KT37" i="33"/>
  <c r="JI37" i="33"/>
  <c r="JD36" i="33"/>
  <c r="LB36" i="33"/>
  <c r="LJ37" i="33"/>
  <c r="LI36" i="33"/>
  <c r="IB36" i="33"/>
  <c r="MH37" i="33"/>
  <c r="LG36" i="33"/>
  <c r="HE36" i="33"/>
  <c r="IA36" i="33" s="1"/>
  <c r="QE36" i="33"/>
  <c r="PI36" i="33" s="1"/>
  <c r="HG37" i="33"/>
  <c r="IC37" i="33" s="1"/>
  <c r="GX37" i="33"/>
  <c r="LZ38" i="33" s="1"/>
  <c r="DF36" i="33"/>
  <c r="EX36" i="33" s="1"/>
  <c r="DK37" i="33"/>
  <c r="FC37" i="33" s="1"/>
  <c r="CS36" i="33"/>
  <c r="LL36" i="33"/>
  <c r="AQ37" i="33"/>
  <c r="BM37" i="33" s="1"/>
  <c r="NM37" i="33"/>
  <c r="BC109" i="32"/>
  <c r="BD109" i="32" s="1"/>
  <c r="BE109" i="32" s="1"/>
  <c r="BF109" i="32" s="1"/>
  <c r="CB109" i="32"/>
  <c r="CA110" i="32"/>
  <c r="BQ110" i="32" s="1"/>
  <c r="BV109" i="32"/>
  <c r="BW109" i="32" s="1"/>
  <c r="BZ109" i="32" s="1"/>
  <c r="CD109" i="32"/>
  <c r="LA74" i="32"/>
  <c r="LJ74" i="32"/>
  <c r="HH108" i="32"/>
  <c r="LP74" i="32"/>
  <c r="LY74" i="32"/>
  <c r="CC108" i="32"/>
  <c r="IV108" i="32"/>
  <c r="IW109" i="32"/>
  <c r="IP109" i="32" s="1"/>
  <c r="IQ109" i="32" s="1"/>
  <c r="IR109" i="32" s="1"/>
  <c r="IS109" i="32" s="1"/>
  <c r="LX73" i="32"/>
  <c r="HR108" i="32"/>
  <c r="HS109" i="32"/>
  <c r="HL109" i="32" s="1"/>
  <c r="HM109" i="32" s="1"/>
  <c r="HN109" i="32" s="1"/>
  <c r="HO109" i="32" s="1"/>
  <c r="FJ108" i="32"/>
  <c r="FK109" i="32"/>
  <c r="FD109" i="32" s="1"/>
  <c r="FE109" i="32" s="1"/>
  <c r="FF109" i="32" s="1"/>
  <c r="FG109" i="32" s="1"/>
  <c r="KE73" i="32"/>
  <c r="EK108" i="32"/>
  <c r="KT73" i="32"/>
  <c r="FY108" i="32"/>
  <c r="FZ109" i="32"/>
  <c r="FS109" i="32" s="1"/>
  <c r="FT109" i="32" s="1"/>
  <c r="FU109" i="32" s="1"/>
  <c r="FV109" i="32" s="1"/>
  <c r="GA108" i="32"/>
  <c r="DB108" i="32"/>
  <c r="DC109" i="32"/>
  <c r="CV109" i="32" s="1"/>
  <c r="CW109" i="32" s="1"/>
  <c r="CX109" i="32" s="1"/>
  <c r="CY109" i="32" s="1"/>
  <c r="GN108" i="32"/>
  <c r="GO109" i="32"/>
  <c r="GH109" i="32" s="1"/>
  <c r="GI109" i="32" s="1"/>
  <c r="GJ109" i="32" s="1"/>
  <c r="GK109" i="32" s="1"/>
  <c r="GP108" i="32"/>
  <c r="AG34" i="32"/>
  <c r="AD33" i="32"/>
  <c r="JW74" i="32"/>
  <c r="KF74" i="32"/>
  <c r="HW108" i="32"/>
  <c r="CM108" i="32"/>
  <c r="CN109" i="32"/>
  <c r="CG109" i="32" s="1"/>
  <c r="CH109" i="32" s="1"/>
  <c r="CI109" i="32" s="1"/>
  <c r="CJ109" i="32" s="1"/>
  <c r="CO108" i="32"/>
  <c r="JO74" i="32"/>
  <c r="JN75" i="32"/>
  <c r="JD75" i="32" s="1"/>
  <c r="JI74" i="32"/>
  <c r="JJ74" i="32" s="1"/>
  <c r="DQ108" i="32"/>
  <c r="DR109" i="32"/>
  <c r="DK109" i="32" s="1"/>
  <c r="DL109" i="32" s="1"/>
  <c r="DM109" i="32" s="1"/>
  <c r="DN109" i="32" s="1"/>
  <c r="DS108" i="32"/>
  <c r="BK108" i="32"/>
  <c r="DG108" i="32"/>
  <c r="FL108" i="32"/>
  <c r="KL74" i="32"/>
  <c r="KU74" i="32"/>
  <c r="EU108" i="32"/>
  <c r="EV109" i="32"/>
  <c r="EO109" i="32" s="1"/>
  <c r="EP109" i="32" s="1"/>
  <c r="EQ109" i="32" s="1"/>
  <c r="ER109" i="32" s="1"/>
  <c r="EW108" i="32"/>
  <c r="HC108" i="32"/>
  <c r="HD109" i="32"/>
  <c r="GW109" i="32" s="1"/>
  <c r="GX109" i="32" s="1"/>
  <c r="GY109" i="32" s="1"/>
  <c r="GZ109" i="32" s="1"/>
  <c r="AW110" i="32"/>
  <c r="AM110" i="32" s="1"/>
  <c r="AT109" i="32"/>
  <c r="AR109" i="32"/>
  <c r="AS109" i="32" s="1"/>
  <c r="AX109" i="32"/>
  <c r="AZ109" i="32"/>
  <c r="IX108" i="32"/>
  <c r="LI73" i="32"/>
  <c r="IH109" i="32"/>
  <c r="IA109" i="32" s="1"/>
  <c r="IB109" i="32" s="1"/>
  <c r="IC109" i="32" s="1"/>
  <c r="ID109" i="32" s="1"/>
  <c r="IG108" i="32"/>
  <c r="II108" i="32"/>
  <c r="EG109" i="32"/>
  <c r="DZ109" i="32" s="1"/>
  <c r="EA109" i="32" s="1"/>
  <c r="EB109" i="32" s="1"/>
  <c r="EC109" i="32" s="1"/>
  <c r="EF108" i="32"/>
  <c r="GQ37" i="33" l="1"/>
  <c r="HM37" i="33" s="1"/>
  <c r="X37" i="33"/>
  <c r="AT37" i="33" s="1"/>
  <c r="EI36" i="33"/>
  <c r="IL37" i="33"/>
  <c r="IJ37" i="33"/>
  <c r="KK36" i="33"/>
  <c r="MS37" i="33"/>
  <c r="KN37" i="33"/>
  <c r="GP36" i="33"/>
  <c r="PX36" i="33" s="1"/>
  <c r="PB36" i="33" s="1"/>
  <c r="Z37" i="33"/>
  <c r="AV37" i="33" s="1"/>
  <c r="BR37" i="33" s="1"/>
  <c r="NV37" i="33"/>
  <c r="GJ36" i="33"/>
  <c r="OV36" i="33" s="1"/>
  <c r="KP36" i="33"/>
  <c r="RF36" i="33"/>
  <c r="FZ36" i="33"/>
  <c r="KF36" i="33"/>
  <c r="FR37" i="33"/>
  <c r="JX37" i="33"/>
  <c r="GG36" i="33"/>
  <c r="KM36" i="33"/>
  <c r="MN36" i="33"/>
  <c r="JN36" i="33"/>
  <c r="JM36" i="33"/>
  <c r="GH37" i="33"/>
  <c r="GE36" i="33"/>
  <c r="QF37" i="33"/>
  <c r="PJ37" i="33" s="1"/>
  <c r="QO37" i="33"/>
  <c r="PS37" i="33" s="1"/>
  <c r="LC36" i="33"/>
  <c r="MI38" i="33"/>
  <c r="QM36" i="33"/>
  <c r="PQ36" i="33" s="1"/>
  <c r="MG37" i="33"/>
  <c r="HT37" i="33"/>
  <c r="GU37" i="33"/>
  <c r="QC37" i="33" s="1"/>
  <c r="PG37" i="33" s="1"/>
  <c r="DP36" i="33"/>
  <c r="FH36" i="33" s="1"/>
  <c r="DO36" i="33"/>
  <c r="FG36" i="33" s="1"/>
  <c r="CI37" i="33"/>
  <c r="Y37" i="33"/>
  <c r="IK37" i="33"/>
  <c r="HA109" i="32"/>
  <c r="HB109" i="32" s="1"/>
  <c r="HG109" i="32"/>
  <c r="HF110" i="32"/>
  <c r="GV110" i="32" s="1"/>
  <c r="HI109" i="32"/>
  <c r="EJ109" i="32"/>
  <c r="EI110" i="32"/>
  <c r="DY110" i="32" s="1"/>
  <c r="ED109" i="32"/>
  <c r="EE109" i="32" s="1"/>
  <c r="EL109" i="32"/>
  <c r="EY109" i="32"/>
  <c r="ES109" i="32"/>
  <c r="ET109" i="32" s="1"/>
  <c r="EW109" i="32" s="1"/>
  <c r="EX110" i="32"/>
  <c r="EN110" i="32" s="1"/>
  <c r="FA109" i="32"/>
  <c r="FH109" i="32"/>
  <c r="FI109" i="32" s="1"/>
  <c r="FL109" i="32" s="1"/>
  <c r="FN109" i="32"/>
  <c r="FM110" i="32"/>
  <c r="FC110" i="32" s="1"/>
  <c r="FP109" i="32"/>
  <c r="CP110" i="32"/>
  <c r="CF110" i="32" s="1"/>
  <c r="CQ109" i="32"/>
  <c r="CK109" i="32"/>
  <c r="CL109" i="32" s="1"/>
  <c r="CO109" i="32" s="1"/>
  <c r="CS109" i="32"/>
  <c r="IK109" i="32"/>
  <c r="IE109" i="32"/>
  <c r="IF109" i="32" s="1"/>
  <c r="II109" i="32" s="1"/>
  <c r="IM109" i="32"/>
  <c r="IJ110" i="32"/>
  <c r="HZ110" i="32" s="1"/>
  <c r="DT110" i="32"/>
  <c r="DJ110" i="32" s="1"/>
  <c r="DW109" i="32"/>
  <c r="DU109" i="32"/>
  <c r="DO109" i="32"/>
  <c r="DP109" i="32" s="1"/>
  <c r="DS109" i="32" s="1"/>
  <c r="GR109" i="32"/>
  <c r="GQ110" i="32"/>
  <c r="GG110" i="32" s="1"/>
  <c r="GT109" i="32"/>
  <c r="GL109" i="32"/>
  <c r="GM109" i="32" s="1"/>
  <c r="GP109" i="32" s="1"/>
  <c r="HV109" i="32"/>
  <c r="HU110" i="32"/>
  <c r="HK110" i="32" s="1"/>
  <c r="HP109" i="32"/>
  <c r="HQ109" i="32" s="1"/>
  <c r="HX109" i="32"/>
  <c r="BN108" i="32"/>
  <c r="CR108" i="32"/>
  <c r="GD108" i="32"/>
  <c r="IL108" i="32"/>
  <c r="EZ108" i="32"/>
  <c r="KR75" i="32"/>
  <c r="KH75" i="32" s="1"/>
  <c r="KS74" i="32"/>
  <c r="KM74" i="32"/>
  <c r="KN74" i="32" s="1"/>
  <c r="JK74" i="32"/>
  <c r="JL75" i="32"/>
  <c r="JE75" i="32" s="1"/>
  <c r="JF75" i="32" s="1"/>
  <c r="JG75" i="32" s="1"/>
  <c r="JM74" i="32"/>
  <c r="BI109" i="32"/>
  <c r="BO109" i="32"/>
  <c r="BL110" i="32"/>
  <c r="BB110" i="32" s="1"/>
  <c r="BM109" i="32"/>
  <c r="BG109" i="32"/>
  <c r="BH109" i="32" s="1"/>
  <c r="BJ110" i="32" s="1"/>
  <c r="BX109" i="32"/>
  <c r="BY110" i="32"/>
  <c r="BR110" i="32" s="1"/>
  <c r="BS110" i="32" s="1"/>
  <c r="BT110" i="32" s="1"/>
  <c r="BU110" i="32" s="1"/>
  <c r="GB110" i="32"/>
  <c r="FR110" i="32" s="1"/>
  <c r="FW109" i="32"/>
  <c r="FX109" i="32" s="1"/>
  <c r="GA109" i="32" s="1"/>
  <c r="GC109" i="32"/>
  <c r="GE109" i="32"/>
  <c r="JA108" i="32"/>
  <c r="IY110" i="32"/>
  <c r="IO110" i="32" s="1"/>
  <c r="IT109" i="32"/>
  <c r="IU109" i="32" s="1"/>
  <c r="IX109" i="32" s="1"/>
  <c r="JB109" i="32"/>
  <c r="IZ109" i="32"/>
  <c r="FO108" i="32"/>
  <c r="DV108" i="32"/>
  <c r="JX74" i="32"/>
  <c r="JY74" i="32" s="1"/>
  <c r="KD74" i="32"/>
  <c r="KC75" i="32"/>
  <c r="JS75" i="32" s="1"/>
  <c r="CC109" i="32"/>
  <c r="LG75" i="32"/>
  <c r="KW75" i="32" s="1"/>
  <c r="LB74" i="32"/>
  <c r="LC74" i="32" s="1"/>
  <c r="LH74" i="32"/>
  <c r="CZ109" i="32"/>
  <c r="DA109" i="32" s="1"/>
  <c r="DF109" i="32"/>
  <c r="DE110" i="32"/>
  <c r="CU110" i="32" s="1"/>
  <c r="DH109" i="32"/>
  <c r="AU110" i="32"/>
  <c r="AN110" i="32" s="1"/>
  <c r="AO110" i="32" s="1"/>
  <c r="AP110" i="32" s="1"/>
  <c r="AQ110" i="32" s="1"/>
  <c r="AV109" i="32"/>
  <c r="S34" i="32"/>
  <c r="T34" i="32" s="1"/>
  <c r="AA34" i="32"/>
  <c r="GS108" i="32"/>
  <c r="LV75" i="32"/>
  <c r="LL75" i="32" s="1"/>
  <c r="LW74" i="32"/>
  <c r="LQ74" i="32"/>
  <c r="LR74" i="32" s="1"/>
  <c r="PY37" i="33" l="1"/>
  <c r="PC37" i="33" s="1"/>
  <c r="EC37" i="33" s="1"/>
  <c r="LS38" i="33"/>
  <c r="BP37" i="33"/>
  <c r="CL37" i="33" s="1"/>
  <c r="JF37" i="33" s="1"/>
  <c r="EQ36" i="33"/>
  <c r="EG37" i="33"/>
  <c r="EB36" i="33"/>
  <c r="EJ37" i="33"/>
  <c r="ES37" i="33"/>
  <c r="AH37" i="33"/>
  <c r="BD37" i="33" s="1"/>
  <c r="BZ37" i="33" s="1"/>
  <c r="NU37" i="33"/>
  <c r="OQ36" i="33"/>
  <c r="QR37" i="33"/>
  <c r="OD37" i="33"/>
  <c r="NX38" i="33"/>
  <c r="OT37" i="33"/>
  <c r="RG36" i="33"/>
  <c r="OS36" i="33"/>
  <c r="QZ36" i="33"/>
  <c r="OL36" i="33"/>
  <c r="IT37" i="33"/>
  <c r="KG36" i="33"/>
  <c r="HL36" i="33"/>
  <c r="MW36" i="33"/>
  <c r="KV36" i="33"/>
  <c r="LR37" i="33"/>
  <c r="MX36" i="33"/>
  <c r="NH38" i="33"/>
  <c r="NW37" i="33"/>
  <c r="NP37" i="33"/>
  <c r="JC37" i="33"/>
  <c r="LD37" i="33"/>
  <c r="RE36" i="33"/>
  <c r="RH37" i="33"/>
  <c r="GA36" i="33"/>
  <c r="LM37" i="33"/>
  <c r="LK36" i="33"/>
  <c r="LW38" i="33"/>
  <c r="HQ37" i="33"/>
  <c r="GY36" i="33"/>
  <c r="MA37" i="33" s="1"/>
  <c r="GZ36" i="33"/>
  <c r="QH36" i="33" s="1"/>
  <c r="PL36" i="33" s="1"/>
  <c r="DE37" i="33"/>
  <c r="EW37" i="33" s="1"/>
  <c r="CN37" i="33"/>
  <c r="RJ36" i="33"/>
  <c r="NZ37" i="33"/>
  <c r="LA37" i="33"/>
  <c r="AU37" i="33"/>
  <c r="BQ37" i="33" s="1"/>
  <c r="BC110" i="32"/>
  <c r="BD110" i="32" s="1"/>
  <c r="BE110" i="32" s="1"/>
  <c r="BF110" i="32" s="1"/>
  <c r="AT110" i="32"/>
  <c r="AW111" i="32"/>
  <c r="AM111" i="32" s="1"/>
  <c r="AX110" i="32"/>
  <c r="AR110" i="32"/>
  <c r="AS110" i="32" s="1"/>
  <c r="AU111" i="32" s="1"/>
  <c r="AZ110" i="32"/>
  <c r="GD109" i="32"/>
  <c r="LD74" i="32"/>
  <c r="LE75" i="32"/>
  <c r="KX75" i="32" s="1"/>
  <c r="KY75" i="32" s="1"/>
  <c r="KZ75" i="32" s="1"/>
  <c r="LF74" i="32"/>
  <c r="GS109" i="32"/>
  <c r="DV109" i="32"/>
  <c r="CR109" i="32"/>
  <c r="HR109" i="32"/>
  <c r="HS110" i="32"/>
  <c r="HL110" i="32" s="1"/>
  <c r="HM110" i="32" s="1"/>
  <c r="HN110" i="32" s="1"/>
  <c r="HO110" i="32" s="1"/>
  <c r="HT109" i="32"/>
  <c r="CM109" i="32"/>
  <c r="CN110" i="32"/>
  <c r="CG110" i="32" s="1"/>
  <c r="CH110" i="32" s="1"/>
  <c r="CI110" i="32" s="1"/>
  <c r="CJ110" i="32" s="1"/>
  <c r="JZ74" i="32"/>
  <c r="KA75" i="32"/>
  <c r="JT75" i="32" s="1"/>
  <c r="JU75" i="32" s="1"/>
  <c r="JV75" i="32" s="1"/>
  <c r="KB74" i="32"/>
  <c r="JA109" i="32"/>
  <c r="JP74" i="32"/>
  <c r="KO74" i="32"/>
  <c r="KP75" i="32"/>
  <c r="KI75" i="32" s="1"/>
  <c r="KJ75" i="32" s="1"/>
  <c r="KK75" i="32" s="1"/>
  <c r="KQ74" i="32"/>
  <c r="EZ109" i="32"/>
  <c r="GN109" i="32"/>
  <c r="GO110" i="32"/>
  <c r="GH110" i="32" s="1"/>
  <c r="GI110" i="32" s="1"/>
  <c r="GJ110" i="32" s="1"/>
  <c r="GK110" i="32" s="1"/>
  <c r="DQ109" i="32"/>
  <c r="DR110" i="32"/>
  <c r="DK110" i="32" s="1"/>
  <c r="DL110" i="32" s="1"/>
  <c r="DM110" i="32" s="1"/>
  <c r="DN110" i="32" s="1"/>
  <c r="EF109" i="32"/>
  <c r="EG110" i="32"/>
  <c r="DZ110" i="32" s="1"/>
  <c r="EA110" i="32" s="1"/>
  <c r="EB110" i="32" s="1"/>
  <c r="EC110" i="32" s="1"/>
  <c r="EH109" i="32"/>
  <c r="AY109" i="32"/>
  <c r="DB109" i="32"/>
  <c r="DC110" i="32"/>
  <c r="CV110" i="32" s="1"/>
  <c r="CW110" i="32" s="1"/>
  <c r="CX110" i="32" s="1"/>
  <c r="CY110" i="32" s="1"/>
  <c r="DD109" i="32"/>
  <c r="JH75" i="32"/>
  <c r="JQ75" i="32"/>
  <c r="IV109" i="32"/>
  <c r="IW110" i="32"/>
  <c r="IP110" i="32" s="1"/>
  <c r="IQ110" i="32" s="1"/>
  <c r="IR110" i="32" s="1"/>
  <c r="IS110" i="32" s="1"/>
  <c r="BK109" i="32"/>
  <c r="EU109" i="32"/>
  <c r="EV110" i="32"/>
  <c r="EO110" i="32" s="1"/>
  <c r="EP110" i="32" s="1"/>
  <c r="EQ110" i="32" s="1"/>
  <c r="ER110" i="32" s="1"/>
  <c r="LS74" i="32"/>
  <c r="LT75" i="32"/>
  <c r="LM75" i="32" s="1"/>
  <c r="LN75" i="32" s="1"/>
  <c r="LO75" i="32" s="1"/>
  <c r="LU74" i="32"/>
  <c r="CD110" i="32"/>
  <c r="BV110" i="32"/>
  <c r="BW110" i="32" s="1"/>
  <c r="CA111" i="32"/>
  <c r="BQ111" i="32" s="1"/>
  <c r="CB110" i="32"/>
  <c r="FO109" i="32"/>
  <c r="FY109" i="32"/>
  <c r="FZ110" i="32"/>
  <c r="FS110" i="32" s="1"/>
  <c r="FT110" i="32" s="1"/>
  <c r="FU110" i="32" s="1"/>
  <c r="FV110" i="32" s="1"/>
  <c r="U34" i="32"/>
  <c r="V34" i="32" s="1"/>
  <c r="IL109" i="32"/>
  <c r="IG109" i="32"/>
  <c r="IH110" i="32"/>
  <c r="IA110" i="32" s="1"/>
  <c r="IB110" i="32" s="1"/>
  <c r="IC110" i="32" s="1"/>
  <c r="ID110" i="32" s="1"/>
  <c r="FJ109" i="32"/>
  <c r="FK110" i="32"/>
  <c r="FD110" i="32" s="1"/>
  <c r="FE110" i="32" s="1"/>
  <c r="FF110" i="32" s="1"/>
  <c r="FG110" i="32" s="1"/>
  <c r="HC109" i="32"/>
  <c r="HD110" i="32"/>
  <c r="GW110" i="32" s="1"/>
  <c r="GX110" i="32" s="1"/>
  <c r="GY110" i="32" s="1"/>
  <c r="GZ110" i="32" s="1"/>
  <c r="HE109" i="32"/>
  <c r="DH37" i="33" l="1"/>
  <c r="EZ37" i="33" s="1"/>
  <c r="MP37" i="33" s="1"/>
  <c r="KW37" i="33"/>
  <c r="FU37" i="33" s="1"/>
  <c r="OG37" i="33" s="1"/>
  <c r="IX37" i="33"/>
  <c r="EL36" i="33"/>
  <c r="IN37" i="33"/>
  <c r="AJ38" i="33"/>
  <c r="BF38" i="33" s="1"/>
  <c r="IS37" i="33"/>
  <c r="IU37" i="33"/>
  <c r="IV38" i="33"/>
  <c r="AG37" i="33"/>
  <c r="BC37" i="33" s="1"/>
  <c r="BY37" i="33" s="1"/>
  <c r="NQ37" i="33"/>
  <c r="IO37" i="33" s="1"/>
  <c r="OM36" i="33"/>
  <c r="JZ36" i="33"/>
  <c r="FT36" i="33"/>
  <c r="MM37" i="33"/>
  <c r="KO36" i="33"/>
  <c r="KQ37" i="33"/>
  <c r="AI37" i="33"/>
  <c r="BE37" i="33" s="1"/>
  <c r="CA37" i="33" s="1"/>
  <c r="AB37" i="33"/>
  <c r="AX37" i="33" s="1"/>
  <c r="BT37" i="33" s="1"/>
  <c r="IF38" i="33"/>
  <c r="T38" i="33"/>
  <c r="AP38" i="33" s="1"/>
  <c r="BL38" i="33" s="1"/>
  <c r="CH38" i="33" s="1"/>
  <c r="FY37" i="33"/>
  <c r="OK37" i="33" s="1"/>
  <c r="KE37" i="33"/>
  <c r="GB37" i="33"/>
  <c r="ON37" i="33" s="1"/>
  <c r="KH37" i="33"/>
  <c r="JH37" i="33"/>
  <c r="GI36" i="33"/>
  <c r="OU36" i="33" s="1"/>
  <c r="QG36" i="33"/>
  <c r="PK36" i="33" s="1"/>
  <c r="RA36" i="33"/>
  <c r="GK37" i="33"/>
  <c r="OW37" i="33" s="1"/>
  <c r="HV36" i="33"/>
  <c r="HU36" i="33"/>
  <c r="MB37" i="33"/>
  <c r="GO37" i="33"/>
  <c r="PW37" i="33" s="1"/>
  <c r="PA37" i="33" s="1"/>
  <c r="DJ37" i="33"/>
  <c r="FB37" i="33" s="1"/>
  <c r="CV37" i="33"/>
  <c r="CM37" i="33"/>
  <c r="AL37" i="33"/>
  <c r="BH37" i="33" s="1"/>
  <c r="CD37" i="33" s="1"/>
  <c r="AV110" i="32"/>
  <c r="AY110" i="32" s="1"/>
  <c r="FP110" i="32"/>
  <c r="FH110" i="32"/>
  <c r="FI110" i="32" s="1"/>
  <c r="FN110" i="32"/>
  <c r="FM111" i="32"/>
  <c r="FC111" i="32" s="1"/>
  <c r="EY110" i="32"/>
  <c r="ES110" i="32"/>
  <c r="ET110" i="32" s="1"/>
  <c r="FA110" i="32"/>
  <c r="EX111" i="32"/>
  <c r="EN111" i="32" s="1"/>
  <c r="DO110" i="32"/>
  <c r="DP110" i="32" s="1"/>
  <c r="DW110" i="32"/>
  <c r="DT111" i="32"/>
  <c r="DJ111" i="32" s="1"/>
  <c r="DU110" i="32"/>
  <c r="GE110" i="32"/>
  <c r="GB111" i="32"/>
  <c r="FR111" i="32" s="1"/>
  <c r="FW110" i="32"/>
  <c r="FX110" i="32" s="1"/>
  <c r="GC110" i="32"/>
  <c r="IE110" i="32"/>
  <c r="IF110" i="32" s="1"/>
  <c r="IK110" i="32"/>
  <c r="IM110" i="32"/>
  <c r="IJ111" i="32"/>
  <c r="HZ111" i="32" s="1"/>
  <c r="DH110" i="32"/>
  <c r="CZ110" i="32"/>
  <c r="DA110" i="32" s="1"/>
  <c r="DD110" i="32" s="1"/>
  <c r="DF110" i="32"/>
  <c r="DE111" i="32"/>
  <c r="CU111" i="32" s="1"/>
  <c r="HF111" i="32"/>
  <c r="GV111" i="32" s="1"/>
  <c r="HA110" i="32"/>
  <c r="HB110" i="32" s="1"/>
  <c r="HE110" i="32" s="1"/>
  <c r="HG110" i="32"/>
  <c r="HI110" i="32"/>
  <c r="W34" i="32"/>
  <c r="AB34" i="32"/>
  <c r="IY111" i="32"/>
  <c r="IO111" i="32" s="1"/>
  <c r="JB110" i="32"/>
  <c r="IT110" i="32"/>
  <c r="IU110" i="32" s="1"/>
  <c r="IZ110" i="32"/>
  <c r="LY75" i="32"/>
  <c r="LP75" i="32"/>
  <c r="LA75" i="32"/>
  <c r="LJ75" i="32"/>
  <c r="GQ111" i="32"/>
  <c r="GG111" i="32" s="1"/>
  <c r="GT110" i="32"/>
  <c r="GR110" i="32"/>
  <c r="GL110" i="32"/>
  <c r="GM110" i="32" s="1"/>
  <c r="HH109" i="32"/>
  <c r="BG110" i="32"/>
  <c r="BH110" i="32" s="1"/>
  <c r="BJ111" i="32" s="1"/>
  <c r="BM110" i="32"/>
  <c r="BO110" i="32"/>
  <c r="BL111" i="32"/>
  <c r="BB111" i="32" s="1"/>
  <c r="BI110" i="32"/>
  <c r="CK110" i="32"/>
  <c r="CL110" i="32" s="1"/>
  <c r="CS110" i="32"/>
  <c r="CP111" i="32"/>
  <c r="CF111" i="32" s="1"/>
  <c r="CQ110" i="32"/>
  <c r="DG109" i="32"/>
  <c r="EK109" i="32"/>
  <c r="LF36" i="33"/>
  <c r="BX110" i="32"/>
  <c r="BY111" i="32"/>
  <c r="BR111" i="32" s="1"/>
  <c r="BS111" i="32" s="1"/>
  <c r="BT111" i="32" s="1"/>
  <c r="BU111" i="32" s="1"/>
  <c r="BZ110" i="32"/>
  <c r="EJ110" i="32"/>
  <c r="ED110" i="32"/>
  <c r="EE110" i="32" s="1"/>
  <c r="EI111" i="32"/>
  <c r="DY111" i="32" s="1"/>
  <c r="EL110" i="32"/>
  <c r="BN109" i="32"/>
  <c r="JI75" i="32"/>
  <c r="JJ75" i="32" s="1"/>
  <c r="JO75" i="32"/>
  <c r="JN76" i="32"/>
  <c r="JD76" i="32" s="1"/>
  <c r="HU111" i="32"/>
  <c r="HK111" i="32" s="1"/>
  <c r="HV110" i="32"/>
  <c r="HP110" i="32"/>
  <c r="HQ110" i="32" s="1"/>
  <c r="HT110" i="32" s="1"/>
  <c r="HX110" i="32"/>
  <c r="HW109" i="32"/>
  <c r="KL75" i="32"/>
  <c r="KU75" i="32"/>
  <c r="KF75" i="32"/>
  <c r="JW75" i="32"/>
  <c r="LX74" i="32"/>
  <c r="KT74" i="32"/>
  <c r="KE74" i="32"/>
  <c r="LI74" i="32"/>
  <c r="AN111" i="32"/>
  <c r="AO111" i="32" s="1"/>
  <c r="AP111" i="32" s="1"/>
  <c r="AQ111" i="32" s="1"/>
  <c r="GR37" i="33" l="1"/>
  <c r="HN37" i="33" s="1"/>
  <c r="KA37" i="33"/>
  <c r="CB38" i="33"/>
  <c r="CX38" i="33" s="1"/>
  <c r="EK36" i="33"/>
  <c r="AC37" i="33"/>
  <c r="AY37" i="33" s="1"/>
  <c r="EA37" i="33"/>
  <c r="QT36" i="33"/>
  <c r="OF36" i="33"/>
  <c r="NK38" i="33"/>
  <c r="QU37" i="33"/>
  <c r="NJ37" i="33"/>
  <c r="MR37" i="33"/>
  <c r="NO38" i="33"/>
  <c r="QY37" i="33"/>
  <c r="NR38" i="33"/>
  <c r="RB37" i="33"/>
  <c r="GD36" i="33"/>
  <c r="KJ36" i="33"/>
  <c r="JB38" i="33"/>
  <c r="JG37" i="33"/>
  <c r="LE36" i="33"/>
  <c r="RI36" i="33"/>
  <c r="DR37" i="33"/>
  <c r="FJ37" i="33" s="1"/>
  <c r="JP37" i="33"/>
  <c r="OA38" i="33"/>
  <c r="RK37" i="33"/>
  <c r="NY37" i="33"/>
  <c r="HK37" i="33"/>
  <c r="LT38" i="33"/>
  <c r="LQ38" i="33"/>
  <c r="GT37" i="33"/>
  <c r="LV38" i="33" s="1"/>
  <c r="DD38" i="33"/>
  <c r="EV38" i="33" s="1"/>
  <c r="DI37" i="33"/>
  <c r="FA37" i="33" s="1"/>
  <c r="CP37" i="33"/>
  <c r="CU37" i="33"/>
  <c r="CW37" i="33"/>
  <c r="CZ37" i="33"/>
  <c r="BK110" i="32"/>
  <c r="BN110" i="32" s="1"/>
  <c r="AX111" i="32"/>
  <c r="AR111" i="32"/>
  <c r="AS111" i="32" s="1"/>
  <c r="AT111" i="32"/>
  <c r="AW112" i="32"/>
  <c r="AM112" i="32" s="1"/>
  <c r="AZ111" i="32"/>
  <c r="CB111" i="32"/>
  <c r="CA112" i="32"/>
  <c r="BQ112" i="32" s="1"/>
  <c r="BV111" i="32"/>
  <c r="BW111" i="32" s="1"/>
  <c r="BZ111" i="32" s="1"/>
  <c r="CD111" i="32"/>
  <c r="KR76" i="32"/>
  <c r="KH76" i="32" s="1"/>
  <c r="KM75" i="32"/>
  <c r="KN75" i="32" s="1"/>
  <c r="KS75" i="32"/>
  <c r="KD75" i="32"/>
  <c r="KC76" i="32"/>
  <c r="JS76" i="32" s="1"/>
  <c r="JX75" i="32"/>
  <c r="JY75" i="32" s="1"/>
  <c r="HR110" i="32"/>
  <c r="HS111" i="32"/>
  <c r="HL111" i="32" s="1"/>
  <c r="HM111" i="32" s="1"/>
  <c r="HN111" i="32" s="1"/>
  <c r="HO111" i="32" s="1"/>
  <c r="EF110" i="32"/>
  <c r="EG111" i="32"/>
  <c r="DZ111" i="32" s="1"/>
  <c r="EA111" i="32" s="1"/>
  <c r="EB111" i="32" s="1"/>
  <c r="EC111" i="32" s="1"/>
  <c r="EH110" i="32"/>
  <c r="GN110" i="32"/>
  <c r="GO111" i="32"/>
  <c r="GH111" i="32" s="1"/>
  <c r="GI111" i="32" s="1"/>
  <c r="GJ111" i="32" s="1"/>
  <c r="GK111" i="32" s="1"/>
  <c r="GP110" i="32"/>
  <c r="HW110" i="32"/>
  <c r="BC111" i="32"/>
  <c r="BD111" i="32" s="1"/>
  <c r="BE111" i="32" s="1"/>
  <c r="BF111" i="32" s="1"/>
  <c r="LH75" i="32"/>
  <c r="LB75" i="32"/>
  <c r="LC75" i="32" s="1"/>
  <c r="LG76" i="32"/>
  <c r="KW76" i="32" s="1"/>
  <c r="IV110" i="32"/>
  <c r="IW111" i="32"/>
  <c r="IP111" i="32" s="1"/>
  <c r="IQ111" i="32" s="1"/>
  <c r="IR111" i="32" s="1"/>
  <c r="IS111" i="32" s="1"/>
  <c r="IX110" i="32"/>
  <c r="AK34" i="32"/>
  <c r="AH34" i="32"/>
  <c r="X34" i="32"/>
  <c r="FY110" i="32"/>
  <c r="FZ111" i="32"/>
  <c r="FS111" i="32" s="1"/>
  <c r="FT111" i="32" s="1"/>
  <c r="FU111" i="32" s="1"/>
  <c r="FV111" i="32" s="1"/>
  <c r="GA110" i="32"/>
  <c r="CC110" i="32"/>
  <c r="DG110" i="32"/>
  <c r="LQ75" i="32"/>
  <c r="LR75" i="32" s="1"/>
  <c r="LW75" i="32"/>
  <c r="LV76" i="32"/>
  <c r="LL76" i="32" s="1"/>
  <c r="HC110" i="32"/>
  <c r="HD111" i="32"/>
  <c r="GW111" i="32" s="1"/>
  <c r="GX111" i="32" s="1"/>
  <c r="GY111" i="32" s="1"/>
  <c r="GZ111" i="32" s="1"/>
  <c r="DB110" i="32"/>
  <c r="DC111" i="32"/>
  <c r="CV111" i="32" s="1"/>
  <c r="CW111" i="32" s="1"/>
  <c r="CX111" i="32" s="1"/>
  <c r="CY111" i="32" s="1"/>
  <c r="EU110" i="32"/>
  <c r="EV111" i="32"/>
  <c r="EO111" i="32" s="1"/>
  <c r="EP111" i="32" s="1"/>
  <c r="EQ111" i="32" s="1"/>
  <c r="ER111" i="32" s="1"/>
  <c r="EW110" i="32"/>
  <c r="FJ110" i="32"/>
  <c r="FK111" i="32"/>
  <c r="FD111" i="32" s="1"/>
  <c r="FE111" i="32" s="1"/>
  <c r="FF111" i="32" s="1"/>
  <c r="FG111" i="32" s="1"/>
  <c r="FL110" i="32"/>
  <c r="KU37" i="33"/>
  <c r="JK75" i="32"/>
  <c r="JL76" i="32"/>
  <c r="JE76" i="32" s="1"/>
  <c r="JF76" i="32" s="1"/>
  <c r="JG76" i="32" s="1"/>
  <c r="JM75" i="32"/>
  <c r="CM110" i="32"/>
  <c r="CN111" i="32"/>
  <c r="CG111" i="32" s="1"/>
  <c r="CH111" i="32" s="1"/>
  <c r="CI111" i="32" s="1"/>
  <c r="CJ111" i="32" s="1"/>
  <c r="CO110" i="32"/>
  <c r="HH110" i="32"/>
  <c r="IG110" i="32"/>
  <c r="IH111" i="32"/>
  <c r="IA111" i="32" s="1"/>
  <c r="IB111" i="32" s="1"/>
  <c r="IC111" i="32" s="1"/>
  <c r="ID111" i="32" s="1"/>
  <c r="II110" i="32"/>
  <c r="DQ110" i="32"/>
  <c r="DR111" i="32"/>
  <c r="DK111" i="32" s="1"/>
  <c r="DL111" i="32" s="1"/>
  <c r="DM111" i="32" s="1"/>
  <c r="DN111" i="32" s="1"/>
  <c r="DS110" i="32"/>
  <c r="PZ37" i="33" l="1"/>
  <c r="PD37" i="33" s="1"/>
  <c r="ED37" i="33" s="1"/>
  <c r="BU37" i="33"/>
  <c r="CQ37" i="33" s="1"/>
  <c r="IW37" i="33"/>
  <c r="IP38" i="33"/>
  <c r="IH37" i="33"/>
  <c r="IY38" i="33"/>
  <c r="IM38" i="33"/>
  <c r="W38" i="33"/>
  <c r="AS38" i="33" s="1"/>
  <c r="II38" i="33"/>
  <c r="RD36" i="33"/>
  <c r="OP36" i="33"/>
  <c r="V37" i="33"/>
  <c r="AR37" i="33" s="1"/>
  <c r="BN37" i="33" s="1"/>
  <c r="AA38" i="33"/>
  <c r="AW38" i="33" s="1"/>
  <c r="BS38" i="33" s="1"/>
  <c r="ML38" i="33"/>
  <c r="MZ37" i="33"/>
  <c r="MQ37" i="33"/>
  <c r="AD38" i="33"/>
  <c r="AZ38" i="33" s="1"/>
  <c r="FS37" i="33"/>
  <c r="JY37" i="33"/>
  <c r="GC36" i="33"/>
  <c r="OO36" i="33" s="1"/>
  <c r="KI36" i="33"/>
  <c r="JT37" i="33"/>
  <c r="JJ37" i="33"/>
  <c r="JQ37" i="33"/>
  <c r="JO37" i="33"/>
  <c r="JR38" i="33"/>
  <c r="HB37" i="33"/>
  <c r="QJ37" i="33" s="1"/>
  <c r="PN37" i="33" s="1"/>
  <c r="QB37" i="33"/>
  <c r="PF37" i="33" s="1"/>
  <c r="AK37" i="33"/>
  <c r="BG37" i="33" s="1"/>
  <c r="CC37" i="33" s="1"/>
  <c r="CY37" i="33" s="1"/>
  <c r="AM38" i="33"/>
  <c r="BI38" i="33" s="1"/>
  <c r="HP37" i="33"/>
  <c r="GN38" i="33"/>
  <c r="HJ38" i="33" s="1"/>
  <c r="DS37" i="33"/>
  <c r="FK37" i="33" s="1"/>
  <c r="DL37" i="33"/>
  <c r="FD37" i="33" s="1"/>
  <c r="DT38" i="33"/>
  <c r="FL38" i="33" s="1"/>
  <c r="GS37" i="33"/>
  <c r="QA37" i="33" s="1"/>
  <c r="PE37" i="33" s="1"/>
  <c r="DV37" i="33"/>
  <c r="FN37" i="33" s="1"/>
  <c r="DQ37" i="33"/>
  <c r="FI37" i="33" s="1"/>
  <c r="NT37" i="33"/>
  <c r="DH111" i="32"/>
  <c r="DE112" i="32"/>
  <c r="CU112" i="32" s="1"/>
  <c r="CZ111" i="32"/>
  <c r="DA111" i="32" s="1"/>
  <c r="DF111" i="32"/>
  <c r="EX112" i="32"/>
  <c r="EN112" i="32" s="1"/>
  <c r="ES111" i="32"/>
  <c r="ET111" i="32" s="1"/>
  <c r="EW111" i="32" s="1"/>
  <c r="FA111" i="32"/>
  <c r="EY111" i="32"/>
  <c r="DW111" i="32"/>
  <c r="DU111" i="32"/>
  <c r="DT112" i="32"/>
  <c r="DJ112" i="32" s="1"/>
  <c r="DO111" i="32"/>
  <c r="DP111" i="32" s="1"/>
  <c r="DS111" i="32" s="1"/>
  <c r="IM111" i="32"/>
  <c r="IJ112" i="32"/>
  <c r="HZ112" i="32" s="1"/>
  <c r="IK111" i="32"/>
  <c r="IE111" i="32"/>
  <c r="IF111" i="32" s="1"/>
  <c r="II111" i="32" s="1"/>
  <c r="CP112" i="32"/>
  <c r="CF112" i="32" s="1"/>
  <c r="CS111" i="32"/>
  <c r="CK111" i="32"/>
  <c r="CL111" i="32" s="1"/>
  <c r="CO111" i="32" s="1"/>
  <c r="CQ111" i="32"/>
  <c r="JH76" i="32"/>
  <c r="JQ76" i="32"/>
  <c r="FP111" i="32"/>
  <c r="FH111" i="32"/>
  <c r="FI111" i="32" s="1"/>
  <c r="FL111" i="32" s="1"/>
  <c r="FN111" i="32"/>
  <c r="FM112" i="32"/>
  <c r="FC112" i="32" s="1"/>
  <c r="IY112" i="32"/>
  <c r="IO112" i="32" s="1"/>
  <c r="IT111" i="32"/>
  <c r="IU111" i="32" s="1"/>
  <c r="IX111" i="32" s="1"/>
  <c r="IZ111" i="32"/>
  <c r="JB111" i="32"/>
  <c r="JP75" i="32"/>
  <c r="DV110" i="32"/>
  <c r="GC111" i="32"/>
  <c r="GB112" i="32"/>
  <c r="FR112" i="32" s="1"/>
  <c r="FW111" i="32"/>
  <c r="FX111" i="32" s="1"/>
  <c r="GA111" i="32" s="1"/>
  <c r="GE111" i="32"/>
  <c r="CC111" i="32"/>
  <c r="AF34" i="32"/>
  <c r="Y34" i="32"/>
  <c r="AU112" i="32"/>
  <c r="AN112" i="32" s="1"/>
  <c r="AO112" i="32" s="1"/>
  <c r="AP112" i="32" s="1"/>
  <c r="AQ112" i="32" s="1"/>
  <c r="AV111" i="32"/>
  <c r="CR110" i="32"/>
  <c r="EZ110" i="32"/>
  <c r="GD110" i="32"/>
  <c r="EK110" i="32"/>
  <c r="KO75" i="32"/>
  <c r="KP76" i="32"/>
  <c r="KI76" i="32" s="1"/>
  <c r="KJ76" i="32" s="1"/>
  <c r="KK76" i="32" s="1"/>
  <c r="KQ75" i="32"/>
  <c r="HI111" i="32"/>
  <c r="HA111" i="32"/>
  <c r="HB111" i="32" s="1"/>
  <c r="HF112" i="32"/>
  <c r="GV112" i="32" s="1"/>
  <c r="HG111" i="32"/>
  <c r="GL111" i="32"/>
  <c r="GM111" i="32" s="1"/>
  <c r="GP111" i="32" s="1"/>
  <c r="GT111" i="32"/>
  <c r="GQ112" i="32"/>
  <c r="GG112" i="32" s="1"/>
  <c r="GR111" i="32"/>
  <c r="EI112" i="32"/>
  <c r="DY112" i="32" s="1"/>
  <c r="EJ111" i="32"/>
  <c r="ED111" i="32"/>
  <c r="EE111" i="32" s="1"/>
  <c r="EL111" i="32"/>
  <c r="FO110" i="32"/>
  <c r="LS75" i="32"/>
  <c r="LT76" i="32"/>
  <c r="LM76" i="32" s="1"/>
  <c r="LN76" i="32" s="1"/>
  <c r="LO76" i="32" s="1"/>
  <c r="LU75" i="32"/>
  <c r="HX111" i="32"/>
  <c r="HV111" i="32"/>
  <c r="HU112" i="32"/>
  <c r="HK112" i="32" s="1"/>
  <c r="HP111" i="32"/>
  <c r="HQ111" i="32" s="1"/>
  <c r="GS110" i="32"/>
  <c r="JZ75" i="32"/>
  <c r="KA76" i="32"/>
  <c r="JT76" i="32" s="1"/>
  <c r="JU76" i="32" s="1"/>
  <c r="JV76" i="32" s="1"/>
  <c r="KB75" i="32"/>
  <c r="BX111" i="32"/>
  <c r="BY112" i="32"/>
  <c r="BR112" i="32" s="1"/>
  <c r="BS112" i="32" s="1"/>
  <c r="BT112" i="32" s="1"/>
  <c r="BU112" i="32" s="1"/>
  <c r="IL110" i="32"/>
  <c r="BL112" i="32"/>
  <c r="BB112" i="32" s="1"/>
  <c r="BI111" i="32"/>
  <c r="BG111" i="32"/>
  <c r="BH111" i="32" s="1"/>
  <c r="BM111" i="32"/>
  <c r="BO111" i="32"/>
  <c r="JA110" i="32"/>
  <c r="LD75" i="32"/>
  <c r="LE76" i="32"/>
  <c r="KX76" i="32" s="1"/>
  <c r="KY76" i="32" s="1"/>
  <c r="KZ76" i="32" s="1"/>
  <c r="LF75" i="32"/>
  <c r="KX37" i="33" l="1"/>
  <c r="FV37" i="33" s="1"/>
  <c r="BO38" i="33"/>
  <c r="CK38" i="33" s="1"/>
  <c r="EE37" i="33"/>
  <c r="EF37" i="33"/>
  <c r="EN37" i="33"/>
  <c r="QS37" i="33"/>
  <c r="OE37" i="33"/>
  <c r="MY37" i="33"/>
  <c r="MT37" i="33"/>
  <c r="ND37" i="33"/>
  <c r="NA37" i="33"/>
  <c r="NB38" i="33"/>
  <c r="BV38" i="33"/>
  <c r="CR38" i="33" s="1"/>
  <c r="RC36" i="33"/>
  <c r="NS37" i="33"/>
  <c r="JS37" i="33"/>
  <c r="JK37" i="33"/>
  <c r="HX37" i="33"/>
  <c r="KZ37" i="33"/>
  <c r="MD38" i="33"/>
  <c r="LP39" i="33"/>
  <c r="PV38" i="33"/>
  <c r="OZ38" i="33" s="1"/>
  <c r="CE38" i="33"/>
  <c r="DA38" i="33" s="1"/>
  <c r="HF37" i="33"/>
  <c r="QN37" i="33" s="1"/>
  <c r="PR37" i="33" s="1"/>
  <c r="HC37" i="33"/>
  <c r="ME38" i="33" s="1"/>
  <c r="HO37" i="33"/>
  <c r="GV37" i="33"/>
  <c r="QD37" i="33" s="1"/>
  <c r="PH37" i="33" s="1"/>
  <c r="KY37" i="33"/>
  <c r="HD38" i="33"/>
  <c r="QL38" i="33" s="1"/>
  <c r="PP38" i="33" s="1"/>
  <c r="LU38" i="33"/>
  <c r="DM37" i="33"/>
  <c r="FE37" i="33" s="1"/>
  <c r="HA37" i="33"/>
  <c r="HW37" i="33" s="1"/>
  <c r="DU37" i="33"/>
  <c r="FM37" i="33" s="1"/>
  <c r="CO38" i="33"/>
  <c r="CJ37" i="33"/>
  <c r="LH37" i="33"/>
  <c r="AF37" i="33"/>
  <c r="BB37" i="33" s="1"/>
  <c r="IR37" i="33"/>
  <c r="NI38" i="33"/>
  <c r="LA76" i="32"/>
  <c r="LJ76" i="32"/>
  <c r="CB112" i="32"/>
  <c r="CA113" i="32"/>
  <c r="BQ113" i="32" s="1"/>
  <c r="BV112" i="32"/>
  <c r="BW112" i="32" s="1"/>
  <c r="CD112" i="32"/>
  <c r="LP76" i="32"/>
  <c r="LY76" i="32"/>
  <c r="LI75" i="32"/>
  <c r="JA111" i="32"/>
  <c r="AZ112" i="32"/>
  <c r="AT112" i="32"/>
  <c r="AW113" i="32"/>
  <c r="AM113" i="32" s="1"/>
  <c r="AR112" i="32"/>
  <c r="AS112" i="32" s="1"/>
  <c r="AU113" i="32" s="1"/>
  <c r="AX112" i="32"/>
  <c r="KE75" i="32"/>
  <c r="EF111" i="32"/>
  <c r="EG112" i="32"/>
  <c r="DZ112" i="32" s="1"/>
  <c r="EA112" i="32" s="1"/>
  <c r="EB112" i="32" s="1"/>
  <c r="EC112" i="32" s="1"/>
  <c r="KT75" i="32"/>
  <c r="EH111" i="32"/>
  <c r="AE35" i="32"/>
  <c r="Z34" i="32"/>
  <c r="AC34" i="32" s="1"/>
  <c r="AJ34" i="32"/>
  <c r="CN112" i="32"/>
  <c r="CG112" i="32" s="1"/>
  <c r="CH112" i="32" s="1"/>
  <c r="CI112" i="32" s="1"/>
  <c r="CJ112" i="32" s="1"/>
  <c r="CM111" i="32"/>
  <c r="DB111" i="32"/>
  <c r="DC112" i="32"/>
  <c r="CV112" i="32" s="1"/>
  <c r="CW112" i="32" s="1"/>
  <c r="CX112" i="32" s="1"/>
  <c r="CY112" i="32" s="1"/>
  <c r="DD111" i="32"/>
  <c r="HC111" i="32"/>
  <c r="HD112" i="32"/>
  <c r="GW112" i="32" s="1"/>
  <c r="GX112" i="32" s="1"/>
  <c r="GY112" i="32" s="1"/>
  <c r="GZ112" i="32" s="1"/>
  <c r="HE111" i="32"/>
  <c r="GD111" i="32"/>
  <c r="DV111" i="32"/>
  <c r="EU111" i="32"/>
  <c r="EV112" i="32"/>
  <c r="EO112" i="32" s="1"/>
  <c r="EP112" i="32" s="1"/>
  <c r="EQ112" i="32" s="1"/>
  <c r="ER112" i="32" s="1"/>
  <c r="BJ112" i="32"/>
  <c r="BC112" i="32" s="1"/>
  <c r="BD112" i="32" s="1"/>
  <c r="BE112" i="32" s="1"/>
  <c r="BF112" i="32" s="1"/>
  <c r="BK111" i="32"/>
  <c r="GS111" i="32"/>
  <c r="HR111" i="32"/>
  <c r="HS112" i="32"/>
  <c r="HL112" i="32" s="1"/>
  <c r="HM112" i="32" s="1"/>
  <c r="HN112" i="32" s="1"/>
  <c r="HO112" i="32" s="1"/>
  <c r="HT111" i="32"/>
  <c r="LX75" i="32"/>
  <c r="FO111" i="32"/>
  <c r="GN111" i="32"/>
  <c r="GO112" i="32"/>
  <c r="GH112" i="32" s="1"/>
  <c r="GI112" i="32" s="1"/>
  <c r="GJ112" i="32" s="1"/>
  <c r="GK112" i="32" s="1"/>
  <c r="EZ111" i="32"/>
  <c r="CR111" i="32"/>
  <c r="FY111" i="32"/>
  <c r="FZ112" i="32"/>
  <c r="FS112" i="32" s="1"/>
  <c r="FT112" i="32" s="1"/>
  <c r="FU112" i="32" s="1"/>
  <c r="FV112" i="32" s="1"/>
  <c r="JN77" i="32"/>
  <c r="JD77" i="32" s="1"/>
  <c r="JO76" i="32"/>
  <c r="JI76" i="32"/>
  <c r="JJ76" i="32" s="1"/>
  <c r="JW76" i="32"/>
  <c r="KF76" i="32"/>
  <c r="IL111" i="32"/>
  <c r="KU76" i="32"/>
  <c r="KL76" i="32"/>
  <c r="AY111" i="32"/>
  <c r="IV111" i="32"/>
  <c r="IW112" i="32"/>
  <c r="IP112" i="32" s="1"/>
  <c r="IQ112" i="32" s="1"/>
  <c r="IR112" i="32" s="1"/>
  <c r="IS112" i="32" s="1"/>
  <c r="FJ111" i="32"/>
  <c r="FK112" i="32"/>
  <c r="FD112" i="32" s="1"/>
  <c r="FE112" i="32" s="1"/>
  <c r="FF112" i="32" s="1"/>
  <c r="FG112" i="32" s="1"/>
  <c r="IG111" i="32"/>
  <c r="IH112" i="32"/>
  <c r="IA112" i="32" s="1"/>
  <c r="IB112" i="32" s="1"/>
  <c r="IC112" i="32" s="1"/>
  <c r="ID112" i="32" s="1"/>
  <c r="DQ111" i="32"/>
  <c r="DR112" i="32"/>
  <c r="DK112" i="32" s="1"/>
  <c r="DL112" i="32" s="1"/>
  <c r="DM112" i="32" s="1"/>
  <c r="DN112" i="32" s="1"/>
  <c r="KB37" i="33" l="1"/>
  <c r="EH37" i="33"/>
  <c r="IQ37" i="33"/>
  <c r="DZ38" i="33"/>
  <c r="ER37" i="33"/>
  <c r="EP38" i="33"/>
  <c r="QV37" i="33"/>
  <c r="OH37" i="33"/>
  <c r="NC37" i="33"/>
  <c r="MU37" i="33"/>
  <c r="AE37" i="33"/>
  <c r="BA37" i="33" s="1"/>
  <c r="BW37" i="33" s="1"/>
  <c r="CS37" i="33" s="1"/>
  <c r="KC37" i="33"/>
  <c r="GF37" i="33"/>
  <c r="KL37" i="33"/>
  <c r="NL38" i="33"/>
  <c r="FX37" i="33"/>
  <c r="KD37" i="33"/>
  <c r="JD37" i="33"/>
  <c r="JL38" i="33"/>
  <c r="JE38" i="33"/>
  <c r="JI38" i="33"/>
  <c r="KT38" i="33"/>
  <c r="QK37" i="33"/>
  <c r="PO37" i="33" s="1"/>
  <c r="DW38" i="33"/>
  <c r="FO38" i="33" s="1"/>
  <c r="JU38" i="33"/>
  <c r="FW37" i="33"/>
  <c r="MH38" i="33"/>
  <c r="IB37" i="33"/>
  <c r="LX38" i="33"/>
  <c r="QI37" i="33"/>
  <c r="PM37" i="33" s="1"/>
  <c r="HY37" i="33"/>
  <c r="MC38" i="33"/>
  <c r="HR37" i="33"/>
  <c r="LB37" i="33"/>
  <c r="GW37" i="33"/>
  <c r="LY38" i="33" s="1"/>
  <c r="HZ38" i="33"/>
  <c r="MF39" i="33"/>
  <c r="DG38" i="33"/>
  <c r="EY38" i="33" s="1"/>
  <c r="DK38" i="33"/>
  <c r="FC38" i="33" s="1"/>
  <c r="DN38" i="33"/>
  <c r="FF38" i="33" s="1"/>
  <c r="HE37" i="33"/>
  <c r="MG38" i="33" s="1"/>
  <c r="DF37" i="33"/>
  <c r="EX37" i="33" s="1"/>
  <c r="BX37" i="33"/>
  <c r="IG38" i="33"/>
  <c r="U38" i="33"/>
  <c r="AV112" i="32"/>
  <c r="AY112" i="32" s="1"/>
  <c r="AN113" i="32"/>
  <c r="AO113" i="32" s="1"/>
  <c r="AP113" i="32" s="1"/>
  <c r="AQ113" i="32" s="1"/>
  <c r="DW112" i="32"/>
  <c r="DT113" i="32"/>
  <c r="DJ113" i="32" s="1"/>
  <c r="DU112" i="32"/>
  <c r="DO112" i="32"/>
  <c r="DP112" i="32" s="1"/>
  <c r="IK112" i="32"/>
  <c r="IM112" i="32"/>
  <c r="IJ113" i="32"/>
  <c r="HZ113" i="32" s="1"/>
  <c r="IE112" i="32"/>
  <c r="IF112" i="32" s="1"/>
  <c r="BO112" i="32"/>
  <c r="BG112" i="32"/>
  <c r="BH112" i="32" s="1"/>
  <c r="BJ113" i="32" s="1"/>
  <c r="BM112" i="32"/>
  <c r="BL113" i="32"/>
  <c r="BB113" i="32" s="1"/>
  <c r="BI112" i="32"/>
  <c r="HA112" i="32"/>
  <c r="HB112" i="32" s="1"/>
  <c r="HE112" i="32" s="1"/>
  <c r="HG112" i="32"/>
  <c r="HF113" i="32"/>
  <c r="GV113" i="32" s="1"/>
  <c r="HI112" i="32"/>
  <c r="GQ113" i="32"/>
  <c r="GG113" i="32" s="1"/>
  <c r="GR112" i="32"/>
  <c r="GT112" i="32"/>
  <c r="GL112" i="32"/>
  <c r="GM112" i="32" s="1"/>
  <c r="FM113" i="32"/>
  <c r="FC113" i="32" s="1"/>
  <c r="FN112" i="32"/>
  <c r="FH112" i="32"/>
  <c r="FI112" i="32" s="1"/>
  <c r="FP112" i="32"/>
  <c r="IY113" i="32"/>
  <c r="IO113" i="32" s="1"/>
  <c r="IT112" i="32"/>
  <c r="IU112" i="32" s="1"/>
  <c r="IZ112" i="32"/>
  <c r="JB112" i="32"/>
  <c r="GE112" i="32"/>
  <c r="GB113" i="32"/>
  <c r="FR113" i="32" s="1"/>
  <c r="FW112" i="32"/>
  <c r="FX112" i="32" s="1"/>
  <c r="GC112" i="32"/>
  <c r="JK76" i="32"/>
  <c r="JL77" i="32"/>
  <c r="JE77" i="32" s="1"/>
  <c r="JF77" i="32" s="1"/>
  <c r="JG77" i="32" s="1"/>
  <c r="JM76" i="32"/>
  <c r="ES112" i="32"/>
  <c r="ET112" i="32" s="1"/>
  <c r="FA112" i="32"/>
  <c r="EX113" i="32"/>
  <c r="EN113" i="32" s="1"/>
  <c r="EY112" i="32"/>
  <c r="KS76" i="32"/>
  <c r="KR77" i="32"/>
  <c r="KH77" i="32" s="1"/>
  <c r="KM76" i="32"/>
  <c r="KN76" i="32" s="1"/>
  <c r="CP113" i="32"/>
  <c r="CF113" i="32" s="1"/>
  <c r="CQ112" i="32"/>
  <c r="CK112" i="32"/>
  <c r="CL112" i="32" s="1"/>
  <c r="CS112" i="32"/>
  <c r="LJ38" i="33"/>
  <c r="DE113" i="32"/>
  <c r="CU113" i="32" s="1"/>
  <c r="DH112" i="32"/>
  <c r="CZ112" i="32"/>
  <c r="DA112" i="32" s="1"/>
  <c r="DD112" i="32" s="1"/>
  <c r="DF112" i="32"/>
  <c r="HH111" i="32"/>
  <c r="BX112" i="32"/>
  <c r="BY113" i="32"/>
  <c r="BR113" i="32" s="1"/>
  <c r="BS113" i="32" s="1"/>
  <c r="BT113" i="32" s="1"/>
  <c r="BU113" i="32" s="1"/>
  <c r="BZ112" i="32"/>
  <c r="EJ112" i="32"/>
  <c r="EI113" i="32"/>
  <c r="DY113" i="32" s="1"/>
  <c r="ED112" i="32"/>
  <c r="EE112" i="32" s="1"/>
  <c r="EH112" i="32" s="1"/>
  <c r="EL112" i="32"/>
  <c r="LL37" i="33"/>
  <c r="BN111" i="32"/>
  <c r="AI34" i="32"/>
  <c r="EK111" i="32"/>
  <c r="LB76" i="32"/>
  <c r="LC76" i="32" s="1"/>
  <c r="LH76" i="32"/>
  <c r="LG77" i="32"/>
  <c r="KW77" i="32" s="1"/>
  <c r="HV112" i="32"/>
  <c r="HU113" i="32"/>
  <c r="HK113" i="32" s="1"/>
  <c r="HP112" i="32"/>
  <c r="HQ112" i="32" s="1"/>
  <c r="HX112" i="32"/>
  <c r="KC77" i="32"/>
  <c r="JS77" i="32" s="1"/>
  <c r="JX76" i="32"/>
  <c r="JY76" i="32" s="1"/>
  <c r="KD76" i="32"/>
  <c r="HW111" i="32"/>
  <c r="DG111" i="32"/>
  <c r="LV77" i="32"/>
  <c r="LL77" i="32" s="1"/>
  <c r="LQ76" i="32"/>
  <c r="LR76" i="32" s="1"/>
  <c r="LW76" i="32"/>
  <c r="EM37" i="33" l="1"/>
  <c r="EO37" i="33"/>
  <c r="RF37" i="33"/>
  <c r="OR37" i="33"/>
  <c r="NM38" i="33"/>
  <c r="OI37" i="33"/>
  <c r="QX37" i="33"/>
  <c r="OJ37" i="33"/>
  <c r="MN37" i="33"/>
  <c r="MO38" i="33"/>
  <c r="MV38" i="33"/>
  <c r="NE38" i="33"/>
  <c r="MS38" i="33"/>
  <c r="NV38" i="33"/>
  <c r="KF37" i="33"/>
  <c r="NN38" i="33"/>
  <c r="FR38" i="33"/>
  <c r="OD38" i="33" s="1"/>
  <c r="JX38" i="33"/>
  <c r="IJ38" i="33"/>
  <c r="X38" i="33"/>
  <c r="AT38" i="33" s="1"/>
  <c r="BP38" i="33" s="1"/>
  <c r="CL38" i="33" s="1"/>
  <c r="GJ37" i="33"/>
  <c r="KP37" i="33"/>
  <c r="GH38" i="33"/>
  <c r="KN38" i="33"/>
  <c r="JM37" i="33"/>
  <c r="LI37" i="33"/>
  <c r="HG38" i="33"/>
  <c r="IC38" i="33" s="1"/>
  <c r="FZ37" i="33"/>
  <c r="QW37" i="33"/>
  <c r="HS37" i="33"/>
  <c r="QE37" i="33"/>
  <c r="PI37" i="33" s="1"/>
  <c r="LG37" i="33"/>
  <c r="IA37" i="33"/>
  <c r="GQ38" i="33"/>
  <c r="LS39" i="33" s="1"/>
  <c r="QM37" i="33"/>
  <c r="PQ37" i="33" s="1"/>
  <c r="GU38" i="33"/>
  <c r="QC38" i="33" s="1"/>
  <c r="PG38" i="33" s="1"/>
  <c r="GX38" i="33"/>
  <c r="QF38" i="33" s="1"/>
  <c r="PJ38" i="33" s="1"/>
  <c r="DO37" i="33"/>
  <c r="FG37" i="33" s="1"/>
  <c r="GP37" i="33"/>
  <c r="LR38" i="33" s="1"/>
  <c r="CT37" i="33"/>
  <c r="Y38" i="33"/>
  <c r="AQ38" i="33"/>
  <c r="BM38" i="33" s="1"/>
  <c r="BK112" i="32"/>
  <c r="BN112" i="32" s="1"/>
  <c r="DG112" i="32"/>
  <c r="CD113" i="32"/>
  <c r="BV113" i="32"/>
  <c r="BW113" i="32" s="1"/>
  <c r="BZ113" i="32" s="1"/>
  <c r="CB113" i="32"/>
  <c r="CA114" i="32"/>
  <c r="BQ114" i="32" s="1"/>
  <c r="EK112" i="32"/>
  <c r="DB112" i="32"/>
  <c r="DC113" i="32"/>
  <c r="CV113" i="32" s="1"/>
  <c r="CW113" i="32" s="1"/>
  <c r="CX113" i="32" s="1"/>
  <c r="CY113" i="32" s="1"/>
  <c r="IG112" i="32"/>
  <c r="IH113" i="32"/>
  <c r="IA113" i="32" s="1"/>
  <c r="IB113" i="32" s="1"/>
  <c r="IC113" i="32" s="1"/>
  <c r="ID113" i="32" s="1"/>
  <c r="II112" i="32"/>
  <c r="DQ112" i="32"/>
  <c r="DR113" i="32"/>
  <c r="DK113" i="32" s="1"/>
  <c r="DL113" i="32" s="1"/>
  <c r="DM113" i="32" s="1"/>
  <c r="DN113" i="32" s="1"/>
  <c r="DS112" i="32"/>
  <c r="LS76" i="32"/>
  <c r="LT77" i="32"/>
  <c r="LM77" i="32" s="1"/>
  <c r="LN77" i="32" s="1"/>
  <c r="LO77" i="32" s="1"/>
  <c r="LU76" i="32"/>
  <c r="EF112" i="32"/>
  <c r="EG113" i="32"/>
  <c r="DZ113" i="32" s="1"/>
  <c r="EA113" i="32" s="1"/>
  <c r="EB113" i="32" s="1"/>
  <c r="EC113" i="32" s="1"/>
  <c r="CC112" i="32"/>
  <c r="JQ77" i="32"/>
  <c r="JH77" i="32"/>
  <c r="EU112" i="32"/>
  <c r="EV113" i="32"/>
  <c r="EO113" i="32" s="1"/>
  <c r="EP113" i="32" s="1"/>
  <c r="EQ113" i="32" s="1"/>
  <c r="ER113" i="32" s="1"/>
  <c r="EW112" i="32"/>
  <c r="GN112" i="32"/>
  <c r="GO113" i="32"/>
  <c r="GH113" i="32" s="1"/>
  <c r="GI113" i="32" s="1"/>
  <c r="GJ113" i="32" s="1"/>
  <c r="GK113" i="32" s="1"/>
  <c r="GP112" i="32"/>
  <c r="HR112" i="32"/>
  <c r="HS113" i="32"/>
  <c r="HL113" i="32" s="1"/>
  <c r="HM113" i="32" s="1"/>
  <c r="HN113" i="32" s="1"/>
  <c r="HO113" i="32" s="1"/>
  <c r="AR113" i="32"/>
  <c r="AS113" i="32" s="1"/>
  <c r="AX113" i="32"/>
  <c r="AW114" i="32"/>
  <c r="AM114" i="32" s="1"/>
  <c r="AZ113" i="32"/>
  <c r="AT113" i="32"/>
  <c r="JZ76" i="32"/>
  <c r="KA77" i="32"/>
  <c r="JT77" i="32" s="1"/>
  <c r="JU77" i="32" s="1"/>
  <c r="JV77" i="32" s="1"/>
  <c r="KB76" i="32"/>
  <c r="KO76" i="32"/>
  <c r="KP77" i="32"/>
  <c r="KI77" i="32" s="1"/>
  <c r="KJ77" i="32" s="1"/>
  <c r="KK77" i="32" s="1"/>
  <c r="KQ76" i="32"/>
  <c r="JP76" i="32"/>
  <c r="FY112" i="32"/>
  <c r="FZ113" i="32"/>
  <c r="FS113" i="32" s="1"/>
  <c r="FT113" i="32" s="1"/>
  <c r="FU113" i="32" s="1"/>
  <c r="FV113" i="32" s="1"/>
  <c r="GA112" i="32"/>
  <c r="FK113" i="32"/>
  <c r="FD113" i="32" s="1"/>
  <c r="FE113" i="32" s="1"/>
  <c r="FF113" i="32" s="1"/>
  <c r="FG113" i="32" s="1"/>
  <c r="FJ112" i="32"/>
  <c r="FL112" i="32"/>
  <c r="HC112" i="32"/>
  <c r="HD113" i="32"/>
  <c r="GW113" i="32" s="1"/>
  <c r="GX113" i="32" s="1"/>
  <c r="GY113" i="32" s="1"/>
  <c r="GZ113" i="32" s="1"/>
  <c r="BC113" i="32"/>
  <c r="BD113" i="32" s="1"/>
  <c r="BE113" i="32" s="1"/>
  <c r="BF113" i="32" s="1"/>
  <c r="HT112" i="32"/>
  <c r="LD76" i="32"/>
  <c r="LE77" i="32"/>
  <c r="KX77" i="32" s="1"/>
  <c r="KY77" i="32" s="1"/>
  <c r="KZ77" i="32" s="1"/>
  <c r="LF76" i="32"/>
  <c r="AG35" i="32"/>
  <c r="AD34" i="32"/>
  <c r="HH112" i="32"/>
  <c r="CM112" i="32"/>
  <c r="CN113" i="32"/>
  <c r="CG113" i="32" s="1"/>
  <c r="CH113" i="32" s="1"/>
  <c r="CI113" i="32" s="1"/>
  <c r="CJ113" i="32" s="1"/>
  <c r="CO112" i="32"/>
  <c r="IV112" i="32"/>
  <c r="IW113" i="32"/>
  <c r="IP113" i="32" s="1"/>
  <c r="IQ113" i="32" s="1"/>
  <c r="IR113" i="32" s="1"/>
  <c r="IS113" i="32" s="1"/>
  <c r="IX112" i="32"/>
  <c r="EG38" i="33" l="1"/>
  <c r="IL38" i="33"/>
  <c r="IK38" i="33"/>
  <c r="EQ37" i="33"/>
  <c r="EI37" i="33"/>
  <c r="EJ38" i="33"/>
  <c r="IT38" i="33"/>
  <c r="RJ37" i="33"/>
  <c r="OV37" i="33"/>
  <c r="AH38" i="33"/>
  <c r="BD38" i="33" s="1"/>
  <c r="BZ38" i="33" s="1"/>
  <c r="QZ37" i="33"/>
  <c r="OL37" i="33"/>
  <c r="RH38" i="33"/>
  <c r="OT38" i="33"/>
  <c r="KK37" i="33"/>
  <c r="MW37" i="33"/>
  <c r="Z38" i="33"/>
  <c r="AV38" i="33" s="1"/>
  <c r="BR38" i="33" s="1"/>
  <c r="NH39" i="33"/>
  <c r="QR38" i="33"/>
  <c r="GG37" i="33"/>
  <c r="KM37" i="33"/>
  <c r="JN37" i="33"/>
  <c r="JF38" i="33"/>
  <c r="MI39" i="33"/>
  <c r="NP38" i="33"/>
  <c r="LC37" i="33"/>
  <c r="QO38" i="33"/>
  <c r="PS38" i="33" s="1"/>
  <c r="GE37" i="33"/>
  <c r="OQ37" i="33" s="1"/>
  <c r="PY38" i="33"/>
  <c r="PC38" i="33" s="1"/>
  <c r="HT38" i="33"/>
  <c r="LZ39" i="33"/>
  <c r="LK37" i="33"/>
  <c r="HM38" i="33"/>
  <c r="HQ38" i="33"/>
  <c r="LW39" i="33"/>
  <c r="GY37" i="33"/>
  <c r="QG37" i="33" s="1"/>
  <c r="PK37" i="33" s="1"/>
  <c r="DH38" i="33"/>
  <c r="EZ38" i="33" s="1"/>
  <c r="DP37" i="33"/>
  <c r="FH37" i="33" s="1"/>
  <c r="HL37" i="33"/>
  <c r="PX37" i="33"/>
  <c r="PB37" i="33" s="1"/>
  <c r="CI38" i="33"/>
  <c r="NX39" i="33"/>
  <c r="AU38" i="33"/>
  <c r="BQ38" i="33" s="1"/>
  <c r="NZ38" i="33"/>
  <c r="LJ77" i="32"/>
  <c r="LA77" i="32"/>
  <c r="JB113" i="32"/>
  <c r="IT113" i="32"/>
  <c r="IU113" i="32" s="1"/>
  <c r="IX113" i="32" s="1"/>
  <c r="IY114" i="32"/>
  <c r="IO114" i="32" s="1"/>
  <c r="IZ113" i="32"/>
  <c r="FM114" i="32"/>
  <c r="FC114" i="32" s="1"/>
  <c r="FH113" i="32"/>
  <c r="FI113" i="32" s="1"/>
  <c r="FL113" i="32" s="1"/>
  <c r="FN113" i="32"/>
  <c r="FP113" i="32"/>
  <c r="GQ114" i="32"/>
  <c r="GG114" i="32" s="1"/>
  <c r="GT113" i="32"/>
  <c r="GL113" i="32"/>
  <c r="GM113" i="32" s="1"/>
  <c r="GP113" i="32" s="1"/>
  <c r="GR113" i="32"/>
  <c r="BM113" i="32"/>
  <c r="BI113" i="32"/>
  <c r="BL114" i="32"/>
  <c r="BB114" i="32" s="1"/>
  <c r="BG113" i="32"/>
  <c r="BH113" i="32" s="1"/>
  <c r="BO113" i="32"/>
  <c r="CK113" i="32"/>
  <c r="CL113" i="32" s="1"/>
  <c r="CO113" i="32" s="1"/>
  <c r="CQ113" i="32"/>
  <c r="CP114" i="32"/>
  <c r="CF114" i="32" s="1"/>
  <c r="CS113" i="32"/>
  <c r="HF114" i="32"/>
  <c r="GV114" i="32" s="1"/>
  <c r="HA113" i="32"/>
  <c r="HB113" i="32" s="1"/>
  <c r="HG113" i="32"/>
  <c r="HI113" i="32"/>
  <c r="GE113" i="32"/>
  <c r="GB114" i="32"/>
  <c r="FR114" i="32" s="1"/>
  <c r="FW113" i="32"/>
  <c r="FX113" i="32" s="1"/>
  <c r="GA113" i="32" s="1"/>
  <c r="GC113" i="32"/>
  <c r="JA112" i="32"/>
  <c r="AA35" i="32"/>
  <c r="S35" i="32"/>
  <c r="T35" i="32" s="1"/>
  <c r="KT76" i="32"/>
  <c r="IE113" i="32"/>
  <c r="IF113" i="32" s="1"/>
  <c r="II113" i="32" s="1"/>
  <c r="IM113" i="32"/>
  <c r="IK113" i="32"/>
  <c r="IJ114" i="32"/>
  <c r="HZ114" i="32" s="1"/>
  <c r="EZ112" i="32"/>
  <c r="IL112" i="32"/>
  <c r="KL77" i="32"/>
  <c r="KU77" i="32"/>
  <c r="LA38" i="33"/>
  <c r="KF77" i="32"/>
  <c r="JW77" i="32"/>
  <c r="GD112" i="32"/>
  <c r="CZ113" i="32"/>
  <c r="DA113" i="32" s="1"/>
  <c r="DH113" i="32"/>
  <c r="DE114" i="32"/>
  <c r="CU114" i="32" s="1"/>
  <c r="DF113" i="32"/>
  <c r="HU114" i="32"/>
  <c r="HK114" i="32" s="1"/>
  <c r="HV113" i="32"/>
  <c r="HP113" i="32"/>
  <c r="HQ113" i="32" s="1"/>
  <c r="HT113" i="32" s="1"/>
  <c r="HX113" i="32"/>
  <c r="AU114" i="32"/>
  <c r="AN114" i="32" s="1"/>
  <c r="AO114" i="32" s="1"/>
  <c r="AP114" i="32" s="1"/>
  <c r="AQ114" i="32" s="1"/>
  <c r="AV113" i="32"/>
  <c r="GS112" i="32"/>
  <c r="DV112" i="32"/>
  <c r="CR112" i="32"/>
  <c r="LI76" i="32"/>
  <c r="HW112" i="32"/>
  <c r="FO112" i="32"/>
  <c r="EJ113" i="32"/>
  <c r="EI114" i="32"/>
  <c r="DY114" i="32" s="1"/>
  <c r="ED113" i="32"/>
  <c r="EE113" i="32" s="1"/>
  <c r="EL113" i="32"/>
  <c r="KE76" i="32"/>
  <c r="LX76" i="32"/>
  <c r="BX113" i="32"/>
  <c r="BY114" i="32"/>
  <c r="BR114" i="32" s="1"/>
  <c r="BS114" i="32" s="1"/>
  <c r="BT114" i="32" s="1"/>
  <c r="BU114" i="32" s="1"/>
  <c r="EX114" i="32"/>
  <c r="EN114" i="32" s="1"/>
  <c r="ES113" i="32"/>
  <c r="ET113" i="32" s="1"/>
  <c r="FA113" i="32"/>
  <c r="EY113" i="32"/>
  <c r="DO113" i="32"/>
  <c r="DP113" i="32" s="1"/>
  <c r="DS113" i="32" s="1"/>
  <c r="DW113" i="32"/>
  <c r="DT114" i="32"/>
  <c r="DJ114" i="32" s="1"/>
  <c r="DU113" i="32"/>
  <c r="LD38" i="33"/>
  <c r="LY77" i="32"/>
  <c r="LP77" i="32"/>
  <c r="JI77" i="32"/>
  <c r="JJ77" i="32" s="1"/>
  <c r="JN78" i="32"/>
  <c r="JD78" i="32" s="1"/>
  <c r="JO77" i="32"/>
  <c r="CC113" i="32"/>
  <c r="EC38" i="33" l="1"/>
  <c r="EK37" i="33"/>
  <c r="AB38" i="33"/>
  <c r="EB37" i="33"/>
  <c r="ES38" i="33"/>
  <c r="IF39" i="33"/>
  <c r="RG37" i="33"/>
  <c r="OS37" i="33"/>
  <c r="KO37" i="33"/>
  <c r="MX37" i="33"/>
  <c r="MP38" i="33"/>
  <c r="KW38" i="33"/>
  <c r="T39" i="33"/>
  <c r="AP39" i="33" s="1"/>
  <c r="BL39" i="33" s="1"/>
  <c r="CH39" i="33" s="1"/>
  <c r="NW38" i="33"/>
  <c r="GB38" i="33"/>
  <c r="KH38" i="33"/>
  <c r="FY38" i="33"/>
  <c r="OK38" i="33" s="1"/>
  <c r="KE38" i="33"/>
  <c r="GA37" i="33"/>
  <c r="KG37" i="33"/>
  <c r="JC38" i="33"/>
  <c r="IN38" i="33"/>
  <c r="LM38" i="33"/>
  <c r="NU38" i="33"/>
  <c r="GI37" i="33"/>
  <c r="RE37" i="33"/>
  <c r="KV37" i="33"/>
  <c r="HU37" i="33"/>
  <c r="GZ37" i="33"/>
  <c r="HV37" i="33" s="1"/>
  <c r="MA38" i="33"/>
  <c r="GR38" i="33"/>
  <c r="HN38" i="33" s="1"/>
  <c r="DE38" i="33"/>
  <c r="EW38" i="33" s="1"/>
  <c r="CN38" i="33"/>
  <c r="CV38" i="33"/>
  <c r="CM38" i="33"/>
  <c r="LE37" i="33"/>
  <c r="IX38" i="33"/>
  <c r="AL38" i="33"/>
  <c r="BH38" i="33" s="1"/>
  <c r="AX38" i="33"/>
  <c r="BT38" i="33" s="1"/>
  <c r="AJ39" i="33"/>
  <c r="IV39" i="33"/>
  <c r="DV113" i="32"/>
  <c r="CA115" i="32"/>
  <c r="BQ115" i="32" s="1"/>
  <c r="CB114" i="32"/>
  <c r="BV114" i="32"/>
  <c r="BW114" i="32" s="1"/>
  <c r="CD114" i="32"/>
  <c r="HR113" i="32"/>
  <c r="HS114" i="32"/>
  <c r="HL114" i="32" s="1"/>
  <c r="HM114" i="32" s="1"/>
  <c r="HN114" i="32" s="1"/>
  <c r="HO114" i="32" s="1"/>
  <c r="GD113" i="32"/>
  <c r="JA113" i="32"/>
  <c r="CN114" i="32"/>
  <c r="CG114" i="32" s="1"/>
  <c r="CH114" i="32" s="1"/>
  <c r="CI114" i="32" s="1"/>
  <c r="CJ114" i="32" s="1"/>
  <c r="CM113" i="32"/>
  <c r="FK114" i="32"/>
  <c r="FD114" i="32" s="1"/>
  <c r="FE114" i="32" s="1"/>
  <c r="FF114" i="32" s="1"/>
  <c r="FG114" i="32" s="1"/>
  <c r="FJ113" i="32"/>
  <c r="IV113" i="32"/>
  <c r="IW114" i="32"/>
  <c r="IP114" i="32" s="1"/>
  <c r="IQ114" i="32" s="1"/>
  <c r="IR114" i="32" s="1"/>
  <c r="IS114" i="32" s="1"/>
  <c r="AT114" i="32"/>
  <c r="AX114" i="32"/>
  <c r="AW115" i="32"/>
  <c r="AM115" i="32" s="1"/>
  <c r="AR114" i="32"/>
  <c r="AS114" i="32" s="1"/>
  <c r="AU115" i="32" s="1"/>
  <c r="AZ114" i="32"/>
  <c r="EU113" i="32"/>
  <c r="EV114" i="32"/>
  <c r="EO114" i="32" s="1"/>
  <c r="EP114" i="32" s="1"/>
  <c r="EQ114" i="32" s="1"/>
  <c r="ER114" i="32" s="1"/>
  <c r="AY113" i="32"/>
  <c r="KR78" i="32"/>
  <c r="KH78" i="32" s="1"/>
  <c r="KM77" i="32"/>
  <c r="KN77" i="32" s="1"/>
  <c r="KS77" i="32"/>
  <c r="EW113" i="32"/>
  <c r="IG113" i="32"/>
  <c r="IH114" i="32"/>
  <c r="IA114" i="32" s="1"/>
  <c r="IB114" i="32" s="1"/>
  <c r="IC114" i="32" s="1"/>
  <c r="ID114" i="32" s="1"/>
  <c r="JK77" i="32"/>
  <c r="JL78" i="32"/>
  <c r="JE78" i="32" s="1"/>
  <c r="JF78" i="32" s="1"/>
  <c r="JG78" i="32" s="1"/>
  <c r="JM77" i="32"/>
  <c r="DQ113" i="32"/>
  <c r="DR114" i="32"/>
  <c r="DK114" i="32" s="1"/>
  <c r="DL114" i="32" s="1"/>
  <c r="DM114" i="32" s="1"/>
  <c r="DN114" i="32" s="1"/>
  <c r="HW113" i="32"/>
  <c r="DB113" i="32"/>
  <c r="DC114" i="32"/>
  <c r="CV114" i="32" s="1"/>
  <c r="CW114" i="32" s="1"/>
  <c r="CX114" i="32" s="1"/>
  <c r="CY114" i="32" s="1"/>
  <c r="DD113" i="32"/>
  <c r="U35" i="32"/>
  <c r="V35" i="32" s="1"/>
  <c r="FY113" i="32"/>
  <c r="FZ114" i="32"/>
  <c r="FS114" i="32" s="1"/>
  <c r="FT114" i="32" s="1"/>
  <c r="FU114" i="32" s="1"/>
  <c r="FV114" i="32" s="1"/>
  <c r="BJ114" i="32"/>
  <c r="BC114" i="32" s="1"/>
  <c r="BD114" i="32" s="1"/>
  <c r="BE114" i="32" s="1"/>
  <c r="BF114" i="32" s="1"/>
  <c r="BK113" i="32"/>
  <c r="LG78" i="32"/>
  <c r="KW78" i="32" s="1"/>
  <c r="LB77" i="32"/>
  <c r="LC77" i="32" s="1"/>
  <c r="LH77" i="32"/>
  <c r="LV78" i="32"/>
  <c r="LL78" i="32" s="1"/>
  <c r="LQ77" i="32"/>
  <c r="LR77" i="32" s="1"/>
  <c r="LW77" i="32"/>
  <c r="EF113" i="32"/>
  <c r="EG114" i="32"/>
  <c r="DZ114" i="32" s="1"/>
  <c r="EA114" i="32" s="1"/>
  <c r="EB114" i="32" s="1"/>
  <c r="EC114" i="32" s="1"/>
  <c r="EH113" i="32"/>
  <c r="FO113" i="32"/>
  <c r="CR113" i="32"/>
  <c r="GS113" i="32"/>
  <c r="KC78" i="32"/>
  <c r="JS78" i="32" s="1"/>
  <c r="JX77" i="32"/>
  <c r="JY77" i="32" s="1"/>
  <c r="KD77" i="32"/>
  <c r="IL113" i="32"/>
  <c r="HC113" i="32"/>
  <c r="HD114" i="32"/>
  <c r="GW114" i="32" s="1"/>
  <c r="GX114" i="32" s="1"/>
  <c r="GY114" i="32" s="1"/>
  <c r="GZ114" i="32" s="1"/>
  <c r="HE113" i="32"/>
  <c r="GN113" i="32"/>
  <c r="GO114" i="32"/>
  <c r="GH114" i="32" s="1"/>
  <c r="GI114" i="32" s="1"/>
  <c r="GJ114" i="32" s="1"/>
  <c r="GK114" i="32" s="1"/>
  <c r="IS38" i="33" l="1"/>
  <c r="IU38" i="33"/>
  <c r="NY38" i="33"/>
  <c r="OU37" i="33"/>
  <c r="RA37" i="33"/>
  <c r="OM37" i="33"/>
  <c r="RB38" i="33"/>
  <c r="ON38" i="33"/>
  <c r="FU38" i="33"/>
  <c r="MM38" i="33"/>
  <c r="KA38" i="33"/>
  <c r="AI38" i="33"/>
  <c r="BE38" i="33" s="1"/>
  <c r="CA38" i="33" s="1"/>
  <c r="NQ38" i="33"/>
  <c r="GC37" i="33"/>
  <c r="OO37" i="33" s="1"/>
  <c r="KI37" i="33"/>
  <c r="FT37" i="33"/>
  <c r="JZ37" i="33"/>
  <c r="QY38" i="33"/>
  <c r="GK38" i="33"/>
  <c r="KQ38" i="33"/>
  <c r="JB39" i="33"/>
  <c r="JG38" i="33"/>
  <c r="JP38" i="33"/>
  <c r="JH38" i="33"/>
  <c r="RI37" i="33"/>
  <c r="AG38" i="33"/>
  <c r="BC38" i="33" s="1"/>
  <c r="BY38" i="33" s="1"/>
  <c r="MB38" i="33"/>
  <c r="QH37" i="33"/>
  <c r="PL37" i="33" s="1"/>
  <c r="LT39" i="33"/>
  <c r="GO38" i="33"/>
  <c r="LQ39" i="33" s="1"/>
  <c r="PZ38" i="33"/>
  <c r="PD38" i="33" s="1"/>
  <c r="DJ38" i="33"/>
  <c r="FB38" i="33" s="1"/>
  <c r="DI38" i="33"/>
  <c r="FA38" i="33" s="1"/>
  <c r="DD39" i="33"/>
  <c r="EV39" i="33" s="1"/>
  <c r="DR38" i="33"/>
  <c r="FJ38" i="33" s="1"/>
  <c r="CP38" i="33"/>
  <c r="CD38" i="33"/>
  <c r="BF39" i="33"/>
  <c r="CB39" i="33" s="1"/>
  <c r="NO39" i="33"/>
  <c r="NR39" i="33"/>
  <c r="AV114" i="32"/>
  <c r="AY114" i="32" s="1"/>
  <c r="AN115" i="32"/>
  <c r="AO115" i="32" s="1"/>
  <c r="AP115" i="32" s="1"/>
  <c r="AQ115" i="32" s="1"/>
  <c r="DE115" i="32"/>
  <c r="CU115" i="32" s="1"/>
  <c r="CZ114" i="32"/>
  <c r="DA114" i="32" s="1"/>
  <c r="DD114" i="32" s="1"/>
  <c r="DF114" i="32"/>
  <c r="DH114" i="32"/>
  <c r="JH78" i="32"/>
  <c r="JQ78" i="32"/>
  <c r="EI115" i="32"/>
  <c r="DY115" i="32" s="1"/>
  <c r="ED114" i="32"/>
  <c r="EE114" i="32" s="1"/>
  <c r="EH114" i="32" s="1"/>
  <c r="EJ114" i="32"/>
  <c r="EL114" i="32"/>
  <c r="GQ115" i="32"/>
  <c r="GG115" i="32" s="1"/>
  <c r="GL114" i="32"/>
  <c r="GM114" i="32" s="1"/>
  <c r="GT114" i="32"/>
  <c r="GR114" i="32"/>
  <c r="HA114" i="32"/>
  <c r="HB114" i="32" s="1"/>
  <c r="HE114" i="32" s="1"/>
  <c r="HI114" i="32"/>
  <c r="HF115" i="32"/>
  <c r="GV115" i="32" s="1"/>
  <c r="HG114" i="32"/>
  <c r="DO114" i="32"/>
  <c r="DP114" i="32" s="1"/>
  <c r="DU114" i="32"/>
  <c r="DT115" i="32"/>
  <c r="DJ115" i="32" s="1"/>
  <c r="DW114" i="32"/>
  <c r="LS77" i="32"/>
  <c r="LT78" i="32"/>
  <c r="LM78" i="32" s="1"/>
  <c r="LN78" i="32" s="1"/>
  <c r="LO78" i="32" s="1"/>
  <c r="LU77" i="32"/>
  <c r="CS114" i="32"/>
  <c r="CK114" i="32"/>
  <c r="CL114" i="32" s="1"/>
  <c r="CP115" i="32"/>
  <c r="CF115" i="32" s="1"/>
  <c r="CQ114" i="32"/>
  <c r="IJ115" i="32"/>
  <c r="HZ115" i="32" s="1"/>
  <c r="IM114" i="32"/>
  <c r="IK114" i="32"/>
  <c r="IE114" i="32"/>
  <c r="IF114" i="32" s="1"/>
  <c r="KO77" i="32"/>
  <c r="KP78" i="32"/>
  <c r="KI78" i="32" s="1"/>
  <c r="KJ78" i="32" s="1"/>
  <c r="KK78" i="32" s="1"/>
  <c r="KQ77" i="32"/>
  <c r="BL115" i="32"/>
  <c r="BB115" i="32" s="1"/>
  <c r="BG114" i="32"/>
  <c r="BH114" i="32" s="1"/>
  <c r="BJ115" i="32" s="1"/>
  <c r="BO114" i="32"/>
  <c r="BI114" i="32"/>
  <c r="BM114" i="32"/>
  <c r="LD77" i="32"/>
  <c r="LE78" i="32"/>
  <c r="KX78" i="32" s="1"/>
  <c r="KY78" i="32" s="1"/>
  <c r="KZ78" i="32" s="1"/>
  <c r="LF77" i="32"/>
  <c r="EX115" i="32"/>
  <c r="EN115" i="32" s="1"/>
  <c r="EY114" i="32"/>
  <c r="ES114" i="32"/>
  <c r="ET114" i="32" s="1"/>
  <c r="FA114" i="32"/>
  <c r="JP77" i="32"/>
  <c r="EZ113" i="32"/>
  <c r="EK113" i="32"/>
  <c r="GE114" i="32"/>
  <c r="GB115" i="32"/>
  <c r="FR115" i="32" s="1"/>
  <c r="GC114" i="32"/>
  <c r="FW114" i="32"/>
  <c r="FX114" i="32" s="1"/>
  <c r="JZ77" i="32"/>
  <c r="KA78" i="32"/>
  <c r="JT78" i="32" s="1"/>
  <c r="JU78" i="32" s="1"/>
  <c r="JV78" i="32" s="1"/>
  <c r="KB77" i="32"/>
  <c r="IY115" i="32"/>
  <c r="IO115" i="32" s="1"/>
  <c r="JB114" i="32"/>
  <c r="IT114" i="32"/>
  <c r="IU114" i="32" s="1"/>
  <c r="IZ114" i="32"/>
  <c r="HH113" i="32"/>
  <c r="BN113" i="32"/>
  <c r="HP114" i="32"/>
  <c r="HQ114" i="32" s="1"/>
  <c r="HX114" i="32"/>
  <c r="HU115" i="32"/>
  <c r="HK115" i="32" s="1"/>
  <c r="HV114" i="32"/>
  <c r="FP114" i="32"/>
  <c r="FM115" i="32"/>
  <c r="FC115" i="32" s="1"/>
  <c r="FH114" i="32"/>
  <c r="FI114" i="32" s="1"/>
  <c r="FN114" i="32"/>
  <c r="BX114" i="32"/>
  <c r="BY115" i="32"/>
  <c r="BR115" i="32" s="1"/>
  <c r="BS115" i="32" s="1"/>
  <c r="BT115" i="32" s="1"/>
  <c r="BU115" i="32" s="1"/>
  <c r="BZ114" i="32"/>
  <c r="AB35" i="32"/>
  <c r="W35" i="32"/>
  <c r="DG113" i="32"/>
  <c r="IO38" i="33" l="1"/>
  <c r="EL37" i="33"/>
  <c r="ED38" i="33"/>
  <c r="IW38" i="33"/>
  <c r="AK38" i="33"/>
  <c r="BG38" i="33" s="1"/>
  <c r="CC38" i="33" s="1"/>
  <c r="CY38" i="33" s="1"/>
  <c r="QU38" i="33"/>
  <c r="OG38" i="33"/>
  <c r="QT37" i="33"/>
  <c r="OF37" i="33"/>
  <c r="NK39" i="33"/>
  <c r="OA39" i="33"/>
  <c r="OW38" i="33"/>
  <c r="MZ38" i="33"/>
  <c r="MQ38" i="33"/>
  <c r="MR38" i="33"/>
  <c r="ML39" i="33"/>
  <c r="AC38" i="33"/>
  <c r="AY38" i="33" s="1"/>
  <c r="BU38" i="33" s="1"/>
  <c r="CQ38" i="33" s="1"/>
  <c r="NS38" i="33"/>
  <c r="NJ38" i="33"/>
  <c r="RK38" i="33"/>
  <c r="RC37" i="33"/>
  <c r="JJ38" i="33"/>
  <c r="GS38" i="33"/>
  <c r="HO38" i="33" s="1"/>
  <c r="LF37" i="33"/>
  <c r="KX38" i="33"/>
  <c r="HK38" i="33"/>
  <c r="PW38" i="33"/>
  <c r="PA38" i="33" s="1"/>
  <c r="GT38" i="33"/>
  <c r="HB38" i="33"/>
  <c r="MD39" i="33" s="1"/>
  <c r="GN39" i="33"/>
  <c r="HJ39" i="33" s="1"/>
  <c r="DL38" i="33"/>
  <c r="FD38" i="33" s="1"/>
  <c r="CW38" i="33"/>
  <c r="CZ38" i="33"/>
  <c r="CU38" i="33"/>
  <c r="CX39" i="33"/>
  <c r="IP39" i="33"/>
  <c r="AD39" i="33"/>
  <c r="AZ39" i="33" s="1"/>
  <c r="BV39" i="33" s="1"/>
  <c r="AA39" i="33"/>
  <c r="IM39" i="33"/>
  <c r="BC115" i="32"/>
  <c r="BD115" i="32" s="1"/>
  <c r="BE115" i="32" s="1"/>
  <c r="BF115" i="32" s="1"/>
  <c r="BK114" i="32"/>
  <c r="BN114" i="32" s="1"/>
  <c r="CA116" i="32"/>
  <c r="BQ116" i="32" s="1"/>
  <c r="BV115" i="32"/>
  <c r="BW115" i="32" s="1"/>
  <c r="BZ115" i="32" s="1"/>
  <c r="CD115" i="32"/>
  <c r="CB115" i="32"/>
  <c r="KF78" i="32"/>
  <c r="JW78" i="32"/>
  <c r="FJ114" i="32"/>
  <c r="FK115" i="32"/>
  <c r="FD115" i="32" s="1"/>
  <c r="FE115" i="32" s="1"/>
  <c r="FF115" i="32" s="1"/>
  <c r="FG115" i="32" s="1"/>
  <c r="FL114" i="32"/>
  <c r="KE77" i="32"/>
  <c r="EK114" i="32"/>
  <c r="LI77" i="32"/>
  <c r="GO115" i="32"/>
  <c r="GH115" i="32" s="1"/>
  <c r="GI115" i="32" s="1"/>
  <c r="GJ115" i="32" s="1"/>
  <c r="GK115" i="32" s="1"/>
  <c r="GN114" i="32"/>
  <c r="GP114" i="32"/>
  <c r="EG115" i="32"/>
  <c r="DZ115" i="32" s="1"/>
  <c r="EA115" i="32" s="1"/>
  <c r="EB115" i="32" s="1"/>
  <c r="EC115" i="32" s="1"/>
  <c r="EF114" i="32"/>
  <c r="DG114" i="32"/>
  <c r="CC114" i="32"/>
  <c r="LJ78" i="32"/>
  <c r="LA78" i="32"/>
  <c r="IW115" i="32"/>
  <c r="IP115" i="32" s="1"/>
  <c r="IQ115" i="32" s="1"/>
  <c r="IR115" i="32" s="1"/>
  <c r="IS115" i="32" s="1"/>
  <c r="IV114" i="32"/>
  <c r="IX114" i="32"/>
  <c r="KL78" i="32"/>
  <c r="KU78" i="32"/>
  <c r="CM114" i="32"/>
  <c r="CN115" i="32"/>
  <c r="CG115" i="32" s="1"/>
  <c r="CH115" i="32" s="1"/>
  <c r="CI115" i="32" s="1"/>
  <c r="CJ115" i="32" s="1"/>
  <c r="CO114" i="32"/>
  <c r="DR115" i="32"/>
  <c r="DK115" i="32" s="1"/>
  <c r="DL115" i="32" s="1"/>
  <c r="DM115" i="32" s="1"/>
  <c r="DN115" i="32" s="1"/>
  <c r="DQ114" i="32"/>
  <c r="DS114" i="32"/>
  <c r="HC114" i="32"/>
  <c r="HD115" i="32"/>
  <c r="GW115" i="32" s="1"/>
  <c r="GX115" i="32" s="1"/>
  <c r="GY115" i="32" s="1"/>
  <c r="GZ115" i="32" s="1"/>
  <c r="HR114" i="32"/>
  <c r="HS115" i="32"/>
  <c r="HL115" i="32" s="1"/>
  <c r="HM115" i="32" s="1"/>
  <c r="HN115" i="32" s="1"/>
  <c r="HO115" i="32" s="1"/>
  <c r="HT114" i="32"/>
  <c r="EU114" i="32"/>
  <c r="EV115" i="32"/>
  <c r="EO115" i="32" s="1"/>
  <c r="EP115" i="32" s="1"/>
  <c r="EQ115" i="32" s="1"/>
  <c r="ER115" i="32" s="1"/>
  <c r="KT77" i="32"/>
  <c r="DB114" i="32"/>
  <c r="DC115" i="32"/>
  <c r="CV115" i="32" s="1"/>
  <c r="CW115" i="32" s="1"/>
  <c r="CX115" i="32" s="1"/>
  <c r="CY115" i="32" s="1"/>
  <c r="AW116" i="32"/>
  <c r="AM116" i="32" s="1"/>
  <c r="AT115" i="32"/>
  <c r="AZ115" i="32"/>
  <c r="AR115" i="32"/>
  <c r="AS115" i="32" s="1"/>
  <c r="AX115" i="32"/>
  <c r="AH35" i="32"/>
  <c r="AK35" i="32"/>
  <c r="X35" i="32"/>
  <c r="HH114" i="32"/>
  <c r="FY114" i="32"/>
  <c r="FZ115" i="32"/>
  <c r="FS115" i="32" s="1"/>
  <c r="FT115" i="32" s="1"/>
  <c r="FU115" i="32" s="1"/>
  <c r="FV115" i="32" s="1"/>
  <c r="GA114" i="32"/>
  <c r="EW114" i="32"/>
  <c r="LY78" i="32"/>
  <c r="LP78" i="32"/>
  <c r="IG114" i="32"/>
  <c r="IH115" i="32"/>
  <c r="IA115" i="32" s="1"/>
  <c r="IB115" i="32" s="1"/>
  <c r="IC115" i="32" s="1"/>
  <c r="ID115" i="32" s="1"/>
  <c r="II114" i="32"/>
  <c r="LX77" i="32"/>
  <c r="JI78" i="32"/>
  <c r="JJ78" i="32" s="1"/>
  <c r="JO78" i="32"/>
  <c r="JN79" i="32"/>
  <c r="JD79" i="32" s="1"/>
  <c r="IQ38" i="33" l="1"/>
  <c r="W39" i="33"/>
  <c r="AS39" i="33" s="1"/>
  <c r="BO39" i="33" s="1"/>
  <c r="CK39" i="33" s="1"/>
  <c r="EA38" i="33"/>
  <c r="IH38" i="33"/>
  <c r="IY39" i="33"/>
  <c r="II39" i="33"/>
  <c r="AM39" i="33"/>
  <c r="BI39" i="33" s="1"/>
  <c r="CE39" i="33" s="1"/>
  <c r="DA39" i="33" s="1"/>
  <c r="KB38" i="33"/>
  <c r="MT38" i="33"/>
  <c r="AE38" i="33"/>
  <c r="BA38" i="33" s="1"/>
  <c r="QA38" i="33"/>
  <c r="PE38" i="33" s="1"/>
  <c r="V38" i="33"/>
  <c r="AR38" i="33" s="1"/>
  <c r="BN38" i="33" s="1"/>
  <c r="LU39" i="33"/>
  <c r="GD37" i="33"/>
  <c r="OP37" i="33" s="1"/>
  <c r="KJ37" i="33"/>
  <c r="JK38" i="33"/>
  <c r="JR39" i="33"/>
  <c r="JQ38" i="33"/>
  <c r="JT38" i="33"/>
  <c r="JO38" i="33"/>
  <c r="JS38" i="33"/>
  <c r="FV38" i="33"/>
  <c r="KU38" i="33"/>
  <c r="HX38" i="33"/>
  <c r="QJ38" i="33"/>
  <c r="PN38" i="33" s="1"/>
  <c r="LP40" i="33"/>
  <c r="PV39" i="33"/>
  <c r="OZ39" i="33" s="1"/>
  <c r="QB38" i="33"/>
  <c r="PF38" i="33" s="1"/>
  <c r="HP38" i="33"/>
  <c r="LV39" i="33"/>
  <c r="GV38" i="33"/>
  <c r="QD38" i="33" s="1"/>
  <c r="PH38" i="33" s="1"/>
  <c r="DT39" i="33"/>
  <c r="FL39" i="33" s="1"/>
  <c r="DS38" i="33"/>
  <c r="FK38" i="33" s="1"/>
  <c r="DM38" i="33"/>
  <c r="FE38" i="33" s="1"/>
  <c r="DQ38" i="33"/>
  <c r="FI38" i="33" s="1"/>
  <c r="DU38" i="33"/>
  <c r="FM38" i="33" s="1"/>
  <c r="DV38" i="33"/>
  <c r="FN38" i="33" s="1"/>
  <c r="CR39" i="33"/>
  <c r="AW39" i="33"/>
  <c r="BS39" i="33" s="1"/>
  <c r="FW115" i="32"/>
  <c r="FX115" i="32" s="1"/>
  <c r="GA115" i="32" s="1"/>
  <c r="GC115" i="32"/>
  <c r="GB116" i="32"/>
  <c r="FR116" i="32" s="1"/>
  <c r="GE115" i="32"/>
  <c r="IM115" i="32"/>
  <c r="IJ116" i="32"/>
  <c r="HZ116" i="32" s="1"/>
  <c r="IE115" i="32"/>
  <c r="IF115" i="32" s="1"/>
  <c r="II115" i="32" s="1"/>
  <c r="IK115" i="32"/>
  <c r="EY115" i="32"/>
  <c r="EX116" i="32"/>
  <c r="EN116" i="32" s="1"/>
  <c r="ES115" i="32"/>
  <c r="ET115" i="32" s="1"/>
  <c r="EW115" i="32" s="1"/>
  <c r="FA115" i="32"/>
  <c r="CP116" i="32"/>
  <c r="CF116" i="32" s="1"/>
  <c r="CK115" i="32"/>
  <c r="CL115" i="32" s="1"/>
  <c r="CO115" i="32" s="1"/>
  <c r="CQ115" i="32"/>
  <c r="CS115" i="32"/>
  <c r="FM116" i="32"/>
  <c r="FC116" i="32" s="1"/>
  <c r="FN115" i="32"/>
  <c r="FP115" i="32"/>
  <c r="FH115" i="32"/>
  <c r="FI115" i="32" s="1"/>
  <c r="FL115" i="32" s="1"/>
  <c r="HP115" i="32"/>
  <c r="HQ115" i="32" s="1"/>
  <c r="HT115" i="32" s="1"/>
  <c r="HV115" i="32"/>
  <c r="HX115" i="32"/>
  <c r="HU116" i="32"/>
  <c r="HK116" i="32" s="1"/>
  <c r="HF116" i="32"/>
  <c r="GV116" i="32" s="1"/>
  <c r="HA115" i="32"/>
  <c r="HB115" i="32" s="1"/>
  <c r="HI115" i="32"/>
  <c r="HG115" i="32"/>
  <c r="IL114" i="32"/>
  <c r="IY116" i="32"/>
  <c r="IO116" i="32" s="1"/>
  <c r="IT115" i="32"/>
  <c r="IU115" i="32" s="1"/>
  <c r="IX115" i="32" s="1"/>
  <c r="JB115" i="32"/>
  <c r="IZ115" i="32"/>
  <c r="AU116" i="32"/>
  <c r="AN116" i="32" s="1"/>
  <c r="AO116" i="32" s="1"/>
  <c r="AP116" i="32" s="1"/>
  <c r="AQ116" i="32" s="1"/>
  <c r="AV115" i="32"/>
  <c r="DO115" i="32"/>
  <c r="DP115" i="32" s="1"/>
  <c r="DS115" i="32" s="1"/>
  <c r="DW115" i="32"/>
  <c r="DT116" i="32"/>
  <c r="DJ116" i="32" s="1"/>
  <c r="DU115" i="32"/>
  <c r="GD114" i="32"/>
  <c r="LG79" i="32"/>
  <c r="KW79" i="32" s="1"/>
  <c r="LH78" i="32"/>
  <c r="LB78" i="32"/>
  <c r="LC78" i="32" s="1"/>
  <c r="DH115" i="32"/>
  <c r="CZ115" i="32"/>
  <c r="DA115" i="32" s="1"/>
  <c r="DE116" i="32"/>
  <c r="CU116" i="32" s="1"/>
  <c r="DF115" i="32"/>
  <c r="LV79" i="32"/>
  <c r="LL79" i="32" s="1"/>
  <c r="LQ78" i="32"/>
  <c r="LR78" i="32" s="1"/>
  <c r="LW78" i="32"/>
  <c r="AF35" i="32"/>
  <c r="Y35" i="32"/>
  <c r="GR115" i="32"/>
  <c r="GQ116" i="32"/>
  <c r="GG116" i="32" s="1"/>
  <c r="GT115" i="32"/>
  <c r="GL115" i="32"/>
  <c r="GM115" i="32" s="1"/>
  <c r="GP115" i="32" s="1"/>
  <c r="CC115" i="32"/>
  <c r="HW114" i="32"/>
  <c r="CR114" i="32"/>
  <c r="JA114" i="32"/>
  <c r="KC79" i="32"/>
  <c r="JS79" i="32" s="1"/>
  <c r="JX78" i="32"/>
  <c r="JY78" i="32" s="1"/>
  <c r="KD78" i="32"/>
  <c r="BY116" i="32"/>
  <c r="BR116" i="32" s="1"/>
  <c r="BS116" i="32" s="1"/>
  <c r="BT116" i="32" s="1"/>
  <c r="BU116" i="32" s="1"/>
  <c r="BX115" i="32"/>
  <c r="JK78" i="32"/>
  <c r="JL79" i="32"/>
  <c r="JE79" i="32" s="1"/>
  <c r="JF79" i="32" s="1"/>
  <c r="JG79" i="32" s="1"/>
  <c r="JM78" i="32"/>
  <c r="BG115" i="32"/>
  <c r="BH115" i="32" s="1"/>
  <c r="BI115" i="32"/>
  <c r="BL116" i="32"/>
  <c r="BB116" i="32" s="1"/>
  <c r="BM115" i="32"/>
  <c r="BO115" i="32"/>
  <c r="EZ114" i="32"/>
  <c r="EI116" i="32"/>
  <c r="DY116" i="32" s="1"/>
  <c r="EL115" i="32"/>
  <c r="ED115" i="32"/>
  <c r="EE115" i="32" s="1"/>
  <c r="EJ115" i="32"/>
  <c r="DV114" i="32"/>
  <c r="KR79" i="32"/>
  <c r="KH79" i="32" s="1"/>
  <c r="KM78" i="32"/>
  <c r="KN78" i="32" s="1"/>
  <c r="KS78" i="32"/>
  <c r="GS114" i="32"/>
  <c r="FO114" i="32"/>
  <c r="EH38" i="33" l="1"/>
  <c r="DZ39" i="33"/>
  <c r="EE38" i="33"/>
  <c r="EN38" i="33"/>
  <c r="EF38" i="33"/>
  <c r="NL39" i="33"/>
  <c r="OH38" i="33"/>
  <c r="NC38" i="33"/>
  <c r="NB39" i="33"/>
  <c r="MY38" i="33"/>
  <c r="JY38" i="33"/>
  <c r="MU38" i="33"/>
  <c r="ND38" i="33"/>
  <c r="NA38" i="33"/>
  <c r="BW38" i="33"/>
  <c r="CS38" i="33" s="1"/>
  <c r="KY38" i="33"/>
  <c r="RD37" i="33"/>
  <c r="NT38" i="33"/>
  <c r="JU39" i="33"/>
  <c r="JE39" i="33"/>
  <c r="JL39" i="33"/>
  <c r="LH38" i="33"/>
  <c r="FS38" i="33"/>
  <c r="HR38" i="33"/>
  <c r="QV38" i="33"/>
  <c r="KT39" i="33"/>
  <c r="HC38" i="33"/>
  <c r="QK38" i="33" s="1"/>
  <c r="PO38" i="33" s="1"/>
  <c r="LX39" i="33"/>
  <c r="HE38" i="33"/>
  <c r="IA38" i="33" s="1"/>
  <c r="KZ38" i="33"/>
  <c r="HD39" i="33"/>
  <c r="QL39" i="33" s="1"/>
  <c r="PP39" i="33" s="1"/>
  <c r="GW38" i="33"/>
  <c r="LY39" i="33" s="1"/>
  <c r="DG39" i="33"/>
  <c r="EY39" i="33" s="1"/>
  <c r="HF38" i="33"/>
  <c r="QN38" i="33" s="1"/>
  <c r="PR38" i="33" s="1"/>
  <c r="DN39" i="33"/>
  <c r="FF39" i="33" s="1"/>
  <c r="HA38" i="33"/>
  <c r="MC39" i="33" s="1"/>
  <c r="DW39" i="33"/>
  <c r="FO39" i="33" s="1"/>
  <c r="CJ38" i="33"/>
  <c r="CO39" i="33"/>
  <c r="BV116" i="32"/>
  <c r="BW116" i="32" s="1"/>
  <c r="CD116" i="32"/>
  <c r="CA117" i="32"/>
  <c r="BQ117" i="32" s="1"/>
  <c r="CB116" i="32"/>
  <c r="LB38" i="33"/>
  <c r="JP78" i="32"/>
  <c r="HW115" i="32"/>
  <c r="LS78" i="32"/>
  <c r="LT79" i="32"/>
  <c r="LM79" i="32" s="1"/>
  <c r="LN79" i="32" s="1"/>
  <c r="LO79" i="32" s="1"/>
  <c r="LU78" i="32"/>
  <c r="GD115" i="32"/>
  <c r="DQ115" i="32"/>
  <c r="DR116" i="32"/>
  <c r="DK116" i="32" s="1"/>
  <c r="DL116" i="32" s="1"/>
  <c r="DM116" i="32" s="1"/>
  <c r="DN116" i="32" s="1"/>
  <c r="IL115" i="32"/>
  <c r="CM115" i="32"/>
  <c r="CN116" i="32"/>
  <c r="CG116" i="32" s="1"/>
  <c r="CH116" i="32" s="1"/>
  <c r="CI116" i="32" s="1"/>
  <c r="CJ116" i="32" s="1"/>
  <c r="JA115" i="32"/>
  <c r="GN115" i="32"/>
  <c r="GO116" i="32"/>
  <c r="GH116" i="32" s="1"/>
  <c r="GI116" i="32" s="1"/>
  <c r="GJ116" i="32" s="1"/>
  <c r="GK116" i="32" s="1"/>
  <c r="Z35" i="32"/>
  <c r="AC35" i="32" s="1"/>
  <c r="AE36" i="32"/>
  <c r="AJ35" i="32"/>
  <c r="LD78" i="32"/>
  <c r="LE79" i="32"/>
  <c r="KX79" i="32" s="1"/>
  <c r="KY79" i="32" s="1"/>
  <c r="KZ79" i="32" s="1"/>
  <c r="LF78" i="32"/>
  <c r="HR115" i="32"/>
  <c r="HS116" i="32"/>
  <c r="HL116" i="32" s="1"/>
  <c r="HM116" i="32" s="1"/>
  <c r="HN116" i="32" s="1"/>
  <c r="HO116" i="32" s="1"/>
  <c r="FY115" i="32"/>
  <c r="FZ116" i="32"/>
  <c r="FS116" i="32" s="1"/>
  <c r="FT116" i="32" s="1"/>
  <c r="FU116" i="32" s="1"/>
  <c r="FV116" i="32" s="1"/>
  <c r="FO115" i="32"/>
  <c r="DV115" i="32"/>
  <c r="DB115" i="32"/>
  <c r="DC116" i="32"/>
  <c r="CV116" i="32" s="1"/>
  <c r="CW116" i="32" s="1"/>
  <c r="CX116" i="32" s="1"/>
  <c r="CY116" i="32" s="1"/>
  <c r="DD115" i="32"/>
  <c r="HC115" i="32"/>
  <c r="HD116" i="32"/>
  <c r="GW116" i="32" s="1"/>
  <c r="GX116" i="32" s="1"/>
  <c r="GY116" i="32" s="1"/>
  <c r="GZ116" i="32" s="1"/>
  <c r="HE115" i="32"/>
  <c r="KO78" i="32"/>
  <c r="KP79" i="32"/>
  <c r="KI79" i="32" s="1"/>
  <c r="KJ79" i="32" s="1"/>
  <c r="KK79" i="32" s="1"/>
  <c r="KQ78" i="32"/>
  <c r="EZ115" i="32"/>
  <c r="GS115" i="32"/>
  <c r="EG116" i="32"/>
  <c r="DZ116" i="32" s="1"/>
  <c r="EA116" i="32" s="1"/>
  <c r="EB116" i="32" s="1"/>
  <c r="EC116" i="32" s="1"/>
  <c r="EF115" i="32"/>
  <c r="EH115" i="32"/>
  <c r="JZ78" i="32"/>
  <c r="KA79" i="32"/>
  <c r="JT79" i="32" s="1"/>
  <c r="JU79" i="32" s="1"/>
  <c r="JV79" i="32" s="1"/>
  <c r="KB78" i="32"/>
  <c r="AY115" i="32"/>
  <c r="IW116" i="32"/>
  <c r="IP116" i="32" s="1"/>
  <c r="IQ116" i="32" s="1"/>
  <c r="IR116" i="32" s="1"/>
  <c r="IS116" i="32" s="1"/>
  <c r="IV115" i="32"/>
  <c r="FJ115" i="32"/>
  <c r="FK116" i="32"/>
  <c r="FD116" i="32" s="1"/>
  <c r="FE116" i="32" s="1"/>
  <c r="FF116" i="32" s="1"/>
  <c r="FG116" i="32" s="1"/>
  <c r="AZ116" i="32"/>
  <c r="AR116" i="32"/>
  <c r="AS116" i="32" s="1"/>
  <c r="AU117" i="32" s="1"/>
  <c r="AX116" i="32"/>
  <c r="AW117" i="32"/>
  <c r="AM117" i="32" s="1"/>
  <c r="AT116" i="32"/>
  <c r="BJ116" i="32"/>
  <c r="BC116" i="32" s="1"/>
  <c r="BD116" i="32" s="1"/>
  <c r="BE116" i="32" s="1"/>
  <c r="BF116" i="32" s="1"/>
  <c r="BK115" i="32"/>
  <c r="CR115" i="32"/>
  <c r="JH79" i="32"/>
  <c r="JQ79" i="32"/>
  <c r="EU115" i="32"/>
  <c r="EV116" i="32"/>
  <c r="EO116" i="32" s="1"/>
  <c r="EP116" i="32" s="1"/>
  <c r="EQ116" i="32" s="1"/>
  <c r="ER116" i="32" s="1"/>
  <c r="IG115" i="32"/>
  <c r="IH116" i="32"/>
  <c r="IA116" i="32" s="1"/>
  <c r="IB116" i="32" s="1"/>
  <c r="IC116" i="32" s="1"/>
  <c r="ID116" i="32" s="1"/>
  <c r="ER38" i="33" l="1"/>
  <c r="AF38" i="33"/>
  <c r="IJ39" i="33"/>
  <c r="EO38" i="33"/>
  <c r="EP39" i="33"/>
  <c r="X39" i="33"/>
  <c r="AT39" i="33" s="1"/>
  <c r="BP39" i="33" s="1"/>
  <c r="CL39" i="33" s="1"/>
  <c r="NI39" i="33"/>
  <c r="OE38" i="33"/>
  <c r="KD38" i="33"/>
  <c r="JX39" i="33"/>
  <c r="MV39" i="33"/>
  <c r="FW38" i="33"/>
  <c r="OI38" i="33" s="1"/>
  <c r="NE39" i="33"/>
  <c r="MO39" i="33"/>
  <c r="IR38" i="33"/>
  <c r="KC38" i="33"/>
  <c r="GF38" i="33"/>
  <c r="OR38" i="33" s="1"/>
  <c r="KL38" i="33"/>
  <c r="FZ38" i="33"/>
  <c r="OL38" i="33" s="1"/>
  <c r="KF38" i="33"/>
  <c r="JD38" i="33"/>
  <c r="JI39" i="33"/>
  <c r="LJ39" i="33"/>
  <c r="DO38" i="33"/>
  <c r="FG38" i="33" s="1"/>
  <c r="JM38" i="33"/>
  <c r="QS38" i="33"/>
  <c r="FX38" i="33"/>
  <c r="FR39" i="33"/>
  <c r="IB38" i="33"/>
  <c r="HZ39" i="33"/>
  <c r="ME39" i="33"/>
  <c r="MF40" i="33"/>
  <c r="HY38" i="33"/>
  <c r="QM38" i="33"/>
  <c r="PQ38" i="33" s="1"/>
  <c r="MG39" i="33"/>
  <c r="HG39" i="33"/>
  <c r="IC39" i="33" s="1"/>
  <c r="GQ39" i="33"/>
  <c r="HM39" i="33" s="1"/>
  <c r="HS38" i="33"/>
  <c r="QI38" i="33"/>
  <c r="PM38" i="33" s="1"/>
  <c r="QE38" i="33"/>
  <c r="PI38" i="33" s="1"/>
  <c r="HW38" i="33"/>
  <c r="DK39" i="33"/>
  <c r="FC39" i="33" s="1"/>
  <c r="DF38" i="33"/>
  <c r="EX38" i="33" s="1"/>
  <c r="MH39" i="33"/>
  <c r="GX39" i="33"/>
  <c r="QF39" i="33" s="1"/>
  <c r="PJ39" i="33" s="1"/>
  <c r="BB38" i="33"/>
  <c r="BX38" i="33" s="1"/>
  <c r="AN117" i="32"/>
  <c r="AO117" i="32" s="1"/>
  <c r="AP117" i="32" s="1"/>
  <c r="AQ117" i="32" s="1"/>
  <c r="IE116" i="32"/>
  <c r="IF116" i="32" s="1"/>
  <c r="IM116" i="32"/>
  <c r="IJ117" i="32"/>
  <c r="HZ117" i="32" s="1"/>
  <c r="IK116" i="32"/>
  <c r="BG116" i="32"/>
  <c r="BH116" i="32" s="1"/>
  <c r="BJ117" i="32" s="1"/>
  <c r="BO116" i="32"/>
  <c r="BM116" i="32"/>
  <c r="BL117" i="32"/>
  <c r="BB117" i="32" s="1"/>
  <c r="BI116" i="32"/>
  <c r="EI117" i="32"/>
  <c r="DY117" i="32" s="1"/>
  <c r="EJ116" i="32"/>
  <c r="ED116" i="32"/>
  <c r="EE116" i="32" s="1"/>
  <c r="EH116" i="32" s="1"/>
  <c r="EL116" i="32"/>
  <c r="HG116" i="32"/>
  <c r="HA116" i="32"/>
  <c r="HB116" i="32" s="1"/>
  <c r="HE116" i="32" s="1"/>
  <c r="HF117" i="32"/>
  <c r="GV117" i="32" s="1"/>
  <c r="HI116" i="32"/>
  <c r="EX117" i="32"/>
  <c r="EN117" i="32" s="1"/>
  <c r="EY116" i="32"/>
  <c r="FA116" i="32"/>
  <c r="ES116" i="32"/>
  <c r="ET116" i="32" s="1"/>
  <c r="FH116" i="32"/>
  <c r="FI116" i="32" s="1"/>
  <c r="FM117" i="32"/>
  <c r="FC117" i="32" s="1"/>
  <c r="FP116" i="32"/>
  <c r="FN116" i="32"/>
  <c r="KL79" i="32"/>
  <c r="KU79" i="32"/>
  <c r="JB116" i="32"/>
  <c r="IY117" i="32"/>
  <c r="IO117" i="32" s="1"/>
  <c r="IT116" i="32"/>
  <c r="IU116" i="32" s="1"/>
  <c r="IZ116" i="32"/>
  <c r="DH116" i="32"/>
  <c r="CZ116" i="32"/>
  <c r="DA116" i="32" s="1"/>
  <c r="DD116" i="32" s="1"/>
  <c r="DF116" i="32"/>
  <c r="DE117" i="32"/>
  <c r="CU117" i="32" s="1"/>
  <c r="LJ79" i="32"/>
  <c r="LA79" i="32"/>
  <c r="GQ117" i="32"/>
  <c r="GG117" i="32" s="1"/>
  <c r="GL116" i="32"/>
  <c r="GM116" i="32" s="1"/>
  <c r="GR116" i="32"/>
  <c r="GT116" i="32"/>
  <c r="JW79" i="32"/>
  <c r="KF79" i="32"/>
  <c r="LI38" i="33"/>
  <c r="DG115" i="32"/>
  <c r="CQ116" i="32"/>
  <c r="CP117" i="32"/>
  <c r="CF117" i="32" s="1"/>
  <c r="CS116" i="32"/>
  <c r="CK116" i="32"/>
  <c r="CL116" i="32" s="1"/>
  <c r="GB117" i="32"/>
  <c r="FR117" i="32" s="1"/>
  <c r="FW116" i="32"/>
  <c r="FX116" i="32" s="1"/>
  <c r="GC116" i="32"/>
  <c r="GE116" i="32"/>
  <c r="BN115" i="32"/>
  <c r="AV116" i="32"/>
  <c r="KE78" i="32"/>
  <c r="EK115" i="32"/>
  <c r="LI78" i="32"/>
  <c r="LP79" i="32"/>
  <c r="LY79" i="32"/>
  <c r="BX116" i="32"/>
  <c r="BY117" i="32"/>
  <c r="BR117" i="32" s="1"/>
  <c r="BS117" i="32" s="1"/>
  <c r="BT117" i="32" s="1"/>
  <c r="BU117" i="32" s="1"/>
  <c r="BZ116" i="32"/>
  <c r="JN80" i="32"/>
  <c r="JD80" i="32" s="1"/>
  <c r="JI79" i="32"/>
  <c r="JJ79" i="32" s="1"/>
  <c r="JO79" i="32"/>
  <c r="HP116" i="32"/>
  <c r="HQ116" i="32" s="1"/>
  <c r="HX116" i="32"/>
  <c r="HV116" i="32"/>
  <c r="HU117" i="32"/>
  <c r="HK117" i="32" s="1"/>
  <c r="DO116" i="32"/>
  <c r="DP116" i="32" s="1"/>
  <c r="DW116" i="32"/>
  <c r="DT117" i="32"/>
  <c r="DJ117" i="32" s="1"/>
  <c r="DU116" i="32"/>
  <c r="KT78" i="32"/>
  <c r="HH115" i="32"/>
  <c r="LL38" i="33"/>
  <c r="AI35" i="32"/>
  <c r="LX78" i="32"/>
  <c r="IG39" i="33" l="1"/>
  <c r="EQ38" i="33"/>
  <c r="EM38" i="33"/>
  <c r="EJ39" i="33"/>
  <c r="EI38" i="33"/>
  <c r="U39" i="33"/>
  <c r="AQ39" i="33" s="1"/>
  <c r="QX38" i="33"/>
  <c r="OJ38" i="33"/>
  <c r="QR39" i="33"/>
  <c r="OD39" i="33"/>
  <c r="NM39" i="33"/>
  <c r="QW38" i="33"/>
  <c r="GY38" i="33"/>
  <c r="HU38" i="33" s="1"/>
  <c r="NV39" i="33"/>
  <c r="MS39" i="33"/>
  <c r="MN38" i="33"/>
  <c r="QZ38" i="33"/>
  <c r="RF38" i="33"/>
  <c r="GH39" i="33"/>
  <c r="KN39" i="33"/>
  <c r="GJ38" i="33"/>
  <c r="KP38" i="33"/>
  <c r="GG38" i="33"/>
  <c r="OS38" i="33" s="1"/>
  <c r="KM38" i="33"/>
  <c r="MW38" i="33"/>
  <c r="JF39" i="33"/>
  <c r="NH40" i="33"/>
  <c r="NN39" i="33"/>
  <c r="QO39" i="33"/>
  <c r="PS39" i="33" s="1"/>
  <c r="LC38" i="33"/>
  <c r="LK38" i="33"/>
  <c r="MI40" i="33"/>
  <c r="PY39" i="33"/>
  <c r="PC39" i="33" s="1"/>
  <c r="LS40" i="33"/>
  <c r="LG38" i="33"/>
  <c r="GU39" i="33"/>
  <c r="QC39" i="33" s="1"/>
  <c r="PG39" i="33" s="1"/>
  <c r="LZ40" i="33"/>
  <c r="GP38" i="33"/>
  <c r="HL38" i="33" s="1"/>
  <c r="HT39" i="33"/>
  <c r="DH39" i="33"/>
  <c r="EZ39" i="33" s="1"/>
  <c r="CT38" i="33"/>
  <c r="NP39" i="33"/>
  <c r="BK116" i="32"/>
  <c r="BN116" i="32" s="1"/>
  <c r="BC117" i="32"/>
  <c r="BD117" i="32" s="1"/>
  <c r="BE117" i="32" s="1"/>
  <c r="BF117" i="32" s="1"/>
  <c r="BV117" i="32"/>
  <c r="BW117" i="32" s="1"/>
  <c r="BZ117" i="32" s="1"/>
  <c r="CB117" i="32"/>
  <c r="CA118" i="32"/>
  <c r="BQ118" i="32" s="1"/>
  <c r="CD117" i="32"/>
  <c r="DQ116" i="32"/>
  <c r="DR117" i="32"/>
  <c r="DK117" i="32" s="1"/>
  <c r="DL117" i="32" s="1"/>
  <c r="DM117" i="32" s="1"/>
  <c r="DN117" i="32" s="1"/>
  <c r="DS116" i="32"/>
  <c r="HR116" i="32"/>
  <c r="HS117" i="32"/>
  <c r="HL117" i="32" s="1"/>
  <c r="HM117" i="32" s="1"/>
  <c r="HN117" i="32" s="1"/>
  <c r="HO117" i="32" s="1"/>
  <c r="HT116" i="32"/>
  <c r="AY116" i="32"/>
  <c r="CM116" i="32"/>
  <c r="CN117" i="32"/>
  <c r="CG117" i="32" s="1"/>
  <c r="CH117" i="32" s="1"/>
  <c r="CI117" i="32" s="1"/>
  <c r="CJ117" i="32" s="1"/>
  <c r="CO116" i="32"/>
  <c r="DG116" i="32"/>
  <c r="GO117" i="32"/>
  <c r="GH117" i="32" s="1"/>
  <c r="GI117" i="32" s="1"/>
  <c r="GJ117" i="32" s="1"/>
  <c r="GK117" i="32" s="1"/>
  <c r="GN116" i="32"/>
  <c r="GP116" i="32"/>
  <c r="EF116" i="32"/>
  <c r="EG117" i="32"/>
  <c r="DZ117" i="32" s="1"/>
  <c r="EA117" i="32" s="1"/>
  <c r="EB117" i="32" s="1"/>
  <c r="EC117" i="32" s="1"/>
  <c r="CC116" i="32"/>
  <c r="JX79" i="32"/>
  <c r="JY79" i="32" s="1"/>
  <c r="KC80" i="32"/>
  <c r="JS80" i="32" s="1"/>
  <c r="KD79" i="32"/>
  <c r="IV116" i="32"/>
  <c r="IW117" i="32"/>
  <c r="IP117" i="32" s="1"/>
  <c r="IQ117" i="32" s="1"/>
  <c r="IR117" i="32" s="1"/>
  <c r="IS117" i="32" s="1"/>
  <c r="IX116" i="32"/>
  <c r="KM79" i="32"/>
  <c r="KN79" i="32" s="1"/>
  <c r="KR80" i="32"/>
  <c r="KH80" i="32" s="1"/>
  <c r="KS79" i="32"/>
  <c r="HC116" i="32"/>
  <c r="HD117" i="32"/>
  <c r="GW117" i="32" s="1"/>
  <c r="GX117" i="32" s="1"/>
  <c r="GY117" i="32" s="1"/>
  <c r="GZ117" i="32" s="1"/>
  <c r="AD35" i="32"/>
  <c r="AG36" i="32"/>
  <c r="JL80" i="32"/>
  <c r="JE80" i="32" s="1"/>
  <c r="JF80" i="32" s="1"/>
  <c r="JG80" i="32" s="1"/>
  <c r="JK79" i="32"/>
  <c r="JM79" i="32"/>
  <c r="LQ79" i="32"/>
  <c r="LR79" i="32" s="1"/>
  <c r="LV80" i="32"/>
  <c r="LL80" i="32" s="1"/>
  <c r="LW79" i="32"/>
  <c r="FY116" i="32"/>
  <c r="FZ117" i="32"/>
  <c r="FS117" i="32" s="1"/>
  <c r="FT117" i="32" s="1"/>
  <c r="FU117" i="32" s="1"/>
  <c r="FV117" i="32" s="1"/>
  <c r="GA116" i="32"/>
  <c r="LB79" i="32"/>
  <c r="LC79" i="32" s="1"/>
  <c r="LG80" i="32"/>
  <c r="KW80" i="32" s="1"/>
  <c r="LH79" i="32"/>
  <c r="DB116" i="32"/>
  <c r="DC117" i="32"/>
  <c r="CV117" i="32" s="1"/>
  <c r="CW117" i="32" s="1"/>
  <c r="CX117" i="32" s="1"/>
  <c r="CY117" i="32" s="1"/>
  <c r="FJ116" i="32"/>
  <c r="FK117" i="32"/>
  <c r="FD117" i="32" s="1"/>
  <c r="FE117" i="32" s="1"/>
  <c r="FF117" i="32" s="1"/>
  <c r="FG117" i="32" s="1"/>
  <c r="FL116" i="32"/>
  <c r="HH116" i="32"/>
  <c r="EK116" i="32"/>
  <c r="LD39" i="33"/>
  <c r="AX117" i="32"/>
  <c r="AZ117" i="32"/>
  <c r="AT117" i="32"/>
  <c r="AW118" i="32"/>
  <c r="AM118" i="32" s="1"/>
  <c r="AR117" i="32"/>
  <c r="AS117" i="32" s="1"/>
  <c r="AU118" i="32" s="1"/>
  <c r="EU116" i="32"/>
  <c r="EV117" i="32"/>
  <c r="EO117" i="32" s="1"/>
  <c r="EP117" i="32" s="1"/>
  <c r="EQ117" i="32" s="1"/>
  <c r="ER117" i="32" s="1"/>
  <c r="EW116" i="32"/>
  <c r="IG116" i="32"/>
  <c r="IH117" i="32"/>
  <c r="IA117" i="32" s="1"/>
  <c r="IB117" i="32" s="1"/>
  <c r="IC117" i="32" s="1"/>
  <c r="ID117" i="32" s="1"/>
  <c r="II116" i="32"/>
  <c r="BM39" i="33" l="1"/>
  <c r="CI39" i="33" s="1"/>
  <c r="DE39" i="33" s="1"/>
  <c r="EW39" i="33" s="1"/>
  <c r="IK39" i="33"/>
  <c r="EC39" i="33"/>
  <c r="ES39" i="33"/>
  <c r="AH39" i="33"/>
  <c r="BD39" i="33" s="1"/>
  <c r="BZ39" i="33" s="1"/>
  <c r="T40" i="33"/>
  <c r="AP40" i="33" s="1"/>
  <c r="BL40" i="33" s="1"/>
  <c r="EG39" i="33"/>
  <c r="IL39" i="33"/>
  <c r="MA39" i="33"/>
  <c r="RJ38" i="33"/>
  <c r="OV38" i="33"/>
  <c r="RH39" i="33"/>
  <c r="OT39" i="33"/>
  <c r="Y39" i="33"/>
  <c r="AU39" i="33" s="1"/>
  <c r="BQ39" i="33" s="1"/>
  <c r="CM39" i="33" s="1"/>
  <c r="IT39" i="33"/>
  <c r="NX40" i="33"/>
  <c r="RG38" i="33"/>
  <c r="QG38" i="33"/>
  <c r="PK38" i="33" s="1"/>
  <c r="MP39" i="33"/>
  <c r="KK38" i="33"/>
  <c r="KO38" i="33"/>
  <c r="KG38" i="33"/>
  <c r="Z39" i="33"/>
  <c r="AV39" i="33" s="1"/>
  <c r="BR39" i="33" s="1"/>
  <c r="GB39" i="33"/>
  <c r="KH39" i="33"/>
  <c r="JN38" i="33"/>
  <c r="IF40" i="33"/>
  <c r="LM39" i="33"/>
  <c r="GE38" i="33"/>
  <c r="GI38" i="33"/>
  <c r="OU38" i="33" s="1"/>
  <c r="GA38" i="33"/>
  <c r="KW39" i="33"/>
  <c r="GR39" i="33"/>
  <c r="HN39" i="33" s="1"/>
  <c r="HQ39" i="33"/>
  <c r="LW40" i="33"/>
  <c r="PX38" i="33"/>
  <c r="PB38" i="33" s="1"/>
  <c r="LR39" i="33"/>
  <c r="DP38" i="33"/>
  <c r="FH38" i="33" s="1"/>
  <c r="NZ39" i="33"/>
  <c r="AB39" i="33"/>
  <c r="AX39" i="33" s="1"/>
  <c r="IN39" i="33"/>
  <c r="NW39" i="33"/>
  <c r="IE117" i="32"/>
  <c r="IF117" i="32" s="1"/>
  <c r="II117" i="32" s="1"/>
  <c r="IM117" i="32"/>
  <c r="IJ118" i="32"/>
  <c r="HZ118" i="32" s="1"/>
  <c r="IK117" i="32"/>
  <c r="DE118" i="32"/>
  <c r="CU118" i="32" s="1"/>
  <c r="DH117" i="32"/>
  <c r="DF117" i="32"/>
  <c r="CZ117" i="32"/>
  <c r="DA117" i="32" s="1"/>
  <c r="EX118" i="32"/>
  <c r="EN118" i="32" s="1"/>
  <c r="ES117" i="32"/>
  <c r="ET117" i="32" s="1"/>
  <c r="EW117" i="32" s="1"/>
  <c r="FA117" i="32"/>
  <c r="EY117" i="32"/>
  <c r="IL116" i="32"/>
  <c r="GB118" i="32"/>
  <c r="FR118" i="32" s="1"/>
  <c r="FW117" i="32"/>
  <c r="FX117" i="32" s="1"/>
  <c r="GA117" i="32" s="1"/>
  <c r="GE117" i="32"/>
  <c r="GC117" i="32"/>
  <c r="JH80" i="32"/>
  <c r="JQ80" i="32"/>
  <c r="EI118" i="32"/>
  <c r="DY118" i="32" s="1"/>
  <c r="ED117" i="32"/>
  <c r="EE117" i="32" s="1"/>
  <c r="EJ117" i="32"/>
  <c r="EL117" i="32"/>
  <c r="CK117" i="32"/>
  <c r="CL117" i="32" s="1"/>
  <c r="CO117" i="32" s="1"/>
  <c r="CQ117" i="32"/>
  <c r="CS117" i="32"/>
  <c r="CP118" i="32"/>
  <c r="CF118" i="32" s="1"/>
  <c r="KO79" i="32"/>
  <c r="KP80" i="32"/>
  <c r="KI80" i="32" s="1"/>
  <c r="KJ80" i="32" s="1"/>
  <c r="KK80" i="32" s="1"/>
  <c r="KQ79" i="32"/>
  <c r="CC117" i="32"/>
  <c r="DV116" i="32"/>
  <c r="IZ117" i="32"/>
  <c r="IY118" i="32"/>
  <c r="IO118" i="32" s="1"/>
  <c r="IT117" i="32"/>
  <c r="IU117" i="32" s="1"/>
  <c r="JB117" i="32"/>
  <c r="S36" i="32"/>
  <c r="T36" i="32" s="1"/>
  <c r="AA36" i="32"/>
  <c r="FP117" i="32"/>
  <c r="FM118" i="32"/>
  <c r="FC118" i="32" s="1"/>
  <c r="FH117" i="32"/>
  <c r="FI117" i="32" s="1"/>
  <c r="FL117" i="32" s="1"/>
  <c r="FN117" i="32"/>
  <c r="JA116" i="32"/>
  <c r="GS116" i="32"/>
  <c r="HW116" i="32"/>
  <c r="EZ116" i="32"/>
  <c r="LS79" i="32"/>
  <c r="LT80" i="32"/>
  <c r="LM80" i="32" s="1"/>
  <c r="LN80" i="32" s="1"/>
  <c r="LO80" i="32" s="1"/>
  <c r="LU79" i="32"/>
  <c r="DU117" i="32"/>
  <c r="DT118" i="32"/>
  <c r="DJ118" i="32" s="1"/>
  <c r="DO117" i="32"/>
  <c r="DP117" i="32" s="1"/>
  <c r="DS117" i="32" s="1"/>
  <c r="DW117" i="32"/>
  <c r="JZ79" i="32"/>
  <c r="KA80" i="32"/>
  <c r="JT80" i="32" s="1"/>
  <c r="JU80" i="32" s="1"/>
  <c r="JV80" i="32" s="1"/>
  <c r="KB79" i="32"/>
  <c r="HF118" i="32"/>
  <c r="GV118" i="32" s="1"/>
  <c r="HI117" i="32"/>
  <c r="HA117" i="32"/>
  <c r="HB117" i="32" s="1"/>
  <c r="HG117" i="32"/>
  <c r="CR116" i="32"/>
  <c r="AV117" i="32"/>
  <c r="BX117" i="32"/>
  <c r="BY118" i="32"/>
  <c r="BR118" i="32" s="1"/>
  <c r="BS118" i="32" s="1"/>
  <c r="BT118" i="32" s="1"/>
  <c r="BU118" i="32" s="1"/>
  <c r="FO116" i="32"/>
  <c r="LD79" i="32"/>
  <c r="LE80" i="32"/>
  <c r="KX80" i="32" s="1"/>
  <c r="KY80" i="32" s="1"/>
  <c r="KZ80" i="32" s="1"/>
  <c r="LF79" i="32"/>
  <c r="AN118" i="32"/>
  <c r="AO118" i="32" s="1"/>
  <c r="AP118" i="32" s="1"/>
  <c r="AQ118" i="32" s="1"/>
  <c r="LA39" i="33"/>
  <c r="GD116" i="32"/>
  <c r="JP79" i="32"/>
  <c r="HU118" i="32"/>
  <c r="HK118" i="32" s="1"/>
  <c r="HX117" i="32"/>
  <c r="HV117" i="32"/>
  <c r="HP117" i="32"/>
  <c r="HQ117" i="32" s="1"/>
  <c r="GT117" i="32"/>
  <c r="GQ118" i="32"/>
  <c r="GG118" i="32" s="1"/>
  <c r="GL117" i="32"/>
  <c r="GM117" i="32" s="1"/>
  <c r="GR117" i="32"/>
  <c r="BL118" i="32"/>
  <c r="BB118" i="32" s="1"/>
  <c r="BG117" i="32"/>
  <c r="BH117" i="32" s="1"/>
  <c r="BM117" i="32"/>
  <c r="BI117" i="32"/>
  <c r="BO117" i="32"/>
  <c r="JC39" i="33" l="1"/>
  <c r="EB38" i="33"/>
  <c r="AJ40" i="33"/>
  <c r="BF40" i="33" s="1"/>
  <c r="EK38" i="33"/>
  <c r="IV40" i="33"/>
  <c r="RA38" i="33"/>
  <c r="OM38" i="33"/>
  <c r="RB39" i="33"/>
  <c r="ON39" i="33"/>
  <c r="RE38" i="33"/>
  <c r="OQ38" i="33"/>
  <c r="LE38" i="33"/>
  <c r="KA39" i="33"/>
  <c r="MX38" i="33"/>
  <c r="MM39" i="33"/>
  <c r="GK39" i="33"/>
  <c r="KQ39" i="33"/>
  <c r="FY39" i="33"/>
  <c r="OK39" i="33" s="1"/>
  <c r="KE39" i="33"/>
  <c r="JG39" i="33"/>
  <c r="NU39" i="33"/>
  <c r="RI38" i="33"/>
  <c r="NY39" i="33"/>
  <c r="FU39" i="33"/>
  <c r="NQ39" i="33"/>
  <c r="LT40" i="33"/>
  <c r="PZ39" i="33"/>
  <c r="PD39" i="33" s="1"/>
  <c r="KV38" i="33"/>
  <c r="GO39" i="33"/>
  <c r="HK39" i="33" s="1"/>
  <c r="GZ38" i="33"/>
  <c r="QH38" i="33" s="1"/>
  <c r="PL38" i="33" s="1"/>
  <c r="DI39" i="33"/>
  <c r="FA39" i="33" s="1"/>
  <c r="CH40" i="33"/>
  <c r="CV39" i="33"/>
  <c r="CN39" i="33"/>
  <c r="AI39" i="33"/>
  <c r="BE39" i="33" s="1"/>
  <c r="IU39" i="33"/>
  <c r="NR40" i="33"/>
  <c r="BT39" i="33"/>
  <c r="IX39" i="33"/>
  <c r="AL39" i="33"/>
  <c r="U36" i="32"/>
  <c r="V36" i="32" s="1"/>
  <c r="W36" i="32" s="1"/>
  <c r="AT118" i="32"/>
  <c r="AX118" i="32"/>
  <c r="AZ118" i="32"/>
  <c r="AW119" i="32"/>
  <c r="AM119" i="32" s="1"/>
  <c r="AR118" i="32"/>
  <c r="AS118" i="32" s="1"/>
  <c r="AU119" i="32" s="1"/>
  <c r="KL80" i="32"/>
  <c r="KU80" i="32"/>
  <c r="LJ80" i="32"/>
  <c r="LA80" i="32"/>
  <c r="LP80" i="32"/>
  <c r="LY80" i="32"/>
  <c r="CD118" i="32"/>
  <c r="CA119" i="32"/>
  <c r="BQ119" i="32" s="1"/>
  <c r="BV118" i="32"/>
  <c r="BW118" i="32" s="1"/>
  <c r="CB118" i="32"/>
  <c r="KF80" i="32"/>
  <c r="JW80" i="32"/>
  <c r="LI79" i="32"/>
  <c r="FO117" i="32"/>
  <c r="HD118" i="32"/>
  <c r="GW118" i="32" s="1"/>
  <c r="GX118" i="32" s="1"/>
  <c r="GY118" i="32" s="1"/>
  <c r="GZ118" i="32" s="1"/>
  <c r="HC117" i="32"/>
  <c r="HE117" i="32"/>
  <c r="LX79" i="32"/>
  <c r="IV117" i="32"/>
  <c r="IW118" i="32"/>
  <c r="IP118" i="32" s="1"/>
  <c r="IQ118" i="32" s="1"/>
  <c r="IR118" i="32" s="1"/>
  <c r="IS118" i="32" s="1"/>
  <c r="CM117" i="32"/>
  <c r="CN118" i="32"/>
  <c r="CG118" i="32" s="1"/>
  <c r="CH118" i="32" s="1"/>
  <c r="CI118" i="32" s="1"/>
  <c r="CJ118" i="32" s="1"/>
  <c r="EG118" i="32"/>
  <c r="DZ118" i="32" s="1"/>
  <c r="EA118" i="32" s="1"/>
  <c r="EB118" i="32" s="1"/>
  <c r="EC118" i="32" s="1"/>
  <c r="EF117" i="32"/>
  <c r="EH117" i="32"/>
  <c r="FY117" i="32"/>
  <c r="FZ118" i="32"/>
  <c r="FS118" i="32" s="1"/>
  <c r="FT118" i="32" s="1"/>
  <c r="FU118" i="32" s="1"/>
  <c r="FV118" i="32" s="1"/>
  <c r="EV118" i="32"/>
  <c r="EO118" i="32" s="1"/>
  <c r="EP118" i="32" s="1"/>
  <c r="EQ118" i="32" s="1"/>
  <c r="ER118" i="32" s="1"/>
  <c r="EU117" i="32"/>
  <c r="GD117" i="32"/>
  <c r="AY117" i="32"/>
  <c r="DV117" i="32"/>
  <c r="JN81" i="32"/>
  <c r="JD81" i="32" s="1"/>
  <c r="JI80" i="32"/>
  <c r="JJ80" i="32" s="1"/>
  <c r="JO80" i="32"/>
  <c r="GN117" i="32"/>
  <c r="GO118" i="32"/>
  <c r="GH118" i="32" s="1"/>
  <c r="GI118" i="32" s="1"/>
  <c r="GJ118" i="32" s="1"/>
  <c r="GK118" i="32" s="1"/>
  <c r="DQ117" i="32"/>
  <c r="DR118" i="32"/>
  <c r="DK118" i="32" s="1"/>
  <c r="DL118" i="32" s="1"/>
  <c r="DM118" i="32" s="1"/>
  <c r="DN118" i="32" s="1"/>
  <c r="FJ117" i="32"/>
  <c r="FK118" i="32"/>
  <c r="FD118" i="32" s="1"/>
  <c r="FE118" i="32" s="1"/>
  <c r="FF118" i="32" s="1"/>
  <c r="FG118" i="32" s="1"/>
  <c r="KE79" i="32"/>
  <c r="HR117" i="32"/>
  <c r="HS118" i="32"/>
  <c r="HL118" i="32" s="1"/>
  <c r="HM118" i="32" s="1"/>
  <c r="HN118" i="32" s="1"/>
  <c r="HO118" i="32" s="1"/>
  <c r="BJ118" i="32"/>
  <c r="BC118" i="32" s="1"/>
  <c r="BD118" i="32" s="1"/>
  <c r="BE118" i="32" s="1"/>
  <c r="BF118" i="32" s="1"/>
  <c r="BK117" i="32"/>
  <c r="CR117" i="32"/>
  <c r="EZ117" i="32"/>
  <c r="HT117" i="32"/>
  <c r="GP117" i="32"/>
  <c r="IX117" i="32"/>
  <c r="KT79" i="32"/>
  <c r="IL117" i="32"/>
  <c r="DB117" i="32"/>
  <c r="DC118" i="32"/>
  <c r="CV118" i="32" s="1"/>
  <c r="CW118" i="32" s="1"/>
  <c r="CX118" i="32" s="1"/>
  <c r="CY118" i="32" s="1"/>
  <c r="DD117" i="32"/>
  <c r="IG117" i="32"/>
  <c r="IH118" i="32"/>
  <c r="IA118" i="32" s="1"/>
  <c r="IB118" i="32" s="1"/>
  <c r="IC118" i="32" s="1"/>
  <c r="ID118" i="32" s="1"/>
  <c r="ED39" i="33" l="1"/>
  <c r="AK39" i="33"/>
  <c r="BG39" i="33" s="1"/>
  <c r="CC39" i="33" s="1"/>
  <c r="EL38" i="33"/>
  <c r="CB40" i="33"/>
  <c r="CX40" i="33" s="1"/>
  <c r="AC39" i="33"/>
  <c r="AY39" i="33" s="1"/>
  <c r="IS39" i="33"/>
  <c r="NK40" i="33"/>
  <c r="OG39" i="33"/>
  <c r="OA40" i="33"/>
  <c r="OW39" i="33"/>
  <c r="KI38" i="33"/>
  <c r="GC38" i="33"/>
  <c r="MQ39" i="33"/>
  <c r="JZ38" i="33"/>
  <c r="QY39" i="33"/>
  <c r="RK39" i="33"/>
  <c r="JP39" i="33"/>
  <c r="JB40" i="33"/>
  <c r="JH39" i="33"/>
  <c r="AG39" i="33"/>
  <c r="BC39" i="33" s="1"/>
  <c r="IW39" i="33"/>
  <c r="IO39" i="33"/>
  <c r="FT38" i="33"/>
  <c r="QU39" i="33"/>
  <c r="PW39" i="33"/>
  <c r="PA39" i="33" s="1"/>
  <c r="HV38" i="33"/>
  <c r="MB39" i="33"/>
  <c r="LQ40" i="33"/>
  <c r="GS39" i="33"/>
  <c r="LU40" i="33" s="1"/>
  <c r="DD40" i="33"/>
  <c r="EV40" i="33" s="1"/>
  <c r="DR39" i="33"/>
  <c r="FJ39" i="33" s="1"/>
  <c r="DJ39" i="33"/>
  <c r="FB39" i="33" s="1"/>
  <c r="CP39" i="33"/>
  <c r="LF38" i="33"/>
  <c r="CA39" i="33"/>
  <c r="IP40" i="33"/>
  <c r="AD40" i="33"/>
  <c r="NO40" i="33"/>
  <c r="BH39" i="33"/>
  <c r="CD39" i="33" s="1"/>
  <c r="AB36" i="32"/>
  <c r="AV118" i="32"/>
  <c r="AY118" i="32" s="1"/>
  <c r="HU119" i="32"/>
  <c r="HK119" i="32" s="1"/>
  <c r="HP118" i="32"/>
  <c r="HQ118" i="32" s="1"/>
  <c r="HT118" i="32" s="1"/>
  <c r="HX118" i="32"/>
  <c r="HV118" i="32"/>
  <c r="HF119" i="32"/>
  <c r="GV119" i="32" s="1"/>
  <c r="HI118" i="32"/>
  <c r="HA118" i="32"/>
  <c r="HB118" i="32" s="1"/>
  <c r="HE118" i="32" s="1"/>
  <c r="HG118" i="32"/>
  <c r="EL118" i="32"/>
  <c r="EI119" i="32"/>
  <c r="DY119" i="32" s="1"/>
  <c r="ED118" i="32"/>
  <c r="EE118" i="32" s="1"/>
  <c r="EH118" i="32" s="1"/>
  <c r="EJ118" i="32"/>
  <c r="DE119" i="32"/>
  <c r="CU119" i="32" s="1"/>
  <c r="CZ118" i="32"/>
  <c r="DA118" i="32" s="1"/>
  <c r="DD118" i="32" s="1"/>
  <c r="DH118" i="32"/>
  <c r="DF118" i="32"/>
  <c r="EY118" i="32"/>
  <c r="EX119" i="32"/>
  <c r="EN119" i="32" s="1"/>
  <c r="ES118" i="32"/>
  <c r="ET118" i="32" s="1"/>
  <c r="FA118" i="32"/>
  <c r="IT118" i="32"/>
  <c r="IU118" i="32" s="1"/>
  <c r="IX118" i="32" s="1"/>
  <c r="JB118" i="32"/>
  <c r="IZ118" i="32"/>
  <c r="IY119" i="32"/>
  <c r="IO119" i="32" s="1"/>
  <c r="IJ119" i="32"/>
  <c r="HZ119" i="32" s="1"/>
  <c r="IE118" i="32"/>
  <c r="IF118" i="32" s="1"/>
  <c r="IM118" i="32"/>
  <c r="IK118" i="32"/>
  <c r="BG118" i="32"/>
  <c r="BH118" i="32" s="1"/>
  <c r="BJ119" i="32" s="1"/>
  <c r="BM118" i="32"/>
  <c r="BL119" i="32"/>
  <c r="BB119" i="32" s="1"/>
  <c r="BO118" i="32"/>
  <c r="BI118" i="32"/>
  <c r="GL118" i="32"/>
  <c r="GM118" i="32" s="1"/>
  <c r="GP118" i="32" s="1"/>
  <c r="GR118" i="32"/>
  <c r="GQ119" i="32"/>
  <c r="GG119" i="32" s="1"/>
  <c r="GT118" i="32"/>
  <c r="FP118" i="32"/>
  <c r="FH118" i="32"/>
  <c r="FI118" i="32" s="1"/>
  <c r="FN118" i="32"/>
  <c r="FM119" i="32"/>
  <c r="FC119" i="32" s="1"/>
  <c r="CS118" i="32"/>
  <c r="CK118" i="32"/>
  <c r="CL118" i="32" s="1"/>
  <c r="CQ118" i="32"/>
  <c r="CP119" i="32"/>
  <c r="CF119" i="32" s="1"/>
  <c r="JL81" i="32"/>
  <c r="JE81" i="32" s="1"/>
  <c r="JF81" i="32" s="1"/>
  <c r="JG81" i="32" s="1"/>
  <c r="JK80" i="32"/>
  <c r="JM80" i="32"/>
  <c r="KX39" i="33"/>
  <c r="GB119" i="32"/>
  <c r="FR119" i="32" s="1"/>
  <c r="GC118" i="32"/>
  <c r="FW118" i="32"/>
  <c r="FX118" i="32" s="1"/>
  <c r="GE118" i="32"/>
  <c r="AK36" i="32"/>
  <c r="AH36" i="32"/>
  <c r="X36" i="32"/>
  <c r="JA117" i="32"/>
  <c r="DG117" i="32"/>
  <c r="GS117" i="32"/>
  <c r="DT119" i="32"/>
  <c r="DJ119" i="32" s="1"/>
  <c r="DO118" i="32"/>
  <c r="DP118" i="32" s="1"/>
  <c r="DU118" i="32"/>
  <c r="DW118" i="32"/>
  <c r="EK117" i="32"/>
  <c r="HH117" i="32"/>
  <c r="BX118" i="32"/>
  <c r="BY119" i="32"/>
  <c r="BR119" i="32" s="1"/>
  <c r="BS119" i="32" s="1"/>
  <c r="BT119" i="32" s="1"/>
  <c r="BU119" i="32" s="1"/>
  <c r="BZ118" i="32"/>
  <c r="LV81" i="32"/>
  <c r="LL81" i="32" s="1"/>
  <c r="LQ80" i="32"/>
  <c r="LR80" i="32" s="1"/>
  <c r="LW80" i="32"/>
  <c r="KR81" i="32"/>
  <c r="KH81" i="32" s="1"/>
  <c r="KS80" i="32"/>
  <c r="KM80" i="32"/>
  <c r="KN80" i="32" s="1"/>
  <c r="HW117" i="32"/>
  <c r="BN117" i="32"/>
  <c r="KD80" i="32"/>
  <c r="KC81" i="32"/>
  <c r="JS81" i="32" s="1"/>
  <c r="JX80" i="32"/>
  <c r="JY80" i="32" s="1"/>
  <c r="LG81" i="32"/>
  <c r="KW81" i="32" s="1"/>
  <c r="LB80" i="32"/>
  <c r="LC80" i="32" s="1"/>
  <c r="LH80" i="32"/>
  <c r="AN119" i="32"/>
  <c r="AO119" i="32" s="1"/>
  <c r="AP119" i="32" s="1"/>
  <c r="AQ119" i="32" s="1"/>
  <c r="BU39" i="33" l="1"/>
  <c r="CQ39" i="33" s="1"/>
  <c r="DM39" i="33" s="1"/>
  <c r="FE39" i="33" s="1"/>
  <c r="EA39" i="33"/>
  <c r="AM40" i="33"/>
  <c r="BI40" i="33" s="1"/>
  <c r="CE40" i="33" s="1"/>
  <c r="DA40" i="33" s="1"/>
  <c r="II40" i="33"/>
  <c r="W40" i="33"/>
  <c r="AS40" i="33" s="1"/>
  <c r="BO40" i="33" s="1"/>
  <c r="IY40" i="33"/>
  <c r="NJ39" i="33"/>
  <c r="OF38" i="33"/>
  <c r="RC38" i="33"/>
  <c r="OO38" i="33"/>
  <c r="BY39" i="33"/>
  <c r="CU39" i="33" s="1"/>
  <c r="NS39" i="33"/>
  <c r="HB39" i="33"/>
  <c r="MD40" i="33" s="1"/>
  <c r="MR39" i="33"/>
  <c r="ML40" i="33"/>
  <c r="FV39" i="33"/>
  <c r="KB39" i="33"/>
  <c r="KJ38" i="33"/>
  <c r="MZ39" i="33"/>
  <c r="JR40" i="33"/>
  <c r="JK39" i="33"/>
  <c r="JJ39" i="33"/>
  <c r="KU39" i="33"/>
  <c r="GD38" i="33"/>
  <c r="OP38" i="33" s="1"/>
  <c r="QT38" i="33"/>
  <c r="HO39" i="33"/>
  <c r="QA39" i="33"/>
  <c r="PE39" i="33" s="1"/>
  <c r="GN40" i="33"/>
  <c r="PV40" i="33" s="1"/>
  <c r="OZ40" i="33" s="1"/>
  <c r="GT39" i="33"/>
  <c r="QB39" i="33" s="1"/>
  <c r="PF39" i="33" s="1"/>
  <c r="DT40" i="33"/>
  <c r="FL40" i="33" s="1"/>
  <c r="DL39" i="33"/>
  <c r="FD39" i="33" s="1"/>
  <c r="CY39" i="33"/>
  <c r="CZ39" i="33"/>
  <c r="CW39" i="33"/>
  <c r="IM40" i="33"/>
  <c r="AA40" i="33"/>
  <c r="AZ40" i="33"/>
  <c r="BV40" i="33" s="1"/>
  <c r="BK118" i="32"/>
  <c r="BN118" i="32" s="1"/>
  <c r="AZ119" i="32"/>
  <c r="AW120" i="32"/>
  <c r="AM120" i="32" s="1"/>
  <c r="AX119" i="32"/>
  <c r="AT119" i="32"/>
  <c r="AR119" i="32"/>
  <c r="AS119" i="32" s="1"/>
  <c r="LD80" i="32"/>
  <c r="LE81" i="32"/>
  <c r="KX81" i="32" s="1"/>
  <c r="KY81" i="32" s="1"/>
  <c r="KZ81" i="32" s="1"/>
  <c r="LF80" i="32"/>
  <c r="CN119" i="32"/>
  <c r="CG119" i="32" s="1"/>
  <c r="CH119" i="32" s="1"/>
  <c r="CI119" i="32" s="1"/>
  <c r="CJ119" i="32" s="1"/>
  <c r="CM118" i="32"/>
  <c r="CO118" i="32"/>
  <c r="HW118" i="32"/>
  <c r="CC118" i="32"/>
  <c r="DQ118" i="32"/>
  <c r="DR119" i="32"/>
  <c r="DK119" i="32" s="1"/>
  <c r="DL119" i="32" s="1"/>
  <c r="DM119" i="32" s="1"/>
  <c r="DN119" i="32" s="1"/>
  <c r="DS118" i="32"/>
  <c r="AF36" i="32"/>
  <c r="Y36" i="32"/>
  <c r="FY118" i="32"/>
  <c r="FZ119" i="32"/>
  <c r="FS119" i="32" s="1"/>
  <c r="FT119" i="32" s="1"/>
  <c r="FU119" i="32" s="1"/>
  <c r="FV119" i="32" s="1"/>
  <c r="GA118" i="32"/>
  <c r="GN118" i="32"/>
  <c r="GO119" i="32"/>
  <c r="GH119" i="32" s="1"/>
  <c r="GI119" i="32" s="1"/>
  <c r="GJ119" i="32" s="1"/>
  <c r="GK119" i="32" s="1"/>
  <c r="IG118" i="32"/>
  <c r="IH119" i="32"/>
  <c r="IA119" i="32" s="1"/>
  <c r="IB119" i="32" s="1"/>
  <c r="IC119" i="32" s="1"/>
  <c r="ID119" i="32" s="1"/>
  <c r="II118" i="32"/>
  <c r="EU118" i="32"/>
  <c r="EV119" i="32"/>
  <c r="EO119" i="32" s="1"/>
  <c r="EP119" i="32" s="1"/>
  <c r="EQ119" i="32" s="1"/>
  <c r="ER119" i="32" s="1"/>
  <c r="EW118" i="32"/>
  <c r="EF118" i="32"/>
  <c r="EG119" i="32"/>
  <c r="DZ119" i="32" s="1"/>
  <c r="EA119" i="32" s="1"/>
  <c r="EB119" i="32" s="1"/>
  <c r="EC119" i="32" s="1"/>
  <c r="HC118" i="32"/>
  <c r="HD119" i="32"/>
  <c r="GW119" i="32" s="1"/>
  <c r="GX119" i="32" s="1"/>
  <c r="GY119" i="32" s="1"/>
  <c r="GZ119" i="32" s="1"/>
  <c r="EK118" i="32"/>
  <c r="JA118" i="32"/>
  <c r="JQ81" i="32"/>
  <c r="JH81" i="32"/>
  <c r="FJ118" i="32"/>
  <c r="FK119" i="32"/>
  <c r="FD119" i="32" s="1"/>
  <c r="FE119" i="32" s="1"/>
  <c r="FF119" i="32" s="1"/>
  <c r="FG119" i="32" s="1"/>
  <c r="FL118" i="32"/>
  <c r="CB119" i="32"/>
  <c r="CA120" i="32"/>
  <c r="BQ120" i="32" s="1"/>
  <c r="BV119" i="32"/>
  <c r="BW119" i="32" s="1"/>
  <c r="CD119" i="32"/>
  <c r="HH118" i="32"/>
  <c r="DG118" i="32"/>
  <c r="BC119" i="32"/>
  <c r="BD119" i="32" s="1"/>
  <c r="BE119" i="32" s="1"/>
  <c r="BF119" i="32" s="1"/>
  <c r="IV118" i="32"/>
  <c r="IW119" i="32"/>
  <c r="IP119" i="32" s="1"/>
  <c r="IQ119" i="32" s="1"/>
  <c r="IR119" i="32" s="1"/>
  <c r="IS119" i="32" s="1"/>
  <c r="DB118" i="32"/>
  <c r="DC119" i="32"/>
  <c r="CV119" i="32" s="1"/>
  <c r="CW119" i="32" s="1"/>
  <c r="CX119" i="32" s="1"/>
  <c r="CY119" i="32" s="1"/>
  <c r="HR118" i="32"/>
  <c r="HS119" i="32"/>
  <c r="HL119" i="32" s="1"/>
  <c r="HM119" i="32" s="1"/>
  <c r="HN119" i="32" s="1"/>
  <c r="HO119" i="32" s="1"/>
  <c r="GS118" i="32"/>
  <c r="JZ80" i="32"/>
  <c r="KA81" i="32"/>
  <c r="JT81" i="32" s="1"/>
  <c r="JU81" i="32" s="1"/>
  <c r="JV81" i="32" s="1"/>
  <c r="KB80" i="32"/>
  <c r="KO80" i="32"/>
  <c r="KP81" i="32"/>
  <c r="KI81" i="32" s="1"/>
  <c r="KJ81" i="32" s="1"/>
  <c r="KK81" i="32" s="1"/>
  <c r="KQ80" i="32"/>
  <c r="LT81" i="32"/>
  <c r="LM81" i="32" s="1"/>
  <c r="LN81" i="32" s="1"/>
  <c r="LO81" i="32" s="1"/>
  <c r="LS80" i="32"/>
  <c r="LU80" i="32"/>
  <c r="JP80" i="32"/>
  <c r="EE39" i="33" l="1"/>
  <c r="IQ39" i="33"/>
  <c r="DZ40" i="33"/>
  <c r="IH39" i="33"/>
  <c r="EF39" i="33"/>
  <c r="V39" i="33"/>
  <c r="AR39" i="33" s="1"/>
  <c r="BN39" i="33" s="1"/>
  <c r="QV39" i="33"/>
  <c r="OH39" i="33"/>
  <c r="AE39" i="33"/>
  <c r="BA39" i="33" s="1"/>
  <c r="BW39" i="33" s="1"/>
  <c r="QJ39" i="33"/>
  <c r="PN39" i="33" s="1"/>
  <c r="HX39" i="33"/>
  <c r="MU39" i="33"/>
  <c r="MT39" i="33"/>
  <c r="NB40" i="33"/>
  <c r="FS39" i="33"/>
  <c r="OE39" i="33" s="1"/>
  <c r="JY39" i="33"/>
  <c r="JS39" i="33"/>
  <c r="JQ39" i="33"/>
  <c r="JO39" i="33"/>
  <c r="JT39" i="33"/>
  <c r="JU40" i="33"/>
  <c r="GW39" i="33"/>
  <c r="LY40" i="33" s="1"/>
  <c r="RD38" i="33"/>
  <c r="LP41" i="33"/>
  <c r="NT39" i="33"/>
  <c r="KY39" i="33"/>
  <c r="HJ40" i="33"/>
  <c r="HD40" i="33"/>
  <c r="HZ40" i="33" s="1"/>
  <c r="HP39" i="33"/>
  <c r="LV40" i="33"/>
  <c r="GV39" i="33"/>
  <c r="LX40" i="33" s="1"/>
  <c r="DU39" i="33"/>
  <c r="FM39" i="33" s="1"/>
  <c r="DW40" i="33"/>
  <c r="FO40" i="33" s="1"/>
  <c r="DS39" i="33"/>
  <c r="FK39" i="33" s="1"/>
  <c r="DQ39" i="33"/>
  <c r="FI39" i="33" s="1"/>
  <c r="DV39" i="33"/>
  <c r="FN39" i="33" s="1"/>
  <c r="CR40" i="33"/>
  <c r="CK40" i="33"/>
  <c r="NL40" i="33"/>
  <c r="AW40" i="33"/>
  <c r="BS40" i="33" s="1"/>
  <c r="LY81" i="32"/>
  <c r="LP81" i="32"/>
  <c r="KF81" i="32"/>
  <c r="JW81" i="32"/>
  <c r="KL81" i="32"/>
  <c r="KU81" i="32"/>
  <c r="GE119" i="32"/>
  <c r="GB120" i="32"/>
  <c r="FR120" i="32" s="1"/>
  <c r="FW119" i="32"/>
  <c r="FX119" i="32" s="1"/>
  <c r="GA119" i="32" s="1"/>
  <c r="GC119" i="32"/>
  <c r="KT80" i="32"/>
  <c r="IJ120" i="32"/>
  <c r="HZ120" i="32" s="1"/>
  <c r="IM119" i="32"/>
  <c r="IE119" i="32"/>
  <c r="IF119" i="32" s="1"/>
  <c r="II119" i="32" s="1"/>
  <c r="IK119" i="32"/>
  <c r="BX119" i="32"/>
  <c r="BY120" i="32"/>
  <c r="BR120" i="32" s="1"/>
  <c r="BS120" i="32" s="1"/>
  <c r="BT120" i="32" s="1"/>
  <c r="BU120" i="32" s="1"/>
  <c r="EZ118" i="32"/>
  <c r="HP119" i="32"/>
  <c r="HQ119" i="32" s="1"/>
  <c r="HX119" i="32"/>
  <c r="HU120" i="32"/>
  <c r="HK120" i="32" s="1"/>
  <c r="HV119" i="32"/>
  <c r="LX80" i="32"/>
  <c r="BM119" i="32"/>
  <c r="BL120" i="32"/>
  <c r="BB120" i="32" s="1"/>
  <c r="BO119" i="32"/>
  <c r="BG119" i="32"/>
  <c r="BH119" i="32" s="1"/>
  <c r="BI119" i="32"/>
  <c r="EY119" i="32"/>
  <c r="FA119" i="32"/>
  <c r="EX120" i="32"/>
  <c r="EN120" i="32" s="1"/>
  <c r="ES119" i="32"/>
  <c r="ET119" i="32" s="1"/>
  <c r="DO119" i="32"/>
  <c r="DP119" i="32" s="1"/>
  <c r="DS119" i="32" s="1"/>
  <c r="DT120" i="32"/>
  <c r="DJ120" i="32" s="1"/>
  <c r="DW119" i="32"/>
  <c r="DU119" i="32"/>
  <c r="KZ39" i="33"/>
  <c r="LJ81" i="32"/>
  <c r="LA81" i="32"/>
  <c r="JN82" i="32"/>
  <c r="JD82" i="32" s="1"/>
  <c r="JI81" i="32"/>
  <c r="JJ81" i="32" s="1"/>
  <c r="JO81" i="32"/>
  <c r="DV118" i="32"/>
  <c r="BZ119" i="32"/>
  <c r="CR118" i="32"/>
  <c r="IZ119" i="32"/>
  <c r="IY120" i="32"/>
  <c r="IO120" i="32" s="1"/>
  <c r="JB119" i="32"/>
  <c r="IT119" i="32"/>
  <c r="IU119" i="32" s="1"/>
  <c r="GL119" i="32"/>
  <c r="GM119" i="32" s="1"/>
  <c r="GT119" i="32"/>
  <c r="GQ120" i="32"/>
  <c r="GG120" i="32" s="1"/>
  <c r="GR119" i="32"/>
  <c r="HA119" i="32"/>
  <c r="HB119" i="32" s="1"/>
  <c r="HI119" i="32"/>
  <c r="HF120" i="32"/>
  <c r="GV120" i="32" s="1"/>
  <c r="HG119" i="32"/>
  <c r="KE80" i="32"/>
  <c r="ED119" i="32"/>
  <c r="EE119" i="32" s="1"/>
  <c r="EJ119" i="32"/>
  <c r="EI120" i="32"/>
  <c r="DY120" i="32" s="1"/>
  <c r="EL119" i="32"/>
  <c r="FP119" i="32"/>
  <c r="FM120" i="32"/>
  <c r="FC120" i="32" s="1"/>
  <c r="FH119" i="32"/>
  <c r="FI119" i="32" s="1"/>
  <c r="FN119" i="32"/>
  <c r="FO118" i="32"/>
  <c r="GD118" i="32"/>
  <c r="DE120" i="32"/>
  <c r="CU120" i="32" s="1"/>
  <c r="DH119" i="32"/>
  <c r="CZ119" i="32"/>
  <c r="DA119" i="32" s="1"/>
  <c r="DF119" i="32"/>
  <c r="KT40" i="33"/>
  <c r="CP120" i="32"/>
  <c r="CF120" i="32" s="1"/>
  <c r="CS119" i="32"/>
  <c r="CK119" i="32"/>
  <c r="CL119" i="32" s="1"/>
  <c r="CO119" i="32" s="1"/>
  <c r="CQ119" i="32"/>
  <c r="IL118" i="32"/>
  <c r="AE37" i="32"/>
  <c r="Z36" i="32"/>
  <c r="AC36" i="32" s="1"/>
  <c r="AJ36" i="32"/>
  <c r="LI80" i="32"/>
  <c r="AU120" i="32"/>
  <c r="AN120" i="32" s="1"/>
  <c r="AO120" i="32" s="1"/>
  <c r="AP120" i="32" s="1"/>
  <c r="AQ120" i="32" s="1"/>
  <c r="AV119" i="32"/>
  <c r="EN39" i="33" l="1"/>
  <c r="AF39" i="33"/>
  <c r="BB39" i="33" s="1"/>
  <c r="LH39" i="33"/>
  <c r="KL39" i="33" s="1"/>
  <c r="HC39" i="33"/>
  <c r="ME40" i="33" s="1"/>
  <c r="KC39" i="33"/>
  <c r="NE40" i="33"/>
  <c r="HF39" i="33"/>
  <c r="IB39" i="33" s="1"/>
  <c r="NC39" i="33"/>
  <c r="MY39" i="33"/>
  <c r="QS39" i="33"/>
  <c r="NI40" i="33"/>
  <c r="FR40" i="33"/>
  <c r="JX40" i="33"/>
  <c r="FX39" i="33"/>
  <c r="KD39" i="33"/>
  <c r="ND39" i="33"/>
  <c r="NA39" i="33"/>
  <c r="JE40" i="33"/>
  <c r="JL40" i="33"/>
  <c r="HS39" i="33"/>
  <c r="QE39" i="33"/>
  <c r="PI39" i="33" s="1"/>
  <c r="IR39" i="33"/>
  <c r="MF41" i="33"/>
  <c r="FW39" i="33"/>
  <c r="OI39" i="33" s="1"/>
  <c r="QL40" i="33"/>
  <c r="PP40" i="33" s="1"/>
  <c r="QD39" i="33"/>
  <c r="PH39" i="33" s="1"/>
  <c r="HR39" i="33"/>
  <c r="HE39" i="33"/>
  <c r="MG40" i="33" s="1"/>
  <c r="HG40" i="33"/>
  <c r="QO40" i="33" s="1"/>
  <c r="PS40" i="33" s="1"/>
  <c r="HA39" i="33"/>
  <c r="HW39" i="33" s="1"/>
  <c r="DG40" i="33"/>
  <c r="EY40" i="33" s="1"/>
  <c r="DN40" i="33"/>
  <c r="FF40" i="33" s="1"/>
  <c r="CS39" i="33"/>
  <c r="CJ39" i="33"/>
  <c r="CO40" i="33"/>
  <c r="IJ40" i="33"/>
  <c r="X40" i="33"/>
  <c r="CD120" i="32"/>
  <c r="BV120" i="32"/>
  <c r="BW120" i="32" s="1"/>
  <c r="BZ120" i="32" s="1"/>
  <c r="CA121" i="32"/>
  <c r="BQ121" i="32" s="1"/>
  <c r="CB120" i="32"/>
  <c r="CR119" i="32"/>
  <c r="AT120" i="32"/>
  <c r="AR120" i="32"/>
  <c r="AS120" i="32" s="1"/>
  <c r="AU121" i="32" s="1"/>
  <c r="AZ120" i="32"/>
  <c r="AW121" i="32"/>
  <c r="AM121" i="32" s="1"/>
  <c r="AX120" i="32"/>
  <c r="HC119" i="32"/>
  <c r="HD120" i="32"/>
  <c r="GW120" i="32" s="1"/>
  <c r="GX120" i="32" s="1"/>
  <c r="GY120" i="32" s="1"/>
  <c r="GZ120" i="32" s="1"/>
  <c r="HE119" i="32"/>
  <c r="DV119" i="32"/>
  <c r="DQ119" i="32"/>
  <c r="DR120" i="32"/>
  <c r="DK120" i="32" s="1"/>
  <c r="DL120" i="32" s="1"/>
  <c r="DM120" i="32" s="1"/>
  <c r="DN120" i="32" s="1"/>
  <c r="JX81" i="32"/>
  <c r="JY81" i="32" s="1"/>
  <c r="KD81" i="32"/>
  <c r="KC82" i="32"/>
  <c r="JS82" i="32" s="1"/>
  <c r="FJ119" i="32"/>
  <c r="FK120" i="32"/>
  <c r="FD120" i="32" s="1"/>
  <c r="FE120" i="32" s="1"/>
  <c r="FF120" i="32" s="1"/>
  <c r="FG120" i="32" s="1"/>
  <c r="LG82" i="32"/>
  <c r="KW82" i="32" s="1"/>
  <c r="LH81" i="32"/>
  <c r="LB81" i="32"/>
  <c r="LC81" i="32" s="1"/>
  <c r="EU119" i="32"/>
  <c r="EV120" i="32"/>
  <c r="EO120" i="32" s="1"/>
  <c r="EP120" i="32" s="1"/>
  <c r="EQ120" i="32" s="1"/>
  <c r="ER120" i="32" s="1"/>
  <c r="IG119" i="32"/>
  <c r="IH120" i="32"/>
  <c r="IA120" i="32" s="1"/>
  <c r="IB120" i="32" s="1"/>
  <c r="IC120" i="32" s="1"/>
  <c r="ID120" i="32" s="1"/>
  <c r="KS81" i="32"/>
  <c r="KR82" i="32"/>
  <c r="KH82" i="32" s="1"/>
  <c r="KM81" i="32"/>
  <c r="KN81" i="32" s="1"/>
  <c r="AY119" i="32"/>
  <c r="IL119" i="32"/>
  <c r="AI36" i="32"/>
  <c r="CM119" i="32"/>
  <c r="CN120" i="32"/>
  <c r="CG120" i="32" s="1"/>
  <c r="CH120" i="32" s="1"/>
  <c r="CI120" i="32" s="1"/>
  <c r="CJ120" i="32" s="1"/>
  <c r="GN119" i="32"/>
  <c r="GO120" i="32"/>
  <c r="GH120" i="32" s="1"/>
  <c r="GI120" i="32" s="1"/>
  <c r="GJ120" i="32" s="1"/>
  <c r="GK120" i="32" s="1"/>
  <c r="GP119" i="32"/>
  <c r="CC119" i="32"/>
  <c r="BJ120" i="32"/>
  <c r="BC120" i="32" s="1"/>
  <c r="BD120" i="32" s="1"/>
  <c r="BE120" i="32" s="1"/>
  <c r="BF120" i="32" s="1"/>
  <c r="BK119" i="32"/>
  <c r="EW119" i="32"/>
  <c r="LQ81" i="32"/>
  <c r="LR81" i="32" s="1"/>
  <c r="LV82" i="32"/>
  <c r="LL82" i="32" s="1"/>
  <c r="LW81" i="32"/>
  <c r="GD119" i="32"/>
  <c r="DB119" i="32"/>
  <c r="DC120" i="32"/>
  <c r="CV120" i="32" s="1"/>
  <c r="CW120" i="32" s="1"/>
  <c r="CX120" i="32" s="1"/>
  <c r="CY120" i="32" s="1"/>
  <c r="DD119" i="32"/>
  <c r="FL119" i="32"/>
  <c r="EF119" i="32"/>
  <c r="EG120" i="32"/>
  <c r="DZ120" i="32" s="1"/>
  <c r="EA120" i="32" s="1"/>
  <c r="EB120" i="32" s="1"/>
  <c r="EC120" i="32" s="1"/>
  <c r="EH119" i="32"/>
  <c r="IV119" i="32"/>
  <c r="IW120" i="32"/>
  <c r="IP120" i="32" s="1"/>
  <c r="IQ120" i="32" s="1"/>
  <c r="IR120" i="32" s="1"/>
  <c r="IS120" i="32" s="1"/>
  <c r="IX119" i="32"/>
  <c r="JK81" i="32"/>
  <c r="JL82" i="32"/>
  <c r="JE82" i="32" s="1"/>
  <c r="JF82" i="32" s="1"/>
  <c r="JG82" i="32" s="1"/>
  <c r="JM81" i="32"/>
  <c r="HR119" i="32"/>
  <c r="HS120" i="32"/>
  <c r="HL120" i="32" s="1"/>
  <c r="HM120" i="32" s="1"/>
  <c r="HN120" i="32" s="1"/>
  <c r="HO120" i="32" s="1"/>
  <c r="HT119" i="32"/>
  <c r="FY119" i="32"/>
  <c r="FZ120" i="32"/>
  <c r="FS120" i="32" s="1"/>
  <c r="FT120" i="32" s="1"/>
  <c r="FU120" i="32" s="1"/>
  <c r="FV120" i="32" s="1"/>
  <c r="QK39" i="33" l="1"/>
  <c r="PO39" i="33" s="1"/>
  <c r="EO39" i="33" s="1"/>
  <c r="HY39" i="33"/>
  <c r="EI39" i="33"/>
  <c r="EH39" i="33"/>
  <c r="BX39" i="33"/>
  <c r="CT39" i="33" s="1"/>
  <c r="DP39" i="33" s="1"/>
  <c r="FH39" i="33" s="1"/>
  <c r="U40" i="33"/>
  <c r="AQ40" i="33" s="1"/>
  <c r="BM40" i="33" s="1"/>
  <c r="CI40" i="33" s="1"/>
  <c r="ES40" i="33"/>
  <c r="EP40" i="33"/>
  <c r="GF39" i="33"/>
  <c r="OR39" i="33" s="1"/>
  <c r="QR40" i="33"/>
  <c r="OD40" i="33"/>
  <c r="QX39" i="33"/>
  <c r="OJ39" i="33"/>
  <c r="QN39" i="33"/>
  <c r="PR39" i="33" s="1"/>
  <c r="MH40" i="33"/>
  <c r="MO40" i="33"/>
  <c r="MV40" i="33"/>
  <c r="IG40" i="33"/>
  <c r="JM39" i="33"/>
  <c r="JI40" i="33"/>
  <c r="JD39" i="33"/>
  <c r="LJ40" i="33"/>
  <c r="LC39" i="33"/>
  <c r="QW39" i="33"/>
  <c r="NM40" i="33"/>
  <c r="LB39" i="33"/>
  <c r="GQ40" i="33"/>
  <c r="PY40" i="33" s="1"/>
  <c r="PC40" i="33" s="1"/>
  <c r="QM39" i="33"/>
  <c r="PQ39" i="33" s="1"/>
  <c r="IA39" i="33"/>
  <c r="IC40" i="33"/>
  <c r="MI41" i="33"/>
  <c r="GX40" i="33"/>
  <c r="HT40" i="33" s="1"/>
  <c r="MC40" i="33"/>
  <c r="DF39" i="33"/>
  <c r="EX39" i="33" s="1"/>
  <c r="QI39" i="33"/>
  <c r="PM39" i="33" s="1"/>
  <c r="DO39" i="33"/>
  <c r="FG39" i="33" s="1"/>
  <c r="DK40" i="33"/>
  <c r="FC40" i="33" s="1"/>
  <c r="LM40" i="33"/>
  <c r="NN40" i="33"/>
  <c r="AT40" i="33"/>
  <c r="BP40" i="33" s="1"/>
  <c r="NH41" i="33"/>
  <c r="AV120" i="32"/>
  <c r="AY120" i="32" s="1"/>
  <c r="JH82" i="32"/>
  <c r="JQ82" i="32"/>
  <c r="BO120" i="32"/>
  <c r="BL121" i="32"/>
  <c r="BB121" i="32" s="1"/>
  <c r="BG120" i="32"/>
  <c r="BH120" i="32" s="1"/>
  <c r="BJ121" i="32" s="1"/>
  <c r="BM120" i="32"/>
  <c r="BI120" i="32"/>
  <c r="GT120" i="32"/>
  <c r="GQ121" i="32"/>
  <c r="GG121" i="32" s="1"/>
  <c r="GL120" i="32"/>
  <c r="GM120" i="32" s="1"/>
  <c r="GP120" i="32" s="1"/>
  <c r="GR120" i="32"/>
  <c r="CP121" i="32"/>
  <c r="CF121" i="32" s="1"/>
  <c r="CS120" i="32"/>
  <c r="CK120" i="32"/>
  <c r="CL120" i="32" s="1"/>
  <c r="CQ120" i="32"/>
  <c r="GB121" i="32"/>
  <c r="FR121" i="32" s="1"/>
  <c r="GC120" i="32"/>
  <c r="FW120" i="32"/>
  <c r="FX120" i="32" s="1"/>
  <c r="GE120" i="32"/>
  <c r="EL120" i="32"/>
  <c r="ED120" i="32"/>
  <c r="EE120" i="32" s="1"/>
  <c r="EH120" i="32" s="1"/>
  <c r="EI121" i="32"/>
  <c r="DY121" i="32" s="1"/>
  <c r="EJ120" i="32"/>
  <c r="IM120" i="32"/>
  <c r="IJ121" i="32"/>
  <c r="HZ121" i="32" s="1"/>
  <c r="IK120" i="32"/>
  <c r="IE120" i="32"/>
  <c r="IF120" i="32" s="1"/>
  <c r="EK119" i="32"/>
  <c r="KO81" i="32"/>
  <c r="KP82" i="32"/>
  <c r="KI82" i="32" s="1"/>
  <c r="KJ82" i="32" s="1"/>
  <c r="KK82" i="32" s="1"/>
  <c r="KQ81" i="32"/>
  <c r="JZ81" i="32"/>
  <c r="KA82" i="32"/>
  <c r="JT82" i="32" s="1"/>
  <c r="JU82" i="32" s="1"/>
  <c r="JV82" i="32" s="1"/>
  <c r="KB81" i="32"/>
  <c r="DO120" i="32"/>
  <c r="DP120" i="32" s="1"/>
  <c r="DW120" i="32"/>
  <c r="DT121" i="32"/>
  <c r="DJ121" i="32" s="1"/>
  <c r="DU120" i="32"/>
  <c r="DG119" i="32"/>
  <c r="HF121" i="32"/>
  <c r="GV121" i="32" s="1"/>
  <c r="HA120" i="32"/>
  <c r="HB120" i="32" s="1"/>
  <c r="HE120" i="32" s="1"/>
  <c r="HG120" i="32"/>
  <c r="HI120" i="32"/>
  <c r="LD81" i="32"/>
  <c r="LE82" i="32"/>
  <c r="KX82" i="32" s="1"/>
  <c r="KY82" i="32" s="1"/>
  <c r="KZ82" i="32" s="1"/>
  <c r="LF81" i="32"/>
  <c r="CZ120" i="32"/>
  <c r="DA120" i="32" s="1"/>
  <c r="DF120" i="32"/>
  <c r="DH120" i="32"/>
  <c r="DE121" i="32"/>
  <c r="CU121" i="32" s="1"/>
  <c r="LT82" i="32"/>
  <c r="LM82" i="32" s="1"/>
  <c r="LN82" i="32" s="1"/>
  <c r="LO82" i="32" s="1"/>
  <c r="LS81" i="32"/>
  <c r="LU81" i="32"/>
  <c r="BN119" i="32"/>
  <c r="IZ120" i="32"/>
  <c r="IT120" i="32"/>
  <c r="IU120" i="32" s="1"/>
  <c r="IX120" i="32" s="1"/>
  <c r="JB120" i="32"/>
  <c r="IY121" i="32"/>
  <c r="IO121" i="32" s="1"/>
  <c r="EX121" i="32"/>
  <c r="EN121" i="32" s="1"/>
  <c r="FA120" i="32"/>
  <c r="ES120" i="32"/>
  <c r="ET120" i="32" s="1"/>
  <c r="EW120" i="32" s="1"/>
  <c r="EY120" i="32"/>
  <c r="GS119" i="32"/>
  <c r="FN120" i="32"/>
  <c r="FP120" i="32"/>
  <c r="FM121" i="32"/>
  <c r="FC121" i="32" s="1"/>
  <c r="FH120" i="32"/>
  <c r="FI120" i="32" s="1"/>
  <c r="FL120" i="32" s="1"/>
  <c r="HH119" i="32"/>
  <c r="AN121" i="32"/>
  <c r="AO121" i="32" s="1"/>
  <c r="AP121" i="32" s="1"/>
  <c r="AQ121" i="32" s="1"/>
  <c r="BX120" i="32"/>
  <c r="BY121" i="32"/>
  <c r="BR121" i="32" s="1"/>
  <c r="BS121" i="32" s="1"/>
  <c r="BT121" i="32" s="1"/>
  <c r="BU121" i="32" s="1"/>
  <c r="CC120" i="32"/>
  <c r="HP120" i="32"/>
  <c r="HQ120" i="32" s="1"/>
  <c r="HX120" i="32"/>
  <c r="HU121" i="32"/>
  <c r="HK121" i="32" s="1"/>
  <c r="HV120" i="32"/>
  <c r="JP81" i="32"/>
  <c r="JA119" i="32"/>
  <c r="HW119" i="32"/>
  <c r="FO119" i="32"/>
  <c r="EZ119" i="32"/>
  <c r="AD36" i="32"/>
  <c r="AG37" i="32"/>
  <c r="LI39" i="33" l="1"/>
  <c r="GG39" i="33" s="1"/>
  <c r="OS39" i="33" s="1"/>
  <c r="NV40" i="33"/>
  <c r="IT40" i="33" s="1"/>
  <c r="JN39" i="33"/>
  <c r="RF39" i="33"/>
  <c r="EM39" i="33"/>
  <c r="EC40" i="33"/>
  <c r="ER39" i="33"/>
  <c r="EQ39" i="33"/>
  <c r="LL39" i="33"/>
  <c r="MN39" i="33"/>
  <c r="MW39" i="33"/>
  <c r="MS40" i="33"/>
  <c r="GZ39" i="33"/>
  <c r="QH39" i="33" s="1"/>
  <c r="PL39" i="33" s="1"/>
  <c r="FZ39" i="33"/>
  <c r="OL39" i="33" s="1"/>
  <c r="KF39" i="33"/>
  <c r="GK40" i="33"/>
  <c r="OW40" i="33" s="1"/>
  <c r="KQ40" i="33"/>
  <c r="GA39" i="33"/>
  <c r="OM39" i="33" s="1"/>
  <c r="KG39" i="33"/>
  <c r="GH40" i="33"/>
  <c r="OT40" i="33" s="1"/>
  <c r="KN40" i="33"/>
  <c r="MX39" i="33"/>
  <c r="JC40" i="33"/>
  <c r="LS41" i="33"/>
  <c r="LK39" i="33"/>
  <c r="HM40" i="33"/>
  <c r="Y40" i="33"/>
  <c r="AU40" i="33" s="1"/>
  <c r="BQ40" i="33" s="1"/>
  <c r="CM40" i="33" s="1"/>
  <c r="IK40" i="33"/>
  <c r="QF40" i="33"/>
  <c r="PJ40" i="33" s="1"/>
  <c r="GY39" i="33"/>
  <c r="MA40" i="33" s="1"/>
  <c r="LZ41" i="33"/>
  <c r="GP39" i="33"/>
  <c r="LR40" i="33" s="1"/>
  <c r="GU40" i="33"/>
  <c r="QC40" i="33" s="1"/>
  <c r="PG40" i="33" s="1"/>
  <c r="DE40" i="33"/>
  <c r="EW40" i="33" s="1"/>
  <c r="LG39" i="33"/>
  <c r="CL40" i="33"/>
  <c r="Z40" i="33"/>
  <c r="AV40" i="33" s="1"/>
  <c r="IL40" i="33"/>
  <c r="T41" i="33"/>
  <c r="IF41" i="33"/>
  <c r="BK120" i="32"/>
  <c r="BN120" i="32" s="1"/>
  <c r="AT121" i="32"/>
  <c r="AW122" i="32"/>
  <c r="AM122" i="32" s="1"/>
  <c r="AR121" i="32"/>
  <c r="AS121" i="32" s="1"/>
  <c r="AX121" i="32"/>
  <c r="AZ121" i="32"/>
  <c r="LA82" i="32"/>
  <c r="LJ82" i="32"/>
  <c r="JW82" i="32"/>
  <c r="KF82" i="32"/>
  <c r="JA120" i="32"/>
  <c r="HR120" i="32"/>
  <c r="HS121" i="32"/>
  <c r="HL121" i="32" s="1"/>
  <c r="HM121" i="32" s="1"/>
  <c r="HN121" i="32" s="1"/>
  <c r="HO121" i="32" s="1"/>
  <c r="KL82" i="32"/>
  <c r="KU82" i="32"/>
  <c r="IG120" i="32"/>
  <c r="IH121" i="32"/>
  <c r="IA121" i="32" s="1"/>
  <c r="IB121" i="32" s="1"/>
  <c r="IC121" i="32" s="1"/>
  <c r="ID121" i="32" s="1"/>
  <c r="II120" i="32"/>
  <c r="IW121" i="32"/>
  <c r="IP121" i="32" s="1"/>
  <c r="IQ121" i="32" s="1"/>
  <c r="IR121" i="32" s="1"/>
  <c r="IS121" i="32" s="1"/>
  <c r="IV120" i="32"/>
  <c r="LX81" i="32"/>
  <c r="DQ120" i="32"/>
  <c r="DR121" i="32"/>
  <c r="DK121" i="32" s="1"/>
  <c r="DL121" i="32" s="1"/>
  <c r="DM121" i="32" s="1"/>
  <c r="DN121" i="32" s="1"/>
  <c r="DS120" i="32"/>
  <c r="KT81" i="32"/>
  <c r="KW40" i="33"/>
  <c r="HH120" i="32"/>
  <c r="CD121" i="32"/>
  <c r="BV121" i="32"/>
  <c r="BW121" i="32" s="1"/>
  <c r="CA122" i="32"/>
  <c r="BQ122" i="32" s="1"/>
  <c r="CB121" i="32"/>
  <c r="EZ120" i="32"/>
  <c r="LY82" i="32"/>
  <c r="LP82" i="32"/>
  <c r="EV121" i="32"/>
  <c r="EO121" i="32" s="1"/>
  <c r="EP121" i="32" s="1"/>
  <c r="EQ121" i="32" s="1"/>
  <c r="ER121" i="32" s="1"/>
  <c r="EU120" i="32"/>
  <c r="HD121" i="32"/>
  <c r="GW121" i="32" s="1"/>
  <c r="GX121" i="32" s="1"/>
  <c r="GY121" i="32" s="1"/>
  <c r="GZ121" i="32" s="1"/>
  <c r="HC120" i="32"/>
  <c r="EG121" i="32"/>
  <c r="DZ121" i="32" s="1"/>
  <c r="EA121" i="32" s="1"/>
  <c r="EB121" i="32" s="1"/>
  <c r="EC121" i="32" s="1"/>
  <c r="EF120" i="32"/>
  <c r="FY120" i="32"/>
  <c r="FZ121" i="32"/>
  <c r="FS121" i="32" s="1"/>
  <c r="FT121" i="32" s="1"/>
  <c r="FU121" i="32" s="1"/>
  <c r="FV121" i="32" s="1"/>
  <c r="GA120" i="32"/>
  <c r="CM120" i="32"/>
  <c r="CN121" i="32"/>
  <c r="CG121" i="32" s="1"/>
  <c r="CH121" i="32" s="1"/>
  <c r="CI121" i="32" s="1"/>
  <c r="CJ121" i="32" s="1"/>
  <c r="CO120" i="32"/>
  <c r="GN120" i="32"/>
  <c r="GO121" i="32"/>
  <c r="GH121" i="32" s="1"/>
  <c r="GI121" i="32" s="1"/>
  <c r="GJ121" i="32" s="1"/>
  <c r="GK121" i="32" s="1"/>
  <c r="GS120" i="32"/>
  <c r="AA37" i="32"/>
  <c r="S37" i="32"/>
  <c r="T37" i="32" s="1"/>
  <c r="FO120" i="32"/>
  <c r="HT120" i="32"/>
  <c r="FJ120" i="32"/>
  <c r="FK121" i="32"/>
  <c r="FD121" i="32" s="1"/>
  <c r="FE121" i="32" s="1"/>
  <c r="FF121" i="32" s="1"/>
  <c r="FG121" i="32" s="1"/>
  <c r="DB120" i="32"/>
  <c r="DC121" i="32"/>
  <c r="CV121" i="32" s="1"/>
  <c r="CW121" i="32" s="1"/>
  <c r="CX121" i="32" s="1"/>
  <c r="CY121" i="32" s="1"/>
  <c r="LI81" i="32"/>
  <c r="DD120" i="32"/>
  <c r="KE81" i="32"/>
  <c r="EK120" i="32"/>
  <c r="BC121" i="32"/>
  <c r="BD121" i="32" s="1"/>
  <c r="BE121" i="32" s="1"/>
  <c r="BF121" i="32" s="1"/>
  <c r="JO82" i="32"/>
  <c r="JI82" i="32"/>
  <c r="JJ82" i="32" s="1"/>
  <c r="JN83" i="32"/>
  <c r="JD83" i="32" s="1"/>
  <c r="AH40" i="33" l="1"/>
  <c r="BD40" i="33" s="1"/>
  <c r="BZ40" i="33" s="1"/>
  <c r="CV40" i="33" s="1"/>
  <c r="KM39" i="33"/>
  <c r="EL39" i="33"/>
  <c r="EG40" i="33"/>
  <c r="EJ40" i="33"/>
  <c r="GJ39" i="33"/>
  <c r="MB40" i="33"/>
  <c r="KP39" i="33"/>
  <c r="RG39" i="33"/>
  <c r="HV39" i="33"/>
  <c r="KK39" i="33"/>
  <c r="MM40" i="33"/>
  <c r="OA41" i="33"/>
  <c r="NP40" i="33"/>
  <c r="RK40" i="33"/>
  <c r="NX41" i="33"/>
  <c r="NQ40" i="33"/>
  <c r="QZ39" i="33"/>
  <c r="RH40" i="33"/>
  <c r="RA39" i="33"/>
  <c r="FU40" i="33"/>
  <c r="KA40" i="33"/>
  <c r="GI39" i="33"/>
  <c r="KO39" i="33"/>
  <c r="JF40" i="33"/>
  <c r="JG40" i="33"/>
  <c r="HU39" i="33"/>
  <c r="LD40" i="33"/>
  <c r="HQ40" i="33"/>
  <c r="HL39" i="33"/>
  <c r="GE39" i="33"/>
  <c r="PX39" i="33"/>
  <c r="PB39" i="33" s="1"/>
  <c r="QG39" i="33"/>
  <c r="PK39" i="33" s="1"/>
  <c r="LW41" i="33"/>
  <c r="GO40" i="33"/>
  <c r="LQ41" i="33" s="1"/>
  <c r="DI40" i="33"/>
  <c r="FA40" i="33" s="1"/>
  <c r="DH40" i="33"/>
  <c r="EZ40" i="33" s="1"/>
  <c r="AP41" i="33"/>
  <c r="BL41" i="33" s="1"/>
  <c r="BR40" i="33"/>
  <c r="NW40" i="33"/>
  <c r="DH121" i="32"/>
  <c r="CZ121" i="32"/>
  <c r="DA121" i="32" s="1"/>
  <c r="DD121" i="32" s="1"/>
  <c r="DE122" i="32"/>
  <c r="CU122" i="32" s="1"/>
  <c r="DF121" i="32"/>
  <c r="GC121" i="32"/>
  <c r="FW121" i="32"/>
  <c r="FX121" i="32" s="1"/>
  <c r="GA121" i="32" s="1"/>
  <c r="GE121" i="32"/>
  <c r="GB122" i="32"/>
  <c r="FR122" i="32" s="1"/>
  <c r="ES121" i="32"/>
  <c r="ET121" i="32" s="1"/>
  <c r="FA121" i="32"/>
  <c r="EX122" i="32"/>
  <c r="EN122" i="32" s="1"/>
  <c r="EY121" i="32"/>
  <c r="IJ122" i="32"/>
  <c r="HZ122" i="32" s="1"/>
  <c r="IM121" i="32"/>
  <c r="IK121" i="32"/>
  <c r="IE121" i="32"/>
  <c r="IF121" i="32" s="1"/>
  <c r="II121" i="32" s="1"/>
  <c r="IZ121" i="32"/>
  <c r="IY122" i="32"/>
  <c r="IO122" i="32" s="1"/>
  <c r="JB121" i="32"/>
  <c r="IT121" i="32"/>
  <c r="IU121" i="32" s="1"/>
  <c r="FP121" i="32"/>
  <c r="FH121" i="32"/>
  <c r="FI121" i="32" s="1"/>
  <c r="FN121" i="32"/>
  <c r="FM122" i="32"/>
  <c r="FC122" i="32" s="1"/>
  <c r="CQ121" i="32"/>
  <c r="CK121" i="32"/>
  <c r="CL121" i="32" s="1"/>
  <c r="CO121" i="32" s="1"/>
  <c r="CS121" i="32"/>
  <c r="CP122" i="32"/>
  <c r="CF122" i="32" s="1"/>
  <c r="DT122" i="32"/>
  <c r="DJ122" i="32" s="1"/>
  <c r="DU121" i="32"/>
  <c r="DO121" i="32"/>
  <c r="DP121" i="32" s="1"/>
  <c r="DS121" i="32" s="1"/>
  <c r="DW121" i="32"/>
  <c r="BO121" i="32"/>
  <c r="BI121" i="32"/>
  <c r="BL122" i="32"/>
  <c r="BB122" i="32" s="1"/>
  <c r="BG121" i="32"/>
  <c r="BH121" i="32" s="1"/>
  <c r="BM121" i="32"/>
  <c r="GL121" i="32"/>
  <c r="GM121" i="32" s="1"/>
  <c r="GR121" i="32"/>
  <c r="GQ122" i="32"/>
  <c r="GG122" i="32" s="1"/>
  <c r="GT121" i="32"/>
  <c r="EI122" i="32"/>
  <c r="DY122" i="32" s="1"/>
  <c r="EJ121" i="32"/>
  <c r="ED121" i="32"/>
  <c r="EE121" i="32" s="1"/>
  <c r="EL121" i="32"/>
  <c r="LF39" i="33"/>
  <c r="HI121" i="32"/>
  <c r="HF122" i="32"/>
  <c r="GV122" i="32" s="1"/>
  <c r="HA121" i="32"/>
  <c r="HB121" i="32" s="1"/>
  <c r="HG121" i="32"/>
  <c r="LA40" i="33"/>
  <c r="GD120" i="32"/>
  <c r="LW82" i="32"/>
  <c r="LV83" i="32"/>
  <c r="LL83" i="32" s="1"/>
  <c r="LQ82" i="32"/>
  <c r="LR82" i="32" s="1"/>
  <c r="KM82" i="32"/>
  <c r="KN82" i="32" s="1"/>
  <c r="KS82" i="32"/>
  <c r="KR83" i="32"/>
  <c r="KH83" i="32" s="1"/>
  <c r="U37" i="32"/>
  <c r="V37" i="32" s="1"/>
  <c r="KC83" i="32"/>
  <c r="JS83" i="32" s="1"/>
  <c r="JX82" i="32"/>
  <c r="JY82" i="32" s="1"/>
  <c r="KD82" i="32"/>
  <c r="AU122" i="32"/>
  <c r="AN122" i="32" s="1"/>
  <c r="AO122" i="32" s="1"/>
  <c r="AP122" i="32" s="1"/>
  <c r="AQ122" i="32" s="1"/>
  <c r="AV121" i="32"/>
  <c r="DG120" i="32"/>
  <c r="HW120" i="32"/>
  <c r="JK82" i="32"/>
  <c r="JL83" i="32"/>
  <c r="JE83" i="32" s="1"/>
  <c r="JF83" i="32" s="1"/>
  <c r="JG83" i="32" s="1"/>
  <c r="JM82" i="32"/>
  <c r="CR120" i="32"/>
  <c r="LB82" i="32"/>
  <c r="LC82" i="32" s="1"/>
  <c r="LH82" i="32"/>
  <c r="LG83" i="32"/>
  <c r="KW83" i="32" s="1"/>
  <c r="HU122" i="32"/>
  <c r="HK122" i="32" s="1"/>
  <c r="HP121" i="32"/>
  <c r="HQ121" i="32" s="1"/>
  <c r="HT121" i="32" s="1"/>
  <c r="HX121" i="32"/>
  <c r="HV121" i="32"/>
  <c r="BX121" i="32"/>
  <c r="BY122" i="32"/>
  <c r="BR122" i="32" s="1"/>
  <c r="BS122" i="32" s="1"/>
  <c r="BT122" i="32" s="1"/>
  <c r="BU122" i="32" s="1"/>
  <c r="BZ121" i="32"/>
  <c r="DV120" i="32"/>
  <c r="IL120" i="32"/>
  <c r="AB40" i="33" l="1"/>
  <c r="AX40" i="33" s="1"/>
  <c r="BT40" i="33" s="1"/>
  <c r="EK39" i="33"/>
  <c r="IO40" i="33"/>
  <c r="IY41" i="33"/>
  <c r="EB39" i="33"/>
  <c r="IV41" i="33"/>
  <c r="QU40" i="33"/>
  <c r="OG40" i="33"/>
  <c r="NU40" i="33"/>
  <c r="OQ39" i="33"/>
  <c r="RI39" i="33"/>
  <c r="OU39" i="33"/>
  <c r="RJ39" i="33"/>
  <c r="OV39" i="33"/>
  <c r="NZ40" i="33"/>
  <c r="MP40" i="33"/>
  <c r="GS40" i="33"/>
  <c r="LU41" i="33" s="1"/>
  <c r="AM41" i="33"/>
  <c r="BI41" i="33" s="1"/>
  <c r="IN40" i="33"/>
  <c r="NY40" i="33"/>
  <c r="AC40" i="33"/>
  <c r="AY40" i="33" s="1"/>
  <c r="BU40" i="33" s="1"/>
  <c r="AJ41" i="33"/>
  <c r="BF41" i="33" s="1"/>
  <c r="CB41" i="33" s="1"/>
  <c r="GD39" i="33"/>
  <c r="KJ39" i="33"/>
  <c r="FY40" i="33"/>
  <c r="OK40" i="33" s="1"/>
  <c r="KE40" i="33"/>
  <c r="GB40" i="33"/>
  <c r="KH40" i="33"/>
  <c r="MQ40" i="33"/>
  <c r="KV39" i="33"/>
  <c r="JP40" i="33"/>
  <c r="PW40" i="33"/>
  <c r="PA40" i="33" s="1"/>
  <c r="RE39" i="33"/>
  <c r="LE39" i="33"/>
  <c r="HK40" i="33"/>
  <c r="GR40" i="33"/>
  <c r="PZ40" i="33" s="1"/>
  <c r="PD40" i="33" s="1"/>
  <c r="DR40" i="33"/>
  <c r="FJ40" i="33" s="1"/>
  <c r="CH41" i="33"/>
  <c r="CN40" i="33"/>
  <c r="IU40" i="33"/>
  <c r="AI40" i="33"/>
  <c r="NK41" i="33"/>
  <c r="HW121" i="32"/>
  <c r="CD122" i="32"/>
  <c r="CA123" i="32"/>
  <c r="BQ123" i="32" s="1"/>
  <c r="CB122" i="32"/>
  <c r="BV122" i="32"/>
  <c r="BW122" i="32" s="1"/>
  <c r="BZ122" i="32" s="1"/>
  <c r="JH83" i="32"/>
  <c r="JQ83" i="32"/>
  <c r="LD82" i="32"/>
  <c r="LE83" i="32"/>
  <c r="KX83" i="32" s="1"/>
  <c r="KY83" i="32" s="1"/>
  <c r="KZ83" i="32" s="1"/>
  <c r="LF82" i="32"/>
  <c r="CR121" i="32"/>
  <c r="AY121" i="32"/>
  <c r="KP83" i="32"/>
  <c r="KI83" i="32" s="1"/>
  <c r="KJ83" i="32" s="1"/>
  <c r="KK83" i="32" s="1"/>
  <c r="KO82" i="32"/>
  <c r="KQ82" i="32"/>
  <c r="LS82" i="32"/>
  <c r="LT83" i="32"/>
  <c r="LM83" i="32" s="1"/>
  <c r="LN83" i="32" s="1"/>
  <c r="LO83" i="32" s="1"/>
  <c r="LU82" i="32"/>
  <c r="GD121" i="32"/>
  <c r="EF121" i="32"/>
  <c r="EG122" i="32"/>
  <c r="DZ122" i="32" s="1"/>
  <c r="EA122" i="32" s="1"/>
  <c r="EB122" i="32" s="1"/>
  <c r="EC122" i="32" s="1"/>
  <c r="EH121" i="32"/>
  <c r="GO122" i="32"/>
  <c r="GH122" i="32" s="1"/>
  <c r="GI122" i="32" s="1"/>
  <c r="GJ122" i="32" s="1"/>
  <c r="GK122" i="32" s="1"/>
  <c r="GN121" i="32"/>
  <c r="GP121" i="32"/>
  <c r="BJ122" i="32"/>
  <c r="BC122" i="32" s="1"/>
  <c r="BD122" i="32" s="1"/>
  <c r="BE122" i="32" s="1"/>
  <c r="BF122" i="32" s="1"/>
  <c r="BK121" i="32"/>
  <c r="IV121" i="32"/>
  <c r="IW122" i="32"/>
  <c r="IP122" i="32" s="1"/>
  <c r="IQ122" i="32" s="1"/>
  <c r="IR122" i="32" s="1"/>
  <c r="IS122" i="32" s="1"/>
  <c r="IX121" i="32"/>
  <c r="IG121" i="32"/>
  <c r="IH122" i="32"/>
  <c r="IA122" i="32" s="1"/>
  <c r="IB122" i="32" s="1"/>
  <c r="IC122" i="32" s="1"/>
  <c r="ID122" i="32" s="1"/>
  <c r="W37" i="32"/>
  <c r="AB37" i="32"/>
  <c r="DQ121" i="32"/>
  <c r="DR122" i="32"/>
  <c r="DK122" i="32" s="1"/>
  <c r="DL122" i="32" s="1"/>
  <c r="DM122" i="32" s="1"/>
  <c r="DN122" i="32" s="1"/>
  <c r="IL121" i="32"/>
  <c r="CC121" i="32"/>
  <c r="CN122" i="32"/>
  <c r="CG122" i="32" s="1"/>
  <c r="CH122" i="32" s="1"/>
  <c r="CI122" i="32" s="1"/>
  <c r="CJ122" i="32" s="1"/>
  <c r="CM121" i="32"/>
  <c r="FJ121" i="32"/>
  <c r="FK122" i="32"/>
  <c r="FD122" i="32" s="1"/>
  <c r="FE122" i="32" s="1"/>
  <c r="FF122" i="32" s="1"/>
  <c r="FG122" i="32" s="1"/>
  <c r="FL121" i="32"/>
  <c r="FY121" i="32"/>
  <c r="FZ122" i="32"/>
  <c r="FS122" i="32" s="1"/>
  <c r="FT122" i="32" s="1"/>
  <c r="FU122" i="32" s="1"/>
  <c r="FV122" i="32" s="1"/>
  <c r="DC122" i="32"/>
  <c r="CV122" i="32" s="1"/>
  <c r="CW122" i="32" s="1"/>
  <c r="CX122" i="32" s="1"/>
  <c r="CY122" i="32" s="1"/>
  <c r="DB121" i="32"/>
  <c r="AT122" i="32"/>
  <c r="AW123" i="32"/>
  <c r="AM123" i="32" s="1"/>
  <c r="AX122" i="32"/>
  <c r="AR122" i="32"/>
  <c r="AS122" i="32" s="1"/>
  <c r="AU123" i="32" s="1"/>
  <c r="AZ122" i="32"/>
  <c r="DV121" i="32"/>
  <c r="HS122" i="32"/>
  <c r="HL122" i="32" s="1"/>
  <c r="HM122" i="32" s="1"/>
  <c r="HN122" i="32" s="1"/>
  <c r="HO122" i="32" s="1"/>
  <c r="HR121" i="32"/>
  <c r="JP82" i="32"/>
  <c r="DG121" i="32"/>
  <c r="JZ82" i="32"/>
  <c r="KA83" i="32"/>
  <c r="JT83" i="32" s="1"/>
  <c r="JU83" i="32" s="1"/>
  <c r="JV83" i="32" s="1"/>
  <c r="KB82" i="32"/>
  <c r="HC121" i="32"/>
  <c r="HD122" i="32"/>
  <c r="GW122" i="32" s="1"/>
  <c r="GX122" i="32" s="1"/>
  <c r="GY122" i="32" s="1"/>
  <c r="GZ122" i="32" s="1"/>
  <c r="HE121" i="32"/>
  <c r="EU121" i="32"/>
  <c r="EV122" i="32"/>
  <c r="EO122" i="32" s="1"/>
  <c r="EP122" i="32" s="1"/>
  <c r="EQ122" i="32" s="1"/>
  <c r="ER122" i="32" s="1"/>
  <c r="EW121" i="32"/>
  <c r="EA40" i="33" l="1"/>
  <c r="IW40" i="33"/>
  <c r="AL40" i="33"/>
  <c r="BH40" i="33" s="1"/>
  <c r="CD40" i="33" s="1"/>
  <c r="ED40" i="33"/>
  <c r="IS40" i="33"/>
  <c r="AG40" i="33"/>
  <c r="BC40" i="33" s="1"/>
  <c r="BY40" i="33" s="1"/>
  <c r="CU40" i="33" s="1"/>
  <c r="QA40" i="33"/>
  <c r="PE40" i="33" s="1"/>
  <c r="RB40" i="33"/>
  <c r="ON40" i="33"/>
  <c r="RD39" i="33"/>
  <c r="OP39" i="33"/>
  <c r="IX40" i="33"/>
  <c r="HO40" i="33"/>
  <c r="KI39" i="33"/>
  <c r="MZ40" i="33"/>
  <c r="CE41" i="33"/>
  <c r="DA41" i="33" s="1"/>
  <c r="AK40" i="33"/>
  <c r="BG40" i="33" s="1"/>
  <c r="CC40" i="33" s="1"/>
  <c r="QY40" i="33"/>
  <c r="NR41" i="33"/>
  <c r="FT39" i="33"/>
  <c r="JZ39" i="33"/>
  <c r="JH40" i="33"/>
  <c r="JB41" i="33"/>
  <c r="KU40" i="33"/>
  <c r="GC39" i="33"/>
  <c r="OO39" i="33" s="1"/>
  <c r="LT41" i="33"/>
  <c r="HN40" i="33"/>
  <c r="HB40" i="33"/>
  <c r="QJ40" i="33" s="1"/>
  <c r="PN40" i="33" s="1"/>
  <c r="DD41" i="33"/>
  <c r="EV41" i="33" s="1"/>
  <c r="DJ40" i="33"/>
  <c r="FB40" i="33" s="1"/>
  <c r="CP40" i="33"/>
  <c r="CQ40" i="33"/>
  <c r="CX41" i="33"/>
  <c r="NO41" i="33"/>
  <c r="KX40" i="33"/>
  <c r="W41" i="33"/>
  <c r="II41" i="33"/>
  <c r="BE40" i="33"/>
  <c r="CA40" i="33" s="1"/>
  <c r="NT40" i="33"/>
  <c r="AN123" i="32"/>
  <c r="AO123" i="32" s="1"/>
  <c r="AP123" i="32" s="1"/>
  <c r="AQ123" i="32" s="1"/>
  <c r="AV122" i="32"/>
  <c r="AY122" i="32" s="1"/>
  <c r="EY122" i="32"/>
  <c r="EX123" i="32"/>
  <c r="EN123" i="32" s="1"/>
  <c r="ES122" i="32"/>
  <c r="ET122" i="32" s="1"/>
  <c r="EW122" i="32" s="1"/>
  <c r="FA122" i="32"/>
  <c r="HA122" i="32"/>
  <c r="HB122" i="32" s="1"/>
  <c r="HE122" i="32" s="1"/>
  <c r="HF123" i="32"/>
  <c r="GV123" i="32" s="1"/>
  <c r="HG122" i="32"/>
  <c r="HI122" i="32"/>
  <c r="KF83" i="32"/>
  <c r="JW83" i="32"/>
  <c r="FW122" i="32"/>
  <c r="FX122" i="32" s="1"/>
  <c r="GE122" i="32"/>
  <c r="GB123" i="32"/>
  <c r="FR123" i="32" s="1"/>
  <c r="GC122" i="32"/>
  <c r="FN122" i="32"/>
  <c r="FH122" i="32"/>
  <c r="FI122" i="32" s="1"/>
  <c r="FL122" i="32" s="1"/>
  <c r="FP122" i="32"/>
  <c r="FM123" i="32"/>
  <c r="FC123" i="32" s="1"/>
  <c r="JA121" i="32"/>
  <c r="LX82" i="32"/>
  <c r="HX122" i="32"/>
  <c r="HU123" i="32"/>
  <c r="HK123" i="32" s="1"/>
  <c r="HP122" i="32"/>
  <c r="HQ122" i="32" s="1"/>
  <c r="HV122" i="32"/>
  <c r="EI123" i="32"/>
  <c r="DY123" i="32" s="1"/>
  <c r="EL122" i="32"/>
  <c r="ED122" i="32"/>
  <c r="EE122" i="32" s="1"/>
  <c r="EH122" i="32" s="1"/>
  <c r="EJ122" i="32"/>
  <c r="CC122" i="32"/>
  <c r="BN121" i="32"/>
  <c r="KL83" i="32"/>
  <c r="KU83" i="32"/>
  <c r="DE123" i="32"/>
  <c r="CU123" i="32" s="1"/>
  <c r="DH122" i="32"/>
  <c r="CZ122" i="32"/>
  <c r="DA122" i="32" s="1"/>
  <c r="DF122" i="32"/>
  <c r="CK122" i="32"/>
  <c r="CL122" i="32" s="1"/>
  <c r="CS122" i="32"/>
  <c r="CP123" i="32"/>
  <c r="CF123" i="32" s="1"/>
  <c r="CQ122" i="32"/>
  <c r="HH121" i="32"/>
  <c r="IJ123" i="32"/>
  <c r="HZ123" i="32" s="1"/>
  <c r="IM122" i="32"/>
  <c r="IE122" i="32"/>
  <c r="IF122" i="32" s="1"/>
  <c r="IK122" i="32"/>
  <c r="KE82" i="32"/>
  <c r="IT122" i="32"/>
  <c r="IU122" i="32" s="1"/>
  <c r="IX122" i="32" s="1"/>
  <c r="IZ122" i="32"/>
  <c r="IY123" i="32"/>
  <c r="IO123" i="32" s="1"/>
  <c r="JB122" i="32"/>
  <c r="EK121" i="32"/>
  <c r="LI82" i="32"/>
  <c r="JN84" i="32"/>
  <c r="JD84" i="32" s="1"/>
  <c r="JI83" i="32"/>
  <c r="JJ83" i="32" s="1"/>
  <c r="JO83" i="32"/>
  <c r="BX122" i="32"/>
  <c r="BY123" i="32"/>
  <c r="BR123" i="32" s="1"/>
  <c r="BS123" i="32" s="1"/>
  <c r="BT123" i="32" s="1"/>
  <c r="BU123" i="32" s="1"/>
  <c r="GQ123" i="32"/>
  <c r="GG123" i="32" s="1"/>
  <c r="GR122" i="32"/>
  <c r="GL122" i="32"/>
  <c r="GM122" i="32" s="1"/>
  <c r="GP122" i="32" s="1"/>
  <c r="GT122" i="32"/>
  <c r="LA83" i="32"/>
  <c r="LJ83" i="32"/>
  <c r="BM122" i="32"/>
  <c r="BO122" i="32"/>
  <c r="BL123" i="32"/>
  <c r="BB123" i="32" s="1"/>
  <c r="BG122" i="32"/>
  <c r="BH122" i="32" s="1"/>
  <c r="BJ123" i="32" s="1"/>
  <c r="BI122" i="32"/>
  <c r="EZ121" i="32"/>
  <c r="DW122" i="32"/>
  <c r="DT123" i="32"/>
  <c r="DJ123" i="32" s="1"/>
  <c r="DO122" i="32"/>
  <c r="DP122" i="32" s="1"/>
  <c r="DU122" i="32"/>
  <c r="FO121" i="32"/>
  <c r="LP83" i="32"/>
  <c r="LY83" i="32"/>
  <c r="AH37" i="32"/>
  <c r="AK37" i="32"/>
  <c r="X37" i="32"/>
  <c r="GS121" i="32"/>
  <c r="KT82" i="32"/>
  <c r="EN40" i="33" l="1"/>
  <c r="AD41" i="33"/>
  <c r="AZ41" i="33" s="1"/>
  <c r="BV41" i="33" s="1"/>
  <c r="EE40" i="33"/>
  <c r="KY40" i="33"/>
  <c r="KC40" i="33" s="1"/>
  <c r="NJ40" i="33"/>
  <c r="OF39" i="33"/>
  <c r="MR40" i="33"/>
  <c r="ML41" i="33"/>
  <c r="IP41" i="33"/>
  <c r="FV40" i="33"/>
  <c r="KB40" i="33"/>
  <c r="FS40" i="33"/>
  <c r="JY40" i="33"/>
  <c r="QT39" i="33"/>
  <c r="JO40" i="33"/>
  <c r="JK40" i="33"/>
  <c r="JU41" i="33"/>
  <c r="JJ40" i="33"/>
  <c r="HX40" i="33"/>
  <c r="NS40" i="33"/>
  <c r="DT41" i="33"/>
  <c r="FL41" i="33" s="1"/>
  <c r="JR41" i="33"/>
  <c r="RC39" i="33"/>
  <c r="MD41" i="33"/>
  <c r="GT40" i="33"/>
  <c r="LV41" i="33" s="1"/>
  <c r="DW41" i="33"/>
  <c r="FO41" i="33" s="1"/>
  <c r="DQ40" i="33"/>
  <c r="FI40" i="33" s="1"/>
  <c r="GN41" i="33"/>
  <c r="LP42" i="33" s="1"/>
  <c r="DM40" i="33"/>
  <c r="FE40" i="33" s="1"/>
  <c r="DL40" i="33"/>
  <c r="FD40" i="33" s="1"/>
  <c r="CY40" i="33"/>
  <c r="CW40" i="33"/>
  <c r="CZ40" i="33"/>
  <c r="LH40" i="33"/>
  <c r="IM41" i="33"/>
  <c r="AA41" i="33"/>
  <c r="AS41" i="33"/>
  <c r="BO41" i="33" s="1"/>
  <c r="IR40" i="33"/>
  <c r="AF40" i="33"/>
  <c r="JA122" i="32"/>
  <c r="FO122" i="32"/>
  <c r="LG84" i="32"/>
  <c r="KW84" i="32" s="1"/>
  <c r="LB83" i="32"/>
  <c r="LC83" i="32" s="1"/>
  <c r="LH83" i="32"/>
  <c r="EK122" i="32"/>
  <c r="FJ122" i="32"/>
  <c r="FK123" i="32"/>
  <c r="FD123" i="32" s="1"/>
  <c r="FE123" i="32" s="1"/>
  <c r="FF123" i="32" s="1"/>
  <c r="FG123" i="32" s="1"/>
  <c r="GS122" i="32"/>
  <c r="AT123" i="32"/>
  <c r="AW124" i="32"/>
  <c r="AM124" i="32" s="1"/>
  <c r="AZ123" i="32"/>
  <c r="AR123" i="32"/>
  <c r="AS123" i="32" s="1"/>
  <c r="AX123" i="32"/>
  <c r="CD123" i="32"/>
  <c r="BV123" i="32"/>
  <c r="BW123" i="32" s="1"/>
  <c r="CB123" i="32"/>
  <c r="CA124" i="32"/>
  <c r="BQ124" i="32" s="1"/>
  <c r="FY122" i="32"/>
  <c r="FZ123" i="32"/>
  <c r="FS123" i="32" s="1"/>
  <c r="FT123" i="32" s="1"/>
  <c r="FU123" i="32" s="1"/>
  <c r="FV123" i="32" s="1"/>
  <c r="GA122" i="32"/>
  <c r="EU122" i="32"/>
  <c r="EV123" i="32"/>
  <c r="EO123" i="32" s="1"/>
  <c r="EP123" i="32" s="1"/>
  <c r="EQ123" i="32" s="1"/>
  <c r="ER123" i="32" s="1"/>
  <c r="EZ122" i="32"/>
  <c r="IG122" i="32"/>
  <c r="IH123" i="32"/>
  <c r="IA123" i="32" s="1"/>
  <c r="IB123" i="32" s="1"/>
  <c r="IC123" i="32" s="1"/>
  <c r="ID123" i="32" s="1"/>
  <c r="II122" i="32"/>
  <c r="KS83" i="32"/>
  <c r="KR84" i="32"/>
  <c r="KH84" i="32" s="1"/>
  <c r="KM83" i="32"/>
  <c r="KN83" i="32" s="1"/>
  <c r="GN122" i="32"/>
  <c r="GO123" i="32"/>
  <c r="GH123" i="32" s="1"/>
  <c r="GI123" i="32" s="1"/>
  <c r="GJ123" i="32" s="1"/>
  <c r="GK123" i="32" s="1"/>
  <c r="CM122" i="32"/>
  <c r="CN123" i="32"/>
  <c r="CG123" i="32" s="1"/>
  <c r="CH123" i="32" s="1"/>
  <c r="CI123" i="32" s="1"/>
  <c r="CJ123" i="32" s="1"/>
  <c r="CO122" i="32"/>
  <c r="EF122" i="32"/>
  <c r="EG123" i="32"/>
  <c r="DZ123" i="32" s="1"/>
  <c r="EA123" i="32" s="1"/>
  <c r="EB123" i="32" s="1"/>
  <c r="EC123" i="32" s="1"/>
  <c r="HR122" i="32"/>
  <c r="HS123" i="32"/>
  <c r="HL123" i="32" s="1"/>
  <c r="HM123" i="32" s="1"/>
  <c r="HN123" i="32" s="1"/>
  <c r="HO123" i="32" s="1"/>
  <c r="HT122" i="32"/>
  <c r="KC84" i="32"/>
  <c r="JS84" i="32" s="1"/>
  <c r="JX83" i="32"/>
  <c r="JY83" i="32" s="1"/>
  <c r="KD83" i="32"/>
  <c r="DQ122" i="32"/>
  <c r="DR123" i="32"/>
  <c r="DK123" i="32" s="1"/>
  <c r="DL123" i="32" s="1"/>
  <c r="DM123" i="32" s="1"/>
  <c r="DN123" i="32" s="1"/>
  <c r="DS122" i="32"/>
  <c r="JL84" i="32"/>
  <c r="JE84" i="32" s="1"/>
  <c r="JF84" i="32" s="1"/>
  <c r="JG84" i="32" s="1"/>
  <c r="JK83" i="32"/>
  <c r="JM83" i="32"/>
  <c r="IV122" i="32"/>
  <c r="IW123" i="32"/>
  <c r="IP123" i="32" s="1"/>
  <c r="IQ123" i="32" s="1"/>
  <c r="IR123" i="32" s="1"/>
  <c r="IS123" i="32" s="1"/>
  <c r="DB122" i="32"/>
  <c r="DC123" i="32"/>
  <c r="CV123" i="32" s="1"/>
  <c r="CW123" i="32" s="1"/>
  <c r="CX123" i="32" s="1"/>
  <c r="CY123" i="32" s="1"/>
  <c r="DD122" i="32"/>
  <c r="AF37" i="32"/>
  <c r="Y37" i="32"/>
  <c r="LQ83" i="32"/>
  <c r="LR83" i="32" s="1"/>
  <c r="LV84" i="32"/>
  <c r="LL84" i="32" s="1"/>
  <c r="LW83" i="32"/>
  <c r="BC123" i="32"/>
  <c r="BD123" i="32" s="1"/>
  <c r="BE123" i="32" s="1"/>
  <c r="BF123" i="32" s="1"/>
  <c r="HH122" i="32"/>
  <c r="BK122" i="32"/>
  <c r="HC122" i="32"/>
  <c r="HD123" i="32"/>
  <c r="GW123" i="32" s="1"/>
  <c r="GX123" i="32" s="1"/>
  <c r="GY123" i="32" s="1"/>
  <c r="GZ123" i="32" s="1"/>
  <c r="V40" i="33" l="1"/>
  <c r="AE40" i="33"/>
  <c r="IH40" i="33"/>
  <c r="FW40" i="33"/>
  <c r="OI40" i="33" s="1"/>
  <c r="NL41" i="33"/>
  <c r="OH40" i="33"/>
  <c r="QS40" i="33"/>
  <c r="OE40" i="33"/>
  <c r="MU40" i="33"/>
  <c r="NE41" i="33"/>
  <c r="NB41" i="33"/>
  <c r="MT40" i="33"/>
  <c r="MY40" i="33"/>
  <c r="QV40" i="33"/>
  <c r="NI41" i="33"/>
  <c r="KL40" i="33"/>
  <c r="JT40" i="33"/>
  <c r="JS40" i="33"/>
  <c r="JQ40" i="33"/>
  <c r="IQ40" i="33"/>
  <c r="HD41" i="33"/>
  <c r="HZ41" i="33" s="1"/>
  <c r="GF40" i="33"/>
  <c r="QB40" i="33"/>
  <c r="PF40" i="33" s="1"/>
  <c r="HG41" i="33"/>
  <c r="MI42" i="33" s="1"/>
  <c r="HP40" i="33"/>
  <c r="HJ41" i="33"/>
  <c r="PV41" i="33"/>
  <c r="OZ41" i="33" s="1"/>
  <c r="GV40" i="33"/>
  <c r="QD40" i="33" s="1"/>
  <c r="PH40" i="33" s="1"/>
  <c r="HA40" i="33"/>
  <c r="QI40" i="33" s="1"/>
  <c r="PM40" i="33" s="1"/>
  <c r="GW40" i="33"/>
  <c r="LY41" i="33" s="1"/>
  <c r="DS40" i="33"/>
  <c r="FK40" i="33" s="1"/>
  <c r="DV40" i="33"/>
  <c r="FN40" i="33" s="1"/>
  <c r="DU40" i="33"/>
  <c r="FM40" i="33" s="1"/>
  <c r="CR41" i="33"/>
  <c r="CK41" i="33"/>
  <c r="BB40" i="33"/>
  <c r="BX40" i="33" s="1"/>
  <c r="AR40" i="33"/>
  <c r="BN40" i="33" s="1"/>
  <c r="BA40" i="33"/>
  <c r="BW40" i="33" s="1"/>
  <c r="AW41" i="33"/>
  <c r="BS41" i="33" s="1"/>
  <c r="DU123" i="32"/>
  <c r="DW123" i="32"/>
  <c r="DT124" i="32"/>
  <c r="DJ124" i="32" s="1"/>
  <c r="DO123" i="32"/>
  <c r="DP123" i="32" s="1"/>
  <c r="DS123" i="32" s="1"/>
  <c r="HG123" i="32"/>
  <c r="HF124" i="32"/>
  <c r="GV124" i="32" s="1"/>
  <c r="HA123" i="32"/>
  <c r="HB123" i="32" s="1"/>
  <c r="HI123" i="32"/>
  <c r="DH123" i="32"/>
  <c r="DE124" i="32"/>
  <c r="CU124" i="32" s="1"/>
  <c r="CZ123" i="32"/>
  <c r="DA123" i="32" s="1"/>
  <c r="DD123" i="32" s="1"/>
  <c r="DF123" i="32"/>
  <c r="JB123" i="32"/>
  <c r="IY124" i="32"/>
  <c r="IO124" i="32" s="1"/>
  <c r="IT123" i="32"/>
  <c r="IU123" i="32" s="1"/>
  <c r="IZ123" i="32"/>
  <c r="GR123" i="32"/>
  <c r="GL123" i="32"/>
  <c r="GM123" i="32" s="1"/>
  <c r="GQ124" i="32"/>
  <c r="GG124" i="32" s="1"/>
  <c r="GT123" i="32"/>
  <c r="BM123" i="32"/>
  <c r="BO123" i="32"/>
  <c r="BL124" i="32"/>
  <c r="BB124" i="32" s="1"/>
  <c r="BG123" i="32"/>
  <c r="BH123" i="32" s="1"/>
  <c r="BJ124" i="32" s="1"/>
  <c r="BI123" i="32"/>
  <c r="JQ84" i="32"/>
  <c r="JH84" i="32"/>
  <c r="CP124" i="32"/>
  <c r="CF124" i="32" s="1"/>
  <c r="CK123" i="32"/>
  <c r="CL123" i="32" s="1"/>
  <c r="CO123" i="32" s="1"/>
  <c r="CS123" i="32"/>
  <c r="CQ123" i="32"/>
  <c r="IL122" i="32"/>
  <c r="BY124" i="32"/>
  <c r="BR124" i="32" s="1"/>
  <c r="BS124" i="32" s="1"/>
  <c r="BT124" i="32" s="1"/>
  <c r="BU124" i="32" s="1"/>
  <c r="BX123" i="32"/>
  <c r="BZ123" i="32"/>
  <c r="HU124" i="32"/>
  <c r="HK124" i="32" s="1"/>
  <c r="HX123" i="32"/>
  <c r="HP123" i="32"/>
  <c r="HQ123" i="32" s="1"/>
  <c r="HT123" i="32" s="1"/>
  <c r="HV123" i="32"/>
  <c r="DG122" i="32"/>
  <c r="DV122" i="32"/>
  <c r="FP123" i="32"/>
  <c r="FH123" i="32"/>
  <c r="FI123" i="32" s="1"/>
  <c r="FM124" i="32"/>
  <c r="FC124" i="32" s="1"/>
  <c r="FN123" i="32"/>
  <c r="IK123" i="32"/>
  <c r="IJ124" i="32"/>
  <c r="HZ124" i="32" s="1"/>
  <c r="IE123" i="32"/>
  <c r="IF123" i="32" s="1"/>
  <c r="II123" i="32" s="1"/>
  <c r="IM123" i="32"/>
  <c r="KO83" i="32"/>
  <c r="KP84" i="32"/>
  <c r="KI84" i="32" s="1"/>
  <c r="KJ84" i="32" s="1"/>
  <c r="KK84" i="32" s="1"/>
  <c r="KQ83" i="32"/>
  <c r="LD83" i="32"/>
  <c r="LE84" i="32"/>
  <c r="KX84" i="32" s="1"/>
  <c r="KY84" i="32" s="1"/>
  <c r="KZ84" i="32" s="1"/>
  <c r="LF83" i="32"/>
  <c r="ES123" i="32"/>
  <c r="ET123" i="32" s="1"/>
  <c r="EY123" i="32"/>
  <c r="EX124" i="32"/>
  <c r="EN124" i="32" s="1"/>
  <c r="FA123" i="32"/>
  <c r="EL123" i="32"/>
  <c r="EI124" i="32"/>
  <c r="DY124" i="32" s="1"/>
  <c r="ED123" i="32"/>
  <c r="EE123" i="32" s="1"/>
  <c r="EJ123" i="32"/>
  <c r="GE123" i="32"/>
  <c r="FW123" i="32"/>
  <c r="FX123" i="32" s="1"/>
  <c r="GA123" i="32" s="1"/>
  <c r="GB124" i="32"/>
  <c r="FR124" i="32" s="1"/>
  <c r="GC123" i="32"/>
  <c r="LS83" i="32"/>
  <c r="LT84" i="32"/>
  <c r="LM84" i="32" s="1"/>
  <c r="LN84" i="32" s="1"/>
  <c r="LO84" i="32" s="1"/>
  <c r="LU83" i="32"/>
  <c r="JP83" i="32"/>
  <c r="HW122" i="32"/>
  <c r="CR122" i="32"/>
  <c r="GD122" i="32"/>
  <c r="AU124" i="32"/>
  <c r="AN124" i="32" s="1"/>
  <c r="AO124" i="32" s="1"/>
  <c r="AP124" i="32" s="1"/>
  <c r="AQ124" i="32" s="1"/>
  <c r="AV123" i="32"/>
  <c r="BN122" i="32"/>
  <c r="AE38" i="32"/>
  <c r="Z37" i="32"/>
  <c r="AC37" i="32" s="1"/>
  <c r="AJ37" i="32"/>
  <c r="JZ83" i="32"/>
  <c r="KA84" i="32"/>
  <c r="JT84" i="32" s="1"/>
  <c r="JU84" i="32" s="1"/>
  <c r="JV84" i="32" s="1"/>
  <c r="KB83" i="32"/>
  <c r="EM40" i="33" l="1"/>
  <c r="IJ41" i="33"/>
  <c r="EH40" i="33"/>
  <c r="DZ41" i="33"/>
  <c r="EF40" i="33"/>
  <c r="U41" i="33"/>
  <c r="AQ41" i="33" s="1"/>
  <c r="BM41" i="33" s="1"/>
  <c r="NM41" i="33"/>
  <c r="X41" i="33"/>
  <c r="AT41" i="33" s="1"/>
  <c r="BP41" i="33" s="1"/>
  <c r="QW40" i="33"/>
  <c r="NV41" i="33"/>
  <c r="OR40" i="33"/>
  <c r="NC40" i="33"/>
  <c r="ND40" i="33"/>
  <c r="NA40" i="33"/>
  <c r="IG41" i="33"/>
  <c r="JE41" i="33"/>
  <c r="JL41" i="33"/>
  <c r="MF42" i="33"/>
  <c r="QL41" i="33"/>
  <c r="PP41" i="33" s="1"/>
  <c r="QO41" i="33"/>
  <c r="PS41" i="33" s="1"/>
  <c r="RF40" i="33"/>
  <c r="KZ40" i="33"/>
  <c r="HR40" i="33"/>
  <c r="LX41" i="33"/>
  <c r="IC41" i="33"/>
  <c r="KT41" i="33"/>
  <c r="HW40" i="33"/>
  <c r="HC40" i="33"/>
  <c r="HY40" i="33" s="1"/>
  <c r="QE40" i="33"/>
  <c r="PI40" i="33" s="1"/>
  <c r="HS40" i="33"/>
  <c r="HE40" i="33"/>
  <c r="QM40" i="33" s="1"/>
  <c r="PQ40" i="33" s="1"/>
  <c r="MC41" i="33"/>
  <c r="HF40" i="33"/>
  <c r="MH41" i="33" s="1"/>
  <c r="DG41" i="33"/>
  <c r="EY41" i="33" s="1"/>
  <c r="DN41" i="33"/>
  <c r="FF41" i="33" s="1"/>
  <c r="CS40" i="33"/>
  <c r="CT40" i="33"/>
  <c r="CO41" i="33"/>
  <c r="CJ40" i="33"/>
  <c r="BC124" i="32"/>
  <c r="BD124" i="32" s="1"/>
  <c r="BE124" i="32" s="1"/>
  <c r="BF124" i="32" s="1"/>
  <c r="AR124" i="32"/>
  <c r="AS124" i="32" s="1"/>
  <c r="AU125" i="32" s="1"/>
  <c r="AX124" i="32"/>
  <c r="AT124" i="32"/>
  <c r="AW125" i="32"/>
  <c r="AM125" i="32" s="1"/>
  <c r="AZ124" i="32"/>
  <c r="DV123" i="32"/>
  <c r="LY84" i="32"/>
  <c r="LP84" i="32"/>
  <c r="IL123" i="32"/>
  <c r="KF84" i="32"/>
  <c r="JW84" i="32"/>
  <c r="BV124" i="32"/>
  <c r="BW124" i="32" s="1"/>
  <c r="BZ124" i="32" s="1"/>
  <c r="CB124" i="32"/>
  <c r="CD124" i="32"/>
  <c r="CA125" i="32"/>
  <c r="BQ125" i="32" s="1"/>
  <c r="GD123" i="32"/>
  <c r="KL84" i="32"/>
  <c r="KU84" i="32"/>
  <c r="HW123" i="32"/>
  <c r="EU123" i="32"/>
  <c r="EV124" i="32"/>
  <c r="EO124" i="32" s="1"/>
  <c r="EP124" i="32" s="1"/>
  <c r="EQ124" i="32" s="1"/>
  <c r="ER124" i="32" s="1"/>
  <c r="EW123" i="32"/>
  <c r="DG123" i="32"/>
  <c r="CC123" i="32"/>
  <c r="IV123" i="32"/>
  <c r="IW124" i="32"/>
  <c r="IP124" i="32" s="1"/>
  <c r="IQ124" i="32" s="1"/>
  <c r="IR124" i="32" s="1"/>
  <c r="IS124" i="32" s="1"/>
  <c r="IX123" i="32"/>
  <c r="DB123" i="32"/>
  <c r="DC124" i="32"/>
  <c r="CV124" i="32" s="1"/>
  <c r="CW124" i="32" s="1"/>
  <c r="CX124" i="32" s="1"/>
  <c r="CY124" i="32" s="1"/>
  <c r="HC123" i="32"/>
  <c r="HD124" i="32"/>
  <c r="GW124" i="32" s="1"/>
  <c r="GX124" i="32" s="1"/>
  <c r="GY124" i="32" s="1"/>
  <c r="GZ124" i="32" s="1"/>
  <c r="HE123" i="32"/>
  <c r="LX83" i="32"/>
  <c r="FJ123" i="32"/>
  <c r="FK124" i="32"/>
  <c r="FD124" i="32" s="1"/>
  <c r="FE124" i="32" s="1"/>
  <c r="FF124" i="32" s="1"/>
  <c r="FG124" i="32" s="1"/>
  <c r="FL123" i="32"/>
  <c r="JN85" i="32"/>
  <c r="JD85" i="32" s="1"/>
  <c r="JI84" i="32"/>
  <c r="JJ84" i="32" s="1"/>
  <c r="JO84" i="32"/>
  <c r="LG40" i="33"/>
  <c r="KE83" i="32"/>
  <c r="LA84" i="32"/>
  <c r="LJ84" i="32"/>
  <c r="LI83" i="32"/>
  <c r="KT83" i="32"/>
  <c r="HR123" i="32"/>
  <c r="HS124" i="32"/>
  <c r="HL124" i="32" s="1"/>
  <c r="HM124" i="32" s="1"/>
  <c r="HN124" i="32" s="1"/>
  <c r="HO124" i="32" s="1"/>
  <c r="CM123" i="32"/>
  <c r="CN124" i="32"/>
  <c r="CG124" i="32" s="1"/>
  <c r="CH124" i="32" s="1"/>
  <c r="CI124" i="32" s="1"/>
  <c r="CJ124" i="32" s="1"/>
  <c r="GN123" i="32"/>
  <c r="GO124" i="32"/>
  <c r="GH124" i="32" s="1"/>
  <c r="GI124" i="32" s="1"/>
  <c r="GJ124" i="32" s="1"/>
  <c r="GK124" i="32" s="1"/>
  <c r="GP123" i="32"/>
  <c r="DQ123" i="32"/>
  <c r="DR124" i="32"/>
  <c r="DK124" i="32" s="1"/>
  <c r="DL124" i="32" s="1"/>
  <c r="DM124" i="32" s="1"/>
  <c r="DN124" i="32" s="1"/>
  <c r="LB40" i="33"/>
  <c r="AI37" i="32"/>
  <c r="BK123" i="32"/>
  <c r="AY123" i="32"/>
  <c r="CR123" i="32"/>
  <c r="FY123" i="32"/>
  <c r="FZ124" i="32"/>
  <c r="FS124" i="32" s="1"/>
  <c r="FT124" i="32" s="1"/>
  <c r="FU124" i="32" s="1"/>
  <c r="FV124" i="32" s="1"/>
  <c r="EF123" i="32"/>
  <c r="EG124" i="32"/>
  <c r="DZ124" i="32" s="1"/>
  <c r="EA124" i="32" s="1"/>
  <c r="EB124" i="32" s="1"/>
  <c r="EC124" i="32" s="1"/>
  <c r="EH123" i="32"/>
  <c r="IG123" i="32"/>
  <c r="IH124" i="32"/>
  <c r="IA124" i="32" s="1"/>
  <c r="IB124" i="32" s="1"/>
  <c r="IC124" i="32" s="1"/>
  <c r="ID124" i="32" s="1"/>
  <c r="AH41" i="33" l="1"/>
  <c r="BD41" i="33" s="1"/>
  <c r="EI40" i="33"/>
  <c r="ES41" i="33"/>
  <c r="EQ40" i="33"/>
  <c r="EP41" i="33"/>
  <c r="Y41" i="33"/>
  <c r="AU41" i="33" s="1"/>
  <c r="BQ41" i="33" s="1"/>
  <c r="CM41" i="33" s="1"/>
  <c r="IT41" i="33"/>
  <c r="IK41" i="33"/>
  <c r="QK40" i="33"/>
  <c r="PO40" i="33" s="1"/>
  <c r="LJ41" i="33"/>
  <c r="KN41" i="33" s="1"/>
  <c r="JX41" i="33"/>
  <c r="KD40" i="33"/>
  <c r="GX41" i="33"/>
  <c r="LZ42" i="33" s="1"/>
  <c r="MO41" i="33"/>
  <c r="GE40" i="33"/>
  <c r="KK40" i="33"/>
  <c r="FZ40" i="33"/>
  <c r="OL40" i="33" s="1"/>
  <c r="KF40" i="33"/>
  <c r="MV41" i="33"/>
  <c r="JI41" i="33"/>
  <c r="JD40" i="33"/>
  <c r="JN40" i="33"/>
  <c r="JM40" i="33"/>
  <c r="LM41" i="33"/>
  <c r="FX40" i="33"/>
  <c r="OJ40" i="33" s="1"/>
  <c r="GH41" i="33"/>
  <c r="OT41" i="33" s="1"/>
  <c r="FR41" i="33"/>
  <c r="OD41" i="33" s="1"/>
  <c r="LC40" i="33"/>
  <c r="ME41" i="33"/>
  <c r="IB40" i="33"/>
  <c r="QN40" i="33"/>
  <c r="PR40" i="33" s="1"/>
  <c r="GQ41" i="33"/>
  <c r="HM41" i="33" s="1"/>
  <c r="LK40" i="33"/>
  <c r="IA40" i="33"/>
  <c r="MG41" i="33"/>
  <c r="DF40" i="33"/>
  <c r="EX40" i="33" s="1"/>
  <c r="DK41" i="33"/>
  <c r="FC41" i="33" s="1"/>
  <c r="DP40" i="33"/>
  <c r="FH40" i="33" s="1"/>
  <c r="DO40" i="33"/>
  <c r="FG40" i="33" s="1"/>
  <c r="CL41" i="33"/>
  <c r="CI41" i="33"/>
  <c r="AV124" i="32"/>
  <c r="AY124" i="32" s="1"/>
  <c r="FW124" i="32"/>
  <c r="FX124" i="32" s="1"/>
  <c r="GE124" i="32"/>
  <c r="GB125" i="32"/>
  <c r="FR125" i="32" s="1"/>
  <c r="GC124" i="32"/>
  <c r="DT125" i="32"/>
  <c r="DJ125" i="32" s="1"/>
  <c r="DU124" i="32"/>
  <c r="DO124" i="32"/>
  <c r="DP124" i="32" s="1"/>
  <c r="DW124" i="32"/>
  <c r="IK124" i="32"/>
  <c r="IJ125" i="32"/>
  <c r="HZ125" i="32" s="1"/>
  <c r="IE124" i="32"/>
  <c r="IF124" i="32" s="1"/>
  <c r="IM124" i="32"/>
  <c r="ED124" i="32"/>
  <c r="EE124" i="32" s="1"/>
  <c r="EH124" i="32" s="1"/>
  <c r="EJ124" i="32"/>
  <c r="EI125" i="32"/>
  <c r="DY125" i="32" s="1"/>
  <c r="EL124" i="32"/>
  <c r="GT124" i="32"/>
  <c r="GQ125" i="32"/>
  <c r="GG125" i="32" s="1"/>
  <c r="GL124" i="32"/>
  <c r="GM124" i="32" s="1"/>
  <c r="GP124" i="32" s="1"/>
  <c r="GR124" i="32"/>
  <c r="GS123" i="32"/>
  <c r="LG85" i="32"/>
  <c r="KW85" i="32" s="1"/>
  <c r="LB84" i="32"/>
  <c r="LC84" i="32" s="1"/>
  <c r="LH84" i="32"/>
  <c r="JL85" i="32"/>
  <c r="JE85" i="32" s="1"/>
  <c r="JF85" i="32" s="1"/>
  <c r="JG85" i="32" s="1"/>
  <c r="JK84" i="32"/>
  <c r="JM84" i="32"/>
  <c r="HH123" i="32"/>
  <c r="EZ123" i="32"/>
  <c r="EX125" i="32"/>
  <c r="EN125" i="32" s="1"/>
  <c r="FA124" i="32"/>
  <c r="EY124" i="32"/>
  <c r="ES124" i="32"/>
  <c r="ET124" i="32" s="1"/>
  <c r="EW124" i="32" s="1"/>
  <c r="AG38" i="32"/>
  <c r="AD37" i="32"/>
  <c r="FM125" i="32"/>
  <c r="FC125" i="32" s="1"/>
  <c r="FP124" i="32"/>
  <c r="FH124" i="32"/>
  <c r="FI124" i="32" s="1"/>
  <c r="FL124" i="32" s="1"/>
  <c r="FN124" i="32"/>
  <c r="EK123" i="32"/>
  <c r="HG124" i="32"/>
  <c r="HF125" i="32"/>
  <c r="GV125" i="32" s="1"/>
  <c r="HA124" i="32"/>
  <c r="HB124" i="32" s="1"/>
  <c r="HE124" i="32" s="1"/>
  <c r="HI124" i="32"/>
  <c r="JA123" i="32"/>
  <c r="BL125" i="32"/>
  <c r="BB125" i="32" s="1"/>
  <c r="BM124" i="32"/>
  <c r="BI124" i="32"/>
  <c r="BG124" i="32"/>
  <c r="BH124" i="32" s="1"/>
  <c r="BJ125" i="32" s="1"/>
  <c r="BO124" i="32"/>
  <c r="BX124" i="32"/>
  <c r="BY125" i="32"/>
  <c r="BR125" i="32" s="1"/>
  <c r="BS125" i="32" s="1"/>
  <c r="BT125" i="32" s="1"/>
  <c r="BU125" i="32" s="1"/>
  <c r="DE125" i="32"/>
  <c r="CU125" i="32" s="1"/>
  <c r="DH124" i="32"/>
  <c r="CZ124" i="32"/>
  <c r="DA124" i="32" s="1"/>
  <c r="DF124" i="32"/>
  <c r="FO123" i="32"/>
  <c r="KM84" i="32"/>
  <c r="KN84" i="32" s="1"/>
  <c r="KR85" i="32"/>
  <c r="KH85" i="32" s="1"/>
  <c r="KS84" i="32"/>
  <c r="KD84" i="32"/>
  <c r="JX84" i="32"/>
  <c r="JY84" i="32" s="1"/>
  <c r="KC85" i="32"/>
  <c r="JS85" i="32" s="1"/>
  <c r="LV85" i="32"/>
  <c r="LL85" i="32" s="1"/>
  <c r="LQ84" i="32"/>
  <c r="LR84" i="32" s="1"/>
  <c r="LW84" i="32"/>
  <c r="CK124" i="32"/>
  <c r="CL124" i="32" s="1"/>
  <c r="CP125" i="32"/>
  <c r="CF125" i="32" s="1"/>
  <c r="CS124" i="32"/>
  <c r="CQ124" i="32"/>
  <c r="BN123" i="32"/>
  <c r="HV124" i="32"/>
  <c r="HU125" i="32"/>
  <c r="HK125" i="32" s="1"/>
  <c r="HP124" i="32"/>
  <c r="HQ124" i="32" s="1"/>
  <c r="HX124" i="32"/>
  <c r="JB124" i="32"/>
  <c r="IT124" i="32"/>
  <c r="IU124" i="32" s="1"/>
  <c r="IY125" i="32"/>
  <c r="IO125" i="32" s="1"/>
  <c r="IZ124" i="32"/>
  <c r="CC124" i="32"/>
  <c r="AN125" i="32"/>
  <c r="AO125" i="32" s="1"/>
  <c r="AP125" i="32" s="1"/>
  <c r="AQ125" i="32" s="1"/>
  <c r="BZ41" i="33" l="1"/>
  <c r="CV41" i="33" s="1"/>
  <c r="DR41" i="33" s="1"/>
  <c r="FJ41" i="33" s="1"/>
  <c r="EO40" i="33"/>
  <c r="ER40" i="33"/>
  <c r="LI40" i="33"/>
  <c r="GG40" i="33" s="1"/>
  <c r="QZ40" i="33"/>
  <c r="RE40" i="33"/>
  <c r="OQ40" i="33"/>
  <c r="QF41" i="33"/>
  <c r="PJ41" i="33" s="1"/>
  <c r="HT41" i="33"/>
  <c r="MN40" i="33"/>
  <c r="KG40" i="33"/>
  <c r="GU41" i="33"/>
  <c r="HQ41" i="33" s="1"/>
  <c r="MW40" i="33"/>
  <c r="MX40" i="33"/>
  <c r="KO40" i="33"/>
  <c r="GK41" i="33"/>
  <c r="KQ41" i="33"/>
  <c r="MS41" i="33"/>
  <c r="JC41" i="33"/>
  <c r="JF41" i="33"/>
  <c r="JG41" i="33"/>
  <c r="NN41" i="33"/>
  <c r="NX42" i="33"/>
  <c r="RH41" i="33"/>
  <c r="QR41" i="33"/>
  <c r="GA40" i="33"/>
  <c r="OM40" i="33" s="1"/>
  <c r="NH42" i="33"/>
  <c r="GI40" i="33"/>
  <c r="OU40" i="33" s="1"/>
  <c r="QX40" i="33"/>
  <c r="GP40" i="33"/>
  <c r="LR41" i="33" s="1"/>
  <c r="PY41" i="33"/>
  <c r="PC41" i="33" s="1"/>
  <c r="LL40" i="33"/>
  <c r="LS42" i="33"/>
  <c r="GZ40" i="33"/>
  <c r="QH40" i="33" s="1"/>
  <c r="PL40" i="33" s="1"/>
  <c r="GY40" i="33"/>
  <c r="HU40" i="33" s="1"/>
  <c r="DE41" i="33"/>
  <c r="EW41" i="33" s="1"/>
  <c r="DI41" i="33"/>
  <c r="FA41" i="33" s="1"/>
  <c r="DH41" i="33"/>
  <c r="EZ41" i="33" s="1"/>
  <c r="NP41" i="33"/>
  <c r="NU41" i="33"/>
  <c r="BC125" i="32"/>
  <c r="BD125" i="32" s="1"/>
  <c r="BE125" i="32" s="1"/>
  <c r="BF125" i="32" s="1"/>
  <c r="BK124" i="32"/>
  <c r="BN124" i="32" s="1"/>
  <c r="EZ124" i="32"/>
  <c r="AT125" i="32"/>
  <c r="AX125" i="32"/>
  <c r="AZ125" i="32"/>
  <c r="AW126" i="32"/>
  <c r="AM126" i="32" s="1"/>
  <c r="AR125" i="32"/>
  <c r="AS125" i="32" s="1"/>
  <c r="HH124" i="32"/>
  <c r="GS124" i="32"/>
  <c r="IV124" i="32"/>
  <c r="IW125" i="32"/>
  <c r="IP125" i="32" s="1"/>
  <c r="IQ125" i="32" s="1"/>
  <c r="IR125" i="32" s="1"/>
  <c r="IS125" i="32" s="1"/>
  <c r="KA85" i="32"/>
  <c r="JT85" i="32" s="1"/>
  <c r="JU85" i="32" s="1"/>
  <c r="JV85" i="32" s="1"/>
  <c r="JZ84" i="32"/>
  <c r="KB84" i="32"/>
  <c r="KO84" i="32"/>
  <c r="KP85" i="32"/>
  <c r="KI85" i="32" s="1"/>
  <c r="KJ85" i="32" s="1"/>
  <c r="KK85" i="32" s="1"/>
  <c r="KQ84" i="32"/>
  <c r="FO124" i="32"/>
  <c r="FJ124" i="32"/>
  <c r="FK125" i="32"/>
  <c r="FD125" i="32" s="1"/>
  <c r="FE125" i="32" s="1"/>
  <c r="FF125" i="32" s="1"/>
  <c r="FG125" i="32" s="1"/>
  <c r="JP84" i="32"/>
  <c r="LD84" i="32"/>
  <c r="LE85" i="32"/>
  <c r="KX85" i="32" s="1"/>
  <c r="KY85" i="32" s="1"/>
  <c r="KZ85" i="32" s="1"/>
  <c r="LF84" i="32"/>
  <c r="EF124" i="32"/>
  <c r="EG125" i="32"/>
  <c r="DZ125" i="32" s="1"/>
  <c r="EA125" i="32" s="1"/>
  <c r="EB125" i="32" s="1"/>
  <c r="EC125" i="32" s="1"/>
  <c r="DB124" i="32"/>
  <c r="DC125" i="32"/>
  <c r="CV125" i="32" s="1"/>
  <c r="CW125" i="32" s="1"/>
  <c r="CX125" i="32" s="1"/>
  <c r="CY125" i="32" s="1"/>
  <c r="DD124" i="32"/>
  <c r="EK124" i="32"/>
  <c r="AA38" i="32"/>
  <c r="S38" i="32"/>
  <c r="T38" i="32" s="1"/>
  <c r="HR124" i="32"/>
  <c r="HS125" i="32"/>
  <c r="HL125" i="32" s="1"/>
  <c r="HM125" i="32" s="1"/>
  <c r="HN125" i="32" s="1"/>
  <c r="HO125" i="32" s="1"/>
  <c r="HT124" i="32"/>
  <c r="CD125" i="32"/>
  <c r="CA126" i="32"/>
  <c r="BQ126" i="32" s="1"/>
  <c r="CB125" i="32"/>
  <c r="BV125" i="32"/>
  <c r="BW125" i="32" s="1"/>
  <c r="JQ85" i="32"/>
  <c r="JH85" i="32"/>
  <c r="CM124" i="32"/>
  <c r="CN125" i="32"/>
  <c r="CG125" i="32" s="1"/>
  <c r="CH125" i="32" s="1"/>
  <c r="CI125" i="32" s="1"/>
  <c r="CJ125" i="32" s="1"/>
  <c r="CO124" i="32"/>
  <c r="LT85" i="32"/>
  <c r="LM85" i="32" s="1"/>
  <c r="LN85" i="32" s="1"/>
  <c r="LO85" i="32" s="1"/>
  <c r="LS84" i="32"/>
  <c r="LU84" i="32"/>
  <c r="IX124" i="32"/>
  <c r="HC124" i="32"/>
  <c r="HD125" i="32"/>
  <c r="GW125" i="32" s="1"/>
  <c r="GX125" i="32" s="1"/>
  <c r="GY125" i="32" s="1"/>
  <c r="GZ125" i="32" s="1"/>
  <c r="EU124" i="32"/>
  <c r="EV125" i="32"/>
  <c r="EO125" i="32" s="1"/>
  <c r="EP125" i="32" s="1"/>
  <c r="EQ125" i="32" s="1"/>
  <c r="ER125" i="32" s="1"/>
  <c r="GN124" i="32"/>
  <c r="GO125" i="32"/>
  <c r="GH125" i="32" s="1"/>
  <c r="GI125" i="32" s="1"/>
  <c r="GJ125" i="32" s="1"/>
  <c r="GK125" i="32" s="1"/>
  <c r="IG124" i="32"/>
  <c r="IH125" i="32"/>
  <c r="IA125" i="32" s="1"/>
  <c r="IB125" i="32" s="1"/>
  <c r="IC125" i="32" s="1"/>
  <c r="ID125" i="32" s="1"/>
  <c r="II124" i="32"/>
  <c r="DQ124" i="32"/>
  <c r="DR125" i="32"/>
  <c r="DK125" i="32" s="1"/>
  <c r="DL125" i="32" s="1"/>
  <c r="DM125" i="32" s="1"/>
  <c r="DN125" i="32" s="1"/>
  <c r="DS124" i="32"/>
  <c r="FY124" i="32"/>
  <c r="FZ125" i="32"/>
  <c r="FS125" i="32" s="1"/>
  <c r="FT125" i="32" s="1"/>
  <c r="FU125" i="32" s="1"/>
  <c r="FV125" i="32" s="1"/>
  <c r="GA124" i="32"/>
  <c r="JP41" i="33" l="1"/>
  <c r="EL40" i="33"/>
  <c r="Z41" i="33"/>
  <c r="AV41" i="33" s="1"/>
  <c r="BR41" i="33" s="1"/>
  <c r="EC41" i="33"/>
  <c r="IF42" i="33"/>
  <c r="IV42" i="33"/>
  <c r="EJ41" i="33"/>
  <c r="KM40" i="33"/>
  <c r="RK41" i="33"/>
  <c r="OW41" i="33"/>
  <c r="NW41" i="33"/>
  <c r="OS40" i="33"/>
  <c r="LD41" i="33"/>
  <c r="KH41" i="33" s="1"/>
  <c r="LW42" i="33"/>
  <c r="QC41" i="33"/>
  <c r="PG41" i="33" s="1"/>
  <c r="MM41" i="33"/>
  <c r="KP40" i="33"/>
  <c r="MZ41" i="33"/>
  <c r="MP41" i="33"/>
  <c r="MQ41" i="33"/>
  <c r="OA42" i="33"/>
  <c r="RG40" i="33"/>
  <c r="IL41" i="33"/>
  <c r="HL40" i="33"/>
  <c r="PX40" i="33"/>
  <c r="PB40" i="33" s="1"/>
  <c r="T42" i="33"/>
  <c r="AP42" i="33" s="1"/>
  <c r="BL42" i="33" s="1"/>
  <c r="AJ42" i="33"/>
  <c r="BF42" i="33" s="1"/>
  <c r="CB42" i="33" s="1"/>
  <c r="NY41" i="33"/>
  <c r="QG40" i="33"/>
  <c r="PK40" i="33" s="1"/>
  <c r="NQ41" i="33"/>
  <c r="RA40" i="33"/>
  <c r="RI40" i="33"/>
  <c r="KW41" i="33"/>
  <c r="GJ40" i="33"/>
  <c r="OV40" i="33" s="1"/>
  <c r="GO41" i="33"/>
  <c r="LQ42" i="33" s="1"/>
  <c r="GR41" i="33"/>
  <c r="LT42" i="33" s="1"/>
  <c r="MB41" i="33"/>
  <c r="HV40" i="33"/>
  <c r="MA41" i="33"/>
  <c r="HB41" i="33"/>
  <c r="QJ41" i="33" s="1"/>
  <c r="GS41" i="33"/>
  <c r="LU42" i="33" s="1"/>
  <c r="AG41" i="33"/>
  <c r="BC41" i="33" s="1"/>
  <c r="IS41" i="33"/>
  <c r="AB41" i="33"/>
  <c r="IN41" i="33"/>
  <c r="HG125" i="32"/>
  <c r="HA125" i="32"/>
  <c r="HB125" i="32" s="1"/>
  <c r="HF126" i="32"/>
  <c r="GV126" i="32" s="1"/>
  <c r="HI125" i="32"/>
  <c r="GB126" i="32"/>
  <c r="FR126" i="32" s="1"/>
  <c r="FW125" i="32"/>
  <c r="FX125" i="32" s="1"/>
  <c r="GA125" i="32" s="1"/>
  <c r="GC125" i="32"/>
  <c r="GE125" i="32"/>
  <c r="CQ125" i="32"/>
  <c r="CK125" i="32"/>
  <c r="CL125" i="32" s="1"/>
  <c r="CS125" i="32"/>
  <c r="CP126" i="32"/>
  <c r="CF126" i="32" s="1"/>
  <c r="DO125" i="32"/>
  <c r="DP125" i="32" s="1"/>
  <c r="DS125" i="32" s="1"/>
  <c r="DU125" i="32"/>
  <c r="DT126" i="32"/>
  <c r="DJ126" i="32" s="1"/>
  <c r="DW125" i="32"/>
  <c r="GQ126" i="32"/>
  <c r="GG126" i="32" s="1"/>
  <c r="GT125" i="32"/>
  <c r="GL125" i="32"/>
  <c r="GM125" i="32" s="1"/>
  <c r="GR125" i="32"/>
  <c r="KF85" i="32"/>
  <c r="JW85" i="32"/>
  <c r="IE125" i="32"/>
  <c r="IF125" i="32" s="1"/>
  <c r="II125" i="32" s="1"/>
  <c r="IM125" i="32"/>
  <c r="IK125" i="32"/>
  <c r="IJ126" i="32"/>
  <c r="HZ126" i="32" s="1"/>
  <c r="LP85" i="32"/>
  <c r="LY85" i="32"/>
  <c r="HU126" i="32"/>
  <c r="HK126" i="32" s="1"/>
  <c r="HP125" i="32"/>
  <c r="HQ125" i="32" s="1"/>
  <c r="HT125" i="32" s="1"/>
  <c r="HV125" i="32"/>
  <c r="HX125" i="32"/>
  <c r="IL124" i="32"/>
  <c r="FH125" i="32"/>
  <c r="FI125" i="32" s="1"/>
  <c r="FP125" i="32"/>
  <c r="FM126" i="32"/>
  <c r="FC126" i="32" s="1"/>
  <c r="FN125" i="32"/>
  <c r="LX84" i="32"/>
  <c r="BX125" i="32"/>
  <c r="BY126" i="32"/>
  <c r="BR126" i="32" s="1"/>
  <c r="BS126" i="32" s="1"/>
  <c r="BT126" i="32" s="1"/>
  <c r="BU126" i="32" s="1"/>
  <c r="BZ125" i="32"/>
  <c r="KL85" i="32"/>
  <c r="KU85" i="32"/>
  <c r="KE84" i="32"/>
  <c r="JB125" i="32"/>
  <c r="IY126" i="32"/>
  <c r="IO126" i="32" s="1"/>
  <c r="IT125" i="32"/>
  <c r="IU125" i="32" s="1"/>
  <c r="IX125" i="32" s="1"/>
  <c r="IZ125" i="32"/>
  <c r="DV124" i="32"/>
  <c r="JI85" i="32"/>
  <c r="JJ85" i="32" s="1"/>
  <c r="JN86" i="32"/>
  <c r="JD86" i="32" s="1"/>
  <c r="JO85" i="32"/>
  <c r="DG124" i="32"/>
  <c r="LI84" i="32"/>
  <c r="KT84" i="32"/>
  <c r="AU126" i="32"/>
  <c r="AN126" i="32" s="1"/>
  <c r="AO126" i="32" s="1"/>
  <c r="AP126" i="32" s="1"/>
  <c r="AQ126" i="32" s="1"/>
  <c r="AV125" i="32"/>
  <c r="EY125" i="32"/>
  <c r="EX126" i="32"/>
  <c r="EN126" i="32" s="1"/>
  <c r="ES125" i="32"/>
  <c r="ET125" i="32" s="1"/>
  <c r="FA125" i="32"/>
  <c r="LF40" i="33"/>
  <c r="GD124" i="32"/>
  <c r="ED125" i="32"/>
  <c r="EE125" i="32" s="1"/>
  <c r="EJ125" i="32"/>
  <c r="EI126" i="32"/>
  <c r="DY126" i="32" s="1"/>
  <c r="EL125" i="32"/>
  <c r="JA124" i="32"/>
  <c r="CR124" i="32"/>
  <c r="CZ125" i="32"/>
  <c r="DA125" i="32" s="1"/>
  <c r="DD125" i="32" s="1"/>
  <c r="DH125" i="32"/>
  <c r="DE126" i="32"/>
  <c r="CU126" i="32" s="1"/>
  <c r="DF125" i="32"/>
  <c r="HW124" i="32"/>
  <c r="LA85" i="32"/>
  <c r="LJ85" i="32"/>
  <c r="U38" i="32"/>
  <c r="V38" i="32" s="1"/>
  <c r="BG125" i="32"/>
  <c r="BH125" i="32" s="1"/>
  <c r="BL126" i="32"/>
  <c r="BB126" i="32" s="1"/>
  <c r="BM125" i="32"/>
  <c r="BI125" i="32"/>
  <c r="BO125" i="32"/>
  <c r="EK40" i="33" l="1"/>
  <c r="EB40" i="33"/>
  <c r="IW41" i="33"/>
  <c r="AM42" i="33"/>
  <c r="BI42" i="33" s="1"/>
  <c r="CE42" i="33" s="1"/>
  <c r="DA42" i="33" s="1"/>
  <c r="EG41" i="33"/>
  <c r="AI41" i="33"/>
  <c r="BE41" i="33" s="1"/>
  <c r="CA41" i="33" s="1"/>
  <c r="AC41" i="33"/>
  <c r="AY41" i="33" s="1"/>
  <c r="IU41" i="33"/>
  <c r="GB41" i="33"/>
  <c r="RB41" i="33" s="1"/>
  <c r="LA41" i="33"/>
  <c r="KE41" i="33" s="1"/>
  <c r="AK41" i="33"/>
  <c r="BG41" i="33" s="1"/>
  <c r="CC41" i="33" s="1"/>
  <c r="IY42" i="33"/>
  <c r="GD40" i="33"/>
  <c r="OP40" i="33" s="1"/>
  <c r="KJ40" i="33"/>
  <c r="FU41" i="33"/>
  <c r="OG41" i="33" s="1"/>
  <c r="KA41" i="33"/>
  <c r="KV40" i="33"/>
  <c r="LE40" i="33"/>
  <c r="PW41" i="33"/>
  <c r="PA41" i="33" s="1"/>
  <c r="HX41" i="33"/>
  <c r="NZ41" i="33"/>
  <c r="IO41" i="33"/>
  <c r="RJ40" i="33"/>
  <c r="HK41" i="33"/>
  <c r="HN41" i="33"/>
  <c r="PZ41" i="33"/>
  <c r="PD41" i="33" s="1"/>
  <c r="MD42" i="33"/>
  <c r="HO41" i="33"/>
  <c r="QA41" i="33"/>
  <c r="PE41" i="33" s="1"/>
  <c r="CN41" i="33"/>
  <c r="CH42" i="33"/>
  <c r="CX42" i="33"/>
  <c r="BY41" i="33"/>
  <c r="AX41" i="33"/>
  <c r="BT41" i="33" s="1"/>
  <c r="BU41" i="33"/>
  <c r="HW125" i="32"/>
  <c r="GD125" i="32"/>
  <c r="DG125" i="32"/>
  <c r="IL125" i="32"/>
  <c r="CM125" i="32"/>
  <c r="CN126" i="32"/>
  <c r="CG126" i="32" s="1"/>
  <c r="CH126" i="32" s="1"/>
  <c r="CI126" i="32" s="1"/>
  <c r="CJ126" i="32" s="1"/>
  <c r="DB125" i="32"/>
  <c r="DC126" i="32"/>
  <c r="CV126" i="32" s="1"/>
  <c r="CW126" i="32" s="1"/>
  <c r="CX126" i="32" s="1"/>
  <c r="CY126" i="32" s="1"/>
  <c r="CO125" i="32"/>
  <c r="CD126" i="32"/>
  <c r="CA127" i="32"/>
  <c r="BQ127" i="32" s="1"/>
  <c r="CB126" i="32"/>
  <c r="BV126" i="32"/>
  <c r="BW126" i="32" s="1"/>
  <c r="BZ126" i="32" s="1"/>
  <c r="EU125" i="32"/>
  <c r="EV126" i="32"/>
  <c r="EO126" i="32" s="1"/>
  <c r="EP126" i="32" s="1"/>
  <c r="EQ126" i="32" s="1"/>
  <c r="ER126" i="32" s="1"/>
  <c r="EW125" i="32"/>
  <c r="DV125" i="32"/>
  <c r="KR86" i="32"/>
  <c r="KH86" i="32" s="1"/>
  <c r="KM85" i="32"/>
  <c r="KN85" i="32" s="1"/>
  <c r="KS85" i="32"/>
  <c r="DQ125" i="32"/>
  <c r="DR126" i="32"/>
  <c r="DK126" i="32" s="1"/>
  <c r="DL126" i="32" s="1"/>
  <c r="DM126" i="32" s="1"/>
  <c r="DN126" i="32" s="1"/>
  <c r="HR125" i="32"/>
  <c r="HS126" i="32"/>
  <c r="HL126" i="32" s="1"/>
  <c r="HM126" i="32" s="1"/>
  <c r="HN126" i="32" s="1"/>
  <c r="HO126" i="32" s="1"/>
  <c r="KC86" i="32"/>
  <c r="JS86" i="32" s="1"/>
  <c r="KD85" i="32"/>
  <c r="JX85" i="32"/>
  <c r="JY85" i="32" s="1"/>
  <c r="FY125" i="32"/>
  <c r="FZ126" i="32"/>
  <c r="FS126" i="32" s="1"/>
  <c r="FT126" i="32" s="1"/>
  <c r="FU126" i="32" s="1"/>
  <c r="FV126" i="32" s="1"/>
  <c r="BJ126" i="32"/>
  <c r="BC126" i="32" s="1"/>
  <c r="BD126" i="32" s="1"/>
  <c r="BE126" i="32" s="1"/>
  <c r="BF126" i="32" s="1"/>
  <c r="BK125" i="32"/>
  <c r="PN41" i="33"/>
  <c r="AY125" i="32"/>
  <c r="CC125" i="32"/>
  <c r="FJ125" i="32"/>
  <c r="FK126" i="32"/>
  <c r="FD126" i="32" s="1"/>
  <c r="FE126" i="32" s="1"/>
  <c r="FF126" i="32" s="1"/>
  <c r="FG126" i="32" s="1"/>
  <c r="FL125" i="32"/>
  <c r="HC125" i="32"/>
  <c r="HD126" i="32"/>
  <c r="GW126" i="32" s="1"/>
  <c r="GX126" i="32" s="1"/>
  <c r="GY126" i="32" s="1"/>
  <c r="GZ126" i="32" s="1"/>
  <c r="HE125" i="32"/>
  <c r="AW127" i="32"/>
  <c r="AM127" i="32" s="1"/>
  <c r="AX126" i="32"/>
  <c r="AZ126" i="32"/>
  <c r="AR126" i="32"/>
  <c r="AS126" i="32" s="1"/>
  <c r="AU127" i="32" s="1"/>
  <c r="AT126" i="32"/>
  <c r="AB38" i="32"/>
  <c r="W38" i="32"/>
  <c r="LB85" i="32"/>
  <c r="LC85" i="32" s="1"/>
  <c r="LH85" i="32"/>
  <c r="LG86" i="32"/>
  <c r="KW86" i="32" s="1"/>
  <c r="JA125" i="32"/>
  <c r="EF125" i="32"/>
  <c r="EG126" i="32"/>
  <c r="DZ126" i="32" s="1"/>
  <c r="EA126" i="32" s="1"/>
  <c r="EB126" i="32" s="1"/>
  <c r="EC126" i="32" s="1"/>
  <c r="EH125" i="32"/>
  <c r="JK85" i="32"/>
  <c r="JL86" i="32"/>
  <c r="JE86" i="32" s="1"/>
  <c r="JF86" i="32" s="1"/>
  <c r="JG86" i="32" s="1"/>
  <c r="JM85" i="32"/>
  <c r="IV125" i="32"/>
  <c r="IW126" i="32"/>
  <c r="IP126" i="32" s="1"/>
  <c r="IQ126" i="32" s="1"/>
  <c r="IR126" i="32" s="1"/>
  <c r="IS126" i="32" s="1"/>
  <c r="LW85" i="32"/>
  <c r="LV86" i="32"/>
  <c r="LL86" i="32" s="1"/>
  <c r="LQ85" i="32"/>
  <c r="LR85" i="32" s="1"/>
  <c r="IG125" i="32"/>
  <c r="IH126" i="32"/>
  <c r="IA126" i="32" s="1"/>
  <c r="IB126" i="32" s="1"/>
  <c r="IC126" i="32" s="1"/>
  <c r="ID126" i="32" s="1"/>
  <c r="GN125" i="32"/>
  <c r="GO126" i="32"/>
  <c r="GH126" i="32" s="1"/>
  <c r="GI126" i="32" s="1"/>
  <c r="GJ126" i="32" s="1"/>
  <c r="GK126" i="32" s="1"/>
  <c r="GP125" i="32"/>
  <c r="EE41" i="33" l="1"/>
  <c r="EN41" i="33"/>
  <c r="EA41" i="33"/>
  <c r="AL41" i="33"/>
  <c r="BH41" i="33" s="1"/>
  <c r="ED41" i="33"/>
  <c r="NR42" i="33"/>
  <c r="AD42" i="33" s="1"/>
  <c r="AZ42" i="33" s="1"/>
  <c r="BV42" i="33" s="1"/>
  <c r="ON41" i="33"/>
  <c r="KY41" i="33"/>
  <c r="KC41" i="33" s="1"/>
  <c r="FY41" i="33"/>
  <c r="NK42" i="33"/>
  <c r="RD40" i="33"/>
  <c r="QU41" i="33"/>
  <c r="GC40" i="33"/>
  <c r="KI40" i="33"/>
  <c r="FT40" i="33"/>
  <c r="JZ40" i="33"/>
  <c r="JR42" i="33"/>
  <c r="JB42" i="33"/>
  <c r="JU42" i="33"/>
  <c r="JH41" i="33"/>
  <c r="KX41" i="33"/>
  <c r="KU41" i="33"/>
  <c r="IX41" i="33"/>
  <c r="DJ41" i="33"/>
  <c r="FB41" i="33" s="1"/>
  <c r="DT42" i="33"/>
  <c r="FL42" i="33" s="1"/>
  <c r="DW42" i="33"/>
  <c r="FO42" i="33" s="1"/>
  <c r="DD42" i="33"/>
  <c r="EV42" i="33" s="1"/>
  <c r="CP41" i="33"/>
  <c r="CQ41" i="33"/>
  <c r="CW41" i="33"/>
  <c r="CY41" i="33"/>
  <c r="CU41" i="33"/>
  <c r="NT41" i="33"/>
  <c r="AV126" i="32"/>
  <c r="AY126" i="32" s="1"/>
  <c r="GR126" i="32"/>
  <c r="GL126" i="32"/>
  <c r="GM126" i="32" s="1"/>
  <c r="GP126" i="32" s="1"/>
  <c r="GT126" i="32"/>
  <c r="GQ127" i="32"/>
  <c r="GG127" i="32" s="1"/>
  <c r="HV126" i="32"/>
  <c r="HU127" i="32"/>
  <c r="HK127" i="32" s="1"/>
  <c r="HP126" i="32"/>
  <c r="HQ126" i="32" s="1"/>
  <c r="HX126" i="32"/>
  <c r="HA126" i="32"/>
  <c r="HB126" i="32" s="1"/>
  <c r="HE126" i="32" s="1"/>
  <c r="HF127" i="32"/>
  <c r="GV127" i="32" s="1"/>
  <c r="HI126" i="32"/>
  <c r="HG126" i="32"/>
  <c r="ED126" i="32"/>
  <c r="EE126" i="32" s="1"/>
  <c r="EH126" i="32" s="1"/>
  <c r="EJ126" i="32"/>
  <c r="EI127" i="32"/>
  <c r="DY127" i="32" s="1"/>
  <c r="EL126" i="32"/>
  <c r="JH86" i="32"/>
  <c r="JQ86" i="32"/>
  <c r="FM127" i="32"/>
  <c r="FC127" i="32" s="1"/>
  <c r="FH126" i="32"/>
  <c r="FI126" i="32" s="1"/>
  <c r="FN126" i="32"/>
  <c r="FP126" i="32"/>
  <c r="GB127" i="32"/>
  <c r="FR127" i="32" s="1"/>
  <c r="GC126" i="32"/>
  <c r="FW126" i="32"/>
  <c r="FX126" i="32" s="1"/>
  <c r="GE126" i="32"/>
  <c r="JB126" i="32"/>
  <c r="IY127" i="32"/>
  <c r="IO127" i="32" s="1"/>
  <c r="IT126" i="32"/>
  <c r="IU126" i="32" s="1"/>
  <c r="IZ126" i="32"/>
  <c r="BO126" i="32"/>
  <c r="BG126" i="32"/>
  <c r="BH126" i="32" s="1"/>
  <c r="BJ127" i="32" s="1"/>
  <c r="BL127" i="32"/>
  <c r="BB127" i="32" s="1"/>
  <c r="BI126" i="32"/>
  <c r="BM126" i="32"/>
  <c r="DT127" i="32"/>
  <c r="DJ127" i="32" s="1"/>
  <c r="DO126" i="32"/>
  <c r="DP126" i="32" s="1"/>
  <c r="DW126" i="32"/>
  <c r="DU126" i="32"/>
  <c r="JZ85" i="32"/>
  <c r="KA86" i="32"/>
  <c r="JT86" i="32" s="1"/>
  <c r="JU86" i="32" s="1"/>
  <c r="JV86" i="32" s="1"/>
  <c r="KB85" i="32"/>
  <c r="IJ127" i="32"/>
  <c r="HZ127" i="32" s="1"/>
  <c r="IM126" i="32"/>
  <c r="IK126" i="32"/>
  <c r="IE126" i="32"/>
  <c r="IF126" i="32" s="1"/>
  <c r="FO125" i="32"/>
  <c r="KO85" i="32"/>
  <c r="KP86" i="32"/>
  <c r="KI86" i="32" s="1"/>
  <c r="KJ86" i="32" s="1"/>
  <c r="KK86" i="32" s="1"/>
  <c r="KQ85" i="32"/>
  <c r="EZ125" i="32"/>
  <c r="BX126" i="32"/>
  <c r="BY127" i="32"/>
  <c r="BR127" i="32" s="1"/>
  <c r="BS127" i="32" s="1"/>
  <c r="BT127" i="32" s="1"/>
  <c r="BU127" i="32" s="1"/>
  <c r="JP85" i="32"/>
  <c r="DF126" i="32"/>
  <c r="DE127" i="32"/>
  <c r="CU127" i="32" s="1"/>
  <c r="CZ126" i="32"/>
  <c r="DA126" i="32" s="1"/>
  <c r="DH126" i="32"/>
  <c r="CC126" i="32"/>
  <c r="BN125" i="32"/>
  <c r="GS125" i="32"/>
  <c r="EK125" i="32"/>
  <c r="AN127" i="32"/>
  <c r="AO127" i="32" s="1"/>
  <c r="AP127" i="32" s="1"/>
  <c r="AQ127" i="32" s="1"/>
  <c r="HH125" i="32"/>
  <c r="ES126" i="32"/>
  <c r="ET126" i="32" s="1"/>
  <c r="FA126" i="32"/>
  <c r="EX127" i="32"/>
  <c r="EN127" i="32" s="1"/>
  <c r="EY126" i="32"/>
  <c r="AH38" i="32"/>
  <c r="AK38" i="32"/>
  <c r="X38" i="32"/>
  <c r="CP127" i="32"/>
  <c r="CF127" i="32" s="1"/>
  <c r="CK126" i="32"/>
  <c r="CL126" i="32" s="1"/>
  <c r="CS126" i="32"/>
  <c r="CQ126" i="32"/>
  <c r="LH41" i="33"/>
  <c r="LS85" i="32"/>
  <c r="LT86" i="32"/>
  <c r="LM86" i="32" s="1"/>
  <c r="LN86" i="32" s="1"/>
  <c r="LO86" i="32" s="1"/>
  <c r="LU85" i="32"/>
  <c r="LD85" i="32"/>
  <c r="LE86" i="32"/>
  <c r="KX86" i="32" s="1"/>
  <c r="KY86" i="32" s="1"/>
  <c r="KZ86" i="32" s="1"/>
  <c r="LF85" i="32"/>
  <c r="CR125" i="32"/>
  <c r="CD41" i="33" l="1"/>
  <c r="CZ41" i="33" s="1"/>
  <c r="W42" i="33"/>
  <c r="AS42" i="33" s="1"/>
  <c r="BO42" i="33" s="1"/>
  <c r="IP42" i="33"/>
  <c r="NJ41" i="33"/>
  <c r="OF40" i="33"/>
  <c r="NS41" i="33"/>
  <c r="OO40" i="33"/>
  <c r="QY41" i="33"/>
  <c r="OK41" i="33"/>
  <c r="FW41" i="33"/>
  <c r="OI41" i="33" s="1"/>
  <c r="NO42" i="33"/>
  <c r="NB42" i="33"/>
  <c r="ML42" i="33"/>
  <c r="MR41" i="33"/>
  <c r="NE42" i="33"/>
  <c r="II42" i="33"/>
  <c r="FV41" i="33"/>
  <c r="KB41" i="33"/>
  <c r="QT40" i="33"/>
  <c r="GF41" i="33"/>
  <c r="KL41" i="33"/>
  <c r="FS41" i="33"/>
  <c r="OE41" i="33" s="1"/>
  <c r="JY41" i="33"/>
  <c r="RC40" i="33"/>
  <c r="JO41" i="33"/>
  <c r="JJ41" i="33"/>
  <c r="JK41" i="33"/>
  <c r="JS41" i="33"/>
  <c r="JQ41" i="33"/>
  <c r="GT41" i="33"/>
  <c r="LV42" i="33" s="1"/>
  <c r="HD42" i="33"/>
  <c r="QL42" i="33" s="1"/>
  <c r="PP42" i="33" s="1"/>
  <c r="GN42" i="33"/>
  <c r="LP43" i="33" s="1"/>
  <c r="HG42" i="33"/>
  <c r="IC42" i="33" s="1"/>
  <c r="DL41" i="33"/>
  <c r="FD41" i="33" s="1"/>
  <c r="DU41" i="33"/>
  <c r="FM41" i="33" s="1"/>
  <c r="DQ41" i="33"/>
  <c r="FI41" i="33" s="1"/>
  <c r="DS41" i="33"/>
  <c r="FK41" i="33" s="1"/>
  <c r="DM41" i="33"/>
  <c r="FE41" i="33" s="1"/>
  <c r="CR42" i="33"/>
  <c r="IR41" i="33"/>
  <c r="AF41" i="33"/>
  <c r="BC127" i="32"/>
  <c r="BD127" i="32" s="1"/>
  <c r="BE127" i="32" s="1"/>
  <c r="BF127" i="32" s="1"/>
  <c r="KL86" i="32"/>
  <c r="KU86" i="32"/>
  <c r="LA86" i="32"/>
  <c r="LJ86" i="32"/>
  <c r="FJ126" i="32"/>
  <c r="FK127" i="32"/>
  <c r="FD127" i="32" s="1"/>
  <c r="FE127" i="32" s="1"/>
  <c r="FF127" i="32" s="1"/>
  <c r="FG127" i="32" s="1"/>
  <c r="LY86" i="32"/>
  <c r="LP86" i="32"/>
  <c r="EK126" i="32"/>
  <c r="BK126" i="32"/>
  <c r="FL126" i="32"/>
  <c r="IG126" i="32"/>
  <c r="IH127" i="32"/>
  <c r="IA127" i="32" s="1"/>
  <c r="IB127" i="32" s="1"/>
  <c r="IC127" i="32" s="1"/>
  <c r="ID127" i="32" s="1"/>
  <c r="II126" i="32"/>
  <c r="KE85" i="32"/>
  <c r="HR126" i="32"/>
  <c r="HS127" i="32"/>
  <c r="HL127" i="32" s="1"/>
  <c r="HM127" i="32" s="1"/>
  <c r="HN127" i="32" s="1"/>
  <c r="HO127" i="32" s="1"/>
  <c r="HT126" i="32"/>
  <c r="CA128" i="32"/>
  <c r="BQ128" i="32" s="1"/>
  <c r="CB127" i="32"/>
  <c r="BV127" i="32"/>
  <c r="BW127" i="32" s="1"/>
  <c r="CD127" i="32"/>
  <c r="LX85" i="32"/>
  <c r="AF38" i="32"/>
  <c r="Y38" i="32"/>
  <c r="JW86" i="32"/>
  <c r="KF86" i="32"/>
  <c r="EU126" i="32"/>
  <c r="EV127" i="32"/>
  <c r="EO127" i="32" s="1"/>
  <c r="EP127" i="32" s="1"/>
  <c r="EQ127" i="32" s="1"/>
  <c r="ER127" i="32" s="1"/>
  <c r="GS126" i="32"/>
  <c r="EW126" i="32"/>
  <c r="GN126" i="32"/>
  <c r="GO127" i="32"/>
  <c r="GH127" i="32" s="1"/>
  <c r="GI127" i="32" s="1"/>
  <c r="GJ127" i="32" s="1"/>
  <c r="GK127" i="32" s="1"/>
  <c r="CM126" i="32"/>
  <c r="CN127" i="32"/>
  <c r="CG127" i="32" s="1"/>
  <c r="CH127" i="32" s="1"/>
  <c r="CI127" i="32" s="1"/>
  <c r="CJ127" i="32" s="1"/>
  <c r="AZ127" i="32"/>
  <c r="AW128" i="32"/>
  <c r="AM128" i="32" s="1"/>
  <c r="AX127" i="32"/>
  <c r="AR127" i="32"/>
  <c r="AS127" i="32" s="1"/>
  <c r="AT127" i="32"/>
  <c r="CO126" i="32"/>
  <c r="LI85" i="32"/>
  <c r="HH126" i="32"/>
  <c r="DB126" i="32"/>
  <c r="DC127" i="32"/>
  <c r="CV127" i="32" s="1"/>
  <c r="CW127" i="32" s="1"/>
  <c r="CX127" i="32" s="1"/>
  <c r="CY127" i="32" s="1"/>
  <c r="DD126" i="32"/>
  <c r="KT85" i="32"/>
  <c r="DQ126" i="32"/>
  <c r="DR127" i="32"/>
  <c r="DK127" i="32" s="1"/>
  <c r="DL127" i="32" s="1"/>
  <c r="DM127" i="32" s="1"/>
  <c r="DN127" i="32" s="1"/>
  <c r="DS126" i="32"/>
  <c r="IV126" i="32"/>
  <c r="IW127" i="32"/>
  <c r="IP127" i="32" s="1"/>
  <c r="IQ127" i="32" s="1"/>
  <c r="IR127" i="32" s="1"/>
  <c r="IS127" i="32" s="1"/>
  <c r="IX126" i="32"/>
  <c r="FY126" i="32"/>
  <c r="FZ127" i="32"/>
  <c r="FS127" i="32" s="1"/>
  <c r="FT127" i="32" s="1"/>
  <c r="FU127" i="32" s="1"/>
  <c r="FV127" i="32" s="1"/>
  <c r="GA126" i="32"/>
  <c r="JI86" i="32"/>
  <c r="JJ86" i="32" s="1"/>
  <c r="JN87" i="32"/>
  <c r="JD87" i="32" s="1"/>
  <c r="JO86" i="32"/>
  <c r="EF126" i="32"/>
  <c r="EG127" i="32"/>
  <c r="DZ127" i="32" s="1"/>
  <c r="EA127" i="32" s="1"/>
  <c r="EB127" i="32" s="1"/>
  <c r="EC127" i="32" s="1"/>
  <c r="HC126" i="32"/>
  <c r="HD127" i="32"/>
  <c r="GW127" i="32" s="1"/>
  <c r="GX127" i="32" s="1"/>
  <c r="GY127" i="32" s="1"/>
  <c r="GZ127" i="32" s="1"/>
  <c r="IQ41" i="33" l="1"/>
  <c r="V41" i="33"/>
  <c r="AR41" i="33" s="1"/>
  <c r="BN41" i="33" s="1"/>
  <c r="CJ41" i="33" s="1"/>
  <c r="EP42" i="33"/>
  <c r="IM42" i="33"/>
  <c r="IH41" i="33"/>
  <c r="QV41" i="33"/>
  <c r="OH41" i="33"/>
  <c r="AE41" i="33"/>
  <c r="BA41" i="33" s="1"/>
  <c r="BW41" i="33" s="1"/>
  <c r="RF41" i="33"/>
  <c r="OR41" i="33"/>
  <c r="QW41" i="33"/>
  <c r="NL42" i="33"/>
  <c r="AA42" i="33"/>
  <c r="AW42" i="33" s="1"/>
  <c r="NM42" i="33"/>
  <c r="NC41" i="33"/>
  <c r="MU41" i="33"/>
  <c r="MT41" i="33"/>
  <c r="NA41" i="33"/>
  <c r="MY41" i="33"/>
  <c r="NI42" i="33"/>
  <c r="QS41" i="33"/>
  <c r="HP41" i="33"/>
  <c r="JL42" i="33"/>
  <c r="JT41" i="33"/>
  <c r="QB41" i="33"/>
  <c r="PF41" i="33" s="1"/>
  <c r="HZ42" i="33"/>
  <c r="QO42" i="33"/>
  <c r="PS42" i="33" s="1"/>
  <c r="HE41" i="33"/>
  <c r="MG42" i="33" s="1"/>
  <c r="MF43" i="33"/>
  <c r="MI43" i="33"/>
  <c r="HC41" i="33"/>
  <c r="HY41" i="33" s="1"/>
  <c r="HJ42" i="33"/>
  <c r="GV41" i="33"/>
  <c r="LX42" i="33" s="1"/>
  <c r="PV42" i="33"/>
  <c r="OZ42" i="33" s="1"/>
  <c r="HA41" i="33"/>
  <c r="HW41" i="33" s="1"/>
  <c r="GW41" i="33"/>
  <c r="LY42" i="33" s="1"/>
  <c r="DV41" i="33"/>
  <c r="FN41" i="33" s="1"/>
  <c r="DN42" i="33"/>
  <c r="FF42" i="33" s="1"/>
  <c r="CK42" i="33"/>
  <c r="NV42" i="33"/>
  <c r="BB41" i="33"/>
  <c r="BX41" i="33" s="1"/>
  <c r="HG127" i="32"/>
  <c r="HI127" i="32"/>
  <c r="HF128" i="32"/>
  <c r="GV128" i="32" s="1"/>
  <c r="HA127" i="32"/>
  <c r="HB127" i="32" s="1"/>
  <c r="DE128" i="32"/>
  <c r="CU128" i="32" s="1"/>
  <c r="DH127" i="32"/>
  <c r="CZ127" i="32"/>
  <c r="DA127" i="32" s="1"/>
  <c r="DD127" i="32" s="1"/>
  <c r="DF127" i="32"/>
  <c r="EL127" i="32"/>
  <c r="EI128" i="32"/>
  <c r="DY128" i="32" s="1"/>
  <c r="ED127" i="32"/>
  <c r="EE127" i="32" s="1"/>
  <c r="EJ127" i="32"/>
  <c r="EY127" i="32"/>
  <c r="EX128" i="32"/>
  <c r="EN128" i="32" s="1"/>
  <c r="ES127" i="32"/>
  <c r="ET127" i="32" s="1"/>
  <c r="FA127" i="32"/>
  <c r="IZ127" i="32"/>
  <c r="IY128" i="32"/>
  <c r="IO128" i="32" s="1"/>
  <c r="IT127" i="32"/>
  <c r="IU127" i="32" s="1"/>
  <c r="JB127" i="32"/>
  <c r="DO127" i="32"/>
  <c r="DP127" i="32" s="1"/>
  <c r="DS127" i="32" s="1"/>
  <c r="DW127" i="32"/>
  <c r="DT128" i="32"/>
  <c r="DJ128" i="32" s="1"/>
  <c r="DU127" i="32"/>
  <c r="HU128" i="32"/>
  <c r="HK128" i="32" s="1"/>
  <c r="HV127" i="32"/>
  <c r="HP127" i="32"/>
  <c r="HQ127" i="32" s="1"/>
  <c r="HX127" i="32"/>
  <c r="AE39" i="32"/>
  <c r="Z38" i="32"/>
  <c r="AC38" i="32" s="1"/>
  <c r="AJ38" i="32"/>
  <c r="GC127" i="32"/>
  <c r="GB128" i="32"/>
  <c r="FR128" i="32" s="1"/>
  <c r="GE127" i="32"/>
  <c r="FW127" i="32"/>
  <c r="FX127" i="32" s="1"/>
  <c r="GA127" i="32" s="1"/>
  <c r="CP128" i="32"/>
  <c r="CF128" i="32" s="1"/>
  <c r="CS127" i="32"/>
  <c r="CK127" i="32"/>
  <c r="CL127" i="32" s="1"/>
  <c r="CQ127" i="32"/>
  <c r="CR126" i="32"/>
  <c r="JX86" i="32"/>
  <c r="JY86" i="32" s="1"/>
  <c r="KC87" i="32"/>
  <c r="JS87" i="32" s="1"/>
  <c r="KD86" i="32"/>
  <c r="BX127" i="32"/>
  <c r="BY128" i="32"/>
  <c r="BR128" i="32" s="1"/>
  <c r="BS128" i="32" s="1"/>
  <c r="BT128" i="32" s="1"/>
  <c r="BU128" i="32" s="1"/>
  <c r="BZ127" i="32"/>
  <c r="LB86" i="32"/>
  <c r="LC86" i="32" s="1"/>
  <c r="LH86" i="32"/>
  <c r="LG87" i="32"/>
  <c r="KW87" i="32" s="1"/>
  <c r="GD126" i="32"/>
  <c r="AU128" i="32"/>
  <c r="AN128" i="32" s="1"/>
  <c r="AO128" i="32" s="1"/>
  <c r="AP128" i="32" s="1"/>
  <c r="AQ128" i="32" s="1"/>
  <c r="AV127" i="32"/>
  <c r="BL128" i="32"/>
  <c r="BB128" i="32" s="1"/>
  <c r="BO127" i="32"/>
  <c r="BI127" i="32"/>
  <c r="BG127" i="32"/>
  <c r="BH127" i="32" s="1"/>
  <c r="BJ128" i="32" s="1"/>
  <c r="BM127" i="32"/>
  <c r="GR127" i="32"/>
  <c r="GQ128" i="32"/>
  <c r="GG128" i="32" s="1"/>
  <c r="GT127" i="32"/>
  <c r="GL127" i="32"/>
  <c r="GM127" i="32" s="1"/>
  <c r="FO126" i="32"/>
  <c r="BN126" i="32"/>
  <c r="LW86" i="32"/>
  <c r="LV87" i="32"/>
  <c r="LL87" i="32" s="1"/>
  <c r="LQ86" i="32"/>
  <c r="LR86" i="32" s="1"/>
  <c r="IJ128" i="32"/>
  <c r="HZ128" i="32" s="1"/>
  <c r="IE127" i="32"/>
  <c r="IF127" i="32" s="1"/>
  <c r="II127" i="32" s="1"/>
  <c r="IM127" i="32"/>
  <c r="IK127" i="32"/>
  <c r="JK86" i="32"/>
  <c r="JL87" i="32"/>
  <c r="JE87" i="32" s="1"/>
  <c r="JF87" i="32" s="1"/>
  <c r="JG87" i="32" s="1"/>
  <c r="JM86" i="32"/>
  <c r="JA126" i="32"/>
  <c r="DV126" i="32"/>
  <c r="DG126" i="32"/>
  <c r="LJ42" i="33"/>
  <c r="EZ126" i="32"/>
  <c r="HW126" i="32"/>
  <c r="FM128" i="32"/>
  <c r="FC128" i="32" s="1"/>
  <c r="FP127" i="32"/>
  <c r="FH127" i="32"/>
  <c r="FI127" i="32" s="1"/>
  <c r="FL127" i="32" s="1"/>
  <c r="FN127" i="32"/>
  <c r="IL126" i="32"/>
  <c r="KR87" i="32"/>
  <c r="KH87" i="32" s="1"/>
  <c r="KS86" i="32"/>
  <c r="KM86" i="32"/>
  <c r="KN86" i="32" s="1"/>
  <c r="U42" i="33" l="1"/>
  <c r="AQ42" i="33" s="1"/>
  <c r="BM42" i="33" s="1"/>
  <c r="CI42" i="33" s="1"/>
  <c r="X42" i="33"/>
  <c r="AT42" i="33" s="1"/>
  <c r="BP42" i="33" s="1"/>
  <c r="CL42" i="33" s="1"/>
  <c r="ES42" i="33"/>
  <c r="DZ42" i="33"/>
  <c r="Y42" i="33"/>
  <c r="AU42" i="33" s="1"/>
  <c r="BQ42" i="33" s="1"/>
  <c r="CM42" i="33" s="1"/>
  <c r="EF41" i="33"/>
  <c r="IJ42" i="33"/>
  <c r="BS42" i="33"/>
  <c r="CO42" i="33" s="1"/>
  <c r="IK42" i="33"/>
  <c r="ND41" i="33"/>
  <c r="MV42" i="33"/>
  <c r="IG42" i="33"/>
  <c r="GH42" i="33"/>
  <c r="KN42" i="33"/>
  <c r="JD41" i="33"/>
  <c r="JE42" i="33"/>
  <c r="LM42" i="33"/>
  <c r="KZ41" i="33"/>
  <c r="QM41" i="33"/>
  <c r="PQ41" i="33" s="1"/>
  <c r="HS41" i="33"/>
  <c r="QE41" i="33"/>
  <c r="PI41" i="33" s="1"/>
  <c r="IA41" i="33"/>
  <c r="ME42" i="33"/>
  <c r="QK41" i="33"/>
  <c r="PO41" i="33" s="1"/>
  <c r="KT42" i="33"/>
  <c r="QI41" i="33"/>
  <c r="PM41" i="33" s="1"/>
  <c r="MC42" i="33"/>
  <c r="QD41" i="33"/>
  <c r="PH41" i="33" s="1"/>
  <c r="HR41" i="33"/>
  <c r="HF41" i="33"/>
  <c r="IB41" i="33" s="1"/>
  <c r="GX42" i="33"/>
  <c r="QF42" i="33" s="1"/>
  <c r="PJ42" i="33" s="1"/>
  <c r="DG42" i="33"/>
  <c r="EY42" i="33" s="1"/>
  <c r="DF41" i="33"/>
  <c r="EX41" i="33" s="1"/>
  <c r="CT41" i="33"/>
  <c r="CS41" i="33"/>
  <c r="AH42" i="33"/>
  <c r="IT42" i="33"/>
  <c r="BK127" i="32"/>
  <c r="BN127" i="32" s="1"/>
  <c r="BC128" i="32"/>
  <c r="BD128" i="32" s="1"/>
  <c r="BE128" i="32" s="1"/>
  <c r="BF128" i="32" s="1"/>
  <c r="FO127" i="32"/>
  <c r="JH87" i="32"/>
  <c r="JQ87" i="32"/>
  <c r="CA129" i="32"/>
  <c r="BQ129" i="32" s="1"/>
  <c r="BV128" i="32"/>
  <c r="BW128" i="32" s="1"/>
  <c r="BZ128" i="32" s="1"/>
  <c r="CD128" i="32"/>
  <c r="CB128" i="32"/>
  <c r="DG127" i="32"/>
  <c r="LS86" i="32"/>
  <c r="LT87" i="32"/>
  <c r="LM87" i="32" s="1"/>
  <c r="LN87" i="32" s="1"/>
  <c r="LO87" i="32" s="1"/>
  <c r="LU86" i="32"/>
  <c r="JZ86" i="32"/>
  <c r="KA87" i="32"/>
  <c r="JT87" i="32" s="1"/>
  <c r="JU87" i="32" s="1"/>
  <c r="JV87" i="32" s="1"/>
  <c r="KB86" i="32"/>
  <c r="HR127" i="32"/>
  <c r="HS128" i="32"/>
  <c r="HL128" i="32" s="1"/>
  <c r="HM128" i="32" s="1"/>
  <c r="HN128" i="32" s="1"/>
  <c r="HO128" i="32" s="1"/>
  <c r="EU127" i="32"/>
  <c r="EV128" i="32"/>
  <c r="EO128" i="32" s="1"/>
  <c r="EP128" i="32" s="1"/>
  <c r="EQ128" i="32" s="1"/>
  <c r="ER128" i="32" s="1"/>
  <c r="CM127" i="32"/>
  <c r="CN128" i="32"/>
  <c r="CG128" i="32" s="1"/>
  <c r="CH128" i="32" s="1"/>
  <c r="CI128" i="32" s="1"/>
  <c r="CJ128" i="32" s="1"/>
  <c r="DB127" i="32"/>
  <c r="DC128" i="32"/>
  <c r="CV128" i="32" s="1"/>
  <c r="CW128" i="32" s="1"/>
  <c r="CX128" i="32" s="1"/>
  <c r="CY128" i="32" s="1"/>
  <c r="AY127" i="32"/>
  <c r="CC127" i="32"/>
  <c r="IV127" i="32"/>
  <c r="IW128" i="32"/>
  <c r="IP128" i="32" s="1"/>
  <c r="IQ128" i="32" s="1"/>
  <c r="IR128" i="32" s="1"/>
  <c r="IS128" i="32" s="1"/>
  <c r="HC127" i="32"/>
  <c r="HD128" i="32"/>
  <c r="GW128" i="32" s="1"/>
  <c r="GX128" i="32" s="1"/>
  <c r="GY128" i="32" s="1"/>
  <c r="GZ128" i="32" s="1"/>
  <c r="HE127" i="32"/>
  <c r="HT127" i="32"/>
  <c r="EW127" i="32"/>
  <c r="IX127" i="32"/>
  <c r="IG127" i="32"/>
  <c r="IH128" i="32"/>
  <c r="IA128" i="32" s="1"/>
  <c r="IB128" i="32" s="1"/>
  <c r="IC128" i="32" s="1"/>
  <c r="ID128" i="32" s="1"/>
  <c r="AX128" i="32"/>
  <c r="AT128" i="32"/>
  <c r="AW129" i="32"/>
  <c r="AM129" i="32" s="1"/>
  <c r="AR128" i="32"/>
  <c r="AS128" i="32" s="1"/>
  <c r="AU129" i="32" s="1"/>
  <c r="AZ128" i="32"/>
  <c r="LD86" i="32"/>
  <c r="LE87" i="32"/>
  <c r="KX87" i="32" s="1"/>
  <c r="KY87" i="32" s="1"/>
  <c r="KZ87" i="32" s="1"/>
  <c r="LF86" i="32"/>
  <c r="DQ127" i="32"/>
  <c r="DR128" i="32"/>
  <c r="DK128" i="32" s="1"/>
  <c r="DL128" i="32" s="1"/>
  <c r="DM128" i="32" s="1"/>
  <c r="DN128" i="32" s="1"/>
  <c r="IL127" i="32"/>
  <c r="EF127" i="32"/>
  <c r="EG128" i="32"/>
  <c r="DZ128" i="32" s="1"/>
  <c r="EA128" i="32" s="1"/>
  <c r="EB128" i="32" s="1"/>
  <c r="EC128" i="32" s="1"/>
  <c r="EH127" i="32"/>
  <c r="KO86" i="32"/>
  <c r="KP87" i="32"/>
  <c r="KI87" i="32" s="1"/>
  <c r="KJ87" i="32" s="1"/>
  <c r="KK87" i="32" s="1"/>
  <c r="KQ86" i="32"/>
  <c r="FJ127" i="32"/>
  <c r="FK128" i="32"/>
  <c r="FD128" i="32" s="1"/>
  <c r="FE128" i="32" s="1"/>
  <c r="FF128" i="32" s="1"/>
  <c r="FG128" i="32" s="1"/>
  <c r="DV127" i="32"/>
  <c r="JP86" i="32"/>
  <c r="GN127" i="32"/>
  <c r="GO128" i="32"/>
  <c r="GH128" i="32" s="1"/>
  <c r="GI128" i="32" s="1"/>
  <c r="GJ128" i="32" s="1"/>
  <c r="GK128" i="32" s="1"/>
  <c r="GP127" i="32"/>
  <c r="GD127" i="32"/>
  <c r="CO127" i="32"/>
  <c r="FY127" i="32"/>
  <c r="FZ128" i="32"/>
  <c r="FS128" i="32" s="1"/>
  <c r="FT128" i="32" s="1"/>
  <c r="FU128" i="32" s="1"/>
  <c r="FV128" i="32" s="1"/>
  <c r="AI38" i="32"/>
  <c r="EI41" i="33" l="1"/>
  <c r="EH41" i="33"/>
  <c r="EO41" i="33"/>
  <c r="EJ42" i="33"/>
  <c r="EQ41" i="33"/>
  <c r="EM41" i="33"/>
  <c r="RH42" i="33"/>
  <c r="OT42" i="33"/>
  <c r="GP41" i="33"/>
  <c r="LR42" i="33" s="1"/>
  <c r="JX42" i="33"/>
  <c r="MO42" i="33"/>
  <c r="LI41" i="33"/>
  <c r="LC41" i="33"/>
  <c r="FX41" i="33"/>
  <c r="KD41" i="33"/>
  <c r="GK42" i="33"/>
  <c r="KQ42" i="33"/>
  <c r="MN41" i="33"/>
  <c r="JG42" i="33"/>
  <c r="JC42" i="33"/>
  <c r="JI42" i="33"/>
  <c r="JF42" i="33"/>
  <c r="JN41" i="33"/>
  <c r="JM41" i="33"/>
  <c r="LK41" i="33"/>
  <c r="LG41" i="33"/>
  <c r="FR42" i="33"/>
  <c r="OD42" i="33" s="1"/>
  <c r="LB41" i="33"/>
  <c r="QN41" i="33"/>
  <c r="PR41" i="33" s="1"/>
  <c r="GQ42" i="33"/>
  <c r="PY42" i="33" s="1"/>
  <c r="PC42" i="33" s="1"/>
  <c r="MH42" i="33"/>
  <c r="HT42" i="33"/>
  <c r="LZ43" i="33"/>
  <c r="DE42" i="33"/>
  <c r="EW42" i="33" s="1"/>
  <c r="DK42" i="33"/>
  <c r="FC42" i="33" s="1"/>
  <c r="DO41" i="33"/>
  <c r="FG41" i="33" s="1"/>
  <c r="DI42" i="33"/>
  <c r="FA42" i="33" s="1"/>
  <c r="DH42" i="33"/>
  <c r="EZ42" i="33" s="1"/>
  <c r="DP41" i="33"/>
  <c r="FH41" i="33" s="1"/>
  <c r="NX43" i="33"/>
  <c r="BD42" i="33"/>
  <c r="BZ42" i="33" s="1"/>
  <c r="AN129" i="32"/>
  <c r="AO129" i="32" s="1"/>
  <c r="AP129" i="32" s="1"/>
  <c r="AQ129" i="32" s="1"/>
  <c r="GR128" i="32"/>
  <c r="GL128" i="32"/>
  <c r="GM128" i="32" s="1"/>
  <c r="GP128" i="32" s="1"/>
  <c r="GT128" i="32"/>
  <c r="GQ129" i="32"/>
  <c r="GG129" i="32" s="1"/>
  <c r="CC128" i="32"/>
  <c r="FM129" i="32"/>
  <c r="FC129" i="32" s="1"/>
  <c r="FP128" i="32"/>
  <c r="FH128" i="32"/>
  <c r="FI128" i="32" s="1"/>
  <c r="FN128" i="32"/>
  <c r="HI128" i="32"/>
  <c r="HA128" i="32"/>
  <c r="HB128" i="32" s="1"/>
  <c r="HG128" i="32"/>
  <c r="HF129" i="32"/>
  <c r="GV129" i="32" s="1"/>
  <c r="EJ128" i="32"/>
  <c r="EI129" i="32"/>
  <c r="DY129" i="32" s="1"/>
  <c r="EL128" i="32"/>
  <c r="ED128" i="32"/>
  <c r="EE128" i="32" s="1"/>
  <c r="EH128" i="32" s="1"/>
  <c r="IY129" i="32"/>
  <c r="IO129" i="32" s="1"/>
  <c r="JB128" i="32"/>
  <c r="IZ128" i="32"/>
  <c r="IT128" i="32"/>
  <c r="IU128" i="32" s="1"/>
  <c r="IX128" i="32" s="1"/>
  <c r="GC128" i="32"/>
  <c r="GB129" i="32"/>
  <c r="FR129" i="32" s="1"/>
  <c r="FW128" i="32"/>
  <c r="FX128" i="32" s="1"/>
  <c r="GE128" i="32"/>
  <c r="DE129" i="32"/>
  <c r="CU129" i="32" s="1"/>
  <c r="DH128" i="32"/>
  <c r="CZ128" i="32"/>
  <c r="DA128" i="32" s="1"/>
  <c r="DF128" i="32"/>
  <c r="JW87" i="32"/>
  <c r="KF87" i="32"/>
  <c r="GS127" i="32"/>
  <c r="BL129" i="32"/>
  <c r="BB129" i="32" s="1"/>
  <c r="BG128" i="32"/>
  <c r="BH128" i="32" s="1"/>
  <c r="BI128" i="32"/>
  <c r="BO128" i="32"/>
  <c r="BM128" i="32"/>
  <c r="EZ127" i="32"/>
  <c r="KE86" i="32"/>
  <c r="LX86" i="32"/>
  <c r="JN88" i="32"/>
  <c r="JD88" i="32" s="1"/>
  <c r="JO87" i="32"/>
  <c r="JI87" i="32"/>
  <c r="JJ87" i="32" s="1"/>
  <c r="CR127" i="32"/>
  <c r="KT86" i="32"/>
  <c r="BX128" i="32"/>
  <c r="BY129" i="32"/>
  <c r="BR129" i="32" s="1"/>
  <c r="BS129" i="32" s="1"/>
  <c r="BT129" i="32" s="1"/>
  <c r="BU129" i="32" s="1"/>
  <c r="IE128" i="32"/>
  <c r="IF128" i="32" s="1"/>
  <c r="IM128" i="32"/>
  <c r="IJ129" i="32"/>
  <c r="HZ129" i="32" s="1"/>
  <c r="IK128" i="32"/>
  <c r="DU128" i="32"/>
  <c r="DT129" i="32"/>
  <c r="DJ129" i="32" s="1"/>
  <c r="DO128" i="32"/>
  <c r="DP128" i="32" s="1"/>
  <c r="DW128" i="32"/>
  <c r="LD42" i="33"/>
  <c r="LI86" i="32"/>
  <c r="HW127" i="32"/>
  <c r="FA128" i="32"/>
  <c r="ES128" i="32"/>
  <c r="ET128" i="32" s="1"/>
  <c r="EY128" i="32"/>
  <c r="EX129" i="32"/>
  <c r="EN129" i="32" s="1"/>
  <c r="AD38" i="32"/>
  <c r="AG39" i="32"/>
  <c r="JA127" i="32"/>
  <c r="HH127" i="32"/>
  <c r="LA87" i="32"/>
  <c r="LJ87" i="32"/>
  <c r="CP129" i="32"/>
  <c r="CF129" i="32" s="1"/>
  <c r="CS128" i="32"/>
  <c r="CK128" i="32"/>
  <c r="CL128" i="32" s="1"/>
  <c r="CO128" i="32" s="1"/>
  <c r="CQ128" i="32"/>
  <c r="KL87" i="32"/>
  <c r="KU87" i="32"/>
  <c r="EK127" i="32"/>
  <c r="HV128" i="32"/>
  <c r="HU129" i="32"/>
  <c r="HK129" i="32" s="1"/>
  <c r="HX128" i="32"/>
  <c r="HP128" i="32"/>
  <c r="HQ128" i="32" s="1"/>
  <c r="AV128" i="32"/>
  <c r="LP87" i="32"/>
  <c r="LY87" i="32"/>
  <c r="EC42" i="33" l="1"/>
  <c r="ER41" i="33"/>
  <c r="QX41" i="33"/>
  <c r="OJ41" i="33"/>
  <c r="PX41" i="33"/>
  <c r="PB41" i="33" s="1"/>
  <c r="OA43" i="33"/>
  <c r="OW42" i="33"/>
  <c r="HL41" i="33"/>
  <c r="GR42" i="33"/>
  <c r="HN42" i="33" s="1"/>
  <c r="MM42" i="33"/>
  <c r="MQ42" i="33"/>
  <c r="GA41" i="33"/>
  <c r="MW41" i="33"/>
  <c r="KF41" i="33"/>
  <c r="GG41" i="33"/>
  <c r="MX41" i="33"/>
  <c r="GU42" i="33"/>
  <c r="QC42" i="33" s="1"/>
  <c r="PG42" i="33" s="1"/>
  <c r="KM41" i="33"/>
  <c r="NN42" i="33"/>
  <c r="KG41" i="33"/>
  <c r="GE41" i="33"/>
  <c r="KK41" i="33"/>
  <c r="RK42" i="33"/>
  <c r="GB42" i="33"/>
  <c r="KH42" i="33"/>
  <c r="GI41" i="33"/>
  <c r="OU41" i="33" s="1"/>
  <c r="KO41" i="33"/>
  <c r="MP42" i="33"/>
  <c r="MS42" i="33"/>
  <c r="NH43" i="33"/>
  <c r="LL41" i="33"/>
  <c r="FZ41" i="33"/>
  <c r="OL41" i="33" s="1"/>
  <c r="QR42" i="33"/>
  <c r="LS43" i="33"/>
  <c r="HM42" i="33"/>
  <c r="GS42" i="33"/>
  <c r="LU43" i="33" s="1"/>
  <c r="GZ41" i="33"/>
  <c r="HV41" i="33" s="1"/>
  <c r="GO42" i="33"/>
  <c r="HK42" i="33" s="1"/>
  <c r="GY41" i="33"/>
  <c r="MA42" i="33" s="1"/>
  <c r="CV42" i="33"/>
  <c r="KW42" i="33"/>
  <c r="AJ43" i="33"/>
  <c r="IV43" i="33"/>
  <c r="CR128" i="32"/>
  <c r="JA128" i="32"/>
  <c r="EV129" i="32"/>
  <c r="EO129" i="32" s="1"/>
  <c r="EP129" i="32" s="1"/>
  <c r="EQ129" i="32" s="1"/>
  <c r="ER129" i="32" s="1"/>
  <c r="EU128" i="32"/>
  <c r="DB128" i="32"/>
  <c r="DC129" i="32"/>
  <c r="CV129" i="32" s="1"/>
  <c r="CW129" i="32" s="1"/>
  <c r="CX129" i="32" s="1"/>
  <c r="CY129" i="32" s="1"/>
  <c r="DD128" i="32"/>
  <c r="FJ128" i="32"/>
  <c r="FK129" i="32"/>
  <c r="FD129" i="32" s="1"/>
  <c r="FE129" i="32" s="1"/>
  <c r="FF129" i="32" s="1"/>
  <c r="FG129" i="32" s="1"/>
  <c r="FL128" i="32"/>
  <c r="HR128" i="32"/>
  <c r="HS129" i="32"/>
  <c r="HL129" i="32" s="1"/>
  <c r="HM129" i="32" s="1"/>
  <c r="HN129" i="32" s="1"/>
  <c r="HO129" i="32" s="1"/>
  <c r="KR88" i="32"/>
  <c r="KH88" i="32" s="1"/>
  <c r="KS87" i="32"/>
  <c r="KM87" i="32"/>
  <c r="KN87" i="32" s="1"/>
  <c r="LB87" i="32"/>
  <c r="LC87" i="32" s="1"/>
  <c r="LG88" i="32"/>
  <c r="KW88" i="32" s="1"/>
  <c r="LH87" i="32"/>
  <c r="IH129" i="32"/>
  <c r="IA129" i="32" s="1"/>
  <c r="IB129" i="32" s="1"/>
  <c r="IC129" i="32" s="1"/>
  <c r="ID129" i="32" s="1"/>
  <c r="IG128" i="32"/>
  <c r="II128" i="32"/>
  <c r="AX129" i="32"/>
  <c r="AT129" i="32"/>
  <c r="AR129" i="32"/>
  <c r="AS129" i="32" s="1"/>
  <c r="AU130" i="32" s="1"/>
  <c r="AW130" i="32"/>
  <c r="AM130" i="32" s="1"/>
  <c r="AZ129" i="32"/>
  <c r="HC128" i="32"/>
  <c r="HD129" i="32"/>
  <c r="GW129" i="32" s="1"/>
  <c r="GX129" i="32" s="1"/>
  <c r="GY129" i="32" s="1"/>
  <c r="GZ129" i="32" s="1"/>
  <c r="LQ87" i="32"/>
  <c r="LR87" i="32" s="1"/>
  <c r="LV88" i="32"/>
  <c r="LL88" i="32" s="1"/>
  <c r="LW87" i="32"/>
  <c r="AY128" i="32"/>
  <c r="HE128" i="32"/>
  <c r="S39" i="32"/>
  <c r="T39" i="32" s="1"/>
  <c r="AA39" i="32"/>
  <c r="JK87" i="32"/>
  <c r="JL88" i="32"/>
  <c r="JE88" i="32" s="1"/>
  <c r="JF88" i="32" s="1"/>
  <c r="JG88" i="32" s="1"/>
  <c r="JM87" i="32"/>
  <c r="JX87" i="32"/>
  <c r="JY87" i="32" s="1"/>
  <c r="KD87" i="32"/>
  <c r="KC88" i="32"/>
  <c r="JS88" i="32" s="1"/>
  <c r="GN128" i="32"/>
  <c r="GO129" i="32"/>
  <c r="GH129" i="32" s="1"/>
  <c r="GI129" i="32" s="1"/>
  <c r="GJ129" i="32" s="1"/>
  <c r="GK129" i="32" s="1"/>
  <c r="GS128" i="32"/>
  <c r="FY128" i="32"/>
  <c r="FZ129" i="32"/>
  <c r="FS129" i="32" s="1"/>
  <c r="FT129" i="32" s="1"/>
  <c r="FU129" i="32" s="1"/>
  <c r="FV129" i="32" s="1"/>
  <c r="GA128" i="32"/>
  <c r="CN129" i="32"/>
  <c r="CG129" i="32" s="1"/>
  <c r="CH129" i="32" s="1"/>
  <c r="CI129" i="32" s="1"/>
  <c r="CJ129" i="32" s="1"/>
  <c r="CM128" i="32"/>
  <c r="HT128" i="32"/>
  <c r="CB129" i="32"/>
  <c r="CA130" i="32"/>
  <c r="BQ130" i="32" s="1"/>
  <c r="BV129" i="32"/>
  <c r="BW129" i="32" s="1"/>
  <c r="CD129" i="32"/>
  <c r="EW128" i="32"/>
  <c r="BJ129" i="32"/>
  <c r="BC129" i="32" s="1"/>
  <c r="BD129" i="32" s="1"/>
  <c r="BE129" i="32" s="1"/>
  <c r="BF129" i="32" s="1"/>
  <c r="BK128" i="32"/>
  <c r="EK128" i="32"/>
  <c r="DQ128" i="32"/>
  <c r="DR129" i="32"/>
  <c r="DK129" i="32" s="1"/>
  <c r="DL129" i="32" s="1"/>
  <c r="DM129" i="32" s="1"/>
  <c r="DN129" i="32" s="1"/>
  <c r="DS128" i="32"/>
  <c r="IV128" i="32"/>
  <c r="IW129" i="32"/>
  <c r="IP129" i="32" s="1"/>
  <c r="IQ129" i="32" s="1"/>
  <c r="IR129" i="32" s="1"/>
  <c r="IS129" i="32" s="1"/>
  <c r="EF128" i="32"/>
  <c r="EG129" i="32"/>
  <c r="DZ129" i="32" s="1"/>
  <c r="EA129" i="32" s="1"/>
  <c r="EB129" i="32" s="1"/>
  <c r="EC129" i="32" s="1"/>
  <c r="EG42" i="33" l="1"/>
  <c r="EB41" i="33"/>
  <c r="IL42" i="33"/>
  <c r="IF43" i="33"/>
  <c r="IY43" i="33"/>
  <c r="RE41" i="33"/>
  <c r="OQ41" i="33"/>
  <c r="AM43" i="33"/>
  <c r="BI43" i="33" s="1"/>
  <c r="RB42" i="33"/>
  <c r="ON42" i="33"/>
  <c r="RA41" i="33"/>
  <c r="OM41" i="33"/>
  <c r="KV41" i="33"/>
  <c r="FT41" i="33" s="1"/>
  <c r="RG41" i="33"/>
  <c r="OS41" i="33"/>
  <c r="PZ42" i="33"/>
  <c r="PD42" i="33" s="1"/>
  <c r="LW43" i="33"/>
  <c r="NW42" i="33"/>
  <c r="HQ42" i="33"/>
  <c r="LT43" i="33"/>
  <c r="NQ42" i="33"/>
  <c r="Z42" i="33"/>
  <c r="AV42" i="33" s="1"/>
  <c r="BR42" i="33" s="1"/>
  <c r="NU42" i="33"/>
  <c r="CE43" i="33"/>
  <c r="DA43" i="33" s="1"/>
  <c r="T43" i="33"/>
  <c r="AP43" i="33" s="1"/>
  <c r="BL43" i="33" s="1"/>
  <c r="NY42" i="33"/>
  <c r="RI41" i="33"/>
  <c r="FU42" i="33"/>
  <c r="KA42" i="33"/>
  <c r="GJ41" i="33"/>
  <c r="KP41" i="33"/>
  <c r="JP42" i="33"/>
  <c r="NP42" i="33"/>
  <c r="MB42" i="33"/>
  <c r="QH41" i="33"/>
  <c r="PL41" i="33" s="1"/>
  <c r="QZ41" i="33"/>
  <c r="HO42" i="33"/>
  <c r="QA42" i="33"/>
  <c r="PE42" i="33" s="1"/>
  <c r="PW42" i="33"/>
  <c r="PA42" i="33" s="1"/>
  <c r="LQ43" i="33"/>
  <c r="HU41" i="33"/>
  <c r="QG41" i="33"/>
  <c r="PK41" i="33" s="1"/>
  <c r="DR42" i="33"/>
  <c r="FJ42" i="33" s="1"/>
  <c r="NR43" i="33"/>
  <c r="BF43" i="33"/>
  <c r="CB43" i="33" s="1"/>
  <c r="AN130" i="32"/>
  <c r="AO130" i="32" s="1"/>
  <c r="AP130" i="32" s="1"/>
  <c r="AQ130" i="32" s="1"/>
  <c r="DH129" i="32"/>
  <c r="CZ129" i="32"/>
  <c r="DA129" i="32" s="1"/>
  <c r="DD129" i="32" s="1"/>
  <c r="DF129" i="32"/>
  <c r="DE130" i="32"/>
  <c r="CU130" i="32" s="1"/>
  <c r="EX130" i="32"/>
  <c r="EN130" i="32" s="1"/>
  <c r="ES129" i="32"/>
  <c r="ET129" i="32" s="1"/>
  <c r="EW129" i="32" s="1"/>
  <c r="EY129" i="32"/>
  <c r="FA129" i="32"/>
  <c r="EJ129" i="32"/>
  <c r="ED129" i="32"/>
  <c r="EE129" i="32" s="1"/>
  <c r="EL129" i="32"/>
  <c r="EI130" i="32"/>
  <c r="DY130" i="32" s="1"/>
  <c r="BL130" i="32"/>
  <c r="BB130" i="32" s="1"/>
  <c r="BG129" i="32"/>
  <c r="BH129" i="32" s="1"/>
  <c r="BJ130" i="32" s="1"/>
  <c r="BM129" i="32"/>
  <c r="BI129" i="32"/>
  <c r="BO129" i="32"/>
  <c r="CP130" i="32"/>
  <c r="CF130" i="32" s="1"/>
  <c r="CQ129" i="32"/>
  <c r="CK129" i="32"/>
  <c r="CL129" i="32" s="1"/>
  <c r="CS129" i="32"/>
  <c r="JQ88" i="32"/>
  <c r="JH88" i="32"/>
  <c r="HF130" i="32"/>
  <c r="GV130" i="32" s="1"/>
  <c r="HA129" i="32"/>
  <c r="HB129" i="32" s="1"/>
  <c r="HE129" i="32" s="1"/>
  <c r="HG129" i="32"/>
  <c r="HI129" i="32"/>
  <c r="DT130" i="32"/>
  <c r="DJ130" i="32" s="1"/>
  <c r="DO129" i="32"/>
  <c r="DP129" i="32" s="1"/>
  <c r="DS129" i="32" s="1"/>
  <c r="DU129" i="32"/>
  <c r="DW129" i="32"/>
  <c r="IE129" i="32"/>
  <c r="IF129" i="32" s="1"/>
  <c r="II129" i="32" s="1"/>
  <c r="IM129" i="32"/>
  <c r="IJ130" i="32"/>
  <c r="HZ130" i="32" s="1"/>
  <c r="IK129" i="32"/>
  <c r="FW129" i="32"/>
  <c r="FX129" i="32" s="1"/>
  <c r="GA129" i="32" s="1"/>
  <c r="GC129" i="32"/>
  <c r="GE129" i="32"/>
  <c r="GB130" i="32"/>
  <c r="FR130" i="32" s="1"/>
  <c r="LA42" i="33"/>
  <c r="BN128" i="32"/>
  <c r="GT129" i="32"/>
  <c r="GL129" i="32"/>
  <c r="GM129" i="32" s="1"/>
  <c r="GQ130" i="32"/>
  <c r="GG130" i="32" s="1"/>
  <c r="GR129" i="32"/>
  <c r="IZ129" i="32"/>
  <c r="IT129" i="32"/>
  <c r="IU129" i="32" s="1"/>
  <c r="IY130" i="32"/>
  <c r="IO130" i="32" s="1"/>
  <c r="JB129" i="32"/>
  <c r="HV129" i="32"/>
  <c r="HP129" i="32"/>
  <c r="HQ129" i="32" s="1"/>
  <c r="HU130" i="32"/>
  <c r="HK130" i="32" s="1"/>
  <c r="HX129" i="32"/>
  <c r="GD128" i="32"/>
  <c r="LD87" i="32"/>
  <c r="LE88" i="32"/>
  <c r="KX88" i="32" s="1"/>
  <c r="KY88" i="32" s="1"/>
  <c r="KZ88" i="32" s="1"/>
  <c r="LF87" i="32"/>
  <c r="HW128" i="32"/>
  <c r="FP129" i="32"/>
  <c r="FH129" i="32"/>
  <c r="FI129" i="32" s="1"/>
  <c r="FL129" i="32" s="1"/>
  <c r="FN129" i="32"/>
  <c r="FM130" i="32"/>
  <c r="FC130" i="32" s="1"/>
  <c r="JP87" i="32"/>
  <c r="HH128" i="32"/>
  <c r="FO128" i="32"/>
  <c r="DV128" i="32"/>
  <c r="BX129" i="32"/>
  <c r="BY130" i="32"/>
  <c r="BR130" i="32" s="1"/>
  <c r="BS130" i="32" s="1"/>
  <c r="BT130" i="32" s="1"/>
  <c r="BU130" i="32" s="1"/>
  <c r="BZ129" i="32"/>
  <c r="JZ87" i="32"/>
  <c r="KA88" i="32"/>
  <c r="JT88" i="32" s="1"/>
  <c r="JU88" i="32" s="1"/>
  <c r="JV88" i="32" s="1"/>
  <c r="KB87" i="32"/>
  <c r="U39" i="32"/>
  <c r="V39" i="32" s="1"/>
  <c r="EZ128" i="32"/>
  <c r="AV129" i="32"/>
  <c r="LS87" i="32"/>
  <c r="LT88" i="32"/>
  <c r="LM88" i="32" s="1"/>
  <c r="LN88" i="32" s="1"/>
  <c r="LO88" i="32" s="1"/>
  <c r="LU87" i="32"/>
  <c r="IL128" i="32"/>
  <c r="KO87" i="32"/>
  <c r="KP88" i="32"/>
  <c r="KI88" i="32" s="1"/>
  <c r="KJ88" i="32" s="1"/>
  <c r="KK88" i="32" s="1"/>
  <c r="KQ87" i="32"/>
  <c r="DG128" i="32"/>
  <c r="EA42" i="33" l="1"/>
  <c r="AG42" i="33"/>
  <c r="BC42" i="33" s="1"/>
  <c r="BY42" i="33" s="1"/>
  <c r="EK41" i="33"/>
  <c r="EE42" i="33"/>
  <c r="AK42" i="33"/>
  <c r="BG42" i="33" s="1"/>
  <c r="AI42" i="33"/>
  <c r="BE42" i="33" s="1"/>
  <c r="CA42" i="33" s="1"/>
  <c r="CW42" i="33" s="1"/>
  <c r="EL41" i="33"/>
  <c r="IN42" i="33"/>
  <c r="AC42" i="33"/>
  <c r="AY42" i="33" s="1"/>
  <c r="BU42" i="33" s="1"/>
  <c r="ED42" i="33"/>
  <c r="JZ41" i="33"/>
  <c r="QT41" i="33"/>
  <c r="OF41" i="33"/>
  <c r="NK43" i="33"/>
  <c r="OG42" i="33"/>
  <c r="RJ41" i="33"/>
  <c r="OV41" i="33"/>
  <c r="KX42" i="33"/>
  <c r="KB42" i="33" s="1"/>
  <c r="IU42" i="33"/>
  <c r="IO42" i="33"/>
  <c r="MZ42" i="33"/>
  <c r="IS42" i="33"/>
  <c r="AB42" i="33"/>
  <c r="AX42" i="33" s="1"/>
  <c r="BT42" i="33" s="1"/>
  <c r="IW42" i="33"/>
  <c r="QU42" i="33"/>
  <c r="LF41" i="33"/>
  <c r="KU42" i="33"/>
  <c r="NZ42" i="33"/>
  <c r="FY42" i="33"/>
  <c r="OK42" i="33" s="1"/>
  <c r="KE42" i="33"/>
  <c r="JU43" i="33"/>
  <c r="KY42" i="33"/>
  <c r="LE41" i="33"/>
  <c r="HB42" i="33"/>
  <c r="HX42" i="33" s="1"/>
  <c r="DW43" i="33"/>
  <c r="FO43" i="33" s="1"/>
  <c r="CN42" i="33"/>
  <c r="CX43" i="33"/>
  <c r="CH43" i="33"/>
  <c r="NJ42" i="33"/>
  <c r="IP43" i="33"/>
  <c r="AD43" i="33"/>
  <c r="BK129" i="32"/>
  <c r="BN129" i="32" s="1"/>
  <c r="BC130" i="32"/>
  <c r="BD130" i="32" s="1"/>
  <c r="BE130" i="32" s="1"/>
  <c r="BF130" i="32" s="1"/>
  <c r="CB130" i="32"/>
  <c r="CA131" i="32"/>
  <c r="BQ131" i="32" s="1"/>
  <c r="BV130" i="32"/>
  <c r="BW130" i="32" s="1"/>
  <c r="BZ130" i="32" s="1"/>
  <c r="CD130" i="32"/>
  <c r="LA88" i="32"/>
  <c r="LJ88" i="32"/>
  <c r="KL88" i="32"/>
  <c r="KU88" i="32"/>
  <c r="JW88" i="32"/>
  <c r="KF88" i="32"/>
  <c r="AT130" i="32"/>
  <c r="AW131" i="32"/>
  <c r="AM131" i="32" s="1"/>
  <c r="AR130" i="32"/>
  <c r="AS130" i="32" s="1"/>
  <c r="AU131" i="32" s="1"/>
  <c r="AX130" i="32"/>
  <c r="AZ130" i="32"/>
  <c r="AY129" i="32"/>
  <c r="HH129" i="32"/>
  <c r="LP88" i="32"/>
  <c r="LY88" i="32"/>
  <c r="HR129" i="32"/>
  <c r="HS130" i="32"/>
  <c r="HL130" i="32" s="1"/>
  <c r="HM130" i="32" s="1"/>
  <c r="HN130" i="32" s="1"/>
  <c r="HO130" i="32" s="1"/>
  <c r="IV129" i="32"/>
  <c r="IW130" i="32"/>
  <c r="IP130" i="32" s="1"/>
  <c r="IQ130" i="32" s="1"/>
  <c r="IR130" i="32" s="1"/>
  <c r="IS130" i="32" s="1"/>
  <c r="IX129" i="32"/>
  <c r="W39" i="32"/>
  <c r="AB39" i="32"/>
  <c r="HT129" i="32"/>
  <c r="LI87" i="32"/>
  <c r="GD129" i="32"/>
  <c r="JO88" i="32"/>
  <c r="JI88" i="32"/>
  <c r="JJ88" i="32" s="1"/>
  <c r="JN89" i="32"/>
  <c r="JD89" i="32" s="1"/>
  <c r="KT87" i="32"/>
  <c r="FJ129" i="32"/>
  <c r="FK130" i="32"/>
  <c r="FD130" i="32" s="1"/>
  <c r="FE130" i="32" s="1"/>
  <c r="FF130" i="32" s="1"/>
  <c r="FG130" i="32" s="1"/>
  <c r="EF129" i="32"/>
  <c r="EG130" i="32"/>
  <c r="DZ130" i="32" s="1"/>
  <c r="EA130" i="32" s="1"/>
  <c r="EB130" i="32" s="1"/>
  <c r="EC130" i="32" s="1"/>
  <c r="EH129" i="32"/>
  <c r="EU129" i="32"/>
  <c r="EV130" i="32"/>
  <c r="EO130" i="32" s="1"/>
  <c r="EP130" i="32" s="1"/>
  <c r="EQ130" i="32" s="1"/>
  <c r="ER130" i="32" s="1"/>
  <c r="DB129" i="32"/>
  <c r="DC130" i="32"/>
  <c r="CV130" i="32" s="1"/>
  <c r="CW130" i="32" s="1"/>
  <c r="CX130" i="32" s="1"/>
  <c r="CY130" i="32" s="1"/>
  <c r="IL129" i="32"/>
  <c r="EZ129" i="32"/>
  <c r="KE87" i="32"/>
  <c r="GN129" i="32"/>
  <c r="GO130" i="32"/>
  <c r="GH130" i="32" s="1"/>
  <c r="GI130" i="32" s="1"/>
  <c r="GJ130" i="32" s="1"/>
  <c r="GK130" i="32" s="1"/>
  <c r="GP129" i="32"/>
  <c r="CM129" i="32"/>
  <c r="CN130" i="32"/>
  <c r="CG130" i="32" s="1"/>
  <c r="CH130" i="32" s="1"/>
  <c r="CI130" i="32" s="1"/>
  <c r="CJ130" i="32" s="1"/>
  <c r="CO129" i="32"/>
  <c r="DG129" i="32"/>
  <c r="LX87" i="32"/>
  <c r="CC129" i="32"/>
  <c r="DV129" i="32"/>
  <c r="FO129" i="32"/>
  <c r="FY129" i="32"/>
  <c r="FZ130" i="32"/>
  <c r="FS130" i="32" s="1"/>
  <c r="FT130" i="32" s="1"/>
  <c r="FU130" i="32" s="1"/>
  <c r="FV130" i="32" s="1"/>
  <c r="IG129" i="32"/>
  <c r="IH130" i="32"/>
  <c r="IA130" i="32" s="1"/>
  <c r="IB130" i="32" s="1"/>
  <c r="IC130" i="32" s="1"/>
  <c r="ID130" i="32" s="1"/>
  <c r="DQ129" i="32"/>
  <c r="DR130" i="32"/>
  <c r="DK130" i="32" s="1"/>
  <c r="DL130" i="32" s="1"/>
  <c r="DM130" i="32" s="1"/>
  <c r="DN130" i="32" s="1"/>
  <c r="HC129" i="32"/>
  <c r="HD130" i="32"/>
  <c r="GW130" i="32" s="1"/>
  <c r="GX130" i="32" s="1"/>
  <c r="GY130" i="32" s="1"/>
  <c r="GZ130" i="32" s="1"/>
  <c r="CC42" i="33" l="1"/>
  <c r="AL42" i="33"/>
  <c r="BH42" i="33" s="1"/>
  <c r="CD42" i="33" s="1"/>
  <c r="CZ42" i="33" s="1"/>
  <c r="II43" i="33"/>
  <c r="W43" i="33"/>
  <c r="AS43" i="33" s="1"/>
  <c r="BO43" i="33" s="1"/>
  <c r="FV42" i="33"/>
  <c r="QV42" i="33" s="1"/>
  <c r="KC42" i="33"/>
  <c r="JY42" i="33"/>
  <c r="NE43" i="33"/>
  <c r="KJ41" i="33"/>
  <c r="KI41" i="33"/>
  <c r="QY42" i="33"/>
  <c r="GD41" i="33"/>
  <c r="FS42" i="33"/>
  <c r="IX42" i="33"/>
  <c r="JR43" i="33"/>
  <c r="JQ42" i="33"/>
  <c r="JB43" i="33"/>
  <c r="QJ42" i="33"/>
  <c r="PN42" i="33" s="1"/>
  <c r="DJ42" i="33"/>
  <c r="FB42" i="33" s="1"/>
  <c r="JH42" i="33"/>
  <c r="GC41" i="33"/>
  <c r="FW42" i="33"/>
  <c r="OI42" i="33" s="1"/>
  <c r="MD43" i="33"/>
  <c r="HG43" i="33"/>
  <c r="MI44" i="33" s="1"/>
  <c r="DT43" i="33"/>
  <c r="FL43" i="33" s="1"/>
  <c r="DS42" i="33"/>
  <c r="FK42" i="33" s="1"/>
  <c r="DD43" i="33"/>
  <c r="EV43" i="33" s="1"/>
  <c r="CQ42" i="33"/>
  <c r="CY42" i="33"/>
  <c r="CU42" i="33"/>
  <c r="CP42" i="33"/>
  <c r="IH42" i="33"/>
  <c r="V42" i="33"/>
  <c r="AR42" i="33" s="1"/>
  <c r="NO43" i="33"/>
  <c r="AZ43" i="33"/>
  <c r="BV43" i="33" s="1"/>
  <c r="AV130" i="32"/>
  <c r="AY130" i="32" s="1"/>
  <c r="DU130" i="32"/>
  <c r="DT131" i="32"/>
  <c r="DJ131" i="32" s="1"/>
  <c r="DO130" i="32"/>
  <c r="DP130" i="32" s="1"/>
  <c r="DW130" i="32"/>
  <c r="GE130" i="32"/>
  <c r="GB131" i="32"/>
  <c r="FR131" i="32" s="1"/>
  <c r="FW130" i="32"/>
  <c r="FX130" i="32" s="1"/>
  <c r="GC130" i="32"/>
  <c r="EJ130" i="32"/>
  <c r="ED130" i="32"/>
  <c r="EE130" i="32" s="1"/>
  <c r="EH130" i="32" s="1"/>
  <c r="EI131" i="32"/>
  <c r="DY131" i="32" s="1"/>
  <c r="EL130" i="32"/>
  <c r="IM130" i="32"/>
  <c r="IJ131" i="32"/>
  <c r="HZ131" i="32" s="1"/>
  <c r="IE130" i="32"/>
  <c r="IF130" i="32" s="1"/>
  <c r="IK130" i="32"/>
  <c r="FN130" i="32"/>
  <c r="FH130" i="32"/>
  <c r="FI130" i="32" s="1"/>
  <c r="FM131" i="32"/>
  <c r="FC131" i="32" s="1"/>
  <c r="FP130" i="32"/>
  <c r="HF131" i="32"/>
  <c r="GV131" i="32" s="1"/>
  <c r="HA130" i="32"/>
  <c r="HB130" i="32" s="1"/>
  <c r="HG130" i="32"/>
  <c r="HI130" i="32"/>
  <c r="JK88" i="32"/>
  <c r="JL89" i="32"/>
  <c r="JE89" i="32" s="1"/>
  <c r="JF89" i="32" s="1"/>
  <c r="JG89" i="32" s="1"/>
  <c r="JM88" i="32"/>
  <c r="KM88" i="32"/>
  <c r="KN88" i="32" s="1"/>
  <c r="KS88" i="32"/>
  <c r="KR89" i="32"/>
  <c r="KH89" i="32" s="1"/>
  <c r="BX130" i="32"/>
  <c r="BY131" i="32"/>
  <c r="BR131" i="32" s="1"/>
  <c r="BS131" i="32" s="1"/>
  <c r="BT131" i="32" s="1"/>
  <c r="BU131" i="32" s="1"/>
  <c r="EK129" i="32"/>
  <c r="LV89" i="32"/>
  <c r="LL89" i="32" s="1"/>
  <c r="LQ88" i="32"/>
  <c r="LR88" i="32" s="1"/>
  <c r="LW88" i="32"/>
  <c r="FA130" i="32"/>
  <c r="EX131" i="32"/>
  <c r="EN131" i="32" s="1"/>
  <c r="ES130" i="32"/>
  <c r="ET130" i="32" s="1"/>
  <c r="EY130" i="32"/>
  <c r="IY131" i="32"/>
  <c r="IO131" i="32" s="1"/>
  <c r="IT130" i="32"/>
  <c r="IU130" i="32" s="1"/>
  <c r="IX130" i="32" s="1"/>
  <c r="IZ130" i="32"/>
  <c r="JB130" i="32"/>
  <c r="CC130" i="32"/>
  <c r="DH130" i="32"/>
  <c r="CZ130" i="32"/>
  <c r="DA130" i="32" s="1"/>
  <c r="DE131" i="32"/>
  <c r="CU131" i="32" s="1"/>
  <c r="DF130" i="32"/>
  <c r="JA129" i="32"/>
  <c r="BL131" i="32"/>
  <c r="BB131" i="32" s="1"/>
  <c r="BG130" i="32"/>
  <c r="BH130" i="32" s="1"/>
  <c r="BI130" i="32"/>
  <c r="BM130" i="32"/>
  <c r="BO130" i="32"/>
  <c r="CR129" i="32"/>
  <c r="GS129" i="32"/>
  <c r="CK130" i="32"/>
  <c r="CL130" i="32" s="1"/>
  <c r="CQ130" i="32"/>
  <c r="CP131" i="32"/>
  <c r="CF131" i="32" s="1"/>
  <c r="CS130" i="32"/>
  <c r="AH39" i="32"/>
  <c r="AK39" i="32"/>
  <c r="X39" i="32"/>
  <c r="GQ131" i="32"/>
  <c r="GG131" i="32" s="1"/>
  <c r="GR130" i="32"/>
  <c r="GL130" i="32"/>
  <c r="GM130" i="32" s="1"/>
  <c r="GP130" i="32" s="1"/>
  <c r="GT130" i="32"/>
  <c r="HV130" i="32"/>
  <c r="HU131" i="32"/>
  <c r="HK131" i="32" s="1"/>
  <c r="HP130" i="32"/>
  <c r="HQ130" i="32" s="1"/>
  <c r="HT130" i="32" s="1"/>
  <c r="HX130" i="32"/>
  <c r="HW129" i="32"/>
  <c r="AN131" i="32"/>
  <c r="AO131" i="32" s="1"/>
  <c r="AP131" i="32" s="1"/>
  <c r="AQ131" i="32" s="1"/>
  <c r="KC89" i="32"/>
  <c r="JS89" i="32" s="1"/>
  <c r="JX88" i="32"/>
  <c r="JY88" i="32" s="1"/>
  <c r="KD88" i="32"/>
  <c r="LH88" i="32"/>
  <c r="LG89" i="32"/>
  <c r="KW89" i="32" s="1"/>
  <c r="LB88" i="32"/>
  <c r="LC88" i="32" s="1"/>
  <c r="NL43" i="33" l="1"/>
  <c r="IJ43" i="33" s="1"/>
  <c r="EN42" i="33"/>
  <c r="OH42" i="33"/>
  <c r="NT42" i="33"/>
  <c r="AF42" i="33" s="1"/>
  <c r="OP41" i="33"/>
  <c r="RC41" i="33"/>
  <c r="OO41" i="33"/>
  <c r="QS42" i="33"/>
  <c r="OE42" i="33"/>
  <c r="ML43" i="33"/>
  <c r="MR42" i="33"/>
  <c r="NA42" i="33"/>
  <c r="NB43" i="33"/>
  <c r="NI43" i="33"/>
  <c r="RD41" i="33"/>
  <c r="JS42" i="33"/>
  <c r="JJ42" i="33"/>
  <c r="JK42" i="33"/>
  <c r="JO42" i="33"/>
  <c r="LH42" i="33"/>
  <c r="NS42" i="33"/>
  <c r="AE42" i="33" s="1"/>
  <c r="BA42" i="33" s="1"/>
  <c r="GT42" i="33"/>
  <c r="QB42" i="33" s="1"/>
  <c r="PF42" i="33" s="1"/>
  <c r="DV42" i="33"/>
  <c r="FN42" i="33" s="1"/>
  <c r="JT42" i="33"/>
  <c r="NM43" i="33"/>
  <c r="QW42" i="33"/>
  <c r="QO43" i="33"/>
  <c r="PS43" i="33" s="1"/>
  <c r="IC43" i="33"/>
  <c r="HC42" i="33"/>
  <c r="ME43" i="33" s="1"/>
  <c r="HD43" i="33"/>
  <c r="QL43" i="33" s="1"/>
  <c r="PP43" i="33" s="1"/>
  <c r="GN43" i="33"/>
  <c r="PV43" i="33" s="1"/>
  <c r="OZ43" i="33" s="1"/>
  <c r="DQ42" i="33"/>
  <c r="FI42" i="33" s="1"/>
  <c r="DU42" i="33"/>
  <c r="FM42" i="33" s="1"/>
  <c r="DL42" i="33"/>
  <c r="FD42" i="33" s="1"/>
  <c r="DM42" i="33"/>
  <c r="FE42" i="33" s="1"/>
  <c r="CK43" i="33"/>
  <c r="CR43" i="33"/>
  <c r="BN42" i="33"/>
  <c r="IM43" i="33"/>
  <c r="AA43" i="33"/>
  <c r="AX131" i="32"/>
  <c r="AW132" i="32"/>
  <c r="AM132" i="32" s="1"/>
  <c r="AR131" i="32"/>
  <c r="AS131" i="32" s="1"/>
  <c r="AT131" i="32"/>
  <c r="AZ131" i="32"/>
  <c r="AF39" i="32"/>
  <c r="Y39" i="32"/>
  <c r="DB130" i="32"/>
  <c r="DC131" i="32"/>
  <c r="CV131" i="32" s="1"/>
  <c r="CW131" i="32" s="1"/>
  <c r="CX131" i="32" s="1"/>
  <c r="CY131" i="32" s="1"/>
  <c r="DD130" i="32"/>
  <c r="LD88" i="32"/>
  <c r="LE89" i="32"/>
  <c r="KX89" i="32" s="1"/>
  <c r="KY89" i="32" s="1"/>
  <c r="KZ89" i="32" s="1"/>
  <c r="LF88" i="32"/>
  <c r="JZ88" i="32"/>
  <c r="KA89" i="32"/>
  <c r="JT89" i="32" s="1"/>
  <c r="JU89" i="32" s="1"/>
  <c r="JV89" i="32" s="1"/>
  <c r="KB88" i="32"/>
  <c r="HW130" i="32"/>
  <c r="HS131" i="32"/>
  <c r="HL131" i="32" s="1"/>
  <c r="HM131" i="32" s="1"/>
  <c r="HN131" i="32" s="1"/>
  <c r="HO131" i="32" s="1"/>
  <c r="HR130" i="32"/>
  <c r="GN130" i="32"/>
  <c r="GO131" i="32"/>
  <c r="GH131" i="32" s="1"/>
  <c r="GI131" i="32" s="1"/>
  <c r="GJ131" i="32" s="1"/>
  <c r="GK131" i="32" s="1"/>
  <c r="EU130" i="32"/>
  <c r="EV131" i="32"/>
  <c r="EO131" i="32" s="1"/>
  <c r="EP131" i="32" s="1"/>
  <c r="EQ131" i="32" s="1"/>
  <c r="ER131" i="32" s="1"/>
  <c r="EW130" i="32"/>
  <c r="LS88" i="32"/>
  <c r="LT89" i="32"/>
  <c r="LM89" i="32" s="1"/>
  <c r="LN89" i="32" s="1"/>
  <c r="LO89" i="32" s="1"/>
  <c r="LU88" i="32"/>
  <c r="EK130" i="32"/>
  <c r="KO88" i="32"/>
  <c r="KP89" i="32"/>
  <c r="KI89" i="32" s="1"/>
  <c r="KJ89" i="32" s="1"/>
  <c r="KK89" i="32" s="1"/>
  <c r="KQ88" i="32"/>
  <c r="JP88" i="32"/>
  <c r="IG130" i="32"/>
  <c r="IH131" i="32"/>
  <c r="IA131" i="32" s="1"/>
  <c r="IB131" i="32" s="1"/>
  <c r="IC131" i="32" s="1"/>
  <c r="ID131" i="32" s="1"/>
  <c r="II130" i="32"/>
  <c r="FY130" i="32"/>
  <c r="FZ131" i="32"/>
  <c r="FS131" i="32" s="1"/>
  <c r="FT131" i="32" s="1"/>
  <c r="FU131" i="32" s="1"/>
  <c r="FV131" i="32" s="1"/>
  <c r="GA130" i="32"/>
  <c r="DQ130" i="32"/>
  <c r="DR131" i="32"/>
  <c r="DK131" i="32" s="1"/>
  <c r="DL131" i="32" s="1"/>
  <c r="DM131" i="32" s="1"/>
  <c r="DN131" i="32" s="1"/>
  <c r="DS130" i="32"/>
  <c r="CD131" i="32"/>
  <c r="BV131" i="32"/>
  <c r="BW131" i="32" s="1"/>
  <c r="CB131" i="32"/>
  <c r="CA132" i="32"/>
  <c r="BQ132" i="32" s="1"/>
  <c r="BJ131" i="32"/>
  <c r="BC131" i="32" s="1"/>
  <c r="BD131" i="32" s="1"/>
  <c r="BE131" i="32" s="1"/>
  <c r="BF131" i="32" s="1"/>
  <c r="BK130" i="32"/>
  <c r="IV130" i="32"/>
  <c r="IW131" i="32"/>
  <c r="IP131" i="32" s="1"/>
  <c r="IQ131" i="32" s="1"/>
  <c r="IR131" i="32" s="1"/>
  <c r="IS131" i="32" s="1"/>
  <c r="FJ130" i="32"/>
  <c r="FK131" i="32"/>
  <c r="FD131" i="32" s="1"/>
  <c r="FE131" i="32" s="1"/>
  <c r="FF131" i="32" s="1"/>
  <c r="FG131" i="32" s="1"/>
  <c r="FL130" i="32"/>
  <c r="EG131" i="32"/>
  <c r="DZ131" i="32" s="1"/>
  <c r="EA131" i="32" s="1"/>
  <c r="EB131" i="32" s="1"/>
  <c r="EC131" i="32" s="1"/>
  <c r="EF130" i="32"/>
  <c r="CM130" i="32"/>
  <c r="CN131" i="32"/>
  <c r="CG131" i="32" s="1"/>
  <c r="CH131" i="32" s="1"/>
  <c r="CI131" i="32" s="1"/>
  <c r="CJ131" i="32" s="1"/>
  <c r="JH89" i="32"/>
  <c r="JQ89" i="32"/>
  <c r="HD131" i="32"/>
  <c r="GW131" i="32" s="1"/>
  <c r="GX131" i="32" s="1"/>
  <c r="GY131" i="32" s="1"/>
  <c r="GZ131" i="32" s="1"/>
  <c r="HC130" i="32"/>
  <c r="HE130" i="32"/>
  <c r="GS130" i="32"/>
  <c r="JA130" i="32"/>
  <c r="CO130" i="32"/>
  <c r="X43" i="33" l="1"/>
  <c r="EF42" i="33"/>
  <c r="IG43" i="33"/>
  <c r="IQ42" i="33"/>
  <c r="EP43" i="33"/>
  <c r="IR42" i="33"/>
  <c r="DZ43" i="33"/>
  <c r="ES43" i="33"/>
  <c r="LM43" i="33"/>
  <c r="KQ43" i="33" s="1"/>
  <c r="MT42" i="33"/>
  <c r="NC42" i="33"/>
  <c r="MY42" i="33"/>
  <c r="MU42" i="33"/>
  <c r="ND42" i="33"/>
  <c r="U43" i="33"/>
  <c r="AQ43" i="33" s="1"/>
  <c r="GF42" i="33"/>
  <c r="OR42" i="33" s="1"/>
  <c r="KL42" i="33"/>
  <c r="JE43" i="33"/>
  <c r="JL43" i="33"/>
  <c r="KZ42" i="33"/>
  <c r="HP42" i="33"/>
  <c r="LV43" i="33"/>
  <c r="HF42" i="33"/>
  <c r="IB42" i="33" s="1"/>
  <c r="IK43" i="33"/>
  <c r="Y43" i="33"/>
  <c r="AU43" i="33" s="1"/>
  <c r="BQ43" i="33" s="1"/>
  <c r="CM43" i="33" s="1"/>
  <c r="HY42" i="33"/>
  <c r="HE42" i="33"/>
  <c r="QM42" i="33" s="1"/>
  <c r="PQ42" i="33" s="1"/>
  <c r="QK42" i="33"/>
  <c r="PO42" i="33" s="1"/>
  <c r="GW42" i="33"/>
  <c r="QE42" i="33" s="1"/>
  <c r="PI42" i="33" s="1"/>
  <c r="LP44" i="33"/>
  <c r="HJ43" i="33"/>
  <c r="HA42" i="33"/>
  <c r="QI42" i="33" s="1"/>
  <c r="PM42" i="33" s="1"/>
  <c r="MF44" i="33"/>
  <c r="HZ43" i="33"/>
  <c r="GV42" i="33"/>
  <c r="QD42" i="33" s="1"/>
  <c r="PH42" i="33" s="1"/>
  <c r="DN43" i="33"/>
  <c r="FF43" i="33" s="1"/>
  <c r="DG43" i="33"/>
  <c r="EY43" i="33" s="1"/>
  <c r="KT43" i="33"/>
  <c r="CJ42" i="33"/>
  <c r="BW42" i="33"/>
  <c r="AT43" i="33"/>
  <c r="BP43" i="33" s="1"/>
  <c r="BB42" i="33"/>
  <c r="BX42" i="33" s="1"/>
  <c r="AW43" i="33"/>
  <c r="BS43" i="33" s="1"/>
  <c r="BM131" i="32"/>
  <c r="BL132" i="32"/>
  <c r="BB132" i="32" s="1"/>
  <c r="BG131" i="32"/>
  <c r="BH131" i="32" s="1"/>
  <c r="BJ132" i="32" s="1"/>
  <c r="BO131" i="32"/>
  <c r="BI131" i="32"/>
  <c r="IT131" i="32"/>
  <c r="IU131" i="32" s="1"/>
  <c r="IY132" i="32"/>
  <c r="IO132" i="32" s="1"/>
  <c r="JB131" i="32"/>
  <c r="IZ131" i="32"/>
  <c r="FM132" i="32"/>
  <c r="FC132" i="32" s="1"/>
  <c r="FN131" i="32"/>
  <c r="FH131" i="32"/>
  <c r="FI131" i="32" s="1"/>
  <c r="FL131" i="32" s="1"/>
  <c r="FP131" i="32"/>
  <c r="HF132" i="32"/>
  <c r="GV132" i="32" s="1"/>
  <c r="HG131" i="32"/>
  <c r="HI131" i="32"/>
  <c r="HA131" i="32"/>
  <c r="HB131" i="32" s="1"/>
  <c r="HE131" i="32" s="1"/>
  <c r="LA89" i="32"/>
  <c r="LJ89" i="32"/>
  <c r="DU131" i="32"/>
  <c r="DT132" i="32"/>
  <c r="DJ132" i="32" s="1"/>
  <c r="DO131" i="32"/>
  <c r="DP131" i="32" s="1"/>
  <c r="DS131" i="32" s="1"/>
  <c r="DW131" i="32"/>
  <c r="HP131" i="32"/>
  <c r="HQ131" i="32" s="1"/>
  <c r="HV131" i="32"/>
  <c r="HU132" i="32"/>
  <c r="HK132" i="32" s="1"/>
  <c r="HX131" i="32"/>
  <c r="GC131" i="32"/>
  <c r="GB132" i="32"/>
  <c r="FR132" i="32" s="1"/>
  <c r="GE131" i="32"/>
  <c r="FW131" i="32"/>
  <c r="FX131" i="32" s="1"/>
  <c r="GA131" i="32" s="1"/>
  <c r="IL130" i="32"/>
  <c r="EZ130" i="32"/>
  <c r="AE40" i="32"/>
  <c r="Z39" i="32"/>
  <c r="AC39" i="32" s="1"/>
  <c r="AJ39" i="32"/>
  <c r="AU132" i="32"/>
  <c r="AN132" i="32" s="1"/>
  <c r="AO132" i="32" s="1"/>
  <c r="AP132" i="32" s="1"/>
  <c r="AQ132" i="32" s="1"/>
  <c r="AV131" i="32"/>
  <c r="GL131" i="32"/>
  <c r="GM131" i="32" s="1"/>
  <c r="GR131" i="32"/>
  <c r="GQ132" i="32"/>
  <c r="GG132" i="32" s="1"/>
  <c r="GT131" i="32"/>
  <c r="LX88" i="32"/>
  <c r="ED131" i="32"/>
  <c r="EE131" i="32" s="1"/>
  <c r="EJ131" i="32"/>
  <c r="EI132" i="32"/>
  <c r="DY132" i="32" s="1"/>
  <c r="EL131" i="32"/>
  <c r="ES131" i="32"/>
  <c r="ET131" i="32" s="1"/>
  <c r="EW131" i="32" s="1"/>
  <c r="EY131" i="32"/>
  <c r="EX132" i="32"/>
  <c r="EN132" i="32" s="1"/>
  <c r="FA131" i="32"/>
  <c r="JI89" i="32"/>
  <c r="JJ89" i="32" s="1"/>
  <c r="JN90" i="32"/>
  <c r="JD90" i="32" s="1"/>
  <c r="JO89" i="32"/>
  <c r="LJ43" i="33"/>
  <c r="GD130" i="32"/>
  <c r="KT88" i="32"/>
  <c r="DE132" i="32"/>
  <c r="CU132" i="32" s="1"/>
  <c r="CZ131" i="32"/>
  <c r="DA131" i="32" s="1"/>
  <c r="DD131" i="32" s="1"/>
  <c r="DF131" i="32"/>
  <c r="DH131" i="32"/>
  <c r="BX131" i="32"/>
  <c r="BY132" i="32"/>
  <c r="BR132" i="32" s="1"/>
  <c r="BS132" i="32" s="1"/>
  <c r="BT132" i="32" s="1"/>
  <c r="BU132" i="32" s="1"/>
  <c r="BZ131" i="32"/>
  <c r="KE88" i="32"/>
  <c r="LY89" i="32"/>
  <c r="LP89" i="32"/>
  <c r="KL89" i="32"/>
  <c r="KU89" i="32"/>
  <c r="JW89" i="32"/>
  <c r="KF89" i="32"/>
  <c r="CR130" i="32"/>
  <c r="CK131" i="32"/>
  <c r="CL131" i="32" s="1"/>
  <c r="CQ131" i="32"/>
  <c r="CP132" i="32"/>
  <c r="CF132" i="32" s="1"/>
  <c r="CS131" i="32"/>
  <c r="HH130" i="32"/>
  <c r="IJ132" i="32"/>
  <c r="HZ132" i="32" s="1"/>
  <c r="IE131" i="32"/>
  <c r="IF131" i="32" s="1"/>
  <c r="II131" i="32" s="1"/>
  <c r="IK131" i="32"/>
  <c r="IM131" i="32"/>
  <c r="FO130" i="32"/>
  <c r="BN130" i="32"/>
  <c r="DV130" i="32"/>
  <c r="LI88" i="32"/>
  <c r="DG130" i="32"/>
  <c r="EM42" i="33" l="1"/>
  <c r="EO42" i="33"/>
  <c r="EH42" i="33"/>
  <c r="EQ42" i="33"/>
  <c r="EI42" i="33"/>
  <c r="GK43" i="33"/>
  <c r="MV43" i="33"/>
  <c r="GQ43" i="33"/>
  <c r="PY43" i="33" s="1"/>
  <c r="PC43" i="33" s="1"/>
  <c r="BM43" i="33"/>
  <c r="CI43" i="33" s="1"/>
  <c r="JX43" i="33"/>
  <c r="GH43" i="33"/>
  <c r="KN43" i="33"/>
  <c r="FX42" i="33"/>
  <c r="KD42" i="33"/>
  <c r="NV43" i="33"/>
  <c r="RF42" i="33"/>
  <c r="MO43" i="33"/>
  <c r="JG43" i="33"/>
  <c r="JD42" i="33"/>
  <c r="MH43" i="33"/>
  <c r="QN42" i="33"/>
  <c r="PR42" i="33" s="1"/>
  <c r="FR43" i="33"/>
  <c r="OD43" i="33" s="1"/>
  <c r="LC42" i="33"/>
  <c r="LY43" i="33"/>
  <c r="HS42" i="33"/>
  <c r="MG43" i="33"/>
  <c r="MC43" i="33"/>
  <c r="IA42" i="33"/>
  <c r="GX43" i="33"/>
  <c r="HT43" i="33" s="1"/>
  <c r="HW42" i="33"/>
  <c r="LX43" i="33"/>
  <c r="HR42" i="33"/>
  <c r="DF42" i="33"/>
  <c r="EX42" i="33" s="1"/>
  <c r="DI43" i="33"/>
  <c r="FA43" i="33" s="1"/>
  <c r="CO43" i="33"/>
  <c r="CT42" i="33"/>
  <c r="CL43" i="33"/>
  <c r="CS42" i="33"/>
  <c r="LB42" i="33"/>
  <c r="BK131" i="32"/>
  <c r="BN131" i="32" s="1"/>
  <c r="BC132" i="32"/>
  <c r="BD132" i="32" s="1"/>
  <c r="BE132" i="32" s="1"/>
  <c r="BF132" i="32" s="1"/>
  <c r="IL131" i="32"/>
  <c r="CD132" i="32"/>
  <c r="CA133" i="32"/>
  <c r="BQ133" i="32" s="1"/>
  <c r="CB132" i="32"/>
  <c r="BV132" i="32"/>
  <c r="BW132" i="32" s="1"/>
  <c r="BZ132" i="32" s="1"/>
  <c r="AR132" i="32"/>
  <c r="AS132" i="32" s="1"/>
  <c r="AU133" i="32" s="1"/>
  <c r="AX132" i="32"/>
  <c r="AW133" i="32"/>
  <c r="AM133" i="32" s="1"/>
  <c r="AT132" i="32"/>
  <c r="AZ132" i="32"/>
  <c r="CM131" i="32"/>
  <c r="CN132" i="32"/>
  <c r="CG132" i="32" s="1"/>
  <c r="CH132" i="32" s="1"/>
  <c r="CI132" i="32" s="1"/>
  <c r="CJ132" i="32" s="1"/>
  <c r="HR131" i="32"/>
  <c r="HS132" i="32"/>
  <c r="HL132" i="32" s="1"/>
  <c r="HM132" i="32" s="1"/>
  <c r="HN132" i="32" s="1"/>
  <c r="HO132" i="32" s="1"/>
  <c r="HT131" i="32"/>
  <c r="FJ131" i="32"/>
  <c r="FK132" i="32"/>
  <c r="FD132" i="32" s="1"/>
  <c r="FE132" i="32" s="1"/>
  <c r="FF132" i="32" s="1"/>
  <c r="FG132" i="32" s="1"/>
  <c r="CO131" i="32"/>
  <c r="DB131" i="32"/>
  <c r="DC132" i="32"/>
  <c r="CV132" i="32" s="1"/>
  <c r="CW132" i="32" s="1"/>
  <c r="CX132" i="32" s="1"/>
  <c r="CY132" i="32" s="1"/>
  <c r="LI42" i="33"/>
  <c r="GD131" i="32"/>
  <c r="AI39" i="32"/>
  <c r="FY131" i="32"/>
  <c r="FZ132" i="32"/>
  <c r="FS132" i="32" s="1"/>
  <c r="FT132" i="32" s="1"/>
  <c r="FU132" i="32" s="1"/>
  <c r="FV132" i="32" s="1"/>
  <c r="DG131" i="32"/>
  <c r="DV131" i="32"/>
  <c r="KD89" i="32"/>
  <c r="JX89" i="32"/>
  <c r="JY89" i="32" s="1"/>
  <c r="KC90" i="32"/>
  <c r="JS90" i="32" s="1"/>
  <c r="LQ89" i="32"/>
  <c r="LR89" i="32" s="1"/>
  <c r="LV90" i="32"/>
  <c r="LL90" i="32" s="1"/>
  <c r="LW89" i="32"/>
  <c r="FO131" i="32"/>
  <c r="JK89" i="32"/>
  <c r="JL90" i="32"/>
  <c r="JE90" i="32" s="1"/>
  <c r="JF90" i="32" s="1"/>
  <c r="JG90" i="32" s="1"/>
  <c r="JM89" i="32"/>
  <c r="GN131" i="32"/>
  <c r="GO132" i="32"/>
  <c r="GH132" i="32" s="1"/>
  <c r="GI132" i="32" s="1"/>
  <c r="GJ132" i="32" s="1"/>
  <c r="GK132" i="32" s="1"/>
  <c r="GP131" i="32"/>
  <c r="EZ131" i="32"/>
  <c r="DQ131" i="32"/>
  <c r="DR132" i="32"/>
  <c r="DK132" i="32" s="1"/>
  <c r="DL132" i="32" s="1"/>
  <c r="DM132" i="32" s="1"/>
  <c r="DN132" i="32" s="1"/>
  <c r="LB89" i="32"/>
  <c r="LC89" i="32" s="1"/>
  <c r="LG90" i="32"/>
  <c r="KW90" i="32" s="1"/>
  <c r="LH89" i="32"/>
  <c r="IV131" i="32"/>
  <c r="IW132" i="32"/>
  <c r="IP132" i="32" s="1"/>
  <c r="IQ132" i="32" s="1"/>
  <c r="IR132" i="32" s="1"/>
  <c r="IS132" i="32" s="1"/>
  <c r="IX131" i="32"/>
  <c r="HH131" i="32"/>
  <c r="KR90" i="32"/>
  <c r="KH90" i="32" s="1"/>
  <c r="KM89" i="32"/>
  <c r="KN89" i="32" s="1"/>
  <c r="KS89" i="32"/>
  <c r="CC131" i="32"/>
  <c r="IG131" i="32"/>
  <c r="IH132" i="32"/>
  <c r="IA132" i="32" s="1"/>
  <c r="IB132" i="32" s="1"/>
  <c r="IC132" i="32" s="1"/>
  <c r="ID132" i="32" s="1"/>
  <c r="LG42" i="33"/>
  <c r="LK42" i="33"/>
  <c r="EV132" i="32"/>
  <c r="EO132" i="32" s="1"/>
  <c r="EP132" i="32" s="1"/>
  <c r="EQ132" i="32" s="1"/>
  <c r="ER132" i="32" s="1"/>
  <c r="EU131" i="32"/>
  <c r="EG132" i="32"/>
  <c r="DZ132" i="32" s="1"/>
  <c r="EA132" i="32" s="1"/>
  <c r="EB132" i="32" s="1"/>
  <c r="EC132" i="32" s="1"/>
  <c r="EF131" i="32"/>
  <c r="EH131" i="32"/>
  <c r="AY131" i="32"/>
  <c r="HC131" i="32"/>
  <c r="HD132" i="32"/>
  <c r="GW132" i="32" s="1"/>
  <c r="GX132" i="32" s="1"/>
  <c r="GY132" i="32" s="1"/>
  <c r="GZ132" i="32" s="1"/>
  <c r="ER42" i="33" l="1"/>
  <c r="EC43" i="33"/>
  <c r="RK43" i="33"/>
  <c r="OW43" i="33"/>
  <c r="NN43" i="33"/>
  <c r="OJ42" i="33"/>
  <c r="RH43" i="33"/>
  <c r="OT43" i="33"/>
  <c r="OA44" i="33"/>
  <c r="HM43" i="33"/>
  <c r="LS44" i="33"/>
  <c r="MQ43" i="33"/>
  <c r="MN42" i="33"/>
  <c r="GI42" i="33"/>
  <c r="KO42" i="33"/>
  <c r="GE42" i="33"/>
  <c r="KK42" i="33"/>
  <c r="FZ42" i="33"/>
  <c r="OL42" i="33" s="1"/>
  <c r="KF42" i="33"/>
  <c r="GA42" i="33"/>
  <c r="KG42" i="33"/>
  <c r="QX42" i="33"/>
  <c r="GG42" i="33"/>
  <c r="OS42" i="33" s="1"/>
  <c r="KM42" i="33"/>
  <c r="AH43" i="33"/>
  <c r="BD43" i="33" s="1"/>
  <c r="BZ43" i="33" s="1"/>
  <c r="CV43" i="33" s="1"/>
  <c r="IT43" i="33"/>
  <c r="JM42" i="33"/>
  <c r="JC43" i="33"/>
  <c r="JF43" i="33"/>
  <c r="JN42" i="33"/>
  <c r="LL42" i="33"/>
  <c r="JI43" i="33"/>
  <c r="NH44" i="33"/>
  <c r="QR43" i="33"/>
  <c r="LZ44" i="33"/>
  <c r="QF43" i="33"/>
  <c r="PJ43" i="33" s="1"/>
  <c r="GP42" i="33"/>
  <c r="PX42" i="33" s="1"/>
  <c r="PB42" i="33" s="1"/>
  <c r="GS43" i="33"/>
  <c r="LU44" i="33" s="1"/>
  <c r="DK43" i="33"/>
  <c r="FC43" i="33" s="1"/>
  <c r="DO42" i="33"/>
  <c r="FG42" i="33" s="1"/>
  <c r="DE43" i="33"/>
  <c r="EW43" i="33" s="1"/>
  <c r="DP42" i="33"/>
  <c r="FH42" i="33" s="1"/>
  <c r="DH43" i="33"/>
  <c r="EZ43" i="33" s="1"/>
  <c r="NX44" i="33"/>
  <c r="AV132" i="32"/>
  <c r="AY132" i="32" s="1"/>
  <c r="AN133" i="32"/>
  <c r="AO133" i="32" s="1"/>
  <c r="AP133" i="32" s="1"/>
  <c r="AQ133" i="32" s="1"/>
  <c r="IE132" i="32"/>
  <c r="IF132" i="32" s="1"/>
  <c r="IK132" i="32"/>
  <c r="IJ133" i="32"/>
  <c r="HZ133" i="32" s="1"/>
  <c r="IM132" i="32"/>
  <c r="ES132" i="32"/>
  <c r="ET132" i="32" s="1"/>
  <c r="EY132" i="32"/>
  <c r="EX133" i="32"/>
  <c r="EN133" i="32" s="1"/>
  <c r="FA132" i="32"/>
  <c r="HF133" i="32"/>
  <c r="GV133" i="32" s="1"/>
  <c r="HG132" i="32"/>
  <c r="HA132" i="32"/>
  <c r="HB132" i="32" s="1"/>
  <c r="HI132" i="32"/>
  <c r="GQ133" i="32"/>
  <c r="GG133" i="32" s="1"/>
  <c r="GT132" i="32"/>
  <c r="GL132" i="32"/>
  <c r="GM132" i="32" s="1"/>
  <c r="GP132" i="32" s="1"/>
  <c r="GR132" i="32"/>
  <c r="DO132" i="32"/>
  <c r="DP132" i="32" s="1"/>
  <c r="DT133" i="32"/>
  <c r="DJ133" i="32" s="1"/>
  <c r="DU132" i="32"/>
  <c r="DW132" i="32"/>
  <c r="ED132" i="32"/>
  <c r="EE132" i="32" s="1"/>
  <c r="EH132" i="32" s="1"/>
  <c r="EL132" i="32"/>
  <c r="EI133" i="32"/>
  <c r="DY133" i="32" s="1"/>
  <c r="EJ132" i="32"/>
  <c r="FM133" i="32"/>
  <c r="FC133" i="32" s="1"/>
  <c r="FH132" i="32"/>
  <c r="FI132" i="32" s="1"/>
  <c r="FP132" i="32"/>
  <c r="FN132" i="32"/>
  <c r="KW43" i="33"/>
  <c r="AG40" i="32"/>
  <c r="AD39" i="32"/>
  <c r="EK131" i="32"/>
  <c r="LT90" i="32"/>
  <c r="LM90" i="32" s="1"/>
  <c r="LN90" i="32" s="1"/>
  <c r="LO90" i="32" s="1"/>
  <c r="LS89" i="32"/>
  <c r="LU89" i="32"/>
  <c r="IZ132" i="32"/>
  <c r="IT132" i="32"/>
  <c r="IU132" i="32" s="1"/>
  <c r="IX132" i="32" s="1"/>
  <c r="JB132" i="32"/>
  <c r="IY133" i="32"/>
  <c r="IO133" i="32" s="1"/>
  <c r="CR131" i="32"/>
  <c r="HP132" i="32"/>
  <c r="HQ132" i="32" s="1"/>
  <c r="HT132" i="32" s="1"/>
  <c r="HX132" i="32"/>
  <c r="HV132" i="32"/>
  <c r="HU133" i="32"/>
  <c r="HK133" i="32" s="1"/>
  <c r="GS131" i="32"/>
  <c r="JP89" i="32"/>
  <c r="DF132" i="32"/>
  <c r="DE133" i="32"/>
  <c r="CU133" i="32" s="1"/>
  <c r="CZ132" i="32"/>
  <c r="DA132" i="32" s="1"/>
  <c r="DH132" i="32"/>
  <c r="HW131" i="32"/>
  <c r="BX132" i="32"/>
  <c r="BY133" i="32"/>
  <c r="BR133" i="32" s="1"/>
  <c r="BS133" i="32" s="1"/>
  <c r="BT133" i="32" s="1"/>
  <c r="BU133" i="32" s="1"/>
  <c r="CC132" i="32"/>
  <c r="JA131" i="32"/>
  <c r="JH90" i="32"/>
  <c r="JQ90" i="32"/>
  <c r="FW132" i="32"/>
  <c r="FX132" i="32" s="1"/>
  <c r="GE132" i="32"/>
  <c r="GB133" i="32"/>
  <c r="FR133" i="32" s="1"/>
  <c r="GC132" i="32"/>
  <c r="KO89" i="32"/>
  <c r="KP90" i="32"/>
  <c r="KI90" i="32" s="1"/>
  <c r="KJ90" i="32" s="1"/>
  <c r="KK90" i="32" s="1"/>
  <c r="KQ89" i="32"/>
  <c r="BM132" i="32"/>
  <c r="BI132" i="32"/>
  <c r="BL133" i="32"/>
  <c r="BB133" i="32" s="1"/>
  <c r="BG132" i="32"/>
  <c r="BH132" i="32" s="1"/>
  <c r="BO132" i="32"/>
  <c r="LD89" i="32"/>
  <c r="LE90" i="32"/>
  <c r="KX90" i="32" s="1"/>
  <c r="KY90" i="32" s="1"/>
  <c r="KZ90" i="32" s="1"/>
  <c r="LF89" i="32"/>
  <c r="CP133" i="32"/>
  <c r="CF133" i="32" s="1"/>
  <c r="CS132" i="32"/>
  <c r="CK132" i="32"/>
  <c r="CL132" i="32" s="1"/>
  <c r="CQ132" i="32"/>
  <c r="JZ89" i="32"/>
  <c r="KA90" i="32"/>
  <c r="JT90" i="32" s="1"/>
  <c r="JU90" i="32" s="1"/>
  <c r="JV90" i="32" s="1"/>
  <c r="KB89" i="32"/>
  <c r="Z43" i="33" l="1"/>
  <c r="AV43" i="33" s="1"/>
  <c r="EJ43" i="33"/>
  <c r="T44" i="33"/>
  <c r="AP44" i="33" s="1"/>
  <c r="IY44" i="33"/>
  <c r="EB42" i="33"/>
  <c r="IL43" i="33"/>
  <c r="RI42" i="33"/>
  <c r="OU42" i="33"/>
  <c r="NQ43" i="33"/>
  <c r="OM42" i="33"/>
  <c r="RE42" i="33"/>
  <c r="OQ42" i="33"/>
  <c r="AM44" i="33"/>
  <c r="BI44" i="33" s="1"/>
  <c r="CE44" i="33" s="1"/>
  <c r="DA44" i="33" s="1"/>
  <c r="MM43" i="33"/>
  <c r="GR43" i="33"/>
  <c r="PZ43" i="33" s="1"/>
  <c r="PD43" i="33" s="1"/>
  <c r="MS43" i="33"/>
  <c r="MW42" i="33"/>
  <c r="MX42" i="33"/>
  <c r="QZ42" i="33"/>
  <c r="RG42" i="33"/>
  <c r="NP43" i="33"/>
  <c r="FU43" i="33"/>
  <c r="KA43" i="33"/>
  <c r="GJ42" i="33"/>
  <c r="KP42" i="33"/>
  <c r="RA42" i="33"/>
  <c r="MP43" i="33"/>
  <c r="IF44" i="33"/>
  <c r="JP43" i="33"/>
  <c r="LR43" i="33"/>
  <c r="LD43" i="33"/>
  <c r="QA43" i="33"/>
  <c r="PE43" i="33" s="1"/>
  <c r="KV42" i="33"/>
  <c r="HL42" i="33"/>
  <c r="GU43" i="33"/>
  <c r="HQ43" i="33" s="1"/>
  <c r="HO43" i="33"/>
  <c r="GO43" i="33"/>
  <c r="HK43" i="33" s="1"/>
  <c r="DR43" i="33"/>
  <c r="FJ43" i="33" s="1"/>
  <c r="GZ42" i="33"/>
  <c r="MB43" i="33" s="1"/>
  <c r="GY42" i="33"/>
  <c r="HU42" i="33" s="1"/>
  <c r="AJ44" i="33"/>
  <c r="BF44" i="33" s="1"/>
  <c r="IV44" i="33"/>
  <c r="NY43" i="33"/>
  <c r="NU43" i="33"/>
  <c r="NW43" i="33"/>
  <c r="LP90" i="32"/>
  <c r="LY90" i="32"/>
  <c r="JW90" i="32"/>
  <c r="KF90" i="32"/>
  <c r="CA134" i="32"/>
  <c r="BQ134" i="32" s="1"/>
  <c r="CB133" i="32"/>
  <c r="BV133" i="32"/>
  <c r="BW133" i="32" s="1"/>
  <c r="CD133" i="32"/>
  <c r="KU90" i="32"/>
  <c r="KL90" i="32"/>
  <c r="HW132" i="32"/>
  <c r="CM132" i="32"/>
  <c r="CN133" i="32"/>
  <c r="CG133" i="32" s="1"/>
  <c r="CH133" i="32" s="1"/>
  <c r="CI133" i="32" s="1"/>
  <c r="CJ133" i="32" s="1"/>
  <c r="LI89" i="32"/>
  <c r="KT89" i="32"/>
  <c r="JA132" i="32"/>
  <c r="GS132" i="32"/>
  <c r="EK132" i="32"/>
  <c r="EF132" i="32"/>
  <c r="EG133" i="32"/>
  <c r="DZ133" i="32" s="1"/>
  <c r="EA133" i="32" s="1"/>
  <c r="EB133" i="32" s="1"/>
  <c r="EC133" i="32" s="1"/>
  <c r="DQ132" i="32"/>
  <c r="DR133" i="32"/>
  <c r="DK133" i="32" s="1"/>
  <c r="DL133" i="32" s="1"/>
  <c r="DM133" i="32" s="1"/>
  <c r="DN133" i="32" s="1"/>
  <c r="DS132" i="32"/>
  <c r="EU132" i="32"/>
  <c r="EV133" i="32"/>
  <c r="EO133" i="32" s="1"/>
  <c r="EP133" i="32" s="1"/>
  <c r="EQ133" i="32" s="1"/>
  <c r="ER133" i="32" s="1"/>
  <c r="EW132" i="32"/>
  <c r="FY132" i="32"/>
  <c r="FZ133" i="32"/>
  <c r="FS133" i="32" s="1"/>
  <c r="FT133" i="32" s="1"/>
  <c r="FU133" i="32" s="1"/>
  <c r="FV133" i="32" s="1"/>
  <c r="GA132" i="32"/>
  <c r="LJ90" i="32"/>
  <c r="LA90" i="32"/>
  <c r="FJ132" i="32"/>
  <c r="FK133" i="32"/>
  <c r="FD133" i="32" s="1"/>
  <c r="FE133" i="32" s="1"/>
  <c r="FF133" i="32" s="1"/>
  <c r="FG133" i="32" s="1"/>
  <c r="FL132" i="32"/>
  <c r="AW134" i="32"/>
  <c r="AM134" i="32" s="1"/>
  <c r="AT133" i="32"/>
  <c r="AR133" i="32"/>
  <c r="AS133" i="32" s="1"/>
  <c r="AX133" i="32"/>
  <c r="AZ133" i="32"/>
  <c r="BJ133" i="32"/>
  <c r="BC133" i="32" s="1"/>
  <c r="BD133" i="32" s="1"/>
  <c r="BE133" i="32" s="1"/>
  <c r="BF133" i="32" s="1"/>
  <c r="BK132" i="32"/>
  <c r="KE89" i="32"/>
  <c r="IV132" i="32"/>
  <c r="IW133" i="32"/>
  <c r="IP133" i="32" s="1"/>
  <c r="IQ133" i="32" s="1"/>
  <c r="IR133" i="32" s="1"/>
  <c r="IS133" i="32" s="1"/>
  <c r="S40" i="32"/>
  <c r="T40" i="32" s="1"/>
  <c r="AA40" i="32"/>
  <c r="DB132" i="32"/>
  <c r="DC133" i="32"/>
  <c r="CV133" i="32" s="1"/>
  <c r="CW133" i="32" s="1"/>
  <c r="CX133" i="32" s="1"/>
  <c r="CY133" i="32" s="1"/>
  <c r="DD132" i="32"/>
  <c r="JN91" i="32"/>
  <c r="JD91" i="32" s="1"/>
  <c r="JO90" i="32"/>
  <c r="JI90" i="32"/>
  <c r="JJ90" i="32" s="1"/>
  <c r="HR132" i="32"/>
  <c r="HS133" i="32"/>
  <c r="HL133" i="32" s="1"/>
  <c r="HM133" i="32" s="1"/>
  <c r="HN133" i="32" s="1"/>
  <c r="HO133" i="32" s="1"/>
  <c r="CO132" i="32"/>
  <c r="LX89" i="32"/>
  <c r="GN132" i="32"/>
  <c r="GO133" i="32"/>
  <c r="GH133" i="32" s="1"/>
  <c r="GI133" i="32" s="1"/>
  <c r="GJ133" i="32" s="1"/>
  <c r="GK133" i="32" s="1"/>
  <c r="HC132" i="32"/>
  <c r="HD133" i="32"/>
  <c r="GW133" i="32" s="1"/>
  <c r="GX133" i="32" s="1"/>
  <c r="GY133" i="32" s="1"/>
  <c r="GZ133" i="32" s="1"/>
  <c r="HE132" i="32"/>
  <c r="IG132" i="32"/>
  <c r="IH133" i="32"/>
  <c r="IA133" i="32" s="1"/>
  <c r="IB133" i="32" s="1"/>
  <c r="IC133" i="32" s="1"/>
  <c r="ID133" i="32" s="1"/>
  <c r="II132" i="32"/>
  <c r="BL44" i="33" l="1"/>
  <c r="CH44" i="33" s="1"/>
  <c r="DD44" i="33" s="1"/>
  <c r="EV44" i="33" s="1"/>
  <c r="ML44" i="33" s="1"/>
  <c r="BR43" i="33"/>
  <c r="CN43" i="33" s="1"/>
  <c r="EE43" i="33"/>
  <c r="IN43" i="33"/>
  <c r="AC43" i="33"/>
  <c r="AY43" i="33" s="1"/>
  <c r="BU43" i="33" s="1"/>
  <c r="ED43" i="33"/>
  <c r="IO43" i="33"/>
  <c r="QU43" i="33"/>
  <c r="OG43" i="33"/>
  <c r="NZ43" i="33"/>
  <c r="OV42" i="33"/>
  <c r="KY43" i="33"/>
  <c r="KC43" i="33" s="1"/>
  <c r="LT44" i="33"/>
  <c r="AB43" i="33"/>
  <c r="AX43" i="33" s="1"/>
  <c r="BT43" i="33" s="1"/>
  <c r="HN43" i="33"/>
  <c r="MZ43" i="33"/>
  <c r="JZ42" i="33"/>
  <c r="GB43" i="33"/>
  <c r="KH43" i="33"/>
  <c r="RJ42" i="33"/>
  <c r="JU44" i="33"/>
  <c r="QG42" i="33"/>
  <c r="PK42" i="33" s="1"/>
  <c r="LW44" i="33"/>
  <c r="FT42" i="33"/>
  <c r="MA43" i="33"/>
  <c r="QC43" i="33"/>
  <c r="PG43" i="33" s="1"/>
  <c r="HB43" i="33"/>
  <c r="MD44" i="33" s="1"/>
  <c r="LQ44" i="33"/>
  <c r="QH42" i="33"/>
  <c r="PL42" i="33" s="1"/>
  <c r="PW43" i="33"/>
  <c r="PA43" i="33" s="1"/>
  <c r="HV42" i="33"/>
  <c r="DW44" i="33"/>
  <c r="FO44" i="33" s="1"/>
  <c r="IU43" i="33"/>
  <c r="AI43" i="33"/>
  <c r="AG43" i="33"/>
  <c r="BC43" i="33" s="1"/>
  <c r="IS43" i="33"/>
  <c r="NK44" i="33"/>
  <c r="IW43" i="33"/>
  <c r="AK43" i="33"/>
  <c r="CB44" i="33"/>
  <c r="U40" i="32"/>
  <c r="V40" i="32" s="1"/>
  <c r="AB40" i="32" s="1"/>
  <c r="HX133" i="32"/>
  <c r="HV133" i="32"/>
  <c r="HU134" i="32"/>
  <c r="HK134" i="32" s="1"/>
  <c r="HP133" i="32"/>
  <c r="HQ133" i="32" s="1"/>
  <c r="GT133" i="32"/>
  <c r="GQ134" i="32"/>
  <c r="GG134" i="32" s="1"/>
  <c r="GR133" i="32"/>
  <c r="GL133" i="32"/>
  <c r="GM133" i="32" s="1"/>
  <c r="IM133" i="32"/>
  <c r="IJ134" i="32"/>
  <c r="HZ134" i="32" s="1"/>
  <c r="IE133" i="32"/>
  <c r="IF133" i="32" s="1"/>
  <c r="II133" i="32" s="1"/>
  <c r="IK133" i="32"/>
  <c r="HF134" i="32"/>
  <c r="GV134" i="32" s="1"/>
  <c r="HA133" i="32"/>
  <c r="HB133" i="32" s="1"/>
  <c r="HG133" i="32"/>
  <c r="HI133" i="32"/>
  <c r="CZ133" i="32"/>
  <c r="DA133" i="32" s="1"/>
  <c r="DD133" i="32" s="1"/>
  <c r="DF133" i="32"/>
  <c r="DE134" i="32"/>
  <c r="CU134" i="32" s="1"/>
  <c r="DH133" i="32"/>
  <c r="FM134" i="32"/>
  <c r="FC134" i="32" s="1"/>
  <c r="FH133" i="32"/>
  <c r="FI133" i="32" s="1"/>
  <c r="FL133" i="32" s="1"/>
  <c r="FN133" i="32"/>
  <c r="FP133" i="32"/>
  <c r="EJ133" i="32"/>
  <c r="EI134" i="32"/>
  <c r="DY134" i="32" s="1"/>
  <c r="EL133" i="32"/>
  <c r="ED133" i="32"/>
  <c r="EE133" i="32" s="1"/>
  <c r="BN132" i="32"/>
  <c r="EZ132" i="32"/>
  <c r="HH132" i="32"/>
  <c r="CR132" i="32"/>
  <c r="FW133" i="32"/>
  <c r="FX133" i="32" s="1"/>
  <c r="GA133" i="32" s="1"/>
  <c r="GC133" i="32"/>
  <c r="GB134" i="32"/>
  <c r="FR134" i="32" s="1"/>
  <c r="GE133" i="32"/>
  <c r="DV132" i="32"/>
  <c r="EX134" i="32"/>
  <c r="EN134" i="32" s="1"/>
  <c r="EY133" i="32"/>
  <c r="ES133" i="32"/>
  <c r="ET133" i="32" s="1"/>
  <c r="EW133" i="32" s="1"/>
  <c r="FA133" i="32"/>
  <c r="AU134" i="32"/>
  <c r="AN134" i="32" s="1"/>
  <c r="AO134" i="32" s="1"/>
  <c r="AP134" i="32" s="1"/>
  <c r="AQ134" i="32" s="1"/>
  <c r="AV133" i="32"/>
  <c r="IL132" i="32"/>
  <c r="IT133" i="32"/>
  <c r="IU133" i="32" s="1"/>
  <c r="JB133" i="32"/>
  <c r="IY134" i="32"/>
  <c r="IO134" i="32" s="1"/>
  <c r="IZ133" i="32"/>
  <c r="BM133" i="32"/>
  <c r="BI133" i="32"/>
  <c r="BL134" i="32"/>
  <c r="BB134" i="32" s="1"/>
  <c r="BG133" i="32"/>
  <c r="BH133" i="32" s="1"/>
  <c r="BJ134" i="32" s="1"/>
  <c r="BO133" i="32"/>
  <c r="KX43" i="33"/>
  <c r="KM90" i="32"/>
  <c r="KN90" i="32" s="1"/>
  <c r="KR91" i="32"/>
  <c r="KH91" i="32" s="1"/>
  <c r="KS90" i="32"/>
  <c r="GD132" i="32"/>
  <c r="DU133" i="32"/>
  <c r="DW133" i="32"/>
  <c r="DT134" i="32"/>
  <c r="DJ134" i="32" s="1"/>
  <c r="DO133" i="32"/>
  <c r="DP133" i="32" s="1"/>
  <c r="JK90" i="32"/>
  <c r="JL91" i="32"/>
  <c r="JE91" i="32" s="1"/>
  <c r="JF91" i="32" s="1"/>
  <c r="JG91" i="32" s="1"/>
  <c r="JM90" i="32"/>
  <c r="DG132" i="32"/>
  <c r="CK133" i="32"/>
  <c r="CL133" i="32" s="1"/>
  <c r="CQ133" i="32"/>
  <c r="CP134" i="32"/>
  <c r="CF134" i="32" s="1"/>
  <c r="CS133" i="32"/>
  <c r="FO132" i="32"/>
  <c r="LG91" i="32"/>
  <c r="KW91" i="32" s="1"/>
  <c r="LB90" i="32"/>
  <c r="LC90" i="32" s="1"/>
  <c r="LH90" i="32"/>
  <c r="BX133" i="32"/>
  <c r="BY134" i="32"/>
  <c r="BR134" i="32" s="1"/>
  <c r="BS134" i="32" s="1"/>
  <c r="BT134" i="32" s="1"/>
  <c r="BU134" i="32" s="1"/>
  <c r="BZ133" i="32"/>
  <c r="KC91" i="32"/>
  <c r="JS91" i="32" s="1"/>
  <c r="JX90" i="32"/>
  <c r="JY90" i="32" s="1"/>
  <c r="KD90" i="32"/>
  <c r="LV91" i="32"/>
  <c r="LL91" i="32" s="1"/>
  <c r="LQ90" i="32"/>
  <c r="LR90" i="32" s="1"/>
  <c r="LW90" i="32"/>
  <c r="GN44" i="33" l="1"/>
  <c r="HJ44" i="33" s="1"/>
  <c r="JB44" i="33"/>
  <c r="EL42" i="33"/>
  <c r="AL43" i="33"/>
  <c r="EA43" i="33"/>
  <c r="EG43" i="33"/>
  <c r="EK42" i="33"/>
  <c r="IX43" i="33"/>
  <c r="NJ43" i="33"/>
  <c r="OF42" i="33"/>
  <c r="RB43" i="33"/>
  <c r="ON43" i="33"/>
  <c r="FW43" i="33"/>
  <c r="KU43" i="33"/>
  <c r="JY43" i="33" s="1"/>
  <c r="NE44" i="33"/>
  <c r="NR44" i="33"/>
  <c r="FV43" i="33"/>
  <c r="OH43" i="33" s="1"/>
  <c r="KB43" i="33"/>
  <c r="JH43" i="33"/>
  <c r="LE42" i="33"/>
  <c r="GC42" i="33" s="1"/>
  <c r="OO42" i="33" s="1"/>
  <c r="LA43" i="33"/>
  <c r="HX43" i="33"/>
  <c r="QT42" i="33"/>
  <c r="LF42" i="33"/>
  <c r="QJ43" i="33"/>
  <c r="PN43" i="33" s="1"/>
  <c r="HG44" i="33"/>
  <c r="IC44" i="33" s="1"/>
  <c r="DJ43" i="33"/>
  <c r="FB43" i="33" s="1"/>
  <c r="CP43" i="33"/>
  <c r="CX44" i="33"/>
  <c r="CQ43" i="33"/>
  <c r="BY43" i="33"/>
  <c r="BH43" i="33"/>
  <c r="CD43" i="33" s="1"/>
  <c r="BE43" i="33"/>
  <c r="CA43" i="33" s="1"/>
  <c r="BG43" i="33"/>
  <c r="CC43" i="33" s="1"/>
  <c r="II44" i="33"/>
  <c r="W44" i="33"/>
  <c r="W40" i="32"/>
  <c r="AK40" i="32" s="1"/>
  <c r="BK133" i="32"/>
  <c r="BN133" i="32" s="1"/>
  <c r="DG133" i="32"/>
  <c r="CA135" i="32"/>
  <c r="BQ135" i="32" s="1"/>
  <c r="CD134" i="32"/>
  <c r="BV134" i="32"/>
  <c r="BW134" i="32" s="1"/>
  <c r="BZ134" i="32" s="1"/>
  <c r="CB134" i="32"/>
  <c r="EZ133" i="32"/>
  <c r="LP45" i="33"/>
  <c r="AW135" i="32"/>
  <c r="AM135" i="32" s="1"/>
  <c r="AR134" i="32"/>
  <c r="AS134" i="32" s="1"/>
  <c r="AU135" i="32" s="1"/>
  <c r="AT134" i="32"/>
  <c r="AX134" i="32"/>
  <c r="AZ134" i="32"/>
  <c r="HC133" i="32"/>
  <c r="HD134" i="32"/>
  <c r="GW134" i="32" s="1"/>
  <c r="GX134" i="32" s="1"/>
  <c r="GY134" i="32" s="1"/>
  <c r="GZ134" i="32" s="1"/>
  <c r="LS90" i="32"/>
  <c r="LT91" i="32"/>
  <c r="LM91" i="32" s="1"/>
  <c r="LN91" i="32" s="1"/>
  <c r="LO91" i="32" s="1"/>
  <c r="LU90" i="32"/>
  <c r="DQ133" i="32"/>
  <c r="DR134" i="32"/>
  <c r="DK134" i="32" s="1"/>
  <c r="DL134" i="32" s="1"/>
  <c r="DM134" i="32" s="1"/>
  <c r="DN134" i="32" s="1"/>
  <c r="HE133" i="32"/>
  <c r="EF133" i="32"/>
  <c r="EG134" i="32"/>
  <c r="DZ134" i="32" s="1"/>
  <c r="EA134" i="32" s="1"/>
  <c r="EB134" i="32" s="1"/>
  <c r="EC134" i="32" s="1"/>
  <c r="EH133" i="32"/>
  <c r="JZ90" i="32"/>
  <c r="KA91" i="32"/>
  <c r="JT91" i="32" s="1"/>
  <c r="JU91" i="32" s="1"/>
  <c r="JV91" i="32" s="1"/>
  <c r="KB90" i="32"/>
  <c r="KP91" i="32"/>
  <c r="KI91" i="32" s="1"/>
  <c r="KJ91" i="32" s="1"/>
  <c r="KK91" i="32" s="1"/>
  <c r="KO90" i="32"/>
  <c r="KQ90" i="32"/>
  <c r="IV133" i="32"/>
  <c r="IW134" i="32"/>
  <c r="IP134" i="32" s="1"/>
  <c r="IQ134" i="32" s="1"/>
  <c r="IR134" i="32" s="1"/>
  <c r="IS134" i="32" s="1"/>
  <c r="IX133" i="32"/>
  <c r="IL133" i="32"/>
  <c r="EU133" i="32"/>
  <c r="EV134" i="32"/>
  <c r="EO134" i="32" s="1"/>
  <c r="EP134" i="32" s="1"/>
  <c r="EQ134" i="32" s="1"/>
  <c r="ER134" i="32" s="1"/>
  <c r="DB133" i="32"/>
  <c r="DC134" i="32"/>
  <c r="CV134" i="32" s="1"/>
  <c r="CW134" i="32" s="1"/>
  <c r="CX134" i="32" s="1"/>
  <c r="CY134" i="32" s="1"/>
  <c r="HR133" i="32"/>
  <c r="HS134" i="32"/>
  <c r="HL134" i="32" s="1"/>
  <c r="HM134" i="32" s="1"/>
  <c r="HN134" i="32" s="1"/>
  <c r="HO134" i="32" s="1"/>
  <c r="HT133" i="32"/>
  <c r="CC133" i="32"/>
  <c r="FO133" i="32"/>
  <c r="CM133" i="32"/>
  <c r="CN134" i="32"/>
  <c r="CG134" i="32" s="1"/>
  <c r="CH134" i="32" s="1"/>
  <c r="CI134" i="32" s="1"/>
  <c r="CJ134" i="32" s="1"/>
  <c r="JP90" i="32"/>
  <c r="GD133" i="32"/>
  <c r="BC134" i="32"/>
  <c r="BD134" i="32" s="1"/>
  <c r="BE134" i="32" s="1"/>
  <c r="BF134" i="32" s="1"/>
  <c r="AY133" i="32"/>
  <c r="CO133" i="32"/>
  <c r="GN133" i="32"/>
  <c r="GO134" i="32"/>
  <c r="GH134" i="32" s="1"/>
  <c r="GI134" i="32" s="1"/>
  <c r="GJ134" i="32" s="1"/>
  <c r="GK134" i="32" s="1"/>
  <c r="GP133" i="32"/>
  <c r="JQ91" i="32"/>
  <c r="JH91" i="32"/>
  <c r="LD90" i="32"/>
  <c r="LE91" i="32"/>
  <c r="KX91" i="32" s="1"/>
  <c r="KY91" i="32" s="1"/>
  <c r="KZ91" i="32" s="1"/>
  <c r="LF90" i="32"/>
  <c r="DS133" i="32"/>
  <c r="FY133" i="32"/>
  <c r="FZ134" i="32"/>
  <c r="FS134" i="32" s="1"/>
  <c r="FT134" i="32" s="1"/>
  <c r="FU134" i="32" s="1"/>
  <c r="FV134" i="32" s="1"/>
  <c r="FK134" i="32"/>
  <c r="FD134" i="32" s="1"/>
  <c r="FE134" i="32" s="1"/>
  <c r="FF134" i="32" s="1"/>
  <c r="FG134" i="32" s="1"/>
  <c r="FJ133" i="32"/>
  <c r="IG133" i="32"/>
  <c r="IH134" i="32"/>
  <c r="IA134" i="32" s="1"/>
  <c r="IB134" i="32" s="1"/>
  <c r="IC134" i="32" s="1"/>
  <c r="ID134" i="32" s="1"/>
  <c r="PV44" i="33" l="1"/>
  <c r="OZ44" i="33" s="1"/>
  <c r="AD44" i="33"/>
  <c r="AZ44" i="33" s="1"/>
  <c r="BV44" i="33" s="1"/>
  <c r="EN43" i="33"/>
  <c r="V43" i="33"/>
  <c r="AR43" i="33" s="1"/>
  <c r="BN43" i="33" s="1"/>
  <c r="IH43" i="33"/>
  <c r="NM44" i="33"/>
  <c r="OI43" i="33"/>
  <c r="QW43" i="33"/>
  <c r="FS43" i="33"/>
  <c r="OE43" i="33" s="1"/>
  <c r="GT43" i="33"/>
  <c r="HP43" i="33" s="1"/>
  <c r="KI42" i="33"/>
  <c r="QV43" i="33"/>
  <c r="IP44" i="33"/>
  <c r="GD42" i="33"/>
  <c r="KJ42" i="33"/>
  <c r="FY43" i="33"/>
  <c r="KE43" i="33"/>
  <c r="MR43" i="33"/>
  <c r="JK43" i="33"/>
  <c r="JR44" i="33"/>
  <c r="JJ43" i="33"/>
  <c r="LH43" i="33"/>
  <c r="RC42" i="33"/>
  <c r="NS43" i="33"/>
  <c r="MI45" i="33"/>
  <c r="QO44" i="33"/>
  <c r="PS44" i="33" s="1"/>
  <c r="DT44" i="33"/>
  <c r="FL44" i="33" s="1"/>
  <c r="DM43" i="33"/>
  <c r="FE43" i="33" s="1"/>
  <c r="DL43" i="33"/>
  <c r="FD43" i="33" s="1"/>
  <c r="CW43" i="33"/>
  <c r="CZ43" i="33"/>
  <c r="CY43" i="33"/>
  <c r="CU43" i="33"/>
  <c r="AS44" i="33"/>
  <c r="BO44" i="33" s="1"/>
  <c r="NL44" i="33"/>
  <c r="X40" i="32"/>
  <c r="AF40" i="32" s="1"/>
  <c r="AH40" i="32"/>
  <c r="AV134" i="32"/>
  <c r="AY134" i="32" s="1"/>
  <c r="AN135" i="32"/>
  <c r="AO135" i="32" s="1"/>
  <c r="AP135" i="32" s="1"/>
  <c r="AQ135" i="32" s="1"/>
  <c r="GE134" i="32"/>
  <c r="FW134" i="32"/>
  <c r="FX134" i="32" s="1"/>
  <c r="GB135" i="32"/>
  <c r="FR135" i="32" s="1"/>
  <c r="GC134" i="32"/>
  <c r="HI134" i="32"/>
  <c r="HA134" i="32"/>
  <c r="HB134" i="32" s="1"/>
  <c r="HE134" i="32" s="1"/>
  <c r="HG134" i="32"/>
  <c r="HF135" i="32"/>
  <c r="GV135" i="32" s="1"/>
  <c r="LJ91" i="32"/>
  <c r="LA91" i="32"/>
  <c r="FH134" i="32"/>
  <c r="FI134" i="32" s="1"/>
  <c r="FP134" i="32"/>
  <c r="FM135" i="32"/>
  <c r="FC135" i="32" s="1"/>
  <c r="FN134" i="32"/>
  <c r="GT134" i="32"/>
  <c r="GQ135" i="32"/>
  <c r="GG135" i="32" s="1"/>
  <c r="GL134" i="32"/>
  <c r="GM134" i="32" s="1"/>
  <c r="GP134" i="32" s="1"/>
  <c r="GR134" i="32"/>
  <c r="KF91" i="32"/>
  <c r="JW91" i="32"/>
  <c r="CP135" i="32"/>
  <c r="CF135" i="32" s="1"/>
  <c r="CK134" i="32"/>
  <c r="CL134" i="32" s="1"/>
  <c r="CO134" i="32" s="1"/>
  <c r="CQ134" i="32"/>
  <c r="CS134" i="32"/>
  <c r="HW133" i="32"/>
  <c r="KT90" i="32"/>
  <c r="KE90" i="32"/>
  <c r="HH133" i="32"/>
  <c r="BX134" i="32"/>
  <c r="BY135" i="32"/>
  <c r="BR135" i="32" s="1"/>
  <c r="BS135" i="32" s="1"/>
  <c r="BT135" i="32" s="1"/>
  <c r="BU135" i="32" s="1"/>
  <c r="DV133" i="32"/>
  <c r="CR133" i="32"/>
  <c r="LY91" i="32"/>
  <c r="LP91" i="32"/>
  <c r="HU135" i="32"/>
  <c r="HK135" i="32" s="1"/>
  <c r="HX134" i="32"/>
  <c r="HP134" i="32"/>
  <c r="HQ134" i="32" s="1"/>
  <c r="HT134" i="32" s="1"/>
  <c r="HV134" i="32"/>
  <c r="LX90" i="32"/>
  <c r="KL91" i="32"/>
  <c r="KU91" i="32"/>
  <c r="JI91" i="32"/>
  <c r="JJ91" i="32" s="1"/>
  <c r="JO91" i="32"/>
  <c r="JN92" i="32"/>
  <c r="JD92" i="32" s="1"/>
  <c r="DH134" i="32"/>
  <c r="DE135" i="32"/>
  <c r="CU135" i="32" s="1"/>
  <c r="CZ134" i="32"/>
  <c r="DA134" i="32" s="1"/>
  <c r="DF134" i="32"/>
  <c r="EX135" i="32"/>
  <c r="EN135" i="32" s="1"/>
  <c r="ES134" i="32"/>
  <c r="ET134" i="32" s="1"/>
  <c r="FA134" i="32"/>
  <c r="EY134" i="32"/>
  <c r="CC134" i="32"/>
  <c r="JA133" i="32"/>
  <c r="EK133" i="32"/>
  <c r="JB134" i="32"/>
  <c r="IY135" i="32"/>
  <c r="IO135" i="32" s="1"/>
  <c r="IT134" i="32"/>
  <c r="IU134" i="32" s="1"/>
  <c r="IZ134" i="32"/>
  <c r="IM134" i="32"/>
  <c r="IJ135" i="32"/>
  <c r="HZ135" i="32" s="1"/>
  <c r="IE134" i="32"/>
  <c r="IF134" i="32" s="1"/>
  <c r="IK134" i="32"/>
  <c r="EI135" i="32"/>
  <c r="DY135" i="32" s="1"/>
  <c r="ED134" i="32"/>
  <c r="EE134" i="32" s="1"/>
  <c r="EH134" i="32" s="1"/>
  <c r="EL134" i="32"/>
  <c r="EJ134" i="32"/>
  <c r="BL135" i="32"/>
  <c r="BB135" i="32" s="1"/>
  <c r="BI134" i="32"/>
  <c r="BG134" i="32"/>
  <c r="BH134" i="32" s="1"/>
  <c r="BM134" i="32"/>
  <c r="BO134" i="32"/>
  <c r="LI90" i="32"/>
  <c r="GS133" i="32"/>
  <c r="DT135" i="32"/>
  <c r="DJ135" i="32" s="1"/>
  <c r="DU134" i="32"/>
  <c r="DO134" i="32"/>
  <c r="DP134" i="32" s="1"/>
  <c r="DS134" i="32" s="1"/>
  <c r="DW134" i="32"/>
  <c r="QS43" i="33" l="1"/>
  <c r="Y44" i="33"/>
  <c r="AU44" i="33" s="1"/>
  <c r="BQ44" i="33" s="1"/>
  <c r="CM44" i="33" s="1"/>
  <c r="AE43" i="33"/>
  <c r="DZ44" i="33"/>
  <c r="ES44" i="33"/>
  <c r="IK44" i="33"/>
  <c r="NO44" i="33"/>
  <c r="OK43" i="33"/>
  <c r="RD42" i="33"/>
  <c r="OP42" i="33"/>
  <c r="NI44" i="33"/>
  <c r="LV44" i="33"/>
  <c r="QB43" i="33"/>
  <c r="PF43" i="33" s="1"/>
  <c r="NB44" i="33"/>
  <c r="GV43" i="33"/>
  <c r="LX44" i="33" s="1"/>
  <c r="MU43" i="33"/>
  <c r="NT43" i="33"/>
  <c r="QY43" i="33"/>
  <c r="GF43" i="33"/>
  <c r="KL43" i="33"/>
  <c r="MT43" i="33"/>
  <c r="JT43" i="33"/>
  <c r="JQ43" i="33"/>
  <c r="JO43" i="33"/>
  <c r="JS43" i="33"/>
  <c r="LM44" i="33"/>
  <c r="IQ43" i="33"/>
  <c r="HD44" i="33"/>
  <c r="QL44" i="33" s="1"/>
  <c r="PP44" i="33" s="1"/>
  <c r="GW43" i="33"/>
  <c r="QE43" i="33" s="1"/>
  <c r="PI43" i="33" s="1"/>
  <c r="DU43" i="33"/>
  <c r="FM43" i="33" s="1"/>
  <c r="DS43" i="33"/>
  <c r="FK43" i="33" s="1"/>
  <c r="DQ43" i="33"/>
  <c r="FI43" i="33" s="1"/>
  <c r="DV43" i="33"/>
  <c r="FN43" i="33" s="1"/>
  <c r="CR44" i="33"/>
  <c r="CK44" i="33"/>
  <c r="CJ43" i="33"/>
  <c r="IJ44" i="33"/>
  <c r="X44" i="33"/>
  <c r="BA43" i="33"/>
  <c r="BW43" i="33" s="1"/>
  <c r="Y40" i="32"/>
  <c r="AE41" i="32" s="1"/>
  <c r="EK134" i="32"/>
  <c r="HW134" i="32"/>
  <c r="DV134" i="32"/>
  <c r="KR92" i="32"/>
  <c r="KH92" i="32" s="1"/>
  <c r="KM91" i="32"/>
  <c r="KN91" i="32" s="1"/>
  <c r="KS91" i="32"/>
  <c r="CR134" i="32"/>
  <c r="CM134" i="32"/>
  <c r="CN135" i="32"/>
  <c r="CG135" i="32" s="1"/>
  <c r="CH135" i="32" s="1"/>
  <c r="CI135" i="32" s="1"/>
  <c r="CJ135" i="32" s="1"/>
  <c r="KD91" i="32"/>
  <c r="KC92" i="32"/>
  <c r="JS92" i="32" s="1"/>
  <c r="JX91" i="32"/>
  <c r="JY91" i="32" s="1"/>
  <c r="IG134" i="32"/>
  <c r="IH135" i="32"/>
  <c r="IA135" i="32" s="1"/>
  <c r="IB135" i="32" s="1"/>
  <c r="IC135" i="32" s="1"/>
  <c r="ID135" i="32" s="1"/>
  <c r="II134" i="32"/>
  <c r="IV134" i="32"/>
  <c r="IW135" i="32"/>
  <c r="IP135" i="32" s="1"/>
  <c r="IQ135" i="32" s="1"/>
  <c r="IR135" i="32" s="1"/>
  <c r="IS135" i="32" s="1"/>
  <c r="DC135" i="32"/>
  <c r="CV135" i="32" s="1"/>
  <c r="CW135" i="32" s="1"/>
  <c r="CX135" i="32" s="1"/>
  <c r="CY135" i="32" s="1"/>
  <c r="DB134" i="32"/>
  <c r="DD134" i="32"/>
  <c r="LW91" i="32"/>
  <c r="LV92" i="32"/>
  <c r="LL92" i="32" s="1"/>
  <c r="LQ91" i="32"/>
  <c r="LR91" i="32" s="1"/>
  <c r="HH134" i="32"/>
  <c r="KT44" i="33"/>
  <c r="FJ134" i="32"/>
  <c r="FK135" i="32"/>
  <c r="FD135" i="32" s="1"/>
  <c r="FE135" i="32" s="1"/>
  <c r="FF135" i="32" s="1"/>
  <c r="FG135" i="32" s="1"/>
  <c r="FL134" i="32"/>
  <c r="BJ135" i="32"/>
  <c r="BC135" i="32" s="1"/>
  <c r="BD135" i="32" s="1"/>
  <c r="BE135" i="32" s="1"/>
  <c r="BF135" i="32" s="1"/>
  <c r="BK134" i="32"/>
  <c r="EF134" i="32"/>
  <c r="EG135" i="32"/>
  <c r="DZ135" i="32" s="1"/>
  <c r="EA135" i="32" s="1"/>
  <c r="EB135" i="32" s="1"/>
  <c r="EC135" i="32" s="1"/>
  <c r="EU134" i="32"/>
  <c r="EV135" i="32"/>
  <c r="EO135" i="32" s="1"/>
  <c r="EP135" i="32" s="1"/>
  <c r="EQ135" i="32" s="1"/>
  <c r="ER135" i="32" s="1"/>
  <c r="EW134" i="32"/>
  <c r="JK91" i="32"/>
  <c r="JL92" i="32"/>
  <c r="JE92" i="32" s="1"/>
  <c r="JF92" i="32" s="1"/>
  <c r="JG92" i="32" s="1"/>
  <c r="JM91" i="32"/>
  <c r="HR134" i="32"/>
  <c r="HS135" i="32"/>
  <c r="HL135" i="32" s="1"/>
  <c r="HM135" i="32" s="1"/>
  <c r="HN135" i="32" s="1"/>
  <c r="HO135" i="32" s="1"/>
  <c r="LH91" i="32"/>
  <c r="LG92" i="32"/>
  <c r="KW92" i="32" s="1"/>
  <c r="LB91" i="32"/>
  <c r="LC91" i="32" s="1"/>
  <c r="HC134" i="32"/>
  <c r="HD135" i="32"/>
  <c r="GW135" i="32" s="1"/>
  <c r="GX135" i="32" s="1"/>
  <c r="GY135" i="32" s="1"/>
  <c r="GZ135" i="32" s="1"/>
  <c r="FY134" i="32"/>
  <c r="FZ135" i="32"/>
  <c r="FS135" i="32" s="1"/>
  <c r="FT135" i="32" s="1"/>
  <c r="FU135" i="32" s="1"/>
  <c r="FV135" i="32" s="1"/>
  <c r="GA134" i="32"/>
  <c r="AW136" i="32"/>
  <c r="AM136" i="32" s="1"/>
  <c r="AT135" i="32"/>
  <c r="AZ135" i="32"/>
  <c r="AR135" i="32"/>
  <c r="AS135" i="32" s="1"/>
  <c r="AX135" i="32"/>
  <c r="GS134" i="32"/>
  <c r="CB135" i="32"/>
  <c r="BV135" i="32"/>
  <c r="BW135" i="32" s="1"/>
  <c r="CA136" i="32"/>
  <c r="BQ136" i="32" s="1"/>
  <c r="CD135" i="32"/>
  <c r="DR135" i="32"/>
  <c r="DK135" i="32" s="1"/>
  <c r="DL135" i="32" s="1"/>
  <c r="DM135" i="32" s="1"/>
  <c r="DN135" i="32" s="1"/>
  <c r="DQ134" i="32"/>
  <c r="IX134" i="32"/>
  <c r="GN134" i="32"/>
  <c r="GO135" i="32"/>
  <c r="GH135" i="32" s="1"/>
  <c r="GI135" i="32" s="1"/>
  <c r="GJ135" i="32" s="1"/>
  <c r="GK135" i="32" s="1"/>
  <c r="EP44" i="33" l="1"/>
  <c r="IG44" i="33"/>
  <c r="AA44" i="33"/>
  <c r="AW44" i="33" s="1"/>
  <c r="BS44" i="33" s="1"/>
  <c r="CO44" i="33" s="1"/>
  <c r="EI43" i="33"/>
  <c r="IR43" i="33"/>
  <c r="EF43" i="33"/>
  <c r="U44" i="33"/>
  <c r="AQ44" i="33" s="1"/>
  <c r="BM44" i="33" s="1"/>
  <c r="CI44" i="33" s="1"/>
  <c r="IM44" i="33"/>
  <c r="RF43" i="33"/>
  <c r="OR43" i="33"/>
  <c r="KZ43" i="33"/>
  <c r="FX43" i="33" s="1"/>
  <c r="QD43" i="33"/>
  <c r="PH43" i="33" s="1"/>
  <c r="HR43" i="33"/>
  <c r="MY43" i="33"/>
  <c r="NA43" i="33"/>
  <c r="NC43" i="33"/>
  <c r="ND43" i="33"/>
  <c r="AF43" i="33"/>
  <c r="BB43" i="33" s="1"/>
  <c r="BX43" i="33" s="1"/>
  <c r="CT43" i="33" s="1"/>
  <c r="NV44" i="33"/>
  <c r="GK44" i="33"/>
  <c r="OW44" i="33" s="1"/>
  <c r="KQ44" i="33"/>
  <c r="FR44" i="33"/>
  <c r="JX44" i="33"/>
  <c r="JG44" i="33"/>
  <c r="JD43" i="33"/>
  <c r="JE44" i="33"/>
  <c r="JL44" i="33"/>
  <c r="HZ44" i="33"/>
  <c r="MF45" i="33"/>
  <c r="HE43" i="33"/>
  <c r="IA43" i="33" s="1"/>
  <c r="LY44" i="33"/>
  <c r="HA43" i="33"/>
  <c r="HW43" i="33" s="1"/>
  <c r="HS43" i="33"/>
  <c r="DF43" i="33"/>
  <c r="EX43" i="33" s="1"/>
  <c r="HC43" i="33"/>
  <c r="HY43" i="33" s="1"/>
  <c r="HF43" i="33"/>
  <c r="QN43" i="33" s="1"/>
  <c r="PR43" i="33" s="1"/>
  <c r="DG44" i="33"/>
  <c r="EY44" i="33" s="1"/>
  <c r="DN44" i="33"/>
  <c r="FF44" i="33" s="1"/>
  <c r="DI44" i="33"/>
  <c r="FA44" i="33" s="1"/>
  <c r="CS43" i="33"/>
  <c r="AT44" i="33"/>
  <c r="BP44" i="33" s="1"/>
  <c r="Z40" i="32"/>
  <c r="AC40" i="32" s="1"/>
  <c r="AJ40" i="32"/>
  <c r="AI40" i="32" s="1"/>
  <c r="GB136" i="32"/>
  <c r="FR136" i="32" s="1"/>
  <c r="GE135" i="32"/>
  <c r="FW135" i="32"/>
  <c r="FX135" i="32" s="1"/>
  <c r="GC135" i="32"/>
  <c r="DT136" i="32"/>
  <c r="DJ136" i="32" s="1"/>
  <c r="DO135" i="32"/>
  <c r="DP135" i="32" s="1"/>
  <c r="DU135" i="32"/>
  <c r="DW135" i="32"/>
  <c r="HV135" i="32"/>
  <c r="HU136" i="32"/>
  <c r="HK136" i="32" s="1"/>
  <c r="HP135" i="32"/>
  <c r="HQ135" i="32" s="1"/>
  <c r="HX135" i="32"/>
  <c r="EI136" i="32"/>
  <c r="DY136" i="32" s="1"/>
  <c r="EL135" i="32"/>
  <c r="ED135" i="32"/>
  <c r="EE135" i="32" s="1"/>
  <c r="EJ135" i="32"/>
  <c r="GQ136" i="32"/>
  <c r="GG136" i="32" s="1"/>
  <c r="GL135" i="32"/>
  <c r="GM135" i="32" s="1"/>
  <c r="GR135" i="32"/>
  <c r="GT135" i="32"/>
  <c r="HG135" i="32"/>
  <c r="HA135" i="32"/>
  <c r="HB135" i="32" s="1"/>
  <c r="HI135" i="32"/>
  <c r="HF136" i="32"/>
  <c r="GV136" i="32" s="1"/>
  <c r="JH92" i="32"/>
  <c r="JQ92" i="32"/>
  <c r="LJ44" i="33"/>
  <c r="LS91" i="32"/>
  <c r="LT92" i="32"/>
  <c r="LM92" i="32" s="1"/>
  <c r="LN92" i="32" s="1"/>
  <c r="LO92" i="32" s="1"/>
  <c r="LU91" i="32"/>
  <c r="IL134" i="32"/>
  <c r="BY136" i="32"/>
  <c r="BR136" i="32" s="1"/>
  <c r="BS136" i="32" s="1"/>
  <c r="BT136" i="32" s="1"/>
  <c r="BU136" i="32" s="1"/>
  <c r="BX135" i="32"/>
  <c r="BZ135" i="32"/>
  <c r="BI135" i="32"/>
  <c r="BL136" i="32"/>
  <c r="BB136" i="32" s="1"/>
  <c r="BG135" i="32"/>
  <c r="BH135" i="32" s="1"/>
  <c r="BJ136" i="32" s="1"/>
  <c r="BM135" i="32"/>
  <c r="BO135" i="32"/>
  <c r="KO91" i="32"/>
  <c r="KP92" i="32"/>
  <c r="KI92" i="32" s="1"/>
  <c r="KJ92" i="32" s="1"/>
  <c r="KK92" i="32" s="1"/>
  <c r="KQ91" i="32"/>
  <c r="FM136" i="32"/>
  <c r="FC136" i="32" s="1"/>
  <c r="FP135" i="32"/>
  <c r="FH135" i="32"/>
  <c r="FI135" i="32" s="1"/>
  <c r="FL135" i="32" s="1"/>
  <c r="FN135" i="32"/>
  <c r="JA134" i="32"/>
  <c r="IE135" i="32"/>
  <c r="IF135" i="32" s="1"/>
  <c r="IK135" i="32"/>
  <c r="IJ136" i="32"/>
  <c r="HZ136" i="32" s="1"/>
  <c r="IM135" i="32"/>
  <c r="EZ134" i="32"/>
  <c r="BN134" i="32"/>
  <c r="AU136" i="32"/>
  <c r="AN136" i="32" s="1"/>
  <c r="AO136" i="32" s="1"/>
  <c r="AP136" i="32" s="1"/>
  <c r="AQ136" i="32" s="1"/>
  <c r="AV135" i="32"/>
  <c r="GD134" i="32"/>
  <c r="DF135" i="32"/>
  <c r="DH135" i="32"/>
  <c r="DE136" i="32"/>
  <c r="CU136" i="32" s="1"/>
  <c r="CZ135" i="32"/>
  <c r="DA135" i="32" s="1"/>
  <c r="DD135" i="32" s="1"/>
  <c r="CP136" i="32"/>
  <c r="CF136" i="32" s="1"/>
  <c r="CQ135" i="32"/>
  <c r="CK135" i="32"/>
  <c r="CL135" i="32" s="1"/>
  <c r="CS135" i="32"/>
  <c r="EX136" i="32"/>
  <c r="EN136" i="32" s="1"/>
  <c r="EY135" i="32"/>
  <c r="ES135" i="32"/>
  <c r="ET135" i="32" s="1"/>
  <c r="FA135" i="32"/>
  <c r="LD91" i="32"/>
  <c r="LE92" i="32"/>
  <c r="KX92" i="32" s="1"/>
  <c r="KY92" i="32" s="1"/>
  <c r="KZ92" i="32" s="1"/>
  <c r="LF91" i="32"/>
  <c r="JP91" i="32"/>
  <c r="IZ135" i="32"/>
  <c r="IT135" i="32"/>
  <c r="IU135" i="32" s="1"/>
  <c r="IX135" i="32" s="1"/>
  <c r="IY136" i="32"/>
  <c r="IO136" i="32" s="1"/>
  <c r="JB135" i="32"/>
  <c r="LC43" i="33"/>
  <c r="FO134" i="32"/>
  <c r="DG134" i="32"/>
  <c r="JZ91" i="32"/>
  <c r="KA92" i="32"/>
  <c r="JT92" i="32" s="1"/>
  <c r="JU92" i="32" s="1"/>
  <c r="JV92" i="32" s="1"/>
  <c r="KB91" i="32"/>
  <c r="ER43" i="33" l="1"/>
  <c r="EH43" i="33"/>
  <c r="AH44" i="33"/>
  <c r="BD44" i="33" s="1"/>
  <c r="QX43" i="33"/>
  <c r="OJ43" i="33"/>
  <c r="QR44" i="33"/>
  <c r="OD44" i="33"/>
  <c r="KD43" i="33"/>
  <c r="LB43" i="33"/>
  <c r="MO44" i="33"/>
  <c r="MQ44" i="33"/>
  <c r="GX44" i="33"/>
  <c r="QF44" i="33" s="1"/>
  <c r="PJ44" i="33" s="1"/>
  <c r="MN43" i="33"/>
  <c r="IT44" i="33"/>
  <c r="OA45" i="33"/>
  <c r="RK44" i="33"/>
  <c r="GA43" i="33"/>
  <c r="OM43" i="33" s="1"/>
  <c r="KG43" i="33"/>
  <c r="GH44" i="33"/>
  <c r="OT44" i="33" s="1"/>
  <c r="KN44" i="33"/>
  <c r="MV44" i="33"/>
  <c r="JI44" i="33"/>
  <c r="JM43" i="33"/>
  <c r="JC44" i="33"/>
  <c r="JN43" i="33"/>
  <c r="MG44" i="33"/>
  <c r="QM43" i="33"/>
  <c r="PQ43" i="33" s="1"/>
  <c r="MC44" i="33"/>
  <c r="IB43" i="33"/>
  <c r="QI43" i="33"/>
  <c r="PM43" i="33" s="1"/>
  <c r="GQ44" i="33"/>
  <c r="PY44" i="33" s="1"/>
  <c r="PC44" i="33" s="1"/>
  <c r="GP43" i="33"/>
  <c r="LR44" i="33" s="1"/>
  <c r="ME44" i="33"/>
  <c r="QK43" i="33"/>
  <c r="PO43" i="33" s="1"/>
  <c r="GS44" i="33"/>
  <c r="LU45" i="33" s="1"/>
  <c r="DP43" i="33"/>
  <c r="FH43" i="33" s="1"/>
  <c r="MH44" i="33"/>
  <c r="DE44" i="33"/>
  <c r="EW44" i="33" s="1"/>
  <c r="DK44" i="33"/>
  <c r="FC44" i="33" s="1"/>
  <c r="DO43" i="33"/>
  <c r="FG43" i="33" s="1"/>
  <c r="CL44" i="33"/>
  <c r="LL43" i="33"/>
  <c r="NH45" i="33"/>
  <c r="NN44" i="33"/>
  <c r="BK135" i="32"/>
  <c r="BN135" i="32" s="1"/>
  <c r="BC136" i="32"/>
  <c r="BD136" i="32" s="1"/>
  <c r="BE136" i="32" s="1"/>
  <c r="BF136" i="32" s="1"/>
  <c r="KU92" i="32"/>
  <c r="KL92" i="32"/>
  <c r="JW92" i="32"/>
  <c r="KF92" i="32"/>
  <c r="AZ136" i="32"/>
  <c r="AR136" i="32"/>
  <c r="AS136" i="32" s="1"/>
  <c r="AU137" i="32" s="1"/>
  <c r="AW137" i="32"/>
  <c r="AM137" i="32" s="1"/>
  <c r="AX136" i="32"/>
  <c r="AT136" i="32"/>
  <c r="EU135" i="32"/>
  <c r="EV136" i="32"/>
  <c r="EO136" i="32" s="1"/>
  <c r="EP136" i="32" s="1"/>
  <c r="EQ136" i="32" s="1"/>
  <c r="ER136" i="32" s="1"/>
  <c r="BV136" i="32"/>
  <c r="BW136" i="32" s="1"/>
  <c r="BZ136" i="32" s="1"/>
  <c r="CD136" i="32"/>
  <c r="CA137" i="32"/>
  <c r="BQ137" i="32" s="1"/>
  <c r="CB136" i="32"/>
  <c r="HR135" i="32"/>
  <c r="HS136" i="32"/>
  <c r="HL136" i="32" s="1"/>
  <c r="HM136" i="32" s="1"/>
  <c r="HN136" i="32" s="1"/>
  <c r="HO136" i="32" s="1"/>
  <c r="HT135" i="32"/>
  <c r="FY135" i="32"/>
  <c r="FZ136" i="32"/>
  <c r="FS136" i="32" s="1"/>
  <c r="FT136" i="32" s="1"/>
  <c r="FU136" i="32" s="1"/>
  <c r="FV136" i="32" s="1"/>
  <c r="DB135" i="32"/>
  <c r="DC136" i="32"/>
  <c r="CV136" i="32" s="1"/>
  <c r="CW136" i="32" s="1"/>
  <c r="CX136" i="32" s="1"/>
  <c r="CY136" i="32" s="1"/>
  <c r="AY135" i="32"/>
  <c r="AG41" i="32"/>
  <c r="AD40" i="32"/>
  <c r="HC135" i="32"/>
  <c r="HD136" i="32"/>
  <c r="GW136" i="32" s="1"/>
  <c r="GX136" i="32" s="1"/>
  <c r="GY136" i="32" s="1"/>
  <c r="GZ136" i="32" s="1"/>
  <c r="HE135" i="32"/>
  <c r="GN135" i="32"/>
  <c r="GO136" i="32"/>
  <c r="GH136" i="32" s="1"/>
  <c r="GI136" i="32" s="1"/>
  <c r="GJ136" i="32" s="1"/>
  <c r="GK136" i="32" s="1"/>
  <c r="GP135" i="32"/>
  <c r="LI91" i="32"/>
  <c r="EW135" i="32"/>
  <c r="JA135" i="32"/>
  <c r="EF135" i="32"/>
  <c r="EG136" i="32"/>
  <c r="DZ136" i="32" s="1"/>
  <c r="EA136" i="32" s="1"/>
  <c r="EB136" i="32" s="1"/>
  <c r="EC136" i="32" s="1"/>
  <c r="EH135" i="32"/>
  <c r="DG135" i="32"/>
  <c r="IG135" i="32"/>
  <c r="IH136" i="32"/>
  <c r="IA136" i="32" s="1"/>
  <c r="IB136" i="32" s="1"/>
  <c r="IC136" i="32" s="1"/>
  <c r="ID136" i="32" s="1"/>
  <c r="FJ135" i="32"/>
  <c r="FK136" i="32"/>
  <c r="FD136" i="32" s="1"/>
  <c r="FE136" i="32" s="1"/>
  <c r="FF136" i="32" s="1"/>
  <c r="FG136" i="32" s="1"/>
  <c r="LY92" i="32"/>
  <c r="LP92" i="32"/>
  <c r="JO92" i="32"/>
  <c r="JN93" i="32"/>
  <c r="JD93" i="32" s="1"/>
  <c r="JI92" i="32"/>
  <c r="JJ92" i="32" s="1"/>
  <c r="CC135" i="32"/>
  <c r="LX91" i="32"/>
  <c r="LA92" i="32"/>
  <c r="LJ92" i="32"/>
  <c r="FO135" i="32"/>
  <c r="KE91" i="32"/>
  <c r="IV135" i="32"/>
  <c r="IW136" i="32"/>
  <c r="IP136" i="32" s="1"/>
  <c r="IQ136" i="32" s="1"/>
  <c r="IR136" i="32" s="1"/>
  <c r="IS136" i="32" s="1"/>
  <c r="CM135" i="32"/>
  <c r="CN136" i="32"/>
  <c r="CG136" i="32" s="1"/>
  <c r="CH136" i="32" s="1"/>
  <c r="CI136" i="32" s="1"/>
  <c r="CJ136" i="32" s="1"/>
  <c r="CO135" i="32"/>
  <c r="GA135" i="32"/>
  <c r="KT91" i="32"/>
  <c r="II135" i="32"/>
  <c r="DR136" i="32"/>
  <c r="DK136" i="32" s="1"/>
  <c r="DL136" i="32" s="1"/>
  <c r="DM136" i="32" s="1"/>
  <c r="DN136" i="32" s="1"/>
  <c r="DQ135" i="32"/>
  <c r="DS135" i="32"/>
  <c r="BZ44" i="33" l="1"/>
  <c r="CV44" i="33" s="1"/>
  <c r="EJ44" i="33"/>
  <c r="EC44" i="33"/>
  <c r="EQ43" i="33"/>
  <c r="AM45" i="33"/>
  <c r="BI45" i="33" s="1"/>
  <c r="CE45" i="33" s="1"/>
  <c r="EO43" i="33"/>
  <c r="EM43" i="33"/>
  <c r="KF43" i="33"/>
  <c r="FZ43" i="33"/>
  <c r="RH44" i="33"/>
  <c r="LZ45" i="33"/>
  <c r="MM44" i="33"/>
  <c r="HT44" i="33"/>
  <c r="MW43" i="33"/>
  <c r="GZ43" i="33"/>
  <c r="MB44" i="33" s="1"/>
  <c r="MS44" i="33"/>
  <c r="IY45" i="33"/>
  <c r="RA43" i="33"/>
  <c r="GJ43" i="33"/>
  <c r="OV43" i="33" s="1"/>
  <c r="KP43" i="33"/>
  <c r="MX43" i="33"/>
  <c r="JF44" i="33"/>
  <c r="LK43" i="33"/>
  <c r="LG43" i="33"/>
  <c r="LI43" i="33"/>
  <c r="LS45" i="33"/>
  <c r="PX43" i="33"/>
  <c r="PB43" i="33" s="1"/>
  <c r="HL43" i="33"/>
  <c r="HM44" i="33"/>
  <c r="GU44" i="33"/>
  <c r="LW45" i="33" s="1"/>
  <c r="QA44" i="33"/>
  <c r="PE44" i="33" s="1"/>
  <c r="HO44" i="33"/>
  <c r="DH44" i="33"/>
  <c r="EZ44" i="33" s="1"/>
  <c r="GO44" i="33"/>
  <c r="PW44" i="33" s="1"/>
  <c r="PA44" i="33" s="1"/>
  <c r="GY43" i="33"/>
  <c r="MA44" i="33" s="1"/>
  <c r="KW44" i="33"/>
  <c r="LD44" i="33"/>
  <c r="IF45" i="33"/>
  <c r="T45" i="33"/>
  <c r="AP45" i="33" s="1"/>
  <c r="BL45" i="33" s="1"/>
  <c r="NQ44" i="33"/>
  <c r="NX45" i="33"/>
  <c r="Z44" i="33"/>
  <c r="IL44" i="33"/>
  <c r="AV136" i="32"/>
  <c r="AY136" i="32" s="1"/>
  <c r="AN137" i="32"/>
  <c r="AO137" i="32" s="1"/>
  <c r="AP137" i="32" s="1"/>
  <c r="AQ137" i="32" s="1"/>
  <c r="CS136" i="32"/>
  <c r="CK136" i="32"/>
  <c r="CL136" i="32" s="1"/>
  <c r="CO136" i="32" s="1"/>
  <c r="CQ136" i="32"/>
  <c r="CP137" i="32"/>
  <c r="CF137" i="32" s="1"/>
  <c r="JB136" i="32"/>
  <c r="IY137" i="32"/>
  <c r="IO137" i="32" s="1"/>
  <c r="IZ136" i="32"/>
  <c r="IT136" i="32"/>
  <c r="IU136" i="32" s="1"/>
  <c r="DF136" i="32"/>
  <c r="DH136" i="32"/>
  <c r="DE137" i="32"/>
  <c r="CU137" i="32" s="1"/>
  <c r="CZ136" i="32"/>
  <c r="DA136" i="32" s="1"/>
  <c r="DO136" i="32"/>
  <c r="DP136" i="32" s="1"/>
  <c r="DS136" i="32" s="1"/>
  <c r="DW136" i="32"/>
  <c r="DT137" i="32"/>
  <c r="DJ137" i="32" s="1"/>
  <c r="DU136" i="32"/>
  <c r="FH136" i="32"/>
  <c r="FI136" i="32" s="1"/>
  <c r="FP136" i="32"/>
  <c r="FM137" i="32"/>
  <c r="FC137" i="32" s="1"/>
  <c r="FN136" i="32"/>
  <c r="GT136" i="32"/>
  <c r="GQ137" i="32"/>
  <c r="GG137" i="32" s="1"/>
  <c r="GR136" i="32"/>
  <c r="GL136" i="32"/>
  <c r="GM136" i="32" s="1"/>
  <c r="GP136" i="32" s="1"/>
  <c r="HW135" i="32"/>
  <c r="CR135" i="32"/>
  <c r="JK92" i="32"/>
  <c r="JL93" i="32"/>
  <c r="JE93" i="32" s="1"/>
  <c r="JF93" i="32" s="1"/>
  <c r="JG93" i="32" s="1"/>
  <c r="JM92" i="32"/>
  <c r="EK135" i="32"/>
  <c r="JX92" i="32"/>
  <c r="JY92" i="32" s="1"/>
  <c r="KC93" i="32"/>
  <c r="JS93" i="32" s="1"/>
  <c r="KD92" i="32"/>
  <c r="IJ137" i="32"/>
  <c r="HZ137" i="32" s="1"/>
  <c r="IK136" i="32"/>
  <c r="IM136" i="32"/>
  <c r="IE136" i="32"/>
  <c r="IF136" i="32" s="1"/>
  <c r="DV135" i="32"/>
  <c r="LB92" i="32"/>
  <c r="LC92" i="32" s="1"/>
  <c r="LG93" i="32"/>
  <c r="KW93" i="32" s="1"/>
  <c r="LH92" i="32"/>
  <c r="CC136" i="32"/>
  <c r="FW136" i="32"/>
  <c r="FX136" i="32" s="1"/>
  <c r="GA136" i="32" s="1"/>
  <c r="GB137" i="32"/>
  <c r="FR137" i="32" s="1"/>
  <c r="GE136" i="32"/>
  <c r="GC136" i="32"/>
  <c r="LV93" i="32"/>
  <c r="LL93" i="32" s="1"/>
  <c r="LQ92" i="32"/>
  <c r="LR92" i="32" s="1"/>
  <c r="LW92" i="32"/>
  <c r="EY136" i="32"/>
  <c r="ES136" i="32"/>
  <c r="ET136" i="32" s="1"/>
  <c r="EW136" i="32" s="1"/>
  <c r="FA136" i="32"/>
  <c r="EX137" i="32"/>
  <c r="EN137" i="32" s="1"/>
  <c r="EZ135" i="32"/>
  <c r="HP136" i="32"/>
  <c r="HQ136" i="32" s="1"/>
  <c r="HV136" i="32"/>
  <c r="HU137" i="32"/>
  <c r="HK137" i="32" s="1"/>
  <c r="HX136" i="32"/>
  <c r="HH135" i="32"/>
  <c r="BX136" i="32"/>
  <c r="BY137" i="32"/>
  <c r="BR137" i="32" s="1"/>
  <c r="BS137" i="32" s="1"/>
  <c r="BT137" i="32" s="1"/>
  <c r="BU137" i="32" s="1"/>
  <c r="KS92" i="32"/>
  <c r="KR93" i="32"/>
  <c r="KH93" i="32" s="1"/>
  <c r="KM92" i="32"/>
  <c r="KN92" i="32" s="1"/>
  <c r="IL135" i="32"/>
  <c r="GD135" i="32"/>
  <c r="BL137" i="32"/>
  <c r="BB137" i="32" s="1"/>
  <c r="BI136" i="32"/>
  <c r="BG136" i="32"/>
  <c r="BH136" i="32" s="1"/>
  <c r="BO136" i="32"/>
  <c r="BM136" i="32"/>
  <c r="HA136" i="32"/>
  <c r="HB136" i="32" s="1"/>
  <c r="HI136" i="32"/>
  <c r="HF137" i="32"/>
  <c r="GV137" i="32" s="1"/>
  <c r="HG136" i="32"/>
  <c r="EI137" i="32"/>
  <c r="DY137" i="32" s="1"/>
  <c r="EJ136" i="32"/>
  <c r="EL136" i="32"/>
  <c r="ED136" i="32"/>
  <c r="EE136" i="32" s="1"/>
  <c r="EH136" i="32" s="1"/>
  <c r="GS135" i="32"/>
  <c r="S41" i="32"/>
  <c r="T41" i="32" s="1"/>
  <c r="AA41" i="32"/>
  <c r="EE44" i="33" l="1"/>
  <c r="EB43" i="33"/>
  <c r="EA44" i="33"/>
  <c r="NP44" i="33"/>
  <c r="OL43" i="33"/>
  <c r="QH43" i="33"/>
  <c r="PL43" i="33" s="1"/>
  <c r="QZ43" i="33"/>
  <c r="HV43" i="33"/>
  <c r="MP44" i="33"/>
  <c r="NZ44" i="33"/>
  <c r="RJ43" i="33"/>
  <c r="FU44" i="33"/>
  <c r="OG44" i="33" s="1"/>
  <c r="KA44" i="33"/>
  <c r="GG43" i="33"/>
  <c r="KM43" i="33"/>
  <c r="GE43" i="33"/>
  <c r="KK43" i="33"/>
  <c r="GB44" i="33"/>
  <c r="ON44" i="33" s="1"/>
  <c r="KH44" i="33"/>
  <c r="GI43" i="33"/>
  <c r="OU43" i="33" s="1"/>
  <c r="KO43" i="33"/>
  <c r="JP44" i="33"/>
  <c r="KY44" i="33"/>
  <c r="KV43" i="33"/>
  <c r="QC44" i="33"/>
  <c r="PG44" i="33" s="1"/>
  <c r="HQ44" i="33"/>
  <c r="HK44" i="33"/>
  <c r="GR44" i="33"/>
  <c r="LT45" i="33" s="1"/>
  <c r="HU43" i="33"/>
  <c r="LQ45" i="33"/>
  <c r="QG43" i="33"/>
  <c r="PK43" i="33" s="1"/>
  <c r="DR44" i="33"/>
  <c r="FJ44" i="33" s="1"/>
  <c r="CH45" i="33"/>
  <c r="DA45" i="33"/>
  <c r="KU44" i="33"/>
  <c r="AC44" i="33"/>
  <c r="IO44" i="33"/>
  <c r="AJ45" i="33"/>
  <c r="IV45" i="33"/>
  <c r="AV44" i="33"/>
  <c r="BR44" i="33" s="1"/>
  <c r="GD136" i="32"/>
  <c r="JH93" i="32"/>
  <c r="JQ93" i="32"/>
  <c r="DB136" i="32"/>
  <c r="DC137" i="32"/>
  <c r="CV137" i="32" s="1"/>
  <c r="CW137" i="32" s="1"/>
  <c r="CX137" i="32" s="1"/>
  <c r="CY137" i="32" s="1"/>
  <c r="DD136" i="32"/>
  <c r="KO92" i="32"/>
  <c r="KP93" i="32"/>
  <c r="KI93" i="32" s="1"/>
  <c r="KJ93" i="32" s="1"/>
  <c r="KK93" i="32" s="1"/>
  <c r="KQ92" i="32"/>
  <c r="LD92" i="32"/>
  <c r="LE93" i="32"/>
  <c r="KX93" i="32" s="1"/>
  <c r="KY93" i="32" s="1"/>
  <c r="KZ93" i="32" s="1"/>
  <c r="LF92" i="32"/>
  <c r="AX137" i="32"/>
  <c r="AR137" i="32"/>
  <c r="AS137" i="32" s="1"/>
  <c r="AZ137" i="32"/>
  <c r="AW138" i="32"/>
  <c r="AM138" i="32" s="1"/>
  <c r="AT137" i="32"/>
  <c r="EZ136" i="32"/>
  <c r="KA93" i="32"/>
  <c r="JT93" i="32" s="1"/>
  <c r="JU93" i="32" s="1"/>
  <c r="JV93" i="32" s="1"/>
  <c r="JZ92" i="32"/>
  <c r="KB92" i="32"/>
  <c r="EK136" i="32"/>
  <c r="CR136" i="32"/>
  <c r="GS136" i="32"/>
  <c r="HC136" i="32"/>
  <c r="HD137" i="32"/>
  <c r="GW137" i="32" s="1"/>
  <c r="GX137" i="32" s="1"/>
  <c r="GY137" i="32" s="1"/>
  <c r="GZ137" i="32" s="1"/>
  <c r="BJ137" i="32"/>
  <c r="BC137" i="32" s="1"/>
  <c r="BD137" i="32" s="1"/>
  <c r="BE137" i="32" s="1"/>
  <c r="BF137" i="32" s="1"/>
  <c r="BK136" i="32"/>
  <c r="HE136" i="32"/>
  <c r="HS137" i="32"/>
  <c r="HL137" i="32" s="1"/>
  <c r="HM137" i="32" s="1"/>
  <c r="HN137" i="32" s="1"/>
  <c r="HO137" i="32" s="1"/>
  <c r="HR136" i="32"/>
  <c r="LS92" i="32"/>
  <c r="LT93" i="32"/>
  <c r="LM93" i="32" s="1"/>
  <c r="LN93" i="32" s="1"/>
  <c r="LO93" i="32" s="1"/>
  <c r="LU92" i="32"/>
  <c r="JP92" i="32"/>
  <c r="GN136" i="32"/>
  <c r="GO137" i="32"/>
  <c r="GH137" i="32" s="1"/>
  <c r="GI137" i="32" s="1"/>
  <c r="GJ137" i="32" s="1"/>
  <c r="GK137" i="32" s="1"/>
  <c r="CM136" i="32"/>
  <c r="CN137" i="32"/>
  <c r="CG137" i="32" s="1"/>
  <c r="CH137" i="32" s="1"/>
  <c r="CI137" i="32" s="1"/>
  <c r="CJ137" i="32" s="1"/>
  <c r="FY136" i="32"/>
  <c r="FZ137" i="32"/>
  <c r="FS137" i="32" s="1"/>
  <c r="FT137" i="32" s="1"/>
  <c r="FU137" i="32" s="1"/>
  <c r="FV137" i="32" s="1"/>
  <c r="IG136" i="32"/>
  <c r="IH137" i="32"/>
  <c r="IA137" i="32" s="1"/>
  <c r="IB137" i="32" s="1"/>
  <c r="IC137" i="32" s="1"/>
  <c r="ID137" i="32" s="1"/>
  <c r="IV136" i="32"/>
  <c r="IW137" i="32"/>
  <c r="IP137" i="32" s="1"/>
  <c r="IQ137" i="32" s="1"/>
  <c r="IR137" i="32" s="1"/>
  <c r="IS137" i="32" s="1"/>
  <c r="IX136" i="32"/>
  <c r="EF136" i="32"/>
  <c r="EG137" i="32"/>
  <c r="DZ137" i="32" s="1"/>
  <c r="EA137" i="32" s="1"/>
  <c r="EB137" i="32" s="1"/>
  <c r="EC137" i="32" s="1"/>
  <c r="CA138" i="32"/>
  <c r="BQ138" i="32" s="1"/>
  <c r="BV137" i="32"/>
  <c r="BW137" i="32" s="1"/>
  <c r="CD137" i="32"/>
  <c r="CB137" i="32"/>
  <c r="II136" i="32"/>
  <c r="U41" i="32"/>
  <c r="V41" i="32" s="1"/>
  <c r="EU136" i="32"/>
  <c r="EV137" i="32"/>
  <c r="EO137" i="32" s="1"/>
  <c r="EP137" i="32" s="1"/>
  <c r="EQ137" i="32" s="1"/>
  <c r="ER137" i="32" s="1"/>
  <c r="DV136" i="32"/>
  <c r="HT136" i="32"/>
  <c r="FJ136" i="32"/>
  <c r="FK137" i="32"/>
  <c r="FD137" i="32" s="1"/>
  <c r="FE137" i="32" s="1"/>
  <c r="FF137" i="32" s="1"/>
  <c r="FG137" i="32" s="1"/>
  <c r="FL136" i="32"/>
  <c r="DQ136" i="32"/>
  <c r="DR137" i="32"/>
  <c r="DK137" i="32" s="1"/>
  <c r="DL137" i="32" s="1"/>
  <c r="DM137" i="32" s="1"/>
  <c r="DN137" i="32" s="1"/>
  <c r="EK43" i="33" l="1"/>
  <c r="AL44" i="33"/>
  <c r="BH44" i="33" s="1"/>
  <c r="CD44" i="33" s="1"/>
  <c r="EL43" i="33"/>
  <c r="EG44" i="33"/>
  <c r="AB44" i="33"/>
  <c r="AX44" i="33" s="1"/>
  <c r="BT44" i="33" s="1"/>
  <c r="CP44" i="33" s="1"/>
  <c r="RG43" i="33"/>
  <c r="OS43" i="33"/>
  <c r="IN44" i="33"/>
  <c r="NU44" i="33"/>
  <c r="OQ43" i="33"/>
  <c r="LF43" i="33"/>
  <c r="KJ43" i="33" s="1"/>
  <c r="MZ44" i="33"/>
  <c r="QU44" i="33"/>
  <c r="NY44" i="33"/>
  <c r="IX44" i="33"/>
  <c r="NR45" i="33"/>
  <c r="RB44" i="33"/>
  <c r="NK45" i="33"/>
  <c r="RE43" i="33"/>
  <c r="NW44" i="33"/>
  <c r="RI43" i="33"/>
  <c r="JY44" i="33"/>
  <c r="FT43" i="33"/>
  <c r="JZ43" i="33"/>
  <c r="FW44" i="33"/>
  <c r="KC44" i="33"/>
  <c r="JB45" i="33"/>
  <c r="JU45" i="33"/>
  <c r="FS44" i="33"/>
  <c r="LE43" i="33"/>
  <c r="LA44" i="33"/>
  <c r="PZ44" i="33"/>
  <c r="PD44" i="33" s="1"/>
  <c r="HN44" i="33"/>
  <c r="DW45" i="33"/>
  <c r="FO45" i="33" s="1"/>
  <c r="DD45" i="33"/>
  <c r="EV45" i="33" s="1"/>
  <c r="HB44" i="33"/>
  <c r="MD45" i="33" s="1"/>
  <c r="CN44" i="33"/>
  <c r="BF45" i="33"/>
  <c r="CB45" i="33" s="1"/>
  <c r="AY44" i="33"/>
  <c r="BU44" i="33" s="1"/>
  <c r="IY138" i="32"/>
  <c r="IO138" i="32" s="1"/>
  <c r="IT137" i="32"/>
  <c r="IU137" i="32" s="1"/>
  <c r="IX137" i="32" s="1"/>
  <c r="IZ137" i="32"/>
  <c r="JB137" i="32"/>
  <c r="FH137" i="32"/>
  <c r="FI137" i="32" s="1"/>
  <c r="FL137" i="32" s="1"/>
  <c r="FN137" i="32"/>
  <c r="FM138" i="32"/>
  <c r="FC138" i="32" s="1"/>
  <c r="FP137" i="32"/>
  <c r="DT138" i="32"/>
  <c r="DJ138" i="32" s="1"/>
  <c r="DW137" i="32"/>
  <c r="DO137" i="32"/>
  <c r="DP137" i="32" s="1"/>
  <c r="DU137" i="32"/>
  <c r="GQ138" i="32"/>
  <c r="GG138" i="32" s="1"/>
  <c r="GT137" i="32"/>
  <c r="GL137" i="32"/>
  <c r="GM137" i="32" s="1"/>
  <c r="GR137" i="32"/>
  <c r="HU138" i="32"/>
  <c r="HK138" i="32" s="1"/>
  <c r="HP137" i="32"/>
  <c r="HQ137" i="32" s="1"/>
  <c r="HT137" i="32" s="1"/>
  <c r="HX137" i="32"/>
  <c r="HV137" i="32"/>
  <c r="BG137" i="32"/>
  <c r="BH137" i="32" s="1"/>
  <c r="BJ138" i="32" s="1"/>
  <c r="BO137" i="32"/>
  <c r="BM137" i="32"/>
  <c r="BL138" i="32"/>
  <c r="BB138" i="32" s="1"/>
  <c r="BI137" i="32"/>
  <c r="JW93" i="32"/>
  <c r="KF93" i="32"/>
  <c r="GE137" i="32"/>
  <c r="GB138" i="32"/>
  <c r="FR138" i="32" s="1"/>
  <c r="GC137" i="32"/>
  <c r="FW137" i="32"/>
  <c r="FX137" i="32" s="1"/>
  <c r="HF138" i="32"/>
  <c r="GV138" i="32" s="1"/>
  <c r="HG137" i="32"/>
  <c r="HI137" i="32"/>
  <c r="HA137" i="32"/>
  <c r="HB137" i="32" s="1"/>
  <c r="HE137" i="32" s="1"/>
  <c r="LX92" i="32"/>
  <c r="CK137" i="32"/>
  <c r="CL137" i="32" s="1"/>
  <c r="CS137" i="32"/>
  <c r="CP138" i="32"/>
  <c r="CF138" i="32" s="1"/>
  <c r="CQ137" i="32"/>
  <c r="EI138" i="32"/>
  <c r="DY138" i="32" s="1"/>
  <c r="ED137" i="32"/>
  <c r="EE137" i="32" s="1"/>
  <c r="EL137" i="32"/>
  <c r="EJ137" i="32"/>
  <c r="HW136" i="32"/>
  <c r="IM137" i="32"/>
  <c r="IJ138" i="32"/>
  <c r="HZ138" i="32" s="1"/>
  <c r="IE137" i="32"/>
  <c r="IF137" i="32" s="1"/>
  <c r="II137" i="32" s="1"/>
  <c r="IK137" i="32"/>
  <c r="LY93" i="32"/>
  <c r="LP93" i="32"/>
  <c r="IL136" i="32"/>
  <c r="HH136" i="32"/>
  <c r="LA93" i="32"/>
  <c r="LJ93" i="32"/>
  <c r="LI92" i="32"/>
  <c r="KT92" i="32"/>
  <c r="DG136" i="32"/>
  <c r="AB41" i="32"/>
  <c r="W41" i="32"/>
  <c r="AU138" i="32"/>
  <c r="AN138" i="32" s="1"/>
  <c r="AO138" i="32" s="1"/>
  <c r="AP138" i="32" s="1"/>
  <c r="AQ138" i="32" s="1"/>
  <c r="AV137" i="32"/>
  <c r="EY137" i="32"/>
  <c r="ES137" i="32"/>
  <c r="ET137" i="32" s="1"/>
  <c r="EX138" i="32"/>
  <c r="EN138" i="32" s="1"/>
  <c r="FA137" i="32"/>
  <c r="JI93" i="32"/>
  <c r="JJ93" i="32" s="1"/>
  <c r="JN94" i="32"/>
  <c r="JD94" i="32" s="1"/>
  <c r="JO93" i="32"/>
  <c r="KL93" i="32"/>
  <c r="KU93" i="32"/>
  <c r="KE92" i="32"/>
  <c r="DF137" i="32"/>
  <c r="CZ137" i="32"/>
  <c r="DA137" i="32" s="1"/>
  <c r="DD137" i="32" s="1"/>
  <c r="DH137" i="32"/>
  <c r="DE138" i="32"/>
  <c r="CU138" i="32" s="1"/>
  <c r="BY138" i="32"/>
  <c r="BR138" i="32" s="1"/>
  <c r="BS138" i="32" s="1"/>
  <c r="BT138" i="32" s="1"/>
  <c r="BU138" i="32" s="1"/>
  <c r="BX137" i="32"/>
  <c r="BZ137" i="32"/>
  <c r="FO136" i="32"/>
  <c r="JA136" i="32"/>
  <c r="BN136" i="32"/>
  <c r="II45" i="33" l="1"/>
  <c r="AK44" i="33"/>
  <c r="BG44" i="33" s="1"/>
  <c r="CC44" i="33" s="1"/>
  <c r="CY44" i="33" s="1"/>
  <c r="AG44" i="33"/>
  <c r="BC44" i="33" s="1"/>
  <c r="BY44" i="33" s="1"/>
  <c r="CU44" i="33" s="1"/>
  <c r="ED44" i="33"/>
  <c r="AI44" i="33"/>
  <c r="BE44" i="33" s="1"/>
  <c r="CA44" i="33" s="1"/>
  <c r="AD45" i="33"/>
  <c r="AZ45" i="33" s="1"/>
  <c r="BV45" i="33" s="1"/>
  <c r="IS44" i="33"/>
  <c r="NI45" i="33"/>
  <c r="OE44" i="33"/>
  <c r="QW44" i="33"/>
  <c r="OI44" i="33"/>
  <c r="QT43" i="33"/>
  <c r="OF43" i="33"/>
  <c r="GD43" i="33"/>
  <c r="ML45" i="33"/>
  <c r="KE44" i="33"/>
  <c r="NE45" i="33"/>
  <c r="KI43" i="33"/>
  <c r="IW44" i="33"/>
  <c r="IP45" i="33"/>
  <c r="W45" i="33"/>
  <c r="AS45" i="33" s="1"/>
  <c r="BO45" i="33" s="1"/>
  <c r="NJ44" i="33"/>
  <c r="IU44" i="33"/>
  <c r="NM45" i="33"/>
  <c r="JH44" i="33"/>
  <c r="JJ44" i="33"/>
  <c r="QS44" i="33"/>
  <c r="FY44" i="33"/>
  <c r="GC43" i="33"/>
  <c r="HG45" i="33"/>
  <c r="QO45" i="33" s="1"/>
  <c r="PS45" i="33" s="1"/>
  <c r="KX44" i="33"/>
  <c r="QJ44" i="33"/>
  <c r="PN44" i="33" s="1"/>
  <c r="GN45" i="33"/>
  <c r="LP46" i="33" s="1"/>
  <c r="HX44" i="33"/>
  <c r="DJ44" i="33"/>
  <c r="FB44" i="33" s="1"/>
  <c r="DL44" i="33"/>
  <c r="FD44" i="33" s="1"/>
  <c r="CW44" i="33"/>
  <c r="CQ44" i="33"/>
  <c r="CZ44" i="33"/>
  <c r="CX45" i="33"/>
  <c r="BK137" i="32"/>
  <c r="BN137" i="32" s="1"/>
  <c r="DG137" i="32"/>
  <c r="AR138" i="32"/>
  <c r="AS138" i="32" s="1"/>
  <c r="AU139" i="32" s="1"/>
  <c r="AX138" i="32"/>
  <c r="AW139" i="32"/>
  <c r="AM139" i="32" s="1"/>
  <c r="AZ138" i="32"/>
  <c r="AT138" i="32"/>
  <c r="HC137" i="32"/>
  <c r="HD138" i="32"/>
  <c r="GW138" i="32" s="1"/>
  <c r="GX138" i="32" s="1"/>
  <c r="GY138" i="32" s="1"/>
  <c r="GZ138" i="32" s="1"/>
  <c r="FY137" i="32"/>
  <c r="FZ138" i="32"/>
  <c r="FS138" i="32" s="1"/>
  <c r="FT138" i="32" s="1"/>
  <c r="FU138" i="32" s="1"/>
  <c r="FV138" i="32" s="1"/>
  <c r="GA137" i="32"/>
  <c r="GN137" i="32"/>
  <c r="GO138" i="32"/>
  <c r="GH138" i="32" s="1"/>
  <c r="GI138" i="32" s="1"/>
  <c r="GJ138" i="32" s="1"/>
  <c r="GK138" i="32" s="1"/>
  <c r="GP137" i="32"/>
  <c r="DQ137" i="32"/>
  <c r="DR138" i="32"/>
  <c r="DK138" i="32" s="1"/>
  <c r="DL138" i="32" s="1"/>
  <c r="DM138" i="32" s="1"/>
  <c r="DN138" i="32" s="1"/>
  <c r="DS137" i="32"/>
  <c r="AY137" i="32"/>
  <c r="CB138" i="32"/>
  <c r="CA139" i="32"/>
  <c r="BQ139" i="32" s="1"/>
  <c r="BV138" i="32"/>
  <c r="BW138" i="32" s="1"/>
  <c r="BZ138" i="32" s="1"/>
  <c r="CD138" i="32"/>
  <c r="DB137" i="32"/>
  <c r="DC138" i="32"/>
  <c r="CV138" i="32" s="1"/>
  <c r="CW138" i="32" s="1"/>
  <c r="CX138" i="32" s="1"/>
  <c r="CY138" i="32" s="1"/>
  <c r="FO137" i="32"/>
  <c r="KR94" i="32"/>
  <c r="KH94" i="32" s="1"/>
  <c r="KS93" i="32"/>
  <c r="KM93" i="32"/>
  <c r="KN93" i="32" s="1"/>
  <c r="EU137" i="32"/>
  <c r="EV138" i="32"/>
  <c r="EO138" i="32" s="1"/>
  <c r="EP138" i="32" s="1"/>
  <c r="EQ138" i="32" s="1"/>
  <c r="ER138" i="32" s="1"/>
  <c r="EW137" i="32"/>
  <c r="HH137" i="32"/>
  <c r="IL137" i="32"/>
  <c r="IG137" i="32"/>
  <c r="IH138" i="32"/>
  <c r="IA138" i="32" s="1"/>
  <c r="IB138" i="32" s="1"/>
  <c r="IC138" i="32" s="1"/>
  <c r="ID138" i="32" s="1"/>
  <c r="JX93" i="32"/>
  <c r="JY93" i="32" s="1"/>
  <c r="KD93" i="32"/>
  <c r="KC94" i="32"/>
  <c r="JS94" i="32" s="1"/>
  <c r="HR137" i="32"/>
  <c r="HS138" i="32"/>
  <c r="HL138" i="32" s="1"/>
  <c r="HM138" i="32" s="1"/>
  <c r="HN138" i="32" s="1"/>
  <c r="HO138" i="32" s="1"/>
  <c r="IV137" i="32"/>
  <c r="IW138" i="32"/>
  <c r="IP138" i="32" s="1"/>
  <c r="IQ138" i="32" s="1"/>
  <c r="IR138" i="32" s="1"/>
  <c r="IS138" i="32" s="1"/>
  <c r="LB93" i="32"/>
  <c r="LC93" i="32" s="1"/>
  <c r="LH93" i="32"/>
  <c r="LG94" i="32"/>
  <c r="KW94" i="32" s="1"/>
  <c r="JA137" i="32"/>
  <c r="CC137" i="32"/>
  <c r="JK93" i="32"/>
  <c r="JL94" i="32"/>
  <c r="JE94" i="32" s="1"/>
  <c r="JF94" i="32" s="1"/>
  <c r="JG94" i="32" s="1"/>
  <c r="JM93" i="32"/>
  <c r="AK41" i="32"/>
  <c r="AH41" i="32"/>
  <c r="X41" i="32"/>
  <c r="LW93" i="32"/>
  <c r="LV94" i="32"/>
  <c r="LL94" i="32" s="1"/>
  <c r="LQ93" i="32"/>
  <c r="LR93" i="32" s="1"/>
  <c r="HW137" i="32"/>
  <c r="EG138" i="32"/>
  <c r="DZ138" i="32" s="1"/>
  <c r="EA138" i="32" s="1"/>
  <c r="EB138" i="32" s="1"/>
  <c r="EC138" i="32" s="1"/>
  <c r="EF137" i="32"/>
  <c r="EH137" i="32"/>
  <c r="CM137" i="32"/>
  <c r="CN138" i="32"/>
  <c r="CG138" i="32" s="1"/>
  <c r="CH138" i="32" s="1"/>
  <c r="CI138" i="32" s="1"/>
  <c r="CJ138" i="32" s="1"/>
  <c r="CO137" i="32"/>
  <c r="BC138" i="32"/>
  <c r="BD138" i="32" s="1"/>
  <c r="BE138" i="32" s="1"/>
  <c r="BF138" i="32" s="1"/>
  <c r="FJ137" i="32"/>
  <c r="FK138" i="32"/>
  <c r="FD138" i="32" s="1"/>
  <c r="FE138" i="32" s="1"/>
  <c r="FF138" i="32" s="1"/>
  <c r="FG138" i="32" s="1"/>
  <c r="IH44" i="33" l="1"/>
  <c r="EN44" i="33"/>
  <c r="IK45" i="33"/>
  <c r="IG45" i="33"/>
  <c r="ES45" i="33"/>
  <c r="U45" i="33"/>
  <c r="AQ45" i="33" s="1"/>
  <c r="RD43" i="33"/>
  <c r="OP43" i="33"/>
  <c r="NS44" i="33"/>
  <c r="OO43" i="33"/>
  <c r="NO45" i="33"/>
  <c r="OK44" i="33"/>
  <c r="NT44" i="33"/>
  <c r="V44" i="33"/>
  <c r="AR44" i="33" s="1"/>
  <c r="BN44" i="33" s="1"/>
  <c r="GV44" i="33"/>
  <c r="LX45" i="33" s="1"/>
  <c r="MR44" i="33"/>
  <c r="KB44" i="33"/>
  <c r="Y45" i="33"/>
  <c r="AU45" i="33" s="1"/>
  <c r="BQ45" i="33" s="1"/>
  <c r="MT44" i="33"/>
  <c r="JS44" i="33"/>
  <c r="JQ44" i="33"/>
  <c r="JR45" i="33"/>
  <c r="JT44" i="33"/>
  <c r="JO44" i="33"/>
  <c r="JK44" i="33"/>
  <c r="IC45" i="33"/>
  <c r="MI46" i="33"/>
  <c r="PV45" i="33"/>
  <c r="OZ45" i="33" s="1"/>
  <c r="QY44" i="33"/>
  <c r="HJ45" i="33"/>
  <c r="FV44" i="33"/>
  <c r="RC43" i="33"/>
  <c r="LH44" i="33"/>
  <c r="GT44" i="33"/>
  <c r="QB44" i="33" s="1"/>
  <c r="PF44" i="33" s="1"/>
  <c r="DV44" i="33"/>
  <c r="FN44" i="33" s="1"/>
  <c r="DQ44" i="33"/>
  <c r="FI44" i="33" s="1"/>
  <c r="DM44" i="33"/>
  <c r="FE44" i="33" s="1"/>
  <c r="DT45" i="33"/>
  <c r="FL45" i="33" s="1"/>
  <c r="DU44" i="33"/>
  <c r="FM44" i="33" s="1"/>
  <c r="DS44" i="33"/>
  <c r="FK44" i="33" s="1"/>
  <c r="CR45" i="33"/>
  <c r="CK45" i="33"/>
  <c r="LM45" i="33"/>
  <c r="AN139" i="32"/>
  <c r="AO139" i="32" s="1"/>
  <c r="AP139" i="32" s="1"/>
  <c r="AQ139" i="32" s="1"/>
  <c r="EY138" i="32"/>
  <c r="EX139" i="32"/>
  <c r="EN139" i="32" s="1"/>
  <c r="ES138" i="32"/>
  <c r="ET138" i="32" s="1"/>
  <c r="EW138" i="32" s="1"/>
  <c r="FA138" i="32"/>
  <c r="FW138" i="32"/>
  <c r="FX138" i="32" s="1"/>
  <c r="GA138" i="32" s="1"/>
  <c r="GC138" i="32"/>
  <c r="GB139" i="32"/>
  <c r="FR139" i="32" s="1"/>
  <c r="GE138" i="32"/>
  <c r="BI138" i="32"/>
  <c r="BM138" i="32"/>
  <c r="BO138" i="32"/>
  <c r="BL139" i="32"/>
  <c r="BB139" i="32" s="1"/>
  <c r="BG138" i="32"/>
  <c r="BH138" i="32" s="1"/>
  <c r="EJ138" i="32"/>
  <c r="ED138" i="32"/>
  <c r="EE138" i="32" s="1"/>
  <c r="EH138" i="32" s="1"/>
  <c r="EL138" i="32"/>
  <c r="EI139" i="32"/>
  <c r="DY139" i="32" s="1"/>
  <c r="IY139" i="32"/>
  <c r="IO139" i="32" s="1"/>
  <c r="JB138" i="32"/>
  <c r="IT138" i="32"/>
  <c r="IU138" i="32" s="1"/>
  <c r="IZ138" i="32"/>
  <c r="CK138" i="32"/>
  <c r="CL138" i="32" s="1"/>
  <c r="CO138" i="32" s="1"/>
  <c r="CP139" i="32"/>
  <c r="CF139" i="32" s="1"/>
  <c r="CS138" i="32"/>
  <c r="CQ138" i="32"/>
  <c r="LS93" i="32"/>
  <c r="LT94" i="32"/>
  <c r="LM94" i="32" s="1"/>
  <c r="LN94" i="32" s="1"/>
  <c r="LO94" i="32" s="1"/>
  <c r="LU93" i="32"/>
  <c r="CC138" i="32"/>
  <c r="LD93" i="32"/>
  <c r="LE94" i="32"/>
  <c r="KX94" i="32" s="1"/>
  <c r="KY94" i="32" s="1"/>
  <c r="KZ94" i="32" s="1"/>
  <c r="LF93" i="32"/>
  <c r="JZ93" i="32"/>
  <c r="KA94" i="32"/>
  <c r="JT94" i="32" s="1"/>
  <c r="JU94" i="32" s="1"/>
  <c r="JV94" i="32" s="1"/>
  <c r="KB93" i="32"/>
  <c r="EZ137" i="32"/>
  <c r="KO93" i="32"/>
  <c r="KP94" i="32"/>
  <c r="KI94" i="32" s="1"/>
  <c r="KJ94" i="32" s="1"/>
  <c r="KK94" i="32" s="1"/>
  <c r="KQ93" i="32"/>
  <c r="HF139" i="32"/>
  <c r="GV139" i="32" s="1"/>
  <c r="HG138" i="32"/>
  <c r="HA138" i="32"/>
  <c r="HB138" i="32" s="1"/>
  <c r="HI138" i="32"/>
  <c r="BX138" i="32"/>
  <c r="BY139" i="32"/>
  <c r="BR139" i="32" s="1"/>
  <c r="BS139" i="32" s="1"/>
  <c r="BT139" i="32" s="1"/>
  <c r="BU139" i="32" s="1"/>
  <c r="AV138" i="32"/>
  <c r="DV137" i="32"/>
  <c r="AF41" i="32"/>
  <c r="Y41" i="32"/>
  <c r="FM139" i="32"/>
  <c r="FC139" i="32" s="1"/>
  <c r="FH138" i="32"/>
  <c r="FI138" i="32" s="1"/>
  <c r="FN138" i="32"/>
  <c r="FP138" i="32"/>
  <c r="GS137" i="32"/>
  <c r="CR137" i="32"/>
  <c r="EK137" i="32"/>
  <c r="GQ139" i="32"/>
  <c r="GG139" i="32" s="1"/>
  <c r="GL138" i="32"/>
  <c r="GM138" i="32" s="1"/>
  <c r="GP138" i="32" s="1"/>
  <c r="GR138" i="32"/>
  <c r="GT138" i="32"/>
  <c r="IK138" i="32"/>
  <c r="IE138" i="32"/>
  <c r="IF138" i="32" s="1"/>
  <c r="IJ139" i="32"/>
  <c r="HZ139" i="32" s="1"/>
  <c r="IM138" i="32"/>
  <c r="JP93" i="32"/>
  <c r="JH94" i="32"/>
  <c r="JQ94" i="32"/>
  <c r="HU139" i="32"/>
  <c r="HK139" i="32" s="1"/>
  <c r="HX138" i="32"/>
  <c r="HP138" i="32"/>
  <c r="HQ138" i="32" s="1"/>
  <c r="HV138" i="32"/>
  <c r="DW138" i="32"/>
  <c r="DT139" i="32"/>
  <c r="DJ139" i="32" s="1"/>
  <c r="DO138" i="32"/>
  <c r="DP138" i="32" s="1"/>
  <c r="DU138" i="32"/>
  <c r="DE139" i="32"/>
  <c r="CU139" i="32" s="1"/>
  <c r="DH138" i="32"/>
  <c r="DF138" i="32"/>
  <c r="CZ138" i="32"/>
  <c r="DA138" i="32" s="1"/>
  <c r="GD137" i="32"/>
  <c r="EF44" i="33" l="1"/>
  <c r="IR44" i="33"/>
  <c r="AE44" i="33"/>
  <c r="BA44" i="33" s="1"/>
  <c r="BW44" i="33" s="1"/>
  <c r="AA45" i="33"/>
  <c r="AW45" i="33" s="1"/>
  <c r="BS45" i="33" s="1"/>
  <c r="CO45" i="33" s="1"/>
  <c r="DZ45" i="33"/>
  <c r="BM45" i="33"/>
  <c r="CI45" i="33" s="1"/>
  <c r="AF44" i="33"/>
  <c r="BB44" i="33" s="1"/>
  <c r="BX44" i="33" s="1"/>
  <c r="IQ44" i="33"/>
  <c r="IM45" i="33"/>
  <c r="QV44" i="33"/>
  <c r="OH44" i="33"/>
  <c r="QD44" i="33"/>
  <c r="PH44" i="33" s="1"/>
  <c r="HR44" i="33"/>
  <c r="HC44" i="33"/>
  <c r="QK44" i="33" s="1"/>
  <c r="PO44" i="33" s="1"/>
  <c r="MY44" i="33"/>
  <c r="NC44" i="33"/>
  <c r="ND44" i="33"/>
  <c r="HD45" i="33"/>
  <c r="MF46" i="33" s="1"/>
  <c r="MU44" i="33"/>
  <c r="KL44" i="33"/>
  <c r="GK45" i="33"/>
  <c r="KQ45" i="33"/>
  <c r="NB45" i="33"/>
  <c r="NA44" i="33"/>
  <c r="JL45" i="33"/>
  <c r="JE45" i="33"/>
  <c r="KZ44" i="33"/>
  <c r="KT45" i="33"/>
  <c r="HP44" i="33"/>
  <c r="LV45" i="33"/>
  <c r="GF44" i="33"/>
  <c r="NL45" i="33"/>
  <c r="HE44" i="33"/>
  <c r="IA44" i="33" s="1"/>
  <c r="HF44" i="33"/>
  <c r="MH45" i="33" s="1"/>
  <c r="GW44" i="33"/>
  <c r="HS44" i="33" s="1"/>
  <c r="HA44" i="33"/>
  <c r="MC45" i="33" s="1"/>
  <c r="DN45" i="33"/>
  <c r="FF45" i="33" s="1"/>
  <c r="DG45" i="33"/>
  <c r="EY45" i="33" s="1"/>
  <c r="CJ44" i="33"/>
  <c r="CM45" i="33"/>
  <c r="GS138" i="32"/>
  <c r="KL94" i="32"/>
  <c r="KU94" i="32"/>
  <c r="LA94" i="32"/>
  <c r="LJ94" i="32"/>
  <c r="GD138" i="32"/>
  <c r="DB138" i="32"/>
  <c r="DC139" i="32"/>
  <c r="CV139" i="32" s="1"/>
  <c r="CW139" i="32" s="1"/>
  <c r="CX139" i="32" s="1"/>
  <c r="CY139" i="32" s="1"/>
  <c r="DD138" i="32"/>
  <c r="AR139" i="32"/>
  <c r="AS139" i="32" s="1"/>
  <c r="AU140" i="32" s="1"/>
  <c r="AX139" i="32"/>
  <c r="AW140" i="32"/>
  <c r="AM140" i="32" s="1"/>
  <c r="AT139" i="32"/>
  <c r="AZ139" i="32"/>
  <c r="FJ138" i="32"/>
  <c r="FK139" i="32"/>
  <c r="FD139" i="32" s="1"/>
  <c r="FE139" i="32" s="1"/>
  <c r="FF139" i="32" s="1"/>
  <c r="FG139" i="32" s="1"/>
  <c r="FL138" i="32"/>
  <c r="KE93" i="32"/>
  <c r="DQ138" i="32"/>
  <c r="DR139" i="32"/>
  <c r="DK139" i="32" s="1"/>
  <c r="DL139" i="32" s="1"/>
  <c r="DM139" i="32" s="1"/>
  <c r="DN139" i="32" s="1"/>
  <c r="HR138" i="32"/>
  <c r="HS139" i="32"/>
  <c r="HL139" i="32" s="1"/>
  <c r="HM139" i="32" s="1"/>
  <c r="HN139" i="32" s="1"/>
  <c r="HO139" i="32" s="1"/>
  <c r="HT138" i="32"/>
  <c r="LP94" i="32"/>
  <c r="LY94" i="32"/>
  <c r="CR138" i="32"/>
  <c r="Z41" i="32"/>
  <c r="AC41" i="32" s="1"/>
  <c r="AE42" i="32"/>
  <c r="AJ41" i="32"/>
  <c r="DS138" i="32"/>
  <c r="BJ139" i="32"/>
  <c r="BC139" i="32" s="1"/>
  <c r="BD139" i="32" s="1"/>
  <c r="BE139" i="32" s="1"/>
  <c r="BF139" i="32" s="1"/>
  <c r="BK138" i="32"/>
  <c r="EU138" i="32"/>
  <c r="EV139" i="32"/>
  <c r="EO139" i="32" s="1"/>
  <c r="EP139" i="32" s="1"/>
  <c r="EQ139" i="32" s="1"/>
  <c r="ER139" i="32" s="1"/>
  <c r="JW94" i="32"/>
  <c r="KF94" i="32"/>
  <c r="JN95" i="32"/>
  <c r="JD95" i="32" s="1"/>
  <c r="JI94" i="32"/>
  <c r="JJ94" i="32" s="1"/>
  <c r="JO94" i="32"/>
  <c r="IG138" i="32"/>
  <c r="IH139" i="32"/>
  <c r="IA139" i="32" s="1"/>
  <c r="IB139" i="32" s="1"/>
  <c r="IC139" i="32" s="1"/>
  <c r="ID139" i="32" s="1"/>
  <c r="II138" i="32"/>
  <c r="GN138" i="32"/>
  <c r="GO139" i="32"/>
  <c r="GH139" i="32" s="1"/>
  <c r="GI139" i="32" s="1"/>
  <c r="GJ139" i="32" s="1"/>
  <c r="GK139" i="32" s="1"/>
  <c r="CD139" i="32"/>
  <c r="CA140" i="32"/>
  <c r="BQ140" i="32" s="1"/>
  <c r="CB139" i="32"/>
  <c r="BV139" i="32"/>
  <c r="BW139" i="32" s="1"/>
  <c r="KT93" i="32"/>
  <c r="EZ138" i="32"/>
  <c r="CM138" i="32"/>
  <c r="CN139" i="32"/>
  <c r="CG139" i="32" s="1"/>
  <c r="CH139" i="32" s="1"/>
  <c r="CI139" i="32" s="1"/>
  <c r="CJ139" i="32" s="1"/>
  <c r="IV138" i="32"/>
  <c r="IW139" i="32"/>
  <c r="IP139" i="32" s="1"/>
  <c r="IQ139" i="32" s="1"/>
  <c r="IR139" i="32" s="1"/>
  <c r="IS139" i="32" s="1"/>
  <c r="IX138" i="32"/>
  <c r="EK138" i="32"/>
  <c r="AY138" i="32"/>
  <c r="HC138" i="32"/>
  <c r="HD139" i="32"/>
  <c r="GW139" i="32" s="1"/>
  <c r="GX139" i="32" s="1"/>
  <c r="GY139" i="32" s="1"/>
  <c r="GZ139" i="32" s="1"/>
  <c r="HE138" i="32"/>
  <c r="LI93" i="32"/>
  <c r="LX93" i="32"/>
  <c r="EF138" i="32"/>
  <c r="EG139" i="32"/>
  <c r="DZ139" i="32" s="1"/>
  <c r="EA139" i="32" s="1"/>
  <c r="EB139" i="32" s="1"/>
  <c r="EC139" i="32" s="1"/>
  <c r="FY138" i="32"/>
  <c r="FZ139" i="32"/>
  <c r="FS139" i="32" s="1"/>
  <c r="FT139" i="32" s="1"/>
  <c r="FU139" i="32" s="1"/>
  <c r="FV139" i="32" s="1"/>
  <c r="EO44" i="33" l="1"/>
  <c r="X45" i="33"/>
  <c r="EH44" i="33"/>
  <c r="LB44" i="33"/>
  <c r="FZ44" i="33" s="1"/>
  <c r="RK45" i="33"/>
  <c r="OW45" i="33"/>
  <c r="NV45" i="33"/>
  <c r="OR44" i="33"/>
  <c r="ME45" i="33"/>
  <c r="QL45" i="33"/>
  <c r="PP45" i="33" s="1"/>
  <c r="HZ45" i="33"/>
  <c r="HY44" i="33"/>
  <c r="GQ45" i="33"/>
  <c r="LS46" i="33" s="1"/>
  <c r="MV45" i="33"/>
  <c r="OA46" i="33"/>
  <c r="FR45" i="33"/>
  <c r="JX45" i="33"/>
  <c r="FX44" i="33"/>
  <c r="KD44" i="33"/>
  <c r="MO45" i="33"/>
  <c r="JG45" i="33"/>
  <c r="JC45" i="33"/>
  <c r="JI45" i="33"/>
  <c r="JD44" i="33"/>
  <c r="IJ45" i="33"/>
  <c r="LY45" i="33"/>
  <c r="RF44" i="33"/>
  <c r="GX45" i="33"/>
  <c r="LZ46" i="33" s="1"/>
  <c r="QM44" i="33"/>
  <c r="PQ44" i="33" s="1"/>
  <c r="MG45" i="33"/>
  <c r="HW44" i="33"/>
  <c r="QN44" i="33"/>
  <c r="PR44" i="33" s="1"/>
  <c r="IB44" i="33"/>
  <c r="QI44" i="33"/>
  <c r="PM44" i="33" s="1"/>
  <c r="QE44" i="33"/>
  <c r="PI44" i="33" s="1"/>
  <c r="DE45" i="33"/>
  <c r="EW45" i="33" s="1"/>
  <c r="DF44" i="33"/>
  <c r="EX44" i="33" s="1"/>
  <c r="DI45" i="33"/>
  <c r="FA45" i="33" s="1"/>
  <c r="DK45" i="33"/>
  <c r="FC45" i="33" s="1"/>
  <c r="CS44" i="33"/>
  <c r="CT44" i="33"/>
  <c r="AT45" i="33"/>
  <c r="BP45" i="33" s="1"/>
  <c r="AV139" i="32"/>
  <c r="AY139" i="32" s="1"/>
  <c r="AN140" i="32"/>
  <c r="AO140" i="32" s="1"/>
  <c r="AP140" i="32" s="1"/>
  <c r="AQ140" i="32" s="1"/>
  <c r="IJ140" i="32"/>
  <c r="HZ140" i="32" s="1"/>
  <c r="IE139" i="32"/>
  <c r="IF139" i="32" s="1"/>
  <c r="II139" i="32" s="1"/>
  <c r="IM139" i="32"/>
  <c r="IK139" i="32"/>
  <c r="IY140" i="32"/>
  <c r="IO140" i="32" s="1"/>
  <c r="IT139" i="32"/>
  <c r="IU139" i="32" s="1"/>
  <c r="IX139" i="32" s="1"/>
  <c r="JB139" i="32"/>
  <c r="IZ139" i="32"/>
  <c r="DE140" i="32"/>
  <c r="CU140" i="32" s="1"/>
  <c r="DH139" i="32"/>
  <c r="CZ139" i="32"/>
  <c r="DA139" i="32" s="1"/>
  <c r="DD139" i="32" s="1"/>
  <c r="DF139" i="32"/>
  <c r="GE139" i="32"/>
  <c r="GB140" i="32"/>
  <c r="FR140" i="32" s="1"/>
  <c r="FW139" i="32"/>
  <c r="FX139" i="32" s="1"/>
  <c r="GC139" i="32"/>
  <c r="CP140" i="32"/>
  <c r="CF140" i="32" s="1"/>
  <c r="CK139" i="32"/>
  <c r="CL139" i="32" s="1"/>
  <c r="CS139" i="32"/>
  <c r="CQ139" i="32"/>
  <c r="HV139" i="32"/>
  <c r="HP139" i="32"/>
  <c r="HQ139" i="32" s="1"/>
  <c r="HT139" i="32" s="1"/>
  <c r="HX139" i="32"/>
  <c r="HU140" i="32"/>
  <c r="HK140" i="32" s="1"/>
  <c r="HF140" i="32"/>
  <c r="GV140" i="32" s="1"/>
  <c r="HA139" i="32"/>
  <c r="HB139" i="32" s="1"/>
  <c r="HE139" i="32" s="1"/>
  <c r="HI139" i="32"/>
  <c r="HG139" i="32"/>
  <c r="IL138" i="32"/>
  <c r="FO138" i="32"/>
  <c r="LG95" i="32"/>
  <c r="KW95" i="32" s="1"/>
  <c r="LH94" i="32"/>
  <c r="LB94" i="32"/>
  <c r="LC94" i="32" s="1"/>
  <c r="EL139" i="32"/>
  <c r="EI140" i="32"/>
  <c r="DY140" i="32" s="1"/>
  <c r="ED139" i="32"/>
  <c r="EE139" i="32" s="1"/>
  <c r="EJ139" i="32"/>
  <c r="BI139" i="32"/>
  <c r="BM139" i="32"/>
  <c r="BO139" i="32"/>
  <c r="BL140" i="32"/>
  <c r="BB140" i="32" s="1"/>
  <c r="BG139" i="32"/>
  <c r="BH139" i="32" s="1"/>
  <c r="BJ140" i="32" s="1"/>
  <c r="JK94" i="32"/>
  <c r="JL95" i="32"/>
  <c r="JE95" i="32" s="1"/>
  <c r="JF95" i="32" s="1"/>
  <c r="JG95" i="32" s="1"/>
  <c r="JM94" i="32"/>
  <c r="DV138" i="32"/>
  <c r="JA138" i="32"/>
  <c r="JX94" i="32"/>
  <c r="JY94" i="32" s="1"/>
  <c r="KC95" i="32"/>
  <c r="JS95" i="32" s="1"/>
  <c r="KD94" i="32"/>
  <c r="BN138" i="32"/>
  <c r="HW138" i="32"/>
  <c r="LI44" i="33"/>
  <c r="HH138" i="32"/>
  <c r="DO139" i="32"/>
  <c r="DP139" i="32" s="1"/>
  <c r="DS139" i="32" s="1"/>
  <c r="DW139" i="32"/>
  <c r="DT140" i="32"/>
  <c r="DJ140" i="32" s="1"/>
  <c r="DU139" i="32"/>
  <c r="AI41" i="32"/>
  <c r="ES139" i="32"/>
  <c r="ET139" i="32" s="1"/>
  <c r="EX140" i="32"/>
  <c r="EN140" i="32" s="1"/>
  <c r="EY139" i="32"/>
  <c r="FA139" i="32"/>
  <c r="GL139" i="32"/>
  <c r="GM139" i="32" s="1"/>
  <c r="GR139" i="32"/>
  <c r="GQ140" i="32"/>
  <c r="GG140" i="32" s="1"/>
  <c r="GT139" i="32"/>
  <c r="BX139" i="32"/>
  <c r="BY140" i="32"/>
  <c r="BR140" i="32" s="1"/>
  <c r="BS140" i="32" s="1"/>
  <c r="BT140" i="32" s="1"/>
  <c r="BU140" i="32" s="1"/>
  <c r="BZ139" i="32"/>
  <c r="FM140" i="32"/>
  <c r="FC140" i="32" s="1"/>
  <c r="FP139" i="32"/>
  <c r="FH139" i="32"/>
  <c r="FI139" i="32" s="1"/>
  <c r="FN139" i="32"/>
  <c r="LV95" i="32"/>
  <c r="LL95" i="32" s="1"/>
  <c r="LQ94" i="32"/>
  <c r="LR94" i="32" s="1"/>
  <c r="LW94" i="32"/>
  <c r="DG138" i="32"/>
  <c r="KM94" i="32"/>
  <c r="KN94" i="32" s="1"/>
  <c r="KR95" i="32"/>
  <c r="KH95" i="32" s="1"/>
  <c r="KS94" i="32"/>
  <c r="EQ44" i="33" l="1"/>
  <c r="EI44" i="33"/>
  <c r="HM45" i="33"/>
  <c r="ER44" i="33"/>
  <c r="EM44" i="33"/>
  <c r="IY46" i="33"/>
  <c r="AH45" i="33"/>
  <c r="BD45" i="33" s="1"/>
  <c r="BZ45" i="33" s="1"/>
  <c r="CV45" i="33" s="1"/>
  <c r="EP45" i="33"/>
  <c r="KF44" i="33"/>
  <c r="LJ45" i="33"/>
  <c r="KN45" i="33" s="1"/>
  <c r="IT45" i="33"/>
  <c r="QR45" i="33"/>
  <c r="OD45" i="33"/>
  <c r="QZ44" i="33"/>
  <c r="OL44" i="33"/>
  <c r="NN45" i="33"/>
  <c r="OJ44" i="33"/>
  <c r="PY45" i="33"/>
  <c r="PC45" i="33" s="1"/>
  <c r="MM45" i="33"/>
  <c r="MS45" i="33"/>
  <c r="MQ45" i="33"/>
  <c r="GP44" i="33"/>
  <c r="HL44" i="33" s="1"/>
  <c r="AM46" i="33"/>
  <c r="BI46" i="33" s="1"/>
  <c r="CE46" i="33" s="1"/>
  <c r="NH46" i="33"/>
  <c r="GG44" i="33"/>
  <c r="KM44" i="33"/>
  <c r="QX44" i="33"/>
  <c r="MN44" i="33"/>
  <c r="JN44" i="33"/>
  <c r="JM44" i="33"/>
  <c r="HT45" i="33"/>
  <c r="LK44" i="33"/>
  <c r="QF45" i="33"/>
  <c r="PJ45" i="33" s="1"/>
  <c r="LL44" i="33"/>
  <c r="LC44" i="33"/>
  <c r="LG44" i="33"/>
  <c r="GU45" i="33"/>
  <c r="HQ45" i="33" s="1"/>
  <c r="GO45" i="33"/>
  <c r="PW45" i="33" s="1"/>
  <c r="PA45" i="33" s="1"/>
  <c r="GS45" i="33"/>
  <c r="HO45" i="33" s="1"/>
  <c r="DP44" i="33"/>
  <c r="FH44" i="33" s="1"/>
  <c r="DO44" i="33"/>
  <c r="FG44" i="33" s="1"/>
  <c r="CL45" i="33"/>
  <c r="NP45" i="33"/>
  <c r="BK139" i="32"/>
  <c r="BN139" i="32" s="1"/>
  <c r="JH95" i="32"/>
  <c r="JQ95" i="32"/>
  <c r="DV139" i="32"/>
  <c r="DG139" i="32"/>
  <c r="FJ139" i="32"/>
  <c r="FK140" i="32"/>
  <c r="FD140" i="32" s="1"/>
  <c r="FE140" i="32" s="1"/>
  <c r="FF140" i="32" s="1"/>
  <c r="FG140" i="32" s="1"/>
  <c r="HH139" i="32"/>
  <c r="JP94" i="32"/>
  <c r="BC140" i="32"/>
  <c r="BD140" i="32" s="1"/>
  <c r="BE140" i="32" s="1"/>
  <c r="BF140" i="32" s="1"/>
  <c r="EG140" i="32"/>
  <c r="DZ140" i="32" s="1"/>
  <c r="EA140" i="32" s="1"/>
  <c r="EB140" i="32" s="1"/>
  <c r="EC140" i="32" s="1"/>
  <c r="EF139" i="32"/>
  <c r="EH139" i="32"/>
  <c r="CM139" i="32"/>
  <c r="CN140" i="32"/>
  <c r="CG140" i="32" s="1"/>
  <c r="CH140" i="32" s="1"/>
  <c r="CI140" i="32" s="1"/>
  <c r="CJ140" i="32" s="1"/>
  <c r="CO139" i="32"/>
  <c r="FY139" i="32"/>
  <c r="FZ140" i="32"/>
  <c r="FS140" i="32" s="1"/>
  <c r="FT140" i="32" s="1"/>
  <c r="FU140" i="32" s="1"/>
  <c r="FV140" i="32" s="1"/>
  <c r="GA139" i="32"/>
  <c r="DB139" i="32"/>
  <c r="DC140" i="32"/>
  <c r="CV140" i="32" s="1"/>
  <c r="CW140" i="32" s="1"/>
  <c r="CX140" i="32" s="1"/>
  <c r="CY140" i="32" s="1"/>
  <c r="CA141" i="32"/>
  <c r="BQ141" i="32" s="1"/>
  <c r="CB140" i="32"/>
  <c r="BV140" i="32"/>
  <c r="BW140" i="32" s="1"/>
  <c r="BZ140" i="32" s="1"/>
  <c r="CD140" i="32"/>
  <c r="LD94" i="32"/>
  <c r="LE95" i="32"/>
  <c r="KX95" i="32" s="1"/>
  <c r="KY95" i="32" s="1"/>
  <c r="KZ95" i="32" s="1"/>
  <c r="LF94" i="32"/>
  <c r="LS94" i="32"/>
  <c r="LT95" i="32"/>
  <c r="LM95" i="32" s="1"/>
  <c r="LN95" i="32" s="1"/>
  <c r="LO95" i="32" s="1"/>
  <c r="LU94" i="32"/>
  <c r="CC139" i="32"/>
  <c r="GN139" i="32"/>
  <c r="GO140" i="32"/>
  <c r="GH140" i="32" s="1"/>
  <c r="GI140" i="32" s="1"/>
  <c r="GJ140" i="32" s="1"/>
  <c r="GK140" i="32" s="1"/>
  <c r="GP139" i="32"/>
  <c r="HW139" i="32"/>
  <c r="JA139" i="32"/>
  <c r="HC139" i="32"/>
  <c r="HD140" i="32"/>
  <c r="GW140" i="32" s="1"/>
  <c r="GX140" i="32" s="1"/>
  <c r="GY140" i="32" s="1"/>
  <c r="GZ140" i="32" s="1"/>
  <c r="HR139" i="32"/>
  <c r="HS140" i="32"/>
  <c r="HL140" i="32" s="1"/>
  <c r="HM140" i="32" s="1"/>
  <c r="HN140" i="32" s="1"/>
  <c r="HO140" i="32" s="1"/>
  <c r="IV139" i="32"/>
  <c r="IW140" i="32"/>
  <c r="IP140" i="32" s="1"/>
  <c r="IQ140" i="32" s="1"/>
  <c r="IR140" i="32" s="1"/>
  <c r="IS140" i="32" s="1"/>
  <c r="IG139" i="32"/>
  <c r="IH140" i="32"/>
  <c r="IA140" i="32" s="1"/>
  <c r="IB140" i="32" s="1"/>
  <c r="IC140" i="32" s="1"/>
  <c r="ID140" i="32" s="1"/>
  <c r="KO94" i="32"/>
  <c r="KP95" i="32"/>
  <c r="KI95" i="32" s="1"/>
  <c r="KJ95" i="32" s="1"/>
  <c r="KK95" i="32" s="1"/>
  <c r="KQ94" i="32"/>
  <c r="AR140" i="32"/>
  <c r="AS140" i="32" s="1"/>
  <c r="AT140" i="32"/>
  <c r="AZ140" i="32"/>
  <c r="AW141" i="32"/>
  <c r="AM141" i="32" s="1"/>
  <c r="AX140" i="32"/>
  <c r="EU139" i="32"/>
  <c r="EV140" i="32"/>
  <c r="EO140" i="32" s="1"/>
  <c r="EP140" i="32" s="1"/>
  <c r="EQ140" i="32" s="1"/>
  <c r="ER140" i="32" s="1"/>
  <c r="EW139" i="32"/>
  <c r="AD41" i="32"/>
  <c r="AG42" i="32"/>
  <c r="DQ139" i="32"/>
  <c r="DR140" i="32"/>
  <c r="DK140" i="32" s="1"/>
  <c r="DL140" i="32" s="1"/>
  <c r="DM140" i="32" s="1"/>
  <c r="DN140" i="32" s="1"/>
  <c r="JZ94" i="32"/>
  <c r="KA95" i="32"/>
  <c r="JT95" i="32" s="1"/>
  <c r="JU95" i="32" s="1"/>
  <c r="JV95" i="32" s="1"/>
  <c r="KB94" i="32"/>
  <c r="FL139" i="32"/>
  <c r="IL139" i="32"/>
  <c r="EJ45" i="33" l="1"/>
  <c r="IF46" i="33"/>
  <c r="IL45" i="33"/>
  <c r="EA45" i="33"/>
  <c r="EC45" i="33"/>
  <c r="Z45" i="33"/>
  <c r="AV45" i="33" s="1"/>
  <c r="BR45" i="33" s="1"/>
  <c r="GH45" i="33"/>
  <c r="OT45" i="33" s="1"/>
  <c r="RG44" i="33"/>
  <c r="OS44" i="33"/>
  <c r="KW45" i="33"/>
  <c r="FU45" i="33" s="1"/>
  <c r="PX44" i="33"/>
  <c r="PB44" i="33" s="1"/>
  <c r="LR45" i="33"/>
  <c r="KG44" i="33"/>
  <c r="MW44" i="33"/>
  <c r="MX44" i="33"/>
  <c r="KK44" i="33"/>
  <c r="T46" i="33"/>
  <c r="AP46" i="33" s="1"/>
  <c r="GI44" i="33"/>
  <c r="KO44" i="33"/>
  <c r="GJ44" i="33"/>
  <c r="KP44" i="33"/>
  <c r="LD45" i="33"/>
  <c r="JF45" i="33"/>
  <c r="JP45" i="33"/>
  <c r="GE44" i="33"/>
  <c r="OQ44" i="33" s="1"/>
  <c r="GA44" i="33"/>
  <c r="OM44" i="33" s="1"/>
  <c r="LW46" i="33"/>
  <c r="QC45" i="33"/>
  <c r="PG45" i="33" s="1"/>
  <c r="LQ46" i="33"/>
  <c r="HK45" i="33"/>
  <c r="QA45" i="33"/>
  <c r="PE45" i="33" s="1"/>
  <c r="GZ44" i="33"/>
  <c r="HV44" i="33" s="1"/>
  <c r="LU46" i="33"/>
  <c r="GY44" i="33"/>
  <c r="QG44" i="33" s="1"/>
  <c r="PK44" i="33" s="1"/>
  <c r="DH45" i="33"/>
  <c r="EZ45" i="33" s="1"/>
  <c r="DR45" i="33"/>
  <c r="FJ45" i="33" s="1"/>
  <c r="DA46" i="33"/>
  <c r="NW45" i="33"/>
  <c r="IN45" i="33"/>
  <c r="AB45" i="33"/>
  <c r="GQ141" i="32"/>
  <c r="GG141" i="32" s="1"/>
  <c r="GL140" i="32"/>
  <c r="GM140" i="32" s="1"/>
  <c r="GP140" i="32" s="1"/>
  <c r="GR140" i="32"/>
  <c r="GT140" i="32"/>
  <c r="EX141" i="32"/>
  <c r="EN141" i="32" s="1"/>
  <c r="EY140" i="32"/>
  <c r="ES140" i="32"/>
  <c r="ET140" i="32" s="1"/>
  <c r="EW140" i="32" s="1"/>
  <c r="FA140" i="32"/>
  <c r="JW95" i="32"/>
  <c r="KF95" i="32"/>
  <c r="KU95" i="32"/>
  <c r="KL95" i="32"/>
  <c r="DT141" i="32"/>
  <c r="DJ141" i="32" s="1"/>
  <c r="DO140" i="32"/>
  <c r="DP140" i="32" s="1"/>
  <c r="DU140" i="32"/>
  <c r="DW140" i="32"/>
  <c r="HX140" i="32"/>
  <c r="HP140" i="32"/>
  <c r="HQ140" i="32" s="1"/>
  <c r="HU141" i="32"/>
  <c r="HK141" i="32" s="1"/>
  <c r="HV140" i="32"/>
  <c r="FO139" i="32"/>
  <c r="AU141" i="32"/>
  <c r="AN141" i="32" s="1"/>
  <c r="AO141" i="32" s="1"/>
  <c r="AP141" i="32" s="1"/>
  <c r="AQ141" i="32" s="1"/>
  <c r="AV140" i="32"/>
  <c r="LA95" i="32"/>
  <c r="LJ95" i="32"/>
  <c r="CC140" i="32"/>
  <c r="LI94" i="32"/>
  <c r="BX140" i="32"/>
  <c r="BY141" i="32"/>
  <c r="BR141" i="32" s="1"/>
  <c r="BS141" i="32" s="1"/>
  <c r="BT141" i="32" s="1"/>
  <c r="BU141" i="32" s="1"/>
  <c r="CR139" i="32"/>
  <c r="EK139" i="32"/>
  <c r="JI95" i="32"/>
  <c r="JJ95" i="32" s="1"/>
  <c r="JO95" i="32"/>
  <c r="JN96" i="32"/>
  <c r="JD96" i="32" s="1"/>
  <c r="IY141" i="32"/>
  <c r="IO141" i="32" s="1"/>
  <c r="IT140" i="32"/>
  <c r="IU140" i="32" s="1"/>
  <c r="JB140" i="32"/>
  <c r="IZ140" i="32"/>
  <c r="KE94" i="32"/>
  <c r="EZ139" i="32"/>
  <c r="FN140" i="32"/>
  <c r="FH140" i="32"/>
  <c r="FI140" i="32" s="1"/>
  <c r="FM141" i="32"/>
  <c r="FC141" i="32" s="1"/>
  <c r="FP140" i="32"/>
  <c r="KT94" i="32"/>
  <c r="ED140" i="32"/>
  <c r="EE140" i="32" s="1"/>
  <c r="EJ140" i="32"/>
  <c r="EI141" i="32"/>
  <c r="DY141" i="32" s="1"/>
  <c r="EL140" i="32"/>
  <c r="GS139" i="32"/>
  <c r="GD139" i="32"/>
  <c r="DH140" i="32"/>
  <c r="CZ140" i="32"/>
  <c r="DA140" i="32" s="1"/>
  <c r="DE141" i="32"/>
  <c r="CU141" i="32" s="1"/>
  <c r="DF140" i="32"/>
  <c r="AA42" i="32"/>
  <c r="S42" i="32"/>
  <c r="T42" i="32" s="1"/>
  <c r="LY95" i="32"/>
  <c r="LP95" i="32"/>
  <c r="GB141" i="32"/>
  <c r="FR141" i="32" s="1"/>
  <c r="GC140" i="32"/>
  <c r="FW140" i="32"/>
  <c r="FX140" i="32" s="1"/>
  <c r="GE140" i="32"/>
  <c r="CP141" i="32"/>
  <c r="CF141" i="32" s="1"/>
  <c r="CQ140" i="32"/>
  <c r="CK140" i="32"/>
  <c r="CL140" i="32" s="1"/>
  <c r="CS140" i="32"/>
  <c r="BL141" i="32"/>
  <c r="BB141" i="32" s="1"/>
  <c r="BO140" i="32"/>
  <c r="BM140" i="32"/>
  <c r="BI140" i="32"/>
  <c r="BG140" i="32"/>
  <c r="BH140" i="32" s="1"/>
  <c r="LX94" i="32"/>
  <c r="IJ141" i="32"/>
  <c r="HZ141" i="32" s="1"/>
  <c r="IK140" i="32"/>
  <c r="IE140" i="32"/>
  <c r="IF140" i="32" s="1"/>
  <c r="IM140" i="32"/>
  <c r="HG140" i="32"/>
  <c r="HA140" i="32"/>
  <c r="HB140" i="32" s="1"/>
  <c r="HI140" i="32"/>
  <c r="HF141" i="32"/>
  <c r="GV141" i="32" s="1"/>
  <c r="KU45" i="33"/>
  <c r="NX46" i="33" l="1"/>
  <c r="AJ46" i="33" s="1"/>
  <c r="EG45" i="33"/>
  <c r="EK44" i="33"/>
  <c r="EE45" i="33"/>
  <c r="EB44" i="33"/>
  <c r="RH45" i="33"/>
  <c r="RI44" i="33"/>
  <c r="OU44" i="33"/>
  <c r="QU45" i="33"/>
  <c r="OG45" i="33"/>
  <c r="RJ44" i="33"/>
  <c r="OV44" i="33"/>
  <c r="KA45" i="33"/>
  <c r="KV44" i="33"/>
  <c r="HB45" i="33"/>
  <c r="QJ45" i="33" s="1"/>
  <c r="PN45" i="33" s="1"/>
  <c r="MP45" i="33"/>
  <c r="BL46" i="33"/>
  <c r="CH46" i="33" s="1"/>
  <c r="NY45" i="33"/>
  <c r="GB45" i="33"/>
  <c r="KH45" i="33"/>
  <c r="NZ45" i="33"/>
  <c r="FS45" i="33"/>
  <c r="JY45" i="33"/>
  <c r="RE44" i="33"/>
  <c r="MZ45" i="33"/>
  <c r="KY45" i="33"/>
  <c r="NU45" i="33"/>
  <c r="DW46" i="33"/>
  <c r="FO46" i="33" s="1"/>
  <c r="JU46" i="33"/>
  <c r="NQ45" i="33"/>
  <c r="RA44" i="33"/>
  <c r="LA45" i="33"/>
  <c r="HU44" i="33"/>
  <c r="MB45" i="33"/>
  <c r="QH44" i="33"/>
  <c r="PL44" i="33" s="1"/>
  <c r="MA45" i="33"/>
  <c r="GR45" i="33"/>
  <c r="PZ45" i="33" s="1"/>
  <c r="PD45" i="33" s="1"/>
  <c r="CN45" i="33"/>
  <c r="AX45" i="33"/>
  <c r="BT45" i="33" s="1"/>
  <c r="IU45" i="33"/>
  <c r="AI45" i="33"/>
  <c r="NK46" i="33"/>
  <c r="IG140" i="32"/>
  <c r="IH141" i="32"/>
  <c r="IA141" i="32" s="1"/>
  <c r="IB141" i="32" s="1"/>
  <c r="IC141" i="32" s="1"/>
  <c r="ID141" i="32" s="1"/>
  <c r="II140" i="32"/>
  <c r="BV141" i="32"/>
  <c r="BW141" i="32" s="1"/>
  <c r="CB141" i="32"/>
  <c r="CA142" i="32"/>
  <c r="BQ142" i="32" s="1"/>
  <c r="CD141" i="32"/>
  <c r="LV96" i="32"/>
  <c r="LL96" i="32" s="1"/>
  <c r="LQ95" i="32"/>
  <c r="LR95" i="32" s="1"/>
  <c r="LW95" i="32"/>
  <c r="LE44" i="33"/>
  <c r="EF140" i="32"/>
  <c r="EG141" i="32"/>
  <c r="DZ141" i="32" s="1"/>
  <c r="EA141" i="32" s="1"/>
  <c r="EB141" i="32" s="1"/>
  <c r="EC141" i="32" s="1"/>
  <c r="KR96" i="32"/>
  <c r="KH96" i="32" s="1"/>
  <c r="KM95" i="32"/>
  <c r="KN95" i="32" s="1"/>
  <c r="KS95" i="32"/>
  <c r="HD141" i="32"/>
  <c r="GW141" i="32" s="1"/>
  <c r="GX141" i="32" s="1"/>
  <c r="GY141" i="32" s="1"/>
  <c r="GZ141" i="32" s="1"/>
  <c r="HC140" i="32"/>
  <c r="HE140" i="32"/>
  <c r="BJ141" i="32"/>
  <c r="BC141" i="32" s="1"/>
  <c r="BD141" i="32" s="1"/>
  <c r="BE141" i="32" s="1"/>
  <c r="BF141" i="32" s="1"/>
  <c r="BK140" i="32"/>
  <c r="CM140" i="32"/>
  <c r="CN141" i="32"/>
  <c r="CG141" i="32" s="1"/>
  <c r="CH141" i="32" s="1"/>
  <c r="CI141" i="32" s="1"/>
  <c r="CJ141" i="32" s="1"/>
  <c r="FY140" i="32"/>
  <c r="FZ141" i="32"/>
  <c r="FS141" i="32" s="1"/>
  <c r="FT141" i="32" s="1"/>
  <c r="FU141" i="32" s="1"/>
  <c r="FV141" i="32" s="1"/>
  <c r="LG96" i="32"/>
  <c r="KW96" i="32" s="1"/>
  <c r="LH95" i="32"/>
  <c r="LB95" i="32"/>
  <c r="LC95" i="32" s="1"/>
  <c r="U42" i="32"/>
  <c r="V42" i="32" s="1"/>
  <c r="EU140" i="32"/>
  <c r="EV141" i="32"/>
  <c r="EO141" i="32" s="1"/>
  <c r="EP141" i="32" s="1"/>
  <c r="EQ141" i="32" s="1"/>
  <c r="ER141" i="32" s="1"/>
  <c r="DB140" i="32"/>
  <c r="DC141" i="32"/>
  <c r="CV141" i="32" s="1"/>
  <c r="CW141" i="32" s="1"/>
  <c r="CX141" i="32" s="1"/>
  <c r="CY141" i="32" s="1"/>
  <c r="DD140" i="32"/>
  <c r="GS140" i="32"/>
  <c r="FK141" i="32"/>
  <c r="FD141" i="32" s="1"/>
  <c r="FE141" i="32" s="1"/>
  <c r="FF141" i="32" s="1"/>
  <c r="FG141" i="32" s="1"/>
  <c r="FJ140" i="32"/>
  <c r="EZ140" i="32"/>
  <c r="IV140" i="32"/>
  <c r="IW141" i="32"/>
  <c r="IP141" i="32" s="1"/>
  <c r="IQ141" i="32" s="1"/>
  <c r="IR141" i="32" s="1"/>
  <c r="IS141" i="32" s="1"/>
  <c r="IX140" i="32"/>
  <c r="EH140" i="32"/>
  <c r="CO140" i="32"/>
  <c r="AY140" i="32"/>
  <c r="FL140" i="32"/>
  <c r="HR140" i="32"/>
  <c r="HS141" i="32"/>
  <c r="HL141" i="32" s="1"/>
  <c r="HM141" i="32" s="1"/>
  <c r="HN141" i="32" s="1"/>
  <c r="HO141" i="32" s="1"/>
  <c r="HT140" i="32"/>
  <c r="DR141" i="32"/>
  <c r="DK141" i="32" s="1"/>
  <c r="DL141" i="32" s="1"/>
  <c r="DM141" i="32" s="1"/>
  <c r="DN141" i="32" s="1"/>
  <c r="DQ140" i="32"/>
  <c r="DS140" i="32"/>
  <c r="GN140" i="32"/>
  <c r="GO141" i="32"/>
  <c r="GH141" i="32" s="1"/>
  <c r="GI141" i="32" s="1"/>
  <c r="GJ141" i="32" s="1"/>
  <c r="GK141" i="32" s="1"/>
  <c r="GA140" i="32"/>
  <c r="AW142" i="32"/>
  <c r="AM142" i="32" s="1"/>
  <c r="AZ141" i="32"/>
  <c r="AR141" i="32"/>
  <c r="AS141" i="32" s="1"/>
  <c r="AU142" i="32" s="1"/>
  <c r="AX141" i="32"/>
  <c r="AT141" i="32"/>
  <c r="JK95" i="32"/>
  <c r="JL96" i="32"/>
  <c r="JE96" i="32" s="1"/>
  <c r="JF96" i="32" s="1"/>
  <c r="JG96" i="32" s="1"/>
  <c r="JM95" i="32"/>
  <c r="KD95" i="32"/>
  <c r="KC96" i="32"/>
  <c r="JS96" i="32" s="1"/>
  <c r="JX95" i="32"/>
  <c r="JY95" i="32" s="1"/>
  <c r="IV46" i="33" l="1"/>
  <c r="AK45" i="33"/>
  <c r="BG45" i="33" s="1"/>
  <c r="CC45" i="33" s="1"/>
  <c r="EN45" i="33"/>
  <c r="ED45" i="33"/>
  <c r="IX45" i="33"/>
  <c r="EL44" i="33"/>
  <c r="IS45" i="33"/>
  <c r="QS45" i="33"/>
  <c r="OE45" i="33"/>
  <c r="RB45" i="33"/>
  <c r="ON45" i="33"/>
  <c r="FT44" i="33"/>
  <c r="LH45" i="33"/>
  <c r="HX45" i="33"/>
  <c r="JZ44" i="33"/>
  <c r="IW45" i="33"/>
  <c r="MD46" i="33"/>
  <c r="NE46" i="33"/>
  <c r="NR46" i="33"/>
  <c r="AL45" i="33"/>
  <c r="BH45" i="33" s="1"/>
  <c r="CD45" i="33" s="1"/>
  <c r="CZ45" i="33" s="1"/>
  <c r="GC44" i="33"/>
  <c r="OO44" i="33" s="1"/>
  <c r="KI44" i="33"/>
  <c r="FY45" i="33"/>
  <c r="KE45" i="33"/>
  <c r="FW45" i="33"/>
  <c r="KC45" i="33"/>
  <c r="JH45" i="33"/>
  <c r="JB46" i="33"/>
  <c r="AG45" i="33"/>
  <c r="BC45" i="33" s="1"/>
  <c r="BY45" i="33" s="1"/>
  <c r="HG46" i="33"/>
  <c r="IC46" i="33" s="1"/>
  <c r="AC45" i="33"/>
  <c r="AY45" i="33" s="1"/>
  <c r="BU45" i="33" s="1"/>
  <c r="CQ45" i="33" s="1"/>
  <c r="IO45" i="33"/>
  <c r="LF44" i="33"/>
  <c r="LT46" i="33"/>
  <c r="HN45" i="33"/>
  <c r="DJ45" i="33"/>
  <c r="FB45" i="33" s="1"/>
  <c r="DD46" i="33"/>
  <c r="EV46" i="33" s="1"/>
  <c r="CP45" i="33"/>
  <c r="BF46" i="33"/>
  <c r="CB46" i="33" s="1"/>
  <c r="NI46" i="33"/>
  <c r="W46" i="33"/>
  <c r="II46" i="33"/>
  <c r="BE45" i="33"/>
  <c r="CA45" i="33" s="1"/>
  <c r="DE142" i="32"/>
  <c r="CU142" i="32" s="1"/>
  <c r="CZ141" i="32"/>
  <c r="DA141" i="32" s="1"/>
  <c r="DD141" i="32" s="1"/>
  <c r="DF141" i="32"/>
  <c r="DH141" i="32"/>
  <c r="BL142" i="32"/>
  <c r="BB142" i="32" s="1"/>
  <c r="BG141" i="32"/>
  <c r="BH141" i="32" s="1"/>
  <c r="BJ142" i="32" s="1"/>
  <c r="BO141" i="32"/>
  <c r="BM141" i="32"/>
  <c r="BI141" i="32"/>
  <c r="FM142" i="32"/>
  <c r="FC142" i="32" s="1"/>
  <c r="FH141" i="32"/>
  <c r="FI141" i="32" s="1"/>
  <c r="FL141" i="32" s="1"/>
  <c r="FN141" i="32"/>
  <c r="FP141" i="32"/>
  <c r="JH96" i="32"/>
  <c r="JQ96" i="32"/>
  <c r="HP141" i="32"/>
  <c r="HQ141" i="32" s="1"/>
  <c r="HX141" i="32"/>
  <c r="HU142" i="32"/>
  <c r="HK142" i="32" s="1"/>
  <c r="HV141" i="32"/>
  <c r="EY141" i="32"/>
  <c r="EX142" i="32"/>
  <c r="EN142" i="32" s="1"/>
  <c r="ES141" i="32"/>
  <c r="ET141" i="32" s="1"/>
  <c r="FA141" i="32"/>
  <c r="JZ95" i="32"/>
  <c r="KA96" i="32"/>
  <c r="JT96" i="32" s="1"/>
  <c r="JU96" i="32" s="1"/>
  <c r="JV96" i="32" s="1"/>
  <c r="KB95" i="32"/>
  <c r="IY142" i="32"/>
  <c r="IO142" i="32" s="1"/>
  <c r="JB141" i="32"/>
  <c r="IT141" i="32"/>
  <c r="IU141" i="32" s="1"/>
  <c r="IX141" i="32" s="1"/>
  <c r="IZ141" i="32"/>
  <c r="HA141" i="32"/>
  <c r="HB141" i="32" s="1"/>
  <c r="HE141" i="32" s="1"/>
  <c r="HI141" i="32"/>
  <c r="HG141" i="32"/>
  <c r="HF142" i="32"/>
  <c r="GV142" i="32" s="1"/>
  <c r="DV140" i="32"/>
  <c r="AV141" i="32"/>
  <c r="LS95" i="32"/>
  <c r="LT96" i="32"/>
  <c r="LM96" i="32" s="1"/>
  <c r="LN96" i="32" s="1"/>
  <c r="LO96" i="32" s="1"/>
  <c r="LU95" i="32"/>
  <c r="CR140" i="32"/>
  <c r="W42" i="32"/>
  <c r="AB42" i="32"/>
  <c r="HH140" i="32"/>
  <c r="KO95" i="32"/>
  <c r="KP96" i="32"/>
  <c r="KI96" i="32" s="1"/>
  <c r="KJ96" i="32" s="1"/>
  <c r="KK96" i="32" s="1"/>
  <c r="KQ95" i="32"/>
  <c r="GD140" i="32"/>
  <c r="GQ142" i="32"/>
  <c r="GG142" i="32" s="1"/>
  <c r="GT141" i="32"/>
  <c r="GL141" i="32"/>
  <c r="GM141" i="32" s="1"/>
  <c r="GR141" i="32"/>
  <c r="AN142" i="32"/>
  <c r="AO142" i="32" s="1"/>
  <c r="AP142" i="32" s="1"/>
  <c r="AQ142" i="32" s="1"/>
  <c r="FW141" i="32"/>
  <c r="FX141" i="32" s="1"/>
  <c r="GE141" i="32"/>
  <c r="GB142" i="32"/>
  <c r="FR142" i="32" s="1"/>
  <c r="GC141" i="32"/>
  <c r="FO140" i="32"/>
  <c r="EK140" i="32"/>
  <c r="EL141" i="32"/>
  <c r="EI142" i="32"/>
  <c r="DY142" i="32" s="1"/>
  <c r="ED141" i="32"/>
  <c r="EE141" i="32" s="1"/>
  <c r="EJ141" i="32"/>
  <c r="LD95" i="32"/>
  <c r="LE96" i="32"/>
  <c r="KX96" i="32" s="1"/>
  <c r="KY96" i="32" s="1"/>
  <c r="KZ96" i="32" s="1"/>
  <c r="LF95" i="32"/>
  <c r="KX45" i="33"/>
  <c r="JP95" i="32"/>
  <c r="IJ142" i="32"/>
  <c r="HZ142" i="32" s="1"/>
  <c r="IM141" i="32"/>
  <c r="IE141" i="32"/>
  <c r="IF141" i="32" s="1"/>
  <c r="II141" i="32" s="1"/>
  <c r="IK141" i="32"/>
  <c r="DT142" i="32"/>
  <c r="DJ142" i="32" s="1"/>
  <c r="DU141" i="32"/>
  <c r="DO141" i="32"/>
  <c r="DP141" i="32" s="1"/>
  <c r="DS141" i="32" s="1"/>
  <c r="DW141" i="32"/>
  <c r="CK141" i="32"/>
  <c r="CL141" i="32" s="1"/>
  <c r="CO141" i="32" s="1"/>
  <c r="CQ141" i="32"/>
  <c r="CP142" i="32"/>
  <c r="CF142" i="32" s="1"/>
  <c r="CS141" i="32"/>
  <c r="HW140" i="32"/>
  <c r="JA140" i="32"/>
  <c r="DG140" i="32"/>
  <c r="BN140" i="32"/>
  <c r="BY142" i="32"/>
  <c r="BR142" i="32" s="1"/>
  <c r="BS142" i="32" s="1"/>
  <c r="BT142" i="32" s="1"/>
  <c r="BU142" i="32" s="1"/>
  <c r="BX141" i="32"/>
  <c r="BZ141" i="32"/>
  <c r="IL140" i="32"/>
  <c r="IP46" i="33" l="1"/>
  <c r="QY45" i="33"/>
  <c r="OK45" i="33"/>
  <c r="QW45" i="33"/>
  <c r="OI45" i="33"/>
  <c r="QT44" i="33"/>
  <c r="OF44" i="33"/>
  <c r="NJ45" i="33"/>
  <c r="GF45" i="33"/>
  <c r="KL45" i="33"/>
  <c r="GN46" i="33"/>
  <c r="LP47" i="33" s="1"/>
  <c r="KJ44" i="33"/>
  <c r="MR45" i="33"/>
  <c r="NO46" i="33"/>
  <c r="AD46" i="33"/>
  <c r="AZ46" i="33" s="1"/>
  <c r="BV46" i="33" s="1"/>
  <c r="CR46" i="33" s="1"/>
  <c r="NM46" i="33"/>
  <c r="RC44" i="33"/>
  <c r="FV45" i="33"/>
  <c r="KB45" i="33"/>
  <c r="ML46" i="33"/>
  <c r="JJ45" i="33"/>
  <c r="JT45" i="33"/>
  <c r="JK45" i="33"/>
  <c r="QO46" i="33"/>
  <c r="PS46" i="33" s="1"/>
  <c r="MI47" i="33"/>
  <c r="GD44" i="33"/>
  <c r="OP44" i="33" s="1"/>
  <c r="GT45" i="33"/>
  <c r="QB45" i="33" s="1"/>
  <c r="PF45" i="33" s="1"/>
  <c r="DL45" i="33"/>
  <c r="FD45" i="33" s="1"/>
  <c r="DM45" i="33"/>
  <c r="FE45" i="33" s="1"/>
  <c r="DV45" i="33"/>
  <c r="FN45" i="33" s="1"/>
  <c r="CW45" i="33"/>
  <c r="CX46" i="33"/>
  <c r="CY45" i="33"/>
  <c r="CU45" i="33"/>
  <c r="IG46" i="33"/>
  <c r="U46" i="33"/>
  <c r="AQ46" i="33" s="1"/>
  <c r="NS45" i="33"/>
  <c r="AS46" i="33"/>
  <c r="BO46" i="33" s="1"/>
  <c r="BK141" i="32"/>
  <c r="BN141" i="32" s="1"/>
  <c r="BC142" i="32"/>
  <c r="BD142" i="32" s="1"/>
  <c r="BE142" i="32" s="1"/>
  <c r="BF142" i="32" s="1"/>
  <c r="CD142" i="32"/>
  <c r="CA143" i="32"/>
  <c r="BQ143" i="32" s="1"/>
  <c r="BV142" i="32"/>
  <c r="BW142" i="32" s="1"/>
  <c r="BZ142" i="32" s="1"/>
  <c r="CB142" i="32"/>
  <c r="AW143" i="32"/>
  <c r="AM143" i="32" s="1"/>
  <c r="AT142" i="32"/>
  <c r="AR142" i="32"/>
  <c r="AS142" i="32" s="1"/>
  <c r="AU143" i="32" s="1"/>
  <c r="AX142" i="32"/>
  <c r="AZ142" i="32"/>
  <c r="JA141" i="32"/>
  <c r="JW96" i="32"/>
  <c r="KF96" i="32"/>
  <c r="LJ96" i="32"/>
  <c r="LA96" i="32"/>
  <c r="LI95" i="32"/>
  <c r="FY141" i="32"/>
  <c r="FZ142" i="32"/>
  <c r="FS142" i="32" s="1"/>
  <c r="FT142" i="32" s="1"/>
  <c r="FU142" i="32" s="1"/>
  <c r="FV142" i="32" s="1"/>
  <c r="GA141" i="32"/>
  <c r="HH141" i="32"/>
  <c r="CR141" i="32"/>
  <c r="LX95" i="32"/>
  <c r="HC141" i="32"/>
  <c r="HD142" i="32"/>
  <c r="GW142" i="32" s="1"/>
  <c r="GX142" i="32" s="1"/>
  <c r="GY142" i="32" s="1"/>
  <c r="GZ142" i="32" s="1"/>
  <c r="CC141" i="32"/>
  <c r="CM141" i="32"/>
  <c r="CN142" i="32"/>
  <c r="CG142" i="32" s="1"/>
  <c r="CH142" i="32" s="1"/>
  <c r="CI142" i="32" s="1"/>
  <c r="CJ142" i="32" s="1"/>
  <c r="GN141" i="32"/>
  <c r="GO142" i="32"/>
  <c r="GH142" i="32" s="1"/>
  <c r="GI142" i="32" s="1"/>
  <c r="GJ142" i="32" s="1"/>
  <c r="GK142" i="32" s="1"/>
  <c r="GP141" i="32"/>
  <c r="FJ141" i="32"/>
  <c r="FK142" i="32"/>
  <c r="FD142" i="32" s="1"/>
  <c r="FE142" i="32" s="1"/>
  <c r="FF142" i="32" s="1"/>
  <c r="FG142" i="32" s="1"/>
  <c r="EF141" i="32"/>
  <c r="EG142" i="32"/>
  <c r="DZ142" i="32" s="1"/>
  <c r="EA142" i="32" s="1"/>
  <c r="EB142" i="32" s="1"/>
  <c r="EC142" i="32" s="1"/>
  <c r="EH141" i="32"/>
  <c r="KT95" i="32"/>
  <c r="DV141" i="32"/>
  <c r="HR141" i="32"/>
  <c r="HS142" i="32"/>
  <c r="HL142" i="32" s="1"/>
  <c r="HM142" i="32" s="1"/>
  <c r="HN142" i="32" s="1"/>
  <c r="HO142" i="32" s="1"/>
  <c r="DG141" i="32"/>
  <c r="FO141" i="32"/>
  <c r="AH42" i="32"/>
  <c r="AK42" i="32"/>
  <c r="X42" i="32"/>
  <c r="AY141" i="32"/>
  <c r="JO96" i="32"/>
  <c r="JN97" i="32"/>
  <c r="JD97" i="32" s="1"/>
  <c r="JI96" i="32"/>
  <c r="JJ96" i="32" s="1"/>
  <c r="DB141" i="32"/>
  <c r="DC142" i="32"/>
  <c r="CV142" i="32" s="1"/>
  <c r="CW142" i="32" s="1"/>
  <c r="CX142" i="32" s="1"/>
  <c r="CY142" i="32" s="1"/>
  <c r="IL141" i="32"/>
  <c r="LP96" i="32"/>
  <c r="LY96" i="32"/>
  <c r="IV141" i="32"/>
  <c r="IW142" i="32"/>
  <c r="IP142" i="32" s="1"/>
  <c r="IQ142" i="32" s="1"/>
  <c r="IR142" i="32" s="1"/>
  <c r="IS142" i="32" s="1"/>
  <c r="HT141" i="32"/>
  <c r="DQ141" i="32"/>
  <c r="DR142" i="32"/>
  <c r="DK142" i="32" s="1"/>
  <c r="DL142" i="32" s="1"/>
  <c r="DM142" i="32" s="1"/>
  <c r="DN142" i="32" s="1"/>
  <c r="IG141" i="32"/>
  <c r="IH142" i="32"/>
  <c r="IA142" i="32" s="1"/>
  <c r="IB142" i="32" s="1"/>
  <c r="IC142" i="32" s="1"/>
  <c r="ID142" i="32" s="1"/>
  <c r="KL96" i="32"/>
  <c r="KU96" i="32"/>
  <c r="KE95" i="32"/>
  <c r="EU141" i="32"/>
  <c r="EV142" i="32"/>
  <c r="EO142" i="32" s="1"/>
  <c r="EP142" i="32" s="1"/>
  <c r="EQ142" i="32" s="1"/>
  <c r="ER142" i="32" s="1"/>
  <c r="EW141" i="32"/>
  <c r="IM46" i="33" l="1"/>
  <c r="ES46" i="33"/>
  <c r="Y46" i="33"/>
  <c r="AU46" i="33" s="1"/>
  <c r="BQ46" i="33" s="1"/>
  <c r="V45" i="33"/>
  <c r="AR45" i="33" s="1"/>
  <c r="EF45" i="33"/>
  <c r="IH45" i="33"/>
  <c r="RF45" i="33"/>
  <c r="OR45" i="33"/>
  <c r="QV45" i="33"/>
  <c r="OH45" i="33"/>
  <c r="NV46" i="33"/>
  <c r="HJ46" i="33"/>
  <c r="PV46" i="33"/>
  <c r="OZ46" i="33" s="1"/>
  <c r="MT45" i="33"/>
  <c r="ND45" i="33"/>
  <c r="GW45" i="33"/>
  <c r="LY46" i="33" s="1"/>
  <c r="AA46" i="33"/>
  <c r="AW46" i="33" s="1"/>
  <c r="BS46" i="33" s="1"/>
  <c r="IK46" i="33"/>
  <c r="MU45" i="33"/>
  <c r="JR46" i="33"/>
  <c r="JS45" i="33"/>
  <c r="JL46" i="33"/>
  <c r="JQ45" i="33"/>
  <c r="JO45" i="33"/>
  <c r="NT45" i="33"/>
  <c r="LM46" i="33"/>
  <c r="HP45" i="33"/>
  <c r="RD44" i="33"/>
  <c r="LV46" i="33"/>
  <c r="GV45" i="33"/>
  <c r="LX46" i="33" s="1"/>
  <c r="HF45" i="33"/>
  <c r="MH46" i="33" s="1"/>
  <c r="DN46" i="33"/>
  <c r="FF46" i="33" s="1"/>
  <c r="DT46" i="33"/>
  <c r="FL46" i="33" s="1"/>
  <c r="DQ45" i="33"/>
  <c r="FI45" i="33" s="1"/>
  <c r="DS45" i="33"/>
  <c r="FK45" i="33" s="1"/>
  <c r="DU45" i="33"/>
  <c r="FM45" i="33" s="1"/>
  <c r="CK46" i="33"/>
  <c r="KZ45" i="33"/>
  <c r="NL46" i="33"/>
  <c r="BM46" i="33"/>
  <c r="AE45" i="33"/>
  <c r="IQ45" i="33"/>
  <c r="AN143" i="32"/>
  <c r="AO143" i="32" s="1"/>
  <c r="AP143" i="32" s="1"/>
  <c r="AQ143" i="32" s="1"/>
  <c r="AV142" i="32"/>
  <c r="AY142" i="32" s="1"/>
  <c r="CP143" i="32"/>
  <c r="CF143" i="32" s="1"/>
  <c r="CS142" i="32"/>
  <c r="CK142" i="32"/>
  <c r="CL142" i="32" s="1"/>
  <c r="CQ142" i="32"/>
  <c r="DO142" i="32"/>
  <c r="DP142" i="32" s="1"/>
  <c r="DU142" i="32"/>
  <c r="DT143" i="32"/>
  <c r="DJ143" i="32" s="1"/>
  <c r="DW142" i="32"/>
  <c r="EX143" i="32"/>
  <c r="EN143" i="32" s="1"/>
  <c r="EY142" i="32"/>
  <c r="ES142" i="32"/>
  <c r="ET142" i="32" s="1"/>
  <c r="EW142" i="32" s="1"/>
  <c r="FA142" i="32"/>
  <c r="GL142" i="32"/>
  <c r="GM142" i="32" s="1"/>
  <c r="GP142" i="32" s="1"/>
  <c r="GR142" i="32"/>
  <c r="GQ143" i="32"/>
  <c r="GG143" i="32" s="1"/>
  <c r="GT142" i="32"/>
  <c r="IZ142" i="32"/>
  <c r="IY143" i="32"/>
  <c r="IO143" i="32" s="1"/>
  <c r="JB142" i="32"/>
  <c r="IT142" i="32"/>
  <c r="IU142" i="32" s="1"/>
  <c r="DE143" i="32"/>
  <c r="CU143" i="32" s="1"/>
  <c r="DH142" i="32"/>
  <c r="DF142" i="32"/>
  <c r="CZ142" i="32"/>
  <c r="DA142" i="32" s="1"/>
  <c r="IM142" i="32"/>
  <c r="IJ143" i="32"/>
  <c r="HZ143" i="32" s="1"/>
  <c r="IE142" i="32"/>
  <c r="IF142" i="32" s="1"/>
  <c r="IK142" i="32"/>
  <c r="ED142" i="32"/>
  <c r="EE142" i="32" s="1"/>
  <c r="EH142" i="32" s="1"/>
  <c r="EL142" i="32"/>
  <c r="EI143" i="32"/>
  <c r="DY143" i="32" s="1"/>
  <c r="EJ142" i="32"/>
  <c r="KS96" i="32"/>
  <c r="KM96" i="32"/>
  <c r="KN96" i="32" s="1"/>
  <c r="KR97" i="32"/>
  <c r="KH97" i="32" s="1"/>
  <c r="GB143" i="32"/>
  <c r="FR143" i="32" s="1"/>
  <c r="FW142" i="32"/>
  <c r="FX142" i="32" s="1"/>
  <c r="GA142" i="32" s="1"/>
  <c r="GC142" i="32"/>
  <c r="GE142" i="32"/>
  <c r="CC142" i="32"/>
  <c r="BX142" i="32"/>
  <c r="BY143" i="32"/>
  <c r="BR143" i="32" s="1"/>
  <c r="BS143" i="32" s="1"/>
  <c r="BT143" i="32" s="1"/>
  <c r="BU143" i="32" s="1"/>
  <c r="BG142" i="32"/>
  <c r="BH142" i="32" s="1"/>
  <c r="BI142" i="32"/>
  <c r="BL143" i="32"/>
  <c r="BB143" i="32" s="1"/>
  <c r="BM142" i="32"/>
  <c r="BO142" i="32"/>
  <c r="HW141" i="32"/>
  <c r="FP142" i="32"/>
  <c r="FM143" i="32"/>
  <c r="FC143" i="32" s="1"/>
  <c r="FH142" i="32"/>
  <c r="FI142" i="32" s="1"/>
  <c r="FN142" i="32"/>
  <c r="HU143" i="32"/>
  <c r="HK143" i="32" s="1"/>
  <c r="HX142" i="32"/>
  <c r="HV142" i="32"/>
  <c r="HP142" i="32"/>
  <c r="HQ142" i="32" s="1"/>
  <c r="AF42" i="32"/>
  <c r="Y42" i="32"/>
  <c r="EK141" i="32"/>
  <c r="HG142" i="32"/>
  <c r="HF143" i="32"/>
  <c r="GV143" i="32" s="1"/>
  <c r="HI142" i="32"/>
  <c r="HA142" i="32"/>
  <c r="HB142" i="32" s="1"/>
  <c r="GD141" i="32"/>
  <c r="LV97" i="32"/>
  <c r="LL97" i="32" s="1"/>
  <c r="LW96" i="32"/>
  <c r="LQ96" i="32"/>
  <c r="LR96" i="32" s="1"/>
  <c r="KC97" i="32"/>
  <c r="JS97" i="32" s="1"/>
  <c r="JX96" i="32"/>
  <c r="JY96" i="32" s="1"/>
  <c r="KD96" i="32"/>
  <c r="EZ141" i="32"/>
  <c r="JK96" i="32"/>
  <c r="JL97" i="32"/>
  <c r="JE97" i="32" s="1"/>
  <c r="JF97" i="32" s="1"/>
  <c r="JG97" i="32" s="1"/>
  <c r="JM96" i="32"/>
  <c r="GS141" i="32"/>
  <c r="LH96" i="32"/>
  <c r="LG97" i="32"/>
  <c r="KW97" i="32" s="1"/>
  <c r="LB96" i="32"/>
  <c r="LC96" i="32" s="1"/>
  <c r="BN45" i="33" l="1"/>
  <c r="CJ45" i="33" s="1"/>
  <c r="IR45" i="33"/>
  <c r="DZ46" i="33"/>
  <c r="AH46" i="33"/>
  <c r="BD46" i="33" s="1"/>
  <c r="BZ46" i="33" s="1"/>
  <c r="IT46" i="33"/>
  <c r="KT46" i="33"/>
  <c r="FR46" i="33" s="1"/>
  <c r="HS45" i="33"/>
  <c r="QE45" i="33"/>
  <c r="PI45" i="33" s="1"/>
  <c r="HC45" i="33"/>
  <c r="QK45" i="33" s="1"/>
  <c r="PO45" i="33" s="1"/>
  <c r="MY45" i="33"/>
  <c r="NB46" i="33"/>
  <c r="NC45" i="33"/>
  <c r="MV46" i="33"/>
  <c r="AF45" i="33"/>
  <c r="BB45" i="33" s="1"/>
  <c r="BX45" i="33" s="1"/>
  <c r="GK46" i="33"/>
  <c r="OW46" i="33" s="1"/>
  <c r="KQ46" i="33"/>
  <c r="FX45" i="33"/>
  <c r="KD45" i="33"/>
  <c r="NA45" i="33"/>
  <c r="JE46" i="33"/>
  <c r="HR45" i="33"/>
  <c r="QD45" i="33"/>
  <c r="PH45" i="33" s="1"/>
  <c r="HA45" i="33"/>
  <c r="MC46" i="33" s="1"/>
  <c r="HD46" i="33"/>
  <c r="MF47" i="33" s="1"/>
  <c r="IB45" i="33"/>
  <c r="HE45" i="33"/>
  <c r="IA45" i="33" s="1"/>
  <c r="QN45" i="33"/>
  <c r="PR45" i="33" s="1"/>
  <c r="GX46" i="33"/>
  <c r="QF46" i="33" s="1"/>
  <c r="PJ46" i="33" s="1"/>
  <c r="DG46" i="33"/>
  <c r="EY46" i="33" s="1"/>
  <c r="CM46" i="33"/>
  <c r="CI46" i="33"/>
  <c r="CO46" i="33"/>
  <c r="BA45" i="33"/>
  <c r="BW45" i="33" s="1"/>
  <c r="X46" i="33"/>
  <c r="IJ46" i="33"/>
  <c r="JQ97" i="32"/>
  <c r="JH97" i="32"/>
  <c r="IV142" i="32"/>
  <c r="IW143" i="32"/>
  <c r="IP143" i="32" s="1"/>
  <c r="IQ143" i="32" s="1"/>
  <c r="IR143" i="32" s="1"/>
  <c r="IS143" i="32" s="1"/>
  <c r="IX142" i="32"/>
  <c r="JP96" i="32"/>
  <c r="CA144" i="32"/>
  <c r="BQ144" i="32" s="1"/>
  <c r="CB143" i="32"/>
  <c r="BV143" i="32"/>
  <c r="BW143" i="32" s="1"/>
  <c r="CD143" i="32"/>
  <c r="HC142" i="32"/>
  <c r="HD143" i="32"/>
  <c r="GW143" i="32" s="1"/>
  <c r="GX143" i="32" s="1"/>
  <c r="GY143" i="32" s="1"/>
  <c r="GZ143" i="32" s="1"/>
  <c r="HE142" i="32"/>
  <c r="BJ143" i="32"/>
  <c r="BC143" i="32" s="1"/>
  <c r="BD143" i="32" s="1"/>
  <c r="BE143" i="32" s="1"/>
  <c r="BF143" i="32" s="1"/>
  <c r="BK142" i="32"/>
  <c r="FY142" i="32"/>
  <c r="FZ143" i="32"/>
  <c r="FS143" i="32" s="1"/>
  <c r="FT143" i="32" s="1"/>
  <c r="FU143" i="32" s="1"/>
  <c r="FV143" i="32" s="1"/>
  <c r="IG142" i="32"/>
  <c r="IH143" i="32"/>
  <c r="IA143" i="32" s="1"/>
  <c r="IB143" i="32" s="1"/>
  <c r="IC143" i="32" s="1"/>
  <c r="ID143" i="32" s="1"/>
  <c r="II142" i="32"/>
  <c r="EU142" i="32"/>
  <c r="EV143" i="32"/>
  <c r="EO143" i="32" s="1"/>
  <c r="EP143" i="32" s="1"/>
  <c r="EQ143" i="32" s="1"/>
  <c r="ER143" i="32" s="1"/>
  <c r="CM142" i="32"/>
  <c r="CN143" i="32"/>
  <c r="CG143" i="32" s="1"/>
  <c r="CH143" i="32" s="1"/>
  <c r="CI143" i="32" s="1"/>
  <c r="CJ143" i="32" s="1"/>
  <c r="CO142" i="32"/>
  <c r="JZ96" i="32"/>
  <c r="KA97" i="32"/>
  <c r="JT97" i="32" s="1"/>
  <c r="JU97" i="32" s="1"/>
  <c r="JV97" i="32" s="1"/>
  <c r="KB96" i="32"/>
  <c r="DB142" i="32"/>
  <c r="DC143" i="32"/>
  <c r="CV143" i="32" s="1"/>
  <c r="CW143" i="32" s="1"/>
  <c r="CX143" i="32" s="1"/>
  <c r="CY143" i="32" s="1"/>
  <c r="DD142" i="32"/>
  <c r="AZ143" i="32"/>
  <c r="AW144" i="32"/>
  <c r="AM144" i="32" s="1"/>
  <c r="AR143" i="32"/>
  <c r="AS143" i="32" s="1"/>
  <c r="AX143" i="32"/>
  <c r="AT143" i="32"/>
  <c r="LD96" i="32"/>
  <c r="LE97" i="32"/>
  <c r="KX97" i="32" s="1"/>
  <c r="KY97" i="32" s="1"/>
  <c r="KZ97" i="32" s="1"/>
  <c r="LF96" i="32"/>
  <c r="GS142" i="32"/>
  <c r="LS96" i="32"/>
  <c r="LT97" i="32"/>
  <c r="LM97" i="32" s="1"/>
  <c r="LN97" i="32" s="1"/>
  <c r="LO97" i="32" s="1"/>
  <c r="LU96" i="32"/>
  <c r="EK142" i="32"/>
  <c r="AE43" i="32"/>
  <c r="Z42" i="32"/>
  <c r="AC42" i="32" s="1"/>
  <c r="AJ42" i="32"/>
  <c r="HR142" i="32"/>
  <c r="HS143" i="32"/>
  <c r="HL143" i="32" s="1"/>
  <c r="HM143" i="32" s="1"/>
  <c r="HN143" i="32" s="1"/>
  <c r="HO143" i="32" s="1"/>
  <c r="KO96" i="32"/>
  <c r="KP97" i="32"/>
  <c r="KI97" i="32" s="1"/>
  <c r="KJ97" i="32" s="1"/>
  <c r="KK97" i="32" s="1"/>
  <c r="KQ96" i="32"/>
  <c r="EZ142" i="32"/>
  <c r="GD142" i="32"/>
  <c r="FJ142" i="32"/>
  <c r="FK143" i="32"/>
  <c r="FD143" i="32" s="1"/>
  <c r="FE143" i="32" s="1"/>
  <c r="FF143" i="32" s="1"/>
  <c r="FG143" i="32" s="1"/>
  <c r="FL142" i="32"/>
  <c r="HT142" i="32"/>
  <c r="EF142" i="32"/>
  <c r="EG143" i="32"/>
  <c r="DZ143" i="32" s="1"/>
  <c r="EA143" i="32" s="1"/>
  <c r="EB143" i="32" s="1"/>
  <c r="EC143" i="32" s="1"/>
  <c r="GN142" i="32"/>
  <c r="GO143" i="32"/>
  <c r="GH143" i="32" s="1"/>
  <c r="GI143" i="32" s="1"/>
  <c r="GJ143" i="32" s="1"/>
  <c r="GK143" i="32" s="1"/>
  <c r="DR143" i="32"/>
  <c r="DK143" i="32" s="1"/>
  <c r="DL143" i="32" s="1"/>
  <c r="DM143" i="32" s="1"/>
  <c r="DN143" i="32" s="1"/>
  <c r="DQ142" i="32"/>
  <c r="DS142" i="32"/>
  <c r="EJ46" i="33" l="1"/>
  <c r="EI45" i="33"/>
  <c r="ER45" i="33"/>
  <c r="EO45" i="33"/>
  <c r="EH45" i="33"/>
  <c r="QR46" i="33"/>
  <c r="OD46" i="33"/>
  <c r="QX45" i="33"/>
  <c r="OJ45" i="33"/>
  <c r="JX46" i="33"/>
  <c r="LC45" i="33"/>
  <c r="GA45" i="33" s="1"/>
  <c r="OM45" i="33" s="1"/>
  <c r="ME46" i="33"/>
  <c r="HY45" i="33"/>
  <c r="MO46" i="33"/>
  <c r="NN46" i="33"/>
  <c r="RK46" i="33"/>
  <c r="OA47" i="33"/>
  <c r="LB45" i="33"/>
  <c r="QI45" i="33"/>
  <c r="PM45" i="33" s="1"/>
  <c r="JG46" i="33"/>
  <c r="JC46" i="33"/>
  <c r="JI46" i="33"/>
  <c r="JD45" i="33"/>
  <c r="LL45" i="33"/>
  <c r="HW45" i="33"/>
  <c r="LZ47" i="33"/>
  <c r="HT46" i="33"/>
  <c r="QM45" i="33"/>
  <c r="PQ45" i="33" s="1"/>
  <c r="QL46" i="33"/>
  <c r="PP46" i="33" s="1"/>
  <c r="HZ46" i="33"/>
  <c r="MG46" i="33"/>
  <c r="DF45" i="33"/>
  <c r="EX45" i="33" s="1"/>
  <c r="GQ46" i="33"/>
  <c r="HM46" i="33" s="1"/>
  <c r="DE46" i="33"/>
  <c r="EW46" i="33" s="1"/>
  <c r="DI46" i="33"/>
  <c r="FA46" i="33" s="1"/>
  <c r="DK46" i="33"/>
  <c r="FC46" i="33" s="1"/>
  <c r="CS45" i="33"/>
  <c r="CT45" i="33"/>
  <c r="CV46" i="33"/>
  <c r="NH47" i="33"/>
  <c r="AT46" i="33"/>
  <c r="BP46" i="33" s="1"/>
  <c r="DO143" i="32"/>
  <c r="DP143" i="32" s="1"/>
  <c r="DS143" i="32" s="1"/>
  <c r="DW143" i="32"/>
  <c r="DT144" i="32"/>
  <c r="DJ144" i="32" s="1"/>
  <c r="DU143" i="32"/>
  <c r="LY97" i="32"/>
  <c r="LP97" i="32"/>
  <c r="FA143" i="32"/>
  <c r="ES143" i="32"/>
  <c r="ET143" i="32" s="1"/>
  <c r="EX144" i="32"/>
  <c r="EN144" i="32" s="1"/>
  <c r="EY143" i="32"/>
  <c r="IK143" i="32"/>
  <c r="IE143" i="32"/>
  <c r="IF143" i="32" s="1"/>
  <c r="II143" i="32" s="1"/>
  <c r="IJ144" i="32"/>
  <c r="HZ144" i="32" s="1"/>
  <c r="IM143" i="32"/>
  <c r="KL97" i="32"/>
  <c r="KU97" i="32"/>
  <c r="GL143" i="32"/>
  <c r="GM143" i="32" s="1"/>
  <c r="GT143" i="32"/>
  <c r="GQ144" i="32"/>
  <c r="GG144" i="32" s="1"/>
  <c r="GR143" i="32"/>
  <c r="FW143" i="32"/>
  <c r="FX143" i="32" s="1"/>
  <c r="GC143" i="32"/>
  <c r="GB144" i="32"/>
  <c r="FR144" i="32" s="1"/>
  <c r="GE143" i="32"/>
  <c r="EJ143" i="32"/>
  <c r="EI144" i="32"/>
  <c r="DY144" i="32" s="1"/>
  <c r="ED143" i="32"/>
  <c r="EE143" i="32" s="1"/>
  <c r="EL143" i="32"/>
  <c r="LJ97" i="32"/>
  <c r="LA97" i="32"/>
  <c r="FM144" i="32"/>
  <c r="FC144" i="32" s="1"/>
  <c r="FN143" i="32"/>
  <c r="FH143" i="32"/>
  <c r="FI143" i="32" s="1"/>
  <c r="FL143" i="32" s="1"/>
  <c r="FP143" i="32"/>
  <c r="KF97" i="32"/>
  <c r="JW97" i="32"/>
  <c r="CZ143" i="32"/>
  <c r="DA143" i="32" s="1"/>
  <c r="DD143" i="32" s="1"/>
  <c r="DF143" i="32"/>
  <c r="DE144" i="32"/>
  <c r="CU144" i="32" s="1"/>
  <c r="DH143" i="32"/>
  <c r="HG143" i="32"/>
  <c r="HF144" i="32"/>
  <c r="GV144" i="32" s="1"/>
  <c r="HA143" i="32"/>
  <c r="HB143" i="32" s="1"/>
  <c r="HE143" i="32" s="1"/>
  <c r="HI143" i="32"/>
  <c r="HX143" i="32"/>
  <c r="HU144" i="32"/>
  <c r="HK144" i="32" s="1"/>
  <c r="HP143" i="32"/>
  <c r="HQ143" i="32" s="1"/>
  <c r="HT143" i="32" s="1"/>
  <c r="HV143" i="32"/>
  <c r="FO142" i="32"/>
  <c r="LI45" i="33"/>
  <c r="AI42" i="32"/>
  <c r="HH142" i="32"/>
  <c r="BX143" i="32"/>
  <c r="BY144" i="32"/>
  <c r="BR144" i="32" s="1"/>
  <c r="BS144" i="32" s="1"/>
  <c r="BT144" i="32" s="1"/>
  <c r="BU144" i="32" s="1"/>
  <c r="BZ143" i="32"/>
  <c r="HW142" i="32"/>
  <c r="KT96" i="32"/>
  <c r="LX96" i="32"/>
  <c r="CR142" i="32"/>
  <c r="CS143" i="32"/>
  <c r="CP144" i="32"/>
  <c r="CF144" i="32" s="1"/>
  <c r="CK143" i="32"/>
  <c r="CL143" i="32" s="1"/>
  <c r="CQ143" i="32"/>
  <c r="DV142" i="32"/>
  <c r="DG142" i="32"/>
  <c r="BN142" i="32"/>
  <c r="JO97" i="32"/>
  <c r="JI97" i="32"/>
  <c r="JJ97" i="32" s="1"/>
  <c r="JN98" i="32"/>
  <c r="JD98" i="32" s="1"/>
  <c r="IY144" i="32"/>
  <c r="IO144" i="32" s="1"/>
  <c r="JB143" i="32"/>
  <c r="IZ143" i="32"/>
  <c r="IT143" i="32"/>
  <c r="IU143" i="32" s="1"/>
  <c r="IX143" i="32" s="1"/>
  <c r="BG143" i="32"/>
  <c r="BH143" i="32" s="1"/>
  <c r="BJ144" i="32" s="1"/>
  <c r="BM143" i="32"/>
  <c r="BO143" i="32"/>
  <c r="BL144" i="32"/>
  <c r="BB144" i="32" s="1"/>
  <c r="BI143" i="32"/>
  <c r="LI96" i="32"/>
  <c r="AU144" i="32"/>
  <c r="AN144" i="32" s="1"/>
  <c r="AO144" i="32" s="1"/>
  <c r="AP144" i="32" s="1"/>
  <c r="AQ144" i="32" s="1"/>
  <c r="AV143" i="32"/>
  <c r="KE96" i="32"/>
  <c r="LD46" i="33"/>
  <c r="IL142" i="32"/>
  <c r="JA142" i="32"/>
  <c r="EM45" i="33" l="1"/>
  <c r="IL46" i="33"/>
  <c r="EP46" i="33"/>
  <c r="AM47" i="33"/>
  <c r="BI47" i="33" s="1"/>
  <c r="EQ45" i="33"/>
  <c r="KG45" i="33"/>
  <c r="MQ46" i="33"/>
  <c r="MM46" i="33"/>
  <c r="MS46" i="33"/>
  <c r="MN45" i="33"/>
  <c r="FZ45" i="33"/>
  <c r="NP46" i="33" s="1"/>
  <c r="Z46" i="33"/>
  <c r="AV46" i="33" s="1"/>
  <c r="IY47" i="33"/>
  <c r="RA45" i="33"/>
  <c r="KF45" i="33"/>
  <c r="GB46" i="33"/>
  <c r="KH46" i="33"/>
  <c r="GJ45" i="33"/>
  <c r="OV45" i="33" s="1"/>
  <c r="KP45" i="33"/>
  <c r="GG45" i="33"/>
  <c r="OS45" i="33" s="1"/>
  <c r="KM45" i="33"/>
  <c r="LG45" i="33"/>
  <c r="JP46" i="33"/>
  <c r="JN45" i="33"/>
  <c r="JM45" i="33"/>
  <c r="LK45" i="33"/>
  <c r="LJ46" i="33"/>
  <c r="PY46" i="33"/>
  <c r="PC46" i="33" s="1"/>
  <c r="LS47" i="33"/>
  <c r="GP45" i="33"/>
  <c r="HL45" i="33" s="1"/>
  <c r="GO46" i="33"/>
  <c r="PW46" i="33" s="1"/>
  <c r="PA46" i="33" s="1"/>
  <c r="GS46" i="33"/>
  <c r="HO46" i="33" s="1"/>
  <c r="DR46" i="33"/>
  <c r="FJ46" i="33" s="1"/>
  <c r="DP45" i="33"/>
  <c r="FH45" i="33" s="1"/>
  <c r="DO45" i="33"/>
  <c r="FG45" i="33" s="1"/>
  <c r="GU46" i="33"/>
  <c r="QC46" i="33" s="1"/>
  <c r="PG46" i="33" s="1"/>
  <c r="CL46" i="33"/>
  <c r="T47" i="33"/>
  <c r="IF47" i="33"/>
  <c r="NQ46" i="33"/>
  <c r="BK143" i="32"/>
  <c r="BN143" i="32" s="1"/>
  <c r="HH143" i="32"/>
  <c r="AZ144" i="32"/>
  <c r="AR144" i="32"/>
  <c r="AS144" i="32" s="1"/>
  <c r="AU145" i="32" s="1"/>
  <c r="AX144" i="32"/>
  <c r="AW145" i="32"/>
  <c r="AM145" i="32" s="1"/>
  <c r="AT144" i="32"/>
  <c r="JK97" i="32"/>
  <c r="JL98" i="32"/>
  <c r="JE98" i="32" s="1"/>
  <c r="JF98" i="32" s="1"/>
  <c r="JG98" i="32" s="1"/>
  <c r="JM97" i="32"/>
  <c r="LH97" i="32"/>
  <c r="LB97" i="32"/>
  <c r="LC97" i="32" s="1"/>
  <c r="LG98" i="32"/>
  <c r="KW98" i="32" s="1"/>
  <c r="IG143" i="32"/>
  <c r="IH144" i="32"/>
  <c r="IA144" i="32" s="1"/>
  <c r="IB144" i="32" s="1"/>
  <c r="IC144" i="32" s="1"/>
  <c r="ID144" i="32" s="1"/>
  <c r="EU143" i="32"/>
  <c r="EV144" i="32"/>
  <c r="EO144" i="32" s="1"/>
  <c r="EP144" i="32" s="1"/>
  <c r="EQ144" i="32" s="1"/>
  <c r="ER144" i="32" s="1"/>
  <c r="EW143" i="32"/>
  <c r="IV143" i="32"/>
  <c r="IW144" i="32"/>
  <c r="IP144" i="32" s="1"/>
  <c r="IQ144" i="32" s="1"/>
  <c r="IR144" i="32" s="1"/>
  <c r="IS144" i="32" s="1"/>
  <c r="CM143" i="32"/>
  <c r="CN144" i="32"/>
  <c r="CG144" i="32" s="1"/>
  <c r="CH144" i="32" s="1"/>
  <c r="CI144" i="32" s="1"/>
  <c r="CJ144" i="32" s="1"/>
  <c r="CO143" i="32"/>
  <c r="HW143" i="32"/>
  <c r="DB143" i="32"/>
  <c r="DC144" i="32"/>
  <c r="CV144" i="32" s="1"/>
  <c r="CW144" i="32" s="1"/>
  <c r="CX144" i="32" s="1"/>
  <c r="CY144" i="32" s="1"/>
  <c r="FJ143" i="32"/>
  <c r="FK144" i="32"/>
  <c r="FD144" i="32" s="1"/>
  <c r="FE144" i="32" s="1"/>
  <c r="FF144" i="32" s="1"/>
  <c r="FG144" i="32" s="1"/>
  <c r="KM97" i="32"/>
  <c r="KN97" i="32" s="1"/>
  <c r="KR98" i="32"/>
  <c r="KH98" i="32" s="1"/>
  <c r="KS97" i="32"/>
  <c r="JA143" i="32"/>
  <c r="BC144" i="32"/>
  <c r="BD144" i="32" s="1"/>
  <c r="BE144" i="32" s="1"/>
  <c r="BF144" i="32" s="1"/>
  <c r="DG143" i="32"/>
  <c r="DV143" i="32"/>
  <c r="CC143" i="32"/>
  <c r="AD42" i="32"/>
  <c r="AG43" i="32"/>
  <c r="FO143" i="32"/>
  <c r="HR143" i="32"/>
  <c r="HS144" i="32"/>
  <c r="HL144" i="32" s="1"/>
  <c r="HM144" i="32" s="1"/>
  <c r="HN144" i="32" s="1"/>
  <c r="HO144" i="32" s="1"/>
  <c r="KD97" i="32"/>
  <c r="KC98" i="32"/>
  <c r="JS98" i="32" s="1"/>
  <c r="JX97" i="32"/>
  <c r="JY97" i="32" s="1"/>
  <c r="LQ97" i="32"/>
  <c r="LR97" i="32" s="1"/>
  <c r="LV98" i="32"/>
  <c r="LL98" i="32" s="1"/>
  <c r="LW97" i="32"/>
  <c r="IL143" i="32"/>
  <c r="BV144" i="32"/>
  <c r="BW144" i="32" s="1"/>
  <c r="CD144" i="32"/>
  <c r="CA145" i="32"/>
  <c r="BQ145" i="32" s="1"/>
  <c r="CB144" i="32"/>
  <c r="AY143" i="32"/>
  <c r="HC143" i="32"/>
  <c r="HD144" i="32"/>
  <c r="GW144" i="32" s="1"/>
  <c r="GX144" i="32" s="1"/>
  <c r="GY144" i="32" s="1"/>
  <c r="GZ144" i="32" s="1"/>
  <c r="EF143" i="32"/>
  <c r="EG144" i="32"/>
  <c r="DZ144" i="32" s="1"/>
  <c r="EA144" i="32" s="1"/>
  <c r="EB144" i="32" s="1"/>
  <c r="EC144" i="32" s="1"/>
  <c r="EH143" i="32"/>
  <c r="FZ144" i="32"/>
  <c r="FS144" i="32" s="1"/>
  <c r="FT144" i="32" s="1"/>
  <c r="FU144" i="32" s="1"/>
  <c r="FV144" i="32" s="1"/>
  <c r="FY143" i="32"/>
  <c r="GA143" i="32"/>
  <c r="GN143" i="32"/>
  <c r="GO144" i="32"/>
  <c r="GH144" i="32" s="1"/>
  <c r="GI144" i="32" s="1"/>
  <c r="GJ144" i="32" s="1"/>
  <c r="GK144" i="32" s="1"/>
  <c r="GP143" i="32"/>
  <c r="DR144" i="32"/>
  <c r="DK144" i="32" s="1"/>
  <c r="DL144" i="32" s="1"/>
  <c r="DM144" i="32" s="1"/>
  <c r="DN144" i="32" s="1"/>
  <c r="DQ143" i="32"/>
  <c r="CE47" i="33" l="1"/>
  <c r="DA47" i="33" s="1"/>
  <c r="EG46" i="33"/>
  <c r="EC46" i="33"/>
  <c r="EA46" i="33"/>
  <c r="RB46" i="33"/>
  <c r="ON46" i="33"/>
  <c r="QZ45" i="33"/>
  <c r="OL45" i="33"/>
  <c r="BR46" i="33"/>
  <c r="CN46" i="33" s="1"/>
  <c r="MZ46" i="33"/>
  <c r="MW45" i="33"/>
  <c r="GZ45" i="33"/>
  <c r="MB46" i="33" s="1"/>
  <c r="NZ46" i="33"/>
  <c r="RG45" i="33"/>
  <c r="GI45" i="33"/>
  <c r="KO45" i="33"/>
  <c r="RJ45" i="33"/>
  <c r="GE45" i="33"/>
  <c r="KK45" i="33"/>
  <c r="GH46" i="33"/>
  <c r="KN46" i="33"/>
  <c r="MX45" i="33"/>
  <c r="JF46" i="33"/>
  <c r="KW46" i="33"/>
  <c r="LQ47" i="33"/>
  <c r="PX45" i="33"/>
  <c r="PB45" i="33" s="1"/>
  <c r="LR46" i="33"/>
  <c r="HK46" i="33"/>
  <c r="HB46" i="33"/>
  <c r="QJ46" i="33" s="1"/>
  <c r="PN46" i="33" s="1"/>
  <c r="LU47" i="33"/>
  <c r="QA46" i="33"/>
  <c r="PE46" i="33" s="1"/>
  <c r="LW47" i="33"/>
  <c r="GY45" i="33"/>
  <c r="HU45" i="33" s="1"/>
  <c r="HQ46" i="33"/>
  <c r="DH46" i="33"/>
  <c r="EZ46" i="33" s="1"/>
  <c r="KU46" i="33"/>
  <c r="NW46" i="33"/>
  <c r="IN46" i="33"/>
  <c r="AB46" i="33"/>
  <c r="NR47" i="33"/>
  <c r="IO46" i="33"/>
  <c r="AC46" i="33"/>
  <c r="AP47" i="33"/>
  <c r="BL47" i="33" s="1"/>
  <c r="AV144" i="32"/>
  <c r="AY144" i="32" s="1"/>
  <c r="DT145" i="32"/>
  <c r="DJ145" i="32" s="1"/>
  <c r="DW144" i="32"/>
  <c r="DU144" i="32"/>
  <c r="DO144" i="32"/>
  <c r="DP144" i="32" s="1"/>
  <c r="GB145" i="32"/>
  <c r="FR145" i="32" s="1"/>
  <c r="GE144" i="32"/>
  <c r="FW144" i="32"/>
  <c r="FX144" i="32" s="1"/>
  <c r="GA144" i="32" s="1"/>
  <c r="GC144" i="32"/>
  <c r="HI144" i="32"/>
  <c r="HA144" i="32"/>
  <c r="HB144" i="32" s="1"/>
  <c r="HG144" i="32"/>
  <c r="HF145" i="32"/>
  <c r="GV145" i="32" s="1"/>
  <c r="EL144" i="32"/>
  <c r="EI145" i="32"/>
  <c r="DY145" i="32" s="1"/>
  <c r="ED144" i="32"/>
  <c r="EE144" i="32" s="1"/>
  <c r="EH144" i="32" s="1"/>
  <c r="EJ144" i="32"/>
  <c r="GQ145" i="32"/>
  <c r="GG145" i="32" s="1"/>
  <c r="GR144" i="32"/>
  <c r="GL144" i="32"/>
  <c r="GM144" i="32" s="1"/>
  <c r="GP144" i="32" s="1"/>
  <c r="GT144" i="32"/>
  <c r="IY145" i="32"/>
  <c r="IO145" i="32" s="1"/>
  <c r="JB144" i="32"/>
  <c r="IT144" i="32"/>
  <c r="IU144" i="32" s="1"/>
  <c r="IZ144" i="32"/>
  <c r="EK143" i="32"/>
  <c r="DF144" i="32"/>
  <c r="CZ144" i="32"/>
  <c r="DA144" i="32" s="1"/>
  <c r="DE145" i="32"/>
  <c r="CU145" i="32" s="1"/>
  <c r="DH144" i="32"/>
  <c r="BX144" i="32"/>
  <c r="BY145" i="32"/>
  <c r="BR145" i="32" s="1"/>
  <c r="BS145" i="32" s="1"/>
  <c r="BT145" i="32" s="1"/>
  <c r="BU145" i="32" s="1"/>
  <c r="LA46" i="33"/>
  <c r="EZ143" i="32"/>
  <c r="JP97" i="32"/>
  <c r="IM144" i="32"/>
  <c r="IJ145" i="32"/>
  <c r="HZ145" i="32" s="1"/>
  <c r="IK144" i="32"/>
  <c r="IE144" i="32"/>
  <c r="IF144" i="32" s="1"/>
  <c r="JH98" i="32"/>
  <c r="JQ98" i="32"/>
  <c r="LS97" i="32"/>
  <c r="LT98" i="32"/>
  <c r="LM98" i="32" s="1"/>
  <c r="LN98" i="32" s="1"/>
  <c r="LO98" i="32" s="1"/>
  <c r="LU97" i="32"/>
  <c r="CR143" i="32"/>
  <c r="FA144" i="32"/>
  <c r="EX145" i="32"/>
  <c r="EN145" i="32" s="1"/>
  <c r="ES144" i="32"/>
  <c r="ET144" i="32" s="1"/>
  <c r="EY144" i="32"/>
  <c r="GD143" i="32"/>
  <c r="GS143" i="32"/>
  <c r="BG144" i="32"/>
  <c r="BH144" i="32" s="1"/>
  <c r="BM144" i="32"/>
  <c r="BL145" i="32"/>
  <c r="BB145" i="32" s="1"/>
  <c r="BI144" i="32"/>
  <c r="BO144" i="32"/>
  <c r="JZ97" i="32"/>
  <c r="KA98" i="32"/>
  <c r="JT98" i="32" s="1"/>
  <c r="JU98" i="32" s="1"/>
  <c r="JV98" i="32" s="1"/>
  <c r="KB97" i="32"/>
  <c r="AA43" i="32"/>
  <c r="S43" i="32"/>
  <c r="T43" i="32" s="1"/>
  <c r="BZ144" i="32"/>
  <c r="KO97" i="32"/>
  <c r="KP98" i="32"/>
  <c r="KI98" i="32" s="1"/>
  <c r="KJ98" i="32" s="1"/>
  <c r="KK98" i="32" s="1"/>
  <c r="KQ97" i="32"/>
  <c r="LD97" i="32"/>
  <c r="LE98" i="32"/>
  <c r="KX98" i="32" s="1"/>
  <c r="KY98" i="32" s="1"/>
  <c r="KZ98" i="32" s="1"/>
  <c r="LF97" i="32"/>
  <c r="AN145" i="32"/>
  <c r="AO145" i="32" s="1"/>
  <c r="AP145" i="32" s="1"/>
  <c r="AQ145" i="32" s="1"/>
  <c r="FM145" i="32"/>
  <c r="FC145" i="32" s="1"/>
  <c r="FH144" i="32"/>
  <c r="FI144" i="32" s="1"/>
  <c r="FP144" i="32"/>
  <c r="FN144" i="32"/>
  <c r="HP144" i="32"/>
  <c r="HQ144" i="32" s="1"/>
  <c r="HX144" i="32"/>
  <c r="HU145" i="32"/>
  <c r="HK145" i="32" s="1"/>
  <c r="HV144" i="32"/>
  <c r="CS144" i="32"/>
  <c r="CK144" i="32"/>
  <c r="CL144" i="32" s="1"/>
  <c r="CO144" i="32" s="1"/>
  <c r="CQ144" i="32"/>
  <c r="CP145" i="32"/>
  <c r="CF145" i="32" s="1"/>
  <c r="EE46" i="33" l="1"/>
  <c r="EB45" i="33"/>
  <c r="EN46" i="33"/>
  <c r="IX46" i="33"/>
  <c r="RH46" i="33"/>
  <c r="OT46" i="33"/>
  <c r="NY46" i="33"/>
  <c r="OU45" i="33"/>
  <c r="NU46" i="33"/>
  <c r="OQ45" i="33"/>
  <c r="KV45" i="33"/>
  <c r="FT45" i="33" s="1"/>
  <c r="QH45" i="33"/>
  <c r="PL45" i="33" s="1"/>
  <c r="HV45" i="33"/>
  <c r="GR46" i="33"/>
  <c r="PZ46" i="33" s="1"/>
  <c r="PD46" i="33" s="1"/>
  <c r="AL46" i="33"/>
  <c r="BH46" i="33" s="1"/>
  <c r="NX47" i="33"/>
  <c r="RE45" i="33"/>
  <c r="FU46" i="33"/>
  <c r="KA46" i="33"/>
  <c r="FY46" i="33"/>
  <c r="KE46" i="33"/>
  <c r="FS46" i="33"/>
  <c r="JY46" i="33"/>
  <c r="RI45" i="33"/>
  <c r="MP46" i="33"/>
  <c r="JU47" i="33"/>
  <c r="JH46" i="33"/>
  <c r="KY46" i="33"/>
  <c r="MA46" i="33"/>
  <c r="HX46" i="33"/>
  <c r="MD47" i="33"/>
  <c r="QG45" i="33"/>
  <c r="PK45" i="33" s="1"/>
  <c r="DJ46" i="33"/>
  <c r="FB46" i="33" s="1"/>
  <c r="DW47" i="33"/>
  <c r="FO47" i="33" s="1"/>
  <c r="CH47" i="33"/>
  <c r="AI46" i="33"/>
  <c r="IU46" i="33"/>
  <c r="AX46" i="33"/>
  <c r="BT46" i="33" s="1"/>
  <c r="AY46" i="33"/>
  <c r="BU46" i="33" s="1"/>
  <c r="IP47" i="33"/>
  <c r="AD47" i="33"/>
  <c r="CR144" i="32"/>
  <c r="LP98" i="32"/>
  <c r="LY98" i="32"/>
  <c r="KU98" i="32"/>
  <c r="KL98" i="32"/>
  <c r="AT145" i="32"/>
  <c r="AX145" i="32"/>
  <c r="AZ145" i="32"/>
  <c r="AW146" i="32"/>
  <c r="AM146" i="32" s="1"/>
  <c r="AR145" i="32"/>
  <c r="AS145" i="32" s="1"/>
  <c r="LA98" i="32"/>
  <c r="LJ98" i="32"/>
  <c r="HS145" i="32"/>
  <c r="HL145" i="32" s="1"/>
  <c r="HM145" i="32" s="1"/>
  <c r="HN145" i="32" s="1"/>
  <c r="HO145" i="32" s="1"/>
  <c r="HR144" i="32"/>
  <c r="HT144" i="32"/>
  <c r="KT97" i="32"/>
  <c r="CC144" i="32"/>
  <c r="CB145" i="32"/>
  <c r="CA146" i="32"/>
  <c r="BQ146" i="32" s="1"/>
  <c r="BV145" i="32"/>
  <c r="BW145" i="32" s="1"/>
  <c r="CD145" i="32"/>
  <c r="JN99" i="32"/>
  <c r="JD99" i="32" s="1"/>
  <c r="JI98" i="32"/>
  <c r="JJ98" i="32" s="1"/>
  <c r="JO98" i="32"/>
  <c r="DQ144" i="32"/>
  <c r="DR145" i="32"/>
  <c r="DK145" i="32" s="1"/>
  <c r="DL145" i="32" s="1"/>
  <c r="DM145" i="32" s="1"/>
  <c r="DN145" i="32" s="1"/>
  <c r="DS144" i="32"/>
  <c r="BJ145" i="32"/>
  <c r="BC145" i="32" s="1"/>
  <c r="BD145" i="32" s="1"/>
  <c r="BE145" i="32" s="1"/>
  <c r="BF145" i="32" s="1"/>
  <c r="BK144" i="32"/>
  <c r="GS144" i="32"/>
  <c r="EU144" i="32"/>
  <c r="EV145" i="32"/>
  <c r="EO145" i="32" s="1"/>
  <c r="EP145" i="32" s="1"/>
  <c r="EQ145" i="32" s="1"/>
  <c r="ER145" i="32" s="1"/>
  <c r="LX97" i="32"/>
  <c r="U43" i="32"/>
  <c r="V43" i="32" s="1"/>
  <c r="EK144" i="32"/>
  <c r="IV144" i="32"/>
  <c r="IW145" i="32"/>
  <c r="IP145" i="32" s="1"/>
  <c r="IQ145" i="32" s="1"/>
  <c r="IR145" i="32" s="1"/>
  <c r="IS145" i="32" s="1"/>
  <c r="IX144" i="32"/>
  <c r="GN144" i="32"/>
  <c r="GO145" i="32"/>
  <c r="GH145" i="32" s="1"/>
  <c r="GI145" i="32" s="1"/>
  <c r="GJ145" i="32" s="1"/>
  <c r="GK145" i="32" s="1"/>
  <c r="EG145" i="32"/>
  <c r="DZ145" i="32" s="1"/>
  <c r="EA145" i="32" s="1"/>
  <c r="EB145" i="32" s="1"/>
  <c r="EC145" i="32" s="1"/>
  <c r="EF144" i="32"/>
  <c r="FY144" i="32"/>
  <c r="FZ145" i="32"/>
  <c r="FS145" i="32" s="1"/>
  <c r="FT145" i="32" s="1"/>
  <c r="FU145" i="32" s="1"/>
  <c r="FV145" i="32" s="1"/>
  <c r="KF98" i="32"/>
  <c r="JW98" i="32"/>
  <c r="FK145" i="32"/>
  <c r="FD145" i="32" s="1"/>
  <c r="FE145" i="32" s="1"/>
  <c r="FF145" i="32" s="1"/>
  <c r="FG145" i="32" s="1"/>
  <c r="FJ144" i="32"/>
  <c r="FL144" i="32"/>
  <c r="LI97" i="32"/>
  <c r="DB144" i="32"/>
  <c r="DC145" i="32"/>
  <c r="CV145" i="32" s="1"/>
  <c r="CW145" i="32" s="1"/>
  <c r="CX145" i="32" s="1"/>
  <c r="CY145" i="32" s="1"/>
  <c r="DD144" i="32"/>
  <c r="HD145" i="32"/>
  <c r="GW145" i="32" s="1"/>
  <c r="GX145" i="32" s="1"/>
  <c r="GY145" i="32" s="1"/>
  <c r="GZ145" i="32" s="1"/>
  <c r="HC144" i="32"/>
  <c r="HE144" i="32"/>
  <c r="CM144" i="32"/>
  <c r="CN145" i="32"/>
  <c r="CG145" i="32" s="1"/>
  <c r="CH145" i="32" s="1"/>
  <c r="CI145" i="32" s="1"/>
  <c r="CJ145" i="32" s="1"/>
  <c r="KE97" i="32"/>
  <c r="GD144" i="32"/>
  <c r="IG144" i="32"/>
  <c r="IH145" i="32"/>
  <c r="IA145" i="32" s="1"/>
  <c r="IB145" i="32" s="1"/>
  <c r="IC145" i="32" s="1"/>
  <c r="ID145" i="32" s="1"/>
  <c r="II144" i="32"/>
  <c r="EW144" i="32"/>
  <c r="LH46" i="33"/>
  <c r="AG46" i="33" l="1"/>
  <c r="EK45" i="33"/>
  <c r="IV47" i="33"/>
  <c r="EL45" i="33"/>
  <c r="ED46" i="33"/>
  <c r="AK46" i="33"/>
  <c r="IS46" i="33"/>
  <c r="IW46" i="33"/>
  <c r="QY46" i="33"/>
  <c r="OK46" i="33"/>
  <c r="QT45" i="33"/>
  <c r="OF45" i="33"/>
  <c r="QS46" i="33"/>
  <c r="OE46" i="33"/>
  <c r="QU46" i="33"/>
  <c r="OG46" i="33"/>
  <c r="JZ45" i="33"/>
  <c r="LF45" i="33"/>
  <c r="GD45" i="33" s="1"/>
  <c r="HN46" i="33"/>
  <c r="LT47" i="33"/>
  <c r="NE47" i="33"/>
  <c r="MR46" i="33"/>
  <c r="CD46" i="33"/>
  <c r="CZ46" i="33" s="1"/>
  <c r="AJ47" i="33"/>
  <c r="BF47" i="33" s="1"/>
  <c r="NK47" i="33"/>
  <c r="NI47" i="33"/>
  <c r="FW46" i="33"/>
  <c r="KC46" i="33"/>
  <c r="GF46" i="33"/>
  <c r="KL46" i="33"/>
  <c r="JB47" i="33"/>
  <c r="NJ46" i="33"/>
  <c r="GT46" i="33"/>
  <c r="HP46" i="33" s="1"/>
  <c r="LE45" i="33"/>
  <c r="HG47" i="33"/>
  <c r="QO47" i="33" s="1"/>
  <c r="PS47" i="33" s="1"/>
  <c r="DD47" i="33"/>
  <c r="EV47" i="33" s="1"/>
  <c r="CP46" i="33"/>
  <c r="CQ46" i="33"/>
  <c r="NO47" i="33"/>
  <c r="BE46" i="33"/>
  <c r="CA46" i="33" s="1"/>
  <c r="AZ47" i="33"/>
  <c r="BV47" i="33" s="1"/>
  <c r="BG46" i="33"/>
  <c r="CC46" i="33" s="1"/>
  <c r="DF145" i="32"/>
  <c r="CZ145" i="32"/>
  <c r="DA145" i="32" s="1"/>
  <c r="DD145" i="32" s="1"/>
  <c r="DE146" i="32"/>
  <c r="CU146" i="32" s="1"/>
  <c r="DH145" i="32"/>
  <c r="CQ145" i="32"/>
  <c r="CK145" i="32"/>
  <c r="CL145" i="32" s="1"/>
  <c r="CS145" i="32"/>
  <c r="CP146" i="32"/>
  <c r="CF146" i="32" s="1"/>
  <c r="IE145" i="32"/>
  <c r="IF145" i="32" s="1"/>
  <c r="II145" i="32" s="1"/>
  <c r="IK145" i="32"/>
  <c r="IM145" i="32"/>
  <c r="IJ146" i="32"/>
  <c r="HZ146" i="32" s="1"/>
  <c r="HI145" i="32"/>
  <c r="HA145" i="32"/>
  <c r="HB145" i="32" s="1"/>
  <c r="HE145" i="32" s="1"/>
  <c r="HG145" i="32"/>
  <c r="HF146" i="32"/>
  <c r="GV146" i="32" s="1"/>
  <c r="EX146" i="32"/>
  <c r="EN146" i="32" s="1"/>
  <c r="FA145" i="32"/>
  <c r="ES145" i="32"/>
  <c r="ET145" i="32" s="1"/>
  <c r="EW145" i="32" s="1"/>
  <c r="EY145" i="32"/>
  <c r="W43" i="32"/>
  <c r="AB43" i="32"/>
  <c r="HP145" i="32"/>
  <c r="HQ145" i="32" s="1"/>
  <c r="HT145" i="32" s="1"/>
  <c r="HU146" i="32"/>
  <c r="HK146" i="32" s="1"/>
  <c r="HV145" i="32"/>
  <c r="HX145" i="32"/>
  <c r="LG99" i="32"/>
  <c r="KW99" i="32" s="1"/>
  <c r="LH98" i="32"/>
  <c r="LB98" i="32"/>
  <c r="LC98" i="32" s="1"/>
  <c r="DT146" i="32"/>
  <c r="DJ146" i="32" s="1"/>
  <c r="DW145" i="32"/>
  <c r="DO145" i="32"/>
  <c r="DP145" i="32" s="1"/>
  <c r="DS145" i="32" s="1"/>
  <c r="DU145" i="32"/>
  <c r="GB146" i="32"/>
  <c r="FR146" i="32" s="1"/>
  <c r="FW145" i="32"/>
  <c r="FX145" i="32" s="1"/>
  <c r="GE145" i="32"/>
  <c r="GC145" i="32"/>
  <c r="BG145" i="32"/>
  <c r="BH145" i="32" s="1"/>
  <c r="BJ146" i="32" s="1"/>
  <c r="BM145" i="32"/>
  <c r="BL146" i="32"/>
  <c r="BB146" i="32" s="1"/>
  <c r="BI145" i="32"/>
  <c r="BO145" i="32"/>
  <c r="ED145" i="32"/>
  <c r="EE145" i="32" s="1"/>
  <c r="EJ145" i="32"/>
  <c r="EI146" i="32"/>
  <c r="DY146" i="32" s="1"/>
  <c r="EL145" i="32"/>
  <c r="DG144" i="32"/>
  <c r="DV144" i="32"/>
  <c r="AU146" i="32"/>
  <c r="AN146" i="32" s="1"/>
  <c r="AO146" i="32" s="1"/>
  <c r="AP146" i="32" s="1"/>
  <c r="AQ146" i="32" s="1"/>
  <c r="AV145" i="32"/>
  <c r="GL145" i="32"/>
  <c r="GM145" i="32" s="1"/>
  <c r="GR145" i="32"/>
  <c r="GT145" i="32"/>
  <c r="GQ146" i="32"/>
  <c r="GG146" i="32" s="1"/>
  <c r="EZ144" i="32"/>
  <c r="FM146" i="32"/>
  <c r="FC146" i="32" s="1"/>
  <c r="FN145" i="32"/>
  <c r="FH145" i="32"/>
  <c r="FI145" i="32" s="1"/>
  <c r="FL145" i="32" s="1"/>
  <c r="FP145" i="32"/>
  <c r="HH144" i="32"/>
  <c r="JA144" i="32"/>
  <c r="KS98" i="32"/>
  <c r="KR99" i="32"/>
  <c r="KH99" i="32" s="1"/>
  <c r="KM98" i="32"/>
  <c r="KN98" i="32" s="1"/>
  <c r="IZ145" i="32"/>
  <c r="IT145" i="32"/>
  <c r="IU145" i="32" s="1"/>
  <c r="JB145" i="32"/>
  <c r="IY146" i="32"/>
  <c r="IO146" i="32" s="1"/>
  <c r="IL144" i="32"/>
  <c r="FO144" i="32"/>
  <c r="KD98" i="32"/>
  <c r="JX98" i="32"/>
  <c r="JY98" i="32" s="1"/>
  <c r="KC99" i="32"/>
  <c r="JS99" i="32" s="1"/>
  <c r="BN144" i="32"/>
  <c r="JK98" i="32"/>
  <c r="JL99" i="32"/>
  <c r="JE99" i="32" s="1"/>
  <c r="JF99" i="32" s="1"/>
  <c r="JG99" i="32" s="1"/>
  <c r="JM98" i="32"/>
  <c r="BX145" i="32"/>
  <c r="BY146" i="32"/>
  <c r="BR146" i="32" s="1"/>
  <c r="BS146" i="32" s="1"/>
  <c r="BT146" i="32" s="1"/>
  <c r="BU146" i="32" s="1"/>
  <c r="BZ145" i="32"/>
  <c r="KX46" i="33"/>
  <c r="HW144" i="32"/>
  <c r="LV99" i="32"/>
  <c r="LL99" i="32" s="1"/>
  <c r="LQ98" i="32"/>
  <c r="LR98" i="32" s="1"/>
  <c r="LW98" i="32"/>
  <c r="II47" i="33" l="1"/>
  <c r="V46" i="33"/>
  <c r="AR46" i="33" s="1"/>
  <c r="U47" i="33"/>
  <c r="AQ47" i="33" s="1"/>
  <c r="BM47" i="33" s="1"/>
  <c r="CI47" i="33" s="1"/>
  <c r="ES47" i="33"/>
  <c r="BC46" i="33"/>
  <c r="BY46" i="33" s="1"/>
  <c r="CU46" i="33" s="1"/>
  <c r="JO46" i="33" s="1"/>
  <c r="QW46" i="33"/>
  <c r="OI46" i="33"/>
  <c r="RD45" i="33"/>
  <c r="OP45" i="33"/>
  <c r="RF46" i="33"/>
  <c r="OR46" i="33"/>
  <c r="KJ45" i="33"/>
  <c r="ML47" i="33"/>
  <c r="KI45" i="33"/>
  <c r="CB47" i="33"/>
  <c r="CX47" i="33" s="1"/>
  <c r="W47" i="33"/>
  <c r="AS47" i="33" s="1"/>
  <c r="BO47" i="33" s="1"/>
  <c r="IG47" i="33"/>
  <c r="NM47" i="33"/>
  <c r="IH46" i="33"/>
  <c r="FV46" i="33"/>
  <c r="KB46" i="33"/>
  <c r="JT46" i="33"/>
  <c r="JJ46" i="33"/>
  <c r="JK46" i="33"/>
  <c r="QB46" i="33"/>
  <c r="PF46" i="33" s="1"/>
  <c r="LV47" i="33"/>
  <c r="GC45" i="33"/>
  <c r="MI48" i="33"/>
  <c r="IC47" i="33"/>
  <c r="GN47" i="33"/>
  <c r="HJ47" i="33" s="1"/>
  <c r="DV46" i="33"/>
  <c r="FN46" i="33" s="1"/>
  <c r="DL46" i="33"/>
  <c r="FD46" i="33" s="1"/>
  <c r="DM46" i="33"/>
  <c r="FE46" i="33" s="1"/>
  <c r="CY46" i="33"/>
  <c r="CW46" i="33"/>
  <c r="CR47" i="33"/>
  <c r="LM47" i="33"/>
  <c r="BN46" i="33"/>
  <c r="NV47" i="33"/>
  <c r="NT46" i="33"/>
  <c r="AA47" i="33"/>
  <c r="IM47" i="33"/>
  <c r="BK145" i="32"/>
  <c r="BN145" i="32" s="1"/>
  <c r="BC146" i="32"/>
  <c r="BD146" i="32" s="1"/>
  <c r="BE146" i="32" s="1"/>
  <c r="BF146" i="32" s="1"/>
  <c r="JQ99" i="32"/>
  <c r="JH99" i="32"/>
  <c r="CA147" i="32"/>
  <c r="BQ147" i="32" s="1"/>
  <c r="BV146" i="32"/>
  <c r="BW146" i="32" s="1"/>
  <c r="BZ146" i="32" s="1"/>
  <c r="CD146" i="32"/>
  <c r="CB146" i="32"/>
  <c r="HW145" i="32"/>
  <c r="JP98" i="32"/>
  <c r="IL145" i="32"/>
  <c r="IW146" i="32"/>
  <c r="IP146" i="32" s="1"/>
  <c r="IQ146" i="32" s="1"/>
  <c r="IR146" i="32" s="1"/>
  <c r="IS146" i="32" s="1"/>
  <c r="IV145" i="32"/>
  <c r="KO98" i="32"/>
  <c r="KP99" i="32"/>
  <c r="KI99" i="32" s="1"/>
  <c r="KJ99" i="32" s="1"/>
  <c r="KK99" i="32" s="1"/>
  <c r="KQ98" i="32"/>
  <c r="EZ145" i="32"/>
  <c r="GN145" i="32"/>
  <c r="GO146" i="32"/>
  <c r="GH146" i="32" s="1"/>
  <c r="GI146" i="32" s="1"/>
  <c r="GJ146" i="32" s="1"/>
  <c r="GK146" i="32" s="1"/>
  <c r="GP145" i="32"/>
  <c r="DV145" i="32"/>
  <c r="LD98" i="32"/>
  <c r="LE99" i="32"/>
  <c r="KX99" i="32" s="1"/>
  <c r="KY99" i="32" s="1"/>
  <c r="KZ99" i="32" s="1"/>
  <c r="LF98" i="32"/>
  <c r="CC145" i="32"/>
  <c r="FO145" i="32"/>
  <c r="FJ145" i="32"/>
  <c r="FK146" i="32"/>
  <c r="FD146" i="32" s="1"/>
  <c r="FE146" i="32" s="1"/>
  <c r="FF146" i="32" s="1"/>
  <c r="FG146" i="32" s="1"/>
  <c r="AY145" i="32"/>
  <c r="DQ145" i="32"/>
  <c r="DR146" i="32"/>
  <c r="DK146" i="32" s="1"/>
  <c r="DL146" i="32" s="1"/>
  <c r="DM146" i="32" s="1"/>
  <c r="DN146" i="32" s="1"/>
  <c r="HR145" i="32"/>
  <c r="HS146" i="32"/>
  <c r="HL146" i="32" s="1"/>
  <c r="HM146" i="32" s="1"/>
  <c r="HN146" i="32" s="1"/>
  <c r="HO146" i="32" s="1"/>
  <c r="AK43" i="32"/>
  <c r="AH43" i="32"/>
  <c r="X43" i="32"/>
  <c r="DG145" i="32"/>
  <c r="EF145" i="32"/>
  <c r="EG146" i="32"/>
  <c r="DZ146" i="32" s="1"/>
  <c r="EA146" i="32" s="1"/>
  <c r="EB146" i="32" s="1"/>
  <c r="EC146" i="32" s="1"/>
  <c r="EH145" i="32"/>
  <c r="FZ146" i="32"/>
  <c r="FS146" i="32" s="1"/>
  <c r="FT146" i="32" s="1"/>
  <c r="FU146" i="32" s="1"/>
  <c r="FV146" i="32" s="1"/>
  <c r="FY145" i="32"/>
  <c r="GA145" i="32"/>
  <c r="HD146" i="32"/>
  <c r="GW146" i="32" s="1"/>
  <c r="GX146" i="32" s="1"/>
  <c r="GY146" i="32" s="1"/>
  <c r="GZ146" i="32" s="1"/>
  <c r="HC145" i="32"/>
  <c r="CM145" i="32"/>
  <c r="CN146" i="32"/>
  <c r="CG146" i="32" s="1"/>
  <c r="CH146" i="32" s="1"/>
  <c r="CI146" i="32" s="1"/>
  <c r="CJ146" i="32" s="1"/>
  <c r="CO145" i="32"/>
  <c r="DC146" i="32"/>
  <c r="CV146" i="32" s="1"/>
  <c r="CW146" i="32" s="1"/>
  <c r="CX146" i="32" s="1"/>
  <c r="CY146" i="32" s="1"/>
  <c r="DB145" i="32"/>
  <c r="LS98" i="32"/>
  <c r="LT99" i="32"/>
  <c r="LM99" i="32" s="1"/>
  <c r="LN99" i="32" s="1"/>
  <c r="LO99" i="32" s="1"/>
  <c r="LU98" i="32"/>
  <c r="JZ98" i="32"/>
  <c r="KA99" i="32"/>
  <c r="JT99" i="32" s="1"/>
  <c r="JU99" i="32" s="1"/>
  <c r="JV99" i="32" s="1"/>
  <c r="KB98" i="32"/>
  <c r="AR146" i="32"/>
  <c r="AS146" i="32" s="1"/>
  <c r="AU147" i="32" s="1"/>
  <c r="AX146" i="32"/>
  <c r="AW147" i="32"/>
  <c r="AM147" i="32" s="1"/>
  <c r="AZ146" i="32"/>
  <c r="AT146" i="32"/>
  <c r="IX145" i="32"/>
  <c r="HH145" i="32"/>
  <c r="EU145" i="32"/>
  <c r="EV146" i="32"/>
  <c r="EO146" i="32" s="1"/>
  <c r="EP146" i="32" s="1"/>
  <c r="EQ146" i="32" s="1"/>
  <c r="ER146" i="32" s="1"/>
  <c r="IG145" i="32"/>
  <c r="IH146" i="32"/>
  <c r="IA146" i="32" s="1"/>
  <c r="IB146" i="32" s="1"/>
  <c r="IC146" i="32" s="1"/>
  <c r="ID146" i="32" s="1"/>
  <c r="DQ46" i="33" l="1"/>
  <c r="FI46" i="33" s="1"/>
  <c r="HA46" i="33" s="1"/>
  <c r="HW46" i="33" s="1"/>
  <c r="EF46" i="33"/>
  <c r="IK47" i="33"/>
  <c r="NS46" i="33"/>
  <c r="OO45" i="33"/>
  <c r="QV46" i="33"/>
  <c r="OH46" i="33"/>
  <c r="MU46" i="33"/>
  <c r="GV46" i="33"/>
  <c r="HR46" i="33" s="1"/>
  <c r="ND46" i="33"/>
  <c r="Y47" i="33"/>
  <c r="AU47" i="33" s="1"/>
  <c r="KQ47" i="33"/>
  <c r="MT46" i="33"/>
  <c r="JL47" i="33"/>
  <c r="JC47" i="33"/>
  <c r="JR47" i="33"/>
  <c r="JS46" i="33"/>
  <c r="JQ46" i="33"/>
  <c r="KZ46" i="33"/>
  <c r="GK47" i="33"/>
  <c r="RC45" i="33"/>
  <c r="PV47" i="33"/>
  <c r="OZ47" i="33" s="1"/>
  <c r="LP48" i="33"/>
  <c r="HF46" i="33"/>
  <c r="IB46" i="33" s="1"/>
  <c r="GW46" i="33"/>
  <c r="LY47" i="33" s="1"/>
  <c r="DT47" i="33"/>
  <c r="FL47" i="33" s="1"/>
  <c r="DS46" i="33"/>
  <c r="FK46" i="33" s="1"/>
  <c r="DU46" i="33"/>
  <c r="FM46" i="33" s="1"/>
  <c r="DN47" i="33"/>
  <c r="FF47" i="33" s="1"/>
  <c r="DE47" i="33"/>
  <c r="EW47" i="33" s="1"/>
  <c r="CK47" i="33"/>
  <c r="CJ46" i="33"/>
  <c r="AF46" i="33"/>
  <c r="BB46" i="33" s="1"/>
  <c r="BX46" i="33" s="1"/>
  <c r="IR46" i="33"/>
  <c r="NL47" i="33"/>
  <c r="AW47" i="33"/>
  <c r="BS47" i="33" s="1"/>
  <c r="IT47" i="33"/>
  <c r="AH47" i="33"/>
  <c r="AN147" i="32"/>
  <c r="AO147" i="32" s="1"/>
  <c r="AP147" i="32" s="1"/>
  <c r="AQ147" i="32" s="1"/>
  <c r="EX147" i="32"/>
  <c r="EN147" i="32" s="1"/>
  <c r="ES146" i="32"/>
  <c r="ET146" i="32" s="1"/>
  <c r="FA146" i="32"/>
  <c r="EY146" i="32"/>
  <c r="ED146" i="32"/>
  <c r="EE146" i="32" s="1"/>
  <c r="EH146" i="32" s="1"/>
  <c r="EJ146" i="32"/>
  <c r="EL146" i="32"/>
  <c r="EI147" i="32"/>
  <c r="DY147" i="32" s="1"/>
  <c r="IM146" i="32"/>
  <c r="IE146" i="32"/>
  <c r="IF146" i="32" s="1"/>
  <c r="IJ147" i="32"/>
  <c r="HZ147" i="32" s="1"/>
  <c r="IK146" i="32"/>
  <c r="DE147" i="32"/>
  <c r="CU147" i="32" s="1"/>
  <c r="CZ146" i="32"/>
  <c r="DA146" i="32" s="1"/>
  <c r="DF146" i="32"/>
  <c r="DH146" i="32"/>
  <c r="LP99" i="32"/>
  <c r="LY99" i="32"/>
  <c r="HF147" i="32"/>
  <c r="GV147" i="32" s="1"/>
  <c r="HI146" i="32"/>
  <c r="HA146" i="32"/>
  <c r="HB146" i="32" s="1"/>
  <c r="HG146" i="32"/>
  <c r="HV146" i="32"/>
  <c r="HU147" i="32"/>
  <c r="HK147" i="32" s="1"/>
  <c r="HX146" i="32"/>
  <c r="HP146" i="32"/>
  <c r="HQ146" i="32" s="1"/>
  <c r="JW99" i="32"/>
  <c r="KF99" i="32"/>
  <c r="CS146" i="32"/>
  <c r="CK146" i="32"/>
  <c r="CL146" i="32" s="1"/>
  <c r="CO146" i="32" s="1"/>
  <c r="CP147" i="32"/>
  <c r="CF147" i="32" s="1"/>
  <c r="CQ146" i="32"/>
  <c r="DW146" i="32"/>
  <c r="DT147" i="32"/>
  <c r="DJ147" i="32" s="1"/>
  <c r="DO146" i="32"/>
  <c r="DP146" i="32" s="1"/>
  <c r="DU146" i="32"/>
  <c r="JA145" i="32"/>
  <c r="GD145" i="32"/>
  <c r="LI98" i="32"/>
  <c r="GS145" i="32"/>
  <c r="KT98" i="32"/>
  <c r="BX146" i="32"/>
  <c r="BY147" i="32"/>
  <c r="BR147" i="32" s="1"/>
  <c r="BS147" i="32" s="1"/>
  <c r="BT147" i="32" s="1"/>
  <c r="BU147" i="32" s="1"/>
  <c r="KE98" i="32"/>
  <c r="LX98" i="32"/>
  <c r="IZ146" i="32"/>
  <c r="IT146" i="32"/>
  <c r="IU146" i="32" s="1"/>
  <c r="IX146" i="32" s="1"/>
  <c r="JB146" i="32"/>
  <c r="IY147" i="32"/>
  <c r="IO147" i="32" s="1"/>
  <c r="AF43" i="32"/>
  <c r="Y43" i="32"/>
  <c r="AV146" i="32"/>
  <c r="GL146" i="32"/>
  <c r="GM146" i="32" s="1"/>
  <c r="GT146" i="32"/>
  <c r="GQ147" i="32"/>
  <c r="GG147" i="32" s="1"/>
  <c r="GR146" i="32"/>
  <c r="FW146" i="32"/>
  <c r="FX146" i="32" s="1"/>
  <c r="GE146" i="32"/>
  <c r="GB147" i="32"/>
  <c r="FR147" i="32" s="1"/>
  <c r="GC146" i="32"/>
  <c r="CR145" i="32"/>
  <c r="CC146" i="32"/>
  <c r="JN100" i="32"/>
  <c r="JD100" i="32" s="1"/>
  <c r="JI99" i="32"/>
  <c r="JJ99" i="32" s="1"/>
  <c r="JO99" i="32"/>
  <c r="FH146" i="32"/>
  <c r="FI146" i="32" s="1"/>
  <c r="FM147" i="32"/>
  <c r="FC147" i="32" s="1"/>
  <c r="FP146" i="32"/>
  <c r="FN146" i="32"/>
  <c r="LA99" i="32"/>
  <c r="LJ99" i="32"/>
  <c r="EK145" i="32"/>
  <c r="KL99" i="32"/>
  <c r="KU99" i="32"/>
  <c r="BL147" i="32"/>
  <c r="BB147" i="32" s="1"/>
  <c r="BO146" i="32"/>
  <c r="BI146" i="32"/>
  <c r="BG146" i="32"/>
  <c r="BH146" i="32" s="1"/>
  <c r="BM146" i="32"/>
  <c r="MY46" i="33" l="1"/>
  <c r="DZ47" i="33"/>
  <c r="IQ46" i="33"/>
  <c r="BQ47" i="33"/>
  <c r="AE46" i="33"/>
  <c r="BA46" i="33" s="1"/>
  <c r="RK47" i="33"/>
  <c r="OW47" i="33"/>
  <c r="KT47" i="33"/>
  <c r="JX47" i="33" s="1"/>
  <c r="QI46" i="33"/>
  <c r="PM46" i="33" s="1"/>
  <c r="LX47" i="33"/>
  <c r="QD46" i="33"/>
  <c r="PH46" i="33" s="1"/>
  <c r="MC47" i="33"/>
  <c r="MV47" i="33"/>
  <c r="NC46" i="33"/>
  <c r="NA46" i="33"/>
  <c r="GO47" i="33"/>
  <c r="LQ48" i="33" s="1"/>
  <c r="NB47" i="33"/>
  <c r="FX46" i="33"/>
  <c r="KD46" i="33"/>
  <c r="MM47" i="33"/>
  <c r="JE47" i="33"/>
  <c r="JD46" i="33"/>
  <c r="OA48" i="33"/>
  <c r="QE46" i="33"/>
  <c r="PI46" i="33" s="1"/>
  <c r="HS46" i="33"/>
  <c r="QN46" i="33"/>
  <c r="PR46" i="33" s="1"/>
  <c r="MH47" i="33"/>
  <c r="GX47" i="33"/>
  <c r="LZ48" i="33" s="1"/>
  <c r="HC46" i="33"/>
  <c r="HY46" i="33" s="1"/>
  <c r="HD47" i="33"/>
  <c r="HZ47" i="33" s="1"/>
  <c r="HE46" i="33"/>
  <c r="QM46" i="33" s="1"/>
  <c r="PQ46" i="33" s="1"/>
  <c r="DF46" i="33"/>
  <c r="EX46" i="33" s="1"/>
  <c r="DG47" i="33"/>
  <c r="EY47" i="33" s="1"/>
  <c r="CO47" i="33"/>
  <c r="CT46" i="33"/>
  <c r="CM47" i="33"/>
  <c r="IJ47" i="33"/>
  <c r="X47" i="33"/>
  <c r="AT47" i="33" s="1"/>
  <c r="BP47" i="33" s="1"/>
  <c r="BD47" i="33"/>
  <c r="BZ47" i="33" s="1"/>
  <c r="JA146" i="32"/>
  <c r="CA148" i="32"/>
  <c r="BQ148" i="32" s="1"/>
  <c r="BV147" i="32"/>
  <c r="BW147" i="32" s="1"/>
  <c r="CB147" i="32"/>
  <c r="CD147" i="32"/>
  <c r="BJ147" i="32"/>
  <c r="BC147" i="32" s="1"/>
  <c r="BD147" i="32" s="1"/>
  <c r="BE147" i="32" s="1"/>
  <c r="BF147" i="32" s="1"/>
  <c r="BK146" i="32"/>
  <c r="FJ146" i="32"/>
  <c r="FK147" i="32"/>
  <c r="FD147" i="32" s="1"/>
  <c r="FE147" i="32" s="1"/>
  <c r="FF147" i="32" s="1"/>
  <c r="FG147" i="32" s="1"/>
  <c r="FL146" i="32"/>
  <c r="FY146" i="32"/>
  <c r="FZ147" i="32"/>
  <c r="FS147" i="32" s="1"/>
  <c r="FT147" i="32" s="1"/>
  <c r="FU147" i="32" s="1"/>
  <c r="FV147" i="32" s="1"/>
  <c r="GA146" i="32"/>
  <c r="EK146" i="32"/>
  <c r="CR146" i="32"/>
  <c r="GN146" i="32"/>
  <c r="GO147" i="32"/>
  <c r="GH147" i="32" s="1"/>
  <c r="GI147" i="32" s="1"/>
  <c r="GJ147" i="32" s="1"/>
  <c r="GK147" i="32" s="1"/>
  <c r="DQ146" i="32"/>
  <c r="DR147" i="32"/>
  <c r="DK147" i="32" s="1"/>
  <c r="DL147" i="32" s="1"/>
  <c r="DM147" i="32" s="1"/>
  <c r="DN147" i="32" s="1"/>
  <c r="DS146" i="32"/>
  <c r="KD99" i="32"/>
  <c r="JX99" i="32"/>
  <c r="JY99" i="32" s="1"/>
  <c r="KC100" i="32"/>
  <c r="JS100" i="32" s="1"/>
  <c r="AT147" i="32"/>
  <c r="AW148" i="32"/>
  <c r="AM148" i="32" s="1"/>
  <c r="AZ147" i="32"/>
  <c r="AR147" i="32"/>
  <c r="AS147" i="32" s="1"/>
  <c r="AU148" i="32" s="1"/>
  <c r="AX147" i="32"/>
  <c r="AY146" i="32"/>
  <c r="GP146" i="32"/>
  <c r="CM146" i="32"/>
  <c r="CN147" i="32"/>
  <c r="CG147" i="32" s="1"/>
  <c r="CH147" i="32" s="1"/>
  <c r="CI147" i="32" s="1"/>
  <c r="CJ147" i="32" s="1"/>
  <c r="HR146" i="32"/>
  <c r="HS147" i="32"/>
  <c r="HL147" i="32" s="1"/>
  <c r="HM147" i="32" s="1"/>
  <c r="HN147" i="32" s="1"/>
  <c r="HO147" i="32" s="1"/>
  <c r="HT146" i="32"/>
  <c r="DB146" i="32"/>
  <c r="DC147" i="32"/>
  <c r="CV147" i="32" s="1"/>
  <c r="CW147" i="32" s="1"/>
  <c r="CX147" i="32" s="1"/>
  <c r="CY147" i="32" s="1"/>
  <c r="DD146" i="32"/>
  <c r="IG146" i="32"/>
  <c r="IH147" i="32"/>
  <c r="IA147" i="32" s="1"/>
  <c r="IB147" i="32" s="1"/>
  <c r="IC147" i="32" s="1"/>
  <c r="ID147" i="32" s="1"/>
  <c r="II146" i="32"/>
  <c r="EU146" i="32"/>
  <c r="EV147" i="32"/>
  <c r="EO147" i="32" s="1"/>
  <c r="EP147" i="32" s="1"/>
  <c r="EQ147" i="32" s="1"/>
  <c r="ER147" i="32" s="1"/>
  <c r="EW146" i="32"/>
  <c r="JK99" i="32"/>
  <c r="JL100" i="32"/>
  <c r="JE100" i="32" s="1"/>
  <c r="JF100" i="32" s="1"/>
  <c r="JG100" i="32" s="1"/>
  <c r="JM99" i="32"/>
  <c r="KR100" i="32"/>
  <c r="KH100" i="32" s="1"/>
  <c r="KM99" i="32"/>
  <c r="KN99" i="32" s="1"/>
  <c r="KS99" i="32"/>
  <c r="LB99" i="32"/>
  <c r="LC99" i="32" s="1"/>
  <c r="LH99" i="32"/>
  <c r="LG100" i="32"/>
  <c r="KW100" i="32" s="1"/>
  <c r="AE44" i="32"/>
  <c r="Z43" i="32"/>
  <c r="AC43" i="32" s="1"/>
  <c r="AJ43" i="32"/>
  <c r="IV146" i="32"/>
  <c r="IW147" i="32"/>
  <c r="IP147" i="32" s="1"/>
  <c r="IQ147" i="32" s="1"/>
  <c r="IR147" i="32" s="1"/>
  <c r="IS147" i="32" s="1"/>
  <c r="HD147" i="32"/>
  <c r="GW147" i="32" s="1"/>
  <c r="GX147" i="32" s="1"/>
  <c r="GY147" i="32" s="1"/>
  <c r="GZ147" i="32" s="1"/>
  <c r="HC146" i="32"/>
  <c r="HE146" i="32"/>
  <c r="LV100" i="32"/>
  <c r="LL100" i="32" s="1"/>
  <c r="LQ99" i="32"/>
  <c r="LR99" i="32" s="1"/>
  <c r="LW99" i="32"/>
  <c r="EF146" i="32"/>
  <c r="EG147" i="32"/>
  <c r="DZ147" i="32" s="1"/>
  <c r="EA147" i="32" s="1"/>
  <c r="EB147" i="32" s="1"/>
  <c r="EC147" i="32" s="1"/>
  <c r="EM46" i="33" l="1"/>
  <c r="ER46" i="33"/>
  <c r="EI46" i="33"/>
  <c r="EQ46" i="33"/>
  <c r="IY48" i="33"/>
  <c r="EH46" i="33"/>
  <c r="LG46" i="33"/>
  <c r="GE46" i="33" s="1"/>
  <c r="BW46" i="33"/>
  <c r="CS46" i="33" s="1"/>
  <c r="JM46" i="33" s="1"/>
  <c r="QX46" i="33"/>
  <c r="OJ46" i="33"/>
  <c r="FR47" i="33"/>
  <c r="LB46" i="33"/>
  <c r="FZ46" i="33" s="1"/>
  <c r="OL46" i="33" s="1"/>
  <c r="NN47" i="33"/>
  <c r="HK47" i="33"/>
  <c r="PW47" i="33"/>
  <c r="PA47" i="33" s="1"/>
  <c r="MN46" i="33"/>
  <c r="MO47" i="33"/>
  <c r="JG47" i="33"/>
  <c r="JN46" i="33"/>
  <c r="AM48" i="33"/>
  <c r="BI48" i="33" s="1"/>
  <c r="CE48" i="33" s="1"/>
  <c r="DK47" i="33"/>
  <c r="FC47" i="33" s="1"/>
  <c r="JI47" i="33"/>
  <c r="MG47" i="33"/>
  <c r="LC46" i="33"/>
  <c r="MF48" i="33"/>
  <c r="ME47" i="33"/>
  <c r="LL46" i="33"/>
  <c r="QK46" i="33"/>
  <c r="PO46" i="33" s="1"/>
  <c r="QF47" i="33"/>
  <c r="PJ47" i="33" s="1"/>
  <c r="QL47" i="33"/>
  <c r="PP47" i="33" s="1"/>
  <c r="GP46" i="33"/>
  <c r="HL46" i="33" s="1"/>
  <c r="HT47" i="33"/>
  <c r="IA46" i="33"/>
  <c r="DP46" i="33"/>
  <c r="FH46" i="33" s="1"/>
  <c r="DI47" i="33"/>
  <c r="FA47" i="33" s="1"/>
  <c r="GQ47" i="33"/>
  <c r="HM47" i="33" s="1"/>
  <c r="CV47" i="33"/>
  <c r="CL47" i="33"/>
  <c r="AN148" i="32"/>
  <c r="AO148" i="32" s="1"/>
  <c r="AP148" i="32" s="1"/>
  <c r="AQ148" i="32" s="1"/>
  <c r="AV147" i="32"/>
  <c r="AY147" i="32" s="1"/>
  <c r="EL147" i="32"/>
  <c r="EI148" i="32"/>
  <c r="DY148" i="32" s="1"/>
  <c r="ED147" i="32"/>
  <c r="EE147" i="32" s="1"/>
  <c r="EJ147" i="32"/>
  <c r="IE147" i="32"/>
  <c r="IF147" i="32" s="1"/>
  <c r="II147" i="32" s="1"/>
  <c r="IK147" i="32"/>
  <c r="IJ148" i="32"/>
  <c r="HZ148" i="32" s="1"/>
  <c r="IM147" i="32"/>
  <c r="HV147" i="32"/>
  <c r="HP147" i="32"/>
  <c r="HQ147" i="32" s="1"/>
  <c r="HT147" i="32" s="1"/>
  <c r="HX147" i="32"/>
  <c r="HU148" i="32"/>
  <c r="HK148" i="32" s="1"/>
  <c r="JB147" i="32"/>
  <c r="IY148" i="32"/>
  <c r="IO148" i="32" s="1"/>
  <c r="IZ147" i="32"/>
  <c r="IT147" i="32"/>
  <c r="IU147" i="32" s="1"/>
  <c r="DO147" i="32"/>
  <c r="DP147" i="32" s="1"/>
  <c r="DS147" i="32" s="1"/>
  <c r="DT148" i="32"/>
  <c r="DJ148" i="32" s="1"/>
  <c r="DW147" i="32"/>
  <c r="DU147" i="32"/>
  <c r="HF148" i="32"/>
  <c r="GV148" i="32" s="1"/>
  <c r="HI147" i="32"/>
  <c r="HA147" i="32"/>
  <c r="HB147" i="32" s="1"/>
  <c r="HE147" i="32" s="1"/>
  <c r="HG147" i="32"/>
  <c r="CK147" i="32"/>
  <c r="CL147" i="32" s="1"/>
  <c r="CS147" i="32"/>
  <c r="CP148" i="32"/>
  <c r="CF148" i="32" s="1"/>
  <c r="CQ147" i="32"/>
  <c r="LT100" i="32"/>
  <c r="LM100" i="32" s="1"/>
  <c r="LN100" i="32" s="1"/>
  <c r="LO100" i="32" s="1"/>
  <c r="LS99" i="32"/>
  <c r="LU99" i="32"/>
  <c r="JQ100" i="32"/>
  <c r="JH100" i="32"/>
  <c r="LE100" i="32"/>
  <c r="KX100" i="32" s="1"/>
  <c r="KY100" i="32" s="1"/>
  <c r="KZ100" i="32" s="1"/>
  <c r="LD99" i="32"/>
  <c r="LF99" i="32"/>
  <c r="JP99" i="32"/>
  <c r="HW146" i="32"/>
  <c r="GE147" i="32"/>
  <c r="FW147" i="32"/>
  <c r="FX147" i="32" s="1"/>
  <c r="GA147" i="32" s="1"/>
  <c r="GB148" i="32"/>
  <c r="FR148" i="32" s="1"/>
  <c r="GC147" i="32"/>
  <c r="LK46" i="33"/>
  <c r="BY148" i="32"/>
  <c r="BR148" i="32" s="1"/>
  <c r="BS148" i="32" s="1"/>
  <c r="BT148" i="32" s="1"/>
  <c r="BU148" i="32" s="1"/>
  <c r="BX147" i="32"/>
  <c r="BZ147" i="32"/>
  <c r="CZ147" i="32"/>
  <c r="DA147" i="32" s="1"/>
  <c r="DH147" i="32"/>
  <c r="DE148" i="32"/>
  <c r="CU148" i="32" s="1"/>
  <c r="DF147" i="32"/>
  <c r="HH146" i="32"/>
  <c r="GT147" i="32"/>
  <c r="GQ148" i="32"/>
  <c r="GG148" i="32" s="1"/>
  <c r="GR147" i="32"/>
  <c r="GL147" i="32"/>
  <c r="GM147" i="32" s="1"/>
  <c r="GP147" i="32" s="1"/>
  <c r="FM148" i="32"/>
  <c r="FC148" i="32" s="1"/>
  <c r="FN147" i="32"/>
  <c r="FP147" i="32"/>
  <c r="FH147" i="32"/>
  <c r="FI147" i="32" s="1"/>
  <c r="FL147" i="32" s="1"/>
  <c r="DG146" i="32"/>
  <c r="FA147" i="32"/>
  <c r="EX148" i="32"/>
  <c r="EN148" i="32" s="1"/>
  <c r="ES147" i="32"/>
  <c r="ET147" i="32" s="1"/>
  <c r="EW147" i="32" s="1"/>
  <c r="EY147" i="32"/>
  <c r="AI43" i="32"/>
  <c r="KO99" i="32"/>
  <c r="KP100" i="32"/>
  <c r="KI100" i="32" s="1"/>
  <c r="KJ100" i="32" s="1"/>
  <c r="KK100" i="32" s="1"/>
  <c r="KQ99" i="32"/>
  <c r="IL146" i="32"/>
  <c r="GS146" i="32"/>
  <c r="DV146" i="32"/>
  <c r="GD146" i="32"/>
  <c r="FO146" i="32"/>
  <c r="BN146" i="32"/>
  <c r="EZ146" i="32"/>
  <c r="KA100" i="32"/>
  <c r="JT100" i="32" s="1"/>
  <c r="JU100" i="32" s="1"/>
  <c r="JV100" i="32" s="1"/>
  <c r="JZ99" i="32"/>
  <c r="KB99" i="32"/>
  <c r="BL148" i="32"/>
  <c r="BB148" i="32" s="1"/>
  <c r="BG147" i="32"/>
  <c r="BH147" i="32" s="1"/>
  <c r="BJ148" i="32" s="1"/>
  <c r="BI147" i="32"/>
  <c r="BM147" i="32"/>
  <c r="BO147" i="32"/>
  <c r="EJ47" i="33" l="1"/>
  <c r="IL47" i="33"/>
  <c r="EO46" i="33"/>
  <c r="EP47" i="33"/>
  <c r="EA47" i="33"/>
  <c r="DO46" i="33"/>
  <c r="KK46" i="33"/>
  <c r="QR47" i="33"/>
  <c r="OD47" i="33"/>
  <c r="RE46" i="33"/>
  <c r="OQ46" i="33"/>
  <c r="NH48" i="33"/>
  <c r="KF46" i="33"/>
  <c r="LJ47" i="33"/>
  <c r="GH47" i="33" s="1"/>
  <c r="OT47" i="33" s="1"/>
  <c r="Z47" i="33"/>
  <c r="AV47" i="33" s="1"/>
  <c r="BR47" i="33" s="1"/>
  <c r="KU47" i="33"/>
  <c r="MQ47" i="33"/>
  <c r="KP46" i="33"/>
  <c r="MX46" i="33"/>
  <c r="KG46" i="33"/>
  <c r="GU47" i="33"/>
  <c r="LW48" i="33" s="1"/>
  <c r="QZ46" i="33"/>
  <c r="GI46" i="33"/>
  <c r="OU46" i="33" s="1"/>
  <c r="KO46" i="33"/>
  <c r="LI46" i="33"/>
  <c r="MS47" i="33"/>
  <c r="JP47" i="33"/>
  <c r="JF47" i="33"/>
  <c r="GA46" i="33"/>
  <c r="OM46" i="33" s="1"/>
  <c r="GJ46" i="33"/>
  <c r="OV46" i="33" s="1"/>
  <c r="LD47" i="33"/>
  <c r="LS48" i="33"/>
  <c r="PY47" i="33"/>
  <c r="PC47" i="33" s="1"/>
  <c r="GZ46" i="33"/>
  <c r="QH46" i="33" s="1"/>
  <c r="PL46" i="33" s="1"/>
  <c r="LR47" i="33"/>
  <c r="PX46" i="33"/>
  <c r="PB46" i="33" s="1"/>
  <c r="GS47" i="33"/>
  <c r="QA47" i="33" s="1"/>
  <c r="PE47" i="33" s="1"/>
  <c r="DH47" i="33"/>
  <c r="EZ47" i="33" s="1"/>
  <c r="DR47" i="33"/>
  <c r="FJ47" i="33" s="1"/>
  <c r="DA48" i="33"/>
  <c r="NP47" i="33"/>
  <c r="NU47" i="33"/>
  <c r="BC148" i="32"/>
  <c r="BD148" i="32" s="1"/>
  <c r="BE148" i="32" s="1"/>
  <c r="BF148" i="32" s="1"/>
  <c r="KL100" i="32"/>
  <c r="KU100" i="32"/>
  <c r="KF100" i="32"/>
  <c r="JW100" i="32"/>
  <c r="KE99" i="32"/>
  <c r="KT99" i="32"/>
  <c r="EU147" i="32"/>
  <c r="EV148" i="32"/>
  <c r="EO148" i="32" s="1"/>
  <c r="EP148" i="32" s="1"/>
  <c r="EQ148" i="32" s="1"/>
  <c r="ER148" i="32" s="1"/>
  <c r="GN147" i="32"/>
  <c r="GO148" i="32"/>
  <c r="GH148" i="32" s="1"/>
  <c r="GI148" i="32" s="1"/>
  <c r="GJ148" i="32" s="1"/>
  <c r="GK148" i="32" s="1"/>
  <c r="CC147" i="32"/>
  <c r="FY147" i="32"/>
  <c r="FZ148" i="32"/>
  <c r="FS148" i="32" s="1"/>
  <c r="FT148" i="32" s="1"/>
  <c r="FU148" i="32" s="1"/>
  <c r="FV148" i="32" s="1"/>
  <c r="CN148" i="32"/>
  <c r="CG148" i="32" s="1"/>
  <c r="CH148" i="32" s="1"/>
  <c r="CI148" i="32" s="1"/>
  <c r="CJ148" i="32" s="1"/>
  <c r="CM147" i="32"/>
  <c r="CO147" i="32"/>
  <c r="GS147" i="32"/>
  <c r="HH147" i="32"/>
  <c r="DB147" i="32"/>
  <c r="DC148" i="32"/>
  <c r="CV148" i="32" s="1"/>
  <c r="CW148" i="32" s="1"/>
  <c r="CX148" i="32" s="1"/>
  <c r="CY148" i="32" s="1"/>
  <c r="AX148" i="32"/>
  <c r="AR148" i="32"/>
  <c r="AS148" i="32" s="1"/>
  <c r="AT148" i="32"/>
  <c r="AW149" i="32"/>
  <c r="AM149" i="32" s="1"/>
  <c r="AZ148" i="32"/>
  <c r="JI100" i="32"/>
  <c r="JJ100" i="32" s="1"/>
  <c r="JN101" i="32"/>
  <c r="JD101" i="32" s="1"/>
  <c r="JO100" i="32"/>
  <c r="EF147" i="32"/>
  <c r="EG148" i="32"/>
  <c r="DZ148" i="32" s="1"/>
  <c r="EA148" i="32" s="1"/>
  <c r="EB148" i="32" s="1"/>
  <c r="EC148" i="32" s="1"/>
  <c r="EH147" i="32"/>
  <c r="DV147" i="32"/>
  <c r="IL147" i="32"/>
  <c r="AD43" i="32"/>
  <c r="AG44" i="32"/>
  <c r="CD148" i="32"/>
  <c r="BV148" i="32"/>
  <c r="BW148" i="32" s="1"/>
  <c r="CA149" i="32"/>
  <c r="BQ149" i="32" s="1"/>
  <c r="CB148" i="32"/>
  <c r="LY100" i="32"/>
  <c r="LP100" i="32"/>
  <c r="LI99" i="32"/>
  <c r="LX99" i="32"/>
  <c r="HC147" i="32"/>
  <c r="HD148" i="32"/>
  <c r="GW148" i="32" s="1"/>
  <c r="GX148" i="32" s="1"/>
  <c r="GY148" i="32" s="1"/>
  <c r="GZ148" i="32" s="1"/>
  <c r="DQ147" i="32"/>
  <c r="DR148" i="32"/>
  <c r="DK148" i="32" s="1"/>
  <c r="DL148" i="32" s="1"/>
  <c r="DM148" i="32" s="1"/>
  <c r="DN148" i="32" s="1"/>
  <c r="HR147" i="32"/>
  <c r="HS148" i="32"/>
  <c r="HL148" i="32" s="1"/>
  <c r="HM148" i="32" s="1"/>
  <c r="HN148" i="32" s="1"/>
  <c r="HO148" i="32" s="1"/>
  <c r="BK147" i="32"/>
  <c r="GD147" i="32"/>
  <c r="EZ147" i="32"/>
  <c r="FO147" i="32"/>
  <c r="LA100" i="32"/>
  <c r="LJ100" i="32"/>
  <c r="DD147" i="32"/>
  <c r="FJ147" i="32"/>
  <c r="FK148" i="32"/>
  <c r="FD148" i="32" s="1"/>
  <c r="FE148" i="32" s="1"/>
  <c r="FF148" i="32" s="1"/>
  <c r="FG148" i="32" s="1"/>
  <c r="HW147" i="32"/>
  <c r="IV147" i="32"/>
  <c r="IW148" i="32"/>
  <c r="IP148" i="32" s="1"/>
  <c r="IQ148" i="32" s="1"/>
  <c r="IR148" i="32" s="1"/>
  <c r="IS148" i="32" s="1"/>
  <c r="IX147" i="32"/>
  <c r="IG147" i="32"/>
  <c r="IH148" i="32"/>
  <c r="IA148" i="32" s="1"/>
  <c r="IB148" i="32" s="1"/>
  <c r="IC148" i="32" s="1"/>
  <c r="ID148" i="32" s="1"/>
  <c r="EL46" i="33" l="1"/>
  <c r="EE47" i="33"/>
  <c r="FG46" i="33"/>
  <c r="MW46" i="33" s="1"/>
  <c r="EC47" i="33"/>
  <c r="EB46" i="33"/>
  <c r="IF48" i="33"/>
  <c r="T48" i="33"/>
  <c r="AP48" i="33" s="1"/>
  <c r="BL48" i="33" s="1"/>
  <c r="CH48" i="33" s="1"/>
  <c r="KN47" i="33"/>
  <c r="FS47" i="33"/>
  <c r="OE47" i="33" s="1"/>
  <c r="JY47" i="33"/>
  <c r="HQ47" i="33"/>
  <c r="QC47" i="33"/>
  <c r="PG47" i="33" s="1"/>
  <c r="MZ47" i="33"/>
  <c r="MP47" i="33"/>
  <c r="RH47" i="33"/>
  <c r="RI46" i="33"/>
  <c r="NX48" i="33"/>
  <c r="GB47" i="33"/>
  <c r="ON47" i="33" s="1"/>
  <c r="KH47" i="33"/>
  <c r="GG46" i="33"/>
  <c r="KM46" i="33"/>
  <c r="HV46" i="33"/>
  <c r="JU48" i="33"/>
  <c r="KW47" i="33"/>
  <c r="KV46" i="33"/>
  <c r="NZ47" i="33"/>
  <c r="RJ46" i="33"/>
  <c r="NQ47" i="33"/>
  <c r="RA46" i="33"/>
  <c r="MB47" i="33"/>
  <c r="HO47" i="33"/>
  <c r="LU48" i="33"/>
  <c r="GR47" i="33"/>
  <c r="LT48" i="33" s="1"/>
  <c r="HB47" i="33"/>
  <c r="QJ47" i="33" s="1"/>
  <c r="PN47" i="33" s="1"/>
  <c r="DW48" i="33"/>
  <c r="FO48" i="33" s="1"/>
  <c r="CN47" i="33"/>
  <c r="NY47" i="33"/>
  <c r="AB47" i="33"/>
  <c r="IN47" i="33"/>
  <c r="IS47" i="33"/>
  <c r="AG47" i="33"/>
  <c r="HX148" i="32"/>
  <c r="HP148" i="32"/>
  <c r="HQ148" i="32" s="1"/>
  <c r="HU149" i="32"/>
  <c r="HK149" i="32" s="1"/>
  <c r="HV148" i="32"/>
  <c r="FH148" i="32"/>
  <c r="FI148" i="32" s="1"/>
  <c r="FP148" i="32"/>
  <c r="FM149" i="32"/>
  <c r="FC149" i="32" s="1"/>
  <c r="FN148" i="32"/>
  <c r="IY149" i="32"/>
  <c r="IO149" i="32" s="1"/>
  <c r="IT148" i="32"/>
  <c r="IU148" i="32" s="1"/>
  <c r="IX148" i="32" s="1"/>
  <c r="IZ148" i="32"/>
  <c r="JB148" i="32"/>
  <c r="DU148" i="32"/>
  <c r="DT149" i="32"/>
  <c r="DJ149" i="32" s="1"/>
  <c r="DO148" i="32"/>
  <c r="DP148" i="32" s="1"/>
  <c r="DW148" i="32"/>
  <c r="IK148" i="32"/>
  <c r="IJ149" i="32"/>
  <c r="HZ149" i="32" s="1"/>
  <c r="IE148" i="32"/>
  <c r="IF148" i="32" s="1"/>
  <c r="IM148" i="32"/>
  <c r="HI148" i="32"/>
  <c r="HF149" i="32"/>
  <c r="GV149" i="32" s="1"/>
  <c r="HA148" i="32"/>
  <c r="HB148" i="32" s="1"/>
  <c r="HG148" i="32"/>
  <c r="DH148" i="32"/>
  <c r="DE149" i="32"/>
  <c r="CU149" i="32" s="1"/>
  <c r="DF148" i="32"/>
  <c r="CZ148" i="32"/>
  <c r="DA148" i="32" s="1"/>
  <c r="DD148" i="32" s="1"/>
  <c r="EI149" i="32"/>
  <c r="DY149" i="32" s="1"/>
  <c r="EL148" i="32"/>
  <c r="ED148" i="32"/>
  <c r="EE148" i="32" s="1"/>
  <c r="EH148" i="32" s="1"/>
  <c r="EJ148" i="32"/>
  <c r="GR148" i="32"/>
  <c r="GL148" i="32"/>
  <c r="GM148" i="32" s="1"/>
  <c r="GQ149" i="32"/>
  <c r="GG149" i="32" s="1"/>
  <c r="GT148" i="32"/>
  <c r="BX148" i="32"/>
  <c r="BY149" i="32"/>
  <c r="BR149" i="32" s="1"/>
  <c r="BS149" i="32" s="1"/>
  <c r="BT149" i="32" s="1"/>
  <c r="BU149" i="32" s="1"/>
  <c r="S44" i="32"/>
  <c r="T44" i="32" s="1"/>
  <c r="AA44" i="32"/>
  <c r="BZ148" i="32"/>
  <c r="BI148" i="32"/>
  <c r="BL149" i="32"/>
  <c r="BB149" i="32" s="1"/>
  <c r="BO148" i="32"/>
  <c r="BG148" i="32"/>
  <c r="BH148" i="32" s="1"/>
  <c r="BJ149" i="32" s="1"/>
  <c r="BM148" i="32"/>
  <c r="BN147" i="32"/>
  <c r="CR147" i="32"/>
  <c r="KY47" i="33"/>
  <c r="LF46" i="33"/>
  <c r="KS100" i="32"/>
  <c r="KR101" i="32"/>
  <c r="KH101" i="32" s="1"/>
  <c r="KM100" i="32"/>
  <c r="KN100" i="32" s="1"/>
  <c r="DG147" i="32"/>
  <c r="LQ100" i="32"/>
  <c r="LR100" i="32" s="1"/>
  <c r="LW100" i="32"/>
  <c r="LV101" i="32"/>
  <c r="LL101" i="32" s="1"/>
  <c r="EY148" i="32"/>
  <c r="EX149" i="32"/>
  <c r="EN149" i="32" s="1"/>
  <c r="ES148" i="32"/>
  <c r="ET148" i="32" s="1"/>
  <c r="FA148" i="32"/>
  <c r="KC101" i="32"/>
  <c r="JS101" i="32" s="1"/>
  <c r="KD100" i="32"/>
  <c r="JX100" i="32"/>
  <c r="JY100" i="32" s="1"/>
  <c r="JA147" i="32"/>
  <c r="GE148" i="32"/>
  <c r="FW148" i="32"/>
  <c r="FX148" i="32" s="1"/>
  <c r="GB149" i="32"/>
  <c r="FR149" i="32" s="1"/>
  <c r="GC148" i="32"/>
  <c r="LH100" i="32"/>
  <c r="LG101" i="32"/>
  <c r="KW101" i="32" s="1"/>
  <c r="LB100" i="32"/>
  <c r="LC100" i="32" s="1"/>
  <c r="CQ148" i="32"/>
  <c r="CP149" i="32"/>
  <c r="CF149" i="32" s="1"/>
  <c r="CS148" i="32"/>
  <c r="CK148" i="32"/>
  <c r="CL148" i="32" s="1"/>
  <c r="EK147" i="32"/>
  <c r="JK100" i="32"/>
  <c r="JL101" i="32"/>
  <c r="JE101" i="32" s="1"/>
  <c r="JF101" i="32" s="1"/>
  <c r="JG101" i="32" s="1"/>
  <c r="JM100" i="32"/>
  <c r="AU149" i="32"/>
  <c r="AN149" i="32" s="1"/>
  <c r="AO149" i="32" s="1"/>
  <c r="AP149" i="32" s="1"/>
  <c r="AQ149" i="32" s="1"/>
  <c r="AV148" i="32"/>
  <c r="EN47" i="33" l="1"/>
  <c r="EG47" i="33"/>
  <c r="AJ48" i="33"/>
  <c r="BF48" i="33" s="1"/>
  <c r="CB48" i="33" s="1"/>
  <c r="GY46" i="33"/>
  <c r="RG46" i="33"/>
  <c r="OS46" i="33"/>
  <c r="NI48" i="33"/>
  <c r="QS47" i="33"/>
  <c r="LA47" i="33"/>
  <c r="NE48" i="33"/>
  <c r="IV48" i="33"/>
  <c r="RB47" i="33"/>
  <c r="NR48" i="33"/>
  <c r="GD46" i="33"/>
  <c r="KJ46" i="33"/>
  <c r="FT46" i="33"/>
  <c r="JZ46" i="33"/>
  <c r="FW47" i="33"/>
  <c r="OI47" i="33" s="1"/>
  <c r="KC47" i="33"/>
  <c r="FU47" i="33"/>
  <c r="KA47" i="33"/>
  <c r="NW47" i="33"/>
  <c r="JH47" i="33"/>
  <c r="JB48" i="33"/>
  <c r="MD48" i="33"/>
  <c r="HX47" i="33"/>
  <c r="IO47" i="33"/>
  <c r="AC47" i="33"/>
  <c r="AY47" i="33" s="1"/>
  <c r="BU47" i="33" s="1"/>
  <c r="CQ47" i="33" s="1"/>
  <c r="AL47" i="33"/>
  <c r="BH47" i="33" s="1"/>
  <c r="CD47" i="33" s="1"/>
  <c r="CZ47" i="33" s="1"/>
  <c r="IX47" i="33"/>
  <c r="PZ47" i="33"/>
  <c r="PD47" i="33" s="1"/>
  <c r="HN47" i="33"/>
  <c r="HG48" i="33"/>
  <c r="MI49" i="33" s="1"/>
  <c r="DJ47" i="33"/>
  <c r="FB47" i="33" s="1"/>
  <c r="DD48" i="33"/>
  <c r="EV48" i="33" s="1"/>
  <c r="IW47" i="33"/>
  <c r="AK47" i="33"/>
  <c r="BC47" i="33"/>
  <c r="BY47" i="33" s="1"/>
  <c r="AX47" i="33"/>
  <c r="BT47" i="33" s="1"/>
  <c r="LH47" i="33"/>
  <c r="BK148" i="32"/>
  <c r="BN148" i="32" s="1"/>
  <c r="U44" i="32"/>
  <c r="V44" i="32" s="1"/>
  <c r="AB44" i="32" s="1"/>
  <c r="BC149" i="32"/>
  <c r="BD149" i="32" s="1"/>
  <c r="BE149" i="32" s="1"/>
  <c r="BF149" i="32" s="1"/>
  <c r="JH101" i="32"/>
  <c r="JQ101" i="32"/>
  <c r="AX149" i="32"/>
  <c r="AZ149" i="32"/>
  <c r="AW150" i="32"/>
  <c r="AM150" i="32" s="1"/>
  <c r="AR149" i="32"/>
  <c r="AS149" i="32" s="1"/>
  <c r="AU150" i="32" s="1"/>
  <c r="AT149" i="32"/>
  <c r="AY148" i="32"/>
  <c r="CM148" i="32"/>
  <c r="CN149" i="32"/>
  <c r="CG149" i="32" s="1"/>
  <c r="CH149" i="32" s="1"/>
  <c r="CI149" i="32" s="1"/>
  <c r="CJ149" i="32" s="1"/>
  <c r="LD100" i="32"/>
  <c r="LE101" i="32"/>
  <c r="KX101" i="32" s="1"/>
  <c r="KY101" i="32" s="1"/>
  <c r="KZ101" i="32" s="1"/>
  <c r="LF100" i="32"/>
  <c r="JZ100" i="32"/>
  <c r="KA101" i="32"/>
  <c r="JT101" i="32" s="1"/>
  <c r="JU101" i="32" s="1"/>
  <c r="JV101" i="32" s="1"/>
  <c r="KB100" i="32"/>
  <c r="LS100" i="32"/>
  <c r="LT101" i="32"/>
  <c r="LM101" i="32" s="1"/>
  <c r="LN101" i="32" s="1"/>
  <c r="LO101" i="32" s="1"/>
  <c r="LU100" i="32"/>
  <c r="DG148" i="32"/>
  <c r="DB148" i="32"/>
  <c r="DC149" i="32"/>
  <c r="CV149" i="32" s="1"/>
  <c r="CW149" i="32" s="1"/>
  <c r="CX149" i="32" s="1"/>
  <c r="CY149" i="32" s="1"/>
  <c r="FY148" i="32"/>
  <c r="FZ149" i="32"/>
  <c r="FS149" i="32" s="1"/>
  <c r="FT149" i="32" s="1"/>
  <c r="FU149" i="32" s="1"/>
  <c r="FV149" i="32" s="1"/>
  <c r="GA148" i="32"/>
  <c r="KO100" i="32"/>
  <c r="KP101" i="32"/>
  <c r="KI101" i="32" s="1"/>
  <c r="KJ101" i="32" s="1"/>
  <c r="KK101" i="32" s="1"/>
  <c r="KQ100" i="32"/>
  <c r="CC148" i="32"/>
  <c r="EF148" i="32"/>
  <c r="EG149" i="32"/>
  <c r="DZ149" i="32" s="1"/>
  <c r="EA149" i="32" s="1"/>
  <c r="EB149" i="32" s="1"/>
  <c r="EC149" i="32" s="1"/>
  <c r="HC148" i="32"/>
  <c r="HD149" i="32"/>
  <c r="GW149" i="32" s="1"/>
  <c r="GX149" i="32" s="1"/>
  <c r="GY149" i="32" s="1"/>
  <c r="GZ149" i="32" s="1"/>
  <c r="HE148" i="32"/>
  <c r="IG148" i="32"/>
  <c r="IH149" i="32"/>
  <c r="IA149" i="32" s="1"/>
  <c r="IB149" i="32" s="1"/>
  <c r="IC149" i="32" s="1"/>
  <c r="ID149" i="32" s="1"/>
  <c r="II148" i="32"/>
  <c r="DQ148" i="32"/>
  <c r="DR149" i="32"/>
  <c r="DK149" i="32" s="1"/>
  <c r="DL149" i="32" s="1"/>
  <c r="DM149" i="32" s="1"/>
  <c r="DN149" i="32" s="1"/>
  <c r="DS148" i="32"/>
  <c r="JP100" i="32"/>
  <c r="EK148" i="32"/>
  <c r="EV149" i="32"/>
  <c r="EO149" i="32" s="1"/>
  <c r="EP149" i="32" s="1"/>
  <c r="EQ149" i="32" s="1"/>
  <c r="ER149" i="32" s="1"/>
  <c r="EU148" i="32"/>
  <c r="EW148" i="32"/>
  <c r="CO148" i="32"/>
  <c r="GN148" i="32"/>
  <c r="GO149" i="32"/>
  <c r="GH149" i="32" s="1"/>
  <c r="GI149" i="32" s="1"/>
  <c r="GJ149" i="32" s="1"/>
  <c r="GK149" i="32" s="1"/>
  <c r="GP148" i="32"/>
  <c r="IV148" i="32"/>
  <c r="IW149" i="32"/>
  <c r="IP149" i="32" s="1"/>
  <c r="IQ149" i="32" s="1"/>
  <c r="IR149" i="32" s="1"/>
  <c r="IS149" i="32" s="1"/>
  <c r="HR148" i="32"/>
  <c r="HS149" i="32"/>
  <c r="HL149" i="32" s="1"/>
  <c r="HM149" i="32" s="1"/>
  <c r="HN149" i="32" s="1"/>
  <c r="HO149" i="32" s="1"/>
  <c r="HT148" i="32"/>
  <c r="CB149" i="32"/>
  <c r="CA150" i="32"/>
  <c r="BQ150" i="32" s="1"/>
  <c r="BV149" i="32"/>
  <c r="BW149" i="32" s="1"/>
  <c r="CD149" i="32"/>
  <c r="JA148" i="32"/>
  <c r="FK149" i="32"/>
  <c r="FD149" i="32" s="1"/>
  <c r="FE149" i="32" s="1"/>
  <c r="FF149" i="32" s="1"/>
  <c r="FG149" i="32" s="1"/>
  <c r="FJ148" i="32"/>
  <c r="FL148" i="32"/>
  <c r="IP48" i="33" l="1"/>
  <c r="ED47" i="33"/>
  <c r="MA47" i="33"/>
  <c r="HU46" i="33"/>
  <c r="QG46" i="33"/>
  <c r="PK46" i="33" s="1"/>
  <c r="U48" i="33"/>
  <c r="AQ48" i="33" s="1"/>
  <c r="BM48" i="33" s="1"/>
  <c r="RD46" i="33"/>
  <c r="OP46" i="33"/>
  <c r="QU47" i="33"/>
  <c r="OG47" i="33"/>
  <c r="QT46" i="33"/>
  <c r="OF46" i="33"/>
  <c r="IG48" i="33"/>
  <c r="KE47" i="33"/>
  <c r="FY47" i="33"/>
  <c r="GN48" i="33"/>
  <c r="LP49" i="33" s="1"/>
  <c r="MR47" i="33"/>
  <c r="AD48" i="33"/>
  <c r="AZ48" i="33" s="1"/>
  <c r="BV48" i="33" s="1"/>
  <c r="NK48" i="33"/>
  <c r="QW47" i="33"/>
  <c r="NJ47" i="33"/>
  <c r="GF47" i="33"/>
  <c r="KL47" i="33"/>
  <c r="IU47" i="33"/>
  <c r="AI47" i="33"/>
  <c r="BE47" i="33" s="1"/>
  <c r="CA47" i="33" s="1"/>
  <c r="CW47" i="33" s="1"/>
  <c r="ML48" i="33"/>
  <c r="JK47" i="33"/>
  <c r="JT47" i="33"/>
  <c r="KX47" i="33"/>
  <c r="IC48" i="33"/>
  <c r="GT47" i="33"/>
  <c r="LV48" i="33" s="1"/>
  <c r="QO48" i="33"/>
  <c r="PS48" i="33" s="1"/>
  <c r="DM47" i="33"/>
  <c r="FE47" i="33" s="1"/>
  <c r="DV47" i="33"/>
  <c r="FN47" i="33" s="1"/>
  <c r="CP47" i="33"/>
  <c r="CX48" i="33"/>
  <c r="CU47" i="33"/>
  <c r="NT47" i="33"/>
  <c r="BG47" i="33"/>
  <c r="CC47" i="33" s="1"/>
  <c r="NM48" i="33"/>
  <c r="W44" i="32"/>
  <c r="AH44" i="32" s="1"/>
  <c r="AN150" i="32"/>
  <c r="AO150" i="32" s="1"/>
  <c r="AP150" i="32" s="1"/>
  <c r="AQ150" i="32" s="1"/>
  <c r="AV149" i="32"/>
  <c r="AY149" i="32" s="1"/>
  <c r="HV149" i="32"/>
  <c r="HU150" i="32"/>
  <c r="HK150" i="32" s="1"/>
  <c r="HP149" i="32"/>
  <c r="HQ149" i="32" s="1"/>
  <c r="HT149" i="32" s="1"/>
  <c r="HX149" i="32"/>
  <c r="FM150" i="32"/>
  <c r="FC150" i="32" s="1"/>
  <c r="FH149" i="32"/>
  <c r="FI149" i="32" s="1"/>
  <c r="FL149" i="32" s="1"/>
  <c r="FP149" i="32"/>
  <c r="FN149" i="32"/>
  <c r="GB150" i="32"/>
  <c r="FR150" i="32" s="1"/>
  <c r="FW149" i="32"/>
  <c r="FX149" i="32" s="1"/>
  <c r="GA149" i="32" s="1"/>
  <c r="GE149" i="32"/>
  <c r="GC149" i="32"/>
  <c r="GL149" i="32"/>
  <c r="GM149" i="32" s="1"/>
  <c r="GP149" i="32" s="1"/>
  <c r="GR149" i="32"/>
  <c r="GQ150" i="32"/>
  <c r="GG150" i="32" s="1"/>
  <c r="GT149" i="32"/>
  <c r="ED149" i="32"/>
  <c r="EE149" i="32" s="1"/>
  <c r="EJ149" i="32"/>
  <c r="EI150" i="32"/>
  <c r="DY150" i="32" s="1"/>
  <c r="EL149" i="32"/>
  <c r="IT149" i="32"/>
  <c r="IU149" i="32" s="1"/>
  <c r="JB149" i="32"/>
  <c r="IY150" i="32"/>
  <c r="IO150" i="32" s="1"/>
  <c r="IZ149" i="32"/>
  <c r="ES149" i="32"/>
  <c r="ET149" i="32" s="1"/>
  <c r="EW149" i="32" s="1"/>
  <c r="EY149" i="32"/>
  <c r="EX150" i="32"/>
  <c r="EN150" i="32" s="1"/>
  <c r="FA149" i="32"/>
  <c r="LA101" i="32"/>
  <c r="LJ101" i="32"/>
  <c r="HG149" i="32"/>
  <c r="HF150" i="32"/>
  <c r="GV150" i="32" s="1"/>
  <c r="HA149" i="32"/>
  <c r="HB149" i="32" s="1"/>
  <c r="HE149" i="32" s="1"/>
  <c r="HI149" i="32"/>
  <c r="KT100" i="32"/>
  <c r="GD148" i="32"/>
  <c r="FO148" i="32"/>
  <c r="HW148" i="32"/>
  <c r="DE150" i="32"/>
  <c r="CU150" i="32" s="1"/>
  <c r="CZ149" i="32"/>
  <c r="DA149" i="32" s="1"/>
  <c r="DF149" i="32"/>
  <c r="DH149" i="32"/>
  <c r="LP101" i="32"/>
  <c r="LY101" i="32"/>
  <c r="JW101" i="32"/>
  <c r="KF101" i="32"/>
  <c r="HH148" i="32"/>
  <c r="LX100" i="32"/>
  <c r="DU149" i="32"/>
  <c r="DT150" i="32"/>
  <c r="DJ150" i="32" s="1"/>
  <c r="DW149" i="32"/>
  <c r="DO149" i="32"/>
  <c r="DP149" i="32" s="1"/>
  <c r="DS149" i="32" s="1"/>
  <c r="GS148" i="32"/>
  <c r="CR148" i="32"/>
  <c r="EZ148" i="32"/>
  <c r="CK149" i="32"/>
  <c r="CL149" i="32" s="1"/>
  <c r="CO149" i="32" s="1"/>
  <c r="CQ149" i="32"/>
  <c r="CP150" i="32"/>
  <c r="CF150" i="32" s="1"/>
  <c r="CS149" i="32"/>
  <c r="IL148" i="32"/>
  <c r="KE100" i="32"/>
  <c r="LI100" i="32"/>
  <c r="BX149" i="32"/>
  <c r="BY150" i="32"/>
  <c r="BR150" i="32" s="1"/>
  <c r="BS150" i="32" s="1"/>
  <c r="BT150" i="32" s="1"/>
  <c r="BU150" i="32" s="1"/>
  <c r="IK149" i="32"/>
  <c r="IJ150" i="32"/>
  <c r="HZ150" i="32" s="1"/>
  <c r="IE149" i="32"/>
  <c r="IF149" i="32" s="1"/>
  <c r="IM149" i="32"/>
  <c r="KL101" i="32"/>
  <c r="KU101" i="32"/>
  <c r="DV148" i="32"/>
  <c r="BZ149" i="32"/>
  <c r="BL150" i="32"/>
  <c r="BB150" i="32" s="1"/>
  <c r="BO149" i="32"/>
  <c r="BG149" i="32"/>
  <c r="BH149" i="32" s="1"/>
  <c r="BM149" i="32"/>
  <c r="BI149" i="32"/>
  <c r="JN102" i="32"/>
  <c r="JD102" i="32" s="1"/>
  <c r="JI101" i="32"/>
  <c r="JJ101" i="32" s="1"/>
  <c r="JO101" i="32"/>
  <c r="IH47" i="33" l="1"/>
  <c r="EK46" i="33"/>
  <c r="LE46" i="33"/>
  <c r="ES48" i="33"/>
  <c r="W48" i="33"/>
  <c r="AS48" i="33" s="1"/>
  <c r="BO48" i="33" s="1"/>
  <c r="RF47" i="33"/>
  <c r="OR47" i="33"/>
  <c r="QY47" i="33"/>
  <c r="OK47" i="33"/>
  <c r="PV48" i="33"/>
  <c r="OZ48" i="33" s="1"/>
  <c r="NO48" i="33"/>
  <c r="HJ48" i="33"/>
  <c r="ND47" i="33"/>
  <c r="MU47" i="33"/>
  <c r="KB47" i="33"/>
  <c r="II48" i="33"/>
  <c r="NV48" i="33"/>
  <c r="V47" i="33"/>
  <c r="AR47" i="33" s="1"/>
  <c r="BN47" i="33" s="1"/>
  <c r="CJ47" i="33" s="1"/>
  <c r="JR48" i="33"/>
  <c r="JJ47" i="33"/>
  <c r="JO47" i="33"/>
  <c r="JQ47" i="33"/>
  <c r="HP47" i="33"/>
  <c r="FV47" i="33"/>
  <c r="LM48" i="33"/>
  <c r="QB47" i="33"/>
  <c r="PF47" i="33" s="1"/>
  <c r="GW47" i="33"/>
  <c r="LY48" i="33" s="1"/>
  <c r="HF47" i="33"/>
  <c r="QN47" i="33" s="1"/>
  <c r="PR47" i="33" s="1"/>
  <c r="DQ47" i="33"/>
  <c r="FI47" i="33" s="1"/>
  <c r="DS47" i="33"/>
  <c r="FK47" i="33" s="1"/>
  <c r="DT48" i="33"/>
  <c r="FL48" i="33" s="1"/>
  <c r="DL47" i="33"/>
  <c r="FD47" i="33" s="1"/>
  <c r="CR48" i="33"/>
  <c r="CI48" i="33"/>
  <c r="CY47" i="33"/>
  <c r="IK48" i="33"/>
  <c r="Y48" i="33"/>
  <c r="IR47" i="33"/>
  <c r="AF47" i="33"/>
  <c r="X44" i="32"/>
  <c r="AF44" i="32" s="1"/>
  <c r="AK44" i="32"/>
  <c r="CA151" i="32"/>
  <c r="BQ151" i="32" s="1"/>
  <c r="CB150" i="32"/>
  <c r="BV150" i="32"/>
  <c r="BW150" i="32" s="1"/>
  <c r="BZ150" i="32" s="1"/>
  <c r="CD150" i="32"/>
  <c r="AR150" i="32"/>
  <c r="AS150" i="32" s="1"/>
  <c r="AX150" i="32"/>
  <c r="AZ150" i="32"/>
  <c r="AW151" i="32"/>
  <c r="AM151" i="32" s="1"/>
  <c r="AT150" i="32"/>
  <c r="CR149" i="32"/>
  <c r="KC102" i="32"/>
  <c r="JS102" i="32" s="1"/>
  <c r="JX101" i="32"/>
  <c r="JY101" i="32" s="1"/>
  <c r="KD101" i="32"/>
  <c r="HW149" i="32"/>
  <c r="FO149" i="32"/>
  <c r="FY149" i="32"/>
  <c r="FZ150" i="32"/>
  <c r="FS150" i="32" s="1"/>
  <c r="FT150" i="32" s="1"/>
  <c r="FU150" i="32" s="1"/>
  <c r="FV150" i="32" s="1"/>
  <c r="FK150" i="32"/>
  <c r="FD150" i="32" s="1"/>
  <c r="FE150" i="32" s="1"/>
  <c r="FF150" i="32" s="1"/>
  <c r="FG150" i="32" s="1"/>
  <c r="FJ149" i="32"/>
  <c r="KM101" i="32"/>
  <c r="KN101" i="32" s="1"/>
  <c r="KS101" i="32"/>
  <c r="KR102" i="32"/>
  <c r="KH102" i="32" s="1"/>
  <c r="IG149" i="32"/>
  <c r="IH150" i="32"/>
  <c r="IA150" i="32" s="1"/>
  <c r="IB150" i="32" s="1"/>
  <c r="IC150" i="32" s="1"/>
  <c r="ID150" i="32" s="1"/>
  <c r="II149" i="32"/>
  <c r="DQ149" i="32"/>
  <c r="DR150" i="32"/>
  <c r="DK150" i="32" s="1"/>
  <c r="DL150" i="32" s="1"/>
  <c r="DM150" i="32" s="1"/>
  <c r="DN150" i="32" s="1"/>
  <c r="DC150" i="32"/>
  <c r="CV150" i="32" s="1"/>
  <c r="CW150" i="32" s="1"/>
  <c r="CX150" i="32" s="1"/>
  <c r="CY150" i="32" s="1"/>
  <c r="DB149" i="32"/>
  <c r="DD149" i="32"/>
  <c r="GD149" i="32"/>
  <c r="HC149" i="32"/>
  <c r="HD150" i="32"/>
  <c r="GW150" i="32" s="1"/>
  <c r="GX150" i="32" s="1"/>
  <c r="GY150" i="32" s="1"/>
  <c r="GZ150" i="32" s="1"/>
  <c r="LB101" i="32"/>
  <c r="LC101" i="32" s="1"/>
  <c r="LH101" i="32"/>
  <c r="LG102" i="32"/>
  <c r="KW102" i="32" s="1"/>
  <c r="EU149" i="32"/>
  <c r="EV150" i="32"/>
  <c r="EO150" i="32" s="1"/>
  <c r="EP150" i="32" s="1"/>
  <c r="EQ150" i="32" s="1"/>
  <c r="ER150" i="32" s="1"/>
  <c r="IV149" i="32"/>
  <c r="IW150" i="32"/>
  <c r="IP150" i="32" s="1"/>
  <c r="IQ150" i="32" s="1"/>
  <c r="IR150" i="32" s="1"/>
  <c r="IS150" i="32" s="1"/>
  <c r="IX149" i="32"/>
  <c r="EF149" i="32"/>
  <c r="EG150" i="32"/>
  <c r="DZ150" i="32" s="1"/>
  <c r="EA150" i="32" s="1"/>
  <c r="EB150" i="32" s="1"/>
  <c r="EC150" i="32" s="1"/>
  <c r="EH149" i="32"/>
  <c r="GN149" i="32"/>
  <c r="GO150" i="32"/>
  <c r="GH150" i="32" s="1"/>
  <c r="GI150" i="32" s="1"/>
  <c r="GJ150" i="32" s="1"/>
  <c r="GK150" i="32" s="1"/>
  <c r="JK101" i="32"/>
  <c r="JL102" i="32"/>
  <c r="JE102" i="32" s="1"/>
  <c r="JF102" i="32" s="1"/>
  <c r="JG102" i="32" s="1"/>
  <c r="JM101" i="32"/>
  <c r="CC149" i="32"/>
  <c r="CM149" i="32"/>
  <c r="CN150" i="32"/>
  <c r="CG150" i="32" s="1"/>
  <c r="CH150" i="32" s="1"/>
  <c r="CI150" i="32" s="1"/>
  <c r="CJ150" i="32" s="1"/>
  <c r="HH149" i="32"/>
  <c r="LV102" i="32"/>
  <c r="LL102" i="32" s="1"/>
  <c r="LQ101" i="32"/>
  <c r="LR101" i="32" s="1"/>
  <c r="LW101" i="32"/>
  <c r="BJ150" i="32"/>
  <c r="BC150" i="32" s="1"/>
  <c r="BD150" i="32" s="1"/>
  <c r="BE150" i="32" s="1"/>
  <c r="BF150" i="32" s="1"/>
  <c r="BK149" i="32"/>
  <c r="DV149" i="32"/>
  <c r="EZ149" i="32"/>
  <c r="GS149" i="32"/>
  <c r="HR149" i="32"/>
  <c r="HS150" i="32"/>
  <c r="HL150" i="32" s="1"/>
  <c r="HM150" i="32" s="1"/>
  <c r="HN150" i="32" s="1"/>
  <c r="HO150" i="32" s="1"/>
  <c r="IM48" i="33" l="1"/>
  <c r="EF47" i="33"/>
  <c r="DZ48" i="33"/>
  <c r="IT48" i="33"/>
  <c r="KI46" i="33"/>
  <c r="GC46" i="33"/>
  <c r="ER47" i="33"/>
  <c r="QV47" i="33"/>
  <c r="OH47" i="33"/>
  <c r="KT48" i="33"/>
  <c r="JX48" i="33" s="1"/>
  <c r="AA48" i="33"/>
  <c r="AW48" i="33" s="1"/>
  <c r="BS48" i="33" s="1"/>
  <c r="NB48" i="33"/>
  <c r="NA47" i="33"/>
  <c r="MY47" i="33"/>
  <c r="MT47" i="33"/>
  <c r="QE47" i="33"/>
  <c r="PI47" i="33" s="1"/>
  <c r="AH48" i="33"/>
  <c r="BD48" i="33" s="1"/>
  <c r="GK48" i="33"/>
  <c r="OW48" i="33" s="1"/>
  <c r="KQ48" i="33"/>
  <c r="JC48" i="33"/>
  <c r="JD47" i="33"/>
  <c r="JS47" i="33"/>
  <c r="JL48" i="33"/>
  <c r="HS47" i="33"/>
  <c r="NL48" i="33"/>
  <c r="KZ47" i="33"/>
  <c r="HA47" i="33"/>
  <c r="QI47" i="33" s="1"/>
  <c r="PM47" i="33" s="1"/>
  <c r="HC47" i="33"/>
  <c r="HY47" i="33" s="1"/>
  <c r="IB47" i="33"/>
  <c r="MH48" i="33"/>
  <c r="GV47" i="33"/>
  <c r="QD47" i="33" s="1"/>
  <c r="PH47" i="33" s="1"/>
  <c r="DN48" i="33"/>
  <c r="FF48" i="33" s="1"/>
  <c r="DU47" i="33"/>
  <c r="FM47" i="33" s="1"/>
  <c r="HD48" i="33"/>
  <c r="HZ48" i="33" s="1"/>
  <c r="DE48" i="33"/>
  <c r="EW48" i="33" s="1"/>
  <c r="DF47" i="33"/>
  <c r="EX47" i="33" s="1"/>
  <c r="CK48" i="33"/>
  <c r="AU48" i="33"/>
  <c r="BQ48" i="33" s="1"/>
  <c r="BB47" i="33"/>
  <c r="BX47" i="33" s="1"/>
  <c r="Y44" i="32"/>
  <c r="AE45" i="32" s="1"/>
  <c r="CP151" i="32"/>
  <c r="CF151" i="32" s="1"/>
  <c r="CK150" i="32"/>
  <c r="CL150" i="32" s="1"/>
  <c r="CQ150" i="32"/>
  <c r="CS150" i="32"/>
  <c r="HU151" i="32"/>
  <c r="HK151" i="32" s="1"/>
  <c r="HV150" i="32"/>
  <c r="HP150" i="32"/>
  <c r="HQ150" i="32" s="1"/>
  <c r="HX150" i="32"/>
  <c r="JH102" i="32"/>
  <c r="JQ102" i="32"/>
  <c r="BG150" i="32"/>
  <c r="BH150" i="32" s="1"/>
  <c r="BJ151" i="32" s="1"/>
  <c r="BM150" i="32"/>
  <c r="BL151" i="32"/>
  <c r="BB151" i="32" s="1"/>
  <c r="BO150" i="32"/>
  <c r="BI150" i="32"/>
  <c r="ED150" i="32"/>
  <c r="EE150" i="32" s="1"/>
  <c r="EH150" i="32" s="1"/>
  <c r="EJ150" i="32"/>
  <c r="EI151" i="32"/>
  <c r="DY151" i="32" s="1"/>
  <c r="EL150" i="32"/>
  <c r="DE151" i="32"/>
  <c r="CU151" i="32" s="1"/>
  <c r="DF150" i="32"/>
  <c r="CZ150" i="32"/>
  <c r="DA150" i="32" s="1"/>
  <c r="DD150" i="32" s="1"/>
  <c r="DH150" i="32"/>
  <c r="LD101" i="32"/>
  <c r="LE102" i="32"/>
  <c r="KX102" i="32" s="1"/>
  <c r="KY102" i="32" s="1"/>
  <c r="KZ102" i="32" s="1"/>
  <c r="LF101" i="32"/>
  <c r="BY151" i="32"/>
  <c r="BR151" i="32" s="1"/>
  <c r="BS151" i="32" s="1"/>
  <c r="BT151" i="32" s="1"/>
  <c r="BU151" i="32" s="1"/>
  <c r="BX150" i="32"/>
  <c r="IY151" i="32"/>
  <c r="IO151" i="32" s="1"/>
  <c r="IZ150" i="32"/>
  <c r="IT150" i="32"/>
  <c r="IU150" i="32" s="1"/>
  <c r="IX150" i="32" s="1"/>
  <c r="JB150" i="32"/>
  <c r="CC150" i="32"/>
  <c r="JP101" i="32"/>
  <c r="JA149" i="32"/>
  <c r="KO101" i="32"/>
  <c r="KP102" i="32"/>
  <c r="KI102" i="32" s="1"/>
  <c r="KJ102" i="32" s="1"/>
  <c r="KK102" i="32" s="1"/>
  <c r="KQ101" i="32"/>
  <c r="FA150" i="32"/>
  <c r="ES150" i="32"/>
  <c r="ET150" i="32" s="1"/>
  <c r="EY150" i="32"/>
  <c r="EX151" i="32"/>
  <c r="EN151" i="32" s="1"/>
  <c r="BN149" i="32"/>
  <c r="HA150" i="32"/>
  <c r="HB150" i="32" s="1"/>
  <c r="HG150" i="32"/>
  <c r="HF151" i="32"/>
  <c r="GV151" i="32" s="1"/>
  <c r="HI150" i="32"/>
  <c r="LS101" i="32"/>
  <c r="LT102" i="32"/>
  <c r="LM102" i="32" s="1"/>
  <c r="LN102" i="32" s="1"/>
  <c r="LO102" i="32" s="1"/>
  <c r="LU101" i="32"/>
  <c r="IJ151" i="32"/>
  <c r="HZ151" i="32" s="1"/>
  <c r="IK150" i="32"/>
  <c r="IE150" i="32"/>
  <c r="IF150" i="32" s="1"/>
  <c r="II150" i="32" s="1"/>
  <c r="IM150" i="32"/>
  <c r="FH150" i="32"/>
  <c r="FI150" i="32" s="1"/>
  <c r="FP150" i="32"/>
  <c r="FM151" i="32"/>
  <c r="FC151" i="32" s="1"/>
  <c r="FN150" i="32"/>
  <c r="EK149" i="32"/>
  <c r="DG149" i="32"/>
  <c r="JZ101" i="32"/>
  <c r="KA102" i="32"/>
  <c r="JT102" i="32" s="1"/>
  <c r="JU102" i="32" s="1"/>
  <c r="JV102" i="32" s="1"/>
  <c r="KB101" i="32"/>
  <c r="GL150" i="32"/>
  <c r="GM150" i="32" s="1"/>
  <c r="GR150" i="32"/>
  <c r="GT150" i="32"/>
  <c r="GQ151" i="32"/>
  <c r="GG151" i="32" s="1"/>
  <c r="DT151" i="32"/>
  <c r="DJ151" i="32" s="1"/>
  <c r="DU150" i="32"/>
  <c r="DO150" i="32"/>
  <c r="DP150" i="32" s="1"/>
  <c r="DW150" i="32"/>
  <c r="GC150" i="32"/>
  <c r="GB151" i="32"/>
  <c r="FR151" i="32" s="1"/>
  <c r="GE150" i="32"/>
  <c r="FW150" i="32"/>
  <c r="FX150" i="32" s="1"/>
  <c r="IL149" i="32"/>
  <c r="LL47" i="33"/>
  <c r="AU151" i="32"/>
  <c r="AN151" i="32" s="1"/>
  <c r="AO151" i="32" s="1"/>
  <c r="AP151" i="32" s="1"/>
  <c r="AQ151" i="32" s="1"/>
  <c r="AV150" i="32"/>
  <c r="X48" i="33" l="1"/>
  <c r="AT48" i="33" s="1"/>
  <c r="EI47" i="33"/>
  <c r="OO46" i="33"/>
  <c r="NS47" i="33"/>
  <c r="RC46" i="33"/>
  <c r="EH47" i="33"/>
  <c r="EM47" i="33"/>
  <c r="FR48" i="33"/>
  <c r="OD48" i="33" s="1"/>
  <c r="BZ48" i="33"/>
  <c r="CV48" i="33" s="1"/>
  <c r="NC47" i="33"/>
  <c r="MN47" i="33"/>
  <c r="MV48" i="33"/>
  <c r="MM48" i="33"/>
  <c r="LC47" i="33"/>
  <c r="RK48" i="33"/>
  <c r="OA49" i="33"/>
  <c r="GJ47" i="33"/>
  <c r="KP47" i="33"/>
  <c r="FX47" i="33"/>
  <c r="KD47" i="33"/>
  <c r="IJ48" i="33"/>
  <c r="MC48" i="33"/>
  <c r="HW47" i="33"/>
  <c r="JE48" i="33"/>
  <c r="QK47" i="33"/>
  <c r="PO47" i="33" s="1"/>
  <c r="ME48" i="33"/>
  <c r="HE47" i="33"/>
  <c r="IA47" i="33" s="1"/>
  <c r="LX48" i="33"/>
  <c r="HR47" i="33"/>
  <c r="GP47" i="33"/>
  <c r="HL47" i="33" s="1"/>
  <c r="GO48" i="33"/>
  <c r="LQ49" i="33" s="1"/>
  <c r="GX48" i="33"/>
  <c r="LZ49" i="33" s="1"/>
  <c r="QL48" i="33"/>
  <c r="PP48" i="33" s="1"/>
  <c r="DG48" i="33"/>
  <c r="EY48" i="33" s="1"/>
  <c r="MF49" i="33"/>
  <c r="CM48" i="33"/>
  <c r="CT47" i="33"/>
  <c r="CO48" i="33"/>
  <c r="LG47" i="33"/>
  <c r="LB47" i="33"/>
  <c r="BP48" i="33"/>
  <c r="Z44" i="32"/>
  <c r="AC44" i="32" s="1"/>
  <c r="AJ44" i="32"/>
  <c r="AI44" i="32" s="1"/>
  <c r="BK150" i="32"/>
  <c r="BN150" i="32" s="1"/>
  <c r="BC151" i="32"/>
  <c r="BD151" i="32" s="1"/>
  <c r="BE151" i="32" s="1"/>
  <c r="BF151" i="32" s="1"/>
  <c r="AX151" i="32"/>
  <c r="AR151" i="32"/>
  <c r="AS151" i="32" s="1"/>
  <c r="AU152" i="32" s="1"/>
  <c r="AT151" i="32"/>
  <c r="AW152" i="32"/>
  <c r="AM152" i="32" s="1"/>
  <c r="AZ151" i="32"/>
  <c r="LY102" i="32"/>
  <c r="LP102" i="32"/>
  <c r="DQ150" i="32"/>
  <c r="DR151" i="32"/>
  <c r="DK151" i="32" s="1"/>
  <c r="DL151" i="32" s="1"/>
  <c r="DM151" i="32" s="1"/>
  <c r="DN151" i="32" s="1"/>
  <c r="DS150" i="32"/>
  <c r="KE101" i="32"/>
  <c r="LX101" i="32"/>
  <c r="JA150" i="32"/>
  <c r="IV150" i="32"/>
  <c r="IW151" i="32"/>
  <c r="IP151" i="32" s="1"/>
  <c r="IQ151" i="32" s="1"/>
  <c r="IR151" i="32" s="1"/>
  <c r="IS151" i="32" s="1"/>
  <c r="AY150" i="32"/>
  <c r="FY150" i="32"/>
  <c r="FZ151" i="32"/>
  <c r="FS151" i="32" s="1"/>
  <c r="FT151" i="32" s="1"/>
  <c r="FU151" i="32" s="1"/>
  <c r="FV151" i="32" s="1"/>
  <c r="GA150" i="32"/>
  <c r="LA102" i="32"/>
  <c r="LJ102" i="32"/>
  <c r="IG150" i="32"/>
  <c r="IH151" i="32"/>
  <c r="IA151" i="32" s="1"/>
  <c r="IB151" i="32" s="1"/>
  <c r="IC151" i="32" s="1"/>
  <c r="ID151" i="32" s="1"/>
  <c r="EU150" i="32"/>
  <c r="EV151" i="32"/>
  <c r="EO151" i="32" s="1"/>
  <c r="EP151" i="32" s="1"/>
  <c r="EQ151" i="32" s="1"/>
  <c r="ER151" i="32" s="1"/>
  <c r="EW150" i="32"/>
  <c r="DB150" i="32"/>
  <c r="DC151" i="32"/>
  <c r="CV151" i="32" s="1"/>
  <c r="CW151" i="32" s="1"/>
  <c r="CX151" i="32" s="1"/>
  <c r="CY151" i="32" s="1"/>
  <c r="HR150" i="32"/>
  <c r="HS151" i="32"/>
  <c r="HL151" i="32" s="1"/>
  <c r="HM151" i="32" s="1"/>
  <c r="HN151" i="32" s="1"/>
  <c r="HO151" i="32" s="1"/>
  <c r="HT150" i="32"/>
  <c r="JW102" i="32"/>
  <c r="KF102" i="32"/>
  <c r="KL102" i="32"/>
  <c r="KU102" i="32"/>
  <c r="GN150" i="32"/>
  <c r="GO151" i="32"/>
  <c r="GH151" i="32" s="1"/>
  <c r="GI151" i="32" s="1"/>
  <c r="GJ151" i="32" s="1"/>
  <c r="GK151" i="32" s="1"/>
  <c r="GP150" i="32"/>
  <c r="HC150" i="32"/>
  <c r="HD151" i="32"/>
  <c r="GW151" i="32" s="1"/>
  <c r="GX151" i="32" s="1"/>
  <c r="GY151" i="32" s="1"/>
  <c r="GZ151" i="32" s="1"/>
  <c r="HE150" i="32"/>
  <c r="LI101" i="32"/>
  <c r="CM150" i="32"/>
  <c r="CN151" i="32"/>
  <c r="CG151" i="32" s="1"/>
  <c r="CH151" i="32" s="1"/>
  <c r="CI151" i="32" s="1"/>
  <c r="CJ151" i="32" s="1"/>
  <c r="CO150" i="32"/>
  <c r="IL150" i="32"/>
  <c r="CA152" i="32"/>
  <c r="BQ152" i="32" s="1"/>
  <c r="BV151" i="32"/>
  <c r="BW151" i="32" s="1"/>
  <c r="CD151" i="32"/>
  <c r="CB151" i="32"/>
  <c r="DG150" i="32"/>
  <c r="EK150" i="32"/>
  <c r="FJ150" i="32"/>
  <c r="FK151" i="32"/>
  <c r="FD151" i="32" s="1"/>
  <c r="FE151" i="32" s="1"/>
  <c r="FF151" i="32" s="1"/>
  <c r="FG151" i="32" s="1"/>
  <c r="FL150" i="32"/>
  <c r="KT101" i="32"/>
  <c r="EF150" i="32"/>
  <c r="EG151" i="32"/>
  <c r="DZ151" i="32" s="1"/>
  <c r="EA151" i="32" s="1"/>
  <c r="EB151" i="32" s="1"/>
  <c r="EC151" i="32" s="1"/>
  <c r="JN103" i="32"/>
  <c r="JD103" i="32" s="1"/>
  <c r="JI102" i="32"/>
  <c r="JJ102" i="32" s="1"/>
  <c r="JO102" i="32"/>
  <c r="IY49" i="33" l="1"/>
  <c r="EP48" i="33"/>
  <c r="EO47" i="33"/>
  <c r="IQ47" i="33"/>
  <c r="AE47" i="33"/>
  <c r="BA47" i="33" s="1"/>
  <c r="BW47" i="33" s="1"/>
  <c r="CS47" i="33" s="1"/>
  <c r="QX47" i="33"/>
  <c r="OJ47" i="33"/>
  <c r="RJ47" i="33"/>
  <c r="OV47" i="33"/>
  <c r="QR48" i="33"/>
  <c r="NH49" i="33"/>
  <c r="AM49" i="33"/>
  <c r="BI49" i="33" s="1"/>
  <c r="GA47" i="33"/>
  <c r="OM47" i="33" s="1"/>
  <c r="MO48" i="33"/>
  <c r="KG47" i="33"/>
  <c r="NN48" i="33"/>
  <c r="FZ47" i="33"/>
  <c r="OL47" i="33" s="1"/>
  <c r="KF47" i="33"/>
  <c r="GE47" i="33"/>
  <c r="KK47" i="33"/>
  <c r="JP48" i="33"/>
  <c r="JI48" i="33"/>
  <c r="JN47" i="33"/>
  <c r="LI47" i="33"/>
  <c r="DI48" i="33"/>
  <c r="FA48" i="33" s="1"/>
  <c r="JG48" i="33"/>
  <c r="LJ48" i="33"/>
  <c r="QM47" i="33"/>
  <c r="PQ47" i="33" s="1"/>
  <c r="MG48" i="33"/>
  <c r="PW48" i="33"/>
  <c r="PA48" i="33" s="1"/>
  <c r="PX47" i="33"/>
  <c r="PB47" i="33" s="1"/>
  <c r="LR48" i="33"/>
  <c r="HK48" i="33"/>
  <c r="GQ48" i="33"/>
  <c r="LS49" i="33" s="1"/>
  <c r="QF48" i="33"/>
  <c r="PJ48" i="33" s="1"/>
  <c r="HT48" i="33"/>
  <c r="DK48" i="33"/>
  <c r="FC48" i="33" s="1"/>
  <c r="DP47" i="33"/>
  <c r="FH47" i="33" s="1"/>
  <c r="DR48" i="33"/>
  <c r="FJ48" i="33" s="1"/>
  <c r="CL48" i="33"/>
  <c r="NZ48" i="33"/>
  <c r="AV151" i="32"/>
  <c r="AY151" i="32" s="1"/>
  <c r="AN152" i="32"/>
  <c r="AO152" i="32" s="1"/>
  <c r="AP152" i="32" s="1"/>
  <c r="AQ152" i="32" s="1"/>
  <c r="GT151" i="32"/>
  <c r="GQ152" i="32"/>
  <c r="GG152" i="32" s="1"/>
  <c r="GR151" i="32"/>
  <c r="GL151" i="32"/>
  <c r="GM151" i="32" s="1"/>
  <c r="GP151" i="32" s="1"/>
  <c r="FP151" i="32"/>
  <c r="FM152" i="32"/>
  <c r="FC152" i="32" s="1"/>
  <c r="FN151" i="32"/>
  <c r="FH151" i="32"/>
  <c r="FI151" i="32" s="1"/>
  <c r="FL151" i="32" s="1"/>
  <c r="HI151" i="32"/>
  <c r="HF152" i="32"/>
  <c r="GV152" i="32" s="1"/>
  <c r="HA151" i="32"/>
  <c r="HB151" i="32" s="1"/>
  <c r="HE151" i="32" s="1"/>
  <c r="HG151" i="32"/>
  <c r="HX151" i="32"/>
  <c r="HP151" i="32"/>
  <c r="HQ151" i="32" s="1"/>
  <c r="HT151" i="32" s="1"/>
  <c r="HV151" i="32"/>
  <c r="HU152" i="32"/>
  <c r="HK152" i="32" s="1"/>
  <c r="JK102" i="32"/>
  <c r="JL103" i="32"/>
  <c r="JE103" i="32" s="1"/>
  <c r="JF103" i="32" s="1"/>
  <c r="JG103" i="32" s="1"/>
  <c r="JM102" i="32"/>
  <c r="FA151" i="32"/>
  <c r="EX152" i="32"/>
  <c r="EN152" i="32" s="1"/>
  <c r="EY151" i="32"/>
  <c r="ES151" i="32"/>
  <c r="ET151" i="32" s="1"/>
  <c r="EW151" i="32" s="1"/>
  <c r="FO150" i="32"/>
  <c r="CQ151" i="32"/>
  <c r="CP152" i="32"/>
  <c r="CF152" i="32" s="1"/>
  <c r="CK151" i="32"/>
  <c r="CL151" i="32" s="1"/>
  <c r="CO151" i="32" s="1"/>
  <c r="CS151" i="32"/>
  <c r="DE152" i="32"/>
  <c r="CU152" i="32" s="1"/>
  <c r="DH151" i="32"/>
  <c r="CZ151" i="32"/>
  <c r="DA151" i="32" s="1"/>
  <c r="DF151" i="32"/>
  <c r="BX151" i="32"/>
  <c r="BY152" i="32"/>
  <c r="BR152" i="32" s="1"/>
  <c r="BS152" i="32" s="1"/>
  <c r="BT152" i="32" s="1"/>
  <c r="BU152" i="32" s="1"/>
  <c r="BZ151" i="32"/>
  <c r="GS150" i="32"/>
  <c r="KD102" i="32"/>
  <c r="KC103" i="32"/>
  <c r="JS103" i="32" s="1"/>
  <c r="JX102" i="32"/>
  <c r="JY102" i="32" s="1"/>
  <c r="LG103" i="32"/>
  <c r="KW103" i="32" s="1"/>
  <c r="LB102" i="32"/>
  <c r="LC102" i="32" s="1"/>
  <c r="LH102" i="32"/>
  <c r="GD150" i="32"/>
  <c r="DV150" i="32"/>
  <c r="BO151" i="32"/>
  <c r="BL152" i="32"/>
  <c r="BB152" i="32" s="1"/>
  <c r="BG151" i="32"/>
  <c r="BH151" i="32" s="1"/>
  <c r="BM151" i="32"/>
  <c r="BI151" i="32"/>
  <c r="IZ151" i="32"/>
  <c r="IY152" i="32"/>
  <c r="IO152" i="32" s="1"/>
  <c r="IT151" i="32"/>
  <c r="IU151" i="32" s="1"/>
  <c r="JB151" i="32"/>
  <c r="HW150" i="32"/>
  <c r="EJ151" i="32"/>
  <c r="EI152" i="32"/>
  <c r="DY152" i="32" s="1"/>
  <c r="ED151" i="32"/>
  <c r="EE151" i="32" s="1"/>
  <c r="EL151" i="32"/>
  <c r="IJ152" i="32"/>
  <c r="HZ152" i="32" s="1"/>
  <c r="IM151" i="32"/>
  <c r="IE151" i="32"/>
  <c r="IF151" i="32" s="1"/>
  <c r="IK151" i="32"/>
  <c r="HH150" i="32"/>
  <c r="KS102" i="32"/>
  <c r="KM102" i="32"/>
  <c r="KN102" i="32" s="1"/>
  <c r="KR103" i="32"/>
  <c r="KH103" i="32" s="1"/>
  <c r="EZ150" i="32"/>
  <c r="FW151" i="32"/>
  <c r="FX151" i="32" s="1"/>
  <c r="GC151" i="32"/>
  <c r="GB152" i="32"/>
  <c r="FR152" i="32" s="1"/>
  <c r="GE151" i="32"/>
  <c r="CR150" i="32"/>
  <c r="DT152" i="32"/>
  <c r="DJ152" i="32" s="1"/>
  <c r="DO151" i="32"/>
  <c r="DP151" i="32" s="1"/>
  <c r="DW151" i="32"/>
  <c r="DU151" i="32"/>
  <c r="AD44" i="32"/>
  <c r="AG45" i="32"/>
  <c r="LV103" i="32"/>
  <c r="LL103" i="32" s="1"/>
  <c r="LQ102" i="32"/>
  <c r="LR102" i="32" s="1"/>
  <c r="LW102" i="32"/>
  <c r="CE49" i="33" l="1"/>
  <c r="DA49" i="33" s="1"/>
  <c r="EJ48" i="33"/>
  <c r="EB47" i="33"/>
  <c r="EA48" i="33"/>
  <c r="IF49" i="33"/>
  <c r="EQ47" i="33"/>
  <c r="Z48" i="33"/>
  <c r="AV48" i="33" s="1"/>
  <c r="BR48" i="33" s="1"/>
  <c r="CN48" i="33" s="1"/>
  <c r="JM47" i="33"/>
  <c r="DO47" i="33"/>
  <c r="FG47" i="33" s="1"/>
  <c r="RA47" i="33"/>
  <c r="RE47" i="33"/>
  <c r="OQ47" i="33"/>
  <c r="T49" i="33"/>
  <c r="AP49" i="33" s="1"/>
  <c r="BL49" i="33" s="1"/>
  <c r="CH49" i="33" s="1"/>
  <c r="QZ47" i="33"/>
  <c r="NQ48" i="33"/>
  <c r="MS48" i="33"/>
  <c r="MQ48" i="33"/>
  <c r="HB48" i="33"/>
  <c r="MD49" i="33" s="1"/>
  <c r="MX47" i="33"/>
  <c r="KN48" i="33"/>
  <c r="NU48" i="33"/>
  <c r="IL48" i="33"/>
  <c r="NP48" i="33"/>
  <c r="GG47" i="33"/>
  <c r="KM47" i="33"/>
  <c r="MZ48" i="33"/>
  <c r="JF48" i="33"/>
  <c r="LK47" i="33"/>
  <c r="GS48" i="33"/>
  <c r="HO48" i="33" s="1"/>
  <c r="PY48" i="33"/>
  <c r="PC48" i="33" s="1"/>
  <c r="GH48" i="33"/>
  <c r="KU48" i="33"/>
  <c r="KV47" i="33"/>
  <c r="GZ47" i="33"/>
  <c r="QH47" i="33" s="1"/>
  <c r="PL47" i="33" s="1"/>
  <c r="HM48" i="33"/>
  <c r="LD48" i="33"/>
  <c r="GU48" i="33"/>
  <c r="HQ48" i="33" s="1"/>
  <c r="DH48" i="33"/>
  <c r="EZ48" i="33" s="1"/>
  <c r="IX48" i="33"/>
  <c r="AL48" i="33"/>
  <c r="BV152" i="32"/>
  <c r="BW152" i="32" s="1"/>
  <c r="BZ152" i="32" s="1"/>
  <c r="CB152" i="32"/>
  <c r="CA153" i="32"/>
  <c r="BQ153" i="32" s="1"/>
  <c r="CD152" i="32"/>
  <c r="AA45" i="32"/>
  <c r="S45" i="32"/>
  <c r="T45" i="32" s="1"/>
  <c r="LT103" i="32"/>
  <c r="LM103" i="32" s="1"/>
  <c r="LN103" i="32" s="1"/>
  <c r="LO103" i="32" s="1"/>
  <c r="LS102" i="32"/>
  <c r="LU102" i="32"/>
  <c r="DQ151" i="32"/>
  <c r="DR152" i="32"/>
  <c r="DK152" i="32" s="1"/>
  <c r="DL152" i="32" s="1"/>
  <c r="DM152" i="32" s="1"/>
  <c r="DN152" i="32" s="1"/>
  <c r="IV151" i="32"/>
  <c r="IW152" i="32"/>
  <c r="IP152" i="32" s="1"/>
  <c r="IQ152" i="32" s="1"/>
  <c r="IR152" i="32" s="1"/>
  <c r="IS152" i="32" s="1"/>
  <c r="IX151" i="32"/>
  <c r="JZ102" i="32"/>
  <c r="KA103" i="32"/>
  <c r="JT103" i="32" s="1"/>
  <c r="JU103" i="32" s="1"/>
  <c r="JV103" i="32" s="1"/>
  <c r="KB102" i="32"/>
  <c r="GS151" i="32"/>
  <c r="EU151" i="32"/>
  <c r="EV152" i="32"/>
  <c r="EO152" i="32" s="1"/>
  <c r="EP152" i="32" s="1"/>
  <c r="EQ152" i="32" s="1"/>
  <c r="ER152" i="32" s="1"/>
  <c r="JP102" i="32"/>
  <c r="FJ151" i="32"/>
  <c r="FK152" i="32"/>
  <c r="FD152" i="32" s="1"/>
  <c r="FE152" i="32" s="1"/>
  <c r="FF152" i="32" s="1"/>
  <c r="FG152" i="32" s="1"/>
  <c r="AZ152" i="32"/>
  <c r="AW153" i="32"/>
  <c r="AM153" i="32" s="1"/>
  <c r="AT152" i="32"/>
  <c r="AX152" i="32"/>
  <c r="AR152" i="32"/>
  <c r="AS152" i="32" s="1"/>
  <c r="EZ151" i="32"/>
  <c r="HH151" i="32"/>
  <c r="HW151" i="32"/>
  <c r="BJ152" i="32"/>
  <c r="BC152" i="32" s="1"/>
  <c r="BD152" i="32" s="1"/>
  <c r="BE152" i="32" s="1"/>
  <c r="BF152" i="32" s="1"/>
  <c r="BK151" i="32"/>
  <c r="DS151" i="32"/>
  <c r="JQ103" i="32"/>
  <c r="JH103" i="32"/>
  <c r="HC151" i="32"/>
  <c r="HD152" i="32"/>
  <c r="GW152" i="32" s="1"/>
  <c r="GX152" i="32" s="1"/>
  <c r="GY152" i="32" s="1"/>
  <c r="GZ152" i="32" s="1"/>
  <c r="IG151" i="32"/>
  <c r="IH152" i="32"/>
  <c r="IA152" i="32" s="1"/>
  <c r="IB152" i="32" s="1"/>
  <c r="IC152" i="32" s="1"/>
  <c r="ID152" i="32" s="1"/>
  <c r="II151" i="32"/>
  <c r="EF151" i="32"/>
  <c r="EG152" i="32"/>
  <c r="DZ152" i="32" s="1"/>
  <c r="EA152" i="32" s="1"/>
  <c r="EB152" i="32" s="1"/>
  <c r="EC152" i="32" s="1"/>
  <c r="EH151" i="32"/>
  <c r="LD102" i="32"/>
  <c r="LE103" i="32"/>
  <c r="KX103" i="32" s="1"/>
  <c r="KY103" i="32" s="1"/>
  <c r="KZ103" i="32" s="1"/>
  <c r="LF102" i="32"/>
  <c r="DB151" i="32"/>
  <c r="DC152" i="32"/>
  <c r="CV152" i="32" s="1"/>
  <c r="CW152" i="32" s="1"/>
  <c r="CX152" i="32" s="1"/>
  <c r="CY152" i="32" s="1"/>
  <c r="DD151" i="32"/>
  <c r="FO151" i="32"/>
  <c r="HR151" i="32"/>
  <c r="HS152" i="32"/>
  <c r="HL152" i="32" s="1"/>
  <c r="HM152" i="32" s="1"/>
  <c r="HN152" i="32" s="1"/>
  <c r="HO152" i="32" s="1"/>
  <c r="GN151" i="32"/>
  <c r="GO152" i="32"/>
  <c r="GH152" i="32" s="1"/>
  <c r="GI152" i="32" s="1"/>
  <c r="GJ152" i="32" s="1"/>
  <c r="GK152" i="32" s="1"/>
  <c r="CR151" i="32"/>
  <c r="FY151" i="32"/>
  <c r="FZ152" i="32"/>
  <c r="FS152" i="32" s="1"/>
  <c r="FT152" i="32" s="1"/>
  <c r="FU152" i="32" s="1"/>
  <c r="FV152" i="32" s="1"/>
  <c r="KP103" i="32"/>
  <c r="KI103" i="32" s="1"/>
  <c r="KJ103" i="32" s="1"/>
  <c r="KK103" i="32" s="1"/>
  <c r="KO102" i="32"/>
  <c r="KQ102" i="32"/>
  <c r="GA151" i="32"/>
  <c r="CC151" i="32"/>
  <c r="CM151" i="32"/>
  <c r="CN152" i="32"/>
  <c r="CG152" i="32" s="1"/>
  <c r="CH152" i="32" s="1"/>
  <c r="CI152" i="32" s="1"/>
  <c r="CJ152" i="32" s="1"/>
  <c r="IS48" i="33" l="1"/>
  <c r="MW47" i="33"/>
  <c r="GY47" i="33"/>
  <c r="EL47" i="33"/>
  <c r="EC48" i="33"/>
  <c r="AB48" i="33"/>
  <c r="AX48" i="33" s="1"/>
  <c r="AC48" i="33"/>
  <c r="AY48" i="33" s="1"/>
  <c r="NX49" i="33"/>
  <c r="OT48" i="33"/>
  <c r="RG47" i="33"/>
  <c r="OS47" i="33"/>
  <c r="IO48" i="33"/>
  <c r="HX48" i="33"/>
  <c r="QJ48" i="33"/>
  <c r="PN48" i="33" s="1"/>
  <c r="KH48" i="33"/>
  <c r="JZ47" i="33"/>
  <c r="MP48" i="33"/>
  <c r="AG48" i="33"/>
  <c r="BC48" i="33" s="1"/>
  <c r="IN48" i="33"/>
  <c r="NW48" i="33"/>
  <c r="FS48" i="33"/>
  <c r="JY48" i="33"/>
  <c r="GI47" i="33"/>
  <c r="KO47" i="33"/>
  <c r="LU49" i="33"/>
  <c r="JH48" i="33"/>
  <c r="JU49" i="33"/>
  <c r="JB49" i="33"/>
  <c r="KW48" i="33"/>
  <c r="QA48" i="33"/>
  <c r="PE48" i="33" s="1"/>
  <c r="HV47" i="33"/>
  <c r="GB48" i="33"/>
  <c r="FT47" i="33"/>
  <c r="OF47" i="33" s="1"/>
  <c r="RH48" i="33"/>
  <c r="MB48" i="33"/>
  <c r="QC48" i="33"/>
  <c r="PG48" i="33" s="1"/>
  <c r="LW49" i="33"/>
  <c r="GR48" i="33"/>
  <c r="LT49" i="33" s="1"/>
  <c r="DJ48" i="33"/>
  <c r="FB48" i="33" s="1"/>
  <c r="DW49" i="33"/>
  <c r="FO49" i="33" s="1"/>
  <c r="DD49" i="33"/>
  <c r="EV49" i="33" s="1"/>
  <c r="BT48" i="33"/>
  <c r="BH48" i="33"/>
  <c r="CD48" i="33" s="1"/>
  <c r="U45" i="32"/>
  <c r="V45" i="32" s="1"/>
  <c r="W45" i="32" s="1"/>
  <c r="CS152" i="32"/>
  <c r="CK152" i="32"/>
  <c r="CL152" i="32" s="1"/>
  <c r="CP153" i="32"/>
  <c r="CF153" i="32" s="1"/>
  <c r="CQ152" i="32"/>
  <c r="DH152" i="32"/>
  <c r="CZ152" i="32"/>
  <c r="DA152" i="32" s="1"/>
  <c r="DD152" i="32" s="1"/>
  <c r="DF152" i="32"/>
  <c r="DE153" i="32"/>
  <c r="CU153" i="32" s="1"/>
  <c r="KL103" i="32"/>
  <c r="KU103" i="32"/>
  <c r="GC152" i="32"/>
  <c r="GB153" i="32"/>
  <c r="FR153" i="32" s="1"/>
  <c r="GE152" i="32"/>
  <c r="FW152" i="32"/>
  <c r="FX152" i="32" s="1"/>
  <c r="GA152" i="32" s="1"/>
  <c r="GL152" i="32"/>
  <c r="GM152" i="32" s="1"/>
  <c r="GQ153" i="32"/>
  <c r="GG153" i="32" s="1"/>
  <c r="GT152" i="32"/>
  <c r="GR152" i="32"/>
  <c r="HX152" i="32"/>
  <c r="HP152" i="32"/>
  <c r="HQ152" i="32" s="1"/>
  <c r="HU153" i="32"/>
  <c r="HK153" i="32" s="1"/>
  <c r="HV152" i="32"/>
  <c r="IJ153" i="32"/>
  <c r="HZ153" i="32" s="1"/>
  <c r="IE152" i="32"/>
  <c r="IF152" i="32" s="1"/>
  <c r="II152" i="32" s="1"/>
  <c r="IM152" i="32"/>
  <c r="IK152" i="32"/>
  <c r="FH152" i="32"/>
  <c r="FI152" i="32" s="1"/>
  <c r="FP152" i="32"/>
  <c r="FM153" i="32"/>
  <c r="FC153" i="32" s="1"/>
  <c r="FN152" i="32"/>
  <c r="EX153" i="32"/>
  <c r="EN153" i="32" s="1"/>
  <c r="EY152" i="32"/>
  <c r="ES152" i="32"/>
  <c r="ET152" i="32" s="1"/>
  <c r="FA152" i="32"/>
  <c r="EK151" i="32"/>
  <c r="JB152" i="32"/>
  <c r="IY153" i="32"/>
  <c r="IO153" i="32" s="1"/>
  <c r="IT152" i="32"/>
  <c r="IU152" i="32" s="1"/>
  <c r="IZ152" i="32"/>
  <c r="JA151" i="32"/>
  <c r="LA103" i="32"/>
  <c r="LJ103" i="32"/>
  <c r="HF153" i="32"/>
  <c r="GV153" i="32" s="1"/>
  <c r="HA152" i="32"/>
  <c r="HB152" i="32" s="1"/>
  <c r="HI152" i="32"/>
  <c r="HG152" i="32"/>
  <c r="JO103" i="32"/>
  <c r="JI103" i="32"/>
  <c r="JJ103" i="32" s="1"/>
  <c r="JN104" i="32"/>
  <c r="JD104" i="32" s="1"/>
  <c r="DV151" i="32"/>
  <c r="AU153" i="32"/>
  <c r="AN153" i="32" s="1"/>
  <c r="AO153" i="32" s="1"/>
  <c r="AP153" i="32" s="1"/>
  <c r="AQ153" i="32" s="1"/>
  <c r="AV152" i="32"/>
  <c r="LY103" i="32"/>
  <c r="LP103" i="32"/>
  <c r="LF47" i="33"/>
  <c r="GD151" i="32"/>
  <c r="KT102" i="32"/>
  <c r="BN151" i="32"/>
  <c r="DW152" i="32"/>
  <c r="DO152" i="32"/>
  <c r="DP152" i="32" s="1"/>
  <c r="DS152" i="32" s="1"/>
  <c r="DT153" i="32"/>
  <c r="DJ153" i="32" s="1"/>
  <c r="DU152" i="32"/>
  <c r="LX102" i="32"/>
  <c r="CC152" i="32"/>
  <c r="EJ152" i="32"/>
  <c r="ED152" i="32"/>
  <c r="EE152" i="32" s="1"/>
  <c r="EL152" i="32"/>
  <c r="EI153" i="32"/>
  <c r="DY153" i="32" s="1"/>
  <c r="DG151" i="32"/>
  <c r="LI102" i="32"/>
  <c r="BL153" i="32"/>
  <c r="BB153" i="32" s="1"/>
  <c r="BG152" i="32"/>
  <c r="BH152" i="32" s="1"/>
  <c r="BJ153" i="32" s="1"/>
  <c r="BI152" i="32"/>
  <c r="BO152" i="32"/>
  <c r="BM152" i="32"/>
  <c r="IL151" i="32"/>
  <c r="JW103" i="32"/>
  <c r="KF103" i="32"/>
  <c r="KE102" i="32"/>
  <c r="BX152" i="32"/>
  <c r="BY153" i="32"/>
  <c r="BR153" i="32" s="1"/>
  <c r="BS153" i="32" s="1"/>
  <c r="BT153" i="32" s="1"/>
  <c r="BU153" i="32" s="1"/>
  <c r="BU48" i="33" l="1"/>
  <c r="MA48" i="33"/>
  <c r="QG47" i="33"/>
  <c r="PK47" i="33" s="1"/>
  <c r="HU47" i="33"/>
  <c r="EE48" i="33"/>
  <c r="EN48" i="33"/>
  <c r="EG48" i="33"/>
  <c r="AI48" i="33"/>
  <c r="BE48" i="33" s="1"/>
  <c r="AJ49" i="33"/>
  <c r="BF49" i="33" s="1"/>
  <c r="CB49" i="33" s="1"/>
  <c r="CX49" i="33" s="1"/>
  <c r="IV49" i="33"/>
  <c r="LH48" i="33"/>
  <c r="GF48" i="33" s="1"/>
  <c r="RI47" i="33"/>
  <c r="OU47" i="33"/>
  <c r="NR49" i="33"/>
  <c r="ON48" i="33"/>
  <c r="QS48" i="33"/>
  <c r="OE48" i="33"/>
  <c r="BY48" i="33"/>
  <c r="CU48" i="33" s="1"/>
  <c r="ML49" i="33"/>
  <c r="NE49" i="33"/>
  <c r="MR48" i="33"/>
  <c r="IU48" i="33"/>
  <c r="KY48" i="33"/>
  <c r="NY48" i="33"/>
  <c r="NI49" i="33"/>
  <c r="FU48" i="33"/>
  <c r="OG48" i="33" s="1"/>
  <c r="KA48" i="33"/>
  <c r="GD47" i="33"/>
  <c r="OP47" i="33" s="1"/>
  <c r="KJ47" i="33"/>
  <c r="QT47" i="33"/>
  <c r="NJ48" i="33"/>
  <c r="RB48" i="33"/>
  <c r="LA48" i="33"/>
  <c r="HN48" i="33"/>
  <c r="PZ48" i="33"/>
  <c r="PD48" i="33" s="1"/>
  <c r="GT48" i="33"/>
  <c r="QB48" i="33" s="1"/>
  <c r="PF48" i="33" s="1"/>
  <c r="HG49" i="33"/>
  <c r="IC49" i="33" s="1"/>
  <c r="GN49" i="33"/>
  <c r="LP50" i="33" s="1"/>
  <c r="CZ48" i="33"/>
  <c r="CP48" i="33"/>
  <c r="CQ48" i="33"/>
  <c r="AB45" i="32"/>
  <c r="BC153" i="32"/>
  <c r="BD153" i="32" s="1"/>
  <c r="BE153" i="32" s="1"/>
  <c r="BF153" i="32" s="1"/>
  <c r="AZ153" i="32"/>
  <c r="AW154" i="32"/>
  <c r="AM154" i="32" s="1"/>
  <c r="AX153" i="32"/>
  <c r="AR153" i="32"/>
  <c r="AS153" i="32" s="1"/>
  <c r="AU154" i="32" s="1"/>
  <c r="AT153" i="32"/>
  <c r="CA154" i="32"/>
  <c r="BQ154" i="32" s="1"/>
  <c r="CB153" i="32"/>
  <c r="BV153" i="32"/>
  <c r="BW153" i="32" s="1"/>
  <c r="CD153" i="32"/>
  <c r="DV152" i="32"/>
  <c r="EF152" i="32"/>
  <c r="EG153" i="32"/>
  <c r="DZ153" i="32" s="1"/>
  <c r="EA153" i="32" s="1"/>
  <c r="EB153" i="32" s="1"/>
  <c r="EC153" i="32" s="1"/>
  <c r="KC104" i="32"/>
  <c r="JS104" i="32" s="1"/>
  <c r="KD103" i="32"/>
  <c r="JX103" i="32"/>
  <c r="JY103" i="32" s="1"/>
  <c r="IL152" i="32"/>
  <c r="GD152" i="32"/>
  <c r="IV152" i="32"/>
  <c r="IW153" i="32"/>
  <c r="IP153" i="32" s="1"/>
  <c r="IQ153" i="32" s="1"/>
  <c r="IR153" i="32" s="1"/>
  <c r="IS153" i="32" s="1"/>
  <c r="EU152" i="32"/>
  <c r="EV153" i="32"/>
  <c r="EO153" i="32" s="1"/>
  <c r="EP153" i="32" s="1"/>
  <c r="EQ153" i="32" s="1"/>
  <c r="ER153" i="32" s="1"/>
  <c r="EW152" i="32"/>
  <c r="AH45" i="32"/>
  <c r="AK45" i="32"/>
  <c r="X45" i="32"/>
  <c r="GN152" i="32"/>
  <c r="GO153" i="32"/>
  <c r="GH153" i="32" s="1"/>
  <c r="GI153" i="32" s="1"/>
  <c r="GJ153" i="32" s="1"/>
  <c r="GK153" i="32" s="1"/>
  <c r="GP152" i="32"/>
  <c r="FY152" i="32"/>
  <c r="FZ153" i="32"/>
  <c r="FS153" i="32" s="1"/>
  <c r="FT153" i="32" s="1"/>
  <c r="FU153" i="32" s="1"/>
  <c r="FV153" i="32" s="1"/>
  <c r="DG152" i="32"/>
  <c r="DQ152" i="32"/>
  <c r="DR153" i="32"/>
  <c r="DK153" i="32" s="1"/>
  <c r="DL153" i="32" s="1"/>
  <c r="DM153" i="32" s="1"/>
  <c r="DN153" i="32" s="1"/>
  <c r="LW103" i="32"/>
  <c r="LV104" i="32"/>
  <c r="LL104" i="32" s="1"/>
  <c r="LQ103" i="32"/>
  <c r="LR103" i="32" s="1"/>
  <c r="AY152" i="32"/>
  <c r="LB103" i="32"/>
  <c r="LC103" i="32" s="1"/>
  <c r="LH103" i="32"/>
  <c r="LG104" i="32"/>
  <c r="KW104" i="32" s="1"/>
  <c r="JK103" i="32"/>
  <c r="JL104" i="32"/>
  <c r="JE104" i="32" s="1"/>
  <c r="JF104" i="32" s="1"/>
  <c r="JG104" i="32" s="1"/>
  <c r="JM103" i="32"/>
  <c r="HD153" i="32"/>
  <c r="GW153" i="32" s="1"/>
  <c r="GX153" i="32" s="1"/>
  <c r="GY153" i="32" s="1"/>
  <c r="GZ153" i="32" s="1"/>
  <c r="HC152" i="32"/>
  <c r="HE152" i="32"/>
  <c r="FJ152" i="32"/>
  <c r="FK153" i="32"/>
  <c r="FD153" i="32" s="1"/>
  <c r="FE153" i="32" s="1"/>
  <c r="FF153" i="32" s="1"/>
  <c r="FG153" i="32" s="1"/>
  <c r="FL152" i="32"/>
  <c r="DB152" i="32"/>
  <c r="DC153" i="32"/>
  <c r="CV153" i="32" s="1"/>
  <c r="CW153" i="32" s="1"/>
  <c r="CX153" i="32" s="1"/>
  <c r="CY153" i="32" s="1"/>
  <c r="CN153" i="32"/>
  <c r="CG153" i="32" s="1"/>
  <c r="CH153" i="32" s="1"/>
  <c r="CI153" i="32" s="1"/>
  <c r="CJ153" i="32" s="1"/>
  <c r="CM152" i="32"/>
  <c r="CO152" i="32"/>
  <c r="BK152" i="32"/>
  <c r="IX152" i="32"/>
  <c r="EH152" i="32"/>
  <c r="IG152" i="32"/>
  <c r="IH153" i="32"/>
  <c r="IA153" i="32" s="1"/>
  <c r="IB153" i="32" s="1"/>
  <c r="IC153" i="32" s="1"/>
  <c r="ID153" i="32" s="1"/>
  <c r="HR152" i="32"/>
  <c r="HS153" i="32"/>
  <c r="HL153" i="32" s="1"/>
  <c r="HM153" i="32" s="1"/>
  <c r="HN153" i="32" s="1"/>
  <c r="HO153" i="32" s="1"/>
  <c r="HT152" i="32"/>
  <c r="KR104" i="32"/>
  <c r="KH104" i="32" s="1"/>
  <c r="KS103" i="32"/>
  <c r="KM103" i="32"/>
  <c r="KN103" i="32" s="1"/>
  <c r="KL48" i="33" l="1"/>
  <c r="CA48" i="33"/>
  <c r="EF48" i="33"/>
  <c r="IG49" i="33"/>
  <c r="ED48" i="33"/>
  <c r="IW48" i="33"/>
  <c r="IP49" i="33"/>
  <c r="EK47" i="33"/>
  <c r="LE47" i="33"/>
  <c r="AD49" i="33"/>
  <c r="AZ49" i="33" s="1"/>
  <c r="BV49" i="33" s="1"/>
  <c r="NV49" i="33"/>
  <c r="IT49" i="33" s="1"/>
  <c r="OR48" i="33"/>
  <c r="KC48" i="33"/>
  <c r="KE48" i="33"/>
  <c r="RD47" i="33"/>
  <c r="AK48" i="33"/>
  <c r="BG48" i="33" s="1"/>
  <c r="CC48" i="33" s="1"/>
  <c r="U49" i="33"/>
  <c r="AQ49" i="33" s="1"/>
  <c r="BM49" i="33" s="1"/>
  <c r="FW48" i="33"/>
  <c r="OI48" i="33" s="1"/>
  <c r="NK49" i="33"/>
  <c r="QU48" i="33"/>
  <c r="JR49" i="33"/>
  <c r="JT48" i="33"/>
  <c r="JJ48" i="33"/>
  <c r="JK48" i="33"/>
  <c r="JO48" i="33"/>
  <c r="LV49" i="33"/>
  <c r="V48" i="33"/>
  <c r="AR48" i="33" s="1"/>
  <c r="BN48" i="33" s="1"/>
  <c r="CJ48" i="33" s="1"/>
  <c r="IH48" i="33"/>
  <c r="HP48" i="33"/>
  <c r="RF48" i="33"/>
  <c r="FY48" i="33"/>
  <c r="KX48" i="33"/>
  <c r="QO49" i="33"/>
  <c r="PS49" i="33" s="1"/>
  <c r="MI50" i="33"/>
  <c r="HJ49" i="33"/>
  <c r="PV49" i="33"/>
  <c r="OZ49" i="33" s="1"/>
  <c r="DT49" i="33"/>
  <c r="FL49" i="33" s="1"/>
  <c r="DM48" i="33"/>
  <c r="FE48" i="33" s="1"/>
  <c r="DQ48" i="33"/>
  <c r="FI48" i="33" s="1"/>
  <c r="DV48" i="33"/>
  <c r="FN48" i="33" s="1"/>
  <c r="DL48" i="33"/>
  <c r="FD48" i="33" s="1"/>
  <c r="CW48" i="33"/>
  <c r="NT48" i="33"/>
  <c r="AN154" i="32"/>
  <c r="AO154" i="32" s="1"/>
  <c r="AP154" i="32" s="1"/>
  <c r="AQ154" i="32" s="1"/>
  <c r="AV153" i="32"/>
  <c r="AY153" i="32" s="1"/>
  <c r="IJ154" i="32"/>
  <c r="HZ154" i="32" s="1"/>
  <c r="IE153" i="32"/>
  <c r="IF153" i="32" s="1"/>
  <c r="IM153" i="32"/>
  <c r="IK153" i="32"/>
  <c r="CQ153" i="32"/>
  <c r="CP154" i="32"/>
  <c r="CF154" i="32" s="1"/>
  <c r="CK153" i="32"/>
  <c r="CL153" i="32" s="1"/>
  <c r="CO153" i="32" s="1"/>
  <c r="CS153" i="32"/>
  <c r="JH104" i="32"/>
  <c r="JQ104" i="32"/>
  <c r="FH153" i="32"/>
  <c r="FI153" i="32" s="1"/>
  <c r="FL153" i="32" s="1"/>
  <c r="FP153" i="32"/>
  <c r="FN153" i="32"/>
  <c r="FM154" i="32"/>
  <c r="FC154" i="32" s="1"/>
  <c r="HU154" i="32"/>
  <c r="HK154" i="32" s="1"/>
  <c r="HP153" i="32"/>
  <c r="HQ153" i="32" s="1"/>
  <c r="HT153" i="32" s="1"/>
  <c r="HV153" i="32"/>
  <c r="HX153" i="32"/>
  <c r="DF153" i="32"/>
  <c r="DE154" i="32"/>
  <c r="CU154" i="32" s="1"/>
  <c r="CZ153" i="32"/>
  <c r="DA153" i="32" s="1"/>
  <c r="DH153" i="32"/>
  <c r="DW153" i="32"/>
  <c r="DT154" i="32"/>
  <c r="DJ154" i="32" s="1"/>
  <c r="DU153" i="32"/>
  <c r="DO153" i="32"/>
  <c r="DP153" i="32" s="1"/>
  <c r="KO103" i="32"/>
  <c r="KP104" i="32"/>
  <c r="KI104" i="32" s="1"/>
  <c r="KJ104" i="32" s="1"/>
  <c r="KK104" i="32" s="1"/>
  <c r="KQ103" i="32"/>
  <c r="HW152" i="32"/>
  <c r="BN152" i="32"/>
  <c r="CR152" i="32"/>
  <c r="JP103" i="32"/>
  <c r="LD103" i="32"/>
  <c r="LE104" i="32"/>
  <c r="KX104" i="32" s="1"/>
  <c r="KY104" i="32" s="1"/>
  <c r="KZ104" i="32" s="1"/>
  <c r="LF103" i="32"/>
  <c r="LS103" i="32"/>
  <c r="LT104" i="32"/>
  <c r="LM104" i="32" s="1"/>
  <c r="LN104" i="32" s="1"/>
  <c r="LO104" i="32" s="1"/>
  <c r="LU103" i="32"/>
  <c r="JZ103" i="32"/>
  <c r="KA104" i="32"/>
  <c r="JT104" i="32" s="1"/>
  <c r="JU104" i="32" s="1"/>
  <c r="JV104" i="32" s="1"/>
  <c r="KB103" i="32"/>
  <c r="BX153" i="32"/>
  <c r="BY154" i="32"/>
  <c r="BR154" i="32" s="1"/>
  <c r="BS154" i="32" s="1"/>
  <c r="BT154" i="32" s="1"/>
  <c r="BU154" i="32" s="1"/>
  <c r="BZ153" i="32"/>
  <c r="GB154" i="32"/>
  <c r="FR154" i="32" s="1"/>
  <c r="GC153" i="32"/>
  <c r="GE153" i="32"/>
  <c r="FW153" i="32"/>
  <c r="FX153" i="32" s="1"/>
  <c r="HH152" i="32"/>
  <c r="KZ48" i="33"/>
  <c r="BG153" i="32"/>
  <c r="BH153" i="32" s="1"/>
  <c r="BJ154" i="32" s="1"/>
  <c r="BI153" i="32"/>
  <c r="BL154" i="32"/>
  <c r="BB154" i="32" s="1"/>
  <c r="BM153" i="32"/>
  <c r="BO153" i="32"/>
  <c r="GS152" i="32"/>
  <c r="AF45" i="32"/>
  <c r="Y45" i="32"/>
  <c r="EZ152" i="32"/>
  <c r="EK152" i="32"/>
  <c r="JA152" i="32"/>
  <c r="EX154" i="32"/>
  <c r="EN154" i="32" s="1"/>
  <c r="ES153" i="32"/>
  <c r="ET153" i="32" s="1"/>
  <c r="FA153" i="32"/>
  <c r="EY153" i="32"/>
  <c r="GL153" i="32"/>
  <c r="GM153" i="32" s="1"/>
  <c r="GR153" i="32"/>
  <c r="GQ154" i="32"/>
  <c r="GG154" i="32" s="1"/>
  <c r="GT153" i="32"/>
  <c r="HG153" i="32"/>
  <c r="HF154" i="32"/>
  <c r="GV154" i="32" s="1"/>
  <c r="HI153" i="32"/>
  <c r="HA153" i="32"/>
  <c r="HB153" i="32" s="1"/>
  <c r="HE153" i="32" s="1"/>
  <c r="FO152" i="32"/>
  <c r="IT153" i="32"/>
  <c r="IU153" i="32" s="1"/>
  <c r="JB153" i="32"/>
  <c r="IY154" i="32"/>
  <c r="IO154" i="32" s="1"/>
  <c r="IZ153" i="32"/>
  <c r="EI154" i="32"/>
  <c r="DY154" i="32" s="1"/>
  <c r="EL153" i="32"/>
  <c r="EJ153" i="32"/>
  <c r="ED153" i="32"/>
  <c r="EE153" i="32" s="1"/>
  <c r="ES49" i="33" l="1"/>
  <c r="W49" i="33"/>
  <c r="AH49" i="33"/>
  <c r="BD49" i="33" s="1"/>
  <c r="BZ49" i="33" s="1"/>
  <c r="CV49" i="33" s="1"/>
  <c r="DZ49" i="33"/>
  <c r="KI47" i="33"/>
  <c r="GC47" i="33"/>
  <c r="NM49" i="33"/>
  <c r="NO49" i="33"/>
  <c r="OK48" i="33"/>
  <c r="LM49" i="33"/>
  <c r="KQ49" i="33" s="1"/>
  <c r="MY48" i="33"/>
  <c r="MU48" i="33"/>
  <c r="MT48" i="33"/>
  <c r="NB49" i="33"/>
  <c r="ND48" i="33"/>
  <c r="II49" i="33"/>
  <c r="QW48" i="33"/>
  <c r="FV48" i="33"/>
  <c r="KB48" i="33"/>
  <c r="FX48" i="33"/>
  <c r="KD48" i="33"/>
  <c r="JD48" i="33"/>
  <c r="JQ48" i="33"/>
  <c r="QY48" i="33"/>
  <c r="KT49" i="33"/>
  <c r="HF48" i="33"/>
  <c r="QN48" i="33" s="1"/>
  <c r="PR48" i="33" s="1"/>
  <c r="HA48" i="33"/>
  <c r="HW48" i="33" s="1"/>
  <c r="GW48" i="33"/>
  <c r="LY49" i="33" s="1"/>
  <c r="GV48" i="33"/>
  <c r="QD48" i="33" s="1"/>
  <c r="PH48" i="33" s="1"/>
  <c r="HD49" i="33"/>
  <c r="HZ49" i="33" s="1"/>
  <c r="DF48" i="33"/>
  <c r="EX48" i="33" s="1"/>
  <c r="DS48" i="33"/>
  <c r="FK48" i="33" s="1"/>
  <c r="CR49" i="33"/>
  <c r="CI49" i="33"/>
  <c r="CY48" i="33"/>
  <c r="IR48" i="33"/>
  <c r="AF48" i="33"/>
  <c r="BB48" i="33" s="1"/>
  <c r="BX48" i="33" s="1"/>
  <c r="AS49" i="33"/>
  <c r="BO49" i="33" s="1"/>
  <c r="BC154" i="32"/>
  <c r="BD154" i="32" s="1"/>
  <c r="BE154" i="32" s="1"/>
  <c r="BF154" i="32" s="1"/>
  <c r="HH153" i="32"/>
  <c r="EU153" i="32"/>
  <c r="EV154" i="32"/>
  <c r="EO154" i="32" s="1"/>
  <c r="EP154" i="32" s="1"/>
  <c r="EQ154" i="32" s="1"/>
  <c r="ER154" i="32" s="1"/>
  <c r="KL104" i="32"/>
  <c r="KU104" i="32"/>
  <c r="CA155" i="32"/>
  <c r="BQ155" i="32" s="1"/>
  <c r="CB154" i="32"/>
  <c r="CD154" i="32"/>
  <c r="BV154" i="32"/>
  <c r="BW154" i="32" s="1"/>
  <c r="BZ154" i="32" s="1"/>
  <c r="LY104" i="32"/>
  <c r="LP104" i="32"/>
  <c r="KE103" i="32"/>
  <c r="DQ153" i="32"/>
  <c r="DR154" i="32"/>
  <c r="DK154" i="32" s="1"/>
  <c r="DL154" i="32" s="1"/>
  <c r="DM154" i="32" s="1"/>
  <c r="DN154" i="32" s="1"/>
  <c r="DS153" i="32"/>
  <c r="IV153" i="32"/>
  <c r="IW154" i="32"/>
  <c r="IP154" i="32" s="1"/>
  <c r="IQ154" i="32" s="1"/>
  <c r="IR154" i="32" s="1"/>
  <c r="IS154" i="32" s="1"/>
  <c r="FO153" i="32"/>
  <c r="GN153" i="32"/>
  <c r="GO154" i="32"/>
  <c r="GH154" i="32" s="1"/>
  <c r="GI154" i="32" s="1"/>
  <c r="GJ154" i="32" s="1"/>
  <c r="GK154" i="32" s="1"/>
  <c r="JW104" i="32"/>
  <c r="KF104" i="32"/>
  <c r="EW153" i="32"/>
  <c r="LI103" i="32"/>
  <c r="CR153" i="32"/>
  <c r="DB153" i="32"/>
  <c r="DC154" i="32"/>
  <c r="CV154" i="32" s="1"/>
  <c r="CW154" i="32" s="1"/>
  <c r="CX154" i="32" s="1"/>
  <c r="CY154" i="32" s="1"/>
  <c r="DD153" i="32"/>
  <c r="JN105" i="32"/>
  <c r="JD105" i="32" s="1"/>
  <c r="JI104" i="32"/>
  <c r="JJ104" i="32" s="1"/>
  <c r="JO104" i="32"/>
  <c r="EF153" i="32"/>
  <c r="EG154" i="32"/>
  <c r="DZ154" i="32" s="1"/>
  <c r="EA154" i="32" s="1"/>
  <c r="EB154" i="32" s="1"/>
  <c r="EC154" i="32" s="1"/>
  <c r="HC153" i="32"/>
  <c r="HD154" i="32"/>
  <c r="GW154" i="32" s="1"/>
  <c r="GX154" i="32" s="1"/>
  <c r="GY154" i="32" s="1"/>
  <c r="GZ154" i="32" s="1"/>
  <c r="IX153" i="32"/>
  <c r="EH153" i="32"/>
  <c r="GP153" i="32"/>
  <c r="LA104" i="32"/>
  <c r="LJ104" i="32"/>
  <c r="FY153" i="32"/>
  <c r="FZ154" i="32"/>
  <c r="FS154" i="32" s="1"/>
  <c r="FT154" i="32" s="1"/>
  <c r="FU154" i="32" s="1"/>
  <c r="FV154" i="32" s="1"/>
  <c r="GA153" i="32"/>
  <c r="CC153" i="32"/>
  <c r="LX103" i="32"/>
  <c r="HW153" i="32"/>
  <c r="HS154" i="32"/>
  <c r="HL154" i="32" s="1"/>
  <c r="HM154" i="32" s="1"/>
  <c r="HN154" i="32" s="1"/>
  <c r="HO154" i="32" s="1"/>
  <c r="HR153" i="32"/>
  <c r="IG153" i="32"/>
  <c r="IH154" i="32"/>
  <c r="IA154" i="32" s="1"/>
  <c r="IB154" i="32" s="1"/>
  <c r="IC154" i="32" s="1"/>
  <c r="ID154" i="32" s="1"/>
  <c r="II153" i="32"/>
  <c r="AR154" i="32"/>
  <c r="AS154" i="32" s="1"/>
  <c r="AX154" i="32"/>
  <c r="AW155" i="32"/>
  <c r="AM155" i="32" s="1"/>
  <c r="AZ154" i="32"/>
  <c r="AT154" i="32"/>
  <c r="Z45" i="32"/>
  <c r="AC45" i="32" s="1"/>
  <c r="AE46" i="32"/>
  <c r="AJ45" i="32"/>
  <c r="BK153" i="32"/>
  <c r="KT103" i="32"/>
  <c r="FJ153" i="32"/>
  <c r="FK154" i="32"/>
  <c r="FD154" i="32" s="1"/>
  <c r="FE154" i="32" s="1"/>
  <c r="FF154" i="32" s="1"/>
  <c r="FG154" i="32" s="1"/>
  <c r="CM153" i="32"/>
  <c r="CN154" i="32"/>
  <c r="CG154" i="32" s="1"/>
  <c r="CH154" i="32" s="1"/>
  <c r="CI154" i="32" s="1"/>
  <c r="CJ154" i="32" s="1"/>
  <c r="ER48" i="33" l="1"/>
  <c r="IK49" i="33"/>
  <c r="EH48" i="33"/>
  <c r="OO47" i="33"/>
  <c r="RC47" i="33"/>
  <c r="NS48" i="33"/>
  <c r="AA49" i="33"/>
  <c r="AW49" i="33" s="1"/>
  <c r="BS49" i="33" s="1"/>
  <c r="Y49" i="33"/>
  <c r="AU49" i="33" s="1"/>
  <c r="BQ49" i="33" s="1"/>
  <c r="IM49" i="33"/>
  <c r="QV48" i="33"/>
  <c r="OH48" i="33"/>
  <c r="QX48" i="33"/>
  <c r="OJ48" i="33"/>
  <c r="GK49" i="33"/>
  <c r="OW49" i="33" s="1"/>
  <c r="NA48" i="33"/>
  <c r="MN48" i="33"/>
  <c r="NL49" i="33"/>
  <c r="FR49" i="33"/>
  <c r="JX49" i="33"/>
  <c r="JL49" i="33"/>
  <c r="JP49" i="33"/>
  <c r="JS48" i="33"/>
  <c r="JC49" i="33"/>
  <c r="HS48" i="33"/>
  <c r="MC49" i="33"/>
  <c r="IB48" i="33"/>
  <c r="MH49" i="33"/>
  <c r="QL49" i="33"/>
  <c r="PP49" i="33" s="1"/>
  <c r="QI48" i="33"/>
  <c r="PM48" i="33" s="1"/>
  <c r="MF50" i="33"/>
  <c r="LX49" i="33"/>
  <c r="QE48" i="33"/>
  <c r="PI48" i="33" s="1"/>
  <c r="LB48" i="33"/>
  <c r="HR48" i="33"/>
  <c r="HC48" i="33"/>
  <c r="ME49" i="33" s="1"/>
  <c r="GP48" i="33"/>
  <c r="LR49" i="33" s="1"/>
  <c r="DE49" i="33"/>
  <c r="EW49" i="33" s="1"/>
  <c r="DN49" i="33"/>
  <c r="FF49" i="33" s="1"/>
  <c r="DR49" i="33"/>
  <c r="FJ49" i="33" s="1"/>
  <c r="DU48" i="33"/>
  <c r="FM48" i="33" s="1"/>
  <c r="CK49" i="33"/>
  <c r="CT48" i="33"/>
  <c r="LL48" i="33"/>
  <c r="NN49" i="33"/>
  <c r="CS154" i="32"/>
  <c r="CP155" i="32"/>
  <c r="CF155" i="32" s="1"/>
  <c r="CK154" i="32"/>
  <c r="CL154" i="32" s="1"/>
  <c r="CQ154" i="32"/>
  <c r="FH154" i="32"/>
  <c r="FI154" i="32" s="1"/>
  <c r="FN154" i="32"/>
  <c r="FP154" i="32"/>
  <c r="FM155" i="32"/>
  <c r="FC155" i="32" s="1"/>
  <c r="GQ155" i="32"/>
  <c r="GG155" i="32" s="1"/>
  <c r="GR154" i="32"/>
  <c r="GL154" i="32"/>
  <c r="GM154" i="32" s="1"/>
  <c r="GP154" i="32" s="1"/>
  <c r="GT154" i="32"/>
  <c r="HF155" i="32"/>
  <c r="GV155" i="32" s="1"/>
  <c r="HG154" i="32"/>
  <c r="HA154" i="32"/>
  <c r="HB154" i="32" s="1"/>
  <c r="HI154" i="32"/>
  <c r="EI155" i="32"/>
  <c r="DY155" i="32" s="1"/>
  <c r="EL154" i="32"/>
  <c r="ED154" i="32"/>
  <c r="EE154" i="32" s="1"/>
  <c r="EH154" i="32" s="1"/>
  <c r="EJ154" i="32"/>
  <c r="GB155" i="32"/>
  <c r="FR155" i="32" s="1"/>
  <c r="GC154" i="32"/>
  <c r="FW154" i="32"/>
  <c r="FX154" i="32" s="1"/>
  <c r="GA154" i="32" s="1"/>
  <c r="GE154" i="32"/>
  <c r="IM154" i="32"/>
  <c r="IE154" i="32"/>
  <c r="IF154" i="32" s="1"/>
  <c r="II154" i="32" s="1"/>
  <c r="IJ155" i="32"/>
  <c r="HZ155" i="32" s="1"/>
  <c r="IK154" i="32"/>
  <c r="BN153" i="32"/>
  <c r="AU155" i="32"/>
  <c r="AN155" i="32" s="1"/>
  <c r="AO155" i="32" s="1"/>
  <c r="AP155" i="32" s="1"/>
  <c r="AQ155" i="32" s="1"/>
  <c r="AV154" i="32"/>
  <c r="DE155" i="32"/>
  <c r="CU155" i="32" s="1"/>
  <c r="DH154" i="32"/>
  <c r="CZ154" i="32"/>
  <c r="DA154" i="32" s="1"/>
  <c r="DD154" i="32" s="1"/>
  <c r="DF154" i="32"/>
  <c r="JK104" i="32"/>
  <c r="JL105" i="32"/>
  <c r="JE105" i="32" s="1"/>
  <c r="JF105" i="32" s="1"/>
  <c r="JG105" i="32" s="1"/>
  <c r="JM104" i="32"/>
  <c r="IZ154" i="32"/>
  <c r="IY155" i="32"/>
  <c r="IO155" i="32" s="1"/>
  <c r="IT154" i="32"/>
  <c r="IU154" i="32" s="1"/>
  <c r="IX154" i="32" s="1"/>
  <c r="JB154" i="32"/>
  <c r="DU154" i="32"/>
  <c r="DT155" i="32"/>
  <c r="DJ155" i="32" s="1"/>
  <c r="DO154" i="32"/>
  <c r="DP154" i="32" s="1"/>
  <c r="DS154" i="32" s="1"/>
  <c r="DW154" i="32"/>
  <c r="EK153" i="32"/>
  <c r="JX104" i="32"/>
  <c r="JY104" i="32" s="1"/>
  <c r="KD104" i="32"/>
  <c r="KC105" i="32"/>
  <c r="JS105" i="32" s="1"/>
  <c r="BX154" i="32"/>
  <c r="BY155" i="32"/>
  <c r="BR155" i="32" s="1"/>
  <c r="BS155" i="32" s="1"/>
  <c r="BT155" i="32" s="1"/>
  <c r="BU155" i="32" s="1"/>
  <c r="LB104" i="32"/>
  <c r="LC104" i="32" s="1"/>
  <c r="LG105" i="32"/>
  <c r="KW105" i="32" s="1"/>
  <c r="LH104" i="32"/>
  <c r="JA153" i="32"/>
  <c r="DG153" i="32"/>
  <c r="BM154" i="32"/>
  <c r="BO154" i="32"/>
  <c r="BL155" i="32"/>
  <c r="BB155" i="32" s="1"/>
  <c r="BG154" i="32"/>
  <c r="BH154" i="32" s="1"/>
  <c r="BJ155" i="32" s="1"/>
  <c r="BI154" i="32"/>
  <c r="EX155" i="32"/>
  <c r="EN155" i="32" s="1"/>
  <c r="EY154" i="32"/>
  <c r="ES154" i="32"/>
  <c r="ET154" i="32" s="1"/>
  <c r="EW154" i="32" s="1"/>
  <c r="FA154" i="32"/>
  <c r="KM104" i="32"/>
  <c r="KN104" i="32" s="1"/>
  <c r="KS104" i="32"/>
  <c r="KR105" i="32"/>
  <c r="KH105" i="32" s="1"/>
  <c r="HV154" i="32"/>
  <c r="HP154" i="32"/>
  <c r="HQ154" i="32" s="1"/>
  <c r="HU155" i="32"/>
  <c r="HK155" i="32" s="1"/>
  <c r="HX154" i="32"/>
  <c r="AI45" i="32"/>
  <c r="IL153" i="32"/>
  <c r="CC154" i="32"/>
  <c r="GD153" i="32"/>
  <c r="GS153" i="32"/>
  <c r="EZ153" i="32"/>
  <c r="DV153" i="32"/>
  <c r="LV105" i="32"/>
  <c r="LL105" i="32" s="1"/>
  <c r="LQ104" i="32"/>
  <c r="LR104" i="32" s="1"/>
  <c r="LW104" i="32"/>
  <c r="EI48" i="33" l="1"/>
  <c r="EP49" i="33"/>
  <c r="EM48" i="33"/>
  <c r="X49" i="33"/>
  <c r="AT49" i="33" s="1"/>
  <c r="BP49" i="33" s="1"/>
  <c r="CL49" i="33" s="1"/>
  <c r="AE48" i="33"/>
  <c r="BA48" i="33" s="1"/>
  <c r="IQ48" i="33"/>
  <c r="QR49" i="33"/>
  <c r="OD49" i="33"/>
  <c r="IJ49" i="33"/>
  <c r="OA50" i="33"/>
  <c r="RK49" i="33"/>
  <c r="MZ49" i="33"/>
  <c r="MV49" i="33"/>
  <c r="MM49" i="33"/>
  <c r="HE48" i="33"/>
  <c r="IA48" i="33" s="1"/>
  <c r="NH50" i="33"/>
  <c r="KF48" i="33"/>
  <c r="GJ48" i="33"/>
  <c r="KP48" i="33"/>
  <c r="NC48" i="33"/>
  <c r="JN48" i="33"/>
  <c r="JE49" i="33"/>
  <c r="LG48" i="33"/>
  <c r="LJ49" i="33"/>
  <c r="FZ48" i="33"/>
  <c r="OL48" i="33" s="1"/>
  <c r="LC48" i="33"/>
  <c r="QK48" i="33"/>
  <c r="PO48" i="33" s="1"/>
  <c r="HY48" i="33"/>
  <c r="HB49" i="33"/>
  <c r="HX49" i="33" s="1"/>
  <c r="GO49" i="33"/>
  <c r="HK49" i="33" s="1"/>
  <c r="HL48" i="33"/>
  <c r="PX48" i="33"/>
  <c r="PB48" i="33" s="1"/>
  <c r="GX49" i="33"/>
  <c r="LZ50" i="33" s="1"/>
  <c r="DP48" i="33"/>
  <c r="FH48" i="33" s="1"/>
  <c r="DG49" i="33"/>
  <c r="EY49" i="33" s="1"/>
  <c r="CM49" i="33"/>
  <c r="CO49" i="33"/>
  <c r="IL49" i="33"/>
  <c r="Z49" i="33"/>
  <c r="AV49" i="33" s="1"/>
  <c r="CA156" i="32"/>
  <c r="BQ156" i="32" s="1"/>
  <c r="BV155" i="32"/>
  <c r="BW155" i="32" s="1"/>
  <c r="CD155" i="32"/>
  <c r="CB155" i="32"/>
  <c r="EZ154" i="32"/>
  <c r="LS104" i="32"/>
  <c r="LT105" i="32"/>
  <c r="LM105" i="32" s="1"/>
  <c r="LN105" i="32" s="1"/>
  <c r="LO105" i="32" s="1"/>
  <c r="LU104" i="32"/>
  <c r="GD154" i="32"/>
  <c r="IL154" i="32"/>
  <c r="DV154" i="32"/>
  <c r="GS154" i="32"/>
  <c r="AD45" i="32"/>
  <c r="AG46" i="32"/>
  <c r="BC155" i="32"/>
  <c r="BD155" i="32" s="1"/>
  <c r="BE155" i="32" s="1"/>
  <c r="BF155" i="32" s="1"/>
  <c r="AX155" i="32"/>
  <c r="AR155" i="32"/>
  <c r="AS155" i="32" s="1"/>
  <c r="AU156" i="32" s="1"/>
  <c r="AT155" i="32"/>
  <c r="AW156" i="32"/>
  <c r="AM156" i="32" s="1"/>
  <c r="AZ155" i="32"/>
  <c r="JZ104" i="32"/>
  <c r="KA105" i="32"/>
  <c r="JT105" i="32" s="1"/>
  <c r="JU105" i="32" s="1"/>
  <c r="JV105" i="32" s="1"/>
  <c r="KB104" i="32"/>
  <c r="EK154" i="32"/>
  <c r="JP104" i="32"/>
  <c r="IG154" i="32"/>
  <c r="IH155" i="32"/>
  <c r="IA155" i="32" s="1"/>
  <c r="IB155" i="32" s="1"/>
  <c r="IC155" i="32" s="1"/>
  <c r="ID155" i="32" s="1"/>
  <c r="FY154" i="32"/>
  <c r="FZ155" i="32"/>
  <c r="FS155" i="32" s="1"/>
  <c r="FT155" i="32" s="1"/>
  <c r="FU155" i="32" s="1"/>
  <c r="FV155" i="32" s="1"/>
  <c r="EF154" i="32"/>
  <c r="EG155" i="32"/>
  <c r="DZ155" i="32" s="1"/>
  <c r="EA155" i="32" s="1"/>
  <c r="EB155" i="32" s="1"/>
  <c r="EC155" i="32" s="1"/>
  <c r="HC154" i="32"/>
  <c r="HD155" i="32"/>
  <c r="GW155" i="32" s="1"/>
  <c r="GX155" i="32" s="1"/>
  <c r="GY155" i="32" s="1"/>
  <c r="GZ155" i="32" s="1"/>
  <c r="HE154" i="32"/>
  <c r="GN154" i="32"/>
  <c r="GO155" i="32"/>
  <c r="GH155" i="32" s="1"/>
  <c r="GI155" i="32" s="1"/>
  <c r="GJ155" i="32" s="1"/>
  <c r="GK155" i="32" s="1"/>
  <c r="CM154" i="32"/>
  <c r="CN155" i="32"/>
  <c r="CG155" i="32" s="1"/>
  <c r="CH155" i="32" s="1"/>
  <c r="CI155" i="32" s="1"/>
  <c r="CJ155" i="32" s="1"/>
  <c r="CO154" i="32"/>
  <c r="KO104" i="32"/>
  <c r="KP105" i="32"/>
  <c r="KI105" i="32" s="1"/>
  <c r="KJ105" i="32" s="1"/>
  <c r="KK105" i="32" s="1"/>
  <c r="KQ104" i="32"/>
  <c r="DG154" i="32"/>
  <c r="JA154" i="32"/>
  <c r="LD104" i="32"/>
  <c r="LE105" i="32"/>
  <c r="KX105" i="32" s="1"/>
  <c r="KY105" i="32" s="1"/>
  <c r="KZ105" i="32" s="1"/>
  <c r="LF104" i="32"/>
  <c r="JQ105" i="32"/>
  <c r="JH105" i="32"/>
  <c r="IV154" i="32"/>
  <c r="IW155" i="32"/>
  <c r="IP155" i="32" s="1"/>
  <c r="IQ155" i="32" s="1"/>
  <c r="IR155" i="32" s="1"/>
  <c r="IS155" i="32" s="1"/>
  <c r="AY154" i="32"/>
  <c r="BK154" i="32"/>
  <c r="HR154" i="32"/>
  <c r="HS155" i="32"/>
  <c r="HL155" i="32" s="1"/>
  <c r="HM155" i="32" s="1"/>
  <c r="HN155" i="32" s="1"/>
  <c r="HO155" i="32" s="1"/>
  <c r="HT154" i="32"/>
  <c r="EU154" i="32"/>
  <c r="EV155" i="32"/>
  <c r="EO155" i="32" s="1"/>
  <c r="EP155" i="32" s="1"/>
  <c r="EQ155" i="32" s="1"/>
  <c r="ER155" i="32" s="1"/>
  <c r="DQ154" i="32"/>
  <c r="DR155" i="32"/>
  <c r="DK155" i="32" s="1"/>
  <c r="DL155" i="32" s="1"/>
  <c r="DM155" i="32" s="1"/>
  <c r="DN155" i="32" s="1"/>
  <c r="DB154" i="32"/>
  <c r="DC155" i="32"/>
  <c r="CV155" i="32" s="1"/>
  <c r="CW155" i="32" s="1"/>
  <c r="CX155" i="32" s="1"/>
  <c r="CY155" i="32" s="1"/>
  <c r="FJ154" i="32"/>
  <c r="FK155" i="32"/>
  <c r="FD155" i="32" s="1"/>
  <c r="FE155" i="32" s="1"/>
  <c r="FF155" i="32" s="1"/>
  <c r="FG155" i="32" s="1"/>
  <c r="FL154" i="32"/>
  <c r="BW48" i="33" l="1"/>
  <c r="CS48" i="33" s="1"/>
  <c r="EB48" i="33"/>
  <c r="EO48" i="33"/>
  <c r="T50" i="33"/>
  <c r="AP50" i="33" s="1"/>
  <c r="BL50" i="33" s="1"/>
  <c r="IY50" i="33"/>
  <c r="AM50" i="33"/>
  <c r="BI50" i="33" s="1"/>
  <c r="CE50" i="33" s="1"/>
  <c r="DA50" i="33" s="1"/>
  <c r="NZ49" i="33"/>
  <c r="AL49" i="33" s="1"/>
  <c r="OV48" i="33"/>
  <c r="LI48" i="33"/>
  <c r="KM48" i="33" s="1"/>
  <c r="IF50" i="33"/>
  <c r="QM48" i="33"/>
  <c r="PQ48" i="33" s="1"/>
  <c r="RJ48" i="33"/>
  <c r="MG49" i="33"/>
  <c r="MO49" i="33"/>
  <c r="MX48" i="33"/>
  <c r="GA48" i="33"/>
  <c r="OM48" i="33" s="1"/>
  <c r="KG48" i="33"/>
  <c r="GH49" i="33"/>
  <c r="KN49" i="33"/>
  <c r="GE48" i="33"/>
  <c r="KK48" i="33"/>
  <c r="JF49" i="33"/>
  <c r="JG49" i="33"/>
  <c r="JI49" i="33"/>
  <c r="NP49" i="33"/>
  <c r="QZ48" i="33"/>
  <c r="QJ49" i="33"/>
  <c r="PN49" i="33" s="1"/>
  <c r="MD50" i="33"/>
  <c r="QF49" i="33"/>
  <c r="PJ49" i="33" s="1"/>
  <c r="HT49" i="33"/>
  <c r="LQ50" i="33"/>
  <c r="GQ49" i="33"/>
  <c r="PY49" i="33" s="1"/>
  <c r="PC49" i="33" s="1"/>
  <c r="PW49" i="33"/>
  <c r="PA49" i="33" s="1"/>
  <c r="GZ48" i="33"/>
  <c r="MB49" i="33" s="1"/>
  <c r="KV48" i="33"/>
  <c r="DI49" i="33"/>
  <c r="FA49" i="33" s="1"/>
  <c r="DH49" i="33"/>
  <c r="EZ49" i="33" s="1"/>
  <c r="DK49" i="33"/>
  <c r="FC49" i="33" s="1"/>
  <c r="BR49" i="33"/>
  <c r="AV155" i="32"/>
  <c r="AY155" i="32" s="1"/>
  <c r="AN156" i="32"/>
  <c r="AO156" i="32" s="1"/>
  <c r="AP156" i="32" s="1"/>
  <c r="AQ156" i="32" s="1"/>
  <c r="DF155" i="32"/>
  <c r="CZ155" i="32"/>
  <c r="DA155" i="32" s="1"/>
  <c r="DH155" i="32"/>
  <c r="DE156" i="32"/>
  <c r="CU156" i="32" s="1"/>
  <c r="FM156" i="32"/>
  <c r="FC156" i="32" s="1"/>
  <c r="FN155" i="32"/>
  <c r="FH155" i="32"/>
  <c r="FI155" i="32" s="1"/>
  <c r="FL155" i="32" s="1"/>
  <c r="FP155" i="32"/>
  <c r="HU156" i="32"/>
  <c r="HK156" i="32" s="1"/>
  <c r="HP155" i="32"/>
  <c r="HQ155" i="32" s="1"/>
  <c r="HT155" i="32" s="1"/>
  <c r="HX155" i="32"/>
  <c r="HV155" i="32"/>
  <c r="IK155" i="32"/>
  <c r="IE155" i="32"/>
  <c r="IF155" i="32" s="1"/>
  <c r="IM155" i="32"/>
  <c r="IJ156" i="32"/>
  <c r="HZ156" i="32" s="1"/>
  <c r="DU155" i="32"/>
  <c r="DT156" i="32"/>
  <c r="DJ156" i="32" s="1"/>
  <c r="DW155" i="32"/>
  <c r="DO155" i="32"/>
  <c r="DP155" i="32" s="1"/>
  <c r="EX156" i="32"/>
  <c r="EN156" i="32" s="1"/>
  <c r="FA155" i="32"/>
  <c r="ES155" i="32"/>
  <c r="ET155" i="32" s="1"/>
  <c r="EY155" i="32"/>
  <c r="LA105" i="32"/>
  <c r="LJ105" i="32"/>
  <c r="KL105" i="32"/>
  <c r="KU105" i="32"/>
  <c r="EI156" i="32"/>
  <c r="DY156" i="32" s="1"/>
  <c r="ED155" i="32"/>
  <c r="EE155" i="32" s="1"/>
  <c r="EJ155" i="32"/>
  <c r="EL155" i="32"/>
  <c r="GB156" i="32"/>
  <c r="FR156" i="32" s="1"/>
  <c r="GE155" i="32"/>
  <c r="FW155" i="32"/>
  <c r="FX155" i="32" s="1"/>
  <c r="GC155" i="32"/>
  <c r="BN154" i="32"/>
  <c r="HH154" i="32"/>
  <c r="KT104" i="32"/>
  <c r="AA46" i="32"/>
  <c r="S46" i="32"/>
  <c r="T46" i="32" s="1"/>
  <c r="LX104" i="32"/>
  <c r="JN106" i="32"/>
  <c r="JD106" i="32" s="1"/>
  <c r="JO105" i="32"/>
  <c r="JI105" i="32"/>
  <c r="JJ105" i="32" s="1"/>
  <c r="FO154" i="32"/>
  <c r="HG155" i="32"/>
  <c r="HA155" i="32"/>
  <c r="HB155" i="32" s="1"/>
  <c r="HF156" i="32"/>
  <c r="GV156" i="32" s="1"/>
  <c r="HI155" i="32"/>
  <c r="JW105" i="32"/>
  <c r="KF105" i="32"/>
  <c r="LI104" i="32"/>
  <c r="KE104" i="32"/>
  <c r="BM155" i="32"/>
  <c r="BO155" i="32"/>
  <c r="BL156" i="32"/>
  <c r="BB156" i="32" s="1"/>
  <c r="BG155" i="32"/>
  <c r="BH155" i="32" s="1"/>
  <c r="BJ156" i="32" s="1"/>
  <c r="BI155" i="32"/>
  <c r="BX155" i="32"/>
  <c r="BY156" i="32"/>
  <c r="BR156" i="32" s="1"/>
  <c r="BS156" i="32" s="1"/>
  <c r="BT156" i="32" s="1"/>
  <c r="BU156" i="32" s="1"/>
  <c r="BZ155" i="32"/>
  <c r="GQ156" i="32"/>
  <c r="GG156" i="32" s="1"/>
  <c r="GR155" i="32"/>
  <c r="GT155" i="32"/>
  <c r="GL155" i="32"/>
  <c r="GM155" i="32" s="1"/>
  <c r="IY156" i="32"/>
  <c r="IO156" i="32" s="1"/>
  <c r="IZ155" i="32"/>
  <c r="IT155" i="32"/>
  <c r="IU155" i="32" s="1"/>
  <c r="JB155" i="32"/>
  <c r="HW154" i="32"/>
  <c r="CK155" i="32"/>
  <c r="CL155" i="32" s="1"/>
  <c r="CO155" i="32" s="1"/>
  <c r="CQ155" i="32"/>
  <c r="CS155" i="32"/>
  <c r="CP156" i="32"/>
  <c r="CF156" i="32" s="1"/>
  <c r="LP105" i="32"/>
  <c r="LY105" i="32"/>
  <c r="CR154" i="32"/>
  <c r="JM48" i="33" l="1"/>
  <c r="DO48" i="33"/>
  <c r="FG48" i="33" s="1"/>
  <c r="EC49" i="33"/>
  <c r="EN49" i="33"/>
  <c r="EA49" i="33"/>
  <c r="EQ48" i="33"/>
  <c r="IX49" i="33"/>
  <c r="EJ49" i="33"/>
  <c r="AB49" i="33"/>
  <c r="AX49" i="33" s="1"/>
  <c r="BT49" i="33" s="1"/>
  <c r="RE48" i="33"/>
  <c r="OQ48" i="33"/>
  <c r="NX50" i="33"/>
  <c r="OT49" i="33"/>
  <c r="GG48" i="33"/>
  <c r="OS48" i="33" s="1"/>
  <c r="NQ49" i="33"/>
  <c r="LK48" i="33"/>
  <c r="KO48" i="33" s="1"/>
  <c r="JZ48" i="33"/>
  <c r="MS49" i="33"/>
  <c r="MP49" i="33"/>
  <c r="MQ49" i="33"/>
  <c r="NU49" i="33"/>
  <c r="RA48" i="33"/>
  <c r="RH49" i="33"/>
  <c r="IN49" i="33"/>
  <c r="JU50" i="33"/>
  <c r="LD49" i="33"/>
  <c r="FT48" i="33"/>
  <c r="OF48" i="33" s="1"/>
  <c r="KU49" i="33"/>
  <c r="LH49" i="33"/>
  <c r="HM49" i="33"/>
  <c r="LS50" i="33"/>
  <c r="QH48" i="33"/>
  <c r="PL48" i="33" s="1"/>
  <c r="HV48" i="33"/>
  <c r="GU49" i="33"/>
  <c r="HQ49" i="33" s="1"/>
  <c r="GR49" i="33"/>
  <c r="LT50" i="33" s="1"/>
  <c r="GS49" i="33"/>
  <c r="LU50" i="33" s="1"/>
  <c r="DW50" i="33"/>
  <c r="FO50" i="33" s="1"/>
  <c r="CH50" i="33"/>
  <c r="CN49" i="33"/>
  <c r="BH49" i="33"/>
  <c r="CD49" i="33" s="1"/>
  <c r="KW49" i="33"/>
  <c r="U46" i="32"/>
  <c r="V46" i="32" s="1"/>
  <c r="AB46" i="32" s="1"/>
  <c r="BK155" i="32"/>
  <c r="BN155" i="32" s="1"/>
  <c r="HC155" i="32"/>
  <c r="HD156" i="32"/>
  <c r="GW156" i="32" s="1"/>
  <c r="GX156" i="32" s="1"/>
  <c r="GY156" i="32" s="1"/>
  <c r="GZ156" i="32" s="1"/>
  <c r="DQ155" i="32"/>
  <c r="DR156" i="32"/>
  <c r="DK156" i="32" s="1"/>
  <c r="DL156" i="32" s="1"/>
  <c r="DM156" i="32" s="1"/>
  <c r="DN156" i="32" s="1"/>
  <c r="DS155" i="32"/>
  <c r="JK105" i="32"/>
  <c r="JL106" i="32"/>
  <c r="JE106" i="32" s="1"/>
  <c r="JF106" i="32" s="1"/>
  <c r="JG106" i="32" s="1"/>
  <c r="JM105" i="32"/>
  <c r="HW155" i="32"/>
  <c r="BC156" i="32"/>
  <c r="BD156" i="32" s="1"/>
  <c r="BE156" i="32" s="1"/>
  <c r="BF156" i="32" s="1"/>
  <c r="AX156" i="32"/>
  <c r="AT156" i="32"/>
  <c r="AZ156" i="32"/>
  <c r="AW157" i="32"/>
  <c r="AM157" i="32" s="1"/>
  <c r="AR156" i="32"/>
  <c r="AS156" i="32" s="1"/>
  <c r="KD105" i="32"/>
  <c r="KC106" i="32"/>
  <c r="JS106" i="32" s="1"/>
  <c r="JX105" i="32"/>
  <c r="JY105" i="32" s="1"/>
  <c r="KM105" i="32"/>
  <c r="KN105" i="32" s="1"/>
  <c r="KS105" i="32"/>
  <c r="KR106" i="32"/>
  <c r="KH106" i="32" s="1"/>
  <c r="EU155" i="32"/>
  <c r="EV156" i="32"/>
  <c r="EO156" i="32" s="1"/>
  <c r="EP156" i="32" s="1"/>
  <c r="EQ156" i="32" s="1"/>
  <c r="ER156" i="32" s="1"/>
  <c r="EW155" i="32"/>
  <c r="FJ155" i="32"/>
  <c r="FK156" i="32"/>
  <c r="FD156" i="32" s="1"/>
  <c r="FE156" i="32" s="1"/>
  <c r="FF156" i="32" s="1"/>
  <c r="FG156" i="32" s="1"/>
  <c r="CB156" i="32"/>
  <c r="CA157" i="32"/>
  <c r="BQ157" i="32" s="1"/>
  <c r="BV156" i="32"/>
  <c r="BW156" i="32" s="1"/>
  <c r="BZ156" i="32" s="1"/>
  <c r="CD156" i="32"/>
  <c r="LQ105" i="32"/>
  <c r="LR105" i="32" s="1"/>
  <c r="LV106" i="32"/>
  <c r="LL106" i="32" s="1"/>
  <c r="LW105" i="32"/>
  <c r="GN155" i="32"/>
  <c r="GO156" i="32"/>
  <c r="GH156" i="32" s="1"/>
  <c r="GI156" i="32" s="1"/>
  <c r="GJ156" i="32" s="1"/>
  <c r="GK156" i="32" s="1"/>
  <c r="GP155" i="32"/>
  <c r="CC155" i="32"/>
  <c r="HE155" i="32"/>
  <c r="FY155" i="32"/>
  <c r="FZ156" i="32"/>
  <c r="FS156" i="32" s="1"/>
  <c r="FT156" i="32" s="1"/>
  <c r="FU156" i="32" s="1"/>
  <c r="FV156" i="32" s="1"/>
  <c r="GA155" i="32"/>
  <c r="IG155" i="32"/>
  <c r="IH156" i="32"/>
  <c r="IA156" i="32" s="1"/>
  <c r="IB156" i="32" s="1"/>
  <c r="IC156" i="32" s="1"/>
  <c r="ID156" i="32" s="1"/>
  <c r="II155" i="32"/>
  <c r="HS156" i="32"/>
  <c r="HL156" i="32" s="1"/>
  <c r="HM156" i="32" s="1"/>
  <c r="HN156" i="32" s="1"/>
  <c r="HO156" i="32" s="1"/>
  <c r="HR155" i="32"/>
  <c r="DC156" i="32"/>
  <c r="CV156" i="32" s="1"/>
  <c r="CW156" i="32" s="1"/>
  <c r="CX156" i="32" s="1"/>
  <c r="CY156" i="32" s="1"/>
  <c r="DB155" i="32"/>
  <c r="DD155" i="32"/>
  <c r="CR155" i="32"/>
  <c r="CM155" i="32"/>
  <c r="CN156" i="32"/>
  <c r="CG156" i="32" s="1"/>
  <c r="CH156" i="32" s="1"/>
  <c r="CI156" i="32" s="1"/>
  <c r="CJ156" i="32" s="1"/>
  <c r="IV155" i="32"/>
  <c r="IW156" i="32"/>
  <c r="IP156" i="32" s="1"/>
  <c r="IQ156" i="32" s="1"/>
  <c r="IR156" i="32" s="1"/>
  <c r="IS156" i="32" s="1"/>
  <c r="IX155" i="32"/>
  <c r="FO155" i="32"/>
  <c r="EF155" i="32"/>
  <c r="EG156" i="32"/>
  <c r="DZ156" i="32" s="1"/>
  <c r="EA156" i="32" s="1"/>
  <c r="EB156" i="32" s="1"/>
  <c r="EC156" i="32" s="1"/>
  <c r="EH155" i="32"/>
  <c r="LG106" i="32"/>
  <c r="KW106" i="32" s="1"/>
  <c r="LB105" i="32"/>
  <c r="LC105" i="32" s="1"/>
  <c r="LH105" i="32"/>
  <c r="MW48" i="33" l="1"/>
  <c r="GY48" i="33"/>
  <c r="AG49" i="33"/>
  <c r="BC49" i="33" s="1"/>
  <c r="BY49" i="33" s="1"/>
  <c r="AJ50" i="33"/>
  <c r="BF50" i="33" s="1"/>
  <c r="CB50" i="33" s="1"/>
  <c r="CX50" i="33" s="1"/>
  <c r="AC49" i="33"/>
  <c r="AY49" i="33" s="1"/>
  <c r="BU49" i="33" s="1"/>
  <c r="EL48" i="33"/>
  <c r="RG48" i="33"/>
  <c r="IV50" i="33"/>
  <c r="IO49" i="33"/>
  <c r="GI48" i="33"/>
  <c r="OU48" i="33" s="1"/>
  <c r="NW49" i="33"/>
  <c r="NE50" i="33"/>
  <c r="KL49" i="33"/>
  <c r="IS49" i="33"/>
  <c r="FU49" i="33"/>
  <c r="OG49" i="33" s="1"/>
  <c r="KA49" i="33"/>
  <c r="FS49" i="33"/>
  <c r="OE49" i="33" s="1"/>
  <c r="JY49" i="33"/>
  <c r="GB49" i="33"/>
  <c r="ON49" i="33" s="1"/>
  <c r="KH49" i="33"/>
  <c r="JB50" i="33"/>
  <c r="JH49" i="33"/>
  <c r="NJ49" i="33"/>
  <c r="QA49" i="33"/>
  <c r="PE49" i="33" s="1"/>
  <c r="LF48" i="33"/>
  <c r="QT48" i="33"/>
  <c r="GF49" i="33"/>
  <c r="OR49" i="33" s="1"/>
  <c r="PZ49" i="33"/>
  <c r="PD49" i="33" s="1"/>
  <c r="QC49" i="33"/>
  <c r="PG49" i="33" s="1"/>
  <c r="HN49" i="33"/>
  <c r="HO49" i="33"/>
  <c r="HG50" i="33"/>
  <c r="QO50" i="33" s="1"/>
  <c r="PS50" i="33" s="1"/>
  <c r="LW50" i="33"/>
  <c r="DJ49" i="33"/>
  <c r="FB49" i="33" s="1"/>
  <c r="DD50" i="33"/>
  <c r="EV50" i="33" s="1"/>
  <c r="CZ49" i="33"/>
  <c r="CP49" i="33"/>
  <c r="W46" i="32"/>
  <c r="X46" i="32" s="1"/>
  <c r="IT156" i="32"/>
  <c r="IU156" i="32" s="1"/>
  <c r="IX156" i="32" s="1"/>
  <c r="JB156" i="32"/>
  <c r="IY157" i="32"/>
  <c r="IO157" i="32" s="1"/>
  <c r="IZ156" i="32"/>
  <c r="CK156" i="32"/>
  <c r="CL156" i="32" s="1"/>
  <c r="CS156" i="32"/>
  <c r="CQ156" i="32"/>
  <c r="CP157" i="32"/>
  <c r="CF157" i="32" s="1"/>
  <c r="EI157" i="32"/>
  <c r="DY157" i="32" s="1"/>
  <c r="ED156" i="32"/>
  <c r="EE156" i="32" s="1"/>
  <c r="EH156" i="32" s="1"/>
  <c r="EL156" i="32"/>
  <c r="EJ156" i="32"/>
  <c r="CZ156" i="32"/>
  <c r="DA156" i="32" s="1"/>
  <c r="DD156" i="32" s="1"/>
  <c r="DF156" i="32"/>
  <c r="DE157" i="32"/>
  <c r="CU157" i="32" s="1"/>
  <c r="DH156" i="32"/>
  <c r="GC156" i="32"/>
  <c r="GB157" i="32"/>
  <c r="FR157" i="32" s="1"/>
  <c r="FW156" i="32"/>
  <c r="FX156" i="32" s="1"/>
  <c r="GA156" i="32" s="1"/>
  <c r="GE156" i="32"/>
  <c r="GQ157" i="32"/>
  <c r="GG157" i="32" s="1"/>
  <c r="GT156" i="32"/>
  <c r="GL156" i="32"/>
  <c r="GM156" i="32" s="1"/>
  <c r="GP156" i="32" s="1"/>
  <c r="GR156" i="32"/>
  <c r="IM156" i="32"/>
  <c r="IJ157" i="32"/>
  <c r="HZ157" i="32" s="1"/>
  <c r="IE156" i="32"/>
  <c r="IF156" i="32" s="1"/>
  <c r="II156" i="32" s="1"/>
  <c r="IK156" i="32"/>
  <c r="EY156" i="32"/>
  <c r="EX157" i="32"/>
  <c r="EN157" i="32" s="1"/>
  <c r="FA156" i="32"/>
  <c r="ES156" i="32"/>
  <c r="ET156" i="32" s="1"/>
  <c r="EW156" i="32" s="1"/>
  <c r="EK155" i="32"/>
  <c r="HA156" i="32"/>
  <c r="HB156" i="32" s="1"/>
  <c r="HE156" i="32" s="1"/>
  <c r="HI156" i="32"/>
  <c r="HF157" i="32"/>
  <c r="GV157" i="32" s="1"/>
  <c r="HG156" i="32"/>
  <c r="IL155" i="32"/>
  <c r="GD155" i="32"/>
  <c r="KP106" i="32"/>
  <c r="KI106" i="32" s="1"/>
  <c r="KJ106" i="32" s="1"/>
  <c r="KK106" i="32" s="1"/>
  <c r="KO105" i="32"/>
  <c r="KQ105" i="32"/>
  <c r="JQ106" i="32"/>
  <c r="JH106" i="32"/>
  <c r="CC156" i="32"/>
  <c r="LS105" i="32"/>
  <c r="LT106" i="32"/>
  <c r="LM106" i="32" s="1"/>
  <c r="LN106" i="32" s="1"/>
  <c r="LO106" i="32" s="1"/>
  <c r="LU105" i="32"/>
  <c r="JA155" i="32"/>
  <c r="LD105" i="32"/>
  <c r="LE106" i="32"/>
  <c r="KX106" i="32" s="1"/>
  <c r="KY106" i="32" s="1"/>
  <c r="KZ106" i="32" s="1"/>
  <c r="LF105" i="32"/>
  <c r="BG156" i="32"/>
  <c r="BH156" i="32" s="1"/>
  <c r="BM156" i="32"/>
  <c r="BI156" i="32"/>
  <c r="BL157" i="32"/>
  <c r="BB157" i="32" s="1"/>
  <c r="BO156" i="32"/>
  <c r="AU157" i="32"/>
  <c r="AN157" i="32" s="1"/>
  <c r="AO157" i="32" s="1"/>
  <c r="AP157" i="32" s="1"/>
  <c r="AQ157" i="32" s="1"/>
  <c r="AV156" i="32"/>
  <c r="FP156" i="32"/>
  <c r="FH156" i="32"/>
  <c r="FI156" i="32" s="1"/>
  <c r="FM157" i="32"/>
  <c r="FC157" i="32" s="1"/>
  <c r="FN156" i="32"/>
  <c r="HV156" i="32"/>
  <c r="HP156" i="32"/>
  <c r="HQ156" i="32" s="1"/>
  <c r="HX156" i="32"/>
  <c r="HU157" i="32"/>
  <c r="HK157" i="32" s="1"/>
  <c r="DG155" i="32"/>
  <c r="DU156" i="32"/>
  <c r="DT157" i="32"/>
  <c r="DJ157" i="32" s="1"/>
  <c r="DW156" i="32"/>
  <c r="DO156" i="32"/>
  <c r="DP156" i="32" s="1"/>
  <c r="HH155" i="32"/>
  <c r="GS155" i="32"/>
  <c r="BX156" i="32"/>
  <c r="BY157" i="32"/>
  <c r="BR157" i="32" s="1"/>
  <c r="BS157" i="32" s="1"/>
  <c r="BT157" i="32" s="1"/>
  <c r="BU157" i="32" s="1"/>
  <c r="EZ155" i="32"/>
  <c r="JZ105" i="32"/>
  <c r="KA106" i="32"/>
  <c r="JT106" i="32" s="1"/>
  <c r="JU106" i="32" s="1"/>
  <c r="JV106" i="32" s="1"/>
  <c r="KB105" i="32"/>
  <c r="JP105" i="32"/>
  <c r="DV155" i="32"/>
  <c r="QG48" i="33" l="1"/>
  <c r="PK48" i="33" s="1"/>
  <c r="MA49" i="33"/>
  <c r="HU48" i="33"/>
  <c r="ES50" i="33"/>
  <c r="ED49" i="33"/>
  <c r="EE49" i="33"/>
  <c r="IH49" i="33"/>
  <c r="EG49" i="33"/>
  <c r="AI49" i="33"/>
  <c r="BE49" i="33" s="1"/>
  <c r="CA49" i="33" s="1"/>
  <c r="CW49" i="33" s="1"/>
  <c r="IU49" i="33"/>
  <c r="NY49" i="33"/>
  <c r="RI48" i="33"/>
  <c r="ML50" i="33"/>
  <c r="MR49" i="33"/>
  <c r="NR50" i="33"/>
  <c r="RB49" i="33"/>
  <c r="NI50" i="33"/>
  <c r="QS49" i="33"/>
  <c r="GD48" i="33"/>
  <c r="KJ48" i="33"/>
  <c r="JJ49" i="33"/>
  <c r="JR50" i="33"/>
  <c r="V49" i="33"/>
  <c r="AR49" i="33" s="1"/>
  <c r="BN49" i="33" s="1"/>
  <c r="KY49" i="33"/>
  <c r="LM50" i="33"/>
  <c r="KX49" i="33"/>
  <c r="DV49" i="33"/>
  <c r="FN49" i="33" s="1"/>
  <c r="JT49" i="33"/>
  <c r="RF49" i="33"/>
  <c r="LA49" i="33"/>
  <c r="NV50" i="33"/>
  <c r="IC50" i="33"/>
  <c r="GT49" i="33"/>
  <c r="HP49" i="33" s="1"/>
  <c r="MI51" i="33"/>
  <c r="GN50" i="33"/>
  <c r="PV50" i="33" s="1"/>
  <c r="OZ50" i="33" s="1"/>
  <c r="DL49" i="33"/>
  <c r="FD49" i="33" s="1"/>
  <c r="DT50" i="33"/>
  <c r="FL50" i="33" s="1"/>
  <c r="CU49" i="33"/>
  <c r="CQ49" i="33"/>
  <c r="QU49" i="33"/>
  <c r="NK50" i="33"/>
  <c r="AK46" i="32"/>
  <c r="AH46" i="32"/>
  <c r="JW106" i="32"/>
  <c r="KF106" i="32"/>
  <c r="CB157" i="32"/>
  <c r="BV157" i="32"/>
  <c r="BW157" i="32" s="1"/>
  <c r="CD157" i="32"/>
  <c r="CA158" i="32"/>
  <c r="BQ158" i="32" s="1"/>
  <c r="LP106" i="32"/>
  <c r="LY106" i="32"/>
  <c r="AT157" i="32"/>
  <c r="AX157" i="32"/>
  <c r="AZ157" i="32"/>
  <c r="AW158" i="32"/>
  <c r="AM158" i="32" s="1"/>
  <c r="AR157" i="32"/>
  <c r="AS157" i="32" s="1"/>
  <c r="AU158" i="32" s="1"/>
  <c r="KE105" i="32"/>
  <c r="DQ156" i="32"/>
  <c r="DR157" i="32"/>
  <c r="DK157" i="32" s="1"/>
  <c r="DL157" i="32" s="1"/>
  <c r="DM157" i="32" s="1"/>
  <c r="DN157" i="32" s="1"/>
  <c r="DG156" i="32"/>
  <c r="LA106" i="32"/>
  <c r="LJ106" i="32"/>
  <c r="LI105" i="32"/>
  <c r="EU156" i="32"/>
  <c r="EV157" i="32"/>
  <c r="EO157" i="32" s="1"/>
  <c r="EP157" i="32" s="1"/>
  <c r="EQ157" i="32" s="1"/>
  <c r="ER157" i="32" s="1"/>
  <c r="IG156" i="32"/>
  <c r="IH157" i="32"/>
  <c r="IA157" i="32" s="1"/>
  <c r="IB157" i="32" s="1"/>
  <c r="IC157" i="32" s="1"/>
  <c r="ID157" i="32" s="1"/>
  <c r="GN156" i="32"/>
  <c r="GO157" i="32"/>
  <c r="GH157" i="32" s="1"/>
  <c r="GI157" i="32" s="1"/>
  <c r="GJ157" i="32" s="1"/>
  <c r="GK157" i="32" s="1"/>
  <c r="FY156" i="32"/>
  <c r="FZ157" i="32"/>
  <c r="FS157" i="32" s="1"/>
  <c r="FT157" i="32" s="1"/>
  <c r="FU157" i="32" s="1"/>
  <c r="FV157" i="32" s="1"/>
  <c r="HR156" i="32"/>
  <c r="HS157" i="32"/>
  <c r="HL157" i="32" s="1"/>
  <c r="HM157" i="32" s="1"/>
  <c r="HN157" i="32" s="1"/>
  <c r="HO157" i="32" s="1"/>
  <c r="HT156" i="32"/>
  <c r="LX105" i="32"/>
  <c r="IL156" i="32"/>
  <c r="HC156" i="32"/>
  <c r="HD157" i="32"/>
  <c r="GW157" i="32" s="1"/>
  <c r="GX157" i="32" s="1"/>
  <c r="GY157" i="32" s="1"/>
  <c r="GZ157" i="32" s="1"/>
  <c r="EZ156" i="32"/>
  <c r="DS156" i="32"/>
  <c r="HH156" i="32"/>
  <c r="FJ156" i="32"/>
  <c r="FK157" i="32"/>
  <c r="FD157" i="32" s="1"/>
  <c r="FE157" i="32" s="1"/>
  <c r="FF157" i="32" s="1"/>
  <c r="FG157" i="32" s="1"/>
  <c r="FL156" i="32"/>
  <c r="AY156" i="32"/>
  <c r="JN107" i="32"/>
  <c r="JD107" i="32" s="1"/>
  <c r="JI106" i="32"/>
  <c r="JJ106" i="32" s="1"/>
  <c r="JO106" i="32"/>
  <c r="KT105" i="32"/>
  <c r="EK156" i="32"/>
  <c r="DB156" i="32"/>
  <c r="DC157" i="32"/>
  <c r="CV157" i="32" s="1"/>
  <c r="CW157" i="32" s="1"/>
  <c r="CX157" i="32" s="1"/>
  <c r="CY157" i="32" s="1"/>
  <c r="EF156" i="32"/>
  <c r="EG157" i="32"/>
  <c r="DZ157" i="32" s="1"/>
  <c r="EA157" i="32" s="1"/>
  <c r="EB157" i="32" s="1"/>
  <c r="EC157" i="32" s="1"/>
  <c r="GS156" i="32"/>
  <c r="KL106" i="32"/>
  <c r="KU106" i="32"/>
  <c r="BJ157" i="32"/>
  <c r="BC157" i="32" s="1"/>
  <c r="BD157" i="32" s="1"/>
  <c r="BE157" i="32" s="1"/>
  <c r="BF157" i="32" s="1"/>
  <c r="BK156" i="32"/>
  <c r="JA156" i="32"/>
  <c r="AF46" i="32"/>
  <c r="Y46" i="32"/>
  <c r="GD156" i="32"/>
  <c r="CM156" i="32"/>
  <c r="CN157" i="32"/>
  <c r="CG157" i="32" s="1"/>
  <c r="CH157" i="32" s="1"/>
  <c r="CI157" i="32" s="1"/>
  <c r="CJ157" i="32" s="1"/>
  <c r="CO156" i="32"/>
  <c r="IW157" i="32"/>
  <c r="IP157" i="32" s="1"/>
  <c r="IQ157" i="32" s="1"/>
  <c r="IR157" i="32" s="1"/>
  <c r="IS157" i="32" s="1"/>
  <c r="IV156" i="32"/>
  <c r="LE48" i="33" l="1"/>
  <c r="EK48" i="33"/>
  <c r="AD50" i="33"/>
  <c r="IW49" i="33"/>
  <c r="DZ50" i="33"/>
  <c r="AH50" i="33"/>
  <c r="IP50" i="33"/>
  <c r="NT49" i="33"/>
  <c r="IR49" i="33" s="1"/>
  <c r="OP48" i="33"/>
  <c r="AK49" i="33"/>
  <c r="BG49" i="33" s="1"/>
  <c r="CC49" i="33" s="1"/>
  <c r="CY49" i="33" s="1"/>
  <c r="HD50" i="33"/>
  <c r="QL50" i="33" s="1"/>
  <c r="PP50" i="33" s="1"/>
  <c r="MT49" i="33"/>
  <c r="ND49" i="33"/>
  <c r="IG50" i="33"/>
  <c r="U50" i="33"/>
  <c r="AQ50" i="33" s="1"/>
  <c r="BM50" i="33" s="1"/>
  <c r="CI50" i="33" s="1"/>
  <c r="JC50" i="33" s="1"/>
  <c r="FY49" i="33"/>
  <c r="KE49" i="33"/>
  <c r="FV49" i="33"/>
  <c r="KB49" i="33"/>
  <c r="FW49" i="33"/>
  <c r="KC49" i="33"/>
  <c r="GK50" i="33"/>
  <c r="KQ50" i="33"/>
  <c r="RD48" i="33"/>
  <c r="NB50" i="33"/>
  <c r="JK49" i="33"/>
  <c r="JQ49" i="33"/>
  <c r="JO49" i="33"/>
  <c r="QB49" i="33"/>
  <c r="PF49" i="33" s="1"/>
  <c r="LV50" i="33"/>
  <c r="HF49" i="33"/>
  <c r="MH50" i="33" s="1"/>
  <c r="IT50" i="33"/>
  <c r="HJ50" i="33"/>
  <c r="LP51" i="33"/>
  <c r="GV49" i="33"/>
  <c r="LX50" i="33" s="1"/>
  <c r="DQ49" i="33"/>
  <c r="FI49" i="33" s="1"/>
  <c r="DS49" i="33"/>
  <c r="FK49" i="33" s="1"/>
  <c r="DM49" i="33"/>
  <c r="FE49" i="33" s="1"/>
  <c r="CJ49" i="33"/>
  <c r="II50" i="33"/>
  <c r="W50" i="33"/>
  <c r="AS50" i="33" s="1"/>
  <c r="BO50" i="33" s="1"/>
  <c r="BD50" i="33"/>
  <c r="BZ50" i="33" s="1"/>
  <c r="AZ50" i="33"/>
  <c r="BV50" i="33" s="1"/>
  <c r="AV157" i="32"/>
  <c r="AY157" i="32" s="1"/>
  <c r="DE158" i="32"/>
  <c r="CU158" i="32" s="1"/>
  <c r="DF157" i="32"/>
  <c r="CZ157" i="32"/>
  <c r="DA157" i="32" s="1"/>
  <c r="DH157" i="32"/>
  <c r="FM158" i="32"/>
  <c r="FC158" i="32" s="1"/>
  <c r="FP157" i="32"/>
  <c r="FH157" i="32"/>
  <c r="FI157" i="32" s="1"/>
  <c r="FL157" i="32" s="1"/>
  <c r="FN157" i="32"/>
  <c r="IY158" i="32"/>
  <c r="IO158" i="32" s="1"/>
  <c r="IT157" i="32"/>
  <c r="IU157" i="32" s="1"/>
  <c r="IZ157" i="32"/>
  <c r="JB157" i="32"/>
  <c r="CP158" i="32"/>
  <c r="CF158" i="32" s="1"/>
  <c r="CS157" i="32"/>
  <c r="CK157" i="32"/>
  <c r="CL157" i="32" s="1"/>
  <c r="CO157" i="32" s="1"/>
  <c r="CQ157" i="32"/>
  <c r="BG157" i="32"/>
  <c r="BH157" i="32" s="1"/>
  <c r="BJ158" i="32" s="1"/>
  <c r="BO157" i="32"/>
  <c r="BM157" i="32"/>
  <c r="BI157" i="32"/>
  <c r="BL158" i="32"/>
  <c r="BB158" i="32" s="1"/>
  <c r="EX158" i="32"/>
  <c r="EN158" i="32" s="1"/>
  <c r="EY157" i="32"/>
  <c r="ES157" i="32"/>
  <c r="ET157" i="32" s="1"/>
  <c r="FA157" i="32"/>
  <c r="KR107" i="32"/>
  <c r="KH107" i="32" s="1"/>
  <c r="KM106" i="32"/>
  <c r="KN106" i="32" s="1"/>
  <c r="KS106" i="32"/>
  <c r="IE157" i="32"/>
  <c r="IF157" i="32" s="1"/>
  <c r="IM157" i="32"/>
  <c r="IJ158" i="32"/>
  <c r="HZ158" i="32" s="1"/>
  <c r="IK157" i="32"/>
  <c r="HW156" i="32"/>
  <c r="LB106" i="32"/>
  <c r="LC106" i="32" s="1"/>
  <c r="LG107" i="32"/>
  <c r="KW107" i="32" s="1"/>
  <c r="LH106" i="32"/>
  <c r="BX157" i="32"/>
  <c r="BY158" i="32"/>
  <c r="BR158" i="32" s="1"/>
  <c r="BS158" i="32" s="1"/>
  <c r="BT158" i="32" s="1"/>
  <c r="BU158" i="32" s="1"/>
  <c r="BZ157" i="32"/>
  <c r="Z46" i="32"/>
  <c r="AC46" i="32" s="1"/>
  <c r="AE47" i="32"/>
  <c r="AJ46" i="32"/>
  <c r="KT50" i="33"/>
  <c r="BN156" i="32"/>
  <c r="GR157" i="32"/>
  <c r="GQ158" i="32"/>
  <c r="GG158" i="32" s="1"/>
  <c r="GL157" i="32"/>
  <c r="GM157" i="32" s="1"/>
  <c r="GT157" i="32"/>
  <c r="JK106" i="32"/>
  <c r="JL107" i="32"/>
  <c r="JE107" i="32" s="1"/>
  <c r="JF107" i="32" s="1"/>
  <c r="JG107" i="32" s="1"/>
  <c r="JM106" i="32"/>
  <c r="LV107" i="32"/>
  <c r="LL107" i="32" s="1"/>
  <c r="LQ106" i="32"/>
  <c r="LR106" i="32" s="1"/>
  <c r="LW106" i="32"/>
  <c r="KC107" i="32"/>
  <c r="JS107" i="32" s="1"/>
  <c r="KD106" i="32"/>
  <c r="JX106" i="32"/>
  <c r="JY106" i="32" s="1"/>
  <c r="EJ157" i="32"/>
  <c r="ED157" i="32"/>
  <c r="EE157" i="32" s="1"/>
  <c r="EI158" i="32"/>
  <c r="DY158" i="32" s="1"/>
  <c r="EL157" i="32"/>
  <c r="CR156" i="32"/>
  <c r="HG157" i="32"/>
  <c r="HF158" i="32"/>
  <c r="GV158" i="32" s="1"/>
  <c r="HA157" i="32"/>
  <c r="HB157" i="32" s="1"/>
  <c r="HI157" i="32"/>
  <c r="FO156" i="32"/>
  <c r="DT158" i="32"/>
  <c r="DJ158" i="32" s="1"/>
  <c r="DU157" i="32"/>
  <c r="DW157" i="32"/>
  <c r="DO157" i="32"/>
  <c r="DP157" i="32" s="1"/>
  <c r="DS157" i="32" s="1"/>
  <c r="DV156" i="32"/>
  <c r="FW157" i="32"/>
  <c r="FX157" i="32" s="1"/>
  <c r="GE157" i="32"/>
  <c r="GB158" i="32"/>
  <c r="FR158" i="32" s="1"/>
  <c r="GC157" i="32"/>
  <c r="HX157" i="32"/>
  <c r="HU158" i="32"/>
  <c r="HK158" i="32" s="1"/>
  <c r="HP157" i="32"/>
  <c r="HQ157" i="32" s="1"/>
  <c r="HV157" i="32"/>
  <c r="AN158" i="32"/>
  <c r="AO158" i="32" s="1"/>
  <c r="AP158" i="32" s="1"/>
  <c r="AQ158" i="32" s="1"/>
  <c r="AF49" i="33" l="1"/>
  <c r="KI48" i="33"/>
  <c r="GC48" i="33"/>
  <c r="EF49" i="33"/>
  <c r="EP50" i="33"/>
  <c r="HZ50" i="33"/>
  <c r="RK50" i="33"/>
  <c r="OW50" i="33"/>
  <c r="QV49" i="33"/>
  <c r="OH49" i="33"/>
  <c r="NM50" i="33"/>
  <c r="OI49" i="33"/>
  <c r="QY49" i="33"/>
  <c r="OK49" i="33"/>
  <c r="MF51" i="33"/>
  <c r="MU49" i="33"/>
  <c r="NA49" i="33"/>
  <c r="MY49" i="33"/>
  <c r="NL50" i="33"/>
  <c r="OA51" i="33"/>
  <c r="NO50" i="33"/>
  <c r="DE50" i="33"/>
  <c r="EW50" i="33" s="1"/>
  <c r="FR50" i="33"/>
  <c r="OD50" i="33" s="1"/>
  <c r="JX50" i="33"/>
  <c r="QW49" i="33"/>
  <c r="QN49" i="33"/>
  <c r="PR49" i="33" s="1"/>
  <c r="QD49" i="33"/>
  <c r="PH49" i="33" s="1"/>
  <c r="KZ49" i="33"/>
  <c r="JS49" i="33"/>
  <c r="JD49" i="33"/>
  <c r="IB49" i="33"/>
  <c r="HA49" i="33"/>
  <c r="MC50" i="33" s="1"/>
  <c r="HC49" i="33"/>
  <c r="HY49" i="33" s="1"/>
  <c r="HR49" i="33"/>
  <c r="GW49" i="33"/>
  <c r="LY50" i="33" s="1"/>
  <c r="DU49" i="33"/>
  <c r="FM49" i="33" s="1"/>
  <c r="DF49" i="33"/>
  <c r="EX49" i="33" s="1"/>
  <c r="CV50" i="33"/>
  <c r="CR50" i="33"/>
  <c r="CK50" i="33"/>
  <c r="BB49" i="33"/>
  <c r="BX49" i="33" s="1"/>
  <c r="BK157" i="32"/>
  <c r="BN157" i="32" s="1"/>
  <c r="AR158" i="32"/>
  <c r="AS158" i="32" s="1"/>
  <c r="AT158" i="32"/>
  <c r="AW159" i="32"/>
  <c r="AM159" i="32" s="1"/>
  <c r="AX158" i="32"/>
  <c r="AZ158" i="32"/>
  <c r="FY157" i="32"/>
  <c r="FZ158" i="32"/>
  <c r="FS158" i="32" s="1"/>
  <c r="FT158" i="32" s="1"/>
  <c r="FU158" i="32" s="1"/>
  <c r="FV158" i="32" s="1"/>
  <c r="GA157" i="32"/>
  <c r="DV157" i="32"/>
  <c r="DQ157" i="32"/>
  <c r="DR158" i="32"/>
  <c r="DK158" i="32" s="1"/>
  <c r="DL158" i="32" s="1"/>
  <c r="DM158" i="32" s="1"/>
  <c r="DN158" i="32" s="1"/>
  <c r="JP106" i="32"/>
  <c r="GN157" i="32"/>
  <c r="GO158" i="32"/>
  <c r="GH158" i="32" s="1"/>
  <c r="GI158" i="32" s="1"/>
  <c r="GJ158" i="32" s="1"/>
  <c r="GK158" i="32" s="1"/>
  <c r="GP157" i="32"/>
  <c r="AI46" i="32"/>
  <c r="EU157" i="32"/>
  <c r="EV158" i="32"/>
  <c r="EO158" i="32" s="1"/>
  <c r="EP158" i="32" s="1"/>
  <c r="EQ158" i="32" s="1"/>
  <c r="ER158" i="32" s="1"/>
  <c r="EW157" i="32"/>
  <c r="BV158" i="32"/>
  <c r="BW158" i="32" s="1"/>
  <c r="BZ158" i="32" s="1"/>
  <c r="CD158" i="32"/>
  <c r="CB158" i="32"/>
  <c r="CA159" i="32"/>
  <c r="BQ159" i="32" s="1"/>
  <c r="FO157" i="32"/>
  <c r="CR157" i="32"/>
  <c r="EF157" i="32"/>
  <c r="EG158" i="32"/>
  <c r="DZ158" i="32" s="1"/>
  <c r="EA158" i="32" s="1"/>
  <c r="EB158" i="32" s="1"/>
  <c r="EC158" i="32" s="1"/>
  <c r="EH157" i="32"/>
  <c r="LJ50" i="33"/>
  <c r="LD106" i="32"/>
  <c r="LE107" i="32"/>
  <c r="KX107" i="32" s="1"/>
  <c r="KY107" i="32" s="1"/>
  <c r="KZ107" i="32" s="1"/>
  <c r="LF106" i="32"/>
  <c r="KO106" i="32"/>
  <c r="KP107" i="32"/>
  <c r="KI107" i="32" s="1"/>
  <c r="KJ107" i="32" s="1"/>
  <c r="KK107" i="32" s="1"/>
  <c r="KQ106" i="32"/>
  <c r="CM157" i="32"/>
  <c r="CN158" i="32"/>
  <c r="CG158" i="32" s="1"/>
  <c r="CH158" i="32" s="1"/>
  <c r="CI158" i="32" s="1"/>
  <c r="CJ158" i="32" s="1"/>
  <c r="FJ157" i="32"/>
  <c r="FK158" i="32"/>
  <c r="FD158" i="32" s="1"/>
  <c r="FE158" i="32" s="1"/>
  <c r="FF158" i="32" s="1"/>
  <c r="FG158" i="32" s="1"/>
  <c r="DB157" i="32"/>
  <c r="DC158" i="32"/>
  <c r="CV158" i="32" s="1"/>
  <c r="CW158" i="32" s="1"/>
  <c r="CX158" i="32" s="1"/>
  <c r="CY158" i="32" s="1"/>
  <c r="DD157" i="32"/>
  <c r="JQ107" i="32"/>
  <c r="JH107" i="32"/>
  <c r="HC157" i="32"/>
  <c r="HD158" i="32"/>
  <c r="GW158" i="32" s="1"/>
  <c r="GX158" i="32" s="1"/>
  <c r="GY158" i="32" s="1"/>
  <c r="GZ158" i="32" s="1"/>
  <c r="HE157" i="32"/>
  <c r="IG157" i="32"/>
  <c r="IH158" i="32"/>
  <c r="IA158" i="32" s="1"/>
  <c r="IB158" i="32" s="1"/>
  <c r="IC158" i="32" s="1"/>
  <c r="ID158" i="32" s="1"/>
  <c r="II157" i="32"/>
  <c r="IV157" i="32"/>
  <c r="IW158" i="32"/>
  <c r="IP158" i="32" s="1"/>
  <c r="IQ158" i="32" s="1"/>
  <c r="IR158" i="32" s="1"/>
  <c r="IS158" i="32" s="1"/>
  <c r="IX157" i="32"/>
  <c r="HS158" i="32"/>
  <c r="HL158" i="32" s="1"/>
  <c r="HM158" i="32" s="1"/>
  <c r="HN158" i="32" s="1"/>
  <c r="HO158" i="32" s="1"/>
  <c r="HR157" i="32"/>
  <c r="JZ106" i="32"/>
  <c r="KA107" i="32"/>
  <c r="JT107" i="32" s="1"/>
  <c r="JU107" i="32" s="1"/>
  <c r="JV107" i="32" s="1"/>
  <c r="KB106" i="32"/>
  <c r="LS106" i="32"/>
  <c r="LT107" i="32"/>
  <c r="LM107" i="32" s="1"/>
  <c r="LN107" i="32" s="1"/>
  <c r="LO107" i="32" s="1"/>
  <c r="LU106" i="32"/>
  <c r="CC157" i="32"/>
  <c r="HT157" i="32"/>
  <c r="BC158" i="32"/>
  <c r="BD158" i="32" s="1"/>
  <c r="BE158" i="32" s="1"/>
  <c r="BF158" i="32" s="1"/>
  <c r="RC48" i="33" l="1"/>
  <c r="OO48" i="33"/>
  <c r="NS49" i="33"/>
  <c r="EH49" i="33"/>
  <c r="AM51" i="33"/>
  <c r="BI51" i="33" s="1"/>
  <c r="CE51" i="33" s="1"/>
  <c r="ER49" i="33"/>
  <c r="IJ50" i="33"/>
  <c r="IK50" i="33"/>
  <c r="AA50" i="33"/>
  <c r="AW50" i="33" s="1"/>
  <c r="Y50" i="33"/>
  <c r="AU50" i="33" s="1"/>
  <c r="QR50" i="33"/>
  <c r="MM50" i="33"/>
  <c r="GP49" i="33"/>
  <c r="PX49" i="33" s="1"/>
  <c r="PB49" i="33" s="1"/>
  <c r="NC49" i="33"/>
  <c r="IY51" i="33"/>
  <c r="IM50" i="33"/>
  <c r="X50" i="33"/>
  <c r="AT50" i="33" s="1"/>
  <c r="LL49" i="33"/>
  <c r="GO50" i="33"/>
  <c r="HK50" i="33" s="1"/>
  <c r="GH50" i="33"/>
  <c r="KN50" i="33"/>
  <c r="FX49" i="33"/>
  <c r="OJ49" i="33" s="1"/>
  <c r="KD49" i="33"/>
  <c r="LB49" i="33"/>
  <c r="MN49" i="33"/>
  <c r="JE50" i="33"/>
  <c r="JL50" i="33"/>
  <c r="JP50" i="33"/>
  <c r="HW49" i="33"/>
  <c r="QI49" i="33"/>
  <c r="PM49" i="33" s="1"/>
  <c r="ME50" i="33"/>
  <c r="QK49" i="33"/>
  <c r="PO49" i="33" s="1"/>
  <c r="QE49" i="33"/>
  <c r="PI49" i="33" s="1"/>
  <c r="HS49" i="33"/>
  <c r="HE49" i="33"/>
  <c r="MG50" i="33" s="1"/>
  <c r="DR50" i="33"/>
  <c r="FJ50" i="33" s="1"/>
  <c r="DG50" i="33"/>
  <c r="EY50" i="33" s="1"/>
  <c r="DN50" i="33"/>
  <c r="FF50" i="33" s="1"/>
  <c r="CT49" i="33"/>
  <c r="NH51" i="33"/>
  <c r="JW107" i="32"/>
  <c r="KF107" i="32"/>
  <c r="EI159" i="32"/>
  <c r="DY159" i="32" s="1"/>
  <c r="EL158" i="32"/>
  <c r="EJ158" i="32"/>
  <c r="ED158" i="32"/>
  <c r="EE158" i="32" s="1"/>
  <c r="EH158" i="32" s="1"/>
  <c r="IJ159" i="32"/>
  <c r="HZ159" i="32" s="1"/>
  <c r="IM158" i="32"/>
  <c r="IE158" i="32"/>
  <c r="IF158" i="32" s="1"/>
  <c r="II158" i="32" s="1"/>
  <c r="IK158" i="32"/>
  <c r="HV158" i="32"/>
  <c r="HP158" i="32"/>
  <c r="HQ158" i="32" s="1"/>
  <c r="HT158" i="32" s="1"/>
  <c r="HX158" i="32"/>
  <c r="HU159" i="32"/>
  <c r="HK159" i="32" s="1"/>
  <c r="LA107" i="32"/>
  <c r="LJ107" i="32"/>
  <c r="LY107" i="32"/>
  <c r="LP107" i="32"/>
  <c r="KE106" i="32"/>
  <c r="CP159" i="32"/>
  <c r="CF159" i="32" s="1"/>
  <c r="CK158" i="32"/>
  <c r="CL158" i="32" s="1"/>
  <c r="CQ158" i="32"/>
  <c r="CS158" i="32"/>
  <c r="FM159" i="32"/>
  <c r="FC159" i="32" s="1"/>
  <c r="FP158" i="32"/>
  <c r="FH158" i="32"/>
  <c r="FI158" i="32" s="1"/>
  <c r="FN158" i="32"/>
  <c r="BM158" i="32"/>
  <c r="BO158" i="32"/>
  <c r="BL159" i="32"/>
  <c r="BB159" i="32" s="1"/>
  <c r="BI158" i="32"/>
  <c r="BG158" i="32"/>
  <c r="BH158" i="32" s="1"/>
  <c r="HW157" i="32"/>
  <c r="HF159" i="32"/>
  <c r="GV159" i="32" s="1"/>
  <c r="HG158" i="32"/>
  <c r="HI158" i="32"/>
  <c r="HA158" i="32"/>
  <c r="HB158" i="32" s="1"/>
  <c r="HE158" i="32" s="1"/>
  <c r="EK157" i="32"/>
  <c r="EZ157" i="32"/>
  <c r="FA158" i="32"/>
  <c r="EX159" i="32"/>
  <c r="EN159" i="32" s="1"/>
  <c r="EY158" i="32"/>
  <c r="ES158" i="32"/>
  <c r="ET158" i="32" s="1"/>
  <c r="EW158" i="32" s="1"/>
  <c r="IL157" i="32"/>
  <c r="KT106" i="32"/>
  <c r="BX158" i="32"/>
  <c r="BY159" i="32"/>
  <c r="BR159" i="32" s="1"/>
  <c r="BS159" i="32" s="1"/>
  <c r="BT159" i="32" s="1"/>
  <c r="BU159" i="32" s="1"/>
  <c r="AG47" i="32"/>
  <c r="AD46" i="32"/>
  <c r="GS157" i="32"/>
  <c r="GE158" i="32"/>
  <c r="GB159" i="32"/>
  <c r="FR159" i="32" s="1"/>
  <c r="GC158" i="32"/>
  <c r="FW158" i="32"/>
  <c r="FX158" i="32" s="1"/>
  <c r="GA158" i="32" s="1"/>
  <c r="JA157" i="32"/>
  <c r="KU107" i="32"/>
  <c r="KL107" i="32"/>
  <c r="JI107" i="32"/>
  <c r="JJ107" i="32" s="1"/>
  <c r="JN108" i="32"/>
  <c r="JD108" i="32" s="1"/>
  <c r="JO107" i="32"/>
  <c r="DG157" i="32"/>
  <c r="LI106" i="32"/>
  <c r="AU159" i="32"/>
  <c r="AN159" i="32" s="1"/>
  <c r="AO159" i="32" s="1"/>
  <c r="AP159" i="32" s="1"/>
  <c r="AQ159" i="32" s="1"/>
  <c r="AV158" i="32"/>
  <c r="JB158" i="32"/>
  <c r="IY159" i="32"/>
  <c r="IO159" i="32" s="1"/>
  <c r="IT158" i="32"/>
  <c r="IU158" i="32" s="1"/>
  <c r="IZ158" i="32"/>
  <c r="DT159" i="32"/>
  <c r="DJ159" i="32" s="1"/>
  <c r="DO158" i="32"/>
  <c r="DP158" i="32" s="1"/>
  <c r="DU158" i="32"/>
  <c r="DW158" i="32"/>
  <c r="CC158" i="32"/>
  <c r="LX106" i="32"/>
  <c r="DE159" i="32"/>
  <c r="CU159" i="32" s="1"/>
  <c r="DF158" i="32"/>
  <c r="CZ158" i="32"/>
  <c r="DA158" i="32" s="1"/>
  <c r="DH158" i="32"/>
  <c r="HH157" i="32"/>
  <c r="GL158" i="32"/>
  <c r="GM158" i="32" s="1"/>
  <c r="GR158" i="32"/>
  <c r="GQ159" i="32"/>
  <c r="GG159" i="32" s="1"/>
  <c r="GT158" i="32"/>
  <c r="GD157" i="32"/>
  <c r="BS50" i="33" l="1"/>
  <c r="CO50" i="33" s="1"/>
  <c r="IQ49" i="33"/>
  <c r="AE49" i="33"/>
  <c r="BA49" i="33" s="1"/>
  <c r="BW49" i="33" s="1"/>
  <c r="CS49" i="33" s="1"/>
  <c r="EI49" i="33"/>
  <c r="EO49" i="33"/>
  <c r="EB49" i="33"/>
  <c r="EM49" i="33"/>
  <c r="BQ50" i="33"/>
  <c r="CM50" i="33" s="1"/>
  <c r="RH50" i="33"/>
  <c r="OT50" i="33"/>
  <c r="LR50" i="33"/>
  <c r="HL49" i="33"/>
  <c r="MV50" i="33"/>
  <c r="GQ50" i="33"/>
  <c r="HM50" i="33" s="1"/>
  <c r="MZ50" i="33"/>
  <c r="KP49" i="33"/>
  <c r="BP50" i="33"/>
  <c r="CL50" i="33" s="1"/>
  <c r="GJ49" i="33"/>
  <c r="PW50" i="33"/>
  <c r="PA50" i="33" s="1"/>
  <c r="LQ51" i="33"/>
  <c r="QX49" i="33"/>
  <c r="NN50" i="33"/>
  <c r="FZ49" i="33"/>
  <c r="KF49" i="33"/>
  <c r="LC49" i="33"/>
  <c r="MO50" i="33"/>
  <c r="JN49" i="33"/>
  <c r="DP49" i="33"/>
  <c r="FH49" i="33" s="1"/>
  <c r="QM49" i="33"/>
  <c r="PQ49" i="33" s="1"/>
  <c r="LG49" i="33"/>
  <c r="LI49" i="33"/>
  <c r="IA49" i="33"/>
  <c r="HB50" i="33"/>
  <c r="MD51" i="33" s="1"/>
  <c r="GX50" i="33"/>
  <c r="QF50" i="33" s="1"/>
  <c r="PJ50" i="33" s="1"/>
  <c r="DA51" i="33"/>
  <c r="KV49" i="33"/>
  <c r="NX51" i="33"/>
  <c r="T51" i="33"/>
  <c r="IF51" i="33"/>
  <c r="AW160" i="32"/>
  <c r="AM160" i="32" s="1"/>
  <c r="AR159" i="32"/>
  <c r="AS159" i="32" s="1"/>
  <c r="AU160" i="32" s="1"/>
  <c r="AZ159" i="32"/>
  <c r="AX159" i="32"/>
  <c r="AT159" i="32"/>
  <c r="HH158" i="32"/>
  <c r="DB158" i="32"/>
  <c r="DC159" i="32"/>
  <c r="CV159" i="32" s="1"/>
  <c r="CW159" i="32" s="1"/>
  <c r="CX159" i="32" s="1"/>
  <c r="CY159" i="32" s="1"/>
  <c r="IV158" i="32"/>
  <c r="IW159" i="32"/>
  <c r="IP159" i="32" s="1"/>
  <c r="IQ159" i="32" s="1"/>
  <c r="IR159" i="32" s="1"/>
  <c r="IS159" i="32" s="1"/>
  <c r="DD158" i="32"/>
  <c r="JK107" i="32"/>
  <c r="JL108" i="32"/>
  <c r="JE108" i="32" s="1"/>
  <c r="JF108" i="32" s="1"/>
  <c r="JG108" i="32" s="1"/>
  <c r="JM107" i="32"/>
  <c r="IX158" i="32"/>
  <c r="EK158" i="32"/>
  <c r="HC158" i="32"/>
  <c r="HD159" i="32"/>
  <c r="GW159" i="32" s="1"/>
  <c r="GX159" i="32" s="1"/>
  <c r="GY159" i="32" s="1"/>
  <c r="GZ159" i="32" s="1"/>
  <c r="CM158" i="32"/>
  <c r="CN159" i="32"/>
  <c r="CG159" i="32" s="1"/>
  <c r="CH159" i="32" s="1"/>
  <c r="CI159" i="32" s="1"/>
  <c r="CJ159" i="32" s="1"/>
  <c r="CO158" i="32"/>
  <c r="LV108" i="32"/>
  <c r="LL108" i="32" s="1"/>
  <c r="LQ107" i="32"/>
  <c r="LR107" i="32" s="1"/>
  <c r="LW107" i="32"/>
  <c r="HR158" i="32"/>
  <c r="HS159" i="32"/>
  <c r="HL159" i="32" s="1"/>
  <c r="HM159" i="32" s="1"/>
  <c r="HN159" i="32" s="1"/>
  <c r="HO159" i="32" s="1"/>
  <c r="FY158" i="32"/>
  <c r="FZ159" i="32"/>
  <c r="FS159" i="32" s="1"/>
  <c r="FT159" i="32" s="1"/>
  <c r="FU159" i="32" s="1"/>
  <c r="FV159" i="32" s="1"/>
  <c r="S47" i="32"/>
  <c r="T47" i="32" s="1"/>
  <c r="AA47" i="32"/>
  <c r="IL158" i="32"/>
  <c r="EZ158" i="32"/>
  <c r="BJ159" i="32"/>
  <c r="BC159" i="32" s="1"/>
  <c r="BD159" i="32" s="1"/>
  <c r="BE159" i="32" s="1"/>
  <c r="BF159" i="32" s="1"/>
  <c r="BK158" i="32"/>
  <c r="LG108" i="32"/>
  <c r="KW108" i="32" s="1"/>
  <c r="LB107" i="32"/>
  <c r="LC107" i="32" s="1"/>
  <c r="LH107" i="32"/>
  <c r="GD158" i="32"/>
  <c r="DQ158" i="32"/>
  <c r="DR159" i="32"/>
  <c r="DK159" i="32" s="1"/>
  <c r="DL159" i="32" s="1"/>
  <c r="DM159" i="32" s="1"/>
  <c r="DN159" i="32" s="1"/>
  <c r="DS158" i="32"/>
  <c r="CA160" i="32"/>
  <c r="BQ160" i="32" s="1"/>
  <c r="BV159" i="32"/>
  <c r="BW159" i="32" s="1"/>
  <c r="CD159" i="32"/>
  <c r="CB159" i="32"/>
  <c r="GN158" i="32"/>
  <c r="GO159" i="32"/>
  <c r="GH159" i="32" s="1"/>
  <c r="GI159" i="32" s="1"/>
  <c r="GJ159" i="32" s="1"/>
  <c r="GK159" i="32" s="1"/>
  <c r="KS107" i="32"/>
  <c r="KR108" i="32"/>
  <c r="KH108" i="32" s="1"/>
  <c r="KM107" i="32"/>
  <c r="KN107" i="32" s="1"/>
  <c r="GP158" i="32"/>
  <c r="EU158" i="32"/>
  <c r="EV159" i="32"/>
  <c r="EO159" i="32" s="1"/>
  <c r="EP159" i="32" s="1"/>
  <c r="EQ159" i="32" s="1"/>
  <c r="ER159" i="32" s="1"/>
  <c r="EF158" i="32"/>
  <c r="EG159" i="32"/>
  <c r="DZ159" i="32" s="1"/>
  <c r="EA159" i="32" s="1"/>
  <c r="EB159" i="32" s="1"/>
  <c r="EC159" i="32" s="1"/>
  <c r="AY158" i="32"/>
  <c r="HW158" i="32"/>
  <c r="FJ158" i="32"/>
  <c r="FK159" i="32"/>
  <c r="FD159" i="32" s="1"/>
  <c r="FE159" i="32" s="1"/>
  <c r="FF159" i="32" s="1"/>
  <c r="FG159" i="32" s="1"/>
  <c r="FL158" i="32"/>
  <c r="IG158" i="32"/>
  <c r="IH159" i="32"/>
  <c r="IA159" i="32" s="1"/>
  <c r="IB159" i="32" s="1"/>
  <c r="IC159" i="32" s="1"/>
  <c r="ID159" i="32" s="1"/>
  <c r="JX107" i="32"/>
  <c r="JY107" i="32" s="1"/>
  <c r="KC108" i="32"/>
  <c r="JS108" i="32" s="1"/>
  <c r="KD107" i="32"/>
  <c r="DO49" i="33" l="1"/>
  <c r="FG49" i="33" s="1"/>
  <c r="GY49" i="33" s="1"/>
  <c r="QG49" i="33" s="1"/>
  <c r="PK49" i="33" s="1"/>
  <c r="EK49" i="33" s="1"/>
  <c r="JM49" i="33"/>
  <c r="EQ49" i="33"/>
  <c r="EA50" i="33"/>
  <c r="EJ50" i="33"/>
  <c r="Z50" i="33"/>
  <c r="AV50" i="33" s="1"/>
  <c r="NP50" i="33"/>
  <c r="AB50" i="33" s="1"/>
  <c r="OL49" i="33"/>
  <c r="RJ49" i="33"/>
  <c r="OV49" i="33"/>
  <c r="PY50" i="33"/>
  <c r="PC50" i="33" s="1"/>
  <c r="LS51" i="33"/>
  <c r="GZ49" i="33"/>
  <c r="MB50" i="33" s="1"/>
  <c r="KM49" i="33"/>
  <c r="KK49" i="33"/>
  <c r="NZ50" i="33"/>
  <c r="IL50" i="33"/>
  <c r="KU50" i="33"/>
  <c r="GA49" i="33"/>
  <c r="KG49" i="33"/>
  <c r="FT49" i="33"/>
  <c r="JZ49" i="33"/>
  <c r="QZ49" i="33"/>
  <c r="MX49" i="33"/>
  <c r="LK49" i="33"/>
  <c r="JI50" i="33"/>
  <c r="JU51" i="33"/>
  <c r="JG50" i="33"/>
  <c r="JF50" i="33"/>
  <c r="GG49" i="33"/>
  <c r="OS49" i="33" s="1"/>
  <c r="GE49" i="33"/>
  <c r="HT50" i="33"/>
  <c r="HX50" i="33"/>
  <c r="LZ51" i="33"/>
  <c r="QJ50" i="33"/>
  <c r="PN50" i="33" s="1"/>
  <c r="DH50" i="33"/>
  <c r="EZ50" i="33" s="1"/>
  <c r="DW51" i="33"/>
  <c r="FO51" i="33" s="1"/>
  <c r="DK50" i="33"/>
  <c r="FC50" i="33" s="1"/>
  <c r="DI50" i="33"/>
  <c r="FA50" i="33" s="1"/>
  <c r="AJ51" i="33"/>
  <c r="IV51" i="33"/>
  <c r="AP51" i="33"/>
  <c r="BL51" i="33" s="1"/>
  <c r="AN160" i="32"/>
  <c r="AO160" i="32" s="1"/>
  <c r="AP160" i="32" s="1"/>
  <c r="AQ160" i="32" s="1"/>
  <c r="AV159" i="32"/>
  <c r="AY159" i="32" s="1"/>
  <c r="ES159" i="32"/>
  <c r="ET159" i="32" s="1"/>
  <c r="EY159" i="32"/>
  <c r="EX160" i="32"/>
  <c r="EN160" i="32" s="1"/>
  <c r="FA159" i="32"/>
  <c r="FP159" i="32"/>
  <c r="FM160" i="32"/>
  <c r="FC160" i="32" s="1"/>
  <c r="FH159" i="32"/>
  <c r="FI159" i="32" s="1"/>
  <c r="FL159" i="32" s="1"/>
  <c r="FN159" i="32"/>
  <c r="IE159" i="32"/>
  <c r="IF159" i="32" s="1"/>
  <c r="IK159" i="32"/>
  <c r="IJ160" i="32"/>
  <c r="HZ160" i="32" s="1"/>
  <c r="IM159" i="32"/>
  <c r="EI160" i="32"/>
  <c r="DY160" i="32" s="1"/>
  <c r="ED159" i="32"/>
  <c r="EE159" i="32" s="1"/>
  <c r="EL159" i="32"/>
  <c r="EJ159" i="32"/>
  <c r="GL159" i="32"/>
  <c r="GM159" i="32" s="1"/>
  <c r="GP159" i="32" s="1"/>
  <c r="GR159" i="32"/>
  <c r="GQ160" i="32"/>
  <c r="GG160" i="32" s="1"/>
  <c r="GT159" i="32"/>
  <c r="HA159" i="32"/>
  <c r="HB159" i="32" s="1"/>
  <c r="HG159" i="32"/>
  <c r="HF160" i="32"/>
  <c r="GV160" i="32" s="1"/>
  <c r="HI159" i="32"/>
  <c r="GS158" i="32"/>
  <c r="DT160" i="32"/>
  <c r="DJ160" i="32" s="1"/>
  <c r="DO159" i="32"/>
  <c r="DP159" i="32" s="1"/>
  <c r="DS159" i="32" s="1"/>
  <c r="DW159" i="32"/>
  <c r="DU159" i="32"/>
  <c r="CS159" i="32"/>
  <c r="CP160" i="32"/>
  <c r="CF160" i="32" s="1"/>
  <c r="CK159" i="32"/>
  <c r="CL159" i="32" s="1"/>
  <c r="CO159" i="32" s="1"/>
  <c r="CQ159" i="32"/>
  <c r="CR158" i="32"/>
  <c r="U47" i="32"/>
  <c r="V47" i="32" s="1"/>
  <c r="JP107" i="32"/>
  <c r="JZ107" i="32"/>
  <c r="KA108" i="32"/>
  <c r="JT108" i="32" s="1"/>
  <c r="JU108" i="32" s="1"/>
  <c r="JV108" i="32" s="1"/>
  <c r="KB107" i="32"/>
  <c r="BO159" i="32"/>
  <c r="BI159" i="32"/>
  <c r="BL160" i="32"/>
  <c r="BB160" i="32" s="1"/>
  <c r="BG159" i="32"/>
  <c r="BH159" i="32" s="1"/>
  <c r="BJ160" i="32" s="1"/>
  <c r="BM159" i="32"/>
  <c r="FO158" i="32"/>
  <c r="GB160" i="32"/>
  <c r="FR160" i="32" s="1"/>
  <c r="FW159" i="32"/>
  <c r="FX159" i="32" s="1"/>
  <c r="GE159" i="32"/>
  <c r="GC159" i="32"/>
  <c r="KO107" i="32"/>
  <c r="KP108" i="32"/>
  <c r="KI108" i="32" s="1"/>
  <c r="KJ108" i="32" s="1"/>
  <c r="KK108" i="32" s="1"/>
  <c r="KQ107" i="32"/>
  <c r="DV158" i="32"/>
  <c r="JH108" i="32"/>
  <c r="JQ108" i="32"/>
  <c r="HU160" i="32"/>
  <c r="HK160" i="32" s="1"/>
  <c r="HX159" i="32"/>
  <c r="HP159" i="32"/>
  <c r="HQ159" i="32" s="1"/>
  <c r="HV159" i="32"/>
  <c r="LD50" i="33"/>
  <c r="LD107" i="32"/>
  <c r="LE108" i="32"/>
  <c r="KX108" i="32" s="1"/>
  <c r="KY108" i="32" s="1"/>
  <c r="KZ108" i="32" s="1"/>
  <c r="LF107" i="32"/>
  <c r="BN158" i="32"/>
  <c r="IT159" i="32"/>
  <c r="IU159" i="32" s="1"/>
  <c r="IX159" i="32" s="1"/>
  <c r="JB159" i="32"/>
  <c r="IY160" i="32"/>
  <c r="IO160" i="32" s="1"/>
  <c r="IZ159" i="32"/>
  <c r="LS107" i="32"/>
  <c r="LT108" i="32"/>
  <c r="LM108" i="32" s="1"/>
  <c r="LN108" i="32" s="1"/>
  <c r="LO108" i="32" s="1"/>
  <c r="LU107" i="32"/>
  <c r="DF159" i="32"/>
  <c r="CZ159" i="32"/>
  <c r="DA159" i="32" s="1"/>
  <c r="DD159" i="32" s="1"/>
  <c r="DH159" i="32"/>
  <c r="DE160" i="32"/>
  <c r="CU160" i="32" s="1"/>
  <c r="BX159" i="32"/>
  <c r="BY160" i="32"/>
  <c r="BR160" i="32" s="1"/>
  <c r="BS160" i="32" s="1"/>
  <c r="BT160" i="32" s="1"/>
  <c r="BU160" i="32" s="1"/>
  <c r="BZ159" i="32"/>
  <c r="JA158" i="32"/>
  <c r="DG158" i="32"/>
  <c r="BR50" i="33" l="1"/>
  <c r="LE49" i="33"/>
  <c r="GC49" i="33" s="1"/>
  <c r="HU49" i="33"/>
  <c r="MA50" i="33"/>
  <c r="MW49" i="33"/>
  <c r="EN50" i="33"/>
  <c r="EC50" i="33"/>
  <c r="IN50" i="33"/>
  <c r="IX50" i="33"/>
  <c r="NJ50" i="33"/>
  <c r="V50" i="33" s="1"/>
  <c r="OF49" i="33"/>
  <c r="NU50" i="33"/>
  <c r="OQ49" i="33"/>
  <c r="NQ50" i="33"/>
  <c r="OM49" i="33"/>
  <c r="QH49" i="33"/>
  <c r="PL49" i="33" s="1"/>
  <c r="KW50" i="33"/>
  <c r="HV49" i="33"/>
  <c r="MS50" i="33"/>
  <c r="JY50" i="33"/>
  <c r="HG51" i="33"/>
  <c r="IC51" i="33" s="1"/>
  <c r="MP50" i="33"/>
  <c r="GS50" i="33"/>
  <c r="HO50" i="33" s="1"/>
  <c r="AL50" i="33"/>
  <c r="BH50" i="33" s="1"/>
  <c r="CD50" i="33" s="1"/>
  <c r="QT49" i="33"/>
  <c r="FS50" i="33"/>
  <c r="GB50" i="33"/>
  <c r="ON50" i="33" s="1"/>
  <c r="KH50" i="33"/>
  <c r="GI49" i="33"/>
  <c r="KO49" i="33"/>
  <c r="RA49" i="33"/>
  <c r="MQ50" i="33"/>
  <c r="NE51" i="33"/>
  <c r="NW50" i="33"/>
  <c r="RE49" i="33"/>
  <c r="RG49" i="33"/>
  <c r="GR50" i="33"/>
  <c r="LT51" i="33" s="1"/>
  <c r="LH50" i="33"/>
  <c r="GU50" i="33"/>
  <c r="HQ50" i="33" s="1"/>
  <c r="CH51" i="33"/>
  <c r="CN50" i="33"/>
  <c r="BF51" i="33"/>
  <c r="CB51" i="33" s="1"/>
  <c r="AX50" i="33"/>
  <c r="BT50" i="33" s="1"/>
  <c r="BK159" i="32"/>
  <c r="BN159" i="32" s="1"/>
  <c r="BC160" i="32"/>
  <c r="BD160" i="32" s="1"/>
  <c r="BE160" i="32" s="1"/>
  <c r="BF160" i="32" s="1"/>
  <c r="LY108" i="32"/>
  <c r="LP108" i="32"/>
  <c r="CA161" i="32"/>
  <c r="BQ161" i="32" s="1"/>
  <c r="BV160" i="32"/>
  <c r="BW160" i="32" s="1"/>
  <c r="BZ160" i="32" s="1"/>
  <c r="CB160" i="32"/>
  <c r="CD160" i="32"/>
  <c r="DG159" i="32"/>
  <c r="GS159" i="32"/>
  <c r="LX107" i="32"/>
  <c r="FO159" i="32"/>
  <c r="CM159" i="32"/>
  <c r="CN160" i="32"/>
  <c r="CG160" i="32" s="1"/>
  <c r="CH160" i="32" s="1"/>
  <c r="CI160" i="32" s="1"/>
  <c r="CJ160" i="32" s="1"/>
  <c r="LI107" i="32"/>
  <c r="HR159" i="32"/>
  <c r="HS160" i="32"/>
  <c r="HL160" i="32" s="1"/>
  <c r="HM160" i="32" s="1"/>
  <c r="HN160" i="32" s="1"/>
  <c r="HO160" i="32" s="1"/>
  <c r="HT159" i="32"/>
  <c r="JO108" i="32"/>
  <c r="JN109" i="32"/>
  <c r="JD109" i="32" s="1"/>
  <c r="JI108" i="32"/>
  <c r="JJ108" i="32" s="1"/>
  <c r="KT107" i="32"/>
  <c r="W47" i="32"/>
  <c r="AB47" i="32"/>
  <c r="CR159" i="32"/>
  <c r="IG159" i="32"/>
  <c r="IH160" i="32"/>
  <c r="IA160" i="32" s="1"/>
  <c r="IB160" i="32" s="1"/>
  <c r="IC160" i="32" s="1"/>
  <c r="ID160" i="32" s="1"/>
  <c r="II159" i="32"/>
  <c r="JA159" i="32"/>
  <c r="LJ108" i="32"/>
  <c r="LA108" i="32"/>
  <c r="CC159" i="32"/>
  <c r="IW160" i="32"/>
  <c r="IP160" i="32" s="1"/>
  <c r="IQ160" i="32" s="1"/>
  <c r="IR160" i="32" s="1"/>
  <c r="IS160" i="32" s="1"/>
  <c r="IV159" i="32"/>
  <c r="JW108" i="32"/>
  <c r="KF108" i="32"/>
  <c r="FY159" i="32"/>
  <c r="FZ160" i="32"/>
  <c r="FS160" i="32" s="1"/>
  <c r="FT160" i="32" s="1"/>
  <c r="FU160" i="32" s="1"/>
  <c r="FV160" i="32" s="1"/>
  <c r="GA159" i="32"/>
  <c r="AX160" i="32"/>
  <c r="AW161" i="32"/>
  <c r="AM161" i="32" s="1"/>
  <c r="AT160" i="32"/>
  <c r="AR160" i="32"/>
  <c r="AS160" i="32" s="1"/>
  <c r="AZ160" i="32"/>
  <c r="EG160" i="32"/>
  <c r="DZ160" i="32" s="1"/>
  <c r="EA160" i="32" s="1"/>
  <c r="EB160" i="32" s="1"/>
  <c r="EC160" i="32" s="1"/>
  <c r="EF159" i="32"/>
  <c r="EH159" i="32"/>
  <c r="DB159" i="32"/>
  <c r="DC160" i="32"/>
  <c r="CV160" i="32" s="1"/>
  <c r="CW160" i="32" s="1"/>
  <c r="CX160" i="32" s="1"/>
  <c r="CY160" i="32" s="1"/>
  <c r="KL108" i="32"/>
  <c r="KU108" i="32"/>
  <c r="DV159" i="32"/>
  <c r="KE107" i="32"/>
  <c r="DR160" i="32"/>
  <c r="DK160" i="32" s="1"/>
  <c r="DL160" i="32" s="1"/>
  <c r="DM160" i="32" s="1"/>
  <c r="DN160" i="32" s="1"/>
  <c r="DQ159" i="32"/>
  <c r="HD160" i="32"/>
  <c r="GW160" i="32" s="1"/>
  <c r="GX160" i="32" s="1"/>
  <c r="GY160" i="32" s="1"/>
  <c r="GZ160" i="32" s="1"/>
  <c r="HC159" i="32"/>
  <c r="HE159" i="32"/>
  <c r="GN159" i="32"/>
  <c r="GO160" i="32"/>
  <c r="GH160" i="32" s="1"/>
  <c r="GI160" i="32" s="1"/>
  <c r="GJ160" i="32" s="1"/>
  <c r="GK160" i="32" s="1"/>
  <c r="FJ159" i="32"/>
  <c r="FK160" i="32"/>
  <c r="FD160" i="32" s="1"/>
  <c r="FE160" i="32" s="1"/>
  <c r="FF160" i="32" s="1"/>
  <c r="FG160" i="32" s="1"/>
  <c r="EU159" i="32"/>
  <c r="EV160" i="32"/>
  <c r="EO160" i="32" s="1"/>
  <c r="EP160" i="32" s="1"/>
  <c r="EQ160" i="32" s="1"/>
  <c r="ER160" i="32" s="1"/>
  <c r="EW159" i="32"/>
  <c r="KI49" i="33" l="1"/>
  <c r="IH50" i="33"/>
  <c r="IU50" i="33"/>
  <c r="EL49" i="33"/>
  <c r="AG50" i="33"/>
  <c r="BC50" i="33" s="1"/>
  <c r="BY50" i="33" s="1"/>
  <c r="IO50" i="33"/>
  <c r="IS50" i="33"/>
  <c r="AC50" i="33"/>
  <c r="AY50" i="33" s="1"/>
  <c r="BU50" i="33" s="1"/>
  <c r="CQ50" i="33" s="1"/>
  <c r="RI49" i="33"/>
  <c r="OU49" i="33"/>
  <c r="RC49" i="33"/>
  <c r="OO49" i="33"/>
  <c r="QS50" i="33"/>
  <c r="OE50" i="33"/>
  <c r="LF49" i="33"/>
  <c r="KJ49" i="33" s="1"/>
  <c r="KA50" i="33"/>
  <c r="FU50" i="33"/>
  <c r="OG50" i="33" s="1"/>
  <c r="QA50" i="33"/>
  <c r="PE50" i="33" s="1"/>
  <c r="LU51" i="33"/>
  <c r="MI52" i="33"/>
  <c r="QO51" i="33"/>
  <c r="PS51" i="33" s="1"/>
  <c r="KL50" i="33"/>
  <c r="NY50" i="33"/>
  <c r="NI51" i="33"/>
  <c r="RB50" i="33"/>
  <c r="JB51" i="33"/>
  <c r="JH50" i="33"/>
  <c r="PZ50" i="33"/>
  <c r="PD50" i="33" s="1"/>
  <c r="HN50" i="33"/>
  <c r="AI50" i="33"/>
  <c r="BE50" i="33" s="1"/>
  <c r="CA50" i="33" s="1"/>
  <c r="GF50" i="33"/>
  <c r="QC50" i="33"/>
  <c r="PG50" i="33" s="1"/>
  <c r="DJ50" i="33"/>
  <c r="FB50" i="33" s="1"/>
  <c r="DD51" i="33"/>
  <c r="EV51" i="33" s="1"/>
  <c r="LW51" i="33"/>
  <c r="CP50" i="33"/>
  <c r="CZ50" i="33"/>
  <c r="CX51" i="33"/>
  <c r="NR51" i="33"/>
  <c r="NS50" i="33"/>
  <c r="AR50" i="33"/>
  <c r="BN50" i="33" s="1"/>
  <c r="DF160" i="32"/>
  <c r="DE161" i="32"/>
  <c r="CU161" i="32" s="1"/>
  <c r="CZ160" i="32"/>
  <c r="DA160" i="32" s="1"/>
  <c r="DH160" i="32"/>
  <c r="HI160" i="32"/>
  <c r="HF161" i="32"/>
  <c r="GV161" i="32" s="1"/>
  <c r="HA160" i="32"/>
  <c r="HB160" i="32" s="1"/>
  <c r="HE160" i="32" s="1"/>
  <c r="HG160" i="32"/>
  <c r="FM161" i="32"/>
  <c r="FC161" i="32" s="1"/>
  <c r="FP160" i="32"/>
  <c r="FH160" i="32"/>
  <c r="FI160" i="32" s="1"/>
  <c r="FN160" i="32"/>
  <c r="ES160" i="32"/>
  <c r="ET160" i="32" s="1"/>
  <c r="EW160" i="32" s="1"/>
  <c r="EY160" i="32"/>
  <c r="EX161" i="32"/>
  <c r="EN161" i="32" s="1"/>
  <c r="FA160" i="32"/>
  <c r="GT160" i="32"/>
  <c r="GR160" i="32"/>
  <c r="GQ161" i="32"/>
  <c r="GG161" i="32" s="1"/>
  <c r="GL160" i="32"/>
  <c r="GM160" i="32" s="1"/>
  <c r="DT161" i="32"/>
  <c r="DJ161" i="32" s="1"/>
  <c r="DO160" i="32"/>
  <c r="DP160" i="32" s="1"/>
  <c r="DU160" i="32"/>
  <c r="DW160" i="32"/>
  <c r="IT160" i="32"/>
  <c r="IU160" i="32" s="1"/>
  <c r="IZ160" i="32"/>
  <c r="IY161" i="32"/>
  <c r="IO161" i="32" s="1"/>
  <c r="JB160" i="32"/>
  <c r="HH159" i="32"/>
  <c r="EL160" i="32"/>
  <c r="EJ160" i="32"/>
  <c r="EI161" i="32"/>
  <c r="DY161" i="32" s="1"/>
  <c r="ED160" i="32"/>
  <c r="EE160" i="32" s="1"/>
  <c r="EH160" i="32" s="1"/>
  <c r="HP160" i="32"/>
  <c r="HQ160" i="32" s="1"/>
  <c r="HT160" i="32" s="1"/>
  <c r="HV160" i="32"/>
  <c r="HU161" i="32"/>
  <c r="HK161" i="32" s="1"/>
  <c r="HX160" i="32"/>
  <c r="LG109" i="32"/>
  <c r="KW109" i="32" s="1"/>
  <c r="LH108" i="32"/>
  <c r="LB108" i="32"/>
  <c r="LC108" i="32" s="1"/>
  <c r="BX160" i="32"/>
  <c r="BY161" i="32"/>
  <c r="BR161" i="32" s="1"/>
  <c r="BS161" i="32" s="1"/>
  <c r="BT161" i="32" s="1"/>
  <c r="BU161" i="32" s="1"/>
  <c r="FW160" i="32"/>
  <c r="FX160" i="32" s="1"/>
  <c r="GA160" i="32" s="1"/>
  <c r="GB161" i="32"/>
  <c r="FR161" i="32" s="1"/>
  <c r="GE160" i="32"/>
  <c r="GC160" i="32"/>
  <c r="CC160" i="32"/>
  <c r="IL159" i="32"/>
  <c r="HW159" i="32"/>
  <c r="EZ159" i="32"/>
  <c r="KS108" i="32"/>
  <c r="KR109" i="32"/>
  <c r="KH109" i="32" s="1"/>
  <c r="KM108" i="32"/>
  <c r="KN108" i="32" s="1"/>
  <c r="JK108" i="32"/>
  <c r="JL109" i="32"/>
  <c r="JE109" i="32" s="1"/>
  <c r="JF109" i="32" s="1"/>
  <c r="JG109" i="32" s="1"/>
  <c r="JM108" i="32"/>
  <c r="BL161" i="32"/>
  <c r="BB161" i="32" s="1"/>
  <c r="BM160" i="32"/>
  <c r="BI160" i="32"/>
  <c r="BG160" i="32"/>
  <c r="BH160" i="32" s="1"/>
  <c r="BO160" i="32"/>
  <c r="LV109" i="32"/>
  <c r="LL109" i="32" s="1"/>
  <c r="LW108" i="32"/>
  <c r="LQ108" i="32"/>
  <c r="LR108" i="32" s="1"/>
  <c r="IJ161" i="32"/>
  <c r="HZ161" i="32" s="1"/>
  <c r="IE160" i="32"/>
  <c r="IF160" i="32" s="1"/>
  <c r="IK160" i="32"/>
  <c r="IM160" i="32"/>
  <c r="EK159" i="32"/>
  <c r="AU161" i="32"/>
  <c r="AN161" i="32" s="1"/>
  <c r="AO161" i="32" s="1"/>
  <c r="AP161" i="32" s="1"/>
  <c r="AQ161" i="32" s="1"/>
  <c r="AV160" i="32"/>
  <c r="GD159" i="32"/>
  <c r="JX108" i="32"/>
  <c r="JY108" i="32" s="1"/>
  <c r="KC109" i="32"/>
  <c r="JS109" i="32" s="1"/>
  <c r="KD108" i="32"/>
  <c r="CQ160" i="32"/>
  <c r="CP161" i="32"/>
  <c r="CF161" i="32" s="1"/>
  <c r="CK160" i="32"/>
  <c r="CL160" i="32" s="1"/>
  <c r="CS160" i="32"/>
  <c r="AH47" i="32"/>
  <c r="AK47" i="32"/>
  <c r="X47" i="32"/>
  <c r="ES51" i="33" l="1"/>
  <c r="EG50" i="33"/>
  <c r="ED50" i="33"/>
  <c r="IG51" i="33"/>
  <c r="IW50" i="33"/>
  <c r="EE50" i="33"/>
  <c r="NV51" i="33"/>
  <c r="OR50" i="33"/>
  <c r="GD49" i="33"/>
  <c r="OP49" i="33" s="1"/>
  <c r="QU50" i="33"/>
  <c r="NK51" i="33"/>
  <c r="KY50" i="33"/>
  <c r="LM51" i="33"/>
  <c r="ML51" i="33"/>
  <c r="MR50" i="33"/>
  <c r="AK50" i="33"/>
  <c r="BG50" i="33" s="1"/>
  <c r="CC50" i="33" s="1"/>
  <c r="CY50" i="33" s="1"/>
  <c r="U51" i="33"/>
  <c r="AQ51" i="33" s="1"/>
  <c r="KX50" i="33"/>
  <c r="JK50" i="33"/>
  <c r="JR51" i="33"/>
  <c r="JT50" i="33"/>
  <c r="JJ50" i="33"/>
  <c r="LA50" i="33"/>
  <c r="RF50" i="33"/>
  <c r="GT50" i="33"/>
  <c r="LV51" i="33" s="1"/>
  <c r="GN51" i="33"/>
  <c r="LP52" i="33" s="1"/>
  <c r="DT51" i="33"/>
  <c r="FL51" i="33" s="1"/>
  <c r="DV50" i="33"/>
  <c r="FN50" i="33" s="1"/>
  <c r="DL50" i="33"/>
  <c r="FD50" i="33" s="1"/>
  <c r="DM50" i="33"/>
  <c r="FE50" i="33" s="1"/>
  <c r="CW50" i="33"/>
  <c r="CU50" i="33"/>
  <c r="CJ50" i="33"/>
  <c r="IQ50" i="33"/>
  <c r="AE50" i="33"/>
  <c r="BA50" i="33" s="1"/>
  <c r="AD51" i="33"/>
  <c r="IP51" i="33"/>
  <c r="AX161" i="32"/>
  <c r="AZ161" i="32"/>
  <c r="AW162" i="32"/>
  <c r="AM162" i="32" s="1"/>
  <c r="AR161" i="32"/>
  <c r="AS161" i="32" s="1"/>
  <c r="AU162" i="32" s="1"/>
  <c r="AT161" i="32"/>
  <c r="AF47" i="32"/>
  <c r="Y47" i="32"/>
  <c r="GD160" i="32"/>
  <c r="LS108" i="32"/>
  <c r="LT109" i="32"/>
  <c r="LM109" i="32" s="1"/>
  <c r="LN109" i="32" s="1"/>
  <c r="LO109" i="32" s="1"/>
  <c r="LU108" i="32"/>
  <c r="AY160" i="32"/>
  <c r="CB161" i="32"/>
  <c r="CA162" i="32"/>
  <c r="BQ162" i="32" s="1"/>
  <c r="BV161" i="32"/>
  <c r="BW161" i="32" s="1"/>
  <c r="CD161" i="32"/>
  <c r="FY160" i="32"/>
  <c r="FZ161" i="32"/>
  <c r="FS161" i="32" s="1"/>
  <c r="FT161" i="32" s="1"/>
  <c r="FU161" i="32" s="1"/>
  <c r="FV161" i="32" s="1"/>
  <c r="LD108" i="32"/>
  <c r="LE109" i="32"/>
  <c r="KX109" i="32" s="1"/>
  <c r="KY109" i="32" s="1"/>
  <c r="KZ109" i="32" s="1"/>
  <c r="LF108" i="32"/>
  <c r="GN160" i="32"/>
  <c r="GO161" i="32"/>
  <c r="GH161" i="32" s="1"/>
  <c r="GI161" i="32" s="1"/>
  <c r="GJ161" i="32" s="1"/>
  <c r="GK161" i="32" s="1"/>
  <c r="GP160" i="32"/>
  <c r="CM160" i="32"/>
  <c r="CN161" i="32"/>
  <c r="CG161" i="32" s="1"/>
  <c r="CH161" i="32" s="1"/>
  <c r="CI161" i="32" s="1"/>
  <c r="CJ161" i="32" s="1"/>
  <c r="CO160" i="32"/>
  <c r="JH109" i="32"/>
  <c r="JQ109" i="32"/>
  <c r="JZ108" i="32"/>
  <c r="KA109" i="32"/>
  <c r="JT109" i="32" s="1"/>
  <c r="JU109" i="32" s="1"/>
  <c r="JV109" i="32" s="1"/>
  <c r="KB108" i="32"/>
  <c r="IG160" i="32"/>
  <c r="IH161" i="32"/>
  <c r="IA161" i="32" s="1"/>
  <c r="IB161" i="32" s="1"/>
  <c r="IC161" i="32" s="1"/>
  <c r="ID161" i="32" s="1"/>
  <c r="II160" i="32"/>
  <c r="FJ160" i="32"/>
  <c r="FK161" i="32"/>
  <c r="FD161" i="32" s="1"/>
  <c r="FE161" i="32" s="1"/>
  <c r="FF161" i="32" s="1"/>
  <c r="FG161" i="32" s="1"/>
  <c r="FL160" i="32"/>
  <c r="HC160" i="32"/>
  <c r="HD161" i="32"/>
  <c r="GW161" i="32" s="1"/>
  <c r="GX161" i="32" s="1"/>
  <c r="GY161" i="32" s="1"/>
  <c r="GZ161" i="32" s="1"/>
  <c r="DB160" i="32"/>
  <c r="DC161" i="32"/>
  <c r="CV161" i="32" s="1"/>
  <c r="CW161" i="32" s="1"/>
  <c r="CX161" i="32" s="1"/>
  <c r="CY161" i="32" s="1"/>
  <c r="DD160" i="32"/>
  <c r="EK160" i="32"/>
  <c r="EZ160" i="32"/>
  <c r="HW160" i="32"/>
  <c r="EF160" i="32"/>
  <c r="EG161" i="32"/>
  <c r="DZ161" i="32" s="1"/>
  <c r="EA161" i="32" s="1"/>
  <c r="EB161" i="32" s="1"/>
  <c r="EC161" i="32" s="1"/>
  <c r="DR161" i="32"/>
  <c r="DK161" i="32" s="1"/>
  <c r="DL161" i="32" s="1"/>
  <c r="DM161" i="32" s="1"/>
  <c r="DN161" i="32" s="1"/>
  <c r="DQ160" i="32"/>
  <c r="DS160" i="32"/>
  <c r="BJ161" i="32"/>
  <c r="BC161" i="32" s="1"/>
  <c r="BD161" i="32" s="1"/>
  <c r="BE161" i="32" s="1"/>
  <c r="BF161" i="32" s="1"/>
  <c r="BK160" i="32"/>
  <c r="JP108" i="32"/>
  <c r="KO108" i="32"/>
  <c r="KP109" i="32"/>
  <c r="KI109" i="32" s="1"/>
  <c r="KJ109" i="32" s="1"/>
  <c r="KK109" i="32" s="1"/>
  <c r="KQ108" i="32"/>
  <c r="HR160" i="32"/>
  <c r="HS161" i="32"/>
  <c r="HL161" i="32" s="1"/>
  <c r="HM161" i="32" s="1"/>
  <c r="HN161" i="32" s="1"/>
  <c r="HO161" i="32" s="1"/>
  <c r="HH160" i="32"/>
  <c r="IV160" i="32"/>
  <c r="IW161" i="32"/>
  <c r="IP161" i="32" s="1"/>
  <c r="IQ161" i="32" s="1"/>
  <c r="IR161" i="32" s="1"/>
  <c r="IS161" i="32" s="1"/>
  <c r="IX160" i="32"/>
  <c r="EU160" i="32"/>
  <c r="EV161" i="32"/>
  <c r="EO161" i="32" s="1"/>
  <c r="EP161" i="32" s="1"/>
  <c r="EQ161" i="32" s="1"/>
  <c r="ER161" i="32" s="1"/>
  <c r="II51" i="33" l="1"/>
  <c r="AH51" i="33"/>
  <c r="BD51" i="33" s="1"/>
  <c r="BZ51" i="33" s="1"/>
  <c r="CV51" i="33" s="1"/>
  <c r="IT51" i="33"/>
  <c r="RD49" i="33"/>
  <c r="NT50" i="33"/>
  <c r="GK51" i="33"/>
  <c r="FW50" i="33"/>
  <c r="OI50" i="33" s="1"/>
  <c r="W51" i="33"/>
  <c r="AS51" i="33" s="1"/>
  <c r="KC50" i="33"/>
  <c r="KQ51" i="33"/>
  <c r="HF50" i="33"/>
  <c r="IB50" i="33" s="1"/>
  <c r="NB51" i="33"/>
  <c r="GW50" i="33"/>
  <c r="HS50" i="33" s="1"/>
  <c r="MT50" i="33"/>
  <c r="BM51" i="33"/>
  <c r="CI51" i="33" s="1"/>
  <c r="JC51" i="33" s="1"/>
  <c r="FV50" i="33"/>
  <c r="KB50" i="33"/>
  <c r="FY50" i="33"/>
  <c r="KE50" i="33"/>
  <c r="ND50" i="33"/>
  <c r="MU50" i="33"/>
  <c r="JS50" i="33"/>
  <c r="JD50" i="33"/>
  <c r="JO50" i="33"/>
  <c r="JQ50" i="33"/>
  <c r="HD51" i="33"/>
  <c r="QL51" i="33" s="1"/>
  <c r="PP51" i="33" s="1"/>
  <c r="HP50" i="33"/>
  <c r="HJ51" i="33"/>
  <c r="QB50" i="33"/>
  <c r="PF50" i="33" s="1"/>
  <c r="PV51" i="33"/>
  <c r="OZ51" i="33" s="1"/>
  <c r="GV50" i="33"/>
  <c r="LX51" i="33" s="1"/>
  <c r="DU50" i="33"/>
  <c r="FM50" i="33" s="1"/>
  <c r="DF50" i="33"/>
  <c r="EX50" i="33" s="1"/>
  <c r="DQ50" i="33"/>
  <c r="FI50" i="33" s="1"/>
  <c r="DS50" i="33"/>
  <c r="FK50" i="33" s="1"/>
  <c r="BW50" i="33"/>
  <c r="AZ51" i="33"/>
  <c r="BV51" i="33" s="1"/>
  <c r="AV161" i="32"/>
  <c r="AY161" i="32" s="1"/>
  <c r="HU162" i="32"/>
  <c r="HK162" i="32" s="1"/>
  <c r="HX161" i="32"/>
  <c r="HP161" i="32"/>
  <c r="HQ161" i="32" s="1"/>
  <c r="HV161" i="32"/>
  <c r="IZ161" i="32"/>
  <c r="IY162" i="32"/>
  <c r="IO162" i="32" s="1"/>
  <c r="JB161" i="32"/>
  <c r="IT161" i="32"/>
  <c r="IU161" i="32" s="1"/>
  <c r="IX161" i="32" s="1"/>
  <c r="GR161" i="32"/>
  <c r="GQ162" i="32"/>
  <c r="GG162" i="32" s="1"/>
  <c r="GT161" i="32"/>
  <c r="GL161" i="32"/>
  <c r="GM161" i="32" s="1"/>
  <c r="GP161" i="32" s="1"/>
  <c r="JW109" i="32"/>
  <c r="KF109" i="32"/>
  <c r="EX162" i="32"/>
  <c r="EN162" i="32" s="1"/>
  <c r="EY161" i="32"/>
  <c r="ES161" i="32"/>
  <c r="ET161" i="32" s="1"/>
  <c r="FA161" i="32"/>
  <c r="KL109" i="32"/>
  <c r="KU109" i="32"/>
  <c r="BL162" i="32"/>
  <c r="BB162" i="32" s="1"/>
  <c r="BI161" i="32"/>
  <c r="BG161" i="32"/>
  <c r="BH161" i="32" s="1"/>
  <c r="BJ162" i="32" s="1"/>
  <c r="BO161" i="32"/>
  <c r="BM161" i="32"/>
  <c r="FM162" i="32"/>
  <c r="FC162" i="32" s="1"/>
  <c r="FP161" i="32"/>
  <c r="FH161" i="32"/>
  <c r="FI161" i="32" s="1"/>
  <c r="FL161" i="32" s="1"/>
  <c r="FN161" i="32"/>
  <c r="JA160" i="32"/>
  <c r="EJ161" i="32"/>
  <c r="ED161" i="32"/>
  <c r="EE161" i="32" s="1"/>
  <c r="EL161" i="32"/>
  <c r="EI162" i="32"/>
  <c r="DY162" i="32" s="1"/>
  <c r="CP162" i="32"/>
  <c r="CF162" i="32" s="1"/>
  <c r="CK161" i="32"/>
  <c r="CL161" i="32" s="1"/>
  <c r="CO161" i="32" s="1"/>
  <c r="CQ161" i="32"/>
  <c r="CS161" i="32"/>
  <c r="HA161" i="32"/>
  <c r="HB161" i="32" s="1"/>
  <c r="HG161" i="32"/>
  <c r="HF162" i="32"/>
  <c r="GV162" i="32" s="1"/>
  <c r="HI161" i="32"/>
  <c r="IL160" i="32"/>
  <c r="KE108" i="32"/>
  <c r="CR160" i="32"/>
  <c r="LI108" i="32"/>
  <c r="KT108" i="32"/>
  <c r="DV160" i="32"/>
  <c r="IJ162" i="32"/>
  <c r="HZ162" i="32" s="1"/>
  <c r="IM161" i="32"/>
  <c r="IE161" i="32"/>
  <c r="IF161" i="32" s="1"/>
  <c r="IK161" i="32"/>
  <c r="LY109" i="32"/>
  <c r="LP109" i="32"/>
  <c r="GS160" i="32"/>
  <c r="LX108" i="32"/>
  <c r="BN160" i="32"/>
  <c r="LJ109" i="32"/>
  <c r="LA109" i="32"/>
  <c r="DG160" i="32"/>
  <c r="JN110" i="32"/>
  <c r="JD110" i="32" s="1"/>
  <c r="JI109" i="32"/>
  <c r="JJ109" i="32" s="1"/>
  <c r="JO109" i="32"/>
  <c r="BX161" i="32"/>
  <c r="BY162" i="32"/>
  <c r="BR162" i="32" s="1"/>
  <c r="BS162" i="32" s="1"/>
  <c r="BT162" i="32" s="1"/>
  <c r="BU162" i="32" s="1"/>
  <c r="BZ161" i="32"/>
  <c r="AE48" i="32"/>
  <c r="Z47" i="32"/>
  <c r="AC47" i="32" s="1"/>
  <c r="AJ47" i="32"/>
  <c r="DU161" i="32"/>
  <c r="DT162" i="32"/>
  <c r="DJ162" i="32" s="1"/>
  <c r="DO161" i="32"/>
  <c r="DP161" i="32" s="1"/>
  <c r="DW161" i="32"/>
  <c r="FW161" i="32"/>
  <c r="FX161" i="32" s="1"/>
  <c r="GE161" i="32"/>
  <c r="GB162" i="32"/>
  <c r="FR162" i="32" s="1"/>
  <c r="GC161" i="32"/>
  <c r="DF161" i="32"/>
  <c r="CZ161" i="32"/>
  <c r="DA161" i="32" s="1"/>
  <c r="DD161" i="32" s="1"/>
  <c r="DH161" i="32"/>
  <c r="DE162" i="32"/>
  <c r="CU162" i="32" s="1"/>
  <c r="FO160" i="32"/>
  <c r="AN162" i="32"/>
  <c r="AO162" i="32" s="1"/>
  <c r="AP162" i="32" s="1"/>
  <c r="AQ162" i="32" s="1"/>
  <c r="DZ51" i="33" l="1"/>
  <c r="EP51" i="33"/>
  <c r="EF50" i="33"/>
  <c r="AF50" i="33"/>
  <c r="BB50" i="33" s="1"/>
  <c r="BX50" i="33" s="1"/>
  <c r="CT50" i="33" s="1"/>
  <c r="IR50" i="33"/>
  <c r="QY50" i="33"/>
  <c r="OK50" i="33"/>
  <c r="RK51" i="33"/>
  <c r="OW51" i="33"/>
  <c r="NL51" i="33"/>
  <c r="OH50" i="33"/>
  <c r="NM51" i="33"/>
  <c r="OA52" i="33"/>
  <c r="LY51" i="33"/>
  <c r="QW50" i="33"/>
  <c r="BO51" i="33"/>
  <c r="CK51" i="33" s="1"/>
  <c r="JE51" i="33" s="1"/>
  <c r="QE50" i="33"/>
  <c r="PI50" i="33" s="1"/>
  <c r="QN50" i="33"/>
  <c r="PR50" i="33" s="1"/>
  <c r="LL50" i="33" s="1"/>
  <c r="MH51" i="33"/>
  <c r="NC50" i="33"/>
  <c r="NA50" i="33"/>
  <c r="HA50" i="33"/>
  <c r="QI50" i="33" s="1"/>
  <c r="PM50" i="33" s="1"/>
  <c r="MN50" i="33"/>
  <c r="DE51" i="33"/>
  <c r="EW51" i="33" s="1"/>
  <c r="NO51" i="33"/>
  <c r="QV50" i="33"/>
  <c r="MY50" i="33"/>
  <c r="JP51" i="33"/>
  <c r="LJ51" i="33"/>
  <c r="HZ51" i="33"/>
  <c r="MF52" i="33"/>
  <c r="KZ50" i="33"/>
  <c r="KT51" i="33"/>
  <c r="QD50" i="33"/>
  <c r="PH50" i="33" s="1"/>
  <c r="HC50" i="33"/>
  <c r="ME51" i="33" s="1"/>
  <c r="HR50" i="33"/>
  <c r="HE50" i="33"/>
  <c r="MG51" i="33" s="1"/>
  <c r="GP50" i="33"/>
  <c r="LR51" i="33" s="1"/>
  <c r="DR51" i="33"/>
  <c r="FJ51" i="33" s="1"/>
  <c r="CS50" i="33"/>
  <c r="CR51" i="33"/>
  <c r="BK161" i="32"/>
  <c r="BN161" i="32" s="1"/>
  <c r="BC162" i="32"/>
  <c r="BD162" i="32" s="1"/>
  <c r="BE162" i="32" s="1"/>
  <c r="BF162" i="32" s="1"/>
  <c r="DG161" i="32"/>
  <c r="AX162" i="32"/>
  <c r="AZ162" i="32"/>
  <c r="AW163" i="32"/>
  <c r="AM163" i="32" s="1"/>
  <c r="AR162" i="32"/>
  <c r="AS162" i="32" s="1"/>
  <c r="AT162" i="32"/>
  <c r="AI47" i="32"/>
  <c r="CC161" i="32"/>
  <c r="LG110" i="32"/>
  <c r="KW110" i="32" s="1"/>
  <c r="LH109" i="32"/>
  <c r="LB109" i="32"/>
  <c r="LC109" i="32" s="1"/>
  <c r="GN161" i="32"/>
  <c r="GO162" i="32"/>
  <c r="GH162" i="32" s="1"/>
  <c r="GI162" i="32" s="1"/>
  <c r="GJ162" i="32" s="1"/>
  <c r="GK162" i="32" s="1"/>
  <c r="IV161" i="32"/>
  <c r="IW162" i="32"/>
  <c r="IP162" i="32" s="1"/>
  <c r="IQ162" i="32" s="1"/>
  <c r="IR162" i="32" s="1"/>
  <c r="IS162" i="32" s="1"/>
  <c r="DB161" i="32"/>
  <c r="DC162" i="32"/>
  <c r="CV162" i="32" s="1"/>
  <c r="CW162" i="32" s="1"/>
  <c r="CX162" i="32" s="1"/>
  <c r="CY162" i="32" s="1"/>
  <c r="DQ161" i="32"/>
  <c r="DR162" i="32"/>
  <c r="DK162" i="32" s="1"/>
  <c r="DL162" i="32" s="1"/>
  <c r="DM162" i="32" s="1"/>
  <c r="DN162" i="32" s="1"/>
  <c r="JK109" i="32"/>
  <c r="JL110" i="32"/>
  <c r="JE110" i="32" s="1"/>
  <c r="JF110" i="32" s="1"/>
  <c r="JG110" i="32" s="1"/>
  <c r="JM109" i="32"/>
  <c r="GS161" i="32"/>
  <c r="IG161" i="32"/>
  <c r="IH162" i="32"/>
  <c r="IA162" i="32" s="1"/>
  <c r="IB162" i="32" s="1"/>
  <c r="IC162" i="32" s="1"/>
  <c r="ID162" i="32" s="1"/>
  <c r="CR161" i="32"/>
  <c r="II161" i="32"/>
  <c r="CM161" i="32"/>
  <c r="CN162" i="32"/>
  <c r="CG162" i="32" s="1"/>
  <c r="CH162" i="32" s="1"/>
  <c r="CI162" i="32" s="1"/>
  <c r="CJ162" i="32" s="1"/>
  <c r="EF161" i="32"/>
  <c r="EG162" i="32"/>
  <c r="DZ162" i="32" s="1"/>
  <c r="EA162" i="32" s="1"/>
  <c r="EB162" i="32" s="1"/>
  <c r="EC162" i="32" s="1"/>
  <c r="EH161" i="32"/>
  <c r="EU161" i="32"/>
  <c r="EV162" i="32"/>
  <c r="EO162" i="32" s="1"/>
  <c r="EP162" i="32" s="1"/>
  <c r="EQ162" i="32" s="1"/>
  <c r="ER162" i="32" s="1"/>
  <c r="EW161" i="32"/>
  <c r="KC110" i="32"/>
  <c r="JS110" i="32" s="1"/>
  <c r="KD109" i="32"/>
  <c r="JX109" i="32"/>
  <c r="JY109" i="32" s="1"/>
  <c r="HR161" i="32"/>
  <c r="HS162" i="32"/>
  <c r="HL162" i="32" s="1"/>
  <c r="HM162" i="32" s="1"/>
  <c r="HN162" i="32" s="1"/>
  <c r="HO162" i="32" s="1"/>
  <c r="HT161" i="32"/>
  <c r="FO161" i="32"/>
  <c r="FY161" i="32"/>
  <c r="FZ162" i="32"/>
  <c r="FS162" i="32" s="1"/>
  <c r="FT162" i="32" s="1"/>
  <c r="FU162" i="32" s="1"/>
  <c r="FV162" i="32" s="1"/>
  <c r="GA161" i="32"/>
  <c r="LQ109" i="32"/>
  <c r="LR109" i="32" s="1"/>
  <c r="LV110" i="32"/>
  <c r="LL110" i="32" s="1"/>
  <c r="LW109" i="32"/>
  <c r="DS161" i="32"/>
  <c r="HC161" i="32"/>
  <c r="HD162" i="32"/>
  <c r="GW162" i="32" s="1"/>
  <c r="GX162" i="32" s="1"/>
  <c r="GY162" i="32" s="1"/>
  <c r="GZ162" i="32" s="1"/>
  <c r="HE161" i="32"/>
  <c r="FJ161" i="32"/>
  <c r="FK162" i="32"/>
  <c r="FD162" i="32" s="1"/>
  <c r="FE162" i="32" s="1"/>
  <c r="FF162" i="32" s="1"/>
  <c r="FG162" i="32" s="1"/>
  <c r="CA163" i="32"/>
  <c r="BQ163" i="32" s="1"/>
  <c r="CB162" i="32"/>
  <c r="BV162" i="32"/>
  <c r="BW162" i="32" s="1"/>
  <c r="CD162" i="32"/>
  <c r="JA161" i="32"/>
  <c r="KM109" i="32"/>
  <c r="KN109" i="32" s="1"/>
  <c r="KS109" i="32"/>
  <c r="KR110" i="32"/>
  <c r="KH110" i="32" s="1"/>
  <c r="Y51" i="33" l="1"/>
  <c r="AU51" i="33" s="1"/>
  <c r="BQ51" i="33" s="1"/>
  <c r="EH50" i="33"/>
  <c r="EM50" i="33"/>
  <c r="ER50" i="33"/>
  <c r="IJ51" i="33"/>
  <c r="IM51" i="33"/>
  <c r="EI50" i="33"/>
  <c r="AM52" i="33"/>
  <c r="BI52" i="33" s="1"/>
  <c r="CE52" i="33" s="1"/>
  <c r="X51" i="33"/>
  <c r="AT51" i="33" s="1"/>
  <c r="BP51" i="33" s="1"/>
  <c r="IK51" i="33"/>
  <c r="IY52" i="33"/>
  <c r="DG51" i="33"/>
  <c r="LC50" i="33"/>
  <c r="GA50" i="33" s="1"/>
  <c r="MC51" i="33"/>
  <c r="HW50" i="33"/>
  <c r="MZ51" i="33"/>
  <c r="GO51" i="33"/>
  <c r="LQ52" i="33" s="1"/>
  <c r="MM51" i="33"/>
  <c r="AA51" i="33"/>
  <c r="AW51" i="33" s="1"/>
  <c r="BS51" i="33" s="1"/>
  <c r="FR51" i="33"/>
  <c r="JX51" i="33"/>
  <c r="GH51" i="33"/>
  <c r="KN51" i="33"/>
  <c r="GJ50" i="33"/>
  <c r="OV50" i="33" s="1"/>
  <c r="KP50" i="33"/>
  <c r="FX50" i="33"/>
  <c r="KD50" i="33"/>
  <c r="JL51" i="33"/>
  <c r="JN50" i="33"/>
  <c r="JM50" i="33"/>
  <c r="LB50" i="33"/>
  <c r="QK50" i="33"/>
  <c r="PO50" i="33" s="1"/>
  <c r="PX50" i="33"/>
  <c r="PB50" i="33" s="1"/>
  <c r="QM50" i="33"/>
  <c r="PQ50" i="33" s="1"/>
  <c r="HY50" i="33"/>
  <c r="HL50" i="33"/>
  <c r="HB51" i="33"/>
  <c r="QJ51" i="33" s="1"/>
  <c r="PN51" i="33" s="1"/>
  <c r="DP50" i="33"/>
  <c r="FH50" i="33" s="1"/>
  <c r="DO50" i="33"/>
  <c r="FG50" i="33" s="1"/>
  <c r="IA50" i="33"/>
  <c r="DN51" i="33"/>
  <c r="FF51" i="33" s="1"/>
  <c r="HG162" i="32"/>
  <c r="HF163" i="32"/>
  <c r="GV163" i="32" s="1"/>
  <c r="HI162" i="32"/>
  <c r="HA162" i="32"/>
  <c r="HB162" i="32" s="1"/>
  <c r="HE162" i="32" s="1"/>
  <c r="DE163" i="32"/>
  <c r="CU163" i="32" s="1"/>
  <c r="DF162" i="32"/>
  <c r="CZ162" i="32"/>
  <c r="DA162" i="32" s="1"/>
  <c r="DH162" i="32"/>
  <c r="FM163" i="32"/>
  <c r="FC163" i="32" s="1"/>
  <c r="FN162" i="32"/>
  <c r="FH162" i="32"/>
  <c r="FI162" i="32" s="1"/>
  <c r="FP162" i="32"/>
  <c r="GB163" i="32"/>
  <c r="FR163" i="32" s="1"/>
  <c r="FW162" i="32"/>
  <c r="FX162" i="32" s="1"/>
  <c r="GA162" i="32" s="1"/>
  <c r="GC162" i="32"/>
  <c r="GE162" i="32"/>
  <c r="KO109" i="32"/>
  <c r="KP110" i="32"/>
  <c r="KI110" i="32" s="1"/>
  <c r="KJ110" i="32" s="1"/>
  <c r="KK110" i="32" s="1"/>
  <c r="KQ109" i="32"/>
  <c r="LG50" i="33"/>
  <c r="DV161" i="32"/>
  <c r="JH110" i="32"/>
  <c r="JQ110" i="32"/>
  <c r="HW161" i="32"/>
  <c r="LD109" i="32"/>
  <c r="LE110" i="32"/>
  <c r="KX110" i="32" s="1"/>
  <c r="KY110" i="32" s="1"/>
  <c r="KZ110" i="32" s="1"/>
  <c r="LF109" i="32"/>
  <c r="AU163" i="32"/>
  <c r="AN163" i="32" s="1"/>
  <c r="AO163" i="32" s="1"/>
  <c r="AP163" i="32" s="1"/>
  <c r="AQ163" i="32" s="1"/>
  <c r="AV162" i="32"/>
  <c r="EJ162" i="32"/>
  <c r="ED162" i="32"/>
  <c r="EE162" i="32" s="1"/>
  <c r="EH162" i="32" s="1"/>
  <c r="EL162" i="32"/>
  <c r="EI163" i="32"/>
  <c r="DY163" i="32" s="1"/>
  <c r="BG162" i="32"/>
  <c r="BH162" i="32" s="1"/>
  <c r="BI162" i="32"/>
  <c r="BL163" i="32"/>
  <c r="BB163" i="32" s="1"/>
  <c r="BM162" i="32"/>
  <c r="BO162" i="32"/>
  <c r="IL161" i="32"/>
  <c r="JP109" i="32"/>
  <c r="AG48" i="32"/>
  <c r="AD47" i="32"/>
  <c r="IJ163" i="32"/>
  <c r="HZ163" i="32" s="1"/>
  <c r="IM162" i="32"/>
  <c r="IK162" i="32"/>
  <c r="IE162" i="32"/>
  <c r="IF162" i="32" s="1"/>
  <c r="IZ162" i="32"/>
  <c r="IY163" i="32"/>
  <c r="IO163" i="32" s="1"/>
  <c r="JB162" i="32"/>
  <c r="IT162" i="32"/>
  <c r="IU162" i="32" s="1"/>
  <c r="CP163" i="32"/>
  <c r="CF163" i="32" s="1"/>
  <c r="CK162" i="32"/>
  <c r="CL162" i="32" s="1"/>
  <c r="CQ162" i="32"/>
  <c r="CS162" i="32"/>
  <c r="DW162" i="32"/>
  <c r="DU162" i="32"/>
  <c r="DT163" i="32"/>
  <c r="DJ163" i="32" s="1"/>
  <c r="DO162" i="32"/>
  <c r="DP162" i="32" s="1"/>
  <c r="DS162" i="32" s="1"/>
  <c r="EZ161" i="32"/>
  <c r="EK161" i="32"/>
  <c r="HU163" i="32"/>
  <c r="HK163" i="32" s="1"/>
  <c r="HP162" i="32"/>
  <c r="HQ162" i="32" s="1"/>
  <c r="HT162" i="32" s="1"/>
  <c r="HV162" i="32"/>
  <c r="HX162" i="32"/>
  <c r="EX163" i="32"/>
  <c r="EN163" i="32" s="1"/>
  <c r="EY162" i="32"/>
  <c r="ES162" i="32"/>
  <c r="ET162" i="32" s="1"/>
  <c r="FA162" i="32"/>
  <c r="BX162" i="32"/>
  <c r="BY163" i="32"/>
  <c r="BR163" i="32" s="1"/>
  <c r="BS163" i="32" s="1"/>
  <c r="BT163" i="32" s="1"/>
  <c r="BU163" i="32" s="1"/>
  <c r="GR162" i="32"/>
  <c r="GQ163" i="32"/>
  <c r="GG163" i="32" s="1"/>
  <c r="GT162" i="32"/>
  <c r="GL162" i="32"/>
  <c r="GM162" i="32" s="1"/>
  <c r="HH161" i="32"/>
  <c r="LS109" i="32"/>
  <c r="LT110" i="32"/>
  <c r="LM110" i="32" s="1"/>
  <c r="LN110" i="32" s="1"/>
  <c r="LO110" i="32" s="1"/>
  <c r="LU109" i="32"/>
  <c r="GD161" i="32"/>
  <c r="JZ109" i="32"/>
  <c r="KA110" i="32"/>
  <c r="JT110" i="32" s="1"/>
  <c r="JU110" i="32" s="1"/>
  <c r="JV110" i="32" s="1"/>
  <c r="KB109" i="32"/>
  <c r="BZ162" i="32"/>
  <c r="EO50" i="33" l="1"/>
  <c r="EY51" i="33"/>
  <c r="MO51" i="33" s="1"/>
  <c r="EQ50" i="33"/>
  <c r="EN51" i="33"/>
  <c r="EB50" i="33"/>
  <c r="QX50" i="33"/>
  <c r="OJ50" i="33"/>
  <c r="RH51" i="33"/>
  <c r="OT51" i="33"/>
  <c r="QR51" i="33"/>
  <c r="OD51" i="33"/>
  <c r="RA50" i="33"/>
  <c r="OM50" i="33"/>
  <c r="KG50" i="33"/>
  <c r="GY50" i="33"/>
  <c r="HU50" i="33" s="1"/>
  <c r="GX51" i="33"/>
  <c r="LZ52" i="33" s="1"/>
  <c r="MX50" i="33"/>
  <c r="HK51" i="33"/>
  <c r="PW51" i="33"/>
  <c r="PA51" i="33" s="1"/>
  <c r="RJ50" i="33"/>
  <c r="LK50" i="33"/>
  <c r="NX52" i="33"/>
  <c r="NN51" i="33"/>
  <c r="NH52" i="33"/>
  <c r="FZ50" i="33"/>
  <c r="KF50" i="33"/>
  <c r="GE50" i="33"/>
  <c r="OQ50" i="33" s="1"/>
  <c r="KK50" i="33"/>
  <c r="MW50" i="33"/>
  <c r="MV51" i="33"/>
  <c r="LI50" i="33"/>
  <c r="HX51" i="33"/>
  <c r="KV50" i="33"/>
  <c r="MD52" i="33"/>
  <c r="GZ50" i="33"/>
  <c r="HV50" i="33" s="1"/>
  <c r="CO51" i="33"/>
  <c r="DA52" i="33"/>
  <c r="CM51" i="33"/>
  <c r="CL51" i="33"/>
  <c r="LH51" i="33"/>
  <c r="NQ51" i="33"/>
  <c r="NZ51" i="33"/>
  <c r="BV163" i="32"/>
  <c r="BW163" i="32" s="1"/>
  <c r="BZ163" i="32" s="1"/>
  <c r="CD163" i="32"/>
  <c r="CA164" i="32"/>
  <c r="BQ164" i="32" s="1"/>
  <c r="CB163" i="32"/>
  <c r="HW162" i="32"/>
  <c r="LP110" i="32"/>
  <c r="LY110" i="32"/>
  <c r="KL110" i="32"/>
  <c r="KU110" i="32"/>
  <c r="DV162" i="32"/>
  <c r="KF110" i="32"/>
  <c r="JW110" i="32"/>
  <c r="AT163" i="32"/>
  <c r="AW164" i="32"/>
  <c r="AM164" i="32" s="1"/>
  <c r="AZ163" i="32"/>
  <c r="AR163" i="32"/>
  <c r="AS163" i="32" s="1"/>
  <c r="AU164" i="32" s="1"/>
  <c r="AX163" i="32"/>
  <c r="LJ110" i="32"/>
  <c r="LA110" i="32"/>
  <c r="EK162" i="32"/>
  <c r="EF162" i="32"/>
  <c r="EG163" i="32"/>
  <c r="DZ163" i="32" s="1"/>
  <c r="EA163" i="32" s="1"/>
  <c r="EB163" i="32" s="1"/>
  <c r="EC163" i="32" s="1"/>
  <c r="AY162" i="32"/>
  <c r="FJ162" i="32"/>
  <c r="FK163" i="32"/>
  <c r="FD163" i="32" s="1"/>
  <c r="FE163" i="32" s="1"/>
  <c r="FF163" i="32" s="1"/>
  <c r="FG163" i="32" s="1"/>
  <c r="FL162" i="32"/>
  <c r="DB162" i="32"/>
  <c r="DC163" i="32"/>
  <c r="CV163" i="32" s="1"/>
  <c r="CW163" i="32" s="1"/>
  <c r="CX163" i="32" s="1"/>
  <c r="CY163" i="32" s="1"/>
  <c r="DD162" i="32"/>
  <c r="HH162" i="32"/>
  <c r="IV162" i="32"/>
  <c r="IW163" i="32"/>
  <c r="IP163" i="32" s="1"/>
  <c r="IQ163" i="32" s="1"/>
  <c r="IR163" i="32" s="1"/>
  <c r="IS163" i="32" s="1"/>
  <c r="IX162" i="32"/>
  <c r="IG162" i="32"/>
  <c r="IH163" i="32"/>
  <c r="IA163" i="32" s="1"/>
  <c r="IB163" i="32" s="1"/>
  <c r="IC163" i="32" s="1"/>
  <c r="ID163" i="32" s="1"/>
  <c r="BJ163" i="32"/>
  <c r="BC163" i="32" s="1"/>
  <c r="BD163" i="32" s="1"/>
  <c r="BE163" i="32" s="1"/>
  <c r="BF163" i="32" s="1"/>
  <c r="BK162" i="32"/>
  <c r="FZ163" i="32"/>
  <c r="FS163" i="32" s="1"/>
  <c r="FT163" i="32" s="1"/>
  <c r="FU163" i="32" s="1"/>
  <c r="FV163" i="32" s="1"/>
  <c r="FY162" i="32"/>
  <c r="GD162" i="32"/>
  <c r="LX109" i="32"/>
  <c r="CC162" i="32"/>
  <c r="KE109" i="32"/>
  <c r="EU162" i="32"/>
  <c r="EV163" i="32"/>
  <c r="EO163" i="32" s="1"/>
  <c r="EP163" i="32" s="1"/>
  <c r="EQ163" i="32" s="1"/>
  <c r="ER163" i="32" s="1"/>
  <c r="EW162" i="32"/>
  <c r="S48" i="32"/>
  <c r="T48" i="32" s="1"/>
  <c r="AA48" i="32"/>
  <c r="LI109" i="32"/>
  <c r="JI110" i="32"/>
  <c r="JJ110" i="32" s="1"/>
  <c r="JO110" i="32"/>
  <c r="JN111" i="32"/>
  <c r="JD111" i="32" s="1"/>
  <c r="GN162" i="32"/>
  <c r="GO163" i="32"/>
  <c r="GH163" i="32" s="1"/>
  <c r="GI163" i="32" s="1"/>
  <c r="GJ163" i="32" s="1"/>
  <c r="GK163" i="32" s="1"/>
  <c r="GP162" i="32"/>
  <c r="HR162" i="32"/>
  <c r="HS163" i="32"/>
  <c r="HL163" i="32" s="1"/>
  <c r="HM163" i="32" s="1"/>
  <c r="HN163" i="32" s="1"/>
  <c r="HO163" i="32" s="1"/>
  <c r="DQ162" i="32"/>
  <c r="DR163" i="32"/>
  <c r="DK163" i="32" s="1"/>
  <c r="DL163" i="32" s="1"/>
  <c r="DM163" i="32" s="1"/>
  <c r="DN163" i="32" s="1"/>
  <c r="CM162" i="32"/>
  <c r="CN163" i="32"/>
  <c r="CG163" i="32" s="1"/>
  <c r="CH163" i="32" s="1"/>
  <c r="CI163" i="32" s="1"/>
  <c r="CJ163" i="32" s="1"/>
  <c r="CO162" i="32"/>
  <c r="II162" i="32"/>
  <c r="KT109" i="32"/>
  <c r="HC162" i="32"/>
  <c r="HD163" i="32"/>
  <c r="GW163" i="32" s="1"/>
  <c r="GX163" i="32" s="1"/>
  <c r="GY163" i="32" s="1"/>
  <c r="GZ163" i="32" s="1"/>
  <c r="IV52" i="33" l="1"/>
  <c r="GQ51" i="33"/>
  <c r="PY51" i="33" s="1"/>
  <c r="PC51" i="33" s="1"/>
  <c r="KW51" i="33" s="1"/>
  <c r="IF52" i="33"/>
  <c r="Z51" i="33"/>
  <c r="AV51" i="33" s="1"/>
  <c r="EA51" i="33"/>
  <c r="NP51" i="33"/>
  <c r="AB51" i="33" s="1"/>
  <c r="OL50" i="33"/>
  <c r="MA51" i="33"/>
  <c r="QF51" i="33"/>
  <c r="PJ51" i="33" s="1"/>
  <c r="QG50" i="33"/>
  <c r="PK50" i="33" s="1"/>
  <c r="HT51" i="33"/>
  <c r="JZ50" i="33"/>
  <c r="KU51" i="33"/>
  <c r="GI50" i="33"/>
  <c r="T52" i="33"/>
  <c r="AP52" i="33" s="1"/>
  <c r="BL52" i="33" s="1"/>
  <c r="RE50" i="33"/>
  <c r="KO50" i="33"/>
  <c r="IL51" i="33"/>
  <c r="AJ52" i="33"/>
  <c r="BF52" i="33" s="1"/>
  <c r="CB52" i="33" s="1"/>
  <c r="GG50" i="33"/>
  <c r="KM50" i="33"/>
  <c r="GF51" i="33"/>
  <c r="OR51" i="33" s="1"/>
  <c r="KL51" i="33"/>
  <c r="QZ50" i="33"/>
  <c r="JU52" i="33"/>
  <c r="JI51" i="33"/>
  <c r="JG51" i="33"/>
  <c r="JF51" i="33"/>
  <c r="FT50" i="33"/>
  <c r="MB51" i="33"/>
  <c r="QH50" i="33"/>
  <c r="PL50" i="33" s="1"/>
  <c r="DK51" i="33"/>
  <c r="FC51" i="33" s="1"/>
  <c r="DH51" i="33"/>
  <c r="EZ51" i="33" s="1"/>
  <c r="DI51" i="33"/>
  <c r="FA51" i="33" s="1"/>
  <c r="DW52" i="33"/>
  <c r="FO52" i="33" s="1"/>
  <c r="IX51" i="33"/>
  <c r="AL51" i="33"/>
  <c r="BH51" i="33" s="1"/>
  <c r="IO51" i="33"/>
  <c r="AC51" i="33"/>
  <c r="NU51" i="33"/>
  <c r="AN164" i="32"/>
  <c r="AO164" i="32" s="1"/>
  <c r="AP164" i="32" s="1"/>
  <c r="AQ164" i="32" s="1"/>
  <c r="AV163" i="32"/>
  <c r="AY163" i="32" s="1"/>
  <c r="ES163" i="32"/>
  <c r="ET163" i="32" s="1"/>
  <c r="EW163" i="32" s="1"/>
  <c r="EY163" i="32"/>
  <c r="EX164" i="32"/>
  <c r="EN164" i="32" s="1"/>
  <c r="FA163" i="32"/>
  <c r="IK163" i="32"/>
  <c r="IJ164" i="32"/>
  <c r="HZ164" i="32" s="1"/>
  <c r="IE163" i="32"/>
  <c r="IF163" i="32" s="1"/>
  <c r="II163" i="32" s="1"/>
  <c r="IM163" i="32"/>
  <c r="GQ164" i="32"/>
  <c r="GG164" i="32" s="1"/>
  <c r="GL163" i="32"/>
  <c r="GM163" i="32" s="1"/>
  <c r="GP163" i="32" s="1"/>
  <c r="GT163" i="32"/>
  <c r="GR163" i="32"/>
  <c r="CQ163" i="32"/>
  <c r="CK163" i="32"/>
  <c r="CL163" i="32" s="1"/>
  <c r="CO163" i="32" s="1"/>
  <c r="CS163" i="32"/>
  <c r="CP164" i="32"/>
  <c r="CF164" i="32" s="1"/>
  <c r="HG163" i="32"/>
  <c r="HF164" i="32"/>
  <c r="GV164" i="32" s="1"/>
  <c r="HI163" i="32"/>
  <c r="HA163" i="32"/>
  <c r="HB163" i="32" s="1"/>
  <c r="HU164" i="32"/>
  <c r="HK164" i="32" s="1"/>
  <c r="HX163" i="32"/>
  <c r="HP163" i="32"/>
  <c r="HQ163" i="32" s="1"/>
  <c r="HV163" i="32"/>
  <c r="DO163" i="32"/>
  <c r="DP163" i="32" s="1"/>
  <c r="DU163" i="32"/>
  <c r="DT164" i="32"/>
  <c r="DJ164" i="32" s="1"/>
  <c r="DW163" i="32"/>
  <c r="CR162" i="32"/>
  <c r="FW163" i="32"/>
  <c r="FX163" i="32" s="1"/>
  <c r="GB164" i="32"/>
  <c r="FR164" i="32" s="1"/>
  <c r="GC163" i="32"/>
  <c r="GE163" i="32"/>
  <c r="EI164" i="32"/>
  <c r="DY164" i="32" s="1"/>
  <c r="EL163" i="32"/>
  <c r="ED163" i="32"/>
  <c r="EE163" i="32" s="1"/>
  <c r="EJ163" i="32"/>
  <c r="EZ162" i="32"/>
  <c r="U48" i="32"/>
  <c r="V48" i="32" s="1"/>
  <c r="LG111" i="32"/>
  <c r="KW111" i="32" s="1"/>
  <c r="LB110" i="32"/>
  <c r="LC110" i="32" s="1"/>
  <c r="LH110" i="32"/>
  <c r="LQ110" i="32"/>
  <c r="LR110" i="32" s="1"/>
  <c r="LW110" i="32"/>
  <c r="LV111" i="32"/>
  <c r="LL111" i="32" s="1"/>
  <c r="GS162" i="32"/>
  <c r="BN162" i="32"/>
  <c r="KC111" i="32"/>
  <c r="JS111" i="32" s="1"/>
  <c r="JX110" i="32"/>
  <c r="JY110" i="32" s="1"/>
  <c r="KD110" i="32"/>
  <c r="IL162" i="32"/>
  <c r="DE164" i="32"/>
  <c r="CU164" i="32" s="1"/>
  <c r="DH163" i="32"/>
  <c r="CZ163" i="32"/>
  <c r="DA163" i="32" s="1"/>
  <c r="DD163" i="32" s="1"/>
  <c r="DF163" i="32"/>
  <c r="CC163" i="32"/>
  <c r="JA162" i="32"/>
  <c r="FO162" i="32"/>
  <c r="KM110" i="32"/>
  <c r="KN110" i="32" s="1"/>
  <c r="KR111" i="32"/>
  <c r="KH111" i="32" s="1"/>
  <c r="KS110" i="32"/>
  <c r="BO163" i="32"/>
  <c r="BG163" i="32"/>
  <c r="BH163" i="32" s="1"/>
  <c r="BJ164" i="32" s="1"/>
  <c r="BL164" i="32"/>
  <c r="BB164" i="32" s="1"/>
  <c r="BM163" i="32"/>
  <c r="BI163" i="32"/>
  <c r="JB163" i="32"/>
  <c r="IT163" i="32"/>
  <c r="IU163" i="32" s="1"/>
  <c r="IZ163" i="32"/>
  <c r="IY164" i="32"/>
  <c r="IO164" i="32" s="1"/>
  <c r="FP163" i="32"/>
  <c r="FH163" i="32"/>
  <c r="FI163" i="32" s="1"/>
  <c r="FM164" i="32"/>
  <c r="FC164" i="32" s="1"/>
  <c r="FN163" i="32"/>
  <c r="JK110" i="32"/>
  <c r="JL111" i="32"/>
  <c r="JE111" i="32" s="1"/>
  <c r="JF111" i="32" s="1"/>
  <c r="JG111" i="32" s="1"/>
  <c r="JM110" i="32"/>
  <c r="DG162" i="32"/>
  <c r="BX163" i="32"/>
  <c r="BY164" i="32"/>
  <c r="BR164" i="32" s="1"/>
  <c r="BS164" i="32" s="1"/>
  <c r="BT164" i="32" s="1"/>
  <c r="BU164" i="32" s="1"/>
  <c r="BR51" i="33" l="1"/>
  <c r="EJ51" i="33"/>
  <c r="EC51" i="33"/>
  <c r="EL50" i="33"/>
  <c r="EK50" i="33"/>
  <c r="IN51" i="33"/>
  <c r="LS52" i="33"/>
  <c r="HM51" i="33"/>
  <c r="RG50" i="33"/>
  <c r="OS50" i="33"/>
  <c r="NJ51" i="33"/>
  <c r="OF50" i="33"/>
  <c r="RI50" i="33"/>
  <c r="OU50" i="33"/>
  <c r="LE50" i="33"/>
  <c r="KI50" i="33" s="1"/>
  <c r="LD51" i="33"/>
  <c r="NY51" i="33"/>
  <c r="MQ51" i="33"/>
  <c r="MP51" i="33"/>
  <c r="MS51" i="33"/>
  <c r="JY51" i="33"/>
  <c r="FS51" i="33"/>
  <c r="HG52" i="33"/>
  <c r="QO52" i="33" s="1"/>
  <c r="PS52" i="33" s="1"/>
  <c r="RF51" i="33"/>
  <c r="NV52" i="33"/>
  <c r="NW51" i="33"/>
  <c r="FU51" i="33"/>
  <c r="KA51" i="33"/>
  <c r="NE52" i="33"/>
  <c r="GU51" i="33"/>
  <c r="QC51" i="33" s="1"/>
  <c r="PG51" i="33" s="1"/>
  <c r="QT50" i="33"/>
  <c r="GR51" i="33"/>
  <c r="LT52" i="33" s="1"/>
  <c r="LF50" i="33"/>
  <c r="GS51" i="33"/>
  <c r="LU52" i="33" s="1"/>
  <c r="CH52" i="33"/>
  <c r="CX52" i="33"/>
  <c r="CN51" i="33"/>
  <c r="CD51" i="33"/>
  <c r="IS51" i="33"/>
  <c r="AG51" i="33"/>
  <c r="IW51" i="33"/>
  <c r="AX51" i="33"/>
  <c r="BT51" i="33" s="1"/>
  <c r="AY51" i="33"/>
  <c r="BU51" i="33" s="1"/>
  <c r="JH111" i="32"/>
  <c r="JQ111" i="32"/>
  <c r="CA165" i="32"/>
  <c r="BQ165" i="32" s="1"/>
  <c r="CD164" i="32"/>
  <c r="BV164" i="32"/>
  <c r="BW164" i="32" s="1"/>
  <c r="CB164" i="32"/>
  <c r="IL163" i="32"/>
  <c r="JZ110" i="32"/>
  <c r="KA111" i="32"/>
  <c r="JT111" i="32" s="1"/>
  <c r="JU111" i="32" s="1"/>
  <c r="JV111" i="32" s="1"/>
  <c r="KB110" i="32"/>
  <c r="GS163" i="32"/>
  <c r="HR163" i="32"/>
  <c r="HS164" i="32"/>
  <c r="HL164" i="32" s="1"/>
  <c r="HM164" i="32" s="1"/>
  <c r="HN164" i="32" s="1"/>
  <c r="HO164" i="32" s="1"/>
  <c r="HT163" i="32"/>
  <c r="AZ164" i="32"/>
  <c r="AW165" i="32"/>
  <c r="AM165" i="32" s="1"/>
  <c r="AR164" i="32"/>
  <c r="AS164" i="32" s="1"/>
  <c r="AX164" i="32"/>
  <c r="AT164" i="32"/>
  <c r="LS110" i="32"/>
  <c r="LT111" i="32"/>
  <c r="LM111" i="32" s="1"/>
  <c r="LN111" i="32" s="1"/>
  <c r="LO111" i="32" s="1"/>
  <c r="LU110" i="32"/>
  <c r="W48" i="32"/>
  <c r="AB48" i="32"/>
  <c r="EF163" i="32"/>
  <c r="EG164" i="32"/>
  <c r="DZ164" i="32" s="1"/>
  <c r="EA164" i="32" s="1"/>
  <c r="EB164" i="32" s="1"/>
  <c r="EC164" i="32" s="1"/>
  <c r="EH163" i="32"/>
  <c r="CR163" i="32"/>
  <c r="CM163" i="32"/>
  <c r="CN164" i="32"/>
  <c r="CG164" i="32" s="1"/>
  <c r="CH164" i="32" s="1"/>
  <c r="CI164" i="32" s="1"/>
  <c r="CJ164" i="32" s="1"/>
  <c r="IG163" i="32"/>
  <c r="IH164" i="32"/>
  <c r="IA164" i="32" s="1"/>
  <c r="IB164" i="32" s="1"/>
  <c r="IC164" i="32" s="1"/>
  <c r="ID164" i="32" s="1"/>
  <c r="FJ163" i="32"/>
  <c r="FK164" i="32"/>
  <c r="FD164" i="32" s="1"/>
  <c r="FE164" i="32" s="1"/>
  <c r="FF164" i="32" s="1"/>
  <c r="FG164" i="32" s="1"/>
  <c r="FL163" i="32"/>
  <c r="DB163" i="32"/>
  <c r="DC164" i="32"/>
  <c r="CV164" i="32" s="1"/>
  <c r="CW164" i="32" s="1"/>
  <c r="CX164" i="32" s="1"/>
  <c r="CY164" i="32" s="1"/>
  <c r="BK163" i="32"/>
  <c r="EZ163" i="32"/>
  <c r="DQ163" i="32"/>
  <c r="DR164" i="32"/>
  <c r="DK164" i="32" s="1"/>
  <c r="DL164" i="32" s="1"/>
  <c r="DM164" i="32" s="1"/>
  <c r="DN164" i="32" s="1"/>
  <c r="DS163" i="32"/>
  <c r="GN163" i="32"/>
  <c r="GO164" i="32"/>
  <c r="GH164" i="32" s="1"/>
  <c r="GI164" i="32" s="1"/>
  <c r="GJ164" i="32" s="1"/>
  <c r="GK164" i="32" s="1"/>
  <c r="JP110" i="32"/>
  <c r="IV163" i="32"/>
  <c r="IW164" i="32"/>
  <c r="IP164" i="32" s="1"/>
  <c r="IQ164" i="32" s="1"/>
  <c r="IR164" i="32" s="1"/>
  <c r="IS164" i="32" s="1"/>
  <c r="DG163" i="32"/>
  <c r="BC164" i="32"/>
  <c r="BD164" i="32" s="1"/>
  <c r="BE164" i="32" s="1"/>
  <c r="BF164" i="32" s="1"/>
  <c r="KP111" i="32"/>
  <c r="KI111" i="32" s="1"/>
  <c r="KJ111" i="32" s="1"/>
  <c r="KK111" i="32" s="1"/>
  <c r="KO110" i="32"/>
  <c r="KQ110" i="32"/>
  <c r="IX163" i="32"/>
  <c r="LD110" i="32"/>
  <c r="LE111" i="32"/>
  <c r="KX111" i="32" s="1"/>
  <c r="KY111" i="32" s="1"/>
  <c r="KZ111" i="32" s="1"/>
  <c r="LF110" i="32"/>
  <c r="FY163" i="32"/>
  <c r="FZ164" i="32"/>
  <c r="FS164" i="32" s="1"/>
  <c r="FT164" i="32" s="1"/>
  <c r="FU164" i="32" s="1"/>
  <c r="FV164" i="32" s="1"/>
  <c r="GA163" i="32"/>
  <c r="HC163" i="32"/>
  <c r="HD164" i="32"/>
  <c r="GW164" i="32" s="1"/>
  <c r="GX164" i="32" s="1"/>
  <c r="GY164" i="32" s="1"/>
  <c r="GZ164" i="32" s="1"/>
  <c r="HE163" i="32"/>
  <c r="EU163" i="32"/>
  <c r="EV164" i="32"/>
  <c r="EO164" i="32" s="1"/>
  <c r="EP164" i="32" s="1"/>
  <c r="EQ164" i="32" s="1"/>
  <c r="ER164" i="32" s="1"/>
  <c r="ES52" i="33" l="1"/>
  <c r="IH51" i="33"/>
  <c r="EG51" i="33"/>
  <c r="AI51" i="33"/>
  <c r="BE51" i="33" s="1"/>
  <c r="CA51" i="33" s="1"/>
  <c r="CW51" i="33" s="1"/>
  <c r="IT52" i="33"/>
  <c r="AK51" i="33"/>
  <c r="BG51" i="33" s="1"/>
  <c r="CC51" i="33" s="1"/>
  <c r="V51" i="33"/>
  <c r="AR51" i="33" s="1"/>
  <c r="BN51" i="33" s="1"/>
  <c r="CJ51" i="33" s="1"/>
  <c r="GC50" i="33"/>
  <c r="OO50" i="33" s="1"/>
  <c r="QU51" i="33"/>
  <c r="OG51" i="33"/>
  <c r="NI52" i="33"/>
  <c r="OE51" i="33"/>
  <c r="GB51" i="33"/>
  <c r="KH51" i="33"/>
  <c r="MI53" i="33"/>
  <c r="IC52" i="33"/>
  <c r="KJ50" i="33"/>
  <c r="QS51" i="33"/>
  <c r="AH52" i="33"/>
  <c r="BD52" i="33" s="1"/>
  <c r="BZ52" i="33" s="1"/>
  <c r="NK52" i="33"/>
  <c r="IU51" i="33"/>
  <c r="HQ51" i="33"/>
  <c r="JB52" i="33"/>
  <c r="JR52" i="33"/>
  <c r="PZ51" i="33"/>
  <c r="PD51" i="33" s="1"/>
  <c r="LW52" i="33"/>
  <c r="DJ51" i="33"/>
  <c r="FB51" i="33" s="1"/>
  <c r="JH51" i="33"/>
  <c r="GD50" i="33"/>
  <c r="HN51" i="33"/>
  <c r="HO51" i="33"/>
  <c r="QA51" i="33"/>
  <c r="PE51" i="33" s="1"/>
  <c r="DT52" i="33"/>
  <c r="FL52" i="33" s="1"/>
  <c r="DD52" i="33"/>
  <c r="EV52" i="33" s="1"/>
  <c r="CQ51" i="33"/>
  <c r="CZ51" i="33"/>
  <c r="CP51" i="33"/>
  <c r="LM52" i="33"/>
  <c r="BC51" i="33"/>
  <c r="BY51" i="33" s="1"/>
  <c r="DT165" i="32"/>
  <c r="DJ165" i="32" s="1"/>
  <c r="DO164" i="32"/>
  <c r="DP164" i="32" s="1"/>
  <c r="DS164" i="32" s="1"/>
  <c r="DW164" i="32"/>
  <c r="DU164" i="32"/>
  <c r="DE165" i="32"/>
  <c r="CU165" i="32" s="1"/>
  <c r="CZ164" i="32"/>
  <c r="DA164" i="32" s="1"/>
  <c r="DF164" i="32"/>
  <c r="DH164" i="32"/>
  <c r="FN164" i="32"/>
  <c r="FH164" i="32"/>
  <c r="FI164" i="32" s="1"/>
  <c r="FL164" i="32" s="1"/>
  <c r="FP164" i="32"/>
  <c r="FM165" i="32"/>
  <c r="FC165" i="32" s="1"/>
  <c r="IE164" i="32"/>
  <c r="IF164" i="32" s="1"/>
  <c r="IM164" i="32"/>
  <c r="IJ165" i="32"/>
  <c r="HZ165" i="32" s="1"/>
  <c r="IK164" i="32"/>
  <c r="LA111" i="32"/>
  <c r="LJ111" i="32"/>
  <c r="GC164" i="32"/>
  <c r="GB165" i="32"/>
  <c r="FR165" i="32" s="1"/>
  <c r="FW164" i="32"/>
  <c r="FX164" i="32" s="1"/>
  <c r="GA164" i="32" s="1"/>
  <c r="GE164" i="32"/>
  <c r="KL111" i="32"/>
  <c r="KU111" i="32"/>
  <c r="IT164" i="32"/>
  <c r="IU164" i="32" s="1"/>
  <c r="IX164" i="32" s="1"/>
  <c r="IZ164" i="32"/>
  <c r="IY165" i="32"/>
  <c r="IO165" i="32" s="1"/>
  <c r="JB164" i="32"/>
  <c r="GT164" i="32"/>
  <c r="GQ165" i="32"/>
  <c r="GG165" i="32" s="1"/>
  <c r="GL164" i="32"/>
  <c r="GM164" i="32" s="1"/>
  <c r="GR164" i="32"/>
  <c r="EY164" i="32"/>
  <c r="EX165" i="32"/>
  <c r="EN165" i="32" s="1"/>
  <c r="ES164" i="32"/>
  <c r="ET164" i="32" s="1"/>
  <c r="FA164" i="32"/>
  <c r="HF165" i="32"/>
  <c r="GV165" i="32" s="1"/>
  <c r="HA164" i="32"/>
  <c r="HB164" i="32" s="1"/>
  <c r="HE164" i="32" s="1"/>
  <c r="HG164" i="32"/>
  <c r="HI164" i="32"/>
  <c r="LP111" i="32"/>
  <c r="LY111" i="32"/>
  <c r="GD163" i="32"/>
  <c r="KT110" i="32"/>
  <c r="HV164" i="32"/>
  <c r="HP164" i="32"/>
  <c r="HQ164" i="32" s="1"/>
  <c r="HT164" i="32" s="1"/>
  <c r="HU165" i="32"/>
  <c r="HK165" i="32" s="1"/>
  <c r="HX164" i="32"/>
  <c r="BN163" i="32"/>
  <c r="LX110" i="32"/>
  <c r="CK164" i="32"/>
  <c r="CL164" i="32" s="1"/>
  <c r="CQ164" i="32"/>
  <c r="CP165" i="32"/>
  <c r="CF165" i="32" s="1"/>
  <c r="CS164" i="32"/>
  <c r="HH163" i="32"/>
  <c r="LA51" i="33"/>
  <c r="DV163" i="32"/>
  <c r="FO163" i="32"/>
  <c r="JW111" i="32"/>
  <c r="KF111" i="32"/>
  <c r="ED164" i="32"/>
  <c r="EE164" i="32" s="1"/>
  <c r="EH164" i="32" s="1"/>
  <c r="EL164" i="32"/>
  <c r="EI165" i="32"/>
  <c r="DY165" i="32" s="1"/>
  <c r="EJ164" i="32"/>
  <c r="HW163" i="32"/>
  <c r="KE110" i="32"/>
  <c r="BG164" i="32"/>
  <c r="BH164" i="32" s="1"/>
  <c r="BJ165" i="32" s="1"/>
  <c r="BM164" i="32"/>
  <c r="BI164" i="32"/>
  <c r="BL165" i="32"/>
  <c r="BB165" i="32" s="1"/>
  <c r="BO164" i="32"/>
  <c r="LI110" i="32"/>
  <c r="JA163" i="32"/>
  <c r="EK163" i="32"/>
  <c r="AH48" i="32"/>
  <c r="AK48" i="32"/>
  <c r="X48" i="32"/>
  <c r="AU165" i="32"/>
  <c r="AN165" i="32" s="1"/>
  <c r="AO165" i="32" s="1"/>
  <c r="AP165" i="32" s="1"/>
  <c r="AQ165" i="32" s="1"/>
  <c r="AV164" i="32"/>
  <c r="BX164" i="32"/>
  <c r="BY165" i="32"/>
  <c r="BR165" i="32" s="1"/>
  <c r="BS165" i="32" s="1"/>
  <c r="BT165" i="32" s="1"/>
  <c r="BU165" i="32" s="1"/>
  <c r="BZ164" i="32"/>
  <c r="JN112" i="32"/>
  <c r="JD112" i="32" s="1"/>
  <c r="JI111" i="32"/>
  <c r="JJ111" i="32" s="1"/>
  <c r="JO111" i="32"/>
  <c r="NS51" i="33" l="1"/>
  <c r="AE51" i="33" s="1"/>
  <c r="ED51" i="33"/>
  <c r="EE51" i="33"/>
  <c r="II52" i="33"/>
  <c r="IG52" i="33"/>
  <c r="RC50" i="33"/>
  <c r="U52" i="33"/>
  <c r="AQ52" i="33" s="1"/>
  <c r="BM52" i="33" s="1"/>
  <c r="CI52" i="33" s="1"/>
  <c r="RD50" i="33"/>
  <c r="OP50" i="33"/>
  <c r="RB51" i="33"/>
  <c r="ON51" i="33"/>
  <c r="NR52" i="33"/>
  <c r="IP52" i="33" s="1"/>
  <c r="MR51" i="33"/>
  <c r="ML52" i="33"/>
  <c r="HD52" i="33"/>
  <c r="MF53" i="33" s="1"/>
  <c r="W52" i="33"/>
  <c r="AS52" i="33" s="1"/>
  <c r="BO52" i="33" s="1"/>
  <c r="FY51" i="33"/>
  <c r="KE51" i="33"/>
  <c r="GK52" i="33"/>
  <c r="OW52" i="33" s="1"/>
  <c r="KQ52" i="33"/>
  <c r="NB52" i="33"/>
  <c r="JJ51" i="33"/>
  <c r="JD51" i="33"/>
  <c r="JT51" i="33"/>
  <c r="JQ51" i="33"/>
  <c r="JK51" i="33"/>
  <c r="KX51" i="33"/>
  <c r="NT51" i="33"/>
  <c r="GT51" i="33"/>
  <c r="LV52" i="33" s="1"/>
  <c r="KY51" i="33"/>
  <c r="DV51" i="33"/>
  <c r="FN51" i="33" s="1"/>
  <c r="GN52" i="33"/>
  <c r="PV52" i="33" s="1"/>
  <c r="OZ52" i="33" s="1"/>
  <c r="DM51" i="33"/>
  <c r="FE51" i="33" s="1"/>
  <c r="DF51" i="33"/>
  <c r="EX51" i="33" s="1"/>
  <c r="DS51" i="33"/>
  <c r="FK51" i="33" s="1"/>
  <c r="DL51" i="33"/>
  <c r="FD51" i="33" s="1"/>
  <c r="CU51" i="33"/>
  <c r="CY51" i="33"/>
  <c r="CV52" i="33"/>
  <c r="AW166" i="32"/>
  <c r="AM166" i="32" s="1"/>
  <c r="AZ165" i="32"/>
  <c r="AR165" i="32"/>
  <c r="AS165" i="32" s="1"/>
  <c r="AU166" i="32" s="1"/>
  <c r="AT165" i="32"/>
  <c r="AX165" i="32"/>
  <c r="CA166" i="32"/>
  <c r="BQ166" i="32" s="1"/>
  <c r="CB165" i="32"/>
  <c r="BV165" i="32"/>
  <c r="BW165" i="32" s="1"/>
  <c r="BZ165" i="32" s="1"/>
  <c r="CD165" i="32"/>
  <c r="CC164" i="32"/>
  <c r="JK111" i="32"/>
  <c r="JL112" i="32"/>
  <c r="JE112" i="32" s="1"/>
  <c r="JF112" i="32" s="1"/>
  <c r="JG112" i="32" s="1"/>
  <c r="JM111" i="32"/>
  <c r="HW164" i="32"/>
  <c r="DV164" i="32"/>
  <c r="AY164" i="32"/>
  <c r="JA164" i="32"/>
  <c r="BC165" i="32"/>
  <c r="BD165" i="32" s="1"/>
  <c r="BE165" i="32" s="1"/>
  <c r="BF165" i="32" s="1"/>
  <c r="EU164" i="32"/>
  <c r="EV165" i="32"/>
  <c r="EO165" i="32" s="1"/>
  <c r="EP165" i="32" s="1"/>
  <c r="EQ165" i="32" s="1"/>
  <c r="ER165" i="32" s="1"/>
  <c r="EW164" i="32"/>
  <c r="GN164" i="32"/>
  <c r="GO165" i="32"/>
  <c r="GH165" i="32" s="1"/>
  <c r="GI165" i="32" s="1"/>
  <c r="GJ165" i="32" s="1"/>
  <c r="GK165" i="32" s="1"/>
  <c r="GP164" i="32"/>
  <c r="KM111" i="32"/>
  <c r="KN111" i="32" s="1"/>
  <c r="KS111" i="32"/>
  <c r="KR112" i="32"/>
  <c r="KH112" i="32" s="1"/>
  <c r="EK164" i="32"/>
  <c r="EF164" i="32"/>
  <c r="EG165" i="32"/>
  <c r="DZ165" i="32" s="1"/>
  <c r="EA165" i="32" s="1"/>
  <c r="EB165" i="32" s="1"/>
  <c r="EC165" i="32" s="1"/>
  <c r="KC112" i="32"/>
  <c r="JS112" i="32" s="1"/>
  <c r="JX111" i="32"/>
  <c r="JY111" i="32" s="1"/>
  <c r="KD111" i="32"/>
  <c r="FO164" i="32"/>
  <c r="HH164" i="32"/>
  <c r="CM164" i="32"/>
  <c r="CN165" i="32"/>
  <c r="CG165" i="32" s="1"/>
  <c r="CH165" i="32" s="1"/>
  <c r="CI165" i="32" s="1"/>
  <c r="CJ165" i="32" s="1"/>
  <c r="CO164" i="32"/>
  <c r="LQ111" i="32"/>
  <c r="LR111" i="32" s="1"/>
  <c r="LW111" i="32"/>
  <c r="LV112" i="32"/>
  <c r="LL112" i="32" s="1"/>
  <c r="HC164" i="32"/>
  <c r="HD165" i="32"/>
  <c r="GW165" i="32" s="1"/>
  <c r="GX165" i="32" s="1"/>
  <c r="GY165" i="32" s="1"/>
  <c r="GZ165" i="32" s="1"/>
  <c r="FJ164" i="32"/>
  <c r="FK165" i="32"/>
  <c r="FD165" i="32" s="1"/>
  <c r="FE165" i="32" s="1"/>
  <c r="FF165" i="32" s="1"/>
  <c r="FG165" i="32" s="1"/>
  <c r="DB164" i="32"/>
  <c r="DC165" i="32"/>
  <c r="CV165" i="32" s="1"/>
  <c r="CW165" i="32" s="1"/>
  <c r="CX165" i="32" s="1"/>
  <c r="CY165" i="32" s="1"/>
  <c r="DD164" i="32"/>
  <c r="DQ164" i="32"/>
  <c r="DR165" i="32"/>
  <c r="DK165" i="32" s="1"/>
  <c r="DL165" i="32" s="1"/>
  <c r="DM165" i="32" s="1"/>
  <c r="DN165" i="32" s="1"/>
  <c r="AF48" i="32"/>
  <c r="Y48" i="32"/>
  <c r="BK164" i="32"/>
  <c r="HR164" i="32"/>
  <c r="HS165" i="32"/>
  <c r="HL165" i="32" s="1"/>
  <c r="HM165" i="32" s="1"/>
  <c r="HN165" i="32" s="1"/>
  <c r="HO165" i="32" s="1"/>
  <c r="GD164" i="32"/>
  <c r="IV164" i="32"/>
  <c r="IW165" i="32"/>
  <c r="IP165" i="32" s="1"/>
  <c r="IQ165" i="32" s="1"/>
  <c r="IR165" i="32" s="1"/>
  <c r="IS165" i="32" s="1"/>
  <c r="FY164" i="32"/>
  <c r="FZ165" i="32"/>
  <c r="FS165" i="32" s="1"/>
  <c r="FT165" i="32" s="1"/>
  <c r="FU165" i="32" s="1"/>
  <c r="FV165" i="32" s="1"/>
  <c r="LB111" i="32"/>
  <c r="LC111" i="32" s="1"/>
  <c r="LH111" i="32"/>
  <c r="LG112" i="32"/>
  <c r="KW112" i="32" s="1"/>
  <c r="IG164" i="32"/>
  <c r="IH165" i="32"/>
  <c r="IA165" i="32" s="1"/>
  <c r="IB165" i="32" s="1"/>
  <c r="IC165" i="32" s="1"/>
  <c r="ID165" i="32" s="1"/>
  <c r="II164" i="32"/>
  <c r="IQ51" i="33" l="1"/>
  <c r="DZ52" i="33"/>
  <c r="IR51" i="33"/>
  <c r="AD52" i="33"/>
  <c r="HZ52" i="33"/>
  <c r="QY51" i="33"/>
  <c r="OK51" i="33"/>
  <c r="QL52" i="33"/>
  <c r="PP52" i="33" s="1"/>
  <c r="GP51" i="33"/>
  <c r="PX51" i="33" s="1"/>
  <c r="PB51" i="33" s="1"/>
  <c r="MU51" i="33"/>
  <c r="MT51" i="33"/>
  <c r="HC51" i="33"/>
  <c r="QK51" i="33" s="1"/>
  <c r="PO51" i="33" s="1"/>
  <c r="ND51" i="33"/>
  <c r="RK52" i="33"/>
  <c r="OA53" i="33"/>
  <c r="FW51" i="33"/>
  <c r="OI51" i="33" s="1"/>
  <c r="KC51" i="33"/>
  <c r="FV51" i="33"/>
  <c r="OH51" i="33" s="1"/>
  <c r="KB51" i="33"/>
  <c r="NA51" i="33"/>
  <c r="MN51" i="33"/>
  <c r="JP52" i="33"/>
  <c r="JS51" i="33"/>
  <c r="JC52" i="33"/>
  <c r="JO51" i="33"/>
  <c r="QB51" i="33"/>
  <c r="PF51" i="33" s="1"/>
  <c r="HP51" i="33"/>
  <c r="LP53" i="33"/>
  <c r="AF51" i="33"/>
  <c r="BB51" i="33" s="1"/>
  <c r="BX51" i="33" s="1"/>
  <c r="HF51" i="33"/>
  <c r="IB51" i="33" s="1"/>
  <c r="GV51" i="33"/>
  <c r="HR51" i="33" s="1"/>
  <c r="DR52" i="33"/>
  <c r="FJ52" i="33" s="1"/>
  <c r="DE52" i="33"/>
  <c r="EW52" i="33" s="1"/>
  <c r="DU51" i="33"/>
  <c r="FM51" i="33" s="1"/>
  <c r="HJ52" i="33"/>
  <c r="GW51" i="33"/>
  <c r="LY52" i="33" s="1"/>
  <c r="DQ51" i="33"/>
  <c r="FI51" i="33" s="1"/>
  <c r="CK52" i="33"/>
  <c r="BA51" i="33"/>
  <c r="BW51" i="33" s="1"/>
  <c r="AZ52" i="33"/>
  <c r="BV52" i="33" s="1"/>
  <c r="NO52" i="33"/>
  <c r="AV165" i="32"/>
  <c r="AY165" i="32" s="1"/>
  <c r="AN166" i="32"/>
  <c r="AO166" i="32" s="1"/>
  <c r="AP166" i="32" s="1"/>
  <c r="AQ166" i="32" s="1"/>
  <c r="FM166" i="32"/>
  <c r="FC166" i="32" s="1"/>
  <c r="FP165" i="32"/>
  <c r="FH165" i="32"/>
  <c r="FI165" i="32" s="1"/>
  <c r="FN165" i="32"/>
  <c r="IM165" i="32"/>
  <c r="IE165" i="32"/>
  <c r="IF165" i="32" s="1"/>
  <c r="II165" i="32" s="1"/>
  <c r="IK165" i="32"/>
  <c r="IJ166" i="32"/>
  <c r="HZ166" i="32" s="1"/>
  <c r="EJ165" i="32"/>
  <c r="EL165" i="32"/>
  <c r="EI166" i="32"/>
  <c r="DY166" i="32" s="1"/>
  <c r="ED165" i="32"/>
  <c r="EE165" i="32" s="1"/>
  <c r="FW165" i="32"/>
  <c r="FX165" i="32" s="1"/>
  <c r="GE165" i="32"/>
  <c r="GB166" i="32"/>
  <c r="FR166" i="32" s="1"/>
  <c r="GC165" i="32"/>
  <c r="IY166" i="32"/>
  <c r="IO166" i="32" s="1"/>
  <c r="IZ165" i="32"/>
  <c r="IT165" i="32"/>
  <c r="IU165" i="32" s="1"/>
  <c r="JB165" i="32"/>
  <c r="HU166" i="32"/>
  <c r="HK166" i="32" s="1"/>
  <c r="HX165" i="32"/>
  <c r="HP165" i="32"/>
  <c r="HQ165" i="32" s="1"/>
  <c r="HV165" i="32"/>
  <c r="CQ165" i="32"/>
  <c r="CS165" i="32"/>
  <c r="CP166" i="32"/>
  <c r="CF166" i="32" s="1"/>
  <c r="CK165" i="32"/>
  <c r="CL165" i="32" s="1"/>
  <c r="CO165" i="32" s="1"/>
  <c r="JQ112" i="32"/>
  <c r="JH112" i="32"/>
  <c r="DG164" i="32"/>
  <c r="BG165" i="32"/>
  <c r="BH165" i="32" s="1"/>
  <c r="BJ166" i="32" s="1"/>
  <c r="BI165" i="32"/>
  <c r="BO165" i="32"/>
  <c r="BL166" i="32"/>
  <c r="BB166" i="32" s="1"/>
  <c r="BM165" i="32"/>
  <c r="DO165" i="32"/>
  <c r="DP165" i="32" s="1"/>
  <c r="DU165" i="32"/>
  <c r="DT166" i="32"/>
  <c r="DJ166" i="32" s="1"/>
  <c r="DW165" i="32"/>
  <c r="HI165" i="32"/>
  <c r="HA165" i="32"/>
  <c r="HB165" i="32" s="1"/>
  <c r="HF166" i="32"/>
  <c r="GV166" i="32" s="1"/>
  <c r="HG165" i="32"/>
  <c r="GL165" i="32"/>
  <c r="GM165" i="32" s="1"/>
  <c r="GP165" i="32" s="1"/>
  <c r="GT165" i="32"/>
  <c r="GQ166" i="32"/>
  <c r="GG166" i="32" s="1"/>
  <c r="GR165" i="32"/>
  <c r="KT52" i="33"/>
  <c r="JP111" i="32"/>
  <c r="CC165" i="32"/>
  <c r="AE49" i="32"/>
  <c r="Z48" i="32"/>
  <c r="AC48" i="32" s="1"/>
  <c r="AJ48" i="32"/>
  <c r="KA112" i="32"/>
  <c r="JT112" i="32" s="1"/>
  <c r="JU112" i="32" s="1"/>
  <c r="JV112" i="32" s="1"/>
  <c r="JZ111" i="32"/>
  <c r="KB111" i="32"/>
  <c r="DE166" i="32"/>
  <c r="CU166" i="32" s="1"/>
  <c r="CZ165" i="32"/>
  <c r="DA165" i="32" s="1"/>
  <c r="DH165" i="32"/>
  <c r="DF165" i="32"/>
  <c r="BN164" i="32"/>
  <c r="EX166" i="32"/>
  <c r="EN166" i="32" s="1"/>
  <c r="EY165" i="32"/>
  <c r="ES165" i="32"/>
  <c r="ET165" i="32" s="1"/>
  <c r="EW165" i="32" s="1"/>
  <c r="FA165" i="32"/>
  <c r="KO111" i="32"/>
  <c r="KP112" i="32"/>
  <c r="KI112" i="32" s="1"/>
  <c r="KJ112" i="32" s="1"/>
  <c r="KK112" i="32" s="1"/>
  <c r="KQ111" i="32"/>
  <c r="LD111" i="32"/>
  <c r="LE112" i="32"/>
  <c r="KX112" i="32" s="1"/>
  <c r="KY112" i="32" s="1"/>
  <c r="KZ112" i="32" s="1"/>
  <c r="LF111" i="32"/>
  <c r="IL164" i="32"/>
  <c r="LS111" i="32"/>
  <c r="LT112" i="32"/>
  <c r="LM112" i="32" s="1"/>
  <c r="LN112" i="32" s="1"/>
  <c r="LO112" i="32" s="1"/>
  <c r="LU111" i="32"/>
  <c r="CR164" i="32"/>
  <c r="EZ164" i="32"/>
  <c r="BX165" i="32"/>
  <c r="BY166" i="32"/>
  <c r="BR166" i="32" s="1"/>
  <c r="BS166" i="32" s="1"/>
  <c r="BT166" i="32" s="1"/>
  <c r="BU166" i="32" s="1"/>
  <c r="GS164" i="32"/>
  <c r="EF51" i="33" l="1"/>
  <c r="EB51" i="33"/>
  <c r="EO51" i="33"/>
  <c r="EP52" i="33"/>
  <c r="AM53" i="33"/>
  <c r="BI53" i="33" s="1"/>
  <c r="CE53" i="33" s="1"/>
  <c r="HL51" i="33"/>
  <c r="LJ52" i="33"/>
  <c r="LR52" i="33"/>
  <c r="IY53" i="33"/>
  <c r="HY51" i="33"/>
  <c r="ME52" i="33"/>
  <c r="NC51" i="33"/>
  <c r="MY51" i="33"/>
  <c r="MM52" i="33"/>
  <c r="MZ52" i="33"/>
  <c r="NM52" i="33"/>
  <c r="QW51" i="33"/>
  <c r="NL52" i="33"/>
  <c r="KZ51" i="33"/>
  <c r="QV51" i="33"/>
  <c r="FR52" i="33"/>
  <c r="OD52" i="33" s="1"/>
  <c r="JX52" i="33"/>
  <c r="QD51" i="33"/>
  <c r="PH51" i="33" s="1"/>
  <c r="JE52" i="33"/>
  <c r="MH52" i="33"/>
  <c r="QN51" i="33"/>
  <c r="PR51" i="33" s="1"/>
  <c r="LX52" i="33"/>
  <c r="HS51" i="33"/>
  <c r="QE51" i="33"/>
  <c r="PI51" i="33" s="1"/>
  <c r="GO52" i="33"/>
  <c r="PW52" i="33" s="1"/>
  <c r="PA52" i="33" s="1"/>
  <c r="HB52" i="33"/>
  <c r="MD53" i="33" s="1"/>
  <c r="HA51" i="33"/>
  <c r="QI51" i="33" s="1"/>
  <c r="PM51" i="33" s="1"/>
  <c r="HE51" i="33"/>
  <c r="MG52" i="33" s="1"/>
  <c r="DG52" i="33"/>
  <c r="EY52" i="33" s="1"/>
  <c r="CT51" i="33"/>
  <c r="CR52" i="33"/>
  <c r="CS51" i="33"/>
  <c r="IM52" i="33"/>
  <c r="AA52" i="33"/>
  <c r="BK165" i="32"/>
  <c r="BN165" i="32" s="1"/>
  <c r="LA112" i="32"/>
  <c r="LJ112" i="32"/>
  <c r="KL112" i="32"/>
  <c r="KU112" i="32"/>
  <c r="BV166" i="32"/>
  <c r="BW166" i="32" s="1"/>
  <c r="CB166" i="32"/>
  <c r="CA167" i="32"/>
  <c r="BQ167" i="32" s="1"/>
  <c r="CD166" i="32"/>
  <c r="LP112" i="32"/>
  <c r="LY112" i="32"/>
  <c r="GS165" i="32"/>
  <c r="EZ165" i="32"/>
  <c r="AW167" i="32"/>
  <c r="AM167" i="32" s="1"/>
  <c r="AR166" i="32"/>
  <c r="AS166" i="32" s="1"/>
  <c r="AT166" i="32"/>
  <c r="AX166" i="32"/>
  <c r="AZ166" i="32"/>
  <c r="LI51" i="33"/>
  <c r="KT111" i="32"/>
  <c r="HC165" i="32"/>
  <c r="HD166" i="32"/>
  <c r="GW166" i="32" s="1"/>
  <c r="GX166" i="32" s="1"/>
  <c r="GY166" i="32" s="1"/>
  <c r="GZ166" i="32" s="1"/>
  <c r="HE165" i="32"/>
  <c r="JO112" i="32"/>
  <c r="JN113" i="32"/>
  <c r="JD113" i="32" s="1"/>
  <c r="JI112" i="32"/>
  <c r="JJ112" i="32" s="1"/>
  <c r="CM165" i="32"/>
  <c r="CN166" i="32"/>
  <c r="CG166" i="32" s="1"/>
  <c r="CH166" i="32" s="1"/>
  <c r="CI166" i="32" s="1"/>
  <c r="CJ166" i="32" s="1"/>
  <c r="EF165" i="32"/>
  <c r="EG166" i="32"/>
  <c r="DZ166" i="32" s="1"/>
  <c r="EA166" i="32" s="1"/>
  <c r="EB166" i="32" s="1"/>
  <c r="EC166" i="32" s="1"/>
  <c r="EH165" i="32"/>
  <c r="JW112" i="32"/>
  <c r="KF112" i="32"/>
  <c r="GN165" i="32"/>
  <c r="GO166" i="32"/>
  <c r="GH166" i="32" s="1"/>
  <c r="GI166" i="32" s="1"/>
  <c r="GJ166" i="32" s="1"/>
  <c r="GK166" i="32" s="1"/>
  <c r="DQ165" i="32"/>
  <c r="DR166" i="32"/>
  <c r="DK166" i="32" s="1"/>
  <c r="DL166" i="32" s="1"/>
  <c r="DM166" i="32" s="1"/>
  <c r="DN166" i="32" s="1"/>
  <c r="DS165" i="32"/>
  <c r="HR165" i="32"/>
  <c r="HS166" i="32"/>
  <c r="HL166" i="32" s="1"/>
  <c r="HM166" i="32" s="1"/>
  <c r="HN166" i="32" s="1"/>
  <c r="HO166" i="32" s="1"/>
  <c r="HT165" i="32"/>
  <c r="IV165" i="32"/>
  <c r="IW166" i="32"/>
  <c r="IP166" i="32" s="1"/>
  <c r="IQ166" i="32" s="1"/>
  <c r="IR166" i="32" s="1"/>
  <c r="IS166" i="32" s="1"/>
  <c r="IX165" i="32"/>
  <c r="FJ165" i="32"/>
  <c r="FK166" i="32"/>
  <c r="FD166" i="32" s="1"/>
  <c r="FE166" i="32" s="1"/>
  <c r="FF166" i="32" s="1"/>
  <c r="FG166" i="32" s="1"/>
  <c r="FL165" i="32"/>
  <c r="CR165" i="32"/>
  <c r="AI48" i="32"/>
  <c r="LX111" i="32"/>
  <c r="IL165" i="32"/>
  <c r="KE111" i="32"/>
  <c r="BC166" i="32"/>
  <c r="BD166" i="32" s="1"/>
  <c r="BE166" i="32" s="1"/>
  <c r="BF166" i="32" s="1"/>
  <c r="IG165" i="32"/>
  <c r="IH166" i="32"/>
  <c r="IA166" i="32" s="1"/>
  <c r="IB166" i="32" s="1"/>
  <c r="IC166" i="32" s="1"/>
  <c r="ID166" i="32" s="1"/>
  <c r="LI111" i="32"/>
  <c r="EU165" i="32"/>
  <c r="EV166" i="32"/>
  <c r="EO166" i="32" s="1"/>
  <c r="EP166" i="32" s="1"/>
  <c r="EQ166" i="32" s="1"/>
  <c r="ER166" i="32" s="1"/>
  <c r="DB165" i="32"/>
  <c r="DC166" i="32"/>
  <c r="CV166" i="32" s="1"/>
  <c r="CW166" i="32" s="1"/>
  <c r="CX166" i="32" s="1"/>
  <c r="CY166" i="32" s="1"/>
  <c r="KV51" i="33"/>
  <c r="DD165" i="32"/>
  <c r="FY165" i="32"/>
  <c r="FZ166" i="32"/>
  <c r="FS166" i="32" s="1"/>
  <c r="FT166" i="32" s="1"/>
  <c r="FU166" i="32" s="1"/>
  <c r="FV166" i="32" s="1"/>
  <c r="GA165" i="32"/>
  <c r="EA52" i="33" l="1"/>
  <c r="ER51" i="33"/>
  <c r="IJ52" i="33"/>
  <c r="EI51" i="33"/>
  <c r="EM51" i="33"/>
  <c r="IK52" i="33"/>
  <c r="EH51" i="33"/>
  <c r="LL51" i="33"/>
  <c r="GJ51" i="33" s="1"/>
  <c r="Y52" i="33"/>
  <c r="AU52" i="33" s="1"/>
  <c r="BQ52" i="33" s="1"/>
  <c r="GH52" i="33"/>
  <c r="KN52" i="33"/>
  <c r="MO52" i="33"/>
  <c r="KD51" i="33"/>
  <c r="QR52" i="33"/>
  <c r="LB51" i="33"/>
  <c r="FZ51" i="33" s="1"/>
  <c r="X52" i="33"/>
  <c r="AT52" i="33" s="1"/>
  <c r="BP52" i="33" s="1"/>
  <c r="CL52" i="33" s="1"/>
  <c r="FX51" i="33"/>
  <c r="GG51" i="33"/>
  <c r="KM51" i="33"/>
  <c r="FT51" i="33"/>
  <c r="JZ51" i="33"/>
  <c r="JM51" i="33"/>
  <c r="JL52" i="33"/>
  <c r="JN51" i="33"/>
  <c r="HW51" i="33"/>
  <c r="MC52" i="33"/>
  <c r="HX52" i="33"/>
  <c r="HK52" i="33"/>
  <c r="LQ53" i="33"/>
  <c r="LC51" i="33"/>
  <c r="QJ52" i="33"/>
  <c r="PN52" i="33" s="1"/>
  <c r="IA51" i="33"/>
  <c r="QM51" i="33"/>
  <c r="PQ51" i="33" s="1"/>
  <c r="GQ52" i="33"/>
  <c r="HM52" i="33" s="1"/>
  <c r="DO51" i="33"/>
  <c r="FG51" i="33" s="1"/>
  <c r="DN52" i="33"/>
  <c r="FF52" i="33" s="1"/>
  <c r="DP51" i="33"/>
  <c r="FH51" i="33" s="1"/>
  <c r="DA53" i="33"/>
  <c r="NH53" i="33"/>
  <c r="AW52" i="33"/>
  <c r="BS52" i="33" s="1"/>
  <c r="DE167" i="32"/>
  <c r="CU167" i="32" s="1"/>
  <c r="DF166" i="32"/>
  <c r="CZ166" i="32"/>
  <c r="DA166" i="32" s="1"/>
  <c r="DD166" i="32" s="1"/>
  <c r="DH166" i="32"/>
  <c r="GB167" i="32"/>
  <c r="FR167" i="32" s="1"/>
  <c r="GE166" i="32"/>
  <c r="GC166" i="32"/>
  <c r="FW166" i="32"/>
  <c r="FX166" i="32" s="1"/>
  <c r="GA166" i="32" s="1"/>
  <c r="EY166" i="32"/>
  <c r="EX167" i="32"/>
  <c r="EN167" i="32" s="1"/>
  <c r="FA166" i="32"/>
  <c r="ES166" i="32"/>
  <c r="ET166" i="32" s="1"/>
  <c r="IM166" i="32"/>
  <c r="IE166" i="32"/>
  <c r="IF166" i="32" s="1"/>
  <c r="IJ167" i="32"/>
  <c r="HZ167" i="32" s="1"/>
  <c r="IK166" i="32"/>
  <c r="BO166" i="32"/>
  <c r="BL167" i="32"/>
  <c r="BB167" i="32" s="1"/>
  <c r="BI166" i="32"/>
  <c r="BG166" i="32"/>
  <c r="BH166" i="32" s="1"/>
  <c r="BM166" i="32"/>
  <c r="EL166" i="32"/>
  <c r="EI167" i="32"/>
  <c r="DY167" i="32" s="1"/>
  <c r="EJ166" i="32"/>
  <c r="ED166" i="32"/>
  <c r="EE166" i="32" s="1"/>
  <c r="EH166" i="32" s="1"/>
  <c r="CP167" i="32"/>
  <c r="CF167" i="32" s="1"/>
  <c r="CS166" i="32"/>
  <c r="CQ166" i="32"/>
  <c r="CK166" i="32"/>
  <c r="CL166" i="32" s="1"/>
  <c r="KU52" i="33"/>
  <c r="EK165" i="32"/>
  <c r="HH165" i="32"/>
  <c r="LG51" i="33"/>
  <c r="DT167" i="32"/>
  <c r="DJ167" i="32" s="1"/>
  <c r="DO166" i="32"/>
  <c r="DP166" i="32" s="1"/>
  <c r="DS166" i="32" s="1"/>
  <c r="DU166" i="32"/>
  <c r="DW166" i="32"/>
  <c r="AD48" i="32"/>
  <c r="AG49" i="32"/>
  <c r="FO165" i="32"/>
  <c r="HW165" i="32"/>
  <c r="KC113" i="32"/>
  <c r="JS113" i="32" s="1"/>
  <c r="JX112" i="32"/>
  <c r="JY112" i="32" s="1"/>
  <c r="KD112" i="32"/>
  <c r="JK112" i="32"/>
  <c r="JL113" i="32"/>
  <c r="JE113" i="32" s="1"/>
  <c r="JF113" i="32" s="1"/>
  <c r="JG113" i="32" s="1"/>
  <c r="JM112" i="32"/>
  <c r="AU167" i="32"/>
  <c r="AN167" i="32" s="1"/>
  <c r="AO167" i="32" s="1"/>
  <c r="AP167" i="32" s="1"/>
  <c r="AQ167" i="32" s="1"/>
  <c r="AV166" i="32"/>
  <c r="KR113" i="32"/>
  <c r="KH113" i="32" s="1"/>
  <c r="KM112" i="32"/>
  <c r="KN112" i="32" s="1"/>
  <c r="KS112" i="32"/>
  <c r="FP166" i="32"/>
  <c r="FM167" i="32"/>
  <c r="FC167" i="32" s="1"/>
  <c r="FH166" i="32"/>
  <c r="FI166" i="32" s="1"/>
  <c r="FN166" i="32"/>
  <c r="HG166" i="32"/>
  <c r="HA166" i="32"/>
  <c r="HB166" i="32" s="1"/>
  <c r="HE166" i="32" s="1"/>
  <c r="HF167" i="32"/>
  <c r="GV167" i="32" s="1"/>
  <c r="HI166" i="32"/>
  <c r="JA165" i="32"/>
  <c r="IZ166" i="32"/>
  <c r="IY167" i="32"/>
  <c r="IO167" i="32" s="1"/>
  <c r="JB166" i="32"/>
  <c r="IT166" i="32"/>
  <c r="IU166" i="32" s="1"/>
  <c r="IX166" i="32" s="1"/>
  <c r="GD165" i="32"/>
  <c r="HU167" i="32"/>
  <c r="HK167" i="32" s="1"/>
  <c r="HX166" i="32"/>
  <c r="HP166" i="32"/>
  <c r="HQ166" i="32" s="1"/>
  <c r="HV166" i="32"/>
  <c r="DG165" i="32"/>
  <c r="GQ167" i="32"/>
  <c r="GG167" i="32" s="1"/>
  <c r="GL166" i="32"/>
  <c r="GM166" i="32" s="1"/>
  <c r="GR166" i="32"/>
  <c r="GT166" i="32"/>
  <c r="DV165" i="32"/>
  <c r="LV113" i="32"/>
  <c r="LL113" i="32" s="1"/>
  <c r="LQ112" i="32"/>
  <c r="LR112" i="32" s="1"/>
  <c r="LW112" i="32"/>
  <c r="BX166" i="32"/>
  <c r="BY167" i="32"/>
  <c r="BR167" i="32" s="1"/>
  <c r="BS167" i="32" s="1"/>
  <c r="BT167" i="32" s="1"/>
  <c r="BU167" i="32" s="1"/>
  <c r="BZ166" i="32"/>
  <c r="LH112" i="32"/>
  <c r="LB112" i="32"/>
  <c r="LC112" i="32" s="1"/>
  <c r="LG113" i="32"/>
  <c r="KW113" i="32" s="1"/>
  <c r="EQ51" i="33" l="1"/>
  <c r="EN52" i="33"/>
  <c r="QZ51" i="33"/>
  <c r="OL51" i="33"/>
  <c r="RG51" i="33"/>
  <c r="OS51" i="33"/>
  <c r="RH52" i="33"/>
  <c r="OT52" i="33"/>
  <c r="QX51" i="33"/>
  <c r="OJ51" i="33"/>
  <c r="QT51" i="33"/>
  <c r="OF51" i="33"/>
  <c r="RJ51" i="33"/>
  <c r="OV51" i="33"/>
  <c r="KP51" i="33"/>
  <c r="NX53" i="33"/>
  <c r="MX51" i="33"/>
  <c r="MV52" i="33"/>
  <c r="MW51" i="33"/>
  <c r="KF51" i="33"/>
  <c r="KG51" i="33"/>
  <c r="NZ52" i="33"/>
  <c r="NN52" i="33"/>
  <c r="FS52" i="33"/>
  <c r="JY52" i="33"/>
  <c r="GE51" i="33"/>
  <c r="KK51" i="33"/>
  <c r="JF52" i="33"/>
  <c r="DW53" i="33"/>
  <c r="FO53" i="33" s="1"/>
  <c r="JU53" i="33"/>
  <c r="GA51" i="33"/>
  <c r="OM51" i="33" s="1"/>
  <c r="LS53" i="33"/>
  <c r="LH52" i="33"/>
  <c r="LK51" i="33"/>
  <c r="GZ51" i="33"/>
  <c r="QH51" i="33" s="1"/>
  <c r="PL51" i="33" s="1"/>
  <c r="PY52" i="33"/>
  <c r="PC52" i="33" s="1"/>
  <c r="GX52" i="33"/>
  <c r="LZ53" i="33" s="1"/>
  <c r="GY51" i="33"/>
  <c r="MA52" i="33" s="1"/>
  <c r="DH52" i="33"/>
  <c r="EZ52" i="33" s="1"/>
  <c r="CO52" i="33"/>
  <c r="CM52" i="33"/>
  <c r="NP52" i="33"/>
  <c r="T53" i="33"/>
  <c r="IF53" i="33"/>
  <c r="NJ52" i="33"/>
  <c r="NW52" i="33"/>
  <c r="CD167" i="32"/>
  <c r="CA168" i="32"/>
  <c r="BQ168" i="32" s="1"/>
  <c r="BV167" i="32"/>
  <c r="BW167" i="32" s="1"/>
  <c r="BZ167" i="32" s="1"/>
  <c r="CB167" i="32"/>
  <c r="HH166" i="32"/>
  <c r="CC166" i="32"/>
  <c r="HR166" i="32"/>
  <c r="HS167" i="32"/>
  <c r="HL167" i="32" s="1"/>
  <c r="HM167" i="32" s="1"/>
  <c r="HN167" i="32" s="1"/>
  <c r="HO167" i="32" s="1"/>
  <c r="GD166" i="32"/>
  <c r="LE113" i="32"/>
  <c r="KX113" i="32" s="1"/>
  <c r="KY113" i="32" s="1"/>
  <c r="KZ113" i="32" s="1"/>
  <c r="LD112" i="32"/>
  <c r="LF112" i="32"/>
  <c r="IV166" i="32"/>
  <c r="IW167" i="32"/>
  <c r="IP167" i="32" s="1"/>
  <c r="IQ167" i="32" s="1"/>
  <c r="IR167" i="32" s="1"/>
  <c r="IS167" i="32" s="1"/>
  <c r="AR167" i="32"/>
  <c r="AS167" i="32" s="1"/>
  <c r="AU168" i="32" s="1"/>
  <c r="AX167" i="32"/>
  <c r="AW168" i="32"/>
  <c r="AM168" i="32" s="1"/>
  <c r="AT167" i="32"/>
  <c r="AZ167" i="32"/>
  <c r="AY166" i="32"/>
  <c r="HT166" i="32"/>
  <c r="EU166" i="32"/>
  <c r="EV167" i="32"/>
  <c r="EO167" i="32" s="1"/>
  <c r="EP167" i="32" s="1"/>
  <c r="EQ167" i="32" s="1"/>
  <c r="ER167" i="32" s="1"/>
  <c r="EW166" i="32"/>
  <c r="FY166" i="32"/>
  <c r="FZ167" i="32"/>
  <c r="FS167" i="32" s="1"/>
  <c r="FT167" i="32" s="1"/>
  <c r="FU167" i="32" s="1"/>
  <c r="FV167" i="32" s="1"/>
  <c r="LS112" i="32"/>
  <c r="LT113" i="32"/>
  <c r="LM113" i="32" s="1"/>
  <c r="LN113" i="32" s="1"/>
  <c r="LO113" i="32" s="1"/>
  <c r="LU112" i="32"/>
  <c r="DV166" i="32"/>
  <c r="DG166" i="32"/>
  <c r="FJ166" i="32"/>
  <c r="FK167" i="32"/>
  <c r="FD167" i="32" s="1"/>
  <c r="FE167" i="32" s="1"/>
  <c r="FF167" i="32" s="1"/>
  <c r="FG167" i="32" s="1"/>
  <c r="KP113" i="32"/>
  <c r="KI113" i="32" s="1"/>
  <c r="KJ113" i="32" s="1"/>
  <c r="KK113" i="32" s="1"/>
  <c r="KO112" i="32"/>
  <c r="KQ112" i="32"/>
  <c r="S49" i="32"/>
  <c r="T49" i="32" s="1"/>
  <c r="AA49" i="32"/>
  <c r="DB166" i="32"/>
  <c r="DC167" i="32"/>
  <c r="CV167" i="32" s="1"/>
  <c r="CW167" i="32" s="1"/>
  <c r="CX167" i="32" s="1"/>
  <c r="CY167" i="32" s="1"/>
  <c r="GO167" i="32"/>
  <c r="GH167" i="32" s="1"/>
  <c r="GI167" i="32" s="1"/>
  <c r="GJ167" i="32" s="1"/>
  <c r="GK167" i="32" s="1"/>
  <c r="GN166" i="32"/>
  <c r="GP166" i="32"/>
  <c r="JH113" i="32"/>
  <c r="JQ113" i="32"/>
  <c r="JA166" i="32"/>
  <c r="HD167" i="32"/>
  <c r="GW167" i="32" s="1"/>
  <c r="GX167" i="32" s="1"/>
  <c r="GY167" i="32" s="1"/>
  <c r="GZ167" i="32" s="1"/>
  <c r="HC166" i="32"/>
  <c r="JP112" i="32"/>
  <c r="JZ112" i="32"/>
  <c r="KA113" i="32"/>
  <c r="JT113" i="32" s="1"/>
  <c r="JU113" i="32" s="1"/>
  <c r="JV113" i="32" s="1"/>
  <c r="KB112" i="32"/>
  <c r="DQ166" i="32"/>
  <c r="DR167" i="32"/>
  <c r="DK167" i="32" s="1"/>
  <c r="DL167" i="32" s="1"/>
  <c r="DM167" i="32" s="1"/>
  <c r="DN167" i="32" s="1"/>
  <c r="BJ167" i="32"/>
  <c r="BC167" i="32" s="1"/>
  <c r="BD167" i="32" s="1"/>
  <c r="BE167" i="32" s="1"/>
  <c r="BF167" i="32" s="1"/>
  <c r="BK166" i="32"/>
  <c r="IH167" i="32"/>
  <c r="IA167" i="32" s="1"/>
  <c r="IB167" i="32" s="1"/>
  <c r="IC167" i="32" s="1"/>
  <c r="ID167" i="32" s="1"/>
  <c r="IG166" i="32"/>
  <c r="II166" i="32"/>
  <c r="FL166" i="32"/>
  <c r="EK166" i="32"/>
  <c r="CM166" i="32"/>
  <c r="CN167" i="32"/>
  <c r="CG167" i="32" s="1"/>
  <c r="CH167" i="32" s="1"/>
  <c r="CI167" i="32" s="1"/>
  <c r="CJ167" i="32" s="1"/>
  <c r="CO166" i="32"/>
  <c r="EF166" i="32"/>
  <c r="EG167" i="32"/>
  <c r="DZ167" i="32" s="1"/>
  <c r="EA167" i="32" s="1"/>
  <c r="EB167" i="32" s="1"/>
  <c r="EC167" i="32" s="1"/>
  <c r="EC52" i="33" l="1"/>
  <c r="AJ53" i="33"/>
  <c r="BF53" i="33" s="1"/>
  <c r="CB53" i="33" s="1"/>
  <c r="EL51" i="33"/>
  <c r="IL52" i="33"/>
  <c r="IX52" i="33"/>
  <c r="RE51" i="33"/>
  <c r="OQ51" i="33"/>
  <c r="QS52" i="33"/>
  <c r="OE52" i="33"/>
  <c r="IV53" i="33"/>
  <c r="NE53" i="33"/>
  <c r="MP52" i="33"/>
  <c r="KO51" i="33"/>
  <c r="KL52" i="33"/>
  <c r="AL52" i="33"/>
  <c r="BH52" i="33" s="1"/>
  <c r="Z52" i="33"/>
  <c r="AV52" i="33" s="1"/>
  <c r="BR52" i="33" s="1"/>
  <c r="JI52" i="33"/>
  <c r="KW52" i="33"/>
  <c r="JG52" i="33"/>
  <c r="HG53" i="33"/>
  <c r="MI54" i="33" s="1"/>
  <c r="NQ52" i="33"/>
  <c r="RA51" i="33"/>
  <c r="GI51" i="33"/>
  <c r="OU51" i="33" s="1"/>
  <c r="GF52" i="33"/>
  <c r="HT52" i="33"/>
  <c r="QF52" i="33"/>
  <c r="PJ52" i="33" s="1"/>
  <c r="MB52" i="33"/>
  <c r="HV51" i="33"/>
  <c r="HU51" i="33"/>
  <c r="GR52" i="33"/>
  <c r="LT53" i="33" s="1"/>
  <c r="QG51" i="33"/>
  <c r="PK51" i="33" s="1"/>
  <c r="DI52" i="33"/>
  <c r="FA52" i="33" s="1"/>
  <c r="DK52" i="33"/>
  <c r="FC52" i="33" s="1"/>
  <c r="AI52" i="33"/>
  <c r="IU52" i="33"/>
  <c r="AB52" i="33"/>
  <c r="IN52" i="33"/>
  <c r="IH52" i="33"/>
  <c r="V52" i="33"/>
  <c r="AP53" i="33"/>
  <c r="BL53" i="33" s="1"/>
  <c r="NI53" i="33"/>
  <c r="NU52" i="33"/>
  <c r="U49" i="32"/>
  <c r="V49" i="32" s="1"/>
  <c r="W49" i="32" s="1"/>
  <c r="AV167" i="32"/>
  <c r="AY167" i="32" s="1"/>
  <c r="AN168" i="32"/>
  <c r="AO168" i="32" s="1"/>
  <c r="AP168" i="32" s="1"/>
  <c r="AQ168" i="32" s="1"/>
  <c r="EI168" i="32"/>
  <c r="DY168" i="32" s="1"/>
  <c r="EL167" i="32"/>
  <c r="ED167" i="32"/>
  <c r="EE167" i="32" s="1"/>
  <c r="EJ167" i="32"/>
  <c r="HA167" i="32"/>
  <c r="HB167" i="32" s="1"/>
  <c r="HG167" i="32"/>
  <c r="HF168" i="32"/>
  <c r="GV168" i="32" s="1"/>
  <c r="HI167" i="32"/>
  <c r="DU167" i="32"/>
  <c r="DT168" i="32"/>
  <c r="DJ168" i="32" s="1"/>
  <c r="DO167" i="32"/>
  <c r="DP167" i="32" s="1"/>
  <c r="DW167" i="32"/>
  <c r="IK167" i="32"/>
  <c r="IJ168" i="32"/>
  <c r="HZ168" i="32" s="1"/>
  <c r="IE167" i="32"/>
  <c r="IF167" i="32" s="1"/>
  <c r="II167" i="32" s="1"/>
  <c r="IM167" i="32"/>
  <c r="LP113" i="32"/>
  <c r="LY113" i="32"/>
  <c r="CK167" i="32"/>
  <c r="CL167" i="32" s="1"/>
  <c r="CO167" i="32" s="1"/>
  <c r="CP168" i="32"/>
  <c r="CF168" i="32" s="1"/>
  <c r="CQ167" i="32"/>
  <c r="CS167" i="32"/>
  <c r="BO167" i="32"/>
  <c r="BL168" i="32"/>
  <c r="BB168" i="32" s="1"/>
  <c r="BI167" i="32"/>
  <c r="BG167" i="32"/>
  <c r="BH167" i="32" s="1"/>
  <c r="BJ168" i="32" s="1"/>
  <c r="BM167" i="32"/>
  <c r="FH167" i="32"/>
  <c r="FI167" i="32" s="1"/>
  <c r="FL167" i="32" s="1"/>
  <c r="FN167" i="32"/>
  <c r="FM168" i="32"/>
  <c r="FC168" i="32" s="1"/>
  <c r="FP167" i="32"/>
  <c r="FW167" i="32"/>
  <c r="FX167" i="32" s="1"/>
  <c r="GE167" i="32"/>
  <c r="GB168" i="32"/>
  <c r="FR168" i="32" s="1"/>
  <c r="GC167" i="32"/>
  <c r="JW113" i="32"/>
  <c r="KF113" i="32"/>
  <c r="JN114" i="32"/>
  <c r="JD114" i="32" s="1"/>
  <c r="JI113" i="32"/>
  <c r="JJ113" i="32" s="1"/>
  <c r="JO113" i="32"/>
  <c r="LF51" i="33"/>
  <c r="CR166" i="32"/>
  <c r="GR167" i="32"/>
  <c r="GT167" i="32"/>
  <c r="GQ168" i="32"/>
  <c r="GG168" i="32" s="1"/>
  <c r="GL167" i="32"/>
  <c r="GM167" i="32" s="1"/>
  <c r="GP167" i="32" s="1"/>
  <c r="KL113" i="32"/>
  <c r="KU113" i="32"/>
  <c r="IT167" i="32"/>
  <c r="IU167" i="32" s="1"/>
  <c r="IZ167" i="32"/>
  <c r="IY168" i="32"/>
  <c r="IO168" i="32" s="1"/>
  <c r="JB167" i="32"/>
  <c r="KT112" i="32"/>
  <c r="LA113" i="32"/>
  <c r="LJ113" i="32"/>
  <c r="HW166" i="32"/>
  <c r="DH167" i="32"/>
  <c r="CZ167" i="32"/>
  <c r="DA167" i="32" s="1"/>
  <c r="DE168" i="32"/>
  <c r="CU168" i="32" s="1"/>
  <c r="DF167" i="32"/>
  <c r="FO166" i="32"/>
  <c r="EX168" i="32"/>
  <c r="EN168" i="32" s="1"/>
  <c r="EY167" i="32"/>
  <c r="ES167" i="32"/>
  <c r="ET167" i="32" s="1"/>
  <c r="EW167" i="32" s="1"/>
  <c r="FA167" i="32"/>
  <c r="BN166" i="32"/>
  <c r="KE112" i="32"/>
  <c r="GS166" i="32"/>
  <c r="LX112" i="32"/>
  <c r="CC167" i="32"/>
  <c r="BX167" i="32"/>
  <c r="BY168" i="32"/>
  <c r="BR168" i="32" s="1"/>
  <c r="BS168" i="32" s="1"/>
  <c r="BT168" i="32" s="1"/>
  <c r="BU168" i="32" s="1"/>
  <c r="IL166" i="32"/>
  <c r="HX167" i="32"/>
  <c r="HP167" i="32"/>
  <c r="HQ167" i="32" s="1"/>
  <c r="HU168" i="32"/>
  <c r="HK168" i="32" s="1"/>
  <c r="HV167" i="32"/>
  <c r="EZ166" i="32"/>
  <c r="LI112" i="32"/>
  <c r="EK51" i="33" l="1"/>
  <c r="EJ52" i="33"/>
  <c r="IO52" i="33"/>
  <c r="NV53" i="33"/>
  <c r="OR52" i="33"/>
  <c r="MQ52" i="33"/>
  <c r="MS52" i="33"/>
  <c r="CD52" i="33"/>
  <c r="CZ52" i="33" s="1"/>
  <c r="GD51" i="33"/>
  <c r="KJ51" i="33"/>
  <c r="FU52" i="33"/>
  <c r="KA52" i="33"/>
  <c r="QO53" i="33"/>
  <c r="PS53" i="33" s="1"/>
  <c r="LD52" i="33"/>
  <c r="AC52" i="33"/>
  <c r="AY52" i="33" s="1"/>
  <c r="BU52" i="33" s="1"/>
  <c r="LE51" i="33"/>
  <c r="IC53" i="33"/>
  <c r="NY52" i="33"/>
  <c r="RI51" i="33"/>
  <c r="RF52" i="33"/>
  <c r="PZ52" i="33"/>
  <c r="PD52" i="33" s="1"/>
  <c r="HN52" i="33"/>
  <c r="GU52" i="33"/>
  <c r="LW53" i="33" s="1"/>
  <c r="GS52" i="33"/>
  <c r="LU53" i="33" s="1"/>
  <c r="CH53" i="33"/>
  <c r="CX53" i="33"/>
  <c r="CN52" i="33"/>
  <c r="IG53" i="33"/>
  <c r="U53" i="33"/>
  <c r="AR52" i="33"/>
  <c r="BN52" i="33" s="1"/>
  <c r="AG52" i="33"/>
  <c r="IS52" i="33"/>
  <c r="AX52" i="33"/>
  <c r="BT52" i="33" s="1"/>
  <c r="BE52" i="33"/>
  <c r="CA52" i="33" s="1"/>
  <c r="AB49" i="32"/>
  <c r="BC168" i="32"/>
  <c r="BD168" i="32" s="1"/>
  <c r="BE168" i="32" s="1"/>
  <c r="BF168" i="32" s="1"/>
  <c r="BK167" i="32"/>
  <c r="BN167" i="32" s="1"/>
  <c r="AK49" i="32"/>
  <c r="AH49" i="32"/>
  <c r="X49" i="32"/>
  <c r="HR167" i="32"/>
  <c r="HS168" i="32"/>
  <c r="HL168" i="32" s="1"/>
  <c r="HM168" i="32" s="1"/>
  <c r="HN168" i="32" s="1"/>
  <c r="HO168" i="32" s="1"/>
  <c r="GS167" i="32"/>
  <c r="EU167" i="32"/>
  <c r="EV168" i="32"/>
  <c r="EO168" i="32" s="1"/>
  <c r="EP168" i="32" s="1"/>
  <c r="EQ168" i="32" s="1"/>
  <c r="ER168" i="32" s="1"/>
  <c r="FO167" i="32"/>
  <c r="HT167" i="32"/>
  <c r="IV167" i="32"/>
  <c r="IW168" i="32"/>
  <c r="IP168" i="32" s="1"/>
  <c r="IQ168" i="32" s="1"/>
  <c r="IR168" i="32" s="1"/>
  <c r="IS168" i="32" s="1"/>
  <c r="IX167" i="32"/>
  <c r="KC114" i="32"/>
  <c r="JS114" i="32" s="1"/>
  <c r="JX113" i="32"/>
  <c r="JY113" i="32" s="1"/>
  <c r="KD113" i="32"/>
  <c r="FZ168" i="32"/>
  <c r="FS168" i="32" s="1"/>
  <c r="FT168" i="32" s="1"/>
  <c r="FU168" i="32" s="1"/>
  <c r="FV168" i="32" s="1"/>
  <c r="FY167" i="32"/>
  <c r="GA167" i="32"/>
  <c r="FJ167" i="32"/>
  <c r="FK168" i="32"/>
  <c r="FD168" i="32" s="1"/>
  <c r="FE168" i="32" s="1"/>
  <c r="FF168" i="32" s="1"/>
  <c r="FG168" i="32" s="1"/>
  <c r="EZ167" i="32"/>
  <c r="AX168" i="32"/>
  <c r="AR168" i="32"/>
  <c r="AS168" i="32" s="1"/>
  <c r="AZ168" i="32"/>
  <c r="AW169" i="32"/>
  <c r="AM169" i="32" s="1"/>
  <c r="AT168" i="32"/>
  <c r="DB167" i="32"/>
  <c r="DC168" i="32"/>
  <c r="CV168" i="32" s="1"/>
  <c r="CW168" i="32" s="1"/>
  <c r="CX168" i="32" s="1"/>
  <c r="CY168" i="32" s="1"/>
  <c r="DD167" i="32"/>
  <c r="JK113" i="32"/>
  <c r="JL114" i="32"/>
  <c r="JE114" i="32" s="1"/>
  <c r="JF114" i="32" s="1"/>
  <c r="JG114" i="32" s="1"/>
  <c r="JM113" i="32"/>
  <c r="CM167" i="32"/>
  <c r="CN168" i="32"/>
  <c r="CG168" i="32" s="1"/>
  <c r="CH168" i="32" s="1"/>
  <c r="CI168" i="32" s="1"/>
  <c r="CJ168" i="32" s="1"/>
  <c r="IG167" i="32"/>
  <c r="IH168" i="32"/>
  <c r="IA168" i="32" s="1"/>
  <c r="IB168" i="32" s="1"/>
  <c r="IC168" i="32" s="1"/>
  <c r="ID168" i="32" s="1"/>
  <c r="DQ167" i="32"/>
  <c r="DR168" i="32"/>
  <c r="DK168" i="32" s="1"/>
  <c r="DL168" i="32" s="1"/>
  <c r="DM168" i="32" s="1"/>
  <c r="DN168" i="32" s="1"/>
  <c r="DS167" i="32"/>
  <c r="EF167" i="32"/>
  <c r="EG168" i="32"/>
  <c r="DZ168" i="32" s="1"/>
  <c r="EA168" i="32" s="1"/>
  <c r="EB168" i="32" s="1"/>
  <c r="EC168" i="32" s="1"/>
  <c r="EH167" i="32"/>
  <c r="CD168" i="32"/>
  <c r="CA169" i="32"/>
  <c r="BQ169" i="32" s="1"/>
  <c r="BV168" i="32"/>
  <c r="BW168" i="32" s="1"/>
  <c r="CB168" i="32"/>
  <c r="KR114" i="32"/>
  <c r="KH114" i="32" s="1"/>
  <c r="KM113" i="32"/>
  <c r="KN113" i="32" s="1"/>
  <c r="KS113" i="32"/>
  <c r="IL167" i="32"/>
  <c r="LG114" i="32"/>
  <c r="KW114" i="32" s="1"/>
  <c r="LH113" i="32"/>
  <c r="LB113" i="32"/>
  <c r="LC113" i="32" s="1"/>
  <c r="GN167" i="32"/>
  <c r="GO168" i="32"/>
  <c r="GH168" i="32" s="1"/>
  <c r="GI168" i="32" s="1"/>
  <c r="GJ168" i="32" s="1"/>
  <c r="GK168" i="32" s="1"/>
  <c r="CR167" i="32"/>
  <c r="LQ113" i="32"/>
  <c r="LR113" i="32" s="1"/>
  <c r="LV114" i="32"/>
  <c r="LL114" i="32" s="1"/>
  <c r="LW113" i="32"/>
  <c r="HD168" i="32"/>
  <c r="GW168" i="32" s="1"/>
  <c r="GX168" i="32" s="1"/>
  <c r="GY168" i="32" s="1"/>
  <c r="GZ168" i="32" s="1"/>
  <c r="HC167" i="32"/>
  <c r="HE167" i="32"/>
  <c r="IW52" i="33" l="1"/>
  <c r="ED52" i="33"/>
  <c r="ES53" i="33"/>
  <c r="AH53" i="33"/>
  <c r="BD53" i="33" s="1"/>
  <c r="BZ53" i="33" s="1"/>
  <c r="CV53" i="33" s="1"/>
  <c r="IT53" i="33"/>
  <c r="NK53" i="33"/>
  <c r="W53" i="33" s="1"/>
  <c r="OG52" i="33"/>
  <c r="RD51" i="33"/>
  <c r="OP51" i="33"/>
  <c r="GC51" i="33"/>
  <c r="OO51" i="33" s="1"/>
  <c r="KI51" i="33"/>
  <c r="GB52" i="33"/>
  <c r="KH52" i="33"/>
  <c r="QU52" i="33"/>
  <c r="LM53" i="33"/>
  <c r="JB53" i="33"/>
  <c r="JT52" i="33"/>
  <c r="JR53" i="33"/>
  <c r="JH52" i="33"/>
  <c r="AK52" i="33"/>
  <c r="BG52" i="33" s="1"/>
  <c r="CC52" i="33" s="1"/>
  <c r="KX52" i="33"/>
  <c r="QC52" i="33"/>
  <c r="PG52" i="33" s="1"/>
  <c r="HQ52" i="33"/>
  <c r="HO52" i="33"/>
  <c r="QA52" i="33"/>
  <c r="PE52" i="33" s="1"/>
  <c r="DJ52" i="33"/>
  <c r="FB52" i="33" s="1"/>
  <c r="DT53" i="33"/>
  <c r="FL53" i="33" s="1"/>
  <c r="DD53" i="33"/>
  <c r="EV53" i="33" s="1"/>
  <c r="DV52" i="33"/>
  <c r="FN52" i="33" s="1"/>
  <c r="CQ52" i="33"/>
  <c r="CW52" i="33"/>
  <c r="CP52" i="33"/>
  <c r="CJ52" i="33"/>
  <c r="AQ53" i="33"/>
  <c r="BM53" i="33" s="1"/>
  <c r="BC52" i="33"/>
  <c r="BY52" i="33" s="1"/>
  <c r="NT52" i="33"/>
  <c r="DH168" i="32"/>
  <c r="DF168" i="32"/>
  <c r="DE169" i="32"/>
  <c r="CU169" i="32" s="1"/>
  <c r="CZ168" i="32"/>
  <c r="DA168" i="32" s="1"/>
  <c r="DD168" i="32" s="1"/>
  <c r="IE168" i="32"/>
  <c r="IF168" i="32" s="1"/>
  <c r="IM168" i="32"/>
  <c r="IJ169" i="32"/>
  <c r="HZ169" i="32" s="1"/>
  <c r="IK168" i="32"/>
  <c r="CQ168" i="32"/>
  <c r="CP169" i="32"/>
  <c r="CF169" i="32" s="1"/>
  <c r="CS168" i="32"/>
  <c r="CK168" i="32"/>
  <c r="CL168" i="32" s="1"/>
  <c r="HF169" i="32"/>
  <c r="GV169" i="32" s="1"/>
  <c r="HA168" i="32"/>
  <c r="HB168" i="32" s="1"/>
  <c r="HE168" i="32" s="1"/>
  <c r="HG168" i="32"/>
  <c r="HI168" i="32"/>
  <c r="GT168" i="32"/>
  <c r="GQ169" i="32"/>
  <c r="GG169" i="32" s="1"/>
  <c r="GL168" i="32"/>
  <c r="GM168" i="32" s="1"/>
  <c r="GR168" i="32"/>
  <c r="HX168" i="32"/>
  <c r="HP168" i="32"/>
  <c r="HQ168" i="32" s="1"/>
  <c r="HT168" i="32" s="1"/>
  <c r="HV168" i="32"/>
  <c r="HU169" i="32"/>
  <c r="HK169" i="32" s="1"/>
  <c r="IY169" i="32"/>
  <c r="IO169" i="32" s="1"/>
  <c r="IT168" i="32"/>
  <c r="IU168" i="32" s="1"/>
  <c r="IX168" i="32" s="1"/>
  <c r="IZ168" i="32"/>
  <c r="JB168" i="32"/>
  <c r="EK167" i="32"/>
  <c r="DO168" i="32"/>
  <c r="DP168" i="32" s="1"/>
  <c r="DU168" i="32"/>
  <c r="DT169" i="32"/>
  <c r="DJ169" i="32" s="1"/>
  <c r="DW168" i="32"/>
  <c r="BX168" i="32"/>
  <c r="BY169" i="32"/>
  <c r="BR169" i="32" s="1"/>
  <c r="BS169" i="32" s="1"/>
  <c r="BT169" i="32" s="1"/>
  <c r="BU169" i="32" s="1"/>
  <c r="BZ168" i="32"/>
  <c r="AU169" i="32"/>
  <c r="AN169" i="32" s="1"/>
  <c r="AO169" i="32" s="1"/>
  <c r="AP169" i="32" s="1"/>
  <c r="AQ169" i="32" s="1"/>
  <c r="AV168" i="32"/>
  <c r="HW167" i="32"/>
  <c r="GB169" i="32"/>
  <c r="FR169" i="32" s="1"/>
  <c r="GC168" i="32"/>
  <c r="FW168" i="32"/>
  <c r="FX168" i="32" s="1"/>
  <c r="GA168" i="32" s="1"/>
  <c r="GE168" i="32"/>
  <c r="EI169" i="32"/>
  <c r="DY169" i="32" s="1"/>
  <c r="ED168" i="32"/>
  <c r="EE168" i="32" s="1"/>
  <c r="EH168" i="32" s="1"/>
  <c r="EL168" i="32"/>
  <c r="EJ168" i="32"/>
  <c r="HH167" i="32"/>
  <c r="EY168" i="32"/>
  <c r="EX169" i="32"/>
  <c r="EN169" i="32" s="1"/>
  <c r="ES168" i="32"/>
  <c r="ET168" i="32" s="1"/>
  <c r="FA168" i="32"/>
  <c r="KO113" i="32"/>
  <c r="KP114" i="32"/>
  <c r="KI114" i="32" s="1"/>
  <c r="KJ114" i="32" s="1"/>
  <c r="KK114" i="32" s="1"/>
  <c r="KQ113" i="32"/>
  <c r="JA167" i="32"/>
  <c r="FH168" i="32"/>
  <c r="FI168" i="32" s="1"/>
  <c r="FP168" i="32"/>
  <c r="FN168" i="32"/>
  <c r="FM169" i="32"/>
  <c r="FC169" i="32" s="1"/>
  <c r="JH114" i="32"/>
  <c r="JQ114" i="32"/>
  <c r="DG167" i="32"/>
  <c r="GD167" i="32"/>
  <c r="KA114" i="32"/>
  <c r="JT114" i="32" s="1"/>
  <c r="JU114" i="32" s="1"/>
  <c r="JV114" i="32" s="1"/>
  <c r="JZ113" i="32"/>
  <c r="KB113" i="32"/>
  <c r="AF49" i="32"/>
  <c r="Y49" i="32"/>
  <c r="LT114" i="32"/>
  <c r="LM114" i="32" s="1"/>
  <c r="LN114" i="32" s="1"/>
  <c r="LO114" i="32" s="1"/>
  <c r="LS113" i="32"/>
  <c r="LU113" i="32"/>
  <c r="LD113" i="32"/>
  <c r="LE114" i="32"/>
  <c r="KX114" i="32" s="1"/>
  <c r="KY114" i="32" s="1"/>
  <c r="KZ114" i="32" s="1"/>
  <c r="LF113" i="32"/>
  <c r="DV167" i="32"/>
  <c r="JP113" i="32"/>
  <c r="BM168" i="32"/>
  <c r="BI168" i="32"/>
  <c r="BL169" i="32"/>
  <c r="BB169" i="32" s="1"/>
  <c r="BG168" i="32"/>
  <c r="BH168" i="32" s="1"/>
  <c r="BO168" i="32"/>
  <c r="EG52" i="33" l="1"/>
  <c r="II53" i="33"/>
  <c r="EE52" i="33"/>
  <c r="RB52" i="33"/>
  <c r="ON52" i="33"/>
  <c r="HF52" i="33"/>
  <c r="QN52" i="33" s="1"/>
  <c r="PR52" i="33" s="1"/>
  <c r="GN53" i="33"/>
  <c r="HJ53" i="33" s="1"/>
  <c r="NB53" i="33"/>
  <c r="MR52" i="33"/>
  <c r="NS52" i="33"/>
  <c r="RC51" i="33"/>
  <c r="NR53" i="33"/>
  <c r="FV52" i="33"/>
  <c r="OH52" i="33" s="1"/>
  <c r="KB52" i="33"/>
  <c r="GK53" i="33"/>
  <c r="OW53" i="33" s="1"/>
  <c r="KQ53" i="33"/>
  <c r="ND52" i="33"/>
  <c r="ML53" i="33"/>
  <c r="JQ52" i="33"/>
  <c r="JJ52" i="33"/>
  <c r="JP53" i="33"/>
  <c r="JD52" i="33"/>
  <c r="JK52" i="33"/>
  <c r="LA52" i="33"/>
  <c r="KY52" i="33"/>
  <c r="HD53" i="33"/>
  <c r="HZ53" i="33" s="1"/>
  <c r="GT52" i="33"/>
  <c r="LV53" i="33" s="1"/>
  <c r="DF52" i="33"/>
  <c r="EX52" i="33" s="1"/>
  <c r="DL52" i="33"/>
  <c r="FD52" i="33" s="1"/>
  <c r="DS52" i="33"/>
  <c r="FK52" i="33" s="1"/>
  <c r="DR53" i="33"/>
  <c r="FJ53" i="33" s="1"/>
  <c r="DM52" i="33"/>
  <c r="FE52" i="33" s="1"/>
  <c r="CY52" i="33"/>
  <c r="CI53" i="33"/>
  <c r="CU52" i="33"/>
  <c r="AS53" i="33"/>
  <c r="BO53" i="33" s="1"/>
  <c r="IR52" i="33"/>
  <c r="AF52" i="33"/>
  <c r="KU114" i="32"/>
  <c r="KL114" i="32"/>
  <c r="LA114" i="32"/>
  <c r="LJ114" i="32"/>
  <c r="KF114" i="32"/>
  <c r="JW114" i="32"/>
  <c r="LP114" i="32"/>
  <c r="LY114" i="32"/>
  <c r="LI113" i="32"/>
  <c r="GD168" i="32"/>
  <c r="JN115" i="32"/>
  <c r="JD115" i="32" s="1"/>
  <c r="JI114" i="32"/>
  <c r="JJ114" i="32" s="1"/>
  <c r="JO114" i="32"/>
  <c r="LX113" i="32"/>
  <c r="CB169" i="32"/>
  <c r="BV169" i="32"/>
  <c r="BW169" i="32" s="1"/>
  <c r="BZ169" i="32" s="1"/>
  <c r="CD169" i="32"/>
  <c r="CA170" i="32"/>
  <c r="BQ170" i="32" s="1"/>
  <c r="EF168" i="32"/>
  <c r="EG169" i="32"/>
  <c r="DZ169" i="32" s="1"/>
  <c r="EA169" i="32" s="1"/>
  <c r="EB169" i="32" s="1"/>
  <c r="EC169" i="32" s="1"/>
  <c r="IW169" i="32"/>
  <c r="IP169" i="32" s="1"/>
  <c r="IQ169" i="32" s="1"/>
  <c r="IR169" i="32" s="1"/>
  <c r="IS169" i="32" s="1"/>
  <c r="IV168" i="32"/>
  <c r="HR168" i="32"/>
  <c r="HS169" i="32"/>
  <c r="HL169" i="32" s="1"/>
  <c r="HM169" i="32" s="1"/>
  <c r="HN169" i="32" s="1"/>
  <c r="HO169" i="32" s="1"/>
  <c r="HD169" i="32"/>
  <c r="GW169" i="32" s="1"/>
  <c r="GX169" i="32" s="1"/>
  <c r="GY169" i="32" s="1"/>
  <c r="GZ169" i="32" s="1"/>
  <c r="HC168" i="32"/>
  <c r="DB168" i="32"/>
  <c r="DC169" i="32"/>
  <c r="CV169" i="32" s="1"/>
  <c r="CW169" i="32" s="1"/>
  <c r="CX169" i="32" s="1"/>
  <c r="CY169" i="32" s="1"/>
  <c r="KT113" i="32"/>
  <c r="EU168" i="32"/>
  <c r="EV169" i="32"/>
  <c r="EO169" i="32" s="1"/>
  <c r="EP169" i="32" s="1"/>
  <c r="EQ169" i="32" s="1"/>
  <c r="ER169" i="32" s="1"/>
  <c r="EW168" i="32"/>
  <c r="FY168" i="32"/>
  <c r="FZ169" i="32"/>
  <c r="FS169" i="32" s="1"/>
  <c r="FT169" i="32" s="1"/>
  <c r="FU169" i="32" s="1"/>
  <c r="FV169" i="32" s="1"/>
  <c r="DQ168" i="32"/>
  <c r="DR169" i="32"/>
  <c r="DK169" i="32" s="1"/>
  <c r="DL169" i="32" s="1"/>
  <c r="DM169" i="32" s="1"/>
  <c r="DN169" i="32" s="1"/>
  <c r="EK168" i="32"/>
  <c r="CM168" i="32"/>
  <c r="CN169" i="32"/>
  <c r="CG169" i="32" s="1"/>
  <c r="CH169" i="32" s="1"/>
  <c r="CI169" i="32" s="1"/>
  <c r="CJ169" i="32" s="1"/>
  <c r="CO168" i="32"/>
  <c r="BJ169" i="32"/>
  <c r="BC169" i="32" s="1"/>
  <c r="BD169" i="32" s="1"/>
  <c r="BE169" i="32" s="1"/>
  <c r="BF169" i="32" s="1"/>
  <c r="BK168" i="32"/>
  <c r="AT169" i="32"/>
  <c r="AX169" i="32"/>
  <c r="AR169" i="32"/>
  <c r="AS169" i="32" s="1"/>
  <c r="AU170" i="32" s="1"/>
  <c r="AZ169" i="32"/>
  <c r="AW170" i="32"/>
  <c r="AM170" i="32" s="1"/>
  <c r="FJ168" i="32"/>
  <c r="FK169" i="32"/>
  <c r="FD169" i="32" s="1"/>
  <c r="FE169" i="32" s="1"/>
  <c r="FF169" i="32" s="1"/>
  <c r="FG169" i="32" s="1"/>
  <c r="FL168" i="32"/>
  <c r="DS168" i="32"/>
  <c r="Z49" i="32"/>
  <c r="AC49" i="32" s="1"/>
  <c r="AE50" i="32"/>
  <c r="AJ49" i="32"/>
  <c r="KE113" i="32"/>
  <c r="DG168" i="32"/>
  <c r="JA168" i="32"/>
  <c r="HH168" i="32"/>
  <c r="HW168" i="32"/>
  <c r="AY168" i="32"/>
  <c r="CC168" i="32"/>
  <c r="GN168" i="32"/>
  <c r="GO169" i="32"/>
  <c r="GH169" i="32" s="1"/>
  <c r="GI169" i="32" s="1"/>
  <c r="GJ169" i="32" s="1"/>
  <c r="GK169" i="32" s="1"/>
  <c r="GP168" i="32"/>
  <c r="IG168" i="32"/>
  <c r="IH169" i="32"/>
  <c r="IA169" i="32" s="1"/>
  <c r="IB169" i="32" s="1"/>
  <c r="IC169" i="32" s="1"/>
  <c r="ID169" i="32" s="1"/>
  <c r="II168" i="32"/>
  <c r="AD53" i="33" l="1"/>
  <c r="AZ53" i="33" s="1"/>
  <c r="BV53" i="33" s="1"/>
  <c r="IQ52" i="33"/>
  <c r="ER52" i="33"/>
  <c r="IB52" i="33"/>
  <c r="MH53" i="33"/>
  <c r="LL52" i="33"/>
  <c r="GJ52" i="33" s="1"/>
  <c r="IP53" i="33"/>
  <c r="PV53" i="33"/>
  <c r="OZ53" i="33" s="1"/>
  <c r="KT53" i="33" s="1"/>
  <c r="LP54" i="33"/>
  <c r="MZ53" i="33"/>
  <c r="NA52" i="33"/>
  <c r="KC52" i="33"/>
  <c r="MT52" i="33"/>
  <c r="MU52" i="33"/>
  <c r="KE52" i="33"/>
  <c r="MN52" i="33"/>
  <c r="AE52" i="33"/>
  <c r="BA52" i="33" s="1"/>
  <c r="NL53" i="33"/>
  <c r="QV52" i="33"/>
  <c r="OA54" i="33"/>
  <c r="RK53" i="33"/>
  <c r="JS52" i="33"/>
  <c r="JC53" i="33"/>
  <c r="JO52" i="33"/>
  <c r="FW52" i="33"/>
  <c r="OI52" i="33" s="1"/>
  <c r="FY52" i="33"/>
  <c r="OK52" i="33" s="1"/>
  <c r="MF54" i="33"/>
  <c r="HP52" i="33"/>
  <c r="QB52" i="33"/>
  <c r="PF52" i="33" s="1"/>
  <c r="QL53" i="33"/>
  <c r="PP53" i="33" s="1"/>
  <c r="GV52" i="33"/>
  <c r="QD52" i="33" s="1"/>
  <c r="PH52" i="33" s="1"/>
  <c r="GW52" i="33"/>
  <c r="LY53" i="33" s="1"/>
  <c r="GP52" i="33"/>
  <c r="HL52" i="33" s="1"/>
  <c r="HC52" i="33"/>
  <c r="HY52" i="33" s="1"/>
  <c r="HB53" i="33"/>
  <c r="QJ53" i="33" s="1"/>
  <c r="PN53" i="33" s="1"/>
  <c r="DE53" i="33"/>
  <c r="EW53" i="33" s="1"/>
  <c r="DU52" i="33"/>
  <c r="FM52" i="33" s="1"/>
  <c r="DQ52" i="33"/>
  <c r="FI52" i="33" s="1"/>
  <c r="CK53" i="33"/>
  <c r="BB52" i="33"/>
  <c r="BX52" i="33" s="1"/>
  <c r="AV169" i="32"/>
  <c r="AY169" i="32" s="1"/>
  <c r="HU170" i="32"/>
  <c r="HK170" i="32" s="1"/>
  <c r="HX169" i="32"/>
  <c r="HV169" i="32"/>
  <c r="HP169" i="32"/>
  <c r="HQ169" i="32" s="1"/>
  <c r="BG169" i="32"/>
  <c r="BH169" i="32" s="1"/>
  <c r="BJ170" i="32" s="1"/>
  <c r="BM169" i="32"/>
  <c r="BI169" i="32"/>
  <c r="BL170" i="32"/>
  <c r="BB170" i="32" s="1"/>
  <c r="BO169" i="32"/>
  <c r="IK169" i="32"/>
  <c r="IJ170" i="32"/>
  <c r="HZ170" i="32" s="1"/>
  <c r="IE169" i="32"/>
  <c r="IF169" i="32" s="1"/>
  <c r="IM169" i="32"/>
  <c r="GR169" i="32"/>
  <c r="GL169" i="32"/>
  <c r="GM169" i="32" s="1"/>
  <c r="GP169" i="32" s="1"/>
  <c r="GQ170" i="32"/>
  <c r="GG170" i="32" s="1"/>
  <c r="GT169" i="32"/>
  <c r="CZ169" i="32"/>
  <c r="DA169" i="32" s="1"/>
  <c r="DH169" i="32"/>
  <c r="DE170" i="32"/>
  <c r="CU170" i="32" s="1"/>
  <c r="DF169" i="32"/>
  <c r="FO168" i="32"/>
  <c r="ED169" i="32"/>
  <c r="EE169" i="32" s="1"/>
  <c r="EI170" i="32"/>
  <c r="DY170" i="32" s="1"/>
  <c r="EL169" i="32"/>
  <c r="EJ169" i="32"/>
  <c r="EZ168" i="32"/>
  <c r="LV115" i="32"/>
  <c r="LL115" i="32" s="1"/>
  <c r="LQ114" i="32"/>
  <c r="LR114" i="32" s="1"/>
  <c r="LW114" i="32"/>
  <c r="LG115" i="32"/>
  <c r="KW115" i="32" s="1"/>
  <c r="LB114" i="32"/>
  <c r="LC114" i="32" s="1"/>
  <c r="LH114" i="32"/>
  <c r="CR168" i="32"/>
  <c r="IL168" i="32"/>
  <c r="CC169" i="32"/>
  <c r="GE169" i="32"/>
  <c r="GB170" i="32"/>
  <c r="FR170" i="32" s="1"/>
  <c r="FW169" i="32"/>
  <c r="FX169" i="32" s="1"/>
  <c r="GC169" i="32"/>
  <c r="FM170" i="32"/>
  <c r="FC170" i="32" s="1"/>
  <c r="FH169" i="32"/>
  <c r="FI169" i="32" s="1"/>
  <c r="FN169" i="32"/>
  <c r="FP169" i="32"/>
  <c r="DV168" i="32"/>
  <c r="AN170" i="32"/>
  <c r="AO170" i="32" s="1"/>
  <c r="AP170" i="32" s="1"/>
  <c r="AQ170" i="32" s="1"/>
  <c r="BN168" i="32"/>
  <c r="HF170" i="32"/>
  <c r="GV170" i="32" s="1"/>
  <c r="HG169" i="32"/>
  <c r="HA169" i="32"/>
  <c r="HB169" i="32" s="1"/>
  <c r="HI169" i="32"/>
  <c r="KC115" i="32"/>
  <c r="JS115" i="32" s="1"/>
  <c r="KD114" i="32"/>
  <c r="JX114" i="32"/>
  <c r="JY114" i="32" s="1"/>
  <c r="KM114" i="32"/>
  <c r="KN114" i="32" s="1"/>
  <c r="KR115" i="32"/>
  <c r="KH115" i="32" s="1"/>
  <c r="KS114" i="32"/>
  <c r="GS168" i="32"/>
  <c r="CQ169" i="32"/>
  <c r="CK169" i="32"/>
  <c r="CL169" i="32" s="1"/>
  <c r="CO169" i="32" s="1"/>
  <c r="CS169" i="32"/>
  <c r="CP170" i="32"/>
  <c r="CF170" i="32" s="1"/>
  <c r="JK114" i="32"/>
  <c r="JL115" i="32"/>
  <c r="JE115" i="32" s="1"/>
  <c r="JF115" i="32" s="1"/>
  <c r="JG115" i="32" s="1"/>
  <c r="JM114" i="32"/>
  <c r="DU169" i="32"/>
  <c r="DO169" i="32"/>
  <c r="DP169" i="32" s="1"/>
  <c r="DS169" i="32" s="1"/>
  <c r="DT170" i="32"/>
  <c r="DJ170" i="32" s="1"/>
  <c r="DW169" i="32"/>
  <c r="AI49" i="32"/>
  <c r="EX170" i="32"/>
  <c r="EN170" i="32" s="1"/>
  <c r="ES169" i="32"/>
  <c r="ET169" i="32" s="1"/>
  <c r="EW169" i="32" s="1"/>
  <c r="EY169" i="32"/>
  <c r="FA169" i="32"/>
  <c r="IT169" i="32"/>
  <c r="IU169" i="32" s="1"/>
  <c r="JB169" i="32"/>
  <c r="IY170" i="32"/>
  <c r="IO170" i="32" s="1"/>
  <c r="IZ169" i="32"/>
  <c r="BY170" i="32"/>
  <c r="BR170" i="32" s="1"/>
  <c r="BS170" i="32" s="1"/>
  <c r="BT170" i="32" s="1"/>
  <c r="BU170" i="32" s="1"/>
  <c r="BX169" i="32"/>
  <c r="EF52" i="33" l="1"/>
  <c r="DZ53" i="33"/>
  <c r="EN53" i="33"/>
  <c r="EH52" i="33"/>
  <c r="EP53" i="33"/>
  <c r="X53" i="33"/>
  <c r="AT53" i="33" s="1"/>
  <c r="BP53" i="33" s="1"/>
  <c r="BW52" i="33"/>
  <c r="CS52" i="33" s="1"/>
  <c r="RJ52" i="33"/>
  <c r="OV52" i="33"/>
  <c r="KP52" i="33"/>
  <c r="MY52" i="33"/>
  <c r="NC52" i="33"/>
  <c r="MM53" i="33"/>
  <c r="IJ53" i="33"/>
  <c r="FR53" i="33"/>
  <c r="OD53" i="33" s="1"/>
  <c r="JX53" i="33"/>
  <c r="IY54" i="33"/>
  <c r="AM54" i="33"/>
  <c r="JE53" i="33"/>
  <c r="KZ52" i="33"/>
  <c r="NM53" i="33"/>
  <c r="ME53" i="33"/>
  <c r="QW52" i="33"/>
  <c r="QY52" i="33"/>
  <c r="NO53" i="33"/>
  <c r="LJ53" i="33"/>
  <c r="HX53" i="33"/>
  <c r="LX53" i="33"/>
  <c r="HR52" i="33"/>
  <c r="MD54" i="33"/>
  <c r="LR53" i="33"/>
  <c r="QK52" i="33"/>
  <c r="PO52" i="33" s="1"/>
  <c r="HS52" i="33"/>
  <c r="QE52" i="33"/>
  <c r="PI52" i="33" s="1"/>
  <c r="PX52" i="33"/>
  <c r="PB52" i="33" s="1"/>
  <c r="HE52" i="33"/>
  <c r="MG53" i="33" s="1"/>
  <c r="HA52" i="33"/>
  <c r="MC53" i="33" s="1"/>
  <c r="DG53" i="33"/>
  <c r="EY53" i="33" s="1"/>
  <c r="GO53" i="33"/>
  <c r="HK53" i="33" s="1"/>
  <c r="CT52" i="33"/>
  <c r="CR53" i="33"/>
  <c r="LH53" i="33"/>
  <c r="LB52" i="33"/>
  <c r="NZ53" i="33"/>
  <c r="BK169" i="32"/>
  <c r="BN169" i="32" s="1"/>
  <c r="CB170" i="32"/>
  <c r="CD170" i="32"/>
  <c r="CA171" i="32"/>
  <c r="BQ171" i="32" s="1"/>
  <c r="BV170" i="32"/>
  <c r="BW170" i="32" s="1"/>
  <c r="DV169" i="32"/>
  <c r="JQ115" i="32"/>
  <c r="JH115" i="32"/>
  <c r="CR169" i="32"/>
  <c r="AX170" i="32"/>
  <c r="AZ170" i="32"/>
  <c r="AW171" i="32"/>
  <c r="AM171" i="32" s="1"/>
  <c r="AT170" i="32"/>
  <c r="AR170" i="32"/>
  <c r="AS170" i="32" s="1"/>
  <c r="FY169" i="32"/>
  <c r="FZ170" i="32"/>
  <c r="FS170" i="32" s="1"/>
  <c r="FT170" i="32" s="1"/>
  <c r="FU170" i="32" s="1"/>
  <c r="FV170" i="32" s="1"/>
  <c r="GA169" i="32"/>
  <c r="EF169" i="32"/>
  <c r="EG170" i="32"/>
  <c r="DZ170" i="32" s="1"/>
  <c r="EA170" i="32" s="1"/>
  <c r="EB170" i="32" s="1"/>
  <c r="EC170" i="32" s="1"/>
  <c r="EH169" i="32"/>
  <c r="IG169" i="32"/>
  <c r="IH170" i="32"/>
  <c r="IA170" i="32" s="1"/>
  <c r="IB170" i="32" s="1"/>
  <c r="IC170" i="32" s="1"/>
  <c r="ID170" i="32" s="1"/>
  <c r="HR169" i="32"/>
  <c r="HS170" i="32"/>
  <c r="HL170" i="32" s="1"/>
  <c r="HM170" i="32" s="1"/>
  <c r="HN170" i="32" s="1"/>
  <c r="HO170" i="32" s="1"/>
  <c r="HT169" i="32"/>
  <c r="JP114" i="32"/>
  <c r="HD170" i="32"/>
  <c r="GW170" i="32" s="1"/>
  <c r="GX170" i="32" s="1"/>
  <c r="GY170" i="32" s="1"/>
  <c r="GZ170" i="32" s="1"/>
  <c r="HC169" i="32"/>
  <c r="HE169" i="32"/>
  <c r="FJ169" i="32"/>
  <c r="FK170" i="32"/>
  <c r="FD170" i="32" s="1"/>
  <c r="FE170" i="32" s="1"/>
  <c r="FF170" i="32" s="1"/>
  <c r="FG170" i="32" s="1"/>
  <c r="II169" i="32"/>
  <c r="DB169" i="32"/>
  <c r="DC170" i="32"/>
  <c r="CV170" i="32" s="1"/>
  <c r="CW170" i="32" s="1"/>
  <c r="CX170" i="32" s="1"/>
  <c r="CY170" i="32" s="1"/>
  <c r="DD169" i="32"/>
  <c r="GN169" i="32"/>
  <c r="GO170" i="32"/>
  <c r="GH170" i="32" s="1"/>
  <c r="GI170" i="32" s="1"/>
  <c r="GJ170" i="32" s="1"/>
  <c r="GK170" i="32" s="1"/>
  <c r="AD49" i="32"/>
  <c r="AG50" i="32"/>
  <c r="CN170" i="32"/>
  <c r="CG170" i="32" s="1"/>
  <c r="CH170" i="32" s="1"/>
  <c r="CI170" i="32" s="1"/>
  <c r="CJ170" i="32" s="1"/>
  <c r="CM169" i="32"/>
  <c r="GS169" i="32"/>
  <c r="KO114" i="32"/>
  <c r="KP115" i="32"/>
  <c r="KI115" i="32" s="1"/>
  <c r="KJ115" i="32" s="1"/>
  <c r="KK115" i="32" s="1"/>
  <c r="KQ114" i="32"/>
  <c r="LS114" i="32"/>
  <c r="LT115" i="32"/>
  <c r="LM115" i="32" s="1"/>
  <c r="LN115" i="32" s="1"/>
  <c r="LO115" i="32" s="1"/>
  <c r="LU114" i="32"/>
  <c r="FL169" i="32"/>
  <c r="EZ169" i="32"/>
  <c r="IV169" i="32"/>
  <c r="IW170" i="32"/>
  <c r="IP170" i="32" s="1"/>
  <c r="IQ170" i="32" s="1"/>
  <c r="IR170" i="32" s="1"/>
  <c r="IS170" i="32" s="1"/>
  <c r="IX169" i="32"/>
  <c r="EV170" i="32"/>
  <c r="EO170" i="32" s="1"/>
  <c r="EP170" i="32" s="1"/>
  <c r="EQ170" i="32" s="1"/>
  <c r="ER170" i="32" s="1"/>
  <c r="EU169" i="32"/>
  <c r="DR170" i="32"/>
  <c r="DK170" i="32" s="1"/>
  <c r="DL170" i="32" s="1"/>
  <c r="DM170" i="32" s="1"/>
  <c r="DN170" i="32" s="1"/>
  <c r="DQ169" i="32"/>
  <c r="JZ114" i="32"/>
  <c r="KA115" i="32"/>
  <c r="JT115" i="32" s="1"/>
  <c r="JU115" i="32" s="1"/>
  <c r="JV115" i="32" s="1"/>
  <c r="KB114" i="32"/>
  <c r="LD114" i="32"/>
  <c r="LE115" i="32"/>
  <c r="KX115" i="32" s="1"/>
  <c r="KY115" i="32" s="1"/>
  <c r="KZ115" i="32" s="1"/>
  <c r="LF114" i="32"/>
  <c r="BC170" i="32"/>
  <c r="BD170" i="32" s="1"/>
  <c r="BE170" i="32" s="1"/>
  <c r="BF170" i="32" s="1"/>
  <c r="IK53" i="33" l="1"/>
  <c r="EO52" i="33"/>
  <c r="EB52" i="33"/>
  <c r="EI52" i="33"/>
  <c r="QR53" i="33"/>
  <c r="MO53" i="33"/>
  <c r="KN53" i="33"/>
  <c r="BI54" i="33"/>
  <c r="CE54" i="33" s="1"/>
  <c r="DA54" i="33" s="1"/>
  <c r="JU54" i="33" s="1"/>
  <c r="GF53" i="33"/>
  <c r="KL53" i="33"/>
  <c r="FZ52" i="33"/>
  <c r="KF52" i="33"/>
  <c r="FX52" i="33"/>
  <c r="KD52" i="33"/>
  <c r="Y53" i="33"/>
  <c r="AU53" i="33" s="1"/>
  <c r="BQ53" i="33" s="1"/>
  <c r="JN52" i="33"/>
  <c r="JM52" i="33"/>
  <c r="JL53" i="33"/>
  <c r="LC52" i="33"/>
  <c r="AA53" i="33"/>
  <c r="AW53" i="33" s="1"/>
  <c r="BS53" i="33" s="1"/>
  <c r="CO53" i="33" s="1"/>
  <c r="IM53" i="33"/>
  <c r="GH53" i="33"/>
  <c r="KV52" i="33"/>
  <c r="QI52" i="33"/>
  <c r="PM52" i="33" s="1"/>
  <c r="LI52" i="33"/>
  <c r="QM52" i="33"/>
  <c r="PQ52" i="33" s="1"/>
  <c r="HW52" i="33"/>
  <c r="IA52" i="33"/>
  <c r="GQ53" i="33"/>
  <c r="PY53" i="33" s="1"/>
  <c r="PC53" i="33" s="1"/>
  <c r="PW53" i="33"/>
  <c r="PA53" i="33" s="1"/>
  <c r="LQ54" i="33"/>
  <c r="DP52" i="33"/>
  <c r="FH52" i="33" s="1"/>
  <c r="DO52" i="33"/>
  <c r="FG52" i="33" s="1"/>
  <c r="DN53" i="33"/>
  <c r="FF53" i="33" s="1"/>
  <c r="CL53" i="33"/>
  <c r="NH54" i="33"/>
  <c r="IX53" i="33"/>
  <c r="AL53" i="33"/>
  <c r="EX171" i="32"/>
  <c r="EN171" i="32" s="1"/>
  <c r="EY170" i="32"/>
  <c r="ES170" i="32"/>
  <c r="ET170" i="32" s="1"/>
  <c r="FA170" i="32"/>
  <c r="KL115" i="32"/>
  <c r="KU115" i="32"/>
  <c r="CK170" i="32"/>
  <c r="CL170" i="32" s="1"/>
  <c r="CS170" i="32"/>
  <c r="CP171" i="32"/>
  <c r="CF171" i="32" s="1"/>
  <c r="CQ170" i="32"/>
  <c r="IM170" i="32"/>
  <c r="IJ171" i="32"/>
  <c r="HZ171" i="32" s="1"/>
  <c r="IE170" i="32"/>
  <c r="IF170" i="32" s="1"/>
  <c r="II170" i="32" s="1"/>
  <c r="IK170" i="32"/>
  <c r="BM170" i="32"/>
  <c r="BO170" i="32"/>
  <c r="BL171" i="32"/>
  <c r="BB171" i="32" s="1"/>
  <c r="BG170" i="32"/>
  <c r="BH170" i="32" s="1"/>
  <c r="BI170" i="32"/>
  <c r="LJ115" i="32"/>
  <c r="LA115" i="32"/>
  <c r="KF115" i="32"/>
  <c r="JW115" i="32"/>
  <c r="GL170" i="32"/>
  <c r="GM170" i="32" s="1"/>
  <c r="GQ171" i="32"/>
  <c r="GG171" i="32" s="1"/>
  <c r="GR170" i="32"/>
  <c r="GT170" i="32"/>
  <c r="ED170" i="32"/>
  <c r="EE170" i="32" s="1"/>
  <c r="EH170" i="32" s="1"/>
  <c r="EJ170" i="32"/>
  <c r="EI171" i="32"/>
  <c r="DY171" i="32" s="1"/>
  <c r="EL170" i="32"/>
  <c r="DT171" i="32"/>
  <c r="DJ171" i="32" s="1"/>
  <c r="DO170" i="32"/>
  <c r="DP170" i="32" s="1"/>
  <c r="DU170" i="32"/>
  <c r="DW170" i="32"/>
  <c r="IY171" i="32"/>
  <c r="IO171" i="32" s="1"/>
  <c r="JB170" i="32"/>
  <c r="IZ170" i="32"/>
  <c r="IT170" i="32"/>
  <c r="IU170" i="32" s="1"/>
  <c r="IX170" i="32" s="1"/>
  <c r="HF171" i="32"/>
  <c r="GV171" i="32" s="1"/>
  <c r="HA170" i="32"/>
  <c r="HB170" i="32" s="1"/>
  <c r="HE170" i="32" s="1"/>
  <c r="HG170" i="32"/>
  <c r="HI170" i="32"/>
  <c r="LI114" i="32"/>
  <c r="FO169" i="32"/>
  <c r="KE114" i="32"/>
  <c r="JA169" i="32"/>
  <c r="LX114" i="32"/>
  <c r="GD169" i="32"/>
  <c r="JN116" i="32"/>
  <c r="JD116" i="32" s="1"/>
  <c r="JI115" i="32"/>
  <c r="JJ115" i="32" s="1"/>
  <c r="JO115" i="32"/>
  <c r="FH170" i="32"/>
  <c r="FI170" i="32" s="1"/>
  <c r="FL170" i="32" s="1"/>
  <c r="FM171" i="32"/>
  <c r="FC171" i="32" s="1"/>
  <c r="FP170" i="32"/>
  <c r="FN170" i="32"/>
  <c r="HW169" i="32"/>
  <c r="DF170" i="32"/>
  <c r="DE171" i="32"/>
  <c r="CU171" i="32" s="1"/>
  <c r="CZ170" i="32"/>
  <c r="DA170" i="32" s="1"/>
  <c r="DD170" i="32" s="1"/>
  <c r="DH170" i="32"/>
  <c r="KT114" i="32"/>
  <c r="AA50" i="32"/>
  <c r="S50" i="32"/>
  <c r="T50" i="32" s="1"/>
  <c r="U50" i="32" s="1"/>
  <c r="V50" i="32" s="1"/>
  <c r="DG169" i="32"/>
  <c r="IL169" i="32"/>
  <c r="HH169" i="32"/>
  <c r="AU171" i="32"/>
  <c r="AN171" i="32" s="1"/>
  <c r="AO171" i="32" s="1"/>
  <c r="AP171" i="32" s="1"/>
  <c r="AQ171" i="32" s="1"/>
  <c r="AV170" i="32"/>
  <c r="BX170" i="32"/>
  <c r="BY171" i="32"/>
  <c r="BR171" i="32" s="1"/>
  <c r="BS171" i="32" s="1"/>
  <c r="BT171" i="32" s="1"/>
  <c r="BU171" i="32" s="1"/>
  <c r="BZ170" i="32"/>
  <c r="HU171" i="32"/>
  <c r="HK171" i="32" s="1"/>
  <c r="HX170" i="32"/>
  <c r="HP170" i="32"/>
  <c r="HQ170" i="32" s="1"/>
  <c r="HV170" i="32"/>
  <c r="LP115" i="32"/>
  <c r="LY115" i="32"/>
  <c r="GC170" i="32"/>
  <c r="GB171" i="32"/>
  <c r="FR171" i="32" s="1"/>
  <c r="GE170" i="32"/>
  <c r="FW170" i="32"/>
  <c r="FX170" i="32" s="1"/>
  <c r="GA170" i="32" s="1"/>
  <c r="EK169" i="32"/>
  <c r="EA53" i="33" l="1"/>
  <c r="EQ52" i="33"/>
  <c r="EC53" i="33"/>
  <c r="EM52" i="33"/>
  <c r="QZ52" i="33"/>
  <c r="OL52" i="33"/>
  <c r="NX54" i="33"/>
  <c r="OT53" i="33"/>
  <c r="NN53" i="33"/>
  <c r="IL53" i="33" s="1"/>
  <c r="OJ52" i="33"/>
  <c r="NV54" i="33"/>
  <c r="IT54" i="33" s="1"/>
  <c r="OR53" i="33"/>
  <c r="MX52" i="33"/>
  <c r="JZ52" i="33"/>
  <c r="MV53" i="33"/>
  <c r="GY52" i="33"/>
  <c r="MA53" i="33" s="1"/>
  <c r="KM52" i="33"/>
  <c r="RF53" i="33"/>
  <c r="NP53" i="33"/>
  <c r="DW54" i="33"/>
  <c r="FO54" i="33" s="1"/>
  <c r="QX52" i="33"/>
  <c r="GA52" i="33"/>
  <c r="OM52" i="33" s="1"/>
  <c r="KG52" i="33"/>
  <c r="MW52" i="33"/>
  <c r="JF53" i="33"/>
  <c r="JI53" i="33"/>
  <c r="AJ54" i="33"/>
  <c r="BF54" i="33" s="1"/>
  <c r="CB54" i="33" s="1"/>
  <c r="RH53" i="33"/>
  <c r="GG52" i="33"/>
  <c r="FT52" i="33"/>
  <c r="LK52" i="33"/>
  <c r="LG52" i="33"/>
  <c r="KU53" i="33"/>
  <c r="KW53" i="33"/>
  <c r="HM53" i="33"/>
  <c r="GZ52" i="33"/>
  <c r="MB53" i="33" s="1"/>
  <c r="GX53" i="33"/>
  <c r="QF53" i="33" s="1"/>
  <c r="PJ53" i="33" s="1"/>
  <c r="LS54" i="33"/>
  <c r="DK53" i="33"/>
  <c r="FC53" i="33" s="1"/>
  <c r="DH53" i="33"/>
  <c r="EZ53" i="33" s="1"/>
  <c r="CM53" i="33"/>
  <c r="BH53" i="33"/>
  <c r="CD53" i="33" s="1"/>
  <c r="T54" i="33"/>
  <c r="IF54" i="33"/>
  <c r="W50" i="32"/>
  <c r="AB50" i="32"/>
  <c r="FO170" i="32"/>
  <c r="CB171" i="32"/>
  <c r="BV171" i="32"/>
  <c r="BW171" i="32" s="1"/>
  <c r="BZ171" i="32" s="1"/>
  <c r="CA172" i="32"/>
  <c r="BQ172" i="32" s="1"/>
  <c r="CD171" i="32"/>
  <c r="IL170" i="32"/>
  <c r="EF170" i="32"/>
  <c r="EG171" i="32"/>
  <c r="DZ171" i="32" s="1"/>
  <c r="EA171" i="32" s="1"/>
  <c r="EB171" i="32" s="1"/>
  <c r="EC171" i="32" s="1"/>
  <c r="HR170" i="32"/>
  <c r="HS171" i="32"/>
  <c r="HL171" i="32" s="1"/>
  <c r="HM171" i="32" s="1"/>
  <c r="HN171" i="32" s="1"/>
  <c r="HO171" i="32" s="1"/>
  <c r="GD170" i="32"/>
  <c r="GN170" i="32"/>
  <c r="GO171" i="32"/>
  <c r="GH171" i="32" s="1"/>
  <c r="GI171" i="32" s="1"/>
  <c r="GJ171" i="32" s="1"/>
  <c r="GK171" i="32" s="1"/>
  <c r="GP170" i="32"/>
  <c r="FY170" i="32"/>
  <c r="FZ171" i="32"/>
  <c r="FS171" i="32" s="1"/>
  <c r="FT171" i="32" s="1"/>
  <c r="FU171" i="32" s="1"/>
  <c r="FV171" i="32" s="1"/>
  <c r="JK115" i="32"/>
  <c r="JL116" i="32"/>
  <c r="JE116" i="32" s="1"/>
  <c r="JF116" i="32" s="1"/>
  <c r="JG116" i="32" s="1"/>
  <c r="JM115" i="32"/>
  <c r="HC170" i="32"/>
  <c r="HD171" i="32"/>
  <c r="GW171" i="32" s="1"/>
  <c r="GX171" i="32" s="1"/>
  <c r="GY171" i="32" s="1"/>
  <c r="GZ171" i="32" s="1"/>
  <c r="DQ170" i="32"/>
  <c r="DR171" i="32"/>
  <c r="DK171" i="32" s="1"/>
  <c r="DL171" i="32" s="1"/>
  <c r="DM171" i="32" s="1"/>
  <c r="DN171" i="32" s="1"/>
  <c r="DS170" i="32"/>
  <c r="CM170" i="32"/>
  <c r="CN171" i="32"/>
  <c r="CG171" i="32" s="1"/>
  <c r="CH171" i="32" s="1"/>
  <c r="CI171" i="32" s="1"/>
  <c r="CJ171" i="32" s="1"/>
  <c r="CO170" i="32"/>
  <c r="EU170" i="32"/>
  <c r="EV171" i="32"/>
  <c r="EO171" i="32" s="1"/>
  <c r="EP171" i="32" s="1"/>
  <c r="EQ171" i="32" s="1"/>
  <c r="ER171" i="32" s="1"/>
  <c r="EW170" i="32"/>
  <c r="EK170" i="32"/>
  <c r="BJ171" i="32"/>
  <c r="BC171" i="32" s="1"/>
  <c r="BD171" i="32" s="1"/>
  <c r="BE171" i="32" s="1"/>
  <c r="BF171" i="32" s="1"/>
  <c r="BK170" i="32"/>
  <c r="LV116" i="32"/>
  <c r="LL116" i="32" s="1"/>
  <c r="LQ115" i="32"/>
  <c r="LR115" i="32" s="1"/>
  <c r="LW115" i="32"/>
  <c r="AY170" i="32"/>
  <c r="AZ171" i="32"/>
  <c r="AX171" i="32"/>
  <c r="AW172" i="32"/>
  <c r="AM172" i="32" s="1"/>
  <c r="AR171" i="32"/>
  <c r="AS171" i="32" s="1"/>
  <c r="AU172" i="32" s="1"/>
  <c r="AT171" i="32"/>
  <c r="CC170" i="32"/>
  <c r="HH170" i="32"/>
  <c r="DG170" i="32"/>
  <c r="DB170" i="32"/>
  <c r="DC171" i="32"/>
  <c r="CV171" i="32" s="1"/>
  <c r="CW171" i="32" s="1"/>
  <c r="CX171" i="32" s="1"/>
  <c r="CY171" i="32" s="1"/>
  <c r="HT170" i="32"/>
  <c r="FJ170" i="32"/>
  <c r="FK171" i="32"/>
  <c r="FD171" i="32" s="1"/>
  <c r="FE171" i="32" s="1"/>
  <c r="FF171" i="32" s="1"/>
  <c r="FG171" i="32" s="1"/>
  <c r="JA170" i="32"/>
  <c r="IV170" i="32"/>
  <c r="IW171" i="32"/>
  <c r="IP171" i="32" s="1"/>
  <c r="IQ171" i="32" s="1"/>
  <c r="IR171" i="32" s="1"/>
  <c r="IS171" i="32" s="1"/>
  <c r="KD115" i="32"/>
  <c r="KC116" i="32"/>
  <c r="JS116" i="32" s="1"/>
  <c r="JX115" i="32"/>
  <c r="JY115" i="32" s="1"/>
  <c r="LG116" i="32"/>
  <c r="KW116" i="32" s="1"/>
  <c r="LH115" i="32"/>
  <c r="LB115" i="32"/>
  <c r="LC115" i="32" s="1"/>
  <c r="IG170" i="32"/>
  <c r="IH171" i="32"/>
  <c r="IA171" i="32" s="1"/>
  <c r="IB171" i="32" s="1"/>
  <c r="IC171" i="32" s="1"/>
  <c r="ID171" i="32" s="1"/>
  <c r="KR116" i="32"/>
  <c r="KH116" i="32" s="1"/>
  <c r="KM115" i="32"/>
  <c r="KN115" i="32" s="1"/>
  <c r="KS115" i="32"/>
  <c r="AH54" i="33" l="1"/>
  <c r="BD54" i="33" s="1"/>
  <c r="BZ54" i="33" s="1"/>
  <c r="IN53" i="33"/>
  <c r="IV54" i="33"/>
  <c r="EJ53" i="33"/>
  <c r="Z53" i="33"/>
  <c r="AV53" i="33" s="1"/>
  <c r="BR53" i="33" s="1"/>
  <c r="NJ53" i="33"/>
  <c r="OF52" i="33"/>
  <c r="NW53" i="33"/>
  <c r="AI53" i="33" s="1"/>
  <c r="BE53" i="33" s="1"/>
  <c r="CA53" i="33" s="1"/>
  <c r="OS52" i="33"/>
  <c r="QG52" i="33"/>
  <c r="PK52" i="33" s="1"/>
  <c r="HU52" i="33"/>
  <c r="NE54" i="33"/>
  <c r="JY53" i="33"/>
  <c r="MP53" i="33"/>
  <c r="KK52" i="33"/>
  <c r="MS53" i="33"/>
  <c r="KO52" i="33"/>
  <c r="AB53" i="33"/>
  <c r="AX53" i="33" s="1"/>
  <c r="KA53" i="33"/>
  <c r="HG54" i="33"/>
  <c r="QO54" i="33" s="1"/>
  <c r="PS54" i="33" s="1"/>
  <c r="NQ53" i="33"/>
  <c r="RA52" i="33"/>
  <c r="JG53" i="33"/>
  <c r="RG52" i="33"/>
  <c r="GI52" i="33"/>
  <c r="OU52" i="33" s="1"/>
  <c r="FS53" i="33"/>
  <c r="OE53" i="33" s="1"/>
  <c r="QT52" i="33"/>
  <c r="FU53" i="33"/>
  <c r="OG53" i="33" s="1"/>
  <c r="GE52" i="33"/>
  <c r="HV52" i="33"/>
  <c r="GU53" i="33"/>
  <c r="LW54" i="33" s="1"/>
  <c r="HT53" i="33"/>
  <c r="LZ54" i="33"/>
  <c r="QH52" i="33"/>
  <c r="PL52" i="33" s="1"/>
  <c r="GR53" i="33"/>
  <c r="HN53" i="33" s="1"/>
  <c r="DI53" i="33"/>
  <c r="FA53" i="33" s="1"/>
  <c r="CZ53" i="33"/>
  <c r="CX54" i="33"/>
  <c r="LD53" i="33"/>
  <c r="AP54" i="33"/>
  <c r="BL54" i="33" s="1"/>
  <c r="IJ172" i="32"/>
  <c r="HZ172" i="32" s="1"/>
  <c r="IM171" i="32"/>
  <c r="IE171" i="32"/>
  <c r="IF171" i="32" s="1"/>
  <c r="IK171" i="32"/>
  <c r="DE172" i="32"/>
  <c r="CU172" i="32" s="1"/>
  <c r="DH171" i="32"/>
  <c r="DF171" i="32"/>
  <c r="CZ171" i="32"/>
  <c r="DA171" i="32" s="1"/>
  <c r="FN171" i="32"/>
  <c r="FH171" i="32"/>
  <c r="FI171" i="32" s="1"/>
  <c r="FP171" i="32"/>
  <c r="FM172" i="32"/>
  <c r="FC172" i="32" s="1"/>
  <c r="IY172" i="32"/>
  <c r="IO172" i="32" s="1"/>
  <c r="IZ171" i="32"/>
  <c r="IT171" i="32"/>
  <c r="IU171" i="32" s="1"/>
  <c r="JB171" i="32"/>
  <c r="DT172" i="32"/>
  <c r="DJ172" i="32" s="1"/>
  <c r="DO171" i="32"/>
  <c r="DP171" i="32" s="1"/>
  <c r="DS171" i="32" s="1"/>
  <c r="DW171" i="32"/>
  <c r="DU171" i="32"/>
  <c r="HU172" i="32"/>
  <c r="HK172" i="32" s="1"/>
  <c r="HP171" i="32"/>
  <c r="HQ171" i="32" s="1"/>
  <c r="HT171" i="32" s="1"/>
  <c r="HV171" i="32"/>
  <c r="HX171" i="32"/>
  <c r="DV170" i="32"/>
  <c r="BY172" i="32"/>
  <c r="BR172" i="32" s="1"/>
  <c r="BS172" i="32" s="1"/>
  <c r="BT172" i="32" s="1"/>
  <c r="BU172" i="32" s="1"/>
  <c r="BX171" i="32"/>
  <c r="JZ115" i="32"/>
  <c r="KA116" i="32"/>
  <c r="JT116" i="32" s="1"/>
  <c r="JU116" i="32" s="1"/>
  <c r="JV116" i="32" s="1"/>
  <c r="KB115" i="32"/>
  <c r="CP172" i="32"/>
  <c r="CF172" i="32" s="1"/>
  <c r="CQ171" i="32"/>
  <c r="CS171" i="32"/>
  <c r="CK171" i="32"/>
  <c r="CL171" i="32" s="1"/>
  <c r="CO171" i="32" s="1"/>
  <c r="CC171" i="32"/>
  <c r="GB172" i="32"/>
  <c r="FR172" i="32" s="1"/>
  <c r="GC171" i="32"/>
  <c r="FW171" i="32"/>
  <c r="FX171" i="32" s="1"/>
  <c r="GE171" i="32"/>
  <c r="HI171" i="32"/>
  <c r="HA171" i="32"/>
  <c r="HB171" i="32" s="1"/>
  <c r="HF172" i="32"/>
  <c r="GV172" i="32" s="1"/>
  <c r="HG171" i="32"/>
  <c r="LT116" i="32"/>
  <c r="LM116" i="32" s="1"/>
  <c r="LN116" i="32" s="1"/>
  <c r="LO116" i="32" s="1"/>
  <c r="LS115" i="32"/>
  <c r="LU115" i="32"/>
  <c r="CR170" i="32"/>
  <c r="GS170" i="32"/>
  <c r="KO115" i="32"/>
  <c r="KP116" i="32"/>
  <c r="KI116" i="32" s="1"/>
  <c r="KJ116" i="32" s="1"/>
  <c r="KK116" i="32" s="1"/>
  <c r="KQ115" i="32"/>
  <c r="BI171" i="32"/>
  <c r="BG171" i="32"/>
  <c r="BH171" i="32" s="1"/>
  <c r="BJ172" i="32" s="1"/>
  <c r="BM171" i="32"/>
  <c r="BO171" i="32"/>
  <c r="BL172" i="32"/>
  <c r="BB172" i="32" s="1"/>
  <c r="ES171" i="32"/>
  <c r="ET171" i="32" s="1"/>
  <c r="EY171" i="32"/>
  <c r="FA171" i="32"/>
  <c r="EX172" i="32"/>
  <c r="EN172" i="32" s="1"/>
  <c r="LE116" i="32"/>
  <c r="KX116" i="32" s="1"/>
  <c r="KY116" i="32" s="1"/>
  <c r="KZ116" i="32" s="1"/>
  <c r="LD115" i="32"/>
  <c r="LF115" i="32"/>
  <c r="HW170" i="32"/>
  <c r="JQ116" i="32"/>
  <c r="JH116" i="32"/>
  <c r="BN170" i="32"/>
  <c r="EZ170" i="32"/>
  <c r="GQ172" i="32"/>
  <c r="GG172" i="32" s="1"/>
  <c r="GL171" i="32"/>
  <c r="GM171" i="32" s="1"/>
  <c r="GR171" i="32"/>
  <c r="GT171" i="32"/>
  <c r="AN172" i="32"/>
  <c r="AO172" i="32" s="1"/>
  <c r="AP172" i="32" s="1"/>
  <c r="AQ172" i="32" s="1"/>
  <c r="AV171" i="32"/>
  <c r="ED171" i="32"/>
  <c r="EE171" i="32" s="1"/>
  <c r="EJ171" i="32"/>
  <c r="EI172" i="32"/>
  <c r="DY172" i="32" s="1"/>
  <c r="EL171" i="32"/>
  <c r="JP115" i="32"/>
  <c r="AK50" i="32"/>
  <c r="AH50" i="32"/>
  <c r="X50" i="32"/>
  <c r="ES54" i="33" l="1"/>
  <c r="IU53" i="33"/>
  <c r="EL52" i="33"/>
  <c r="EK52" i="33"/>
  <c r="V53" i="33"/>
  <c r="AR53" i="33" s="1"/>
  <c r="BN53" i="33" s="1"/>
  <c r="IO53" i="33"/>
  <c r="IH53" i="33"/>
  <c r="RE52" i="33"/>
  <c r="OQ52" i="33"/>
  <c r="LE52" i="33"/>
  <c r="KI52" i="33" s="1"/>
  <c r="MQ53" i="33"/>
  <c r="BT53" i="33"/>
  <c r="CP53" i="33" s="1"/>
  <c r="AC53" i="33"/>
  <c r="AY53" i="33" s="1"/>
  <c r="BU53" i="33" s="1"/>
  <c r="MI55" i="33"/>
  <c r="LM54" i="33"/>
  <c r="IC54" i="33"/>
  <c r="NI54" i="33"/>
  <c r="GB53" i="33"/>
  <c r="KH53" i="33"/>
  <c r="NK54" i="33"/>
  <c r="JR54" i="33"/>
  <c r="JT53" i="33"/>
  <c r="NY53" i="33"/>
  <c r="NU53" i="33"/>
  <c r="QC53" i="33"/>
  <c r="PG53" i="33" s="1"/>
  <c r="LT54" i="33"/>
  <c r="RI52" i="33"/>
  <c r="QS53" i="33"/>
  <c r="QU53" i="33"/>
  <c r="LF52" i="33"/>
  <c r="HQ53" i="33"/>
  <c r="PZ53" i="33"/>
  <c r="PD53" i="33" s="1"/>
  <c r="DT54" i="33"/>
  <c r="FL54" i="33" s="1"/>
  <c r="GS53" i="33"/>
  <c r="QA53" i="33" s="1"/>
  <c r="PE53" i="33" s="1"/>
  <c r="DV53" i="33"/>
  <c r="FN53" i="33" s="1"/>
  <c r="CV54" i="33"/>
  <c r="CN53" i="33"/>
  <c r="CW53" i="33"/>
  <c r="CH54" i="33"/>
  <c r="BK171" i="32"/>
  <c r="BN171" i="32" s="1"/>
  <c r="BC172" i="32"/>
  <c r="BD172" i="32" s="1"/>
  <c r="BE172" i="32" s="1"/>
  <c r="BF172" i="32" s="1"/>
  <c r="AX172" i="32"/>
  <c r="AT172" i="32"/>
  <c r="AR172" i="32"/>
  <c r="AS172" i="32" s="1"/>
  <c r="AU173" i="32" s="1"/>
  <c r="AZ172" i="32"/>
  <c r="AW173" i="32"/>
  <c r="AM173" i="32" s="1"/>
  <c r="KL116" i="32"/>
  <c r="KU116" i="32"/>
  <c r="LJ116" i="32"/>
  <c r="LA116" i="32"/>
  <c r="JW116" i="32"/>
  <c r="KF116" i="32"/>
  <c r="AF50" i="32"/>
  <c r="Y50" i="32"/>
  <c r="GN171" i="32"/>
  <c r="GO172" i="32"/>
  <c r="GH172" i="32" s="1"/>
  <c r="GI172" i="32" s="1"/>
  <c r="GJ172" i="32" s="1"/>
  <c r="GK172" i="32" s="1"/>
  <c r="JO116" i="32"/>
  <c r="JN117" i="32"/>
  <c r="JD117" i="32" s="1"/>
  <c r="JI116" i="32"/>
  <c r="JJ116" i="32" s="1"/>
  <c r="HW171" i="32"/>
  <c r="KT115" i="32"/>
  <c r="DQ171" i="32"/>
  <c r="DR172" i="32"/>
  <c r="DK172" i="32" s="1"/>
  <c r="DL172" i="32" s="1"/>
  <c r="DM172" i="32" s="1"/>
  <c r="DN172" i="32" s="1"/>
  <c r="AY171" i="32"/>
  <c r="EU171" i="32"/>
  <c r="EV172" i="32"/>
  <c r="EO172" i="32" s="1"/>
  <c r="EP172" i="32" s="1"/>
  <c r="EQ172" i="32" s="1"/>
  <c r="ER172" i="32" s="1"/>
  <c r="CR171" i="32"/>
  <c r="LX115" i="32"/>
  <c r="FY171" i="32"/>
  <c r="FZ172" i="32"/>
  <c r="FS172" i="32" s="1"/>
  <c r="FT172" i="32" s="1"/>
  <c r="FU172" i="32" s="1"/>
  <c r="FV172" i="32" s="1"/>
  <c r="GA171" i="32"/>
  <c r="DV171" i="32"/>
  <c r="DB171" i="32"/>
  <c r="DC172" i="32"/>
  <c r="CV172" i="32" s="1"/>
  <c r="CW172" i="32" s="1"/>
  <c r="CX172" i="32" s="1"/>
  <c r="CY172" i="32" s="1"/>
  <c r="DD171" i="32"/>
  <c r="HC171" i="32"/>
  <c r="HD172" i="32"/>
  <c r="GW172" i="32" s="1"/>
  <c r="GX172" i="32" s="1"/>
  <c r="GY172" i="32" s="1"/>
  <c r="GZ172" i="32" s="1"/>
  <c r="HE171" i="32"/>
  <c r="IV171" i="32"/>
  <c r="IW172" i="32"/>
  <c r="IP172" i="32" s="1"/>
  <c r="IQ172" i="32" s="1"/>
  <c r="IR172" i="32" s="1"/>
  <c r="IS172" i="32" s="1"/>
  <c r="IX171" i="32"/>
  <c r="CB172" i="32"/>
  <c r="CA173" i="32"/>
  <c r="BQ173" i="32" s="1"/>
  <c r="BV172" i="32"/>
  <c r="BW172" i="32" s="1"/>
  <c r="CD172" i="32"/>
  <c r="EF171" i="32"/>
  <c r="EG172" i="32"/>
  <c r="DZ172" i="32" s="1"/>
  <c r="EA172" i="32" s="1"/>
  <c r="EB172" i="32" s="1"/>
  <c r="EC172" i="32" s="1"/>
  <c r="EH171" i="32"/>
  <c r="EW171" i="32"/>
  <c r="LP116" i="32"/>
  <c r="LY116" i="32"/>
  <c r="LI115" i="32"/>
  <c r="GP171" i="32"/>
  <c r="CM171" i="32"/>
  <c r="CN172" i="32"/>
  <c r="CG172" i="32" s="1"/>
  <c r="CH172" i="32" s="1"/>
  <c r="CI172" i="32" s="1"/>
  <c r="CJ172" i="32" s="1"/>
  <c r="KE115" i="32"/>
  <c r="HR171" i="32"/>
  <c r="HS172" i="32"/>
  <c r="HL172" i="32" s="1"/>
  <c r="HM172" i="32" s="1"/>
  <c r="HN172" i="32" s="1"/>
  <c r="HO172" i="32" s="1"/>
  <c r="FJ171" i="32"/>
  <c r="FK172" i="32"/>
  <c r="FD172" i="32" s="1"/>
  <c r="FE172" i="32" s="1"/>
  <c r="FF172" i="32" s="1"/>
  <c r="FG172" i="32" s="1"/>
  <c r="FL171" i="32"/>
  <c r="IG171" i="32"/>
  <c r="IH172" i="32"/>
  <c r="IA172" i="32" s="1"/>
  <c r="IB172" i="32" s="1"/>
  <c r="IC172" i="32" s="1"/>
  <c r="ID172" i="32" s="1"/>
  <c r="II171" i="32"/>
  <c r="EE53" i="33" l="1"/>
  <c r="EG53" i="33"/>
  <c r="U54" i="33"/>
  <c r="AQ54" i="33" s="1"/>
  <c r="BM54" i="33" s="1"/>
  <c r="ED53" i="33"/>
  <c r="AG53" i="33"/>
  <c r="BC53" i="33" s="1"/>
  <c r="BY53" i="33" s="1"/>
  <c r="II54" i="33"/>
  <c r="AK53" i="33"/>
  <c r="BG53" i="33" s="1"/>
  <c r="CC53" i="33" s="1"/>
  <c r="NR54" i="33"/>
  <c r="IP54" i="33" s="1"/>
  <c r="ON53" i="33"/>
  <c r="GC52" i="33"/>
  <c r="GK54" i="33"/>
  <c r="ND53" i="33"/>
  <c r="NB54" i="33"/>
  <c r="IG54" i="33"/>
  <c r="KQ54" i="33"/>
  <c r="LA53" i="33"/>
  <c r="RB53" i="33"/>
  <c r="W54" i="33"/>
  <c r="AS54" i="33" s="1"/>
  <c r="BO54" i="33" s="1"/>
  <c r="GD52" i="33"/>
  <c r="KJ52" i="33"/>
  <c r="JH53" i="33"/>
  <c r="JB54" i="33"/>
  <c r="JP54" i="33"/>
  <c r="JQ53" i="33"/>
  <c r="JJ53" i="33"/>
  <c r="IS53" i="33"/>
  <c r="IW53" i="33"/>
  <c r="KX53" i="33"/>
  <c r="HO53" i="33"/>
  <c r="HD54" i="33"/>
  <c r="MF55" i="33" s="1"/>
  <c r="LU54" i="33"/>
  <c r="DJ53" i="33"/>
  <c r="FB53" i="33" s="1"/>
  <c r="HF53" i="33"/>
  <c r="MH54" i="33" s="1"/>
  <c r="DD54" i="33"/>
  <c r="EV54" i="33" s="1"/>
  <c r="DR54" i="33"/>
  <c r="FJ54" i="33" s="1"/>
  <c r="DL53" i="33"/>
  <c r="FD53" i="33" s="1"/>
  <c r="DS53" i="33"/>
  <c r="FK53" i="33" s="1"/>
  <c r="CJ53" i="33"/>
  <c r="CQ53" i="33"/>
  <c r="AV172" i="32"/>
  <c r="AY172" i="32" s="1"/>
  <c r="AN173" i="32"/>
  <c r="AO173" i="32" s="1"/>
  <c r="AP173" i="32" s="1"/>
  <c r="AQ173" i="32" s="1"/>
  <c r="CP173" i="32"/>
  <c r="CF173" i="32" s="1"/>
  <c r="CK172" i="32"/>
  <c r="CL172" i="32" s="1"/>
  <c r="CQ172" i="32"/>
  <c r="CS172" i="32"/>
  <c r="DH172" i="32"/>
  <c r="DE173" i="32"/>
  <c r="CU173" i="32" s="1"/>
  <c r="CZ172" i="32"/>
  <c r="DA172" i="32" s="1"/>
  <c r="DD172" i="32" s="1"/>
  <c r="DF172" i="32"/>
  <c r="HU173" i="32"/>
  <c r="HK173" i="32" s="1"/>
  <c r="HP172" i="32"/>
  <c r="HQ172" i="32" s="1"/>
  <c r="HX172" i="32"/>
  <c r="HV172" i="32"/>
  <c r="IZ172" i="32"/>
  <c r="IY173" i="32"/>
  <c r="IO173" i="32" s="1"/>
  <c r="IT172" i="32"/>
  <c r="IU172" i="32" s="1"/>
  <c r="IX172" i="32" s="1"/>
  <c r="JB172" i="32"/>
  <c r="HF173" i="32"/>
  <c r="GV173" i="32" s="1"/>
  <c r="HI172" i="32"/>
  <c r="HA172" i="32"/>
  <c r="HB172" i="32" s="1"/>
  <c r="HE172" i="32" s="1"/>
  <c r="HG172" i="32"/>
  <c r="FP172" i="32"/>
  <c r="FN172" i="32"/>
  <c r="FM173" i="32"/>
  <c r="FC173" i="32" s="1"/>
  <c r="FH172" i="32"/>
  <c r="FI172" i="32" s="1"/>
  <c r="FL172" i="32" s="1"/>
  <c r="IM172" i="32"/>
  <c r="IJ173" i="32"/>
  <c r="HZ173" i="32" s="1"/>
  <c r="IE172" i="32"/>
  <c r="IF172" i="32" s="1"/>
  <c r="II172" i="32" s="1"/>
  <c r="IK172" i="32"/>
  <c r="EL172" i="32"/>
  <c r="ED172" i="32"/>
  <c r="EE172" i="32" s="1"/>
  <c r="EH172" i="32" s="1"/>
  <c r="EJ172" i="32"/>
  <c r="EI173" i="32"/>
  <c r="DY173" i="32" s="1"/>
  <c r="BI172" i="32"/>
  <c r="BL173" i="32"/>
  <c r="BB173" i="32" s="1"/>
  <c r="BO172" i="32"/>
  <c r="BG172" i="32"/>
  <c r="BH172" i="32" s="1"/>
  <c r="BM172" i="32"/>
  <c r="LV117" i="32"/>
  <c r="LL117" i="32" s="1"/>
  <c r="LW116" i="32"/>
  <c r="LQ116" i="32"/>
  <c r="LR116" i="32" s="1"/>
  <c r="BX172" i="32"/>
  <c r="BY173" i="32"/>
  <c r="BR173" i="32" s="1"/>
  <c r="BS173" i="32" s="1"/>
  <c r="BT173" i="32" s="1"/>
  <c r="BU173" i="32" s="1"/>
  <c r="BZ172" i="32"/>
  <c r="JA171" i="32"/>
  <c r="KY53" i="33"/>
  <c r="DG171" i="32"/>
  <c r="DO172" i="32"/>
  <c r="DP172" i="32" s="1"/>
  <c r="DU172" i="32"/>
  <c r="DT173" i="32"/>
  <c r="DJ173" i="32" s="1"/>
  <c r="DW172" i="32"/>
  <c r="JX116" i="32"/>
  <c r="JY116" i="32" s="1"/>
  <c r="KC117" i="32"/>
  <c r="JS117" i="32" s="1"/>
  <c r="KD116" i="32"/>
  <c r="FO171" i="32"/>
  <c r="GB173" i="32"/>
  <c r="FR173" i="32" s="1"/>
  <c r="GE172" i="32"/>
  <c r="FW172" i="32"/>
  <c r="FX172" i="32" s="1"/>
  <c r="GA172" i="32" s="1"/>
  <c r="GC172" i="32"/>
  <c r="EZ171" i="32"/>
  <c r="GQ173" i="32"/>
  <c r="GG173" i="32" s="1"/>
  <c r="GL172" i="32"/>
  <c r="GM172" i="32" s="1"/>
  <c r="GP172" i="32" s="1"/>
  <c r="GR172" i="32"/>
  <c r="GT172" i="32"/>
  <c r="JK116" i="32"/>
  <c r="JL117" i="32"/>
  <c r="JE117" i="32" s="1"/>
  <c r="JF117" i="32" s="1"/>
  <c r="JG117" i="32" s="1"/>
  <c r="JM116" i="32"/>
  <c r="IL171" i="32"/>
  <c r="GS171" i="32"/>
  <c r="ES172" i="32"/>
  <c r="ET172" i="32" s="1"/>
  <c r="FA172" i="32"/>
  <c r="EY172" i="32"/>
  <c r="EX173" i="32"/>
  <c r="EN173" i="32" s="1"/>
  <c r="KR117" i="32"/>
  <c r="KH117" i="32" s="1"/>
  <c r="KS116" i="32"/>
  <c r="KM116" i="32"/>
  <c r="KN116" i="32" s="1"/>
  <c r="EK171" i="32"/>
  <c r="HH171" i="32"/>
  <c r="GD171" i="32"/>
  <c r="AE51" i="32"/>
  <c r="Z50" i="32"/>
  <c r="AC50" i="32" s="1"/>
  <c r="AJ50" i="32"/>
  <c r="LG117" i="32"/>
  <c r="KW117" i="32" s="1"/>
  <c r="LH116" i="32"/>
  <c r="LB116" i="32"/>
  <c r="LC116" i="32" s="1"/>
  <c r="AD54" i="33" l="1"/>
  <c r="AZ54" i="33" s="1"/>
  <c r="BV54" i="33" s="1"/>
  <c r="RD52" i="33"/>
  <c r="OP52" i="33"/>
  <c r="OA55" i="33"/>
  <c r="OW54" i="33"/>
  <c r="RC52" i="33"/>
  <c r="OO52" i="33"/>
  <c r="NS53" i="33"/>
  <c r="RK54" i="33"/>
  <c r="MT53" i="33"/>
  <c r="MR53" i="33"/>
  <c r="HB54" i="33"/>
  <c r="HX54" i="33" s="1"/>
  <c r="ML54" i="33"/>
  <c r="FY53" i="33"/>
  <c r="NA53" i="33"/>
  <c r="NT53" i="33"/>
  <c r="KE53" i="33"/>
  <c r="FW53" i="33"/>
  <c r="KC53" i="33"/>
  <c r="FV53" i="33"/>
  <c r="KB53" i="33"/>
  <c r="MZ54" i="33"/>
  <c r="JD53" i="33"/>
  <c r="JK53" i="33"/>
  <c r="HZ54" i="33"/>
  <c r="QL54" i="33"/>
  <c r="PP54" i="33" s="1"/>
  <c r="GT53" i="33"/>
  <c r="QB53" i="33" s="1"/>
  <c r="PF53" i="33" s="1"/>
  <c r="IB53" i="33"/>
  <c r="QN53" i="33"/>
  <c r="PR53" i="33" s="1"/>
  <c r="GN54" i="33"/>
  <c r="PV54" i="33" s="1"/>
  <c r="OZ54" i="33" s="1"/>
  <c r="GV53" i="33"/>
  <c r="HR53" i="33" s="1"/>
  <c r="HC53" i="33"/>
  <c r="ME54" i="33" s="1"/>
  <c r="DM53" i="33"/>
  <c r="FE53" i="33" s="1"/>
  <c r="DF53" i="33"/>
  <c r="EX53" i="33" s="1"/>
  <c r="CI54" i="33"/>
  <c r="CK54" i="33"/>
  <c r="CU53" i="33"/>
  <c r="CY53" i="33"/>
  <c r="LD116" i="32"/>
  <c r="LE117" i="32"/>
  <c r="KX117" i="32" s="1"/>
  <c r="KY117" i="32" s="1"/>
  <c r="KZ117" i="32" s="1"/>
  <c r="LF116" i="32"/>
  <c r="GN172" i="32"/>
  <c r="GO173" i="32"/>
  <c r="GH173" i="32" s="1"/>
  <c r="GI173" i="32" s="1"/>
  <c r="GJ173" i="32" s="1"/>
  <c r="GK173" i="32" s="1"/>
  <c r="KA117" i="32"/>
  <c r="JT117" i="32" s="1"/>
  <c r="JU117" i="32" s="1"/>
  <c r="JV117" i="32" s="1"/>
  <c r="JZ116" i="32"/>
  <c r="KB116" i="32"/>
  <c r="EF172" i="32"/>
  <c r="EG173" i="32"/>
  <c r="DZ173" i="32" s="1"/>
  <c r="EA173" i="32" s="1"/>
  <c r="EB173" i="32" s="1"/>
  <c r="EC173" i="32" s="1"/>
  <c r="HR172" i="32"/>
  <c r="HS173" i="32"/>
  <c r="HL173" i="32" s="1"/>
  <c r="HM173" i="32" s="1"/>
  <c r="HN173" i="32" s="1"/>
  <c r="HO173" i="32" s="1"/>
  <c r="HT172" i="32"/>
  <c r="AI50" i="32"/>
  <c r="EK172" i="32"/>
  <c r="KO116" i="32"/>
  <c r="KP117" i="32"/>
  <c r="KI117" i="32" s="1"/>
  <c r="KJ117" i="32" s="1"/>
  <c r="KK117" i="32" s="1"/>
  <c r="KQ116" i="32"/>
  <c r="BV173" i="32"/>
  <c r="BW173" i="32" s="1"/>
  <c r="BZ173" i="32" s="1"/>
  <c r="CA174" i="32"/>
  <c r="BQ174" i="32" s="1"/>
  <c r="CB173" i="32"/>
  <c r="CD173" i="32"/>
  <c r="FO172" i="32"/>
  <c r="AX173" i="32"/>
  <c r="AW174" i="32"/>
  <c r="AM174" i="32" s="1"/>
  <c r="AZ173" i="32"/>
  <c r="AT173" i="32"/>
  <c r="AR173" i="32"/>
  <c r="AS173" i="32" s="1"/>
  <c r="GD172" i="32"/>
  <c r="HH172" i="32"/>
  <c r="EU172" i="32"/>
  <c r="EV173" i="32"/>
  <c r="EO173" i="32" s="1"/>
  <c r="EP173" i="32" s="1"/>
  <c r="EQ173" i="32" s="1"/>
  <c r="ER173" i="32" s="1"/>
  <c r="GS172" i="32"/>
  <c r="IL172" i="32"/>
  <c r="JP116" i="32"/>
  <c r="DQ172" i="32"/>
  <c r="DR173" i="32"/>
  <c r="DK173" i="32" s="1"/>
  <c r="DL173" i="32" s="1"/>
  <c r="DM173" i="32" s="1"/>
  <c r="DN173" i="32" s="1"/>
  <c r="DS172" i="32"/>
  <c r="JA172" i="32"/>
  <c r="LS116" i="32"/>
  <c r="LT117" i="32"/>
  <c r="LM117" i="32" s="1"/>
  <c r="LN117" i="32" s="1"/>
  <c r="LO117" i="32" s="1"/>
  <c r="LU116" i="32"/>
  <c r="BJ173" i="32"/>
  <c r="BC173" i="32" s="1"/>
  <c r="BD173" i="32" s="1"/>
  <c r="BE173" i="32" s="1"/>
  <c r="BF173" i="32" s="1"/>
  <c r="BK172" i="32"/>
  <c r="FJ172" i="32"/>
  <c r="FK173" i="32"/>
  <c r="FD173" i="32" s="1"/>
  <c r="FE173" i="32" s="1"/>
  <c r="FF173" i="32" s="1"/>
  <c r="FG173" i="32" s="1"/>
  <c r="CM172" i="32"/>
  <c r="CN173" i="32"/>
  <c r="CG173" i="32" s="1"/>
  <c r="CH173" i="32" s="1"/>
  <c r="CI173" i="32" s="1"/>
  <c r="CJ173" i="32" s="1"/>
  <c r="CO172" i="32"/>
  <c r="JQ117" i="32"/>
  <c r="JH117" i="32"/>
  <c r="EW172" i="32"/>
  <c r="FY172" i="32"/>
  <c r="FZ173" i="32"/>
  <c r="FS173" i="32" s="1"/>
  <c r="FT173" i="32" s="1"/>
  <c r="FU173" i="32" s="1"/>
  <c r="FV173" i="32" s="1"/>
  <c r="DG172" i="32"/>
  <c r="CC172" i="32"/>
  <c r="IG172" i="32"/>
  <c r="IH173" i="32"/>
  <c r="IA173" i="32" s="1"/>
  <c r="IB173" i="32" s="1"/>
  <c r="IC173" i="32" s="1"/>
  <c r="ID173" i="32" s="1"/>
  <c r="HC172" i="32"/>
  <c r="HD173" i="32"/>
  <c r="GW173" i="32" s="1"/>
  <c r="GX173" i="32" s="1"/>
  <c r="GY173" i="32" s="1"/>
  <c r="GZ173" i="32" s="1"/>
  <c r="IV172" i="32"/>
  <c r="IW173" i="32"/>
  <c r="IP173" i="32" s="1"/>
  <c r="IQ173" i="32" s="1"/>
  <c r="IR173" i="32" s="1"/>
  <c r="IS173" i="32" s="1"/>
  <c r="DB172" i="32"/>
  <c r="DC173" i="32"/>
  <c r="CV173" i="32" s="1"/>
  <c r="CW173" i="32" s="1"/>
  <c r="CX173" i="32" s="1"/>
  <c r="CY173" i="32" s="1"/>
  <c r="EF53" i="33" l="1"/>
  <c r="DZ54" i="33"/>
  <c r="EP54" i="33"/>
  <c r="ER53" i="33"/>
  <c r="IR53" i="33"/>
  <c r="AE53" i="33"/>
  <c r="BA53" i="33" s="1"/>
  <c r="BW53" i="33" s="1"/>
  <c r="CS53" i="33" s="1"/>
  <c r="AM55" i="33"/>
  <c r="BI55" i="33" s="1"/>
  <c r="CE55" i="33" s="1"/>
  <c r="DA55" i="33" s="1"/>
  <c r="QV53" i="33"/>
  <c r="OH53" i="33"/>
  <c r="IY55" i="33"/>
  <c r="QW53" i="33"/>
  <c r="OI53" i="33"/>
  <c r="QY53" i="33"/>
  <c r="OK53" i="33"/>
  <c r="IQ53" i="33"/>
  <c r="MD55" i="33"/>
  <c r="QJ54" i="33"/>
  <c r="PN54" i="33" s="1"/>
  <c r="AF53" i="33"/>
  <c r="BB53" i="33" s="1"/>
  <c r="BX53" i="33" s="1"/>
  <c r="NO54" i="33"/>
  <c r="GP53" i="33"/>
  <c r="HL53" i="33" s="1"/>
  <c r="MU53" i="33"/>
  <c r="NL54" i="33"/>
  <c r="MN53" i="33"/>
  <c r="JS53" i="33"/>
  <c r="JO53" i="33"/>
  <c r="JE54" i="33"/>
  <c r="JC54" i="33"/>
  <c r="LV54" i="33"/>
  <c r="LJ54" i="33"/>
  <c r="LL53" i="33"/>
  <c r="HP53" i="33"/>
  <c r="HJ54" i="33"/>
  <c r="KT54" i="33"/>
  <c r="LP55" i="33"/>
  <c r="GW53" i="33"/>
  <c r="QE53" i="33" s="1"/>
  <c r="PI53" i="33" s="1"/>
  <c r="QD53" i="33"/>
  <c r="PH53" i="33" s="1"/>
  <c r="QK53" i="33"/>
  <c r="PO53" i="33" s="1"/>
  <c r="HY53" i="33"/>
  <c r="LX54" i="33"/>
  <c r="DG54" i="33"/>
  <c r="EY54" i="33" s="1"/>
  <c r="DE54" i="33"/>
  <c r="EW54" i="33" s="1"/>
  <c r="DU53" i="33"/>
  <c r="FM53" i="33" s="1"/>
  <c r="DQ53" i="33"/>
  <c r="FI53" i="33" s="1"/>
  <c r="CR54" i="33"/>
  <c r="KZ53" i="33"/>
  <c r="NM54" i="33"/>
  <c r="LY117" i="32"/>
  <c r="LP117" i="32"/>
  <c r="IY174" i="32"/>
  <c r="IO174" i="32" s="1"/>
  <c r="IZ173" i="32"/>
  <c r="IT173" i="32"/>
  <c r="IU173" i="32" s="1"/>
  <c r="JB173" i="32"/>
  <c r="DU173" i="32"/>
  <c r="DT174" i="32"/>
  <c r="DJ174" i="32" s="1"/>
  <c r="DO173" i="32"/>
  <c r="DP173" i="32" s="1"/>
  <c r="DS173" i="32" s="1"/>
  <c r="DW173" i="32"/>
  <c r="GC173" i="32"/>
  <c r="FW173" i="32"/>
  <c r="FX173" i="32" s="1"/>
  <c r="GE173" i="32"/>
  <c r="GB174" i="32"/>
  <c r="FR174" i="32" s="1"/>
  <c r="BG173" i="32"/>
  <c r="BH173" i="32" s="1"/>
  <c r="BJ174" i="32" s="1"/>
  <c r="BI173" i="32"/>
  <c r="BL174" i="32"/>
  <c r="BB174" i="32" s="1"/>
  <c r="BO173" i="32"/>
  <c r="BM173" i="32"/>
  <c r="IE173" i="32"/>
  <c r="IF173" i="32" s="1"/>
  <c r="IJ174" i="32"/>
  <c r="HZ174" i="32" s="1"/>
  <c r="IK173" i="32"/>
  <c r="IM173" i="32"/>
  <c r="DF173" i="32"/>
  <c r="DE174" i="32"/>
  <c r="CU174" i="32" s="1"/>
  <c r="CZ173" i="32"/>
  <c r="DA173" i="32" s="1"/>
  <c r="DH173" i="32"/>
  <c r="HI173" i="32"/>
  <c r="HF174" i="32"/>
  <c r="GV174" i="32" s="1"/>
  <c r="HA173" i="32"/>
  <c r="HB173" i="32" s="1"/>
  <c r="HG173" i="32"/>
  <c r="KF117" i="32"/>
  <c r="JW117" i="32"/>
  <c r="CC173" i="32"/>
  <c r="KL117" i="32"/>
  <c r="KU117" i="32"/>
  <c r="CR172" i="32"/>
  <c r="EL173" i="32"/>
  <c r="EJ173" i="32"/>
  <c r="EI174" i="32"/>
  <c r="DY174" i="32" s="1"/>
  <c r="ED173" i="32"/>
  <c r="EE173" i="32" s="1"/>
  <c r="FP173" i="32"/>
  <c r="FH173" i="32"/>
  <c r="FI173" i="32" s="1"/>
  <c r="FM174" i="32"/>
  <c r="FC174" i="32" s="1"/>
  <c r="FN173" i="32"/>
  <c r="EZ172" i="32"/>
  <c r="BN172" i="32"/>
  <c r="DV172" i="32"/>
  <c r="LJ117" i="32"/>
  <c r="LA117" i="32"/>
  <c r="KT116" i="32"/>
  <c r="AG51" i="32"/>
  <c r="AD50" i="32"/>
  <c r="KE116" i="32"/>
  <c r="JO117" i="32"/>
  <c r="JN118" i="32"/>
  <c r="JD118" i="32" s="1"/>
  <c r="JI117" i="32"/>
  <c r="JJ117" i="32" s="1"/>
  <c r="AU174" i="32"/>
  <c r="AN174" i="32" s="1"/>
  <c r="AO174" i="32" s="1"/>
  <c r="AP174" i="32" s="1"/>
  <c r="AQ174" i="32" s="1"/>
  <c r="AV173" i="32"/>
  <c r="CK173" i="32"/>
  <c r="CL173" i="32" s="1"/>
  <c r="CQ173" i="32"/>
  <c r="CS173" i="32"/>
  <c r="CP174" i="32"/>
  <c r="CF174" i="32" s="1"/>
  <c r="FA173" i="32"/>
  <c r="ES173" i="32"/>
  <c r="ET173" i="32" s="1"/>
  <c r="EW173" i="32" s="1"/>
  <c r="EY173" i="32"/>
  <c r="EX174" i="32"/>
  <c r="EN174" i="32" s="1"/>
  <c r="LX116" i="32"/>
  <c r="HU174" i="32"/>
  <c r="HK174" i="32" s="1"/>
  <c r="HV173" i="32"/>
  <c r="HP173" i="32"/>
  <c r="HQ173" i="32" s="1"/>
  <c r="HT173" i="32" s="1"/>
  <c r="HX173" i="32"/>
  <c r="BX173" i="32"/>
  <c r="BY174" i="32"/>
  <c r="BR174" i="32" s="1"/>
  <c r="BS174" i="32" s="1"/>
  <c r="BT174" i="32" s="1"/>
  <c r="BU174" i="32" s="1"/>
  <c r="GT173" i="32"/>
  <c r="GQ174" i="32"/>
  <c r="GG174" i="32" s="1"/>
  <c r="GL173" i="32"/>
  <c r="GM173" i="32" s="1"/>
  <c r="GR173" i="32"/>
  <c r="HW172" i="32"/>
  <c r="LI116" i="32"/>
  <c r="EO53" i="33" l="1"/>
  <c r="EN54" i="33"/>
  <c r="EH53" i="33"/>
  <c r="EI53" i="33"/>
  <c r="X54" i="33"/>
  <c r="AT54" i="33" s="1"/>
  <c r="BP54" i="33" s="1"/>
  <c r="LH54" i="33"/>
  <c r="KL54" i="33" s="1"/>
  <c r="LB53" i="33"/>
  <c r="KF53" i="33" s="1"/>
  <c r="PX53" i="33"/>
  <c r="PB53" i="33" s="1"/>
  <c r="LR54" i="33"/>
  <c r="IM54" i="33"/>
  <c r="AA54" i="33"/>
  <c r="GO54" i="33"/>
  <c r="LQ55" i="33" s="1"/>
  <c r="MO54" i="33"/>
  <c r="MY53" i="33"/>
  <c r="NC53" i="33"/>
  <c r="IJ54" i="33"/>
  <c r="FR54" i="33"/>
  <c r="OD54" i="33" s="1"/>
  <c r="JX54" i="33"/>
  <c r="GH54" i="33"/>
  <c r="KN54" i="33"/>
  <c r="FX53" i="33"/>
  <c r="KD53" i="33"/>
  <c r="GJ53" i="33"/>
  <c r="OV53" i="33" s="1"/>
  <c r="KP53" i="33"/>
  <c r="MM54" i="33"/>
  <c r="JL54" i="33"/>
  <c r="JM53" i="33"/>
  <c r="JU55" i="33"/>
  <c r="LI53" i="33"/>
  <c r="GF54" i="33"/>
  <c r="LC53" i="33"/>
  <c r="LY54" i="33"/>
  <c r="HS53" i="33"/>
  <c r="HA53" i="33"/>
  <c r="HW53" i="33" s="1"/>
  <c r="HE53" i="33"/>
  <c r="IA53" i="33" s="1"/>
  <c r="GQ54" i="33"/>
  <c r="HM54" i="33" s="1"/>
  <c r="DN54" i="33"/>
  <c r="FF54" i="33" s="1"/>
  <c r="DW55" i="33"/>
  <c r="FO55" i="33" s="1"/>
  <c r="DO53" i="33"/>
  <c r="FG53" i="33" s="1"/>
  <c r="CT53" i="33"/>
  <c r="Y54" i="33"/>
  <c r="IK54" i="33"/>
  <c r="BK173" i="32"/>
  <c r="BN173" i="32" s="1"/>
  <c r="BC174" i="32"/>
  <c r="BD174" i="32" s="1"/>
  <c r="BE174" i="32" s="1"/>
  <c r="BF174" i="32" s="1"/>
  <c r="EZ173" i="32"/>
  <c r="AR174" i="32"/>
  <c r="AS174" i="32" s="1"/>
  <c r="AU175" i="32" s="1"/>
  <c r="AZ174" i="32"/>
  <c r="AW175" i="32"/>
  <c r="AM175" i="32" s="1"/>
  <c r="AT174" i="32"/>
  <c r="AX174" i="32"/>
  <c r="CB174" i="32"/>
  <c r="BV174" i="32"/>
  <c r="BW174" i="32" s="1"/>
  <c r="CD174" i="32"/>
  <c r="CA175" i="32"/>
  <c r="BQ175" i="32" s="1"/>
  <c r="CM173" i="32"/>
  <c r="CN174" i="32"/>
  <c r="CG174" i="32" s="1"/>
  <c r="CH174" i="32" s="1"/>
  <c r="CI174" i="32" s="1"/>
  <c r="CJ174" i="32" s="1"/>
  <c r="JK117" i="32"/>
  <c r="JL118" i="32"/>
  <c r="JE118" i="32" s="1"/>
  <c r="JF118" i="32" s="1"/>
  <c r="JG118" i="32" s="1"/>
  <c r="JM117" i="32"/>
  <c r="S51" i="32"/>
  <c r="T51" i="32" s="1"/>
  <c r="AA51" i="32"/>
  <c r="FK174" i="32"/>
  <c r="FD174" i="32" s="1"/>
  <c r="FE174" i="32" s="1"/>
  <c r="FF174" i="32" s="1"/>
  <c r="FG174" i="32" s="1"/>
  <c r="FJ173" i="32"/>
  <c r="FL173" i="32"/>
  <c r="CO173" i="32"/>
  <c r="HR173" i="32"/>
  <c r="HS174" i="32"/>
  <c r="HL174" i="32" s="1"/>
  <c r="HM174" i="32" s="1"/>
  <c r="HN174" i="32" s="1"/>
  <c r="HO174" i="32" s="1"/>
  <c r="HC173" i="32"/>
  <c r="HD174" i="32"/>
  <c r="GW174" i="32" s="1"/>
  <c r="GX174" i="32" s="1"/>
  <c r="GY174" i="32" s="1"/>
  <c r="GZ174" i="32" s="1"/>
  <c r="HE173" i="32"/>
  <c r="DB173" i="32"/>
  <c r="DC174" i="32"/>
  <c r="CV174" i="32" s="1"/>
  <c r="CW174" i="32" s="1"/>
  <c r="CX174" i="32" s="1"/>
  <c r="CY174" i="32" s="1"/>
  <c r="DD173" i="32"/>
  <c r="LV118" i="32"/>
  <c r="LL118" i="32" s="1"/>
  <c r="LQ117" i="32"/>
  <c r="LR117" i="32" s="1"/>
  <c r="LW117" i="32"/>
  <c r="GN173" i="32"/>
  <c r="GO174" i="32"/>
  <c r="GH174" i="32" s="1"/>
  <c r="GI174" i="32" s="1"/>
  <c r="GJ174" i="32" s="1"/>
  <c r="GK174" i="32" s="1"/>
  <c r="GP173" i="32"/>
  <c r="LH117" i="32"/>
  <c r="LG118" i="32"/>
  <c r="KW118" i="32" s="1"/>
  <c r="LB117" i="32"/>
  <c r="LC117" i="32" s="1"/>
  <c r="KM117" i="32"/>
  <c r="KN117" i="32" s="1"/>
  <c r="KS117" i="32"/>
  <c r="KR118" i="32"/>
  <c r="KH118" i="32" s="1"/>
  <c r="JX117" i="32"/>
  <c r="JY117" i="32" s="1"/>
  <c r="KC118" i="32"/>
  <c r="JS118" i="32" s="1"/>
  <c r="KD117" i="32"/>
  <c r="DQ173" i="32"/>
  <c r="DR174" i="32"/>
  <c r="DK174" i="32" s="1"/>
  <c r="DL174" i="32" s="1"/>
  <c r="DM174" i="32" s="1"/>
  <c r="DN174" i="32" s="1"/>
  <c r="IV173" i="32"/>
  <c r="IW174" i="32"/>
  <c r="IP174" i="32" s="1"/>
  <c r="IQ174" i="32" s="1"/>
  <c r="IR174" i="32" s="1"/>
  <c r="IS174" i="32" s="1"/>
  <c r="IX173" i="32"/>
  <c r="HW173" i="32"/>
  <c r="EU173" i="32"/>
  <c r="EV174" i="32"/>
  <c r="EO174" i="32" s="1"/>
  <c r="EP174" i="32" s="1"/>
  <c r="EQ174" i="32" s="1"/>
  <c r="ER174" i="32" s="1"/>
  <c r="AY173" i="32"/>
  <c r="DV173" i="32"/>
  <c r="EF173" i="32"/>
  <c r="EG174" i="32"/>
  <c r="DZ174" i="32" s="1"/>
  <c r="EA174" i="32" s="1"/>
  <c r="EB174" i="32" s="1"/>
  <c r="EC174" i="32" s="1"/>
  <c r="EH173" i="32"/>
  <c r="IG173" i="32"/>
  <c r="IH174" i="32"/>
  <c r="IA174" i="32" s="1"/>
  <c r="IB174" i="32" s="1"/>
  <c r="IC174" i="32" s="1"/>
  <c r="ID174" i="32" s="1"/>
  <c r="II173" i="32"/>
  <c r="FY173" i="32"/>
  <c r="FZ174" i="32"/>
  <c r="FS174" i="32" s="1"/>
  <c r="FT174" i="32" s="1"/>
  <c r="FU174" i="32" s="1"/>
  <c r="FV174" i="32" s="1"/>
  <c r="GA173" i="32"/>
  <c r="FZ53" i="33" l="1"/>
  <c r="OL53" i="33" s="1"/>
  <c r="EB53" i="33"/>
  <c r="NN54" i="33"/>
  <c r="Z54" i="33" s="1"/>
  <c r="OJ53" i="33"/>
  <c r="RH54" i="33"/>
  <c r="OT54" i="33"/>
  <c r="NV55" i="33"/>
  <c r="OR54" i="33"/>
  <c r="HK54" i="33"/>
  <c r="KV53" i="33"/>
  <c r="FT53" i="33" s="1"/>
  <c r="PW54" i="33"/>
  <c r="PA54" i="33" s="1"/>
  <c r="QX53" i="33"/>
  <c r="AW54" i="33"/>
  <c r="BS54" i="33" s="1"/>
  <c r="CO54" i="33" s="1"/>
  <c r="JI54" i="33" s="1"/>
  <c r="MV54" i="33"/>
  <c r="MW53" i="33"/>
  <c r="NE55" i="33"/>
  <c r="NH55" i="33"/>
  <c r="NX55" i="33"/>
  <c r="QR54" i="33"/>
  <c r="NZ54" i="33"/>
  <c r="GA53" i="33"/>
  <c r="KG53" i="33"/>
  <c r="GG53" i="33"/>
  <c r="KM53" i="33"/>
  <c r="RJ53" i="33"/>
  <c r="JN53" i="33"/>
  <c r="QI53" i="33"/>
  <c r="PM53" i="33" s="1"/>
  <c r="RF54" i="33"/>
  <c r="NP54" i="33"/>
  <c r="MC54" i="33"/>
  <c r="GY53" i="33"/>
  <c r="MA54" i="33" s="1"/>
  <c r="QM53" i="33"/>
  <c r="PQ53" i="33" s="1"/>
  <c r="MG54" i="33"/>
  <c r="GX54" i="33"/>
  <c r="HT54" i="33" s="1"/>
  <c r="PY54" i="33"/>
  <c r="PC54" i="33" s="1"/>
  <c r="LS55" i="33"/>
  <c r="HG55" i="33"/>
  <c r="IC55" i="33" s="1"/>
  <c r="DP53" i="33"/>
  <c r="FH53" i="33" s="1"/>
  <c r="CL54" i="33"/>
  <c r="AU54" i="33"/>
  <c r="BQ54" i="33" s="1"/>
  <c r="AV174" i="32"/>
  <c r="AY174" i="32" s="1"/>
  <c r="U51" i="32"/>
  <c r="V51" i="32" s="1"/>
  <c r="W51" i="32" s="1"/>
  <c r="AN175" i="32"/>
  <c r="AO175" i="32" s="1"/>
  <c r="AP175" i="32" s="1"/>
  <c r="AQ175" i="32" s="1"/>
  <c r="EJ174" i="32"/>
  <c r="ED174" i="32"/>
  <c r="EE174" i="32" s="1"/>
  <c r="EI175" i="32"/>
  <c r="DY175" i="32" s="1"/>
  <c r="EL174" i="32"/>
  <c r="EY174" i="32"/>
  <c r="ES174" i="32"/>
  <c r="ET174" i="32" s="1"/>
  <c r="EX175" i="32"/>
  <c r="EN175" i="32" s="1"/>
  <c r="FA174" i="32"/>
  <c r="IZ174" i="32"/>
  <c r="IY175" i="32"/>
  <c r="IO175" i="32" s="1"/>
  <c r="IT174" i="32"/>
  <c r="IU174" i="32" s="1"/>
  <c r="IX174" i="32" s="1"/>
  <c r="JB174" i="32"/>
  <c r="IE174" i="32"/>
  <c r="IF174" i="32" s="1"/>
  <c r="IK174" i="32"/>
  <c r="IJ175" i="32"/>
  <c r="HZ175" i="32" s="1"/>
  <c r="IM174" i="32"/>
  <c r="GB175" i="32"/>
  <c r="FR175" i="32" s="1"/>
  <c r="GE174" i="32"/>
  <c r="FW174" i="32"/>
  <c r="FX174" i="32" s="1"/>
  <c r="GA174" i="32" s="1"/>
  <c r="GC174" i="32"/>
  <c r="EK173" i="32"/>
  <c r="DO174" i="32"/>
  <c r="DP174" i="32" s="1"/>
  <c r="DU174" i="32"/>
  <c r="DT175" i="32"/>
  <c r="DJ175" i="32" s="1"/>
  <c r="DW174" i="32"/>
  <c r="IL173" i="32"/>
  <c r="GD173" i="32"/>
  <c r="HU175" i="32"/>
  <c r="HK175" i="32" s="1"/>
  <c r="HP174" i="32"/>
  <c r="HQ174" i="32" s="1"/>
  <c r="HX174" i="32"/>
  <c r="HV174" i="32"/>
  <c r="JA173" i="32"/>
  <c r="HA174" i="32"/>
  <c r="HB174" i="32" s="1"/>
  <c r="HE174" i="32" s="1"/>
  <c r="HG174" i="32"/>
  <c r="HF175" i="32"/>
  <c r="GV175" i="32" s="1"/>
  <c r="HI174" i="32"/>
  <c r="LS117" i="32"/>
  <c r="LT118" i="32"/>
  <c r="LM118" i="32" s="1"/>
  <c r="LN118" i="32" s="1"/>
  <c r="LO118" i="32" s="1"/>
  <c r="LU117" i="32"/>
  <c r="JP117" i="32"/>
  <c r="GQ175" i="32"/>
  <c r="GG175" i="32" s="1"/>
  <c r="GT174" i="32"/>
  <c r="GL174" i="32"/>
  <c r="GM174" i="32" s="1"/>
  <c r="GP174" i="32" s="1"/>
  <c r="GR174" i="32"/>
  <c r="BO174" i="32"/>
  <c r="BL175" i="32"/>
  <c r="BB175" i="32" s="1"/>
  <c r="BG174" i="32"/>
  <c r="BH174" i="32" s="1"/>
  <c r="BI174" i="32"/>
  <c r="BM174" i="32"/>
  <c r="FO173" i="32"/>
  <c r="FM175" i="32"/>
  <c r="FC175" i="32" s="1"/>
  <c r="FN174" i="32"/>
  <c r="FH174" i="32"/>
  <c r="FI174" i="32" s="1"/>
  <c r="FP174" i="32"/>
  <c r="KO117" i="32"/>
  <c r="KP118" i="32"/>
  <c r="KI118" i="32" s="1"/>
  <c r="KJ118" i="32" s="1"/>
  <c r="KK118" i="32" s="1"/>
  <c r="KQ117" i="32"/>
  <c r="LD117" i="32"/>
  <c r="LE118" i="32"/>
  <c r="KX118" i="32" s="1"/>
  <c r="KY118" i="32" s="1"/>
  <c r="KZ118" i="32" s="1"/>
  <c r="LF117" i="32"/>
  <c r="HH173" i="32"/>
  <c r="JH118" i="32"/>
  <c r="JQ118" i="32"/>
  <c r="CR173" i="32"/>
  <c r="DF174" i="32"/>
  <c r="DE175" i="32"/>
  <c r="CU175" i="32" s="1"/>
  <c r="CZ174" i="32"/>
  <c r="DA174" i="32" s="1"/>
  <c r="DH174" i="32"/>
  <c r="JZ117" i="32"/>
  <c r="KA118" i="32"/>
  <c r="JT118" i="32" s="1"/>
  <c r="JU118" i="32" s="1"/>
  <c r="JV118" i="32" s="1"/>
  <c r="KB117" i="32"/>
  <c r="GS173" i="32"/>
  <c r="DG173" i="32"/>
  <c r="CK174" i="32"/>
  <c r="CL174" i="32" s="1"/>
  <c r="CS174" i="32"/>
  <c r="CP175" i="32"/>
  <c r="CF175" i="32" s="1"/>
  <c r="CQ174" i="32"/>
  <c r="BX174" i="32"/>
  <c r="BY175" i="32"/>
  <c r="BR175" i="32" s="1"/>
  <c r="BS175" i="32" s="1"/>
  <c r="BT175" i="32" s="1"/>
  <c r="BU175" i="32" s="1"/>
  <c r="BZ174" i="32"/>
  <c r="QZ53" i="33" l="1"/>
  <c r="T55" i="33"/>
  <c r="AP55" i="33" s="1"/>
  <c r="BL55" i="33" s="1"/>
  <c r="IL54" i="33"/>
  <c r="EQ53" i="33"/>
  <c r="AL54" i="33"/>
  <c r="BH54" i="33" s="1"/>
  <c r="CD54" i="33" s="1"/>
  <c r="AJ55" i="33"/>
  <c r="BF55" i="33" s="1"/>
  <c r="CB55" i="33" s="1"/>
  <c r="IN54" i="33"/>
  <c r="EC54" i="33"/>
  <c r="EM53" i="33"/>
  <c r="EA54" i="33"/>
  <c r="AH55" i="33"/>
  <c r="BD55" i="33" s="1"/>
  <c r="BZ55" i="33" s="1"/>
  <c r="IT55" i="33"/>
  <c r="RG53" i="33"/>
  <c r="OS53" i="33"/>
  <c r="QT53" i="33"/>
  <c r="OF53" i="33"/>
  <c r="RA53" i="33"/>
  <c r="OM53" i="33"/>
  <c r="JZ53" i="33"/>
  <c r="KU54" i="33"/>
  <c r="FS54" i="33" s="1"/>
  <c r="NW54" i="33"/>
  <c r="IF55" i="33"/>
  <c r="DK54" i="33"/>
  <c r="FC54" i="33" s="1"/>
  <c r="MX53" i="33"/>
  <c r="IV55" i="33"/>
  <c r="IX54" i="33"/>
  <c r="NQ54" i="33"/>
  <c r="JF54" i="33"/>
  <c r="LG53" i="33"/>
  <c r="HU53" i="33"/>
  <c r="AB54" i="33"/>
  <c r="AX54" i="33" s="1"/>
  <c r="BT54" i="33" s="1"/>
  <c r="LK53" i="33"/>
  <c r="MI56" i="33"/>
  <c r="QG53" i="33"/>
  <c r="PK53" i="33" s="1"/>
  <c r="LZ55" i="33"/>
  <c r="QO55" i="33"/>
  <c r="PS55" i="33" s="1"/>
  <c r="GZ53" i="33"/>
  <c r="QH53" i="33" s="1"/>
  <c r="PL53" i="33" s="1"/>
  <c r="KW54" i="33"/>
  <c r="QF54" i="33"/>
  <c r="PJ54" i="33" s="1"/>
  <c r="DH54" i="33"/>
  <c r="EZ54" i="33" s="1"/>
  <c r="CM54" i="33"/>
  <c r="NJ54" i="33"/>
  <c r="AV54" i="33"/>
  <c r="BR54" i="33" s="1"/>
  <c r="AB51" i="32"/>
  <c r="CD175" i="32"/>
  <c r="CA176" i="32"/>
  <c r="BQ176" i="32" s="1"/>
  <c r="BV175" i="32"/>
  <c r="BW175" i="32" s="1"/>
  <c r="BZ175" i="32" s="1"/>
  <c r="CB175" i="32"/>
  <c r="KU118" i="32"/>
  <c r="KL118" i="32"/>
  <c r="JW118" i="32"/>
  <c r="KF118" i="32"/>
  <c r="LP118" i="32"/>
  <c r="LY118" i="32"/>
  <c r="CC174" i="32"/>
  <c r="CM174" i="32"/>
  <c r="CN175" i="32"/>
  <c r="CG175" i="32" s="1"/>
  <c r="CH175" i="32" s="1"/>
  <c r="CI175" i="32" s="1"/>
  <c r="CJ175" i="32" s="1"/>
  <c r="GS174" i="32"/>
  <c r="KE117" i="32"/>
  <c r="DB174" i="32"/>
  <c r="DC175" i="32"/>
  <c r="CV175" i="32" s="1"/>
  <c r="CW175" i="32" s="1"/>
  <c r="CX175" i="32" s="1"/>
  <c r="CY175" i="32" s="1"/>
  <c r="CO174" i="32"/>
  <c r="HH174" i="32"/>
  <c r="JA174" i="32"/>
  <c r="DQ174" i="32"/>
  <c r="DR175" i="32"/>
  <c r="DK175" i="32" s="1"/>
  <c r="DL175" i="32" s="1"/>
  <c r="DM175" i="32" s="1"/>
  <c r="DN175" i="32" s="1"/>
  <c r="DS174" i="32"/>
  <c r="FZ175" i="32"/>
  <c r="FS175" i="32" s="1"/>
  <c r="FT175" i="32" s="1"/>
  <c r="FU175" i="32" s="1"/>
  <c r="FV175" i="32" s="1"/>
  <c r="FY174" i="32"/>
  <c r="IV174" i="32"/>
  <c r="IW175" i="32"/>
  <c r="IP175" i="32" s="1"/>
  <c r="IQ175" i="32" s="1"/>
  <c r="IR175" i="32" s="1"/>
  <c r="IS175" i="32" s="1"/>
  <c r="FJ174" i="32"/>
  <c r="FK175" i="32"/>
  <c r="FD175" i="32" s="1"/>
  <c r="FE175" i="32" s="1"/>
  <c r="FF175" i="32" s="1"/>
  <c r="FG175" i="32" s="1"/>
  <c r="EU174" i="32"/>
  <c r="EV175" i="32"/>
  <c r="EO175" i="32" s="1"/>
  <c r="EP175" i="32" s="1"/>
  <c r="EQ175" i="32" s="1"/>
  <c r="ER175" i="32" s="1"/>
  <c r="EW174" i="32"/>
  <c r="LA118" i="32"/>
  <c r="LJ118" i="32"/>
  <c r="BJ175" i="32"/>
  <c r="BC175" i="32" s="1"/>
  <c r="BD175" i="32" s="1"/>
  <c r="BE175" i="32" s="1"/>
  <c r="BF175" i="32" s="1"/>
  <c r="BK174" i="32"/>
  <c r="GN174" i="32"/>
  <c r="GO175" i="32"/>
  <c r="GH175" i="32" s="1"/>
  <c r="GI175" i="32" s="1"/>
  <c r="GJ175" i="32" s="1"/>
  <c r="GK175" i="32" s="1"/>
  <c r="HD175" i="32"/>
  <c r="GW175" i="32" s="1"/>
  <c r="GX175" i="32" s="1"/>
  <c r="GY175" i="32" s="1"/>
  <c r="GZ175" i="32" s="1"/>
  <c r="HC174" i="32"/>
  <c r="GD174" i="32"/>
  <c r="IG174" i="32"/>
  <c r="IH175" i="32"/>
  <c r="IA175" i="32" s="1"/>
  <c r="IB175" i="32" s="1"/>
  <c r="IC175" i="32" s="1"/>
  <c r="ID175" i="32" s="1"/>
  <c r="EF174" i="32"/>
  <c r="EG175" i="32"/>
  <c r="DZ175" i="32" s="1"/>
  <c r="EA175" i="32" s="1"/>
  <c r="EB175" i="32" s="1"/>
  <c r="EC175" i="32" s="1"/>
  <c r="AH51" i="32"/>
  <c r="AK51" i="32"/>
  <c r="X51" i="32"/>
  <c r="DD174" i="32"/>
  <c r="KT117" i="32"/>
  <c r="AZ175" i="32"/>
  <c r="AW176" i="32"/>
  <c r="AM176" i="32" s="1"/>
  <c r="AX175" i="32"/>
  <c r="AR175" i="32"/>
  <c r="AS175" i="32" s="1"/>
  <c r="AT175" i="32"/>
  <c r="JN119" i="32"/>
  <c r="JD119" i="32" s="1"/>
  <c r="JI118" i="32"/>
  <c r="JJ118" i="32" s="1"/>
  <c r="JO118" i="32"/>
  <c r="LI117" i="32"/>
  <c r="FL174" i="32"/>
  <c r="LX117" i="32"/>
  <c r="HR174" i="32"/>
  <c r="HS175" i="32"/>
  <c r="HL175" i="32" s="1"/>
  <c r="HM175" i="32" s="1"/>
  <c r="HN175" i="32" s="1"/>
  <c r="HO175" i="32" s="1"/>
  <c r="HT174" i="32"/>
  <c r="II174" i="32"/>
  <c r="EH174" i="32"/>
  <c r="EJ54" i="33" l="1"/>
  <c r="AC54" i="33"/>
  <c r="AY54" i="33" s="1"/>
  <c r="BU54" i="33" s="1"/>
  <c r="EK53" i="33"/>
  <c r="EL53" i="33"/>
  <c r="AI54" i="33"/>
  <c r="BE54" i="33" s="1"/>
  <c r="CA54" i="33" s="1"/>
  <c r="CW54" i="33" s="1"/>
  <c r="ES55" i="33"/>
  <c r="QS54" i="33"/>
  <c r="OE54" i="33"/>
  <c r="JY54" i="33"/>
  <c r="LD54" i="33"/>
  <c r="KH54" i="33" s="1"/>
  <c r="MS54" i="33"/>
  <c r="GU54" i="33"/>
  <c r="HQ54" i="33" s="1"/>
  <c r="IU54" i="33"/>
  <c r="MP54" i="33"/>
  <c r="KO53" i="33"/>
  <c r="KA54" i="33"/>
  <c r="IO54" i="33"/>
  <c r="GE53" i="33"/>
  <c r="KK53" i="33"/>
  <c r="JG54" i="33"/>
  <c r="MB54" i="33"/>
  <c r="FU54" i="33"/>
  <c r="OG54" i="33" s="1"/>
  <c r="HV53" i="33"/>
  <c r="GI53" i="33"/>
  <c r="OU53" i="33" s="1"/>
  <c r="LE53" i="33"/>
  <c r="LM55" i="33"/>
  <c r="GR54" i="33"/>
  <c r="HN54" i="33" s="1"/>
  <c r="DI54" i="33"/>
  <c r="FA54" i="33" s="1"/>
  <c r="CX55" i="33"/>
  <c r="CV55" i="33"/>
  <c r="CP54" i="33"/>
  <c r="CH55" i="33"/>
  <c r="CN54" i="33"/>
  <c r="CZ54" i="33"/>
  <c r="LF53" i="33"/>
  <c r="NI55" i="33"/>
  <c r="V54" i="33"/>
  <c r="IH54" i="33"/>
  <c r="IJ176" i="32"/>
  <c r="HZ176" i="32" s="1"/>
  <c r="IM175" i="32"/>
  <c r="IE175" i="32"/>
  <c r="IF175" i="32" s="1"/>
  <c r="II175" i="32" s="1"/>
  <c r="IK175" i="32"/>
  <c r="EL175" i="32"/>
  <c r="EI176" i="32"/>
  <c r="DY176" i="32" s="1"/>
  <c r="ED175" i="32"/>
  <c r="EE175" i="32" s="1"/>
  <c r="EH175" i="32" s="1"/>
  <c r="EJ175" i="32"/>
  <c r="HA175" i="32"/>
  <c r="HB175" i="32" s="1"/>
  <c r="HF176" i="32"/>
  <c r="GV176" i="32" s="1"/>
  <c r="HG175" i="32"/>
  <c r="HI175" i="32"/>
  <c r="HU176" i="32"/>
  <c r="HK176" i="32" s="1"/>
  <c r="HV175" i="32"/>
  <c r="HP175" i="32"/>
  <c r="HQ175" i="32" s="1"/>
  <c r="HT175" i="32" s="1"/>
  <c r="HX175" i="32"/>
  <c r="GL175" i="32"/>
  <c r="GM175" i="32" s="1"/>
  <c r="GT175" i="32"/>
  <c r="GQ176" i="32"/>
  <c r="GG176" i="32" s="1"/>
  <c r="GR175" i="32"/>
  <c r="EK174" i="32"/>
  <c r="AF51" i="32"/>
  <c r="Y51" i="32"/>
  <c r="GB176" i="32"/>
  <c r="FR176" i="32" s="1"/>
  <c r="FW175" i="32"/>
  <c r="FX175" i="32" s="1"/>
  <c r="GE175" i="32"/>
  <c r="GC175" i="32"/>
  <c r="IZ175" i="32"/>
  <c r="IY176" i="32"/>
  <c r="IO176" i="32" s="1"/>
  <c r="IT175" i="32"/>
  <c r="IU175" i="32" s="1"/>
  <c r="JB175" i="32"/>
  <c r="LV119" i="32"/>
  <c r="LL119" i="32" s="1"/>
  <c r="LW118" i="32"/>
  <c r="LQ118" i="32"/>
  <c r="LR118" i="32" s="1"/>
  <c r="FO174" i="32"/>
  <c r="FN175" i="32"/>
  <c r="FM176" i="32"/>
  <c r="FC176" i="32" s="1"/>
  <c r="FP175" i="32"/>
  <c r="FH175" i="32"/>
  <c r="FI175" i="32" s="1"/>
  <c r="DO175" i="32"/>
  <c r="DP175" i="32" s="1"/>
  <c r="DS175" i="32" s="1"/>
  <c r="DT176" i="32"/>
  <c r="DJ176" i="32" s="1"/>
  <c r="DW175" i="32"/>
  <c r="DU175" i="32"/>
  <c r="EZ174" i="32"/>
  <c r="EX176" i="32"/>
  <c r="EN176" i="32" s="1"/>
  <c r="ES175" i="32"/>
  <c r="ET175" i="32" s="1"/>
  <c r="EW175" i="32" s="1"/>
  <c r="EY175" i="32"/>
  <c r="FA175" i="32"/>
  <c r="KS118" i="32"/>
  <c r="KR119" i="32"/>
  <c r="KH119" i="32" s="1"/>
  <c r="KM118" i="32"/>
  <c r="KN118" i="32" s="1"/>
  <c r="BX175" i="32"/>
  <c r="BY176" i="32"/>
  <c r="BR176" i="32" s="1"/>
  <c r="BS176" i="32" s="1"/>
  <c r="BT176" i="32" s="1"/>
  <c r="BU176" i="32" s="1"/>
  <c r="IL174" i="32"/>
  <c r="HW174" i="32"/>
  <c r="BN174" i="32"/>
  <c r="LG119" i="32"/>
  <c r="KW119" i="32" s="1"/>
  <c r="LH118" i="32"/>
  <c r="LB118" i="32"/>
  <c r="LC118" i="32" s="1"/>
  <c r="BO175" i="32"/>
  <c r="BL176" i="32"/>
  <c r="BB176" i="32" s="1"/>
  <c r="BI175" i="32"/>
  <c r="BG175" i="32"/>
  <c r="BH175" i="32" s="1"/>
  <c r="BJ176" i="32" s="1"/>
  <c r="BM175" i="32"/>
  <c r="AU176" i="32"/>
  <c r="AN176" i="32" s="1"/>
  <c r="AO176" i="32" s="1"/>
  <c r="AP176" i="32" s="1"/>
  <c r="AQ176" i="32" s="1"/>
  <c r="AV175" i="32"/>
  <c r="DG174" i="32"/>
  <c r="CC175" i="32"/>
  <c r="KD118" i="32"/>
  <c r="KC119" i="32"/>
  <c r="JS119" i="32" s="1"/>
  <c r="JX118" i="32"/>
  <c r="JY118" i="32" s="1"/>
  <c r="JL119" i="32"/>
  <c r="JE119" i="32" s="1"/>
  <c r="JF119" i="32" s="1"/>
  <c r="JG119" i="32" s="1"/>
  <c r="JK118" i="32"/>
  <c r="JM118" i="32"/>
  <c r="CK175" i="32"/>
  <c r="CL175" i="32" s="1"/>
  <c r="CO175" i="32" s="1"/>
  <c r="CQ175" i="32"/>
  <c r="CP176" i="32"/>
  <c r="CF176" i="32" s="1"/>
  <c r="CS175" i="32"/>
  <c r="CZ175" i="32"/>
  <c r="DA175" i="32" s="1"/>
  <c r="DD175" i="32" s="1"/>
  <c r="DF175" i="32"/>
  <c r="DH175" i="32"/>
  <c r="DE176" i="32"/>
  <c r="CU176" i="32" s="1"/>
  <c r="DV174" i="32"/>
  <c r="CR174" i="32"/>
  <c r="NU54" i="33" l="1"/>
  <c r="OQ53" i="33"/>
  <c r="GB54" i="33"/>
  <c r="QC54" i="33"/>
  <c r="PG54" i="33" s="1"/>
  <c r="LW55" i="33"/>
  <c r="MQ54" i="33"/>
  <c r="KQ55" i="33"/>
  <c r="KI53" i="33"/>
  <c r="RE53" i="33"/>
  <c r="GD53" i="33"/>
  <c r="KJ53" i="33"/>
  <c r="JB55" i="33"/>
  <c r="JJ54" i="33"/>
  <c r="JQ54" i="33"/>
  <c r="JT54" i="33"/>
  <c r="JP55" i="33"/>
  <c r="JH54" i="33"/>
  <c r="JR55" i="33"/>
  <c r="NK55" i="33"/>
  <c r="QU54" i="33"/>
  <c r="RI53" i="33"/>
  <c r="NY54" i="33"/>
  <c r="GK55" i="33"/>
  <c r="OW55" i="33" s="1"/>
  <c r="GC53" i="33"/>
  <c r="PZ54" i="33"/>
  <c r="PD54" i="33" s="1"/>
  <c r="LT55" i="33"/>
  <c r="GS54" i="33"/>
  <c r="LU55" i="33" s="1"/>
  <c r="DV54" i="33"/>
  <c r="FN54" i="33" s="1"/>
  <c r="DR55" i="33"/>
  <c r="FJ55" i="33" s="1"/>
  <c r="DJ54" i="33"/>
  <c r="FB54" i="33" s="1"/>
  <c r="DT55" i="33"/>
  <c r="FL55" i="33" s="1"/>
  <c r="DD55" i="33"/>
  <c r="EV55" i="33" s="1"/>
  <c r="DS54" i="33"/>
  <c r="FK54" i="33" s="1"/>
  <c r="DL54" i="33"/>
  <c r="FD54" i="33" s="1"/>
  <c r="CQ54" i="33"/>
  <c r="U55" i="33"/>
  <c r="AQ55" i="33" s="1"/>
  <c r="IG55" i="33"/>
  <c r="AR54" i="33"/>
  <c r="BN54" i="33" s="1"/>
  <c r="BC176" i="32"/>
  <c r="BD176" i="32" s="1"/>
  <c r="BE176" i="32" s="1"/>
  <c r="BF176" i="32" s="1"/>
  <c r="JH119" i="32"/>
  <c r="JQ119" i="32"/>
  <c r="DG175" i="32"/>
  <c r="AT176" i="32"/>
  <c r="AW177" i="32"/>
  <c r="AM177" i="32" s="1"/>
  <c r="AZ176" i="32"/>
  <c r="AR176" i="32"/>
  <c r="AS176" i="32" s="1"/>
  <c r="AU177" i="32" s="1"/>
  <c r="AX176" i="32"/>
  <c r="EZ175" i="32"/>
  <c r="CR175" i="32"/>
  <c r="LD118" i="32"/>
  <c r="LE119" i="32"/>
  <c r="KX119" i="32" s="1"/>
  <c r="KY119" i="32" s="1"/>
  <c r="KZ119" i="32" s="1"/>
  <c r="LF118" i="32"/>
  <c r="BK175" i="32"/>
  <c r="IL175" i="32"/>
  <c r="KO118" i="32"/>
  <c r="KP119" i="32"/>
  <c r="KI119" i="32" s="1"/>
  <c r="KJ119" i="32" s="1"/>
  <c r="KK119" i="32" s="1"/>
  <c r="KQ118" i="32"/>
  <c r="DQ175" i="32"/>
  <c r="DR176" i="32"/>
  <c r="DK176" i="32" s="1"/>
  <c r="DL176" i="32" s="1"/>
  <c r="DM176" i="32" s="1"/>
  <c r="DN176" i="32" s="1"/>
  <c r="IV175" i="32"/>
  <c r="IW176" i="32"/>
  <c r="IP176" i="32" s="1"/>
  <c r="IQ176" i="32" s="1"/>
  <c r="IR176" i="32" s="1"/>
  <c r="IS176" i="32" s="1"/>
  <c r="IX175" i="32"/>
  <c r="JP118" i="32"/>
  <c r="AY175" i="32"/>
  <c r="FJ175" i="32"/>
  <c r="FK176" i="32"/>
  <c r="FD176" i="32" s="1"/>
  <c r="FE176" i="32" s="1"/>
  <c r="FF176" i="32" s="1"/>
  <c r="FG176" i="32" s="1"/>
  <c r="FL175" i="32"/>
  <c r="AE52" i="32"/>
  <c r="Z51" i="32"/>
  <c r="AC51" i="32" s="1"/>
  <c r="AJ51" i="32"/>
  <c r="EK175" i="32"/>
  <c r="HR175" i="32"/>
  <c r="HS176" i="32"/>
  <c r="HL176" i="32" s="1"/>
  <c r="HM176" i="32" s="1"/>
  <c r="HN176" i="32" s="1"/>
  <c r="HO176" i="32" s="1"/>
  <c r="EF175" i="32"/>
  <c r="EG176" i="32"/>
  <c r="DZ176" i="32" s="1"/>
  <c r="EA176" i="32" s="1"/>
  <c r="EB176" i="32" s="1"/>
  <c r="EC176" i="32" s="1"/>
  <c r="IG175" i="32"/>
  <c r="IH176" i="32"/>
  <c r="IA176" i="32" s="1"/>
  <c r="IB176" i="32" s="1"/>
  <c r="IC176" i="32" s="1"/>
  <c r="ID176" i="32" s="1"/>
  <c r="DV175" i="32"/>
  <c r="CD176" i="32"/>
  <c r="CA177" i="32"/>
  <c r="BQ177" i="32" s="1"/>
  <c r="BV176" i="32"/>
  <c r="BW176" i="32" s="1"/>
  <c r="CB176" i="32"/>
  <c r="HW175" i="32"/>
  <c r="LS118" i="32"/>
  <c r="LT119" i="32"/>
  <c r="LM119" i="32" s="1"/>
  <c r="LN119" i="32" s="1"/>
  <c r="LO119" i="32" s="1"/>
  <c r="LU118" i="32"/>
  <c r="DB175" i="32"/>
  <c r="DC176" i="32"/>
  <c r="CV176" i="32" s="1"/>
  <c r="CW176" i="32" s="1"/>
  <c r="CX176" i="32" s="1"/>
  <c r="CY176" i="32" s="1"/>
  <c r="CM175" i="32"/>
  <c r="CN176" i="32"/>
  <c r="CG176" i="32" s="1"/>
  <c r="CH176" i="32" s="1"/>
  <c r="CI176" i="32" s="1"/>
  <c r="CJ176" i="32" s="1"/>
  <c r="JZ118" i="32"/>
  <c r="KA119" i="32"/>
  <c r="JT119" i="32" s="1"/>
  <c r="JU119" i="32" s="1"/>
  <c r="JV119" i="32" s="1"/>
  <c r="KB118" i="32"/>
  <c r="EU175" i="32"/>
  <c r="EV176" i="32"/>
  <c r="EO176" i="32" s="1"/>
  <c r="EP176" i="32" s="1"/>
  <c r="EQ176" i="32" s="1"/>
  <c r="ER176" i="32" s="1"/>
  <c r="FZ176" i="32"/>
  <c r="FS176" i="32" s="1"/>
  <c r="FT176" i="32" s="1"/>
  <c r="FU176" i="32" s="1"/>
  <c r="FV176" i="32" s="1"/>
  <c r="FY175" i="32"/>
  <c r="GA175" i="32"/>
  <c r="GO176" i="32"/>
  <c r="GH176" i="32" s="1"/>
  <c r="GI176" i="32" s="1"/>
  <c r="GJ176" i="32" s="1"/>
  <c r="GK176" i="32" s="1"/>
  <c r="GN175" i="32"/>
  <c r="GP175" i="32"/>
  <c r="HD176" i="32"/>
  <c r="GW176" i="32" s="1"/>
  <c r="GX176" i="32" s="1"/>
  <c r="GY176" i="32" s="1"/>
  <c r="GZ176" i="32" s="1"/>
  <c r="HC175" i="32"/>
  <c r="HE175" i="32"/>
  <c r="ED54" i="33" l="1"/>
  <c r="AG54" i="33"/>
  <c r="BC54" i="33" s="1"/>
  <c r="BY54" i="33" s="1"/>
  <c r="CU54" i="33" s="1"/>
  <c r="EG54" i="33"/>
  <c r="IS54" i="33"/>
  <c r="RC53" i="33"/>
  <c r="OO53" i="33"/>
  <c r="RB54" i="33"/>
  <c r="ON54" i="33"/>
  <c r="RD53" i="33"/>
  <c r="OP53" i="33"/>
  <c r="NR55" i="33"/>
  <c r="LA54" i="33"/>
  <c r="NA54" i="33"/>
  <c r="MZ55" i="33"/>
  <c r="ND54" i="33"/>
  <c r="ML55" i="33"/>
  <c r="HD55" i="33"/>
  <c r="HZ55" i="33" s="1"/>
  <c r="MT54" i="33"/>
  <c r="MR54" i="33"/>
  <c r="KX54" i="33"/>
  <c r="NT54" i="33"/>
  <c r="NB55" i="33"/>
  <c r="JK54" i="33"/>
  <c r="II55" i="33"/>
  <c r="W55" i="33"/>
  <c r="AS55" i="33" s="1"/>
  <c r="BO55" i="33" s="1"/>
  <c r="CK55" i="33" s="1"/>
  <c r="DG55" i="33" s="1"/>
  <c r="EY55" i="33" s="1"/>
  <c r="OA56" i="33"/>
  <c r="IW54" i="33"/>
  <c r="AK54" i="33"/>
  <c r="BG54" i="33" s="1"/>
  <c r="CC54" i="33" s="1"/>
  <c r="CY54" i="33" s="1"/>
  <c r="RK55" i="33"/>
  <c r="NS54" i="33"/>
  <c r="HF54" i="33"/>
  <c r="QN54" i="33" s="1"/>
  <c r="PR54" i="33" s="1"/>
  <c r="HC54" i="33"/>
  <c r="QK54" i="33" s="1"/>
  <c r="PO54" i="33" s="1"/>
  <c r="GT54" i="33"/>
  <c r="HP54" i="33" s="1"/>
  <c r="HB55" i="33"/>
  <c r="MD56" i="33" s="1"/>
  <c r="HO54" i="33"/>
  <c r="QA54" i="33"/>
  <c r="PE54" i="33" s="1"/>
  <c r="GV54" i="33"/>
  <c r="HR54" i="33" s="1"/>
  <c r="GN55" i="33"/>
  <c r="PV55" i="33" s="1"/>
  <c r="OZ55" i="33" s="1"/>
  <c r="DM54" i="33"/>
  <c r="FE54" i="33" s="1"/>
  <c r="CJ54" i="33"/>
  <c r="BM55" i="33"/>
  <c r="AN177" i="32"/>
  <c r="AO177" i="32" s="1"/>
  <c r="AP177" i="32" s="1"/>
  <c r="AQ177" i="32" s="1"/>
  <c r="AV176" i="32"/>
  <c r="AY176" i="32" s="1"/>
  <c r="BM176" i="32"/>
  <c r="BL177" i="32"/>
  <c r="BB177" i="32" s="1"/>
  <c r="BI176" i="32"/>
  <c r="BG176" i="32"/>
  <c r="BH176" i="32" s="1"/>
  <c r="BJ177" i="32" s="1"/>
  <c r="BO176" i="32"/>
  <c r="GQ177" i="32"/>
  <c r="GG177" i="32" s="1"/>
  <c r="GL176" i="32"/>
  <c r="GM176" i="32" s="1"/>
  <c r="GP176" i="32" s="1"/>
  <c r="GT176" i="32"/>
  <c r="GR176" i="32"/>
  <c r="CP177" i="32"/>
  <c r="CF177" i="32" s="1"/>
  <c r="CQ176" i="32"/>
  <c r="CK176" i="32"/>
  <c r="CL176" i="32" s="1"/>
  <c r="CS176" i="32"/>
  <c r="GC176" i="32"/>
  <c r="FW176" i="32"/>
  <c r="FX176" i="32" s="1"/>
  <c r="GA176" i="32" s="1"/>
  <c r="GE176" i="32"/>
  <c r="GB177" i="32"/>
  <c r="FR177" i="32" s="1"/>
  <c r="LP119" i="32"/>
  <c r="LY119" i="32"/>
  <c r="HI176" i="32"/>
  <c r="HA176" i="32"/>
  <c r="HB176" i="32" s="1"/>
  <c r="HF177" i="32"/>
  <c r="GV177" i="32" s="1"/>
  <c r="HG176" i="32"/>
  <c r="ES176" i="32"/>
  <c r="ET176" i="32" s="1"/>
  <c r="EX177" i="32"/>
  <c r="EN177" i="32" s="1"/>
  <c r="EY176" i="32"/>
  <c r="FA176" i="32"/>
  <c r="JW119" i="32"/>
  <c r="KF119" i="32"/>
  <c r="DF176" i="32"/>
  <c r="CZ176" i="32"/>
  <c r="DA176" i="32" s="1"/>
  <c r="DH176" i="32"/>
  <c r="DE177" i="32"/>
  <c r="CU177" i="32" s="1"/>
  <c r="HH175" i="32"/>
  <c r="FH176" i="32"/>
  <c r="FI176" i="32" s="1"/>
  <c r="FL176" i="32" s="1"/>
  <c r="FP176" i="32"/>
  <c r="FM177" i="32"/>
  <c r="FC177" i="32" s="1"/>
  <c r="FN176" i="32"/>
  <c r="EJ176" i="32"/>
  <c r="EI177" i="32"/>
  <c r="DY177" i="32" s="1"/>
  <c r="ED176" i="32"/>
  <c r="EE176" i="32" s="1"/>
  <c r="EL176" i="32"/>
  <c r="JA175" i="32"/>
  <c r="LI118" i="32"/>
  <c r="DT177" i="32"/>
  <c r="DJ177" i="32" s="1"/>
  <c r="DU176" i="32"/>
  <c r="DW176" i="32"/>
  <c r="DO176" i="32"/>
  <c r="DP176" i="32" s="1"/>
  <c r="LX118" i="32"/>
  <c r="IZ176" i="32"/>
  <c r="IY177" i="32"/>
  <c r="IO177" i="32" s="1"/>
  <c r="IT176" i="32"/>
  <c r="IU176" i="32" s="1"/>
  <c r="IX176" i="32" s="1"/>
  <c r="JB176" i="32"/>
  <c r="KE118" i="32"/>
  <c r="LJ119" i="32"/>
  <c r="LA119" i="32"/>
  <c r="BX176" i="32"/>
  <c r="BY177" i="32"/>
  <c r="BR177" i="32" s="1"/>
  <c r="BS177" i="32" s="1"/>
  <c r="BT177" i="32" s="1"/>
  <c r="BU177" i="32" s="1"/>
  <c r="BZ176" i="32"/>
  <c r="AI51" i="32"/>
  <c r="KL119" i="32"/>
  <c r="KU119" i="32"/>
  <c r="KT118" i="32"/>
  <c r="GS175" i="32"/>
  <c r="IE176" i="32"/>
  <c r="IF176" i="32" s="1"/>
  <c r="IM176" i="32"/>
  <c r="IJ177" i="32"/>
  <c r="HZ177" i="32" s="1"/>
  <c r="IK176" i="32"/>
  <c r="HU177" i="32"/>
  <c r="HK177" i="32" s="1"/>
  <c r="HP176" i="32"/>
  <c r="HQ176" i="32" s="1"/>
  <c r="HV176" i="32"/>
  <c r="HX176" i="32"/>
  <c r="GD175" i="32"/>
  <c r="FO175" i="32"/>
  <c r="BN175" i="32"/>
  <c r="JN120" i="32"/>
  <c r="JD120" i="32" s="1"/>
  <c r="JI119" i="32"/>
  <c r="JJ119" i="32" s="1"/>
  <c r="JO119" i="32"/>
  <c r="ER54" i="33" l="1"/>
  <c r="DZ55" i="33"/>
  <c r="IQ54" i="33"/>
  <c r="IR54" i="33"/>
  <c r="EE54" i="33"/>
  <c r="EO54" i="33"/>
  <c r="AD55" i="33"/>
  <c r="AZ55" i="33" s="1"/>
  <c r="BV55" i="33" s="1"/>
  <c r="CR55" i="33" s="1"/>
  <c r="IP55" i="33"/>
  <c r="KE54" i="33"/>
  <c r="FY54" i="33"/>
  <c r="OK54" i="33" s="1"/>
  <c r="QL55" i="33"/>
  <c r="PP55" i="33" s="1"/>
  <c r="MF56" i="33"/>
  <c r="KB54" i="33"/>
  <c r="GQ55" i="33"/>
  <c r="LS56" i="33" s="1"/>
  <c r="MU54" i="33"/>
  <c r="FV54" i="33"/>
  <c r="AF54" i="33"/>
  <c r="BB54" i="33" s="1"/>
  <c r="BX54" i="33" s="1"/>
  <c r="CT54" i="33" s="1"/>
  <c r="MO55" i="33"/>
  <c r="JO54" i="33"/>
  <c r="JD54" i="33"/>
  <c r="JE55" i="33"/>
  <c r="AM56" i="33"/>
  <c r="BI56" i="33" s="1"/>
  <c r="CE56" i="33" s="1"/>
  <c r="DA56" i="33" s="1"/>
  <c r="IY56" i="33"/>
  <c r="MH55" i="33"/>
  <c r="DU54" i="33"/>
  <c r="FM54" i="33" s="1"/>
  <c r="JS54" i="33"/>
  <c r="AE54" i="33"/>
  <c r="BA54" i="33" s="1"/>
  <c r="BW54" i="33" s="1"/>
  <c r="CS54" i="33" s="1"/>
  <c r="IB54" i="33"/>
  <c r="LV55" i="33"/>
  <c r="HY54" i="33"/>
  <c r="HJ55" i="33"/>
  <c r="QJ55" i="33"/>
  <c r="PN55" i="33" s="1"/>
  <c r="QB54" i="33"/>
  <c r="PF54" i="33" s="1"/>
  <c r="ME55" i="33"/>
  <c r="HX55" i="33"/>
  <c r="KY54" i="33"/>
  <c r="LP56" i="33"/>
  <c r="GW54" i="33"/>
  <c r="QE54" i="33" s="1"/>
  <c r="PI54" i="33" s="1"/>
  <c r="DF54" i="33"/>
  <c r="EX54" i="33" s="1"/>
  <c r="DQ54" i="33"/>
  <c r="FI54" i="33" s="1"/>
  <c r="QD54" i="33"/>
  <c r="PH54" i="33" s="1"/>
  <c r="LX55" i="33"/>
  <c r="CI55" i="33"/>
  <c r="LL54" i="33"/>
  <c r="BK176" i="32"/>
  <c r="BN176" i="32" s="1"/>
  <c r="BC177" i="32"/>
  <c r="BD177" i="32" s="1"/>
  <c r="BE177" i="32" s="1"/>
  <c r="BF177" i="32" s="1"/>
  <c r="BG177" i="32" s="1"/>
  <c r="BH177" i="32" s="1"/>
  <c r="BJ178" i="32" s="1"/>
  <c r="JA176" i="32"/>
  <c r="KT55" i="33"/>
  <c r="HR176" i="32"/>
  <c r="HS177" i="32"/>
  <c r="HL177" i="32" s="1"/>
  <c r="HM177" i="32" s="1"/>
  <c r="HN177" i="32" s="1"/>
  <c r="HO177" i="32" s="1"/>
  <c r="HT176" i="32"/>
  <c r="AR177" i="32"/>
  <c r="AS177" i="32" s="1"/>
  <c r="AZ177" i="32"/>
  <c r="AW178" i="32"/>
  <c r="AM178" i="32" s="1"/>
  <c r="AT177" i="32"/>
  <c r="AX177" i="32"/>
  <c r="KM119" i="32"/>
  <c r="KN119" i="32" s="1"/>
  <c r="KR120" i="32"/>
  <c r="KH120" i="32" s="1"/>
  <c r="KS119" i="32"/>
  <c r="DQ176" i="32"/>
  <c r="DR177" i="32"/>
  <c r="DK177" i="32" s="1"/>
  <c r="DL177" i="32" s="1"/>
  <c r="DM177" i="32" s="1"/>
  <c r="DN177" i="32" s="1"/>
  <c r="DS176" i="32"/>
  <c r="HC176" i="32"/>
  <c r="HD177" i="32"/>
  <c r="GW177" i="32" s="1"/>
  <c r="GX177" i="32" s="1"/>
  <c r="GY177" i="32" s="1"/>
  <c r="GZ177" i="32" s="1"/>
  <c r="JL120" i="32"/>
  <c r="JE120" i="32" s="1"/>
  <c r="JF120" i="32" s="1"/>
  <c r="JG120" i="32" s="1"/>
  <c r="JK119" i="32"/>
  <c r="JM119" i="32"/>
  <c r="GD176" i="32"/>
  <c r="IH177" i="32"/>
  <c r="IA177" i="32" s="1"/>
  <c r="IB177" i="32" s="1"/>
  <c r="IC177" i="32" s="1"/>
  <c r="ID177" i="32" s="1"/>
  <c r="IG176" i="32"/>
  <c r="II176" i="32"/>
  <c r="AG52" i="32"/>
  <c r="AD51" i="32"/>
  <c r="LG120" i="32"/>
  <c r="KW120" i="32" s="1"/>
  <c r="LH119" i="32"/>
  <c r="LB119" i="32"/>
  <c r="LC119" i="32" s="1"/>
  <c r="FK177" i="32"/>
  <c r="FD177" i="32" s="1"/>
  <c r="FE177" i="32" s="1"/>
  <c r="FF177" i="32" s="1"/>
  <c r="FG177" i="32" s="1"/>
  <c r="FJ176" i="32"/>
  <c r="KC120" i="32"/>
  <c r="JS120" i="32" s="1"/>
  <c r="KD119" i="32"/>
  <c r="JX119" i="32"/>
  <c r="JY119" i="32" s="1"/>
  <c r="EV177" i="32"/>
  <c r="EO177" i="32" s="1"/>
  <c r="EP177" i="32" s="1"/>
  <c r="EQ177" i="32" s="1"/>
  <c r="ER177" i="32" s="1"/>
  <c r="EU176" i="32"/>
  <c r="EW176" i="32"/>
  <c r="CM176" i="32"/>
  <c r="CN177" i="32"/>
  <c r="CG177" i="32" s="1"/>
  <c r="CH177" i="32" s="1"/>
  <c r="CI177" i="32" s="1"/>
  <c r="CJ177" i="32" s="1"/>
  <c r="CO176" i="32"/>
  <c r="FO176" i="32"/>
  <c r="CC176" i="32"/>
  <c r="IV176" i="32"/>
  <c r="IW177" i="32"/>
  <c r="IP177" i="32" s="1"/>
  <c r="IQ177" i="32" s="1"/>
  <c r="IR177" i="32" s="1"/>
  <c r="IS177" i="32" s="1"/>
  <c r="DB176" i="32"/>
  <c r="DC177" i="32"/>
  <c r="CV177" i="32" s="1"/>
  <c r="CW177" i="32" s="1"/>
  <c r="CX177" i="32" s="1"/>
  <c r="CY177" i="32" s="1"/>
  <c r="DD176" i="32"/>
  <c r="FY176" i="32"/>
  <c r="FZ177" i="32"/>
  <c r="FS177" i="32" s="1"/>
  <c r="FT177" i="32" s="1"/>
  <c r="FU177" i="32" s="1"/>
  <c r="FV177" i="32" s="1"/>
  <c r="GO177" i="32"/>
  <c r="GH177" i="32" s="1"/>
  <c r="GI177" i="32" s="1"/>
  <c r="GJ177" i="32" s="1"/>
  <c r="GK177" i="32" s="1"/>
  <c r="GN176" i="32"/>
  <c r="CA178" i="32"/>
  <c r="BQ178" i="32" s="1"/>
  <c r="BV177" i="32"/>
  <c r="BW177" i="32" s="1"/>
  <c r="CD177" i="32"/>
  <c r="CB177" i="32"/>
  <c r="LJ55" i="33"/>
  <c r="GS176" i="32"/>
  <c r="LI54" i="33"/>
  <c r="EF176" i="32"/>
  <c r="EG177" i="32"/>
  <c r="DZ177" i="32" s="1"/>
  <c r="EA177" i="32" s="1"/>
  <c r="EB177" i="32" s="1"/>
  <c r="EC177" i="32" s="1"/>
  <c r="EH176" i="32"/>
  <c r="HE176" i="32"/>
  <c r="LQ119" i="32"/>
  <c r="LR119" i="32" s="1"/>
  <c r="LW119" i="32"/>
  <c r="LV120" i="32"/>
  <c r="LL120" i="32" s="1"/>
  <c r="EN55" i="33" l="1"/>
  <c r="EP55" i="33"/>
  <c r="EI54" i="33"/>
  <c r="EH54" i="33"/>
  <c r="EF54" i="33"/>
  <c r="QV54" i="33"/>
  <c r="OH54" i="33"/>
  <c r="NL55" i="33"/>
  <c r="X55" i="33" s="1"/>
  <c r="AT55" i="33" s="1"/>
  <c r="QY54" i="33"/>
  <c r="NO55" i="33"/>
  <c r="HM55" i="33"/>
  <c r="PY55" i="33"/>
  <c r="PC55" i="33" s="1"/>
  <c r="KW55" i="33" s="1"/>
  <c r="NC54" i="33"/>
  <c r="MN54" i="33"/>
  <c r="MY54" i="33"/>
  <c r="KC54" i="33"/>
  <c r="GH55" i="33"/>
  <c r="KN55" i="33"/>
  <c r="GJ54" i="33"/>
  <c r="KP54" i="33"/>
  <c r="GG54" i="33"/>
  <c r="OS54" i="33" s="1"/>
  <c r="KM54" i="33"/>
  <c r="FR55" i="33"/>
  <c r="OD55" i="33" s="1"/>
  <c r="JX55" i="33"/>
  <c r="JU56" i="33"/>
  <c r="JN54" i="33"/>
  <c r="JL55" i="33"/>
  <c r="JC55" i="33"/>
  <c r="JM54" i="33"/>
  <c r="LH55" i="33"/>
  <c r="HE54" i="33"/>
  <c r="FW54" i="33"/>
  <c r="OI54" i="33" s="1"/>
  <c r="KZ54" i="33"/>
  <c r="LY55" i="33"/>
  <c r="GP54" i="33"/>
  <c r="LR55" i="33" s="1"/>
  <c r="LB54" i="33"/>
  <c r="HS54" i="33"/>
  <c r="DP54" i="33"/>
  <c r="FH54" i="33" s="1"/>
  <c r="DW56" i="33"/>
  <c r="FO56" i="33" s="1"/>
  <c r="DN55" i="33"/>
  <c r="FF55" i="33" s="1"/>
  <c r="DO54" i="33"/>
  <c r="FG54" i="33" s="1"/>
  <c r="HA54" i="33"/>
  <c r="QI54" i="33" s="1"/>
  <c r="PM54" i="33" s="1"/>
  <c r="DE55" i="33"/>
  <c r="EW55" i="33" s="1"/>
  <c r="BO177" i="32"/>
  <c r="BI177" i="32"/>
  <c r="BM177" i="32"/>
  <c r="BL178" i="32"/>
  <c r="BB178" i="32" s="1"/>
  <c r="BC178" i="32" s="1"/>
  <c r="BD178" i="32" s="1"/>
  <c r="BE178" i="32" s="1"/>
  <c r="BF178" i="32" s="1"/>
  <c r="CZ177" i="32"/>
  <c r="DA177" i="32" s="1"/>
  <c r="DD177" i="32" s="1"/>
  <c r="DE178" i="32"/>
  <c r="CU178" i="32" s="1"/>
  <c r="DF177" i="32"/>
  <c r="DH177" i="32"/>
  <c r="FW177" i="32"/>
  <c r="FX177" i="32" s="1"/>
  <c r="GE177" i="32"/>
  <c r="GB178" i="32"/>
  <c r="FR178" i="32" s="1"/>
  <c r="GC177" i="32"/>
  <c r="ED177" i="32"/>
  <c r="EE177" i="32" s="1"/>
  <c r="EH177" i="32" s="1"/>
  <c r="EL177" i="32"/>
  <c r="EI178" i="32"/>
  <c r="DY178" i="32" s="1"/>
  <c r="EJ177" i="32"/>
  <c r="EX178" i="32"/>
  <c r="EN178" i="32" s="1"/>
  <c r="FA177" i="32"/>
  <c r="EY177" i="32"/>
  <c r="ES177" i="32"/>
  <c r="ET177" i="32" s="1"/>
  <c r="EW177" i="32" s="1"/>
  <c r="HH176" i="32"/>
  <c r="EK176" i="32"/>
  <c r="IY178" i="32"/>
  <c r="IO178" i="32" s="1"/>
  <c r="IZ177" i="32"/>
  <c r="IT177" i="32"/>
  <c r="IU177" i="32" s="1"/>
  <c r="JB177" i="32"/>
  <c r="DG176" i="32"/>
  <c r="JZ119" i="32"/>
  <c r="KA120" i="32"/>
  <c r="JT120" i="32" s="1"/>
  <c r="JU120" i="32" s="1"/>
  <c r="JV120" i="32" s="1"/>
  <c r="KB119" i="32"/>
  <c r="AA52" i="32"/>
  <c r="S52" i="32"/>
  <c r="T52" i="32" s="1"/>
  <c r="IL176" i="32"/>
  <c r="JP119" i="32"/>
  <c r="HW176" i="32"/>
  <c r="FH177" i="32"/>
  <c r="FI177" i="32" s="1"/>
  <c r="FM178" i="32"/>
  <c r="FC178" i="32" s="1"/>
  <c r="FP177" i="32"/>
  <c r="FN177" i="32"/>
  <c r="DO177" i="32"/>
  <c r="DP177" i="32" s="1"/>
  <c r="DT178" i="32"/>
  <c r="DJ178" i="32" s="1"/>
  <c r="DW177" i="32"/>
  <c r="DU177" i="32"/>
  <c r="BX177" i="32"/>
  <c r="BY178" i="32"/>
  <c r="BR178" i="32" s="1"/>
  <c r="BS178" i="32" s="1"/>
  <c r="BT178" i="32" s="1"/>
  <c r="BU178" i="32" s="1"/>
  <c r="BZ177" i="32"/>
  <c r="LC54" i="33"/>
  <c r="EZ176" i="32"/>
  <c r="DV176" i="32"/>
  <c r="KP120" i="32"/>
  <c r="KI120" i="32" s="1"/>
  <c r="KJ120" i="32" s="1"/>
  <c r="KK120" i="32" s="1"/>
  <c r="KO119" i="32"/>
  <c r="KQ119" i="32"/>
  <c r="LS119" i="32"/>
  <c r="LT120" i="32"/>
  <c r="LM120" i="32" s="1"/>
  <c r="LN120" i="32" s="1"/>
  <c r="LO120" i="32" s="1"/>
  <c r="LU119" i="32"/>
  <c r="IK177" i="32"/>
  <c r="IE177" i="32"/>
  <c r="IF177" i="32" s="1"/>
  <c r="IM177" i="32"/>
  <c r="IJ178" i="32"/>
  <c r="HZ178" i="32" s="1"/>
  <c r="CR176" i="32"/>
  <c r="AU178" i="32"/>
  <c r="AN178" i="32" s="1"/>
  <c r="AO178" i="32" s="1"/>
  <c r="AP178" i="32" s="1"/>
  <c r="AQ178" i="32" s="1"/>
  <c r="AV177" i="32"/>
  <c r="BK177" i="32"/>
  <c r="GQ178" i="32"/>
  <c r="GG178" i="32" s="1"/>
  <c r="GL177" i="32"/>
  <c r="GM177" i="32" s="1"/>
  <c r="GT177" i="32"/>
  <c r="GR177" i="32"/>
  <c r="CP178" i="32"/>
  <c r="CF178" i="32" s="1"/>
  <c r="CQ177" i="32"/>
  <c r="CK177" i="32"/>
  <c r="CL177" i="32" s="1"/>
  <c r="CS177" i="32"/>
  <c r="HF178" i="32"/>
  <c r="GV178" i="32" s="1"/>
  <c r="HI177" i="32"/>
  <c r="HA177" i="32"/>
  <c r="HB177" i="32" s="1"/>
  <c r="HE177" i="32" s="1"/>
  <c r="HG177" i="32"/>
  <c r="JQ120" i="32"/>
  <c r="JH120" i="32"/>
  <c r="LD119" i="32"/>
  <c r="LE120" i="32"/>
  <c r="KX120" i="32" s="1"/>
  <c r="KY120" i="32" s="1"/>
  <c r="KZ120" i="32" s="1"/>
  <c r="LF119" i="32"/>
  <c r="HV177" i="32"/>
  <c r="HP177" i="32"/>
  <c r="HQ177" i="32" s="1"/>
  <c r="HU178" i="32"/>
  <c r="HK178" i="32" s="1"/>
  <c r="HX177" i="32"/>
  <c r="EM54" i="33" l="1"/>
  <c r="EC55" i="33"/>
  <c r="IJ55" i="33"/>
  <c r="RH55" i="33"/>
  <c r="OT55" i="33"/>
  <c r="RJ54" i="33"/>
  <c r="OV54" i="33"/>
  <c r="RG54" i="33"/>
  <c r="IM55" i="33"/>
  <c r="AA55" i="33"/>
  <c r="AW55" i="33" s="1"/>
  <c r="BS55" i="33" s="1"/>
  <c r="CO55" i="33" s="1"/>
  <c r="JI55" i="33" s="1"/>
  <c r="MV55" i="33"/>
  <c r="KF54" i="33"/>
  <c r="NE56" i="33"/>
  <c r="MM55" i="33"/>
  <c r="MX54" i="33"/>
  <c r="GY54" i="33"/>
  <c r="MA55" i="33" s="1"/>
  <c r="QR55" i="33"/>
  <c r="NZ55" i="33"/>
  <c r="GA54" i="33"/>
  <c r="KG54" i="33"/>
  <c r="FU55" i="33"/>
  <c r="KA55" i="33"/>
  <c r="GF55" i="33"/>
  <c r="KL55" i="33"/>
  <c r="FX54" i="33"/>
  <c r="KD54" i="33"/>
  <c r="MW54" i="33"/>
  <c r="NM55" i="33"/>
  <c r="HG56" i="33"/>
  <c r="MI57" i="33" s="1"/>
  <c r="PX54" i="33"/>
  <c r="PB54" i="33" s="1"/>
  <c r="QM54" i="33"/>
  <c r="PQ54" i="33" s="1"/>
  <c r="MG55" i="33"/>
  <c r="IA54" i="33"/>
  <c r="FZ54" i="33"/>
  <c r="QW54" i="33"/>
  <c r="HL54" i="33"/>
  <c r="GZ54" i="33"/>
  <c r="HV54" i="33" s="1"/>
  <c r="GO55" i="33"/>
  <c r="LQ56" i="33" s="1"/>
  <c r="MC55" i="33"/>
  <c r="GX55" i="33"/>
  <c r="HT55" i="33" s="1"/>
  <c r="HW54" i="33"/>
  <c r="BP55" i="33"/>
  <c r="NX56" i="33"/>
  <c r="NH56" i="33"/>
  <c r="NW55" i="33"/>
  <c r="U52" i="32"/>
  <c r="V52" i="32" s="1"/>
  <c r="AB52" i="32" s="1"/>
  <c r="HH177" i="32"/>
  <c r="KL120" i="32"/>
  <c r="KU120" i="32"/>
  <c r="LP120" i="32"/>
  <c r="LY120" i="32"/>
  <c r="LJ120" i="32"/>
  <c r="LA120" i="32"/>
  <c r="AZ178" i="32"/>
  <c r="AR178" i="32"/>
  <c r="AS178" i="32" s="1"/>
  <c r="AU179" i="32" s="1"/>
  <c r="AW179" i="32"/>
  <c r="AM179" i="32" s="1"/>
  <c r="AT178" i="32"/>
  <c r="AX178" i="32"/>
  <c r="JN121" i="32"/>
  <c r="JD121" i="32" s="1"/>
  <c r="JI120" i="32"/>
  <c r="JJ120" i="32" s="1"/>
  <c r="JO120" i="32"/>
  <c r="AY177" i="32"/>
  <c r="LX119" i="32"/>
  <c r="LG54" i="33"/>
  <c r="EU177" i="32"/>
  <c r="EV178" i="32"/>
  <c r="EO178" i="32" s="1"/>
  <c r="EP178" i="32" s="1"/>
  <c r="EQ178" i="32" s="1"/>
  <c r="ER178" i="32" s="1"/>
  <c r="HR177" i="32"/>
  <c r="HS178" i="32"/>
  <c r="HL178" i="32" s="1"/>
  <c r="HM178" i="32" s="1"/>
  <c r="HN178" i="32" s="1"/>
  <c r="HO178" i="32" s="1"/>
  <c r="GN177" i="32"/>
  <c r="GO178" i="32"/>
  <c r="GH178" i="32" s="1"/>
  <c r="GI178" i="32" s="1"/>
  <c r="GJ178" i="32" s="1"/>
  <c r="GK178" i="32" s="1"/>
  <c r="GP177" i="32"/>
  <c r="JW120" i="32"/>
  <c r="KF120" i="32"/>
  <c r="DQ177" i="32"/>
  <c r="DR178" i="32"/>
  <c r="DK178" i="32" s="1"/>
  <c r="DL178" i="32" s="1"/>
  <c r="DM178" i="32" s="1"/>
  <c r="DN178" i="32" s="1"/>
  <c r="HT177" i="32"/>
  <c r="KE119" i="32"/>
  <c r="IV177" i="32"/>
  <c r="IW178" i="32"/>
  <c r="IP178" i="32" s="1"/>
  <c r="IQ178" i="32" s="1"/>
  <c r="IR178" i="32" s="1"/>
  <c r="IS178" i="32" s="1"/>
  <c r="IX177" i="32"/>
  <c r="BG178" i="32"/>
  <c r="BH178" i="32" s="1"/>
  <c r="BJ179" i="32" s="1"/>
  <c r="BM178" i="32"/>
  <c r="BO178" i="32"/>
  <c r="BL179" i="32"/>
  <c r="BB179" i="32" s="1"/>
  <c r="BI178" i="32"/>
  <c r="IH178" i="32"/>
  <c r="IA178" i="32" s="1"/>
  <c r="IB178" i="32" s="1"/>
  <c r="IC178" i="32" s="1"/>
  <c r="ID178" i="32" s="1"/>
  <c r="IG177" i="32"/>
  <c r="EZ177" i="32"/>
  <c r="FK178" i="32"/>
  <c r="FD178" i="32" s="1"/>
  <c r="FE178" i="32" s="1"/>
  <c r="FF178" i="32" s="1"/>
  <c r="FG178" i="32" s="1"/>
  <c r="FJ177" i="32"/>
  <c r="FL177" i="32"/>
  <c r="II177" i="32"/>
  <c r="DG177" i="32"/>
  <c r="LI119" i="32"/>
  <c r="HC177" i="32"/>
  <c r="HD178" i="32"/>
  <c r="GW178" i="32" s="1"/>
  <c r="GX178" i="32" s="1"/>
  <c r="GY178" i="32" s="1"/>
  <c r="GZ178" i="32" s="1"/>
  <c r="CM177" i="32"/>
  <c r="CN178" i="32"/>
  <c r="CG178" i="32" s="1"/>
  <c r="CH178" i="32" s="1"/>
  <c r="CI178" i="32" s="1"/>
  <c r="CJ178" i="32" s="1"/>
  <c r="BN177" i="32"/>
  <c r="CO177" i="32"/>
  <c r="BV178" i="32"/>
  <c r="BW178" i="32" s="1"/>
  <c r="BZ178" i="32" s="1"/>
  <c r="CB178" i="32"/>
  <c r="CA179" i="32"/>
  <c r="BQ179" i="32" s="1"/>
  <c r="CD178" i="32"/>
  <c r="KT119" i="32"/>
  <c r="DS177" i="32"/>
  <c r="CC177" i="32"/>
  <c r="EK177" i="32"/>
  <c r="EF177" i="32"/>
  <c r="EG178" i="32"/>
  <c r="DZ178" i="32" s="1"/>
  <c r="EA178" i="32" s="1"/>
  <c r="EB178" i="32" s="1"/>
  <c r="EC178" i="32" s="1"/>
  <c r="FY177" i="32"/>
  <c r="FZ178" i="32"/>
  <c r="FS178" i="32" s="1"/>
  <c r="FT178" i="32" s="1"/>
  <c r="FU178" i="32" s="1"/>
  <c r="FV178" i="32" s="1"/>
  <c r="GA177" i="32"/>
  <c r="DB177" i="32"/>
  <c r="DC178" i="32"/>
  <c r="CV178" i="32" s="1"/>
  <c r="CW178" i="32" s="1"/>
  <c r="CX178" i="32" s="1"/>
  <c r="CY178" i="32" s="1"/>
  <c r="DK55" i="33" l="1"/>
  <c r="FC55" i="33" s="1"/>
  <c r="GU55" i="33" s="1"/>
  <c r="HQ55" i="33" s="1"/>
  <c r="IK55" i="33"/>
  <c r="EQ54" i="33"/>
  <c r="EB54" i="33"/>
  <c r="IX55" i="33"/>
  <c r="QZ54" i="33"/>
  <c r="OL54" i="33"/>
  <c r="NV56" i="33"/>
  <c r="OR55" i="33"/>
  <c r="RA54" i="33"/>
  <c r="OM54" i="33"/>
  <c r="QX54" i="33"/>
  <c r="OJ54" i="33"/>
  <c r="QU55" i="33"/>
  <c r="OG55" i="33"/>
  <c r="HU54" i="33"/>
  <c r="QG54" i="33"/>
  <c r="PK54" i="33" s="1"/>
  <c r="AL55" i="33"/>
  <c r="BH55" i="33" s="1"/>
  <c r="NN55" i="33"/>
  <c r="GE54" i="33"/>
  <c r="KK54" i="33"/>
  <c r="RF55" i="33"/>
  <c r="IC56" i="33"/>
  <c r="Y55" i="33"/>
  <c r="AU55" i="33" s="1"/>
  <c r="BQ55" i="33" s="1"/>
  <c r="KV54" i="33"/>
  <c r="QO56" i="33"/>
  <c r="PS56" i="33" s="1"/>
  <c r="NP55" i="33"/>
  <c r="LK54" i="33"/>
  <c r="QF55" i="33"/>
  <c r="PJ55" i="33" s="1"/>
  <c r="PW55" i="33"/>
  <c r="PA55" i="33" s="1"/>
  <c r="HK55" i="33"/>
  <c r="MB55" i="33"/>
  <c r="QH54" i="33"/>
  <c r="PL54" i="33" s="1"/>
  <c r="LZ56" i="33"/>
  <c r="CL55" i="33"/>
  <c r="AJ56" i="33"/>
  <c r="IV56" i="33"/>
  <c r="T56" i="33"/>
  <c r="IF56" i="33"/>
  <c r="NQ55" i="33"/>
  <c r="NK56" i="33"/>
  <c r="IU55" i="33"/>
  <c r="AI55" i="33"/>
  <c r="W52" i="32"/>
  <c r="AK52" i="32" s="1"/>
  <c r="BK178" i="32"/>
  <c r="BN178" i="32" s="1"/>
  <c r="AV178" i="32"/>
  <c r="AY178" i="32" s="1"/>
  <c r="BC179" i="32"/>
  <c r="BD179" i="32" s="1"/>
  <c r="BE179" i="32" s="1"/>
  <c r="BF179" i="32" s="1"/>
  <c r="AN179" i="32"/>
  <c r="AO179" i="32" s="1"/>
  <c r="AP179" i="32" s="1"/>
  <c r="AQ179" i="32" s="1"/>
  <c r="FH178" i="32"/>
  <c r="FI178" i="32" s="1"/>
  <c r="FL178" i="32" s="1"/>
  <c r="FM179" i="32"/>
  <c r="FC179" i="32" s="1"/>
  <c r="FP178" i="32"/>
  <c r="FN178" i="32"/>
  <c r="EJ178" i="32"/>
  <c r="EI179" i="32"/>
  <c r="DY179" i="32" s="1"/>
  <c r="ED178" i="32"/>
  <c r="EE178" i="32" s="1"/>
  <c r="EL178" i="32"/>
  <c r="IM178" i="32"/>
  <c r="IK178" i="32"/>
  <c r="IJ179" i="32"/>
  <c r="HZ179" i="32" s="1"/>
  <c r="IE178" i="32"/>
  <c r="IF178" i="32" s="1"/>
  <c r="II178" i="32" s="1"/>
  <c r="DW178" i="32"/>
  <c r="DT179" i="32"/>
  <c r="DJ179" i="32" s="1"/>
  <c r="DU178" i="32"/>
  <c r="DO178" i="32"/>
  <c r="DP178" i="32" s="1"/>
  <c r="DS178" i="32" s="1"/>
  <c r="HF179" i="32"/>
  <c r="GV179" i="32" s="1"/>
  <c r="HA178" i="32"/>
  <c r="HB178" i="32" s="1"/>
  <c r="HG178" i="32"/>
  <c r="HI178" i="32"/>
  <c r="HX178" i="32"/>
  <c r="HU179" i="32"/>
  <c r="HK179" i="32" s="1"/>
  <c r="HP178" i="32"/>
  <c r="HQ178" i="32" s="1"/>
  <c r="HT178" i="32" s="1"/>
  <c r="HV178" i="32"/>
  <c r="FW178" i="32"/>
  <c r="FX178" i="32" s="1"/>
  <c r="GA178" i="32" s="1"/>
  <c r="GC178" i="32"/>
  <c r="GE178" i="32"/>
  <c r="GB179" i="32"/>
  <c r="FR179" i="32" s="1"/>
  <c r="DF178" i="32"/>
  <c r="DE179" i="32"/>
  <c r="CU179" i="32" s="1"/>
  <c r="CZ178" i="32"/>
  <c r="DA178" i="32" s="1"/>
  <c r="DH178" i="32"/>
  <c r="CP179" i="32"/>
  <c r="CF179" i="32" s="1"/>
  <c r="CS178" i="32"/>
  <c r="CK178" i="32"/>
  <c r="CL178" i="32" s="1"/>
  <c r="CO178" i="32" s="1"/>
  <c r="CQ178" i="32"/>
  <c r="CR177" i="32"/>
  <c r="CC178" i="32"/>
  <c r="IL177" i="32"/>
  <c r="HW177" i="32"/>
  <c r="LG121" i="32"/>
  <c r="KW121" i="32" s="1"/>
  <c r="LH120" i="32"/>
  <c r="LB120" i="32"/>
  <c r="LC120" i="32" s="1"/>
  <c r="DV177" i="32"/>
  <c r="GS177" i="32"/>
  <c r="LV121" i="32"/>
  <c r="LL121" i="32" s="1"/>
  <c r="LQ120" i="32"/>
  <c r="LR120" i="32" s="1"/>
  <c r="LW120" i="32"/>
  <c r="KM120" i="32"/>
  <c r="KN120" i="32" s="1"/>
  <c r="KR121" i="32"/>
  <c r="KH121" i="32" s="1"/>
  <c r="KS120" i="32"/>
  <c r="EY178" i="32"/>
  <c r="EX179" i="32"/>
  <c r="EN179" i="32" s="1"/>
  <c r="ES178" i="32"/>
  <c r="ET178" i="32" s="1"/>
  <c r="FA178" i="32"/>
  <c r="GD177" i="32"/>
  <c r="JB178" i="32"/>
  <c r="IY179" i="32"/>
  <c r="IO179" i="32" s="1"/>
  <c r="IZ178" i="32"/>
  <c r="IT178" i="32"/>
  <c r="IU178" i="32" s="1"/>
  <c r="IX178" i="32" s="1"/>
  <c r="BX178" i="32"/>
  <c r="BY179" i="32"/>
  <c r="BR179" i="32" s="1"/>
  <c r="BS179" i="32" s="1"/>
  <c r="BT179" i="32" s="1"/>
  <c r="BU179" i="32" s="1"/>
  <c r="FO177" i="32"/>
  <c r="JK120" i="32"/>
  <c r="JL121" i="32"/>
  <c r="JE121" i="32" s="1"/>
  <c r="JF121" i="32" s="1"/>
  <c r="JG121" i="32" s="1"/>
  <c r="JM120" i="32"/>
  <c r="GQ179" i="32"/>
  <c r="GG179" i="32" s="1"/>
  <c r="GL178" i="32"/>
  <c r="GM178" i="32" s="1"/>
  <c r="GT178" i="32"/>
  <c r="GR178" i="32"/>
  <c r="JA177" i="32"/>
  <c r="KC121" i="32"/>
  <c r="JS121" i="32" s="1"/>
  <c r="KD120" i="32"/>
  <c r="JX120" i="32"/>
  <c r="JY120" i="32" s="1"/>
  <c r="MS55" i="33" l="1"/>
  <c r="AB55" i="33"/>
  <c r="AX55" i="33" s="1"/>
  <c r="BT55" i="33" s="1"/>
  <c r="EK54" i="33"/>
  <c r="EA55" i="33"/>
  <c r="ES56" i="33"/>
  <c r="Z55" i="33"/>
  <c r="AV55" i="33" s="1"/>
  <c r="IT56" i="33"/>
  <c r="EL54" i="33"/>
  <c r="EJ55" i="33"/>
  <c r="AH56" i="33"/>
  <c r="BD56" i="33" s="1"/>
  <c r="BZ56" i="33" s="1"/>
  <c r="LE54" i="33"/>
  <c r="KI54" i="33" s="1"/>
  <c r="RE54" i="33"/>
  <c r="OQ54" i="33"/>
  <c r="LW56" i="33"/>
  <c r="QC55" i="33"/>
  <c r="PG55" i="33" s="1"/>
  <c r="CD55" i="33"/>
  <c r="CZ55" i="33" s="1"/>
  <c r="IL55" i="33"/>
  <c r="IN55" i="33"/>
  <c r="GI54" i="33"/>
  <c r="KO54" i="33"/>
  <c r="FT54" i="33"/>
  <c r="OF54" i="33" s="1"/>
  <c r="JZ54" i="33"/>
  <c r="GC54" i="33"/>
  <c r="JF55" i="33"/>
  <c r="LM56" i="33"/>
  <c r="LD55" i="33"/>
  <c r="KU55" i="33"/>
  <c r="LF54" i="33"/>
  <c r="DH55" i="33"/>
  <c r="EZ55" i="33" s="1"/>
  <c r="CM55" i="33"/>
  <c r="NU55" i="33"/>
  <c r="W56" i="33"/>
  <c r="II56" i="33"/>
  <c r="BF56" i="33"/>
  <c r="CB56" i="33" s="1"/>
  <c r="AP56" i="33"/>
  <c r="BL56" i="33" s="1"/>
  <c r="BE55" i="33"/>
  <c r="CA55" i="33" s="1"/>
  <c r="IO55" i="33"/>
  <c r="AC55" i="33"/>
  <c r="X52" i="32"/>
  <c r="AF52" i="32" s="1"/>
  <c r="AH52" i="32"/>
  <c r="CB179" i="32"/>
  <c r="CA180" i="32"/>
  <c r="BQ180" i="32" s="1"/>
  <c r="CD179" i="32"/>
  <c r="BV179" i="32"/>
  <c r="BW179" i="32" s="1"/>
  <c r="JA178" i="32"/>
  <c r="AR179" i="32"/>
  <c r="AS179" i="32" s="1"/>
  <c r="AT179" i="32"/>
  <c r="AW180" i="32"/>
  <c r="AM180" i="32" s="1"/>
  <c r="AZ179" i="32"/>
  <c r="AX179" i="32"/>
  <c r="FO178" i="32"/>
  <c r="EU178" i="32"/>
  <c r="EV179" i="32"/>
  <c r="EO179" i="32" s="1"/>
  <c r="EP179" i="32" s="1"/>
  <c r="EQ179" i="32" s="1"/>
  <c r="ER179" i="32" s="1"/>
  <c r="EW178" i="32"/>
  <c r="BL180" i="32"/>
  <c r="BB180" i="32" s="1"/>
  <c r="BI179" i="32"/>
  <c r="BM179" i="32"/>
  <c r="BG179" i="32"/>
  <c r="BH179" i="32" s="1"/>
  <c r="BO179" i="32"/>
  <c r="LD120" i="32"/>
  <c r="LE121" i="32"/>
  <c r="KX121" i="32" s="1"/>
  <c r="KY121" i="32" s="1"/>
  <c r="KZ121" i="32" s="1"/>
  <c r="LF120" i="32"/>
  <c r="HW178" i="32"/>
  <c r="DQ178" i="32"/>
  <c r="DR179" i="32"/>
  <c r="DK179" i="32" s="1"/>
  <c r="DL179" i="32" s="1"/>
  <c r="DM179" i="32" s="1"/>
  <c r="DN179" i="32" s="1"/>
  <c r="IG178" i="32"/>
  <c r="IH179" i="32"/>
  <c r="IA179" i="32" s="1"/>
  <c r="IB179" i="32" s="1"/>
  <c r="IC179" i="32" s="1"/>
  <c r="ID179" i="32" s="1"/>
  <c r="JQ121" i="32"/>
  <c r="JH121" i="32"/>
  <c r="JZ120" i="32"/>
  <c r="KA121" i="32"/>
  <c r="JT121" i="32" s="1"/>
  <c r="JU121" i="32" s="1"/>
  <c r="JV121" i="32" s="1"/>
  <c r="KB120" i="32"/>
  <c r="IV178" i="32"/>
  <c r="IW179" i="32"/>
  <c r="IP179" i="32" s="1"/>
  <c r="IQ179" i="32" s="1"/>
  <c r="IR179" i="32" s="1"/>
  <c r="IS179" i="32" s="1"/>
  <c r="GD178" i="32"/>
  <c r="KO120" i="32"/>
  <c r="KP121" i="32"/>
  <c r="KI121" i="32" s="1"/>
  <c r="KJ121" i="32" s="1"/>
  <c r="KK121" i="32" s="1"/>
  <c r="KQ120" i="32"/>
  <c r="DV178" i="32"/>
  <c r="IL178" i="32"/>
  <c r="CR178" i="32"/>
  <c r="DB178" i="32"/>
  <c r="DC179" i="32"/>
  <c r="CV179" i="32" s="1"/>
  <c r="CW179" i="32" s="1"/>
  <c r="CX179" i="32" s="1"/>
  <c r="CY179" i="32" s="1"/>
  <c r="DD178" i="32"/>
  <c r="HR178" i="32"/>
  <c r="HS179" i="32"/>
  <c r="HL179" i="32" s="1"/>
  <c r="HM179" i="32" s="1"/>
  <c r="HN179" i="32" s="1"/>
  <c r="HO179" i="32" s="1"/>
  <c r="EF178" i="32"/>
  <c r="EG179" i="32"/>
  <c r="DZ179" i="32" s="1"/>
  <c r="EA179" i="32" s="1"/>
  <c r="EB179" i="32" s="1"/>
  <c r="EC179" i="32" s="1"/>
  <c r="EH178" i="32"/>
  <c r="JP120" i="32"/>
  <c r="HC178" i="32"/>
  <c r="HD179" i="32"/>
  <c r="GW179" i="32" s="1"/>
  <c r="GX179" i="32" s="1"/>
  <c r="GY179" i="32" s="1"/>
  <c r="GZ179" i="32" s="1"/>
  <c r="HE178" i="32"/>
  <c r="GO179" i="32"/>
  <c r="GH179" i="32" s="1"/>
  <c r="GI179" i="32" s="1"/>
  <c r="GJ179" i="32" s="1"/>
  <c r="GK179" i="32" s="1"/>
  <c r="GN178" i="32"/>
  <c r="LS120" i="32"/>
  <c r="LT121" i="32"/>
  <c r="LM121" i="32" s="1"/>
  <c r="LN121" i="32" s="1"/>
  <c r="LO121" i="32" s="1"/>
  <c r="LU120" i="32"/>
  <c r="GP178" i="32"/>
  <c r="CM178" i="32"/>
  <c r="CN179" i="32"/>
  <c r="CG179" i="32" s="1"/>
  <c r="CH179" i="32" s="1"/>
  <c r="CI179" i="32" s="1"/>
  <c r="CJ179" i="32" s="1"/>
  <c r="FY178" i="32"/>
  <c r="FZ179" i="32"/>
  <c r="FS179" i="32" s="1"/>
  <c r="FT179" i="32" s="1"/>
  <c r="FU179" i="32" s="1"/>
  <c r="FV179" i="32" s="1"/>
  <c r="FJ178" i="32"/>
  <c r="FK179" i="32"/>
  <c r="FD179" i="32" s="1"/>
  <c r="FE179" i="32" s="1"/>
  <c r="FF179" i="32" s="1"/>
  <c r="FG179" i="32" s="1"/>
  <c r="BR55" i="33" l="1"/>
  <c r="CN55" i="33" s="1"/>
  <c r="NJ55" i="33"/>
  <c r="IH55" i="33" s="1"/>
  <c r="EG55" i="33"/>
  <c r="RC54" i="33"/>
  <c r="OO54" i="33"/>
  <c r="NY55" i="33"/>
  <c r="OU54" i="33"/>
  <c r="LA55" i="33"/>
  <c r="MP55" i="33"/>
  <c r="RI54" i="33"/>
  <c r="QT54" i="33"/>
  <c r="GD54" i="33"/>
  <c r="KJ54" i="33"/>
  <c r="FS55" i="33"/>
  <c r="JY55" i="33"/>
  <c r="GB55" i="33"/>
  <c r="KH55" i="33"/>
  <c r="GK56" i="33"/>
  <c r="OW56" i="33" s="1"/>
  <c r="KQ56" i="33"/>
  <c r="JT55" i="33"/>
  <c r="JG55" i="33"/>
  <c r="GR55" i="33"/>
  <c r="LT56" i="33" s="1"/>
  <c r="DV55" i="33"/>
  <c r="FN55" i="33" s="1"/>
  <c r="DI55" i="33"/>
  <c r="FA55" i="33" s="1"/>
  <c r="CW55" i="33"/>
  <c r="CX56" i="33"/>
  <c r="CP55" i="33"/>
  <c r="CV56" i="33"/>
  <c r="CH56" i="33"/>
  <c r="AY55" i="33"/>
  <c r="BU55" i="33" s="1"/>
  <c r="AS56" i="33"/>
  <c r="BO56" i="33" s="1"/>
  <c r="NS55" i="33"/>
  <c r="V55" i="33"/>
  <c r="AG55" i="33"/>
  <c r="IS55" i="33"/>
  <c r="Y52" i="32"/>
  <c r="AJ52" i="32" s="1"/>
  <c r="GQ180" i="32"/>
  <c r="GG180" i="32" s="1"/>
  <c r="GL179" i="32"/>
  <c r="GM179" i="32" s="1"/>
  <c r="GP179" i="32" s="1"/>
  <c r="GR179" i="32"/>
  <c r="GT179" i="32"/>
  <c r="KL121" i="32"/>
  <c r="KU121" i="32"/>
  <c r="FH179" i="32"/>
  <c r="FI179" i="32" s="1"/>
  <c r="FP179" i="32"/>
  <c r="FN179" i="32"/>
  <c r="FM180" i="32"/>
  <c r="FC180" i="32" s="1"/>
  <c r="GB180" i="32"/>
  <c r="FR180" i="32" s="1"/>
  <c r="GE179" i="32"/>
  <c r="FW179" i="32"/>
  <c r="FX179" i="32" s="1"/>
  <c r="GC179" i="32"/>
  <c r="LY121" i="32"/>
  <c r="LP121" i="32"/>
  <c r="EI180" i="32"/>
  <c r="DY180" i="32" s="1"/>
  <c r="ED179" i="32"/>
  <c r="EE179" i="32" s="1"/>
  <c r="EH179" i="32" s="1"/>
  <c r="EL179" i="32"/>
  <c r="EJ179" i="32"/>
  <c r="KF121" i="32"/>
  <c r="JW121" i="32"/>
  <c r="CK179" i="32"/>
  <c r="CL179" i="32" s="1"/>
  <c r="CQ179" i="32"/>
  <c r="CP180" i="32"/>
  <c r="CF180" i="32" s="1"/>
  <c r="CS179" i="32"/>
  <c r="HF180" i="32"/>
  <c r="GV180" i="32" s="1"/>
  <c r="HG179" i="32"/>
  <c r="HA179" i="32"/>
  <c r="HB179" i="32" s="1"/>
  <c r="HE179" i="32" s="1"/>
  <c r="HI179" i="32"/>
  <c r="DG178" i="32"/>
  <c r="EX180" i="32"/>
  <c r="EN180" i="32" s="1"/>
  <c r="ES179" i="32"/>
  <c r="ET179" i="32" s="1"/>
  <c r="EW179" i="32" s="1"/>
  <c r="FA179" i="32"/>
  <c r="EY179" i="32"/>
  <c r="KE120" i="32"/>
  <c r="EZ178" i="32"/>
  <c r="DO179" i="32"/>
  <c r="DP179" i="32" s="1"/>
  <c r="DU179" i="32"/>
  <c r="DT180" i="32"/>
  <c r="DJ180" i="32" s="1"/>
  <c r="DW179" i="32"/>
  <c r="HU180" i="32"/>
  <c r="HK180" i="32" s="1"/>
  <c r="HX179" i="32"/>
  <c r="HV179" i="32"/>
  <c r="HP179" i="32"/>
  <c r="HQ179" i="32" s="1"/>
  <c r="IK179" i="32"/>
  <c r="IE179" i="32"/>
  <c r="IF179" i="32" s="1"/>
  <c r="IJ180" i="32"/>
  <c r="HZ180" i="32" s="1"/>
  <c r="IM179" i="32"/>
  <c r="KT120" i="32"/>
  <c r="AU180" i="32"/>
  <c r="AN180" i="32" s="1"/>
  <c r="AO180" i="32" s="1"/>
  <c r="AP180" i="32" s="1"/>
  <c r="AQ180" i="32" s="1"/>
  <c r="AV179" i="32"/>
  <c r="IT179" i="32"/>
  <c r="IU179" i="32" s="1"/>
  <c r="JB179" i="32"/>
  <c r="IY180" i="32"/>
  <c r="IO180" i="32" s="1"/>
  <c r="IZ179" i="32"/>
  <c r="HH178" i="32"/>
  <c r="DF179" i="32"/>
  <c r="DE180" i="32"/>
  <c r="CU180" i="32" s="1"/>
  <c r="CZ179" i="32"/>
  <c r="DA179" i="32" s="1"/>
  <c r="DH179" i="32"/>
  <c r="LJ121" i="32"/>
  <c r="LA121" i="32"/>
  <c r="EK178" i="32"/>
  <c r="LI120" i="32"/>
  <c r="BJ180" i="32"/>
  <c r="BC180" i="32" s="1"/>
  <c r="BD180" i="32" s="1"/>
  <c r="BE180" i="32" s="1"/>
  <c r="BF180" i="32" s="1"/>
  <c r="BK179" i="32"/>
  <c r="GS178" i="32"/>
  <c r="LX120" i="32"/>
  <c r="JO121" i="32"/>
  <c r="JN122" i="32"/>
  <c r="JD122" i="32" s="1"/>
  <c r="JI121" i="32"/>
  <c r="JJ121" i="32" s="1"/>
  <c r="BX179" i="32"/>
  <c r="BY180" i="32"/>
  <c r="BR180" i="32" s="1"/>
  <c r="BS180" i="32" s="1"/>
  <c r="BT180" i="32" s="1"/>
  <c r="BU180" i="32" s="1"/>
  <c r="BZ179" i="32"/>
  <c r="AK55" i="33" l="1"/>
  <c r="BG55" i="33" s="1"/>
  <c r="CC55" i="33" s="1"/>
  <c r="CY55" i="33" s="1"/>
  <c r="QS55" i="33"/>
  <c r="OE55" i="33"/>
  <c r="RB55" i="33"/>
  <c r="ON55" i="33"/>
  <c r="RD54" i="33"/>
  <c r="OP54" i="33"/>
  <c r="IW55" i="33"/>
  <c r="KE55" i="33"/>
  <c r="FY55" i="33"/>
  <c r="OK55" i="33" s="1"/>
  <c r="MQ55" i="33"/>
  <c r="ND55" i="33"/>
  <c r="NR56" i="33"/>
  <c r="NT55" i="33"/>
  <c r="OA57" i="33"/>
  <c r="NI56" i="33"/>
  <c r="RK56" i="33"/>
  <c r="JP56" i="33"/>
  <c r="JQ55" i="33"/>
  <c r="JB56" i="33"/>
  <c r="JH55" i="33"/>
  <c r="JR56" i="33"/>
  <c r="JJ55" i="33"/>
  <c r="PZ55" i="33"/>
  <c r="PD55" i="33" s="1"/>
  <c r="HF55" i="33"/>
  <c r="MH56" i="33" s="1"/>
  <c r="HN55" i="33"/>
  <c r="GS55" i="33"/>
  <c r="QA55" i="33" s="1"/>
  <c r="PE55" i="33" s="1"/>
  <c r="DJ55" i="33"/>
  <c r="FB55" i="33" s="1"/>
  <c r="DL55" i="33"/>
  <c r="FD55" i="33" s="1"/>
  <c r="DD56" i="33"/>
  <c r="EV56" i="33" s="1"/>
  <c r="DT56" i="33"/>
  <c r="FL56" i="33" s="1"/>
  <c r="DR56" i="33"/>
  <c r="FJ56" i="33" s="1"/>
  <c r="DS55" i="33"/>
  <c r="FK55" i="33" s="1"/>
  <c r="CK56" i="33"/>
  <c r="CQ55" i="33"/>
  <c r="AE55" i="33"/>
  <c r="IQ55" i="33"/>
  <c r="AR55" i="33"/>
  <c r="BN55" i="33" s="1"/>
  <c r="BC55" i="33"/>
  <c r="BY55" i="33" s="1"/>
  <c r="Z52" i="32"/>
  <c r="AC52" i="32" s="1"/>
  <c r="AE53" i="32"/>
  <c r="CA181" i="32"/>
  <c r="BQ181" i="32" s="1"/>
  <c r="BV180" i="32"/>
  <c r="BW180" i="32" s="1"/>
  <c r="BZ180" i="32" s="1"/>
  <c r="CD180" i="32"/>
  <c r="CB180" i="32"/>
  <c r="BM180" i="32"/>
  <c r="BI180" i="32"/>
  <c r="BL181" i="32"/>
  <c r="BB181" i="32" s="1"/>
  <c r="BG180" i="32"/>
  <c r="BH180" i="32" s="1"/>
  <c r="BJ181" i="32" s="1"/>
  <c r="BO180" i="32"/>
  <c r="EZ179" i="32"/>
  <c r="JK121" i="32"/>
  <c r="JL122" i="32"/>
  <c r="JE122" i="32" s="1"/>
  <c r="JF122" i="32" s="1"/>
  <c r="JG122" i="32" s="1"/>
  <c r="JM121" i="32"/>
  <c r="EK179" i="32"/>
  <c r="LB121" i="32"/>
  <c r="LC121" i="32" s="1"/>
  <c r="LG122" i="32"/>
  <c r="KW122" i="32" s="1"/>
  <c r="LH121" i="32"/>
  <c r="DB179" i="32"/>
  <c r="DC180" i="32"/>
  <c r="CV180" i="32" s="1"/>
  <c r="CW180" i="32" s="1"/>
  <c r="CX180" i="32" s="1"/>
  <c r="CY180" i="32" s="1"/>
  <c r="DD179" i="32"/>
  <c r="JX121" i="32"/>
  <c r="JY121" i="32" s="1"/>
  <c r="KD121" i="32"/>
  <c r="KC122" i="32"/>
  <c r="JS122" i="32" s="1"/>
  <c r="EG180" i="32"/>
  <c r="DZ180" i="32" s="1"/>
  <c r="EA180" i="32" s="1"/>
  <c r="EB180" i="32" s="1"/>
  <c r="EC180" i="32" s="1"/>
  <c r="EF179" i="32"/>
  <c r="EV180" i="32"/>
  <c r="EO180" i="32" s="1"/>
  <c r="EP180" i="32" s="1"/>
  <c r="EQ180" i="32" s="1"/>
  <c r="ER180" i="32" s="1"/>
  <c r="EU179" i="32"/>
  <c r="FY179" i="32"/>
  <c r="FZ180" i="32"/>
  <c r="FS180" i="32" s="1"/>
  <c r="FT180" i="32" s="1"/>
  <c r="FU180" i="32" s="1"/>
  <c r="FV180" i="32" s="1"/>
  <c r="GA179" i="32"/>
  <c r="FJ179" i="32"/>
  <c r="FK180" i="32"/>
  <c r="FD180" i="32" s="1"/>
  <c r="FE180" i="32" s="1"/>
  <c r="FF180" i="32" s="1"/>
  <c r="FG180" i="32" s="1"/>
  <c r="FL179" i="32"/>
  <c r="AT180" i="32"/>
  <c r="AR180" i="32"/>
  <c r="AS180" i="32" s="1"/>
  <c r="AU181" i="32" s="1"/>
  <c r="AW181" i="32"/>
  <c r="AM181" i="32" s="1"/>
  <c r="AZ180" i="32"/>
  <c r="AX180" i="32"/>
  <c r="AY179" i="32"/>
  <c r="IH180" i="32"/>
  <c r="IA180" i="32" s="1"/>
  <c r="IB180" i="32" s="1"/>
  <c r="IC180" i="32" s="1"/>
  <c r="ID180" i="32" s="1"/>
  <c r="IG179" i="32"/>
  <c r="II179" i="32"/>
  <c r="DQ179" i="32"/>
  <c r="DR180" i="32"/>
  <c r="DK180" i="32" s="1"/>
  <c r="DL180" i="32" s="1"/>
  <c r="DM180" i="32" s="1"/>
  <c r="DN180" i="32" s="1"/>
  <c r="DS179" i="32"/>
  <c r="LQ121" i="32"/>
  <c r="LR121" i="32" s="1"/>
  <c r="LV122" i="32"/>
  <c r="LL122" i="32" s="1"/>
  <c r="LW121" i="32"/>
  <c r="GN179" i="32"/>
  <c r="GO180" i="32"/>
  <c r="GH180" i="32" s="1"/>
  <c r="GI180" i="32" s="1"/>
  <c r="GJ180" i="32" s="1"/>
  <c r="GK180" i="32" s="1"/>
  <c r="CC179" i="32"/>
  <c r="GS179" i="32"/>
  <c r="BN179" i="32"/>
  <c r="HH179" i="32"/>
  <c r="IW180" i="32"/>
  <c r="IP180" i="32" s="1"/>
  <c r="IQ180" i="32" s="1"/>
  <c r="IR180" i="32" s="1"/>
  <c r="IS180" i="32" s="1"/>
  <c r="IV179" i="32"/>
  <c r="IX179" i="32"/>
  <c r="HR179" i="32"/>
  <c r="HS180" i="32"/>
  <c r="HL180" i="32" s="1"/>
  <c r="HM180" i="32" s="1"/>
  <c r="HN180" i="32" s="1"/>
  <c r="HO180" i="32" s="1"/>
  <c r="HT179" i="32"/>
  <c r="AI52" i="32"/>
  <c r="HD180" i="32"/>
  <c r="GW180" i="32" s="1"/>
  <c r="GX180" i="32" s="1"/>
  <c r="GY180" i="32" s="1"/>
  <c r="GZ180" i="32" s="1"/>
  <c r="HC179" i="32"/>
  <c r="CM179" i="32"/>
  <c r="CN180" i="32"/>
  <c r="CG180" i="32" s="1"/>
  <c r="CH180" i="32" s="1"/>
  <c r="CI180" i="32" s="1"/>
  <c r="CJ180" i="32" s="1"/>
  <c r="CO179" i="32"/>
  <c r="KS121" i="32"/>
  <c r="KR122" i="32"/>
  <c r="KH122" i="32" s="1"/>
  <c r="KM121" i="32"/>
  <c r="KN121" i="32" s="1"/>
  <c r="IR55" i="33" l="1"/>
  <c r="AD56" i="33"/>
  <c r="AZ56" i="33" s="1"/>
  <c r="BV56" i="33" s="1"/>
  <c r="ED55" i="33"/>
  <c r="U56" i="33"/>
  <c r="EE55" i="33"/>
  <c r="AM57" i="33"/>
  <c r="NO56" i="33"/>
  <c r="QY55" i="33"/>
  <c r="MZ56" i="33"/>
  <c r="MR55" i="33"/>
  <c r="NB56" i="33"/>
  <c r="ML56" i="33"/>
  <c r="NA55" i="33"/>
  <c r="MT55" i="33"/>
  <c r="IG56" i="33"/>
  <c r="IP56" i="33"/>
  <c r="AF55" i="33"/>
  <c r="BB55" i="33" s="1"/>
  <c r="BX55" i="33" s="1"/>
  <c r="IY57" i="33"/>
  <c r="QN55" i="33"/>
  <c r="PR55" i="33" s="1"/>
  <c r="JS55" i="33"/>
  <c r="JE56" i="33"/>
  <c r="JK55" i="33"/>
  <c r="KX55" i="33"/>
  <c r="IB55" i="33"/>
  <c r="HO55" i="33"/>
  <c r="LU56" i="33"/>
  <c r="GT55" i="33"/>
  <c r="QB55" i="33" s="1"/>
  <c r="PF55" i="33" s="1"/>
  <c r="HC55" i="33"/>
  <c r="HY55" i="33" s="1"/>
  <c r="GN56" i="33"/>
  <c r="PV56" i="33" s="1"/>
  <c r="OZ56" i="33" s="1"/>
  <c r="HD56" i="33"/>
  <c r="HZ56" i="33" s="1"/>
  <c r="GV55" i="33"/>
  <c r="LX56" i="33" s="1"/>
  <c r="DM55" i="33"/>
  <c r="FE55" i="33" s="1"/>
  <c r="DU55" i="33"/>
  <c r="FM55" i="33" s="1"/>
  <c r="HB56" i="33"/>
  <c r="QJ56" i="33" s="1"/>
  <c r="PN56" i="33" s="1"/>
  <c r="DG56" i="33"/>
  <c r="EY56" i="33" s="1"/>
  <c r="CJ55" i="33"/>
  <c r="CU55" i="33"/>
  <c r="BI57" i="33"/>
  <c r="CE57" i="33" s="1"/>
  <c r="BA55" i="33"/>
  <c r="BW55" i="33" s="1"/>
  <c r="AQ56" i="33"/>
  <c r="BM56" i="33" s="1"/>
  <c r="AV180" i="32"/>
  <c r="AY180" i="32" s="1"/>
  <c r="BC181" i="32"/>
  <c r="BD181" i="32" s="1"/>
  <c r="BE181" i="32" s="1"/>
  <c r="BF181" i="32" s="1"/>
  <c r="BK180" i="32"/>
  <c r="BN180" i="32" s="1"/>
  <c r="IJ181" i="32"/>
  <c r="HZ181" i="32" s="1"/>
  <c r="IE180" i="32"/>
  <c r="IF180" i="32" s="1"/>
  <c r="II180" i="32" s="1"/>
  <c r="IM180" i="32"/>
  <c r="IK180" i="32"/>
  <c r="IZ180" i="32"/>
  <c r="IY181" i="32"/>
  <c r="IO181" i="32" s="1"/>
  <c r="JB180" i="32"/>
  <c r="IT180" i="32"/>
  <c r="IU180" i="32" s="1"/>
  <c r="IX180" i="32" s="1"/>
  <c r="HP180" i="32"/>
  <c r="HQ180" i="32" s="1"/>
  <c r="HT180" i="32" s="1"/>
  <c r="HV180" i="32"/>
  <c r="HU181" i="32"/>
  <c r="HK181" i="32" s="1"/>
  <c r="HX180" i="32"/>
  <c r="DW180" i="32"/>
  <c r="DT181" i="32"/>
  <c r="DJ181" i="32" s="1"/>
  <c r="DU180" i="32"/>
  <c r="DO180" i="32"/>
  <c r="DP180" i="32" s="1"/>
  <c r="DS180" i="32" s="1"/>
  <c r="CK180" i="32"/>
  <c r="CL180" i="32" s="1"/>
  <c r="CO180" i="32" s="1"/>
  <c r="CP181" i="32"/>
  <c r="CF181" i="32" s="1"/>
  <c r="CS180" i="32"/>
  <c r="CQ180" i="32"/>
  <c r="HF181" i="32"/>
  <c r="GV181" i="32" s="1"/>
  <c r="HA180" i="32"/>
  <c r="HB180" i="32" s="1"/>
  <c r="HG180" i="32"/>
  <c r="HI180" i="32"/>
  <c r="CZ180" i="32"/>
  <c r="DA180" i="32" s="1"/>
  <c r="DD180" i="32" s="1"/>
  <c r="DE181" i="32"/>
  <c r="CU181" i="32" s="1"/>
  <c r="DH180" i="32"/>
  <c r="DF180" i="32"/>
  <c r="GB181" i="32"/>
  <c r="FR181" i="32" s="1"/>
  <c r="GE180" i="32"/>
  <c r="FW180" i="32"/>
  <c r="FX180" i="32" s="1"/>
  <c r="GA180" i="32" s="1"/>
  <c r="GC180" i="32"/>
  <c r="AG53" i="32"/>
  <c r="AD52" i="32"/>
  <c r="ED180" i="32"/>
  <c r="EE180" i="32" s="1"/>
  <c r="EI181" i="32"/>
  <c r="DY181" i="32" s="1"/>
  <c r="EL180" i="32"/>
  <c r="EJ180" i="32"/>
  <c r="LD121" i="32"/>
  <c r="LE122" i="32"/>
  <c r="KX122" i="32" s="1"/>
  <c r="KY122" i="32" s="1"/>
  <c r="KZ122" i="32" s="1"/>
  <c r="LF121" i="32"/>
  <c r="GQ181" i="32"/>
  <c r="GG181" i="32" s="1"/>
  <c r="GL180" i="32"/>
  <c r="GM180" i="32" s="1"/>
  <c r="GR180" i="32"/>
  <c r="GT180" i="32"/>
  <c r="HW179" i="32"/>
  <c r="EX181" i="32"/>
  <c r="EN181" i="32" s="1"/>
  <c r="ES180" i="32"/>
  <c r="ET180" i="32" s="1"/>
  <c r="FA180" i="32"/>
  <c r="EY180" i="32"/>
  <c r="DV179" i="32"/>
  <c r="AN181" i="32"/>
  <c r="AO181" i="32" s="1"/>
  <c r="AP181" i="32" s="1"/>
  <c r="AQ181" i="32" s="1"/>
  <c r="GD179" i="32"/>
  <c r="JA179" i="32"/>
  <c r="JH122" i="32"/>
  <c r="JQ122" i="32"/>
  <c r="LS121" i="32"/>
  <c r="LT122" i="32"/>
  <c r="LM122" i="32" s="1"/>
  <c r="LN122" i="32" s="1"/>
  <c r="LO122" i="32" s="1"/>
  <c r="LU121" i="32"/>
  <c r="JZ121" i="32"/>
  <c r="KA122" i="32"/>
  <c r="JT122" i="32" s="1"/>
  <c r="JU122" i="32" s="1"/>
  <c r="JV122" i="32" s="1"/>
  <c r="KB121" i="32"/>
  <c r="DG179" i="32"/>
  <c r="JP121" i="32"/>
  <c r="BX180" i="32"/>
  <c r="BY181" i="32"/>
  <c r="BR181" i="32" s="1"/>
  <c r="BS181" i="32" s="1"/>
  <c r="BT181" i="32" s="1"/>
  <c r="BU181" i="32" s="1"/>
  <c r="KO121" i="32"/>
  <c r="KP122" i="32"/>
  <c r="KI122" i="32" s="1"/>
  <c r="KJ122" i="32" s="1"/>
  <c r="KK122" i="32" s="1"/>
  <c r="KQ121" i="32"/>
  <c r="CR179" i="32"/>
  <c r="CC180" i="32"/>
  <c r="FM181" i="32"/>
  <c r="FC181" i="32" s="1"/>
  <c r="FN180" i="32"/>
  <c r="FH180" i="32"/>
  <c r="FI180" i="32" s="1"/>
  <c r="FL180" i="32" s="1"/>
  <c r="FP180" i="32"/>
  <c r="KY55" i="33"/>
  <c r="IL179" i="32"/>
  <c r="FO179" i="32"/>
  <c r="EN56" i="33" l="1"/>
  <c r="DZ56" i="33"/>
  <c r="EF55" i="33"/>
  <c r="ER55" i="33"/>
  <c r="IM56" i="33"/>
  <c r="AA56" i="33"/>
  <c r="AW56" i="33" s="1"/>
  <c r="BS56" i="33" s="1"/>
  <c r="NC55" i="33"/>
  <c r="MO56" i="33"/>
  <c r="GW55" i="33"/>
  <c r="LY56" i="33" s="1"/>
  <c r="LL55" i="33"/>
  <c r="FW55" i="33"/>
  <c r="OI55" i="33" s="1"/>
  <c r="KC55" i="33"/>
  <c r="FV55" i="33"/>
  <c r="KB55" i="33"/>
  <c r="MU55" i="33"/>
  <c r="JD55" i="33"/>
  <c r="JO55" i="33"/>
  <c r="HJ56" i="33"/>
  <c r="KT56" i="33"/>
  <c r="LV56" i="33"/>
  <c r="HP55" i="33"/>
  <c r="ME56" i="33"/>
  <c r="QK55" i="33"/>
  <c r="PO55" i="33" s="1"/>
  <c r="MD57" i="33"/>
  <c r="QL56" i="33"/>
  <c r="PP56" i="33" s="1"/>
  <c r="HR55" i="33"/>
  <c r="HE55" i="33"/>
  <c r="IA55" i="33" s="1"/>
  <c r="QD55" i="33"/>
  <c r="PH55" i="33" s="1"/>
  <c r="MF57" i="33"/>
  <c r="LP57" i="33"/>
  <c r="GQ56" i="33"/>
  <c r="LS57" i="33" s="1"/>
  <c r="DF55" i="33"/>
  <c r="EX55" i="33" s="1"/>
  <c r="HX56" i="33"/>
  <c r="DQ55" i="33"/>
  <c r="FI55" i="33" s="1"/>
  <c r="DA57" i="33"/>
  <c r="CR56" i="33"/>
  <c r="CT55" i="33"/>
  <c r="CI56" i="33"/>
  <c r="CS55" i="33"/>
  <c r="KZ55" i="33"/>
  <c r="KL122" i="32"/>
  <c r="KU122" i="32"/>
  <c r="JW122" i="32"/>
  <c r="KF122" i="32"/>
  <c r="LP122" i="32"/>
  <c r="LY122" i="32"/>
  <c r="AZ181" i="32"/>
  <c r="AT181" i="32"/>
  <c r="AR181" i="32"/>
  <c r="AS181" i="32" s="1"/>
  <c r="AW182" i="32"/>
  <c r="AM182" i="32" s="1"/>
  <c r="AX181" i="32"/>
  <c r="BV181" i="32"/>
  <c r="BW181" i="32" s="1"/>
  <c r="CA182" i="32"/>
  <c r="BQ182" i="32" s="1"/>
  <c r="CB181" i="32"/>
  <c r="CD181" i="32"/>
  <c r="JA180" i="32"/>
  <c r="KT121" i="32"/>
  <c r="LJ122" i="32"/>
  <c r="LA122" i="32"/>
  <c r="FO180" i="32"/>
  <c r="FK181" i="32"/>
  <c r="FD181" i="32" s="1"/>
  <c r="FE181" i="32" s="1"/>
  <c r="FF181" i="32" s="1"/>
  <c r="FG181" i="32" s="1"/>
  <c r="FJ180" i="32"/>
  <c r="KE121" i="32"/>
  <c r="DQ180" i="32"/>
  <c r="DR181" i="32"/>
  <c r="DK181" i="32" s="1"/>
  <c r="DL181" i="32" s="1"/>
  <c r="DM181" i="32" s="1"/>
  <c r="DN181" i="32" s="1"/>
  <c r="IV180" i="32"/>
  <c r="IW181" i="32"/>
  <c r="IP181" i="32" s="1"/>
  <c r="IQ181" i="32" s="1"/>
  <c r="IR181" i="32" s="1"/>
  <c r="IS181" i="32" s="1"/>
  <c r="LX121" i="32"/>
  <c r="JN123" i="32"/>
  <c r="JD123" i="32" s="1"/>
  <c r="JI122" i="32"/>
  <c r="JJ122" i="32" s="1"/>
  <c r="JO122" i="32"/>
  <c r="LH56" i="33"/>
  <c r="LI121" i="32"/>
  <c r="FY180" i="32"/>
  <c r="FZ181" i="32"/>
  <c r="FS181" i="32" s="1"/>
  <c r="FT181" i="32" s="1"/>
  <c r="FU181" i="32" s="1"/>
  <c r="FV181" i="32" s="1"/>
  <c r="CR180" i="32"/>
  <c r="BL182" i="32"/>
  <c r="BB182" i="32" s="1"/>
  <c r="BI181" i="32"/>
  <c r="BO181" i="32"/>
  <c r="BM181" i="32"/>
  <c r="BG181" i="32"/>
  <c r="BH181" i="32" s="1"/>
  <c r="DV180" i="32"/>
  <c r="EU180" i="32"/>
  <c r="EV181" i="32"/>
  <c r="EO181" i="32" s="1"/>
  <c r="EP181" i="32" s="1"/>
  <c r="EQ181" i="32" s="1"/>
  <c r="ER181" i="32" s="1"/>
  <c r="EW180" i="32"/>
  <c r="GN180" i="32"/>
  <c r="GO181" i="32"/>
  <c r="GH181" i="32" s="1"/>
  <c r="GI181" i="32" s="1"/>
  <c r="GJ181" i="32" s="1"/>
  <c r="GK181" i="32" s="1"/>
  <c r="GP180" i="32"/>
  <c r="HC180" i="32"/>
  <c r="HD181" i="32"/>
  <c r="GW181" i="32" s="1"/>
  <c r="GX181" i="32" s="1"/>
  <c r="GY181" i="32" s="1"/>
  <c r="GZ181" i="32" s="1"/>
  <c r="HE180" i="32"/>
  <c r="IH181" i="32"/>
  <c r="IA181" i="32" s="1"/>
  <c r="IB181" i="32" s="1"/>
  <c r="IC181" i="32" s="1"/>
  <c r="ID181" i="32" s="1"/>
  <c r="IG180" i="32"/>
  <c r="IL180" i="32"/>
  <c r="DG180" i="32"/>
  <c r="GD180" i="32"/>
  <c r="HW180" i="32"/>
  <c r="EF180" i="32"/>
  <c r="EG181" i="32"/>
  <c r="DZ181" i="32" s="1"/>
  <c r="EA181" i="32" s="1"/>
  <c r="EB181" i="32" s="1"/>
  <c r="EC181" i="32" s="1"/>
  <c r="EH180" i="32"/>
  <c r="S53" i="32"/>
  <c r="T53" i="32" s="1"/>
  <c r="AA53" i="32"/>
  <c r="DB180" i="32"/>
  <c r="DC181" i="32"/>
  <c r="CV181" i="32" s="1"/>
  <c r="CW181" i="32" s="1"/>
  <c r="CX181" i="32" s="1"/>
  <c r="CY181" i="32" s="1"/>
  <c r="CM180" i="32"/>
  <c r="CN181" i="32"/>
  <c r="CG181" i="32" s="1"/>
  <c r="CH181" i="32" s="1"/>
  <c r="CI181" i="32" s="1"/>
  <c r="CJ181" i="32" s="1"/>
  <c r="HR180" i="32"/>
  <c r="HS181" i="32"/>
  <c r="HL181" i="32" s="1"/>
  <c r="HM181" i="32" s="1"/>
  <c r="HN181" i="32" s="1"/>
  <c r="HO181" i="32" s="1"/>
  <c r="EO55" i="33" l="1"/>
  <c r="EP56" i="33"/>
  <c r="EH55" i="33"/>
  <c r="QV55" i="33"/>
  <c r="OH55" i="33"/>
  <c r="NL56" i="33"/>
  <c r="QE55" i="33"/>
  <c r="PI55" i="33" s="1"/>
  <c r="HS55" i="33"/>
  <c r="MN55" i="33"/>
  <c r="MY55" i="33"/>
  <c r="KP55" i="33"/>
  <c r="QW55" i="33"/>
  <c r="GJ55" i="33"/>
  <c r="FX55" i="33"/>
  <c r="KD55" i="33"/>
  <c r="FR56" i="33"/>
  <c r="JX56" i="33"/>
  <c r="GF56" i="33"/>
  <c r="OR56" i="33" s="1"/>
  <c r="KL56" i="33"/>
  <c r="JM55" i="33"/>
  <c r="JU57" i="33"/>
  <c r="JC56" i="33"/>
  <c r="JN55" i="33"/>
  <c r="JL56" i="33"/>
  <c r="LB55" i="33"/>
  <c r="LI55" i="33"/>
  <c r="LJ56" i="33"/>
  <c r="GP55" i="33"/>
  <c r="PX55" i="33" s="1"/>
  <c r="PB55" i="33" s="1"/>
  <c r="MG56" i="33"/>
  <c r="PY56" i="33"/>
  <c r="PC56" i="33" s="1"/>
  <c r="HM56" i="33"/>
  <c r="HA55" i="33"/>
  <c r="QI55" i="33" s="1"/>
  <c r="PM55" i="33" s="1"/>
  <c r="QM55" i="33"/>
  <c r="PQ55" i="33" s="1"/>
  <c r="DN56" i="33"/>
  <c r="FF56" i="33" s="1"/>
  <c r="DO55" i="33"/>
  <c r="FG55" i="33" s="1"/>
  <c r="DW57" i="33"/>
  <c r="FO57" i="33" s="1"/>
  <c r="DE56" i="33"/>
  <c r="EW56" i="33" s="1"/>
  <c r="DP55" i="33"/>
  <c r="FH55" i="33" s="1"/>
  <c r="CO56" i="33"/>
  <c r="NM56" i="33"/>
  <c r="CP182" i="32"/>
  <c r="CF182" i="32" s="1"/>
  <c r="CS181" i="32"/>
  <c r="CK181" i="32"/>
  <c r="CL181" i="32" s="1"/>
  <c r="CQ181" i="32"/>
  <c r="CZ181" i="32"/>
  <c r="DA181" i="32" s="1"/>
  <c r="DH181" i="32"/>
  <c r="DE182" i="32"/>
  <c r="CU182" i="32" s="1"/>
  <c r="DF181" i="32"/>
  <c r="BJ182" i="32"/>
  <c r="BC182" i="32" s="1"/>
  <c r="BD182" i="32" s="1"/>
  <c r="BE182" i="32" s="1"/>
  <c r="BF182" i="32" s="1"/>
  <c r="BK181" i="32"/>
  <c r="GC181" i="32"/>
  <c r="GB182" i="32"/>
  <c r="FR182" i="32" s="1"/>
  <c r="FW181" i="32"/>
  <c r="FX181" i="32" s="1"/>
  <c r="GE181" i="32"/>
  <c r="ES181" i="32"/>
  <c r="ET181" i="32" s="1"/>
  <c r="FA181" i="32"/>
  <c r="EX182" i="32"/>
  <c r="EN182" i="32" s="1"/>
  <c r="EY181" i="32"/>
  <c r="JB181" i="32"/>
  <c r="IT181" i="32"/>
  <c r="IU181" i="32" s="1"/>
  <c r="IY182" i="32"/>
  <c r="IO182" i="32" s="1"/>
  <c r="IZ181" i="32"/>
  <c r="EZ180" i="32"/>
  <c r="AU182" i="32"/>
  <c r="AN182" i="32" s="1"/>
  <c r="AO182" i="32" s="1"/>
  <c r="AP182" i="32" s="1"/>
  <c r="AQ182" i="32" s="1"/>
  <c r="AV181" i="32"/>
  <c r="LW122" i="32"/>
  <c r="LQ122" i="32"/>
  <c r="LR122" i="32" s="1"/>
  <c r="LV123" i="32"/>
  <c r="LL123" i="32" s="1"/>
  <c r="IE181" i="32"/>
  <c r="IF181" i="32" s="1"/>
  <c r="IM181" i="32"/>
  <c r="IJ182" i="32"/>
  <c r="HZ182" i="32" s="1"/>
  <c r="IK181" i="32"/>
  <c r="GL181" i="32"/>
  <c r="GM181" i="32" s="1"/>
  <c r="GP181" i="32" s="1"/>
  <c r="GR181" i="32"/>
  <c r="GT181" i="32"/>
  <c r="GQ182" i="32"/>
  <c r="GG182" i="32" s="1"/>
  <c r="HF182" i="32"/>
  <c r="GV182" i="32" s="1"/>
  <c r="HA181" i="32"/>
  <c r="HB181" i="32" s="1"/>
  <c r="HE181" i="32" s="1"/>
  <c r="HI181" i="32"/>
  <c r="HG181" i="32"/>
  <c r="DW181" i="32"/>
  <c r="DO181" i="32"/>
  <c r="DP181" i="32" s="1"/>
  <c r="DU181" i="32"/>
  <c r="DT182" i="32"/>
  <c r="DJ182" i="32" s="1"/>
  <c r="FM182" i="32"/>
  <c r="FC182" i="32" s="1"/>
  <c r="FP181" i="32"/>
  <c r="FH181" i="32"/>
  <c r="FI181" i="32" s="1"/>
  <c r="FN181" i="32"/>
  <c r="LH122" i="32"/>
  <c r="LB122" i="32"/>
  <c r="LC122" i="32" s="1"/>
  <c r="LG123" i="32"/>
  <c r="KW123" i="32" s="1"/>
  <c r="BX181" i="32"/>
  <c r="BY182" i="32"/>
  <c r="BR182" i="32" s="1"/>
  <c r="BS182" i="32" s="1"/>
  <c r="BT182" i="32" s="1"/>
  <c r="BU182" i="32" s="1"/>
  <c r="BZ181" i="32"/>
  <c r="KM122" i="32"/>
  <c r="KN122" i="32" s="1"/>
  <c r="KS122" i="32"/>
  <c r="KR123" i="32"/>
  <c r="KH123" i="32" s="1"/>
  <c r="EK180" i="32"/>
  <c r="ED181" i="32"/>
  <c r="EE181" i="32" s="1"/>
  <c r="EH181" i="32" s="1"/>
  <c r="EJ181" i="32"/>
  <c r="EI182" i="32"/>
  <c r="DY182" i="32" s="1"/>
  <c r="EL181" i="32"/>
  <c r="HU182" i="32"/>
  <c r="HK182" i="32" s="1"/>
  <c r="HX181" i="32"/>
  <c r="HP181" i="32"/>
  <c r="HQ181" i="32" s="1"/>
  <c r="HV181" i="32"/>
  <c r="HH180" i="32"/>
  <c r="GS180" i="32"/>
  <c r="U53" i="32"/>
  <c r="V53" i="32" s="1"/>
  <c r="JK122" i="32"/>
  <c r="JL123" i="32"/>
  <c r="JE123" i="32" s="1"/>
  <c r="JF123" i="32" s="1"/>
  <c r="JG123" i="32" s="1"/>
  <c r="JM122" i="32"/>
  <c r="KC123" i="32"/>
  <c r="JS123" i="32" s="1"/>
  <c r="JX122" i="32"/>
  <c r="JY122" i="32" s="1"/>
  <c r="KD122" i="32"/>
  <c r="EQ55" i="33" l="1"/>
  <c r="EB55" i="33"/>
  <c r="EM55" i="33"/>
  <c r="EI55" i="33"/>
  <c r="EC56" i="33"/>
  <c r="X56" i="33"/>
  <c r="AT56" i="33" s="1"/>
  <c r="BP56" i="33" s="1"/>
  <c r="QX55" i="33"/>
  <c r="OJ55" i="33"/>
  <c r="RJ55" i="33"/>
  <c r="OV55" i="33"/>
  <c r="QR56" i="33"/>
  <c r="OD56" i="33"/>
  <c r="NZ56" i="33"/>
  <c r="LC55" i="33"/>
  <c r="GA55" i="33" s="1"/>
  <c r="OM55" i="33" s="1"/>
  <c r="IJ56" i="33"/>
  <c r="MW55" i="33"/>
  <c r="KN56" i="33"/>
  <c r="HG57" i="33"/>
  <c r="MI58" i="33" s="1"/>
  <c r="MX55" i="33"/>
  <c r="MV56" i="33"/>
  <c r="KM55" i="33"/>
  <c r="MM56" i="33"/>
  <c r="KF55" i="33"/>
  <c r="RF56" i="33"/>
  <c r="NN56" i="33"/>
  <c r="NH57" i="33"/>
  <c r="NE57" i="33"/>
  <c r="JI56" i="33"/>
  <c r="LK55" i="33"/>
  <c r="MC56" i="33"/>
  <c r="GH56" i="33"/>
  <c r="OT56" i="33" s="1"/>
  <c r="GG55" i="33"/>
  <c r="FZ55" i="33"/>
  <c r="HW55" i="33"/>
  <c r="KW56" i="33"/>
  <c r="LR56" i="33"/>
  <c r="HL55" i="33"/>
  <c r="GY55" i="33"/>
  <c r="QG55" i="33" s="1"/>
  <c r="PK55" i="33" s="1"/>
  <c r="GX56" i="33"/>
  <c r="QF56" i="33" s="1"/>
  <c r="PJ56" i="33" s="1"/>
  <c r="GZ55" i="33"/>
  <c r="HV55" i="33" s="1"/>
  <c r="GO56" i="33"/>
  <c r="LQ57" i="33" s="1"/>
  <c r="DK56" i="33"/>
  <c r="FC56" i="33" s="1"/>
  <c r="LG55" i="33"/>
  <c r="NV57" i="33"/>
  <c r="Y56" i="33"/>
  <c r="IK56" i="33"/>
  <c r="JQ123" i="32"/>
  <c r="JH123" i="32"/>
  <c r="BV182" i="32"/>
  <c r="BW182" i="32" s="1"/>
  <c r="BZ182" i="32" s="1"/>
  <c r="CB182" i="32"/>
  <c r="CA183" i="32"/>
  <c r="BQ183" i="32" s="1"/>
  <c r="CD182" i="32"/>
  <c r="AB53" i="32"/>
  <c r="W53" i="32"/>
  <c r="KO122" i="32"/>
  <c r="KP123" i="32"/>
  <c r="KI123" i="32" s="1"/>
  <c r="KJ123" i="32" s="1"/>
  <c r="KK123" i="32" s="1"/>
  <c r="KQ122" i="32"/>
  <c r="HC181" i="32"/>
  <c r="HD182" i="32"/>
  <c r="GW182" i="32" s="1"/>
  <c r="GX182" i="32" s="1"/>
  <c r="GY182" i="32" s="1"/>
  <c r="GZ182" i="32" s="1"/>
  <c r="LS122" i="32"/>
  <c r="LT123" i="32"/>
  <c r="LM123" i="32" s="1"/>
  <c r="LN123" i="32" s="1"/>
  <c r="LO123" i="32" s="1"/>
  <c r="LU122" i="32"/>
  <c r="FY181" i="32"/>
  <c r="FZ182" i="32"/>
  <c r="FS182" i="32" s="1"/>
  <c r="FT182" i="32" s="1"/>
  <c r="FU182" i="32" s="1"/>
  <c r="FV182" i="32" s="1"/>
  <c r="GA181" i="32"/>
  <c r="DB181" i="32"/>
  <c r="DC182" i="32"/>
  <c r="CV182" i="32" s="1"/>
  <c r="CW182" i="32" s="1"/>
  <c r="CX182" i="32" s="1"/>
  <c r="CY182" i="32" s="1"/>
  <c r="DD181" i="32"/>
  <c r="JZ122" i="32"/>
  <c r="KA123" i="32"/>
  <c r="JT123" i="32" s="1"/>
  <c r="JU123" i="32" s="1"/>
  <c r="JV123" i="32" s="1"/>
  <c r="KB122" i="32"/>
  <c r="CC181" i="32"/>
  <c r="LD122" i="32"/>
  <c r="LE123" i="32"/>
  <c r="KX123" i="32" s="1"/>
  <c r="KY123" i="32" s="1"/>
  <c r="KZ123" i="32" s="1"/>
  <c r="LF122" i="32"/>
  <c r="GN181" i="32"/>
  <c r="GO182" i="32"/>
  <c r="GH182" i="32" s="1"/>
  <c r="GI182" i="32" s="1"/>
  <c r="GJ182" i="32" s="1"/>
  <c r="GK182" i="32" s="1"/>
  <c r="IG181" i="32"/>
  <c r="IH182" i="32"/>
  <c r="IA182" i="32" s="1"/>
  <c r="IB182" i="32" s="1"/>
  <c r="IC182" i="32" s="1"/>
  <c r="ID182" i="32" s="1"/>
  <c r="II181" i="32"/>
  <c r="EV182" i="32"/>
  <c r="EO182" i="32" s="1"/>
  <c r="EP182" i="32" s="1"/>
  <c r="EQ182" i="32" s="1"/>
  <c r="ER182" i="32" s="1"/>
  <c r="EU181" i="32"/>
  <c r="CM181" i="32"/>
  <c r="CN182" i="32"/>
  <c r="CG182" i="32" s="1"/>
  <c r="CH182" i="32" s="1"/>
  <c r="CI182" i="32" s="1"/>
  <c r="CJ182" i="32" s="1"/>
  <c r="CO181" i="32"/>
  <c r="GS181" i="32"/>
  <c r="HR181" i="32"/>
  <c r="HS182" i="32"/>
  <c r="HL182" i="32" s="1"/>
  <c r="HM182" i="32" s="1"/>
  <c r="HN182" i="32" s="1"/>
  <c r="HO182" i="32" s="1"/>
  <c r="HT181" i="32"/>
  <c r="EK181" i="32"/>
  <c r="AW183" i="32"/>
  <c r="AM183" i="32" s="1"/>
  <c r="AT182" i="32"/>
  <c r="AX182" i="32"/>
  <c r="AZ182" i="32"/>
  <c r="AR182" i="32"/>
  <c r="AS182" i="32" s="1"/>
  <c r="AU183" i="32" s="1"/>
  <c r="HH181" i="32"/>
  <c r="FJ181" i="32"/>
  <c r="FK182" i="32"/>
  <c r="FD182" i="32" s="1"/>
  <c r="FE182" i="32" s="1"/>
  <c r="FF182" i="32" s="1"/>
  <c r="FG182" i="32" s="1"/>
  <c r="FL181" i="32"/>
  <c r="DQ181" i="32"/>
  <c r="DR182" i="32"/>
  <c r="DK182" i="32" s="1"/>
  <c r="DL182" i="32" s="1"/>
  <c r="DM182" i="32" s="1"/>
  <c r="DN182" i="32" s="1"/>
  <c r="DS181" i="32"/>
  <c r="BL183" i="32"/>
  <c r="BB183" i="32" s="1"/>
  <c r="BM182" i="32"/>
  <c r="BG182" i="32"/>
  <c r="BH182" i="32" s="1"/>
  <c r="BJ183" i="32" s="1"/>
  <c r="BO182" i="32"/>
  <c r="BI182" i="32"/>
  <c r="AY181" i="32"/>
  <c r="IV181" i="32"/>
  <c r="IW182" i="32"/>
  <c r="IP182" i="32" s="1"/>
  <c r="IQ182" i="32" s="1"/>
  <c r="IR182" i="32" s="1"/>
  <c r="IS182" i="32" s="1"/>
  <c r="IX181" i="32"/>
  <c r="JP122" i="32"/>
  <c r="EF181" i="32"/>
  <c r="EG182" i="32"/>
  <c r="DZ182" i="32" s="1"/>
  <c r="EA182" i="32" s="1"/>
  <c r="EB182" i="32" s="1"/>
  <c r="EC182" i="32" s="1"/>
  <c r="KV55" i="33"/>
  <c r="EW181" i="32"/>
  <c r="BN181" i="32"/>
  <c r="AN183" i="32" l="1"/>
  <c r="AO183" i="32" s="1"/>
  <c r="AP183" i="32" s="1"/>
  <c r="AQ183" i="32" s="1"/>
  <c r="Z56" i="33"/>
  <c r="AV56" i="33" s="1"/>
  <c r="BR56" i="33" s="1"/>
  <c r="AL56" i="33"/>
  <c r="BH56" i="33" s="1"/>
  <c r="CD56" i="33" s="1"/>
  <c r="CZ56" i="33" s="1"/>
  <c r="EJ56" i="33"/>
  <c r="EK55" i="33"/>
  <c r="IF57" i="33"/>
  <c r="IX56" i="33"/>
  <c r="QZ55" i="33"/>
  <c r="OL55" i="33"/>
  <c r="NW56" i="33"/>
  <c r="OS55" i="33"/>
  <c r="KG55" i="33"/>
  <c r="QO57" i="33"/>
  <c r="PS57" i="33" s="1"/>
  <c r="RA55" i="33"/>
  <c r="IC57" i="33"/>
  <c r="MS56" i="33"/>
  <c r="KA56" i="33"/>
  <c r="IL56" i="33"/>
  <c r="T57" i="33"/>
  <c r="AP57" i="33" s="1"/>
  <c r="BL57" i="33" s="1"/>
  <c r="GE55" i="33"/>
  <c r="KK55" i="33"/>
  <c r="FT55" i="33"/>
  <c r="OF55" i="33" s="1"/>
  <c r="JZ55" i="33"/>
  <c r="GI55" i="33"/>
  <c r="KO55" i="33"/>
  <c r="RH56" i="33"/>
  <c r="NX57" i="33"/>
  <c r="NP56" i="33"/>
  <c r="FU56" i="33"/>
  <c r="OG56" i="33" s="1"/>
  <c r="RG55" i="33"/>
  <c r="MA56" i="33"/>
  <c r="HU55" i="33"/>
  <c r="LZ57" i="33"/>
  <c r="HT56" i="33"/>
  <c r="QH55" i="33"/>
  <c r="PL55" i="33" s="1"/>
  <c r="MB56" i="33"/>
  <c r="HK56" i="33"/>
  <c r="PW56" i="33"/>
  <c r="PA56" i="33" s="1"/>
  <c r="GU56" i="33"/>
  <c r="HQ56" i="33" s="1"/>
  <c r="CL56" i="33"/>
  <c r="LD56" i="33"/>
  <c r="NQ56" i="33"/>
  <c r="AH57" i="33"/>
  <c r="BD57" i="33" s="1"/>
  <c r="BZ57" i="33" s="1"/>
  <c r="IT57" i="33"/>
  <c r="AU56" i="33"/>
  <c r="BQ56" i="33" s="1"/>
  <c r="BK182" i="32"/>
  <c r="BN182" i="32" s="1"/>
  <c r="AV182" i="32"/>
  <c r="AY182" i="32" s="1"/>
  <c r="IZ182" i="32"/>
  <c r="JB182" i="32"/>
  <c r="IT182" i="32"/>
  <c r="IU182" i="32" s="1"/>
  <c r="IX182" i="32" s="1"/>
  <c r="IY183" i="32"/>
  <c r="IO183" i="32" s="1"/>
  <c r="KF123" i="32"/>
  <c r="JW123" i="32"/>
  <c r="FH182" i="32"/>
  <c r="FI182" i="32" s="1"/>
  <c r="FL182" i="32" s="1"/>
  <c r="FN182" i="32"/>
  <c r="FM183" i="32"/>
  <c r="FC183" i="32" s="1"/>
  <c r="FP182" i="32"/>
  <c r="EL182" i="32"/>
  <c r="EI183" i="32"/>
  <c r="DY183" i="32" s="1"/>
  <c r="ED182" i="32"/>
  <c r="EE182" i="32" s="1"/>
  <c r="EJ182" i="32"/>
  <c r="DT183" i="32"/>
  <c r="DJ183" i="32" s="1"/>
  <c r="DU182" i="32"/>
  <c r="DO182" i="32"/>
  <c r="DP182" i="32" s="1"/>
  <c r="DS182" i="32" s="1"/>
  <c r="DW182" i="32"/>
  <c r="LA123" i="32"/>
  <c r="LJ123" i="32"/>
  <c r="JA181" i="32"/>
  <c r="FO181" i="32"/>
  <c r="HF183" i="32"/>
  <c r="GV183" i="32" s="1"/>
  <c r="HA182" i="32"/>
  <c r="HB182" i="32" s="1"/>
  <c r="HG182" i="32"/>
  <c r="HI182" i="32"/>
  <c r="LI122" i="32"/>
  <c r="CC182" i="32"/>
  <c r="KE122" i="32"/>
  <c r="HV182" i="32"/>
  <c r="HU183" i="32"/>
  <c r="HK183" i="32" s="1"/>
  <c r="HX182" i="32"/>
  <c r="HP182" i="32"/>
  <c r="HQ182" i="32" s="1"/>
  <c r="HT182" i="32" s="1"/>
  <c r="DV181" i="32"/>
  <c r="LX122" i="32"/>
  <c r="KT122" i="32"/>
  <c r="BX182" i="32"/>
  <c r="BY183" i="32"/>
  <c r="BR183" i="32" s="1"/>
  <c r="BS183" i="32" s="1"/>
  <c r="BT183" i="32" s="1"/>
  <c r="BU183" i="32" s="1"/>
  <c r="EY182" i="32"/>
  <c r="ES182" i="32"/>
  <c r="ET182" i="32" s="1"/>
  <c r="EW182" i="32" s="1"/>
  <c r="FA182" i="32"/>
  <c r="EX183" i="32"/>
  <c r="EN183" i="32" s="1"/>
  <c r="GR182" i="32"/>
  <c r="GQ183" i="32"/>
  <c r="GG183" i="32" s="1"/>
  <c r="GT182" i="32"/>
  <c r="GL182" i="32"/>
  <c r="GM182" i="32" s="1"/>
  <c r="CR181" i="32"/>
  <c r="GD181" i="32"/>
  <c r="AK53" i="32"/>
  <c r="AH53" i="32"/>
  <c r="X53" i="32"/>
  <c r="JO123" i="32"/>
  <c r="JI123" i="32"/>
  <c r="JJ123" i="32" s="1"/>
  <c r="JN124" i="32"/>
  <c r="JD124" i="32" s="1"/>
  <c r="CS182" i="32"/>
  <c r="CQ182" i="32"/>
  <c r="CK182" i="32"/>
  <c r="CL182" i="32" s="1"/>
  <c r="CO182" i="32" s="1"/>
  <c r="CP183" i="32"/>
  <c r="CF183" i="32" s="1"/>
  <c r="LE55" i="33"/>
  <c r="EZ181" i="32"/>
  <c r="LY123" i="32"/>
  <c r="LP123" i="32"/>
  <c r="IM182" i="32"/>
  <c r="IE182" i="32"/>
  <c r="IF182" i="32" s="1"/>
  <c r="IJ183" i="32"/>
  <c r="HZ183" i="32" s="1"/>
  <c r="IK182" i="32"/>
  <c r="DF182" i="32"/>
  <c r="DH182" i="32"/>
  <c r="DE183" i="32"/>
  <c r="CU183" i="32" s="1"/>
  <c r="CZ182" i="32"/>
  <c r="DA182" i="32" s="1"/>
  <c r="BC183" i="32"/>
  <c r="BD183" i="32" s="1"/>
  <c r="BE183" i="32" s="1"/>
  <c r="BF183" i="32" s="1"/>
  <c r="KL123" i="32"/>
  <c r="KU123" i="32"/>
  <c r="HW181" i="32"/>
  <c r="GB183" i="32"/>
  <c r="FR183" i="32" s="1"/>
  <c r="GC182" i="32"/>
  <c r="GE182" i="32"/>
  <c r="FW182" i="32"/>
  <c r="FX182" i="32" s="1"/>
  <c r="IL181" i="32"/>
  <c r="DG181" i="32"/>
  <c r="EL55" i="33" l="1"/>
  <c r="EA56" i="33"/>
  <c r="IU56" i="33"/>
  <c r="ES57" i="33"/>
  <c r="AB56" i="33"/>
  <c r="AX56" i="33" s="1"/>
  <c r="BT56" i="33" s="1"/>
  <c r="LM57" i="33"/>
  <c r="KQ57" i="33" s="1"/>
  <c r="AI56" i="33"/>
  <c r="BE56" i="33" s="1"/>
  <c r="CA56" i="33" s="1"/>
  <c r="CW56" i="33" s="1"/>
  <c r="NY56" i="33"/>
  <c r="OU55" i="33"/>
  <c r="NU56" i="33"/>
  <c r="OQ55" i="33"/>
  <c r="QT55" i="33"/>
  <c r="RI55" i="33"/>
  <c r="RE55" i="33"/>
  <c r="NK57" i="33"/>
  <c r="GB56" i="33"/>
  <c r="KH56" i="33"/>
  <c r="GK57" i="33"/>
  <c r="OW57" i="33" s="1"/>
  <c r="GC55" i="33"/>
  <c r="OO55" i="33" s="1"/>
  <c r="KI55" i="33"/>
  <c r="JF56" i="33"/>
  <c r="JT56" i="33"/>
  <c r="AJ57" i="33"/>
  <c r="BF57" i="33" s="1"/>
  <c r="CB57" i="33" s="1"/>
  <c r="CX57" i="33" s="1"/>
  <c r="IV57" i="33"/>
  <c r="IN56" i="33"/>
  <c r="QU56" i="33"/>
  <c r="KU56" i="33"/>
  <c r="LF55" i="33"/>
  <c r="LW57" i="33"/>
  <c r="QC56" i="33"/>
  <c r="PG56" i="33" s="1"/>
  <c r="DH56" i="33"/>
  <c r="EZ56" i="33" s="1"/>
  <c r="DV56" i="33"/>
  <c r="FN56" i="33" s="1"/>
  <c r="CN56" i="33"/>
  <c r="CH57" i="33"/>
  <c r="CV57" i="33"/>
  <c r="CM56" i="33"/>
  <c r="AC56" i="33"/>
  <c r="IO56" i="33"/>
  <c r="NJ56" i="33"/>
  <c r="BO183" i="32"/>
  <c r="BL184" i="32"/>
  <c r="BB184" i="32" s="1"/>
  <c r="BI183" i="32"/>
  <c r="BG183" i="32"/>
  <c r="BH183" i="32" s="1"/>
  <c r="BM183" i="32"/>
  <c r="DB182" i="32"/>
  <c r="DC183" i="32"/>
  <c r="CV183" i="32" s="1"/>
  <c r="CW183" i="32" s="1"/>
  <c r="CX183" i="32" s="1"/>
  <c r="CY183" i="32" s="1"/>
  <c r="AF53" i="32"/>
  <c r="Y53" i="32"/>
  <c r="CR182" i="32"/>
  <c r="DV182" i="32"/>
  <c r="HC182" i="32"/>
  <c r="HD183" i="32"/>
  <c r="GW183" i="32" s="1"/>
  <c r="GX183" i="32" s="1"/>
  <c r="GY183" i="32" s="1"/>
  <c r="GZ183" i="32" s="1"/>
  <c r="HE182" i="32"/>
  <c r="IG182" i="32"/>
  <c r="IH183" i="32"/>
  <c r="IA183" i="32" s="1"/>
  <c r="IB183" i="32" s="1"/>
  <c r="IC183" i="32" s="1"/>
  <c r="ID183" i="32" s="1"/>
  <c r="EZ182" i="32"/>
  <c r="II182" i="32"/>
  <c r="EU182" i="32"/>
  <c r="EV183" i="32"/>
  <c r="EO183" i="32" s="1"/>
  <c r="EP183" i="32" s="1"/>
  <c r="EQ183" i="32" s="1"/>
  <c r="ER183" i="32" s="1"/>
  <c r="AR183" i="32"/>
  <c r="AS183" i="32" s="1"/>
  <c r="AW184" i="32"/>
  <c r="AM184" i="32" s="1"/>
  <c r="AX183" i="32"/>
  <c r="AT183" i="32"/>
  <c r="AZ183" i="32"/>
  <c r="JA182" i="32"/>
  <c r="LB123" i="32"/>
  <c r="LC123" i="32" s="1"/>
  <c r="LG124" i="32"/>
  <c r="KW124" i="32" s="1"/>
  <c r="LH123" i="32"/>
  <c r="FJ182" i="32"/>
  <c r="FK183" i="32"/>
  <c r="FD183" i="32" s="1"/>
  <c r="FE183" i="32" s="1"/>
  <c r="FF183" i="32" s="1"/>
  <c r="FG183" i="32" s="1"/>
  <c r="KD123" i="32"/>
  <c r="KC124" i="32"/>
  <c r="JS124" i="32" s="1"/>
  <c r="JX123" i="32"/>
  <c r="JY123" i="32" s="1"/>
  <c r="IV182" i="32"/>
  <c r="IW183" i="32"/>
  <c r="IP183" i="32" s="1"/>
  <c r="IQ183" i="32" s="1"/>
  <c r="IR183" i="32" s="1"/>
  <c r="IS183" i="32" s="1"/>
  <c r="FY182" i="32"/>
  <c r="FZ183" i="32"/>
  <c r="FS183" i="32" s="1"/>
  <c r="FT183" i="32" s="1"/>
  <c r="FU183" i="32" s="1"/>
  <c r="FV183" i="32" s="1"/>
  <c r="CA184" i="32"/>
  <c r="BQ184" i="32" s="1"/>
  <c r="CB183" i="32"/>
  <c r="BV183" i="32"/>
  <c r="BW183" i="32" s="1"/>
  <c r="CD183" i="32"/>
  <c r="KR124" i="32"/>
  <c r="KH124" i="32" s="1"/>
  <c r="KM123" i="32"/>
  <c r="KN123" i="32" s="1"/>
  <c r="KS123" i="32"/>
  <c r="LW123" i="32"/>
  <c r="LQ123" i="32"/>
  <c r="LR123" i="32" s="1"/>
  <c r="LV124" i="32"/>
  <c r="LL124" i="32" s="1"/>
  <c r="CM182" i="32"/>
  <c r="CN183" i="32"/>
  <c r="CG183" i="32" s="1"/>
  <c r="CH183" i="32" s="1"/>
  <c r="CI183" i="32" s="1"/>
  <c r="CJ183" i="32" s="1"/>
  <c r="JK123" i="32"/>
  <c r="JL124" i="32"/>
  <c r="JE124" i="32" s="1"/>
  <c r="JF124" i="32" s="1"/>
  <c r="JG124" i="32" s="1"/>
  <c r="JM123" i="32"/>
  <c r="GN182" i="32"/>
  <c r="GO183" i="32"/>
  <c r="GH183" i="32" s="1"/>
  <c r="GI183" i="32" s="1"/>
  <c r="GJ183" i="32" s="1"/>
  <c r="GK183" i="32" s="1"/>
  <c r="GP182" i="32"/>
  <c r="HR182" i="32"/>
  <c r="HS183" i="32"/>
  <c r="HL183" i="32" s="1"/>
  <c r="HM183" i="32" s="1"/>
  <c r="HN183" i="32" s="1"/>
  <c r="HO183" i="32" s="1"/>
  <c r="FO182" i="32"/>
  <c r="HW182" i="32"/>
  <c r="DD182" i="32"/>
  <c r="GA182" i="32"/>
  <c r="DR183" i="32"/>
  <c r="DK183" i="32" s="1"/>
  <c r="DL183" i="32" s="1"/>
  <c r="DM183" i="32" s="1"/>
  <c r="DN183" i="32" s="1"/>
  <c r="DQ182" i="32"/>
  <c r="EF182" i="32"/>
  <c r="EG183" i="32"/>
  <c r="DZ183" i="32" s="1"/>
  <c r="EA183" i="32" s="1"/>
  <c r="EB183" i="32" s="1"/>
  <c r="EC183" i="32" s="1"/>
  <c r="EH182" i="32"/>
  <c r="RC55" i="33" l="1"/>
  <c r="AK56" i="33"/>
  <c r="BG56" i="33" s="1"/>
  <c r="CC56" i="33" s="1"/>
  <c r="CY56" i="33" s="1"/>
  <c r="II57" i="33"/>
  <c r="EG56" i="33"/>
  <c r="AG56" i="33"/>
  <c r="BC56" i="33" s="1"/>
  <c r="BY56" i="33" s="1"/>
  <c r="IW56" i="33"/>
  <c r="IS56" i="33"/>
  <c r="NR57" i="33"/>
  <c r="AD57" i="33" s="1"/>
  <c r="ON56" i="33"/>
  <c r="LA56" i="33"/>
  <c r="FY56" i="33" s="1"/>
  <c r="OK56" i="33" s="1"/>
  <c r="ND56" i="33"/>
  <c r="KJ55" i="33"/>
  <c r="MP56" i="33"/>
  <c r="JY56" i="33"/>
  <c r="W57" i="33"/>
  <c r="AS57" i="33" s="1"/>
  <c r="BO57" i="33" s="1"/>
  <c r="RB56" i="33"/>
  <c r="RK57" i="33"/>
  <c r="JP57" i="33"/>
  <c r="JG56" i="33"/>
  <c r="JB57" i="33"/>
  <c r="JR57" i="33"/>
  <c r="JQ56" i="33"/>
  <c r="JH56" i="33"/>
  <c r="FS56" i="33"/>
  <c r="OE56" i="33" s="1"/>
  <c r="GD55" i="33"/>
  <c r="GR56" i="33"/>
  <c r="PZ56" i="33" s="1"/>
  <c r="PD56" i="33" s="1"/>
  <c r="HF56" i="33"/>
  <c r="MH57" i="33" s="1"/>
  <c r="DI56" i="33"/>
  <c r="FA56" i="33" s="1"/>
  <c r="DJ56" i="33"/>
  <c r="FB56" i="33" s="1"/>
  <c r="DT57" i="33"/>
  <c r="FL57" i="33" s="1"/>
  <c r="DS56" i="33"/>
  <c r="FK56" i="33" s="1"/>
  <c r="DR57" i="33"/>
  <c r="FJ57" i="33" s="1"/>
  <c r="DD57" i="33"/>
  <c r="EV57" i="33" s="1"/>
  <c r="CP56" i="33"/>
  <c r="NS56" i="33"/>
  <c r="IH56" i="33"/>
  <c r="V56" i="33"/>
  <c r="AY56" i="33"/>
  <c r="BU56" i="33" s="1"/>
  <c r="OA58" i="33"/>
  <c r="GR183" i="32"/>
  <c r="GQ184" i="32"/>
  <c r="GG184" i="32" s="1"/>
  <c r="GL183" i="32"/>
  <c r="GM183" i="32" s="1"/>
  <c r="GP183" i="32" s="1"/>
  <c r="GT183" i="32"/>
  <c r="JH124" i="32"/>
  <c r="JQ124" i="32"/>
  <c r="FW183" i="32"/>
  <c r="FX183" i="32" s="1"/>
  <c r="GA183" i="32" s="1"/>
  <c r="GE183" i="32"/>
  <c r="GC183" i="32"/>
  <c r="GB184" i="32"/>
  <c r="FR184" i="32" s="1"/>
  <c r="HP183" i="32"/>
  <c r="HQ183" i="32" s="1"/>
  <c r="HV183" i="32"/>
  <c r="HU184" i="32"/>
  <c r="HK184" i="32" s="1"/>
  <c r="HX183" i="32"/>
  <c r="DO183" i="32"/>
  <c r="DP183" i="32" s="1"/>
  <c r="DU183" i="32"/>
  <c r="DT184" i="32"/>
  <c r="DJ184" i="32" s="1"/>
  <c r="DW183" i="32"/>
  <c r="EL183" i="32"/>
  <c r="ED183" i="32"/>
  <c r="EE183" i="32" s="1"/>
  <c r="EH183" i="32" s="1"/>
  <c r="EJ183" i="32"/>
  <c r="EI184" i="32"/>
  <c r="DY184" i="32" s="1"/>
  <c r="CQ183" i="32"/>
  <c r="CP184" i="32"/>
  <c r="CF184" i="32" s="1"/>
  <c r="CS183" i="32"/>
  <c r="CK183" i="32"/>
  <c r="CL183" i="32" s="1"/>
  <c r="IT183" i="32"/>
  <c r="IU183" i="32" s="1"/>
  <c r="JB183" i="32"/>
  <c r="IY184" i="32"/>
  <c r="IO184" i="32" s="1"/>
  <c r="IZ183" i="32"/>
  <c r="FA183" i="32"/>
  <c r="ES183" i="32"/>
  <c r="ET183" i="32" s="1"/>
  <c r="EY183" i="32"/>
  <c r="EX184" i="32"/>
  <c r="EN184" i="32" s="1"/>
  <c r="LS123" i="32"/>
  <c r="LT124" i="32"/>
  <c r="LM124" i="32" s="1"/>
  <c r="LN124" i="32" s="1"/>
  <c r="LO124" i="32" s="1"/>
  <c r="LU123" i="32"/>
  <c r="HA183" i="32"/>
  <c r="HB183" i="32" s="1"/>
  <c r="HI183" i="32"/>
  <c r="HF184" i="32"/>
  <c r="GV184" i="32" s="1"/>
  <c r="HG183" i="32"/>
  <c r="DH183" i="32"/>
  <c r="DE184" i="32"/>
  <c r="CU184" i="32" s="1"/>
  <c r="DF183" i="32"/>
  <c r="CZ183" i="32"/>
  <c r="DA183" i="32" s="1"/>
  <c r="DD183" i="32" s="1"/>
  <c r="IL182" i="32"/>
  <c r="HH182" i="32"/>
  <c r="BJ184" i="32"/>
  <c r="BC184" i="32" s="1"/>
  <c r="BD184" i="32" s="1"/>
  <c r="BE184" i="32" s="1"/>
  <c r="BF184" i="32" s="1"/>
  <c r="BK183" i="32"/>
  <c r="JP123" i="32"/>
  <c r="AE54" i="32"/>
  <c r="Z53" i="32"/>
  <c r="AC53" i="32" s="1"/>
  <c r="AJ53" i="32"/>
  <c r="FH183" i="32"/>
  <c r="FI183" i="32" s="1"/>
  <c r="FN183" i="32"/>
  <c r="FP183" i="32"/>
  <c r="FM184" i="32"/>
  <c r="FC184" i="32" s="1"/>
  <c r="IM183" i="32"/>
  <c r="IE183" i="32"/>
  <c r="IF183" i="32" s="1"/>
  <c r="IJ184" i="32"/>
  <c r="HZ184" i="32" s="1"/>
  <c r="IK183" i="32"/>
  <c r="DG182" i="32"/>
  <c r="BY184" i="32"/>
  <c r="BR184" i="32" s="1"/>
  <c r="BS184" i="32" s="1"/>
  <c r="BT184" i="32" s="1"/>
  <c r="BU184" i="32" s="1"/>
  <c r="BX183" i="32"/>
  <c r="BZ183" i="32"/>
  <c r="JZ123" i="32"/>
  <c r="KA124" i="32"/>
  <c r="JT124" i="32" s="1"/>
  <c r="JU124" i="32" s="1"/>
  <c r="JV124" i="32" s="1"/>
  <c r="KB123" i="32"/>
  <c r="LE124" i="32"/>
  <c r="KX124" i="32" s="1"/>
  <c r="KY124" i="32" s="1"/>
  <c r="KZ124" i="32" s="1"/>
  <c r="LD123" i="32"/>
  <c r="LF123" i="32"/>
  <c r="EK182" i="32"/>
  <c r="GD182" i="32"/>
  <c r="GS182" i="32"/>
  <c r="KO123" i="32"/>
  <c r="KP124" i="32"/>
  <c r="KI124" i="32" s="1"/>
  <c r="KJ124" i="32" s="1"/>
  <c r="KK124" i="32" s="1"/>
  <c r="KQ123" i="32"/>
  <c r="AU184" i="32"/>
  <c r="AN184" i="32" s="1"/>
  <c r="AO184" i="32" s="1"/>
  <c r="AP184" i="32" s="1"/>
  <c r="AQ184" i="32" s="1"/>
  <c r="AV183" i="32"/>
  <c r="IP57" i="33" l="1"/>
  <c r="ED56" i="33"/>
  <c r="NT56" i="33"/>
  <c r="OP55" i="33"/>
  <c r="KE56" i="33"/>
  <c r="QY56" i="33"/>
  <c r="MZ57" i="33"/>
  <c r="MQ56" i="33"/>
  <c r="HC56" i="33"/>
  <c r="ME57" i="33" s="1"/>
  <c r="NB57" i="33"/>
  <c r="ML57" i="33"/>
  <c r="MR56" i="33"/>
  <c r="NO57" i="33"/>
  <c r="NI57" i="33"/>
  <c r="NA56" i="33"/>
  <c r="JS56" i="33"/>
  <c r="JJ56" i="33"/>
  <c r="RD55" i="33"/>
  <c r="QS56" i="33"/>
  <c r="GS56" i="33"/>
  <c r="LU57" i="33" s="1"/>
  <c r="LT57" i="33"/>
  <c r="HN56" i="33"/>
  <c r="IB56" i="33"/>
  <c r="QN56" i="33"/>
  <c r="PR56" i="33" s="1"/>
  <c r="GN57" i="33"/>
  <c r="PV57" i="33" s="1"/>
  <c r="HB57" i="33"/>
  <c r="HX57" i="33" s="1"/>
  <c r="DL56" i="33"/>
  <c r="FD56" i="33" s="1"/>
  <c r="GT56" i="33"/>
  <c r="QB56" i="33" s="1"/>
  <c r="PF56" i="33" s="1"/>
  <c r="HD57" i="33"/>
  <c r="MF58" i="33" s="1"/>
  <c r="DU56" i="33"/>
  <c r="FM56" i="33" s="1"/>
  <c r="CK57" i="33"/>
  <c r="CU56" i="33"/>
  <c r="CQ56" i="33"/>
  <c r="KX56" i="33"/>
  <c r="IQ56" i="33"/>
  <c r="AE56" i="33"/>
  <c r="BA56" i="33" s="1"/>
  <c r="BW56" i="33" s="1"/>
  <c r="IY58" i="33"/>
  <c r="AM58" i="33"/>
  <c r="AR56" i="33"/>
  <c r="BN56" i="33" s="1"/>
  <c r="AZ57" i="33"/>
  <c r="BV57" i="33" s="1"/>
  <c r="AZ184" i="32"/>
  <c r="AR184" i="32"/>
  <c r="AS184" i="32" s="1"/>
  <c r="AU185" i="32" s="1"/>
  <c r="AW185" i="32"/>
  <c r="AM185" i="32" s="1"/>
  <c r="AX184" i="32"/>
  <c r="AT184" i="32"/>
  <c r="CA185" i="32"/>
  <c r="BQ185" i="32" s="1"/>
  <c r="CD184" i="32"/>
  <c r="CB184" i="32"/>
  <c r="BV184" i="32"/>
  <c r="BW184" i="32" s="1"/>
  <c r="BZ184" i="32" s="1"/>
  <c r="LA124" i="32"/>
  <c r="LJ124" i="32"/>
  <c r="KU124" i="32"/>
  <c r="KL124" i="32"/>
  <c r="JW124" i="32"/>
  <c r="KF124" i="32"/>
  <c r="GD183" i="32"/>
  <c r="EK183" i="32"/>
  <c r="LI123" i="32"/>
  <c r="HC183" i="32"/>
  <c r="HD184" i="32"/>
  <c r="GW184" i="32" s="1"/>
  <c r="GX184" i="32" s="1"/>
  <c r="GY184" i="32" s="1"/>
  <c r="GZ184" i="32" s="1"/>
  <c r="EU183" i="32"/>
  <c r="EV184" i="32"/>
  <c r="EO184" i="32" s="1"/>
  <c r="EP184" i="32" s="1"/>
  <c r="EQ184" i="32" s="1"/>
  <c r="ER184" i="32" s="1"/>
  <c r="EW183" i="32"/>
  <c r="EG184" i="32"/>
  <c r="DZ184" i="32" s="1"/>
  <c r="EA184" i="32" s="1"/>
  <c r="EB184" i="32" s="1"/>
  <c r="EC184" i="32" s="1"/>
  <c r="EF183" i="32"/>
  <c r="LP124" i="32"/>
  <c r="LY124" i="32"/>
  <c r="KT123" i="32"/>
  <c r="GS183" i="32"/>
  <c r="DG183" i="32"/>
  <c r="IH184" i="32"/>
  <c r="IA184" i="32" s="1"/>
  <c r="IB184" i="32" s="1"/>
  <c r="IC184" i="32" s="1"/>
  <c r="ID184" i="32" s="1"/>
  <c r="IG183" i="32"/>
  <c r="FK184" i="32"/>
  <c r="FD184" i="32" s="1"/>
  <c r="FE184" i="32" s="1"/>
  <c r="FF184" i="32" s="1"/>
  <c r="FG184" i="32" s="1"/>
  <c r="FJ183" i="32"/>
  <c r="FL183" i="32"/>
  <c r="HE183" i="32"/>
  <c r="DB183" i="32"/>
  <c r="DC184" i="32"/>
  <c r="CV184" i="32" s="1"/>
  <c r="CW184" i="32" s="1"/>
  <c r="CX184" i="32" s="1"/>
  <c r="CY184" i="32" s="1"/>
  <c r="IV183" i="32"/>
  <c r="IW184" i="32"/>
  <c r="IP184" i="32" s="1"/>
  <c r="IQ184" i="32" s="1"/>
  <c r="IR184" i="32" s="1"/>
  <c r="IS184" i="32" s="1"/>
  <c r="IX183" i="32"/>
  <c r="DR184" i="32"/>
  <c r="DK184" i="32" s="1"/>
  <c r="DL184" i="32" s="1"/>
  <c r="DM184" i="32" s="1"/>
  <c r="DN184" i="32" s="1"/>
  <c r="DQ183" i="32"/>
  <c r="DS183" i="32"/>
  <c r="JO124" i="32"/>
  <c r="JI124" i="32"/>
  <c r="JJ124" i="32" s="1"/>
  <c r="JN125" i="32"/>
  <c r="JD125" i="32" s="1"/>
  <c r="AY183" i="32"/>
  <c r="BL185" i="32"/>
  <c r="BB185" i="32" s="1"/>
  <c r="BO184" i="32"/>
  <c r="BM184" i="32"/>
  <c r="BG184" i="32"/>
  <c r="BH184" i="32" s="1"/>
  <c r="BJ185" i="32" s="1"/>
  <c r="BI184" i="32"/>
  <c r="CC183" i="32"/>
  <c r="AI53" i="32"/>
  <c r="BN183" i="32"/>
  <c r="CM183" i="32"/>
  <c r="CN184" i="32"/>
  <c r="CG184" i="32" s="1"/>
  <c r="CH184" i="32" s="1"/>
  <c r="CI184" i="32" s="1"/>
  <c r="CJ184" i="32" s="1"/>
  <c r="CO183" i="32"/>
  <c r="KE123" i="32"/>
  <c r="II183" i="32"/>
  <c r="LX123" i="32"/>
  <c r="HS184" i="32"/>
  <c r="HL184" i="32" s="1"/>
  <c r="HM184" i="32" s="1"/>
  <c r="HN184" i="32" s="1"/>
  <c r="HO184" i="32" s="1"/>
  <c r="HR183" i="32"/>
  <c r="HT183" i="32"/>
  <c r="FY183" i="32"/>
  <c r="FZ184" i="32"/>
  <c r="FS184" i="32" s="1"/>
  <c r="FT184" i="32" s="1"/>
  <c r="FU184" i="32" s="1"/>
  <c r="FV184" i="32" s="1"/>
  <c r="GN183" i="32"/>
  <c r="GO184" i="32"/>
  <c r="GH184" i="32" s="1"/>
  <c r="GI184" i="32" s="1"/>
  <c r="GJ184" i="32" s="1"/>
  <c r="GK184" i="32" s="1"/>
  <c r="EF56" i="33" l="1"/>
  <c r="ER56" i="33"/>
  <c r="IR56" i="33"/>
  <c r="IG57" i="33"/>
  <c r="AA57" i="33"/>
  <c r="AW57" i="33" s="1"/>
  <c r="BS57" i="33" s="1"/>
  <c r="AF56" i="33"/>
  <c r="BB56" i="33" s="1"/>
  <c r="BX56" i="33" s="1"/>
  <c r="QK56" i="33"/>
  <c r="PO56" i="33" s="1"/>
  <c r="LI56" i="33" s="1"/>
  <c r="HY56" i="33"/>
  <c r="IM57" i="33"/>
  <c r="MT56" i="33"/>
  <c r="NC56" i="33"/>
  <c r="U57" i="33"/>
  <c r="AQ57" i="33" s="1"/>
  <c r="BM57" i="33" s="1"/>
  <c r="OZ57" i="33"/>
  <c r="F55" i="33"/>
  <c r="FV56" i="33"/>
  <c r="OH56" i="33" s="1"/>
  <c r="KB56" i="33"/>
  <c r="MD58" i="33"/>
  <c r="QA56" i="33"/>
  <c r="PE56" i="33" s="1"/>
  <c r="JE57" i="33"/>
  <c r="JK56" i="33"/>
  <c r="JO56" i="33"/>
  <c r="HO56" i="33"/>
  <c r="LL56" i="33"/>
  <c r="LP58" i="33"/>
  <c r="QL57" i="33"/>
  <c r="PP57" i="33" s="1"/>
  <c r="HJ57" i="33"/>
  <c r="HZ57" i="33"/>
  <c r="QJ57" i="33"/>
  <c r="PN57" i="33" s="1"/>
  <c r="GV56" i="33"/>
  <c r="QD56" i="33" s="1"/>
  <c r="PH56" i="33" s="1"/>
  <c r="HP56" i="33"/>
  <c r="LV57" i="33"/>
  <c r="HE56" i="33"/>
  <c r="QM56" i="33" s="1"/>
  <c r="PQ56" i="33" s="1"/>
  <c r="DQ56" i="33"/>
  <c r="FI56" i="33" s="1"/>
  <c r="DG57" i="33"/>
  <c r="EY57" i="33" s="1"/>
  <c r="DM56" i="33"/>
  <c r="FE56" i="33" s="1"/>
  <c r="CR57" i="33"/>
  <c r="CJ56" i="33"/>
  <c r="CT56" i="33"/>
  <c r="CS56" i="33"/>
  <c r="BI58" i="33"/>
  <c r="CE58" i="33" s="1"/>
  <c r="AV184" i="32"/>
  <c r="AY184" i="32" s="1"/>
  <c r="AN185" i="32"/>
  <c r="AO185" i="32" s="1"/>
  <c r="AP185" i="32" s="1"/>
  <c r="AQ185" i="32" s="1"/>
  <c r="BC185" i="32"/>
  <c r="BD185" i="32" s="1"/>
  <c r="BE185" i="32" s="1"/>
  <c r="BF185" i="32" s="1"/>
  <c r="HX184" i="32"/>
  <c r="HP184" i="32"/>
  <c r="HQ184" i="32" s="1"/>
  <c r="HT184" i="32" s="1"/>
  <c r="HU185" i="32"/>
  <c r="HK185" i="32" s="1"/>
  <c r="HV184" i="32"/>
  <c r="GQ185" i="32"/>
  <c r="GG185" i="32" s="1"/>
  <c r="GR184" i="32"/>
  <c r="GL184" i="32"/>
  <c r="GM184" i="32" s="1"/>
  <c r="GT184" i="32"/>
  <c r="GE184" i="32"/>
  <c r="GB185" i="32"/>
  <c r="FR185" i="32" s="1"/>
  <c r="FW184" i="32"/>
  <c r="FX184" i="32" s="1"/>
  <c r="GC184" i="32"/>
  <c r="IK184" i="32"/>
  <c r="IJ185" i="32"/>
  <c r="HZ185" i="32" s="1"/>
  <c r="IM184" i="32"/>
  <c r="IE184" i="32"/>
  <c r="IF184" i="32" s="1"/>
  <c r="II184" i="32" s="1"/>
  <c r="CP185" i="32"/>
  <c r="CF185" i="32" s="1"/>
  <c r="CS184" i="32"/>
  <c r="CK184" i="32"/>
  <c r="CL184" i="32" s="1"/>
  <c r="CO184" i="32" s="1"/>
  <c r="CQ184" i="32"/>
  <c r="DU184" i="32"/>
  <c r="DT185" i="32"/>
  <c r="DJ185" i="32" s="1"/>
  <c r="DO184" i="32"/>
  <c r="DP184" i="32" s="1"/>
  <c r="DS184" i="32" s="1"/>
  <c r="DW184" i="32"/>
  <c r="HW183" i="32"/>
  <c r="EL184" i="32"/>
  <c r="EJ184" i="32"/>
  <c r="EI185" i="32"/>
  <c r="DY185" i="32" s="1"/>
  <c r="ED184" i="32"/>
  <c r="EE184" i="32" s="1"/>
  <c r="EX185" i="32"/>
  <c r="EN185" i="32" s="1"/>
  <c r="EY184" i="32"/>
  <c r="FA184" i="32"/>
  <c r="ES184" i="32"/>
  <c r="ET184" i="32" s="1"/>
  <c r="EW184" i="32" s="1"/>
  <c r="AD53" i="32"/>
  <c r="AG54" i="32"/>
  <c r="JA183" i="32"/>
  <c r="KC125" i="32"/>
  <c r="JS125" i="32" s="1"/>
  <c r="JX124" i="32"/>
  <c r="JY124" i="32" s="1"/>
  <c r="KD124" i="32"/>
  <c r="CR183" i="32"/>
  <c r="FH184" i="32"/>
  <c r="FI184" i="32" s="1"/>
  <c r="FL184" i="32" s="1"/>
  <c r="FP184" i="32"/>
  <c r="FN184" i="32"/>
  <c r="FM185" i="32"/>
  <c r="FC185" i="32" s="1"/>
  <c r="DV183" i="32"/>
  <c r="HH183" i="32"/>
  <c r="HG184" i="32"/>
  <c r="HF185" i="32"/>
  <c r="GV185" i="32" s="1"/>
  <c r="HI184" i="32"/>
  <c r="HA184" i="32"/>
  <c r="HB184" i="32" s="1"/>
  <c r="KZ56" i="33"/>
  <c r="JL125" i="32"/>
  <c r="JE125" i="32" s="1"/>
  <c r="JF125" i="32" s="1"/>
  <c r="JG125" i="32" s="1"/>
  <c r="JK124" i="32"/>
  <c r="JM124" i="32"/>
  <c r="LQ124" i="32"/>
  <c r="LR124" i="32" s="1"/>
  <c r="LV125" i="32"/>
  <c r="LL125" i="32" s="1"/>
  <c r="LW124" i="32"/>
  <c r="LB124" i="32"/>
  <c r="LC124" i="32" s="1"/>
  <c r="LG125" i="32"/>
  <c r="KW125" i="32" s="1"/>
  <c r="LH124" i="32"/>
  <c r="DE185" i="32"/>
  <c r="CU185" i="32" s="1"/>
  <c r="DF184" i="32"/>
  <c r="CZ184" i="32"/>
  <c r="DA184" i="32" s="1"/>
  <c r="DH184" i="32"/>
  <c r="IZ184" i="32"/>
  <c r="IY185" i="32"/>
  <c r="IO185" i="32" s="1"/>
  <c r="JB184" i="32"/>
  <c r="IT184" i="32"/>
  <c r="IU184" i="32" s="1"/>
  <c r="IX184" i="32" s="1"/>
  <c r="IL183" i="32"/>
  <c r="BK184" i="32"/>
  <c r="CC184" i="32"/>
  <c r="FO183" i="32"/>
  <c r="EZ183" i="32"/>
  <c r="KS124" i="32"/>
  <c r="KR125" i="32"/>
  <c r="KH125" i="32" s="1"/>
  <c r="KM124" i="32"/>
  <c r="KN124" i="32" s="1"/>
  <c r="BX184" i="32"/>
  <c r="BY185" i="32"/>
  <c r="BR185" i="32" s="1"/>
  <c r="BS185" i="32" s="1"/>
  <c r="BT185" i="32" s="1"/>
  <c r="BU185" i="32" s="1"/>
  <c r="EO56" i="33" l="1"/>
  <c r="EE56" i="33"/>
  <c r="EH56" i="33"/>
  <c r="EP57" i="33"/>
  <c r="DZ57" i="33"/>
  <c r="EQ56" i="33"/>
  <c r="EN57" i="33"/>
  <c r="MO57" i="33"/>
  <c r="MY56" i="33"/>
  <c r="MU56" i="33"/>
  <c r="KP56" i="33"/>
  <c r="KY56" i="33"/>
  <c r="KT57" i="33"/>
  <c r="QV56" i="33"/>
  <c r="NL57" i="33"/>
  <c r="FX56" i="33"/>
  <c r="OJ56" i="33" s="1"/>
  <c r="KD56" i="33"/>
  <c r="GG56" i="33"/>
  <c r="OS56" i="33" s="1"/>
  <c r="KM56" i="33"/>
  <c r="JL57" i="33"/>
  <c r="JM56" i="33"/>
  <c r="JD56" i="33"/>
  <c r="JN56" i="33"/>
  <c r="LH57" i="33"/>
  <c r="LJ57" i="33"/>
  <c r="GJ56" i="33"/>
  <c r="OV56" i="33" s="1"/>
  <c r="IA56" i="33"/>
  <c r="LX57" i="33"/>
  <c r="HR56" i="33"/>
  <c r="MG57" i="33"/>
  <c r="GW56" i="33"/>
  <c r="HS56" i="33" s="1"/>
  <c r="GQ57" i="33"/>
  <c r="LS58" i="33" s="1"/>
  <c r="DN57" i="33"/>
  <c r="FF57" i="33" s="1"/>
  <c r="DO56" i="33"/>
  <c r="FG56" i="33" s="1"/>
  <c r="HA56" i="33"/>
  <c r="MC57" i="33" s="1"/>
  <c r="DP56" i="33"/>
  <c r="FH56" i="33" s="1"/>
  <c r="DF56" i="33"/>
  <c r="EX56" i="33" s="1"/>
  <c r="CI57" i="33"/>
  <c r="CO57" i="33"/>
  <c r="DA58" i="33"/>
  <c r="JA184" i="32"/>
  <c r="CB185" i="32"/>
  <c r="CA186" i="32"/>
  <c r="BQ186" i="32" s="1"/>
  <c r="CD185" i="32"/>
  <c r="BV185" i="32"/>
  <c r="BW185" i="32" s="1"/>
  <c r="JH125" i="32"/>
  <c r="JQ125" i="32"/>
  <c r="KO124" i="32"/>
  <c r="KP125" i="32"/>
  <c r="KI125" i="32" s="1"/>
  <c r="KJ125" i="32" s="1"/>
  <c r="KK125" i="32" s="1"/>
  <c r="KQ124" i="32"/>
  <c r="EZ184" i="32"/>
  <c r="JP124" i="32"/>
  <c r="LB56" i="33"/>
  <c r="IG184" i="32"/>
  <c r="IH185" i="32"/>
  <c r="IA185" i="32" s="1"/>
  <c r="IB185" i="32" s="1"/>
  <c r="IC185" i="32" s="1"/>
  <c r="ID185" i="32" s="1"/>
  <c r="IL184" i="32"/>
  <c r="LS124" i="32"/>
  <c r="LT125" i="32"/>
  <c r="LM125" i="32" s="1"/>
  <c r="LN125" i="32" s="1"/>
  <c r="LO125" i="32" s="1"/>
  <c r="LU124" i="32"/>
  <c r="HC184" i="32"/>
  <c r="HD185" i="32"/>
  <c r="GW185" i="32" s="1"/>
  <c r="GX185" i="32" s="1"/>
  <c r="GY185" i="32" s="1"/>
  <c r="GZ185" i="32" s="1"/>
  <c r="AW186" i="32"/>
  <c r="AM186" i="32" s="1"/>
  <c r="AX185" i="32"/>
  <c r="AR185" i="32"/>
  <c r="AS185" i="32" s="1"/>
  <c r="AZ185" i="32"/>
  <c r="AT185" i="32"/>
  <c r="DV184" i="32"/>
  <c r="FJ184" i="32"/>
  <c r="FK185" i="32"/>
  <c r="FD185" i="32" s="1"/>
  <c r="FE185" i="32" s="1"/>
  <c r="FF185" i="32" s="1"/>
  <c r="FG185" i="32" s="1"/>
  <c r="CR184" i="32"/>
  <c r="JZ124" i="32"/>
  <c r="KA125" i="32"/>
  <c r="JT125" i="32" s="1"/>
  <c r="JU125" i="32" s="1"/>
  <c r="JV125" i="32" s="1"/>
  <c r="KB124" i="32"/>
  <c r="EU184" i="32"/>
  <c r="EV185" i="32"/>
  <c r="EO185" i="32" s="1"/>
  <c r="EP185" i="32" s="1"/>
  <c r="EQ185" i="32" s="1"/>
  <c r="ER185" i="32" s="1"/>
  <c r="EF184" i="32"/>
  <c r="EG185" i="32"/>
  <c r="DZ185" i="32" s="1"/>
  <c r="EA185" i="32" s="1"/>
  <c r="EB185" i="32" s="1"/>
  <c r="EC185" i="32" s="1"/>
  <c r="EH184" i="32"/>
  <c r="DQ184" i="32"/>
  <c r="DR185" i="32"/>
  <c r="DK185" i="32" s="1"/>
  <c r="DL185" i="32" s="1"/>
  <c r="DM185" i="32" s="1"/>
  <c r="DN185" i="32" s="1"/>
  <c r="CM184" i="32"/>
  <c r="CN185" i="32"/>
  <c r="CG185" i="32" s="1"/>
  <c r="CH185" i="32" s="1"/>
  <c r="CI185" i="32" s="1"/>
  <c r="CJ185" i="32" s="1"/>
  <c r="FY184" i="32"/>
  <c r="FZ185" i="32"/>
  <c r="FS185" i="32" s="1"/>
  <c r="FT185" i="32" s="1"/>
  <c r="FU185" i="32" s="1"/>
  <c r="FV185" i="32" s="1"/>
  <c r="GA184" i="32"/>
  <c r="GN184" i="32"/>
  <c r="GO185" i="32"/>
  <c r="GH185" i="32" s="1"/>
  <c r="GI185" i="32" s="1"/>
  <c r="GJ185" i="32" s="1"/>
  <c r="GK185" i="32" s="1"/>
  <c r="GP184" i="32"/>
  <c r="BN184" i="32"/>
  <c r="FO184" i="32"/>
  <c r="HE184" i="32"/>
  <c r="LK56" i="33"/>
  <c r="BL186" i="32"/>
  <c r="BB186" i="32" s="1"/>
  <c r="BG185" i="32"/>
  <c r="BH185" i="32" s="1"/>
  <c r="BJ186" i="32" s="1"/>
  <c r="BM185" i="32"/>
  <c r="BO185" i="32"/>
  <c r="BI185" i="32"/>
  <c r="AA54" i="32"/>
  <c r="S54" i="32"/>
  <c r="T54" i="32" s="1"/>
  <c r="HW184" i="32"/>
  <c r="HR184" i="32"/>
  <c r="HS185" i="32"/>
  <c r="HL185" i="32" s="1"/>
  <c r="HM185" i="32" s="1"/>
  <c r="HN185" i="32" s="1"/>
  <c r="HO185" i="32" s="1"/>
  <c r="IV184" i="32"/>
  <c r="IW185" i="32"/>
  <c r="IP185" i="32" s="1"/>
  <c r="IQ185" i="32" s="1"/>
  <c r="IR185" i="32" s="1"/>
  <c r="IS185" i="32" s="1"/>
  <c r="DB184" i="32"/>
  <c r="DC185" i="32"/>
  <c r="CV185" i="32" s="1"/>
  <c r="CW185" i="32" s="1"/>
  <c r="CX185" i="32" s="1"/>
  <c r="CY185" i="32" s="1"/>
  <c r="DD184" i="32"/>
  <c r="LE125" i="32"/>
  <c r="KX125" i="32" s="1"/>
  <c r="KY125" i="32" s="1"/>
  <c r="KZ125" i="32" s="1"/>
  <c r="LD124" i="32"/>
  <c r="LF124" i="32"/>
  <c r="IJ57" i="33" l="1"/>
  <c r="MN56" i="33"/>
  <c r="MV57" i="33"/>
  <c r="JX57" i="33"/>
  <c r="MX56" i="33"/>
  <c r="KC56" i="33"/>
  <c r="MW56" i="33"/>
  <c r="FW56" i="33"/>
  <c r="RG56" i="33"/>
  <c r="FR57" i="33"/>
  <c r="OD57" i="33" s="1"/>
  <c r="X57" i="33"/>
  <c r="AT57" i="33" s="1"/>
  <c r="BP57" i="33" s="1"/>
  <c r="QX56" i="33"/>
  <c r="GH57" i="33"/>
  <c r="OT57" i="33" s="1"/>
  <c r="KN57" i="33"/>
  <c r="FZ56" i="33"/>
  <c r="OL56" i="33" s="1"/>
  <c r="KF56" i="33"/>
  <c r="GF57" i="33"/>
  <c r="OR57" i="33" s="1"/>
  <c r="KL57" i="33"/>
  <c r="GI56" i="33"/>
  <c r="OU56" i="33" s="1"/>
  <c r="KO56" i="33"/>
  <c r="JU58" i="33"/>
  <c r="JI57" i="33"/>
  <c r="RJ56" i="33"/>
  <c r="NZ57" i="33"/>
  <c r="DE57" i="33"/>
  <c r="EW57" i="33" s="1"/>
  <c r="JC57" i="33"/>
  <c r="HM57" i="33"/>
  <c r="PY57" i="33"/>
  <c r="QE56" i="33"/>
  <c r="PI56" i="33" s="1"/>
  <c r="HW56" i="33"/>
  <c r="LY57" i="33"/>
  <c r="QI56" i="33"/>
  <c r="PM56" i="33" s="1"/>
  <c r="GX57" i="33"/>
  <c r="HT57" i="33" s="1"/>
  <c r="GZ56" i="33"/>
  <c r="MB57" i="33" s="1"/>
  <c r="GY56" i="33"/>
  <c r="HU56" i="33" s="1"/>
  <c r="GP56" i="33"/>
  <c r="LR57" i="33" s="1"/>
  <c r="DK57" i="33"/>
  <c r="FC57" i="33" s="1"/>
  <c r="DW58" i="33"/>
  <c r="FO58" i="33" s="1"/>
  <c r="NN57" i="33"/>
  <c r="NW57" i="33"/>
  <c r="BC186" i="32"/>
  <c r="BD186" i="32" s="1"/>
  <c r="BE186" i="32" s="1"/>
  <c r="BF186" i="32" s="1"/>
  <c r="U54" i="32"/>
  <c r="V54" i="32" s="1"/>
  <c r="W54" i="32" s="1"/>
  <c r="DE186" i="32"/>
  <c r="CU186" i="32" s="1"/>
  <c r="CZ185" i="32"/>
  <c r="DA185" i="32" s="1"/>
  <c r="DD185" i="32" s="1"/>
  <c r="DH185" i="32"/>
  <c r="DF185" i="32"/>
  <c r="ES185" i="32"/>
  <c r="ET185" i="32" s="1"/>
  <c r="EY185" i="32"/>
  <c r="EX186" i="32"/>
  <c r="EN186" i="32" s="1"/>
  <c r="FA185" i="32"/>
  <c r="LA125" i="32"/>
  <c r="LJ125" i="32"/>
  <c r="IZ185" i="32"/>
  <c r="IY186" i="32"/>
  <c r="IO186" i="32" s="1"/>
  <c r="IT185" i="32"/>
  <c r="IU185" i="32" s="1"/>
  <c r="JB185" i="32"/>
  <c r="HX185" i="32"/>
  <c r="HU186" i="32"/>
  <c r="HK186" i="32" s="1"/>
  <c r="HP185" i="32"/>
  <c r="HQ185" i="32" s="1"/>
  <c r="HV185" i="32"/>
  <c r="LY125" i="32"/>
  <c r="LP125" i="32"/>
  <c r="CK185" i="32"/>
  <c r="CL185" i="32" s="1"/>
  <c r="CP186" i="32"/>
  <c r="CF186" i="32" s="1"/>
  <c r="CQ185" i="32"/>
  <c r="CS185" i="32"/>
  <c r="LI124" i="32"/>
  <c r="IM185" i="32"/>
  <c r="IE185" i="32"/>
  <c r="IF185" i="32" s="1"/>
  <c r="IJ186" i="32"/>
  <c r="HZ186" i="32" s="1"/>
  <c r="IK185" i="32"/>
  <c r="BK185" i="32"/>
  <c r="AU186" i="32"/>
  <c r="AN186" i="32" s="1"/>
  <c r="AO186" i="32" s="1"/>
  <c r="AP186" i="32" s="1"/>
  <c r="AQ186" i="32" s="1"/>
  <c r="AV185" i="32"/>
  <c r="KT124" i="32"/>
  <c r="GR185" i="32"/>
  <c r="GL185" i="32"/>
  <c r="GM185" i="32" s="1"/>
  <c r="GP185" i="32" s="1"/>
  <c r="GT185" i="32"/>
  <c r="GQ186" i="32"/>
  <c r="GG186" i="32" s="1"/>
  <c r="DU185" i="32"/>
  <c r="DW185" i="32"/>
  <c r="DO185" i="32"/>
  <c r="DP185" i="32" s="1"/>
  <c r="DT186" i="32"/>
  <c r="DJ186" i="32" s="1"/>
  <c r="EJ185" i="32"/>
  <c r="EL185" i="32"/>
  <c r="ED185" i="32"/>
  <c r="EE185" i="32" s="1"/>
  <c r="EH185" i="32" s="1"/>
  <c r="EI186" i="32"/>
  <c r="DY186" i="32" s="1"/>
  <c r="JW125" i="32"/>
  <c r="KF125" i="32"/>
  <c r="FH185" i="32"/>
  <c r="FI185" i="32" s="1"/>
  <c r="FP185" i="32"/>
  <c r="FM186" i="32"/>
  <c r="FC186" i="32" s="1"/>
  <c r="FN185" i="32"/>
  <c r="EK184" i="32"/>
  <c r="HF186" i="32"/>
  <c r="GV186" i="32" s="1"/>
  <c r="HA185" i="32"/>
  <c r="HB185" i="32" s="1"/>
  <c r="HE185" i="32" s="1"/>
  <c r="HI185" i="32"/>
  <c r="HG185" i="32"/>
  <c r="DG184" i="32"/>
  <c r="HH184" i="32"/>
  <c r="GD184" i="32"/>
  <c r="KE124" i="32"/>
  <c r="JI125" i="32"/>
  <c r="JJ125" i="32" s="1"/>
  <c r="JN126" i="32"/>
  <c r="JD126" i="32" s="1"/>
  <c r="JO125" i="32"/>
  <c r="KL125" i="32"/>
  <c r="KU125" i="32"/>
  <c r="GB186" i="32"/>
  <c r="FR186" i="32" s="1"/>
  <c r="FW185" i="32"/>
  <c r="FX185" i="32" s="1"/>
  <c r="GC185" i="32"/>
  <c r="GE185" i="32"/>
  <c r="GS184" i="32"/>
  <c r="LX124" i="32"/>
  <c r="BX185" i="32"/>
  <c r="BY186" i="32"/>
  <c r="BR186" i="32" s="1"/>
  <c r="BS186" i="32" s="1"/>
  <c r="BT186" i="32" s="1"/>
  <c r="BU186" i="32" s="1"/>
  <c r="BZ185" i="32"/>
  <c r="EI56" i="33" l="1"/>
  <c r="EM56" i="33"/>
  <c r="QW56" i="33"/>
  <c r="OI56" i="33"/>
  <c r="NM57" i="33"/>
  <c r="NV58" i="33"/>
  <c r="NE58" i="33"/>
  <c r="MM57" i="33"/>
  <c r="GU57" i="33"/>
  <c r="HQ57" i="33" s="1"/>
  <c r="QR57" i="33"/>
  <c r="NH58" i="33"/>
  <c r="PC57" i="33"/>
  <c r="I55" i="33"/>
  <c r="QZ56" i="33"/>
  <c r="RI56" i="33"/>
  <c r="RH57" i="33"/>
  <c r="NX58" i="33"/>
  <c r="RF57" i="33"/>
  <c r="MS57" i="33"/>
  <c r="IX57" i="33"/>
  <c r="AL57" i="33"/>
  <c r="BH57" i="33" s="1"/>
  <c r="CD57" i="33" s="1"/>
  <c r="CZ57" i="33" s="1"/>
  <c r="GO57" i="33"/>
  <c r="HK57" i="33" s="1"/>
  <c r="LZ58" i="33"/>
  <c r="LG56" i="33"/>
  <c r="HV56" i="33"/>
  <c r="LC56" i="33"/>
  <c r="PX56" i="33"/>
  <c r="PB56" i="33" s="1"/>
  <c r="HL56" i="33"/>
  <c r="QF57" i="33"/>
  <c r="PJ57" i="33" s="1"/>
  <c r="MA57" i="33"/>
  <c r="QH56" i="33"/>
  <c r="PL56" i="33" s="1"/>
  <c r="QG56" i="33"/>
  <c r="PK56" i="33" s="1"/>
  <c r="HG58" i="33"/>
  <c r="MI59" i="33" s="1"/>
  <c r="CL57" i="33"/>
  <c r="NY57" i="33"/>
  <c r="IL57" i="33"/>
  <c r="Z57" i="33"/>
  <c r="NP57" i="33"/>
  <c r="IU57" i="33"/>
  <c r="AI57" i="33"/>
  <c r="AB54" i="32"/>
  <c r="EK185" i="32"/>
  <c r="CA187" i="32"/>
  <c r="BQ187" i="32" s="1"/>
  <c r="CB186" i="32"/>
  <c r="CD186" i="32"/>
  <c r="BV186" i="32"/>
  <c r="BW186" i="32" s="1"/>
  <c r="BZ186" i="32" s="1"/>
  <c r="CC185" i="32"/>
  <c r="FY185" i="32"/>
  <c r="FZ186" i="32"/>
  <c r="FS186" i="32" s="1"/>
  <c r="FT186" i="32" s="1"/>
  <c r="FU186" i="32" s="1"/>
  <c r="FV186" i="32" s="1"/>
  <c r="HH185" i="32"/>
  <c r="HC185" i="32"/>
  <c r="HD186" i="32"/>
  <c r="GW186" i="32" s="1"/>
  <c r="GX186" i="32" s="1"/>
  <c r="GY186" i="32" s="1"/>
  <c r="GZ186" i="32" s="1"/>
  <c r="AK54" i="32"/>
  <c r="AH54" i="32"/>
  <c r="X54" i="32"/>
  <c r="LV126" i="32"/>
  <c r="LL126" i="32" s="1"/>
  <c r="LQ125" i="32"/>
  <c r="LR125" i="32" s="1"/>
  <c r="LW125" i="32"/>
  <c r="GS185" i="32"/>
  <c r="KM125" i="32"/>
  <c r="KN125" i="32" s="1"/>
  <c r="KS125" i="32"/>
  <c r="KR126" i="32"/>
  <c r="KH126" i="32" s="1"/>
  <c r="AR186" i="32"/>
  <c r="AS186" i="32" s="1"/>
  <c r="AU187" i="32" s="1"/>
  <c r="AX186" i="32"/>
  <c r="AZ186" i="32"/>
  <c r="AW187" i="32"/>
  <c r="AM187" i="32" s="1"/>
  <c r="AT186" i="32"/>
  <c r="GA185" i="32"/>
  <c r="DG185" i="32"/>
  <c r="KC126" i="32"/>
  <c r="JS126" i="32" s="1"/>
  <c r="JX125" i="32"/>
  <c r="JY125" i="32" s="1"/>
  <c r="KD125" i="32"/>
  <c r="BN185" i="32"/>
  <c r="BI186" i="32"/>
  <c r="BG186" i="32"/>
  <c r="BH186" i="32" s="1"/>
  <c r="BJ187" i="32" s="1"/>
  <c r="BL187" i="32"/>
  <c r="BB187" i="32" s="1"/>
  <c r="BM186" i="32"/>
  <c r="BO186" i="32"/>
  <c r="JK125" i="32"/>
  <c r="JL126" i="32"/>
  <c r="JE126" i="32" s="1"/>
  <c r="JF126" i="32" s="1"/>
  <c r="JG126" i="32" s="1"/>
  <c r="JM125" i="32"/>
  <c r="FJ185" i="32"/>
  <c r="FK186" i="32"/>
  <c r="FD186" i="32" s="1"/>
  <c r="FE186" i="32" s="1"/>
  <c r="FF186" i="32" s="1"/>
  <c r="FG186" i="32" s="1"/>
  <c r="FL185" i="32"/>
  <c r="IH186" i="32"/>
  <c r="IA186" i="32" s="1"/>
  <c r="IB186" i="32" s="1"/>
  <c r="IC186" i="32" s="1"/>
  <c r="ID186" i="32" s="1"/>
  <c r="IG185" i="32"/>
  <c r="II185" i="32"/>
  <c r="CM185" i="32"/>
  <c r="CN186" i="32"/>
  <c r="CG186" i="32" s="1"/>
  <c r="CH186" i="32" s="1"/>
  <c r="CI186" i="32" s="1"/>
  <c r="CJ186" i="32" s="1"/>
  <c r="CO185" i="32"/>
  <c r="DB185" i="32"/>
  <c r="DC186" i="32"/>
  <c r="CV186" i="32" s="1"/>
  <c r="CW186" i="32" s="1"/>
  <c r="CX186" i="32" s="1"/>
  <c r="CY186" i="32" s="1"/>
  <c r="EF185" i="32"/>
  <c r="EG186" i="32"/>
  <c r="DZ186" i="32" s="1"/>
  <c r="EA186" i="32" s="1"/>
  <c r="EB186" i="32" s="1"/>
  <c r="EC186" i="32" s="1"/>
  <c r="DQ185" i="32"/>
  <c r="DR186" i="32"/>
  <c r="DK186" i="32" s="1"/>
  <c r="DL186" i="32" s="1"/>
  <c r="DM186" i="32" s="1"/>
  <c r="DN186" i="32" s="1"/>
  <c r="DS185" i="32"/>
  <c r="GN185" i="32"/>
  <c r="GO186" i="32"/>
  <c r="GH186" i="32" s="1"/>
  <c r="GI186" i="32" s="1"/>
  <c r="GJ186" i="32" s="1"/>
  <c r="GK186" i="32" s="1"/>
  <c r="AY185" i="32"/>
  <c r="HR185" i="32"/>
  <c r="HS186" i="32"/>
  <c r="HL186" i="32" s="1"/>
  <c r="HM186" i="32" s="1"/>
  <c r="HN186" i="32" s="1"/>
  <c r="HO186" i="32" s="1"/>
  <c r="HT185" i="32"/>
  <c r="IV185" i="32"/>
  <c r="IW186" i="32"/>
  <c r="IP186" i="32" s="1"/>
  <c r="IQ186" i="32" s="1"/>
  <c r="IR186" i="32" s="1"/>
  <c r="IS186" i="32" s="1"/>
  <c r="IX185" i="32"/>
  <c r="LG126" i="32"/>
  <c r="KW126" i="32" s="1"/>
  <c r="LB125" i="32"/>
  <c r="LC125" i="32" s="1"/>
  <c r="LH125" i="32"/>
  <c r="EU185" i="32"/>
  <c r="EV186" i="32"/>
  <c r="EO186" i="32" s="1"/>
  <c r="EP186" i="32" s="1"/>
  <c r="EQ186" i="32" s="1"/>
  <c r="ER186" i="32" s="1"/>
  <c r="EW185" i="32"/>
  <c r="EJ57" i="33" l="1"/>
  <c r="EL56" i="33"/>
  <c r="EB56" i="33"/>
  <c r="T58" i="33"/>
  <c r="AP58" i="33" s="1"/>
  <c r="BL58" i="33" s="1"/>
  <c r="CH58" i="33" s="1"/>
  <c r="AH58" i="33"/>
  <c r="BD58" i="33" s="1"/>
  <c r="BZ58" i="33" s="1"/>
  <c r="Y57" i="33"/>
  <c r="AU57" i="33" s="1"/>
  <c r="BQ57" i="33" s="1"/>
  <c r="EK56" i="33"/>
  <c r="EC57" i="33"/>
  <c r="IK57" i="33"/>
  <c r="IT58" i="33"/>
  <c r="LW58" i="33"/>
  <c r="QC57" i="33"/>
  <c r="PG57" i="33" s="1"/>
  <c r="KK56" i="33"/>
  <c r="KG56" i="33"/>
  <c r="IF58" i="33"/>
  <c r="KW57" i="33"/>
  <c r="IV58" i="33"/>
  <c r="AJ58" i="33"/>
  <c r="BF58" i="33" s="1"/>
  <c r="CB58" i="33" s="1"/>
  <c r="CX58" i="33" s="1"/>
  <c r="JF57" i="33"/>
  <c r="JT57" i="33"/>
  <c r="LQ58" i="33"/>
  <c r="PW57" i="33"/>
  <c r="GE56" i="33"/>
  <c r="GA56" i="33"/>
  <c r="LF56" i="33"/>
  <c r="KV56" i="33"/>
  <c r="LD57" i="33"/>
  <c r="LE56" i="33"/>
  <c r="IC58" i="33"/>
  <c r="QO58" i="33"/>
  <c r="PS58" i="33" s="1"/>
  <c r="DH57" i="33"/>
  <c r="EZ57" i="33" s="1"/>
  <c r="DV57" i="33"/>
  <c r="FN57" i="33" s="1"/>
  <c r="AK57" i="33"/>
  <c r="IW57" i="33"/>
  <c r="BE57" i="33"/>
  <c r="CA57" i="33" s="1"/>
  <c r="IN57" i="33"/>
  <c r="AB57" i="33"/>
  <c r="AV57" i="33"/>
  <c r="BR57" i="33" s="1"/>
  <c r="AV186" i="32"/>
  <c r="AY186" i="32" s="1"/>
  <c r="AN187" i="32"/>
  <c r="AO187" i="32" s="1"/>
  <c r="AP187" i="32" s="1"/>
  <c r="AQ187" i="32" s="1"/>
  <c r="GT186" i="32"/>
  <c r="GQ187" i="32"/>
  <c r="GG187" i="32" s="1"/>
  <c r="GL186" i="32"/>
  <c r="GM186" i="32" s="1"/>
  <c r="GR186" i="32"/>
  <c r="EL186" i="32"/>
  <c r="ED186" i="32"/>
  <c r="EE186" i="32" s="1"/>
  <c r="EJ186" i="32"/>
  <c r="EI187" i="32"/>
  <c r="DY187" i="32" s="1"/>
  <c r="CS186" i="32"/>
  <c r="CP187" i="32"/>
  <c r="CF187" i="32" s="1"/>
  <c r="CQ186" i="32"/>
  <c r="CK186" i="32"/>
  <c r="CL186" i="32" s="1"/>
  <c r="CO186" i="32" s="1"/>
  <c r="FH186" i="32"/>
  <c r="FI186" i="32" s="1"/>
  <c r="FL186" i="32" s="1"/>
  <c r="FN186" i="32"/>
  <c r="FM187" i="32"/>
  <c r="FC187" i="32" s="1"/>
  <c r="FP186" i="32"/>
  <c r="FA186" i="32"/>
  <c r="ES186" i="32"/>
  <c r="ET186" i="32" s="1"/>
  <c r="EW186" i="32" s="1"/>
  <c r="EY186" i="32"/>
  <c r="EX187" i="32"/>
  <c r="EN187" i="32" s="1"/>
  <c r="HV186" i="32"/>
  <c r="HU187" i="32"/>
  <c r="HK187" i="32" s="1"/>
  <c r="HX186" i="32"/>
  <c r="HP186" i="32"/>
  <c r="HQ186" i="32" s="1"/>
  <c r="HT186" i="32" s="1"/>
  <c r="DW186" i="32"/>
  <c r="DT187" i="32"/>
  <c r="DJ187" i="32" s="1"/>
  <c r="DO186" i="32"/>
  <c r="DP186" i="32" s="1"/>
  <c r="DS186" i="32" s="1"/>
  <c r="DU186" i="32"/>
  <c r="IZ186" i="32"/>
  <c r="JB186" i="32"/>
  <c r="IT186" i="32"/>
  <c r="IU186" i="32" s="1"/>
  <c r="IX186" i="32" s="1"/>
  <c r="IY187" i="32"/>
  <c r="IO187" i="32" s="1"/>
  <c r="JH126" i="32"/>
  <c r="JQ126" i="32"/>
  <c r="JA185" i="32"/>
  <c r="LD125" i="32"/>
  <c r="LE126" i="32"/>
  <c r="KX126" i="32" s="1"/>
  <c r="KY126" i="32" s="1"/>
  <c r="KZ126" i="32" s="1"/>
  <c r="LF125" i="32"/>
  <c r="HW185" i="32"/>
  <c r="JP125" i="32"/>
  <c r="BK186" i="32"/>
  <c r="KA126" i="32"/>
  <c r="JT126" i="32" s="1"/>
  <c r="JU126" i="32" s="1"/>
  <c r="JV126" i="32" s="1"/>
  <c r="JZ125" i="32"/>
  <c r="KB125" i="32"/>
  <c r="GE186" i="32"/>
  <c r="GB187" i="32"/>
  <c r="FR187" i="32" s="1"/>
  <c r="FW186" i="32"/>
  <c r="FX186" i="32" s="1"/>
  <c r="GA186" i="32" s="1"/>
  <c r="GC186" i="32"/>
  <c r="DV185" i="32"/>
  <c r="IL185" i="32"/>
  <c r="FO185" i="32"/>
  <c r="GD185" i="32"/>
  <c r="CC186" i="32"/>
  <c r="DF186" i="32"/>
  <c r="CZ186" i="32"/>
  <c r="DA186" i="32" s="1"/>
  <c r="DE187" i="32"/>
  <c r="CU187" i="32" s="1"/>
  <c r="DH186" i="32"/>
  <c r="IJ187" i="32"/>
  <c r="HZ187" i="32" s="1"/>
  <c r="IE186" i="32"/>
  <c r="IF186" i="32" s="1"/>
  <c r="IK186" i="32"/>
  <c r="IM186" i="32"/>
  <c r="BC187" i="32"/>
  <c r="BD187" i="32" s="1"/>
  <c r="BE187" i="32" s="1"/>
  <c r="BF187" i="32" s="1"/>
  <c r="HA186" i="32"/>
  <c r="HB186" i="32" s="1"/>
  <c r="HG186" i="32"/>
  <c r="HF187" i="32"/>
  <c r="GV187" i="32" s="1"/>
  <c r="HI186" i="32"/>
  <c r="BX186" i="32"/>
  <c r="BY187" i="32"/>
  <c r="BR187" i="32" s="1"/>
  <c r="BS187" i="32" s="1"/>
  <c r="BT187" i="32" s="1"/>
  <c r="BU187" i="32" s="1"/>
  <c r="CR185" i="32"/>
  <c r="EZ185" i="32"/>
  <c r="KO125" i="32"/>
  <c r="KP126" i="32"/>
  <c r="KI126" i="32" s="1"/>
  <c r="KJ126" i="32" s="1"/>
  <c r="KK126" i="32" s="1"/>
  <c r="KQ125" i="32"/>
  <c r="LS125" i="32"/>
  <c r="LT126" i="32"/>
  <c r="LM126" i="32" s="1"/>
  <c r="LN126" i="32" s="1"/>
  <c r="LO126" i="32" s="1"/>
  <c r="LU125" i="32"/>
  <c r="AF54" i="32"/>
  <c r="Y54" i="32"/>
  <c r="EG57" i="33" l="1"/>
  <c r="ES58" i="33"/>
  <c r="NQ57" i="33"/>
  <c r="OM56" i="33"/>
  <c r="NU57" i="33"/>
  <c r="OQ56" i="33"/>
  <c r="LM58" i="33"/>
  <c r="GK58" i="33" s="1"/>
  <c r="M55" i="33"/>
  <c r="HF57" i="33"/>
  <c r="MH58" i="33" s="1"/>
  <c r="KI56" i="33"/>
  <c r="MP57" i="33"/>
  <c r="JZ56" i="33"/>
  <c r="FU57" i="33"/>
  <c r="OG57" i="33" s="1"/>
  <c r="KJ56" i="33"/>
  <c r="LA57" i="33"/>
  <c r="KA57" i="33"/>
  <c r="PA57" i="33"/>
  <c r="G55" i="33"/>
  <c r="GB57" i="33"/>
  <c r="ON57" i="33" s="1"/>
  <c r="KH57" i="33"/>
  <c r="ND57" i="33"/>
  <c r="JB58" i="33"/>
  <c r="JR58" i="33"/>
  <c r="GD56" i="33"/>
  <c r="OP56" i="33" s="1"/>
  <c r="GC56" i="33"/>
  <c r="RA56" i="33"/>
  <c r="RE56" i="33"/>
  <c r="FT56" i="33"/>
  <c r="GR57" i="33"/>
  <c r="HN57" i="33" s="1"/>
  <c r="DD58" i="33"/>
  <c r="EV58" i="33" s="1"/>
  <c r="DT58" i="33"/>
  <c r="FL58" i="33" s="1"/>
  <c r="CW57" i="33"/>
  <c r="CV58" i="33"/>
  <c r="CN57" i="33"/>
  <c r="CM57" i="33"/>
  <c r="BG57" i="33"/>
  <c r="CC57" i="33" s="1"/>
  <c r="AX57" i="33"/>
  <c r="BT57" i="33" s="1"/>
  <c r="LY126" i="32"/>
  <c r="LP126" i="32"/>
  <c r="KL126" i="32"/>
  <c r="KU126" i="32"/>
  <c r="BL188" i="32"/>
  <c r="BB188" i="32" s="1"/>
  <c r="BM187" i="32"/>
  <c r="BG187" i="32"/>
  <c r="BH187" i="32" s="1"/>
  <c r="BJ188" i="32" s="1"/>
  <c r="BO187" i="32"/>
  <c r="BI187" i="32"/>
  <c r="KT125" i="32"/>
  <c r="HC186" i="32"/>
  <c r="HD187" i="32"/>
  <c r="GW187" i="32" s="1"/>
  <c r="GX187" i="32" s="1"/>
  <c r="GY187" i="32" s="1"/>
  <c r="GZ187" i="32" s="1"/>
  <c r="HE186" i="32"/>
  <c r="CA188" i="32"/>
  <c r="BQ188" i="32" s="1"/>
  <c r="CD187" i="32"/>
  <c r="BV187" i="32"/>
  <c r="BW187" i="32" s="1"/>
  <c r="CB187" i="32"/>
  <c r="KF126" i="32"/>
  <c r="JW126" i="32"/>
  <c r="LJ126" i="32"/>
  <c r="LA126" i="32"/>
  <c r="JN127" i="32"/>
  <c r="JD127" i="32" s="1"/>
  <c r="JI126" i="32"/>
  <c r="JJ126" i="32" s="1"/>
  <c r="JO126" i="32"/>
  <c r="HR186" i="32"/>
  <c r="HS187" i="32"/>
  <c r="HL187" i="32" s="1"/>
  <c r="HM187" i="32" s="1"/>
  <c r="HN187" i="32" s="1"/>
  <c r="HO187" i="32" s="1"/>
  <c r="CM186" i="32"/>
  <c r="CN187" i="32"/>
  <c r="CG187" i="32" s="1"/>
  <c r="CH187" i="32" s="1"/>
  <c r="CI187" i="32" s="1"/>
  <c r="CJ187" i="32" s="1"/>
  <c r="LX125" i="32"/>
  <c r="EZ186" i="32"/>
  <c r="DV186" i="32"/>
  <c r="BN186" i="32"/>
  <c r="JA186" i="32"/>
  <c r="IV186" i="32"/>
  <c r="IW187" i="32"/>
  <c r="IP187" i="32" s="1"/>
  <c r="IQ187" i="32" s="1"/>
  <c r="IR187" i="32" s="1"/>
  <c r="IS187" i="32" s="1"/>
  <c r="DQ186" i="32"/>
  <c r="DR187" i="32"/>
  <c r="DK187" i="32" s="1"/>
  <c r="DL187" i="32" s="1"/>
  <c r="DM187" i="32" s="1"/>
  <c r="DN187" i="32" s="1"/>
  <c r="GO187" i="32"/>
  <c r="GH187" i="32" s="1"/>
  <c r="GI187" i="32" s="1"/>
  <c r="GJ187" i="32" s="1"/>
  <c r="GK187" i="32" s="1"/>
  <c r="GN186" i="32"/>
  <c r="GP186" i="32"/>
  <c r="IG186" i="32"/>
  <c r="IH187" i="32"/>
  <c r="IA187" i="32" s="1"/>
  <c r="IB187" i="32" s="1"/>
  <c r="IC187" i="32" s="1"/>
  <c r="ID187" i="32" s="1"/>
  <c r="DB186" i="32"/>
  <c r="DC187" i="32"/>
  <c r="CV187" i="32" s="1"/>
  <c r="CW187" i="32" s="1"/>
  <c r="CX187" i="32" s="1"/>
  <c r="CY187" i="32" s="1"/>
  <c r="DD186" i="32"/>
  <c r="FO186" i="32"/>
  <c r="II186" i="32"/>
  <c r="FY186" i="32"/>
  <c r="FZ187" i="32"/>
  <c r="FS187" i="32" s="1"/>
  <c r="FT187" i="32" s="1"/>
  <c r="FU187" i="32" s="1"/>
  <c r="FV187" i="32" s="1"/>
  <c r="KE125" i="32"/>
  <c r="LI125" i="32"/>
  <c r="EU186" i="32"/>
  <c r="EV187" i="32"/>
  <c r="EO187" i="32" s="1"/>
  <c r="EP187" i="32" s="1"/>
  <c r="EQ187" i="32" s="1"/>
  <c r="ER187" i="32" s="1"/>
  <c r="EF186" i="32"/>
  <c r="EG187" i="32"/>
  <c r="DZ187" i="32" s="1"/>
  <c r="EA187" i="32" s="1"/>
  <c r="EB187" i="32" s="1"/>
  <c r="EC187" i="32" s="1"/>
  <c r="EH186" i="32"/>
  <c r="Z54" i="32"/>
  <c r="AC54" i="32" s="1"/>
  <c r="AE55" i="32"/>
  <c r="AJ54" i="32"/>
  <c r="AX187" i="32"/>
  <c r="AZ187" i="32"/>
  <c r="AW188" i="32"/>
  <c r="AM188" i="32" s="1"/>
  <c r="AR187" i="32"/>
  <c r="AS187" i="32" s="1"/>
  <c r="AT187" i="32"/>
  <c r="CR186" i="32"/>
  <c r="GD186" i="32"/>
  <c r="HW186" i="32"/>
  <c r="FJ186" i="32"/>
  <c r="FK187" i="32"/>
  <c r="FD187" i="32" s="1"/>
  <c r="FE187" i="32" s="1"/>
  <c r="FF187" i="32" s="1"/>
  <c r="FG187" i="32" s="1"/>
  <c r="EA57" i="33" l="1"/>
  <c r="AG57" i="33"/>
  <c r="BC57" i="33" s="1"/>
  <c r="BY57" i="33" s="1"/>
  <c r="IO57" i="33"/>
  <c r="IS57" i="33"/>
  <c r="AC57" i="33"/>
  <c r="AY57" i="33" s="1"/>
  <c r="BU57" i="33" s="1"/>
  <c r="CQ57" i="33" s="1"/>
  <c r="KQ58" i="33"/>
  <c r="RC56" i="33"/>
  <c r="OO56" i="33"/>
  <c r="QT56" i="33"/>
  <c r="OF56" i="33"/>
  <c r="RK58" i="33"/>
  <c r="OW58" i="33"/>
  <c r="IB57" i="33"/>
  <c r="QN57" i="33"/>
  <c r="PR57" i="33" s="1"/>
  <c r="QU57" i="33"/>
  <c r="NK58" i="33"/>
  <c r="FY57" i="33"/>
  <c r="ML58" i="33"/>
  <c r="HD58" i="33"/>
  <c r="HZ58" i="33" s="1"/>
  <c r="KE57" i="33"/>
  <c r="NR58" i="33"/>
  <c r="RB57" i="33"/>
  <c r="KU57" i="33"/>
  <c r="NJ57" i="33"/>
  <c r="OA59" i="33"/>
  <c r="NB58" i="33"/>
  <c r="JQ57" i="33"/>
  <c r="JG57" i="33"/>
  <c r="JH57" i="33"/>
  <c r="NS57" i="33"/>
  <c r="DR58" i="33"/>
  <c r="FJ58" i="33" s="1"/>
  <c r="JP58" i="33"/>
  <c r="RD56" i="33"/>
  <c r="NT57" i="33"/>
  <c r="PZ57" i="33"/>
  <c r="LT58" i="33"/>
  <c r="GN58" i="33"/>
  <c r="HJ58" i="33" s="1"/>
  <c r="DS57" i="33"/>
  <c r="FK57" i="33" s="1"/>
  <c r="DI57" i="33"/>
  <c r="FA57" i="33" s="1"/>
  <c r="DJ57" i="33"/>
  <c r="FB57" i="33" s="1"/>
  <c r="CP57" i="33"/>
  <c r="CY57" i="33"/>
  <c r="BK187" i="32"/>
  <c r="BN187" i="32" s="1"/>
  <c r="ES187" i="32"/>
  <c r="ET187" i="32" s="1"/>
  <c r="FA187" i="32"/>
  <c r="EY187" i="32"/>
  <c r="EX188" i="32"/>
  <c r="EN188" i="32" s="1"/>
  <c r="EL187" i="32"/>
  <c r="EI188" i="32"/>
  <c r="DY188" i="32" s="1"/>
  <c r="ED187" i="32"/>
  <c r="EE187" i="32" s="1"/>
  <c r="EH187" i="32" s="1"/>
  <c r="EJ187" i="32"/>
  <c r="FN187" i="32"/>
  <c r="FH187" i="32"/>
  <c r="FI187" i="32" s="1"/>
  <c r="FM188" i="32"/>
  <c r="FC188" i="32" s="1"/>
  <c r="FP187" i="32"/>
  <c r="IY188" i="32"/>
  <c r="IO188" i="32" s="1"/>
  <c r="JB187" i="32"/>
  <c r="IT187" i="32"/>
  <c r="IU187" i="32" s="1"/>
  <c r="IZ187" i="32"/>
  <c r="DH187" i="32"/>
  <c r="DE188" i="32"/>
  <c r="CU188" i="32" s="1"/>
  <c r="CZ187" i="32"/>
  <c r="DA187" i="32" s="1"/>
  <c r="DD187" i="32" s="1"/>
  <c r="DF187" i="32"/>
  <c r="DO187" i="32"/>
  <c r="DP187" i="32" s="1"/>
  <c r="DW187" i="32"/>
  <c r="DU187" i="32"/>
  <c r="DT188" i="32"/>
  <c r="DJ188" i="32" s="1"/>
  <c r="AU188" i="32"/>
  <c r="AN188" i="32" s="1"/>
  <c r="AO188" i="32" s="1"/>
  <c r="AP188" i="32" s="1"/>
  <c r="AQ188" i="32" s="1"/>
  <c r="AV187" i="32"/>
  <c r="AI54" i="32"/>
  <c r="EK186" i="32"/>
  <c r="LG127" i="32"/>
  <c r="KW127" i="32" s="1"/>
  <c r="LB126" i="32"/>
  <c r="LC126" i="32" s="1"/>
  <c r="LH126" i="32"/>
  <c r="FW187" i="32"/>
  <c r="FX187" i="32" s="1"/>
  <c r="GC187" i="32"/>
  <c r="GB188" i="32"/>
  <c r="FR188" i="32" s="1"/>
  <c r="GE187" i="32"/>
  <c r="HH186" i="32"/>
  <c r="KM126" i="32"/>
  <c r="KN126" i="32" s="1"/>
  <c r="KR127" i="32"/>
  <c r="KH127" i="32" s="1"/>
  <c r="KS126" i="32"/>
  <c r="IM187" i="32"/>
  <c r="IJ188" i="32"/>
  <c r="HZ188" i="32" s="1"/>
  <c r="IE187" i="32"/>
  <c r="IF187" i="32" s="1"/>
  <c r="II187" i="32" s="1"/>
  <c r="IK187" i="32"/>
  <c r="IL186" i="32"/>
  <c r="DG186" i="32"/>
  <c r="GS186" i="32"/>
  <c r="JK126" i="32"/>
  <c r="JL127" i="32"/>
  <c r="JE127" i="32" s="1"/>
  <c r="JF127" i="32" s="1"/>
  <c r="JG127" i="32" s="1"/>
  <c r="JM126" i="32"/>
  <c r="BX187" i="32"/>
  <c r="BY188" i="32"/>
  <c r="BR188" i="32" s="1"/>
  <c r="BS188" i="32" s="1"/>
  <c r="BT188" i="32" s="1"/>
  <c r="BU188" i="32" s="1"/>
  <c r="BZ187" i="32"/>
  <c r="LV127" i="32"/>
  <c r="LL127" i="32" s="1"/>
  <c r="LQ126" i="32"/>
  <c r="LR126" i="32" s="1"/>
  <c r="LW126" i="32"/>
  <c r="HU188" i="32"/>
  <c r="HK188" i="32" s="1"/>
  <c r="HP187" i="32"/>
  <c r="HQ187" i="32" s="1"/>
  <c r="HX187" i="32"/>
  <c r="HV187" i="32"/>
  <c r="GT187" i="32"/>
  <c r="GR187" i="32"/>
  <c r="GL187" i="32"/>
  <c r="GM187" i="32" s="1"/>
  <c r="GQ188" i="32"/>
  <c r="GG188" i="32" s="1"/>
  <c r="CP188" i="32"/>
  <c r="CF188" i="32" s="1"/>
  <c r="CK187" i="32"/>
  <c r="CL187" i="32" s="1"/>
  <c r="CS187" i="32"/>
  <c r="CQ187" i="32"/>
  <c r="HF188" i="32"/>
  <c r="GV188" i="32" s="1"/>
  <c r="HA187" i="32"/>
  <c r="HB187" i="32" s="1"/>
  <c r="HI187" i="32"/>
  <c r="HG187" i="32"/>
  <c r="KD126" i="32"/>
  <c r="JX126" i="32"/>
  <c r="JY126" i="32" s="1"/>
  <c r="KC127" i="32"/>
  <c r="JS127" i="32" s="1"/>
  <c r="BC188" i="32"/>
  <c r="BD188" i="32" s="1"/>
  <c r="BE188" i="32" s="1"/>
  <c r="BF188" i="32" s="1"/>
  <c r="IY59" i="33" l="1"/>
  <c r="AD58" i="33"/>
  <c r="AZ58" i="33" s="1"/>
  <c r="BV58" i="33" s="1"/>
  <c r="IH57" i="33"/>
  <c r="IR57" i="33"/>
  <c r="IQ57" i="33"/>
  <c r="ER57" i="33"/>
  <c r="QY57" i="33"/>
  <c r="OK57" i="33"/>
  <c r="LL57" i="33"/>
  <c r="W58" i="33"/>
  <c r="AS58" i="33" s="1"/>
  <c r="BO58" i="33" s="1"/>
  <c r="CK58" i="33" s="1"/>
  <c r="II58" i="33"/>
  <c r="MF59" i="33"/>
  <c r="V57" i="33"/>
  <c r="AR57" i="33" s="1"/>
  <c r="BN57" i="33" s="1"/>
  <c r="NO58" i="33"/>
  <c r="QL58" i="33"/>
  <c r="PP58" i="33" s="1"/>
  <c r="GT57" i="33"/>
  <c r="QB57" i="33" s="1"/>
  <c r="L55" i="33" s="1"/>
  <c r="MQ57" i="33"/>
  <c r="NA57" i="33"/>
  <c r="MZ58" i="33"/>
  <c r="IP58" i="33"/>
  <c r="AM59" i="33"/>
  <c r="BI59" i="33" s="1"/>
  <c r="CE59" i="33" s="1"/>
  <c r="FS57" i="33"/>
  <c r="OE57" i="33" s="1"/>
  <c r="JY57" i="33"/>
  <c r="PD57" i="33"/>
  <c r="J55" i="33"/>
  <c r="MR57" i="33"/>
  <c r="JS57" i="33"/>
  <c r="JK57" i="33"/>
  <c r="AE57" i="33"/>
  <c r="BA57" i="33" s="1"/>
  <c r="BW57" i="33" s="1"/>
  <c r="AF57" i="33"/>
  <c r="BB57" i="33" s="1"/>
  <c r="BX57" i="33" s="1"/>
  <c r="HB58" i="33"/>
  <c r="QJ58" i="33" s="1"/>
  <c r="PN58" i="33" s="1"/>
  <c r="LP59" i="33"/>
  <c r="DL57" i="33"/>
  <c r="FD57" i="33" s="1"/>
  <c r="JJ57" i="33"/>
  <c r="HC57" i="33"/>
  <c r="QK57" i="33" s="1"/>
  <c r="PO57" i="33" s="1"/>
  <c r="PV58" i="33"/>
  <c r="OZ58" i="33" s="1"/>
  <c r="DU57" i="33"/>
  <c r="FM57" i="33" s="1"/>
  <c r="GS57" i="33"/>
  <c r="LU58" i="33" s="1"/>
  <c r="DM57" i="33"/>
  <c r="FE57" i="33" s="1"/>
  <c r="CU57" i="33"/>
  <c r="CA189" i="32"/>
  <c r="BQ189" i="32" s="1"/>
  <c r="CB188" i="32"/>
  <c r="BV188" i="32"/>
  <c r="BW188" i="32" s="1"/>
  <c r="CD188" i="32"/>
  <c r="IL187" i="32"/>
  <c r="BO188" i="32"/>
  <c r="BM188" i="32"/>
  <c r="BG188" i="32"/>
  <c r="BH188" i="32" s="1"/>
  <c r="BL189" i="32"/>
  <c r="BB189" i="32" s="1"/>
  <c r="BI188" i="32"/>
  <c r="GN187" i="32"/>
  <c r="GO188" i="32"/>
  <c r="GH188" i="32" s="1"/>
  <c r="GI188" i="32" s="1"/>
  <c r="GJ188" i="32" s="1"/>
  <c r="GK188" i="32" s="1"/>
  <c r="CC187" i="32"/>
  <c r="KO126" i="32"/>
  <c r="KP127" i="32"/>
  <c r="KI127" i="32" s="1"/>
  <c r="KJ127" i="32" s="1"/>
  <c r="KK127" i="32" s="1"/>
  <c r="KQ126" i="32"/>
  <c r="FY187" i="32"/>
  <c r="FZ188" i="32"/>
  <c r="FS188" i="32" s="1"/>
  <c r="FT188" i="32" s="1"/>
  <c r="FU188" i="32" s="1"/>
  <c r="FV188" i="32" s="1"/>
  <c r="GA187" i="32"/>
  <c r="AD54" i="32"/>
  <c r="AG55" i="32"/>
  <c r="FJ187" i="32"/>
  <c r="FK188" i="32"/>
  <c r="FD188" i="32" s="1"/>
  <c r="FE188" i="32" s="1"/>
  <c r="FF188" i="32" s="1"/>
  <c r="FG188" i="32" s="1"/>
  <c r="FL187" i="32"/>
  <c r="JQ127" i="32"/>
  <c r="JH127" i="32"/>
  <c r="HC187" i="32"/>
  <c r="HD188" i="32"/>
  <c r="GW188" i="32" s="1"/>
  <c r="GX188" i="32" s="1"/>
  <c r="GY188" i="32" s="1"/>
  <c r="GZ188" i="32" s="1"/>
  <c r="CM187" i="32"/>
  <c r="CN188" i="32"/>
  <c r="CG188" i="32" s="1"/>
  <c r="CH188" i="32" s="1"/>
  <c r="CI188" i="32" s="1"/>
  <c r="CJ188" i="32" s="1"/>
  <c r="CO187" i="32"/>
  <c r="HR187" i="32"/>
  <c r="HS188" i="32"/>
  <c r="HL188" i="32" s="1"/>
  <c r="HM188" i="32" s="1"/>
  <c r="HN188" i="32" s="1"/>
  <c r="HO188" i="32" s="1"/>
  <c r="HT187" i="32"/>
  <c r="JP126" i="32"/>
  <c r="EK187" i="32"/>
  <c r="AY187" i="32"/>
  <c r="DQ187" i="32"/>
  <c r="DR188" i="32"/>
  <c r="DK188" i="32" s="1"/>
  <c r="DL188" i="32" s="1"/>
  <c r="DM188" i="32" s="1"/>
  <c r="DN188" i="32" s="1"/>
  <c r="DS187" i="32"/>
  <c r="EF187" i="32"/>
  <c r="EG188" i="32"/>
  <c r="DZ188" i="32" s="1"/>
  <c r="EA188" i="32" s="1"/>
  <c r="EB188" i="32" s="1"/>
  <c r="EC188" i="32" s="1"/>
  <c r="LS126" i="32"/>
  <c r="LT127" i="32"/>
  <c r="LM127" i="32" s="1"/>
  <c r="LN127" i="32" s="1"/>
  <c r="LO127" i="32" s="1"/>
  <c r="LU126" i="32"/>
  <c r="DG187" i="32"/>
  <c r="AW189" i="32"/>
  <c r="AM189" i="32" s="1"/>
  <c r="AX188" i="32"/>
  <c r="AT188" i="32"/>
  <c r="AZ188" i="32"/>
  <c r="AR188" i="32"/>
  <c r="AS188" i="32" s="1"/>
  <c r="AU189" i="32" s="1"/>
  <c r="KA127" i="32"/>
  <c r="JT127" i="32" s="1"/>
  <c r="JU127" i="32" s="1"/>
  <c r="JV127" i="32" s="1"/>
  <c r="JZ126" i="32"/>
  <c r="KB126" i="32"/>
  <c r="GP187" i="32"/>
  <c r="IG187" i="32"/>
  <c r="IH188" i="32"/>
  <c r="IA188" i="32" s="1"/>
  <c r="IB188" i="32" s="1"/>
  <c r="IC188" i="32" s="1"/>
  <c r="ID188" i="32" s="1"/>
  <c r="HE187" i="32"/>
  <c r="LE127" i="32"/>
  <c r="KX127" i="32" s="1"/>
  <c r="KY127" i="32" s="1"/>
  <c r="KZ127" i="32" s="1"/>
  <c r="LD126" i="32"/>
  <c r="LF126" i="32"/>
  <c r="DB187" i="32"/>
  <c r="DC188" i="32"/>
  <c r="CV188" i="32" s="1"/>
  <c r="CW188" i="32" s="1"/>
  <c r="CX188" i="32" s="1"/>
  <c r="CY188" i="32" s="1"/>
  <c r="IV187" i="32"/>
  <c r="IW188" i="32"/>
  <c r="IP188" i="32" s="1"/>
  <c r="IQ188" i="32" s="1"/>
  <c r="IR188" i="32" s="1"/>
  <c r="IS188" i="32" s="1"/>
  <c r="IX187" i="32"/>
  <c r="EU187" i="32"/>
  <c r="EV188" i="32"/>
  <c r="EO188" i="32" s="1"/>
  <c r="EP188" i="32" s="1"/>
  <c r="EQ188" i="32" s="1"/>
  <c r="ER188" i="32" s="1"/>
  <c r="EW187" i="32"/>
  <c r="DZ58" i="33" l="1"/>
  <c r="ED57" i="33"/>
  <c r="EO57" i="33"/>
  <c r="EN58" i="33"/>
  <c r="EP58" i="33"/>
  <c r="IM58" i="33"/>
  <c r="KT58" i="33"/>
  <c r="FR58" i="33" s="1"/>
  <c r="GJ57" i="33"/>
  <c r="AA58" i="33"/>
  <c r="AW58" i="33" s="1"/>
  <c r="BS58" i="33" s="1"/>
  <c r="KP57" i="33"/>
  <c r="HP57" i="33"/>
  <c r="LJ58" i="33"/>
  <c r="PF57" i="33"/>
  <c r="LV58" i="33"/>
  <c r="MU57" i="33"/>
  <c r="NC57" i="33"/>
  <c r="MT57" i="33"/>
  <c r="KX57" i="33"/>
  <c r="QS57" i="33"/>
  <c r="NI58" i="33"/>
  <c r="JE58" i="33"/>
  <c r="JO57" i="33"/>
  <c r="HY57" i="33"/>
  <c r="ME58" i="33"/>
  <c r="MD59" i="33"/>
  <c r="HX58" i="33"/>
  <c r="GV57" i="33"/>
  <c r="HR57" i="33" s="1"/>
  <c r="HO57" i="33"/>
  <c r="QA57" i="33"/>
  <c r="HE57" i="33"/>
  <c r="QM57" i="33" s="1"/>
  <c r="PQ57" i="33" s="1"/>
  <c r="DQ57" i="33"/>
  <c r="FI57" i="33" s="1"/>
  <c r="GW57" i="33"/>
  <c r="HS57" i="33" s="1"/>
  <c r="DG58" i="33"/>
  <c r="EY58" i="33" s="1"/>
  <c r="DA59" i="33"/>
  <c r="CJ57" i="33"/>
  <c r="CS57" i="33"/>
  <c r="CR58" i="33"/>
  <c r="CT57" i="33"/>
  <c r="LI57" i="33"/>
  <c r="AN189" i="32"/>
  <c r="AO189" i="32" s="1"/>
  <c r="AP189" i="32" s="1"/>
  <c r="AQ189" i="32" s="1"/>
  <c r="IM188" i="32"/>
  <c r="IE188" i="32"/>
  <c r="IF188" i="32" s="1"/>
  <c r="IJ189" i="32"/>
  <c r="HZ189" i="32" s="1"/>
  <c r="IK188" i="32"/>
  <c r="IY189" i="32"/>
  <c r="IO189" i="32" s="1"/>
  <c r="IZ188" i="32"/>
  <c r="JB188" i="32"/>
  <c r="IT188" i="32"/>
  <c r="IU188" i="32" s="1"/>
  <c r="IX188" i="32" s="1"/>
  <c r="DH188" i="32"/>
  <c r="CZ188" i="32"/>
  <c r="DA188" i="32" s="1"/>
  <c r="DF188" i="32"/>
  <c r="DE189" i="32"/>
  <c r="CU189" i="32" s="1"/>
  <c r="LJ127" i="32"/>
  <c r="LA127" i="32"/>
  <c r="EY188" i="32"/>
  <c r="EX189" i="32"/>
  <c r="EN189" i="32" s="1"/>
  <c r="ES188" i="32"/>
  <c r="ET188" i="32" s="1"/>
  <c r="EW188" i="32" s="1"/>
  <c r="FA188" i="32"/>
  <c r="LI126" i="32"/>
  <c r="FM189" i="32"/>
  <c r="FC189" i="32" s="1"/>
  <c r="FN188" i="32"/>
  <c r="FP188" i="32"/>
  <c r="FH188" i="32"/>
  <c r="FI188" i="32" s="1"/>
  <c r="FL188" i="32" s="1"/>
  <c r="EZ187" i="32"/>
  <c r="KL127" i="32"/>
  <c r="KU127" i="32"/>
  <c r="KE126" i="32"/>
  <c r="GC188" i="32"/>
  <c r="GB189" i="32"/>
  <c r="FR189" i="32" s="1"/>
  <c r="GE188" i="32"/>
  <c r="FW188" i="32"/>
  <c r="FX188" i="32" s="1"/>
  <c r="GA188" i="32" s="1"/>
  <c r="HI188" i="32"/>
  <c r="HF189" i="32"/>
  <c r="GV189" i="32" s="1"/>
  <c r="HA188" i="32"/>
  <c r="HB188" i="32" s="1"/>
  <c r="HE188" i="32" s="1"/>
  <c r="HG188" i="32"/>
  <c r="LH58" i="33"/>
  <c r="CR187" i="32"/>
  <c r="BX188" i="32"/>
  <c r="BY189" i="32"/>
  <c r="BR189" i="32" s="1"/>
  <c r="BS189" i="32" s="1"/>
  <c r="BT189" i="32" s="1"/>
  <c r="BU189" i="32" s="1"/>
  <c r="GQ189" i="32"/>
  <c r="GG189" i="32" s="1"/>
  <c r="GR188" i="32"/>
  <c r="GL188" i="32"/>
  <c r="GM188" i="32" s="1"/>
  <c r="GP188" i="32" s="1"/>
  <c r="GT188" i="32"/>
  <c r="EJ188" i="32"/>
  <c r="EI189" i="32"/>
  <c r="DY189" i="32" s="1"/>
  <c r="EL188" i="32"/>
  <c r="ED188" i="32"/>
  <c r="EE188" i="32" s="1"/>
  <c r="HU189" i="32"/>
  <c r="HK189" i="32" s="1"/>
  <c r="HP188" i="32"/>
  <c r="HQ188" i="32" s="1"/>
  <c r="HT188" i="32" s="1"/>
  <c r="HX188" i="32"/>
  <c r="HV188" i="32"/>
  <c r="DV187" i="32"/>
  <c r="AV188" i="32"/>
  <c r="HW187" i="32"/>
  <c r="JI127" i="32"/>
  <c r="JJ127" i="32" s="1"/>
  <c r="JO127" i="32"/>
  <c r="JN128" i="32"/>
  <c r="JD128" i="32" s="1"/>
  <c r="GD187" i="32"/>
  <c r="KT126" i="32"/>
  <c r="JA187" i="32"/>
  <c r="HH187" i="32"/>
  <c r="GS187" i="32"/>
  <c r="LP127" i="32"/>
  <c r="LY127" i="32"/>
  <c r="KF127" i="32"/>
  <c r="JW127" i="32"/>
  <c r="DU188" i="32"/>
  <c r="DT189" i="32"/>
  <c r="DJ189" i="32" s="1"/>
  <c r="DW188" i="32"/>
  <c r="DO188" i="32"/>
  <c r="DP188" i="32" s="1"/>
  <c r="DS188" i="32" s="1"/>
  <c r="LX126" i="32"/>
  <c r="CP189" i="32"/>
  <c r="CF189" i="32" s="1"/>
  <c r="CK188" i="32"/>
  <c r="CL188" i="32" s="1"/>
  <c r="CQ188" i="32"/>
  <c r="CS188" i="32"/>
  <c r="FO187" i="32"/>
  <c r="S55" i="32"/>
  <c r="T55" i="32" s="1"/>
  <c r="AA55" i="32"/>
  <c r="BZ188" i="32"/>
  <c r="BJ189" i="32"/>
  <c r="BC189" i="32" s="1"/>
  <c r="BD189" i="32" s="1"/>
  <c r="BE189" i="32" s="1"/>
  <c r="BF189" i="32" s="1"/>
  <c r="BK188" i="32"/>
  <c r="EQ57" i="33" l="1"/>
  <c r="EF57" i="33"/>
  <c r="RJ57" i="33"/>
  <c r="OV57" i="33"/>
  <c r="QR58" i="33"/>
  <c r="OD58" i="33"/>
  <c r="JX58" i="33"/>
  <c r="NZ58" i="33"/>
  <c r="KZ57" i="33"/>
  <c r="KD57" i="33" s="1"/>
  <c r="GH58" i="33"/>
  <c r="OT58" i="33" s="1"/>
  <c r="KN58" i="33"/>
  <c r="MO58" i="33"/>
  <c r="KB57" i="33"/>
  <c r="MY57" i="33"/>
  <c r="NH59" i="33"/>
  <c r="FV57" i="33"/>
  <c r="U58" i="33"/>
  <c r="AQ58" i="33" s="1"/>
  <c r="BM58" i="33" s="1"/>
  <c r="CI58" i="33" s="1"/>
  <c r="IG58" i="33"/>
  <c r="PE57" i="33"/>
  <c r="K55" i="33"/>
  <c r="GF58" i="33"/>
  <c r="KL58" i="33"/>
  <c r="GG57" i="33"/>
  <c r="OS57" i="33" s="1"/>
  <c r="KM57" i="33"/>
  <c r="JN57" i="33"/>
  <c r="JU59" i="33"/>
  <c r="JL58" i="33"/>
  <c r="JM57" i="33"/>
  <c r="JD57" i="33"/>
  <c r="LK57" i="33"/>
  <c r="QD57" i="33"/>
  <c r="LX58" i="33"/>
  <c r="IA57" i="33"/>
  <c r="LY58" i="33"/>
  <c r="QE57" i="33"/>
  <c r="MG58" i="33"/>
  <c r="HA57" i="33"/>
  <c r="MC58" i="33" s="1"/>
  <c r="GQ58" i="33"/>
  <c r="PY58" i="33" s="1"/>
  <c r="PC58" i="33" s="1"/>
  <c r="DF57" i="33"/>
  <c r="EX57" i="33" s="1"/>
  <c r="DP57" i="33"/>
  <c r="FH57" i="33" s="1"/>
  <c r="DW59" i="33"/>
  <c r="FO59" i="33" s="1"/>
  <c r="DN58" i="33"/>
  <c r="FF58" i="33" s="1"/>
  <c r="DO57" i="33"/>
  <c r="FG57" i="33" s="1"/>
  <c r="CO58" i="33"/>
  <c r="DV188" i="32"/>
  <c r="BI189" i="32"/>
  <c r="BO189" i="32"/>
  <c r="BM189" i="32"/>
  <c r="BG189" i="32"/>
  <c r="BH189" i="32" s="1"/>
  <c r="BJ190" i="32" s="1"/>
  <c r="BL190" i="32"/>
  <c r="BB190" i="32" s="1"/>
  <c r="BN188" i="32"/>
  <c r="CC188" i="32"/>
  <c r="GS188" i="32"/>
  <c r="JA188" i="32"/>
  <c r="GD188" i="32"/>
  <c r="U55" i="32"/>
  <c r="V55" i="32" s="1"/>
  <c r="FY188" i="32"/>
  <c r="FZ189" i="32"/>
  <c r="FS189" i="32" s="1"/>
  <c r="FT189" i="32" s="1"/>
  <c r="FU189" i="32" s="1"/>
  <c r="FV189" i="32" s="1"/>
  <c r="IV188" i="32"/>
  <c r="IW189" i="32"/>
  <c r="IP189" i="32" s="1"/>
  <c r="IQ189" i="32" s="1"/>
  <c r="IR189" i="32" s="1"/>
  <c r="IS189" i="32" s="1"/>
  <c r="CA190" i="32"/>
  <c r="BQ190" i="32" s="1"/>
  <c r="BV189" i="32"/>
  <c r="BW189" i="32" s="1"/>
  <c r="BZ189" i="32" s="1"/>
  <c r="CD189" i="32"/>
  <c r="CB189" i="32"/>
  <c r="HW188" i="32"/>
  <c r="EF188" i="32"/>
  <c r="EG189" i="32"/>
  <c r="DZ189" i="32" s="1"/>
  <c r="EA189" i="32" s="1"/>
  <c r="EB189" i="32" s="1"/>
  <c r="EC189" i="32" s="1"/>
  <c r="EH188" i="32"/>
  <c r="AR189" i="32"/>
  <c r="AS189" i="32" s="1"/>
  <c r="AU190" i="32" s="1"/>
  <c r="AT189" i="32"/>
  <c r="AX189" i="32"/>
  <c r="AW190" i="32"/>
  <c r="AM190" i="32" s="1"/>
  <c r="AZ189" i="32"/>
  <c r="EZ188" i="32"/>
  <c r="LG128" i="32"/>
  <c r="KW128" i="32" s="1"/>
  <c r="LB127" i="32"/>
  <c r="LC127" i="32" s="1"/>
  <c r="LH127" i="32"/>
  <c r="DB188" i="32"/>
  <c r="DC189" i="32"/>
  <c r="CV189" i="32" s="1"/>
  <c r="CW189" i="32" s="1"/>
  <c r="CX189" i="32" s="1"/>
  <c r="CY189" i="32" s="1"/>
  <c r="DD188" i="32"/>
  <c r="CM188" i="32"/>
  <c r="CN189" i="32"/>
  <c r="CG189" i="32" s="1"/>
  <c r="CH189" i="32" s="1"/>
  <c r="CI189" i="32" s="1"/>
  <c r="CJ189" i="32" s="1"/>
  <c r="KD127" i="32"/>
  <c r="KC128" i="32"/>
  <c r="JS128" i="32" s="1"/>
  <c r="JX127" i="32"/>
  <c r="JY127" i="32" s="1"/>
  <c r="LV128" i="32"/>
  <c r="LL128" i="32" s="1"/>
  <c r="LQ127" i="32"/>
  <c r="LR127" i="32" s="1"/>
  <c r="LW127" i="32"/>
  <c r="HH188" i="32"/>
  <c r="AY188" i="32"/>
  <c r="GN188" i="32"/>
  <c r="GO189" i="32"/>
  <c r="GH189" i="32" s="1"/>
  <c r="GI189" i="32" s="1"/>
  <c r="GJ189" i="32" s="1"/>
  <c r="GK189" i="32" s="1"/>
  <c r="HC188" i="32"/>
  <c r="HD189" i="32"/>
  <c r="GW189" i="32" s="1"/>
  <c r="GX189" i="32" s="1"/>
  <c r="GY189" i="32" s="1"/>
  <c r="GZ189" i="32" s="1"/>
  <c r="FJ188" i="32"/>
  <c r="FK189" i="32"/>
  <c r="FD189" i="32" s="1"/>
  <c r="FE189" i="32" s="1"/>
  <c r="FF189" i="32" s="1"/>
  <c r="FG189" i="32" s="1"/>
  <c r="EU188" i="32"/>
  <c r="EV189" i="32"/>
  <c r="EO189" i="32" s="1"/>
  <c r="EP189" i="32" s="1"/>
  <c r="EQ189" i="32" s="1"/>
  <c r="ER189" i="32" s="1"/>
  <c r="IH189" i="32"/>
  <c r="IA189" i="32" s="1"/>
  <c r="IB189" i="32" s="1"/>
  <c r="IC189" i="32" s="1"/>
  <c r="ID189" i="32" s="1"/>
  <c r="IG188" i="32"/>
  <c r="II188" i="32"/>
  <c r="DQ188" i="32"/>
  <c r="DR189" i="32"/>
  <c r="DK189" i="32" s="1"/>
  <c r="DL189" i="32" s="1"/>
  <c r="DM189" i="32" s="1"/>
  <c r="DN189" i="32" s="1"/>
  <c r="FO188" i="32"/>
  <c r="JK127" i="32"/>
  <c r="JL128" i="32"/>
  <c r="JE128" i="32" s="1"/>
  <c r="JF128" i="32" s="1"/>
  <c r="JG128" i="32" s="1"/>
  <c r="JM127" i="32"/>
  <c r="HS189" i="32"/>
  <c r="HL189" i="32" s="1"/>
  <c r="HM189" i="32" s="1"/>
  <c r="HN189" i="32" s="1"/>
  <c r="HO189" i="32" s="1"/>
  <c r="HR188" i="32"/>
  <c r="CO188" i="32"/>
  <c r="KS127" i="32"/>
  <c r="KR128" i="32"/>
  <c r="KH128" i="32" s="1"/>
  <c r="KM127" i="32"/>
  <c r="KN127" i="32" s="1"/>
  <c r="AL58" i="33" l="1"/>
  <c r="BH58" i="33" s="1"/>
  <c r="EE57" i="33"/>
  <c r="IF59" i="33"/>
  <c r="EC58" i="33"/>
  <c r="RF58" i="33"/>
  <c r="OR58" i="33"/>
  <c r="NL58" i="33"/>
  <c r="OH57" i="33"/>
  <c r="IX58" i="33"/>
  <c r="NX59" i="33"/>
  <c r="NW58" i="33"/>
  <c r="QV57" i="33"/>
  <c r="FX57" i="33"/>
  <c r="RH58" i="33"/>
  <c r="MX57" i="33"/>
  <c r="MW57" i="33"/>
  <c r="MN57" i="33"/>
  <c r="GX58" i="33"/>
  <c r="QF58" i="33" s="1"/>
  <c r="PJ58" i="33" s="1"/>
  <c r="NE59" i="33"/>
  <c r="T59" i="33"/>
  <c r="AP59" i="33" s="1"/>
  <c r="BL59" i="33" s="1"/>
  <c r="RG57" i="33"/>
  <c r="KY57" i="33"/>
  <c r="PH57" i="33"/>
  <c r="N55" i="33"/>
  <c r="PI57" i="33"/>
  <c r="O55" i="33"/>
  <c r="GI57" i="33"/>
  <c r="OU57" i="33" s="1"/>
  <c r="KO57" i="33"/>
  <c r="MV58" i="33"/>
  <c r="JI58" i="33"/>
  <c r="JC58" i="33"/>
  <c r="HW57" i="33"/>
  <c r="QI57" i="33"/>
  <c r="PM57" i="33" s="1"/>
  <c r="HM58" i="33"/>
  <c r="LS59" i="33"/>
  <c r="GZ57" i="33"/>
  <c r="QH57" i="33" s="1"/>
  <c r="PL57" i="33" s="1"/>
  <c r="GP57" i="33"/>
  <c r="PX57" i="33" s="1"/>
  <c r="GY57" i="33"/>
  <c r="HU57" i="33" s="1"/>
  <c r="HG59" i="33"/>
  <c r="IC59" i="33" s="1"/>
  <c r="DK58" i="33"/>
  <c r="FC58" i="33" s="1"/>
  <c r="DE58" i="33"/>
  <c r="EW58" i="33" s="1"/>
  <c r="KW58" i="33"/>
  <c r="NV59" i="33"/>
  <c r="AV189" i="32"/>
  <c r="AY189" i="32" s="1"/>
  <c r="BC190" i="32"/>
  <c r="BD190" i="32" s="1"/>
  <c r="BE190" i="32" s="1"/>
  <c r="BF190" i="32" s="1"/>
  <c r="AN190" i="32"/>
  <c r="AO190" i="32" s="1"/>
  <c r="AP190" i="32" s="1"/>
  <c r="AQ190" i="32" s="1"/>
  <c r="HV189" i="32"/>
  <c r="HP189" i="32"/>
  <c r="HQ189" i="32" s="1"/>
  <c r="HX189" i="32"/>
  <c r="HU190" i="32"/>
  <c r="HK190" i="32" s="1"/>
  <c r="FN189" i="32"/>
  <c r="FH189" i="32"/>
  <c r="FI189" i="32" s="1"/>
  <c r="FM190" i="32"/>
  <c r="FC190" i="32" s="1"/>
  <c r="FP189" i="32"/>
  <c r="DW189" i="32"/>
  <c r="DO189" i="32"/>
  <c r="DP189" i="32" s="1"/>
  <c r="DU189" i="32"/>
  <c r="DT190" i="32"/>
  <c r="DJ190" i="32" s="1"/>
  <c r="IJ190" i="32"/>
  <c r="HZ190" i="32" s="1"/>
  <c r="IK189" i="32"/>
  <c r="IE189" i="32"/>
  <c r="IF189" i="32" s="1"/>
  <c r="II189" i="32" s="1"/>
  <c r="IM189" i="32"/>
  <c r="CC189" i="32"/>
  <c r="JH128" i="32"/>
  <c r="JQ128" i="32"/>
  <c r="GQ190" i="32"/>
  <c r="GG190" i="32" s="1"/>
  <c r="GR189" i="32"/>
  <c r="GL189" i="32"/>
  <c r="GM189" i="32" s="1"/>
  <c r="GT189" i="32"/>
  <c r="HF190" i="32"/>
  <c r="GV190" i="32" s="1"/>
  <c r="HI189" i="32"/>
  <c r="HA189" i="32"/>
  <c r="HB189" i="32" s="1"/>
  <c r="HG189" i="32"/>
  <c r="FA189" i="32"/>
  <c r="EX190" i="32"/>
  <c r="EN190" i="32" s="1"/>
  <c r="ES189" i="32"/>
  <c r="ET189" i="32" s="1"/>
  <c r="EY189" i="32"/>
  <c r="ED189" i="32"/>
  <c r="EE189" i="32" s="1"/>
  <c r="EH189" i="32" s="1"/>
  <c r="EJ189" i="32"/>
  <c r="EI190" i="32"/>
  <c r="DY190" i="32" s="1"/>
  <c r="EL189" i="32"/>
  <c r="KO127" i="32"/>
  <c r="KP128" i="32"/>
  <c r="KI128" i="32" s="1"/>
  <c r="KJ128" i="32" s="1"/>
  <c r="KK128" i="32" s="1"/>
  <c r="KQ127" i="32"/>
  <c r="JZ127" i="32"/>
  <c r="KA128" i="32"/>
  <c r="JT128" i="32" s="1"/>
  <c r="JU128" i="32" s="1"/>
  <c r="JV128" i="32" s="1"/>
  <c r="KB127" i="32"/>
  <c r="CP190" i="32"/>
  <c r="CF190" i="32" s="1"/>
  <c r="CK189" i="32"/>
  <c r="CL189" i="32" s="1"/>
  <c r="CO189" i="32" s="1"/>
  <c r="CQ189" i="32"/>
  <c r="CS189" i="32"/>
  <c r="EK188" i="32"/>
  <c r="IT189" i="32"/>
  <c r="IU189" i="32" s="1"/>
  <c r="JB189" i="32"/>
  <c r="IY190" i="32"/>
  <c r="IO190" i="32" s="1"/>
  <c r="IZ189" i="32"/>
  <c r="DH189" i="32"/>
  <c r="CZ189" i="32"/>
  <c r="DA189" i="32" s="1"/>
  <c r="DD189" i="32" s="1"/>
  <c r="DF189" i="32"/>
  <c r="DE190" i="32"/>
  <c r="CU190" i="32" s="1"/>
  <c r="CR188" i="32"/>
  <c r="JP127" i="32"/>
  <c r="IL188" i="32"/>
  <c r="GE189" i="32"/>
  <c r="FW189" i="32"/>
  <c r="FX189" i="32" s="1"/>
  <c r="GC189" i="32"/>
  <c r="GB190" i="32"/>
  <c r="FR190" i="32" s="1"/>
  <c r="LS127" i="32"/>
  <c r="LT128" i="32"/>
  <c r="LM128" i="32" s="1"/>
  <c r="LN128" i="32" s="1"/>
  <c r="LO128" i="32" s="1"/>
  <c r="LU127" i="32"/>
  <c r="DG188" i="32"/>
  <c r="LD127" i="32"/>
  <c r="LE128" i="32"/>
  <c r="KX128" i="32" s="1"/>
  <c r="KY128" i="32" s="1"/>
  <c r="KZ128" i="32" s="1"/>
  <c r="LF127" i="32"/>
  <c r="BX189" i="32"/>
  <c r="BY190" i="32"/>
  <c r="BR190" i="32" s="1"/>
  <c r="BS190" i="32" s="1"/>
  <c r="BT190" i="32" s="1"/>
  <c r="BU190" i="32" s="1"/>
  <c r="AB55" i="32"/>
  <c r="W55" i="32"/>
  <c r="BK189" i="32"/>
  <c r="CD58" i="33" l="1"/>
  <c r="CZ58" i="33" s="1"/>
  <c r="JT58" i="33" s="1"/>
  <c r="EH57" i="33"/>
  <c r="IU58" i="33"/>
  <c r="EJ58" i="33"/>
  <c r="AJ59" i="33"/>
  <c r="BF59" i="33" s="1"/>
  <c r="CB59" i="33" s="1"/>
  <c r="IJ58" i="33"/>
  <c r="EM57" i="33"/>
  <c r="EI57" i="33"/>
  <c r="EL57" i="33"/>
  <c r="AI58" i="33"/>
  <c r="BE58" i="33" s="1"/>
  <c r="CA58" i="33" s="1"/>
  <c r="X58" i="33"/>
  <c r="AT58" i="33" s="1"/>
  <c r="BP58" i="33" s="1"/>
  <c r="CL58" i="33" s="1"/>
  <c r="DH58" i="33" s="1"/>
  <c r="EZ58" i="33" s="1"/>
  <c r="QX57" i="33"/>
  <c r="OJ57" i="33"/>
  <c r="IV59" i="33"/>
  <c r="NY58" i="33"/>
  <c r="NN58" i="33"/>
  <c r="HT58" i="33"/>
  <c r="LZ59" i="33"/>
  <c r="MS58" i="33"/>
  <c r="FW57" i="33"/>
  <c r="OI57" i="33" s="1"/>
  <c r="MM58" i="33"/>
  <c r="LC57" i="33"/>
  <c r="LB57" i="33"/>
  <c r="KC57" i="33"/>
  <c r="PB57" i="33"/>
  <c r="H55" i="33"/>
  <c r="FU58" i="33"/>
  <c r="KA58" i="33"/>
  <c r="RI57" i="33"/>
  <c r="LG57" i="33"/>
  <c r="HV57" i="33"/>
  <c r="MB58" i="33"/>
  <c r="QO59" i="33"/>
  <c r="PS59" i="33" s="1"/>
  <c r="LR58" i="33"/>
  <c r="GU58" i="33"/>
  <c r="HQ58" i="33" s="1"/>
  <c r="HL57" i="33"/>
  <c r="MI60" i="33"/>
  <c r="MA58" i="33"/>
  <c r="QG57" i="33"/>
  <c r="PK57" i="33" s="1"/>
  <c r="GO58" i="33"/>
  <c r="HK58" i="33" s="1"/>
  <c r="CH59" i="33"/>
  <c r="LF57" i="33"/>
  <c r="IT59" i="33"/>
  <c r="AH59" i="33"/>
  <c r="LJ128" i="32"/>
  <c r="LA128" i="32"/>
  <c r="BV190" i="32"/>
  <c r="BW190" i="32" s="1"/>
  <c r="CD190" i="32"/>
  <c r="CA191" i="32"/>
  <c r="BQ191" i="32" s="1"/>
  <c r="CB190" i="32"/>
  <c r="LY128" i="32"/>
  <c r="LP128" i="32"/>
  <c r="FZ190" i="32"/>
  <c r="FS190" i="32" s="1"/>
  <c r="FT190" i="32" s="1"/>
  <c r="FU190" i="32" s="1"/>
  <c r="FV190" i="32" s="1"/>
  <c r="FY189" i="32"/>
  <c r="GA189" i="32"/>
  <c r="GN189" i="32"/>
  <c r="GO190" i="32"/>
  <c r="GH190" i="32" s="1"/>
  <c r="GI190" i="32" s="1"/>
  <c r="GJ190" i="32" s="1"/>
  <c r="GK190" i="32" s="1"/>
  <c r="GP189" i="32"/>
  <c r="JO128" i="32"/>
  <c r="JI128" i="32"/>
  <c r="JJ128" i="32" s="1"/>
  <c r="JN129" i="32"/>
  <c r="JD129" i="32" s="1"/>
  <c r="IG189" i="32"/>
  <c r="IH190" i="32"/>
  <c r="IA190" i="32" s="1"/>
  <c r="IB190" i="32" s="1"/>
  <c r="IC190" i="32" s="1"/>
  <c r="ID190" i="32" s="1"/>
  <c r="LD58" i="33"/>
  <c r="BI190" i="32"/>
  <c r="BM190" i="32"/>
  <c r="BL191" i="32"/>
  <c r="BB191" i="32" s="1"/>
  <c r="BG190" i="32"/>
  <c r="BH190" i="32" s="1"/>
  <c r="BJ191" i="32" s="1"/>
  <c r="BO190" i="32"/>
  <c r="LX127" i="32"/>
  <c r="DC190" i="32"/>
  <c r="CV190" i="32" s="1"/>
  <c r="CW190" i="32" s="1"/>
  <c r="CX190" i="32" s="1"/>
  <c r="CY190" i="32" s="1"/>
  <c r="DB189" i="32"/>
  <c r="JW128" i="32"/>
  <c r="KF128" i="32"/>
  <c r="KL128" i="32"/>
  <c r="KU128" i="32"/>
  <c r="KE127" i="32"/>
  <c r="KT127" i="32"/>
  <c r="DQ189" i="32"/>
  <c r="DR190" i="32"/>
  <c r="DK190" i="32" s="1"/>
  <c r="DL190" i="32" s="1"/>
  <c r="DM190" i="32" s="1"/>
  <c r="DN190" i="32" s="1"/>
  <c r="DS189" i="32"/>
  <c r="FJ189" i="32"/>
  <c r="FK190" i="32"/>
  <c r="FD190" i="32" s="1"/>
  <c r="FE190" i="32" s="1"/>
  <c r="FF190" i="32" s="1"/>
  <c r="FG190" i="32" s="1"/>
  <c r="FL189" i="32"/>
  <c r="LI127" i="32"/>
  <c r="AT190" i="32"/>
  <c r="AR190" i="32"/>
  <c r="AS190" i="32" s="1"/>
  <c r="AX190" i="32"/>
  <c r="AZ190" i="32"/>
  <c r="AW191" i="32"/>
  <c r="AM191" i="32" s="1"/>
  <c r="BN189" i="32"/>
  <c r="AH55" i="32"/>
  <c r="AK55" i="32"/>
  <c r="X55" i="32"/>
  <c r="CR189" i="32"/>
  <c r="IV189" i="32"/>
  <c r="IW190" i="32"/>
  <c r="IP190" i="32" s="1"/>
  <c r="IQ190" i="32" s="1"/>
  <c r="IR190" i="32" s="1"/>
  <c r="IS190" i="32" s="1"/>
  <c r="IX189" i="32"/>
  <c r="EK189" i="32"/>
  <c r="HR189" i="32"/>
  <c r="HS190" i="32"/>
  <c r="HL190" i="32" s="1"/>
  <c r="HM190" i="32" s="1"/>
  <c r="HN190" i="32" s="1"/>
  <c r="HO190" i="32" s="1"/>
  <c r="HT189" i="32"/>
  <c r="DG189" i="32"/>
  <c r="IL189" i="32"/>
  <c r="CM189" i="32"/>
  <c r="CN190" i="32"/>
  <c r="CG190" i="32" s="1"/>
  <c r="CH190" i="32" s="1"/>
  <c r="CI190" i="32" s="1"/>
  <c r="CJ190" i="32" s="1"/>
  <c r="EF189" i="32"/>
  <c r="EG190" i="32"/>
  <c r="DZ190" i="32" s="1"/>
  <c r="EA190" i="32" s="1"/>
  <c r="EB190" i="32" s="1"/>
  <c r="EC190" i="32" s="1"/>
  <c r="EU189" i="32"/>
  <c r="EV190" i="32"/>
  <c r="EO190" i="32" s="1"/>
  <c r="EP190" i="32" s="1"/>
  <c r="EQ190" i="32" s="1"/>
  <c r="ER190" i="32" s="1"/>
  <c r="EW189" i="32"/>
  <c r="HC189" i="32"/>
  <c r="HD190" i="32"/>
  <c r="GW190" i="32" s="1"/>
  <c r="GX190" i="32" s="1"/>
  <c r="GY190" i="32" s="1"/>
  <c r="GZ190" i="32" s="1"/>
  <c r="HE189" i="32"/>
  <c r="DV58" i="33" l="1"/>
  <c r="FN58" i="33" s="1"/>
  <c r="HF58" i="33" s="1"/>
  <c r="MH59" i="33" s="1"/>
  <c r="EK57" i="33"/>
  <c r="Z58" i="33"/>
  <c r="AV58" i="33" s="1"/>
  <c r="BR58" i="33" s="1"/>
  <c r="AK58" i="33"/>
  <c r="BG58" i="33" s="1"/>
  <c r="CC58" i="33" s="1"/>
  <c r="ES59" i="33"/>
  <c r="EB57" i="33"/>
  <c r="IL58" i="33"/>
  <c r="JF58" i="33"/>
  <c r="QU58" i="33"/>
  <c r="OG58" i="33"/>
  <c r="IW58" i="33"/>
  <c r="NK59" i="33"/>
  <c r="NM58" i="33"/>
  <c r="QW57" i="33"/>
  <c r="KG57" i="33"/>
  <c r="MP58" i="33"/>
  <c r="FZ57" i="33"/>
  <c r="KF57" i="33"/>
  <c r="GA57" i="33"/>
  <c r="OM57" i="33" s="1"/>
  <c r="KV57" i="33"/>
  <c r="GB58" i="33"/>
  <c r="ON58" i="33" s="1"/>
  <c r="KH58" i="33"/>
  <c r="GD57" i="33"/>
  <c r="KJ57" i="33"/>
  <c r="GE57" i="33"/>
  <c r="OQ57" i="33" s="1"/>
  <c r="KK57" i="33"/>
  <c r="JB59" i="33"/>
  <c r="LW59" i="33"/>
  <c r="QC58" i="33"/>
  <c r="PG58" i="33" s="1"/>
  <c r="LM59" i="33"/>
  <c r="PW58" i="33"/>
  <c r="PA58" i="33" s="1"/>
  <c r="LQ59" i="33"/>
  <c r="LE57" i="33"/>
  <c r="DD59" i="33"/>
  <c r="EV59" i="33" s="1"/>
  <c r="GR58" i="33"/>
  <c r="HN58" i="33" s="1"/>
  <c r="CX59" i="33"/>
  <c r="CW58" i="33"/>
  <c r="BD59" i="33"/>
  <c r="BZ59" i="33" s="1"/>
  <c r="BC191" i="32"/>
  <c r="BD191" i="32" s="1"/>
  <c r="BE191" i="32" s="1"/>
  <c r="BF191" i="32" s="1"/>
  <c r="BK190" i="32"/>
  <c r="BN190" i="32" s="1"/>
  <c r="CK190" i="32"/>
  <c r="CL190" i="32" s="1"/>
  <c r="CQ190" i="32"/>
  <c r="CP191" i="32"/>
  <c r="CF191" i="32" s="1"/>
  <c r="CS190" i="32"/>
  <c r="EY190" i="32"/>
  <c r="EX191" i="32"/>
  <c r="EN191" i="32" s="1"/>
  <c r="FA190" i="32"/>
  <c r="ES190" i="32"/>
  <c r="ET190" i="32" s="1"/>
  <c r="EW190" i="32" s="1"/>
  <c r="HU191" i="32"/>
  <c r="HK191" i="32" s="1"/>
  <c r="HX190" i="32"/>
  <c r="HV190" i="32"/>
  <c r="HP190" i="32"/>
  <c r="HQ190" i="32" s="1"/>
  <c r="HT190" i="32" s="1"/>
  <c r="HG190" i="32"/>
  <c r="HF191" i="32"/>
  <c r="GV191" i="32" s="1"/>
  <c r="HI190" i="32"/>
  <c r="HA190" i="32"/>
  <c r="HB190" i="32" s="1"/>
  <c r="HE190" i="32" s="1"/>
  <c r="EI191" i="32"/>
  <c r="DY191" i="32" s="1"/>
  <c r="EL190" i="32"/>
  <c r="EJ190" i="32"/>
  <c r="ED190" i="32"/>
  <c r="EE190" i="32" s="1"/>
  <c r="IY191" i="32"/>
  <c r="IO191" i="32" s="1"/>
  <c r="IT190" i="32"/>
  <c r="IU190" i="32" s="1"/>
  <c r="IX190" i="32" s="1"/>
  <c r="IZ190" i="32"/>
  <c r="JB190" i="32"/>
  <c r="FH190" i="32"/>
  <c r="FI190" i="32" s="1"/>
  <c r="FL190" i="32" s="1"/>
  <c r="FP190" i="32"/>
  <c r="FM191" i="32"/>
  <c r="FC191" i="32" s="1"/>
  <c r="FN190" i="32"/>
  <c r="KC129" i="32"/>
  <c r="JS129" i="32" s="1"/>
  <c r="KD128" i="32"/>
  <c r="JX128" i="32"/>
  <c r="JY128" i="32" s="1"/>
  <c r="LG129" i="32"/>
  <c r="KW129" i="32" s="1"/>
  <c r="LH128" i="32"/>
  <c r="LB128" i="32"/>
  <c r="LC128" i="32" s="1"/>
  <c r="IJ191" i="32"/>
  <c r="HZ191" i="32" s="1"/>
  <c r="IK190" i="32"/>
  <c r="IM190" i="32"/>
  <c r="IE190" i="32"/>
  <c r="IF190" i="32" s="1"/>
  <c r="JA189" i="32"/>
  <c r="AF55" i="32"/>
  <c r="Y55" i="32"/>
  <c r="AU191" i="32"/>
  <c r="AN191" i="32" s="1"/>
  <c r="AO191" i="32" s="1"/>
  <c r="AP191" i="32" s="1"/>
  <c r="AQ191" i="32" s="1"/>
  <c r="AV190" i="32"/>
  <c r="JL129" i="32"/>
  <c r="JE129" i="32" s="1"/>
  <c r="JF129" i="32" s="1"/>
  <c r="JG129" i="32" s="1"/>
  <c r="JK128" i="32"/>
  <c r="JM128" i="32"/>
  <c r="DT191" i="32"/>
  <c r="DJ191" i="32" s="1"/>
  <c r="DU190" i="32"/>
  <c r="DO190" i="32"/>
  <c r="DP190" i="32" s="1"/>
  <c r="DS190" i="32" s="1"/>
  <c r="DW190" i="32"/>
  <c r="EZ189" i="32"/>
  <c r="CZ190" i="32"/>
  <c r="DA190" i="32" s="1"/>
  <c r="DF190" i="32"/>
  <c r="DH190" i="32"/>
  <c r="DE191" i="32"/>
  <c r="CU191" i="32" s="1"/>
  <c r="HW189" i="32"/>
  <c r="GL190" i="32"/>
  <c r="GM190" i="32" s="1"/>
  <c r="GP190" i="32" s="1"/>
  <c r="GQ191" i="32"/>
  <c r="GG191" i="32" s="1"/>
  <c r="GT190" i="32"/>
  <c r="GR190" i="32"/>
  <c r="GE190" i="32"/>
  <c r="GC190" i="32"/>
  <c r="FW190" i="32"/>
  <c r="FX190" i="32" s="1"/>
  <c r="GA190" i="32" s="1"/>
  <c r="GB191" i="32"/>
  <c r="FR191" i="32" s="1"/>
  <c r="DV189" i="32"/>
  <c r="KM128" i="32"/>
  <c r="KN128" i="32" s="1"/>
  <c r="KS128" i="32"/>
  <c r="KR129" i="32"/>
  <c r="KH129" i="32" s="1"/>
  <c r="GD189" i="32"/>
  <c r="LV129" i="32"/>
  <c r="LL129" i="32" s="1"/>
  <c r="LQ128" i="32"/>
  <c r="LR128" i="32" s="1"/>
  <c r="LW128" i="32"/>
  <c r="HH189" i="32"/>
  <c r="FO189" i="32"/>
  <c r="GS189" i="32"/>
  <c r="BX190" i="32"/>
  <c r="BY191" i="32"/>
  <c r="BR191" i="32" s="1"/>
  <c r="BS191" i="32" s="1"/>
  <c r="BT191" i="32" s="1"/>
  <c r="BU191" i="32" s="1"/>
  <c r="BZ190" i="32"/>
  <c r="ND58" i="33" l="1"/>
  <c r="II59" i="33"/>
  <c r="EG58" i="33"/>
  <c r="EA58" i="33"/>
  <c r="IK58" i="33"/>
  <c r="RD57" i="33"/>
  <c r="OP57" i="33"/>
  <c r="NP58" i="33"/>
  <c r="OL57" i="33"/>
  <c r="W59" i="33"/>
  <c r="AS59" i="33" s="1"/>
  <c r="BO59" i="33" s="1"/>
  <c r="QZ57" i="33"/>
  <c r="Y58" i="33"/>
  <c r="AU58" i="33" s="1"/>
  <c r="BQ58" i="33" s="1"/>
  <c r="CM58" i="33" s="1"/>
  <c r="DI58" i="33" s="1"/>
  <c r="FA58" i="33" s="1"/>
  <c r="QN58" i="33"/>
  <c r="PR58" i="33" s="1"/>
  <c r="IB58" i="33"/>
  <c r="KI57" i="33"/>
  <c r="FT57" i="33"/>
  <c r="ML59" i="33"/>
  <c r="KQ59" i="33"/>
  <c r="RA57" i="33"/>
  <c r="NQ58" i="33"/>
  <c r="JZ57" i="33"/>
  <c r="NT58" i="33"/>
  <c r="RB58" i="33"/>
  <c r="RE57" i="33"/>
  <c r="NU58" i="33"/>
  <c r="JQ58" i="33"/>
  <c r="JR59" i="33"/>
  <c r="GK59" i="33"/>
  <c r="OW59" i="33" s="1"/>
  <c r="GC57" i="33"/>
  <c r="OO57" i="33" s="1"/>
  <c r="LA58" i="33"/>
  <c r="KU58" i="33"/>
  <c r="LT59" i="33"/>
  <c r="PZ58" i="33"/>
  <c r="PD58" i="33" s="1"/>
  <c r="GN59" i="33"/>
  <c r="PV59" i="33" s="1"/>
  <c r="OZ59" i="33" s="1"/>
  <c r="DS58" i="33"/>
  <c r="FK58" i="33" s="1"/>
  <c r="DT59" i="33"/>
  <c r="FL59" i="33" s="1"/>
  <c r="CN58" i="33"/>
  <c r="CY58" i="33"/>
  <c r="CV59" i="33"/>
  <c r="NR59" i="33"/>
  <c r="CA192" i="32"/>
  <c r="BQ192" i="32" s="1"/>
  <c r="CB191" i="32"/>
  <c r="BV191" i="32"/>
  <c r="BW191" i="32" s="1"/>
  <c r="BZ191" i="32" s="1"/>
  <c r="CD191" i="32"/>
  <c r="JH129" i="32"/>
  <c r="JQ129" i="32"/>
  <c r="HW190" i="32"/>
  <c r="EZ190" i="32"/>
  <c r="JZ128" i="32"/>
  <c r="KA129" i="32"/>
  <c r="JT129" i="32" s="1"/>
  <c r="JU129" i="32" s="1"/>
  <c r="JV129" i="32" s="1"/>
  <c r="KB128" i="32"/>
  <c r="FJ190" i="32"/>
  <c r="FK191" i="32"/>
  <c r="FD191" i="32" s="1"/>
  <c r="FE191" i="32" s="1"/>
  <c r="FF191" i="32" s="1"/>
  <c r="FG191" i="32" s="1"/>
  <c r="GD190" i="32"/>
  <c r="FY190" i="32"/>
  <c r="FZ191" i="32"/>
  <c r="FS191" i="32" s="1"/>
  <c r="FT191" i="32" s="1"/>
  <c r="FU191" i="32" s="1"/>
  <c r="FV191" i="32" s="1"/>
  <c r="AY190" i="32"/>
  <c r="JA190" i="32"/>
  <c r="EF190" i="32"/>
  <c r="EG191" i="32"/>
  <c r="DZ191" i="32" s="1"/>
  <c r="EA191" i="32" s="1"/>
  <c r="EB191" i="32" s="1"/>
  <c r="EC191" i="32" s="1"/>
  <c r="EH190" i="32"/>
  <c r="HC190" i="32"/>
  <c r="HD191" i="32"/>
  <c r="GW191" i="32" s="1"/>
  <c r="GX191" i="32" s="1"/>
  <c r="GY191" i="32" s="1"/>
  <c r="GZ191" i="32" s="1"/>
  <c r="HR190" i="32"/>
  <c r="HS191" i="32"/>
  <c r="HL191" i="32" s="1"/>
  <c r="HM191" i="32" s="1"/>
  <c r="HN191" i="32" s="1"/>
  <c r="HO191" i="32" s="1"/>
  <c r="EU190" i="32"/>
  <c r="EV191" i="32"/>
  <c r="EO191" i="32" s="1"/>
  <c r="EP191" i="32" s="1"/>
  <c r="EQ191" i="32" s="1"/>
  <c r="ER191" i="32" s="1"/>
  <c r="CC190" i="32"/>
  <c r="GS190" i="32"/>
  <c r="FO190" i="32"/>
  <c r="HH190" i="32"/>
  <c r="DV190" i="32"/>
  <c r="DB190" i="32"/>
  <c r="DC191" i="32"/>
  <c r="CV191" i="32" s="1"/>
  <c r="CW191" i="32" s="1"/>
  <c r="CX191" i="32" s="1"/>
  <c r="CY191" i="32" s="1"/>
  <c r="DD190" i="32"/>
  <c r="DQ190" i="32"/>
  <c r="DR191" i="32"/>
  <c r="DK191" i="32" s="1"/>
  <c r="DL191" i="32" s="1"/>
  <c r="DM191" i="32" s="1"/>
  <c r="DN191" i="32" s="1"/>
  <c r="JP128" i="32"/>
  <c r="IG190" i="32"/>
  <c r="IH191" i="32"/>
  <c r="IA191" i="32" s="1"/>
  <c r="IB191" i="32" s="1"/>
  <c r="IC191" i="32" s="1"/>
  <c r="ID191" i="32" s="1"/>
  <c r="II190" i="32"/>
  <c r="LD128" i="32"/>
  <c r="LE129" i="32"/>
  <c r="KX129" i="32" s="1"/>
  <c r="KY129" i="32" s="1"/>
  <c r="KZ129" i="32" s="1"/>
  <c r="LF128" i="32"/>
  <c r="BG191" i="32"/>
  <c r="BH191" i="32" s="1"/>
  <c r="BO191" i="32"/>
  <c r="BI191" i="32"/>
  <c r="BL192" i="32"/>
  <c r="BB192" i="32" s="1"/>
  <c r="BM191" i="32"/>
  <c r="LS128" i="32"/>
  <c r="LT129" i="32"/>
  <c r="LM129" i="32" s="1"/>
  <c r="LN129" i="32" s="1"/>
  <c r="LO129" i="32" s="1"/>
  <c r="LU128" i="32"/>
  <c r="KO128" i="32"/>
  <c r="KP129" i="32"/>
  <c r="KI129" i="32" s="1"/>
  <c r="KJ129" i="32" s="1"/>
  <c r="KK129" i="32" s="1"/>
  <c r="KQ128" i="32"/>
  <c r="AX191" i="32"/>
  <c r="AT191" i="32"/>
  <c r="AW192" i="32"/>
  <c r="AM192" i="32" s="1"/>
  <c r="AR191" i="32"/>
  <c r="AS191" i="32" s="1"/>
  <c r="AU192" i="32" s="1"/>
  <c r="AZ191" i="32"/>
  <c r="GN190" i="32"/>
  <c r="GO191" i="32"/>
  <c r="GH191" i="32" s="1"/>
  <c r="GI191" i="32" s="1"/>
  <c r="GJ191" i="32" s="1"/>
  <c r="GK191" i="32" s="1"/>
  <c r="AE56" i="32"/>
  <c r="Z55" i="32"/>
  <c r="AC55" i="32" s="1"/>
  <c r="AJ55" i="32"/>
  <c r="IW191" i="32"/>
  <c r="IP191" i="32" s="1"/>
  <c r="IQ191" i="32" s="1"/>
  <c r="IR191" i="32" s="1"/>
  <c r="IS191" i="32" s="1"/>
  <c r="IV190" i="32"/>
  <c r="CN191" i="32"/>
  <c r="CG191" i="32" s="1"/>
  <c r="CH191" i="32" s="1"/>
  <c r="CI191" i="32" s="1"/>
  <c r="CJ191" i="32" s="1"/>
  <c r="CM190" i="32"/>
  <c r="CO190" i="32"/>
  <c r="ED58" i="33" l="1"/>
  <c r="ER58" i="33"/>
  <c r="IO58" i="33"/>
  <c r="IN58" i="33"/>
  <c r="DZ59" i="33"/>
  <c r="IR58" i="33"/>
  <c r="QT57" i="33"/>
  <c r="OF57" i="33"/>
  <c r="AB58" i="33"/>
  <c r="AX58" i="33" s="1"/>
  <c r="NJ58" i="33"/>
  <c r="JG58" i="33"/>
  <c r="OA60" i="33"/>
  <c r="AC58" i="33"/>
  <c r="AY58" i="33" s="1"/>
  <c r="BU58" i="33" s="1"/>
  <c r="CQ58" i="33" s="1"/>
  <c r="JK58" i="33" s="1"/>
  <c r="LL58" i="33"/>
  <c r="NB59" i="33"/>
  <c r="GS58" i="33"/>
  <c r="QA58" i="33" s="1"/>
  <c r="PE58" i="33" s="1"/>
  <c r="NA58" i="33"/>
  <c r="JY58" i="33"/>
  <c r="AF58" i="33"/>
  <c r="BB58" i="33" s="1"/>
  <c r="BX58" i="33" s="1"/>
  <c r="NS58" i="33"/>
  <c r="IS58" i="33"/>
  <c r="AG58" i="33"/>
  <c r="BC58" i="33" s="1"/>
  <c r="BY58" i="33" s="1"/>
  <c r="CU58" i="33" s="1"/>
  <c r="FY58" i="33"/>
  <c r="OK58" i="33" s="1"/>
  <c r="KE58" i="33"/>
  <c r="MQ58" i="33"/>
  <c r="JH58" i="33"/>
  <c r="JS58" i="33"/>
  <c r="JP59" i="33"/>
  <c r="HJ59" i="33"/>
  <c r="KX58" i="33"/>
  <c r="RC57" i="33"/>
  <c r="RK59" i="33"/>
  <c r="FS58" i="33"/>
  <c r="HC58" i="33"/>
  <c r="ME59" i="33" s="1"/>
  <c r="LP60" i="33"/>
  <c r="HD59" i="33"/>
  <c r="HZ59" i="33" s="1"/>
  <c r="DJ58" i="33"/>
  <c r="FB58" i="33" s="1"/>
  <c r="DR59" i="33"/>
  <c r="FJ59" i="33" s="1"/>
  <c r="DU58" i="33"/>
  <c r="FM58" i="33" s="1"/>
  <c r="CK59" i="33"/>
  <c r="IP59" i="33"/>
  <c r="AD59" i="33"/>
  <c r="AN192" i="32"/>
  <c r="AO192" i="32" s="1"/>
  <c r="AP192" i="32" s="1"/>
  <c r="AQ192" i="32" s="1"/>
  <c r="GL191" i="32"/>
  <c r="GM191" i="32" s="1"/>
  <c r="GT191" i="32"/>
  <c r="GQ192" i="32"/>
  <c r="GG192" i="32" s="1"/>
  <c r="GR191" i="32"/>
  <c r="KL129" i="32"/>
  <c r="KU129" i="32"/>
  <c r="LJ129" i="32"/>
  <c r="LA129" i="32"/>
  <c r="HU192" i="32"/>
  <c r="HK192" i="32" s="1"/>
  <c r="HP191" i="32"/>
  <c r="HQ191" i="32" s="1"/>
  <c r="HX191" i="32"/>
  <c r="HV191" i="32"/>
  <c r="GC191" i="32"/>
  <c r="FW191" i="32"/>
  <c r="FX191" i="32" s="1"/>
  <c r="GB192" i="32"/>
  <c r="FR192" i="32" s="1"/>
  <c r="GE191" i="32"/>
  <c r="CP192" i="32"/>
  <c r="CF192" i="32" s="1"/>
  <c r="CK191" i="32"/>
  <c r="CL191" i="32" s="1"/>
  <c r="CO191" i="32" s="1"/>
  <c r="CQ191" i="32"/>
  <c r="CS191" i="32"/>
  <c r="LP129" i="32"/>
  <c r="LY129" i="32"/>
  <c r="EI192" i="32"/>
  <c r="DY192" i="32" s="1"/>
  <c r="ED191" i="32"/>
  <c r="EE191" i="32" s="1"/>
  <c r="EH191" i="32" s="1"/>
  <c r="EJ191" i="32"/>
  <c r="EL191" i="32"/>
  <c r="IY192" i="32"/>
  <c r="IO192" i="32" s="1"/>
  <c r="JB191" i="32"/>
  <c r="IT191" i="32"/>
  <c r="IU191" i="32" s="1"/>
  <c r="IZ191" i="32"/>
  <c r="IE191" i="32"/>
  <c r="IF191" i="32" s="1"/>
  <c r="II191" i="32" s="1"/>
  <c r="IK191" i="32"/>
  <c r="IM191" i="32"/>
  <c r="IJ192" i="32"/>
  <c r="HZ192" i="32" s="1"/>
  <c r="DT192" i="32"/>
  <c r="DJ192" i="32" s="1"/>
  <c r="DO191" i="32"/>
  <c r="DP191" i="32" s="1"/>
  <c r="DW191" i="32"/>
  <c r="DU191" i="32"/>
  <c r="LX128" i="32"/>
  <c r="JW129" i="32"/>
  <c r="KF129" i="32"/>
  <c r="EK190" i="32"/>
  <c r="BJ192" i="32"/>
  <c r="BC192" i="32" s="1"/>
  <c r="BD192" i="32" s="1"/>
  <c r="BE192" i="32" s="1"/>
  <c r="BF192" i="32" s="1"/>
  <c r="BK191" i="32"/>
  <c r="IL190" i="32"/>
  <c r="DG190" i="32"/>
  <c r="EX192" i="32"/>
  <c r="EN192" i="32" s="1"/>
  <c r="EY191" i="32"/>
  <c r="ES191" i="32"/>
  <c r="ET191" i="32" s="1"/>
  <c r="FA191" i="32"/>
  <c r="CZ191" i="32"/>
  <c r="DA191" i="32" s="1"/>
  <c r="DD191" i="32" s="1"/>
  <c r="DH191" i="32"/>
  <c r="DE192" i="32"/>
  <c r="CU192" i="32" s="1"/>
  <c r="DF191" i="32"/>
  <c r="LI128" i="32"/>
  <c r="KT59" i="33"/>
  <c r="KE128" i="32"/>
  <c r="HF192" i="32"/>
  <c r="GV192" i="32" s="1"/>
  <c r="HI191" i="32"/>
  <c r="HG191" i="32"/>
  <c r="HA191" i="32"/>
  <c r="HB191" i="32" s="1"/>
  <c r="KT128" i="32"/>
  <c r="CR190" i="32"/>
  <c r="AI55" i="32"/>
  <c r="FN191" i="32"/>
  <c r="FM192" i="32"/>
  <c r="FC192" i="32" s="1"/>
  <c r="FP191" i="32"/>
  <c r="FH191" i="32"/>
  <c r="FI191" i="32" s="1"/>
  <c r="CC191" i="32"/>
  <c r="AV191" i="32"/>
  <c r="JN130" i="32"/>
  <c r="JD130" i="32" s="1"/>
  <c r="JI129" i="32"/>
  <c r="JJ129" i="32" s="1"/>
  <c r="JO129" i="32"/>
  <c r="BX191" i="32"/>
  <c r="BY192" i="32"/>
  <c r="BR192" i="32" s="1"/>
  <c r="BS192" i="32" s="1"/>
  <c r="BT192" i="32" s="1"/>
  <c r="BU192" i="32" s="1"/>
  <c r="AE58" i="33" l="1"/>
  <c r="BA58" i="33" s="1"/>
  <c r="EE58" i="33"/>
  <c r="IY60" i="33"/>
  <c r="V58" i="33"/>
  <c r="AR58" i="33" s="1"/>
  <c r="BN58" i="33" s="1"/>
  <c r="NI59" i="33"/>
  <c r="OE58" i="33"/>
  <c r="BT58" i="33"/>
  <c r="CP58" i="33" s="1"/>
  <c r="JJ58" i="33" s="1"/>
  <c r="IH58" i="33"/>
  <c r="LU59" i="33"/>
  <c r="AM60" i="33"/>
  <c r="BI60" i="33" s="1"/>
  <c r="CE60" i="33" s="1"/>
  <c r="DA60" i="33" s="1"/>
  <c r="DM58" i="33"/>
  <c r="GJ58" i="33"/>
  <c r="HO58" i="33"/>
  <c r="KY58" i="33"/>
  <c r="KP58" i="33"/>
  <c r="MR58" i="33"/>
  <c r="NC58" i="33"/>
  <c r="MZ59" i="33"/>
  <c r="IQ58" i="33"/>
  <c r="NO59" i="33"/>
  <c r="FR59" i="33"/>
  <c r="JX59" i="33"/>
  <c r="QY58" i="33"/>
  <c r="FV58" i="33"/>
  <c r="KB58" i="33"/>
  <c r="JO58" i="33"/>
  <c r="DG59" i="33"/>
  <c r="EY59" i="33" s="1"/>
  <c r="JE59" i="33"/>
  <c r="QS58" i="33"/>
  <c r="HY58" i="33"/>
  <c r="QL59" i="33"/>
  <c r="PP59" i="33" s="1"/>
  <c r="QK58" i="33"/>
  <c r="PO58" i="33" s="1"/>
  <c r="HB59" i="33"/>
  <c r="MD60" i="33" s="1"/>
  <c r="HE58" i="33"/>
  <c r="QM58" i="33" s="1"/>
  <c r="PQ58" i="33" s="1"/>
  <c r="MF60" i="33"/>
  <c r="GT58" i="33"/>
  <c r="LV59" i="33" s="1"/>
  <c r="DQ58" i="33"/>
  <c r="FI58" i="33" s="1"/>
  <c r="CT58" i="33"/>
  <c r="AZ59" i="33"/>
  <c r="BV59" i="33" s="1"/>
  <c r="CA193" i="32"/>
  <c r="BQ193" i="32" s="1"/>
  <c r="BV192" i="32"/>
  <c r="BW192" i="32" s="1"/>
  <c r="CB192" i="32"/>
  <c r="CD192" i="32"/>
  <c r="DG191" i="32"/>
  <c r="JK129" i="32"/>
  <c r="JL130" i="32"/>
  <c r="JE130" i="32" s="1"/>
  <c r="JF130" i="32" s="1"/>
  <c r="JG130" i="32" s="1"/>
  <c r="JM129" i="32"/>
  <c r="AD55" i="32"/>
  <c r="AG56" i="32"/>
  <c r="JX129" i="32"/>
  <c r="JY129" i="32" s="1"/>
  <c r="KD129" i="32"/>
  <c r="KC130" i="32"/>
  <c r="JS130" i="32" s="1"/>
  <c r="DQ191" i="32"/>
  <c r="DR192" i="32"/>
  <c r="DK192" i="32" s="1"/>
  <c r="DL192" i="32" s="1"/>
  <c r="DM192" i="32" s="1"/>
  <c r="DN192" i="32" s="1"/>
  <c r="DS191" i="32"/>
  <c r="EG192" i="32"/>
  <c r="DZ192" i="32" s="1"/>
  <c r="EA192" i="32" s="1"/>
  <c r="EB192" i="32" s="1"/>
  <c r="EC192" i="32" s="1"/>
  <c r="EF191" i="32"/>
  <c r="LG130" i="32"/>
  <c r="KW130" i="32" s="1"/>
  <c r="LH129" i="32"/>
  <c r="LB129" i="32"/>
  <c r="LC129" i="32" s="1"/>
  <c r="FJ191" i="32"/>
  <c r="FK192" i="32"/>
  <c r="FD192" i="32" s="1"/>
  <c r="FE192" i="32" s="1"/>
  <c r="FF192" i="32" s="1"/>
  <c r="FG192" i="32" s="1"/>
  <c r="FL191" i="32"/>
  <c r="EU191" i="32"/>
  <c r="EV192" i="32"/>
  <c r="EO192" i="32" s="1"/>
  <c r="EP192" i="32" s="1"/>
  <c r="EQ192" i="32" s="1"/>
  <c r="ER192" i="32" s="1"/>
  <c r="EW191" i="32"/>
  <c r="IH192" i="32"/>
  <c r="IA192" i="32" s="1"/>
  <c r="IB192" i="32" s="1"/>
  <c r="IC192" i="32" s="1"/>
  <c r="ID192" i="32" s="1"/>
  <c r="IG191" i="32"/>
  <c r="AY191" i="32"/>
  <c r="AR192" i="32"/>
  <c r="AS192" i="32" s="1"/>
  <c r="AU193" i="32" s="1"/>
  <c r="AZ192" i="32"/>
  <c r="AX192" i="32"/>
  <c r="AT192" i="32"/>
  <c r="AW193" i="32"/>
  <c r="AM193" i="32" s="1"/>
  <c r="CR191" i="32"/>
  <c r="HC191" i="32"/>
  <c r="HD192" i="32"/>
  <c r="GW192" i="32" s="1"/>
  <c r="GX192" i="32" s="1"/>
  <c r="GY192" i="32" s="1"/>
  <c r="GZ192" i="32" s="1"/>
  <c r="HE191" i="32"/>
  <c r="IL191" i="32"/>
  <c r="EK191" i="32"/>
  <c r="CN192" i="32"/>
  <c r="CG192" i="32" s="1"/>
  <c r="CH192" i="32" s="1"/>
  <c r="CI192" i="32" s="1"/>
  <c r="CJ192" i="32" s="1"/>
  <c r="CM191" i="32"/>
  <c r="FZ192" i="32"/>
  <c r="FS192" i="32" s="1"/>
  <c r="FT192" i="32" s="1"/>
  <c r="FU192" i="32" s="1"/>
  <c r="FV192" i="32" s="1"/>
  <c r="FY191" i="32"/>
  <c r="GA191" i="32"/>
  <c r="HR191" i="32"/>
  <c r="HS192" i="32"/>
  <c r="HL192" i="32" s="1"/>
  <c r="HM192" i="32" s="1"/>
  <c r="HN192" i="32" s="1"/>
  <c r="HO192" i="32" s="1"/>
  <c r="HT191" i="32"/>
  <c r="BO192" i="32"/>
  <c r="BL193" i="32"/>
  <c r="BB193" i="32" s="1"/>
  <c r="BM192" i="32"/>
  <c r="BG192" i="32"/>
  <c r="BH192" i="32" s="1"/>
  <c r="BJ193" i="32" s="1"/>
  <c r="BI192" i="32"/>
  <c r="DB191" i="32"/>
  <c r="DC192" i="32"/>
  <c r="CV192" i="32" s="1"/>
  <c r="CW192" i="32" s="1"/>
  <c r="CX192" i="32" s="1"/>
  <c r="CY192" i="32" s="1"/>
  <c r="BN191" i="32"/>
  <c r="IV191" i="32"/>
  <c r="IW192" i="32"/>
  <c r="IP192" i="32" s="1"/>
  <c r="IQ192" i="32" s="1"/>
  <c r="IR192" i="32" s="1"/>
  <c r="IS192" i="32" s="1"/>
  <c r="IX191" i="32"/>
  <c r="LW129" i="32"/>
  <c r="LV130" i="32"/>
  <c r="LL130" i="32" s="1"/>
  <c r="LQ129" i="32"/>
  <c r="LR129" i="32" s="1"/>
  <c r="KM129" i="32"/>
  <c r="KN129" i="32" s="1"/>
  <c r="KS129" i="32"/>
  <c r="KR130" i="32"/>
  <c r="KH130" i="32" s="1"/>
  <c r="GN191" i="32"/>
  <c r="GO192" i="32"/>
  <c r="GH192" i="32" s="1"/>
  <c r="GI192" i="32" s="1"/>
  <c r="GJ192" i="32" s="1"/>
  <c r="GK192" i="32" s="1"/>
  <c r="GP191" i="32"/>
  <c r="BW58" i="33" l="1"/>
  <c r="CS58" i="33" s="1"/>
  <c r="EO58" i="33"/>
  <c r="EP59" i="33"/>
  <c r="FE58" i="33"/>
  <c r="MU58" i="33" s="1"/>
  <c r="EQ58" i="33"/>
  <c r="U59" i="33"/>
  <c r="AQ59" i="33" s="1"/>
  <c r="BM59" i="33" s="1"/>
  <c r="DL58" i="33"/>
  <c r="IG59" i="33"/>
  <c r="QV58" i="33"/>
  <c r="OH58" i="33"/>
  <c r="RJ58" i="33"/>
  <c r="OV58" i="33"/>
  <c r="QR59" i="33"/>
  <c r="OD59" i="33"/>
  <c r="NZ59" i="33"/>
  <c r="FW58" i="33"/>
  <c r="KC58" i="33"/>
  <c r="MY58" i="33"/>
  <c r="MO59" i="33"/>
  <c r="NL59" i="33"/>
  <c r="AA59" i="33"/>
  <c r="AW59" i="33" s="1"/>
  <c r="BS59" i="33" s="1"/>
  <c r="CO59" i="33" s="1"/>
  <c r="IM59" i="33"/>
  <c r="JU60" i="33"/>
  <c r="JN58" i="33"/>
  <c r="LJ59" i="33"/>
  <c r="HX59" i="33"/>
  <c r="LI58" i="33"/>
  <c r="MG59" i="33"/>
  <c r="GQ59" i="33"/>
  <c r="PY59" i="33" s="1"/>
  <c r="PC59" i="33" s="1"/>
  <c r="QJ59" i="33"/>
  <c r="PN59" i="33" s="1"/>
  <c r="IA58" i="33"/>
  <c r="QB58" i="33"/>
  <c r="PF58" i="33" s="1"/>
  <c r="HP58" i="33"/>
  <c r="HA58" i="33"/>
  <c r="MC59" i="33" s="1"/>
  <c r="DW60" i="33"/>
  <c r="FO60" i="33" s="1"/>
  <c r="DP58" i="33"/>
  <c r="FH58" i="33" s="1"/>
  <c r="CR59" i="33"/>
  <c r="CJ58" i="33"/>
  <c r="NH60" i="33"/>
  <c r="BC193" i="32"/>
  <c r="BD193" i="32" s="1"/>
  <c r="BE193" i="32" s="1"/>
  <c r="BF193" i="32" s="1"/>
  <c r="AV192" i="32"/>
  <c r="AY192" i="32" s="1"/>
  <c r="GL192" i="32"/>
  <c r="GM192" i="32" s="1"/>
  <c r="GP192" i="32" s="1"/>
  <c r="GQ193" i="32"/>
  <c r="GG193" i="32" s="1"/>
  <c r="GR192" i="32"/>
  <c r="GT192" i="32"/>
  <c r="IZ192" i="32"/>
  <c r="IY193" i="32"/>
  <c r="IO193" i="32" s="1"/>
  <c r="IT192" i="32"/>
  <c r="IU192" i="32" s="1"/>
  <c r="IX192" i="32" s="1"/>
  <c r="JB192" i="32"/>
  <c r="DF192" i="32"/>
  <c r="DE193" i="32"/>
  <c r="CU193" i="32" s="1"/>
  <c r="CZ192" i="32"/>
  <c r="DA192" i="32" s="1"/>
  <c r="DH192" i="32"/>
  <c r="HA192" i="32"/>
  <c r="HB192" i="32" s="1"/>
  <c r="HE192" i="32" s="1"/>
  <c r="HG192" i="32"/>
  <c r="HF193" i="32"/>
  <c r="GV193" i="32" s="1"/>
  <c r="HI192" i="32"/>
  <c r="FW192" i="32"/>
  <c r="FX192" i="32" s="1"/>
  <c r="GA192" i="32" s="1"/>
  <c r="GC192" i="32"/>
  <c r="GB193" i="32"/>
  <c r="FR193" i="32" s="1"/>
  <c r="GE192" i="32"/>
  <c r="LS129" i="32"/>
  <c r="LT130" i="32"/>
  <c r="LM130" i="32" s="1"/>
  <c r="LN130" i="32" s="1"/>
  <c r="LO130" i="32" s="1"/>
  <c r="LU129" i="32"/>
  <c r="KO129" i="32"/>
  <c r="KP130" i="32"/>
  <c r="KI130" i="32" s="1"/>
  <c r="KJ130" i="32" s="1"/>
  <c r="KK130" i="32" s="1"/>
  <c r="KQ129" i="32"/>
  <c r="HU193" i="32"/>
  <c r="HK193" i="32" s="1"/>
  <c r="HX192" i="32"/>
  <c r="HP192" i="32"/>
  <c r="HQ192" i="32" s="1"/>
  <c r="HT192" i="32" s="1"/>
  <c r="HV192" i="32"/>
  <c r="AN193" i="32"/>
  <c r="AO193" i="32" s="1"/>
  <c r="AP193" i="32" s="1"/>
  <c r="AQ193" i="32" s="1"/>
  <c r="LK58" i="33"/>
  <c r="FO191" i="32"/>
  <c r="JH130" i="32"/>
  <c r="JQ130" i="32"/>
  <c r="CP193" i="32"/>
  <c r="CF193" i="32" s="1"/>
  <c r="CK192" i="32"/>
  <c r="CL192" i="32" s="1"/>
  <c r="CQ192" i="32"/>
  <c r="CS192" i="32"/>
  <c r="JA191" i="32"/>
  <c r="GD191" i="32"/>
  <c r="EZ191" i="32"/>
  <c r="LD129" i="32"/>
  <c r="LE130" i="32"/>
  <c r="KX130" i="32" s="1"/>
  <c r="KY130" i="32" s="1"/>
  <c r="KZ130" i="32" s="1"/>
  <c r="LF129" i="32"/>
  <c r="EX193" i="32"/>
  <c r="EN193" i="32" s="1"/>
  <c r="ES192" i="32"/>
  <c r="ET192" i="32" s="1"/>
  <c r="EY192" i="32"/>
  <c r="FA192" i="32"/>
  <c r="HW191" i="32"/>
  <c r="IK192" i="32"/>
  <c r="IJ193" i="32"/>
  <c r="HZ193" i="32" s="1"/>
  <c r="IM192" i="32"/>
  <c r="IE192" i="32"/>
  <c r="IF192" i="32" s="1"/>
  <c r="DV191" i="32"/>
  <c r="S56" i="32"/>
  <c r="T56" i="32" s="1"/>
  <c r="AA56" i="32"/>
  <c r="JP129" i="32"/>
  <c r="BX192" i="32"/>
  <c r="BY193" i="32"/>
  <c r="BR193" i="32" s="1"/>
  <c r="BS193" i="32" s="1"/>
  <c r="BT193" i="32" s="1"/>
  <c r="BU193" i="32" s="1"/>
  <c r="BZ192" i="32"/>
  <c r="GS191" i="32"/>
  <c r="BK192" i="32"/>
  <c r="FN192" i="32"/>
  <c r="FM193" i="32"/>
  <c r="FC193" i="32" s="1"/>
  <c r="FH192" i="32"/>
  <c r="FI192" i="32" s="1"/>
  <c r="FP192" i="32"/>
  <c r="HH191" i="32"/>
  <c r="ED192" i="32"/>
  <c r="EE192" i="32" s="1"/>
  <c r="EI193" i="32"/>
  <c r="DY193" i="32" s="1"/>
  <c r="EL192" i="32"/>
  <c r="EJ192" i="32"/>
  <c r="DW192" i="32"/>
  <c r="DO192" i="32"/>
  <c r="DP192" i="32" s="1"/>
  <c r="DU192" i="32"/>
  <c r="DT193" i="32"/>
  <c r="DJ193" i="32" s="1"/>
  <c r="JZ129" i="32"/>
  <c r="KA130" i="32"/>
  <c r="JT130" i="32" s="1"/>
  <c r="JU130" i="32" s="1"/>
  <c r="JV130" i="32" s="1"/>
  <c r="KB129" i="32"/>
  <c r="EN59" i="33" l="1"/>
  <c r="AL59" i="33"/>
  <c r="BH59" i="33" s="1"/>
  <c r="CD59" i="33" s="1"/>
  <c r="FD58" i="33"/>
  <c r="MT58" i="33" s="1"/>
  <c r="EC59" i="33"/>
  <c r="EF58" i="33"/>
  <c r="X59" i="33"/>
  <c r="AT59" i="33" s="1"/>
  <c r="BP59" i="33" s="1"/>
  <c r="GW58" i="33"/>
  <c r="QW58" i="33"/>
  <c r="OI58" i="33"/>
  <c r="IX59" i="33"/>
  <c r="KZ58" i="33"/>
  <c r="FX58" i="33" s="1"/>
  <c r="NM59" i="33"/>
  <c r="NE60" i="33"/>
  <c r="MX58" i="33"/>
  <c r="LH59" i="33"/>
  <c r="IJ59" i="33"/>
  <c r="GH59" i="33"/>
  <c r="KN59" i="33"/>
  <c r="GI58" i="33"/>
  <c r="KO58" i="33"/>
  <c r="GG58" i="33"/>
  <c r="KM58" i="33"/>
  <c r="HG60" i="33"/>
  <c r="IC60" i="33" s="1"/>
  <c r="JI59" i="33"/>
  <c r="JL59" i="33"/>
  <c r="JM58" i="33"/>
  <c r="JD58" i="33"/>
  <c r="QI58" i="33"/>
  <c r="PM58" i="33" s="1"/>
  <c r="LS60" i="33"/>
  <c r="KW59" i="33"/>
  <c r="HM59" i="33"/>
  <c r="HW58" i="33"/>
  <c r="GZ58" i="33"/>
  <c r="HV58" i="33" s="1"/>
  <c r="DO58" i="33"/>
  <c r="FG58" i="33" s="1"/>
  <c r="DN59" i="33"/>
  <c r="FF59" i="33" s="1"/>
  <c r="DK59" i="33"/>
  <c r="FC59" i="33" s="1"/>
  <c r="DF58" i="33"/>
  <c r="EX58" i="33" s="1"/>
  <c r="CI59" i="33"/>
  <c r="T60" i="33"/>
  <c r="IF60" i="33"/>
  <c r="AX193" i="32"/>
  <c r="AW194" i="32"/>
  <c r="AM194" i="32" s="1"/>
  <c r="AZ193" i="32"/>
  <c r="AT193" i="32"/>
  <c r="AR193" i="32"/>
  <c r="AS193" i="32" s="1"/>
  <c r="JW130" i="32"/>
  <c r="KF130" i="32"/>
  <c r="KE129" i="32"/>
  <c r="EF192" i="32"/>
  <c r="EG193" i="32"/>
  <c r="DZ193" i="32" s="1"/>
  <c r="EA193" i="32" s="1"/>
  <c r="EB193" i="32" s="1"/>
  <c r="EC193" i="32" s="1"/>
  <c r="EH192" i="32"/>
  <c r="BN192" i="32"/>
  <c r="CC192" i="32"/>
  <c r="IG192" i="32"/>
  <c r="IH193" i="32"/>
  <c r="IA193" i="32" s="1"/>
  <c r="IB193" i="32" s="1"/>
  <c r="IC193" i="32" s="1"/>
  <c r="ID193" i="32" s="1"/>
  <c r="II192" i="32"/>
  <c r="HW192" i="32"/>
  <c r="EU192" i="32"/>
  <c r="EV193" i="32"/>
  <c r="EO193" i="32" s="1"/>
  <c r="EP193" i="32" s="1"/>
  <c r="EQ193" i="32" s="1"/>
  <c r="ER193" i="32" s="1"/>
  <c r="GD192" i="32"/>
  <c r="KU130" i="32"/>
  <c r="KL130" i="32"/>
  <c r="HH192" i="32"/>
  <c r="FJ192" i="32"/>
  <c r="FK193" i="32"/>
  <c r="FD193" i="32" s="1"/>
  <c r="FE193" i="32" s="1"/>
  <c r="FF193" i="32" s="1"/>
  <c r="FG193" i="32" s="1"/>
  <c r="LP130" i="32"/>
  <c r="LY130" i="32"/>
  <c r="LI129" i="32"/>
  <c r="EW192" i="32"/>
  <c r="JN131" i="32"/>
  <c r="JD131" i="32" s="1"/>
  <c r="JI130" i="32"/>
  <c r="JJ130" i="32" s="1"/>
  <c r="JO130" i="32"/>
  <c r="KT129" i="32"/>
  <c r="DB192" i="32"/>
  <c r="DC193" i="32"/>
  <c r="CV193" i="32" s="1"/>
  <c r="CW193" i="32" s="1"/>
  <c r="CX193" i="32" s="1"/>
  <c r="CY193" i="32" s="1"/>
  <c r="DD192" i="32"/>
  <c r="IV192" i="32"/>
  <c r="IW193" i="32"/>
  <c r="IP193" i="32" s="1"/>
  <c r="IQ193" i="32" s="1"/>
  <c r="IR193" i="32" s="1"/>
  <c r="IS193" i="32" s="1"/>
  <c r="LJ130" i="32"/>
  <c r="LA130" i="32"/>
  <c r="GS192" i="32"/>
  <c r="CM192" i="32"/>
  <c r="CN193" i="32"/>
  <c r="CG193" i="32" s="1"/>
  <c r="CH193" i="32" s="1"/>
  <c r="CI193" i="32" s="1"/>
  <c r="CJ193" i="32" s="1"/>
  <c r="CO192" i="32"/>
  <c r="U56" i="32"/>
  <c r="V56" i="32" s="1"/>
  <c r="FL192" i="32"/>
  <c r="BG193" i="32"/>
  <c r="BH193" i="32" s="1"/>
  <c r="BJ194" i="32" s="1"/>
  <c r="BM193" i="32"/>
  <c r="BL194" i="32"/>
  <c r="BB194" i="32" s="1"/>
  <c r="BI193" i="32"/>
  <c r="BO193" i="32"/>
  <c r="HR192" i="32"/>
  <c r="HS193" i="32"/>
  <c r="HL193" i="32" s="1"/>
  <c r="HM193" i="32" s="1"/>
  <c r="HN193" i="32" s="1"/>
  <c r="HO193" i="32" s="1"/>
  <c r="LX129" i="32"/>
  <c r="CD193" i="32"/>
  <c r="BV193" i="32"/>
  <c r="BW193" i="32" s="1"/>
  <c r="CB193" i="32"/>
  <c r="CA194" i="32"/>
  <c r="BQ194" i="32" s="1"/>
  <c r="DQ192" i="32"/>
  <c r="DR193" i="32"/>
  <c r="DK193" i="32" s="1"/>
  <c r="DL193" i="32" s="1"/>
  <c r="DM193" i="32" s="1"/>
  <c r="DN193" i="32" s="1"/>
  <c r="DS192" i="32"/>
  <c r="JA192" i="32"/>
  <c r="FY192" i="32"/>
  <c r="FZ193" i="32"/>
  <c r="FS193" i="32" s="1"/>
  <c r="FT193" i="32" s="1"/>
  <c r="FU193" i="32" s="1"/>
  <c r="FV193" i="32" s="1"/>
  <c r="HC192" i="32"/>
  <c r="HD193" i="32"/>
  <c r="GW193" i="32" s="1"/>
  <c r="GX193" i="32" s="1"/>
  <c r="GY193" i="32" s="1"/>
  <c r="GZ193" i="32" s="1"/>
  <c r="GN192" i="32"/>
  <c r="GO193" i="32"/>
  <c r="GH193" i="32" s="1"/>
  <c r="GI193" i="32" s="1"/>
  <c r="GJ193" i="32" s="1"/>
  <c r="GK193" i="32" s="1"/>
  <c r="EM58" i="33" l="1"/>
  <c r="Y59" i="33"/>
  <c r="AU59" i="33" s="1"/>
  <c r="BQ59" i="33" s="1"/>
  <c r="GV58" i="33"/>
  <c r="QD58" i="33" s="1"/>
  <c r="PH58" i="33" s="1"/>
  <c r="LB58" i="33" s="1"/>
  <c r="FZ58" i="33" s="1"/>
  <c r="HS58" i="33"/>
  <c r="QE58" i="33"/>
  <c r="PI58" i="33" s="1"/>
  <c r="LY59" i="33"/>
  <c r="IK59" i="33"/>
  <c r="RI58" i="33"/>
  <c r="OU58" i="33"/>
  <c r="QX58" i="33"/>
  <c r="OJ58" i="33"/>
  <c r="RG58" i="33"/>
  <c r="OS58" i="33"/>
  <c r="RH59" i="33"/>
  <c r="OT59" i="33"/>
  <c r="KD58" i="33"/>
  <c r="NX60" i="33"/>
  <c r="GY58" i="33"/>
  <c r="HU58" i="33" s="1"/>
  <c r="MN58" i="33"/>
  <c r="MS59" i="33"/>
  <c r="MV59" i="33"/>
  <c r="GF59" i="33"/>
  <c r="OR59" i="33" s="1"/>
  <c r="QO60" i="33"/>
  <c r="PS60" i="33" s="1"/>
  <c r="MI61" i="33"/>
  <c r="KL59" i="33"/>
  <c r="NW59" i="33"/>
  <c r="FU59" i="33"/>
  <c r="KA59" i="33"/>
  <c r="MW58" i="33"/>
  <c r="JC59" i="33"/>
  <c r="NN59" i="33"/>
  <c r="LG58" i="33"/>
  <c r="QH58" i="33"/>
  <c r="PL58" i="33" s="1"/>
  <c r="MB59" i="33"/>
  <c r="GU59" i="33"/>
  <c r="LW60" i="33" s="1"/>
  <c r="GX59" i="33"/>
  <c r="LZ60" i="33" s="1"/>
  <c r="DE59" i="33"/>
  <c r="EW59" i="33" s="1"/>
  <c r="GP58" i="33"/>
  <c r="LR59" i="33" s="1"/>
  <c r="CZ59" i="33"/>
  <c r="CL59" i="33"/>
  <c r="NY59" i="33"/>
  <c r="AP60" i="33"/>
  <c r="BL60" i="33" s="1"/>
  <c r="DT194" i="32"/>
  <c r="DJ194" i="32" s="1"/>
  <c r="DW193" i="32"/>
  <c r="DO193" i="32"/>
  <c r="DP193" i="32" s="1"/>
  <c r="DS193" i="32" s="1"/>
  <c r="DU193" i="32"/>
  <c r="GL193" i="32"/>
  <c r="GM193" i="32" s="1"/>
  <c r="GR193" i="32"/>
  <c r="GT193" i="32"/>
  <c r="GQ194" i="32"/>
  <c r="GG194" i="32" s="1"/>
  <c r="GB194" i="32"/>
  <c r="FR194" i="32" s="1"/>
  <c r="GC193" i="32"/>
  <c r="FW193" i="32"/>
  <c r="FX193" i="32" s="1"/>
  <c r="GE193" i="32"/>
  <c r="HG193" i="32"/>
  <c r="HF194" i="32"/>
  <c r="GV194" i="32" s="1"/>
  <c r="HA193" i="32"/>
  <c r="HB193" i="32" s="1"/>
  <c r="HI193" i="32"/>
  <c r="HV193" i="32"/>
  <c r="HU194" i="32"/>
  <c r="HK194" i="32" s="1"/>
  <c r="HX193" i="32"/>
  <c r="HP193" i="32"/>
  <c r="HQ193" i="32" s="1"/>
  <c r="DV192" i="32"/>
  <c r="EL193" i="32"/>
  <c r="EI194" i="32"/>
  <c r="DY194" i="32" s="1"/>
  <c r="ED193" i="32"/>
  <c r="EE193" i="32" s="1"/>
  <c r="EH193" i="32" s="1"/>
  <c r="EJ193" i="32"/>
  <c r="CR192" i="32"/>
  <c r="LB130" i="32"/>
  <c r="LC130" i="32" s="1"/>
  <c r="LG131" i="32"/>
  <c r="KW131" i="32" s="1"/>
  <c r="LH130" i="32"/>
  <c r="DG192" i="32"/>
  <c r="FA193" i="32"/>
  <c r="ES193" i="32"/>
  <c r="ET193" i="32" s="1"/>
  <c r="EW193" i="32" s="1"/>
  <c r="EX194" i="32"/>
  <c r="EN194" i="32" s="1"/>
  <c r="EY193" i="32"/>
  <c r="KS130" i="32"/>
  <c r="KM130" i="32"/>
  <c r="KN130" i="32" s="1"/>
  <c r="KR131" i="32"/>
  <c r="KH131" i="32" s="1"/>
  <c r="BK193" i="32"/>
  <c r="IT193" i="32"/>
  <c r="IU193" i="32" s="1"/>
  <c r="IZ193" i="32"/>
  <c r="JB193" i="32"/>
  <c r="IY194" i="32"/>
  <c r="IO194" i="32" s="1"/>
  <c r="IK193" i="32"/>
  <c r="IJ194" i="32"/>
  <c r="HZ194" i="32" s="1"/>
  <c r="IM193" i="32"/>
  <c r="IE193" i="32"/>
  <c r="IF193" i="32" s="1"/>
  <c r="II193" i="32" s="1"/>
  <c r="EZ192" i="32"/>
  <c r="KD130" i="32"/>
  <c r="JX130" i="32"/>
  <c r="JY130" i="32" s="1"/>
  <c r="KC131" i="32"/>
  <c r="JS131" i="32" s="1"/>
  <c r="CP194" i="32"/>
  <c r="CF194" i="32" s="1"/>
  <c r="CS193" i="32"/>
  <c r="CK193" i="32"/>
  <c r="CL193" i="32" s="1"/>
  <c r="CQ193" i="32"/>
  <c r="BX193" i="32"/>
  <c r="BY194" i="32"/>
  <c r="BR194" i="32" s="1"/>
  <c r="BS194" i="32" s="1"/>
  <c r="BT194" i="32" s="1"/>
  <c r="BU194" i="32" s="1"/>
  <c r="CZ193" i="32"/>
  <c r="DA193" i="32" s="1"/>
  <c r="DF193" i="32"/>
  <c r="DE194" i="32"/>
  <c r="CU194" i="32" s="1"/>
  <c r="DH193" i="32"/>
  <c r="FO192" i="32"/>
  <c r="IL192" i="32"/>
  <c r="BZ193" i="32"/>
  <c r="EK192" i="32"/>
  <c r="AU194" i="32"/>
  <c r="AN194" i="32" s="1"/>
  <c r="AO194" i="32" s="1"/>
  <c r="AP194" i="32" s="1"/>
  <c r="AQ194" i="32" s="1"/>
  <c r="AV193" i="32"/>
  <c r="BC194" i="32"/>
  <c r="BD194" i="32" s="1"/>
  <c r="BE194" i="32" s="1"/>
  <c r="BF194" i="32" s="1"/>
  <c r="W56" i="32"/>
  <c r="AB56" i="32"/>
  <c r="FP193" i="32"/>
  <c r="FM194" i="32"/>
  <c r="FC194" i="32" s="1"/>
  <c r="FN193" i="32"/>
  <c r="FH193" i="32"/>
  <c r="FI193" i="32" s="1"/>
  <c r="JK130" i="32"/>
  <c r="JL131" i="32"/>
  <c r="JE131" i="32" s="1"/>
  <c r="JF131" i="32" s="1"/>
  <c r="JG131" i="32" s="1"/>
  <c r="JM130" i="32"/>
  <c r="LV131" i="32"/>
  <c r="LL131" i="32" s="1"/>
  <c r="LW130" i="32"/>
  <c r="LQ130" i="32"/>
  <c r="LR130" i="32" s="1"/>
  <c r="HR58" i="33" l="1"/>
  <c r="KF58" i="33" s="1"/>
  <c r="LX59" i="33"/>
  <c r="EL58" i="33"/>
  <c r="ES60" i="33"/>
  <c r="AI59" i="33"/>
  <c r="BE59" i="33" s="1"/>
  <c r="CA59" i="33" s="1"/>
  <c r="CW59" i="33" s="1"/>
  <c r="EI58" i="33"/>
  <c r="LC58" i="33"/>
  <c r="Z59" i="33"/>
  <c r="AV59" i="33" s="1"/>
  <c r="BR59" i="33" s="1"/>
  <c r="AJ60" i="33"/>
  <c r="BF60" i="33" s="1"/>
  <c r="CB60" i="33" s="1"/>
  <c r="EH58" i="33"/>
  <c r="IV60" i="33"/>
  <c r="QU59" i="33"/>
  <c r="OG59" i="33"/>
  <c r="QZ58" i="33"/>
  <c r="OL58" i="33"/>
  <c r="MA59" i="33"/>
  <c r="NV60" i="33"/>
  <c r="QG58" i="33"/>
  <c r="PK58" i="33" s="1"/>
  <c r="RF59" i="33"/>
  <c r="GO59" i="33"/>
  <c r="LQ60" i="33" s="1"/>
  <c r="NP59" i="33"/>
  <c r="IN59" i="33" s="1"/>
  <c r="IU59" i="33"/>
  <c r="NK60" i="33"/>
  <c r="GE58" i="33"/>
  <c r="OQ58" i="33" s="1"/>
  <c r="KK58" i="33"/>
  <c r="MM59" i="33"/>
  <c r="JF59" i="33"/>
  <c r="JT59" i="33"/>
  <c r="LF58" i="33"/>
  <c r="IL59" i="33"/>
  <c r="QF59" i="33"/>
  <c r="PJ59" i="33" s="1"/>
  <c r="QC59" i="33"/>
  <c r="PG59" i="33" s="1"/>
  <c r="HQ59" i="33"/>
  <c r="HT59" i="33"/>
  <c r="HL58" i="33"/>
  <c r="PX58" i="33"/>
  <c r="PB58" i="33" s="1"/>
  <c r="DV59" i="33"/>
  <c r="FN59" i="33" s="1"/>
  <c r="DH59" i="33"/>
  <c r="EZ59" i="33" s="1"/>
  <c r="CH60" i="33"/>
  <c r="CM59" i="33"/>
  <c r="AK59" i="33"/>
  <c r="IW59" i="33"/>
  <c r="BM194" i="32"/>
  <c r="BO194" i="32"/>
  <c r="BL195" i="32"/>
  <c r="BB195" i="32" s="1"/>
  <c r="BI194" i="32"/>
  <c r="BG194" i="32"/>
  <c r="BH194" i="32" s="1"/>
  <c r="BJ195" i="32" s="1"/>
  <c r="AT194" i="32"/>
  <c r="AR194" i="32"/>
  <c r="AS194" i="32" s="1"/>
  <c r="AU195" i="32" s="1"/>
  <c r="AW195" i="32"/>
  <c r="AM195" i="32" s="1"/>
  <c r="AX194" i="32"/>
  <c r="AZ194" i="32"/>
  <c r="JH131" i="32"/>
  <c r="JQ131" i="32"/>
  <c r="CA195" i="32"/>
  <c r="BQ195" i="32" s="1"/>
  <c r="BV194" i="32"/>
  <c r="BW194" i="32" s="1"/>
  <c r="BZ194" i="32" s="1"/>
  <c r="CD194" i="32"/>
  <c r="CB194" i="32"/>
  <c r="IL193" i="32"/>
  <c r="FJ193" i="32"/>
  <c r="FK194" i="32"/>
  <c r="FD194" i="32" s="1"/>
  <c r="FE194" i="32" s="1"/>
  <c r="FF194" i="32" s="1"/>
  <c r="FG194" i="32" s="1"/>
  <c r="LS130" i="32"/>
  <c r="LT131" i="32"/>
  <c r="LM131" i="32" s="1"/>
  <c r="LN131" i="32" s="1"/>
  <c r="LO131" i="32" s="1"/>
  <c r="LU130" i="32"/>
  <c r="AY193" i="32"/>
  <c r="CC193" i="32"/>
  <c r="CM193" i="32"/>
  <c r="CN194" i="32"/>
  <c r="CG194" i="32" s="1"/>
  <c r="CH194" i="32" s="1"/>
  <c r="CI194" i="32" s="1"/>
  <c r="CJ194" i="32" s="1"/>
  <c r="LM60" i="33"/>
  <c r="IG193" i="32"/>
  <c r="IH194" i="32"/>
  <c r="IA194" i="32" s="1"/>
  <c r="IB194" i="32" s="1"/>
  <c r="IC194" i="32" s="1"/>
  <c r="ID194" i="32" s="1"/>
  <c r="IV193" i="32"/>
  <c r="IW194" i="32"/>
  <c r="IP194" i="32" s="1"/>
  <c r="IQ194" i="32" s="1"/>
  <c r="IR194" i="32" s="1"/>
  <c r="IS194" i="32" s="1"/>
  <c r="IX193" i="32"/>
  <c r="BN193" i="32"/>
  <c r="DQ193" i="32"/>
  <c r="DR194" i="32"/>
  <c r="DK194" i="32" s="1"/>
  <c r="DL194" i="32" s="1"/>
  <c r="DM194" i="32" s="1"/>
  <c r="DN194" i="32" s="1"/>
  <c r="AK56" i="32"/>
  <c r="AH56" i="32"/>
  <c r="X56" i="32"/>
  <c r="EK193" i="32"/>
  <c r="FL193" i="32"/>
  <c r="DC194" i="32"/>
  <c r="CV194" i="32" s="1"/>
  <c r="CW194" i="32" s="1"/>
  <c r="CX194" i="32" s="1"/>
  <c r="CY194" i="32" s="1"/>
  <c r="DB193" i="32"/>
  <c r="JZ130" i="32"/>
  <c r="KA131" i="32"/>
  <c r="JT131" i="32" s="1"/>
  <c r="JU131" i="32" s="1"/>
  <c r="JV131" i="32" s="1"/>
  <c r="KB130" i="32"/>
  <c r="EZ193" i="32"/>
  <c r="DD193" i="32"/>
  <c r="LD130" i="32"/>
  <c r="LE131" i="32"/>
  <c r="KX131" i="32" s="1"/>
  <c r="KY131" i="32" s="1"/>
  <c r="KZ131" i="32" s="1"/>
  <c r="LF130" i="32"/>
  <c r="EF193" i="32"/>
  <c r="EG194" i="32"/>
  <c r="DZ194" i="32" s="1"/>
  <c r="EA194" i="32" s="1"/>
  <c r="EB194" i="32" s="1"/>
  <c r="EC194" i="32" s="1"/>
  <c r="DV193" i="32"/>
  <c r="HR193" i="32"/>
  <c r="HS194" i="32"/>
  <c r="HL194" i="32" s="1"/>
  <c r="HM194" i="32" s="1"/>
  <c r="HN194" i="32" s="1"/>
  <c r="HO194" i="32" s="1"/>
  <c r="HT193" i="32"/>
  <c r="JP130" i="32"/>
  <c r="KP131" i="32"/>
  <c r="KI131" i="32" s="1"/>
  <c r="KJ131" i="32" s="1"/>
  <c r="KK131" i="32" s="1"/>
  <c r="KO130" i="32"/>
  <c r="KQ130" i="32"/>
  <c r="EU193" i="32"/>
  <c r="EV194" i="32"/>
  <c r="EO194" i="32" s="1"/>
  <c r="EP194" i="32" s="1"/>
  <c r="EQ194" i="32" s="1"/>
  <c r="ER194" i="32" s="1"/>
  <c r="CO193" i="32"/>
  <c r="HC193" i="32"/>
  <c r="HD194" i="32"/>
  <c r="GW194" i="32" s="1"/>
  <c r="GX194" i="32" s="1"/>
  <c r="GY194" i="32" s="1"/>
  <c r="GZ194" i="32" s="1"/>
  <c r="HE193" i="32"/>
  <c r="FY193" i="32"/>
  <c r="FZ194" i="32"/>
  <c r="FS194" i="32" s="1"/>
  <c r="FT194" i="32" s="1"/>
  <c r="FU194" i="32" s="1"/>
  <c r="FV194" i="32" s="1"/>
  <c r="GA193" i="32"/>
  <c r="GN193" i="32"/>
  <c r="GO194" i="32"/>
  <c r="GH194" i="32" s="1"/>
  <c r="GI194" i="32" s="1"/>
  <c r="GJ194" i="32" s="1"/>
  <c r="GK194" i="32" s="1"/>
  <c r="GP193" i="32"/>
  <c r="EK58" i="33" l="1"/>
  <c r="EB58" i="33"/>
  <c r="EG59" i="33"/>
  <c r="IT60" i="33"/>
  <c r="EJ59" i="33"/>
  <c r="II60" i="33"/>
  <c r="GA58" i="33"/>
  <c r="KG58" i="33"/>
  <c r="AB59" i="33"/>
  <c r="AX59" i="33" s="1"/>
  <c r="BT59" i="33" s="1"/>
  <c r="AH60" i="33"/>
  <c r="BD60" i="33" s="1"/>
  <c r="BZ60" i="33" s="1"/>
  <c r="LE58" i="33"/>
  <c r="KI58" i="33" s="1"/>
  <c r="HK59" i="33"/>
  <c r="PW59" i="33"/>
  <c r="PA59" i="33" s="1"/>
  <c r="ND59" i="33"/>
  <c r="GR59" i="33"/>
  <c r="HN59" i="33" s="1"/>
  <c r="W60" i="33"/>
  <c r="AS60" i="33" s="1"/>
  <c r="BO60" i="33" s="1"/>
  <c r="NU59" i="33"/>
  <c r="RE58" i="33"/>
  <c r="GD58" i="33"/>
  <c r="KJ58" i="33"/>
  <c r="GK60" i="33"/>
  <c r="OW60" i="33" s="1"/>
  <c r="KQ60" i="33"/>
  <c r="MP59" i="33"/>
  <c r="JQ59" i="33"/>
  <c r="JB60" i="33"/>
  <c r="JG59" i="33"/>
  <c r="LA59" i="33"/>
  <c r="LD59" i="33"/>
  <c r="KV58" i="33"/>
  <c r="HF59" i="33"/>
  <c r="MH60" i="33" s="1"/>
  <c r="DD60" i="33"/>
  <c r="EV60" i="33" s="1"/>
  <c r="DS59" i="33"/>
  <c r="FK59" i="33" s="1"/>
  <c r="DI59" i="33"/>
  <c r="FA59" i="33" s="1"/>
  <c r="CN59" i="33"/>
  <c r="CX60" i="33"/>
  <c r="BG59" i="33"/>
  <c r="CC59" i="33" s="1"/>
  <c r="AN195" i="32"/>
  <c r="AO195" i="32" s="1"/>
  <c r="AP195" i="32" s="1"/>
  <c r="AQ195" i="32" s="1"/>
  <c r="BK194" i="32"/>
  <c r="BN194" i="32" s="1"/>
  <c r="HP194" i="32"/>
  <c r="HQ194" i="32" s="1"/>
  <c r="HT194" i="32" s="1"/>
  <c r="HX194" i="32"/>
  <c r="HV194" i="32"/>
  <c r="HU195" i="32"/>
  <c r="HK195" i="32" s="1"/>
  <c r="CP195" i="32"/>
  <c r="CF195" i="32" s="1"/>
  <c r="CQ194" i="32"/>
  <c r="CK194" i="32"/>
  <c r="CL194" i="32" s="1"/>
  <c r="CO194" i="32" s="1"/>
  <c r="CS194" i="32"/>
  <c r="KF131" i="32"/>
  <c r="JW131" i="32"/>
  <c r="HG194" i="32"/>
  <c r="HF195" i="32"/>
  <c r="GV195" i="32" s="1"/>
  <c r="HA194" i="32"/>
  <c r="HB194" i="32" s="1"/>
  <c r="HE194" i="32" s="1"/>
  <c r="HI194" i="32"/>
  <c r="FW194" i="32"/>
  <c r="FX194" i="32" s="1"/>
  <c r="GA194" i="32" s="1"/>
  <c r="GB195" i="32"/>
  <c r="FR195" i="32" s="1"/>
  <c r="GE194" i="32"/>
  <c r="GC194" i="32"/>
  <c r="LA131" i="32"/>
  <c r="LJ131" i="32"/>
  <c r="GT194" i="32"/>
  <c r="GQ195" i="32"/>
  <c r="GG195" i="32" s="1"/>
  <c r="GL194" i="32"/>
  <c r="GM194" i="32" s="1"/>
  <c r="GP194" i="32" s="1"/>
  <c r="GR194" i="32"/>
  <c r="DE195" i="32"/>
  <c r="CU195" i="32" s="1"/>
  <c r="CZ194" i="32"/>
  <c r="DA194" i="32" s="1"/>
  <c r="DD194" i="32" s="1"/>
  <c r="DF194" i="32"/>
  <c r="DH194" i="32"/>
  <c r="GS193" i="32"/>
  <c r="DT195" i="32"/>
  <c r="DJ195" i="32" s="1"/>
  <c r="DW194" i="32"/>
  <c r="DO194" i="32"/>
  <c r="DP194" i="32" s="1"/>
  <c r="DU194" i="32"/>
  <c r="GD193" i="32"/>
  <c r="DG193" i="32"/>
  <c r="AF56" i="32"/>
  <c r="Y56" i="32"/>
  <c r="LI130" i="32"/>
  <c r="FA194" i="32"/>
  <c r="ES194" i="32"/>
  <c r="ET194" i="32" s="1"/>
  <c r="EY194" i="32"/>
  <c r="EX195" i="32"/>
  <c r="EN195" i="32" s="1"/>
  <c r="KE130" i="32"/>
  <c r="FO193" i="32"/>
  <c r="CC194" i="32"/>
  <c r="FP194" i="32"/>
  <c r="FN194" i="32"/>
  <c r="FM195" i="32"/>
  <c r="FC195" i="32" s="1"/>
  <c r="FH194" i="32"/>
  <c r="FI194" i="32" s="1"/>
  <c r="JO131" i="32"/>
  <c r="JI131" i="32"/>
  <c r="JJ131" i="32" s="1"/>
  <c r="JN132" i="32"/>
  <c r="JD132" i="32" s="1"/>
  <c r="KT130" i="32"/>
  <c r="ED194" i="32"/>
  <c r="EE194" i="32" s="1"/>
  <c r="EI195" i="32"/>
  <c r="DY195" i="32" s="1"/>
  <c r="EL194" i="32"/>
  <c r="EJ194" i="32"/>
  <c r="JB194" i="32"/>
  <c r="IY195" i="32"/>
  <c r="IO195" i="32" s="1"/>
  <c r="IT194" i="32"/>
  <c r="IU194" i="32" s="1"/>
  <c r="IX194" i="32" s="1"/>
  <c r="IZ194" i="32"/>
  <c r="LX130" i="32"/>
  <c r="BX194" i="32"/>
  <c r="BY195" i="32"/>
  <c r="BR195" i="32" s="1"/>
  <c r="BS195" i="32" s="1"/>
  <c r="BT195" i="32" s="1"/>
  <c r="BU195" i="32" s="1"/>
  <c r="HW193" i="32"/>
  <c r="KL131" i="32"/>
  <c r="KU131" i="32"/>
  <c r="HH193" i="32"/>
  <c r="CR193" i="32"/>
  <c r="IJ195" i="32"/>
  <c r="HZ195" i="32" s="1"/>
  <c r="IE194" i="32"/>
  <c r="IF194" i="32" s="1"/>
  <c r="IM194" i="32"/>
  <c r="IK194" i="32"/>
  <c r="LY131" i="32"/>
  <c r="LP131" i="32"/>
  <c r="JA193" i="32"/>
  <c r="AV194" i="32"/>
  <c r="BC195" i="32"/>
  <c r="BD195" i="32" s="1"/>
  <c r="BE195" i="32" s="1"/>
  <c r="BF195" i="32" s="1"/>
  <c r="EA59" i="33" l="1"/>
  <c r="RA58" i="33"/>
  <c r="NQ59" i="33"/>
  <c r="OM58" i="33"/>
  <c r="IS59" i="33"/>
  <c r="GC58" i="33"/>
  <c r="RC58" i="33" s="1"/>
  <c r="RD58" i="33"/>
  <c r="OP58" i="33"/>
  <c r="KU59" i="33"/>
  <c r="JY59" i="33" s="1"/>
  <c r="PZ59" i="33"/>
  <c r="PD59" i="33" s="1"/>
  <c r="LT60" i="33"/>
  <c r="GS59" i="33"/>
  <c r="QA59" i="33" s="1"/>
  <c r="PE59" i="33" s="1"/>
  <c r="JZ58" i="33"/>
  <c r="NA59" i="33"/>
  <c r="ML60" i="33"/>
  <c r="AG59" i="33"/>
  <c r="BC59" i="33" s="1"/>
  <c r="RK60" i="33"/>
  <c r="NT59" i="33"/>
  <c r="GB59" i="33"/>
  <c r="KH59" i="33"/>
  <c r="FY59" i="33"/>
  <c r="OK59" i="33" s="1"/>
  <c r="KE59" i="33"/>
  <c r="MQ59" i="33"/>
  <c r="JH59" i="33"/>
  <c r="JR60" i="33"/>
  <c r="NS59" i="33"/>
  <c r="FT58" i="33"/>
  <c r="OF58" i="33" s="1"/>
  <c r="IB59" i="33"/>
  <c r="GN60" i="33"/>
  <c r="LP61" i="33" s="1"/>
  <c r="QN59" i="33"/>
  <c r="PR59" i="33" s="1"/>
  <c r="HC59" i="33"/>
  <c r="ME60" i="33" s="1"/>
  <c r="DJ59" i="33"/>
  <c r="FB59" i="33" s="1"/>
  <c r="DT60" i="33"/>
  <c r="FL60" i="33" s="1"/>
  <c r="CY59" i="33"/>
  <c r="CV60" i="33"/>
  <c r="CP59" i="33"/>
  <c r="CK60" i="33"/>
  <c r="OA61" i="33"/>
  <c r="BL196" i="32"/>
  <c r="BB196" i="32" s="1"/>
  <c r="BM195" i="32"/>
  <c r="BG195" i="32"/>
  <c r="BH195" i="32" s="1"/>
  <c r="BO195" i="32"/>
  <c r="BI195" i="32"/>
  <c r="AY194" i="32"/>
  <c r="HH194" i="32"/>
  <c r="FJ194" i="32"/>
  <c r="FK195" i="32"/>
  <c r="FD195" i="32" s="1"/>
  <c r="FE195" i="32" s="1"/>
  <c r="FF195" i="32" s="1"/>
  <c r="FG195" i="32" s="1"/>
  <c r="EU194" i="32"/>
  <c r="EV195" i="32"/>
  <c r="EO195" i="32" s="1"/>
  <c r="EP195" i="32" s="1"/>
  <c r="EQ195" i="32" s="1"/>
  <c r="ER195" i="32" s="1"/>
  <c r="EW194" i="32"/>
  <c r="DB194" i="32"/>
  <c r="DC195" i="32"/>
  <c r="CV195" i="32" s="1"/>
  <c r="CW195" i="32" s="1"/>
  <c r="CX195" i="32" s="1"/>
  <c r="CY195" i="32" s="1"/>
  <c r="Z56" i="32"/>
  <c r="AC56" i="32" s="1"/>
  <c r="AE57" i="32"/>
  <c r="AJ56" i="32"/>
  <c r="DQ194" i="32"/>
  <c r="DR195" i="32"/>
  <c r="DK195" i="32" s="1"/>
  <c r="DL195" i="32" s="1"/>
  <c r="DM195" i="32" s="1"/>
  <c r="DN195" i="32" s="1"/>
  <c r="DS194" i="32"/>
  <c r="GS194" i="32"/>
  <c r="LG132" i="32"/>
  <c r="KW132" i="32" s="1"/>
  <c r="LB131" i="32"/>
  <c r="LC131" i="32" s="1"/>
  <c r="LH131" i="32"/>
  <c r="FY194" i="32"/>
  <c r="FZ195" i="32"/>
  <c r="FS195" i="32" s="1"/>
  <c r="FT195" i="32" s="1"/>
  <c r="FU195" i="32" s="1"/>
  <c r="FV195" i="32" s="1"/>
  <c r="CM194" i="32"/>
  <c r="CN195" i="32"/>
  <c r="CG195" i="32" s="1"/>
  <c r="CH195" i="32" s="1"/>
  <c r="CI195" i="32" s="1"/>
  <c r="CJ195" i="32" s="1"/>
  <c r="LQ131" i="32"/>
  <c r="LR131" i="32" s="1"/>
  <c r="LV132" i="32"/>
  <c r="LL132" i="32" s="1"/>
  <c r="LW131" i="32"/>
  <c r="KR132" i="32"/>
  <c r="KH132" i="32" s="1"/>
  <c r="KS131" i="32"/>
  <c r="KM131" i="32"/>
  <c r="KN131" i="32" s="1"/>
  <c r="IV194" i="32"/>
  <c r="IW195" i="32"/>
  <c r="IP195" i="32" s="1"/>
  <c r="IQ195" i="32" s="1"/>
  <c r="IR195" i="32" s="1"/>
  <c r="IS195" i="32" s="1"/>
  <c r="EF194" i="32"/>
  <c r="EG195" i="32"/>
  <c r="DZ195" i="32" s="1"/>
  <c r="EA195" i="32" s="1"/>
  <c r="EB195" i="32" s="1"/>
  <c r="EC195" i="32" s="1"/>
  <c r="EH194" i="32"/>
  <c r="JK131" i="32"/>
  <c r="JL132" i="32"/>
  <c r="JE132" i="32" s="1"/>
  <c r="JF132" i="32" s="1"/>
  <c r="JG132" i="32" s="1"/>
  <c r="JM131" i="32"/>
  <c r="FL194" i="32"/>
  <c r="GD194" i="32"/>
  <c r="KD131" i="32"/>
  <c r="JX131" i="32"/>
  <c r="JY131" i="32" s="1"/>
  <c r="KC132" i="32"/>
  <c r="JS132" i="32" s="1"/>
  <c r="CR194" i="32"/>
  <c r="CA196" i="32"/>
  <c r="BQ196" i="32" s="1"/>
  <c r="CD195" i="32"/>
  <c r="BV195" i="32"/>
  <c r="BW195" i="32" s="1"/>
  <c r="CB195" i="32"/>
  <c r="JA194" i="32"/>
  <c r="IG194" i="32"/>
  <c r="IH195" i="32"/>
  <c r="IA195" i="32" s="1"/>
  <c r="IB195" i="32" s="1"/>
  <c r="IC195" i="32" s="1"/>
  <c r="ID195" i="32" s="1"/>
  <c r="II194" i="32"/>
  <c r="HW194" i="32"/>
  <c r="AX195" i="32"/>
  <c r="AT195" i="32"/>
  <c r="AR195" i="32"/>
  <c r="AS195" i="32" s="1"/>
  <c r="AU196" i="32" s="1"/>
  <c r="AZ195" i="32"/>
  <c r="AW196" i="32"/>
  <c r="AM196" i="32" s="1"/>
  <c r="DG194" i="32"/>
  <c r="GN194" i="32"/>
  <c r="GO195" i="32"/>
  <c r="GH195" i="32" s="1"/>
  <c r="GI195" i="32" s="1"/>
  <c r="GJ195" i="32" s="1"/>
  <c r="GK195" i="32" s="1"/>
  <c r="HD195" i="32"/>
  <c r="GW195" i="32" s="1"/>
  <c r="GX195" i="32" s="1"/>
  <c r="GY195" i="32" s="1"/>
  <c r="GZ195" i="32" s="1"/>
  <c r="HC194" i="32"/>
  <c r="HR194" i="32"/>
  <c r="HS195" i="32"/>
  <c r="HL195" i="32" s="1"/>
  <c r="HM195" i="32" s="1"/>
  <c r="HN195" i="32" s="1"/>
  <c r="HO195" i="32" s="1"/>
  <c r="ER59" i="33" l="1"/>
  <c r="AE59" i="33"/>
  <c r="BA59" i="33" s="1"/>
  <c r="AF59" i="33"/>
  <c r="BB59" i="33" s="1"/>
  <c r="BX59" i="33" s="1"/>
  <c r="CT59" i="33" s="1"/>
  <c r="ED59" i="33"/>
  <c r="IO59" i="33"/>
  <c r="AC59" i="33"/>
  <c r="AY59" i="33" s="1"/>
  <c r="BU59" i="33" s="1"/>
  <c r="CQ59" i="33" s="1"/>
  <c r="EE59" i="33"/>
  <c r="OO58" i="33"/>
  <c r="FS59" i="33"/>
  <c r="OE59" i="33" s="1"/>
  <c r="RB59" i="33"/>
  <c r="ON59" i="33"/>
  <c r="HO59" i="33"/>
  <c r="LU60" i="33"/>
  <c r="BY59" i="33"/>
  <c r="CU59" i="33" s="1"/>
  <c r="KX59" i="33"/>
  <c r="MR59" i="33"/>
  <c r="NB60" i="33"/>
  <c r="NJ59" i="33"/>
  <c r="NR60" i="33"/>
  <c r="IR59" i="33"/>
  <c r="IQ59" i="33"/>
  <c r="NI60" i="33"/>
  <c r="NO60" i="33"/>
  <c r="QY59" i="33"/>
  <c r="JJ59" i="33"/>
  <c r="JK59" i="33"/>
  <c r="JP60" i="33"/>
  <c r="JE60" i="33"/>
  <c r="JS59" i="33"/>
  <c r="QK59" i="33"/>
  <c r="PO59" i="33" s="1"/>
  <c r="QT58" i="33"/>
  <c r="LL59" i="33"/>
  <c r="PV60" i="33"/>
  <c r="OZ60" i="33" s="1"/>
  <c r="HJ60" i="33"/>
  <c r="HY59" i="33"/>
  <c r="GT59" i="33"/>
  <c r="QB59" i="33" s="1"/>
  <c r="PF59" i="33" s="1"/>
  <c r="DR60" i="33"/>
  <c r="FJ60" i="33" s="1"/>
  <c r="DG60" i="33"/>
  <c r="EY60" i="33" s="1"/>
  <c r="DU59" i="33"/>
  <c r="FM59" i="33" s="1"/>
  <c r="DL59" i="33"/>
  <c r="FD59" i="33" s="1"/>
  <c r="HD60" i="33"/>
  <c r="HZ60" i="33" s="1"/>
  <c r="DM59" i="33"/>
  <c r="FE59" i="33" s="1"/>
  <c r="BW59" i="33"/>
  <c r="AM61" i="33"/>
  <c r="IY61" i="33"/>
  <c r="AN196" i="32"/>
  <c r="AO196" i="32" s="1"/>
  <c r="AP196" i="32" s="1"/>
  <c r="AQ196" i="32" s="1"/>
  <c r="EJ195" i="32"/>
  <c r="ED195" i="32"/>
  <c r="EE195" i="32" s="1"/>
  <c r="EH195" i="32" s="1"/>
  <c r="EI196" i="32"/>
  <c r="DY196" i="32" s="1"/>
  <c r="EL195" i="32"/>
  <c r="GC195" i="32"/>
  <c r="GB196" i="32"/>
  <c r="FR196" i="32" s="1"/>
  <c r="FW195" i="32"/>
  <c r="FX195" i="32" s="1"/>
  <c r="GE195" i="32"/>
  <c r="HV195" i="32"/>
  <c r="HP195" i="32"/>
  <c r="HQ195" i="32" s="1"/>
  <c r="HU196" i="32"/>
  <c r="HK196" i="32" s="1"/>
  <c r="HX195" i="32"/>
  <c r="JH132" i="32"/>
  <c r="JQ132" i="32"/>
  <c r="GQ196" i="32"/>
  <c r="GG196" i="32" s="1"/>
  <c r="GR195" i="32"/>
  <c r="GT195" i="32"/>
  <c r="GL195" i="32"/>
  <c r="GM195" i="32" s="1"/>
  <c r="IK195" i="32"/>
  <c r="IJ196" i="32"/>
  <c r="HZ196" i="32" s="1"/>
  <c r="IE195" i="32"/>
  <c r="IF195" i="32" s="1"/>
  <c r="II195" i="32" s="1"/>
  <c r="IM195" i="32"/>
  <c r="HG195" i="32"/>
  <c r="HA195" i="32"/>
  <c r="HB195" i="32" s="1"/>
  <c r="HI195" i="32"/>
  <c r="HF196" i="32"/>
  <c r="GV196" i="32" s="1"/>
  <c r="CS195" i="32"/>
  <c r="CP196" i="32"/>
  <c r="CF196" i="32" s="1"/>
  <c r="CK195" i="32"/>
  <c r="CL195" i="32" s="1"/>
  <c r="CQ195" i="32"/>
  <c r="IY196" i="32"/>
  <c r="IO196" i="32" s="1"/>
  <c r="JB195" i="32"/>
  <c r="IZ195" i="32"/>
  <c r="IT195" i="32"/>
  <c r="IU195" i="32" s="1"/>
  <c r="FO194" i="32"/>
  <c r="EK194" i="32"/>
  <c r="LD131" i="32"/>
  <c r="LE132" i="32"/>
  <c r="KX132" i="32" s="1"/>
  <c r="KY132" i="32" s="1"/>
  <c r="KZ132" i="32" s="1"/>
  <c r="LF131" i="32"/>
  <c r="AI56" i="32"/>
  <c r="IL194" i="32"/>
  <c r="JP131" i="32"/>
  <c r="KO131" i="32"/>
  <c r="KP132" i="32"/>
  <c r="KI132" i="32" s="1"/>
  <c r="KJ132" i="32" s="1"/>
  <c r="KK132" i="32" s="1"/>
  <c r="KQ131" i="32"/>
  <c r="DV194" i="32"/>
  <c r="FH195" i="32"/>
  <c r="FI195" i="32" s="1"/>
  <c r="FN195" i="32"/>
  <c r="FM196" i="32"/>
  <c r="FC196" i="32" s="1"/>
  <c r="FP195" i="32"/>
  <c r="EZ194" i="32"/>
  <c r="BJ196" i="32"/>
  <c r="BC196" i="32" s="1"/>
  <c r="BD196" i="32" s="1"/>
  <c r="BE196" i="32" s="1"/>
  <c r="BF196" i="32" s="1"/>
  <c r="BK195" i="32"/>
  <c r="JZ131" i="32"/>
  <c r="KA132" i="32"/>
  <c r="JT132" i="32" s="1"/>
  <c r="JU132" i="32" s="1"/>
  <c r="JV132" i="32" s="1"/>
  <c r="KB131" i="32"/>
  <c r="LS131" i="32"/>
  <c r="LT132" i="32"/>
  <c r="LM132" i="32" s="1"/>
  <c r="LN132" i="32" s="1"/>
  <c r="LO132" i="32" s="1"/>
  <c r="LU131" i="32"/>
  <c r="DE196" i="32"/>
  <c r="CU196" i="32" s="1"/>
  <c r="CZ195" i="32"/>
  <c r="DA195" i="32" s="1"/>
  <c r="DH195" i="32"/>
  <c r="DF195" i="32"/>
  <c r="DT196" i="32"/>
  <c r="DJ196" i="32" s="1"/>
  <c r="DO195" i="32"/>
  <c r="DP195" i="32" s="1"/>
  <c r="DU195" i="32"/>
  <c r="DW195" i="32"/>
  <c r="BX195" i="32"/>
  <c r="BY196" i="32"/>
  <c r="BR196" i="32" s="1"/>
  <c r="BS196" i="32" s="1"/>
  <c r="BT196" i="32" s="1"/>
  <c r="BU196" i="32" s="1"/>
  <c r="BZ195" i="32"/>
  <c r="EX196" i="32"/>
  <c r="EN196" i="32" s="1"/>
  <c r="EY195" i="32"/>
  <c r="FA195" i="32"/>
  <c r="ES195" i="32"/>
  <c r="ET195" i="32" s="1"/>
  <c r="EW195" i="32" s="1"/>
  <c r="KY59" i="33"/>
  <c r="AV195" i="32"/>
  <c r="DZ60" i="33" l="1"/>
  <c r="EF59" i="33"/>
  <c r="IM60" i="33"/>
  <c r="IP60" i="33"/>
  <c r="EO59" i="33"/>
  <c r="IG60" i="33"/>
  <c r="V59" i="33"/>
  <c r="AR59" i="33" s="1"/>
  <c r="BN59" i="33" s="1"/>
  <c r="QS59" i="33"/>
  <c r="KT60" i="33"/>
  <c r="JX60" i="33" s="1"/>
  <c r="KB59" i="33"/>
  <c r="FV59" i="33"/>
  <c r="MT59" i="33"/>
  <c r="KP59" i="33"/>
  <c r="NC59" i="33"/>
  <c r="MU59" i="33"/>
  <c r="MO60" i="33"/>
  <c r="MZ60" i="33"/>
  <c r="AD60" i="33"/>
  <c r="AZ60" i="33" s="1"/>
  <c r="BV60" i="33" s="1"/>
  <c r="IH59" i="33"/>
  <c r="U60" i="33"/>
  <c r="AQ60" i="33" s="1"/>
  <c r="BM60" i="33" s="1"/>
  <c r="AA60" i="33"/>
  <c r="AW60" i="33" s="1"/>
  <c r="BS60" i="33" s="1"/>
  <c r="CO60" i="33" s="1"/>
  <c r="FW59" i="33"/>
  <c r="KC59" i="33"/>
  <c r="JO59" i="33"/>
  <c r="LI59" i="33"/>
  <c r="DP59" i="33"/>
  <c r="FH59" i="33" s="1"/>
  <c r="JN59" i="33"/>
  <c r="GJ59" i="33"/>
  <c r="HP59" i="33"/>
  <c r="GV59" i="33"/>
  <c r="HR59" i="33" s="1"/>
  <c r="GQ60" i="33"/>
  <c r="HM60" i="33" s="1"/>
  <c r="LV60" i="33"/>
  <c r="GW59" i="33"/>
  <c r="LY60" i="33" s="1"/>
  <c r="DQ59" i="33"/>
  <c r="FI59" i="33" s="1"/>
  <c r="HB60" i="33"/>
  <c r="MD61" i="33" s="1"/>
  <c r="MF61" i="33"/>
  <c r="QL60" i="33"/>
  <c r="PP60" i="33" s="1"/>
  <c r="HE59" i="33"/>
  <c r="IA59" i="33" s="1"/>
  <c r="CS59" i="33"/>
  <c r="BI61" i="33"/>
  <c r="CE61" i="33" s="1"/>
  <c r="LP132" i="32"/>
  <c r="LY132" i="32"/>
  <c r="EZ195" i="32"/>
  <c r="CD196" i="32"/>
  <c r="CA197" i="32"/>
  <c r="BQ197" i="32" s="1"/>
  <c r="BV196" i="32"/>
  <c r="BW196" i="32" s="1"/>
  <c r="BZ196" i="32" s="1"/>
  <c r="CB196" i="32"/>
  <c r="KF132" i="32"/>
  <c r="JW132" i="32"/>
  <c r="HD196" i="32"/>
  <c r="GW196" i="32" s="1"/>
  <c r="GX196" i="32" s="1"/>
  <c r="GY196" i="32" s="1"/>
  <c r="GZ196" i="32" s="1"/>
  <c r="HC195" i="32"/>
  <c r="HE195" i="32"/>
  <c r="LX131" i="32"/>
  <c r="FJ195" i="32"/>
  <c r="FK196" i="32"/>
  <c r="FD196" i="32" s="1"/>
  <c r="FE196" i="32" s="1"/>
  <c r="FF196" i="32" s="1"/>
  <c r="FG196" i="32" s="1"/>
  <c r="LA132" i="32"/>
  <c r="LJ132" i="32"/>
  <c r="IL195" i="32"/>
  <c r="KZ59" i="33"/>
  <c r="CM195" i="32"/>
  <c r="CN196" i="32"/>
  <c r="CG196" i="32" s="1"/>
  <c r="CH196" i="32" s="1"/>
  <c r="CI196" i="32" s="1"/>
  <c r="CJ196" i="32" s="1"/>
  <c r="CO195" i="32"/>
  <c r="FY195" i="32"/>
  <c r="FZ196" i="32"/>
  <c r="FS196" i="32" s="1"/>
  <c r="FT196" i="32" s="1"/>
  <c r="FU196" i="32" s="1"/>
  <c r="FV196" i="32" s="1"/>
  <c r="GA195" i="32"/>
  <c r="KU132" i="32"/>
  <c r="KL132" i="32"/>
  <c r="AW197" i="32"/>
  <c r="AM197" i="32" s="1"/>
  <c r="AZ196" i="32"/>
  <c r="AR196" i="32"/>
  <c r="AS196" i="32" s="1"/>
  <c r="AU197" i="32" s="1"/>
  <c r="AX196" i="32"/>
  <c r="AT196" i="32"/>
  <c r="DQ195" i="32"/>
  <c r="DR196" i="32"/>
  <c r="DK196" i="32" s="1"/>
  <c r="DL196" i="32" s="1"/>
  <c r="DM196" i="32" s="1"/>
  <c r="DN196" i="32" s="1"/>
  <c r="KE131" i="32"/>
  <c r="BN195" i="32"/>
  <c r="LI131" i="32"/>
  <c r="EK195" i="32"/>
  <c r="IV195" i="32"/>
  <c r="IW196" i="32"/>
  <c r="IP196" i="32" s="1"/>
  <c r="IQ196" i="32" s="1"/>
  <c r="IR196" i="32" s="1"/>
  <c r="IS196" i="32" s="1"/>
  <c r="IX195" i="32"/>
  <c r="GN195" i="32"/>
  <c r="GO196" i="32"/>
  <c r="GH196" i="32" s="1"/>
  <c r="GI196" i="32" s="1"/>
  <c r="GJ196" i="32" s="1"/>
  <c r="GK196" i="32" s="1"/>
  <c r="GP195" i="32"/>
  <c r="HS196" i="32"/>
  <c r="HL196" i="32" s="1"/>
  <c r="HM196" i="32" s="1"/>
  <c r="HN196" i="32" s="1"/>
  <c r="HO196" i="32" s="1"/>
  <c r="HR195" i="32"/>
  <c r="HT195" i="32"/>
  <c r="EG196" i="32"/>
  <c r="DZ196" i="32" s="1"/>
  <c r="EA196" i="32" s="1"/>
  <c r="EB196" i="32" s="1"/>
  <c r="EC196" i="32" s="1"/>
  <c r="EF195" i="32"/>
  <c r="BL197" i="32"/>
  <c r="BB197" i="32" s="1"/>
  <c r="BG196" i="32"/>
  <c r="BH196" i="32" s="1"/>
  <c r="BJ197" i="32" s="1"/>
  <c r="BM196" i="32"/>
  <c r="BO196" i="32"/>
  <c r="BI196" i="32"/>
  <c r="AY195" i="32"/>
  <c r="EU195" i="32"/>
  <c r="EV196" i="32"/>
  <c r="EO196" i="32" s="1"/>
  <c r="EP196" i="32" s="1"/>
  <c r="EQ196" i="32" s="1"/>
  <c r="ER196" i="32" s="1"/>
  <c r="CC195" i="32"/>
  <c r="DB195" i="32"/>
  <c r="DC196" i="32"/>
  <c r="CV196" i="32" s="1"/>
  <c r="CW196" i="32" s="1"/>
  <c r="CX196" i="32" s="1"/>
  <c r="CY196" i="32" s="1"/>
  <c r="DD195" i="32"/>
  <c r="DS195" i="32"/>
  <c r="KT131" i="32"/>
  <c r="AD56" i="32"/>
  <c r="AG57" i="32"/>
  <c r="FL195" i="32"/>
  <c r="IG195" i="32"/>
  <c r="IH196" i="32"/>
  <c r="IA196" i="32" s="1"/>
  <c r="IB196" i="32" s="1"/>
  <c r="IC196" i="32" s="1"/>
  <c r="ID196" i="32" s="1"/>
  <c r="JN133" i="32"/>
  <c r="JD133" i="32" s="1"/>
  <c r="JO132" i="32"/>
  <c r="JI132" i="32"/>
  <c r="JJ132" i="32" s="1"/>
  <c r="EP60" i="33" l="1"/>
  <c r="NZ60" i="33"/>
  <c r="IX60" i="33" s="1"/>
  <c r="OV59" i="33"/>
  <c r="QV59" i="33"/>
  <c r="OH59" i="33"/>
  <c r="QW59" i="33"/>
  <c r="OI59" i="33"/>
  <c r="FR60" i="33"/>
  <c r="NH61" i="33" s="1"/>
  <c r="NL60" i="33"/>
  <c r="MY59" i="33"/>
  <c r="MX59" i="33"/>
  <c r="FX59" i="33"/>
  <c r="KD59" i="33"/>
  <c r="GG59" i="33"/>
  <c r="OS59" i="33" s="1"/>
  <c r="KM59" i="33"/>
  <c r="JM59" i="33"/>
  <c r="JI60" i="33"/>
  <c r="GZ59" i="33"/>
  <c r="QH59" i="33" s="1"/>
  <c r="PL59" i="33" s="1"/>
  <c r="QD59" i="33"/>
  <c r="PH59" i="33" s="1"/>
  <c r="LJ60" i="33"/>
  <c r="LX60" i="33"/>
  <c r="RJ59" i="33"/>
  <c r="LS61" i="33"/>
  <c r="QJ60" i="33"/>
  <c r="PN60" i="33" s="1"/>
  <c r="PY60" i="33"/>
  <c r="PC60" i="33" s="1"/>
  <c r="HX60" i="33"/>
  <c r="MG60" i="33"/>
  <c r="QE59" i="33"/>
  <c r="PI59" i="33" s="1"/>
  <c r="HS59" i="33"/>
  <c r="HA59" i="33"/>
  <c r="MC60" i="33" s="1"/>
  <c r="QM59" i="33"/>
  <c r="PQ59" i="33" s="1"/>
  <c r="DK60" i="33"/>
  <c r="FC60" i="33" s="1"/>
  <c r="DO59" i="33"/>
  <c r="FG59" i="33" s="1"/>
  <c r="CJ59" i="33"/>
  <c r="DA61" i="33"/>
  <c r="CR60" i="33"/>
  <c r="CI60" i="33"/>
  <c r="NM60" i="33"/>
  <c r="AV196" i="32"/>
  <c r="AY196" i="32" s="1"/>
  <c r="BC197" i="32"/>
  <c r="BD197" i="32" s="1"/>
  <c r="BE197" i="32" s="1"/>
  <c r="BF197" i="32" s="1"/>
  <c r="DE197" i="32"/>
  <c r="CU197" i="32" s="1"/>
  <c r="DH196" i="32"/>
  <c r="DF196" i="32"/>
  <c r="CZ196" i="32"/>
  <c r="DA196" i="32" s="1"/>
  <c r="DD196" i="32" s="1"/>
  <c r="HU197" i="32"/>
  <c r="HK197" i="32" s="1"/>
  <c r="HV196" i="32"/>
  <c r="HP196" i="32"/>
  <c r="HQ196" i="32" s="1"/>
  <c r="HT196" i="32" s="1"/>
  <c r="HX196" i="32"/>
  <c r="EL196" i="32"/>
  <c r="EI197" i="32"/>
  <c r="DY197" i="32" s="1"/>
  <c r="ED196" i="32"/>
  <c r="EE196" i="32" s="1"/>
  <c r="EJ196" i="32"/>
  <c r="IE196" i="32"/>
  <c r="IF196" i="32" s="1"/>
  <c r="IJ197" i="32"/>
  <c r="HZ197" i="32" s="1"/>
  <c r="IK196" i="32"/>
  <c r="IM196" i="32"/>
  <c r="EX197" i="32"/>
  <c r="EN197" i="32" s="1"/>
  <c r="FA196" i="32"/>
  <c r="EY196" i="32"/>
  <c r="ES196" i="32"/>
  <c r="ET196" i="32" s="1"/>
  <c r="JL133" i="32"/>
  <c r="JE133" i="32" s="1"/>
  <c r="JF133" i="32" s="1"/>
  <c r="JG133" i="32" s="1"/>
  <c r="JK132" i="32"/>
  <c r="JM132" i="32"/>
  <c r="DV195" i="32"/>
  <c r="CC196" i="32"/>
  <c r="CP197" i="32"/>
  <c r="CF197" i="32" s="1"/>
  <c r="CK196" i="32"/>
  <c r="CL196" i="32" s="1"/>
  <c r="CO196" i="32" s="1"/>
  <c r="CQ196" i="32"/>
  <c r="CS196" i="32"/>
  <c r="S57" i="32"/>
  <c r="T57" i="32" s="1"/>
  <c r="AA57" i="32"/>
  <c r="DG195" i="32"/>
  <c r="BK196" i="32"/>
  <c r="AN197" i="32"/>
  <c r="AO197" i="32" s="1"/>
  <c r="AP197" i="32" s="1"/>
  <c r="AQ197" i="32" s="1"/>
  <c r="DT197" i="32"/>
  <c r="DJ197" i="32" s="1"/>
  <c r="DO196" i="32"/>
  <c r="DP196" i="32" s="1"/>
  <c r="DS196" i="32" s="1"/>
  <c r="DU196" i="32"/>
  <c r="DW196" i="32"/>
  <c r="HF197" i="32"/>
  <c r="GV197" i="32" s="1"/>
  <c r="HI196" i="32"/>
  <c r="HA196" i="32"/>
  <c r="HB196" i="32" s="1"/>
  <c r="HE196" i="32" s="1"/>
  <c r="HG196" i="32"/>
  <c r="KC133" i="32"/>
  <c r="JS133" i="32" s="1"/>
  <c r="KD132" i="32"/>
  <c r="JX132" i="32"/>
  <c r="JY132" i="32" s="1"/>
  <c r="BX196" i="32"/>
  <c r="BY197" i="32"/>
  <c r="BR197" i="32" s="1"/>
  <c r="BS197" i="32" s="1"/>
  <c r="BT197" i="32" s="1"/>
  <c r="BU197" i="32" s="1"/>
  <c r="GS195" i="32"/>
  <c r="GD195" i="32"/>
  <c r="GQ197" i="32"/>
  <c r="GG197" i="32" s="1"/>
  <c r="GL196" i="32"/>
  <c r="GM196" i="32" s="1"/>
  <c r="GP196" i="32" s="1"/>
  <c r="GT196" i="32"/>
  <c r="GR196" i="32"/>
  <c r="IY197" i="32"/>
  <c r="IO197" i="32" s="1"/>
  <c r="JB196" i="32"/>
  <c r="IT196" i="32"/>
  <c r="IU196" i="32" s="1"/>
  <c r="IZ196" i="32"/>
  <c r="GC196" i="32"/>
  <c r="FW196" i="32"/>
  <c r="FX196" i="32" s="1"/>
  <c r="GA196" i="32" s="1"/>
  <c r="GB197" i="32"/>
  <c r="FR197" i="32" s="1"/>
  <c r="GE196" i="32"/>
  <c r="FO195" i="32"/>
  <c r="FM197" i="32"/>
  <c r="FC197" i="32" s="1"/>
  <c r="FN196" i="32"/>
  <c r="FH196" i="32"/>
  <c r="FI196" i="32" s="1"/>
  <c r="FP196" i="32"/>
  <c r="HW195" i="32"/>
  <c r="JA195" i="32"/>
  <c r="KR133" i="32"/>
  <c r="KH133" i="32" s="1"/>
  <c r="KM132" i="32"/>
  <c r="KN132" i="32" s="1"/>
  <c r="KS132" i="32"/>
  <c r="CR195" i="32"/>
  <c r="LH132" i="32"/>
  <c r="LG133" i="32"/>
  <c r="KW133" i="32" s="1"/>
  <c r="LB132" i="32"/>
  <c r="LC132" i="32" s="1"/>
  <c r="HH195" i="32"/>
  <c r="LV133" i="32"/>
  <c r="LL133" i="32" s="1"/>
  <c r="LW132" i="32"/>
  <c r="LQ132" i="32"/>
  <c r="LR132" i="32" s="1"/>
  <c r="EL59" i="33" l="1"/>
  <c r="EC60" i="33"/>
  <c r="AL60" i="33"/>
  <c r="BH60" i="33" s="1"/>
  <c r="CD60" i="33" s="1"/>
  <c r="EI59" i="33"/>
  <c r="EN60" i="33"/>
  <c r="IJ60" i="33"/>
  <c r="EQ59" i="33"/>
  <c r="EH59" i="33"/>
  <c r="T61" i="33"/>
  <c r="QX59" i="33"/>
  <c r="OJ59" i="33"/>
  <c r="QR60" i="33"/>
  <c r="OD60" i="33"/>
  <c r="X60" i="33"/>
  <c r="AT60" i="33" s="1"/>
  <c r="BP60" i="33" s="1"/>
  <c r="GY59" i="33"/>
  <c r="HU59" i="33" s="1"/>
  <c r="MS60" i="33"/>
  <c r="IF61" i="33"/>
  <c r="MB60" i="33"/>
  <c r="NW60" i="33"/>
  <c r="RG59" i="33"/>
  <c r="GH60" i="33"/>
  <c r="KN60" i="33"/>
  <c r="MW59" i="33"/>
  <c r="JL60" i="33"/>
  <c r="JU61" i="33"/>
  <c r="JD59" i="33"/>
  <c r="JC60" i="33"/>
  <c r="HV59" i="33"/>
  <c r="LK59" i="33"/>
  <c r="LB59" i="33"/>
  <c r="LC59" i="33"/>
  <c r="LH60" i="33"/>
  <c r="KW60" i="33"/>
  <c r="QI59" i="33"/>
  <c r="PM59" i="33" s="1"/>
  <c r="GU60" i="33"/>
  <c r="HQ60" i="33" s="1"/>
  <c r="HW59" i="33"/>
  <c r="DW61" i="33"/>
  <c r="FO61" i="33" s="1"/>
  <c r="DE60" i="33"/>
  <c r="EW60" i="33" s="1"/>
  <c r="DN60" i="33"/>
  <c r="FF60" i="33" s="1"/>
  <c r="DF59" i="33"/>
  <c r="EX59" i="33" s="1"/>
  <c r="LF59" i="33"/>
  <c r="NN60" i="33"/>
  <c r="Y60" i="33"/>
  <c r="IK60" i="33"/>
  <c r="AP61" i="33"/>
  <c r="BL61" i="33" s="1"/>
  <c r="U57" i="32"/>
  <c r="V57" i="32" s="1"/>
  <c r="W57" i="32" s="1"/>
  <c r="AT197" i="32"/>
  <c r="AX197" i="32"/>
  <c r="AZ197" i="32"/>
  <c r="AW198" i="32"/>
  <c r="AM198" i="32" s="1"/>
  <c r="AR197" i="32"/>
  <c r="AS197" i="32" s="1"/>
  <c r="LS132" i="32"/>
  <c r="LT133" i="32"/>
  <c r="LM133" i="32" s="1"/>
  <c r="LN133" i="32" s="1"/>
  <c r="LO133" i="32" s="1"/>
  <c r="LU132" i="32"/>
  <c r="HH196" i="32"/>
  <c r="HW196" i="32"/>
  <c r="JZ132" i="32"/>
  <c r="KA133" i="32"/>
  <c r="JT133" i="32" s="1"/>
  <c r="JU133" i="32" s="1"/>
  <c r="JV133" i="32" s="1"/>
  <c r="KB132" i="32"/>
  <c r="DB196" i="32"/>
  <c r="DC197" i="32"/>
  <c r="CV197" i="32" s="1"/>
  <c r="CW197" i="32" s="1"/>
  <c r="CX197" i="32" s="1"/>
  <c r="CY197" i="32" s="1"/>
  <c r="GD196" i="32"/>
  <c r="GS196" i="32"/>
  <c r="CM196" i="32"/>
  <c r="CN197" i="32"/>
  <c r="CG197" i="32" s="1"/>
  <c r="CH197" i="32" s="1"/>
  <c r="CI197" i="32" s="1"/>
  <c r="CJ197" i="32" s="1"/>
  <c r="DV196" i="32"/>
  <c r="IG196" i="32"/>
  <c r="IH197" i="32"/>
  <c r="IA197" i="32" s="1"/>
  <c r="IB197" i="32" s="1"/>
  <c r="IC197" i="32" s="1"/>
  <c r="ID197" i="32" s="1"/>
  <c r="II196" i="32"/>
  <c r="EF196" i="32"/>
  <c r="EG197" i="32"/>
  <c r="DZ197" i="32" s="1"/>
  <c r="EA197" i="32" s="1"/>
  <c r="EB197" i="32" s="1"/>
  <c r="EC197" i="32" s="1"/>
  <c r="EH196" i="32"/>
  <c r="HR196" i="32"/>
  <c r="HS197" i="32"/>
  <c r="HL197" i="32" s="1"/>
  <c r="HM197" i="32" s="1"/>
  <c r="HN197" i="32" s="1"/>
  <c r="HO197" i="32" s="1"/>
  <c r="CR196" i="32"/>
  <c r="CA198" i="32"/>
  <c r="BQ198" i="32" s="1"/>
  <c r="CD197" i="32"/>
  <c r="CB197" i="32"/>
  <c r="BV197" i="32"/>
  <c r="BW197" i="32" s="1"/>
  <c r="IW197" i="32"/>
  <c r="IP197" i="32" s="1"/>
  <c r="IQ197" i="32" s="1"/>
  <c r="IR197" i="32" s="1"/>
  <c r="IS197" i="32" s="1"/>
  <c r="IV196" i="32"/>
  <c r="BN196" i="32"/>
  <c r="JQ133" i="32"/>
  <c r="JH133" i="32"/>
  <c r="EU196" i="32"/>
  <c r="EV197" i="32"/>
  <c r="EO197" i="32" s="1"/>
  <c r="EP197" i="32" s="1"/>
  <c r="EQ197" i="32" s="1"/>
  <c r="ER197" i="32" s="1"/>
  <c r="EW196" i="32"/>
  <c r="BL198" i="32"/>
  <c r="BB198" i="32" s="1"/>
  <c r="BO197" i="32"/>
  <c r="BM197" i="32"/>
  <c r="BG197" i="32"/>
  <c r="BH197" i="32" s="1"/>
  <c r="BJ198" i="32" s="1"/>
  <c r="BI197" i="32"/>
  <c r="LD132" i="32"/>
  <c r="LE133" i="32"/>
  <c r="KX133" i="32" s="1"/>
  <c r="KY133" i="32" s="1"/>
  <c r="KZ133" i="32" s="1"/>
  <c r="LF132" i="32"/>
  <c r="KO132" i="32"/>
  <c r="KP133" i="32"/>
  <c r="KI133" i="32" s="1"/>
  <c r="KJ133" i="32" s="1"/>
  <c r="KK133" i="32" s="1"/>
  <c r="KQ132" i="32"/>
  <c r="IX196" i="32"/>
  <c r="FK197" i="32"/>
  <c r="FD197" i="32" s="1"/>
  <c r="FE197" i="32" s="1"/>
  <c r="FF197" i="32" s="1"/>
  <c r="FG197" i="32" s="1"/>
  <c r="FJ196" i="32"/>
  <c r="FL196" i="32"/>
  <c r="FZ197" i="32"/>
  <c r="FS197" i="32" s="1"/>
  <c r="FT197" i="32" s="1"/>
  <c r="FU197" i="32" s="1"/>
  <c r="FV197" i="32" s="1"/>
  <c r="FY196" i="32"/>
  <c r="GN196" i="32"/>
  <c r="GO197" i="32"/>
  <c r="GH197" i="32" s="1"/>
  <c r="GI197" i="32" s="1"/>
  <c r="GJ197" i="32" s="1"/>
  <c r="GK197" i="32" s="1"/>
  <c r="HD197" i="32"/>
  <c r="GW197" i="32" s="1"/>
  <c r="GX197" i="32" s="1"/>
  <c r="GY197" i="32" s="1"/>
  <c r="GZ197" i="32" s="1"/>
  <c r="HC196" i="32"/>
  <c r="DR197" i="32"/>
  <c r="DK197" i="32" s="1"/>
  <c r="DL197" i="32" s="1"/>
  <c r="DM197" i="32" s="1"/>
  <c r="DN197" i="32" s="1"/>
  <c r="DQ196" i="32"/>
  <c r="DG196" i="32"/>
  <c r="JP132" i="32"/>
  <c r="EM59" i="33" l="1"/>
  <c r="IU60" i="33"/>
  <c r="RH60" i="33"/>
  <c r="OT60" i="33"/>
  <c r="QG59" i="33"/>
  <c r="PK59" i="33" s="1"/>
  <c r="MA60" i="33"/>
  <c r="NX61" i="33"/>
  <c r="NE61" i="33"/>
  <c r="KA60" i="33"/>
  <c r="MN59" i="33"/>
  <c r="MM60" i="33"/>
  <c r="MV60" i="33"/>
  <c r="AI60" i="33"/>
  <c r="BE60" i="33" s="1"/>
  <c r="CA60" i="33" s="1"/>
  <c r="CW60" i="33" s="1"/>
  <c r="GD59" i="33"/>
  <c r="KJ59" i="33"/>
  <c r="GF60" i="33"/>
  <c r="OR60" i="33" s="1"/>
  <c r="KL60" i="33"/>
  <c r="GI59" i="33"/>
  <c r="KO59" i="33"/>
  <c r="GA59" i="33"/>
  <c r="KG59" i="33"/>
  <c r="FZ59" i="33"/>
  <c r="KF59" i="33"/>
  <c r="FU60" i="33"/>
  <c r="OG60" i="33" s="1"/>
  <c r="LW61" i="33"/>
  <c r="QC60" i="33"/>
  <c r="PG60" i="33" s="1"/>
  <c r="LG59" i="33"/>
  <c r="HG61" i="33"/>
  <c r="MI62" i="33" s="1"/>
  <c r="GO60" i="33"/>
  <c r="HK60" i="33" s="1"/>
  <c r="GX60" i="33"/>
  <c r="LZ61" i="33" s="1"/>
  <c r="GP59" i="33"/>
  <c r="HL59" i="33" s="1"/>
  <c r="CH61" i="33"/>
  <c r="CZ60" i="33"/>
  <c r="CL60" i="33"/>
  <c r="AU60" i="33"/>
  <c r="BQ60" i="33" s="1"/>
  <c r="IL60" i="33"/>
  <c r="Z60" i="33"/>
  <c r="AB57" i="32"/>
  <c r="BC198" i="32"/>
  <c r="BD198" i="32" s="1"/>
  <c r="BE198" i="32" s="1"/>
  <c r="BF198" i="32" s="1"/>
  <c r="GB198" i="32"/>
  <c r="FR198" i="32" s="1"/>
  <c r="GC197" i="32"/>
  <c r="FW197" i="32"/>
  <c r="FX197" i="32" s="1"/>
  <c r="GE197" i="32"/>
  <c r="KU133" i="32"/>
  <c r="KL133" i="32"/>
  <c r="HF198" i="32"/>
  <c r="GV198" i="32" s="1"/>
  <c r="HI197" i="32"/>
  <c r="HA197" i="32"/>
  <c r="HB197" i="32" s="1"/>
  <c r="HG197" i="32"/>
  <c r="EY197" i="32"/>
  <c r="ES197" i="32"/>
  <c r="ET197" i="32" s="1"/>
  <c r="EW197" i="32" s="1"/>
  <c r="FA197" i="32"/>
  <c r="EX198" i="32"/>
  <c r="EN198" i="32" s="1"/>
  <c r="IK197" i="32"/>
  <c r="IJ198" i="32"/>
  <c r="HZ198" i="32" s="1"/>
  <c r="IM197" i="32"/>
  <c r="IE197" i="32"/>
  <c r="IF197" i="32" s="1"/>
  <c r="II197" i="32" s="1"/>
  <c r="GL197" i="32"/>
  <c r="GM197" i="32" s="1"/>
  <c r="GT197" i="32"/>
  <c r="GQ198" i="32"/>
  <c r="GG198" i="32" s="1"/>
  <c r="GR197" i="32"/>
  <c r="IT197" i="32"/>
  <c r="IU197" i="32" s="1"/>
  <c r="IX197" i="32" s="1"/>
  <c r="IZ197" i="32"/>
  <c r="JB197" i="32"/>
  <c r="IY198" i="32"/>
  <c r="IO198" i="32" s="1"/>
  <c r="DU197" i="32"/>
  <c r="DT198" i="32"/>
  <c r="DJ198" i="32" s="1"/>
  <c r="DW197" i="32"/>
  <c r="DO197" i="32"/>
  <c r="DP197" i="32" s="1"/>
  <c r="FN197" i="32"/>
  <c r="FM198" i="32"/>
  <c r="FC198" i="32" s="1"/>
  <c r="FH197" i="32"/>
  <c r="FI197" i="32" s="1"/>
  <c r="FL197" i="32" s="1"/>
  <c r="FP197" i="32"/>
  <c r="LA133" i="32"/>
  <c r="LJ133" i="32"/>
  <c r="LP133" i="32"/>
  <c r="LY133" i="32"/>
  <c r="DH197" i="32"/>
  <c r="DE198" i="32"/>
  <c r="CU198" i="32" s="1"/>
  <c r="CZ197" i="32"/>
  <c r="DA197" i="32" s="1"/>
  <c r="DF197" i="32"/>
  <c r="FO196" i="32"/>
  <c r="JA196" i="32"/>
  <c r="LI132" i="32"/>
  <c r="LX132" i="32"/>
  <c r="KT132" i="32"/>
  <c r="ED197" i="32"/>
  <c r="EE197" i="32" s="1"/>
  <c r="EH197" i="32" s="1"/>
  <c r="EJ197" i="32"/>
  <c r="EL197" i="32"/>
  <c r="EI198" i="32"/>
  <c r="DY198" i="32" s="1"/>
  <c r="CK197" i="32"/>
  <c r="CL197" i="32" s="1"/>
  <c r="CS197" i="32"/>
  <c r="CP198" i="32"/>
  <c r="CF198" i="32" s="1"/>
  <c r="CQ197" i="32"/>
  <c r="BK197" i="32"/>
  <c r="BX197" i="32"/>
  <c r="BY198" i="32"/>
  <c r="BR198" i="32" s="1"/>
  <c r="BS198" i="32" s="1"/>
  <c r="BT198" i="32" s="1"/>
  <c r="BU198" i="32" s="1"/>
  <c r="BZ197" i="32"/>
  <c r="IL196" i="32"/>
  <c r="AU198" i="32"/>
  <c r="AN198" i="32" s="1"/>
  <c r="AO198" i="32" s="1"/>
  <c r="AP198" i="32" s="1"/>
  <c r="AQ198" i="32" s="1"/>
  <c r="AV197" i="32"/>
  <c r="HV197" i="32"/>
  <c r="HU198" i="32"/>
  <c r="HK198" i="32" s="1"/>
  <c r="HP197" i="32"/>
  <c r="HQ197" i="32" s="1"/>
  <c r="HX197" i="32"/>
  <c r="EZ196" i="32"/>
  <c r="JI133" i="32"/>
  <c r="JJ133" i="32" s="1"/>
  <c r="JN134" i="32"/>
  <c r="JD134" i="32" s="1"/>
  <c r="JO133" i="32"/>
  <c r="JW133" i="32"/>
  <c r="KF133" i="32"/>
  <c r="EK196" i="32"/>
  <c r="KE132" i="32"/>
  <c r="AH57" i="32"/>
  <c r="AK57" i="32"/>
  <c r="X57" i="32"/>
  <c r="EK59" i="33" l="1"/>
  <c r="IV61" i="33"/>
  <c r="EG60" i="33"/>
  <c r="RI59" i="33"/>
  <c r="OU59" i="33"/>
  <c r="RD59" i="33"/>
  <c r="OP59" i="33"/>
  <c r="RA59" i="33"/>
  <c r="OM59" i="33"/>
  <c r="QZ59" i="33"/>
  <c r="OL59" i="33"/>
  <c r="LA60" i="33"/>
  <c r="KE60" i="33" s="1"/>
  <c r="NY60" i="33"/>
  <c r="AJ61" i="33"/>
  <c r="BF61" i="33" s="1"/>
  <c r="LE59" i="33"/>
  <c r="GC59" i="33" s="1"/>
  <c r="KK59" i="33"/>
  <c r="NT60" i="33"/>
  <c r="NQ60" i="33"/>
  <c r="RF60" i="33"/>
  <c r="NV61" i="33"/>
  <c r="NP60" i="33"/>
  <c r="NK61" i="33"/>
  <c r="JQ60" i="33"/>
  <c r="JF60" i="33"/>
  <c r="JB61" i="33"/>
  <c r="JT60" i="33"/>
  <c r="QO61" i="33"/>
  <c r="PS61" i="33" s="1"/>
  <c r="IC61" i="33"/>
  <c r="GE59" i="33"/>
  <c r="QU60" i="33"/>
  <c r="PX59" i="33"/>
  <c r="PB59" i="33" s="1"/>
  <c r="LR60" i="33"/>
  <c r="PW60" i="33"/>
  <c r="PA60" i="33" s="1"/>
  <c r="LQ61" i="33"/>
  <c r="QF60" i="33"/>
  <c r="PJ60" i="33" s="1"/>
  <c r="HT60" i="33"/>
  <c r="DV60" i="33"/>
  <c r="FN60" i="33" s="1"/>
  <c r="DH60" i="33"/>
  <c r="EZ60" i="33" s="1"/>
  <c r="DD61" i="33"/>
  <c r="EV61" i="33" s="1"/>
  <c r="DS60" i="33"/>
  <c r="FK60" i="33" s="1"/>
  <c r="CM60" i="33"/>
  <c r="AV60" i="33"/>
  <c r="BR60" i="33" s="1"/>
  <c r="CD198" i="32"/>
  <c r="CA199" i="32"/>
  <c r="BQ199" i="32" s="1"/>
  <c r="BV198" i="32"/>
  <c r="BW198" i="32" s="1"/>
  <c r="BZ198" i="32" s="1"/>
  <c r="CB198" i="32"/>
  <c r="JK133" i="32"/>
  <c r="JL134" i="32"/>
  <c r="JE134" i="32" s="1"/>
  <c r="JF134" i="32" s="1"/>
  <c r="JG134" i="32" s="1"/>
  <c r="JM133" i="32"/>
  <c r="EK197" i="32"/>
  <c r="EZ197" i="32"/>
  <c r="IL197" i="32"/>
  <c r="DQ197" i="32"/>
  <c r="DR198" i="32"/>
  <c r="DK198" i="32" s="1"/>
  <c r="DL198" i="32" s="1"/>
  <c r="DM198" i="32" s="1"/>
  <c r="DN198" i="32" s="1"/>
  <c r="DS197" i="32"/>
  <c r="EU197" i="32"/>
  <c r="EV198" i="32"/>
  <c r="EO198" i="32" s="1"/>
  <c r="EP198" i="32" s="1"/>
  <c r="EQ198" i="32" s="1"/>
  <c r="ER198" i="32" s="1"/>
  <c r="BN197" i="32"/>
  <c r="CN198" i="32"/>
  <c r="CG198" i="32" s="1"/>
  <c r="CH198" i="32" s="1"/>
  <c r="CI198" i="32" s="1"/>
  <c r="CJ198" i="32" s="1"/>
  <c r="CM197" i="32"/>
  <c r="CO197" i="32"/>
  <c r="EF197" i="32"/>
  <c r="EG198" i="32"/>
  <c r="DZ198" i="32" s="1"/>
  <c r="EA198" i="32" s="1"/>
  <c r="EB198" i="32" s="1"/>
  <c r="EC198" i="32" s="1"/>
  <c r="BG198" i="32"/>
  <c r="BH198" i="32" s="1"/>
  <c r="BJ199" i="32" s="1"/>
  <c r="BI198" i="32"/>
  <c r="BM198" i="32"/>
  <c r="BO198" i="32"/>
  <c r="BL199" i="32"/>
  <c r="BB199" i="32" s="1"/>
  <c r="JA197" i="32"/>
  <c r="LB133" i="32"/>
  <c r="LC133" i="32" s="1"/>
  <c r="LG134" i="32"/>
  <c r="KW134" i="32" s="1"/>
  <c r="LH133" i="32"/>
  <c r="GN197" i="32"/>
  <c r="GO198" i="32"/>
  <c r="GH198" i="32" s="1"/>
  <c r="GI198" i="32" s="1"/>
  <c r="GJ198" i="32" s="1"/>
  <c r="GK198" i="32" s="1"/>
  <c r="GP197" i="32"/>
  <c r="FY197" i="32"/>
  <c r="FZ198" i="32"/>
  <c r="FS198" i="32" s="1"/>
  <c r="FT198" i="32" s="1"/>
  <c r="FU198" i="32" s="1"/>
  <c r="FV198" i="32" s="1"/>
  <c r="GA197" i="32"/>
  <c r="AW199" i="32"/>
  <c r="AM199" i="32" s="1"/>
  <c r="AX198" i="32"/>
  <c r="AZ198" i="32"/>
  <c r="AT198" i="32"/>
  <c r="AR198" i="32"/>
  <c r="AS198" i="32" s="1"/>
  <c r="AU199" i="32" s="1"/>
  <c r="AY197" i="32"/>
  <c r="CC197" i="32"/>
  <c r="FO197" i="32"/>
  <c r="IG197" i="32"/>
  <c r="IH198" i="32"/>
  <c r="IA198" i="32" s="1"/>
  <c r="IB198" i="32" s="1"/>
  <c r="IC198" i="32" s="1"/>
  <c r="ID198" i="32" s="1"/>
  <c r="KR134" i="32"/>
  <c r="KH134" i="32" s="1"/>
  <c r="KM133" i="32"/>
  <c r="KN133" i="32" s="1"/>
  <c r="KS133" i="32"/>
  <c r="AF57" i="32"/>
  <c r="Y57" i="32"/>
  <c r="JX133" i="32"/>
  <c r="JY133" i="32" s="1"/>
  <c r="KD133" i="32"/>
  <c r="KC134" i="32"/>
  <c r="JS134" i="32" s="1"/>
  <c r="HR197" i="32"/>
  <c r="HS198" i="32"/>
  <c r="HL198" i="32" s="1"/>
  <c r="HM198" i="32" s="1"/>
  <c r="HN198" i="32" s="1"/>
  <c r="HO198" i="32" s="1"/>
  <c r="HT197" i="32"/>
  <c r="DB197" i="32"/>
  <c r="DC198" i="32"/>
  <c r="CV198" i="32" s="1"/>
  <c r="CW198" i="32" s="1"/>
  <c r="CX198" i="32" s="1"/>
  <c r="CY198" i="32" s="1"/>
  <c r="DD197" i="32"/>
  <c r="LQ133" i="32"/>
  <c r="LR133" i="32" s="1"/>
  <c r="LW133" i="32"/>
  <c r="LV134" i="32"/>
  <c r="LL134" i="32" s="1"/>
  <c r="FJ197" i="32"/>
  <c r="FK198" i="32"/>
  <c r="FD198" i="32" s="1"/>
  <c r="FE198" i="32" s="1"/>
  <c r="FF198" i="32" s="1"/>
  <c r="FG198" i="32" s="1"/>
  <c r="IW198" i="32"/>
  <c r="IP198" i="32" s="1"/>
  <c r="IQ198" i="32" s="1"/>
  <c r="IR198" i="32" s="1"/>
  <c r="IS198" i="32" s="1"/>
  <c r="IV197" i="32"/>
  <c r="HC197" i="32"/>
  <c r="HD198" i="32"/>
  <c r="GW198" i="32" s="1"/>
  <c r="GX198" i="32" s="1"/>
  <c r="GY198" i="32" s="1"/>
  <c r="GZ198" i="32" s="1"/>
  <c r="HE197" i="32"/>
  <c r="EA60" i="33" l="1"/>
  <c r="IN60" i="33"/>
  <c r="IR60" i="33"/>
  <c r="IW60" i="33"/>
  <c r="IT61" i="33"/>
  <c r="EJ60" i="33"/>
  <c r="EB59" i="33"/>
  <c r="ES61" i="33"/>
  <c r="AC60" i="33"/>
  <c r="AY60" i="33" s="1"/>
  <c r="BU60" i="33" s="1"/>
  <c r="RC59" i="33"/>
  <c r="OO59" i="33"/>
  <c r="NU60" i="33"/>
  <c r="OQ59" i="33"/>
  <c r="FY60" i="33"/>
  <c r="CB61" i="33"/>
  <c r="CX61" i="33" s="1"/>
  <c r="AK60" i="33"/>
  <c r="BG60" i="33" s="1"/>
  <c r="CC60" i="33" s="1"/>
  <c r="KI59" i="33"/>
  <c r="ML61" i="33"/>
  <c r="GR60" i="33"/>
  <c r="PZ60" i="33" s="1"/>
  <c r="PD60" i="33" s="1"/>
  <c r="ND60" i="33"/>
  <c r="HC60" i="33"/>
  <c r="HY60" i="33" s="1"/>
  <c r="AF60" i="33"/>
  <c r="BB60" i="33" s="1"/>
  <c r="BX60" i="33" s="1"/>
  <c r="NS60" i="33"/>
  <c r="IO60" i="33"/>
  <c r="AH61" i="33"/>
  <c r="BD61" i="33" s="1"/>
  <c r="BZ61" i="33" s="1"/>
  <c r="CV61" i="33" s="1"/>
  <c r="AB60" i="33"/>
  <c r="AX60" i="33" s="1"/>
  <c r="BT60" i="33" s="1"/>
  <c r="CP60" i="33" s="1"/>
  <c r="W61" i="33"/>
  <c r="AS61" i="33" s="1"/>
  <c r="BO61" i="33" s="1"/>
  <c r="CK61" i="33" s="1"/>
  <c r="II61" i="33"/>
  <c r="MP60" i="33"/>
  <c r="NA60" i="33"/>
  <c r="JG60" i="33"/>
  <c r="LM61" i="33"/>
  <c r="NO61" i="33"/>
  <c r="RE59" i="33"/>
  <c r="KU60" i="33"/>
  <c r="KV59" i="33"/>
  <c r="LD60" i="33"/>
  <c r="GN61" i="33"/>
  <c r="LP62" i="33" s="1"/>
  <c r="HF60" i="33"/>
  <c r="MH61" i="33" s="1"/>
  <c r="DI60" i="33"/>
  <c r="FA60" i="33" s="1"/>
  <c r="CN60" i="33"/>
  <c r="AN199" i="32"/>
  <c r="AO199" i="32" s="1"/>
  <c r="AP199" i="32" s="1"/>
  <c r="AQ199" i="32" s="1"/>
  <c r="AV198" i="32"/>
  <c r="AY198" i="32" s="1"/>
  <c r="HA198" i="32"/>
  <c r="HB198" i="32" s="1"/>
  <c r="HE198" i="32" s="1"/>
  <c r="HI198" i="32"/>
  <c r="HF199" i="32"/>
  <c r="GV199" i="32" s="1"/>
  <c r="HG198" i="32"/>
  <c r="FH198" i="32"/>
  <c r="FI198" i="32" s="1"/>
  <c r="FN198" i="32"/>
  <c r="FM199" i="32"/>
  <c r="FC199" i="32" s="1"/>
  <c r="FP198" i="32"/>
  <c r="IT198" i="32"/>
  <c r="IU198" i="32" s="1"/>
  <c r="JB198" i="32"/>
  <c r="IY199" i="32"/>
  <c r="IO199" i="32" s="1"/>
  <c r="IZ198" i="32"/>
  <c r="IJ199" i="32"/>
  <c r="HZ199" i="32" s="1"/>
  <c r="IM198" i="32"/>
  <c r="IE198" i="32"/>
  <c r="IF198" i="32" s="1"/>
  <c r="IK198" i="32"/>
  <c r="CZ198" i="32"/>
  <c r="DA198" i="32" s="1"/>
  <c r="DD198" i="32" s="1"/>
  <c r="DF198" i="32"/>
  <c r="DH198" i="32"/>
  <c r="DE199" i="32"/>
  <c r="CU199" i="32" s="1"/>
  <c r="HV198" i="32"/>
  <c r="HU199" i="32"/>
  <c r="HK199" i="32" s="1"/>
  <c r="HP198" i="32"/>
  <c r="HQ198" i="32" s="1"/>
  <c r="HT198" i="32" s="1"/>
  <c r="HX198" i="32"/>
  <c r="GT198" i="32"/>
  <c r="GL198" i="32"/>
  <c r="GM198" i="32" s="1"/>
  <c r="GP198" i="32" s="1"/>
  <c r="GR198" i="32"/>
  <c r="GQ199" i="32"/>
  <c r="GG199" i="32" s="1"/>
  <c r="LS133" i="32"/>
  <c r="LT134" i="32"/>
  <c r="LM134" i="32" s="1"/>
  <c r="LN134" i="32" s="1"/>
  <c r="LO134" i="32" s="1"/>
  <c r="LU133" i="32"/>
  <c r="JZ133" i="32"/>
  <c r="KA134" i="32"/>
  <c r="JT134" i="32" s="1"/>
  <c r="JU134" i="32" s="1"/>
  <c r="JV134" i="32" s="1"/>
  <c r="KB133" i="32"/>
  <c r="CC198" i="32"/>
  <c r="BC199" i="32"/>
  <c r="BD199" i="32" s="1"/>
  <c r="BE199" i="32" s="1"/>
  <c r="BF199" i="32" s="1"/>
  <c r="BK198" i="32"/>
  <c r="DG197" i="32"/>
  <c r="CP199" i="32"/>
  <c r="CF199" i="32" s="1"/>
  <c r="CK198" i="32"/>
  <c r="CL198" i="32" s="1"/>
  <c r="CO198" i="32" s="1"/>
  <c r="CS198" i="32"/>
  <c r="CQ198" i="32"/>
  <c r="AE58" i="32"/>
  <c r="Z57" i="32"/>
  <c r="AC57" i="32" s="1"/>
  <c r="AJ57" i="32"/>
  <c r="CR197" i="32"/>
  <c r="JP133" i="32"/>
  <c r="HW197" i="32"/>
  <c r="DT199" i="32"/>
  <c r="DJ199" i="32" s="1"/>
  <c r="DU198" i="32"/>
  <c r="DO198" i="32"/>
  <c r="DP198" i="32" s="1"/>
  <c r="DS198" i="32" s="1"/>
  <c r="DW198" i="32"/>
  <c r="GS197" i="32"/>
  <c r="JH134" i="32"/>
  <c r="JQ134" i="32"/>
  <c r="DV197" i="32"/>
  <c r="GB199" i="32"/>
  <c r="FR199" i="32" s="1"/>
  <c r="FW198" i="32"/>
  <c r="FX198" i="32" s="1"/>
  <c r="GA198" i="32" s="1"/>
  <c r="GC198" i="32"/>
  <c r="GE198" i="32"/>
  <c r="KO133" i="32"/>
  <c r="KP134" i="32"/>
  <c r="KI134" i="32" s="1"/>
  <c r="KJ134" i="32" s="1"/>
  <c r="KK134" i="32" s="1"/>
  <c r="KQ133" i="32"/>
  <c r="HH197" i="32"/>
  <c r="FA198" i="32"/>
  <c r="EX199" i="32"/>
  <c r="EN199" i="32" s="1"/>
  <c r="ES198" i="32"/>
  <c r="ET198" i="32" s="1"/>
  <c r="EY198" i="32"/>
  <c r="EI199" i="32"/>
  <c r="DY199" i="32" s="1"/>
  <c r="EL198" i="32"/>
  <c r="EJ198" i="32"/>
  <c r="ED198" i="32"/>
  <c r="EE198" i="32" s="1"/>
  <c r="GD197" i="32"/>
  <c r="LD133" i="32"/>
  <c r="LE134" i="32"/>
  <c r="KX134" i="32" s="1"/>
  <c r="KY134" i="32" s="1"/>
  <c r="KZ134" i="32" s="1"/>
  <c r="LF133" i="32"/>
  <c r="BX198" i="32"/>
  <c r="BY199" i="32"/>
  <c r="BR199" i="32" s="1"/>
  <c r="BS199" i="32" s="1"/>
  <c r="BT199" i="32" s="1"/>
  <c r="BU199" i="32" s="1"/>
  <c r="AA61" i="33" l="1"/>
  <c r="AW61" i="33" s="1"/>
  <c r="AG60" i="33"/>
  <c r="BC60" i="33" s="1"/>
  <c r="BY60" i="33" s="1"/>
  <c r="CU60" i="33" s="1"/>
  <c r="AE60" i="33"/>
  <c r="BA60" i="33" s="1"/>
  <c r="BW60" i="33" s="1"/>
  <c r="ED60" i="33"/>
  <c r="IS60" i="33"/>
  <c r="QY60" i="33"/>
  <c r="OK60" i="33"/>
  <c r="ME61" i="33"/>
  <c r="HN60" i="33"/>
  <c r="LT61" i="33"/>
  <c r="IQ60" i="33"/>
  <c r="QK60" i="33"/>
  <c r="PO60" i="33" s="1"/>
  <c r="MQ60" i="33"/>
  <c r="JZ59" i="33"/>
  <c r="KH60" i="33"/>
  <c r="IM61" i="33"/>
  <c r="GK61" i="33"/>
  <c r="OA62" i="33" s="1"/>
  <c r="KQ61" i="33"/>
  <c r="FS60" i="33"/>
  <c r="NI61" i="33" s="1"/>
  <c r="JY60" i="33"/>
  <c r="JE61" i="33"/>
  <c r="JH60" i="33"/>
  <c r="JP61" i="33"/>
  <c r="JJ60" i="33"/>
  <c r="JR61" i="33"/>
  <c r="QN60" i="33"/>
  <c r="PR60" i="33" s="1"/>
  <c r="IB60" i="33"/>
  <c r="FT59" i="33"/>
  <c r="OF59" i="33" s="1"/>
  <c r="GB60" i="33"/>
  <c r="ON60" i="33" s="1"/>
  <c r="PV61" i="33"/>
  <c r="OZ61" i="33" s="1"/>
  <c r="HJ61" i="33"/>
  <c r="GS60" i="33"/>
  <c r="HO60" i="33" s="1"/>
  <c r="DJ60" i="33"/>
  <c r="FB60" i="33" s="1"/>
  <c r="DR61" i="33"/>
  <c r="FJ61" i="33" s="1"/>
  <c r="DT61" i="33"/>
  <c r="FL61" i="33" s="1"/>
  <c r="DG61" i="33"/>
  <c r="EY61" i="33" s="1"/>
  <c r="DL60" i="33"/>
  <c r="FD60" i="33" s="1"/>
  <c r="CY60" i="33"/>
  <c r="CT60" i="33"/>
  <c r="CQ60" i="33"/>
  <c r="CD199" i="32"/>
  <c r="CA200" i="32"/>
  <c r="BQ200" i="32" s="1"/>
  <c r="BV199" i="32"/>
  <c r="BW199" i="32" s="1"/>
  <c r="CB199" i="32"/>
  <c r="BM199" i="32"/>
  <c r="BL200" i="32"/>
  <c r="BB200" i="32" s="1"/>
  <c r="BO199" i="32"/>
  <c r="BG199" i="32"/>
  <c r="BH199" i="32" s="1"/>
  <c r="BJ200" i="32" s="1"/>
  <c r="BI199" i="32"/>
  <c r="DV198" i="32"/>
  <c r="LA134" i="32"/>
  <c r="LJ134" i="32"/>
  <c r="KL134" i="32"/>
  <c r="KU134" i="32"/>
  <c r="LI133" i="32"/>
  <c r="JW134" i="32"/>
  <c r="KF134" i="32"/>
  <c r="LP134" i="32"/>
  <c r="LY134" i="32"/>
  <c r="AI57" i="32"/>
  <c r="BN198" i="32"/>
  <c r="KE133" i="32"/>
  <c r="LX133" i="32"/>
  <c r="HR198" i="32"/>
  <c r="HS199" i="32"/>
  <c r="HL199" i="32" s="1"/>
  <c r="HM199" i="32" s="1"/>
  <c r="HN199" i="32" s="1"/>
  <c r="HO199" i="32" s="1"/>
  <c r="IG198" i="32"/>
  <c r="IH199" i="32"/>
  <c r="IA199" i="32" s="1"/>
  <c r="IB199" i="32" s="1"/>
  <c r="IC199" i="32" s="1"/>
  <c r="ID199" i="32" s="1"/>
  <c r="II198" i="32"/>
  <c r="EF198" i="32"/>
  <c r="EG199" i="32"/>
  <c r="DZ199" i="32" s="1"/>
  <c r="EA199" i="32" s="1"/>
  <c r="EB199" i="32" s="1"/>
  <c r="EC199" i="32" s="1"/>
  <c r="EH198" i="32"/>
  <c r="EU198" i="32"/>
  <c r="EV199" i="32"/>
  <c r="EO199" i="32" s="1"/>
  <c r="EP199" i="32" s="1"/>
  <c r="EQ199" i="32" s="1"/>
  <c r="ER199" i="32" s="1"/>
  <c r="EW198" i="32"/>
  <c r="KT133" i="32"/>
  <c r="JN135" i="32"/>
  <c r="JD135" i="32" s="1"/>
  <c r="JI134" i="32"/>
  <c r="JJ134" i="32" s="1"/>
  <c r="JO134" i="32"/>
  <c r="AX199" i="32"/>
  <c r="AT199" i="32"/>
  <c r="AW200" i="32"/>
  <c r="AM200" i="32" s="1"/>
  <c r="AR199" i="32"/>
  <c r="AS199" i="32" s="1"/>
  <c r="AZ199" i="32"/>
  <c r="CR198" i="32"/>
  <c r="CM198" i="32"/>
  <c r="CN199" i="32"/>
  <c r="CG199" i="32" s="1"/>
  <c r="CH199" i="32" s="1"/>
  <c r="CI199" i="32" s="1"/>
  <c r="CJ199" i="32" s="1"/>
  <c r="DG198" i="32"/>
  <c r="GN198" i="32"/>
  <c r="GO199" i="32"/>
  <c r="GH199" i="32" s="1"/>
  <c r="GI199" i="32" s="1"/>
  <c r="GJ199" i="32" s="1"/>
  <c r="GK199" i="32" s="1"/>
  <c r="HH198" i="32"/>
  <c r="GS198" i="32"/>
  <c r="HW198" i="32"/>
  <c r="DB198" i="32"/>
  <c r="DC199" i="32"/>
  <c r="CV199" i="32" s="1"/>
  <c r="CW199" i="32" s="1"/>
  <c r="CX199" i="32" s="1"/>
  <c r="CY199" i="32" s="1"/>
  <c r="KX60" i="33"/>
  <c r="GD198" i="32"/>
  <c r="FY198" i="32"/>
  <c r="FZ199" i="32"/>
  <c r="FS199" i="32" s="1"/>
  <c r="FT199" i="32" s="1"/>
  <c r="FU199" i="32" s="1"/>
  <c r="FV199" i="32" s="1"/>
  <c r="DQ198" i="32"/>
  <c r="DR199" i="32"/>
  <c r="DK199" i="32" s="1"/>
  <c r="DL199" i="32" s="1"/>
  <c r="DM199" i="32" s="1"/>
  <c r="DN199" i="32" s="1"/>
  <c r="IW199" i="32"/>
  <c r="IP199" i="32" s="1"/>
  <c r="IQ199" i="32" s="1"/>
  <c r="IR199" i="32" s="1"/>
  <c r="IS199" i="32" s="1"/>
  <c r="IV198" i="32"/>
  <c r="IX198" i="32"/>
  <c r="FJ198" i="32"/>
  <c r="FK199" i="32"/>
  <c r="FD199" i="32" s="1"/>
  <c r="FE199" i="32" s="1"/>
  <c r="FF199" i="32" s="1"/>
  <c r="FG199" i="32" s="1"/>
  <c r="FL198" i="32"/>
  <c r="HC198" i="32"/>
  <c r="HD199" i="32"/>
  <c r="GW199" i="32" s="1"/>
  <c r="GX199" i="32" s="1"/>
  <c r="GY199" i="32" s="1"/>
  <c r="GZ199" i="32" s="1"/>
  <c r="BS61" i="33" l="1"/>
  <c r="EO60" i="33"/>
  <c r="DZ61" i="33"/>
  <c r="ER60" i="33"/>
  <c r="AM62" i="33"/>
  <c r="BI62" i="33" s="1"/>
  <c r="CE62" i="33" s="1"/>
  <c r="RK61" i="33"/>
  <c r="OW61" i="33"/>
  <c r="QS60" i="33"/>
  <c r="OE60" i="33"/>
  <c r="LI60" i="33"/>
  <c r="MT60" i="33"/>
  <c r="MR60" i="33"/>
  <c r="MZ61" i="33"/>
  <c r="MO61" i="33"/>
  <c r="NB61" i="33"/>
  <c r="FV60" i="33"/>
  <c r="KB60" i="33"/>
  <c r="NJ60" i="33"/>
  <c r="IY62" i="33"/>
  <c r="LL60" i="33"/>
  <c r="JO60" i="33"/>
  <c r="JK60" i="33"/>
  <c r="JN60" i="33"/>
  <c r="JS60" i="33"/>
  <c r="NR61" i="33"/>
  <c r="QT59" i="33"/>
  <c r="RB60" i="33"/>
  <c r="KT61" i="33"/>
  <c r="HB61" i="33"/>
  <c r="MD62" i="33" s="1"/>
  <c r="QA60" i="33"/>
  <c r="PE60" i="33" s="1"/>
  <c r="LU61" i="33"/>
  <c r="GT60" i="33"/>
  <c r="QB60" i="33" s="1"/>
  <c r="PF60" i="33" s="1"/>
  <c r="GV60" i="33"/>
  <c r="QD60" i="33" s="1"/>
  <c r="PH60" i="33" s="1"/>
  <c r="GQ61" i="33"/>
  <c r="LS62" i="33" s="1"/>
  <c r="DQ60" i="33"/>
  <c r="FI60" i="33" s="1"/>
  <c r="HD61" i="33"/>
  <c r="QL61" i="33" s="1"/>
  <c r="PP61" i="33" s="1"/>
  <c r="DM60" i="33"/>
  <c r="FE60" i="33" s="1"/>
  <c r="DU60" i="33"/>
  <c r="FM60" i="33" s="1"/>
  <c r="DP60" i="33"/>
  <c r="FH60" i="33" s="1"/>
  <c r="CS60" i="33"/>
  <c r="CO61" i="33"/>
  <c r="U61" i="33"/>
  <c r="IG61" i="33"/>
  <c r="BC200" i="32"/>
  <c r="BD200" i="32" s="1"/>
  <c r="BE200" i="32" s="1"/>
  <c r="BF200" i="32" s="1"/>
  <c r="BK199" i="32"/>
  <c r="BN199" i="32" s="1"/>
  <c r="IY200" i="32"/>
  <c r="IO200" i="32" s="1"/>
  <c r="IT199" i="32"/>
  <c r="IU199" i="32" s="1"/>
  <c r="IX199" i="32" s="1"/>
  <c r="JB199" i="32"/>
  <c r="IZ199" i="32"/>
  <c r="FP199" i="32"/>
  <c r="FM200" i="32"/>
  <c r="FC200" i="32" s="1"/>
  <c r="FH199" i="32"/>
  <c r="FI199" i="32" s="1"/>
  <c r="FL199" i="32" s="1"/>
  <c r="FN199" i="32"/>
  <c r="HA199" i="32"/>
  <c r="HB199" i="32" s="1"/>
  <c r="HG199" i="32"/>
  <c r="HF200" i="32"/>
  <c r="GV200" i="32" s="1"/>
  <c r="HI199" i="32"/>
  <c r="DU199" i="32"/>
  <c r="DT200" i="32"/>
  <c r="DJ200" i="32" s="1"/>
  <c r="DO199" i="32"/>
  <c r="DP199" i="32" s="1"/>
  <c r="DW199" i="32"/>
  <c r="GB200" i="32"/>
  <c r="FR200" i="32" s="1"/>
  <c r="GE199" i="32"/>
  <c r="FW199" i="32"/>
  <c r="FX199" i="32" s="1"/>
  <c r="GC199" i="32"/>
  <c r="FO198" i="32"/>
  <c r="EX200" i="32"/>
  <c r="EN200" i="32" s="1"/>
  <c r="FA199" i="32"/>
  <c r="ES199" i="32"/>
  <c r="ET199" i="32" s="1"/>
  <c r="EW199" i="32" s="1"/>
  <c r="EY199" i="32"/>
  <c r="HU200" i="32"/>
  <c r="HK200" i="32" s="1"/>
  <c r="HV199" i="32"/>
  <c r="HP199" i="32"/>
  <c r="HQ199" i="32" s="1"/>
  <c r="HX199" i="32"/>
  <c r="KC135" i="32"/>
  <c r="JS135" i="32" s="1"/>
  <c r="KD134" i="32"/>
  <c r="JX134" i="32"/>
  <c r="JY134" i="32" s="1"/>
  <c r="LB134" i="32"/>
  <c r="LC134" i="32" s="1"/>
  <c r="LH134" i="32"/>
  <c r="LG135" i="32"/>
  <c r="KW135" i="32" s="1"/>
  <c r="IL198" i="32"/>
  <c r="LW134" i="32"/>
  <c r="LV135" i="32"/>
  <c r="LL135" i="32" s="1"/>
  <c r="LQ134" i="32"/>
  <c r="LR134" i="32" s="1"/>
  <c r="BY200" i="32"/>
  <c r="BR200" i="32" s="1"/>
  <c r="BS200" i="32" s="1"/>
  <c r="BT200" i="32" s="1"/>
  <c r="BU200" i="32" s="1"/>
  <c r="BX199" i="32"/>
  <c r="BZ199" i="32"/>
  <c r="CP200" i="32"/>
  <c r="CF200" i="32" s="1"/>
  <c r="CS199" i="32"/>
  <c r="CK199" i="32"/>
  <c r="CL199" i="32" s="1"/>
  <c r="CQ199" i="32"/>
  <c r="AU200" i="32"/>
  <c r="AN200" i="32" s="1"/>
  <c r="AO200" i="32" s="1"/>
  <c r="AP200" i="32" s="1"/>
  <c r="AQ200" i="32" s="1"/>
  <c r="AV199" i="32"/>
  <c r="EK198" i="32"/>
  <c r="AD57" i="32"/>
  <c r="AG58" i="32"/>
  <c r="ED199" i="32"/>
  <c r="EE199" i="32" s="1"/>
  <c r="EH199" i="32" s="1"/>
  <c r="EL199" i="32"/>
  <c r="EI200" i="32"/>
  <c r="DY200" i="32" s="1"/>
  <c r="EJ199" i="32"/>
  <c r="KR135" i="32"/>
  <c r="KH135" i="32" s="1"/>
  <c r="KM134" i="32"/>
  <c r="KN134" i="32" s="1"/>
  <c r="KS134" i="32"/>
  <c r="DF199" i="32"/>
  <c r="DE200" i="32"/>
  <c r="CU200" i="32" s="1"/>
  <c r="CZ199" i="32"/>
  <c r="DA199" i="32" s="1"/>
  <c r="DH199" i="32"/>
  <c r="JA198" i="32"/>
  <c r="GR199" i="32"/>
  <c r="GQ200" i="32"/>
  <c r="GG200" i="32" s="1"/>
  <c r="GT199" i="32"/>
  <c r="GL199" i="32"/>
  <c r="GM199" i="32" s="1"/>
  <c r="IE199" i="32"/>
  <c r="IF199" i="32" s="1"/>
  <c r="IK199" i="32"/>
  <c r="IJ200" i="32"/>
  <c r="HZ200" i="32" s="1"/>
  <c r="IM199" i="32"/>
  <c r="JK134" i="32"/>
  <c r="JL135" i="32"/>
  <c r="JE135" i="32" s="1"/>
  <c r="JF135" i="32" s="1"/>
  <c r="JG135" i="32" s="1"/>
  <c r="JM134" i="32"/>
  <c r="EZ198" i="32"/>
  <c r="EP61" i="33" l="1"/>
  <c r="EF60" i="33"/>
  <c r="EE60" i="33"/>
  <c r="EH60" i="33"/>
  <c r="IP61" i="33"/>
  <c r="QV60" i="33"/>
  <c r="OH60" i="33"/>
  <c r="GG60" i="33"/>
  <c r="NW61" i="33" s="1"/>
  <c r="KM60" i="33"/>
  <c r="NC60" i="33"/>
  <c r="MU60" i="33"/>
  <c r="MX60" i="33"/>
  <c r="MY60" i="33"/>
  <c r="FR61" i="33"/>
  <c r="JX61" i="33"/>
  <c r="GJ60" i="33"/>
  <c r="OV60" i="33" s="1"/>
  <c r="KP60" i="33"/>
  <c r="IH60" i="33"/>
  <c r="V60" i="33"/>
  <c r="AR60" i="33" s="1"/>
  <c r="BN60" i="33" s="1"/>
  <c r="CJ60" i="33" s="1"/>
  <c r="JM60" i="33"/>
  <c r="JI61" i="33"/>
  <c r="AD61" i="33"/>
  <c r="AZ61" i="33" s="1"/>
  <c r="BV61" i="33" s="1"/>
  <c r="QJ61" i="33"/>
  <c r="PN61" i="33" s="1"/>
  <c r="MF62" i="33"/>
  <c r="HX61" i="33"/>
  <c r="LJ61" i="33"/>
  <c r="HA60" i="33"/>
  <c r="QI60" i="33" s="1"/>
  <c r="PM60" i="33" s="1"/>
  <c r="HP60" i="33"/>
  <c r="KY60" i="33"/>
  <c r="LV61" i="33"/>
  <c r="HZ61" i="33"/>
  <c r="PY61" i="33"/>
  <c r="PC61" i="33" s="1"/>
  <c r="HM61" i="33"/>
  <c r="HE60" i="33"/>
  <c r="QM60" i="33" s="1"/>
  <c r="PQ60" i="33" s="1"/>
  <c r="GZ60" i="33"/>
  <c r="MB61" i="33" s="1"/>
  <c r="GW60" i="33"/>
  <c r="HS60" i="33" s="1"/>
  <c r="HR60" i="33"/>
  <c r="LX61" i="33"/>
  <c r="DK61" i="33"/>
  <c r="FC61" i="33" s="1"/>
  <c r="DO60" i="33"/>
  <c r="FG60" i="33" s="1"/>
  <c r="DA62" i="33"/>
  <c r="KZ60" i="33"/>
  <c r="NL61" i="33"/>
  <c r="AQ61" i="33"/>
  <c r="BM61" i="33" s="1"/>
  <c r="JH135" i="32"/>
  <c r="JQ135" i="32"/>
  <c r="EZ199" i="32"/>
  <c r="CA201" i="32"/>
  <c r="BQ201" i="32" s="1"/>
  <c r="CD200" i="32"/>
  <c r="BV200" i="32"/>
  <c r="BW200" i="32" s="1"/>
  <c r="BZ200" i="32" s="1"/>
  <c r="CB200" i="32"/>
  <c r="S58" i="32"/>
  <c r="T58" i="32" s="1"/>
  <c r="AA58" i="32"/>
  <c r="EK199" i="32"/>
  <c r="AY199" i="32"/>
  <c r="LS134" i="32"/>
  <c r="LT135" i="32"/>
  <c r="LM135" i="32" s="1"/>
  <c r="LN135" i="32" s="1"/>
  <c r="LO135" i="32" s="1"/>
  <c r="LU134" i="32"/>
  <c r="JZ134" i="32"/>
  <c r="KA135" i="32"/>
  <c r="JT135" i="32" s="1"/>
  <c r="JU135" i="32" s="1"/>
  <c r="JV135" i="32" s="1"/>
  <c r="KB134" i="32"/>
  <c r="HR199" i="32"/>
  <c r="HS200" i="32"/>
  <c r="HL200" i="32" s="1"/>
  <c r="HM200" i="32" s="1"/>
  <c r="HN200" i="32" s="1"/>
  <c r="HO200" i="32" s="1"/>
  <c r="HT199" i="32"/>
  <c r="EU199" i="32"/>
  <c r="EV200" i="32"/>
  <c r="EO200" i="32" s="1"/>
  <c r="EP200" i="32" s="1"/>
  <c r="EQ200" i="32" s="1"/>
  <c r="ER200" i="32" s="1"/>
  <c r="FY199" i="32"/>
  <c r="FZ200" i="32"/>
  <c r="FS200" i="32" s="1"/>
  <c r="FT200" i="32" s="1"/>
  <c r="FU200" i="32" s="1"/>
  <c r="FV200" i="32" s="1"/>
  <c r="GA199" i="32"/>
  <c r="DQ199" i="32"/>
  <c r="DR200" i="32"/>
  <c r="DK200" i="32" s="1"/>
  <c r="DL200" i="32" s="1"/>
  <c r="DM200" i="32" s="1"/>
  <c r="DN200" i="32" s="1"/>
  <c r="DS199" i="32"/>
  <c r="FJ199" i="32"/>
  <c r="FK200" i="32"/>
  <c r="FD200" i="32" s="1"/>
  <c r="FE200" i="32" s="1"/>
  <c r="FF200" i="32" s="1"/>
  <c r="FG200" i="32" s="1"/>
  <c r="DC200" i="32"/>
  <c r="CV200" i="32" s="1"/>
  <c r="CW200" i="32" s="1"/>
  <c r="CX200" i="32" s="1"/>
  <c r="CY200" i="32" s="1"/>
  <c r="DB199" i="32"/>
  <c r="DD199" i="32"/>
  <c r="BI200" i="32"/>
  <c r="BL201" i="32"/>
  <c r="BB201" i="32" s="1"/>
  <c r="BG200" i="32"/>
  <c r="BH200" i="32" s="1"/>
  <c r="BO200" i="32"/>
  <c r="BM200" i="32"/>
  <c r="CM199" i="32"/>
  <c r="CN200" i="32"/>
  <c r="CG200" i="32" s="1"/>
  <c r="CH200" i="32" s="1"/>
  <c r="CI200" i="32" s="1"/>
  <c r="CJ200" i="32" s="1"/>
  <c r="CO199" i="32"/>
  <c r="CC199" i="32"/>
  <c r="FO199" i="32"/>
  <c r="IW200" i="32"/>
  <c r="IP200" i="32" s="1"/>
  <c r="IQ200" i="32" s="1"/>
  <c r="IR200" i="32" s="1"/>
  <c r="IS200" i="32" s="1"/>
  <c r="IV199" i="32"/>
  <c r="AT200" i="32"/>
  <c r="AW201" i="32"/>
  <c r="AM201" i="32" s="1"/>
  <c r="AZ200" i="32"/>
  <c r="AR200" i="32"/>
  <c r="AS200" i="32" s="1"/>
  <c r="AU201" i="32" s="1"/>
  <c r="AX200" i="32"/>
  <c r="IH200" i="32"/>
  <c r="IA200" i="32" s="1"/>
  <c r="IB200" i="32" s="1"/>
  <c r="IC200" i="32" s="1"/>
  <c r="ID200" i="32" s="1"/>
  <c r="IG199" i="32"/>
  <c r="LB60" i="33"/>
  <c r="HD200" i="32"/>
  <c r="GW200" i="32" s="1"/>
  <c r="GX200" i="32" s="1"/>
  <c r="GY200" i="32" s="1"/>
  <c r="GZ200" i="32" s="1"/>
  <c r="HC199" i="32"/>
  <c r="HE199" i="32"/>
  <c r="JP134" i="32"/>
  <c r="GN199" i="32"/>
  <c r="GO200" i="32"/>
  <c r="GH200" i="32" s="1"/>
  <c r="GI200" i="32" s="1"/>
  <c r="GJ200" i="32" s="1"/>
  <c r="GK200" i="32" s="1"/>
  <c r="GP199" i="32"/>
  <c r="JA199" i="32"/>
  <c r="KO134" i="32"/>
  <c r="KP135" i="32"/>
  <c r="KI135" i="32" s="1"/>
  <c r="KJ135" i="32" s="1"/>
  <c r="KK135" i="32" s="1"/>
  <c r="KQ134" i="32"/>
  <c r="EF199" i="32"/>
  <c r="EG200" i="32"/>
  <c r="DZ200" i="32" s="1"/>
  <c r="EA200" i="32" s="1"/>
  <c r="EB200" i="32" s="1"/>
  <c r="EC200" i="32" s="1"/>
  <c r="II199" i="32"/>
  <c r="LE135" i="32"/>
  <c r="KX135" i="32" s="1"/>
  <c r="KY135" i="32" s="1"/>
  <c r="KZ135" i="32" s="1"/>
  <c r="LD134" i="32"/>
  <c r="LF134" i="32"/>
  <c r="NZ61" i="33" l="1"/>
  <c r="AL61" i="33" s="1"/>
  <c r="EQ60" i="33"/>
  <c r="EC61" i="33"/>
  <c r="EM60" i="33"/>
  <c r="EN61" i="33"/>
  <c r="RG60" i="33"/>
  <c r="OS60" i="33"/>
  <c r="QR61" i="33"/>
  <c r="OD61" i="33"/>
  <c r="LH61" i="33"/>
  <c r="KL61" i="33" s="1"/>
  <c r="KC60" i="33"/>
  <c r="MW60" i="33"/>
  <c r="MS61" i="33"/>
  <c r="NH62" i="33"/>
  <c r="KN61" i="33"/>
  <c r="RJ60" i="33"/>
  <c r="FX60" i="33"/>
  <c r="KD60" i="33"/>
  <c r="FZ60" i="33"/>
  <c r="OL60" i="33" s="1"/>
  <c r="KF60" i="33"/>
  <c r="JD60" i="33"/>
  <c r="JU62" i="33"/>
  <c r="MG61" i="33"/>
  <c r="HW60" i="33"/>
  <c r="KW61" i="33"/>
  <c r="GH61" i="33"/>
  <c r="MC61" i="33"/>
  <c r="FW60" i="33"/>
  <c r="IA60" i="33"/>
  <c r="GY60" i="33"/>
  <c r="HU60" i="33" s="1"/>
  <c r="QH60" i="33"/>
  <c r="PL60" i="33" s="1"/>
  <c r="LY61" i="33"/>
  <c r="QE60" i="33"/>
  <c r="PI60" i="33" s="1"/>
  <c r="HV60" i="33"/>
  <c r="GU61" i="33"/>
  <c r="LW62" i="33" s="1"/>
  <c r="DF60" i="33"/>
  <c r="EX60" i="33" s="1"/>
  <c r="DW62" i="33"/>
  <c r="FO62" i="33" s="1"/>
  <c r="CR61" i="33"/>
  <c r="CI61" i="33"/>
  <c r="LK60" i="33"/>
  <c r="LG60" i="33"/>
  <c r="IJ61" i="33"/>
  <c r="X61" i="33"/>
  <c r="AI61" i="33"/>
  <c r="IU61" i="33"/>
  <c r="U58" i="32"/>
  <c r="V58" i="32" s="1"/>
  <c r="W58" i="32" s="1"/>
  <c r="AN201" i="32"/>
  <c r="AO201" i="32" s="1"/>
  <c r="AP201" i="32" s="1"/>
  <c r="AQ201" i="32" s="1"/>
  <c r="GQ201" i="32"/>
  <c r="GG201" i="32" s="1"/>
  <c r="GR200" i="32"/>
  <c r="GL200" i="32"/>
  <c r="GM200" i="32" s="1"/>
  <c r="GP200" i="32" s="1"/>
  <c r="GT200" i="32"/>
  <c r="KL135" i="32"/>
  <c r="KU135" i="32"/>
  <c r="LA135" i="32"/>
  <c r="LJ135" i="32"/>
  <c r="HF201" i="32"/>
  <c r="GV201" i="32" s="1"/>
  <c r="HG200" i="32"/>
  <c r="HA200" i="32"/>
  <c r="HB200" i="32" s="1"/>
  <c r="HE200" i="32" s="1"/>
  <c r="HI200" i="32"/>
  <c r="IJ201" i="32"/>
  <c r="HZ201" i="32" s="1"/>
  <c r="IK200" i="32"/>
  <c r="IE200" i="32"/>
  <c r="IF200" i="32" s="1"/>
  <c r="II200" i="32" s="1"/>
  <c r="IM200" i="32"/>
  <c r="EI201" i="32"/>
  <c r="DY201" i="32" s="1"/>
  <c r="ED200" i="32"/>
  <c r="EE200" i="32" s="1"/>
  <c r="EJ200" i="32"/>
  <c r="EL200" i="32"/>
  <c r="IL199" i="32"/>
  <c r="CP201" i="32"/>
  <c r="CF201" i="32" s="1"/>
  <c r="CS200" i="32"/>
  <c r="CK200" i="32"/>
  <c r="CL200" i="32" s="1"/>
  <c r="CO200" i="32" s="1"/>
  <c r="CQ200" i="32"/>
  <c r="KT134" i="32"/>
  <c r="GS199" i="32"/>
  <c r="HP200" i="32"/>
  <c r="HQ200" i="32" s="1"/>
  <c r="HT200" i="32" s="1"/>
  <c r="HV200" i="32"/>
  <c r="HU201" i="32"/>
  <c r="HK201" i="32" s="1"/>
  <c r="HX200" i="32"/>
  <c r="JW135" i="32"/>
  <c r="KF135" i="32"/>
  <c r="DF200" i="32"/>
  <c r="CZ200" i="32"/>
  <c r="DA200" i="32" s="1"/>
  <c r="DD200" i="32" s="1"/>
  <c r="DH200" i="32"/>
  <c r="DE201" i="32"/>
  <c r="CU201" i="32" s="1"/>
  <c r="DU200" i="32"/>
  <c r="DO200" i="32"/>
  <c r="DP200" i="32" s="1"/>
  <c r="DS200" i="32" s="1"/>
  <c r="DT201" i="32"/>
  <c r="DJ201" i="32" s="1"/>
  <c r="DW200" i="32"/>
  <c r="LP135" i="32"/>
  <c r="LY135" i="32"/>
  <c r="CR199" i="32"/>
  <c r="BJ201" i="32"/>
  <c r="BC201" i="32" s="1"/>
  <c r="BD201" i="32" s="1"/>
  <c r="BE201" i="32" s="1"/>
  <c r="BF201" i="32" s="1"/>
  <c r="BK200" i="32"/>
  <c r="LI134" i="32"/>
  <c r="IZ200" i="32"/>
  <c r="IT200" i="32"/>
  <c r="IU200" i="32" s="1"/>
  <c r="JB200" i="32"/>
  <c r="IY201" i="32"/>
  <c r="IO201" i="32" s="1"/>
  <c r="GD199" i="32"/>
  <c r="AV200" i="32"/>
  <c r="BY201" i="32"/>
  <c r="BR201" i="32" s="1"/>
  <c r="BS201" i="32" s="1"/>
  <c r="BT201" i="32" s="1"/>
  <c r="BU201" i="32" s="1"/>
  <c r="BX200" i="32"/>
  <c r="JI135" i="32"/>
  <c r="JJ135" i="32" s="1"/>
  <c r="JO135" i="32"/>
  <c r="JN136" i="32"/>
  <c r="JD136" i="32" s="1"/>
  <c r="GB201" i="32"/>
  <c r="FR201" i="32" s="1"/>
  <c r="GC200" i="32"/>
  <c r="FW200" i="32"/>
  <c r="FX200" i="32" s="1"/>
  <c r="GE200" i="32"/>
  <c r="HH199" i="32"/>
  <c r="CC200" i="32"/>
  <c r="DV199" i="32"/>
  <c r="HW199" i="32"/>
  <c r="LX134" i="32"/>
  <c r="EX201" i="32"/>
  <c r="EN201" i="32" s="1"/>
  <c r="EY200" i="32"/>
  <c r="ES200" i="32"/>
  <c r="ET200" i="32" s="1"/>
  <c r="FA200" i="32"/>
  <c r="FM201" i="32"/>
  <c r="FC201" i="32" s="1"/>
  <c r="FN200" i="32"/>
  <c r="FH200" i="32"/>
  <c r="FI200" i="32" s="1"/>
  <c r="FP200" i="32"/>
  <c r="DG199" i="32"/>
  <c r="KE134" i="32"/>
  <c r="IX61" i="33" l="1"/>
  <c r="IF62" i="33"/>
  <c r="EI60" i="33"/>
  <c r="EL60" i="33"/>
  <c r="GF61" i="33"/>
  <c r="OR61" i="33" s="1"/>
  <c r="QW60" i="33"/>
  <c r="OI60" i="33"/>
  <c r="QX60" i="33"/>
  <c r="OJ60" i="33"/>
  <c r="NX62" i="33"/>
  <c r="AJ62" i="33" s="1"/>
  <c r="OT61" i="33"/>
  <c r="QZ60" i="33"/>
  <c r="LC60" i="33"/>
  <c r="GA60" i="33" s="1"/>
  <c r="HG62" i="33"/>
  <c r="MI63" i="33" s="1"/>
  <c r="MN60" i="33"/>
  <c r="NN61" i="33"/>
  <c r="T62" i="33"/>
  <c r="AP62" i="33" s="1"/>
  <c r="BL62" i="33" s="1"/>
  <c r="KK60" i="33"/>
  <c r="FU61" i="33"/>
  <c r="KA61" i="33"/>
  <c r="KO60" i="33"/>
  <c r="NE62" i="33"/>
  <c r="JC61" i="33"/>
  <c r="JL61" i="33"/>
  <c r="QG60" i="33"/>
  <c r="PK60" i="33" s="1"/>
  <c r="NM61" i="33"/>
  <c r="MA61" i="33"/>
  <c r="GE60" i="33"/>
  <c r="GI60" i="33"/>
  <c r="RH61" i="33"/>
  <c r="LF60" i="33"/>
  <c r="QC61" i="33"/>
  <c r="PG61" i="33" s="1"/>
  <c r="HQ61" i="33"/>
  <c r="GP60" i="33"/>
  <c r="HL60" i="33" s="1"/>
  <c r="DE61" i="33"/>
  <c r="EW61" i="33" s="1"/>
  <c r="DN61" i="33"/>
  <c r="FF61" i="33" s="1"/>
  <c r="NP61" i="33"/>
  <c r="BE61" i="33"/>
  <c r="CA61" i="33" s="1"/>
  <c r="AT61" i="33"/>
  <c r="BP61" i="33" s="1"/>
  <c r="BH61" i="33"/>
  <c r="CD61" i="33" s="1"/>
  <c r="AB58" i="32"/>
  <c r="FZ201" i="32"/>
  <c r="FS201" i="32" s="1"/>
  <c r="FT201" i="32" s="1"/>
  <c r="FU201" i="32" s="1"/>
  <c r="FV201" i="32" s="1"/>
  <c r="FY200" i="32"/>
  <c r="IW201" i="32"/>
  <c r="IP201" i="32" s="1"/>
  <c r="IQ201" i="32" s="1"/>
  <c r="IR201" i="32" s="1"/>
  <c r="IS201" i="32" s="1"/>
  <c r="IV200" i="32"/>
  <c r="IX200" i="32"/>
  <c r="BN200" i="32"/>
  <c r="GS200" i="32"/>
  <c r="KR136" i="32"/>
  <c r="KH136" i="32" s="1"/>
  <c r="KM135" i="32"/>
  <c r="KN135" i="32" s="1"/>
  <c r="KS135" i="32"/>
  <c r="AK58" i="32"/>
  <c r="AH58" i="32"/>
  <c r="X58" i="32"/>
  <c r="FJ200" i="32"/>
  <c r="FK201" i="32"/>
  <c r="FD201" i="32" s="1"/>
  <c r="FE201" i="32" s="1"/>
  <c r="FF201" i="32" s="1"/>
  <c r="FG201" i="32" s="1"/>
  <c r="FL200" i="32"/>
  <c r="DG200" i="32"/>
  <c r="CA202" i="32"/>
  <c r="BQ202" i="32" s="1"/>
  <c r="CD201" i="32"/>
  <c r="BV201" i="32"/>
  <c r="BW201" i="32" s="1"/>
  <c r="CB201" i="32"/>
  <c r="EV201" i="32"/>
  <c r="EO201" i="32" s="1"/>
  <c r="EP201" i="32" s="1"/>
  <c r="EQ201" i="32" s="1"/>
  <c r="ER201" i="32" s="1"/>
  <c r="EU200" i="32"/>
  <c r="EW200" i="32"/>
  <c r="HW200" i="32"/>
  <c r="HH200" i="32"/>
  <c r="GA200" i="32"/>
  <c r="DQ200" i="32"/>
  <c r="DR201" i="32"/>
  <c r="DK201" i="32" s="1"/>
  <c r="DL201" i="32" s="1"/>
  <c r="DM201" i="32" s="1"/>
  <c r="DN201" i="32" s="1"/>
  <c r="DB200" i="32"/>
  <c r="DC201" i="32"/>
  <c r="CV201" i="32" s="1"/>
  <c r="CW201" i="32" s="1"/>
  <c r="CX201" i="32" s="1"/>
  <c r="CY201" i="32" s="1"/>
  <c r="GN200" i="32"/>
  <c r="GO201" i="32"/>
  <c r="GH201" i="32" s="1"/>
  <c r="GI201" i="32" s="1"/>
  <c r="GJ201" i="32" s="1"/>
  <c r="GK201" i="32" s="1"/>
  <c r="DV200" i="32"/>
  <c r="AZ201" i="32"/>
  <c r="AW202" i="32"/>
  <c r="AM202" i="32" s="1"/>
  <c r="AT201" i="32"/>
  <c r="AR201" i="32"/>
  <c r="AS201" i="32" s="1"/>
  <c r="AU202" i="32" s="1"/>
  <c r="AX201" i="32"/>
  <c r="JK135" i="32"/>
  <c r="JL136" i="32"/>
  <c r="JE136" i="32" s="1"/>
  <c r="JF136" i="32" s="1"/>
  <c r="JG136" i="32" s="1"/>
  <c r="JM135" i="32"/>
  <c r="BM201" i="32"/>
  <c r="BL202" i="32"/>
  <c r="BB202" i="32" s="1"/>
  <c r="BG201" i="32"/>
  <c r="BH201" i="32" s="1"/>
  <c r="BJ202" i="32" s="1"/>
  <c r="BI201" i="32"/>
  <c r="BO201" i="32"/>
  <c r="LV136" i="32"/>
  <c r="LL136" i="32" s="1"/>
  <c r="LW135" i="32"/>
  <c r="LQ135" i="32"/>
  <c r="LR135" i="32" s="1"/>
  <c r="KD135" i="32"/>
  <c r="KC136" i="32"/>
  <c r="JS136" i="32" s="1"/>
  <c r="JX135" i="32"/>
  <c r="JY135" i="32" s="1"/>
  <c r="HS201" i="32"/>
  <c r="HL201" i="32" s="1"/>
  <c r="HM201" i="32" s="1"/>
  <c r="HN201" i="32" s="1"/>
  <c r="HO201" i="32" s="1"/>
  <c r="HR200" i="32"/>
  <c r="CN201" i="32"/>
  <c r="CG201" i="32" s="1"/>
  <c r="CH201" i="32" s="1"/>
  <c r="CI201" i="32" s="1"/>
  <c r="CJ201" i="32" s="1"/>
  <c r="CM200" i="32"/>
  <c r="IG200" i="32"/>
  <c r="IH201" i="32"/>
  <c r="IA201" i="32" s="1"/>
  <c r="IB201" i="32" s="1"/>
  <c r="IC201" i="32" s="1"/>
  <c r="ID201" i="32" s="1"/>
  <c r="HD201" i="32"/>
  <c r="GW201" i="32" s="1"/>
  <c r="GX201" i="32" s="1"/>
  <c r="GY201" i="32" s="1"/>
  <c r="GZ201" i="32" s="1"/>
  <c r="HC200" i="32"/>
  <c r="LB135" i="32"/>
  <c r="LC135" i="32" s="1"/>
  <c r="LG136" i="32"/>
  <c r="KW136" i="32" s="1"/>
  <c r="LH135" i="32"/>
  <c r="AY200" i="32"/>
  <c r="CR200" i="32"/>
  <c r="IL200" i="32"/>
  <c r="EG201" i="32"/>
  <c r="DZ201" i="32" s="1"/>
  <c r="EA201" i="32" s="1"/>
  <c r="EB201" i="32" s="1"/>
  <c r="EC201" i="32" s="1"/>
  <c r="EF200" i="32"/>
  <c r="EH200" i="32"/>
  <c r="NV62" i="33" l="1"/>
  <c r="IT62" i="33" s="1"/>
  <c r="IV62" i="33"/>
  <c r="EG61" i="33"/>
  <c r="EK60" i="33"/>
  <c r="IL61" i="33"/>
  <c r="Y61" i="33"/>
  <c r="AU61" i="33" s="1"/>
  <c r="BQ61" i="33" s="1"/>
  <c r="CM61" i="33" s="1"/>
  <c r="RF61" i="33"/>
  <c r="RA60" i="33"/>
  <c r="OM60" i="33"/>
  <c r="RI60" i="33"/>
  <c r="OU60" i="33"/>
  <c r="NK62" i="33"/>
  <c r="OG61" i="33"/>
  <c r="RE60" i="33"/>
  <c r="OQ60" i="33"/>
  <c r="KG60" i="33"/>
  <c r="LA61" i="33"/>
  <c r="KE61" i="33" s="1"/>
  <c r="IC62" i="33"/>
  <c r="QO62" i="33"/>
  <c r="PS62" i="33" s="1"/>
  <c r="Z61" i="33"/>
  <c r="AV61" i="33" s="1"/>
  <c r="BR61" i="33" s="1"/>
  <c r="GX61" i="33"/>
  <c r="LZ62" i="33" s="1"/>
  <c r="KJ60" i="33"/>
  <c r="MM61" i="33"/>
  <c r="NQ61" i="33"/>
  <c r="QU61" i="33"/>
  <c r="LE60" i="33"/>
  <c r="NY61" i="33"/>
  <c r="MV61" i="33"/>
  <c r="AH62" i="33"/>
  <c r="BD62" i="33" s="1"/>
  <c r="BZ62" i="33" s="1"/>
  <c r="IK61" i="33"/>
  <c r="NU61" i="33"/>
  <c r="GD60" i="33"/>
  <c r="OP60" i="33" s="1"/>
  <c r="LR61" i="33"/>
  <c r="PX60" i="33"/>
  <c r="PB60" i="33" s="1"/>
  <c r="GO61" i="33"/>
  <c r="PW61" i="33" s="1"/>
  <c r="PA61" i="33" s="1"/>
  <c r="CL61" i="33"/>
  <c r="CW61" i="33"/>
  <c r="CZ61" i="33"/>
  <c r="CH62" i="33"/>
  <c r="BF62" i="33"/>
  <c r="CB62" i="33" s="1"/>
  <c r="AB61" i="33"/>
  <c r="IN61" i="33"/>
  <c r="AV201" i="32"/>
  <c r="BC202" i="32"/>
  <c r="BD202" i="32" s="1"/>
  <c r="BE202" i="32" s="1"/>
  <c r="BF202" i="32" s="1"/>
  <c r="HV201" i="32"/>
  <c r="HP201" i="32"/>
  <c r="HQ201" i="32" s="1"/>
  <c r="HU202" i="32"/>
  <c r="HK202" i="32" s="1"/>
  <c r="HX201" i="32"/>
  <c r="JH136" i="32"/>
  <c r="JQ136" i="32"/>
  <c r="DO201" i="32"/>
  <c r="DP201" i="32" s="1"/>
  <c r="DW201" i="32"/>
  <c r="DU201" i="32"/>
  <c r="DT202" i="32"/>
  <c r="DJ202" i="32" s="1"/>
  <c r="HF202" i="32"/>
  <c r="GV202" i="32" s="1"/>
  <c r="HA201" i="32"/>
  <c r="HB201" i="32" s="1"/>
  <c r="HI201" i="32"/>
  <c r="HG201" i="32"/>
  <c r="CQ201" i="32"/>
  <c r="CS201" i="32"/>
  <c r="CP202" i="32"/>
  <c r="CF202" i="32" s="1"/>
  <c r="CK201" i="32"/>
  <c r="CL201" i="32" s="1"/>
  <c r="EL201" i="32"/>
  <c r="EI202" i="32"/>
  <c r="DY202" i="32" s="1"/>
  <c r="ED201" i="32"/>
  <c r="EE201" i="32" s="1"/>
  <c r="EH201" i="32" s="1"/>
  <c r="EJ201" i="32"/>
  <c r="IK201" i="32"/>
  <c r="IJ202" i="32"/>
  <c r="HZ202" i="32" s="1"/>
  <c r="IE201" i="32"/>
  <c r="IF201" i="32" s="1"/>
  <c r="IM201" i="32"/>
  <c r="AY201" i="32"/>
  <c r="LD135" i="32"/>
  <c r="LE136" i="32"/>
  <c r="KX136" i="32" s="1"/>
  <c r="KY136" i="32" s="1"/>
  <c r="KZ136" i="32" s="1"/>
  <c r="LF135" i="32"/>
  <c r="LS135" i="32"/>
  <c r="LT136" i="32"/>
  <c r="LM136" i="32" s="1"/>
  <c r="LN136" i="32" s="1"/>
  <c r="LO136" i="32" s="1"/>
  <c r="LU135" i="32"/>
  <c r="AN202" i="32"/>
  <c r="AO202" i="32" s="1"/>
  <c r="AP202" i="32" s="1"/>
  <c r="AQ202" i="32" s="1"/>
  <c r="DH201" i="32"/>
  <c r="CZ201" i="32"/>
  <c r="DA201" i="32" s="1"/>
  <c r="DF201" i="32"/>
  <c r="DE202" i="32"/>
  <c r="CU202" i="32" s="1"/>
  <c r="JZ135" i="32"/>
  <c r="KA136" i="32"/>
  <c r="JT136" i="32" s="1"/>
  <c r="JU136" i="32" s="1"/>
  <c r="JV136" i="32" s="1"/>
  <c r="KB135" i="32"/>
  <c r="JP135" i="32"/>
  <c r="JA200" i="32"/>
  <c r="EX202" i="32"/>
  <c r="EN202" i="32" s="1"/>
  <c r="FA201" i="32"/>
  <c r="ES201" i="32"/>
  <c r="ET201" i="32" s="1"/>
  <c r="EW201" i="32" s="1"/>
  <c r="EY201" i="32"/>
  <c r="GE201" i="32"/>
  <c r="FW201" i="32"/>
  <c r="FX201" i="32" s="1"/>
  <c r="GA201" i="32" s="1"/>
  <c r="GB202" i="32"/>
  <c r="FR202" i="32" s="1"/>
  <c r="GC201" i="32"/>
  <c r="FH201" i="32"/>
  <c r="FI201" i="32" s="1"/>
  <c r="FL201" i="32" s="1"/>
  <c r="FN201" i="32"/>
  <c r="FP201" i="32"/>
  <c r="FM202" i="32"/>
  <c r="FC202" i="32" s="1"/>
  <c r="AF58" i="32"/>
  <c r="Y58" i="32"/>
  <c r="KP136" i="32"/>
  <c r="KI136" i="32" s="1"/>
  <c r="KJ136" i="32" s="1"/>
  <c r="KK136" i="32" s="1"/>
  <c r="KO135" i="32"/>
  <c r="KQ135" i="32"/>
  <c r="BK201" i="32"/>
  <c r="EK200" i="32"/>
  <c r="GR201" i="32"/>
  <c r="GQ202" i="32"/>
  <c r="GG202" i="32" s="1"/>
  <c r="GL201" i="32"/>
  <c r="GM201" i="32" s="1"/>
  <c r="GT201" i="32"/>
  <c r="JB201" i="32"/>
  <c r="IY202" i="32"/>
  <c r="IO202" i="32" s="1"/>
  <c r="IZ201" i="32"/>
  <c r="IT201" i="32"/>
  <c r="IU201" i="32" s="1"/>
  <c r="IX201" i="32" s="1"/>
  <c r="GD200" i="32"/>
  <c r="EZ200" i="32"/>
  <c r="BX201" i="32"/>
  <c r="BY202" i="32"/>
  <c r="BR202" i="32" s="1"/>
  <c r="BS202" i="32" s="1"/>
  <c r="BT202" i="32" s="1"/>
  <c r="BU202" i="32" s="1"/>
  <c r="BZ201" i="32"/>
  <c r="FO200" i="32"/>
  <c r="IO61" i="33" l="1"/>
  <c r="W62" i="33"/>
  <c r="AS62" i="33" s="1"/>
  <c r="AG61" i="33"/>
  <c r="BC61" i="33" s="1"/>
  <c r="BY61" i="33" s="1"/>
  <c r="CU61" i="33" s="1"/>
  <c r="JO61" i="33" s="1"/>
  <c r="IW61" i="33"/>
  <c r="ES62" i="33"/>
  <c r="EA61" i="33"/>
  <c r="EB60" i="33"/>
  <c r="FY61" i="33"/>
  <c r="OK61" i="33" s="1"/>
  <c r="II62" i="33"/>
  <c r="QF61" i="33"/>
  <c r="PJ61" i="33" s="1"/>
  <c r="LD61" i="33" s="1"/>
  <c r="LM62" i="33"/>
  <c r="KQ62" i="33" s="1"/>
  <c r="HT61" i="33"/>
  <c r="AC61" i="33"/>
  <c r="AY61" i="33" s="1"/>
  <c r="BU61" i="33" s="1"/>
  <c r="AK61" i="33"/>
  <c r="BG61" i="33" s="1"/>
  <c r="CC61" i="33" s="1"/>
  <c r="GC60" i="33"/>
  <c r="KI60" i="33"/>
  <c r="JQ61" i="33"/>
  <c r="JB62" i="33"/>
  <c r="JF61" i="33"/>
  <c r="JG61" i="33"/>
  <c r="JT61" i="33"/>
  <c r="IS61" i="33"/>
  <c r="NT61" i="33"/>
  <c r="RD60" i="33"/>
  <c r="KV60" i="33"/>
  <c r="KU61" i="33"/>
  <c r="HK61" i="33"/>
  <c r="LQ62" i="33"/>
  <c r="DI61" i="33"/>
  <c r="FA61" i="33" s="1"/>
  <c r="DD62" i="33"/>
  <c r="EV62" i="33" s="1"/>
  <c r="DH61" i="33"/>
  <c r="EZ61" i="33" s="1"/>
  <c r="DV61" i="33"/>
  <c r="FN61" i="33" s="1"/>
  <c r="DS61" i="33"/>
  <c r="FK61" i="33" s="1"/>
  <c r="CX62" i="33"/>
  <c r="CV62" i="33"/>
  <c r="CN61" i="33"/>
  <c r="AX61" i="33"/>
  <c r="BT61" i="33" s="1"/>
  <c r="JA201" i="32"/>
  <c r="CA203" i="32"/>
  <c r="BQ203" i="32" s="1"/>
  <c r="CB202" i="32"/>
  <c r="BV202" i="32"/>
  <c r="BW202" i="32" s="1"/>
  <c r="BZ202" i="32" s="1"/>
  <c r="CD202" i="32"/>
  <c r="GD201" i="32"/>
  <c r="EK201" i="32"/>
  <c r="BN201" i="32"/>
  <c r="Z58" i="32"/>
  <c r="AC58" i="32" s="1"/>
  <c r="AE59" i="32"/>
  <c r="AJ58" i="32"/>
  <c r="FY201" i="32"/>
  <c r="FZ202" i="32"/>
  <c r="FS202" i="32" s="1"/>
  <c r="FT202" i="32" s="1"/>
  <c r="FU202" i="32" s="1"/>
  <c r="FV202" i="32" s="1"/>
  <c r="EV202" i="32"/>
  <c r="EO202" i="32" s="1"/>
  <c r="EP202" i="32" s="1"/>
  <c r="EQ202" i="32" s="1"/>
  <c r="ER202" i="32" s="1"/>
  <c r="EU201" i="32"/>
  <c r="LX135" i="32"/>
  <c r="HD202" i="32"/>
  <c r="GW202" i="32" s="1"/>
  <c r="GX202" i="32" s="1"/>
  <c r="GY202" i="32" s="1"/>
  <c r="GZ202" i="32" s="1"/>
  <c r="HC201" i="32"/>
  <c r="HE201" i="32"/>
  <c r="GN201" i="32"/>
  <c r="GO202" i="32"/>
  <c r="GH202" i="32" s="1"/>
  <c r="GI202" i="32" s="1"/>
  <c r="GJ202" i="32" s="1"/>
  <c r="GK202" i="32" s="1"/>
  <c r="GP201" i="32"/>
  <c r="FK202" i="32"/>
  <c r="FD202" i="32" s="1"/>
  <c r="FE202" i="32" s="1"/>
  <c r="FF202" i="32" s="1"/>
  <c r="FG202" i="32" s="1"/>
  <c r="FJ201" i="32"/>
  <c r="LP136" i="32"/>
  <c r="LY136" i="32"/>
  <c r="KE135" i="32"/>
  <c r="DR202" i="32"/>
  <c r="DK202" i="32" s="1"/>
  <c r="DL202" i="32" s="1"/>
  <c r="DM202" i="32" s="1"/>
  <c r="DN202" i="32" s="1"/>
  <c r="DQ201" i="32"/>
  <c r="DS201" i="32"/>
  <c r="FO201" i="32"/>
  <c r="KT135" i="32"/>
  <c r="AR202" i="32"/>
  <c r="AS202" i="32" s="1"/>
  <c r="AT202" i="32"/>
  <c r="AW203" i="32"/>
  <c r="AM203" i="32" s="1"/>
  <c r="AX202" i="32"/>
  <c r="AZ202" i="32"/>
  <c r="CC201" i="32"/>
  <c r="EZ201" i="32"/>
  <c r="IV201" i="32"/>
  <c r="IW202" i="32"/>
  <c r="IP202" i="32" s="1"/>
  <c r="IQ202" i="32" s="1"/>
  <c r="IR202" i="32" s="1"/>
  <c r="IS202" i="32" s="1"/>
  <c r="LJ136" i="32"/>
  <c r="LA136" i="32"/>
  <c r="JW136" i="32"/>
  <c r="KF136" i="32"/>
  <c r="CN202" i="32"/>
  <c r="CG202" i="32" s="1"/>
  <c r="CH202" i="32" s="1"/>
  <c r="CI202" i="32" s="1"/>
  <c r="CJ202" i="32" s="1"/>
  <c r="CM201" i="32"/>
  <c r="CO201" i="32"/>
  <c r="HR201" i="32"/>
  <c r="HS202" i="32"/>
  <c r="HL202" i="32" s="1"/>
  <c r="HM202" i="32" s="1"/>
  <c r="HN202" i="32" s="1"/>
  <c r="HO202" i="32" s="1"/>
  <c r="HT201" i="32"/>
  <c r="BM202" i="32"/>
  <c r="BG202" i="32"/>
  <c r="BH202" i="32" s="1"/>
  <c r="BJ203" i="32" s="1"/>
  <c r="BO202" i="32"/>
  <c r="BI202" i="32"/>
  <c r="BL203" i="32"/>
  <c r="BB203" i="32" s="1"/>
  <c r="KL136" i="32"/>
  <c r="KU136" i="32"/>
  <c r="DC202" i="32"/>
  <c r="CV202" i="32" s="1"/>
  <c r="CW202" i="32" s="1"/>
  <c r="CX202" i="32" s="1"/>
  <c r="CY202" i="32" s="1"/>
  <c r="DB201" i="32"/>
  <c r="DD201" i="32"/>
  <c r="LI135" i="32"/>
  <c r="IG201" i="32"/>
  <c r="IH202" i="32"/>
  <c r="IA202" i="32" s="1"/>
  <c r="IB202" i="32" s="1"/>
  <c r="IC202" i="32" s="1"/>
  <c r="ID202" i="32" s="1"/>
  <c r="II201" i="32"/>
  <c r="EF201" i="32"/>
  <c r="EG202" i="32"/>
  <c r="DZ202" i="32" s="1"/>
  <c r="EA202" i="32" s="1"/>
  <c r="EB202" i="32" s="1"/>
  <c r="EC202" i="32" s="1"/>
  <c r="JO136" i="32"/>
  <c r="JN137" i="32"/>
  <c r="JD137" i="32" s="1"/>
  <c r="JI136" i="32"/>
  <c r="JJ136" i="32" s="1"/>
  <c r="NO62" i="33" l="1"/>
  <c r="AA62" i="33" s="1"/>
  <c r="AW62" i="33" s="1"/>
  <c r="BS62" i="33" s="1"/>
  <c r="CO62" i="33" s="1"/>
  <c r="BO62" i="33"/>
  <c r="CK62" i="33" s="1"/>
  <c r="DG62" i="33" s="1"/>
  <c r="EY62" i="33" s="1"/>
  <c r="DQ61" i="33"/>
  <c r="FI61" i="33" s="1"/>
  <c r="MY61" i="33" s="1"/>
  <c r="EJ61" i="33"/>
  <c r="QY61" i="33"/>
  <c r="NS61" i="33"/>
  <c r="IQ61" i="33" s="1"/>
  <c r="OO60" i="33"/>
  <c r="GK62" i="33"/>
  <c r="ND61" i="33"/>
  <c r="NA61" i="33"/>
  <c r="ML62" i="33"/>
  <c r="MP61" i="33"/>
  <c r="MQ61" i="33"/>
  <c r="JZ60" i="33"/>
  <c r="RC60" i="33"/>
  <c r="GB61" i="33"/>
  <c r="ON61" i="33" s="1"/>
  <c r="KH61" i="33"/>
  <c r="FS61" i="33"/>
  <c r="JY61" i="33"/>
  <c r="JR62" i="33"/>
  <c r="JP62" i="33"/>
  <c r="JH61" i="33"/>
  <c r="FT60" i="33"/>
  <c r="OF60" i="33" s="1"/>
  <c r="IR61" i="33"/>
  <c r="AF61" i="33"/>
  <c r="BB61" i="33" s="1"/>
  <c r="BX61" i="33" s="1"/>
  <c r="CT61" i="33" s="1"/>
  <c r="GS61" i="33"/>
  <c r="LU62" i="33" s="1"/>
  <c r="HF61" i="33"/>
  <c r="MH62" i="33" s="1"/>
  <c r="GN62" i="33"/>
  <c r="LP63" i="33" s="1"/>
  <c r="HC61" i="33"/>
  <c r="ME62" i="33" s="1"/>
  <c r="GR61" i="33"/>
  <c r="LT62" i="33" s="1"/>
  <c r="DR62" i="33"/>
  <c r="FJ62" i="33" s="1"/>
  <c r="DT62" i="33"/>
  <c r="FL62" i="33" s="1"/>
  <c r="DJ61" i="33"/>
  <c r="FB61" i="33" s="1"/>
  <c r="CY61" i="33"/>
  <c r="CQ61" i="33"/>
  <c r="CP61" i="33"/>
  <c r="NJ61" i="33"/>
  <c r="ED202" i="32"/>
  <c r="EE202" i="32" s="1"/>
  <c r="EJ202" i="32"/>
  <c r="EI203" i="32"/>
  <c r="DY203" i="32" s="1"/>
  <c r="EL202" i="32"/>
  <c r="IK202" i="32"/>
  <c r="IJ203" i="32"/>
  <c r="HZ203" i="32" s="1"/>
  <c r="IE202" i="32"/>
  <c r="IF202" i="32" s="1"/>
  <c r="II202" i="32" s="1"/>
  <c r="IM202" i="32"/>
  <c r="DE203" i="32"/>
  <c r="CU203" i="32" s="1"/>
  <c r="DH202" i="32"/>
  <c r="CZ202" i="32"/>
  <c r="DA202" i="32" s="1"/>
  <c r="DD202" i="32" s="1"/>
  <c r="DF202" i="32"/>
  <c r="HX202" i="32"/>
  <c r="HV202" i="32"/>
  <c r="HU203" i="32"/>
  <c r="HK203" i="32" s="1"/>
  <c r="HP202" i="32"/>
  <c r="HQ202" i="32" s="1"/>
  <c r="HT202" i="32" s="1"/>
  <c r="IY203" i="32"/>
  <c r="IO203" i="32" s="1"/>
  <c r="IT202" i="32"/>
  <c r="IU202" i="32" s="1"/>
  <c r="IZ202" i="32"/>
  <c r="JB202" i="32"/>
  <c r="CP203" i="32"/>
  <c r="CF203" i="32" s="1"/>
  <c r="CS202" i="32"/>
  <c r="CQ202" i="32"/>
  <c r="CK202" i="32"/>
  <c r="CL202" i="32" s="1"/>
  <c r="CO202" i="32" s="1"/>
  <c r="JK136" i="32"/>
  <c r="JL137" i="32"/>
  <c r="JE137" i="32" s="1"/>
  <c r="JF137" i="32" s="1"/>
  <c r="JG137" i="32" s="1"/>
  <c r="JM136" i="32"/>
  <c r="DG201" i="32"/>
  <c r="HW201" i="32"/>
  <c r="CR201" i="32"/>
  <c r="JX136" i="32"/>
  <c r="JY136" i="32" s="1"/>
  <c r="KC137" i="32"/>
  <c r="JS137" i="32" s="1"/>
  <c r="KD136" i="32"/>
  <c r="FP202" i="32"/>
  <c r="FN202" i="32"/>
  <c r="FM203" i="32"/>
  <c r="FC203" i="32" s="1"/>
  <c r="FH202" i="32"/>
  <c r="FI202" i="32" s="1"/>
  <c r="HH201" i="32"/>
  <c r="CC202" i="32"/>
  <c r="AU203" i="32"/>
  <c r="AN203" i="32" s="1"/>
  <c r="AO203" i="32" s="1"/>
  <c r="AP203" i="32" s="1"/>
  <c r="AQ203" i="32" s="1"/>
  <c r="AV202" i="32"/>
  <c r="GS201" i="32"/>
  <c r="AI58" i="32"/>
  <c r="BK202" i="32"/>
  <c r="IL201" i="32"/>
  <c r="FW202" i="32"/>
  <c r="FX202" i="32" s="1"/>
  <c r="GE202" i="32"/>
  <c r="GB203" i="32"/>
  <c r="FR203" i="32" s="1"/>
  <c r="GC202" i="32"/>
  <c r="KR137" i="32"/>
  <c r="KH137" i="32" s="1"/>
  <c r="KM136" i="32"/>
  <c r="KN136" i="32" s="1"/>
  <c r="KS136" i="32"/>
  <c r="BC203" i="32"/>
  <c r="BD203" i="32" s="1"/>
  <c r="BE203" i="32" s="1"/>
  <c r="BF203" i="32" s="1"/>
  <c r="FA202" i="32"/>
  <c r="EX203" i="32"/>
  <c r="EN203" i="32" s="1"/>
  <c r="ES202" i="32"/>
  <c r="ET202" i="32" s="1"/>
  <c r="EY202" i="32"/>
  <c r="GR202" i="32"/>
  <c r="GL202" i="32"/>
  <c r="GM202" i="32" s="1"/>
  <c r="GT202" i="32"/>
  <c r="GQ203" i="32"/>
  <c r="GG203" i="32" s="1"/>
  <c r="HF203" i="32"/>
  <c r="GV203" i="32" s="1"/>
  <c r="HA202" i="32"/>
  <c r="HB202" i="32" s="1"/>
  <c r="HE202" i="32" s="1"/>
  <c r="HI202" i="32"/>
  <c r="HG202" i="32"/>
  <c r="LV137" i="32"/>
  <c r="LL137" i="32" s="1"/>
  <c r="LW136" i="32"/>
  <c r="LQ136" i="32"/>
  <c r="LR136" i="32" s="1"/>
  <c r="DO202" i="32"/>
  <c r="DP202" i="32" s="1"/>
  <c r="DS202" i="32" s="1"/>
  <c r="DW202" i="32"/>
  <c r="DU202" i="32"/>
  <c r="DT203" i="32"/>
  <c r="DJ203" i="32" s="1"/>
  <c r="LB136" i="32"/>
  <c r="LC136" i="32" s="1"/>
  <c r="LH136" i="32"/>
  <c r="LG137" i="32"/>
  <c r="KW137" i="32" s="1"/>
  <c r="DV201" i="32"/>
  <c r="BX202" i="32"/>
  <c r="BY203" i="32"/>
  <c r="BR203" i="32" s="1"/>
  <c r="BS203" i="32" s="1"/>
  <c r="BT203" i="32" s="1"/>
  <c r="BU203" i="32" s="1"/>
  <c r="IM62" i="33" l="1"/>
  <c r="JE62" i="33"/>
  <c r="HA61" i="33"/>
  <c r="QI61" i="33" s="1"/>
  <c r="PM61" i="33" s="1"/>
  <c r="AE61" i="33"/>
  <c r="BA61" i="33" s="1"/>
  <c r="BW61" i="33" s="1"/>
  <c r="CS61" i="33" s="1"/>
  <c r="RK62" i="33"/>
  <c r="OW62" i="33"/>
  <c r="QS61" i="33"/>
  <c r="OE61" i="33"/>
  <c r="OA63" i="33"/>
  <c r="MZ62" i="33"/>
  <c r="MO62" i="33"/>
  <c r="NB62" i="33"/>
  <c r="MR61" i="33"/>
  <c r="NI62" i="33"/>
  <c r="RB61" i="33"/>
  <c r="JI62" i="33"/>
  <c r="JN61" i="33"/>
  <c r="JS61" i="33"/>
  <c r="JJ61" i="33"/>
  <c r="JK61" i="33"/>
  <c r="HO61" i="33"/>
  <c r="QT60" i="33"/>
  <c r="HN61" i="33"/>
  <c r="IB61" i="33"/>
  <c r="GT61" i="33"/>
  <c r="LV62" i="33" s="1"/>
  <c r="QN61" i="33"/>
  <c r="PR61" i="33" s="1"/>
  <c r="PZ61" i="33"/>
  <c r="PD61" i="33" s="1"/>
  <c r="QA61" i="33"/>
  <c r="PE61" i="33" s="1"/>
  <c r="PV62" i="33"/>
  <c r="OZ62" i="33" s="1"/>
  <c r="HJ62" i="33"/>
  <c r="HB62" i="33"/>
  <c r="MD63" i="33" s="1"/>
  <c r="HD62" i="33"/>
  <c r="MF63" i="33" s="1"/>
  <c r="HY61" i="33"/>
  <c r="QK61" i="33"/>
  <c r="PO61" i="33" s="1"/>
  <c r="GQ62" i="33"/>
  <c r="HM62" i="33" s="1"/>
  <c r="DL61" i="33"/>
  <c r="FD61" i="33" s="1"/>
  <c r="DU61" i="33"/>
  <c r="FM61" i="33" s="1"/>
  <c r="DM61" i="33"/>
  <c r="FE61" i="33" s="1"/>
  <c r="DP61" i="33"/>
  <c r="FH61" i="33" s="1"/>
  <c r="DK62" i="33"/>
  <c r="FC62" i="33" s="1"/>
  <c r="NR62" i="33"/>
  <c r="IH61" i="33"/>
  <c r="V61" i="33"/>
  <c r="HH202" i="32"/>
  <c r="CA204" i="32"/>
  <c r="BQ204" i="32" s="1"/>
  <c r="CB203" i="32"/>
  <c r="BV203" i="32"/>
  <c r="BW203" i="32" s="1"/>
  <c r="CD203" i="32"/>
  <c r="DR203" i="32"/>
  <c r="DK203" i="32" s="1"/>
  <c r="DL203" i="32" s="1"/>
  <c r="DM203" i="32" s="1"/>
  <c r="DN203" i="32" s="1"/>
  <c r="DQ202" i="32"/>
  <c r="LS136" i="32"/>
  <c r="LT137" i="32"/>
  <c r="LM137" i="32" s="1"/>
  <c r="LN137" i="32" s="1"/>
  <c r="LO137" i="32" s="1"/>
  <c r="LU136" i="32"/>
  <c r="KP137" i="32"/>
  <c r="KI137" i="32" s="1"/>
  <c r="KJ137" i="32" s="1"/>
  <c r="KK137" i="32" s="1"/>
  <c r="KO136" i="32"/>
  <c r="KQ136" i="32"/>
  <c r="IL202" i="32"/>
  <c r="AD58" i="32"/>
  <c r="AG59" i="32"/>
  <c r="JH137" i="32"/>
  <c r="JQ137" i="32"/>
  <c r="JZ136" i="32"/>
  <c r="KA137" i="32"/>
  <c r="JT137" i="32" s="1"/>
  <c r="JU137" i="32" s="1"/>
  <c r="JV137" i="32" s="1"/>
  <c r="KB136" i="32"/>
  <c r="HW202" i="32"/>
  <c r="IV202" i="32"/>
  <c r="IW203" i="32"/>
  <c r="IP203" i="32" s="1"/>
  <c r="IQ203" i="32" s="1"/>
  <c r="IR203" i="32" s="1"/>
  <c r="IS203" i="32" s="1"/>
  <c r="IX202" i="32"/>
  <c r="DV202" i="32"/>
  <c r="BI203" i="32"/>
  <c r="BM203" i="32"/>
  <c r="BL204" i="32"/>
  <c r="BB204" i="32" s="1"/>
  <c r="BG203" i="32"/>
  <c r="BH203" i="32" s="1"/>
  <c r="BJ204" i="32" s="1"/>
  <c r="BO203" i="32"/>
  <c r="FZ203" i="32"/>
  <c r="FS203" i="32" s="1"/>
  <c r="FT203" i="32" s="1"/>
  <c r="FU203" i="32" s="1"/>
  <c r="FV203" i="32" s="1"/>
  <c r="FY202" i="32"/>
  <c r="GA202" i="32"/>
  <c r="IG202" i="32"/>
  <c r="IH203" i="32"/>
  <c r="IA203" i="32" s="1"/>
  <c r="IB203" i="32" s="1"/>
  <c r="IC203" i="32" s="1"/>
  <c r="ID203" i="32" s="1"/>
  <c r="LD136" i="32"/>
  <c r="LE137" i="32"/>
  <c r="KX137" i="32" s="1"/>
  <c r="KY137" i="32" s="1"/>
  <c r="KZ137" i="32" s="1"/>
  <c r="LF136" i="32"/>
  <c r="AY202" i="32"/>
  <c r="FJ202" i="32"/>
  <c r="FK203" i="32"/>
  <c r="FD203" i="32" s="1"/>
  <c r="FE203" i="32" s="1"/>
  <c r="FF203" i="32" s="1"/>
  <c r="FG203" i="32" s="1"/>
  <c r="FL202" i="32"/>
  <c r="CR202" i="32"/>
  <c r="DG202" i="32"/>
  <c r="JP136" i="32"/>
  <c r="CM202" i="32"/>
  <c r="CN203" i="32"/>
  <c r="CG203" i="32" s="1"/>
  <c r="CH203" i="32" s="1"/>
  <c r="CI203" i="32" s="1"/>
  <c r="CJ203" i="32" s="1"/>
  <c r="HS203" i="32"/>
  <c r="HL203" i="32" s="1"/>
  <c r="HM203" i="32" s="1"/>
  <c r="HN203" i="32" s="1"/>
  <c r="HO203" i="32" s="1"/>
  <c r="HR202" i="32"/>
  <c r="AZ203" i="32"/>
  <c r="AW204" i="32"/>
  <c r="AM204" i="32" s="1"/>
  <c r="AX203" i="32"/>
  <c r="AR203" i="32"/>
  <c r="AS203" i="32" s="1"/>
  <c r="AU204" i="32" s="1"/>
  <c r="AT203" i="32"/>
  <c r="HD203" i="32"/>
  <c r="GW203" i="32" s="1"/>
  <c r="GX203" i="32" s="1"/>
  <c r="GY203" i="32" s="1"/>
  <c r="GZ203" i="32" s="1"/>
  <c r="HC202" i="32"/>
  <c r="GN202" i="32"/>
  <c r="GO203" i="32"/>
  <c r="GH203" i="32" s="1"/>
  <c r="GI203" i="32" s="1"/>
  <c r="GJ203" i="32" s="1"/>
  <c r="GK203" i="32" s="1"/>
  <c r="EV203" i="32"/>
  <c r="EO203" i="32" s="1"/>
  <c r="EP203" i="32" s="1"/>
  <c r="EQ203" i="32" s="1"/>
  <c r="ER203" i="32" s="1"/>
  <c r="EU202" i="32"/>
  <c r="EW202" i="32"/>
  <c r="BN202" i="32"/>
  <c r="GP202" i="32"/>
  <c r="DC203" i="32"/>
  <c r="CV203" i="32" s="1"/>
  <c r="CW203" i="32" s="1"/>
  <c r="CX203" i="32" s="1"/>
  <c r="CY203" i="32" s="1"/>
  <c r="DB202" i="32"/>
  <c r="EF202" i="32"/>
  <c r="EG203" i="32"/>
  <c r="DZ203" i="32" s="1"/>
  <c r="EA203" i="32" s="1"/>
  <c r="EB203" i="32" s="1"/>
  <c r="EC203" i="32" s="1"/>
  <c r="EH202" i="32"/>
  <c r="HW61" i="33" l="1"/>
  <c r="MC62" i="33"/>
  <c r="EE61" i="33"/>
  <c r="U62" i="33"/>
  <c r="AQ62" i="33" s="1"/>
  <c r="BM62" i="33" s="1"/>
  <c r="ED61" i="33"/>
  <c r="AM63" i="33"/>
  <c r="BI63" i="33" s="1"/>
  <c r="CE63" i="33" s="1"/>
  <c r="EO61" i="33"/>
  <c r="ER61" i="33"/>
  <c r="EM61" i="33"/>
  <c r="DZ62" i="33"/>
  <c r="IY63" i="33"/>
  <c r="LL61" i="33"/>
  <c r="KP61" i="33" s="1"/>
  <c r="NC61" i="33"/>
  <c r="MS62" i="33"/>
  <c r="MT61" i="33"/>
  <c r="MU61" i="33"/>
  <c r="MX61" i="33"/>
  <c r="IG62" i="33"/>
  <c r="JM61" i="33"/>
  <c r="KY61" i="33"/>
  <c r="QL62" i="33"/>
  <c r="PP62" i="33" s="1"/>
  <c r="HZ62" i="33"/>
  <c r="QB61" i="33"/>
  <c r="PF61" i="33" s="1"/>
  <c r="HP61" i="33"/>
  <c r="KT62" i="33"/>
  <c r="PY62" i="33"/>
  <c r="PC62" i="33" s="1"/>
  <c r="KX61" i="33"/>
  <c r="HX62" i="33"/>
  <c r="QJ62" i="33"/>
  <c r="PN62" i="33" s="1"/>
  <c r="LS63" i="33"/>
  <c r="GV61" i="33"/>
  <c r="LX62" i="33" s="1"/>
  <c r="HE61" i="33"/>
  <c r="MG62" i="33" s="1"/>
  <c r="LI61" i="33"/>
  <c r="GW61" i="33"/>
  <c r="QE61" i="33" s="1"/>
  <c r="PI61" i="33" s="1"/>
  <c r="GU62" i="33"/>
  <c r="LW63" i="33" s="1"/>
  <c r="DO61" i="33"/>
  <c r="FG61" i="33" s="1"/>
  <c r="GZ61" i="33"/>
  <c r="QH61" i="33" s="1"/>
  <c r="PL61" i="33" s="1"/>
  <c r="AD62" i="33"/>
  <c r="IP62" i="33"/>
  <c r="AR61" i="33"/>
  <c r="BN61" i="33" s="1"/>
  <c r="BK203" i="32"/>
  <c r="BN203" i="32" s="1"/>
  <c r="ED203" i="32"/>
  <c r="EE203" i="32" s="1"/>
  <c r="EH203" i="32" s="1"/>
  <c r="EI204" i="32"/>
  <c r="DY204" i="32" s="1"/>
  <c r="EJ203" i="32"/>
  <c r="EL203" i="32"/>
  <c r="EY203" i="32"/>
  <c r="ES203" i="32"/>
  <c r="ET203" i="32" s="1"/>
  <c r="EW203" i="32" s="1"/>
  <c r="EX204" i="32"/>
  <c r="EN204" i="32" s="1"/>
  <c r="FA203" i="32"/>
  <c r="HA203" i="32"/>
  <c r="HB203" i="32" s="1"/>
  <c r="HF204" i="32"/>
  <c r="GV204" i="32" s="1"/>
  <c r="HI203" i="32"/>
  <c r="HG203" i="32"/>
  <c r="LA137" i="32"/>
  <c r="LJ137" i="32"/>
  <c r="DH203" i="32"/>
  <c r="CZ203" i="32"/>
  <c r="DA203" i="32" s="1"/>
  <c r="DE204" i="32"/>
  <c r="CU204" i="32" s="1"/>
  <c r="DF203" i="32"/>
  <c r="GR203" i="32"/>
  <c r="GL203" i="32"/>
  <c r="GM203" i="32" s="1"/>
  <c r="GP203" i="32" s="1"/>
  <c r="GT203" i="32"/>
  <c r="GQ204" i="32"/>
  <c r="GG204" i="32" s="1"/>
  <c r="CK203" i="32"/>
  <c r="CL203" i="32" s="1"/>
  <c r="CS203" i="32"/>
  <c r="CP204" i="32"/>
  <c r="CF204" i="32" s="1"/>
  <c r="CQ203" i="32"/>
  <c r="HV203" i="32"/>
  <c r="HP203" i="32"/>
  <c r="HQ203" i="32" s="1"/>
  <c r="HU204" i="32"/>
  <c r="HK204" i="32" s="1"/>
  <c r="HX203" i="32"/>
  <c r="GC203" i="32"/>
  <c r="GB204" i="32"/>
  <c r="FR204" i="32" s="1"/>
  <c r="GE203" i="32"/>
  <c r="FW203" i="32"/>
  <c r="FX203" i="32" s="1"/>
  <c r="GA203" i="32" s="1"/>
  <c r="KF137" i="32"/>
  <c r="JW137" i="32"/>
  <c r="EZ202" i="32"/>
  <c r="AN204" i="32"/>
  <c r="AO204" i="32" s="1"/>
  <c r="AP204" i="32" s="1"/>
  <c r="AQ204" i="32" s="1"/>
  <c r="AU2" i="32"/>
  <c r="F42" i="32" s="1"/>
  <c r="AV203" i="32"/>
  <c r="LI136" i="32"/>
  <c r="GD202" i="32"/>
  <c r="KE136" i="32"/>
  <c r="EK202" i="32"/>
  <c r="FP203" i="32"/>
  <c r="FH203" i="32"/>
  <c r="FI203" i="32" s="1"/>
  <c r="FL203" i="32" s="1"/>
  <c r="FN203" i="32"/>
  <c r="FM204" i="32"/>
  <c r="FC204" i="32" s="1"/>
  <c r="JB203" i="32"/>
  <c r="IY204" i="32"/>
  <c r="IO204" i="32" s="1"/>
  <c r="IT203" i="32"/>
  <c r="IU203" i="32" s="1"/>
  <c r="IX203" i="32" s="1"/>
  <c r="IZ203" i="32"/>
  <c r="BC204" i="32"/>
  <c r="BD204" i="32" s="1"/>
  <c r="BE204" i="32" s="1"/>
  <c r="BF204" i="32" s="1"/>
  <c r="BJ2" i="32"/>
  <c r="G42" i="32" s="1"/>
  <c r="DO203" i="32"/>
  <c r="DP203" i="32" s="1"/>
  <c r="DW203" i="32"/>
  <c r="DT204" i="32"/>
  <c r="DJ204" i="32" s="1"/>
  <c r="DU203" i="32"/>
  <c r="JN138" i="32"/>
  <c r="JD138" i="32" s="1"/>
  <c r="JO137" i="32"/>
  <c r="JI137" i="32"/>
  <c r="JJ137" i="32" s="1"/>
  <c r="LG61" i="33"/>
  <c r="LX136" i="32"/>
  <c r="GS202" i="32"/>
  <c r="FO202" i="32"/>
  <c r="LY137" i="32"/>
  <c r="LP137" i="32"/>
  <c r="JA202" i="32"/>
  <c r="S59" i="32"/>
  <c r="T59" i="32" s="1"/>
  <c r="U59" i="32" s="1"/>
  <c r="V59" i="32" s="1"/>
  <c r="AA59" i="32"/>
  <c r="KT136" i="32"/>
  <c r="IM203" i="32"/>
  <c r="IE203" i="32"/>
  <c r="IF203" i="32" s="1"/>
  <c r="IK203" i="32"/>
  <c r="IJ204" i="32"/>
  <c r="HZ204" i="32" s="1"/>
  <c r="KL137" i="32"/>
  <c r="KU137" i="32"/>
  <c r="BX203" i="32"/>
  <c r="BY204" i="32"/>
  <c r="BZ203" i="32"/>
  <c r="EL61" i="33" l="1"/>
  <c r="EN62" i="33"/>
  <c r="EP62" i="33"/>
  <c r="EF61" i="33"/>
  <c r="EI61" i="33"/>
  <c r="EC62" i="33"/>
  <c r="GJ61" i="33"/>
  <c r="NZ62" i="33" s="1"/>
  <c r="KB61" i="33"/>
  <c r="KM61" i="33"/>
  <c r="JX62" i="33"/>
  <c r="MW61" i="33"/>
  <c r="LJ62" i="33"/>
  <c r="GE61" i="33"/>
  <c r="KK61" i="33"/>
  <c r="FW61" i="33"/>
  <c r="KC61" i="33"/>
  <c r="FV61" i="33"/>
  <c r="OH61" i="33" s="1"/>
  <c r="GG61" i="33"/>
  <c r="FR62" i="33"/>
  <c r="KW62" i="33"/>
  <c r="KZ61" i="33"/>
  <c r="LH62" i="33"/>
  <c r="HR61" i="33"/>
  <c r="QD61" i="33"/>
  <c r="PH61" i="33" s="1"/>
  <c r="IA61" i="33"/>
  <c r="MB62" i="33"/>
  <c r="QC62" i="33"/>
  <c r="PG62" i="33" s="1"/>
  <c r="HQ62" i="33"/>
  <c r="HV61" i="33"/>
  <c r="QM61" i="33"/>
  <c r="PQ61" i="33" s="1"/>
  <c r="LY62" i="33"/>
  <c r="HS61" i="33"/>
  <c r="GY61" i="33"/>
  <c r="QG61" i="33" s="1"/>
  <c r="PK61" i="33" s="1"/>
  <c r="CJ61" i="33"/>
  <c r="CI62" i="33"/>
  <c r="DA63" i="33"/>
  <c r="LC61" i="33"/>
  <c r="AZ62" i="33"/>
  <c r="BV62" i="33" s="1"/>
  <c r="LW137" i="32"/>
  <c r="LQ137" i="32"/>
  <c r="LR137" i="32" s="1"/>
  <c r="LV138" i="32"/>
  <c r="LL138" i="32" s="1"/>
  <c r="AR204" i="32"/>
  <c r="AS204" i="32" s="1"/>
  <c r="AU205" i="32" s="1"/>
  <c r="AT204" i="32"/>
  <c r="AZ204" i="32"/>
  <c r="AX204" i="32"/>
  <c r="BR204" i="32"/>
  <c r="BS204" i="32" s="1"/>
  <c r="BT204" i="32" s="1"/>
  <c r="BU204" i="32" s="1"/>
  <c r="BY2" i="32"/>
  <c r="H42" i="32" s="1"/>
  <c r="IG203" i="32"/>
  <c r="IH204" i="32"/>
  <c r="II203" i="32"/>
  <c r="JK137" i="32"/>
  <c r="JL138" i="32"/>
  <c r="JE138" i="32" s="1"/>
  <c r="JF138" i="32" s="1"/>
  <c r="JG138" i="32" s="1"/>
  <c r="JM137" i="32"/>
  <c r="FK204" i="32"/>
  <c r="FJ203" i="32"/>
  <c r="AY203" i="32"/>
  <c r="KC138" i="32"/>
  <c r="JS138" i="32" s="1"/>
  <c r="KD137" i="32"/>
  <c r="JX137" i="32"/>
  <c r="JY137" i="32" s="1"/>
  <c r="GD203" i="32"/>
  <c r="LG138" i="32"/>
  <c r="KW138" i="32" s="1"/>
  <c r="LB137" i="32"/>
  <c r="LC137" i="32" s="1"/>
  <c r="LH137" i="32"/>
  <c r="JA203" i="32"/>
  <c r="BO204" i="32"/>
  <c r="BM204" i="32"/>
  <c r="BI204" i="32"/>
  <c r="BG204" i="32"/>
  <c r="BH204" i="32" s="1"/>
  <c r="FO203" i="32"/>
  <c r="GS203" i="32"/>
  <c r="DQ203" i="32"/>
  <c r="DR204" i="32"/>
  <c r="DS203" i="32"/>
  <c r="IV203" i="32"/>
  <c r="IW204" i="32"/>
  <c r="EZ203" i="32"/>
  <c r="FZ204" i="32"/>
  <c r="FY203" i="32"/>
  <c r="HS204" i="32"/>
  <c r="HR203" i="32"/>
  <c r="HT203" i="32"/>
  <c r="GN203" i="32"/>
  <c r="GO204" i="32"/>
  <c r="DB203" i="32"/>
  <c r="DC204" i="32"/>
  <c r="DD203" i="32"/>
  <c r="EV204" i="32"/>
  <c r="EU203" i="32"/>
  <c r="CC203" i="32"/>
  <c r="AB59" i="32"/>
  <c r="W59" i="32"/>
  <c r="KM137" i="32"/>
  <c r="KN137" i="32" s="1"/>
  <c r="KR138" i="32"/>
  <c r="KH138" i="32" s="1"/>
  <c r="KS137" i="32"/>
  <c r="EK203" i="32"/>
  <c r="LF61" i="33"/>
  <c r="CN204" i="32"/>
  <c r="CM203" i="32"/>
  <c r="CO203" i="32"/>
  <c r="HD204" i="32"/>
  <c r="HC203" i="32"/>
  <c r="HE203" i="32"/>
  <c r="EG204" i="32"/>
  <c r="EF203" i="32"/>
  <c r="EK61" i="33" l="1"/>
  <c r="EH61" i="33"/>
  <c r="IX62" i="33"/>
  <c r="EG62" i="33"/>
  <c r="EQ61" i="33"/>
  <c r="RE61" i="33"/>
  <c r="OQ61" i="33"/>
  <c r="NH63" i="33"/>
  <c r="OD62" i="33"/>
  <c r="RG61" i="33"/>
  <c r="OS61" i="33"/>
  <c r="NM62" i="33"/>
  <c r="OI61" i="33"/>
  <c r="RJ61" i="33"/>
  <c r="OV61" i="33"/>
  <c r="KL62" i="33"/>
  <c r="KN62" i="33"/>
  <c r="KD61" i="33"/>
  <c r="KA62" i="33"/>
  <c r="AL62" i="33"/>
  <c r="BH62" i="33" s="1"/>
  <c r="CD62" i="33" s="1"/>
  <c r="GH62" i="33"/>
  <c r="OT62" i="33" s="1"/>
  <c r="GD61" i="33"/>
  <c r="KJ61" i="33"/>
  <c r="QW61" i="33"/>
  <c r="GA61" i="33"/>
  <c r="KG61" i="33"/>
  <c r="JU63" i="33"/>
  <c r="JC62" i="33"/>
  <c r="NL62" i="33"/>
  <c r="NW62" i="33"/>
  <c r="QV61" i="33"/>
  <c r="DF61" i="33"/>
  <c r="EX61" i="33" s="1"/>
  <c r="JD61" i="33"/>
  <c r="GF62" i="33"/>
  <c r="OR62" i="33" s="1"/>
  <c r="QR62" i="33"/>
  <c r="FX61" i="33"/>
  <c r="OJ61" i="33" s="1"/>
  <c r="FU62" i="33"/>
  <c r="LB61" i="33"/>
  <c r="LA62" i="33"/>
  <c r="HU61" i="33"/>
  <c r="MA62" i="33"/>
  <c r="LK61" i="33"/>
  <c r="DW63" i="33"/>
  <c r="FO63" i="33" s="1"/>
  <c r="DE62" i="33"/>
  <c r="EW62" i="33" s="1"/>
  <c r="CR62" i="33"/>
  <c r="NU62" i="33"/>
  <c r="AT2" i="32"/>
  <c r="F37" i="32" s="1"/>
  <c r="AV204" i="32"/>
  <c r="AY204" i="32" s="1"/>
  <c r="CR203" i="32"/>
  <c r="EO204" i="32"/>
  <c r="EP204" i="32" s="1"/>
  <c r="EQ204" i="32" s="1"/>
  <c r="ER204" i="32" s="1"/>
  <c r="EV2" i="32"/>
  <c r="M42" i="32" s="1"/>
  <c r="JZ137" i="32"/>
  <c r="KA138" i="32"/>
  <c r="JT138" i="32" s="1"/>
  <c r="JU138" i="32" s="1"/>
  <c r="JV138" i="32" s="1"/>
  <c r="KB137" i="32"/>
  <c r="FD204" i="32"/>
  <c r="FE204" i="32" s="1"/>
  <c r="FF204" i="32" s="1"/>
  <c r="FG204" i="32" s="1"/>
  <c r="FK2" i="32"/>
  <c r="N42" i="32" s="1"/>
  <c r="DZ204" i="32"/>
  <c r="EA204" i="32" s="1"/>
  <c r="EB204" i="32" s="1"/>
  <c r="EC204" i="32" s="1"/>
  <c r="EG2" i="32"/>
  <c r="L42" i="32" s="1"/>
  <c r="KO137" i="32"/>
  <c r="KP138" i="32"/>
  <c r="KI138" i="32" s="1"/>
  <c r="KJ138" i="32" s="1"/>
  <c r="KK138" i="32" s="1"/>
  <c r="KQ137" i="32"/>
  <c r="GH204" i="32"/>
  <c r="GI204" i="32" s="1"/>
  <c r="GJ204" i="32" s="1"/>
  <c r="GK204" i="32" s="1"/>
  <c r="GO2" i="32"/>
  <c r="F58" i="32" s="1"/>
  <c r="HL204" i="32"/>
  <c r="HM204" i="32" s="1"/>
  <c r="HN204" i="32" s="1"/>
  <c r="HO204" i="32" s="1"/>
  <c r="HS2" i="32"/>
  <c r="H58" i="32" s="1"/>
  <c r="JQ138" i="32"/>
  <c r="JH138" i="32"/>
  <c r="BJ205" i="32"/>
  <c r="BI2" i="32" s="1"/>
  <c r="G37" i="32" s="1"/>
  <c r="BK204" i="32"/>
  <c r="BN204" i="32" s="1"/>
  <c r="LD137" i="32"/>
  <c r="LE138" i="32"/>
  <c r="KX138" i="32" s="1"/>
  <c r="KY138" i="32" s="1"/>
  <c r="KZ138" i="32" s="1"/>
  <c r="LF137" i="32"/>
  <c r="IL203" i="32"/>
  <c r="CB204" i="32"/>
  <c r="BV204" i="32"/>
  <c r="BW204" i="32" s="1"/>
  <c r="CD204" i="32"/>
  <c r="AW2" i="32"/>
  <c r="F40" i="32" s="1"/>
  <c r="AX2" i="32"/>
  <c r="F39" i="32" s="1"/>
  <c r="HH203" i="32"/>
  <c r="CG204" i="32"/>
  <c r="CH204" i="32" s="1"/>
  <c r="CI204" i="32" s="1"/>
  <c r="CJ204" i="32" s="1"/>
  <c r="CN2" i="32"/>
  <c r="I42" i="32" s="1"/>
  <c r="AK59" i="32"/>
  <c r="AH59" i="32"/>
  <c r="X59" i="32"/>
  <c r="DG203" i="32"/>
  <c r="DV203" i="32"/>
  <c r="JP137" i="32"/>
  <c r="IA204" i="32"/>
  <c r="IB204" i="32" s="1"/>
  <c r="IC204" i="32" s="1"/>
  <c r="ID204" i="32" s="1"/>
  <c r="IH2" i="32"/>
  <c r="I58" i="32" s="1"/>
  <c r="AZ2" i="32"/>
  <c r="F41" i="32" s="1"/>
  <c r="AY2" i="32"/>
  <c r="LS137" i="32"/>
  <c r="LT138" i="32"/>
  <c r="LM138" i="32" s="1"/>
  <c r="LN138" i="32" s="1"/>
  <c r="LO138" i="32" s="1"/>
  <c r="LU137" i="32"/>
  <c r="CV204" i="32"/>
  <c r="CW204" i="32" s="1"/>
  <c r="CX204" i="32" s="1"/>
  <c r="CY204" i="32" s="1"/>
  <c r="DC2" i="32"/>
  <c r="J42" i="32" s="1"/>
  <c r="HW203" i="32"/>
  <c r="FS204" i="32"/>
  <c r="FT204" i="32" s="1"/>
  <c r="FU204" i="32" s="1"/>
  <c r="FV204" i="32" s="1"/>
  <c r="FZ2" i="32"/>
  <c r="O42" i="32" s="1"/>
  <c r="DK204" i="32"/>
  <c r="DL204" i="32" s="1"/>
  <c r="DM204" i="32" s="1"/>
  <c r="DN204" i="32" s="1"/>
  <c r="DR2" i="32"/>
  <c r="K42" i="32" s="1"/>
  <c r="BM2" i="32"/>
  <c r="G39" i="32" s="1"/>
  <c r="BL2" i="32"/>
  <c r="G40" i="32" s="1"/>
  <c r="LE61" i="33"/>
  <c r="GW204" i="32"/>
  <c r="GX204" i="32" s="1"/>
  <c r="GY204" i="32" s="1"/>
  <c r="GZ204" i="32" s="1"/>
  <c r="HD2" i="32"/>
  <c r="G58" i="32" s="1"/>
  <c r="IP204" i="32"/>
  <c r="IQ204" i="32" s="1"/>
  <c r="IR204" i="32" s="1"/>
  <c r="IS204" i="32" s="1"/>
  <c r="IW2" i="32"/>
  <c r="J58" i="32" s="1"/>
  <c r="BO2" i="32"/>
  <c r="G41" i="32" s="1"/>
  <c r="BN2" i="32"/>
  <c r="AI62" i="33" l="1"/>
  <c r="BE62" i="33" s="1"/>
  <c r="CA62" i="33" s="1"/>
  <c r="IJ62" i="33"/>
  <c r="IK62" i="33"/>
  <c r="T63" i="33"/>
  <c r="AP63" i="33" s="1"/>
  <c r="BL63" i="33" s="1"/>
  <c r="CH63" i="33" s="1"/>
  <c r="Y62" i="33"/>
  <c r="AU62" i="33" s="1"/>
  <c r="BQ62" i="33" s="1"/>
  <c r="RA61" i="33"/>
  <c r="OM61" i="33"/>
  <c r="NK63" i="33"/>
  <c r="OG62" i="33"/>
  <c r="IF63" i="33"/>
  <c r="RD61" i="33"/>
  <c r="OP61" i="33"/>
  <c r="MN61" i="33"/>
  <c r="KF61" i="33"/>
  <c r="NE63" i="33"/>
  <c r="KE62" i="33"/>
  <c r="MM62" i="33"/>
  <c r="NQ62" i="33"/>
  <c r="NV63" i="33"/>
  <c r="NX63" i="33"/>
  <c r="RH62" i="33"/>
  <c r="GI61" i="33"/>
  <c r="KO61" i="33"/>
  <c r="GC61" i="33"/>
  <c r="KI61" i="33"/>
  <c r="IU62" i="33"/>
  <c r="X62" i="33"/>
  <c r="AT62" i="33" s="1"/>
  <c r="BP62" i="33" s="1"/>
  <c r="GP61" i="33"/>
  <c r="HL61" i="33" s="1"/>
  <c r="QX61" i="33"/>
  <c r="NN62" i="33"/>
  <c r="DN62" i="33"/>
  <c r="FF62" i="33" s="1"/>
  <c r="JL62" i="33"/>
  <c r="RF62" i="33"/>
  <c r="FY62" i="33"/>
  <c r="OK62" i="33" s="1"/>
  <c r="FZ61" i="33"/>
  <c r="QU62" i="33"/>
  <c r="HG63" i="33"/>
  <c r="MI64" i="33" s="1"/>
  <c r="GO62" i="33"/>
  <c r="HK62" i="33" s="1"/>
  <c r="CZ62" i="33"/>
  <c r="NT62" i="33"/>
  <c r="AG62" i="33"/>
  <c r="IS62" i="33"/>
  <c r="LP138" i="32"/>
  <c r="LY138" i="32"/>
  <c r="AF59" i="32"/>
  <c r="Y59" i="32"/>
  <c r="BX204" i="32"/>
  <c r="BY205" i="32"/>
  <c r="BZ204" i="32"/>
  <c r="CC204" i="32" s="1"/>
  <c r="CC2" i="32" s="1"/>
  <c r="KT137" i="32"/>
  <c r="FP204" i="32"/>
  <c r="FH204" i="32"/>
  <c r="FI204" i="32" s="1"/>
  <c r="FN204" i="32"/>
  <c r="G36" i="32"/>
  <c r="BK2" i="32"/>
  <c r="G43" i="32" s="1"/>
  <c r="HG204" i="32"/>
  <c r="HA204" i="32"/>
  <c r="HB204" i="32" s="1"/>
  <c r="HI204" i="32"/>
  <c r="FW204" i="32"/>
  <c r="FX204" i="32" s="1"/>
  <c r="GE204" i="32"/>
  <c r="GC204" i="32"/>
  <c r="DH204" i="32"/>
  <c r="CZ204" i="32"/>
  <c r="DA204" i="32" s="1"/>
  <c r="DF204" i="32"/>
  <c r="KF138" i="32"/>
  <c r="JW138" i="32"/>
  <c r="CS204" i="32"/>
  <c r="CK204" i="32"/>
  <c r="CL204" i="32" s="1"/>
  <c r="CQ204" i="32"/>
  <c r="KU138" i="32"/>
  <c r="KL138" i="32"/>
  <c r="CB2" i="32"/>
  <c r="H39" i="32" s="1"/>
  <c r="CA2" i="32"/>
  <c r="H40" i="32" s="1"/>
  <c r="LI137" i="32"/>
  <c r="HV204" i="32"/>
  <c r="HP204" i="32"/>
  <c r="HQ204" i="32" s="1"/>
  <c r="HX204" i="32"/>
  <c r="KE137" i="32"/>
  <c r="ES204" i="32"/>
  <c r="ET204" i="32" s="1"/>
  <c r="EY204" i="32"/>
  <c r="FA204" i="32"/>
  <c r="LX137" i="32"/>
  <c r="IM204" i="32"/>
  <c r="IE204" i="32"/>
  <c r="IF204" i="32" s="1"/>
  <c r="IK204" i="32"/>
  <c r="JN139" i="32"/>
  <c r="JD139" i="32" s="1"/>
  <c r="JI138" i="32"/>
  <c r="JJ138" i="32" s="1"/>
  <c r="JO138" i="32"/>
  <c r="EJ204" i="32"/>
  <c r="EL204" i="32"/>
  <c r="ED204" i="32"/>
  <c r="EE204" i="32" s="1"/>
  <c r="JB204" i="32"/>
  <c r="IT204" i="32"/>
  <c r="IU204" i="32" s="1"/>
  <c r="IZ204" i="32"/>
  <c r="DO204" i="32"/>
  <c r="DP204" i="32" s="1"/>
  <c r="DW204" i="32"/>
  <c r="DU204" i="32"/>
  <c r="F36" i="32"/>
  <c r="AV2" i="32"/>
  <c r="F43" i="32" s="1"/>
  <c r="LA138" i="32"/>
  <c r="LJ138" i="32"/>
  <c r="CD2" i="32"/>
  <c r="H41" i="32" s="1"/>
  <c r="GR204" i="32"/>
  <c r="GL204" i="32"/>
  <c r="GM204" i="32" s="1"/>
  <c r="GT204" i="32"/>
  <c r="AH63" i="33" l="1"/>
  <c r="AC62" i="33"/>
  <c r="II63" i="33"/>
  <c r="W63" i="33"/>
  <c r="AS63" i="33" s="1"/>
  <c r="BO63" i="33" s="1"/>
  <c r="RC61" i="33"/>
  <c r="OO61" i="33"/>
  <c r="NP62" i="33"/>
  <c r="OL61" i="33"/>
  <c r="NY62" i="33"/>
  <c r="OU61" i="33"/>
  <c r="GX62" i="33"/>
  <c r="HT62" i="33" s="1"/>
  <c r="IO62" i="33"/>
  <c r="IT63" i="33"/>
  <c r="IV63" i="33"/>
  <c r="AJ63" i="33"/>
  <c r="BF63" i="33" s="1"/>
  <c r="CB63" i="33" s="1"/>
  <c r="CX63" i="33" s="1"/>
  <c r="RI61" i="33"/>
  <c r="IW62" i="33"/>
  <c r="MV62" i="33"/>
  <c r="JT62" i="33"/>
  <c r="JB63" i="33"/>
  <c r="LR62" i="33"/>
  <c r="PX61" i="33"/>
  <c r="PB61" i="33" s="1"/>
  <c r="QO63" i="33"/>
  <c r="PS63" i="33" s="1"/>
  <c r="IC63" i="33"/>
  <c r="IL62" i="33"/>
  <c r="Z62" i="33"/>
  <c r="AV62" i="33" s="1"/>
  <c r="BR62" i="33" s="1"/>
  <c r="CN62" i="33" s="1"/>
  <c r="NO63" i="33"/>
  <c r="QY62" i="33"/>
  <c r="QZ61" i="33"/>
  <c r="LQ63" i="33"/>
  <c r="PW62" i="33"/>
  <c r="PA62" i="33" s="1"/>
  <c r="DV62" i="33"/>
  <c r="FN62" i="33" s="1"/>
  <c r="DD63" i="33"/>
  <c r="EV63" i="33" s="1"/>
  <c r="CW62" i="33"/>
  <c r="CM62" i="33"/>
  <c r="CL62" i="33"/>
  <c r="BC62" i="33"/>
  <c r="BY62" i="33" s="1"/>
  <c r="AY62" i="33"/>
  <c r="BU62" i="33" s="1"/>
  <c r="AF62" i="33"/>
  <c r="IR62" i="33"/>
  <c r="BD63" i="33"/>
  <c r="BZ63" i="33" s="1"/>
  <c r="NS62" i="33"/>
  <c r="BX2" i="32"/>
  <c r="H37" i="32" s="1"/>
  <c r="GT2" i="32"/>
  <c r="F57" i="32" s="1"/>
  <c r="DT2" i="32"/>
  <c r="K40" i="32" s="1"/>
  <c r="DU2" i="32"/>
  <c r="K39" i="32" s="1"/>
  <c r="DB204" i="32"/>
  <c r="DC205" i="32"/>
  <c r="DD204" i="32"/>
  <c r="DG204" i="32" s="1"/>
  <c r="DG2" i="32" s="1"/>
  <c r="FY204" i="32"/>
  <c r="FZ205" i="32"/>
  <c r="FY2" i="32" s="1"/>
  <c r="O37" i="32" s="1"/>
  <c r="GA204" i="32"/>
  <c r="GD204" i="32" s="1"/>
  <c r="GD2" i="32" s="1"/>
  <c r="HF2" i="32"/>
  <c r="G56" i="32" s="1"/>
  <c r="HG2" i="32"/>
  <c r="G55" i="32" s="1"/>
  <c r="FJ204" i="32"/>
  <c r="FK205" i="32"/>
  <c r="FL204" i="32"/>
  <c r="AE60" i="32"/>
  <c r="Z59" i="32"/>
  <c r="AC59" i="32" s="1"/>
  <c r="AJ59" i="32"/>
  <c r="GN204" i="32"/>
  <c r="GO205" i="32"/>
  <c r="GP204" i="32"/>
  <c r="GS204" i="32" s="1"/>
  <c r="GS2" i="32" s="1"/>
  <c r="IY2" i="32"/>
  <c r="J56" i="32" s="1"/>
  <c r="IZ2" i="32"/>
  <c r="J55" i="32" s="1"/>
  <c r="HU2" i="32"/>
  <c r="H56" i="32" s="1"/>
  <c r="HV2" i="32"/>
  <c r="H55" i="32" s="1"/>
  <c r="CN205" i="32"/>
  <c r="CM204" i="32"/>
  <c r="CO204" i="32"/>
  <c r="CR204" i="32" s="1"/>
  <c r="CR2" i="32" s="1"/>
  <c r="GQ2" i="32"/>
  <c r="F56" i="32" s="1"/>
  <c r="GR2" i="32"/>
  <c r="F55" i="32" s="1"/>
  <c r="LG139" i="32"/>
  <c r="KW139" i="32" s="1"/>
  <c r="LH138" i="32"/>
  <c r="LB138" i="32"/>
  <c r="LC138" i="32" s="1"/>
  <c r="DW2" i="32"/>
  <c r="K41" i="32" s="1"/>
  <c r="IV204" i="32"/>
  <c r="IW205" i="32"/>
  <c r="IX204" i="32"/>
  <c r="JA204" i="32" s="1"/>
  <c r="JA2" i="32" s="1"/>
  <c r="EL2" i="32"/>
  <c r="L41" i="32" s="1"/>
  <c r="IK2" i="32"/>
  <c r="I55" i="32" s="1"/>
  <c r="IJ2" i="32"/>
  <c r="I56" i="32" s="1"/>
  <c r="FA2" i="32"/>
  <c r="M41" i="32" s="1"/>
  <c r="KS138" i="32"/>
  <c r="KR139" i="32"/>
  <c r="KH139" i="32" s="1"/>
  <c r="KM138" i="32"/>
  <c r="KN138" i="32" s="1"/>
  <c r="CS2" i="32"/>
  <c r="I41" i="32" s="1"/>
  <c r="DH2" i="32"/>
  <c r="J41" i="32" s="1"/>
  <c r="FP2" i="32"/>
  <c r="N41" i="32" s="1"/>
  <c r="EF204" i="32"/>
  <c r="EG205" i="32"/>
  <c r="EH204" i="32"/>
  <c r="EK204" i="32" s="1"/>
  <c r="EK2" i="32" s="1"/>
  <c r="JK138" i="32"/>
  <c r="JL139" i="32"/>
  <c r="JE139" i="32" s="1"/>
  <c r="JF139" i="32" s="1"/>
  <c r="JG139" i="32" s="1"/>
  <c r="JM138" i="32"/>
  <c r="H36" i="32"/>
  <c r="BZ2" i="32"/>
  <c r="H43" i="32" s="1"/>
  <c r="DQ204" i="32"/>
  <c r="DR205" i="32"/>
  <c r="DS204" i="32"/>
  <c r="DV204" i="32" s="1"/>
  <c r="DV2" i="32" s="1"/>
  <c r="JB2" i="32"/>
  <c r="J57" i="32" s="1"/>
  <c r="EJ2" i="32"/>
  <c r="L39" i="32" s="1"/>
  <c r="EI2" i="32"/>
  <c r="L40" i="32" s="1"/>
  <c r="IG204" i="32"/>
  <c r="IH205" i="32"/>
  <c r="II204" i="32"/>
  <c r="EY2" i="32"/>
  <c r="M39" i="32" s="1"/>
  <c r="EX2" i="32"/>
  <c r="M40" i="32" s="1"/>
  <c r="HX2" i="32"/>
  <c r="H57" i="32" s="1"/>
  <c r="KC139" i="32"/>
  <c r="JS139" i="32" s="1"/>
  <c r="JX138" i="32"/>
  <c r="JY138" i="32" s="1"/>
  <c r="KD138" i="32"/>
  <c r="GB2" i="32"/>
  <c r="O40" i="32" s="1"/>
  <c r="GC2" i="32"/>
  <c r="O39" i="32" s="1"/>
  <c r="HI2" i="32"/>
  <c r="G57" i="32" s="1"/>
  <c r="IM2" i="32"/>
  <c r="I57" i="32" s="1"/>
  <c r="EU204" i="32"/>
  <c r="EV205" i="32"/>
  <c r="EW204" i="32"/>
  <c r="HS205" i="32"/>
  <c r="HR204" i="32"/>
  <c r="HT204" i="32"/>
  <c r="CP2" i="32"/>
  <c r="I40" i="32" s="1"/>
  <c r="CQ2" i="32"/>
  <c r="I39" i="32" s="1"/>
  <c r="DE2" i="32"/>
  <c r="J40" i="32" s="1"/>
  <c r="DF2" i="32"/>
  <c r="J39" i="32" s="1"/>
  <c r="GE2" i="32"/>
  <c r="O41" i="32" s="1"/>
  <c r="HC204" i="32"/>
  <c r="HD205" i="32"/>
  <c r="HE204" i="32"/>
  <c r="HH204" i="32" s="1"/>
  <c r="HH2" i="32" s="1"/>
  <c r="FN2" i="32"/>
  <c r="N39" i="32" s="1"/>
  <c r="FM2" i="32"/>
  <c r="N40" i="32" s="1"/>
  <c r="LQ138" i="32"/>
  <c r="LR138" i="32" s="1"/>
  <c r="LV139" i="32"/>
  <c r="LL139" i="32" s="1"/>
  <c r="LW138" i="32"/>
  <c r="EB61" i="33" l="1"/>
  <c r="AK62" i="33"/>
  <c r="BG62" i="33" s="1"/>
  <c r="CC62" i="33" s="1"/>
  <c r="EA62" i="33"/>
  <c r="AA63" i="33"/>
  <c r="AW63" i="33" s="1"/>
  <c r="BS63" i="33" s="1"/>
  <c r="ES63" i="33"/>
  <c r="AB62" i="33"/>
  <c r="AX62" i="33" s="1"/>
  <c r="BT62" i="33" s="1"/>
  <c r="IN62" i="33"/>
  <c r="QF62" i="33"/>
  <c r="PJ62" i="33" s="1"/>
  <c r="LZ63" i="33"/>
  <c r="GN63" i="33"/>
  <c r="PV63" i="33" s="1"/>
  <c r="OZ63" i="33" s="1"/>
  <c r="ND62" i="33"/>
  <c r="KU62" i="33"/>
  <c r="KV61" i="33"/>
  <c r="ML63" i="33"/>
  <c r="JR63" i="33"/>
  <c r="JF62" i="33"/>
  <c r="JH62" i="33"/>
  <c r="JG62" i="33"/>
  <c r="JQ62" i="33"/>
  <c r="LM63" i="33"/>
  <c r="IM63" i="33"/>
  <c r="HF62" i="33"/>
  <c r="MH63" i="33" s="1"/>
  <c r="DI62" i="33"/>
  <c r="FA62" i="33" s="1"/>
  <c r="DJ62" i="33"/>
  <c r="FB62" i="33" s="1"/>
  <c r="DS62" i="33"/>
  <c r="FK62" i="33" s="1"/>
  <c r="DH62" i="33"/>
  <c r="EZ62" i="33" s="1"/>
  <c r="DT63" i="33"/>
  <c r="FL63" i="33" s="1"/>
  <c r="GN2" i="32"/>
  <c r="F54" i="32" s="1"/>
  <c r="CK63" i="33"/>
  <c r="CQ62" i="33"/>
  <c r="CU62" i="33"/>
  <c r="CV63" i="33"/>
  <c r="CY62" i="33"/>
  <c r="DB2" i="32"/>
  <c r="J37" i="32" s="1"/>
  <c r="BB62" i="33"/>
  <c r="BX62" i="33" s="1"/>
  <c r="IQ62" i="33"/>
  <c r="AE62" i="33"/>
  <c r="DQ2" i="32"/>
  <c r="K37" i="32" s="1"/>
  <c r="EF2" i="32"/>
  <c r="L37" i="32" s="1"/>
  <c r="CM2" i="32"/>
  <c r="I37" i="32" s="1"/>
  <c r="HC2" i="32"/>
  <c r="G54" i="32" s="1"/>
  <c r="IV2" i="32"/>
  <c r="J54" i="32" s="1"/>
  <c r="JQ139" i="32"/>
  <c r="JH139" i="32"/>
  <c r="HW204" i="32"/>
  <c r="HW2" i="32" s="1"/>
  <c r="HT2" i="32" s="1"/>
  <c r="H59" i="32" s="1"/>
  <c r="HR2" i="32"/>
  <c r="H54" i="32" s="1"/>
  <c r="JZ138" i="32"/>
  <c r="KA139" i="32"/>
  <c r="JT139" i="32" s="1"/>
  <c r="JU139" i="32" s="1"/>
  <c r="JV139" i="32" s="1"/>
  <c r="KB138" i="32"/>
  <c r="IL204" i="32"/>
  <c r="IL2" i="32" s="1"/>
  <c r="II2" i="32" s="1"/>
  <c r="I59" i="32" s="1"/>
  <c r="IG2" i="32"/>
  <c r="I54" i="32" s="1"/>
  <c r="K36" i="32"/>
  <c r="DS2" i="32"/>
  <c r="K43" i="32" s="1"/>
  <c r="J53" i="32"/>
  <c r="IX2" i="32"/>
  <c r="J59" i="32" s="1"/>
  <c r="JP138" i="32"/>
  <c r="J36" i="32"/>
  <c r="DD2" i="32"/>
  <c r="J43" i="32" s="1"/>
  <c r="KO138" i="32"/>
  <c r="KP139" i="32"/>
  <c r="KI139" i="32" s="1"/>
  <c r="KJ139" i="32" s="1"/>
  <c r="KK139" i="32" s="1"/>
  <c r="KQ138" i="32"/>
  <c r="AI59" i="32"/>
  <c r="F53" i="32"/>
  <c r="GP2" i="32"/>
  <c r="F59" i="32" s="1"/>
  <c r="LS138" i="32"/>
  <c r="LT139" i="32"/>
  <c r="LM139" i="32" s="1"/>
  <c r="LN139" i="32" s="1"/>
  <c r="LO139" i="32" s="1"/>
  <c r="LU138" i="32"/>
  <c r="O36" i="32"/>
  <c r="GA2" i="32"/>
  <c r="O43" i="32" s="1"/>
  <c r="EH2" i="32"/>
  <c r="L43" i="32" s="1"/>
  <c r="L36" i="32"/>
  <c r="LD138" i="32"/>
  <c r="LE139" i="32"/>
  <c r="KX139" i="32" s="1"/>
  <c r="KY139" i="32" s="1"/>
  <c r="KZ139" i="32" s="1"/>
  <c r="LF138" i="32"/>
  <c r="FO204" i="32"/>
  <c r="FO2" i="32" s="1"/>
  <c r="FL2" i="32" s="1"/>
  <c r="N43" i="32" s="1"/>
  <c r="FJ2" i="32"/>
  <c r="N37" i="32" s="1"/>
  <c r="EZ204" i="32"/>
  <c r="EZ2" i="32" s="1"/>
  <c r="EW2" i="32" s="1"/>
  <c r="M43" i="32" s="1"/>
  <c r="EU2" i="32"/>
  <c r="M37" i="32" s="1"/>
  <c r="G53" i="32"/>
  <c r="HE2" i="32"/>
  <c r="G59" i="32" s="1"/>
  <c r="I36" i="32"/>
  <c r="CO2" i="32"/>
  <c r="I43" i="32" s="1"/>
  <c r="EJ62" i="33" l="1"/>
  <c r="DZ63" i="33"/>
  <c r="LP64" i="33"/>
  <c r="KT63" i="33"/>
  <c r="HJ63" i="33"/>
  <c r="LD62" i="33"/>
  <c r="GB62" i="33" s="1"/>
  <c r="ON62" i="33" s="1"/>
  <c r="NB63" i="33"/>
  <c r="MP62" i="33"/>
  <c r="NA62" i="33"/>
  <c r="MQ62" i="33"/>
  <c r="MR62" i="33"/>
  <c r="FS62" i="33"/>
  <c r="OE62" i="33" s="1"/>
  <c r="JY62" i="33"/>
  <c r="FT61" i="33"/>
  <c r="JZ61" i="33"/>
  <c r="GK63" i="33"/>
  <c r="KQ63" i="33"/>
  <c r="QN62" i="33"/>
  <c r="PR62" i="33" s="1"/>
  <c r="JP63" i="33"/>
  <c r="JO62" i="33"/>
  <c r="JK62" i="33"/>
  <c r="JS62" i="33"/>
  <c r="JE63" i="33"/>
  <c r="IB62" i="33"/>
  <c r="GT62" i="33"/>
  <c r="HP62" i="33" s="1"/>
  <c r="HC62" i="33"/>
  <c r="HY62" i="33" s="1"/>
  <c r="GS62" i="33"/>
  <c r="QA62" i="33" s="1"/>
  <c r="PE62" i="33" s="1"/>
  <c r="GR62" i="33"/>
  <c r="HN62" i="33" s="1"/>
  <c r="DR63" i="33"/>
  <c r="FJ63" i="33" s="1"/>
  <c r="HD63" i="33"/>
  <c r="MF64" i="33" s="1"/>
  <c r="DQ62" i="33"/>
  <c r="FI62" i="33" s="1"/>
  <c r="DM62" i="33"/>
  <c r="FE62" i="33" s="1"/>
  <c r="DU62" i="33"/>
  <c r="FM62" i="33" s="1"/>
  <c r="DG63" i="33"/>
  <c r="EY63" i="33" s="1"/>
  <c r="CO63" i="33"/>
  <c r="CP62" i="33"/>
  <c r="CT62" i="33"/>
  <c r="BA62" i="33"/>
  <c r="BW62" i="33" s="1"/>
  <c r="N36" i="32"/>
  <c r="H53" i="32"/>
  <c r="M36" i="32"/>
  <c r="I53" i="32"/>
  <c r="KU139" i="32"/>
  <c r="KL139" i="32"/>
  <c r="LY139" i="32"/>
  <c r="LP139" i="32"/>
  <c r="LI138" i="32"/>
  <c r="KT138" i="32"/>
  <c r="LA139" i="32"/>
  <c r="LJ139" i="32"/>
  <c r="LX138" i="32"/>
  <c r="AD59" i="32"/>
  <c r="AG60" i="32"/>
  <c r="KE138" i="32"/>
  <c r="JI139" i="32"/>
  <c r="JJ139" i="32" s="1"/>
  <c r="JN140" i="32"/>
  <c r="JD140" i="32" s="1"/>
  <c r="JO139" i="32"/>
  <c r="JW139" i="32"/>
  <c r="KF139" i="32"/>
  <c r="NI63" i="33" l="1"/>
  <c r="U63" i="33" s="1"/>
  <c r="ER62" i="33"/>
  <c r="EE62" i="33"/>
  <c r="NJ62" i="33"/>
  <c r="OF61" i="33"/>
  <c r="RK63" i="33"/>
  <c r="OW63" i="33"/>
  <c r="KH62" i="33"/>
  <c r="FR63" i="33"/>
  <c r="OD63" i="33" s="1"/>
  <c r="JX63" i="33"/>
  <c r="RB62" i="33"/>
  <c r="MY62" i="33"/>
  <c r="MO63" i="33"/>
  <c r="NC62" i="33"/>
  <c r="MZ63" i="33"/>
  <c r="QS62" i="33"/>
  <c r="MU62" i="33"/>
  <c r="LL62" i="33"/>
  <c r="PZ62" i="33"/>
  <c r="PD62" i="33" s="1"/>
  <c r="OA64" i="33"/>
  <c r="QT61" i="33"/>
  <c r="JN62" i="33"/>
  <c r="JI63" i="33"/>
  <c r="JJ62" i="33"/>
  <c r="QK62" i="33"/>
  <c r="PO62" i="33" s="1"/>
  <c r="LV63" i="33"/>
  <c r="QB62" i="33"/>
  <c r="PF62" i="33" s="1"/>
  <c r="LU63" i="33"/>
  <c r="HA62" i="33"/>
  <c r="MC63" i="33" s="1"/>
  <c r="HB63" i="33"/>
  <c r="QJ63" i="33" s="1"/>
  <c r="PN63" i="33" s="1"/>
  <c r="ME63" i="33"/>
  <c r="HO62" i="33"/>
  <c r="GQ63" i="33"/>
  <c r="LS64" i="33" s="1"/>
  <c r="HE62" i="33"/>
  <c r="MG63" i="33" s="1"/>
  <c r="GW62" i="33"/>
  <c r="QE62" i="33" s="1"/>
  <c r="PI62" i="33" s="1"/>
  <c r="LT63" i="33"/>
  <c r="DP62" i="33"/>
  <c r="FH62" i="33" s="1"/>
  <c r="DL62" i="33"/>
  <c r="FD62" i="33" s="1"/>
  <c r="QL63" i="33"/>
  <c r="PP63" i="33" s="1"/>
  <c r="HZ63" i="33"/>
  <c r="DK63" i="33"/>
  <c r="FC63" i="33" s="1"/>
  <c r="CS62" i="33"/>
  <c r="NR63" i="33"/>
  <c r="LG140" i="32"/>
  <c r="KW140" i="32" s="1"/>
  <c r="LB139" i="32"/>
  <c r="LC139" i="32" s="1"/>
  <c r="LH139" i="32"/>
  <c r="KD139" i="32"/>
  <c r="KC140" i="32"/>
  <c r="JS140" i="32" s="1"/>
  <c r="JX139" i="32"/>
  <c r="JY139" i="32" s="1"/>
  <c r="KR140" i="32"/>
  <c r="KH140" i="32" s="1"/>
  <c r="KS139" i="32"/>
  <c r="KM139" i="32"/>
  <c r="KN139" i="32" s="1"/>
  <c r="S60" i="32"/>
  <c r="T60" i="32" s="1"/>
  <c r="AA60" i="32"/>
  <c r="KY62" i="33"/>
  <c r="JK139" i="32"/>
  <c r="JL140" i="32"/>
  <c r="JE140" i="32" s="1"/>
  <c r="JF140" i="32" s="1"/>
  <c r="JG140" i="32" s="1"/>
  <c r="JM139" i="32"/>
  <c r="LQ139" i="32"/>
  <c r="LR139" i="32" s="1"/>
  <c r="LW139" i="32"/>
  <c r="LV140" i="32"/>
  <c r="LL140" i="32" s="1"/>
  <c r="IG63" i="33" l="1"/>
  <c r="NH64" i="33"/>
  <c r="T64" i="33" s="1"/>
  <c r="EN63" i="33"/>
  <c r="EO62" i="33"/>
  <c r="IY64" i="33"/>
  <c r="IH62" i="33"/>
  <c r="EP63" i="33"/>
  <c r="EI62" i="33"/>
  <c r="EF62" i="33"/>
  <c r="ED62" i="33"/>
  <c r="QR63" i="33"/>
  <c r="V62" i="33"/>
  <c r="AR62" i="33" s="1"/>
  <c r="BN62" i="33" s="1"/>
  <c r="CJ62" i="33" s="1"/>
  <c r="GV62" i="33"/>
  <c r="QD62" i="33" s="1"/>
  <c r="PH62" i="33" s="1"/>
  <c r="MX62" i="33"/>
  <c r="GJ62" i="33"/>
  <c r="MS63" i="33"/>
  <c r="KX62" i="33"/>
  <c r="AM64" i="33"/>
  <c r="BI64" i="33" s="1"/>
  <c r="CE64" i="33" s="1"/>
  <c r="KP62" i="33"/>
  <c r="FW62" i="33"/>
  <c r="KC62" i="33"/>
  <c r="MT62" i="33"/>
  <c r="JM62" i="33"/>
  <c r="LI62" i="33"/>
  <c r="HS62" i="33"/>
  <c r="KZ62" i="33"/>
  <c r="QI62" i="33"/>
  <c r="PM62" i="33" s="1"/>
  <c r="HM63" i="33"/>
  <c r="HX63" i="33"/>
  <c r="IA62" i="33"/>
  <c r="HW62" i="33"/>
  <c r="LJ63" i="33"/>
  <c r="QM62" i="33"/>
  <c r="PQ62" i="33" s="1"/>
  <c r="MD64" i="33"/>
  <c r="PY63" i="33"/>
  <c r="PC63" i="33" s="1"/>
  <c r="LY63" i="33"/>
  <c r="GZ62" i="33"/>
  <c r="QH62" i="33" s="1"/>
  <c r="PL62" i="33" s="1"/>
  <c r="GU63" i="33"/>
  <c r="HQ63" i="33" s="1"/>
  <c r="DO62" i="33"/>
  <c r="FG62" i="33" s="1"/>
  <c r="AQ63" i="33"/>
  <c r="BM63" i="33" s="1"/>
  <c r="AD63" i="33"/>
  <c r="IP63" i="33"/>
  <c r="JH140" i="32"/>
  <c r="JQ140" i="32"/>
  <c r="LS139" i="32"/>
  <c r="LT140" i="32"/>
  <c r="LM140" i="32" s="1"/>
  <c r="LN140" i="32" s="1"/>
  <c r="LO140" i="32" s="1"/>
  <c r="LU139" i="32"/>
  <c r="LH63" i="33"/>
  <c r="KO139" i="32"/>
  <c r="KP140" i="32"/>
  <c r="KI140" i="32" s="1"/>
  <c r="KJ140" i="32" s="1"/>
  <c r="KK140" i="32" s="1"/>
  <c r="KQ139" i="32"/>
  <c r="JZ139" i="32"/>
  <c r="KA140" i="32"/>
  <c r="JT140" i="32" s="1"/>
  <c r="JU140" i="32" s="1"/>
  <c r="JV140" i="32" s="1"/>
  <c r="KB139" i="32"/>
  <c r="LE140" i="32"/>
  <c r="KX140" i="32" s="1"/>
  <c r="KY140" i="32" s="1"/>
  <c r="KZ140" i="32" s="1"/>
  <c r="LD139" i="32"/>
  <c r="LF139" i="32"/>
  <c r="JP139" i="32"/>
  <c r="LC62" i="33"/>
  <c r="U60" i="32"/>
  <c r="V60" i="32" s="1"/>
  <c r="IF64" i="33" l="1"/>
  <c r="EC63" i="33"/>
  <c r="EM62" i="33"/>
  <c r="EL62" i="33"/>
  <c r="EQ62" i="33"/>
  <c r="EH62" i="33"/>
  <c r="QW62" i="33"/>
  <c r="OI62" i="33"/>
  <c r="RJ62" i="33"/>
  <c r="OV62" i="33"/>
  <c r="LB62" i="33"/>
  <c r="HR62" i="33"/>
  <c r="LX63" i="33"/>
  <c r="NZ63" i="33"/>
  <c r="KN63" i="33"/>
  <c r="KB62" i="33"/>
  <c r="MW62" i="33"/>
  <c r="FV62" i="33"/>
  <c r="OH62" i="33" s="1"/>
  <c r="GG62" i="33"/>
  <c r="KM62" i="33"/>
  <c r="GA62" i="33"/>
  <c r="KG62" i="33"/>
  <c r="GF63" i="33"/>
  <c r="OR63" i="33" s="1"/>
  <c r="KL63" i="33"/>
  <c r="FX62" i="33"/>
  <c r="OJ62" i="33" s="1"/>
  <c r="KD62" i="33"/>
  <c r="JD62" i="33"/>
  <c r="LK62" i="33"/>
  <c r="LG62" i="33"/>
  <c r="GH63" i="33"/>
  <c r="HV62" i="33"/>
  <c r="MB63" i="33"/>
  <c r="KW63" i="33"/>
  <c r="LW64" i="33"/>
  <c r="QC63" i="33"/>
  <c r="PG63" i="33" s="1"/>
  <c r="GY62" i="33"/>
  <c r="QG62" i="33" s="1"/>
  <c r="PK62" i="33" s="1"/>
  <c r="DF62" i="33"/>
  <c r="EX62" i="33" s="1"/>
  <c r="DA64" i="33"/>
  <c r="CI63" i="33"/>
  <c r="LF62" i="33"/>
  <c r="AP64" i="33"/>
  <c r="BL64" i="33" s="1"/>
  <c r="NM63" i="33"/>
  <c r="AZ63" i="33"/>
  <c r="BV63" i="33" s="1"/>
  <c r="JW140" i="32"/>
  <c r="KF140" i="32"/>
  <c r="KT139" i="32"/>
  <c r="AB60" i="32"/>
  <c r="W60" i="32"/>
  <c r="KU140" i="32"/>
  <c r="KL140" i="32"/>
  <c r="KE139" i="32"/>
  <c r="LX139" i="32"/>
  <c r="JI140" i="32"/>
  <c r="JJ140" i="32" s="1"/>
  <c r="JN141" i="32"/>
  <c r="JD141" i="32" s="1"/>
  <c r="JO140" i="32"/>
  <c r="LY140" i="32"/>
  <c r="LP140" i="32"/>
  <c r="LJ140" i="32"/>
  <c r="LA140" i="32"/>
  <c r="LI139" i="32"/>
  <c r="EK62" i="33" l="1"/>
  <c r="EG63" i="33"/>
  <c r="IX63" i="33"/>
  <c r="RH63" i="33"/>
  <c r="OT63" i="33"/>
  <c r="RA62" i="33"/>
  <c r="OM62" i="33"/>
  <c r="RG62" i="33"/>
  <c r="OS62" i="33"/>
  <c r="FZ62" i="33"/>
  <c r="OL62" i="33" s="1"/>
  <c r="KF62" i="33"/>
  <c r="NL63" i="33"/>
  <c r="AL63" i="33"/>
  <c r="BH63" i="33" s="1"/>
  <c r="CD63" i="33" s="1"/>
  <c r="CZ63" i="33" s="1"/>
  <c r="MN62" i="33"/>
  <c r="KA63" i="33"/>
  <c r="RF63" i="33"/>
  <c r="QV62" i="33"/>
  <c r="NW63" i="33"/>
  <c r="QX62" i="33"/>
  <c r="NN63" i="33"/>
  <c r="GE62" i="33"/>
  <c r="KK62" i="33"/>
  <c r="GD62" i="33"/>
  <c r="OP62" i="33" s="1"/>
  <c r="KJ62" i="33"/>
  <c r="GI62" i="33"/>
  <c r="KO62" i="33"/>
  <c r="JU64" i="33"/>
  <c r="JC63" i="33"/>
  <c r="NX64" i="33"/>
  <c r="LA63" i="33"/>
  <c r="FU63" i="33"/>
  <c r="OG63" i="33" s="1"/>
  <c r="MA63" i="33"/>
  <c r="HU62" i="33"/>
  <c r="GP62" i="33"/>
  <c r="HL62" i="33" s="1"/>
  <c r="DW64" i="33"/>
  <c r="FO64" i="33" s="1"/>
  <c r="DE63" i="33"/>
  <c r="EW63" i="33" s="1"/>
  <c r="CR63" i="33"/>
  <c r="CH64" i="33"/>
  <c r="NV64" i="33"/>
  <c r="NQ63" i="33"/>
  <c r="IK63" i="33"/>
  <c r="Y63" i="33"/>
  <c r="LG141" i="32"/>
  <c r="KW141" i="32" s="1"/>
  <c r="LB140" i="32"/>
  <c r="LC140" i="32" s="1"/>
  <c r="LH140" i="32"/>
  <c r="JK140" i="32"/>
  <c r="JL141" i="32"/>
  <c r="JE141" i="32" s="1"/>
  <c r="JF141" i="32" s="1"/>
  <c r="JG141" i="32" s="1"/>
  <c r="JM140" i="32"/>
  <c r="LV141" i="32"/>
  <c r="LL141" i="32" s="1"/>
  <c r="LQ140" i="32"/>
  <c r="LR140" i="32" s="1"/>
  <c r="LW140" i="32"/>
  <c r="LE62" i="33"/>
  <c r="AH60" i="32"/>
  <c r="AK60" i="32"/>
  <c r="X60" i="32"/>
  <c r="KM140" i="32"/>
  <c r="KN140" i="32" s="1"/>
  <c r="KS140" i="32"/>
  <c r="KR141" i="32"/>
  <c r="KH141" i="32" s="1"/>
  <c r="JX140" i="32"/>
  <c r="JY140" i="32" s="1"/>
  <c r="KD140" i="32"/>
  <c r="KC141" i="32"/>
  <c r="JS141" i="32" s="1"/>
  <c r="X63" i="33" l="1"/>
  <c r="AT63" i="33" s="1"/>
  <c r="BP63" i="33" s="1"/>
  <c r="AI63" i="33"/>
  <c r="BE63" i="33" s="1"/>
  <c r="CA63" i="33" s="1"/>
  <c r="IV64" i="33"/>
  <c r="RI62" i="33"/>
  <c r="OU62" i="33"/>
  <c r="RE62" i="33"/>
  <c r="OQ62" i="33"/>
  <c r="NP63" i="33"/>
  <c r="QZ62" i="33"/>
  <c r="IJ63" i="33"/>
  <c r="NE64" i="33"/>
  <c r="GO63" i="33"/>
  <c r="LQ64" i="33" s="1"/>
  <c r="RD62" i="33"/>
  <c r="IU63" i="33"/>
  <c r="NT63" i="33"/>
  <c r="NU63" i="33"/>
  <c r="NY63" i="33"/>
  <c r="NK64" i="33"/>
  <c r="IL63" i="33"/>
  <c r="Z63" i="33"/>
  <c r="AV63" i="33" s="1"/>
  <c r="BR63" i="33" s="1"/>
  <c r="CN63" i="33" s="1"/>
  <c r="GC62" i="33"/>
  <c r="OO62" i="33" s="1"/>
  <c r="KI62" i="33"/>
  <c r="FY63" i="33"/>
  <c r="KE63" i="33"/>
  <c r="AJ64" i="33"/>
  <c r="BF64" i="33" s="1"/>
  <c r="CB64" i="33" s="1"/>
  <c r="MM63" i="33"/>
  <c r="JB64" i="33"/>
  <c r="JL63" i="33"/>
  <c r="JT63" i="33"/>
  <c r="QU63" i="33"/>
  <c r="LR63" i="33"/>
  <c r="PX62" i="33"/>
  <c r="PB62" i="33" s="1"/>
  <c r="DD64" i="33"/>
  <c r="EV64" i="33" s="1"/>
  <c r="HG64" i="33"/>
  <c r="MI65" i="33" s="1"/>
  <c r="DN63" i="33"/>
  <c r="FF63" i="33" s="1"/>
  <c r="DV63" i="33"/>
  <c r="FN63" i="33" s="1"/>
  <c r="CL63" i="33"/>
  <c r="AU63" i="33"/>
  <c r="BQ63" i="33" s="1"/>
  <c r="IO63" i="33"/>
  <c r="AC63" i="33"/>
  <c r="AY63" i="33" s="1"/>
  <c r="IT64" i="33"/>
  <c r="AH64" i="33"/>
  <c r="JH141" i="32"/>
  <c r="JQ141" i="32"/>
  <c r="JZ140" i="32"/>
  <c r="KA141" i="32"/>
  <c r="JT141" i="32" s="1"/>
  <c r="JU141" i="32" s="1"/>
  <c r="JV141" i="32" s="1"/>
  <c r="KB140" i="32"/>
  <c r="AF60" i="32"/>
  <c r="Y60" i="32"/>
  <c r="JP140" i="32"/>
  <c r="LD140" i="32"/>
  <c r="LE141" i="32"/>
  <c r="KX141" i="32" s="1"/>
  <c r="KY141" i="32" s="1"/>
  <c r="KZ141" i="32" s="1"/>
  <c r="LF140" i="32"/>
  <c r="KO140" i="32"/>
  <c r="KP141" i="32"/>
  <c r="KI141" i="32" s="1"/>
  <c r="KJ141" i="32" s="1"/>
  <c r="KK141" i="32" s="1"/>
  <c r="KQ140" i="32"/>
  <c r="LS140" i="32"/>
  <c r="LT141" i="32"/>
  <c r="LM141" i="32" s="1"/>
  <c r="LN141" i="32" s="1"/>
  <c r="LO141" i="32" s="1"/>
  <c r="LU140" i="32"/>
  <c r="W64" i="33" l="1"/>
  <c r="AS64" i="33" s="1"/>
  <c r="BO64" i="33" s="1"/>
  <c r="IW63" i="33"/>
  <c r="EB62" i="33"/>
  <c r="IS63" i="33"/>
  <c r="AB63" i="33"/>
  <c r="AX63" i="33" s="1"/>
  <c r="BT63" i="33" s="1"/>
  <c r="AF63" i="33"/>
  <c r="BB63" i="33" s="1"/>
  <c r="BX63" i="33" s="1"/>
  <c r="QY63" i="33"/>
  <c r="OK63" i="33"/>
  <c r="IN63" i="33"/>
  <c r="HK63" i="33"/>
  <c r="PW63" i="33"/>
  <c r="PA63" i="33" s="1"/>
  <c r="ML64" i="33"/>
  <c r="ND63" i="33"/>
  <c r="MV63" i="33"/>
  <c r="IR63" i="33"/>
  <c r="AG63" i="33"/>
  <c r="BC63" i="33" s="1"/>
  <c r="BY63" i="33" s="1"/>
  <c r="CU63" i="33" s="1"/>
  <c r="RC62" i="33"/>
  <c r="AK63" i="33"/>
  <c r="BG63" i="33" s="1"/>
  <c r="CC63" i="33" s="1"/>
  <c r="CY63" i="33" s="1"/>
  <c r="II64" i="33"/>
  <c r="NO64" i="33"/>
  <c r="JH63" i="33"/>
  <c r="JF63" i="33"/>
  <c r="KV62" i="33"/>
  <c r="QO64" i="33"/>
  <c r="PS64" i="33" s="1"/>
  <c r="IC64" i="33"/>
  <c r="HF63" i="33"/>
  <c r="MH64" i="33" s="1"/>
  <c r="DJ63" i="33"/>
  <c r="FB63" i="33" s="1"/>
  <c r="GN64" i="33"/>
  <c r="LP65" i="33" s="1"/>
  <c r="GX63" i="33"/>
  <c r="LZ64" i="33" s="1"/>
  <c r="DH63" i="33"/>
  <c r="EZ63" i="33" s="1"/>
  <c r="CM63" i="33"/>
  <c r="CX64" i="33"/>
  <c r="CW63" i="33"/>
  <c r="BU63" i="33"/>
  <c r="BD64" i="33"/>
  <c r="BZ64" i="33" s="1"/>
  <c r="NS63" i="33"/>
  <c r="LA141" i="32"/>
  <c r="LJ141" i="32"/>
  <c r="KL141" i="32"/>
  <c r="KU141" i="32"/>
  <c r="LY141" i="32"/>
  <c r="LP141" i="32"/>
  <c r="KT140" i="32"/>
  <c r="JW141" i="32"/>
  <c r="KF141" i="32"/>
  <c r="LI140" i="32"/>
  <c r="KE140" i="32"/>
  <c r="LX140" i="32"/>
  <c r="AE61" i="32"/>
  <c r="Z60" i="32"/>
  <c r="AC60" i="32" s="1"/>
  <c r="AJ60" i="32"/>
  <c r="JO141" i="32"/>
  <c r="JN142" i="32"/>
  <c r="JD142" i="32" s="1"/>
  <c r="JI141" i="32"/>
  <c r="JJ141" i="32" s="1"/>
  <c r="ES64" i="33" l="1"/>
  <c r="IM64" i="33"/>
  <c r="EA63" i="33"/>
  <c r="KU63" i="33"/>
  <c r="MR63" i="33"/>
  <c r="JZ62" i="33"/>
  <c r="MP63" i="33"/>
  <c r="LM64" i="33"/>
  <c r="HJ64" i="33"/>
  <c r="AA64" i="33"/>
  <c r="AW64" i="33" s="1"/>
  <c r="BS64" i="33" s="1"/>
  <c r="CO64" i="33" s="1"/>
  <c r="JO63" i="33"/>
  <c r="JQ63" i="33"/>
  <c r="JG63" i="33"/>
  <c r="JR64" i="33"/>
  <c r="JS63" i="33"/>
  <c r="FT62" i="33"/>
  <c r="PV64" i="33"/>
  <c r="OZ64" i="33" s="1"/>
  <c r="QN63" i="33"/>
  <c r="PR63" i="33" s="1"/>
  <c r="IB63" i="33"/>
  <c r="GT63" i="33"/>
  <c r="LV64" i="33" s="1"/>
  <c r="GR63" i="33"/>
  <c r="PZ63" i="33" s="1"/>
  <c r="PD63" i="33" s="1"/>
  <c r="DQ63" i="33"/>
  <c r="FI63" i="33" s="1"/>
  <c r="DI63" i="33"/>
  <c r="FA63" i="33" s="1"/>
  <c r="DU63" i="33"/>
  <c r="FM63" i="33" s="1"/>
  <c r="HT63" i="33"/>
  <c r="DS63" i="33"/>
  <c r="FK63" i="33" s="1"/>
  <c r="QF63" i="33"/>
  <c r="PJ63" i="33" s="1"/>
  <c r="DT64" i="33"/>
  <c r="FL64" i="33" s="1"/>
  <c r="CT63" i="33"/>
  <c r="CK64" i="33"/>
  <c r="CQ63" i="33"/>
  <c r="CV64" i="33"/>
  <c r="CP63" i="33"/>
  <c r="AE63" i="33"/>
  <c r="BA63" i="33" s="1"/>
  <c r="IQ63" i="33"/>
  <c r="KC142" i="32"/>
  <c r="JS142" i="32" s="1"/>
  <c r="KD141" i="32"/>
  <c r="JX141" i="32"/>
  <c r="JY141" i="32" s="1"/>
  <c r="KM141" i="32"/>
  <c r="KN141" i="32" s="1"/>
  <c r="KR142" i="32"/>
  <c r="KH142" i="32" s="1"/>
  <c r="KS141" i="32"/>
  <c r="JK141" i="32"/>
  <c r="JL142" i="32"/>
  <c r="JE142" i="32" s="1"/>
  <c r="JF142" i="32" s="1"/>
  <c r="JG142" i="32" s="1"/>
  <c r="JM141" i="32"/>
  <c r="LV142" i="32"/>
  <c r="LL142" i="32" s="1"/>
  <c r="LQ141" i="32"/>
  <c r="LR141" i="32" s="1"/>
  <c r="LW141" i="32"/>
  <c r="AI60" i="32"/>
  <c r="LB141" i="32"/>
  <c r="LC141" i="32" s="1"/>
  <c r="LH141" i="32"/>
  <c r="LG142" i="32"/>
  <c r="KW142" i="32" s="1"/>
  <c r="EJ63" i="33" l="1"/>
  <c r="ER63" i="33"/>
  <c r="ED63" i="33"/>
  <c r="DZ64" i="33"/>
  <c r="QT62" i="33"/>
  <c r="OF62" i="33"/>
  <c r="FS63" i="33"/>
  <c r="OE63" i="33" s="1"/>
  <c r="JY63" i="33"/>
  <c r="NA63" i="33"/>
  <c r="MY63" i="33"/>
  <c r="GK64" i="33"/>
  <c r="NB64" i="33"/>
  <c r="NC63" i="33"/>
  <c r="MQ63" i="33"/>
  <c r="LD63" i="33"/>
  <c r="KQ64" i="33"/>
  <c r="NJ63" i="33"/>
  <c r="JJ63" i="33"/>
  <c r="JE64" i="33"/>
  <c r="JN63" i="33"/>
  <c r="JK63" i="33"/>
  <c r="JI64" i="33"/>
  <c r="KT64" i="33"/>
  <c r="DR64" i="33"/>
  <c r="FJ64" i="33" s="1"/>
  <c r="JP64" i="33"/>
  <c r="HP63" i="33"/>
  <c r="LL63" i="33"/>
  <c r="LT64" i="33"/>
  <c r="HN63" i="33"/>
  <c r="QB63" i="33"/>
  <c r="PF63" i="33" s="1"/>
  <c r="GS63" i="33"/>
  <c r="QA63" i="33" s="1"/>
  <c r="PE63" i="33" s="1"/>
  <c r="HA63" i="33"/>
  <c r="QI63" i="33" s="1"/>
  <c r="PM63" i="33" s="1"/>
  <c r="HE63" i="33"/>
  <c r="IA63" i="33" s="1"/>
  <c r="HD64" i="33"/>
  <c r="QL64" i="33" s="1"/>
  <c r="PP64" i="33" s="1"/>
  <c r="DP63" i="33"/>
  <c r="FH63" i="33" s="1"/>
  <c r="DL63" i="33"/>
  <c r="FD63" i="33" s="1"/>
  <c r="DG64" i="33"/>
  <c r="EY64" i="33" s="1"/>
  <c r="DM63" i="33"/>
  <c r="FE63" i="33" s="1"/>
  <c r="HC63" i="33"/>
  <c r="QK63" i="33" s="1"/>
  <c r="PO63" i="33" s="1"/>
  <c r="DK64" i="33"/>
  <c r="FC64" i="33" s="1"/>
  <c r="BW63" i="33"/>
  <c r="AD60" i="32"/>
  <c r="AG61" i="32"/>
  <c r="JH142" i="32"/>
  <c r="JQ142" i="32"/>
  <c r="JP141" i="32"/>
  <c r="LD141" i="32"/>
  <c r="LE142" i="32"/>
  <c r="KX142" i="32" s="1"/>
  <c r="KY142" i="32" s="1"/>
  <c r="KZ142" i="32" s="1"/>
  <c r="LF141" i="32"/>
  <c r="LT142" i="32"/>
  <c r="LM142" i="32" s="1"/>
  <c r="LN142" i="32" s="1"/>
  <c r="LO142" i="32" s="1"/>
  <c r="LS141" i="32"/>
  <c r="LU141" i="32"/>
  <c r="KO141" i="32"/>
  <c r="KP142" i="32"/>
  <c r="KI142" i="32" s="1"/>
  <c r="KJ142" i="32" s="1"/>
  <c r="KK142" i="32" s="1"/>
  <c r="KQ141" i="32"/>
  <c r="JZ141" i="32"/>
  <c r="KA142" i="32"/>
  <c r="JT142" i="32" s="1"/>
  <c r="JU142" i="32" s="1"/>
  <c r="JV142" i="32" s="1"/>
  <c r="KB141" i="32"/>
  <c r="KX63" i="33"/>
  <c r="NI64" i="33" l="1"/>
  <c r="IG64" i="33" s="1"/>
  <c r="EM63" i="33"/>
  <c r="EO63" i="33"/>
  <c r="EE63" i="33"/>
  <c r="EP64" i="33"/>
  <c r="EF63" i="33"/>
  <c r="V63" i="33"/>
  <c r="AR63" i="33" s="1"/>
  <c r="BN63" i="33" s="1"/>
  <c r="RK64" i="33"/>
  <c r="OW64" i="33"/>
  <c r="QS63" i="33"/>
  <c r="OA65" i="33"/>
  <c r="MU63" i="33"/>
  <c r="HB64" i="33"/>
  <c r="QJ64" i="33" s="1"/>
  <c r="PN64" i="33" s="1"/>
  <c r="MO64" i="33"/>
  <c r="MX63" i="33"/>
  <c r="KP63" i="33"/>
  <c r="MS64" i="33"/>
  <c r="MT63" i="33"/>
  <c r="GB63" i="33"/>
  <c r="IH63" i="33"/>
  <c r="KH63" i="33"/>
  <c r="FR64" i="33"/>
  <c r="JX64" i="33"/>
  <c r="FV63" i="33"/>
  <c r="KB63" i="33"/>
  <c r="MZ64" i="33"/>
  <c r="HZ64" i="33"/>
  <c r="KZ63" i="33"/>
  <c r="GJ63" i="33"/>
  <c r="MF65" i="33"/>
  <c r="LU64" i="33"/>
  <c r="HW63" i="33"/>
  <c r="MC64" i="33"/>
  <c r="HY63" i="33"/>
  <c r="HO63" i="33"/>
  <c r="QM63" i="33"/>
  <c r="PQ63" i="33" s="1"/>
  <c r="MG64" i="33"/>
  <c r="GV63" i="33"/>
  <c r="QD63" i="33" s="1"/>
  <c r="PH63" i="33" s="1"/>
  <c r="GZ63" i="33"/>
  <c r="HV63" i="33" s="1"/>
  <c r="GW63" i="33"/>
  <c r="LY64" i="33" s="1"/>
  <c r="ME64" i="33"/>
  <c r="GU64" i="33"/>
  <c r="QC64" i="33" s="1"/>
  <c r="PG64" i="33" s="1"/>
  <c r="GQ64" i="33"/>
  <c r="LS65" i="33" s="1"/>
  <c r="CS63" i="33"/>
  <c r="LG63" i="33"/>
  <c r="U64" i="33"/>
  <c r="KF142" i="32"/>
  <c r="JW142" i="32"/>
  <c r="KL142" i="32"/>
  <c r="KU142" i="32"/>
  <c r="LA142" i="32"/>
  <c r="LJ142" i="32"/>
  <c r="KE141" i="32"/>
  <c r="KY63" i="33"/>
  <c r="JN143" i="32"/>
  <c r="JD143" i="32" s="1"/>
  <c r="JI142" i="32"/>
  <c r="JJ142" i="32" s="1"/>
  <c r="JO142" i="32"/>
  <c r="LP142" i="32"/>
  <c r="LY142" i="32"/>
  <c r="LJ64" i="33"/>
  <c r="KT141" i="32"/>
  <c r="LX141" i="32"/>
  <c r="LI63" i="33"/>
  <c r="LI141" i="32"/>
  <c r="AA61" i="32"/>
  <c r="S61" i="32"/>
  <c r="T61" i="32" s="1"/>
  <c r="EG64" i="33" l="1"/>
  <c r="EH63" i="33"/>
  <c r="EN64" i="33"/>
  <c r="EQ63" i="33"/>
  <c r="AM65" i="33"/>
  <c r="RB63" i="33"/>
  <c r="ON63" i="33"/>
  <c r="NH65" i="33"/>
  <c r="OD64" i="33"/>
  <c r="NZ64" i="33"/>
  <c r="OV63" i="33"/>
  <c r="QV63" i="33"/>
  <c r="OH63" i="33"/>
  <c r="NR64" i="33"/>
  <c r="IY65" i="33"/>
  <c r="MD65" i="33"/>
  <c r="HX64" i="33"/>
  <c r="FW63" i="33"/>
  <c r="OI63" i="33" s="1"/>
  <c r="KC63" i="33"/>
  <c r="FX63" i="33"/>
  <c r="KD63" i="33"/>
  <c r="GG63" i="33"/>
  <c r="OS63" i="33" s="1"/>
  <c r="KM63" i="33"/>
  <c r="GH64" i="33"/>
  <c r="KN64" i="33"/>
  <c r="GE63" i="33"/>
  <c r="KK63" i="33"/>
  <c r="QR64" i="33"/>
  <c r="JM63" i="33"/>
  <c r="LK63" i="33"/>
  <c r="RJ63" i="33"/>
  <c r="MB64" i="33"/>
  <c r="HQ64" i="33"/>
  <c r="QH63" i="33"/>
  <c r="PL63" i="33" s="1"/>
  <c r="LX64" i="33"/>
  <c r="PY64" i="33"/>
  <c r="PC64" i="33" s="1"/>
  <c r="QE63" i="33"/>
  <c r="PI63" i="33" s="1"/>
  <c r="LW65" i="33"/>
  <c r="HR63" i="33"/>
  <c r="HS63" i="33"/>
  <c r="HM64" i="33"/>
  <c r="DO63" i="33"/>
  <c r="FG63" i="33" s="1"/>
  <c r="CJ63" i="33"/>
  <c r="LH64" i="33"/>
  <c r="BI65" i="33"/>
  <c r="CE65" i="33" s="1"/>
  <c r="AQ64" i="33"/>
  <c r="BM64" i="33" s="1"/>
  <c r="NL64" i="33"/>
  <c r="KR143" i="32"/>
  <c r="KH143" i="32" s="1"/>
  <c r="KS142" i="32"/>
  <c r="KM142" i="32"/>
  <c r="KN142" i="32" s="1"/>
  <c r="JK142" i="32"/>
  <c r="JL143" i="32"/>
  <c r="JE143" i="32" s="1"/>
  <c r="JF143" i="32" s="1"/>
  <c r="JG143" i="32" s="1"/>
  <c r="JM142" i="32"/>
  <c r="LG143" i="32"/>
  <c r="KW143" i="32" s="1"/>
  <c r="LB142" i="32"/>
  <c r="LC142" i="32" s="1"/>
  <c r="LH142" i="32"/>
  <c r="KC143" i="32"/>
  <c r="JS143" i="32" s="1"/>
  <c r="JX142" i="32"/>
  <c r="JY142" i="32" s="1"/>
  <c r="KD142" i="32"/>
  <c r="LV143" i="32"/>
  <c r="LL143" i="32" s="1"/>
  <c r="LQ142" i="32"/>
  <c r="LR142" i="32" s="1"/>
  <c r="LW142" i="32"/>
  <c r="U61" i="32"/>
  <c r="V61" i="32" s="1"/>
  <c r="LA64" i="33"/>
  <c r="LB63" i="33"/>
  <c r="EC64" i="33" l="1"/>
  <c r="EL63" i="33"/>
  <c r="AD64" i="33"/>
  <c r="AZ64" i="33" s="1"/>
  <c r="BV64" i="33" s="1"/>
  <c r="AL64" i="33"/>
  <c r="BH64" i="33" s="1"/>
  <c r="CD64" i="33" s="1"/>
  <c r="EI63" i="33"/>
  <c r="IF65" i="33"/>
  <c r="IX64" i="33"/>
  <c r="QW63" i="33"/>
  <c r="T65" i="33"/>
  <c r="AP65" i="33" s="1"/>
  <c r="BL65" i="33" s="1"/>
  <c r="RH64" i="33"/>
  <c r="OT64" i="33"/>
  <c r="QX63" i="33"/>
  <c r="OJ63" i="33"/>
  <c r="RE63" i="33"/>
  <c r="OQ63" i="33"/>
  <c r="LC63" i="33"/>
  <c r="GA63" i="33" s="1"/>
  <c r="IP64" i="33"/>
  <c r="KL64" i="33"/>
  <c r="MW63" i="33"/>
  <c r="NN64" i="33"/>
  <c r="RG63" i="33"/>
  <c r="NU64" i="33"/>
  <c r="FY64" i="33"/>
  <c r="KE64" i="33"/>
  <c r="GI63" i="33"/>
  <c r="KO63" i="33"/>
  <c r="FZ63" i="33"/>
  <c r="KF63" i="33"/>
  <c r="JD63" i="33"/>
  <c r="LF63" i="33"/>
  <c r="GF64" i="33"/>
  <c r="KW64" i="33"/>
  <c r="GY63" i="33"/>
  <c r="QG63" i="33" s="1"/>
  <c r="PK63" i="33" s="1"/>
  <c r="DF63" i="33"/>
  <c r="EX63" i="33" s="1"/>
  <c r="CI64" i="33"/>
  <c r="DA65" i="33"/>
  <c r="NM64" i="33"/>
  <c r="NX65" i="33"/>
  <c r="IJ64" i="33"/>
  <c r="X64" i="33"/>
  <c r="NW64" i="33"/>
  <c r="JH143" i="32"/>
  <c r="JQ143" i="32"/>
  <c r="LD142" i="32"/>
  <c r="LE143" i="32"/>
  <c r="KX143" i="32" s="1"/>
  <c r="KY143" i="32" s="1"/>
  <c r="KZ143" i="32" s="1"/>
  <c r="LF142" i="32"/>
  <c r="W61" i="32"/>
  <c r="AB61" i="32"/>
  <c r="LS142" i="32"/>
  <c r="LT143" i="32"/>
  <c r="LM143" i="32" s="1"/>
  <c r="LN143" i="32" s="1"/>
  <c r="LO143" i="32" s="1"/>
  <c r="LU142" i="32"/>
  <c r="JZ142" i="32"/>
  <c r="KA143" i="32"/>
  <c r="JT143" i="32" s="1"/>
  <c r="JU143" i="32" s="1"/>
  <c r="JV143" i="32" s="1"/>
  <c r="KB142" i="32"/>
  <c r="JP142" i="32"/>
  <c r="KO142" i="32"/>
  <c r="KP143" i="32"/>
  <c r="KI143" i="32" s="1"/>
  <c r="KJ143" i="32" s="1"/>
  <c r="KK143" i="32" s="1"/>
  <c r="KQ142" i="32"/>
  <c r="EK63" i="33" l="1"/>
  <c r="Z64" i="33"/>
  <c r="AV64" i="33" s="1"/>
  <c r="BR64" i="33" s="1"/>
  <c r="CN64" i="33" s="1"/>
  <c r="DJ64" i="33" s="1"/>
  <c r="FB64" i="33" s="1"/>
  <c r="AG64" i="33"/>
  <c r="BC64" i="33" s="1"/>
  <c r="BY64" i="33" s="1"/>
  <c r="KG63" i="33"/>
  <c r="RF64" i="33"/>
  <c r="OR64" i="33"/>
  <c r="QZ63" i="33"/>
  <c r="OL63" i="33"/>
  <c r="RA63" i="33"/>
  <c r="OM63" i="33"/>
  <c r="NY64" i="33"/>
  <c r="OU63" i="33"/>
  <c r="QY64" i="33"/>
  <c r="OK64" i="33"/>
  <c r="KA64" i="33"/>
  <c r="MN63" i="33"/>
  <c r="IL64" i="33"/>
  <c r="IS64" i="33"/>
  <c r="RI63" i="33"/>
  <c r="NQ64" i="33"/>
  <c r="GD63" i="33"/>
  <c r="KJ63" i="33"/>
  <c r="JC64" i="33"/>
  <c r="JU65" i="33"/>
  <c r="NV65" i="33"/>
  <c r="FU64" i="33"/>
  <c r="OG64" i="33" s="1"/>
  <c r="LE63" i="33"/>
  <c r="HU63" i="33"/>
  <c r="MA64" i="33"/>
  <c r="GP63" i="33"/>
  <c r="HL63" i="33" s="1"/>
  <c r="DE64" i="33"/>
  <c r="EW64" i="33" s="1"/>
  <c r="DW65" i="33"/>
  <c r="FO65" i="33" s="1"/>
  <c r="CH65" i="33"/>
  <c r="CR64" i="33"/>
  <c r="CZ64" i="33"/>
  <c r="NP64" i="33"/>
  <c r="AT64" i="33"/>
  <c r="BP64" i="33" s="1"/>
  <c r="NK65" i="33"/>
  <c r="AI64" i="33"/>
  <c r="IU64" i="33"/>
  <c r="AJ65" i="33"/>
  <c r="IV65" i="33"/>
  <c r="IK64" i="33"/>
  <c r="Y64" i="33"/>
  <c r="NO65" i="33"/>
  <c r="LY143" i="32"/>
  <c r="LP143" i="32"/>
  <c r="KF143" i="32"/>
  <c r="JW143" i="32"/>
  <c r="KU143" i="32"/>
  <c r="KL143" i="32"/>
  <c r="LA143" i="32"/>
  <c r="LJ143" i="32"/>
  <c r="AK61" i="32"/>
  <c r="AH61" i="32"/>
  <c r="X61" i="32"/>
  <c r="KT142" i="32"/>
  <c r="LX142" i="32"/>
  <c r="JI143" i="32"/>
  <c r="JJ143" i="32" s="1"/>
  <c r="JN144" i="32"/>
  <c r="JD144" i="32" s="1"/>
  <c r="JO143" i="32"/>
  <c r="LI142" i="32"/>
  <c r="KE142" i="32"/>
  <c r="JH64" i="33" l="1"/>
  <c r="IT65" i="33"/>
  <c r="IO64" i="33"/>
  <c r="AK64" i="33"/>
  <c r="BG64" i="33" s="1"/>
  <c r="CC64" i="33" s="1"/>
  <c r="IW64" i="33"/>
  <c r="RD63" i="33"/>
  <c r="OP63" i="33"/>
  <c r="MR64" i="33"/>
  <c r="NE65" i="33"/>
  <c r="MM64" i="33"/>
  <c r="AC64" i="33"/>
  <c r="AY64" i="33" s="1"/>
  <c r="BU64" i="33" s="1"/>
  <c r="NT64" i="33"/>
  <c r="KI63" i="33"/>
  <c r="JT64" i="33"/>
  <c r="JL64" i="33"/>
  <c r="JB65" i="33"/>
  <c r="AH65" i="33"/>
  <c r="BD65" i="33" s="1"/>
  <c r="BZ65" i="33" s="1"/>
  <c r="CV65" i="33" s="1"/>
  <c r="GC63" i="33"/>
  <c r="OO63" i="33" s="1"/>
  <c r="QU64" i="33"/>
  <c r="GT64" i="33"/>
  <c r="QB64" i="33" s="1"/>
  <c r="LR64" i="33"/>
  <c r="GO64" i="33"/>
  <c r="HK64" i="33" s="1"/>
  <c r="PX63" i="33"/>
  <c r="PB63" i="33" s="1"/>
  <c r="DN64" i="33"/>
  <c r="FF64" i="33" s="1"/>
  <c r="DD65" i="33"/>
  <c r="EV65" i="33" s="1"/>
  <c r="HG65" i="33"/>
  <c r="QO65" i="33" s="1"/>
  <c r="PS65" i="33" s="1"/>
  <c r="DV64" i="33"/>
  <c r="FN64" i="33" s="1"/>
  <c r="CL64" i="33"/>
  <c r="CU64" i="33"/>
  <c r="W65" i="33"/>
  <c r="II65" i="33"/>
  <c r="IM65" i="33"/>
  <c r="AA65" i="33"/>
  <c r="BF65" i="33"/>
  <c r="CB65" i="33" s="1"/>
  <c r="IN64" i="33"/>
  <c r="AB64" i="33"/>
  <c r="AU64" i="33"/>
  <c r="BQ64" i="33" s="1"/>
  <c r="BE64" i="33"/>
  <c r="CA64" i="33" s="1"/>
  <c r="JX143" i="32"/>
  <c r="JY143" i="32" s="1"/>
  <c r="KD143" i="32"/>
  <c r="KC144" i="32"/>
  <c r="JS144" i="32" s="1"/>
  <c r="AF61" i="32"/>
  <c r="Y61" i="32"/>
  <c r="KM143" i="32"/>
  <c r="KN143" i="32" s="1"/>
  <c r="KS143" i="32"/>
  <c r="KR144" i="32"/>
  <c r="KH144" i="32" s="1"/>
  <c r="LW143" i="32"/>
  <c r="LV144" i="32"/>
  <c r="LL144" i="32" s="1"/>
  <c r="LQ143" i="32"/>
  <c r="LR143" i="32" s="1"/>
  <c r="JK143" i="32"/>
  <c r="JL144" i="32"/>
  <c r="JE144" i="32" s="1"/>
  <c r="JF144" i="32" s="1"/>
  <c r="JG144" i="32" s="1"/>
  <c r="JM143" i="32"/>
  <c r="LG144" i="32"/>
  <c r="KW144" i="32" s="1"/>
  <c r="LH143" i="32"/>
  <c r="LB143" i="32"/>
  <c r="LC143" i="32" s="1"/>
  <c r="EB63" i="33" l="1"/>
  <c r="ES65" i="33"/>
  <c r="AF64" i="33"/>
  <c r="BB64" i="33" s="1"/>
  <c r="MV64" i="33"/>
  <c r="ND64" i="33"/>
  <c r="ML65" i="33"/>
  <c r="IR64" i="33"/>
  <c r="JO64" i="33"/>
  <c r="JP65" i="33"/>
  <c r="JF64" i="33"/>
  <c r="HP64" i="33"/>
  <c r="NS64" i="33"/>
  <c r="RC63" i="33"/>
  <c r="LV65" i="33"/>
  <c r="IC65" i="33"/>
  <c r="MI66" i="33"/>
  <c r="KV63" i="33"/>
  <c r="PW64" i="33"/>
  <c r="PA64" i="33" s="1"/>
  <c r="LQ65" i="33"/>
  <c r="GX64" i="33"/>
  <c r="QF64" i="33" s="1"/>
  <c r="PJ64" i="33" s="1"/>
  <c r="HF64" i="33"/>
  <c r="QN64" i="33" s="1"/>
  <c r="PR64" i="33" s="1"/>
  <c r="GN65" i="33"/>
  <c r="HJ65" i="33" s="1"/>
  <c r="DR65" i="33"/>
  <c r="FJ65" i="33" s="1"/>
  <c r="DQ64" i="33"/>
  <c r="FI64" i="33" s="1"/>
  <c r="DH64" i="33"/>
  <c r="EZ64" i="33" s="1"/>
  <c r="CW64" i="33"/>
  <c r="CM64" i="33"/>
  <c r="CQ64" i="33"/>
  <c r="CY64" i="33"/>
  <c r="CX65" i="33"/>
  <c r="AS65" i="33"/>
  <c r="BO65" i="33" s="1"/>
  <c r="BX64" i="33"/>
  <c r="AX64" i="33"/>
  <c r="BT64" i="33" s="1"/>
  <c r="AW65" i="33"/>
  <c r="BS65" i="33" s="1"/>
  <c r="JH144" i="32"/>
  <c r="JQ144" i="32"/>
  <c r="LD143" i="32"/>
  <c r="LE144" i="32"/>
  <c r="KX144" i="32" s="1"/>
  <c r="KY144" i="32" s="1"/>
  <c r="KZ144" i="32" s="1"/>
  <c r="LF143" i="32"/>
  <c r="LM65" i="33"/>
  <c r="AE62" i="32"/>
  <c r="Z61" i="32"/>
  <c r="AC61" i="32" s="1"/>
  <c r="AJ61" i="32"/>
  <c r="LS143" i="32"/>
  <c r="LT144" i="32"/>
  <c r="LM144" i="32" s="1"/>
  <c r="LN144" i="32" s="1"/>
  <c r="LO144" i="32" s="1"/>
  <c r="LU143" i="32"/>
  <c r="PF64" i="33"/>
  <c r="JP143" i="32"/>
  <c r="KO143" i="32"/>
  <c r="KP144" i="32"/>
  <c r="KI144" i="32" s="1"/>
  <c r="KJ144" i="32" s="1"/>
  <c r="KK144" i="32" s="1"/>
  <c r="KQ143" i="32"/>
  <c r="JZ143" i="32"/>
  <c r="KA144" i="32"/>
  <c r="JT144" i="32" s="1"/>
  <c r="JU144" i="32" s="1"/>
  <c r="JV144" i="32" s="1"/>
  <c r="KB143" i="32"/>
  <c r="ER64" i="33" l="1"/>
  <c r="EJ64" i="33"/>
  <c r="IQ64" i="33"/>
  <c r="EF64" i="33"/>
  <c r="EA64" i="33"/>
  <c r="MY64" i="33"/>
  <c r="HB65" i="33"/>
  <c r="MD66" i="33" s="1"/>
  <c r="MP64" i="33"/>
  <c r="JZ63" i="33"/>
  <c r="GK65" i="33"/>
  <c r="KQ65" i="33"/>
  <c r="AE64" i="33"/>
  <c r="BA64" i="33" s="1"/>
  <c r="BW64" i="33" s="1"/>
  <c r="MZ65" i="33"/>
  <c r="JG64" i="33"/>
  <c r="JK64" i="33"/>
  <c r="JR65" i="33"/>
  <c r="JQ64" i="33"/>
  <c r="JS64" i="33"/>
  <c r="KU64" i="33"/>
  <c r="FT63" i="33"/>
  <c r="OF63" i="33" s="1"/>
  <c r="LZ65" i="33"/>
  <c r="LP66" i="33"/>
  <c r="IB64" i="33"/>
  <c r="MH65" i="33"/>
  <c r="PV65" i="33"/>
  <c r="OZ65" i="33" s="1"/>
  <c r="HT64" i="33"/>
  <c r="HX65" i="33"/>
  <c r="HA64" i="33"/>
  <c r="HW64" i="33" s="1"/>
  <c r="GR64" i="33"/>
  <c r="HN64" i="33" s="1"/>
  <c r="DT65" i="33"/>
  <c r="FL65" i="33" s="1"/>
  <c r="DS64" i="33"/>
  <c r="FK64" i="33" s="1"/>
  <c r="DU64" i="33"/>
  <c r="FM64" i="33" s="1"/>
  <c r="DM64" i="33"/>
  <c r="FE64" i="33" s="1"/>
  <c r="DI64" i="33"/>
  <c r="FA64" i="33" s="1"/>
  <c r="CK65" i="33"/>
  <c r="CT64" i="33"/>
  <c r="CP64" i="33"/>
  <c r="CO65" i="33"/>
  <c r="LD64" i="33"/>
  <c r="KL144" i="32"/>
  <c r="KU144" i="32"/>
  <c r="JW144" i="32"/>
  <c r="KF144" i="32"/>
  <c r="LX143" i="32"/>
  <c r="LP144" i="32"/>
  <c r="LY144" i="32"/>
  <c r="AI61" i="32"/>
  <c r="LI143" i="32"/>
  <c r="LJ144" i="32"/>
  <c r="LA144" i="32"/>
  <c r="KT143" i="32"/>
  <c r="KZ64" i="33"/>
  <c r="KE143" i="32"/>
  <c r="LL64" i="33"/>
  <c r="JI144" i="32"/>
  <c r="JJ144" i="32" s="1"/>
  <c r="JN145" i="32"/>
  <c r="JD145" i="32" s="1"/>
  <c r="JO144" i="32"/>
  <c r="DZ65" i="33" l="1"/>
  <c r="RK65" i="33"/>
  <c r="OW65" i="33"/>
  <c r="MQ64" i="33"/>
  <c r="NB65" i="33"/>
  <c r="NA64" i="33"/>
  <c r="GW64" i="33"/>
  <c r="HS64" i="33" s="1"/>
  <c r="QJ65" i="33"/>
  <c r="PN65" i="33" s="1"/>
  <c r="NC64" i="33"/>
  <c r="GB64" i="33"/>
  <c r="KH64" i="33"/>
  <c r="FX64" i="33"/>
  <c r="KD64" i="33"/>
  <c r="FS64" i="33"/>
  <c r="OE64" i="33" s="1"/>
  <c r="JY64" i="33"/>
  <c r="GJ64" i="33"/>
  <c r="OV64" i="33" s="1"/>
  <c r="KP64" i="33"/>
  <c r="NJ64" i="33"/>
  <c r="MC65" i="33"/>
  <c r="MU64" i="33"/>
  <c r="JI65" i="33"/>
  <c r="JJ64" i="33"/>
  <c r="JN64" i="33"/>
  <c r="JE65" i="33"/>
  <c r="QT63" i="33"/>
  <c r="KT65" i="33"/>
  <c r="QI64" i="33"/>
  <c r="PM64" i="33" s="1"/>
  <c r="LT65" i="33"/>
  <c r="PZ64" i="33"/>
  <c r="PD64" i="33" s="1"/>
  <c r="HC64" i="33"/>
  <c r="HY64" i="33" s="1"/>
  <c r="HD65" i="33"/>
  <c r="MF66" i="33" s="1"/>
  <c r="HE64" i="33"/>
  <c r="QM64" i="33" s="1"/>
  <c r="PQ64" i="33" s="1"/>
  <c r="GS64" i="33"/>
  <c r="LU65" i="33" s="1"/>
  <c r="DK65" i="33"/>
  <c r="FC65" i="33" s="1"/>
  <c r="DL64" i="33"/>
  <c r="FD64" i="33" s="1"/>
  <c r="DP64" i="33"/>
  <c r="FH64" i="33" s="1"/>
  <c r="DG65" i="33"/>
  <c r="EY65" i="33" s="1"/>
  <c r="CS64" i="33"/>
  <c r="OA66" i="33"/>
  <c r="LG145" i="32"/>
  <c r="KW145" i="32" s="1"/>
  <c r="LB144" i="32"/>
  <c r="LC144" i="32" s="1"/>
  <c r="LH144" i="32"/>
  <c r="JX144" i="32"/>
  <c r="JY144" i="32" s="1"/>
  <c r="KD144" i="32"/>
  <c r="KC145" i="32"/>
  <c r="JS145" i="32" s="1"/>
  <c r="LV145" i="32"/>
  <c r="LL145" i="32" s="1"/>
  <c r="LQ144" i="32"/>
  <c r="LR144" i="32" s="1"/>
  <c r="LW144" i="32"/>
  <c r="JK144" i="32"/>
  <c r="JL145" i="32"/>
  <c r="JE145" i="32" s="1"/>
  <c r="JF145" i="32" s="1"/>
  <c r="JG145" i="32" s="1"/>
  <c r="JM144" i="32"/>
  <c r="AD61" i="32"/>
  <c r="AG62" i="32"/>
  <c r="KM144" i="32"/>
  <c r="KN144" i="32" s="1"/>
  <c r="KR145" i="32"/>
  <c r="KH145" i="32" s="1"/>
  <c r="KS144" i="32"/>
  <c r="NI65" i="33" l="1"/>
  <c r="IG65" i="33" s="1"/>
  <c r="EM64" i="33"/>
  <c r="ED64" i="33"/>
  <c r="EQ64" i="33"/>
  <c r="EN65" i="33"/>
  <c r="RJ64" i="33"/>
  <c r="QX64" i="33"/>
  <c r="OJ64" i="33"/>
  <c r="RB64" i="33"/>
  <c r="ON64" i="33"/>
  <c r="LY65" i="33"/>
  <c r="QE64" i="33"/>
  <c r="PI64" i="33" s="1"/>
  <c r="LH65" i="33"/>
  <c r="MT64" i="33"/>
  <c r="MX64" i="33"/>
  <c r="MS65" i="33"/>
  <c r="JX65" i="33"/>
  <c r="GQ65" i="33"/>
  <c r="LS66" i="33" s="1"/>
  <c r="NR65" i="33"/>
  <c r="QS64" i="33"/>
  <c r="IH64" i="33"/>
  <c r="V64" i="33"/>
  <c r="AR64" i="33" s="1"/>
  <c r="BN64" i="33" s="1"/>
  <c r="CJ64" i="33" s="1"/>
  <c r="JD64" i="33" s="1"/>
  <c r="MO65" i="33"/>
  <c r="JM64" i="33"/>
  <c r="HZ65" i="33"/>
  <c r="FR65" i="33"/>
  <c r="QA64" i="33"/>
  <c r="PE64" i="33" s="1"/>
  <c r="GU65" i="33"/>
  <c r="HQ65" i="33" s="1"/>
  <c r="QL65" i="33"/>
  <c r="PP65" i="33" s="1"/>
  <c r="LG64" i="33"/>
  <c r="IA64" i="33"/>
  <c r="KX64" i="33"/>
  <c r="MG65" i="33"/>
  <c r="QK64" i="33"/>
  <c r="PO64" i="33" s="1"/>
  <c r="ME65" i="33"/>
  <c r="HO64" i="33"/>
  <c r="GZ64" i="33"/>
  <c r="MB65" i="33" s="1"/>
  <c r="GV64" i="33"/>
  <c r="HR64" i="33" s="1"/>
  <c r="DO64" i="33"/>
  <c r="FG64" i="33" s="1"/>
  <c r="IY66" i="33"/>
  <c r="AM66" i="33"/>
  <c r="NZ65" i="33"/>
  <c r="NN65" i="33"/>
  <c r="JH145" i="32"/>
  <c r="JQ145" i="32"/>
  <c r="KO144" i="32"/>
  <c r="KP145" i="32"/>
  <c r="KI145" i="32" s="1"/>
  <c r="KJ145" i="32" s="1"/>
  <c r="KK145" i="32" s="1"/>
  <c r="KQ144" i="32"/>
  <c r="LD144" i="32"/>
  <c r="LE145" i="32"/>
  <c r="KX145" i="32" s="1"/>
  <c r="KY145" i="32" s="1"/>
  <c r="KZ145" i="32" s="1"/>
  <c r="LF144" i="32"/>
  <c r="LS144" i="32"/>
  <c r="LT145" i="32"/>
  <c r="LM145" i="32" s="1"/>
  <c r="LN145" i="32" s="1"/>
  <c r="LO145" i="32" s="1"/>
  <c r="LU144" i="32"/>
  <c r="JP144" i="32"/>
  <c r="LK64" i="33"/>
  <c r="AA62" i="32"/>
  <c r="S62" i="32"/>
  <c r="T62" i="32" s="1"/>
  <c r="KA145" i="32"/>
  <c r="JT145" i="32" s="1"/>
  <c r="JU145" i="32" s="1"/>
  <c r="JV145" i="32" s="1"/>
  <c r="JZ144" i="32"/>
  <c r="KB144" i="32"/>
  <c r="U65" i="33" l="1"/>
  <c r="AQ65" i="33" s="1"/>
  <c r="BM65" i="33" s="1"/>
  <c r="EO64" i="33"/>
  <c r="EP65" i="33"/>
  <c r="EI64" i="33"/>
  <c r="EE64" i="33"/>
  <c r="IP65" i="33"/>
  <c r="HM65" i="33"/>
  <c r="QR65" i="33"/>
  <c r="OD65" i="33"/>
  <c r="LC64" i="33"/>
  <c r="GF65" i="33"/>
  <c r="PY65" i="33"/>
  <c r="PC65" i="33" s="1"/>
  <c r="KL65" i="33"/>
  <c r="MW64" i="33"/>
  <c r="KK64" i="33"/>
  <c r="KB64" i="33"/>
  <c r="AD65" i="33"/>
  <c r="AZ65" i="33" s="1"/>
  <c r="BV65" i="33" s="1"/>
  <c r="GI64" i="33"/>
  <c r="KO64" i="33"/>
  <c r="NH66" i="33"/>
  <c r="DF64" i="33"/>
  <c r="EX64" i="33" s="1"/>
  <c r="KY64" i="33"/>
  <c r="QC65" i="33"/>
  <c r="PG65" i="33" s="1"/>
  <c r="LJ65" i="33"/>
  <c r="GE64" i="33"/>
  <c r="OQ64" i="33" s="1"/>
  <c r="FV64" i="33"/>
  <c r="OH64" i="33" s="1"/>
  <c r="LW66" i="33"/>
  <c r="LX65" i="33"/>
  <c r="GY64" i="33"/>
  <c r="QG64" i="33" s="1"/>
  <c r="PK64" i="33" s="1"/>
  <c r="LI64" i="33"/>
  <c r="HV64" i="33"/>
  <c r="QH64" i="33"/>
  <c r="PL64" i="33" s="1"/>
  <c r="QD64" i="33"/>
  <c r="PH64" i="33" s="1"/>
  <c r="Z65" i="33"/>
  <c r="IL65" i="33"/>
  <c r="AL65" i="33"/>
  <c r="IX65" i="33"/>
  <c r="BI66" i="33"/>
  <c r="CE66" i="33" s="1"/>
  <c r="NV66" i="33"/>
  <c r="JW145" i="32"/>
  <c r="KF145" i="32"/>
  <c r="KL145" i="32"/>
  <c r="KU145" i="32"/>
  <c r="LA145" i="32"/>
  <c r="LJ145" i="32"/>
  <c r="LI144" i="32"/>
  <c r="U62" i="32"/>
  <c r="V62" i="32" s="1"/>
  <c r="KE144" i="32"/>
  <c r="LP145" i="32"/>
  <c r="LY145" i="32"/>
  <c r="LX144" i="32"/>
  <c r="KT144" i="32"/>
  <c r="JN146" i="32"/>
  <c r="JD146" i="32" s="1"/>
  <c r="JI145" i="32"/>
  <c r="JJ145" i="32" s="1"/>
  <c r="JO145" i="32"/>
  <c r="EH64" i="33" l="1"/>
  <c r="EL64" i="33"/>
  <c r="T66" i="33"/>
  <c r="AP66" i="33" s="1"/>
  <c r="BL66" i="33" s="1"/>
  <c r="EC65" i="33"/>
  <c r="EK64" i="33"/>
  <c r="EG65" i="33"/>
  <c r="RF65" i="33"/>
  <c r="OR65" i="33"/>
  <c r="RI64" i="33"/>
  <c r="OU64" i="33"/>
  <c r="KG64" i="33"/>
  <c r="GA64" i="33"/>
  <c r="KW65" i="33"/>
  <c r="MN64" i="33"/>
  <c r="KM64" i="33"/>
  <c r="IF66" i="33"/>
  <c r="NL65" i="33"/>
  <c r="LA65" i="33"/>
  <c r="GP64" i="33"/>
  <c r="LR65" i="33" s="1"/>
  <c r="GH65" i="33"/>
  <c r="KN65" i="33"/>
  <c r="FW64" i="33"/>
  <c r="OI64" i="33" s="1"/>
  <c r="KC64" i="33"/>
  <c r="LE64" i="33"/>
  <c r="NU65" i="33"/>
  <c r="QV64" i="33"/>
  <c r="GG64" i="33"/>
  <c r="OS64" i="33" s="1"/>
  <c r="RE64" i="33"/>
  <c r="MA65" i="33"/>
  <c r="HU64" i="33"/>
  <c r="LF64" i="33"/>
  <c r="LB64" i="33"/>
  <c r="DA66" i="33"/>
  <c r="CR65" i="33"/>
  <c r="CI65" i="33"/>
  <c r="NY65" i="33"/>
  <c r="BH65" i="33"/>
  <c r="CD65" i="33" s="1"/>
  <c r="AV65" i="33"/>
  <c r="BR65" i="33" s="1"/>
  <c r="AH66" i="33"/>
  <c r="BD66" i="33" s="1"/>
  <c r="IT66" i="33"/>
  <c r="JL146" i="32"/>
  <c r="JE146" i="32" s="1"/>
  <c r="JF146" i="32" s="1"/>
  <c r="JG146" i="32" s="1"/>
  <c r="JK145" i="32"/>
  <c r="JM145" i="32"/>
  <c r="LV146" i="32"/>
  <c r="LL146" i="32" s="1"/>
  <c r="LW145" i="32"/>
  <c r="LQ145" i="32"/>
  <c r="LR145" i="32" s="1"/>
  <c r="KR146" i="32"/>
  <c r="KH146" i="32" s="1"/>
  <c r="KM145" i="32"/>
  <c r="KN145" i="32" s="1"/>
  <c r="KS145" i="32"/>
  <c r="KD145" i="32"/>
  <c r="KC146" i="32"/>
  <c r="JS146" i="32" s="1"/>
  <c r="JX145" i="32"/>
  <c r="JY145" i="32" s="1"/>
  <c r="W62" i="32"/>
  <c r="AB62" i="32"/>
  <c r="LG146" i="32"/>
  <c r="KW146" i="32" s="1"/>
  <c r="LB145" i="32"/>
  <c r="LC145" i="32" s="1"/>
  <c r="LH145" i="32"/>
  <c r="IS65" i="33" l="1"/>
  <c r="IJ65" i="33"/>
  <c r="RH65" i="33"/>
  <c r="OT65" i="33"/>
  <c r="RA64" i="33"/>
  <c r="OM64" i="33"/>
  <c r="FU65" i="33"/>
  <c r="OG65" i="33" s="1"/>
  <c r="KA65" i="33"/>
  <c r="NQ65" i="33"/>
  <c r="KJ64" i="33"/>
  <c r="KF64" i="33"/>
  <c r="FY65" i="33"/>
  <c r="OK65" i="33" s="1"/>
  <c r="X65" i="33"/>
  <c r="AT65" i="33" s="1"/>
  <c r="BP65" i="33" s="1"/>
  <c r="NM65" i="33"/>
  <c r="KE65" i="33"/>
  <c r="HL64" i="33"/>
  <c r="NX66" i="33"/>
  <c r="PX64" i="33"/>
  <c r="PB64" i="33" s="1"/>
  <c r="QW64" i="33"/>
  <c r="GC64" i="33"/>
  <c r="KI64" i="33"/>
  <c r="JC65" i="33"/>
  <c r="JL65" i="33"/>
  <c r="JU66" i="33"/>
  <c r="AG65" i="33"/>
  <c r="BC65" i="33" s="1"/>
  <c r="BY65" i="33" s="1"/>
  <c r="RG64" i="33"/>
  <c r="NW65" i="33"/>
  <c r="GD64" i="33"/>
  <c r="OP64" i="33" s="1"/>
  <c r="FZ64" i="33"/>
  <c r="OL64" i="33" s="1"/>
  <c r="DE65" i="33"/>
  <c r="EW65" i="33" s="1"/>
  <c r="DN65" i="33"/>
  <c r="FF65" i="33" s="1"/>
  <c r="DW66" i="33"/>
  <c r="FO66" i="33" s="1"/>
  <c r="CZ65" i="33"/>
  <c r="CN65" i="33"/>
  <c r="CH66" i="33"/>
  <c r="AK65" i="33"/>
  <c r="IW65" i="33"/>
  <c r="NK66" i="33"/>
  <c r="BZ66" i="33"/>
  <c r="LS145" i="32"/>
  <c r="LT146" i="32"/>
  <c r="LM146" i="32" s="1"/>
  <c r="LN146" i="32" s="1"/>
  <c r="LO146" i="32" s="1"/>
  <c r="LU145" i="32"/>
  <c r="LD145" i="32"/>
  <c r="LE146" i="32"/>
  <c r="KX146" i="32" s="1"/>
  <c r="KY146" i="32" s="1"/>
  <c r="KZ146" i="32" s="1"/>
  <c r="LF145" i="32"/>
  <c r="AK62" i="32"/>
  <c r="AH62" i="32"/>
  <c r="X62" i="32"/>
  <c r="JP145" i="32"/>
  <c r="KO145" i="32"/>
  <c r="KP146" i="32"/>
  <c r="KI146" i="32" s="1"/>
  <c r="KJ146" i="32" s="1"/>
  <c r="KK146" i="32" s="1"/>
  <c r="KQ145" i="32"/>
  <c r="JQ146" i="32"/>
  <c r="JH146" i="32"/>
  <c r="JZ145" i="32"/>
  <c r="KA146" i="32"/>
  <c r="JT146" i="32" s="1"/>
  <c r="JU146" i="32" s="1"/>
  <c r="JV146" i="32" s="1"/>
  <c r="KB145" i="32"/>
  <c r="IO65" i="33" l="1"/>
  <c r="EB64" i="33"/>
  <c r="IK65" i="33"/>
  <c r="RC64" i="33"/>
  <c r="OO64" i="33"/>
  <c r="QU65" i="33"/>
  <c r="NO66" i="33"/>
  <c r="QY65" i="33"/>
  <c r="AC65" i="33"/>
  <c r="AY65" i="33" s="1"/>
  <c r="BU65" i="33" s="1"/>
  <c r="CQ65" i="33" s="1"/>
  <c r="MV65" i="33"/>
  <c r="MM65" i="33"/>
  <c r="NE66" i="33"/>
  <c r="Y65" i="33"/>
  <c r="AU65" i="33" s="1"/>
  <c r="BQ65" i="33" s="1"/>
  <c r="NS65" i="33"/>
  <c r="KV64" i="33"/>
  <c r="AJ66" i="33"/>
  <c r="BF66" i="33" s="1"/>
  <c r="CB66" i="33" s="1"/>
  <c r="CX66" i="33" s="1"/>
  <c r="IV66" i="33"/>
  <c r="JB66" i="33"/>
  <c r="JH65" i="33"/>
  <c r="JT65" i="33"/>
  <c r="RD64" i="33"/>
  <c r="NT65" i="33"/>
  <c r="IU65" i="33"/>
  <c r="AI65" i="33"/>
  <c r="BE65" i="33" s="1"/>
  <c r="CA65" i="33" s="1"/>
  <c r="CW65" i="33" s="1"/>
  <c r="QZ64" i="33"/>
  <c r="NP65" i="33"/>
  <c r="GX65" i="33"/>
  <c r="LZ66" i="33" s="1"/>
  <c r="GO65" i="33"/>
  <c r="PW65" i="33" s="1"/>
  <c r="PA65" i="33" s="1"/>
  <c r="DV65" i="33"/>
  <c r="FN65" i="33" s="1"/>
  <c r="DD66" i="33"/>
  <c r="EV66" i="33" s="1"/>
  <c r="DJ65" i="33"/>
  <c r="FB65" i="33" s="1"/>
  <c r="HG66" i="33"/>
  <c r="MI67" i="33" s="1"/>
  <c r="CV66" i="33"/>
  <c r="CL65" i="33"/>
  <c r="CU65" i="33"/>
  <c r="BG65" i="33"/>
  <c r="CC65" i="33" s="1"/>
  <c r="W66" i="33"/>
  <c r="II66" i="33"/>
  <c r="LJ146" i="32"/>
  <c r="LA146" i="32"/>
  <c r="LP146" i="32"/>
  <c r="LY146" i="32"/>
  <c r="AF62" i="32"/>
  <c r="Y62" i="32"/>
  <c r="LI145" i="32"/>
  <c r="KE145" i="32"/>
  <c r="KT145" i="32"/>
  <c r="LX145" i="32"/>
  <c r="KL146" i="32"/>
  <c r="KU146" i="32"/>
  <c r="KF146" i="32"/>
  <c r="JW146" i="32"/>
  <c r="JO146" i="32"/>
  <c r="JN147" i="32"/>
  <c r="JD147" i="32" s="1"/>
  <c r="JI146" i="32"/>
  <c r="JJ146" i="32" s="1"/>
  <c r="AB65" i="33" l="1"/>
  <c r="AX65" i="33" s="1"/>
  <c r="AE65" i="33"/>
  <c r="BA65" i="33" s="1"/>
  <c r="BW65" i="33" s="1"/>
  <c r="EA65" i="33"/>
  <c r="AA66" i="33"/>
  <c r="AW66" i="33" s="1"/>
  <c r="BS66" i="33" s="1"/>
  <c r="IM66" i="33"/>
  <c r="IQ65" i="33"/>
  <c r="MR65" i="33"/>
  <c r="ML66" i="33"/>
  <c r="ND65" i="33"/>
  <c r="JZ64" i="33"/>
  <c r="FT64" i="33"/>
  <c r="OF64" i="33" s="1"/>
  <c r="JF65" i="33"/>
  <c r="JP66" i="33"/>
  <c r="JR66" i="33"/>
  <c r="JQ65" i="33"/>
  <c r="JO65" i="33"/>
  <c r="JK65" i="33"/>
  <c r="IR65" i="33"/>
  <c r="AF65" i="33"/>
  <c r="BB65" i="33" s="1"/>
  <c r="BX65" i="33" s="1"/>
  <c r="CT65" i="33" s="1"/>
  <c r="IN65" i="33"/>
  <c r="LQ66" i="33"/>
  <c r="QF65" i="33"/>
  <c r="PJ65" i="33" s="1"/>
  <c r="HT65" i="33"/>
  <c r="HF65" i="33"/>
  <c r="IB65" i="33" s="1"/>
  <c r="HK65" i="33"/>
  <c r="QO66" i="33"/>
  <c r="PS66" i="33" s="1"/>
  <c r="GN66" i="33"/>
  <c r="LP67" i="33" s="1"/>
  <c r="DT66" i="33"/>
  <c r="FL66" i="33" s="1"/>
  <c r="DS65" i="33"/>
  <c r="FK65" i="33" s="1"/>
  <c r="DM65" i="33"/>
  <c r="FE65" i="33" s="1"/>
  <c r="DQ65" i="33"/>
  <c r="FI65" i="33" s="1"/>
  <c r="GT65" i="33"/>
  <c r="LV66" i="33" s="1"/>
  <c r="DH65" i="33"/>
  <c r="EZ65" i="33" s="1"/>
  <c r="DR66" i="33"/>
  <c r="FJ66" i="33" s="1"/>
  <c r="IC66" i="33"/>
  <c r="CY65" i="33"/>
  <c r="CM65" i="33"/>
  <c r="AS66" i="33"/>
  <c r="BO66" i="33" s="1"/>
  <c r="AE63" i="32"/>
  <c r="Z62" i="32"/>
  <c r="AC62" i="32" s="1"/>
  <c r="AJ62" i="32"/>
  <c r="LV147" i="32"/>
  <c r="LL147" i="32" s="1"/>
  <c r="LW146" i="32"/>
  <c r="LQ146" i="32"/>
  <c r="LR146" i="32" s="1"/>
  <c r="JK146" i="32"/>
  <c r="JL147" i="32"/>
  <c r="JE147" i="32" s="1"/>
  <c r="JF147" i="32" s="1"/>
  <c r="JG147" i="32" s="1"/>
  <c r="JM146" i="32"/>
  <c r="JX146" i="32"/>
  <c r="JY146" i="32" s="1"/>
  <c r="KD146" i="32"/>
  <c r="KC147" i="32"/>
  <c r="JS147" i="32" s="1"/>
  <c r="LG147" i="32"/>
  <c r="KW147" i="32" s="1"/>
  <c r="LB146" i="32"/>
  <c r="LC146" i="32" s="1"/>
  <c r="LH146" i="32"/>
  <c r="KU65" i="33"/>
  <c r="KM146" i="32"/>
  <c r="KN146" i="32" s="1"/>
  <c r="KS146" i="32"/>
  <c r="KR147" i="32"/>
  <c r="KH147" i="32" s="1"/>
  <c r="BT65" i="33" l="1"/>
  <c r="ES66" i="33"/>
  <c r="EJ65" i="33"/>
  <c r="MZ66" i="33"/>
  <c r="NA65" i="33"/>
  <c r="MU65" i="33"/>
  <c r="MP65" i="33"/>
  <c r="NB66" i="33"/>
  <c r="MY65" i="33"/>
  <c r="QT64" i="33"/>
  <c r="NJ65" i="33"/>
  <c r="FS65" i="33"/>
  <c r="JY65" i="33"/>
  <c r="JS65" i="33"/>
  <c r="JN65" i="33"/>
  <c r="JG65" i="33"/>
  <c r="HD66" i="33"/>
  <c r="QL66" i="33" s="1"/>
  <c r="PP66" i="33" s="1"/>
  <c r="LD65" i="33"/>
  <c r="QN65" i="33"/>
  <c r="PR65" i="33" s="1"/>
  <c r="MH66" i="33"/>
  <c r="LM66" i="33"/>
  <c r="HC65" i="33"/>
  <c r="HY65" i="33" s="1"/>
  <c r="GR65" i="33"/>
  <c r="HN65" i="33" s="1"/>
  <c r="HJ66" i="33"/>
  <c r="PV66" i="33"/>
  <c r="OZ66" i="33" s="1"/>
  <c r="HP65" i="33"/>
  <c r="GW65" i="33"/>
  <c r="LY66" i="33" s="1"/>
  <c r="HA65" i="33"/>
  <c r="MC66" i="33" s="1"/>
  <c r="HB66" i="33"/>
  <c r="MD67" i="33" s="1"/>
  <c r="DI65" i="33"/>
  <c r="FA65" i="33" s="1"/>
  <c r="DU65" i="33"/>
  <c r="FM65" i="33" s="1"/>
  <c r="QB65" i="33"/>
  <c r="PF65" i="33" s="1"/>
  <c r="DP65" i="33"/>
  <c r="FH65" i="33" s="1"/>
  <c r="CP65" i="33"/>
  <c r="CO66" i="33"/>
  <c r="CS65" i="33"/>
  <c r="CK66" i="33"/>
  <c r="JH147" i="32"/>
  <c r="JQ147" i="32"/>
  <c r="KP147" i="32"/>
  <c r="KI147" i="32" s="1"/>
  <c r="KJ147" i="32" s="1"/>
  <c r="KK147" i="32" s="1"/>
  <c r="KO146" i="32"/>
  <c r="KQ146" i="32"/>
  <c r="LE147" i="32"/>
  <c r="KX147" i="32" s="1"/>
  <c r="KY147" i="32" s="1"/>
  <c r="KZ147" i="32" s="1"/>
  <c r="LD146" i="32"/>
  <c r="LF146" i="32"/>
  <c r="JZ146" i="32"/>
  <c r="KA147" i="32"/>
  <c r="JT147" i="32" s="1"/>
  <c r="JU147" i="32" s="1"/>
  <c r="JV147" i="32" s="1"/>
  <c r="KB146" i="32"/>
  <c r="AI62" i="32"/>
  <c r="JP146" i="32"/>
  <c r="LS146" i="32"/>
  <c r="LT147" i="32"/>
  <c r="LM147" i="32" s="1"/>
  <c r="LN147" i="32" s="1"/>
  <c r="LO147" i="32" s="1"/>
  <c r="LU146" i="32"/>
  <c r="ER65" i="33" l="1"/>
  <c r="DZ66" i="33"/>
  <c r="EP66" i="33"/>
  <c r="EF65" i="33"/>
  <c r="QS65" i="33"/>
  <c r="OE65" i="33"/>
  <c r="KT66" i="33"/>
  <c r="FR66" i="33" s="1"/>
  <c r="LL65" i="33"/>
  <c r="KP65" i="33" s="1"/>
  <c r="NC65" i="33"/>
  <c r="MQ65" i="33"/>
  <c r="MX65" i="33"/>
  <c r="V65" i="33"/>
  <c r="IH65" i="33"/>
  <c r="GB65" i="33"/>
  <c r="ON65" i="33" s="1"/>
  <c r="KH65" i="33"/>
  <c r="GK66" i="33"/>
  <c r="KQ66" i="33"/>
  <c r="JI66" i="33"/>
  <c r="JJ65" i="33"/>
  <c r="JE66" i="33"/>
  <c r="JM65" i="33"/>
  <c r="HZ66" i="33"/>
  <c r="MF67" i="33"/>
  <c r="ME66" i="33"/>
  <c r="QK65" i="33"/>
  <c r="PO65" i="33" s="1"/>
  <c r="QE65" i="33"/>
  <c r="PI65" i="33" s="1"/>
  <c r="PZ65" i="33"/>
  <c r="PD65" i="33" s="1"/>
  <c r="LT66" i="33"/>
  <c r="HS65" i="33"/>
  <c r="HE65" i="33"/>
  <c r="QM65" i="33" s="1"/>
  <c r="PQ65" i="33" s="1"/>
  <c r="GS65" i="33"/>
  <c r="QA65" i="33" s="1"/>
  <c r="PE65" i="33" s="1"/>
  <c r="HX66" i="33"/>
  <c r="QJ66" i="33"/>
  <c r="PN66" i="33" s="1"/>
  <c r="HW65" i="33"/>
  <c r="KZ65" i="33"/>
  <c r="GZ65" i="33"/>
  <c r="HV65" i="33" s="1"/>
  <c r="QI65" i="33"/>
  <c r="PM65" i="33" s="1"/>
  <c r="DO65" i="33"/>
  <c r="FG65" i="33" s="1"/>
  <c r="DK66" i="33"/>
  <c r="FC66" i="33" s="1"/>
  <c r="DL65" i="33"/>
  <c r="FD65" i="33" s="1"/>
  <c r="DG66" i="33"/>
  <c r="EY66" i="33" s="1"/>
  <c r="NI66" i="33"/>
  <c r="JW147" i="32"/>
  <c r="KF147" i="32"/>
  <c r="KL147" i="32"/>
  <c r="KU147" i="32"/>
  <c r="LP147" i="32"/>
  <c r="LY147" i="32"/>
  <c r="LX146" i="32"/>
  <c r="LJ66" i="33"/>
  <c r="AG63" i="32"/>
  <c r="AD62" i="32"/>
  <c r="KE146" i="32"/>
  <c r="LI146" i="32"/>
  <c r="KT146" i="32"/>
  <c r="LJ147" i="32"/>
  <c r="LA147" i="32"/>
  <c r="JI147" i="32"/>
  <c r="JJ147" i="32" s="1"/>
  <c r="JO147" i="32"/>
  <c r="JN148" i="32"/>
  <c r="JD148" i="32" s="1"/>
  <c r="EE65" i="33" l="1"/>
  <c r="ED65" i="33"/>
  <c r="EQ65" i="33"/>
  <c r="EI65" i="33"/>
  <c r="EM65" i="33"/>
  <c r="EN66" i="33"/>
  <c r="EO65" i="33"/>
  <c r="RK66" i="33"/>
  <c r="OW66" i="33"/>
  <c r="QR66" i="33"/>
  <c r="OD66" i="33"/>
  <c r="JX66" i="33"/>
  <c r="GJ65" i="33"/>
  <c r="NZ66" i="33" s="1"/>
  <c r="OA67" i="33"/>
  <c r="MO66" i="33"/>
  <c r="MW65" i="33"/>
  <c r="MT65" i="33"/>
  <c r="GU66" i="33"/>
  <c r="LW67" i="33" s="1"/>
  <c r="KD65" i="33"/>
  <c r="NH67" i="33"/>
  <c r="LC65" i="33"/>
  <c r="NR66" i="33"/>
  <c r="AR65" i="33"/>
  <c r="BN65" i="33" s="1"/>
  <c r="CJ65" i="33" s="1"/>
  <c r="DF65" i="33" s="1"/>
  <c r="EX65" i="33" s="1"/>
  <c r="RB65" i="33"/>
  <c r="GH66" i="33"/>
  <c r="KN66" i="33"/>
  <c r="MS66" i="33"/>
  <c r="LU66" i="33"/>
  <c r="KX65" i="33"/>
  <c r="LI65" i="33"/>
  <c r="FX65" i="33"/>
  <c r="MG66" i="33"/>
  <c r="IA65" i="33"/>
  <c r="LG65" i="33"/>
  <c r="QH65" i="33"/>
  <c r="PL65" i="33" s="1"/>
  <c r="MB66" i="33"/>
  <c r="LH66" i="33"/>
  <c r="HO65" i="33"/>
  <c r="GV65" i="33"/>
  <c r="HR65" i="33" s="1"/>
  <c r="GQ66" i="33"/>
  <c r="LS67" i="33" s="1"/>
  <c r="GY65" i="33"/>
  <c r="MA66" i="33" s="1"/>
  <c r="KY65" i="33"/>
  <c r="U66" i="33"/>
  <c r="IG66" i="33"/>
  <c r="LG148" i="32"/>
  <c r="KW148" i="32" s="1"/>
  <c r="LH147" i="32"/>
  <c r="LB147" i="32"/>
  <c r="LC147" i="32" s="1"/>
  <c r="S63" i="32"/>
  <c r="T63" i="32" s="1"/>
  <c r="U63" i="32" s="1"/>
  <c r="V63" i="32" s="1"/>
  <c r="AA63" i="32"/>
  <c r="KR148" i="32"/>
  <c r="KH148" i="32" s="1"/>
  <c r="KM147" i="32"/>
  <c r="KN147" i="32" s="1"/>
  <c r="KS147" i="32"/>
  <c r="JK147" i="32"/>
  <c r="JL148" i="32"/>
  <c r="JE148" i="32" s="1"/>
  <c r="JF148" i="32" s="1"/>
  <c r="JG148" i="32" s="1"/>
  <c r="JM147" i="32"/>
  <c r="LV148" i="32"/>
  <c r="LL148" i="32" s="1"/>
  <c r="LW147" i="32"/>
  <c r="LQ147" i="32"/>
  <c r="LR147" i="32" s="1"/>
  <c r="KC148" i="32"/>
  <c r="JS148" i="32" s="1"/>
  <c r="JX147" i="32"/>
  <c r="JY147" i="32" s="1"/>
  <c r="KD147" i="32"/>
  <c r="LK65" i="33"/>
  <c r="EL65" i="33" l="1"/>
  <c r="T67" i="33"/>
  <c r="AP67" i="33" s="1"/>
  <c r="BL67" i="33" s="1"/>
  <c r="IX66" i="33"/>
  <c r="AD66" i="33"/>
  <c r="AZ66" i="33" s="1"/>
  <c r="BV66" i="33" s="1"/>
  <c r="CR66" i="33" s="1"/>
  <c r="IY67" i="33"/>
  <c r="RH66" i="33"/>
  <c r="OT66" i="33"/>
  <c r="RJ65" i="33"/>
  <c r="OV65" i="33"/>
  <c r="QX65" i="33"/>
  <c r="OJ65" i="33"/>
  <c r="AM67" i="33"/>
  <c r="BI67" i="33" s="1"/>
  <c r="CE67" i="33" s="1"/>
  <c r="GP65" i="33"/>
  <c r="HL65" i="33" s="1"/>
  <c r="HQ66" i="33"/>
  <c r="KK65" i="33"/>
  <c r="QC66" i="33"/>
  <c r="PG66" i="33" s="1"/>
  <c r="KL66" i="33"/>
  <c r="KG65" i="33"/>
  <c r="GA65" i="33"/>
  <c r="IF67" i="33"/>
  <c r="IP66" i="33"/>
  <c r="JD65" i="33"/>
  <c r="FW65" i="33"/>
  <c r="KC65" i="33"/>
  <c r="GG65" i="33"/>
  <c r="KM65" i="33"/>
  <c r="GI65" i="33"/>
  <c r="KO65" i="33"/>
  <c r="FV65" i="33"/>
  <c r="NL66" i="33" s="1"/>
  <c r="KB65" i="33"/>
  <c r="MN65" i="33"/>
  <c r="AL66" i="33"/>
  <c r="BH66" i="33" s="1"/>
  <c r="CD66" i="33" s="1"/>
  <c r="NN66" i="33"/>
  <c r="LF65" i="33"/>
  <c r="GE65" i="33"/>
  <c r="OQ65" i="33" s="1"/>
  <c r="GF66" i="33"/>
  <c r="OR66" i="33" s="1"/>
  <c r="LX66" i="33"/>
  <c r="HM66" i="33"/>
  <c r="PY66" i="33"/>
  <c r="PC66" i="33" s="1"/>
  <c r="HU65" i="33"/>
  <c r="QG65" i="33"/>
  <c r="PK65" i="33" s="1"/>
  <c r="QD65" i="33"/>
  <c r="PH65" i="33" s="1"/>
  <c r="NX67" i="33"/>
  <c r="AQ66" i="33"/>
  <c r="BM66" i="33" s="1"/>
  <c r="JH148" i="32"/>
  <c r="JQ148" i="32"/>
  <c r="W63" i="32"/>
  <c r="AB63" i="32"/>
  <c r="LS147" i="32"/>
  <c r="LT148" i="32"/>
  <c r="LM148" i="32" s="1"/>
  <c r="LN148" i="32" s="1"/>
  <c r="LO148" i="32" s="1"/>
  <c r="LU147" i="32"/>
  <c r="JP147" i="32"/>
  <c r="KO147" i="32"/>
  <c r="KP148" i="32"/>
  <c r="KI148" i="32" s="1"/>
  <c r="KJ148" i="32" s="1"/>
  <c r="KK148" i="32" s="1"/>
  <c r="KQ147" i="32"/>
  <c r="LD147" i="32"/>
  <c r="LE148" i="32"/>
  <c r="KX148" i="32" s="1"/>
  <c r="KY148" i="32" s="1"/>
  <c r="KZ148" i="32" s="1"/>
  <c r="LF147" i="32"/>
  <c r="JZ147" i="32"/>
  <c r="KA148" i="32"/>
  <c r="JT148" i="32" s="1"/>
  <c r="JU148" i="32" s="1"/>
  <c r="JV148" i="32" s="1"/>
  <c r="KB147" i="32"/>
  <c r="EC66" i="33" l="1"/>
  <c r="EK65" i="33"/>
  <c r="EH65" i="33"/>
  <c r="Z66" i="33"/>
  <c r="AV66" i="33" s="1"/>
  <c r="BR66" i="33" s="1"/>
  <c r="EG66" i="33"/>
  <c r="QV65" i="33"/>
  <c r="OH65" i="33"/>
  <c r="RG65" i="33"/>
  <c r="OS65" i="33"/>
  <c r="RI65" i="33"/>
  <c r="OU65" i="33"/>
  <c r="QW65" i="33"/>
  <c r="OI65" i="33"/>
  <c r="RA65" i="33"/>
  <c r="OM65" i="33"/>
  <c r="PX65" i="33"/>
  <c r="PB65" i="33" s="1"/>
  <c r="LA66" i="33"/>
  <c r="FY66" i="33" s="1"/>
  <c r="LR66" i="33"/>
  <c r="NW66" i="33"/>
  <c r="NQ66" i="33"/>
  <c r="NM66" i="33"/>
  <c r="GD65" i="33"/>
  <c r="KJ65" i="33"/>
  <c r="NU66" i="33"/>
  <c r="JL66" i="33"/>
  <c r="IL66" i="33"/>
  <c r="NV67" i="33"/>
  <c r="RE65" i="33"/>
  <c r="RF66" i="33"/>
  <c r="LB65" i="33"/>
  <c r="LE65" i="33"/>
  <c r="KW66" i="33"/>
  <c r="DN66" i="33"/>
  <c r="FF66" i="33" s="1"/>
  <c r="CI66" i="33"/>
  <c r="DA67" i="33"/>
  <c r="CZ66" i="33"/>
  <c r="CH67" i="33"/>
  <c r="NY66" i="33"/>
  <c r="IJ66" i="33"/>
  <c r="X66" i="33"/>
  <c r="AT66" i="33" s="1"/>
  <c r="AJ67" i="33"/>
  <c r="IV67" i="33"/>
  <c r="LY148" i="32"/>
  <c r="LP148" i="32"/>
  <c r="KL148" i="32"/>
  <c r="KU148" i="32"/>
  <c r="KE147" i="32"/>
  <c r="LX147" i="32"/>
  <c r="KF148" i="32"/>
  <c r="JW148" i="32"/>
  <c r="KT147" i="32"/>
  <c r="AK63" i="32"/>
  <c r="AH63" i="32"/>
  <c r="X63" i="32"/>
  <c r="LJ148" i="32"/>
  <c r="LA148" i="32"/>
  <c r="LI147" i="32"/>
  <c r="JN149" i="32"/>
  <c r="JD149" i="32" s="1"/>
  <c r="JO148" i="32"/>
  <c r="JI148" i="32"/>
  <c r="JJ148" i="32" s="1"/>
  <c r="IK66" i="33" l="1"/>
  <c r="AG66" i="33"/>
  <c r="BC66" i="33" s="1"/>
  <c r="BY66" i="33" s="1"/>
  <c r="AC66" i="33"/>
  <c r="AY66" i="33" s="1"/>
  <c r="BU66" i="33" s="1"/>
  <c r="EB65" i="33"/>
  <c r="IU66" i="33"/>
  <c r="KV65" i="33"/>
  <c r="FT65" i="33" s="1"/>
  <c r="NO67" i="33"/>
  <c r="OK66" i="33"/>
  <c r="RD65" i="33"/>
  <c r="OP65" i="33"/>
  <c r="KE66" i="33"/>
  <c r="IO66" i="33"/>
  <c r="AI66" i="33"/>
  <c r="BE66" i="33" s="1"/>
  <c r="CA66" i="33" s="1"/>
  <c r="MV66" i="33"/>
  <c r="KA66" i="33"/>
  <c r="KI65" i="33"/>
  <c r="KF65" i="33"/>
  <c r="Y66" i="33"/>
  <c r="AU66" i="33" s="1"/>
  <c r="BQ66" i="33" s="1"/>
  <c r="NT66" i="33"/>
  <c r="QY66" i="33"/>
  <c r="IS66" i="33"/>
  <c r="JB67" i="33"/>
  <c r="JT66" i="33"/>
  <c r="JU67" i="33"/>
  <c r="JC66" i="33"/>
  <c r="IT67" i="33"/>
  <c r="AH67" i="33"/>
  <c r="BD67" i="33" s="1"/>
  <c r="BZ67" i="33" s="1"/>
  <c r="CV67" i="33" s="1"/>
  <c r="GC65" i="33"/>
  <c r="OO65" i="33" s="1"/>
  <c r="FZ65" i="33"/>
  <c r="FU66" i="33"/>
  <c r="OG66" i="33" s="1"/>
  <c r="DW67" i="33"/>
  <c r="FO67" i="33" s="1"/>
  <c r="GX66" i="33"/>
  <c r="HT66" i="33" s="1"/>
  <c r="DE66" i="33"/>
  <c r="EW66" i="33" s="1"/>
  <c r="DD67" i="33"/>
  <c r="EV67" i="33" s="1"/>
  <c r="DV66" i="33"/>
  <c r="FN66" i="33" s="1"/>
  <c r="CN66" i="33"/>
  <c r="AK66" i="33"/>
  <c r="IW66" i="33"/>
  <c r="BF67" i="33"/>
  <c r="CB67" i="33" s="1"/>
  <c r="BP66" i="33"/>
  <c r="LQ148" i="32"/>
  <c r="LR148" i="32" s="1"/>
  <c r="LW148" i="32"/>
  <c r="LV149" i="32"/>
  <c r="LL149" i="32" s="1"/>
  <c r="AF63" i="32"/>
  <c r="Y63" i="32"/>
  <c r="JX148" i="32"/>
  <c r="JY148" i="32" s="1"/>
  <c r="KC149" i="32"/>
  <c r="JS149" i="32" s="1"/>
  <c r="KD148" i="32"/>
  <c r="KM148" i="32"/>
  <c r="KN148" i="32" s="1"/>
  <c r="KR149" i="32"/>
  <c r="KH149" i="32" s="1"/>
  <c r="KS148" i="32"/>
  <c r="JL149" i="32"/>
  <c r="JE149" i="32" s="1"/>
  <c r="JF149" i="32" s="1"/>
  <c r="JG149" i="32" s="1"/>
  <c r="JK148" i="32"/>
  <c r="JM148" i="32"/>
  <c r="LH148" i="32"/>
  <c r="LB148" i="32"/>
  <c r="LC148" i="32" s="1"/>
  <c r="LG149" i="32"/>
  <c r="KW149" i="32" s="1"/>
  <c r="IR66" i="33" l="1"/>
  <c r="IM67" i="33"/>
  <c r="AA67" i="33"/>
  <c r="AW67" i="33" s="1"/>
  <c r="BS67" i="33" s="1"/>
  <c r="JZ65" i="33"/>
  <c r="QT65" i="33"/>
  <c r="OF65" i="33"/>
  <c r="QZ65" i="33"/>
  <c r="OL65" i="33"/>
  <c r="NE67" i="33"/>
  <c r="ND66" i="33"/>
  <c r="ML67" i="33"/>
  <c r="MM66" i="33"/>
  <c r="AF66" i="33"/>
  <c r="BB66" i="33" s="1"/>
  <c r="BX66" i="33" s="1"/>
  <c r="NK67" i="33"/>
  <c r="JH66" i="33"/>
  <c r="JP67" i="33"/>
  <c r="NS66" i="33"/>
  <c r="NP66" i="33"/>
  <c r="RC65" i="33"/>
  <c r="QU66" i="33"/>
  <c r="GO66" i="33"/>
  <c r="HK66" i="33" s="1"/>
  <c r="HG67" i="33"/>
  <c r="IC67" i="33" s="1"/>
  <c r="LZ67" i="33"/>
  <c r="QF66" i="33"/>
  <c r="PJ66" i="33" s="1"/>
  <c r="HF66" i="33"/>
  <c r="MH67" i="33" s="1"/>
  <c r="GN67" i="33"/>
  <c r="LP68" i="33" s="1"/>
  <c r="DJ66" i="33"/>
  <c r="FB66" i="33" s="1"/>
  <c r="DR67" i="33"/>
  <c r="FJ67" i="33" s="1"/>
  <c r="CM66" i="33"/>
  <c r="CQ66" i="33"/>
  <c r="CW66" i="33"/>
  <c r="CX67" i="33"/>
  <c r="CU66" i="33"/>
  <c r="CL66" i="33"/>
  <c r="NJ66" i="33"/>
  <c r="BG66" i="33"/>
  <c r="CC66" i="33" s="1"/>
  <c r="LE149" i="32"/>
  <c r="KX149" i="32" s="1"/>
  <c r="KY149" i="32" s="1"/>
  <c r="KZ149" i="32" s="1"/>
  <c r="LD148" i="32"/>
  <c r="LF148" i="32"/>
  <c r="JZ148" i="32"/>
  <c r="KA149" i="32"/>
  <c r="JT149" i="32" s="1"/>
  <c r="JU149" i="32" s="1"/>
  <c r="JV149" i="32" s="1"/>
  <c r="KB148" i="32"/>
  <c r="JQ149" i="32"/>
  <c r="JH149" i="32"/>
  <c r="KO148" i="32"/>
  <c r="KP149" i="32"/>
  <c r="KI149" i="32" s="1"/>
  <c r="KJ149" i="32" s="1"/>
  <c r="KK149" i="32" s="1"/>
  <c r="KQ148" i="32"/>
  <c r="JP148" i="32"/>
  <c r="LS148" i="32"/>
  <c r="LT149" i="32"/>
  <c r="LM149" i="32" s="1"/>
  <c r="LN149" i="32" s="1"/>
  <c r="LO149" i="32" s="1"/>
  <c r="LU148" i="32"/>
  <c r="Z63" i="32"/>
  <c r="AC63" i="32" s="1"/>
  <c r="AE64" i="32"/>
  <c r="AJ63" i="32"/>
  <c r="IN66" i="33" l="1"/>
  <c r="W67" i="33"/>
  <c r="AS67" i="33" s="1"/>
  <c r="BO67" i="33" s="1"/>
  <c r="AE66" i="33"/>
  <c r="BA66" i="33" s="1"/>
  <c r="BW66" i="33" s="1"/>
  <c r="EJ66" i="33"/>
  <c r="MZ67" i="33"/>
  <c r="MR66" i="33"/>
  <c r="II67" i="33"/>
  <c r="AB66" i="33"/>
  <c r="AX66" i="33" s="1"/>
  <c r="BT66" i="33" s="1"/>
  <c r="PW66" i="33"/>
  <c r="PA66" i="33" s="1"/>
  <c r="JR67" i="33"/>
  <c r="JF66" i="33"/>
  <c r="JK66" i="33"/>
  <c r="JO66" i="33"/>
  <c r="JG66" i="33"/>
  <c r="QN66" i="33"/>
  <c r="PR66" i="33" s="1"/>
  <c r="IQ66" i="33"/>
  <c r="DS66" i="33"/>
  <c r="FK66" i="33" s="1"/>
  <c r="JQ66" i="33"/>
  <c r="QO67" i="33"/>
  <c r="PS67" i="33" s="1"/>
  <c r="MI68" i="33"/>
  <c r="PV67" i="33"/>
  <c r="OZ67" i="33" s="1"/>
  <c r="LQ67" i="33"/>
  <c r="LD66" i="33"/>
  <c r="IB66" i="33"/>
  <c r="HJ67" i="33"/>
  <c r="GT66" i="33"/>
  <c r="HP66" i="33" s="1"/>
  <c r="HB67" i="33"/>
  <c r="HX67" i="33" s="1"/>
  <c r="DT67" i="33"/>
  <c r="FL67" i="33" s="1"/>
  <c r="DH66" i="33"/>
  <c r="EZ66" i="33" s="1"/>
  <c r="DM66" i="33"/>
  <c r="FE66" i="33" s="1"/>
  <c r="DQ66" i="33"/>
  <c r="FI66" i="33" s="1"/>
  <c r="DI66" i="33"/>
  <c r="FA66" i="33" s="1"/>
  <c r="CO67" i="33"/>
  <c r="CY66" i="33"/>
  <c r="CT66" i="33"/>
  <c r="V66" i="33"/>
  <c r="IH66" i="33"/>
  <c r="LP149" i="32"/>
  <c r="LY149" i="32"/>
  <c r="KL149" i="32"/>
  <c r="KU149" i="32"/>
  <c r="LA149" i="32"/>
  <c r="LJ149" i="32"/>
  <c r="KT148" i="32"/>
  <c r="JW149" i="32"/>
  <c r="KF149" i="32"/>
  <c r="KE148" i="32"/>
  <c r="AI63" i="32"/>
  <c r="LX148" i="32"/>
  <c r="LI148" i="32"/>
  <c r="JN150" i="32"/>
  <c r="JD150" i="32" s="1"/>
  <c r="JI149" i="32"/>
  <c r="JJ149" i="32" s="1"/>
  <c r="JO149" i="32"/>
  <c r="ES67" i="33" l="1"/>
  <c r="ER66" i="33"/>
  <c r="DZ67" i="33"/>
  <c r="EA66" i="33"/>
  <c r="MP66" i="33"/>
  <c r="HC66" i="33"/>
  <c r="HY66" i="33" s="1"/>
  <c r="MU66" i="33"/>
  <c r="MQ66" i="33"/>
  <c r="NB67" i="33"/>
  <c r="MY66" i="33"/>
  <c r="KH66" i="33"/>
  <c r="KU66" i="33"/>
  <c r="NA66" i="33"/>
  <c r="JI67" i="33"/>
  <c r="JN66" i="33"/>
  <c r="JS66" i="33"/>
  <c r="LL66" i="33"/>
  <c r="HD67" i="33"/>
  <c r="HZ67" i="33" s="1"/>
  <c r="GB66" i="33"/>
  <c r="ON66" i="33" s="1"/>
  <c r="LM67" i="33"/>
  <c r="KT67" i="33"/>
  <c r="QJ67" i="33"/>
  <c r="PN67" i="33" s="1"/>
  <c r="GW66" i="33"/>
  <c r="QE66" i="33" s="1"/>
  <c r="PI66" i="33" s="1"/>
  <c r="QB66" i="33"/>
  <c r="PF66" i="33" s="1"/>
  <c r="MD68" i="33"/>
  <c r="GR66" i="33"/>
  <c r="HN66" i="33" s="1"/>
  <c r="LV67" i="33"/>
  <c r="HA66" i="33"/>
  <c r="HW66" i="33" s="1"/>
  <c r="DP66" i="33"/>
  <c r="FH66" i="33" s="1"/>
  <c r="GS66" i="33"/>
  <c r="HO66" i="33" s="1"/>
  <c r="DU66" i="33"/>
  <c r="FM66" i="33" s="1"/>
  <c r="DK67" i="33"/>
  <c r="FC67" i="33" s="1"/>
  <c r="CK67" i="33"/>
  <c r="CP66" i="33"/>
  <c r="CS66" i="33"/>
  <c r="AR66" i="33"/>
  <c r="BN66" i="33" s="1"/>
  <c r="AD63" i="32"/>
  <c r="AG64" i="32"/>
  <c r="KM149" i="32"/>
  <c r="KN149" i="32" s="1"/>
  <c r="KR150" i="32"/>
  <c r="KH150" i="32" s="1"/>
  <c r="KS149" i="32"/>
  <c r="JK149" i="32"/>
  <c r="JL150" i="32"/>
  <c r="JE150" i="32" s="1"/>
  <c r="JF150" i="32" s="1"/>
  <c r="JG150" i="32" s="1"/>
  <c r="JM149" i="32"/>
  <c r="JX149" i="32"/>
  <c r="JY149" i="32" s="1"/>
  <c r="KD149" i="32"/>
  <c r="KC150" i="32"/>
  <c r="JS150" i="32" s="1"/>
  <c r="LB149" i="32"/>
  <c r="LC149" i="32" s="1"/>
  <c r="LG150" i="32"/>
  <c r="KW150" i="32" s="1"/>
  <c r="LH149" i="32"/>
  <c r="LQ149" i="32"/>
  <c r="LR149" i="32" s="1"/>
  <c r="LW149" i="32"/>
  <c r="LV150" i="32"/>
  <c r="LL150" i="32" s="1"/>
  <c r="EF66" i="33" l="1"/>
  <c r="EI66" i="33"/>
  <c r="EN67" i="33"/>
  <c r="QK66" i="33"/>
  <c r="PO66" i="33" s="1"/>
  <c r="ME67" i="33"/>
  <c r="MX66" i="33"/>
  <c r="JX67" i="33"/>
  <c r="MS67" i="33"/>
  <c r="KQ67" i="33"/>
  <c r="NC66" i="33"/>
  <c r="GJ66" i="33"/>
  <c r="KP66" i="33"/>
  <c r="FS66" i="33"/>
  <c r="JY66" i="33"/>
  <c r="JM66" i="33"/>
  <c r="JJ66" i="33"/>
  <c r="JE67" i="33"/>
  <c r="NR67" i="33"/>
  <c r="MF68" i="33"/>
  <c r="QL67" i="33"/>
  <c r="PP67" i="33" s="1"/>
  <c r="FR67" i="33"/>
  <c r="OD67" i="33" s="1"/>
  <c r="GK67" i="33"/>
  <c r="RB66" i="33"/>
  <c r="KZ66" i="33"/>
  <c r="HS66" i="33"/>
  <c r="LY67" i="33"/>
  <c r="MC67" i="33"/>
  <c r="QI66" i="33"/>
  <c r="PM66" i="33" s="1"/>
  <c r="QA66" i="33"/>
  <c r="PE66" i="33" s="1"/>
  <c r="LU67" i="33"/>
  <c r="LH67" i="33"/>
  <c r="GU67" i="33"/>
  <c r="LW68" i="33" s="1"/>
  <c r="PZ66" i="33"/>
  <c r="PD66" i="33" s="1"/>
  <c r="LT67" i="33"/>
  <c r="GZ66" i="33"/>
  <c r="MB67" i="33" s="1"/>
  <c r="DL66" i="33"/>
  <c r="FD66" i="33" s="1"/>
  <c r="DG67" i="33"/>
  <c r="EY67" i="33" s="1"/>
  <c r="DO66" i="33"/>
  <c r="FG66" i="33" s="1"/>
  <c r="HE66" i="33"/>
  <c r="QM66" i="33" s="1"/>
  <c r="PQ66" i="33" s="1"/>
  <c r="CJ66" i="33"/>
  <c r="LD149" i="32"/>
  <c r="LE150" i="32"/>
  <c r="KX150" i="32" s="1"/>
  <c r="KY150" i="32" s="1"/>
  <c r="KZ150" i="32" s="1"/>
  <c r="LF149" i="32"/>
  <c r="JQ150" i="32"/>
  <c r="JH150" i="32"/>
  <c r="LC66" i="33"/>
  <c r="JZ149" i="32"/>
  <c r="KA150" i="32"/>
  <c r="JT150" i="32" s="1"/>
  <c r="JU150" i="32" s="1"/>
  <c r="JV150" i="32" s="1"/>
  <c r="KB149" i="32"/>
  <c r="LS149" i="32"/>
  <c r="LT150" i="32"/>
  <c r="LM150" i="32" s="1"/>
  <c r="LN150" i="32" s="1"/>
  <c r="LO150" i="32" s="1"/>
  <c r="LU149" i="32"/>
  <c r="JP149" i="32"/>
  <c r="KO149" i="32"/>
  <c r="KP150" i="32"/>
  <c r="KI150" i="32" s="1"/>
  <c r="KJ150" i="32" s="1"/>
  <c r="KK150" i="32" s="1"/>
  <c r="KQ149" i="32"/>
  <c r="AA64" i="32"/>
  <c r="S64" i="32"/>
  <c r="T64" i="32" s="1"/>
  <c r="ED66" i="33" l="1"/>
  <c r="EE66" i="33"/>
  <c r="EM66" i="33"/>
  <c r="EP67" i="33"/>
  <c r="EO66" i="33"/>
  <c r="EQ66" i="33"/>
  <c r="AD67" i="33"/>
  <c r="AZ67" i="33" s="1"/>
  <c r="BV67" i="33" s="1"/>
  <c r="RJ66" i="33"/>
  <c r="OV66" i="33"/>
  <c r="RK67" i="33"/>
  <c r="OW67" i="33"/>
  <c r="NI67" i="33"/>
  <c r="OE66" i="33"/>
  <c r="LI66" i="33"/>
  <c r="GG66" i="33" s="1"/>
  <c r="NZ67" i="33"/>
  <c r="OA68" i="33"/>
  <c r="NH68" i="33"/>
  <c r="MW66" i="33"/>
  <c r="MO67" i="33"/>
  <c r="MT66" i="33"/>
  <c r="KL67" i="33"/>
  <c r="FX66" i="33"/>
  <c r="KD66" i="33"/>
  <c r="QS66" i="33"/>
  <c r="GA66" i="33"/>
  <c r="KG66" i="33"/>
  <c r="LJ67" i="33"/>
  <c r="IP67" i="33"/>
  <c r="JD66" i="33"/>
  <c r="GF67" i="33"/>
  <c r="OR67" i="33" s="1"/>
  <c r="QR67" i="33"/>
  <c r="HQ67" i="33"/>
  <c r="IA66" i="33"/>
  <c r="QC67" i="33"/>
  <c r="PG67" i="33" s="1"/>
  <c r="GY66" i="33"/>
  <c r="HU66" i="33" s="1"/>
  <c r="LG66" i="33"/>
  <c r="KY66" i="33"/>
  <c r="QH66" i="33"/>
  <c r="PL66" i="33" s="1"/>
  <c r="HV66" i="33"/>
  <c r="KX66" i="33"/>
  <c r="GQ67" i="33"/>
  <c r="PY67" i="33" s="1"/>
  <c r="PC67" i="33" s="1"/>
  <c r="GV66" i="33"/>
  <c r="LX67" i="33" s="1"/>
  <c r="MG67" i="33"/>
  <c r="DF66" i="33"/>
  <c r="EX66" i="33" s="1"/>
  <c r="KL150" i="32"/>
  <c r="KU150" i="32"/>
  <c r="JW150" i="32"/>
  <c r="KF150" i="32"/>
  <c r="LP150" i="32"/>
  <c r="LY150" i="32"/>
  <c r="JN151" i="32"/>
  <c r="JD151" i="32" s="1"/>
  <c r="JO150" i="32"/>
  <c r="JI150" i="32"/>
  <c r="JJ150" i="32" s="1"/>
  <c r="KE149" i="32"/>
  <c r="LI149" i="32"/>
  <c r="U64" i="32"/>
  <c r="V64" i="32" s="1"/>
  <c r="KT149" i="32"/>
  <c r="LJ150" i="32"/>
  <c r="LA150" i="32"/>
  <c r="LX149" i="32"/>
  <c r="LK66" i="33"/>
  <c r="EC67" i="33" l="1"/>
  <c r="IF68" i="33"/>
  <c r="IY68" i="33"/>
  <c r="IG67" i="33"/>
  <c r="AL67" i="33"/>
  <c r="BH67" i="33" s="1"/>
  <c r="CD67" i="33" s="1"/>
  <c r="EL66" i="33"/>
  <c r="EG67" i="33"/>
  <c r="U67" i="33"/>
  <c r="AQ67" i="33" s="1"/>
  <c r="BM67" i="33" s="1"/>
  <c r="QX66" i="33"/>
  <c r="OJ66" i="33"/>
  <c r="RG66" i="33"/>
  <c r="OS66" i="33"/>
  <c r="RA66" i="33"/>
  <c r="OM66" i="33"/>
  <c r="KM66" i="33"/>
  <c r="IX67" i="33"/>
  <c r="NN67" i="33"/>
  <c r="T68" i="33"/>
  <c r="AP68" i="33" s="1"/>
  <c r="BL68" i="33" s="1"/>
  <c r="AM68" i="33"/>
  <c r="BI68" i="33" s="1"/>
  <c r="CE68" i="33" s="1"/>
  <c r="KC66" i="33"/>
  <c r="MN66" i="33"/>
  <c r="KK66" i="33"/>
  <c r="KB66" i="33"/>
  <c r="GI66" i="33"/>
  <c r="KO66" i="33"/>
  <c r="GH67" i="33"/>
  <c r="KN67" i="33"/>
  <c r="RF67" i="33"/>
  <c r="NV68" i="33"/>
  <c r="QG66" i="33"/>
  <c r="PK66" i="33" s="1"/>
  <c r="FW66" i="33"/>
  <c r="FV66" i="33"/>
  <c r="GE66" i="33"/>
  <c r="OQ66" i="33" s="1"/>
  <c r="LA67" i="33"/>
  <c r="LF66" i="33"/>
  <c r="MA67" i="33"/>
  <c r="QD66" i="33"/>
  <c r="PH66" i="33" s="1"/>
  <c r="GP66" i="33"/>
  <c r="HL66" i="33" s="1"/>
  <c r="LS68" i="33"/>
  <c r="HM67" i="33"/>
  <c r="HR66" i="33"/>
  <c r="CR67" i="33"/>
  <c r="NQ67" i="33"/>
  <c r="NW67" i="33"/>
  <c r="LG151" i="32"/>
  <c r="KW151" i="32" s="1"/>
  <c r="LH150" i="32"/>
  <c r="LB150" i="32"/>
  <c r="LC150" i="32" s="1"/>
  <c r="JK150" i="32"/>
  <c r="JL151" i="32"/>
  <c r="JE151" i="32" s="1"/>
  <c r="JF151" i="32" s="1"/>
  <c r="JG151" i="32" s="1"/>
  <c r="JM150" i="32"/>
  <c r="LQ150" i="32"/>
  <c r="LR150" i="32" s="1"/>
  <c r="LW150" i="32"/>
  <c r="LV151" i="32"/>
  <c r="LL151" i="32" s="1"/>
  <c r="W64" i="32"/>
  <c r="AB64" i="32"/>
  <c r="KW67" i="33"/>
  <c r="KC151" i="32"/>
  <c r="JS151" i="32" s="1"/>
  <c r="KD150" i="32"/>
  <c r="JX150" i="32"/>
  <c r="JY150" i="32" s="1"/>
  <c r="KM150" i="32"/>
  <c r="KN150" i="32" s="1"/>
  <c r="KR151" i="32"/>
  <c r="KH151" i="32" s="1"/>
  <c r="KS150" i="32"/>
  <c r="EH66" i="33" l="1"/>
  <c r="IT68" i="33"/>
  <c r="Z67" i="33"/>
  <c r="AV67" i="33" s="1"/>
  <c r="BR67" i="33" s="1"/>
  <c r="CN67" i="33" s="1"/>
  <c r="EK66" i="33"/>
  <c r="QV66" i="33"/>
  <c r="OH66" i="33"/>
  <c r="RI66" i="33"/>
  <c r="OU66" i="33"/>
  <c r="QW66" i="33"/>
  <c r="OI66" i="33"/>
  <c r="NX68" i="33"/>
  <c r="OT67" i="33"/>
  <c r="LB66" i="33"/>
  <c r="KF66" i="33" s="1"/>
  <c r="IL67" i="33"/>
  <c r="NM67" i="33"/>
  <c r="NL67" i="33"/>
  <c r="KE67" i="33"/>
  <c r="KJ66" i="33"/>
  <c r="RH67" i="33"/>
  <c r="FU67" i="33"/>
  <c r="KA67" i="33"/>
  <c r="JL67" i="33"/>
  <c r="AH68" i="33"/>
  <c r="BD68" i="33" s="1"/>
  <c r="BZ68" i="33" s="1"/>
  <c r="LE66" i="33"/>
  <c r="NU67" i="33"/>
  <c r="GD66" i="33"/>
  <c r="OP66" i="33" s="1"/>
  <c r="FY67" i="33"/>
  <c r="RE66" i="33"/>
  <c r="LR67" i="33"/>
  <c r="PX66" i="33"/>
  <c r="PB66" i="33" s="1"/>
  <c r="DN67" i="33"/>
  <c r="FF67" i="33" s="1"/>
  <c r="CI67" i="33"/>
  <c r="CH68" i="33"/>
  <c r="DA68" i="33"/>
  <c r="CZ67" i="33"/>
  <c r="IO67" i="33"/>
  <c r="AC67" i="33"/>
  <c r="AY67" i="33" s="1"/>
  <c r="NY67" i="33"/>
  <c r="AI67" i="33"/>
  <c r="IU67" i="33"/>
  <c r="KO150" i="32"/>
  <c r="KP151" i="32"/>
  <c r="KI151" i="32" s="1"/>
  <c r="KJ151" i="32" s="1"/>
  <c r="KK151" i="32" s="1"/>
  <c r="KQ150" i="32"/>
  <c r="JP150" i="32"/>
  <c r="AK64" i="32"/>
  <c r="AH64" i="32"/>
  <c r="X64" i="32"/>
  <c r="JZ150" i="32"/>
  <c r="KA151" i="32"/>
  <c r="JT151" i="32" s="1"/>
  <c r="JU151" i="32" s="1"/>
  <c r="JV151" i="32" s="1"/>
  <c r="KB150" i="32"/>
  <c r="JQ151" i="32"/>
  <c r="JH151" i="32"/>
  <c r="LS150" i="32"/>
  <c r="LT151" i="32"/>
  <c r="LM151" i="32" s="1"/>
  <c r="LN151" i="32" s="1"/>
  <c r="LO151" i="32" s="1"/>
  <c r="LU150" i="32"/>
  <c r="LD150" i="32"/>
  <c r="LE151" i="32"/>
  <c r="KX151" i="32" s="1"/>
  <c r="KY151" i="32" s="1"/>
  <c r="KZ151" i="32" s="1"/>
  <c r="LF150" i="32"/>
  <c r="EB66" i="33" l="1"/>
  <c r="X67" i="33"/>
  <c r="AT67" i="33" s="1"/>
  <c r="BP67" i="33" s="1"/>
  <c r="IK67" i="33"/>
  <c r="IV68" i="33"/>
  <c r="AJ68" i="33"/>
  <c r="BF68" i="33" s="1"/>
  <c r="CB68" i="33" s="1"/>
  <c r="QU67" i="33"/>
  <c r="OG67" i="33"/>
  <c r="NO68" i="33"/>
  <c r="OK67" i="33"/>
  <c r="FZ66" i="33"/>
  <c r="OL66" i="33" s="1"/>
  <c r="Y67" i="33"/>
  <c r="AU67" i="33" s="1"/>
  <c r="BQ67" i="33" s="1"/>
  <c r="IJ67" i="33"/>
  <c r="MV67" i="33"/>
  <c r="GC66" i="33"/>
  <c r="OO66" i="33" s="1"/>
  <c r="KI66" i="33"/>
  <c r="JU68" i="33"/>
  <c r="JT67" i="33"/>
  <c r="JH67" i="33"/>
  <c r="JB68" i="33"/>
  <c r="JC67" i="33"/>
  <c r="RD66" i="33"/>
  <c r="NT67" i="33"/>
  <c r="AG67" i="33"/>
  <c r="BC67" i="33" s="1"/>
  <c r="BY67" i="33" s="1"/>
  <c r="CU67" i="33" s="1"/>
  <c r="IS67" i="33"/>
  <c r="QY67" i="33"/>
  <c r="KV66" i="33"/>
  <c r="GX67" i="33"/>
  <c r="QF67" i="33" s="1"/>
  <c r="PJ67" i="33" s="1"/>
  <c r="DE67" i="33"/>
  <c r="EW67" i="33" s="1"/>
  <c r="DV67" i="33"/>
  <c r="FN67" i="33" s="1"/>
  <c r="DJ67" i="33"/>
  <c r="FB67" i="33" s="1"/>
  <c r="DW68" i="33"/>
  <c r="FO68" i="33" s="1"/>
  <c r="DD68" i="33"/>
  <c r="EV68" i="33" s="1"/>
  <c r="CV68" i="33"/>
  <c r="BU67" i="33"/>
  <c r="BE67" i="33"/>
  <c r="CA67" i="33" s="1"/>
  <c r="AK67" i="33"/>
  <c r="IW67" i="33"/>
  <c r="NK68" i="33"/>
  <c r="JW151" i="32"/>
  <c r="KF151" i="32"/>
  <c r="LP151" i="32"/>
  <c r="LY151" i="32"/>
  <c r="LJ151" i="32"/>
  <c r="LA151" i="32"/>
  <c r="LI150" i="32"/>
  <c r="KE150" i="32"/>
  <c r="AF64" i="32"/>
  <c r="Y64" i="32"/>
  <c r="KT150" i="32"/>
  <c r="JN152" i="32"/>
  <c r="JD152" i="32" s="1"/>
  <c r="JI151" i="32"/>
  <c r="JJ151" i="32" s="1"/>
  <c r="JO151" i="32"/>
  <c r="LX150" i="32"/>
  <c r="KL151" i="32"/>
  <c r="KU151" i="32"/>
  <c r="IM68" i="33" l="1"/>
  <c r="EJ67" i="33"/>
  <c r="AA68" i="33"/>
  <c r="AW68" i="33" s="1"/>
  <c r="QZ66" i="33"/>
  <c r="NP67" i="33"/>
  <c r="NS67" i="33"/>
  <c r="ML68" i="33"/>
  <c r="MM67" i="33"/>
  <c r="NE68" i="33"/>
  <c r="ND67" i="33"/>
  <c r="MR67" i="33"/>
  <c r="JZ66" i="33"/>
  <c r="RC66" i="33"/>
  <c r="JP68" i="33"/>
  <c r="JO67" i="33"/>
  <c r="LZ68" i="33"/>
  <c r="HF67" i="33"/>
  <c r="IB67" i="33" s="1"/>
  <c r="IR67" i="33"/>
  <c r="AF67" i="33"/>
  <c r="HG68" i="33"/>
  <c r="QO68" i="33" s="1"/>
  <c r="PS68" i="33" s="1"/>
  <c r="FT66" i="33"/>
  <c r="OF66" i="33" s="1"/>
  <c r="GO67" i="33"/>
  <c r="LQ68" i="33" s="1"/>
  <c r="HT67" i="33"/>
  <c r="GN68" i="33"/>
  <c r="PV68" i="33" s="1"/>
  <c r="OZ68" i="33" s="1"/>
  <c r="DR68" i="33"/>
  <c r="FJ68" i="33" s="1"/>
  <c r="DQ67" i="33"/>
  <c r="FI67" i="33" s="1"/>
  <c r="GT67" i="33"/>
  <c r="LV68" i="33" s="1"/>
  <c r="CM67" i="33"/>
  <c r="CW67" i="33"/>
  <c r="CL67" i="33"/>
  <c r="CQ67" i="33"/>
  <c r="CX68" i="33"/>
  <c r="BG67" i="33"/>
  <c r="CC67" i="33" s="1"/>
  <c r="W68" i="33"/>
  <c r="AS68" i="33" s="1"/>
  <c r="II68" i="33"/>
  <c r="BS68" i="33"/>
  <c r="LD67" i="33"/>
  <c r="JK151" i="32"/>
  <c r="JL152" i="32"/>
  <c r="JE152" i="32" s="1"/>
  <c r="JF152" i="32" s="1"/>
  <c r="JG152" i="32" s="1"/>
  <c r="JM151" i="32"/>
  <c r="KM151" i="32"/>
  <c r="KN151" i="32" s="1"/>
  <c r="KR152" i="32"/>
  <c r="KH152" i="32" s="1"/>
  <c r="KS151" i="32"/>
  <c r="LV152" i="32"/>
  <c r="LL152" i="32" s="1"/>
  <c r="LQ151" i="32"/>
  <c r="LR151" i="32" s="1"/>
  <c r="LW151" i="32"/>
  <c r="AE65" i="32"/>
  <c r="Z64" i="32"/>
  <c r="AC64" i="32" s="1"/>
  <c r="AJ64" i="32"/>
  <c r="LB151" i="32"/>
  <c r="LC151" i="32" s="1"/>
  <c r="LG152" i="32"/>
  <c r="KW152" i="32" s="1"/>
  <c r="LH151" i="32"/>
  <c r="KC152" i="32"/>
  <c r="JS152" i="32" s="1"/>
  <c r="KD151" i="32"/>
  <c r="JX151" i="32"/>
  <c r="JY151" i="32" s="1"/>
  <c r="DZ68" i="33" l="1"/>
  <c r="ES68" i="33"/>
  <c r="IQ67" i="33"/>
  <c r="IN67" i="33"/>
  <c r="AE67" i="33"/>
  <c r="BA67" i="33" s="1"/>
  <c r="BW67" i="33" s="1"/>
  <c r="AB67" i="33"/>
  <c r="AX67" i="33" s="1"/>
  <c r="BT67" i="33" s="1"/>
  <c r="CP67" i="33" s="1"/>
  <c r="MY67" i="33"/>
  <c r="MZ68" i="33"/>
  <c r="GB67" i="33"/>
  <c r="ON67" i="33" s="1"/>
  <c r="KH67" i="33"/>
  <c r="QT66" i="33"/>
  <c r="NJ67" i="33"/>
  <c r="MI69" i="33"/>
  <c r="HK67" i="33"/>
  <c r="IC68" i="33"/>
  <c r="JG67" i="33"/>
  <c r="JF67" i="33"/>
  <c r="JR68" i="33"/>
  <c r="JQ67" i="33"/>
  <c r="JK67" i="33"/>
  <c r="MH68" i="33"/>
  <c r="QN67" i="33"/>
  <c r="PR67" i="33" s="1"/>
  <c r="BB67" i="33"/>
  <c r="BX67" i="33" s="1"/>
  <c r="CT67" i="33" s="1"/>
  <c r="PW67" i="33"/>
  <c r="PA67" i="33" s="1"/>
  <c r="QB67" i="33"/>
  <c r="PF67" i="33" s="1"/>
  <c r="HB68" i="33"/>
  <c r="QJ68" i="33" s="1"/>
  <c r="PN68" i="33" s="1"/>
  <c r="HJ68" i="33"/>
  <c r="LP69" i="33"/>
  <c r="HA67" i="33"/>
  <c r="MC68" i="33" s="1"/>
  <c r="HP67" i="33"/>
  <c r="DM67" i="33"/>
  <c r="FE67" i="33" s="1"/>
  <c r="DH67" i="33"/>
  <c r="EZ67" i="33" s="1"/>
  <c r="DS67" i="33"/>
  <c r="FK67" i="33" s="1"/>
  <c r="DT68" i="33"/>
  <c r="FL68" i="33" s="1"/>
  <c r="DI67" i="33"/>
  <c r="FA67" i="33" s="1"/>
  <c r="CO68" i="33"/>
  <c r="CY67" i="33"/>
  <c r="BO68" i="33"/>
  <c r="KT68" i="33"/>
  <c r="LD151" i="32"/>
  <c r="LE152" i="32"/>
  <c r="KX152" i="32" s="1"/>
  <c r="KY152" i="32" s="1"/>
  <c r="KZ152" i="32" s="1"/>
  <c r="LF151" i="32"/>
  <c r="KO151" i="32"/>
  <c r="KP152" i="32"/>
  <c r="KI152" i="32" s="1"/>
  <c r="KJ152" i="32" s="1"/>
  <c r="KK152" i="32" s="1"/>
  <c r="KQ151" i="32"/>
  <c r="LM68" i="33"/>
  <c r="AI64" i="32"/>
  <c r="LS151" i="32"/>
  <c r="LT152" i="32"/>
  <c r="LM152" i="32" s="1"/>
  <c r="LN152" i="32" s="1"/>
  <c r="LO152" i="32" s="1"/>
  <c r="LU151" i="32"/>
  <c r="JH152" i="32"/>
  <c r="JQ152" i="32"/>
  <c r="JZ151" i="32"/>
  <c r="KA152" i="32"/>
  <c r="JT152" i="32" s="1"/>
  <c r="JU152" i="32" s="1"/>
  <c r="JV152" i="32" s="1"/>
  <c r="KB151" i="32"/>
  <c r="JP151" i="32"/>
  <c r="EA67" i="33" l="1"/>
  <c r="EN68" i="33"/>
  <c r="ER67" i="33"/>
  <c r="EF67" i="33"/>
  <c r="NA67" i="33"/>
  <c r="NB68" i="33"/>
  <c r="MP67" i="33"/>
  <c r="MQ67" i="33"/>
  <c r="MU67" i="33"/>
  <c r="RB67" i="33"/>
  <c r="FR68" i="33"/>
  <c r="OD68" i="33" s="1"/>
  <c r="JX68" i="33"/>
  <c r="GK68" i="33"/>
  <c r="OW68" i="33" s="1"/>
  <c r="KQ68" i="33"/>
  <c r="V67" i="33"/>
  <c r="IH67" i="33"/>
  <c r="JS67" i="33"/>
  <c r="JI68" i="33"/>
  <c r="JJ67" i="33"/>
  <c r="LL67" i="33"/>
  <c r="HW67" i="33"/>
  <c r="GR67" i="33"/>
  <c r="LT68" i="33" s="1"/>
  <c r="KZ67" i="33"/>
  <c r="KU67" i="33"/>
  <c r="HC67" i="33"/>
  <c r="HY67" i="33" s="1"/>
  <c r="JN67" i="33"/>
  <c r="DP67" i="33"/>
  <c r="FH67" i="33" s="1"/>
  <c r="HD68" i="33"/>
  <c r="QL68" i="33" s="1"/>
  <c r="PP68" i="33" s="1"/>
  <c r="MD69" i="33"/>
  <c r="QI67" i="33"/>
  <c r="PM67" i="33" s="1"/>
  <c r="HX68" i="33"/>
  <c r="GW67" i="33"/>
  <c r="HS67" i="33" s="1"/>
  <c r="GS67" i="33"/>
  <c r="HO67" i="33" s="1"/>
  <c r="DL67" i="33"/>
  <c r="FD67" i="33" s="1"/>
  <c r="DU67" i="33"/>
  <c r="FM67" i="33" s="1"/>
  <c r="DK68" i="33"/>
  <c r="FC68" i="33" s="1"/>
  <c r="CS67" i="33"/>
  <c r="CK68" i="33"/>
  <c r="NR68" i="33"/>
  <c r="JW152" i="32"/>
  <c r="KF152" i="32"/>
  <c r="KL152" i="32"/>
  <c r="KU152" i="32"/>
  <c r="LH68" i="33"/>
  <c r="KT151" i="32"/>
  <c r="KE151" i="32"/>
  <c r="JN153" i="32"/>
  <c r="JD153" i="32" s="1"/>
  <c r="JO152" i="32"/>
  <c r="JI152" i="32"/>
  <c r="JJ152" i="32" s="1"/>
  <c r="AD64" i="32"/>
  <c r="AG65" i="32"/>
  <c r="LA152" i="32"/>
  <c r="LJ152" i="32"/>
  <c r="LX151" i="32"/>
  <c r="LI151" i="32"/>
  <c r="LY152" i="32"/>
  <c r="LP152" i="32"/>
  <c r="EM67" i="33" l="1"/>
  <c r="EP68" i="33"/>
  <c r="QR68" i="33"/>
  <c r="MS68" i="33"/>
  <c r="GZ67" i="33"/>
  <c r="MB68" i="33" s="1"/>
  <c r="NC67" i="33"/>
  <c r="MT67" i="33"/>
  <c r="RK68" i="33"/>
  <c r="GF68" i="33"/>
  <c r="KL68" i="33"/>
  <c r="FS67" i="33"/>
  <c r="JY67" i="33"/>
  <c r="GJ67" i="33"/>
  <c r="OV67" i="33" s="1"/>
  <c r="KP67" i="33"/>
  <c r="FX67" i="33"/>
  <c r="OJ67" i="33" s="1"/>
  <c r="KD67" i="33"/>
  <c r="AR67" i="33"/>
  <c r="BN67" i="33" s="1"/>
  <c r="CJ67" i="33" s="1"/>
  <c r="MX67" i="33"/>
  <c r="JE68" i="33"/>
  <c r="PZ67" i="33"/>
  <c r="PD67" i="33" s="1"/>
  <c r="HN67" i="33"/>
  <c r="HZ68" i="33"/>
  <c r="MF69" i="33"/>
  <c r="QK67" i="33"/>
  <c r="PO67" i="33" s="1"/>
  <c r="ME68" i="33"/>
  <c r="LG67" i="33"/>
  <c r="HE67" i="33"/>
  <c r="MG68" i="33" s="1"/>
  <c r="DO67" i="33"/>
  <c r="FG67" i="33" s="1"/>
  <c r="JM67" i="33"/>
  <c r="QE67" i="33"/>
  <c r="PI67" i="33" s="1"/>
  <c r="LY68" i="33"/>
  <c r="QA67" i="33"/>
  <c r="PE67" i="33" s="1"/>
  <c r="GV67" i="33"/>
  <c r="LX68" i="33" s="1"/>
  <c r="GU68" i="33"/>
  <c r="HQ68" i="33" s="1"/>
  <c r="LU68" i="33"/>
  <c r="DG68" i="33"/>
  <c r="EY68" i="33" s="1"/>
  <c r="LJ68" i="33"/>
  <c r="OA69" i="33"/>
  <c r="NH69" i="33"/>
  <c r="AD68" i="33"/>
  <c r="IP68" i="33"/>
  <c r="LG153" i="32"/>
  <c r="KW153" i="32" s="1"/>
  <c r="LB152" i="32"/>
  <c r="LC152" i="32" s="1"/>
  <c r="LH152" i="32"/>
  <c r="JK152" i="32"/>
  <c r="JL153" i="32"/>
  <c r="JE153" i="32" s="1"/>
  <c r="JF153" i="32" s="1"/>
  <c r="JG153" i="32" s="1"/>
  <c r="JM152" i="32"/>
  <c r="KS152" i="32"/>
  <c r="KM152" i="32"/>
  <c r="KN152" i="32" s="1"/>
  <c r="KR153" i="32"/>
  <c r="KH153" i="32" s="1"/>
  <c r="LW152" i="32"/>
  <c r="LV153" i="32"/>
  <c r="LL153" i="32" s="1"/>
  <c r="LQ152" i="32"/>
  <c r="LR152" i="32" s="1"/>
  <c r="S65" i="32"/>
  <c r="T65" i="32" s="1"/>
  <c r="AA65" i="32"/>
  <c r="KC153" i="32"/>
  <c r="JS153" i="32" s="1"/>
  <c r="KD152" i="32"/>
  <c r="JX152" i="32"/>
  <c r="JY152" i="32" s="1"/>
  <c r="EE67" i="33" l="1"/>
  <c r="EO67" i="33"/>
  <c r="ED67" i="33"/>
  <c r="EI67" i="33"/>
  <c r="RF68" i="33"/>
  <c r="OR68" i="33"/>
  <c r="QS67" i="33"/>
  <c r="OE67" i="33"/>
  <c r="KY67" i="33"/>
  <c r="FW67" i="33" s="1"/>
  <c r="OI67" i="33" s="1"/>
  <c r="HV67" i="33"/>
  <c r="QH67" i="33"/>
  <c r="PL67" i="33" s="1"/>
  <c r="MO68" i="33"/>
  <c r="MW67" i="33"/>
  <c r="RJ67" i="33"/>
  <c r="NN68" i="33"/>
  <c r="NZ68" i="33"/>
  <c r="JD67" i="33"/>
  <c r="DF67" i="33"/>
  <c r="EX67" i="33" s="1"/>
  <c r="NI68" i="33"/>
  <c r="QX67" i="33"/>
  <c r="GH68" i="33"/>
  <c r="KN68" i="33"/>
  <c r="GE67" i="33"/>
  <c r="OQ67" i="33" s="1"/>
  <c r="KK67" i="33"/>
  <c r="KX67" i="33"/>
  <c r="IA67" i="33"/>
  <c r="LI67" i="33"/>
  <c r="QM67" i="33"/>
  <c r="PQ67" i="33" s="1"/>
  <c r="GY67" i="33"/>
  <c r="HU67" i="33" s="1"/>
  <c r="QD67" i="33"/>
  <c r="PH67" i="33" s="1"/>
  <c r="LC67" i="33"/>
  <c r="HR67" i="33"/>
  <c r="GQ68" i="33"/>
  <c r="LS69" i="33" s="1"/>
  <c r="QC68" i="33"/>
  <c r="PG68" i="33" s="1"/>
  <c r="LW69" i="33"/>
  <c r="T69" i="33"/>
  <c r="IF69" i="33"/>
  <c r="AM69" i="33"/>
  <c r="IY69" i="33"/>
  <c r="NV69" i="33"/>
  <c r="AZ68" i="33"/>
  <c r="BV68" i="33" s="1"/>
  <c r="U65" i="32"/>
  <c r="V65" i="32" s="1"/>
  <c r="AB65" i="32" s="1"/>
  <c r="LS152" i="32"/>
  <c r="LT153" i="32"/>
  <c r="LM153" i="32" s="1"/>
  <c r="LN153" i="32" s="1"/>
  <c r="LO153" i="32" s="1"/>
  <c r="LU152" i="32"/>
  <c r="KO152" i="32"/>
  <c r="KP153" i="32"/>
  <c r="KI153" i="32" s="1"/>
  <c r="KJ153" i="32" s="1"/>
  <c r="KK153" i="32" s="1"/>
  <c r="KQ152" i="32"/>
  <c r="JZ152" i="32"/>
  <c r="KA153" i="32"/>
  <c r="JT153" i="32" s="1"/>
  <c r="JU153" i="32" s="1"/>
  <c r="JV153" i="32" s="1"/>
  <c r="KB152" i="32"/>
  <c r="JH153" i="32"/>
  <c r="JQ153" i="32"/>
  <c r="JP152" i="32"/>
  <c r="LD152" i="32"/>
  <c r="LE153" i="32"/>
  <c r="KX153" i="32" s="1"/>
  <c r="KY153" i="32" s="1"/>
  <c r="KZ153" i="32" s="1"/>
  <c r="LF152" i="32"/>
  <c r="EG68" i="33" l="1"/>
  <c r="EQ67" i="33"/>
  <c r="IX68" i="33"/>
  <c r="EH67" i="33"/>
  <c r="IL68" i="33"/>
  <c r="EL67" i="33"/>
  <c r="NX69" i="33"/>
  <c r="OT68" i="33"/>
  <c r="KC67" i="33"/>
  <c r="LF67" i="33"/>
  <c r="KG67" i="33"/>
  <c r="MN67" i="33"/>
  <c r="NU68" i="33"/>
  <c r="Z68" i="33"/>
  <c r="AV68" i="33" s="1"/>
  <c r="BR68" i="33" s="1"/>
  <c r="QW67" i="33"/>
  <c r="RH68" i="33"/>
  <c r="RE67" i="33"/>
  <c r="NM68" i="33"/>
  <c r="GP67" i="33"/>
  <c r="PX67" i="33" s="1"/>
  <c r="PB67" i="33" s="1"/>
  <c r="AL68" i="33"/>
  <c r="BH68" i="33" s="1"/>
  <c r="U68" i="33"/>
  <c r="AQ68" i="33" s="1"/>
  <c r="BM68" i="33" s="1"/>
  <c r="CI68" i="33" s="1"/>
  <c r="IG68" i="33"/>
  <c r="GG67" i="33"/>
  <c r="OS67" i="33" s="1"/>
  <c r="KM67" i="33"/>
  <c r="FV67" i="33"/>
  <c r="KB67" i="33"/>
  <c r="LK67" i="33"/>
  <c r="LB67" i="33"/>
  <c r="QG67" i="33"/>
  <c r="PK67" i="33" s="1"/>
  <c r="MA68" i="33"/>
  <c r="GA67" i="33"/>
  <c r="OM67" i="33" s="1"/>
  <c r="HM68" i="33"/>
  <c r="PY68" i="33"/>
  <c r="PC68" i="33" s="1"/>
  <c r="LA68" i="33"/>
  <c r="CR68" i="33"/>
  <c r="AH69" i="33"/>
  <c r="IT69" i="33"/>
  <c r="AP69" i="33"/>
  <c r="BL69" i="33" s="1"/>
  <c r="BI69" i="33"/>
  <c r="CE69" i="33" s="1"/>
  <c r="W65" i="32"/>
  <c r="AH65" i="32" s="1"/>
  <c r="JW153" i="32"/>
  <c r="KF153" i="32"/>
  <c r="LP153" i="32"/>
  <c r="LY153" i="32"/>
  <c r="LX152" i="32"/>
  <c r="JN154" i="32"/>
  <c r="JD154" i="32" s="1"/>
  <c r="JI153" i="32"/>
  <c r="JJ153" i="32" s="1"/>
  <c r="JO153" i="32"/>
  <c r="KE152" i="32"/>
  <c r="LI152" i="32"/>
  <c r="KT152" i="32"/>
  <c r="LA153" i="32"/>
  <c r="LJ153" i="32"/>
  <c r="KL153" i="32"/>
  <c r="KU153" i="32"/>
  <c r="EB67" i="33" l="1"/>
  <c r="AJ69" i="33"/>
  <c r="BF69" i="33" s="1"/>
  <c r="CB69" i="33" s="1"/>
  <c r="Y68" i="33"/>
  <c r="AU68" i="33" s="1"/>
  <c r="BQ68" i="33" s="1"/>
  <c r="EC68" i="33"/>
  <c r="EK67" i="33"/>
  <c r="IS68" i="33"/>
  <c r="IV69" i="33"/>
  <c r="NL68" i="33"/>
  <c r="OH67" i="33"/>
  <c r="GD67" i="33"/>
  <c r="KJ67" i="33"/>
  <c r="KE68" i="33"/>
  <c r="KV67" i="33"/>
  <c r="HL67" i="33"/>
  <c r="AG68" i="33"/>
  <c r="BC68" i="33" s="1"/>
  <c r="BY68" i="33" s="1"/>
  <c r="LR68" i="33"/>
  <c r="IK68" i="33"/>
  <c r="NW68" i="33"/>
  <c r="CD68" i="33"/>
  <c r="CZ68" i="33" s="1"/>
  <c r="DV68" i="33" s="1"/>
  <c r="FN68" i="33" s="1"/>
  <c r="RG67" i="33"/>
  <c r="GI67" i="33"/>
  <c r="KO67" i="33"/>
  <c r="QV67" i="33"/>
  <c r="FZ67" i="33"/>
  <c r="KF67" i="33"/>
  <c r="NQ68" i="33"/>
  <c r="JC68" i="33"/>
  <c r="JL68" i="33"/>
  <c r="LE67" i="33"/>
  <c r="FY68" i="33"/>
  <c r="RA67" i="33"/>
  <c r="KW68" i="33"/>
  <c r="DE68" i="33"/>
  <c r="EW68" i="33" s="1"/>
  <c r="DN68" i="33"/>
  <c r="FF68" i="33" s="1"/>
  <c r="CN68" i="33"/>
  <c r="DA69" i="33"/>
  <c r="CH69" i="33"/>
  <c r="BD69" i="33"/>
  <c r="BZ69" i="33" s="1"/>
  <c r="X65" i="32"/>
  <c r="AF65" i="32" s="1"/>
  <c r="AK65" i="32"/>
  <c r="JX153" i="32"/>
  <c r="JY153" i="32" s="1"/>
  <c r="KC154" i="32"/>
  <c r="JS154" i="32" s="1"/>
  <c r="KD153" i="32"/>
  <c r="LG154" i="32"/>
  <c r="KW154" i="32" s="1"/>
  <c r="LH153" i="32"/>
  <c r="LB153" i="32"/>
  <c r="LC153" i="32" s="1"/>
  <c r="JK153" i="32"/>
  <c r="JL154" i="32"/>
  <c r="JE154" i="32" s="1"/>
  <c r="JF154" i="32" s="1"/>
  <c r="JG154" i="32" s="1"/>
  <c r="JM153" i="32"/>
  <c r="LQ153" i="32"/>
  <c r="LR153" i="32" s="1"/>
  <c r="LV154" i="32"/>
  <c r="LL154" i="32" s="1"/>
  <c r="LW153" i="32"/>
  <c r="KM153" i="32"/>
  <c r="KN153" i="32" s="1"/>
  <c r="KR154" i="32"/>
  <c r="KH154" i="32" s="1"/>
  <c r="KS153" i="32"/>
  <c r="AC68" i="33" l="1"/>
  <c r="AY68" i="33" s="1"/>
  <c r="BU68" i="33" s="1"/>
  <c r="X68" i="33"/>
  <c r="AT68" i="33" s="1"/>
  <c r="BP68" i="33" s="1"/>
  <c r="AI68" i="33"/>
  <c r="BE68" i="33" s="1"/>
  <c r="CA68" i="33" s="1"/>
  <c r="CW68" i="33" s="1"/>
  <c r="IJ68" i="33"/>
  <c r="QY68" i="33"/>
  <c r="OK68" i="33"/>
  <c r="RD67" i="33"/>
  <c r="OP67" i="33"/>
  <c r="NY68" i="33"/>
  <c r="IW68" i="33" s="1"/>
  <c r="OU67" i="33"/>
  <c r="QZ67" i="33"/>
  <c r="OL67" i="33"/>
  <c r="NT68" i="33"/>
  <c r="ND68" i="33"/>
  <c r="KA68" i="33"/>
  <c r="MM68" i="33"/>
  <c r="MV68" i="33"/>
  <c r="FT67" i="33"/>
  <c r="JZ67" i="33"/>
  <c r="IO68" i="33"/>
  <c r="IU68" i="33"/>
  <c r="NP68" i="33"/>
  <c r="HF68" i="33"/>
  <c r="IB68" i="33" s="1"/>
  <c r="JT68" i="33"/>
  <c r="GC67" i="33"/>
  <c r="KI67" i="33"/>
  <c r="RI67" i="33"/>
  <c r="JB69" i="33"/>
  <c r="JU69" i="33"/>
  <c r="JH68" i="33"/>
  <c r="NO69" i="33"/>
  <c r="FU68" i="33"/>
  <c r="GX68" i="33"/>
  <c r="LZ69" i="33" s="1"/>
  <c r="GO68" i="33"/>
  <c r="PW68" i="33" s="1"/>
  <c r="PA68" i="33" s="1"/>
  <c r="DD69" i="33"/>
  <c r="EV69" i="33" s="1"/>
  <c r="DW69" i="33"/>
  <c r="FO69" i="33" s="1"/>
  <c r="DJ68" i="33"/>
  <c r="FB68" i="33" s="1"/>
  <c r="CU68" i="33"/>
  <c r="CX69" i="33"/>
  <c r="CM68" i="33"/>
  <c r="CV69" i="33"/>
  <c r="Y65" i="32"/>
  <c r="AJ65" i="32" s="1"/>
  <c r="JP153" i="32"/>
  <c r="KO153" i="32"/>
  <c r="KP154" i="32"/>
  <c r="KI154" i="32" s="1"/>
  <c r="KJ154" i="32" s="1"/>
  <c r="KK154" i="32" s="1"/>
  <c r="KQ153" i="32"/>
  <c r="JQ154" i="32"/>
  <c r="JH154" i="32"/>
  <c r="LS153" i="32"/>
  <c r="LT154" i="32"/>
  <c r="LM154" i="32" s="1"/>
  <c r="LN154" i="32" s="1"/>
  <c r="LO154" i="32" s="1"/>
  <c r="LU153" i="32"/>
  <c r="LD153" i="32"/>
  <c r="LE154" i="32"/>
  <c r="KX154" i="32" s="1"/>
  <c r="KY154" i="32" s="1"/>
  <c r="KZ154" i="32" s="1"/>
  <c r="LF153" i="32"/>
  <c r="JZ153" i="32"/>
  <c r="KA154" i="32"/>
  <c r="JT154" i="32" s="1"/>
  <c r="JU154" i="32" s="1"/>
  <c r="JV154" i="32" s="1"/>
  <c r="KB153" i="32"/>
  <c r="AK68" i="33" l="1"/>
  <c r="BG68" i="33" s="1"/>
  <c r="CC68" i="33" s="1"/>
  <c r="IR68" i="33"/>
  <c r="AA69" i="33"/>
  <c r="AW69" i="33" s="1"/>
  <c r="BS69" i="33" s="1"/>
  <c r="EA68" i="33"/>
  <c r="IN68" i="33"/>
  <c r="NK69" i="33"/>
  <c r="OG68" i="33"/>
  <c r="QT67" i="33"/>
  <c r="OF67" i="33"/>
  <c r="RC67" i="33"/>
  <c r="OO67" i="33"/>
  <c r="NJ68" i="33"/>
  <c r="AF68" i="33"/>
  <c r="BB68" i="33" s="1"/>
  <c r="BX68" i="33" s="1"/>
  <c r="CT68" i="33" s="1"/>
  <c r="MR68" i="33"/>
  <c r="HG69" i="33"/>
  <c r="QO69" i="33" s="1"/>
  <c r="PS69" i="33" s="1"/>
  <c r="ML69" i="33"/>
  <c r="NS68" i="33"/>
  <c r="AB68" i="33"/>
  <c r="AX68" i="33" s="1"/>
  <c r="BT68" i="33" s="1"/>
  <c r="MH69" i="33"/>
  <c r="QN68" i="33"/>
  <c r="PR68" i="33" s="1"/>
  <c r="IM69" i="33"/>
  <c r="NE69" i="33"/>
  <c r="JG68" i="33"/>
  <c r="JQ68" i="33"/>
  <c r="JR69" i="33"/>
  <c r="JP69" i="33"/>
  <c r="JO68" i="33"/>
  <c r="LQ69" i="33"/>
  <c r="HT68" i="33"/>
  <c r="QU68" i="33"/>
  <c r="HK68" i="33"/>
  <c r="QF68" i="33"/>
  <c r="PJ68" i="33" s="1"/>
  <c r="GN69" i="33"/>
  <c r="LP70" i="33" s="1"/>
  <c r="DR69" i="33"/>
  <c r="FJ69" i="33" s="1"/>
  <c r="DQ68" i="33"/>
  <c r="FI68" i="33" s="1"/>
  <c r="GT68" i="33"/>
  <c r="HP68" i="33" s="1"/>
  <c r="DI68" i="33"/>
  <c r="FA68" i="33" s="1"/>
  <c r="DS68" i="33"/>
  <c r="FK68" i="33" s="1"/>
  <c r="DT69" i="33"/>
  <c r="FL69" i="33" s="1"/>
  <c r="CQ68" i="33"/>
  <c r="CL68" i="33"/>
  <c r="Z65" i="32"/>
  <c r="AC65" i="32" s="1"/>
  <c r="AE66" i="32"/>
  <c r="KF154" i="32"/>
  <c r="JW154" i="32"/>
  <c r="LP154" i="32"/>
  <c r="LY154" i="32"/>
  <c r="LA154" i="32"/>
  <c r="LJ154" i="32"/>
  <c r="KE153" i="32"/>
  <c r="KU68" i="33"/>
  <c r="JO154" i="32"/>
  <c r="JI154" i="32"/>
  <c r="JJ154" i="32" s="1"/>
  <c r="JN155" i="32"/>
  <c r="JD155" i="32" s="1"/>
  <c r="KT153" i="32"/>
  <c r="AI65" i="32"/>
  <c r="KL154" i="32"/>
  <c r="KU154" i="32"/>
  <c r="LI153" i="32"/>
  <c r="LX153" i="32"/>
  <c r="ER68" i="33" l="1"/>
  <c r="ES69" i="33"/>
  <c r="IH68" i="33"/>
  <c r="W69" i="33"/>
  <c r="AS69" i="33" s="1"/>
  <c r="BO69" i="33" s="1"/>
  <c r="EJ68" i="33"/>
  <c r="AE68" i="33"/>
  <c r="BA68" i="33" s="1"/>
  <c r="BW68" i="33" s="1"/>
  <c r="II69" i="33"/>
  <c r="V68" i="33"/>
  <c r="AR68" i="33" s="1"/>
  <c r="BN68" i="33" s="1"/>
  <c r="MI70" i="33"/>
  <c r="IC69" i="33"/>
  <c r="NB69" i="33"/>
  <c r="NA68" i="33"/>
  <c r="MZ69" i="33"/>
  <c r="MQ68" i="33"/>
  <c r="MY68" i="33"/>
  <c r="IQ68" i="33"/>
  <c r="LL68" i="33"/>
  <c r="FS68" i="33"/>
  <c r="OE68" i="33" s="1"/>
  <c r="JY68" i="33"/>
  <c r="JN68" i="33"/>
  <c r="JF68" i="33"/>
  <c r="JK68" i="33"/>
  <c r="LV69" i="33"/>
  <c r="HJ69" i="33"/>
  <c r="HB69" i="33"/>
  <c r="QJ69" i="33" s="1"/>
  <c r="PN69" i="33" s="1"/>
  <c r="LD68" i="33"/>
  <c r="PV69" i="33"/>
  <c r="OZ69" i="33" s="1"/>
  <c r="HA68" i="33"/>
  <c r="HW68" i="33" s="1"/>
  <c r="QB68" i="33"/>
  <c r="PF68" i="33" s="1"/>
  <c r="GS68" i="33"/>
  <c r="LU69" i="33" s="1"/>
  <c r="HC68" i="33"/>
  <c r="ME69" i="33" s="1"/>
  <c r="HD69" i="33"/>
  <c r="MF70" i="33" s="1"/>
  <c r="DP68" i="33"/>
  <c r="FH68" i="33" s="1"/>
  <c r="DH68" i="33"/>
  <c r="EZ68" i="33" s="1"/>
  <c r="DM68" i="33"/>
  <c r="FE68" i="33" s="1"/>
  <c r="CY68" i="33"/>
  <c r="CP68" i="33"/>
  <c r="CO69" i="33"/>
  <c r="LM69" i="33"/>
  <c r="AD65" i="32"/>
  <c r="AG66" i="32"/>
  <c r="KR155" i="32"/>
  <c r="KH155" i="32" s="1"/>
  <c r="KS154" i="32"/>
  <c r="KM154" i="32"/>
  <c r="KN154" i="32" s="1"/>
  <c r="LV155" i="32"/>
  <c r="LL155" i="32" s="1"/>
  <c r="LQ154" i="32"/>
  <c r="LR154" i="32" s="1"/>
  <c r="LW154" i="32"/>
  <c r="JX154" i="32"/>
  <c r="JY154" i="32" s="1"/>
  <c r="KD154" i="32"/>
  <c r="KC155" i="32"/>
  <c r="JS155" i="32" s="1"/>
  <c r="JL155" i="32"/>
  <c r="JE155" i="32" s="1"/>
  <c r="JF155" i="32" s="1"/>
  <c r="JG155" i="32" s="1"/>
  <c r="JK154" i="32"/>
  <c r="JM154" i="32"/>
  <c r="LG155" i="32"/>
  <c r="KW155" i="32" s="1"/>
  <c r="LH154" i="32"/>
  <c r="LB154" i="32"/>
  <c r="LC154" i="32" s="1"/>
  <c r="EF68" i="33" l="1"/>
  <c r="EN69" i="33"/>
  <c r="DZ69" i="33"/>
  <c r="MU68" i="33"/>
  <c r="MP68" i="33"/>
  <c r="MX68" i="33"/>
  <c r="GJ68" i="33"/>
  <c r="KP68" i="33"/>
  <c r="MD70" i="33"/>
  <c r="QS68" i="33"/>
  <c r="GK69" i="33"/>
  <c r="OW69" i="33" s="1"/>
  <c r="KQ69" i="33"/>
  <c r="GB68" i="33"/>
  <c r="KH68" i="33"/>
  <c r="JS68" i="33"/>
  <c r="JI69" i="33"/>
  <c r="LH69" i="33"/>
  <c r="HX69" i="33"/>
  <c r="HY68" i="33"/>
  <c r="KT69" i="33"/>
  <c r="QI68" i="33"/>
  <c r="PM68" i="33" s="1"/>
  <c r="MC69" i="33"/>
  <c r="DL68" i="33"/>
  <c r="FD68" i="33" s="1"/>
  <c r="JJ68" i="33"/>
  <c r="KZ68" i="33"/>
  <c r="GR68" i="33"/>
  <c r="HN68" i="33" s="1"/>
  <c r="QA68" i="33"/>
  <c r="PE68" i="33" s="1"/>
  <c r="HO68" i="33"/>
  <c r="GZ68" i="33"/>
  <c r="MB69" i="33" s="1"/>
  <c r="QL69" i="33"/>
  <c r="PP69" i="33" s="1"/>
  <c r="HZ69" i="33"/>
  <c r="GW68" i="33"/>
  <c r="HS68" i="33" s="1"/>
  <c r="QK68" i="33"/>
  <c r="PO68" i="33" s="1"/>
  <c r="DU68" i="33"/>
  <c r="FM68" i="33" s="1"/>
  <c r="DK69" i="33"/>
  <c r="FC69" i="33" s="1"/>
  <c r="CS68" i="33"/>
  <c r="CJ68" i="33"/>
  <c r="CK69" i="33"/>
  <c r="NI69" i="33"/>
  <c r="JH155" i="32"/>
  <c r="JQ155" i="32"/>
  <c r="JP154" i="32"/>
  <c r="LS154" i="32"/>
  <c r="LT155" i="32"/>
  <c r="LM155" i="32" s="1"/>
  <c r="LN155" i="32" s="1"/>
  <c r="LO155" i="32" s="1"/>
  <c r="LU154" i="32"/>
  <c r="KO154" i="32"/>
  <c r="KP155" i="32"/>
  <c r="KI155" i="32" s="1"/>
  <c r="KJ155" i="32" s="1"/>
  <c r="KK155" i="32" s="1"/>
  <c r="KQ154" i="32"/>
  <c r="S66" i="32"/>
  <c r="T66" i="32" s="1"/>
  <c r="AA66" i="32"/>
  <c r="LD154" i="32"/>
  <c r="LE155" i="32"/>
  <c r="KX155" i="32" s="1"/>
  <c r="KY155" i="32" s="1"/>
  <c r="KZ155" i="32" s="1"/>
  <c r="LF154" i="32"/>
  <c r="JZ154" i="32"/>
  <c r="KA155" i="32"/>
  <c r="JT155" i="32" s="1"/>
  <c r="JU155" i="32" s="1"/>
  <c r="JV155" i="32" s="1"/>
  <c r="KB154" i="32"/>
  <c r="EO68" i="33" l="1"/>
  <c r="EM68" i="33"/>
  <c r="EE68" i="33"/>
  <c r="EP69" i="33"/>
  <c r="RJ68" i="33"/>
  <c r="OV68" i="33"/>
  <c r="RB68" i="33"/>
  <c r="ON68" i="33"/>
  <c r="LJ69" i="33"/>
  <c r="KN69" i="33" s="1"/>
  <c r="RK69" i="33"/>
  <c r="NZ69" i="33"/>
  <c r="MS69" i="33"/>
  <c r="MT68" i="33"/>
  <c r="NC68" i="33"/>
  <c r="KD68" i="33"/>
  <c r="NR69" i="33"/>
  <c r="FR69" i="33"/>
  <c r="JX69" i="33"/>
  <c r="GF69" i="33"/>
  <c r="OR69" i="33" s="1"/>
  <c r="KL69" i="33"/>
  <c r="JE69" i="33"/>
  <c r="JD68" i="33"/>
  <c r="JM68" i="33"/>
  <c r="LG68" i="33"/>
  <c r="HE68" i="33"/>
  <c r="MG69" i="33" s="1"/>
  <c r="GV68" i="33"/>
  <c r="QD68" i="33" s="1"/>
  <c r="PH68" i="33" s="1"/>
  <c r="FX68" i="33"/>
  <c r="OJ68" i="33" s="1"/>
  <c r="PZ68" i="33"/>
  <c r="PD68" i="33" s="1"/>
  <c r="LT69" i="33"/>
  <c r="KY68" i="33"/>
  <c r="LI68" i="33"/>
  <c r="QH68" i="33"/>
  <c r="PL68" i="33" s="1"/>
  <c r="HV68" i="33"/>
  <c r="QE68" i="33"/>
  <c r="PI68" i="33" s="1"/>
  <c r="LY69" i="33"/>
  <c r="GU69" i="33"/>
  <c r="HQ69" i="33" s="1"/>
  <c r="DG69" i="33"/>
  <c r="EY69" i="33" s="1"/>
  <c r="DF68" i="33"/>
  <c r="EX68" i="33" s="1"/>
  <c r="DO68" i="33"/>
  <c r="FG68" i="33" s="1"/>
  <c r="IG69" i="33"/>
  <c r="U69" i="33"/>
  <c r="OA70" i="33"/>
  <c r="U66" i="32"/>
  <c r="V66" i="32" s="1"/>
  <c r="AB66" i="32" s="1"/>
  <c r="KU155" i="32"/>
  <c r="KL155" i="32"/>
  <c r="JW155" i="32"/>
  <c r="KF155" i="32"/>
  <c r="LJ155" i="32"/>
  <c r="LA155" i="32"/>
  <c r="LY155" i="32"/>
  <c r="LP155" i="32"/>
  <c r="KT154" i="32"/>
  <c r="JO155" i="32"/>
  <c r="JI155" i="32"/>
  <c r="JJ155" i="32" s="1"/>
  <c r="JN156" i="32"/>
  <c r="JD156" i="32" s="1"/>
  <c r="KE154" i="32"/>
  <c r="LI154" i="32"/>
  <c r="LX154" i="32"/>
  <c r="GH69" i="33" l="1"/>
  <c r="OT69" i="33" s="1"/>
  <c r="EH68" i="33"/>
  <c r="AL69" i="33"/>
  <c r="BH69" i="33" s="1"/>
  <c r="EL68" i="33"/>
  <c r="ED68" i="33"/>
  <c r="EI68" i="33"/>
  <c r="AD69" i="33"/>
  <c r="AZ69" i="33" s="1"/>
  <c r="BV69" i="33" s="1"/>
  <c r="CR69" i="33" s="1"/>
  <c r="QR69" i="33"/>
  <c r="OD69" i="33"/>
  <c r="IX69" i="33"/>
  <c r="MW68" i="33"/>
  <c r="MN68" i="33"/>
  <c r="KM68" i="33"/>
  <c r="MO69" i="33"/>
  <c r="KC68" i="33"/>
  <c r="NV70" i="33"/>
  <c r="NX70" i="33"/>
  <c r="IP69" i="33"/>
  <c r="RF69" i="33"/>
  <c r="NH70" i="33"/>
  <c r="RH69" i="33"/>
  <c r="GE68" i="33"/>
  <c r="KK68" i="33"/>
  <c r="HR68" i="33"/>
  <c r="LB68" i="33"/>
  <c r="LX69" i="33"/>
  <c r="NN69" i="33"/>
  <c r="QM68" i="33"/>
  <c r="PQ68" i="33" s="1"/>
  <c r="IA68" i="33"/>
  <c r="KX68" i="33"/>
  <c r="FW68" i="33"/>
  <c r="GG68" i="33"/>
  <c r="QX68" i="33"/>
  <c r="LW70" i="33"/>
  <c r="LF68" i="33"/>
  <c r="QC69" i="33"/>
  <c r="PG69" i="33" s="1"/>
  <c r="GQ69" i="33"/>
  <c r="HM69" i="33" s="1"/>
  <c r="GP68" i="33"/>
  <c r="PX68" i="33" s="1"/>
  <c r="PB68" i="33" s="1"/>
  <c r="LC68" i="33"/>
  <c r="GY68" i="33"/>
  <c r="MA69" i="33" s="1"/>
  <c r="AM70" i="33"/>
  <c r="IY70" i="33"/>
  <c r="AQ69" i="33"/>
  <c r="BM69" i="33" s="1"/>
  <c r="CD69" i="33"/>
  <c r="W66" i="32"/>
  <c r="X66" i="32" s="1"/>
  <c r="LV156" i="32"/>
  <c r="LL156" i="32" s="1"/>
  <c r="LQ155" i="32"/>
  <c r="LR155" i="32" s="1"/>
  <c r="LW155" i="32"/>
  <c r="LG156" i="32"/>
  <c r="KW156" i="32" s="1"/>
  <c r="LH155" i="32"/>
  <c r="LB155" i="32"/>
  <c r="LC155" i="32" s="1"/>
  <c r="JX155" i="32"/>
  <c r="JY155" i="32" s="1"/>
  <c r="KD155" i="32"/>
  <c r="KC156" i="32"/>
  <c r="JS156" i="32" s="1"/>
  <c r="JL156" i="32"/>
  <c r="JE156" i="32" s="1"/>
  <c r="JF156" i="32" s="1"/>
  <c r="JG156" i="32" s="1"/>
  <c r="JK155" i="32"/>
  <c r="JM155" i="32"/>
  <c r="KR156" i="32"/>
  <c r="KH156" i="32" s="1"/>
  <c r="KM155" i="32"/>
  <c r="KN155" i="32" s="1"/>
  <c r="KS155" i="32"/>
  <c r="IV70" i="33" l="1"/>
  <c r="AH70" i="33"/>
  <c r="BD70" i="33" s="1"/>
  <c r="BZ70" i="33" s="1"/>
  <c r="EB68" i="33"/>
  <c r="EG69" i="33"/>
  <c r="EQ68" i="33"/>
  <c r="IL69" i="33"/>
  <c r="NM69" i="33"/>
  <c r="IK69" i="33" s="1"/>
  <c r="OI68" i="33"/>
  <c r="RE68" i="33"/>
  <c r="OQ68" i="33"/>
  <c r="RG68" i="33"/>
  <c r="OS68" i="33"/>
  <c r="KJ68" i="33"/>
  <c r="KG68" i="33"/>
  <c r="AJ70" i="33"/>
  <c r="BF70" i="33" s="1"/>
  <c r="CB70" i="33" s="1"/>
  <c r="IT70" i="33"/>
  <c r="NU69" i="33"/>
  <c r="T70" i="33"/>
  <c r="AP70" i="33" s="1"/>
  <c r="BL70" i="33" s="1"/>
  <c r="CH70" i="33" s="1"/>
  <c r="IF70" i="33"/>
  <c r="FV68" i="33"/>
  <c r="KB68" i="33"/>
  <c r="FZ68" i="33"/>
  <c r="KF68" i="33"/>
  <c r="JL69" i="33"/>
  <c r="Z69" i="33"/>
  <c r="AV69" i="33" s="1"/>
  <c r="BR69" i="33" s="1"/>
  <c r="LK68" i="33"/>
  <c r="NW69" i="33"/>
  <c r="GA68" i="33"/>
  <c r="LS70" i="33"/>
  <c r="QW68" i="33"/>
  <c r="GD68" i="33"/>
  <c r="NT69" i="33" s="1"/>
  <c r="LA69" i="33"/>
  <c r="HU68" i="33"/>
  <c r="PY69" i="33"/>
  <c r="PC69" i="33" s="1"/>
  <c r="HL68" i="33"/>
  <c r="QG68" i="33"/>
  <c r="PK68" i="33" s="1"/>
  <c r="KV68" i="33"/>
  <c r="LR69" i="33"/>
  <c r="DN69" i="33"/>
  <c r="FF69" i="33" s="1"/>
  <c r="CZ69" i="33"/>
  <c r="CI69" i="33"/>
  <c r="NL69" i="33"/>
  <c r="BI70" i="33"/>
  <c r="CE70" i="33" s="1"/>
  <c r="AH66" i="32"/>
  <c r="AK66" i="32"/>
  <c r="KO155" i="32"/>
  <c r="KP156" i="32"/>
  <c r="KI156" i="32" s="1"/>
  <c r="KJ156" i="32" s="1"/>
  <c r="KK156" i="32" s="1"/>
  <c r="KQ155" i="32"/>
  <c r="JP155" i="32"/>
  <c r="JZ155" i="32"/>
  <c r="KA156" i="32"/>
  <c r="JT156" i="32" s="1"/>
  <c r="JU156" i="32" s="1"/>
  <c r="JV156" i="32" s="1"/>
  <c r="KB155" i="32"/>
  <c r="JH156" i="32"/>
  <c r="JQ156" i="32"/>
  <c r="LS155" i="32"/>
  <c r="LT156" i="32"/>
  <c r="LM156" i="32" s="1"/>
  <c r="LN156" i="32" s="1"/>
  <c r="LO156" i="32" s="1"/>
  <c r="LU155" i="32"/>
  <c r="AF66" i="32"/>
  <c r="Y66" i="32"/>
  <c r="LD155" i="32"/>
  <c r="LE156" i="32"/>
  <c r="KX156" i="32" s="1"/>
  <c r="KY156" i="32" s="1"/>
  <c r="KZ156" i="32" s="1"/>
  <c r="LF155" i="32"/>
  <c r="IS69" i="33" l="1"/>
  <c r="EK68" i="33"/>
  <c r="AI69" i="33"/>
  <c r="BE69" i="33" s="1"/>
  <c r="CA69" i="33" s="1"/>
  <c r="CW69" i="33" s="1"/>
  <c r="Y69" i="33"/>
  <c r="AU69" i="33" s="1"/>
  <c r="BQ69" i="33" s="1"/>
  <c r="EC69" i="33"/>
  <c r="NP69" i="33"/>
  <c r="OL68" i="33"/>
  <c r="NQ69" i="33"/>
  <c r="OM68" i="33"/>
  <c r="QV68" i="33"/>
  <c r="OH68" i="33"/>
  <c r="RD68" i="33"/>
  <c r="OP68" i="33"/>
  <c r="MV69" i="33"/>
  <c r="RA68" i="33"/>
  <c r="AG69" i="33"/>
  <c r="BC69" i="33" s="1"/>
  <c r="GI68" i="33"/>
  <c r="KO68" i="33"/>
  <c r="QZ68" i="33"/>
  <c r="JZ68" i="33"/>
  <c r="FY69" i="33"/>
  <c r="KE69" i="33"/>
  <c r="JT69" i="33"/>
  <c r="JB70" i="33"/>
  <c r="JC69" i="33"/>
  <c r="IU69" i="33"/>
  <c r="FT68" i="33"/>
  <c r="OF68" i="33" s="1"/>
  <c r="LE68" i="33"/>
  <c r="KW69" i="33"/>
  <c r="GX69" i="33"/>
  <c r="LZ70" i="33" s="1"/>
  <c r="DV69" i="33"/>
  <c r="FN69" i="33" s="1"/>
  <c r="DD70" i="33"/>
  <c r="EV70" i="33" s="1"/>
  <c r="DE69" i="33"/>
  <c r="EW69" i="33" s="1"/>
  <c r="DA70" i="33"/>
  <c r="CV70" i="33"/>
  <c r="CX70" i="33"/>
  <c r="CN69" i="33"/>
  <c r="AF69" i="33"/>
  <c r="IR69" i="33"/>
  <c r="X69" i="33"/>
  <c r="IJ69" i="33"/>
  <c r="LJ156" i="32"/>
  <c r="LA156" i="32"/>
  <c r="JW156" i="32"/>
  <c r="KF156" i="32"/>
  <c r="LY156" i="32"/>
  <c r="LP156" i="32"/>
  <c r="KE155" i="32"/>
  <c r="LI155" i="32"/>
  <c r="KU156" i="32"/>
  <c r="KL156" i="32"/>
  <c r="LX155" i="32"/>
  <c r="AE67" i="32"/>
  <c r="Z66" i="32"/>
  <c r="AC66" i="32" s="1"/>
  <c r="AJ66" i="32"/>
  <c r="JN157" i="32"/>
  <c r="JD157" i="32" s="1"/>
  <c r="JI156" i="32"/>
  <c r="JJ156" i="32" s="1"/>
  <c r="JO156" i="32"/>
  <c r="KT155" i="32"/>
  <c r="IO69" i="33" l="1"/>
  <c r="AB69" i="33"/>
  <c r="IN69" i="33"/>
  <c r="AC69" i="33"/>
  <c r="AY69" i="33" s="1"/>
  <c r="BU69" i="33" s="1"/>
  <c r="CQ69" i="33" s="1"/>
  <c r="QY69" i="33"/>
  <c r="OK69" i="33"/>
  <c r="RI68" i="33"/>
  <c r="OU68" i="33"/>
  <c r="NJ69" i="33"/>
  <c r="ND69" i="33"/>
  <c r="MM69" i="33"/>
  <c r="KA69" i="33"/>
  <c r="ML70" i="33"/>
  <c r="NO70" i="33"/>
  <c r="BY69" i="33"/>
  <c r="CU69" i="33" s="1"/>
  <c r="JO69" i="33" s="1"/>
  <c r="NY69" i="33"/>
  <c r="GC68" i="33"/>
  <c r="OO68" i="33" s="1"/>
  <c r="KI68" i="33"/>
  <c r="JH69" i="33"/>
  <c r="JQ69" i="33"/>
  <c r="JR70" i="33"/>
  <c r="JP70" i="33"/>
  <c r="HT69" i="33"/>
  <c r="HF69" i="33"/>
  <c r="IB69" i="33" s="1"/>
  <c r="DW70" i="33"/>
  <c r="FO70" i="33" s="1"/>
  <c r="JU70" i="33"/>
  <c r="QT68" i="33"/>
  <c r="FU69" i="33"/>
  <c r="QF69" i="33"/>
  <c r="PJ69" i="33" s="1"/>
  <c r="GN70" i="33"/>
  <c r="HJ70" i="33" s="1"/>
  <c r="GO69" i="33"/>
  <c r="HK69" i="33" s="1"/>
  <c r="DT70" i="33"/>
  <c r="FL70" i="33" s="1"/>
  <c r="DR70" i="33"/>
  <c r="FJ70" i="33" s="1"/>
  <c r="DJ69" i="33"/>
  <c r="FB69" i="33" s="1"/>
  <c r="DS69" i="33"/>
  <c r="FK69" i="33" s="1"/>
  <c r="CM69" i="33"/>
  <c r="AT69" i="33"/>
  <c r="BP69" i="33" s="1"/>
  <c r="AX69" i="33"/>
  <c r="BT69" i="33" s="1"/>
  <c r="BB69" i="33"/>
  <c r="BX69" i="33" s="1"/>
  <c r="JL157" i="32"/>
  <c r="JE157" i="32" s="1"/>
  <c r="JF157" i="32" s="1"/>
  <c r="JG157" i="32" s="1"/>
  <c r="JK156" i="32"/>
  <c r="JM156" i="32"/>
  <c r="KR157" i="32"/>
  <c r="KH157" i="32" s="1"/>
  <c r="KS156" i="32"/>
  <c r="KM156" i="32"/>
  <c r="KN156" i="32" s="1"/>
  <c r="KC157" i="32"/>
  <c r="JS157" i="32" s="1"/>
  <c r="JX156" i="32"/>
  <c r="JY156" i="32" s="1"/>
  <c r="KD156" i="32"/>
  <c r="LW156" i="32"/>
  <c r="LV157" i="32"/>
  <c r="LL157" i="32" s="1"/>
  <c r="LQ156" i="32"/>
  <c r="LR156" i="32" s="1"/>
  <c r="LB156" i="32"/>
  <c r="LC156" i="32" s="1"/>
  <c r="LG157" i="32"/>
  <c r="KW157" i="32" s="1"/>
  <c r="LH156" i="32"/>
  <c r="AI66" i="32"/>
  <c r="IM70" i="33" l="1"/>
  <c r="EJ69" i="33"/>
  <c r="IH69" i="33"/>
  <c r="AK69" i="33"/>
  <c r="BG69" i="33" s="1"/>
  <c r="CC69" i="33" s="1"/>
  <c r="NK70" i="33"/>
  <c r="OG69" i="33"/>
  <c r="V69" i="33"/>
  <c r="AR69" i="33" s="1"/>
  <c r="BN69" i="33" s="1"/>
  <c r="MR69" i="33"/>
  <c r="NE70" i="33"/>
  <c r="NB70" i="33"/>
  <c r="MZ70" i="33"/>
  <c r="NA69" i="33"/>
  <c r="AA70" i="33"/>
  <c r="AW70" i="33" s="1"/>
  <c r="BS70" i="33" s="1"/>
  <c r="IW69" i="33"/>
  <c r="DQ69" i="33"/>
  <c r="FI69" i="33" s="1"/>
  <c r="NS69" i="33"/>
  <c r="RC68" i="33"/>
  <c r="JG69" i="33"/>
  <c r="JK69" i="33"/>
  <c r="PV70" i="33"/>
  <c r="OZ70" i="33" s="1"/>
  <c r="HG70" i="33"/>
  <c r="MI71" i="33" s="1"/>
  <c r="HB70" i="33"/>
  <c r="MD71" i="33" s="1"/>
  <c r="MH70" i="33"/>
  <c r="QN69" i="33"/>
  <c r="PR69" i="33" s="1"/>
  <c r="LP71" i="33"/>
  <c r="LD69" i="33"/>
  <c r="QU69" i="33"/>
  <c r="LQ70" i="33"/>
  <c r="HD70" i="33"/>
  <c r="QL70" i="33" s="1"/>
  <c r="PP70" i="33" s="1"/>
  <c r="PW69" i="33"/>
  <c r="PA69" i="33" s="1"/>
  <c r="GT69" i="33"/>
  <c r="QB69" i="33" s="1"/>
  <c r="PF69" i="33" s="1"/>
  <c r="HC69" i="33"/>
  <c r="HY69" i="33" s="1"/>
  <c r="DI69" i="33"/>
  <c r="FA69" i="33" s="1"/>
  <c r="DM69" i="33"/>
  <c r="FE69" i="33" s="1"/>
  <c r="CP69" i="33"/>
  <c r="CT69" i="33"/>
  <c r="CL69" i="33"/>
  <c r="JH157" i="32"/>
  <c r="JQ157" i="32"/>
  <c r="LD156" i="32"/>
  <c r="LE157" i="32"/>
  <c r="KX157" i="32" s="1"/>
  <c r="KY157" i="32" s="1"/>
  <c r="KZ157" i="32" s="1"/>
  <c r="LF156" i="32"/>
  <c r="LS156" i="32"/>
  <c r="LT157" i="32"/>
  <c r="LM157" i="32" s="1"/>
  <c r="LN157" i="32" s="1"/>
  <c r="LO157" i="32" s="1"/>
  <c r="LU156" i="32"/>
  <c r="JZ156" i="32"/>
  <c r="KA157" i="32"/>
  <c r="JT157" i="32" s="1"/>
  <c r="JU157" i="32" s="1"/>
  <c r="JV157" i="32" s="1"/>
  <c r="KB156" i="32"/>
  <c r="JP156" i="32"/>
  <c r="AG67" i="32"/>
  <c r="AD66" i="32"/>
  <c r="KO156" i="32"/>
  <c r="KP157" i="32"/>
  <c r="KI157" i="32" s="1"/>
  <c r="KJ157" i="32" s="1"/>
  <c r="KK157" i="32" s="1"/>
  <c r="KQ156" i="32"/>
  <c r="ER69" i="33" l="1"/>
  <c r="DZ70" i="33"/>
  <c r="EF69" i="33"/>
  <c r="AE69" i="33"/>
  <c r="BA69" i="33" s="1"/>
  <c r="BW69" i="33" s="1"/>
  <c r="CS69" i="33" s="1"/>
  <c r="EA69" i="33"/>
  <c r="EP70" i="33"/>
  <c r="W70" i="33"/>
  <c r="AS70" i="33" s="1"/>
  <c r="BO70" i="33" s="1"/>
  <c r="CK70" i="33" s="1"/>
  <c r="II70" i="33"/>
  <c r="MQ69" i="33"/>
  <c r="GW69" i="33"/>
  <c r="HS69" i="33" s="1"/>
  <c r="MY69" i="33"/>
  <c r="HA69" i="33"/>
  <c r="HW69" i="33" s="1"/>
  <c r="IC70" i="33"/>
  <c r="IQ69" i="33"/>
  <c r="GB69" i="33"/>
  <c r="KH69" i="33"/>
  <c r="MU69" i="33"/>
  <c r="JN69" i="33"/>
  <c r="JJ69" i="33"/>
  <c r="JF69" i="33"/>
  <c r="KT70" i="33"/>
  <c r="QO70" i="33"/>
  <c r="PS70" i="33" s="1"/>
  <c r="LL69" i="33"/>
  <c r="HX70" i="33"/>
  <c r="QJ70" i="33"/>
  <c r="PN70" i="33" s="1"/>
  <c r="KU69" i="33"/>
  <c r="MF71" i="33"/>
  <c r="LV70" i="33"/>
  <c r="HP69" i="33"/>
  <c r="HZ70" i="33"/>
  <c r="QK69" i="33"/>
  <c r="PO69" i="33" s="1"/>
  <c r="ME70" i="33"/>
  <c r="GS69" i="33"/>
  <c r="HO69" i="33" s="1"/>
  <c r="DH69" i="33"/>
  <c r="EZ69" i="33" s="1"/>
  <c r="DP69" i="33"/>
  <c r="FH69" i="33" s="1"/>
  <c r="DL69" i="33"/>
  <c r="FD69" i="33" s="1"/>
  <c r="CJ69" i="33"/>
  <c r="CO70" i="33"/>
  <c r="CY69" i="33"/>
  <c r="KZ69" i="33"/>
  <c r="KU157" i="32"/>
  <c r="KL157" i="32"/>
  <c r="KT156" i="32"/>
  <c r="AA67" i="32"/>
  <c r="S67" i="32"/>
  <c r="T67" i="32" s="1"/>
  <c r="KE156" i="32"/>
  <c r="LJ70" i="33"/>
  <c r="LA157" i="32"/>
  <c r="LJ157" i="32"/>
  <c r="KF157" i="32"/>
  <c r="JW157" i="32"/>
  <c r="LP157" i="32"/>
  <c r="LY157" i="32"/>
  <c r="LX156" i="32"/>
  <c r="LI156" i="32"/>
  <c r="JI157" i="32"/>
  <c r="JJ157" i="32" s="1"/>
  <c r="JN158" i="32"/>
  <c r="JD158" i="32" s="1"/>
  <c r="JO157" i="32"/>
  <c r="EO69" i="33" l="1"/>
  <c r="EN70" i="33"/>
  <c r="ES70" i="33"/>
  <c r="RB69" i="33"/>
  <c r="ON69" i="33"/>
  <c r="MT69" i="33"/>
  <c r="LY70" i="33"/>
  <c r="JY69" i="33"/>
  <c r="MP69" i="33"/>
  <c r="MX69" i="33"/>
  <c r="QE69" i="33"/>
  <c r="PI69" i="33" s="1"/>
  <c r="QI69" i="33"/>
  <c r="PM69" i="33" s="1"/>
  <c r="MC70" i="33"/>
  <c r="NR70" i="33"/>
  <c r="LM70" i="33"/>
  <c r="FX69" i="33"/>
  <c r="OJ69" i="33" s="1"/>
  <c r="KD69" i="33"/>
  <c r="GH70" i="33"/>
  <c r="KN70" i="33"/>
  <c r="FR70" i="33"/>
  <c r="JX70" i="33"/>
  <c r="GJ69" i="33"/>
  <c r="OV69" i="33" s="1"/>
  <c r="KP69" i="33"/>
  <c r="JD69" i="33"/>
  <c r="JS69" i="33"/>
  <c r="JM69" i="33"/>
  <c r="JI70" i="33"/>
  <c r="JE70" i="33"/>
  <c r="LH70" i="33"/>
  <c r="GR69" i="33"/>
  <c r="PZ69" i="33" s="1"/>
  <c r="PD69" i="33" s="1"/>
  <c r="LI69" i="33"/>
  <c r="FS69" i="33"/>
  <c r="GZ69" i="33"/>
  <c r="MB70" i="33" s="1"/>
  <c r="LU70" i="33"/>
  <c r="QA69" i="33"/>
  <c r="PE69" i="33" s="1"/>
  <c r="GV69" i="33"/>
  <c r="HR69" i="33" s="1"/>
  <c r="DU69" i="33"/>
  <c r="FM69" i="33" s="1"/>
  <c r="DO69" i="33"/>
  <c r="FG69" i="33" s="1"/>
  <c r="DK70" i="33"/>
  <c r="FC70" i="33" s="1"/>
  <c r="DG70" i="33"/>
  <c r="EY70" i="33" s="1"/>
  <c r="DF69" i="33"/>
  <c r="EX69" i="33" s="1"/>
  <c r="U67" i="32"/>
  <c r="V67" i="32" s="1"/>
  <c r="AB67" i="32" s="1"/>
  <c r="JL158" i="32"/>
  <c r="JE158" i="32" s="1"/>
  <c r="JF158" i="32" s="1"/>
  <c r="JG158" i="32" s="1"/>
  <c r="JK157" i="32"/>
  <c r="JM157" i="32"/>
  <c r="KM157" i="32"/>
  <c r="KN157" i="32" s="1"/>
  <c r="KR158" i="32"/>
  <c r="KH158" i="32" s="1"/>
  <c r="KS157" i="32"/>
  <c r="LQ157" i="32"/>
  <c r="LR157" i="32" s="1"/>
  <c r="LW157" i="32"/>
  <c r="LV158" i="32"/>
  <c r="LL158" i="32" s="1"/>
  <c r="KC158" i="32"/>
  <c r="JS158" i="32" s="1"/>
  <c r="JX157" i="32"/>
  <c r="JY157" i="32" s="1"/>
  <c r="KD157" i="32"/>
  <c r="LH157" i="32"/>
  <c r="LG158" i="32"/>
  <c r="KW158" i="32" s="1"/>
  <c r="LB157" i="32"/>
  <c r="LC157" i="32" s="1"/>
  <c r="EM69" i="33" l="1"/>
  <c r="EE69" i="33"/>
  <c r="EI69" i="33"/>
  <c r="ED69" i="33"/>
  <c r="IP70" i="33"/>
  <c r="RH70" i="33"/>
  <c r="OT70" i="33"/>
  <c r="QS69" i="33"/>
  <c r="OE69" i="33"/>
  <c r="NH71" i="33"/>
  <c r="IF71" i="33" s="1"/>
  <c r="OD70" i="33"/>
  <c r="LC69" i="33"/>
  <c r="GA69" i="33" s="1"/>
  <c r="GQ70" i="33"/>
  <c r="PY70" i="33" s="1"/>
  <c r="PC70" i="33" s="1"/>
  <c r="MS70" i="33"/>
  <c r="GK70" i="33"/>
  <c r="OW70" i="33" s="1"/>
  <c r="MW69" i="33"/>
  <c r="MN69" i="33"/>
  <c r="NC69" i="33"/>
  <c r="AD70" i="33"/>
  <c r="AZ70" i="33" s="1"/>
  <c r="BV70" i="33" s="1"/>
  <c r="QX69" i="33"/>
  <c r="LG69" i="33"/>
  <c r="KQ70" i="33"/>
  <c r="NN70" i="33"/>
  <c r="RJ69" i="33"/>
  <c r="NZ70" i="33"/>
  <c r="NI70" i="33"/>
  <c r="GF70" i="33"/>
  <c r="OR70" i="33" s="1"/>
  <c r="KL70" i="33"/>
  <c r="QR70" i="33"/>
  <c r="GG69" i="33"/>
  <c r="OS69" i="33" s="1"/>
  <c r="KM69" i="33"/>
  <c r="HN69" i="33"/>
  <c r="MO70" i="33"/>
  <c r="LT70" i="33"/>
  <c r="HE69" i="33"/>
  <c r="MG70" i="33" s="1"/>
  <c r="KY69" i="33"/>
  <c r="QH69" i="33"/>
  <c r="PL69" i="33" s="1"/>
  <c r="HV69" i="33"/>
  <c r="LX70" i="33"/>
  <c r="GY69" i="33"/>
  <c r="QG69" i="33" s="1"/>
  <c r="PK69" i="33" s="1"/>
  <c r="QD69" i="33"/>
  <c r="PH69" i="33" s="1"/>
  <c r="GP69" i="33"/>
  <c r="LR70" i="33" s="1"/>
  <c r="GU70" i="33"/>
  <c r="HQ70" i="33" s="1"/>
  <c r="NX71" i="33"/>
  <c r="W67" i="32"/>
  <c r="AK67" i="32" s="1"/>
  <c r="JP157" i="32"/>
  <c r="LD157" i="32"/>
  <c r="LE158" i="32"/>
  <c r="KX158" i="32" s="1"/>
  <c r="KY158" i="32" s="1"/>
  <c r="KZ158" i="32" s="1"/>
  <c r="LF157" i="32"/>
  <c r="KX69" i="33"/>
  <c r="LS157" i="32"/>
  <c r="LT158" i="32"/>
  <c r="LM158" i="32" s="1"/>
  <c r="LN158" i="32" s="1"/>
  <c r="LO158" i="32" s="1"/>
  <c r="LU157" i="32"/>
  <c r="JZ157" i="32"/>
  <c r="KA158" i="32"/>
  <c r="JT158" i="32" s="1"/>
  <c r="JU158" i="32" s="1"/>
  <c r="JV158" i="32" s="1"/>
  <c r="KB157" i="32"/>
  <c r="JH158" i="32"/>
  <c r="JQ158" i="32"/>
  <c r="KO157" i="32"/>
  <c r="KP158" i="32"/>
  <c r="KI158" i="32" s="1"/>
  <c r="KJ158" i="32" s="1"/>
  <c r="KK158" i="32" s="1"/>
  <c r="KQ157" i="32"/>
  <c r="U70" i="33" l="1"/>
  <c r="AQ70" i="33" s="1"/>
  <c r="BM70" i="33" s="1"/>
  <c r="AL70" i="33"/>
  <c r="BH70" i="33" s="1"/>
  <c r="CD70" i="33" s="1"/>
  <c r="CZ70" i="33" s="1"/>
  <c r="T71" i="33"/>
  <c r="AP71" i="33" s="1"/>
  <c r="BL71" i="33" s="1"/>
  <c r="CH71" i="33" s="1"/>
  <c r="EK69" i="33"/>
  <c r="EC70" i="33"/>
  <c r="EH69" i="33"/>
  <c r="EL69" i="33"/>
  <c r="IL70" i="33"/>
  <c r="KG69" i="33"/>
  <c r="RA69" i="33"/>
  <c r="OM69" i="33"/>
  <c r="HM70" i="33"/>
  <c r="KW70" i="33"/>
  <c r="FU70" i="33" s="1"/>
  <c r="LS71" i="33"/>
  <c r="OA71" i="33"/>
  <c r="RK70" i="33"/>
  <c r="NV71" i="33"/>
  <c r="RF70" i="33"/>
  <c r="KK69" i="33"/>
  <c r="GE69" i="33"/>
  <c r="OQ69" i="33" s="1"/>
  <c r="IX70" i="33"/>
  <c r="Z70" i="33"/>
  <c r="AV70" i="33" s="1"/>
  <c r="BR70" i="33" s="1"/>
  <c r="CN70" i="33" s="1"/>
  <c r="IG70" i="33"/>
  <c r="NW70" i="33"/>
  <c r="RG69" i="33"/>
  <c r="FW69" i="33"/>
  <c r="KC69" i="33"/>
  <c r="FV69" i="33"/>
  <c r="OH69" i="33" s="1"/>
  <c r="KB69" i="33"/>
  <c r="QM69" i="33"/>
  <c r="PQ69" i="33" s="1"/>
  <c r="IA69" i="33"/>
  <c r="LF69" i="33"/>
  <c r="MA70" i="33"/>
  <c r="LB69" i="33"/>
  <c r="HU69" i="33"/>
  <c r="QC70" i="33"/>
  <c r="PG70" i="33" s="1"/>
  <c r="PX69" i="33"/>
  <c r="PB69" i="33" s="1"/>
  <c r="LW71" i="33"/>
  <c r="HL69" i="33"/>
  <c r="CR70" i="33"/>
  <c r="NQ70" i="33"/>
  <c r="AJ71" i="33"/>
  <c r="IV71" i="33"/>
  <c r="X67" i="32"/>
  <c r="AF67" i="32" s="1"/>
  <c r="AH67" i="32"/>
  <c r="KL158" i="32"/>
  <c r="KU158" i="32"/>
  <c r="JW158" i="32"/>
  <c r="KF158" i="32"/>
  <c r="LI157" i="32"/>
  <c r="LE69" i="33"/>
  <c r="KT157" i="32"/>
  <c r="JN159" i="32"/>
  <c r="JD159" i="32" s="1"/>
  <c r="JO158" i="32"/>
  <c r="JI158" i="32"/>
  <c r="JJ158" i="32" s="1"/>
  <c r="LA158" i="32"/>
  <c r="LJ158" i="32"/>
  <c r="KE157" i="32"/>
  <c r="LX157" i="32"/>
  <c r="LP158" i="32"/>
  <c r="LY158" i="32"/>
  <c r="IY71" i="33" l="1"/>
  <c r="EQ69" i="33"/>
  <c r="EB69" i="33"/>
  <c r="IT71" i="33"/>
  <c r="EG70" i="33"/>
  <c r="AI70" i="33"/>
  <c r="BE70" i="33" s="1"/>
  <c r="CA70" i="33" s="1"/>
  <c r="QU70" i="33"/>
  <c r="OG70" i="33"/>
  <c r="QW69" i="33"/>
  <c r="OI69" i="33"/>
  <c r="QV69" i="33"/>
  <c r="NM70" i="33"/>
  <c r="KA70" i="33"/>
  <c r="AM71" i="33"/>
  <c r="BI71" i="33" s="1"/>
  <c r="AH71" i="33"/>
  <c r="BD71" i="33" s="1"/>
  <c r="BZ71" i="33" s="1"/>
  <c r="KF69" i="33"/>
  <c r="RE69" i="33"/>
  <c r="NU70" i="33"/>
  <c r="IU70" i="33"/>
  <c r="GC69" i="33"/>
  <c r="KI69" i="33"/>
  <c r="GD69" i="33"/>
  <c r="OP69" i="33" s="1"/>
  <c r="KJ69" i="33"/>
  <c r="JT70" i="33"/>
  <c r="JB71" i="33"/>
  <c r="JL70" i="33"/>
  <c r="KV69" i="33"/>
  <c r="LK69" i="33"/>
  <c r="DJ70" i="33"/>
  <c r="FB70" i="33" s="1"/>
  <c r="JH70" i="33"/>
  <c r="FZ69" i="33"/>
  <c r="LA70" i="33"/>
  <c r="DV70" i="33"/>
  <c r="FN70" i="33" s="1"/>
  <c r="DD71" i="33"/>
  <c r="EV71" i="33" s="1"/>
  <c r="DN70" i="33"/>
  <c r="FF70" i="33" s="1"/>
  <c r="CI70" i="33"/>
  <c r="NK71" i="33"/>
  <c r="NL70" i="33"/>
  <c r="AC70" i="33"/>
  <c r="IO70" i="33"/>
  <c r="BF71" i="33"/>
  <c r="CB71" i="33" s="1"/>
  <c r="Y67" i="32"/>
  <c r="AE68" i="32" s="1"/>
  <c r="LW158" i="32"/>
  <c r="LV159" i="32"/>
  <c r="LL159" i="32" s="1"/>
  <c r="LQ158" i="32"/>
  <c r="LR158" i="32" s="1"/>
  <c r="LG159" i="32"/>
  <c r="KW159" i="32" s="1"/>
  <c r="LB158" i="32"/>
  <c r="LC158" i="32" s="1"/>
  <c r="LH158" i="32"/>
  <c r="JK158" i="32"/>
  <c r="JL159" i="32"/>
  <c r="JE159" i="32" s="1"/>
  <c r="JF159" i="32" s="1"/>
  <c r="JG159" i="32" s="1"/>
  <c r="JM158" i="32"/>
  <c r="KC159" i="32"/>
  <c r="JS159" i="32" s="1"/>
  <c r="JX158" i="32"/>
  <c r="JY158" i="32" s="1"/>
  <c r="KD158" i="32"/>
  <c r="KR159" i="32"/>
  <c r="KH159" i="32" s="1"/>
  <c r="KM158" i="32"/>
  <c r="KN158" i="32" s="1"/>
  <c r="KS158" i="32"/>
  <c r="IK70" i="33" l="1"/>
  <c r="CE71" i="33"/>
  <c r="DA71" i="33" s="1"/>
  <c r="RC69" i="33"/>
  <c r="OO69" i="33"/>
  <c r="QZ69" i="33"/>
  <c r="OL69" i="33"/>
  <c r="Y70" i="33"/>
  <c r="AU70" i="33" s="1"/>
  <c r="BQ70" i="33" s="1"/>
  <c r="MR70" i="33"/>
  <c r="KE70" i="33"/>
  <c r="ND70" i="33"/>
  <c r="MV70" i="33"/>
  <c r="ML71" i="33"/>
  <c r="IS70" i="33"/>
  <c r="AG70" i="33"/>
  <c r="BC70" i="33" s="1"/>
  <c r="BY70" i="33" s="1"/>
  <c r="CU70" i="33" s="1"/>
  <c r="NT70" i="33"/>
  <c r="FT69" i="33"/>
  <c r="JZ69" i="33"/>
  <c r="RD69" i="33"/>
  <c r="GI69" i="33"/>
  <c r="OU69" i="33" s="1"/>
  <c r="KO69" i="33"/>
  <c r="JC70" i="33"/>
  <c r="GT70" i="33"/>
  <c r="LV71" i="33" s="1"/>
  <c r="NP70" i="33"/>
  <c r="FY70" i="33"/>
  <c r="OK70" i="33" s="1"/>
  <c r="GX70" i="33"/>
  <c r="HT70" i="33" s="1"/>
  <c r="GN71" i="33"/>
  <c r="PV71" i="33" s="1"/>
  <c r="OZ71" i="33" s="1"/>
  <c r="HF70" i="33"/>
  <c r="IB70" i="33" s="1"/>
  <c r="DE70" i="33"/>
  <c r="EW70" i="33" s="1"/>
  <c r="CV71" i="33"/>
  <c r="CX71" i="33"/>
  <c r="CW70" i="33"/>
  <c r="NJ70" i="33"/>
  <c r="NS70" i="33"/>
  <c r="AY70" i="33"/>
  <c r="BU70" i="33" s="1"/>
  <c r="W71" i="33"/>
  <c r="II71" i="33"/>
  <c r="X70" i="33"/>
  <c r="IJ70" i="33"/>
  <c r="AJ67" i="32"/>
  <c r="AI67" i="32" s="1"/>
  <c r="Z67" i="32"/>
  <c r="AC67" i="32" s="1"/>
  <c r="JQ159" i="32"/>
  <c r="JH159" i="32"/>
  <c r="JP158" i="32"/>
  <c r="LS158" i="32"/>
  <c r="LT159" i="32"/>
  <c r="LM159" i="32" s="1"/>
  <c r="LN159" i="32" s="1"/>
  <c r="LO159" i="32" s="1"/>
  <c r="LU158" i="32"/>
  <c r="LD158" i="32"/>
  <c r="LE159" i="32"/>
  <c r="KX159" i="32" s="1"/>
  <c r="KY159" i="32" s="1"/>
  <c r="KZ159" i="32" s="1"/>
  <c r="LF158" i="32"/>
  <c r="JZ158" i="32"/>
  <c r="KA159" i="32"/>
  <c r="JT159" i="32" s="1"/>
  <c r="JU159" i="32" s="1"/>
  <c r="JV159" i="32" s="1"/>
  <c r="KB158" i="32"/>
  <c r="KO158" i="32"/>
  <c r="KP159" i="32"/>
  <c r="KI159" i="32" s="1"/>
  <c r="KJ159" i="32" s="1"/>
  <c r="KK159" i="32" s="1"/>
  <c r="KQ158" i="32"/>
  <c r="DZ71" i="33" l="1"/>
  <c r="QT69" i="33"/>
  <c r="OF69" i="33"/>
  <c r="MM70" i="33"/>
  <c r="RI69" i="33"/>
  <c r="NY70" i="33"/>
  <c r="IR70" i="33"/>
  <c r="AF70" i="33"/>
  <c r="JQ70" i="33"/>
  <c r="JP71" i="33"/>
  <c r="JU71" i="33"/>
  <c r="JR71" i="33"/>
  <c r="JO70" i="33"/>
  <c r="QB70" i="33"/>
  <c r="PF70" i="33" s="1"/>
  <c r="HP70" i="33"/>
  <c r="NO71" i="33"/>
  <c r="IN70" i="33"/>
  <c r="AB70" i="33"/>
  <c r="QY70" i="33"/>
  <c r="QF70" i="33"/>
  <c r="PJ70" i="33" s="1"/>
  <c r="LZ71" i="33"/>
  <c r="LP72" i="33"/>
  <c r="QN70" i="33"/>
  <c r="PR70" i="33" s="1"/>
  <c r="MH71" i="33"/>
  <c r="HJ71" i="33"/>
  <c r="DT71" i="33"/>
  <c r="FL71" i="33" s="1"/>
  <c r="DQ70" i="33"/>
  <c r="FI70" i="33" s="1"/>
  <c r="GO70" i="33"/>
  <c r="HK70" i="33" s="1"/>
  <c r="DS70" i="33"/>
  <c r="FK70" i="33" s="1"/>
  <c r="DR71" i="33"/>
  <c r="FJ71" i="33" s="1"/>
  <c r="DW71" i="33"/>
  <c r="FO71" i="33" s="1"/>
  <c r="CQ70" i="33"/>
  <c r="CM70" i="33"/>
  <c r="V70" i="33"/>
  <c r="IH70" i="33"/>
  <c r="AT70" i="33"/>
  <c r="BP70" i="33" s="1"/>
  <c r="AS71" i="33"/>
  <c r="BO71" i="33" s="1"/>
  <c r="AE70" i="33"/>
  <c r="IQ70" i="33"/>
  <c r="KL159" i="32"/>
  <c r="KU159" i="32"/>
  <c r="JW159" i="32"/>
  <c r="KF159" i="32"/>
  <c r="KT158" i="32"/>
  <c r="KT71" i="33"/>
  <c r="LI158" i="32"/>
  <c r="LX158" i="32"/>
  <c r="LP159" i="32"/>
  <c r="LY159" i="32"/>
  <c r="LA159" i="32"/>
  <c r="LJ159" i="32"/>
  <c r="KE158" i="32"/>
  <c r="AG68" i="32"/>
  <c r="AD67" i="32"/>
  <c r="JN160" i="32"/>
  <c r="JD160" i="32" s="1"/>
  <c r="JI159" i="32"/>
  <c r="JJ159" i="32" s="1"/>
  <c r="JO159" i="32"/>
  <c r="ER70" i="33" l="1"/>
  <c r="EF70" i="33"/>
  <c r="EJ70" i="33"/>
  <c r="IM71" i="33"/>
  <c r="NE71" i="33"/>
  <c r="MY70" i="33"/>
  <c r="MZ71" i="33"/>
  <c r="NB71" i="33"/>
  <c r="NA70" i="33"/>
  <c r="KZ70" i="33"/>
  <c r="BB70" i="33"/>
  <c r="BX70" i="33" s="1"/>
  <c r="CT70" i="33" s="1"/>
  <c r="DP70" i="33" s="1"/>
  <c r="FH70" i="33" s="1"/>
  <c r="IW70" i="33"/>
  <c r="AK70" i="33"/>
  <c r="BG70" i="33" s="1"/>
  <c r="CC70" i="33" s="1"/>
  <c r="CY70" i="33" s="1"/>
  <c r="FR71" i="33"/>
  <c r="JX71" i="33"/>
  <c r="JK70" i="33"/>
  <c r="JG70" i="33"/>
  <c r="AA71" i="33"/>
  <c r="AW71" i="33" s="1"/>
  <c r="BS71" i="33" s="1"/>
  <c r="HD71" i="33"/>
  <c r="QL71" i="33" s="1"/>
  <c r="PP71" i="33" s="1"/>
  <c r="HC70" i="33"/>
  <c r="ME71" i="33" s="1"/>
  <c r="HG71" i="33"/>
  <c r="IC71" i="33" s="1"/>
  <c r="LD70" i="33"/>
  <c r="PW70" i="33"/>
  <c r="PA70" i="33" s="1"/>
  <c r="AX70" i="33"/>
  <c r="BT70" i="33" s="1"/>
  <c r="CP70" i="33" s="1"/>
  <c r="HB71" i="33"/>
  <c r="MD72" i="33" s="1"/>
  <c r="LL70" i="33"/>
  <c r="HA70" i="33"/>
  <c r="QI70" i="33" s="1"/>
  <c r="PM70" i="33" s="1"/>
  <c r="LQ71" i="33"/>
  <c r="DI70" i="33"/>
  <c r="FA70" i="33" s="1"/>
  <c r="DM70" i="33"/>
  <c r="FE70" i="33" s="1"/>
  <c r="CK71" i="33"/>
  <c r="CL70" i="33"/>
  <c r="AR70" i="33"/>
  <c r="BN70" i="33" s="1"/>
  <c r="BA70" i="33"/>
  <c r="BW70" i="33" s="1"/>
  <c r="KD159" i="32"/>
  <c r="KC160" i="32"/>
  <c r="JS160" i="32" s="1"/>
  <c r="JX159" i="32"/>
  <c r="JY159" i="32" s="1"/>
  <c r="JK159" i="32"/>
  <c r="JL160" i="32"/>
  <c r="JE160" i="32" s="1"/>
  <c r="JF160" i="32" s="1"/>
  <c r="JG160" i="32" s="1"/>
  <c r="JM159" i="32"/>
  <c r="LV160" i="32"/>
  <c r="LL160" i="32" s="1"/>
  <c r="LQ159" i="32"/>
  <c r="LR159" i="32" s="1"/>
  <c r="LW159" i="32"/>
  <c r="AA68" i="32"/>
  <c r="S68" i="32"/>
  <c r="T68" i="32" s="1"/>
  <c r="LB159" i="32"/>
  <c r="LC159" i="32" s="1"/>
  <c r="LH159" i="32"/>
  <c r="LG160" i="32"/>
  <c r="KW160" i="32" s="1"/>
  <c r="KR160" i="32"/>
  <c r="KH160" i="32" s="1"/>
  <c r="KM159" i="32"/>
  <c r="KN159" i="32" s="1"/>
  <c r="KS159" i="32"/>
  <c r="EM70" i="33" l="1"/>
  <c r="EA70" i="33"/>
  <c r="EP71" i="33"/>
  <c r="QR71" i="33"/>
  <c r="OD71" i="33"/>
  <c r="KP70" i="33"/>
  <c r="FX70" i="33"/>
  <c r="NN71" i="33" s="1"/>
  <c r="MQ70" i="33"/>
  <c r="MU70" i="33"/>
  <c r="MX70" i="33"/>
  <c r="JN70" i="33"/>
  <c r="KD70" i="33"/>
  <c r="GB70" i="33"/>
  <c r="ON70" i="33" s="1"/>
  <c r="KH70" i="33"/>
  <c r="JJ70" i="33"/>
  <c r="JF70" i="33"/>
  <c r="JE71" i="33"/>
  <c r="HY70" i="33"/>
  <c r="QO71" i="33"/>
  <c r="PS71" i="33" s="1"/>
  <c r="HZ71" i="33"/>
  <c r="MF72" i="33"/>
  <c r="MI72" i="33"/>
  <c r="QK70" i="33"/>
  <c r="PO70" i="33" s="1"/>
  <c r="QJ71" i="33"/>
  <c r="PN71" i="33" s="1"/>
  <c r="KU70" i="33"/>
  <c r="GZ70" i="33"/>
  <c r="MB71" i="33" s="1"/>
  <c r="DU70" i="33"/>
  <c r="FM70" i="33" s="1"/>
  <c r="JS70" i="33"/>
  <c r="DL70" i="33"/>
  <c r="FD70" i="33" s="1"/>
  <c r="GJ70" i="33"/>
  <c r="HX71" i="33"/>
  <c r="MC71" i="33"/>
  <c r="GS70" i="33"/>
  <c r="HO70" i="33" s="1"/>
  <c r="HW70" i="33"/>
  <c r="GW70" i="33"/>
  <c r="QE70" i="33" s="1"/>
  <c r="PI70" i="33" s="1"/>
  <c r="DG71" i="33"/>
  <c r="EY71" i="33" s="1"/>
  <c r="DH70" i="33"/>
  <c r="EZ70" i="33" s="1"/>
  <c r="CO71" i="33"/>
  <c r="CS70" i="33"/>
  <c r="CJ70" i="33"/>
  <c r="NH72" i="33"/>
  <c r="JH160" i="32"/>
  <c r="JQ160" i="32"/>
  <c r="JP159" i="32"/>
  <c r="JZ159" i="32"/>
  <c r="KA160" i="32"/>
  <c r="JT160" i="32" s="1"/>
  <c r="JU160" i="32" s="1"/>
  <c r="JV160" i="32" s="1"/>
  <c r="KB159" i="32"/>
  <c r="KO159" i="32"/>
  <c r="KP160" i="32"/>
  <c r="KI160" i="32" s="1"/>
  <c r="KJ160" i="32" s="1"/>
  <c r="KK160" i="32" s="1"/>
  <c r="KQ159" i="32"/>
  <c r="U68" i="32"/>
  <c r="V68" i="32" s="1"/>
  <c r="LJ71" i="33"/>
  <c r="LD159" i="32"/>
  <c r="LE160" i="32"/>
  <c r="KX160" i="32" s="1"/>
  <c r="KY160" i="32" s="1"/>
  <c r="KZ160" i="32" s="1"/>
  <c r="LF159" i="32"/>
  <c r="LS159" i="32"/>
  <c r="LT160" i="32"/>
  <c r="LM160" i="32" s="1"/>
  <c r="LN160" i="32" s="1"/>
  <c r="LO160" i="32" s="1"/>
  <c r="LU159" i="32"/>
  <c r="LG70" i="33"/>
  <c r="EN71" i="33" l="1"/>
  <c r="EO70" i="33"/>
  <c r="ES71" i="33"/>
  <c r="EI70" i="33"/>
  <c r="QX70" i="33"/>
  <c r="OJ70" i="33"/>
  <c r="RJ70" i="33"/>
  <c r="OV70" i="33"/>
  <c r="LI70" i="33"/>
  <c r="KM70" i="33" s="1"/>
  <c r="MT70" i="33"/>
  <c r="MO71" i="33"/>
  <c r="NC70" i="33"/>
  <c r="GR70" i="33"/>
  <c r="PZ70" i="33" s="1"/>
  <c r="PD70" i="33" s="1"/>
  <c r="NR71" i="33"/>
  <c r="LM71" i="33"/>
  <c r="GE70" i="33"/>
  <c r="KK70" i="33"/>
  <c r="FS70" i="33"/>
  <c r="JY70" i="33"/>
  <c r="GH71" i="33"/>
  <c r="KN71" i="33"/>
  <c r="RB70" i="33"/>
  <c r="NZ71" i="33"/>
  <c r="MP70" i="33"/>
  <c r="JD70" i="33"/>
  <c r="JM70" i="33"/>
  <c r="JI71" i="33"/>
  <c r="HV70" i="33"/>
  <c r="QH70" i="33"/>
  <c r="PL70" i="33" s="1"/>
  <c r="GQ71" i="33"/>
  <c r="PY71" i="33" s="1"/>
  <c r="PC71" i="33" s="1"/>
  <c r="HE70" i="33"/>
  <c r="IA70" i="33" s="1"/>
  <c r="LH71" i="33"/>
  <c r="GV70" i="33"/>
  <c r="HR70" i="33" s="1"/>
  <c r="QA70" i="33"/>
  <c r="PE70" i="33" s="1"/>
  <c r="LU71" i="33"/>
  <c r="LY71" i="33"/>
  <c r="HS70" i="33"/>
  <c r="DF70" i="33"/>
  <c r="EX70" i="33" s="1"/>
  <c r="DO70" i="33"/>
  <c r="FG70" i="33" s="1"/>
  <c r="DK71" i="33"/>
  <c r="FC71" i="33" s="1"/>
  <c r="T72" i="33"/>
  <c r="IF72" i="33"/>
  <c r="IL71" i="33"/>
  <c r="Z71" i="33"/>
  <c r="LA160" i="32"/>
  <c r="LJ160" i="32"/>
  <c r="LY160" i="32"/>
  <c r="LP160" i="32"/>
  <c r="KT159" i="32"/>
  <c r="JW160" i="32"/>
  <c r="KF160" i="32"/>
  <c r="W68" i="32"/>
  <c r="AB68" i="32"/>
  <c r="JN161" i="32"/>
  <c r="JD161" i="32" s="1"/>
  <c r="JO160" i="32"/>
  <c r="JI160" i="32"/>
  <c r="JJ160" i="32" s="1"/>
  <c r="LX159" i="32"/>
  <c r="LC70" i="33"/>
  <c r="LI159" i="32"/>
  <c r="KU160" i="32"/>
  <c r="KL160" i="32"/>
  <c r="KE159" i="32"/>
  <c r="IP71" i="33" l="1"/>
  <c r="EL70" i="33"/>
  <c r="ED70" i="33"/>
  <c r="EC71" i="33"/>
  <c r="EE70" i="33"/>
  <c r="IX71" i="33"/>
  <c r="RH71" i="33"/>
  <c r="OT71" i="33"/>
  <c r="RE70" i="33"/>
  <c r="OQ70" i="33"/>
  <c r="QS70" i="33"/>
  <c r="OE70" i="33"/>
  <c r="HN70" i="33"/>
  <c r="GG70" i="33"/>
  <c r="OS70" i="33" s="1"/>
  <c r="LT71" i="33"/>
  <c r="MW70" i="33"/>
  <c r="MN70" i="33"/>
  <c r="KQ71" i="33"/>
  <c r="MS71" i="33"/>
  <c r="AD71" i="33"/>
  <c r="AZ71" i="33" s="1"/>
  <c r="BV71" i="33" s="1"/>
  <c r="AL71" i="33"/>
  <c r="BH71" i="33" s="1"/>
  <c r="CD71" i="33" s="1"/>
  <c r="GK71" i="33"/>
  <c r="OW71" i="33" s="1"/>
  <c r="NI71" i="33"/>
  <c r="GF71" i="33"/>
  <c r="KL71" i="33"/>
  <c r="GA70" i="33"/>
  <c r="OM70" i="33" s="1"/>
  <c r="KG70" i="33"/>
  <c r="HM71" i="33"/>
  <c r="LF70" i="33"/>
  <c r="KY70" i="33"/>
  <c r="LS72" i="33"/>
  <c r="QD70" i="33"/>
  <c r="PH70" i="33" s="1"/>
  <c r="LX71" i="33"/>
  <c r="MG71" i="33"/>
  <c r="QM70" i="33"/>
  <c r="PQ70" i="33" s="1"/>
  <c r="GY70" i="33"/>
  <c r="QG70" i="33" s="1"/>
  <c r="PK70" i="33" s="1"/>
  <c r="GP70" i="33"/>
  <c r="HL70" i="33" s="1"/>
  <c r="GU71" i="33"/>
  <c r="QC71" i="33" s="1"/>
  <c r="PG71" i="33" s="1"/>
  <c r="AP72" i="33"/>
  <c r="BL72" i="33" s="1"/>
  <c r="NX72" i="33"/>
  <c r="NU71" i="33"/>
  <c r="AV71" i="33"/>
  <c r="BR71" i="33" s="1"/>
  <c r="KS160" i="32"/>
  <c r="KR161" i="32"/>
  <c r="KH161" i="32" s="1"/>
  <c r="KM160" i="32"/>
  <c r="KN160" i="32" s="1"/>
  <c r="KX70" i="33"/>
  <c r="LV161" i="32"/>
  <c r="LL161" i="32" s="1"/>
  <c r="LQ160" i="32"/>
  <c r="LR160" i="32" s="1"/>
  <c r="LW160" i="32"/>
  <c r="KW71" i="33"/>
  <c r="JK160" i="32"/>
  <c r="JL161" i="32"/>
  <c r="JE161" i="32" s="1"/>
  <c r="JF161" i="32" s="1"/>
  <c r="JG161" i="32" s="1"/>
  <c r="JM160" i="32"/>
  <c r="LG161" i="32"/>
  <c r="KW161" i="32" s="1"/>
  <c r="LB160" i="32"/>
  <c r="LC160" i="32" s="1"/>
  <c r="LH160" i="32"/>
  <c r="AH68" i="32"/>
  <c r="AK68" i="32"/>
  <c r="X68" i="32"/>
  <c r="KC161" i="32"/>
  <c r="JS161" i="32" s="1"/>
  <c r="JX160" i="32"/>
  <c r="JY160" i="32" s="1"/>
  <c r="KD160" i="32"/>
  <c r="EG71" i="33" l="1"/>
  <c r="EK70" i="33"/>
  <c r="EH70" i="33"/>
  <c r="EQ70" i="33"/>
  <c r="IG71" i="33"/>
  <c r="NW71" i="33"/>
  <c r="RF71" i="33"/>
  <c r="OR71" i="33"/>
  <c r="RG70" i="33"/>
  <c r="RK71" i="33"/>
  <c r="OA72" i="33"/>
  <c r="U71" i="33"/>
  <c r="AQ71" i="33" s="1"/>
  <c r="BM71" i="33" s="1"/>
  <c r="NV72" i="33"/>
  <c r="GD70" i="33"/>
  <c r="KJ70" i="33"/>
  <c r="RA70" i="33"/>
  <c r="FU71" i="33"/>
  <c r="KA71" i="33"/>
  <c r="FV70" i="33"/>
  <c r="OH70" i="33" s="1"/>
  <c r="KB70" i="33"/>
  <c r="FW70" i="33"/>
  <c r="OI70" i="33" s="1"/>
  <c r="KC70" i="33"/>
  <c r="LB70" i="33"/>
  <c r="LK70" i="33"/>
  <c r="PX70" i="33"/>
  <c r="PB70" i="33" s="1"/>
  <c r="MA71" i="33"/>
  <c r="LE70" i="33"/>
  <c r="LW72" i="33"/>
  <c r="HU70" i="33"/>
  <c r="HQ71" i="33"/>
  <c r="LR71" i="33"/>
  <c r="CZ71" i="33"/>
  <c r="CH72" i="33"/>
  <c r="CR71" i="33"/>
  <c r="CN71" i="33"/>
  <c r="LA71" i="33"/>
  <c r="AG71" i="33"/>
  <c r="IS71" i="33"/>
  <c r="NQ71" i="33"/>
  <c r="AJ72" i="33"/>
  <c r="IV72" i="33"/>
  <c r="JP160" i="32"/>
  <c r="LS160" i="32"/>
  <c r="LT161" i="32"/>
  <c r="LM161" i="32" s="1"/>
  <c r="LN161" i="32" s="1"/>
  <c r="LO161" i="32" s="1"/>
  <c r="LU160" i="32"/>
  <c r="JZ160" i="32"/>
  <c r="KA161" i="32"/>
  <c r="JT161" i="32" s="1"/>
  <c r="JU161" i="32" s="1"/>
  <c r="JV161" i="32" s="1"/>
  <c r="KB160" i="32"/>
  <c r="LD160" i="32"/>
  <c r="LE161" i="32"/>
  <c r="KX161" i="32" s="1"/>
  <c r="KY161" i="32" s="1"/>
  <c r="KZ161" i="32" s="1"/>
  <c r="LF160" i="32"/>
  <c r="KO160" i="32"/>
  <c r="KP161" i="32"/>
  <c r="KI161" i="32" s="1"/>
  <c r="KJ161" i="32" s="1"/>
  <c r="KK161" i="32" s="1"/>
  <c r="KQ160" i="32"/>
  <c r="JH161" i="32"/>
  <c r="JQ161" i="32"/>
  <c r="AF68" i="32"/>
  <c r="Y68" i="32"/>
  <c r="EB70" i="33" l="1"/>
  <c r="IT72" i="33"/>
  <c r="IU71" i="33"/>
  <c r="AI71" i="33"/>
  <c r="BE71" i="33" s="1"/>
  <c r="CA71" i="33" s="1"/>
  <c r="CW71" i="33" s="1"/>
  <c r="RD70" i="33"/>
  <c r="OP70" i="33"/>
  <c r="QU71" i="33"/>
  <c r="OG71" i="33"/>
  <c r="NT71" i="33"/>
  <c r="IY72" i="33"/>
  <c r="AM72" i="33"/>
  <c r="BI72" i="33" s="1"/>
  <c r="CE72" i="33" s="1"/>
  <c r="DA72" i="33" s="1"/>
  <c r="QV70" i="33"/>
  <c r="AH72" i="33"/>
  <c r="BD72" i="33" s="1"/>
  <c r="BZ72" i="33" s="1"/>
  <c r="CV72" i="33" s="1"/>
  <c r="NM71" i="33"/>
  <c r="FZ70" i="33"/>
  <c r="KF70" i="33"/>
  <c r="GI70" i="33"/>
  <c r="KO70" i="33"/>
  <c r="QW70" i="33"/>
  <c r="KI70" i="33"/>
  <c r="FY71" i="33"/>
  <c r="KE71" i="33"/>
  <c r="JH71" i="33"/>
  <c r="JL71" i="33"/>
  <c r="JB72" i="33"/>
  <c r="JT71" i="33"/>
  <c r="KV70" i="33"/>
  <c r="GC70" i="33"/>
  <c r="DJ71" i="33"/>
  <c r="FB71" i="33" s="1"/>
  <c r="DN71" i="33"/>
  <c r="FF71" i="33" s="1"/>
  <c r="DD72" i="33"/>
  <c r="EV72" i="33" s="1"/>
  <c r="DV71" i="33"/>
  <c r="FN71" i="33" s="1"/>
  <c r="CI71" i="33"/>
  <c r="NL71" i="33"/>
  <c r="AC71" i="33"/>
  <c r="IO71" i="33"/>
  <c r="BF72" i="33"/>
  <c r="CB72" i="33" s="1"/>
  <c r="BC71" i="33"/>
  <c r="BY71" i="33" s="1"/>
  <c r="NK72" i="33"/>
  <c r="JW161" i="32"/>
  <c r="KF161" i="32"/>
  <c r="KU161" i="32"/>
  <c r="KL161" i="32"/>
  <c r="LA161" i="32"/>
  <c r="LJ161" i="32"/>
  <c r="LI160" i="32"/>
  <c r="Z68" i="32"/>
  <c r="AC68" i="32" s="1"/>
  <c r="AE69" i="32"/>
  <c r="AJ68" i="32"/>
  <c r="JI161" i="32"/>
  <c r="JJ161" i="32" s="1"/>
  <c r="JO161" i="32"/>
  <c r="JN162" i="32"/>
  <c r="JD162" i="32" s="1"/>
  <c r="LX160" i="32"/>
  <c r="KT160" i="32"/>
  <c r="KE160" i="32"/>
  <c r="LY161" i="32"/>
  <c r="LP161" i="32"/>
  <c r="IK71" i="33" l="1"/>
  <c r="AF71" i="33"/>
  <c r="BB71" i="33" s="1"/>
  <c r="BX71" i="33" s="1"/>
  <c r="RC70" i="33"/>
  <c r="OO70" i="33"/>
  <c r="QZ70" i="33"/>
  <c r="OL70" i="33"/>
  <c r="NO72" i="33"/>
  <c r="OK71" i="33"/>
  <c r="RI70" i="33"/>
  <c r="OU70" i="33"/>
  <c r="MR71" i="33"/>
  <c r="HF71" i="33"/>
  <c r="IB71" i="33" s="1"/>
  <c r="MV71" i="33"/>
  <c r="ML72" i="33"/>
  <c r="IR71" i="33"/>
  <c r="Y71" i="33"/>
  <c r="AU71" i="33" s="1"/>
  <c r="BQ71" i="33" s="1"/>
  <c r="NP71" i="33"/>
  <c r="QY71" i="33"/>
  <c r="NY71" i="33"/>
  <c r="FT70" i="33"/>
  <c r="NJ71" i="33" s="1"/>
  <c r="JZ70" i="33"/>
  <c r="ND71" i="33"/>
  <c r="JC71" i="33"/>
  <c r="JU72" i="33"/>
  <c r="JP72" i="33"/>
  <c r="NS71" i="33"/>
  <c r="DS71" i="33"/>
  <c r="FK71" i="33" s="1"/>
  <c r="JQ71" i="33"/>
  <c r="GX71" i="33"/>
  <c r="LZ72" i="33" s="1"/>
  <c r="GT71" i="33"/>
  <c r="LV72" i="33" s="1"/>
  <c r="GN72" i="33"/>
  <c r="PV72" i="33" s="1"/>
  <c r="OZ72" i="33" s="1"/>
  <c r="DE71" i="33"/>
  <c r="EW71" i="33" s="1"/>
  <c r="DW72" i="33"/>
  <c r="FO72" i="33" s="1"/>
  <c r="DR72" i="33"/>
  <c r="FJ72" i="33" s="1"/>
  <c r="CX72" i="33"/>
  <c r="CU71" i="33"/>
  <c r="II72" i="33"/>
  <c r="W72" i="33"/>
  <c r="AY71" i="33"/>
  <c r="BU71" i="33" s="1"/>
  <c r="X71" i="33"/>
  <c r="IJ71" i="33"/>
  <c r="JK161" i="32"/>
  <c r="JL162" i="32"/>
  <c r="JE162" i="32" s="1"/>
  <c r="JF162" i="32" s="1"/>
  <c r="JG162" i="32" s="1"/>
  <c r="JM161" i="32"/>
  <c r="KS161" i="32"/>
  <c r="KR162" i="32"/>
  <c r="KH162" i="32" s="1"/>
  <c r="KM161" i="32"/>
  <c r="KN161" i="32" s="1"/>
  <c r="LV162" i="32"/>
  <c r="LL162" i="32" s="1"/>
  <c r="LQ161" i="32"/>
  <c r="LR161" i="32" s="1"/>
  <c r="LW161" i="32"/>
  <c r="AI68" i="32"/>
  <c r="LG162" i="32"/>
  <c r="KW162" i="32" s="1"/>
  <c r="LB161" i="32"/>
  <c r="LC161" i="32" s="1"/>
  <c r="LH161" i="32"/>
  <c r="KD161" i="32"/>
  <c r="KC162" i="32"/>
  <c r="JS162" i="32" s="1"/>
  <c r="JX161" i="32"/>
  <c r="JY161" i="32" s="1"/>
  <c r="DZ72" i="33" l="1"/>
  <c r="IM72" i="33"/>
  <c r="AE71" i="33"/>
  <c r="BA71" i="33" s="1"/>
  <c r="BW71" i="33" s="1"/>
  <c r="IN71" i="33"/>
  <c r="AA72" i="33"/>
  <c r="AW72" i="33" s="1"/>
  <c r="BS72" i="33" s="1"/>
  <c r="QT70" i="33"/>
  <c r="OF70" i="33"/>
  <c r="QN71" i="33"/>
  <c r="PR71" i="33" s="1"/>
  <c r="MH72" i="33"/>
  <c r="MM71" i="33"/>
  <c r="NA71" i="33"/>
  <c r="NE72" i="33"/>
  <c r="HB72" i="33"/>
  <c r="HX72" i="33" s="1"/>
  <c r="AB71" i="33"/>
  <c r="AX71" i="33" s="1"/>
  <c r="BT71" i="33" s="1"/>
  <c r="CP71" i="33" s="1"/>
  <c r="JJ71" i="33" s="1"/>
  <c r="AK71" i="33"/>
  <c r="BG71" i="33" s="1"/>
  <c r="CC71" i="33" s="1"/>
  <c r="CY71" i="33" s="1"/>
  <c r="IW71" i="33"/>
  <c r="MZ72" i="33"/>
  <c r="JO71" i="33"/>
  <c r="JR72" i="33"/>
  <c r="IQ71" i="33"/>
  <c r="HC71" i="33"/>
  <c r="ME72" i="33" s="1"/>
  <c r="HG72" i="33"/>
  <c r="QO72" i="33" s="1"/>
  <c r="PS72" i="33" s="1"/>
  <c r="HT71" i="33"/>
  <c r="QF71" i="33"/>
  <c r="PJ71" i="33" s="1"/>
  <c r="QB71" i="33"/>
  <c r="PF71" i="33" s="1"/>
  <c r="HJ72" i="33"/>
  <c r="HP71" i="33"/>
  <c r="LP73" i="33"/>
  <c r="GO71" i="33"/>
  <c r="HK71" i="33" s="1"/>
  <c r="DT72" i="33"/>
  <c r="FL72" i="33" s="1"/>
  <c r="DQ71" i="33"/>
  <c r="FI71" i="33" s="1"/>
  <c r="CM71" i="33"/>
  <c r="CQ71" i="33"/>
  <c r="CT71" i="33"/>
  <c r="AT71" i="33"/>
  <c r="BP71" i="33" s="1"/>
  <c r="AS72" i="33"/>
  <c r="BO72" i="33" s="1"/>
  <c r="IH71" i="33"/>
  <c r="V71" i="33"/>
  <c r="JZ161" i="32"/>
  <c r="KA162" i="32"/>
  <c r="JT162" i="32" s="1"/>
  <c r="JU162" i="32" s="1"/>
  <c r="JV162" i="32" s="1"/>
  <c r="KB161" i="32"/>
  <c r="LD161" i="32"/>
  <c r="LE162" i="32"/>
  <c r="KX162" i="32" s="1"/>
  <c r="KY162" i="32" s="1"/>
  <c r="KZ162" i="32" s="1"/>
  <c r="LF161" i="32"/>
  <c r="AD68" i="32"/>
  <c r="AG69" i="32"/>
  <c r="JP161" i="32"/>
  <c r="KT72" i="33"/>
  <c r="LS161" i="32"/>
  <c r="LT162" i="32"/>
  <c r="LM162" i="32" s="1"/>
  <c r="LN162" i="32" s="1"/>
  <c r="LO162" i="32" s="1"/>
  <c r="LU161" i="32"/>
  <c r="KO161" i="32"/>
  <c r="KP162" i="32"/>
  <c r="KI162" i="32" s="1"/>
  <c r="KJ162" i="32" s="1"/>
  <c r="KK162" i="32" s="1"/>
  <c r="KQ161" i="32"/>
  <c r="JH162" i="32"/>
  <c r="JQ162" i="32"/>
  <c r="EF71" i="33" l="1"/>
  <c r="ES72" i="33"/>
  <c r="EJ71" i="33"/>
  <c r="ER71" i="33"/>
  <c r="LL71" i="33"/>
  <c r="KP71" i="33" s="1"/>
  <c r="QJ72" i="33"/>
  <c r="PN72" i="33" s="1"/>
  <c r="LH72" i="33" s="1"/>
  <c r="MD73" i="33"/>
  <c r="MY71" i="33"/>
  <c r="NB72" i="33"/>
  <c r="DL71" i="33"/>
  <c r="FD71" i="33" s="1"/>
  <c r="HY71" i="33"/>
  <c r="FR72" i="33"/>
  <c r="JX72" i="33"/>
  <c r="QK71" i="33"/>
  <c r="PO71" i="33" s="1"/>
  <c r="MI73" i="33"/>
  <c r="JN71" i="33"/>
  <c r="JS71" i="33"/>
  <c r="JK71" i="33"/>
  <c r="JG71" i="33"/>
  <c r="LM72" i="33"/>
  <c r="LD71" i="33"/>
  <c r="IC72" i="33"/>
  <c r="HD72" i="33"/>
  <c r="HZ72" i="33" s="1"/>
  <c r="KZ71" i="33"/>
  <c r="PW71" i="33"/>
  <c r="PA71" i="33" s="1"/>
  <c r="LQ72" i="33"/>
  <c r="DM71" i="33"/>
  <c r="FE71" i="33" s="1"/>
  <c r="DI71" i="33"/>
  <c r="FA71" i="33" s="1"/>
  <c r="HA71" i="33"/>
  <c r="MC72" i="33" s="1"/>
  <c r="DP71" i="33"/>
  <c r="FH71" i="33" s="1"/>
  <c r="DU71" i="33"/>
  <c r="FM71" i="33" s="1"/>
  <c r="CO72" i="33"/>
  <c r="CK72" i="33"/>
  <c r="CS71" i="33"/>
  <c r="CL71" i="33"/>
  <c r="AR71" i="33"/>
  <c r="BN71" i="33" s="1"/>
  <c r="LJ162" i="32"/>
  <c r="LA162" i="32"/>
  <c r="KT161" i="32"/>
  <c r="JN163" i="32"/>
  <c r="JD163" i="32" s="1"/>
  <c r="JO162" i="32"/>
  <c r="JI162" i="32"/>
  <c r="JJ162" i="32" s="1"/>
  <c r="LI161" i="32"/>
  <c r="LX161" i="32"/>
  <c r="AA69" i="32"/>
  <c r="S69" i="32"/>
  <c r="T69" i="32" s="1"/>
  <c r="U69" i="32" s="1"/>
  <c r="V69" i="32" s="1"/>
  <c r="JW162" i="32"/>
  <c r="KF162" i="32"/>
  <c r="KE161" i="32"/>
  <c r="KL162" i="32"/>
  <c r="KU162" i="32"/>
  <c r="LY162" i="32"/>
  <c r="LP162" i="32"/>
  <c r="GJ71" i="33" l="1"/>
  <c r="RJ71" i="33" s="1"/>
  <c r="EO71" i="33"/>
  <c r="EA71" i="33"/>
  <c r="EN72" i="33"/>
  <c r="QR72" i="33"/>
  <c r="OD72" i="33"/>
  <c r="MQ71" i="33"/>
  <c r="MT71" i="33"/>
  <c r="NC71" i="33"/>
  <c r="MU71" i="33"/>
  <c r="MX71" i="33"/>
  <c r="GV71" i="33"/>
  <c r="HR71" i="33" s="1"/>
  <c r="LI71" i="33"/>
  <c r="GG71" i="33" s="1"/>
  <c r="OS71" i="33" s="1"/>
  <c r="KU71" i="33"/>
  <c r="GF72" i="33"/>
  <c r="KL72" i="33"/>
  <c r="GB71" i="33"/>
  <c r="ON71" i="33" s="1"/>
  <c r="KH71" i="33"/>
  <c r="FX71" i="33"/>
  <c r="OJ71" i="33" s="1"/>
  <c r="KD71" i="33"/>
  <c r="GK72" i="33"/>
  <c r="KQ72" i="33"/>
  <c r="JE72" i="33"/>
  <c r="JI72" i="33"/>
  <c r="JF71" i="33"/>
  <c r="MF73" i="33"/>
  <c r="QL72" i="33"/>
  <c r="PP72" i="33" s="1"/>
  <c r="QI71" i="33"/>
  <c r="PM71" i="33" s="1"/>
  <c r="DO71" i="33"/>
  <c r="FG71" i="33" s="1"/>
  <c r="JM71" i="33"/>
  <c r="GZ71" i="33"/>
  <c r="HV71" i="33" s="1"/>
  <c r="GW71" i="33"/>
  <c r="HS71" i="33" s="1"/>
  <c r="GS71" i="33"/>
  <c r="LU72" i="33" s="1"/>
  <c r="HW71" i="33"/>
  <c r="HE71" i="33"/>
  <c r="IA71" i="33" s="1"/>
  <c r="DK72" i="33"/>
  <c r="FC72" i="33" s="1"/>
  <c r="DH71" i="33"/>
  <c r="EZ71" i="33" s="1"/>
  <c r="DG72" i="33"/>
  <c r="EY72" i="33" s="1"/>
  <c r="CJ71" i="33"/>
  <c r="NH73" i="33"/>
  <c r="NZ72" i="33"/>
  <c r="NV73" i="33"/>
  <c r="W69" i="32"/>
  <c r="AB69" i="32"/>
  <c r="LV163" i="32"/>
  <c r="LL163" i="32" s="1"/>
  <c r="LQ162" i="32"/>
  <c r="LR162" i="32" s="1"/>
  <c r="LW162" i="32"/>
  <c r="JK162" i="32"/>
  <c r="JL163" i="32"/>
  <c r="JE163" i="32" s="1"/>
  <c r="JF163" i="32" s="1"/>
  <c r="JG163" i="32" s="1"/>
  <c r="JM162" i="32"/>
  <c r="LH162" i="32"/>
  <c r="LB162" i="32"/>
  <c r="LC162" i="32" s="1"/>
  <c r="LG163" i="32"/>
  <c r="KW163" i="32" s="1"/>
  <c r="KR163" i="32"/>
  <c r="KH163" i="32" s="1"/>
  <c r="KM162" i="32"/>
  <c r="KN162" i="32" s="1"/>
  <c r="KS162" i="32"/>
  <c r="KD162" i="32"/>
  <c r="JX162" i="32"/>
  <c r="JY162" i="32" s="1"/>
  <c r="KC163" i="32"/>
  <c r="JS163" i="32" s="1"/>
  <c r="OV71" i="33" l="1"/>
  <c r="EM71" i="33"/>
  <c r="EP72" i="33"/>
  <c r="RK72" i="33"/>
  <c r="OW72" i="33"/>
  <c r="RF72" i="33"/>
  <c r="OR72" i="33"/>
  <c r="LG71" i="33"/>
  <c r="KK71" i="33" s="1"/>
  <c r="MO72" i="33"/>
  <c r="KM71" i="33"/>
  <c r="MP71" i="33"/>
  <c r="MW71" i="33"/>
  <c r="JY71" i="33"/>
  <c r="MS72" i="33"/>
  <c r="QD71" i="33"/>
  <c r="PH71" i="33" s="1"/>
  <c r="LX72" i="33"/>
  <c r="NN72" i="33"/>
  <c r="FS71" i="33"/>
  <c r="OE71" i="33" s="1"/>
  <c r="QX71" i="33"/>
  <c r="RG71" i="33"/>
  <c r="NW72" i="33"/>
  <c r="NR72" i="33"/>
  <c r="OA73" i="33"/>
  <c r="RB71" i="33"/>
  <c r="LJ72" i="33"/>
  <c r="JD71" i="33"/>
  <c r="GQ72" i="33"/>
  <c r="PY72" i="33" s="1"/>
  <c r="PC72" i="33" s="1"/>
  <c r="GY71" i="33"/>
  <c r="MA72" i="33" s="1"/>
  <c r="QH71" i="33"/>
  <c r="PL71" i="33" s="1"/>
  <c r="MB72" i="33"/>
  <c r="QA71" i="33"/>
  <c r="PE71" i="33" s="1"/>
  <c r="HO71" i="33"/>
  <c r="QE71" i="33"/>
  <c r="PI71" i="33" s="1"/>
  <c r="QM71" i="33"/>
  <c r="PQ71" i="33" s="1"/>
  <c r="MG72" i="33"/>
  <c r="LY72" i="33"/>
  <c r="GR71" i="33"/>
  <c r="LT72" i="33" s="1"/>
  <c r="GU72" i="33"/>
  <c r="HQ72" i="33" s="1"/>
  <c r="DF71" i="33"/>
  <c r="EX71" i="33" s="1"/>
  <c r="AH73" i="33"/>
  <c r="IT73" i="33"/>
  <c r="AL72" i="33"/>
  <c r="IX72" i="33"/>
  <c r="IF73" i="33"/>
  <c r="T73" i="33"/>
  <c r="JH163" i="32"/>
  <c r="JQ163" i="32"/>
  <c r="JP162" i="32"/>
  <c r="LS162" i="32"/>
  <c r="LT163" i="32"/>
  <c r="LM163" i="32" s="1"/>
  <c r="LN163" i="32" s="1"/>
  <c r="LO163" i="32" s="1"/>
  <c r="LU162" i="32"/>
  <c r="LD162" i="32"/>
  <c r="LE163" i="32"/>
  <c r="KX163" i="32" s="1"/>
  <c r="KY163" i="32" s="1"/>
  <c r="KZ163" i="32" s="1"/>
  <c r="LF162" i="32"/>
  <c r="JZ162" i="32"/>
  <c r="KA163" i="32"/>
  <c r="JT163" i="32" s="1"/>
  <c r="JU163" i="32" s="1"/>
  <c r="JV163" i="32" s="1"/>
  <c r="KB162" i="32"/>
  <c r="KO162" i="32"/>
  <c r="KP163" i="32"/>
  <c r="KI163" i="32" s="1"/>
  <c r="KJ163" i="32" s="1"/>
  <c r="KK163" i="32" s="1"/>
  <c r="KQ162" i="32"/>
  <c r="AH69" i="32"/>
  <c r="AK69" i="32"/>
  <c r="X69" i="32"/>
  <c r="EE71" i="33" l="1"/>
  <c r="EC72" i="33"/>
  <c r="AM73" i="33"/>
  <c r="BI73" i="33" s="1"/>
  <c r="CE73" i="33" s="1"/>
  <c r="EH71" i="33"/>
  <c r="EQ71" i="33"/>
  <c r="IP72" i="33"/>
  <c r="EI71" i="33"/>
  <c r="EL71" i="33"/>
  <c r="AI72" i="33"/>
  <c r="BE72" i="33" s="1"/>
  <c r="CA72" i="33" s="1"/>
  <c r="Z72" i="33"/>
  <c r="AV72" i="33" s="1"/>
  <c r="BR72" i="33" s="1"/>
  <c r="GE71" i="33"/>
  <c r="OQ71" i="33" s="1"/>
  <c r="MN71" i="33"/>
  <c r="LB71" i="33"/>
  <c r="FZ71" i="33" s="1"/>
  <c r="OL71" i="33" s="1"/>
  <c r="IU72" i="33"/>
  <c r="IL72" i="33"/>
  <c r="NI72" i="33"/>
  <c r="QS71" i="33"/>
  <c r="IY73" i="33"/>
  <c r="AD72" i="33"/>
  <c r="AZ72" i="33" s="1"/>
  <c r="BV72" i="33" s="1"/>
  <c r="GH72" i="33"/>
  <c r="KN72" i="33"/>
  <c r="LS73" i="33"/>
  <c r="LC71" i="33"/>
  <c r="HM72" i="33"/>
  <c r="HU71" i="33"/>
  <c r="LF71" i="33"/>
  <c r="QG71" i="33"/>
  <c r="PK71" i="33" s="1"/>
  <c r="KY71" i="33"/>
  <c r="PZ71" i="33"/>
  <c r="PD71" i="33" s="1"/>
  <c r="LK71" i="33"/>
  <c r="HN71" i="33"/>
  <c r="LW73" i="33"/>
  <c r="QC72" i="33"/>
  <c r="PG72" i="33" s="1"/>
  <c r="GP71" i="33"/>
  <c r="LR72" i="33" s="1"/>
  <c r="AP73" i="33"/>
  <c r="BL73" i="33" s="1"/>
  <c r="BH72" i="33"/>
  <c r="CD72" i="33" s="1"/>
  <c r="BD73" i="33"/>
  <c r="BZ73" i="33" s="1"/>
  <c r="KU163" i="32"/>
  <c r="KL163" i="32"/>
  <c r="JW163" i="32"/>
  <c r="KF163" i="32"/>
  <c r="LA163" i="32"/>
  <c r="LJ163" i="32"/>
  <c r="KE162" i="32"/>
  <c r="LI162" i="32"/>
  <c r="KW72" i="33"/>
  <c r="AF69" i="32"/>
  <c r="Y69" i="32"/>
  <c r="LP163" i="32"/>
  <c r="LY163" i="32"/>
  <c r="LX162" i="32"/>
  <c r="JN164" i="32"/>
  <c r="JD164" i="32" s="1"/>
  <c r="JI163" i="32"/>
  <c r="JJ163" i="32" s="1"/>
  <c r="JO163" i="32"/>
  <c r="KT162" i="32"/>
  <c r="EG72" i="33" l="1"/>
  <c r="ED71" i="33"/>
  <c r="EK71" i="33"/>
  <c r="NU72" i="33"/>
  <c r="RE71" i="33"/>
  <c r="RH72" i="33"/>
  <c r="OT72" i="33"/>
  <c r="KF71" i="33"/>
  <c r="NX73" i="33"/>
  <c r="IG72" i="33"/>
  <c r="U72" i="33"/>
  <c r="AQ72" i="33" s="1"/>
  <c r="BM72" i="33" s="1"/>
  <c r="CI72" i="33" s="1"/>
  <c r="FU72" i="33"/>
  <c r="KA72" i="33"/>
  <c r="FW71" i="33"/>
  <c r="OI71" i="33" s="1"/>
  <c r="KC71" i="33"/>
  <c r="GI71" i="33"/>
  <c r="OU71" i="33" s="1"/>
  <c r="KO71" i="33"/>
  <c r="GD71" i="33"/>
  <c r="KJ71" i="33"/>
  <c r="GA71" i="33"/>
  <c r="KG71" i="33"/>
  <c r="KX71" i="33"/>
  <c r="LE71" i="33"/>
  <c r="NP72" i="33"/>
  <c r="QZ71" i="33"/>
  <c r="PX71" i="33"/>
  <c r="PB71" i="33" s="1"/>
  <c r="HL71" i="33"/>
  <c r="LA72" i="33"/>
  <c r="DA73" i="33"/>
  <c r="CV73" i="33"/>
  <c r="CW72" i="33"/>
  <c r="CZ72" i="33"/>
  <c r="CH73" i="33"/>
  <c r="CR72" i="33"/>
  <c r="CN72" i="33"/>
  <c r="NY72" i="33"/>
  <c r="JK163" i="32"/>
  <c r="JL164" i="32"/>
  <c r="JE164" i="32" s="1"/>
  <c r="JF164" i="32" s="1"/>
  <c r="JG164" i="32" s="1"/>
  <c r="JM163" i="32"/>
  <c r="AE70" i="32"/>
  <c r="Z69" i="32"/>
  <c r="AC69" i="32" s="1"/>
  <c r="AJ69" i="32"/>
  <c r="LW163" i="32"/>
  <c r="LV164" i="32"/>
  <c r="LL164" i="32" s="1"/>
  <c r="LQ163" i="32"/>
  <c r="LR163" i="32" s="1"/>
  <c r="JX163" i="32"/>
  <c r="JY163" i="32" s="1"/>
  <c r="KD163" i="32"/>
  <c r="KC164" i="32"/>
  <c r="JS164" i="32" s="1"/>
  <c r="LG164" i="32"/>
  <c r="KW164" i="32" s="1"/>
  <c r="LH163" i="32"/>
  <c r="LB163" i="32"/>
  <c r="LC163" i="32" s="1"/>
  <c r="KR164" i="32"/>
  <c r="KH164" i="32" s="1"/>
  <c r="KS163" i="32"/>
  <c r="KM163" i="32"/>
  <c r="KN163" i="32" s="1"/>
  <c r="IS72" i="33" l="1"/>
  <c r="EB71" i="33"/>
  <c r="AG72" i="33"/>
  <c r="BC72" i="33" s="1"/>
  <c r="BY72" i="33" s="1"/>
  <c r="CU72" i="33" s="1"/>
  <c r="AJ73" i="33"/>
  <c r="BF73" i="33" s="1"/>
  <c r="CB73" i="33" s="1"/>
  <c r="RA71" i="33"/>
  <c r="OM71" i="33"/>
  <c r="QU72" i="33"/>
  <c r="OG72" i="33"/>
  <c r="RD71" i="33"/>
  <c r="OP71" i="33"/>
  <c r="KE72" i="33"/>
  <c r="RI71" i="33"/>
  <c r="IV73" i="33"/>
  <c r="NM72" i="33"/>
  <c r="NQ72" i="33"/>
  <c r="NT72" i="33"/>
  <c r="QW71" i="33"/>
  <c r="FV71" i="33"/>
  <c r="KB71" i="33"/>
  <c r="GC71" i="33"/>
  <c r="KI71" i="33"/>
  <c r="JB73" i="33"/>
  <c r="JP73" i="33"/>
  <c r="JT72" i="33"/>
  <c r="JU73" i="33"/>
  <c r="JH72" i="33"/>
  <c r="JC72" i="33"/>
  <c r="JL72" i="33"/>
  <c r="JQ72" i="33"/>
  <c r="KV71" i="33"/>
  <c r="FY72" i="33"/>
  <c r="AB72" i="33"/>
  <c r="AX72" i="33" s="1"/>
  <c r="BT72" i="33" s="1"/>
  <c r="CP72" i="33" s="1"/>
  <c r="IN72" i="33"/>
  <c r="DJ72" i="33"/>
  <c r="FB72" i="33" s="1"/>
  <c r="DE72" i="33"/>
  <c r="EW72" i="33" s="1"/>
  <c r="DN72" i="33"/>
  <c r="FF72" i="33" s="1"/>
  <c r="DS72" i="33"/>
  <c r="FK72" i="33" s="1"/>
  <c r="DD73" i="33"/>
  <c r="EV73" i="33" s="1"/>
  <c r="DR73" i="33"/>
  <c r="FJ73" i="33" s="1"/>
  <c r="DV72" i="33"/>
  <c r="FN72" i="33" s="1"/>
  <c r="DW73" i="33"/>
  <c r="FO73" i="33" s="1"/>
  <c r="AK72" i="33"/>
  <c r="IW72" i="33"/>
  <c r="NK73" i="33"/>
  <c r="LS163" i="32"/>
  <c r="LT164" i="32"/>
  <c r="LM164" i="32" s="1"/>
  <c r="LN164" i="32" s="1"/>
  <c r="LO164" i="32" s="1"/>
  <c r="LU163" i="32"/>
  <c r="AI69" i="32"/>
  <c r="JP163" i="32"/>
  <c r="LD163" i="32"/>
  <c r="LE164" i="32"/>
  <c r="KX164" i="32" s="1"/>
  <c r="KY164" i="32" s="1"/>
  <c r="KZ164" i="32" s="1"/>
  <c r="LF163" i="32"/>
  <c r="JZ163" i="32"/>
  <c r="KA164" i="32"/>
  <c r="JT164" i="32" s="1"/>
  <c r="JU164" i="32" s="1"/>
  <c r="JV164" i="32" s="1"/>
  <c r="KB163" i="32"/>
  <c r="KP164" i="32"/>
  <c r="KI164" i="32" s="1"/>
  <c r="KJ164" i="32" s="1"/>
  <c r="KK164" i="32" s="1"/>
  <c r="KO163" i="32"/>
  <c r="KQ163" i="32"/>
  <c r="JH164" i="32"/>
  <c r="JQ164" i="32"/>
  <c r="Y72" i="33" l="1"/>
  <c r="AU72" i="33" s="1"/>
  <c r="BQ72" i="33" s="1"/>
  <c r="IO72" i="33"/>
  <c r="IR72" i="33"/>
  <c r="RC71" i="33"/>
  <c r="OO71" i="33"/>
  <c r="QY72" i="33"/>
  <c r="OK72" i="33"/>
  <c r="QV71" i="33"/>
  <c r="OH71" i="33"/>
  <c r="MV72" i="33"/>
  <c r="GO72" i="33"/>
  <c r="PW72" i="33" s="1"/>
  <c r="PA72" i="33" s="1"/>
  <c r="MZ73" i="33"/>
  <c r="GN73" i="33"/>
  <c r="LP74" i="33" s="1"/>
  <c r="MR72" i="33"/>
  <c r="HF72" i="33"/>
  <c r="QN72" i="33" s="1"/>
  <c r="PR72" i="33" s="1"/>
  <c r="NE73" i="33"/>
  <c r="NA72" i="33"/>
  <c r="AC72" i="33"/>
  <c r="AY72" i="33" s="1"/>
  <c r="BU72" i="33" s="1"/>
  <c r="IK72" i="33"/>
  <c r="NO73" i="33"/>
  <c r="NS72" i="33"/>
  <c r="AF72" i="33"/>
  <c r="BB72" i="33" s="1"/>
  <c r="NL72" i="33"/>
  <c r="FT71" i="33"/>
  <c r="OF71" i="33" s="1"/>
  <c r="JZ71" i="33"/>
  <c r="MM72" i="33"/>
  <c r="ND72" i="33"/>
  <c r="ML73" i="33"/>
  <c r="JJ72" i="33"/>
  <c r="JO72" i="33"/>
  <c r="HB73" i="33"/>
  <c r="MD74" i="33" s="1"/>
  <c r="GX72" i="33"/>
  <c r="HT72" i="33" s="1"/>
  <c r="GT72" i="33"/>
  <c r="HP72" i="33" s="1"/>
  <c r="HG73" i="33"/>
  <c r="QO73" i="33" s="1"/>
  <c r="PS73" i="33" s="1"/>
  <c r="HC72" i="33"/>
  <c r="HY72" i="33" s="1"/>
  <c r="DL72" i="33"/>
  <c r="FD72" i="33" s="1"/>
  <c r="DQ72" i="33"/>
  <c r="FI72" i="33" s="1"/>
  <c r="CX73" i="33"/>
  <c r="II73" i="33"/>
  <c r="W73" i="33"/>
  <c r="BG72" i="33"/>
  <c r="CC72" i="33" s="1"/>
  <c r="KF164" i="32"/>
  <c r="JW164" i="32"/>
  <c r="KU164" i="32"/>
  <c r="KL164" i="32"/>
  <c r="LJ164" i="32"/>
  <c r="LA164" i="32"/>
  <c r="LI163" i="32"/>
  <c r="JN165" i="32"/>
  <c r="JD165" i="32" s="1"/>
  <c r="JI164" i="32"/>
  <c r="JJ164" i="32" s="1"/>
  <c r="JO164" i="32"/>
  <c r="KT163" i="32"/>
  <c r="LP164" i="32"/>
  <c r="LY164" i="32"/>
  <c r="AD69" i="32"/>
  <c r="AG70" i="32"/>
  <c r="LX163" i="32"/>
  <c r="KE163" i="32"/>
  <c r="IM73" i="33" l="1"/>
  <c r="IJ72" i="33"/>
  <c r="ER72" i="33"/>
  <c r="EA72" i="33"/>
  <c r="ES73" i="33"/>
  <c r="AE72" i="33"/>
  <c r="BA72" i="33" s="1"/>
  <c r="BW72" i="33" s="1"/>
  <c r="HK72" i="33"/>
  <c r="LQ73" i="33"/>
  <c r="QT71" i="33"/>
  <c r="NJ72" i="33"/>
  <c r="IB72" i="33"/>
  <c r="MH73" i="33"/>
  <c r="HJ73" i="33"/>
  <c r="PV73" i="33"/>
  <c r="OZ73" i="33" s="1"/>
  <c r="LL72" i="33"/>
  <c r="GJ72" i="33" s="1"/>
  <c r="OV72" i="33" s="1"/>
  <c r="MY72" i="33"/>
  <c r="GV72" i="33"/>
  <c r="QD72" i="33" s="1"/>
  <c r="PH72" i="33" s="1"/>
  <c r="AA73" i="33"/>
  <c r="AW73" i="33" s="1"/>
  <c r="BS73" i="33" s="1"/>
  <c r="BX72" i="33"/>
  <c r="CT72" i="33" s="1"/>
  <c r="JN72" i="33" s="1"/>
  <c r="IQ72" i="33"/>
  <c r="X72" i="33"/>
  <c r="AT72" i="33" s="1"/>
  <c r="BP72" i="33" s="1"/>
  <c r="HX73" i="33"/>
  <c r="MT72" i="33"/>
  <c r="JR73" i="33"/>
  <c r="QJ73" i="33"/>
  <c r="PN73" i="33" s="1"/>
  <c r="QF72" i="33"/>
  <c r="PJ72" i="33" s="1"/>
  <c r="LV73" i="33"/>
  <c r="QB72" i="33"/>
  <c r="PF72" i="33" s="1"/>
  <c r="HA72" i="33"/>
  <c r="HW72" i="33" s="1"/>
  <c r="MI74" i="33"/>
  <c r="LZ73" i="33"/>
  <c r="QK72" i="33"/>
  <c r="PO72" i="33" s="1"/>
  <c r="IC73" i="33"/>
  <c r="ME73" i="33"/>
  <c r="DT73" i="33"/>
  <c r="FL73" i="33" s="1"/>
  <c r="CY72" i="33"/>
  <c r="CM72" i="33"/>
  <c r="CQ72" i="33"/>
  <c r="AS73" i="33"/>
  <c r="BO73" i="33" s="1"/>
  <c r="AA70" i="32"/>
  <c r="S70" i="32"/>
  <c r="T70" i="32" s="1"/>
  <c r="KR165" i="32"/>
  <c r="KH165" i="32" s="1"/>
  <c r="KM164" i="32"/>
  <c r="KN164" i="32" s="1"/>
  <c r="KS164" i="32"/>
  <c r="LM73" i="33"/>
  <c r="LQ164" i="32"/>
  <c r="LR164" i="32" s="1"/>
  <c r="LV165" i="32"/>
  <c r="LL165" i="32" s="1"/>
  <c r="LW164" i="32"/>
  <c r="LG165" i="32"/>
  <c r="KW165" i="32" s="1"/>
  <c r="LH164" i="32"/>
  <c r="LB164" i="32"/>
  <c r="LC164" i="32" s="1"/>
  <c r="KD164" i="32"/>
  <c r="KC165" i="32"/>
  <c r="JS165" i="32" s="1"/>
  <c r="JX164" i="32"/>
  <c r="JY164" i="32" s="1"/>
  <c r="JK164" i="32"/>
  <c r="JL165" i="32"/>
  <c r="JE165" i="32" s="1"/>
  <c r="JF165" i="32" s="1"/>
  <c r="JG165" i="32" s="1"/>
  <c r="JM164" i="32"/>
  <c r="KU72" i="33"/>
  <c r="EJ72" i="33" l="1"/>
  <c r="DZ73" i="33"/>
  <c r="EN73" i="33"/>
  <c r="EH72" i="33"/>
  <c r="EO72" i="33"/>
  <c r="EF72" i="33"/>
  <c r="LH73" i="33"/>
  <c r="KL73" i="33" s="1"/>
  <c r="KT73" i="33"/>
  <c r="V72" i="33"/>
  <c r="AR72" i="33" s="1"/>
  <c r="BN72" i="33" s="1"/>
  <c r="CJ72" i="33" s="1"/>
  <c r="IH72" i="33"/>
  <c r="KP72" i="33"/>
  <c r="LX73" i="33"/>
  <c r="LB72" i="33"/>
  <c r="HR72" i="33"/>
  <c r="NB73" i="33"/>
  <c r="RJ72" i="33"/>
  <c r="DP72" i="33"/>
  <c r="FH72" i="33" s="1"/>
  <c r="GK73" i="33"/>
  <c r="OW73" i="33" s="1"/>
  <c r="KQ73" i="33"/>
  <c r="FS72" i="33"/>
  <c r="OE72" i="33" s="1"/>
  <c r="JY72" i="33"/>
  <c r="JK72" i="33"/>
  <c r="JG72" i="33"/>
  <c r="JS72" i="33"/>
  <c r="LD72" i="33"/>
  <c r="KZ72" i="33"/>
  <c r="GF73" i="33"/>
  <c r="LI72" i="33"/>
  <c r="MC73" i="33"/>
  <c r="QI72" i="33"/>
  <c r="PM72" i="33" s="1"/>
  <c r="HD73" i="33"/>
  <c r="MF74" i="33" s="1"/>
  <c r="DU72" i="33"/>
  <c r="FM72" i="33" s="1"/>
  <c r="DM72" i="33"/>
  <c r="FE72" i="33" s="1"/>
  <c r="DI72" i="33"/>
  <c r="FA72" i="33" s="1"/>
  <c r="CS72" i="33"/>
  <c r="CL72" i="33"/>
  <c r="CO73" i="33"/>
  <c r="CK73" i="33"/>
  <c r="NZ73" i="33"/>
  <c r="U70" i="32"/>
  <c r="V70" i="32" s="1"/>
  <c r="W70" i="32" s="1"/>
  <c r="JQ165" i="32"/>
  <c r="JH165" i="32"/>
  <c r="JZ164" i="32"/>
  <c r="KA165" i="32"/>
  <c r="JT165" i="32" s="1"/>
  <c r="JU165" i="32" s="1"/>
  <c r="JV165" i="32" s="1"/>
  <c r="KB164" i="32"/>
  <c r="KO164" i="32"/>
  <c r="KP165" i="32"/>
  <c r="KI165" i="32" s="1"/>
  <c r="KJ165" i="32" s="1"/>
  <c r="KK165" i="32" s="1"/>
  <c r="KQ164" i="32"/>
  <c r="LS164" i="32"/>
  <c r="LT165" i="32"/>
  <c r="LM165" i="32" s="1"/>
  <c r="LN165" i="32" s="1"/>
  <c r="LO165" i="32" s="1"/>
  <c r="LU164" i="32"/>
  <c r="JP164" i="32"/>
  <c r="LD164" i="32"/>
  <c r="LE165" i="32"/>
  <c r="KX165" i="32" s="1"/>
  <c r="KY165" i="32" s="1"/>
  <c r="KZ165" i="32" s="1"/>
  <c r="LF164" i="32"/>
  <c r="EM72" i="33" l="1"/>
  <c r="RF73" i="33"/>
  <c r="OR73" i="33"/>
  <c r="FR73" i="33"/>
  <c r="NH74" i="33" s="1"/>
  <c r="FZ72" i="33"/>
  <c r="JX73" i="33"/>
  <c r="KF72" i="33"/>
  <c r="NV74" i="33"/>
  <c r="GS72" i="33"/>
  <c r="LU73" i="33" s="1"/>
  <c r="MU72" i="33"/>
  <c r="NC72" i="33"/>
  <c r="MX72" i="33"/>
  <c r="GZ72" i="33"/>
  <c r="HV72" i="33" s="1"/>
  <c r="QS72" i="33"/>
  <c r="RK73" i="33"/>
  <c r="FX72" i="33"/>
  <c r="KD72" i="33"/>
  <c r="GG72" i="33"/>
  <c r="KM72" i="33"/>
  <c r="GB72" i="33"/>
  <c r="ON72" i="33" s="1"/>
  <c r="KH72" i="33"/>
  <c r="MQ72" i="33"/>
  <c r="JM72" i="33"/>
  <c r="JD72" i="33"/>
  <c r="JE73" i="33"/>
  <c r="JI73" i="33"/>
  <c r="JF72" i="33"/>
  <c r="HE72" i="33"/>
  <c r="MG73" i="33" s="1"/>
  <c r="QL73" i="33"/>
  <c r="PP73" i="33" s="1"/>
  <c r="LG72" i="33"/>
  <c r="HZ73" i="33"/>
  <c r="GW72" i="33"/>
  <c r="LY73" i="33" s="1"/>
  <c r="DH72" i="33"/>
  <c r="EZ72" i="33" s="1"/>
  <c r="DG73" i="33"/>
  <c r="EY73" i="33" s="1"/>
  <c r="DO72" i="33"/>
  <c r="FG72" i="33" s="1"/>
  <c r="DF72" i="33"/>
  <c r="EX72" i="33" s="1"/>
  <c r="DK73" i="33"/>
  <c r="FC73" i="33" s="1"/>
  <c r="OA74" i="33"/>
  <c r="AL73" i="33"/>
  <c r="BH73" i="33" s="1"/>
  <c r="CD73" i="33" s="1"/>
  <c r="IX73" i="33"/>
  <c r="NI73" i="33"/>
  <c r="AB70" i="32"/>
  <c r="LP165" i="32"/>
  <c r="LY165" i="32"/>
  <c r="LA165" i="32"/>
  <c r="LJ165" i="32"/>
  <c r="AK70" i="32"/>
  <c r="AH70" i="32"/>
  <c r="X70" i="32"/>
  <c r="KU165" i="32"/>
  <c r="KL165" i="32"/>
  <c r="LI164" i="32"/>
  <c r="LX164" i="32"/>
  <c r="KE164" i="32"/>
  <c r="JW165" i="32"/>
  <c r="KF165" i="32"/>
  <c r="JN166" i="32"/>
  <c r="JD166" i="32" s="1"/>
  <c r="JI165" i="32"/>
  <c r="JJ165" i="32" s="1"/>
  <c r="JO165" i="32"/>
  <c r="KT164" i="32"/>
  <c r="EP73" i="33" l="1"/>
  <c r="IT74" i="33"/>
  <c r="QZ72" i="33"/>
  <c r="OL72" i="33"/>
  <c r="QX72" i="33"/>
  <c r="OJ72" i="33"/>
  <c r="QR73" i="33"/>
  <c r="OD73" i="33"/>
  <c r="RG72" i="33"/>
  <c r="OS72" i="33"/>
  <c r="NP73" i="33"/>
  <c r="AH74" i="33"/>
  <c r="BD74" i="33" s="1"/>
  <c r="BZ74" i="33" s="1"/>
  <c r="NN73" i="33"/>
  <c r="HO72" i="33"/>
  <c r="QA72" i="33"/>
  <c r="PE72" i="33" s="1"/>
  <c r="NR73" i="33"/>
  <c r="GQ73" i="33"/>
  <c r="HM73" i="33" s="1"/>
  <c r="MS73" i="33"/>
  <c r="MP72" i="33"/>
  <c r="MN72" i="33"/>
  <c r="MW72" i="33"/>
  <c r="MB73" i="33"/>
  <c r="QH72" i="33"/>
  <c r="PL72" i="33" s="1"/>
  <c r="NW73" i="33"/>
  <c r="RB72" i="33"/>
  <c r="GE72" i="33"/>
  <c r="KK72" i="33"/>
  <c r="MO73" i="33"/>
  <c r="QM72" i="33"/>
  <c r="PQ72" i="33" s="1"/>
  <c r="LJ73" i="33"/>
  <c r="IA72" i="33"/>
  <c r="HS72" i="33"/>
  <c r="QE72" i="33"/>
  <c r="PI72" i="33" s="1"/>
  <c r="GU73" i="33"/>
  <c r="QC73" i="33" s="1"/>
  <c r="PG73" i="33" s="1"/>
  <c r="GP72" i="33"/>
  <c r="LR73" i="33" s="1"/>
  <c r="GY72" i="33"/>
  <c r="HU72" i="33" s="1"/>
  <c r="GR72" i="33"/>
  <c r="LT73" i="33" s="1"/>
  <c r="CZ73" i="33"/>
  <c r="U73" i="33"/>
  <c r="IG73" i="33"/>
  <c r="IF74" i="33"/>
  <c r="T74" i="33"/>
  <c r="IY74" i="33"/>
  <c r="AM74" i="33"/>
  <c r="LB165" i="32"/>
  <c r="LC165" i="32" s="1"/>
  <c r="LG166" i="32"/>
  <c r="KW166" i="32" s="1"/>
  <c r="LH165" i="32"/>
  <c r="JK165" i="32"/>
  <c r="JL166" i="32"/>
  <c r="JE166" i="32" s="1"/>
  <c r="JF166" i="32" s="1"/>
  <c r="JG166" i="32" s="1"/>
  <c r="JM165" i="32"/>
  <c r="KC166" i="32"/>
  <c r="JS166" i="32" s="1"/>
  <c r="JX165" i="32"/>
  <c r="JY165" i="32" s="1"/>
  <c r="KD165" i="32"/>
  <c r="KM165" i="32"/>
  <c r="KN165" i="32" s="1"/>
  <c r="KS165" i="32"/>
  <c r="KR166" i="32"/>
  <c r="KH166" i="32" s="1"/>
  <c r="AF70" i="32"/>
  <c r="Y70" i="32"/>
  <c r="LW165" i="32"/>
  <c r="LV166" i="32"/>
  <c r="LL166" i="32" s="1"/>
  <c r="LQ165" i="32"/>
  <c r="LR165" i="32" s="1"/>
  <c r="EL72" i="33" l="1"/>
  <c r="EE72" i="33"/>
  <c r="EG73" i="33"/>
  <c r="IN73" i="33"/>
  <c r="EI72" i="33"/>
  <c r="EQ72" i="33"/>
  <c r="IL73" i="33"/>
  <c r="AI73" i="33"/>
  <c r="BE73" i="33" s="1"/>
  <c r="CA73" i="33" s="1"/>
  <c r="IP73" i="33"/>
  <c r="NU73" i="33"/>
  <c r="OQ72" i="33"/>
  <c r="AB73" i="33"/>
  <c r="AX73" i="33" s="1"/>
  <c r="BT73" i="33" s="1"/>
  <c r="KY72" i="33"/>
  <c r="FW72" i="33" s="1"/>
  <c r="Z73" i="33"/>
  <c r="AV73" i="33" s="1"/>
  <c r="BR73" i="33" s="1"/>
  <c r="AD73" i="33"/>
  <c r="AZ73" i="33" s="1"/>
  <c r="BV73" i="33" s="1"/>
  <c r="CR73" i="33" s="1"/>
  <c r="LS74" i="33"/>
  <c r="PY73" i="33"/>
  <c r="PC73" i="33" s="1"/>
  <c r="LF72" i="33"/>
  <c r="IU73" i="33"/>
  <c r="RE72" i="33"/>
  <c r="GH73" i="33"/>
  <c r="KN73" i="33"/>
  <c r="JT73" i="33"/>
  <c r="LK72" i="33"/>
  <c r="HQ73" i="33"/>
  <c r="LC72" i="33"/>
  <c r="HL72" i="33"/>
  <c r="HN72" i="33"/>
  <c r="LW74" i="33"/>
  <c r="PZ72" i="33"/>
  <c r="PD72" i="33" s="1"/>
  <c r="PX72" i="33"/>
  <c r="PB72" i="33" s="1"/>
  <c r="MA73" i="33"/>
  <c r="QG72" i="33"/>
  <c r="PK72" i="33" s="1"/>
  <c r="DV73" i="33"/>
  <c r="FN73" i="33" s="1"/>
  <c r="CV74" i="33"/>
  <c r="LA73" i="33"/>
  <c r="BI74" i="33"/>
  <c r="CE74" i="33" s="1"/>
  <c r="AQ73" i="33"/>
  <c r="BM73" i="33" s="1"/>
  <c r="AP74" i="33"/>
  <c r="BL74" i="33" s="1"/>
  <c r="JQ166" i="32"/>
  <c r="JH166" i="32"/>
  <c r="JZ165" i="32"/>
  <c r="KA166" i="32"/>
  <c r="JT166" i="32" s="1"/>
  <c r="JU166" i="32" s="1"/>
  <c r="JV166" i="32" s="1"/>
  <c r="KB165" i="32"/>
  <c r="LD165" i="32"/>
  <c r="LE166" i="32"/>
  <c r="KX166" i="32" s="1"/>
  <c r="KY166" i="32" s="1"/>
  <c r="KZ166" i="32" s="1"/>
  <c r="LF165" i="32"/>
  <c r="LS165" i="32"/>
  <c r="LT166" i="32"/>
  <c r="LM166" i="32" s="1"/>
  <c r="LN166" i="32" s="1"/>
  <c r="LO166" i="32" s="1"/>
  <c r="LU165" i="32"/>
  <c r="AE71" i="32"/>
  <c r="Z70" i="32"/>
  <c r="AC70" i="32" s="1"/>
  <c r="AJ70" i="32"/>
  <c r="KO165" i="32"/>
  <c r="KP166" i="32"/>
  <c r="KI166" i="32" s="1"/>
  <c r="KJ166" i="32" s="1"/>
  <c r="KK166" i="32" s="1"/>
  <c r="KQ165" i="32"/>
  <c r="JP165" i="32"/>
  <c r="IS73" i="33" l="1"/>
  <c r="ED72" i="33"/>
  <c r="EK72" i="33"/>
  <c r="EC73" i="33"/>
  <c r="EB72" i="33"/>
  <c r="QW72" i="33"/>
  <c r="OI72" i="33"/>
  <c r="AG73" i="33"/>
  <c r="BC73" i="33" s="1"/>
  <c r="BY73" i="33" s="1"/>
  <c r="CU73" i="33" s="1"/>
  <c r="RH73" i="33"/>
  <c r="OT73" i="33"/>
  <c r="KC72" i="33"/>
  <c r="KW73" i="33"/>
  <c r="ND73" i="33"/>
  <c r="KG72" i="33"/>
  <c r="KJ72" i="33"/>
  <c r="GD72" i="33"/>
  <c r="NX74" i="33"/>
  <c r="GI72" i="33"/>
  <c r="KO72" i="33"/>
  <c r="FY73" i="33"/>
  <c r="KE73" i="33"/>
  <c r="JP74" i="33"/>
  <c r="JL73" i="33"/>
  <c r="GA72" i="33"/>
  <c r="OM72" i="33" s="1"/>
  <c r="KX72" i="33"/>
  <c r="LE72" i="33"/>
  <c r="KV72" i="33"/>
  <c r="HF73" i="33"/>
  <c r="MH74" i="33" s="1"/>
  <c r="DR74" i="33"/>
  <c r="FJ74" i="33" s="1"/>
  <c r="DN73" i="33"/>
  <c r="FF73" i="33" s="1"/>
  <c r="CH74" i="33"/>
  <c r="CW73" i="33"/>
  <c r="CN73" i="33"/>
  <c r="DA74" i="33"/>
  <c r="CI73" i="33"/>
  <c r="CP73" i="33"/>
  <c r="NM73" i="33"/>
  <c r="LP166" i="32"/>
  <c r="LY166" i="32"/>
  <c r="KL166" i="32"/>
  <c r="KU166" i="32"/>
  <c r="KT165" i="32"/>
  <c r="KF166" i="32"/>
  <c r="JW166" i="32"/>
  <c r="LJ166" i="32"/>
  <c r="LA166" i="32"/>
  <c r="KE165" i="32"/>
  <c r="JN167" i="32"/>
  <c r="JD167" i="32" s="1"/>
  <c r="JO166" i="32"/>
  <c r="JI166" i="32"/>
  <c r="JJ166" i="32" s="1"/>
  <c r="LI165" i="32"/>
  <c r="AI70" i="32"/>
  <c r="LX165" i="32"/>
  <c r="AJ74" i="33" l="1"/>
  <c r="BF74" i="33" s="1"/>
  <c r="CB74" i="33" s="1"/>
  <c r="QY73" i="33"/>
  <c r="OK73" i="33"/>
  <c r="NT73" i="33"/>
  <c r="OP72" i="33"/>
  <c r="NY73" i="33"/>
  <c r="AK73" i="33" s="1"/>
  <c r="OU72" i="33"/>
  <c r="KA73" i="33"/>
  <c r="FU73" i="33"/>
  <c r="MV73" i="33"/>
  <c r="KI72" i="33"/>
  <c r="HB74" i="33"/>
  <c r="HX74" i="33" s="1"/>
  <c r="KB72" i="33"/>
  <c r="JZ72" i="33"/>
  <c r="RD72" i="33"/>
  <c r="IV74" i="33"/>
  <c r="NO74" i="33"/>
  <c r="QN73" i="33"/>
  <c r="PR73" i="33" s="1"/>
  <c r="RI72" i="33"/>
  <c r="MZ74" i="33"/>
  <c r="JJ73" i="33"/>
  <c r="JH73" i="33"/>
  <c r="JC73" i="33"/>
  <c r="JB74" i="33"/>
  <c r="JU74" i="33"/>
  <c r="JO73" i="33"/>
  <c r="JQ73" i="33"/>
  <c r="NQ73" i="33"/>
  <c r="FV72" i="33"/>
  <c r="OH72" i="33" s="1"/>
  <c r="RA72" i="33"/>
  <c r="FT72" i="33"/>
  <c r="OF72" i="33" s="1"/>
  <c r="GC72" i="33"/>
  <c r="OO72" i="33" s="1"/>
  <c r="IB73" i="33"/>
  <c r="GX73" i="33"/>
  <c r="LZ74" i="33" s="1"/>
  <c r="DL73" i="33"/>
  <c r="FD73" i="33" s="1"/>
  <c r="DJ73" i="33"/>
  <c r="FB73" i="33" s="1"/>
  <c r="DQ73" i="33"/>
  <c r="FI73" i="33" s="1"/>
  <c r="DS73" i="33"/>
  <c r="FK73" i="33" s="1"/>
  <c r="DE73" i="33"/>
  <c r="EW73" i="33" s="1"/>
  <c r="DD74" i="33"/>
  <c r="EV74" i="33" s="1"/>
  <c r="DW74" i="33"/>
  <c r="FO74" i="33" s="1"/>
  <c r="IK73" i="33"/>
  <c r="Y73" i="33"/>
  <c r="NK74" i="33"/>
  <c r="NJ73" i="33"/>
  <c r="JX166" i="32"/>
  <c r="JY166" i="32" s="1"/>
  <c r="KD166" i="32"/>
  <c r="KC167" i="32"/>
  <c r="JS167" i="32" s="1"/>
  <c r="KR167" i="32"/>
  <c r="KH167" i="32" s="1"/>
  <c r="KM166" i="32"/>
  <c r="KN166" i="32" s="1"/>
  <c r="KS166" i="32"/>
  <c r="LQ166" i="32"/>
  <c r="LR166" i="32" s="1"/>
  <c r="LV167" i="32"/>
  <c r="LL167" i="32" s="1"/>
  <c r="LW166" i="32"/>
  <c r="JK166" i="32"/>
  <c r="JL167" i="32"/>
  <c r="JE167" i="32" s="1"/>
  <c r="JF167" i="32" s="1"/>
  <c r="JG167" i="32" s="1"/>
  <c r="JM166" i="32"/>
  <c r="AD70" i="32"/>
  <c r="AG71" i="32"/>
  <c r="LH166" i="32"/>
  <c r="LG167" i="32"/>
  <c r="KW167" i="32" s="1"/>
  <c r="LB166" i="32"/>
  <c r="LC166" i="32" s="1"/>
  <c r="IW73" i="33" l="1"/>
  <c r="ER73" i="33"/>
  <c r="AA74" i="33"/>
  <c r="IO73" i="33"/>
  <c r="IR73" i="33"/>
  <c r="QU73" i="33"/>
  <c r="OG73" i="33"/>
  <c r="AF73" i="33"/>
  <c r="BB73" i="33" s="1"/>
  <c r="BX73" i="33" s="1"/>
  <c r="CT73" i="33" s="1"/>
  <c r="QJ74" i="33"/>
  <c r="PN74" i="33" s="1"/>
  <c r="MD75" i="33"/>
  <c r="GO73" i="33"/>
  <c r="LQ74" i="33" s="1"/>
  <c r="MT73" i="33"/>
  <c r="NA73" i="33"/>
  <c r="NE74" i="33"/>
  <c r="MY73" i="33"/>
  <c r="ML74" i="33"/>
  <c r="MR73" i="33"/>
  <c r="IM74" i="33"/>
  <c r="LL73" i="33"/>
  <c r="AC73" i="33"/>
  <c r="AY73" i="33" s="1"/>
  <c r="BU73" i="33" s="1"/>
  <c r="NL73" i="33"/>
  <c r="MM73" i="33"/>
  <c r="HA73" i="33"/>
  <c r="QI73" i="33" s="1"/>
  <c r="PM73" i="33" s="1"/>
  <c r="HG74" i="33"/>
  <c r="QO74" i="33" s="1"/>
  <c r="PS74" i="33" s="1"/>
  <c r="NS73" i="33"/>
  <c r="RC72" i="33"/>
  <c r="QT72" i="33"/>
  <c r="QV72" i="33"/>
  <c r="HT73" i="33"/>
  <c r="QF73" i="33"/>
  <c r="PJ73" i="33" s="1"/>
  <c r="GV73" i="33"/>
  <c r="LX74" i="33" s="1"/>
  <c r="GT73" i="33"/>
  <c r="LV74" i="33" s="1"/>
  <c r="GN74" i="33"/>
  <c r="HJ74" i="33" s="1"/>
  <c r="HC73" i="33"/>
  <c r="ME74" i="33" s="1"/>
  <c r="CX74" i="33"/>
  <c r="AU73" i="33"/>
  <c r="BQ73" i="33" s="1"/>
  <c r="IH73" i="33"/>
  <c r="V73" i="33"/>
  <c r="AW74" i="33"/>
  <c r="BS74" i="33" s="1"/>
  <c r="BG73" i="33"/>
  <c r="CC73" i="33" s="1"/>
  <c r="II74" i="33"/>
  <c r="W74" i="33"/>
  <c r="JQ167" i="32"/>
  <c r="JH167" i="32"/>
  <c r="LD166" i="32"/>
  <c r="LE167" i="32"/>
  <c r="KX167" i="32" s="1"/>
  <c r="KY167" i="32" s="1"/>
  <c r="KZ167" i="32" s="1"/>
  <c r="LF166" i="32"/>
  <c r="AA71" i="32"/>
  <c r="S71" i="32"/>
  <c r="T71" i="32" s="1"/>
  <c r="KP167" i="32"/>
  <c r="KI167" i="32" s="1"/>
  <c r="KJ167" i="32" s="1"/>
  <c r="KK167" i="32" s="1"/>
  <c r="KO166" i="32"/>
  <c r="KQ166" i="32"/>
  <c r="JP166" i="32"/>
  <c r="JZ166" i="32"/>
  <c r="KA167" i="32"/>
  <c r="JT167" i="32" s="1"/>
  <c r="JU167" i="32" s="1"/>
  <c r="JV167" i="32" s="1"/>
  <c r="KB166" i="32"/>
  <c r="LS166" i="32"/>
  <c r="LT167" i="32"/>
  <c r="LM167" i="32" s="1"/>
  <c r="LN167" i="32" s="1"/>
  <c r="LO167" i="32" s="1"/>
  <c r="LU166" i="32"/>
  <c r="EN74" i="33" l="1"/>
  <c r="ES74" i="33"/>
  <c r="EJ73" i="33"/>
  <c r="EM73" i="33"/>
  <c r="HK73" i="33"/>
  <c r="LH74" i="33"/>
  <c r="KL74" i="33" s="1"/>
  <c r="PW73" i="33"/>
  <c r="PA73" i="33" s="1"/>
  <c r="GJ73" i="33"/>
  <c r="KP73" i="33"/>
  <c r="X73" i="33"/>
  <c r="AT73" i="33" s="1"/>
  <c r="BP73" i="33" s="1"/>
  <c r="CL73" i="33" s="1"/>
  <c r="IJ73" i="33"/>
  <c r="JN73" i="33"/>
  <c r="JR74" i="33"/>
  <c r="MI75" i="33"/>
  <c r="HW73" i="33"/>
  <c r="MC74" i="33"/>
  <c r="IC74" i="33"/>
  <c r="AE73" i="33"/>
  <c r="BA73" i="33" s="1"/>
  <c r="BW73" i="33" s="1"/>
  <c r="CS73" i="33" s="1"/>
  <c r="IQ73" i="33"/>
  <c r="LD73" i="33"/>
  <c r="HR73" i="33"/>
  <c r="QD73" i="33"/>
  <c r="PH73" i="33" s="1"/>
  <c r="LP75" i="33"/>
  <c r="PV74" i="33"/>
  <c r="OZ74" i="33" s="1"/>
  <c r="QB73" i="33"/>
  <c r="PF73" i="33" s="1"/>
  <c r="HP73" i="33"/>
  <c r="HY73" i="33"/>
  <c r="DT74" i="33"/>
  <c r="FL74" i="33" s="1"/>
  <c r="DP73" i="33"/>
  <c r="FH73" i="33" s="1"/>
  <c r="QK73" i="33"/>
  <c r="PO73" i="33" s="1"/>
  <c r="CQ73" i="33"/>
  <c r="CY73" i="33"/>
  <c r="CM73" i="33"/>
  <c r="CO74" i="33"/>
  <c r="AR73" i="33"/>
  <c r="BN73" i="33" s="1"/>
  <c r="NZ74" i="33"/>
  <c r="AS74" i="33"/>
  <c r="BO74" i="33" s="1"/>
  <c r="U71" i="32"/>
  <c r="V71" i="32" s="1"/>
  <c r="W71" i="32" s="1"/>
  <c r="JW167" i="32"/>
  <c r="KF167" i="32"/>
  <c r="LY167" i="32"/>
  <c r="LP167" i="32"/>
  <c r="KE166" i="32"/>
  <c r="KT166" i="32"/>
  <c r="JO167" i="32"/>
  <c r="JI167" i="32"/>
  <c r="JJ167" i="32" s="1"/>
  <c r="JN168" i="32"/>
  <c r="JD168" i="32" s="1"/>
  <c r="LM74" i="33"/>
  <c r="LI166" i="32"/>
  <c r="LA167" i="32"/>
  <c r="LJ167" i="32"/>
  <c r="LX166" i="32"/>
  <c r="KL167" i="32"/>
  <c r="KU167" i="32"/>
  <c r="LG73" i="33"/>
  <c r="DZ74" i="33" l="1"/>
  <c r="EF73" i="33"/>
  <c r="GF74" i="33"/>
  <c r="OR74" i="33" s="1"/>
  <c r="EO73" i="33"/>
  <c r="EH73" i="33"/>
  <c r="EA73" i="33"/>
  <c r="RJ73" i="33"/>
  <c r="OV73" i="33"/>
  <c r="KU73" i="33"/>
  <c r="NB74" i="33"/>
  <c r="KH73" i="33"/>
  <c r="MX73" i="33"/>
  <c r="GE73" i="33"/>
  <c r="KK73" i="33"/>
  <c r="GK74" i="33"/>
  <c r="OW74" i="33" s="1"/>
  <c r="KQ74" i="33"/>
  <c r="JG73" i="33"/>
  <c r="JS73" i="33"/>
  <c r="JI74" i="33"/>
  <c r="JK73" i="33"/>
  <c r="JF73" i="33"/>
  <c r="JM73" i="33"/>
  <c r="HD74" i="33"/>
  <c r="MF75" i="33" s="1"/>
  <c r="GB73" i="33"/>
  <c r="KZ73" i="33"/>
  <c r="KT74" i="33"/>
  <c r="LB73" i="33"/>
  <c r="LI73" i="33"/>
  <c r="DO73" i="33"/>
  <c r="FG73" i="33" s="1"/>
  <c r="DU73" i="33"/>
  <c r="FM73" i="33" s="1"/>
  <c r="DK74" i="33"/>
  <c r="FC74" i="33" s="1"/>
  <c r="DM73" i="33"/>
  <c r="FE73" i="33" s="1"/>
  <c r="DH73" i="33"/>
  <c r="EZ73" i="33" s="1"/>
  <c r="GZ73" i="33"/>
  <c r="QH73" i="33" s="1"/>
  <c r="PL73" i="33" s="1"/>
  <c r="DI73" i="33"/>
  <c r="FA73" i="33" s="1"/>
  <c r="CK74" i="33"/>
  <c r="CJ73" i="33"/>
  <c r="NV75" i="33"/>
  <c r="IX74" i="33"/>
  <c r="AL74" i="33"/>
  <c r="AB71" i="32"/>
  <c r="JK167" i="32"/>
  <c r="JL168" i="32"/>
  <c r="JE168" i="32" s="1"/>
  <c r="JF168" i="32" s="1"/>
  <c r="JG168" i="32" s="1"/>
  <c r="JM167" i="32"/>
  <c r="LV168" i="32"/>
  <c r="LL168" i="32" s="1"/>
  <c r="LW167" i="32"/>
  <c r="LQ167" i="32"/>
  <c r="LR167" i="32" s="1"/>
  <c r="KR168" i="32"/>
  <c r="KH168" i="32" s="1"/>
  <c r="KM167" i="32"/>
  <c r="KN167" i="32" s="1"/>
  <c r="KS167" i="32"/>
  <c r="LG168" i="32"/>
  <c r="KW168" i="32" s="1"/>
  <c r="LB167" i="32"/>
  <c r="LC167" i="32" s="1"/>
  <c r="LH167" i="32"/>
  <c r="AK71" i="32"/>
  <c r="AH71" i="32"/>
  <c r="X71" i="32"/>
  <c r="JX167" i="32"/>
  <c r="JY167" i="32" s="1"/>
  <c r="KC168" i="32"/>
  <c r="JS168" i="32" s="1"/>
  <c r="KD167" i="32"/>
  <c r="RF74" i="33" l="1"/>
  <c r="EL73" i="33"/>
  <c r="RE73" i="33"/>
  <c r="OQ73" i="33"/>
  <c r="NR74" i="33"/>
  <c r="AD74" i="33" s="1"/>
  <c r="ON73" i="33"/>
  <c r="FS73" i="33"/>
  <c r="JY73" i="33"/>
  <c r="MP73" i="33"/>
  <c r="GY73" i="33"/>
  <c r="HU73" i="33" s="1"/>
  <c r="GW73" i="33"/>
  <c r="QE73" i="33" s="1"/>
  <c r="PI73" i="33" s="1"/>
  <c r="KM73" i="33"/>
  <c r="MQ73" i="33"/>
  <c r="MS74" i="33"/>
  <c r="KF73" i="33"/>
  <c r="NC73" i="33"/>
  <c r="JX74" i="33"/>
  <c r="RK74" i="33"/>
  <c r="FX73" i="33"/>
  <c r="KD73" i="33"/>
  <c r="MU73" i="33"/>
  <c r="MW73" i="33"/>
  <c r="JD73" i="33"/>
  <c r="JE74" i="33"/>
  <c r="GS73" i="33"/>
  <c r="HO73" i="33" s="1"/>
  <c r="HZ74" i="33"/>
  <c r="QL74" i="33"/>
  <c r="PP74" i="33" s="1"/>
  <c r="HE73" i="33"/>
  <c r="IA73" i="33" s="1"/>
  <c r="FR74" i="33"/>
  <c r="OD74" i="33" s="1"/>
  <c r="RB73" i="33"/>
  <c r="GG73" i="33"/>
  <c r="FZ73" i="33"/>
  <c r="OL73" i="33" s="1"/>
  <c r="GU74" i="33"/>
  <c r="HQ74" i="33" s="1"/>
  <c r="MB74" i="33"/>
  <c r="GR73" i="33"/>
  <c r="HN73" i="33" s="1"/>
  <c r="DF73" i="33"/>
  <c r="EX73" i="33" s="1"/>
  <c r="HV73" i="33"/>
  <c r="DG74" i="33"/>
  <c r="EY74" i="33" s="1"/>
  <c r="NU74" i="33"/>
  <c r="OA75" i="33"/>
  <c r="BH74" i="33"/>
  <c r="CD74" i="33" s="1"/>
  <c r="NI74" i="33"/>
  <c r="AH75" i="33"/>
  <c r="IT75" i="33"/>
  <c r="AF71" i="32"/>
  <c r="Y71" i="32"/>
  <c r="LE168" i="32"/>
  <c r="KX168" i="32" s="1"/>
  <c r="KY168" i="32" s="1"/>
  <c r="KZ168" i="32" s="1"/>
  <c r="LD167" i="32"/>
  <c r="LF167" i="32"/>
  <c r="KP168" i="32"/>
  <c r="KI168" i="32" s="1"/>
  <c r="KJ168" i="32" s="1"/>
  <c r="KK168" i="32" s="1"/>
  <c r="KO167" i="32"/>
  <c r="KQ167" i="32"/>
  <c r="JP167" i="32"/>
  <c r="LF73" i="33"/>
  <c r="JH168" i="32"/>
  <c r="JQ168" i="32"/>
  <c r="LT168" i="32"/>
  <c r="LM168" i="32" s="1"/>
  <c r="LN168" i="32" s="1"/>
  <c r="LO168" i="32" s="1"/>
  <c r="LS167" i="32"/>
  <c r="LU167" i="32"/>
  <c r="JZ167" i="32"/>
  <c r="KA168" i="32"/>
  <c r="JT168" i="32" s="1"/>
  <c r="JU168" i="32" s="1"/>
  <c r="JV168" i="32" s="1"/>
  <c r="KB167" i="32"/>
  <c r="EI73" i="33" l="1"/>
  <c r="EP74" i="33"/>
  <c r="IP74" i="33"/>
  <c r="HS73" i="33"/>
  <c r="RG73" i="33"/>
  <c r="OS73" i="33"/>
  <c r="NN74" i="33"/>
  <c r="OJ73" i="33"/>
  <c r="QS73" i="33"/>
  <c r="OE73" i="33"/>
  <c r="LC73" i="33"/>
  <c r="GA73" i="33" s="1"/>
  <c r="OM73" i="33" s="1"/>
  <c r="MA74" i="33"/>
  <c r="LY74" i="33"/>
  <c r="QG73" i="33"/>
  <c r="PK73" i="33" s="1"/>
  <c r="GP73" i="33"/>
  <c r="PX73" i="33" s="1"/>
  <c r="PB73" i="33" s="1"/>
  <c r="MO74" i="33"/>
  <c r="GD73" i="33"/>
  <c r="KJ73" i="33"/>
  <c r="QX73" i="33"/>
  <c r="QR74" i="33"/>
  <c r="NH75" i="33"/>
  <c r="QA73" i="33"/>
  <c r="PE73" i="33" s="1"/>
  <c r="MN73" i="33"/>
  <c r="LJ74" i="33"/>
  <c r="LU74" i="33"/>
  <c r="NW74" i="33"/>
  <c r="MG74" i="33"/>
  <c r="QM73" i="33"/>
  <c r="PQ73" i="33" s="1"/>
  <c r="NP74" i="33"/>
  <c r="QZ73" i="33"/>
  <c r="LW75" i="33"/>
  <c r="QC74" i="33"/>
  <c r="PG74" i="33" s="1"/>
  <c r="LT74" i="33"/>
  <c r="PZ73" i="33"/>
  <c r="PD73" i="33" s="1"/>
  <c r="GQ74" i="33"/>
  <c r="LS75" i="33" s="1"/>
  <c r="CZ74" i="33"/>
  <c r="BD75" i="33"/>
  <c r="BZ75" i="33" s="1"/>
  <c r="IG74" i="33"/>
  <c r="U74" i="33"/>
  <c r="IY75" i="33"/>
  <c r="AM75" i="33"/>
  <c r="AZ74" i="33"/>
  <c r="BV74" i="33" s="1"/>
  <c r="IS74" i="33"/>
  <c r="AG74" i="33"/>
  <c r="LY168" i="32"/>
  <c r="LP168" i="32"/>
  <c r="JW168" i="32"/>
  <c r="KF168" i="32"/>
  <c r="LJ168" i="32"/>
  <c r="LA168" i="32"/>
  <c r="JO168" i="32"/>
  <c r="JN169" i="32"/>
  <c r="JD169" i="32" s="1"/>
  <c r="JI168" i="32"/>
  <c r="JJ168" i="32" s="1"/>
  <c r="KU168" i="32"/>
  <c r="KL168" i="32"/>
  <c r="AE72" i="32"/>
  <c r="Z71" i="32"/>
  <c r="AC71" i="32" s="1"/>
  <c r="AJ71" i="32"/>
  <c r="KE167" i="32"/>
  <c r="LX167" i="32"/>
  <c r="KT167" i="32"/>
  <c r="LI167" i="32"/>
  <c r="EK73" i="33" l="1"/>
  <c r="ED73" i="33"/>
  <c r="EE73" i="33"/>
  <c r="AB74" i="33"/>
  <c r="AX74" i="33" s="1"/>
  <c r="BT74" i="33" s="1"/>
  <c r="EG74" i="33"/>
  <c r="EQ73" i="33"/>
  <c r="IU74" i="33"/>
  <c r="EB73" i="33"/>
  <c r="Z74" i="33"/>
  <c r="AV74" i="33" s="1"/>
  <c r="BR74" i="33" s="1"/>
  <c r="IL74" i="33"/>
  <c r="RD73" i="33"/>
  <c r="OP73" i="33"/>
  <c r="KX73" i="33"/>
  <c r="KB73" i="33" s="1"/>
  <c r="KG73" i="33"/>
  <c r="LE73" i="33"/>
  <c r="HL73" i="33"/>
  <c r="LR74" i="33"/>
  <c r="KY73" i="33"/>
  <c r="RA73" i="33"/>
  <c r="GH74" i="33"/>
  <c r="KN74" i="33"/>
  <c r="T75" i="33"/>
  <c r="AP75" i="33" s="1"/>
  <c r="BL75" i="33" s="1"/>
  <c r="CH75" i="33" s="1"/>
  <c r="IF75" i="33"/>
  <c r="JT74" i="33"/>
  <c r="LA74" i="33"/>
  <c r="LK73" i="33"/>
  <c r="AI74" i="33"/>
  <c r="BE74" i="33" s="1"/>
  <c r="CA74" i="33" s="1"/>
  <c r="IN74" i="33"/>
  <c r="PY74" i="33"/>
  <c r="PC74" i="33" s="1"/>
  <c r="HM74" i="33"/>
  <c r="DV74" i="33"/>
  <c r="FN74" i="33" s="1"/>
  <c r="CV75" i="33"/>
  <c r="CR74" i="33"/>
  <c r="BC74" i="33"/>
  <c r="BY74" i="33" s="1"/>
  <c r="BI75" i="33"/>
  <c r="CE75" i="33" s="1"/>
  <c r="NT74" i="33"/>
  <c r="NQ74" i="33"/>
  <c r="AQ74" i="33"/>
  <c r="BM74" i="33" s="1"/>
  <c r="AI71" i="32"/>
  <c r="KS168" i="32"/>
  <c r="KR169" i="32"/>
  <c r="KH169" i="32" s="1"/>
  <c r="KM168" i="32"/>
  <c r="KN168" i="32" s="1"/>
  <c r="JK168" i="32"/>
  <c r="JL169" i="32"/>
  <c r="JE169" i="32" s="1"/>
  <c r="JF169" i="32" s="1"/>
  <c r="JG169" i="32" s="1"/>
  <c r="JM168" i="32"/>
  <c r="LB168" i="32"/>
  <c r="LC168" i="32" s="1"/>
  <c r="LH168" i="32"/>
  <c r="LG169" i="32"/>
  <c r="KW169" i="32" s="1"/>
  <c r="LQ168" i="32"/>
  <c r="LR168" i="32" s="1"/>
  <c r="LW168" i="32"/>
  <c r="LV169" i="32"/>
  <c r="LL169" i="32" s="1"/>
  <c r="KV73" i="33"/>
  <c r="JX168" i="32"/>
  <c r="JY168" i="32" s="1"/>
  <c r="KD168" i="32"/>
  <c r="KC169" i="32"/>
  <c r="JS169" i="32" s="1"/>
  <c r="EC74" i="33" l="1"/>
  <c r="FV73" i="33"/>
  <c r="RH74" i="33"/>
  <c r="OT74" i="33"/>
  <c r="GC73" i="33"/>
  <c r="NS74" i="33" s="1"/>
  <c r="KI73" i="33"/>
  <c r="KC73" i="33"/>
  <c r="ND74" i="33"/>
  <c r="FW73" i="33"/>
  <c r="OI73" i="33" s="1"/>
  <c r="NX75" i="33"/>
  <c r="GI73" i="33"/>
  <c r="OU73" i="33" s="1"/>
  <c r="KO73" i="33"/>
  <c r="FT73" i="33"/>
  <c r="JZ73" i="33"/>
  <c r="FY74" i="33"/>
  <c r="KE74" i="33"/>
  <c r="JL74" i="33"/>
  <c r="JB75" i="33"/>
  <c r="HF74" i="33"/>
  <c r="MH75" i="33" s="1"/>
  <c r="KW74" i="33"/>
  <c r="DR75" i="33"/>
  <c r="FJ75" i="33" s="1"/>
  <c r="JP75" i="33"/>
  <c r="DD75" i="33"/>
  <c r="EV75" i="33" s="1"/>
  <c r="DN74" i="33"/>
  <c r="FF74" i="33" s="1"/>
  <c r="CP74" i="33"/>
  <c r="CW74" i="33"/>
  <c r="CU74" i="33"/>
  <c r="CI74" i="33"/>
  <c r="DA75" i="33"/>
  <c r="CN74" i="33"/>
  <c r="NO75" i="33"/>
  <c r="IO74" i="33"/>
  <c r="AC74" i="33"/>
  <c r="IR74" i="33"/>
  <c r="AF74" i="33"/>
  <c r="JH169" i="32"/>
  <c r="JQ169" i="32"/>
  <c r="LD168" i="32"/>
  <c r="LE169" i="32"/>
  <c r="KX169" i="32" s="1"/>
  <c r="KY169" i="32" s="1"/>
  <c r="KZ169" i="32" s="1"/>
  <c r="LF168" i="32"/>
  <c r="JP168" i="32"/>
  <c r="AG72" i="32"/>
  <c r="AD71" i="32"/>
  <c r="LS168" i="32"/>
  <c r="LT169" i="32"/>
  <c r="LM169" i="32" s="1"/>
  <c r="LN169" i="32" s="1"/>
  <c r="LO169" i="32" s="1"/>
  <c r="LU168" i="32"/>
  <c r="JZ168" i="32"/>
  <c r="KA169" i="32"/>
  <c r="JT169" i="32" s="1"/>
  <c r="JU169" i="32" s="1"/>
  <c r="JV169" i="32" s="1"/>
  <c r="KB168" i="32"/>
  <c r="KO168" i="32"/>
  <c r="KP169" i="32"/>
  <c r="KI169" i="32" s="1"/>
  <c r="KJ169" i="32" s="1"/>
  <c r="KK169" i="32" s="1"/>
  <c r="KQ168" i="32"/>
  <c r="IV75" i="33" l="1"/>
  <c r="QV73" i="33"/>
  <c r="NL74" i="33"/>
  <c r="OH73" i="33"/>
  <c r="QY74" i="33"/>
  <c r="OK74" i="33"/>
  <c r="QT73" i="33"/>
  <c r="OF73" i="33"/>
  <c r="RC73" i="33"/>
  <c r="OO73" i="33"/>
  <c r="NM74" i="33"/>
  <c r="HB75" i="33"/>
  <c r="HX75" i="33" s="1"/>
  <c r="GX74" i="33"/>
  <c r="HT74" i="33" s="1"/>
  <c r="ML75" i="33"/>
  <c r="NY74" i="33"/>
  <c r="AJ75" i="33"/>
  <c r="BF75" i="33" s="1"/>
  <c r="CB75" i="33" s="1"/>
  <c r="QW73" i="33"/>
  <c r="RI73" i="33"/>
  <c r="FU74" i="33"/>
  <c r="OG74" i="33" s="1"/>
  <c r="KA74" i="33"/>
  <c r="IB74" i="33"/>
  <c r="QN74" i="33"/>
  <c r="PR74" i="33" s="1"/>
  <c r="MZ75" i="33"/>
  <c r="MV74" i="33"/>
  <c r="JC74" i="33"/>
  <c r="JO74" i="33"/>
  <c r="JH74" i="33"/>
  <c r="JQ74" i="33"/>
  <c r="JU75" i="33"/>
  <c r="JJ74" i="33"/>
  <c r="GN75" i="33"/>
  <c r="LP76" i="33" s="1"/>
  <c r="DQ74" i="33"/>
  <c r="FI74" i="33" s="1"/>
  <c r="DS74" i="33"/>
  <c r="FK74" i="33" s="1"/>
  <c r="DW75" i="33"/>
  <c r="FO75" i="33" s="1"/>
  <c r="DL74" i="33"/>
  <c r="FD74" i="33" s="1"/>
  <c r="DJ74" i="33"/>
  <c r="FB74" i="33" s="1"/>
  <c r="DE74" i="33"/>
  <c r="EW74" i="33" s="1"/>
  <c r="NJ74" i="33"/>
  <c r="AY74" i="33"/>
  <c r="BU74" i="33" s="1"/>
  <c r="AA75" i="33"/>
  <c r="IM75" i="33"/>
  <c r="BB74" i="33"/>
  <c r="BX74" i="33" s="1"/>
  <c r="IQ74" i="33"/>
  <c r="AE74" i="33"/>
  <c r="KU169" i="32"/>
  <c r="KL169" i="32"/>
  <c r="JW169" i="32"/>
  <c r="KF169" i="32"/>
  <c r="LP169" i="32"/>
  <c r="LY169" i="32"/>
  <c r="AA72" i="32"/>
  <c r="S72" i="32"/>
  <c r="T72" i="32" s="1"/>
  <c r="LA169" i="32"/>
  <c r="LJ169" i="32"/>
  <c r="LX168" i="32"/>
  <c r="KT168" i="32"/>
  <c r="KE168" i="32"/>
  <c r="LI168" i="32"/>
  <c r="JN170" i="32"/>
  <c r="JD170" i="32" s="1"/>
  <c r="JO169" i="32"/>
  <c r="JI169" i="32"/>
  <c r="JJ169" i="32" s="1"/>
  <c r="AK74" i="33" l="1"/>
  <c r="BG74" i="33" s="1"/>
  <c r="CC74" i="33" s="1"/>
  <c r="ER74" i="33"/>
  <c r="IJ74" i="33"/>
  <c r="X74" i="33"/>
  <c r="AT74" i="33" s="1"/>
  <c r="BP74" i="33" s="1"/>
  <c r="CL74" i="33" s="1"/>
  <c r="DH74" i="33" s="1"/>
  <c r="EZ74" i="33" s="1"/>
  <c r="MD76" i="33"/>
  <c r="NK75" i="33"/>
  <c r="LZ75" i="33"/>
  <c r="QF74" i="33"/>
  <c r="PJ74" i="33" s="1"/>
  <c r="IK74" i="33"/>
  <c r="Y74" i="33"/>
  <c r="AU74" i="33" s="1"/>
  <c r="BQ74" i="33" s="1"/>
  <c r="CM74" i="33" s="1"/>
  <c r="QJ75" i="33"/>
  <c r="PN75" i="33" s="1"/>
  <c r="IW74" i="33"/>
  <c r="MM74" i="33"/>
  <c r="NA74" i="33"/>
  <c r="GT74" i="33"/>
  <c r="LV75" i="33" s="1"/>
  <c r="MY74" i="33"/>
  <c r="MT74" i="33"/>
  <c r="NE75" i="33"/>
  <c r="QU74" i="33"/>
  <c r="HJ75" i="33"/>
  <c r="LL74" i="33"/>
  <c r="PV75" i="33"/>
  <c r="OZ75" i="33" s="1"/>
  <c r="MR74" i="33"/>
  <c r="HA74" i="33"/>
  <c r="HW74" i="33" s="1"/>
  <c r="HG75" i="33"/>
  <c r="IC75" i="33" s="1"/>
  <c r="HC74" i="33"/>
  <c r="QK74" i="33" s="1"/>
  <c r="PO74" i="33" s="1"/>
  <c r="GO74" i="33"/>
  <c r="LQ75" i="33" s="1"/>
  <c r="GV74" i="33"/>
  <c r="HR74" i="33" s="1"/>
  <c r="CX75" i="33"/>
  <c r="CT74" i="33"/>
  <c r="CQ74" i="33"/>
  <c r="AW75" i="33"/>
  <c r="BS75" i="33" s="1"/>
  <c r="V74" i="33"/>
  <c r="IH74" i="33"/>
  <c r="BA74" i="33"/>
  <c r="BW74" i="33" s="1"/>
  <c r="U72" i="32"/>
  <c r="V72" i="32" s="1"/>
  <c r="W72" i="32" s="1"/>
  <c r="JX169" i="32"/>
  <c r="JY169" i="32" s="1"/>
  <c r="KD169" i="32"/>
  <c r="KC170" i="32"/>
  <c r="JS170" i="32" s="1"/>
  <c r="JK169" i="32"/>
  <c r="JL170" i="32"/>
  <c r="JE170" i="32" s="1"/>
  <c r="JF170" i="32" s="1"/>
  <c r="JG170" i="32" s="1"/>
  <c r="JM169" i="32"/>
  <c r="LB169" i="32"/>
  <c r="LC169" i="32" s="1"/>
  <c r="LH169" i="32"/>
  <c r="LG170" i="32"/>
  <c r="KW170" i="32" s="1"/>
  <c r="KS169" i="32"/>
  <c r="KM169" i="32"/>
  <c r="KN169" i="32" s="1"/>
  <c r="KR170" i="32"/>
  <c r="KH170" i="32" s="1"/>
  <c r="LV170" i="32"/>
  <c r="LL170" i="32" s="1"/>
  <c r="LQ169" i="32"/>
  <c r="LR169" i="32" s="1"/>
  <c r="LW169" i="32"/>
  <c r="JF74" i="33" l="1"/>
  <c r="EO74" i="33"/>
  <c r="II75" i="33"/>
  <c r="EN75" i="33"/>
  <c r="DZ75" i="33"/>
  <c r="EJ74" i="33"/>
  <c r="W75" i="33"/>
  <c r="AS75" i="33" s="1"/>
  <c r="BO75" i="33" s="1"/>
  <c r="LD74" i="33"/>
  <c r="GB74" i="33" s="1"/>
  <c r="ON74" i="33" s="1"/>
  <c r="LH75" i="33"/>
  <c r="HP74" i="33"/>
  <c r="QB74" i="33"/>
  <c r="PF74" i="33" s="1"/>
  <c r="MP74" i="33"/>
  <c r="GJ74" i="33"/>
  <c r="OV74" i="33" s="1"/>
  <c r="KP74" i="33"/>
  <c r="KT75" i="33"/>
  <c r="JR75" i="33"/>
  <c r="JK74" i="33"/>
  <c r="JN74" i="33"/>
  <c r="JG74" i="33"/>
  <c r="MC75" i="33"/>
  <c r="QI74" i="33"/>
  <c r="PM74" i="33" s="1"/>
  <c r="GR74" i="33"/>
  <c r="PZ74" i="33" s="1"/>
  <c r="PD74" i="33" s="1"/>
  <c r="MI76" i="33"/>
  <c r="QO75" i="33"/>
  <c r="PS75" i="33" s="1"/>
  <c r="HY74" i="33"/>
  <c r="ME75" i="33"/>
  <c r="PW74" i="33"/>
  <c r="PA74" i="33" s="1"/>
  <c r="HK74" i="33"/>
  <c r="QD74" i="33"/>
  <c r="PH74" i="33" s="1"/>
  <c r="LX75" i="33"/>
  <c r="DT75" i="33"/>
  <c r="FL75" i="33" s="1"/>
  <c r="DM74" i="33"/>
  <c r="FE74" i="33" s="1"/>
  <c r="DP74" i="33"/>
  <c r="FH74" i="33" s="1"/>
  <c r="DI74" i="33"/>
  <c r="FA74" i="33" s="1"/>
  <c r="CS74" i="33"/>
  <c r="CO75" i="33"/>
  <c r="CY74" i="33"/>
  <c r="AR74" i="33"/>
  <c r="BN74" i="33" s="1"/>
  <c r="AB72" i="32"/>
  <c r="JH170" i="32"/>
  <c r="JQ170" i="32"/>
  <c r="LS169" i="32"/>
  <c r="LT170" i="32"/>
  <c r="LM170" i="32" s="1"/>
  <c r="LN170" i="32" s="1"/>
  <c r="LO170" i="32" s="1"/>
  <c r="LU169" i="32"/>
  <c r="LD169" i="32"/>
  <c r="LE170" i="32"/>
  <c r="KX170" i="32" s="1"/>
  <c r="KY170" i="32" s="1"/>
  <c r="KZ170" i="32" s="1"/>
  <c r="LF169" i="32"/>
  <c r="JP169" i="32"/>
  <c r="LI74" i="33"/>
  <c r="KP170" i="32"/>
  <c r="KI170" i="32" s="1"/>
  <c r="KJ170" i="32" s="1"/>
  <c r="KK170" i="32" s="1"/>
  <c r="KO169" i="32"/>
  <c r="KQ169" i="32"/>
  <c r="JZ169" i="32"/>
  <c r="KA170" i="32"/>
  <c r="JT170" i="32" s="1"/>
  <c r="JU170" i="32" s="1"/>
  <c r="JV170" i="32" s="1"/>
  <c r="KB169" i="32"/>
  <c r="AH72" i="32"/>
  <c r="AK72" i="32"/>
  <c r="X72" i="32"/>
  <c r="EA74" i="33" l="1"/>
  <c r="EF74" i="33"/>
  <c r="ED74" i="33"/>
  <c r="ES75" i="33"/>
  <c r="EH74" i="33"/>
  <c r="EM74" i="33"/>
  <c r="KH74" i="33"/>
  <c r="KZ74" i="33"/>
  <c r="KD74" i="33" s="1"/>
  <c r="GF75" i="33"/>
  <c r="KL75" i="33"/>
  <c r="NB75" i="33"/>
  <c r="MQ74" i="33"/>
  <c r="MX74" i="33"/>
  <c r="MU74" i="33"/>
  <c r="NZ75" i="33"/>
  <c r="RJ74" i="33"/>
  <c r="RB74" i="33"/>
  <c r="FR75" i="33"/>
  <c r="OD75" i="33" s="1"/>
  <c r="JX75" i="33"/>
  <c r="GG74" i="33"/>
  <c r="KM74" i="33"/>
  <c r="LT75" i="33"/>
  <c r="JM74" i="33"/>
  <c r="JS74" i="33"/>
  <c r="JI75" i="33"/>
  <c r="KU74" i="33"/>
  <c r="HN74" i="33"/>
  <c r="LG74" i="33"/>
  <c r="LM75" i="33"/>
  <c r="GS74" i="33"/>
  <c r="LU75" i="33" s="1"/>
  <c r="GZ74" i="33"/>
  <c r="QH74" i="33" s="1"/>
  <c r="PL74" i="33" s="1"/>
  <c r="LB74" i="33"/>
  <c r="GW74" i="33"/>
  <c r="LY75" i="33" s="1"/>
  <c r="DU74" i="33"/>
  <c r="FM74" i="33" s="1"/>
  <c r="HD75" i="33"/>
  <c r="QL75" i="33" s="1"/>
  <c r="PP75" i="33" s="1"/>
  <c r="DK75" i="33"/>
  <c r="FC75" i="33" s="1"/>
  <c r="DO74" i="33"/>
  <c r="FG74" i="33" s="1"/>
  <c r="CK75" i="33"/>
  <c r="CJ74" i="33"/>
  <c r="NR75" i="33"/>
  <c r="KL170" i="32"/>
  <c r="KU170" i="32"/>
  <c r="KF170" i="32"/>
  <c r="JW170" i="32"/>
  <c r="LJ170" i="32"/>
  <c r="LA170" i="32"/>
  <c r="KE169" i="32"/>
  <c r="LI169" i="32"/>
  <c r="JI170" i="32"/>
  <c r="JJ170" i="32" s="1"/>
  <c r="JO170" i="32"/>
  <c r="JN171" i="32"/>
  <c r="JD171" i="32" s="1"/>
  <c r="KT169" i="32"/>
  <c r="AF72" i="32"/>
  <c r="Y72" i="32"/>
  <c r="KX74" i="33"/>
  <c r="LY170" i="32"/>
  <c r="LP170" i="32"/>
  <c r="LX169" i="32"/>
  <c r="EP75" i="33" l="1"/>
  <c r="EL74" i="33"/>
  <c r="IX75" i="33"/>
  <c r="RF75" i="33"/>
  <c r="OR75" i="33"/>
  <c r="RG74" i="33"/>
  <c r="OS74" i="33"/>
  <c r="FX74" i="33"/>
  <c r="NV76" i="33"/>
  <c r="MS75" i="33"/>
  <c r="NC74" i="33"/>
  <c r="MW74" i="33"/>
  <c r="AL75" i="33"/>
  <c r="BH75" i="33" s="1"/>
  <c r="CD75" i="33" s="1"/>
  <c r="CZ75" i="33" s="1"/>
  <c r="QR75" i="33"/>
  <c r="NH76" i="33"/>
  <c r="FS74" i="33"/>
  <c r="OE74" i="33" s="1"/>
  <c r="JY74" i="33"/>
  <c r="GK75" i="33"/>
  <c r="KQ75" i="33"/>
  <c r="FV74" i="33"/>
  <c r="KB74" i="33"/>
  <c r="FZ74" i="33"/>
  <c r="OL74" i="33" s="1"/>
  <c r="KF74" i="33"/>
  <c r="GE74" i="33"/>
  <c r="OQ74" i="33" s="1"/>
  <c r="KK74" i="33"/>
  <c r="QA74" i="33"/>
  <c r="PE74" i="33" s="1"/>
  <c r="JD74" i="33"/>
  <c r="JE75" i="33"/>
  <c r="HO74" i="33"/>
  <c r="QE74" i="33"/>
  <c r="PI74" i="33" s="1"/>
  <c r="HV74" i="33"/>
  <c r="MB75" i="33"/>
  <c r="HE74" i="33"/>
  <c r="MG75" i="33" s="1"/>
  <c r="MF76" i="33"/>
  <c r="GY74" i="33"/>
  <c r="HU74" i="33" s="1"/>
  <c r="HZ75" i="33"/>
  <c r="HS74" i="33"/>
  <c r="GU75" i="33"/>
  <c r="HQ75" i="33" s="1"/>
  <c r="DG75" i="33"/>
  <c r="EY75" i="33" s="1"/>
  <c r="DF74" i="33"/>
  <c r="EX74" i="33" s="1"/>
  <c r="NW75" i="33"/>
  <c r="LF74" i="33"/>
  <c r="AD75" i="33"/>
  <c r="IP75" i="33"/>
  <c r="AE73" i="32"/>
  <c r="Z72" i="32"/>
  <c r="AC72" i="32" s="1"/>
  <c r="AJ72" i="32"/>
  <c r="KD170" i="32"/>
  <c r="JX170" i="32"/>
  <c r="JY170" i="32" s="1"/>
  <c r="KC171" i="32"/>
  <c r="JS171" i="32" s="1"/>
  <c r="JK170" i="32"/>
  <c r="JL171" i="32"/>
  <c r="JE171" i="32" s="1"/>
  <c r="JF171" i="32" s="1"/>
  <c r="JG171" i="32" s="1"/>
  <c r="JM170" i="32"/>
  <c r="LQ170" i="32"/>
  <c r="LR170" i="32" s="1"/>
  <c r="LW170" i="32"/>
  <c r="LV171" i="32"/>
  <c r="LL171" i="32" s="1"/>
  <c r="LJ75" i="33"/>
  <c r="LG171" i="32"/>
  <c r="KW171" i="32" s="1"/>
  <c r="LH170" i="32"/>
  <c r="LB170" i="32"/>
  <c r="LC170" i="32" s="1"/>
  <c r="KR171" i="32"/>
  <c r="KH171" i="32" s="1"/>
  <c r="KS170" i="32"/>
  <c r="KM170" i="32"/>
  <c r="KN170" i="32" s="1"/>
  <c r="EI74" i="33" l="1"/>
  <c r="EE74" i="33"/>
  <c r="AH76" i="33"/>
  <c r="BD76" i="33" s="1"/>
  <c r="BZ76" i="33" s="1"/>
  <c r="RK75" i="33"/>
  <c r="OW75" i="33"/>
  <c r="QV74" i="33"/>
  <c r="OH74" i="33"/>
  <c r="QX74" i="33"/>
  <c r="OJ74" i="33"/>
  <c r="NN75" i="33"/>
  <c r="IT76" i="33"/>
  <c r="NI75" i="33"/>
  <c r="NP75" i="33"/>
  <c r="OA76" i="33"/>
  <c r="MO75" i="33"/>
  <c r="MN74" i="33"/>
  <c r="NU75" i="33"/>
  <c r="RE74" i="33"/>
  <c r="IF76" i="33"/>
  <c r="T76" i="33"/>
  <c r="AP76" i="33" s="1"/>
  <c r="BL76" i="33" s="1"/>
  <c r="CH76" i="33" s="1"/>
  <c r="QS74" i="33"/>
  <c r="GD74" i="33"/>
  <c r="OP74" i="33" s="1"/>
  <c r="KJ74" i="33"/>
  <c r="QZ74" i="33"/>
  <c r="GH75" i="33"/>
  <c r="OT75" i="33" s="1"/>
  <c r="KN75" i="33"/>
  <c r="KY74" i="33"/>
  <c r="JT75" i="33"/>
  <c r="LC74" i="33"/>
  <c r="GQ75" i="33"/>
  <c r="PY75" i="33" s="1"/>
  <c r="PC75" i="33" s="1"/>
  <c r="QM74" i="33"/>
  <c r="PQ74" i="33" s="1"/>
  <c r="IA74" i="33"/>
  <c r="QC75" i="33"/>
  <c r="PG75" i="33" s="1"/>
  <c r="MA75" i="33"/>
  <c r="QG74" i="33"/>
  <c r="PK74" i="33" s="1"/>
  <c r="LW76" i="33"/>
  <c r="GP74" i="33"/>
  <c r="LR75" i="33" s="1"/>
  <c r="DV75" i="33"/>
  <c r="FN75" i="33" s="1"/>
  <c r="AZ75" i="33"/>
  <c r="BV75" i="33" s="1"/>
  <c r="NL75" i="33"/>
  <c r="AI75" i="33"/>
  <c r="IU75" i="33"/>
  <c r="LD170" i="32"/>
  <c r="LE171" i="32"/>
  <c r="KX171" i="32" s="1"/>
  <c r="KY171" i="32" s="1"/>
  <c r="KZ171" i="32" s="1"/>
  <c r="LF170" i="32"/>
  <c r="JP170" i="32"/>
  <c r="KO170" i="32"/>
  <c r="KP171" i="32"/>
  <c r="KI171" i="32" s="1"/>
  <c r="KJ171" i="32" s="1"/>
  <c r="KK171" i="32" s="1"/>
  <c r="KQ170" i="32"/>
  <c r="JH171" i="32"/>
  <c r="JQ171" i="32"/>
  <c r="AI72" i="32"/>
  <c r="LT171" i="32"/>
  <c r="LM171" i="32" s="1"/>
  <c r="LN171" i="32" s="1"/>
  <c r="LO171" i="32" s="1"/>
  <c r="LS170" i="32"/>
  <c r="LU170" i="32"/>
  <c r="JZ170" i="32"/>
  <c r="KA171" i="32"/>
  <c r="JT171" i="32" s="1"/>
  <c r="JU171" i="32" s="1"/>
  <c r="JV171" i="32" s="1"/>
  <c r="KB170" i="32"/>
  <c r="EK74" i="33" l="1"/>
  <c r="EQ74" i="33"/>
  <c r="EC75" i="33"/>
  <c r="AM76" i="33"/>
  <c r="BI76" i="33" s="1"/>
  <c r="CE76" i="33" s="1"/>
  <c r="Z75" i="33"/>
  <c r="AV75" i="33" s="1"/>
  <c r="BR75" i="33" s="1"/>
  <c r="EG75" i="33"/>
  <c r="IS75" i="33"/>
  <c r="AB75" i="33"/>
  <c r="AX75" i="33" s="1"/>
  <c r="BT75" i="33" s="1"/>
  <c r="IL75" i="33"/>
  <c r="IN75" i="33"/>
  <c r="NT75" i="33"/>
  <c r="IY76" i="33"/>
  <c r="IG75" i="33"/>
  <c r="U75" i="33"/>
  <c r="RH75" i="33"/>
  <c r="AG75" i="33"/>
  <c r="BC75" i="33" s="1"/>
  <c r="BY75" i="33" s="1"/>
  <c r="CU75" i="33" s="1"/>
  <c r="ND75" i="33"/>
  <c r="RD74" i="33"/>
  <c r="FW74" i="33"/>
  <c r="KC74" i="33"/>
  <c r="GA74" i="33"/>
  <c r="OM74" i="33" s="1"/>
  <c r="KG74" i="33"/>
  <c r="JB76" i="33"/>
  <c r="LS76" i="33"/>
  <c r="HM75" i="33"/>
  <c r="HF75" i="33"/>
  <c r="MH76" i="33" s="1"/>
  <c r="LK74" i="33"/>
  <c r="LA75" i="33"/>
  <c r="LE74" i="33"/>
  <c r="PX74" i="33"/>
  <c r="PB74" i="33" s="1"/>
  <c r="HL74" i="33"/>
  <c r="DD76" i="33"/>
  <c r="EV76" i="33" s="1"/>
  <c r="CV76" i="33"/>
  <c r="CR75" i="33"/>
  <c r="X75" i="33"/>
  <c r="IJ75" i="33"/>
  <c r="BE75" i="33"/>
  <c r="CA75" i="33" s="1"/>
  <c r="NX76" i="33"/>
  <c r="LP171" i="32"/>
  <c r="LY171" i="32"/>
  <c r="JW171" i="32"/>
  <c r="KF171" i="32"/>
  <c r="KW75" i="33"/>
  <c r="LI170" i="32"/>
  <c r="KE170" i="32"/>
  <c r="LJ171" i="32"/>
  <c r="LA171" i="32"/>
  <c r="KU171" i="32"/>
  <c r="KL171" i="32"/>
  <c r="JI171" i="32"/>
  <c r="JJ171" i="32" s="1"/>
  <c r="JN172" i="32"/>
  <c r="JD172" i="32" s="1"/>
  <c r="JO171" i="32"/>
  <c r="LX170" i="32"/>
  <c r="AG73" i="32"/>
  <c r="AD72" i="32"/>
  <c r="KT170" i="32"/>
  <c r="EB74" i="33" l="1"/>
  <c r="AF75" i="33"/>
  <c r="BB75" i="33" s="1"/>
  <c r="BX75" i="33" s="1"/>
  <c r="QW74" i="33"/>
  <c r="OI74" i="33"/>
  <c r="IR75" i="33"/>
  <c r="AQ75" i="33"/>
  <c r="BM75" i="33" s="1"/>
  <c r="CI75" i="33" s="1"/>
  <c r="ML76" i="33"/>
  <c r="KI74" i="33"/>
  <c r="NQ75" i="33"/>
  <c r="NM75" i="33"/>
  <c r="FU75" i="33"/>
  <c r="OG75" i="33" s="1"/>
  <c r="KA75" i="33"/>
  <c r="GI74" i="33"/>
  <c r="KO74" i="33"/>
  <c r="RA74" i="33"/>
  <c r="FY75" i="33"/>
  <c r="KE75" i="33"/>
  <c r="QN75" i="33"/>
  <c r="PR75" i="33" s="1"/>
  <c r="JL75" i="33"/>
  <c r="JP76" i="33"/>
  <c r="JO75" i="33"/>
  <c r="IB75" i="33"/>
  <c r="GC74" i="33"/>
  <c r="KV74" i="33"/>
  <c r="GN76" i="33"/>
  <c r="HJ76" i="33" s="1"/>
  <c r="DN75" i="33"/>
  <c r="FF75" i="33" s="1"/>
  <c r="DR76" i="33"/>
  <c r="FJ76" i="33" s="1"/>
  <c r="DQ75" i="33"/>
  <c r="FI75" i="33" s="1"/>
  <c r="CP75" i="33"/>
  <c r="DA76" i="33"/>
  <c r="CW75" i="33"/>
  <c r="CN75" i="33"/>
  <c r="AT75" i="33"/>
  <c r="BP75" i="33" s="1"/>
  <c r="IV76" i="33"/>
  <c r="AJ76" i="33"/>
  <c r="KC172" i="32"/>
  <c r="JS172" i="32" s="1"/>
  <c r="KD171" i="32"/>
  <c r="JX171" i="32"/>
  <c r="JY171" i="32" s="1"/>
  <c r="KS171" i="32"/>
  <c r="KR172" i="32"/>
  <c r="KH172" i="32" s="1"/>
  <c r="KM171" i="32"/>
  <c r="KN171" i="32" s="1"/>
  <c r="S73" i="32"/>
  <c r="T73" i="32" s="1"/>
  <c r="U73" i="32" s="1"/>
  <c r="V73" i="32" s="1"/>
  <c r="AA73" i="32"/>
  <c r="JK171" i="32"/>
  <c r="JL172" i="32"/>
  <c r="JE172" i="32" s="1"/>
  <c r="JF172" i="32" s="1"/>
  <c r="JG172" i="32" s="1"/>
  <c r="JM171" i="32"/>
  <c r="LB171" i="32"/>
  <c r="LC171" i="32" s="1"/>
  <c r="LG172" i="32"/>
  <c r="KW172" i="32" s="1"/>
  <c r="LH171" i="32"/>
  <c r="LV172" i="32"/>
  <c r="LL172" i="32" s="1"/>
  <c r="LW171" i="32"/>
  <c r="LQ171" i="32"/>
  <c r="LR171" i="32" s="1"/>
  <c r="AC75" i="33" l="1"/>
  <c r="AY75" i="33" s="1"/>
  <c r="BU75" i="33" s="1"/>
  <c r="CQ75" i="33" s="1"/>
  <c r="ER75" i="33"/>
  <c r="RI74" i="33"/>
  <c r="OU74" i="33"/>
  <c r="QY75" i="33"/>
  <c r="OK75" i="33"/>
  <c r="RC74" i="33"/>
  <c r="OO74" i="33"/>
  <c r="JC75" i="33"/>
  <c r="DE75" i="33"/>
  <c r="EW75" i="33" s="1"/>
  <c r="MV75" i="33"/>
  <c r="IO75" i="33"/>
  <c r="MY75" i="33"/>
  <c r="JZ74" i="33"/>
  <c r="MZ76" i="33"/>
  <c r="NY75" i="33"/>
  <c r="QU75" i="33"/>
  <c r="NO76" i="33"/>
  <c r="LL75" i="33"/>
  <c r="Y75" i="33"/>
  <c r="AU75" i="33" s="1"/>
  <c r="BQ75" i="33" s="1"/>
  <c r="CM75" i="33" s="1"/>
  <c r="IK75" i="33"/>
  <c r="JU76" i="33"/>
  <c r="JJ75" i="33"/>
  <c r="JH75" i="33"/>
  <c r="JQ75" i="33"/>
  <c r="NS75" i="33"/>
  <c r="HB76" i="33"/>
  <c r="HX76" i="33" s="1"/>
  <c r="HA75" i="33"/>
  <c r="QI75" i="33" s="1"/>
  <c r="PM75" i="33" s="1"/>
  <c r="FT74" i="33"/>
  <c r="OF74" i="33" s="1"/>
  <c r="LP77" i="33"/>
  <c r="PV76" i="33"/>
  <c r="OZ76" i="33" s="1"/>
  <c r="GX75" i="33"/>
  <c r="LZ76" i="33" s="1"/>
  <c r="DJ75" i="33"/>
  <c r="FB75" i="33" s="1"/>
  <c r="DS75" i="33"/>
  <c r="FK75" i="33" s="1"/>
  <c r="DW76" i="33"/>
  <c r="FO76" i="33" s="1"/>
  <c r="DL75" i="33"/>
  <c r="FD75" i="33" s="1"/>
  <c r="CL75" i="33"/>
  <c r="CT75" i="33"/>
  <c r="NK76" i="33"/>
  <c r="NJ75" i="33"/>
  <c r="BF76" i="33"/>
  <c r="CB76" i="33" s="1"/>
  <c r="JH172" i="32"/>
  <c r="JQ172" i="32"/>
  <c r="W73" i="32"/>
  <c r="AB73" i="32"/>
  <c r="JP171" i="32"/>
  <c r="KO171" i="32"/>
  <c r="KP172" i="32"/>
  <c r="KI172" i="32" s="1"/>
  <c r="KJ172" i="32" s="1"/>
  <c r="KK172" i="32" s="1"/>
  <c r="KQ171" i="32"/>
  <c r="JZ171" i="32"/>
  <c r="KA172" i="32"/>
  <c r="JT172" i="32" s="1"/>
  <c r="JU172" i="32" s="1"/>
  <c r="JV172" i="32" s="1"/>
  <c r="KB171" i="32"/>
  <c r="LD171" i="32"/>
  <c r="LE172" i="32"/>
  <c r="KX172" i="32" s="1"/>
  <c r="KY172" i="32" s="1"/>
  <c r="KZ172" i="32" s="1"/>
  <c r="LF171" i="32"/>
  <c r="LT172" i="32"/>
  <c r="LM172" i="32" s="1"/>
  <c r="LN172" i="32" s="1"/>
  <c r="LO172" i="32" s="1"/>
  <c r="LS171" i="32"/>
  <c r="LU171" i="32"/>
  <c r="EM75" i="33" l="1"/>
  <c r="AK75" i="33"/>
  <c r="BG75" i="33" s="1"/>
  <c r="CC75" i="33" s="1"/>
  <c r="CY75" i="33" s="1"/>
  <c r="DZ76" i="33"/>
  <c r="IQ75" i="33"/>
  <c r="IM76" i="33"/>
  <c r="GO75" i="33"/>
  <c r="LQ76" i="33" s="1"/>
  <c r="MM75" i="33"/>
  <c r="MT75" i="33"/>
  <c r="KP75" i="33"/>
  <c r="NE76" i="33"/>
  <c r="NA75" i="33"/>
  <c r="GT75" i="33"/>
  <c r="HP75" i="33" s="1"/>
  <c r="IW75" i="33"/>
  <c r="AA76" i="33"/>
  <c r="AW76" i="33" s="1"/>
  <c r="BS76" i="33" s="1"/>
  <c r="GJ75" i="33"/>
  <c r="OV75" i="33" s="1"/>
  <c r="QJ76" i="33"/>
  <c r="PN76" i="33" s="1"/>
  <c r="MR75" i="33"/>
  <c r="JK75" i="33"/>
  <c r="JF75" i="33"/>
  <c r="JG75" i="33"/>
  <c r="JN75" i="33"/>
  <c r="MD77" i="33"/>
  <c r="AE75" i="33"/>
  <c r="BA75" i="33" s="1"/>
  <c r="BW75" i="33" s="1"/>
  <c r="HW75" i="33"/>
  <c r="HG76" i="33"/>
  <c r="IC76" i="33" s="1"/>
  <c r="MC76" i="33"/>
  <c r="HC75" i="33"/>
  <c r="QK75" i="33" s="1"/>
  <c r="PO75" i="33" s="1"/>
  <c r="QF75" i="33"/>
  <c r="PJ75" i="33" s="1"/>
  <c r="HT75" i="33"/>
  <c r="QT74" i="33"/>
  <c r="KT76" i="33"/>
  <c r="DM75" i="33"/>
  <c r="FE75" i="33" s="1"/>
  <c r="DH75" i="33"/>
  <c r="EZ75" i="33" s="1"/>
  <c r="GV75" i="33"/>
  <c r="LX76" i="33" s="1"/>
  <c r="DI75" i="33"/>
  <c r="FA75" i="33" s="1"/>
  <c r="DP75" i="33"/>
  <c r="FH75" i="33" s="1"/>
  <c r="CX76" i="33"/>
  <c r="V75" i="33"/>
  <c r="IH75" i="33"/>
  <c r="II76" i="33"/>
  <c r="W76" i="33"/>
  <c r="AS76" i="33" s="1"/>
  <c r="BO76" i="33" s="1"/>
  <c r="LY172" i="32"/>
  <c r="LP172" i="32"/>
  <c r="LJ172" i="32"/>
  <c r="LA172" i="32"/>
  <c r="LX171" i="32"/>
  <c r="KU172" i="32"/>
  <c r="KL172" i="32"/>
  <c r="AH73" i="32"/>
  <c r="AK73" i="32"/>
  <c r="X73" i="32"/>
  <c r="JW172" i="32"/>
  <c r="KF172" i="32"/>
  <c r="KE171" i="32"/>
  <c r="KT171" i="32"/>
  <c r="LI171" i="32"/>
  <c r="LG75" i="33"/>
  <c r="JI172" i="32"/>
  <c r="JJ172" i="32" s="1"/>
  <c r="JN173" i="32"/>
  <c r="JD173" i="32" s="1"/>
  <c r="JO172" i="32"/>
  <c r="EJ75" i="33" l="1"/>
  <c r="EN76" i="33"/>
  <c r="EO75" i="33"/>
  <c r="HK75" i="33"/>
  <c r="PW75" i="33"/>
  <c r="PA75" i="33" s="1"/>
  <c r="LV76" i="33"/>
  <c r="QB75" i="33"/>
  <c r="PF75" i="33" s="1"/>
  <c r="MQ75" i="33"/>
  <c r="MX75" i="33"/>
  <c r="MP75" i="33"/>
  <c r="MU75" i="33"/>
  <c r="NZ76" i="33"/>
  <c r="RJ75" i="33"/>
  <c r="GE75" i="33"/>
  <c r="OQ75" i="33" s="1"/>
  <c r="KK75" i="33"/>
  <c r="FR76" i="33"/>
  <c r="OD76" i="33" s="1"/>
  <c r="JX76" i="33"/>
  <c r="LH76" i="33"/>
  <c r="JR76" i="33"/>
  <c r="JS75" i="33"/>
  <c r="GS75" i="33"/>
  <c r="LU76" i="33" s="1"/>
  <c r="ME76" i="33"/>
  <c r="QO76" i="33"/>
  <c r="PS76" i="33" s="1"/>
  <c r="MI77" i="33"/>
  <c r="HY75" i="33"/>
  <c r="LD75" i="33"/>
  <c r="HR75" i="33"/>
  <c r="QD75" i="33"/>
  <c r="PH75" i="33" s="1"/>
  <c r="GW75" i="33"/>
  <c r="HS75" i="33" s="1"/>
  <c r="GZ75" i="33"/>
  <c r="MB76" i="33" s="1"/>
  <c r="GR75" i="33"/>
  <c r="LT76" i="33" s="1"/>
  <c r="DT76" i="33"/>
  <c r="FL76" i="33" s="1"/>
  <c r="DU75" i="33"/>
  <c r="FM75" i="33" s="1"/>
  <c r="CO76" i="33"/>
  <c r="CK76" i="33"/>
  <c r="CS75" i="33"/>
  <c r="AR75" i="33"/>
  <c r="BN75" i="33" s="1"/>
  <c r="JK172" i="32"/>
  <c r="JL173" i="32"/>
  <c r="JE173" i="32" s="1"/>
  <c r="JF173" i="32" s="1"/>
  <c r="JG173" i="32" s="1"/>
  <c r="JM172" i="32"/>
  <c r="LG173" i="32"/>
  <c r="KW173" i="32" s="1"/>
  <c r="LB172" i="32"/>
  <c r="LC172" i="32" s="1"/>
  <c r="LH172" i="32"/>
  <c r="JX172" i="32"/>
  <c r="JY172" i="32" s="1"/>
  <c r="KD172" i="32"/>
  <c r="KC173" i="32"/>
  <c r="JS173" i="32" s="1"/>
  <c r="KS172" i="32"/>
  <c r="KM172" i="32"/>
  <c r="KN172" i="32" s="1"/>
  <c r="KR173" i="32"/>
  <c r="KH173" i="32" s="1"/>
  <c r="AF73" i="32"/>
  <c r="Y73" i="32"/>
  <c r="LI75" i="33"/>
  <c r="LV173" i="32"/>
  <c r="LL173" i="32" s="1"/>
  <c r="LW172" i="32"/>
  <c r="LQ172" i="32"/>
  <c r="LR172" i="32" s="1"/>
  <c r="ES76" i="33" l="1"/>
  <c r="EF75" i="33"/>
  <c r="EA75" i="33"/>
  <c r="EH75" i="33"/>
  <c r="LM76" i="33"/>
  <c r="KQ76" i="33" s="1"/>
  <c r="RE75" i="33"/>
  <c r="KU75" i="33"/>
  <c r="KZ75" i="33"/>
  <c r="FX75" i="33" s="1"/>
  <c r="OJ75" i="33" s="1"/>
  <c r="NC75" i="33"/>
  <c r="NB76" i="33"/>
  <c r="IX76" i="33"/>
  <c r="AL76" i="33"/>
  <c r="BH76" i="33" s="1"/>
  <c r="CD76" i="33" s="1"/>
  <c r="CZ76" i="33" s="1"/>
  <c r="QR76" i="33"/>
  <c r="NH77" i="33"/>
  <c r="GB75" i="33"/>
  <c r="KH75" i="33"/>
  <c r="GG75" i="33"/>
  <c r="KM75" i="33"/>
  <c r="GF76" i="33"/>
  <c r="KL76" i="33"/>
  <c r="HO75" i="33"/>
  <c r="QA75" i="33"/>
  <c r="PE75" i="33" s="1"/>
  <c r="JI76" i="33"/>
  <c r="JM75" i="33"/>
  <c r="JE76" i="33"/>
  <c r="HD76" i="33"/>
  <c r="HZ76" i="33" s="1"/>
  <c r="PZ75" i="33"/>
  <c r="PD75" i="33" s="1"/>
  <c r="HV75" i="33"/>
  <c r="HE75" i="33"/>
  <c r="MG76" i="33" s="1"/>
  <c r="QE75" i="33"/>
  <c r="PI75" i="33" s="1"/>
  <c r="LY76" i="33"/>
  <c r="LB75" i="33"/>
  <c r="QH75" i="33"/>
  <c r="PL75" i="33" s="1"/>
  <c r="HN75" i="33"/>
  <c r="DO75" i="33"/>
  <c r="FG75" i="33" s="1"/>
  <c r="DG76" i="33"/>
  <c r="EY76" i="33" s="1"/>
  <c r="DK76" i="33"/>
  <c r="FC76" i="33" s="1"/>
  <c r="CJ75" i="33"/>
  <c r="NU76" i="33"/>
  <c r="LD172" i="32"/>
  <c r="LE173" i="32"/>
  <c r="KX173" i="32" s="1"/>
  <c r="KY173" i="32" s="1"/>
  <c r="KZ173" i="32" s="1"/>
  <c r="LF172" i="32"/>
  <c r="LS172" i="32"/>
  <c r="LT173" i="32"/>
  <c r="LM173" i="32" s="1"/>
  <c r="LN173" i="32" s="1"/>
  <c r="LO173" i="32" s="1"/>
  <c r="LU172" i="32"/>
  <c r="JP172" i="32"/>
  <c r="KO172" i="32"/>
  <c r="KP173" i="32"/>
  <c r="KI173" i="32" s="1"/>
  <c r="KJ173" i="32" s="1"/>
  <c r="KK173" i="32" s="1"/>
  <c r="KQ172" i="32"/>
  <c r="JZ172" i="32"/>
  <c r="KA173" i="32"/>
  <c r="JT173" i="32" s="1"/>
  <c r="JU173" i="32" s="1"/>
  <c r="JV173" i="32" s="1"/>
  <c r="KB172" i="32"/>
  <c r="JH173" i="32"/>
  <c r="JQ173" i="32"/>
  <c r="AE74" i="32"/>
  <c r="Z73" i="32"/>
  <c r="AC73" i="32" s="1"/>
  <c r="AJ73" i="32"/>
  <c r="EI75" i="33" l="1"/>
  <c r="EE75" i="33"/>
  <c r="EL75" i="33"/>
  <c r="ED75" i="33"/>
  <c r="GK76" i="33"/>
  <c r="OA77" i="33" s="1"/>
  <c r="IY77" i="33" s="1"/>
  <c r="NV77" i="33"/>
  <c r="OR76" i="33"/>
  <c r="RB75" i="33"/>
  <c r="ON75" i="33"/>
  <c r="RG75" i="33"/>
  <c r="OS75" i="33"/>
  <c r="FS75" i="33"/>
  <c r="JY75" i="33"/>
  <c r="KD75" i="33"/>
  <c r="MW75" i="33"/>
  <c r="MS76" i="33"/>
  <c r="MO76" i="33"/>
  <c r="KF75" i="33"/>
  <c r="NR76" i="33"/>
  <c r="QX75" i="33"/>
  <c r="T77" i="33"/>
  <c r="AP77" i="33" s="1"/>
  <c r="BL77" i="33" s="1"/>
  <c r="CH77" i="33" s="1"/>
  <c r="IF77" i="33"/>
  <c r="RF76" i="33"/>
  <c r="KY75" i="33"/>
  <c r="MF77" i="33"/>
  <c r="JT76" i="33"/>
  <c r="JD75" i="33"/>
  <c r="QL76" i="33"/>
  <c r="PP76" i="33" s="1"/>
  <c r="IA75" i="33"/>
  <c r="QM75" i="33"/>
  <c r="PQ75" i="33" s="1"/>
  <c r="KX75" i="33"/>
  <c r="LC75" i="33"/>
  <c r="FZ75" i="33"/>
  <c r="LF75" i="33"/>
  <c r="GU76" i="33"/>
  <c r="LW77" i="33" s="1"/>
  <c r="GY75" i="33"/>
  <c r="MA76" i="33" s="1"/>
  <c r="GQ76" i="33"/>
  <c r="LS77" i="33" s="1"/>
  <c r="DF75" i="33"/>
  <c r="EX75" i="33" s="1"/>
  <c r="DV76" i="33"/>
  <c r="FN76" i="33" s="1"/>
  <c r="NN76" i="33"/>
  <c r="IS76" i="33"/>
  <c r="AG76" i="33"/>
  <c r="NW76" i="33"/>
  <c r="JW173" i="32"/>
  <c r="KF173" i="32"/>
  <c r="KL173" i="32"/>
  <c r="KU173" i="32"/>
  <c r="KT172" i="32"/>
  <c r="LX172" i="32"/>
  <c r="LI172" i="32"/>
  <c r="KE172" i="32"/>
  <c r="AI73" i="32"/>
  <c r="JN174" i="32"/>
  <c r="JD174" i="32" s="1"/>
  <c r="JI173" i="32"/>
  <c r="JJ173" i="32" s="1"/>
  <c r="JO173" i="32"/>
  <c r="LP173" i="32"/>
  <c r="LY173" i="32"/>
  <c r="LA173" i="32"/>
  <c r="LJ173" i="32"/>
  <c r="AM77" i="33" l="1"/>
  <c r="BI77" i="33" s="1"/>
  <c r="CE77" i="33" s="1"/>
  <c r="EQ75" i="33"/>
  <c r="EP76" i="33"/>
  <c r="AH77" i="33"/>
  <c r="BD77" i="33" s="1"/>
  <c r="BZ77" i="33" s="1"/>
  <c r="CV77" i="33" s="1"/>
  <c r="IP76" i="33"/>
  <c r="OW76" i="33"/>
  <c r="RK76" i="33"/>
  <c r="IT77" i="33"/>
  <c r="NP76" i="33"/>
  <c r="IN76" i="33" s="1"/>
  <c r="OL75" i="33"/>
  <c r="NI76" i="33"/>
  <c r="OE75" i="33"/>
  <c r="QS75" i="33"/>
  <c r="ND76" i="33"/>
  <c r="MN75" i="33"/>
  <c r="KJ75" i="33"/>
  <c r="AD76" i="33"/>
  <c r="AZ76" i="33" s="1"/>
  <c r="GA75" i="33"/>
  <c r="OM75" i="33" s="1"/>
  <c r="KG75" i="33"/>
  <c r="FW75" i="33"/>
  <c r="KC75" i="33"/>
  <c r="FV75" i="33"/>
  <c r="KB75" i="33"/>
  <c r="JB77" i="33"/>
  <c r="LJ76" i="33"/>
  <c r="LK75" i="33"/>
  <c r="GP75" i="33"/>
  <c r="PX75" i="33" s="1"/>
  <c r="PB75" i="33" s="1"/>
  <c r="HQ76" i="33"/>
  <c r="QZ75" i="33"/>
  <c r="GD75" i="33"/>
  <c r="OP75" i="33" s="1"/>
  <c r="PY76" i="33"/>
  <c r="PC76" i="33" s="1"/>
  <c r="QC76" i="33"/>
  <c r="PG76" i="33" s="1"/>
  <c r="HU75" i="33"/>
  <c r="QG75" i="33"/>
  <c r="PK75" i="33" s="1"/>
  <c r="HM76" i="33"/>
  <c r="DD77" i="33"/>
  <c r="EV77" i="33" s="1"/>
  <c r="HF76" i="33"/>
  <c r="IB76" i="33" s="1"/>
  <c r="BC76" i="33"/>
  <c r="BY76" i="33" s="1"/>
  <c r="Z76" i="33"/>
  <c r="IL76" i="33"/>
  <c r="IU76" i="33"/>
  <c r="AI76" i="33"/>
  <c r="LG174" i="32"/>
  <c r="KW174" i="32" s="1"/>
  <c r="LH173" i="32"/>
  <c r="LB173" i="32"/>
  <c r="LC173" i="32" s="1"/>
  <c r="LV174" i="32"/>
  <c r="LL174" i="32" s="1"/>
  <c r="LQ173" i="32"/>
  <c r="LR173" i="32" s="1"/>
  <c r="LW173" i="32"/>
  <c r="AD73" i="32"/>
  <c r="AG74" i="32"/>
  <c r="JX173" i="32"/>
  <c r="JY173" i="32" s="1"/>
  <c r="KD173" i="32"/>
  <c r="KC174" i="32"/>
  <c r="JS174" i="32" s="1"/>
  <c r="JL174" i="32"/>
  <c r="JE174" i="32" s="1"/>
  <c r="JF174" i="32" s="1"/>
  <c r="JG174" i="32" s="1"/>
  <c r="JK173" i="32"/>
  <c r="JM173" i="32"/>
  <c r="KR174" i="32"/>
  <c r="KH174" i="32" s="1"/>
  <c r="KS173" i="32"/>
  <c r="KM173" i="32"/>
  <c r="KN173" i="32" s="1"/>
  <c r="EG76" i="33" l="1"/>
  <c r="EC76" i="33"/>
  <c r="EB75" i="33"/>
  <c r="IG76" i="33"/>
  <c r="AB76" i="33"/>
  <c r="AX76" i="33" s="1"/>
  <c r="BT76" i="33" s="1"/>
  <c r="EK75" i="33"/>
  <c r="QV75" i="33"/>
  <c r="OH75" i="33"/>
  <c r="NM76" i="33"/>
  <c r="OI75" i="33"/>
  <c r="U76" i="33"/>
  <c r="AQ76" i="33" s="1"/>
  <c r="BM76" i="33" s="1"/>
  <c r="CI76" i="33" s="1"/>
  <c r="DE76" i="33" s="1"/>
  <c r="EW76" i="33" s="1"/>
  <c r="LA76" i="33"/>
  <c r="KE76" i="33" s="1"/>
  <c r="NL76" i="33"/>
  <c r="ML77" i="33"/>
  <c r="BV76" i="33"/>
  <c r="CR76" i="33" s="1"/>
  <c r="JL76" i="33" s="1"/>
  <c r="RA75" i="33"/>
  <c r="NQ76" i="33"/>
  <c r="GI75" i="33"/>
  <c r="KO75" i="33"/>
  <c r="QW75" i="33"/>
  <c r="GH76" i="33"/>
  <c r="OT76" i="33" s="1"/>
  <c r="KN76" i="33"/>
  <c r="JP77" i="33"/>
  <c r="NT76" i="33"/>
  <c r="HL75" i="33"/>
  <c r="LR76" i="33"/>
  <c r="KW76" i="33"/>
  <c r="RD75" i="33"/>
  <c r="MH77" i="33"/>
  <c r="LE75" i="33"/>
  <c r="QN76" i="33"/>
  <c r="PR76" i="33" s="1"/>
  <c r="GN77" i="33"/>
  <c r="LP78" i="33" s="1"/>
  <c r="DR77" i="33"/>
  <c r="FJ77" i="33" s="1"/>
  <c r="DA77" i="33"/>
  <c r="CU76" i="33"/>
  <c r="BE76" i="33"/>
  <c r="CA76" i="33" s="1"/>
  <c r="AV76" i="33"/>
  <c r="BR76" i="33" s="1"/>
  <c r="JQ174" i="32"/>
  <c r="JH174" i="32"/>
  <c r="KV75" i="33"/>
  <c r="LT174" i="32"/>
  <c r="LM174" i="32" s="1"/>
  <c r="LN174" i="32" s="1"/>
  <c r="LO174" i="32" s="1"/>
  <c r="LS173" i="32"/>
  <c r="LU173" i="32"/>
  <c r="KO173" i="32"/>
  <c r="KP174" i="32"/>
  <c r="KI174" i="32" s="1"/>
  <c r="KJ174" i="32" s="1"/>
  <c r="KK174" i="32" s="1"/>
  <c r="KQ173" i="32"/>
  <c r="JZ173" i="32"/>
  <c r="KA174" i="32"/>
  <c r="JT174" i="32" s="1"/>
  <c r="JU174" i="32" s="1"/>
  <c r="JV174" i="32" s="1"/>
  <c r="KB173" i="32"/>
  <c r="JP173" i="32"/>
  <c r="LD173" i="32"/>
  <c r="LE174" i="32"/>
  <c r="KX174" i="32" s="1"/>
  <c r="KY174" i="32" s="1"/>
  <c r="KZ174" i="32" s="1"/>
  <c r="LF173" i="32"/>
  <c r="S74" i="32"/>
  <c r="T74" i="32" s="1"/>
  <c r="AA74" i="32"/>
  <c r="X76" i="33" l="1"/>
  <c r="AT76" i="33" s="1"/>
  <c r="BP76" i="33" s="1"/>
  <c r="IK76" i="33"/>
  <c r="IR76" i="33"/>
  <c r="ER76" i="33"/>
  <c r="JC76" i="33"/>
  <c r="Y76" i="33"/>
  <c r="AU76" i="33" s="1"/>
  <c r="BQ76" i="33" s="1"/>
  <c r="RI75" i="33"/>
  <c r="OU75" i="33"/>
  <c r="FY76" i="33"/>
  <c r="IJ76" i="33"/>
  <c r="MZ77" i="33"/>
  <c r="KI75" i="33"/>
  <c r="MM76" i="33"/>
  <c r="DN76" i="33"/>
  <c r="FF76" i="33" s="1"/>
  <c r="NX77" i="33"/>
  <c r="NY76" i="33"/>
  <c r="RH76" i="33"/>
  <c r="AC76" i="33"/>
  <c r="AY76" i="33" s="1"/>
  <c r="BU76" i="33" s="1"/>
  <c r="CQ76" i="33" s="1"/>
  <c r="IO76" i="33"/>
  <c r="FU76" i="33"/>
  <c r="KA76" i="33"/>
  <c r="FT75" i="33"/>
  <c r="OF75" i="33" s="1"/>
  <c r="JZ75" i="33"/>
  <c r="JO76" i="33"/>
  <c r="AF76" i="33"/>
  <c r="BB76" i="33" s="1"/>
  <c r="BX76" i="33" s="1"/>
  <c r="CT76" i="33" s="1"/>
  <c r="DW77" i="33"/>
  <c r="FO77" i="33" s="1"/>
  <c r="JU77" i="33"/>
  <c r="GC75" i="33"/>
  <c r="OO75" i="33" s="1"/>
  <c r="HJ77" i="33"/>
  <c r="LL76" i="33"/>
  <c r="PV77" i="33"/>
  <c r="OZ77" i="33" s="1"/>
  <c r="GO76" i="33"/>
  <c r="HK76" i="33" s="1"/>
  <c r="HB77" i="33"/>
  <c r="MD78" i="33" s="1"/>
  <c r="DQ76" i="33"/>
  <c r="FI76" i="33" s="1"/>
  <c r="CP76" i="33"/>
  <c r="CW76" i="33"/>
  <c r="CN76" i="33"/>
  <c r="NK77" i="33"/>
  <c r="LA174" i="32"/>
  <c r="LJ174" i="32"/>
  <c r="JW174" i="32"/>
  <c r="KF174" i="32"/>
  <c r="LY174" i="32"/>
  <c r="LP174" i="32"/>
  <c r="KE173" i="32"/>
  <c r="KT173" i="32"/>
  <c r="LI173" i="32"/>
  <c r="U74" i="32"/>
  <c r="V74" i="32" s="1"/>
  <c r="JO174" i="32"/>
  <c r="JN175" i="32"/>
  <c r="JD175" i="32" s="1"/>
  <c r="JI174" i="32"/>
  <c r="JJ174" i="32" s="1"/>
  <c r="KU174" i="32"/>
  <c r="KL174" i="32"/>
  <c r="LX173" i="32"/>
  <c r="AJ77" i="33" l="1"/>
  <c r="BF77" i="33" s="1"/>
  <c r="CB77" i="33" s="1"/>
  <c r="DZ77" i="33"/>
  <c r="IW76" i="33"/>
  <c r="NO77" i="33"/>
  <c r="OK76" i="33"/>
  <c r="QU76" i="33"/>
  <c r="OG76" i="33"/>
  <c r="QY76" i="33"/>
  <c r="GX76" i="33"/>
  <c r="HT76" i="33" s="1"/>
  <c r="AK76" i="33"/>
  <c r="BG76" i="33" s="1"/>
  <c r="CC76" i="33" s="1"/>
  <c r="QT75" i="33"/>
  <c r="MY76" i="33"/>
  <c r="KP76" i="33"/>
  <c r="NE77" i="33"/>
  <c r="MV76" i="33"/>
  <c r="IV77" i="33"/>
  <c r="JN76" i="33"/>
  <c r="JJ76" i="33"/>
  <c r="JQ76" i="33"/>
  <c r="JK76" i="33"/>
  <c r="JH76" i="33"/>
  <c r="HG77" i="33"/>
  <c r="IC77" i="33" s="1"/>
  <c r="RC75" i="33"/>
  <c r="NS76" i="33"/>
  <c r="GJ76" i="33"/>
  <c r="KT77" i="33"/>
  <c r="PW76" i="33"/>
  <c r="PA76" i="33" s="1"/>
  <c r="HA76" i="33"/>
  <c r="HW76" i="33" s="1"/>
  <c r="LQ77" i="33"/>
  <c r="DM76" i="33"/>
  <c r="FE76" i="33" s="1"/>
  <c r="DS76" i="33"/>
  <c r="FK76" i="33" s="1"/>
  <c r="DL76" i="33"/>
  <c r="FD76" i="33" s="1"/>
  <c r="DJ76" i="33"/>
  <c r="FB76" i="33" s="1"/>
  <c r="DP76" i="33"/>
  <c r="FH76" i="33" s="1"/>
  <c r="QJ77" i="33"/>
  <c r="PN77" i="33" s="1"/>
  <c r="HX77" i="33"/>
  <c r="CM76" i="33"/>
  <c r="CL76" i="33"/>
  <c r="II77" i="33"/>
  <c r="W77" i="33"/>
  <c r="NJ76" i="33"/>
  <c r="W74" i="32"/>
  <c r="AB74" i="32"/>
  <c r="KM174" i="32"/>
  <c r="KN174" i="32" s="1"/>
  <c r="KR175" i="32"/>
  <c r="KH175" i="32" s="1"/>
  <c r="KS174" i="32"/>
  <c r="JX174" i="32"/>
  <c r="JY174" i="32" s="1"/>
  <c r="KD174" i="32"/>
  <c r="KC175" i="32"/>
  <c r="JS175" i="32" s="1"/>
  <c r="LG175" i="32"/>
  <c r="KW175" i="32" s="1"/>
  <c r="LB174" i="32"/>
  <c r="LC174" i="32" s="1"/>
  <c r="LH174" i="32"/>
  <c r="JK174" i="32"/>
  <c r="JL175" i="32"/>
  <c r="JE175" i="32" s="1"/>
  <c r="JF175" i="32" s="1"/>
  <c r="JG175" i="32" s="1"/>
  <c r="JM174" i="32"/>
  <c r="LQ174" i="32"/>
  <c r="LR174" i="32" s="1"/>
  <c r="LV175" i="32"/>
  <c r="LL175" i="32" s="1"/>
  <c r="LW174" i="32"/>
  <c r="AA77" i="33" l="1"/>
  <c r="AW77" i="33" s="1"/>
  <c r="BS77" i="33" s="1"/>
  <c r="CO77" i="33" s="1"/>
  <c r="EN77" i="33"/>
  <c r="EA76" i="33"/>
  <c r="NZ77" i="33"/>
  <c r="OV76" i="33"/>
  <c r="IM77" i="33"/>
  <c r="QF76" i="33"/>
  <c r="PJ76" i="33" s="1"/>
  <c r="MI78" i="33"/>
  <c r="LZ77" i="33"/>
  <c r="NA76" i="33"/>
  <c r="MX76" i="33"/>
  <c r="GW76" i="33"/>
  <c r="LY77" i="33" s="1"/>
  <c r="GT76" i="33"/>
  <c r="HP76" i="33" s="1"/>
  <c r="MT76" i="33"/>
  <c r="QO77" i="33"/>
  <c r="PS77" i="33" s="1"/>
  <c r="FR77" i="33"/>
  <c r="OD77" i="33" s="1"/>
  <c r="JX77" i="33"/>
  <c r="MU76" i="33"/>
  <c r="MR76" i="33"/>
  <c r="JF76" i="33"/>
  <c r="HC76" i="33"/>
  <c r="QK76" i="33" s="1"/>
  <c r="PO76" i="33" s="1"/>
  <c r="AE76" i="33"/>
  <c r="BA76" i="33" s="1"/>
  <c r="BW76" i="33" s="1"/>
  <c r="CS76" i="33" s="1"/>
  <c r="IQ76" i="33"/>
  <c r="DI76" i="33"/>
  <c r="FA76" i="33" s="1"/>
  <c r="JG76" i="33"/>
  <c r="RJ76" i="33"/>
  <c r="KU76" i="33"/>
  <c r="GV76" i="33"/>
  <c r="QD76" i="33" s="1"/>
  <c r="PH76" i="33" s="1"/>
  <c r="MC77" i="33"/>
  <c r="QI76" i="33"/>
  <c r="PM76" i="33" s="1"/>
  <c r="GZ76" i="33"/>
  <c r="HV76" i="33" s="1"/>
  <c r="LH77" i="33"/>
  <c r="DH76" i="33"/>
  <c r="EZ76" i="33" s="1"/>
  <c r="CX77" i="33"/>
  <c r="CY76" i="33"/>
  <c r="AS77" i="33"/>
  <c r="BO77" i="33" s="1"/>
  <c r="IH76" i="33"/>
  <c r="V76" i="33"/>
  <c r="JH175" i="32"/>
  <c r="JQ175" i="32"/>
  <c r="KO174" i="32"/>
  <c r="KP175" i="32"/>
  <c r="KI175" i="32" s="1"/>
  <c r="KJ175" i="32" s="1"/>
  <c r="KK175" i="32" s="1"/>
  <c r="KQ174" i="32"/>
  <c r="JP174" i="32"/>
  <c r="LD174" i="32"/>
  <c r="LE175" i="32"/>
  <c r="KX175" i="32" s="1"/>
  <c r="KY175" i="32" s="1"/>
  <c r="KZ175" i="32" s="1"/>
  <c r="LF174" i="32"/>
  <c r="JZ174" i="32"/>
  <c r="KA175" i="32"/>
  <c r="JT175" i="32" s="1"/>
  <c r="JU175" i="32" s="1"/>
  <c r="JV175" i="32" s="1"/>
  <c r="KB174" i="32"/>
  <c r="LS174" i="32"/>
  <c r="LT175" i="32"/>
  <c r="LM175" i="32" s="1"/>
  <c r="LN175" i="32" s="1"/>
  <c r="LO175" i="32" s="1"/>
  <c r="LU174" i="32"/>
  <c r="AK74" i="32"/>
  <c r="AH74" i="32"/>
  <c r="X74" i="32"/>
  <c r="ES77" i="33" l="1"/>
  <c r="EJ76" i="33"/>
  <c r="EM76" i="33"/>
  <c r="EO76" i="33"/>
  <c r="EH76" i="33"/>
  <c r="AL77" i="33"/>
  <c r="BH77" i="33" s="1"/>
  <c r="HS76" i="33"/>
  <c r="IX77" i="33"/>
  <c r="LD76" i="33"/>
  <c r="GB76" i="33" s="1"/>
  <c r="LV77" i="33"/>
  <c r="QB76" i="33"/>
  <c r="PF76" i="33" s="1"/>
  <c r="QE76" i="33"/>
  <c r="PI76" i="33" s="1"/>
  <c r="MP76" i="33"/>
  <c r="MQ76" i="33"/>
  <c r="JY76" i="33"/>
  <c r="KL77" i="33"/>
  <c r="LM77" i="33"/>
  <c r="QR77" i="33"/>
  <c r="NH78" i="33"/>
  <c r="GR76" i="33"/>
  <c r="LT77" i="33" s="1"/>
  <c r="JS76" i="33"/>
  <c r="JI77" i="33"/>
  <c r="JM76" i="33"/>
  <c r="HY76" i="33"/>
  <c r="ME77" i="33"/>
  <c r="GS76" i="33"/>
  <c r="LU77" i="33" s="1"/>
  <c r="HR76" i="33"/>
  <c r="DO76" i="33"/>
  <c r="FG76" i="33" s="1"/>
  <c r="QH76" i="33"/>
  <c r="PL76" i="33" s="1"/>
  <c r="DT77" i="33"/>
  <c r="FL77" i="33" s="1"/>
  <c r="JR77" i="33"/>
  <c r="FS76" i="33"/>
  <c r="LX77" i="33"/>
  <c r="GF77" i="33"/>
  <c r="MB77" i="33"/>
  <c r="LG76" i="33"/>
  <c r="DU76" i="33"/>
  <c r="FM76" i="33" s="1"/>
  <c r="DK77" i="33"/>
  <c r="FC77" i="33" s="1"/>
  <c r="CK77" i="33"/>
  <c r="LB76" i="33"/>
  <c r="AR76" i="33"/>
  <c r="BN76" i="33" s="1"/>
  <c r="LY175" i="32"/>
  <c r="LP175" i="32"/>
  <c r="KL175" i="32"/>
  <c r="KU175" i="32"/>
  <c r="LI174" i="32"/>
  <c r="AF74" i="32"/>
  <c r="Y74" i="32"/>
  <c r="LJ175" i="32"/>
  <c r="LA175" i="32"/>
  <c r="KE174" i="32"/>
  <c r="KT174" i="32"/>
  <c r="LI76" i="33"/>
  <c r="JW175" i="32"/>
  <c r="KF175" i="32"/>
  <c r="LX174" i="32"/>
  <c r="JI175" i="32"/>
  <c r="JJ175" i="32" s="1"/>
  <c r="JO175" i="32"/>
  <c r="JN176" i="32"/>
  <c r="JD176" i="32" s="1"/>
  <c r="CD77" i="33" l="1"/>
  <c r="CZ77" i="33" s="1"/>
  <c r="EL76" i="33"/>
  <c r="EI76" i="33"/>
  <c r="EF76" i="33"/>
  <c r="NI77" i="33"/>
  <c r="OE76" i="33"/>
  <c r="RF77" i="33"/>
  <c r="OR77" i="33"/>
  <c r="RB76" i="33"/>
  <c r="ON76" i="33"/>
  <c r="KH76" i="33"/>
  <c r="KZ76" i="33"/>
  <c r="KD76" i="33" s="1"/>
  <c r="LC76" i="33"/>
  <c r="GA76" i="33" s="1"/>
  <c r="OM76" i="33" s="1"/>
  <c r="NC76" i="33"/>
  <c r="KK76" i="33"/>
  <c r="MW76" i="33"/>
  <c r="GK77" i="33"/>
  <c r="OW77" i="33" s="1"/>
  <c r="MS77" i="33"/>
  <c r="NB77" i="33"/>
  <c r="KQ77" i="33"/>
  <c r="NR77" i="33"/>
  <c r="PZ76" i="33"/>
  <c r="PD76" i="33" s="1"/>
  <c r="HN76" i="33"/>
  <c r="IF78" i="33"/>
  <c r="T78" i="33"/>
  <c r="AP78" i="33" s="1"/>
  <c r="BL78" i="33" s="1"/>
  <c r="CH78" i="33" s="1"/>
  <c r="GG76" i="33"/>
  <c r="KM76" i="33"/>
  <c r="FZ76" i="33"/>
  <c r="KF76" i="33"/>
  <c r="JE77" i="33"/>
  <c r="QA76" i="33"/>
  <c r="PE76" i="33" s="1"/>
  <c r="HO76" i="33"/>
  <c r="NV78" i="33"/>
  <c r="LF76" i="33"/>
  <c r="HD77" i="33"/>
  <c r="MF78" i="33" s="1"/>
  <c r="GY76" i="33"/>
  <c r="MA77" i="33" s="1"/>
  <c r="GE76" i="33"/>
  <c r="OQ76" i="33" s="1"/>
  <c r="QS76" i="33"/>
  <c r="GU77" i="33"/>
  <c r="HQ77" i="33" s="1"/>
  <c r="HE76" i="33"/>
  <c r="QM76" i="33" s="1"/>
  <c r="PQ76" i="33" s="1"/>
  <c r="DG77" i="33"/>
  <c r="EY77" i="33" s="1"/>
  <c r="CJ76" i="33"/>
  <c r="JK175" i="32"/>
  <c r="JL176" i="32"/>
  <c r="JE176" i="32" s="1"/>
  <c r="JF176" i="32" s="1"/>
  <c r="JG176" i="32" s="1"/>
  <c r="JM175" i="32"/>
  <c r="AE75" i="32"/>
  <c r="Z74" i="32"/>
  <c r="AC74" i="32" s="1"/>
  <c r="AJ74" i="32"/>
  <c r="JX175" i="32"/>
  <c r="JY175" i="32" s="1"/>
  <c r="KD175" i="32"/>
  <c r="KC176" i="32"/>
  <c r="JS176" i="32" s="1"/>
  <c r="LG176" i="32"/>
  <c r="KW176" i="32" s="1"/>
  <c r="LH175" i="32"/>
  <c r="LB175" i="32"/>
  <c r="LC175" i="32" s="1"/>
  <c r="KM175" i="32"/>
  <c r="KN175" i="32" s="1"/>
  <c r="KS175" i="32"/>
  <c r="KR176" i="32"/>
  <c r="KH176" i="32" s="1"/>
  <c r="LW175" i="32"/>
  <c r="LQ175" i="32"/>
  <c r="LR175" i="32" s="1"/>
  <c r="LV176" i="32"/>
  <c r="LL176" i="32" s="1"/>
  <c r="AD77" i="33" l="1"/>
  <c r="AZ77" i="33" s="1"/>
  <c r="BV77" i="33" s="1"/>
  <c r="CR77" i="33" s="1"/>
  <c r="EQ76" i="33"/>
  <c r="IG77" i="33"/>
  <c r="EE76" i="33"/>
  <c r="IT78" i="33"/>
  <c r="ED76" i="33"/>
  <c r="U77" i="33"/>
  <c r="AQ77" i="33" s="1"/>
  <c r="BM77" i="33" s="1"/>
  <c r="QZ76" i="33"/>
  <c r="OL76" i="33"/>
  <c r="RG76" i="33"/>
  <c r="OS76" i="33"/>
  <c r="FX76" i="33"/>
  <c r="OJ76" i="33" s="1"/>
  <c r="OA78" i="33"/>
  <c r="KG76" i="33"/>
  <c r="RK77" i="33"/>
  <c r="MO77" i="33"/>
  <c r="KX76" i="33"/>
  <c r="IP77" i="33"/>
  <c r="RA76" i="33"/>
  <c r="NP77" i="33"/>
  <c r="KY76" i="33"/>
  <c r="GD76" i="33"/>
  <c r="KJ76" i="33"/>
  <c r="JT77" i="33"/>
  <c r="JB78" i="33"/>
  <c r="JD76" i="33"/>
  <c r="AH78" i="33"/>
  <c r="BD78" i="33" s="1"/>
  <c r="BZ78" i="33" s="1"/>
  <c r="GQ77" i="33"/>
  <c r="PY77" i="33" s="1"/>
  <c r="PC77" i="33" s="1"/>
  <c r="QG76" i="33"/>
  <c r="PK76" i="33" s="1"/>
  <c r="HU76" i="33"/>
  <c r="QL77" i="33"/>
  <c r="PP77" i="33" s="1"/>
  <c r="HZ77" i="33"/>
  <c r="NU77" i="33"/>
  <c r="IA76" i="33"/>
  <c r="QC77" i="33"/>
  <c r="PG77" i="33" s="1"/>
  <c r="RE76" i="33"/>
  <c r="LK76" i="33"/>
  <c r="LW78" i="33"/>
  <c r="MG77" i="33"/>
  <c r="DF76" i="33"/>
  <c r="EX76" i="33" s="1"/>
  <c r="DV77" i="33"/>
  <c r="FN77" i="33" s="1"/>
  <c r="DD78" i="33"/>
  <c r="EV78" i="33" s="1"/>
  <c r="NW77" i="33"/>
  <c r="NQ77" i="33"/>
  <c r="KO175" i="32"/>
  <c r="KP176" i="32"/>
  <c r="KI176" i="32" s="1"/>
  <c r="KJ176" i="32" s="1"/>
  <c r="KK176" i="32" s="1"/>
  <c r="KQ175" i="32"/>
  <c r="JP175" i="32"/>
  <c r="LS175" i="32"/>
  <c r="LT176" i="32"/>
  <c r="LM176" i="32" s="1"/>
  <c r="LN176" i="32" s="1"/>
  <c r="LO176" i="32" s="1"/>
  <c r="LU175" i="32"/>
  <c r="JZ175" i="32"/>
  <c r="KA176" i="32"/>
  <c r="JT176" i="32" s="1"/>
  <c r="JU176" i="32" s="1"/>
  <c r="JV176" i="32" s="1"/>
  <c r="KB175" i="32"/>
  <c r="LD175" i="32"/>
  <c r="LE176" i="32"/>
  <c r="KX176" i="32" s="1"/>
  <c r="KY176" i="32" s="1"/>
  <c r="KZ176" i="32" s="1"/>
  <c r="LF175" i="32"/>
  <c r="JH176" i="32"/>
  <c r="JQ176" i="32"/>
  <c r="AI74" i="32"/>
  <c r="EK76" i="33" l="1"/>
  <c r="EC77" i="33"/>
  <c r="IN77" i="33"/>
  <c r="IY78" i="33"/>
  <c r="EG77" i="33"/>
  <c r="EP77" i="33"/>
  <c r="RD76" i="33"/>
  <c r="OP76" i="33"/>
  <c r="AM78" i="33"/>
  <c r="BI78" i="33" s="1"/>
  <c r="NN77" i="33"/>
  <c r="QX76" i="33"/>
  <c r="FV76" i="33"/>
  <c r="MN76" i="33"/>
  <c r="KB76" i="33"/>
  <c r="FW76" i="33"/>
  <c r="OI76" i="33" s="1"/>
  <c r="ML78" i="33"/>
  <c r="ND77" i="33"/>
  <c r="NT77" i="33"/>
  <c r="AB77" i="33"/>
  <c r="AX77" i="33" s="1"/>
  <c r="BT77" i="33" s="1"/>
  <c r="KC76" i="33"/>
  <c r="KO76" i="33"/>
  <c r="HM77" i="33"/>
  <c r="JL77" i="33"/>
  <c r="KW77" i="33"/>
  <c r="LS78" i="33"/>
  <c r="LE76" i="33"/>
  <c r="LJ77" i="33"/>
  <c r="IS77" i="33"/>
  <c r="AG77" i="33"/>
  <c r="BC77" i="33" s="1"/>
  <c r="BY77" i="33" s="1"/>
  <c r="CU77" i="33" s="1"/>
  <c r="LA77" i="33"/>
  <c r="GI76" i="33"/>
  <c r="GP76" i="33"/>
  <c r="HL76" i="33" s="1"/>
  <c r="GN78" i="33"/>
  <c r="HJ78" i="33" s="1"/>
  <c r="HF77" i="33"/>
  <c r="MH78" i="33" s="1"/>
  <c r="DN77" i="33"/>
  <c r="FF77" i="33" s="1"/>
  <c r="CI77" i="33"/>
  <c r="CV78" i="33"/>
  <c r="AI77" i="33"/>
  <c r="BE77" i="33" s="1"/>
  <c r="CA77" i="33" s="1"/>
  <c r="IU77" i="33"/>
  <c r="AC77" i="33"/>
  <c r="IO77" i="33"/>
  <c r="NL77" i="33"/>
  <c r="CE78" i="33"/>
  <c r="LA176" i="32"/>
  <c r="LJ176" i="32"/>
  <c r="LI175" i="32"/>
  <c r="LX175" i="32"/>
  <c r="JW176" i="32"/>
  <c r="KF176" i="32"/>
  <c r="JN177" i="32"/>
  <c r="JD177" i="32" s="1"/>
  <c r="JO176" i="32"/>
  <c r="JI176" i="32"/>
  <c r="JJ176" i="32" s="1"/>
  <c r="AD74" i="32"/>
  <c r="AG75" i="32"/>
  <c r="KT175" i="32"/>
  <c r="KE175" i="32"/>
  <c r="LP176" i="32"/>
  <c r="LY176" i="32"/>
  <c r="KL176" i="32"/>
  <c r="KU176" i="32"/>
  <c r="IR77" i="33" l="1"/>
  <c r="Z77" i="33"/>
  <c r="QV76" i="33"/>
  <c r="OH76" i="33"/>
  <c r="NY77" i="33"/>
  <c r="OU76" i="33"/>
  <c r="IL77" i="33"/>
  <c r="QW76" i="33"/>
  <c r="NM77" i="33"/>
  <c r="MV77" i="33"/>
  <c r="AF77" i="33"/>
  <c r="BB77" i="33" s="1"/>
  <c r="BX77" i="33" s="1"/>
  <c r="GH77" i="33"/>
  <c r="KN77" i="33"/>
  <c r="FU77" i="33"/>
  <c r="KA77" i="33"/>
  <c r="FY77" i="33"/>
  <c r="OK77" i="33" s="1"/>
  <c r="KE77" i="33"/>
  <c r="GC76" i="33"/>
  <c r="OO76" i="33" s="1"/>
  <c r="KI76" i="33"/>
  <c r="JC77" i="33"/>
  <c r="JP78" i="33"/>
  <c r="JO77" i="33"/>
  <c r="QN77" i="33"/>
  <c r="PR77" i="33" s="1"/>
  <c r="RI76" i="33"/>
  <c r="IB77" i="33"/>
  <c r="PX76" i="33"/>
  <c r="PB76" i="33" s="1"/>
  <c r="LR77" i="33"/>
  <c r="PV78" i="33"/>
  <c r="OZ78" i="33" s="1"/>
  <c r="LP79" i="33"/>
  <c r="GX77" i="33"/>
  <c r="LZ78" i="33" s="1"/>
  <c r="DQ77" i="33"/>
  <c r="FI77" i="33" s="1"/>
  <c r="DE77" i="33"/>
  <c r="EW77" i="33" s="1"/>
  <c r="DR78" i="33"/>
  <c r="FJ78" i="33" s="1"/>
  <c r="CW77" i="33"/>
  <c r="DA78" i="33"/>
  <c r="CP77" i="33"/>
  <c r="AK77" i="33"/>
  <c r="AV77" i="33"/>
  <c r="BR77" i="33" s="1"/>
  <c r="X77" i="33"/>
  <c r="IJ77" i="33"/>
  <c r="AY77" i="33"/>
  <c r="BU77" i="33" s="1"/>
  <c r="LV177" i="32"/>
  <c r="LL177" i="32" s="1"/>
  <c r="LQ176" i="32"/>
  <c r="LR176" i="32" s="1"/>
  <c r="LW176" i="32"/>
  <c r="LB176" i="32"/>
  <c r="LC176" i="32" s="1"/>
  <c r="LG177" i="32"/>
  <c r="KW177" i="32" s="1"/>
  <c r="LH176" i="32"/>
  <c r="KM176" i="32"/>
  <c r="KN176" i="32" s="1"/>
  <c r="KR177" i="32"/>
  <c r="KH177" i="32" s="1"/>
  <c r="KS176" i="32"/>
  <c r="AA75" i="32"/>
  <c r="S75" i="32"/>
  <c r="T75" i="32" s="1"/>
  <c r="JK176" i="32"/>
  <c r="JL177" i="32"/>
  <c r="JE177" i="32" s="1"/>
  <c r="JF177" i="32" s="1"/>
  <c r="JG177" i="32" s="1"/>
  <c r="JM176" i="32"/>
  <c r="JX176" i="32"/>
  <c r="JY176" i="32" s="1"/>
  <c r="KC177" i="32"/>
  <c r="JS177" i="32" s="1"/>
  <c r="KD176" i="32"/>
  <c r="IW77" i="33" l="1"/>
  <c r="DZ78" i="33"/>
  <c r="ER77" i="33"/>
  <c r="EB76" i="33"/>
  <c r="QU77" i="33"/>
  <c r="OG77" i="33"/>
  <c r="RH77" i="33"/>
  <c r="OT77" i="33"/>
  <c r="NK78" i="33"/>
  <c r="IK77" i="33"/>
  <c r="Y77" i="33"/>
  <c r="AU77" i="33" s="1"/>
  <c r="BQ77" i="33" s="1"/>
  <c r="CM77" i="33" s="1"/>
  <c r="MZ78" i="33"/>
  <c r="MM77" i="33"/>
  <c r="MY77" i="33"/>
  <c r="NO78" i="33"/>
  <c r="NX78" i="33"/>
  <c r="QY77" i="33"/>
  <c r="NS77" i="33"/>
  <c r="RC76" i="33"/>
  <c r="JJ77" i="33"/>
  <c r="JU78" i="33"/>
  <c r="JQ77" i="33"/>
  <c r="HB78" i="33"/>
  <c r="MD79" i="33" s="1"/>
  <c r="HA77" i="33"/>
  <c r="QI77" i="33" s="1"/>
  <c r="PM77" i="33" s="1"/>
  <c r="LL77" i="33"/>
  <c r="HT77" i="33"/>
  <c r="KT78" i="33"/>
  <c r="KV76" i="33"/>
  <c r="QF77" i="33"/>
  <c r="PJ77" i="33" s="1"/>
  <c r="GO77" i="33"/>
  <c r="PW77" i="33" s="1"/>
  <c r="PA77" i="33" s="1"/>
  <c r="DL77" i="33"/>
  <c r="FD77" i="33" s="1"/>
  <c r="DW78" i="33"/>
  <c r="FO78" i="33" s="1"/>
  <c r="DS77" i="33"/>
  <c r="FK77" i="33" s="1"/>
  <c r="CN77" i="33"/>
  <c r="CQ77" i="33"/>
  <c r="CT77" i="33"/>
  <c r="BG77" i="33"/>
  <c r="CC77" i="33" s="1"/>
  <c r="AT77" i="33"/>
  <c r="BP77" i="33" s="1"/>
  <c r="U75" i="32"/>
  <c r="V75" i="32" s="1"/>
  <c r="AB75" i="32" s="1"/>
  <c r="JQ177" i="32"/>
  <c r="JH177" i="32"/>
  <c r="KA177" i="32"/>
  <c r="JT177" i="32" s="1"/>
  <c r="JU177" i="32" s="1"/>
  <c r="JV177" i="32" s="1"/>
  <c r="JZ176" i="32"/>
  <c r="KB176" i="32"/>
  <c r="JP176" i="32"/>
  <c r="KP177" i="32"/>
  <c r="KI177" i="32" s="1"/>
  <c r="KJ177" i="32" s="1"/>
  <c r="KK177" i="32" s="1"/>
  <c r="KO176" i="32"/>
  <c r="KQ176" i="32"/>
  <c r="LS176" i="32"/>
  <c r="LT177" i="32"/>
  <c r="LM177" i="32" s="1"/>
  <c r="LN177" i="32" s="1"/>
  <c r="LO177" i="32" s="1"/>
  <c r="LU176" i="32"/>
  <c r="LD176" i="32"/>
  <c r="LE177" i="32"/>
  <c r="KX177" i="32" s="1"/>
  <c r="KY177" i="32" s="1"/>
  <c r="KZ177" i="32" s="1"/>
  <c r="LF176" i="32"/>
  <c r="EA77" i="33" l="1"/>
  <c r="EJ77" i="33"/>
  <c r="W78" i="33"/>
  <c r="AS78" i="33" s="1"/>
  <c r="BO78" i="33" s="1"/>
  <c r="AA78" i="33"/>
  <c r="AW78" i="33" s="1"/>
  <c r="BS78" i="33" s="1"/>
  <c r="EM77" i="33"/>
  <c r="AJ78" i="33"/>
  <c r="BF78" i="33" s="1"/>
  <c r="CB78" i="33" s="1"/>
  <c r="II78" i="33"/>
  <c r="NA77" i="33"/>
  <c r="NE78" i="33"/>
  <c r="MT77" i="33"/>
  <c r="IM78" i="33"/>
  <c r="IV78" i="33"/>
  <c r="AE77" i="33"/>
  <c r="BA77" i="33" s="1"/>
  <c r="BW77" i="33" s="1"/>
  <c r="CS77" i="33" s="1"/>
  <c r="IQ77" i="33"/>
  <c r="GJ77" i="33"/>
  <c r="OV77" i="33" s="1"/>
  <c r="KP77" i="33"/>
  <c r="FT76" i="33"/>
  <c r="OF76" i="33" s="1"/>
  <c r="JZ76" i="33"/>
  <c r="FR78" i="33"/>
  <c r="JX78" i="33"/>
  <c r="QJ78" i="33"/>
  <c r="PN78" i="33" s="1"/>
  <c r="HX78" i="33"/>
  <c r="JG77" i="33"/>
  <c r="JH77" i="33"/>
  <c r="JN77" i="33"/>
  <c r="HG78" i="33"/>
  <c r="MI79" i="33" s="1"/>
  <c r="MC78" i="33"/>
  <c r="HW77" i="33"/>
  <c r="LD77" i="33"/>
  <c r="LQ78" i="33"/>
  <c r="HK77" i="33"/>
  <c r="DM77" i="33"/>
  <c r="FE77" i="33" s="1"/>
  <c r="JK77" i="33"/>
  <c r="GV77" i="33"/>
  <c r="QD77" i="33" s="1"/>
  <c r="PH77" i="33" s="1"/>
  <c r="HC77" i="33"/>
  <c r="HY77" i="33" s="1"/>
  <c r="DI77" i="33"/>
  <c r="FA77" i="33" s="1"/>
  <c r="DP77" i="33"/>
  <c r="FH77" i="33" s="1"/>
  <c r="DJ77" i="33"/>
  <c r="FB77" i="33" s="1"/>
  <c r="CL77" i="33"/>
  <c r="CO78" i="33"/>
  <c r="CY77" i="33"/>
  <c r="W75" i="32"/>
  <c r="AK75" i="32" s="1"/>
  <c r="LJ177" i="32"/>
  <c r="LA177" i="32"/>
  <c r="LP177" i="32"/>
  <c r="LY177" i="32"/>
  <c r="LX176" i="32"/>
  <c r="KT176" i="32"/>
  <c r="KU177" i="32"/>
  <c r="KL177" i="32"/>
  <c r="JW177" i="32"/>
  <c r="KF177" i="32"/>
  <c r="LG77" i="33"/>
  <c r="KU77" i="33"/>
  <c r="KE176" i="32"/>
  <c r="LI176" i="32"/>
  <c r="JI177" i="32"/>
  <c r="JJ177" i="32" s="1"/>
  <c r="JN178" i="32"/>
  <c r="JD178" i="32" s="1"/>
  <c r="JO177" i="32"/>
  <c r="EN78" i="33" l="1"/>
  <c r="EH77" i="33"/>
  <c r="QR78" i="33"/>
  <c r="OD78" i="33"/>
  <c r="QT76" i="33"/>
  <c r="NJ77" i="33"/>
  <c r="NH79" i="33"/>
  <c r="MX77" i="33"/>
  <c r="MQ77" i="33"/>
  <c r="MU77" i="33"/>
  <c r="MR77" i="33"/>
  <c r="NZ78" i="33"/>
  <c r="RJ77" i="33"/>
  <c r="LH78" i="33"/>
  <c r="GB77" i="33"/>
  <c r="KH77" i="33"/>
  <c r="FS77" i="33"/>
  <c r="OE77" i="33" s="1"/>
  <c r="JY77" i="33"/>
  <c r="GE77" i="33"/>
  <c r="OQ77" i="33" s="1"/>
  <c r="KK77" i="33"/>
  <c r="IC78" i="33"/>
  <c r="LX78" i="33"/>
  <c r="HR77" i="33"/>
  <c r="JS77" i="33"/>
  <c r="JI78" i="33"/>
  <c r="JF77" i="33"/>
  <c r="JM77" i="33"/>
  <c r="QO78" i="33"/>
  <c r="PS78" i="33" s="1"/>
  <c r="GS77" i="33"/>
  <c r="LU78" i="33" s="1"/>
  <c r="GT77" i="33"/>
  <c r="HP77" i="33" s="1"/>
  <c r="GW77" i="33"/>
  <c r="LY78" i="33" s="1"/>
  <c r="QK77" i="33"/>
  <c r="PO77" i="33" s="1"/>
  <c r="ME78" i="33"/>
  <c r="GZ77" i="33"/>
  <c r="QH77" i="33" s="1"/>
  <c r="PL77" i="33" s="1"/>
  <c r="DK78" i="33"/>
  <c r="FC78" i="33" s="1"/>
  <c r="DH77" i="33"/>
  <c r="EZ77" i="33" s="1"/>
  <c r="DO77" i="33"/>
  <c r="FG77" i="33" s="1"/>
  <c r="DU77" i="33"/>
  <c r="FM77" i="33" s="1"/>
  <c r="CX78" i="33"/>
  <c r="CK78" i="33"/>
  <c r="LB77" i="33"/>
  <c r="AH75" i="32"/>
  <c r="X75" i="32"/>
  <c r="AF75" i="32" s="1"/>
  <c r="KD177" i="32"/>
  <c r="KC178" i="32"/>
  <c r="JS178" i="32" s="1"/>
  <c r="JX177" i="32"/>
  <c r="JY177" i="32" s="1"/>
  <c r="KM177" i="32"/>
  <c r="KN177" i="32" s="1"/>
  <c r="KS177" i="32"/>
  <c r="KR178" i="32"/>
  <c r="KH178" i="32" s="1"/>
  <c r="LG178" i="32"/>
  <c r="KW178" i="32" s="1"/>
  <c r="LB177" i="32"/>
  <c r="LC177" i="32" s="1"/>
  <c r="LH177" i="32"/>
  <c r="JL178" i="32"/>
  <c r="JE178" i="32" s="1"/>
  <c r="JF178" i="32" s="1"/>
  <c r="JG178" i="32" s="1"/>
  <c r="JK177" i="32"/>
  <c r="JM177" i="32"/>
  <c r="LQ177" i="32"/>
  <c r="LR177" i="32" s="1"/>
  <c r="LW177" i="32"/>
  <c r="LV178" i="32"/>
  <c r="LL178" i="32" s="1"/>
  <c r="EL77" i="33" l="1"/>
  <c r="EO77" i="33"/>
  <c r="ES78" i="33"/>
  <c r="AL78" i="33"/>
  <c r="BH78" i="33" s="1"/>
  <c r="CD78" i="33" s="1"/>
  <c r="CZ78" i="33" s="1"/>
  <c r="T79" i="33"/>
  <c r="AP79" i="33" s="1"/>
  <c r="BL79" i="33" s="1"/>
  <c r="RB77" i="33"/>
  <c r="ON77" i="33"/>
  <c r="IF79" i="33"/>
  <c r="IH77" i="33"/>
  <c r="V77" i="33"/>
  <c r="AR77" i="33" s="1"/>
  <c r="BN77" i="33" s="1"/>
  <c r="CJ77" i="33" s="1"/>
  <c r="RE77" i="33"/>
  <c r="NC77" i="33"/>
  <c r="MW77" i="33"/>
  <c r="KL78" i="33"/>
  <c r="MP77" i="33"/>
  <c r="MS78" i="33"/>
  <c r="IX78" i="33"/>
  <c r="GF78" i="33"/>
  <c r="OR78" i="33" s="1"/>
  <c r="NR78" i="33"/>
  <c r="GR77" i="33"/>
  <c r="HN77" i="33" s="1"/>
  <c r="FZ77" i="33"/>
  <c r="OL77" i="33" s="1"/>
  <c r="KF77" i="33"/>
  <c r="QS77" i="33"/>
  <c r="JE78" i="33"/>
  <c r="JR78" i="33"/>
  <c r="HO77" i="33"/>
  <c r="QA77" i="33"/>
  <c r="PE77" i="33" s="1"/>
  <c r="LV78" i="33"/>
  <c r="LM78" i="33"/>
  <c r="QE77" i="33"/>
  <c r="PI77" i="33" s="1"/>
  <c r="QB77" i="33"/>
  <c r="PF77" i="33" s="1"/>
  <c r="HS77" i="33"/>
  <c r="HV77" i="33"/>
  <c r="LI77" i="33"/>
  <c r="MB78" i="33"/>
  <c r="GY77" i="33"/>
  <c r="MA78" i="33" s="1"/>
  <c r="HE77" i="33"/>
  <c r="MG78" i="33" s="1"/>
  <c r="DG78" i="33"/>
  <c r="EY78" i="33" s="1"/>
  <c r="DT78" i="33"/>
  <c r="FL78" i="33" s="1"/>
  <c r="GU78" i="33"/>
  <c r="QC78" i="33" s="1"/>
  <c r="PG78" i="33" s="1"/>
  <c r="NI78" i="33"/>
  <c r="NU78" i="33"/>
  <c r="Y75" i="32"/>
  <c r="AE76" i="32" s="1"/>
  <c r="LS177" i="32"/>
  <c r="LT178" i="32"/>
  <c r="LM178" i="32" s="1"/>
  <c r="LN178" i="32" s="1"/>
  <c r="LO178" i="32" s="1"/>
  <c r="LU177" i="32"/>
  <c r="KO177" i="32"/>
  <c r="KP178" i="32"/>
  <c r="KI178" i="32" s="1"/>
  <c r="KJ178" i="32" s="1"/>
  <c r="KK178" i="32" s="1"/>
  <c r="KQ177" i="32"/>
  <c r="JP177" i="32"/>
  <c r="JZ177" i="32"/>
  <c r="KA178" i="32"/>
  <c r="JT178" i="32" s="1"/>
  <c r="JU178" i="32" s="1"/>
  <c r="JV178" i="32" s="1"/>
  <c r="KB177" i="32"/>
  <c r="LF77" i="33"/>
  <c r="JH178" i="32"/>
  <c r="JQ178" i="32"/>
  <c r="LD177" i="32"/>
  <c r="LE178" i="32"/>
  <c r="KX178" i="32" s="1"/>
  <c r="KY178" i="32" s="1"/>
  <c r="KZ178" i="32" s="1"/>
  <c r="LF177" i="32"/>
  <c r="EI77" i="33" l="1"/>
  <c r="EG78" i="33"/>
  <c r="EF77" i="33"/>
  <c r="EE77" i="33"/>
  <c r="AD78" i="33"/>
  <c r="IP78" i="33"/>
  <c r="NB78" i="33"/>
  <c r="MO78" i="33"/>
  <c r="RF78" i="33"/>
  <c r="NV79" i="33"/>
  <c r="PZ77" i="33"/>
  <c r="PD77" i="33" s="1"/>
  <c r="NP78" i="33"/>
  <c r="LT78" i="33"/>
  <c r="QZ77" i="33"/>
  <c r="GD77" i="33"/>
  <c r="OP77" i="33" s="1"/>
  <c r="KJ77" i="33"/>
  <c r="GG77" i="33"/>
  <c r="KM77" i="33"/>
  <c r="GK78" i="33"/>
  <c r="KQ78" i="33"/>
  <c r="KY77" i="33"/>
  <c r="JD77" i="33"/>
  <c r="GQ78" i="33"/>
  <c r="HM78" i="33" s="1"/>
  <c r="QM77" i="33"/>
  <c r="PQ77" i="33" s="1"/>
  <c r="LC77" i="33"/>
  <c r="KZ77" i="33"/>
  <c r="HD78" i="33"/>
  <c r="MF79" i="33" s="1"/>
  <c r="HU77" i="33"/>
  <c r="DV78" i="33"/>
  <c r="FN78" i="33" s="1"/>
  <c r="JT78" i="33"/>
  <c r="QG77" i="33"/>
  <c r="PK77" i="33" s="1"/>
  <c r="IA77" i="33"/>
  <c r="HQ78" i="33"/>
  <c r="DF77" i="33"/>
  <c r="EX77" i="33" s="1"/>
  <c r="LW79" i="33"/>
  <c r="CH79" i="33"/>
  <c r="U78" i="33"/>
  <c r="AQ78" i="33" s="1"/>
  <c r="IG78" i="33"/>
  <c r="AG78" i="33"/>
  <c r="BC78" i="33" s="1"/>
  <c r="BY78" i="33" s="1"/>
  <c r="IS78" i="33"/>
  <c r="AZ78" i="33"/>
  <c r="BV78" i="33" s="1"/>
  <c r="AJ75" i="32"/>
  <c r="AI75" i="32" s="1"/>
  <c r="Z75" i="32"/>
  <c r="AC75" i="32" s="1"/>
  <c r="LP178" i="32"/>
  <c r="LY178" i="32"/>
  <c r="KE177" i="32"/>
  <c r="LI177" i="32"/>
  <c r="JI178" i="32"/>
  <c r="JJ178" i="32" s="1"/>
  <c r="JN179" i="32"/>
  <c r="JD179" i="32" s="1"/>
  <c r="JO178" i="32"/>
  <c r="KT177" i="32"/>
  <c r="KL178" i="32"/>
  <c r="KU178" i="32"/>
  <c r="JW178" i="32"/>
  <c r="KF178" i="32"/>
  <c r="LJ178" i="32"/>
  <c r="LA178" i="32"/>
  <c r="LA78" i="33"/>
  <c r="LX177" i="32"/>
  <c r="EQ77" i="33" l="1"/>
  <c r="AB78" i="33"/>
  <c r="AX78" i="33" s="1"/>
  <c r="BT78" i="33" s="1"/>
  <c r="EK77" i="33"/>
  <c r="ED77" i="33"/>
  <c r="RG77" i="33"/>
  <c r="OS77" i="33"/>
  <c r="RK78" i="33"/>
  <c r="OW78" i="33"/>
  <c r="NW78" i="33"/>
  <c r="MN77" i="33"/>
  <c r="ND78" i="33"/>
  <c r="IN78" i="33"/>
  <c r="IT79" i="33"/>
  <c r="AH79" i="33"/>
  <c r="BD79" i="33" s="1"/>
  <c r="BZ79" i="33" s="1"/>
  <c r="CV79" i="33" s="1"/>
  <c r="KX77" i="33"/>
  <c r="RD77" i="33"/>
  <c r="OA79" i="33"/>
  <c r="FY78" i="33"/>
  <c r="OK78" i="33" s="1"/>
  <c r="KE78" i="33"/>
  <c r="FW77" i="33"/>
  <c r="KC77" i="33"/>
  <c r="FX77" i="33"/>
  <c r="KD77" i="33"/>
  <c r="GA77" i="33"/>
  <c r="KG77" i="33"/>
  <c r="HF78" i="33"/>
  <c r="MH79" i="33" s="1"/>
  <c r="LS79" i="33"/>
  <c r="JB79" i="33"/>
  <c r="PY78" i="33"/>
  <c r="PC78" i="33" s="1"/>
  <c r="LK77" i="33"/>
  <c r="HZ78" i="33"/>
  <c r="QL78" i="33"/>
  <c r="PP78" i="33" s="1"/>
  <c r="LE77" i="33"/>
  <c r="GP77" i="33"/>
  <c r="HL77" i="33" s="1"/>
  <c r="DD79" i="33"/>
  <c r="EV79" i="33" s="1"/>
  <c r="CU78" i="33"/>
  <c r="CR78" i="33"/>
  <c r="NN78" i="33"/>
  <c r="NT78" i="33"/>
  <c r="BM78" i="33"/>
  <c r="KS178" i="32"/>
  <c r="KR179" i="32"/>
  <c r="KH179" i="32" s="1"/>
  <c r="KM178" i="32"/>
  <c r="KN178" i="32" s="1"/>
  <c r="LQ178" i="32"/>
  <c r="LR178" i="32" s="1"/>
  <c r="LW178" i="32"/>
  <c r="LV179" i="32"/>
  <c r="LL179" i="32" s="1"/>
  <c r="LB178" i="32"/>
  <c r="LC178" i="32" s="1"/>
  <c r="LG179" i="32"/>
  <c r="KW179" i="32" s="1"/>
  <c r="LH178" i="32"/>
  <c r="KC179" i="32"/>
  <c r="JS179" i="32" s="1"/>
  <c r="JX178" i="32"/>
  <c r="JY178" i="32" s="1"/>
  <c r="KD178" i="32"/>
  <c r="AD75" i="32"/>
  <c r="AG76" i="32"/>
  <c r="JK178" i="32"/>
  <c r="JL179" i="32"/>
  <c r="JE179" i="32" s="1"/>
  <c r="JF179" i="32" s="1"/>
  <c r="JG179" i="32" s="1"/>
  <c r="JM178" i="32"/>
  <c r="EC78" i="33" l="1"/>
  <c r="AI78" i="33"/>
  <c r="BE78" i="33" s="1"/>
  <c r="CA78" i="33" s="1"/>
  <c r="EP78" i="33"/>
  <c r="NQ78" i="33"/>
  <c r="OM77" i="33"/>
  <c r="QW77" i="33"/>
  <c r="OI77" i="33"/>
  <c r="QX77" i="33"/>
  <c r="OJ77" i="33"/>
  <c r="IU78" i="33"/>
  <c r="NM78" i="33"/>
  <c r="KB77" i="33"/>
  <c r="ML79" i="33"/>
  <c r="KW78" i="33"/>
  <c r="FV77" i="33"/>
  <c r="OH77" i="33" s="1"/>
  <c r="QY78" i="33"/>
  <c r="IY79" i="33"/>
  <c r="AM79" i="33"/>
  <c r="QN78" i="33"/>
  <c r="PR78" i="33" s="1"/>
  <c r="RA77" i="33"/>
  <c r="GI77" i="33"/>
  <c r="OU77" i="33" s="1"/>
  <c r="KO77" i="33"/>
  <c r="GC77" i="33"/>
  <c r="KI77" i="33"/>
  <c r="IB78" i="33"/>
  <c r="JL78" i="33"/>
  <c r="JP79" i="33"/>
  <c r="JO78" i="33"/>
  <c r="LJ78" i="33"/>
  <c r="LR78" i="33"/>
  <c r="PX77" i="33"/>
  <c r="PB77" i="33" s="1"/>
  <c r="GN79" i="33"/>
  <c r="PV79" i="33" s="1"/>
  <c r="OZ79" i="33" s="1"/>
  <c r="DQ78" i="33"/>
  <c r="FI78" i="33" s="1"/>
  <c r="DN78" i="33"/>
  <c r="FF78" i="33" s="1"/>
  <c r="DR79" i="33"/>
  <c r="FJ79" i="33" s="1"/>
  <c r="CI78" i="33"/>
  <c r="CP78" i="33"/>
  <c r="AF78" i="33"/>
  <c r="BB78" i="33" s="1"/>
  <c r="BX78" i="33" s="1"/>
  <c r="IR78" i="33"/>
  <c r="NO79" i="33"/>
  <c r="NY78" i="33"/>
  <c r="Z78" i="33"/>
  <c r="IL78" i="33"/>
  <c r="KO178" i="32"/>
  <c r="KP179" i="32"/>
  <c r="KI179" i="32" s="1"/>
  <c r="KJ179" i="32" s="1"/>
  <c r="KK179" i="32" s="1"/>
  <c r="KQ178" i="32"/>
  <c r="JQ179" i="32"/>
  <c r="JH179" i="32"/>
  <c r="AA76" i="32"/>
  <c r="S76" i="32"/>
  <c r="T76" i="32" s="1"/>
  <c r="KA179" i="32"/>
  <c r="JT179" i="32" s="1"/>
  <c r="JU179" i="32" s="1"/>
  <c r="JV179" i="32" s="1"/>
  <c r="JZ178" i="32"/>
  <c r="KB178" i="32"/>
  <c r="LD178" i="32"/>
  <c r="LE179" i="32"/>
  <c r="KX179" i="32" s="1"/>
  <c r="KY179" i="32" s="1"/>
  <c r="KZ179" i="32" s="1"/>
  <c r="LF178" i="32"/>
  <c r="LS178" i="32"/>
  <c r="LT179" i="32"/>
  <c r="LM179" i="32" s="1"/>
  <c r="LN179" i="32" s="1"/>
  <c r="LO179" i="32" s="1"/>
  <c r="LU178" i="32"/>
  <c r="JP178" i="32"/>
  <c r="DZ79" i="33" l="1"/>
  <c r="IO78" i="33"/>
  <c r="EB77" i="33"/>
  <c r="ER78" i="33"/>
  <c r="IK78" i="33"/>
  <c r="AC78" i="33"/>
  <c r="AY78" i="33" s="1"/>
  <c r="BU78" i="33" s="1"/>
  <c r="CQ78" i="33" s="1"/>
  <c r="DM78" i="33" s="1"/>
  <c r="FE78" i="33" s="1"/>
  <c r="RC77" i="33"/>
  <c r="OO77" i="33"/>
  <c r="Y78" i="33"/>
  <c r="AU78" i="33" s="1"/>
  <c r="BQ78" i="33" s="1"/>
  <c r="NL78" i="33"/>
  <c r="FU78" i="33"/>
  <c r="KA78" i="33"/>
  <c r="RI77" i="33"/>
  <c r="MZ79" i="33"/>
  <c r="MV78" i="33"/>
  <c r="MY78" i="33"/>
  <c r="QV77" i="33"/>
  <c r="LL78" i="33"/>
  <c r="BI79" i="33"/>
  <c r="CE79" i="33" s="1"/>
  <c r="DA79" i="33" s="1"/>
  <c r="JU79" i="33" s="1"/>
  <c r="NS78" i="33"/>
  <c r="GH78" i="33"/>
  <c r="OT78" i="33" s="1"/>
  <c r="KN78" i="33"/>
  <c r="JC78" i="33"/>
  <c r="JJ78" i="33"/>
  <c r="HB79" i="33"/>
  <c r="MD80" i="33" s="1"/>
  <c r="LP80" i="33"/>
  <c r="KV77" i="33"/>
  <c r="HJ79" i="33"/>
  <c r="GX78" i="33"/>
  <c r="HT78" i="33" s="1"/>
  <c r="DL78" i="33"/>
  <c r="FD78" i="33" s="1"/>
  <c r="HA78" i="33"/>
  <c r="QI78" i="33" s="1"/>
  <c r="PM78" i="33" s="1"/>
  <c r="DE78" i="33"/>
  <c r="EW78" i="33" s="1"/>
  <c r="CW78" i="33"/>
  <c r="CT78" i="33"/>
  <c r="NK79" i="33"/>
  <c r="AA79" i="33"/>
  <c r="IM79" i="33"/>
  <c r="AV78" i="33"/>
  <c r="BR78" i="33" s="1"/>
  <c r="AK78" i="33"/>
  <c r="IW78" i="33"/>
  <c r="U76" i="32"/>
  <c r="V76" i="32" s="1"/>
  <c r="W76" i="32" s="1"/>
  <c r="LA179" i="32"/>
  <c r="LJ179" i="32"/>
  <c r="LP179" i="32"/>
  <c r="LY179" i="32"/>
  <c r="JW179" i="32"/>
  <c r="KF179" i="32"/>
  <c r="LX178" i="32"/>
  <c r="KL179" i="32"/>
  <c r="KU179" i="32"/>
  <c r="KT79" i="33"/>
  <c r="JO179" i="32"/>
  <c r="JI179" i="32"/>
  <c r="JJ179" i="32" s="1"/>
  <c r="JN180" i="32"/>
  <c r="JD180" i="32" s="1"/>
  <c r="LI178" i="32"/>
  <c r="KE178" i="32"/>
  <c r="KT178" i="32"/>
  <c r="AE78" i="33" l="1"/>
  <c r="BA78" i="33" s="1"/>
  <c r="BW78" i="33" s="1"/>
  <c r="EM78" i="33"/>
  <c r="JK78" i="33"/>
  <c r="QU78" i="33"/>
  <c r="OG78" i="33"/>
  <c r="X78" i="33"/>
  <c r="AT78" i="33" s="1"/>
  <c r="BP78" i="33" s="1"/>
  <c r="CL78" i="33" s="1"/>
  <c r="IJ78" i="33"/>
  <c r="MM78" i="33"/>
  <c r="GW78" i="33"/>
  <c r="QE78" i="33" s="1"/>
  <c r="PI78" i="33" s="1"/>
  <c r="JZ77" i="33"/>
  <c r="KP78" i="33"/>
  <c r="MT78" i="33"/>
  <c r="GJ78" i="33"/>
  <c r="OV78" i="33" s="1"/>
  <c r="IQ78" i="33"/>
  <c r="RH78" i="33"/>
  <c r="NX79" i="33"/>
  <c r="DW79" i="33"/>
  <c r="FO79" i="33" s="1"/>
  <c r="FR79" i="33"/>
  <c r="JX79" i="33"/>
  <c r="MU78" i="33"/>
  <c r="JQ78" i="33"/>
  <c r="JN78" i="33"/>
  <c r="HX79" i="33"/>
  <c r="QJ79" i="33"/>
  <c r="PN79" i="33" s="1"/>
  <c r="FT77" i="33"/>
  <c r="OF77" i="33" s="1"/>
  <c r="LZ79" i="33"/>
  <c r="QF78" i="33"/>
  <c r="PJ78" i="33" s="1"/>
  <c r="GO78" i="33"/>
  <c r="HK78" i="33" s="1"/>
  <c r="GV78" i="33"/>
  <c r="HR78" i="33" s="1"/>
  <c r="DP78" i="33"/>
  <c r="FH78" i="33" s="1"/>
  <c r="DS78" i="33"/>
  <c r="FK78" i="33" s="1"/>
  <c r="HW78" i="33"/>
  <c r="MC79" i="33"/>
  <c r="CM78" i="33"/>
  <c r="CN78" i="33"/>
  <c r="II79" i="33"/>
  <c r="W79" i="33"/>
  <c r="BG78" i="33"/>
  <c r="CC78" i="33" s="1"/>
  <c r="AW79" i="33"/>
  <c r="BS79" i="33" s="1"/>
  <c r="AB76" i="32"/>
  <c r="JL180" i="32"/>
  <c r="JE180" i="32" s="1"/>
  <c r="JF180" i="32" s="1"/>
  <c r="JG180" i="32" s="1"/>
  <c r="JK179" i="32"/>
  <c r="JM179" i="32"/>
  <c r="LG78" i="33"/>
  <c r="LV180" i="32"/>
  <c r="LL180" i="32" s="1"/>
  <c r="LQ179" i="32"/>
  <c r="LR179" i="32" s="1"/>
  <c r="LW179" i="32"/>
  <c r="JX179" i="32"/>
  <c r="JY179" i="32" s="1"/>
  <c r="KC180" i="32"/>
  <c r="JS180" i="32" s="1"/>
  <c r="KD179" i="32"/>
  <c r="AK76" i="32"/>
  <c r="AH76" i="32"/>
  <c r="X76" i="32"/>
  <c r="KM179" i="32"/>
  <c r="KN179" i="32" s="1"/>
  <c r="KR180" i="32"/>
  <c r="KH180" i="32" s="1"/>
  <c r="KS179" i="32"/>
  <c r="LG180" i="32"/>
  <c r="KW180" i="32" s="1"/>
  <c r="LB179" i="32"/>
  <c r="LC179" i="32" s="1"/>
  <c r="LH179" i="32"/>
  <c r="NJ78" i="33" l="1"/>
  <c r="V78" i="33" s="1"/>
  <c r="EJ78" i="33"/>
  <c r="EN79" i="33"/>
  <c r="EI78" i="33"/>
  <c r="QR79" i="33"/>
  <c r="OD79" i="33"/>
  <c r="LY79" i="33"/>
  <c r="HS78" i="33"/>
  <c r="MX78" i="33"/>
  <c r="NE79" i="33"/>
  <c r="NA78" i="33"/>
  <c r="NZ79" i="33"/>
  <c r="RJ78" i="33"/>
  <c r="IV79" i="33"/>
  <c r="AJ79" i="33"/>
  <c r="BF79" i="33" s="1"/>
  <c r="CB79" i="33" s="1"/>
  <c r="CX79" i="33" s="1"/>
  <c r="HG79" i="33"/>
  <c r="QO79" i="33" s="1"/>
  <c r="PS79" i="33" s="1"/>
  <c r="GE78" i="33"/>
  <c r="KK78" i="33"/>
  <c r="JH78" i="33"/>
  <c r="JG78" i="33"/>
  <c r="JF78" i="33"/>
  <c r="LH79" i="33"/>
  <c r="HC78" i="33"/>
  <c r="HY78" i="33" s="1"/>
  <c r="GZ78" i="33"/>
  <c r="MB79" i="33" s="1"/>
  <c r="QT77" i="33"/>
  <c r="LQ79" i="33"/>
  <c r="LD78" i="33"/>
  <c r="PW78" i="33"/>
  <c r="PA78" i="33" s="1"/>
  <c r="LX79" i="33"/>
  <c r="QD78" i="33"/>
  <c r="PH78" i="33" s="1"/>
  <c r="DI78" i="33"/>
  <c r="FA78" i="33" s="1"/>
  <c r="DJ78" i="33"/>
  <c r="FB78" i="33" s="1"/>
  <c r="DH78" i="33"/>
  <c r="EZ78" i="33" s="1"/>
  <c r="CY78" i="33"/>
  <c r="CS78" i="33"/>
  <c r="CO79" i="33"/>
  <c r="NH80" i="33"/>
  <c r="AS79" i="33"/>
  <c r="BO79" i="33" s="1"/>
  <c r="JH180" i="32"/>
  <c r="JQ180" i="32"/>
  <c r="AF76" i="32"/>
  <c r="Y76" i="32"/>
  <c r="LT180" i="32"/>
  <c r="LM180" i="32" s="1"/>
  <c r="LN180" i="32" s="1"/>
  <c r="LO180" i="32" s="1"/>
  <c r="LS179" i="32"/>
  <c r="LU179" i="32"/>
  <c r="KO179" i="32"/>
  <c r="KP180" i="32"/>
  <c r="KI180" i="32" s="1"/>
  <c r="KJ180" i="32" s="1"/>
  <c r="KK180" i="32" s="1"/>
  <c r="KQ179" i="32"/>
  <c r="JZ179" i="32"/>
  <c r="KA180" i="32"/>
  <c r="JT180" i="32" s="1"/>
  <c r="JU180" i="32" s="1"/>
  <c r="JV180" i="32" s="1"/>
  <c r="KB179" i="32"/>
  <c r="LC78" i="33"/>
  <c r="LE180" i="32"/>
  <c r="KX180" i="32" s="1"/>
  <c r="KY180" i="32" s="1"/>
  <c r="KZ180" i="32" s="1"/>
  <c r="LD179" i="32"/>
  <c r="LF179" i="32"/>
  <c r="JP179" i="32"/>
  <c r="IH78" i="33" l="1"/>
  <c r="EA78" i="33"/>
  <c r="ES79" i="33"/>
  <c r="IX79" i="33"/>
  <c r="EH78" i="33"/>
  <c r="RE78" i="33"/>
  <c r="OQ78" i="33"/>
  <c r="MQ78" i="33"/>
  <c r="KH78" i="33"/>
  <c r="MP78" i="33"/>
  <c r="MR78" i="33"/>
  <c r="AL79" i="33"/>
  <c r="BH79" i="33" s="1"/>
  <c r="CD79" i="33" s="1"/>
  <c r="CZ79" i="33" s="1"/>
  <c r="GS78" i="33"/>
  <c r="HO78" i="33" s="1"/>
  <c r="IC79" i="33"/>
  <c r="MI80" i="33"/>
  <c r="LM79" i="33"/>
  <c r="GR78" i="33"/>
  <c r="LT79" i="33" s="1"/>
  <c r="GF79" i="33"/>
  <c r="OR79" i="33" s="1"/>
  <c r="KL79" i="33"/>
  <c r="GA78" i="33"/>
  <c r="OM78" i="33" s="1"/>
  <c r="KG78" i="33"/>
  <c r="JM78" i="33"/>
  <c r="JS78" i="33"/>
  <c r="JR79" i="33"/>
  <c r="JI79" i="33"/>
  <c r="QK78" i="33"/>
  <c r="PO78" i="33" s="1"/>
  <c r="ME79" i="33"/>
  <c r="QH78" i="33"/>
  <c r="PL78" i="33" s="1"/>
  <c r="HV78" i="33"/>
  <c r="GB78" i="33"/>
  <c r="KU78" i="33"/>
  <c r="LB78" i="33"/>
  <c r="GT78" i="33"/>
  <c r="LV79" i="33" s="1"/>
  <c r="DU78" i="33"/>
  <c r="FM78" i="33" s="1"/>
  <c r="DT79" i="33"/>
  <c r="FL79" i="33" s="1"/>
  <c r="DK79" i="33"/>
  <c r="FC79" i="33" s="1"/>
  <c r="DO78" i="33"/>
  <c r="FG78" i="33" s="1"/>
  <c r="CK79" i="33"/>
  <c r="NU79" i="33"/>
  <c r="AR78" i="33"/>
  <c r="BN78" i="33" s="1"/>
  <c r="T80" i="33"/>
  <c r="AP80" i="33" s="1"/>
  <c r="IF80" i="33"/>
  <c r="LJ180" i="32"/>
  <c r="LA180" i="32"/>
  <c r="JW180" i="32"/>
  <c r="KF180" i="32"/>
  <c r="KL180" i="32"/>
  <c r="KU180" i="32"/>
  <c r="LI179" i="32"/>
  <c r="KE179" i="32"/>
  <c r="LX179" i="32"/>
  <c r="LY180" i="32"/>
  <c r="LP180" i="32"/>
  <c r="KT179" i="32"/>
  <c r="AE77" i="32"/>
  <c r="Z76" i="32"/>
  <c r="AC76" i="32" s="1"/>
  <c r="AJ76" i="32"/>
  <c r="JN181" i="32"/>
  <c r="JD181" i="32" s="1"/>
  <c r="JI180" i="32"/>
  <c r="JJ180" i="32" s="1"/>
  <c r="JO180" i="32"/>
  <c r="EL78" i="33" l="1"/>
  <c r="EO78" i="33"/>
  <c r="RB78" i="33"/>
  <c r="ON78" i="33"/>
  <c r="LU79" i="33"/>
  <c r="RA78" i="33"/>
  <c r="MS79" i="33"/>
  <c r="KF78" i="33"/>
  <c r="NB79" i="33"/>
  <c r="JY78" i="33"/>
  <c r="NC78" i="33"/>
  <c r="MW78" i="33"/>
  <c r="QA78" i="33"/>
  <c r="PE78" i="33" s="1"/>
  <c r="KQ79" i="33"/>
  <c r="GK79" i="33"/>
  <c r="OW79" i="33" s="1"/>
  <c r="RF79" i="33"/>
  <c r="NV80" i="33"/>
  <c r="HN78" i="33"/>
  <c r="PZ78" i="33"/>
  <c r="PD78" i="33" s="1"/>
  <c r="JE79" i="33"/>
  <c r="JT79" i="33"/>
  <c r="NR79" i="33"/>
  <c r="HE78" i="33"/>
  <c r="QM78" i="33" s="1"/>
  <c r="PQ78" i="33" s="1"/>
  <c r="LI78" i="33"/>
  <c r="HD79" i="33"/>
  <c r="MF80" i="33" s="1"/>
  <c r="QB78" i="33"/>
  <c r="PF78" i="33" s="1"/>
  <c r="FS78" i="33"/>
  <c r="FZ78" i="33"/>
  <c r="HP78" i="33"/>
  <c r="GY78" i="33"/>
  <c r="HU78" i="33" s="1"/>
  <c r="GU79" i="33"/>
  <c r="QC79" i="33" s="1"/>
  <c r="PG79" i="33" s="1"/>
  <c r="DG79" i="33"/>
  <c r="EY79" i="33" s="1"/>
  <c r="DV79" i="33"/>
  <c r="FN79" i="33" s="1"/>
  <c r="CJ78" i="33"/>
  <c r="BL80" i="33"/>
  <c r="NQ79" i="33"/>
  <c r="AG79" i="33"/>
  <c r="IS79" i="33"/>
  <c r="AI76" i="32"/>
  <c r="LF78" i="33"/>
  <c r="KM180" i="32"/>
  <c r="KN180" i="32" s="1"/>
  <c r="KS180" i="32"/>
  <c r="KR181" i="32"/>
  <c r="KH181" i="32" s="1"/>
  <c r="LH180" i="32"/>
  <c r="LG181" i="32"/>
  <c r="KW181" i="32" s="1"/>
  <c r="LB180" i="32"/>
  <c r="LC180" i="32" s="1"/>
  <c r="LW180" i="32"/>
  <c r="LV181" i="32"/>
  <c r="LL181" i="32" s="1"/>
  <c r="LQ180" i="32"/>
  <c r="LR180" i="32" s="1"/>
  <c r="JK180" i="32"/>
  <c r="JL181" i="32"/>
  <c r="JE181" i="32" s="1"/>
  <c r="JF181" i="32" s="1"/>
  <c r="JG181" i="32" s="1"/>
  <c r="JM180" i="32"/>
  <c r="KC181" i="32"/>
  <c r="JS181" i="32" s="1"/>
  <c r="JX180" i="32"/>
  <c r="JY180" i="32" s="1"/>
  <c r="KD180" i="32"/>
  <c r="EE78" i="33" l="1"/>
  <c r="EG79" i="33"/>
  <c r="EQ78" i="33"/>
  <c r="ED78" i="33"/>
  <c r="EF78" i="33"/>
  <c r="IP79" i="33"/>
  <c r="KY78" i="33"/>
  <c r="KC78" i="33" s="1"/>
  <c r="NP79" i="33"/>
  <c r="AB79" i="33" s="1"/>
  <c r="OL78" i="33"/>
  <c r="NI79" i="33"/>
  <c r="OE78" i="33"/>
  <c r="ND79" i="33"/>
  <c r="GQ79" i="33"/>
  <c r="LS80" i="33" s="1"/>
  <c r="KX78" i="33"/>
  <c r="OA80" i="33"/>
  <c r="RK79" i="33"/>
  <c r="AD79" i="33"/>
  <c r="AZ79" i="33" s="1"/>
  <c r="BV79" i="33" s="1"/>
  <c r="IT80" i="33"/>
  <c r="AH80" i="33"/>
  <c r="BD80" i="33" s="1"/>
  <c r="BZ80" i="33" s="1"/>
  <c r="CV80" i="33" s="1"/>
  <c r="GD78" i="33"/>
  <c r="KJ78" i="33"/>
  <c r="GG78" i="33"/>
  <c r="KM78" i="33"/>
  <c r="MO79" i="33"/>
  <c r="JD78" i="33"/>
  <c r="IA78" i="33"/>
  <c r="MG79" i="33"/>
  <c r="QL79" i="33"/>
  <c r="PP79" i="33" s="1"/>
  <c r="HZ79" i="33"/>
  <c r="HF79" i="33"/>
  <c r="MH80" i="33" s="1"/>
  <c r="KZ78" i="33"/>
  <c r="QZ78" i="33"/>
  <c r="QS78" i="33"/>
  <c r="MA79" i="33"/>
  <c r="QG78" i="33"/>
  <c r="PK78" i="33" s="1"/>
  <c r="HQ79" i="33"/>
  <c r="LW80" i="33"/>
  <c r="DF78" i="33"/>
  <c r="EX78" i="33" s="1"/>
  <c r="CH80" i="33"/>
  <c r="LA79" i="33"/>
  <c r="BC79" i="33"/>
  <c r="BY79" i="33" s="1"/>
  <c r="IO79" i="33"/>
  <c r="AC79" i="33"/>
  <c r="NW79" i="33"/>
  <c r="JQ181" i="32"/>
  <c r="JH181" i="32"/>
  <c r="JZ180" i="32"/>
  <c r="KA181" i="32"/>
  <c r="JT181" i="32" s="1"/>
  <c r="JU181" i="32" s="1"/>
  <c r="JV181" i="32" s="1"/>
  <c r="KB180" i="32"/>
  <c r="LK78" i="33"/>
  <c r="JP180" i="32"/>
  <c r="LS180" i="32"/>
  <c r="LT181" i="32"/>
  <c r="LM181" i="32" s="1"/>
  <c r="LN181" i="32" s="1"/>
  <c r="LO181" i="32" s="1"/>
  <c r="LU180" i="32"/>
  <c r="AD76" i="32"/>
  <c r="AG77" i="32"/>
  <c r="LD180" i="32"/>
  <c r="LE181" i="32"/>
  <c r="KX181" i="32" s="1"/>
  <c r="KY181" i="32" s="1"/>
  <c r="KZ181" i="32" s="1"/>
  <c r="LF180" i="32"/>
  <c r="KO180" i="32"/>
  <c r="KP181" i="32"/>
  <c r="KI181" i="32" s="1"/>
  <c r="KJ181" i="32" s="1"/>
  <c r="KK181" i="32" s="1"/>
  <c r="KQ180" i="32"/>
  <c r="EP79" i="33" l="1"/>
  <c r="IN79" i="33"/>
  <c r="EK78" i="33"/>
  <c r="U79" i="33"/>
  <c r="AQ79" i="33" s="1"/>
  <c r="BM79" i="33" s="1"/>
  <c r="CI79" i="33" s="1"/>
  <c r="FW78" i="33"/>
  <c r="QW78" i="33" s="1"/>
  <c r="RD78" i="33"/>
  <c r="OP78" i="33"/>
  <c r="RG78" i="33"/>
  <c r="OS78" i="33"/>
  <c r="IG79" i="33"/>
  <c r="HM79" i="33"/>
  <c r="PY79" i="33"/>
  <c r="PC79" i="33" s="1"/>
  <c r="MN78" i="33"/>
  <c r="FV78" i="33"/>
  <c r="NL79" i="33" s="1"/>
  <c r="KB78" i="33"/>
  <c r="IY80" i="33"/>
  <c r="AM80" i="33"/>
  <c r="FX78" i="33"/>
  <c r="KD78" i="33"/>
  <c r="GI78" i="33"/>
  <c r="KO78" i="33"/>
  <c r="FY79" i="33"/>
  <c r="KE79" i="33"/>
  <c r="JB80" i="33"/>
  <c r="JP80" i="33"/>
  <c r="LJ79" i="33"/>
  <c r="QN79" i="33"/>
  <c r="PR79" i="33" s="1"/>
  <c r="IB79" i="33"/>
  <c r="LE78" i="33"/>
  <c r="GP78" i="33"/>
  <c r="PX78" i="33" s="1"/>
  <c r="PB78" i="33" s="1"/>
  <c r="DR80" i="33"/>
  <c r="FJ80" i="33" s="1"/>
  <c r="DD80" i="33"/>
  <c r="EV80" i="33" s="1"/>
  <c r="CU79" i="33"/>
  <c r="CR79" i="33"/>
  <c r="AI79" i="33"/>
  <c r="IU79" i="33"/>
  <c r="AX79" i="33"/>
  <c r="BT79" i="33" s="1"/>
  <c r="NT79" i="33"/>
  <c r="AY79" i="33"/>
  <c r="BU79" i="33" s="1"/>
  <c r="KL181" i="32"/>
  <c r="KU181" i="32"/>
  <c r="LI180" i="32"/>
  <c r="JI181" i="32"/>
  <c r="JJ181" i="32" s="1"/>
  <c r="JN182" i="32"/>
  <c r="JD182" i="32" s="1"/>
  <c r="JO181" i="32"/>
  <c r="KF181" i="32"/>
  <c r="JW181" i="32"/>
  <c r="LP181" i="32"/>
  <c r="LY181" i="32"/>
  <c r="AA77" i="32"/>
  <c r="S77" i="32"/>
  <c r="T77" i="32" s="1"/>
  <c r="LA181" i="32"/>
  <c r="LJ181" i="32"/>
  <c r="KT180" i="32"/>
  <c r="LX180" i="32"/>
  <c r="KE180" i="32"/>
  <c r="NM79" i="33" l="1"/>
  <c r="Y79" i="33" s="1"/>
  <c r="AU79" i="33" s="1"/>
  <c r="BQ79" i="33" s="1"/>
  <c r="EC79" i="33"/>
  <c r="ER79" i="33"/>
  <c r="EB78" i="33"/>
  <c r="OI78" i="33"/>
  <c r="QY79" i="33"/>
  <c r="OK79" i="33"/>
  <c r="QX78" i="33"/>
  <c r="OJ78" i="33"/>
  <c r="QV78" i="33"/>
  <c r="OH78" i="33"/>
  <c r="RI78" i="33"/>
  <c r="OU78" i="33"/>
  <c r="KW79" i="33"/>
  <c r="KA79" i="33" s="1"/>
  <c r="MZ80" i="33"/>
  <c r="GN80" i="33"/>
  <c r="LP81" i="33" s="1"/>
  <c r="NO80" i="33"/>
  <c r="BI80" i="33"/>
  <c r="CE80" i="33" s="1"/>
  <c r="DA80" i="33" s="1"/>
  <c r="DW80" i="33" s="1"/>
  <c r="FO80" i="33" s="1"/>
  <c r="NN79" i="33"/>
  <c r="GH79" i="33"/>
  <c r="NX80" i="33" s="1"/>
  <c r="KN79" i="33"/>
  <c r="GC78" i="33"/>
  <c r="OO78" i="33" s="1"/>
  <c r="KI78" i="33"/>
  <c r="ML80" i="33"/>
  <c r="JO79" i="33"/>
  <c r="JL79" i="33"/>
  <c r="JC79" i="33"/>
  <c r="LL79" i="33"/>
  <c r="HB80" i="33"/>
  <c r="QJ80" i="33" s="1"/>
  <c r="PN80" i="33" s="1"/>
  <c r="LR79" i="33"/>
  <c r="HL78" i="33"/>
  <c r="DN79" i="33"/>
  <c r="FF79" i="33" s="1"/>
  <c r="DE79" i="33"/>
  <c r="EW79" i="33" s="1"/>
  <c r="DQ79" i="33"/>
  <c r="FI79" i="33" s="1"/>
  <c r="CQ79" i="33"/>
  <c r="CP79" i="33"/>
  <c r="IJ79" i="33"/>
  <c r="X79" i="33"/>
  <c r="BE79" i="33"/>
  <c r="CA79" i="33" s="1"/>
  <c r="NY79" i="33"/>
  <c r="IR79" i="33"/>
  <c r="AF79" i="33"/>
  <c r="U77" i="32"/>
  <c r="V77" i="32" s="1"/>
  <c r="W77" i="32" s="1"/>
  <c r="KC182" i="32"/>
  <c r="JS182" i="32" s="1"/>
  <c r="KD181" i="32"/>
  <c r="JX181" i="32"/>
  <c r="JY181" i="32" s="1"/>
  <c r="JK181" i="32"/>
  <c r="JL182" i="32"/>
  <c r="JE182" i="32" s="1"/>
  <c r="JF182" i="32" s="1"/>
  <c r="JG182" i="32" s="1"/>
  <c r="JM181" i="32"/>
  <c r="LH181" i="32"/>
  <c r="LG182" i="32"/>
  <c r="KW182" i="32" s="1"/>
  <c r="LB181" i="32"/>
  <c r="LC181" i="32" s="1"/>
  <c r="KV78" i="33"/>
  <c r="LV182" i="32"/>
  <c r="LL182" i="32" s="1"/>
  <c r="LQ181" i="32"/>
  <c r="LR181" i="32" s="1"/>
  <c r="LW181" i="32"/>
  <c r="KR182" i="32"/>
  <c r="KH182" i="32" s="1"/>
  <c r="KS181" i="32"/>
  <c r="KM181" i="32"/>
  <c r="KN181" i="32" s="1"/>
  <c r="IK79" i="33" l="1"/>
  <c r="EN80" i="33"/>
  <c r="AA80" i="33"/>
  <c r="AW80" i="33" s="1"/>
  <c r="RH79" i="33"/>
  <c r="OT79" i="33"/>
  <c r="FU79" i="33"/>
  <c r="OG79" i="33" s="1"/>
  <c r="NS79" i="33"/>
  <c r="HJ80" i="33"/>
  <c r="PV80" i="33"/>
  <c r="OZ80" i="33" s="1"/>
  <c r="MM79" i="33"/>
  <c r="MV79" i="33"/>
  <c r="NE80" i="33"/>
  <c r="MY79" i="33"/>
  <c r="IM80" i="33"/>
  <c r="JU80" i="33"/>
  <c r="RC78" i="33"/>
  <c r="Z79" i="33"/>
  <c r="IL79" i="33"/>
  <c r="FT78" i="33"/>
  <c r="JZ78" i="33"/>
  <c r="GJ79" i="33"/>
  <c r="OV79" i="33" s="1"/>
  <c r="KP79" i="33"/>
  <c r="JJ79" i="33"/>
  <c r="JK79" i="33"/>
  <c r="HX80" i="33"/>
  <c r="MD81" i="33"/>
  <c r="HG80" i="33"/>
  <c r="MI81" i="33" s="1"/>
  <c r="HA79" i="33"/>
  <c r="HW79" i="33" s="1"/>
  <c r="GX79" i="33"/>
  <c r="QF79" i="33" s="1"/>
  <c r="PJ79" i="33" s="1"/>
  <c r="GO79" i="33"/>
  <c r="PW79" i="33" s="1"/>
  <c r="PA79" i="33" s="1"/>
  <c r="DL79" i="33"/>
  <c r="FD79" i="33" s="1"/>
  <c r="DM79" i="33"/>
  <c r="FE79" i="33" s="1"/>
  <c r="CM79" i="33"/>
  <c r="CW79" i="33"/>
  <c r="LH80" i="33"/>
  <c r="IW79" i="33"/>
  <c r="AK79" i="33"/>
  <c r="BB79" i="33"/>
  <c r="BX79" i="33" s="1"/>
  <c r="BS80" i="33"/>
  <c r="AT79" i="33"/>
  <c r="BP79" i="33" s="1"/>
  <c r="AJ80" i="33"/>
  <c r="IV80" i="33"/>
  <c r="AB77" i="32"/>
  <c r="JH182" i="32"/>
  <c r="JQ182" i="32"/>
  <c r="LE182" i="32"/>
  <c r="KX182" i="32" s="1"/>
  <c r="KY182" i="32" s="1"/>
  <c r="KZ182" i="32" s="1"/>
  <c r="LD181" i="32"/>
  <c r="LF181" i="32"/>
  <c r="KO181" i="32"/>
  <c r="KP182" i="32"/>
  <c r="KI182" i="32" s="1"/>
  <c r="KJ182" i="32" s="1"/>
  <c r="KK182" i="32" s="1"/>
  <c r="KQ181" i="32"/>
  <c r="KA182" i="32"/>
  <c r="JT182" i="32" s="1"/>
  <c r="JU182" i="32" s="1"/>
  <c r="JV182" i="32" s="1"/>
  <c r="JZ181" i="32"/>
  <c r="KB181" i="32"/>
  <c r="LS181" i="32"/>
  <c r="LT182" i="32"/>
  <c r="LM182" i="32" s="1"/>
  <c r="LN182" i="32" s="1"/>
  <c r="LO182" i="32" s="1"/>
  <c r="LU181" i="32"/>
  <c r="JP181" i="32"/>
  <c r="AH77" i="32"/>
  <c r="AK77" i="32"/>
  <c r="X77" i="32"/>
  <c r="IQ79" i="33" l="1"/>
  <c r="EA79" i="33"/>
  <c r="EJ79" i="33"/>
  <c r="DZ80" i="33"/>
  <c r="QT78" i="33"/>
  <c r="OF78" i="33"/>
  <c r="NK80" i="33"/>
  <c r="AE79" i="33"/>
  <c r="BA79" i="33" s="1"/>
  <c r="BW79" i="33" s="1"/>
  <c r="CS79" i="33" s="1"/>
  <c r="QU79" i="33"/>
  <c r="KT80" i="33"/>
  <c r="MU79" i="33"/>
  <c r="GV79" i="33"/>
  <c r="QD79" i="33" s="1"/>
  <c r="PH79" i="33" s="1"/>
  <c r="RJ79" i="33"/>
  <c r="NZ80" i="33"/>
  <c r="IC80" i="33"/>
  <c r="AV79" i="33"/>
  <c r="BR79" i="33" s="1"/>
  <c r="CN79" i="33" s="1"/>
  <c r="GF80" i="33"/>
  <c r="KL80" i="33"/>
  <c r="MT79" i="33"/>
  <c r="JQ79" i="33"/>
  <c r="QO80" i="33"/>
  <c r="PS80" i="33" s="1"/>
  <c r="MC80" i="33"/>
  <c r="LD79" i="33"/>
  <c r="QI79" i="33"/>
  <c r="PM79" i="33" s="1"/>
  <c r="DI79" i="33"/>
  <c r="FA79" i="33" s="1"/>
  <c r="JG79" i="33"/>
  <c r="HK79" i="33"/>
  <c r="LQ80" i="33"/>
  <c r="HT79" i="33"/>
  <c r="LZ80" i="33"/>
  <c r="GW79" i="33"/>
  <c r="QE79" i="33" s="1"/>
  <c r="PI79" i="33" s="1"/>
  <c r="DS79" i="33"/>
  <c r="FK79" i="33" s="1"/>
  <c r="CL79" i="33"/>
  <c r="CT79" i="33"/>
  <c r="CO80" i="33"/>
  <c r="NJ79" i="33"/>
  <c r="BF80" i="33"/>
  <c r="CB80" i="33" s="1"/>
  <c r="BG79" i="33"/>
  <c r="CC79" i="33" s="1"/>
  <c r="JW182" i="32"/>
  <c r="KF182" i="32"/>
  <c r="LY182" i="32"/>
  <c r="LP182" i="32"/>
  <c r="LI181" i="32"/>
  <c r="KU79" i="33"/>
  <c r="KT181" i="32"/>
  <c r="LA182" i="32"/>
  <c r="LJ182" i="32"/>
  <c r="AF77" i="32"/>
  <c r="Y77" i="32"/>
  <c r="LX181" i="32"/>
  <c r="KL182" i="32"/>
  <c r="KU182" i="32"/>
  <c r="KE181" i="32"/>
  <c r="JN183" i="32"/>
  <c r="JD183" i="32" s="1"/>
  <c r="JI182" i="32"/>
  <c r="JJ182" i="32" s="1"/>
  <c r="JO182" i="32"/>
  <c r="EI79" i="33" l="1"/>
  <c r="W80" i="33"/>
  <c r="AS80" i="33" s="1"/>
  <c r="BO80" i="33" s="1"/>
  <c r="CK80" i="33" s="1"/>
  <c r="EH79" i="33"/>
  <c r="EM79" i="33"/>
  <c r="ES80" i="33"/>
  <c r="RF80" i="33"/>
  <c r="OR80" i="33"/>
  <c r="II80" i="33"/>
  <c r="JX80" i="33"/>
  <c r="LX80" i="33"/>
  <c r="HR79" i="33"/>
  <c r="FR80" i="33"/>
  <c r="OD80" i="33" s="1"/>
  <c r="NA79" i="33"/>
  <c r="MQ79" i="33"/>
  <c r="NV81" i="33"/>
  <c r="AL80" i="33"/>
  <c r="BH80" i="33" s="1"/>
  <c r="CD80" i="33" s="1"/>
  <c r="CZ80" i="33" s="1"/>
  <c r="IX80" i="33"/>
  <c r="DJ79" i="33"/>
  <c r="FB79" i="33" s="1"/>
  <c r="JH79" i="33"/>
  <c r="GB79" i="33"/>
  <c r="KH79" i="33"/>
  <c r="FS79" i="33"/>
  <c r="JY79" i="33"/>
  <c r="JF79" i="33"/>
  <c r="JM79" i="33"/>
  <c r="JN79" i="33"/>
  <c r="JI80" i="33"/>
  <c r="LM80" i="33"/>
  <c r="LG79" i="33"/>
  <c r="GS79" i="33"/>
  <c r="QA79" i="33" s="1"/>
  <c r="PE79" i="33" s="1"/>
  <c r="HC79" i="33"/>
  <c r="ME80" i="33" s="1"/>
  <c r="HS79" i="33"/>
  <c r="LY80" i="33"/>
  <c r="DP79" i="33"/>
  <c r="FH79" i="33" s="1"/>
  <c r="DK80" i="33"/>
  <c r="FC80" i="33" s="1"/>
  <c r="DH79" i="33"/>
  <c r="EZ79" i="33" s="1"/>
  <c r="DO79" i="33"/>
  <c r="FG79" i="33" s="1"/>
  <c r="CX80" i="33"/>
  <c r="CY79" i="33"/>
  <c r="IH79" i="33"/>
  <c r="V79" i="33"/>
  <c r="LB79" i="33"/>
  <c r="KR183" i="32"/>
  <c r="KH183" i="32" s="1"/>
  <c r="KS182" i="32"/>
  <c r="KM182" i="32"/>
  <c r="KN182" i="32" s="1"/>
  <c r="AE78" i="32"/>
  <c r="Z77" i="32"/>
  <c r="AC77" i="32" s="1"/>
  <c r="AJ77" i="32"/>
  <c r="LV183" i="32"/>
  <c r="LL183" i="32" s="1"/>
  <c r="LW182" i="32"/>
  <c r="LQ182" i="32"/>
  <c r="LR182" i="32" s="1"/>
  <c r="JK182" i="32"/>
  <c r="JL183" i="32"/>
  <c r="JE183" i="32" s="1"/>
  <c r="JF183" i="32" s="1"/>
  <c r="JG183" i="32" s="1"/>
  <c r="JM182" i="32"/>
  <c r="LB182" i="32"/>
  <c r="LC182" i="32" s="1"/>
  <c r="LH182" i="32"/>
  <c r="LG183" i="32"/>
  <c r="KW183" i="32" s="1"/>
  <c r="LC79" i="33"/>
  <c r="KD182" i="32"/>
  <c r="KC183" i="32"/>
  <c r="JS183" i="32" s="1"/>
  <c r="JX182" i="32"/>
  <c r="JY182" i="32" s="1"/>
  <c r="AH81" i="33" l="1"/>
  <c r="BD81" i="33" s="1"/>
  <c r="BZ81" i="33" s="1"/>
  <c r="EE79" i="33"/>
  <c r="RB79" i="33"/>
  <c r="ON79" i="33"/>
  <c r="QS79" i="33"/>
  <c r="OE79" i="33"/>
  <c r="NH81" i="33"/>
  <c r="NR80" i="33"/>
  <c r="AD80" i="33" s="1"/>
  <c r="QR80" i="33"/>
  <c r="MX79" i="33"/>
  <c r="MR79" i="33"/>
  <c r="MW79" i="33"/>
  <c r="MP79" i="33"/>
  <c r="MS80" i="33"/>
  <c r="IT81" i="33"/>
  <c r="GT79" i="33"/>
  <c r="QB79" i="33" s="1"/>
  <c r="PF79" i="33" s="1"/>
  <c r="GA79" i="33"/>
  <c r="KG79" i="33"/>
  <c r="FZ79" i="33"/>
  <c r="OL79" i="33" s="1"/>
  <c r="KF79" i="33"/>
  <c r="GE79" i="33"/>
  <c r="OQ79" i="33" s="1"/>
  <c r="KK79" i="33"/>
  <c r="GK80" i="33"/>
  <c r="OW80" i="33" s="1"/>
  <c r="KQ80" i="33"/>
  <c r="GR79" i="33"/>
  <c r="HN79" i="33" s="1"/>
  <c r="HO79" i="33"/>
  <c r="JT80" i="33"/>
  <c r="JS79" i="33"/>
  <c r="JE80" i="33"/>
  <c r="JR80" i="33"/>
  <c r="LU80" i="33"/>
  <c r="GZ79" i="33"/>
  <c r="MB80" i="33" s="1"/>
  <c r="QK79" i="33"/>
  <c r="PO79" i="33" s="1"/>
  <c r="HY79" i="33"/>
  <c r="GU80" i="33"/>
  <c r="QC80" i="33" s="1"/>
  <c r="PG80" i="33" s="1"/>
  <c r="GY79" i="33"/>
  <c r="QG79" i="33" s="1"/>
  <c r="PK79" i="33" s="1"/>
  <c r="DG80" i="33"/>
  <c r="EY80" i="33" s="1"/>
  <c r="DU79" i="33"/>
  <c r="FM79" i="33" s="1"/>
  <c r="DT80" i="33"/>
  <c r="FL80" i="33" s="1"/>
  <c r="DV80" i="33"/>
  <c r="FN80" i="33" s="1"/>
  <c r="KY79" i="33"/>
  <c r="AR79" i="33"/>
  <c r="BN79" i="33" s="1"/>
  <c r="NI80" i="33"/>
  <c r="JQ183" i="32"/>
  <c r="JH183" i="32"/>
  <c r="LS182" i="32"/>
  <c r="LT183" i="32"/>
  <c r="LM183" i="32" s="1"/>
  <c r="LN183" i="32" s="1"/>
  <c r="LO183" i="32" s="1"/>
  <c r="LU182" i="32"/>
  <c r="JP182" i="32"/>
  <c r="AI77" i="32"/>
  <c r="KO182" i="32"/>
  <c r="KP183" i="32"/>
  <c r="KI183" i="32" s="1"/>
  <c r="KJ183" i="32" s="1"/>
  <c r="KK183" i="32" s="1"/>
  <c r="KQ182" i="32"/>
  <c r="LD182" i="32"/>
  <c r="LE183" i="32"/>
  <c r="KX183" i="32" s="1"/>
  <c r="KY183" i="32" s="1"/>
  <c r="KZ183" i="32" s="1"/>
  <c r="LF182" i="32"/>
  <c r="JZ182" i="32"/>
  <c r="KA183" i="32"/>
  <c r="JT183" i="32" s="1"/>
  <c r="JU183" i="32" s="1"/>
  <c r="JV183" i="32" s="1"/>
  <c r="KB182" i="32"/>
  <c r="OA81" i="33" l="1"/>
  <c r="AM81" i="33" s="1"/>
  <c r="EO79" i="33"/>
  <c r="EK79" i="33"/>
  <c r="EF79" i="33"/>
  <c r="IP80" i="33"/>
  <c r="EG80" i="33"/>
  <c r="RA79" i="33"/>
  <c r="OM79" i="33"/>
  <c r="T81" i="33"/>
  <c r="IF81" i="33"/>
  <c r="NU80" i="33"/>
  <c r="NB80" i="33"/>
  <c r="NC79" i="33"/>
  <c r="MO80" i="33"/>
  <c r="ND80" i="33"/>
  <c r="LV80" i="33"/>
  <c r="KZ79" i="33"/>
  <c r="LT80" i="33"/>
  <c r="PZ79" i="33"/>
  <c r="PD79" i="33" s="1"/>
  <c r="HP79" i="33"/>
  <c r="QZ79" i="33"/>
  <c r="RE79" i="33"/>
  <c r="RK80" i="33"/>
  <c r="FW79" i="33"/>
  <c r="NM80" i="33" s="1"/>
  <c r="KC79" i="33"/>
  <c r="HD80" i="33"/>
  <c r="QL80" i="33" s="1"/>
  <c r="PP80" i="33" s="1"/>
  <c r="GQ80" i="33"/>
  <c r="LS81" i="33" s="1"/>
  <c r="QH79" i="33"/>
  <c r="PL79" i="33" s="1"/>
  <c r="HV79" i="33"/>
  <c r="HE79" i="33"/>
  <c r="QM79" i="33" s="1"/>
  <c r="PQ79" i="33" s="1"/>
  <c r="HF80" i="33"/>
  <c r="MH81" i="33" s="1"/>
  <c r="LI79" i="33"/>
  <c r="HQ80" i="33"/>
  <c r="LA80" i="33"/>
  <c r="LW81" i="33"/>
  <c r="HU79" i="33"/>
  <c r="MA80" i="33"/>
  <c r="CJ79" i="33"/>
  <c r="CV81" i="33"/>
  <c r="AZ80" i="33"/>
  <c r="BV80" i="33" s="1"/>
  <c r="IY81" i="33"/>
  <c r="NQ80" i="33"/>
  <c r="IG80" i="33"/>
  <c r="U80" i="33"/>
  <c r="AQ80" i="33" s="1"/>
  <c r="BM80" i="33" s="1"/>
  <c r="NP80" i="33"/>
  <c r="LA183" i="32"/>
  <c r="LJ183" i="32"/>
  <c r="JW183" i="32"/>
  <c r="KF183" i="32"/>
  <c r="KL183" i="32"/>
  <c r="KU183" i="32"/>
  <c r="KE182" i="32"/>
  <c r="LY183" i="32"/>
  <c r="LP183" i="32"/>
  <c r="AD77" i="32"/>
  <c r="AG78" i="32"/>
  <c r="LX182" i="32"/>
  <c r="JI183" i="32"/>
  <c r="JJ183" i="32" s="1"/>
  <c r="JN184" i="32"/>
  <c r="JD184" i="32" s="1"/>
  <c r="JO183" i="32"/>
  <c r="LE79" i="33"/>
  <c r="LI182" i="32"/>
  <c r="KT182" i="32"/>
  <c r="EL79" i="33" l="1"/>
  <c r="ED79" i="33"/>
  <c r="IS80" i="33"/>
  <c r="EQ79" i="33"/>
  <c r="EP80" i="33"/>
  <c r="QW79" i="33"/>
  <c r="OI79" i="33"/>
  <c r="AG80" i="33"/>
  <c r="BC80" i="33" s="1"/>
  <c r="BY80" i="33" s="1"/>
  <c r="AP81" i="33"/>
  <c r="BL81" i="33" s="1"/>
  <c r="CH81" i="33" s="1"/>
  <c r="FX79" i="33"/>
  <c r="KD79" i="33"/>
  <c r="KX79" i="33"/>
  <c r="FV79" i="33" s="1"/>
  <c r="MF81" i="33"/>
  <c r="HZ80" i="33"/>
  <c r="FY80" i="33"/>
  <c r="KE80" i="33"/>
  <c r="GC79" i="33"/>
  <c r="KI79" i="33"/>
  <c r="GG79" i="33"/>
  <c r="KM79" i="33"/>
  <c r="LF79" i="33"/>
  <c r="PY80" i="33"/>
  <c r="PC80" i="33" s="1"/>
  <c r="HM80" i="33"/>
  <c r="JP81" i="33"/>
  <c r="JD79" i="33"/>
  <c r="IA79" i="33"/>
  <c r="IB80" i="33"/>
  <c r="QN80" i="33"/>
  <c r="PR80" i="33" s="1"/>
  <c r="MG80" i="33"/>
  <c r="DF79" i="33"/>
  <c r="EX79" i="33" s="1"/>
  <c r="DR81" i="33"/>
  <c r="FJ81" i="33" s="1"/>
  <c r="CI80" i="33"/>
  <c r="CR80" i="33"/>
  <c r="AB80" i="33"/>
  <c r="IN80" i="33"/>
  <c r="BI81" i="33"/>
  <c r="CE81" i="33" s="1"/>
  <c r="Y80" i="33"/>
  <c r="AU80" i="33" s="1"/>
  <c r="IK80" i="33"/>
  <c r="IO80" i="33"/>
  <c r="AC80" i="33"/>
  <c r="JK183" i="32"/>
  <c r="JL184" i="32"/>
  <c r="JE184" i="32" s="1"/>
  <c r="JF184" i="32" s="1"/>
  <c r="JG184" i="32" s="1"/>
  <c r="JM183" i="32"/>
  <c r="S78" i="32"/>
  <c r="T78" i="32" s="1"/>
  <c r="AA78" i="32"/>
  <c r="KR184" i="32"/>
  <c r="KH184" i="32" s="1"/>
  <c r="KS183" i="32"/>
  <c r="KM183" i="32"/>
  <c r="KN183" i="32" s="1"/>
  <c r="LQ183" i="32"/>
  <c r="LR183" i="32" s="1"/>
  <c r="LW183" i="32"/>
  <c r="LV184" i="32"/>
  <c r="LL184" i="32" s="1"/>
  <c r="LK79" i="33"/>
  <c r="LJ80" i="33"/>
  <c r="JX183" i="32"/>
  <c r="JY183" i="32" s="1"/>
  <c r="KD183" i="32"/>
  <c r="KC184" i="32"/>
  <c r="JS184" i="32" s="1"/>
  <c r="LG184" i="32"/>
  <c r="KW184" i="32" s="1"/>
  <c r="LB183" i="32"/>
  <c r="LC183" i="32" s="1"/>
  <c r="LH183" i="32"/>
  <c r="ER80" i="33" l="1"/>
  <c r="EC80" i="33"/>
  <c r="RC79" i="33"/>
  <c r="OO79" i="33"/>
  <c r="RG79" i="33"/>
  <c r="OS79" i="33"/>
  <c r="QV79" i="33"/>
  <c r="OH79" i="33"/>
  <c r="QY80" i="33"/>
  <c r="OK80" i="33"/>
  <c r="QX79" i="33"/>
  <c r="OJ79" i="33"/>
  <c r="NO81" i="33"/>
  <c r="NL80" i="33"/>
  <c r="JB81" i="33"/>
  <c r="DD81" i="33"/>
  <c r="EV81" i="33" s="1"/>
  <c r="NN80" i="33"/>
  <c r="MZ81" i="33"/>
  <c r="KB79" i="33"/>
  <c r="MN79" i="33"/>
  <c r="NW80" i="33"/>
  <c r="KW80" i="33"/>
  <c r="GH80" i="33"/>
  <c r="KN80" i="33"/>
  <c r="GD79" i="33"/>
  <c r="KJ79" i="33"/>
  <c r="GI79" i="33"/>
  <c r="KO79" i="33"/>
  <c r="JC80" i="33"/>
  <c r="JL80" i="33"/>
  <c r="LL80" i="33"/>
  <c r="HB81" i="33"/>
  <c r="QJ81" i="33" s="1"/>
  <c r="PN81" i="33" s="1"/>
  <c r="DN80" i="33"/>
  <c r="FF80" i="33" s="1"/>
  <c r="DE80" i="33"/>
  <c r="EW80" i="33" s="1"/>
  <c r="GP79" i="33"/>
  <c r="LR80" i="33" s="1"/>
  <c r="DA81" i="33"/>
  <c r="CU80" i="33"/>
  <c r="BQ80" i="33"/>
  <c r="AY80" i="33"/>
  <c r="BU80" i="33" s="1"/>
  <c r="AX80" i="33"/>
  <c r="BT80" i="33" s="1"/>
  <c r="NS80" i="33"/>
  <c r="U78" i="32"/>
  <c r="V78" i="32" s="1"/>
  <c r="AB78" i="32" s="1"/>
  <c r="KO183" i="32"/>
  <c r="KP184" i="32"/>
  <c r="KI184" i="32" s="1"/>
  <c r="KJ184" i="32" s="1"/>
  <c r="KK184" i="32" s="1"/>
  <c r="KQ183" i="32"/>
  <c r="JH184" i="32"/>
  <c r="JQ184" i="32"/>
  <c r="LS183" i="32"/>
  <c r="LT184" i="32"/>
  <c r="LM184" i="32" s="1"/>
  <c r="LN184" i="32" s="1"/>
  <c r="LO184" i="32" s="1"/>
  <c r="LU183" i="32"/>
  <c r="LD183" i="32"/>
  <c r="LE184" i="32"/>
  <c r="KX184" i="32" s="1"/>
  <c r="KY184" i="32" s="1"/>
  <c r="KZ184" i="32" s="1"/>
  <c r="LF183" i="32"/>
  <c r="KA184" i="32"/>
  <c r="JT184" i="32" s="1"/>
  <c r="JU184" i="32" s="1"/>
  <c r="JV184" i="32" s="1"/>
  <c r="JZ183" i="32"/>
  <c r="KB183" i="32"/>
  <c r="JP183" i="32"/>
  <c r="IJ80" i="33" l="1"/>
  <c r="AI80" i="33"/>
  <c r="BE80" i="33" s="1"/>
  <c r="CA80" i="33" s="1"/>
  <c r="CW80" i="33" s="1"/>
  <c r="Z80" i="33"/>
  <c r="AV80" i="33" s="1"/>
  <c r="BR80" i="33" s="1"/>
  <c r="CN80" i="33" s="1"/>
  <c r="IM81" i="33"/>
  <c r="EN81" i="33"/>
  <c r="RD79" i="33"/>
  <c r="OP79" i="33"/>
  <c r="RI79" i="33"/>
  <c r="OU79" i="33"/>
  <c r="RH80" i="33"/>
  <c r="OT80" i="33"/>
  <c r="AA81" i="33"/>
  <c r="AW81" i="33" s="1"/>
  <c r="ML81" i="33"/>
  <c r="IU80" i="33"/>
  <c r="X80" i="33"/>
  <c r="AT80" i="33" s="1"/>
  <c r="BP80" i="33" s="1"/>
  <c r="GN81" i="33"/>
  <c r="HJ81" i="33" s="1"/>
  <c r="IL80" i="33"/>
  <c r="GO80" i="33"/>
  <c r="HK80" i="33" s="1"/>
  <c r="MV80" i="33"/>
  <c r="KA80" i="33"/>
  <c r="NT80" i="33"/>
  <c r="FU80" i="33"/>
  <c r="OG80" i="33" s="1"/>
  <c r="GJ80" i="33"/>
  <c r="OV80" i="33" s="1"/>
  <c r="KP80" i="33"/>
  <c r="MM80" i="33"/>
  <c r="JO80" i="33"/>
  <c r="LH81" i="33"/>
  <c r="HX81" i="33"/>
  <c r="JU81" i="33"/>
  <c r="MD82" i="33"/>
  <c r="GX80" i="33"/>
  <c r="HT80" i="33" s="1"/>
  <c r="HL79" i="33"/>
  <c r="PX79" i="33"/>
  <c r="PB79" i="33" s="1"/>
  <c r="DW81" i="33"/>
  <c r="FO81" i="33" s="1"/>
  <c r="DQ80" i="33"/>
  <c r="FI80" i="33" s="1"/>
  <c r="CQ80" i="33"/>
  <c r="CM80" i="33"/>
  <c r="CP80" i="33"/>
  <c r="NX81" i="33"/>
  <c r="IQ80" i="33"/>
  <c r="AE80" i="33"/>
  <c r="NY80" i="33"/>
  <c r="W78" i="32"/>
  <c r="X78" i="32" s="1"/>
  <c r="JW184" i="32"/>
  <c r="KF184" i="32"/>
  <c r="LA184" i="32"/>
  <c r="LJ184" i="32"/>
  <c r="LX183" i="32"/>
  <c r="JN185" i="32"/>
  <c r="JD185" i="32" s="1"/>
  <c r="JI184" i="32"/>
  <c r="JJ184" i="32" s="1"/>
  <c r="JO184" i="32"/>
  <c r="LI183" i="32"/>
  <c r="KT183" i="32"/>
  <c r="LP184" i="32"/>
  <c r="LY184" i="32"/>
  <c r="KE183" i="32"/>
  <c r="KL184" i="32"/>
  <c r="KU184" i="32"/>
  <c r="EB79" i="33" l="1"/>
  <c r="IR80" i="33"/>
  <c r="BS81" i="33"/>
  <c r="PV81" i="33"/>
  <c r="OZ81" i="33" s="1"/>
  <c r="LP82" i="33"/>
  <c r="LQ81" i="33"/>
  <c r="QU80" i="33"/>
  <c r="NK81" i="33"/>
  <c r="PW80" i="33"/>
  <c r="PA80" i="33" s="1"/>
  <c r="HA80" i="33"/>
  <c r="HW80" i="33" s="1"/>
  <c r="NE81" i="33"/>
  <c r="AF80" i="33"/>
  <c r="BB80" i="33" s="1"/>
  <c r="BX80" i="33" s="1"/>
  <c r="RJ80" i="33"/>
  <c r="NZ81" i="33"/>
  <c r="GF81" i="33"/>
  <c r="OR81" i="33" s="1"/>
  <c r="KL81" i="33"/>
  <c r="MY80" i="33"/>
  <c r="JH80" i="33"/>
  <c r="JQ80" i="33"/>
  <c r="JK80" i="33"/>
  <c r="JG80" i="33"/>
  <c r="JJ80" i="33"/>
  <c r="HG81" i="33"/>
  <c r="QO81" i="33" s="1"/>
  <c r="PS81" i="33" s="1"/>
  <c r="QF80" i="33"/>
  <c r="PJ80" i="33" s="1"/>
  <c r="LZ81" i="33"/>
  <c r="KV79" i="33"/>
  <c r="DL80" i="33"/>
  <c r="FD80" i="33" s="1"/>
  <c r="DI80" i="33"/>
  <c r="FA80" i="33" s="1"/>
  <c r="DJ80" i="33"/>
  <c r="FB80" i="33" s="1"/>
  <c r="DS80" i="33"/>
  <c r="FK80" i="33" s="1"/>
  <c r="DM80" i="33"/>
  <c r="FE80" i="33" s="1"/>
  <c r="CL80" i="33"/>
  <c r="CO81" i="33"/>
  <c r="BA80" i="33"/>
  <c r="BW80" i="33" s="1"/>
  <c r="AJ81" i="33"/>
  <c r="IV81" i="33"/>
  <c r="IW80" i="33"/>
  <c r="AK80" i="33"/>
  <c r="AH78" i="32"/>
  <c r="AK78" i="32"/>
  <c r="KM184" i="32"/>
  <c r="KN184" i="32" s="1"/>
  <c r="KS184" i="32"/>
  <c r="KR185" i="32"/>
  <c r="KH185" i="32" s="1"/>
  <c r="JL185" i="32"/>
  <c r="JE185" i="32" s="1"/>
  <c r="JF185" i="32" s="1"/>
  <c r="JG185" i="32" s="1"/>
  <c r="JK184" i="32"/>
  <c r="JM184" i="32"/>
  <c r="AF78" i="32"/>
  <c r="Y78" i="32"/>
  <c r="LV185" i="32"/>
  <c r="LL185" i="32" s="1"/>
  <c r="LW184" i="32"/>
  <c r="LQ184" i="32"/>
  <c r="LR184" i="32" s="1"/>
  <c r="LH184" i="32"/>
  <c r="LB184" i="32"/>
  <c r="LC184" i="32" s="1"/>
  <c r="LG185" i="32"/>
  <c r="KW185" i="32" s="1"/>
  <c r="KC185" i="32"/>
  <c r="JS185" i="32" s="1"/>
  <c r="JX184" i="32"/>
  <c r="JY184" i="32" s="1"/>
  <c r="KD184" i="32"/>
  <c r="EJ80" i="33" l="1"/>
  <c r="DZ81" i="33"/>
  <c r="ES81" i="33"/>
  <c r="EA80" i="33"/>
  <c r="KT81" i="33"/>
  <c r="W81" i="33"/>
  <c r="II81" i="33"/>
  <c r="KU80" i="33"/>
  <c r="QI80" i="33"/>
  <c r="PM80" i="33" s="1"/>
  <c r="MC81" i="33"/>
  <c r="GT80" i="33"/>
  <c r="LV81" i="33" s="1"/>
  <c r="GW80" i="33"/>
  <c r="QE80" i="33" s="1"/>
  <c r="PI80" i="33" s="1"/>
  <c r="NA80" i="33"/>
  <c r="MQ80" i="33"/>
  <c r="MT80" i="33"/>
  <c r="NV82" i="33"/>
  <c r="IX81" i="33"/>
  <c r="AL81" i="33"/>
  <c r="BH81" i="33" s="1"/>
  <c r="CD81" i="33" s="1"/>
  <c r="CZ81" i="33" s="1"/>
  <c r="RF81" i="33"/>
  <c r="FT79" i="33"/>
  <c r="OF79" i="33" s="1"/>
  <c r="JZ79" i="33"/>
  <c r="GS80" i="33"/>
  <c r="LU81" i="33" s="1"/>
  <c r="MU80" i="33"/>
  <c r="MR80" i="33"/>
  <c r="JF80" i="33"/>
  <c r="JI81" i="33"/>
  <c r="MI82" i="33"/>
  <c r="IC81" i="33"/>
  <c r="HC80" i="33"/>
  <c r="HY80" i="33" s="1"/>
  <c r="LD80" i="33"/>
  <c r="GV80" i="33"/>
  <c r="HR80" i="33" s="1"/>
  <c r="DK81" i="33"/>
  <c r="FC81" i="33" s="1"/>
  <c r="DH80" i="33"/>
  <c r="EZ80" i="33" s="1"/>
  <c r="CS80" i="33"/>
  <c r="CT80" i="33"/>
  <c r="BG80" i="33"/>
  <c r="CC80" i="33" s="1"/>
  <c r="BF81" i="33"/>
  <c r="CB81" i="33" s="1"/>
  <c r="JH185" i="32"/>
  <c r="JQ185" i="32"/>
  <c r="LD184" i="32"/>
  <c r="LE185" i="32"/>
  <c r="KX185" i="32" s="1"/>
  <c r="KY185" i="32" s="1"/>
  <c r="KZ185" i="32" s="1"/>
  <c r="LF184" i="32"/>
  <c r="JZ184" i="32"/>
  <c r="KA185" i="32"/>
  <c r="JT185" i="32" s="1"/>
  <c r="JU185" i="32" s="1"/>
  <c r="JV185" i="32" s="1"/>
  <c r="KB184" i="32"/>
  <c r="LS184" i="32"/>
  <c r="LT185" i="32"/>
  <c r="LM185" i="32" s="1"/>
  <c r="LN185" i="32" s="1"/>
  <c r="LO185" i="32" s="1"/>
  <c r="LU184" i="32"/>
  <c r="AE79" i="32"/>
  <c r="Z78" i="32"/>
  <c r="AC78" i="32" s="1"/>
  <c r="AJ78" i="32"/>
  <c r="JP184" i="32"/>
  <c r="LM81" i="33"/>
  <c r="KO184" i="32"/>
  <c r="KP185" i="32"/>
  <c r="KI185" i="32" s="1"/>
  <c r="KJ185" i="32" s="1"/>
  <c r="KK185" i="32" s="1"/>
  <c r="KQ184" i="32"/>
  <c r="NJ80" i="33" l="1"/>
  <c r="IH80" i="33" s="1"/>
  <c r="EM80" i="33"/>
  <c r="IT82" i="33"/>
  <c r="EI80" i="33"/>
  <c r="FS80" i="33"/>
  <c r="OE80" i="33" s="1"/>
  <c r="JX81" i="33"/>
  <c r="FR81" i="33"/>
  <c r="JY80" i="33"/>
  <c r="AS81" i="33"/>
  <c r="BO81" i="33" s="1"/>
  <c r="CK81" i="33" s="1"/>
  <c r="LG80" i="33"/>
  <c r="GE80" i="33" s="1"/>
  <c r="LY81" i="33"/>
  <c r="HS80" i="33"/>
  <c r="QB80" i="33"/>
  <c r="PF80" i="33" s="1"/>
  <c r="HP80" i="33"/>
  <c r="MP80" i="33"/>
  <c r="MS81" i="33"/>
  <c r="AH82" i="33"/>
  <c r="BD82" i="33" s="1"/>
  <c r="BZ82" i="33" s="1"/>
  <c r="CV82" i="33" s="1"/>
  <c r="QA80" i="33"/>
  <c r="PE80" i="33" s="1"/>
  <c r="QT79" i="33"/>
  <c r="HO80" i="33"/>
  <c r="GR80" i="33"/>
  <c r="LT81" i="33" s="1"/>
  <c r="GK81" i="33"/>
  <c r="KQ81" i="33"/>
  <c r="GB80" i="33"/>
  <c r="ON80" i="33" s="1"/>
  <c r="KH80" i="33"/>
  <c r="JN80" i="33"/>
  <c r="JM80" i="33"/>
  <c r="JT81" i="33"/>
  <c r="QD80" i="33"/>
  <c r="PH80" i="33" s="1"/>
  <c r="QK80" i="33"/>
  <c r="PO80" i="33" s="1"/>
  <c r="ME81" i="33"/>
  <c r="LX81" i="33"/>
  <c r="GU81" i="33"/>
  <c r="LW82" i="33" s="1"/>
  <c r="DV81" i="33"/>
  <c r="FN81" i="33" s="1"/>
  <c r="DO80" i="33"/>
  <c r="FG80" i="33" s="1"/>
  <c r="DP80" i="33"/>
  <c r="FH80" i="33" s="1"/>
  <c r="CX81" i="33"/>
  <c r="CY80" i="33"/>
  <c r="LC80" i="33"/>
  <c r="NI81" i="33"/>
  <c r="V80" i="33"/>
  <c r="KL185" i="32"/>
  <c r="KU185" i="32"/>
  <c r="LA185" i="32"/>
  <c r="LJ185" i="32"/>
  <c r="LP185" i="32"/>
  <c r="LY185" i="32"/>
  <c r="KT184" i="32"/>
  <c r="AI78" i="32"/>
  <c r="LI184" i="32"/>
  <c r="JW185" i="32"/>
  <c r="KF185" i="32"/>
  <c r="LX184" i="32"/>
  <c r="KE184" i="32"/>
  <c r="JN186" i="32"/>
  <c r="JD186" i="32" s="1"/>
  <c r="JO185" i="32"/>
  <c r="JI185" i="32"/>
  <c r="JJ185" i="32" s="1"/>
  <c r="EH80" i="33" l="1"/>
  <c r="EF80" i="33"/>
  <c r="EO80" i="33"/>
  <c r="EE80" i="33"/>
  <c r="NH82" i="33"/>
  <c r="OD81" i="33"/>
  <c r="RK81" i="33"/>
  <c r="OW81" i="33"/>
  <c r="RE80" i="33"/>
  <c r="OQ80" i="33"/>
  <c r="KY80" i="33"/>
  <c r="FW80" i="33" s="1"/>
  <c r="KK80" i="33"/>
  <c r="QS80" i="33"/>
  <c r="QR81" i="33"/>
  <c r="KZ80" i="33"/>
  <c r="FX80" i="33" s="1"/>
  <c r="OJ80" i="33" s="1"/>
  <c r="DG81" i="33"/>
  <c r="EY81" i="33" s="1"/>
  <c r="JE81" i="33"/>
  <c r="NU81" i="33"/>
  <c r="MX80" i="33"/>
  <c r="MW80" i="33"/>
  <c r="ND81" i="33"/>
  <c r="HN80" i="33"/>
  <c r="PZ80" i="33"/>
  <c r="PD80" i="33" s="1"/>
  <c r="RB80" i="33"/>
  <c r="NR81" i="33"/>
  <c r="GA80" i="33"/>
  <c r="KG80" i="33"/>
  <c r="HF81" i="33"/>
  <c r="IB81" i="33" s="1"/>
  <c r="LB80" i="33"/>
  <c r="JP82" i="33"/>
  <c r="JS80" i="33"/>
  <c r="LI80" i="33"/>
  <c r="GZ80" i="33"/>
  <c r="HV80" i="33" s="1"/>
  <c r="DT81" i="33"/>
  <c r="FL81" i="33" s="1"/>
  <c r="JR81" i="33"/>
  <c r="QC81" i="33"/>
  <c r="PG81" i="33" s="1"/>
  <c r="HQ81" i="33"/>
  <c r="GY80" i="33"/>
  <c r="HU80" i="33" s="1"/>
  <c r="DR82" i="33"/>
  <c r="FJ82" i="33" s="1"/>
  <c r="DU80" i="33"/>
  <c r="FM80" i="33" s="1"/>
  <c r="OA82" i="33"/>
  <c r="AR80" i="33"/>
  <c r="BN80" i="33" s="1"/>
  <c r="U81" i="33"/>
  <c r="IG81" i="33"/>
  <c r="LW185" i="32"/>
  <c r="LV186" i="32"/>
  <c r="LL186" i="32" s="1"/>
  <c r="LQ185" i="32"/>
  <c r="LR185" i="32" s="1"/>
  <c r="KS185" i="32"/>
  <c r="KM185" i="32"/>
  <c r="KN185" i="32" s="1"/>
  <c r="KR186" i="32"/>
  <c r="KH186" i="32" s="1"/>
  <c r="JX185" i="32"/>
  <c r="JY185" i="32" s="1"/>
  <c r="KC186" i="32"/>
  <c r="JS186" i="32" s="1"/>
  <c r="KD185" i="32"/>
  <c r="JK185" i="32"/>
  <c r="JL186" i="32"/>
  <c r="JE186" i="32" s="1"/>
  <c r="JF186" i="32" s="1"/>
  <c r="JG186" i="32" s="1"/>
  <c r="JM185" i="32"/>
  <c r="LB185" i="32"/>
  <c r="LC185" i="32" s="1"/>
  <c r="LH185" i="32"/>
  <c r="LG186" i="32"/>
  <c r="KW186" i="32" s="1"/>
  <c r="AD78" i="32"/>
  <c r="AG79" i="32"/>
  <c r="ED80" i="33" l="1"/>
  <c r="AG81" i="33"/>
  <c r="BC81" i="33" s="1"/>
  <c r="BY81" i="33" s="1"/>
  <c r="IP81" i="33"/>
  <c r="IF82" i="33"/>
  <c r="EG81" i="33"/>
  <c r="T82" i="33"/>
  <c r="AP82" i="33" s="1"/>
  <c r="BL82" i="33" s="1"/>
  <c r="CH82" i="33" s="1"/>
  <c r="JB82" i="33" s="1"/>
  <c r="RA80" i="33"/>
  <c r="OM80" i="33"/>
  <c r="QW80" i="33"/>
  <c r="OI80" i="33"/>
  <c r="KC80" i="33"/>
  <c r="NM81" i="33"/>
  <c r="IS81" i="33"/>
  <c r="MO81" i="33"/>
  <c r="KD80" i="33"/>
  <c r="MB81" i="33"/>
  <c r="GQ81" i="33"/>
  <c r="PY81" i="33" s="1"/>
  <c r="PC81" i="33" s="1"/>
  <c r="NC80" i="33"/>
  <c r="NB81" i="33"/>
  <c r="MZ82" i="33"/>
  <c r="NQ81" i="33"/>
  <c r="KX80" i="33"/>
  <c r="AD81" i="33"/>
  <c r="AZ81" i="33" s="1"/>
  <c r="BV81" i="33" s="1"/>
  <c r="CR81" i="33" s="1"/>
  <c r="GG80" i="33"/>
  <c r="KM80" i="33"/>
  <c r="FZ80" i="33"/>
  <c r="OL80" i="33" s="1"/>
  <c r="KF80" i="33"/>
  <c r="QN81" i="33"/>
  <c r="PR81" i="33" s="1"/>
  <c r="MH82" i="33"/>
  <c r="HB82" i="33"/>
  <c r="HX82" i="33" s="1"/>
  <c r="QH80" i="33"/>
  <c r="PL80" i="33" s="1"/>
  <c r="LA81" i="33"/>
  <c r="HE80" i="33"/>
  <c r="QM80" i="33" s="1"/>
  <c r="PQ80" i="33" s="1"/>
  <c r="HD81" i="33"/>
  <c r="QL81" i="33" s="1"/>
  <c r="PP81" i="33" s="1"/>
  <c r="MA81" i="33"/>
  <c r="QG80" i="33"/>
  <c r="PK80" i="33" s="1"/>
  <c r="CJ80" i="33"/>
  <c r="QX80" i="33"/>
  <c r="NN81" i="33"/>
  <c r="AQ81" i="33"/>
  <c r="BM81" i="33" s="1"/>
  <c r="IY82" i="33"/>
  <c r="AM82" i="33"/>
  <c r="BI82" i="33" s="1"/>
  <c r="JH186" i="32"/>
  <c r="JQ186" i="32"/>
  <c r="JP185" i="32"/>
  <c r="KO185" i="32"/>
  <c r="KP186" i="32"/>
  <c r="KI186" i="32" s="1"/>
  <c r="KJ186" i="32" s="1"/>
  <c r="KK186" i="32" s="1"/>
  <c r="KQ185" i="32"/>
  <c r="LD185" i="32"/>
  <c r="LE186" i="32"/>
  <c r="KX186" i="32" s="1"/>
  <c r="KY186" i="32" s="1"/>
  <c r="KZ186" i="32" s="1"/>
  <c r="LF185" i="32"/>
  <c r="AA79" i="32"/>
  <c r="S79" i="32"/>
  <c r="T79" i="32" s="1"/>
  <c r="JZ185" i="32"/>
  <c r="KA186" i="32"/>
  <c r="JT186" i="32" s="1"/>
  <c r="JU186" i="32" s="1"/>
  <c r="JV186" i="32" s="1"/>
  <c r="KB185" i="32"/>
  <c r="LS185" i="32"/>
  <c r="LT186" i="32"/>
  <c r="LM186" i="32" s="1"/>
  <c r="LN186" i="32" s="1"/>
  <c r="LO186" i="32" s="1"/>
  <c r="LU185" i="32"/>
  <c r="EP81" i="33" l="1"/>
  <c r="EQ80" i="33"/>
  <c r="IO81" i="33"/>
  <c r="EC81" i="33"/>
  <c r="EK80" i="33"/>
  <c r="ER81" i="33"/>
  <c r="IK81" i="33"/>
  <c r="EL80" i="33"/>
  <c r="DD82" i="33"/>
  <c r="RG80" i="33"/>
  <c r="OS80" i="33"/>
  <c r="LL81" i="33"/>
  <c r="GJ81" i="33" s="1"/>
  <c r="OV81" i="33" s="1"/>
  <c r="Y81" i="33"/>
  <c r="AU81" i="33" s="1"/>
  <c r="LS82" i="33"/>
  <c r="HM81" i="33"/>
  <c r="KW81" i="33"/>
  <c r="NW81" i="33"/>
  <c r="FV80" i="33"/>
  <c r="OH80" i="33" s="1"/>
  <c r="AC81" i="33"/>
  <c r="AY81" i="33" s="1"/>
  <c r="BU81" i="33" s="1"/>
  <c r="LK80" i="33"/>
  <c r="KB80" i="33"/>
  <c r="NP81" i="33"/>
  <c r="QZ80" i="33"/>
  <c r="FY81" i="33"/>
  <c r="OK81" i="33" s="1"/>
  <c r="KE81" i="33"/>
  <c r="LF80" i="33"/>
  <c r="MD83" i="33"/>
  <c r="QJ82" i="33"/>
  <c r="PN82" i="33" s="1"/>
  <c r="JD80" i="33"/>
  <c r="JL81" i="33"/>
  <c r="MF82" i="33"/>
  <c r="HZ81" i="33"/>
  <c r="IA80" i="33"/>
  <c r="MG81" i="33"/>
  <c r="LE80" i="33"/>
  <c r="DF80" i="33"/>
  <c r="EX80" i="33" s="1"/>
  <c r="DN81" i="33"/>
  <c r="FF81" i="33" s="1"/>
  <c r="CI81" i="33"/>
  <c r="CU81" i="33"/>
  <c r="Z81" i="33"/>
  <c r="AV81" i="33" s="1"/>
  <c r="BR81" i="33" s="1"/>
  <c r="IL81" i="33"/>
  <c r="BQ81" i="33"/>
  <c r="CE82" i="33"/>
  <c r="U79" i="32"/>
  <c r="V79" i="32" s="1"/>
  <c r="AB79" i="32" s="1"/>
  <c r="JW186" i="32"/>
  <c r="KF186" i="32"/>
  <c r="LA186" i="32"/>
  <c r="LJ186" i="32"/>
  <c r="LP186" i="32"/>
  <c r="LY186" i="32"/>
  <c r="KL186" i="32"/>
  <c r="KU186" i="32"/>
  <c r="KT185" i="32"/>
  <c r="LX185" i="32"/>
  <c r="KE185" i="32"/>
  <c r="LI185" i="32"/>
  <c r="LJ81" i="33"/>
  <c r="JI186" i="32"/>
  <c r="JJ186" i="32" s="1"/>
  <c r="JO186" i="32"/>
  <c r="JN187" i="32"/>
  <c r="JD187" i="32" s="1"/>
  <c r="IN81" i="33" l="1"/>
  <c r="AI81" i="33"/>
  <c r="BE81" i="33" s="1"/>
  <c r="EV82" i="33"/>
  <c r="GN82" i="33" s="1"/>
  <c r="EN82" i="33"/>
  <c r="KP81" i="33"/>
  <c r="IU81" i="33"/>
  <c r="FU81" i="33"/>
  <c r="OG81" i="33" s="1"/>
  <c r="KA81" i="33"/>
  <c r="QV80" i="33"/>
  <c r="NL81" i="33"/>
  <c r="MN80" i="33"/>
  <c r="KI80" i="33"/>
  <c r="MV81" i="33"/>
  <c r="GI80" i="33"/>
  <c r="OU80" i="33" s="1"/>
  <c r="KO80" i="33"/>
  <c r="NZ82" i="33"/>
  <c r="AB81" i="33"/>
  <c r="AX81" i="33" s="1"/>
  <c r="QY81" i="33"/>
  <c r="NO82" i="33"/>
  <c r="GH81" i="33"/>
  <c r="OT81" i="33" s="1"/>
  <c r="KN81" i="33"/>
  <c r="GD80" i="33"/>
  <c r="KJ80" i="33"/>
  <c r="JC81" i="33"/>
  <c r="JO81" i="33"/>
  <c r="GP80" i="33"/>
  <c r="HL80" i="33" s="1"/>
  <c r="GC80" i="33"/>
  <c r="RJ81" i="33"/>
  <c r="GX81" i="33"/>
  <c r="HT81" i="33" s="1"/>
  <c r="DE81" i="33"/>
  <c r="EW81" i="33" s="1"/>
  <c r="DQ81" i="33"/>
  <c r="FI81" i="33" s="1"/>
  <c r="CQ81" i="33"/>
  <c r="CN81" i="33"/>
  <c r="DA82" i="33"/>
  <c r="CM81" i="33"/>
  <c r="CA81" i="33"/>
  <c r="W79" i="32"/>
  <c r="AH79" i="32" s="1"/>
  <c r="JL187" i="32"/>
  <c r="JE187" i="32" s="1"/>
  <c r="JF187" i="32" s="1"/>
  <c r="JG187" i="32" s="1"/>
  <c r="JK186" i="32"/>
  <c r="JM186" i="32"/>
  <c r="LH82" i="33"/>
  <c r="KM186" i="32"/>
  <c r="KN186" i="32" s="1"/>
  <c r="KS186" i="32"/>
  <c r="KR187" i="32"/>
  <c r="KH187" i="32" s="1"/>
  <c r="LQ186" i="32"/>
  <c r="LR186" i="32" s="1"/>
  <c r="LW186" i="32"/>
  <c r="LV187" i="32"/>
  <c r="LL187" i="32" s="1"/>
  <c r="LB186" i="32"/>
  <c r="LC186" i="32" s="1"/>
  <c r="LH186" i="32"/>
  <c r="LG187" i="32"/>
  <c r="KW187" i="32" s="1"/>
  <c r="JX186" i="32"/>
  <c r="JY186" i="32" s="1"/>
  <c r="KD186" i="32"/>
  <c r="KC187" i="32"/>
  <c r="JS187" i="32" s="1"/>
  <c r="PV82" i="33" l="1"/>
  <c r="OZ82" i="33" s="1"/>
  <c r="LP83" i="33"/>
  <c r="HJ82" i="33"/>
  <c r="AL82" i="33"/>
  <c r="BH82" i="33" s="1"/>
  <c r="CD82" i="33" s="1"/>
  <c r="ML82" i="33"/>
  <c r="NS81" i="33"/>
  <c r="OO80" i="33"/>
  <c r="NT81" i="33"/>
  <c r="OP80" i="33"/>
  <c r="NK82" i="33"/>
  <c r="QU81" i="33"/>
  <c r="BT81" i="33"/>
  <c r="CP81" i="33" s="1"/>
  <c r="IJ81" i="33"/>
  <c r="X81" i="33"/>
  <c r="AT81" i="33" s="1"/>
  <c r="BP81" i="33" s="1"/>
  <c r="CL81" i="33" s="1"/>
  <c r="NY81" i="33"/>
  <c r="MY81" i="33"/>
  <c r="GO81" i="33"/>
  <c r="HK81" i="33" s="1"/>
  <c r="RI80" i="33"/>
  <c r="IX82" i="33"/>
  <c r="RH81" i="33"/>
  <c r="IM82" i="33"/>
  <c r="AA82" i="33"/>
  <c r="AW82" i="33" s="1"/>
  <c r="BS82" i="33" s="1"/>
  <c r="CO82" i="33" s="1"/>
  <c r="JI82" i="33" s="1"/>
  <c r="RD80" i="33"/>
  <c r="GF82" i="33"/>
  <c r="OR82" i="33" s="1"/>
  <c r="KL82" i="33"/>
  <c r="MM81" i="33"/>
  <c r="LR81" i="33"/>
  <c r="JH81" i="33"/>
  <c r="JG81" i="33"/>
  <c r="JK81" i="33"/>
  <c r="JU82" i="33"/>
  <c r="PX80" i="33"/>
  <c r="PB80" i="33" s="1"/>
  <c r="HA81" i="33"/>
  <c r="MC82" i="33" s="1"/>
  <c r="RC80" i="33"/>
  <c r="LZ82" i="33"/>
  <c r="QF81" i="33"/>
  <c r="PJ81" i="33" s="1"/>
  <c r="DM81" i="33"/>
  <c r="FE81" i="33" s="1"/>
  <c r="DJ81" i="33"/>
  <c r="FB81" i="33" s="1"/>
  <c r="DI81" i="33"/>
  <c r="FA81" i="33" s="1"/>
  <c r="DW82" i="33"/>
  <c r="FO82" i="33" s="1"/>
  <c r="CW81" i="33"/>
  <c r="NX82" i="33"/>
  <c r="AK79" i="32"/>
  <c r="X79" i="32"/>
  <c r="AF79" i="32" s="1"/>
  <c r="JH187" i="32"/>
  <c r="JQ187" i="32"/>
  <c r="JZ186" i="32"/>
  <c r="KA187" i="32"/>
  <c r="JT187" i="32" s="1"/>
  <c r="JU187" i="32" s="1"/>
  <c r="JV187" i="32" s="1"/>
  <c r="KB186" i="32"/>
  <c r="LS186" i="32"/>
  <c r="LT187" i="32"/>
  <c r="LM187" i="32" s="1"/>
  <c r="LN187" i="32" s="1"/>
  <c r="LO187" i="32" s="1"/>
  <c r="LU186" i="32"/>
  <c r="LE187" i="32"/>
  <c r="KX187" i="32" s="1"/>
  <c r="KY187" i="32" s="1"/>
  <c r="KZ187" i="32" s="1"/>
  <c r="LD186" i="32"/>
  <c r="LF186" i="32"/>
  <c r="KO186" i="32"/>
  <c r="KP187" i="32"/>
  <c r="KI187" i="32" s="1"/>
  <c r="KJ187" i="32" s="1"/>
  <c r="KK187" i="32" s="1"/>
  <c r="KQ186" i="32"/>
  <c r="JP186" i="32"/>
  <c r="IR81" i="33" l="1"/>
  <c r="AK81" i="33"/>
  <c r="BG81" i="33" s="1"/>
  <c r="CC81" i="33" s="1"/>
  <c r="EJ81" i="33"/>
  <c r="EB80" i="33"/>
  <c r="IQ81" i="33"/>
  <c r="DZ82" i="33"/>
  <c r="KT82" i="33"/>
  <c r="AF81" i="33"/>
  <c r="BB81" i="33" s="1"/>
  <c r="BX81" i="33" s="1"/>
  <c r="AE81" i="33"/>
  <c r="BA81" i="33" s="1"/>
  <c r="BW81" i="33" s="1"/>
  <c r="CS81" i="33" s="1"/>
  <c r="JM81" i="33" s="1"/>
  <c r="PW81" i="33"/>
  <c r="PA81" i="33" s="1"/>
  <c r="II82" i="33"/>
  <c r="W82" i="33"/>
  <c r="AS82" i="33" s="1"/>
  <c r="BO82" i="33" s="1"/>
  <c r="CK82" i="33" s="1"/>
  <c r="IW81" i="33"/>
  <c r="LQ82" i="33"/>
  <c r="MR81" i="33"/>
  <c r="MU81" i="33"/>
  <c r="NE82" i="33"/>
  <c r="MQ81" i="33"/>
  <c r="DK82" i="33"/>
  <c r="FC82" i="33" s="1"/>
  <c r="RF82" i="33"/>
  <c r="GS81" i="33"/>
  <c r="QA81" i="33" s="1"/>
  <c r="PE81" i="33" s="1"/>
  <c r="JF81" i="33"/>
  <c r="JJ81" i="33"/>
  <c r="JQ81" i="33"/>
  <c r="QI81" i="33"/>
  <c r="PM81" i="33" s="1"/>
  <c r="KV80" i="33"/>
  <c r="HW81" i="33"/>
  <c r="HG82" i="33"/>
  <c r="QO82" i="33" s="1"/>
  <c r="PS82" i="33" s="1"/>
  <c r="LD81" i="33"/>
  <c r="GW81" i="33"/>
  <c r="QE81" i="33" s="1"/>
  <c r="PI81" i="33" s="1"/>
  <c r="DH81" i="33"/>
  <c r="EZ81" i="33" s="1"/>
  <c r="GT81" i="33"/>
  <c r="LV82" i="33" s="1"/>
  <c r="DL81" i="33"/>
  <c r="FD81" i="33" s="1"/>
  <c r="DS81" i="33"/>
  <c r="FK81" i="33" s="1"/>
  <c r="CZ82" i="33"/>
  <c r="AJ82" i="33"/>
  <c r="BF82" i="33" s="1"/>
  <c r="IV82" i="33"/>
  <c r="NV83" i="33"/>
  <c r="Y79" i="32"/>
  <c r="Z79" i="32" s="1"/>
  <c r="AC79" i="32" s="1"/>
  <c r="KL187" i="32"/>
  <c r="KU187" i="32"/>
  <c r="LA187" i="32"/>
  <c r="LJ187" i="32"/>
  <c r="KT186" i="32"/>
  <c r="LX186" i="32"/>
  <c r="LP187" i="32"/>
  <c r="LY187" i="32"/>
  <c r="LI186" i="32"/>
  <c r="KE186" i="32"/>
  <c r="JW187" i="32"/>
  <c r="KF187" i="32"/>
  <c r="JN188" i="32"/>
  <c r="JD188" i="32" s="1"/>
  <c r="JI187" i="32"/>
  <c r="JJ187" i="32" s="1"/>
  <c r="JO187" i="32"/>
  <c r="DO81" i="33" l="1"/>
  <c r="FG81" i="33" s="1"/>
  <c r="MW81" i="33" s="1"/>
  <c r="EE81" i="33"/>
  <c r="FR82" i="33"/>
  <c r="NH83" i="33" s="1"/>
  <c r="T83" i="33" s="1"/>
  <c r="AP83" i="33" s="1"/>
  <c r="JX82" i="33"/>
  <c r="EI81" i="33"/>
  <c r="EM81" i="33"/>
  <c r="ES82" i="33"/>
  <c r="EA81" i="33"/>
  <c r="KU81" i="33"/>
  <c r="JY81" i="33" s="1"/>
  <c r="NA81" i="33"/>
  <c r="MP81" i="33"/>
  <c r="MT81" i="33"/>
  <c r="MS82" i="33"/>
  <c r="GU82" i="33"/>
  <c r="LW83" i="33" s="1"/>
  <c r="HO81" i="33"/>
  <c r="LU82" i="33"/>
  <c r="GR81" i="33"/>
  <c r="PZ81" i="33" s="1"/>
  <c r="PD81" i="33" s="1"/>
  <c r="FT80" i="33"/>
  <c r="JZ80" i="33"/>
  <c r="GB81" i="33"/>
  <c r="KH81" i="33"/>
  <c r="LG81" i="33"/>
  <c r="JE82" i="33"/>
  <c r="JT82" i="33"/>
  <c r="MI83" i="33"/>
  <c r="IC82" i="33"/>
  <c r="HC81" i="33"/>
  <c r="HY81" i="33" s="1"/>
  <c r="LY82" i="33"/>
  <c r="LC81" i="33"/>
  <c r="HS81" i="33"/>
  <c r="HP81" i="33"/>
  <c r="QB81" i="33"/>
  <c r="PF81" i="33" s="1"/>
  <c r="GV81" i="33"/>
  <c r="LX82" i="33" s="1"/>
  <c r="DG82" i="33"/>
  <c r="EY82" i="33" s="1"/>
  <c r="DV82" i="33"/>
  <c r="FN82" i="33" s="1"/>
  <c r="CY81" i="33"/>
  <c r="CT81" i="33"/>
  <c r="KY81" i="33"/>
  <c r="CB82" i="33"/>
  <c r="IT83" i="33"/>
  <c r="AH83" i="33"/>
  <c r="BD83" i="33" s="1"/>
  <c r="BZ83" i="33" s="1"/>
  <c r="BL83" i="33"/>
  <c r="AJ79" i="32"/>
  <c r="AI79" i="32" s="1"/>
  <c r="AE80" i="32"/>
  <c r="KC188" i="32"/>
  <c r="JS188" i="32" s="1"/>
  <c r="KD187" i="32"/>
  <c r="JX187" i="32"/>
  <c r="JY187" i="32" s="1"/>
  <c r="LQ187" i="32"/>
  <c r="LR187" i="32" s="1"/>
  <c r="LV188" i="32"/>
  <c r="LL188" i="32" s="1"/>
  <c r="LW187" i="32"/>
  <c r="LG188" i="32"/>
  <c r="KW188" i="32" s="1"/>
  <c r="LB187" i="32"/>
  <c r="LC187" i="32" s="1"/>
  <c r="LH187" i="32"/>
  <c r="JK187" i="32"/>
  <c r="JL188" i="32"/>
  <c r="JE188" i="32" s="1"/>
  <c r="JF188" i="32" s="1"/>
  <c r="JG188" i="32" s="1"/>
  <c r="JM187" i="32"/>
  <c r="LM82" i="33"/>
  <c r="KS187" i="32"/>
  <c r="KM187" i="32"/>
  <c r="KN187" i="32" s="1"/>
  <c r="KR188" i="32"/>
  <c r="KH188" i="32" s="1"/>
  <c r="GY81" i="33" l="1"/>
  <c r="HU81" i="33" s="1"/>
  <c r="IF83" i="33"/>
  <c r="OD82" i="33"/>
  <c r="QR82" i="33"/>
  <c r="EF81" i="33"/>
  <c r="ED81" i="33"/>
  <c r="NJ81" i="33"/>
  <c r="OF80" i="33"/>
  <c r="RB81" i="33"/>
  <c r="ON81" i="33"/>
  <c r="FS81" i="33"/>
  <c r="NI82" i="33" s="1"/>
  <c r="HQ82" i="33"/>
  <c r="ND82" i="33"/>
  <c r="GQ82" i="33"/>
  <c r="PY82" i="33" s="1"/>
  <c r="PC82" i="33" s="1"/>
  <c r="QC82" i="33"/>
  <c r="PG82" i="33" s="1"/>
  <c r="HN81" i="33"/>
  <c r="LT82" i="33"/>
  <c r="KG81" i="33"/>
  <c r="NR82" i="33"/>
  <c r="FW81" i="33"/>
  <c r="OI81" i="33" s="1"/>
  <c r="KC81" i="33"/>
  <c r="GE81" i="33"/>
  <c r="KK81" i="33"/>
  <c r="GK82" i="33"/>
  <c r="OW82" i="33" s="1"/>
  <c r="KQ82" i="33"/>
  <c r="QT80" i="33"/>
  <c r="HF82" i="33"/>
  <c r="MH83" i="33" s="1"/>
  <c r="MO82" i="33"/>
  <c r="JS81" i="33"/>
  <c r="ME82" i="33"/>
  <c r="QK81" i="33"/>
  <c r="PO81" i="33" s="1"/>
  <c r="DP81" i="33"/>
  <c r="FH81" i="33" s="1"/>
  <c r="JN81" i="33"/>
  <c r="GA81" i="33"/>
  <c r="OM81" i="33" s="1"/>
  <c r="KZ81" i="33"/>
  <c r="QD81" i="33"/>
  <c r="PH81" i="33" s="1"/>
  <c r="HR81" i="33"/>
  <c r="DU81" i="33"/>
  <c r="FM81" i="33" s="1"/>
  <c r="CH83" i="33"/>
  <c r="CV83" i="33"/>
  <c r="CX82" i="33"/>
  <c r="JH188" i="32"/>
  <c r="JQ188" i="32"/>
  <c r="JZ187" i="32"/>
  <c r="KA188" i="32"/>
  <c r="JT188" i="32" s="1"/>
  <c r="JU188" i="32" s="1"/>
  <c r="JV188" i="32" s="1"/>
  <c r="KB187" i="32"/>
  <c r="LD187" i="32"/>
  <c r="LE188" i="32"/>
  <c r="KX188" i="32" s="1"/>
  <c r="KY188" i="32" s="1"/>
  <c r="KZ188" i="32" s="1"/>
  <c r="LF187" i="32"/>
  <c r="AG80" i="32"/>
  <c r="AD79" i="32"/>
  <c r="LS187" i="32"/>
  <c r="LT188" i="32"/>
  <c r="LM188" i="32" s="1"/>
  <c r="LN188" i="32" s="1"/>
  <c r="LO188" i="32" s="1"/>
  <c r="LU187" i="32"/>
  <c r="KO187" i="32"/>
  <c r="KP188" i="32"/>
  <c r="KI188" i="32" s="1"/>
  <c r="KJ188" i="32" s="1"/>
  <c r="KK188" i="32" s="1"/>
  <c r="KQ187" i="32"/>
  <c r="JP187" i="32"/>
  <c r="KX81" i="33"/>
  <c r="QG81" i="33" l="1"/>
  <c r="PK81" i="33" s="1"/>
  <c r="LE81" i="33" s="1"/>
  <c r="MA82" i="33"/>
  <c r="EO81" i="33"/>
  <c r="IG82" i="33"/>
  <c r="IH81" i="33"/>
  <c r="AD82" i="33"/>
  <c r="AZ82" i="33" s="1"/>
  <c r="BV82" i="33" s="1"/>
  <c r="EC82" i="33"/>
  <c r="EH81" i="33"/>
  <c r="EK81" i="33"/>
  <c r="EG82" i="33"/>
  <c r="V81" i="33"/>
  <c r="NU82" i="33"/>
  <c r="OQ81" i="33"/>
  <c r="QS81" i="33"/>
  <c r="OE81" i="33"/>
  <c r="U82" i="33"/>
  <c r="AQ82" i="33" s="1"/>
  <c r="BM82" i="33" s="1"/>
  <c r="NM82" i="33"/>
  <c r="IB82" i="33"/>
  <c r="LA82" i="33"/>
  <c r="HM82" i="33"/>
  <c r="LS83" i="33"/>
  <c r="NC81" i="33"/>
  <c r="KD81" i="33"/>
  <c r="MX81" i="33"/>
  <c r="QW81" i="33"/>
  <c r="QN82" i="33"/>
  <c r="PR82" i="33" s="1"/>
  <c r="RK82" i="33"/>
  <c r="LI81" i="33"/>
  <c r="IP82" i="33"/>
  <c r="RE81" i="33"/>
  <c r="FV81" i="33"/>
  <c r="OH81" i="33" s="1"/>
  <c r="KB81" i="33"/>
  <c r="HE81" i="33"/>
  <c r="IA81" i="33" s="1"/>
  <c r="JB83" i="33"/>
  <c r="JR82" i="33"/>
  <c r="JP83" i="33"/>
  <c r="LB81" i="33"/>
  <c r="GZ81" i="33"/>
  <c r="NQ82" i="33"/>
  <c r="RA81" i="33"/>
  <c r="FX81" i="33"/>
  <c r="OJ81" i="33" s="1"/>
  <c r="DD83" i="33"/>
  <c r="EV83" i="33" s="1"/>
  <c r="DT82" i="33"/>
  <c r="FL82" i="33" s="1"/>
  <c r="DR83" i="33"/>
  <c r="FJ83" i="33" s="1"/>
  <c r="OA83" i="33"/>
  <c r="LP188" i="32"/>
  <c r="LY188" i="32"/>
  <c r="KL188" i="32"/>
  <c r="KU188" i="32"/>
  <c r="LA188" i="32"/>
  <c r="LJ188" i="32"/>
  <c r="LI187" i="32"/>
  <c r="KT187" i="32"/>
  <c r="S80" i="32"/>
  <c r="T80" i="32" s="1"/>
  <c r="AA80" i="32"/>
  <c r="JW188" i="32"/>
  <c r="KF188" i="32"/>
  <c r="LX187" i="32"/>
  <c r="KW82" i="33"/>
  <c r="KE187" i="32"/>
  <c r="JN189" i="32"/>
  <c r="JD189" i="32" s="1"/>
  <c r="JI188" i="32"/>
  <c r="JJ188" i="32" s="1"/>
  <c r="JO188" i="32"/>
  <c r="IK82" i="33" l="1"/>
  <c r="ER82" i="33"/>
  <c r="AG82" i="33"/>
  <c r="BC82" i="33" s="1"/>
  <c r="BY82" i="33" s="1"/>
  <c r="IO82" i="33"/>
  <c r="Y82" i="33"/>
  <c r="AU82" i="33" s="1"/>
  <c r="BQ82" i="33" s="1"/>
  <c r="QV81" i="33"/>
  <c r="IS82" i="33"/>
  <c r="AR81" i="33"/>
  <c r="BN81" i="33"/>
  <c r="CJ81" i="33" s="1"/>
  <c r="JD81" i="33" s="1"/>
  <c r="FY82" i="33"/>
  <c r="OK82" i="33" s="1"/>
  <c r="KE82" i="33"/>
  <c r="MZ83" i="33"/>
  <c r="KM81" i="33"/>
  <c r="NB82" i="33"/>
  <c r="ML83" i="33"/>
  <c r="LL82" i="33"/>
  <c r="QM81" i="33"/>
  <c r="PQ81" i="33" s="1"/>
  <c r="GG81" i="33"/>
  <c r="OS81" i="33" s="1"/>
  <c r="NN82" i="33"/>
  <c r="FZ81" i="33"/>
  <c r="KF81" i="33"/>
  <c r="FU82" i="33"/>
  <c r="OG82" i="33" s="1"/>
  <c r="KA82" i="33"/>
  <c r="GC81" i="33"/>
  <c r="KI81" i="33"/>
  <c r="MG82" i="33"/>
  <c r="AC82" i="33"/>
  <c r="AY82" i="33" s="1"/>
  <c r="HD82" i="33"/>
  <c r="HZ82" i="33" s="1"/>
  <c r="HB83" i="33"/>
  <c r="MD84" i="33" s="1"/>
  <c r="MB82" i="33"/>
  <c r="QH81" i="33"/>
  <c r="PL81" i="33" s="1"/>
  <c r="HV81" i="33"/>
  <c r="QX81" i="33"/>
  <c r="GN83" i="33"/>
  <c r="PV83" i="33" s="1"/>
  <c r="OZ83" i="33" s="1"/>
  <c r="CR82" i="33"/>
  <c r="CI82" i="33"/>
  <c r="NL82" i="33"/>
  <c r="IY83" i="33"/>
  <c r="AM83" i="33"/>
  <c r="KD188" i="32"/>
  <c r="KC189" i="32"/>
  <c r="JS189" i="32" s="1"/>
  <c r="JX188" i="32"/>
  <c r="JY188" i="32" s="1"/>
  <c r="JK188" i="32"/>
  <c r="JL189" i="32"/>
  <c r="JE189" i="32" s="1"/>
  <c r="JF189" i="32" s="1"/>
  <c r="JG189" i="32" s="1"/>
  <c r="JM188" i="32"/>
  <c r="U80" i="32"/>
  <c r="V80" i="32" s="1"/>
  <c r="LG189" i="32"/>
  <c r="KW189" i="32" s="1"/>
  <c r="LB188" i="32"/>
  <c r="LC188" i="32" s="1"/>
  <c r="LH188" i="32"/>
  <c r="KS188" i="32"/>
  <c r="KR189" i="32"/>
  <c r="KH189" i="32" s="1"/>
  <c r="KM188" i="32"/>
  <c r="KN188" i="32" s="1"/>
  <c r="LQ188" i="32"/>
  <c r="LR188" i="32" s="1"/>
  <c r="LV189" i="32"/>
  <c r="LL189" i="32" s="1"/>
  <c r="LW188" i="32"/>
  <c r="NO83" i="33" l="1"/>
  <c r="AA83" i="33" s="1"/>
  <c r="EL81" i="33"/>
  <c r="IL82" i="33"/>
  <c r="DZ83" i="33"/>
  <c r="EQ81" i="33"/>
  <c r="DF81" i="33"/>
  <c r="RC81" i="33"/>
  <c r="OO81" i="33"/>
  <c r="NP82" i="33"/>
  <c r="OL81" i="33"/>
  <c r="QY82" i="33"/>
  <c r="GJ82" i="33"/>
  <c r="OV82" i="33" s="1"/>
  <c r="LK81" i="33"/>
  <c r="Z82" i="33"/>
  <c r="AV82" i="33" s="1"/>
  <c r="BR82" i="33" s="1"/>
  <c r="KP82" i="33"/>
  <c r="NW82" i="33"/>
  <c r="NS82" i="33"/>
  <c r="RG81" i="33"/>
  <c r="QU82" i="33"/>
  <c r="BU82" i="33"/>
  <c r="CQ82" i="33" s="1"/>
  <c r="QZ81" i="33"/>
  <c r="JC82" i="33"/>
  <c r="JL82" i="33"/>
  <c r="MF83" i="33"/>
  <c r="QJ83" i="33"/>
  <c r="PN83" i="33" s="1"/>
  <c r="LF81" i="33"/>
  <c r="QL82" i="33"/>
  <c r="PP82" i="33" s="1"/>
  <c r="HX83" i="33"/>
  <c r="HJ83" i="33"/>
  <c r="LP84" i="33"/>
  <c r="DN82" i="33"/>
  <c r="FF82" i="33" s="1"/>
  <c r="DE82" i="33"/>
  <c r="EW82" i="33" s="1"/>
  <c r="CM82" i="33"/>
  <c r="CU82" i="33"/>
  <c r="BI83" i="33"/>
  <c r="CE83" i="33" s="1"/>
  <c r="X82" i="33"/>
  <c r="IJ82" i="33"/>
  <c r="NK83" i="33"/>
  <c r="AB80" i="32"/>
  <c r="W80" i="32"/>
  <c r="KT83" i="33"/>
  <c r="JZ188" i="32"/>
  <c r="KA189" i="32"/>
  <c r="JT189" i="32" s="1"/>
  <c r="JU189" i="32" s="1"/>
  <c r="JV189" i="32" s="1"/>
  <c r="KB188" i="32"/>
  <c r="LT189" i="32"/>
  <c r="LM189" i="32" s="1"/>
  <c r="LN189" i="32" s="1"/>
  <c r="LO189" i="32" s="1"/>
  <c r="LS188" i="32"/>
  <c r="LU188" i="32"/>
  <c r="JQ189" i="32"/>
  <c r="JH189" i="32"/>
  <c r="KO188" i="32"/>
  <c r="KP189" i="32"/>
  <c r="KI189" i="32" s="1"/>
  <c r="KJ189" i="32" s="1"/>
  <c r="KK189" i="32" s="1"/>
  <c r="KQ188" i="32"/>
  <c r="LD188" i="32"/>
  <c r="LE189" i="32"/>
  <c r="KX189" i="32" s="1"/>
  <c r="KY189" i="32" s="1"/>
  <c r="KZ189" i="32" s="1"/>
  <c r="LF188" i="32"/>
  <c r="JP188" i="32"/>
  <c r="IM83" i="33" l="1"/>
  <c r="EX81" i="33"/>
  <c r="MN81" i="33" s="1"/>
  <c r="EP82" i="33"/>
  <c r="EN83" i="33"/>
  <c r="IQ82" i="33"/>
  <c r="IN82" i="33"/>
  <c r="AB82" i="33"/>
  <c r="AX82" i="33" s="1"/>
  <c r="BT82" i="33" s="1"/>
  <c r="NZ83" i="33"/>
  <c r="GI81" i="33"/>
  <c r="OU81" i="33" s="1"/>
  <c r="RJ82" i="33"/>
  <c r="MV82" i="33"/>
  <c r="MM82" i="33"/>
  <c r="KO81" i="33"/>
  <c r="AE82" i="33"/>
  <c r="BA82" i="33" s="1"/>
  <c r="IU82" i="33"/>
  <c r="AI82" i="33"/>
  <c r="LH83" i="33"/>
  <c r="GD81" i="33"/>
  <c r="KJ81" i="33"/>
  <c r="FR83" i="33"/>
  <c r="JX83" i="33"/>
  <c r="JK82" i="33"/>
  <c r="JO82" i="33"/>
  <c r="JG82" i="33"/>
  <c r="LJ82" i="33"/>
  <c r="GX82" i="33"/>
  <c r="LZ83" i="33" s="1"/>
  <c r="DM82" i="33"/>
  <c r="FE82" i="33" s="1"/>
  <c r="GO82" i="33"/>
  <c r="HK82" i="33" s="1"/>
  <c r="DQ82" i="33"/>
  <c r="FI82" i="33" s="1"/>
  <c r="DI82" i="33"/>
  <c r="FA82" i="33" s="1"/>
  <c r="CN82" i="33"/>
  <c r="DA83" i="33"/>
  <c r="AW83" i="33"/>
  <c r="BS83" i="33" s="1"/>
  <c r="II83" i="33"/>
  <c r="W83" i="33"/>
  <c r="AT82" i="33"/>
  <c r="BP82" i="33" s="1"/>
  <c r="NT82" i="33"/>
  <c r="LP189" i="32"/>
  <c r="LY189" i="32"/>
  <c r="LJ189" i="32"/>
  <c r="LA189" i="32"/>
  <c r="LI188" i="32"/>
  <c r="JW189" i="32"/>
  <c r="KF189" i="32"/>
  <c r="KE188" i="32"/>
  <c r="KL189" i="32"/>
  <c r="KU189" i="32"/>
  <c r="LX188" i="32"/>
  <c r="AH80" i="32"/>
  <c r="AK80" i="32"/>
  <c r="X80" i="32"/>
  <c r="KT188" i="32"/>
  <c r="JN190" i="32"/>
  <c r="JD190" i="32" s="1"/>
  <c r="JI189" i="32"/>
  <c r="JJ189" i="32" s="1"/>
  <c r="JO189" i="32"/>
  <c r="IX83" i="33" l="1"/>
  <c r="GP81" i="33"/>
  <c r="HL81" i="33" s="1"/>
  <c r="QR83" i="33"/>
  <c r="OD83" i="33"/>
  <c r="RD81" i="33"/>
  <c r="OP81" i="33"/>
  <c r="BW82" i="33"/>
  <c r="CS82" i="33" s="1"/>
  <c r="NY82" i="33"/>
  <c r="AL83" i="33"/>
  <c r="BH83" i="33" s="1"/>
  <c r="CD83" i="33" s="1"/>
  <c r="CZ83" i="33" s="1"/>
  <c r="RI81" i="33"/>
  <c r="MY82" i="33"/>
  <c r="GF83" i="33"/>
  <c r="OR83" i="33" s="1"/>
  <c r="MQ82" i="33"/>
  <c r="MU82" i="33"/>
  <c r="BE82" i="33"/>
  <c r="CA82" i="33" s="1"/>
  <c r="CW82" i="33" s="1"/>
  <c r="KL83" i="33"/>
  <c r="GH82" i="33"/>
  <c r="KN82" i="33"/>
  <c r="GS82" i="33"/>
  <c r="QA82" i="33" s="1"/>
  <c r="PE82" i="33" s="1"/>
  <c r="JU83" i="33"/>
  <c r="JH82" i="33"/>
  <c r="HT82" i="33"/>
  <c r="QF82" i="33"/>
  <c r="PJ82" i="33" s="1"/>
  <c r="HA82" i="33"/>
  <c r="MC83" i="33" s="1"/>
  <c r="LQ83" i="33"/>
  <c r="PW82" i="33"/>
  <c r="PA82" i="33" s="1"/>
  <c r="GW82" i="33"/>
  <c r="LY83" i="33" s="1"/>
  <c r="DJ82" i="33"/>
  <c r="FB82" i="33" s="1"/>
  <c r="DW83" i="33"/>
  <c r="FO83" i="33" s="1"/>
  <c r="CP82" i="33"/>
  <c r="CO83" i="33"/>
  <c r="CL82" i="33"/>
  <c r="AF82" i="33"/>
  <c r="BB82" i="33" s="1"/>
  <c r="IR82" i="33"/>
  <c r="NH84" i="33"/>
  <c r="AS83" i="33"/>
  <c r="BO83" i="33" s="1"/>
  <c r="AF80" i="32"/>
  <c r="Y80" i="32"/>
  <c r="LQ189" i="32"/>
  <c r="LR189" i="32" s="1"/>
  <c r="LV190" i="32"/>
  <c r="LL190" i="32" s="1"/>
  <c r="LW189" i="32"/>
  <c r="LG190" i="32"/>
  <c r="KW190" i="32" s="1"/>
  <c r="LH189" i="32"/>
  <c r="LB189" i="32"/>
  <c r="LC189" i="32" s="1"/>
  <c r="KD189" i="32"/>
  <c r="KC190" i="32"/>
  <c r="JS190" i="32" s="1"/>
  <c r="JX189" i="32"/>
  <c r="JY189" i="32" s="1"/>
  <c r="JK189" i="32"/>
  <c r="JL190" i="32"/>
  <c r="JE190" i="32" s="1"/>
  <c r="JF190" i="32" s="1"/>
  <c r="JG190" i="32" s="1"/>
  <c r="JM189" i="32"/>
  <c r="KM189" i="32"/>
  <c r="KN189" i="32" s="1"/>
  <c r="KR190" i="32"/>
  <c r="KH190" i="32" s="1"/>
  <c r="KS189" i="32"/>
  <c r="AK82" i="33" l="1"/>
  <c r="BG82" i="33" s="1"/>
  <c r="CC82" i="33" s="1"/>
  <c r="EJ82" i="33"/>
  <c r="EE82" i="33"/>
  <c r="EA82" i="33"/>
  <c r="LR82" i="33"/>
  <c r="PX81" i="33"/>
  <c r="PB81" i="33" s="1"/>
  <c r="KV81" i="33" s="1"/>
  <c r="RH82" i="33"/>
  <c r="OT82" i="33"/>
  <c r="KU82" i="33"/>
  <c r="FS82" i="33" s="1"/>
  <c r="NV84" i="33"/>
  <c r="IW82" i="33"/>
  <c r="RF83" i="33"/>
  <c r="NE83" i="33"/>
  <c r="MR82" i="33"/>
  <c r="LU83" i="33"/>
  <c r="DS82" i="33"/>
  <c r="FK82" i="33" s="1"/>
  <c r="JQ82" i="33"/>
  <c r="HO82" i="33"/>
  <c r="NX83" i="33"/>
  <c r="HG83" i="33"/>
  <c r="IC83" i="33" s="1"/>
  <c r="JF82" i="33"/>
  <c r="JI83" i="33"/>
  <c r="JM82" i="33"/>
  <c r="JT83" i="33"/>
  <c r="GT82" i="33"/>
  <c r="HP82" i="33" s="1"/>
  <c r="HW82" i="33"/>
  <c r="LD82" i="33"/>
  <c r="QI82" i="33"/>
  <c r="PM82" i="33" s="1"/>
  <c r="DL82" i="33"/>
  <c r="FD82" i="33" s="1"/>
  <c r="JJ82" i="33"/>
  <c r="HS82" i="33"/>
  <c r="QE82" i="33"/>
  <c r="PI82" i="33" s="1"/>
  <c r="DO82" i="33"/>
  <c r="FG82" i="33" s="1"/>
  <c r="DH82" i="33"/>
  <c r="EZ82" i="33" s="1"/>
  <c r="DK83" i="33"/>
  <c r="FC83" i="33" s="1"/>
  <c r="DV83" i="33"/>
  <c r="FN83" i="33" s="1"/>
  <c r="CY82" i="33"/>
  <c r="CK83" i="33"/>
  <c r="KY82" i="33"/>
  <c r="T84" i="33"/>
  <c r="AP84" i="33" s="1"/>
  <c r="BL84" i="33" s="1"/>
  <c r="IF84" i="33"/>
  <c r="BX82" i="33"/>
  <c r="JH190" i="32"/>
  <c r="JQ190" i="32"/>
  <c r="JP189" i="32"/>
  <c r="KO189" i="32"/>
  <c r="KP190" i="32"/>
  <c r="KI190" i="32" s="1"/>
  <c r="KJ190" i="32" s="1"/>
  <c r="KK190" i="32" s="1"/>
  <c r="KQ189" i="32"/>
  <c r="JZ189" i="32"/>
  <c r="KA190" i="32"/>
  <c r="JT190" i="32" s="1"/>
  <c r="JU190" i="32" s="1"/>
  <c r="JV190" i="32" s="1"/>
  <c r="KB189" i="32"/>
  <c r="LS189" i="32"/>
  <c r="LT190" i="32"/>
  <c r="LM190" i="32" s="1"/>
  <c r="LN190" i="32" s="1"/>
  <c r="LO190" i="32" s="1"/>
  <c r="LU189" i="32"/>
  <c r="AE81" i="32"/>
  <c r="Z80" i="32"/>
  <c r="AC80" i="32" s="1"/>
  <c r="AJ80" i="32"/>
  <c r="LD189" i="32"/>
  <c r="LE190" i="32"/>
  <c r="KX190" i="32" s="1"/>
  <c r="KY190" i="32" s="1"/>
  <c r="KZ190" i="32" s="1"/>
  <c r="LF189" i="32"/>
  <c r="JZ81" i="33" l="1"/>
  <c r="FT81" i="33"/>
  <c r="OF81" i="33" s="1"/>
  <c r="EB81" i="33"/>
  <c r="EI82" i="33"/>
  <c r="EM82" i="33"/>
  <c r="IT84" i="33"/>
  <c r="JY82" i="33"/>
  <c r="QS82" i="33"/>
  <c r="OE82" i="33"/>
  <c r="AH84" i="33"/>
  <c r="BD84" i="33" s="1"/>
  <c r="NI83" i="33"/>
  <c r="HC82" i="33"/>
  <c r="ME83" i="33" s="1"/>
  <c r="MS83" i="33"/>
  <c r="MT82" i="33"/>
  <c r="MP82" i="33"/>
  <c r="ND83" i="33"/>
  <c r="MW82" i="33"/>
  <c r="LV83" i="33"/>
  <c r="NA82" i="33"/>
  <c r="QO83" i="33"/>
  <c r="PS83" i="33" s="1"/>
  <c r="IV83" i="33"/>
  <c r="AJ83" i="33"/>
  <c r="BF83" i="33" s="1"/>
  <c r="CB83" i="33" s="1"/>
  <c r="CX83" i="33" s="1"/>
  <c r="MI84" i="33"/>
  <c r="QB82" i="33"/>
  <c r="PF82" i="33" s="1"/>
  <c r="GB82" i="33"/>
  <c r="KH82" i="33"/>
  <c r="FW82" i="33"/>
  <c r="OI82" i="33" s="1"/>
  <c r="KC82" i="33"/>
  <c r="GR82" i="33"/>
  <c r="PZ82" i="33" s="1"/>
  <c r="PD82" i="33" s="1"/>
  <c r="JE83" i="33"/>
  <c r="JS82" i="33"/>
  <c r="LG82" i="33"/>
  <c r="GU83" i="33"/>
  <c r="LW84" i="33" s="1"/>
  <c r="GV82" i="33"/>
  <c r="HR82" i="33" s="1"/>
  <c r="HF83" i="33"/>
  <c r="MH84" i="33" s="1"/>
  <c r="GY82" i="33"/>
  <c r="QG82" i="33" s="1"/>
  <c r="PK82" i="33" s="1"/>
  <c r="LC82" i="33"/>
  <c r="DG83" i="33"/>
  <c r="EY83" i="33" s="1"/>
  <c r="DU82" i="33"/>
  <c r="FM82" i="33" s="1"/>
  <c r="CH84" i="33"/>
  <c r="CT82" i="33"/>
  <c r="BZ84" i="33"/>
  <c r="KL190" i="32"/>
  <c r="KU190" i="32"/>
  <c r="LJ190" i="32"/>
  <c r="LA190" i="32"/>
  <c r="LP190" i="32"/>
  <c r="LY190" i="32"/>
  <c r="LI189" i="32"/>
  <c r="JW190" i="32"/>
  <c r="KF190" i="32"/>
  <c r="LX189" i="32"/>
  <c r="KE189" i="32"/>
  <c r="KT189" i="32"/>
  <c r="AI80" i="32"/>
  <c r="JO190" i="32"/>
  <c r="JN191" i="32"/>
  <c r="JD191" i="32" s="1"/>
  <c r="JI190" i="32"/>
  <c r="JJ190" i="32" s="1"/>
  <c r="NJ82" i="33" l="1"/>
  <c r="V82" i="33" s="1"/>
  <c r="QT81" i="33"/>
  <c r="U83" i="33"/>
  <c r="AQ83" i="33" s="1"/>
  <c r="BM83" i="33" s="1"/>
  <c r="CI83" i="33" s="1"/>
  <c r="ED82" i="33"/>
  <c r="EK82" i="33"/>
  <c r="EF82" i="33"/>
  <c r="ES83" i="33"/>
  <c r="RB82" i="33"/>
  <c r="ON82" i="33"/>
  <c r="IG83" i="33"/>
  <c r="NM83" i="33"/>
  <c r="HY82" i="33"/>
  <c r="QK82" i="33"/>
  <c r="PO82" i="33" s="1"/>
  <c r="NC82" i="33"/>
  <c r="MO83" i="33"/>
  <c r="KG82" i="33"/>
  <c r="LM83" i="33"/>
  <c r="LT83" i="33"/>
  <c r="NR83" i="33"/>
  <c r="KZ82" i="33"/>
  <c r="HN82" i="33"/>
  <c r="QW82" i="33"/>
  <c r="GE82" i="33"/>
  <c r="NU83" i="33" s="1"/>
  <c r="KK82" i="33"/>
  <c r="HQ83" i="33"/>
  <c r="QC83" i="33"/>
  <c r="PG83" i="33" s="1"/>
  <c r="JB84" i="33"/>
  <c r="JR83" i="33"/>
  <c r="GQ83" i="33"/>
  <c r="HM83" i="33" s="1"/>
  <c r="QD82" i="33"/>
  <c r="PH82" i="33" s="1"/>
  <c r="IB83" i="33"/>
  <c r="HE82" i="33"/>
  <c r="QM82" i="33" s="1"/>
  <c r="PQ82" i="33" s="1"/>
  <c r="LX83" i="33"/>
  <c r="QN83" i="33"/>
  <c r="PR83" i="33" s="1"/>
  <c r="MA83" i="33"/>
  <c r="DP82" i="33"/>
  <c r="FH82" i="33" s="1"/>
  <c r="JN82" i="33"/>
  <c r="GA82" i="33"/>
  <c r="HU82" i="33"/>
  <c r="DT83" i="33"/>
  <c r="FL83" i="33" s="1"/>
  <c r="DD84" i="33"/>
  <c r="EV84" i="33" s="1"/>
  <c r="CV84" i="33"/>
  <c r="AR82" i="33"/>
  <c r="BN82" i="33" s="1"/>
  <c r="KX82" i="33"/>
  <c r="JK190" i="32"/>
  <c r="JL191" i="32"/>
  <c r="JE191" i="32" s="1"/>
  <c r="JF191" i="32" s="1"/>
  <c r="JG191" i="32" s="1"/>
  <c r="JM190" i="32"/>
  <c r="AD80" i="32"/>
  <c r="AG81" i="32"/>
  <c r="LV191" i="32"/>
  <c r="LL191" i="32" s="1"/>
  <c r="LQ190" i="32"/>
  <c r="LR190" i="32" s="1"/>
  <c r="LW190" i="32"/>
  <c r="KM190" i="32"/>
  <c r="KN190" i="32" s="1"/>
  <c r="KR191" i="32"/>
  <c r="KH191" i="32" s="1"/>
  <c r="KS190" i="32"/>
  <c r="KC191" i="32"/>
  <c r="JS191" i="32" s="1"/>
  <c r="KD190" i="32"/>
  <c r="JX190" i="32"/>
  <c r="JY190" i="32" s="1"/>
  <c r="LB190" i="32"/>
  <c r="LC190" i="32" s="1"/>
  <c r="LH190" i="32"/>
  <c r="LG191" i="32"/>
  <c r="KW191" i="32" s="1"/>
  <c r="LE82" i="33"/>
  <c r="IH82" i="33" l="1"/>
  <c r="EO82" i="33"/>
  <c r="EQ82" i="33"/>
  <c r="AD83" i="33"/>
  <c r="AZ83" i="33" s="1"/>
  <c r="Y83" i="33"/>
  <c r="AU83" i="33" s="1"/>
  <c r="BQ83" i="33" s="1"/>
  <c r="CM83" i="33" s="1"/>
  <c r="ER83" i="33"/>
  <c r="EH82" i="33"/>
  <c r="EG83" i="33"/>
  <c r="RE82" i="33"/>
  <c r="OQ82" i="33"/>
  <c r="RA82" i="33"/>
  <c r="OM82" i="33"/>
  <c r="IK83" i="33"/>
  <c r="LI82" i="33"/>
  <c r="KD82" i="33"/>
  <c r="ML84" i="33"/>
  <c r="NB83" i="33"/>
  <c r="MX82" i="33"/>
  <c r="GK83" i="33"/>
  <c r="KQ83" i="33"/>
  <c r="IP83" i="33"/>
  <c r="FX82" i="33"/>
  <c r="OJ82" i="33" s="1"/>
  <c r="GC82" i="33"/>
  <c r="KI82" i="33"/>
  <c r="FV82" i="33"/>
  <c r="OH82" i="33" s="1"/>
  <c r="KB82" i="33"/>
  <c r="LA83" i="33"/>
  <c r="LS84" i="33"/>
  <c r="LB82" i="33"/>
  <c r="PY83" i="33"/>
  <c r="PC83" i="33" s="1"/>
  <c r="JC83" i="33"/>
  <c r="JP84" i="33"/>
  <c r="MG83" i="33"/>
  <c r="IA82" i="33"/>
  <c r="LL83" i="33"/>
  <c r="HD83" i="33"/>
  <c r="HZ83" i="33" s="1"/>
  <c r="GZ82" i="33"/>
  <c r="HV82" i="33" s="1"/>
  <c r="NQ83" i="33"/>
  <c r="GN84" i="33"/>
  <c r="HJ84" i="33" s="1"/>
  <c r="DE83" i="33"/>
  <c r="EW83" i="33" s="1"/>
  <c r="DR84" i="33"/>
  <c r="FJ84" i="33" s="1"/>
  <c r="CJ82" i="33"/>
  <c r="AG83" i="33"/>
  <c r="BC83" i="33" s="1"/>
  <c r="BY83" i="33" s="1"/>
  <c r="IS83" i="33"/>
  <c r="LD190" i="32"/>
  <c r="LE191" i="32"/>
  <c r="KX191" i="32" s="1"/>
  <c r="KY191" i="32" s="1"/>
  <c r="KZ191" i="32" s="1"/>
  <c r="LF190" i="32"/>
  <c r="JH191" i="32"/>
  <c r="JQ191" i="32"/>
  <c r="LS190" i="32"/>
  <c r="LT191" i="32"/>
  <c r="LM191" i="32" s="1"/>
  <c r="LN191" i="32" s="1"/>
  <c r="LO191" i="32" s="1"/>
  <c r="LU190" i="32"/>
  <c r="AA81" i="32"/>
  <c r="S81" i="32"/>
  <c r="T81" i="32" s="1"/>
  <c r="JP190" i="32"/>
  <c r="JZ190" i="32"/>
  <c r="KA191" i="32"/>
  <c r="JT191" i="32" s="1"/>
  <c r="JU191" i="32" s="1"/>
  <c r="JV191" i="32" s="1"/>
  <c r="KB190" i="32"/>
  <c r="LK82" i="33"/>
  <c r="KP191" i="32"/>
  <c r="KI191" i="32" s="1"/>
  <c r="KJ191" i="32" s="1"/>
  <c r="KK191" i="32" s="1"/>
  <c r="KO190" i="32"/>
  <c r="KQ190" i="32"/>
  <c r="BV83" i="33" l="1"/>
  <c r="IO83" i="33"/>
  <c r="EC83" i="33"/>
  <c r="RC82" i="33"/>
  <c r="OO82" i="33"/>
  <c r="RK83" i="33"/>
  <c r="OW83" i="33"/>
  <c r="GG82" i="33"/>
  <c r="OS82" i="33" s="1"/>
  <c r="KM82" i="33"/>
  <c r="OA84" i="33"/>
  <c r="MZ84" i="33"/>
  <c r="MM83" i="33"/>
  <c r="QX82" i="33"/>
  <c r="NN83" i="33"/>
  <c r="FZ82" i="33"/>
  <c r="KF82" i="33"/>
  <c r="GI82" i="33"/>
  <c r="KO82" i="33"/>
  <c r="GJ83" i="33"/>
  <c r="OV83" i="33" s="1"/>
  <c r="KP83" i="33"/>
  <c r="FY83" i="33"/>
  <c r="KE83" i="33"/>
  <c r="KW83" i="33"/>
  <c r="JG83" i="33"/>
  <c r="JD82" i="33"/>
  <c r="GO83" i="33"/>
  <c r="HK83" i="33" s="1"/>
  <c r="QH82" i="33"/>
  <c r="PL82" i="33" s="1"/>
  <c r="LP85" i="33"/>
  <c r="QL83" i="33"/>
  <c r="PP83" i="33" s="1"/>
  <c r="MF84" i="33"/>
  <c r="MB83" i="33"/>
  <c r="HB84" i="33"/>
  <c r="QJ84" i="33" s="1"/>
  <c r="PN84" i="33" s="1"/>
  <c r="AC83" i="33"/>
  <c r="AY83" i="33" s="1"/>
  <c r="BU83" i="33" s="1"/>
  <c r="CQ83" i="33" s="1"/>
  <c r="PV84" i="33"/>
  <c r="OZ84" i="33" s="1"/>
  <c r="DI83" i="33"/>
  <c r="FA83" i="33" s="1"/>
  <c r="DF82" i="33"/>
  <c r="EX82" i="33" s="1"/>
  <c r="CU83" i="33"/>
  <c r="CR83" i="33"/>
  <c r="QV82" i="33"/>
  <c r="NL83" i="33"/>
  <c r="NS83" i="33"/>
  <c r="U81" i="32"/>
  <c r="V81" i="32" s="1"/>
  <c r="W81" i="32" s="1"/>
  <c r="KF191" i="32"/>
  <c r="JW191" i="32"/>
  <c r="KL191" i="32"/>
  <c r="KU191" i="32"/>
  <c r="LI190" i="32"/>
  <c r="KT190" i="32"/>
  <c r="LX190" i="32"/>
  <c r="LA191" i="32"/>
  <c r="LJ191" i="32"/>
  <c r="LY191" i="32"/>
  <c r="LP191" i="32"/>
  <c r="JI191" i="32"/>
  <c r="JJ191" i="32" s="1"/>
  <c r="JN192" i="32"/>
  <c r="JD192" i="32" s="1"/>
  <c r="JO191" i="32"/>
  <c r="KE190" i="32"/>
  <c r="EL82" i="33" l="1"/>
  <c r="DZ84" i="33"/>
  <c r="AM84" i="33"/>
  <c r="EP83" i="33"/>
  <c r="EN84" i="33"/>
  <c r="QZ82" i="33"/>
  <c r="OL82" i="33"/>
  <c r="NO84" i="33"/>
  <c r="OK83" i="33"/>
  <c r="RI82" i="33"/>
  <c r="OU82" i="33"/>
  <c r="LF82" i="33"/>
  <c r="KJ82" i="33" s="1"/>
  <c r="NW83" i="33"/>
  <c r="RG82" i="33"/>
  <c r="IY84" i="33"/>
  <c r="MN82" i="33"/>
  <c r="MQ83" i="33"/>
  <c r="NZ84" i="33"/>
  <c r="NP83" i="33"/>
  <c r="IL83" i="33"/>
  <c r="Z83" i="33"/>
  <c r="AV83" i="33" s="1"/>
  <c r="BR83" i="33" s="1"/>
  <c r="CN83" i="33" s="1"/>
  <c r="RJ83" i="33"/>
  <c r="QY83" i="33"/>
  <c r="FU83" i="33"/>
  <c r="OG83" i="33" s="1"/>
  <c r="KA83" i="33"/>
  <c r="GS83" i="33"/>
  <c r="HO83" i="33" s="1"/>
  <c r="LQ84" i="33"/>
  <c r="PW83" i="33"/>
  <c r="PA83" i="33" s="1"/>
  <c r="JL83" i="33"/>
  <c r="JO83" i="33"/>
  <c r="JK83" i="33"/>
  <c r="GP82" i="33"/>
  <c r="LR83" i="33" s="1"/>
  <c r="KT84" i="33"/>
  <c r="LJ83" i="33"/>
  <c r="HX84" i="33"/>
  <c r="MD85" i="33"/>
  <c r="DM83" i="33"/>
  <c r="FE83" i="33" s="1"/>
  <c r="DQ83" i="33"/>
  <c r="FI83" i="33" s="1"/>
  <c r="DN83" i="33"/>
  <c r="FF83" i="33" s="1"/>
  <c r="LH84" i="33"/>
  <c r="X83" i="33"/>
  <c r="AT83" i="33" s="1"/>
  <c r="BP83" i="33" s="1"/>
  <c r="IJ83" i="33"/>
  <c r="BI84" i="33"/>
  <c r="CE84" i="33" s="1"/>
  <c r="AE83" i="33"/>
  <c r="IQ83" i="33"/>
  <c r="NY83" i="33"/>
  <c r="AB81" i="32"/>
  <c r="JK191" i="32"/>
  <c r="JL192" i="32"/>
  <c r="JE192" i="32" s="1"/>
  <c r="JF192" i="32" s="1"/>
  <c r="JG192" i="32" s="1"/>
  <c r="JM191" i="32"/>
  <c r="LB191" i="32"/>
  <c r="LC191" i="32" s="1"/>
  <c r="LH191" i="32"/>
  <c r="LG192" i="32"/>
  <c r="KW192" i="32" s="1"/>
  <c r="AH81" i="32"/>
  <c r="AK81" i="32"/>
  <c r="X81" i="32"/>
  <c r="LW191" i="32"/>
  <c r="LV192" i="32"/>
  <c r="LL192" i="32" s="1"/>
  <c r="LQ191" i="32"/>
  <c r="LR191" i="32" s="1"/>
  <c r="JX191" i="32"/>
  <c r="JY191" i="32" s="1"/>
  <c r="KC192" i="32"/>
  <c r="JS192" i="32" s="1"/>
  <c r="KD191" i="32"/>
  <c r="KR192" i="32"/>
  <c r="KH192" i="32" s="1"/>
  <c r="KM191" i="32"/>
  <c r="KN191" i="32" s="1"/>
  <c r="KS191" i="32"/>
  <c r="AB83" i="33" l="1"/>
  <c r="AX83" i="33" s="1"/>
  <c r="BT83" i="33" s="1"/>
  <c r="IM84" i="33"/>
  <c r="IX84" i="33"/>
  <c r="EA83" i="33"/>
  <c r="IU83" i="33"/>
  <c r="AA84" i="33"/>
  <c r="AW84" i="33" s="1"/>
  <c r="BS84" i="33" s="1"/>
  <c r="CO84" i="33" s="1"/>
  <c r="GD82" i="33"/>
  <c r="AI83" i="33"/>
  <c r="BE83" i="33" s="1"/>
  <c r="CA83" i="33" s="1"/>
  <c r="CW83" i="33" s="1"/>
  <c r="JQ83" i="33" s="1"/>
  <c r="IN83" i="33"/>
  <c r="NK84" i="33"/>
  <c r="GX83" i="33"/>
  <c r="QF83" i="33" s="1"/>
  <c r="PJ83" i="33" s="1"/>
  <c r="AL84" i="33"/>
  <c r="BH84" i="33" s="1"/>
  <c r="CD84" i="33" s="1"/>
  <c r="HA83" i="33"/>
  <c r="HW83" i="33" s="1"/>
  <c r="MU83" i="33"/>
  <c r="KL84" i="33"/>
  <c r="QA83" i="33"/>
  <c r="PE83" i="33" s="1"/>
  <c r="LU84" i="33"/>
  <c r="GH83" i="33"/>
  <c r="KN83" i="33"/>
  <c r="FR84" i="33"/>
  <c r="NH85" i="33" s="1"/>
  <c r="JX84" i="33"/>
  <c r="QU83" i="33"/>
  <c r="HL82" i="33"/>
  <c r="PX82" i="33"/>
  <c r="PB82" i="33" s="1"/>
  <c r="MY83" i="33"/>
  <c r="MV83" i="33"/>
  <c r="JH83" i="33"/>
  <c r="NT83" i="33"/>
  <c r="GF84" i="33"/>
  <c r="OR84" i="33" s="1"/>
  <c r="GW83" i="33"/>
  <c r="HS83" i="33" s="1"/>
  <c r="DJ83" i="33"/>
  <c r="FB83" i="33" s="1"/>
  <c r="DA84" i="33"/>
  <c r="CL83" i="33"/>
  <c r="AK83" i="33"/>
  <c r="IW83" i="33"/>
  <c r="BA83" i="33"/>
  <c r="BW83" i="33" s="1"/>
  <c r="JH192" i="32"/>
  <c r="JQ192" i="32"/>
  <c r="AF81" i="32"/>
  <c r="Y81" i="32"/>
  <c r="KO191" i="32"/>
  <c r="KP192" i="32"/>
  <c r="KI192" i="32" s="1"/>
  <c r="KJ192" i="32" s="1"/>
  <c r="KK192" i="32" s="1"/>
  <c r="KQ191" i="32"/>
  <c r="JZ191" i="32"/>
  <c r="KA192" i="32"/>
  <c r="JT192" i="32" s="1"/>
  <c r="JU192" i="32" s="1"/>
  <c r="JV192" i="32" s="1"/>
  <c r="KB191" i="32"/>
  <c r="LD191" i="32"/>
  <c r="LE192" i="32"/>
  <c r="KX192" i="32" s="1"/>
  <c r="KY192" i="32" s="1"/>
  <c r="KZ192" i="32" s="1"/>
  <c r="LF191" i="32"/>
  <c r="LS191" i="32"/>
  <c r="LT192" i="32"/>
  <c r="LM192" i="32" s="1"/>
  <c r="LN192" i="32" s="1"/>
  <c r="LO192" i="32" s="1"/>
  <c r="LU191" i="32"/>
  <c r="JP191" i="32"/>
  <c r="KU83" i="33"/>
  <c r="LZ84" i="33" l="1"/>
  <c r="W84" i="33"/>
  <c r="AS84" i="33" s="1"/>
  <c r="BO84" i="33" s="1"/>
  <c r="IR83" i="33"/>
  <c r="EE83" i="33"/>
  <c r="EB82" i="33"/>
  <c r="EJ83" i="33"/>
  <c r="QR84" i="33"/>
  <c r="OD84" i="33"/>
  <c r="RD82" i="33"/>
  <c r="OP82" i="33"/>
  <c r="RH83" i="33"/>
  <c r="OT83" i="33"/>
  <c r="DS83" i="33"/>
  <c r="II84" i="33"/>
  <c r="NV85" i="33"/>
  <c r="LD83" i="33"/>
  <c r="QI83" i="33"/>
  <c r="PM83" i="33" s="1"/>
  <c r="HT83" i="33"/>
  <c r="MC84" i="33"/>
  <c r="KY83" i="33"/>
  <c r="MR83" i="33"/>
  <c r="NX84" i="33"/>
  <c r="KV82" i="33"/>
  <c r="FS83" i="33"/>
  <c r="JY83" i="33"/>
  <c r="AF83" i="33"/>
  <c r="BB83" i="33" s="1"/>
  <c r="JI84" i="33"/>
  <c r="JF83" i="33"/>
  <c r="GT83" i="33"/>
  <c r="HP83" i="33" s="1"/>
  <c r="RF84" i="33"/>
  <c r="DW84" i="33"/>
  <c r="FO84" i="33" s="1"/>
  <c r="JU84" i="33"/>
  <c r="QE83" i="33"/>
  <c r="PI83" i="33" s="1"/>
  <c r="LY84" i="33"/>
  <c r="DH83" i="33"/>
  <c r="EZ83" i="33" s="1"/>
  <c r="DK84" i="33"/>
  <c r="FC84" i="33" s="1"/>
  <c r="CS83" i="33"/>
  <c r="CZ84" i="33"/>
  <c r="CP83" i="33"/>
  <c r="IF85" i="33"/>
  <c r="T85" i="33"/>
  <c r="AP85" i="33" s="1"/>
  <c r="BG83" i="33"/>
  <c r="CC83" i="33" s="1"/>
  <c r="BX83" i="33"/>
  <c r="KF192" i="32"/>
  <c r="JW192" i="32"/>
  <c r="Z81" i="32"/>
  <c r="AC81" i="32" s="1"/>
  <c r="AE82" i="32"/>
  <c r="AJ81" i="32"/>
  <c r="LA192" i="32"/>
  <c r="LJ192" i="32"/>
  <c r="LP192" i="32"/>
  <c r="LY192" i="32"/>
  <c r="KL192" i="32"/>
  <c r="KU192" i="32"/>
  <c r="KT191" i="32"/>
  <c r="LX191" i="32"/>
  <c r="KE191" i="32"/>
  <c r="LI191" i="32"/>
  <c r="JN193" i="32"/>
  <c r="JD193" i="32" s="1"/>
  <c r="JI192" i="32"/>
  <c r="JJ192" i="32" s="1"/>
  <c r="JO192" i="32"/>
  <c r="AJ84" i="33" l="1"/>
  <c r="BF84" i="33" s="1"/>
  <c r="CB84" i="33" s="1"/>
  <c r="CX84" i="33" s="1"/>
  <c r="IT85" i="33"/>
  <c r="EI83" i="33"/>
  <c r="EM83" i="33"/>
  <c r="FK83" i="33"/>
  <c r="QS83" i="33"/>
  <c r="OE83" i="33"/>
  <c r="LG83" i="33"/>
  <c r="KK83" i="33" s="1"/>
  <c r="AH85" i="33"/>
  <c r="BD85" i="33" s="1"/>
  <c r="BZ85" i="33" s="1"/>
  <c r="GB83" i="33"/>
  <c r="KH83" i="33"/>
  <c r="FW83" i="33"/>
  <c r="OI83" i="33" s="1"/>
  <c r="KC83" i="33"/>
  <c r="NE84" i="33"/>
  <c r="MS84" i="33"/>
  <c r="IV84" i="33"/>
  <c r="MP83" i="33"/>
  <c r="JZ82" i="33"/>
  <c r="FT82" i="33"/>
  <c r="OF82" i="33" s="1"/>
  <c r="GR83" i="33"/>
  <c r="HN83" i="33" s="1"/>
  <c r="LV84" i="33"/>
  <c r="JJ83" i="33"/>
  <c r="JT84" i="33"/>
  <c r="QB83" i="33"/>
  <c r="PF83" i="33" s="1"/>
  <c r="HG84" i="33"/>
  <c r="IC84" i="33" s="1"/>
  <c r="DO83" i="33"/>
  <c r="FG83" i="33" s="1"/>
  <c r="JM83" i="33"/>
  <c r="LC83" i="33"/>
  <c r="GU84" i="33"/>
  <c r="LW85" i="33" s="1"/>
  <c r="DV84" i="33"/>
  <c r="FN84" i="33" s="1"/>
  <c r="DL83" i="33"/>
  <c r="FD83" i="33" s="1"/>
  <c r="CK84" i="33"/>
  <c r="CY83" i="33"/>
  <c r="CT83" i="33"/>
  <c r="NR84" i="33"/>
  <c r="BL85" i="33"/>
  <c r="NI84" i="33"/>
  <c r="NM84" i="33"/>
  <c r="LG193" i="32"/>
  <c r="KW193" i="32" s="1"/>
  <c r="LB192" i="32"/>
  <c r="LC192" i="32" s="1"/>
  <c r="LH192" i="32"/>
  <c r="AI81" i="32"/>
  <c r="KD192" i="32"/>
  <c r="KC193" i="32"/>
  <c r="JS193" i="32" s="1"/>
  <c r="JX192" i="32"/>
  <c r="JY192" i="32" s="1"/>
  <c r="JK192" i="32"/>
  <c r="JL193" i="32"/>
  <c r="JE193" i="32" s="1"/>
  <c r="JF193" i="32" s="1"/>
  <c r="JG193" i="32" s="1"/>
  <c r="JM192" i="32"/>
  <c r="KM192" i="32"/>
  <c r="KN192" i="32" s="1"/>
  <c r="KS192" i="32"/>
  <c r="KR193" i="32"/>
  <c r="KH193" i="32" s="1"/>
  <c r="LW192" i="32"/>
  <c r="LV193" i="32"/>
  <c r="LL193" i="32" s="1"/>
  <c r="LQ192" i="32"/>
  <c r="LR192" i="32" s="1"/>
  <c r="NA83" i="33" l="1"/>
  <c r="HC83" i="33"/>
  <c r="EF83" i="33"/>
  <c r="GE83" i="33"/>
  <c r="OQ83" i="33" s="1"/>
  <c r="RB83" i="33"/>
  <c r="ON83" i="33"/>
  <c r="QT82" i="33"/>
  <c r="NJ83" i="33"/>
  <c r="QW83" i="33"/>
  <c r="KG83" i="33"/>
  <c r="MT83" i="33"/>
  <c r="ND84" i="33"/>
  <c r="MW83" i="33"/>
  <c r="LT84" i="33"/>
  <c r="PZ83" i="33"/>
  <c r="PD83" i="33" s="1"/>
  <c r="MI85" i="33"/>
  <c r="QO84" i="33"/>
  <c r="PS84" i="33" s="1"/>
  <c r="KZ83" i="33"/>
  <c r="JS83" i="33"/>
  <c r="HF84" i="33"/>
  <c r="QN84" i="33" s="1"/>
  <c r="PR84" i="33" s="1"/>
  <c r="GY83" i="33"/>
  <c r="QG83" i="33" s="1"/>
  <c r="PK83" i="33" s="1"/>
  <c r="DT84" i="33"/>
  <c r="FL84" i="33" s="1"/>
  <c r="JR84" i="33"/>
  <c r="DP83" i="33"/>
  <c r="FH83" i="33" s="1"/>
  <c r="JN83" i="33"/>
  <c r="DG84" i="33"/>
  <c r="EY84" i="33" s="1"/>
  <c r="JE84" i="33"/>
  <c r="GA83" i="33"/>
  <c r="OM83" i="33" s="1"/>
  <c r="QC84" i="33"/>
  <c r="PG84" i="33" s="1"/>
  <c r="HQ84" i="33"/>
  <c r="DU83" i="33"/>
  <c r="FM83" i="33" s="1"/>
  <c r="GV83" i="33"/>
  <c r="LX84" i="33" s="1"/>
  <c r="CV85" i="33"/>
  <c r="CH85" i="33"/>
  <c r="IG84" i="33"/>
  <c r="U84" i="33"/>
  <c r="AD84" i="33"/>
  <c r="IP84" i="33"/>
  <c r="Y84" i="33"/>
  <c r="IK84" i="33"/>
  <c r="JH193" i="32"/>
  <c r="JQ193" i="32"/>
  <c r="KO192" i="32"/>
  <c r="KP193" i="32"/>
  <c r="KI193" i="32" s="1"/>
  <c r="KJ193" i="32" s="1"/>
  <c r="KK193" i="32" s="1"/>
  <c r="KQ192" i="32"/>
  <c r="LS192" i="32"/>
  <c r="LT193" i="32"/>
  <c r="LM193" i="32" s="1"/>
  <c r="LN193" i="32" s="1"/>
  <c r="LO193" i="32" s="1"/>
  <c r="LU192" i="32"/>
  <c r="JZ192" i="32"/>
  <c r="KA193" i="32"/>
  <c r="JT193" i="32" s="1"/>
  <c r="JU193" i="32" s="1"/>
  <c r="JV193" i="32" s="1"/>
  <c r="KB192" i="32"/>
  <c r="LE193" i="32"/>
  <c r="KX193" i="32" s="1"/>
  <c r="KY193" i="32" s="1"/>
  <c r="KZ193" i="32" s="1"/>
  <c r="LD192" i="32"/>
  <c r="LF192" i="32"/>
  <c r="AD81" i="32"/>
  <c r="AG82" i="32"/>
  <c r="JP192" i="32"/>
  <c r="NU84" i="33" l="1"/>
  <c r="AG84" i="33" s="1"/>
  <c r="QK83" i="33"/>
  <c r="PO83" i="33" s="1"/>
  <c r="HY83" i="33"/>
  <c r="ME84" i="33"/>
  <c r="ER84" i="33"/>
  <c r="EG84" i="33"/>
  <c r="EK83" i="33"/>
  <c r="ES84" i="33"/>
  <c r="ED83" i="33"/>
  <c r="RE83" i="33"/>
  <c r="V83" i="33"/>
  <c r="AR83" i="33" s="1"/>
  <c r="BN83" i="33" s="1"/>
  <c r="CJ83" i="33" s="1"/>
  <c r="IH83" i="33"/>
  <c r="MX83" i="33"/>
  <c r="NC83" i="33"/>
  <c r="NB84" i="33"/>
  <c r="MO84" i="33"/>
  <c r="KX83" i="33"/>
  <c r="FX83" i="33"/>
  <c r="KD83" i="33"/>
  <c r="NQ84" i="33"/>
  <c r="GQ84" i="33"/>
  <c r="LS85" i="33" s="1"/>
  <c r="LM84" i="33"/>
  <c r="HU83" i="33"/>
  <c r="JB85" i="33"/>
  <c r="JP85" i="33"/>
  <c r="LE83" i="33"/>
  <c r="HE83" i="33"/>
  <c r="MG84" i="33" s="1"/>
  <c r="MA84" i="33"/>
  <c r="HD84" i="33"/>
  <c r="MF85" i="33" s="1"/>
  <c r="GZ83" i="33"/>
  <c r="MB84" i="33" s="1"/>
  <c r="MH85" i="33"/>
  <c r="IB84" i="33"/>
  <c r="FV83" i="33"/>
  <c r="RA83" i="33"/>
  <c r="LA84" i="33"/>
  <c r="QD83" i="33"/>
  <c r="PH83" i="33" s="1"/>
  <c r="HR83" i="33"/>
  <c r="DD85" i="33"/>
  <c r="EV85" i="33" s="1"/>
  <c r="DR85" i="33"/>
  <c r="FJ85" i="33" s="1"/>
  <c r="AU84" i="33"/>
  <c r="BQ84" i="33" s="1"/>
  <c r="AQ84" i="33"/>
  <c r="BM84" i="33" s="1"/>
  <c r="AZ84" i="33"/>
  <c r="BV84" i="33" s="1"/>
  <c r="LP193" i="32"/>
  <c r="LY193" i="32"/>
  <c r="LJ193" i="32"/>
  <c r="LA193" i="32"/>
  <c r="LI192" i="32"/>
  <c r="LX192" i="32"/>
  <c r="JI193" i="32"/>
  <c r="JJ193" i="32" s="1"/>
  <c r="JO193" i="32"/>
  <c r="JN194" i="32"/>
  <c r="JD194" i="32" s="1"/>
  <c r="KU193" i="32"/>
  <c r="KL193" i="32"/>
  <c r="KF193" i="32"/>
  <c r="JW193" i="32"/>
  <c r="LL84" i="33"/>
  <c r="AA82" i="32"/>
  <c r="S82" i="32"/>
  <c r="T82" i="32" s="1"/>
  <c r="KE192" i="32"/>
  <c r="KT192" i="32"/>
  <c r="IS84" i="33" l="1"/>
  <c r="LI83" i="33"/>
  <c r="EO83" i="33"/>
  <c r="EH83" i="33"/>
  <c r="IO84" i="33"/>
  <c r="NN84" i="33"/>
  <c r="Z84" i="33" s="1"/>
  <c r="AV84" i="33" s="1"/>
  <c r="OJ83" i="33"/>
  <c r="QV83" i="33"/>
  <c r="OH83" i="33"/>
  <c r="HM84" i="33"/>
  <c r="NL84" i="33"/>
  <c r="KE84" i="33"/>
  <c r="KB83" i="33"/>
  <c r="ML85" i="33"/>
  <c r="MZ85" i="33"/>
  <c r="AC84" i="33"/>
  <c r="AY84" i="33" s="1"/>
  <c r="BU84" i="33" s="1"/>
  <c r="GJ84" i="33"/>
  <c r="OV84" i="33" s="1"/>
  <c r="KP84" i="33"/>
  <c r="PY84" i="33"/>
  <c r="PC84" i="33" s="1"/>
  <c r="GC83" i="33"/>
  <c r="OO83" i="33" s="1"/>
  <c r="KI83" i="33"/>
  <c r="GK84" i="33"/>
  <c r="OW84" i="33" s="1"/>
  <c r="KQ84" i="33"/>
  <c r="QX83" i="33"/>
  <c r="HB85" i="33"/>
  <c r="QJ85" i="33" s="1"/>
  <c r="PN85" i="33" s="1"/>
  <c r="IA83" i="33"/>
  <c r="JD83" i="33"/>
  <c r="QM83" i="33"/>
  <c r="PQ83" i="33" s="1"/>
  <c r="HV83" i="33"/>
  <c r="QH83" i="33"/>
  <c r="PL83" i="33" s="1"/>
  <c r="QL84" i="33"/>
  <c r="PP84" i="33" s="1"/>
  <c r="HZ84" i="33"/>
  <c r="LB83" i="33"/>
  <c r="FY84" i="33"/>
  <c r="OK84" i="33" s="1"/>
  <c r="GN85" i="33"/>
  <c r="LP86" i="33" s="1"/>
  <c r="DF83" i="33"/>
  <c r="EX83" i="33" s="1"/>
  <c r="CR84" i="33"/>
  <c r="CI84" i="33"/>
  <c r="CM84" i="33"/>
  <c r="BC84" i="33"/>
  <c r="BY84" i="33" s="1"/>
  <c r="KS193" i="32"/>
  <c r="KR194" i="32"/>
  <c r="KH194" i="32" s="1"/>
  <c r="KM193" i="32"/>
  <c r="KN193" i="32" s="1"/>
  <c r="JK193" i="32"/>
  <c r="JL194" i="32"/>
  <c r="JE194" i="32" s="1"/>
  <c r="JF194" i="32" s="1"/>
  <c r="JG194" i="32" s="1"/>
  <c r="JM193" i="32"/>
  <c r="LH193" i="32"/>
  <c r="LG194" i="32"/>
  <c r="KW194" i="32" s="1"/>
  <c r="LB193" i="32"/>
  <c r="LC193" i="32" s="1"/>
  <c r="U82" i="32"/>
  <c r="V82" i="32" s="1"/>
  <c r="LQ193" i="32"/>
  <c r="LR193" i="32" s="1"/>
  <c r="LW193" i="32"/>
  <c r="LV194" i="32"/>
  <c r="LL194" i="32" s="1"/>
  <c r="JX193" i="32"/>
  <c r="JY193" i="32" s="1"/>
  <c r="KD193" i="32"/>
  <c r="KC194" i="32"/>
  <c r="JS194" i="32" s="1"/>
  <c r="KM83" i="33" l="1"/>
  <c r="GG83" i="33"/>
  <c r="NW84" i="33" s="1"/>
  <c r="EQ83" i="33"/>
  <c r="EP84" i="33"/>
  <c r="EC84" i="33"/>
  <c r="X84" i="33"/>
  <c r="AT84" i="33" s="1"/>
  <c r="BP84" i="33" s="1"/>
  <c r="EL83" i="33"/>
  <c r="IL84" i="33"/>
  <c r="EN85" i="33"/>
  <c r="IJ84" i="33"/>
  <c r="MN83" i="33"/>
  <c r="RJ84" i="33"/>
  <c r="RK84" i="33"/>
  <c r="OA85" i="33"/>
  <c r="NS84" i="33"/>
  <c r="KW84" i="33"/>
  <c r="RC83" i="33"/>
  <c r="FZ83" i="33"/>
  <c r="KF83" i="33"/>
  <c r="NO85" i="33"/>
  <c r="HX85" i="33"/>
  <c r="LH85" i="33"/>
  <c r="MD86" i="33"/>
  <c r="JC84" i="33"/>
  <c r="LK83" i="33"/>
  <c r="JL84" i="33"/>
  <c r="JG84" i="33"/>
  <c r="LF83" i="33"/>
  <c r="LJ84" i="33"/>
  <c r="QY84" i="33"/>
  <c r="PV85" i="33"/>
  <c r="OZ85" i="33" s="1"/>
  <c r="HJ85" i="33"/>
  <c r="GP83" i="33"/>
  <c r="PX83" i="33" s="1"/>
  <c r="PB83" i="33" s="1"/>
  <c r="DI84" i="33"/>
  <c r="FA84" i="33" s="1"/>
  <c r="DE84" i="33"/>
  <c r="EW84" i="33" s="1"/>
  <c r="DN84" i="33"/>
  <c r="FF84" i="33" s="1"/>
  <c r="CQ84" i="33"/>
  <c r="CU84" i="33"/>
  <c r="NZ85" i="33"/>
  <c r="BR84" i="33"/>
  <c r="JH194" i="32"/>
  <c r="JQ194" i="32"/>
  <c r="JZ193" i="32"/>
  <c r="KA194" i="32"/>
  <c r="JT194" i="32" s="1"/>
  <c r="JU194" i="32" s="1"/>
  <c r="JV194" i="32" s="1"/>
  <c r="KB193" i="32"/>
  <c r="LT194" i="32"/>
  <c r="LM194" i="32" s="1"/>
  <c r="LN194" i="32" s="1"/>
  <c r="LO194" i="32" s="1"/>
  <c r="LS193" i="32"/>
  <c r="LU193" i="32"/>
  <c r="W82" i="32"/>
  <c r="AB82" i="32"/>
  <c r="JP193" i="32"/>
  <c r="LD193" i="32"/>
  <c r="LE194" i="32"/>
  <c r="KX194" i="32" s="1"/>
  <c r="KY194" i="32" s="1"/>
  <c r="KZ194" i="32" s="1"/>
  <c r="LF193" i="32"/>
  <c r="KO193" i="32"/>
  <c r="KP194" i="32"/>
  <c r="KI194" i="32" s="1"/>
  <c r="KJ194" i="32" s="1"/>
  <c r="KK194" i="32" s="1"/>
  <c r="KQ193" i="32"/>
  <c r="IU84" i="33" l="1"/>
  <c r="AI84" i="33"/>
  <c r="BE84" i="33" s="1"/>
  <c r="CA84" i="33" s="1"/>
  <c r="CW84" i="33" s="1"/>
  <c r="RG83" i="33"/>
  <c r="OS83" i="33"/>
  <c r="DZ85" i="33"/>
  <c r="AE84" i="33"/>
  <c r="BA84" i="33" s="1"/>
  <c r="EB83" i="33"/>
  <c r="QZ83" i="33"/>
  <c r="OL83" i="33"/>
  <c r="MM84" i="33"/>
  <c r="MQ84" i="33"/>
  <c r="FU84" i="33"/>
  <c r="MV84" i="33"/>
  <c r="IQ84" i="33"/>
  <c r="IY85" i="33"/>
  <c r="AM85" i="33"/>
  <c r="BI85" i="33" s="1"/>
  <c r="CE85" i="33" s="1"/>
  <c r="DA85" i="33" s="1"/>
  <c r="KA84" i="33"/>
  <c r="NP84" i="33"/>
  <c r="GH84" i="33"/>
  <c r="KN84" i="33"/>
  <c r="GI83" i="33"/>
  <c r="OU83" i="33" s="1"/>
  <c r="KO83" i="33"/>
  <c r="GD83" i="33"/>
  <c r="KJ83" i="33"/>
  <c r="GF85" i="33"/>
  <c r="OR85" i="33" s="1"/>
  <c r="KL85" i="33"/>
  <c r="IM85" i="33"/>
  <c r="AA85" i="33"/>
  <c r="AW85" i="33" s="1"/>
  <c r="BS85" i="33" s="1"/>
  <c r="CO85" i="33" s="1"/>
  <c r="GS84" i="33"/>
  <c r="LU85" i="33" s="1"/>
  <c r="JO84" i="33"/>
  <c r="LR84" i="33"/>
  <c r="HL83" i="33"/>
  <c r="DM84" i="33"/>
  <c r="FE84" i="33" s="1"/>
  <c r="JK84" i="33"/>
  <c r="KT85" i="33"/>
  <c r="GX84" i="33"/>
  <c r="QF84" i="33" s="1"/>
  <c r="PJ84" i="33" s="1"/>
  <c r="GO84" i="33"/>
  <c r="HK84" i="33" s="1"/>
  <c r="DQ84" i="33"/>
  <c r="FI84" i="33" s="1"/>
  <c r="CL84" i="33"/>
  <c r="CN84" i="33"/>
  <c r="BW84" i="33"/>
  <c r="IX85" i="33"/>
  <c r="AL85" i="33"/>
  <c r="BH85" i="33" s="1"/>
  <c r="NK85" i="33"/>
  <c r="LI193" i="32"/>
  <c r="AK82" i="32"/>
  <c r="AH82" i="32"/>
  <c r="X82" i="32"/>
  <c r="LX193" i="32"/>
  <c r="JN195" i="32"/>
  <c r="JD195" i="32" s="1"/>
  <c r="JI194" i="32"/>
  <c r="JJ194" i="32" s="1"/>
  <c r="JO194" i="32"/>
  <c r="KT193" i="32"/>
  <c r="LA194" i="32"/>
  <c r="LJ194" i="32"/>
  <c r="KU194" i="32"/>
  <c r="KL194" i="32"/>
  <c r="KF194" i="32"/>
  <c r="JW194" i="32"/>
  <c r="KE193" i="32"/>
  <c r="KV83" i="33"/>
  <c r="LP194" i="32"/>
  <c r="LY194" i="32"/>
  <c r="AB84" i="33" l="1"/>
  <c r="AX84" i="33" s="1"/>
  <c r="BT84" i="33" s="1"/>
  <c r="EJ84" i="33"/>
  <c r="RD83" i="33"/>
  <c r="OP83" i="33"/>
  <c r="RH84" i="33"/>
  <c r="OT84" i="33"/>
  <c r="QU84" i="33"/>
  <c r="OG84" i="33"/>
  <c r="MY84" i="33"/>
  <c r="MU84" i="33"/>
  <c r="JX85" i="33"/>
  <c r="NX85" i="33"/>
  <c r="NV86" i="33"/>
  <c r="IN84" i="33"/>
  <c r="RI83" i="33"/>
  <c r="NY84" i="33"/>
  <c r="NT84" i="33"/>
  <c r="RF85" i="33"/>
  <c r="FT83" i="33"/>
  <c r="JZ83" i="33"/>
  <c r="HO84" i="33"/>
  <c r="QA84" i="33"/>
  <c r="PE84" i="33" s="1"/>
  <c r="JQ84" i="33"/>
  <c r="JH84" i="33"/>
  <c r="JF84" i="33"/>
  <c r="JI85" i="33"/>
  <c r="JU85" i="33"/>
  <c r="HA84" i="33"/>
  <c r="MC85" i="33" s="1"/>
  <c r="GW84" i="33"/>
  <c r="LY85" i="33" s="1"/>
  <c r="FR85" i="33"/>
  <c r="PW84" i="33"/>
  <c r="PA84" i="33" s="1"/>
  <c r="HT84" i="33"/>
  <c r="LZ85" i="33"/>
  <c r="LQ85" i="33"/>
  <c r="DS84" i="33"/>
  <c r="FK84" i="33" s="1"/>
  <c r="DK85" i="33"/>
  <c r="FC85" i="33" s="1"/>
  <c r="DJ84" i="33"/>
  <c r="FB84" i="33" s="1"/>
  <c r="DH84" i="33"/>
  <c r="EZ84" i="33" s="1"/>
  <c r="DW85" i="33"/>
  <c r="FO85" i="33" s="1"/>
  <c r="CS84" i="33"/>
  <c r="NH86" i="33"/>
  <c r="W85" i="33"/>
  <c r="II85" i="33"/>
  <c r="CD85" i="33"/>
  <c r="LV195" i="32"/>
  <c r="LL195" i="32" s="1"/>
  <c r="LW194" i="32"/>
  <c r="LQ194" i="32"/>
  <c r="LR194" i="32" s="1"/>
  <c r="LD84" i="33"/>
  <c r="KD194" i="32"/>
  <c r="KC195" i="32"/>
  <c r="JS195" i="32" s="1"/>
  <c r="JX194" i="32"/>
  <c r="JY194" i="32" s="1"/>
  <c r="KM194" i="32"/>
  <c r="KN194" i="32" s="1"/>
  <c r="KR195" i="32"/>
  <c r="KH195" i="32" s="1"/>
  <c r="KS194" i="32"/>
  <c r="LG195" i="32"/>
  <c r="KW195" i="32" s="1"/>
  <c r="LH194" i="32"/>
  <c r="LB194" i="32"/>
  <c r="LC194" i="32" s="1"/>
  <c r="JK194" i="32"/>
  <c r="JL195" i="32"/>
  <c r="JE195" i="32" s="1"/>
  <c r="JF195" i="32" s="1"/>
  <c r="JG195" i="32" s="1"/>
  <c r="JM194" i="32"/>
  <c r="AF82" i="32"/>
  <c r="Y82" i="32"/>
  <c r="IR84" i="33" l="1"/>
  <c r="IT86" i="33"/>
  <c r="AJ85" i="33"/>
  <c r="BF85" i="33" s="1"/>
  <c r="CB85" i="33" s="1"/>
  <c r="EA84" i="33"/>
  <c r="EE84" i="33"/>
  <c r="QR85" i="33"/>
  <c r="OD85" i="33"/>
  <c r="QT83" i="33"/>
  <c r="OF83" i="33"/>
  <c r="MP84" i="33"/>
  <c r="MR84" i="33"/>
  <c r="IV85" i="33"/>
  <c r="MS85" i="33"/>
  <c r="NE85" i="33"/>
  <c r="NA84" i="33"/>
  <c r="AH86" i="33"/>
  <c r="BD86" i="33" s="1"/>
  <c r="BZ86" i="33" s="1"/>
  <c r="AF84" i="33"/>
  <c r="BB84" i="33" s="1"/>
  <c r="BX84" i="33" s="1"/>
  <c r="AK84" i="33"/>
  <c r="IW84" i="33"/>
  <c r="GR84" i="33"/>
  <c r="HN84" i="33" s="1"/>
  <c r="GT84" i="33"/>
  <c r="HP84" i="33" s="1"/>
  <c r="GB84" i="33"/>
  <c r="KH84" i="33"/>
  <c r="KY84" i="33"/>
  <c r="HS84" i="33"/>
  <c r="JM84" i="33"/>
  <c r="QE84" i="33"/>
  <c r="PI84" i="33" s="1"/>
  <c r="GU85" i="33"/>
  <c r="HQ85" i="33" s="1"/>
  <c r="QI84" i="33"/>
  <c r="PM84" i="33" s="1"/>
  <c r="HG85" i="33"/>
  <c r="IC85" i="33" s="1"/>
  <c r="HC84" i="33"/>
  <c r="ME85" i="33" s="1"/>
  <c r="HW84" i="33"/>
  <c r="KU84" i="33"/>
  <c r="DO84" i="33"/>
  <c r="FG84" i="33" s="1"/>
  <c r="CP84" i="33"/>
  <c r="CZ85" i="33"/>
  <c r="AS85" i="33"/>
  <c r="BO85" i="33" s="1"/>
  <c r="T86" i="33"/>
  <c r="AP86" i="33" s="1"/>
  <c r="BL86" i="33" s="1"/>
  <c r="IF86" i="33"/>
  <c r="NJ84" i="33"/>
  <c r="JQ195" i="32"/>
  <c r="JH195" i="32"/>
  <c r="LD194" i="32"/>
  <c r="LE195" i="32"/>
  <c r="KX195" i="32" s="1"/>
  <c r="KY195" i="32" s="1"/>
  <c r="KZ195" i="32" s="1"/>
  <c r="LF194" i="32"/>
  <c r="LS194" i="32"/>
  <c r="LT195" i="32"/>
  <c r="LM195" i="32" s="1"/>
  <c r="LN195" i="32" s="1"/>
  <c r="LO195" i="32" s="1"/>
  <c r="LU194" i="32"/>
  <c r="JP194" i="32"/>
  <c r="KO194" i="32"/>
  <c r="KP195" i="32"/>
  <c r="KI195" i="32" s="1"/>
  <c r="KJ195" i="32" s="1"/>
  <c r="KK195" i="32" s="1"/>
  <c r="KQ194" i="32"/>
  <c r="JZ194" i="32"/>
  <c r="KA195" i="32"/>
  <c r="JT195" i="32" s="1"/>
  <c r="JU195" i="32" s="1"/>
  <c r="JV195" i="32" s="1"/>
  <c r="KB194" i="32"/>
  <c r="AE83" i="32"/>
  <c r="Z82" i="32"/>
  <c r="AC82" i="32" s="1"/>
  <c r="AJ82" i="32"/>
  <c r="EM84" i="33" l="1"/>
  <c r="EI84" i="33"/>
  <c r="RB84" i="33"/>
  <c r="ON84" i="33"/>
  <c r="LG84" i="33"/>
  <c r="KK84" i="33" s="1"/>
  <c r="JY84" i="33"/>
  <c r="MW84" i="33"/>
  <c r="PZ84" i="33"/>
  <c r="PD84" i="33" s="1"/>
  <c r="QB84" i="33"/>
  <c r="PF84" i="33" s="1"/>
  <c r="LT85" i="33"/>
  <c r="BG84" i="33"/>
  <c r="CC84" i="33" s="1"/>
  <c r="CY84" i="33" s="1"/>
  <c r="JS84" i="33" s="1"/>
  <c r="LV85" i="33"/>
  <c r="FW84" i="33"/>
  <c r="KC84" i="33"/>
  <c r="LW86" i="33"/>
  <c r="JT85" i="33"/>
  <c r="LC84" i="33"/>
  <c r="HY84" i="33"/>
  <c r="MI86" i="33"/>
  <c r="QC85" i="33"/>
  <c r="PG85" i="33" s="1"/>
  <c r="QO85" i="33"/>
  <c r="PS85" i="33" s="1"/>
  <c r="QK84" i="33"/>
  <c r="PO84" i="33" s="1"/>
  <c r="DL84" i="33"/>
  <c r="FD84" i="33" s="1"/>
  <c r="JJ84" i="33"/>
  <c r="GE84" i="33"/>
  <c r="OQ84" i="33" s="1"/>
  <c r="FS84" i="33"/>
  <c r="GY84" i="33"/>
  <c r="MA85" i="33" s="1"/>
  <c r="DV85" i="33"/>
  <c r="FN85" i="33" s="1"/>
  <c r="CT84" i="33"/>
  <c r="CH86" i="33"/>
  <c r="CX85" i="33"/>
  <c r="CK85" i="33"/>
  <c r="CV86" i="33"/>
  <c r="IH84" i="33"/>
  <c r="V84" i="33"/>
  <c r="AR84" i="33" s="1"/>
  <c r="NR85" i="33"/>
  <c r="KL195" i="32"/>
  <c r="KU195" i="32"/>
  <c r="AI82" i="32"/>
  <c r="LI194" i="32"/>
  <c r="KT194" i="32"/>
  <c r="JW195" i="32"/>
  <c r="KF195" i="32"/>
  <c r="KE194" i="32"/>
  <c r="JO195" i="32"/>
  <c r="JI195" i="32"/>
  <c r="JJ195" i="32" s="1"/>
  <c r="JN196" i="32"/>
  <c r="JD196" i="32" s="1"/>
  <c r="LP195" i="32"/>
  <c r="LY195" i="32"/>
  <c r="LJ195" i="32"/>
  <c r="LA195" i="32"/>
  <c r="LX194" i="32"/>
  <c r="ES85" i="33" l="1"/>
  <c r="EF84" i="33"/>
  <c r="EG85" i="33"/>
  <c r="ED84" i="33"/>
  <c r="EO84" i="33"/>
  <c r="NI85" i="33"/>
  <c r="OE84" i="33"/>
  <c r="NM85" i="33"/>
  <c r="OI84" i="33"/>
  <c r="LM85" i="33"/>
  <c r="KQ85" i="33" s="1"/>
  <c r="KX84" i="33"/>
  <c r="FV84" i="33" s="1"/>
  <c r="OH84" i="33" s="1"/>
  <c r="KZ84" i="33"/>
  <c r="ND85" i="33"/>
  <c r="MT84" i="33"/>
  <c r="NU85" i="33"/>
  <c r="DU84" i="33"/>
  <c r="FM84" i="33" s="1"/>
  <c r="GA84" i="33"/>
  <c r="KG84" i="33"/>
  <c r="QW84" i="33"/>
  <c r="LA85" i="33"/>
  <c r="JP86" i="33"/>
  <c r="JE85" i="33"/>
  <c r="JR85" i="33"/>
  <c r="JN84" i="33"/>
  <c r="JB86" i="33"/>
  <c r="LI84" i="33"/>
  <c r="HF85" i="33"/>
  <c r="IB85" i="33" s="1"/>
  <c r="GV84" i="33"/>
  <c r="QD84" i="33" s="1"/>
  <c r="PH84" i="33" s="1"/>
  <c r="RE84" i="33"/>
  <c r="QS84" i="33"/>
  <c r="HU84" i="33"/>
  <c r="QG84" i="33"/>
  <c r="PK84" i="33" s="1"/>
  <c r="DR86" i="33"/>
  <c r="FJ86" i="33" s="1"/>
  <c r="DP84" i="33"/>
  <c r="FH84" i="33" s="1"/>
  <c r="DG85" i="33"/>
  <c r="EY85" i="33" s="1"/>
  <c r="DT85" i="33"/>
  <c r="FL85" i="33" s="1"/>
  <c r="DD86" i="33"/>
  <c r="EV86" i="33" s="1"/>
  <c r="BN84" i="33"/>
  <c r="IP85" i="33"/>
  <c r="AD85" i="33"/>
  <c r="KM195" i="32"/>
  <c r="KN195" i="32" s="1"/>
  <c r="KR196" i="32"/>
  <c r="KH196" i="32" s="1"/>
  <c r="KS195" i="32"/>
  <c r="JK195" i="32"/>
  <c r="JL196" i="32"/>
  <c r="JE196" i="32" s="1"/>
  <c r="JF196" i="32" s="1"/>
  <c r="JG196" i="32" s="1"/>
  <c r="JM195" i="32"/>
  <c r="AD82" i="32"/>
  <c r="AG83" i="32"/>
  <c r="LV196" i="32"/>
  <c r="LL196" i="32" s="1"/>
  <c r="LW195" i="32"/>
  <c r="LQ195" i="32"/>
  <c r="LR195" i="32" s="1"/>
  <c r="LG196" i="32"/>
  <c r="KW196" i="32" s="1"/>
  <c r="LB195" i="32"/>
  <c r="LC195" i="32" s="1"/>
  <c r="LH195" i="32"/>
  <c r="JX195" i="32"/>
  <c r="JY195" i="32" s="1"/>
  <c r="KC196" i="32"/>
  <c r="JS196" i="32" s="1"/>
  <c r="KD195" i="32"/>
  <c r="U85" i="33" l="1"/>
  <c r="AQ85" i="33" s="1"/>
  <c r="BM85" i="33" s="1"/>
  <c r="EH84" i="33"/>
  <c r="IK85" i="33"/>
  <c r="EK84" i="33"/>
  <c r="AG85" i="33"/>
  <c r="BC85" i="33" s="1"/>
  <c r="BY85" i="33" s="1"/>
  <c r="IG85" i="33"/>
  <c r="Y85" i="33"/>
  <c r="AU85" i="33" s="1"/>
  <c r="BQ85" i="33" s="1"/>
  <c r="RA84" i="33"/>
  <c r="OM84" i="33"/>
  <c r="GK85" i="33"/>
  <c r="OA86" i="33" s="1"/>
  <c r="NQ85" i="33"/>
  <c r="KB84" i="33"/>
  <c r="FX84" i="33"/>
  <c r="KD84" i="33"/>
  <c r="ML86" i="33"/>
  <c r="NB85" i="33"/>
  <c r="NC84" i="33"/>
  <c r="MZ86" i="33"/>
  <c r="MO85" i="33"/>
  <c r="MX84" i="33"/>
  <c r="IS85" i="33"/>
  <c r="QV84" i="33"/>
  <c r="HE84" i="33"/>
  <c r="MG85" i="33" s="1"/>
  <c r="GQ85" i="33"/>
  <c r="PY85" i="33" s="1"/>
  <c r="PC85" i="33" s="1"/>
  <c r="GG84" i="33"/>
  <c r="KM84" i="33"/>
  <c r="FY85" i="33"/>
  <c r="KE85" i="33"/>
  <c r="HD85" i="33"/>
  <c r="HZ85" i="33" s="1"/>
  <c r="HB86" i="33"/>
  <c r="MD87" i="33" s="1"/>
  <c r="MH86" i="33"/>
  <c r="QN85" i="33"/>
  <c r="PR85" i="33" s="1"/>
  <c r="HR84" i="33"/>
  <c r="LX85" i="33"/>
  <c r="GZ84" i="33"/>
  <c r="MB85" i="33" s="1"/>
  <c r="LE84" i="33"/>
  <c r="GN86" i="33"/>
  <c r="LP87" i="33" s="1"/>
  <c r="CJ84" i="33"/>
  <c r="LB84" i="33"/>
  <c r="AZ85" i="33"/>
  <c r="BV85" i="33" s="1"/>
  <c r="NL85" i="33"/>
  <c r="JH196" i="32"/>
  <c r="JQ196" i="32"/>
  <c r="LD195" i="32"/>
  <c r="LE196" i="32"/>
  <c r="KX196" i="32" s="1"/>
  <c r="KY196" i="32" s="1"/>
  <c r="KZ196" i="32" s="1"/>
  <c r="LF195" i="32"/>
  <c r="JP195" i="32"/>
  <c r="JZ195" i="32"/>
  <c r="KA196" i="32"/>
  <c r="JT196" i="32" s="1"/>
  <c r="JU196" i="32" s="1"/>
  <c r="JV196" i="32" s="1"/>
  <c r="KB195" i="32"/>
  <c r="S83" i="32"/>
  <c r="T83" i="32" s="1"/>
  <c r="AA83" i="32"/>
  <c r="KO195" i="32"/>
  <c r="KP196" i="32"/>
  <c r="KI196" i="32" s="1"/>
  <c r="KJ196" i="32" s="1"/>
  <c r="KK196" i="32" s="1"/>
  <c r="KQ195" i="32"/>
  <c r="LS195" i="32"/>
  <c r="LT196" i="32"/>
  <c r="LM196" i="32" s="1"/>
  <c r="LN196" i="32" s="1"/>
  <c r="LO196" i="32" s="1"/>
  <c r="LU195" i="32"/>
  <c r="IO85" i="33" l="1"/>
  <c r="AM86" i="33"/>
  <c r="BI86" i="33" s="1"/>
  <c r="CE86" i="33" s="1"/>
  <c r="ER85" i="33"/>
  <c r="EC85" i="33"/>
  <c r="RG84" i="33"/>
  <c r="OS84" i="33"/>
  <c r="RK85" i="33"/>
  <c r="OW85" i="33"/>
  <c r="QX84" i="33"/>
  <c r="OJ84" i="33"/>
  <c r="NO86" i="33"/>
  <c r="OK85" i="33"/>
  <c r="AC85" i="33"/>
  <c r="AY85" i="33" s="1"/>
  <c r="BU85" i="33" s="1"/>
  <c r="NN85" i="33"/>
  <c r="KI84" i="33"/>
  <c r="QM84" i="33"/>
  <c r="PQ84" i="33" s="1"/>
  <c r="IY86" i="33"/>
  <c r="LS86" i="33"/>
  <c r="IA84" i="33"/>
  <c r="NW85" i="33"/>
  <c r="HM85" i="33"/>
  <c r="QJ86" i="33"/>
  <c r="PN86" i="33" s="1"/>
  <c r="QL85" i="33"/>
  <c r="PP85" i="33" s="1"/>
  <c r="FZ84" i="33"/>
  <c r="OL84" i="33" s="1"/>
  <c r="KF84" i="33"/>
  <c r="QY85" i="33"/>
  <c r="MF86" i="33"/>
  <c r="HX86" i="33"/>
  <c r="JD84" i="33"/>
  <c r="PV86" i="33"/>
  <c r="OZ86" i="33" s="1"/>
  <c r="LL85" i="33"/>
  <c r="HJ86" i="33"/>
  <c r="HV84" i="33"/>
  <c r="QH84" i="33"/>
  <c r="PL84" i="33" s="1"/>
  <c r="GC84" i="33"/>
  <c r="OO84" i="33" s="1"/>
  <c r="DF84" i="33"/>
  <c r="EX84" i="33" s="1"/>
  <c r="CU85" i="33"/>
  <c r="DA86" i="33"/>
  <c r="CI85" i="33"/>
  <c r="CR85" i="33"/>
  <c r="CM85" i="33"/>
  <c r="KW85" i="33"/>
  <c r="AA86" i="33"/>
  <c r="IJ85" i="33"/>
  <c r="X85" i="33"/>
  <c r="AT85" i="33" s="1"/>
  <c r="U83" i="32"/>
  <c r="V83" i="32" s="1"/>
  <c r="W83" i="32" s="1"/>
  <c r="JW196" i="32"/>
  <c r="KF196" i="32"/>
  <c r="KL196" i="32"/>
  <c r="KU196" i="32"/>
  <c r="LY196" i="32"/>
  <c r="LP196" i="32"/>
  <c r="LJ196" i="32"/>
  <c r="LA196" i="32"/>
  <c r="LX195" i="32"/>
  <c r="KE195" i="32"/>
  <c r="LI195" i="32"/>
  <c r="KT195" i="32"/>
  <c r="JO196" i="32"/>
  <c r="JN197" i="32"/>
  <c r="JD197" i="32" s="1"/>
  <c r="JI196" i="32"/>
  <c r="JJ196" i="32" s="1"/>
  <c r="EL84" i="33" l="1"/>
  <c r="DZ86" i="33"/>
  <c r="EN86" i="33"/>
  <c r="IL85" i="33"/>
  <c r="EP85" i="33"/>
  <c r="IM86" i="33"/>
  <c r="AI85" i="33"/>
  <c r="BE85" i="33" s="1"/>
  <c r="CA85" i="33" s="1"/>
  <c r="EQ84" i="33"/>
  <c r="Z85" i="33"/>
  <c r="AV85" i="33" s="1"/>
  <c r="BR85" i="33" s="1"/>
  <c r="NP85" i="33"/>
  <c r="MN84" i="33"/>
  <c r="QZ84" i="33"/>
  <c r="LK84" i="33"/>
  <c r="IU85" i="33"/>
  <c r="LH86" i="33"/>
  <c r="LJ85" i="33"/>
  <c r="LF84" i="33"/>
  <c r="GJ85" i="33"/>
  <c r="KP85" i="33"/>
  <c r="FU85" i="33"/>
  <c r="OG85" i="33" s="1"/>
  <c r="KA85" i="33"/>
  <c r="NS85" i="33"/>
  <c r="JU86" i="33"/>
  <c r="JG85" i="33"/>
  <c r="JO85" i="33"/>
  <c r="JL85" i="33"/>
  <c r="JC85" i="33"/>
  <c r="RC84" i="33"/>
  <c r="DI85" i="33"/>
  <c r="FA85" i="33" s="1"/>
  <c r="DQ85" i="33"/>
  <c r="FI85" i="33" s="1"/>
  <c r="DW86" i="33"/>
  <c r="FO86" i="33" s="1"/>
  <c r="GP84" i="33"/>
  <c r="PX84" i="33" s="1"/>
  <c r="PB84" i="33" s="1"/>
  <c r="DN85" i="33"/>
  <c r="FF85" i="33" s="1"/>
  <c r="DE85" i="33"/>
  <c r="EW85" i="33" s="1"/>
  <c r="CQ85" i="33"/>
  <c r="AW86" i="33"/>
  <c r="BS86" i="33" s="1"/>
  <c r="NK86" i="33"/>
  <c r="BP85" i="33"/>
  <c r="AB83" i="32"/>
  <c r="JK196" i="32"/>
  <c r="JL197" i="32"/>
  <c r="JE197" i="32" s="1"/>
  <c r="JF197" i="32" s="1"/>
  <c r="JG197" i="32" s="1"/>
  <c r="JM196" i="32"/>
  <c r="KT86" i="33"/>
  <c r="KM196" i="32"/>
  <c r="KN196" i="32" s="1"/>
  <c r="KR197" i="32"/>
  <c r="KH197" i="32" s="1"/>
  <c r="KS196" i="32"/>
  <c r="LH196" i="32"/>
  <c r="LG197" i="32"/>
  <c r="KW197" i="32" s="1"/>
  <c r="LB196" i="32"/>
  <c r="LC196" i="32" s="1"/>
  <c r="AH83" i="32"/>
  <c r="AK83" i="32"/>
  <c r="X83" i="32"/>
  <c r="LV197" i="32"/>
  <c r="LL197" i="32" s="1"/>
  <c r="LQ196" i="32"/>
  <c r="LR196" i="32" s="1"/>
  <c r="LW196" i="32"/>
  <c r="JX196" i="32"/>
  <c r="JY196" i="32" s="1"/>
  <c r="KC197" i="32"/>
  <c r="JS197" i="32" s="1"/>
  <c r="KD196" i="32"/>
  <c r="EB84" i="33" l="1"/>
  <c r="IQ85" i="33"/>
  <c r="AB85" i="33"/>
  <c r="AX85" i="33" s="1"/>
  <c r="BT85" i="33" s="1"/>
  <c r="NZ86" i="33"/>
  <c r="OV85" i="33"/>
  <c r="IN85" i="33"/>
  <c r="NE86" i="33"/>
  <c r="GF86" i="33"/>
  <c r="OR86" i="33" s="1"/>
  <c r="MM85" i="33"/>
  <c r="MY85" i="33"/>
  <c r="MV85" i="33"/>
  <c r="MQ85" i="33"/>
  <c r="GD84" i="33"/>
  <c r="GI84" i="33"/>
  <c r="KN85" i="33"/>
  <c r="KO84" i="33"/>
  <c r="QU85" i="33"/>
  <c r="GH85" i="33"/>
  <c r="KJ84" i="33"/>
  <c r="KL86" i="33"/>
  <c r="AE85" i="33"/>
  <c r="BA85" i="33" s="1"/>
  <c r="GS85" i="33"/>
  <c r="HO85" i="33" s="1"/>
  <c r="FR86" i="33"/>
  <c r="OD86" i="33" s="1"/>
  <c r="JX86" i="33"/>
  <c r="RJ85" i="33"/>
  <c r="JK85" i="33"/>
  <c r="HG86" i="33"/>
  <c r="QO86" i="33" s="1"/>
  <c r="PS86" i="33" s="1"/>
  <c r="HA85" i="33"/>
  <c r="MC86" i="33" s="1"/>
  <c r="HL84" i="33"/>
  <c r="KV84" i="33"/>
  <c r="GX85" i="33"/>
  <c r="HT85" i="33" s="1"/>
  <c r="GO85" i="33"/>
  <c r="LQ86" i="33" s="1"/>
  <c r="LR85" i="33"/>
  <c r="DM85" i="33"/>
  <c r="FE85" i="33" s="1"/>
  <c r="CN85" i="33"/>
  <c r="CO86" i="33"/>
  <c r="CW85" i="33"/>
  <c r="CL85" i="33"/>
  <c r="II86" i="33"/>
  <c r="W86" i="33"/>
  <c r="AS86" i="33" s="1"/>
  <c r="BO86" i="33" s="1"/>
  <c r="JZ196" i="32"/>
  <c r="KA197" i="32"/>
  <c r="JT197" i="32" s="1"/>
  <c r="JU197" i="32" s="1"/>
  <c r="JV197" i="32" s="1"/>
  <c r="KB196" i="32"/>
  <c r="LS196" i="32"/>
  <c r="LT197" i="32"/>
  <c r="LM197" i="32" s="1"/>
  <c r="LN197" i="32" s="1"/>
  <c r="LO197" i="32" s="1"/>
  <c r="LU196" i="32"/>
  <c r="JH197" i="32"/>
  <c r="JQ197" i="32"/>
  <c r="KO196" i="32"/>
  <c r="KP197" i="32"/>
  <c r="KI197" i="32" s="1"/>
  <c r="KJ197" i="32" s="1"/>
  <c r="KK197" i="32" s="1"/>
  <c r="KQ196" i="32"/>
  <c r="LE197" i="32"/>
  <c r="KX197" i="32" s="1"/>
  <c r="KY197" i="32" s="1"/>
  <c r="KZ197" i="32" s="1"/>
  <c r="LD196" i="32"/>
  <c r="LF196" i="32"/>
  <c r="AF83" i="32"/>
  <c r="Y83" i="32"/>
  <c r="JP196" i="32"/>
  <c r="NV87" i="33" l="1"/>
  <c r="AH87" i="33" s="1"/>
  <c r="BD87" i="33" s="1"/>
  <c r="BZ87" i="33" s="1"/>
  <c r="CV87" i="33" s="1"/>
  <c r="IX86" i="33"/>
  <c r="ES86" i="33"/>
  <c r="AL86" i="33"/>
  <c r="NX86" i="33"/>
  <c r="IV86" i="33" s="1"/>
  <c r="OT85" i="33"/>
  <c r="NY85" i="33"/>
  <c r="OU84" i="33"/>
  <c r="RD84" i="33"/>
  <c r="OP84" i="33"/>
  <c r="RF86" i="33"/>
  <c r="BW85" i="33"/>
  <c r="CS85" i="33" s="1"/>
  <c r="NT85" i="33"/>
  <c r="RI84" i="33"/>
  <c r="MU85" i="33"/>
  <c r="QR86" i="33"/>
  <c r="RH85" i="33"/>
  <c r="LU86" i="33"/>
  <c r="QA85" i="33"/>
  <c r="PE85" i="33" s="1"/>
  <c r="JZ84" i="33"/>
  <c r="JF85" i="33"/>
  <c r="JQ85" i="33"/>
  <c r="QI85" i="33"/>
  <c r="PM85" i="33" s="1"/>
  <c r="JI86" i="33"/>
  <c r="HW85" i="33"/>
  <c r="QF85" i="33"/>
  <c r="PJ85" i="33" s="1"/>
  <c r="MI87" i="33"/>
  <c r="IC86" i="33"/>
  <c r="DJ85" i="33"/>
  <c r="FB85" i="33" s="1"/>
  <c r="JH85" i="33"/>
  <c r="LZ86" i="33"/>
  <c r="FT84" i="33"/>
  <c r="OF84" i="33" s="1"/>
  <c r="PW85" i="33"/>
  <c r="PA85" i="33" s="1"/>
  <c r="HK85" i="33"/>
  <c r="GW85" i="33"/>
  <c r="LY86" i="33" s="1"/>
  <c r="DK86" i="33"/>
  <c r="FC86" i="33" s="1"/>
  <c r="DH85" i="33"/>
  <c r="EZ85" i="33" s="1"/>
  <c r="DS85" i="33"/>
  <c r="FK85" i="33" s="1"/>
  <c r="CK86" i="33"/>
  <c r="CP85" i="33"/>
  <c r="NH87" i="33"/>
  <c r="JW197" i="32"/>
  <c r="KF197" i="32"/>
  <c r="KL197" i="32"/>
  <c r="KU197" i="32"/>
  <c r="LI196" i="32"/>
  <c r="JI197" i="32"/>
  <c r="JJ197" i="32" s="1"/>
  <c r="JO197" i="32"/>
  <c r="JN198" i="32"/>
  <c r="JD198" i="32" s="1"/>
  <c r="KE196" i="32"/>
  <c r="LM86" i="33"/>
  <c r="LA197" i="32"/>
  <c r="LJ197" i="32"/>
  <c r="AE84" i="32"/>
  <c r="Z83" i="32"/>
  <c r="AC83" i="32" s="1"/>
  <c r="AJ83" i="32"/>
  <c r="LP197" i="32"/>
  <c r="LY197" i="32"/>
  <c r="KT196" i="32"/>
  <c r="LX196" i="32"/>
  <c r="IT87" i="33" l="1"/>
  <c r="AJ86" i="33"/>
  <c r="BF86" i="33" s="1"/>
  <c r="CB86" i="33" s="1"/>
  <c r="EM85" i="33"/>
  <c r="EE85" i="33"/>
  <c r="EJ85" i="33"/>
  <c r="AK85" i="33"/>
  <c r="EA85" i="33"/>
  <c r="BH86" i="33"/>
  <c r="CD86" i="33" s="1"/>
  <c r="CZ86" i="33" s="1"/>
  <c r="IW85" i="33"/>
  <c r="NJ85" i="33"/>
  <c r="KY85" i="33"/>
  <c r="FW85" i="33" s="1"/>
  <c r="OI85" i="33" s="1"/>
  <c r="AF85" i="33"/>
  <c r="BB85" i="33" s="1"/>
  <c r="BX85" i="33" s="1"/>
  <c r="CT85" i="33" s="1"/>
  <c r="IR85" i="33"/>
  <c r="NA85" i="33"/>
  <c r="MP85" i="33"/>
  <c r="MR85" i="33"/>
  <c r="MS86" i="33"/>
  <c r="GR85" i="33"/>
  <c r="HN85" i="33" s="1"/>
  <c r="GK86" i="33"/>
  <c r="KQ86" i="33"/>
  <c r="LG85" i="33"/>
  <c r="JJ85" i="33"/>
  <c r="JM85" i="33"/>
  <c r="JE86" i="33"/>
  <c r="JP87" i="33"/>
  <c r="HC85" i="33"/>
  <c r="HY85" i="33" s="1"/>
  <c r="LD85" i="33"/>
  <c r="GU86" i="33"/>
  <c r="HQ86" i="33" s="1"/>
  <c r="KU85" i="33"/>
  <c r="GT85" i="33"/>
  <c r="HP85" i="33" s="1"/>
  <c r="QT84" i="33"/>
  <c r="HS85" i="33"/>
  <c r="QE85" i="33"/>
  <c r="PI85" i="33" s="1"/>
  <c r="DO85" i="33"/>
  <c r="FG85" i="33" s="1"/>
  <c r="DR87" i="33"/>
  <c r="FJ87" i="33" s="1"/>
  <c r="DL85" i="33"/>
  <c r="FD85" i="33" s="1"/>
  <c r="DG86" i="33"/>
  <c r="EY86" i="33" s="1"/>
  <c r="CX86" i="33"/>
  <c r="T87" i="33"/>
  <c r="IF87" i="33"/>
  <c r="LV198" i="32"/>
  <c r="LL198" i="32" s="1"/>
  <c r="LW197" i="32"/>
  <c r="LQ197" i="32"/>
  <c r="LR197" i="32" s="1"/>
  <c r="LG198" i="32"/>
  <c r="KW198" i="32" s="1"/>
  <c r="LH197" i="32"/>
  <c r="LB197" i="32"/>
  <c r="LC197" i="32" s="1"/>
  <c r="AI83" i="32"/>
  <c r="KM197" i="32"/>
  <c r="KN197" i="32" s="1"/>
  <c r="KR198" i="32"/>
  <c r="KH198" i="32" s="1"/>
  <c r="KS197" i="32"/>
  <c r="JK197" i="32"/>
  <c r="JL198" i="32"/>
  <c r="JE198" i="32" s="1"/>
  <c r="JF198" i="32" s="1"/>
  <c r="JG198" i="32" s="1"/>
  <c r="JM197" i="32"/>
  <c r="KD197" i="32"/>
  <c r="KC198" i="32"/>
  <c r="JS198" i="32" s="1"/>
  <c r="JX197" i="32"/>
  <c r="JY197" i="32" s="1"/>
  <c r="BG85" i="33" l="1"/>
  <c r="CC85" i="33" s="1"/>
  <c r="CY85" i="33" s="1"/>
  <c r="DU85" i="33" s="1"/>
  <c r="FM85" i="33" s="1"/>
  <c r="EI85" i="33"/>
  <c r="IH85" i="33"/>
  <c r="DV86" i="33"/>
  <c r="JT86" i="33"/>
  <c r="V85" i="33"/>
  <c r="RK86" i="33"/>
  <c r="OW86" i="33"/>
  <c r="KC85" i="33"/>
  <c r="LT86" i="33"/>
  <c r="MZ87" i="33"/>
  <c r="MO86" i="33"/>
  <c r="MW85" i="33"/>
  <c r="MT85" i="33"/>
  <c r="LV86" i="33"/>
  <c r="QW85" i="33"/>
  <c r="PZ85" i="33"/>
  <c r="PD85" i="33" s="1"/>
  <c r="GB85" i="33"/>
  <c r="KH85" i="33"/>
  <c r="FS85" i="33"/>
  <c r="JY85" i="33"/>
  <c r="GE85" i="33"/>
  <c r="KK85" i="33"/>
  <c r="GQ86" i="33"/>
  <c r="LS87" i="33" s="1"/>
  <c r="QK85" i="33"/>
  <c r="PO85" i="33" s="1"/>
  <c r="LW87" i="33"/>
  <c r="QC86" i="33"/>
  <c r="PG86" i="33" s="1"/>
  <c r="ME86" i="33"/>
  <c r="JN85" i="33"/>
  <c r="JR86" i="33"/>
  <c r="QB85" i="33"/>
  <c r="PF85" i="33" s="1"/>
  <c r="HB87" i="33"/>
  <c r="MD88" i="33" s="1"/>
  <c r="GY85" i="33"/>
  <c r="HU85" i="33" s="1"/>
  <c r="GV85" i="33"/>
  <c r="HR85" i="33" s="1"/>
  <c r="LC85" i="33"/>
  <c r="DP85" i="33"/>
  <c r="FH85" i="33" s="1"/>
  <c r="DT86" i="33"/>
  <c r="FL86" i="33" s="1"/>
  <c r="AR85" i="33"/>
  <c r="BN85" i="33" s="1"/>
  <c r="OA87" i="33"/>
  <c r="AP87" i="33"/>
  <c r="BL87" i="33" s="1"/>
  <c r="NM86" i="33"/>
  <c r="NI86" i="33"/>
  <c r="JH198" i="32"/>
  <c r="JQ198" i="32"/>
  <c r="JP197" i="32"/>
  <c r="KP198" i="32"/>
  <c r="KI198" i="32" s="1"/>
  <c r="KJ198" i="32" s="1"/>
  <c r="KK198" i="32" s="1"/>
  <c r="KO197" i="32"/>
  <c r="KQ197" i="32"/>
  <c r="AD83" i="32"/>
  <c r="AG84" i="32"/>
  <c r="LS197" i="32"/>
  <c r="LT198" i="32"/>
  <c r="LM198" i="32" s="1"/>
  <c r="LN198" i="32" s="1"/>
  <c r="LO198" i="32" s="1"/>
  <c r="LU197" i="32"/>
  <c r="JZ197" i="32"/>
  <c r="KA198" i="32"/>
  <c r="JT198" i="32" s="1"/>
  <c r="JU198" i="32" s="1"/>
  <c r="JV198" i="32" s="1"/>
  <c r="KB197" i="32"/>
  <c r="LE198" i="32"/>
  <c r="KX198" i="32" s="1"/>
  <c r="KY198" i="32" s="1"/>
  <c r="KZ198" i="32" s="1"/>
  <c r="LD197" i="32"/>
  <c r="LF197" i="32"/>
  <c r="JS85" i="33" l="1"/>
  <c r="EG86" i="33"/>
  <c r="EO85" i="33"/>
  <c r="ED85" i="33"/>
  <c r="EF85" i="33"/>
  <c r="FN86" i="33"/>
  <c r="ND86" i="33" s="1"/>
  <c r="QS85" i="33"/>
  <c r="OE85" i="33"/>
  <c r="NU86" i="33"/>
  <c r="OQ85" i="33"/>
  <c r="RB85" i="33"/>
  <c r="ON85" i="33"/>
  <c r="NR86" i="33"/>
  <c r="NC85" i="33"/>
  <c r="MX85" i="33"/>
  <c r="KG85" i="33"/>
  <c r="NB86" i="33"/>
  <c r="KX85" i="33"/>
  <c r="HM86" i="33"/>
  <c r="PY86" i="33"/>
  <c r="PC86" i="33" s="1"/>
  <c r="RE85" i="33"/>
  <c r="QD85" i="33"/>
  <c r="PH85" i="33" s="1"/>
  <c r="LI85" i="33"/>
  <c r="LA86" i="33"/>
  <c r="QJ87" i="33"/>
  <c r="PN87" i="33" s="1"/>
  <c r="HX87" i="33"/>
  <c r="KZ85" i="33"/>
  <c r="GZ85" i="33"/>
  <c r="MB86" i="33" s="1"/>
  <c r="MA86" i="33"/>
  <c r="HD86" i="33"/>
  <c r="HZ86" i="33" s="1"/>
  <c r="HE85" i="33"/>
  <c r="MG86" i="33" s="1"/>
  <c r="QG85" i="33"/>
  <c r="PK85" i="33" s="1"/>
  <c r="GA85" i="33"/>
  <c r="OM85" i="33" s="1"/>
  <c r="LX86" i="33"/>
  <c r="CH87" i="33"/>
  <c r="CJ85" i="33"/>
  <c r="Y86" i="33"/>
  <c r="AU86" i="33" s="1"/>
  <c r="IK86" i="33"/>
  <c r="IG86" i="33"/>
  <c r="U86" i="33"/>
  <c r="AM87" i="33"/>
  <c r="IY87" i="33"/>
  <c r="LP198" i="32"/>
  <c r="LY198" i="32"/>
  <c r="JW198" i="32"/>
  <c r="KF198" i="32"/>
  <c r="LA198" i="32"/>
  <c r="LJ198" i="32"/>
  <c r="KL198" i="32"/>
  <c r="KU198" i="32"/>
  <c r="KE197" i="32"/>
  <c r="AA84" i="32"/>
  <c r="S84" i="32"/>
  <c r="T84" i="32" s="1"/>
  <c r="KT197" i="32"/>
  <c r="LI197" i="32"/>
  <c r="LX197" i="32"/>
  <c r="JO198" i="32"/>
  <c r="JN199" i="32"/>
  <c r="JD199" i="32" s="1"/>
  <c r="JI198" i="32"/>
  <c r="JJ198" i="32" s="1"/>
  <c r="HF86" i="33" l="1"/>
  <c r="EH85" i="33"/>
  <c r="EN87" i="33"/>
  <c r="EK85" i="33"/>
  <c r="EC86" i="33"/>
  <c r="AD86" i="33"/>
  <c r="AZ86" i="33" s="1"/>
  <c r="BV86" i="33" s="1"/>
  <c r="CR86" i="33" s="1"/>
  <c r="JL86" i="33" s="1"/>
  <c r="AG86" i="33"/>
  <c r="BC86" i="33" s="1"/>
  <c r="BY86" i="33" s="1"/>
  <c r="CU86" i="33" s="1"/>
  <c r="IS86" i="33"/>
  <c r="IP86" i="33"/>
  <c r="FV85" i="33"/>
  <c r="OH85" i="33" s="1"/>
  <c r="KB85" i="33"/>
  <c r="KW86" i="33"/>
  <c r="LB85" i="33"/>
  <c r="NQ86" i="33"/>
  <c r="FX85" i="33"/>
  <c r="KD85" i="33"/>
  <c r="GG85" i="33"/>
  <c r="OS85" i="33" s="1"/>
  <c r="KM85" i="33"/>
  <c r="FY86" i="33"/>
  <c r="KE86" i="33"/>
  <c r="JD85" i="33"/>
  <c r="JB87" i="33"/>
  <c r="QH85" i="33"/>
  <c r="PL85" i="33" s="1"/>
  <c r="IA85" i="33"/>
  <c r="HV85" i="33"/>
  <c r="MF87" i="33"/>
  <c r="QL86" i="33"/>
  <c r="PP86" i="33" s="1"/>
  <c r="LE85" i="33"/>
  <c r="QM85" i="33"/>
  <c r="PQ85" i="33" s="1"/>
  <c r="RA85" i="33"/>
  <c r="DD87" i="33"/>
  <c r="EV87" i="33" s="1"/>
  <c r="DF85" i="33"/>
  <c r="EX85" i="33" s="1"/>
  <c r="BQ86" i="33"/>
  <c r="BI87" i="33"/>
  <c r="CE87" i="33" s="1"/>
  <c r="NL86" i="33"/>
  <c r="AQ86" i="33"/>
  <c r="BM86" i="33" s="1"/>
  <c r="U84" i="32"/>
  <c r="V84" i="32" s="1"/>
  <c r="W84" i="32" s="1"/>
  <c r="JL199" i="32"/>
  <c r="JE199" i="32" s="1"/>
  <c r="JF199" i="32" s="1"/>
  <c r="JG199" i="32" s="1"/>
  <c r="JK198" i="32"/>
  <c r="JM198" i="32"/>
  <c r="LH87" i="33"/>
  <c r="JX198" i="32"/>
  <c r="JY198" i="32" s="1"/>
  <c r="KC199" i="32"/>
  <c r="JS199" i="32" s="1"/>
  <c r="KD198" i="32"/>
  <c r="LG199" i="32"/>
  <c r="KW199" i="32" s="1"/>
  <c r="LH198" i="32"/>
  <c r="LB198" i="32"/>
  <c r="LC198" i="32" s="1"/>
  <c r="KS198" i="32"/>
  <c r="KR199" i="32"/>
  <c r="KH199" i="32" s="1"/>
  <c r="KM198" i="32"/>
  <c r="KN198" i="32" s="1"/>
  <c r="LV199" i="32"/>
  <c r="LL199" i="32" s="1"/>
  <c r="LQ198" i="32"/>
  <c r="LR198" i="32" s="1"/>
  <c r="LW198" i="32"/>
  <c r="DN86" i="33" l="1"/>
  <c r="FF86" i="33" s="1"/>
  <c r="MV86" i="33" s="1"/>
  <c r="QN86" i="33"/>
  <c r="PR86" i="33" s="1"/>
  <c r="MH87" i="33"/>
  <c r="IB86" i="33"/>
  <c r="EP86" i="33"/>
  <c r="EQ85" i="33"/>
  <c r="EL85" i="33"/>
  <c r="IO86" i="33"/>
  <c r="QX85" i="33"/>
  <c r="OJ85" i="33"/>
  <c r="QY86" i="33"/>
  <c r="OK86" i="33"/>
  <c r="NN86" i="33"/>
  <c r="NO87" i="33"/>
  <c r="QV85" i="33"/>
  <c r="FZ85" i="33"/>
  <c r="OL85" i="33" s="1"/>
  <c r="ML87" i="33"/>
  <c r="FU86" i="33"/>
  <c r="AC86" i="33"/>
  <c r="AY86" i="33" s="1"/>
  <c r="BU86" i="33" s="1"/>
  <c r="CQ86" i="33" s="1"/>
  <c r="GP85" i="33"/>
  <c r="PX85" i="33" s="1"/>
  <c r="PB85" i="33" s="1"/>
  <c r="KA86" i="33"/>
  <c r="NW86" i="33"/>
  <c r="KF85" i="33"/>
  <c r="RG85" i="33"/>
  <c r="GF87" i="33"/>
  <c r="OR87" i="33" s="1"/>
  <c r="KL87" i="33"/>
  <c r="GC85" i="33"/>
  <c r="KI85" i="33"/>
  <c r="MN85" i="33"/>
  <c r="LF85" i="33"/>
  <c r="LJ86" i="33"/>
  <c r="LK85" i="33"/>
  <c r="DQ86" i="33"/>
  <c r="FI86" i="33" s="1"/>
  <c r="JO86" i="33"/>
  <c r="GN87" i="33"/>
  <c r="LP88" i="33" s="1"/>
  <c r="CM86" i="33"/>
  <c r="DA87" i="33"/>
  <c r="CI86" i="33"/>
  <c r="NK87" i="33"/>
  <c r="X86" i="33"/>
  <c r="IJ86" i="33"/>
  <c r="AB84" i="32"/>
  <c r="KO198" i="32"/>
  <c r="KP199" i="32"/>
  <c r="KI199" i="32" s="1"/>
  <c r="KJ199" i="32" s="1"/>
  <c r="KK199" i="32" s="1"/>
  <c r="KQ198" i="32"/>
  <c r="AH84" i="32"/>
  <c r="AK84" i="32"/>
  <c r="X84" i="32"/>
  <c r="JP198" i="32"/>
  <c r="LT199" i="32"/>
  <c r="LM199" i="32" s="1"/>
  <c r="LN199" i="32" s="1"/>
  <c r="LO199" i="32" s="1"/>
  <c r="LS198" i="32"/>
  <c r="LU198" i="32"/>
  <c r="LD198" i="32"/>
  <c r="LE199" i="32"/>
  <c r="KX199" i="32" s="1"/>
  <c r="KY199" i="32" s="1"/>
  <c r="KZ199" i="32" s="1"/>
  <c r="LF198" i="32"/>
  <c r="KA199" i="32"/>
  <c r="JT199" i="32" s="1"/>
  <c r="JU199" i="32" s="1"/>
  <c r="JV199" i="32" s="1"/>
  <c r="JZ198" i="32"/>
  <c r="KB198" i="32"/>
  <c r="JQ199" i="32"/>
  <c r="JH199" i="32"/>
  <c r="GX86" i="33" l="1"/>
  <c r="LZ87" i="33" s="1"/>
  <c r="LL86" i="33"/>
  <c r="ER86" i="33"/>
  <c r="EB85" i="33"/>
  <c r="IL86" i="33"/>
  <c r="IU86" i="33"/>
  <c r="AA87" i="33"/>
  <c r="AW87" i="33" s="1"/>
  <c r="BS87" i="33" s="1"/>
  <c r="Z86" i="33"/>
  <c r="AV86" i="33" s="1"/>
  <c r="BR86" i="33" s="1"/>
  <c r="RC85" i="33"/>
  <c r="OO85" i="33"/>
  <c r="QU86" i="33"/>
  <c r="OG86" i="33"/>
  <c r="IM87" i="33"/>
  <c r="NP86" i="33"/>
  <c r="QZ85" i="33"/>
  <c r="LR86" i="33"/>
  <c r="HL85" i="33"/>
  <c r="AI86" i="33"/>
  <c r="BE86" i="33" s="1"/>
  <c r="CA86" i="33" s="1"/>
  <c r="CW86" i="33" s="1"/>
  <c r="MY86" i="33"/>
  <c r="RF87" i="33"/>
  <c r="NS86" i="33"/>
  <c r="GI85" i="33"/>
  <c r="OU85" i="33" s="1"/>
  <c r="KO85" i="33"/>
  <c r="GH86" i="33"/>
  <c r="KN86" i="33"/>
  <c r="GD85" i="33"/>
  <c r="KJ85" i="33"/>
  <c r="JG86" i="33"/>
  <c r="JK86" i="33"/>
  <c r="JC86" i="33"/>
  <c r="JU87" i="33"/>
  <c r="HA86" i="33"/>
  <c r="MC87" i="33" s="1"/>
  <c r="PV87" i="33"/>
  <c r="OZ87" i="33" s="1"/>
  <c r="HJ87" i="33"/>
  <c r="DM86" i="33"/>
  <c r="FE86" i="33" s="1"/>
  <c r="DE86" i="33"/>
  <c r="EW86" i="33" s="1"/>
  <c r="DI86" i="33"/>
  <c r="FA86" i="33" s="1"/>
  <c r="DW87" i="33"/>
  <c r="FO87" i="33" s="1"/>
  <c r="NV88" i="33"/>
  <c r="II87" i="33"/>
  <c r="W87" i="33"/>
  <c r="AS87" i="33" s="1"/>
  <c r="AT86" i="33"/>
  <c r="BP86" i="33" s="1"/>
  <c r="NX87" i="33"/>
  <c r="LJ199" i="32"/>
  <c r="LA199" i="32"/>
  <c r="JI199" i="32"/>
  <c r="JJ199" i="32" s="1"/>
  <c r="JN200" i="32"/>
  <c r="JD200" i="32" s="1"/>
  <c r="JO199" i="32"/>
  <c r="KT198" i="32"/>
  <c r="LI198" i="32"/>
  <c r="LP199" i="32"/>
  <c r="LY199" i="32"/>
  <c r="KV85" i="33"/>
  <c r="AF84" i="32"/>
  <c r="Y84" i="32"/>
  <c r="KE198" i="32"/>
  <c r="LX198" i="32"/>
  <c r="KU199" i="32"/>
  <c r="KL199" i="32"/>
  <c r="JW199" i="32"/>
  <c r="KF199" i="32"/>
  <c r="HT86" i="33" l="1"/>
  <c r="QF86" i="33"/>
  <c r="PJ86" i="33" s="1"/>
  <c r="EJ86" i="33" s="1"/>
  <c r="KP86" i="33"/>
  <c r="GJ86" i="33"/>
  <c r="NZ87" i="33" s="1"/>
  <c r="DZ87" i="33"/>
  <c r="IN86" i="33"/>
  <c r="RH86" i="33"/>
  <c r="OT86" i="33"/>
  <c r="RD85" i="33"/>
  <c r="OP85" i="33"/>
  <c r="AB86" i="33"/>
  <c r="AX86" i="33" s="1"/>
  <c r="BT86" i="33" s="1"/>
  <c r="CP86" i="33" s="1"/>
  <c r="HG87" i="33"/>
  <c r="IC87" i="33" s="1"/>
  <c r="MQ86" i="33"/>
  <c r="GO86" i="33"/>
  <c r="HK86" i="33" s="1"/>
  <c r="MU86" i="33"/>
  <c r="NT86" i="33"/>
  <c r="NY86" i="33"/>
  <c r="IQ86" i="33"/>
  <c r="AE86" i="33"/>
  <c r="BA86" i="33" s="1"/>
  <c r="BW86" i="33" s="1"/>
  <c r="CS86" i="33" s="1"/>
  <c r="QI86" i="33"/>
  <c r="PM86" i="33" s="1"/>
  <c r="RI85" i="33"/>
  <c r="KT87" i="33"/>
  <c r="GS86" i="33"/>
  <c r="HO86" i="33" s="1"/>
  <c r="FT85" i="33"/>
  <c r="JZ85" i="33"/>
  <c r="HW86" i="33"/>
  <c r="MM86" i="33"/>
  <c r="NE87" i="33"/>
  <c r="JQ86" i="33"/>
  <c r="GW86" i="33"/>
  <c r="LY87" i="33" s="1"/>
  <c r="DS86" i="33"/>
  <c r="FK86" i="33" s="1"/>
  <c r="CO87" i="33"/>
  <c r="CL86" i="33"/>
  <c r="CN86" i="33"/>
  <c r="BO87" i="33"/>
  <c r="AH88" i="33"/>
  <c r="IT88" i="33"/>
  <c r="IV87" i="33"/>
  <c r="AJ87" i="33"/>
  <c r="BF87" i="33" s="1"/>
  <c r="CB87" i="33" s="1"/>
  <c r="KS199" i="32"/>
  <c r="KR200" i="32"/>
  <c r="KH200" i="32" s="1"/>
  <c r="KM199" i="32"/>
  <c r="KN199" i="32" s="1"/>
  <c r="LW199" i="32"/>
  <c r="LV200" i="32"/>
  <c r="LL200" i="32" s="1"/>
  <c r="LQ199" i="32"/>
  <c r="LR199" i="32" s="1"/>
  <c r="JK199" i="32"/>
  <c r="JL200" i="32"/>
  <c r="JE200" i="32" s="1"/>
  <c r="JF200" i="32" s="1"/>
  <c r="JG200" i="32" s="1"/>
  <c r="JM199" i="32"/>
  <c r="JX199" i="32"/>
  <c r="JY199" i="32" s="1"/>
  <c r="KC200" i="32"/>
  <c r="JS200" i="32" s="1"/>
  <c r="KD199" i="32"/>
  <c r="LH199" i="32"/>
  <c r="LG200" i="32"/>
  <c r="KW200" i="32" s="1"/>
  <c r="LB199" i="32"/>
  <c r="LC199" i="32" s="1"/>
  <c r="Z84" i="32"/>
  <c r="AC84" i="32" s="1"/>
  <c r="AE85" i="32"/>
  <c r="AJ84" i="32"/>
  <c r="LD86" i="33" l="1"/>
  <c r="KH86" i="33" s="1"/>
  <c r="IX87" i="33"/>
  <c r="AL87" i="33"/>
  <c r="BH87" i="33" s="1"/>
  <c r="CD87" i="33" s="1"/>
  <c r="CZ87" i="33" s="1"/>
  <c r="JT87" i="33" s="1"/>
  <c r="OV86" i="33"/>
  <c r="RJ86" i="33"/>
  <c r="EM86" i="33"/>
  <c r="IR86" i="33"/>
  <c r="IW86" i="33"/>
  <c r="QT85" i="33"/>
  <c r="OF85" i="33"/>
  <c r="MI88" i="33"/>
  <c r="AF86" i="33"/>
  <c r="BB86" i="33" s="1"/>
  <c r="QO87" i="33"/>
  <c r="PS87" i="33" s="1"/>
  <c r="AK86" i="33"/>
  <c r="BG86" i="33" s="1"/>
  <c r="CC86" i="33" s="1"/>
  <c r="PW86" i="33"/>
  <c r="PA86" i="33" s="1"/>
  <c r="LQ87" i="33"/>
  <c r="NA86" i="33"/>
  <c r="JX87" i="33"/>
  <c r="QA86" i="33"/>
  <c r="PE86" i="33" s="1"/>
  <c r="LG86" i="33"/>
  <c r="LU87" i="33"/>
  <c r="FR87" i="33"/>
  <c r="OD87" i="33" s="1"/>
  <c r="HC86" i="33"/>
  <c r="HY86" i="33" s="1"/>
  <c r="JM86" i="33"/>
  <c r="JI87" i="33"/>
  <c r="JH86" i="33"/>
  <c r="JJ86" i="33"/>
  <c r="JF86" i="33"/>
  <c r="HS86" i="33"/>
  <c r="QE86" i="33"/>
  <c r="PI86" i="33" s="1"/>
  <c r="DH86" i="33"/>
  <c r="EZ86" i="33" s="1"/>
  <c r="DO86" i="33"/>
  <c r="FG86" i="33" s="1"/>
  <c r="DK87" i="33"/>
  <c r="FC87" i="33" s="1"/>
  <c r="DJ86" i="33"/>
  <c r="FB86" i="33" s="1"/>
  <c r="DL86" i="33"/>
  <c r="FD86" i="33" s="1"/>
  <c r="CX87" i="33"/>
  <c r="CK87" i="33"/>
  <c r="NH88" i="33"/>
  <c r="NJ86" i="33"/>
  <c r="BD88" i="33"/>
  <c r="BZ88" i="33" s="1"/>
  <c r="BX86" i="33"/>
  <c r="JQ200" i="32"/>
  <c r="JH200" i="32"/>
  <c r="AI84" i="32"/>
  <c r="JP199" i="32"/>
  <c r="KA200" i="32"/>
  <c r="JT200" i="32" s="1"/>
  <c r="JU200" i="32" s="1"/>
  <c r="JV200" i="32" s="1"/>
  <c r="JZ199" i="32"/>
  <c r="KB199" i="32"/>
  <c r="LS199" i="32"/>
  <c r="LT200" i="32"/>
  <c r="LM200" i="32" s="1"/>
  <c r="LN200" i="32" s="1"/>
  <c r="LO200" i="32" s="1"/>
  <c r="LU199" i="32"/>
  <c r="KO199" i="32"/>
  <c r="KP200" i="32"/>
  <c r="KI200" i="32" s="1"/>
  <c r="KJ200" i="32" s="1"/>
  <c r="KK200" i="32" s="1"/>
  <c r="KQ199" i="32"/>
  <c r="LD199" i="32"/>
  <c r="LE200" i="32"/>
  <c r="KX200" i="32" s="1"/>
  <c r="KY200" i="32" s="1"/>
  <c r="KZ200" i="32" s="1"/>
  <c r="LF199" i="32"/>
  <c r="DV87" i="33" l="1"/>
  <c r="FN87" i="33" s="1"/>
  <c r="ND87" i="33" s="1"/>
  <c r="GB86" i="33"/>
  <c r="NR87" i="33" s="1"/>
  <c r="IP87" i="33" s="1"/>
  <c r="ES87" i="33"/>
  <c r="EI86" i="33"/>
  <c r="EE86" i="33"/>
  <c r="EA86" i="33"/>
  <c r="KU86" i="33"/>
  <c r="JY86" i="33" s="1"/>
  <c r="KY86" i="33"/>
  <c r="LM87" i="33"/>
  <c r="ME87" i="33"/>
  <c r="MR86" i="33"/>
  <c r="MP86" i="33"/>
  <c r="MS87" i="33"/>
  <c r="GE86" i="33"/>
  <c r="MW86" i="33"/>
  <c r="MT86" i="33"/>
  <c r="KK86" i="33"/>
  <c r="QK86" i="33"/>
  <c r="PO86" i="33" s="1"/>
  <c r="QR87" i="33"/>
  <c r="GR86" i="33"/>
  <c r="PZ86" i="33" s="1"/>
  <c r="PD86" i="33" s="1"/>
  <c r="GT86" i="33"/>
  <c r="LV87" i="33" s="1"/>
  <c r="JE87" i="33"/>
  <c r="JR87" i="33"/>
  <c r="GU87" i="33"/>
  <c r="QC87" i="33" s="1"/>
  <c r="PG87" i="33" s="1"/>
  <c r="GY86" i="33"/>
  <c r="QG86" i="33" s="1"/>
  <c r="PK86" i="33" s="1"/>
  <c r="LC86" i="33"/>
  <c r="GV86" i="33"/>
  <c r="HR86" i="33" s="1"/>
  <c r="DG87" i="33"/>
  <c r="EY87" i="33" s="1"/>
  <c r="DT87" i="33"/>
  <c r="FL87" i="33" s="1"/>
  <c r="CV88" i="33"/>
  <c r="CY86" i="33"/>
  <c r="CT86" i="33"/>
  <c r="NU87" i="33"/>
  <c r="IF88" i="33"/>
  <c r="T88" i="33"/>
  <c r="AP88" i="33" s="1"/>
  <c r="V86" i="33"/>
  <c r="AR86" i="33" s="1"/>
  <c r="IH86" i="33"/>
  <c r="AD87" i="33"/>
  <c r="AZ87" i="33" s="1"/>
  <c r="LA200" i="32"/>
  <c r="LJ200" i="32"/>
  <c r="JW200" i="32"/>
  <c r="KF200" i="32"/>
  <c r="KT199" i="32"/>
  <c r="LY200" i="32"/>
  <c r="LP200" i="32"/>
  <c r="KE199" i="32"/>
  <c r="LI199" i="32"/>
  <c r="LX199" i="32"/>
  <c r="AG85" i="32"/>
  <c r="AD84" i="32"/>
  <c r="JI200" i="32"/>
  <c r="JJ200" i="32" s="1"/>
  <c r="JO200" i="32"/>
  <c r="JN201" i="32"/>
  <c r="JD201" i="32" s="1"/>
  <c r="KU200" i="32"/>
  <c r="KL200" i="32"/>
  <c r="HF87" i="33" l="1"/>
  <c r="IB87" i="33" s="1"/>
  <c r="ON86" i="33"/>
  <c r="RB86" i="33"/>
  <c r="EK86" i="33"/>
  <c r="EO86" i="33"/>
  <c r="EG87" i="33"/>
  <c r="ED86" i="33"/>
  <c r="RE86" i="33"/>
  <c r="OQ86" i="33"/>
  <c r="GK87" i="33"/>
  <c r="KC86" i="33"/>
  <c r="FS86" i="33"/>
  <c r="OE86" i="33" s="1"/>
  <c r="KQ87" i="33"/>
  <c r="FW86" i="33"/>
  <c r="OI86" i="33" s="1"/>
  <c r="NB87" i="33"/>
  <c r="MO87" i="33"/>
  <c r="KG86" i="33"/>
  <c r="HU86" i="33"/>
  <c r="LI86" i="33"/>
  <c r="QD86" i="33"/>
  <c r="PH86" i="33" s="1"/>
  <c r="LT87" i="33"/>
  <c r="GQ87" i="33"/>
  <c r="LS88" i="33" s="1"/>
  <c r="MA87" i="33"/>
  <c r="QB86" i="33"/>
  <c r="PF86" i="33" s="1"/>
  <c r="HN86" i="33"/>
  <c r="HP86" i="33"/>
  <c r="LW88" i="33"/>
  <c r="JS86" i="33"/>
  <c r="JN86" i="33"/>
  <c r="HQ87" i="33"/>
  <c r="HD87" i="33"/>
  <c r="QL87" i="33" s="1"/>
  <c r="PP87" i="33" s="1"/>
  <c r="DR88" i="33"/>
  <c r="FJ88" i="33" s="1"/>
  <c r="JP88" i="33"/>
  <c r="GA86" i="33"/>
  <c r="OM86" i="33" s="1"/>
  <c r="LX87" i="33"/>
  <c r="DU86" i="33"/>
  <c r="FM86" i="33" s="1"/>
  <c r="DP86" i="33"/>
  <c r="FH86" i="33" s="1"/>
  <c r="KX86" i="33"/>
  <c r="BN86" i="33"/>
  <c r="BV87" i="33"/>
  <c r="NI87" i="33"/>
  <c r="OA88" i="33"/>
  <c r="IS87" i="33"/>
  <c r="AG87" i="33"/>
  <c r="BL88" i="33"/>
  <c r="LE86" i="33"/>
  <c r="LA87" i="33"/>
  <c r="AA85" i="32"/>
  <c r="S85" i="32"/>
  <c r="T85" i="32" s="1"/>
  <c r="KC201" i="32"/>
  <c r="JS201" i="32" s="1"/>
  <c r="JX200" i="32"/>
  <c r="JY200" i="32" s="1"/>
  <c r="KD200" i="32"/>
  <c r="KR201" i="32"/>
  <c r="KH201" i="32" s="1"/>
  <c r="KS200" i="32"/>
  <c r="KM200" i="32"/>
  <c r="KN200" i="32" s="1"/>
  <c r="JL201" i="32"/>
  <c r="JE201" i="32" s="1"/>
  <c r="JF201" i="32" s="1"/>
  <c r="JG201" i="32" s="1"/>
  <c r="JK200" i="32"/>
  <c r="JM200" i="32"/>
  <c r="LW200" i="32"/>
  <c r="LV201" i="32"/>
  <c r="LL201" i="32" s="1"/>
  <c r="LQ200" i="32"/>
  <c r="LR200" i="32" s="1"/>
  <c r="LG201" i="32"/>
  <c r="KW201" i="32" s="1"/>
  <c r="LB200" i="32"/>
  <c r="LC200" i="32" s="1"/>
  <c r="LH200" i="32"/>
  <c r="QN87" i="33" l="1"/>
  <c r="PR87" i="33" s="1"/>
  <c r="ER87" i="33" s="1"/>
  <c r="MH88" i="33"/>
  <c r="EP87" i="33"/>
  <c r="EF86" i="33"/>
  <c r="EH86" i="33"/>
  <c r="RK87" i="33"/>
  <c r="OW87" i="33"/>
  <c r="KZ86" i="33"/>
  <c r="KD86" i="33" s="1"/>
  <c r="NM87" i="33"/>
  <c r="QS86" i="33"/>
  <c r="QW86" i="33"/>
  <c r="MX86" i="33"/>
  <c r="NC86" i="33"/>
  <c r="MZ88" i="33"/>
  <c r="KM86" i="33"/>
  <c r="NQ87" i="33"/>
  <c r="LB86" i="33"/>
  <c r="GG86" i="33"/>
  <c r="KB86" i="33"/>
  <c r="HM87" i="33"/>
  <c r="PY87" i="33"/>
  <c r="PC87" i="33" s="1"/>
  <c r="GC86" i="33"/>
  <c r="OO86" i="33" s="1"/>
  <c r="KI86" i="33"/>
  <c r="FY87" i="33"/>
  <c r="OK87" i="33" s="1"/>
  <c r="KE87" i="33"/>
  <c r="HB88" i="33"/>
  <c r="QJ88" i="33" s="1"/>
  <c r="PN88" i="33" s="1"/>
  <c r="GZ86" i="33"/>
  <c r="QH86" i="33" s="1"/>
  <c r="PL86" i="33" s="1"/>
  <c r="HE86" i="33"/>
  <c r="MG87" i="33" s="1"/>
  <c r="HZ87" i="33"/>
  <c r="MF88" i="33"/>
  <c r="FV86" i="33"/>
  <c r="RA86" i="33"/>
  <c r="CH88" i="33"/>
  <c r="CR87" i="33"/>
  <c r="CJ86" i="33"/>
  <c r="BC87" i="33"/>
  <c r="BY87" i="33" s="1"/>
  <c r="U87" i="33"/>
  <c r="AQ87" i="33" s="1"/>
  <c r="BM87" i="33" s="1"/>
  <c r="IG87" i="33"/>
  <c r="AM88" i="33"/>
  <c r="IY88" i="33"/>
  <c r="JH201" i="32"/>
  <c r="JQ201" i="32"/>
  <c r="LT201" i="32"/>
  <c r="LM201" i="32" s="1"/>
  <c r="LN201" i="32" s="1"/>
  <c r="LO201" i="32" s="1"/>
  <c r="LS200" i="32"/>
  <c r="LU200" i="32"/>
  <c r="KP201" i="32"/>
  <c r="KI201" i="32" s="1"/>
  <c r="KJ201" i="32" s="1"/>
  <c r="KK201" i="32" s="1"/>
  <c r="KO200" i="32"/>
  <c r="KQ200" i="32"/>
  <c r="LE201" i="32"/>
  <c r="KX201" i="32" s="1"/>
  <c r="KY201" i="32" s="1"/>
  <c r="KZ201" i="32" s="1"/>
  <c r="LD200" i="32"/>
  <c r="LF200" i="32"/>
  <c r="JP200" i="32"/>
  <c r="KA201" i="32"/>
  <c r="JT201" i="32" s="1"/>
  <c r="JU201" i="32" s="1"/>
  <c r="JV201" i="32" s="1"/>
  <c r="JZ200" i="32"/>
  <c r="KB200" i="32"/>
  <c r="LJ87" i="33"/>
  <c r="U85" i="32"/>
  <c r="V85" i="32" s="1"/>
  <c r="LL87" i="33" l="1"/>
  <c r="KP87" i="33" s="1"/>
  <c r="EN88" i="33"/>
  <c r="EC87" i="33"/>
  <c r="EL86" i="33"/>
  <c r="IO87" i="33"/>
  <c r="RC86" i="33"/>
  <c r="QV86" i="33"/>
  <c r="OH86" i="33"/>
  <c r="RG86" i="33"/>
  <c r="OS86" i="33"/>
  <c r="FX86" i="33"/>
  <c r="OJ86" i="33" s="1"/>
  <c r="NW87" i="33"/>
  <c r="IU87" i="33" s="1"/>
  <c r="IK87" i="33"/>
  <c r="Y87" i="33"/>
  <c r="AU87" i="33" s="1"/>
  <c r="BQ87" i="33" s="1"/>
  <c r="CM87" i="33" s="1"/>
  <c r="NL87" i="33"/>
  <c r="FZ86" i="33"/>
  <c r="AC87" i="33"/>
  <c r="AY87" i="33" s="1"/>
  <c r="BU87" i="33" s="1"/>
  <c r="KF86" i="33"/>
  <c r="KW87" i="33"/>
  <c r="QY87" i="33"/>
  <c r="LH88" i="33"/>
  <c r="GH87" i="33"/>
  <c r="OT87" i="33" s="1"/>
  <c r="KN87" i="33"/>
  <c r="MD89" i="33"/>
  <c r="HX88" i="33"/>
  <c r="LF86" i="33"/>
  <c r="HV86" i="33"/>
  <c r="MB87" i="33"/>
  <c r="JL87" i="33"/>
  <c r="JB88" i="33"/>
  <c r="JD86" i="33"/>
  <c r="QM86" i="33"/>
  <c r="PQ86" i="33" s="1"/>
  <c r="IA86" i="33"/>
  <c r="DF86" i="33"/>
  <c r="EX86" i="33" s="1"/>
  <c r="DN87" i="33"/>
  <c r="FF87" i="33" s="1"/>
  <c r="DD88" i="33"/>
  <c r="EV88" i="33" s="1"/>
  <c r="CU87" i="33"/>
  <c r="CI87" i="33"/>
  <c r="NO88" i="33"/>
  <c r="NS87" i="33"/>
  <c r="BI88" i="33"/>
  <c r="CE88" i="33" s="1"/>
  <c r="LJ201" i="32"/>
  <c r="LA201" i="32"/>
  <c r="KF201" i="32"/>
  <c r="JW201" i="32"/>
  <c r="LI200" i="32"/>
  <c r="KU201" i="32"/>
  <c r="KL201" i="32"/>
  <c r="KE200" i="32"/>
  <c r="LX200" i="32"/>
  <c r="AB85" i="32"/>
  <c r="W85" i="32"/>
  <c r="KT200" i="32"/>
  <c r="JN202" i="32"/>
  <c r="JD202" i="32" s="1"/>
  <c r="JI201" i="32"/>
  <c r="JJ201" i="32" s="1"/>
  <c r="JO201" i="32"/>
  <c r="LY201" i="32"/>
  <c r="LP201" i="32"/>
  <c r="NN87" i="33" l="1"/>
  <c r="IL87" i="33" s="1"/>
  <c r="GJ87" i="33"/>
  <c r="OV87" i="33" s="1"/>
  <c r="AI87" i="33"/>
  <c r="BE87" i="33" s="1"/>
  <c r="CA87" i="33" s="1"/>
  <c r="EQ86" i="33"/>
  <c r="IJ87" i="33"/>
  <c r="QX86" i="33"/>
  <c r="QZ86" i="33"/>
  <c r="OL86" i="33"/>
  <c r="NZ88" i="33"/>
  <c r="X87" i="33"/>
  <c r="AT87" i="33" s="1"/>
  <c r="NP87" i="33"/>
  <c r="RH87" i="33"/>
  <c r="ML88" i="33"/>
  <c r="GX87" i="33"/>
  <c r="QF87" i="33" s="1"/>
  <c r="PJ87" i="33" s="1"/>
  <c r="MN86" i="33"/>
  <c r="FU87" i="33"/>
  <c r="OG87" i="33" s="1"/>
  <c r="KA87" i="33"/>
  <c r="GP86" i="33"/>
  <c r="LR87" i="33" s="1"/>
  <c r="GF88" i="33"/>
  <c r="KL88" i="33"/>
  <c r="GD86" i="33"/>
  <c r="KJ86" i="33"/>
  <c r="MV87" i="33"/>
  <c r="LK86" i="33"/>
  <c r="JO87" i="33"/>
  <c r="JC87" i="33"/>
  <c r="JG87" i="33"/>
  <c r="GN88" i="33"/>
  <c r="HJ88" i="33" s="1"/>
  <c r="DI87" i="33"/>
  <c r="FA87" i="33" s="1"/>
  <c r="DQ87" i="33"/>
  <c r="FI87" i="33" s="1"/>
  <c r="DE87" i="33"/>
  <c r="EW87" i="33" s="1"/>
  <c r="CQ87" i="33"/>
  <c r="DA88" i="33"/>
  <c r="CW87" i="33"/>
  <c r="BP87" i="33"/>
  <c r="NX88" i="33"/>
  <c r="AA88" i="33"/>
  <c r="IM88" i="33"/>
  <c r="AE87" i="33"/>
  <c r="IQ87" i="33"/>
  <c r="KR202" i="32"/>
  <c r="KH202" i="32" s="1"/>
  <c r="KM201" i="32"/>
  <c r="KN201" i="32" s="1"/>
  <c r="KS201" i="32"/>
  <c r="KC202" i="32"/>
  <c r="JS202" i="32" s="1"/>
  <c r="JX201" i="32"/>
  <c r="JY201" i="32" s="1"/>
  <c r="KD201" i="32"/>
  <c r="LV202" i="32"/>
  <c r="LL202" i="32" s="1"/>
  <c r="LQ201" i="32"/>
  <c r="LR201" i="32" s="1"/>
  <c r="LW201" i="32"/>
  <c r="JK201" i="32"/>
  <c r="JL202" i="32"/>
  <c r="JE202" i="32" s="1"/>
  <c r="JF202" i="32" s="1"/>
  <c r="JG202" i="32" s="1"/>
  <c r="JM201" i="32"/>
  <c r="AK85" i="32"/>
  <c r="AH85" i="32"/>
  <c r="X85" i="32"/>
  <c r="LH201" i="32"/>
  <c r="LB201" i="32"/>
  <c r="LC201" i="32" s="1"/>
  <c r="LG202" i="32"/>
  <c r="KW202" i="32" s="1"/>
  <c r="Z87" i="33" l="1"/>
  <c r="AV87" i="33" s="1"/>
  <c r="BR87" i="33" s="1"/>
  <c r="RJ87" i="33"/>
  <c r="AB87" i="33"/>
  <c r="AX87" i="33" s="1"/>
  <c r="BT87" i="33" s="1"/>
  <c r="IX88" i="33"/>
  <c r="EJ87" i="33"/>
  <c r="AL88" i="33"/>
  <c r="BH88" i="33" s="1"/>
  <c r="CD88" i="33" s="1"/>
  <c r="CZ88" i="33" s="1"/>
  <c r="DV88" i="33" s="1"/>
  <c r="FN88" i="33" s="1"/>
  <c r="NV89" i="33"/>
  <c r="OR88" i="33"/>
  <c r="NT87" i="33"/>
  <c r="AF87" i="33" s="1"/>
  <c r="BB87" i="33" s="1"/>
  <c r="OP86" i="33"/>
  <c r="IN87" i="33"/>
  <c r="QU87" i="33"/>
  <c r="NK88" i="33"/>
  <c r="LZ88" i="33"/>
  <c r="HT87" i="33"/>
  <c r="MM87" i="33"/>
  <c r="MY87" i="33"/>
  <c r="MQ87" i="33"/>
  <c r="HL86" i="33"/>
  <c r="PX86" i="33"/>
  <c r="PB86" i="33" s="1"/>
  <c r="GS87" i="33"/>
  <c r="HO87" i="33" s="1"/>
  <c r="RF88" i="33"/>
  <c r="RD86" i="33"/>
  <c r="GI86" i="33"/>
  <c r="KO86" i="33"/>
  <c r="JK87" i="33"/>
  <c r="JQ87" i="33"/>
  <c r="JU88" i="33"/>
  <c r="HA87" i="33"/>
  <c r="HW87" i="33" s="1"/>
  <c r="PV88" i="33"/>
  <c r="OZ88" i="33" s="1"/>
  <c r="LP89" i="33"/>
  <c r="GO87" i="33"/>
  <c r="HK87" i="33" s="1"/>
  <c r="DM87" i="33"/>
  <c r="FE87" i="33" s="1"/>
  <c r="DS87" i="33"/>
  <c r="FK87" i="33" s="1"/>
  <c r="DW88" i="33"/>
  <c r="FO88" i="33" s="1"/>
  <c r="CL87" i="33"/>
  <c r="CN87" i="33"/>
  <c r="NY87" i="33"/>
  <c r="AW88" i="33"/>
  <c r="BS88" i="33" s="1"/>
  <c r="IV88" i="33"/>
  <c r="AJ88" i="33"/>
  <c r="BF88" i="33" s="1"/>
  <c r="CB88" i="33" s="1"/>
  <c r="BA87" i="33"/>
  <c r="BW87" i="33" s="1"/>
  <c r="AF85" i="32"/>
  <c r="Y85" i="32"/>
  <c r="KA202" i="32"/>
  <c r="JT202" i="32" s="1"/>
  <c r="JU202" i="32" s="1"/>
  <c r="JV202" i="32" s="1"/>
  <c r="JZ201" i="32"/>
  <c r="KB201" i="32"/>
  <c r="JH202" i="32"/>
  <c r="JQ202" i="32"/>
  <c r="JP201" i="32"/>
  <c r="LS201" i="32"/>
  <c r="LT202" i="32"/>
  <c r="LM202" i="32" s="1"/>
  <c r="LN202" i="32" s="1"/>
  <c r="LO202" i="32" s="1"/>
  <c r="LU201" i="32"/>
  <c r="LD201" i="32"/>
  <c r="LE202" i="32"/>
  <c r="KX202" i="32" s="1"/>
  <c r="KY202" i="32" s="1"/>
  <c r="KZ202" i="32" s="1"/>
  <c r="LF201" i="32"/>
  <c r="LD87" i="33"/>
  <c r="KP202" i="32"/>
  <c r="KI202" i="32" s="1"/>
  <c r="KJ202" i="32" s="1"/>
  <c r="KK202" i="32" s="1"/>
  <c r="KO201" i="32"/>
  <c r="KQ201" i="32"/>
  <c r="JT88" i="33" l="1"/>
  <c r="IR87" i="33"/>
  <c r="EB86" i="33"/>
  <c r="DZ88" i="33"/>
  <c r="AH89" i="33"/>
  <c r="BD89" i="33" s="1"/>
  <c r="BZ89" i="33" s="1"/>
  <c r="IT89" i="33"/>
  <c r="RI86" i="33"/>
  <c r="OU86" i="33"/>
  <c r="II88" i="33"/>
  <c r="W88" i="33"/>
  <c r="ND88" i="33"/>
  <c r="NE88" i="33"/>
  <c r="NA87" i="33"/>
  <c r="MU87" i="33"/>
  <c r="KV86" i="33"/>
  <c r="LU88" i="33"/>
  <c r="QA87" i="33"/>
  <c r="PE87" i="33" s="1"/>
  <c r="MC88" i="33"/>
  <c r="GB87" i="33"/>
  <c r="ON87" i="33" s="1"/>
  <c r="KH87" i="33"/>
  <c r="JH87" i="33"/>
  <c r="JF87" i="33"/>
  <c r="HG88" i="33"/>
  <c r="IC88" i="33" s="1"/>
  <c r="HF88" i="33"/>
  <c r="IB88" i="33" s="1"/>
  <c r="QI87" i="33"/>
  <c r="PM87" i="33" s="1"/>
  <c r="LQ88" i="33"/>
  <c r="KT88" i="33"/>
  <c r="PW87" i="33"/>
  <c r="PA87" i="33" s="1"/>
  <c r="HC87" i="33"/>
  <c r="HY87" i="33" s="1"/>
  <c r="GW87" i="33"/>
  <c r="LY88" i="33" s="1"/>
  <c r="DJ87" i="33"/>
  <c r="FB87" i="33" s="1"/>
  <c r="DH87" i="33"/>
  <c r="EZ87" i="33" s="1"/>
  <c r="CX88" i="33"/>
  <c r="CS87" i="33"/>
  <c r="CO88" i="33"/>
  <c r="CP87" i="33"/>
  <c r="IW87" i="33"/>
  <c r="AK87" i="33"/>
  <c r="BG87" i="33" s="1"/>
  <c r="CC87" i="33" s="1"/>
  <c r="BX87" i="33"/>
  <c r="LA202" i="32"/>
  <c r="LJ202" i="32"/>
  <c r="KU202" i="32"/>
  <c r="KL202" i="32"/>
  <c r="KT201" i="32"/>
  <c r="JI202" i="32"/>
  <c r="JJ202" i="32" s="1"/>
  <c r="JO202" i="32"/>
  <c r="JN203" i="32"/>
  <c r="JD203" i="32" s="1"/>
  <c r="KE201" i="32"/>
  <c r="LY202" i="32"/>
  <c r="LP202" i="32"/>
  <c r="LI201" i="32"/>
  <c r="JW202" i="32"/>
  <c r="KF202" i="32"/>
  <c r="LX201" i="32"/>
  <c r="Z85" i="32"/>
  <c r="AC85" i="32" s="1"/>
  <c r="AE86" i="32"/>
  <c r="AJ85" i="32"/>
  <c r="EM87" i="33" l="1"/>
  <c r="EE87" i="33"/>
  <c r="EA87" i="33"/>
  <c r="KY87" i="33"/>
  <c r="KC87" i="33" s="1"/>
  <c r="AS88" i="33"/>
  <c r="BO88" i="33" s="1"/>
  <c r="CK88" i="33" s="1"/>
  <c r="MP87" i="33"/>
  <c r="MR87" i="33"/>
  <c r="FT86" i="33"/>
  <c r="JZ86" i="33"/>
  <c r="RB87" i="33"/>
  <c r="FR88" i="33"/>
  <c r="JX88" i="33"/>
  <c r="GT87" i="33"/>
  <c r="LV88" i="33" s="1"/>
  <c r="GR87" i="33"/>
  <c r="LT88" i="33" s="1"/>
  <c r="QO88" i="33"/>
  <c r="PS88" i="33" s="1"/>
  <c r="QN88" i="33"/>
  <c r="PR88" i="33" s="1"/>
  <c r="MH89" i="33"/>
  <c r="MI89" i="33"/>
  <c r="JI88" i="33"/>
  <c r="JM87" i="33"/>
  <c r="JJ87" i="33"/>
  <c r="JR88" i="33"/>
  <c r="LG87" i="33"/>
  <c r="KU87" i="33"/>
  <c r="QK87" i="33"/>
  <c r="PO87" i="33" s="1"/>
  <c r="ME88" i="33"/>
  <c r="QE87" i="33"/>
  <c r="PI87" i="33" s="1"/>
  <c r="HS87" i="33"/>
  <c r="DL87" i="33"/>
  <c r="FD87" i="33" s="1"/>
  <c r="DT88" i="33"/>
  <c r="FL88" i="33" s="1"/>
  <c r="DK88" i="33"/>
  <c r="FC88" i="33" s="1"/>
  <c r="DO87" i="33"/>
  <c r="FG87" i="33" s="1"/>
  <c r="CT87" i="33"/>
  <c r="CV89" i="33"/>
  <c r="CY87" i="33"/>
  <c r="NR88" i="33"/>
  <c r="KR203" i="32"/>
  <c r="KH203" i="32" s="1"/>
  <c r="KS202" i="32"/>
  <c r="KM202" i="32"/>
  <c r="KN202" i="32" s="1"/>
  <c r="LV203" i="32"/>
  <c r="LL203" i="32" s="1"/>
  <c r="LW202" i="32"/>
  <c r="LQ202" i="32"/>
  <c r="LR202" i="32" s="1"/>
  <c r="JL203" i="32"/>
  <c r="JE203" i="32" s="1"/>
  <c r="JF203" i="32" s="1"/>
  <c r="JG203" i="32" s="1"/>
  <c r="JK202" i="32"/>
  <c r="JM202" i="32"/>
  <c r="KC203" i="32"/>
  <c r="JS203" i="32" s="1"/>
  <c r="JX202" i="32"/>
  <c r="JY202" i="32" s="1"/>
  <c r="KD202" i="32"/>
  <c r="AI85" i="32"/>
  <c r="LB202" i="32"/>
  <c r="LC202" i="32" s="1"/>
  <c r="LH202" i="32"/>
  <c r="LG203" i="32"/>
  <c r="KW203" i="32" s="1"/>
  <c r="EO87" i="33" l="1"/>
  <c r="ER88" i="33"/>
  <c r="EI87" i="33"/>
  <c r="ES88" i="33"/>
  <c r="QR88" i="33"/>
  <c r="OD88" i="33"/>
  <c r="QT86" i="33"/>
  <c r="OF86" i="33"/>
  <c r="FW87" i="33"/>
  <c r="JE88" i="33"/>
  <c r="DG88" i="33"/>
  <c r="EY88" i="33" s="1"/>
  <c r="NJ87" i="33"/>
  <c r="NH89" i="33"/>
  <c r="GY87" i="33"/>
  <c r="HU87" i="33" s="1"/>
  <c r="MT87" i="33"/>
  <c r="MS88" i="33"/>
  <c r="NB88" i="33"/>
  <c r="QB87" i="33"/>
  <c r="PF87" i="33" s="1"/>
  <c r="HN87" i="33"/>
  <c r="PZ87" i="33"/>
  <c r="PD87" i="33" s="1"/>
  <c r="FS87" i="33"/>
  <c r="OE87" i="33" s="1"/>
  <c r="JY87" i="33"/>
  <c r="GE87" i="33"/>
  <c r="KK87" i="33"/>
  <c r="HP87" i="33"/>
  <c r="LL88" i="33"/>
  <c r="LM88" i="33"/>
  <c r="LC87" i="33"/>
  <c r="MW87" i="33"/>
  <c r="JS87" i="33"/>
  <c r="JN87" i="33"/>
  <c r="JP89" i="33"/>
  <c r="LI87" i="33"/>
  <c r="GU88" i="33"/>
  <c r="HQ88" i="33" s="1"/>
  <c r="HD88" i="33"/>
  <c r="GV87" i="33"/>
  <c r="LX88" i="33" s="1"/>
  <c r="DR89" i="33"/>
  <c r="FJ89" i="33" s="1"/>
  <c r="DP87" i="33"/>
  <c r="FH87" i="33" s="1"/>
  <c r="DU87" i="33"/>
  <c r="FM87" i="33" s="1"/>
  <c r="NI88" i="33"/>
  <c r="IP88" i="33"/>
  <c r="AD88" i="33"/>
  <c r="KA203" i="32"/>
  <c r="JT203" i="32" s="1"/>
  <c r="JU203" i="32" s="1"/>
  <c r="JV203" i="32" s="1"/>
  <c r="JZ202" i="32"/>
  <c r="KB202" i="32"/>
  <c r="JH203" i="32"/>
  <c r="JQ203" i="32"/>
  <c r="KO202" i="32"/>
  <c r="KP203" i="32"/>
  <c r="KI203" i="32" s="1"/>
  <c r="KJ203" i="32" s="1"/>
  <c r="KK203" i="32" s="1"/>
  <c r="KQ202" i="32"/>
  <c r="LD202" i="32"/>
  <c r="LE203" i="32"/>
  <c r="KX203" i="32" s="1"/>
  <c r="KY203" i="32" s="1"/>
  <c r="KZ203" i="32" s="1"/>
  <c r="LF202" i="32"/>
  <c r="AD85" i="32"/>
  <c r="AG86" i="32"/>
  <c r="JP202" i="32"/>
  <c r="LS202" i="32"/>
  <c r="LT203" i="32"/>
  <c r="LM203" i="32" s="1"/>
  <c r="LN203" i="32" s="1"/>
  <c r="LO203" i="32" s="1"/>
  <c r="LU202" i="32"/>
  <c r="EF87" i="33" l="1"/>
  <c r="IF89" i="33"/>
  <c r="ED87" i="33"/>
  <c r="IH87" i="33"/>
  <c r="RE87" i="33"/>
  <c r="OQ87" i="33"/>
  <c r="QW87" i="33"/>
  <c r="OI87" i="33"/>
  <c r="NM88" i="33"/>
  <c r="KZ87" i="33"/>
  <c r="KD87" i="33" s="1"/>
  <c r="KX87" i="33"/>
  <c r="KB87" i="33" s="1"/>
  <c r="NU88" i="33"/>
  <c r="T89" i="33"/>
  <c r="AP89" i="33" s="1"/>
  <c r="BL89" i="33" s="1"/>
  <c r="CH89" i="33" s="1"/>
  <c r="MO88" i="33"/>
  <c r="GQ88" i="33"/>
  <c r="PY88" i="33" s="1"/>
  <c r="PC88" i="33" s="1"/>
  <c r="MA88" i="33"/>
  <c r="V87" i="33"/>
  <c r="AR87" i="33" s="1"/>
  <c r="BN87" i="33" s="1"/>
  <c r="QG87" i="33"/>
  <c r="PK87" i="33" s="1"/>
  <c r="MX87" i="33"/>
  <c r="NC87" i="33"/>
  <c r="MZ89" i="33"/>
  <c r="QC88" i="33"/>
  <c r="PG88" i="33" s="1"/>
  <c r="GK88" i="33"/>
  <c r="KQ88" i="33"/>
  <c r="GA87" i="33"/>
  <c r="KG87" i="33"/>
  <c r="QS87" i="33"/>
  <c r="GG87" i="33"/>
  <c r="KM87" i="33"/>
  <c r="GJ88" i="33"/>
  <c r="KP88" i="33"/>
  <c r="HE87" i="33"/>
  <c r="IA87" i="33" s="1"/>
  <c r="LW89" i="33"/>
  <c r="HB89" i="33"/>
  <c r="MD90" i="33" s="1"/>
  <c r="GZ87" i="33"/>
  <c r="MB88" i="33" s="1"/>
  <c r="MF89" i="33"/>
  <c r="QL88" i="33"/>
  <c r="PP88" i="33" s="1"/>
  <c r="HZ88" i="33"/>
  <c r="HR87" i="33"/>
  <c r="QD87" i="33"/>
  <c r="PH87" i="33" s="1"/>
  <c r="U88" i="33"/>
  <c r="IG88" i="33"/>
  <c r="AZ88" i="33"/>
  <c r="BV88" i="33" s="1"/>
  <c r="LP203" i="32"/>
  <c r="LY203" i="32"/>
  <c r="LA203" i="32"/>
  <c r="LJ203" i="32"/>
  <c r="LX202" i="32"/>
  <c r="LI202" i="32"/>
  <c r="KT202" i="32"/>
  <c r="KF203" i="32"/>
  <c r="JW203" i="32"/>
  <c r="JN204" i="32"/>
  <c r="JD204" i="32" s="1"/>
  <c r="JI203" i="32"/>
  <c r="JJ203" i="32" s="1"/>
  <c r="JO203" i="32"/>
  <c r="KL203" i="32"/>
  <c r="KU203" i="32"/>
  <c r="KE202" i="32"/>
  <c r="AA86" i="32"/>
  <c r="S86" i="32"/>
  <c r="T86" i="32" s="1"/>
  <c r="EC88" i="33" l="1"/>
  <c r="EG88" i="33"/>
  <c r="EK87" i="33"/>
  <c r="EP88" i="33"/>
  <c r="Y88" i="33"/>
  <c r="AU88" i="33" s="1"/>
  <c r="BQ88" i="33" s="1"/>
  <c r="CM88" i="33" s="1"/>
  <c r="EH87" i="33"/>
  <c r="AG88" i="33"/>
  <c r="BC88" i="33" s="1"/>
  <c r="BY88" i="33" s="1"/>
  <c r="RG87" i="33"/>
  <c r="OS87" i="33"/>
  <c r="RK88" i="33"/>
  <c r="OW88" i="33"/>
  <c r="NZ89" i="33"/>
  <c r="OV88" i="33"/>
  <c r="RA87" i="33"/>
  <c r="OM87" i="33"/>
  <c r="IS88" i="33"/>
  <c r="FX87" i="33"/>
  <c r="NN88" i="33" s="1"/>
  <c r="IK88" i="33"/>
  <c r="FV87" i="33"/>
  <c r="HM88" i="33"/>
  <c r="OA89" i="33"/>
  <c r="KW88" i="33"/>
  <c r="LS89" i="33"/>
  <c r="LE87" i="33"/>
  <c r="LA88" i="33"/>
  <c r="NW88" i="33"/>
  <c r="NQ88" i="33"/>
  <c r="RJ88" i="33"/>
  <c r="QM87" i="33"/>
  <c r="PQ87" i="33" s="1"/>
  <c r="MG88" i="33"/>
  <c r="JB89" i="33"/>
  <c r="LJ88" i="33"/>
  <c r="HV87" i="33"/>
  <c r="HX89" i="33"/>
  <c r="QJ89" i="33"/>
  <c r="PN89" i="33" s="1"/>
  <c r="QH87" i="33"/>
  <c r="PL87" i="33" s="1"/>
  <c r="LB87" i="33"/>
  <c r="DD89" i="33"/>
  <c r="EV89" i="33" s="1"/>
  <c r="CJ87" i="33"/>
  <c r="CR88" i="33"/>
  <c r="AQ88" i="33"/>
  <c r="BM88" i="33" s="1"/>
  <c r="KM203" i="32"/>
  <c r="KN203" i="32" s="1"/>
  <c r="KS203" i="32"/>
  <c r="KR204" i="32"/>
  <c r="KH204" i="32" s="1"/>
  <c r="JL204" i="32"/>
  <c r="JK203" i="32"/>
  <c r="JM203" i="32"/>
  <c r="KC204" i="32"/>
  <c r="JS204" i="32" s="1"/>
  <c r="JX203" i="32"/>
  <c r="JY203" i="32" s="1"/>
  <c r="KD203" i="32"/>
  <c r="U86" i="32"/>
  <c r="V86" i="32" s="1"/>
  <c r="LH203" i="32"/>
  <c r="LG204" i="32"/>
  <c r="KW204" i="32" s="1"/>
  <c r="LB203" i="32"/>
  <c r="LC203" i="32" s="1"/>
  <c r="LQ203" i="32"/>
  <c r="LR203" i="32" s="1"/>
  <c r="LV204" i="32"/>
  <c r="LL204" i="32" s="1"/>
  <c r="LW203" i="32"/>
  <c r="EL87" i="33" l="1"/>
  <c r="AM89" i="33"/>
  <c r="BI89" i="33" s="1"/>
  <c r="CE89" i="33" s="1"/>
  <c r="DA89" i="33" s="1"/>
  <c r="EN89" i="33"/>
  <c r="AC88" i="33"/>
  <c r="AY88" i="33" s="1"/>
  <c r="BU88" i="33" s="1"/>
  <c r="IL88" i="33"/>
  <c r="AL89" i="33"/>
  <c r="BH89" i="33" s="1"/>
  <c r="CD89" i="33" s="1"/>
  <c r="IU88" i="33"/>
  <c r="EQ87" i="33"/>
  <c r="IX89" i="33"/>
  <c r="QV87" i="33"/>
  <c r="OH87" i="33"/>
  <c r="QX87" i="33"/>
  <c r="OJ87" i="33"/>
  <c r="NL88" i="33"/>
  <c r="KA88" i="33"/>
  <c r="IY89" i="33"/>
  <c r="GC87" i="33"/>
  <c r="FU88" i="33"/>
  <c r="OG88" i="33" s="1"/>
  <c r="Z88" i="33"/>
  <c r="AV88" i="33" s="1"/>
  <c r="BR88" i="33" s="1"/>
  <c r="KI87" i="33"/>
  <c r="KE88" i="33"/>
  <c r="ML89" i="33"/>
  <c r="FY88" i="33"/>
  <c r="OK88" i="33" s="1"/>
  <c r="IO88" i="33"/>
  <c r="LK87" i="33"/>
  <c r="AI88" i="33"/>
  <c r="BE88" i="33" s="1"/>
  <c r="CA88" i="33" s="1"/>
  <c r="GH88" i="33"/>
  <c r="KN88" i="33"/>
  <c r="FZ87" i="33"/>
  <c r="KF87" i="33"/>
  <c r="JL88" i="33"/>
  <c r="JD87" i="33"/>
  <c r="JG88" i="33"/>
  <c r="LH89" i="33"/>
  <c r="LF87" i="33"/>
  <c r="GN89" i="33"/>
  <c r="LP90" i="33" s="1"/>
  <c r="DI88" i="33"/>
  <c r="FA88" i="33" s="1"/>
  <c r="DF87" i="33"/>
  <c r="EX87" i="33" s="1"/>
  <c r="DN88" i="33"/>
  <c r="FF88" i="33" s="1"/>
  <c r="CI88" i="33"/>
  <c r="CU88" i="33"/>
  <c r="NS88" i="33"/>
  <c r="KA204" i="32"/>
  <c r="JZ203" i="32"/>
  <c r="KB203" i="32"/>
  <c r="KO203" i="32"/>
  <c r="KP204" i="32"/>
  <c r="KQ203" i="32"/>
  <c r="JP203" i="32"/>
  <c r="LS203" i="32"/>
  <c r="LT204" i="32"/>
  <c r="LU203" i="32"/>
  <c r="AB86" i="32"/>
  <c r="W86" i="32"/>
  <c r="LD203" i="32"/>
  <c r="LE204" i="32"/>
  <c r="LF203" i="32"/>
  <c r="JE204" i="32"/>
  <c r="JF204" i="32" s="1"/>
  <c r="JG204" i="32" s="1"/>
  <c r="JL2" i="32"/>
  <c r="K58" i="32" s="1"/>
  <c r="X88" i="33" l="1"/>
  <c r="AT88" i="33" s="1"/>
  <c r="BP88" i="33" s="1"/>
  <c r="CL88" i="33" s="1"/>
  <c r="QZ87" i="33"/>
  <c r="OL87" i="33"/>
  <c r="RC87" i="33"/>
  <c r="OO87" i="33"/>
  <c r="RH88" i="33"/>
  <c r="OT88" i="33"/>
  <c r="IJ88" i="33"/>
  <c r="QU88" i="33"/>
  <c r="NK89" i="33"/>
  <c r="NO89" i="33"/>
  <c r="MV88" i="33"/>
  <c r="MN87" i="33"/>
  <c r="MQ88" i="33"/>
  <c r="KO87" i="33"/>
  <c r="GI87" i="33"/>
  <c r="OU87" i="33" s="1"/>
  <c r="QY88" i="33"/>
  <c r="NX89" i="33"/>
  <c r="NP88" i="33"/>
  <c r="GF89" i="33"/>
  <c r="OR89" i="33" s="1"/>
  <c r="KL89" i="33"/>
  <c r="GD87" i="33"/>
  <c r="OP87" i="33" s="1"/>
  <c r="KJ87" i="33"/>
  <c r="GS88" i="33"/>
  <c r="HO88" i="33" s="1"/>
  <c r="JC88" i="33"/>
  <c r="JO88" i="33"/>
  <c r="JU89" i="33"/>
  <c r="HJ89" i="33"/>
  <c r="PV89" i="33"/>
  <c r="OZ89" i="33" s="1"/>
  <c r="GX88" i="33"/>
  <c r="QF88" i="33" s="1"/>
  <c r="PJ88" i="33" s="1"/>
  <c r="GP87" i="33"/>
  <c r="PX87" i="33" s="1"/>
  <c r="PB87" i="33" s="1"/>
  <c r="DQ88" i="33"/>
  <c r="FI88" i="33" s="1"/>
  <c r="DE88" i="33"/>
  <c r="EW88" i="33" s="1"/>
  <c r="DW89" i="33"/>
  <c r="FO89" i="33" s="1"/>
  <c r="CW88" i="33"/>
  <c r="CN88" i="33"/>
  <c r="CZ89" i="33"/>
  <c r="CQ88" i="33"/>
  <c r="IQ88" i="33"/>
  <c r="AE88" i="33"/>
  <c r="BA88" i="33" s="1"/>
  <c r="KX204" i="32"/>
  <c r="KY204" i="32" s="1"/>
  <c r="KZ204" i="32" s="1"/>
  <c r="LE2" i="32"/>
  <c r="N58" i="32" s="1"/>
  <c r="LX203" i="32"/>
  <c r="KT203" i="32"/>
  <c r="KE203" i="32"/>
  <c r="LM204" i="32"/>
  <c r="LN204" i="32" s="1"/>
  <c r="LO204" i="32" s="1"/>
  <c r="LT2" i="32"/>
  <c r="O58" i="32" s="1"/>
  <c r="KI204" i="32"/>
  <c r="KJ204" i="32" s="1"/>
  <c r="KK204" i="32" s="1"/>
  <c r="KP2" i="32"/>
  <c r="M58" i="32" s="1"/>
  <c r="JH204" i="32"/>
  <c r="JQ204" i="32"/>
  <c r="LI203" i="32"/>
  <c r="AK86" i="32"/>
  <c r="AH86" i="32"/>
  <c r="X86" i="32"/>
  <c r="JT204" i="32"/>
  <c r="JU204" i="32" s="1"/>
  <c r="JV204" i="32" s="1"/>
  <c r="KA2" i="32"/>
  <c r="L58" i="32" s="1"/>
  <c r="EJ88" i="33" l="1"/>
  <c r="AJ89" i="33"/>
  <c r="BF89" i="33" s="1"/>
  <c r="CB89" i="33" s="1"/>
  <c r="DZ89" i="33"/>
  <c r="EB87" i="33"/>
  <c r="IM89" i="33"/>
  <c r="II89" i="33"/>
  <c r="W89" i="33"/>
  <c r="AS89" i="33" s="1"/>
  <c r="BO89" i="33" s="1"/>
  <c r="CK89" i="33" s="1"/>
  <c r="DG89" i="33" s="1"/>
  <c r="EY89" i="33" s="1"/>
  <c r="AA89" i="33"/>
  <c r="AW89" i="33" s="1"/>
  <c r="BS89" i="33" s="1"/>
  <c r="CO89" i="33" s="1"/>
  <c r="JI89" i="33" s="1"/>
  <c r="NY88" i="33"/>
  <c r="NE89" i="33"/>
  <c r="MM88" i="33"/>
  <c r="MY88" i="33"/>
  <c r="IV89" i="33"/>
  <c r="RI87" i="33"/>
  <c r="RF89" i="33"/>
  <c r="NV90" i="33"/>
  <c r="NT88" i="33"/>
  <c r="QA88" i="33"/>
  <c r="PE88" i="33" s="1"/>
  <c r="LU89" i="33"/>
  <c r="RD87" i="33"/>
  <c r="AB88" i="33"/>
  <c r="IN88" i="33"/>
  <c r="KT89" i="33"/>
  <c r="JK88" i="33"/>
  <c r="JF88" i="33"/>
  <c r="JQ88" i="33"/>
  <c r="JT89" i="33"/>
  <c r="JH88" i="33"/>
  <c r="HT88" i="33"/>
  <c r="HG89" i="33"/>
  <c r="QO89" i="33" s="1"/>
  <c r="PS89" i="33" s="1"/>
  <c r="LZ89" i="33"/>
  <c r="HA88" i="33"/>
  <c r="HW88" i="33" s="1"/>
  <c r="HL87" i="33"/>
  <c r="LR88" i="33"/>
  <c r="GO88" i="33"/>
  <c r="HK88" i="33" s="1"/>
  <c r="DV89" i="33"/>
  <c r="FN89" i="33" s="1"/>
  <c r="DJ88" i="33"/>
  <c r="FB88" i="33" s="1"/>
  <c r="DS88" i="33"/>
  <c r="FK88" i="33" s="1"/>
  <c r="DM88" i="33"/>
  <c r="FE88" i="33" s="1"/>
  <c r="DH88" i="33"/>
  <c r="EZ88" i="33" s="1"/>
  <c r="KV87" i="33"/>
  <c r="LD88" i="33"/>
  <c r="BW88" i="33"/>
  <c r="KL204" i="32"/>
  <c r="KU204" i="32"/>
  <c r="JW204" i="32"/>
  <c r="KF204" i="32"/>
  <c r="LA204" i="32"/>
  <c r="LJ204" i="32"/>
  <c r="AF86" i="32"/>
  <c r="Y86" i="32"/>
  <c r="JQ2" i="32"/>
  <c r="K57" i="32" s="1"/>
  <c r="JO204" i="32"/>
  <c r="JI204" i="32"/>
  <c r="JJ204" i="32" s="1"/>
  <c r="LY204" i="32"/>
  <c r="LP204" i="32"/>
  <c r="AF88" i="33" l="1"/>
  <c r="BB88" i="33" s="1"/>
  <c r="BX88" i="33" s="1"/>
  <c r="IW88" i="33"/>
  <c r="ES89" i="33"/>
  <c r="EE88" i="33"/>
  <c r="JE89" i="33"/>
  <c r="GT88" i="33"/>
  <c r="QB88" i="33" s="1"/>
  <c r="PF88" i="33" s="1"/>
  <c r="AK88" i="33"/>
  <c r="DK89" i="33"/>
  <c r="FC89" i="33" s="1"/>
  <c r="MO89" i="33"/>
  <c r="GR88" i="33"/>
  <c r="LT89" i="33" s="1"/>
  <c r="MR88" i="33"/>
  <c r="MU88" i="33"/>
  <c r="ND89" i="33"/>
  <c r="NA88" i="33"/>
  <c r="KY88" i="33"/>
  <c r="HF89" i="33"/>
  <c r="MH90" i="33" s="1"/>
  <c r="GQ89" i="33"/>
  <c r="LS90" i="33" s="1"/>
  <c r="IT90" i="33"/>
  <c r="AH90" i="33"/>
  <c r="BD90" i="33" s="1"/>
  <c r="BZ90" i="33" s="1"/>
  <c r="CV90" i="33" s="1"/>
  <c r="IR88" i="33"/>
  <c r="QI88" i="33"/>
  <c r="PM88" i="33" s="1"/>
  <c r="AX88" i="33"/>
  <c r="BT88" i="33" s="1"/>
  <c r="CP88" i="33" s="1"/>
  <c r="GB88" i="33"/>
  <c r="ON88" i="33" s="1"/>
  <c r="KH88" i="33"/>
  <c r="FT87" i="33"/>
  <c r="JZ87" i="33"/>
  <c r="FR89" i="33"/>
  <c r="JX89" i="33"/>
  <c r="MP88" i="33"/>
  <c r="MI90" i="33"/>
  <c r="IC89" i="33"/>
  <c r="MC89" i="33"/>
  <c r="HC88" i="33"/>
  <c r="ME89" i="33" s="1"/>
  <c r="PW88" i="33"/>
  <c r="PA88" i="33" s="1"/>
  <c r="LQ89" i="33"/>
  <c r="GW88" i="33"/>
  <c r="HS88" i="33" s="1"/>
  <c r="CT88" i="33"/>
  <c r="CX89" i="33"/>
  <c r="CS88" i="33"/>
  <c r="LM89" i="33"/>
  <c r="NJ88" i="33"/>
  <c r="HP88" i="33"/>
  <c r="BG88" i="33"/>
  <c r="CC88" i="33" s="1"/>
  <c r="LQ204" i="32"/>
  <c r="LR204" i="32" s="1"/>
  <c r="LW204" i="32"/>
  <c r="JK204" i="32"/>
  <c r="JL205" i="32"/>
  <c r="JM204" i="32"/>
  <c r="JP204" i="32" s="1"/>
  <c r="JP2" i="32" s="1"/>
  <c r="K53" i="32" s="1"/>
  <c r="KU2" i="32"/>
  <c r="M57" i="32" s="1"/>
  <c r="LJ2" i="32"/>
  <c r="N57" i="32" s="1"/>
  <c r="KF2" i="32"/>
  <c r="L57" i="32" s="1"/>
  <c r="KM204" i="32"/>
  <c r="KN204" i="32" s="1"/>
  <c r="KS204" i="32"/>
  <c r="LY2" i="32"/>
  <c r="O57" i="32" s="1"/>
  <c r="JO2" i="32"/>
  <c r="K55" i="32" s="1"/>
  <c r="JN2" i="32"/>
  <c r="K56" i="32" s="1"/>
  <c r="LH204" i="32"/>
  <c r="LB204" i="32"/>
  <c r="LC204" i="32" s="1"/>
  <c r="KD204" i="32"/>
  <c r="JX204" i="32"/>
  <c r="JY204" i="32" s="1"/>
  <c r="AE87" i="32"/>
  <c r="Z86" i="32"/>
  <c r="AC86" i="32" s="1"/>
  <c r="AJ86" i="32"/>
  <c r="EA88" i="33" l="1"/>
  <c r="EF88" i="33"/>
  <c r="EM88" i="33"/>
  <c r="QT87" i="33"/>
  <c r="OF87" i="33"/>
  <c r="NH90" i="33"/>
  <c r="OD89" i="33"/>
  <c r="LV89" i="33"/>
  <c r="MS89" i="33"/>
  <c r="GU89" i="33"/>
  <c r="PZ88" i="33"/>
  <c r="PD88" i="33" s="1"/>
  <c r="HN88" i="33"/>
  <c r="KC88" i="33"/>
  <c r="IB89" i="33"/>
  <c r="PY89" i="33"/>
  <c r="PC89" i="33" s="1"/>
  <c r="FW88" i="33"/>
  <c r="OI88" i="33" s="1"/>
  <c r="LG88" i="33"/>
  <c r="GE88" i="33" s="1"/>
  <c r="QN89" i="33"/>
  <c r="PR89" i="33" s="1"/>
  <c r="NR89" i="33"/>
  <c r="HM89" i="33"/>
  <c r="RB88" i="33"/>
  <c r="JJ88" i="33"/>
  <c r="DL88" i="33"/>
  <c r="FD88" i="33" s="1"/>
  <c r="GK89" i="33"/>
  <c r="KQ89" i="33"/>
  <c r="QR89" i="33"/>
  <c r="JN88" i="33"/>
  <c r="HY88" i="33"/>
  <c r="JM88" i="33"/>
  <c r="JR89" i="33"/>
  <c r="JP90" i="33"/>
  <c r="QK88" i="33"/>
  <c r="PO88" i="33" s="1"/>
  <c r="KU88" i="33"/>
  <c r="LY89" i="33"/>
  <c r="QE88" i="33"/>
  <c r="PI88" i="33" s="1"/>
  <c r="DP88" i="33"/>
  <c r="FH88" i="33" s="1"/>
  <c r="DT89" i="33"/>
  <c r="FL89" i="33" s="1"/>
  <c r="DO88" i="33"/>
  <c r="FG88" i="33" s="1"/>
  <c r="DR90" i="33"/>
  <c r="FJ90" i="33" s="1"/>
  <c r="CY88" i="33"/>
  <c r="KZ88" i="33"/>
  <c r="V88" i="33"/>
  <c r="IH88" i="33"/>
  <c r="JK2" i="32"/>
  <c r="K54" i="32" s="1"/>
  <c r="JM2" i="32"/>
  <c r="K59" i="32" s="1"/>
  <c r="LD204" i="32"/>
  <c r="LE205" i="32"/>
  <c r="LF204" i="32"/>
  <c r="LI204" i="32" s="1"/>
  <c r="LI2" i="32" s="1"/>
  <c r="N53" i="32" s="1"/>
  <c r="KP205" i="32"/>
  <c r="KO204" i="32"/>
  <c r="KQ204" i="32"/>
  <c r="KT204" i="32" s="1"/>
  <c r="KT2" i="32" s="1"/>
  <c r="KQ2" i="32" s="1"/>
  <c r="M59" i="32" s="1"/>
  <c r="JZ204" i="32"/>
  <c r="KA205" i="32"/>
  <c r="KB204" i="32"/>
  <c r="KE204" i="32" s="1"/>
  <c r="KE2" i="32" s="1"/>
  <c r="L53" i="32" s="1"/>
  <c r="LG2" i="32"/>
  <c r="N56" i="32" s="1"/>
  <c r="LH2" i="32"/>
  <c r="N55" i="32" s="1"/>
  <c r="LV2" i="32"/>
  <c r="O56" i="32" s="1"/>
  <c r="LW2" i="32"/>
  <c r="O55" i="32" s="1"/>
  <c r="KC2" i="32"/>
  <c r="L56" i="32" s="1"/>
  <c r="KD2" i="32"/>
  <c r="L55" i="32" s="1"/>
  <c r="LS204" i="32"/>
  <c r="LT205" i="32"/>
  <c r="LU204" i="32"/>
  <c r="LX204" i="32" s="1"/>
  <c r="LX2" i="32" s="1"/>
  <c r="O53" i="32" s="1"/>
  <c r="AI86" i="32"/>
  <c r="KS2" i="32"/>
  <c r="M55" i="32" s="1"/>
  <c r="KR2" i="32"/>
  <c r="M56" i="32" s="1"/>
  <c r="EI88" i="33" l="1"/>
  <c r="EO88" i="33"/>
  <c r="AD89" i="33"/>
  <c r="EC89" i="33"/>
  <c r="ED88" i="33"/>
  <c r="ER89" i="33"/>
  <c r="T90" i="33"/>
  <c r="AP90" i="33" s="1"/>
  <c r="BL90" i="33" s="1"/>
  <c r="IF90" i="33"/>
  <c r="RE88" i="33"/>
  <c r="OQ88" i="33"/>
  <c r="RK89" i="33"/>
  <c r="OW89" i="33"/>
  <c r="QW88" i="33"/>
  <c r="NM89" i="33"/>
  <c r="HQ89" i="33"/>
  <c r="LW90" i="33"/>
  <c r="QC89" i="33"/>
  <c r="PG89" i="33" s="1"/>
  <c r="KX88" i="33"/>
  <c r="OA90" i="33"/>
  <c r="MZ90" i="33"/>
  <c r="MW88" i="33"/>
  <c r="KK88" i="33"/>
  <c r="NB89" i="33"/>
  <c r="MT88" i="33"/>
  <c r="MX88" i="33"/>
  <c r="KW89" i="33"/>
  <c r="IP89" i="33"/>
  <c r="LL89" i="33"/>
  <c r="GV88" i="33"/>
  <c r="LX89" i="33" s="1"/>
  <c r="FS88" i="33"/>
  <c r="OE88" i="33" s="1"/>
  <c r="JY88" i="33"/>
  <c r="FX88" i="33"/>
  <c r="OJ88" i="33" s="1"/>
  <c r="KD88" i="33"/>
  <c r="JS88" i="33"/>
  <c r="HB90" i="33"/>
  <c r="MD91" i="33" s="1"/>
  <c r="LI88" i="33"/>
  <c r="GZ88" i="33"/>
  <c r="QH88" i="33" s="1"/>
  <c r="PL88" i="33" s="1"/>
  <c r="LC88" i="33"/>
  <c r="HD89" i="33"/>
  <c r="QL89" i="33" s="1"/>
  <c r="PP89" i="33" s="1"/>
  <c r="GY88" i="33"/>
  <c r="HU88" i="33" s="1"/>
  <c r="DU88" i="33"/>
  <c r="FM88" i="33" s="1"/>
  <c r="AR88" i="33"/>
  <c r="BN88" i="33" s="1"/>
  <c r="AZ89" i="33"/>
  <c r="BV89" i="33" s="1"/>
  <c r="NU89" i="33"/>
  <c r="LS2" i="32"/>
  <c r="O54" i="32" s="1"/>
  <c r="LD2" i="32"/>
  <c r="N54" i="32" s="1"/>
  <c r="JZ2" i="32"/>
  <c r="L54" i="32" s="1"/>
  <c r="KO2" i="32"/>
  <c r="M54" i="32" s="1"/>
  <c r="M53" i="32"/>
  <c r="LF2" i="32"/>
  <c r="N59" i="32" s="1"/>
  <c r="KB2" i="32"/>
  <c r="L59" i="32" s="1"/>
  <c r="LU2" i="32"/>
  <c r="O59" i="32" s="1"/>
  <c r="AG87" i="32"/>
  <c r="AD86" i="32"/>
  <c r="EL88" i="33" l="1"/>
  <c r="EG89" i="33"/>
  <c r="EP89" i="33"/>
  <c r="IY90" i="33"/>
  <c r="LA89" i="33"/>
  <c r="FY89" i="33" s="1"/>
  <c r="OK89" i="33" s="1"/>
  <c r="FV88" i="33"/>
  <c r="AM90" i="33"/>
  <c r="BI90" i="33" s="1"/>
  <c r="CE90" i="33" s="1"/>
  <c r="NN89" i="33"/>
  <c r="NI89" i="33"/>
  <c r="Y89" i="33"/>
  <c r="IK89" i="33"/>
  <c r="KB88" i="33"/>
  <c r="NC88" i="33"/>
  <c r="GJ89" i="33"/>
  <c r="NZ90" i="33" s="1"/>
  <c r="FU89" i="33"/>
  <c r="OG89" i="33" s="1"/>
  <c r="KA89" i="33"/>
  <c r="KP89" i="33"/>
  <c r="HR88" i="33"/>
  <c r="QD88" i="33"/>
  <c r="PH88" i="33" s="1"/>
  <c r="QX88" i="33"/>
  <c r="QS88" i="33"/>
  <c r="GA88" i="33"/>
  <c r="OM88" i="33" s="1"/>
  <c r="KG88" i="33"/>
  <c r="GG88" i="33"/>
  <c r="OS88" i="33" s="1"/>
  <c r="KM88" i="33"/>
  <c r="QJ90" i="33"/>
  <c r="PN90" i="33" s="1"/>
  <c r="HX90" i="33"/>
  <c r="MA89" i="33"/>
  <c r="QG88" i="33"/>
  <c r="PK88" i="33" s="1"/>
  <c r="HV88" i="33"/>
  <c r="MB89" i="33"/>
  <c r="MF90" i="33"/>
  <c r="HZ89" i="33"/>
  <c r="HE88" i="33"/>
  <c r="MG89" i="33" s="1"/>
  <c r="CH90" i="33"/>
  <c r="CR89" i="33"/>
  <c r="CJ88" i="33"/>
  <c r="LJ89" i="33"/>
  <c r="NL89" i="33"/>
  <c r="IS89" i="33"/>
  <c r="AG89" i="33"/>
  <c r="BC89" i="33" s="1"/>
  <c r="LF88" i="33"/>
  <c r="S87" i="32"/>
  <c r="T87" i="32" s="1"/>
  <c r="AA87" i="32"/>
  <c r="EN90" i="33" l="1"/>
  <c r="IG89" i="33"/>
  <c r="EK88" i="33"/>
  <c r="Z89" i="33"/>
  <c r="AV89" i="33" s="1"/>
  <c r="BR89" i="33" s="1"/>
  <c r="EH88" i="33"/>
  <c r="KE89" i="33"/>
  <c r="RJ89" i="33"/>
  <c r="OV89" i="33"/>
  <c r="QV88" i="33"/>
  <c r="OH88" i="33"/>
  <c r="LE88" i="33"/>
  <c r="KI88" i="33" s="1"/>
  <c r="LB88" i="33"/>
  <c r="FZ88" i="33" s="1"/>
  <c r="OL88" i="33" s="1"/>
  <c r="IL89" i="33"/>
  <c r="U89" i="33"/>
  <c r="AQ89" i="33" s="1"/>
  <c r="BM89" i="33" s="1"/>
  <c r="NK90" i="33"/>
  <c r="W90" i="33" s="1"/>
  <c r="AU89" i="33"/>
  <c r="BQ89" i="33" s="1"/>
  <c r="CM89" i="33" s="1"/>
  <c r="QU89" i="33"/>
  <c r="NQ89" i="33"/>
  <c r="RG88" i="33"/>
  <c r="NW89" i="33"/>
  <c r="LH90" i="33"/>
  <c r="QY89" i="33"/>
  <c r="RA88" i="33"/>
  <c r="GD88" i="33"/>
  <c r="KJ88" i="33"/>
  <c r="GH89" i="33"/>
  <c r="KN89" i="33"/>
  <c r="JD88" i="33"/>
  <c r="JL89" i="33"/>
  <c r="JB90" i="33"/>
  <c r="QM88" i="33"/>
  <c r="PQ88" i="33" s="1"/>
  <c r="IA88" i="33"/>
  <c r="DN89" i="33"/>
  <c r="FF89" i="33" s="1"/>
  <c r="DD90" i="33"/>
  <c r="EV90" i="33" s="1"/>
  <c r="DF88" i="33"/>
  <c r="EX88" i="33" s="1"/>
  <c r="DA90" i="33"/>
  <c r="NO90" i="33"/>
  <c r="NX90" i="33"/>
  <c r="X89" i="33"/>
  <c r="IJ89" i="33"/>
  <c r="IX90" i="33"/>
  <c r="AL90" i="33"/>
  <c r="BH90" i="33" s="1"/>
  <c r="CD90" i="33" s="1"/>
  <c r="BY89" i="33"/>
  <c r="U87" i="32"/>
  <c r="V87" i="32" s="1"/>
  <c r="EQ88" i="33" l="1"/>
  <c r="II90" i="33"/>
  <c r="AC89" i="33"/>
  <c r="AY89" i="33" s="1"/>
  <c r="BU89" i="33" s="1"/>
  <c r="CQ89" i="33" s="1"/>
  <c r="GC88" i="33"/>
  <c r="OO88" i="33" s="1"/>
  <c r="RH89" i="33"/>
  <c r="OT89" i="33"/>
  <c r="RD88" i="33"/>
  <c r="OP88" i="33"/>
  <c r="KF88" i="33"/>
  <c r="NP89" i="33"/>
  <c r="DI89" i="33"/>
  <c r="FA89" i="33" s="1"/>
  <c r="JG89" i="33"/>
  <c r="KL90" i="33"/>
  <c r="MV89" i="33"/>
  <c r="ML90" i="33"/>
  <c r="MN88" i="33"/>
  <c r="IO89" i="33"/>
  <c r="GF90" i="33"/>
  <c r="IU89" i="33"/>
  <c r="AI89" i="33"/>
  <c r="BE89" i="33" s="1"/>
  <c r="CA89" i="33" s="1"/>
  <c r="CW89" i="33" s="1"/>
  <c r="QZ88" i="33"/>
  <c r="JU90" i="33"/>
  <c r="LK88" i="33"/>
  <c r="GP88" i="33"/>
  <c r="HL88" i="33" s="1"/>
  <c r="GX89" i="33"/>
  <c r="HT89" i="33" s="1"/>
  <c r="GN90" i="33"/>
  <c r="PV90" i="33" s="1"/>
  <c r="OZ90" i="33" s="1"/>
  <c r="DW90" i="33"/>
  <c r="FO90" i="33" s="1"/>
  <c r="CI89" i="33"/>
  <c r="CN89" i="33"/>
  <c r="CU89" i="33"/>
  <c r="CZ90" i="33"/>
  <c r="AA90" i="33"/>
  <c r="AW90" i="33" s="1"/>
  <c r="BS90" i="33" s="1"/>
  <c r="IM90" i="33"/>
  <c r="NT89" i="33"/>
  <c r="AS90" i="33"/>
  <c r="BO90" i="33" s="1"/>
  <c r="AT89" i="33"/>
  <c r="BP89" i="33" s="1"/>
  <c r="IV90" i="33"/>
  <c r="AJ90" i="33"/>
  <c r="BF90" i="33" s="1"/>
  <c r="CB90" i="33" s="1"/>
  <c r="W87" i="32"/>
  <c r="AB87" i="32"/>
  <c r="NS89" i="33" l="1"/>
  <c r="IQ89" i="33" s="1"/>
  <c r="RC88" i="33"/>
  <c r="AB89" i="33"/>
  <c r="AX89" i="33" s="1"/>
  <c r="BT89" i="33" s="1"/>
  <c r="DZ90" i="33"/>
  <c r="RF90" i="33"/>
  <c r="OR90" i="33"/>
  <c r="IN89" i="33"/>
  <c r="MQ89" i="33"/>
  <c r="GS89" i="33"/>
  <c r="HO89" i="33" s="1"/>
  <c r="NE90" i="33"/>
  <c r="NV91" i="33"/>
  <c r="GI88" i="33"/>
  <c r="OU88" i="33" s="1"/>
  <c r="KO88" i="33"/>
  <c r="LP91" i="33"/>
  <c r="JK89" i="33"/>
  <c r="JT90" i="33"/>
  <c r="JO89" i="33"/>
  <c r="JC89" i="33"/>
  <c r="JH89" i="33"/>
  <c r="LR89" i="33"/>
  <c r="HG90" i="33"/>
  <c r="MI91" i="33" s="1"/>
  <c r="PX88" i="33"/>
  <c r="PB88" i="33" s="1"/>
  <c r="DS89" i="33"/>
  <c r="FK89" i="33" s="1"/>
  <c r="JQ89" i="33"/>
  <c r="QF89" i="33"/>
  <c r="PJ89" i="33" s="1"/>
  <c r="KT90" i="33"/>
  <c r="LZ90" i="33"/>
  <c r="HJ90" i="33"/>
  <c r="DQ89" i="33"/>
  <c r="FI89" i="33" s="1"/>
  <c r="DE89" i="33"/>
  <c r="EW89" i="33" s="1"/>
  <c r="DV90" i="33"/>
  <c r="FN90" i="33" s="1"/>
  <c r="DJ89" i="33"/>
  <c r="FB89" i="33" s="1"/>
  <c r="DM89" i="33"/>
  <c r="FE89" i="33" s="1"/>
  <c r="CK90" i="33"/>
  <c r="CO90" i="33"/>
  <c r="CP89" i="33"/>
  <c r="CX90" i="33"/>
  <c r="CL89" i="33"/>
  <c r="AF89" i="33"/>
  <c r="BB89" i="33" s="1"/>
  <c r="BX89" i="33" s="1"/>
  <c r="IR89" i="33"/>
  <c r="AH87" i="32"/>
  <c r="AK87" i="32"/>
  <c r="X87" i="32"/>
  <c r="AE89" i="33" l="1"/>
  <c r="BA89" i="33" s="1"/>
  <c r="BW89" i="33" s="1"/>
  <c r="AH91" i="33"/>
  <c r="BD91" i="33" s="1"/>
  <c r="EB88" i="33"/>
  <c r="EJ89" i="33"/>
  <c r="LU90" i="33"/>
  <c r="QA89" i="33"/>
  <c r="PE89" i="33" s="1"/>
  <c r="ND90" i="33"/>
  <c r="MM89" i="33"/>
  <c r="NA89" i="33"/>
  <c r="MU89" i="33"/>
  <c r="MY89" i="33"/>
  <c r="MR89" i="33"/>
  <c r="GT89" i="33"/>
  <c r="LV90" i="33" s="1"/>
  <c r="IT91" i="33"/>
  <c r="RI88" i="33"/>
  <c r="NY89" i="33"/>
  <c r="JX90" i="33"/>
  <c r="HC89" i="33"/>
  <c r="HY89" i="33" s="1"/>
  <c r="LD89" i="33"/>
  <c r="QO90" i="33"/>
  <c r="PS90" i="33" s="1"/>
  <c r="JF89" i="33"/>
  <c r="JE90" i="33"/>
  <c r="JI90" i="33"/>
  <c r="JR90" i="33"/>
  <c r="JJ89" i="33"/>
  <c r="KV88" i="33"/>
  <c r="IC90" i="33"/>
  <c r="GO89" i="33"/>
  <c r="HK89" i="33" s="1"/>
  <c r="HA89" i="33"/>
  <c r="MC90" i="33" s="1"/>
  <c r="HF90" i="33"/>
  <c r="MH91" i="33" s="1"/>
  <c r="FR90" i="33"/>
  <c r="GW89" i="33"/>
  <c r="LY90" i="33" s="1"/>
  <c r="DG90" i="33"/>
  <c r="EY90" i="33" s="1"/>
  <c r="DT90" i="33"/>
  <c r="FL90" i="33" s="1"/>
  <c r="DH89" i="33"/>
  <c r="EZ89" i="33" s="1"/>
  <c r="DL89" i="33"/>
  <c r="FD89" i="33" s="1"/>
  <c r="DK90" i="33"/>
  <c r="FC90" i="33" s="1"/>
  <c r="CS89" i="33"/>
  <c r="CT89" i="33"/>
  <c r="NH91" i="33"/>
  <c r="AF87" i="32"/>
  <c r="Y87" i="32"/>
  <c r="BZ91" i="33" l="1"/>
  <c r="CV91" i="33" s="1"/>
  <c r="EE89" i="33"/>
  <c r="ES90" i="33"/>
  <c r="QR90" i="33"/>
  <c r="OD90" i="33"/>
  <c r="KY89" i="33"/>
  <c r="MS90" i="33"/>
  <c r="MO90" i="33"/>
  <c r="MT89" i="33"/>
  <c r="MP89" i="33"/>
  <c r="NB90" i="33"/>
  <c r="QN90" i="33"/>
  <c r="PR90" i="33" s="1"/>
  <c r="HP89" i="33"/>
  <c r="QB89" i="33"/>
  <c r="PF89" i="33" s="1"/>
  <c r="AK89" i="33"/>
  <c r="BG89" i="33" s="1"/>
  <c r="CC89" i="33" s="1"/>
  <c r="CY89" i="33" s="1"/>
  <c r="IW89" i="33"/>
  <c r="PW89" i="33"/>
  <c r="PA89" i="33" s="1"/>
  <c r="ME90" i="33"/>
  <c r="GQ90" i="33"/>
  <c r="PY90" i="33" s="1"/>
  <c r="PC90" i="33" s="1"/>
  <c r="GR89" i="33"/>
  <c r="PZ89" i="33" s="1"/>
  <c r="PD89" i="33" s="1"/>
  <c r="GB89" i="33"/>
  <c r="KH89" i="33"/>
  <c r="FT88" i="33"/>
  <c r="JZ88" i="33"/>
  <c r="QK89" i="33"/>
  <c r="PO89" i="33" s="1"/>
  <c r="LM90" i="33"/>
  <c r="IB90" i="33"/>
  <c r="JN89" i="33"/>
  <c r="HD90" i="33"/>
  <c r="QL90" i="33" s="1"/>
  <c r="PP90" i="33" s="1"/>
  <c r="LQ90" i="33"/>
  <c r="GU90" i="33"/>
  <c r="QC90" i="33" s="1"/>
  <c r="PG90" i="33" s="1"/>
  <c r="QI89" i="33"/>
  <c r="PM89" i="33" s="1"/>
  <c r="HW89" i="33"/>
  <c r="GV89" i="33"/>
  <c r="HR89" i="33" s="1"/>
  <c r="HS89" i="33"/>
  <c r="DO89" i="33"/>
  <c r="FG89" i="33" s="1"/>
  <c r="JM89" i="33"/>
  <c r="QE89" i="33"/>
  <c r="PI89" i="33" s="1"/>
  <c r="DP89" i="33"/>
  <c r="FH89" i="33" s="1"/>
  <c r="IF91" i="33"/>
  <c r="T91" i="33"/>
  <c r="AE88" i="32"/>
  <c r="Z87" i="32"/>
  <c r="AC87" i="32" s="1"/>
  <c r="AJ87" i="32"/>
  <c r="EP90" i="33" l="1"/>
  <c r="EO89" i="33"/>
  <c r="EA89" i="33"/>
  <c r="EM89" i="33"/>
  <c r="ED89" i="33"/>
  <c r="ER90" i="33"/>
  <c r="EG90" i="33"/>
  <c r="EC90" i="33"/>
  <c r="EI89" i="33"/>
  <c r="EF89" i="33"/>
  <c r="QT88" i="33"/>
  <c r="OF88" i="33"/>
  <c r="RB89" i="33"/>
  <c r="ON89" i="33"/>
  <c r="NJ89" i="33"/>
  <c r="LC89" i="33"/>
  <c r="KG89" i="33" s="1"/>
  <c r="FW89" i="33"/>
  <c r="OI89" i="33" s="1"/>
  <c r="KC89" i="33"/>
  <c r="LL90" i="33"/>
  <c r="GJ90" i="33" s="1"/>
  <c r="MX89" i="33"/>
  <c r="MW89" i="33"/>
  <c r="KZ89" i="33"/>
  <c r="LS91" i="33"/>
  <c r="KU89" i="33"/>
  <c r="NR90" i="33"/>
  <c r="HM90" i="33"/>
  <c r="LT90" i="33"/>
  <c r="HN89" i="33"/>
  <c r="LI89" i="33"/>
  <c r="GK90" i="33"/>
  <c r="KQ90" i="33"/>
  <c r="JP91" i="33"/>
  <c r="MF91" i="33"/>
  <c r="JS89" i="33"/>
  <c r="HZ90" i="33"/>
  <c r="HQ90" i="33"/>
  <c r="LG89" i="33"/>
  <c r="LW91" i="33"/>
  <c r="GY89" i="33"/>
  <c r="HU89" i="33" s="1"/>
  <c r="LX90" i="33"/>
  <c r="QD89" i="33"/>
  <c r="PH89" i="33" s="1"/>
  <c r="DR91" i="33"/>
  <c r="FJ91" i="33" s="1"/>
  <c r="GZ89" i="33"/>
  <c r="MB90" i="33" s="1"/>
  <c r="DU89" i="33"/>
  <c r="FM89" i="33" s="1"/>
  <c r="KW90" i="33"/>
  <c r="AP91" i="33"/>
  <c r="BL91" i="33" s="1"/>
  <c r="LA90" i="33"/>
  <c r="LJ90" i="33"/>
  <c r="KX89" i="33"/>
  <c r="AI87" i="32"/>
  <c r="EH89" i="33" l="1"/>
  <c r="IP90" i="33"/>
  <c r="IH89" i="33"/>
  <c r="OA91" i="33"/>
  <c r="OW90" i="33"/>
  <c r="RJ90" i="33"/>
  <c r="OV90" i="33"/>
  <c r="V89" i="33"/>
  <c r="AR89" i="33" s="1"/>
  <c r="BN89" i="33" s="1"/>
  <c r="GA89" i="33"/>
  <c r="NM90" i="33"/>
  <c r="QW89" i="33"/>
  <c r="KP90" i="33"/>
  <c r="NC89" i="33"/>
  <c r="JY89" i="33"/>
  <c r="MZ91" i="33"/>
  <c r="KM89" i="33"/>
  <c r="KD89" i="33"/>
  <c r="FX89" i="33"/>
  <c r="OJ89" i="33" s="1"/>
  <c r="FS89" i="33"/>
  <c r="OE89" i="33" s="1"/>
  <c r="AD90" i="33"/>
  <c r="AZ90" i="33" s="1"/>
  <c r="BV90" i="33" s="1"/>
  <c r="GG89" i="33"/>
  <c r="OS89" i="33" s="1"/>
  <c r="FU90" i="33"/>
  <c r="OG90" i="33" s="1"/>
  <c r="KA90" i="33"/>
  <c r="FV89" i="33"/>
  <c r="KB89" i="33"/>
  <c r="GH90" i="33"/>
  <c r="KN90" i="33"/>
  <c r="GE89" i="33"/>
  <c r="KK89" i="33"/>
  <c r="FY90" i="33"/>
  <c r="KE90" i="33"/>
  <c r="RK90" i="33"/>
  <c r="HB91" i="33"/>
  <c r="MD92" i="33" s="1"/>
  <c r="LB89" i="33"/>
  <c r="NQ90" i="33"/>
  <c r="QH89" i="33"/>
  <c r="PL89" i="33" s="1"/>
  <c r="MA90" i="33"/>
  <c r="QG89" i="33"/>
  <c r="PK89" i="33" s="1"/>
  <c r="HE89" i="33"/>
  <c r="IA89" i="33" s="1"/>
  <c r="HV89" i="33"/>
  <c r="CH91" i="33"/>
  <c r="NZ91" i="33"/>
  <c r="NK91" i="33"/>
  <c r="IY91" i="33"/>
  <c r="AD87" i="32"/>
  <c r="AG88" i="32"/>
  <c r="AM91" i="33" l="1"/>
  <c r="EL89" i="33"/>
  <c r="IO90" i="33"/>
  <c r="EK89" i="33"/>
  <c r="Y90" i="33"/>
  <c r="AU90" i="33" s="1"/>
  <c r="BQ90" i="33" s="1"/>
  <c r="CM90" i="33" s="1"/>
  <c r="DI90" i="33" s="1"/>
  <c r="FA90" i="33" s="1"/>
  <c r="QY90" i="33"/>
  <c r="OK90" i="33"/>
  <c r="RH90" i="33"/>
  <c r="OT90" i="33"/>
  <c r="RA89" i="33"/>
  <c r="OM89" i="33"/>
  <c r="RE89" i="33"/>
  <c r="OQ89" i="33"/>
  <c r="QV89" i="33"/>
  <c r="OH89" i="33"/>
  <c r="IK90" i="33"/>
  <c r="NN90" i="33"/>
  <c r="QX89" i="33"/>
  <c r="NU90" i="33"/>
  <c r="QS89" i="33"/>
  <c r="NI90" i="33"/>
  <c r="RG89" i="33"/>
  <c r="NW90" i="33"/>
  <c r="QU90" i="33"/>
  <c r="FZ89" i="33"/>
  <c r="KF89" i="33"/>
  <c r="HX91" i="33"/>
  <c r="JB91" i="33"/>
  <c r="AC90" i="33"/>
  <c r="AY90" i="33" s="1"/>
  <c r="QJ91" i="33"/>
  <c r="PN91" i="33" s="1"/>
  <c r="LF89" i="33"/>
  <c r="LE89" i="33"/>
  <c r="MG90" i="33"/>
  <c r="QM89" i="33"/>
  <c r="PQ89" i="33" s="1"/>
  <c r="DD91" i="33"/>
  <c r="EV91" i="33" s="1"/>
  <c r="CR90" i="33"/>
  <c r="CJ89" i="33"/>
  <c r="NX91" i="33"/>
  <c r="NL90" i="33"/>
  <c r="W91" i="33"/>
  <c r="II91" i="33"/>
  <c r="IX91" i="33"/>
  <c r="AL91" i="33"/>
  <c r="NO91" i="33"/>
  <c r="BI91" i="33"/>
  <c r="CE91" i="33" s="1"/>
  <c r="S88" i="32"/>
  <c r="T88" i="32" s="1"/>
  <c r="AA88" i="32"/>
  <c r="JG90" i="33" l="1"/>
  <c r="Z90" i="33"/>
  <c r="AV90" i="33" s="1"/>
  <c r="BR90" i="33" s="1"/>
  <c r="IS90" i="33"/>
  <c r="EQ89" i="33"/>
  <c r="EN91" i="33"/>
  <c r="NP90" i="33"/>
  <c r="OL89" i="33"/>
  <c r="IL90" i="33"/>
  <c r="BU90" i="33"/>
  <c r="CQ90" i="33" s="1"/>
  <c r="AG90" i="33"/>
  <c r="BC90" i="33" s="1"/>
  <c r="U90" i="33"/>
  <c r="AQ90" i="33" s="1"/>
  <c r="BM90" i="33" s="1"/>
  <c r="CI90" i="33" s="1"/>
  <c r="IG90" i="33"/>
  <c r="ML91" i="33"/>
  <c r="MQ90" i="33"/>
  <c r="AI90" i="33"/>
  <c r="BE90" i="33" s="1"/>
  <c r="CA90" i="33" s="1"/>
  <c r="CW90" i="33" s="1"/>
  <c r="IU90" i="33"/>
  <c r="GS90" i="33"/>
  <c r="HO90" i="33" s="1"/>
  <c r="GC89" i="33"/>
  <c r="KI89" i="33"/>
  <c r="GD89" i="33"/>
  <c r="KJ89" i="33"/>
  <c r="QZ89" i="33"/>
  <c r="LH91" i="33"/>
  <c r="JL90" i="33"/>
  <c r="JD89" i="33"/>
  <c r="LK89" i="33"/>
  <c r="GN91" i="33"/>
  <c r="HJ91" i="33" s="1"/>
  <c r="DF89" i="33"/>
  <c r="EX89" i="33" s="1"/>
  <c r="DN90" i="33"/>
  <c r="FF90" i="33" s="1"/>
  <c r="DA91" i="33"/>
  <c r="AJ91" i="33"/>
  <c r="IV91" i="33"/>
  <c r="AS91" i="33"/>
  <c r="BO91" i="33" s="1"/>
  <c r="AA91" i="33"/>
  <c r="AW91" i="33" s="1"/>
  <c r="IM91" i="33"/>
  <c r="BH91" i="33"/>
  <c r="CD91" i="33" s="1"/>
  <c r="IJ90" i="33"/>
  <c r="X90" i="33"/>
  <c r="U88" i="32"/>
  <c r="V88" i="32" s="1"/>
  <c r="W88" i="32" s="1"/>
  <c r="BY90" i="33" l="1"/>
  <c r="CU90" i="33" s="1"/>
  <c r="DQ90" i="33" s="1"/>
  <c r="FI90" i="33" s="1"/>
  <c r="HA90" i="33" s="1"/>
  <c r="QI90" i="33" s="1"/>
  <c r="PM90" i="33" s="1"/>
  <c r="AB90" i="33"/>
  <c r="AX90" i="33" s="1"/>
  <c r="BT90" i="33" s="1"/>
  <c r="IN90" i="33"/>
  <c r="RD89" i="33"/>
  <c r="OP89" i="33"/>
  <c r="RC89" i="33"/>
  <c r="OO89" i="33"/>
  <c r="MV90" i="33"/>
  <c r="MN89" i="33"/>
  <c r="NT90" i="33"/>
  <c r="NS90" i="33"/>
  <c r="QA90" i="33"/>
  <c r="PE90" i="33" s="1"/>
  <c r="LU91" i="33"/>
  <c r="GF91" i="33"/>
  <c r="KL91" i="33"/>
  <c r="GI89" i="33"/>
  <c r="KO89" i="33"/>
  <c r="GP89" i="33"/>
  <c r="PX89" i="33" s="1"/>
  <c r="PB89" i="33" s="1"/>
  <c r="JU91" i="33"/>
  <c r="JC90" i="33"/>
  <c r="JQ90" i="33"/>
  <c r="JK90" i="33"/>
  <c r="LP92" i="33"/>
  <c r="PV91" i="33"/>
  <c r="OZ91" i="33" s="1"/>
  <c r="GX90" i="33"/>
  <c r="LZ91" i="33" s="1"/>
  <c r="DS90" i="33"/>
  <c r="FK90" i="33" s="1"/>
  <c r="DE90" i="33"/>
  <c r="EW90" i="33" s="1"/>
  <c r="DM90" i="33"/>
  <c r="FE90" i="33" s="1"/>
  <c r="DW91" i="33"/>
  <c r="FO91" i="33" s="1"/>
  <c r="CN90" i="33"/>
  <c r="CZ91" i="33"/>
  <c r="CK91" i="33"/>
  <c r="NV92" i="33"/>
  <c r="BF91" i="33"/>
  <c r="CB91" i="33" s="1"/>
  <c r="AT90" i="33"/>
  <c r="BP90" i="33" s="1"/>
  <c r="BS91" i="33"/>
  <c r="AB88" i="32"/>
  <c r="AH88" i="32"/>
  <c r="AK88" i="32"/>
  <c r="X88" i="32"/>
  <c r="JO90" i="33" l="1"/>
  <c r="MY90" i="33"/>
  <c r="EM90" i="33"/>
  <c r="DZ91" i="33"/>
  <c r="IR90" i="33"/>
  <c r="EE90" i="33"/>
  <c r="EB89" i="33"/>
  <c r="AE90" i="33"/>
  <c r="BA90" i="33" s="1"/>
  <c r="BW90" i="33" s="1"/>
  <c r="RI89" i="33"/>
  <c r="OU89" i="33"/>
  <c r="RF91" i="33"/>
  <c r="OR91" i="33"/>
  <c r="KY90" i="33"/>
  <c r="KC90" i="33" s="1"/>
  <c r="NY90" i="33"/>
  <c r="AF90" i="33"/>
  <c r="BB90" i="33" s="1"/>
  <c r="BX90" i="33" s="1"/>
  <c r="CT90" i="33" s="1"/>
  <c r="NE91" i="33"/>
  <c r="MU90" i="33"/>
  <c r="MM90" i="33"/>
  <c r="NA90" i="33"/>
  <c r="IQ90" i="33"/>
  <c r="QF90" i="33"/>
  <c r="PJ90" i="33" s="1"/>
  <c r="MC91" i="33"/>
  <c r="HW90" i="33"/>
  <c r="HL89" i="33"/>
  <c r="LR90" i="33"/>
  <c r="GO90" i="33"/>
  <c r="HK90" i="33" s="1"/>
  <c r="JE91" i="33"/>
  <c r="JT91" i="33"/>
  <c r="JH90" i="33"/>
  <c r="HG91" i="33"/>
  <c r="QO91" i="33" s="1"/>
  <c r="PS91" i="33" s="1"/>
  <c r="KT91" i="33"/>
  <c r="HC90" i="33"/>
  <c r="QK90" i="33" s="1"/>
  <c r="PO90" i="33" s="1"/>
  <c r="HT90" i="33"/>
  <c r="GW90" i="33"/>
  <c r="LY91" i="33" s="1"/>
  <c r="DV91" i="33"/>
  <c r="FN91" i="33" s="1"/>
  <c r="DJ90" i="33"/>
  <c r="FB90" i="33" s="1"/>
  <c r="DG91" i="33"/>
  <c r="EY91" i="33" s="1"/>
  <c r="CO91" i="33"/>
  <c r="CP90" i="33"/>
  <c r="CL90" i="33"/>
  <c r="CX91" i="33"/>
  <c r="KV89" i="33"/>
  <c r="IT92" i="33"/>
  <c r="AH92" i="33"/>
  <c r="BD92" i="33" s="1"/>
  <c r="BZ92" i="33" s="1"/>
  <c r="AF88" i="32"/>
  <c r="Y88" i="32"/>
  <c r="LG90" i="33"/>
  <c r="ES91" i="33" l="1"/>
  <c r="AK90" i="33"/>
  <c r="BG90" i="33" s="1"/>
  <c r="CC90" i="33" s="1"/>
  <c r="EJ90" i="33"/>
  <c r="EO90" i="33"/>
  <c r="FW90" i="33"/>
  <c r="IW90" i="33"/>
  <c r="MO91" i="33"/>
  <c r="MR90" i="33"/>
  <c r="ND91" i="33"/>
  <c r="LD90" i="33"/>
  <c r="PW90" i="33"/>
  <c r="PA90" i="33" s="1"/>
  <c r="GT90" i="33"/>
  <c r="HP90" i="33" s="1"/>
  <c r="FR91" i="33"/>
  <c r="OD91" i="33" s="1"/>
  <c r="JX91" i="33"/>
  <c r="GE90" i="33"/>
  <c r="OQ90" i="33" s="1"/>
  <c r="KK90" i="33"/>
  <c r="FT89" i="33"/>
  <c r="OF89" i="33" s="1"/>
  <c r="JZ89" i="33"/>
  <c r="GQ91" i="33"/>
  <c r="HM91" i="33" s="1"/>
  <c r="MI92" i="33"/>
  <c r="LQ91" i="33"/>
  <c r="IC91" i="33"/>
  <c r="JR91" i="33"/>
  <c r="JF90" i="33"/>
  <c r="JJ90" i="33"/>
  <c r="JI91" i="33"/>
  <c r="JN90" i="33"/>
  <c r="HF91" i="33"/>
  <c r="IB91" i="33" s="1"/>
  <c r="HY90" i="33"/>
  <c r="ME91" i="33"/>
  <c r="QE90" i="33"/>
  <c r="PI90" i="33" s="1"/>
  <c r="HS90" i="33"/>
  <c r="DL90" i="33"/>
  <c r="FD90" i="33" s="1"/>
  <c r="DH90" i="33"/>
  <c r="EZ90" i="33" s="1"/>
  <c r="DP90" i="33"/>
  <c r="FH90" i="33" s="1"/>
  <c r="DT91" i="33"/>
  <c r="FL91" i="33" s="1"/>
  <c r="DK91" i="33"/>
  <c r="FC91" i="33" s="1"/>
  <c r="CV92" i="33"/>
  <c r="CS90" i="33"/>
  <c r="LI90" i="33"/>
  <c r="LM91" i="33"/>
  <c r="NJ90" i="33"/>
  <c r="AE89" i="32"/>
  <c r="Z88" i="32"/>
  <c r="AC88" i="32" s="1"/>
  <c r="AJ88" i="32"/>
  <c r="EI90" i="33" l="1"/>
  <c r="EA90" i="33"/>
  <c r="QW90" i="33"/>
  <c r="OI90" i="33"/>
  <c r="NM91" i="33"/>
  <c r="QR91" i="33"/>
  <c r="NH92" i="33"/>
  <c r="MX90" i="33"/>
  <c r="MP90" i="33"/>
  <c r="MS91" i="33"/>
  <c r="GV90" i="33"/>
  <c r="QD90" i="33" s="1"/>
  <c r="PH90" i="33" s="1"/>
  <c r="GB90" i="33"/>
  <c r="ON90" i="33" s="1"/>
  <c r="NB91" i="33"/>
  <c r="GR90" i="33"/>
  <c r="PZ90" i="33" s="1"/>
  <c r="PD90" i="33" s="1"/>
  <c r="KU90" i="33"/>
  <c r="LS92" i="33"/>
  <c r="RE90" i="33"/>
  <c r="KH90" i="33"/>
  <c r="QT89" i="33"/>
  <c r="QB90" i="33"/>
  <c r="PF90" i="33" s="1"/>
  <c r="PY91" i="33"/>
  <c r="PC91" i="33" s="1"/>
  <c r="QN91" i="33"/>
  <c r="PR91" i="33" s="1"/>
  <c r="LV91" i="33"/>
  <c r="GG90" i="33"/>
  <c r="KM90" i="33"/>
  <c r="GK91" i="33"/>
  <c r="OW91" i="33" s="1"/>
  <c r="KQ91" i="33"/>
  <c r="MT90" i="33"/>
  <c r="MH92" i="33"/>
  <c r="JM90" i="33"/>
  <c r="JP92" i="33"/>
  <c r="HD91" i="33"/>
  <c r="MF92" i="33" s="1"/>
  <c r="GU91" i="33"/>
  <c r="HQ91" i="33" s="1"/>
  <c r="GZ90" i="33"/>
  <c r="QH90" i="33" s="1"/>
  <c r="PL90" i="33" s="1"/>
  <c r="LC90" i="33"/>
  <c r="DR92" i="33"/>
  <c r="FJ92" i="33" s="1"/>
  <c r="DO90" i="33"/>
  <c r="FG90" i="33" s="1"/>
  <c r="CY90" i="33"/>
  <c r="NU91" i="33"/>
  <c r="NR91" i="33"/>
  <c r="V90" i="33"/>
  <c r="IH90" i="33"/>
  <c r="AI88" i="32"/>
  <c r="EC91" i="33" l="1"/>
  <c r="IK91" i="33"/>
  <c r="EF90" i="33"/>
  <c r="EH90" i="33"/>
  <c r="EL90" i="33"/>
  <c r="ER91" i="33"/>
  <c r="ED90" i="33"/>
  <c r="NW91" i="33"/>
  <c r="OS90" i="33"/>
  <c r="Y91" i="33"/>
  <c r="T92" i="33"/>
  <c r="AP92" i="33" s="1"/>
  <c r="BL92" i="33" s="1"/>
  <c r="CH92" i="33" s="1"/>
  <c r="JB92" i="33" s="1"/>
  <c r="IF92" i="33"/>
  <c r="RK91" i="33"/>
  <c r="LX91" i="33"/>
  <c r="HR90" i="33"/>
  <c r="LB90" i="33"/>
  <c r="LT91" i="33"/>
  <c r="RB90" i="33"/>
  <c r="KG90" i="33"/>
  <c r="JY90" i="33"/>
  <c r="MW90" i="33"/>
  <c r="MZ92" i="33"/>
  <c r="OA92" i="33"/>
  <c r="RG90" i="33"/>
  <c r="KZ90" i="33"/>
  <c r="HN90" i="33"/>
  <c r="FS90" i="33"/>
  <c r="OE90" i="33" s="1"/>
  <c r="KW91" i="33"/>
  <c r="LL91" i="33"/>
  <c r="HZ91" i="33"/>
  <c r="QL91" i="33"/>
  <c r="PP91" i="33" s="1"/>
  <c r="LW92" i="33"/>
  <c r="HB92" i="33"/>
  <c r="MD93" i="33" s="1"/>
  <c r="QC91" i="33"/>
  <c r="PG91" i="33" s="1"/>
  <c r="MB91" i="33"/>
  <c r="HV90" i="33"/>
  <c r="DU90" i="33"/>
  <c r="FM90" i="33" s="1"/>
  <c r="JS90" i="33"/>
  <c r="GA90" i="33"/>
  <c r="GY90" i="33"/>
  <c r="HU90" i="33" s="1"/>
  <c r="AG91" i="33"/>
  <c r="IS91" i="33"/>
  <c r="AR90" i="33"/>
  <c r="BN90" i="33" s="1"/>
  <c r="AD91" i="33"/>
  <c r="IP91" i="33"/>
  <c r="LF90" i="33"/>
  <c r="KX90" i="33"/>
  <c r="AG89" i="32"/>
  <c r="AD88" i="32"/>
  <c r="EG91" i="33" l="1"/>
  <c r="AI91" i="33"/>
  <c r="BE91" i="33" s="1"/>
  <c r="CA91" i="33" s="1"/>
  <c r="EP91" i="33"/>
  <c r="AM92" i="33"/>
  <c r="IU91" i="33"/>
  <c r="NQ91" i="33"/>
  <c r="OM90" i="33"/>
  <c r="AU91" i="33"/>
  <c r="BQ91" i="33" s="1"/>
  <c r="CM91" i="33" s="1"/>
  <c r="DD92" i="33"/>
  <c r="EV92" i="33" s="1"/>
  <c r="QS90" i="33"/>
  <c r="NI91" i="33"/>
  <c r="FZ90" i="33"/>
  <c r="KF90" i="33"/>
  <c r="IY92" i="33"/>
  <c r="GJ91" i="33"/>
  <c r="NC90" i="33"/>
  <c r="KA91" i="33"/>
  <c r="FX90" i="33"/>
  <c r="KD90" i="33"/>
  <c r="FU91" i="33"/>
  <c r="KP91" i="33"/>
  <c r="GD90" i="33"/>
  <c r="OP90" i="33" s="1"/>
  <c r="KJ90" i="33"/>
  <c r="FV90" i="33"/>
  <c r="KB90" i="33"/>
  <c r="LA91" i="33"/>
  <c r="LJ91" i="33"/>
  <c r="QJ92" i="33"/>
  <c r="PN92" i="33" s="1"/>
  <c r="HX92" i="33"/>
  <c r="IO91" i="33"/>
  <c r="HE90" i="33"/>
  <c r="QM90" i="33" s="1"/>
  <c r="PQ90" i="33" s="1"/>
  <c r="RA90" i="33"/>
  <c r="MA91" i="33"/>
  <c r="QG90" i="33"/>
  <c r="PK90" i="33" s="1"/>
  <c r="CJ90" i="33"/>
  <c r="BI92" i="33"/>
  <c r="CE92" i="33" s="1"/>
  <c r="BC91" i="33"/>
  <c r="BY91" i="33" s="1"/>
  <c r="AZ91" i="33"/>
  <c r="BV91" i="33" s="1"/>
  <c r="AA89" i="32"/>
  <c r="S89" i="32"/>
  <c r="T89" i="32" s="1"/>
  <c r="EN92" i="33" l="1"/>
  <c r="EQ90" i="33"/>
  <c r="EK90" i="33"/>
  <c r="AC91" i="33"/>
  <c r="AY91" i="33" s="1"/>
  <c r="BU91" i="33" s="1"/>
  <c r="CQ91" i="33" s="1"/>
  <c r="QV90" i="33"/>
  <c r="OH90" i="33"/>
  <c r="QU91" i="33"/>
  <c r="OG91" i="33"/>
  <c r="QZ90" i="33"/>
  <c r="OL90" i="33"/>
  <c r="RJ91" i="33"/>
  <c r="OV91" i="33"/>
  <c r="QX90" i="33"/>
  <c r="OJ90" i="33"/>
  <c r="JG91" i="33"/>
  <c r="DI91" i="33"/>
  <c r="ML92" i="33"/>
  <c r="NK92" i="33"/>
  <c r="GN92" i="33"/>
  <c r="LP93" i="33" s="1"/>
  <c r="NN91" i="33"/>
  <c r="IG91" i="33"/>
  <c r="U91" i="33"/>
  <c r="AQ91" i="33" s="1"/>
  <c r="BM91" i="33" s="1"/>
  <c r="CI91" i="33" s="1"/>
  <c r="NP91" i="33"/>
  <c r="NZ92" i="33"/>
  <c r="RD90" i="33"/>
  <c r="GH91" i="33"/>
  <c r="OT91" i="33" s="1"/>
  <c r="KN91" i="33"/>
  <c r="FY91" i="33"/>
  <c r="OK91" i="33" s="1"/>
  <c r="KE91" i="33"/>
  <c r="IA90" i="33"/>
  <c r="JD90" i="33"/>
  <c r="LH92" i="33"/>
  <c r="MG91" i="33"/>
  <c r="LE90" i="33"/>
  <c r="DF90" i="33"/>
  <c r="EX90" i="33" s="1"/>
  <c r="CR91" i="33"/>
  <c r="DA92" i="33"/>
  <c r="CU91" i="33"/>
  <c r="CW91" i="33"/>
  <c r="NL91" i="33"/>
  <c r="NT91" i="33"/>
  <c r="U89" i="32"/>
  <c r="V89" i="32" s="1"/>
  <c r="W89" i="32" s="1"/>
  <c r="LK90" i="33"/>
  <c r="IN91" i="33" l="1"/>
  <c r="II92" i="33"/>
  <c r="IX92" i="33"/>
  <c r="Z91" i="33"/>
  <c r="AV91" i="33" s="1"/>
  <c r="FA91" i="33"/>
  <c r="IL91" i="33"/>
  <c r="HJ92" i="33"/>
  <c r="PV92" i="33"/>
  <c r="OZ92" i="33" s="1"/>
  <c r="W92" i="33"/>
  <c r="AS92" i="33" s="1"/>
  <c r="BO92" i="33" s="1"/>
  <c r="AB91" i="33"/>
  <c r="AX91" i="33" s="1"/>
  <c r="BT91" i="33" s="1"/>
  <c r="AL92" i="33"/>
  <c r="BH92" i="33" s="1"/>
  <c r="MN90" i="33"/>
  <c r="NO92" i="33"/>
  <c r="NX92" i="33"/>
  <c r="QY91" i="33"/>
  <c r="RH91" i="33"/>
  <c r="GC90" i="33"/>
  <c r="OO90" i="33" s="1"/>
  <c r="KI90" i="33"/>
  <c r="GI90" i="33"/>
  <c r="KO90" i="33"/>
  <c r="GF92" i="33"/>
  <c r="OR92" i="33" s="1"/>
  <c r="KL92" i="33"/>
  <c r="JC91" i="33"/>
  <c r="JQ91" i="33"/>
  <c r="JU92" i="33"/>
  <c r="JO91" i="33"/>
  <c r="JL91" i="33"/>
  <c r="JK91" i="33"/>
  <c r="GP90" i="33"/>
  <c r="HL90" i="33" s="1"/>
  <c r="DS91" i="33"/>
  <c r="FK91" i="33" s="1"/>
  <c r="DW92" i="33"/>
  <c r="FO92" i="33" s="1"/>
  <c r="DQ91" i="33"/>
  <c r="FI91" i="33" s="1"/>
  <c r="DN91" i="33"/>
  <c r="FF91" i="33" s="1"/>
  <c r="DM91" i="33"/>
  <c r="FE91" i="33" s="1"/>
  <c r="DE91" i="33"/>
  <c r="EW91" i="33" s="1"/>
  <c r="CD92" i="33"/>
  <c r="BR91" i="33"/>
  <c r="X91" i="33"/>
  <c r="IJ91" i="33"/>
  <c r="IR91" i="33"/>
  <c r="AF91" i="33"/>
  <c r="BB91" i="33" s="1"/>
  <c r="NV93" i="33"/>
  <c r="AB89" i="32"/>
  <c r="AK89" i="32"/>
  <c r="AH89" i="32"/>
  <c r="X89" i="32"/>
  <c r="NS91" i="33" l="1"/>
  <c r="AE91" i="33" s="1"/>
  <c r="MQ91" i="33"/>
  <c r="GS91" i="33"/>
  <c r="DZ92" i="33"/>
  <c r="RC90" i="33"/>
  <c r="RI90" i="33"/>
  <c r="OU90" i="33"/>
  <c r="KT92" i="33"/>
  <c r="FR92" i="33" s="1"/>
  <c r="MU91" i="33"/>
  <c r="NA91" i="33"/>
  <c r="MV91" i="33"/>
  <c r="MY91" i="33"/>
  <c r="GO91" i="33"/>
  <c r="PW91" i="33" s="1"/>
  <c r="PA91" i="33" s="1"/>
  <c r="NE92" i="33"/>
  <c r="IM92" i="33"/>
  <c r="AA92" i="33"/>
  <c r="AJ92" i="33"/>
  <c r="BF92" i="33" s="1"/>
  <c r="CB92" i="33" s="1"/>
  <c r="CX92" i="33" s="1"/>
  <c r="IV92" i="33"/>
  <c r="RF92" i="33"/>
  <c r="MM91" i="33"/>
  <c r="HC91" i="33"/>
  <c r="HY91" i="33" s="1"/>
  <c r="HA91" i="33"/>
  <c r="MC92" i="33" s="1"/>
  <c r="HG92" i="33"/>
  <c r="MI93" i="33" s="1"/>
  <c r="GX91" i="33"/>
  <c r="QF91" i="33" s="1"/>
  <c r="PJ91" i="33" s="1"/>
  <c r="PX90" i="33"/>
  <c r="PB90" i="33" s="1"/>
  <c r="LR91" i="33"/>
  <c r="GW91" i="33"/>
  <c r="QE91" i="33" s="1"/>
  <c r="PI91" i="33" s="1"/>
  <c r="CZ92" i="33"/>
  <c r="CN91" i="33"/>
  <c r="CP91" i="33"/>
  <c r="CK92" i="33"/>
  <c r="AH93" i="33"/>
  <c r="IT93" i="33"/>
  <c r="NY91" i="33"/>
  <c r="BX91" i="33"/>
  <c r="AT91" i="33"/>
  <c r="BP91" i="33" s="1"/>
  <c r="AF89" i="32"/>
  <c r="Y89" i="32"/>
  <c r="IQ91" i="33" l="1"/>
  <c r="HO91" i="33"/>
  <c r="QA91" i="33"/>
  <c r="PE91" i="33" s="1"/>
  <c r="LU92" i="33"/>
  <c r="EI91" i="33"/>
  <c r="EB90" i="33"/>
  <c r="EA91" i="33"/>
  <c r="EJ91" i="33"/>
  <c r="QR92" i="33"/>
  <c r="OD92" i="33"/>
  <c r="JX92" i="33"/>
  <c r="LQ92" i="33"/>
  <c r="HK91" i="33"/>
  <c r="AW92" i="33"/>
  <c r="BS92" i="33" s="1"/>
  <c r="CO92" i="33" s="1"/>
  <c r="JI92" i="33" s="1"/>
  <c r="QK91" i="33"/>
  <c r="PO91" i="33" s="1"/>
  <c r="ME92" i="33"/>
  <c r="JR92" i="33"/>
  <c r="QO92" i="33"/>
  <c r="PS92" i="33" s="1"/>
  <c r="JT92" i="33"/>
  <c r="JE92" i="33"/>
  <c r="JH91" i="33"/>
  <c r="JJ91" i="33"/>
  <c r="QI91" i="33"/>
  <c r="PM91" i="33" s="1"/>
  <c r="HW91" i="33"/>
  <c r="HT91" i="33"/>
  <c r="LZ92" i="33"/>
  <c r="IC92" i="33"/>
  <c r="LY92" i="33"/>
  <c r="KV90" i="33"/>
  <c r="HS91" i="33"/>
  <c r="DL91" i="33"/>
  <c r="FD91" i="33" s="1"/>
  <c r="DT92" i="33"/>
  <c r="FL92" i="33" s="1"/>
  <c r="DJ91" i="33"/>
  <c r="FB91" i="33" s="1"/>
  <c r="DV92" i="33"/>
  <c r="FN92" i="33" s="1"/>
  <c r="DG92" i="33"/>
  <c r="EY92" i="33" s="1"/>
  <c r="CL91" i="33"/>
  <c r="CT91" i="33"/>
  <c r="LD91" i="33"/>
  <c r="NH93" i="33"/>
  <c r="BD93" i="33"/>
  <c r="BZ93" i="33" s="1"/>
  <c r="IW91" i="33"/>
  <c r="AK91" i="33"/>
  <c r="BA91" i="33"/>
  <c r="BW91" i="33" s="1"/>
  <c r="AE90" i="32"/>
  <c r="Z89" i="32"/>
  <c r="AC89" i="32" s="1"/>
  <c r="AJ89" i="32"/>
  <c r="KU91" i="33"/>
  <c r="LC91" i="33"/>
  <c r="KY91" i="33" l="1"/>
  <c r="EE91" i="33"/>
  <c r="EM91" i="33"/>
  <c r="EO91" i="33"/>
  <c r="ES92" i="33"/>
  <c r="NM92" i="33"/>
  <c r="GT91" i="33"/>
  <c r="LV92" i="33" s="1"/>
  <c r="LI91" i="33"/>
  <c r="GG91" i="33" s="1"/>
  <c r="OS91" i="33" s="1"/>
  <c r="ND92" i="33"/>
  <c r="MR91" i="33"/>
  <c r="NB92" i="33"/>
  <c r="MO92" i="33"/>
  <c r="MT91" i="33"/>
  <c r="LM92" i="33"/>
  <c r="GV91" i="33"/>
  <c r="LX92" i="33" s="1"/>
  <c r="DK92" i="33"/>
  <c r="FC92" i="33" s="1"/>
  <c r="GQ92" i="33"/>
  <c r="LS93" i="33" s="1"/>
  <c r="FT90" i="33"/>
  <c r="JZ90" i="33"/>
  <c r="GA91" i="33"/>
  <c r="KG91" i="33"/>
  <c r="FS91" i="33"/>
  <c r="JY91" i="33"/>
  <c r="GB91" i="33"/>
  <c r="ON91" i="33" s="1"/>
  <c r="KH91" i="33"/>
  <c r="HD92" i="33"/>
  <c r="HZ92" i="33" s="1"/>
  <c r="JF91" i="33"/>
  <c r="JN91" i="33"/>
  <c r="LG91" i="33"/>
  <c r="HF92" i="33"/>
  <c r="DH91" i="33"/>
  <c r="EZ91" i="33" s="1"/>
  <c r="DP91" i="33"/>
  <c r="FH91" i="33" s="1"/>
  <c r="CV93" i="33"/>
  <c r="CS91" i="33"/>
  <c r="T93" i="33"/>
  <c r="AP93" i="33" s="1"/>
  <c r="BL93" i="33" s="1"/>
  <c r="IF93" i="33"/>
  <c r="BG91" i="33"/>
  <c r="CC91" i="33" s="1"/>
  <c r="AI89" i="32"/>
  <c r="KC91" i="33" l="1"/>
  <c r="FW91" i="33"/>
  <c r="IK92" i="33"/>
  <c r="Y92" i="33"/>
  <c r="AU92" i="33" s="1"/>
  <c r="QS91" i="33"/>
  <c r="OE91" i="33"/>
  <c r="QT90" i="33"/>
  <c r="OF90" i="33"/>
  <c r="RA91" i="33"/>
  <c r="OM91" i="33"/>
  <c r="KM91" i="33"/>
  <c r="NJ91" i="33"/>
  <c r="NW92" i="33"/>
  <c r="QB91" i="33"/>
  <c r="PF91" i="33" s="1"/>
  <c r="HP91" i="33"/>
  <c r="MX91" i="33"/>
  <c r="KQ92" i="33"/>
  <c r="MP91" i="33"/>
  <c r="RG91" i="33"/>
  <c r="HR91" i="33"/>
  <c r="GK92" i="33"/>
  <c r="OW92" i="33" s="1"/>
  <c r="QD91" i="33"/>
  <c r="PH91" i="33" s="1"/>
  <c r="MS92" i="33"/>
  <c r="GU92" i="33"/>
  <c r="NR92" i="33"/>
  <c r="PY92" i="33"/>
  <c r="PC92" i="33" s="1"/>
  <c r="RB91" i="33"/>
  <c r="MF93" i="33"/>
  <c r="HM92" i="33"/>
  <c r="QL92" i="33"/>
  <c r="PP92" i="33" s="1"/>
  <c r="GE91" i="33"/>
  <c r="KK91" i="33"/>
  <c r="GR91" i="33"/>
  <c r="LT92" i="33" s="1"/>
  <c r="JM91" i="33"/>
  <c r="JP93" i="33"/>
  <c r="GZ91" i="33"/>
  <c r="MB92" i="33" s="1"/>
  <c r="QN92" i="33"/>
  <c r="PR92" i="33" s="1"/>
  <c r="MH93" i="33"/>
  <c r="IB92" i="33"/>
  <c r="DO91" i="33"/>
  <c r="FG91" i="33" s="1"/>
  <c r="DR93" i="33"/>
  <c r="FJ93" i="33" s="1"/>
  <c r="CH93" i="33"/>
  <c r="CY91" i="33"/>
  <c r="BQ92" i="33"/>
  <c r="NI92" i="33"/>
  <c r="NQ92" i="33"/>
  <c r="AG90" i="32"/>
  <c r="AD89" i="32"/>
  <c r="QW91" i="33" l="1"/>
  <c r="OI91" i="33"/>
  <c r="ER92" i="33"/>
  <c r="IP92" i="33"/>
  <c r="AI92" i="33"/>
  <c r="V91" i="33"/>
  <c r="AR91" i="33" s="1"/>
  <c r="BN91" i="33" s="1"/>
  <c r="EP92" i="33"/>
  <c r="EC92" i="33"/>
  <c r="EH91" i="33"/>
  <c r="EF91" i="33"/>
  <c r="NU92" i="33"/>
  <c r="OQ91" i="33"/>
  <c r="IH91" i="33"/>
  <c r="KZ91" i="33"/>
  <c r="KD91" i="33" s="1"/>
  <c r="IU92" i="33"/>
  <c r="HV91" i="33"/>
  <c r="MZ93" i="33"/>
  <c r="MW91" i="33"/>
  <c r="RK92" i="33"/>
  <c r="OA93" i="33"/>
  <c r="LB91" i="33"/>
  <c r="LJ92" i="33"/>
  <c r="KW92" i="33"/>
  <c r="LW93" i="33"/>
  <c r="QC92" i="33"/>
  <c r="PG92" i="33" s="1"/>
  <c r="HQ92" i="33"/>
  <c r="AD92" i="33"/>
  <c r="AZ92" i="33" s="1"/>
  <c r="BV92" i="33" s="1"/>
  <c r="HN91" i="33"/>
  <c r="PZ91" i="33"/>
  <c r="PD91" i="33" s="1"/>
  <c r="RE91" i="33"/>
  <c r="QH91" i="33"/>
  <c r="PL91" i="33" s="1"/>
  <c r="JB93" i="33"/>
  <c r="JS91" i="33"/>
  <c r="HB93" i="33"/>
  <c r="MD94" i="33" s="1"/>
  <c r="GY91" i="33"/>
  <c r="HU91" i="33" s="1"/>
  <c r="LL92" i="33"/>
  <c r="DD93" i="33"/>
  <c r="EV93" i="33" s="1"/>
  <c r="DU91" i="33"/>
  <c r="FM91" i="33" s="1"/>
  <c r="CM92" i="33"/>
  <c r="IG92" i="33"/>
  <c r="U92" i="33"/>
  <c r="BE92" i="33"/>
  <c r="CA92" i="33" s="1"/>
  <c r="AC92" i="33"/>
  <c r="IO92" i="33"/>
  <c r="AA90" i="32"/>
  <c r="S90" i="32"/>
  <c r="T90" i="32" s="1"/>
  <c r="EL91" i="33" l="1"/>
  <c r="AG92" i="33"/>
  <c r="BC92" i="33" s="1"/>
  <c r="BY92" i="33" s="1"/>
  <c r="CU92" i="33" s="1"/>
  <c r="ED91" i="33"/>
  <c r="EG92" i="33"/>
  <c r="IS92" i="33"/>
  <c r="FX91" i="33"/>
  <c r="OJ91" i="33" s="1"/>
  <c r="NC91" i="33"/>
  <c r="ML93" i="33"/>
  <c r="GH92" i="33"/>
  <c r="KA92" i="33"/>
  <c r="FZ91" i="33"/>
  <c r="OL91" i="33" s="1"/>
  <c r="IY93" i="33"/>
  <c r="AM93" i="33"/>
  <c r="BI93" i="33" s="1"/>
  <c r="CE93" i="33" s="1"/>
  <c r="DA93" i="33" s="1"/>
  <c r="KF91" i="33"/>
  <c r="FU92" i="33"/>
  <c r="OG92" i="33" s="1"/>
  <c r="KN92" i="33"/>
  <c r="NX93" i="33"/>
  <c r="LA92" i="33"/>
  <c r="KX91" i="33"/>
  <c r="GJ92" i="33"/>
  <c r="OV92" i="33" s="1"/>
  <c r="KP92" i="33"/>
  <c r="LF91" i="33"/>
  <c r="JG92" i="33"/>
  <c r="HE91" i="33"/>
  <c r="MG92" i="33" s="1"/>
  <c r="HX93" i="33"/>
  <c r="QG91" i="33"/>
  <c r="PK91" i="33" s="1"/>
  <c r="QJ93" i="33"/>
  <c r="PN93" i="33" s="1"/>
  <c r="MA92" i="33"/>
  <c r="GN93" i="33"/>
  <c r="LP94" i="33" s="1"/>
  <c r="DI92" i="33"/>
  <c r="FA92" i="33" s="1"/>
  <c r="CR92" i="33"/>
  <c r="CJ91" i="33"/>
  <c r="CW92" i="33"/>
  <c r="AY92" i="33"/>
  <c r="BU92" i="33" s="1"/>
  <c r="AQ92" i="33"/>
  <c r="BM92" i="33" s="1"/>
  <c r="U90" i="32"/>
  <c r="V90" i="32" s="1"/>
  <c r="AB90" i="32" s="1"/>
  <c r="EN93" i="33" l="1"/>
  <c r="EK91" i="33"/>
  <c r="IV93" i="33"/>
  <c r="RH92" i="33"/>
  <c r="OT92" i="33"/>
  <c r="QX91" i="33"/>
  <c r="NN92" i="33"/>
  <c r="NK93" i="33"/>
  <c r="NP92" i="33"/>
  <c r="MQ92" i="33"/>
  <c r="FV91" i="33"/>
  <c r="OH91" i="33" s="1"/>
  <c r="QZ91" i="33"/>
  <c r="AJ93" i="33"/>
  <c r="BF93" i="33" s="1"/>
  <c r="CB93" i="33" s="1"/>
  <c r="QU92" i="33"/>
  <c r="KE92" i="33"/>
  <c r="FY92" i="33"/>
  <c r="RJ92" i="33"/>
  <c r="NZ93" i="33"/>
  <c r="KB91" i="33"/>
  <c r="GS92" i="33"/>
  <c r="QA92" i="33" s="1"/>
  <c r="PE92" i="33" s="1"/>
  <c r="GD91" i="33"/>
  <c r="OP91" i="33" s="1"/>
  <c r="KJ91" i="33"/>
  <c r="JD91" i="33"/>
  <c r="JU93" i="33"/>
  <c r="JL92" i="33"/>
  <c r="JQ92" i="33"/>
  <c r="JO92" i="33"/>
  <c r="IA91" i="33"/>
  <c r="QM91" i="33"/>
  <c r="PQ91" i="33" s="1"/>
  <c r="LE91" i="33"/>
  <c r="LH93" i="33"/>
  <c r="PV93" i="33"/>
  <c r="OZ93" i="33" s="1"/>
  <c r="HJ93" i="33"/>
  <c r="DN92" i="33"/>
  <c r="FF92" i="33" s="1"/>
  <c r="DS92" i="33"/>
  <c r="FK92" i="33" s="1"/>
  <c r="DQ92" i="33"/>
  <c r="FI92" i="33" s="1"/>
  <c r="DF91" i="33"/>
  <c r="EX91" i="33" s="1"/>
  <c r="DW93" i="33"/>
  <c r="FO93" i="33" s="1"/>
  <c r="CQ92" i="33"/>
  <c r="CI92" i="33"/>
  <c r="NL92" i="33"/>
  <c r="NT92" i="33"/>
  <c r="W90" i="32"/>
  <c r="AH90" i="32" s="1"/>
  <c r="EQ91" i="33" l="1"/>
  <c r="DZ93" i="33"/>
  <c r="EE92" i="33"/>
  <c r="II93" i="33"/>
  <c r="NO93" i="33"/>
  <c r="OK92" i="33"/>
  <c r="IL92" i="33"/>
  <c r="Z92" i="33"/>
  <c r="AV92" i="33" s="1"/>
  <c r="BR92" i="33" s="1"/>
  <c r="W93" i="33"/>
  <c r="AS93" i="33" s="1"/>
  <c r="BO93" i="33" s="1"/>
  <c r="IN92" i="33"/>
  <c r="AB92" i="33"/>
  <c r="AX92" i="33" s="1"/>
  <c r="BT92" i="33" s="1"/>
  <c r="CP92" i="33" s="1"/>
  <c r="QV91" i="33"/>
  <c r="NE93" i="33"/>
  <c r="MV92" i="33"/>
  <c r="GP91" i="33"/>
  <c r="PX91" i="33" s="1"/>
  <c r="PB91" i="33" s="1"/>
  <c r="MY92" i="33"/>
  <c r="NA92" i="33"/>
  <c r="QY92" i="33"/>
  <c r="HC92" i="33"/>
  <c r="HY92" i="33" s="1"/>
  <c r="AL93" i="33"/>
  <c r="BH93" i="33" s="1"/>
  <c r="CD93" i="33" s="1"/>
  <c r="CZ93" i="33" s="1"/>
  <c r="IX93" i="33"/>
  <c r="HO92" i="33"/>
  <c r="LU93" i="33"/>
  <c r="GC91" i="33"/>
  <c r="OO91" i="33" s="1"/>
  <c r="KI91" i="33"/>
  <c r="GF93" i="33"/>
  <c r="OR93" i="33" s="1"/>
  <c r="KL93" i="33"/>
  <c r="RD91" i="33"/>
  <c r="MN91" i="33"/>
  <c r="JK92" i="33"/>
  <c r="LK91" i="33"/>
  <c r="JC92" i="33"/>
  <c r="KT93" i="33"/>
  <c r="HA92" i="33"/>
  <c r="QI92" i="33" s="1"/>
  <c r="PM92" i="33" s="1"/>
  <c r="HG93" i="33"/>
  <c r="IC93" i="33" s="1"/>
  <c r="GX92" i="33"/>
  <c r="LZ93" i="33" s="1"/>
  <c r="DE92" i="33"/>
  <c r="EW92" i="33" s="1"/>
  <c r="DM92" i="33"/>
  <c r="FE92" i="33" s="1"/>
  <c r="CX93" i="33"/>
  <c r="CN92" i="33"/>
  <c r="AF92" i="33"/>
  <c r="IR92" i="33"/>
  <c r="X92" i="33"/>
  <c r="IJ92" i="33"/>
  <c r="X90" i="32"/>
  <c r="Y90" i="32" s="1"/>
  <c r="AK90" i="32"/>
  <c r="KY92" i="33"/>
  <c r="EB91" i="33" l="1"/>
  <c r="EM92" i="33"/>
  <c r="AA93" i="33"/>
  <c r="IM93" i="33"/>
  <c r="HL91" i="33"/>
  <c r="LR92" i="33"/>
  <c r="GW92" i="33"/>
  <c r="QE92" i="33" s="1"/>
  <c r="PI92" i="33" s="1"/>
  <c r="MM92" i="33"/>
  <c r="ME93" i="33"/>
  <c r="NS92" i="33"/>
  <c r="QK92" i="33"/>
  <c r="PO92" i="33" s="1"/>
  <c r="NV94" i="33"/>
  <c r="RC91" i="33"/>
  <c r="FR93" i="33"/>
  <c r="JX93" i="33"/>
  <c r="RF93" i="33"/>
  <c r="GI91" i="33"/>
  <c r="OU91" i="33" s="1"/>
  <c r="KO91" i="33"/>
  <c r="FW92" i="33"/>
  <c r="OI92" i="33" s="1"/>
  <c r="KC92" i="33"/>
  <c r="MU92" i="33"/>
  <c r="MC93" i="33"/>
  <c r="HW92" i="33"/>
  <c r="JH92" i="33"/>
  <c r="JR93" i="33"/>
  <c r="JJ92" i="33"/>
  <c r="MI94" i="33"/>
  <c r="QO93" i="33"/>
  <c r="PS93" i="33" s="1"/>
  <c r="DV93" i="33"/>
  <c r="FN93" i="33" s="1"/>
  <c r="JT93" i="33"/>
  <c r="HT92" i="33"/>
  <c r="GO92" i="33"/>
  <c r="LQ93" i="33" s="1"/>
  <c r="QF92" i="33"/>
  <c r="PJ92" i="33" s="1"/>
  <c r="DL92" i="33"/>
  <c r="FD92" i="33" s="1"/>
  <c r="DJ92" i="33"/>
  <c r="FB92" i="33" s="1"/>
  <c r="DT93" i="33"/>
  <c r="FL93" i="33" s="1"/>
  <c r="CK93" i="33"/>
  <c r="KV91" i="33"/>
  <c r="AT92" i="33"/>
  <c r="BP92" i="33" s="1"/>
  <c r="BB92" i="33"/>
  <c r="BX92" i="33" s="1"/>
  <c r="AF90" i="32"/>
  <c r="LG92" i="33"/>
  <c r="Z90" i="32"/>
  <c r="AC90" i="32" s="1"/>
  <c r="AE91" i="32"/>
  <c r="AJ90" i="32"/>
  <c r="QW92" i="33" l="1"/>
  <c r="AW93" i="33"/>
  <c r="BS93" i="33" s="1"/>
  <c r="CO93" i="33" s="1"/>
  <c r="EJ92" i="33"/>
  <c r="ES93" i="33"/>
  <c r="EO92" i="33"/>
  <c r="EI92" i="33"/>
  <c r="IQ92" i="33"/>
  <c r="QR93" i="33"/>
  <c r="OD93" i="33"/>
  <c r="NH94" i="33"/>
  <c r="LY93" i="33"/>
  <c r="HS92" i="33"/>
  <c r="AE92" i="33"/>
  <c r="BA92" i="33" s="1"/>
  <c r="NB93" i="33"/>
  <c r="MR92" i="33"/>
  <c r="MT92" i="33"/>
  <c r="ND93" i="33"/>
  <c r="LI92" i="33"/>
  <c r="RI91" i="33"/>
  <c r="NY92" i="33"/>
  <c r="AH94" i="33"/>
  <c r="BD94" i="33" s="1"/>
  <c r="BZ94" i="33" s="1"/>
  <c r="CV94" i="33" s="1"/>
  <c r="IT94" i="33"/>
  <c r="GE92" i="33"/>
  <c r="OQ92" i="33" s="1"/>
  <c r="KK92" i="33"/>
  <c r="FT91" i="33"/>
  <c r="JZ91" i="33"/>
  <c r="GT92" i="33"/>
  <c r="LV93" i="33" s="1"/>
  <c r="LM93" i="33"/>
  <c r="JE93" i="33"/>
  <c r="HD93" i="33"/>
  <c r="HZ93" i="33" s="1"/>
  <c r="HF93" i="33"/>
  <c r="MH94" i="33" s="1"/>
  <c r="GV92" i="33"/>
  <c r="LX93" i="33" s="1"/>
  <c r="HK92" i="33"/>
  <c r="LD92" i="33"/>
  <c r="PW92" i="33"/>
  <c r="PA92" i="33" s="1"/>
  <c r="DG93" i="33"/>
  <c r="EY93" i="33" s="1"/>
  <c r="CL92" i="33"/>
  <c r="CT92" i="33"/>
  <c r="LC92" i="33"/>
  <c r="NM93" i="33"/>
  <c r="AI90" i="32"/>
  <c r="DK93" i="33" l="1"/>
  <c r="FC93" i="33" s="1"/>
  <c r="MS93" i="33" s="1"/>
  <c r="JI93" i="33"/>
  <c r="EA92" i="33"/>
  <c r="T94" i="33"/>
  <c r="AP94" i="33" s="1"/>
  <c r="BL94" i="33" s="1"/>
  <c r="QT91" i="33"/>
  <c r="OF91" i="33"/>
  <c r="NJ92" i="33"/>
  <c r="IF94" i="33"/>
  <c r="BW92" i="33"/>
  <c r="CS92" i="33" s="1"/>
  <c r="GG92" i="33"/>
  <c r="OS92" i="33" s="1"/>
  <c r="KM92" i="33"/>
  <c r="HP92" i="33"/>
  <c r="IW92" i="33"/>
  <c r="AK92" i="33"/>
  <c r="BG92" i="33" s="1"/>
  <c r="CC92" i="33" s="1"/>
  <c r="CY92" i="33" s="1"/>
  <c r="MF94" i="33"/>
  <c r="RE92" i="33"/>
  <c r="QB92" i="33"/>
  <c r="PF92" i="33" s="1"/>
  <c r="QN93" i="33"/>
  <c r="PR93" i="33" s="1"/>
  <c r="GK93" i="33"/>
  <c r="OW93" i="33" s="1"/>
  <c r="KQ93" i="33"/>
  <c r="GA92" i="33"/>
  <c r="OM92" i="33" s="1"/>
  <c r="KG92" i="33"/>
  <c r="GB92" i="33"/>
  <c r="KH92" i="33"/>
  <c r="MO93" i="33"/>
  <c r="GQ93" i="33"/>
  <c r="QL93" i="33"/>
  <c r="PP93" i="33" s="1"/>
  <c r="HR92" i="33"/>
  <c r="JN92" i="33"/>
  <c r="QD92" i="33"/>
  <c r="PH92" i="33" s="1"/>
  <c r="JP94" i="33"/>
  <c r="JF92" i="33"/>
  <c r="IB93" i="33"/>
  <c r="KU92" i="33"/>
  <c r="DP92" i="33"/>
  <c r="FH92" i="33" s="1"/>
  <c r="DR94" i="33"/>
  <c r="FJ94" i="33" s="1"/>
  <c r="DH92" i="33"/>
  <c r="EZ92" i="33" s="1"/>
  <c r="NU93" i="33"/>
  <c r="Y93" i="33"/>
  <c r="IK93" i="33"/>
  <c r="AD90" i="32"/>
  <c r="AG91" i="32"/>
  <c r="GU93" i="33" l="1"/>
  <c r="HQ93" i="33" s="1"/>
  <c r="EF92" i="33"/>
  <c r="EP93" i="33"/>
  <c r="EH92" i="33"/>
  <c r="ER93" i="33"/>
  <c r="IH92" i="33"/>
  <c r="RB92" i="33"/>
  <c r="ON92" i="33"/>
  <c r="V92" i="33"/>
  <c r="AR92" i="33" s="1"/>
  <c r="BN92" i="33" s="1"/>
  <c r="LB92" i="33"/>
  <c r="KF92" i="33" s="1"/>
  <c r="GR92" i="33"/>
  <c r="HN92" i="33" s="1"/>
  <c r="NR93" i="33"/>
  <c r="RG92" i="33"/>
  <c r="NW93" i="33"/>
  <c r="JY92" i="33"/>
  <c r="MP92" i="33"/>
  <c r="MZ94" i="33"/>
  <c r="MX92" i="33"/>
  <c r="KZ92" i="33"/>
  <c r="NQ93" i="33"/>
  <c r="OA94" i="33"/>
  <c r="RA92" i="33"/>
  <c r="LL93" i="33"/>
  <c r="RK93" i="33"/>
  <c r="PY93" i="33"/>
  <c r="PC93" i="33" s="1"/>
  <c r="LS94" i="33"/>
  <c r="HM93" i="33"/>
  <c r="LJ93" i="33"/>
  <c r="JS92" i="33"/>
  <c r="JM92" i="33"/>
  <c r="HB94" i="33"/>
  <c r="QJ94" i="33" s="1"/>
  <c r="PN94" i="33" s="1"/>
  <c r="GZ92" i="33"/>
  <c r="HV92" i="33" s="1"/>
  <c r="FS92" i="33"/>
  <c r="OE92" i="33" s="1"/>
  <c r="DU92" i="33"/>
  <c r="FM92" i="33" s="1"/>
  <c r="DO92" i="33"/>
  <c r="FG92" i="33" s="1"/>
  <c r="CH94" i="33"/>
  <c r="AG93" i="33"/>
  <c r="IS93" i="33"/>
  <c r="AU93" i="33"/>
  <c r="BQ93" i="33" s="1"/>
  <c r="AA91" i="32"/>
  <c r="S91" i="32"/>
  <c r="T91" i="32" s="1"/>
  <c r="U91" i="32" s="1"/>
  <c r="V91" i="32" s="1"/>
  <c r="LW94" i="33" l="1"/>
  <c r="QC93" i="33"/>
  <c r="PG93" i="33" s="1"/>
  <c r="EG93" i="33" s="1"/>
  <c r="EC93" i="33"/>
  <c r="EN94" i="33"/>
  <c r="IO93" i="33"/>
  <c r="AD93" i="33"/>
  <c r="AZ93" i="33" s="1"/>
  <c r="BV93" i="33" s="1"/>
  <c r="FZ92" i="33"/>
  <c r="OL92" i="33" s="1"/>
  <c r="LT93" i="33"/>
  <c r="IP93" i="33"/>
  <c r="PZ92" i="33"/>
  <c r="PD92" i="33" s="1"/>
  <c r="NP93" i="33"/>
  <c r="NI93" i="33"/>
  <c r="IU93" i="33"/>
  <c r="AI93" i="33"/>
  <c r="BE93" i="33" s="1"/>
  <c r="CA93" i="33" s="1"/>
  <c r="CW93" i="33" s="1"/>
  <c r="NC92" i="33"/>
  <c r="KP93" i="33"/>
  <c r="FX92" i="33"/>
  <c r="MW92" i="33"/>
  <c r="AC93" i="33"/>
  <c r="AY93" i="33" s="1"/>
  <c r="BU93" i="33" s="1"/>
  <c r="KD92" i="33"/>
  <c r="HX94" i="33"/>
  <c r="GJ93" i="33"/>
  <c r="OV93" i="33" s="1"/>
  <c r="AM94" i="33"/>
  <c r="BI94" i="33" s="1"/>
  <c r="CE94" i="33" s="1"/>
  <c r="DA94" i="33" s="1"/>
  <c r="IY94" i="33"/>
  <c r="KW93" i="33"/>
  <c r="GH93" i="33"/>
  <c r="OT93" i="33" s="1"/>
  <c r="KN93" i="33"/>
  <c r="HE92" i="33"/>
  <c r="MG93" i="33" s="1"/>
  <c r="MD95" i="33"/>
  <c r="JB94" i="33"/>
  <c r="MB93" i="33"/>
  <c r="QH92" i="33"/>
  <c r="PL92" i="33" s="1"/>
  <c r="GY92" i="33"/>
  <c r="QG92" i="33" s="1"/>
  <c r="PK92" i="33" s="1"/>
  <c r="QS92" i="33"/>
  <c r="DD94" i="33"/>
  <c r="EV94" i="33" s="1"/>
  <c r="CM93" i="33"/>
  <c r="CJ92" i="33"/>
  <c r="BC93" i="33"/>
  <c r="BY93" i="33" s="1"/>
  <c r="W91" i="32"/>
  <c r="AB91" i="32"/>
  <c r="LH94" i="33"/>
  <c r="LA93" i="33" l="1"/>
  <c r="ED92" i="33"/>
  <c r="EK92" i="33"/>
  <c r="EL92" i="33"/>
  <c r="IN93" i="33"/>
  <c r="QX92" i="33"/>
  <c r="OJ92" i="33"/>
  <c r="QZ92" i="33"/>
  <c r="KX92" i="33"/>
  <c r="KB92" i="33" s="1"/>
  <c r="AB93" i="33"/>
  <c r="AX93" i="33" s="1"/>
  <c r="BT93" i="33" s="1"/>
  <c r="NN93" i="33"/>
  <c r="U93" i="33"/>
  <c r="AQ93" i="33" s="1"/>
  <c r="BM93" i="33" s="1"/>
  <c r="CI93" i="33" s="1"/>
  <c r="IG93" i="33"/>
  <c r="FY93" i="33"/>
  <c r="KA93" i="33"/>
  <c r="ML94" i="33"/>
  <c r="KE93" i="33"/>
  <c r="RJ93" i="33"/>
  <c r="NZ94" i="33"/>
  <c r="FU93" i="33"/>
  <c r="RH93" i="33"/>
  <c r="NX94" i="33"/>
  <c r="QM92" i="33"/>
  <c r="PQ92" i="33" s="1"/>
  <c r="GF94" i="33"/>
  <c r="KL94" i="33"/>
  <c r="IA92" i="33"/>
  <c r="JD92" i="33"/>
  <c r="JU94" i="33"/>
  <c r="JG93" i="33"/>
  <c r="JQ93" i="33"/>
  <c r="LF92" i="33"/>
  <c r="MA93" i="33"/>
  <c r="HU92" i="33"/>
  <c r="GN94" i="33"/>
  <c r="LP95" i="33" s="1"/>
  <c r="DI93" i="33"/>
  <c r="FA93" i="33" s="1"/>
  <c r="DF92" i="33"/>
  <c r="EX92" i="33" s="1"/>
  <c r="DS93" i="33"/>
  <c r="FK93" i="33" s="1"/>
  <c r="DW94" i="33"/>
  <c r="FO94" i="33" s="1"/>
  <c r="CQ93" i="33"/>
  <c r="CR93" i="33"/>
  <c r="CU93" i="33"/>
  <c r="LE92" i="33"/>
  <c r="AK91" i="32"/>
  <c r="AH91" i="32"/>
  <c r="X91" i="32"/>
  <c r="EQ92" i="33" l="1"/>
  <c r="IL93" i="33"/>
  <c r="RF94" i="33"/>
  <c r="OR94" i="33"/>
  <c r="NK94" i="33"/>
  <c r="OG93" i="33"/>
  <c r="QY93" i="33"/>
  <c r="OK93" i="33"/>
  <c r="FV92" i="33"/>
  <c r="OH92" i="33" s="1"/>
  <c r="Z93" i="33"/>
  <c r="AV93" i="33" s="1"/>
  <c r="LK92" i="33"/>
  <c r="GI92" i="33" s="1"/>
  <c r="NO94" i="33"/>
  <c r="NA93" i="33"/>
  <c r="MN92" i="33"/>
  <c r="MQ93" i="33"/>
  <c r="NE94" i="33"/>
  <c r="AL94" i="33"/>
  <c r="BH94" i="33" s="1"/>
  <c r="CD94" i="33" s="1"/>
  <c r="CZ94" i="33" s="1"/>
  <c r="IX94" i="33"/>
  <c r="QU93" i="33"/>
  <c r="IV94" i="33"/>
  <c r="AJ94" i="33"/>
  <c r="BF94" i="33" s="1"/>
  <c r="CB94" i="33" s="1"/>
  <c r="CX94" i="33" s="1"/>
  <c r="GC92" i="33"/>
  <c r="KI92" i="33"/>
  <c r="GD92" i="33"/>
  <c r="OP92" i="33" s="1"/>
  <c r="KJ92" i="33"/>
  <c r="HC93" i="33"/>
  <c r="QK93" i="33" s="1"/>
  <c r="PO93" i="33" s="1"/>
  <c r="GS93" i="33"/>
  <c r="LU94" i="33" s="1"/>
  <c r="JO93" i="33"/>
  <c r="JC93" i="33"/>
  <c r="JL93" i="33"/>
  <c r="JK93" i="33"/>
  <c r="HG94" i="33"/>
  <c r="MI95" i="33" s="1"/>
  <c r="PV94" i="33"/>
  <c r="OZ94" i="33" s="1"/>
  <c r="HJ94" i="33"/>
  <c r="GP92" i="33"/>
  <c r="PX92" i="33" s="1"/>
  <c r="PB92" i="33" s="1"/>
  <c r="DE93" i="33"/>
  <c r="EW93" i="33" s="1"/>
  <c r="DN93" i="33"/>
  <c r="FF93" i="33" s="1"/>
  <c r="DM93" i="33"/>
  <c r="FE93" i="33" s="1"/>
  <c r="DQ93" i="33"/>
  <c r="FI93" i="33" s="1"/>
  <c r="CP93" i="33"/>
  <c r="NV95" i="33"/>
  <c r="NL93" i="33"/>
  <c r="AF91" i="32"/>
  <c r="Y91" i="32"/>
  <c r="BR93" i="33" l="1"/>
  <c r="AA94" i="33"/>
  <c r="AW94" i="33" s="1"/>
  <c r="BS94" i="33" s="1"/>
  <c r="EB92" i="33"/>
  <c r="EO93" i="33"/>
  <c r="DZ94" i="33"/>
  <c r="II94" i="33"/>
  <c r="W94" i="33"/>
  <c r="AS94" i="33" s="1"/>
  <c r="BO94" i="33" s="1"/>
  <c r="QV92" i="33"/>
  <c r="RC92" i="33"/>
  <c r="OO92" i="33"/>
  <c r="RI92" i="33"/>
  <c r="OU92" i="33"/>
  <c r="IM94" i="33"/>
  <c r="KO92" i="33"/>
  <c r="NT93" i="33"/>
  <c r="MV93" i="33"/>
  <c r="MM93" i="33"/>
  <c r="MY93" i="33"/>
  <c r="MU93" i="33"/>
  <c r="HY93" i="33"/>
  <c r="ME94" i="33"/>
  <c r="QA93" i="33"/>
  <c r="PE93" i="33" s="1"/>
  <c r="HO93" i="33"/>
  <c r="RD92" i="33"/>
  <c r="QO94" i="33"/>
  <c r="PS94" i="33" s="1"/>
  <c r="IC94" i="33"/>
  <c r="JT94" i="33"/>
  <c r="JR94" i="33"/>
  <c r="JJ93" i="33"/>
  <c r="HA93" i="33"/>
  <c r="HW93" i="33" s="1"/>
  <c r="GO93" i="33"/>
  <c r="HK93" i="33" s="1"/>
  <c r="KT94" i="33"/>
  <c r="HL92" i="33"/>
  <c r="LR93" i="33"/>
  <c r="KV92" i="33"/>
  <c r="GX93" i="33"/>
  <c r="LZ94" i="33" s="1"/>
  <c r="GW93" i="33"/>
  <c r="LY94" i="33" s="1"/>
  <c r="DV94" i="33"/>
  <c r="FN94" i="33" s="1"/>
  <c r="DT94" i="33"/>
  <c r="FL94" i="33" s="1"/>
  <c r="DL93" i="33"/>
  <c r="FD93" i="33" s="1"/>
  <c r="CN93" i="33"/>
  <c r="NY93" i="33"/>
  <c r="X93" i="33"/>
  <c r="IJ93" i="33"/>
  <c r="AH95" i="33"/>
  <c r="IT95" i="33"/>
  <c r="NS93" i="33"/>
  <c r="AE92" i="32"/>
  <c r="Z91" i="32"/>
  <c r="AC91" i="32" s="1"/>
  <c r="AJ91" i="32"/>
  <c r="LI93" i="33"/>
  <c r="EE93" i="33" l="1"/>
  <c r="ES94" i="33"/>
  <c r="IR93" i="33"/>
  <c r="PW93" i="33"/>
  <c r="PA93" i="33" s="1"/>
  <c r="MC94" i="33"/>
  <c r="AF93" i="33"/>
  <c r="BB93" i="33" s="1"/>
  <c r="MT93" i="33"/>
  <c r="NB94" i="33"/>
  <c r="ND94" i="33"/>
  <c r="KY93" i="33"/>
  <c r="JZ92" i="33"/>
  <c r="GG93" i="33"/>
  <c r="KM93" i="33"/>
  <c r="FR94" i="33"/>
  <c r="JX94" i="33"/>
  <c r="HF94" i="33"/>
  <c r="MH95" i="33" s="1"/>
  <c r="LM94" i="33"/>
  <c r="JH93" i="33"/>
  <c r="HD94" i="33"/>
  <c r="MF95" i="33" s="1"/>
  <c r="QI93" i="33"/>
  <c r="PM93" i="33" s="1"/>
  <c r="LQ94" i="33"/>
  <c r="GV93" i="33"/>
  <c r="HR93" i="33" s="1"/>
  <c r="HS93" i="33"/>
  <c r="QE93" i="33"/>
  <c r="PI93" i="33" s="1"/>
  <c r="FT92" i="33"/>
  <c r="OF92" i="33" s="1"/>
  <c r="QF93" i="33"/>
  <c r="PJ93" i="33" s="1"/>
  <c r="HT93" i="33"/>
  <c r="DJ93" i="33"/>
  <c r="FB93" i="33" s="1"/>
  <c r="CO94" i="33"/>
  <c r="CK94" i="33"/>
  <c r="IQ93" i="33"/>
  <c r="AE93" i="33"/>
  <c r="BA93" i="33" s="1"/>
  <c r="BW93" i="33" s="1"/>
  <c r="AT93" i="33"/>
  <c r="BP93" i="33" s="1"/>
  <c r="NJ93" i="33"/>
  <c r="IW93" i="33"/>
  <c r="AK93" i="33"/>
  <c r="BD95" i="33"/>
  <c r="BZ95" i="33" s="1"/>
  <c r="BX93" i="33"/>
  <c r="AI91" i="32"/>
  <c r="KU93" i="33"/>
  <c r="EJ93" i="33" l="1"/>
  <c r="EI93" i="33"/>
  <c r="EM93" i="33"/>
  <c r="EA93" i="33"/>
  <c r="QR94" i="33"/>
  <c r="OD94" i="33"/>
  <c r="RG93" i="33"/>
  <c r="OS93" i="33"/>
  <c r="NH95" i="33"/>
  <c r="MR93" i="33"/>
  <c r="KC93" i="33"/>
  <c r="FW93" i="33"/>
  <c r="QN94" i="33"/>
  <c r="PR94" i="33" s="1"/>
  <c r="LG93" i="33"/>
  <c r="GK94" i="33"/>
  <c r="OW94" i="33" s="1"/>
  <c r="KQ94" i="33"/>
  <c r="FS93" i="33"/>
  <c r="JY93" i="33"/>
  <c r="GT93" i="33"/>
  <c r="HP93" i="33" s="1"/>
  <c r="HZ94" i="33"/>
  <c r="LX94" i="33"/>
  <c r="IB94" i="33"/>
  <c r="QL94" i="33"/>
  <c r="PP94" i="33" s="1"/>
  <c r="JE94" i="33"/>
  <c r="JI94" i="33"/>
  <c r="QD93" i="33"/>
  <c r="PH93" i="33" s="1"/>
  <c r="LC93" i="33"/>
  <c r="QT92" i="33"/>
  <c r="LD93" i="33"/>
  <c r="DG94" i="33"/>
  <c r="EY94" i="33" s="1"/>
  <c r="DK94" i="33"/>
  <c r="FC94" i="33" s="1"/>
  <c r="CL93" i="33"/>
  <c r="CS93" i="33"/>
  <c r="CV95" i="33"/>
  <c r="CT93" i="33"/>
  <c r="IH93" i="33"/>
  <c r="V93" i="33"/>
  <c r="NW94" i="33"/>
  <c r="BG93" i="33"/>
  <c r="CC93" i="33" s="1"/>
  <c r="AD91" i="32"/>
  <c r="AG92" i="32"/>
  <c r="EP94" i="33" l="1"/>
  <c r="EH93" i="33"/>
  <c r="IF95" i="33"/>
  <c r="ER94" i="33"/>
  <c r="QS93" i="33"/>
  <c r="OE93" i="33"/>
  <c r="QW93" i="33"/>
  <c r="OI93" i="33"/>
  <c r="T95" i="33"/>
  <c r="AP95" i="33" s="1"/>
  <c r="BL95" i="33" s="1"/>
  <c r="NM94" i="33"/>
  <c r="MS94" i="33"/>
  <c r="MO94" i="33"/>
  <c r="KK93" i="33"/>
  <c r="GE93" i="33"/>
  <c r="GU94" i="33"/>
  <c r="LW95" i="33" s="1"/>
  <c r="LL94" i="33"/>
  <c r="RK94" i="33"/>
  <c r="OA95" i="33"/>
  <c r="LV94" i="33"/>
  <c r="GA93" i="33"/>
  <c r="KG93" i="33"/>
  <c r="GB93" i="33"/>
  <c r="ON93" i="33" s="1"/>
  <c r="KH93" i="33"/>
  <c r="QB93" i="33"/>
  <c r="PF93" i="33" s="1"/>
  <c r="GQ94" i="33"/>
  <c r="PY94" i="33" s="1"/>
  <c r="PC94" i="33" s="1"/>
  <c r="LJ94" i="33"/>
  <c r="LB93" i="33"/>
  <c r="JF93" i="33"/>
  <c r="JN93" i="33"/>
  <c r="JP95" i="33"/>
  <c r="JM93" i="33"/>
  <c r="DR95" i="33"/>
  <c r="FJ95" i="33" s="1"/>
  <c r="DP93" i="33"/>
  <c r="FH93" i="33" s="1"/>
  <c r="DO93" i="33"/>
  <c r="FG93" i="33" s="1"/>
  <c r="DH93" i="33"/>
  <c r="EZ93" i="33" s="1"/>
  <c r="CY93" i="33"/>
  <c r="NR94" i="33"/>
  <c r="AR93" i="33"/>
  <c r="BN93" i="33" s="1"/>
  <c r="NI94" i="33"/>
  <c r="IU94" i="33"/>
  <c r="AI94" i="33"/>
  <c r="NU94" i="33"/>
  <c r="S92" i="32"/>
  <c r="T92" i="32" s="1"/>
  <c r="AA92" i="32"/>
  <c r="HM94" i="33" l="1"/>
  <c r="IK94" i="33"/>
  <c r="EC94" i="33"/>
  <c r="EF93" i="33"/>
  <c r="RA93" i="33"/>
  <c r="OM93" i="33"/>
  <c r="RE93" i="33"/>
  <c r="OQ93" i="33"/>
  <c r="NQ94" i="33"/>
  <c r="Y94" i="33"/>
  <c r="AU94" i="33" s="1"/>
  <c r="BQ94" i="33" s="1"/>
  <c r="MX93" i="33"/>
  <c r="MZ95" i="33"/>
  <c r="MW93" i="33"/>
  <c r="GJ94" i="33"/>
  <c r="MP93" i="33"/>
  <c r="KW94" i="33"/>
  <c r="QC94" i="33"/>
  <c r="PG94" i="33" s="1"/>
  <c r="HQ94" i="33"/>
  <c r="KP94" i="33"/>
  <c r="AM95" i="33"/>
  <c r="BI95" i="33" s="1"/>
  <c r="CE95" i="33" s="1"/>
  <c r="DA95" i="33" s="1"/>
  <c r="IY95" i="33"/>
  <c r="LS95" i="33"/>
  <c r="KZ93" i="33"/>
  <c r="RB93" i="33"/>
  <c r="FZ93" i="33"/>
  <c r="KF93" i="33"/>
  <c r="GH94" i="33"/>
  <c r="KN94" i="33"/>
  <c r="GR93" i="33"/>
  <c r="LT94" i="33" s="1"/>
  <c r="GZ93" i="33"/>
  <c r="MB94" i="33" s="1"/>
  <c r="JS93" i="33"/>
  <c r="HB95" i="33"/>
  <c r="MD96" i="33" s="1"/>
  <c r="GY93" i="33"/>
  <c r="HU93" i="33" s="1"/>
  <c r="DU93" i="33"/>
  <c r="FM93" i="33" s="1"/>
  <c r="CJ93" i="33"/>
  <c r="CH95" i="33"/>
  <c r="U94" i="33"/>
  <c r="IG94" i="33"/>
  <c r="IP94" i="33"/>
  <c r="AD94" i="33"/>
  <c r="AG94" i="33"/>
  <c r="IS94" i="33"/>
  <c r="BE94" i="33"/>
  <c r="CA94" i="33" s="1"/>
  <c r="U92" i="32"/>
  <c r="V92" i="32" s="1"/>
  <c r="QH93" i="33" l="1"/>
  <c r="PL93" i="33" s="1"/>
  <c r="EL93" i="33" s="1"/>
  <c r="EG94" i="33"/>
  <c r="AC94" i="33"/>
  <c r="AY94" i="33" s="1"/>
  <c r="BU94" i="33" s="1"/>
  <c r="IO94" i="33"/>
  <c r="NX95" i="33"/>
  <c r="OT94" i="33"/>
  <c r="RJ94" i="33"/>
  <c r="OV94" i="33"/>
  <c r="QZ93" i="33"/>
  <c r="OL93" i="33"/>
  <c r="NZ95" i="33"/>
  <c r="LA94" i="33"/>
  <c r="KD93" i="33"/>
  <c r="NC93" i="33"/>
  <c r="FU94" i="33"/>
  <c r="FX93" i="33"/>
  <c r="KA94" i="33"/>
  <c r="PZ93" i="33"/>
  <c r="PD93" i="33" s="1"/>
  <c r="HN93" i="33"/>
  <c r="NP94" i="33"/>
  <c r="RH94" i="33"/>
  <c r="QJ95" i="33"/>
  <c r="PN95" i="33" s="1"/>
  <c r="HX95" i="33"/>
  <c r="HV93" i="33"/>
  <c r="QG93" i="33"/>
  <c r="PK93" i="33" s="1"/>
  <c r="JB95" i="33"/>
  <c r="MA94" i="33"/>
  <c r="JD93" i="33"/>
  <c r="JU95" i="33"/>
  <c r="HE93" i="33"/>
  <c r="QM93" i="33" s="1"/>
  <c r="PQ93" i="33" s="1"/>
  <c r="DF93" i="33"/>
  <c r="EX93" i="33" s="1"/>
  <c r="DW95" i="33"/>
  <c r="FO95" i="33" s="1"/>
  <c r="DD95" i="33"/>
  <c r="EV95" i="33" s="1"/>
  <c r="CW94" i="33"/>
  <c r="CM94" i="33"/>
  <c r="NK95" i="33"/>
  <c r="AQ94" i="33"/>
  <c r="BM94" i="33" s="1"/>
  <c r="BC94" i="33"/>
  <c r="BY94" i="33" s="1"/>
  <c r="AZ94" i="33"/>
  <c r="BV94" i="33" s="1"/>
  <c r="NN94" i="33"/>
  <c r="W92" i="32"/>
  <c r="AB92" i="32"/>
  <c r="LF93" i="33" l="1"/>
  <c r="GD93" i="33" s="1"/>
  <c r="OP93" i="33" s="1"/>
  <c r="EK93" i="33"/>
  <c r="IV95" i="33"/>
  <c r="IX95" i="33"/>
  <c r="EQ93" i="33"/>
  <c r="EN95" i="33"/>
  <c r="ED93" i="33"/>
  <c r="AJ95" i="33"/>
  <c r="BF95" i="33" s="1"/>
  <c r="CB95" i="33" s="1"/>
  <c r="QX93" i="33"/>
  <c r="OJ93" i="33"/>
  <c r="QU94" i="33"/>
  <c r="OG94" i="33"/>
  <c r="FY94" i="33"/>
  <c r="AL95" i="33"/>
  <c r="BH95" i="33" s="1"/>
  <c r="CD95" i="33" s="1"/>
  <c r="KE94" i="33"/>
  <c r="ML95" i="33"/>
  <c r="NE95" i="33"/>
  <c r="MN93" i="33"/>
  <c r="KX93" i="33"/>
  <c r="LH95" i="33"/>
  <c r="IN94" i="33"/>
  <c r="AB94" i="33"/>
  <c r="AX94" i="33" s="1"/>
  <c r="BT94" i="33" s="1"/>
  <c r="CP94" i="33" s="1"/>
  <c r="JQ94" i="33"/>
  <c r="JG94" i="33"/>
  <c r="LK93" i="33"/>
  <c r="IA93" i="33"/>
  <c r="MG94" i="33"/>
  <c r="HG95" i="33"/>
  <c r="MI96" i="33" s="1"/>
  <c r="GP93" i="33"/>
  <c r="HL93" i="33" s="1"/>
  <c r="GN95" i="33"/>
  <c r="PV95" i="33" s="1"/>
  <c r="OZ95" i="33" s="1"/>
  <c r="DS94" i="33"/>
  <c r="FK94" i="33" s="1"/>
  <c r="DI94" i="33"/>
  <c r="FA94" i="33" s="1"/>
  <c r="CQ94" i="33"/>
  <c r="CI94" i="33"/>
  <c r="CR94" i="33"/>
  <c r="CU94" i="33"/>
  <c r="IL94" i="33"/>
  <c r="Z94" i="33"/>
  <c r="AV94" i="33" s="1"/>
  <c r="II95" i="33"/>
  <c r="W95" i="33"/>
  <c r="LE93" i="33"/>
  <c r="AK92" i="32"/>
  <c r="AH92" i="32"/>
  <c r="X92" i="32"/>
  <c r="KJ93" i="33" l="1"/>
  <c r="DZ95" i="33"/>
  <c r="QY94" i="33"/>
  <c r="OK94" i="33"/>
  <c r="NO95" i="33"/>
  <c r="NA94" i="33"/>
  <c r="GF95" i="33"/>
  <c r="OR95" i="33" s="1"/>
  <c r="FV93" i="33"/>
  <c r="OH93" i="33" s="1"/>
  <c r="MQ94" i="33"/>
  <c r="KB93" i="33"/>
  <c r="NT94" i="33"/>
  <c r="KL95" i="33"/>
  <c r="LR94" i="33"/>
  <c r="GC93" i="33"/>
  <c r="KI93" i="33"/>
  <c r="GI93" i="33"/>
  <c r="KO93" i="33"/>
  <c r="GS94" i="33"/>
  <c r="LU95" i="33" s="1"/>
  <c r="JJ94" i="33"/>
  <c r="JC94" i="33"/>
  <c r="JL94" i="33"/>
  <c r="JO94" i="33"/>
  <c r="JK94" i="33"/>
  <c r="PX93" i="33"/>
  <c r="PB93" i="33" s="1"/>
  <c r="IC95" i="33"/>
  <c r="QO95" i="33"/>
  <c r="PS95" i="33" s="1"/>
  <c r="RD93" i="33"/>
  <c r="HC94" i="33"/>
  <c r="HY94" i="33" s="1"/>
  <c r="KT95" i="33"/>
  <c r="LP96" i="33"/>
  <c r="HJ95" i="33"/>
  <c r="DQ94" i="33"/>
  <c r="FI94" i="33" s="1"/>
  <c r="DN94" i="33"/>
  <c r="FF94" i="33" s="1"/>
  <c r="DE94" i="33"/>
  <c r="EW94" i="33" s="1"/>
  <c r="DM94" i="33"/>
  <c r="FE94" i="33" s="1"/>
  <c r="DL94" i="33"/>
  <c r="FD94" i="33" s="1"/>
  <c r="CZ95" i="33"/>
  <c r="CX95" i="33"/>
  <c r="BR94" i="33"/>
  <c r="NL94" i="33"/>
  <c r="AS95" i="33"/>
  <c r="BO95" i="33" s="1"/>
  <c r="AF92" i="32"/>
  <c r="Y92" i="32"/>
  <c r="NV96" i="33" l="1"/>
  <c r="AH96" i="33" s="1"/>
  <c r="BD96" i="33" s="1"/>
  <c r="BZ96" i="33" s="1"/>
  <c r="AF94" i="33"/>
  <c r="BB94" i="33" s="1"/>
  <c r="BX94" i="33" s="1"/>
  <c r="ES95" i="33"/>
  <c r="EB93" i="33"/>
  <c r="AA95" i="33"/>
  <c r="AW95" i="33" s="1"/>
  <c r="BS95" i="33" s="1"/>
  <c r="RI93" i="33"/>
  <c r="OU93" i="33"/>
  <c r="RC93" i="33"/>
  <c r="OO93" i="33"/>
  <c r="IM95" i="33"/>
  <c r="QV93" i="33"/>
  <c r="RF95" i="33"/>
  <c r="MT94" i="33"/>
  <c r="MY94" i="33"/>
  <c r="MU94" i="33"/>
  <c r="MM94" i="33"/>
  <c r="MV94" i="33"/>
  <c r="IR94" i="33"/>
  <c r="NY94" i="33"/>
  <c r="HO94" i="33"/>
  <c r="QA94" i="33"/>
  <c r="PE94" i="33" s="1"/>
  <c r="FR95" i="33"/>
  <c r="JX95" i="33"/>
  <c r="KV93" i="33"/>
  <c r="JR95" i="33"/>
  <c r="JT95" i="33"/>
  <c r="LM95" i="33"/>
  <c r="GV94" i="33"/>
  <c r="LX95" i="33" s="1"/>
  <c r="HA94" i="33"/>
  <c r="QI94" i="33" s="1"/>
  <c r="PM94" i="33" s="1"/>
  <c r="QK94" i="33"/>
  <c r="PO94" i="33" s="1"/>
  <c r="ME95" i="33"/>
  <c r="GX94" i="33"/>
  <c r="HT94" i="33" s="1"/>
  <c r="GW94" i="33"/>
  <c r="QE94" i="33" s="1"/>
  <c r="PI94" i="33" s="1"/>
  <c r="GO94" i="33"/>
  <c r="LQ95" i="33" s="1"/>
  <c r="DT95" i="33"/>
  <c r="FL95" i="33" s="1"/>
  <c r="DV95" i="33"/>
  <c r="FN95" i="33" s="1"/>
  <c r="CN94" i="33"/>
  <c r="CK95" i="33"/>
  <c r="NS94" i="33"/>
  <c r="X94" i="33"/>
  <c r="IJ94" i="33"/>
  <c r="Z92" i="32"/>
  <c r="AC92" i="32" s="1"/>
  <c r="AE93" i="32"/>
  <c r="AJ92" i="32"/>
  <c r="IT96" i="33" l="1"/>
  <c r="EI94" i="33"/>
  <c r="EM94" i="33"/>
  <c r="EE94" i="33"/>
  <c r="AK94" i="33"/>
  <c r="BG94" i="33" s="1"/>
  <c r="CC94" i="33" s="1"/>
  <c r="CY94" i="33" s="1"/>
  <c r="EO94" i="33"/>
  <c r="QR95" i="33"/>
  <c r="OD95" i="33"/>
  <c r="LI94" i="33"/>
  <c r="GG94" i="33" s="1"/>
  <c r="OS94" i="33" s="1"/>
  <c r="NH96" i="33"/>
  <c r="ND95" i="33"/>
  <c r="NB95" i="33"/>
  <c r="IW94" i="33"/>
  <c r="KY94" i="33"/>
  <c r="MC95" i="33"/>
  <c r="GK95" i="33"/>
  <c r="KQ95" i="33"/>
  <c r="FT93" i="33"/>
  <c r="JZ93" i="33"/>
  <c r="JE95" i="33"/>
  <c r="JH94" i="33"/>
  <c r="HW94" i="33"/>
  <c r="HF95" i="33"/>
  <c r="IB95" i="33" s="1"/>
  <c r="HR94" i="33"/>
  <c r="QD94" i="33"/>
  <c r="PH94" i="33" s="1"/>
  <c r="LZ95" i="33"/>
  <c r="QF94" i="33"/>
  <c r="PJ94" i="33" s="1"/>
  <c r="HD95" i="33"/>
  <c r="HZ95" i="33" s="1"/>
  <c r="HS94" i="33"/>
  <c r="LY95" i="33"/>
  <c r="PW94" i="33"/>
  <c r="PA94" i="33" s="1"/>
  <c r="HK94" i="33"/>
  <c r="DG95" i="33"/>
  <c r="EY95" i="33" s="1"/>
  <c r="DJ94" i="33"/>
  <c r="FB94" i="33" s="1"/>
  <c r="LG94" i="33"/>
  <c r="CV96" i="33"/>
  <c r="CO95" i="33"/>
  <c r="CT94" i="33"/>
  <c r="AT94" i="33"/>
  <c r="BP94" i="33" s="1"/>
  <c r="NJ94" i="33"/>
  <c r="AE94" i="33"/>
  <c r="IQ94" i="33"/>
  <c r="AI92" i="32"/>
  <c r="LC94" i="33"/>
  <c r="NW95" i="33" l="1"/>
  <c r="AI95" i="33" s="1"/>
  <c r="EA94" i="33"/>
  <c r="EJ94" i="33"/>
  <c r="T96" i="33"/>
  <c r="AP96" i="33" s="1"/>
  <c r="BL96" i="33" s="1"/>
  <c r="EH94" i="33"/>
  <c r="KM94" i="33"/>
  <c r="OA96" i="33"/>
  <c r="IY96" i="33" s="1"/>
  <c r="OW95" i="33"/>
  <c r="QT93" i="33"/>
  <c r="OF93" i="33"/>
  <c r="IF96" i="33"/>
  <c r="MO95" i="33"/>
  <c r="FW94" i="33"/>
  <c r="MR94" i="33"/>
  <c r="GT94" i="33"/>
  <c r="LV95" i="33" s="1"/>
  <c r="KC94" i="33"/>
  <c r="KK94" i="33"/>
  <c r="GA94" i="33"/>
  <c r="KG94" i="33"/>
  <c r="RK95" i="33"/>
  <c r="MH96" i="33"/>
  <c r="GQ95" i="33"/>
  <c r="HM95" i="33" s="1"/>
  <c r="JI95" i="33"/>
  <c r="JN94" i="33"/>
  <c r="JP96" i="33"/>
  <c r="JS94" i="33"/>
  <c r="LB94" i="33"/>
  <c r="QN95" i="33"/>
  <c r="PR95" i="33" s="1"/>
  <c r="LD94" i="33"/>
  <c r="MF96" i="33"/>
  <c r="QL95" i="33"/>
  <c r="PP95" i="33" s="1"/>
  <c r="KU94" i="33"/>
  <c r="GE94" i="33"/>
  <c r="RG94" i="33"/>
  <c r="DR96" i="33"/>
  <c r="FJ96" i="33" s="1"/>
  <c r="DU94" i="33"/>
  <c r="FM94" i="33" s="1"/>
  <c r="DP94" i="33"/>
  <c r="FH94" i="33" s="1"/>
  <c r="DK95" i="33"/>
  <c r="FC95" i="33" s="1"/>
  <c r="CL94" i="33"/>
  <c r="NM95" i="33"/>
  <c r="V94" i="33"/>
  <c r="IH94" i="33"/>
  <c r="AM96" i="33"/>
  <c r="BA94" i="33"/>
  <c r="BW94" i="33" s="1"/>
  <c r="AG93" i="32"/>
  <c r="AD92" i="32"/>
  <c r="IU95" i="33" l="1"/>
  <c r="EP95" i="33"/>
  <c r="ER95" i="33"/>
  <c r="RA94" i="33"/>
  <c r="OM94" i="33"/>
  <c r="RE94" i="33"/>
  <c r="OQ94" i="33"/>
  <c r="QW94" i="33"/>
  <c r="OI94" i="33"/>
  <c r="GU95" i="33"/>
  <c r="HQ95" i="33" s="1"/>
  <c r="MX94" i="33"/>
  <c r="NC94" i="33"/>
  <c r="MZ96" i="33"/>
  <c r="NU95" i="33"/>
  <c r="HP94" i="33"/>
  <c r="QB94" i="33"/>
  <c r="PF94" i="33" s="1"/>
  <c r="LS96" i="33"/>
  <c r="PY95" i="33"/>
  <c r="PC95" i="33" s="1"/>
  <c r="FS94" i="33"/>
  <c r="JY94" i="33"/>
  <c r="FZ94" i="33"/>
  <c r="KF94" i="33"/>
  <c r="GB94" i="33"/>
  <c r="KH94" i="33"/>
  <c r="HB96" i="33"/>
  <c r="QJ96" i="33" s="1"/>
  <c r="PN96" i="33" s="1"/>
  <c r="MS95" i="33"/>
  <c r="HE94" i="33"/>
  <c r="QM94" i="33" s="1"/>
  <c r="PQ94" i="33" s="1"/>
  <c r="GZ94" i="33"/>
  <c r="QH94" i="33" s="1"/>
  <c r="PL94" i="33" s="1"/>
  <c r="LL95" i="33"/>
  <c r="LJ95" i="33"/>
  <c r="DH94" i="33"/>
  <c r="EZ94" i="33" s="1"/>
  <c r="JF94" i="33"/>
  <c r="CS94" i="33"/>
  <c r="CH96" i="33"/>
  <c r="BI96" i="33"/>
  <c r="CE96" i="33" s="1"/>
  <c r="IK95" i="33"/>
  <c r="Y95" i="33"/>
  <c r="BE95" i="33"/>
  <c r="CA95" i="33" s="1"/>
  <c r="AR94" i="33"/>
  <c r="BN94" i="33" s="1"/>
  <c r="NQ95" i="33"/>
  <c r="S93" i="32"/>
  <c r="T93" i="32" s="1"/>
  <c r="AA93" i="32"/>
  <c r="EN96" i="33" l="1"/>
  <c r="EL94" i="33"/>
  <c r="EF94" i="33"/>
  <c r="EQ94" i="33"/>
  <c r="EC95" i="33"/>
  <c r="IS95" i="33"/>
  <c r="RB94" i="33"/>
  <c r="ON94" i="33"/>
  <c r="QS94" i="33"/>
  <c r="OE94" i="33"/>
  <c r="NP95" i="33"/>
  <c r="OL94" i="33"/>
  <c r="NI95" i="33"/>
  <c r="QC95" i="33"/>
  <c r="PG95" i="33" s="1"/>
  <c r="LW96" i="33"/>
  <c r="MG95" i="33"/>
  <c r="NR95" i="33"/>
  <c r="MD97" i="33"/>
  <c r="KZ94" i="33"/>
  <c r="MP94" i="33"/>
  <c r="AG95" i="33"/>
  <c r="BC95" i="33" s="1"/>
  <c r="BY95" i="33" s="1"/>
  <c r="KW95" i="33"/>
  <c r="GJ95" i="33"/>
  <c r="KP95" i="33"/>
  <c r="QZ94" i="33"/>
  <c r="GH95" i="33"/>
  <c r="OT95" i="33" s="1"/>
  <c r="KN95" i="33"/>
  <c r="LH96" i="33"/>
  <c r="MB95" i="33"/>
  <c r="GR94" i="33"/>
  <c r="PZ94" i="33" s="1"/>
  <c r="PD94" i="33" s="1"/>
  <c r="HV94" i="33"/>
  <c r="HX96" i="33"/>
  <c r="IA94" i="33"/>
  <c r="JM94" i="33"/>
  <c r="JB96" i="33"/>
  <c r="DD96" i="33"/>
  <c r="EV96" i="33" s="1"/>
  <c r="DO94" i="33"/>
  <c r="FG94" i="33" s="1"/>
  <c r="CW95" i="33"/>
  <c r="DA96" i="33"/>
  <c r="CJ94" i="33"/>
  <c r="LF94" i="33"/>
  <c r="AU95" i="33"/>
  <c r="BQ95" i="33" s="1"/>
  <c r="IO95" i="33"/>
  <c r="AC95" i="33"/>
  <c r="LK94" i="33"/>
  <c r="U93" i="32"/>
  <c r="V93" i="32" s="1"/>
  <c r="AD95" i="33" l="1"/>
  <c r="U95" i="33"/>
  <c r="AQ95" i="33" s="1"/>
  <c r="BM95" i="33" s="1"/>
  <c r="AB95" i="33"/>
  <c r="AX95" i="33" s="1"/>
  <c r="BT95" i="33" s="1"/>
  <c r="ED94" i="33"/>
  <c r="EG95" i="33"/>
  <c r="IN95" i="33"/>
  <c r="RJ95" i="33"/>
  <c r="OV95" i="33"/>
  <c r="FX94" i="33"/>
  <c r="OJ94" i="33" s="1"/>
  <c r="IG95" i="33"/>
  <c r="LA95" i="33"/>
  <c r="IP95" i="33"/>
  <c r="KD94" i="33"/>
  <c r="FU95" i="33"/>
  <c r="ML96" i="33"/>
  <c r="MW94" i="33"/>
  <c r="NZ96" i="33"/>
  <c r="NX96" i="33"/>
  <c r="KA95" i="33"/>
  <c r="HN94" i="33"/>
  <c r="LT95" i="33"/>
  <c r="RH95" i="33"/>
  <c r="GD94" i="33"/>
  <c r="OP94" i="33" s="1"/>
  <c r="KJ94" i="33"/>
  <c r="GI94" i="33"/>
  <c r="KO94" i="33"/>
  <c r="GF96" i="33"/>
  <c r="KL96" i="33"/>
  <c r="JD94" i="33"/>
  <c r="JU96" i="33"/>
  <c r="JQ95" i="33"/>
  <c r="GY94" i="33"/>
  <c r="MA95" i="33" s="1"/>
  <c r="GN96" i="33"/>
  <c r="HJ96" i="33" s="1"/>
  <c r="DF94" i="33"/>
  <c r="EX94" i="33" s="1"/>
  <c r="DW96" i="33"/>
  <c r="FO96" i="33" s="1"/>
  <c r="DS95" i="33"/>
  <c r="FK95" i="33" s="1"/>
  <c r="CM95" i="33"/>
  <c r="CU95" i="33"/>
  <c r="RD94" i="33"/>
  <c r="KX94" i="33"/>
  <c r="AZ95" i="33"/>
  <c r="BV95" i="33" s="1"/>
  <c r="AY95" i="33"/>
  <c r="BU95" i="33" s="1"/>
  <c r="AB93" i="32"/>
  <c r="W93" i="32"/>
  <c r="IV96" i="33" l="1"/>
  <c r="AL96" i="33"/>
  <c r="BH96" i="33" s="1"/>
  <c r="CD96" i="33" s="1"/>
  <c r="QU95" i="33"/>
  <c r="OG95" i="33"/>
  <c r="RI94" i="33"/>
  <c r="OU94" i="33"/>
  <c r="NV97" i="33"/>
  <c r="IT97" i="33" s="1"/>
  <c r="OR96" i="33"/>
  <c r="NN95" i="33"/>
  <c r="NT95" i="33"/>
  <c r="QX94" i="33"/>
  <c r="KE95" i="33"/>
  <c r="NK96" i="33"/>
  <c r="FY95" i="33"/>
  <c r="OK95" i="33" s="1"/>
  <c r="IX96" i="33"/>
  <c r="AJ96" i="33"/>
  <c r="BF96" i="33" s="1"/>
  <c r="CB96" i="33" s="1"/>
  <c r="NA95" i="33"/>
  <c r="NE96" i="33"/>
  <c r="MN94" i="33"/>
  <c r="RF96" i="33"/>
  <c r="FV94" i="33"/>
  <c r="OH94" i="33" s="1"/>
  <c r="KB94" i="33"/>
  <c r="HG96" i="33"/>
  <c r="IC96" i="33" s="1"/>
  <c r="JG95" i="33"/>
  <c r="JO95" i="33"/>
  <c r="HC95" i="33"/>
  <c r="ME96" i="33" s="1"/>
  <c r="QG94" i="33"/>
  <c r="PK94" i="33" s="1"/>
  <c r="HU94" i="33"/>
  <c r="GP94" i="33"/>
  <c r="HL94" i="33" s="1"/>
  <c r="PV96" i="33"/>
  <c r="OZ96" i="33" s="1"/>
  <c r="LP97" i="33"/>
  <c r="DI95" i="33"/>
  <c r="FA95" i="33" s="1"/>
  <c r="DQ95" i="33"/>
  <c r="FI95" i="33" s="1"/>
  <c r="CR95" i="33"/>
  <c r="CP95" i="33"/>
  <c r="CQ95" i="33"/>
  <c r="CI95" i="33"/>
  <c r="NY95" i="33"/>
  <c r="NO96" i="33"/>
  <c r="AH93" i="32"/>
  <c r="AK93" i="32"/>
  <c r="X93" i="32"/>
  <c r="AH97" i="33" l="1"/>
  <c r="DZ96" i="33"/>
  <c r="AF95" i="33"/>
  <c r="BB95" i="33" s="1"/>
  <c r="BX95" i="33" s="1"/>
  <c r="W96" i="33"/>
  <c r="AS96" i="33" s="1"/>
  <c r="Z95" i="33"/>
  <c r="AV95" i="33" s="1"/>
  <c r="BR95" i="33" s="1"/>
  <c r="EK94" i="33"/>
  <c r="II96" i="33"/>
  <c r="IR95" i="33"/>
  <c r="IL95" i="33"/>
  <c r="GS95" i="33"/>
  <c r="LU96" i="33" s="1"/>
  <c r="NL95" i="33"/>
  <c r="QY95" i="33"/>
  <c r="MQ95" i="33"/>
  <c r="MY95" i="33"/>
  <c r="MI97" i="33"/>
  <c r="QV94" i="33"/>
  <c r="QO96" i="33"/>
  <c r="PS96" i="33" s="1"/>
  <c r="QK95" i="33"/>
  <c r="PO95" i="33" s="1"/>
  <c r="HY95" i="33"/>
  <c r="JC95" i="33"/>
  <c r="JK95" i="33"/>
  <c r="JJ95" i="33"/>
  <c r="JL95" i="33"/>
  <c r="LR95" i="33"/>
  <c r="PX94" i="33"/>
  <c r="PB94" i="33" s="1"/>
  <c r="KT96" i="33"/>
  <c r="LE94" i="33"/>
  <c r="HA95" i="33"/>
  <c r="MC96" i="33" s="1"/>
  <c r="DE95" i="33"/>
  <c r="EW95" i="33" s="1"/>
  <c r="DM95" i="33"/>
  <c r="FE95" i="33" s="1"/>
  <c r="DL95" i="33"/>
  <c r="DN95" i="33"/>
  <c r="FF95" i="33" s="1"/>
  <c r="CX96" i="33"/>
  <c r="CZ96" i="33"/>
  <c r="AA96" i="33"/>
  <c r="IM96" i="33"/>
  <c r="BD97" i="33"/>
  <c r="BZ97" i="33" s="1"/>
  <c r="BO96" i="33"/>
  <c r="AK95" i="33"/>
  <c r="IW95" i="33"/>
  <c r="AF93" i="32"/>
  <c r="Y93" i="32"/>
  <c r="EB94" i="33" l="1"/>
  <c r="ES96" i="33"/>
  <c r="FD95" i="33"/>
  <c r="MT95" i="33" s="1"/>
  <c r="X95" i="33"/>
  <c r="AT95" i="33" s="1"/>
  <c r="BP95" i="33" s="1"/>
  <c r="EO95" i="33"/>
  <c r="LI95" i="33"/>
  <c r="KM95" i="33" s="1"/>
  <c r="HO95" i="33"/>
  <c r="QA95" i="33"/>
  <c r="PE95" i="33" s="1"/>
  <c r="IJ95" i="33"/>
  <c r="MU95" i="33"/>
  <c r="MM95" i="33"/>
  <c r="MV95" i="33"/>
  <c r="KV94" i="33"/>
  <c r="GC94" i="33"/>
  <c r="OO94" i="33" s="1"/>
  <c r="KI94" i="33"/>
  <c r="FR96" i="33"/>
  <c r="OD96" i="33" s="1"/>
  <c r="JX96" i="33"/>
  <c r="LM96" i="33"/>
  <c r="JT96" i="33"/>
  <c r="JR96" i="33"/>
  <c r="HW95" i="33"/>
  <c r="QI95" i="33"/>
  <c r="PM95" i="33" s="1"/>
  <c r="GW95" i="33"/>
  <c r="QE95" i="33" s="1"/>
  <c r="PI95" i="33" s="1"/>
  <c r="GO95" i="33"/>
  <c r="PW95" i="33" s="1"/>
  <c r="PA95" i="33" s="1"/>
  <c r="GX95" i="33"/>
  <c r="QF95" i="33" s="1"/>
  <c r="PJ95" i="33" s="1"/>
  <c r="DV96" i="33"/>
  <c r="FN96" i="33" s="1"/>
  <c r="DT96" i="33"/>
  <c r="FL96" i="33" s="1"/>
  <c r="CN95" i="33"/>
  <c r="CK96" i="33"/>
  <c r="CV97" i="33"/>
  <c r="CT95" i="33"/>
  <c r="BG95" i="33"/>
  <c r="CC95" i="33" s="1"/>
  <c r="AW96" i="33"/>
  <c r="BS96" i="33" s="1"/>
  <c r="Z93" i="32"/>
  <c r="AC93" i="32" s="1"/>
  <c r="AE94" i="32"/>
  <c r="AJ93" i="32"/>
  <c r="GV95" i="33" l="1"/>
  <c r="EM95" i="33"/>
  <c r="EJ95" i="33"/>
  <c r="EA95" i="33"/>
  <c r="EI95" i="33"/>
  <c r="EE95" i="33"/>
  <c r="GG95" i="33"/>
  <c r="OS95" i="33" s="1"/>
  <c r="KY95" i="33"/>
  <c r="KC95" i="33" s="1"/>
  <c r="QR96" i="33"/>
  <c r="NH97" i="33"/>
  <c r="FT94" i="33"/>
  <c r="ND96" i="33"/>
  <c r="NB96" i="33"/>
  <c r="NS95" i="33"/>
  <c r="JZ94" i="33"/>
  <c r="RC94" i="33"/>
  <c r="GK96" i="33"/>
  <c r="OW96" i="33" s="1"/>
  <c r="KQ96" i="33"/>
  <c r="HS95" i="33"/>
  <c r="JN95" i="33"/>
  <c r="JP97" i="33"/>
  <c r="JE96" i="33"/>
  <c r="JH95" i="33"/>
  <c r="HF96" i="33"/>
  <c r="MH97" i="33" s="1"/>
  <c r="HD96" i="33"/>
  <c r="HZ96" i="33" s="1"/>
  <c r="LG95" i="33"/>
  <c r="LC95" i="33"/>
  <c r="LY96" i="33"/>
  <c r="KU95" i="33"/>
  <c r="HK95" i="33"/>
  <c r="LQ96" i="33"/>
  <c r="HT95" i="33"/>
  <c r="LZ96" i="33"/>
  <c r="DG96" i="33"/>
  <c r="EY96" i="33" s="1"/>
  <c r="DJ95" i="33"/>
  <c r="FB95" i="33" s="1"/>
  <c r="DP95" i="33"/>
  <c r="FH95" i="33" s="1"/>
  <c r="DR97" i="33"/>
  <c r="FJ97" i="33" s="1"/>
  <c r="CL95" i="33"/>
  <c r="CY95" i="33"/>
  <c r="CO96" i="33"/>
  <c r="NJ95" i="33"/>
  <c r="AI93" i="32"/>
  <c r="LD95" i="33"/>
  <c r="QD95" i="33" l="1"/>
  <c r="PH95" i="33" s="1"/>
  <c r="LX96" i="33"/>
  <c r="HR95" i="33"/>
  <c r="RG95" i="33"/>
  <c r="IQ95" i="33"/>
  <c r="NW96" i="33"/>
  <c r="IU96" i="33" s="1"/>
  <c r="FW95" i="33"/>
  <c r="QW95" i="33" s="1"/>
  <c r="QT94" i="33"/>
  <c r="OF94" i="33"/>
  <c r="NM96" i="33"/>
  <c r="IF97" i="33"/>
  <c r="T97" i="33"/>
  <c r="AP97" i="33" s="1"/>
  <c r="BL97" i="33" s="1"/>
  <c r="CH97" i="33" s="1"/>
  <c r="MR95" i="33"/>
  <c r="MO96" i="33"/>
  <c r="MZ97" i="33"/>
  <c r="MX95" i="33"/>
  <c r="AE95" i="33"/>
  <c r="BA95" i="33" s="1"/>
  <c r="BW95" i="33" s="1"/>
  <c r="CS95" i="33" s="1"/>
  <c r="RK96" i="33"/>
  <c r="OA97" i="33"/>
  <c r="IB96" i="33"/>
  <c r="GQ96" i="33"/>
  <c r="HM96" i="33" s="1"/>
  <c r="FS95" i="33"/>
  <c r="JY95" i="33"/>
  <c r="GB95" i="33"/>
  <c r="KH95" i="33"/>
  <c r="GA95" i="33"/>
  <c r="KG95" i="33"/>
  <c r="GE95" i="33"/>
  <c r="KK95" i="33"/>
  <c r="GT95" i="33"/>
  <c r="LV96" i="33" s="1"/>
  <c r="QN96" i="33"/>
  <c r="PR96" i="33" s="1"/>
  <c r="JI96" i="33"/>
  <c r="JS95" i="33"/>
  <c r="JF95" i="33"/>
  <c r="HB97" i="33"/>
  <c r="MD98" i="33" s="1"/>
  <c r="QL96" i="33"/>
  <c r="PP96" i="33" s="1"/>
  <c r="MF97" i="33"/>
  <c r="GZ95" i="33"/>
  <c r="HV95" i="33" s="1"/>
  <c r="DK96" i="33"/>
  <c r="FC96" i="33" s="1"/>
  <c r="DU95" i="33"/>
  <c r="FM95" i="33" s="1"/>
  <c r="DH95" i="33"/>
  <c r="EZ95" i="33" s="1"/>
  <c r="V95" i="33"/>
  <c r="IH95" i="33"/>
  <c r="AG94" i="32"/>
  <c r="AD93" i="32"/>
  <c r="LB95" i="33" l="1"/>
  <c r="EH95" i="33"/>
  <c r="EP96" i="33"/>
  <c r="Y96" i="33"/>
  <c r="AU96" i="33" s="1"/>
  <c r="BQ96" i="33" s="1"/>
  <c r="ER96" i="33"/>
  <c r="AI96" i="33"/>
  <c r="BE96" i="33" s="1"/>
  <c r="CA96" i="33" s="1"/>
  <c r="OI95" i="33"/>
  <c r="RB95" i="33"/>
  <c r="ON95" i="33"/>
  <c r="RE95" i="33"/>
  <c r="OQ95" i="33"/>
  <c r="RA95" i="33"/>
  <c r="OM95" i="33"/>
  <c r="QS95" i="33"/>
  <c r="OE95" i="33"/>
  <c r="NU96" i="33"/>
  <c r="GR95" i="33"/>
  <c r="LT96" i="33" s="1"/>
  <c r="IK96" i="33"/>
  <c r="NI96" i="33"/>
  <c r="NQ96" i="33"/>
  <c r="MS96" i="33"/>
  <c r="MP95" i="33"/>
  <c r="NC95" i="33"/>
  <c r="LS97" i="33"/>
  <c r="PY96" i="33"/>
  <c r="PC96" i="33" s="1"/>
  <c r="AM97" i="33"/>
  <c r="BI97" i="33" s="1"/>
  <c r="CE97" i="33" s="1"/>
  <c r="DA97" i="33" s="1"/>
  <c r="IY97" i="33"/>
  <c r="QB95" i="33"/>
  <c r="PF95" i="33" s="1"/>
  <c r="HX97" i="33"/>
  <c r="GU96" i="33"/>
  <c r="LW97" i="33" s="1"/>
  <c r="HP95" i="33"/>
  <c r="LL96" i="33"/>
  <c r="HE95" i="33"/>
  <c r="IA95" i="33" s="1"/>
  <c r="LJ96" i="33"/>
  <c r="QJ97" i="33"/>
  <c r="PN97" i="33" s="1"/>
  <c r="JM95" i="33"/>
  <c r="JB97" i="33"/>
  <c r="MB96" i="33"/>
  <c r="QH95" i="33"/>
  <c r="PL95" i="33" s="1"/>
  <c r="DO95" i="33"/>
  <c r="FG95" i="33" s="1"/>
  <c r="DD97" i="33"/>
  <c r="EV97" i="33" s="1"/>
  <c r="CW96" i="33"/>
  <c r="AR95" i="33"/>
  <c r="BN95" i="33" s="1"/>
  <c r="NR96" i="33"/>
  <c r="S94" i="32"/>
  <c r="T94" i="32" s="1"/>
  <c r="AA94" i="32"/>
  <c r="FZ95" i="33" l="1"/>
  <c r="NP96" i="33" s="1"/>
  <c r="AB96" i="33" s="1"/>
  <c r="KF95" i="33"/>
  <c r="EN97" i="33"/>
  <c r="IG96" i="33"/>
  <c r="EL95" i="33"/>
  <c r="EC96" i="33"/>
  <c r="EF95" i="33"/>
  <c r="AC96" i="33"/>
  <c r="AY96" i="33" s="1"/>
  <c r="BU96" i="33" s="1"/>
  <c r="AG96" i="33"/>
  <c r="BC96" i="33" s="1"/>
  <c r="BY96" i="33" s="1"/>
  <c r="IS96" i="33"/>
  <c r="HN95" i="33"/>
  <c r="PZ95" i="33"/>
  <c r="PD95" i="33" s="1"/>
  <c r="IO96" i="33"/>
  <c r="U96" i="33"/>
  <c r="AQ96" i="33" s="1"/>
  <c r="BM96" i="33" s="1"/>
  <c r="GN97" i="33"/>
  <c r="PV97" i="33" s="1"/>
  <c r="OZ97" i="33" s="1"/>
  <c r="MW95" i="33"/>
  <c r="KW96" i="33"/>
  <c r="QC96" i="33"/>
  <c r="PG96" i="33" s="1"/>
  <c r="KZ95" i="33"/>
  <c r="HQ96" i="33"/>
  <c r="GH96" i="33"/>
  <c r="OT96" i="33" s="1"/>
  <c r="KN96" i="33"/>
  <c r="GJ96" i="33"/>
  <c r="KP96" i="33"/>
  <c r="MG96" i="33"/>
  <c r="QM95" i="33"/>
  <c r="PQ95" i="33" s="1"/>
  <c r="LH97" i="33"/>
  <c r="ML97" i="33"/>
  <c r="JU97" i="33"/>
  <c r="JQ96" i="33"/>
  <c r="LF95" i="33"/>
  <c r="GY95" i="33"/>
  <c r="QG95" i="33" s="1"/>
  <c r="PK95" i="33" s="1"/>
  <c r="DW97" i="33"/>
  <c r="FO97" i="33" s="1"/>
  <c r="DS96" i="33"/>
  <c r="FK96" i="33" s="1"/>
  <c r="CJ95" i="33"/>
  <c r="CM96" i="33"/>
  <c r="IP96" i="33"/>
  <c r="AD96" i="33"/>
  <c r="U94" i="32"/>
  <c r="V94" i="32" s="1"/>
  <c r="IN96" i="33" l="1"/>
  <c r="NX97" i="33"/>
  <c r="AJ97" i="33" s="1"/>
  <c r="OL95" i="33"/>
  <c r="QZ95" i="33"/>
  <c r="EK95" i="33"/>
  <c r="ED95" i="33"/>
  <c r="DZ97" i="33"/>
  <c r="EQ95" i="33"/>
  <c r="EG96" i="33"/>
  <c r="NZ97" i="33"/>
  <c r="OV96" i="33"/>
  <c r="KX95" i="33"/>
  <c r="KB95" i="33" s="1"/>
  <c r="LP98" i="33"/>
  <c r="HJ97" i="33"/>
  <c r="NE97" i="33"/>
  <c r="KA96" i="33"/>
  <c r="NA96" i="33"/>
  <c r="KD95" i="33"/>
  <c r="FU96" i="33"/>
  <c r="OG96" i="33" s="1"/>
  <c r="LA96" i="33"/>
  <c r="LK95" i="33"/>
  <c r="FX95" i="33"/>
  <c r="OJ95" i="33" s="1"/>
  <c r="GD95" i="33"/>
  <c r="OP95" i="33" s="1"/>
  <c r="KJ95" i="33"/>
  <c r="GF97" i="33"/>
  <c r="KL97" i="33"/>
  <c r="RJ96" i="33"/>
  <c r="RH96" i="33"/>
  <c r="JG96" i="33"/>
  <c r="JD95" i="33"/>
  <c r="HU95" i="33"/>
  <c r="MA96" i="33"/>
  <c r="HG97" i="33"/>
  <c r="MI98" i="33" s="1"/>
  <c r="HC96" i="33"/>
  <c r="HY96" i="33" s="1"/>
  <c r="DI96" i="33"/>
  <c r="FA96" i="33" s="1"/>
  <c r="DF95" i="33"/>
  <c r="EX95" i="33" s="1"/>
  <c r="CI96" i="33"/>
  <c r="CU96" i="33"/>
  <c r="CQ96" i="33"/>
  <c r="LE95" i="33"/>
  <c r="IV97" i="33"/>
  <c r="NN96" i="33"/>
  <c r="AX96" i="33"/>
  <c r="BT96" i="33" s="1"/>
  <c r="AZ96" i="33"/>
  <c r="BV96" i="33" s="1"/>
  <c r="W94" i="32"/>
  <c r="AB94" i="32"/>
  <c r="KT97" i="33"/>
  <c r="AL97" i="33" l="1"/>
  <c r="BH97" i="33" s="1"/>
  <c r="CD97" i="33" s="1"/>
  <c r="CZ97" i="33" s="1"/>
  <c r="IX97" i="33"/>
  <c r="RF97" i="33"/>
  <c r="OR97" i="33"/>
  <c r="FV95" i="33"/>
  <c r="NL96" i="33"/>
  <c r="NK97" i="33"/>
  <c r="GI95" i="33"/>
  <c r="OU95" i="33" s="1"/>
  <c r="MN95" i="33"/>
  <c r="MQ96" i="33"/>
  <c r="FY96" i="33"/>
  <c r="OK96" i="33" s="1"/>
  <c r="NV98" i="33"/>
  <c r="QU96" i="33"/>
  <c r="GS96" i="33"/>
  <c r="QA96" i="33" s="1"/>
  <c r="PE96" i="33" s="1"/>
  <c r="KE96" i="33"/>
  <c r="KO95" i="33"/>
  <c r="RD95" i="33"/>
  <c r="NT96" i="33"/>
  <c r="QX95" i="33"/>
  <c r="GC95" i="33"/>
  <c r="NS96" i="33" s="1"/>
  <c r="KI95" i="33"/>
  <c r="FR97" i="33"/>
  <c r="OD97" i="33" s="1"/>
  <c r="JX97" i="33"/>
  <c r="JO96" i="33"/>
  <c r="JC96" i="33"/>
  <c r="JK96" i="33"/>
  <c r="GP95" i="33"/>
  <c r="HL95" i="33" s="1"/>
  <c r="IC97" i="33"/>
  <c r="QO97" i="33"/>
  <c r="PS97" i="33" s="1"/>
  <c r="QK96" i="33"/>
  <c r="PO96" i="33" s="1"/>
  <c r="ME97" i="33"/>
  <c r="DE96" i="33"/>
  <c r="EW96" i="33" s="1"/>
  <c r="DM96" i="33"/>
  <c r="FE96" i="33" s="1"/>
  <c r="DQ96" i="33"/>
  <c r="FI96" i="33" s="1"/>
  <c r="CP96" i="33"/>
  <c r="CR96" i="33"/>
  <c r="BF97" i="33"/>
  <c r="CB97" i="33" s="1"/>
  <c r="IL96" i="33"/>
  <c r="Z96" i="33"/>
  <c r="AK94" i="32"/>
  <c r="AH94" i="32"/>
  <c r="X94" i="32"/>
  <c r="EO96" i="33" l="1"/>
  <c r="EE96" i="33"/>
  <c r="X96" i="33"/>
  <c r="AT96" i="33" s="1"/>
  <c r="BP96" i="33" s="1"/>
  <c r="ES97" i="33"/>
  <c r="IT98" i="33"/>
  <c r="QV95" i="33"/>
  <c r="OH95" i="33"/>
  <c r="RC95" i="33"/>
  <c r="OO95" i="33"/>
  <c r="NO97" i="33"/>
  <c r="QR97" i="33"/>
  <c r="IJ96" i="33"/>
  <c r="II97" i="33"/>
  <c r="W97" i="33"/>
  <c r="AS97" i="33" s="1"/>
  <c r="BO97" i="33" s="1"/>
  <c r="CK97" i="33" s="1"/>
  <c r="RI95" i="33"/>
  <c r="NY96" i="33"/>
  <c r="AH98" i="33"/>
  <c r="BD98" i="33" s="1"/>
  <c r="BZ98" i="33" s="1"/>
  <c r="QY96" i="33"/>
  <c r="MU96" i="33"/>
  <c r="GO96" i="33"/>
  <c r="HK96" i="33" s="1"/>
  <c r="MY96" i="33"/>
  <c r="HO96" i="33"/>
  <c r="LU97" i="33"/>
  <c r="IR96" i="33"/>
  <c r="AF96" i="33"/>
  <c r="BB96" i="33" s="1"/>
  <c r="BX96" i="33" s="1"/>
  <c r="CT96" i="33" s="1"/>
  <c r="PX95" i="33"/>
  <c r="PB95" i="33" s="1"/>
  <c r="MM96" i="33"/>
  <c r="JJ96" i="33"/>
  <c r="JL96" i="33"/>
  <c r="JT97" i="33"/>
  <c r="HA96" i="33"/>
  <c r="HW96" i="33" s="1"/>
  <c r="LR96" i="33"/>
  <c r="GW96" i="33"/>
  <c r="LY97" i="33" s="1"/>
  <c r="LI96" i="33"/>
  <c r="LM97" i="33"/>
  <c r="DN96" i="33"/>
  <c r="FF96" i="33" s="1"/>
  <c r="DV97" i="33"/>
  <c r="FN97" i="33" s="1"/>
  <c r="DL96" i="33"/>
  <c r="FD96" i="33" s="1"/>
  <c r="CX97" i="33"/>
  <c r="AV96" i="33"/>
  <c r="BR96" i="33" s="1"/>
  <c r="NH98" i="33"/>
  <c r="AE96" i="33"/>
  <c r="BA96" i="33" s="1"/>
  <c r="IQ96" i="33"/>
  <c r="AF94" i="32"/>
  <c r="Y94" i="32"/>
  <c r="KY96" i="33"/>
  <c r="EB95" i="33" l="1"/>
  <c r="AA97" i="33"/>
  <c r="AW97" i="33" s="1"/>
  <c r="IM97" i="33"/>
  <c r="IW96" i="33"/>
  <c r="AK96" i="33"/>
  <c r="BG96" i="33" s="1"/>
  <c r="CC96" i="33" s="1"/>
  <c r="CY96" i="33" s="1"/>
  <c r="LQ97" i="33"/>
  <c r="PW96" i="33"/>
  <c r="PA96" i="33" s="1"/>
  <c r="MV96" i="33"/>
  <c r="MT96" i="33"/>
  <c r="ND97" i="33"/>
  <c r="KV95" i="33"/>
  <c r="FW96" i="33"/>
  <c r="KC96" i="33"/>
  <c r="GK97" i="33"/>
  <c r="OW97" i="33" s="1"/>
  <c r="KQ97" i="33"/>
  <c r="GG96" i="33"/>
  <c r="KM96" i="33"/>
  <c r="MC97" i="33"/>
  <c r="QI96" i="33"/>
  <c r="PM96" i="33" s="1"/>
  <c r="JN96" i="33"/>
  <c r="JE97" i="33"/>
  <c r="QE96" i="33"/>
  <c r="PI96" i="33" s="1"/>
  <c r="HF97" i="33"/>
  <c r="QN97" i="33" s="1"/>
  <c r="PR97" i="33" s="1"/>
  <c r="HS96" i="33"/>
  <c r="GV96" i="33"/>
  <c r="HR96" i="33" s="1"/>
  <c r="GX96" i="33"/>
  <c r="HT96" i="33" s="1"/>
  <c r="DT97" i="33"/>
  <c r="FL97" i="33" s="1"/>
  <c r="JR97" i="33"/>
  <c r="DG97" i="33"/>
  <c r="EY97" i="33" s="1"/>
  <c r="DP96" i="33"/>
  <c r="FH96" i="33" s="1"/>
  <c r="CV98" i="33"/>
  <c r="CN96" i="33"/>
  <c r="CL96" i="33"/>
  <c r="IF98" i="33"/>
  <c r="T98" i="33"/>
  <c r="BW96" i="33"/>
  <c r="BS97" i="33"/>
  <c r="AE95" i="32"/>
  <c r="Z94" i="32"/>
  <c r="AC94" i="32" s="1"/>
  <c r="AJ94" i="32"/>
  <c r="ER97" i="33" l="1"/>
  <c r="EM96" i="33"/>
  <c r="EA96" i="33"/>
  <c r="EI96" i="33"/>
  <c r="RG96" i="33"/>
  <c r="OS96" i="33"/>
  <c r="QW96" i="33"/>
  <c r="OI96" i="33"/>
  <c r="NW97" i="33"/>
  <c r="KU96" i="33"/>
  <c r="NB97" i="33"/>
  <c r="FT95" i="33"/>
  <c r="MO97" i="33"/>
  <c r="MX96" i="33"/>
  <c r="RK97" i="33"/>
  <c r="OA98" i="33"/>
  <c r="JZ95" i="33"/>
  <c r="GQ97" i="33"/>
  <c r="HM97" i="33" s="1"/>
  <c r="LG96" i="33"/>
  <c r="LL97" i="33"/>
  <c r="IB97" i="33"/>
  <c r="LC96" i="33"/>
  <c r="JF96" i="33"/>
  <c r="JH96" i="33"/>
  <c r="JP98" i="33"/>
  <c r="JS96" i="33"/>
  <c r="GZ96" i="33"/>
  <c r="MB97" i="33" s="1"/>
  <c r="QD96" i="33"/>
  <c r="PH96" i="33" s="1"/>
  <c r="MH98" i="33"/>
  <c r="HD97" i="33"/>
  <c r="MF98" i="33" s="1"/>
  <c r="LX97" i="33"/>
  <c r="QF96" i="33"/>
  <c r="PJ96" i="33" s="1"/>
  <c r="LZ97" i="33"/>
  <c r="DJ96" i="33"/>
  <c r="FB96" i="33" s="1"/>
  <c r="DR98" i="33"/>
  <c r="FJ98" i="33" s="1"/>
  <c r="DU96" i="33"/>
  <c r="FM96" i="33" s="1"/>
  <c r="DH96" i="33"/>
  <c r="EZ96" i="33" s="1"/>
  <c r="CS96" i="33"/>
  <c r="CO97" i="33"/>
  <c r="NM97" i="33"/>
  <c r="NJ96" i="33"/>
  <c r="AP98" i="33"/>
  <c r="BL98" i="33" s="1"/>
  <c r="AI94" i="32"/>
  <c r="EJ96" i="33" l="1"/>
  <c r="EH96" i="33"/>
  <c r="AI97" i="33"/>
  <c r="BE97" i="33" s="1"/>
  <c r="QT95" i="33"/>
  <c r="OF95" i="33"/>
  <c r="IU97" i="33"/>
  <c r="FS96" i="33"/>
  <c r="JY96" i="33"/>
  <c r="MZ98" i="33"/>
  <c r="MR96" i="33"/>
  <c r="MP96" i="33"/>
  <c r="NC96" i="33"/>
  <c r="LS98" i="33"/>
  <c r="PY97" i="33"/>
  <c r="PC97" i="33" s="1"/>
  <c r="GR96" i="33"/>
  <c r="LT97" i="33" s="1"/>
  <c r="IY98" i="33"/>
  <c r="AM98" i="33"/>
  <c r="BI98" i="33" s="1"/>
  <c r="CE98" i="33" s="1"/>
  <c r="DA98" i="33" s="1"/>
  <c r="JU98" i="33" s="1"/>
  <c r="GE96" i="33"/>
  <c r="OQ96" i="33" s="1"/>
  <c r="KK96" i="33"/>
  <c r="GA96" i="33"/>
  <c r="OM96" i="33" s="1"/>
  <c r="KG96" i="33"/>
  <c r="GJ97" i="33"/>
  <c r="KP97" i="33"/>
  <c r="GT96" i="33"/>
  <c r="LV97" i="33" s="1"/>
  <c r="HB98" i="33"/>
  <c r="HX98" i="33" s="1"/>
  <c r="HZ97" i="33"/>
  <c r="LB96" i="33"/>
  <c r="QH96" i="33"/>
  <c r="PL96" i="33" s="1"/>
  <c r="HV96" i="33"/>
  <c r="JI97" i="33"/>
  <c r="JM96" i="33"/>
  <c r="QL97" i="33"/>
  <c r="PP97" i="33" s="1"/>
  <c r="HE96" i="33"/>
  <c r="QM96" i="33" s="1"/>
  <c r="PQ96" i="33" s="1"/>
  <c r="LD96" i="33"/>
  <c r="DK97" i="33"/>
  <c r="FC97" i="33" s="1"/>
  <c r="DO96" i="33"/>
  <c r="FG96" i="33" s="1"/>
  <c r="CH98" i="33"/>
  <c r="NU97" i="33"/>
  <c r="IK97" i="33"/>
  <c r="Y97" i="33"/>
  <c r="IH96" i="33"/>
  <c r="V96" i="33"/>
  <c r="NI97" i="33"/>
  <c r="CA97" i="33"/>
  <c r="AD94" i="32"/>
  <c r="AG95" i="32"/>
  <c r="EC97" i="33" l="1"/>
  <c r="EQ96" i="33"/>
  <c r="EP97" i="33"/>
  <c r="EL96" i="33"/>
  <c r="QS96" i="33"/>
  <c r="OE96" i="33"/>
  <c r="RJ97" i="33"/>
  <c r="OV97" i="33"/>
  <c r="MS97" i="33"/>
  <c r="MW96" i="33"/>
  <c r="KW97" i="33"/>
  <c r="HN96" i="33"/>
  <c r="GU97" i="33"/>
  <c r="LW98" i="33" s="1"/>
  <c r="PZ96" i="33"/>
  <c r="PD96" i="33" s="1"/>
  <c r="QB96" i="33"/>
  <c r="PF96" i="33" s="1"/>
  <c r="NZ98" i="33"/>
  <c r="QJ98" i="33"/>
  <c r="PN98" i="33" s="1"/>
  <c r="DW98" i="33"/>
  <c r="FO98" i="33" s="1"/>
  <c r="MD99" i="33"/>
  <c r="HP96" i="33"/>
  <c r="RE96" i="33"/>
  <c r="RA96" i="33"/>
  <c r="NQ97" i="33"/>
  <c r="GB96" i="33"/>
  <c r="ON96" i="33" s="1"/>
  <c r="KH96" i="33"/>
  <c r="FZ96" i="33"/>
  <c r="KF96" i="33"/>
  <c r="LJ97" i="33"/>
  <c r="LF96" i="33"/>
  <c r="MG97" i="33"/>
  <c r="JB98" i="33"/>
  <c r="IA96" i="33"/>
  <c r="GY96" i="33"/>
  <c r="QG96" i="33" s="1"/>
  <c r="PK96" i="33" s="1"/>
  <c r="DD98" i="33"/>
  <c r="EV98" i="33" s="1"/>
  <c r="CW97" i="33"/>
  <c r="IG97" i="33"/>
  <c r="U97" i="33"/>
  <c r="AG97" i="33"/>
  <c r="IS97" i="33"/>
  <c r="AR96" i="33"/>
  <c r="BN96" i="33" s="1"/>
  <c r="AU97" i="33"/>
  <c r="BQ97" i="33" s="1"/>
  <c r="S95" i="32"/>
  <c r="T95" i="32" s="1"/>
  <c r="U95" i="32" s="1"/>
  <c r="V95" i="32" s="1"/>
  <c r="AA95" i="32"/>
  <c r="LK96" i="33"/>
  <c r="ED96" i="33" l="1"/>
  <c r="EN98" i="33"/>
  <c r="IX98" i="33"/>
  <c r="EK96" i="33"/>
  <c r="EF96" i="33"/>
  <c r="QZ96" i="33"/>
  <c r="OL96" i="33"/>
  <c r="KX96" i="33"/>
  <c r="KB96" i="33" s="1"/>
  <c r="ML98" i="33"/>
  <c r="NE98" i="33"/>
  <c r="FU97" i="33"/>
  <c r="HG98" i="33"/>
  <c r="MI99" i="33" s="1"/>
  <c r="HQ97" i="33"/>
  <c r="QC97" i="33"/>
  <c r="PG97" i="33" s="1"/>
  <c r="AL98" i="33"/>
  <c r="BH98" i="33" s="1"/>
  <c r="CD98" i="33" s="1"/>
  <c r="KA97" i="33"/>
  <c r="LH98" i="33"/>
  <c r="KZ96" i="33"/>
  <c r="NP97" i="33"/>
  <c r="RB96" i="33"/>
  <c r="NR97" i="33"/>
  <c r="AC97" i="33"/>
  <c r="AY97" i="33" s="1"/>
  <c r="BU97" i="33" s="1"/>
  <c r="CQ97" i="33" s="1"/>
  <c r="IO97" i="33"/>
  <c r="GI96" i="33"/>
  <c r="KO96" i="33"/>
  <c r="GD96" i="33"/>
  <c r="KJ96" i="33"/>
  <c r="GH97" i="33"/>
  <c r="OT97" i="33" s="1"/>
  <c r="KN97" i="33"/>
  <c r="JQ97" i="33"/>
  <c r="HU96" i="33"/>
  <c r="LE96" i="33"/>
  <c r="MA97" i="33"/>
  <c r="GN98" i="33"/>
  <c r="PV98" i="33" s="1"/>
  <c r="OZ98" i="33" s="1"/>
  <c r="DS97" i="33"/>
  <c r="FK97" i="33" s="1"/>
  <c r="CM97" i="33"/>
  <c r="CJ96" i="33"/>
  <c r="NK98" i="33"/>
  <c r="AQ97" i="33"/>
  <c r="BM97" i="33" s="1"/>
  <c r="BC97" i="33"/>
  <c r="BY97" i="33" s="1"/>
  <c r="W95" i="32"/>
  <c r="AB95" i="32"/>
  <c r="FV96" i="33" l="1"/>
  <c r="OH96" i="33" s="1"/>
  <c r="EG97" i="33"/>
  <c r="DZ98" i="33"/>
  <c r="AB97" i="33"/>
  <c r="AX97" i="33" s="1"/>
  <c r="BT97" i="33" s="1"/>
  <c r="NT97" i="33"/>
  <c r="OP96" i="33"/>
  <c r="RI96" i="33"/>
  <c r="OU96" i="33"/>
  <c r="QU97" i="33"/>
  <c r="OG97" i="33"/>
  <c r="NL97" i="33"/>
  <c r="X97" i="33" s="1"/>
  <c r="LA97" i="33"/>
  <c r="FY97" i="33" s="1"/>
  <c r="GF98" i="33"/>
  <c r="IC98" i="33"/>
  <c r="QO98" i="33"/>
  <c r="PS98" i="33" s="1"/>
  <c r="NA97" i="33"/>
  <c r="FX96" i="33"/>
  <c r="KL98" i="33"/>
  <c r="IN97" i="33"/>
  <c r="KD96" i="33"/>
  <c r="NX98" i="33"/>
  <c r="RH97" i="33"/>
  <c r="IP97" i="33"/>
  <c r="AD97" i="33"/>
  <c r="AZ97" i="33" s="1"/>
  <c r="BV97" i="33" s="1"/>
  <c r="CR97" i="33" s="1"/>
  <c r="RD96" i="33"/>
  <c r="GC96" i="33"/>
  <c r="OO96" i="33" s="1"/>
  <c r="KI96" i="33"/>
  <c r="JK97" i="33"/>
  <c r="JG97" i="33"/>
  <c r="JD96" i="33"/>
  <c r="HC97" i="33"/>
  <c r="ME98" i="33" s="1"/>
  <c r="LP99" i="33"/>
  <c r="HJ98" i="33"/>
  <c r="DM97" i="33"/>
  <c r="FE97" i="33" s="1"/>
  <c r="DF96" i="33"/>
  <c r="EX96" i="33" s="1"/>
  <c r="DI97" i="33"/>
  <c r="FA97" i="33" s="1"/>
  <c r="CU97" i="33"/>
  <c r="CZ98" i="33"/>
  <c r="CI97" i="33"/>
  <c r="NV99" i="33"/>
  <c r="NY97" i="33"/>
  <c r="W98" i="33"/>
  <c r="II98" i="33"/>
  <c r="NN97" i="33"/>
  <c r="KT98" i="33"/>
  <c r="AK95" i="32"/>
  <c r="AH95" i="32"/>
  <c r="X95" i="32"/>
  <c r="QV96" i="33" l="1"/>
  <c r="ES98" i="33"/>
  <c r="IJ97" i="33"/>
  <c r="AJ98" i="33"/>
  <c r="BF98" i="33" s="1"/>
  <c r="CB98" i="33" s="1"/>
  <c r="IR97" i="33"/>
  <c r="AF97" i="33"/>
  <c r="BB97" i="33" s="1"/>
  <c r="BX97" i="33" s="1"/>
  <c r="CT97" i="33" s="1"/>
  <c r="QY97" i="33"/>
  <c r="OK97" i="33"/>
  <c r="QX96" i="33"/>
  <c r="OJ96" i="33"/>
  <c r="RF98" i="33"/>
  <c r="OR98" i="33"/>
  <c r="KE97" i="33"/>
  <c r="LM98" i="33"/>
  <c r="MQ97" i="33"/>
  <c r="MN96" i="33"/>
  <c r="MU97" i="33"/>
  <c r="IV98" i="33"/>
  <c r="NS97" i="33"/>
  <c r="RC96" i="33"/>
  <c r="FR98" i="33"/>
  <c r="OD98" i="33" s="1"/>
  <c r="JX98" i="33"/>
  <c r="GP96" i="33"/>
  <c r="LR97" i="33" s="1"/>
  <c r="GS97" i="33"/>
  <c r="HO97" i="33" s="1"/>
  <c r="JT98" i="33"/>
  <c r="JO97" i="33"/>
  <c r="JC97" i="33"/>
  <c r="JL97" i="33"/>
  <c r="GW97" i="33"/>
  <c r="QE97" i="33" s="1"/>
  <c r="PI97" i="33" s="1"/>
  <c r="QK97" i="33"/>
  <c r="PO97" i="33" s="1"/>
  <c r="HY97" i="33"/>
  <c r="DV98" i="33"/>
  <c r="FN98" i="33" s="1"/>
  <c r="DQ97" i="33"/>
  <c r="FI97" i="33" s="1"/>
  <c r="DE97" i="33"/>
  <c r="EW97" i="33" s="1"/>
  <c r="DN97" i="33"/>
  <c r="FF97" i="33" s="1"/>
  <c r="CP97" i="33"/>
  <c r="AH99" i="33"/>
  <c r="BD99" i="33" s="1"/>
  <c r="BZ99" i="33" s="1"/>
  <c r="IT99" i="33"/>
  <c r="AS98" i="33"/>
  <c r="BO98" i="33" s="1"/>
  <c r="IL97" i="33"/>
  <c r="Z97" i="33"/>
  <c r="IW97" i="33"/>
  <c r="AK97" i="33"/>
  <c r="BG97" i="33" s="1"/>
  <c r="NO98" i="33"/>
  <c r="AT97" i="33"/>
  <c r="BP97" i="33" s="1"/>
  <c r="AF95" i="32"/>
  <c r="Y95" i="32"/>
  <c r="EO97" i="33" l="1"/>
  <c r="EI97" i="33"/>
  <c r="AE97" i="33"/>
  <c r="GK98" i="33"/>
  <c r="OA99" i="33" s="1"/>
  <c r="KQ98" i="33"/>
  <c r="IQ97" i="33"/>
  <c r="ND98" i="33"/>
  <c r="MV97" i="33"/>
  <c r="MY97" i="33"/>
  <c r="MM97" i="33"/>
  <c r="QR98" i="33"/>
  <c r="LU98" i="33"/>
  <c r="QA97" i="33"/>
  <c r="PE97" i="33" s="1"/>
  <c r="PX96" i="33"/>
  <c r="PB96" i="33" s="1"/>
  <c r="HL96" i="33"/>
  <c r="HS97" i="33"/>
  <c r="JN97" i="33"/>
  <c r="JJ97" i="33"/>
  <c r="LY98" i="33"/>
  <c r="HA97" i="33"/>
  <c r="QI97" i="33" s="1"/>
  <c r="PM97" i="33" s="1"/>
  <c r="HF98" i="33"/>
  <c r="QN98" i="33" s="1"/>
  <c r="PR98" i="33" s="1"/>
  <c r="GO97" i="33"/>
  <c r="PW97" i="33" s="1"/>
  <c r="PA97" i="33" s="1"/>
  <c r="LI97" i="33"/>
  <c r="GX97" i="33"/>
  <c r="QF97" i="33" s="1"/>
  <c r="PJ97" i="33" s="1"/>
  <c r="DP97" i="33"/>
  <c r="FH97" i="33" s="1"/>
  <c r="DL97" i="33"/>
  <c r="FD97" i="33" s="1"/>
  <c r="CL97" i="33"/>
  <c r="CK98" i="33"/>
  <c r="CX98" i="33"/>
  <c r="CV99" i="33"/>
  <c r="BA97" i="33"/>
  <c r="BW97" i="33" s="1"/>
  <c r="AA98" i="33"/>
  <c r="IM98" i="33"/>
  <c r="AV97" i="33"/>
  <c r="BR97" i="33" s="1"/>
  <c r="NH99" i="33"/>
  <c r="CC97" i="33"/>
  <c r="Z95" i="32"/>
  <c r="AC95" i="32" s="1"/>
  <c r="AE96" i="32"/>
  <c r="AJ95" i="32"/>
  <c r="LC97" i="33"/>
  <c r="EA97" i="33" l="1"/>
  <c r="EB96" i="33"/>
  <c r="ER98" i="33"/>
  <c r="EE97" i="33"/>
  <c r="EJ97" i="33"/>
  <c r="EM97" i="33"/>
  <c r="IY99" i="33"/>
  <c r="RK98" i="33"/>
  <c r="OW98" i="33"/>
  <c r="AM99" i="33"/>
  <c r="BI99" i="33" s="1"/>
  <c r="CE99" i="33" s="1"/>
  <c r="MT97" i="33"/>
  <c r="MX97" i="33"/>
  <c r="KY97" i="33"/>
  <c r="KV96" i="33"/>
  <c r="GG97" i="33"/>
  <c r="KM97" i="33"/>
  <c r="GA97" i="33"/>
  <c r="OM97" i="33" s="1"/>
  <c r="KG97" i="33"/>
  <c r="LG97" i="33"/>
  <c r="JP99" i="33"/>
  <c r="JE98" i="33"/>
  <c r="JR98" i="33"/>
  <c r="LQ98" i="33"/>
  <c r="HK97" i="33"/>
  <c r="HW97" i="33"/>
  <c r="MH99" i="33"/>
  <c r="IB98" i="33"/>
  <c r="MC98" i="33"/>
  <c r="GV97" i="33"/>
  <c r="QD97" i="33" s="1"/>
  <c r="PH97" i="33" s="1"/>
  <c r="GZ97" i="33"/>
  <c r="MB98" i="33" s="1"/>
  <c r="LZ98" i="33"/>
  <c r="HT97" i="33"/>
  <c r="DH97" i="33"/>
  <c r="EZ97" i="33" s="1"/>
  <c r="JF97" i="33"/>
  <c r="DR99" i="33"/>
  <c r="FJ99" i="33" s="1"/>
  <c r="DT98" i="33"/>
  <c r="FL98" i="33" s="1"/>
  <c r="DG98" i="33"/>
  <c r="EY98" i="33" s="1"/>
  <c r="CY97" i="33"/>
  <c r="CS97" i="33"/>
  <c r="CN97" i="33"/>
  <c r="RA97" i="33"/>
  <c r="KU97" i="33"/>
  <c r="IF99" i="33"/>
  <c r="T99" i="33"/>
  <c r="AW98" i="33"/>
  <c r="BS98" i="33" s="1"/>
  <c r="AI95" i="32"/>
  <c r="LD97" i="33"/>
  <c r="LL98" i="33"/>
  <c r="EH97" i="33" l="1"/>
  <c r="RG97" i="33"/>
  <c r="OS97" i="33"/>
  <c r="MP97" i="33"/>
  <c r="FT96" i="33"/>
  <c r="NB98" i="33"/>
  <c r="FW97" i="33"/>
  <c r="MZ99" i="33"/>
  <c r="MO98" i="33"/>
  <c r="KC97" i="33"/>
  <c r="JZ96" i="33"/>
  <c r="NW98" i="33"/>
  <c r="HR97" i="33"/>
  <c r="GB97" i="33"/>
  <c r="KH97" i="33"/>
  <c r="GJ98" i="33"/>
  <c r="KP98" i="33"/>
  <c r="FS97" i="33"/>
  <c r="OE97" i="33" s="1"/>
  <c r="JY97" i="33"/>
  <c r="GE97" i="33"/>
  <c r="KK97" i="33"/>
  <c r="GR97" i="33"/>
  <c r="PZ97" i="33" s="1"/>
  <c r="PD97" i="33" s="1"/>
  <c r="GQ98" i="33"/>
  <c r="LS99" i="33" s="1"/>
  <c r="LX98" i="33"/>
  <c r="HB99" i="33"/>
  <c r="MD100" i="33" s="1"/>
  <c r="JH97" i="33"/>
  <c r="JM97" i="33"/>
  <c r="JS97" i="33"/>
  <c r="HD98" i="33"/>
  <c r="HZ98" i="33" s="1"/>
  <c r="HV97" i="33"/>
  <c r="QH97" i="33"/>
  <c r="PL97" i="33" s="1"/>
  <c r="DU97" i="33"/>
  <c r="FM97" i="33" s="1"/>
  <c r="DO97" i="33"/>
  <c r="FG97" i="33" s="1"/>
  <c r="DJ97" i="33"/>
  <c r="FB97" i="33" s="1"/>
  <c r="CO98" i="33"/>
  <c r="DA99" i="33"/>
  <c r="LB97" i="33"/>
  <c r="AP99" i="33"/>
  <c r="BL99" i="33" s="1"/>
  <c r="NM98" i="33"/>
  <c r="NQ98" i="33"/>
  <c r="NJ97" i="33"/>
  <c r="AG96" i="32"/>
  <c r="AD95" i="32"/>
  <c r="EL97" i="33" l="1"/>
  <c r="ED97" i="33"/>
  <c r="QT96" i="33"/>
  <c r="OF96" i="33"/>
  <c r="NU98" i="33"/>
  <c r="IS98" i="33" s="1"/>
  <c r="OQ97" i="33"/>
  <c r="RJ98" i="33"/>
  <c r="OV98" i="33"/>
  <c r="QW97" i="33"/>
  <c r="OI97" i="33"/>
  <c r="RB97" i="33"/>
  <c r="ON97" i="33"/>
  <c r="NI98" i="33"/>
  <c r="HM98" i="33"/>
  <c r="MW97" i="33"/>
  <c r="HE97" i="33"/>
  <c r="IA97" i="33" s="1"/>
  <c r="MR97" i="33"/>
  <c r="PY98" i="33"/>
  <c r="PC98" i="33" s="1"/>
  <c r="AI98" i="33"/>
  <c r="BE98" i="33" s="1"/>
  <c r="CA98" i="33" s="1"/>
  <c r="CW98" i="33" s="1"/>
  <c r="IU98" i="33"/>
  <c r="LT98" i="33"/>
  <c r="QS97" i="33"/>
  <c r="KX97" i="33"/>
  <c r="HN97" i="33"/>
  <c r="RE97" i="33"/>
  <c r="QJ99" i="33"/>
  <c r="PN99" i="33" s="1"/>
  <c r="FZ97" i="33"/>
  <c r="KF97" i="33"/>
  <c r="GT97" i="33"/>
  <c r="LV98" i="33" s="1"/>
  <c r="HX99" i="33"/>
  <c r="MF99" i="33"/>
  <c r="QL98" i="33"/>
  <c r="PP98" i="33" s="1"/>
  <c r="NC97" i="33"/>
  <c r="JI98" i="33"/>
  <c r="JU99" i="33"/>
  <c r="LF97" i="33"/>
  <c r="GY97" i="33"/>
  <c r="MA98" i="33" s="1"/>
  <c r="DW99" i="33"/>
  <c r="FO99" i="33" s="1"/>
  <c r="DK98" i="33"/>
  <c r="FC98" i="33" s="1"/>
  <c r="CH99" i="33"/>
  <c r="IH97" i="33"/>
  <c r="V97" i="33"/>
  <c r="NP98" i="33"/>
  <c r="IK98" i="33"/>
  <c r="Y98" i="33"/>
  <c r="NZ99" i="33"/>
  <c r="AC98" i="33"/>
  <c r="AY98" i="33" s="1"/>
  <c r="BU98" i="33" s="1"/>
  <c r="IO98" i="33"/>
  <c r="NR98" i="33"/>
  <c r="S96" i="32"/>
  <c r="T96" i="32" s="1"/>
  <c r="AA96" i="32"/>
  <c r="AG98" i="33" l="1"/>
  <c r="EN99" i="33"/>
  <c r="EC98" i="33"/>
  <c r="U98" i="33"/>
  <c r="AQ98" i="33" s="1"/>
  <c r="EP98" i="33"/>
  <c r="QZ97" i="33"/>
  <c r="OL97" i="33"/>
  <c r="IG98" i="33"/>
  <c r="KW98" i="33"/>
  <c r="QM97" i="33"/>
  <c r="PQ97" i="33" s="1"/>
  <c r="MG98" i="33"/>
  <c r="FV97" i="33"/>
  <c r="MS98" i="33"/>
  <c r="NE99" i="33"/>
  <c r="LH99" i="33"/>
  <c r="KB97" i="33"/>
  <c r="GD97" i="33"/>
  <c r="OP97" i="33" s="1"/>
  <c r="KJ97" i="33"/>
  <c r="QB97" i="33"/>
  <c r="PF97" i="33" s="1"/>
  <c r="HP97" i="33"/>
  <c r="GU98" i="33"/>
  <c r="HQ98" i="33" s="1"/>
  <c r="LJ98" i="33"/>
  <c r="JQ98" i="33"/>
  <c r="JB99" i="33"/>
  <c r="QG97" i="33"/>
  <c r="PK97" i="33" s="1"/>
  <c r="HU97" i="33"/>
  <c r="HG99" i="33"/>
  <c r="QO99" i="33" s="1"/>
  <c r="PS99" i="33" s="1"/>
  <c r="DD99" i="33"/>
  <c r="EV99" i="33" s="1"/>
  <c r="DS98" i="33"/>
  <c r="FK98" i="33" s="1"/>
  <c r="CQ98" i="33"/>
  <c r="BM98" i="33"/>
  <c r="AU98" i="33"/>
  <c r="BQ98" i="33" s="1"/>
  <c r="AR97" i="33"/>
  <c r="BN97" i="33" s="1"/>
  <c r="AD98" i="33"/>
  <c r="IP98" i="33"/>
  <c r="IX99" i="33"/>
  <c r="AL99" i="33"/>
  <c r="IN98" i="33"/>
  <c r="AB98" i="33"/>
  <c r="NL98" i="33"/>
  <c r="BC98" i="33"/>
  <c r="BY98" i="33" s="1"/>
  <c r="U96" i="32"/>
  <c r="V96" i="32" s="1"/>
  <c r="EK97" i="33" l="1"/>
  <c r="ES99" i="33"/>
  <c r="EF97" i="33"/>
  <c r="EQ97" i="33"/>
  <c r="QV97" i="33"/>
  <c r="OH97" i="33"/>
  <c r="KA98" i="33"/>
  <c r="FU98" i="33"/>
  <c r="LK97" i="33"/>
  <c r="ML99" i="33"/>
  <c r="NA98" i="33"/>
  <c r="KL99" i="33"/>
  <c r="LW99" i="33"/>
  <c r="GF99" i="33"/>
  <c r="OR99" i="33" s="1"/>
  <c r="NT98" i="33"/>
  <c r="KZ97" i="33"/>
  <c r="RD97" i="33"/>
  <c r="QC98" i="33"/>
  <c r="PG98" i="33" s="1"/>
  <c r="GH98" i="33"/>
  <c r="KN98" i="33"/>
  <c r="JK98" i="33"/>
  <c r="HC98" i="33"/>
  <c r="QK98" i="33" s="1"/>
  <c r="PO98" i="33" s="1"/>
  <c r="LE97" i="33"/>
  <c r="IC99" i="33"/>
  <c r="MI100" i="33"/>
  <c r="LM99" i="33"/>
  <c r="GN99" i="33"/>
  <c r="PV99" i="33" s="1"/>
  <c r="OZ99" i="33" s="1"/>
  <c r="DM98" i="33"/>
  <c r="FE98" i="33" s="1"/>
  <c r="CI98" i="33"/>
  <c r="CU98" i="33"/>
  <c r="CJ97" i="33"/>
  <c r="CM98" i="33"/>
  <c r="AX98" i="33"/>
  <c r="BT98" i="33" s="1"/>
  <c r="AZ98" i="33"/>
  <c r="BV98" i="33" s="1"/>
  <c r="X98" i="33"/>
  <c r="AT98" i="33" s="1"/>
  <c r="IJ98" i="33"/>
  <c r="BH99" i="33"/>
  <c r="CD99" i="33" s="1"/>
  <c r="W96" i="32"/>
  <c r="AB96" i="32"/>
  <c r="DZ99" i="33" l="1"/>
  <c r="EO98" i="33"/>
  <c r="EG98" i="33"/>
  <c r="RH98" i="33"/>
  <c r="OT98" i="33"/>
  <c r="QU98" i="33"/>
  <c r="OG98" i="33"/>
  <c r="NK99" i="33"/>
  <c r="GI97" i="33"/>
  <c r="OU97" i="33" s="1"/>
  <c r="NX99" i="33"/>
  <c r="KO97" i="33"/>
  <c r="MU98" i="33"/>
  <c r="KD97" i="33"/>
  <c r="LA98" i="33"/>
  <c r="RF99" i="33"/>
  <c r="NV100" i="33"/>
  <c r="AF98" i="33"/>
  <c r="BB98" i="33" s="1"/>
  <c r="BX98" i="33" s="1"/>
  <c r="CT98" i="33" s="1"/>
  <c r="IR98" i="33"/>
  <c r="FX97" i="33"/>
  <c r="OJ97" i="33" s="1"/>
  <c r="GC97" i="33"/>
  <c r="KI97" i="33"/>
  <c r="GK99" i="33"/>
  <c r="KQ99" i="33"/>
  <c r="HY98" i="33"/>
  <c r="ME99" i="33"/>
  <c r="JO98" i="33"/>
  <c r="JC98" i="33"/>
  <c r="JG98" i="33"/>
  <c r="JD97" i="33"/>
  <c r="GW98" i="33"/>
  <c r="QE98" i="33" s="1"/>
  <c r="PI98" i="33" s="1"/>
  <c r="LP100" i="33"/>
  <c r="HJ99" i="33"/>
  <c r="DE98" i="33"/>
  <c r="EW98" i="33" s="1"/>
  <c r="DI98" i="33"/>
  <c r="FA98" i="33" s="1"/>
  <c r="DQ98" i="33"/>
  <c r="FI98" i="33" s="1"/>
  <c r="DF97" i="33"/>
  <c r="EX97" i="33" s="1"/>
  <c r="CZ99" i="33"/>
  <c r="CR98" i="33"/>
  <c r="CP98" i="33"/>
  <c r="LI98" i="33"/>
  <c r="BP98" i="33"/>
  <c r="AK96" i="32"/>
  <c r="AH96" i="32"/>
  <c r="X96" i="32"/>
  <c r="KT99" i="33"/>
  <c r="W99" i="33" l="1"/>
  <c r="AS99" i="33" s="1"/>
  <c r="BO99" i="33" s="1"/>
  <c r="EI98" i="33"/>
  <c r="IV99" i="33"/>
  <c r="RI97" i="33"/>
  <c r="RK99" i="33"/>
  <c r="OW99" i="33"/>
  <c r="RC97" i="33"/>
  <c r="OO97" i="33"/>
  <c r="II99" i="33"/>
  <c r="NY98" i="33"/>
  <c r="AJ99" i="33"/>
  <c r="BF99" i="33" s="1"/>
  <c r="CB99" i="33" s="1"/>
  <c r="NN98" i="33"/>
  <c r="MN97" i="33"/>
  <c r="MY98" i="33"/>
  <c r="FY98" i="33"/>
  <c r="OK98" i="33" s="1"/>
  <c r="MQ98" i="33"/>
  <c r="MM98" i="33"/>
  <c r="GS98" i="33"/>
  <c r="HO98" i="33" s="1"/>
  <c r="KE98" i="33"/>
  <c r="HA98" i="33"/>
  <c r="MC99" i="33" s="1"/>
  <c r="OA100" i="33"/>
  <c r="AH100" i="33"/>
  <c r="BD100" i="33" s="1"/>
  <c r="BZ100" i="33" s="1"/>
  <c r="CV100" i="33" s="1"/>
  <c r="JP100" i="33" s="1"/>
  <c r="IT100" i="33"/>
  <c r="QX97" i="33"/>
  <c r="NS98" i="33"/>
  <c r="FR99" i="33"/>
  <c r="OD99" i="33" s="1"/>
  <c r="JX99" i="33"/>
  <c r="GG98" i="33"/>
  <c r="OS98" i="33" s="1"/>
  <c r="KM98" i="33"/>
  <c r="GP97" i="33"/>
  <c r="LR98" i="33" s="1"/>
  <c r="JT99" i="33"/>
  <c r="JJ98" i="33"/>
  <c r="JN98" i="33"/>
  <c r="JL98" i="33"/>
  <c r="GO98" i="33"/>
  <c r="HK98" i="33" s="1"/>
  <c r="LY99" i="33"/>
  <c r="HS98" i="33"/>
  <c r="DL98" i="33"/>
  <c r="FD98" i="33" s="1"/>
  <c r="DP98" i="33"/>
  <c r="FH98" i="33" s="1"/>
  <c r="DN98" i="33"/>
  <c r="FF98" i="33" s="1"/>
  <c r="DV99" i="33"/>
  <c r="FN99" i="33" s="1"/>
  <c r="CL98" i="33"/>
  <c r="NO99" i="33"/>
  <c r="AF96" i="32"/>
  <c r="Y96" i="32"/>
  <c r="LC98" i="33"/>
  <c r="NW99" i="33" l="1"/>
  <c r="AI99" i="33" s="1"/>
  <c r="AE98" i="33"/>
  <c r="BA98" i="33" s="1"/>
  <c r="BW98" i="33" s="1"/>
  <c r="CS98" i="33" s="1"/>
  <c r="IY100" i="33"/>
  <c r="AK98" i="33"/>
  <c r="BG98" i="33" s="1"/>
  <c r="CC98" i="33" s="1"/>
  <c r="CY98" i="33" s="1"/>
  <c r="IW98" i="33"/>
  <c r="QA98" i="33"/>
  <c r="PE98" i="33" s="1"/>
  <c r="QY98" i="33"/>
  <c r="Z98" i="33"/>
  <c r="AV98" i="33" s="1"/>
  <c r="BR98" i="33" s="1"/>
  <c r="CN98" i="33" s="1"/>
  <c r="IL98" i="33"/>
  <c r="MT98" i="33"/>
  <c r="ND99" i="33"/>
  <c r="MV98" i="33"/>
  <c r="MX98" i="33"/>
  <c r="AM100" i="33"/>
  <c r="BI100" i="33" s="1"/>
  <c r="CE100" i="33" s="1"/>
  <c r="LU99" i="33"/>
  <c r="QI98" i="33"/>
  <c r="PM98" i="33" s="1"/>
  <c r="GV98" i="33"/>
  <c r="QD98" i="33" s="1"/>
  <c r="PH98" i="33" s="1"/>
  <c r="HW98" i="33"/>
  <c r="DR100" i="33"/>
  <c r="FJ100" i="33" s="1"/>
  <c r="RG98" i="33"/>
  <c r="IQ98" i="33"/>
  <c r="GX98" i="33"/>
  <c r="QF98" i="33" s="1"/>
  <c r="PJ98" i="33" s="1"/>
  <c r="QR99" i="33"/>
  <c r="HL97" i="33"/>
  <c r="PX97" i="33"/>
  <c r="PB97" i="33" s="1"/>
  <c r="GA98" i="33"/>
  <c r="OM98" i="33" s="1"/>
  <c r="KG98" i="33"/>
  <c r="PW98" i="33"/>
  <c r="PA98" i="33" s="1"/>
  <c r="LQ99" i="33"/>
  <c r="HF99" i="33"/>
  <c r="MH100" i="33" s="1"/>
  <c r="GZ98" i="33"/>
  <c r="QH98" i="33" s="1"/>
  <c r="PL98" i="33" s="1"/>
  <c r="DH98" i="33"/>
  <c r="EZ98" i="33" s="1"/>
  <c r="JF98" i="33"/>
  <c r="CX99" i="33"/>
  <c r="CK99" i="33"/>
  <c r="IM99" i="33"/>
  <c r="AA99" i="33"/>
  <c r="NH100" i="33"/>
  <c r="AE97" i="32"/>
  <c r="Z96" i="32"/>
  <c r="AC96" i="32" s="1"/>
  <c r="AJ96" i="32"/>
  <c r="IU99" i="33" l="1"/>
  <c r="EL98" i="33"/>
  <c r="EJ98" i="33"/>
  <c r="EE98" i="33"/>
  <c r="EB97" i="33"/>
  <c r="EH98" i="33"/>
  <c r="EA98" i="33"/>
  <c r="EM98" i="33"/>
  <c r="KY98" i="33"/>
  <c r="KC98" i="33" s="1"/>
  <c r="MP98" i="33"/>
  <c r="MZ100" i="33"/>
  <c r="LX99" i="33"/>
  <c r="HR98" i="33"/>
  <c r="LB98" i="33"/>
  <c r="LG98" i="33"/>
  <c r="HB100" i="33"/>
  <c r="QJ100" i="33" s="1"/>
  <c r="PN100" i="33" s="1"/>
  <c r="LZ99" i="33"/>
  <c r="HT98" i="33"/>
  <c r="RA98" i="33"/>
  <c r="KV97" i="33"/>
  <c r="GR98" i="33"/>
  <c r="HN98" i="33" s="1"/>
  <c r="KU98" i="33"/>
  <c r="QN99" i="33"/>
  <c r="PR99" i="33" s="1"/>
  <c r="IB99" i="33"/>
  <c r="JS98" i="33"/>
  <c r="JR99" i="33"/>
  <c r="JM98" i="33"/>
  <c r="JE99" i="33"/>
  <c r="MB99" i="33"/>
  <c r="HV98" i="33"/>
  <c r="DJ98" i="33"/>
  <c r="FB98" i="33" s="1"/>
  <c r="JH98" i="33"/>
  <c r="DT99" i="33"/>
  <c r="FL99" i="33" s="1"/>
  <c r="DO98" i="33"/>
  <c r="FG98" i="33" s="1"/>
  <c r="DG99" i="33"/>
  <c r="EY99" i="33" s="1"/>
  <c r="DU98" i="33"/>
  <c r="FM98" i="33" s="1"/>
  <c r="DA100" i="33"/>
  <c r="BE99" i="33"/>
  <c r="CA99" i="33" s="1"/>
  <c r="AW99" i="33"/>
  <c r="BS99" i="33" s="1"/>
  <c r="NQ99" i="33"/>
  <c r="T100" i="33"/>
  <c r="IF100" i="33"/>
  <c r="LD98" i="33"/>
  <c r="LF98" i="33"/>
  <c r="AI96" i="32"/>
  <c r="EN100" i="33" l="1"/>
  <c r="ER99" i="33"/>
  <c r="FW98" i="33"/>
  <c r="LL99" i="33"/>
  <c r="KP99" i="33" s="1"/>
  <c r="NC98" i="33"/>
  <c r="FZ98" i="33"/>
  <c r="OL98" i="33" s="1"/>
  <c r="MO99" i="33"/>
  <c r="MR98" i="33"/>
  <c r="GY98" i="33"/>
  <c r="HU98" i="33" s="1"/>
  <c r="FT97" i="33"/>
  <c r="NB99" i="33"/>
  <c r="GE98" i="33"/>
  <c r="KF98" i="33"/>
  <c r="KK98" i="33"/>
  <c r="MD101" i="33"/>
  <c r="HX100" i="33"/>
  <c r="LT99" i="33"/>
  <c r="LH100" i="33"/>
  <c r="PZ98" i="33"/>
  <c r="PD98" i="33" s="1"/>
  <c r="JZ97" i="33"/>
  <c r="GT98" i="33"/>
  <c r="QB98" i="33" s="1"/>
  <c r="PF98" i="33" s="1"/>
  <c r="GB98" i="33"/>
  <c r="KH98" i="33"/>
  <c r="FS98" i="33"/>
  <c r="JY98" i="33"/>
  <c r="GD98" i="33"/>
  <c r="OP98" i="33" s="1"/>
  <c r="KJ98" i="33"/>
  <c r="GQ99" i="33"/>
  <c r="LS100" i="33" s="1"/>
  <c r="HE98" i="33"/>
  <c r="IA98" i="33" s="1"/>
  <c r="MW98" i="33"/>
  <c r="JU100" i="33"/>
  <c r="HD99" i="33"/>
  <c r="QL99" i="33" s="1"/>
  <c r="PP99" i="33" s="1"/>
  <c r="DW100" i="33"/>
  <c r="FO100" i="33" s="1"/>
  <c r="CW99" i="33"/>
  <c r="CO99" i="33"/>
  <c r="NJ98" i="33"/>
  <c r="AP100" i="33"/>
  <c r="BL100" i="33" s="1"/>
  <c r="IO99" i="33"/>
  <c r="AC99" i="33"/>
  <c r="NM99" i="33"/>
  <c r="NU99" i="33"/>
  <c r="AD96" i="32"/>
  <c r="AG97" i="32"/>
  <c r="EF98" i="33" l="1"/>
  <c r="ED98" i="33"/>
  <c r="EP99" i="33"/>
  <c r="GJ99" i="33"/>
  <c r="RJ99" i="33" s="1"/>
  <c r="NI99" i="33"/>
  <c r="U99" i="33" s="1"/>
  <c r="OE98" i="33"/>
  <c r="QT97" i="33"/>
  <c r="OF97" i="33"/>
  <c r="RE98" i="33"/>
  <c r="OQ98" i="33"/>
  <c r="RB98" i="33"/>
  <c r="ON98" i="33"/>
  <c r="QW98" i="33"/>
  <c r="OI98" i="33"/>
  <c r="QZ98" i="33"/>
  <c r="NP99" i="33"/>
  <c r="MA99" i="33"/>
  <c r="QM98" i="33"/>
  <c r="PQ98" i="33" s="1"/>
  <c r="QG98" i="33"/>
  <c r="PK98" i="33" s="1"/>
  <c r="NE100" i="33"/>
  <c r="GF100" i="33"/>
  <c r="NV101" i="33" s="1"/>
  <c r="KX98" i="33"/>
  <c r="KL100" i="33"/>
  <c r="RD98" i="33"/>
  <c r="LV99" i="33"/>
  <c r="HP98" i="33"/>
  <c r="PY99" i="33"/>
  <c r="PC99" i="33" s="1"/>
  <c r="QS98" i="33"/>
  <c r="HM99" i="33"/>
  <c r="MG99" i="33"/>
  <c r="HG100" i="33"/>
  <c r="QO100" i="33" s="1"/>
  <c r="PS100" i="33" s="1"/>
  <c r="MF100" i="33"/>
  <c r="JQ99" i="33"/>
  <c r="JI99" i="33"/>
  <c r="HZ99" i="33"/>
  <c r="DK99" i="33"/>
  <c r="FC99" i="33" s="1"/>
  <c r="DS99" i="33"/>
  <c r="FK99" i="33" s="1"/>
  <c r="CH100" i="33"/>
  <c r="LJ99" i="33"/>
  <c r="NT99" i="33"/>
  <c r="V98" i="33"/>
  <c r="IH98" i="33"/>
  <c r="Y99" i="33"/>
  <c r="AU99" i="33" s="1"/>
  <c r="BQ99" i="33" s="1"/>
  <c r="IK99" i="33"/>
  <c r="AG99" i="33"/>
  <c r="IS99" i="33"/>
  <c r="NR99" i="33"/>
  <c r="AY99" i="33"/>
  <c r="BU99" i="33" s="1"/>
  <c r="KZ98" i="33"/>
  <c r="S97" i="32"/>
  <c r="T97" i="32" s="1"/>
  <c r="AA97" i="32"/>
  <c r="NZ100" i="33" l="1"/>
  <c r="AL100" i="33" s="1"/>
  <c r="BH100" i="33" s="1"/>
  <c r="CD100" i="33" s="1"/>
  <c r="IG99" i="33"/>
  <c r="ES100" i="33"/>
  <c r="EC99" i="33"/>
  <c r="EK98" i="33"/>
  <c r="IN99" i="33"/>
  <c r="EQ98" i="33"/>
  <c r="OV99" i="33"/>
  <c r="RF100" i="33"/>
  <c r="OR100" i="33"/>
  <c r="LK98" i="33"/>
  <c r="KO98" i="33" s="1"/>
  <c r="AB99" i="33"/>
  <c r="AX99" i="33" s="1"/>
  <c r="BT99" i="33" s="1"/>
  <c r="LE98" i="33"/>
  <c r="MS99" i="33"/>
  <c r="NA99" i="33"/>
  <c r="FV98" i="33"/>
  <c r="KB98" i="33"/>
  <c r="KW99" i="33"/>
  <c r="HC99" i="33"/>
  <c r="ME100" i="33" s="1"/>
  <c r="GH99" i="33"/>
  <c r="NX100" i="33" s="1"/>
  <c r="KN99" i="33"/>
  <c r="FX98" i="33"/>
  <c r="KD98" i="33"/>
  <c r="GU99" i="33"/>
  <c r="HQ99" i="33" s="1"/>
  <c r="IC100" i="33"/>
  <c r="MI101" i="33"/>
  <c r="JB100" i="33"/>
  <c r="DD100" i="33"/>
  <c r="EV100" i="33" s="1"/>
  <c r="CM99" i="33"/>
  <c r="CQ99" i="33"/>
  <c r="LM100" i="33"/>
  <c r="NL99" i="33"/>
  <c r="IP99" i="33"/>
  <c r="AD99" i="33"/>
  <c r="AQ99" i="33"/>
  <c r="BM99" i="33" s="1"/>
  <c r="AR98" i="33"/>
  <c r="BN98" i="33" s="1"/>
  <c r="AF99" i="33"/>
  <c r="IR99" i="33"/>
  <c r="AH101" i="33"/>
  <c r="BD101" i="33" s="1"/>
  <c r="IT101" i="33"/>
  <c r="BC99" i="33"/>
  <c r="BY99" i="33" s="1"/>
  <c r="U97" i="32"/>
  <c r="V97" i="32" s="1"/>
  <c r="AB97" i="32" s="1"/>
  <c r="IX100" i="33" l="1"/>
  <c r="GI98" i="33"/>
  <c r="OU98" i="33" s="1"/>
  <c r="QX98" i="33"/>
  <c r="OJ98" i="33"/>
  <c r="RH99" i="33"/>
  <c r="OT99" i="33"/>
  <c r="QV98" i="33"/>
  <c r="OH98" i="33"/>
  <c r="KI98" i="33"/>
  <c r="FU99" i="33"/>
  <c r="OG99" i="33" s="1"/>
  <c r="GC98" i="33"/>
  <c r="OO98" i="33" s="1"/>
  <c r="ML100" i="33"/>
  <c r="KA99" i="33"/>
  <c r="QK99" i="33"/>
  <c r="PO99" i="33" s="1"/>
  <c r="HY99" i="33"/>
  <c r="GK100" i="33"/>
  <c r="KQ100" i="33"/>
  <c r="LW100" i="33"/>
  <c r="QC99" i="33"/>
  <c r="PG99" i="33" s="1"/>
  <c r="JG99" i="33"/>
  <c r="JK99" i="33"/>
  <c r="GN100" i="33"/>
  <c r="PV100" i="33" s="1"/>
  <c r="OZ100" i="33" s="1"/>
  <c r="DM99" i="33"/>
  <c r="FE99" i="33" s="1"/>
  <c r="DI99" i="33"/>
  <c r="FA99" i="33" s="1"/>
  <c r="CU99" i="33"/>
  <c r="CJ98" i="33"/>
  <c r="CP99" i="33"/>
  <c r="CI99" i="33"/>
  <c r="CZ100" i="33"/>
  <c r="AJ100" i="33"/>
  <c r="BF100" i="33" s="1"/>
  <c r="IV100" i="33"/>
  <c r="NN99" i="33"/>
  <c r="NY99" i="33"/>
  <c r="AZ99" i="33"/>
  <c r="BV99" i="33" s="1"/>
  <c r="NK100" i="33"/>
  <c r="IJ99" i="33"/>
  <c r="X99" i="33"/>
  <c r="BZ101" i="33"/>
  <c r="OA101" i="33"/>
  <c r="BB99" i="33"/>
  <c r="BX99" i="33" s="1"/>
  <c r="W97" i="32"/>
  <c r="AH97" i="32" s="1"/>
  <c r="EG99" i="33" l="1"/>
  <c r="DZ100" i="33"/>
  <c r="EO99" i="33"/>
  <c r="RI98" i="33"/>
  <c r="RK100" i="33"/>
  <c r="OW100" i="33"/>
  <c r="QU99" i="33"/>
  <c r="GS99" i="33"/>
  <c r="LU100" i="33" s="1"/>
  <c r="NS99" i="33"/>
  <c r="RC98" i="33"/>
  <c r="MQ99" i="33"/>
  <c r="MU99" i="33"/>
  <c r="LP101" i="33"/>
  <c r="LI99" i="33"/>
  <c r="LA99" i="33"/>
  <c r="JT100" i="33"/>
  <c r="JO99" i="33"/>
  <c r="JC99" i="33"/>
  <c r="JJ99" i="33"/>
  <c r="JD98" i="33"/>
  <c r="HJ100" i="33"/>
  <c r="GW99" i="33"/>
  <c r="QE99" i="33" s="1"/>
  <c r="PI99" i="33" s="1"/>
  <c r="DF98" i="33"/>
  <c r="EX98" i="33" s="1"/>
  <c r="DE99" i="33"/>
  <c r="EW99" i="33" s="1"/>
  <c r="DL99" i="33"/>
  <c r="FD99" i="33" s="1"/>
  <c r="DV100" i="33"/>
  <c r="FN100" i="33" s="1"/>
  <c r="DQ99" i="33"/>
  <c r="FI99" i="33" s="1"/>
  <c r="CV101" i="33"/>
  <c r="CT99" i="33"/>
  <c r="CR99" i="33"/>
  <c r="AT99" i="33"/>
  <c r="BP99" i="33" s="1"/>
  <c r="II100" i="33"/>
  <c r="W100" i="33"/>
  <c r="AK99" i="33"/>
  <c r="IW99" i="33"/>
  <c r="CB100" i="33"/>
  <c r="KT100" i="33"/>
  <c r="IY101" i="33"/>
  <c r="AM101" i="33"/>
  <c r="BI101" i="33" s="1"/>
  <c r="CE101" i="33" s="1"/>
  <c r="Z99" i="33"/>
  <c r="IL99" i="33"/>
  <c r="AK97" i="32"/>
  <c r="X97" i="32"/>
  <c r="Y97" i="32" s="1"/>
  <c r="AE99" i="33" l="1"/>
  <c r="BA99" i="33" s="1"/>
  <c r="BW99" i="33" s="1"/>
  <c r="CS99" i="33" s="1"/>
  <c r="EI99" i="33"/>
  <c r="IQ99" i="33"/>
  <c r="QA99" i="33"/>
  <c r="PE99" i="33" s="1"/>
  <c r="HO99" i="33"/>
  <c r="GV99" i="33"/>
  <c r="LX100" i="33" s="1"/>
  <c r="ND100" i="33"/>
  <c r="MT99" i="33"/>
  <c r="GG99" i="33"/>
  <c r="NW100" i="33" s="1"/>
  <c r="MM99" i="33"/>
  <c r="MY99" i="33"/>
  <c r="MN98" i="33"/>
  <c r="FY99" i="33"/>
  <c r="KM99" i="33"/>
  <c r="KE99" i="33"/>
  <c r="FR100" i="33"/>
  <c r="OD100" i="33" s="1"/>
  <c r="JX100" i="33"/>
  <c r="GP98" i="33"/>
  <c r="PX98" i="33" s="1"/>
  <c r="PB98" i="33" s="1"/>
  <c r="JL99" i="33"/>
  <c r="JN99" i="33"/>
  <c r="JP101" i="33"/>
  <c r="GO99" i="33"/>
  <c r="HK99" i="33" s="1"/>
  <c r="HF100" i="33"/>
  <c r="MH101" i="33" s="1"/>
  <c r="HA99" i="33"/>
  <c r="QI99" i="33" s="1"/>
  <c r="PM99" i="33" s="1"/>
  <c r="HS99" i="33"/>
  <c r="LY100" i="33"/>
  <c r="DN99" i="33"/>
  <c r="FF99" i="33" s="1"/>
  <c r="DP99" i="33"/>
  <c r="FH99" i="33" s="1"/>
  <c r="DR101" i="33"/>
  <c r="FJ101" i="33" s="1"/>
  <c r="HR99" i="33"/>
  <c r="DA101" i="33"/>
  <c r="CX100" i="33"/>
  <c r="CL99" i="33"/>
  <c r="AS100" i="33"/>
  <c r="BO100" i="33" s="1"/>
  <c r="AV99" i="33"/>
  <c r="BR99" i="33" s="1"/>
  <c r="BG99" i="33"/>
  <c r="CC99" i="33" s="1"/>
  <c r="AF97" i="32"/>
  <c r="LC99" i="33"/>
  <c r="AE98" i="32"/>
  <c r="Z97" i="32"/>
  <c r="AC97" i="32" s="1"/>
  <c r="AJ97" i="32"/>
  <c r="EB98" i="33" l="1"/>
  <c r="EM99" i="33"/>
  <c r="EE99" i="33"/>
  <c r="QY99" i="33"/>
  <c r="OK99" i="33"/>
  <c r="RG99" i="33"/>
  <c r="OS99" i="33"/>
  <c r="KY99" i="33"/>
  <c r="KC99" i="33" s="1"/>
  <c r="NO100" i="33"/>
  <c r="QD99" i="33"/>
  <c r="PH99" i="33" s="1"/>
  <c r="NH101" i="33"/>
  <c r="MX99" i="33"/>
  <c r="MV99" i="33"/>
  <c r="MZ101" i="33"/>
  <c r="LR99" i="33"/>
  <c r="HL98" i="33"/>
  <c r="QR100" i="33"/>
  <c r="GA99" i="33"/>
  <c r="OM99" i="33" s="1"/>
  <c r="KG99" i="33"/>
  <c r="IB100" i="33"/>
  <c r="QN100" i="33"/>
  <c r="PR100" i="33" s="1"/>
  <c r="MC100" i="33"/>
  <c r="HW99" i="33"/>
  <c r="PW99" i="33"/>
  <c r="PA99" i="33" s="1"/>
  <c r="JU101" i="33"/>
  <c r="JF99" i="33"/>
  <c r="JR100" i="33"/>
  <c r="JM99" i="33"/>
  <c r="LQ100" i="33"/>
  <c r="HB101" i="33"/>
  <c r="HX101" i="33" s="1"/>
  <c r="GZ99" i="33"/>
  <c r="MB100" i="33" s="1"/>
  <c r="GX99" i="33"/>
  <c r="HT99" i="33" s="1"/>
  <c r="DW101" i="33"/>
  <c r="FO101" i="33" s="1"/>
  <c r="DH99" i="33"/>
  <c r="EZ99" i="33" s="1"/>
  <c r="DT100" i="33"/>
  <c r="FL100" i="33" s="1"/>
  <c r="DO99" i="33"/>
  <c r="FG99" i="33" s="1"/>
  <c r="CY99" i="33"/>
  <c r="CK100" i="33"/>
  <c r="CN99" i="33"/>
  <c r="KV98" i="33"/>
  <c r="AI100" i="33"/>
  <c r="BE100" i="33" s="1"/>
  <c r="CA100" i="33" s="1"/>
  <c r="IU100" i="33"/>
  <c r="LG99" i="33"/>
  <c r="AI97" i="32"/>
  <c r="EA99" i="33" l="1"/>
  <c r="IF101" i="33"/>
  <c r="EH99" i="33"/>
  <c r="ER100" i="33"/>
  <c r="AA100" i="33"/>
  <c r="AW100" i="33" s="1"/>
  <c r="BS100" i="33" s="1"/>
  <c r="FW99" i="33"/>
  <c r="OI99" i="33" s="1"/>
  <c r="IM100" i="33"/>
  <c r="LB99" i="33"/>
  <c r="KF99" i="33" s="1"/>
  <c r="T101" i="33"/>
  <c r="AP101" i="33" s="1"/>
  <c r="BL101" i="33" s="1"/>
  <c r="MW99" i="33"/>
  <c r="NB100" i="33"/>
  <c r="MP99" i="33"/>
  <c r="NE101" i="33"/>
  <c r="GR99" i="33"/>
  <c r="HN99" i="33" s="1"/>
  <c r="LL100" i="33"/>
  <c r="RA99" i="33"/>
  <c r="GE99" i="33"/>
  <c r="KK99" i="33"/>
  <c r="FT98" i="33"/>
  <c r="JZ98" i="33"/>
  <c r="KU99" i="33"/>
  <c r="QH99" i="33"/>
  <c r="PL99" i="33" s="1"/>
  <c r="QJ101" i="33"/>
  <c r="PN101" i="33" s="1"/>
  <c r="MD102" i="33"/>
  <c r="JH99" i="33"/>
  <c r="JE100" i="33"/>
  <c r="JS99" i="33"/>
  <c r="HV99" i="33"/>
  <c r="HG101" i="33"/>
  <c r="MI102" i="33" s="1"/>
  <c r="LZ100" i="33"/>
  <c r="HD100" i="33"/>
  <c r="HZ100" i="33" s="1"/>
  <c r="GY99" i="33"/>
  <c r="HU99" i="33" s="1"/>
  <c r="QF99" i="33"/>
  <c r="PJ99" i="33" s="1"/>
  <c r="DJ99" i="33"/>
  <c r="FB99" i="33" s="1"/>
  <c r="DG100" i="33"/>
  <c r="EY100" i="33" s="1"/>
  <c r="DU99" i="33"/>
  <c r="FM99" i="33" s="1"/>
  <c r="CW100" i="33"/>
  <c r="NQ100" i="33"/>
  <c r="NJ99" i="33"/>
  <c r="NM100" i="33"/>
  <c r="AG98" i="32"/>
  <c r="AD97" i="32"/>
  <c r="EN101" i="33" l="1"/>
  <c r="EL99" i="33"/>
  <c r="EJ99" i="33"/>
  <c r="QW99" i="33"/>
  <c r="QT98" i="33"/>
  <c r="OF98" i="33"/>
  <c r="FZ99" i="33"/>
  <c r="NP100" i="33" s="1"/>
  <c r="RE99" i="33"/>
  <c r="OQ99" i="33"/>
  <c r="NC99" i="33"/>
  <c r="MO100" i="33"/>
  <c r="MR99" i="33"/>
  <c r="KP100" i="33"/>
  <c r="PZ99" i="33"/>
  <c r="PD99" i="33" s="1"/>
  <c r="LT100" i="33"/>
  <c r="GJ100" i="33"/>
  <c r="OV100" i="33" s="1"/>
  <c r="LF99" i="33"/>
  <c r="GQ100" i="33"/>
  <c r="LS101" i="33" s="1"/>
  <c r="GT99" i="33"/>
  <c r="LV100" i="33" s="1"/>
  <c r="FS99" i="33"/>
  <c r="JY99" i="33"/>
  <c r="HE99" i="33"/>
  <c r="MG100" i="33" s="1"/>
  <c r="LH101" i="33"/>
  <c r="IC101" i="33"/>
  <c r="QO101" i="33"/>
  <c r="PS101" i="33" s="1"/>
  <c r="JQ100" i="33"/>
  <c r="QG99" i="33"/>
  <c r="PK99" i="33" s="1"/>
  <c r="MA100" i="33"/>
  <c r="MF101" i="33"/>
  <c r="QL100" i="33"/>
  <c r="PP100" i="33" s="1"/>
  <c r="LD99" i="33"/>
  <c r="DS100" i="33"/>
  <c r="FK100" i="33" s="1"/>
  <c r="CO100" i="33"/>
  <c r="CH101" i="33"/>
  <c r="IK100" i="33"/>
  <c r="Y100" i="33"/>
  <c r="AC100" i="33"/>
  <c r="IO100" i="33"/>
  <c r="V99" i="33"/>
  <c r="IH99" i="33"/>
  <c r="NU100" i="33"/>
  <c r="S98" i="32"/>
  <c r="T98" i="32" s="1"/>
  <c r="AA98" i="32"/>
  <c r="EP100" i="33" l="1"/>
  <c r="ED99" i="33"/>
  <c r="ES101" i="33"/>
  <c r="EK99" i="33"/>
  <c r="KX99" i="33"/>
  <c r="FV99" i="33" s="1"/>
  <c r="QZ99" i="33"/>
  <c r="OL99" i="33"/>
  <c r="NI100" i="33"/>
  <c r="OE99" i="33"/>
  <c r="NA100" i="33"/>
  <c r="KJ99" i="33"/>
  <c r="QM99" i="33"/>
  <c r="PQ99" i="33" s="1"/>
  <c r="PY100" i="33"/>
  <c r="PC100" i="33" s="1"/>
  <c r="GD99" i="33"/>
  <c r="RJ100" i="33"/>
  <c r="NZ101" i="33"/>
  <c r="HM100" i="33"/>
  <c r="IA99" i="33"/>
  <c r="LM101" i="33"/>
  <c r="QB99" i="33"/>
  <c r="PF99" i="33" s="1"/>
  <c r="HP99" i="33"/>
  <c r="GB99" i="33"/>
  <c r="ON99" i="33" s="1"/>
  <c r="KH99" i="33"/>
  <c r="GF101" i="33"/>
  <c r="KL101" i="33"/>
  <c r="QS99" i="33"/>
  <c r="LE99" i="33"/>
  <c r="JB101" i="33"/>
  <c r="JI100" i="33"/>
  <c r="LJ100" i="33"/>
  <c r="HC100" i="33"/>
  <c r="HY100" i="33" s="1"/>
  <c r="DD101" i="33"/>
  <c r="EV101" i="33" s="1"/>
  <c r="DK100" i="33"/>
  <c r="FC100" i="33" s="1"/>
  <c r="AB100" i="33"/>
  <c r="IN100" i="33"/>
  <c r="AR99" i="33"/>
  <c r="BN99" i="33" s="1"/>
  <c r="IS100" i="33"/>
  <c r="AG100" i="33"/>
  <c r="AY100" i="33"/>
  <c r="BU100" i="33" s="1"/>
  <c r="AU100" i="33"/>
  <c r="BQ100" i="33" s="1"/>
  <c r="U98" i="32"/>
  <c r="V98" i="32" s="1"/>
  <c r="AB98" i="32" s="1"/>
  <c r="EF99" i="33" l="1"/>
  <c r="EC100" i="33"/>
  <c r="U100" i="33"/>
  <c r="EQ99" i="33"/>
  <c r="KB99" i="33"/>
  <c r="IG100" i="33"/>
  <c r="NV102" i="33"/>
  <c r="OR101" i="33"/>
  <c r="QV99" i="33"/>
  <c r="OH99" i="33"/>
  <c r="RD99" i="33"/>
  <c r="OP99" i="33"/>
  <c r="NL100" i="33"/>
  <c r="ML101" i="33"/>
  <c r="GK101" i="33"/>
  <c r="MS100" i="33"/>
  <c r="KZ99" i="33"/>
  <c r="KW100" i="33"/>
  <c r="LK99" i="33"/>
  <c r="NT100" i="33"/>
  <c r="IX101" i="33"/>
  <c r="AL101" i="33"/>
  <c r="BH101" i="33" s="1"/>
  <c r="CD101" i="33" s="1"/>
  <c r="CZ101" i="33" s="1"/>
  <c r="JT101" i="33" s="1"/>
  <c r="RB99" i="33"/>
  <c r="NR100" i="33"/>
  <c r="KQ101" i="33"/>
  <c r="GC99" i="33"/>
  <c r="KI99" i="33"/>
  <c r="RF101" i="33"/>
  <c r="GH100" i="33"/>
  <c r="KN100" i="33"/>
  <c r="GU100" i="33"/>
  <c r="HQ100" i="33" s="1"/>
  <c r="QK100" i="33"/>
  <c r="PO100" i="33" s="1"/>
  <c r="ME101" i="33"/>
  <c r="GN101" i="33"/>
  <c r="LP102" i="33" s="1"/>
  <c r="CM100" i="33"/>
  <c r="CQ100" i="33"/>
  <c r="CJ99" i="33"/>
  <c r="BC100" i="33"/>
  <c r="BY100" i="33" s="1"/>
  <c r="AQ100" i="33"/>
  <c r="BM100" i="33" s="1"/>
  <c r="OA102" i="33"/>
  <c r="AX100" i="33"/>
  <c r="BT100" i="33" s="1"/>
  <c r="W98" i="32"/>
  <c r="AK98" i="32" s="1"/>
  <c r="AH102" i="33" l="1"/>
  <c r="BD102" i="33" s="1"/>
  <c r="BZ102" i="33" s="1"/>
  <c r="CV102" i="33" s="1"/>
  <c r="X100" i="33"/>
  <c r="AT100" i="33" s="1"/>
  <c r="BP100" i="33" s="1"/>
  <c r="EO100" i="33"/>
  <c r="IT102" i="33"/>
  <c r="RH100" i="33"/>
  <c r="OT100" i="33"/>
  <c r="NS100" i="33"/>
  <c r="OO99" i="33"/>
  <c r="RK101" i="33"/>
  <c r="OW101" i="33"/>
  <c r="IJ100" i="33"/>
  <c r="KO99" i="33"/>
  <c r="KA100" i="33"/>
  <c r="KD99" i="33"/>
  <c r="FX99" i="33"/>
  <c r="NN100" i="33" s="1"/>
  <c r="FU100" i="33"/>
  <c r="OG100" i="33" s="1"/>
  <c r="GI99" i="33"/>
  <c r="OU99" i="33" s="1"/>
  <c r="DV101" i="33"/>
  <c r="FN101" i="33" s="1"/>
  <c r="IR100" i="33"/>
  <c r="AF100" i="33"/>
  <c r="BB100" i="33" s="1"/>
  <c r="BX100" i="33" s="1"/>
  <c r="CT100" i="33" s="1"/>
  <c r="NX101" i="33"/>
  <c r="IP100" i="33"/>
  <c r="AD100" i="33"/>
  <c r="AZ100" i="33" s="1"/>
  <c r="BV100" i="33" s="1"/>
  <c r="CR100" i="33" s="1"/>
  <c r="LW101" i="33"/>
  <c r="QC100" i="33"/>
  <c r="PG100" i="33" s="1"/>
  <c r="RC99" i="33"/>
  <c r="JD99" i="33"/>
  <c r="JK100" i="33"/>
  <c r="LI100" i="33"/>
  <c r="DI100" i="33"/>
  <c r="FA100" i="33" s="1"/>
  <c r="JG100" i="33"/>
  <c r="HJ101" i="33"/>
  <c r="PV101" i="33"/>
  <c r="OZ101" i="33" s="1"/>
  <c r="DF99" i="33"/>
  <c r="EX99" i="33" s="1"/>
  <c r="DM100" i="33"/>
  <c r="FE100" i="33" s="1"/>
  <c r="CI100" i="33"/>
  <c r="CP100" i="33"/>
  <c r="CU100" i="33"/>
  <c r="IY102" i="33"/>
  <c r="AM102" i="33"/>
  <c r="BI102" i="33" s="1"/>
  <c r="NY100" i="33"/>
  <c r="AH98" i="32"/>
  <c r="X98" i="32"/>
  <c r="AF98" i="32" s="1"/>
  <c r="DZ101" i="33" l="1"/>
  <c r="EG100" i="33"/>
  <c r="IV101" i="33"/>
  <c r="IQ100" i="33"/>
  <c r="QX99" i="33"/>
  <c r="OJ99" i="33"/>
  <c r="AE100" i="33"/>
  <c r="BA100" i="33" s="1"/>
  <c r="BW100" i="33" s="1"/>
  <c r="CS100" i="33" s="1"/>
  <c r="QU100" i="33"/>
  <c r="NK101" i="33"/>
  <c r="MU100" i="33"/>
  <c r="ND101" i="33"/>
  <c r="MN99" i="33"/>
  <c r="MQ100" i="33"/>
  <c r="AJ101" i="33"/>
  <c r="BF101" i="33" s="1"/>
  <c r="CB101" i="33" s="1"/>
  <c r="RI99" i="33"/>
  <c r="GS100" i="33"/>
  <c r="LU101" i="33" s="1"/>
  <c r="LA100" i="33"/>
  <c r="HF101" i="33"/>
  <c r="IB101" i="33" s="1"/>
  <c r="GG100" i="33"/>
  <c r="KM100" i="33"/>
  <c r="GP99" i="33"/>
  <c r="LR100" i="33" s="1"/>
  <c r="JJ100" i="33"/>
  <c r="JN100" i="33"/>
  <c r="JC100" i="33"/>
  <c r="JL100" i="33"/>
  <c r="JP102" i="33"/>
  <c r="JO100" i="33"/>
  <c r="GW100" i="33"/>
  <c r="HS100" i="33" s="1"/>
  <c r="KT101" i="33"/>
  <c r="DN100" i="33"/>
  <c r="FF100" i="33" s="1"/>
  <c r="DL100" i="33"/>
  <c r="FD100" i="33" s="1"/>
  <c r="DR102" i="33"/>
  <c r="FJ102" i="33" s="1"/>
  <c r="DQ100" i="33"/>
  <c r="FI100" i="33" s="1"/>
  <c r="DP100" i="33"/>
  <c r="FH100" i="33" s="1"/>
  <c r="DE100" i="33"/>
  <c r="EW100" i="33" s="1"/>
  <c r="CL100" i="33"/>
  <c r="CE102" i="33"/>
  <c r="AK100" i="33"/>
  <c r="IW100" i="33"/>
  <c r="IL100" i="33"/>
  <c r="Z100" i="33"/>
  <c r="Y98" i="32"/>
  <c r="Z98" i="32" s="1"/>
  <c r="AC98" i="32" s="1"/>
  <c r="QN101" i="33" l="1"/>
  <c r="PR101" i="33" s="1"/>
  <c r="ER101" i="33" s="1"/>
  <c r="RG100" i="33"/>
  <c r="OS100" i="33"/>
  <c r="GV100" i="33"/>
  <c r="QD100" i="33" s="1"/>
  <c r="PH100" i="33" s="1"/>
  <c r="W101" i="33"/>
  <c r="II101" i="33"/>
  <c r="MY100" i="33"/>
  <c r="MZ102" i="33"/>
  <c r="FY100" i="33"/>
  <c r="OK100" i="33" s="1"/>
  <c r="MM100" i="33"/>
  <c r="MT100" i="33"/>
  <c r="GZ100" i="33"/>
  <c r="MB101" i="33" s="1"/>
  <c r="MV100" i="33"/>
  <c r="QA100" i="33"/>
  <c r="PE100" i="33" s="1"/>
  <c r="HO100" i="33"/>
  <c r="MH102" i="33"/>
  <c r="KE100" i="33"/>
  <c r="HA100" i="33"/>
  <c r="QI100" i="33" s="1"/>
  <c r="PM100" i="33" s="1"/>
  <c r="NW101" i="33"/>
  <c r="PX99" i="33"/>
  <c r="PB99" i="33" s="1"/>
  <c r="HL99" i="33"/>
  <c r="FR101" i="33"/>
  <c r="JX101" i="33"/>
  <c r="HB102" i="33"/>
  <c r="MD103" i="33" s="1"/>
  <c r="MX100" i="33"/>
  <c r="JM100" i="33"/>
  <c r="JF100" i="33"/>
  <c r="GX100" i="33"/>
  <c r="QF100" i="33" s="1"/>
  <c r="PJ100" i="33" s="1"/>
  <c r="LY101" i="33"/>
  <c r="QE100" i="33"/>
  <c r="PI100" i="33" s="1"/>
  <c r="GO100" i="33"/>
  <c r="LQ101" i="33" s="1"/>
  <c r="DO100" i="33"/>
  <c r="FG100" i="33" s="1"/>
  <c r="DH100" i="33"/>
  <c r="EZ100" i="33" s="1"/>
  <c r="CX101" i="33"/>
  <c r="DA102" i="33"/>
  <c r="NO101" i="33"/>
  <c r="AV100" i="33"/>
  <c r="BR100" i="33" s="1"/>
  <c r="BG100" i="33"/>
  <c r="CC100" i="33" s="1"/>
  <c r="AE99" i="32"/>
  <c r="AJ98" i="32"/>
  <c r="AI98" i="32" s="1"/>
  <c r="QY100" i="33" l="1"/>
  <c r="LL101" i="33"/>
  <c r="GJ101" i="33" s="1"/>
  <c r="OV101" i="33" s="1"/>
  <c r="EM100" i="33"/>
  <c r="EE100" i="33"/>
  <c r="EJ100" i="33"/>
  <c r="EB99" i="33"/>
  <c r="EH100" i="33"/>
  <c r="EI100" i="33"/>
  <c r="IU101" i="33"/>
  <c r="NH102" i="33"/>
  <c r="OD101" i="33"/>
  <c r="HR100" i="33"/>
  <c r="LX101" i="33"/>
  <c r="AS101" i="33"/>
  <c r="BO101" i="33" s="1"/>
  <c r="CK101" i="33" s="1"/>
  <c r="HW100" i="33"/>
  <c r="MP100" i="33"/>
  <c r="KY100" i="33"/>
  <c r="MW100" i="33"/>
  <c r="QH100" i="33"/>
  <c r="PL100" i="33" s="1"/>
  <c r="HV100" i="33"/>
  <c r="KV99" i="33"/>
  <c r="AI101" i="33"/>
  <c r="BE101" i="33" s="1"/>
  <c r="MC101" i="33"/>
  <c r="GR100" i="33"/>
  <c r="LT101" i="33" s="1"/>
  <c r="QR101" i="33"/>
  <c r="QJ102" i="33"/>
  <c r="PN102" i="33" s="1"/>
  <c r="HX102" i="33"/>
  <c r="LD100" i="33"/>
  <c r="HT100" i="33"/>
  <c r="JU102" i="33"/>
  <c r="JR101" i="33"/>
  <c r="PW100" i="33"/>
  <c r="PA100" i="33" s="1"/>
  <c r="LC100" i="33"/>
  <c r="LZ101" i="33"/>
  <c r="HK100" i="33"/>
  <c r="GY100" i="33"/>
  <c r="MA101" i="33" s="1"/>
  <c r="DW102" i="33"/>
  <c r="FO102" i="33" s="1"/>
  <c r="DT101" i="33"/>
  <c r="FL101" i="33" s="1"/>
  <c r="CY100" i="33"/>
  <c r="CN100" i="33"/>
  <c r="LB100" i="33"/>
  <c r="IM101" i="33"/>
  <c r="AA101" i="33"/>
  <c r="LG100" i="33"/>
  <c r="AG99" i="32"/>
  <c r="AD98" i="32"/>
  <c r="KP101" i="33" l="1"/>
  <c r="IF102" i="33"/>
  <c r="EA100" i="33"/>
  <c r="EN102" i="33"/>
  <c r="EL100" i="33"/>
  <c r="T102" i="33"/>
  <c r="AP102" i="33" s="1"/>
  <c r="BL102" i="33" s="1"/>
  <c r="JE101" i="33"/>
  <c r="DG101" i="33"/>
  <c r="EY101" i="33" s="1"/>
  <c r="LF100" i="33"/>
  <c r="GD100" i="33" s="1"/>
  <c r="CA101" i="33"/>
  <c r="CW101" i="33" s="1"/>
  <c r="NB101" i="33"/>
  <c r="NE102" i="33"/>
  <c r="KC100" i="33"/>
  <c r="FW100" i="33"/>
  <c r="JZ99" i="33"/>
  <c r="FT99" i="33"/>
  <c r="PZ100" i="33"/>
  <c r="PD100" i="33" s="1"/>
  <c r="HN100" i="33"/>
  <c r="LH102" i="33"/>
  <c r="NZ102" i="33"/>
  <c r="RJ101" i="33"/>
  <c r="GB100" i="33"/>
  <c r="KH100" i="33"/>
  <c r="FZ100" i="33"/>
  <c r="OL100" i="33" s="1"/>
  <c r="KF100" i="33"/>
  <c r="GE100" i="33"/>
  <c r="KK100" i="33"/>
  <c r="GA100" i="33"/>
  <c r="OM100" i="33" s="1"/>
  <c r="KG100" i="33"/>
  <c r="KU100" i="33"/>
  <c r="JS100" i="33"/>
  <c r="JH100" i="33"/>
  <c r="HD101" i="33"/>
  <c r="HZ101" i="33" s="1"/>
  <c r="HU100" i="33"/>
  <c r="QG100" i="33"/>
  <c r="PK100" i="33" s="1"/>
  <c r="HG102" i="33"/>
  <c r="MI103" i="33" s="1"/>
  <c r="DJ100" i="33"/>
  <c r="FB100" i="33" s="1"/>
  <c r="DU100" i="33"/>
  <c r="FM100" i="33" s="1"/>
  <c r="AW101" i="33"/>
  <c r="BS101" i="33" s="1"/>
  <c r="NM101" i="33"/>
  <c r="AA99" i="32"/>
  <c r="S99" i="32"/>
  <c r="T99" i="32" s="1"/>
  <c r="ED100" i="33" l="1"/>
  <c r="AL102" i="33"/>
  <c r="BH102" i="33" s="1"/>
  <c r="CD102" i="33" s="1"/>
  <c r="EK100" i="33"/>
  <c r="NR101" i="33"/>
  <c r="AD101" i="33" s="1"/>
  <c r="ON100" i="33"/>
  <c r="QW100" i="33"/>
  <c r="OI100" i="33"/>
  <c r="RD100" i="33"/>
  <c r="OP100" i="33"/>
  <c r="RE100" i="33"/>
  <c r="OQ100" i="33"/>
  <c r="NJ100" i="33"/>
  <c r="OF99" i="33"/>
  <c r="NP101" i="33"/>
  <c r="KJ100" i="33"/>
  <c r="GQ101" i="33"/>
  <c r="HM101" i="33" s="1"/>
  <c r="MO101" i="33"/>
  <c r="IX102" i="33"/>
  <c r="NC100" i="33"/>
  <c r="KL102" i="33"/>
  <c r="MR100" i="33"/>
  <c r="QT99" i="33"/>
  <c r="KX100" i="33"/>
  <c r="GF102" i="33"/>
  <c r="OR102" i="33" s="1"/>
  <c r="QZ100" i="33"/>
  <c r="QL101" i="33"/>
  <c r="PP101" i="33" s="1"/>
  <c r="MF102" i="33"/>
  <c r="RA100" i="33"/>
  <c r="NQ101" i="33"/>
  <c r="RB100" i="33"/>
  <c r="LE100" i="33"/>
  <c r="FS100" i="33"/>
  <c r="JY100" i="33"/>
  <c r="IC102" i="33"/>
  <c r="GT100" i="33"/>
  <c r="HP100" i="33" s="1"/>
  <c r="JQ101" i="33"/>
  <c r="QO102" i="33"/>
  <c r="PS102" i="33" s="1"/>
  <c r="HE100" i="33"/>
  <c r="MG101" i="33" s="1"/>
  <c r="DS101" i="33"/>
  <c r="FK101" i="33" s="1"/>
  <c r="CO101" i="33"/>
  <c r="CH102" i="33"/>
  <c r="NU101" i="33"/>
  <c r="NT101" i="33"/>
  <c r="IK101" i="33"/>
  <c r="Y101" i="33"/>
  <c r="U99" i="32"/>
  <c r="V99" i="32" s="1"/>
  <c r="AB99" i="32" s="1"/>
  <c r="PY101" i="33" l="1"/>
  <c r="PC101" i="33" s="1"/>
  <c r="EC101" i="33" s="1"/>
  <c r="IH100" i="33"/>
  <c r="IP101" i="33"/>
  <c r="ES102" i="33"/>
  <c r="EP101" i="33"/>
  <c r="AB101" i="33"/>
  <c r="AX101" i="33" s="1"/>
  <c r="BT101" i="33" s="1"/>
  <c r="NV103" i="33"/>
  <c r="V100" i="33"/>
  <c r="AR100" i="33" s="1"/>
  <c r="BN100" i="33" s="1"/>
  <c r="NI101" i="33"/>
  <c r="OE100" i="33"/>
  <c r="IN101" i="33"/>
  <c r="LS102" i="33"/>
  <c r="KB100" i="33"/>
  <c r="NA101" i="33"/>
  <c r="FV100" i="33"/>
  <c r="OH100" i="33" s="1"/>
  <c r="RF102" i="33"/>
  <c r="LV101" i="33"/>
  <c r="LJ101" i="33"/>
  <c r="AC101" i="33"/>
  <c r="AY101" i="33" s="1"/>
  <c r="BU101" i="33" s="1"/>
  <c r="CQ101" i="33" s="1"/>
  <c r="IO101" i="33"/>
  <c r="GC100" i="33"/>
  <c r="KI100" i="33"/>
  <c r="QS100" i="33"/>
  <c r="QB100" i="33"/>
  <c r="PF100" i="33" s="1"/>
  <c r="JB102" i="33"/>
  <c r="JI101" i="33"/>
  <c r="LM102" i="33"/>
  <c r="IA100" i="33"/>
  <c r="HC101" i="33"/>
  <c r="HY101" i="33" s="1"/>
  <c r="QM100" i="33"/>
  <c r="PQ100" i="33" s="1"/>
  <c r="DK101" i="33"/>
  <c r="FC101" i="33" s="1"/>
  <c r="DD102" i="33"/>
  <c r="EV102" i="33" s="1"/>
  <c r="CZ102" i="33"/>
  <c r="AZ101" i="33"/>
  <c r="BV101" i="33" s="1"/>
  <c r="AU101" i="33"/>
  <c r="BQ101" i="33" s="1"/>
  <c r="AF101" i="33"/>
  <c r="BB101" i="33" s="1"/>
  <c r="IR101" i="33"/>
  <c r="AG101" i="33"/>
  <c r="IS101" i="33"/>
  <c r="W99" i="32"/>
  <c r="AH99" i="32" s="1"/>
  <c r="KW101" i="33" l="1"/>
  <c r="FU101" i="33" s="1"/>
  <c r="OG101" i="33" s="1"/>
  <c r="EQ100" i="33"/>
  <c r="AH103" i="33"/>
  <c r="BD103" i="33" s="1"/>
  <c r="BZ103" i="33" s="1"/>
  <c r="EF100" i="33"/>
  <c r="IG101" i="33"/>
  <c r="IT103" i="33"/>
  <c r="U101" i="33"/>
  <c r="AQ101" i="33" s="1"/>
  <c r="BM101" i="33" s="1"/>
  <c r="CI101" i="33" s="1"/>
  <c r="NS101" i="33"/>
  <c r="OO100" i="33"/>
  <c r="NL101" i="33"/>
  <c r="KN101" i="33"/>
  <c r="GN102" i="33"/>
  <c r="PV102" i="33" s="1"/>
  <c r="OZ102" i="33" s="1"/>
  <c r="MS101" i="33"/>
  <c r="KQ102" i="33"/>
  <c r="QV100" i="33"/>
  <c r="GU101" i="33"/>
  <c r="HQ101" i="33" s="1"/>
  <c r="GH101" i="33"/>
  <c r="GK102" i="33"/>
  <c r="OW102" i="33" s="1"/>
  <c r="LK100" i="33"/>
  <c r="KZ100" i="33"/>
  <c r="RC100" i="33"/>
  <c r="ML102" i="33"/>
  <c r="JK101" i="33"/>
  <c r="QK101" i="33"/>
  <c r="PO101" i="33" s="1"/>
  <c r="ME102" i="33"/>
  <c r="DV102" i="33"/>
  <c r="FN102" i="33" s="1"/>
  <c r="JT102" i="33"/>
  <c r="DM101" i="33"/>
  <c r="FE101" i="33" s="1"/>
  <c r="CP101" i="33"/>
  <c r="CR101" i="33"/>
  <c r="CJ100" i="33"/>
  <c r="CM101" i="33"/>
  <c r="BX101" i="33"/>
  <c r="BC101" i="33"/>
  <c r="BY101" i="33" s="1"/>
  <c r="AK99" i="32"/>
  <c r="X99" i="32"/>
  <c r="AF99" i="32" s="1"/>
  <c r="KA101" i="33" l="1"/>
  <c r="DZ102" i="33"/>
  <c r="IQ101" i="33"/>
  <c r="EO101" i="33"/>
  <c r="QU101" i="33"/>
  <c r="AE101" i="33"/>
  <c r="BA101" i="33" s="1"/>
  <c r="BW101" i="33" s="1"/>
  <c r="RH101" i="33"/>
  <c r="OT101" i="33"/>
  <c r="NK102" i="33"/>
  <c r="X101" i="33"/>
  <c r="AT101" i="33" s="1"/>
  <c r="BP101" i="33" s="1"/>
  <c r="CL101" i="33" s="1"/>
  <c r="IJ101" i="33"/>
  <c r="HJ102" i="33"/>
  <c r="LP103" i="33"/>
  <c r="GW101" i="33"/>
  <c r="HS101" i="33" s="1"/>
  <c r="KD100" i="33"/>
  <c r="ND102" i="33"/>
  <c r="KO100" i="33"/>
  <c r="LW102" i="33"/>
  <c r="QC101" i="33"/>
  <c r="PG101" i="33" s="1"/>
  <c r="NX102" i="33"/>
  <c r="RK102" i="33"/>
  <c r="OA103" i="33"/>
  <c r="FX100" i="33"/>
  <c r="OJ100" i="33" s="1"/>
  <c r="GI100" i="33"/>
  <c r="OU100" i="33" s="1"/>
  <c r="LI101" i="33"/>
  <c r="MU101" i="33"/>
  <c r="JL101" i="33"/>
  <c r="JG101" i="33"/>
  <c r="JC101" i="33"/>
  <c r="JD100" i="33"/>
  <c r="HF102" i="33"/>
  <c r="QN102" i="33" s="1"/>
  <c r="PR102" i="33" s="1"/>
  <c r="DL101" i="33"/>
  <c r="FD101" i="33" s="1"/>
  <c r="JJ101" i="33"/>
  <c r="DE101" i="33"/>
  <c r="EW101" i="33" s="1"/>
  <c r="DN101" i="33"/>
  <c r="FF101" i="33" s="1"/>
  <c r="DI101" i="33"/>
  <c r="FA101" i="33" s="1"/>
  <c r="DF100" i="33"/>
  <c r="EX100" i="33" s="1"/>
  <c r="CU101" i="33"/>
  <c r="CT101" i="33"/>
  <c r="CV103" i="33"/>
  <c r="KT102" i="33"/>
  <c r="Y99" i="32"/>
  <c r="Z99" i="32" s="1"/>
  <c r="AC99" i="32" s="1"/>
  <c r="NY101" i="33" l="1"/>
  <c r="W102" i="33"/>
  <c r="AS102" i="33" s="1"/>
  <c r="BO102" i="33" s="1"/>
  <c r="ER102" i="33"/>
  <c r="EG101" i="33"/>
  <c r="II102" i="33"/>
  <c r="GS101" i="33"/>
  <c r="LU102" i="33" s="1"/>
  <c r="QX100" i="33"/>
  <c r="NN101" i="33"/>
  <c r="LA101" i="33"/>
  <c r="FY101" i="33" s="1"/>
  <c r="QE101" i="33"/>
  <c r="PI101" i="33" s="1"/>
  <c r="LY102" i="33"/>
  <c r="MQ101" i="33"/>
  <c r="MM101" i="33"/>
  <c r="MN100" i="33"/>
  <c r="MV101" i="33"/>
  <c r="MT101" i="33"/>
  <c r="AJ102" i="33"/>
  <c r="BF102" i="33" s="1"/>
  <c r="CB102" i="33" s="1"/>
  <c r="CX102" i="33" s="1"/>
  <c r="IV102" i="33"/>
  <c r="IY103" i="33"/>
  <c r="AM103" i="33"/>
  <c r="BI103" i="33" s="1"/>
  <c r="CE103" i="33" s="1"/>
  <c r="DA103" i="33" s="1"/>
  <c r="GV101" i="33"/>
  <c r="QD101" i="33" s="1"/>
  <c r="PH101" i="33" s="1"/>
  <c r="RI100" i="33"/>
  <c r="GG101" i="33"/>
  <c r="KM101" i="33"/>
  <c r="FR102" i="33"/>
  <c r="OD102" i="33" s="1"/>
  <c r="JX102" i="33"/>
  <c r="GP100" i="33"/>
  <c r="HL100" i="33" s="1"/>
  <c r="JO101" i="33"/>
  <c r="JP103" i="33"/>
  <c r="JF101" i="33"/>
  <c r="MH103" i="33"/>
  <c r="GO101" i="33"/>
  <c r="LQ102" i="33" s="1"/>
  <c r="IB102" i="33"/>
  <c r="DQ101" i="33"/>
  <c r="FI101" i="33" s="1"/>
  <c r="DP101" i="33"/>
  <c r="FH101" i="33" s="1"/>
  <c r="JN101" i="33"/>
  <c r="GX101" i="33"/>
  <c r="HT101" i="33" s="1"/>
  <c r="DR103" i="33"/>
  <c r="FJ103" i="33" s="1"/>
  <c r="DH101" i="33"/>
  <c r="EZ101" i="33" s="1"/>
  <c r="CS101" i="33"/>
  <c r="IW101" i="33"/>
  <c r="AK101" i="33"/>
  <c r="BG101" i="33" s="1"/>
  <c r="AE100" i="32"/>
  <c r="AJ99" i="32"/>
  <c r="AI99" i="32" s="1"/>
  <c r="LL102" i="33"/>
  <c r="EI101" i="33" l="1"/>
  <c r="EH101" i="33"/>
  <c r="NW102" i="33"/>
  <c r="OS101" i="33"/>
  <c r="QY101" i="33"/>
  <c r="OK101" i="33"/>
  <c r="NH103" i="33"/>
  <c r="LC101" i="33"/>
  <c r="KG101" i="33" s="1"/>
  <c r="QA101" i="33"/>
  <c r="PE101" i="33" s="1"/>
  <c r="KE101" i="33"/>
  <c r="HO101" i="33"/>
  <c r="IL101" i="33"/>
  <c r="Z101" i="33"/>
  <c r="AV101" i="33" s="1"/>
  <c r="BR101" i="33" s="1"/>
  <c r="CN101" i="33" s="1"/>
  <c r="MX101" i="33"/>
  <c r="MY101" i="33"/>
  <c r="MP101" i="33"/>
  <c r="MZ103" i="33"/>
  <c r="GR101" i="33"/>
  <c r="PZ101" i="33" s="1"/>
  <c r="PD101" i="33" s="1"/>
  <c r="LX102" i="33"/>
  <c r="LR101" i="33"/>
  <c r="PX100" i="33"/>
  <c r="PB100" i="33" s="1"/>
  <c r="QR102" i="33"/>
  <c r="HR101" i="33"/>
  <c r="GJ102" i="33"/>
  <c r="KP102" i="33"/>
  <c r="RG101" i="33"/>
  <c r="HK101" i="33"/>
  <c r="PW101" i="33"/>
  <c r="PA101" i="33" s="1"/>
  <c r="JU103" i="33"/>
  <c r="JM101" i="33"/>
  <c r="JR102" i="33"/>
  <c r="HA101" i="33"/>
  <c r="MC102" i="33" s="1"/>
  <c r="GZ101" i="33"/>
  <c r="MB102" i="33" s="1"/>
  <c r="HB103" i="33"/>
  <c r="HX103" i="33" s="1"/>
  <c r="QF101" i="33"/>
  <c r="PJ101" i="33" s="1"/>
  <c r="LZ102" i="33"/>
  <c r="DO101" i="33"/>
  <c r="FG101" i="33" s="1"/>
  <c r="DT102" i="33"/>
  <c r="FL102" i="33" s="1"/>
  <c r="DW103" i="33"/>
  <c r="FO103" i="33" s="1"/>
  <c r="CK102" i="33"/>
  <c r="LB101" i="33"/>
  <c r="NO102" i="33"/>
  <c r="CC101" i="33"/>
  <c r="AD99" i="32"/>
  <c r="AG100" i="32"/>
  <c r="EB100" i="33" l="1"/>
  <c r="EE101" i="33"/>
  <c r="EA101" i="33"/>
  <c r="EJ101" i="33"/>
  <c r="IF103" i="33"/>
  <c r="IU102" i="33"/>
  <c r="ED101" i="33"/>
  <c r="AI102" i="33"/>
  <c r="BE102" i="33" s="1"/>
  <c r="RJ102" i="33"/>
  <c r="OV102" i="33"/>
  <c r="T103" i="33"/>
  <c r="AP103" i="33" s="1"/>
  <c r="LD101" i="33"/>
  <c r="KH101" i="33" s="1"/>
  <c r="GA101" i="33"/>
  <c r="KY101" i="33"/>
  <c r="FW101" i="33" s="1"/>
  <c r="QJ103" i="33"/>
  <c r="PN103" i="33" s="1"/>
  <c r="KV100" i="33"/>
  <c r="NE103" i="33"/>
  <c r="NB102" i="33"/>
  <c r="MW101" i="33"/>
  <c r="LT102" i="33"/>
  <c r="HN101" i="33"/>
  <c r="KU101" i="33"/>
  <c r="FZ101" i="33"/>
  <c r="KF101" i="33"/>
  <c r="JE102" i="33"/>
  <c r="JH101" i="33"/>
  <c r="HG103" i="33"/>
  <c r="QO103" i="33" s="1"/>
  <c r="PS103" i="33" s="1"/>
  <c r="HW101" i="33"/>
  <c r="QI101" i="33"/>
  <c r="PM101" i="33" s="1"/>
  <c r="HV101" i="33"/>
  <c r="QH101" i="33"/>
  <c r="PL101" i="33" s="1"/>
  <c r="GY101" i="33"/>
  <c r="HU101" i="33" s="1"/>
  <c r="HD102" i="33"/>
  <c r="QL102" i="33" s="1"/>
  <c r="PP102" i="33" s="1"/>
  <c r="MD104" i="33"/>
  <c r="DG102" i="33"/>
  <c r="EY102" i="33" s="1"/>
  <c r="DJ101" i="33"/>
  <c r="FB101" i="33" s="1"/>
  <c r="CY101" i="33"/>
  <c r="KX101" i="33"/>
  <c r="BL103" i="33"/>
  <c r="NQ102" i="33"/>
  <c r="NZ103" i="33"/>
  <c r="AA102" i="33"/>
  <c r="AW102" i="33" s="1"/>
  <c r="BS102" i="33" s="1"/>
  <c r="IM102" i="33"/>
  <c r="AA100" i="32"/>
  <c r="S100" i="32"/>
  <c r="T100" i="32" s="1"/>
  <c r="CA102" i="33" l="1"/>
  <c r="CW102" i="33" s="1"/>
  <c r="EL101" i="33"/>
  <c r="ES103" i="33"/>
  <c r="EN103" i="33"/>
  <c r="EP102" i="33"/>
  <c r="EM101" i="33"/>
  <c r="GB101" i="33"/>
  <c r="RB101" i="33" s="1"/>
  <c r="QZ101" i="33"/>
  <c r="OL101" i="33"/>
  <c r="QW101" i="33"/>
  <c r="OI101" i="33"/>
  <c r="RA101" i="33"/>
  <c r="OM101" i="33"/>
  <c r="LH103" i="33"/>
  <c r="KL103" i="33" s="1"/>
  <c r="NP102" i="33"/>
  <c r="KC101" i="33"/>
  <c r="FT100" i="33"/>
  <c r="OF100" i="33" s="1"/>
  <c r="GT101" i="33"/>
  <c r="LV102" i="33" s="1"/>
  <c r="JZ100" i="33"/>
  <c r="NM102" i="33"/>
  <c r="MR101" i="33"/>
  <c r="MO102" i="33"/>
  <c r="GQ102" i="33"/>
  <c r="PY102" i="33" s="1"/>
  <c r="PC102" i="33" s="1"/>
  <c r="FV101" i="33"/>
  <c r="KB101" i="33"/>
  <c r="FS101" i="33"/>
  <c r="JY101" i="33"/>
  <c r="MI104" i="33"/>
  <c r="IC103" i="33"/>
  <c r="JS101" i="33"/>
  <c r="LG101" i="33"/>
  <c r="LF101" i="33"/>
  <c r="HZ102" i="33"/>
  <c r="MF103" i="33"/>
  <c r="QG101" i="33"/>
  <c r="PK101" i="33" s="1"/>
  <c r="MA102" i="33"/>
  <c r="DU101" i="33"/>
  <c r="FM101" i="33" s="1"/>
  <c r="CH103" i="33"/>
  <c r="CO102" i="33"/>
  <c r="LJ102" i="33"/>
  <c r="AL103" i="33"/>
  <c r="IX103" i="33"/>
  <c r="AC102" i="33"/>
  <c r="IO102" i="33"/>
  <c r="U100" i="32"/>
  <c r="V100" i="32" s="1"/>
  <c r="W100" i="32" s="1"/>
  <c r="LM103" i="33"/>
  <c r="NR102" i="33" l="1"/>
  <c r="IP102" i="33" s="1"/>
  <c r="EK101" i="33"/>
  <c r="Y102" i="33"/>
  <c r="AU102" i="33" s="1"/>
  <c r="BQ102" i="33" s="1"/>
  <c r="EC102" i="33"/>
  <c r="IN102" i="33"/>
  <c r="GF103" i="33"/>
  <c r="OR103" i="33" s="1"/>
  <c r="ON101" i="33"/>
  <c r="QV101" i="33"/>
  <c r="OH101" i="33"/>
  <c r="NI102" i="33"/>
  <c r="OE101" i="33"/>
  <c r="AB102" i="33"/>
  <c r="AX102" i="33" s="1"/>
  <c r="BT102" i="33" s="1"/>
  <c r="NL102" i="33"/>
  <c r="QT100" i="33"/>
  <c r="NJ101" i="33"/>
  <c r="HP101" i="33"/>
  <c r="QB101" i="33"/>
  <c r="PF101" i="33" s="1"/>
  <c r="IK102" i="33"/>
  <c r="NC101" i="33"/>
  <c r="LS103" i="33"/>
  <c r="HM102" i="33"/>
  <c r="GH102" i="33"/>
  <c r="OT102" i="33" s="1"/>
  <c r="KN102" i="33"/>
  <c r="GK103" i="33"/>
  <c r="OW103" i="33" s="1"/>
  <c r="KQ103" i="33"/>
  <c r="GD101" i="33"/>
  <c r="KJ101" i="33"/>
  <c r="QS101" i="33"/>
  <c r="GE101" i="33"/>
  <c r="OQ101" i="33" s="1"/>
  <c r="KK101" i="33"/>
  <c r="JQ102" i="33"/>
  <c r="HE101" i="33"/>
  <c r="QM101" i="33" s="1"/>
  <c r="PQ101" i="33" s="1"/>
  <c r="LE101" i="33"/>
  <c r="DK102" i="33"/>
  <c r="FC102" i="33" s="1"/>
  <c r="JI102" i="33"/>
  <c r="DD103" i="33"/>
  <c r="EV103" i="33" s="1"/>
  <c r="JB103" i="33"/>
  <c r="DS102" i="33"/>
  <c r="FK102" i="33" s="1"/>
  <c r="NU102" i="33"/>
  <c r="NT102" i="33"/>
  <c r="BH103" i="33"/>
  <c r="CD103" i="33" s="1"/>
  <c r="NV104" i="33"/>
  <c r="AY102" i="33"/>
  <c r="BU102" i="33" s="1"/>
  <c r="AB100" i="32"/>
  <c r="KW102" i="33"/>
  <c r="AK100" i="32"/>
  <c r="AH100" i="32"/>
  <c r="X100" i="32"/>
  <c r="AD102" i="33" l="1"/>
  <c r="AZ102" i="33" s="1"/>
  <c r="BV102" i="33" s="1"/>
  <c r="RF103" i="33"/>
  <c r="EQ101" i="33"/>
  <c r="EF101" i="33"/>
  <c r="X102" i="33"/>
  <c r="AT102" i="33" s="1"/>
  <c r="BP102" i="33" s="1"/>
  <c r="IG102" i="33"/>
  <c r="U102" i="33"/>
  <c r="AQ102" i="33" s="1"/>
  <c r="BM102" i="33" s="1"/>
  <c r="RE101" i="33"/>
  <c r="RD101" i="33"/>
  <c r="OP101" i="33"/>
  <c r="IJ102" i="33"/>
  <c r="V101" i="33"/>
  <c r="AR101" i="33" s="1"/>
  <c r="BN101" i="33" s="1"/>
  <c r="CJ101" i="33" s="1"/>
  <c r="IH101" i="33"/>
  <c r="KZ101" i="33"/>
  <c r="KD101" i="33" s="1"/>
  <c r="ML103" i="33"/>
  <c r="NA102" i="33"/>
  <c r="MS102" i="33"/>
  <c r="NX103" i="33"/>
  <c r="RH102" i="33"/>
  <c r="RK103" i="33"/>
  <c r="FU102" i="33"/>
  <c r="KA102" i="33"/>
  <c r="GC101" i="33"/>
  <c r="KI101" i="33"/>
  <c r="GU102" i="33"/>
  <c r="QC102" i="33" s="1"/>
  <c r="PG102" i="33" s="1"/>
  <c r="IA101" i="33"/>
  <c r="MG102" i="33"/>
  <c r="LK101" i="33"/>
  <c r="HC102" i="33"/>
  <c r="GN103" i="33"/>
  <c r="HJ103" i="33" s="1"/>
  <c r="CM102" i="33"/>
  <c r="CZ103" i="33"/>
  <c r="CQ102" i="33"/>
  <c r="CR102" i="33"/>
  <c r="CP102" i="33"/>
  <c r="AH104" i="33"/>
  <c r="IT104" i="33"/>
  <c r="IS102" i="33"/>
  <c r="AG102" i="33"/>
  <c r="OA104" i="33"/>
  <c r="IR102" i="33"/>
  <c r="AF102" i="33"/>
  <c r="AF100" i="32"/>
  <c r="Y100" i="32"/>
  <c r="EG102" i="33" l="1"/>
  <c r="IV103" i="33"/>
  <c r="RC101" i="33"/>
  <c r="OO101" i="33"/>
  <c r="QU102" i="33"/>
  <c r="OG102" i="33"/>
  <c r="FX101" i="33"/>
  <c r="AJ103" i="33"/>
  <c r="BF103" i="33" s="1"/>
  <c r="CB103" i="33" s="1"/>
  <c r="NS102" i="33"/>
  <c r="LW103" i="33"/>
  <c r="GI101" i="33"/>
  <c r="OU101" i="33" s="1"/>
  <c r="KO101" i="33"/>
  <c r="HQ102" i="33"/>
  <c r="LP104" i="33"/>
  <c r="JJ102" i="33"/>
  <c r="JL102" i="33"/>
  <c r="JG102" i="33"/>
  <c r="JK102" i="33"/>
  <c r="JT103" i="33"/>
  <c r="JD101" i="33"/>
  <c r="HY102" i="33"/>
  <c r="QK102" i="33"/>
  <c r="PO102" i="33" s="1"/>
  <c r="ME103" i="33"/>
  <c r="PV103" i="33"/>
  <c r="OZ103" i="33" s="1"/>
  <c r="DM102" i="33"/>
  <c r="FE102" i="33" s="1"/>
  <c r="DF101" i="33"/>
  <c r="EX101" i="33" s="1"/>
  <c r="DL102" i="33"/>
  <c r="FD102" i="33" s="1"/>
  <c r="DV103" i="33"/>
  <c r="FN103" i="33" s="1"/>
  <c r="DN102" i="33"/>
  <c r="FF102" i="33" s="1"/>
  <c r="DI102" i="33"/>
  <c r="FA102" i="33" s="1"/>
  <c r="CL102" i="33"/>
  <c r="CI102" i="33"/>
  <c r="AM104" i="33"/>
  <c r="IY104" i="33"/>
  <c r="NY102" i="33"/>
  <c r="BD104" i="33"/>
  <c r="BZ104" i="33" s="1"/>
  <c r="NN102" i="33"/>
  <c r="BB102" i="33"/>
  <c r="BX102" i="33" s="1"/>
  <c r="BC102" i="33"/>
  <c r="BY102" i="33" s="1"/>
  <c r="NK103" i="33"/>
  <c r="LA102" i="33"/>
  <c r="AE101" i="32"/>
  <c r="Z100" i="32"/>
  <c r="AC100" i="32" s="1"/>
  <c r="AJ100" i="32"/>
  <c r="IQ102" i="33" l="1"/>
  <c r="DZ103" i="33"/>
  <c r="EO102" i="33"/>
  <c r="QX101" i="33"/>
  <c r="OJ101" i="33"/>
  <c r="GS102" i="33"/>
  <c r="LU103" i="33" s="1"/>
  <c r="AE102" i="33"/>
  <c r="BA102" i="33" s="1"/>
  <c r="BW102" i="33" s="1"/>
  <c r="CS102" i="33" s="1"/>
  <c r="MV102" i="33"/>
  <c r="GW102" i="33"/>
  <c r="HS102" i="33" s="1"/>
  <c r="MN101" i="33"/>
  <c r="ND103" i="33"/>
  <c r="MQ102" i="33"/>
  <c r="MT102" i="33"/>
  <c r="GP101" i="33"/>
  <c r="PX101" i="33" s="1"/>
  <c r="PB101" i="33" s="1"/>
  <c r="RI101" i="33"/>
  <c r="FY102" i="33"/>
  <c r="KE102" i="33"/>
  <c r="GV102" i="33"/>
  <c r="HR102" i="33" s="1"/>
  <c r="MU102" i="33"/>
  <c r="JF102" i="33"/>
  <c r="JC102" i="33"/>
  <c r="KT103" i="33"/>
  <c r="GX102" i="33"/>
  <c r="HT102" i="33" s="1"/>
  <c r="LI102" i="33"/>
  <c r="HF103" i="33"/>
  <c r="QN103" i="33" s="1"/>
  <c r="PR103" i="33" s="1"/>
  <c r="DE102" i="33"/>
  <c r="EW102" i="33" s="1"/>
  <c r="DH102" i="33"/>
  <c r="EZ102" i="33" s="1"/>
  <c r="CU102" i="33"/>
  <c r="CX103" i="33"/>
  <c r="CT102" i="33"/>
  <c r="CV104" i="33"/>
  <c r="AK102" i="33"/>
  <c r="IW102" i="33"/>
  <c r="BI104" i="33"/>
  <c r="CE104" i="33" s="1"/>
  <c r="II103" i="33"/>
  <c r="W103" i="33"/>
  <c r="IL102" i="33"/>
  <c r="Z102" i="33"/>
  <c r="AV102" i="33" s="1"/>
  <c r="BR102" i="33" s="1"/>
  <c r="AI100" i="32"/>
  <c r="EB101" i="33" l="1"/>
  <c r="ER103" i="33"/>
  <c r="QY102" i="33"/>
  <c r="OK102" i="33"/>
  <c r="HO102" i="33"/>
  <c r="QA102" i="33"/>
  <c r="PE102" i="33" s="1"/>
  <c r="QE102" i="33"/>
  <c r="PI102" i="33" s="1"/>
  <c r="LY103" i="33"/>
  <c r="MM102" i="33"/>
  <c r="MP102" i="33"/>
  <c r="GR102" i="33"/>
  <c r="LT103" i="33" s="1"/>
  <c r="LX103" i="33"/>
  <c r="QD102" i="33"/>
  <c r="PH102" i="33" s="1"/>
  <c r="HL101" i="33"/>
  <c r="LR102" i="33"/>
  <c r="FR103" i="33"/>
  <c r="JX103" i="33"/>
  <c r="GG102" i="33"/>
  <c r="OS102" i="33" s="1"/>
  <c r="KM102" i="33"/>
  <c r="JN102" i="33"/>
  <c r="JM102" i="33"/>
  <c r="JR103" i="33"/>
  <c r="JP104" i="33"/>
  <c r="JO102" i="33"/>
  <c r="QF102" i="33"/>
  <c r="PJ102" i="33" s="1"/>
  <c r="LZ103" i="33"/>
  <c r="MH104" i="33"/>
  <c r="IB103" i="33"/>
  <c r="GO102" i="33"/>
  <c r="HK102" i="33" s="1"/>
  <c r="DR104" i="33"/>
  <c r="FJ104" i="33" s="1"/>
  <c r="DQ102" i="33"/>
  <c r="FI102" i="33" s="1"/>
  <c r="DP102" i="33"/>
  <c r="FH102" i="33" s="1"/>
  <c r="DO102" i="33"/>
  <c r="FG102" i="33" s="1"/>
  <c r="DT103" i="33"/>
  <c r="FL103" i="33" s="1"/>
  <c r="CN102" i="33"/>
  <c r="DA104" i="33"/>
  <c r="NO103" i="33"/>
  <c r="AS103" i="33"/>
  <c r="BO103" i="33" s="1"/>
  <c r="BG102" i="33"/>
  <c r="CC102" i="33" s="1"/>
  <c r="AD100" i="32"/>
  <c r="AG101" i="32"/>
  <c r="LL103" i="33"/>
  <c r="KV101" i="33"/>
  <c r="EE102" i="33" l="1"/>
  <c r="EJ102" i="33"/>
  <c r="EH102" i="33"/>
  <c r="EI102" i="33"/>
  <c r="QR103" i="33"/>
  <c r="OD103" i="33"/>
  <c r="NH104" i="33"/>
  <c r="LC102" i="33"/>
  <c r="GA102" i="33" s="1"/>
  <c r="NW103" i="33"/>
  <c r="KY102" i="33"/>
  <c r="FW102" i="33" s="1"/>
  <c r="OI102" i="33" s="1"/>
  <c r="HA102" i="33"/>
  <c r="HW102" i="33" s="1"/>
  <c r="NB103" i="33"/>
  <c r="MZ104" i="33"/>
  <c r="MW102" i="33"/>
  <c r="MX102" i="33"/>
  <c r="HB104" i="33"/>
  <c r="QJ104" i="33" s="1"/>
  <c r="PN104" i="33" s="1"/>
  <c r="HN102" i="33"/>
  <c r="PZ102" i="33"/>
  <c r="PD102" i="33" s="1"/>
  <c r="LB102" i="33"/>
  <c r="FZ102" i="33" s="1"/>
  <c r="GZ102" i="33"/>
  <c r="HV102" i="33" s="1"/>
  <c r="RG102" i="33"/>
  <c r="GJ103" i="33"/>
  <c r="OV103" i="33" s="1"/>
  <c r="KP103" i="33"/>
  <c r="FT101" i="33"/>
  <c r="OF101" i="33" s="1"/>
  <c r="JZ101" i="33"/>
  <c r="MY102" i="33"/>
  <c r="JU104" i="33"/>
  <c r="JH102" i="33"/>
  <c r="LD102" i="33"/>
  <c r="GY102" i="33"/>
  <c r="MA103" i="33" s="1"/>
  <c r="HD103" i="33"/>
  <c r="MF104" i="33" s="1"/>
  <c r="LQ103" i="33"/>
  <c r="PW102" i="33"/>
  <c r="PA102" i="33" s="1"/>
  <c r="DW104" i="33"/>
  <c r="FO104" i="33" s="1"/>
  <c r="DJ102" i="33"/>
  <c r="FB102" i="33" s="1"/>
  <c r="CY102" i="33"/>
  <c r="CK103" i="33"/>
  <c r="AA103" i="33"/>
  <c r="IM103" i="33"/>
  <c r="AA101" i="32"/>
  <c r="S101" i="32"/>
  <c r="T101" i="32" s="1"/>
  <c r="IF104" i="33" l="1"/>
  <c r="ED102" i="33"/>
  <c r="EA102" i="33"/>
  <c r="IU103" i="33"/>
  <c r="EN104" i="33"/>
  <c r="RA102" i="33"/>
  <c r="OM102" i="33"/>
  <c r="QZ102" i="33"/>
  <c r="OL102" i="33"/>
  <c r="T104" i="33"/>
  <c r="AP104" i="33" s="1"/>
  <c r="BL104" i="33" s="1"/>
  <c r="AI103" i="33"/>
  <c r="BE103" i="33" s="1"/>
  <c r="KG102" i="33"/>
  <c r="KC102" i="33"/>
  <c r="QI102" i="33"/>
  <c r="PM102" i="33" s="1"/>
  <c r="GT102" i="33"/>
  <c r="LV103" i="33" s="1"/>
  <c r="NP103" i="33"/>
  <c r="MD105" i="33"/>
  <c r="MC103" i="33"/>
  <c r="MR102" i="33"/>
  <c r="KF102" i="33"/>
  <c r="NE104" i="33"/>
  <c r="HX104" i="33"/>
  <c r="RJ103" i="33"/>
  <c r="KX102" i="33"/>
  <c r="MB103" i="33"/>
  <c r="QW102" i="33"/>
  <c r="QT101" i="33"/>
  <c r="QH102" i="33"/>
  <c r="PL102" i="33" s="1"/>
  <c r="GB102" i="33"/>
  <c r="ON102" i="33" s="1"/>
  <c r="KH102" i="33"/>
  <c r="JE103" i="33"/>
  <c r="JS102" i="33"/>
  <c r="HG104" i="33"/>
  <c r="QO104" i="33" s="1"/>
  <c r="PS104" i="33" s="1"/>
  <c r="QL103" i="33"/>
  <c r="PP103" i="33" s="1"/>
  <c r="HU102" i="33"/>
  <c r="QG102" i="33"/>
  <c r="PK102" i="33" s="1"/>
  <c r="NR103" i="33"/>
  <c r="HZ103" i="33"/>
  <c r="KU102" i="33"/>
  <c r="DU102" i="33"/>
  <c r="FM102" i="33" s="1"/>
  <c r="DG103" i="33"/>
  <c r="EY103" i="33" s="1"/>
  <c r="LH104" i="33"/>
  <c r="CA103" i="33"/>
  <c r="NJ102" i="33"/>
  <c r="NZ104" i="33"/>
  <c r="AW103" i="33"/>
  <c r="BS103" i="33" s="1"/>
  <c r="NM103" i="33"/>
  <c r="NQ103" i="33"/>
  <c r="U101" i="32"/>
  <c r="V101" i="32" s="1"/>
  <c r="W101" i="32" s="1"/>
  <c r="EP103" i="33" l="1"/>
  <c r="EM102" i="33"/>
  <c r="AD103" i="33"/>
  <c r="AZ103" i="33" s="1"/>
  <c r="BV103" i="33" s="1"/>
  <c r="CR103" i="33" s="1"/>
  <c r="DN103" i="33" s="1"/>
  <c r="FF103" i="33" s="1"/>
  <c r="ES104" i="33"/>
  <c r="EK102" i="33"/>
  <c r="EL102" i="33"/>
  <c r="AB103" i="33"/>
  <c r="AX103" i="33" s="1"/>
  <c r="BT103" i="33" s="1"/>
  <c r="LG102" i="33"/>
  <c r="KK102" i="33" s="1"/>
  <c r="QB102" i="33"/>
  <c r="PF102" i="33" s="1"/>
  <c r="HP102" i="33"/>
  <c r="IN103" i="33"/>
  <c r="JY102" i="33"/>
  <c r="GQ103" i="33"/>
  <c r="HM103" i="33" s="1"/>
  <c r="FV102" i="33"/>
  <c r="NC102" i="33"/>
  <c r="KB102" i="33"/>
  <c r="LF102" i="33"/>
  <c r="RB102" i="33"/>
  <c r="GF104" i="33"/>
  <c r="OR104" i="33" s="1"/>
  <c r="KL104" i="33"/>
  <c r="MI105" i="33"/>
  <c r="IC104" i="33"/>
  <c r="MO103" i="33"/>
  <c r="LE102" i="33"/>
  <c r="LJ103" i="33"/>
  <c r="IP103" i="33"/>
  <c r="HE102" i="33"/>
  <c r="QM102" i="33" s="1"/>
  <c r="PQ102" i="33" s="1"/>
  <c r="FS102" i="33"/>
  <c r="CW103" i="33"/>
  <c r="CO103" i="33"/>
  <c r="CH104" i="33"/>
  <c r="LM104" i="33"/>
  <c r="IH102" i="33"/>
  <c r="V102" i="33"/>
  <c r="NL103" i="33"/>
  <c r="IO103" i="33"/>
  <c r="AC103" i="33"/>
  <c r="IK103" i="33"/>
  <c r="Y103" i="33"/>
  <c r="AU103" i="33" s="1"/>
  <c r="AL104" i="33"/>
  <c r="IX104" i="33"/>
  <c r="AB101" i="32"/>
  <c r="AH101" i="32"/>
  <c r="AK101" i="32"/>
  <c r="X101" i="32"/>
  <c r="JL103" i="33" l="1"/>
  <c r="EF102" i="33"/>
  <c r="EQ102" i="33"/>
  <c r="QS102" i="33"/>
  <c r="OE102" i="33"/>
  <c r="QV102" i="33"/>
  <c r="OH102" i="33"/>
  <c r="GE102" i="33"/>
  <c r="OQ102" i="33" s="1"/>
  <c r="KZ102" i="33"/>
  <c r="FX102" i="33" s="1"/>
  <c r="NI103" i="33"/>
  <c r="NV105" i="33"/>
  <c r="MV103" i="33"/>
  <c r="LS104" i="33"/>
  <c r="PY103" i="33"/>
  <c r="PC103" i="33" s="1"/>
  <c r="KJ102" i="33"/>
  <c r="RF104" i="33"/>
  <c r="GD102" i="33"/>
  <c r="GH103" i="33"/>
  <c r="NX104" i="33" s="1"/>
  <c r="KN103" i="33"/>
  <c r="GK104" i="33"/>
  <c r="OW104" i="33" s="1"/>
  <c r="KQ104" i="33"/>
  <c r="GC102" i="33"/>
  <c r="KI102" i="33"/>
  <c r="JB104" i="33"/>
  <c r="JI103" i="33"/>
  <c r="JQ103" i="33"/>
  <c r="IA102" i="33"/>
  <c r="GX103" i="33"/>
  <c r="HT103" i="33" s="1"/>
  <c r="MG103" i="33"/>
  <c r="DK103" i="33"/>
  <c r="FC103" i="33" s="1"/>
  <c r="DS103" i="33"/>
  <c r="FK103" i="33" s="1"/>
  <c r="DD104" i="33"/>
  <c r="EV104" i="33" s="1"/>
  <c r="CP103" i="33"/>
  <c r="IJ103" i="33"/>
  <c r="X103" i="33"/>
  <c r="AR102" i="33"/>
  <c r="BN102" i="33" s="1"/>
  <c r="BQ103" i="33"/>
  <c r="BH104" i="33"/>
  <c r="CD104" i="33" s="1"/>
  <c r="AY103" i="33"/>
  <c r="BU103" i="33" s="1"/>
  <c r="AF101" i="32"/>
  <c r="Y101" i="32"/>
  <c r="LK102" i="33"/>
  <c r="OA105" i="33" l="1"/>
  <c r="IY105" i="33" s="1"/>
  <c r="EC103" i="33"/>
  <c r="U103" i="33"/>
  <c r="AQ103" i="33" s="1"/>
  <c r="BM103" i="33" s="1"/>
  <c r="AH105" i="33"/>
  <c r="BD105" i="33" s="1"/>
  <c r="BZ105" i="33" s="1"/>
  <c r="NS103" i="33"/>
  <c r="IQ103" i="33" s="1"/>
  <c r="OO102" i="33"/>
  <c r="RH103" i="33"/>
  <c r="OT103" i="33"/>
  <c r="RD102" i="33"/>
  <c r="OP102" i="33"/>
  <c r="QX102" i="33"/>
  <c r="OJ102" i="33"/>
  <c r="IT105" i="33"/>
  <c r="RE102" i="33"/>
  <c r="NU103" i="33"/>
  <c r="IG103" i="33"/>
  <c r="KD102" i="33"/>
  <c r="NT103" i="33"/>
  <c r="ML104" i="33"/>
  <c r="NA103" i="33"/>
  <c r="KW103" i="33"/>
  <c r="MS103" i="33"/>
  <c r="RK104" i="33"/>
  <c r="RC102" i="33"/>
  <c r="GI102" i="33"/>
  <c r="KO102" i="33"/>
  <c r="GU103" i="33"/>
  <c r="QC103" i="33" s="1"/>
  <c r="PG103" i="33" s="1"/>
  <c r="HC103" i="33"/>
  <c r="QK103" i="33" s="1"/>
  <c r="PO103" i="33" s="1"/>
  <c r="LZ104" i="33"/>
  <c r="JJ103" i="33"/>
  <c r="QF103" i="33"/>
  <c r="PJ103" i="33" s="1"/>
  <c r="GN104" i="33"/>
  <c r="LP105" i="33" s="1"/>
  <c r="DL103" i="33"/>
  <c r="FD103" i="33" s="1"/>
  <c r="CM103" i="33"/>
  <c r="CQ103" i="33"/>
  <c r="CJ102" i="33"/>
  <c r="CZ104" i="33"/>
  <c r="IV104" i="33"/>
  <c r="AJ104" i="33"/>
  <c r="NN103" i="33"/>
  <c r="AT103" i="33"/>
  <c r="BP103" i="33" s="1"/>
  <c r="Z101" i="32"/>
  <c r="AC101" i="32" s="1"/>
  <c r="AE102" i="32"/>
  <c r="AJ101" i="32"/>
  <c r="AM105" i="33" l="1"/>
  <c r="BI105" i="33" s="1"/>
  <c r="CE105" i="33" s="1"/>
  <c r="EO103" i="33"/>
  <c r="EJ103" i="33"/>
  <c r="EG103" i="33"/>
  <c r="AF103" i="33"/>
  <c r="BB103" i="33" s="1"/>
  <c r="AE103" i="33"/>
  <c r="BA103" i="33" s="1"/>
  <c r="BW103" i="33" s="1"/>
  <c r="RI102" i="33"/>
  <c r="OU102" i="33"/>
  <c r="AG103" i="33"/>
  <c r="BC103" i="33" s="1"/>
  <c r="BY103" i="33" s="1"/>
  <c r="CU103" i="33" s="1"/>
  <c r="IS103" i="33"/>
  <c r="FU103" i="33"/>
  <c r="IR103" i="33"/>
  <c r="KA103" i="33"/>
  <c r="MT103" i="33"/>
  <c r="ME104" i="33"/>
  <c r="LW104" i="33"/>
  <c r="HQ103" i="33"/>
  <c r="HY103" i="33"/>
  <c r="GV103" i="33"/>
  <c r="QD103" i="33" s="1"/>
  <c r="PH103" i="33" s="1"/>
  <c r="JK103" i="33"/>
  <c r="JG103" i="33"/>
  <c r="JT104" i="33"/>
  <c r="JD102" i="33"/>
  <c r="HJ104" i="33"/>
  <c r="PV104" i="33"/>
  <c r="OZ104" i="33" s="1"/>
  <c r="DI103" i="33"/>
  <c r="FA103" i="33" s="1"/>
  <c r="DM103" i="33"/>
  <c r="FE103" i="33" s="1"/>
  <c r="DV104" i="33"/>
  <c r="FN104" i="33" s="1"/>
  <c r="DF102" i="33"/>
  <c r="EX102" i="33" s="1"/>
  <c r="LI103" i="33"/>
  <c r="CV105" i="33"/>
  <c r="CL103" i="33"/>
  <c r="DA105" i="33"/>
  <c r="CI103" i="33"/>
  <c r="NY103" i="33"/>
  <c r="Z103" i="33"/>
  <c r="IL103" i="33"/>
  <c r="BF104" i="33"/>
  <c r="CB104" i="33" s="1"/>
  <c r="NK104" i="33"/>
  <c r="AI101" i="32"/>
  <c r="LD103" i="33"/>
  <c r="LA103" i="33"/>
  <c r="BX103" i="33" l="1"/>
  <c r="CT103" i="33" s="1"/>
  <c r="DP103" i="33" s="1"/>
  <c r="FH103" i="33" s="1"/>
  <c r="GZ103" i="33" s="1"/>
  <c r="MB104" i="33" s="1"/>
  <c r="DZ104" i="33"/>
  <c r="EH103" i="33"/>
  <c r="QU103" i="33"/>
  <c r="OG103" i="33"/>
  <c r="GW103" i="33"/>
  <c r="QE103" i="33" s="1"/>
  <c r="PI103" i="33" s="1"/>
  <c r="GS103" i="33"/>
  <c r="HO103" i="33" s="1"/>
  <c r="MQ103" i="33"/>
  <c r="MU103" i="33"/>
  <c r="MN102" i="33"/>
  <c r="ND104" i="33"/>
  <c r="KT104" i="33"/>
  <c r="KM103" i="33"/>
  <c r="HR103" i="33"/>
  <c r="LB103" i="33"/>
  <c r="LX104" i="33"/>
  <c r="FY103" i="33"/>
  <c r="KE103" i="33"/>
  <c r="GB103" i="33"/>
  <c r="KH103" i="33"/>
  <c r="GP102" i="33"/>
  <c r="LR103" i="33" s="1"/>
  <c r="JC103" i="33"/>
  <c r="JU105" i="33"/>
  <c r="JF103" i="33"/>
  <c r="JO103" i="33"/>
  <c r="JP105" i="33"/>
  <c r="HF104" i="33"/>
  <c r="QN104" i="33" s="1"/>
  <c r="PR104" i="33" s="1"/>
  <c r="GG103" i="33"/>
  <c r="OS103" i="33" s="1"/>
  <c r="DW105" i="33"/>
  <c r="FO105" i="33" s="1"/>
  <c r="DQ103" i="33"/>
  <c r="FI103" i="33" s="1"/>
  <c r="DR105" i="33"/>
  <c r="FJ105" i="33" s="1"/>
  <c r="DH103" i="33"/>
  <c r="EZ103" i="33" s="1"/>
  <c r="DE103" i="33"/>
  <c r="EW103" i="33" s="1"/>
  <c r="CX104" i="33"/>
  <c r="CS103" i="33"/>
  <c r="W104" i="33"/>
  <c r="II104" i="33"/>
  <c r="AV103" i="33"/>
  <c r="BR103" i="33" s="1"/>
  <c r="AK103" i="33"/>
  <c r="IW103" i="33"/>
  <c r="AD101" i="32"/>
  <c r="AG102" i="32"/>
  <c r="MX103" i="33" l="1"/>
  <c r="JN103" i="33"/>
  <c r="EI103" i="33"/>
  <c r="ER104" i="33"/>
  <c r="QY103" i="33"/>
  <c r="OK103" i="33"/>
  <c r="RB103" i="33"/>
  <c r="ON103" i="33"/>
  <c r="HS103" i="33"/>
  <c r="LU104" i="33"/>
  <c r="LY104" i="33"/>
  <c r="QA103" i="33"/>
  <c r="PE103" i="33" s="1"/>
  <c r="GR103" i="33"/>
  <c r="PZ103" i="33" s="1"/>
  <c r="PD103" i="33" s="1"/>
  <c r="MM103" i="33"/>
  <c r="MP103" i="33"/>
  <c r="MZ105" i="33"/>
  <c r="JX104" i="33"/>
  <c r="NE105" i="33"/>
  <c r="MY103" i="33"/>
  <c r="FZ103" i="33"/>
  <c r="NP104" i="33" s="1"/>
  <c r="HV103" i="33"/>
  <c r="HL102" i="33"/>
  <c r="PX102" i="33"/>
  <c r="PB102" i="33" s="1"/>
  <c r="LL104" i="33"/>
  <c r="FR104" i="33"/>
  <c r="MH105" i="33"/>
  <c r="KF103" i="33"/>
  <c r="HG105" i="33"/>
  <c r="IC105" i="33" s="1"/>
  <c r="HB105" i="33"/>
  <c r="QJ105" i="33" s="1"/>
  <c r="PN105" i="33" s="1"/>
  <c r="NW104" i="33"/>
  <c r="IB104" i="33"/>
  <c r="JM103" i="33"/>
  <c r="JR104" i="33"/>
  <c r="QH103" i="33"/>
  <c r="PL103" i="33" s="1"/>
  <c r="HA103" i="33"/>
  <c r="MC104" i="33" s="1"/>
  <c r="GO103" i="33"/>
  <c r="HK103" i="33" s="1"/>
  <c r="RG103" i="33"/>
  <c r="DO103" i="33"/>
  <c r="FG103" i="33" s="1"/>
  <c r="DT104" i="33"/>
  <c r="FL104" i="33" s="1"/>
  <c r="CN103" i="33"/>
  <c r="NR104" i="33"/>
  <c r="BG103" i="33"/>
  <c r="CC103" i="33" s="1"/>
  <c r="NO104" i="33"/>
  <c r="AS104" i="33"/>
  <c r="BO104" i="33" s="1"/>
  <c r="LC103" i="33"/>
  <c r="AA102" i="32"/>
  <c r="S102" i="32"/>
  <c r="T102" i="32" s="1"/>
  <c r="EE103" i="33" l="1"/>
  <c r="EB102" i="33"/>
  <c r="EL103" i="33"/>
  <c r="AI104" i="33"/>
  <c r="BE104" i="33" s="1"/>
  <c r="CA104" i="33" s="1"/>
  <c r="EN105" i="33"/>
  <c r="ED103" i="33"/>
  <c r="KY103" i="33"/>
  <c r="KC103" i="33" s="1"/>
  <c r="QZ103" i="33"/>
  <c r="OL103" i="33"/>
  <c r="NH105" i="33"/>
  <c r="OD104" i="33"/>
  <c r="LT104" i="33"/>
  <c r="HN103" i="33"/>
  <c r="MW103" i="33"/>
  <c r="GJ104" i="33"/>
  <c r="NB104" i="33"/>
  <c r="KV102" i="33"/>
  <c r="KP104" i="33"/>
  <c r="QR104" i="33"/>
  <c r="MD106" i="33"/>
  <c r="MI106" i="33"/>
  <c r="QO105" i="33"/>
  <c r="PS105" i="33" s="1"/>
  <c r="IU104" i="33"/>
  <c r="GA103" i="33"/>
  <c r="OM103" i="33" s="1"/>
  <c r="KG103" i="33"/>
  <c r="HX105" i="33"/>
  <c r="FW103" i="33"/>
  <c r="LF103" i="33"/>
  <c r="HW103" i="33"/>
  <c r="JH103" i="33"/>
  <c r="PW103" i="33"/>
  <c r="PA103" i="33" s="1"/>
  <c r="QI103" i="33"/>
  <c r="PM103" i="33" s="1"/>
  <c r="GY103" i="33"/>
  <c r="QG103" i="33" s="1"/>
  <c r="PK103" i="33" s="1"/>
  <c r="LQ104" i="33"/>
  <c r="HD104" i="33"/>
  <c r="HZ104" i="33" s="1"/>
  <c r="DJ103" i="33"/>
  <c r="CK104" i="33"/>
  <c r="CY103" i="33"/>
  <c r="KX103" i="33"/>
  <c r="IN104" i="33"/>
  <c r="AB104" i="33"/>
  <c r="IP104" i="33"/>
  <c r="AD104" i="33"/>
  <c r="AZ104" i="33" s="1"/>
  <c r="BV104" i="33" s="1"/>
  <c r="IM104" i="33"/>
  <c r="AA104" i="33"/>
  <c r="U102" i="32"/>
  <c r="V102" i="32" s="1"/>
  <c r="AB102" i="32" s="1"/>
  <c r="LH105" i="33"/>
  <c r="EA103" i="33" l="1"/>
  <c r="ES105" i="33"/>
  <c r="T105" i="33"/>
  <c r="AP105" i="33" s="1"/>
  <c r="BL105" i="33" s="1"/>
  <c r="EK103" i="33"/>
  <c r="FB103" i="33"/>
  <c r="MR103" i="33" s="1"/>
  <c r="EM103" i="33"/>
  <c r="RA103" i="33"/>
  <c r="IF105" i="33"/>
  <c r="QW103" i="33"/>
  <c r="OI103" i="33"/>
  <c r="RJ104" i="33"/>
  <c r="OV104" i="33"/>
  <c r="NZ105" i="33"/>
  <c r="FT102" i="33"/>
  <c r="JZ102" i="33"/>
  <c r="LM105" i="33"/>
  <c r="FV103" i="33"/>
  <c r="KB103" i="33"/>
  <c r="GD103" i="33"/>
  <c r="KJ103" i="33"/>
  <c r="GF105" i="33"/>
  <c r="KL105" i="33"/>
  <c r="HU103" i="33"/>
  <c r="QL104" i="33"/>
  <c r="PP104" i="33" s="1"/>
  <c r="KU103" i="33"/>
  <c r="JS103" i="33"/>
  <c r="LG103" i="33"/>
  <c r="JE104" i="33"/>
  <c r="MA104" i="33"/>
  <c r="MF105" i="33"/>
  <c r="DG104" i="33"/>
  <c r="EY104" i="33" s="1"/>
  <c r="DU103" i="33"/>
  <c r="FM103" i="33" s="1"/>
  <c r="CW104" i="33"/>
  <c r="CR104" i="33"/>
  <c r="CH105" i="33"/>
  <c r="LE103" i="33"/>
  <c r="NQ104" i="33"/>
  <c r="NT104" i="33"/>
  <c r="AW104" i="33"/>
  <c r="BS104" i="33" s="1"/>
  <c r="NJ103" i="33"/>
  <c r="NM104" i="33"/>
  <c r="AX104" i="33"/>
  <c r="BT104" i="33" s="1"/>
  <c r="NL104" i="33"/>
  <c r="W102" i="32"/>
  <c r="AH102" i="32" s="1"/>
  <c r="GT103" i="33" l="1"/>
  <c r="EP104" i="33"/>
  <c r="AL105" i="33"/>
  <c r="IX105" i="33"/>
  <c r="RD103" i="33"/>
  <c r="OP103" i="33"/>
  <c r="QT102" i="33"/>
  <c r="OF102" i="33"/>
  <c r="RF105" i="33"/>
  <c r="OR105" i="33"/>
  <c r="QV103" i="33"/>
  <c r="OH103" i="33"/>
  <c r="NC103" i="33"/>
  <c r="KK103" i="33"/>
  <c r="GK105" i="33"/>
  <c r="OW105" i="33" s="1"/>
  <c r="KQ105" i="33"/>
  <c r="GE103" i="33"/>
  <c r="FS103" i="33"/>
  <c r="OE103" i="33" s="1"/>
  <c r="JY103" i="33"/>
  <c r="GC103" i="33"/>
  <c r="OO103" i="33" s="1"/>
  <c r="KI103" i="33"/>
  <c r="MO104" i="33"/>
  <c r="GQ104" i="33"/>
  <c r="LJ104" i="33"/>
  <c r="HE103" i="33"/>
  <c r="MG104" i="33" s="1"/>
  <c r="JL104" i="33"/>
  <c r="JB105" i="33"/>
  <c r="JQ104" i="33"/>
  <c r="DD105" i="33"/>
  <c r="EV105" i="33" s="1"/>
  <c r="DN104" i="33"/>
  <c r="FF104" i="33" s="1"/>
  <c r="DS104" i="33"/>
  <c r="FK104" i="33" s="1"/>
  <c r="CO104" i="33"/>
  <c r="CP104" i="33"/>
  <c r="NV106" i="33"/>
  <c r="V103" i="33"/>
  <c r="IH103" i="33"/>
  <c r="IO104" i="33"/>
  <c r="AC104" i="33"/>
  <c r="X104" i="33"/>
  <c r="IJ104" i="33"/>
  <c r="Y104" i="33"/>
  <c r="IK104" i="33"/>
  <c r="BH105" i="33"/>
  <c r="CD105" i="33" s="1"/>
  <c r="IR104" i="33"/>
  <c r="AF104" i="33"/>
  <c r="X102" i="32"/>
  <c r="Y102" i="32" s="1"/>
  <c r="AK102" i="32"/>
  <c r="HP103" i="33" l="1"/>
  <c r="QB103" i="33"/>
  <c r="PF103" i="33" s="1"/>
  <c r="LV104" i="33"/>
  <c r="OA106" i="33"/>
  <c r="IY106" i="33" s="1"/>
  <c r="RE103" i="33"/>
  <c r="OQ103" i="33"/>
  <c r="NI104" i="33"/>
  <c r="ML105" i="33"/>
  <c r="MV104" i="33"/>
  <c r="NA104" i="33"/>
  <c r="RK105" i="33"/>
  <c r="RC103" i="33"/>
  <c r="NS104" i="33"/>
  <c r="NU104" i="33"/>
  <c r="QS103" i="33"/>
  <c r="GH104" i="33"/>
  <c r="OT104" i="33" s="1"/>
  <c r="KN104" i="33"/>
  <c r="IA103" i="33"/>
  <c r="QM103" i="33"/>
  <c r="PQ103" i="33" s="1"/>
  <c r="PY104" i="33"/>
  <c r="PC104" i="33" s="1"/>
  <c r="HM104" i="33"/>
  <c r="LS105" i="33"/>
  <c r="JJ104" i="33"/>
  <c r="JI104" i="33"/>
  <c r="HC104" i="33"/>
  <c r="HY104" i="33" s="1"/>
  <c r="GX104" i="33"/>
  <c r="LZ105" i="33" s="1"/>
  <c r="GN105" i="33"/>
  <c r="PV105" i="33" s="1"/>
  <c r="OZ105" i="33" s="1"/>
  <c r="DL104" i="33"/>
  <c r="FD104" i="33" s="1"/>
  <c r="DK104" i="33"/>
  <c r="FC104" i="33" s="1"/>
  <c r="CZ105" i="33"/>
  <c r="BB104" i="33"/>
  <c r="BX104" i="33" s="1"/>
  <c r="AY104" i="33"/>
  <c r="BU104" i="33" s="1"/>
  <c r="AH106" i="33"/>
  <c r="IT106" i="33"/>
  <c r="AU104" i="33"/>
  <c r="BQ104" i="33" s="1"/>
  <c r="NX105" i="33"/>
  <c r="AT104" i="33"/>
  <c r="BP104" i="33" s="1"/>
  <c r="AR103" i="33"/>
  <c r="BN103" i="33" s="1"/>
  <c r="AF102" i="32"/>
  <c r="Z102" i="32"/>
  <c r="AC102" i="32" s="1"/>
  <c r="AE103" i="32"/>
  <c r="AJ102" i="32"/>
  <c r="KZ103" i="33" l="1"/>
  <c r="EF103" i="33"/>
  <c r="EC104" i="33"/>
  <c r="IS104" i="33"/>
  <c r="DZ105" i="33"/>
  <c r="EQ103" i="33"/>
  <c r="IQ104" i="33"/>
  <c r="AM106" i="33"/>
  <c r="BI106" i="33" s="1"/>
  <c r="U104" i="33"/>
  <c r="AQ104" i="33" s="1"/>
  <c r="BM104" i="33" s="1"/>
  <c r="IG104" i="33"/>
  <c r="GU104" i="33"/>
  <c r="QC104" i="33" s="1"/>
  <c r="PG104" i="33" s="1"/>
  <c r="MS104" i="33"/>
  <c r="MT104" i="33"/>
  <c r="AE104" i="33"/>
  <c r="BA104" i="33" s="1"/>
  <c r="BW104" i="33" s="1"/>
  <c r="CS104" i="33" s="1"/>
  <c r="AG104" i="33"/>
  <c r="BC104" i="33" s="1"/>
  <c r="BY104" i="33" s="1"/>
  <c r="CU104" i="33" s="1"/>
  <c r="KW104" i="33"/>
  <c r="RH104" i="33"/>
  <c r="GV104" i="33"/>
  <c r="QD104" i="33" s="1"/>
  <c r="PH104" i="33" s="1"/>
  <c r="LK103" i="33"/>
  <c r="JT105" i="33"/>
  <c r="ME105" i="33"/>
  <c r="QK104" i="33"/>
  <c r="PO104" i="33" s="1"/>
  <c r="LP106" i="33"/>
  <c r="HJ105" i="33"/>
  <c r="QF104" i="33"/>
  <c r="PJ104" i="33" s="1"/>
  <c r="HT104" i="33"/>
  <c r="DV105" i="33"/>
  <c r="FN105" i="33" s="1"/>
  <c r="CM104" i="33"/>
  <c r="CJ103" i="33"/>
  <c r="CL104" i="33"/>
  <c r="CT104" i="33"/>
  <c r="CQ104" i="33"/>
  <c r="KT105" i="33"/>
  <c r="CE106" i="33"/>
  <c r="BD106" i="33"/>
  <c r="BZ106" i="33" s="1"/>
  <c r="NN104" i="33"/>
  <c r="IV105" i="33"/>
  <c r="AJ105" i="33"/>
  <c r="BF105" i="33" s="1"/>
  <c r="AI102" i="32"/>
  <c r="FX103" i="33" l="1"/>
  <c r="KD103" i="33"/>
  <c r="EJ104" i="33"/>
  <c r="EO104" i="33"/>
  <c r="EH104" i="33"/>
  <c r="EG104" i="33"/>
  <c r="LW105" i="33"/>
  <c r="LA104" i="33"/>
  <c r="FY104" i="33" s="1"/>
  <c r="OK104" i="33" s="1"/>
  <c r="HQ104" i="33"/>
  <c r="ND105" i="33"/>
  <c r="FU104" i="33"/>
  <c r="OG104" i="33" s="1"/>
  <c r="LX105" i="33"/>
  <c r="HR104" i="33"/>
  <c r="LB104" i="33"/>
  <c r="KA104" i="33"/>
  <c r="LI104" i="33"/>
  <c r="GI103" i="33"/>
  <c r="KO103" i="33"/>
  <c r="FR105" i="33"/>
  <c r="JX105" i="33"/>
  <c r="JK104" i="33"/>
  <c r="JO104" i="33"/>
  <c r="JN104" i="33"/>
  <c r="JG104" i="33"/>
  <c r="JM104" i="33"/>
  <c r="JD103" i="33"/>
  <c r="LD104" i="33"/>
  <c r="HF105" i="33"/>
  <c r="QN105" i="33" s="1"/>
  <c r="PR105" i="33" s="1"/>
  <c r="DH104" i="33"/>
  <c r="EZ104" i="33" s="1"/>
  <c r="JF104" i="33"/>
  <c r="DP104" i="33"/>
  <c r="FH104" i="33" s="1"/>
  <c r="DI104" i="33"/>
  <c r="DO104" i="33"/>
  <c r="FG104" i="33" s="1"/>
  <c r="DF103" i="33"/>
  <c r="EX103" i="33" s="1"/>
  <c r="DM104" i="33"/>
  <c r="FE104" i="33" s="1"/>
  <c r="DQ104" i="33"/>
  <c r="FI104" i="33" s="1"/>
  <c r="CV106" i="33"/>
  <c r="DA106" i="33"/>
  <c r="CI104" i="33"/>
  <c r="NH106" i="33"/>
  <c r="IL104" i="33"/>
  <c r="Z104" i="33"/>
  <c r="AV104" i="33" s="1"/>
  <c r="BR104" i="33" s="1"/>
  <c r="CB105" i="33"/>
  <c r="NK105" i="33"/>
  <c r="AD102" i="32"/>
  <c r="AG103" i="32"/>
  <c r="OJ103" i="33" l="1"/>
  <c r="QX103" i="33"/>
  <c r="IF106" i="33"/>
  <c r="FA104" i="33"/>
  <c r="MQ104" i="33" s="1"/>
  <c r="ER105" i="33"/>
  <c r="QR105" i="33"/>
  <c r="OD105" i="33"/>
  <c r="NY104" i="33"/>
  <c r="OU103" i="33"/>
  <c r="KE104" i="33"/>
  <c r="QU104" i="33"/>
  <c r="MY104" i="33"/>
  <c r="MX104" i="33"/>
  <c r="MN103" i="33"/>
  <c r="GG104" i="33"/>
  <c r="OS104" i="33" s="1"/>
  <c r="FZ104" i="33"/>
  <c r="MU104" i="33"/>
  <c r="MW104" i="33"/>
  <c r="MP104" i="33"/>
  <c r="QY104" i="33"/>
  <c r="GR104" i="33"/>
  <c r="HN104" i="33" s="1"/>
  <c r="KF104" i="33"/>
  <c r="GP103" i="33"/>
  <c r="HL103" i="33" s="1"/>
  <c r="KM104" i="33"/>
  <c r="GW104" i="33"/>
  <c r="QE104" i="33" s="1"/>
  <c r="PI104" i="33" s="1"/>
  <c r="RI103" i="33"/>
  <c r="GB104" i="33"/>
  <c r="KH104" i="33"/>
  <c r="JP106" i="33"/>
  <c r="JC104" i="33"/>
  <c r="JU106" i="33"/>
  <c r="HA104" i="33"/>
  <c r="HW104" i="33" s="1"/>
  <c r="GZ104" i="33"/>
  <c r="HV104" i="33" s="1"/>
  <c r="MH106" i="33"/>
  <c r="IB105" i="33"/>
  <c r="GY104" i="33"/>
  <c r="QG104" i="33" s="1"/>
  <c r="PK104" i="33" s="1"/>
  <c r="DE104" i="33"/>
  <c r="EW104" i="33" s="1"/>
  <c r="DW106" i="33"/>
  <c r="FO106" i="33" s="1"/>
  <c r="DR106" i="33"/>
  <c r="FJ106" i="33" s="1"/>
  <c r="CX105" i="33"/>
  <c r="CN104" i="33"/>
  <c r="T106" i="33"/>
  <c r="AP106" i="33" s="1"/>
  <c r="BL106" i="33" s="1"/>
  <c r="NO105" i="33"/>
  <c r="II105" i="33"/>
  <c r="W105" i="33"/>
  <c r="AS105" i="33" s="1"/>
  <c r="BO105" i="33" s="1"/>
  <c r="LL105" i="33"/>
  <c r="S103" i="32"/>
  <c r="T103" i="32" s="1"/>
  <c r="AA103" i="32"/>
  <c r="GS104" i="33" l="1"/>
  <c r="EI104" i="33"/>
  <c r="EK104" i="33"/>
  <c r="AK104" i="33"/>
  <c r="BG104" i="33" s="1"/>
  <c r="CC104" i="33" s="1"/>
  <c r="IW104" i="33"/>
  <c r="RB104" i="33"/>
  <c r="ON104" i="33"/>
  <c r="QZ104" i="33"/>
  <c r="OL104" i="33"/>
  <c r="NP105" i="33"/>
  <c r="RG104" i="33"/>
  <c r="NW105" i="33"/>
  <c r="LR104" i="33"/>
  <c r="MM104" i="33"/>
  <c r="MZ106" i="33"/>
  <c r="NE106" i="33"/>
  <c r="NR105" i="33"/>
  <c r="LT105" i="33"/>
  <c r="LY105" i="33"/>
  <c r="LC104" i="33"/>
  <c r="PZ104" i="33"/>
  <c r="PD104" i="33" s="1"/>
  <c r="HS104" i="33"/>
  <c r="PX103" i="33"/>
  <c r="PB103" i="33" s="1"/>
  <c r="QH104" i="33"/>
  <c r="PL104" i="33" s="1"/>
  <c r="GJ105" i="33"/>
  <c r="KP105" i="33"/>
  <c r="MB105" i="33"/>
  <c r="MC105" i="33"/>
  <c r="QI104" i="33"/>
  <c r="PM104" i="33" s="1"/>
  <c r="JR105" i="33"/>
  <c r="HU104" i="33"/>
  <c r="HB106" i="33"/>
  <c r="HX106" i="33" s="1"/>
  <c r="MA105" i="33"/>
  <c r="GO104" i="33"/>
  <c r="PW104" i="33" s="1"/>
  <c r="PA104" i="33" s="1"/>
  <c r="HG106" i="33"/>
  <c r="QO106" i="33" s="1"/>
  <c r="PS106" i="33" s="1"/>
  <c r="DJ104" i="33"/>
  <c r="FB104" i="33" s="1"/>
  <c r="JH104" i="33"/>
  <c r="DT105" i="33"/>
  <c r="FL105" i="33" s="1"/>
  <c r="CK105" i="33"/>
  <c r="CY104" i="33"/>
  <c r="CH106" i="33"/>
  <c r="IM105" i="33"/>
  <c r="AA105" i="33"/>
  <c r="AW105" i="33" s="1"/>
  <c r="BS105" i="33" s="1"/>
  <c r="U103" i="32"/>
  <c r="V103" i="32" s="1"/>
  <c r="W103" i="32" s="1"/>
  <c r="LE104" i="33"/>
  <c r="QA104" i="33" l="1"/>
  <c r="PE104" i="33" s="1"/>
  <c r="LU105" i="33"/>
  <c r="HO104" i="33"/>
  <c r="ES106" i="33"/>
  <c r="EB103" i="33"/>
  <c r="EA104" i="33"/>
  <c r="IN105" i="33"/>
  <c r="EM104" i="33"/>
  <c r="ED104" i="33"/>
  <c r="IP105" i="33"/>
  <c r="EL104" i="33"/>
  <c r="AB105" i="33"/>
  <c r="AX105" i="33" s="1"/>
  <c r="BT105" i="33" s="1"/>
  <c r="RJ105" i="33"/>
  <c r="OV105" i="33"/>
  <c r="GT104" i="33"/>
  <c r="LV105" i="33" s="1"/>
  <c r="AD105" i="33"/>
  <c r="AZ105" i="33" s="1"/>
  <c r="BV105" i="33" s="1"/>
  <c r="AI105" i="33"/>
  <c r="BE105" i="33" s="1"/>
  <c r="CA105" i="33" s="1"/>
  <c r="CW105" i="33" s="1"/>
  <c r="IU105" i="33"/>
  <c r="MR104" i="33"/>
  <c r="GA104" i="33"/>
  <c r="NQ105" i="33" s="1"/>
  <c r="NB105" i="33"/>
  <c r="KX104" i="33"/>
  <c r="KG104" i="33"/>
  <c r="LF104" i="33"/>
  <c r="KV103" i="33"/>
  <c r="GC104" i="33"/>
  <c r="OO104" i="33" s="1"/>
  <c r="KI104" i="33"/>
  <c r="LG104" i="33"/>
  <c r="JB106" i="33"/>
  <c r="JS104" i="33"/>
  <c r="HD105" i="33"/>
  <c r="MF106" i="33" s="1"/>
  <c r="IC106" i="33"/>
  <c r="QJ106" i="33"/>
  <c r="PN106" i="33" s="1"/>
  <c r="MD107" i="33"/>
  <c r="MI107" i="33"/>
  <c r="LQ105" i="33"/>
  <c r="HK104" i="33"/>
  <c r="DG105" i="33"/>
  <c r="JE105" i="33"/>
  <c r="DD106" i="33"/>
  <c r="EV106" i="33" s="1"/>
  <c r="DU104" i="33"/>
  <c r="FM104" i="33" s="1"/>
  <c r="CO105" i="33"/>
  <c r="NZ106" i="33"/>
  <c r="AB103" i="32"/>
  <c r="LM106" i="33"/>
  <c r="KU104" i="33"/>
  <c r="AK103" i="32"/>
  <c r="AH103" i="32"/>
  <c r="X103" i="32"/>
  <c r="KY104" i="33" l="1"/>
  <c r="EE104" i="33"/>
  <c r="EY105" i="33"/>
  <c r="MO105" i="33" s="1"/>
  <c r="EN106" i="33"/>
  <c r="RA104" i="33"/>
  <c r="OM104" i="33"/>
  <c r="HP104" i="33"/>
  <c r="QB104" i="33"/>
  <c r="PF104" i="33" s="1"/>
  <c r="FV104" i="33"/>
  <c r="OH104" i="33" s="1"/>
  <c r="GD104" i="33"/>
  <c r="GN106" i="33"/>
  <c r="LP107" i="33" s="1"/>
  <c r="NC104" i="33"/>
  <c r="JZ103" i="33"/>
  <c r="KB104" i="33"/>
  <c r="KJ104" i="33"/>
  <c r="RC104" i="33"/>
  <c r="FT103" i="33"/>
  <c r="OF103" i="33" s="1"/>
  <c r="QL105" i="33"/>
  <c r="PP105" i="33" s="1"/>
  <c r="FS104" i="33"/>
  <c r="JY104" i="33"/>
  <c r="GE104" i="33"/>
  <c r="KK104" i="33"/>
  <c r="GK106" i="33"/>
  <c r="OW106" i="33" s="1"/>
  <c r="KQ106" i="33"/>
  <c r="LH106" i="33"/>
  <c r="HZ105" i="33"/>
  <c r="ML106" i="33"/>
  <c r="JQ105" i="33"/>
  <c r="HE104" i="33"/>
  <c r="IA104" i="33" s="1"/>
  <c r="DK105" i="33"/>
  <c r="FC105" i="33" s="1"/>
  <c r="JI105" i="33"/>
  <c r="DS105" i="33"/>
  <c r="FK105" i="33" s="1"/>
  <c r="CR105" i="33"/>
  <c r="CP105" i="33"/>
  <c r="IX106" i="33"/>
  <c r="AL106" i="33"/>
  <c r="NJ104" i="33"/>
  <c r="NS105" i="33"/>
  <c r="NL105" i="33"/>
  <c r="NM105" i="33"/>
  <c r="IO105" i="33"/>
  <c r="AC105" i="33"/>
  <c r="AF103" i="32"/>
  <c r="Y103" i="32"/>
  <c r="GQ105" i="33" l="1"/>
  <c r="KC104" i="33"/>
  <c r="FW104" i="33"/>
  <c r="EF104" i="33"/>
  <c r="EP105" i="33"/>
  <c r="NU105" i="33"/>
  <c r="OQ104" i="33"/>
  <c r="RD104" i="33"/>
  <c r="OP104" i="33"/>
  <c r="QS104" i="33"/>
  <c r="OE104" i="33"/>
  <c r="PV106" i="33"/>
  <c r="OZ106" i="33" s="1"/>
  <c r="QV104" i="33"/>
  <c r="NT105" i="33"/>
  <c r="HJ106" i="33"/>
  <c r="MS105" i="33"/>
  <c r="NA105" i="33"/>
  <c r="QT103" i="33"/>
  <c r="LJ105" i="33"/>
  <c r="RK106" i="33"/>
  <c r="GF106" i="33"/>
  <c r="KL106" i="33"/>
  <c r="RE104" i="33"/>
  <c r="GU105" i="33"/>
  <c r="LW106" i="33" s="1"/>
  <c r="JJ105" i="33"/>
  <c r="JL105" i="33"/>
  <c r="QM104" i="33"/>
  <c r="PQ104" i="33" s="1"/>
  <c r="MG105" i="33"/>
  <c r="HC105" i="33"/>
  <c r="HY105" i="33" s="1"/>
  <c r="DL105" i="33"/>
  <c r="FD105" i="33" s="1"/>
  <c r="DN105" i="33"/>
  <c r="FF105" i="33" s="1"/>
  <c r="X105" i="33"/>
  <c r="IJ105" i="33"/>
  <c r="AE105" i="33"/>
  <c r="IQ105" i="33"/>
  <c r="BH106" i="33"/>
  <c r="CD106" i="33" s="1"/>
  <c r="NI105" i="33"/>
  <c r="AY105" i="33"/>
  <c r="BU105" i="33" s="1"/>
  <c r="IK105" i="33"/>
  <c r="Y105" i="33"/>
  <c r="V104" i="33"/>
  <c r="IH104" i="33"/>
  <c r="OA107" i="33"/>
  <c r="AE104" i="32"/>
  <c r="Z103" i="32"/>
  <c r="AC103" i="32" s="1"/>
  <c r="AJ103" i="32"/>
  <c r="KZ104" i="33"/>
  <c r="QW104" i="33" l="1"/>
  <c r="OI104" i="33"/>
  <c r="LS106" i="33"/>
  <c r="HM105" i="33"/>
  <c r="PY105" i="33"/>
  <c r="PC105" i="33" s="1"/>
  <c r="EQ104" i="33"/>
  <c r="AF105" i="33"/>
  <c r="BB105" i="33" s="1"/>
  <c r="BX105" i="33" s="1"/>
  <c r="IS105" i="33"/>
  <c r="DZ106" i="33"/>
  <c r="AG105" i="33"/>
  <c r="BC105" i="33" s="1"/>
  <c r="BY105" i="33" s="1"/>
  <c r="NV107" i="33"/>
  <c r="IT107" i="33" s="1"/>
  <c r="OR106" i="33"/>
  <c r="KT106" i="33"/>
  <c r="JX106" i="33" s="1"/>
  <c r="IR105" i="33"/>
  <c r="MT105" i="33"/>
  <c r="KN105" i="33"/>
  <c r="MV105" i="33"/>
  <c r="GH105" i="33"/>
  <c r="OT105" i="33" s="1"/>
  <c r="QC105" i="33"/>
  <c r="PG105" i="33" s="1"/>
  <c r="GV105" i="33"/>
  <c r="LX106" i="33" s="1"/>
  <c r="FX104" i="33"/>
  <c r="KD104" i="33"/>
  <c r="HQ105" i="33"/>
  <c r="RF106" i="33"/>
  <c r="LK104" i="33"/>
  <c r="ME106" i="33"/>
  <c r="GX105" i="33"/>
  <c r="HT105" i="33" s="1"/>
  <c r="QK105" i="33"/>
  <c r="PO105" i="33" s="1"/>
  <c r="CZ106" i="33"/>
  <c r="CQ105" i="33"/>
  <c r="BA105" i="33"/>
  <c r="BW105" i="33" s="1"/>
  <c r="U105" i="33"/>
  <c r="AQ105" i="33" s="1"/>
  <c r="IG105" i="33"/>
  <c r="AT105" i="33"/>
  <c r="BP105" i="33" s="1"/>
  <c r="IY107" i="33"/>
  <c r="AM107" i="33"/>
  <c r="AR104" i="33"/>
  <c r="BN104" i="33" s="1"/>
  <c r="AU105" i="33"/>
  <c r="BQ105" i="33" s="1"/>
  <c r="AI103" i="32"/>
  <c r="KW105" i="33" l="1"/>
  <c r="EC105" i="33"/>
  <c r="EG105" i="33"/>
  <c r="AH107" i="33"/>
  <c r="BD107" i="33" s="1"/>
  <c r="BZ107" i="33" s="1"/>
  <c r="EO105" i="33"/>
  <c r="NX106" i="33"/>
  <c r="AJ106" i="33" s="1"/>
  <c r="QX104" i="33"/>
  <c r="OJ104" i="33"/>
  <c r="FR106" i="33"/>
  <c r="OD106" i="33" s="1"/>
  <c r="HR105" i="33"/>
  <c r="RH105" i="33"/>
  <c r="QD105" i="33"/>
  <c r="PH105" i="33" s="1"/>
  <c r="LA105" i="33"/>
  <c r="GI104" i="33"/>
  <c r="OU104" i="33" s="1"/>
  <c r="KO104" i="33"/>
  <c r="JT106" i="33"/>
  <c r="JK105" i="33"/>
  <c r="QF105" i="33"/>
  <c r="PJ105" i="33" s="1"/>
  <c r="LZ106" i="33"/>
  <c r="LI105" i="33"/>
  <c r="DM105" i="33"/>
  <c r="FE105" i="33" s="1"/>
  <c r="DV106" i="33"/>
  <c r="FN106" i="33" s="1"/>
  <c r="CM105" i="33"/>
  <c r="CL105" i="33"/>
  <c r="CJ104" i="33"/>
  <c r="CT105" i="33"/>
  <c r="CU105" i="33"/>
  <c r="CS105" i="33"/>
  <c r="BM105" i="33"/>
  <c r="NY105" i="33"/>
  <c r="NN105" i="33"/>
  <c r="BI107" i="33"/>
  <c r="CE107" i="33" s="1"/>
  <c r="NH107" i="33"/>
  <c r="NK106" i="33"/>
  <c r="AD103" i="32"/>
  <c r="AG104" i="32"/>
  <c r="FU105" i="33" l="1"/>
  <c r="KA105" i="33"/>
  <c r="EH105" i="33"/>
  <c r="IV106" i="33"/>
  <c r="EJ105" i="33"/>
  <c r="QR106" i="33"/>
  <c r="FY105" i="33"/>
  <c r="MU105" i="33"/>
  <c r="ND106" i="33"/>
  <c r="LB105" i="33"/>
  <c r="HF106" i="33"/>
  <c r="MH107" i="33" s="1"/>
  <c r="KE105" i="33"/>
  <c r="RI104" i="33"/>
  <c r="GG105" i="33"/>
  <c r="OS105" i="33" s="1"/>
  <c r="KM105" i="33"/>
  <c r="JD104" i="33"/>
  <c r="JF105" i="33"/>
  <c r="JO105" i="33"/>
  <c r="JG105" i="33"/>
  <c r="JN105" i="33"/>
  <c r="LD105" i="33"/>
  <c r="GW105" i="33"/>
  <c r="HS105" i="33" s="1"/>
  <c r="DO105" i="33"/>
  <c r="FG105" i="33" s="1"/>
  <c r="JM105" i="33"/>
  <c r="DP105" i="33"/>
  <c r="FH105" i="33" s="1"/>
  <c r="DF104" i="33"/>
  <c r="EX104" i="33" s="1"/>
  <c r="DH105" i="33"/>
  <c r="EZ105" i="33" s="1"/>
  <c r="DQ105" i="33"/>
  <c r="FI105" i="33" s="1"/>
  <c r="DI105" i="33"/>
  <c r="FA105" i="33" s="1"/>
  <c r="CI105" i="33"/>
  <c r="DA107" i="33"/>
  <c r="CV107" i="33"/>
  <c r="IF107" i="33"/>
  <c r="T107" i="33"/>
  <c r="AP107" i="33" s="1"/>
  <c r="BL107" i="33" s="1"/>
  <c r="IL105" i="33"/>
  <c r="Z105" i="33"/>
  <c r="AK105" i="33"/>
  <c r="IW105" i="33"/>
  <c r="NO106" i="33"/>
  <c r="II106" i="33"/>
  <c r="W106" i="33"/>
  <c r="BF106" i="33"/>
  <c r="CB106" i="33" s="1"/>
  <c r="AA104" i="32"/>
  <c r="S104" i="32"/>
  <c r="T104" i="32" s="1"/>
  <c r="QU105" i="33" l="1"/>
  <c r="OG105" i="33"/>
  <c r="QY105" i="33"/>
  <c r="OK105" i="33"/>
  <c r="GS105" i="33"/>
  <c r="LU106" i="33" s="1"/>
  <c r="MW105" i="33"/>
  <c r="FZ105" i="33"/>
  <c r="OL105" i="33" s="1"/>
  <c r="MX105" i="33"/>
  <c r="MP105" i="33"/>
  <c r="MN104" i="33"/>
  <c r="MQ105" i="33"/>
  <c r="MY105" i="33"/>
  <c r="GR105" i="33"/>
  <c r="LT106" i="33" s="1"/>
  <c r="KF105" i="33"/>
  <c r="QN106" i="33"/>
  <c r="PR106" i="33" s="1"/>
  <c r="IB106" i="33"/>
  <c r="NW106" i="33"/>
  <c r="LY106" i="33"/>
  <c r="GP104" i="33"/>
  <c r="LR105" i="33" s="1"/>
  <c r="RG105" i="33"/>
  <c r="GB105" i="33"/>
  <c r="KH105" i="33"/>
  <c r="GZ105" i="33"/>
  <c r="MB106" i="33" s="1"/>
  <c r="GY105" i="33"/>
  <c r="QG105" i="33" s="1"/>
  <c r="PK105" i="33" s="1"/>
  <c r="JU107" i="33"/>
  <c r="JC105" i="33"/>
  <c r="JP107" i="33"/>
  <c r="HA105" i="33"/>
  <c r="QI105" i="33" s="1"/>
  <c r="PM105" i="33" s="1"/>
  <c r="QE105" i="33"/>
  <c r="PI105" i="33" s="1"/>
  <c r="DE105" i="33"/>
  <c r="EW105" i="33" s="1"/>
  <c r="DR107" i="33"/>
  <c r="FJ107" i="33" s="1"/>
  <c r="DW107" i="33"/>
  <c r="FO107" i="33" s="1"/>
  <c r="CH107" i="33"/>
  <c r="CX106" i="33"/>
  <c r="AA106" i="33"/>
  <c r="IM106" i="33"/>
  <c r="AS106" i="33"/>
  <c r="BO106" i="33" s="1"/>
  <c r="BG105" i="33"/>
  <c r="CC105" i="33" s="1"/>
  <c r="AV105" i="33"/>
  <c r="BR105" i="33" s="1"/>
  <c r="U104" i="32"/>
  <c r="V104" i="32" s="1"/>
  <c r="EM105" i="33" l="1"/>
  <c r="EK105" i="33"/>
  <c r="ER106" i="33"/>
  <c r="EI105" i="33"/>
  <c r="QA105" i="33"/>
  <c r="PE105" i="33" s="1"/>
  <c r="KY105" i="33" s="1"/>
  <c r="RB105" i="33"/>
  <c r="ON105" i="33"/>
  <c r="HO105" i="33"/>
  <c r="NP106" i="33"/>
  <c r="HN105" i="33"/>
  <c r="MZ107" i="33"/>
  <c r="QZ105" i="33"/>
  <c r="MM105" i="33"/>
  <c r="PZ105" i="33"/>
  <c r="PD105" i="33" s="1"/>
  <c r="NE107" i="33"/>
  <c r="HV105" i="33"/>
  <c r="PX104" i="33"/>
  <c r="PB104" i="33" s="1"/>
  <c r="QH105" i="33"/>
  <c r="PL105" i="33" s="1"/>
  <c r="NR106" i="33"/>
  <c r="LL106" i="33"/>
  <c r="IU106" i="33"/>
  <c r="AI106" i="33"/>
  <c r="BE106" i="33" s="1"/>
  <c r="CA106" i="33" s="1"/>
  <c r="CW106" i="33" s="1"/>
  <c r="HL104" i="33"/>
  <c r="HU105" i="33"/>
  <c r="MA106" i="33"/>
  <c r="HB107" i="33"/>
  <c r="MD108" i="33" s="1"/>
  <c r="MC106" i="33"/>
  <c r="JR106" i="33"/>
  <c r="JB107" i="33"/>
  <c r="HW105" i="33"/>
  <c r="LC105" i="33"/>
  <c r="HG107" i="33"/>
  <c r="IC107" i="33" s="1"/>
  <c r="GO105" i="33"/>
  <c r="LQ106" i="33" s="1"/>
  <c r="DT106" i="33"/>
  <c r="FL106" i="33" s="1"/>
  <c r="DD107" i="33"/>
  <c r="EV107" i="33" s="1"/>
  <c r="CK106" i="33"/>
  <c r="CN105" i="33"/>
  <c r="CY105" i="33"/>
  <c r="LE105" i="33"/>
  <c r="LG105" i="33"/>
  <c r="AW106" i="33"/>
  <c r="BS106" i="33" s="1"/>
  <c r="W104" i="32"/>
  <c r="AB104" i="32"/>
  <c r="EL105" i="33" l="1"/>
  <c r="ED105" i="33"/>
  <c r="IP106" i="33"/>
  <c r="EB104" i="33"/>
  <c r="IN106" i="33"/>
  <c r="EE105" i="33"/>
  <c r="AB106" i="33"/>
  <c r="AX106" i="33" s="1"/>
  <c r="BT106" i="33" s="1"/>
  <c r="KX105" i="33"/>
  <c r="KP106" i="33"/>
  <c r="NB106" i="33"/>
  <c r="ML107" i="33"/>
  <c r="AD106" i="33"/>
  <c r="AZ106" i="33" s="1"/>
  <c r="KV104" i="33"/>
  <c r="LF105" i="33"/>
  <c r="GJ106" i="33"/>
  <c r="FW105" i="33"/>
  <c r="KC105" i="33"/>
  <c r="GE105" i="33"/>
  <c r="KK105" i="33"/>
  <c r="GA105" i="33"/>
  <c r="KG105" i="33"/>
  <c r="GC105" i="33"/>
  <c r="OO105" i="33" s="1"/>
  <c r="KI105" i="33"/>
  <c r="QJ107" i="33"/>
  <c r="PN107" i="33" s="1"/>
  <c r="HX107" i="33"/>
  <c r="JS105" i="33"/>
  <c r="JE106" i="33"/>
  <c r="JQ106" i="33"/>
  <c r="QO107" i="33"/>
  <c r="PS107" i="33" s="1"/>
  <c r="MI108" i="33"/>
  <c r="HD106" i="33"/>
  <c r="MF107" i="33" s="1"/>
  <c r="DJ105" i="33"/>
  <c r="FB105" i="33" s="1"/>
  <c r="JH105" i="33"/>
  <c r="HK105" i="33"/>
  <c r="PW105" i="33"/>
  <c r="PA105" i="33" s="1"/>
  <c r="GN107" i="33"/>
  <c r="HJ107" i="33" s="1"/>
  <c r="DU105" i="33"/>
  <c r="FM105" i="33" s="1"/>
  <c r="DG106" i="33"/>
  <c r="EY106" i="33" s="1"/>
  <c r="DS106" i="33"/>
  <c r="FK106" i="33" s="1"/>
  <c r="CO106" i="33"/>
  <c r="NU106" i="33"/>
  <c r="AK104" i="32"/>
  <c r="AH104" i="32"/>
  <c r="X104" i="32"/>
  <c r="ES107" i="33" l="1"/>
  <c r="EN107" i="33"/>
  <c r="EA105" i="33"/>
  <c r="NS106" i="33"/>
  <c r="RE105" i="33"/>
  <c r="OQ105" i="33"/>
  <c r="NQ106" i="33"/>
  <c r="OM105" i="33"/>
  <c r="QW105" i="33"/>
  <c r="OI105" i="33"/>
  <c r="RJ106" i="33"/>
  <c r="OV106" i="33"/>
  <c r="GD105" i="33"/>
  <c r="OP105" i="33" s="1"/>
  <c r="GQ106" i="33"/>
  <c r="LS107" i="33" s="1"/>
  <c r="GT105" i="33"/>
  <c r="QB105" i="33" s="1"/>
  <c r="PF105" i="33" s="1"/>
  <c r="FV105" i="33"/>
  <c r="KB105" i="33"/>
  <c r="NZ107" i="33"/>
  <c r="BV106" i="33"/>
  <c r="CR106" i="33" s="1"/>
  <c r="HE105" i="33"/>
  <c r="QM105" i="33" s="1"/>
  <c r="PQ105" i="33" s="1"/>
  <c r="MR105" i="33"/>
  <c r="NA106" i="33"/>
  <c r="KJ105" i="33"/>
  <c r="MO106" i="33"/>
  <c r="FT104" i="33"/>
  <c r="OF104" i="33" s="1"/>
  <c r="JZ104" i="33"/>
  <c r="RC105" i="33"/>
  <c r="LH107" i="33"/>
  <c r="QL106" i="33"/>
  <c r="PP106" i="33" s="1"/>
  <c r="LM107" i="33"/>
  <c r="RA105" i="33"/>
  <c r="NC105" i="33"/>
  <c r="JI106" i="33"/>
  <c r="HC106" i="33"/>
  <c r="HY106" i="33" s="1"/>
  <c r="HZ106" i="33"/>
  <c r="KU105" i="33"/>
  <c r="PV107" i="33"/>
  <c r="OZ107" i="33" s="1"/>
  <c r="LP108" i="33"/>
  <c r="DK106" i="33"/>
  <c r="FC106" i="33" s="1"/>
  <c r="CP106" i="33"/>
  <c r="NM106" i="33"/>
  <c r="AG106" i="33"/>
  <c r="IS106" i="33"/>
  <c r="AE106" i="33"/>
  <c r="AF104" i="32"/>
  <c r="Y104" i="32"/>
  <c r="EQ105" i="33" l="1"/>
  <c r="EF105" i="33"/>
  <c r="IO106" i="33"/>
  <c r="IX107" i="33"/>
  <c r="IQ106" i="33"/>
  <c r="DZ107" i="33"/>
  <c r="EP106" i="33"/>
  <c r="NJ105" i="33"/>
  <c r="AC106" i="33"/>
  <c r="AY106" i="33" s="1"/>
  <c r="BU106" i="33" s="1"/>
  <c r="QV105" i="33"/>
  <c r="OH105" i="33"/>
  <c r="PY106" i="33"/>
  <c r="PC106" i="33" s="1"/>
  <c r="HM106" i="33"/>
  <c r="NL106" i="33"/>
  <c r="RD105" i="33"/>
  <c r="NT106" i="33"/>
  <c r="LV106" i="33"/>
  <c r="HP105" i="33"/>
  <c r="AL107" i="33"/>
  <c r="BH107" i="33" s="1"/>
  <c r="CD107" i="33" s="1"/>
  <c r="MG106" i="33"/>
  <c r="LK105" i="33"/>
  <c r="IA105" i="33"/>
  <c r="MS106" i="33"/>
  <c r="JY105" i="33"/>
  <c r="KQ107" i="33"/>
  <c r="KL107" i="33"/>
  <c r="QT104" i="33"/>
  <c r="GF107" i="33"/>
  <c r="OR107" i="33" s="1"/>
  <c r="LJ106" i="33"/>
  <c r="GU106" i="33"/>
  <c r="LW107" i="33" s="1"/>
  <c r="GK107" i="33"/>
  <c r="ME107" i="33"/>
  <c r="QK106" i="33"/>
  <c r="PO106" i="33" s="1"/>
  <c r="JJ106" i="33"/>
  <c r="JL106" i="33"/>
  <c r="FS105" i="33"/>
  <c r="OE105" i="33" s="1"/>
  <c r="KT107" i="33"/>
  <c r="DN106" i="33"/>
  <c r="FF106" i="33" s="1"/>
  <c r="DL106" i="33"/>
  <c r="FD106" i="33" s="1"/>
  <c r="IK106" i="33"/>
  <c r="Y106" i="33"/>
  <c r="BA106" i="33"/>
  <c r="BW106" i="33" s="1"/>
  <c r="BC106" i="33"/>
  <c r="BY106" i="33" s="1"/>
  <c r="Z104" i="32"/>
  <c r="AC104" i="32" s="1"/>
  <c r="AE105" i="32"/>
  <c r="AJ104" i="32"/>
  <c r="KZ105" i="33"/>
  <c r="EC106" i="33" l="1"/>
  <c r="V105" i="33"/>
  <c r="AR105" i="33" s="1"/>
  <c r="BN105" i="33" s="1"/>
  <c r="IH105" i="33"/>
  <c r="EO106" i="33"/>
  <c r="NV108" i="33"/>
  <c r="RK107" i="33"/>
  <c r="OW107" i="33"/>
  <c r="KW106" i="33"/>
  <c r="KA106" i="33" s="1"/>
  <c r="X106" i="33"/>
  <c r="AT106" i="33" s="1"/>
  <c r="BP106" i="33" s="1"/>
  <c r="CL106" i="33" s="1"/>
  <c r="IJ106" i="33"/>
  <c r="AF106" i="33"/>
  <c r="BB106" i="33" s="1"/>
  <c r="BX106" i="33" s="1"/>
  <c r="CT106" i="33" s="1"/>
  <c r="IR106" i="33"/>
  <c r="QS105" i="33"/>
  <c r="NI106" i="33"/>
  <c r="KO105" i="33"/>
  <c r="GI105" i="33"/>
  <c r="MT106" i="33"/>
  <c r="MV106" i="33"/>
  <c r="KN106" i="33"/>
  <c r="JX107" i="33"/>
  <c r="RF107" i="33"/>
  <c r="GH106" i="33"/>
  <c r="OT106" i="33" s="1"/>
  <c r="HQ106" i="33"/>
  <c r="QC106" i="33"/>
  <c r="PG106" i="33" s="1"/>
  <c r="OA108" i="33"/>
  <c r="FX105" i="33"/>
  <c r="KD105" i="33"/>
  <c r="LI106" i="33"/>
  <c r="GV106" i="33"/>
  <c r="LX107" i="33" s="1"/>
  <c r="GX106" i="33"/>
  <c r="HT106" i="33" s="1"/>
  <c r="FR107" i="33"/>
  <c r="NH108" i="33" s="1"/>
  <c r="CU106" i="33"/>
  <c r="CQ106" i="33"/>
  <c r="CZ107" i="33"/>
  <c r="CS106" i="33"/>
  <c r="AU106" i="33"/>
  <c r="BQ106" i="33" s="1"/>
  <c r="NK107" i="33"/>
  <c r="AI104" i="32"/>
  <c r="FU106" i="33" l="1"/>
  <c r="OG106" i="33" s="1"/>
  <c r="AM108" i="33"/>
  <c r="BI108" i="33" s="1"/>
  <c r="CE108" i="33" s="1"/>
  <c r="IT108" i="33"/>
  <c r="EG106" i="33"/>
  <c r="NX107" i="33"/>
  <c r="IV107" i="33" s="1"/>
  <c r="AH108" i="33"/>
  <c r="BD108" i="33" s="1"/>
  <c r="BZ108" i="33" s="1"/>
  <c r="RI105" i="33"/>
  <c r="OU105" i="33"/>
  <c r="QR107" i="33"/>
  <c r="OD107" i="33"/>
  <c r="QX105" i="33"/>
  <c r="OJ105" i="33"/>
  <c r="U106" i="33"/>
  <c r="AQ106" i="33" s="1"/>
  <c r="BM106" i="33" s="1"/>
  <c r="CI106" i="33" s="1"/>
  <c r="IG106" i="33"/>
  <c r="NY106" i="33"/>
  <c r="LA106" i="33"/>
  <c r="FY106" i="33" s="1"/>
  <c r="RH106" i="33"/>
  <c r="IY108" i="33"/>
  <c r="QD106" i="33"/>
  <c r="PH106" i="33" s="1"/>
  <c r="HR106" i="33"/>
  <c r="GG106" i="33"/>
  <c r="KM106" i="33"/>
  <c r="JT107" i="33"/>
  <c r="JO106" i="33"/>
  <c r="JF106" i="33"/>
  <c r="JN106" i="33"/>
  <c r="JM106" i="33"/>
  <c r="JK106" i="33"/>
  <c r="LZ107" i="33"/>
  <c r="QF106" i="33"/>
  <c r="PJ106" i="33" s="1"/>
  <c r="DH106" i="33"/>
  <c r="EZ106" i="33" s="1"/>
  <c r="DP106" i="33"/>
  <c r="FH106" i="33" s="1"/>
  <c r="DO106" i="33"/>
  <c r="FG106" i="33" s="1"/>
  <c r="DM106" i="33"/>
  <c r="FE106" i="33" s="1"/>
  <c r="DV107" i="33"/>
  <c r="FN107" i="33" s="1"/>
  <c r="DQ106" i="33"/>
  <c r="FI106" i="33" s="1"/>
  <c r="CJ105" i="33"/>
  <c r="CM106" i="33"/>
  <c r="II107" i="33"/>
  <c r="W107" i="33"/>
  <c r="AS107" i="33" s="1"/>
  <c r="NN106" i="33"/>
  <c r="T108" i="33"/>
  <c r="IF108" i="33"/>
  <c r="AD104" i="32"/>
  <c r="AG105" i="32"/>
  <c r="AJ107" i="33" l="1"/>
  <c r="BF107" i="33" s="1"/>
  <c r="CB107" i="33" s="1"/>
  <c r="QU106" i="33"/>
  <c r="EH106" i="33"/>
  <c r="IW106" i="33"/>
  <c r="EJ106" i="33"/>
  <c r="AK106" i="33"/>
  <c r="QY106" i="33"/>
  <c r="OK106" i="33"/>
  <c r="NW107" i="33"/>
  <c r="OS106" i="33"/>
  <c r="GR106" i="33"/>
  <c r="HN106" i="33" s="1"/>
  <c r="KE106" i="33"/>
  <c r="MW106" i="33"/>
  <c r="MX106" i="33"/>
  <c r="ND107" i="33"/>
  <c r="MP106" i="33"/>
  <c r="MY106" i="33"/>
  <c r="MU106" i="33"/>
  <c r="LB106" i="33"/>
  <c r="RG106" i="33"/>
  <c r="GW106" i="33"/>
  <c r="HS106" i="33" s="1"/>
  <c r="GY106" i="33"/>
  <c r="MA107" i="33" s="1"/>
  <c r="JG106" i="33"/>
  <c r="JC106" i="33"/>
  <c r="GZ106" i="33"/>
  <c r="HV106" i="33" s="1"/>
  <c r="LD106" i="33"/>
  <c r="HA106" i="33"/>
  <c r="MC107" i="33" s="1"/>
  <c r="HF107" i="33"/>
  <c r="IB107" i="33" s="1"/>
  <c r="DF105" i="33"/>
  <c r="EX105" i="33" s="1"/>
  <c r="JD105" i="33"/>
  <c r="DE106" i="33"/>
  <c r="EW106" i="33" s="1"/>
  <c r="DI106" i="33"/>
  <c r="FA106" i="33" s="1"/>
  <c r="DA108" i="33"/>
  <c r="CV108" i="33"/>
  <c r="NO107" i="33"/>
  <c r="IL106" i="33"/>
  <c r="Z106" i="33"/>
  <c r="BG106" i="33"/>
  <c r="CC106" i="33" s="1"/>
  <c r="BO107" i="33"/>
  <c r="AP108" i="33"/>
  <c r="BL108" i="33" s="1"/>
  <c r="S105" i="32"/>
  <c r="T105" i="32" s="1"/>
  <c r="AA105" i="32"/>
  <c r="AI107" i="33" l="1"/>
  <c r="BE107" i="33" s="1"/>
  <c r="IU107" i="33"/>
  <c r="PZ106" i="33"/>
  <c r="PD106" i="33" s="1"/>
  <c r="LT107" i="33"/>
  <c r="GS106" i="33"/>
  <c r="LU107" i="33" s="1"/>
  <c r="MM106" i="33"/>
  <c r="MQ106" i="33"/>
  <c r="MN105" i="33"/>
  <c r="KF106" i="33"/>
  <c r="FZ106" i="33"/>
  <c r="OL106" i="33" s="1"/>
  <c r="HU106" i="33"/>
  <c r="QG106" i="33"/>
  <c r="PK106" i="33" s="1"/>
  <c r="LY107" i="33"/>
  <c r="QE106" i="33"/>
  <c r="PI106" i="33" s="1"/>
  <c r="GB106" i="33"/>
  <c r="NR107" i="33" s="1"/>
  <c r="KH106" i="33"/>
  <c r="GP105" i="33"/>
  <c r="PX105" i="33" s="1"/>
  <c r="PB105" i="33" s="1"/>
  <c r="MB107" i="33"/>
  <c r="GO106" i="33"/>
  <c r="PW106" i="33" s="1"/>
  <c r="PA106" i="33" s="1"/>
  <c r="QH106" i="33"/>
  <c r="PL106" i="33" s="1"/>
  <c r="JP108" i="33"/>
  <c r="QN107" i="33"/>
  <c r="PR107" i="33" s="1"/>
  <c r="MH108" i="33"/>
  <c r="HW106" i="33"/>
  <c r="QI106" i="33"/>
  <c r="PM106" i="33" s="1"/>
  <c r="DW108" i="33"/>
  <c r="FO108" i="33" s="1"/>
  <c r="JU108" i="33"/>
  <c r="DR108" i="33"/>
  <c r="FJ108" i="33" s="1"/>
  <c r="CH108" i="33"/>
  <c r="CY106" i="33"/>
  <c r="CX107" i="33"/>
  <c r="CK107" i="33"/>
  <c r="AV106" i="33"/>
  <c r="BR106" i="33" s="1"/>
  <c r="IM107" i="33"/>
  <c r="AA107" i="33"/>
  <c r="NP107" i="33"/>
  <c r="U105" i="32"/>
  <c r="V105" i="32" s="1"/>
  <c r="CA107" i="33" l="1"/>
  <c r="CW107" i="33" s="1"/>
  <c r="JQ107" i="33" s="1"/>
  <c r="EB105" i="33"/>
  <c r="EM106" i="33"/>
  <c r="EL106" i="33"/>
  <c r="EK106" i="33"/>
  <c r="EA106" i="33"/>
  <c r="ED106" i="33"/>
  <c r="ER107" i="33"/>
  <c r="EI106" i="33"/>
  <c r="RB106" i="33"/>
  <c r="ON106" i="33"/>
  <c r="HO106" i="33"/>
  <c r="KX106" i="33"/>
  <c r="FV106" i="33" s="1"/>
  <c r="QA106" i="33"/>
  <c r="PE106" i="33" s="1"/>
  <c r="LF106" i="33"/>
  <c r="KJ106" i="33" s="1"/>
  <c r="NE108" i="33"/>
  <c r="LE106" i="33"/>
  <c r="MZ108" i="33"/>
  <c r="QZ106" i="33"/>
  <c r="HL105" i="33"/>
  <c r="LL107" i="33"/>
  <c r="LC106" i="33"/>
  <c r="HK106" i="33"/>
  <c r="LR106" i="33"/>
  <c r="HG108" i="33"/>
  <c r="IC108" i="33" s="1"/>
  <c r="HB108" i="33"/>
  <c r="HX108" i="33" s="1"/>
  <c r="LQ107" i="33"/>
  <c r="JS106" i="33"/>
  <c r="JB108" i="33"/>
  <c r="JE107" i="33"/>
  <c r="JR107" i="33"/>
  <c r="LG106" i="33"/>
  <c r="DU106" i="33"/>
  <c r="FM106" i="33" s="1"/>
  <c r="DD108" i="33"/>
  <c r="EV108" i="33" s="1"/>
  <c r="DG107" i="33"/>
  <c r="EY107" i="33" s="1"/>
  <c r="DT107" i="33"/>
  <c r="FL107" i="33" s="1"/>
  <c r="CN106" i="33"/>
  <c r="KU106" i="33"/>
  <c r="AW107" i="33"/>
  <c r="BS107" i="33" s="1"/>
  <c r="IN107" i="33"/>
  <c r="AB107" i="33"/>
  <c r="IP107" i="33"/>
  <c r="AD107" i="33"/>
  <c r="W105" i="32"/>
  <c r="AB105" i="32"/>
  <c r="KV105" i="33"/>
  <c r="DS107" i="33" l="1"/>
  <c r="FK107" i="33" s="1"/>
  <c r="NA107" i="33" s="1"/>
  <c r="EE106" i="33"/>
  <c r="QV106" i="33"/>
  <c r="OH106" i="33"/>
  <c r="KB106" i="33"/>
  <c r="KY106" i="33"/>
  <c r="KC106" i="33" s="1"/>
  <c r="GD106" i="33"/>
  <c r="GC106" i="33"/>
  <c r="NS107" i="33" s="1"/>
  <c r="KI106" i="33"/>
  <c r="GA106" i="33"/>
  <c r="OM106" i="33" s="1"/>
  <c r="ML108" i="33"/>
  <c r="GJ107" i="33"/>
  <c r="NZ108" i="33" s="1"/>
  <c r="NB107" i="33"/>
  <c r="NC106" i="33"/>
  <c r="MO107" i="33"/>
  <c r="NT107" i="33"/>
  <c r="HE106" i="33"/>
  <c r="MG107" i="33" s="1"/>
  <c r="GQ107" i="33"/>
  <c r="HM107" i="33" s="1"/>
  <c r="KG106" i="33"/>
  <c r="KP107" i="33"/>
  <c r="QJ108" i="33"/>
  <c r="PN108" i="33" s="1"/>
  <c r="EN108" i="33" s="1"/>
  <c r="GE106" i="33"/>
  <c r="OQ106" i="33" s="1"/>
  <c r="KK106" i="33"/>
  <c r="FT105" i="33"/>
  <c r="JZ105" i="33"/>
  <c r="FS106" i="33"/>
  <c r="JY106" i="33"/>
  <c r="QO108" i="33"/>
  <c r="PS108" i="33" s="1"/>
  <c r="ES108" i="33" s="1"/>
  <c r="JH106" i="33"/>
  <c r="HD107" i="33"/>
  <c r="MF108" i="33" s="1"/>
  <c r="GN108" i="33"/>
  <c r="HJ108" i="33" s="1"/>
  <c r="DJ106" i="33"/>
  <c r="FB106" i="33" s="1"/>
  <c r="CO107" i="33"/>
  <c r="NL107" i="33"/>
  <c r="NI107" i="33"/>
  <c r="AZ107" i="33"/>
  <c r="BV107" i="33" s="1"/>
  <c r="AX107" i="33"/>
  <c r="BT107" i="33" s="1"/>
  <c r="AH105" i="32"/>
  <c r="AK105" i="32"/>
  <c r="X105" i="32"/>
  <c r="HC107" i="33" l="1"/>
  <c r="ME108" i="33" s="1"/>
  <c r="FW106" i="33"/>
  <c r="OI106" i="33" s="1"/>
  <c r="IR107" i="33"/>
  <c r="IQ107" i="33"/>
  <c r="RE106" i="33"/>
  <c r="QT105" i="33"/>
  <c r="OF105" i="33"/>
  <c r="QS106" i="33"/>
  <c r="OE106" i="33"/>
  <c r="RJ107" i="33"/>
  <c r="OV107" i="33"/>
  <c r="RC106" i="33"/>
  <c r="OO106" i="33"/>
  <c r="RD106" i="33"/>
  <c r="OP106" i="33"/>
  <c r="AF107" i="33"/>
  <c r="BB107" i="33" s="1"/>
  <c r="BX107" i="33" s="1"/>
  <c r="CT107" i="33" s="1"/>
  <c r="NQ107" i="33"/>
  <c r="NM107" i="33"/>
  <c r="RA106" i="33"/>
  <c r="MR106" i="33"/>
  <c r="AE107" i="33"/>
  <c r="BA107" i="33" s="1"/>
  <c r="GT106" i="33"/>
  <c r="LV107" i="33" s="1"/>
  <c r="LS108" i="33"/>
  <c r="QM106" i="33"/>
  <c r="PQ106" i="33" s="1"/>
  <c r="IA106" i="33"/>
  <c r="PY107" i="33"/>
  <c r="PC107" i="33" s="1"/>
  <c r="LH108" i="33"/>
  <c r="NU107" i="33"/>
  <c r="LM108" i="33"/>
  <c r="HZ107" i="33"/>
  <c r="JI107" i="33"/>
  <c r="QL107" i="33"/>
  <c r="PP107" i="33" s="1"/>
  <c r="QK107" i="33"/>
  <c r="PO107" i="33" s="1"/>
  <c r="PV108" i="33"/>
  <c r="OZ108" i="33" s="1"/>
  <c r="DZ108" i="33" s="1"/>
  <c r="DK107" i="33"/>
  <c r="FC107" i="33" s="1"/>
  <c r="CR107" i="33"/>
  <c r="CP107" i="33"/>
  <c r="IX108" i="33"/>
  <c r="AL108" i="33"/>
  <c r="IJ107" i="33"/>
  <c r="X107" i="33"/>
  <c r="NJ106" i="33"/>
  <c r="IG107" i="33"/>
  <c r="U107" i="33"/>
  <c r="AF105" i="32"/>
  <c r="Y105" i="32"/>
  <c r="HY107" i="33" l="1"/>
  <c r="QW106" i="33"/>
  <c r="EC107" i="33"/>
  <c r="Y107" i="33"/>
  <c r="AU107" i="33" s="1"/>
  <c r="BQ107" i="33" s="1"/>
  <c r="EO107" i="33"/>
  <c r="AC107" i="33"/>
  <c r="AY107" i="33" s="1"/>
  <c r="BU107" i="33" s="1"/>
  <c r="EP107" i="33"/>
  <c r="AG107" i="33"/>
  <c r="BC107" i="33" s="1"/>
  <c r="BY107" i="33" s="1"/>
  <c r="EQ106" i="33"/>
  <c r="BW107" i="33"/>
  <c r="CS107" i="33" s="1"/>
  <c r="QB106" i="33"/>
  <c r="PF106" i="33" s="1"/>
  <c r="IO107" i="33"/>
  <c r="IK107" i="33"/>
  <c r="GF108" i="33"/>
  <c r="OR108" i="33" s="1"/>
  <c r="MS107" i="33"/>
  <c r="GK108" i="33"/>
  <c r="KL108" i="33"/>
  <c r="HP106" i="33"/>
  <c r="LK106" i="33"/>
  <c r="KW107" i="33"/>
  <c r="GU107" i="33"/>
  <c r="LW108" i="33" s="1"/>
  <c r="IS107" i="33"/>
  <c r="KQ108" i="33"/>
  <c r="LJ107" i="33"/>
  <c r="JL107" i="33"/>
  <c r="LI107" i="33"/>
  <c r="JN107" i="33"/>
  <c r="JJ107" i="33"/>
  <c r="KT108" i="33"/>
  <c r="DL107" i="33"/>
  <c r="FD107" i="33" s="1"/>
  <c r="DN107" i="33"/>
  <c r="FF107" i="33" s="1"/>
  <c r="DP107" i="33"/>
  <c r="FH107" i="33" s="1"/>
  <c r="AQ107" i="33"/>
  <c r="BM107" i="33" s="1"/>
  <c r="AT107" i="33"/>
  <c r="BP107" i="33" s="1"/>
  <c r="V106" i="33"/>
  <c r="IH106" i="33"/>
  <c r="BH108" i="33"/>
  <c r="CD108" i="33" s="1"/>
  <c r="Z105" i="32"/>
  <c r="AC105" i="32" s="1"/>
  <c r="AE106" i="32"/>
  <c r="AJ105" i="32"/>
  <c r="EF106" i="33" l="1"/>
  <c r="KZ106" i="33"/>
  <c r="KD106" i="33" s="1"/>
  <c r="RK108" i="33"/>
  <c r="OW108" i="33"/>
  <c r="RF108" i="33"/>
  <c r="KN107" i="33"/>
  <c r="MV107" i="33"/>
  <c r="MT107" i="33"/>
  <c r="KA107" i="33"/>
  <c r="MX107" i="33"/>
  <c r="GI106" i="33"/>
  <c r="HQ107" i="33"/>
  <c r="QC107" i="33"/>
  <c r="PG107" i="33" s="1"/>
  <c r="KO106" i="33"/>
  <c r="FU107" i="33"/>
  <c r="OG107" i="33" s="1"/>
  <c r="GV107" i="33"/>
  <c r="HR107" i="33" s="1"/>
  <c r="FR108" i="33"/>
  <c r="JX108" i="33"/>
  <c r="GH107" i="33"/>
  <c r="OT107" i="33" s="1"/>
  <c r="GG107" i="33"/>
  <c r="OS107" i="33" s="1"/>
  <c r="KM107" i="33"/>
  <c r="JM107" i="33"/>
  <c r="GZ107" i="33"/>
  <c r="HV107" i="33" s="1"/>
  <c r="GX107" i="33"/>
  <c r="LZ108" i="33" s="1"/>
  <c r="DO107" i="33"/>
  <c r="FG107" i="33" s="1"/>
  <c r="CZ108" i="33"/>
  <c r="CI107" i="33"/>
  <c r="CU107" i="33"/>
  <c r="CQ107" i="33"/>
  <c r="CL107" i="33"/>
  <c r="CM107" i="33"/>
  <c r="AR106" i="33"/>
  <c r="BN106" i="33" s="1"/>
  <c r="NY107" i="33"/>
  <c r="AI105" i="32"/>
  <c r="EG107" i="33" l="1"/>
  <c r="FX106" i="33"/>
  <c r="QX106" i="33" s="1"/>
  <c r="QR108" i="33"/>
  <c r="OD108" i="33"/>
  <c r="RI106" i="33"/>
  <c r="OU106" i="33"/>
  <c r="QU107" i="33"/>
  <c r="NK108" i="33"/>
  <c r="MW107" i="33"/>
  <c r="LA107" i="33"/>
  <c r="QD107" i="33"/>
  <c r="PH107" i="33" s="1"/>
  <c r="NW108" i="33"/>
  <c r="LX108" i="33"/>
  <c r="RH107" i="33"/>
  <c r="NX108" i="33"/>
  <c r="RG107" i="33"/>
  <c r="JO107" i="33"/>
  <c r="JK107" i="33"/>
  <c r="JG107" i="33"/>
  <c r="JC107" i="33"/>
  <c r="JF107" i="33"/>
  <c r="JT108" i="33"/>
  <c r="MB108" i="33"/>
  <c r="QH107" i="33"/>
  <c r="PL107" i="33" s="1"/>
  <c r="HT107" i="33"/>
  <c r="GY107" i="33"/>
  <c r="MA108" i="33" s="1"/>
  <c r="QF107" i="33"/>
  <c r="PJ107" i="33" s="1"/>
  <c r="DH107" i="33"/>
  <c r="EZ107" i="33" s="1"/>
  <c r="DV108" i="33"/>
  <c r="FN108" i="33" s="1"/>
  <c r="DM107" i="33"/>
  <c r="FE107" i="33" s="1"/>
  <c r="DQ107" i="33"/>
  <c r="FI107" i="33" s="1"/>
  <c r="DI107" i="33"/>
  <c r="FA107" i="33" s="1"/>
  <c r="DE107" i="33"/>
  <c r="EW107" i="33" s="1"/>
  <c r="CJ106" i="33"/>
  <c r="IW107" i="33"/>
  <c r="AK107" i="33"/>
  <c r="NN107" i="33"/>
  <c r="AD105" i="32"/>
  <c r="AG106" i="32"/>
  <c r="EL107" i="33" l="1"/>
  <c r="AI108" i="33"/>
  <c r="EJ107" i="33"/>
  <c r="EH107" i="33"/>
  <c r="OJ106" i="33"/>
  <c r="GR107" i="33"/>
  <c r="PZ107" i="33" s="1"/>
  <c r="PD107" i="33" s="1"/>
  <c r="GW107" i="33"/>
  <c r="QE107" i="33" s="1"/>
  <c r="PI107" i="33" s="1"/>
  <c r="II108" i="33"/>
  <c r="W108" i="33"/>
  <c r="AS108" i="33" s="1"/>
  <c r="BO108" i="33" s="1"/>
  <c r="CK108" i="33" s="1"/>
  <c r="DG108" i="33" s="1"/>
  <c r="EY108" i="33" s="1"/>
  <c r="MY107" i="33"/>
  <c r="MU107" i="33"/>
  <c r="MM107" i="33"/>
  <c r="ND108" i="33"/>
  <c r="FY107" i="33"/>
  <c r="MQ107" i="33"/>
  <c r="MP107" i="33"/>
  <c r="LB107" i="33"/>
  <c r="KE107" i="33"/>
  <c r="GS107" i="33"/>
  <c r="QA107" i="33" s="1"/>
  <c r="PE107" i="33" s="1"/>
  <c r="IU108" i="33"/>
  <c r="IV108" i="33"/>
  <c r="AJ108" i="33"/>
  <c r="BF108" i="33" s="1"/>
  <c r="CB108" i="33" s="1"/>
  <c r="CX108" i="33" s="1"/>
  <c r="DT108" i="33" s="1"/>
  <c r="FL108" i="33" s="1"/>
  <c r="JD106" i="33"/>
  <c r="HF108" i="33"/>
  <c r="IB108" i="33" s="1"/>
  <c r="HU107" i="33"/>
  <c r="QG107" i="33"/>
  <c r="PK107" i="33" s="1"/>
  <c r="LD107" i="33"/>
  <c r="LF107" i="33"/>
  <c r="GO107" i="33"/>
  <c r="HK107" i="33" s="1"/>
  <c r="HA107" i="33"/>
  <c r="MC108" i="33" s="1"/>
  <c r="DF106" i="33"/>
  <c r="EX106" i="33" s="1"/>
  <c r="IL107" i="33"/>
  <c r="Z107" i="33"/>
  <c r="BE108" i="33"/>
  <c r="CA108" i="33" s="1"/>
  <c r="NO108" i="33"/>
  <c r="BG107" i="33"/>
  <c r="CC107" i="33" s="1"/>
  <c r="S106" i="32"/>
  <c r="T106" i="32" s="1"/>
  <c r="U106" i="32" s="1"/>
  <c r="V106" i="32" s="1"/>
  <c r="AA106" i="32"/>
  <c r="EE107" i="33" l="1"/>
  <c r="EI107" i="33"/>
  <c r="EK107" i="33"/>
  <c r="ED107" i="33"/>
  <c r="QY107" i="33"/>
  <c r="OK107" i="33"/>
  <c r="HN107" i="33"/>
  <c r="LT108" i="33"/>
  <c r="HS107" i="33"/>
  <c r="LY108" i="33"/>
  <c r="FZ107" i="33"/>
  <c r="JE108" i="33"/>
  <c r="MO108" i="33"/>
  <c r="KF107" i="33"/>
  <c r="NB108" i="33"/>
  <c r="MN106" i="33"/>
  <c r="LU108" i="33"/>
  <c r="HO107" i="33"/>
  <c r="JR108" i="33"/>
  <c r="GD107" i="33"/>
  <c r="OP107" i="33" s="1"/>
  <c r="KJ107" i="33"/>
  <c r="GB107" i="33"/>
  <c r="ON107" i="33" s="1"/>
  <c r="KH107" i="33"/>
  <c r="GP106" i="33"/>
  <c r="HL106" i="33" s="1"/>
  <c r="GQ108" i="33"/>
  <c r="PY108" i="33" s="1"/>
  <c r="PC108" i="33" s="1"/>
  <c r="EC108" i="33" s="1"/>
  <c r="PW107" i="33"/>
  <c r="PA107" i="33" s="1"/>
  <c r="LQ108" i="33"/>
  <c r="QN108" i="33"/>
  <c r="PR108" i="33" s="1"/>
  <c r="ER108" i="33" s="1"/>
  <c r="LE107" i="33"/>
  <c r="HW107" i="33"/>
  <c r="QI107" i="33"/>
  <c r="PM107" i="33" s="1"/>
  <c r="HD108" i="33"/>
  <c r="QL108" i="33" s="1"/>
  <c r="PP108" i="33" s="1"/>
  <c r="EP108" i="33" s="1"/>
  <c r="CY107" i="33"/>
  <c r="CW108" i="33"/>
  <c r="KX107" i="33"/>
  <c r="LC107" i="33"/>
  <c r="AA108" i="33"/>
  <c r="IM108" i="33"/>
  <c r="AV107" i="33"/>
  <c r="BR107" i="33" s="1"/>
  <c r="W106" i="32"/>
  <c r="AB106" i="32"/>
  <c r="KY107" i="33"/>
  <c r="EM107" i="33" l="1"/>
  <c r="EA107" i="33"/>
  <c r="QZ107" i="33"/>
  <c r="OL107" i="33"/>
  <c r="NP108" i="33"/>
  <c r="NT108" i="33"/>
  <c r="LR107" i="33"/>
  <c r="NR108" i="33"/>
  <c r="PX106" i="33"/>
  <c r="PB106" i="33" s="1"/>
  <c r="RD107" i="33"/>
  <c r="FW107" i="33"/>
  <c r="OI107" i="33" s="1"/>
  <c r="KC107" i="33"/>
  <c r="FV107" i="33"/>
  <c r="KB107" i="33"/>
  <c r="GC107" i="33"/>
  <c r="OO107" i="33" s="1"/>
  <c r="KI107" i="33"/>
  <c r="GA107" i="33"/>
  <c r="OM107" i="33" s="1"/>
  <c r="KG107" i="33"/>
  <c r="RB107" i="33"/>
  <c r="HM108" i="33"/>
  <c r="KU107" i="33"/>
  <c r="LL108" i="33"/>
  <c r="JS107" i="33"/>
  <c r="JQ108" i="33"/>
  <c r="HZ108" i="33"/>
  <c r="LG107" i="33"/>
  <c r="DS108" i="33"/>
  <c r="FK108" i="33" s="1"/>
  <c r="DU107" i="33"/>
  <c r="FM107" i="33" s="1"/>
  <c r="CN107" i="33"/>
  <c r="AW108" i="33"/>
  <c r="BS108" i="33" s="1"/>
  <c r="LJ108" i="33"/>
  <c r="KW108" i="33"/>
  <c r="AH106" i="32"/>
  <c r="AK106" i="32"/>
  <c r="X106" i="32"/>
  <c r="AF108" i="33" l="1"/>
  <c r="BB108" i="33" s="1"/>
  <c r="BX108" i="33" s="1"/>
  <c r="EB106" i="33"/>
  <c r="IN108" i="33"/>
  <c r="AD108" i="33"/>
  <c r="AZ108" i="33" s="1"/>
  <c r="BV108" i="33" s="1"/>
  <c r="QV107" i="33"/>
  <c r="OH107" i="33"/>
  <c r="NQ108" i="33"/>
  <c r="QW107" i="33"/>
  <c r="AB108" i="33"/>
  <c r="NL108" i="33"/>
  <c r="IR108" i="33"/>
  <c r="NC107" i="33"/>
  <c r="NA108" i="33"/>
  <c r="NS108" i="33"/>
  <c r="IP108" i="33"/>
  <c r="KV106" i="33"/>
  <c r="RA107" i="33"/>
  <c r="RC107" i="33"/>
  <c r="FS107" i="33"/>
  <c r="JY107" i="33"/>
  <c r="GJ108" i="33"/>
  <c r="KP108" i="33"/>
  <c r="GH108" i="33"/>
  <c r="KN108" i="33"/>
  <c r="FU108" i="33"/>
  <c r="OG108" i="33" s="1"/>
  <c r="KA108" i="33"/>
  <c r="GE107" i="33"/>
  <c r="KK107" i="33"/>
  <c r="JH107" i="33"/>
  <c r="HE107" i="33"/>
  <c r="MG108" i="33" s="1"/>
  <c r="HC108" i="33"/>
  <c r="QK108" i="33" s="1"/>
  <c r="PO108" i="33" s="1"/>
  <c r="EO108" i="33" s="1"/>
  <c r="DJ107" i="33"/>
  <c r="FB107" i="33" s="1"/>
  <c r="CO108" i="33"/>
  <c r="NM108" i="33"/>
  <c r="AF106" i="32"/>
  <c r="Y106" i="32"/>
  <c r="IO108" i="33" l="1"/>
  <c r="AE108" i="33"/>
  <c r="BA108" i="33" s="1"/>
  <c r="BW108" i="33" s="1"/>
  <c r="CS108" i="33" s="1"/>
  <c r="X108" i="33"/>
  <c r="AT108" i="33" s="1"/>
  <c r="BP108" i="33" s="1"/>
  <c r="AC108" i="33"/>
  <c r="AY108" i="33" s="1"/>
  <c r="BU108" i="33" s="1"/>
  <c r="RE107" i="33"/>
  <c r="OQ107" i="33"/>
  <c r="RH108" i="33"/>
  <c r="OT108" i="33"/>
  <c r="NI108" i="33"/>
  <c r="OE107" i="33"/>
  <c r="RJ108" i="33"/>
  <c r="OV108" i="33"/>
  <c r="IJ108" i="33"/>
  <c r="AX108" i="33"/>
  <c r="BT108" i="33" s="1"/>
  <c r="CP108" i="33" s="1"/>
  <c r="GT107" i="33"/>
  <c r="HP107" i="33" s="1"/>
  <c r="MR107" i="33"/>
  <c r="FT106" i="33"/>
  <c r="OF106" i="33" s="1"/>
  <c r="IQ108" i="33"/>
  <c r="QU108" i="33"/>
  <c r="NU108" i="33"/>
  <c r="JZ106" i="33"/>
  <c r="QS107" i="33"/>
  <c r="JI108" i="33"/>
  <c r="IA107" i="33"/>
  <c r="QM107" i="33"/>
  <c r="PQ107" i="33" s="1"/>
  <c r="HY108" i="33"/>
  <c r="DK108" i="33"/>
  <c r="FC108" i="33" s="1"/>
  <c r="CR108" i="33"/>
  <c r="CT108" i="33"/>
  <c r="NJ107" i="33"/>
  <c r="IK108" i="33"/>
  <c r="Y108" i="33"/>
  <c r="LI108" i="33"/>
  <c r="AE107" i="32"/>
  <c r="Z106" i="32"/>
  <c r="AC106" i="32" s="1"/>
  <c r="AJ106" i="32"/>
  <c r="EQ107" i="33" l="1"/>
  <c r="IS108" i="33"/>
  <c r="IG108" i="33"/>
  <c r="U108" i="33"/>
  <c r="AQ108" i="33" s="1"/>
  <c r="BM108" i="33" s="1"/>
  <c r="CI108" i="33" s="1"/>
  <c r="JJ108" i="33"/>
  <c r="DL108" i="33"/>
  <c r="LV108" i="33"/>
  <c r="QB107" i="33"/>
  <c r="PF107" i="33" s="1"/>
  <c r="QT106" i="33"/>
  <c r="MS108" i="33"/>
  <c r="AG108" i="33"/>
  <c r="BC108" i="33" s="1"/>
  <c r="BY108" i="33" s="1"/>
  <c r="GU108" i="33"/>
  <c r="HQ108" i="33" s="1"/>
  <c r="GG108" i="33"/>
  <c r="OS108" i="33" s="1"/>
  <c r="KM108" i="33"/>
  <c r="LK107" i="33"/>
  <c r="JL108" i="33"/>
  <c r="JN108" i="33"/>
  <c r="DO108" i="33"/>
  <c r="FG108" i="33" s="1"/>
  <c r="JM108" i="33"/>
  <c r="DN108" i="33"/>
  <c r="FF108" i="33" s="1"/>
  <c r="DP108" i="33"/>
  <c r="FH108" i="33" s="1"/>
  <c r="CL108" i="33"/>
  <c r="CQ108" i="33"/>
  <c r="IH107" i="33"/>
  <c r="V107" i="33"/>
  <c r="AU108" i="33"/>
  <c r="BQ108" i="33" s="1"/>
  <c r="AI106" i="32"/>
  <c r="EF107" i="33" l="1"/>
  <c r="FD108" i="33"/>
  <c r="MT108" i="33" s="1"/>
  <c r="KZ107" i="33"/>
  <c r="FX107" i="33" s="1"/>
  <c r="MX108" i="33"/>
  <c r="MW108" i="33"/>
  <c r="MV108" i="33"/>
  <c r="QC108" i="33"/>
  <c r="PG108" i="33" s="1"/>
  <c r="EG108" i="33" s="1"/>
  <c r="RG108" i="33"/>
  <c r="GI107" i="33"/>
  <c r="KO107" i="33"/>
  <c r="JK108" i="33"/>
  <c r="JF108" i="33"/>
  <c r="JC108" i="33"/>
  <c r="GZ108" i="33"/>
  <c r="QH108" i="33" s="1"/>
  <c r="PL108" i="33" s="1"/>
  <c r="EL108" i="33" s="1"/>
  <c r="GY108" i="33"/>
  <c r="QG108" i="33" s="1"/>
  <c r="PK108" i="33" s="1"/>
  <c r="EK108" i="33" s="1"/>
  <c r="GX108" i="33"/>
  <c r="QF108" i="33" s="1"/>
  <c r="PJ108" i="33" s="1"/>
  <c r="EJ108" i="33" s="1"/>
  <c r="DH108" i="33"/>
  <c r="EZ108" i="33" s="1"/>
  <c r="DE108" i="33"/>
  <c r="EW108" i="33" s="1"/>
  <c r="DM108" i="33"/>
  <c r="FE108" i="33" s="1"/>
  <c r="CM108" i="33"/>
  <c r="CU108" i="33"/>
  <c r="NY108" i="33"/>
  <c r="AR107" i="33"/>
  <c r="BN107" i="33" s="1"/>
  <c r="AD106" i="32"/>
  <c r="AG107" i="32"/>
  <c r="GV108" i="33" l="1"/>
  <c r="QD108" i="33" s="1"/>
  <c r="PH108" i="33" s="1"/>
  <c r="EH108" i="33" s="1"/>
  <c r="QX107" i="33"/>
  <c r="OJ107" i="33"/>
  <c r="RI107" i="33"/>
  <c r="OU107" i="33"/>
  <c r="KD107" i="33"/>
  <c r="GR108" i="33"/>
  <c r="HN108" i="33" s="1"/>
  <c r="MP108" i="33"/>
  <c r="MU108" i="33"/>
  <c r="MM108" i="33"/>
  <c r="LA108" i="33"/>
  <c r="GW108" i="33"/>
  <c r="HS108" i="33" s="1"/>
  <c r="JO108" i="33"/>
  <c r="JG108" i="33"/>
  <c r="HU108" i="33"/>
  <c r="HV108" i="33"/>
  <c r="GO108" i="33"/>
  <c r="HK108" i="33" s="1"/>
  <c r="HT108" i="33"/>
  <c r="DQ108" i="33"/>
  <c r="FI108" i="33" s="1"/>
  <c r="DI108" i="33"/>
  <c r="FA108" i="33" s="1"/>
  <c r="CJ107" i="33"/>
  <c r="LD108" i="33"/>
  <c r="NN108" i="33"/>
  <c r="IW108" i="33"/>
  <c r="AK108" i="33"/>
  <c r="BG108" i="33" s="1"/>
  <c r="CC108" i="33" s="1"/>
  <c r="AA107" i="32"/>
  <c r="S107" i="32"/>
  <c r="T107" i="32" s="1"/>
  <c r="LF108" i="33"/>
  <c r="LE108" i="33"/>
  <c r="LB108" i="33" l="1"/>
  <c r="FZ108" i="33" s="1"/>
  <c r="OL108" i="33" s="1"/>
  <c r="HR108" i="33"/>
  <c r="PZ108" i="33"/>
  <c r="PD108" i="33" s="1"/>
  <c r="ED108" i="33" s="1"/>
  <c r="GS108" i="33"/>
  <c r="HO108" i="33" s="1"/>
  <c r="FY108" i="33"/>
  <c r="MQ108" i="33"/>
  <c r="MY108" i="33"/>
  <c r="KE108" i="33"/>
  <c r="GD108" i="33"/>
  <c r="OP108" i="33" s="1"/>
  <c r="KJ108" i="33"/>
  <c r="QE108" i="33"/>
  <c r="PI108" i="33" s="1"/>
  <c r="EI108" i="33" s="1"/>
  <c r="GC108" i="33"/>
  <c r="OO108" i="33" s="1"/>
  <c r="KI108" i="33"/>
  <c r="GB108" i="33"/>
  <c r="ON108" i="33" s="1"/>
  <c r="KH108" i="33"/>
  <c r="JD107" i="33"/>
  <c r="PW108" i="33"/>
  <c r="PA108" i="33" s="1"/>
  <c r="EA108" i="33" s="1"/>
  <c r="HA108" i="33"/>
  <c r="QI108" i="33" s="1"/>
  <c r="PM108" i="33" s="1"/>
  <c r="EM108" i="33" s="1"/>
  <c r="DF107" i="33"/>
  <c r="EX107" i="33" s="1"/>
  <c r="CY108" i="33"/>
  <c r="Z108" i="33"/>
  <c r="IL108" i="33"/>
  <c r="U107" i="32"/>
  <c r="V107" i="32" s="1"/>
  <c r="AB107" i="32" s="1"/>
  <c r="KF108" i="33" l="1"/>
  <c r="QZ108" i="33"/>
  <c r="QY108" i="33"/>
  <c r="OK108" i="33"/>
  <c r="KU108" i="33"/>
  <c r="JY108" i="33" s="1"/>
  <c r="KX108" i="33"/>
  <c r="FV108" i="33" s="1"/>
  <c r="QA108" i="33"/>
  <c r="PE108" i="33" s="1"/>
  <c r="EE108" i="33" s="1"/>
  <c r="MN107" i="33"/>
  <c r="RB108" i="33"/>
  <c r="RD108" i="33"/>
  <c r="LC108" i="33"/>
  <c r="RC108" i="33"/>
  <c r="GP107" i="33"/>
  <c r="HL107" i="33" s="1"/>
  <c r="JS108" i="33"/>
  <c r="HW108" i="33"/>
  <c r="DU108" i="33"/>
  <c r="FM108" i="33" s="1"/>
  <c r="LG108" i="33"/>
  <c r="AV108" i="33"/>
  <c r="BR108" i="33" s="1"/>
  <c r="W107" i="32"/>
  <c r="AK107" i="32" s="1"/>
  <c r="FS108" i="33" l="1"/>
  <c r="OE108" i="33" s="1"/>
  <c r="QV108" i="33"/>
  <c r="OH108" i="33"/>
  <c r="KY108" i="33"/>
  <c r="KC108" i="33" s="1"/>
  <c r="KB108" i="33"/>
  <c r="KG108" i="33"/>
  <c r="NC108" i="33"/>
  <c r="GA108" i="33"/>
  <c r="KK108" i="33"/>
  <c r="LR108" i="33"/>
  <c r="PX107" i="33"/>
  <c r="PB107" i="33" s="1"/>
  <c r="HE108" i="33"/>
  <c r="QM108" i="33" s="1"/>
  <c r="PQ108" i="33" s="1"/>
  <c r="EQ108" i="33" s="1"/>
  <c r="GE108" i="33"/>
  <c r="OQ108" i="33" s="1"/>
  <c r="CN108" i="33"/>
  <c r="AH107" i="32"/>
  <c r="X107" i="32"/>
  <c r="AF107" i="32" s="1"/>
  <c r="EB107" i="33" l="1"/>
  <c r="QS108" i="33"/>
  <c r="RA108" i="33"/>
  <c r="OM108" i="33"/>
  <c r="FW108" i="33"/>
  <c r="OI108" i="33" s="1"/>
  <c r="KV107" i="33"/>
  <c r="JH108" i="33"/>
  <c r="LK108" i="33"/>
  <c r="IA108" i="33"/>
  <c r="RE108" i="33"/>
  <c r="DJ108" i="33"/>
  <c r="FB108" i="33" s="1"/>
  <c r="Y107" i="32"/>
  <c r="Z107" i="32" s="1"/>
  <c r="AC107" i="32" s="1"/>
  <c r="QW108" i="33" l="1"/>
  <c r="MR108" i="33"/>
  <c r="FT107" i="33"/>
  <c r="OF107" i="33" s="1"/>
  <c r="GT108" i="33"/>
  <c r="HP108" i="33" s="1"/>
  <c r="JZ107" i="33"/>
  <c r="GI108" i="33"/>
  <c r="KO108" i="33"/>
  <c r="AJ107" i="32"/>
  <c r="AI107" i="32" s="1"/>
  <c r="AE108" i="32"/>
  <c r="RI108" i="33" l="1"/>
  <c r="OU108" i="33"/>
  <c r="NJ108" i="33"/>
  <c r="QT107" i="33"/>
  <c r="QB108" i="33"/>
  <c r="PF108" i="33" s="1"/>
  <c r="EF108" i="33" s="1"/>
  <c r="AD107" i="32"/>
  <c r="AG108" i="32"/>
  <c r="IH108" i="33" l="1"/>
  <c r="V108" i="33"/>
  <c r="AR108" i="33" s="1"/>
  <c r="BN108" i="33" s="1"/>
  <c r="KZ108" i="33"/>
  <c r="AA108" i="32"/>
  <c r="S108" i="32"/>
  <c r="T108" i="32" s="1"/>
  <c r="FX108" i="33" l="1"/>
  <c r="KD108" i="33"/>
  <c r="CJ108" i="33"/>
  <c r="U108" i="32"/>
  <c r="V108" i="32" s="1"/>
  <c r="AB108" i="32" s="1"/>
  <c r="QX108" i="33" l="1"/>
  <c r="OJ108" i="33"/>
  <c r="JD108" i="33"/>
  <c r="DF108" i="33"/>
  <c r="EX108" i="33" s="1"/>
  <c r="W108" i="32"/>
  <c r="AK108" i="32" s="1"/>
  <c r="MN108" i="33" l="1"/>
  <c r="GP108" i="33"/>
  <c r="HL108" i="33" s="1"/>
  <c r="AH108" i="32"/>
  <c r="X108" i="32"/>
  <c r="AF108" i="32" s="1"/>
  <c r="PX108" i="33" l="1"/>
  <c r="PB108" i="33" s="1"/>
  <c r="EB108" i="33" s="1"/>
  <c r="Y108" i="32"/>
  <c r="AE109" i="32" s="1"/>
  <c r="KV108" i="33" l="1"/>
  <c r="AJ108" i="32"/>
  <c r="AI108" i="32" s="1"/>
  <c r="Z108" i="32"/>
  <c r="AC108" i="32" s="1"/>
  <c r="FT108" i="33" l="1"/>
  <c r="JZ108" i="33"/>
  <c r="AD108" i="32"/>
  <c r="AG109" i="32"/>
  <c r="QT108" i="33" l="1"/>
  <c r="OF108" i="33"/>
  <c r="AA109" i="32"/>
  <c r="S109" i="32"/>
  <c r="T109" i="32" s="1"/>
  <c r="U109" i="32" l="1"/>
  <c r="V109" i="32" s="1"/>
  <c r="W109" i="32" s="1"/>
  <c r="AB109" i="32" l="1"/>
  <c r="AH109" i="32"/>
  <c r="AK109" i="32"/>
  <c r="X109" i="32"/>
  <c r="AF109" i="32" l="1"/>
  <c r="Y109" i="32"/>
  <c r="AE110" i="32" l="1"/>
  <c r="Z109" i="32"/>
  <c r="AC109" i="32" s="1"/>
  <c r="AJ109" i="32"/>
  <c r="AI109" i="32" l="1"/>
  <c r="AD109" i="32" l="1"/>
  <c r="AG110" i="32"/>
  <c r="S110" i="32" l="1"/>
  <c r="T110" i="32" s="1"/>
  <c r="U110" i="32" s="1"/>
  <c r="V110" i="32" s="1"/>
  <c r="AA110" i="32"/>
  <c r="W110" i="32" l="1"/>
  <c r="AB110" i="32"/>
  <c r="AK110" i="32" l="1"/>
  <c r="AH110" i="32"/>
  <c r="X110" i="32"/>
  <c r="AF110" i="32" l="1"/>
  <c r="Y110" i="32"/>
  <c r="AE111" i="32" l="1"/>
  <c r="Z110" i="32"/>
  <c r="AC110" i="32" s="1"/>
  <c r="AJ110" i="32"/>
  <c r="AI110" i="32" l="1"/>
  <c r="AD110" i="32" l="1"/>
  <c r="AG111" i="32"/>
  <c r="AA111" i="32" l="1"/>
  <c r="S111" i="32"/>
  <c r="T111" i="32" s="1"/>
  <c r="U111" i="32" l="1"/>
  <c r="V111" i="32" s="1"/>
  <c r="W111" i="32" l="1"/>
  <c r="AB111" i="32"/>
  <c r="AH111" i="32" l="1"/>
  <c r="AK111" i="32"/>
  <c r="X111" i="32"/>
  <c r="AF111" i="32" l="1"/>
  <c r="Y111" i="32"/>
  <c r="AE112" i="32" l="1"/>
  <c r="Z111" i="32"/>
  <c r="AC111" i="32" s="1"/>
  <c r="AJ111" i="32"/>
  <c r="AI111" i="32" l="1"/>
  <c r="AD111" i="32" l="1"/>
  <c r="AG112" i="32"/>
  <c r="AA112" i="32" l="1"/>
  <c r="S112" i="32"/>
  <c r="T112" i="32" s="1"/>
  <c r="U112" i="32" s="1"/>
  <c r="V112" i="32" s="1"/>
  <c r="AB112" i="32" l="1"/>
  <c r="W112" i="32"/>
  <c r="AK112" i="32" l="1"/>
  <c r="AH112" i="32"/>
  <c r="X112" i="32"/>
  <c r="AF112" i="32" l="1"/>
  <c r="Y112" i="32"/>
  <c r="Z112" i="32" l="1"/>
  <c r="AC112" i="32" s="1"/>
  <c r="AE113" i="32"/>
  <c r="AJ112" i="32"/>
  <c r="AI112" i="32" l="1"/>
  <c r="AD112" i="32" l="1"/>
  <c r="AG113" i="32"/>
  <c r="AA113" i="32" l="1"/>
  <c r="S113" i="32"/>
  <c r="T113" i="32" s="1"/>
  <c r="U113" i="32" l="1"/>
  <c r="V113" i="32" s="1"/>
  <c r="AB113" i="32" s="1"/>
  <c r="W113" i="32" l="1"/>
  <c r="AH113" i="32" s="1"/>
  <c r="X113" i="32" l="1"/>
  <c r="AF113" i="32" s="1"/>
  <c r="AK113" i="32"/>
  <c r="Y113" i="32" l="1"/>
  <c r="Z113" i="32" s="1"/>
  <c r="AC113" i="32" s="1"/>
  <c r="AE114" i="32" l="1"/>
  <c r="AJ113" i="32"/>
  <c r="AI113" i="32" s="1"/>
  <c r="AD113" i="32" l="1"/>
  <c r="AG114" i="32"/>
  <c r="AA114" i="32" l="1"/>
  <c r="S114" i="32"/>
  <c r="T114" i="32" s="1"/>
  <c r="U114" i="32" l="1"/>
  <c r="V114" i="32" s="1"/>
  <c r="AB114" i="32" s="1"/>
  <c r="W114" i="32" l="1"/>
  <c r="AK114" i="32" s="1"/>
  <c r="AH114" i="32" l="1"/>
  <c r="X114" i="32"/>
  <c r="AF114" i="32" s="1"/>
  <c r="Y114" i="32" l="1"/>
  <c r="Z114" i="32" s="1"/>
  <c r="AC114" i="32" s="1"/>
  <c r="AJ114" i="32" l="1"/>
  <c r="AI114" i="32" s="1"/>
  <c r="AE115" i="32"/>
  <c r="AD114" i="32" l="1"/>
  <c r="AG115" i="32"/>
  <c r="AA115" i="32" l="1"/>
  <c r="S115" i="32"/>
  <c r="T115" i="32" s="1"/>
  <c r="U115" i="32" l="1"/>
  <c r="V115" i="32" s="1"/>
  <c r="AB115" i="32" s="1"/>
  <c r="W115" i="32" l="1"/>
  <c r="AH115" i="32" s="1"/>
  <c r="AK115" i="32" l="1"/>
  <c r="X115" i="32"/>
  <c r="Y115" i="32" s="1"/>
  <c r="AF115" i="32" l="1"/>
  <c r="AE116" i="32"/>
  <c r="Z115" i="32"/>
  <c r="AC115" i="32" s="1"/>
  <c r="AJ115" i="32"/>
  <c r="AI115" i="32" l="1"/>
  <c r="AD115" i="32" l="1"/>
  <c r="AG116" i="32"/>
  <c r="S116" i="32" l="1"/>
  <c r="T116" i="32" s="1"/>
  <c r="AA116" i="32"/>
  <c r="U116" i="32" l="1"/>
  <c r="V116" i="32" s="1"/>
  <c r="AB116" i="32" s="1"/>
  <c r="W116" i="32" l="1"/>
  <c r="X116" i="32" s="1"/>
  <c r="AK116" i="32" l="1"/>
  <c r="AH116" i="32"/>
  <c r="AF116" i="32"/>
  <c r="Y116" i="32"/>
  <c r="AE117" i="32" l="1"/>
  <c r="Z116" i="32"/>
  <c r="AC116" i="32" s="1"/>
  <c r="AJ116" i="32"/>
  <c r="AI116" i="32" l="1"/>
  <c r="AD116" i="32" l="1"/>
  <c r="AG117" i="32"/>
  <c r="AA117" i="32" l="1"/>
  <c r="S117" i="32"/>
  <c r="T117" i="32" s="1"/>
  <c r="U117" i="32" l="1"/>
  <c r="V117" i="32" s="1"/>
  <c r="W117" i="32" l="1"/>
  <c r="AB117" i="32"/>
  <c r="AH117" i="32" l="1"/>
  <c r="AK117" i="32"/>
  <c r="X117" i="32"/>
  <c r="AF117" i="32" l="1"/>
  <c r="Y117" i="32"/>
  <c r="Z117" i="32" l="1"/>
  <c r="AC117" i="32" s="1"/>
  <c r="AE118" i="32"/>
  <c r="AJ117" i="32"/>
  <c r="AI117" i="32" l="1"/>
  <c r="AD117" i="32" l="1"/>
  <c r="AG118" i="32"/>
  <c r="AA118" i="32" l="1"/>
  <c r="S118" i="32"/>
  <c r="T118" i="32" s="1"/>
  <c r="U118" i="32" l="1"/>
  <c r="V118" i="32" s="1"/>
  <c r="W118" i="32" s="1"/>
  <c r="AB118" i="32" l="1"/>
  <c r="AH118" i="32"/>
  <c r="AK118" i="32"/>
  <c r="X118" i="32"/>
  <c r="AF118" i="32" l="1"/>
  <c r="Y118" i="32"/>
  <c r="AE119" i="32" l="1"/>
  <c r="Z118" i="32"/>
  <c r="AC118" i="32" s="1"/>
  <c r="AJ118" i="32"/>
  <c r="AI118" i="32" l="1"/>
  <c r="AD118" i="32" l="1"/>
  <c r="AG119" i="32"/>
  <c r="S119" i="32" l="1"/>
  <c r="T119" i="32" s="1"/>
  <c r="AA119" i="32"/>
  <c r="U119" i="32" l="1"/>
  <c r="V119" i="32" s="1"/>
  <c r="W119" i="32" s="1"/>
  <c r="AB119" i="32" l="1"/>
  <c r="AK119" i="32"/>
  <c r="AH119" i="32"/>
  <c r="X119" i="32"/>
  <c r="AF119" i="32" l="1"/>
  <c r="Y119" i="32"/>
  <c r="AE120" i="32" l="1"/>
  <c r="Z119" i="32"/>
  <c r="AC119" i="32" s="1"/>
  <c r="AJ119" i="32"/>
  <c r="AI119" i="32" l="1"/>
  <c r="AD119" i="32" l="1"/>
  <c r="AG120" i="32"/>
  <c r="AA120" i="32" l="1"/>
  <c r="S120" i="32"/>
  <c r="T120" i="32" s="1"/>
  <c r="U120" i="32" l="1"/>
  <c r="V120" i="32" s="1"/>
  <c r="W120" i="32" s="1"/>
  <c r="AB120" i="32" l="1"/>
  <c r="AH120" i="32"/>
  <c r="AK120" i="32"/>
  <c r="X120" i="32"/>
  <c r="AF120" i="32" l="1"/>
  <c r="Y120" i="32"/>
  <c r="Z120" i="32" l="1"/>
  <c r="AC120" i="32" s="1"/>
  <c r="AE121" i="32"/>
  <c r="AJ120" i="32"/>
  <c r="AI120" i="32" l="1"/>
  <c r="AD120" i="32" l="1"/>
  <c r="AG121" i="32"/>
  <c r="AA121" i="32" l="1"/>
  <c r="S121" i="32"/>
  <c r="T121" i="32" s="1"/>
  <c r="U121" i="32" l="1"/>
  <c r="V121" i="32" s="1"/>
  <c r="W121" i="32" l="1"/>
  <c r="AB121" i="32"/>
  <c r="AK121" i="32" l="1"/>
  <c r="AH121" i="32"/>
  <c r="X121" i="32"/>
  <c r="AF121" i="32" l="1"/>
  <c r="Y121" i="32"/>
  <c r="Z121" i="32" l="1"/>
  <c r="AC121" i="32" s="1"/>
  <c r="AE122" i="32"/>
  <c r="AJ121" i="32"/>
  <c r="AI121" i="32" l="1"/>
  <c r="AD121" i="32" l="1"/>
  <c r="AG122" i="32"/>
  <c r="AA122" i="32" l="1"/>
  <c r="S122" i="32"/>
  <c r="T122" i="32" s="1"/>
  <c r="U122" i="32" l="1"/>
  <c r="V122" i="32" s="1"/>
  <c r="W122" i="32" l="1"/>
  <c r="AB122" i="32"/>
  <c r="AH122" i="32" l="1"/>
  <c r="AK122" i="32"/>
  <c r="X122" i="32"/>
  <c r="AF122" i="32" l="1"/>
  <c r="Y122" i="32"/>
  <c r="Z122" i="32" l="1"/>
  <c r="AC122" i="32" s="1"/>
  <c r="AE123" i="32"/>
  <c r="AJ122" i="32"/>
  <c r="AI122" i="32" l="1"/>
  <c r="AD122" i="32" l="1"/>
  <c r="AG123" i="32"/>
  <c r="AA123" i="32" l="1"/>
  <c r="S123" i="32"/>
  <c r="T123" i="32" s="1"/>
  <c r="U123" i="32" l="1"/>
  <c r="V123" i="32" s="1"/>
  <c r="AB123" i="32" s="1"/>
  <c r="W123" i="32" l="1"/>
  <c r="AK123" i="32" s="1"/>
  <c r="AH123" i="32" l="1"/>
  <c r="X123" i="32"/>
  <c r="AF123" i="32" s="1"/>
  <c r="Y123" i="32" l="1"/>
  <c r="AE124" i="32" s="1"/>
  <c r="AJ123" i="32" l="1"/>
  <c r="AI123" i="32" s="1"/>
  <c r="Z123" i="32"/>
  <c r="AC123" i="32" s="1"/>
  <c r="AD123" i="32" l="1"/>
  <c r="AG124" i="32"/>
  <c r="S124" i="32" l="1"/>
  <c r="T124" i="32" s="1"/>
  <c r="AA124" i="32"/>
  <c r="U124" i="32" l="1"/>
  <c r="V124" i="32" s="1"/>
  <c r="W124" i="32" l="1"/>
  <c r="AB124" i="32"/>
  <c r="AK124" i="32" l="1"/>
  <c r="AH124" i="32"/>
  <c r="X124" i="32"/>
  <c r="AF124" i="32" l="1"/>
  <c r="Y124" i="32"/>
  <c r="Z124" i="32" l="1"/>
  <c r="AC124" i="32" s="1"/>
  <c r="AE125" i="32"/>
  <c r="AJ124" i="32"/>
  <c r="AI124" i="32" l="1"/>
  <c r="AD124" i="32" l="1"/>
  <c r="AG125" i="32"/>
  <c r="AA125" i="32" l="1"/>
  <c r="S125" i="32"/>
  <c r="T125" i="32" s="1"/>
  <c r="U125" i="32" l="1"/>
  <c r="V125" i="32" s="1"/>
  <c r="W125" i="32" l="1"/>
  <c r="AB125" i="32"/>
  <c r="AK125" i="32" l="1"/>
  <c r="AH125" i="32"/>
  <c r="X125" i="32"/>
  <c r="AF125" i="32" l="1"/>
  <c r="Y125" i="32"/>
  <c r="Z125" i="32" l="1"/>
  <c r="AC125" i="32" s="1"/>
  <c r="AE126" i="32"/>
  <c r="AJ125" i="32"/>
  <c r="AI125" i="32" l="1"/>
  <c r="AD125" i="32" l="1"/>
  <c r="AG126" i="32"/>
  <c r="AA126" i="32" l="1"/>
  <c r="S126" i="32"/>
  <c r="T126" i="32" s="1"/>
  <c r="U126" i="32" s="1"/>
  <c r="V126" i="32" s="1"/>
  <c r="AB126" i="32" l="1"/>
  <c r="W126" i="32"/>
  <c r="AH126" i="32" l="1"/>
  <c r="AK126" i="32"/>
  <c r="X126" i="32"/>
  <c r="AF126" i="32" l="1"/>
  <c r="Y126" i="32"/>
  <c r="Z126" i="32" l="1"/>
  <c r="AC126" i="32" s="1"/>
  <c r="AE127" i="32"/>
  <c r="AJ126" i="32"/>
  <c r="AI126" i="32" l="1"/>
  <c r="AD126" i="32" l="1"/>
  <c r="AG127" i="32"/>
  <c r="AA127" i="32" l="1"/>
  <c r="S127" i="32"/>
  <c r="T127" i="32" s="1"/>
  <c r="U127" i="32" l="1"/>
  <c r="V127" i="32" s="1"/>
  <c r="AB127" i="32" s="1"/>
  <c r="W127" i="32" l="1"/>
  <c r="X127" i="32" s="1"/>
  <c r="AH127" i="32" l="1"/>
  <c r="AK127" i="32"/>
  <c r="AF127" i="32"/>
  <c r="Y127" i="32"/>
  <c r="Z127" i="32" l="1"/>
  <c r="AC127" i="32" s="1"/>
  <c r="AE128" i="32"/>
  <c r="AJ127" i="32"/>
  <c r="AI127" i="32" l="1"/>
  <c r="AD127" i="32" l="1"/>
  <c r="AG128" i="32"/>
  <c r="S128" i="32" l="1"/>
  <c r="T128" i="32" s="1"/>
  <c r="AA128" i="32"/>
  <c r="U128" i="32" l="1"/>
  <c r="V128" i="32" s="1"/>
  <c r="W128" i="32" s="1"/>
  <c r="AB128" i="32" l="1"/>
  <c r="AK128" i="32"/>
  <c r="AH128" i="32"/>
  <c r="X128" i="32"/>
  <c r="AF128" i="32" l="1"/>
  <c r="Y128" i="32"/>
  <c r="Z128" i="32" l="1"/>
  <c r="AC128" i="32" s="1"/>
  <c r="AE129" i="32"/>
  <c r="AJ128" i="32"/>
  <c r="AI128" i="32" l="1"/>
  <c r="AD128" i="32" l="1"/>
  <c r="AG129" i="32"/>
  <c r="AA129" i="32" l="1"/>
  <c r="S129" i="32"/>
  <c r="T129" i="32" s="1"/>
  <c r="U129" i="32" l="1"/>
  <c r="V129" i="32" s="1"/>
  <c r="AB129" i="32" s="1"/>
  <c r="W129" i="32" l="1"/>
  <c r="AH129" i="32" s="1"/>
  <c r="AK129" i="32" l="1"/>
  <c r="X129" i="32"/>
  <c r="Y129" i="32" s="1"/>
  <c r="AF129" i="32" l="1"/>
  <c r="Z129" i="32"/>
  <c r="AC129" i="32" s="1"/>
  <c r="AE130" i="32"/>
  <c r="AJ129" i="32"/>
  <c r="AI129" i="32" l="1"/>
  <c r="AD129" i="32" l="1"/>
  <c r="AG130" i="32"/>
  <c r="S130" i="32" l="1"/>
  <c r="T130" i="32" s="1"/>
  <c r="AA130" i="32"/>
  <c r="U130" i="32" l="1"/>
  <c r="V130" i="32" s="1"/>
  <c r="AB130" i="32" l="1"/>
  <c r="W130" i="32"/>
  <c r="AH130" i="32" l="1"/>
  <c r="AK130" i="32"/>
  <c r="X130" i="32"/>
  <c r="AF130" i="32" l="1"/>
  <c r="Y130" i="32"/>
  <c r="AE131" i="32" l="1"/>
  <c r="Z130" i="32"/>
  <c r="AC130" i="32" s="1"/>
  <c r="AJ130" i="32"/>
  <c r="AI130" i="32" l="1"/>
  <c r="AD130" i="32" l="1"/>
  <c r="AG131" i="32"/>
  <c r="AA131" i="32" l="1"/>
  <c r="S131" i="32"/>
  <c r="T131" i="32" s="1"/>
  <c r="U131" i="32" l="1"/>
  <c r="V131" i="32" s="1"/>
  <c r="AB131" i="32" s="1"/>
  <c r="W131" i="32" l="1"/>
  <c r="AH131" i="32" s="1"/>
  <c r="X131" i="32" l="1"/>
  <c r="AF131" i="32" s="1"/>
  <c r="AK131" i="32"/>
  <c r="Y131" i="32" l="1"/>
  <c r="Z131" i="32" s="1"/>
  <c r="AC131" i="32" s="1"/>
  <c r="AE132" i="32" l="1"/>
  <c r="AJ131" i="32"/>
  <c r="AI131" i="32" s="1"/>
  <c r="AD131" i="32" l="1"/>
  <c r="AG132" i="32"/>
  <c r="AA132" i="32" l="1"/>
  <c r="S132" i="32"/>
  <c r="T132" i="32" s="1"/>
  <c r="U132" i="32" s="1"/>
  <c r="V132" i="32" s="1"/>
  <c r="W132" i="32" l="1"/>
  <c r="AB132" i="32"/>
  <c r="AH132" i="32" l="1"/>
  <c r="AK132" i="32"/>
  <c r="X132" i="32"/>
  <c r="AF132" i="32" l="1"/>
  <c r="Y132" i="32"/>
  <c r="Z132" i="32" l="1"/>
  <c r="AC132" i="32" s="1"/>
  <c r="AE133" i="32"/>
  <c r="AJ132" i="32"/>
  <c r="AI132" i="32" l="1"/>
  <c r="AD132" i="32" l="1"/>
  <c r="AG133" i="32"/>
  <c r="S133" i="32" l="1"/>
  <c r="T133" i="32" s="1"/>
  <c r="AA133" i="32"/>
  <c r="U133" i="32" l="1"/>
  <c r="V133" i="32" s="1"/>
  <c r="AB133" i="32" s="1"/>
  <c r="W133" i="32" l="1"/>
  <c r="AH133" i="32" s="1"/>
  <c r="X133" i="32" l="1"/>
  <c r="AF133" i="32" s="1"/>
  <c r="AK133" i="32"/>
  <c r="Y133" i="32" l="1"/>
  <c r="AE134" i="32" s="1"/>
  <c r="Z133" i="32" l="1"/>
  <c r="AC133" i="32" s="1"/>
  <c r="AJ133" i="32"/>
  <c r="AI133" i="32" s="1"/>
  <c r="AD133" i="32" l="1"/>
  <c r="AG134" i="32"/>
  <c r="AA134" i="32" l="1"/>
  <c r="S134" i="32"/>
  <c r="T134" i="32" s="1"/>
  <c r="U134" i="32" l="1"/>
  <c r="V134" i="32" s="1"/>
  <c r="W134" i="32" s="1"/>
  <c r="AB134" i="32" l="1"/>
  <c r="AK134" i="32"/>
  <c r="AH134" i="32"/>
  <c r="X134" i="32"/>
  <c r="AF134" i="32" l="1"/>
  <c r="Y134" i="32"/>
  <c r="AE135" i="32" l="1"/>
  <c r="Z134" i="32"/>
  <c r="AC134" i="32" s="1"/>
  <c r="AJ134" i="32"/>
  <c r="AI134" i="32" l="1"/>
  <c r="AD134" i="32" l="1"/>
  <c r="AG135" i="32"/>
  <c r="S135" i="32" l="1"/>
  <c r="T135" i="32" s="1"/>
  <c r="AA135" i="32"/>
  <c r="U135" i="32" l="1"/>
  <c r="V135" i="32" s="1"/>
  <c r="W135" i="32" s="1"/>
  <c r="AB135" i="32" l="1"/>
  <c r="AH135" i="32"/>
  <c r="AK135" i="32"/>
  <c r="X135" i="32"/>
  <c r="AF135" i="32" l="1"/>
  <c r="Y135" i="32"/>
  <c r="AE136" i="32" l="1"/>
  <c r="Z135" i="32"/>
  <c r="AC135" i="32" s="1"/>
  <c r="AJ135" i="32"/>
  <c r="AI135" i="32" l="1"/>
  <c r="AD135" i="32" l="1"/>
  <c r="AG136" i="32"/>
  <c r="AA136" i="32" l="1"/>
  <c r="S136" i="32"/>
  <c r="T136" i="32" s="1"/>
  <c r="U136" i="32" l="1"/>
  <c r="V136" i="32" s="1"/>
  <c r="W136" i="32" l="1"/>
  <c r="AB136" i="32"/>
  <c r="AK136" i="32" l="1"/>
  <c r="AH136" i="32"/>
  <c r="X136" i="32"/>
  <c r="AF136" i="32" l="1"/>
  <c r="Y136" i="32"/>
  <c r="Z136" i="32" l="1"/>
  <c r="AC136" i="32" s="1"/>
  <c r="AE137" i="32"/>
  <c r="AJ136" i="32"/>
  <c r="AI136" i="32" l="1"/>
  <c r="AD136" i="32" l="1"/>
  <c r="AG137" i="32"/>
  <c r="S137" i="32" l="1"/>
  <c r="T137" i="32" s="1"/>
  <c r="AA137" i="32"/>
  <c r="U137" i="32" l="1"/>
  <c r="V137" i="32" s="1"/>
  <c r="W137" i="32" s="1"/>
  <c r="AB137" i="32" l="1"/>
  <c r="AK137" i="32"/>
  <c r="AH137" i="32"/>
  <c r="X137" i="32"/>
  <c r="AF137" i="32" l="1"/>
  <c r="Y137" i="32"/>
  <c r="AE138" i="32" l="1"/>
  <c r="Z137" i="32"/>
  <c r="AC137" i="32" s="1"/>
  <c r="AJ137" i="32"/>
  <c r="AI137" i="32" l="1"/>
  <c r="AG138" i="32" l="1"/>
  <c r="AD137" i="32"/>
  <c r="S138" i="32" l="1"/>
  <c r="T138" i="32" s="1"/>
  <c r="AA138" i="32"/>
  <c r="U138" i="32" l="1"/>
  <c r="V138" i="32" s="1"/>
  <c r="W138" i="32" s="1"/>
  <c r="AB138" i="32" l="1"/>
  <c r="AK138" i="32"/>
  <c r="AH138" i="32"/>
  <c r="X138" i="32"/>
  <c r="AF138" i="32" l="1"/>
  <c r="Y138" i="32"/>
  <c r="AE139" i="32" l="1"/>
  <c r="Z138" i="32"/>
  <c r="AC138" i="32" s="1"/>
  <c r="AJ138" i="32"/>
  <c r="AI138" i="32" l="1"/>
  <c r="AD138" i="32" l="1"/>
  <c r="AG139" i="32"/>
  <c r="S139" i="32" l="1"/>
  <c r="T139" i="32" s="1"/>
  <c r="U139" i="32" s="1"/>
  <c r="V139" i="32" s="1"/>
  <c r="AA139" i="32"/>
  <c r="AB139" i="32" l="1"/>
  <c r="W139" i="32"/>
  <c r="AH139" i="32" l="1"/>
  <c r="AK139" i="32"/>
  <c r="X139" i="32"/>
  <c r="AF139" i="32" l="1"/>
  <c r="Y139" i="32"/>
  <c r="Z139" i="32" l="1"/>
  <c r="AC139" i="32" s="1"/>
  <c r="AE140" i="32"/>
  <c r="AJ139" i="32"/>
  <c r="AI139" i="32" l="1"/>
  <c r="AD139" i="32" l="1"/>
  <c r="AG140" i="32"/>
  <c r="S140" i="32" l="1"/>
  <c r="T140" i="32" s="1"/>
  <c r="AA140" i="32"/>
  <c r="U140" i="32" l="1"/>
  <c r="V140" i="32" s="1"/>
  <c r="W140" i="32" s="1"/>
  <c r="AB140" i="32" l="1"/>
  <c r="AK140" i="32"/>
  <c r="AH140" i="32"/>
  <c r="X140" i="32"/>
  <c r="AF140" i="32" l="1"/>
  <c r="Y140" i="32"/>
  <c r="Z140" i="32" l="1"/>
  <c r="AC140" i="32" s="1"/>
  <c r="AE141" i="32"/>
  <c r="AJ140" i="32"/>
  <c r="AI140" i="32" l="1"/>
  <c r="AG141" i="32" l="1"/>
  <c r="AD140" i="32"/>
  <c r="S141" i="32" l="1"/>
  <c r="T141" i="32" s="1"/>
  <c r="AA141" i="32"/>
  <c r="U141" i="32" l="1"/>
  <c r="V141" i="32" s="1"/>
  <c r="AB141" i="32" s="1"/>
  <c r="W141" i="32" l="1"/>
  <c r="X141" i="32" s="1"/>
  <c r="AK141" i="32" l="1"/>
  <c r="AH141" i="32"/>
  <c r="AF141" i="32"/>
  <c r="Y141" i="32"/>
  <c r="AE142" i="32" l="1"/>
  <c r="Z141" i="32"/>
  <c r="AC141" i="32" s="1"/>
  <c r="AJ141" i="32"/>
  <c r="AI141" i="32" l="1"/>
  <c r="AG142" i="32" l="1"/>
  <c r="AD141" i="32"/>
  <c r="S142" i="32" l="1"/>
  <c r="T142" i="32" s="1"/>
  <c r="AA142" i="32"/>
  <c r="U142" i="32" l="1"/>
  <c r="V142" i="32" s="1"/>
  <c r="W142" i="32" s="1"/>
  <c r="AB142" i="32" l="1"/>
  <c r="AK142" i="32"/>
  <c r="AH142" i="32"/>
  <c r="X142" i="32"/>
  <c r="AF142" i="32" l="1"/>
  <c r="Y142" i="32"/>
  <c r="AE143" i="32" l="1"/>
  <c r="Z142" i="32"/>
  <c r="AC142" i="32" s="1"/>
  <c r="AJ142" i="32"/>
  <c r="AI142" i="32" l="1"/>
  <c r="AD142" i="32" l="1"/>
  <c r="AG143" i="32"/>
  <c r="S143" i="32" l="1"/>
  <c r="T143" i="32" s="1"/>
  <c r="AA143" i="32"/>
  <c r="U143" i="32" l="1"/>
  <c r="V143" i="32" s="1"/>
  <c r="AB143" i="32" s="1"/>
  <c r="W143" i="32" l="1"/>
  <c r="AH143" i="32" s="1"/>
  <c r="X143" i="32" l="1"/>
  <c r="AF143" i="32" s="1"/>
  <c r="AK143" i="32"/>
  <c r="Y143" i="32" l="1"/>
  <c r="AE144" i="32" s="1"/>
  <c r="AJ143" i="32" l="1"/>
  <c r="AI143" i="32" s="1"/>
  <c r="Z143" i="32"/>
  <c r="AC143" i="32" s="1"/>
  <c r="AG144" i="32" l="1"/>
  <c r="AD143" i="32"/>
  <c r="S144" i="32" l="1"/>
  <c r="T144" i="32" s="1"/>
  <c r="AA144" i="32"/>
  <c r="U144" i="32" l="1"/>
  <c r="V144" i="32" s="1"/>
  <c r="AB144" i="32" s="1"/>
  <c r="W144" i="32" l="1"/>
  <c r="X144" i="32" s="1"/>
  <c r="AK144" i="32" l="1"/>
  <c r="AH144" i="32"/>
  <c r="AF144" i="32"/>
  <c r="Y144" i="32"/>
  <c r="AE145" i="32" l="1"/>
  <c r="Z144" i="32"/>
  <c r="AC144" i="32" s="1"/>
  <c r="AJ144" i="32"/>
  <c r="AI144" i="32" l="1"/>
  <c r="AD144" i="32" l="1"/>
  <c r="AG145" i="32"/>
  <c r="AA145" i="32" l="1"/>
  <c r="S145" i="32"/>
  <c r="T145" i="32" s="1"/>
  <c r="U145" i="32" l="1"/>
  <c r="V145" i="32" s="1"/>
  <c r="AB145" i="32" s="1"/>
  <c r="W145" i="32" l="1"/>
  <c r="X145" i="32" s="1"/>
  <c r="AH145" i="32" l="1"/>
  <c r="AK145" i="32"/>
  <c r="AF145" i="32"/>
  <c r="Y145" i="32"/>
  <c r="AE146" i="32" l="1"/>
  <c r="Z145" i="32"/>
  <c r="AC145" i="32" s="1"/>
  <c r="AJ145" i="32"/>
  <c r="AI145" i="32" l="1"/>
  <c r="AG146" i="32" l="1"/>
  <c r="AD145" i="32"/>
  <c r="AA146" i="32" l="1"/>
  <c r="S146" i="32"/>
  <c r="T146" i="32" s="1"/>
  <c r="U146" i="32" l="1"/>
  <c r="V146" i="32" s="1"/>
  <c r="AB146" i="32" s="1"/>
  <c r="W146" i="32" l="1"/>
  <c r="AK146" i="32" s="1"/>
  <c r="AH146" i="32" l="1"/>
  <c r="X146" i="32"/>
  <c r="AF146" i="32" s="1"/>
  <c r="Y146" i="32" l="1"/>
  <c r="Z146" i="32" s="1"/>
  <c r="AC146" i="32" s="1"/>
  <c r="AE147" i="32" l="1"/>
  <c r="AJ146" i="32"/>
  <c r="AI146" i="32" s="1"/>
  <c r="AD146" i="32" l="1"/>
  <c r="AG147" i="32"/>
  <c r="AA147" i="32" l="1"/>
  <c r="S147" i="32"/>
  <c r="T147" i="32" s="1"/>
  <c r="U147" i="32" l="1"/>
  <c r="V147" i="32" s="1"/>
  <c r="W147" i="32" l="1"/>
  <c r="AB147" i="32"/>
  <c r="AH147" i="32" l="1"/>
  <c r="AK147" i="32"/>
  <c r="X147" i="32"/>
  <c r="AF147" i="32" l="1"/>
  <c r="Y147" i="32"/>
  <c r="AE148" i="32" l="1"/>
  <c r="Z147" i="32"/>
  <c r="AC147" i="32" s="1"/>
  <c r="AJ147" i="32"/>
  <c r="AI147" i="32" l="1"/>
  <c r="AD147" i="32" l="1"/>
  <c r="AG148" i="32"/>
  <c r="AA148" i="32" l="1"/>
  <c r="S148" i="32"/>
  <c r="T148" i="32" s="1"/>
  <c r="U148" i="32" s="1"/>
  <c r="V148" i="32" s="1"/>
  <c r="W148" i="32" l="1"/>
  <c r="AB148" i="32"/>
  <c r="AH148" i="32" l="1"/>
  <c r="AK148" i="32"/>
  <c r="X148" i="32"/>
  <c r="AF148" i="32" l="1"/>
  <c r="Y148" i="32"/>
  <c r="Z148" i="32" l="1"/>
  <c r="AC148" i="32" s="1"/>
  <c r="AE149" i="32"/>
  <c r="AJ148" i="32"/>
  <c r="AI148" i="32" l="1"/>
  <c r="AD148" i="32" l="1"/>
  <c r="AG149" i="32"/>
  <c r="S149" i="32" l="1"/>
  <c r="T149" i="32" s="1"/>
  <c r="AA149" i="32"/>
  <c r="U149" i="32" l="1"/>
  <c r="V149" i="32" s="1"/>
  <c r="W149" i="32" l="1"/>
  <c r="AB149" i="32"/>
  <c r="AK149" i="32" l="1"/>
  <c r="AH149" i="32"/>
  <c r="X149" i="32"/>
  <c r="AF149" i="32" l="1"/>
  <c r="Y149" i="32"/>
  <c r="Z149" i="32" l="1"/>
  <c r="AC149" i="32" s="1"/>
  <c r="AE150" i="32"/>
  <c r="AJ149" i="32"/>
  <c r="AI149" i="32" l="1"/>
  <c r="AD149" i="32" l="1"/>
  <c r="AG150" i="32"/>
  <c r="AA150" i="32" l="1"/>
  <c r="S150" i="32"/>
  <c r="T150" i="32" s="1"/>
  <c r="U150" i="32" l="1"/>
  <c r="V150" i="32" s="1"/>
  <c r="W150" i="32" s="1"/>
  <c r="AB150" i="32" l="1"/>
  <c r="AK150" i="32"/>
  <c r="AH150" i="32"/>
  <c r="X150" i="32"/>
  <c r="AF150" i="32" l="1"/>
  <c r="Y150" i="32"/>
  <c r="AE151" i="32" l="1"/>
  <c r="Z150" i="32"/>
  <c r="AC150" i="32" s="1"/>
  <c r="AJ150" i="32"/>
  <c r="AI150" i="32" l="1"/>
  <c r="AD150" i="32" l="1"/>
  <c r="AG151" i="32"/>
  <c r="AA151" i="32" l="1"/>
  <c r="S151" i="32"/>
  <c r="T151" i="32" s="1"/>
  <c r="U151" i="32" l="1"/>
  <c r="V151" i="32" s="1"/>
  <c r="W151" i="32" s="1"/>
  <c r="AB151" i="32" l="1"/>
  <c r="AK151" i="32"/>
  <c r="AH151" i="32"/>
  <c r="X151" i="32"/>
  <c r="AF151" i="32" l="1"/>
  <c r="Y151" i="32"/>
  <c r="Z151" i="32" l="1"/>
  <c r="AC151" i="32" s="1"/>
  <c r="AE152" i="32"/>
  <c r="AJ151" i="32"/>
  <c r="AI151" i="32" l="1"/>
  <c r="AG152" i="32" l="1"/>
  <c r="AD151" i="32"/>
  <c r="S152" i="32" l="1"/>
  <c r="T152" i="32" s="1"/>
  <c r="AA152" i="32"/>
  <c r="U152" i="32" l="1"/>
  <c r="V152" i="32" s="1"/>
  <c r="AB152" i="32" s="1"/>
  <c r="W152" i="32" l="1"/>
  <c r="AH152" i="32" s="1"/>
  <c r="AK152" i="32" l="1"/>
  <c r="X152" i="32"/>
  <c r="Y152" i="32" s="1"/>
  <c r="AF152" i="32" l="1"/>
  <c r="AE153" i="32"/>
  <c r="Z152" i="32"/>
  <c r="AC152" i="32" s="1"/>
  <c r="AJ152" i="32"/>
  <c r="AI152" i="32" l="1"/>
  <c r="AD152" i="32" l="1"/>
  <c r="AG153" i="32"/>
  <c r="AA153" i="32" l="1"/>
  <c r="S153" i="32"/>
  <c r="T153" i="32" s="1"/>
  <c r="U153" i="32" l="1"/>
  <c r="V153" i="32" s="1"/>
  <c r="AB153" i="32" s="1"/>
  <c r="W153" i="32" l="1"/>
  <c r="AH153" i="32" s="1"/>
  <c r="AK153" i="32" l="1"/>
  <c r="X153" i="32"/>
  <c r="AF153" i="32" s="1"/>
  <c r="Y153" i="32" l="1"/>
  <c r="AE154" i="32" s="1"/>
  <c r="Z153" i="32" l="1"/>
  <c r="AC153" i="32" s="1"/>
  <c r="AJ153" i="32"/>
  <c r="AI153" i="32" s="1"/>
  <c r="AG154" i="32" l="1"/>
  <c r="AD153" i="32"/>
  <c r="S154" i="32" l="1"/>
  <c r="T154" i="32" s="1"/>
  <c r="AA154" i="32"/>
  <c r="U154" i="32" l="1"/>
  <c r="V154" i="32" s="1"/>
  <c r="AB154" i="32" s="1"/>
  <c r="W154" i="32" l="1"/>
  <c r="AK154" i="32" s="1"/>
  <c r="AH154" i="32" l="1"/>
  <c r="X154" i="32"/>
  <c r="AF154" i="32" s="1"/>
  <c r="Y154" i="32" l="1"/>
  <c r="Z154" i="32" s="1"/>
  <c r="AC154" i="32" s="1"/>
  <c r="AE155" i="32" l="1"/>
  <c r="AJ154" i="32"/>
  <c r="AI154" i="32" s="1"/>
  <c r="AD154" i="32" l="1"/>
  <c r="AG155" i="32"/>
  <c r="S155" i="32" l="1"/>
  <c r="T155" i="32" s="1"/>
  <c r="AA155" i="32"/>
  <c r="U155" i="32" l="1"/>
  <c r="V155" i="32" s="1"/>
  <c r="W155" i="32" s="1"/>
  <c r="AB155" i="32" l="1"/>
  <c r="AH155" i="32"/>
  <c r="AK155" i="32"/>
  <c r="X155" i="32"/>
  <c r="AF155" i="32" l="1"/>
  <c r="Y155" i="32"/>
  <c r="AE156" i="32" l="1"/>
  <c r="Z155" i="32"/>
  <c r="AC155" i="32" s="1"/>
  <c r="AJ155" i="32"/>
  <c r="AI155" i="32" l="1"/>
  <c r="AG156" i="32" l="1"/>
  <c r="AD155" i="32"/>
  <c r="AA156" i="32" l="1"/>
  <c r="S156" i="32"/>
  <c r="T156" i="32" s="1"/>
  <c r="U156" i="32" s="1"/>
  <c r="V156" i="32" s="1"/>
  <c r="AB156" i="32" l="1"/>
  <c r="W156" i="32"/>
  <c r="AH156" i="32" l="1"/>
  <c r="AK156" i="32"/>
  <c r="X156" i="32"/>
  <c r="AF156" i="32" l="1"/>
  <c r="Y156" i="32"/>
  <c r="AE157" i="32" l="1"/>
  <c r="Z156" i="32"/>
  <c r="AC156" i="32" s="1"/>
  <c r="AJ156" i="32"/>
  <c r="AI156" i="32" l="1"/>
  <c r="AD156" i="32" l="1"/>
  <c r="AG157" i="32"/>
  <c r="AA157" i="32" l="1"/>
  <c r="S157" i="32"/>
  <c r="T157" i="32" s="1"/>
  <c r="U157" i="32" l="1"/>
  <c r="V157" i="32" s="1"/>
  <c r="AB157" i="32" s="1"/>
  <c r="W157" i="32" l="1"/>
  <c r="X157" i="32" s="1"/>
  <c r="AK157" i="32" l="1"/>
  <c r="AH157" i="32"/>
  <c r="AF157" i="32"/>
  <c r="Y157" i="32"/>
  <c r="Z157" i="32" l="1"/>
  <c r="AC157" i="32" s="1"/>
  <c r="AE158" i="32"/>
  <c r="AJ157" i="32"/>
  <c r="AI157" i="32" l="1"/>
  <c r="AG158" i="32" l="1"/>
  <c r="AD157" i="32"/>
  <c r="AA158" i="32" l="1"/>
  <c r="S158" i="32"/>
  <c r="T158" i="32" s="1"/>
  <c r="U158" i="32" s="1"/>
  <c r="V158" i="32" s="1"/>
  <c r="W158" i="32" l="1"/>
  <c r="AB158" i="32"/>
  <c r="AH158" i="32" l="1"/>
  <c r="AK158" i="32"/>
  <c r="X158" i="32"/>
  <c r="AF158" i="32" l="1"/>
  <c r="Y158" i="32"/>
  <c r="AE159" i="32" l="1"/>
  <c r="Z158" i="32"/>
  <c r="AC158" i="32" s="1"/>
  <c r="AJ158" i="32"/>
  <c r="AI158" i="32" l="1"/>
  <c r="AD158" i="32" l="1"/>
  <c r="AG159" i="32"/>
  <c r="S159" i="32" l="1"/>
  <c r="T159" i="32" s="1"/>
  <c r="AA159" i="32"/>
  <c r="U159" i="32" l="1"/>
  <c r="V159" i="32" s="1"/>
  <c r="W159" i="32" l="1"/>
  <c r="AB159" i="32"/>
  <c r="AH159" i="32" l="1"/>
  <c r="AK159" i="32"/>
  <c r="X159" i="32"/>
  <c r="AF159" i="32" l="1"/>
  <c r="Y159" i="32"/>
  <c r="Z159" i="32" l="1"/>
  <c r="AC159" i="32" s="1"/>
  <c r="AE160" i="32"/>
  <c r="AJ159" i="32"/>
  <c r="AI159" i="32" l="1"/>
  <c r="AG160" i="32" l="1"/>
  <c r="AD159" i="32"/>
  <c r="S160" i="32" l="1"/>
  <c r="T160" i="32" s="1"/>
  <c r="AA160" i="32"/>
  <c r="U160" i="32" l="1"/>
  <c r="V160" i="32" s="1"/>
  <c r="W160" i="32" l="1"/>
  <c r="AB160" i="32"/>
  <c r="AH160" i="32" l="1"/>
  <c r="AK160" i="32"/>
  <c r="X160" i="32"/>
  <c r="AF160" i="32" l="1"/>
  <c r="Y160" i="32"/>
  <c r="AE161" i="32" l="1"/>
  <c r="Z160" i="32"/>
  <c r="AC160" i="32" s="1"/>
  <c r="AJ160" i="32"/>
  <c r="AI160" i="32" l="1"/>
  <c r="AD160" i="32" l="1"/>
  <c r="AG161" i="32"/>
  <c r="AA161" i="32" l="1"/>
  <c r="S161" i="32"/>
  <c r="T161" i="32" s="1"/>
  <c r="U161" i="32" s="1"/>
  <c r="V161" i="32" s="1"/>
  <c r="W161" i="32" l="1"/>
  <c r="AB161" i="32"/>
  <c r="AH161" i="32" l="1"/>
  <c r="AK161" i="32"/>
  <c r="X161" i="32"/>
  <c r="AF161" i="32" l="1"/>
  <c r="Y161" i="32"/>
  <c r="AE162" i="32" l="1"/>
  <c r="Z161" i="32"/>
  <c r="AC161" i="32" s="1"/>
  <c r="AJ161" i="32"/>
  <c r="AI161" i="32" l="1"/>
  <c r="AD161" i="32" l="1"/>
  <c r="AG162" i="32"/>
  <c r="AA162" i="32" l="1"/>
  <c r="S162" i="32"/>
  <c r="T162" i="32" s="1"/>
  <c r="U162" i="32" l="1"/>
  <c r="V162" i="32" s="1"/>
  <c r="AB162" i="32" s="1"/>
  <c r="W162" i="32" l="1"/>
  <c r="AH162" i="32" s="1"/>
  <c r="X162" i="32" l="1"/>
  <c r="AF162" i="32" s="1"/>
  <c r="AK162" i="32"/>
  <c r="Y162" i="32" l="1"/>
  <c r="Z162" i="32" s="1"/>
  <c r="AC162" i="32" s="1"/>
  <c r="AJ162" i="32" l="1"/>
  <c r="AI162" i="32" s="1"/>
  <c r="AE163" i="32"/>
  <c r="AD162" i="32" l="1"/>
  <c r="AG163" i="32"/>
  <c r="AA163" i="32" l="1"/>
  <c r="S163" i="32"/>
  <c r="T163" i="32" s="1"/>
  <c r="U163" i="32" l="1"/>
  <c r="V163" i="32" s="1"/>
  <c r="AB163" i="32" s="1"/>
  <c r="W163" i="32" l="1"/>
  <c r="AK163" i="32" s="1"/>
  <c r="AH163" i="32" l="1"/>
  <c r="X163" i="32"/>
  <c r="AF163" i="32" s="1"/>
  <c r="Y163" i="32" l="1"/>
  <c r="Z163" i="32" s="1"/>
  <c r="AC163" i="32" s="1"/>
  <c r="AJ163" i="32" l="1"/>
  <c r="AI163" i="32" s="1"/>
  <c r="AE164" i="32"/>
  <c r="AD163" i="32" l="1"/>
  <c r="AG164" i="32"/>
  <c r="AA164" i="32" l="1"/>
  <c r="S164" i="32"/>
  <c r="T164" i="32" s="1"/>
  <c r="U164" i="32" l="1"/>
  <c r="V164" i="32" s="1"/>
  <c r="AB164" i="32" s="1"/>
  <c r="W164" i="32" l="1"/>
  <c r="AH164" i="32" s="1"/>
  <c r="X164" i="32" l="1"/>
  <c r="AF164" i="32" s="1"/>
  <c r="AK164" i="32"/>
  <c r="Y164" i="32" l="1"/>
  <c r="AE165" i="32" s="1"/>
  <c r="AJ164" i="32" l="1"/>
  <c r="AI164" i="32" s="1"/>
  <c r="Z164" i="32"/>
  <c r="AC164" i="32" s="1"/>
  <c r="AD164" i="32" l="1"/>
  <c r="AG165" i="32"/>
  <c r="AA165" i="32" l="1"/>
  <c r="S165" i="32"/>
  <c r="T165" i="32" s="1"/>
  <c r="U165" i="32" l="1"/>
  <c r="V165" i="32" s="1"/>
  <c r="W165" i="32" s="1"/>
  <c r="AB165" i="32" l="1"/>
  <c r="AH165" i="32"/>
  <c r="AK165" i="32"/>
  <c r="X165" i="32"/>
  <c r="AF165" i="32" l="1"/>
  <c r="Y165" i="32"/>
  <c r="Z165" i="32" l="1"/>
  <c r="AC165" i="32" s="1"/>
  <c r="AE166" i="32"/>
  <c r="AJ165" i="32"/>
  <c r="AI165" i="32" l="1"/>
  <c r="AD165" i="32" l="1"/>
  <c r="AG166" i="32"/>
  <c r="AA166" i="32" l="1"/>
  <c r="S166" i="32"/>
  <c r="T166" i="32" s="1"/>
  <c r="U166" i="32" l="1"/>
  <c r="V166" i="32" s="1"/>
  <c r="W166" i="32" s="1"/>
  <c r="AB166" i="32" l="1"/>
  <c r="AK166" i="32"/>
  <c r="AH166" i="32"/>
  <c r="X166" i="32"/>
  <c r="AF166" i="32" l="1"/>
  <c r="Y166" i="32"/>
  <c r="AE167" i="32" l="1"/>
  <c r="Z166" i="32"/>
  <c r="AC166" i="32" s="1"/>
  <c r="AJ166" i="32"/>
  <c r="AI166" i="32" l="1"/>
  <c r="AD166" i="32" l="1"/>
  <c r="AG167" i="32"/>
  <c r="AA167" i="32" l="1"/>
  <c r="S167" i="32"/>
  <c r="T167" i="32" s="1"/>
  <c r="U167" i="32" s="1"/>
  <c r="V167" i="32" s="1"/>
  <c r="AB167" i="32" l="1"/>
  <c r="W167" i="32"/>
  <c r="AH167" i="32" l="1"/>
  <c r="AK167" i="32"/>
  <c r="X167" i="32"/>
  <c r="AF167" i="32" l="1"/>
  <c r="Y167" i="32"/>
  <c r="AE168" i="32" l="1"/>
  <c r="Z167" i="32"/>
  <c r="AC167" i="32" s="1"/>
  <c r="AJ167" i="32"/>
  <c r="AI167" i="32" l="1"/>
  <c r="AD167" i="32" l="1"/>
  <c r="AG168" i="32"/>
  <c r="AA168" i="32" l="1"/>
  <c r="S168" i="32"/>
  <c r="T168" i="32" s="1"/>
  <c r="U168" i="32" l="1"/>
  <c r="V168" i="32" s="1"/>
  <c r="W168" i="32" s="1"/>
  <c r="AB168" i="32" l="1"/>
  <c r="AK168" i="32"/>
  <c r="AH168" i="32"/>
  <c r="X168" i="32"/>
  <c r="AF168" i="32" l="1"/>
  <c r="Y168" i="32"/>
  <c r="AE169" i="32" l="1"/>
  <c r="Z168" i="32"/>
  <c r="AC168" i="32" s="1"/>
  <c r="AJ168" i="32"/>
  <c r="AI168" i="32" l="1"/>
  <c r="AG169" i="32" l="1"/>
  <c r="AD168" i="32"/>
  <c r="AA169" i="32" l="1"/>
  <c r="S169" i="32"/>
  <c r="T169" i="32" s="1"/>
  <c r="U169" i="32" l="1"/>
  <c r="V169" i="32" s="1"/>
  <c r="AB169" i="32" s="1"/>
  <c r="W169" i="32" l="1"/>
  <c r="AK169" i="32" s="1"/>
  <c r="AH169" i="32" l="1"/>
  <c r="X169" i="32"/>
  <c r="AF169" i="32" s="1"/>
  <c r="Y169" i="32" l="1"/>
  <c r="AE170" i="32" s="1"/>
  <c r="Z169" i="32" l="1"/>
  <c r="AC169" i="32" s="1"/>
  <c r="AJ169" i="32"/>
  <c r="AI169" i="32" s="1"/>
  <c r="AG170" i="32" l="1"/>
  <c r="AD169" i="32"/>
  <c r="S170" i="32" l="1"/>
  <c r="T170" i="32" s="1"/>
  <c r="AA170" i="32"/>
  <c r="U170" i="32" l="1"/>
  <c r="V170" i="32" s="1"/>
  <c r="W170" i="32" s="1"/>
  <c r="AB170" i="32" l="1"/>
  <c r="AK170" i="32"/>
  <c r="AH170" i="32"/>
  <c r="X170" i="32"/>
  <c r="AF170" i="32" l="1"/>
  <c r="Y170" i="32"/>
  <c r="AE171" i="32" l="1"/>
  <c r="Z170" i="32"/>
  <c r="AC170" i="32" s="1"/>
  <c r="AJ170" i="32"/>
  <c r="AI170" i="32" l="1"/>
  <c r="AD170" i="32" l="1"/>
  <c r="AG171" i="32"/>
  <c r="AA171" i="32" l="1"/>
  <c r="S171" i="32"/>
  <c r="T171" i="32" s="1"/>
  <c r="U171" i="32" l="1"/>
  <c r="V171" i="32" s="1"/>
  <c r="AB171" i="32" s="1"/>
  <c r="W171" i="32" l="1"/>
  <c r="AK171" i="32" s="1"/>
  <c r="AH171" i="32" l="1"/>
  <c r="X171" i="32"/>
  <c r="AF171" i="32" s="1"/>
  <c r="Y171" i="32" l="1"/>
  <c r="AE172" i="32" s="1"/>
  <c r="AJ171" i="32" l="1"/>
  <c r="AI171" i="32" s="1"/>
  <c r="Z171" i="32"/>
  <c r="AC171" i="32" s="1"/>
  <c r="AD171" i="32" l="1"/>
  <c r="AG172" i="32"/>
  <c r="AA172" i="32" l="1"/>
  <c r="S172" i="32"/>
  <c r="T172" i="32" s="1"/>
  <c r="U172" i="32" s="1"/>
  <c r="V172" i="32" s="1"/>
  <c r="W172" i="32" l="1"/>
  <c r="AB172" i="32"/>
  <c r="AH172" i="32" l="1"/>
  <c r="AK172" i="32"/>
  <c r="X172" i="32"/>
  <c r="AF172" i="32" l="1"/>
  <c r="Y172" i="32"/>
  <c r="AE173" i="32" l="1"/>
  <c r="Z172" i="32"/>
  <c r="AC172" i="32" s="1"/>
  <c r="AJ172" i="32"/>
  <c r="AI172" i="32" l="1"/>
  <c r="AD172" i="32" l="1"/>
  <c r="AG173" i="32"/>
  <c r="AA173" i="32" l="1"/>
  <c r="S173" i="32"/>
  <c r="T173" i="32" s="1"/>
  <c r="U173" i="32" l="1"/>
  <c r="V173" i="32" s="1"/>
  <c r="W173" i="32" s="1"/>
  <c r="AB173" i="32" l="1"/>
  <c r="AH173" i="32"/>
  <c r="AK173" i="32"/>
  <c r="X173" i="32"/>
  <c r="AF173" i="32" l="1"/>
  <c r="Y173" i="32"/>
  <c r="AE174" i="32" l="1"/>
  <c r="Z173" i="32"/>
  <c r="AC173" i="32" s="1"/>
  <c r="AJ173" i="32"/>
  <c r="AI173" i="32" l="1"/>
  <c r="AD173" i="32" l="1"/>
  <c r="AG174" i="32"/>
  <c r="AA174" i="32" l="1"/>
  <c r="S174" i="32"/>
  <c r="T174" i="32" s="1"/>
  <c r="U174" i="32" l="1"/>
  <c r="V174" i="32" s="1"/>
  <c r="AB174" i="32" s="1"/>
  <c r="W174" i="32" l="1"/>
  <c r="AK174" i="32" s="1"/>
  <c r="X174" i="32" l="1"/>
  <c r="AF174" i="32" s="1"/>
  <c r="AH174" i="32"/>
  <c r="Y174" i="32" l="1"/>
  <c r="AJ174" i="32" s="1"/>
  <c r="Z174" i="32" l="1"/>
  <c r="AC174" i="32" s="1"/>
  <c r="AE175" i="32"/>
  <c r="AI174" i="32"/>
  <c r="AD174" i="32" l="1"/>
  <c r="AG175" i="32"/>
  <c r="AA175" i="32" l="1"/>
  <c r="S175" i="32"/>
  <c r="T175" i="32" s="1"/>
  <c r="U175" i="32" l="1"/>
  <c r="V175" i="32" s="1"/>
  <c r="AB175" i="32" s="1"/>
  <c r="W175" i="32" l="1"/>
  <c r="X175" i="32" s="1"/>
  <c r="AH175" i="32" l="1"/>
  <c r="AK175" i="32"/>
  <c r="AF175" i="32"/>
  <c r="Y175" i="32"/>
  <c r="AE176" i="32" l="1"/>
  <c r="Z175" i="32"/>
  <c r="AC175" i="32" s="1"/>
  <c r="AJ175" i="32"/>
  <c r="AI175" i="32" l="1"/>
  <c r="AG176" i="32" l="1"/>
  <c r="AD175" i="32"/>
  <c r="AA176" i="32" l="1"/>
  <c r="S176" i="32"/>
  <c r="T176" i="32" s="1"/>
  <c r="U176" i="32" l="1"/>
  <c r="V176" i="32" s="1"/>
  <c r="W176" i="32" s="1"/>
  <c r="AB176" i="32" l="1"/>
  <c r="AK176" i="32"/>
  <c r="AH176" i="32"/>
  <c r="X176" i="32"/>
  <c r="AF176" i="32" l="1"/>
  <c r="Y176" i="32"/>
  <c r="AE177" i="32" l="1"/>
  <c r="Z176" i="32"/>
  <c r="AC176" i="32" s="1"/>
  <c r="AJ176" i="32"/>
  <c r="AI176" i="32" l="1"/>
  <c r="AG177" i="32" l="1"/>
  <c r="AD176" i="32"/>
  <c r="S177" i="32" l="1"/>
  <c r="T177" i="32" s="1"/>
  <c r="AA177" i="32"/>
  <c r="U177" i="32" l="1"/>
  <c r="V177" i="32" s="1"/>
  <c r="W177" i="32" s="1"/>
  <c r="AB177" i="32" l="1"/>
  <c r="AK177" i="32"/>
  <c r="AH177" i="32"/>
  <c r="X177" i="32"/>
  <c r="AF177" i="32" l="1"/>
  <c r="Y177" i="32"/>
  <c r="Z177" i="32" l="1"/>
  <c r="AC177" i="32" s="1"/>
  <c r="AE178" i="32"/>
  <c r="AJ177" i="32"/>
  <c r="AI177" i="32" l="1"/>
  <c r="AD177" i="32" l="1"/>
  <c r="AG178" i="32"/>
  <c r="S178" i="32" l="1"/>
  <c r="T178" i="32" s="1"/>
  <c r="U178" i="32" s="1"/>
  <c r="V178" i="32" s="1"/>
  <c r="AA178" i="32"/>
  <c r="W178" i="32" l="1"/>
  <c r="AB178" i="32"/>
  <c r="AK178" i="32" l="1"/>
  <c r="AH178" i="32"/>
  <c r="X178" i="32"/>
  <c r="AF178" i="32" l="1"/>
  <c r="Y178" i="32"/>
  <c r="Z178" i="32" l="1"/>
  <c r="AC178" i="32" s="1"/>
  <c r="AE179" i="32"/>
  <c r="AJ178" i="32"/>
  <c r="AI178" i="32" l="1"/>
  <c r="AD178" i="32" l="1"/>
  <c r="AG179" i="32"/>
  <c r="AA179" i="32" l="1"/>
  <c r="S179" i="32"/>
  <c r="T179" i="32" s="1"/>
  <c r="U179" i="32" l="1"/>
  <c r="V179" i="32" s="1"/>
  <c r="W179" i="32" s="1"/>
  <c r="AB179" i="32" l="1"/>
  <c r="AH179" i="32"/>
  <c r="AK179" i="32"/>
  <c r="X179" i="32"/>
  <c r="AF179" i="32" l="1"/>
  <c r="Y179" i="32"/>
  <c r="Z179" i="32" l="1"/>
  <c r="AC179" i="32" s="1"/>
  <c r="AE180" i="32"/>
  <c r="AJ179" i="32"/>
  <c r="AI179" i="32" l="1"/>
  <c r="AG180" i="32" l="1"/>
  <c r="AD179" i="32"/>
  <c r="S180" i="32" l="1"/>
  <c r="T180" i="32" s="1"/>
  <c r="AA180" i="32"/>
  <c r="U180" i="32" l="1"/>
  <c r="V180" i="32" s="1"/>
  <c r="W180" i="32" s="1"/>
  <c r="AB180" i="32" l="1"/>
  <c r="AK180" i="32"/>
  <c r="AH180" i="32"/>
  <c r="X180" i="32"/>
  <c r="AF180" i="32" l="1"/>
  <c r="Y180" i="32"/>
  <c r="AE181" i="32" l="1"/>
  <c r="Z180" i="32"/>
  <c r="AC180" i="32" s="1"/>
  <c r="AJ180" i="32"/>
  <c r="AI180" i="32" l="1"/>
  <c r="AD180" i="32" l="1"/>
  <c r="AG181" i="32"/>
  <c r="S181" i="32" l="1"/>
  <c r="T181" i="32" s="1"/>
  <c r="AA181" i="32"/>
  <c r="U181" i="32" l="1"/>
  <c r="V181" i="32" s="1"/>
  <c r="W181" i="32" s="1"/>
  <c r="AB181" i="32" l="1"/>
  <c r="AH181" i="32"/>
  <c r="AK181" i="32"/>
  <c r="X181" i="32"/>
  <c r="AF181" i="32" l="1"/>
  <c r="Y181" i="32"/>
  <c r="AE182" i="32" l="1"/>
  <c r="Z181" i="32"/>
  <c r="AC181" i="32" s="1"/>
  <c r="AJ181" i="32"/>
  <c r="AI181" i="32" l="1"/>
  <c r="AD181" i="32" l="1"/>
  <c r="AG182" i="32"/>
  <c r="S182" i="32" l="1"/>
  <c r="T182" i="32" s="1"/>
  <c r="U182" i="32" s="1"/>
  <c r="V182" i="32" s="1"/>
  <c r="AA182" i="32"/>
  <c r="AB182" i="32" l="1"/>
  <c r="W182" i="32"/>
  <c r="AK182" i="32" l="1"/>
  <c r="AH182" i="32"/>
  <c r="X182" i="32"/>
  <c r="AF182" i="32" l="1"/>
  <c r="Y182" i="32"/>
  <c r="AE183" i="32" l="1"/>
  <c r="Z182" i="32"/>
  <c r="AC182" i="32" s="1"/>
  <c r="AJ182" i="32"/>
  <c r="AI182" i="32" l="1"/>
  <c r="AG183" i="32" l="1"/>
  <c r="AD182" i="32"/>
  <c r="AA183" i="32" l="1"/>
  <c r="S183" i="32"/>
  <c r="T183" i="32" s="1"/>
  <c r="U183" i="32" l="1"/>
  <c r="V183" i="32" s="1"/>
  <c r="W183" i="32" s="1"/>
  <c r="AB183" i="32" l="1"/>
  <c r="AH183" i="32"/>
  <c r="AK183" i="32"/>
  <c r="X183" i="32"/>
  <c r="AF183" i="32" l="1"/>
  <c r="Y183" i="32"/>
  <c r="AE184" i="32" l="1"/>
  <c r="Z183" i="32"/>
  <c r="AC183" i="32" s="1"/>
  <c r="AJ183" i="32"/>
  <c r="AI183" i="32" l="1"/>
  <c r="AD183" i="32" l="1"/>
  <c r="AG184" i="32"/>
  <c r="S184" i="32" l="1"/>
  <c r="T184" i="32" s="1"/>
  <c r="AA184" i="32"/>
  <c r="U184" i="32" l="1"/>
  <c r="V184" i="32" s="1"/>
  <c r="W184" i="32" s="1"/>
  <c r="AB184" i="32" l="1"/>
  <c r="AK184" i="32"/>
  <c r="AH184" i="32"/>
  <c r="X184" i="32"/>
  <c r="AF184" i="32" l="1"/>
  <c r="Y184" i="32"/>
  <c r="AE185" i="32" l="1"/>
  <c r="Z184" i="32"/>
  <c r="AC184" i="32" s="1"/>
  <c r="AJ184" i="32"/>
  <c r="AI184" i="32" l="1"/>
  <c r="AD184" i="32" l="1"/>
  <c r="AG185" i="32"/>
  <c r="AA185" i="32" l="1"/>
  <c r="S185" i="32"/>
  <c r="T185" i="32" s="1"/>
  <c r="U185" i="32" l="1"/>
  <c r="V185" i="32" s="1"/>
  <c r="AB185" i="32" s="1"/>
  <c r="W185" i="32" l="1"/>
  <c r="AK185" i="32" s="1"/>
  <c r="X185" i="32" l="1"/>
  <c r="Y185" i="32" s="1"/>
  <c r="AH185" i="32"/>
  <c r="AF185" i="32" l="1"/>
  <c r="AE186" i="32"/>
  <c r="Z185" i="32"/>
  <c r="AC185" i="32" s="1"/>
  <c r="AJ185" i="32"/>
  <c r="AI185" i="32" l="1"/>
  <c r="AG186" i="32" l="1"/>
  <c r="AD185" i="32"/>
  <c r="S186" i="32" l="1"/>
  <c r="T186" i="32" s="1"/>
  <c r="AA186" i="32"/>
  <c r="U186" i="32" l="1"/>
  <c r="V186" i="32" s="1"/>
  <c r="W186" i="32" l="1"/>
  <c r="AB186" i="32"/>
  <c r="AK186" i="32" l="1"/>
  <c r="AH186" i="32"/>
  <c r="X186" i="32"/>
  <c r="AF186" i="32" l="1"/>
  <c r="Y186" i="32"/>
  <c r="Z186" i="32" l="1"/>
  <c r="AC186" i="32" s="1"/>
  <c r="AE187" i="32"/>
  <c r="AJ186" i="32"/>
  <c r="AI186" i="32" l="1"/>
  <c r="AD186" i="32" l="1"/>
  <c r="AG187" i="32"/>
  <c r="AA187" i="32" l="1"/>
  <c r="S187" i="32"/>
  <c r="T187" i="32" s="1"/>
  <c r="U187" i="32" l="1"/>
  <c r="V187" i="32" s="1"/>
  <c r="AB187" i="32" s="1"/>
  <c r="W187" i="32" l="1"/>
  <c r="AK187" i="32" s="1"/>
  <c r="X187" i="32" l="1"/>
  <c r="AF187" i="32" s="1"/>
  <c r="AH187" i="32"/>
  <c r="Y187" i="32" l="1"/>
  <c r="AE188" i="32" s="1"/>
  <c r="Z187" i="32" l="1"/>
  <c r="AC187" i="32" s="1"/>
  <c r="AJ187" i="32"/>
  <c r="AI187" i="32" s="1"/>
  <c r="AD187" i="32" l="1"/>
  <c r="AG188" i="32"/>
  <c r="S188" i="32" l="1"/>
  <c r="T188" i="32" s="1"/>
  <c r="AA188" i="32"/>
  <c r="U188" i="32" l="1"/>
  <c r="V188" i="32" s="1"/>
  <c r="W188" i="32" s="1"/>
  <c r="AB188" i="32" l="1"/>
  <c r="AH188" i="32"/>
  <c r="AK188" i="32"/>
  <c r="X188" i="32"/>
  <c r="AF188" i="32" l="1"/>
  <c r="Y188" i="32"/>
  <c r="Z188" i="32" l="1"/>
  <c r="AC188" i="32" s="1"/>
  <c r="AE189" i="32"/>
  <c r="AJ188" i="32"/>
  <c r="AI188" i="32" l="1"/>
  <c r="AD188" i="32" l="1"/>
  <c r="AG189" i="32"/>
  <c r="AA189" i="32" l="1"/>
  <c r="S189" i="32"/>
  <c r="T189" i="32" s="1"/>
  <c r="U189" i="32" l="1"/>
  <c r="V189" i="32" s="1"/>
  <c r="AB189" i="32" s="1"/>
  <c r="W189" i="32" l="1"/>
  <c r="X189" i="32" s="1"/>
  <c r="AH189" i="32" l="1"/>
  <c r="AK189" i="32"/>
  <c r="AF189" i="32"/>
  <c r="Y189" i="32"/>
  <c r="AE190" i="32" l="1"/>
  <c r="Z189" i="32"/>
  <c r="AC189" i="32" s="1"/>
  <c r="AJ189" i="32"/>
  <c r="AI189" i="32" l="1"/>
  <c r="AG190" i="32" l="1"/>
  <c r="AD189" i="32"/>
  <c r="S190" i="32" l="1"/>
  <c r="T190" i="32" s="1"/>
  <c r="AA190" i="32"/>
  <c r="U190" i="32" l="1"/>
  <c r="V190" i="32" s="1"/>
  <c r="AB190" i="32" s="1"/>
  <c r="W190" i="32" l="1"/>
  <c r="X190" i="32" s="1"/>
  <c r="AK190" i="32" l="1"/>
  <c r="AH190" i="32"/>
  <c r="AF190" i="32"/>
  <c r="Y190" i="32"/>
  <c r="AE191" i="32" l="1"/>
  <c r="Z190" i="32"/>
  <c r="AC190" i="32" s="1"/>
  <c r="AJ190" i="32"/>
  <c r="AI190" i="32" l="1"/>
  <c r="AD190" i="32" l="1"/>
  <c r="AG191" i="32"/>
  <c r="S191" i="32" l="1"/>
  <c r="T191" i="32" s="1"/>
  <c r="AA191" i="32"/>
  <c r="U191" i="32" l="1"/>
  <c r="V191" i="32" s="1"/>
  <c r="AB191" i="32" l="1"/>
  <c r="W191" i="32"/>
  <c r="AK191" i="32" l="1"/>
  <c r="AH191" i="32"/>
  <c r="X191" i="32"/>
  <c r="AF191" i="32" l="1"/>
  <c r="Y191" i="32"/>
  <c r="AE192" i="32" l="1"/>
  <c r="Z191" i="32"/>
  <c r="AC191" i="32" s="1"/>
  <c r="AJ191" i="32"/>
  <c r="AI191" i="32" l="1"/>
  <c r="AD191" i="32" l="1"/>
  <c r="AG192" i="32"/>
  <c r="AA192" i="32" l="1"/>
  <c r="S192" i="32"/>
  <c r="T192" i="32" s="1"/>
  <c r="U192" i="32" l="1"/>
  <c r="V192" i="32" s="1"/>
  <c r="W192" i="32" l="1"/>
  <c r="AB192" i="32"/>
  <c r="AK192" i="32" l="1"/>
  <c r="AH192" i="32"/>
  <c r="X192" i="32"/>
  <c r="AF192" i="32" l="1"/>
  <c r="Y192" i="32"/>
  <c r="Z192" i="32" l="1"/>
  <c r="AC192" i="32" s="1"/>
  <c r="AE193" i="32"/>
  <c r="AJ192" i="32"/>
  <c r="AI192" i="32" l="1"/>
  <c r="AD192" i="32" l="1"/>
  <c r="AG193" i="32"/>
  <c r="S193" i="32" l="1"/>
  <c r="T193" i="32" s="1"/>
  <c r="AA193" i="32"/>
  <c r="U193" i="32" l="1"/>
  <c r="V193" i="32" s="1"/>
  <c r="W193" i="32" s="1"/>
  <c r="AB193" i="32" l="1"/>
  <c r="AH193" i="32"/>
  <c r="AK193" i="32"/>
  <c r="X193" i="32"/>
  <c r="AF193" i="32" l="1"/>
  <c r="Y193" i="32"/>
  <c r="AE194" i="32" l="1"/>
  <c r="Z193" i="32"/>
  <c r="AC193" i="32" s="1"/>
  <c r="AJ193" i="32"/>
  <c r="AI193" i="32" l="1"/>
  <c r="AD193" i="32" l="1"/>
  <c r="AG194" i="32"/>
  <c r="S194" i="32" l="1"/>
  <c r="T194" i="32" s="1"/>
  <c r="AA194" i="32"/>
  <c r="U194" i="32" l="1"/>
  <c r="V194" i="32" s="1"/>
  <c r="AB194" i="32" s="1"/>
  <c r="W194" i="32" l="1"/>
  <c r="AK194" i="32" s="1"/>
  <c r="X194" i="32" l="1"/>
  <c r="AF194" i="32" s="1"/>
  <c r="AH194" i="32"/>
  <c r="Y194" i="32" l="1"/>
  <c r="AE195" i="32" s="1"/>
  <c r="AJ194" i="32" l="1"/>
  <c r="AI194" i="32" s="1"/>
  <c r="Z194" i="32"/>
  <c r="AC194" i="32" s="1"/>
  <c r="AD194" i="32" l="1"/>
  <c r="AG195" i="32"/>
  <c r="S195" i="32" l="1"/>
  <c r="T195" i="32" s="1"/>
  <c r="AA195" i="32"/>
  <c r="U195" i="32" l="1"/>
  <c r="V195" i="32" s="1"/>
  <c r="AB195" i="32" s="1"/>
  <c r="W195" i="32" l="1"/>
  <c r="AH195" i="32" s="1"/>
  <c r="X195" i="32" l="1"/>
  <c r="AF195" i="32" s="1"/>
  <c r="AK195" i="32"/>
  <c r="Y195" i="32" l="1"/>
  <c r="AE196" i="32" s="1"/>
  <c r="Z195" i="32" l="1"/>
  <c r="AC195" i="32" s="1"/>
  <c r="AJ195" i="32"/>
  <c r="AI195" i="32" s="1"/>
  <c r="AD195" i="32" l="1"/>
  <c r="AG196" i="32"/>
  <c r="AA196" i="32" l="1"/>
  <c r="S196" i="32"/>
  <c r="T196" i="32" s="1"/>
  <c r="U196" i="32" l="1"/>
  <c r="V196" i="32" s="1"/>
  <c r="AB196" i="32" s="1"/>
  <c r="W196" i="32" l="1"/>
  <c r="X196" i="32" s="1"/>
  <c r="AK196" i="32" l="1"/>
  <c r="AH196" i="32"/>
  <c r="AF196" i="32"/>
  <c r="Y196" i="32"/>
  <c r="Z196" i="32" l="1"/>
  <c r="AC196" i="32" s="1"/>
  <c r="AE197" i="32"/>
  <c r="AJ196" i="32"/>
  <c r="AI196" i="32" l="1"/>
  <c r="AG197" i="32" l="1"/>
  <c r="AD196" i="32"/>
  <c r="S197" i="32" l="1"/>
  <c r="T197" i="32" s="1"/>
  <c r="AA197" i="32"/>
  <c r="U197" i="32" l="1"/>
  <c r="V197" i="32" s="1"/>
  <c r="W197" i="32" l="1"/>
  <c r="AB197" i="32"/>
  <c r="AH197" i="32" l="1"/>
  <c r="AK197" i="32"/>
  <c r="X197" i="32"/>
  <c r="AF197" i="32" l="1"/>
  <c r="Y197" i="32"/>
  <c r="AE198" i="32" l="1"/>
  <c r="Z197" i="32"/>
  <c r="AC197" i="32" s="1"/>
  <c r="AJ197" i="32"/>
  <c r="AI197" i="32" l="1"/>
  <c r="AD197" i="32" l="1"/>
  <c r="AG198" i="32"/>
  <c r="AA198" i="32" l="1"/>
  <c r="S198" i="32"/>
  <c r="T198" i="32" s="1"/>
  <c r="U198" i="32" l="1"/>
  <c r="V198" i="32" s="1"/>
  <c r="W198" i="32" l="1"/>
  <c r="AB198" i="32"/>
  <c r="AH198" i="32" l="1"/>
  <c r="AK198" i="32"/>
  <c r="X198" i="32"/>
  <c r="AF198" i="32" l="1"/>
  <c r="Y198" i="32"/>
  <c r="AE199" i="32" l="1"/>
  <c r="Z198" i="32"/>
  <c r="AC198" i="32" s="1"/>
  <c r="AJ198" i="32"/>
  <c r="AI198" i="32" l="1"/>
  <c r="AD198" i="32" l="1"/>
  <c r="AG199" i="32"/>
  <c r="AA199" i="32" l="1"/>
  <c r="S199" i="32"/>
  <c r="T199" i="32" s="1"/>
  <c r="U199" i="32" l="1"/>
  <c r="V199" i="32" s="1"/>
  <c r="W199" i="32" s="1"/>
  <c r="AB199" i="32" l="1"/>
  <c r="AH199" i="32"/>
  <c r="AK199" i="32"/>
  <c r="X199" i="32"/>
  <c r="AF199" i="32" l="1"/>
  <c r="Y199" i="32"/>
  <c r="AE200" i="32" l="1"/>
  <c r="Z199" i="32"/>
  <c r="AC199" i="32" s="1"/>
  <c r="AJ199" i="32"/>
  <c r="AI199" i="32" l="1"/>
  <c r="AD199" i="32" l="1"/>
  <c r="AG200" i="32"/>
  <c r="AA200" i="32" l="1"/>
  <c r="S200" i="32"/>
  <c r="T200" i="32" s="1"/>
  <c r="U200" i="32" l="1"/>
  <c r="V200" i="32" s="1"/>
  <c r="AB200" i="32" s="1"/>
  <c r="W200" i="32" l="1"/>
  <c r="AK200" i="32" s="1"/>
  <c r="AH200" i="32" l="1"/>
  <c r="X200" i="32"/>
  <c r="AF200" i="32" s="1"/>
  <c r="Y200" i="32" l="1"/>
  <c r="Z200" i="32" s="1"/>
  <c r="AC200" i="32" s="1"/>
  <c r="AE201" i="32" l="1"/>
  <c r="AJ200" i="32"/>
  <c r="AI200" i="32" s="1"/>
  <c r="AD200" i="32" l="1"/>
  <c r="AG201" i="32"/>
  <c r="AA201" i="32" l="1"/>
  <c r="S201" i="32"/>
  <c r="T201" i="32" s="1"/>
  <c r="U201" i="32" l="1"/>
  <c r="V201" i="32" s="1"/>
  <c r="W201" i="32" s="1"/>
  <c r="AB201" i="32" l="1"/>
  <c r="AK201" i="32"/>
  <c r="AH201" i="32"/>
  <c r="X201" i="32"/>
  <c r="AF201" i="32" l="1"/>
  <c r="Y201" i="32"/>
  <c r="AE202" i="32" l="1"/>
  <c r="Z201" i="32"/>
  <c r="AC201" i="32" s="1"/>
  <c r="AJ201" i="32"/>
  <c r="AI201" i="32" l="1"/>
  <c r="AG202" i="32" l="1"/>
  <c r="AD201" i="32"/>
  <c r="AA202" i="32" l="1"/>
  <c r="S202" i="32"/>
  <c r="T202" i="32" s="1"/>
  <c r="U202" i="32" l="1"/>
  <c r="V202" i="32" s="1"/>
  <c r="W202" i="32" l="1"/>
  <c r="AB202" i="32"/>
  <c r="AK202" i="32" l="1"/>
  <c r="AH202" i="32"/>
  <c r="X202" i="32"/>
  <c r="AF202" i="32" l="1"/>
  <c r="Y202" i="32"/>
  <c r="AE203" i="32" l="1"/>
  <c r="Z202" i="32"/>
  <c r="AC202" i="32" s="1"/>
  <c r="AJ202" i="32"/>
  <c r="AI202" i="32" l="1"/>
  <c r="AD202" i="32" l="1"/>
  <c r="AG203" i="32"/>
  <c r="S203" i="32" l="1"/>
  <c r="T203" i="32" s="1"/>
  <c r="AA203" i="32"/>
  <c r="U203" i="32" l="1"/>
  <c r="V203" i="32" s="1"/>
  <c r="W203" i="32" l="1"/>
  <c r="AB203" i="32"/>
  <c r="AK203" i="32" l="1"/>
  <c r="AH203" i="32"/>
  <c r="X203" i="32"/>
  <c r="AF203" i="32" l="1"/>
  <c r="Y203" i="32"/>
  <c r="AE204" i="32" l="1"/>
  <c r="Z203" i="32"/>
  <c r="AC203" i="32" s="1"/>
  <c r="AJ203" i="32"/>
  <c r="AE2" i="32" l="1"/>
  <c r="E42" i="32" s="1"/>
  <c r="AI203" i="32"/>
  <c r="G63" i="32" l="1"/>
  <c r="E58" i="32"/>
  <c r="AD203" i="32"/>
  <c r="AG204" i="32"/>
  <c r="S204" i="32" l="1"/>
  <c r="T204" i="32" s="1"/>
  <c r="AA204" i="32"/>
  <c r="U204" i="32" l="1"/>
  <c r="V204" i="32" s="1"/>
  <c r="W204" i="32" s="1"/>
  <c r="AB204" i="32" l="1"/>
  <c r="AK204" i="32"/>
  <c r="AH204" i="32"/>
  <c r="X204" i="32"/>
  <c r="AF204" i="32" l="1"/>
  <c r="Y204" i="32"/>
  <c r="AK2" i="32"/>
  <c r="E41" i="32" s="1"/>
  <c r="E57" i="32" s="1"/>
  <c r="AH2" i="32"/>
  <c r="E39" i="32" s="1"/>
  <c r="E55" i="32" s="1"/>
  <c r="K63" i="32" s="1"/>
  <c r="AG2" i="32"/>
  <c r="E40" i="32" s="1"/>
  <c r="E56" i="32" s="1"/>
  <c r="Z204" i="32" l="1"/>
  <c r="AC204" i="32" s="1"/>
  <c r="AE205" i="32"/>
  <c r="AJ204" i="32"/>
  <c r="AI204" i="32" s="1"/>
  <c r="AD204" i="32" l="1"/>
  <c r="AI2" i="32"/>
  <c r="AD205" i="32"/>
  <c r="AC2" i="32"/>
  <c r="E37" i="32" s="1"/>
  <c r="E54" i="32" s="1"/>
  <c r="AJ2" i="32" l="1"/>
  <c r="Y2" i="32" s="1"/>
  <c r="AD2" i="32"/>
  <c r="AF2" i="32"/>
  <c r="E43" i="32" s="1"/>
  <c r="E36" i="32"/>
  <c r="E53" i="32" s="1"/>
  <c r="H63" i="32" l="1"/>
  <c r="E59" i="32"/>
  <c r="LS6" i="33" l="1"/>
  <c r="SM8" i="33" l="1"/>
  <c r="RQ9" i="33"/>
  <c r="RQ8" i="33"/>
  <c r="SM9" i="33"/>
  <c r="RQ10" i="33"/>
  <c r="RQ11" i="33"/>
  <c r="SM10" i="33"/>
  <c r="RQ12" i="33"/>
  <c r="SM11" i="33"/>
  <c r="RQ13" i="33"/>
  <c r="SM12" i="33"/>
  <c r="SM13" i="33"/>
  <c r="RQ14" i="33"/>
  <c r="RQ15" i="33"/>
  <c r="SM14" i="33"/>
  <c r="RQ16" i="33"/>
  <c r="SM15" i="33"/>
  <c r="RQ17" i="33"/>
  <c r="SM16" i="33"/>
  <c r="RQ18" i="33"/>
  <c r="SM17" i="33"/>
  <c r="SM18" i="33"/>
  <c r="RQ19" i="33"/>
  <c r="SM19" i="33"/>
  <c r="RQ20" i="33"/>
  <c r="SM20" i="33"/>
  <c r="RQ21" i="33"/>
  <c r="RQ22" i="33"/>
  <c r="SM21" i="33"/>
  <c r="RQ23" i="33"/>
  <c r="SM22" i="33"/>
  <c r="RQ24" i="33"/>
  <c r="SM23" i="33"/>
  <c r="RQ25" i="33"/>
  <c r="SM24" i="33"/>
  <c r="RQ26" i="33"/>
  <c r="SM25" i="33"/>
  <c r="RQ27" i="33"/>
  <c r="SM26" i="33"/>
  <c r="RQ28" i="33"/>
  <c r="SM27" i="33"/>
  <c r="RQ29" i="33"/>
  <c r="SM28" i="33"/>
  <c r="SM29" i="33"/>
  <c r="RQ30" i="33"/>
  <c r="RQ31" i="33"/>
  <c r="SM30" i="33"/>
  <c r="RQ32" i="33"/>
  <c r="SM31" i="33"/>
  <c r="SM32" i="33"/>
  <c r="RQ33" i="33"/>
  <c r="SM33" i="33"/>
  <c r="RQ34" i="33"/>
  <c r="SM34" i="33"/>
  <c r="RQ35" i="33"/>
  <c r="RQ36" i="33"/>
  <c r="SM35" i="33"/>
  <c r="RQ37" i="33"/>
  <c r="SM36" i="33"/>
  <c r="RQ38" i="33"/>
  <c r="SM37" i="33"/>
  <c r="RQ39" i="33"/>
  <c r="SM38" i="33"/>
  <c r="RQ40" i="33"/>
  <c r="SM39" i="33"/>
  <c r="RQ41" i="33"/>
  <c r="SM40" i="33"/>
  <c r="RQ42" i="33"/>
  <c r="SM41" i="33"/>
  <c r="SM42" i="33"/>
  <c r="RQ43" i="33"/>
  <c r="RQ44" i="33"/>
  <c r="SM43" i="33"/>
  <c r="RQ45" i="33"/>
  <c r="SM44" i="33"/>
  <c r="RQ46" i="33"/>
  <c r="SM45" i="33"/>
  <c r="RQ47" i="33"/>
  <c r="SM46" i="33"/>
  <c r="RQ48" i="33"/>
  <c r="SM47" i="33"/>
  <c r="RQ49" i="33"/>
  <c r="SM48" i="33"/>
  <c r="SM49" i="33"/>
  <c r="RQ50" i="33"/>
  <c r="RQ51" i="33"/>
  <c r="SM50" i="33"/>
  <c r="RQ52" i="33"/>
  <c r="SM51" i="33"/>
  <c r="RQ53" i="33"/>
  <c r="SM52" i="33"/>
  <c r="SM53" i="33"/>
  <c r="RQ54" i="33"/>
  <c r="RQ55" i="33"/>
  <c r="SM54" i="33"/>
  <c r="RQ56" i="33"/>
  <c r="SM55" i="33"/>
  <c r="RQ57" i="33"/>
  <c r="SM56" i="33"/>
  <c r="RQ58" i="33"/>
  <c r="SM57" i="33"/>
  <c r="SM58" i="33"/>
  <c r="RQ59" i="33"/>
  <c r="RQ60" i="33"/>
  <c r="SM59" i="33"/>
  <c r="RQ61" i="33"/>
  <c r="SM60" i="33"/>
  <c r="RQ62" i="33"/>
  <c r="SM61" i="33"/>
  <c r="RQ63" i="33"/>
  <c r="SM62" i="33"/>
  <c r="RQ64" i="33"/>
  <c r="SM63" i="33"/>
  <c r="RQ65" i="33"/>
  <c r="SM64" i="33"/>
  <c r="RQ66" i="33"/>
  <c r="SM65" i="33"/>
  <c r="RQ67" i="33"/>
  <c r="SM66" i="33"/>
  <c r="SM67" i="33"/>
  <c r="RQ68" i="33"/>
  <c r="RQ69" i="33"/>
  <c r="SM68" i="33"/>
  <c r="RQ70" i="33"/>
  <c r="SM69" i="33"/>
  <c r="RQ71" i="33"/>
  <c r="SM70" i="33"/>
  <c r="SM71" i="33"/>
  <c r="RQ72" i="33"/>
  <c r="SM72" i="33"/>
  <c r="RQ73" i="33"/>
  <c r="RQ74" i="33"/>
  <c r="SM73" i="33"/>
  <c r="RQ75" i="33"/>
  <c r="SM74" i="33"/>
  <c r="RQ76" i="33"/>
  <c r="SM75" i="33"/>
  <c r="RQ77" i="33"/>
  <c r="SM76" i="33"/>
  <c r="SM77" i="33"/>
  <c r="RQ78" i="33"/>
  <c r="RQ79" i="33"/>
  <c r="SM78" i="33"/>
  <c r="RQ80" i="33"/>
  <c r="SM79" i="33"/>
  <c r="RQ81" i="33"/>
  <c r="SM80" i="33"/>
  <c r="RQ82" i="33"/>
  <c r="SM81" i="33"/>
  <c r="SM82" i="33"/>
  <c r="RQ83" i="33"/>
  <c r="RQ84" i="33"/>
  <c r="SM83" i="33"/>
  <c r="RQ85" i="33"/>
  <c r="SM84" i="33"/>
  <c r="SM85" i="33"/>
  <c r="RQ86" i="33"/>
  <c r="RQ87" i="33"/>
  <c r="SM86" i="33"/>
  <c r="RQ88" i="33"/>
  <c r="SM87" i="33"/>
  <c r="SM88" i="33"/>
  <c r="RQ89" i="33"/>
  <c r="RQ90" i="33"/>
  <c r="SM89" i="33"/>
  <c r="RQ91" i="33"/>
  <c r="SM90" i="33"/>
  <c r="RQ92" i="33"/>
  <c r="SM91" i="33"/>
  <c r="RQ93" i="33"/>
  <c r="SM92" i="33"/>
  <c r="RQ94" i="33"/>
  <c r="SM93" i="33"/>
  <c r="SM94" i="33"/>
  <c r="RQ95" i="33"/>
  <c r="RQ96" i="33"/>
  <c r="SM95" i="33"/>
  <c r="RQ97" i="33"/>
  <c r="SM96" i="33"/>
  <c r="RQ98" i="33"/>
  <c r="SM97" i="33"/>
  <c r="RQ99" i="33"/>
  <c r="SM98" i="33"/>
  <c r="RQ100" i="33"/>
  <c r="SM99" i="33"/>
  <c r="RQ101" i="33"/>
  <c r="SM100" i="33"/>
  <c r="RQ102" i="33"/>
  <c r="SM101" i="33"/>
  <c r="SM102" i="33"/>
  <c r="RQ103" i="33"/>
  <c r="RQ104" i="33"/>
  <c r="SM103" i="33"/>
  <c r="RQ105" i="33"/>
  <c r="SM104" i="33"/>
  <c r="RQ106" i="33"/>
  <c r="SM105" i="33"/>
  <c r="RQ107" i="33"/>
  <c r="SM106" i="33"/>
  <c r="RQ108" i="33"/>
  <c r="SM107" i="33"/>
  <c r="SM108" i="33"/>
  <c r="I60" i="33"/>
  <c r="MD6" i="33"/>
  <c r="LW6" i="33"/>
  <c r="SX8" i="33" l="1"/>
  <c r="SB8" i="33"/>
  <c r="SB9" i="33"/>
  <c r="SB10" i="33"/>
  <c r="SX9" i="33"/>
  <c r="SB11" i="33"/>
  <c r="SX10" i="33"/>
  <c r="SB12" i="33"/>
  <c r="SX11" i="33"/>
  <c r="SB13" i="33"/>
  <c r="SX12" i="33"/>
  <c r="SB14" i="33"/>
  <c r="SX13" i="33"/>
  <c r="SB15" i="33"/>
  <c r="SX14" i="33"/>
  <c r="SB16" i="33"/>
  <c r="SX15" i="33"/>
  <c r="SB17" i="33"/>
  <c r="SX16" i="33"/>
  <c r="SB18" i="33"/>
  <c r="SX17" i="33"/>
  <c r="SB19" i="33"/>
  <c r="SX18" i="33"/>
  <c r="SB20" i="33"/>
  <c r="SX19" i="33"/>
  <c r="SB21" i="33"/>
  <c r="SX20" i="33"/>
  <c r="SB22" i="33"/>
  <c r="SX21" i="33"/>
  <c r="SB23" i="33"/>
  <c r="SX22" i="33"/>
  <c r="SB24" i="33"/>
  <c r="SX23" i="33"/>
  <c r="SB25" i="33"/>
  <c r="SX24" i="33"/>
  <c r="SB26" i="33"/>
  <c r="SX25" i="33"/>
  <c r="SB27" i="33"/>
  <c r="SX26" i="33"/>
  <c r="SB28" i="33"/>
  <c r="SX27" i="33"/>
  <c r="SX28" i="33"/>
  <c r="SB29" i="33"/>
  <c r="SX29" i="33"/>
  <c r="SB30" i="33"/>
  <c r="SB31" i="33"/>
  <c r="SX30" i="33"/>
  <c r="SB32" i="33"/>
  <c r="SX31" i="33"/>
  <c r="SB33" i="33"/>
  <c r="SX32" i="33"/>
  <c r="SB34" i="33"/>
  <c r="SX33" i="33"/>
  <c r="SB35" i="33"/>
  <c r="SX34" i="33"/>
  <c r="SB36" i="33"/>
  <c r="SX35" i="33"/>
  <c r="SB37" i="33"/>
  <c r="SX36" i="33"/>
  <c r="SX37" i="33"/>
  <c r="SB38" i="33"/>
  <c r="SB39" i="33"/>
  <c r="SX38" i="33"/>
  <c r="SB40" i="33"/>
  <c r="SX39" i="33"/>
  <c r="SX40" i="33"/>
  <c r="SB41" i="33"/>
  <c r="SB42" i="33"/>
  <c r="SX41" i="33"/>
  <c r="SB43" i="33"/>
  <c r="SX42" i="33"/>
  <c r="SB44" i="33"/>
  <c r="SX43" i="33"/>
  <c r="SB45" i="33"/>
  <c r="SX44" i="33"/>
  <c r="SB46" i="33"/>
  <c r="SX45" i="33"/>
  <c r="SB47" i="33"/>
  <c r="SX46" i="33"/>
  <c r="SX47" i="33"/>
  <c r="SB48" i="33"/>
  <c r="SB49" i="33"/>
  <c r="SX48" i="33"/>
  <c r="SB50" i="33"/>
  <c r="SX49" i="33"/>
  <c r="SB51" i="33"/>
  <c r="SX50" i="33"/>
  <c r="SX51" i="33"/>
  <c r="SB52" i="33"/>
  <c r="SB53" i="33"/>
  <c r="SX52" i="33"/>
  <c r="SB54" i="33"/>
  <c r="SX53" i="33"/>
  <c r="SX54" i="33"/>
  <c r="SB55" i="33"/>
  <c r="SB56" i="33"/>
  <c r="SX55" i="33"/>
  <c r="SB57" i="33"/>
  <c r="SX56" i="33"/>
  <c r="SB58" i="33"/>
  <c r="SX57" i="33"/>
  <c r="SX58" i="33"/>
  <c r="SB59" i="33"/>
  <c r="SB60" i="33"/>
  <c r="SX59" i="33"/>
  <c r="SB61" i="33"/>
  <c r="SX60" i="33"/>
  <c r="SB62" i="33"/>
  <c r="SX61" i="33"/>
  <c r="SB63" i="33"/>
  <c r="SX62" i="33"/>
  <c r="SB64" i="33"/>
  <c r="SX63" i="33"/>
  <c r="SB65" i="33"/>
  <c r="SX64" i="33"/>
  <c r="SB66" i="33"/>
  <c r="SX65" i="33"/>
  <c r="SB67" i="33"/>
  <c r="SX66" i="33"/>
  <c r="SB68" i="33"/>
  <c r="SX67" i="33"/>
  <c r="SB69" i="33"/>
  <c r="SX68" i="33"/>
  <c r="SX69" i="33"/>
  <c r="SB70" i="33"/>
  <c r="SB71" i="33"/>
  <c r="SX70" i="33"/>
  <c r="SB72" i="33"/>
  <c r="SX71" i="33"/>
  <c r="SX72" i="33"/>
  <c r="SB73" i="33"/>
  <c r="SB74" i="33"/>
  <c r="SX73" i="33"/>
  <c r="SB75" i="33"/>
  <c r="SX74" i="33"/>
  <c r="SB76" i="33"/>
  <c r="SX75" i="33"/>
  <c r="SB77" i="33"/>
  <c r="SX76" i="33"/>
  <c r="SB78" i="33"/>
  <c r="SX77" i="33"/>
  <c r="SB79" i="33"/>
  <c r="SX78" i="33"/>
  <c r="SB80" i="33"/>
  <c r="SX79" i="33"/>
  <c r="SX80" i="33"/>
  <c r="SB81" i="33"/>
  <c r="SX81" i="33"/>
  <c r="SB82" i="33"/>
  <c r="SB83" i="33"/>
  <c r="SX82" i="33"/>
  <c r="SB84" i="33"/>
  <c r="SX83" i="33"/>
  <c r="SX84" i="33"/>
  <c r="SB85" i="33"/>
  <c r="SB86" i="33"/>
  <c r="SX85" i="33"/>
  <c r="SB87" i="33"/>
  <c r="SX86" i="33"/>
  <c r="SB88" i="33"/>
  <c r="SX87" i="33"/>
  <c r="SX88" i="33"/>
  <c r="SB89" i="33"/>
  <c r="SB90" i="33"/>
  <c r="SX89" i="33"/>
  <c r="SB91" i="33"/>
  <c r="SX90" i="33"/>
  <c r="SB92" i="33"/>
  <c r="SX91" i="33"/>
  <c r="SB93" i="33"/>
  <c r="SX92" i="33"/>
  <c r="SB94" i="33"/>
  <c r="SX93" i="33"/>
  <c r="SX94" i="33"/>
  <c r="SB95" i="33"/>
  <c r="SB96" i="33"/>
  <c r="SX95" i="33"/>
  <c r="SX96" i="33"/>
  <c r="SB97" i="33"/>
  <c r="SB98" i="33"/>
  <c r="SX97" i="33"/>
  <c r="SB99" i="33"/>
  <c r="SX98" i="33"/>
  <c r="SB100" i="33"/>
  <c r="SX99" i="33"/>
  <c r="SX100" i="33"/>
  <c r="SB101" i="33"/>
  <c r="SB102" i="33"/>
  <c r="SX101" i="33"/>
  <c r="SB103" i="33"/>
  <c r="SX102" i="33"/>
  <c r="SB104" i="33"/>
  <c r="SX103" i="33"/>
  <c r="SX104" i="33"/>
  <c r="SB105" i="33"/>
  <c r="SB106" i="33"/>
  <c r="SX105" i="33"/>
  <c r="SB107" i="33"/>
  <c r="SX106" i="33"/>
  <c r="SB108" i="33"/>
  <c r="SX107" i="33"/>
  <c r="SX108" i="33"/>
  <c r="SQ8" i="33"/>
  <c r="RU9" i="33"/>
  <c r="RU8" i="33"/>
  <c r="RU10" i="33"/>
  <c r="SQ9" i="33"/>
  <c r="RU11" i="33"/>
  <c r="SQ10" i="33"/>
  <c r="RU12" i="33"/>
  <c r="SQ11" i="33"/>
  <c r="RU13" i="33"/>
  <c r="SQ12" i="33"/>
  <c r="RU14" i="33"/>
  <c r="SQ13" i="33"/>
  <c r="SQ14" i="33"/>
  <c r="RU15" i="33"/>
  <c r="RU16" i="33"/>
  <c r="SQ15" i="33"/>
  <c r="RU17" i="33"/>
  <c r="SQ16" i="33"/>
  <c r="RU18" i="33"/>
  <c r="SQ17" i="33"/>
  <c r="RU19" i="33"/>
  <c r="SQ18" i="33"/>
  <c r="RU20" i="33"/>
  <c r="SQ19" i="33"/>
  <c r="RU21" i="33"/>
  <c r="SQ20" i="33"/>
  <c r="SQ21" i="33"/>
  <c r="RU22" i="33"/>
  <c r="RU23" i="33"/>
  <c r="SQ22" i="33"/>
  <c r="RU24" i="33"/>
  <c r="SQ23" i="33"/>
  <c r="RU25" i="33"/>
  <c r="SQ24" i="33"/>
  <c r="SQ25" i="33"/>
  <c r="RU26" i="33"/>
  <c r="SQ26" i="33"/>
  <c r="RU27" i="33"/>
  <c r="RU28" i="33"/>
  <c r="SQ27" i="33"/>
  <c r="RU29" i="33"/>
  <c r="SQ28" i="33"/>
  <c r="SQ29" i="33"/>
  <c r="RU30" i="33"/>
  <c r="SQ30" i="33"/>
  <c r="RU31" i="33"/>
  <c r="RU32" i="33"/>
  <c r="SQ31" i="33"/>
  <c r="RU33" i="33"/>
  <c r="SQ32" i="33"/>
  <c r="RU34" i="33"/>
  <c r="SQ33" i="33"/>
  <c r="RU35" i="33"/>
  <c r="SQ34" i="33"/>
  <c r="RU36" i="33"/>
  <c r="SQ35" i="33"/>
  <c r="RU37" i="33"/>
  <c r="SQ36" i="33"/>
  <c r="SQ37" i="33"/>
  <c r="RU38" i="33"/>
  <c r="SQ38" i="33"/>
  <c r="RU39" i="33"/>
  <c r="RU40" i="33"/>
  <c r="SQ39" i="33"/>
  <c r="SQ40" i="33"/>
  <c r="RU41" i="33"/>
  <c r="RU42" i="33"/>
  <c r="SQ41" i="33"/>
  <c r="RU43" i="33"/>
  <c r="SQ42" i="33"/>
  <c r="RU44" i="33"/>
  <c r="SQ43" i="33"/>
  <c r="RU45" i="33"/>
  <c r="SQ44" i="33"/>
  <c r="RU46" i="33"/>
  <c r="SQ45" i="33"/>
  <c r="SQ46" i="33"/>
  <c r="RU47" i="33"/>
  <c r="RU48" i="33"/>
  <c r="SQ47" i="33"/>
  <c r="RU49" i="33"/>
  <c r="SQ48" i="33"/>
  <c r="RU50" i="33"/>
  <c r="SQ49" i="33"/>
  <c r="RU51" i="33"/>
  <c r="SQ50" i="33"/>
  <c r="RU52" i="33"/>
  <c r="SQ51" i="33"/>
  <c r="RU53" i="33"/>
  <c r="SQ52" i="33"/>
  <c r="RU54" i="33"/>
  <c r="SQ53" i="33"/>
  <c r="SQ54" i="33"/>
  <c r="RU55" i="33"/>
  <c r="RU56" i="33"/>
  <c r="SQ55" i="33"/>
  <c r="SQ56" i="33"/>
  <c r="RU57" i="33"/>
  <c r="RU58" i="33"/>
  <c r="SQ57" i="33"/>
  <c r="RU59" i="33"/>
  <c r="SQ58" i="33"/>
  <c r="RU60" i="33"/>
  <c r="SQ59" i="33"/>
  <c r="SQ60" i="33"/>
  <c r="RU61" i="33"/>
  <c r="RU62" i="33"/>
  <c r="SQ61" i="33"/>
  <c r="RU63" i="33"/>
  <c r="SQ62" i="33"/>
  <c r="RU64" i="33"/>
  <c r="SQ63" i="33"/>
  <c r="RU65" i="33"/>
  <c r="SQ64" i="33"/>
  <c r="RU66" i="33"/>
  <c r="SQ65" i="33"/>
  <c r="RU67" i="33"/>
  <c r="SQ66" i="33"/>
  <c r="RU68" i="33"/>
  <c r="SQ67" i="33"/>
  <c r="RU69" i="33"/>
  <c r="SQ68" i="33"/>
  <c r="RU70" i="33"/>
  <c r="SQ69" i="33"/>
  <c r="RU71" i="33"/>
  <c r="SQ70" i="33"/>
  <c r="SQ71" i="33"/>
  <c r="RU72" i="33"/>
  <c r="RU73" i="33"/>
  <c r="SQ72" i="33"/>
  <c r="RU74" i="33"/>
  <c r="SQ73" i="33"/>
  <c r="RU75" i="33"/>
  <c r="SQ74" i="33"/>
  <c r="RU76" i="33"/>
  <c r="SQ75" i="33"/>
  <c r="RU77" i="33"/>
  <c r="SQ76" i="33"/>
  <c r="RU78" i="33"/>
  <c r="SQ77" i="33"/>
  <c r="SQ78" i="33"/>
  <c r="RU79" i="33"/>
  <c r="RU80" i="33"/>
  <c r="SQ79" i="33"/>
  <c r="SQ80" i="33"/>
  <c r="RU81" i="33"/>
  <c r="RU82" i="33"/>
  <c r="SQ81" i="33"/>
  <c r="RU83" i="33"/>
  <c r="SQ82" i="33"/>
  <c r="RU84" i="33"/>
  <c r="SQ83" i="33"/>
  <c r="RU85" i="33"/>
  <c r="SQ84" i="33"/>
  <c r="RU86" i="33"/>
  <c r="SQ85" i="33"/>
  <c r="RU87" i="33"/>
  <c r="SQ86" i="33"/>
  <c r="RU88" i="33"/>
  <c r="SQ87" i="33"/>
  <c r="RU89" i="33"/>
  <c r="SQ88" i="33"/>
  <c r="RU90" i="33"/>
  <c r="SQ89" i="33"/>
  <c r="RU91" i="33"/>
  <c r="SQ90" i="33"/>
  <c r="RU92" i="33"/>
  <c r="SQ91" i="33"/>
  <c r="RU93" i="33"/>
  <c r="SQ92" i="33"/>
  <c r="RU94" i="33"/>
  <c r="SQ93" i="33"/>
  <c r="RU95" i="33"/>
  <c r="SQ94" i="33"/>
  <c r="RU96" i="33"/>
  <c r="SQ95" i="33"/>
  <c r="RU97" i="33"/>
  <c r="SQ96" i="33"/>
  <c r="RU98" i="33"/>
  <c r="SQ97" i="33"/>
  <c r="RU99" i="33"/>
  <c r="SQ98" i="33"/>
  <c r="RU100" i="33"/>
  <c r="SQ99" i="33"/>
  <c r="RU101" i="33"/>
  <c r="SQ100" i="33"/>
  <c r="RU102" i="33"/>
  <c r="SQ101" i="33"/>
  <c r="SQ102" i="33"/>
  <c r="RU103" i="33"/>
  <c r="SQ103" i="33"/>
  <c r="RU104" i="33"/>
  <c r="SQ104" i="33"/>
  <c r="RU105" i="33"/>
  <c r="RU106" i="33"/>
  <c r="SQ105" i="33"/>
  <c r="RU107" i="33"/>
  <c r="SQ106" i="33"/>
  <c r="RU108" i="33"/>
  <c r="SQ107" i="33"/>
  <c r="SQ108" i="33"/>
  <c r="SM6" i="33"/>
  <c r="I48" i="33" s="1"/>
  <c r="J85" i="33"/>
  <c r="M60" i="33"/>
  <c r="RQ6" i="33"/>
  <c r="I47" i="33" s="1"/>
  <c r="ME6" i="33"/>
  <c r="SY8" i="33" l="1"/>
  <c r="SC8" i="33"/>
  <c r="SC9" i="33"/>
  <c r="SC10" i="33"/>
  <c r="SY9" i="33"/>
  <c r="SC11" i="33"/>
  <c r="SY10" i="33"/>
  <c r="SC12" i="33"/>
  <c r="SY11" i="33"/>
  <c r="SC13" i="33"/>
  <c r="SY12" i="33"/>
  <c r="SC14" i="33"/>
  <c r="SY13" i="33"/>
  <c r="SY14" i="33"/>
  <c r="SC15" i="33"/>
  <c r="SC16" i="33"/>
  <c r="SY15" i="33"/>
  <c r="SC17" i="33"/>
  <c r="SY16" i="33"/>
  <c r="SC18" i="33"/>
  <c r="SY17" i="33"/>
  <c r="SC19" i="33"/>
  <c r="SY18" i="33"/>
  <c r="SC20" i="33"/>
  <c r="SY19" i="33"/>
  <c r="SY20" i="33"/>
  <c r="SC21" i="33"/>
  <c r="SC22" i="33"/>
  <c r="SY21" i="33"/>
  <c r="SC23" i="33"/>
  <c r="SY22" i="33"/>
  <c r="SC24" i="33"/>
  <c r="SY23" i="33"/>
  <c r="SC25" i="33"/>
  <c r="SY24" i="33"/>
  <c r="SC26" i="33"/>
  <c r="SY25" i="33"/>
  <c r="SC27" i="33"/>
  <c r="SY26" i="33"/>
  <c r="SY27" i="33"/>
  <c r="SC28" i="33"/>
  <c r="SC29" i="33"/>
  <c r="SY28" i="33"/>
  <c r="SC30" i="33"/>
  <c r="SY29" i="33"/>
  <c r="SC31" i="33"/>
  <c r="SY30" i="33"/>
  <c r="SY31" i="33"/>
  <c r="SC32" i="33"/>
  <c r="SC33" i="33"/>
  <c r="SY32" i="33"/>
  <c r="SY33" i="33"/>
  <c r="SC34" i="33"/>
  <c r="SY34" i="33"/>
  <c r="SC35" i="33"/>
  <c r="SC36" i="33"/>
  <c r="SY35" i="33"/>
  <c r="SC37" i="33"/>
  <c r="SY36" i="33"/>
  <c r="SC38" i="33"/>
  <c r="SY37" i="33"/>
  <c r="SY38" i="33"/>
  <c r="SC39" i="33"/>
  <c r="SC40" i="33"/>
  <c r="SY39" i="33"/>
  <c r="SY40" i="33"/>
  <c r="SC41" i="33"/>
  <c r="SC42" i="33"/>
  <c r="SY41" i="33"/>
  <c r="SC43" i="33"/>
  <c r="SY42" i="33"/>
  <c r="SC44" i="33"/>
  <c r="SY43" i="33"/>
  <c r="SY44" i="33"/>
  <c r="SC45" i="33"/>
  <c r="SC46" i="33"/>
  <c r="SY45" i="33"/>
  <c r="SC47" i="33"/>
  <c r="SY46" i="33"/>
  <c r="SC48" i="33"/>
  <c r="SY47" i="33"/>
  <c r="SC49" i="33"/>
  <c r="SY48" i="33"/>
  <c r="SC50" i="33"/>
  <c r="SY49" i="33"/>
  <c r="SC51" i="33"/>
  <c r="SY50" i="33"/>
  <c r="SC52" i="33"/>
  <c r="SY51" i="33"/>
  <c r="SC53" i="33"/>
  <c r="SY52" i="33"/>
  <c r="SC54" i="33"/>
  <c r="SY53" i="33"/>
  <c r="SY54" i="33"/>
  <c r="SC55" i="33"/>
  <c r="SC56" i="33"/>
  <c r="SY55" i="33"/>
  <c r="SC57" i="33"/>
  <c r="SY56" i="33"/>
  <c r="SY57" i="33"/>
  <c r="SC58" i="33"/>
  <c r="SC59" i="33"/>
  <c r="SY58" i="33"/>
  <c r="SC60" i="33"/>
  <c r="SY59" i="33"/>
  <c r="SC61" i="33"/>
  <c r="SY60" i="33"/>
  <c r="SC62" i="33"/>
  <c r="SY61" i="33"/>
  <c r="SC63" i="33"/>
  <c r="SY62" i="33"/>
  <c r="SC64" i="33"/>
  <c r="SY63" i="33"/>
  <c r="SC65" i="33"/>
  <c r="SY64" i="33"/>
  <c r="SC66" i="33"/>
  <c r="SY65" i="33"/>
  <c r="SY66" i="33"/>
  <c r="SC67" i="33"/>
  <c r="SC68" i="33"/>
  <c r="SY67" i="33"/>
  <c r="SC69" i="33"/>
  <c r="SY68" i="33"/>
  <c r="SC70" i="33"/>
  <c r="SY69" i="33"/>
  <c r="SC71" i="33"/>
  <c r="SY70" i="33"/>
  <c r="SC72" i="33"/>
  <c r="SY71" i="33"/>
  <c r="SC73" i="33"/>
  <c r="SY72" i="33"/>
  <c r="SC74" i="33"/>
  <c r="SY73" i="33"/>
  <c r="SC75" i="33"/>
  <c r="SY74" i="33"/>
  <c r="SY75" i="33"/>
  <c r="SC76" i="33"/>
  <c r="SY76" i="33"/>
  <c r="SC77" i="33"/>
  <c r="SC78" i="33"/>
  <c r="SY77" i="33"/>
  <c r="SC79" i="33"/>
  <c r="SY78" i="33"/>
  <c r="SC80" i="33"/>
  <c r="SY79" i="33"/>
  <c r="SC81" i="33"/>
  <c r="SY80" i="33"/>
  <c r="SC82" i="33"/>
  <c r="SY81" i="33"/>
  <c r="SC83" i="33"/>
  <c r="SY82" i="33"/>
  <c r="SY83" i="33"/>
  <c r="SC84" i="33"/>
  <c r="SC85" i="33"/>
  <c r="SY84" i="33"/>
  <c r="SC86" i="33"/>
  <c r="SY85" i="33"/>
  <c r="SC87" i="33"/>
  <c r="SY86" i="33"/>
  <c r="SC88" i="33"/>
  <c r="SY87" i="33"/>
  <c r="SC89" i="33"/>
  <c r="SY88" i="33"/>
  <c r="SC90" i="33"/>
  <c r="SY89" i="33"/>
  <c r="SC91" i="33"/>
  <c r="SY90" i="33"/>
  <c r="SC92" i="33"/>
  <c r="SY91" i="33"/>
  <c r="SC93" i="33"/>
  <c r="SY92" i="33"/>
  <c r="SY93" i="33"/>
  <c r="SC94" i="33"/>
  <c r="SY94" i="33"/>
  <c r="SC95" i="33"/>
  <c r="SC96" i="33"/>
  <c r="SY95" i="33"/>
  <c r="SC97" i="33"/>
  <c r="SY96" i="33"/>
  <c r="SC98" i="33"/>
  <c r="SY97" i="33"/>
  <c r="SY98" i="33"/>
  <c r="SC99" i="33"/>
  <c r="SC100" i="33"/>
  <c r="SY99" i="33"/>
  <c r="SC101" i="33"/>
  <c r="SY100" i="33"/>
  <c r="SC102" i="33"/>
  <c r="SY101" i="33"/>
  <c r="SC103" i="33"/>
  <c r="SY102" i="33"/>
  <c r="SY103" i="33"/>
  <c r="SC104" i="33"/>
  <c r="SC105" i="33"/>
  <c r="SY104" i="33"/>
  <c r="SC106" i="33"/>
  <c r="SY105" i="33"/>
  <c r="SC107" i="33"/>
  <c r="SY106" i="33"/>
  <c r="SC108" i="33"/>
  <c r="SY107" i="33"/>
  <c r="SY108" i="33"/>
  <c r="SQ6" i="33"/>
  <c r="M48" i="33" s="1"/>
  <c r="SX6" i="33"/>
  <c r="J92" i="33" s="1"/>
  <c r="K85" i="33"/>
  <c r="RU6" i="33"/>
  <c r="M47" i="33" s="1"/>
  <c r="SB6" i="33"/>
  <c r="J91" i="33" s="1"/>
  <c r="LY6" i="33"/>
  <c r="RW9" i="33" l="1"/>
  <c r="RW8" i="33"/>
  <c r="SS8" i="33"/>
  <c r="RW10" i="33"/>
  <c r="SS9" i="33"/>
  <c r="RW11" i="33"/>
  <c r="SS10" i="33"/>
  <c r="RW12" i="33"/>
  <c r="SS11" i="33"/>
  <c r="RW13" i="33"/>
  <c r="SS12" i="33"/>
  <c r="RW14" i="33"/>
  <c r="SS13" i="33"/>
  <c r="RW15" i="33"/>
  <c r="SS14" i="33"/>
  <c r="RW16" i="33"/>
  <c r="SS15" i="33"/>
  <c r="RW17" i="33"/>
  <c r="SS16" i="33"/>
  <c r="RW18" i="33"/>
  <c r="SS17" i="33"/>
  <c r="SS18" i="33"/>
  <c r="RW19" i="33"/>
  <c r="RW20" i="33"/>
  <c r="SS19" i="33"/>
  <c r="RW21" i="33"/>
  <c r="SS20" i="33"/>
  <c r="SS21" i="33"/>
  <c r="RW22" i="33"/>
  <c r="SS22" i="33"/>
  <c r="RW23" i="33"/>
  <c r="RW24" i="33"/>
  <c r="SS23" i="33"/>
  <c r="RW25" i="33"/>
  <c r="SS24" i="33"/>
  <c r="RW26" i="33"/>
  <c r="SS25" i="33"/>
  <c r="RW27" i="33"/>
  <c r="SS26" i="33"/>
  <c r="RW28" i="33"/>
  <c r="SS27" i="33"/>
  <c r="SS28" i="33"/>
  <c r="RW29" i="33"/>
  <c r="RW30" i="33"/>
  <c r="SS29" i="33"/>
  <c r="SS30" i="33"/>
  <c r="RW31" i="33"/>
  <c r="SS31" i="33"/>
  <c r="RW32" i="33"/>
  <c r="RW33" i="33"/>
  <c r="SS32" i="33"/>
  <c r="RW34" i="33"/>
  <c r="SS33" i="33"/>
  <c r="SS34" i="33"/>
  <c r="RW35" i="33"/>
  <c r="RW36" i="33"/>
  <c r="SS35" i="33"/>
  <c r="RW37" i="33"/>
  <c r="SS36" i="33"/>
  <c r="RW38" i="33"/>
  <c r="SS37" i="33"/>
  <c r="RW39" i="33"/>
  <c r="SS38" i="33"/>
  <c r="RW40" i="33"/>
  <c r="SS39" i="33"/>
  <c r="RW41" i="33"/>
  <c r="SS40" i="33"/>
  <c r="RW42" i="33"/>
  <c r="SS41" i="33"/>
  <c r="RW43" i="33"/>
  <c r="SS42" i="33"/>
  <c r="RW44" i="33"/>
  <c r="SS43" i="33"/>
  <c r="RW45" i="33"/>
  <c r="SS44" i="33"/>
  <c r="RW46" i="33"/>
  <c r="SS45" i="33"/>
  <c r="RW47" i="33"/>
  <c r="SS46" i="33"/>
  <c r="RW48" i="33"/>
  <c r="SS47" i="33"/>
  <c r="RW49" i="33"/>
  <c r="SS48" i="33"/>
  <c r="RW50" i="33"/>
  <c r="SS49" i="33"/>
  <c r="RW51" i="33"/>
  <c r="SS50" i="33"/>
  <c r="RW52" i="33"/>
  <c r="SS51" i="33"/>
  <c r="RW53" i="33"/>
  <c r="SS52" i="33"/>
  <c r="SS53" i="33"/>
  <c r="RW54" i="33"/>
  <c r="RW55" i="33"/>
  <c r="SS54" i="33"/>
  <c r="RW56" i="33"/>
  <c r="SS55" i="33"/>
  <c r="RW57" i="33"/>
  <c r="SS56" i="33"/>
  <c r="RW58" i="33"/>
  <c r="SS57" i="33"/>
  <c r="RW59" i="33"/>
  <c r="SS58" i="33"/>
  <c r="RW60" i="33"/>
  <c r="SS59" i="33"/>
  <c r="SS60" i="33"/>
  <c r="RW61" i="33"/>
  <c r="RW62" i="33"/>
  <c r="SS61" i="33"/>
  <c r="RW63" i="33"/>
  <c r="SS62" i="33"/>
  <c r="RW64" i="33"/>
  <c r="SS63" i="33"/>
  <c r="RW65" i="33"/>
  <c r="SS64" i="33"/>
  <c r="RW66" i="33"/>
  <c r="SS65" i="33"/>
  <c r="RW67" i="33"/>
  <c r="SS66" i="33"/>
  <c r="RW68" i="33"/>
  <c r="SS67" i="33"/>
  <c r="RW69" i="33"/>
  <c r="SS68" i="33"/>
  <c r="SS69" i="33"/>
  <c r="RW70" i="33"/>
  <c r="SS70" i="33"/>
  <c r="RW71" i="33"/>
  <c r="RW72" i="33"/>
  <c r="SS71" i="33"/>
  <c r="RW73" i="33"/>
  <c r="SS72" i="33"/>
  <c r="SS73" i="33"/>
  <c r="RW74" i="33"/>
  <c r="RW75" i="33"/>
  <c r="SS74" i="33"/>
  <c r="RW76" i="33"/>
  <c r="SS75" i="33"/>
  <c r="RW77" i="33"/>
  <c r="SS76" i="33"/>
  <c r="RW78" i="33"/>
  <c r="SS77" i="33"/>
  <c r="SS78" i="33"/>
  <c r="RW79" i="33"/>
  <c r="SS79" i="33"/>
  <c r="RW80" i="33"/>
  <c r="SS80" i="33"/>
  <c r="RW81" i="33"/>
  <c r="RW82" i="33"/>
  <c r="SS81" i="33"/>
  <c r="RW83" i="33"/>
  <c r="SS82" i="33"/>
  <c r="RW84" i="33"/>
  <c r="SS83" i="33"/>
  <c r="RW85" i="33"/>
  <c r="SS84" i="33"/>
  <c r="RW86" i="33"/>
  <c r="SS85" i="33"/>
  <c r="RW87" i="33"/>
  <c r="SS86" i="33"/>
  <c r="RW88" i="33"/>
  <c r="SS87" i="33"/>
  <c r="RW89" i="33"/>
  <c r="SS88" i="33"/>
  <c r="RW90" i="33"/>
  <c r="SS89" i="33"/>
  <c r="RW91" i="33"/>
  <c r="SS90" i="33"/>
  <c r="SS91" i="33"/>
  <c r="RW92" i="33"/>
  <c r="SS92" i="33"/>
  <c r="RW93" i="33"/>
  <c r="RW94" i="33"/>
  <c r="SS93" i="33"/>
  <c r="RW95" i="33"/>
  <c r="SS94" i="33"/>
  <c r="RW96" i="33"/>
  <c r="SS95" i="33"/>
  <c r="RW97" i="33"/>
  <c r="SS96" i="33"/>
  <c r="SS97" i="33"/>
  <c r="RW98" i="33"/>
  <c r="RW99" i="33"/>
  <c r="SS98" i="33"/>
  <c r="SS99" i="33"/>
  <c r="RW100" i="33"/>
  <c r="RW101" i="33"/>
  <c r="SS100" i="33"/>
  <c r="RW102" i="33"/>
  <c r="SS101" i="33"/>
  <c r="SS102" i="33"/>
  <c r="RW103" i="33"/>
  <c r="RW104" i="33"/>
  <c r="SS103" i="33"/>
  <c r="SS104" i="33"/>
  <c r="RW105" i="33"/>
  <c r="RW106" i="33"/>
  <c r="SS105" i="33"/>
  <c r="RW107" i="33"/>
  <c r="SS106" i="33"/>
  <c r="RW108" i="33"/>
  <c r="SS107" i="33"/>
  <c r="SS108" i="33"/>
  <c r="SY6" i="33"/>
  <c r="K92" i="33" s="1"/>
  <c r="SC6" i="33"/>
  <c r="K91" i="33" s="1"/>
  <c r="O60" i="33"/>
  <c r="KA6" i="33"/>
  <c r="SS6" i="33" l="1"/>
  <c r="O48" i="33" s="1"/>
  <c r="RW6" i="33"/>
  <c r="O47" i="33" s="1"/>
  <c r="I52" i="33"/>
  <c r="I51" i="33"/>
  <c r="KW6" i="33"/>
  <c r="I53" i="33" s="1"/>
  <c r="GQ6" i="33"/>
  <c r="I56" i="33" s="1"/>
  <c r="I54" i="33" l="1"/>
  <c r="QU6" i="33"/>
  <c r="KL6" i="33"/>
  <c r="KE6" i="33"/>
  <c r="I74" i="33" l="1"/>
  <c r="I59" i="33" s="1"/>
  <c r="M52" i="33"/>
  <c r="M51" i="33"/>
  <c r="J81" i="33"/>
  <c r="LH6" i="33"/>
  <c r="HB6" i="33"/>
  <c r="GU6" i="33"/>
  <c r="M56" i="33" s="1"/>
  <c r="MI6" i="33"/>
  <c r="TC8" i="33" l="1"/>
  <c r="SG8" i="33"/>
  <c r="SG9" i="33"/>
  <c r="SG10" i="33"/>
  <c r="TC9" i="33"/>
  <c r="SG11" i="33"/>
  <c r="TC10" i="33"/>
  <c r="SG12" i="33"/>
  <c r="TC11" i="33"/>
  <c r="SG13" i="33"/>
  <c r="TC12" i="33"/>
  <c r="TC13" i="33"/>
  <c r="SG14" i="33"/>
  <c r="SG15" i="33"/>
  <c r="TC14" i="33"/>
  <c r="SG16" i="33"/>
  <c r="TC15" i="33"/>
  <c r="TC16" i="33"/>
  <c r="SG17" i="33"/>
  <c r="SG18" i="33"/>
  <c r="TC17" i="33"/>
  <c r="SG19" i="33"/>
  <c r="TC18" i="33"/>
  <c r="SG20" i="33"/>
  <c r="TC19" i="33"/>
  <c r="TC20" i="33"/>
  <c r="SG21" i="33"/>
  <c r="SG22" i="33"/>
  <c r="TC21" i="33"/>
  <c r="SG23" i="33"/>
  <c r="TC22" i="33"/>
  <c r="SG24" i="33"/>
  <c r="TC23" i="33"/>
  <c r="SG25" i="33"/>
  <c r="TC24" i="33"/>
  <c r="SG26" i="33"/>
  <c r="TC25" i="33"/>
  <c r="SG27" i="33"/>
  <c r="TC26" i="33"/>
  <c r="SG28" i="33"/>
  <c r="TC27" i="33"/>
  <c r="SG29" i="33"/>
  <c r="TC28" i="33"/>
  <c r="SG30" i="33"/>
  <c r="TC29" i="33"/>
  <c r="SG31" i="33"/>
  <c r="TC30" i="33"/>
  <c r="SG32" i="33"/>
  <c r="TC31" i="33"/>
  <c r="SG33" i="33"/>
  <c r="TC32" i="33"/>
  <c r="SG34" i="33"/>
  <c r="TC33" i="33"/>
  <c r="SG35" i="33"/>
  <c r="TC34" i="33"/>
  <c r="SG36" i="33"/>
  <c r="TC35" i="33"/>
  <c r="SG37" i="33"/>
  <c r="TC36" i="33"/>
  <c r="SG38" i="33"/>
  <c r="TC37" i="33"/>
  <c r="SG39" i="33"/>
  <c r="TC38" i="33"/>
  <c r="SG40" i="33"/>
  <c r="TC39" i="33"/>
  <c r="SG41" i="33"/>
  <c r="TC40" i="33"/>
  <c r="SG42" i="33"/>
  <c r="TC41" i="33"/>
  <c r="SG43" i="33"/>
  <c r="TC42" i="33"/>
  <c r="SG44" i="33"/>
  <c r="TC43" i="33"/>
  <c r="SG45" i="33"/>
  <c r="TC44" i="33"/>
  <c r="SG46" i="33"/>
  <c r="TC45" i="33"/>
  <c r="SG47" i="33"/>
  <c r="TC46" i="33"/>
  <c r="SG48" i="33"/>
  <c r="TC47" i="33"/>
  <c r="SG49" i="33"/>
  <c r="TC48" i="33"/>
  <c r="SG50" i="33"/>
  <c r="TC49" i="33"/>
  <c r="SG51" i="33"/>
  <c r="TC50" i="33"/>
  <c r="SG52" i="33"/>
  <c r="TC51" i="33"/>
  <c r="TC52" i="33"/>
  <c r="SG53" i="33"/>
  <c r="SG54" i="33"/>
  <c r="TC53" i="33"/>
  <c r="TC54" i="33"/>
  <c r="SG55" i="33"/>
  <c r="SG56" i="33"/>
  <c r="TC55" i="33"/>
  <c r="SG57" i="33"/>
  <c r="TC56" i="33"/>
  <c r="SG58" i="33"/>
  <c r="TC57" i="33"/>
  <c r="SG59" i="33"/>
  <c r="TC58" i="33"/>
  <c r="SG60" i="33"/>
  <c r="TC59" i="33"/>
  <c r="SG61" i="33"/>
  <c r="TC60" i="33"/>
  <c r="SG62" i="33"/>
  <c r="TC61" i="33"/>
  <c r="SG63" i="33"/>
  <c r="TC62" i="33"/>
  <c r="SG64" i="33"/>
  <c r="TC63" i="33"/>
  <c r="SG65" i="33"/>
  <c r="TC64" i="33"/>
  <c r="SG66" i="33"/>
  <c r="TC65" i="33"/>
  <c r="SG67" i="33"/>
  <c r="TC66" i="33"/>
  <c r="SG68" i="33"/>
  <c r="TC67" i="33"/>
  <c r="SG69" i="33"/>
  <c r="TC68" i="33"/>
  <c r="SG70" i="33"/>
  <c r="TC69" i="33"/>
  <c r="SG71" i="33"/>
  <c r="TC70" i="33"/>
  <c r="SG72" i="33"/>
  <c r="TC71" i="33"/>
  <c r="TC72" i="33"/>
  <c r="SG73" i="33"/>
  <c r="TC73" i="33"/>
  <c r="SG74" i="33"/>
  <c r="SG75" i="33"/>
  <c r="TC74" i="33"/>
  <c r="SG76" i="33"/>
  <c r="TC75" i="33"/>
  <c r="SG77" i="33"/>
  <c r="TC76" i="33"/>
  <c r="SG78" i="33"/>
  <c r="TC77" i="33"/>
  <c r="SG79" i="33"/>
  <c r="TC78" i="33"/>
  <c r="TC79" i="33"/>
  <c r="SG80" i="33"/>
  <c r="SG81" i="33"/>
  <c r="TC80" i="33"/>
  <c r="SG82" i="33"/>
  <c r="TC81" i="33"/>
  <c r="TC82" i="33"/>
  <c r="SG83" i="33"/>
  <c r="SG84" i="33"/>
  <c r="TC83" i="33"/>
  <c r="SG85" i="33"/>
  <c r="TC84" i="33"/>
  <c r="SG86" i="33"/>
  <c r="TC85" i="33"/>
  <c r="SG87" i="33"/>
  <c r="TC86" i="33"/>
  <c r="SG88" i="33"/>
  <c r="TC87" i="33"/>
  <c r="SG89" i="33"/>
  <c r="TC88" i="33"/>
  <c r="SG90" i="33"/>
  <c r="TC89" i="33"/>
  <c r="SG91" i="33"/>
  <c r="TC90" i="33"/>
  <c r="TC91" i="33"/>
  <c r="SG92" i="33"/>
  <c r="SG93" i="33"/>
  <c r="TC92" i="33"/>
  <c r="SG94" i="33"/>
  <c r="TC93" i="33"/>
  <c r="SG95" i="33"/>
  <c r="TC94" i="33"/>
  <c r="SG96" i="33"/>
  <c r="TC95" i="33"/>
  <c r="SG97" i="33"/>
  <c r="TC96" i="33"/>
  <c r="SG98" i="33"/>
  <c r="TC97" i="33"/>
  <c r="SG99" i="33"/>
  <c r="TC98" i="33"/>
  <c r="SG100" i="33"/>
  <c r="TC99" i="33"/>
  <c r="TC100" i="33"/>
  <c r="SG101" i="33"/>
  <c r="SG102" i="33"/>
  <c r="TC101" i="33"/>
  <c r="SG103" i="33"/>
  <c r="TC102" i="33"/>
  <c r="TC103" i="33"/>
  <c r="SG104" i="33"/>
  <c r="TC104" i="33"/>
  <c r="SG105" i="33"/>
  <c r="SG106" i="33"/>
  <c r="TC105" i="33"/>
  <c r="TC106" i="33"/>
  <c r="SG107" i="33"/>
  <c r="SG108" i="33"/>
  <c r="TC107" i="33"/>
  <c r="TC108" i="33"/>
  <c r="O85" i="33"/>
  <c r="NK6" i="33"/>
  <c r="I58" i="33" s="1"/>
  <c r="OG6" i="33"/>
  <c r="I57" i="33" s="1"/>
  <c r="LA6" i="33"/>
  <c r="M53" i="33" s="1"/>
  <c r="M54" i="33" s="1"/>
  <c r="KG6" i="33"/>
  <c r="TC6" i="33" l="1"/>
  <c r="O92" i="33" s="1"/>
  <c r="SG6" i="33"/>
  <c r="O91" i="33" s="1"/>
  <c r="O52" i="33"/>
  <c r="O51" i="33"/>
  <c r="QY6" i="33"/>
  <c r="RF6" i="33"/>
  <c r="J84" i="33" s="1"/>
  <c r="KM6" i="33"/>
  <c r="K81" i="33" s="1"/>
  <c r="GW6" i="33"/>
  <c r="O56" i="33" s="1"/>
  <c r="HC6" i="33"/>
  <c r="M74" i="33" l="1"/>
  <c r="M59" i="33" s="1"/>
  <c r="LI6" i="33"/>
  <c r="LU6" i="33"/>
  <c r="LC6" i="33"/>
  <c r="O53" i="33" s="1"/>
  <c r="O54" i="33" s="1"/>
  <c r="RS9" i="33" l="1"/>
  <c r="SO8" i="33"/>
  <c r="RS8" i="33"/>
  <c r="RS10" i="33"/>
  <c r="SO9" i="33"/>
  <c r="RS11" i="33"/>
  <c r="SO10" i="33"/>
  <c r="SO11" i="33"/>
  <c r="RS12" i="33"/>
  <c r="RS13" i="33"/>
  <c r="SO12" i="33"/>
  <c r="RS14" i="33"/>
  <c r="SO13" i="33"/>
  <c r="RS15" i="33"/>
  <c r="SO14" i="33"/>
  <c r="RS16" i="33"/>
  <c r="SO15" i="33"/>
  <c r="RS17" i="33"/>
  <c r="SO16" i="33"/>
  <c r="RS18" i="33"/>
  <c r="SO17" i="33"/>
  <c r="RS19" i="33"/>
  <c r="SO18" i="33"/>
  <c r="RS20" i="33"/>
  <c r="SO19" i="33"/>
  <c r="RS21" i="33"/>
  <c r="SO20" i="33"/>
  <c r="RS22" i="33"/>
  <c r="SO21" i="33"/>
  <c r="RS23" i="33"/>
  <c r="SO22" i="33"/>
  <c r="RS24" i="33"/>
  <c r="SO23" i="33"/>
  <c r="SO24" i="33"/>
  <c r="RS25" i="33"/>
  <c r="SO25" i="33"/>
  <c r="RS26" i="33"/>
  <c r="RS27" i="33"/>
  <c r="SO26" i="33"/>
  <c r="SO27" i="33"/>
  <c r="RS28" i="33"/>
  <c r="RS29" i="33"/>
  <c r="SO28" i="33"/>
  <c r="RS30" i="33"/>
  <c r="SO29" i="33"/>
  <c r="RS31" i="33"/>
  <c r="SO30" i="33"/>
  <c r="RS32" i="33"/>
  <c r="SO31" i="33"/>
  <c r="RS33" i="33"/>
  <c r="SO32" i="33"/>
  <c r="RS34" i="33"/>
  <c r="SO33" i="33"/>
  <c r="RS35" i="33"/>
  <c r="SO34" i="33"/>
  <c r="RS36" i="33"/>
  <c r="SO35" i="33"/>
  <c r="SO36" i="33"/>
  <c r="RS37" i="33"/>
  <c r="RS38" i="33"/>
  <c r="SO37" i="33"/>
  <c r="RS39" i="33"/>
  <c r="SO38" i="33"/>
  <c r="RS40" i="33"/>
  <c r="SO39" i="33"/>
  <c r="RS41" i="33"/>
  <c r="SO40" i="33"/>
  <c r="RS42" i="33"/>
  <c r="SO41" i="33"/>
  <c r="RS43" i="33"/>
  <c r="SO42" i="33"/>
  <c r="RS44" i="33"/>
  <c r="SO43" i="33"/>
  <c r="RS45" i="33"/>
  <c r="SO44" i="33"/>
  <c r="RS46" i="33"/>
  <c r="SO45" i="33"/>
  <c r="RS47" i="33"/>
  <c r="SO46" i="33"/>
  <c r="RS48" i="33"/>
  <c r="SO47" i="33"/>
  <c r="RS49" i="33"/>
  <c r="SO48" i="33"/>
  <c r="RS50" i="33"/>
  <c r="SO49" i="33"/>
  <c r="RS51" i="33"/>
  <c r="SO50" i="33"/>
  <c r="RS52" i="33"/>
  <c r="SO51" i="33"/>
  <c r="RS53" i="33"/>
  <c r="SO52" i="33"/>
  <c r="RS54" i="33"/>
  <c r="SO53" i="33"/>
  <c r="RS55" i="33"/>
  <c r="SO54" i="33"/>
  <c r="SO55" i="33"/>
  <c r="RS56" i="33"/>
  <c r="RS57" i="33"/>
  <c r="SO56" i="33"/>
  <c r="RS58" i="33"/>
  <c r="SO57" i="33"/>
  <c r="RS59" i="33"/>
  <c r="SO58" i="33"/>
  <c r="SO59" i="33"/>
  <c r="RS60" i="33"/>
  <c r="RS61" i="33"/>
  <c r="SO60" i="33"/>
  <c r="RS62" i="33"/>
  <c r="SO61" i="33"/>
  <c r="RS63" i="33"/>
  <c r="SO62" i="33"/>
  <c r="SO63" i="33"/>
  <c r="RS64" i="33"/>
  <c r="RS65" i="33"/>
  <c r="SO64" i="33"/>
  <c r="RS66" i="33"/>
  <c r="SO65" i="33"/>
  <c r="RS67" i="33"/>
  <c r="SO66" i="33"/>
  <c r="SO67" i="33"/>
  <c r="RS68" i="33"/>
  <c r="RS69" i="33"/>
  <c r="SO68" i="33"/>
  <c r="RS70" i="33"/>
  <c r="SO69" i="33"/>
  <c r="RS71" i="33"/>
  <c r="SO70" i="33"/>
  <c r="RS72" i="33"/>
  <c r="SO71" i="33"/>
  <c r="RS73" i="33"/>
  <c r="SO72" i="33"/>
  <c r="RS74" i="33"/>
  <c r="SO73" i="33"/>
  <c r="RS75" i="33"/>
  <c r="SO74" i="33"/>
  <c r="RS76" i="33"/>
  <c r="SO75" i="33"/>
  <c r="RS77" i="33"/>
  <c r="SO76" i="33"/>
  <c r="RS78" i="33"/>
  <c r="SO77" i="33"/>
  <c r="RS79" i="33"/>
  <c r="SO78" i="33"/>
  <c r="SO79" i="33"/>
  <c r="RS80" i="33"/>
  <c r="RS81" i="33"/>
  <c r="SO80" i="33"/>
  <c r="RS82" i="33"/>
  <c r="SO81" i="33"/>
  <c r="SO82" i="33"/>
  <c r="RS83" i="33"/>
  <c r="RS84" i="33"/>
  <c r="SO83" i="33"/>
  <c r="RS85" i="33"/>
  <c r="SO84" i="33"/>
  <c r="RS86" i="33"/>
  <c r="SO85" i="33"/>
  <c r="RS87" i="33"/>
  <c r="SO86" i="33"/>
  <c r="RS88" i="33"/>
  <c r="SO87" i="33"/>
  <c r="RS89" i="33"/>
  <c r="SO88" i="33"/>
  <c r="RS90" i="33"/>
  <c r="SO89" i="33"/>
  <c r="SO90" i="33"/>
  <c r="RS91" i="33"/>
  <c r="RS92" i="33"/>
  <c r="SO91" i="33"/>
  <c r="SO92" i="33"/>
  <c r="RS93" i="33"/>
  <c r="RS94" i="33"/>
  <c r="SO93" i="33"/>
  <c r="RS95" i="33"/>
  <c r="SO94" i="33"/>
  <c r="RS96" i="33"/>
  <c r="SO95" i="33"/>
  <c r="SO96" i="33"/>
  <c r="RS97" i="33"/>
  <c r="RS98" i="33"/>
  <c r="SO97" i="33"/>
  <c r="SO98" i="33"/>
  <c r="RS99" i="33"/>
  <c r="RS100" i="33"/>
  <c r="SO99" i="33"/>
  <c r="RS101" i="33"/>
  <c r="SO100" i="33"/>
  <c r="RS102" i="33"/>
  <c r="SO101" i="33"/>
  <c r="RS103" i="33"/>
  <c r="SO102" i="33"/>
  <c r="RS104" i="33"/>
  <c r="SO103" i="33"/>
  <c r="RS105" i="33"/>
  <c r="SO104" i="33"/>
  <c r="RS106" i="33"/>
  <c r="SO105" i="33"/>
  <c r="RS107" i="33"/>
  <c r="SO106" i="33"/>
  <c r="SO107" i="33"/>
  <c r="RS108" i="33"/>
  <c r="SO108" i="33"/>
  <c r="K60" i="33"/>
  <c r="OK6" i="33"/>
  <c r="M57" i="33" s="1"/>
  <c r="NO6" i="33"/>
  <c r="M58" i="33" s="1"/>
  <c r="OR6" i="33"/>
  <c r="J82" i="33" s="1"/>
  <c r="NV6" i="33"/>
  <c r="J83" i="33" s="1"/>
  <c r="RG6" i="33"/>
  <c r="K84" i="33" s="1"/>
  <c r="RA6" i="33"/>
  <c r="MF6" i="33"/>
  <c r="SZ8" i="33" l="1"/>
  <c r="SD8" i="33"/>
  <c r="SD9" i="33"/>
  <c r="SD10" i="33"/>
  <c r="SZ9" i="33"/>
  <c r="SZ10" i="33"/>
  <c r="SD11" i="33"/>
  <c r="SD12" i="33"/>
  <c r="SZ11" i="33"/>
  <c r="SD13" i="33"/>
  <c r="SZ12" i="33"/>
  <c r="SZ13" i="33"/>
  <c r="SD14" i="33"/>
  <c r="SD15" i="33"/>
  <c r="SZ14" i="33"/>
  <c r="SD16" i="33"/>
  <c r="SZ15" i="33"/>
  <c r="SZ16" i="33"/>
  <c r="SD17" i="33"/>
  <c r="SD18" i="33"/>
  <c r="SZ17" i="33"/>
  <c r="SZ18" i="33"/>
  <c r="SD19" i="33"/>
  <c r="SD20" i="33"/>
  <c r="SZ19" i="33"/>
  <c r="SD21" i="33"/>
  <c r="SZ20" i="33"/>
  <c r="SD22" i="33"/>
  <c r="SZ21" i="33"/>
  <c r="SD23" i="33"/>
  <c r="SZ22" i="33"/>
  <c r="SD24" i="33"/>
  <c r="SZ23" i="33"/>
  <c r="SD25" i="33"/>
  <c r="SZ24" i="33"/>
  <c r="SD26" i="33"/>
  <c r="SZ25" i="33"/>
  <c r="SD27" i="33"/>
  <c r="SZ26" i="33"/>
  <c r="SD28" i="33"/>
  <c r="SZ27" i="33"/>
  <c r="SD29" i="33"/>
  <c r="SZ28" i="33"/>
  <c r="SD30" i="33"/>
  <c r="SZ29" i="33"/>
  <c r="SD31" i="33"/>
  <c r="SZ30" i="33"/>
  <c r="SD32" i="33"/>
  <c r="SZ31" i="33"/>
  <c r="SD33" i="33"/>
  <c r="SZ32" i="33"/>
  <c r="SD34" i="33"/>
  <c r="SZ33" i="33"/>
  <c r="SD35" i="33"/>
  <c r="SZ34" i="33"/>
  <c r="SZ35" i="33"/>
  <c r="SD36" i="33"/>
  <c r="SD37" i="33"/>
  <c r="SZ36" i="33"/>
  <c r="SD38" i="33"/>
  <c r="SZ37" i="33"/>
  <c r="SZ38" i="33"/>
  <c r="SD39" i="33"/>
  <c r="SD40" i="33"/>
  <c r="SZ39" i="33"/>
  <c r="SD41" i="33"/>
  <c r="SZ40" i="33"/>
  <c r="SD42" i="33"/>
  <c r="SZ41" i="33"/>
  <c r="SZ42" i="33"/>
  <c r="SD43" i="33"/>
  <c r="SZ43" i="33"/>
  <c r="SD44" i="33"/>
  <c r="SZ44" i="33"/>
  <c r="SD45" i="33"/>
  <c r="SD46" i="33"/>
  <c r="SZ45" i="33"/>
  <c r="SD47" i="33"/>
  <c r="SZ46" i="33"/>
  <c r="SZ47" i="33"/>
  <c r="SD48" i="33"/>
  <c r="SD49" i="33"/>
  <c r="SZ48" i="33"/>
  <c r="SD50" i="33"/>
  <c r="SZ49" i="33"/>
  <c r="SD51" i="33"/>
  <c r="SZ50" i="33"/>
  <c r="SZ51" i="33"/>
  <c r="SD52" i="33"/>
  <c r="SD53" i="33"/>
  <c r="SZ52" i="33"/>
  <c r="SD54" i="33"/>
  <c r="SZ53" i="33"/>
  <c r="SD55" i="33"/>
  <c r="SZ54" i="33"/>
  <c r="SZ55" i="33"/>
  <c r="SD56" i="33"/>
  <c r="SD57" i="33"/>
  <c r="SZ56" i="33"/>
  <c r="SD58" i="33"/>
  <c r="SZ57" i="33"/>
  <c r="SD59" i="33"/>
  <c r="SZ58" i="33"/>
  <c r="SD60" i="33"/>
  <c r="SZ59" i="33"/>
  <c r="SD61" i="33"/>
  <c r="SZ60" i="33"/>
  <c r="SD62" i="33"/>
  <c r="SZ61" i="33"/>
  <c r="SD63" i="33"/>
  <c r="SZ62" i="33"/>
  <c r="SD64" i="33"/>
  <c r="SZ63" i="33"/>
  <c r="SZ64" i="33"/>
  <c r="SD65" i="33"/>
  <c r="SD66" i="33"/>
  <c r="SZ65" i="33"/>
  <c r="SZ66" i="33"/>
  <c r="SD67" i="33"/>
  <c r="SD68" i="33"/>
  <c r="SZ67" i="33"/>
  <c r="SZ68" i="33"/>
  <c r="SD69" i="33"/>
  <c r="SD70" i="33"/>
  <c r="SZ69" i="33"/>
  <c r="SD71" i="33"/>
  <c r="SZ70" i="33"/>
  <c r="SD72" i="33"/>
  <c r="SZ71" i="33"/>
  <c r="SD73" i="33"/>
  <c r="SZ72" i="33"/>
  <c r="SD74" i="33"/>
  <c r="SZ73" i="33"/>
  <c r="SD75" i="33"/>
  <c r="SZ74" i="33"/>
  <c r="SD76" i="33"/>
  <c r="SZ75" i="33"/>
  <c r="SD77" i="33"/>
  <c r="SZ76" i="33"/>
  <c r="SD78" i="33"/>
  <c r="SZ77" i="33"/>
  <c r="SD79" i="33"/>
  <c r="SZ78" i="33"/>
  <c r="SD80" i="33"/>
  <c r="SZ79" i="33"/>
  <c r="SD81" i="33"/>
  <c r="SZ80" i="33"/>
  <c r="SZ81" i="33"/>
  <c r="SD82" i="33"/>
  <c r="SD83" i="33"/>
  <c r="SZ82" i="33"/>
  <c r="SD84" i="33"/>
  <c r="SZ83" i="33"/>
  <c r="SD85" i="33"/>
  <c r="SZ84" i="33"/>
  <c r="SD86" i="33"/>
  <c r="SZ85" i="33"/>
  <c r="SD87" i="33"/>
  <c r="SZ86" i="33"/>
  <c r="SD88" i="33"/>
  <c r="SZ87" i="33"/>
  <c r="SD89" i="33"/>
  <c r="SZ88" i="33"/>
  <c r="SD90" i="33"/>
  <c r="SZ89" i="33"/>
  <c r="SD91" i="33"/>
  <c r="SZ90" i="33"/>
  <c r="SD92" i="33"/>
  <c r="SZ91" i="33"/>
  <c r="SD93" i="33"/>
  <c r="SZ92" i="33"/>
  <c r="SD94" i="33"/>
  <c r="SZ93" i="33"/>
  <c r="SD95" i="33"/>
  <c r="SZ94" i="33"/>
  <c r="SD96" i="33"/>
  <c r="SZ95" i="33"/>
  <c r="SD97" i="33"/>
  <c r="SZ96" i="33"/>
  <c r="SD98" i="33"/>
  <c r="SZ97" i="33"/>
  <c r="SD99" i="33"/>
  <c r="SZ98" i="33"/>
  <c r="SZ99" i="33"/>
  <c r="SD100" i="33"/>
  <c r="SD101" i="33"/>
  <c r="SZ100" i="33"/>
  <c r="SD102" i="33"/>
  <c r="SZ101" i="33"/>
  <c r="SZ102" i="33"/>
  <c r="SD103" i="33"/>
  <c r="SD104" i="33"/>
  <c r="SZ103" i="33"/>
  <c r="SD105" i="33"/>
  <c r="SZ104" i="33"/>
  <c r="SD106" i="33"/>
  <c r="SZ105" i="33"/>
  <c r="SD107" i="33"/>
  <c r="SZ106" i="33"/>
  <c r="SD108" i="33"/>
  <c r="SZ107" i="33"/>
  <c r="SZ108" i="33"/>
  <c r="O74" i="33"/>
  <c r="O59" i="33" s="1"/>
  <c r="SO6" i="33"/>
  <c r="K48" i="33" s="1"/>
  <c r="RS6" i="33"/>
  <c r="K47" i="33" s="1"/>
  <c r="L85" i="33"/>
  <c r="E84" i="33"/>
  <c r="LT6" i="33"/>
  <c r="LP6" i="33"/>
  <c r="MC6" i="33"/>
  <c r="SW8" i="33" l="1"/>
  <c r="SA8" i="33"/>
  <c r="SA9" i="33"/>
  <c r="SA10" i="33"/>
  <c r="SW9" i="33"/>
  <c r="SA11" i="33"/>
  <c r="SW10" i="33"/>
  <c r="SW11" i="33"/>
  <c r="SA12" i="33"/>
  <c r="SA13" i="33"/>
  <c r="SW12" i="33"/>
  <c r="SA14" i="33"/>
  <c r="SW13" i="33"/>
  <c r="SA15" i="33"/>
  <c r="SW14" i="33"/>
  <c r="SA16" i="33"/>
  <c r="SW15" i="33"/>
  <c r="SA17" i="33"/>
  <c r="SW16" i="33"/>
  <c r="SA18" i="33"/>
  <c r="SW17" i="33"/>
  <c r="SA19" i="33"/>
  <c r="SW18" i="33"/>
  <c r="SA20" i="33"/>
  <c r="SW19" i="33"/>
  <c r="SA21" i="33"/>
  <c r="SW20" i="33"/>
  <c r="SA22" i="33"/>
  <c r="SW21" i="33"/>
  <c r="SA23" i="33"/>
  <c r="SW22" i="33"/>
  <c r="SA24" i="33"/>
  <c r="SW23" i="33"/>
  <c r="SA25" i="33"/>
  <c r="SW24" i="33"/>
  <c r="SA26" i="33"/>
  <c r="SW25" i="33"/>
  <c r="SA27" i="33"/>
  <c r="SW26" i="33"/>
  <c r="SW27" i="33"/>
  <c r="SA28" i="33"/>
  <c r="SW28" i="33"/>
  <c r="SA29" i="33"/>
  <c r="SA30" i="33"/>
  <c r="SW29" i="33"/>
  <c r="SA31" i="33"/>
  <c r="SW30" i="33"/>
  <c r="SA32" i="33"/>
  <c r="SW31" i="33"/>
  <c r="SA33" i="33"/>
  <c r="SW32" i="33"/>
  <c r="SA34" i="33"/>
  <c r="SW33" i="33"/>
  <c r="SA35" i="33"/>
  <c r="SW34" i="33"/>
  <c r="SA36" i="33"/>
  <c r="SW35" i="33"/>
  <c r="SA37" i="33"/>
  <c r="SW36" i="33"/>
  <c r="SA38" i="33"/>
  <c r="SW37" i="33"/>
  <c r="SA39" i="33"/>
  <c r="SW38" i="33"/>
  <c r="SA40" i="33"/>
  <c r="SW39" i="33"/>
  <c r="SW40" i="33"/>
  <c r="SA41" i="33"/>
  <c r="SA42" i="33"/>
  <c r="SW41" i="33"/>
  <c r="SW42" i="33"/>
  <c r="SA43" i="33"/>
  <c r="SA44" i="33"/>
  <c r="SW43" i="33"/>
  <c r="SA45" i="33"/>
  <c r="SW44" i="33"/>
  <c r="SA46" i="33"/>
  <c r="SW45" i="33"/>
  <c r="SA47" i="33"/>
  <c r="SW46" i="33"/>
  <c r="SW47" i="33"/>
  <c r="SA48" i="33"/>
  <c r="SA49" i="33"/>
  <c r="SW48" i="33"/>
  <c r="SA50" i="33"/>
  <c r="SW49" i="33"/>
  <c r="SA51" i="33"/>
  <c r="SW50" i="33"/>
  <c r="SA52" i="33"/>
  <c r="SW51" i="33"/>
  <c r="SA53" i="33"/>
  <c r="SW52" i="33"/>
  <c r="SA54" i="33"/>
  <c r="SW53" i="33"/>
  <c r="SW54" i="33"/>
  <c r="SA55" i="33"/>
  <c r="SA56" i="33"/>
  <c r="SW55" i="33"/>
  <c r="SA57" i="33"/>
  <c r="SW56" i="33"/>
  <c r="SA58" i="33"/>
  <c r="SW57" i="33"/>
  <c r="SA59" i="33"/>
  <c r="SW58" i="33"/>
  <c r="SA60" i="33"/>
  <c r="SW59" i="33"/>
  <c r="SW60" i="33"/>
  <c r="SA61" i="33"/>
  <c r="SA62" i="33"/>
  <c r="SW61" i="33"/>
  <c r="SA63" i="33"/>
  <c r="SW62" i="33"/>
  <c r="SA64" i="33"/>
  <c r="SW63" i="33"/>
  <c r="SA65" i="33"/>
  <c r="SW64" i="33"/>
  <c r="SA66" i="33"/>
  <c r="SW65" i="33"/>
  <c r="SA67" i="33"/>
  <c r="SW66" i="33"/>
  <c r="SA68" i="33"/>
  <c r="SW67" i="33"/>
  <c r="SA69" i="33"/>
  <c r="SW68" i="33"/>
  <c r="SA70" i="33"/>
  <c r="SW69" i="33"/>
  <c r="SW70" i="33"/>
  <c r="SA71" i="33"/>
  <c r="SA72" i="33"/>
  <c r="SW71" i="33"/>
  <c r="SA73" i="33"/>
  <c r="SW72" i="33"/>
  <c r="SW73" i="33"/>
  <c r="SA74" i="33"/>
  <c r="SA75" i="33"/>
  <c r="SW74" i="33"/>
  <c r="SW75" i="33"/>
  <c r="SA76" i="33"/>
  <c r="SA77" i="33"/>
  <c r="SW76" i="33"/>
  <c r="SW77" i="33"/>
  <c r="SA78" i="33"/>
  <c r="SW78" i="33"/>
  <c r="SA79" i="33"/>
  <c r="SA80" i="33"/>
  <c r="SW79" i="33"/>
  <c r="SA81" i="33"/>
  <c r="SW80" i="33"/>
  <c r="SA82" i="33"/>
  <c r="SW81" i="33"/>
  <c r="SA83" i="33"/>
  <c r="SW82" i="33"/>
  <c r="SW83" i="33"/>
  <c r="SA84" i="33"/>
  <c r="SA85" i="33"/>
  <c r="SW84" i="33"/>
  <c r="SA86" i="33"/>
  <c r="SW85" i="33"/>
  <c r="SA87" i="33"/>
  <c r="SW86" i="33"/>
  <c r="SA88" i="33"/>
  <c r="SW87" i="33"/>
  <c r="SA89" i="33"/>
  <c r="SW88" i="33"/>
  <c r="SA90" i="33"/>
  <c r="SW89" i="33"/>
  <c r="SA91" i="33"/>
  <c r="SW90" i="33"/>
  <c r="SA92" i="33"/>
  <c r="SW91" i="33"/>
  <c r="SW92" i="33"/>
  <c r="SA93" i="33"/>
  <c r="SA94" i="33"/>
  <c r="SW93" i="33"/>
  <c r="SA95" i="33"/>
  <c r="SW94" i="33"/>
  <c r="SA96" i="33"/>
  <c r="SW95" i="33"/>
  <c r="SA97" i="33"/>
  <c r="SW96" i="33"/>
  <c r="SA98" i="33"/>
  <c r="SW97" i="33"/>
  <c r="SA99" i="33"/>
  <c r="SW98" i="33"/>
  <c r="SA100" i="33"/>
  <c r="SW99" i="33"/>
  <c r="SW100" i="33"/>
  <c r="SA101" i="33"/>
  <c r="SA102" i="33"/>
  <c r="SW101" i="33"/>
  <c r="SA103" i="33"/>
  <c r="SW102" i="33"/>
  <c r="SA104" i="33"/>
  <c r="SW103" i="33"/>
  <c r="SA105" i="33"/>
  <c r="SW104" i="33"/>
  <c r="SA106" i="33"/>
  <c r="SW105" i="33"/>
  <c r="SA107" i="33"/>
  <c r="SW106" i="33"/>
  <c r="SA108" i="33"/>
  <c r="SW107" i="33"/>
  <c r="SW108" i="33"/>
  <c r="RR9" i="33"/>
  <c r="SN8" i="33"/>
  <c r="RR8" i="33"/>
  <c r="RR10" i="33"/>
  <c r="SN9" i="33"/>
  <c r="RR11" i="33"/>
  <c r="SN10" i="33"/>
  <c r="RR12" i="33"/>
  <c r="SN11" i="33"/>
  <c r="RR13" i="33"/>
  <c r="SN12" i="33"/>
  <c r="RR14" i="33"/>
  <c r="SN13" i="33"/>
  <c r="SN14" i="33"/>
  <c r="RR15" i="33"/>
  <c r="RR16" i="33"/>
  <c r="SN15" i="33"/>
  <c r="RR17" i="33"/>
  <c r="SN16" i="33"/>
  <c r="RR18" i="33"/>
  <c r="SN17" i="33"/>
  <c r="RR19" i="33"/>
  <c r="SN18" i="33"/>
  <c r="RR20" i="33"/>
  <c r="SN19" i="33"/>
  <c r="RR21" i="33"/>
  <c r="SN20" i="33"/>
  <c r="RR22" i="33"/>
  <c r="SN21" i="33"/>
  <c r="RR23" i="33"/>
  <c r="SN22" i="33"/>
  <c r="RR24" i="33"/>
  <c r="SN23" i="33"/>
  <c r="RR25" i="33"/>
  <c r="SN24" i="33"/>
  <c r="RR26" i="33"/>
  <c r="SN25" i="33"/>
  <c r="RR27" i="33"/>
  <c r="SN26" i="33"/>
  <c r="SN27" i="33"/>
  <c r="RR28" i="33"/>
  <c r="RR29" i="33"/>
  <c r="SN28" i="33"/>
  <c r="RR30" i="33"/>
  <c r="SN29" i="33"/>
  <c r="SN30" i="33"/>
  <c r="RR31" i="33"/>
  <c r="SN31" i="33"/>
  <c r="RR32" i="33"/>
  <c r="RR33" i="33"/>
  <c r="SN32" i="33"/>
  <c r="RR34" i="33"/>
  <c r="SN33" i="33"/>
  <c r="RR35" i="33"/>
  <c r="SN34" i="33"/>
  <c r="RR36" i="33"/>
  <c r="SN35" i="33"/>
  <c r="RR37" i="33"/>
  <c r="SN36" i="33"/>
  <c r="RR38" i="33"/>
  <c r="SN37" i="33"/>
  <c r="RR39" i="33"/>
  <c r="SN38" i="33"/>
  <c r="RR40" i="33"/>
  <c r="SN39" i="33"/>
  <c r="RR41" i="33"/>
  <c r="SN40" i="33"/>
  <c r="RR42" i="33"/>
  <c r="SN41" i="33"/>
  <c r="SN42" i="33"/>
  <c r="RR43" i="33"/>
  <c r="RR44" i="33"/>
  <c r="SN43" i="33"/>
  <c r="RR45" i="33"/>
  <c r="SN44" i="33"/>
  <c r="SN45" i="33"/>
  <c r="RR46" i="33"/>
  <c r="SN46" i="33"/>
  <c r="RR47" i="33"/>
  <c r="RR48" i="33"/>
  <c r="SN47" i="33"/>
  <c r="RR49" i="33"/>
  <c r="SN48" i="33"/>
  <c r="RR50" i="33"/>
  <c r="SN49" i="33"/>
  <c r="RR51" i="33"/>
  <c r="SN50" i="33"/>
  <c r="RR52" i="33"/>
  <c r="SN51" i="33"/>
  <c r="RR53" i="33"/>
  <c r="SN52" i="33"/>
  <c r="RR54" i="33"/>
  <c r="SN53" i="33"/>
  <c r="RR55" i="33"/>
  <c r="SN54" i="33"/>
  <c r="RR56" i="33"/>
  <c r="SN55" i="33"/>
  <c r="SN56" i="33"/>
  <c r="RR57" i="33"/>
  <c r="RR58" i="33"/>
  <c r="SN57" i="33"/>
  <c r="RR59" i="33"/>
  <c r="SN58" i="33"/>
  <c r="RR60" i="33"/>
  <c r="SN59" i="33"/>
  <c r="SN60" i="33"/>
  <c r="RR61" i="33"/>
  <c r="RR62" i="33"/>
  <c r="SN61" i="33"/>
  <c r="RR63" i="33"/>
  <c r="SN62" i="33"/>
  <c r="SN63" i="33"/>
  <c r="RR64" i="33"/>
  <c r="RR65" i="33"/>
  <c r="SN64" i="33"/>
  <c r="RR66" i="33"/>
  <c r="SN65" i="33"/>
  <c r="RR67" i="33"/>
  <c r="SN66" i="33"/>
  <c r="RR68" i="33"/>
  <c r="SN67" i="33"/>
  <c r="RR69" i="33"/>
  <c r="SN68" i="33"/>
  <c r="SN69" i="33"/>
  <c r="RR70" i="33"/>
  <c r="RR71" i="33"/>
  <c r="SN70" i="33"/>
  <c r="RR72" i="33"/>
  <c r="SN71" i="33"/>
  <c r="RR73" i="33"/>
  <c r="SN72" i="33"/>
  <c r="SN73" i="33"/>
  <c r="RR74" i="33"/>
  <c r="RR75" i="33"/>
  <c r="SN74" i="33"/>
  <c r="RR76" i="33"/>
  <c r="SN75" i="33"/>
  <c r="RR77" i="33"/>
  <c r="SN76" i="33"/>
  <c r="RR78" i="33"/>
  <c r="SN77" i="33"/>
  <c r="RR79" i="33"/>
  <c r="SN78" i="33"/>
  <c r="RR80" i="33"/>
  <c r="SN79" i="33"/>
  <c r="RR81" i="33"/>
  <c r="SN80" i="33"/>
  <c r="SN81" i="33"/>
  <c r="RR82" i="33"/>
  <c r="SN82" i="33"/>
  <c r="RR83" i="33"/>
  <c r="RR84" i="33"/>
  <c r="SN83" i="33"/>
  <c r="SN84" i="33"/>
  <c r="RR85" i="33"/>
  <c r="RR86" i="33"/>
  <c r="SN85" i="33"/>
  <c r="SN86" i="33"/>
  <c r="RR87" i="33"/>
  <c r="RR88" i="33"/>
  <c r="SN87" i="33"/>
  <c r="RR89" i="33"/>
  <c r="SN88" i="33"/>
  <c r="RR90" i="33"/>
  <c r="SN89" i="33"/>
  <c r="RR91" i="33"/>
  <c r="SN90" i="33"/>
  <c r="RR92" i="33"/>
  <c r="SN91" i="33"/>
  <c r="RR93" i="33"/>
  <c r="SN92" i="33"/>
  <c r="RR94" i="33"/>
  <c r="SN93" i="33"/>
  <c r="SN94" i="33"/>
  <c r="RR95" i="33"/>
  <c r="RR96" i="33"/>
  <c r="SN95" i="33"/>
  <c r="RR97" i="33"/>
  <c r="SN96" i="33"/>
  <c r="RR98" i="33"/>
  <c r="SN97" i="33"/>
  <c r="RR99" i="33"/>
  <c r="SN98" i="33"/>
  <c r="SN99" i="33"/>
  <c r="RR100" i="33"/>
  <c r="RR101" i="33"/>
  <c r="SN100" i="33"/>
  <c r="SN101" i="33"/>
  <c r="RR102" i="33"/>
  <c r="RR103" i="33"/>
  <c r="SN102" i="33"/>
  <c r="RR104" i="33"/>
  <c r="SN103" i="33"/>
  <c r="RR105" i="33"/>
  <c r="SN104" i="33"/>
  <c r="RR106" i="33"/>
  <c r="SN105" i="33"/>
  <c r="RR107" i="33"/>
  <c r="SN106" i="33"/>
  <c r="RR108" i="33"/>
  <c r="SN107" i="33"/>
  <c r="SN108" i="33"/>
  <c r="RN9" i="33"/>
  <c r="SJ8" i="33"/>
  <c r="RN8" i="33"/>
  <c r="RN10" i="33"/>
  <c r="SJ9" i="33"/>
  <c r="RN11" i="33"/>
  <c r="SJ10" i="33"/>
  <c r="RN12" i="33"/>
  <c r="SJ11" i="33"/>
  <c r="RN13" i="33"/>
  <c r="SJ12" i="33"/>
  <c r="RN14" i="33"/>
  <c r="SJ13" i="33"/>
  <c r="RN15" i="33"/>
  <c r="SJ14" i="33"/>
  <c r="RN16" i="33"/>
  <c r="SJ15" i="33"/>
  <c r="RN17" i="33"/>
  <c r="SJ16" i="33"/>
  <c r="RN18" i="33"/>
  <c r="SJ17" i="33"/>
  <c r="RN19" i="33"/>
  <c r="SJ18" i="33"/>
  <c r="RN20" i="33"/>
  <c r="SJ19" i="33"/>
  <c r="SJ20" i="33"/>
  <c r="RN21" i="33"/>
  <c r="RN22" i="33"/>
  <c r="SJ21" i="33"/>
  <c r="RN23" i="33"/>
  <c r="SJ22" i="33"/>
  <c r="RN24" i="33"/>
  <c r="SJ23" i="33"/>
  <c r="RN25" i="33"/>
  <c r="SJ24" i="33"/>
  <c r="RN26" i="33"/>
  <c r="SJ25" i="33"/>
  <c r="RN27" i="33"/>
  <c r="SJ26" i="33"/>
  <c r="RN28" i="33"/>
  <c r="SJ27" i="33"/>
  <c r="SJ28" i="33"/>
  <c r="RN29" i="33"/>
  <c r="RN30" i="33"/>
  <c r="SJ29" i="33"/>
  <c r="RN31" i="33"/>
  <c r="SJ30" i="33"/>
  <c r="RN32" i="33"/>
  <c r="SJ31" i="33"/>
  <c r="RN33" i="33"/>
  <c r="SJ32" i="33"/>
  <c r="RN34" i="33"/>
  <c r="SJ33" i="33"/>
  <c r="RN35" i="33"/>
  <c r="SJ34" i="33"/>
  <c r="RN36" i="33"/>
  <c r="SJ35" i="33"/>
  <c r="RN37" i="33"/>
  <c r="SJ36" i="33"/>
  <c r="RN38" i="33"/>
  <c r="SJ37" i="33"/>
  <c r="RN39" i="33"/>
  <c r="SJ38" i="33"/>
  <c r="RN40" i="33"/>
  <c r="SJ39" i="33"/>
  <c r="SJ40" i="33"/>
  <c r="RN41" i="33"/>
  <c r="RN42" i="33"/>
  <c r="SJ41" i="33"/>
  <c r="RN43" i="33"/>
  <c r="SJ42" i="33"/>
  <c r="RN44" i="33"/>
  <c r="SJ43" i="33"/>
  <c r="RN45" i="33"/>
  <c r="SJ44" i="33"/>
  <c r="RN46" i="33"/>
  <c r="SJ45" i="33"/>
  <c r="RN47" i="33"/>
  <c r="SJ46" i="33"/>
  <c r="RN48" i="33"/>
  <c r="SJ47" i="33"/>
  <c r="RN49" i="33"/>
  <c r="SJ48" i="33"/>
  <c r="RN50" i="33"/>
  <c r="SJ49" i="33"/>
  <c r="SJ50" i="33"/>
  <c r="RN51" i="33"/>
  <c r="RN52" i="33"/>
  <c r="SJ51" i="33"/>
  <c r="SJ52" i="33"/>
  <c r="RN53" i="33"/>
  <c r="RN54" i="33"/>
  <c r="SJ53" i="33"/>
  <c r="RN55" i="33"/>
  <c r="SJ54" i="33"/>
  <c r="SJ55" i="33"/>
  <c r="RN56" i="33"/>
  <c r="SJ56" i="33"/>
  <c r="RN57" i="33"/>
  <c r="RN58" i="33"/>
  <c r="SJ57" i="33"/>
  <c r="RN59" i="33"/>
  <c r="SJ58" i="33"/>
  <c r="SJ59" i="33"/>
  <c r="RN60" i="33"/>
  <c r="RN61" i="33"/>
  <c r="SJ60" i="33"/>
  <c r="RN62" i="33"/>
  <c r="SJ61" i="33"/>
  <c r="RN63" i="33"/>
  <c r="SJ62" i="33"/>
  <c r="RN64" i="33"/>
  <c r="SJ63" i="33"/>
  <c r="RN65" i="33"/>
  <c r="SJ64" i="33"/>
  <c r="RN66" i="33"/>
  <c r="SJ65" i="33"/>
  <c r="RN67" i="33"/>
  <c r="SJ66" i="33"/>
  <c r="RN68" i="33"/>
  <c r="SJ67" i="33"/>
  <c r="RN69" i="33"/>
  <c r="SJ68" i="33"/>
  <c r="RN70" i="33"/>
  <c r="SJ69" i="33"/>
  <c r="RN71" i="33"/>
  <c r="SJ70" i="33"/>
  <c r="RN72" i="33"/>
  <c r="SJ71" i="33"/>
  <c r="RN73" i="33"/>
  <c r="SJ72" i="33"/>
  <c r="RN74" i="33"/>
  <c r="SJ73" i="33"/>
  <c r="RN75" i="33"/>
  <c r="SJ74" i="33"/>
  <c r="RN76" i="33"/>
  <c r="SJ75" i="33"/>
  <c r="RN77" i="33"/>
  <c r="SJ76" i="33"/>
  <c r="RN78" i="33"/>
  <c r="SJ77" i="33"/>
  <c r="RN79" i="33"/>
  <c r="SJ78" i="33"/>
  <c r="SJ79" i="33"/>
  <c r="RN80" i="33"/>
  <c r="RN81" i="33"/>
  <c r="SJ80" i="33"/>
  <c r="RN82" i="33"/>
  <c r="SJ81" i="33"/>
  <c r="SJ82" i="33"/>
  <c r="RN83" i="33"/>
  <c r="SJ83" i="33"/>
  <c r="RN84" i="33"/>
  <c r="RN85" i="33"/>
  <c r="SJ84" i="33"/>
  <c r="RN86" i="33"/>
  <c r="SJ85" i="33"/>
  <c r="RN87" i="33"/>
  <c r="SJ86" i="33"/>
  <c r="RN88" i="33"/>
  <c r="SJ87" i="33"/>
  <c r="RN89" i="33"/>
  <c r="SJ88" i="33"/>
  <c r="RN90" i="33"/>
  <c r="SJ89" i="33"/>
  <c r="RN91" i="33"/>
  <c r="SJ90" i="33"/>
  <c r="RN92" i="33"/>
  <c r="SJ91" i="33"/>
  <c r="RN93" i="33"/>
  <c r="SJ92" i="33"/>
  <c r="RN94" i="33"/>
  <c r="SJ93" i="33"/>
  <c r="RN95" i="33"/>
  <c r="SJ94" i="33"/>
  <c r="SJ95" i="33"/>
  <c r="RN96" i="33"/>
  <c r="RN97" i="33"/>
  <c r="SJ96" i="33"/>
  <c r="SJ97" i="33"/>
  <c r="RN98" i="33"/>
  <c r="SJ98" i="33"/>
  <c r="RN99" i="33"/>
  <c r="RN100" i="33"/>
  <c r="SJ99" i="33"/>
  <c r="SJ100" i="33"/>
  <c r="RN101" i="33"/>
  <c r="RN102" i="33"/>
  <c r="SJ101" i="33"/>
  <c r="SJ102" i="33"/>
  <c r="RN103" i="33"/>
  <c r="RN104" i="33"/>
  <c r="SJ103" i="33"/>
  <c r="RN105" i="33"/>
  <c r="SJ104" i="33"/>
  <c r="SJ105" i="33"/>
  <c r="RN106" i="33"/>
  <c r="RN107" i="33"/>
  <c r="SJ106" i="33"/>
  <c r="RN108" i="33"/>
  <c r="SJ107" i="33"/>
  <c r="SJ108" i="33"/>
  <c r="SZ6" i="33"/>
  <c r="L92" i="33" s="1"/>
  <c r="J60" i="33"/>
  <c r="SD6" i="33"/>
  <c r="L91" i="33" s="1"/>
  <c r="F60" i="33"/>
  <c r="I85" i="33"/>
  <c r="OM6" i="33"/>
  <c r="O57" i="33" s="1"/>
  <c r="NQ6" i="33"/>
  <c r="O58" i="33" s="1"/>
  <c r="OS6" i="33"/>
  <c r="K82" i="33" s="1"/>
  <c r="NW6" i="33"/>
  <c r="K83" i="33" s="1"/>
  <c r="SW6" i="33" l="1"/>
  <c r="I92" i="33" s="1"/>
  <c r="SN6" i="33"/>
  <c r="J48" i="33" s="1"/>
  <c r="SJ6" i="33"/>
  <c r="F48" i="33" s="1"/>
  <c r="SA6" i="33"/>
  <c r="I91" i="33" s="1"/>
  <c r="RR6" i="33"/>
  <c r="J47" i="33" s="1"/>
  <c r="RN6" i="33"/>
  <c r="F47" i="33" s="1"/>
  <c r="LQ6" i="33"/>
  <c r="MG6" i="33"/>
  <c r="TA8" i="33" l="1"/>
  <c r="SE8" i="33"/>
  <c r="SE9" i="33"/>
  <c r="TA9" i="33"/>
  <c r="SE10" i="33"/>
  <c r="SE11" i="33"/>
  <c r="TA10" i="33"/>
  <c r="SE12" i="33"/>
  <c r="TA11" i="33"/>
  <c r="SE13" i="33"/>
  <c r="TA12" i="33"/>
  <c r="SE14" i="33"/>
  <c r="TA13" i="33"/>
  <c r="SE15" i="33"/>
  <c r="TA14" i="33"/>
  <c r="SE16" i="33"/>
  <c r="TA15" i="33"/>
  <c r="SE17" i="33"/>
  <c r="TA16" i="33"/>
  <c r="SE18" i="33"/>
  <c r="TA17" i="33"/>
  <c r="SE19" i="33"/>
  <c r="TA18" i="33"/>
  <c r="SE20" i="33"/>
  <c r="TA19" i="33"/>
  <c r="SE21" i="33"/>
  <c r="TA20" i="33"/>
  <c r="SE22" i="33"/>
  <c r="TA21" i="33"/>
  <c r="SE23" i="33"/>
  <c r="TA22" i="33"/>
  <c r="SE24" i="33"/>
  <c r="TA23" i="33"/>
  <c r="TA24" i="33"/>
  <c r="SE25" i="33"/>
  <c r="SE26" i="33"/>
  <c r="TA25" i="33"/>
  <c r="TA26" i="33"/>
  <c r="SE27" i="33"/>
  <c r="SE28" i="33"/>
  <c r="TA27" i="33"/>
  <c r="SE29" i="33"/>
  <c r="TA28" i="33"/>
  <c r="TA29" i="33"/>
  <c r="SE30" i="33"/>
  <c r="SE31" i="33"/>
  <c r="TA30" i="33"/>
  <c r="SE32" i="33"/>
  <c r="TA31" i="33"/>
  <c r="SE33" i="33"/>
  <c r="TA32" i="33"/>
  <c r="SE34" i="33"/>
  <c r="TA33" i="33"/>
  <c r="SE35" i="33"/>
  <c r="TA34" i="33"/>
  <c r="SE36" i="33"/>
  <c r="TA35" i="33"/>
  <c r="SE37" i="33"/>
  <c r="TA36" i="33"/>
  <c r="SE38" i="33"/>
  <c r="TA37" i="33"/>
  <c r="SE39" i="33"/>
  <c r="TA38" i="33"/>
  <c r="SE40" i="33"/>
  <c r="TA39" i="33"/>
  <c r="TA40" i="33"/>
  <c r="SE41" i="33"/>
  <c r="SE42" i="33"/>
  <c r="TA41" i="33"/>
  <c r="TA42" i="33"/>
  <c r="SE43" i="33"/>
  <c r="SE44" i="33"/>
  <c r="TA43" i="33"/>
  <c r="SE45" i="33"/>
  <c r="TA44" i="33"/>
  <c r="SE46" i="33"/>
  <c r="TA45" i="33"/>
  <c r="TA46" i="33"/>
  <c r="SE47" i="33"/>
  <c r="SE48" i="33"/>
  <c r="TA47" i="33"/>
  <c r="TA48" i="33"/>
  <c r="SE49" i="33"/>
  <c r="SE50" i="33"/>
  <c r="TA49" i="33"/>
  <c r="SE51" i="33"/>
  <c r="TA50" i="33"/>
  <c r="SE52" i="33"/>
  <c r="TA51" i="33"/>
  <c r="SE53" i="33"/>
  <c r="TA52" i="33"/>
  <c r="SE54" i="33"/>
  <c r="TA53" i="33"/>
  <c r="SE55" i="33"/>
  <c r="TA54" i="33"/>
  <c r="SE56" i="33"/>
  <c r="TA55" i="33"/>
  <c r="TA56" i="33"/>
  <c r="SE57" i="33"/>
  <c r="SE58" i="33"/>
  <c r="TA57" i="33"/>
  <c r="TA58" i="33"/>
  <c r="SE59" i="33"/>
  <c r="SE60" i="33"/>
  <c r="TA59" i="33"/>
  <c r="SE61" i="33"/>
  <c r="TA60" i="33"/>
  <c r="SE62" i="33"/>
  <c r="TA61" i="33"/>
  <c r="SE63" i="33"/>
  <c r="TA62" i="33"/>
  <c r="SE64" i="33"/>
  <c r="TA63" i="33"/>
  <c r="SE65" i="33"/>
  <c r="TA64" i="33"/>
  <c r="SE66" i="33"/>
  <c r="TA65" i="33"/>
  <c r="TA66" i="33"/>
  <c r="SE67" i="33"/>
  <c r="SE68" i="33"/>
  <c r="TA67" i="33"/>
  <c r="SE69" i="33"/>
  <c r="TA68" i="33"/>
  <c r="SE70" i="33"/>
  <c r="TA69" i="33"/>
  <c r="SE71" i="33"/>
  <c r="TA70" i="33"/>
  <c r="SE72" i="33"/>
  <c r="TA71" i="33"/>
  <c r="SE73" i="33"/>
  <c r="TA72" i="33"/>
  <c r="SE74" i="33"/>
  <c r="TA73" i="33"/>
  <c r="SE75" i="33"/>
  <c r="TA74" i="33"/>
  <c r="SE76" i="33"/>
  <c r="TA75" i="33"/>
  <c r="TA76" i="33"/>
  <c r="SE77" i="33"/>
  <c r="SE78" i="33"/>
  <c r="TA77" i="33"/>
  <c r="SE79" i="33"/>
  <c r="TA78" i="33"/>
  <c r="TA79" i="33"/>
  <c r="SE80" i="33"/>
  <c r="SE81" i="33"/>
  <c r="TA80" i="33"/>
  <c r="SE82" i="33"/>
  <c r="TA81" i="33"/>
  <c r="TA82" i="33"/>
  <c r="SE83" i="33"/>
  <c r="SE84" i="33"/>
  <c r="TA83" i="33"/>
  <c r="SE85" i="33"/>
  <c r="TA84" i="33"/>
  <c r="SE86" i="33"/>
  <c r="TA85" i="33"/>
  <c r="SE87" i="33"/>
  <c r="TA86" i="33"/>
  <c r="SE88" i="33"/>
  <c r="TA87" i="33"/>
  <c r="SE89" i="33"/>
  <c r="TA88" i="33"/>
  <c r="SE90" i="33"/>
  <c r="TA89" i="33"/>
  <c r="TA90" i="33"/>
  <c r="SE91" i="33"/>
  <c r="SE92" i="33"/>
  <c r="TA91" i="33"/>
  <c r="SE93" i="33"/>
  <c r="TA92" i="33"/>
  <c r="TA93" i="33"/>
  <c r="SE94" i="33"/>
  <c r="TA94" i="33"/>
  <c r="SE95" i="33"/>
  <c r="SE96" i="33"/>
  <c r="TA95" i="33"/>
  <c r="SE97" i="33"/>
  <c r="TA96" i="33"/>
  <c r="SE98" i="33"/>
  <c r="TA97" i="33"/>
  <c r="TA98" i="33"/>
  <c r="SE99" i="33"/>
  <c r="SE100" i="33"/>
  <c r="TA99" i="33"/>
  <c r="SE101" i="33"/>
  <c r="TA100" i="33"/>
  <c r="TA101" i="33"/>
  <c r="SE102" i="33"/>
  <c r="TA102" i="33"/>
  <c r="SE103" i="33"/>
  <c r="SE104" i="33"/>
  <c r="TA103" i="33"/>
  <c r="SE105" i="33"/>
  <c r="TA104" i="33"/>
  <c r="TA105" i="33"/>
  <c r="SE106" i="33"/>
  <c r="SE107" i="33"/>
  <c r="TA106" i="33"/>
  <c r="SE108" i="33"/>
  <c r="TA107" i="33"/>
  <c r="TA108" i="33"/>
  <c r="RO9" i="33"/>
  <c r="SK8" i="33"/>
  <c r="RO8" i="33"/>
  <c r="RO10" i="33"/>
  <c r="SK9" i="33"/>
  <c r="RO11" i="33"/>
  <c r="SK10" i="33"/>
  <c r="SK11" i="33"/>
  <c r="RO12" i="33"/>
  <c r="RO13" i="33"/>
  <c r="SK12" i="33"/>
  <c r="RO14" i="33"/>
  <c r="SK13" i="33"/>
  <c r="RO15" i="33"/>
  <c r="SK14" i="33"/>
  <c r="RO16" i="33"/>
  <c r="SK15" i="33"/>
  <c r="RO17" i="33"/>
  <c r="SK16" i="33"/>
  <c r="RO18" i="33"/>
  <c r="SK17" i="33"/>
  <c r="RO19" i="33"/>
  <c r="SK18" i="33"/>
  <c r="SK19" i="33"/>
  <c r="RO20" i="33"/>
  <c r="RO21" i="33"/>
  <c r="SK20" i="33"/>
  <c r="RO22" i="33"/>
  <c r="SK21" i="33"/>
  <c r="RO23" i="33"/>
  <c r="SK22" i="33"/>
  <c r="RO24" i="33"/>
  <c r="SK23" i="33"/>
  <c r="SK24" i="33"/>
  <c r="RO25" i="33"/>
  <c r="RO26" i="33"/>
  <c r="SK25" i="33"/>
  <c r="RO27" i="33"/>
  <c r="SK26" i="33"/>
  <c r="RO28" i="33"/>
  <c r="SK27" i="33"/>
  <c r="RO29" i="33"/>
  <c r="SK28" i="33"/>
  <c r="RO30" i="33"/>
  <c r="SK29" i="33"/>
  <c r="RO31" i="33"/>
  <c r="SK30" i="33"/>
  <c r="RO32" i="33"/>
  <c r="SK31" i="33"/>
  <c r="RO33" i="33"/>
  <c r="SK32" i="33"/>
  <c r="RO34" i="33"/>
  <c r="SK33" i="33"/>
  <c r="RO35" i="33"/>
  <c r="SK34" i="33"/>
  <c r="RO36" i="33"/>
  <c r="SK35" i="33"/>
  <c r="RO37" i="33"/>
  <c r="SK36" i="33"/>
  <c r="SK37" i="33"/>
  <c r="RO38" i="33"/>
  <c r="RO39" i="33"/>
  <c r="SK38" i="33"/>
  <c r="RO40" i="33"/>
  <c r="SK39" i="33"/>
  <c r="RO41" i="33"/>
  <c r="SK40" i="33"/>
  <c r="RO42" i="33"/>
  <c r="SK41" i="33"/>
  <c r="RO43" i="33"/>
  <c r="SK42" i="33"/>
  <c r="RO44" i="33"/>
  <c r="SK43" i="33"/>
  <c r="RO45" i="33"/>
  <c r="SK44" i="33"/>
  <c r="RO46" i="33"/>
  <c r="SK45" i="33"/>
  <c r="SK46" i="33"/>
  <c r="RO47" i="33"/>
  <c r="RO48" i="33"/>
  <c r="SK47" i="33"/>
  <c r="RO49" i="33"/>
  <c r="SK48" i="33"/>
  <c r="RO50" i="33"/>
  <c r="SK49" i="33"/>
  <c r="RO51" i="33"/>
  <c r="SK50" i="33"/>
  <c r="RO52" i="33"/>
  <c r="SK51" i="33"/>
  <c r="SK52" i="33"/>
  <c r="RO53" i="33"/>
  <c r="RO54" i="33"/>
  <c r="SK53" i="33"/>
  <c r="RO55" i="33"/>
  <c r="SK54" i="33"/>
  <c r="RO56" i="33"/>
  <c r="SK55" i="33"/>
  <c r="RO57" i="33"/>
  <c r="SK56" i="33"/>
  <c r="RO58" i="33"/>
  <c r="SK57" i="33"/>
  <c r="RO59" i="33"/>
  <c r="SK58" i="33"/>
  <c r="RO60" i="33"/>
  <c r="SK59" i="33"/>
  <c r="RO61" i="33"/>
  <c r="SK60" i="33"/>
  <c r="RO62" i="33"/>
  <c r="SK61" i="33"/>
  <c r="RO63" i="33"/>
  <c r="SK62" i="33"/>
  <c r="RO64" i="33"/>
  <c r="SK63" i="33"/>
  <c r="RO65" i="33"/>
  <c r="SK64" i="33"/>
  <c r="SK65" i="33"/>
  <c r="RO66" i="33"/>
  <c r="RO67" i="33"/>
  <c r="SK66" i="33"/>
  <c r="RO68" i="33"/>
  <c r="SK67" i="33"/>
  <c r="SK68" i="33"/>
  <c r="RO69" i="33"/>
  <c r="RO70" i="33"/>
  <c r="SK69" i="33"/>
  <c r="RO71" i="33"/>
  <c r="SK70" i="33"/>
  <c r="RO72" i="33"/>
  <c r="SK71" i="33"/>
  <c r="RO73" i="33"/>
  <c r="SK72" i="33"/>
  <c r="RO74" i="33"/>
  <c r="SK73" i="33"/>
  <c r="RO75" i="33"/>
  <c r="SK74" i="33"/>
  <c r="SK75" i="33"/>
  <c r="RO76" i="33"/>
  <c r="RO77" i="33"/>
  <c r="SK76" i="33"/>
  <c r="SK77" i="33"/>
  <c r="RO78" i="33"/>
  <c r="RO79" i="33"/>
  <c r="SK78" i="33"/>
  <c r="SK79" i="33"/>
  <c r="RO80" i="33"/>
  <c r="RO81" i="33"/>
  <c r="SK80" i="33"/>
  <c r="SK81" i="33"/>
  <c r="RO82" i="33"/>
  <c r="SK82" i="33"/>
  <c r="RO83" i="33"/>
  <c r="RO84" i="33"/>
  <c r="SK83" i="33"/>
  <c r="RO85" i="33"/>
  <c r="SK84" i="33"/>
  <c r="RO86" i="33"/>
  <c r="SK85" i="33"/>
  <c r="RO87" i="33"/>
  <c r="SK86" i="33"/>
  <c r="RO88" i="33"/>
  <c r="SK87" i="33"/>
  <c r="RO89" i="33"/>
  <c r="SK88" i="33"/>
  <c r="RO90" i="33"/>
  <c r="SK89" i="33"/>
  <c r="RO91" i="33"/>
  <c r="SK90" i="33"/>
  <c r="RO92" i="33"/>
  <c r="SK91" i="33"/>
  <c r="RO93" i="33"/>
  <c r="SK92" i="33"/>
  <c r="RO94" i="33"/>
  <c r="SK93" i="33"/>
  <c r="RO95" i="33"/>
  <c r="SK94" i="33"/>
  <c r="SK95" i="33"/>
  <c r="RO96" i="33"/>
  <c r="RO97" i="33"/>
  <c r="SK96" i="33"/>
  <c r="SK97" i="33"/>
  <c r="RO98" i="33"/>
  <c r="RO99" i="33"/>
  <c r="SK98" i="33"/>
  <c r="RO100" i="33"/>
  <c r="SK99" i="33"/>
  <c r="RO101" i="33"/>
  <c r="SK100" i="33"/>
  <c r="RO102" i="33"/>
  <c r="SK101" i="33"/>
  <c r="RO103" i="33"/>
  <c r="SK102" i="33"/>
  <c r="RO104" i="33"/>
  <c r="SK103" i="33"/>
  <c r="SK104" i="33"/>
  <c r="RO105" i="33"/>
  <c r="RO106" i="33"/>
  <c r="SK105" i="33"/>
  <c r="SK106" i="33"/>
  <c r="RO107" i="33"/>
  <c r="RO108" i="33"/>
  <c r="SK107" i="33"/>
  <c r="SK108" i="33"/>
  <c r="G60" i="33"/>
  <c r="M85" i="33"/>
  <c r="KQ6" i="33"/>
  <c r="O81" i="33" s="1"/>
  <c r="MA6" i="33"/>
  <c r="HG6" i="33"/>
  <c r="SU8" i="33" l="1"/>
  <c r="RY8" i="33"/>
  <c r="RY9" i="33"/>
  <c r="RY10" i="33"/>
  <c r="SU9" i="33"/>
  <c r="RY11" i="33"/>
  <c r="SU10" i="33"/>
  <c r="RY12" i="33"/>
  <c r="SU11" i="33"/>
  <c r="RY13" i="33"/>
  <c r="SU12" i="33"/>
  <c r="RY14" i="33"/>
  <c r="SU13" i="33"/>
  <c r="RY15" i="33"/>
  <c r="SU14" i="33"/>
  <c r="RY16" i="33"/>
  <c r="SU15" i="33"/>
  <c r="SU16" i="33"/>
  <c r="RY17" i="33"/>
  <c r="RY18" i="33"/>
  <c r="SU17" i="33"/>
  <c r="RY19" i="33"/>
  <c r="SU18" i="33"/>
  <c r="SU19" i="33"/>
  <c r="RY20" i="33"/>
  <c r="RY21" i="33"/>
  <c r="SU20" i="33"/>
  <c r="RY22" i="33"/>
  <c r="SU21" i="33"/>
  <c r="RY23" i="33"/>
  <c r="SU22" i="33"/>
  <c r="RY24" i="33"/>
  <c r="SU23" i="33"/>
  <c r="RY25" i="33"/>
  <c r="SU24" i="33"/>
  <c r="RY26" i="33"/>
  <c r="SU25" i="33"/>
  <c r="RY27" i="33"/>
  <c r="SU26" i="33"/>
  <c r="SU27" i="33"/>
  <c r="RY28" i="33"/>
  <c r="RY29" i="33"/>
  <c r="SU28" i="33"/>
  <c r="RY30" i="33"/>
  <c r="SU29" i="33"/>
  <c r="RY31" i="33"/>
  <c r="SU30" i="33"/>
  <c r="RY32" i="33"/>
  <c r="SU31" i="33"/>
  <c r="RY33" i="33"/>
  <c r="SU32" i="33"/>
  <c r="SU33" i="33"/>
  <c r="RY34" i="33"/>
  <c r="RY35" i="33"/>
  <c r="SU34" i="33"/>
  <c r="SU35" i="33"/>
  <c r="RY36" i="33"/>
  <c r="RY37" i="33"/>
  <c r="SU36" i="33"/>
  <c r="RY38" i="33"/>
  <c r="SU37" i="33"/>
  <c r="RY39" i="33"/>
  <c r="SU38" i="33"/>
  <c r="RY40" i="33"/>
  <c r="SU39" i="33"/>
  <c r="RY41" i="33"/>
  <c r="SU40" i="33"/>
  <c r="RY42" i="33"/>
  <c r="SU41" i="33"/>
  <c r="RY43" i="33"/>
  <c r="SU42" i="33"/>
  <c r="RY44" i="33"/>
  <c r="SU43" i="33"/>
  <c r="SU44" i="33"/>
  <c r="RY45" i="33"/>
  <c r="RY46" i="33"/>
  <c r="SU45" i="33"/>
  <c r="RY47" i="33"/>
  <c r="SU46" i="33"/>
  <c r="RY48" i="33"/>
  <c r="SU47" i="33"/>
  <c r="RY49" i="33"/>
  <c r="SU48" i="33"/>
  <c r="RY50" i="33"/>
  <c r="SU49" i="33"/>
  <c r="SU50" i="33"/>
  <c r="RY51" i="33"/>
  <c r="RY52" i="33"/>
  <c r="SU51" i="33"/>
  <c r="RY53" i="33"/>
  <c r="SU52" i="33"/>
  <c r="RY54" i="33"/>
  <c r="SU53" i="33"/>
  <c r="RY55" i="33"/>
  <c r="SU54" i="33"/>
  <c r="RY56" i="33"/>
  <c r="SU55" i="33"/>
  <c r="RY57" i="33"/>
  <c r="SU56" i="33"/>
  <c r="RY58" i="33"/>
  <c r="SU57" i="33"/>
  <c r="RY59" i="33"/>
  <c r="SU58" i="33"/>
  <c r="RY60" i="33"/>
  <c r="SU59" i="33"/>
  <c r="RY61" i="33"/>
  <c r="SU60" i="33"/>
  <c r="RY62" i="33"/>
  <c r="SU61" i="33"/>
  <c r="RY63" i="33"/>
  <c r="SU62" i="33"/>
  <c r="SU63" i="33"/>
  <c r="RY64" i="33"/>
  <c r="RY65" i="33"/>
  <c r="SU64" i="33"/>
  <c r="RY66" i="33"/>
  <c r="SU65" i="33"/>
  <c r="RY67" i="33"/>
  <c r="SU66" i="33"/>
  <c r="RY68" i="33"/>
  <c r="SU67" i="33"/>
  <c r="RY69" i="33"/>
  <c r="SU68" i="33"/>
  <c r="RY70" i="33"/>
  <c r="SU69" i="33"/>
  <c r="SU70" i="33"/>
  <c r="RY71" i="33"/>
  <c r="RY72" i="33"/>
  <c r="SU71" i="33"/>
  <c r="RY73" i="33"/>
  <c r="SU72" i="33"/>
  <c r="RY74" i="33"/>
  <c r="SU73" i="33"/>
  <c r="RY75" i="33"/>
  <c r="SU74" i="33"/>
  <c r="RY76" i="33"/>
  <c r="SU75" i="33"/>
  <c r="RY77" i="33"/>
  <c r="SU76" i="33"/>
  <c r="RY78" i="33"/>
  <c r="SU77" i="33"/>
  <c r="RY79" i="33"/>
  <c r="SU78" i="33"/>
  <c r="RY80" i="33"/>
  <c r="SU79" i="33"/>
  <c r="RY81" i="33"/>
  <c r="SU80" i="33"/>
  <c r="RY82" i="33"/>
  <c r="SU81" i="33"/>
  <c r="SU82" i="33"/>
  <c r="RY83" i="33"/>
  <c r="RY84" i="33"/>
  <c r="SU83" i="33"/>
  <c r="RY85" i="33"/>
  <c r="SU84" i="33"/>
  <c r="RY86" i="33"/>
  <c r="SU85" i="33"/>
  <c r="SU86" i="33"/>
  <c r="RY87" i="33"/>
  <c r="RY88" i="33"/>
  <c r="SU87" i="33"/>
  <c r="SU88" i="33"/>
  <c r="RY89" i="33"/>
  <c r="RY90" i="33"/>
  <c r="SU89" i="33"/>
  <c r="RY91" i="33"/>
  <c r="SU90" i="33"/>
  <c r="RY92" i="33"/>
  <c r="SU91" i="33"/>
  <c r="SU92" i="33"/>
  <c r="RY93" i="33"/>
  <c r="RY94" i="33"/>
  <c r="SU93" i="33"/>
  <c r="RY95" i="33"/>
  <c r="SU94" i="33"/>
  <c r="RY96" i="33"/>
  <c r="SU95" i="33"/>
  <c r="RY97" i="33"/>
  <c r="SU96" i="33"/>
  <c r="RY98" i="33"/>
  <c r="SU97" i="33"/>
  <c r="RY99" i="33"/>
  <c r="SU98" i="33"/>
  <c r="RY100" i="33"/>
  <c r="SU99" i="33"/>
  <c r="RY101" i="33"/>
  <c r="SU100" i="33"/>
  <c r="RY102" i="33"/>
  <c r="SU101" i="33"/>
  <c r="RY103" i="33"/>
  <c r="SU102" i="33"/>
  <c r="SU103" i="33"/>
  <c r="RY104" i="33"/>
  <c r="RY105" i="33"/>
  <c r="SU104" i="33"/>
  <c r="SU105" i="33"/>
  <c r="RY106" i="33"/>
  <c r="RY107" i="33"/>
  <c r="SU106" i="33"/>
  <c r="RY108" i="33"/>
  <c r="SU107" i="33"/>
  <c r="SU108" i="33"/>
  <c r="TA6" i="33"/>
  <c r="M92" i="33" s="1"/>
  <c r="SK6" i="33"/>
  <c r="G48" i="33" s="1"/>
  <c r="SE6" i="33"/>
  <c r="M91" i="33" s="1"/>
  <c r="G85" i="33"/>
  <c r="RO6" i="33"/>
  <c r="G47" i="33" s="1"/>
  <c r="LR6" i="33"/>
  <c r="KC6" i="33"/>
  <c r="PC6" i="33"/>
  <c r="I49" i="33" s="1"/>
  <c r="PG6" i="33"/>
  <c r="M49" i="33" s="1"/>
  <c r="PS6" i="33"/>
  <c r="PO6" i="33"/>
  <c r="PN6" i="33"/>
  <c r="PI6" i="33"/>
  <c r="O49" i="33" s="1"/>
  <c r="SL8" i="33" l="1"/>
  <c r="RP9" i="33"/>
  <c r="RP8" i="33"/>
  <c r="RP10" i="33"/>
  <c r="SL9" i="33"/>
  <c r="RP11" i="33"/>
  <c r="SL10" i="33"/>
  <c r="RP12" i="33"/>
  <c r="SL11" i="33"/>
  <c r="RP13" i="33"/>
  <c r="SL12" i="33"/>
  <c r="SL13" i="33"/>
  <c r="RP14" i="33"/>
  <c r="RP15" i="33"/>
  <c r="SL14" i="33"/>
  <c r="SL15" i="33"/>
  <c r="RP16" i="33"/>
  <c r="RP17" i="33"/>
  <c r="SL16" i="33"/>
  <c r="RP18" i="33"/>
  <c r="SL17" i="33"/>
  <c r="RP19" i="33"/>
  <c r="SL18" i="33"/>
  <c r="RP20" i="33"/>
  <c r="SL19" i="33"/>
  <c r="RP21" i="33"/>
  <c r="SL20" i="33"/>
  <c r="RP22" i="33"/>
  <c r="SL21" i="33"/>
  <c r="RP23" i="33"/>
  <c r="SL22" i="33"/>
  <c r="RP24" i="33"/>
  <c r="SL23" i="33"/>
  <c r="RP25" i="33"/>
  <c r="SL24" i="33"/>
  <c r="RP26" i="33"/>
  <c r="SL25" i="33"/>
  <c r="SL26" i="33"/>
  <c r="RP27" i="33"/>
  <c r="RP28" i="33"/>
  <c r="SL27" i="33"/>
  <c r="RP29" i="33"/>
  <c r="SL28" i="33"/>
  <c r="RP30" i="33"/>
  <c r="SL29" i="33"/>
  <c r="RP31" i="33"/>
  <c r="SL30" i="33"/>
  <c r="SL31" i="33"/>
  <c r="RP32" i="33"/>
  <c r="RP33" i="33"/>
  <c r="SL32" i="33"/>
  <c r="RP34" i="33"/>
  <c r="SL33" i="33"/>
  <c r="RP35" i="33"/>
  <c r="SL34" i="33"/>
  <c r="SL35" i="33"/>
  <c r="RP36" i="33"/>
  <c r="SL36" i="33"/>
  <c r="RP37" i="33"/>
  <c r="RP38" i="33"/>
  <c r="SL37" i="33"/>
  <c r="RP39" i="33"/>
  <c r="SL38" i="33"/>
  <c r="RP40" i="33"/>
  <c r="SL39" i="33"/>
  <c r="RP41" i="33"/>
  <c r="SL40" i="33"/>
  <c r="RP42" i="33"/>
  <c r="SL41" i="33"/>
  <c r="RP43" i="33"/>
  <c r="SL42" i="33"/>
  <c r="RP44" i="33"/>
  <c r="SL43" i="33"/>
  <c r="RP45" i="33"/>
  <c r="SL44" i="33"/>
  <c r="SL45" i="33"/>
  <c r="RP46" i="33"/>
  <c r="RP47" i="33"/>
  <c r="SL46" i="33"/>
  <c r="RP48" i="33"/>
  <c r="SL47" i="33"/>
  <c r="RP49" i="33"/>
  <c r="SL48" i="33"/>
  <c r="RP50" i="33"/>
  <c r="SL49" i="33"/>
  <c r="RP51" i="33"/>
  <c r="SL50" i="33"/>
  <c r="SL51" i="33"/>
  <c r="RP52" i="33"/>
  <c r="RP53" i="33"/>
  <c r="SL52" i="33"/>
  <c r="RP54" i="33"/>
  <c r="SL53" i="33"/>
  <c r="RP55" i="33"/>
  <c r="SL54" i="33"/>
  <c r="SL55" i="33"/>
  <c r="RP56" i="33"/>
  <c r="RP57" i="33"/>
  <c r="SL56" i="33"/>
  <c r="RP58" i="33"/>
  <c r="SL57" i="33"/>
  <c r="RP59" i="33"/>
  <c r="SL58" i="33"/>
  <c r="RP60" i="33"/>
  <c r="SL59" i="33"/>
  <c r="RP61" i="33"/>
  <c r="SL60" i="33"/>
  <c r="RP62" i="33"/>
  <c r="SL61" i="33"/>
  <c r="RP63" i="33"/>
  <c r="SL62" i="33"/>
  <c r="RP64" i="33"/>
  <c r="SL63" i="33"/>
  <c r="RP65" i="33"/>
  <c r="SL64" i="33"/>
  <c r="RP66" i="33"/>
  <c r="SL65" i="33"/>
  <c r="RP67" i="33"/>
  <c r="SL66" i="33"/>
  <c r="RP68" i="33"/>
  <c r="SL67" i="33"/>
  <c r="RP69" i="33"/>
  <c r="SL68" i="33"/>
  <c r="RP70" i="33"/>
  <c r="SL69" i="33"/>
  <c r="RP71" i="33"/>
  <c r="SL70" i="33"/>
  <c r="RP72" i="33"/>
  <c r="SL71" i="33"/>
  <c r="RP73" i="33"/>
  <c r="SL72" i="33"/>
  <c r="RP74" i="33"/>
  <c r="SL73" i="33"/>
  <c r="RP75" i="33"/>
  <c r="SL74" i="33"/>
  <c r="SL75" i="33"/>
  <c r="RP76" i="33"/>
  <c r="RP77" i="33"/>
  <c r="SL76" i="33"/>
  <c r="RP78" i="33"/>
  <c r="SL77" i="33"/>
  <c r="RP79" i="33"/>
  <c r="SL78" i="33"/>
  <c r="RP80" i="33"/>
  <c r="SL79" i="33"/>
  <c r="RP81" i="33"/>
  <c r="SL80" i="33"/>
  <c r="RP82" i="33"/>
  <c r="SL81" i="33"/>
  <c r="RP83" i="33"/>
  <c r="SL82" i="33"/>
  <c r="SL83" i="33"/>
  <c r="RP84" i="33"/>
  <c r="SL84" i="33"/>
  <c r="RP85" i="33"/>
  <c r="RP86" i="33"/>
  <c r="SL85" i="33"/>
  <c r="RP87" i="33"/>
  <c r="SL86" i="33"/>
  <c r="SL87" i="33"/>
  <c r="RP88" i="33"/>
  <c r="RP89" i="33"/>
  <c r="SL88" i="33"/>
  <c r="SL89" i="33"/>
  <c r="RP90" i="33"/>
  <c r="RP91" i="33"/>
  <c r="SL90" i="33"/>
  <c r="RP92" i="33"/>
  <c r="SL91" i="33"/>
  <c r="RP93" i="33"/>
  <c r="SL92" i="33"/>
  <c r="RP94" i="33"/>
  <c r="SL93" i="33"/>
  <c r="RP95" i="33"/>
  <c r="SL94" i="33"/>
  <c r="RP96" i="33"/>
  <c r="SL95" i="33"/>
  <c r="RP97" i="33"/>
  <c r="SL96" i="33"/>
  <c r="RP98" i="33"/>
  <c r="SL97" i="33"/>
  <c r="SL98" i="33"/>
  <c r="RP99" i="33"/>
  <c r="RP100" i="33"/>
  <c r="SL99" i="33"/>
  <c r="RP101" i="33"/>
  <c r="SL100" i="33"/>
  <c r="SL101" i="33"/>
  <c r="RP102" i="33"/>
  <c r="RP103" i="33"/>
  <c r="SL102" i="33"/>
  <c r="RP104" i="33"/>
  <c r="SL103" i="33"/>
  <c r="RP105" i="33"/>
  <c r="SL104" i="33"/>
  <c r="SL105" i="33"/>
  <c r="RP106" i="33"/>
  <c r="RP107" i="33"/>
  <c r="SL106" i="33"/>
  <c r="RP108" i="33"/>
  <c r="SL107" i="33"/>
  <c r="SL108" i="33"/>
  <c r="SU6" i="33"/>
  <c r="G92" i="33" s="1"/>
  <c r="RY6" i="33"/>
  <c r="G91" i="33" s="1"/>
  <c r="H60" i="33"/>
  <c r="K52" i="33"/>
  <c r="K51" i="33"/>
  <c r="PY6" i="33"/>
  <c r="I50" i="33" s="1"/>
  <c r="MO6" i="33"/>
  <c r="I61" i="33" s="1"/>
  <c r="GS6" i="33"/>
  <c r="K56" i="33" s="1"/>
  <c r="NA6" i="33"/>
  <c r="K86" i="33" s="1"/>
  <c r="K79" i="33"/>
  <c r="MS6" i="33"/>
  <c r="M61" i="33" s="1"/>
  <c r="QC6" i="33"/>
  <c r="M50" i="33" s="1"/>
  <c r="QO6" i="33"/>
  <c r="O80" i="33" s="1"/>
  <c r="QK6" i="33"/>
  <c r="K80" i="33" s="1"/>
  <c r="QJ6" i="33"/>
  <c r="J80" i="33" s="1"/>
  <c r="RK6" i="33"/>
  <c r="O84" i="33" s="1"/>
  <c r="QE6" i="33"/>
  <c r="O50" i="33" s="1"/>
  <c r="LM6" i="33"/>
  <c r="MU6" i="33"/>
  <c r="O61" i="33" s="1"/>
  <c r="O79" i="33"/>
  <c r="NE6" i="33"/>
  <c r="O86" i="33" s="1"/>
  <c r="MH6" i="33"/>
  <c r="MZ6" i="33"/>
  <c r="J86" i="33" s="1"/>
  <c r="J79" i="33"/>
  <c r="TB8" i="33" l="1"/>
  <c r="SF8" i="33"/>
  <c r="SF9" i="33"/>
  <c r="TB9" i="33"/>
  <c r="SF10" i="33"/>
  <c r="SF11" i="33"/>
  <c r="TB10" i="33"/>
  <c r="SF12" i="33"/>
  <c r="TB11" i="33"/>
  <c r="SF13" i="33"/>
  <c r="TB12" i="33"/>
  <c r="SF14" i="33"/>
  <c r="TB13" i="33"/>
  <c r="SF15" i="33"/>
  <c r="TB14" i="33"/>
  <c r="SF16" i="33"/>
  <c r="TB15" i="33"/>
  <c r="SF17" i="33"/>
  <c r="TB16" i="33"/>
  <c r="TB17" i="33"/>
  <c r="SF18" i="33"/>
  <c r="SF19" i="33"/>
  <c r="TB18" i="33"/>
  <c r="SF20" i="33"/>
  <c r="TB19" i="33"/>
  <c r="SF21" i="33"/>
  <c r="TB20" i="33"/>
  <c r="SF22" i="33"/>
  <c r="TB21" i="33"/>
  <c r="TB22" i="33"/>
  <c r="SF23" i="33"/>
  <c r="SF24" i="33"/>
  <c r="TB23" i="33"/>
  <c r="SF25" i="33"/>
  <c r="TB24" i="33"/>
  <c r="SF26" i="33"/>
  <c r="TB25" i="33"/>
  <c r="TB26" i="33"/>
  <c r="SF27" i="33"/>
  <c r="SF28" i="33"/>
  <c r="TB27" i="33"/>
  <c r="SF29" i="33"/>
  <c r="TB28" i="33"/>
  <c r="SF30" i="33"/>
  <c r="TB29" i="33"/>
  <c r="SF31" i="33"/>
  <c r="TB30" i="33"/>
  <c r="SF32" i="33"/>
  <c r="TB31" i="33"/>
  <c r="SF33" i="33"/>
  <c r="TB32" i="33"/>
  <c r="SF34" i="33"/>
  <c r="TB33" i="33"/>
  <c r="TB34" i="33"/>
  <c r="SF35" i="33"/>
  <c r="SF36" i="33"/>
  <c r="TB35" i="33"/>
  <c r="TB36" i="33"/>
  <c r="SF37" i="33"/>
  <c r="SF38" i="33"/>
  <c r="TB37" i="33"/>
  <c r="TB38" i="33"/>
  <c r="SF39" i="33"/>
  <c r="SF40" i="33"/>
  <c r="TB39" i="33"/>
  <c r="SF41" i="33"/>
  <c r="TB40" i="33"/>
  <c r="SF42" i="33"/>
  <c r="TB41" i="33"/>
  <c r="SF43" i="33"/>
  <c r="TB42" i="33"/>
  <c r="TB43" i="33"/>
  <c r="SF44" i="33"/>
  <c r="SF45" i="33"/>
  <c r="TB44" i="33"/>
  <c r="SF46" i="33"/>
  <c r="TB45" i="33"/>
  <c r="SF47" i="33"/>
  <c r="TB46" i="33"/>
  <c r="TB47" i="33"/>
  <c r="SF48" i="33"/>
  <c r="TB48" i="33"/>
  <c r="SF49" i="33"/>
  <c r="SF50" i="33"/>
  <c r="TB49" i="33"/>
  <c r="TB50" i="33"/>
  <c r="SF51" i="33"/>
  <c r="TB51" i="33"/>
  <c r="SF52" i="33"/>
  <c r="TB52" i="33"/>
  <c r="SF53" i="33"/>
  <c r="SF54" i="33"/>
  <c r="TB53" i="33"/>
  <c r="SF55" i="33"/>
  <c r="TB54" i="33"/>
  <c r="SF56" i="33"/>
  <c r="TB55" i="33"/>
  <c r="SF57" i="33"/>
  <c r="TB56" i="33"/>
  <c r="SF58" i="33"/>
  <c r="TB57" i="33"/>
  <c r="SF59" i="33"/>
  <c r="TB58" i="33"/>
  <c r="SF60" i="33"/>
  <c r="TB59" i="33"/>
  <c r="SF61" i="33"/>
  <c r="TB60" i="33"/>
  <c r="SF62" i="33"/>
  <c r="TB61" i="33"/>
  <c r="SF63" i="33"/>
  <c r="TB62" i="33"/>
  <c r="SF64" i="33"/>
  <c r="TB63" i="33"/>
  <c r="SF65" i="33"/>
  <c r="TB64" i="33"/>
  <c r="SF66" i="33"/>
  <c r="TB65" i="33"/>
  <c r="SF67" i="33"/>
  <c r="TB66" i="33"/>
  <c r="SF68" i="33"/>
  <c r="TB67" i="33"/>
  <c r="SF69" i="33"/>
  <c r="TB68" i="33"/>
  <c r="SF70" i="33"/>
  <c r="TB69" i="33"/>
  <c r="SF71" i="33"/>
  <c r="TB70" i="33"/>
  <c r="TB71" i="33"/>
  <c r="SF72" i="33"/>
  <c r="TB72" i="33"/>
  <c r="SF73" i="33"/>
  <c r="SF74" i="33"/>
  <c r="TB73" i="33"/>
  <c r="SF75" i="33"/>
  <c r="TB74" i="33"/>
  <c r="SF76" i="33"/>
  <c r="TB75" i="33"/>
  <c r="SF77" i="33"/>
  <c r="TB76" i="33"/>
  <c r="SF78" i="33"/>
  <c r="TB77" i="33"/>
  <c r="SF79" i="33"/>
  <c r="TB78" i="33"/>
  <c r="SF80" i="33"/>
  <c r="TB79" i="33"/>
  <c r="SF81" i="33"/>
  <c r="TB80" i="33"/>
  <c r="SF82" i="33"/>
  <c r="TB81" i="33"/>
  <c r="SF83" i="33"/>
  <c r="TB82" i="33"/>
  <c r="SF84" i="33"/>
  <c r="TB83" i="33"/>
  <c r="SF85" i="33"/>
  <c r="TB84" i="33"/>
  <c r="SF86" i="33"/>
  <c r="TB85" i="33"/>
  <c r="TB86" i="33"/>
  <c r="SF87" i="33"/>
  <c r="SF88" i="33"/>
  <c r="TB87" i="33"/>
  <c r="SF89" i="33"/>
  <c r="TB88" i="33"/>
  <c r="SF90" i="33"/>
  <c r="TB89" i="33"/>
  <c r="SF91" i="33"/>
  <c r="TB90" i="33"/>
  <c r="SF92" i="33"/>
  <c r="TB91" i="33"/>
  <c r="SF93" i="33"/>
  <c r="TB92" i="33"/>
  <c r="SF94" i="33"/>
  <c r="TB93" i="33"/>
  <c r="SF95" i="33"/>
  <c r="TB94" i="33"/>
  <c r="SF96" i="33"/>
  <c r="TB95" i="33"/>
  <c r="SF97" i="33"/>
  <c r="TB96" i="33"/>
  <c r="TB97" i="33"/>
  <c r="SF98" i="33"/>
  <c r="TB98" i="33"/>
  <c r="SF99" i="33"/>
  <c r="SF100" i="33"/>
  <c r="TB99" i="33"/>
  <c r="SF101" i="33"/>
  <c r="TB100" i="33"/>
  <c r="TB101" i="33"/>
  <c r="SF102" i="33"/>
  <c r="TB102" i="33"/>
  <c r="SF103" i="33"/>
  <c r="SF104" i="33"/>
  <c r="TB103" i="33"/>
  <c r="TB104" i="33"/>
  <c r="SF105" i="33"/>
  <c r="TB105" i="33"/>
  <c r="SF106" i="33"/>
  <c r="SF107" i="33"/>
  <c r="TB106" i="33"/>
  <c r="SF108" i="33"/>
  <c r="TB107" i="33"/>
  <c r="TB108" i="33"/>
  <c r="SL6" i="33"/>
  <c r="H48" i="33" s="1"/>
  <c r="RP6" i="33"/>
  <c r="H47" i="33" s="1"/>
  <c r="N85" i="33"/>
  <c r="OA6" i="33"/>
  <c r="O83" i="33" s="1"/>
  <c r="OW6" i="33"/>
  <c r="O82" i="33" s="1"/>
  <c r="KB6" i="33"/>
  <c r="PE6" i="33"/>
  <c r="K49" i="33" s="1"/>
  <c r="JX6" i="33"/>
  <c r="KK6" i="33"/>
  <c r="KN6" i="33"/>
  <c r="TB6" i="33" l="1"/>
  <c r="N92" i="33" s="1"/>
  <c r="SF6" i="33"/>
  <c r="N91" i="33" s="1"/>
  <c r="J52" i="33"/>
  <c r="J51" i="33"/>
  <c r="F52" i="33"/>
  <c r="F51" i="33"/>
  <c r="MQ6" i="33"/>
  <c r="K61" i="33" s="1"/>
  <c r="KY6" i="33"/>
  <c r="K53" i="33" s="1"/>
  <c r="K54" i="33" s="1"/>
  <c r="QA6" i="33"/>
  <c r="K50" i="33" s="1"/>
  <c r="GR6" i="33"/>
  <c r="J56" i="33" s="1"/>
  <c r="GN6" i="33"/>
  <c r="F56" i="33" s="1"/>
  <c r="LZ6" i="33"/>
  <c r="L81" i="33"/>
  <c r="HD6" i="33"/>
  <c r="LX6" i="33"/>
  <c r="I81" i="33"/>
  <c r="HA6" i="33"/>
  <c r="ST8" i="33" l="1"/>
  <c r="RX8" i="33"/>
  <c r="RX9" i="33"/>
  <c r="RX10" i="33"/>
  <c r="ST9" i="33"/>
  <c r="ST10" i="33"/>
  <c r="RX11" i="33"/>
  <c r="RX12" i="33"/>
  <c r="ST11" i="33"/>
  <c r="RX13" i="33"/>
  <c r="ST12" i="33"/>
  <c r="RX14" i="33"/>
  <c r="ST13" i="33"/>
  <c r="RX15" i="33"/>
  <c r="ST14" i="33"/>
  <c r="RX16" i="33"/>
  <c r="ST15" i="33"/>
  <c r="RX17" i="33"/>
  <c r="ST16" i="33"/>
  <c r="RX18" i="33"/>
  <c r="ST17" i="33"/>
  <c r="RX19" i="33"/>
  <c r="ST18" i="33"/>
  <c r="ST19" i="33"/>
  <c r="RX20" i="33"/>
  <c r="RX21" i="33"/>
  <c r="ST20" i="33"/>
  <c r="RX22" i="33"/>
  <c r="ST21" i="33"/>
  <c r="RX23" i="33"/>
  <c r="ST22" i="33"/>
  <c r="RX24" i="33"/>
  <c r="ST23" i="33"/>
  <c r="RX25" i="33"/>
  <c r="ST24" i="33"/>
  <c r="RX26" i="33"/>
  <c r="ST25" i="33"/>
  <c r="RX27" i="33"/>
  <c r="ST26" i="33"/>
  <c r="RX28" i="33"/>
  <c r="ST27" i="33"/>
  <c r="RX29" i="33"/>
  <c r="ST28" i="33"/>
  <c r="ST29" i="33"/>
  <c r="RX30" i="33"/>
  <c r="ST30" i="33"/>
  <c r="RX31" i="33"/>
  <c r="RX32" i="33"/>
  <c r="ST31" i="33"/>
  <c r="RX33" i="33"/>
  <c r="ST32" i="33"/>
  <c r="RX34" i="33"/>
  <c r="ST33" i="33"/>
  <c r="RX35" i="33"/>
  <c r="ST34" i="33"/>
  <c r="ST35" i="33"/>
  <c r="RX36" i="33"/>
  <c r="RX37" i="33"/>
  <c r="ST36" i="33"/>
  <c r="RX38" i="33"/>
  <c r="ST37" i="33"/>
  <c r="ST38" i="33"/>
  <c r="RX39" i="33"/>
  <c r="ST39" i="33"/>
  <c r="RX40" i="33"/>
  <c r="RX41" i="33"/>
  <c r="ST40" i="33"/>
  <c r="RX42" i="33"/>
  <c r="ST41" i="33"/>
  <c r="ST42" i="33"/>
  <c r="RX43" i="33"/>
  <c r="RX44" i="33"/>
  <c r="ST43" i="33"/>
  <c r="RX45" i="33"/>
  <c r="ST44" i="33"/>
  <c r="RX46" i="33"/>
  <c r="ST45" i="33"/>
  <c r="ST46" i="33"/>
  <c r="RX47" i="33"/>
  <c r="RX48" i="33"/>
  <c r="ST47" i="33"/>
  <c r="RX49" i="33"/>
  <c r="ST48" i="33"/>
  <c r="RX50" i="33"/>
  <c r="ST49" i="33"/>
  <c r="ST50" i="33"/>
  <c r="RX51" i="33"/>
  <c r="RX52" i="33"/>
  <c r="ST51" i="33"/>
  <c r="RX53" i="33"/>
  <c r="ST52" i="33"/>
  <c r="RX54" i="33"/>
  <c r="ST53" i="33"/>
  <c r="RX55" i="33"/>
  <c r="ST54" i="33"/>
  <c r="RX56" i="33"/>
  <c r="ST55" i="33"/>
  <c r="ST56" i="33"/>
  <c r="RX57" i="33"/>
  <c r="RX58" i="33"/>
  <c r="ST57" i="33"/>
  <c r="ST58" i="33"/>
  <c r="RX59" i="33"/>
  <c r="RX60" i="33"/>
  <c r="ST59" i="33"/>
  <c r="RX61" i="33"/>
  <c r="ST60" i="33"/>
  <c r="RX62" i="33"/>
  <c r="ST61" i="33"/>
  <c r="RX63" i="33"/>
  <c r="ST62" i="33"/>
  <c r="RX64" i="33"/>
  <c r="ST63" i="33"/>
  <c r="RX65" i="33"/>
  <c r="ST64" i="33"/>
  <c r="RX66" i="33"/>
  <c r="ST65" i="33"/>
  <c r="RX67" i="33"/>
  <c r="ST66" i="33"/>
  <c r="ST67" i="33"/>
  <c r="RX68" i="33"/>
  <c r="RX69" i="33"/>
  <c r="ST68" i="33"/>
  <c r="RX70" i="33"/>
  <c r="ST69" i="33"/>
  <c r="RX71" i="33"/>
  <c r="ST70" i="33"/>
  <c r="RX72" i="33"/>
  <c r="ST71" i="33"/>
  <c r="RX73" i="33"/>
  <c r="ST72" i="33"/>
  <c r="RX74" i="33"/>
  <c r="ST73" i="33"/>
  <c r="ST74" i="33"/>
  <c r="RX75" i="33"/>
  <c r="RX76" i="33"/>
  <c r="ST75" i="33"/>
  <c r="RX77" i="33"/>
  <c r="ST76" i="33"/>
  <c r="RX78" i="33"/>
  <c r="ST77" i="33"/>
  <c r="RX79" i="33"/>
  <c r="ST78" i="33"/>
  <c r="ST79" i="33"/>
  <c r="RX80" i="33"/>
  <c r="RX81" i="33"/>
  <c r="ST80" i="33"/>
  <c r="RX82" i="33"/>
  <c r="ST81" i="33"/>
  <c r="RX83" i="33"/>
  <c r="ST82" i="33"/>
  <c r="RX84" i="33"/>
  <c r="ST83" i="33"/>
  <c r="ST84" i="33"/>
  <c r="RX85" i="33"/>
  <c r="RX86" i="33"/>
  <c r="ST85" i="33"/>
  <c r="RX87" i="33"/>
  <c r="ST86" i="33"/>
  <c r="RX88" i="33"/>
  <c r="ST87" i="33"/>
  <c r="ST88" i="33"/>
  <c r="RX89" i="33"/>
  <c r="RX90" i="33"/>
  <c r="ST89" i="33"/>
  <c r="RX91" i="33"/>
  <c r="ST90" i="33"/>
  <c r="ST91" i="33"/>
  <c r="RX92" i="33"/>
  <c r="RX93" i="33"/>
  <c r="ST92" i="33"/>
  <c r="RX94" i="33"/>
  <c r="ST93" i="33"/>
  <c r="RX95" i="33"/>
  <c r="ST94" i="33"/>
  <c r="ST95" i="33"/>
  <c r="RX96" i="33"/>
  <c r="RX97" i="33"/>
  <c r="ST96" i="33"/>
  <c r="ST97" i="33"/>
  <c r="RX98" i="33"/>
  <c r="ST98" i="33"/>
  <c r="RX99" i="33"/>
  <c r="RX100" i="33"/>
  <c r="ST99" i="33"/>
  <c r="RX101" i="33"/>
  <c r="ST100" i="33"/>
  <c r="RX102" i="33"/>
  <c r="ST101" i="33"/>
  <c r="RX103" i="33"/>
  <c r="ST102" i="33"/>
  <c r="RX104" i="33"/>
  <c r="ST103" i="33"/>
  <c r="RX105" i="33"/>
  <c r="ST104" i="33"/>
  <c r="RX106" i="33"/>
  <c r="ST105" i="33"/>
  <c r="RX107" i="33"/>
  <c r="ST106" i="33"/>
  <c r="RX108" i="33"/>
  <c r="ST107" i="33"/>
  <c r="ST108" i="33"/>
  <c r="RV9" i="33"/>
  <c r="SR8" i="33"/>
  <c r="RV8" i="33"/>
  <c r="SR9" i="33"/>
  <c r="RV10" i="33"/>
  <c r="RV11" i="33"/>
  <c r="SR10" i="33"/>
  <c r="RV12" i="33"/>
  <c r="SR11" i="33"/>
  <c r="SR12" i="33"/>
  <c r="RV13" i="33"/>
  <c r="RV14" i="33"/>
  <c r="SR13" i="33"/>
  <c r="SR14" i="33"/>
  <c r="RV15" i="33"/>
  <c r="SR15" i="33"/>
  <c r="RV16" i="33"/>
  <c r="SR16" i="33"/>
  <c r="RV17" i="33"/>
  <c r="SR17" i="33"/>
  <c r="RV18" i="33"/>
  <c r="RV19" i="33"/>
  <c r="SR18" i="33"/>
  <c r="RV20" i="33"/>
  <c r="SR19" i="33"/>
  <c r="SR20" i="33"/>
  <c r="RV21" i="33"/>
  <c r="RV22" i="33"/>
  <c r="SR21" i="33"/>
  <c r="RV23" i="33"/>
  <c r="SR22" i="33"/>
  <c r="RV24" i="33"/>
  <c r="SR23" i="33"/>
  <c r="RV25" i="33"/>
  <c r="SR24" i="33"/>
  <c r="SR25" i="33"/>
  <c r="RV26" i="33"/>
  <c r="RV27" i="33"/>
  <c r="SR26" i="33"/>
  <c r="RV28" i="33"/>
  <c r="SR27" i="33"/>
  <c r="RV29" i="33"/>
  <c r="SR28" i="33"/>
  <c r="RV30" i="33"/>
  <c r="SR29" i="33"/>
  <c r="RV31" i="33"/>
  <c r="SR30" i="33"/>
  <c r="RV32" i="33"/>
  <c r="SR31" i="33"/>
  <c r="RV33" i="33"/>
  <c r="SR32" i="33"/>
  <c r="RV34" i="33"/>
  <c r="SR33" i="33"/>
  <c r="RV35" i="33"/>
  <c r="SR34" i="33"/>
  <c r="RV36" i="33"/>
  <c r="SR35" i="33"/>
  <c r="RV37" i="33"/>
  <c r="SR36" i="33"/>
  <c r="RV38" i="33"/>
  <c r="SR37" i="33"/>
  <c r="SR38" i="33"/>
  <c r="RV39" i="33"/>
  <c r="RV40" i="33"/>
  <c r="SR39" i="33"/>
  <c r="RV41" i="33"/>
  <c r="SR40" i="33"/>
  <c r="RV42" i="33"/>
  <c r="SR41" i="33"/>
  <c r="SR42" i="33"/>
  <c r="RV43" i="33"/>
  <c r="RV44" i="33"/>
  <c r="SR43" i="33"/>
  <c r="RV45" i="33"/>
  <c r="SR44" i="33"/>
  <c r="RV46" i="33"/>
  <c r="SR45" i="33"/>
  <c r="RV47" i="33"/>
  <c r="SR46" i="33"/>
  <c r="RV48" i="33"/>
  <c r="SR47" i="33"/>
  <c r="RV49" i="33"/>
  <c r="SR48" i="33"/>
  <c r="RV50" i="33"/>
  <c r="SR49" i="33"/>
  <c r="RV51" i="33"/>
  <c r="SR50" i="33"/>
  <c r="RV52" i="33"/>
  <c r="SR51" i="33"/>
  <c r="RV53" i="33"/>
  <c r="SR52" i="33"/>
  <c r="SR53" i="33"/>
  <c r="RV54" i="33"/>
  <c r="RV55" i="33"/>
  <c r="SR54" i="33"/>
  <c r="RV56" i="33"/>
  <c r="SR55" i="33"/>
  <c r="SR56" i="33"/>
  <c r="RV57" i="33"/>
  <c r="RV58" i="33"/>
  <c r="SR57" i="33"/>
  <c r="SR58" i="33"/>
  <c r="RV59" i="33"/>
  <c r="RV60" i="33"/>
  <c r="SR59" i="33"/>
  <c r="SR60" i="33"/>
  <c r="RV61" i="33"/>
  <c r="RV62" i="33"/>
  <c r="SR61" i="33"/>
  <c r="RV63" i="33"/>
  <c r="SR62" i="33"/>
  <c r="SR63" i="33"/>
  <c r="RV64" i="33"/>
  <c r="RV65" i="33"/>
  <c r="SR64" i="33"/>
  <c r="RV66" i="33"/>
  <c r="SR65" i="33"/>
  <c r="RV67" i="33"/>
  <c r="SR66" i="33"/>
  <c r="RV68" i="33"/>
  <c r="SR67" i="33"/>
  <c r="SR68" i="33"/>
  <c r="RV69" i="33"/>
  <c r="RV70" i="33"/>
  <c r="SR69" i="33"/>
  <c r="RV71" i="33"/>
  <c r="SR70" i="33"/>
  <c r="RV72" i="33"/>
  <c r="SR71" i="33"/>
  <c r="RV73" i="33"/>
  <c r="SR72" i="33"/>
  <c r="RV74" i="33"/>
  <c r="SR73" i="33"/>
  <c r="RV75" i="33"/>
  <c r="SR74" i="33"/>
  <c r="RV76" i="33"/>
  <c r="SR75" i="33"/>
  <c r="SR76" i="33"/>
  <c r="RV77" i="33"/>
  <c r="SR77" i="33"/>
  <c r="RV78" i="33"/>
  <c r="RV79" i="33"/>
  <c r="SR78" i="33"/>
  <c r="SR79" i="33"/>
  <c r="RV80" i="33"/>
  <c r="RV81" i="33"/>
  <c r="SR80" i="33"/>
  <c r="RV82" i="33"/>
  <c r="SR81" i="33"/>
  <c r="RV83" i="33"/>
  <c r="SR82" i="33"/>
  <c r="RV84" i="33"/>
  <c r="SR83" i="33"/>
  <c r="RV85" i="33"/>
  <c r="SR84" i="33"/>
  <c r="RV86" i="33"/>
  <c r="SR85" i="33"/>
  <c r="RV87" i="33"/>
  <c r="SR86" i="33"/>
  <c r="RV88" i="33"/>
  <c r="SR87" i="33"/>
  <c r="RV89" i="33"/>
  <c r="SR88" i="33"/>
  <c r="RV90" i="33"/>
  <c r="SR89" i="33"/>
  <c r="RV91" i="33"/>
  <c r="SR90" i="33"/>
  <c r="RV92" i="33"/>
  <c r="SR91" i="33"/>
  <c r="RV93" i="33"/>
  <c r="SR92" i="33"/>
  <c r="RV94" i="33"/>
  <c r="SR93" i="33"/>
  <c r="RV95" i="33"/>
  <c r="SR94" i="33"/>
  <c r="RV96" i="33"/>
  <c r="SR95" i="33"/>
  <c r="RV97" i="33"/>
  <c r="SR96" i="33"/>
  <c r="RV98" i="33"/>
  <c r="SR97" i="33"/>
  <c r="RV99" i="33"/>
  <c r="SR98" i="33"/>
  <c r="RV100" i="33"/>
  <c r="SR99" i="33"/>
  <c r="RV101" i="33"/>
  <c r="SR100" i="33"/>
  <c r="RV102" i="33"/>
  <c r="SR101" i="33"/>
  <c r="RV103" i="33"/>
  <c r="SR102" i="33"/>
  <c r="SR103" i="33"/>
  <c r="RV104" i="33"/>
  <c r="SR104" i="33"/>
  <c r="RV105" i="33"/>
  <c r="RV106" i="33"/>
  <c r="SR105" i="33"/>
  <c r="RV107" i="33"/>
  <c r="SR106" i="33"/>
  <c r="RV108" i="33"/>
  <c r="SR107" i="33"/>
  <c r="SR108" i="33"/>
  <c r="F85" i="33"/>
  <c r="N60" i="33"/>
  <c r="QW6" i="33"/>
  <c r="K74" i="33" s="1"/>
  <c r="OZ6" i="33"/>
  <c r="F49" i="33" s="1"/>
  <c r="PD6" i="33"/>
  <c r="J49" i="33" s="1"/>
  <c r="PM6" i="33"/>
  <c r="PP6" i="33"/>
  <c r="PV6" i="33"/>
  <c r="F50" i="33" s="1"/>
  <c r="QI6" i="33"/>
  <c r="I80" i="33" s="1"/>
  <c r="ST6" i="33" l="1"/>
  <c r="F92" i="33" s="1"/>
  <c r="SR6" i="33"/>
  <c r="N48" i="33" s="1"/>
  <c r="RV6" i="33"/>
  <c r="N47" i="33" s="1"/>
  <c r="RX6" i="33"/>
  <c r="F91" i="33" s="1"/>
  <c r="K59" i="33"/>
  <c r="OI6" i="33"/>
  <c r="K57" i="33" s="1"/>
  <c r="NM6" i="33"/>
  <c r="K58" i="33" s="1"/>
  <c r="LG6" i="33"/>
  <c r="KT6" i="33"/>
  <c r="F53" i="33" s="1"/>
  <c r="F54" i="33" s="1"/>
  <c r="QR6" i="33"/>
  <c r="F74" i="33" s="1"/>
  <c r="LJ6" i="33"/>
  <c r="QL6" i="33"/>
  <c r="L80" i="33" s="1"/>
  <c r="RH6" i="33"/>
  <c r="L84" i="33" s="1"/>
  <c r="RE6" i="33"/>
  <c r="I84" i="33" s="1"/>
  <c r="MP6" i="33"/>
  <c r="J61" i="33" s="1"/>
  <c r="PZ6" i="33"/>
  <c r="J50" i="33" s="1"/>
  <c r="KX6" i="33"/>
  <c r="J53" i="33" s="1"/>
  <c r="J54" i="33" s="1"/>
  <c r="JY6" i="33"/>
  <c r="ML6" i="33"/>
  <c r="F61" i="33" s="1"/>
  <c r="NB6" i="33"/>
  <c r="L86" i="33" s="1"/>
  <c r="L79" i="33"/>
  <c r="I79" i="33"/>
  <c r="MY6" i="33"/>
  <c r="I86" i="33" s="1"/>
  <c r="LV6" i="33"/>
  <c r="SP8" i="33" l="1"/>
  <c r="RT9" i="33"/>
  <c r="RT8" i="33"/>
  <c r="RT10" i="33"/>
  <c r="SP9" i="33"/>
  <c r="RT11" i="33"/>
  <c r="SP10" i="33"/>
  <c r="RT12" i="33"/>
  <c r="SP11" i="33"/>
  <c r="RT13" i="33"/>
  <c r="SP12" i="33"/>
  <c r="SP13" i="33"/>
  <c r="RT14" i="33"/>
  <c r="SP14" i="33"/>
  <c r="RT15" i="33"/>
  <c r="RT16" i="33"/>
  <c r="SP15" i="33"/>
  <c r="RT17" i="33"/>
  <c r="SP16" i="33"/>
  <c r="SP17" i="33"/>
  <c r="RT18" i="33"/>
  <c r="RT19" i="33"/>
  <c r="SP18" i="33"/>
  <c r="RT20" i="33"/>
  <c r="SP19" i="33"/>
  <c r="RT21" i="33"/>
  <c r="SP20" i="33"/>
  <c r="SP21" i="33"/>
  <c r="RT22" i="33"/>
  <c r="RT23" i="33"/>
  <c r="SP22" i="33"/>
  <c r="RT24" i="33"/>
  <c r="SP23" i="33"/>
  <c r="SP24" i="33"/>
  <c r="RT25" i="33"/>
  <c r="RT26" i="33"/>
  <c r="SP25" i="33"/>
  <c r="RT27" i="33"/>
  <c r="SP26" i="33"/>
  <c r="SP27" i="33"/>
  <c r="RT28" i="33"/>
  <c r="RT29" i="33"/>
  <c r="SP28" i="33"/>
  <c r="RT30" i="33"/>
  <c r="SP29" i="33"/>
  <c r="RT31" i="33"/>
  <c r="SP30" i="33"/>
  <c r="RT32" i="33"/>
  <c r="SP31" i="33"/>
  <c r="RT33" i="33"/>
  <c r="SP32" i="33"/>
  <c r="RT34" i="33"/>
  <c r="SP33" i="33"/>
  <c r="SP34" i="33"/>
  <c r="RT35" i="33"/>
  <c r="RT36" i="33"/>
  <c r="SP35" i="33"/>
  <c r="RT37" i="33"/>
  <c r="SP36" i="33"/>
  <c r="RT38" i="33"/>
  <c r="SP37" i="33"/>
  <c r="RT39" i="33"/>
  <c r="SP38" i="33"/>
  <c r="RT40" i="33"/>
  <c r="SP39" i="33"/>
  <c r="RT41" i="33"/>
  <c r="SP40" i="33"/>
  <c r="RT42" i="33"/>
  <c r="SP41" i="33"/>
  <c r="RT43" i="33"/>
  <c r="SP42" i="33"/>
  <c r="SP43" i="33"/>
  <c r="RT44" i="33"/>
  <c r="RT45" i="33"/>
  <c r="SP44" i="33"/>
  <c r="SP45" i="33"/>
  <c r="RT46" i="33"/>
  <c r="RT47" i="33"/>
  <c r="SP46" i="33"/>
  <c r="RT48" i="33"/>
  <c r="SP47" i="33"/>
  <c r="SP48" i="33"/>
  <c r="RT49" i="33"/>
  <c r="RT50" i="33"/>
  <c r="SP49" i="33"/>
  <c r="RT51" i="33"/>
  <c r="SP50" i="33"/>
  <c r="RT52" i="33"/>
  <c r="SP51" i="33"/>
  <c r="RT53" i="33"/>
  <c r="SP52" i="33"/>
  <c r="RT54" i="33"/>
  <c r="SP53" i="33"/>
  <c r="RT55" i="33"/>
  <c r="SP54" i="33"/>
  <c r="SP55" i="33"/>
  <c r="RT56" i="33"/>
  <c r="RT57" i="33"/>
  <c r="SP56" i="33"/>
  <c r="RT58" i="33"/>
  <c r="SP57" i="33"/>
  <c r="RT59" i="33"/>
  <c r="SP58" i="33"/>
  <c r="SP59" i="33"/>
  <c r="RT60" i="33"/>
  <c r="SP60" i="33"/>
  <c r="RT61" i="33"/>
  <c r="RT62" i="33"/>
  <c r="SP61" i="33"/>
  <c r="RT63" i="33"/>
  <c r="SP62" i="33"/>
  <c r="RT64" i="33"/>
  <c r="SP63" i="33"/>
  <c r="RT65" i="33"/>
  <c r="SP64" i="33"/>
  <c r="RT66" i="33"/>
  <c r="SP65" i="33"/>
  <c r="RT67" i="33"/>
  <c r="SP66" i="33"/>
  <c r="RT68" i="33"/>
  <c r="SP67" i="33"/>
  <c r="RT69" i="33"/>
  <c r="SP68" i="33"/>
  <c r="SP69" i="33"/>
  <c r="RT70" i="33"/>
  <c r="RT71" i="33"/>
  <c r="SP70" i="33"/>
  <c r="RT72" i="33"/>
  <c r="SP71" i="33"/>
  <c r="RT73" i="33"/>
  <c r="SP72" i="33"/>
  <c r="RT74" i="33"/>
  <c r="SP73" i="33"/>
  <c r="RT75" i="33"/>
  <c r="SP74" i="33"/>
  <c r="RT76" i="33"/>
  <c r="SP75" i="33"/>
  <c r="RT77" i="33"/>
  <c r="SP76" i="33"/>
  <c r="RT78" i="33"/>
  <c r="SP77" i="33"/>
  <c r="RT79" i="33"/>
  <c r="SP78" i="33"/>
  <c r="SP79" i="33"/>
  <c r="RT80" i="33"/>
  <c r="RT81" i="33"/>
  <c r="SP80" i="33"/>
  <c r="RT82" i="33"/>
  <c r="SP81" i="33"/>
  <c r="RT83" i="33"/>
  <c r="SP82" i="33"/>
  <c r="RT84" i="33"/>
  <c r="SP83" i="33"/>
  <c r="RT85" i="33"/>
  <c r="SP84" i="33"/>
  <c r="RT86" i="33"/>
  <c r="SP85" i="33"/>
  <c r="RT87" i="33"/>
  <c r="SP86" i="33"/>
  <c r="RT88" i="33"/>
  <c r="SP87" i="33"/>
  <c r="RT89" i="33"/>
  <c r="SP88" i="33"/>
  <c r="RT90" i="33"/>
  <c r="SP89" i="33"/>
  <c r="RT91" i="33"/>
  <c r="SP90" i="33"/>
  <c r="RT92" i="33"/>
  <c r="SP91" i="33"/>
  <c r="RT93" i="33"/>
  <c r="SP92" i="33"/>
  <c r="RT94" i="33"/>
  <c r="SP93" i="33"/>
  <c r="RT95" i="33"/>
  <c r="SP94" i="33"/>
  <c r="RT96" i="33"/>
  <c r="SP95" i="33"/>
  <c r="RT97" i="33"/>
  <c r="SP96" i="33"/>
  <c r="RT98" i="33"/>
  <c r="SP97" i="33"/>
  <c r="SP98" i="33"/>
  <c r="RT99" i="33"/>
  <c r="RT100" i="33"/>
  <c r="SP99" i="33"/>
  <c r="RT101" i="33"/>
  <c r="SP100" i="33"/>
  <c r="RT102" i="33"/>
  <c r="SP101" i="33"/>
  <c r="RT103" i="33"/>
  <c r="SP102" i="33"/>
  <c r="RT104" i="33"/>
  <c r="SP103" i="33"/>
  <c r="RT105" i="33"/>
  <c r="SP104" i="33"/>
  <c r="RT106" i="33"/>
  <c r="SP105" i="33"/>
  <c r="RT107" i="33"/>
  <c r="SP106" i="33"/>
  <c r="RT108" i="33"/>
  <c r="SP107" i="33"/>
  <c r="SP108" i="33"/>
  <c r="L60" i="33"/>
  <c r="G52" i="33"/>
  <c r="G51" i="33"/>
  <c r="F59" i="33"/>
  <c r="OT6" i="33"/>
  <c r="L82" i="33" s="1"/>
  <c r="NX6" i="33"/>
  <c r="L83" i="33" s="1"/>
  <c r="OD6" i="33"/>
  <c r="F57" i="33" s="1"/>
  <c r="NH6" i="33"/>
  <c r="F58" i="33" s="1"/>
  <c r="NU6" i="33"/>
  <c r="I83" i="33" s="1"/>
  <c r="OQ6" i="33"/>
  <c r="I82" i="33" s="1"/>
  <c r="QV6" i="33"/>
  <c r="J74" i="33" s="1"/>
  <c r="GO6" i="33"/>
  <c r="G56" i="33" s="1"/>
  <c r="KO6" i="33"/>
  <c r="SP6" i="33" l="1"/>
  <c r="L48" i="33" s="1"/>
  <c r="RT6" i="33"/>
  <c r="L47" i="33" s="1"/>
  <c r="J59" i="33"/>
  <c r="NL6" i="33"/>
  <c r="J58" i="33" s="1"/>
  <c r="OH6" i="33"/>
  <c r="J57" i="33" s="1"/>
  <c r="KI6" i="33"/>
  <c r="G81" i="33" s="1"/>
  <c r="PA6" i="33"/>
  <c r="G49" i="33" s="1"/>
  <c r="GY6" i="33"/>
  <c r="M81" i="33"/>
  <c r="HE6" i="33"/>
  <c r="MM6" i="33" l="1"/>
  <c r="G61" i="33" s="1"/>
  <c r="PW6" i="33"/>
  <c r="G50" i="33" s="1"/>
  <c r="KU6" i="33"/>
  <c r="G53" i="33" s="1"/>
  <c r="G54" i="33" s="1"/>
  <c r="JZ6" i="33"/>
  <c r="PQ6" i="33"/>
  <c r="QM6" i="33"/>
  <c r="M80" i="33" s="1"/>
  <c r="PK6" i="33"/>
  <c r="H52" i="33" l="1"/>
  <c r="H51" i="33"/>
  <c r="QS6" i="33"/>
  <c r="G74" i="33" s="1"/>
  <c r="LK6" i="33"/>
  <c r="RI6" i="33"/>
  <c r="M84" i="33" s="1"/>
  <c r="KP6" i="33"/>
  <c r="N81" i="33" s="1"/>
  <c r="GP6" i="33"/>
  <c r="H56" i="33" s="1"/>
  <c r="NC6" i="33"/>
  <c r="M86" i="33" s="1"/>
  <c r="M79" i="33"/>
  <c r="QG6" i="33"/>
  <c r="G80" i="33" s="1"/>
  <c r="LE6" i="33"/>
  <c r="MW6" i="33"/>
  <c r="G86" i="33" s="1"/>
  <c r="G79" i="33"/>
  <c r="HF6" i="33"/>
  <c r="G59" i="33" l="1"/>
  <c r="NI6" i="33"/>
  <c r="G58" i="33" s="1"/>
  <c r="OE6" i="33"/>
  <c r="G57" i="33" s="1"/>
  <c r="NY6" i="33"/>
  <c r="M83" i="33" s="1"/>
  <c r="OU6" i="33"/>
  <c r="M82" i="33" s="1"/>
  <c r="RC6" i="33"/>
  <c r="G84" i="33" s="1"/>
  <c r="PB6" i="33"/>
  <c r="H49" i="33" s="1"/>
  <c r="PR6" i="33"/>
  <c r="KH6" i="33"/>
  <c r="QN6" i="33"/>
  <c r="N80" i="33" s="1"/>
  <c r="KF6" i="33" l="1"/>
  <c r="OO6" i="33"/>
  <c r="G82" i="33" s="1"/>
  <c r="NS6" i="33"/>
  <c r="G83" i="33" s="1"/>
  <c r="LL6" i="33"/>
  <c r="RJ6" i="33"/>
  <c r="N84" i="33" s="1"/>
  <c r="MN6" i="33"/>
  <c r="H61" i="33" s="1"/>
  <c r="PX6" i="33"/>
  <c r="H50" i="33" s="1"/>
  <c r="KV6" i="33"/>
  <c r="H53" i="33" s="1"/>
  <c r="H54" i="33" s="1"/>
  <c r="ND6" i="33"/>
  <c r="N86" i="33" s="1"/>
  <c r="N79" i="33"/>
  <c r="GV6" i="33"/>
  <c r="N56" i="33" s="1"/>
  <c r="F81" i="33"/>
  <c r="GX6" i="33"/>
  <c r="N52" i="33" l="1"/>
  <c r="N51" i="33"/>
  <c r="NZ6" i="33"/>
  <c r="N83" i="33" s="1"/>
  <c r="OV6" i="33"/>
  <c r="N82" i="33" s="1"/>
  <c r="QT6" i="33"/>
  <c r="H74" i="33" s="1"/>
  <c r="PJ6" i="33"/>
  <c r="PH6" i="33"/>
  <c r="N49" i="33" s="1"/>
  <c r="H59" i="33" l="1"/>
  <c r="OF6" i="33"/>
  <c r="H57" i="33" s="1"/>
  <c r="NJ6" i="33"/>
  <c r="H58" i="33" s="1"/>
  <c r="MT6" i="33"/>
  <c r="N61" i="33" s="1"/>
  <c r="QD6" i="33"/>
  <c r="N50" i="33" s="1"/>
  <c r="LB6" i="33"/>
  <c r="N53" i="33" s="1"/>
  <c r="N54" i="33" s="1"/>
  <c r="QF6" i="33"/>
  <c r="F80" i="33" s="1"/>
  <c r="LD6" i="33"/>
  <c r="F79" i="33"/>
  <c r="MV6" i="33"/>
  <c r="F86" i="33" s="1"/>
  <c r="KD6" i="33" l="1"/>
  <c r="RB6" i="33"/>
  <c r="F84" i="33" s="1"/>
  <c r="QZ6" i="33"/>
  <c r="N74" i="33" s="1"/>
  <c r="GT6" i="33"/>
  <c r="L56" i="33" s="1"/>
  <c r="L52" i="33" l="1"/>
  <c r="L51" i="33"/>
  <c r="N59" i="33"/>
  <c r="NP6" i="33"/>
  <c r="N58" i="33" s="1"/>
  <c r="OL6" i="33"/>
  <c r="N57" i="33" s="1"/>
  <c r="NR6" i="33"/>
  <c r="F83" i="33" s="1"/>
  <c r="ON6" i="33"/>
  <c r="F82" i="33" s="1"/>
  <c r="PF6" i="33"/>
  <c r="L49" i="33" s="1"/>
  <c r="KZ6" i="33"/>
  <c r="L53" i="33" s="1"/>
  <c r="QB6" i="33"/>
  <c r="L50" i="33" s="1"/>
  <c r="MB6" i="33"/>
  <c r="SV8" i="33" l="1"/>
  <c r="RZ8" i="33"/>
  <c r="RZ9" i="33"/>
  <c r="RZ10" i="33"/>
  <c r="SV9" i="33"/>
  <c r="RZ11" i="33"/>
  <c r="SV10" i="33"/>
  <c r="RZ12" i="33"/>
  <c r="SV11" i="33"/>
  <c r="RZ13" i="33"/>
  <c r="SV12" i="33"/>
  <c r="SV13" i="33"/>
  <c r="RZ14" i="33"/>
  <c r="RZ15" i="33"/>
  <c r="SV14" i="33"/>
  <c r="RZ16" i="33"/>
  <c r="SV15" i="33"/>
  <c r="RZ17" i="33"/>
  <c r="SV16" i="33"/>
  <c r="RZ18" i="33"/>
  <c r="SV17" i="33"/>
  <c r="RZ19" i="33"/>
  <c r="SV18" i="33"/>
  <c r="RZ20" i="33"/>
  <c r="SV19" i="33"/>
  <c r="RZ21" i="33"/>
  <c r="SV20" i="33"/>
  <c r="SV21" i="33"/>
  <c r="RZ22" i="33"/>
  <c r="RZ23" i="33"/>
  <c r="SV22" i="33"/>
  <c r="SV23" i="33"/>
  <c r="RZ24" i="33"/>
  <c r="RZ25" i="33"/>
  <c r="SV24" i="33"/>
  <c r="RZ26" i="33"/>
  <c r="SV25" i="33"/>
  <c r="RZ27" i="33"/>
  <c r="SV26" i="33"/>
  <c r="RZ28" i="33"/>
  <c r="SV27" i="33"/>
  <c r="RZ29" i="33"/>
  <c r="SV28" i="33"/>
  <c r="RZ30" i="33"/>
  <c r="SV29" i="33"/>
  <c r="RZ31" i="33"/>
  <c r="SV30" i="33"/>
  <c r="RZ32" i="33"/>
  <c r="SV31" i="33"/>
  <c r="RZ33" i="33"/>
  <c r="SV32" i="33"/>
  <c r="RZ34" i="33"/>
  <c r="SV33" i="33"/>
  <c r="RZ35" i="33"/>
  <c r="SV34" i="33"/>
  <c r="RZ36" i="33"/>
  <c r="SV35" i="33"/>
  <c r="SV36" i="33"/>
  <c r="RZ37" i="33"/>
  <c r="RZ38" i="33"/>
  <c r="SV37" i="33"/>
  <c r="SV38" i="33"/>
  <c r="RZ39" i="33"/>
  <c r="RZ40" i="33"/>
  <c r="SV39" i="33"/>
  <c r="RZ41" i="33"/>
  <c r="SV40" i="33"/>
  <c r="RZ42" i="33"/>
  <c r="SV41" i="33"/>
  <c r="RZ43" i="33"/>
  <c r="SV42" i="33"/>
  <c r="RZ44" i="33"/>
  <c r="SV43" i="33"/>
  <c r="RZ45" i="33"/>
  <c r="SV44" i="33"/>
  <c r="RZ46" i="33"/>
  <c r="SV45" i="33"/>
  <c r="SV46" i="33"/>
  <c r="RZ47" i="33"/>
  <c r="RZ48" i="33"/>
  <c r="SV47" i="33"/>
  <c r="RZ49" i="33"/>
  <c r="SV48" i="33"/>
  <c r="RZ50" i="33"/>
  <c r="SV49" i="33"/>
  <c r="RZ51" i="33"/>
  <c r="SV50" i="33"/>
  <c r="SV51" i="33"/>
  <c r="RZ52" i="33"/>
  <c r="RZ53" i="33"/>
  <c r="SV52" i="33"/>
  <c r="SV53" i="33"/>
  <c r="RZ54" i="33"/>
  <c r="RZ55" i="33"/>
  <c r="SV54" i="33"/>
  <c r="RZ56" i="33"/>
  <c r="SV55" i="33"/>
  <c r="RZ57" i="33"/>
  <c r="SV56" i="33"/>
  <c r="SV57" i="33"/>
  <c r="RZ58" i="33"/>
  <c r="RZ59" i="33"/>
  <c r="SV58" i="33"/>
  <c r="RZ60" i="33"/>
  <c r="SV59" i="33"/>
  <c r="RZ61" i="33"/>
  <c r="SV60" i="33"/>
  <c r="SV61" i="33"/>
  <c r="RZ62" i="33"/>
  <c r="SV62" i="33"/>
  <c r="RZ63" i="33"/>
  <c r="RZ64" i="33"/>
  <c r="SV63" i="33"/>
  <c r="RZ65" i="33"/>
  <c r="SV64" i="33"/>
  <c r="RZ66" i="33"/>
  <c r="SV65" i="33"/>
  <c r="RZ67" i="33"/>
  <c r="SV66" i="33"/>
  <c r="RZ68" i="33"/>
  <c r="SV67" i="33"/>
  <c r="RZ69" i="33"/>
  <c r="SV68" i="33"/>
  <c r="RZ70" i="33"/>
  <c r="SV69" i="33"/>
  <c r="RZ71" i="33"/>
  <c r="SV70" i="33"/>
  <c r="RZ72" i="33"/>
  <c r="SV71" i="33"/>
  <c r="RZ73" i="33"/>
  <c r="SV72" i="33"/>
  <c r="RZ74" i="33"/>
  <c r="SV73" i="33"/>
  <c r="SV74" i="33"/>
  <c r="RZ75" i="33"/>
  <c r="RZ76" i="33"/>
  <c r="SV75" i="33"/>
  <c r="RZ77" i="33"/>
  <c r="SV76" i="33"/>
  <c r="RZ78" i="33"/>
  <c r="SV77" i="33"/>
  <c r="RZ79" i="33"/>
  <c r="SV78" i="33"/>
  <c r="RZ80" i="33"/>
  <c r="SV79" i="33"/>
  <c r="RZ81" i="33"/>
  <c r="SV80" i="33"/>
  <c r="RZ82" i="33"/>
  <c r="SV81" i="33"/>
  <c r="RZ83" i="33"/>
  <c r="SV82" i="33"/>
  <c r="RZ84" i="33"/>
  <c r="SV83" i="33"/>
  <c r="RZ85" i="33"/>
  <c r="SV84" i="33"/>
  <c r="RZ86" i="33"/>
  <c r="SV85" i="33"/>
  <c r="SV86" i="33"/>
  <c r="RZ87" i="33"/>
  <c r="RZ88" i="33"/>
  <c r="SV87" i="33"/>
  <c r="SV88" i="33"/>
  <c r="RZ89" i="33"/>
  <c r="RZ90" i="33"/>
  <c r="SV89" i="33"/>
  <c r="RZ91" i="33"/>
  <c r="SV90" i="33"/>
  <c r="RZ92" i="33"/>
  <c r="SV91" i="33"/>
  <c r="RZ93" i="33"/>
  <c r="SV92" i="33"/>
  <c r="RZ94" i="33"/>
  <c r="SV93" i="33"/>
  <c r="SV94" i="33"/>
  <c r="RZ95" i="33"/>
  <c r="RZ96" i="33"/>
  <c r="SV95" i="33"/>
  <c r="RZ97" i="33"/>
  <c r="SV96" i="33"/>
  <c r="RZ98" i="33"/>
  <c r="SV97" i="33"/>
  <c r="SV98" i="33"/>
  <c r="RZ99" i="33"/>
  <c r="RZ100" i="33"/>
  <c r="SV99" i="33"/>
  <c r="RZ101" i="33"/>
  <c r="SV100" i="33"/>
  <c r="RZ102" i="33"/>
  <c r="SV101" i="33"/>
  <c r="RZ103" i="33"/>
  <c r="SV102" i="33"/>
  <c r="RZ104" i="33"/>
  <c r="SV103" i="33"/>
  <c r="RZ105" i="33"/>
  <c r="SV104" i="33"/>
  <c r="RZ106" i="33"/>
  <c r="SV105" i="33"/>
  <c r="RZ107" i="33"/>
  <c r="SV106" i="33"/>
  <c r="RZ108" i="33"/>
  <c r="SV107" i="33"/>
  <c r="SV108" i="33"/>
  <c r="H85" i="33"/>
  <c r="L54" i="33"/>
  <c r="QX6" i="33"/>
  <c r="L74" i="33" s="1"/>
  <c r="MR6" i="33"/>
  <c r="L61" i="33" s="1"/>
  <c r="SV6" i="33" l="1"/>
  <c r="H92" i="33" s="1"/>
  <c r="RZ6" i="33"/>
  <c r="H91" i="33" s="1"/>
  <c r="L59" i="33"/>
  <c r="OJ6" i="33"/>
  <c r="L57" i="33" s="1"/>
  <c r="NN6" i="33"/>
  <c r="L58" i="33" s="1"/>
  <c r="KJ6" i="33" l="1"/>
  <c r="H81" i="33" s="1"/>
  <c r="GZ6" i="33"/>
  <c r="PL6" i="33" l="1"/>
  <c r="H79" i="33" l="1"/>
  <c r="MX6" i="33"/>
  <c r="H86" i="33" s="1"/>
  <c r="QH6" i="33"/>
  <c r="H80" i="33" s="1"/>
  <c r="LF6" i="33"/>
  <c r="RD6" i="33" l="1"/>
  <c r="H84" i="33" s="1"/>
  <c r="OP6" i="33" l="1"/>
  <c r="H82" i="33" s="1"/>
  <c r="NT6" i="33"/>
  <c r="H83" i="33" s="1"/>
  <c r="GM8" i="33"/>
  <c r="LO9" i="33" s="1"/>
  <c r="FQ8" i="33"/>
  <c r="MK8" i="33"/>
  <c r="HI8" i="33" l="1"/>
  <c r="OC8" i="33"/>
  <c r="QQ8" i="33"/>
  <c r="NG9" i="33"/>
  <c r="JA8" i="33"/>
  <c r="S9" i="33" l="1"/>
  <c r="IE9" i="33"/>
  <c r="AO9" i="33" l="1"/>
  <c r="BK9" i="33" s="1"/>
  <c r="DY8" i="33" s="1"/>
  <c r="CG9" i="33" l="1"/>
  <c r="JA9" i="33" l="1"/>
  <c r="DC9" i="33"/>
  <c r="EU9" i="33" s="1"/>
  <c r="MK9" i="33" s="1"/>
  <c r="GM9" i="33" l="1"/>
  <c r="LO10" i="33" l="1"/>
  <c r="HI9" i="33"/>
  <c r="PU9" i="33"/>
  <c r="OY9" i="33" l="1"/>
  <c r="KS9" i="33" l="1"/>
  <c r="DY9" i="33"/>
  <c r="FQ9" i="33" l="1"/>
  <c r="JW9" i="33"/>
  <c r="OC9" i="33" l="1"/>
  <c r="QQ9" i="33"/>
  <c r="NG10" i="33"/>
  <c r="IE10" i="33" l="1"/>
  <c r="S10" i="33"/>
  <c r="AO10" i="33" s="1"/>
  <c r="BK10" i="33" s="1"/>
  <c r="CG10" i="33" s="1"/>
  <c r="DC10" i="33" l="1"/>
  <c r="EU10" i="33" s="1"/>
  <c r="MK10" i="33" s="1"/>
  <c r="JA10" i="33"/>
  <c r="GM10" i="33" l="1"/>
  <c r="HI10" i="33" l="1"/>
  <c r="LO11" i="33"/>
  <c r="PU10" i="33"/>
  <c r="OY10" i="33" l="1"/>
  <c r="DY10" i="33" l="1"/>
  <c r="KS10" i="33"/>
  <c r="FQ10" i="33" l="1"/>
  <c r="JW10" i="33"/>
  <c r="QQ10" i="33" l="1"/>
  <c r="OC10" i="33"/>
  <c r="NG11" i="33"/>
  <c r="S11" i="33" l="1"/>
  <c r="AO11" i="33" s="1"/>
  <c r="BK11" i="33" s="1"/>
  <c r="CG11" i="33" s="1"/>
  <c r="IE11" i="33"/>
  <c r="JA11" i="33" l="1"/>
  <c r="DC11" i="33"/>
  <c r="EU11" i="33" s="1"/>
  <c r="GM11" i="33" l="1"/>
  <c r="MK11" i="33"/>
  <c r="HI11" i="33" l="1"/>
  <c r="LO12" i="33"/>
  <c r="PU11" i="33"/>
  <c r="OY11" i="33" l="1"/>
  <c r="DY11" i="33" l="1"/>
  <c r="KS11" i="33"/>
  <c r="FQ11" i="33" l="1"/>
  <c r="JW11" i="33"/>
  <c r="QQ11" i="33" l="1"/>
  <c r="OC11" i="33"/>
  <c r="NG12" i="33"/>
  <c r="IE12" i="33" l="1"/>
  <c r="S12" i="33"/>
  <c r="AO12" i="33" s="1"/>
  <c r="BK12" i="33" s="1"/>
  <c r="CG12" i="33" s="1"/>
  <c r="JA12" i="33" l="1"/>
  <c r="DC12" i="33"/>
  <c r="EU12" i="33" s="1"/>
  <c r="GM12" i="33" l="1"/>
  <c r="MK12" i="33"/>
  <c r="HI12" i="33" l="1"/>
  <c r="LO13" i="33"/>
  <c r="PU12" i="33"/>
  <c r="OY12" i="33" l="1"/>
  <c r="DY12" i="33" l="1"/>
  <c r="KS12" i="33"/>
  <c r="FQ12" i="33" l="1"/>
  <c r="JW12" i="33"/>
  <c r="OC12" i="33" l="1"/>
  <c r="QQ12" i="33"/>
  <c r="NG13" i="33"/>
  <c r="IE13" i="33" l="1"/>
  <c r="S13" i="33"/>
  <c r="AO13" i="33" s="1"/>
  <c r="BK13" i="33" l="1"/>
  <c r="CG13" i="33" s="1"/>
  <c r="DC13" i="33" s="1"/>
  <c r="EU13" i="33" s="1"/>
  <c r="MK13" i="33" s="1"/>
  <c r="JA13" i="33" l="1"/>
  <c r="GM13" i="33"/>
  <c r="LO14" i="33" l="1"/>
  <c r="HI13" i="33"/>
  <c r="PU13" i="33"/>
  <c r="OY13" i="33" l="1"/>
  <c r="DY13" i="33" l="1"/>
  <c r="KS13" i="33"/>
  <c r="FQ13" i="33" l="1"/>
  <c r="JW13" i="33"/>
  <c r="QQ13" i="33" l="1"/>
  <c r="OC13" i="33"/>
  <c r="NG14" i="33"/>
  <c r="S14" i="33" l="1"/>
  <c r="AO14" i="33" s="1"/>
  <c r="BK14" i="33" s="1"/>
  <c r="CG14" i="33" s="1"/>
  <c r="IE14" i="33"/>
  <c r="DC14" i="33" l="1"/>
  <c r="EU14" i="33" s="1"/>
  <c r="MK14" i="33" s="1"/>
  <c r="JA14" i="33"/>
  <c r="GM14" i="33" l="1"/>
  <c r="HI14" i="33" l="1"/>
  <c r="LO15" i="33"/>
  <c r="PU14" i="33"/>
  <c r="OY14" i="33" l="1"/>
  <c r="DY14" i="33" l="1"/>
  <c r="KS14" i="33"/>
  <c r="FQ14" i="33" l="1"/>
  <c r="JW14" i="33"/>
  <c r="OC14" i="33" l="1"/>
  <c r="QQ14" i="33"/>
  <c r="NG15" i="33"/>
  <c r="S15" i="33" l="1"/>
  <c r="AO15" i="33" s="1"/>
  <c r="BK15" i="33" s="1"/>
  <c r="CG15" i="33" s="1"/>
  <c r="IE15" i="33"/>
  <c r="JA15" i="33" l="1"/>
  <c r="DC15" i="33"/>
  <c r="EU15" i="33" s="1"/>
  <c r="GM15" i="33" l="1"/>
  <c r="MK15" i="33"/>
  <c r="LO16" i="33" l="1"/>
  <c r="HI15" i="33"/>
  <c r="PU15" i="33"/>
  <c r="OY15" i="33" l="1"/>
  <c r="DY15" i="33" l="1"/>
  <c r="KS15" i="33"/>
  <c r="FQ15" i="33" l="1"/>
  <c r="JW15" i="33"/>
  <c r="QQ15" i="33" l="1"/>
  <c r="OC15" i="33"/>
  <c r="NG16" i="33"/>
  <c r="IE16" i="33" l="1"/>
  <c r="S16" i="33"/>
  <c r="AO16" i="33" s="1"/>
  <c r="BK16" i="33" l="1"/>
  <c r="CG16" i="33" s="1"/>
  <c r="DC16" i="33" l="1"/>
  <c r="EU16" i="33" s="1"/>
  <c r="JA16" i="33"/>
  <c r="GM16" i="33" l="1"/>
  <c r="MK16" i="33"/>
  <c r="LO17" i="33" l="1"/>
  <c r="HI16" i="33"/>
  <c r="PU16" i="33"/>
  <c r="OY16" i="33" l="1"/>
  <c r="DY16" i="33" l="1"/>
  <c r="KS16" i="33"/>
  <c r="JW16" i="33" l="1"/>
  <c r="FQ16" i="33"/>
  <c r="QQ16" i="33" l="1"/>
  <c r="OC16" i="33"/>
  <c r="NG17" i="33"/>
  <c r="IE17" i="33" l="1"/>
  <c r="S17" i="33"/>
  <c r="AO17" i="33" s="1"/>
  <c r="BK17" i="33" s="1"/>
  <c r="CG17" i="33" s="1"/>
  <c r="DC17" i="33" l="1"/>
  <c r="EU17" i="33" s="1"/>
  <c r="JA17" i="33"/>
  <c r="GM17" i="33" l="1"/>
  <c r="MK17" i="33"/>
  <c r="LO18" i="33" l="1"/>
  <c r="HI17" i="33"/>
  <c r="PU17" i="33"/>
  <c r="OY17" i="33" l="1"/>
  <c r="DY17" i="33" l="1"/>
  <c r="KS17" i="33"/>
  <c r="FQ17" i="33" l="1"/>
  <c r="JW17" i="33"/>
  <c r="OC17" i="33" l="1"/>
  <c r="QQ17" i="33"/>
  <c r="NG18" i="33"/>
  <c r="IE18" i="33" l="1"/>
  <c r="S18" i="33"/>
  <c r="AO18" i="33" s="1"/>
  <c r="BK18" i="33" s="1"/>
  <c r="CG18" i="33" s="1"/>
  <c r="DC18" i="33" l="1"/>
  <c r="EU18" i="33" s="1"/>
  <c r="JA18" i="33"/>
  <c r="GM18" i="33" l="1"/>
  <c r="MK18" i="33"/>
  <c r="LO19" i="33" l="1"/>
  <c r="HI18" i="33"/>
  <c r="PU18" i="33"/>
  <c r="OY18" i="33" l="1"/>
  <c r="DY18" i="33" l="1"/>
  <c r="KS18" i="33"/>
  <c r="FQ18" i="33" l="1"/>
  <c r="JW18" i="33"/>
  <c r="OC18" i="33" l="1"/>
  <c r="QQ18" i="33"/>
  <c r="NG19" i="33"/>
  <c r="IE19" i="33" l="1"/>
  <c r="S19" i="33"/>
  <c r="AO19" i="33" s="1"/>
  <c r="BK19" i="33" s="1"/>
  <c r="CG19" i="33" s="1"/>
  <c r="JA19" i="33" l="1"/>
  <c r="DC19" i="33"/>
  <c r="EU19" i="33" s="1"/>
  <c r="GM19" i="33" l="1"/>
  <c r="MK19" i="33"/>
  <c r="LO20" i="33" l="1"/>
  <c r="HI19" i="33"/>
  <c r="PU19" i="33"/>
  <c r="OY19" i="33" l="1"/>
  <c r="DY19" i="33" l="1"/>
  <c r="KS19" i="33"/>
  <c r="FQ19" i="33" l="1"/>
  <c r="JW19" i="33"/>
  <c r="OC19" i="33" l="1"/>
  <c r="QQ19" i="33"/>
  <c r="NG20" i="33"/>
  <c r="S20" i="33" l="1"/>
  <c r="AO20" i="33" s="1"/>
  <c r="BK20" i="33" s="1"/>
  <c r="CG20" i="33" s="1"/>
  <c r="IE20" i="33"/>
  <c r="DC20" i="33" l="1"/>
  <c r="EU20" i="33" s="1"/>
  <c r="JA20" i="33"/>
  <c r="GM20" i="33" l="1"/>
  <c r="MK20" i="33"/>
  <c r="HI20" i="33" l="1"/>
  <c r="LO21" i="33"/>
  <c r="PU20" i="33"/>
  <c r="OY20" i="33" l="1"/>
  <c r="DY20" i="33" l="1"/>
  <c r="KS20" i="33"/>
  <c r="FQ20" i="33" l="1"/>
  <c r="JW20" i="33"/>
  <c r="QQ20" i="33" l="1"/>
  <c r="OC20" i="33"/>
  <c r="NG21" i="33"/>
  <c r="S21" i="33" l="1"/>
  <c r="AO21" i="33" s="1"/>
  <c r="BK21" i="33" s="1"/>
  <c r="CG21" i="33" s="1"/>
  <c r="IE21" i="33"/>
  <c r="JA21" i="33" l="1"/>
  <c r="DC21" i="33"/>
  <c r="EU21" i="33" s="1"/>
  <c r="GM21" i="33" l="1"/>
  <c r="MK21" i="33"/>
  <c r="LO22" i="33" l="1"/>
  <c r="HI21" i="33"/>
  <c r="PU21" i="33"/>
  <c r="OY21" i="33" l="1"/>
  <c r="DY21" i="33" l="1"/>
  <c r="KS21" i="33"/>
  <c r="FQ21" i="33" l="1"/>
  <c r="JW21" i="33"/>
  <c r="OC21" i="33" l="1"/>
  <c r="QQ21" i="33"/>
  <c r="NG22" i="33"/>
  <c r="IE22" i="33" l="1"/>
  <c r="S22" i="33"/>
  <c r="AO22" i="33" s="1"/>
  <c r="BK22" i="33" l="1"/>
  <c r="CG22" i="33" s="1"/>
  <c r="JA22" i="33" s="1"/>
  <c r="DC22" i="33" l="1"/>
  <c r="EU22" i="33" s="1"/>
  <c r="GM22" i="33" s="1"/>
  <c r="MK22" i="33" l="1"/>
  <c r="LO23" i="33"/>
  <c r="HI22" i="33"/>
  <c r="PU22" i="33"/>
  <c r="OY22" i="33" l="1"/>
  <c r="DY22" i="33" l="1"/>
  <c r="KS22" i="33"/>
  <c r="FQ22" i="33" l="1"/>
  <c r="JW22" i="33"/>
  <c r="OC22" i="33" l="1"/>
  <c r="QQ22" i="33"/>
  <c r="NG23" i="33"/>
  <c r="IE23" i="33" l="1"/>
  <c r="S23" i="33"/>
  <c r="AO23" i="33" s="1"/>
  <c r="BK23" i="33" l="1"/>
  <c r="CG23" i="33" s="1"/>
  <c r="JA23" i="33" s="1"/>
  <c r="DC23" i="33" l="1"/>
  <c r="EU23" i="33" s="1"/>
  <c r="GM23" i="33" s="1"/>
  <c r="MK23" i="33" l="1"/>
  <c r="HI23" i="33"/>
  <c r="LO24" i="33"/>
  <c r="PU23" i="33"/>
  <c r="OY23" i="33" l="1"/>
  <c r="DY23" i="33" l="1"/>
  <c r="KS23" i="33"/>
  <c r="FQ23" i="33" l="1"/>
  <c r="JW23" i="33"/>
  <c r="OC23" i="33" l="1"/>
  <c r="QQ23" i="33"/>
  <c r="NG24" i="33"/>
  <c r="IE24" i="33" l="1"/>
  <c r="S24" i="33"/>
  <c r="AO24" i="33" s="1"/>
  <c r="BK24" i="33" s="1"/>
  <c r="CG24" i="33" s="1"/>
  <c r="DC24" i="33" l="1"/>
  <c r="EU24" i="33" s="1"/>
  <c r="JA24" i="33"/>
  <c r="GM24" i="33" l="1"/>
  <c r="MK24" i="33"/>
  <c r="HI24" i="33" l="1"/>
  <c r="LO25" i="33"/>
  <c r="PU24" i="33"/>
  <c r="OY24" i="33" l="1"/>
  <c r="DY24" i="33" l="1"/>
  <c r="KS24" i="33"/>
  <c r="JW24" i="33" l="1"/>
  <c r="FQ24" i="33"/>
  <c r="OC24" i="33" l="1"/>
  <c r="QQ24" i="33"/>
  <c r="NG25" i="33"/>
  <c r="S25" i="33" l="1"/>
  <c r="AO25" i="33" s="1"/>
  <c r="BK25" i="33" s="1"/>
  <c r="CG25" i="33" s="1"/>
  <c r="IE25" i="33"/>
  <c r="JA25" i="33" l="1"/>
  <c r="DC25" i="33"/>
  <c r="EU25" i="33" s="1"/>
  <c r="MK25" i="33" s="1"/>
  <c r="GM25" i="33" l="1"/>
  <c r="HI25" i="33" l="1"/>
  <c r="LO26" i="33"/>
  <c r="PU25" i="33"/>
  <c r="OY25" i="33" l="1"/>
  <c r="DY25" i="33" l="1"/>
  <c r="KS25" i="33"/>
  <c r="FQ25" i="33" l="1"/>
  <c r="JW25" i="33"/>
  <c r="QQ25" i="33" l="1"/>
  <c r="OC25" i="33"/>
  <c r="NG26" i="33"/>
  <c r="IE26" i="33" l="1"/>
  <c r="S26" i="33"/>
  <c r="AO26" i="33" s="1"/>
  <c r="BK26" i="33" s="1"/>
  <c r="CG26" i="33" s="1"/>
  <c r="DC26" i="33" l="1"/>
  <c r="EU26" i="33" s="1"/>
  <c r="JA26" i="33"/>
  <c r="GM26" i="33" l="1"/>
  <c r="MK26" i="33"/>
  <c r="LO27" i="33" l="1"/>
  <c r="HI26" i="33"/>
  <c r="PU26" i="33"/>
  <c r="OY26" i="33" l="1"/>
  <c r="DY26" i="33" l="1"/>
  <c r="KS26" i="33"/>
  <c r="FQ26" i="33" l="1"/>
  <c r="JW26" i="33"/>
  <c r="OC26" i="33" l="1"/>
  <c r="QQ26" i="33"/>
  <c r="NG27" i="33"/>
  <c r="S27" i="33" l="1"/>
  <c r="AO27" i="33" s="1"/>
  <c r="BK27" i="33" s="1"/>
  <c r="CG27" i="33" s="1"/>
  <c r="IE27" i="33"/>
  <c r="JA27" i="33" l="1"/>
  <c r="DC27" i="33"/>
  <c r="EU27" i="33" s="1"/>
  <c r="GM27" i="33" l="1"/>
  <c r="MK27" i="33"/>
  <c r="LO28" i="33" l="1"/>
  <c r="HI27" i="33"/>
  <c r="PU27" i="33"/>
  <c r="OY27" i="33" l="1"/>
  <c r="DY27" i="33" l="1"/>
  <c r="KS27" i="33"/>
  <c r="FQ27" i="33" l="1"/>
  <c r="JW27" i="33"/>
  <c r="QQ27" i="33" l="1"/>
  <c r="OC27" i="33"/>
  <c r="NG28" i="33"/>
  <c r="IE28" i="33" l="1"/>
  <c r="S28" i="33"/>
  <c r="AO28" i="33" s="1"/>
  <c r="BK28" i="33" l="1"/>
  <c r="CG28" i="33" s="1"/>
  <c r="DC28" i="33" s="1"/>
  <c r="EU28" i="33" s="1"/>
  <c r="JA28" i="33" l="1"/>
  <c r="GM28" i="33"/>
  <c r="MK28" i="33"/>
  <c r="HI28" i="33" l="1"/>
  <c r="LO29" i="33"/>
  <c r="PU28" i="33"/>
  <c r="OY28" i="33" l="1"/>
  <c r="DY28" i="33" l="1"/>
  <c r="KS28" i="33"/>
  <c r="FQ28" i="33" l="1"/>
  <c r="JW28" i="33"/>
  <c r="OC28" i="33" l="1"/>
  <c r="QQ28" i="33"/>
  <c r="NG29" i="33"/>
  <c r="IE29" i="33" l="1"/>
  <c r="S29" i="33"/>
  <c r="AO29" i="33" s="1"/>
  <c r="BK29" i="33" s="1"/>
  <c r="CG29" i="33" s="1"/>
  <c r="DC29" i="33" l="1"/>
  <c r="EU29" i="33" s="1"/>
  <c r="JA29" i="33"/>
  <c r="GM29" i="33" l="1"/>
  <c r="MK29" i="33"/>
  <c r="HI29" i="33" l="1"/>
  <c r="LO30" i="33"/>
  <c r="PU29" i="33"/>
  <c r="OY29" i="33" l="1"/>
  <c r="DY29" i="33" l="1"/>
  <c r="KS29" i="33"/>
  <c r="FQ29" i="33" l="1"/>
  <c r="JW29" i="33"/>
  <c r="OC29" i="33" l="1"/>
  <c r="QQ29" i="33"/>
  <c r="NG30" i="33"/>
  <c r="S30" i="33" l="1"/>
  <c r="AO30" i="33" s="1"/>
  <c r="BK30" i="33" s="1"/>
  <c r="CG30" i="33" s="1"/>
  <c r="IE30" i="33"/>
  <c r="JA30" i="33" l="1"/>
  <c r="DC30" i="33"/>
  <c r="EU30" i="33" s="1"/>
  <c r="MK30" i="33" s="1"/>
  <c r="GM30" i="33" l="1"/>
  <c r="HI30" i="33" l="1"/>
  <c r="LO31" i="33"/>
  <c r="PU30" i="33"/>
  <c r="OY30" i="33" l="1"/>
  <c r="DY30" i="33" l="1"/>
  <c r="KS30" i="33"/>
  <c r="JW30" i="33" l="1"/>
  <c r="FQ30" i="33"/>
  <c r="OC30" i="33" l="1"/>
  <c r="QQ30" i="33"/>
  <c r="NG31" i="33"/>
  <c r="S31" i="33" l="1"/>
  <c r="AO31" i="33" s="1"/>
  <c r="BK31" i="33" s="1"/>
  <c r="CG31" i="33" s="1"/>
  <c r="IE31" i="33"/>
  <c r="JA31" i="33" l="1"/>
  <c r="DC31" i="33"/>
  <c r="EU31" i="33" s="1"/>
  <c r="MK31" i="33" s="1"/>
  <c r="GM31" i="33" l="1"/>
  <c r="HI31" i="33" l="1"/>
  <c r="LO32" i="33"/>
  <c r="PU31" i="33"/>
  <c r="OY31" i="33" l="1"/>
  <c r="DY31" i="33" l="1"/>
  <c r="KS31" i="33"/>
  <c r="FQ31" i="33" l="1"/>
  <c r="JW31" i="33"/>
  <c r="OC31" i="33" l="1"/>
  <c r="QQ31" i="33"/>
  <c r="NG32" i="33"/>
  <c r="S32" i="33" l="1"/>
  <c r="AO32" i="33" s="1"/>
  <c r="BK32" i="33" s="1"/>
  <c r="CG32" i="33" s="1"/>
  <c r="IE32" i="33"/>
  <c r="DC32" i="33" l="1"/>
  <c r="EU32" i="33" s="1"/>
  <c r="JA32" i="33"/>
  <c r="GM32" i="33" l="1"/>
  <c r="MK32" i="33"/>
  <c r="HI32" i="33" l="1"/>
  <c r="LO33" i="33"/>
  <c r="PU32" i="33"/>
  <c r="OY32" i="33" l="1"/>
  <c r="DY32" i="33" l="1"/>
  <c r="KS32" i="33"/>
  <c r="FQ32" i="33" l="1"/>
  <c r="JW32" i="33"/>
  <c r="OC32" i="33" l="1"/>
  <c r="QQ32" i="33"/>
  <c r="NG33" i="33"/>
  <c r="S33" i="33" l="1"/>
  <c r="AO33" i="33" s="1"/>
  <c r="BK33" i="33" s="1"/>
  <c r="CG33" i="33" s="1"/>
  <c r="IE33" i="33"/>
  <c r="DC33" i="33" l="1"/>
  <c r="EU33" i="33" s="1"/>
  <c r="JA33" i="33"/>
  <c r="GM33" i="33" l="1"/>
  <c r="MK33" i="33"/>
  <c r="LO34" i="33" l="1"/>
  <c r="HI33" i="33"/>
  <c r="PU33" i="33"/>
  <c r="OY33" i="33" l="1"/>
  <c r="DY33" i="33" l="1"/>
  <c r="KS33" i="33"/>
  <c r="JW33" i="33" l="1"/>
  <c r="FQ33" i="33"/>
  <c r="OC33" i="33" l="1"/>
  <c r="QQ33" i="33"/>
  <c r="NG34" i="33"/>
  <c r="IE34" i="33" l="1"/>
  <c r="S34" i="33"/>
  <c r="AO34" i="33" s="1"/>
  <c r="BK34" i="33" s="1"/>
  <c r="CG34" i="33" s="1"/>
  <c r="DC34" i="33" l="1"/>
  <c r="EU34" i="33" s="1"/>
  <c r="JA34" i="33"/>
  <c r="GM34" i="33" l="1"/>
  <c r="MK34" i="33"/>
  <c r="HI34" i="33" l="1"/>
  <c r="LO35" i="33"/>
  <c r="PU34" i="33"/>
  <c r="OY34" i="33" l="1"/>
  <c r="DY34" i="33" l="1"/>
  <c r="KS34" i="33"/>
  <c r="FQ34" i="33" l="1"/>
  <c r="JW34" i="33"/>
  <c r="QQ34" i="33" l="1"/>
  <c r="OC34" i="33"/>
  <c r="NG35" i="33"/>
  <c r="IE35" i="33" l="1"/>
  <c r="S35" i="33"/>
  <c r="AO35" i="33" s="1"/>
  <c r="BK35" i="33" s="1"/>
  <c r="CG35" i="33" s="1"/>
  <c r="JA35" i="33" l="1"/>
  <c r="DC35" i="33"/>
  <c r="EU35" i="33" s="1"/>
  <c r="GM35" i="33" l="1"/>
  <c r="MK35" i="33"/>
  <c r="LO36" i="33" l="1"/>
  <c r="HI35" i="33"/>
  <c r="PU35" i="33"/>
  <c r="OY35" i="33" l="1"/>
  <c r="DY35" i="33" l="1"/>
  <c r="KS35" i="33"/>
  <c r="FQ35" i="33" l="1"/>
  <c r="NG36" i="33" s="1"/>
  <c r="S36" i="33" s="1"/>
  <c r="AO36" i="33" s="1"/>
  <c r="JW35" i="33"/>
  <c r="BK36" i="33" l="1"/>
  <c r="CG36" i="33" s="1"/>
  <c r="DC36" i="33" s="1"/>
  <c r="EU36" i="33" s="1"/>
  <c r="IE36" i="33"/>
  <c r="OC35" i="33"/>
  <c r="QQ35" i="33"/>
  <c r="JA36" i="33" l="1"/>
  <c r="GM36" i="33"/>
  <c r="MK36" i="33"/>
  <c r="LO37" i="33" l="1"/>
  <c r="HI36" i="33"/>
  <c r="PU36" i="33"/>
  <c r="OY36" i="33" l="1"/>
  <c r="DY36" i="33" l="1"/>
  <c r="KS36" i="33"/>
  <c r="FQ36" i="33" l="1"/>
  <c r="NG37" i="33" s="1"/>
  <c r="S37" i="33" s="1"/>
  <c r="AO37" i="33" s="1"/>
  <c r="JW36" i="33"/>
  <c r="BK37" i="33" l="1"/>
  <c r="CG37" i="33" s="1"/>
  <c r="DC37" i="33" s="1"/>
  <c r="EU37" i="33" s="1"/>
  <c r="IE37" i="33"/>
  <c r="QQ36" i="33"/>
  <c r="OC36" i="33"/>
  <c r="JA37" i="33" l="1"/>
  <c r="GM37" i="33"/>
  <c r="MK37" i="33"/>
  <c r="LO38" i="33" l="1"/>
  <c r="HI37" i="33"/>
  <c r="PU37" i="33"/>
  <c r="OY37" i="33" l="1"/>
  <c r="DY37" i="33" l="1"/>
  <c r="KS37" i="33"/>
  <c r="JW37" i="33" l="1"/>
  <c r="FQ37" i="33"/>
  <c r="NG38" i="33" s="1"/>
  <c r="S38" i="33" s="1"/>
  <c r="AO38" i="33" s="1"/>
  <c r="IE38" i="33" l="1"/>
  <c r="BK38" i="33"/>
  <c r="CG38" i="33" s="1"/>
  <c r="JA38" i="33" s="1"/>
  <c r="OC37" i="33"/>
  <c r="QQ37" i="33"/>
  <c r="DC38" i="33" l="1"/>
  <c r="EU38" i="33" s="1"/>
  <c r="GM38" i="33" s="1"/>
  <c r="MK38" i="33" l="1"/>
  <c r="HI38" i="33"/>
  <c r="LO39" i="33"/>
  <c r="PU38" i="33"/>
  <c r="OY38" i="33" l="1"/>
  <c r="DY38" i="33" l="1"/>
  <c r="KS38" i="33"/>
  <c r="FQ38" i="33" l="1"/>
  <c r="NG39" i="33" s="1"/>
  <c r="S39" i="33" s="1"/>
  <c r="AO39" i="33" s="1"/>
  <c r="JW38" i="33"/>
  <c r="IE39" i="33" l="1"/>
  <c r="BK39" i="33"/>
  <c r="CG39" i="33" s="1"/>
  <c r="DC39" i="33" s="1"/>
  <c r="EU39" i="33" s="1"/>
  <c r="OC38" i="33"/>
  <c r="QQ38" i="33"/>
  <c r="JA39" i="33" l="1"/>
  <c r="GM39" i="33"/>
  <c r="MK39" i="33"/>
  <c r="LO40" i="33" l="1"/>
  <c r="HI39" i="33"/>
  <c r="PU39" i="33"/>
  <c r="OY39" i="33" l="1"/>
  <c r="DY39" i="33" l="1"/>
  <c r="KS39" i="33"/>
  <c r="FQ39" i="33" l="1"/>
  <c r="NG40" i="33" s="1"/>
  <c r="JW39" i="33"/>
  <c r="IE40" i="33" l="1"/>
  <c r="S40" i="33"/>
  <c r="AO40" i="33" s="1"/>
  <c r="OC39" i="33"/>
  <c r="QQ39" i="33"/>
  <c r="BK40" i="33" l="1"/>
  <c r="CG40" i="33" s="1"/>
  <c r="JA40" i="33" l="1"/>
  <c r="DC40" i="33"/>
  <c r="EU40" i="33" s="1"/>
  <c r="GM40" i="33" s="1"/>
  <c r="HI40" i="33" s="1"/>
  <c r="LO41" i="33" l="1"/>
  <c r="PU40" i="33"/>
  <c r="OY40" i="33" s="1"/>
  <c r="MK40" i="33"/>
  <c r="DY40" i="33" l="1"/>
  <c r="KS40" i="33"/>
  <c r="JW40" i="33" l="1"/>
  <c r="FQ40" i="33"/>
  <c r="NG41" i="33" s="1"/>
  <c r="IE41" i="33" s="1"/>
  <c r="S41" i="33" l="1"/>
  <c r="AO41" i="33" s="1"/>
  <c r="BK41" i="33" s="1"/>
  <c r="CG41" i="33" s="1"/>
  <c r="JA41" i="33" s="1"/>
  <c r="QQ40" i="33"/>
  <c r="OC40" i="33"/>
  <c r="DC41" i="33" l="1"/>
  <c r="EU41" i="33" s="1"/>
  <c r="MK41" i="33" s="1"/>
  <c r="GM41" i="33" l="1"/>
  <c r="LO42" i="33" s="1"/>
  <c r="PU41" i="33" l="1"/>
  <c r="OY41" i="33" s="1"/>
  <c r="HI41" i="33"/>
  <c r="DY41" i="33" l="1"/>
  <c r="KS41" i="33"/>
  <c r="JW41" i="33" l="1"/>
  <c r="FQ41" i="33"/>
  <c r="NG42" i="33" s="1"/>
  <c r="S42" i="33" s="1"/>
  <c r="AO42" i="33" s="1"/>
  <c r="IE42" i="33" l="1"/>
  <c r="BK42" i="33"/>
  <c r="CG42" i="33" s="1"/>
  <c r="DC42" i="33" s="1"/>
  <c r="EU42" i="33" s="1"/>
  <c r="OC41" i="33"/>
  <c r="QQ41" i="33"/>
  <c r="JA42" i="33" l="1"/>
  <c r="GM42" i="33"/>
  <c r="MK42" i="33"/>
  <c r="LO43" i="33" l="1"/>
  <c r="HI42" i="33"/>
  <c r="PU42" i="33"/>
  <c r="OY42" i="33" l="1"/>
  <c r="DY42" i="33" l="1"/>
  <c r="KS42" i="33"/>
  <c r="JW42" i="33" l="1"/>
  <c r="FQ42" i="33"/>
  <c r="NG43" i="33" s="1"/>
  <c r="IE43" i="33" s="1"/>
  <c r="S43" i="33" l="1"/>
  <c r="QQ42" i="33"/>
  <c r="OC42" i="33"/>
  <c r="AO43" i="33" l="1"/>
  <c r="BK43" i="33" s="1"/>
  <c r="CG43" i="33" s="1"/>
  <c r="DC43" i="33" l="1"/>
  <c r="EU43" i="33" s="1"/>
  <c r="GM43" i="33" s="1"/>
  <c r="LO44" i="33" s="1"/>
  <c r="JA43" i="33"/>
  <c r="HI43" i="33" l="1"/>
  <c r="PU43" i="33"/>
  <c r="OY43" i="33" s="1"/>
  <c r="MK43" i="33"/>
  <c r="DY43" i="33" l="1"/>
  <c r="KS43" i="33"/>
  <c r="JW43" i="33" l="1"/>
  <c r="FQ43" i="33"/>
  <c r="NG44" i="33" s="1"/>
  <c r="IE44" i="33" l="1"/>
  <c r="S44" i="33"/>
  <c r="AO44" i="33" s="1"/>
  <c r="QQ43" i="33"/>
  <c r="OC43" i="33"/>
  <c r="BK44" i="33" l="1"/>
  <c r="CG44" i="33" s="1"/>
  <c r="JA44" i="33" s="1"/>
  <c r="DC44" i="33" l="1"/>
  <c r="EU44" i="33" s="1"/>
  <c r="GM44" i="33" s="1"/>
  <c r="PU44" i="33" s="1"/>
  <c r="HI44" i="33" l="1"/>
  <c r="LO45" i="33"/>
  <c r="MK44" i="33"/>
  <c r="OY44" i="33"/>
  <c r="DY44" i="33" l="1"/>
  <c r="KS44" i="33"/>
  <c r="JW44" i="33" l="1"/>
  <c r="FQ44" i="33"/>
  <c r="NG45" i="33" s="1"/>
  <c r="S45" i="33" l="1"/>
  <c r="AO45" i="33" s="1"/>
  <c r="BK45" i="33" s="1"/>
  <c r="CG45" i="33" s="1"/>
  <c r="IE45" i="33"/>
  <c r="QQ44" i="33"/>
  <c r="OC44" i="33"/>
  <c r="JA45" i="33" l="1"/>
  <c r="DC45" i="33"/>
  <c r="EU45" i="33" s="1"/>
  <c r="GM45" i="33" s="1"/>
  <c r="MK45" i="33" l="1"/>
  <c r="LO46" i="33"/>
  <c r="HI45" i="33"/>
  <c r="PU45" i="33"/>
  <c r="OY45" i="33" l="1"/>
  <c r="DY45" i="33" l="1"/>
  <c r="KS45" i="33"/>
  <c r="JW45" i="33" l="1"/>
  <c r="FQ45" i="33"/>
  <c r="NG46" i="33" s="1"/>
  <c r="IE46" i="33" l="1"/>
  <c r="S46" i="33"/>
  <c r="AO46" i="33" s="1"/>
  <c r="QQ45" i="33"/>
  <c r="OC45" i="33"/>
  <c r="BK46" i="33" l="1"/>
  <c r="CG46" i="33" s="1"/>
  <c r="DC46" i="33" s="1"/>
  <c r="EU46" i="33" s="1"/>
  <c r="MK46" i="33" s="1"/>
  <c r="JA46" i="33" l="1"/>
  <c r="GM46" i="33"/>
  <c r="PU46" i="33" s="1"/>
  <c r="LO47" i="33" l="1"/>
  <c r="HI46" i="33"/>
  <c r="OY46" i="33"/>
  <c r="DY46" i="33" l="1"/>
  <c r="KS46" i="33"/>
  <c r="JW46" i="33" l="1"/>
  <c r="FQ46" i="33"/>
  <c r="NG47" i="33" s="1"/>
  <c r="S47" i="33" l="1"/>
  <c r="AO47" i="33" s="1"/>
  <c r="IE47" i="33"/>
  <c r="QQ46" i="33"/>
  <c r="OC46" i="33"/>
  <c r="BK47" i="33" l="1"/>
  <c r="CG47" i="33" s="1"/>
  <c r="DC47" i="33" l="1"/>
  <c r="EU47" i="33" s="1"/>
  <c r="JA47" i="33"/>
  <c r="MK47" i="33" l="1"/>
  <c r="GM47" i="33"/>
  <c r="LO48" i="33" l="1"/>
  <c r="HI47" i="33"/>
  <c r="PU47" i="33"/>
  <c r="OY47" i="33" l="1"/>
  <c r="KS47" i="33" l="1"/>
  <c r="DY47" i="33"/>
  <c r="FQ47" i="33" l="1"/>
  <c r="JW47" i="33"/>
  <c r="QQ47" i="33" l="1"/>
  <c r="NG48" i="33"/>
  <c r="OC47" i="33"/>
  <c r="S48" i="33" l="1"/>
  <c r="AO48" i="33" s="1"/>
  <c r="BK48" i="33" s="1"/>
  <c r="CG48" i="33" s="1"/>
  <c r="IE48" i="33"/>
  <c r="DC48" i="33" l="1"/>
  <c r="EU48" i="33" s="1"/>
  <c r="GM48" i="33" s="1"/>
  <c r="JA48" i="33"/>
  <c r="MK48" i="33" l="1"/>
  <c r="LO49" i="33"/>
  <c r="HI48" i="33"/>
  <c r="PU48" i="33"/>
  <c r="OY48" i="33" s="1"/>
  <c r="KS48" i="33" l="1"/>
  <c r="DY48" i="33"/>
  <c r="FQ48" i="33" l="1"/>
  <c r="JW48" i="33"/>
  <c r="NG49" i="33" l="1"/>
  <c r="QQ48" i="33"/>
  <c r="OC48" i="33"/>
  <c r="S49" i="33" l="1"/>
  <c r="AO49" i="33" s="1"/>
  <c r="BK49" i="33" s="1"/>
  <c r="CG49" i="33" s="1"/>
  <c r="IE49" i="33"/>
  <c r="JA49" i="33" l="1"/>
  <c r="DC49" i="33"/>
  <c r="EU49" i="33" s="1"/>
  <c r="GM49" i="33" s="1"/>
  <c r="MK49" i="33" l="1"/>
  <c r="LO50" i="33"/>
  <c r="HI49" i="33"/>
  <c r="PU49" i="33"/>
  <c r="OY49" i="33" s="1"/>
  <c r="DY49" i="33" l="1"/>
  <c r="KS49" i="33"/>
  <c r="FQ49" i="33" l="1"/>
  <c r="JW49" i="33"/>
  <c r="OC49" i="33" l="1"/>
  <c r="QQ49" i="33"/>
  <c r="NG50" i="33"/>
  <c r="S50" i="33" l="1"/>
  <c r="AO50" i="33" s="1"/>
  <c r="BK50" i="33" s="1"/>
  <c r="CG50" i="33" s="1"/>
  <c r="IE50" i="33"/>
  <c r="DC50" i="33" l="1"/>
  <c r="EU50" i="33" s="1"/>
  <c r="GM50" i="33" s="1"/>
  <c r="JA50" i="33"/>
  <c r="MK50" i="33" l="1"/>
  <c r="HI50" i="33"/>
  <c r="LO51" i="33"/>
  <c r="PU50" i="33"/>
  <c r="OY50" i="33" l="1"/>
  <c r="DY50" i="33" l="1"/>
  <c r="KS50" i="33"/>
  <c r="JW50" i="33" l="1"/>
  <c r="FQ50" i="33"/>
  <c r="QQ50" i="33" l="1"/>
  <c r="OC50" i="33"/>
  <c r="NG51" i="33"/>
  <c r="S51" i="33" l="1"/>
  <c r="AO51" i="33" s="1"/>
  <c r="BK51" i="33" s="1"/>
  <c r="CG51" i="33" s="1"/>
  <c r="IE51" i="33"/>
  <c r="JA51" i="33" l="1"/>
  <c r="DC51" i="33"/>
  <c r="EU51" i="33" s="1"/>
  <c r="GM51" i="33" s="1"/>
  <c r="MK51" i="33" l="1"/>
  <c r="LO52" i="33"/>
  <c r="HI51" i="33"/>
  <c r="PU51" i="33"/>
  <c r="OY51" i="33" l="1"/>
  <c r="KS51" i="33" l="1"/>
  <c r="DY51" i="33"/>
  <c r="FQ51" i="33" l="1"/>
  <c r="JW51" i="33"/>
  <c r="QQ51" i="33" l="1"/>
  <c r="OC51" i="33"/>
  <c r="NG52" i="33"/>
  <c r="S52" i="33" l="1"/>
  <c r="AO52" i="33" s="1"/>
  <c r="IE52" i="33"/>
  <c r="BK52" i="33" l="1"/>
  <c r="CG52" i="33" s="1"/>
  <c r="DC52" i="33" l="1"/>
  <c r="EU52" i="33" s="1"/>
  <c r="GM52" i="33" s="1"/>
  <c r="JA52" i="33"/>
  <c r="MK52" i="33" l="1"/>
  <c r="LO53" i="33"/>
  <c r="HI52" i="33"/>
  <c r="PU52" i="33"/>
  <c r="OY52" i="33" l="1"/>
  <c r="DY52" i="33" l="1"/>
  <c r="KS52" i="33"/>
  <c r="FQ52" i="33" l="1"/>
  <c r="JW52" i="33"/>
  <c r="OC52" i="33" l="1"/>
  <c r="QQ52" i="33"/>
  <c r="NG53" i="33"/>
  <c r="S53" i="33" l="1"/>
  <c r="AO53" i="33" s="1"/>
  <c r="IE53" i="33"/>
  <c r="BK53" i="33" l="1"/>
  <c r="CG53" i="33" s="1"/>
  <c r="DC53" i="33" l="1"/>
  <c r="EU53" i="33" s="1"/>
  <c r="GM53" i="33" s="1"/>
  <c r="JA53" i="33"/>
  <c r="LO54" i="33" l="1"/>
  <c r="HI53" i="33"/>
  <c r="PU53" i="33"/>
  <c r="MK53" i="33"/>
  <c r="OY53" i="33" l="1"/>
  <c r="DY53" i="33" l="1"/>
  <c r="KS53" i="33"/>
  <c r="FQ53" i="33" l="1"/>
  <c r="JW53" i="33"/>
  <c r="OC53" i="33" l="1"/>
  <c r="QQ53" i="33"/>
  <c r="NG54" i="33"/>
  <c r="S54" i="33" l="1"/>
  <c r="AO54" i="33" s="1"/>
  <c r="BK54" i="33" s="1"/>
  <c r="CG54" i="33" s="1"/>
  <c r="IE54" i="33"/>
  <c r="DC54" i="33" l="1"/>
  <c r="EU54" i="33" s="1"/>
  <c r="GM54" i="33" s="1"/>
  <c r="JA54" i="33"/>
  <c r="MK54" i="33" l="1"/>
  <c r="HI54" i="33"/>
  <c r="LO55" i="33"/>
  <c r="PU54" i="33"/>
  <c r="OY54" i="33" l="1"/>
  <c r="DY54" i="33" l="1"/>
  <c r="KS54" i="33"/>
  <c r="JW54" i="33" l="1"/>
  <c r="FQ54" i="33"/>
  <c r="OC54" i="33" l="1"/>
  <c r="QQ54" i="33"/>
  <c r="NG55" i="33"/>
  <c r="IE55" i="33" l="1"/>
  <c r="S55" i="33"/>
  <c r="AO55" i="33" s="1"/>
  <c r="BK55" i="33" l="1"/>
  <c r="CG55" i="33" s="1"/>
  <c r="JA55" i="33" l="1"/>
  <c r="DC55" i="33"/>
  <c r="EU55" i="33" s="1"/>
  <c r="GM55" i="33" s="1"/>
  <c r="HI55" i="33" l="1"/>
  <c r="LO56" i="33"/>
  <c r="PU55" i="33"/>
  <c r="MK55" i="33"/>
  <c r="OY55" i="33" l="1"/>
  <c r="DY55" i="33" l="1"/>
  <c r="KS55" i="33"/>
  <c r="FQ55" i="33" l="1"/>
  <c r="JW55" i="33"/>
  <c r="QQ55" i="33" l="1"/>
  <c r="OC55" i="33"/>
  <c r="NG56" i="33"/>
  <c r="IE56" i="33" l="1"/>
  <c r="S56" i="33"/>
  <c r="AO56" i="33" s="1"/>
  <c r="BK56" i="33" s="1"/>
  <c r="CG56" i="33" s="1"/>
  <c r="DC56" i="33" l="1"/>
  <c r="EU56" i="33" s="1"/>
  <c r="GM56" i="33" s="1"/>
  <c r="JA56" i="33"/>
  <c r="MK56" i="33" l="1"/>
  <c r="HI56" i="33"/>
  <c r="LO57" i="33"/>
  <c r="PU56" i="33"/>
  <c r="OY56" i="33" l="1"/>
  <c r="DY56" i="33" l="1"/>
  <c r="KS56" i="33"/>
  <c r="JW56" i="33" l="1"/>
  <c r="FQ56" i="33"/>
  <c r="OC56" i="33" l="1"/>
  <c r="QQ56" i="33"/>
  <c r="NG57" i="33"/>
  <c r="S57" i="33" l="1"/>
  <c r="AO57" i="33" s="1"/>
  <c r="BK57" i="33" s="1"/>
  <c r="CG57" i="33" s="1"/>
  <c r="IE57" i="33"/>
  <c r="JA57" i="33" l="1"/>
  <c r="DC57" i="33"/>
  <c r="EU57" i="33" s="1"/>
  <c r="MK57" i="33" l="1"/>
  <c r="GM57" i="33"/>
  <c r="HI57" i="33" l="1"/>
  <c r="LO58" i="33"/>
  <c r="PU57" i="33"/>
  <c r="E55" i="33" s="1"/>
  <c r="OY57" i="33" l="1"/>
  <c r="DY57" i="33" l="1"/>
  <c r="KS57" i="33"/>
  <c r="FQ57" i="33" l="1"/>
  <c r="JW57" i="33"/>
  <c r="OC57" i="33" l="1"/>
  <c r="QQ57" i="33"/>
  <c r="NG58" i="33"/>
  <c r="S58" i="33" l="1"/>
  <c r="AO58" i="33" s="1"/>
  <c r="BK58" i="33" s="1"/>
  <c r="CG58" i="33" s="1"/>
  <c r="IE58" i="33"/>
  <c r="JA58" i="33" l="1"/>
  <c r="DC58" i="33"/>
  <c r="EU58" i="33" s="1"/>
  <c r="GM58" i="33" s="1"/>
  <c r="MK58" i="33" l="1"/>
  <c r="HI58" i="33"/>
  <c r="LO59" i="33"/>
  <c r="PU58" i="33"/>
  <c r="OY58" i="33" l="1"/>
  <c r="DY58" i="33" l="1"/>
  <c r="KS58" i="33"/>
  <c r="FQ58" i="33" l="1"/>
  <c r="JW58" i="33"/>
  <c r="QQ58" i="33" l="1"/>
  <c r="OC58" i="33"/>
  <c r="NG59" i="33"/>
  <c r="IE59" i="33" l="1"/>
  <c r="S59" i="33"/>
  <c r="AO59" i="33" s="1"/>
  <c r="BK59" i="33" s="1"/>
  <c r="CG59" i="33" s="1"/>
  <c r="DC59" i="33" l="1"/>
  <c r="EU59" i="33" s="1"/>
  <c r="GM59" i="33" s="1"/>
  <c r="JA59" i="33"/>
  <c r="MK59" i="33" l="1"/>
  <c r="LO60" i="33"/>
  <c r="HI59" i="33"/>
  <c r="PU59" i="33"/>
  <c r="OY59" i="33" l="1"/>
  <c r="DY59" i="33" l="1"/>
  <c r="KS59" i="33"/>
  <c r="JW59" i="33" l="1"/>
  <c r="FQ59" i="33"/>
  <c r="OC59" i="33" l="1"/>
  <c r="QQ59" i="33"/>
  <c r="NG60" i="33"/>
  <c r="S60" i="33" l="1"/>
  <c r="AO60" i="33" s="1"/>
  <c r="BK60" i="33" s="1"/>
  <c r="CG60" i="33" s="1"/>
  <c r="IE60" i="33"/>
  <c r="JA60" i="33" l="1"/>
  <c r="DC60" i="33"/>
  <c r="EU60" i="33" s="1"/>
  <c r="GM60" i="33" s="1"/>
  <c r="HI60" i="33" l="1"/>
  <c r="LO61" i="33"/>
  <c r="PU60" i="33"/>
  <c r="MK60" i="33"/>
  <c r="OY60" i="33" l="1"/>
  <c r="DY60" i="33" l="1"/>
  <c r="KS60" i="33"/>
  <c r="FQ60" i="33" l="1"/>
  <c r="JW60" i="33"/>
  <c r="QQ60" i="33" l="1"/>
  <c r="OC60" i="33"/>
  <c r="NG61" i="33"/>
  <c r="IE61" i="33" l="1"/>
  <c r="S61" i="33"/>
  <c r="AO61" i="33" s="1"/>
  <c r="BK61" i="33" l="1"/>
  <c r="CG61" i="33" s="1"/>
  <c r="DC61" i="33" s="1"/>
  <c r="EU61" i="33" s="1"/>
  <c r="GM61" i="33" s="1"/>
  <c r="JA61" i="33" l="1"/>
  <c r="MK61" i="33"/>
  <c r="HI61" i="33"/>
  <c r="LO62" i="33"/>
  <c r="PU61" i="33"/>
  <c r="OY61" i="33" l="1"/>
  <c r="DY61" i="33" l="1"/>
  <c r="KS61" i="33"/>
  <c r="FQ61" i="33" l="1"/>
  <c r="JW61" i="33"/>
  <c r="OC61" i="33" l="1"/>
  <c r="QQ61" i="33"/>
  <c r="NG62" i="33"/>
  <c r="IE62" i="33" l="1"/>
  <c r="S62" i="33"/>
  <c r="AO62" i="33" s="1"/>
  <c r="BK62" i="33" s="1"/>
  <c r="CG62" i="33" s="1"/>
  <c r="JA62" i="33" l="1"/>
  <c r="DC62" i="33"/>
  <c r="EU62" i="33" s="1"/>
  <c r="GM62" i="33" s="1"/>
  <c r="MK62" i="33" l="1"/>
  <c r="HI62" i="33"/>
  <c r="LO63" i="33"/>
  <c r="PU62" i="33"/>
  <c r="OY62" i="33" l="1"/>
  <c r="DY62" i="33" l="1"/>
  <c r="KS62" i="33"/>
  <c r="FQ62" i="33" l="1"/>
  <c r="JW62" i="33"/>
  <c r="QQ62" i="33" l="1"/>
  <c r="OC62" i="33"/>
  <c r="NG63" i="33"/>
  <c r="S63" i="33" l="1"/>
  <c r="AO63" i="33" s="1"/>
  <c r="BK63" i="33" s="1"/>
  <c r="CG63" i="33" s="1"/>
  <c r="IE63" i="33"/>
  <c r="JA63" i="33" l="1"/>
  <c r="DC63" i="33"/>
  <c r="EU63" i="33" s="1"/>
  <c r="GM63" i="33" s="1"/>
  <c r="HI63" i="33" l="1"/>
  <c r="LO64" i="33"/>
  <c r="PU63" i="33"/>
  <c r="MK63" i="33"/>
  <c r="OY63" i="33" l="1"/>
  <c r="DY63" i="33" l="1"/>
  <c r="KS63" i="33"/>
  <c r="JW63" i="33" l="1"/>
  <c r="FQ63" i="33"/>
  <c r="OC63" i="33" l="1"/>
  <c r="QQ63" i="33"/>
  <c r="NG64" i="33"/>
  <c r="IE64" i="33" l="1"/>
  <c r="S64" i="33"/>
  <c r="AO64" i="33" s="1"/>
  <c r="BK64" i="33" s="1"/>
  <c r="CG64" i="33" s="1"/>
  <c r="DC64" i="33" l="1"/>
  <c r="EU64" i="33" s="1"/>
  <c r="GM64" i="33" s="1"/>
  <c r="JA64" i="33"/>
  <c r="MK64" i="33" l="1"/>
  <c r="LO65" i="33"/>
  <c r="HI64" i="33"/>
  <c r="PU64" i="33"/>
  <c r="OY64" i="33" l="1"/>
  <c r="DY64" i="33" l="1"/>
  <c r="KS64" i="33"/>
  <c r="FQ64" i="33" l="1"/>
  <c r="JW64" i="33"/>
  <c r="OC64" i="33" l="1"/>
  <c r="QQ64" i="33"/>
  <c r="NG65" i="33"/>
  <c r="S65" i="33" l="1"/>
  <c r="AO65" i="33" s="1"/>
  <c r="IE65" i="33"/>
  <c r="BK65" i="33"/>
  <c r="CG65" i="33" s="1"/>
  <c r="DC65" i="33" l="1"/>
  <c r="EU65" i="33" s="1"/>
  <c r="GM65" i="33" s="1"/>
  <c r="JA65" i="33"/>
  <c r="MK65" i="33" l="1"/>
  <c r="LO66" i="33"/>
  <c r="HI65" i="33"/>
  <c r="PU65" i="33"/>
  <c r="OY65" i="33" l="1"/>
  <c r="DY65" i="33" l="1"/>
  <c r="KS65" i="33"/>
  <c r="JW65" i="33" l="1"/>
  <c r="FQ65" i="33"/>
  <c r="OC65" i="33" l="1"/>
  <c r="QQ65" i="33"/>
  <c r="NG66" i="33"/>
  <c r="S66" i="33" l="1"/>
  <c r="AO66" i="33" s="1"/>
  <c r="IE66" i="33"/>
  <c r="BK66" i="33" l="1"/>
  <c r="CG66" i="33" s="1"/>
  <c r="DC66" i="33" s="1"/>
  <c r="EU66" i="33" s="1"/>
  <c r="GM66" i="33" s="1"/>
  <c r="JA66" i="33" l="1"/>
  <c r="MK66" i="33"/>
  <c r="HI66" i="33"/>
  <c r="LO67" i="33"/>
  <c r="PU66" i="33"/>
  <c r="OY66" i="33" l="1"/>
  <c r="DY66" i="33" l="1"/>
  <c r="KS66" i="33"/>
  <c r="FQ66" i="33" l="1"/>
  <c r="JW66" i="33"/>
  <c r="OC66" i="33" l="1"/>
  <c r="QQ66" i="33"/>
  <c r="NG67" i="33"/>
  <c r="IE67" i="33" l="1"/>
  <c r="S67" i="33"/>
  <c r="AO67" i="33" s="1"/>
  <c r="BK67" i="33" s="1"/>
  <c r="CG67" i="33" s="1"/>
  <c r="JA67" i="33" l="1"/>
  <c r="DC67" i="33"/>
  <c r="EU67" i="33" s="1"/>
  <c r="GM67" i="33" s="1"/>
  <c r="MK67" i="33" l="1"/>
  <c r="LO68" i="33"/>
  <c r="HI67" i="33"/>
  <c r="PU67" i="33"/>
  <c r="OY67" i="33" l="1"/>
  <c r="DY67" i="33" l="1"/>
  <c r="KS67" i="33"/>
  <c r="JW67" i="33" l="1"/>
  <c r="FQ67" i="33"/>
  <c r="OC67" i="33" l="1"/>
  <c r="QQ67" i="33"/>
  <c r="NG68" i="33"/>
  <c r="IE68" i="33" l="1"/>
  <c r="S68" i="33"/>
  <c r="AO68" i="33" s="1"/>
  <c r="BK68" i="33" s="1"/>
  <c r="CG68" i="33" s="1"/>
  <c r="DC68" i="33" l="1"/>
  <c r="EU68" i="33" s="1"/>
  <c r="GM68" i="33" s="1"/>
  <c r="JA68" i="33"/>
  <c r="MK68" i="33" l="1"/>
  <c r="LO69" i="33"/>
  <c r="HI68" i="33"/>
  <c r="PU68" i="33"/>
  <c r="OY68" i="33" l="1"/>
  <c r="DY68" i="33" l="1"/>
  <c r="KS68" i="33"/>
  <c r="JW68" i="33" l="1"/>
  <c r="FQ68" i="33"/>
  <c r="OC68" i="33" l="1"/>
  <c r="QQ68" i="33"/>
  <c r="NG69" i="33"/>
  <c r="IE69" i="33" l="1"/>
  <c r="S69" i="33"/>
  <c r="AO69" i="33" s="1"/>
  <c r="BK69" i="33" l="1"/>
  <c r="CG69" i="33" s="1"/>
  <c r="JA69" i="33" s="1"/>
  <c r="DC69" i="33" l="1"/>
  <c r="EU69" i="33" s="1"/>
  <c r="GM69" i="33" s="1"/>
  <c r="LO70" i="33" s="1"/>
  <c r="PU69" i="33" l="1"/>
  <c r="OY69" i="33" s="1"/>
  <c r="HI69" i="33"/>
  <c r="MK69" i="33"/>
  <c r="DY69" i="33" l="1"/>
  <c r="KS69" i="33"/>
  <c r="JW69" i="33" l="1"/>
  <c r="FQ69" i="33"/>
  <c r="QQ69" i="33" l="1"/>
  <c r="OC69" i="33"/>
  <c r="NG70" i="33"/>
  <c r="S70" i="33" l="1"/>
  <c r="AO70" i="33" s="1"/>
  <c r="BK70" i="33" s="1"/>
  <c r="CG70" i="33" s="1"/>
  <c r="IE70" i="33"/>
  <c r="DC70" i="33" l="1"/>
  <c r="EU70" i="33" s="1"/>
  <c r="GM70" i="33" s="1"/>
  <c r="JA70" i="33"/>
  <c r="MK70" i="33" l="1"/>
  <c r="HI70" i="33"/>
  <c r="LO71" i="33"/>
  <c r="PU70" i="33"/>
  <c r="OY70" i="33" l="1"/>
  <c r="DY70" i="33" l="1"/>
  <c r="KS70" i="33"/>
  <c r="FQ70" i="33" l="1"/>
  <c r="JW70" i="33"/>
  <c r="QQ70" i="33" l="1"/>
  <c r="OC70" i="33"/>
  <c r="NG71" i="33"/>
  <c r="S71" i="33" l="1"/>
  <c r="AO71" i="33" s="1"/>
  <c r="IE71" i="33"/>
  <c r="BK71" i="33" l="1"/>
  <c r="CG71" i="33" s="1"/>
  <c r="JA71" i="33" s="1"/>
  <c r="DC71" i="33" l="1"/>
  <c r="EU71" i="33" s="1"/>
  <c r="GM71" i="33" s="1"/>
  <c r="HI71" i="33" s="1"/>
  <c r="LO72" i="33" l="1"/>
  <c r="PU71" i="33"/>
  <c r="OY71" i="33" s="1"/>
  <c r="MK71" i="33"/>
  <c r="DY71" i="33" l="1"/>
  <c r="KS71" i="33"/>
  <c r="FQ71" i="33" l="1"/>
  <c r="JW71" i="33"/>
  <c r="QQ71" i="33" l="1"/>
  <c r="OC71" i="33"/>
  <c r="NG72" i="33"/>
  <c r="S72" i="33" l="1"/>
  <c r="AO72" i="33" s="1"/>
  <c r="BK72" i="33" s="1"/>
  <c r="CG72" i="33" s="1"/>
  <c r="IE72" i="33"/>
  <c r="DC72" i="33" l="1"/>
  <c r="EU72" i="33" s="1"/>
  <c r="GM72" i="33" s="1"/>
  <c r="JA72" i="33"/>
  <c r="MK72" i="33" l="1"/>
  <c r="LO73" i="33"/>
  <c r="HI72" i="33"/>
  <c r="PU72" i="33"/>
  <c r="OY72" i="33" l="1"/>
  <c r="DY72" i="33" l="1"/>
  <c r="KS72" i="33"/>
  <c r="JW72" i="33" l="1"/>
  <c r="FQ72" i="33"/>
  <c r="OC72" i="33" l="1"/>
  <c r="QQ72" i="33"/>
  <c r="NG73" i="33"/>
  <c r="IE73" i="33" l="1"/>
  <c r="S73" i="33"/>
  <c r="AO73" i="33" s="1"/>
  <c r="BK73" i="33" s="1"/>
  <c r="CG73" i="33" s="1"/>
  <c r="JA73" i="33" l="1"/>
  <c r="DC73" i="33"/>
  <c r="EU73" i="33" s="1"/>
  <c r="GM73" i="33" s="1"/>
  <c r="MK73" i="33" l="1"/>
  <c r="LO74" i="33"/>
  <c r="HI73" i="33"/>
  <c r="PU73" i="33"/>
  <c r="OY73" i="33" l="1"/>
  <c r="DY73" i="33" l="1"/>
  <c r="KS73" i="33"/>
  <c r="FQ73" i="33" l="1"/>
  <c r="JW73" i="33"/>
  <c r="OC73" i="33" l="1"/>
  <c r="QQ73" i="33"/>
  <c r="NG74" i="33"/>
  <c r="S74" i="33" l="1"/>
  <c r="AO74" i="33" s="1"/>
  <c r="BK74" i="33" s="1"/>
  <c r="CG74" i="33" s="1"/>
  <c r="IE74" i="33"/>
  <c r="JA74" i="33" l="1"/>
  <c r="DC74" i="33"/>
  <c r="EU74" i="33" s="1"/>
  <c r="GM74" i="33" s="1"/>
  <c r="MK74" i="33" l="1"/>
  <c r="HI74" i="33"/>
  <c r="LO75" i="33"/>
  <c r="PU74" i="33"/>
  <c r="OY74" i="33" l="1"/>
  <c r="DY74" i="33" l="1"/>
  <c r="KS74" i="33"/>
  <c r="FQ74" i="33" l="1"/>
  <c r="JW74" i="33"/>
  <c r="OC74" i="33" l="1"/>
  <c r="QQ74" i="33"/>
  <c r="NG75" i="33"/>
  <c r="S75" i="33" l="1"/>
  <c r="AO75" i="33" s="1"/>
  <c r="BK75" i="33" s="1"/>
  <c r="CG75" i="33" s="1"/>
  <c r="IE75" i="33"/>
  <c r="JA75" i="33" l="1"/>
  <c r="DC75" i="33"/>
  <c r="EU75" i="33" s="1"/>
  <c r="GM75" i="33" s="1"/>
  <c r="MK75" i="33" l="1"/>
  <c r="HI75" i="33"/>
  <c r="LO76" i="33"/>
  <c r="PU75" i="33"/>
  <c r="OY75" i="33" l="1"/>
  <c r="DY75" i="33" l="1"/>
  <c r="KS75" i="33"/>
  <c r="JW75" i="33" l="1"/>
  <c r="FQ75" i="33"/>
  <c r="OC75" i="33" l="1"/>
  <c r="QQ75" i="33"/>
  <c r="NG76" i="33"/>
  <c r="IE76" i="33" l="1"/>
  <c r="S76" i="33"/>
  <c r="AO76" i="33" s="1"/>
  <c r="BK76" i="33" s="1"/>
  <c r="CG76" i="33" s="1"/>
  <c r="DC76" i="33" l="1"/>
  <c r="EU76" i="33" s="1"/>
  <c r="GM76" i="33" s="1"/>
  <c r="JA76" i="33"/>
  <c r="MK76" i="33" l="1"/>
  <c r="LO77" i="33"/>
  <c r="HI76" i="33"/>
  <c r="PU76" i="33"/>
  <c r="OY76" i="33" l="1"/>
  <c r="DY76" i="33" l="1"/>
  <c r="KS76" i="33"/>
  <c r="FQ76" i="33" l="1"/>
  <c r="JW76" i="33"/>
  <c r="QQ76" i="33" l="1"/>
  <c r="OC76" i="33"/>
  <c r="NG77" i="33"/>
  <c r="IE77" i="33" l="1"/>
  <c r="S77" i="33"/>
  <c r="AO77" i="33" s="1"/>
  <c r="BK77" i="33"/>
  <c r="CG77" i="33" s="1"/>
  <c r="DC77" i="33" l="1"/>
  <c r="EU77" i="33" s="1"/>
  <c r="GM77" i="33" s="1"/>
  <c r="JA77" i="33"/>
  <c r="MK77" i="33" l="1"/>
  <c r="LO78" i="33"/>
  <c r="HI77" i="33"/>
  <c r="PU77" i="33"/>
  <c r="OY77" i="33" l="1"/>
  <c r="DY77" i="33" l="1"/>
  <c r="KS77" i="33"/>
  <c r="JW77" i="33" l="1"/>
  <c r="FQ77" i="33"/>
  <c r="QQ77" i="33" l="1"/>
  <c r="OC77" i="33"/>
  <c r="NG78" i="33"/>
  <c r="IE78" i="33" l="1"/>
  <c r="S78" i="33"/>
  <c r="AO78" i="33" s="1"/>
  <c r="BK78" i="33" s="1"/>
  <c r="CG78" i="33" s="1"/>
  <c r="DC78" i="33" l="1"/>
  <c r="EU78" i="33" s="1"/>
  <c r="GM78" i="33" s="1"/>
  <c r="JA78" i="33"/>
  <c r="MK78" i="33" l="1"/>
  <c r="LO79" i="33"/>
  <c r="HI78" i="33"/>
  <c r="PU78" i="33"/>
  <c r="OY78" i="33" l="1"/>
  <c r="DY78" i="33" l="1"/>
  <c r="KS78" i="33"/>
  <c r="JW78" i="33" l="1"/>
  <c r="FQ78" i="33"/>
  <c r="OC78" i="33" l="1"/>
  <c r="QQ78" i="33"/>
  <c r="NG79" i="33"/>
  <c r="S79" i="33" l="1"/>
  <c r="AO79" i="33" s="1"/>
  <c r="IE79" i="33"/>
  <c r="BK79" i="33"/>
  <c r="CG79" i="33" s="1"/>
  <c r="JA79" i="33" l="1"/>
  <c r="DC79" i="33"/>
  <c r="EU79" i="33" s="1"/>
  <c r="MK79" i="33" l="1"/>
  <c r="GM79" i="33"/>
  <c r="HI79" i="33" l="1"/>
  <c r="LO80" i="33"/>
  <c r="PU79" i="33"/>
  <c r="OY79" i="33" l="1"/>
  <c r="DY79" i="33" l="1"/>
  <c r="KS79" i="33"/>
  <c r="JW79" i="33" l="1"/>
  <c r="FQ79" i="33"/>
  <c r="QQ79" i="33" l="1"/>
  <c r="OC79" i="33"/>
  <c r="NG80" i="33"/>
  <c r="S80" i="33" l="1"/>
  <c r="AO80" i="33" s="1"/>
  <c r="IE80" i="33"/>
  <c r="BK80" i="33"/>
  <c r="CG80" i="33" s="1"/>
  <c r="DC80" i="33" l="1"/>
  <c r="EU80" i="33" s="1"/>
  <c r="GM80" i="33" s="1"/>
  <c r="JA80" i="33"/>
  <c r="MK80" i="33" l="1"/>
  <c r="LO81" i="33"/>
  <c r="HI80" i="33"/>
  <c r="PU80" i="33"/>
  <c r="OY80" i="33" l="1"/>
  <c r="DY80" i="33" l="1"/>
  <c r="KS80" i="33"/>
  <c r="FQ80" i="33" l="1"/>
  <c r="JW80" i="33"/>
  <c r="QQ80" i="33" l="1"/>
  <c r="OC80" i="33"/>
  <c r="NG81" i="33"/>
  <c r="S81" i="33" l="1"/>
  <c r="AO81" i="33" s="1"/>
  <c r="IE81" i="33"/>
  <c r="BK81" i="33"/>
  <c r="CG81" i="33" s="1"/>
  <c r="JA81" i="33" l="1"/>
  <c r="DC81" i="33"/>
  <c r="EU81" i="33" s="1"/>
  <c r="GM81" i="33" s="1"/>
  <c r="MK81" i="33" l="1"/>
  <c r="LO82" i="33"/>
  <c r="HI81" i="33"/>
  <c r="PU81" i="33"/>
  <c r="OY81" i="33" l="1"/>
  <c r="DY81" i="33" l="1"/>
  <c r="KS81" i="33"/>
  <c r="FQ81" i="33" l="1"/>
  <c r="JW81" i="33"/>
  <c r="QQ81" i="33" l="1"/>
  <c r="OC81" i="33"/>
  <c r="NG82" i="33"/>
  <c r="S82" i="33" l="1"/>
  <c r="AO82" i="33" s="1"/>
  <c r="IE82" i="33"/>
  <c r="BK82" i="33"/>
  <c r="CG82" i="33" s="1"/>
  <c r="JA82" i="33" l="1"/>
  <c r="DC82" i="33"/>
  <c r="EU82" i="33" s="1"/>
  <c r="GM82" i="33" s="1"/>
  <c r="MK82" i="33" l="1"/>
  <c r="LO83" i="33"/>
  <c r="HI82" i="33"/>
  <c r="PU82" i="33"/>
  <c r="OY82" i="33" l="1"/>
  <c r="DY82" i="33" l="1"/>
  <c r="KS82" i="33"/>
  <c r="FQ82" i="33" l="1"/>
  <c r="JW82" i="33"/>
  <c r="QQ82" i="33" l="1"/>
  <c r="OC82" i="33"/>
  <c r="NG83" i="33"/>
  <c r="IE83" i="33" l="1"/>
  <c r="S83" i="33"/>
  <c r="AO83" i="33" s="1"/>
  <c r="BK83" i="33" l="1"/>
  <c r="CG83" i="33" s="1"/>
  <c r="JA83" i="33" l="1"/>
  <c r="DC83" i="33"/>
  <c r="EU83" i="33" s="1"/>
  <c r="GM83" i="33" s="1"/>
  <c r="HI83" i="33" l="1"/>
  <c r="LO84" i="33"/>
  <c r="PU83" i="33"/>
  <c r="MK83" i="33"/>
  <c r="OY83" i="33" l="1"/>
  <c r="KS83" i="33" l="1"/>
  <c r="DY83" i="33"/>
  <c r="FQ83" i="33" l="1"/>
  <c r="JW83" i="33"/>
  <c r="OC83" i="33" l="1"/>
  <c r="QQ83" i="33"/>
  <c r="NG84" i="33"/>
  <c r="S84" i="33" l="1"/>
  <c r="AO84" i="33" s="1"/>
  <c r="IE84" i="33"/>
  <c r="BK84" i="33" l="1"/>
  <c r="CG84" i="33" s="1"/>
  <c r="JA84" i="33" l="1"/>
  <c r="DC84" i="33"/>
  <c r="EU84" i="33" s="1"/>
  <c r="GM84" i="33" s="1"/>
  <c r="MK84" i="33" l="1"/>
  <c r="LO85" i="33"/>
  <c r="HI84" i="33"/>
  <c r="PU84" i="33"/>
  <c r="OY84" i="33" l="1"/>
  <c r="DY84" i="33" l="1"/>
  <c r="KS84" i="33"/>
  <c r="FQ84" i="33" l="1"/>
  <c r="JW84" i="33"/>
  <c r="QQ84" i="33" l="1"/>
  <c r="OC84" i="33"/>
  <c r="NG85" i="33"/>
  <c r="S85" i="33" l="1"/>
  <c r="AO85" i="33" s="1"/>
  <c r="IE85" i="33"/>
  <c r="BK85" i="33" l="1"/>
  <c r="CG85" i="33" s="1"/>
  <c r="DC85" i="33" l="1"/>
  <c r="EU85" i="33" s="1"/>
  <c r="JA85" i="33"/>
  <c r="GM85" i="33" l="1"/>
  <c r="MK85" i="33"/>
  <c r="LO86" i="33" l="1"/>
  <c r="HI85" i="33"/>
  <c r="PU85" i="33"/>
  <c r="OY85" i="33" l="1"/>
  <c r="DY85" i="33" l="1"/>
  <c r="KS85" i="33"/>
  <c r="JW85" i="33" l="1"/>
  <c r="FQ85" i="33"/>
  <c r="OC85" i="33" l="1"/>
  <c r="QQ85" i="33"/>
  <c r="NG86" i="33"/>
  <c r="IE86" i="33" l="1"/>
  <c r="S86" i="33"/>
  <c r="AO86" i="33" s="1"/>
  <c r="BK86" i="33" s="1"/>
  <c r="CG86" i="33" s="1"/>
  <c r="DC86" i="33" l="1"/>
  <c r="EU86" i="33" s="1"/>
  <c r="MK86" i="33" s="1"/>
  <c r="JA86" i="33"/>
  <c r="GM86" i="33" l="1"/>
  <c r="HI86" i="33" l="1"/>
  <c r="LO87" i="33"/>
  <c r="PU86" i="33"/>
  <c r="OY86" i="33" l="1"/>
  <c r="DY86" i="33" l="1"/>
  <c r="KS86" i="33"/>
  <c r="JW86" i="33" l="1"/>
  <c r="FQ86" i="33"/>
  <c r="OC86" i="33" l="1"/>
  <c r="QQ86" i="33"/>
  <c r="NG87" i="33"/>
  <c r="IE87" i="33" l="1"/>
  <c r="S87" i="33"/>
  <c r="AO87" i="33" s="1"/>
  <c r="BK87" i="33"/>
  <c r="CG87" i="33" s="1"/>
  <c r="JA87" i="33" l="1"/>
  <c r="DC87" i="33"/>
  <c r="EU87" i="33" s="1"/>
  <c r="GM87" i="33" l="1"/>
  <c r="MK87" i="33"/>
  <c r="HI87" i="33" l="1"/>
  <c r="LO88" i="33"/>
  <c r="PU87" i="33"/>
  <c r="OY87" i="33" l="1"/>
  <c r="DY87" i="33" l="1"/>
  <c r="KS87" i="33"/>
  <c r="JW87" i="33" l="1"/>
  <c r="FQ87" i="33"/>
  <c r="QQ87" i="33" l="1"/>
  <c r="OC87" i="33"/>
  <c r="NG88" i="33"/>
  <c r="IE88" i="33" l="1"/>
  <c r="S88" i="33"/>
  <c r="AO88" i="33" s="1"/>
  <c r="BK88" i="33" s="1"/>
  <c r="CG88" i="33" s="1"/>
  <c r="JA88" i="33" l="1"/>
  <c r="DC88" i="33"/>
  <c r="EU88" i="33" s="1"/>
  <c r="GM88" i="33" l="1"/>
  <c r="MK88" i="33"/>
  <c r="HI88" i="33" l="1"/>
  <c r="LO89" i="33"/>
  <c r="PU88" i="33"/>
  <c r="OY88" i="33" l="1"/>
  <c r="DY88" i="33" l="1"/>
  <c r="KS88" i="33"/>
  <c r="FQ88" i="33" l="1"/>
  <c r="JW88" i="33"/>
  <c r="QQ88" i="33" l="1"/>
  <c r="OC88" i="33"/>
  <c r="NG89" i="33"/>
  <c r="S89" i="33" l="1"/>
  <c r="AO89" i="33" s="1"/>
  <c r="IE89" i="33"/>
  <c r="BK89" i="33"/>
  <c r="CG89" i="33" s="1"/>
  <c r="JA89" i="33" l="1"/>
  <c r="DC89" i="33"/>
  <c r="EU89" i="33" s="1"/>
  <c r="MK89" i="33" s="1"/>
  <c r="GM89" i="33" l="1"/>
  <c r="HI89" i="33" l="1"/>
  <c r="LO90" i="33"/>
  <c r="PU89" i="33"/>
  <c r="OY89" i="33" l="1"/>
  <c r="DY89" i="33" l="1"/>
  <c r="KS89" i="33"/>
  <c r="FQ89" i="33" l="1"/>
  <c r="JW89" i="33"/>
  <c r="QQ89" i="33" l="1"/>
  <c r="OC89" i="33"/>
  <c r="NG90" i="33"/>
  <c r="IE90" i="33" l="1"/>
  <c r="S90" i="33"/>
  <c r="AO90" i="33" s="1"/>
  <c r="BK90" i="33" s="1"/>
  <c r="CG90" i="33" s="1"/>
  <c r="DC90" i="33" l="1"/>
  <c r="EU90" i="33" s="1"/>
  <c r="MK90" i="33" s="1"/>
  <c r="JA90" i="33"/>
  <c r="GM90" i="33" l="1"/>
  <c r="LO91" i="33" l="1"/>
  <c r="HI90" i="33"/>
  <c r="PU90" i="33"/>
  <c r="OY90" i="33" l="1"/>
  <c r="DY90" i="33" l="1"/>
  <c r="KS90" i="33"/>
  <c r="JW90" i="33" l="1"/>
  <c r="FQ90" i="33"/>
  <c r="QQ90" i="33" l="1"/>
  <c r="OC90" i="33"/>
  <c r="NG91" i="33"/>
  <c r="IE91" i="33" l="1"/>
  <c r="S91" i="33"/>
  <c r="AO91" i="33" s="1"/>
  <c r="BK91" i="33" s="1"/>
  <c r="CG91" i="33" s="1"/>
  <c r="DC91" i="33" l="1"/>
  <c r="EU91" i="33" s="1"/>
  <c r="MK91" i="33" s="1"/>
  <c r="JA91" i="33"/>
  <c r="GM91" i="33" l="1"/>
  <c r="LO92" i="33" l="1"/>
  <c r="HI91" i="33"/>
  <c r="PU91" i="33"/>
  <c r="OY91" i="33" l="1"/>
  <c r="DY91" i="33" l="1"/>
  <c r="KS91" i="33"/>
  <c r="JW91" i="33" l="1"/>
  <c r="FQ91" i="33"/>
  <c r="OC91" i="33" l="1"/>
  <c r="QQ91" i="33"/>
  <c r="NG92" i="33"/>
  <c r="S92" i="33" l="1"/>
  <c r="AO92" i="33" s="1"/>
  <c r="BK92" i="33" s="1"/>
  <c r="CG92" i="33" s="1"/>
  <c r="IE92" i="33"/>
  <c r="DC92" i="33" l="1"/>
  <c r="EU92" i="33" s="1"/>
  <c r="MK92" i="33" s="1"/>
  <c r="JA92" i="33"/>
  <c r="GM92" i="33" l="1"/>
  <c r="LO93" i="33" l="1"/>
  <c r="HI92" i="33"/>
  <c r="PU92" i="33"/>
  <c r="OY92" i="33" s="1"/>
  <c r="DY92" i="33" l="1"/>
  <c r="KS92" i="33"/>
  <c r="FQ92" i="33" l="1"/>
  <c r="JW92" i="33"/>
  <c r="OC92" i="33" l="1"/>
  <c r="QQ92" i="33"/>
  <c r="NG93" i="33"/>
  <c r="IE93" i="33" l="1"/>
  <c r="S93" i="33"/>
  <c r="AO93" i="33" s="1"/>
  <c r="BK93" i="33" l="1"/>
  <c r="CG93" i="33" s="1"/>
  <c r="JA93" i="33" s="1"/>
  <c r="DC93" i="33" l="1"/>
  <c r="EU93" i="33" s="1"/>
  <c r="GM93" i="33" s="1"/>
  <c r="MK93" i="33" l="1"/>
  <c r="PU93" i="33"/>
  <c r="HI93" i="33"/>
  <c r="LO94" i="33"/>
  <c r="OY93" i="33" l="1"/>
  <c r="DY93" i="33" l="1"/>
  <c r="KS93" i="33"/>
  <c r="JW93" i="33" l="1"/>
  <c r="FQ93" i="33"/>
  <c r="OC93" i="33" l="1"/>
  <c r="QQ93" i="33"/>
  <c r="NG94" i="33"/>
  <c r="S94" i="33" l="1"/>
  <c r="AO94" i="33" s="1"/>
  <c r="BK94" i="33" s="1"/>
  <c r="CG94" i="33" s="1"/>
  <c r="IE94" i="33"/>
  <c r="DC94" i="33" l="1"/>
  <c r="EU94" i="33" s="1"/>
  <c r="MK94" i="33" s="1"/>
  <c r="JA94" i="33"/>
  <c r="GM94" i="33" l="1"/>
  <c r="HI94" i="33" l="1"/>
  <c r="LO95" i="33"/>
  <c r="PU94" i="33"/>
  <c r="OY94" i="33" l="1"/>
  <c r="DY94" i="33" l="1"/>
  <c r="KS94" i="33"/>
  <c r="JW94" i="33" l="1"/>
  <c r="FQ94" i="33"/>
  <c r="OC94" i="33" l="1"/>
  <c r="QQ94" i="33"/>
  <c r="NG95" i="33"/>
  <c r="IE95" i="33" l="1"/>
  <c r="S95" i="33"/>
  <c r="AO95" i="33" s="1"/>
  <c r="BK95" i="33"/>
  <c r="CG95" i="33" s="1"/>
  <c r="DC95" i="33" l="1"/>
  <c r="EU95" i="33" s="1"/>
  <c r="JA95" i="33"/>
  <c r="GM95" i="33" l="1"/>
  <c r="MK95" i="33"/>
  <c r="LO96" i="33" l="1"/>
  <c r="HI95" i="33"/>
  <c r="PU95" i="33"/>
  <c r="OY95" i="33" l="1"/>
  <c r="DY95" i="33" l="1"/>
  <c r="KS95" i="33"/>
  <c r="FQ95" i="33" l="1"/>
  <c r="JW95" i="33"/>
  <c r="OC95" i="33" l="1"/>
  <c r="QQ95" i="33"/>
  <c r="NG96" i="33"/>
  <c r="S96" i="33" l="1"/>
  <c r="AO96" i="33" s="1"/>
  <c r="BK96" i="33" s="1"/>
  <c r="CG96" i="33" s="1"/>
  <c r="IE96" i="33"/>
  <c r="JA96" i="33" l="1"/>
  <c r="DC96" i="33"/>
  <c r="EU96" i="33" s="1"/>
  <c r="MK96" i="33" l="1"/>
  <c r="GM96" i="33"/>
  <c r="HI96" i="33" l="1"/>
  <c r="LO97" i="33"/>
  <c r="PU96" i="33"/>
  <c r="OY96" i="33" l="1"/>
  <c r="DY96" i="33" l="1"/>
  <c r="KS96" i="33"/>
  <c r="FQ96" i="33" l="1"/>
  <c r="JW96" i="33"/>
  <c r="QQ96" i="33" l="1"/>
  <c r="OC96" i="33"/>
  <c r="NG97" i="33"/>
  <c r="IE97" i="33" l="1"/>
  <c r="S97" i="33"/>
  <c r="AO97" i="33" s="1"/>
  <c r="BK97" i="33" s="1"/>
  <c r="CG97" i="33" s="1"/>
  <c r="JA97" i="33" l="1"/>
  <c r="DC97" i="33"/>
  <c r="EU97" i="33" s="1"/>
  <c r="MK97" i="33" s="1"/>
  <c r="GM97" i="33" l="1"/>
  <c r="LO98" i="33" l="1"/>
  <c r="HI97" i="33"/>
  <c r="PU97" i="33"/>
  <c r="OY97" i="33" l="1"/>
  <c r="DY97" i="33" l="1"/>
  <c r="KS97" i="33"/>
  <c r="FQ97" i="33" l="1"/>
  <c r="JW97" i="33"/>
  <c r="OC97" i="33" l="1"/>
  <c r="QQ97" i="33"/>
  <c r="NG98" i="33"/>
  <c r="IE98" i="33" l="1"/>
  <c r="S98" i="33"/>
  <c r="AO98" i="33" s="1"/>
  <c r="BK98" i="33" s="1"/>
  <c r="CG98" i="33" s="1"/>
  <c r="JA98" i="33" l="1"/>
  <c r="DC98" i="33"/>
  <c r="EU98" i="33" s="1"/>
  <c r="MK98" i="33" s="1"/>
  <c r="GM98" i="33" l="1"/>
  <c r="LO99" i="33" l="1"/>
  <c r="HI98" i="33"/>
  <c r="PU98" i="33"/>
  <c r="OY98" i="33" l="1"/>
  <c r="DY98" i="33" l="1"/>
  <c r="KS98" i="33"/>
  <c r="JW98" i="33" l="1"/>
  <c r="FQ98" i="33"/>
  <c r="OC98" i="33" l="1"/>
  <c r="QQ98" i="33"/>
  <c r="NG99" i="33"/>
  <c r="S99" i="33" l="1"/>
  <c r="AO99" i="33" s="1"/>
  <c r="IE99" i="33"/>
  <c r="BK99" i="33"/>
  <c r="CG99" i="33" s="1"/>
  <c r="DC99" i="33" l="1"/>
  <c r="EU99" i="33" s="1"/>
  <c r="MK99" i="33" s="1"/>
  <c r="JA99" i="33"/>
  <c r="GM99" i="33" l="1"/>
  <c r="LO100" i="33" l="1"/>
  <c r="HI99" i="33"/>
  <c r="PU99" i="33"/>
  <c r="OY99" i="33" l="1"/>
  <c r="DY99" i="33" l="1"/>
  <c r="KS99" i="33"/>
  <c r="FQ99" i="33" l="1"/>
  <c r="JW99" i="33"/>
  <c r="QQ99" i="33" l="1"/>
  <c r="OC99" i="33"/>
  <c r="NG100" i="33"/>
  <c r="IE100" i="33" l="1"/>
  <c r="S100" i="33"/>
  <c r="AO100" i="33" s="1"/>
  <c r="BK100" i="33" s="1"/>
  <c r="CG100" i="33" s="1"/>
  <c r="JA100" i="33" l="1"/>
  <c r="DC100" i="33"/>
  <c r="EU100" i="33" s="1"/>
  <c r="GM100" i="33" l="1"/>
  <c r="MK100" i="33"/>
  <c r="LO101" i="33" l="1"/>
  <c r="HI100" i="33"/>
  <c r="PU100" i="33"/>
  <c r="OY100" i="33" l="1"/>
  <c r="DY100" i="33" l="1"/>
  <c r="KS100" i="33"/>
  <c r="JW100" i="33" l="1"/>
  <c r="FQ100" i="33"/>
  <c r="OC100" i="33" l="1"/>
  <c r="QQ100" i="33"/>
  <c r="NG101" i="33"/>
  <c r="IE101" i="33" l="1"/>
  <c r="S101" i="33"/>
  <c r="AO101" i="33" s="1"/>
  <c r="BK101" i="33"/>
  <c r="CG101" i="33" s="1"/>
  <c r="JA101" i="33" l="1"/>
  <c r="DC101" i="33"/>
  <c r="EU101" i="33" s="1"/>
  <c r="GM101" i="33" l="1"/>
  <c r="MK101" i="33"/>
  <c r="HI101" i="33" l="1"/>
  <c r="LO102" i="33"/>
  <c r="PU101" i="33"/>
  <c r="OY101" i="33" l="1"/>
  <c r="DY101" i="33" l="1"/>
  <c r="KS101" i="33"/>
  <c r="JW101" i="33" l="1"/>
  <c r="FQ101" i="33"/>
  <c r="QQ101" i="33" l="1"/>
  <c r="OC101" i="33"/>
  <c r="NG102" i="33"/>
  <c r="IE102" i="33" l="1"/>
  <c r="S102" i="33"/>
  <c r="AO102" i="33" s="1"/>
  <c r="BK102" i="33"/>
  <c r="CG102" i="33" s="1"/>
  <c r="DC102" i="33" l="1"/>
  <c r="EU102" i="33" s="1"/>
  <c r="MK102" i="33" s="1"/>
  <c r="JA102" i="33"/>
  <c r="GM102" i="33" l="1"/>
  <c r="LO103" i="33" l="1"/>
  <c r="HI102" i="33"/>
  <c r="PU102" i="33"/>
  <c r="OY102" i="33" l="1"/>
  <c r="DY102" i="33" l="1"/>
  <c r="KS102" i="33"/>
  <c r="FQ102" i="33" l="1"/>
  <c r="JW102" i="33"/>
  <c r="OC102" i="33" l="1"/>
  <c r="QQ102" i="33"/>
  <c r="NG103" i="33"/>
  <c r="S103" i="33" l="1"/>
  <c r="AO103" i="33" s="1"/>
  <c r="IE103" i="33"/>
  <c r="BK103" i="33" l="1"/>
  <c r="CG103" i="33" s="1"/>
  <c r="DC103" i="33" l="1"/>
  <c r="EU103" i="33" s="1"/>
  <c r="MK103" i="33" s="1"/>
  <c r="JA103" i="33"/>
  <c r="GM103" i="33" l="1"/>
  <c r="HI103" i="33" l="1"/>
  <c r="LO104" i="33"/>
  <c r="PU103" i="33"/>
  <c r="OY103" i="33" l="1"/>
  <c r="DY103" i="33" l="1"/>
  <c r="KS103" i="33"/>
  <c r="JW103" i="33" l="1"/>
  <c r="FQ103" i="33"/>
  <c r="OC103" i="33" l="1"/>
  <c r="QQ103" i="33"/>
  <c r="NG104" i="33"/>
  <c r="S104" i="33" l="1"/>
  <c r="AO104" i="33" s="1"/>
  <c r="IE104" i="33"/>
  <c r="BK104" i="33"/>
  <c r="CG104" i="33" s="1"/>
  <c r="JA104" i="33" l="1"/>
  <c r="DC104" i="33"/>
  <c r="EU104" i="33" s="1"/>
  <c r="MK104" i="33" s="1"/>
  <c r="GM104" i="33" l="1"/>
  <c r="HI104" i="33" l="1"/>
  <c r="LO105" i="33"/>
  <c r="PU104" i="33"/>
  <c r="OY104" i="33" l="1"/>
  <c r="DY104" i="33" l="1"/>
  <c r="KS104" i="33"/>
  <c r="FQ104" i="33" l="1"/>
  <c r="JW104" i="33"/>
  <c r="OC104" i="33" l="1"/>
  <c r="QQ104" i="33"/>
  <c r="NG105" i="33"/>
  <c r="IE105" i="33" l="1"/>
  <c r="S105" i="33"/>
  <c r="AO105" i="33" s="1"/>
  <c r="BK105" i="33"/>
  <c r="CG105" i="33" s="1"/>
  <c r="JA105" i="33" l="1"/>
  <c r="DC105" i="33"/>
  <c r="EU105" i="33" s="1"/>
  <c r="MK105" i="33" s="1"/>
  <c r="GM105" i="33" l="1"/>
  <c r="LO106" i="33" l="1"/>
  <c r="HI105" i="33"/>
  <c r="PU105" i="33"/>
  <c r="OY105" i="33" l="1"/>
  <c r="DY105" i="33" l="1"/>
  <c r="KS105" i="33"/>
  <c r="JW105" i="33" l="1"/>
  <c r="FQ105" i="33"/>
  <c r="QQ105" i="33" l="1"/>
  <c r="OC105" i="33"/>
  <c r="NG106" i="33"/>
  <c r="IE106" i="33" l="1"/>
  <c r="S106" i="33"/>
  <c r="AO106" i="33" s="1"/>
  <c r="BK106" i="33" s="1"/>
  <c r="CG106" i="33" s="1"/>
  <c r="DC106" i="33" l="1"/>
  <c r="EU106" i="33" s="1"/>
  <c r="MK106" i="33" s="1"/>
  <c r="JA106" i="33"/>
  <c r="GM106" i="33" l="1"/>
  <c r="LO107" i="33" l="1"/>
  <c r="HI106" i="33"/>
  <c r="PU106" i="33"/>
  <c r="OY106" i="33" l="1"/>
  <c r="DY106" i="33" l="1"/>
  <c r="KS106" i="33"/>
  <c r="FQ106" i="33" l="1"/>
  <c r="JW106" i="33"/>
  <c r="QQ106" i="33" l="1"/>
  <c r="OC106" i="33"/>
  <c r="NG107" i="33"/>
  <c r="IE107" i="33" l="1"/>
  <c r="S107" i="33"/>
  <c r="AO107" i="33" s="1"/>
  <c r="BK107" i="33"/>
  <c r="CG107" i="33" s="1"/>
  <c r="JA107" i="33" l="1"/>
  <c r="DC107" i="33"/>
  <c r="EU107" i="33" s="1"/>
  <c r="MK107" i="33" s="1"/>
  <c r="GM107" i="33" l="1"/>
  <c r="LO108" i="33" l="1"/>
  <c r="HI107" i="33"/>
  <c r="PU107" i="33"/>
  <c r="OY107" i="33" l="1"/>
  <c r="LO6" i="33"/>
  <c r="SI21" i="33" l="1"/>
  <c r="SI53" i="33"/>
  <c r="RM34" i="33"/>
  <c r="RM17" i="33"/>
  <c r="RM49" i="33"/>
  <c r="RM81" i="33"/>
  <c r="RM18" i="33"/>
  <c r="SI10" i="33"/>
  <c r="SI42" i="33"/>
  <c r="SI74" i="33"/>
  <c r="RM62" i="33"/>
  <c r="E60" i="33"/>
  <c r="SI39" i="33"/>
  <c r="SI71" i="33"/>
  <c r="RM35" i="33"/>
  <c r="RM67" i="33"/>
  <c r="RM70" i="33"/>
  <c r="SI28" i="33"/>
  <c r="SI60" i="33"/>
  <c r="RM20" i="33"/>
  <c r="SI25" i="33"/>
  <c r="SI57" i="33"/>
  <c r="RM46" i="33"/>
  <c r="RM21" i="33"/>
  <c r="RM53" i="33"/>
  <c r="RM85" i="33"/>
  <c r="RM30" i="33"/>
  <c r="SI14" i="33"/>
  <c r="SI46" i="33"/>
  <c r="SI78" i="33"/>
  <c r="RM74" i="33"/>
  <c r="SI11" i="33"/>
  <c r="SI43" i="33"/>
  <c r="SI75" i="33"/>
  <c r="RM39" i="33"/>
  <c r="RM71" i="33"/>
  <c r="SI84" i="33"/>
  <c r="RM82" i="33"/>
  <c r="SI32" i="33"/>
  <c r="SI64" i="33"/>
  <c r="RM32" i="33"/>
  <c r="SI29" i="33"/>
  <c r="SI61" i="33"/>
  <c r="RM60" i="33"/>
  <c r="RM25" i="33"/>
  <c r="RM57" i="33"/>
  <c r="RM42" i="33"/>
  <c r="SI18" i="33"/>
  <c r="SI50" i="33"/>
  <c r="SI82" i="33"/>
  <c r="SI15" i="33"/>
  <c r="SI47" i="33"/>
  <c r="SI79" i="33"/>
  <c r="RM16" i="33"/>
  <c r="RM11" i="33"/>
  <c r="RM43" i="33"/>
  <c r="RM75" i="33"/>
  <c r="SI36" i="33"/>
  <c r="SI68" i="33"/>
  <c r="RM44" i="33"/>
  <c r="SI33" i="33"/>
  <c r="SI65" i="33"/>
  <c r="RM72" i="33"/>
  <c r="RM29" i="33"/>
  <c r="RM61" i="33"/>
  <c r="RM54" i="33"/>
  <c r="SI22" i="33"/>
  <c r="SI54" i="33"/>
  <c r="SI19" i="33"/>
  <c r="SI51" i="33"/>
  <c r="SI83" i="33"/>
  <c r="RM28" i="33"/>
  <c r="RM15" i="33"/>
  <c r="RM47" i="33"/>
  <c r="RM79" i="33"/>
  <c r="RM8" i="33"/>
  <c r="RM9" i="33"/>
  <c r="SI40" i="33"/>
  <c r="SI72" i="33"/>
  <c r="RM56" i="33"/>
  <c r="SI37" i="33"/>
  <c r="SI69" i="33"/>
  <c r="RM84" i="33"/>
  <c r="RM33" i="33"/>
  <c r="RM65" i="33"/>
  <c r="RM64" i="33"/>
  <c r="SI26" i="33"/>
  <c r="SI58" i="33"/>
  <c r="RM14" i="33"/>
  <c r="SI23" i="33"/>
  <c r="SI55" i="33"/>
  <c r="RM40" i="33"/>
  <c r="RM19" i="33"/>
  <c r="RM51" i="33"/>
  <c r="RM83" i="33"/>
  <c r="RM24" i="33"/>
  <c r="SI12" i="33"/>
  <c r="SI44" i="33"/>
  <c r="SI76" i="33"/>
  <c r="RM68" i="33"/>
  <c r="SI9" i="33"/>
  <c r="SI41" i="33"/>
  <c r="SI73" i="33"/>
  <c r="RM37" i="33"/>
  <c r="RM69" i="33"/>
  <c r="RM76" i="33"/>
  <c r="SI30" i="33"/>
  <c r="SI62" i="33"/>
  <c r="RM26" i="33"/>
  <c r="SI27" i="33"/>
  <c r="SI59" i="33"/>
  <c r="RM52" i="33"/>
  <c r="RM23" i="33"/>
  <c r="RM55" i="33"/>
  <c r="RM36" i="33"/>
  <c r="SI16" i="33"/>
  <c r="SI48" i="33"/>
  <c r="SI80" i="33"/>
  <c r="RM80" i="33"/>
  <c r="SI13" i="33"/>
  <c r="SI45" i="33"/>
  <c r="SI77" i="33"/>
  <c r="RM10" i="33"/>
  <c r="SI8" i="33"/>
  <c r="RM41" i="33"/>
  <c r="RM73" i="33"/>
  <c r="SI34" i="33"/>
  <c r="SI66" i="33"/>
  <c r="RM38" i="33"/>
  <c r="SI31" i="33"/>
  <c r="SI63" i="33"/>
  <c r="RM66" i="33"/>
  <c r="RM27" i="33"/>
  <c r="RM59" i="33"/>
  <c r="RM48" i="33"/>
  <c r="SI20" i="33"/>
  <c r="SI52" i="33"/>
  <c r="SI17" i="33"/>
  <c r="SI49" i="33"/>
  <c r="SI81" i="33"/>
  <c r="RM22" i="33"/>
  <c r="RM13" i="33"/>
  <c r="RM45" i="33"/>
  <c r="RM77" i="33"/>
  <c r="SI38" i="33"/>
  <c r="SI70" i="33"/>
  <c r="RM50" i="33"/>
  <c r="SI35" i="33"/>
  <c r="SI67" i="33"/>
  <c r="RM78" i="33"/>
  <c r="RM31" i="33"/>
  <c r="RM63" i="33"/>
  <c r="RM58" i="33"/>
  <c r="SI24" i="33"/>
  <c r="SI56" i="33"/>
  <c r="RM12" i="33"/>
  <c r="RM86" i="33"/>
  <c r="SI85" i="33"/>
  <c r="RM87" i="33"/>
  <c r="SI86" i="33"/>
  <c r="RM88" i="33"/>
  <c r="SI87" i="33"/>
  <c r="RM89" i="33"/>
  <c r="SI88" i="33"/>
  <c r="RM90" i="33"/>
  <c r="SI89" i="33"/>
  <c r="RM91" i="33"/>
  <c r="SI90" i="33"/>
  <c r="RM92" i="33"/>
  <c r="SI91" i="33"/>
  <c r="RM93" i="33"/>
  <c r="SI92" i="33"/>
  <c r="RM94" i="33"/>
  <c r="SI93" i="33"/>
  <c r="RM95" i="33"/>
  <c r="SI94" i="33"/>
  <c r="RM96" i="33"/>
  <c r="SI95" i="33"/>
  <c r="RM97" i="33"/>
  <c r="SI96" i="33"/>
  <c r="RM98" i="33"/>
  <c r="SI97" i="33"/>
  <c r="RM99" i="33"/>
  <c r="SI98" i="33"/>
  <c r="RM100" i="33"/>
  <c r="SI99" i="33"/>
  <c r="RM101" i="33"/>
  <c r="SI100" i="33"/>
  <c r="RM102" i="33"/>
  <c r="SI101" i="33"/>
  <c r="RM103" i="33"/>
  <c r="SI102" i="33"/>
  <c r="RM104" i="33"/>
  <c r="SI103" i="33"/>
  <c r="RM105" i="33"/>
  <c r="SI104" i="33"/>
  <c r="RM106" i="33"/>
  <c r="SI105" i="33"/>
  <c r="SI106" i="33"/>
  <c r="DY107" i="33"/>
  <c r="KS107" i="33"/>
  <c r="FQ107" i="33" l="1"/>
  <c r="JW107" i="33"/>
  <c r="RM107" i="33" s="1"/>
  <c r="E85" i="33"/>
  <c r="G96" i="33"/>
  <c r="L4" i="30"/>
  <c r="M4" i="30" s="1"/>
  <c r="SI107" i="33" l="1"/>
  <c r="OC107" i="33"/>
  <c r="QQ107" i="33"/>
  <c r="NG108" i="33"/>
  <c r="IE108" i="33" l="1"/>
  <c r="S108" i="33"/>
  <c r="AO108" i="33" s="1"/>
  <c r="BK108" i="33"/>
  <c r="CG108" i="33" s="1"/>
  <c r="JA108" i="33" l="1"/>
  <c r="DC108" i="33"/>
  <c r="EU108" i="33" s="1"/>
  <c r="GM108" i="33" l="1"/>
  <c r="MK108" i="33"/>
  <c r="HI108" i="33" l="1"/>
  <c r="PU108" i="33"/>
  <c r="OY108" i="33" l="1"/>
  <c r="GM6" i="33"/>
  <c r="E56" i="33" s="1"/>
  <c r="R5" i="30" s="1"/>
  <c r="DY108" i="33" l="1"/>
  <c r="OY6" i="33"/>
  <c r="KS108" i="33"/>
  <c r="FQ108" i="33" l="1"/>
  <c r="JW108" i="33"/>
  <c r="JW6" i="33" s="1"/>
  <c r="PU6" i="33"/>
  <c r="KS6" i="33"/>
  <c r="E53" i="33" s="1"/>
  <c r="Q5" i="30" s="1"/>
  <c r="E49" i="33"/>
  <c r="MK6" i="33"/>
  <c r="E61" i="33" s="1"/>
  <c r="E86" i="33" s="1"/>
  <c r="RM108" i="33" l="1"/>
  <c r="RM6" i="33" s="1"/>
  <c r="E47" i="33" s="1"/>
  <c r="E91" i="33" s="1"/>
  <c r="SI108" i="33"/>
  <c r="SI6" i="33" s="1"/>
  <c r="E48" i="33" s="1"/>
  <c r="E92" i="33" s="1"/>
  <c r="O9" i="30"/>
  <c r="E79" i="33"/>
  <c r="E50" i="33"/>
  <c r="P9" i="30" s="1"/>
  <c r="E80" i="33"/>
  <c r="E52" i="33"/>
  <c r="E51" i="33"/>
  <c r="OC108" i="33"/>
  <c r="QQ108" i="33"/>
  <c r="QQ6" i="33" s="1"/>
  <c r="E74" i="33" s="1"/>
  <c r="Q9" i="30" l="1"/>
  <c r="F63" i="32"/>
  <c r="F96" i="33"/>
  <c r="E59" i="33"/>
  <c r="U5" i="30"/>
  <c r="E54" i="33"/>
  <c r="E81" i="33"/>
  <c r="O5" i="30"/>
  <c r="NG6" i="33"/>
  <c r="E58" i="33" s="1"/>
  <c r="E83" i="33" s="1"/>
  <c r="OC6" i="33"/>
  <c r="E57" i="33" s="1"/>
  <c r="R9" i="30" l="1"/>
  <c r="E82" i="33"/>
  <c r="L9" i="30"/>
  <c r="P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Jesse Knight</author>
  </authors>
  <commentList>
    <comment ref="F5" authorId="0" shapeId="0" xr:uid="{E58102FE-7181-437F-A5D6-F0EC4D562B40}">
      <text>
        <r>
          <rPr>
            <b/>
            <sz val="9"/>
            <color indexed="81"/>
            <rFont val="Tahoma"/>
            <family val="2"/>
          </rPr>
          <t>Jesse Knight:</t>
        </r>
        <r>
          <rPr>
            <sz val="9"/>
            <color indexed="81"/>
            <rFont val="Tahoma"/>
            <family val="2"/>
          </rPr>
          <t xml:space="preserve">
Total for the entire drive train</t>
        </r>
      </text>
    </comment>
    <comment ref="L5" authorId="0" shapeId="0" xr:uid="{5A9D3B4F-41B2-4DA0-809E-5DCDE6681F8A}">
      <text>
        <r>
          <rPr>
            <b/>
            <sz val="9"/>
            <color indexed="81"/>
            <rFont val="Tahoma"/>
            <family val="2"/>
          </rPr>
          <t>Jesse Knight:</t>
        </r>
        <r>
          <rPr>
            <sz val="9"/>
            <color indexed="81"/>
            <rFont val="Tahoma"/>
            <family val="2"/>
          </rPr>
          <t xml:space="preserve">
Maximum force this robot will laterally apply to the carpet, given the following constraints:
1. Applied Current Limits (including max battery output if no current limit is set)
2. Wheel Coefficient of Friction
3. Robot Weight</t>
        </r>
      </text>
    </comment>
    <comment ref="O5" authorId="0" shapeId="0" xr:uid="{723EA980-BF1E-4160-A283-B5311C7EE4CB}">
      <text>
        <r>
          <rPr>
            <b/>
            <sz val="9"/>
            <color indexed="81"/>
            <rFont val="Tahoma"/>
            <charset val="1"/>
          </rPr>
          <t>Jesse Knight:</t>
        </r>
        <r>
          <rPr>
            <sz val="9"/>
            <color indexed="81"/>
            <rFont val="Tahoma"/>
            <charset val="1"/>
          </rPr>
          <t xml:space="preserve">
Theoretical - assumes the robot actually gets to top speed before the target distance.  If it does not, then this will be #N/A.</t>
        </r>
      </text>
    </comment>
    <comment ref="L6" authorId="0" shapeId="0" xr:uid="{01CBE08F-27CF-4F9C-BB68-0F49A154CCA4}">
      <text>
        <r>
          <rPr>
            <b/>
            <sz val="9"/>
            <color indexed="81"/>
            <rFont val="Tahoma"/>
            <charset val="1"/>
          </rPr>
          <t>Jesse Knight:</t>
        </r>
        <r>
          <rPr>
            <sz val="9"/>
            <color indexed="81"/>
            <rFont val="Tahoma"/>
            <charset val="1"/>
          </rPr>
          <t xml:space="preserve">
Total output current for the entire drive train when applying maximum torque to the wheels just before they slip.  If "Ratio Spread" has a non-zero value, then this represents low gear.  Otherwise, it represents the single speed.
This assumes the wheels do not slip.</t>
        </r>
      </text>
    </comment>
    <comment ref="F9" authorId="0" shapeId="0" xr:uid="{0CE83988-F89C-44F9-9380-D21ED6B9122A}">
      <text>
        <r>
          <rPr>
            <b/>
            <sz val="9"/>
            <color indexed="81"/>
            <rFont val="Tahoma"/>
            <family val="2"/>
          </rPr>
          <t>Jesse Knight:</t>
        </r>
        <r>
          <rPr>
            <sz val="9"/>
            <color indexed="81"/>
            <rFont val="Tahoma"/>
            <family val="2"/>
          </rPr>
          <t xml:space="preserve">
Reduced efficiency by 3% for power transmission through chain/belt.
Also reduces efficiency by 3% if it's a shifting transmission</t>
        </r>
      </text>
    </comment>
    <comment ref="L9" authorId="0" shapeId="0" xr:uid="{00000000-0006-0000-0000-000009000000}">
      <text>
        <r>
          <rPr>
            <b/>
            <sz val="9"/>
            <color indexed="81"/>
            <rFont val="Tahoma"/>
            <family val="2"/>
          </rPr>
          <t>Jesse Knight:</t>
        </r>
        <r>
          <rPr>
            <sz val="9"/>
            <color indexed="81"/>
            <rFont val="Tahoma"/>
            <family val="2"/>
          </rPr>
          <t xml:space="preserve">
Is the distance for acceleration greater than the target sprint distance?</t>
        </r>
      </text>
    </comment>
    <comment ref="O9" authorId="0" shapeId="0" xr:uid="{2B2D14F2-ECE8-4D69-8A98-EBE27EA6BCAA}">
      <text>
        <r>
          <rPr>
            <b/>
            <sz val="9"/>
            <color indexed="81"/>
            <rFont val="Tahoma"/>
            <charset val="1"/>
          </rPr>
          <t>Jesse Knight:</t>
        </r>
        <r>
          <rPr>
            <sz val="9"/>
            <color indexed="81"/>
            <rFont val="Tahoma"/>
            <charset val="1"/>
          </rPr>
          <t xml:space="preserve">
Time to accelerate and hit the target distance at full speed</t>
        </r>
      </text>
    </comment>
    <comment ref="P9" authorId="0" shapeId="0" xr:uid="{CA99FC4A-0014-4B6D-99A8-5B280AADE2F5}">
      <text>
        <r>
          <rPr>
            <b/>
            <sz val="9"/>
            <color indexed="81"/>
            <rFont val="Tahoma"/>
            <charset val="1"/>
          </rPr>
          <t>Jesse Knight:</t>
        </r>
        <r>
          <rPr>
            <sz val="9"/>
            <color indexed="81"/>
            <rFont val="Tahoma"/>
            <charset val="1"/>
          </rPr>
          <t xml:space="preserve">
Total amount of time to accelerate, travel the target distance, and decelerate using the chosen method above</t>
        </r>
      </text>
    </comment>
    <comment ref="Q9" authorId="0" shapeId="0" xr:uid="{1F191A71-BEE1-4829-8EE6-B0EDB51F61C3}">
      <text>
        <r>
          <rPr>
            <b/>
            <sz val="9"/>
            <color indexed="81"/>
            <rFont val="Tahoma"/>
            <charset val="1"/>
          </rPr>
          <t>Jesse Knight:</t>
        </r>
        <r>
          <rPr>
            <sz val="9"/>
            <color indexed="81"/>
            <rFont val="Tahoma"/>
            <charset val="1"/>
          </rPr>
          <t xml:space="preserve">
The amount of time it takes to accelerate from X% of max speed to Y% of max speed. By default this time represents 50% - 99%, i.e. the upper band.
This DOES assume the robot accelerates to max velocity before the target distance - keep that in mind with the tradeoff graph in the lower right.
To see different power bands, adjust the %'s in the Advanced Simulator Settings on the lower-right part of this sheet.</t>
        </r>
      </text>
    </comment>
    <comment ref="R9" authorId="0" shapeId="0" xr:uid="{97F89F8C-7AAD-4676-9980-0527A4818DEB}">
      <text>
        <r>
          <rPr>
            <b/>
            <sz val="9"/>
            <color indexed="81"/>
            <rFont val="Tahoma"/>
            <family val="2"/>
          </rPr>
          <t>Jesse Knight:</t>
        </r>
        <r>
          <rPr>
            <sz val="9"/>
            <color indexed="81"/>
            <rFont val="Tahoma"/>
            <family val="2"/>
          </rPr>
          <t xml:space="preserve">
NOTE - this assumes 100% duty cycle, which is not always the case with BLDC's like the NEO or Falcon. This will be addressed in a future revision of this simulator.</t>
        </r>
      </text>
    </comment>
    <comment ref="U9" authorId="0" shapeId="0" xr:uid="{DC0BB332-49BE-4BCE-A7CD-7BF091E9B8D7}">
      <text>
        <r>
          <rPr>
            <b/>
            <sz val="9"/>
            <color indexed="81"/>
            <rFont val="Tahoma"/>
            <charset val="1"/>
          </rPr>
          <t>Jesse Knight:</t>
        </r>
        <r>
          <rPr>
            <sz val="9"/>
            <color indexed="81"/>
            <rFont val="Tahoma"/>
            <charset val="1"/>
          </rPr>
          <t xml:space="preserve">
Total current for the entire drive train</t>
        </r>
      </text>
    </comment>
    <comment ref="E10" authorId="0" shapeId="0" xr:uid="{8B632178-67D5-4482-B4AA-16E7293D6CDB}">
      <text>
        <r>
          <rPr>
            <b/>
            <sz val="9"/>
            <color indexed="81"/>
            <rFont val="Tahoma"/>
            <charset val="1"/>
          </rPr>
          <t>Jesse Knight:</t>
        </r>
        <r>
          <rPr>
            <sz val="9"/>
            <color indexed="81"/>
            <rFont val="Tahoma"/>
            <charset val="1"/>
          </rPr>
          <t xml:space="preserve">
This is included here to estimate speed &amp; current for low gear, but that is all.</t>
        </r>
      </text>
    </comment>
    <comment ref="F21" authorId="0" shapeId="0" xr:uid="{00000000-0006-0000-0000-000001000000}">
      <text>
        <r>
          <rPr>
            <b/>
            <sz val="9"/>
            <color indexed="81"/>
            <rFont val="Tahoma"/>
            <family val="2"/>
          </rPr>
          <t>Jesse Knight:</t>
        </r>
        <r>
          <rPr>
            <sz val="9"/>
            <color indexed="81"/>
            <rFont val="Tahoma"/>
            <family val="2"/>
          </rPr>
          <t xml:space="preserve">
% of weight that is in front of the center line between the wheels.
50% means weight is exactly centered between the 2 wheels that touch the floor on one side.</t>
        </r>
      </text>
    </comment>
    <comment ref="F26" authorId="0" shapeId="0" xr:uid="{139BFFBF-F682-4438-B16B-4EF2C9A6BD9D}">
      <text>
        <r>
          <rPr>
            <b/>
            <sz val="9"/>
            <color indexed="81"/>
            <rFont val="Tahoma"/>
            <family val="2"/>
          </rPr>
          <t>Jesse Knight:</t>
        </r>
        <r>
          <rPr>
            <sz val="9"/>
            <color indexed="81"/>
            <rFont val="Tahoma"/>
            <family val="2"/>
          </rPr>
          <t xml:space="preserve">
Includes battery, bumpers, etc. This is a good way to simulate additional load (carrying another robot, e.g.)</t>
        </r>
      </text>
    </comment>
    <comment ref="F29" authorId="0" shapeId="0" xr:uid="{00000000-0006-0000-0000-000002000000}">
      <text>
        <r>
          <rPr>
            <b/>
            <sz val="9"/>
            <color indexed="81"/>
            <rFont val="Tahoma"/>
            <family val="2"/>
          </rPr>
          <t>Jesse Knight:</t>
        </r>
        <r>
          <rPr>
            <sz val="9"/>
            <color indexed="81"/>
            <rFont val="Tahoma"/>
            <family val="2"/>
          </rPr>
          <t xml:space="preserve">
Target distance for the robot to sprint towards. At this distance, the robot should is expected to be at max speed.
For overall design, be sure to account for robot length and deceleration length!  Use the "Movement Characteristics" chart on the right.
For example, a 3' long robot should accelerate, move, and decelerate in less than 24 feet in order to traverse the width of the field without slamming into the other side.</t>
        </r>
      </text>
    </comment>
    <comment ref="F31" authorId="0" shapeId="0" xr:uid="{D164AE4A-ADE3-4FA7-9528-9767373B1362}">
      <text>
        <r>
          <rPr>
            <b/>
            <sz val="9"/>
            <color indexed="81"/>
            <rFont val="Tahoma"/>
            <family val="2"/>
          </rPr>
          <t>Jesse Knight:</t>
        </r>
        <r>
          <rPr>
            <sz val="9"/>
            <color indexed="81"/>
            <rFont val="Tahoma"/>
            <family val="2"/>
          </rPr>
          <t xml:space="preserve">
Helps to estimate total match battery usage</t>
        </r>
      </text>
    </comment>
    <comment ref="F32" authorId="0" shapeId="0" xr:uid="{7689B00C-257F-4391-9A2A-7A55B15B170F}">
      <text>
        <r>
          <rPr>
            <b/>
            <sz val="9"/>
            <color indexed="81"/>
            <rFont val="Tahoma"/>
            <family val="2"/>
          </rPr>
          <t>Jesse Knight:</t>
        </r>
        <r>
          <rPr>
            <sz val="9"/>
            <color indexed="81"/>
            <rFont val="Tahoma"/>
            <family val="2"/>
          </rPr>
          <t xml:space="preserve">
"Coast" represents a speed controller in coast mode, therefore only rolling friction decelerates the robot.
"Brake" (default) represents a speed controller in brake mode, therefore the free current running through the in-motion motor is applied as a reverse torque to decelerate the robot.
"Reverse" represents a driver who reverses direction when arriving at the target distance.  This can also somewhat represent throttle response while turning at max speed. This mode ignores rolling resistance and speed controller configuration. Note that battery usage will significantly increase with this method, particularly with an aggressive gear ratio.</t>
        </r>
      </text>
    </comment>
    <comment ref="F35" authorId="0" shapeId="0" xr:uid="{00000000-0006-0000-0000-000003000000}">
      <text>
        <r>
          <rPr>
            <b/>
            <sz val="9"/>
            <color indexed="81"/>
            <rFont val="Tahoma"/>
            <family val="2"/>
          </rPr>
          <t>Jesse Knight:</t>
        </r>
        <r>
          <rPr>
            <sz val="9"/>
            <color indexed="81"/>
            <rFont val="Tahoma"/>
            <family val="2"/>
          </rPr>
          <t xml:space="preserve">
As-read from the D/S.  Reading it there accounts for wire resistance between the Battery &amp; PDB.
You can also tune based upon other things going on in the system (e.g. compressor, elevator, intake, etc).  
12.4-12.7V is a typical start-of-match voltage range (as shown on the Driver's Station)
11.75V is a worst-case conservative estimate for the end of a Finals match.</t>
        </r>
      </text>
    </comment>
    <comment ref="F36" authorId="0" shapeId="0" xr:uid="{00000000-0006-0000-0000-000004000000}">
      <text>
        <r>
          <rPr>
            <b/>
            <sz val="9"/>
            <color indexed="81"/>
            <rFont val="Tahoma"/>
            <family val="2"/>
          </rPr>
          <t>Jesse Knight:</t>
        </r>
        <r>
          <rPr>
            <sz val="9"/>
            <color indexed="81"/>
            <rFont val="Tahoma"/>
            <family val="2"/>
          </rPr>
          <t xml:space="preserve">
Leave at 1200 if you don't set this in software.</t>
        </r>
      </text>
    </comment>
    <comment ref="F37" authorId="0" shapeId="0" xr:uid="{00000000-0006-0000-0000-000005000000}">
      <text>
        <r>
          <rPr>
            <b/>
            <sz val="9"/>
            <color indexed="81"/>
            <rFont val="Tahoma"/>
            <family val="2"/>
          </rPr>
          <t>Jesse Knight:</t>
        </r>
        <r>
          <rPr>
            <sz val="9"/>
            <color indexed="81"/>
            <rFont val="Tahoma"/>
            <family val="2"/>
          </rPr>
          <t xml:space="preserve">
If you don't set a current limit, then leave this at 150.</t>
        </r>
      </text>
    </comment>
    <comment ref="F39" authorId="0" shapeId="0" xr:uid="{00000000-0006-0000-0000-000006000000}">
      <text>
        <r>
          <rPr>
            <b/>
            <sz val="9"/>
            <color indexed="81"/>
            <rFont val="Tahoma"/>
            <family val="2"/>
          </rPr>
          <t>Jesse Knight:</t>
        </r>
        <r>
          <rPr>
            <sz val="9"/>
            <color indexed="81"/>
            <rFont val="Tahoma"/>
            <family val="2"/>
          </rPr>
          <t xml:space="preserve">
Default 0.015.
Somewhere between 0.012 and 0.03.</t>
        </r>
      </text>
    </comment>
    <comment ref="F40" authorId="0" shapeId="0" xr:uid="{00000000-0006-0000-0000-000007000000}">
      <text>
        <r>
          <rPr>
            <b/>
            <sz val="9"/>
            <color indexed="81"/>
            <rFont val="Tahoma"/>
            <family val="2"/>
          </rPr>
          <t>Jesse Knight:</t>
        </r>
        <r>
          <rPr>
            <sz val="9"/>
            <color indexed="81"/>
            <rFont val="Tahoma"/>
            <family val="2"/>
          </rPr>
          <t xml:space="preserve">
2017 Rules stipulated 18Ah batteries</t>
        </r>
      </text>
    </comment>
    <comment ref="F41" authorId="0" shapeId="0" xr:uid="{00000000-0006-0000-0000-000008000000}">
      <text>
        <r>
          <rPr>
            <b/>
            <sz val="9"/>
            <color indexed="81"/>
            <rFont val="Tahoma"/>
            <family val="2"/>
          </rPr>
          <t>Jesse Knight:</t>
        </r>
        <r>
          <rPr>
            <sz val="9"/>
            <color indexed="81"/>
            <rFont val="Tahoma"/>
            <family val="2"/>
          </rPr>
          <t xml:space="preserve">
This is a rating of much current can be pulled from the battery at any given instant.  Admittedly, this needs experimentation to understand a battery's health throughout the season.  However, that research is only valuable to teams who push their power engineering to the absolute edge.
Default = 20
Some research and anecdotes indicate new SLA batteries can pull 20C.
Some measurements from FRC teams suggest that older FRC batteries can consistently spike at 15C. (270A for 18Ah)</t>
        </r>
      </text>
    </comment>
    <comment ref="AA49" authorId="0" shapeId="0" xr:uid="{D21BD5F4-F671-4B2E-80A6-F05F99D43800}">
      <text>
        <r>
          <rPr>
            <b/>
            <sz val="9"/>
            <color indexed="81"/>
            <rFont val="Tahoma"/>
            <family val="2"/>
          </rPr>
          <t>Jesse Knight:</t>
        </r>
        <r>
          <rPr>
            <sz val="9"/>
            <color indexed="81"/>
            <rFont val="Tahoma"/>
            <family val="2"/>
          </rPr>
          <t xml:space="preserve">
(This may be deprecated)
Set this to somewhere betweeon 0.5 and 0.8 to smooth the voltage &amp; current curves to the right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Jesse Knight</author>
  </authors>
  <commentList>
    <comment ref="D29" authorId="0" shapeId="0" xr:uid="{6B17ED81-E7F7-4EF2-B7B5-1579101F7E4B}">
      <text>
        <r>
          <rPr>
            <b/>
            <sz val="9"/>
            <color indexed="81"/>
            <rFont val="Tahoma"/>
            <family val="2"/>
          </rPr>
          <t>Jesse Knight:</t>
        </r>
        <r>
          <rPr>
            <sz val="9"/>
            <color indexed="81"/>
            <rFont val="Tahoma"/>
            <family val="2"/>
          </rPr>
          <t xml:space="preserve">
This should represent the maximum ABS(delta-V) per time resolution for a given deceleration model.  If this is too low, then the calculations may never detect a full-deceleration to 0.  If this is too-high, then final time to target will be slightly inacurrate.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Jesse Knight</author>
  </authors>
  <commentList>
    <comment ref="OX1" authorId="0" shapeId="0" xr:uid="{CB04DD5E-3D2F-4F58-932A-4CC2938D8213}">
      <text>
        <r>
          <rPr>
            <b/>
            <sz val="9"/>
            <color indexed="81"/>
            <rFont val="Tahoma"/>
            <family val="2"/>
          </rPr>
          <t>Jesse Knight:</t>
        </r>
        <r>
          <rPr>
            <sz val="9"/>
            <color indexed="81"/>
            <rFont val="Tahoma"/>
            <family val="2"/>
          </rPr>
          <t xml:space="preserve">
System voltage oscillates unexpectedly</t>
        </r>
      </text>
    </comment>
    <comment ref="BJ2" authorId="0" shapeId="0" xr:uid="{7A597053-931C-4F27-813F-9B97BBBF5E9E}">
      <text>
        <r>
          <rPr>
            <b/>
            <sz val="9"/>
            <color indexed="81"/>
            <rFont val="Tahoma"/>
            <family val="2"/>
          </rPr>
          <t>Jesse Knight:</t>
        </r>
        <r>
          <rPr>
            <sz val="9"/>
            <color indexed="81"/>
            <rFont val="Tahoma"/>
            <family val="2"/>
          </rPr>
          <t xml:space="preserve">
Max Theoretical Speed</t>
        </r>
      </text>
    </comment>
    <comment ref="ET2" authorId="0" shapeId="0" xr:uid="{AD7408BE-8509-4B54-A569-06ED1E857FD8}">
      <text>
        <r>
          <rPr>
            <b/>
            <sz val="9"/>
            <color indexed="81"/>
            <rFont val="Tahoma"/>
            <family val="2"/>
          </rPr>
          <t>Jesse Knight:</t>
        </r>
        <r>
          <rPr>
            <sz val="9"/>
            <color indexed="81"/>
            <rFont val="Tahoma"/>
            <family val="2"/>
          </rPr>
          <t xml:space="preserve">
Max Theoretical Speed</t>
        </r>
      </text>
    </comment>
    <comment ref="FP2" authorId="0" shapeId="0" xr:uid="{F08C63FE-8135-4815-A3EC-CFE38B4FBEB9}">
      <text>
        <r>
          <rPr>
            <b/>
            <sz val="9"/>
            <color indexed="81"/>
            <rFont val="Tahoma"/>
            <family val="2"/>
          </rPr>
          <t>Jesse Knight:</t>
        </r>
        <r>
          <rPr>
            <sz val="9"/>
            <color indexed="81"/>
            <rFont val="Tahoma"/>
            <family val="2"/>
          </rPr>
          <t xml:space="preserve">
Max mot tq (Nm)</t>
        </r>
      </text>
    </comment>
    <comment ref="HH2" authorId="0" shapeId="0" xr:uid="{2BD8A16E-7D31-4C5E-A621-A38A1D8038B1}">
      <text>
        <r>
          <rPr>
            <b/>
            <sz val="9"/>
            <color indexed="81"/>
            <rFont val="Tahoma"/>
            <family val="2"/>
          </rPr>
          <t>Jesse Knight:</t>
        </r>
        <r>
          <rPr>
            <sz val="9"/>
            <color indexed="81"/>
            <rFont val="Tahoma"/>
            <family val="2"/>
          </rPr>
          <t xml:space="preserve">
Max Distance</t>
        </r>
      </text>
    </comment>
    <comment ref="KR2" authorId="0" shapeId="0" xr:uid="{6D2D97E3-8A26-495D-AB65-1FAC7956ACB9}">
      <text>
        <r>
          <rPr>
            <b/>
            <sz val="9"/>
            <color indexed="81"/>
            <rFont val="Tahoma"/>
            <family val="2"/>
          </rPr>
          <t>Jesse Knight:</t>
        </r>
        <r>
          <rPr>
            <sz val="9"/>
            <color indexed="81"/>
            <rFont val="Tahoma"/>
            <family val="2"/>
          </rPr>
          <t xml:space="preserve">
Accel. Distance</t>
        </r>
      </text>
    </comment>
    <comment ref="LN2" authorId="0" shapeId="0" xr:uid="{10BBA311-F1C7-498B-918A-1278672A5004}">
      <text>
        <r>
          <rPr>
            <b/>
            <sz val="9"/>
            <color indexed="81"/>
            <rFont val="Tahoma"/>
            <family val="2"/>
          </rPr>
          <t>Jesse Knight:</t>
        </r>
        <r>
          <rPr>
            <sz val="9"/>
            <color indexed="81"/>
            <rFont val="Tahoma"/>
            <family val="2"/>
          </rPr>
          <t xml:space="preserve">
Decel. Distance</t>
        </r>
      </text>
    </comment>
    <comment ref="MJ2" authorId="0" shapeId="0" xr:uid="{A0A7F918-8FBE-4B37-B6FD-D65BD1B577F1}">
      <text>
        <r>
          <rPr>
            <b/>
            <sz val="9"/>
            <color indexed="81"/>
            <rFont val="Tahoma"/>
            <family val="2"/>
          </rPr>
          <t>Jesse Knight:</t>
        </r>
        <r>
          <rPr>
            <sz val="9"/>
            <color indexed="81"/>
            <rFont val="Tahoma"/>
            <family val="2"/>
          </rPr>
          <t xml:space="preserve">
Max Speed</t>
        </r>
      </text>
    </comment>
    <comment ref="NF2" authorId="0" shapeId="0" xr:uid="{E6155D0F-39D3-41AB-AB12-AAD041C1C116}">
      <text>
        <r>
          <rPr>
            <b/>
            <sz val="9"/>
            <color indexed="81"/>
            <rFont val="Tahoma"/>
            <family val="2"/>
          </rPr>
          <t>Jesse Knight:</t>
        </r>
        <r>
          <rPr>
            <sz val="9"/>
            <color indexed="81"/>
            <rFont val="Tahoma"/>
            <family val="2"/>
          </rPr>
          <t xml:space="preserve">
Avg Speed</t>
        </r>
      </text>
    </comment>
    <comment ref="OB2" authorId="0" shapeId="0" xr:uid="{291D40C8-64F0-4004-99D3-E0D4588AD9C0}">
      <text>
        <r>
          <rPr>
            <b/>
            <sz val="9"/>
            <color indexed="81"/>
            <rFont val="Tahoma"/>
            <family val="2"/>
          </rPr>
          <t>Jesse Knight:</t>
        </r>
        <r>
          <rPr>
            <sz val="9"/>
            <color indexed="81"/>
            <rFont val="Tahoma"/>
            <family val="2"/>
          </rPr>
          <t xml:space="preserve">
Max Voltage</t>
        </r>
      </text>
    </comment>
    <comment ref="OX2" authorId="0" shapeId="0" xr:uid="{A13AD5B0-5EC2-42E8-B303-CD979DE65638}">
      <text>
        <r>
          <rPr>
            <b/>
            <sz val="9"/>
            <color indexed="81"/>
            <rFont val="Tahoma"/>
            <family val="2"/>
          </rPr>
          <t>Jesse Knight:</t>
        </r>
        <r>
          <rPr>
            <sz val="9"/>
            <color indexed="81"/>
            <rFont val="Tahoma"/>
            <family val="2"/>
          </rPr>
          <t xml:space="preserve">
Min Voltage</t>
        </r>
      </text>
    </comment>
    <comment ref="PT2" authorId="0" shapeId="0" xr:uid="{978C72CE-5BB7-425D-A62F-A9DDF2D07270}">
      <text>
        <r>
          <rPr>
            <b/>
            <sz val="9"/>
            <color indexed="81"/>
            <rFont val="Tahoma"/>
            <family val="2"/>
          </rPr>
          <t>Jesse Knight:</t>
        </r>
        <r>
          <rPr>
            <sz val="9"/>
            <color indexed="81"/>
            <rFont val="Tahoma"/>
            <family val="2"/>
          </rPr>
          <t xml:space="preserve">
Time To Target</t>
        </r>
      </text>
    </comment>
    <comment ref="QP2" authorId="0" shapeId="0" xr:uid="{C8D0E945-7DE6-40C0-AE18-E8AD79104271}">
      <text>
        <r>
          <rPr>
            <b/>
            <sz val="9"/>
            <color indexed="81"/>
            <rFont val="Tahoma"/>
            <family val="2"/>
          </rPr>
          <t>Jesse Knight:</t>
        </r>
        <r>
          <rPr>
            <sz val="9"/>
            <color indexed="81"/>
            <rFont val="Tahoma"/>
            <family val="2"/>
          </rPr>
          <t xml:space="preserve">
Total Time (s)</t>
        </r>
      </text>
    </comment>
    <comment ref="RL2" authorId="0" shapeId="0" xr:uid="{91735B49-880A-468D-AFFA-88BF6FBE8634}">
      <text>
        <r>
          <rPr>
            <b/>
            <sz val="9"/>
            <color indexed="81"/>
            <rFont val="Tahoma"/>
            <family val="2"/>
          </rPr>
          <t>Jesse Knight:</t>
        </r>
        <r>
          <rPr>
            <sz val="9"/>
            <color indexed="81"/>
            <rFont val="Tahoma"/>
            <family val="2"/>
          </rPr>
          <t xml:space="preserve">
Total Current (mAh)</t>
        </r>
      </text>
    </comment>
    <comment ref="SH2" authorId="0" shapeId="0" xr:uid="{245887A0-51C5-4719-882A-95EA2F35A1DE}">
      <text>
        <r>
          <rPr>
            <b/>
            <sz val="9"/>
            <color indexed="81"/>
            <rFont val="Tahoma"/>
            <family val="2"/>
          </rPr>
          <t>Jesse Knight:</t>
        </r>
        <r>
          <rPr>
            <sz val="9"/>
            <color indexed="81"/>
            <rFont val="Tahoma"/>
            <family val="2"/>
          </rPr>
          <t xml:space="preserve">
Total Current (mAh)</t>
        </r>
      </text>
    </comment>
    <comment ref="TD2" authorId="0" shapeId="0" xr:uid="{914D025D-2592-4DEA-818D-928565268E2C}">
      <text>
        <r>
          <rPr>
            <b/>
            <sz val="9"/>
            <color indexed="81"/>
            <rFont val="Tahoma"/>
            <family val="2"/>
          </rPr>
          <t>Jesse Knight:</t>
        </r>
        <r>
          <rPr>
            <sz val="9"/>
            <color indexed="81"/>
            <rFont val="Tahoma"/>
            <family val="2"/>
          </rPr>
          <t xml:space="preserve">
Total Current (mAh)</t>
        </r>
      </text>
    </comment>
    <comment ref="S5" authorId="0" shapeId="0" xr:uid="{39520673-2E9A-46BB-A5A3-5A69551DED5F}">
      <text>
        <r>
          <rPr>
            <b/>
            <sz val="9"/>
            <color indexed="81"/>
            <rFont val="Tahoma"/>
            <family val="2"/>
          </rPr>
          <t>Jesse Knight:</t>
        </r>
        <r>
          <rPr>
            <sz val="9"/>
            <color indexed="81"/>
            <rFont val="Tahoma"/>
            <family val="2"/>
          </rPr>
          <t xml:space="preserve">
Current Limit</t>
        </r>
      </text>
    </comment>
    <comment ref="S6" authorId="0" shapeId="0" xr:uid="{B8F217A9-2BB9-4C6C-926C-EA28BAEEE478}">
      <text>
        <r>
          <rPr>
            <b/>
            <sz val="9"/>
            <color indexed="81"/>
            <rFont val="Tahoma"/>
            <family val="2"/>
          </rPr>
          <t>Jesse Knight:</t>
        </r>
        <r>
          <rPr>
            <sz val="9"/>
            <color indexed="81"/>
            <rFont val="Tahoma"/>
            <family val="2"/>
          </rPr>
          <t xml:space="preserve">
Gear Ratio</t>
        </r>
      </text>
    </comment>
    <comment ref="CG7" authorId="0" shapeId="0" xr:uid="{AF91C2AE-3B0A-48A9-991A-C1AF38AB6BD3}">
      <text>
        <r>
          <rPr>
            <b/>
            <sz val="9"/>
            <color indexed="81"/>
            <rFont val="Tahoma"/>
            <family val="2"/>
          </rPr>
          <t>Jesse Knight:</t>
        </r>
        <r>
          <rPr>
            <sz val="9"/>
            <color indexed="81"/>
            <rFont val="Tahoma"/>
            <family val="2"/>
          </rPr>
          <t xml:space="preserve">
Added filtering to smooth it out</t>
        </r>
      </text>
    </comment>
    <comment ref="C33" authorId="0" shapeId="0" xr:uid="{D4DF1B2E-3819-48C4-BA9D-CF4D718BEA65}">
      <text>
        <r>
          <rPr>
            <b/>
            <sz val="9"/>
            <color indexed="81"/>
            <rFont val="Tahoma"/>
            <family val="2"/>
          </rPr>
          <t>Jesse Knight:</t>
        </r>
        <r>
          <rPr>
            <sz val="9"/>
            <color indexed="81"/>
            <rFont val="Tahoma"/>
            <family val="2"/>
          </rPr>
          <t xml:space="preserve">
This is applied as a torque loss based upon current speed of the robot.  The faster the robot moves, the more this applies.  
At speed = 0, torque loss = 0.
At speed --&gt; Max Theoretical speed, torque loss = this value.
It's not perfect, but it's close.
Calculated as a % of system efficiency as a ratio to the motor's stall torque.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Jesse Knight</author>
  </authors>
  <commentList>
    <comment ref="V3" authorId="0" shapeId="0" xr:uid="{00000000-0006-0000-0200-000001000000}">
      <text>
        <r>
          <rPr>
            <b/>
            <sz val="9"/>
            <color indexed="81"/>
            <rFont val="Tahoma"/>
            <family val="2"/>
          </rPr>
          <t>Jesse Knight:</t>
        </r>
        <r>
          <rPr>
            <sz val="9"/>
            <color indexed="81"/>
            <rFont val="Tahoma"/>
            <family val="2"/>
          </rPr>
          <t xml:space="preserve">
Added filtering to smooth it out</t>
        </r>
      </text>
    </comment>
    <comment ref="C29" authorId="0" shapeId="0" xr:uid="{00000000-0006-0000-0200-000002000000}">
      <text>
        <r>
          <rPr>
            <b/>
            <sz val="9"/>
            <color indexed="81"/>
            <rFont val="Tahoma"/>
            <family val="2"/>
          </rPr>
          <t>Jesse Knight:</t>
        </r>
        <r>
          <rPr>
            <sz val="9"/>
            <color indexed="81"/>
            <rFont val="Tahoma"/>
            <family val="2"/>
          </rPr>
          <t xml:space="preserve">
This is applied as a torque loss based upon current speed of the robot.  The faster the robot moves, the more this applies.  
At speed = 0, torque loss = 0.
At speed --&gt; Max Theoretical speed, torque loss = this value.
It's not perfect, but it's close.</t>
        </r>
      </text>
    </comment>
  </commentList>
</comments>
</file>

<file path=xl/sharedStrings.xml><?xml version="1.0" encoding="utf-8"?>
<sst xmlns="http://schemas.openxmlformats.org/spreadsheetml/2006/main" count="2241" uniqueCount="370">
  <si>
    <t>Stage 1</t>
  </si>
  <si>
    <t>Stage 2</t>
  </si>
  <si>
    <t>Stage 3</t>
  </si>
  <si>
    <t>Driving</t>
  </si>
  <si>
    <t>Driven</t>
  </si>
  <si>
    <t xml:space="preserve"> Efficiency</t>
  </si>
  <si>
    <t>Free Speed (RPM)</t>
  </si>
  <si>
    <t>Stall Torque (Nm)</t>
  </si>
  <si>
    <t>Stall Current (A)</t>
  </si>
  <si>
    <t>Free Current (A)</t>
  </si>
  <si>
    <t>Spec Voltage (V)</t>
  </si>
  <si>
    <t>Applied Voltage (V)</t>
  </si>
  <si>
    <t>Total # of Motors</t>
  </si>
  <si>
    <t>Gearing</t>
  </si>
  <si>
    <t>Time to Goal (s)</t>
  </si>
  <si>
    <t>Intermediary Calculations (useful for debugging, but not presentation)</t>
  </si>
  <si>
    <t>Torque</t>
  </si>
  <si>
    <t>Speed</t>
  </si>
  <si>
    <t>Current</t>
  </si>
  <si>
    <t>M Power</t>
  </si>
  <si>
    <t>E Power</t>
  </si>
  <si>
    <t>Efficiency</t>
  </si>
  <si>
    <t>Norm. Tq</t>
  </si>
  <si>
    <t>Norm. Spd</t>
  </si>
  <si>
    <t>Norm. Cur</t>
  </si>
  <si>
    <t>Norm. Pwr</t>
  </si>
  <si>
    <t>Index</t>
  </si>
  <si>
    <t>Motor Curve Data</t>
  </si>
  <si>
    <t>Motor Curve Load Points</t>
  </si>
  <si>
    <t>Option</t>
  </si>
  <si>
    <t>Start:</t>
  </si>
  <si>
    <t>Step:</t>
  </si>
  <si>
    <t>Radius (m)</t>
  </si>
  <si>
    <t># of Motors</t>
  </si>
  <si>
    <t>End</t>
  </si>
  <si>
    <t>Time</t>
  </si>
  <si>
    <t>Ratio</t>
  </si>
  <si>
    <t>Wheel Diameter (in)</t>
  </si>
  <si>
    <t>Lateral Coefficient of Friction</t>
  </si>
  <si>
    <t>Weight</t>
  </si>
  <si>
    <t>Wheel Base Length (in)</t>
  </si>
  <si>
    <t>Weight Distribution (left/right)</t>
  </si>
  <si>
    <t>Field &amp; Match Characteristics</t>
  </si>
  <si>
    <t>Motor</t>
  </si>
  <si>
    <t>Can Turn?</t>
  </si>
  <si>
    <t>Turning Motor Load</t>
  </si>
  <si>
    <t># of Times to do per Match</t>
  </si>
  <si>
    <t>Motor Name</t>
  </si>
  <si>
    <t>Peak Power (W)</t>
  </si>
  <si>
    <t>Stall Torque (N*m)</t>
  </si>
  <si>
    <t>Stall Current (Amp)</t>
  </si>
  <si>
    <t>Free Current (Amp)</t>
  </si>
  <si>
    <t>Motors</t>
  </si>
  <si>
    <t>http://www.chiefdelphi.com/media/papers/1443</t>
  </si>
  <si>
    <t>http://www.chiefdelphi.com/media/papers/1917</t>
  </si>
  <si>
    <t>Mass (kg)</t>
  </si>
  <si>
    <t>Weight Distribution (front)</t>
  </si>
  <si>
    <t>Distance (ft)</t>
  </si>
  <si>
    <t>Speed (ft/s)</t>
  </si>
  <si>
    <t>Robot Inspection Weight (lbs)</t>
  </si>
  <si>
    <t>Distance to Goal (m)</t>
  </si>
  <si>
    <t>Who based his spreadsheet is based upon a whitepaper written by Chris Hibner, Team 51 entitled "Drivetrain Basics (How to Be Sure Your Robot Will Turn)" - 10/2/2003</t>
  </si>
  <si>
    <t>http://www.chiefdelphi.com/media/papers/2470</t>
  </si>
  <si>
    <t>Total Current (mAh)</t>
  </si>
  <si>
    <t>High Gear:</t>
  </si>
  <si>
    <t>Turning Current Draw, High Gear (A)</t>
  </si>
  <si>
    <t>Force Turn Condition</t>
  </si>
  <si>
    <t>Dimension Turn Cond.</t>
  </si>
  <si>
    <t>Force to Turn (N)</t>
  </si>
  <si>
    <t>Total Torque to Turn (Nm)</t>
  </si>
  <si>
    <t>Dist COA-COM (in)</t>
  </si>
  <si>
    <t>Gearing Chart Load Points</t>
  </si>
  <si>
    <t>Spec Voltage</t>
  </si>
  <si>
    <t>Breaker (A)</t>
  </si>
  <si>
    <t>AndyMark 9015 (VP Dyno)</t>
  </si>
  <si>
    <t>AndyMark NeveRest (VP Dyno)</t>
  </si>
  <si>
    <t>AndyMark RS775-125 (VP-Dyno)</t>
  </si>
  <si>
    <t>BaneBots RS-775 18V (VP Dyno)</t>
  </si>
  <si>
    <t>BaneBots RS-550 (VP Dyno)</t>
  </si>
  <si>
    <t>KOP Window Motor (2012)</t>
  </si>
  <si>
    <t>Bosch Seat Motor (am-3493)</t>
  </si>
  <si>
    <t>Snow Blower Motor (am-2235)</t>
  </si>
  <si>
    <t>Dynamo Brushless (am-3740)</t>
  </si>
  <si>
    <t>AndyMark Redline (am-3775)</t>
  </si>
  <si>
    <t>VEX Mini CIM (VP Dyno)</t>
  </si>
  <si>
    <t>VEX BAG Motor (VP Dyno)</t>
  </si>
  <si>
    <t>VEX 775pro (VP Dyno)</t>
  </si>
  <si>
    <t>Applied Voltage Ratio</t>
  </si>
  <si>
    <t>Motor Speed (RPM)</t>
  </si>
  <si>
    <t>Time (s)</t>
  </si>
  <si>
    <t>Attempted Torque @ Motor (Nm)</t>
  </si>
  <si>
    <t>Attempted Current Draw (A)</t>
  </si>
  <si>
    <t>Actual Applied Torque (Nm)</t>
  </si>
  <si>
    <t>Simulation Time Res (s)</t>
  </si>
  <si>
    <t>Floor Speed (ft/s)</t>
  </si>
  <si>
    <t>Actual Mot. Curr. Limit</t>
  </si>
  <si>
    <t>Gearbox + Wheel Eff.</t>
  </si>
  <si>
    <t>Hit Target?</t>
  </si>
  <si>
    <t>Time To Target</t>
  </si>
  <si>
    <t>Max Voltage</t>
  </si>
  <si>
    <t>Wheels &amp; Wheel Base</t>
  </si>
  <si>
    <t>Wheel Track Width (in)</t>
  </si>
  <si>
    <t>Low Gear:</t>
  </si>
  <si>
    <t>Coulombs (mAh)</t>
  </si>
  <si>
    <t>Max Speed</t>
  </si>
  <si>
    <t>Battery Amp Hour Rating (Ah)</t>
  </si>
  <si>
    <t>Peak Battery Discharge (C-Rating)</t>
  </si>
  <si>
    <t>Applied Voltage Ramp (V/s)</t>
  </si>
  <si>
    <t>Max delta Volts (V)</t>
  </si>
  <si>
    <t>Is at Max Speed?</t>
  </si>
  <si>
    <t>Accel. Distance</t>
  </si>
  <si>
    <t>Avg Speed</t>
  </si>
  <si>
    <t>Min Voltage</t>
  </si>
  <si>
    <t>Battery Voltage at Rest (V)</t>
  </si>
  <si>
    <t>Applied Acceleration (ft/s^2)</t>
  </si>
  <si>
    <t>Limited Curretn Draw (A)</t>
  </si>
  <si>
    <t>System Voltage</t>
  </si>
  <si>
    <t>Acceleration Distance (ft)</t>
  </si>
  <si>
    <t>Power Used (mAh)</t>
  </si>
  <si>
    <t>Max Voltage (V)</t>
  </si>
  <si>
    <t>Min Voltage (V)</t>
  </si>
  <si>
    <t>Average Speed (ft/s)</t>
  </si>
  <si>
    <t>Max Speed (ft/s)</t>
  </si>
  <si>
    <t>Max Th. Speed</t>
  </si>
  <si>
    <t>Geared Stall Torque</t>
  </si>
  <si>
    <t>%Battery</t>
  </si>
  <si>
    <t>Current Limit</t>
  </si>
  <si>
    <t>Voltage Ramp</t>
  </si>
  <si>
    <t>Delta Volts</t>
  </si>
  <si>
    <t>Varying Current Limit</t>
  </si>
  <si>
    <t>Design</t>
  </si>
  <si>
    <t>Sprint Distance (ft)</t>
  </si>
  <si>
    <t>Per-Motor Current (A)</t>
  </si>
  <si>
    <t>Rio Brownout (V)</t>
  </si>
  <si>
    <t>CIM (VP Dyno)</t>
  </si>
  <si>
    <t>Estimated torque loss from rolling friction</t>
  </si>
  <si>
    <t>CL Start</t>
  </si>
  <si>
    <t>CL End</t>
  </si>
  <si>
    <t>CL Step</t>
  </si>
  <si>
    <t>Ether, an unaffiliated Systems Engineer, provided some incredible insights into the Physics of minibot races, which got me started down the path of solving for t based upon a range of gear ratios.</t>
  </si>
  <si>
    <t>CREDITS &amp; ACKNOWLEDGEMENTS</t>
  </si>
  <si>
    <t>Estimated Battery used for Turning (mAh)</t>
  </si>
  <si>
    <t>Min Gear Ratio</t>
  </si>
  <si>
    <t>Max Gear Ratio</t>
  </si>
  <si>
    <t>Battery Resistance (ohm)</t>
  </si>
  <si>
    <t>Expected voltage loss from wiring post-PDB wiring (V)</t>
  </si>
  <si>
    <t>Electrical System Characteristics (Advanced)</t>
  </si>
  <si>
    <t>Filtering</t>
  </si>
  <si>
    <t>Weight * CoF (N)</t>
  </si>
  <si>
    <t>Max torque @ wheel (Nm)</t>
  </si>
  <si>
    <t>Max mot tq (Nm)</t>
  </si>
  <si>
    <t>Is finished decellerating?</t>
  </si>
  <si>
    <t>https://www.chiefdelphi.com/media/papers/2750</t>
  </si>
  <si>
    <r>
      <rPr>
        <i/>
        <sz val="10"/>
        <color theme="1"/>
        <rFont val="Calibri"/>
        <family val="2"/>
        <scheme val="minor"/>
      </rPr>
      <t>Robot Turning Forces</t>
    </r>
    <r>
      <rPr>
        <sz val="10"/>
        <color theme="1"/>
        <rFont val="Calibri"/>
        <family val="2"/>
        <scheme val="minor"/>
      </rPr>
      <t xml:space="preserve"> by Mark Kramarczyk, Team 1189 "The Gearheads"</t>
    </r>
  </si>
  <si>
    <t>http://www.chiefdelphi.com/media/papers/2059</t>
  </si>
  <si>
    <t>https://www.chiefdelphi.com/media/papers/3407</t>
  </si>
  <si>
    <r>
      <rPr>
        <i/>
        <sz val="10"/>
        <color theme="1"/>
        <rFont val="Calibri"/>
        <family val="2"/>
        <scheme val="minor"/>
      </rPr>
      <t>Cyber Blue FRC 234 Motor Test Report 12-8-2017</t>
    </r>
    <r>
      <rPr>
        <sz val="10"/>
        <color theme="1"/>
        <rFont val="Calibri"/>
        <family val="1"/>
        <scheme val="minor"/>
      </rPr>
      <t>, uploaded by Chris Fultz</t>
    </r>
  </si>
  <si>
    <t>Decel. Distance</t>
  </si>
  <si>
    <t>Decel. Dist (ft)</t>
  </si>
  <si>
    <t>Total Time (s)</t>
  </si>
  <si>
    <t>Cruise Dist (ft)</t>
  </si>
  <si>
    <t>Max Distance</t>
  </si>
  <si>
    <t>Total Dist. (ft)</t>
  </si>
  <si>
    <t>Total Time</t>
  </si>
  <si>
    <t>Wheels slipping?</t>
  </si>
  <si>
    <t>Modes of deceleration</t>
  </si>
  <si>
    <t>Coast</t>
  </si>
  <si>
    <t>Deceleration Method</t>
  </si>
  <si>
    <t>Reverse</t>
  </si>
  <si>
    <t>Brake</t>
  </si>
  <si>
    <t>Deceleration Mode`</t>
  </si>
  <si>
    <t>Accel. Dist. (ft)</t>
  </si>
  <si>
    <t>ABS(Applied Voltage) (V)</t>
  </si>
  <si>
    <t>ABS(Acceleration) (ft/s^2)</t>
  </si>
  <si>
    <t>Is Current-Limiting?</t>
  </si>
  <si>
    <r>
      <rPr>
        <i/>
        <sz val="10"/>
        <color theme="1"/>
        <rFont val="Calibri"/>
        <family val="2"/>
        <scheme val="minor"/>
      </rPr>
      <t>Battery Voltage in Robot Drivetrain Simulation and Modeling</t>
    </r>
    <r>
      <rPr>
        <sz val="10"/>
        <color theme="1"/>
        <rFont val="Calibri"/>
        <family val="2"/>
        <scheme val="minor"/>
      </rPr>
      <t xml:space="preserve"> by Andrew Palardy &amp; Bryan Culver, FRC 33.</t>
    </r>
  </si>
  <si>
    <t>Max Speed Acceleration Threshold</t>
  </si>
  <si>
    <t>Baseline</t>
  </si>
  <si>
    <t>Gear Ratio 1</t>
  </si>
  <si>
    <t>Gear Ratio 2</t>
  </si>
  <si>
    <t>Gear Ratio 3</t>
  </si>
  <si>
    <t>Gear Ratio 4</t>
  </si>
  <si>
    <t>Gear Ratio 5</t>
  </si>
  <si>
    <t>Gear Ratio 6</t>
  </si>
  <si>
    <t>Gear Ratio 7</t>
  </si>
  <si>
    <t>Gear Ratio 8</t>
  </si>
  <si>
    <t>Gear Ratio 9</t>
  </si>
  <si>
    <t>Gear Ratio 10</t>
  </si>
  <si>
    <t>Current Limit 10</t>
  </si>
  <si>
    <t>Current Limit 9</t>
  </si>
  <si>
    <t>Current Limit 8</t>
  </si>
  <si>
    <t>Current Limit 7</t>
  </si>
  <si>
    <t>Current Limit 6</t>
  </si>
  <si>
    <t>Current Limit 5</t>
  </si>
  <si>
    <t>Current Limit 4</t>
  </si>
  <si>
    <t>Current Limit 3</t>
  </si>
  <si>
    <t>Current Limit 2</t>
  </si>
  <si>
    <t>Current Limit 1</t>
  </si>
  <si>
    <t>Variable Gear Ratio</t>
  </si>
  <si>
    <t>Base</t>
  </si>
  <si>
    <t>Per-Motor Current w/ Limit (A)</t>
  </si>
  <si>
    <t>Total Time to Stop (s)</t>
  </si>
  <si>
    <t>Made max speed detection more conservative by setting an an acceleration threshold &lt;= 0.1 ft/s^2, rather than detecting whether the speed &gt;= 98.5% of max theoretical speed. This should help flag improperly geared drive trains that were on the edge of the prior constraints.</t>
  </si>
  <si>
    <t>v2020.rc.1</t>
  </si>
  <si>
    <t>Added groups to the calculations column to assist with organization of calculations.</t>
  </si>
  <si>
    <t>Refactored the calculations tab to make it easier for a few things - namely, to ensure all calculations applied to the baseline are also applied in the exact same way to the variable-gear and variable-current-limit columns.  This also facilitates adding calculations to the variable-gear scenarios that were previously only applied to the baseline scenario in v2019 (such as total time to stop).</t>
  </si>
  <si>
    <t>Status</t>
  </si>
  <si>
    <t>Done</t>
  </si>
  <si>
    <t>Planned</t>
  </si>
  <si>
    <t>Added a 'test scenarios and checklists' hidden tab to ensure edge cases are tested for and related bugs groomed out.  This should also ensure the spreadsheet is uploaded to CD with the proper initial settings (i.e. the KOP drive train)</t>
  </si>
  <si>
    <t>Fixed an issue where total power consumption summed additional power while the robot was stopped at the end of its travel</t>
  </si>
  <si>
    <t>Fixed an issue with the braking / deceleration model which caused massive oscillation in the graphs under extreme conditions - such as "reverse" braking at high speeds.</t>
  </si>
  <si>
    <t>Things to add to the checklist</t>
  </si>
  <si>
    <t>Ultra-low CoF - Omni Wheels &amp; 2009 wheels</t>
  </si>
  <si>
    <t>Add dynamic CoF calculation, and use it for tractive force calculations after wheel slip has occurred</t>
  </si>
  <si>
    <t>Battery Used for Straights</t>
  </si>
  <si>
    <t>Deceleration Complete Threshold (ft/s)</t>
  </si>
  <si>
    <t>Max Speed Acceleration Threshold (ft/s^2)</t>
  </si>
  <si>
    <t>Deceleration Threshold (ft/s)</t>
  </si>
  <si>
    <t>Fixed an issue with deceleration detection consistency, related to relative speed changes across the different deceleration methods</t>
  </si>
  <si>
    <t>Extended calculation range to 400 data points, and fixed the time scale to 0.02 seconds.  This should prevent weird oscillation issues.</t>
  </si>
  <si>
    <t>Deceleration Distance (ft)</t>
  </si>
  <si>
    <t>Max Distance (ft)</t>
  </si>
  <si>
    <t>Theoretical Max Speed (ft/s)</t>
  </si>
  <si>
    <t>Drive Train Simulator</t>
  </si>
  <si>
    <t>Motors &amp; Gearbox</t>
  </si>
  <si>
    <t>Simulator Inputs</t>
  </si>
  <si>
    <t>Advanced Simulator Settings</t>
  </si>
  <si>
    <t>Release</t>
  </si>
  <si>
    <t>Date</t>
  </si>
  <si>
    <t>Type</t>
  </si>
  <si>
    <t>Bug</t>
  </si>
  <si>
    <t>Enhancement</t>
  </si>
  <si>
    <t>Ensure the main Drive Train Page wasn't half cut off on a 1080p screen (what most schools have)</t>
  </si>
  <si>
    <t>Specc'ed Free Speed (RPM)</t>
  </si>
  <si>
    <t>Actual Free Speed (RPM)</t>
  </si>
  <si>
    <t>Kv (RPM/V)</t>
  </si>
  <si>
    <t>Kt
(Nm/A)</t>
  </si>
  <si>
    <t>Coefficient of Friction (Static)</t>
  </si>
  <si>
    <t>Coefficient of Friction (Dynamic)</t>
  </si>
  <si>
    <t>Auxilliary Weight (lbs)</t>
  </si>
  <si>
    <t>Thanks to John V-Neun who kept up with his calculators over the years, which is still useful for spot checking unexpected results.  His calculator is also faster and simulates multiple types of mechanisms:</t>
  </si>
  <si>
    <t>Movement Characteristics</t>
  </si>
  <si>
    <t>Electrical Characteristics</t>
  </si>
  <si>
    <t>Max Speed Accel. Threshold (ft/s^2)</t>
  </si>
  <si>
    <t>Target  Time to Goal (s)</t>
  </si>
  <si>
    <t>Cruise Distance (ft)</t>
  </si>
  <si>
    <t>Target Distance</t>
  </si>
  <si>
    <t>Distance &amp; Acceleration</t>
  </si>
  <si>
    <t>FTC - REV Robotics Core Hex Motor</t>
  </si>
  <si>
    <t>FTC - REV Robotics HD HEX Motor</t>
  </si>
  <si>
    <t>Added FTC motors from REV Robotics</t>
  </si>
  <si>
    <t>Applied CoF</t>
  </si>
  <si>
    <t>Max Torque @ Wheel</t>
  </si>
  <si>
    <t>Clamped Per-Motor Current (A)</t>
  </si>
  <si>
    <t>Actual Current Draw (A)</t>
  </si>
  <si>
    <t>Fixed a (major) issue where actual current reported was not based upon actual torque applied, but rather, the theoretical torque (as-clamped by the current limit).  The reported current should now use actual torque applied.  To demonstrate, put low-CoF wheels on the robot and observe the lower current draw as the robot's wheels slip.  This behavior is now replicated in the simulator. Power consumption and system voltage formulas have also been updated to use the actual current calculation.</t>
  </si>
  <si>
    <t>Updated default internal battery resistance to be 0.017ohm.  This is based upon anecdotal data where a 6-CIM drive train without current limits should inevitably brown out the RIO.  Will update this number at a future date based upon batteries used for exactly 1 season (as-read on the Battery Beak).</t>
  </si>
  <si>
    <t xml:space="preserve"> Tradeoffs - Motion Profiling</t>
  </si>
  <si>
    <t>Estimated Battery used for Turning 1 second(Ah)</t>
  </si>
  <si>
    <t>Match Battery Usage (Ah)</t>
  </si>
  <si>
    <t>Voltage (V)</t>
  </si>
  <si>
    <t xml:space="preserve"> Tradeoffs - Match Performance</t>
  </si>
  <si>
    <t>Turn Battery Use (Ah)</t>
  </si>
  <si>
    <t>Move Batt. 
Use (Ah)</t>
  </si>
  <si>
    <t>Configured first-stage gearbox efficiency to be dependent upon the number of motors (divided by 2). More motors = more gear meshes. Impacts acceleration time, current draw, etc.  Also added a 3% efficiency loss to the last gearbox stage to represent chain/belt.</t>
  </si>
  <si>
    <t>Reorganized the Drive Train main tab to put emphasis on the graphs - such as bigger charts, print boundaries around the charts, etc.  This should make it easier to copy/paste/share the charts.</t>
  </si>
  <si>
    <t>Max Simulation Time (s)</t>
  </si>
  <si>
    <t>Number of simulation rows</t>
  </si>
  <si>
    <t>Reduce column count for by-gear-ratio and by-current-limit graphs in order to reduce calculation overhead</t>
  </si>
  <si>
    <t>Changed simulation resolution time to Max Simulation time in order to reduce the # of rows for calculation to 100 from 200. This should offset the extra calculations required for accuracy.</t>
  </si>
  <si>
    <t>Changed wheel slip chart type to Scatter Plot / Markers instead of a line in order to address an issue where Excel wouldn't render the full line if the wheel slip oscillated. This occurs when the robot switches between current limiting and wheel slippage as the limiting factors of acceleration, and only applies if Static CoF &lt;&gt; Dynamic CoF.</t>
  </si>
  <si>
    <t>Jesse Knight
Drive Coach, 1885</t>
  </si>
  <si>
    <t>Added turning steady-state line to Motor Curve graph, as well as added the torque labels</t>
  </si>
  <si>
    <t>v2020.rc.2</t>
  </si>
  <si>
    <t>REV Robotics NEO (Empirical)</t>
  </si>
  <si>
    <t># of data points</t>
  </si>
  <si>
    <t>Controller Current Limit (A)</t>
  </si>
  <si>
    <t>Selected Motor:</t>
  </si>
  <si>
    <t>HLOOKUP Row</t>
  </si>
  <si>
    <t>Controller-Limited Torque (Nm)</t>
  </si>
  <si>
    <t>Kt</t>
  </si>
  <si>
    <t>REV Robotics NEO (Theoretical - Experimental)</t>
  </si>
  <si>
    <t>This tab is for reference purposes.  It contains the settings and simulation results for the 2019 KOP Drive Train.  These settings are already pre-populated into the "Drive Train" tab when you download the spreadhseet..
 - 6" white traction wheels on an AM chassis.
 - Direct-drive Toughbox Mini with a 10.71:1 gear ratio and 2 CIMs per gearbox
 - The wheel base length &amp; track width have been input for the "long" configuration, which has a dropped-center wheel configuration
 - Assumes the robot is almost at maximum weight allowed by the 2019 rules
 - Assumes a reasonably well-maintained new-ish battery (12.4V at match start, and 0.017ohms internal resistance)</t>
  </si>
  <si>
    <t>Added description to the KOP Drivetrain tab about its purpose</t>
  </si>
  <si>
    <t>Ratio Spread</t>
  </si>
  <si>
    <t>VEX Falcon 500 (VP Dyno)</t>
  </si>
  <si>
    <t>v2020.rc.3</t>
  </si>
  <si>
    <t>Fixed issue with deceleration in brake/coast mode; too much torque was applied during these deceleration modes as a result of the dynamic/static CoF addition.</t>
  </si>
  <si>
    <t>Made "Target Time to Goal" a primary input parameter</t>
  </si>
  <si>
    <t>Current Limit Max (for graph)</t>
  </si>
  <si>
    <t>v2020.rc.4</t>
  </si>
  <si>
    <t>Fixed issue with reverse deceleration not properly showing wheel slip</t>
  </si>
  <si>
    <t>Current While Pushing (A)</t>
  </si>
  <si>
    <t>Add "minimum % output to turn" as an output.</t>
  </si>
  <si>
    <t>Add "minimum % output to turn" to one of the tradeoff graphs</t>
  </si>
  <si>
    <t>Turning Voltage Requirements</t>
  </si>
  <si>
    <t>SHOW</t>
  </si>
  <si>
    <t>HIDE</t>
  </si>
  <si>
    <t>Chart Options</t>
  </si>
  <si>
    <t>Graphed Acceleration Distance (ft)</t>
  </si>
  <si>
    <t>Acceleration Distance</t>
  </si>
  <si>
    <t>Cruise Distance</t>
  </si>
  <si>
    <t>Deceleration Distance</t>
  </si>
  <si>
    <t>Design Gear Ratio</t>
  </si>
  <si>
    <t>v2020.rc.5</t>
  </si>
  <si>
    <t>Min % Output to Turn</t>
  </si>
  <si>
    <t>Add NIDEC and N20 motors, for experimentation</t>
  </si>
  <si>
    <t>Min Turn % Output</t>
  </si>
  <si>
    <t>v2020.rc.6</t>
  </si>
  <si>
    <t>Add characteristics about wheel traction - max tractive force and current draw @ max tractive force</t>
  </si>
  <si>
    <t>Add characteristics about wheel traction - tradeoffs for current limiting</t>
  </si>
  <si>
    <t>Add duty cycle estimations to NEO and retrofit to input current / system voltage calculations</t>
  </si>
  <si>
    <t>Avg Duty Cycle (%)</t>
  </si>
  <si>
    <t>Estimated Duty Cycle (%)</t>
  </si>
  <si>
    <t xml:space="preserve"> Turn Current (A)</t>
  </si>
  <si>
    <t>Tradeoffs - Output Current Limits</t>
  </si>
  <si>
    <t>Wheel Slip (includes estimation of efficiency)?</t>
  </si>
  <si>
    <t>REV Robotics NEO (VP Dyno)</t>
  </si>
  <si>
    <t>v2020.rc.7</t>
  </si>
  <si>
    <t>Add ability to toggle data series on the tradeoff graphs, in order to reduce how noisy the tradeoff graph has become</t>
  </si>
  <si>
    <t>Current-Limited Max Motor Torque (Nm)</t>
  </si>
  <si>
    <t>Tractive Force (lbs)</t>
  </si>
  <si>
    <t>% of Max Tractive Force (Gearing Tradeoffs Graph)</t>
  </si>
  <si>
    <t>Is between 50% &amp; 100% Speed?</t>
  </si>
  <si>
    <t>Time from 50% Speed to 100% Speed</t>
  </si>
  <si>
    <t>50% to Max Velocity Response Time (s)</t>
  </si>
  <si>
    <t>Throttle Response - Up (s)</t>
  </si>
  <si>
    <t>Time from 100% Velocity to 50% Velocity</t>
  </si>
  <si>
    <t>Throttle Response - Down (s)</t>
  </si>
  <si>
    <t>Max Velocity to 50% Response Time (s)</t>
  </si>
  <si>
    <t>Time to Goal (full Speed)</t>
  </si>
  <si>
    <t>Travel Time (with stop)</t>
  </si>
  <si>
    <t>Turn Current</t>
  </si>
  <si>
    <t>Drag Race Current</t>
  </si>
  <si>
    <t>Throttle Response Min (% of max vel.)</t>
  </si>
  <si>
    <t>Throttle Response Max (% of max vel.)</t>
  </si>
  <si>
    <t>Throttle Resp. (s)</t>
  </si>
  <si>
    <t>Throttle Resp. - Upper Power Band Accel. Time (s)</t>
  </si>
  <si>
    <t>Throttle Resp. - Upper Power Band Decel. Time (s)</t>
  </si>
  <si>
    <t>Fixed issue related to v2020.rc.7 changes where max motor torque didn't account for efficiency losses in the gearbox like the tradeoff graphs do</t>
  </si>
  <si>
    <t>v2020.rc.8</t>
  </si>
  <si>
    <t>Add upper velocity band throttle response time estimation to tradeoff graphs</t>
  </si>
  <si>
    <t>In Progress</t>
  </si>
  <si>
    <t>v2020.rc.6 (In Progress)</t>
  </si>
  <si>
    <t>Actual Appl. Mot. Torque (Nm)</t>
  </si>
  <si>
    <t>Low Gear Motor Current Limit (A)</t>
  </si>
  <si>
    <t xml:space="preserve"> Motor Current Limit (A)</t>
  </si>
  <si>
    <t>Max Current-Limited Motor Torque - High Gear (Nm)</t>
  </si>
  <si>
    <t>Max Current-Limited Motor Torque - Low Gear (Nm)</t>
  </si>
  <si>
    <t>Wheel Slip - Low Gear (includes estimation of efficiency)?</t>
  </si>
  <si>
    <t>Max Tractive Force @ Wheels HG (lbs)</t>
  </si>
  <si>
    <t>Max Tractive Force @ Wheels LG (lbs)</t>
  </si>
  <si>
    <t>Low Gear</t>
  </si>
  <si>
    <t>Max Motor Torque(Nm)</t>
  </si>
  <si>
    <t>Output Current @ Max Tractive Force HG (A)</t>
  </si>
  <si>
    <t>Output Current @ Max Tractive Force LG (A)</t>
  </si>
  <si>
    <t>Max Motor Torque Before Wheel Slip HG (Nm)</t>
  </si>
  <si>
    <t>Max Motor Torque Before Wheel Slip LG (Nm)</t>
  </si>
  <si>
    <t>High Gear</t>
  </si>
  <si>
    <t>Tract. Force Current (A)</t>
  </si>
  <si>
    <t>v2020.rc.9</t>
  </si>
  <si>
    <t>Added separate current limits between low gear &amp; high gear to reduce confusion surrounding tractive force.</t>
  </si>
  <si>
    <t>Under-Performing?</t>
  </si>
  <si>
    <t>Do Wheels Slip? (High Gear)</t>
  </si>
  <si>
    <t>Do Wheels Slip? (Low Gear)</t>
  </si>
  <si>
    <t>User-Set Limit (High Gear)</t>
  </si>
  <si>
    <t>Total Travel Time (With Stop)</t>
  </si>
  <si>
    <t>REV NEO550 (REV Specs)</t>
  </si>
  <si>
    <t>v2020.1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</si>
</sst>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
    <numFmt numFmtId="166" formatCode="0\ &quot;: 1&quot;"/>
    <numFmt numFmtId="167" formatCode="_(* #,##0_);_(* \(#,##0\);_(* &quot;-&quot;??_);_(@_)"/>
  </numFmts>
  <fonts count="42" x14ac:knownFonts="1">
    <font>
      <sz val="10"/>
      <color theme="1"/>
      <name val="Calibri"/>
      <family val="2"/>
      <scheme val="minor"/>
    </font>
    <font>
      <sz val="10"/>
      <color theme="1"/>
      <name val="Calibri"/>
      <family val="2"/>
      <scheme val="minor"/>
    </font>
    <font>
      <b/>
      <sz val="18"/>
      <color theme="3"/>
      <name val="Cambria"/>
      <family val="2"/>
      <scheme val="major"/>
    </font>
    <font>
      <b/>
      <sz val="11"/>
      <color theme="3"/>
      <name val="Calibri"/>
      <family val="2"/>
      <scheme val="minor"/>
    </font>
    <font>
      <sz val="10"/>
      <color theme="0"/>
      <name val="Calibri"/>
      <family val="2"/>
      <scheme val="minor"/>
    </font>
    <font>
      <sz val="10"/>
      <color theme="1"/>
      <name val="Calibri"/>
      <family val="1"/>
      <scheme val="minor"/>
    </font>
    <font>
      <b/>
      <sz val="20"/>
      <color theme="7" tint="-0.249977111117893"/>
      <name val="Arial Black"/>
      <family val="2"/>
    </font>
    <font>
      <sz val="8"/>
      <color theme="1"/>
      <name val="Calibri"/>
      <family val="1"/>
      <scheme val="minor"/>
    </font>
    <font>
      <b/>
      <sz val="10"/>
      <color theme="1"/>
      <name val="Calibri"/>
      <family val="2"/>
      <scheme val="minor"/>
    </font>
    <font>
      <sz val="10"/>
      <color rgb="FF9C6500"/>
      <name val="Calibri"/>
      <family val="2"/>
      <scheme val="minor"/>
    </font>
    <font>
      <b/>
      <sz val="12"/>
      <color theme="1"/>
      <name val="Calibri"/>
      <family val="2"/>
      <scheme val="minor"/>
    </font>
    <font>
      <u/>
      <sz val="10"/>
      <color theme="10"/>
      <name val="Calibri"/>
      <family val="2"/>
    </font>
    <font>
      <u/>
      <sz val="10"/>
      <color indexed="12"/>
      <name val="Arial"/>
      <family val="2"/>
    </font>
    <font>
      <b/>
      <sz val="18"/>
      <color rgb="FFFF0000"/>
      <name val="Aharoni"/>
    </font>
    <font>
      <b/>
      <sz val="11"/>
      <name val="Calibri"/>
      <family val="2"/>
      <scheme val="minor"/>
    </font>
    <font>
      <b/>
      <sz val="10"/>
      <color theme="3"/>
      <name val="Calibri"/>
      <family val="2"/>
      <scheme val="minor"/>
    </font>
    <font>
      <b/>
      <sz val="18"/>
      <name val="Cambria"/>
      <family val="2"/>
      <scheme val="major"/>
    </font>
    <font>
      <b/>
      <sz val="12"/>
      <name val="Calibri"/>
      <family val="2"/>
      <scheme val="minor"/>
    </font>
    <font>
      <sz val="8"/>
      <color theme="0"/>
      <name val="Calibri"/>
      <family val="2"/>
      <scheme val="minor"/>
    </font>
    <font>
      <sz val="9"/>
      <color indexed="81"/>
      <name val="Tahoma"/>
      <family val="2"/>
    </font>
    <font>
      <b/>
      <sz val="9"/>
      <color indexed="81"/>
      <name val="Tahoma"/>
      <family val="2"/>
    </font>
    <font>
      <b/>
      <sz val="18"/>
      <color theme="1"/>
      <name val="Calibri"/>
      <family val="2"/>
      <scheme val="minor"/>
    </font>
    <font>
      <sz val="10"/>
      <name val="Calibri"/>
      <family val="2"/>
      <scheme val="minor"/>
    </font>
    <font>
      <u/>
      <sz val="10"/>
      <color theme="10"/>
      <name val="Calibri"/>
      <family val="2"/>
      <scheme val="minor"/>
    </font>
    <font>
      <b/>
      <sz val="14"/>
      <color indexed="9"/>
      <name val="Calibri"/>
      <family val="2"/>
      <scheme val="minor"/>
    </font>
    <font>
      <b/>
      <sz val="12"/>
      <color rgb="FFFF0000"/>
      <name val="Calibri"/>
      <family val="2"/>
      <scheme val="minor"/>
    </font>
    <font>
      <i/>
      <sz val="10"/>
      <color theme="1"/>
      <name val="Calibri"/>
      <family val="2"/>
      <scheme val="minor"/>
    </font>
    <font>
      <sz val="10"/>
      <color rgb="FFFF0000"/>
      <name val="Calibri"/>
      <family val="1"/>
      <scheme val="minor"/>
    </font>
    <font>
      <sz val="12"/>
      <color theme="1"/>
      <name val="Calibri"/>
      <family val="1"/>
      <scheme val="minor"/>
    </font>
    <font>
      <sz val="8"/>
      <color theme="1"/>
      <name val="Calibri"/>
      <family val="2"/>
      <scheme val="minor"/>
    </font>
    <font>
      <sz val="10"/>
      <color theme="0" tint="-0.249977111117893"/>
      <name val="Calibri"/>
      <family val="1"/>
      <scheme val="minor"/>
    </font>
    <font>
      <b/>
      <sz val="12"/>
      <color theme="3"/>
      <name val="Calibri"/>
      <family val="2"/>
      <scheme val="minor"/>
    </font>
    <font>
      <b/>
      <sz val="14"/>
      <color theme="1"/>
      <name val="Calibri"/>
      <family val="2"/>
      <scheme val="minor"/>
    </font>
    <font>
      <b/>
      <sz val="12"/>
      <color rgb="FF7030A0"/>
      <name val="Calibri"/>
      <family val="2"/>
      <scheme val="minor"/>
    </font>
    <font>
      <b/>
      <sz val="10"/>
      <color rgb="FF7030A0"/>
      <name val="Calibri"/>
      <family val="2"/>
      <scheme val="minor"/>
    </font>
    <font>
      <b/>
      <sz val="10"/>
      <color theme="0" tint="-0.499984740745262"/>
      <name val="Calibri"/>
      <family val="2"/>
      <scheme val="minor"/>
    </font>
    <font>
      <b/>
      <sz val="10"/>
      <color theme="0"/>
      <name val="Calibri"/>
      <family val="2"/>
      <scheme val="minor"/>
    </font>
    <font>
      <b/>
      <sz val="16"/>
      <color theme="1"/>
      <name val="Calibri"/>
      <family val="2"/>
      <scheme val="minor"/>
    </font>
    <font>
      <sz val="9"/>
      <color indexed="81"/>
      <name val="Tahoma"/>
      <charset val="1"/>
    </font>
    <font>
      <b/>
      <sz val="9"/>
      <color indexed="81"/>
      <name val="Tahoma"/>
      <charset val="1"/>
    </font>
    <font>
      <b/>
      <sz val="11"/>
      <color theme="1"/>
      <name val="Calibri"/>
      <family val="2"/>
      <scheme val="minor"/>
    </font>
    <font>
      <sz val="9"/>
      <color theme="0"/>
      <name val="Calibri"/>
      <family val="2"/>
      <scheme val="minor"/>
    </font>
  </fonts>
  <fills count="17">
    <fill>
      <patternFill patternType="none"/>
    </fill>
    <fill>
      <patternFill patternType="gray125"/>
    </fill>
    <fill>
      <patternFill patternType="solid">
        <fgColor theme="4" tint="-0.249977111117893"/>
        <bgColor indexed="64"/>
      </patternFill>
    </fill>
    <fill>
      <patternFill patternType="solid">
        <fgColor theme="7"/>
      </patternFill>
    </fill>
    <fill>
      <patternFill patternType="solid">
        <fgColor theme="7" tint="0.79998168889431442"/>
        <bgColor indexed="65"/>
      </patternFill>
    </fill>
    <fill>
      <patternFill patternType="solid">
        <fgColor rgb="FFFFFF00"/>
        <bgColor indexed="64"/>
      </patternFill>
    </fill>
    <fill>
      <patternFill patternType="solid">
        <fgColor theme="7" tint="0.59999389629810485"/>
        <bgColor indexed="65"/>
      </patternFill>
    </fill>
    <fill>
      <patternFill patternType="solid">
        <fgColor rgb="FFFFEB9C"/>
      </patternFill>
    </fill>
    <fill>
      <patternFill patternType="solid">
        <fgColor indexed="8"/>
        <bgColor indexed="64"/>
      </patternFill>
    </fill>
    <fill>
      <patternFill patternType="solid">
        <fgColor theme="1"/>
        <bgColor indexed="64"/>
      </patternFill>
    </fill>
    <fill>
      <patternFill patternType="solid">
        <fgColor theme="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rgb="FF92D050"/>
        <bgColor indexed="64"/>
      </patternFill>
    </fill>
    <fill>
      <patternFill patternType="solid">
        <fgColor theme="3" tint="0.39997558519241921"/>
        <bgColor indexed="64"/>
      </patternFill>
    </fill>
  </fills>
  <borders count="4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s>
  <cellStyleXfs count="10">
    <xf numFmtId="0" fontId="0" fillId="0" borderId="0"/>
    <xf numFmtId="9"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4" fillId="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9" fillId="7" borderId="0" applyNumberFormat="0" applyBorder="0" applyAlignment="0" applyProtection="0"/>
    <xf numFmtId="0" fontId="11" fillId="0" borderId="0" applyNumberFormat="0" applyFill="0" applyBorder="0" applyAlignment="0" applyProtection="0">
      <alignment vertical="top"/>
      <protection locked="0"/>
    </xf>
    <xf numFmtId="43" fontId="1" fillId="0" borderId="0" applyFont="0" applyFill="0" applyBorder="0" applyAlignment="0" applyProtection="0"/>
  </cellStyleXfs>
  <cellXfs count="412">
    <xf numFmtId="0" fontId="0" fillId="0" borderId="0" xfId="0"/>
    <xf numFmtId="0" fontId="5" fillId="0" borderId="0" xfId="0" applyFont="1"/>
    <xf numFmtId="2" fontId="5" fillId="0" borderId="0" xfId="0" applyNumberFormat="1" applyFont="1" applyAlignment="1">
      <alignment horizontal="center"/>
    </xf>
    <xf numFmtId="0" fontId="5" fillId="0" borderId="0" xfId="0" applyFont="1" applyAlignment="1">
      <alignment horizontal="right"/>
    </xf>
    <xf numFmtId="164" fontId="5" fillId="0" borderId="0" xfId="0" applyNumberFormat="1" applyFont="1" applyAlignment="1">
      <alignment horizontal="center"/>
    </xf>
    <xf numFmtId="0" fontId="5" fillId="2" borderId="0" xfId="0" applyFont="1" applyFill="1"/>
    <xf numFmtId="0" fontId="5" fillId="0" borderId="0" xfId="0" applyFont="1" applyFill="1"/>
    <xf numFmtId="0" fontId="5" fillId="0" borderId="0" xfId="0" applyFont="1" applyBorder="1"/>
    <xf numFmtId="2" fontId="5" fillId="0" borderId="0" xfId="0" applyNumberFormat="1" applyFont="1" applyBorder="1" applyAlignment="1">
      <alignment horizontal="center"/>
    </xf>
    <xf numFmtId="0" fontId="5" fillId="0" borderId="7" xfId="0" applyFont="1" applyBorder="1"/>
    <xf numFmtId="0" fontId="5" fillId="2" borderId="0" xfId="0" applyFont="1" applyFill="1" applyAlignment="1">
      <alignment horizontal="center"/>
    </xf>
    <xf numFmtId="0" fontId="0" fillId="5" borderId="9" xfId="0" applyFill="1" applyBorder="1" applyAlignment="1">
      <alignment horizontal="center" vertical="center"/>
    </xf>
    <xf numFmtId="0" fontId="5" fillId="0" borderId="2" xfId="0" applyFont="1" applyBorder="1"/>
    <xf numFmtId="0" fontId="5" fillId="0" borderId="10" xfId="0" applyFont="1" applyBorder="1"/>
    <xf numFmtId="0" fontId="5" fillId="0" borderId="9" xfId="0" applyFont="1" applyBorder="1"/>
    <xf numFmtId="164" fontId="5" fillId="0" borderId="9" xfId="0" applyNumberFormat="1" applyFont="1" applyBorder="1" applyAlignment="1">
      <alignment horizontal="right"/>
    </xf>
    <xf numFmtId="0" fontId="5" fillId="0" borderId="9" xfId="0" applyFont="1" applyFill="1" applyBorder="1" applyAlignment="1">
      <alignment horizontal="center"/>
    </xf>
    <xf numFmtId="165" fontId="5" fillId="0" borderId="9" xfId="0" applyNumberFormat="1" applyFont="1" applyFill="1" applyBorder="1" applyAlignment="1">
      <alignment horizontal="center"/>
    </xf>
    <xf numFmtId="165" fontId="5" fillId="0" borderId="9" xfId="0" applyNumberFormat="1" applyFont="1" applyBorder="1" applyAlignment="1">
      <alignment horizontal="center"/>
    </xf>
    <xf numFmtId="1" fontId="5" fillId="0" borderId="9" xfId="0" applyNumberFormat="1" applyFont="1" applyBorder="1" applyAlignment="1">
      <alignment horizontal="center"/>
    </xf>
    <xf numFmtId="0" fontId="5" fillId="0" borderId="0" xfId="0" applyFont="1" applyAlignment="1"/>
    <xf numFmtId="0" fontId="5" fillId="0" borderId="0" xfId="0" applyFont="1" applyBorder="1" applyAlignment="1"/>
    <xf numFmtId="0" fontId="1" fillId="0" borderId="0" xfId="0" applyFont="1" applyAlignment="1">
      <alignment horizontal="center"/>
    </xf>
    <xf numFmtId="0" fontId="0" fillId="0" borderId="0" xfId="0" applyBorder="1" applyAlignment="1"/>
    <xf numFmtId="164" fontId="5" fillId="0" borderId="9" xfId="0" applyNumberFormat="1" applyFont="1" applyBorder="1" applyAlignment="1">
      <alignment horizontal="center"/>
    </xf>
    <xf numFmtId="0" fontId="5" fillId="0" borderId="0" xfId="0" applyFont="1" applyFill="1" applyBorder="1"/>
    <xf numFmtId="2" fontId="5" fillId="0" borderId="9" xfId="0" applyNumberFormat="1" applyFont="1" applyBorder="1" applyAlignment="1">
      <alignment horizontal="center"/>
    </xf>
    <xf numFmtId="0" fontId="12" fillId="0" borderId="6" xfId="8" applyFont="1" applyBorder="1" applyAlignment="1" applyProtection="1"/>
    <xf numFmtId="0" fontId="0" fillId="0" borderId="7" xfId="0" applyBorder="1" applyAlignment="1">
      <alignment horizontal="right"/>
    </xf>
    <xf numFmtId="0" fontId="7" fillId="0" borderId="0" xfId="0" applyFont="1" applyBorder="1" applyAlignment="1"/>
    <xf numFmtId="0" fontId="5" fillId="0" borderId="0" xfId="0" applyFont="1" applyAlignment="1">
      <alignment horizontal="center" vertical="center"/>
    </xf>
    <xf numFmtId="2" fontId="5" fillId="0" borderId="0" xfId="0" applyNumberFormat="1" applyFont="1" applyAlignment="1">
      <alignment horizontal="right"/>
    </xf>
    <xf numFmtId="0" fontId="5" fillId="0" borderId="7" xfId="0" applyFont="1" applyBorder="1" applyAlignment="1">
      <alignment wrapText="1"/>
    </xf>
    <xf numFmtId="1" fontId="7" fillId="0" borderId="0" xfId="0" applyNumberFormat="1" applyFont="1" applyBorder="1" applyAlignment="1">
      <alignment horizontal="center"/>
    </xf>
    <xf numFmtId="1" fontId="5" fillId="0" borderId="0" xfId="0" applyNumberFormat="1" applyFont="1" applyAlignment="1">
      <alignment horizontal="right"/>
    </xf>
    <xf numFmtId="0" fontId="5" fillId="0" borderId="0" xfId="0" applyFont="1" applyBorder="1" applyAlignment="1">
      <alignment wrapText="1"/>
    </xf>
    <xf numFmtId="0" fontId="5" fillId="11" borderId="5" xfId="0" applyFont="1" applyFill="1" applyBorder="1"/>
    <xf numFmtId="0" fontId="5" fillId="11" borderId="5" xfId="0" applyFont="1" applyFill="1" applyBorder="1" applyAlignment="1"/>
    <xf numFmtId="0" fontId="5" fillId="11" borderId="4" xfId="0" applyFont="1" applyFill="1" applyBorder="1"/>
    <xf numFmtId="0" fontId="5" fillId="11" borderId="4" xfId="0" applyFont="1" applyFill="1" applyBorder="1" applyAlignment="1"/>
    <xf numFmtId="0" fontId="5" fillId="11" borderId="6" xfId="0" applyFont="1" applyFill="1" applyBorder="1"/>
    <xf numFmtId="0" fontId="5" fillId="11" borderId="7" xfId="0" applyFont="1" applyFill="1" applyBorder="1"/>
    <xf numFmtId="0" fontId="5" fillId="11" borderId="8" xfId="0" applyFont="1" applyFill="1" applyBorder="1"/>
    <xf numFmtId="0" fontId="5" fillId="11" borderId="0" xfId="0" applyFont="1" applyFill="1" applyBorder="1" applyAlignment="1"/>
    <xf numFmtId="0" fontId="0" fillId="11" borderId="5" xfId="0" applyFill="1" applyBorder="1" applyAlignment="1"/>
    <xf numFmtId="0" fontId="0" fillId="11" borderId="4" xfId="0" applyFill="1" applyBorder="1" applyAlignment="1"/>
    <xf numFmtId="1" fontId="5" fillId="0" borderId="0" xfId="0" applyNumberFormat="1" applyFont="1" applyAlignment="1">
      <alignment horizontal="center"/>
    </xf>
    <xf numFmtId="164" fontId="0" fillId="0" borderId="0" xfId="0" applyNumberFormat="1" applyAlignment="1">
      <alignment horizontal="center"/>
    </xf>
    <xf numFmtId="2" fontId="0" fillId="0" borderId="0" xfId="0" applyNumberFormat="1" applyAlignment="1">
      <alignment horizontal="center" vertical="center"/>
    </xf>
    <xf numFmtId="0" fontId="5"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wrapText="1"/>
    </xf>
    <xf numFmtId="2" fontId="5" fillId="5" borderId="9" xfId="0" applyNumberFormat="1" applyFont="1" applyFill="1" applyBorder="1" applyAlignment="1">
      <alignment horizontal="center"/>
    </xf>
    <xf numFmtId="10" fontId="5" fillId="0" borderId="0" xfId="0" applyNumberFormat="1" applyFont="1" applyAlignment="1">
      <alignment horizontal="center"/>
    </xf>
    <xf numFmtId="164" fontId="5" fillId="0" borderId="0" xfId="0" applyNumberFormat="1" applyFont="1" applyBorder="1" applyAlignment="1">
      <alignment horizontal="center"/>
    </xf>
    <xf numFmtId="0" fontId="5" fillId="0" borderId="0" xfId="0" applyFont="1" applyAlignment="1">
      <alignment horizontal="center"/>
    </xf>
    <xf numFmtId="165" fontId="5" fillId="0" borderId="0" xfId="0" applyNumberFormat="1" applyFont="1" applyAlignment="1">
      <alignment horizontal="center"/>
    </xf>
    <xf numFmtId="0" fontId="0" fillId="0" borderId="0" xfId="0" applyFont="1" applyAlignment="1">
      <alignment horizontal="right"/>
    </xf>
    <xf numFmtId="164" fontId="5" fillId="0" borderId="0" xfId="0" applyNumberFormat="1" applyFont="1" applyAlignment="1">
      <alignment horizontal="center" vertical="center" wrapText="1"/>
    </xf>
    <xf numFmtId="0" fontId="5" fillId="0" borderId="0" xfId="0" applyFont="1" applyAlignment="1">
      <alignment horizontal="right" vertical="center"/>
    </xf>
    <xf numFmtId="0" fontId="5" fillId="12" borderId="0" xfId="0" applyFont="1" applyFill="1" applyAlignment="1">
      <alignment horizontal="center"/>
    </xf>
    <xf numFmtId="0" fontId="5" fillId="12" borderId="0" xfId="0" applyFont="1" applyFill="1" applyAlignment="1">
      <alignment horizontal="center" wrapText="1"/>
    </xf>
    <xf numFmtId="164" fontId="5" fillId="12" borderId="0" xfId="0" applyNumberFormat="1" applyFont="1" applyFill="1" applyAlignment="1">
      <alignment horizontal="center"/>
    </xf>
    <xf numFmtId="165" fontId="5" fillId="0" borderId="0" xfId="0" applyNumberFormat="1" applyFont="1" applyAlignment="1">
      <alignment horizontal="center" vertical="center" wrapText="1"/>
    </xf>
    <xf numFmtId="9" fontId="0" fillId="0" borderId="9" xfId="1" applyFont="1" applyBorder="1" applyAlignment="1">
      <alignment horizontal="center"/>
    </xf>
    <xf numFmtId="164" fontId="22" fillId="10" borderId="9" xfId="7" applyNumberFormat="1" applyFont="1" applyFill="1" applyBorder="1" applyAlignment="1">
      <alignment horizontal="center"/>
    </xf>
    <xf numFmtId="0" fontId="5" fillId="0" borderId="0" xfId="0" applyFont="1" applyAlignment="1">
      <alignment horizontal="center" vertical="center" wrapText="1"/>
    </xf>
    <xf numFmtId="0" fontId="5" fillId="0" borderId="0" xfId="0" applyFont="1" applyAlignment="1">
      <alignment horizontal="center"/>
    </xf>
    <xf numFmtId="0" fontId="5" fillId="0" borderId="9" xfId="0" applyFont="1" applyBorder="1" applyAlignment="1">
      <alignment horizontal="center"/>
    </xf>
    <xf numFmtId="0" fontId="5" fillId="0" borderId="0" xfId="0" applyFont="1" applyBorder="1" applyAlignment="1">
      <alignment horizontal="right"/>
    </xf>
    <xf numFmtId="0" fontId="5" fillId="0" borderId="0" xfId="0" applyFont="1" applyBorder="1" applyAlignment="1">
      <alignment horizontal="center"/>
    </xf>
    <xf numFmtId="0" fontId="0" fillId="0" borderId="0" xfId="0" applyBorder="1"/>
    <xf numFmtId="0" fontId="0" fillId="0" borderId="0" xfId="0"/>
    <xf numFmtId="0" fontId="5" fillId="0" borderId="5" xfId="0" applyFont="1" applyBorder="1" applyAlignment="1">
      <alignment horizontal="center"/>
    </xf>
    <xf numFmtId="0" fontId="5" fillId="0" borderId="0" xfId="0" applyFont="1" applyFill="1" applyBorder="1" applyAlignment="1">
      <alignment horizontal="center"/>
    </xf>
    <xf numFmtId="1" fontId="5" fillId="0" borderId="0" xfId="0" applyNumberFormat="1" applyFont="1" applyBorder="1" applyAlignment="1">
      <alignment horizontal="center"/>
    </xf>
    <xf numFmtId="9" fontId="5" fillId="0" borderId="9" xfId="1" applyFont="1" applyFill="1" applyBorder="1" applyAlignment="1">
      <alignment horizontal="center"/>
    </xf>
    <xf numFmtId="0" fontId="5" fillId="13" borderId="0" xfId="0" applyFont="1" applyFill="1" applyAlignment="1">
      <alignment horizontal="right" vertical="center"/>
    </xf>
    <xf numFmtId="0" fontId="5" fillId="13" borderId="0" xfId="0" applyFont="1" applyFill="1" applyAlignment="1">
      <alignment horizontal="center" vertical="center" wrapText="1"/>
    </xf>
    <xf numFmtId="0" fontId="5" fillId="13" borderId="0" xfId="0" applyFont="1" applyFill="1" applyAlignment="1">
      <alignment horizontal="center"/>
    </xf>
    <xf numFmtId="164" fontId="5" fillId="13" borderId="0" xfId="0" applyNumberFormat="1" applyFont="1" applyFill="1" applyAlignment="1">
      <alignment horizontal="center" vertical="center" wrapText="1"/>
    </xf>
    <xf numFmtId="165" fontId="5" fillId="13" borderId="0" xfId="0" applyNumberFormat="1" applyFont="1" applyFill="1" applyAlignment="1">
      <alignment horizontal="center" vertical="center" wrapText="1"/>
    </xf>
    <xf numFmtId="165" fontId="5" fillId="13" borderId="0" xfId="0" applyNumberFormat="1" applyFont="1" applyFill="1" applyAlignment="1">
      <alignment horizontal="center"/>
    </xf>
    <xf numFmtId="1" fontId="5" fillId="13" borderId="0" xfId="0" applyNumberFormat="1" applyFont="1" applyFill="1" applyAlignment="1">
      <alignment horizontal="center"/>
    </xf>
    <xf numFmtId="0" fontId="7" fillId="13" borderId="0" xfId="0" applyFont="1" applyFill="1" applyAlignment="1">
      <alignment horizontal="center" wrapText="1"/>
    </xf>
    <xf numFmtId="0" fontId="5" fillId="13" borderId="0" xfId="0" applyFont="1" applyFill="1" applyAlignment="1">
      <alignment horizontal="center" wrapText="1"/>
    </xf>
    <xf numFmtId="0" fontId="5" fillId="0" borderId="9" xfId="0" applyFont="1" applyBorder="1" applyAlignment="1"/>
    <xf numFmtId="0" fontId="5" fillId="0" borderId="0" xfId="0" applyFont="1" applyAlignment="1">
      <alignment vertical="center" wrapText="1"/>
    </xf>
    <xf numFmtId="0" fontId="5" fillId="0" borderId="13" xfId="0" applyFont="1" applyBorder="1" applyAlignment="1">
      <alignment vertical="center" wrapText="1"/>
    </xf>
    <xf numFmtId="0" fontId="5" fillId="0" borderId="0" xfId="0" applyFont="1" applyFill="1" applyAlignment="1"/>
    <xf numFmtId="0" fontId="5" fillId="0" borderId="11" xfId="0" applyFont="1" applyBorder="1" applyAlignment="1">
      <alignment wrapText="1"/>
    </xf>
    <xf numFmtId="0" fontId="5" fillId="0" borderId="12" xfId="0" applyFont="1" applyBorder="1" applyAlignment="1">
      <alignment wrapText="1"/>
    </xf>
    <xf numFmtId="0" fontId="5" fillId="0" borderId="0" xfId="0" applyNumberFormat="1" applyFont="1" applyBorder="1" applyAlignment="1">
      <alignment horizontal="center"/>
    </xf>
    <xf numFmtId="0" fontId="5" fillId="0" borderId="0" xfId="0" applyNumberFormat="1" applyFont="1" applyAlignment="1">
      <alignment horizontal="center"/>
    </xf>
    <xf numFmtId="0" fontId="0" fillId="0" borderId="0" xfId="0" applyFont="1" applyAlignment="1">
      <alignment horizontal="center"/>
    </xf>
    <xf numFmtId="0" fontId="0" fillId="0" borderId="9" xfId="0" applyFont="1" applyBorder="1" applyAlignment="1">
      <alignment horizontal="center"/>
    </xf>
    <xf numFmtId="1" fontId="0" fillId="0" borderId="9" xfId="0" applyNumberFormat="1" applyFont="1" applyBorder="1" applyAlignment="1">
      <alignment horizontal="center"/>
    </xf>
    <xf numFmtId="0" fontId="5" fillId="14" borderId="0" xfId="0" applyFont="1" applyFill="1" applyAlignment="1">
      <alignment horizontal="center"/>
    </xf>
    <xf numFmtId="0" fontId="5" fillId="14" borderId="0" xfId="0" applyFont="1" applyFill="1" applyAlignment="1">
      <alignment horizontal="right" vertical="center"/>
    </xf>
    <xf numFmtId="0" fontId="5" fillId="14" borderId="0" xfId="0" applyFont="1" applyFill="1" applyAlignment="1">
      <alignment horizontal="center" vertical="center" wrapText="1"/>
    </xf>
    <xf numFmtId="164" fontId="5" fillId="14" borderId="0" xfId="0" applyNumberFormat="1" applyFont="1" applyFill="1" applyAlignment="1">
      <alignment horizontal="center" vertical="center" wrapText="1"/>
    </xf>
    <xf numFmtId="165" fontId="5" fillId="14" borderId="0" xfId="0" applyNumberFormat="1" applyFont="1" applyFill="1" applyAlignment="1">
      <alignment horizontal="center" vertical="center" wrapText="1"/>
    </xf>
    <xf numFmtId="165" fontId="5" fillId="14" borderId="0" xfId="0" applyNumberFormat="1" applyFont="1" applyFill="1" applyAlignment="1">
      <alignment horizontal="center"/>
    </xf>
    <xf numFmtId="1" fontId="5" fillId="14" borderId="0" xfId="0" applyNumberFormat="1" applyFont="1" applyFill="1" applyAlignment="1">
      <alignment horizontal="center"/>
    </xf>
    <xf numFmtId="0" fontId="5" fillId="14" borderId="0" xfId="0" applyFont="1" applyFill="1" applyAlignment="1">
      <alignment horizontal="center" wrapText="1"/>
    </xf>
    <xf numFmtId="0" fontId="0" fillId="0" borderId="0" xfId="0" applyFont="1" applyBorder="1"/>
    <xf numFmtId="0" fontId="0" fillId="5" borderId="9" xfId="0" applyFont="1" applyFill="1" applyBorder="1" applyAlignment="1">
      <alignment horizontal="center"/>
    </xf>
    <xf numFmtId="0" fontId="0" fillId="0" borderId="0" xfId="0" applyFont="1"/>
    <xf numFmtId="0" fontId="23" fillId="0" borderId="0" xfId="8" applyFont="1" applyAlignment="1" applyProtection="1"/>
    <xf numFmtId="1" fontId="0" fillId="0" borderId="0" xfId="0" applyNumberFormat="1" applyFont="1" applyAlignment="1">
      <alignment horizontal="center"/>
    </xf>
    <xf numFmtId="49" fontId="14" fillId="0" borderId="25" xfId="0" applyNumberFormat="1" applyFont="1" applyBorder="1" applyAlignment="1">
      <alignment horizontal="center" vertical="center" wrapText="1"/>
    </xf>
    <xf numFmtId="0" fontId="0" fillId="0" borderId="26" xfId="0" applyFont="1" applyBorder="1" applyAlignment="1">
      <alignment horizontal="center"/>
    </xf>
    <xf numFmtId="49" fontId="14" fillId="0" borderId="26" xfId="0" applyNumberFormat="1" applyFont="1" applyBorder="1" applyAlignment="1">
      <alignment horizontal="center" vertical="center" wrapText="1"/>
    </xf>
    <xf numFmtId="0" fontId="0" fillId="0" borderId="27" xfId="0" applyFont="1" applyBorder="1" applyAlignment="1">
      <alignment horizontal="right"/>
    </xf>
    <xf numFmtId="0" fontId="5" fillId="0" borderId="0" xfId="0" applyFont="1" applyAlignment="1">
      <alignment horizontal="center"/>
    </xf>
    <xf numFmtId="1" fontId="5" fillId="0" borderId="0" xfId="0" applyNumberFormat="1" applyFont="1" applyBorder="1" applyAlignment="1">
      <alignment horizontal="center"/>
    </xf>
    <xf numFmtId="1" fontId="0" fillId="0" borderId="9" xfId="1" applyNumberFormat="1" applyFont="1" applyBorder="1" applyAlignment="1">
      <alignment horizontal="center"/>
    </xf>
    <xf numFmtId="0" fontId="5" fillId="0" borderId="0" xfId="0" applyFont="1" applyAlignment="1">
      <alignment horizontal="right" wrapText="1"/>
    </xf>
    <xf numFmtId="0" fontId="5" fillId="0" borderId="0" xfId="0" applyFont="1" applyAlignment="1">
      <alignment horizontal="center"/>
    </xf>
    <xf numFmtId="0" fontId="5" fillId="0" borderId="0" xfId="0" applyFont="1" applyAlignment="1">
      <alignment horizontal="center"/>
    </xf>
    <xf numFmtId="0" fontId="11" fillId="0" borderId="6" xfId="8" applyBorder="1" applyAlignment="1" applyProtection="1"/>
    <xf numFmtId="0" fontId="16" fillId="11" borderId="1" xfId="2" applyFont="1" applyFill="1" applyBorder="1" applyAlignment="1">
      <alignment vertical="center"/>
    </xf>
    <xf numFmtId="0" fontId="16" fillId="11" borderId="2" xfId="2" applyFont="1" applyFill="1" applyBorder="1" applyAlignment="1">
      <alignment vertical="center"/>
    </xf>
    <xf numFmtId="0" fontId="16" fillId="11" borderId="3" xfId="2" applyFont="1" applyFill="1" applyBorder="1" applyAlignment="1">
      <alignment vertical="center"/>
    </xf>
    <xf numFmtId="165" fontId="8" fillId="10" borderId="9" xfId="6" applyNumberFormat="1" applyFont="1" applyFill="1" applyBorder="1" applyAlignment="1">
      <alignment horizontal="center"/>
    </xf>
    <xf numFmtId="164" fontId="0" fillId="0" borderId="0" xfId="0" applyNumberFormat="1"/>
    <xf numFmtId="2" fontId="0" fillId="0" borderId="0" xfId="0" applyNumberFormat="1"/>
    <xf numFmtId="0" fontId="0" fillId="0" borderId="9" xfId="0" applyFont="1" applyFill="1" applyBorder="1" applyAlignment="1">
      <alignment horizontal="right"/>
    </xf>
    <xf numFmtId="0" fontId="0" fillId="0" borderId="9" xfId="0" applyFont="1" applyBorder="1"/>
    <xf numFmtId="0" fontId="5" fillId="0" borderId="0" xfId="0" applyFont="1" applyAlignment="1">
      <alignment horizontal="center"/>
    </xf>
    <xf numFmtId="0" fontId="5" fillId="0" borderId="0" xfId="0" applyFont="1" applyAlignment="1">
      <alignment horizontal="center"/>
    </xf>
    <xf numFmtId="164" fontId="0" fillId="5" borderId="9" xfId="0" applyNumberFormat="1" applyFont="1" applyFill="1" applyBorder="1" applyAlignment="1">
      <alignment horizontal="center"/>
    </xf>
    <xf numFmtId="0" fontId="5" fillId="0" borderId="0" xfId="0" applyFont="1" applyAlignment="1">
      <alignment horizontal="center"/>
    </xf>
    <xf numFmtId="1" fontId="5" fillId="0" borderId="0" xfId="0" applyNumberFormat="1" applyFont="1" applyBorder="1" applyAlignment="1">
      <alignment horizontal="center"/>
    </xf>
    <xf numFmtId="0" fontId="5" fillId="0" borderId="0" xfId="0" applyFont="1" applyAlignment="1">
      <alignment horizontal="center"/>
    </xf>
    <xf numFmtId="0" fontId="0" fillId="0" borderId="0" xfId="0" applyAlignment="1">
      <alignment wrapText="1"/>
    </xf>
    <xf numFmtId="0" fontId="27" fillId="5" borderId="0" xfId="0" applyFont="1" applyFill="1" applyAlignment="1">
      <alignment horizontal="center"/>
    </xf>
    <xf numFmtId="0" fontId="5" fillId="0" borderId="4" xfId="0" applyFont="1" applyFill="1" applyBorder="1" applyAlignment="1">
      <alignment horizontal="right" vertical="center"/>
    </xf>
    <xf numFmtId="0" fontId="5" fillId="0" borderId="0" xfId="0" applyFont="1" applyFill="1" applyBorder="1" applyAlignment="1">
      <alignment horizontal="right" vertical="center"/>
    </xf>
    <xf numFmtId="0" fontId="5" fillId="0" borderId="4" xfId="0" applyFont="1" applyBorder="1" applyAlignment="1">
      <alignment horizontal="right" vertical="center"/>
    </xf>
    <xf numFmtId="0" fontId="5" fillId="0" borderId="0" xfId="0" applyFont="1" applyBorder="1" applyAlignment="1">
      <alignment horizontal="right" vertical="center"/>
    </xf>
    <xf numFmtId="0" fontId="0" fillId="5" borderId="9" xfId="0" applyFill="1" applyBorder="1" applyAlignment="1">
      <alignment horizontal="center"/>
    </xf>
    <xf numFmtId="0" fontId="5" fillId="0" borderId="0" xfId="0" applyFont="1" applyAlignment="1">
      <alignment horizontal="center"/>
    </xf>
    <xf numFmtId="0" fontId="5" fillId="15" borderId="0" xfId="0" applyFont="1" applyFill="1" applyAlignment="1">
      <alignment horizontal="center"/>
    </xf>
    <xf numFmtId="0" fontId="28" fillId="0" borderId="0" xfId="0" applyFont="1" applyAlignment="1">
      <alignment horizontal="center"/>
    </xf>
    <xf numFmtId="0" fontId="28" fillId="0" borderId="0" xfId="0" applyFont="1"/>
    <xf numFmtId="167" fontId="0" fillId="0" borderId="9" xfId="9" applyNumberFormat="1" applyFont="1" applyBorder="1" applyAlignment="1">
      <alignment horizontal="center"/>
    </xf>
    <xf numFmtId="0" fontId="29" fillId="0" borderId="0" xfId="0" applyFont="1" applyAlignment="1">
      <alignment wrapText="1"/>
    </xf>
    <xf numFmtId="0" fontId="29" fillId="0" borderId="0" xfId="0" applyFont="1" applyAlignment="1">
      <alignment horizontal="right" wrapText="1"/>
    </xf>
    <xf numFmtId="0" fontId="29" fillId="0" borderId="0" xfId="0" applyFont="1" applyAlignment="1">
      <alignment horizontal="center" wrapText="1"/>
    </xf>
    <xf numFmtId="0" fontId="29" fillId="0" borderId="10" xfId="0" applyFont="1" applyBorder="1"/>
    <xf numFmtId="0" fontId="29" fillId="0" borderId="11" xfId="0" applyFont="1" applyBorder="1" applyAlignment="1">
      <alignment wrapText="1"/>
    </xf>
    <xf numFmtId="0" fontId="29" fillId="0" borderId="12" xfId="0" applyFont="1" applyBorder="1" applyAlignment="1">
      <alignment wrapText="1"/>
    </xf>
    <xf numFmtId="0" fontId="29" fillId="2" borderId="0" xfId="0" applyFont="1" applyFill="1"/>
    <xf numFmtId="0" fontId="29" fillId="0" borderId="0" xfId="0" applyFont="1" applyFill="1"/>
    <xf numFmtId="0" fontId="29" fillId="0" borderId="0" xfId="0" applyFont="1" applyAlignment="1">
      <alignment horizontal="center"/>
    </xf>
    <xf numFmtId="0" fontId="29" fillId="0" borderId="0" xfId="0" applyFont="1"/>
    <xf numFmtId="0" fontId="29" fillId="13" borderId="0" xfId="0" applyFont="1" applyFill="1" applyAlignment="1">
      <alignment horizontal="center"/>
    </xf>
    <xf numFmtId="165" fontId="29" fillId="0" borderId="0" xfId="0" applyNumberFormat="1" applyFont="1" applyAlignment="1">
      <alignment horizontal="center"/>
    </xf>
    <xf numFmtId="0" fontId="29" fillId="13" borderId="0" xfId="0" applyFont="1" applyFill="1" applyAlignment="1">
      <alignment horizontal="center" vertical="center" wrapText="1"/>
    </xf>
    <xf numFmtId="0" fontId="29" fillId="0" borderId="0" xfId="0" applyFont="1" applyAlignment="1">
      <alignment horizontal="center" vertical="center" wrapText="1"/>
    </xf>
    <xf numFmtId="0" fontId="29" fillId="14" borderId="0" xfId="0" applyFont="1" applyFill="1" applyAlignment="1">
      <alignment horizontal="center" vertical="center" wrapText="1"/>
    </xf>
    <xf numFmtId="0" fontId="29" fillId="14" borderId="0" xfId="0" applyFont="1" applyFill="1" applyAlignment="1">
      <alignment horizontal="center"/>
    </xf>
    <xf numFmtId="0" fontId="29" fillId="13" borderId="0" xfId="0" applyFont="1" applyFill="1" applyAlignment="1">
      <alignment horizontal="center" wrapText="1"/>
    </xf>
    <xf numFmtId="164" fontId="29" fillId="13" borderId="0" xfId="0" applyNumberFormat="1" applyFont="1" applyFill="1" applyAlignment="1">
      <alignment horizontal="center" vertical="center" wrapText="1"/>
    </xf>
    <xf numFmtId="164" fontId="29" fillId="14" borderId="0" xfId="0" applyNumberFormat="1" applyFont="1" applyFill="1" applyAlignment="1">
      <alignment horizontal="right" vertical="center"/>
    </xf>
    <xf numFmtId="165" fontId="29" fillId="13" borderId="0" xfId="0" applyNumberFormat="1" applyFont="1" applyFill="1" applyAlignment="1">
      <alignment horizontal="center" vertical="center" wrapText="1"/>
    </xf>
    <xf numFmtId="165" fontId="29" fillId="14" borderId="0" xfId="0" applyNumberFormat="1" applyFont="1" applyFill="1" applyAlignment="1">
      <alignment horizontal="center"/>
    </xf>
    <xf numFmtId="165" fontId="29" fillId="13" borderId="0" xfId="0" applyNumberFormat="1" applyFont="1" applyFill="1" applyAlignment="1">
      <alignment horizontal="center" wrapText="1"/>
    </xf>
    <xf numFmtId="165" fontId="29" fillId="13" borderId="0" xfId="0" applyNumberFormat="1" applyFont="1" applyFill="1" applyAlignment="1">
      <alignment horizontal="center"/>
    </xf>
    <xf numFmtId="165" fontId="29" fillId="0" borderId="0" xfId="0" applyNumberFormat="1" applyFont="1" applyAlignment="1">
      <alignment horizontal="center" wrapText="1"/>
    </xf>
    <xf numFmtId="1" fontId="29" fillId="13" borderId="0" xfId="0" applyNumberFormat="1" applyFont="1" applyFill="1" applyAlignment="1">
      <alignment horizontal="center"/>
    </xf>
    <xf numFmtId="0" fontId="29" fillId="0" borderId="0" xfId="0" applyFont="1" applyFill="1" applyAlignment="1"/>
    <xf numFmtId="0" fontId="29" fillId="12" borderId="0" xfId="0" applyFont="1" applyFill="1" applyAlignment="1">
      <alignment horizontal="center" wrapText="1"/>
    </xf>
    <xf numFmtId="0" fontId="29" fillId="14" borderId="0" xfId="0" applyFont="1" applyFill="1" applyAlignment="1">
      <alignment horizontal="center" wrapText="1"/>
    </xf>
    <xf numFmtId="0" fontId="29" fillId="15" borderId="0" xfId="0" applyFont="1" applyFill="1" applyAlignment="1">
      <alignment horizontal="center" wrapText="1"/>
    </xf>
    <xf numFmtId="2" fontId="7" fillId="0" borderId="0" xfId="0" applyNumberFormat="1" applyFont="1" applyBorder="1" applyAlignment="1">
      <alignment horizontal="center"/>
    </xf>
    <xf numFmtId="2" fontId="0" fillId="0" borderId="0" xfId="0" applyNumberFormat="1" applyFont="1"/>
    <xf numFmtId="0" fontId="5" fillId="0" borderId="0" xfId="0" applyFont="1" applyAlignment="1">
      <alignment horizontal="center"/>
    </xf>
    <xf numFmtId="0" fontId="6" fillId="0" borderId="0" xfId="2" applyFont="1" applyAlignment="1">
      <alignment vertical="center"/>
    </xf>
    <xf numFmtId="0" fontId="25" fillId="0" borderId="0" xfId="0" applyFont="1" applyAlignment="1">
      <alignment vertical="center" wrapText="1"/>
    </xf>
    <xf numFmtId="0" fontId="5" fillId="10" borderId="4" xfId="0" applyFont="1" applyFill="1" applyBorder="1"/>
    <xf numFmtId="0" fontId="5" fillId="10" borderId="0" xfId="0" applyFont="1" applyFill="1"/>
    <xf numFmtId="0" fontId="0" fillId="9" borderId="0" xfId="0" applyFill="1" applyBorder="1" applyAlignment="1"/>
    <xf numFmtId="0" fontId="0" fillId="11" borderId="0" xfId="0" applyFill="1"/>
    <xf numFmtId="0" fontId="5" fillId="0" borderId="15" xfId="0" applyFont="1" applyBorder="1" applyAlignment="1">
      <alignment horizontal="right" vertical="center"/>
    </xf>
    <xf numFmtId="0" fontId="15" fillId="0" borderId="32" xfId="3" applyFont="1" applyBorder="1" applyAlignment="1">
      <alignment vertical="center"/>
    </xf>
    <xf numFmtId="0" fontId="5" fillId="0" borderId="20" xfId="0" applyFont="1" applyBorder="1"/>
    <xf numFmtId="0" fontId="5" fillId="0" borderId="28" xfId="0" applyFont="1" applyBorder="1"/>
    <xf numFmtId="0" fontId="5" fillId="0" borderId="31" xfId="0" applyFont="1" applyBorder="1"/>
    <xf numFmtId="0" fontId="5" fillId="0" borderId="30" xfId="0" applyFont="1" applyBorder="1"/>
    <xf numFmtId="164" fontId="30" fillId="0" borderId="13" xfId="0" applyNumberFormat="1" applyFont="1" applyFill="1" applyBorder="1" applyAlignment="1">
      <alignment horizontal="center"/>
    </xf>
    <xf numFmtId="0" fontId="15" fillId="0" borderId="20" xfId="3" applyFont="1" applyBorder="1" applyAlignment="1">
      <alignment vertical="center"/>
    </xf>
    <xf numFmtId="0" fontId="0" fillId="0" borderId="0" xfId="0" applyFill="1"/>
    <xf numFmtId="0" fontId="0" fillId="9" borderId="0" xfId="0" applyFill="1"/>
    <xf numFmtId="0" fontId="15" fillId="0" borderId="32" xfId="3" applyFont="1" applyBorder="1" applyAlignment="1"/>
    <xf numFmtId="0" fontId="5" fillId="0" borderId="33" xfId="0" applyFont="1" applyFill="1" applyBorder="1" applyAlignment="1">
      <alignment horizontal="right" vertical="center"/>
    </xf>
    <xf numFmtId="0" fontId="0" fillId="0" borderId="7" xfId="0" applyBorder="1"/>
    <xf numFmtId="0" fontId="0" fillId="0" borderId="8" xfId="0" applyBorder="1"/>
    <xf numFmtId="0" fontId="0" fillId="0" borderId="4" xfId="0" applyBorder="1" applyAlignment="1"/>
    <xf numFmtId="0" fontId="0" fillId="0" borderId="22" xfId="0" applyBorder="1"/>
    <xf numFmtId="0" fontId="5" fillId="0" borderId="4" xfId="0" applyFont="1" applyBorder="1"/>
    <xf numFmtId="0" fontId="0" fillId="0" borderId="0" xfId="0" applyFill="1" applyBorder="1"/>
    <xf numFmtId="0" fontId="5" fillId="10" borderId="0" xfId="0" applyFont="1" applyFill="1" applyBorder="1"/>
    <xf numFmtId="0" fontId="5" fillId="10" borderId="7" xfId="0" applyFont="1" applyFill="1" applyBorder="1"/>
    <xf numFmtId="0" fontId="0" fillId="0" borderId="7" xfId="0" applyFill="1" applyBorder="1"/>
    <xf numFmtId="0" fontId="0" fillId="0" borderId="6" xfId="0" applyBorder="1" applyAlignment="1"/>
    <xf numFmtId="0" fontId="0" fillId="0" borderId="7" xfId="0" applyBorder="1" applyAlignment="1"/>
    <xf numFmtId="0" fontId="22" fillId="0" borderId="0" xfId="0" applyFont="1" applyBorder="1"/>
    <xf numFmtId="0" fontId="22" fillId="0" borderId="28" xfId="0" applyFont="1" applyBorder="1" applyAlignment="1">
      <alignment horizontal="right"/>
    </xf>
    <xf numFmtId="0" fontId="22" fillId="0" borderId="0" xfId="0" applyFont="1" applyBorder="1" applyAlignment="1">
      <alignment horizontal="right"/>
    </xf>
    <xf numFmtId="165" fontId="22" fillId="10" borderId="31" xfId="5" applyNumberFormat="1" applyFont="1" applyFill="1" applyBorder="1" applyAlignment="1">
      <alignment horizontal="right"/>
    </xf>
    <xf numFmtId="165" fontId="22" fillId="10" borderId="29" xfId="5" applyNumberFormat="1" applyFont="1" applyFill="1" applyBorder="1" applyAlignment="1">
      <alignment horizontal="center"/>
    </xf>
    <xf numFmtId="0" fontId="5" fillId="0" borderId="28" xfId="0" applyFont="1" applyBorder="1" applyAlignment="1">
      <alignment horizontal="right"/>
    </xf>
    <xf numFmtId="14" fontId="0" fillId="0" borderId="0" xfId="0" applyNumberFormat="1"/>
    <xf numFmtId="2" fontId="5" fillId="9" borderId="0" xfId="0" applyNumberFormat="1" applyFont="1" applyFill="1" applyAlignment="1">
      <alignment horizontal="center"/>
    </xf>
    <xf numFmtId="0" fontId="0" fillId="0" borderId="5" xfId="0" applyFill="1" applyBorder="1"/>
    <xf numFmtId="0" fontId="0" fillId="0" borderId="5" xfId="0" applyBorder="1"/>
    <xf numFmtId="0" fontId="0" fillId="0" borderId="8" xfId="0" applyFill="1" applyBorder="1"/>
    <xf numFmtId="0" fontId="0" fillId="11" borderId="0" xfId="0" applyFill="1" applyBorder="1"/>
    <xf numFmtId="0" fontId="5" fillId="11" borderId="0" xfId="0" applyFont="1" applyFill="1" applyBorder="1"/>
    <xf numFmtId="0" fontId="0" fillId="11" borderId="5" xfId="0" applyFill="1" applyBorder="1"/>
    <xf numFmtId="0" fontId="0" fillId="11" borderId="6" xfId="0" applyFill="1" applyBorder="1" applyAlignment="1"/>
    <xf numFmtId="0" fontId="0" fillId="11" borderId="7" xfId="0" applyFill="1" applyBorder="1" applyAlignment="1"/>
    <xf numFmtId="0" fontId="0" fillId="11" borderId="7" xfId="0" applyFill="1" applyBorder="1"/>
    <xf numFmtId="0" fontId="0" fillId="11" borderId="8" xfId="0" applyFill="1" applyBorder="1"/>
    <xf numFmtId="0" fontId="10" fillId="11" borderId="2" xfId="0" applyFont="1" applyFill="1" applyBorder="1" applyAlignment="1">
      <alignment horizontal="center"/>
    </xf>
    <xf numFmtId="0" fontId="5" fillId="11" borderId="3" xfId="0" applyFont="1" applyFill="1" applyBorder="1"/>
    <xf numFmtId="0" fontId="17" fillId="11" borderId="4" xfId="3" applyFont="1" applyFill="1" applyBorder="1" applyAlignment="1"/>
    <xf numFmtId="0" fontId="17" fillId="11" borderId="5" xfId="3" applyFont="1" applyFill="1" applyBorder="1" applyAlignment="1"/>
    <xf numFmtId="0" fontId="5" fillId="0" borderId="21" xfId="0" applyFont="1" applyBorder="1"/>
    <xf numFmtId="0" fontId="5" fillId="0" borderId="13" xfId="0" applyFont="1" applyBorder="1" applyAlignment="1">
      <alignment horizontal="center"/>
    </xf>
    <xf numFmtId="9" fontId="30" fillId="0" borderId="13" xfId="1" applyFont="1" applyBorder="1" applyAlignment="1">
      <alignment horizontal="center"/>
    </xf>
    <xf numFmtId="165" fontId="22" fillId="0" borderId="13" xfId="1" applyNumberFormat="1" applyFont="1" applyFill="1" applyBorder="1" applyAlignment="1">
      <alignment horizontal="left" vertical="center"/>
    </xf>
    <xf numFmtId="0" fontId="15" fillId="0" borderId="21" xfId="3" applyFont="1" applyBorder="1" applyAlignment="1">
      <alignment vertical="center"/>
    </xf>
    <xf numFmtId="0" fontId="5" fillId="5" borderId="9" xfId="0" applyFont="1" applyFill="1" applyBorder="1" applyAlignment="1">
      <alignment horizontal="center"/>
    </xf>
    <xf numFmtId="165" fontId="5" fillId="5" borderId="9" xfId="0" applyNumberFormat="1" applyFont="1" applyFill="1" applyBorder="1" applyAlignment="1">
      <alignment horizontal="center"/>
    </xf>
    <xf numFmtId="165" fontId="5" fillId="5" borderId="15" xfId="0" applyNumberFormat="1" applyFont="1" applyFill="1" applyBorder="1" applyAlignment="1">
      <alignment horizontal="center"/>
    </xf>
    <xf numFmtId="9" fontId="5" fillId="5" borderId="9" xfId="1" applyFont="1" applyFill="1" applyBorder="1" applyAlignment="1">
      <alignment horizontal="center"/>
    </xf>
    <xf numFmtId="0" fontId="5" fillId="0" borderId="30" xfId="0" applyFont="1" applyBorder="1" applyAlignment="1">
      <alignment horizontal="right" vertical="center"/>
    </xf>
    <xf numFmtId="0" fontId="5" fillId="0" borderId="33" xfId="0" applyFont="1" applyBorder="1" applyAlignment="1">
      <alignment horizontal="right" vertical="center"/>
    </xf>
    <xf numFmtId="0" fontId="15" fillId="0" borderId="20" xfId="3" applyFont="1" applyBorder="1" applyAlignment="1"/>
    <xf numFmtId="0" fontId="15" fillId="0" borderId="21" xfId="3" applyFont="1" applyBorder="1" applyAlignment="1"/>
    <xf numFmtId="1" fontId="5" fillId="5" borderId="9" xfId="0" applyNumberFormat="1" applyFont="1" applyFill="1" applyBorder="1" applyAlignment="1">
      <alignment horizontal="center"/>
    </xf>
    <xf numFmtId="0" fontId="5" fillId="5" borderId="14" xfId="0" applyFont="1" applyFill="1" applyBorder="1" applyAlignment="1">
      <alignment horizontal="center"/>
    </xf>
    <xf numFmtId="0" fontId="5" fillId="0" borderId="20" xfId="0" applyFont="1" applyBorder="1" applyAlignment="1"/>
    <xf numFmtId="0" fontId="5" fillId="0" borderId="21" xfId="0" applyFont="1" applyBorder="1" applyAlignment="1"/>
    <xf numFmtId="0" fontId="5" fillId="0" borderId="30" xfId="0" applyFont="1" applyFill="1" applyBorder="1" applyAlignment="1">
      <alignment horizontal="right" vertical="center"/>
    </xf>
    <xf numFmtId="0" fontId="5" fillId="11" borderId="34" xfId="0" applyFont="1" applyFill="1" applyBorder="1"/>
    <xf numFmtId="0" fontId="5" fillId="11" borderId="11" xfId="0" applyFont="1" applyFill="1" applyBorder="1"/>
    <xf numFmtId="0" fontId="0" fillId="11" borderId="11" xfId="0" applyFill="1" applyBorder="1" applyAlignment="1"/>
    <xf numFmtId="0" fontId="5" fillId="0" borderId="0" xfId="0" applyFont="1" applyAlignment="1">
      <alignment horizontal="center"/>
    </xf>
    <xf numFmtId="2" fontId="5" fillId="12" borderId="0" xfId="0" applyNumberFormat="1" applyFont="1" applyFill="1" applyAlignment="1">
      <alignment horizontal="center"/>
    </xf>
    <xf numFmtId="2" fontId="5" fillId="11" borderId="0" xfId="0" applyNumberFormat="1" applyFont="1" applyFill="1" applyAlignment="1">
      <alignment horizontal="center"/>
    </xf>
    <xf numFmtId="2" fontId="5" fillId="0" borderId="0" xfId="0" applyNumberFormat="1" applyFont="1" applyFill="1" applyAlignment="1">
      <alignment horizontal="center"/>
    </xf>
    <xf numFmtId="165" fontId="5" fillId="0" borderId="0" xfId="0" applyNumberFormat="1" applyFont="1" applyFill="1" applyAlignment="1">
      <alignment horizontal="center"/>
    </xf>
    <xf numFmtId="165" fontId="28" fillId="0" borderId="0" xfId="0" applyNumberFormat="1" applyFont="1" applyAlignment="1">
      <alignment horizontal="center"/>
    </xf>
    <xf numFmtId="2" fontId="5" fillId="11" borderId="0" xfId="0" applyNumberFormat="1" applyFont="1" applyFill="1" applyBorder="1" applyAlignment="1">
      <alignment horizontal="center"/>
    </xf>
    <xf numFmtId="0" fontId="0" fillId="11" borderId="0" xfId="0" applyFill="1" applyBorder="1" applyAlignment="1"/>
    <xf numFmtId="2" fontId="5" fillId="0" borderId="7" xfId="0" applyNumberFormat="1" applyFont="1" applyBorder="1" applyAlignment="1">
      <alignment horizontal="center"/>
    </xf>
    <xf numFmtId="0" fontId="32" fillId="0" borderId="0" xfId="0" applyFont="1" applyBorder="1" applyAlignment="1">
      <alignment vertical="top"/>
    </xf>
    <xf numFmtId="0" fontId="10" fillId="10" borderId="7" xfId="0" applyFont="1" applyFill="1" applyBorder="1" applyAlignment="1">
      <alignment vertical="center" textRotation="90"/>
    </xf>
    <xf numFmtId="0" fontId="32" fillId="10" borderId="2" xfId="0" applyFont="1" applyFill="1" applyBorder="1" applyAlignment="1">
      <alignment vertical="top"/>
    </xf>
    <xf numFmtId="0" fontId="32" fillId="10" borderId="0" xfId="0" applyFont="1" applyFill="1" applyBorder="1" applyAlignment="1">
      <alignment vertical="top"/>
    </xf>
    <xf numFmtId="0" fontId="32" fillId="0" borderId="2" xfId="0" applyFont="1" applyBorder="1" applyAlignment="1">
      <alignment vertical="top"/>
    </xf>
    <xf numFmtId="0" fontId="0" fillId="0" borderId="4" xfId="0" applyBorder="1"/>
    <xf numFmtId="0" fontId="0" fillId="0" borderId="6" xfId="0" applyBorder="1"/>
    <xf numFmtId="0" fontId="15" fillId="0" borderId="1" xfId="3" applyFont="1" applyBorder="1"/>
    <xf numFmtId="0" fontId="5" fillId="0" borderId="3" xfId="0" applyFont="1" applyBorder="1"/>
    <xf numFmtId="0" fontId="0" fillId="5" borderId="35" xfId="0" applyFill="1" applyBorder="1" applyAlignment="1">
      <alignment horizontal="center"/>
    </xf>
    <xf numFmtId="166" fontId="0" fillId="5" borderId="35" xfId="0" applyNumberFormat="1" applyFill="1" applyBorder="1" applyAlignment="1">
      <alignment horizontal="center"/>
    </xf>
    <xf numFmtId="2" fontId="0" fillId="5" borderId="35" xfId="0" applyNumberFormat="1" applyFill="1" applyBorder="1" applyAlignment="1">
      <alignment horizontal="center"/>
    </xf>
    <xf numFmtId="1" fontId="0" fillId="5" borderId="35" xfId="0" applyNumberFormat="1" applyFill="1" applyBorder="1" applyAlignment="1">
      <alignment horizontal="center"/>
    </xf>
    <xf numFmtId="0" fontId="0" fillId="0" borderId="2" xfId="0" applyBorder="1"/>
    <xf numFmtId="0" fontId="5" fillId="0" borderId="2" xfId="0" applyFont="1" applyBorder="1" applyAlignment="1">
      <alignment horizontal="center" vertical="center"/>
    </xf>
    <xf numFmtId="0" fontId="5" fillId="0" borderId="0" xfId="0" applyFont="1" applyBorder="1" applyAlignment="1">
      <alignment horizontal="center" vertical="center"/>
    </xf>
    <xf numFmtId="0" fontId="5" fillId="0" borderId="0" xfId="0" quotePrefix="1" applyFont="1" applyBorder="1" applyAlignment="1">
      <alignment horizontal="center"/>
    </xf>
    <xf numFmtId="0" fontId="5" fillId="0" borderId="7" xfId="0" applyFont="1" applyBorder="1" applyAlignment="1">
      <alignment horizontal="center"/>
    </xf>
    <xf numFmtId="0" fontId="8" fillId="0" borderId="9" xfId="0" applyFont="1" applyBorder="1" applyAlignment="1">
      <alignment horizontal="center" vertical="center"/>
    </xf>
    <xf numFmtId="165" fontId="8" fillId="10" borderId="9" xfId="6" applyNumberFormat="1" applyFont="1" applyFill="1" applyBorder="1" applyAlignment="1">
      <alignment horizontal="center" vertical="center"/>
    </xf>
    <xf numFmtId="164" fontId="8" fillId="10" borderId="9" xfId="6" applyNumberFormat="1" applyFont="1" applyFill="1" applyBorder="1" applyAlignment="1">
      <alignment horizontal="center" vertical="center"/>
    </xf>
    <xf numFmtId="1" fontId="8" fillId="10" borderId="9" xfId="6" applyNumberFormat="1" applyFont="1" applyFill="1" applyBorder="1" applyAlignment="1">
      <alignment horizontal="center" vertical="center"/>
    </xf>
    <xf numFmtId="0" fontId="0" fillId="0" borderId="0" xfId="0" applyFont="1" applyBorder="1" applyAlignment="1">
      <alignment horizontal="center"/>
    </xf>
    <xf numFmtId="0" fontId="36" fillId="16" borderId="0" xfId="0" applyFont="1" applyFill="1"/>
    <xf numFmtId="164" fontId="29" fillId="0" borderId="0" xfId="0" applyNumberFormat="1" applyFont="1"/>
    <xf numFmtId="49" fontId="24" fillId="8" borderId="0" xfId="0" applyNumberFormat="1" applyFont="1" applyFill="1" applyBorder="1" applyAlignment="1">
      <alignment horizontal="center" vertical="center" wrapText="1"/>
    </xf>
    <xf numFmtId="0" fontId="0" fillId="0" borderId="0" xfId="0" applyFont="1" applyFill="1" applyBorder="1"/>
    <xf numFmtId="0" fontId="0" fillId="0" borderId="0" xfId="0" applyFont="1" applyAlignment="1">
      <alignment horizontal="right" wrapText="1"/>
    </xf>
    <xf numFmtId="0" fontId="0" fillId="0" borderId="0" xfId="0" applyAlignment="1"/>
    <xf numFmtId="2" fontId="0" fillId="5" borderId="9" xfId="0" applyNumberFormat="1" applyFill="1" applyBorder="1" applyAlignment="1">
      <alignment horizontal="center"/>
    </xf>
    <xf numFmtId="9" fontId="8" fillId="10" borderId="9" xfId="1" applyFont="1" applyFill="1" applyBorder="1" applyAlignment="1">
      <alignment horizontal="center" vertical="center"/>
    </xf>
    <xf numFmtId="0" fontId="40" fillId="0" borderId="0" xfId="0" applyFont="1" applyBorder="1"/>
    <xf numFmtId="0" fontId="40" fillId="0" borderId="0" xfId="0" applyFont="1" applyFill="1" applyBorder="1"/>
    <xf numFmtId="0" fontId="8" fillId="0" borderId="35" xfId="0" applyFont="1" applyBorder="1" applyAlignment="1">
      <alignment horizontal="center" vertical="center"/>
    </xf>
    <xf numFmtId="0" fontId="5" fillId="0" borderId="19" xfId="0" applyFont="1" applyBorder="1" applyAlignment="1">
      <alignment horizontal="center"/>
    </xf>
    <xf numFmtId="9" fontId="0" fillId="5" borderId="9" xfId="1" applyFont="1" applyFill="1" applyBorder="1" applyAlignment="1">
      <alignment horizontal="center"/>
    </xf>
    <xf numFmtId="0" fontId="33" fillId="0" borderId="7" xfId="0" applyFont="1" applyBorder="1" applyAlignment="1">
      <alignment vertical="center" textRotation="90"/>
    </xf>
    <xf numFmtId="2" fontId="29" fillId="0" borderId="0" xfId="0" applyNumberFormat="1" applyFont="1"/>
    <xf numFmtId="9" fontId="5" fillId="0" borderId="9" xfId="1" applyFont="1" applyBorder="1" applyAlignment="1">
      <alignment horizontal="center"/>
    </xf>
    <xf numFmtId="165" fontId="22" fillId="10" borderId="9" xfId="7" applyNumberFormat="1" applyFont="1" applyFill="1" applyBorder="1" applyAlignment="1">
      <alignment horizontal="center"/>
    </xf>
    <xf numFmtId="164" fontId="0" fillId="0" borderId="9" xfId="1" applyNumberFormat="1" applyFont="1" applyBorder="1" applyAlignment="1">
      <alignment horizontal="center"/>
    </xf>
    <xf numFmtId="0" fontId="5" fillId="0" borderId="4" xfId="0" applyNumberFormat="1" applyFont="1" applyBorder="1" applyAlignment="1">
      <alignment horizontal="center"/>
    </xf>
    <xf numFmtId="0" fontId="5" fillId="0" borderId="5" xfId="0" applyNumberFormat="1" applyFont="1" applyBorder="1" applyAlignment="1">
      <alignment horizontal="center"/>
    </xf>
    <xf numFmtId="0" fontId="5" fillId="0" borderId="6" xfId="0" applyNumberFormat="1" applyFont="1" applyBorder="1" applyAlignment="1">
      <alignment horizontal="center"/>
    </xf>
    <xf numFmtId="0" fontId="5" fillId="0" borderId="8" xfId="0" applyNumberFormat="1" applyFont="1" applyBorder="1" applyAlignment="1">
      <alignment horizontal="center"/>
    </xf>
    <xf numFmtId="164" fontId="5" fillId="0" borderId="4" xfId="0" applyNumberFormat="1" applyFont="1" applyBorder="1" applyAlignment="1">
      <alignment horizontal="center"/>
    </xf>
    <xf numFmtId="164" fontId="5" fillId="0" borderId="5" xfId="0" applyNumberFormat="1" applyFont="1" applyBorder="1" applyAlignment="1">
      <alignment horizontal="center"/>
    </xf>
    <xf numFmtId="165" fontId="5" fillId="0" borderId="6" xfId="0" applyNumberFormat="1" applyFont="1" applyBorder="1" applyAlignment="1">
      <alignment horizontal="center"/>
    </xf>
    <xf numFmtId="1" fontId="5" fillId="0" borderId="8" xfId="0" applyNumberFormat="1" applyFont="1" applyBorder="1" applyAlignment="1">
      <alignment horizontal="center"/>
    </xf>
    <xf numFmtId="1" fontId="5" fillId="0" borderId="19" xfId="0" applyNumberFormat="1"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6" xfId="0" applyFont="1" applyBorder="1" applyAlignment="1">
      <alignment horizontal="center"/>
    </xf>
    <xf numFmtId="0" fontId="5" fillId="0" borderId="8" xfId="0" applyFont="1" applyBorder="1" applyAlignment="1">
      <alignment horizontal="center"/>
    </xf>
    <xf numFmtId="0" fontId="5" fillId="0" borderId="1" xfId="0" applyFont="1" applyBorder="1" applyAlignment="1">
      <alignment horizontal="left"/>
    </xf>
    <xf numFmtId="9" fontId="0" fillId="5" borderId="35" xfId="1" applyFont="1" applyFill="1" applyBorder="1" applyAlignment="1">
      <alignment horizontal="center"/>
    </xf>
    <xf numFmtId="9" fontId="0" fillId="5" borderId="36" xfId="1" applyFont="1" applyFill="1" applyBorder="1" applyAlignment="1">
      <alignment horizontal="center"/>
    </xf>
    <xf numFmtId="0" fontId="8" fillId="0" borderId="37" xfId="0" applyFont="1" applyBorder="1" applyAlignment="1">
      <alignment horizontal="center" vertical="center"/>
    </xf>
    <xf numFmtId="0" fontId="8" fillId="0" borderId="38" xfId="0" applyFont="1" applyBorder="1" applyAlignment="1">
      <alignment horizontal="center" vertical="center"/>
    </xf>
    <xf numFmtId="2" fontId="8" fillId="10" borderId="9" xfId="6" applyNumberFormat="1" applyFont="1" applyFill="1" applyBorder="1" applyAlignment="1">
      <alignment horizontal="center" vertical="center"/>
    </xf>
    <xf numFmtId="1" fontId="5" fillId="0" borderId="0" xfId="0" applyNumberFormat="1" applyFont="1" applyFill="1"/>
    <xf numFmtId="0" fontId="8" fillId="11" borderId="0" xfId="0" applyFont="1" applyFill="1" applyBorder="1"/>
    <xf numFmtId="0" fontId="8" fillId="0" borderId="0" xfId="0" applyFont="1" applyBorder="1"/>
    <xf numFmtId="0" fontId="8" fillId="0" borderId="0" xfId="0" applyFont="1" applyFill="1" applyBorder="1"/>
    <xf numFmtId="0" fontId="4" fillId="3" borderId="0" xfId="4" applyBorder="1" applyAlignment="1">
      <alignment horizontal="right"/>
    </xf>
    <xf numFmtId="0" fontId="4" fillId="3" borderId="13" xfId="4" applyBorder="1" applyAlignment="1">
      <alignment horizontal="right"/>
    </xf>
    <xf numFmtId="0" fontId="4" fillId="3" borderId="0" xfId="4" applyBorder="1" applyAlignment="1">
      <alignment horizontal="right" wrapText="1"/>
    </xf>
    <xf numFmtId="0" fontId="4" fillId="3" borderId="13" xfId="4" applyBorder="1" applyAlignment="1">
      <alignment horizontal="right" wrapText="1"/>
    </xf>
    <xf numFmtId="0" fontId="41" fillId="3" borderId="9" xfId="4" applyFont="1" applyBorder="1" applyAlignment="1">
      <alignment horizontal="center" wrapText="1"/>
    </xf>
    <xf numFmtId="0" fontId="0" fillId="0" borderId="1" xfId="0" applyFont="1" applyBorder="1" applyAlignment="1">
      <alignment horizontal="left"/>
    </xf>
    <xf numFmtId="0" fontId="0" fillId="0" borderId="2" xfId="0" applyFont="1" applyBorder="1" applyAlignment="1">
      <alignment horizontal="left"/>
    </xf>
    <xf numFmtId="0" fontId="0" fillId="0" borderId="3" xfId="0" applyFont="1" applyBorder="1" applyAlignment="1">
      <alignment horizontal="left"/>
    </xf>
    <xf numFmtId="0" fontId="13" fillId="0" borderId="11" xfId="0" applyFont="1" applyBorder="1" applyAlignment="1">
      <alignment horizontal="center" wrapText="1"/>
    </xf>
    <xf numFmtId="0" fontId="0" fillId="0" borderId="1" xfId="0" applyBorder="1" applyAlignment="1">
      <alignment horizontal="left"/>
    </xf>
    <xf numFmtId="0" fontId="0" fillId="0" borderId="2" xfId="0" applyBorder="1" applyAlignment="1">
      <alignment horizontal="left"/>
    </xf>
    <xf numFmtId="0" fontId="0" fillId="0" borderId="3"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3" xfId="0" applyBorder="1" applyAlignment="1">
      <alignment horizontal="left" wrapText="1"/>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1" xfId="0" applyFont="1" applyBorder="1" applyAlignment="1">
      <alignment horizontal="center" vertical="center"/>
    </xf>
    <xf numFmtId="0" fontId="21" fillId="0" borderId="4" xfId="0" applyFont="1" applyBorder="1" applyAlignment="1">
      <alignment horizontal="center" vertical="center"/>
    </xf>
    <xf numFmtId="0" fontId="21" fillId="0" borderId="18" xfId="0" applyFont="1" applyBorder="1" applyAlignment="1">
      <alignment horizontal="center" vertical="center"/>
    </xf>
    <xf numFmtId="0" fontId="11" fillId="0" borderId="6" xfId="8" applyBorder="1" applyAlignment="1" applyProtection="1">
      <alignment horizontal="left" wrapText="1"/>
    </xf>
    <xf numFmtId="0" fontId="11" fillId="0" borderId="7" xfId="8" applyBorder="1" applyAlignment="1" applyProtection="1">
      <alignment horizontal="left"/>
    </xf>
    <xf numFmtId="0" fontId="21" fillId="0" borderId="6" xfId="0" applyFont="1" applyBorder="1" applyAlignment="1">
      <alignment horizontal="center" vertical="center"/>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3" xfId="0" applyFont="1" applyBorder="1" applyAlignment="1">
      <alignment horizontal="left" wrapText="1"/>
    </xf>
    <xf numFmtId="0" fontId="5" fillId="0" borderId="4" xfId="0" applyFont="1" applyBorder="1" applyAlignment="1">
      <alignment horizontal="left" wrapText="1"/>
    </xf>
    <xf numFmtId="0" fontId="5" fillId="0" borderId="0" xfId="0" applyFont="1" applyBorder="1" applyAlignment="1">
      <alignment horizontal="left" wrapText="1"/>
    </xf>
    <xf numFmtId="0" fontId="5" fillId="0" borderId="5" xfId="0" applyFont="1" applyBorder="1" applyAlignment="1">
      <alignment horizontal="left" wrapText="1"/>
    </xf>
    <xf numFmtId="0" fontId="0" fillId="0" borderId="1"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11" fillId="0" borderId="6" xfId="8" applyBorder="1" applyAlignment="1" applyProtection="1">
      <alignment horizontal="left" vertical="center" wrapText="1"/>
    </xf>
    <xf numFmtId="0" fontId="11" fillId="0" borderId="7" xfId="8" applyBorder="1" applyAlignment="1" applyProtection="1">
      <alignment horizontal="left" vertical="center" wrapText="1"/>
    </xf>
    <xf numFmtId="0" fontId="11" fillId="0" borderId="8" xfId="8" applyBorder="1" applyAlignment="1" applyProtection="1">
      <alignment horizontal="left" vertical="center" wrapText="1"/>
    </xf>
    <xf numFmtId="0" fontId="31" fillId="0" borderId="20" xfId="3" applyFont="1" applyBorder="1" applyAlignment="1">
      <alignment horizontal="left" vertical="center"/>
    </xf>
    <xf numFmtId="0" fontId="18" fillId="3" borderId="9" xfId="4" applyFont="1" applyBorder="1" applyAlignment="1">
      <alignment horizontal="center" wrapText="1"/>
    </xf>
    <xf numFmtId="0" fontId="4" fillId="3" borderId="9" xfId="4" applyBorder="1" applyAlignment="1">
      <alignment horizontal="center" wrapText="1"/>
    </xf>
    <xf numFmtId="0" fontId="34" fillId="0" borderId="7" xfId="0" applyFont="1" applyBorder="1" applyAlignment="1">
      <alignment horizontal="right" vertical="center" wrapText="1"/>
    </xf>
    <xf numFmtId="0" fontId="35" fillId="0" borderId="7" xfId="0" applyFont="1" applyBorder="1" applyAlignment="1">
      <alignment horizontal="center" wrapText="1"/>
    </xf>
    <xf numFmtId="0" fontId="32" fillId="0" borderId="1" xfId="0" applyFont="1" applyBorder="1" applyAlignment="1">
      <alignment horizontal="center" vertical="top"/>
    </xf>
    <xf numFmtId="0" fontId="32" fillId="0" borderId="2" xfId="0" applyFont="1" applyBorder="1" applyAlignment="1">
      <alignment horizontal="center" vertical="top"/>
    </xf>
    <xf numFmtId="0" fontId="32" fillId="0" borderId="3" xfId="0" applyFont="1" applyBorder="1" applyAlignment="1">
      <alignment horizontal="center" vertical="top"/>
    </xf>
    <xf numFmtId="0" fontId="32" fillId="0" borderId="4" xfId="0" applyFont="1" applyBorder="1" applyAlignment="1">
      <alignment horizontal="center" vertical="top"/>
    </xf>
    <xf numFmtId="0" fontId="32" fillId="0" borderId="0" xfId="0" applyFont="1" applyBorder="1" applyAlignment="1">
      <alignment horizontal="center" vertical="top"/>
    </xf>
    <xf numFmtId="0" fontId="32" fillId="0" borderId="5" xfId="0" applyFont="1" applyBorder="1" applyAlignment="1">
      <alignment horizontal="center" vertical="top"/>
    </xf>
    <xf numFmtId="0" fontId="32" fillId="10" borderId="1" xfId="0" applyFont="1" applyFill="1" applyBorder="1" applyAlignment="1">
      <alignment horizontal="center" vertical="top"/>
    </xf>
    <xf numFmtId="0" fontId="32" fillId="10" borderId="2" xfId="0" applyFont="1" applyFill="1" applyBorder="1" applyAlignment="1">
      <alignment horizontal="center" vertical="top"/>
    </xf>
    <xf numFmtId="0" fontId="32" fillId="10" borderId="3" xfId="0" applyFont="1" applyFill="1" applyBorder="1" applyAlignment="1">
      <alignment horizontal="center" vertical="top"/>
    </xf>
    <xf numFmtId="0" fontId="32" fillId="10" borderId="4" xfId="0" applyFont="1" applyFill="1" applyBorder="1" applyAlignment="1">
      <alignment horizontal="center" vertical="top"/>
    </xf>
    <xf numFmtId="0" fontId="32" fillId="10" borderId="0" xfId="0" applyFont="1" applyFill="1" applyBorder="1" applyAlignment="1">
      <alignment horizontal="center" vertical="top"/>
    </xf>
    <xf numFmtId="0" fontId="32" fillId="10" borderId="5" xfId="0" applyFont="1" applyFill="1" applyBorder="1" applyAlignment="1">
      <alignment horizontal="center" vertical="top"/>
    </xf>
    <xf numFmtId="0" fontId="5" fillId="0" borderId="0" xfId="0" applyFont="1" applyBorder="1" applyAlignment="1">
      <alignment horizontal="center"/>
    </xf>
    <xf numFmtId="0" fontId="17" fillId="11" borderId="1" xfId="3" applyFont="1" applyFill="1" applyBorder="1" applyAlignment="1">
      <alignment horizontal="center"/>
    </xf>
    <xf numFmtId="0" fontId="17" fillId="11" borderId="2" xfId="3" applyFont="1" applyFill="1" applyBorder="1" applyAlignment="1">
      <alignment horizontal="center"/>
    </xf>
    <xf numFmtId="0" fontId="4" fillId="3" borderId="20" xfId="4" applyBorder="1" applyAlignment="1">
      <alignment horizontal="center" wrapText="1"/>
    </xf>
    <xf numFmtId="0" fontId="4" fillId="3" borderId="30" xfId="4" applyBorder="1" applyAlignment="1">
      <alignment horizontal="center" wrapText="1"/>
    </xf>
    <xf numFmtId="0" fontId="4" fillId="3" borderId="15" xfId="4" applyBorder="1" applyAlignment="1">
      <alignment horizontal="center" wrapText="1"/>
    </xf>
    <xf numFmtId="0" fontId="4" fillId="3" borderId="14" xfId="4" applyBorder="1" applyAlignment="1">
      <alignment horizontal="center" wrapText="1"/>
    </xf>
    <xf numFmtId="0" fontId="0" fillId="5" borderId="19" xfId="0" applyFill="1" applyBorder="1" applyAlignment="1">
      <alignment horizontal="center"/>
    </xf>
    <xf numFmtId="0" fontId="0" fillId="5" borderId="23" xfId="0" applyFill="1" applyBorder="1" applyAlignment="1">
      <alignment horizontal="center"/>
    </xf>
    <xf numFmtId="0" fontId="0" fillId="5" borderId="24" xfId="0" applyFill="1" applyBorder="1" applyAlignment="1">
      <alignment horizontal="center"/>
    </xf>
    <xf numFmtId="0" fontId="10" fillId="0" borderId="5" xfId="0" applyFont="1" applyFill="1" applyBorder="1" applyAlignment="1">
      <alignment horizontal="right" vertical="top" textRotation="90"/>
    </xf>
    <xf numFmtId="0" fontId="10" fillId="0" borderId="8" xfId="0" applyFont="1" applyFill="1" applyBorder="1" applyAlignment="1">
      <alignment horizontal="right" vertical="top" textRotation="90"/>
    </xf>
    <xf numFmtId="0" fontId="10" fillId="0" borderId="4" xfId="0" applyFont="1" applyBorder="1" applyAlignment="1">
      <alignment horizontal="left" vertical="center" textRotation="90"/>
    </xf>
    <xf numFmtId="0" fontId="10" fillId="0" borderId="6" xfId="0" applyFont="1" applyBorder="1" applyAlignment="1">
      <alignment horizontal="left" vertical="center" textRotation="90"/>
    </xf>
    <xf numFmtId="0" fontId="10" fillId="0" borderId="1" xfId="0" applyFont="1" applyBorder="1" applyAlignment="1">
      <alignment horizontal="left" vertical="center" textRotation="90"/>
    </xf>
    <xf numFmtId="0" fontId="25" fillId="10" borderId="0" xfId="0" applyFont="1" applyFill="1" applyBorder="1" applyAlignment="1">
      <alignment horizontal="center" vertical="top" textRotation="90"/>
    </xf>
    <xf numFmtId="0" fontId="33" fillId="0" borderId="0" xfId="0" applyFont="1" applyBorder="1" applyAlignment="1">
      <alignment horizontal="center" vertical="center" textRotation="90"/>
    </xf>
    <xf numFmtId="0" fontId="32" fillId="0" borderId="0" xfId="0" applyFont="1" applyBorder="1" applyAlignment="1">
      <alignment horizontal="center" vertical="center"/>
    </xf>
    <xf numFmtId="0" fontId="32" fillId="0" borderId="5" xfId="0" applyFont="1" applyBorder="1" applyAlignment="1">
      <alignment horizontal="center" vertical="center"/>
    </xf>
    <xf numFmtId="0" fontId="0" fillId="0" borderId="10" xfId="0" applyBorder="1" applyAlignment="1">
      <alignment horizontal="left" vertical="top" wrapText="1"/>
    </xf>
    <xf numFmtId="0" fontId="0" fillId="0" borderId="11" xfId="0" applyBorder="1" applyAlignment="1">
      <alignment horizontal="left" vertical="top"/>
    </xf>
    <xf numFmtId="0" fontId="0" fillId="0" borderId="12" xfId="0" applyBorder="1" applyAlignment="1">
      <alignment horizontal="left" vertical="top"/>
    </xf>
    <xf numFmtId="0" fontId="0" fillId="0" borderId="0" xfId="0" applyFont="1" applyBorder="1" applyAlignment="1">
      <alignment horizontal="center"/>
    </xf>
    <xf numFmtId="0" fontId="37" fillId="0" borderId="0" xfId="0" applyFont="1" applyAlignment="1">
      <alignment horizontal="center"/>
    </xf>
    <xf numFmtId="0" fontId="5" fillId="0" borderId="19" xfId="0" applyFont="1" applyBorder="1" applyAlignment="1">
      <alignment horizontal="center"/>
    </xf>
    <xf numFmtId="0" fontId="5" fillId="0" borderId="23" xfId="0" applyFont="1" applyBorder="1" applyAlignment="1">
      <alignment horizontal="center"/>
    </xf>
    <xf numFmtId="0" fontId="5" fillId="0" borderId="24" xfId="0" applyFont="1" applyBorder="1" applyAlignment="1">
      <alignment horizontal="center"/>
    </xf>
    <xf numFmtId="1" fontId="5" fillId="0" borderId="1" xfId="0" applyNumberFormat="1" applyFont="1" applyBorder="1" applyAlignment="1">
      <alignment horizontal="center"/>
    </xf>
    <xf numFmtId="1" fontId="5" fillId="0" borderId="3" xfId="0" applyNumberFormat="1" applyFont="1" applyBorder="1" applyAlignment="1">
      <alignment horizontal="center"/>
    </xf>
    <xf numFmtId="0" fontId="28" fillId="12" borderId="0" xfId="0" applyFont="1" applyFill="1" applyAlignment="1">
      <alignment horizontal="center" textRotation="90" wrapText="1"/>
    </xf>
    <xf numFmtId="1" fontId="5" fillId="0" borderId="0" xfId="0" applyNumberFormat="1" applyFont="1" applyBorder="1" applyAlignment="1">
      <alignment horizontal="center"/>
    </xf>
    <xf numFmtId="0" fontId="0" fillId="9" borderId="0" xfId="0" applyFont="1" applyFill="1" applyBorder="1"/>
    <xf numFmtId="49" fontId="24" fillId="8" borderId="39" xfId="0" applyNumberFormat="1" applyFont="1" applyFill="1" applyBorder="1" applyAlignment="1">
      <alignment horizontal="center" vertical="center" wrapText="1"/>
    </xf>
    <xf numFmtId="49" fontId="24" fillId="8" borderId="23" xfId="0" applyNumberFormat="1" applyFont="1" applyFill="1" applyBorder="1" applyAlignment="1">
      <alignment horizontal="center" vertical="center" wrapText="1"/>
    </xf>
    <xf numFmtId="49" fontId="24" fillId="8" borderId="24" xfId="0" applyNumberFormat="1" applyFont="1" applyFill="1" applyBorder="1" applyAlignment="1">
      <alignment horizontal="center" vertical="center" wrapText="1"/>
    </xf>
  </cellXfs>
  <cellStyles count="10">
    <cellStyle name="20% - Accent4" xfId="5" builtinId="42"/>
    <cellStyle name="40% - Accent4" xfId="6" builtinId="43"/>
    <cellStyle name="Accent4" xfId="4" builtinId="41"/>
    <cellStyle name="Comma" xfId="9" builtinId="3"/>
    <cellStyle name="Heading 4" xfId="3" builtinId="19"/>
    <cellStyle name="Hyperlink" xfId="8" builtinId="8"/>
    <cellStyle name="Neutral" xfId="7" builtinId="28"/>
    <cellStyle name="Normal" xfId="0" builtinId="0"/>
    <cellStyle name="Percent" xfId="1" builtinId="5"/>
    <cellStyle name="Title" xfId="2" builtinId="15"/>
  </cellStyles>
  <dxfs count="8">
    <dxf>
      <font>
        <b/>
        <i val="0"/>
        <color auto="1"/>
      </font>
      <fill>
        <patternFill>
          <bgColor rgb="FFFFFF99"/>
        </patternFill>
      </fill>
    </dxf>
    <dxf>
      <font>
        <color rgb="FF9C0006"/>
      </font>
      <fill>
        <patternFill>
          <bgColor rgb="FFFFC7CE"/>
        </patternFill>
      </fill>
    </dxf>
    <dxf>
      <font>
        <b/>
        <i val="0"/>
        <color auto="1"/>
      </font>
      <fill>
        <patternFill>
          <bgColor rgb="FFFFFF99"/>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colors>
    <mruColors>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00758753005932E-2"/>
          <c:y val="3.7404798084449971E-2"/>
          <c:w val="0.58728282931575704"/>
          <c:h val="0.76260533222820825"/>
        </c:manualLayout>
      </c:layout>
      <c:scatterChart>
        <c:scatterStyle val="lineMarker"/>
        <c:varyColors val="0"/>
        <c:ser>
          <c:idx val="0"/>
          <c:order val="0"/>
          <c:tx>
            <c:v>Acceleration Distance</c:v>
          </c:tx>
          <c:spPr>
            <a:ln>
              <a:solidFill>
                <a:schemeClr val="accent5">
                  <a:lumMod val="75000"/>
                </a:schemeClr>
              </a:solidFill>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Calcs!$F$52:$O$52</c:f>
              <c:numCache>
                <c:formatCode>0.0</c:formatCode>
                <c:ptCount val="10"/>
                <c:pt idx="0">
                  <c:v>16</c:v>
                </c:pt>
                <c:pt idx="1">
                  <c:v>16</c:v>
                </c:pt>
                <c:pt idx="2">
                  <c:v>16</c:v>
                </c:pt>
                <c:pt idx="3">
                  <c:v>16</c:v>
                </c:pt>
                <c:pt idx="4">
                  <c:v>16</c:v>
                </c:pt>
                <c:pt idx="5">
                  <c:v>16</c:v>
                </c:pt>
                <c:pt idx="6">
                  <c:v>13.086554120164568</c:v>
                </c:pt>
                <c:pt idx="7">
                  <c:v>9.3423595392118681</c:v>
                </c:pt>
                <c:pt idx="8">
                  <c:v>6.9311541258678311</c:v>
                </c:pt>
                <c:pt idx="9">
                  <c:v>5.5501079595185168</c:v>
                </c:pt>
              </c:numCache>
            </c:numRef>
          </c:yVal>
          <c:smooth val="0"/>
          <c:extLst>
            <c:ext xmlns:c16="http://schemas.microsoft.com/office/drawing/2014/chart" uri="{C3380CC4-5D6E-409C-BE32-E72D297353CC}">
              <c16:uniqueId val="{00000000-EAFB-48C0-A839-A5AE87723A6A}"/>
            </c:ext>
          </c:extLst>
        </c:ser>
        <c:ser>
          <c:idx val="2"/>
          <c:order val="1"/>
          <c:tx>
            <c:v>Cruise Distance</c:v>
          </c:tx>
          <c:spPr>
            <a:ln>
              <a:solidFill>
                <a:schemeClr val="accent6"/>
              </a:solidFill>
              <a:prstDash val="solid"/>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Calcs!$F$54:$O$54</c:f>
              <c:numCache>
                <c:formatCode>0.0</c:formatCode>
                <c:ptCount val="10"/>
                <c:pt idx="0">
                  <c:v>0</c:v>
                </c:pt>
                <c:pt idx="1">
                  <c:v>0</c:v>
                </c:pt>
                <c:pt idx="2">
                  <c:v>0</c:v>
                </c:pt>
                <c:pt idx="3">
                  <c:v>0</c:v>
                </c:pt>
                <c:pt idx="4">
                  <c:v>0</c:v>
                </c:pt>
                <c:pt idx="5">
                  <c:v>0</c:v>
                </c:pt>
                <c:pt idx="6">
                  <c:v>3.2230962634289426</c:v>
                </c:pt>
                <c:pt idx="7">
                  <c:v>6.979243475348353</c:v>
                </c:pt>
                <c:pt idx="8">
                  <c:v>9.2573720979633727</c:v>
                </c:pt>
                <c:pt idx="9">
                  <c:v>10.466016782135355</c:v>
                </c:pt>
              </c:numCache>
            </c:numRef>
          </c:yVal>
          <c:smooth val="0"/>
          <c:extLst>
            <c:ext xmlns:c16="http://schemas.microsoft.com/office/drawing/2014/chart" uri="{C3380CC4-5D6E-409C-BE32-E72D297353CC}">
              <c16:uniqueId val="{00000003-EAFB-48C0-A839-A5AE87723A6A}"/>
            </c:ext>
          </c:extLst>
        </c:ser>
        <c:ser>
          <c:idx val="1"/>
          <c:order val="2"/>
          <c:tx>
            <c:v>Deceleration Distance</c:v>
          </c:tx>
          <c:spPr>
            <a:ln>
              <a:solidFill>
                <a:schemeClr val="bg1">
                  <a:lumMod val="50000"/>
                </a:schemeClr>
              </a:solidFill>
              <a:prstDash val="sysDash"/>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Calcs!$F$53:$O$53</c:f>
              <c:numCache>
                <c:formatCode>0.0</c:formatCode>
                <c:ptCount val="10"/>
                <c:pt idx="0">
                  <c:v>#N/A</c:v>
                </c:pt>
                <c:pt idx="1">
                  <c:v>#N/A</c:v>
                </c:pt>
                <c:pt idx="2">
                  <c:v>#N/A</c:v>
                </c:pt>
                <c:pt idx="3">
                  <c:v>16.290599054444943</c:v>
                </c:pt>
                <c:pt idx="4">
                  <c:v>10.876695924403304</c:v>
                </c:pt>
                <c:pt idx="5">
                  <c:v>7.2465469354711551</c:v>
                </c:pt>
                <c:pt idx="6">
                  <c:v>4.9402808708539823</c:v>
                </c:pt>
                <c:pt idx="7">
                  <c:v>3.4948902997129743</c:v>
                </c:pt>
                <c:pt idx="8">
                  <c:v>2.5617798122643229</c:v>
                </c:pt>
                <c:pt idx="9">
                  <c:v>1.9228545416936171</c:v>
                </c:pt>
              </c:numCache>
            </c:numRef>
          </c:yVal>
          <c:smooth val="0"/>
          <c:extLst>
            <c:ext xmlns:c16="http://schemas.microsoft.com/office/drawing/2014/chart" uri="{C3380CC4-5D6E-409C-BE32-E72D297353CC}">
              <c16:uniqueId val="{00000001-EAFB-48C0-A839-A5AE87723A6A}"/>
            </c:ext>
          </c:extLst>
        </c:ser>
        <c:ser>
          <c:idx val="3"/>
          <c:order val="3"/>
          <c:tx>
            <c:v>Target Distance</c:v>
          </c:tx>
          <c:spPr>
            <a:ln>
              <a:solidFill>
                <a:srgbClr val="7030A0"/>
              </a:solidFill>
              <a:prstDash val="solid"/>
            </a:ln>
          </c:spPr>
          <c:marker>
            <c:symbol val="none"/>
          </c:marker>
          <c:xVal>
            <c:numRef>
              <c:f>Calcs!$N$95:$N$96</c:f>
              <c:numCache>
                <c:formatCode>0.0</c:formatCode>
                <c:ptCount val="2"/>
                <c:pt idx="0" formatCode="0.000">
                  <c:v>3</c:v>
                </c:pt>
                <c:pt idx="1">
                  <c:v>15.000000000000002</c:v>
                </c:pt>
              </c:numCache>
            </c:numRef>
          </c:xVal>
          <c:yVal>
            <c:numRef>
              <c:f>Calcs!$O$95:$O$96</c:f>
              <c:numCache>
                <c:formatCode>0</c:formatCode>
                <c:ptCount val="2"/>
                <c:pt idx="0" formatCode="0.000">
                  <c:v>16</c:v>
                </c:pt>
                <c:pt idx="1">
                  <c:v>16</c:v>
                </c:pt>
              </c:numCache>
            </c:numRef>
          </c:yVal>
          <c:smooth val="0"/>
          <c:extLst>
            <c:ext xmlns:c16="http://schemas.microsoft.com/office/drawing/2014/chart" uri="{C3380CC4-5D6E-409C-BE32-E72D297353CC}">
              <c16:uniqueId val="{00000004-EAFB-48C0-A839-A5AE87723A6A}"/>
            </c:ext>
          </c:extLst>
        </c:ser>
        <c:ser>
          <c:idx val="4"/>
          <c:order val="4"/>
          <c:tx>
            <c:strRef>
              <c:f>Calcs!$C$55</c:f>
              <c:strCache>
                <c:ptCount val="1"/>
                <c:pt idx="0">
                  <c:v>Distance at 2 seconds</c:v>
                </c:pt>
              </c:strCache>
            </c:strRef>
          </c:tx>
          <c:spPr>
            <a:ln>
              <a:prstDash val="sysDot"/>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Calcs!$F$55:$O$55</c:f>
              <c:numCache>
                <c:formatCode>0.0</c:formatCode>
                <c:ptCount val="10"/>
                <c:pt idx="0">
                  <c:v>15.919792180509601</c:v>
                </c:pt>
                <c:pt idx="1">
                  <c:v>20.078173192588707</c:v>
                </c:pt>
                <c:pt idx="2">
                  <c:v>21.967501896944693</c:v>
                </c:pt>
                <c:pt idx="3">
                  <c:v>22.18998671175714</c:v>
                </c:pt>
                <c:pt idx="4">
                  <c:v>21.192366630213442</c:v>
                </c:pt>
                <c:pt idx="5">
                  <c:v>20.009456966895762</c:v>
                </c:pt>
                <c:pt idx="6">
                  <c:v>18.6254050680019</c:v>
                </c:pt>
                <c:pt idx="7">
                  <c:v>17.419914438245701</c:v>
                </c:pt>
                <c:pt idx="8">
                  <c:v>16.18516721276379</c:v>
                </c:pt>
                <c:pt idx="9">
                  <c:v>14.994466775452359</c:v>
                </c:pt>
              </c:numCache>
            </c:numRef>
          </c:yVal>
          <c:smooth val="0"/>
          <c:extLst>
            <c:ext xmlns:c16="http://schemas.microsoft.com/office/drawing/2014/chart" uri="{C3380CC4-5D6E-409C-BE32-E72D297353CC}">
              <c16:uniqueId val="{00000002-EAFB-48C0-A839-A5AE87723A6A}"/>
            </c:ext>
          </c:extLst>
        </c:ser>
        <c:ser>
          <c:idx val="5"/>
          <c:order val="6"/>
          <c:tx>
            <c:v>Design Gear Ratio</c:v>
          </c:tx>
          <c:spPr>
            <a:ln>
              <a:solidFill>
                <a:srgbClr val="FF0000"/>
              </a:solidFill>
              <a:prstDash val="sysDot"/>
            </a:ln>
          </c:spPr>
          <c:marker>
            <c:symbol val="none"/>
          </c:marker>
          <c:xVal>
            <c:numRef>
              <c:f>Calcs!$E$95:$E$96</c:f>
              <c:numCache>
                <c:formatCode>0.000</c:formatCode>
                <c:ptCount val="2"/>
                <c:pt idx="0">
                  <c:v>10.714285714285714</c:v>
                </c:pt>
                <c:pt idx="1">
                  <c:v>10.714285714285714</c:v>
                </c:pt>
              </c:numCache>
            </c:numRef>
          </c:xVal>
          <c:yVal>
            <c:numRef>
              <c:f>Calcs!$H$97:$I$97</c:f>
              <c:numCache>
                <c:formatCode>0</c:formatCode>
                <c:ptCount val="2"/>
                <c:pt idx="0" formatCode="General">
                  <c:v>0</c:v>
                </c:pt>
                <c:pt idx="1">
                  <c:v>16</c:v>
                </c:pt>
              </c:numCache>
            </c:numRef>
          </c:yVal>
          <c:smooth val="0"/>
          <c:extLst>
            <c:ext xmlns:c16="http://schemas.microsoft.com/office/drawing/2014/chart" uri="{C3380CC4-5D6E-409C-BE32-E72D297353CC}">
              <c16:uniqueId val="{00000005-EAFB-48C0-A839-A5AE87723A6A}"/>
            </c:ext>
          </c:extLst>
        </c:ser>
        <c:dLbls>
          <c:showLegendKey val="0"/>
          <c:showVal val="0"/>
          <c:showCatName val="0"/>
          <c:showSerName val="0"/>
          <c:showPercent val="0"/>
          <c:showBubbleSize val="0"/>
        </c:dLbls>
        <c:axId val="201965568"/>
        <c:axId val="201967104"/>
      </c:scatterChart>
      <c:scatterChart>
        <c:scatterStyle val="lineMarker"/>
        <c:varyColors val="0"/>
        <c:ser>
          <c:idx val="6"/>
          <c:order val="5"/>
          <c:tx>
            <c:v>Voltage Required to Turn</c:v>
          </c:tx>
          <c:spPr>
            <a:ln w="28575">
              <a:solidFill>
                <a:srgbClr val="FF0000"/>
              </a:solidFill>
              <a:prstDash val="sysDash"/>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Calcs!$F$72:$O$72</c:f>
              <c:numCache>
                <c:formatCode>0.000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0-B0F3-4FBE-BBAF-1476A58C81C3}"/>
            </c:ext>
          </c:extLst>
        </c:ser>
        <c:dLbls>
          <c:showLegendKey val="0"/>
          <c:showVal val="0"/>
          <c:showCatName val="0"/>
          <c:showSerName val="0"/>
          <c:showPercent val="0"/>
          <c:showBubbleSize val="0"/>
        </c:dLbls>
        <c:axId val="449715648"/>
        <c:axId val="449717616"/>
      </c:scatterChart>
      <c:valAx>
        <c:axId val="201965568"/>
        <c:scaling>
          <c:orientation val="minMax"/>
          <c:min val="2"/>
        </c:scaling>
        <c:delete val="0"/>
        <c:axPos val="b"/>
        <c:majorGridlines>
          <c:spPr>
            <a:ln>
              <a:solidFill>
                <a:schemeClr val="bg1">
                  <a:lumMod val="75000"/>
                </a:schemeClr>
              </a:solidFill>
              <a:prstDash val="dash"/>
            </a:ln>
          </c:spPr>
        </c:majorGridlines>
        <c:title>
          <c:tx>
            <c:rich>
              <a:bodyPr/>
              <a:lstStyle/>
              <a:p>
                <a:pPr>
                  <a:defRPr/>
                </a:pPr>
                <a:r>
                  <a:rPr lang="en-US"/>
                  <a:t>Gear Ratio</a:t>
                </a:r>
              </a:p>
            </c:rich>
          </c:tx>
          <c:layout>
            <c:manualLayout>
              <c:xMode val="edge"/>
              <c:yMode val="edge"/>
              <c:x val="2.4770477772829507E-3"/>
              <c:y val="0.9064327485380117"/>
            </c:manualLayout>
          </c:layout>
          <c:overlay val="0"/>
        </c:title>
        <c:numFmt formatCode="0\ &quot;: 1&quot;" sourceLinked="0"/>
        <c:majorTickMark val="out"/>
        <c:minorTickMark val="none"/>
        <c:tickLblPos val="nextTo"/>
        <c:txPr>
          <a:bodyPr/>
          <a:lstStyle/>
          <a:p>
            <a:pPr>
              <a:defRPr sz="1000" b="1"/>
            </a:pPr>
            <a:endParaRPr lang="en-US"/>
          </a:p>
        </c:txPr>
        <c:crossAx val="201967104"/>
        <c:crosses val="autoZero"/>
        <c:crossBetween val="midCat"/>
      </c:valAx>
      <c:valAx>
        <c:axId val="201967104"/>
        <c:scaling>
          <c:orientation val="minMax"/>
          <c:min val="0"/>
        </c:scaling>
        <c:delete val="0"/>
        <c:axPos val="l"/>
        <c:majorGridlines>
          <c:spPr>
            <a:ln>
              <a:solidFill>
                <a:schemeClr val="bg1">
                  <a:lumMod val="75000"/>
                </a:schemeClr>
              </a:solidFill>
              <a:prstDash val="dash"/>
            </a:ln>
          </c:spPr>
        </c:majorGridlines>
        <c:numFmt formatCode="#,##0.0" sourceLinked="0"/>
        <c:majorTickMark val="out"/>
        <c:minorTickMark val="none"/>
        <c:tickLblPos val="nextTo"/>
        <c:txPr>
          <a:bodyPr/>
          <a:lstStyle/>
          <a:p>
            <a:pPr>
              <a:defRPr sz="1100" b="1">
                <a:solidFill>
                  <a:sysClr val="windowText" lastClr="000000"/>
                </a:solidFill>
              </a:defRPr>
            </a:pPr>
            <a:endParaRPr lang="en-US"/>
          </a:p>
        </c:txPr>
        <c:crossAx val="201965568"/>
        <c:crosses val="autoZero"/>
        <c:crossBetween val="midCat"/>
      </c:valAx>
      <c:valAx>
        <c:axId val="449717616"/>
        <c:scaling>
          <c:orientation val="minMax"/>
          <c:max val="0.27"/>
          <c:min val="0"/>
        </c:scaling>
        <c:delete val="0"/>
        <c:axPos val="r"/>
        <c:title>
          <c:tx>
            <c:rich>
              <a:bodyPr/>
              <a:lstStyle/>
              <a:p>
                <a:pPr>
                  <a:defRPr/>
                </a:pPr>
                <a:r>
                  <a:rPr lang="en-US" sz="1100">
                    <a:solidFill>
                      <a:srgbClr val="FF0000"/>
                    </a:solidFill>
                  </a:rPr>
                  <a:t>Min %</a:t>
                </a:r>
                <a:r>
                  <a:rPr lang="en-US" sz="1100" baseline="0">
                    <a:solidFill>
                      <a:srgbClr val="FF0000"/>
                    </a:solidFill>
                  </a:rPr>
                  <a:t> Output to Turn</a:t>
                </a:r>
                <a:endParaRPr lang="en-US" sz="1100">
                  <a:solidFill>
                    <a:srgbClr val="FF0000"/>
                  </a:solidFill>
                </a:endParaRPr>
              </a:p>
            </c:rich>
          </c:tx>
          <c:overlay val="0"/>
        </c:title>
        <c:numFmt formatCode="0%" sourceLinked="0"/>
        <c:majorTickMark val="out"/>
        <c:minorTickMark val="none"/>
        <c:tickLblPos val="nextTo"/>
        <c:txPr>
          <a:bodyPr/>
          <a:lstStyle/>
          <a:p>
            <a:pPr>
              <a:defRPr sz="1100" b="1">
                <a:solidFill>
                  <a:srgbClr val="FF0000"/>
                </a:solidFill>
              </a:defRPr>
            </a:pPr>
            <a:endParaRPr lang="en-US"/>
          </a:p>
        </c:txPr>
        <c:crossAx val="449715648"/>
        <c:crosses val="max"/>
        <c:crossBetween val="midCat"/>
      </c:valAx>
      <c:valAx>
        <c:axId val="449715648"/>
        <c:scaling>
          <c:orientation val="minMax"/>
        </c:scaling>
        <c:delete val="1"/>
        <c:axPos val="b"/>
        <c:numFmt formatCode="0.0" sourceLinked="1"/>
        <c:majorTickMark val="out"/>
        <c:minorTickMark val="none"/>
        <c:tickLblPos val="nextTo"/>
        <c:crossAx val="449717616"/>
        <c:crosses val="autoZero"/>
        <c:crossBetween val="midCat"/>
      </c:valAx>
      <c:spPr>
        <a:noFill/>
        <a:ln w="25400">
          <a:noFill/>
        </a:ln>
      </c:spPr>
    </c:plotArea>
    <c:legend>
      <c:legendPos val="tr"/>
      <c:layout>
        <c:manualLayout>
          <c:xMode val="edge"/>
          <c:yMode val="edge"/>
          <c:x val="0.72966163681836593"/>
          <c:y val="0.19364851545455553"/>
          <c:w val="0.21567371216407136"/>
          <c:h val="0.54715084665049785"/>
        </c:manualLayout>
      </c:layout>
      <c:overlay val="0"/>
      <c:txPr>
        <a:bodyPr/>
        <a:lstStyle/>
        <a:p>
          <a:pPr>
            <a:defRPr sz="900" b="1">
              <a:noFill/>
            </a:defRPr>
          </a:pPr>
          <a:endParaRPr lang="en-US"/>
        </a:p>
      </c:txPr>
    </c:legend>
    <c:plotVisOnly val="0"/>
    <c:dispBlanksAs val="gap"/>
    <c:showDLblsOverMax val="0"/>
  </c:chart>
  <c:spPr>
    <a:noFill/>
    <a:ln>
      <a:noFill/>
    </a:ln>
  </c:spPr>
  <c:printSettings>
    <c:headerFooter/>
    <c:pageMargins b="0.75000000000000366" l="0.70000000000000062" r="0.70000000000000062" t="0.750000000000003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070866141732275E-2"/>
          <c:y val="6.8860657818889559E-2"/>
          <c:w val="0.59147305417162177"/>
          <c:h val="0.74516013719144003"/>
        </c:manualLayout>
      </c:layout>
      <c:scatterChart>
        <c:scatterStyle val="lineMarker"/>
        <c:varyColors val="0"/>
        <c:ser>
          <c:idx val="0"/>
          <c:order val="0"/>
          <c:tx>
            <c:v>Total Travel Time (with stop)</c:v>
          </c:tx>
          <c:spPr>
            <a:ln w="38100">
              <a:solidFill>
                <a:srgbClr val="7030A0"/>
              </a:solidFill>
            </a:ln>
          </c:spPr>
          <c:marker>
            <c:symbol val="none"/>
          </c:marker>
          <c:xVal>
            <c:numRef>
              <c:f>Calcs!$F$78:$O$78</c:f>
              <c:numCache>
                <c:formatCode>0.0</c:formatCode>
                <c:ptCount val="10"/>
                <c:pt idx="0">
                  <c:v>25</c:v>
                </c:pt>
                <c:pt idx="1">
                  <c:v>30</c:v>
                </c:pt>
                <c:pt idx="2">
                  <c:v>35</c:v>
                </c:pt>
                <c:pt idx="3">
                  <c:v>40</c:v>
                </c:pt>
                <c:pt idx="4">
                  <c:v>45</c:v>
                </c:pt>
                <c:pt idx="5">
                  <c:v>50</c:v>
                </c:pt>
                <c:pt idx="6">
                  <c:v>55</c:v>
                </c:pt>
                <c:pt idx="7">
                  <c:v>60</c:v>
                </c:pt>
                <c:pt idx="8">
                  <c:v>65</c:v>
                </c:pt>
                <c:pt idx="9">
                  <c:v>70</c:v>
                </c:pt>
              </c:numCache>
            </c:numRef>
          </c:xVal>
          <c:yVal>
            <c:numRef>
              <c:f>Calcs!$F$80:$O$80</c:f>
              <c:numCache>
                <c:formatCode>0.0</c:formatCode>
                <c:ptCount val="10"/>
                <c:pt idx="0">
                  <c:v>3.5200000000000022</c:v>
                </c:pt>
                <c:pt idx="1">
                  <c:v>3.1600000000000019</c:v>
                </c:pt>
                <c:pt idx="2">
                  <c:v>2.9600000000000017</c:v>
                </c:pt>
                <c:pt idx="3">
                  <c:v>2.8800000000000017</c:v>
                </c:pt>
                <c:pt idx="4">
                  <c:v>2.8000000000000016</c:v>
                </c:pt>
                <c:pt idx="5">
                  <c:v>2.8000000000000016</c:v>
                </c:pt>
                <c:pt idx="6">
                  <c:v>2.7600000000000016</c:v>
                </c:pt>
                <c:pt idx="7">
                  <c:v>2.7600000000000016</c:v>
                </c:pt>
                <c:pt idx="8">
                  <c:v>2.7200000000000015</c:v>
                </c:pt>
                <c:pt idx="9">
                  <c:v>2.7200000000000015</c:v>
                </c:pt>
              </c:numCache>
            </c:numRef>
          </c:yVal>
          <c:smooth val="0"/>
          <c:extLst>
            <c:ext xmlns:c16="http://schemas.microsoft.com/office/drawing/2014/chart" uri="{C3380CC4-5D6E-409C-BE32-E72D297353CC}">
              <c16:uniqueId val="{00000000-FA5C-4C59-B1E2-972D9642F2AB}"/>
            </c:ext>
          </c:extLst>
        </c:ser>
        <c:ser>
          <c:idx val="3"/>
          <c:order val="2"/>
          <c:tx>
            <c:v>Do Wheels Slip (High Gear)?</c:v>
          </c:tx>
          <c:spPr>
            <a:ln>
              <a:solidFill>
                <a:srgbClr val="FF0000"/>
              </a:solidFill>
              <a:prstDash val="solid"/>
            </a:ln>
          </c:spPr>
          <c:marker>
            <c:symbol val="square"/>
            <c:size val="5"/>
            <c:spPr>
              <a:solidFill>
                <a:srgbClr val="FF0000"/>
              </a:solidFill>
              <a:ln>
                <a:noFill/>
              </a:ln>
            </c:spPr>
          </c:marker>
          <c:xVal>
            <c:numRef>
              <c:f>Calcs!$F$78:$O$78</c:f>
              <c:numCache>
                <c:formatCode>0.0</c:formatCode>
                <c:ptCount val="10"/>
                <c:pt idx="0">
                  <c:v>25</c:v>
                </c:pt>
                <c:pt idx="1">
                  <c:v>30</c:v>
                </c:pt>
                <c:pt idx="2">
                  <c:v>35</c:v>
                </c:pt>
                <c:pt idx="3">
                  <c:v>40</c:v>
                </c:pt>
                <c:pt idx="4">
                  <c:v>45</c:v>
                </c:pt>
                <c:pt idx="5">
                  <c:v>50</c:v>
                </c:pt>
                <c:pt idx="6">
                  <c:v>55</c:v>
                </c:pt>
                <c:pt idx="7">
                  <c:v>60</c:v>
                </c:pt>
                <c:pt idx="8">
                  <c:v>65</c:v>
                </c:pt>
                <c:pt idx="9">
                  <c:v>70</c:v>
                </c:pt>
              </c:numCache>
            </c:numRef>
          </c:xVal>
          <c:yVal>
            <c:numRef>
              <c:f>Calcs!$F$89:$O$89</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0-5907-42CF-A2EE-4702FA961367}"/>
            </c:ext>
          </c:extLst>
        </c:ser>
        <c:ser>
          <c:idx val="5"/>
          <c:order val="3"/>
          <c:tx>
            <c:v>Do Wheels Slip (Low Gear)?</c:v>
          </c:tx>
          <c:spPr>
            <a:ln>
              <a:solidFill>
                <a:srgbClr val="FF0000"/>
              </a:solidFill>
            </a:ln>
          </c:spPr>
          <c:marker>
            <c:symbol val="diamond"/>
            <c:size val="6"/>
            <c:spPr>
              <a:solidFill>
                <a:srgbClr val="FF0000"/>
              </a:solidFill>
              <a:ln>
                <a:noFill/>
              </a:ln>
            </c:spPr>
          </c:marker>
          <c:xVal>
            <c:numRef>
              <c:f>Calcs!$F$78:$O$78</c:f>
              <c:numCache>
                <c:formatCode>0.0</c:formatCode>
                <c:ptCount val="10"/>
                <c:pt idx="0">
                  <c:v>25</c:v>
                </c:pt>
                <c:pt idx="1">
                  <c:v>30</c:v>
                </c:pt>
                <c:pt idx="2">
                  <c:v>35</c:v>
                </c:pt>
                <c:pt idx="3">
                  <c:v>40</c:v>
                </c:pt>
                <c:pt idx="4">
                  <c:v>45</c:v>
                </c:pt>
                <c:pt idx="5">
                  <c:v>50</c:v>
                </c:pt>
                <c:pt idx="6">
                  <c:v>55</c:v>
                </c:pt>
                <c:pt idx="7">
                  <c:v>60</c:v>
                </c:pt>
                <c:pt idx="8">
                  <c:v>65</c:v>
                </c:pt>
                <c:pt idx="9">
                  <c:v>70</c:v>
                </c:pt>
              </c:numCache>
            </c:numRef>
          </c:xVal>
          <c:yVal>
            <c:numRef>
              <c:f>Calcs!$F$90:$O$90</c:f>
              <c:numCache>
                <c:formatCode>0.00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0-FB9D-4CEC-8C0A-D92DAADA9FAE}"/>
            </c:ext>
          </c:extLst>
        </c:ser>
        <c:ser>
          <c:idx val="4"/>
          <c:order val="5"/>
          <c:tx>
            <c:v>50% to Max Vel. Response (s)</c:v>
          </c:tx>
          <c:spPr>
            <a:ln>
              <a:solidFill>
                <a:schemeClr val="accent3">
                  <a:lumMod val="50000"/>
                </a:schemeClr>
              </a:solidFill>
            </a:ln>
          </c:spPr>
          <c:marker>
            <c:symbol val="none"/>
          </c:marker>
          <c:xVal>
            <c:numRef>
              <c:f>Calcs!$F$78:$O$78</c:f>
              <c:numCache>
                <c:formatCode>0.0</c:formatCode>
                <c:ptCount val="10"/>
                <c:pt idx="0">
                  <c:v>25</c:v>
                </c:pt>
                <c:pt idx="1">
                  <c:v>30</c:v>
                </c:pt>
                <c:pt idx="2">
                  <c:v>35</c:v>
                </c:pt>
                <c:pt idx="3">
                  <c:v>40</c:v>
                </c:pt>
                <c:pt idx="4">
                  <c:v>45</c:v>
                </c:pt>
                <c:pt idx="5">
                  <c:v>50</c:v>
                </c:pt>
                <c:pt idx="6">
                  <c:v>55</c:v>
                </c:pt>
                <c:pt idx="7">
                  <c:v>60</c:v>
                </c:pt>
                <c:pt idx="8">
                  <c:v>65</c:v>
                </c:pt>
                <c:pt idx="9">
                  <c:v>70</c:v>
                </c:pt>
              </c:numCache>
            </c:numRef>
          </c:xVal>
          <c:yVal>
            <c:numRef>
              <c:f>Calcs!$F$91:$O$91</c:f>
              <c:numCache>
                <c:formatCode>0.0</c:formatCode>
                <c:ptCount val="10"/>
                <c:pt idx="0">
                  <c:v>#N/A</c:v>
                </c:pt>
                <c:pt idx="1">
                  <c:v>#N/A</c:v>
                </c:pt>
                <c:pt idx="2">
                  <c:v>#N/A</c:v>
                </c:pt>
                <c:pt idx="3">
                  <c:v>#N/A</c:v>
                </c:pt>
                <c:pt idx="4">
                  <c:v>#N/A</c:v>
                </c:pt>
                <c:pt idx="5">
                  <c:v>#N/A</c:v>
                </c:pt>
                <c:pt idx="6">
                  <c:v>#N/A</c:v>
                </c:pt>
                <c:pt idx="7">
                  <c:v>#N/A</c:v>
                </c:pt>
                <c:pt idx="8">
                  <c:v>#N/A</c:v>
                </c:pt>
                <c:pt idx="9">
                  <c:v>#N/A</c:v>
                </c:pt>
              </c:numCache>
            </c:numRef>
          </c:yVal>
          <c:smooth val="0"/>
          <c:extLst>
            <c:ext xmlns:c16="http://schemas.microsoft.com/office/drawing/2014/chart" uri="{C3380CC4-5D6E-409C-BE32-E72D297353CC}">
              <c16:uniqueId val="{00000000-586F-4EB7-9505-71FA5C36A0BB}"/>
            </c:ext>
          </c:extLst>
        </c:ser>
        <c:dLbls>
          <c:showLegendKey val="0"/>
          <c:showVal val="0"/>
          <c:showCatName val="0"/>
          <c:showSerName val="0"/>
          <c:showPercent val="0"/>
          <c:showBubbleSize val="0"/>
        </c:dLbls>
        <c:axId val="202981376"/>
        <c:axId val="202982912"/>
      </c:scatterChart>
      <c:scatterChart>
        <c:scatterStyle val="lineMarker"/>
        <c:varyColors val="0"/>
        <c:ser>
          <c:idx val="2"/>
          <c:order val="1"/>
          <c:tx>
            <c:v>System Voltage</c:v>
          </c:tx>
          <c:spPr>
            <a:ln>
              <a:solidFill>
                <a:schemeClr val="tx1"/>
              </a:solidFill>
              <a:prstDash val="dash"/>
            </a:ln>
          </c:spPr>
          <c:marker>
            <c:symbol val="none"/>
          </c:marker>
          <c:xVal>
            <c:numRef>
              <c:f>Calcs!$F$78:$O$78</c:f>
              <c:numCache>
                <c:formatCode>0.0</c:formatCode>
                <c:ptCount val="10"/>
                <c:pt idx="0">
                  <c:v>25</c:v>
                </c:pt>
                <c:pt idx="1">
                  <c:v>30</c:v>
                </c:pt>
                <c:pt idx="2">
                  <c:v>35</c:v>
                </c:pt>
                <c:pt idx="3">
                  <c:v>40</c:v>
                </c:pt>
                <c:pt idx="4">
                  <c:v>45</c:v>
                </c:pt>
                <c:pt idx="5">
                  <c:v>50</c:v>
                </c:pt>
                <c:pt idx="6">
                  <c:v>55</c:v>
                </c:pt>
                <c:pt idx="7">
                  <c:v>60</c:v>
                </c:pt>
                <c:pt idx="8">
                  <c:v>65</c:v>
                </c:pt>
                <c:pt idx="9">
                  <c:v>70</c:v>
                </c:pt>
              </c:numCache>
            </c:numRef>
          </c:xVal>
          <c:yVal>
            <c:numRef>
              <c:f>Calcs!$F$82:$O$82</c:f>
              <c:numCache>
                <c:formatCode>0.0</c:formatCode>
                <c:ptCount val="10"/>
                <c:pt idx="0">
                  <c:v>10.9</c:v>
                </c:pt>
                <c:pt idx="1">
                  <c:v>10.600000000000001</c:v>
                </c:pt>
                <c:pt idx="2">
                  <c:v>10.3</c:v>
                </c:pt>
                <c:pt idx="3">
                  <c:v>10</c:v>
                </c:pt>
                <c:pt idx="4">
                  <c:v>9.7000000000000011</c:v>
                </c:pt>
                <c:pt idx="5">
                  <c:v>9.4</c:v>
                </c:pt>
                <c:pt idx="6">
                  <c:v>9.1000000000000014</c:v>
                </c:pt>
                <c:pt idx="7">
                  <c:v>8.8000000000000007</c:v>
                </c:pt>
                <c:pt idx="8">
                  <c:v>8.5</c:v>
                </c:pt>
                <c:pt idx="9">
                  <c:v>8.1999999999999993</c:v>
                </c:pt>
              </c:numCache>
            </c:numRef>
          </c:yVal>
          <c:smooth val="0"/>
          <c:extLst>
            <c:ext xmlns:c16="http://schemas.microsoft.com/office/drawing/2014/chart" uri="{C3380CC4-5D6E-409C-BE32-E72D297353CC}">
              <c16:uniqueId val="{00000000-5653-4D0F-86A5-D2324A3FDBE5}"/>
            </c:ext>
          </c:extLst>
        </c:ser>
        <c:ser>
          <c:idx val="1"/>
          <c:order val="4"/>
          <c:tx>
            <c:v>User-Set Limit (High Gear)</c:v>
          </c:tx>
          <c:spPr>
            <a:ln w="31750">
              <a:solidFill>
                <a:srgbClr val="FF0000"/>
              </a:solidFill>
              <a:prstDash val="sysDot"/>
            </a:ln>
          </c:spPr>
          <c:marker>
            <c:symbol val="none"/>
          </c:marker>
          <c:xVal>
            <c:numRef>
              <c:f>Calcs!$J$95:$J$96</c:f>
              <c:numCache>
                <c:formatCode>General</c:formatCode>
                <c:ptCount val="2"/>
                <c:pt idx="0">
                  <c:v>93</c:v>
                </c:pt>
                <c:pt idx="1">
                  <c:v>93</c:v>
                </c:pt>
              </c:numCache>
            </c:numRef>
          </c:xVal>
          <c:yVal>
            <c:numRef>
              <c:f>Calcs!$K$95:$K$96</c:f>
              <c:numCache>
                <c:formatCode>General</c:formatCode>
                <c:ptCount val="2"/>
                <c:pt idx="0">
                  <c:v>0</c:v>
                </c:pt>
                <c:pt idx="1">
                  <c:v>12</c:v>
                </c:pt>
              </c:numCache>
            </c:numRef>
          </c:yVal>
          <c:smooth val="0"/>
          <c:extLst>
            <c:ext xmlns:c16="http://schemas.microsoft.com/office/drawing/2014/chart" uri="{C3380CC4-5D6E-409C-BE32-E72D297353CC}">
              <c16:uniqueId val="{00000001-FA5C-4C59-B1E2-972D9642F2AB}"/>
            </c:ext>
          </c:extLst>
        </c:ser>
        <c:dLbls>
          <c:showLegendKey val="0"/>
          <c:showVal val="0"/>
          <c:showCatName val="0"/>
          <c:showSerName val="0"/>
          <c:showPercent val="0"/>
          <c:showBubbleSize val="0"/>
        </c:dLbls>
        <c:axId val="203002624"/>
        <c:axId val="202984448"/>
      </c:scatterChart>
      <c:valAx>
        <c:axId val="202981376"/>
        <c:scaling>
          <c:orientation val="minMax"/>
          <c:max val="70"/>
          <c:min val="25"/>
        </c:scaling>
        <c:delete val="0"/>
        <c:axPos val="b"/>
        <c:majorGridlines>
          <c:spPr>
            <a:ln>
              <a:solidFill>
                <a:schemeClr val="bg1">
                  <a:lumMod val="75000"/>
                </a:schemeClr>
              </a:solidFill>
              <a:prstDash val="dash"/>
            </a:ln>
          </c:spPr>
        </c:majorGridlines>
        <c:title>
          <c:tx>
            <c:rich>
              <a:bodyPr/>
              <a:lstStyle/>
              <a:p>
                <a:pPr>
                  <a:defRPr/>
                </a:pPr>
                <a:r>
                  <a:rPr lang="en-US"/>
                  <a:t>Limit (A)</a:t>
                </a:r>
              </a:p>
            </c:rich>
          </c:tx>
          <c:layout>
            <c:manualLayout>
              <c:xMode val="edge"/>
              <c:yMode val="edge"/>
              <c:x val="3.2391665327548198E-3"/>
              <c:y val="0.87562339983575677"/>
            </c:manualLayout>
          </c:layout>
          <c:overlay val="0"/>
        </c:title>
        <c:numFmt formatCode="General" sourceLinked="0"/>
        <c:majorTickMark val="out"/>
        <c:minorTickMark val="none"/>
        <c:tickLblPos val="nextTo"/>
        <c:txPr>
          <a:bodyPr/>
          <a:lstStyle/>
          <a:p>
            <a:pPr>
              <a:defRPr sz="1100" b="1"/>
            </a:pPr>
            <a:endParaRPr lang="en-US"/>
          </a:p>
        </c:txPr>
        <c:crossAx val="202982912"/>
        <c:crosses val="autoZero"/>
        <c:crossBetween val="midCat"/>
        <c:majorUnit val="5"/>
      </c:valAx>
      <c:valAx>
        <c:axId val="202982912"/>
        <c:scaling>
          <c:orientation val="minMax"/>
          <c:min val="0"/>
        </c:scaling>
        <c:delete val="0"/>
        <c:axPos val="l"/>
        <c:majorGridlines>
          <c:spPr>
            <a:ln>
              <a:solidFill>
                <a:sysClr val="window" lastClr="FFFFFF">
                  <a:lumMod val="75000"/>
                </a:sysClr>
              </a:solidFill>
              <a:prstDash val="dash"/>
            </a:ln>
          </c:spPr>
        </c:majorGridlines>
        <c:numFmt formatCode="0.0" sourceLinked="0"/>
        <c:majorTickMark val="out"/>
        <c:minorTickMark val="none"/>
        <c:tickLblPos val="nextTo"/>
        <c:txPr>
          <a:bodyPr/>
          <a:lstStyle/>
          <a:p>
            <a:pPr>
              <a:defRPr sz="1100" b="1"/>
            </a:pPr>
            <a:endParaRPr lang="en-US"/>
          </a:p>
        </c:txPr>
        <c:crossAx val="202981376"/>
        <c:crosses val="autoZero"/>
        <c:crossBetween val="midCat"/>
      </c:valAx>
      <c:valAx>
        <c:axId val="202984448"/>
        <c:scaling>
          <c:orientation val="minMax"/>
          <c:max val="12"/>
          <c:min val="8"/>
        </c:scaling>
        <c:delete val="0"/>
        <c:axPos val="r"/>
        <c:numFmt formatCode="0" sourceLinked="0"/>
        <c:majorTickMark val="out"/>
        <c:minorTickMark val="none"/>
        <c:tickLblPos val="nextTo"/>
        <c:txPr>
          <a:bodyPr/>
          <a:lstStyle/>
          <a:p>
            <a:pPr>
              <a:defRPr sz="1100" b="1">
                <a:solidFill>
                  <a:srgbClr val="7030A0"/>
                </a:solidFill>
              </a:defRPr>
            </a:pPr>
            <a:endParaRPr lang="en-US"/>
          </a:p>
        </c:txPr>
        <c:crossAx val="203002624"/>
        <c:crosses val="max"/>
        <c:crossBetween val="midCat"/>
      </c:valAx>
      <c:valAx>
        <c:axId val="203002624"/>
        <c:scaling>
          <c:orientation val="minMax"/>
        </c:scaling>
        <c:delete val="1"/>
        <c:axPos val="b"/>
        <c:numFmt formatCode="0.0" sourceLinked="1"/>
        <c:majorTickMark val="out"/>
        <c:minorTickMark val="none"/>
        <c:tickLblPos val="nextTo"/>
        <c:crossAx val="202984448"/>
        <c:crosses val="autoZero"/>
        <c:crossBetween val="midCat"/>
      </c:valAx>
      <c:spPr>
        <a:ln>
          <a:solidFill>
            <a:schemeClr val="tx1"/>
          </a:solidFill>
        </a:ln>
      </c:spPr>
    </c:plotArea>
    <c:legend>
      <c:legendPos val="r"/>
      <c:layout>
        <c:manualLayout>
          <c:xMode val="edge"/>
          <c:yMode val="edge"/>
          <c:x val="0.73259392448563565"/>
          <c:y val="0.25420096072896547"/>
          <c:w val="0.25392357475643595"/>
          <c:h val="0.65355585268822536"/>
        </c:manualLayout>
      </c:layout>
      <c:overlay val="0"/>
      <c:spPr>
        <a:noFill/>
        <a:ln>
          <a:noFill/>
        </a:ln>
      </c:spPr>
      <c:txPr>
        <a:bodyPr/>
        <a:lstStyle/>
        <a:p>
          <a:pPr>
            <a:defRPr sz="1000" b="1">
              <a:noFill/>
            </a:defRPr>
          </a:pPr>
          <a:endParaRPr lang="en-US"/>
        </a:p>
      </c:txPr>
    </c:legend>
    <c:plotVisOnly val="0"/>
    <c:dispBlanksAs val="gap"/>
    <c:showDLblsOverMax val="0"/>
  </c:chart>
  <c:spPr>
    <a:noFill/>
    <a:ln>
      <a:no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237102873355983E-2"/>
          <c:y val="6.4648068628776395E-2"/>
          <c:w val="0.82117988010286391"/>
          <c:h val="0.69386304538612731"/>
        </c:manualLayout>
      </c:layout>
      <c:scatterChart>
        <c:scatterStyle val="smoothMarker"/>
        <c:varyColors val="0"/>
        <c:ser>
          <c:idx val="0"/>
          <c:order val="2"/>
          <c:tx>
            <c:strRef>
              <c:f>Calcs!$LO$7</c:f>
              <c:strCache>
                <c:ptCount val="1"/>
                <c:pt idx="0">
                  <c:v>Floor Speed (ft/s)</c:v>
                </c:pt>
              </c:strCache>
            </c:strRef>
          </c:tx>
          <c:spPr>
            <a:ln w="38100" cap="rnd">
              <a:solidFill>
                <a:schemeClr val="tx1"/>
              </a:solidFill>
              <a:round/>
            </a:ln>
            <a:effectLst/>
          </c:spPr>
          <c:marker>
            <c:symbol val="none"/>
          </c:marker>
          <c:xVal>
            <c:numRef>
              <c:f>Calcs!$LN$8:$LN$108</c:f>
              <c:numCache>
                <c:formatCode>General</c:formatCode>
                <c:ptCount val="101"/>
                <c:pt idx="0">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Calcs!$LO$8:$LO$108</c:f>
              <c:numCache>
                <c:formatCode>0.0</c:formatCode>
                <c:ptCount val="101"/>
                <c:pt idx="0">
                  <c:v>0</c:v>
                </c:pt>
                <c:pt idx="1">
                  <c:v>0</c:v>
                </c:pt>
                <c:pt idx="2">
                  <c:v>0.83352963876540731</c:v>
                </c:pt>
                <c:pt idx="3">
                  <c:v>2.0043462476939791</c:v>
                </c:pt>
                <c:pt idx="4">
                  <c:v>3.0912906868118251</c:v>
                </c:pt>
                <c:pt idx="5">
                  <c:v>4.0279439739546827</c:v>
                </c:pt>
                <c:pt idx="6">
                  <c:v>4.9870133785133017</c:v>
                </c:pt>
                <c:pt idx="7">
                  <c:v>5.82570659117183</c:v>
                </c:pt>
                <c:pt idx="8">
                  <c:v>6.5867039091779498</c:v>
                </c:pt>
                <c:pt idx="9">
                  <c:v>7.2675473891241253</c:v>
                </c:pt>
                <c:pt idx="10">
                  <c:v>7.8773166765524429</c:v>
                </c:pt>
                <c:pt idx="11">
                  <c:v>8.4182764340380274</c:v>
                </c:pt>
                <c:pt idx="12">
                  <c:v>8.8958679822826685</c:v>
                </c:pt>
                <c:pt idx="13">
                  <c:v>9.3148506130981303</c:v>
                </c:pt>
                <c:pt idx="14">
                  <c:v>9.6804244445109884</c:v>
                </c:pt>
                <c:pt idx="15">
                  <c:v>9.9977148347563993</c:v>
                </c:pt>
                <c:pt idx="16">
                  <c:v>10.271766126530546</c:v>
                </c:pt>
                <c:pt idx="17">
                  <c:v>10.507416105553467</c:v>
                </c:pt>
                <c:pt idx="18">
                  <c:v>10.709226908490354</c:v>
                </c:pt>
                <c:pt idx="19">
                  <c:v>10.881429919048671</c:v>
                </c:pt>
                <c:pt idx="20">
                  <c:v>11.027893534969948</c:v>
                </c:pt>
                <c:pt idx="21">
                  <c:v>11.152109154483405</c:v>
                </c:pt>
                <c:pt idx="22">
                  <c:v>11.257192510771169</c:v>
                </c:pt>
                <c:pt idx="23">
                  <c:v>11.345896712784732</c:v>
                </c:pt>
                <c:pt idx="24">
                  <c:v>11.420633581450911</c:v>
                </c:pt>
                <c:pt idx="25">
                  <c:v>11.483500252239493</c:v>
                </c:pt>
                <c:pt idx="26">
                  <c:v>11.536308547223905</c:v>
                </c:pt>
                <c:pt idx="27">
                  <c:v>11.580615180684116</c:v>
                </c:pt>
                <c:pt idx="28">
                  <c:v>11.61775138875784</c:v>
                </c:pt>
                <c:pt idx="29">
                  <c:v>11.648851028017075</c:v>
                </c:pt>
                <c:pt idx="30">
                  <c:v>11.674876555710492</c:v>
                </c:pt>
                <c:pt idx="31">
                  <c:v>11.696642586301786</c:v>
                </c:pt>
                <c:pt idx="32">
                  <c:v>11.714836923968194</c:v>
                </c:pt>
                <c:pt idx="33">
                  <c:v>11.730039111812863</c:v>
                </c:pt>
                <c:pt idx="34">
                  <c:v>11.742736629281358</c:v>
                </c:pt>
                <c:pt idx="35">
                  <c:v>11.753338922160605</c:v>
                </c:pt>
                <c:pt idx="36">
                  <c:v>11.762189475179659</c:v>
                </c:pt>
                <c:pt idx="37">
                  <c:v>11.769576144112355</c:v>
                </c:pt>
                <c:pt idx="38">
                  <c:v>11.775739958897946</c:v>
                </c:pt>
                <c:pt idx="39">
                  <c:v>11.780882596433331</c:v>
                </c:pt>
                <c:pt idx="40">
                  <c:v>11.785172704753347</c:v>
                </c:pt>
                <c:pt idx="41">
                  <c:v>11.788751241637824</c:v>
                </c:pt>
                <c:pt idx="42">
                  <c:v>11.791735971802096</c:v>
                </c:pt>
                <c:pt idx="43">
                  <c:v>11.794225248699155</c:v>
                </c:pt>
                <c:pt idx="44">
                  <c:v>11.183398680081723</c:v>
                </c:pt>
                <c:pt idx="45">
                  <c:v>10.586351071751775</c:v>
                </c:pt>
                <c:pt idx="46">
                  <c:v>10.0027715993995</c:v>
                </c:pt>
                <c:pt idx="47">
                  <c:v>9.4323564502565649</c:v>
                </c:pt>
                <c:pt idx="48">
                  <c:v>8.874808664930514</c:v>
                </c:pt>
                <c:pt idx="49">
                  <c:v>8.3298379828070477</c:v>
                </c:pt>
                <c:pt idx="50">
                  <c:v>7.7971606909397027</c:v>
                </c:pt>
                <c:pt idx="51">
                  <c:v>7.2764994763482651</c:v>
                </c:pt>
                <c:pt idx="52">
                  <c:v>6.7675832816490145</c:v>
                </c:pt>
                <c:pt idx="53">
                  <c:v>6.2701471639416511</c:v>
                </c:pt>
                <c:pt idx="54">
                  <c:v>5.7839321568794313</c:v>
                </c:pt>
                <c:pt idx="55">
                  <c:v>5.3086851358507143</c:v>
                </c:pt>
                <c:pt idx="56">
                  <c:v>4.8441586862017285</c:v>
                </c:pt>
                <c:pt idx="57">
                  <c:v>4.390110974431952</c:v>
                </c:pt>
                <c:pt idx="58">
                  <c:v>3.9463056222950565</c:v>
                </c:pt>
                <c:pt idx="59">
                  <c:v>3.5125115837398675</c:v>
                </c:pt>
                <c:pt idx="60">
                  <c:v>3.0885030246272773</c:v>
                </c:pt>
                <c:pt idx="61">
                  <c:v>2.674059205160491</c:v>
                </c:pt>
                <c:pt idx="62">
                  <c:v>2.2689643649673981</c:v>
                </c:pt>
                <c:pt idx="63">
                  <c:v>1.8730076107752447</c:v>
                </c:pt>
                <c:pt idx="64">
                  <c:v>1.4859828066191278</c:v>
                </c:pt>
                <c:pt idx="65">
                  <c:v>1.1076884665271536</c:v>
                </c:pt>
                <c:pt idx="66">
                  <c:v>0.73792764962639423</c:v>
                </c:pt>
                <c:pt idx="67">
                  <c:v>0.3765078576150318</c:v>
                </c:pt>
                <c:pt idx="68">
                  <c:v>2.3240934547315517E-2</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A9E5-4D0E-A330-31762EE54760}"/>
            </c:ext>
          </c:extLst>
        </c:ser>
        <c:dLbls>
          <c:showLegendKey val="0"/>
          <c:showVal val="0"/>
          <c:showCatName val="0"/>
          <c:showSerName val="0"/>
          <c:showPercent val="0"/>
          <c:showBubbleSize val="0"/>
        </c:dLbls>
        <c:axId val="203038720"/>
        <c:axId val="203040640"/>
      </c:scatterChart>
      <c:scatterChart>
        <c:scatterStyle val="smoothMarker"/>
        <c:varyColors val="0"/>
        <c:ser>
          <c:idx val="1"/>
          <c:order val="0"/>
          <c:tx>
            <c:strRef>
              <c:f>Calcs!$QP$2</c:f>
              <c:strCache>
                <c:ptCount val="1"/>
                <c:pt idx="0">
                  <c:v>Distance (ft)</c:v>
                </c:pt>
              </c:strCache>
            </c:strRef>
          </c:tx>
          <c:spPr>
            <a:ln w="38100" cap="rnd">
              <a:solidFill>
                <a:srgbClr val="7030A0"/>
              </a:solidFill>
              <a:round/>
            </a:ln>
            <a:effectLst/>
          </c:spPr>
          <c:marker>
            <c:symbol val="none"/>
          </c:marker>
          <c:xVal>
            <c:numRef>
              <c:f>Calcs!$KR$8:$KR$108</c:f>
              <c:numCache>
                <c:formatCode>General</c:formatCode>
                <c:ptCount val="101"/>
                <c:pt idx="0">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Calcs!$PU$8:$PU$108</c:f>
              <c:numCache>
                <c:formatCode>0.0</c:formatCode>
                <c:ptCount val="101"/>
                <c:pt idx="0">
                  <c:v>0</c:v>
                </c:pt>
                <c:pt idx="1">
                  <c:v>1.6670592775308146E-2</c:v>
                </c:pt>
                <c:pt idx="2">
                  <c:v>7.342811050449588E-2</c:v>
                </c:pt>
                <c:pt idx="3">
                  <c:v>0.17534084919461196</c:v>
                </c:pt>
                <c:pt idx="4">
                  <c:v>0.31772554240994211</c:v>
                </c:pt>
                <c:pt idx="5">
                  <c:v>0.49802468945930178</c:v>
                </c:pt>
                <c:pt idx="6">
                  <c:v>0.71427908885300451</c:v>
                </c:pt>
                <c:pt idx="7">
                  <c:v>0.9625272988600001</c:v>
                </c:pt>
                <c:pt idx="8">
                  <c:v>1.2396123248260416</c:v>
                </c:pt>
                <c:pt idx="9">
                  <c:v>1.5425096061395729</c:v>
                </c:pt>
                <c:pt idx="10">
                  <c:v>1.8684214683513822</c:v>
                </c:pt>
                <c:pt idx="11">
                  <c:v>2.214704356677796</c:v>
                </c:pt>
                <c:pt idx="12">
                  <c:v>2.5789187285854118</c:v>
                </c:pt>
                <c:pt idx="13">
                  <c:v>2.9588242297375942</c:v>
                </c:pt>
                <c:pt idx="14">
                  <c:v>3.3523870153229423</c:v>
                </c:pt>
                <c:pt idx="15">
                  <c:v>3.7577766345486814</c:v>
                </c:pt>
                <c:pt idx="16">
                  <c:v>4.1733602791903621</c:v>
                </c:pt>
                <c:pt idx="17">
                  <c:v>4.5976931394712386</c:v>
                </c:pt>
                <c:pt idx="18">
                  <c:v>5.0295062760220191</c:v>
                </c:pt>
                <c:pt idx="19">
                  <c:v>5.4676927451023918</c:v>
                </c:pt>
                <c:pt idx="20">
                  <c:v>5.9112927988914592</c:v>
                </c:pt>
                <c:pt idx="21">
                  <c:v>6.359478832196551</c:v>
                </c:pt>
                <c:pt idx="22">
                  <c:v>6.8115406166676689</c:v>
                </c:pt>
                <c:pt idx="23">
                  <c:v>7.2668712225523819</c:v>
                </c:pt>
                <c:pt idx="24">
                  <c:v>7.7249538992261897</c:v>
                </c:pt>
                <c:pt idx="25">
                  <c:v>8.1853500752154567</c:v>
                </c:pt>
                <c:pt idx="26">
                  <c:v>8.6476885497736173</c:v>
                </c:pt>
                <c:pt idx="27">
                  <c:v>9.1116558811624557</c:v>
                </c:pt>
                <c:pt idx="28">
                  <c:v>9.5769879294979532</c:v>
                </c:pt>
                <c:pt idx="29">
                  <c:v>10.043462481172504</c:v>
                </c:pt>
                <c:pt idx="30">
                  <c:v>10.510892864012751</c:v>
                </c:pt>
                <c:pt idx="31">
                  <c:v>10.979122454218151</c:v>
                </c:pt>
                <c:pt idx="32">
                  <c:v>11.448019974933771</c:v>
                </c:pt>
                <c:pt idx="33">
                  <c:v>11.917475489755656</c:v>
                </c:pt>
                <c:pt idx="34">
                  <c:v>12.387397000784496</c:v>
                </c:pt>
                <c:pt idx="35">
                  <c:v>12.857707568731302</c:v>
                </c:pt>
                <c:pt idx="36">
                  <c:v>13.328342881117141</c:v>
                </c:pt>
                <c:pt idx="37">
                  <c:v>13.799249203177347</c:v>
                </c:pt>
                <c:pt idx="38">
                  <c:v>14.270381654283971</c:v>
                </c:pt>
                <c:pt idx="39">
                  <c:v>14.741702760307707</c:v>
                </c:pt>
                <c:pt idx="40">
                  <c:v>15.213181239235531</c:v>
                </c:pt>
                <c:pt idx="41">
                  <c:v>15.68479098350433</c:v>
                </c:pt>
                <c:pt idx="42">
                  <c:v>16.156510207914355</c:v>
                </c:pt>
                <c:pt idx="43">
                  <c:v>16.616062686489972</c:v>
                </c:pt>
                <c:pt idx="44">
                  <c:v>17.051457681526639</c:v>
                </c:pt>
                <c:pt idx="45">
                  <c:v>17.463240134949665</c:v>
                </c:pt>
                <c:pt idx="46">
                  <c:v>17.851942695942785</c:v>
                </c:pt>
                <c:pt idx="47">
                  <c:v>18.218085998246526</c:v>
                </c:pt>
                <c:pt idx="48">
                  <c:v>18.562178931201277</c:v>
                </c:pt>
                <c:pt idx="49">
                  <c:v>18.884718904676213</c:v>
                </c:pt>
                <c:pt idx="50">
                  <c:v>19.186192108021974</c:v>
                </c:pt>
                <c:pt idx="51">
                  <c:v>19.467073763181919</c:v>
                </c:pt>
                <c:pt idx="52">
                  <c:v>19.727828372093732</c:v>
                </c:pt>
                <c:pt idx="53">
                  <c:v>19.968909958510153</c:v>
                </c:pt>
                <c:pt idx="54">
                  <c:v>20.190762304364757</c:v>
                </c:pt>
                <c:pt idx="55">
                  <c:v>20.393819180805803</c:v>
                </c:pt>
                <c:pt idx="56">
                  <c:v>20.578504574018478</c:v>
                </c:pt>
                <c:pt idx="57">
                  <c:v>20.745232905953017</c:v>
                </c:pt>
                <c:pt idx="58">
                  <c:v>20.894409250073714</c:v>
                </c:pt>
                <c:pt idx="59">
                  <c:v>21.026429542241058</c:v>
                </c:pt>
                <c:pt idx="60">
                  <c:v>21.141680786836812</c:v>
                </c:pt>
                <c:pt idx="61">
                  <c:v>21.240541258239372</c:v>
                </c:pt>
                <c:pt idx="62">
                  <c:v>21.323380697754224</c:v>
                </c:pt>
                <c:pt idx="63">
                  <c:v>21.390560506102112</c:v>
                </c:pt>
                <c:pt idx="64">
                  <c:v>21.442433931565038</c:v>
                </c:pt>
                <c:pt idx="65">
                  <c:v>21.47934625388811</c:v>
                </c:pt>
                <c:pt idx="66">
                  <c:v>21.501634964032942</c:v>
                </c:pt>
                <c:pt idx="67">
                  <c:v>21.509629939876188</c:v>
                </c:pt>
                <c:pt idx="68">
                  <c:v>21.503653617944718</c:v>
                </c:pt>
                <c:pt idx="69">
                  <c:v>21.503653617944718</c:v>
                </c:pt>
                <c:pt idx="70">
                  <c:v>21.503653617944718</c:v>
                </c:pt>
                <c:pt idx="71">
                  <c:v>21.503653617944718</c:v>
                </c:pt>
                <c:pt idx="72">
                  <c:v>21.503653617944718</c:v>
                </c:pt>
                <c:pt idx="73">
                  <c:v>21.503653617944718</c:v>
                </c:pt>
                <c:pt idx="74">
                  <c:v>21.503653617944718</c:v>
                </c:pt>
                <c:pt idx="75">
                  <c:v>21.503653617944718</c:v>
                </c:pt>
                <c:pt idx="76">
                  <c:v>21.503653617944718</c:v>
                </c:pt>
                <c:pt idx="77">
                  <c:v>21.503653617944718</c:v>
                </c:pt>
                <c:pt idx="78">
                  <c:v>21.503653617944718</c:v>
                </c:pt>
                <c:pt idx="79">
                  <c:v>21.503653617944718</c:v>
                </c:pt>
                <c:pt idx="80">
                  <c:v>21.503653617944718</c:v>
                </c:pt>
                <c:pt idx="81">
                  <c:v>21.503653617944718</c:v>
                </c:pt>
                <c:pt idx="82">
                  <c:v>21.503653617944718</c:v>
                </c:pt>
                <c:pt idx="83">
                  <c:v>21.503653617944718</c:v>
                </c:pt>
                <c:pt idx="84">
                  <c:v>21.503653617944718</c:v>
                </c:pt>
                <c:pt idx="85">
                  <c:v>21.503653617944718</c:v>
                </c:pt>
                <c:pt idx="86">
                  <c:v>21.503653617944718</c:v>
                </c:pt>
                <c:pt idx="87">
                  <c:v>21.503653617944718</c:v>
                </c:pt>
                <c:pt idx="88">
                  <c:v>21.503653617944718</c:v>
                </c:pt>
                <c:pt idx="89">
                  <c:v>21.503653617944718</c:v>
                </c:pt>
                <c:pt idx="90">
                  <c:v>21.503653617944718</c:v>
                </c:pt>
                <c:pt idx="91">
                  <c:v>21.503653617944718</c:v>
                </c:pt>
                <c:pt idx="92">
                  <c:v>21.503653617944718</c:v>
                </c:pt>
                <c:pt idx="93">
                  <c:v>21.503653617944718</c:v>
                </c:pt>
                <c:pt idx="94">
                  <c:v>21.503653617944718</c:v>
                </c:pt>
                <c:pt idx="95">
                  <c:v>21.503653617944718</c:v>
                </c:pt>
                <c:pt idx="96">
                  <c:v>21.503653617944718</c:v>
                </c:pt>
                <c:pt idx="97">
                  <c:v>21.503653617944718</c:v>
                </c:pt>
                <c:pt idx="98">
                  <c:v>21.503653617944718</c:v>
                </c:pt>
                <c:pt idx="99">
                  <c:v>21.503653617944718</c:v>
                </c:pt>
                <c:pt idx="100">
                  <c:v>21.503653617944718</c:v>
                </c:pt>
              </c:numCache>
            </c:numRef>
          </c:yVal>
          <c:smooth val="1"/>
          <c:extLst>
            <c:ext xmlns:c16="http://schemas.microsoft.com/office/drawing/2014/chart" uri="{C3380CC4-5D6E-409C-BE32-E72D297353CC}">
              <c16:uniqueId val="{00000001-A9E5-4D0E-A330-31762EE54760}"/>
            </c:ext>
          </c:extLst>
        </c:ser>
        <c:ser>
          <c:idx val="2"/>
          <c:order val="1"/>
          <c:tx>
            <c:strRef>
              <c:f>Calcs!$HI$7</c:f>
              <c:strCache>
                <c:ptCount val="1"/>
                <c:pt idx="0">
                  <c:v>ABS(Acceleration) (ft/s^2)</c:v>
                </c:pt>
              </c:strCache>
            </c:strRef>
          </c:tx>
          <c:spPr>
            <a:ln w="38100" cap="rnd">
              <a:solidFill>
                <a:srgbClr val="00B050">
                  <a:alpha val="75000"/>
                </a:srgbClr>
              </a:solidFill>
              <a:round/>
            </a:ln>
            <a:effectLst/>
          </c:spPr>
          <c:marker>
            <c:symbol val="none"/>
          </c:marker>
          <c:xVal>
            <c:numRef>
              <c:f>Calcs!$HH$8:$HH$108</c:f>
              <c:numCache>
                <c:formatCode>General</c:formatCode>
                <c:ptCount val="101"/>
                <c:pt idx="0">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Calcs!$HI$8:$HI$108</c:f>
              <c:numCache>
                <c:formatCode>0.0</c:formatCode>
                <c:ptCount val="101"/>
                <c:pt idx="0">
                  <c:v>0</c:v>
                </c:pt>
                <c:pt idx="1">
                  <c:v>20.838240969135182</c:v>
                </c:pt>
                <c:pt idx="2">
                  <c:v>29.27041522321429</c:v>
                </c:pt>
                <c:pt idx="3">
                  <c:v>27.173610977946144</c:v>
                </c:pt>
                <c:pt idx="4">
                  <c:v>23.416332178571434</c:v>
                </c:pt>
                <c:pt idx="5">
                  <c:v>23.976735113965482</c:v>
                </c:pt>
                <c:pt idx="6">
                  <c:v>20.967330316463212</c:v>
                </c:pt>
                <c:pt idx="7">
                  <c:v>19.024932950152998</c:v>
                </c:pt>
                <c:pt idx="8">
                  <c:v>17.02108699865439</c:v>
                </c:pt>
                <c:pt idx="9">
                  <c:v>15.244232185707942</c:v>
                </c:pt>
                <c:pt idx="10">
                  <c:v>13.523993937139613</c:v>
                </c:pt>
                <c:pt idx="11">
                  <c:v>11.939788706116028</c:v>
                </c:pt>
                <c:pt idx="12">
                  <c:v>10.47456577038656</c:v>
                </c:pt>
                <c:pt idx="13">
                  <c:v>9.1393457853214723</c:v>
                </c:pt>
                <c:pt idx="14">
                  <c:v>7.9322597561352772</c:v>
                </c:pt>
                <c:pt idx="15">
                  <c:v>6.8512822943536751</c:v>
                </c:pt>
                <c:pt idx="16">
                  <c:v>5.8912494755730478</c:v>
                </c:pt>
                <c:pt idx="17">
                  <c:v>5.0452700734221647</c:v>
                </c:pt>
                <c:pt idx="18">
                  <c:v>4.3050752639578942</c:v>
                </c:pt>
                <c:pt idx="19">
                  <c:v>3.6615903980319167</c:v>
                </c:pt>
                <c:pt idx="20">
                  <c:v>3.1053904878364058</c:v>
                </c:pt>
                <c:pt idx="21">
                  <c:v>2.6270839071940841</c:v>
                </c:pt>
                <c:pt idx="22">
                  <c:v>2.2176050503390892</c:v>
                </c:pt>
                <c:pt idx="23">
                  <c:v>1.8684217166544621</c:v>
                </c:pt>
                <c:pt idx="24">
                  <c:v>1.5716667697145352</c:v>
                </c:pt>
                <c:pt idx="25">
                  <c:v>1.3202073746103271</c:v>
                </c:pt>
                <c:pt idx="26">
                  <c:v>1.1076658365052838</c:v>
                </c:pt>
                <c:pt idx="27">
                  <c:v>0.92840520184309072</c:v>
                </c:pt>
                <c:pt idx="28">
                  <c:v>0.77749098148085527</c:v>
                </c:pt>
                <c:pt idx="29">
                  <c:v>0.6506381923354233</c:v>
                </c:pt>
                <c:pt idx="30">
                  <c:v>0.54415076478235969</c:v>
                </c:pt>
                <c:pt idx="31">
                  <c:v>0.45485844166017886</c:v>
                </c:pt>
                <c:pt idx="32">
                  <c:v>0.38005469611671822</c:v>
                </c:pt>
                <c:pt idx="33">
                  <c:v>0.317437936712405</c:v>
                </c:pt>
                <c:pt idx="34">
                  <c:v>0.2650573219811837</c:v>
                </c:pt>
                <c:pt idx="35">
                  <c:v>0.22126382547632653</c:v>
                </c:pt>
                <c:pt idx="36">
                  <c:v>0.18466672331742209</c:v>
                </c:pt>
                <c:pt idx="37">
                  <c:v>0.15409536963975548</c:v>
                </c:pt>
                <c:pt idx="38">
                  <c:v>0.12856593838462821</c:v>
                </c:pt>
                <c:pt idx="39">
                  <c:v>0.1072527080004005</c:v>
                </c:pt>
                <c:pt idx="40">
                  <c:v>8.9463422111944149E-2</c:v>
                </c:pt>
                <c:pt idx="41">
                  <c:v>7.4618254106811888E-2</c:v>
                </c:pt>
                <c:pt idx="42">
                  <c:v>6.2231922426466912E-2</c:v>
                </c:pt>
                <c:pt idx="43">
                  <c:v>15.270664215435806</c:v>
                </c:pt>
                <c:pt idx="44">
                  <c:v>14.926190208248723</c:v>
                </c:pt>
                <c:pt idx="45">
                  <c:v>14.589486808806887</c:v>
                </c:pt>
                <c:pt idx="46">
                  <c:v>14.260378728573368</c:v>
                </c:pt>
                <c:pt idx="47">
                  <c:v>13.93869463315127</c:v>
                </c:pt>
                <c:pt idx="48">
                  <c:v>13.624267053086664</c:v>
                </c:pt>
                <c:pt idx="49">
                  <c:v>13.316932296683616</c:v>
                </c:pt>
                <c:pt idx="50">
                  <c:v>13.016530364785938</c:v>
                </c:pt>
                <c:pt idx="51">
                  <c:v>12.722904867481256</c:v>
                </c:pt>
                <c:pt idx="52">
                  <c:v>12.435902942684091</c:v>
                </c:pt>
                <c:pt idx="53">
                  <c:v>12.155375176555502</c:v>
                </c:pt>
                <c:pt idx="54">
                  <c:v>11.881175525717918</c:v>
                </c:pt>
                <c:pt idx="55">
                  <c:v>11.61316124122464</c:v>
                </c:pt>
                <c:pt idx="56">
                  <c:v>11.351192794244405</c:v>
                </c:pt>
                <c:pt idx="57">
                  <c:v>11.095133803422382</c:v>
                </c:pt>
                <c:pt idx="58">
                  <c:v>10.844850963879722</c:v>
                </c:pt>
                <c:pt idx="59">
                  <c:v>10.600213977814755</c:v>
                </c:pt>
                <c:pt idx="60">
                  <c:v>10.361095486669663</c:v>
                </c:pt>
                <c:pt idx="61">
                  <c:v>10.127371004827326</c:v>
                </c:pt>
                <c:pt idx="62">
                  <c:v>9.8989188548038349</c:v>
                </c:pt>
                <c:pt idx="63">
                  <c:v>9.6756201039029239</c:v>
                </c:pt>
                <c:pt idx="64">
                  <c:v>9.4573585022993552</c:v>
                </c:pt>
                <c:pt idx="65">
                  <c:v>9.2440204225189841</c:v>
                </c:pt>
                <c:pt idx="66">
                  <c:v>9.0354948002840612</c:v>
                </c:pt>
                <c:pt idx="67">
                  <c:v>8.8316730766929066</c:v>
                </c:pt>
                <c:pt idx="68">
                  <c:v>8.6324491417039173</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818D-4F99-9999-0F1676BC2631}"/>
            </c:ext>
          </c:extLst>
        </c:ser>
        <c:dLbls>
          <c:showLegendKey val="0"/>
          <c:showVal val="0"/>
          <c:showCatName val="0"/>
          <c:showSerName val="0"/>
          <c:showPercent val="0"/>
          <c:showBubbleSize val="0"/>
        </c:dLbls>
        <c:axId val="203057024"/>
        <c:axId val="203055104"/>
      </c:scatterChart>
      <c:scatterChart>
        <c:scatterStyle val="lineMarker"/>
        <c:varyColors val="0"/>
        <c:ser>
          <c:idx val="3"/>
          <c:order val="3"/>
          <c:tx>
            <c:v>Wheel Slip</c:v>
          </c:tx>
          <c:spPr>
            <a:ln w="19050" cap="rnd">
              <a:solidFill>
                <a:srgbClr val="FF0000"/>
              </a:solidFill>
              <a:round/>
            </a:ln>
            <a:effectLst/>
          </c:spPr>
          <c:marker>
            <c:symbol val="square"/>
            <c:size val="5"/>
            <c:spPr>
              <a:solidFill>
                <a:srgbClr val="FF0000"/>
              </a:solidFill>
              <a:ln w="9525">
                <a:noFill/>
              </a:ln>
              <a:effectLst/>
            </c:spPr>
          </c:marker>
          <c:dPt>
            <c:idx val="94"/>
            <c:marker>
              <c:symbol val="square"/>
              <c:size val="5"/>
              <c:spPr>
                <a:solidFill>
                  <a:srgbClr val="FF0000"/>
                </a:solidFill>
                <a:ln w="9525">
                  <a:noFill/>
                </a:ln>
                <a:effectLst/>
              </c:spPr>
            </c:marker>
            <c:bubble3D val="0"/>
            <c:extLst>
              <c:ext xmlns:c16="http://schemas.microsoft.com/office/drawing/2014/chart" uri="{C3380CC4-5D6E-409C-BE32-E72D297353CC}">
                <c16:uniqueId val="{0000000A-C765-4F4E-BC6C-8F50BC5C0A24}"/>
              </c:ext>
            </c:extLst>
          </c:dPt>
          <c:xVal>
            <c:numRef>
              <c:f>Calcs!$R$8:$R$108</c:f>
              <c:numCache>
                <c:formatCode>0.000</c:formatCode>
                <c:ptCount val="101"/>
                <c:pt idx="0" formatCode="General">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Calcs!$MK$8:$MK$108</c:f>
              <c:numCache>
                <c:formatCode>0.0</c:formatCode>
                <c:ptCount val="101"/>
                <c:pt idx="0">
                  <c:v>#N/A</c:v>
                </c:pt>
                <c:pt idx="1">
                  <c:v>#N/A</c:v>
                </c:pt>
                <c:pt idx="2">
                  <c:v>3</c:v>
                </c:pt>
                <c:pt idx="3">
                  <c:v>#N/A</c:v>
                </c:pt>
                <c:pt idx="4">
                  <c:v>3</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yVal>
          <c:smooth val="0"/>
          <c:extLst>
            <c:ext xmlns:c16="http://schemas.microsoft.com/office/drawing/2014/chart" uri="{C3380CC4-5D6E-409C-BE32-E72D297353CC}">
              <c16:uniqueId val="{00000009-C765-4F4E-BC6C-8F50BC5C0A24}"/>
            </c:ext>
          </c:extLst>
        </c:ser>
        <c:ser>
          <c:idx val="4"/>
          <c:order val="4"/>
          <c:tx>
            <c:v>Current Limit</c:v>
          </c:tx>
          <c:spPr>
            <a:ln w="19050" cap="rnd">
              <a:solidFill>
                <a:schemeClr val="accent6">
                  <a:lumMod val="75000"/>
                </a:schemeClr>
              </a:solidFill>
              <a:round/>
            </a:ln>
            <a:effectLst/>
          </c:spPr>
          <c:marker>
            <c:symbol val="square"/>
            <c:size val="5"/>
            <c:spPr>
              <a:solidFill>
                <a:schemeClr val="accent6">
                  <a:lumMod val="75000"/>
                </a:schemeClr>
              </a:solidFill>
              <a:ln w="9525">
                <a:noFill/>
              </a:ln>
              <a:effectLst/>
            </c:spPr>
          </c:marker>
          <c:xVal>
            <c:numRef>
              <c:f>Calcs!$IZ$8:$IZ$108</c:f>
              <c:numCache>
                <c:formatCode>General</c:formatCode>
                <c:ptCount val="101"/>
                <c:pt idx="0">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Calcs!$JA$8:$JA$108</c:f>
              <c:numCache>
                <c:formatCode>0.0</c:formatCode>
                <c:ptCount val="101"/>
                <c:pt idx="0">
                  <c:v>#N/A</c:v>
                </c:pt>
                <c:pt idx="1">
                  <c:v>#N/A</c:v>
                </c:pt>
                <c:pt idx="2">
                  <c:v>6</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numCache>
            </c:numRef>
          </c:yVal>
          <c:smooth val="0"/>
          <c:extLst>
            <c:ext xmlns:c16="http://schemas.microsoft.com/office/drawing/2014/chart" uri="{C3380CC4-5D6E-409C-BE32-E72D297353CC}">
              <c16:uniqueId val="{00000002-0FFD-4716-A02D-D9DCE194CAC2}"/>
            </c:ext>
          </c:extLst>
        </c:ser>
        <c:dLbls>
          <c:showLegendKey val="0"/>
          <c:showVal val="0"/>
          <c:showCatName val="0"/>
          <c:showSerName val="0"/>
          <c:showPercent val="0"/>
          <c:showBubbleSize val="0"/>
        </c:dLbls>
        <c:axId val="203057024"/>
        <c:axId val="203055104"/>
      </c:scatterChart>
      <c:valAx>
        <c:axId val="203038720"/>
        <c:scaling>
          <c:orientation val="minMax"/>
        </c:scaling>
        <c:delete val="0"/>
        <c:axPos val="b"/>
        <c:majorGridlines>
          <c:spPr>
            <a:ln w="9525" cap="flat" cmpd="sng" algn="ctr">
              <a:solidFill>
                <a:schemeClr val="bg1">
                  <a:lumMod val="65000"/>
                </a:schemeClr>
              </a:solidFill>
              <a:prstDash val="dash"/>
              <a:round/>
            </a:ln>
            <a:effectLst/>
          </c:spPr>
        </c:majorGridlines>
        <c:title>
          <c:tx>
            <c:rich>
              <a:bodyPr rot="0" spcFirstLastPara="1" vertOverflow="ellipsis" vert="horz" wrap="square" anchor="ctr" anchorCtr="1"/>
              <a:lstStyle/>
              <a:p>
                <a:pPr algn="ctr" rtl="0">
                  <a:defRPr lang="en-US" sz="900" b="1" i="0" u="none" strike="noStrike" kern="1200" baseline="0">
                    <a:solidFill>
                      <a:sysClr val="windowText" lastClr="000000"/>
                    </a:solidFill>
                    <a:latin typeface="+mn-lt"/>
                    <a:ea typeface="+mn-ea"/>
                    <a:cs typeface="+mn-cs"/>
                  </a:defRPr>
                </a:pPr>
                <a:r>
                  <a:rPr lang="en-US" sz="900" b="1" i="0" u="none" strike="noStrike" kern="1200" baseline="0">
                    <a:solidFill>
                      <a:sysClr val="windowText" lastClr="000000"/>
                    </a:solidFill>
                    <a:latin typeface="+mn-lt"/>
                    <a:ea typeface="+mn-ea"/>
                    <a:cs typeface="+mn-cs"/>
                  </a:rPr>
                  <a:t>Time (s)</a:t>
                </a:r>
              </a:p>
            </c:rich>
          </c:tx>
          <c:layout>
            <c:manualLayout>
              <c:xMode val="edge"/>
              <c:yMode val="edge"/>
              <c:x val="1.4054899758619516E-3"/>
              <c:y val="0.82003810056520599"/>
            </c:manualLayout>
          </c:layout>
          <c:overlay val="0"/>
          <c:spPr>
            <a:noFill/>
            <a:ln>
              <a:noFill/>
            </a:ln>
            <a:effectLst/>
          </c:spPr>
          <c:txPr>
            <a:bodyPr rot="0" spcFirstLastPara="1" vertOverflow="ellipsis" vert="horz" wrap="square" anchor="ctr" anchorCtr="1"/>
            <a:lstStyle/>
            <a:p>
              <a:pPr algn="ctr" rtl="0">
                <a:defRPr lang="en-US" sz="9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203040640"/>
        <c:crosses val="autoZero"/>
        <c:crossBetween val="midCat"/>
        <c:majorUnit val="0.5"/>
      </c:valAx>
      <c:valAx>
        <c:axId val="203040640"/>
        <c:scaling>
          <c:orientation val="minMax"/>
          <c:max val="20"/>
          <c:min val="0"/>
        </c:scaling>
        <c:delete val="0"/>
        <c:axPos val="l"/>
        <c:majorGridlines>
          <c:spPr>
            <a:ln w="9525" cap="flat" cmpd="sng" algn="ctr">
              <a:solidFill>
                <a:schemeClr val="bg1">
                  <a:lumMod val="65000"/>
                </a:schemeClr>
              </a:solidFill>
              <a:prstDash val="dash"/>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203038720"/>
        <c:crosses val="autoZero"/>
        <c:crossBetween val="midCat"/>
      </c:valAx>
      <c:valAx>
        <c:axId val="203055104"/>
        <c:scaling>
          <c:orientation val="minMax"/>
          <c:min val="0"/>
        </c:scaling>
        <c:delete val="0"/>
        <c:axPos val="r"/>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rgbClr val="7030A0"/>
                </a:solidFill>
                <a:latin typeface="+mn-lt"/>
                <a:ea typeface="+mn-ea"/>
                <a:cs typeface="+mn-cs"/>
              </a:defRPr>
            </a:pPr>
            <a:endParaRPr lang="en-US"/>
          </a:p>
        </c:txPr>
        <c:crossAx val="203057024"/>
        <c:crosses val="max"/>
        <c:crossBetween val="midCat"/>
        <c:majorUnit val="13.5"/>
      </c:valAx>
      <c:valAx>
        <c:axId val="203057024"/>
        <c:scaling>
          <c:orientation val="minMax"/>
        </c:scaling>
        <c:delete val="1"/>
        <c:axPos val="b"/>
        <c:numFmt formatCode="General" sourceLinked="1"/>
        <c:majorTickMark val="out"/>
        <c:minorTickMark val="none"/>
        <c:tickLblPos val="nextTo"/>
        <c:crossAx val="203055104"/>
        <c:crosses val="autoZero"/>
        <c:crossBetween val="midCat"/>
      </c:valAx>
      <c:spPr>
        <a:solidFill>
          <a:schemeClr val="bg1"/>
        </a:solidFill>
        <a:ln>
          <a:noFill/>
        </a:ln>
        <a:effectLst/>
      </c:spPr>
    </c:plotArea>
    <c:legend>
      <c:legendPos val="b"/>
      <c:layout>
        <c:manualLayout>
          <c:xMode val="edge"/>
          <c:yMode val="edge"/>
          <c:x val="3.98840654557399E-2"/>
          <c:y val="0.91785039146246727"/>
          <c:w val="0.96011593454426025"/>
          <c:h val="8.2149719989662931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381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2360366718869E-2"/>
          <c:y val="5.8122993005762562E-2"/>
          <c:w val="0.82126748862274568"/>
          <c:h val="0.74346630704311145"/>
        </c:manualLayout>
      </c:layout>
      <c:scatterChart>
        <c:scatterStyle val="smoothMarker"/>
        <c:varyColors val="0"/>
        <c:ser>
          <c:idx val="0"/>
          <c:order val="2"/>
          <c:tx>
            <c:v>Applied Voltage</c:v>
          </c:tx>
          <c:spPr>
            <a:ln w="31750" cap="rnd">
              <a:solidFill>
                <a:srgbClr val="0070C0"/>
              </a:solidFill>
              <a:prstDash val="sysDot"/>
              <a:round/>
            </a:ln>
            <a:effectLst/>
          </c:spPr>
          <c:marker>
            <c:symbol val="none"/>
          </c:marker>
          <c:xVal>
            <c:numRef>
              <c:f>Calcs!$OB$8:$OB$108</c:f>
              <c:numCache>
                <c:formatCode>General</c:formatCode>
                <c:ptCount val="101"/>
                <c:pt idx="0">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Calcs!$NG$8:$NG$108</c:f>
              <c:numCache>
                <c:formatCode>0.0</c:formatCode>
                <c:ptCount val="101"/>
                <c:pt idx="0">
                  <c:v>0</c:v>
                </c:pt>
                <c:pt idx="1">
                  <c:v>4.62</c:v>
                </c:pt>
                <c:pt idx="2">
                  <c:v>9.1343218870967746</c:v>
                </c:pt>
                <c:pt idx="3">
                  <c:v>7.3733670199503329</c:v>
                </c:pt>
                <c:pt idx="4">
                  <c:v>8.087919915632682</c:v>
                </c:pt>
                <c:pt idx="5">
                  <c:v>8.3052224231854304</c:v>
                </c:pt>
                <c:pt idx="6">
                  <c:v>8.3760450904118038</c:v>
                </c:pt>
                <c:pt idx="7">
                  <c:v>8.7220380813353575</c:v>
                </c:pt>
                <c:pt idx="8">
                  <c:v>9.0042472008590089</c:v>
                </c:pt>
                <c:pt idx="9">
                  <c:v>9.3232202429075919</c:v>
                </c:pt>
                <c:pt idx="10">
                  <c:v>9.6060607399729108</c:v>
                </c:pt>
                <c:pt idx="11">
                  <c:v>9.8798889884886201</c:v>
                </c:pt>
                <c:pt idx="12">
                  <c:v>10.132063444010493</c:v>
                </c:pt>
                <c:pt idx="13">
                  <c:v>10.365298247683626</c:v>
                </c:pt>
                <c:pt idx="14">
                  <c:v>10.577839126947202</c:v>
                </c:pt>
                <c:pt idx="15">
                  <c:v>10.769983589177901</c:v>
                </c:pt>
                <c:pt idx="16">
                  <c:v>10.942054036565619</c:v>
                </c:pt>
                <c:pt idx="17">
                  <c:v>11.094872464770599</c:v>
                </c:pt>
                <c:pt idx="18">
                  <c:v>11.229535822107374</c:v>
                </c:pt>
                <c:pt idx="19">
                  <c:v>11.34736034345185</c:v>
                </c:pt>
                <c:pt idx="20">
                  <c:v>11.449790535275293</c:v>
                </c:pt>
                <c:pt idx="21">
                  <c:v>11.538326671104262</c:v>
                </c:pt>
                <c:pt idx="22">
                  <c:v>11.61446371394692</c:v>
                </c:pt>
                <c:pt idx="23">
                  <c:v>11.679644730745109</c:v>
                </c:pt>
                <c:pt idx="24">
                  <c:v>11.735227880784537</c:v>
                </c:pt>
                <c:pt idx="25">
                  <c:v>11.782465458152998</c:v>
                </c:pt>
                <c:pt idx="26">
                  <c:v>11.822492870513765</c:v>
                </c:pt>
                <c:pt idx="27">
                  <c:v>11.856325322015513</c:v>
                </c:pt>
                <c:pt idx="28">
                  <c:v>11.884860105298127</c:v>
                </c:pt>
                <c:pt idx="29">
                  <c:v>11.908882694420477</c:v>
                </c:pt>
                <c:pt idx="30">
                  <c:v>11.929075174793434</c:v>
                </c:pt>
                <c:pt idx="31">
                  <c:v>11.946025888335623</c:v>
                </c:pt>
                <c:pt idx="32">
                  <c:v>11.960239477916481</c:v>
                </c:pt>
                <c:pt idx="33">
                  <c:v>11.972146769619609</c:v>
                </c:pt>
                <c:pt idx="34">
                  <c:v>11.982114131739177</c:v>
                </c:pt>
                <c:pt idx="35">
                  <c:v>11.990452100040931</c:v>
                </c:pt>
                <c:pt idx="36">
                  <c:v>11.997423167248792</c:v>
                </c:pt>
                <c:pt idx="37">
                  <c:v>12.003248709375452</c:v>
                </c:pt>
                <c:pt idx="38">
                  <c:v>12.008115070322416</c:v>
                </c:pt>
                <c:pt idx="39">
                  <c:v>12.012178855935842</c:v>
                </c:pt>
                <c:pt idx="40">
                  <c:v>12.015571504919889</c:v>
                </c:pt>
                <c:pt idx="41">
                  <c:v>12.018403210935746</c:v>
                </c:pt>
                <c:pt idx="42">
                  <c:v>12.020766271027655</c:v>
                </c:pt>
                <c:pt idx="43">
                  <c:v>7.2207662710276557</c:v>
                </c:pt>
                <c:pt idx="44">
                  <c:v>2.4207662710276558</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0-40A0-4C69-ACDC-674D0D3B0D3D}"/>
            </c:ext>
          </c:extLst>
        </c:ser>
        <c:ser>
          <c:idx val="3"/>
          <c:order val="3"/>
          <c:tx>
            <c:v>Rio Brownout</c:v>
          </c:tx>
          <c:spPr>
            <a:ln w="25400" cap="rnd">
              <a:solidFill>
                <a:srgbClr val="FF0000"/>
              </a:solidFill>
              <a:round/>
            </a:ln>
            <a:effectLst/>
          </c:spPr>
          <c:marker>
            <c:symbol val="none"/>
          </c:marker>
          <c:xVal>
            <c:numRef>
              <c:f>Calcs!$L$95:$L$96</c:f>
              <c:numCache>
                <c:formatCode>General</c:formatCode>
                <c:ptCount val="2"/>
                <c:pt idx="0">
                  <c:v>0</c:v>
                </c:pt>
                <c:pt idx="1">
                  <c:v>4</c:v>
                </c:pt>
              </c:numCache>
            </c:numRef>
          </c:xVal>
          <c:yVal>
            <c:numRef>
              <c:f>Calcs!$M$95:$M$96</c:f>
              <c:numCache>
                <c:formatCode>General</c:formatCode>
                <c:ptCount val="2"/>
                <c:pt idx="0">
                  <c:v>6.9</c:v>
                </c:pt>
                <c:pt idx="1">
                  <c:v>6.9</c:v>
                </c:pt>
              </c:numCache>
            </c:numRef>
          </c:yVal>
          <c:smooth val="1"/>
          <c:extLst>
            <c:ext xmlns:c16="http://schemas.microsoft.com/office/drawing/2014/chart" uri="{C3380CC4-5D6E-409C-BE32-E72D297353CC}">
              <c16:uniqueId val="{00000004-40A0-4C69-ACDC-674D0D3B0D3D}"/>
            </c:ext>
          </c:extLst>
        </c:ser>
        <c:dLbls>
          <c:showLegendKey val="0"/>
          <c:showVal val="0"/>
          <c:showCatName val="0"/>
          <c:showSerName val="0"/>
          <c:showPercent val="0"/>
          <c:showBubbleSize val="0"/>
        </c:dLbls>
        <c:axId val="203081216"/>
        <c:axId val="203083136"/>
      </c:scatterChart>
      <c:scatterChart>
        <c:scatterStyle val="lineMarker"/>
        <c:varyColors val="0"/>
        <c:ser>
          <c:idx val="1"/>
          <c:order val="0"/>
          <c:tx>
            <c:v>System Voltage</c:v>
          </c:tx>
          <c:spPr>
            <a:ln w="38100" cap="rnd">
              <a:solidFill>
                <a:schemeClr val="tx1"/>
              </a:solidFill>
              <a:prstDash val="sysDash"/>
              <a:round/>
            </a:ln>
            <a:effectLst/>
          </c:spPr>
          <c:marker>
            <c:symbol val="none"/>
          </c:marker>
          <c:xVal>
            <c:numRef>
              <c:f>Calcs!$OB$8:$OB$108</c:f>
              <c:numCache>
                <c:formatCode>General</c:formatCode>
                <c:ptCount val="101"/>
                <c:pt idx="0">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Calcs!$OC$8:$OC$108</c:f>
              <c:numCache>
                <c:formatCode>0.0</c:formatCode>
                <c:ptCount val="101"/>
                <c:pt idx="0">
                  <c:v>12.4</c:v>
                </c:pt>
                <c:pt idx="1">
                  <c:v>9.3143218870967743</c:v>
                </c:pt>
                <c:pt idx="2">
                  <c:v>7.5533670199503327</c:v>
                </c:pt>
                <c:pt idx="3">
                  <c:v>8.2679199156326817</c:v>
                </c:pt>
                <c:pt idx="4">
                  <c:v>8.4852224231854301</c:v>
                </c:pt>
                <c:pt idx="5">
                  <c:v>8.5560450904118035</c:v>
                </c:pt>
                <c:pt idx="6">
                  <c:v>8.9020380813353572</c:v>
                </c:pt>
                <c:pt idx="7">
                  <c:v>9.1842472008590086</c:v>
                </c:pt>
                <c:pt idx="8">
                  <c:v>9.5032202429075916</c:v>
                </c:pt>
                <c:pt idx="9">
                  <c:v>9.7860607399729105</c:v>
                </c:pt>
                <c:pt idx="10">
                  <c:v>10.05988898848862</c:v>
                </c:pt>
                <c:pt idx="11">
                  <c:v>10.312063444010493</c:v>
                </c:pt>
                <c:pt idx="12">
                  <c:v>10.545298247683625</c:v>
                </c:pt>
                <c:pt idx="13">
                  <c:v>10.757839126947202</c:v>
                </c:pt>
                <c:pt idx="14">
                  <c:v>10.949983589177901</c:v>
                </c:pt>
                <c:pt idx="15">
                  <c:v>11.122054036565618</c:v>
                </c:pt>
                <c:pt idx="16">
                  <c:v>11.274872464770599</c:v>
                </c:pt>
                <c:pt idx="17">
                  <c:v>11.409535822107374</c:v>
                </c:pt>
                <c:pt idx="18">
                  <c:v>11.52736034345185</c:v>
                </c:pt>
                <c:pt idx="19">
                  <c:v>11.629790535275292</c:v>
                </c:pt>
                <c:pt idx="20">
                  <c:v>11.718326671104261</c:v>
                </c:pt>
                <c:pt idx="21">
                  <c:v>11.79446371394692</c:v>
                </c:pt>
                <c:pt idx="22">
                  <c:v>11.859644730745108</c:v>
                </c:pt>
                <c:pt idx="23">
                  <c:v>11.915227880784537</c:v>
                </c:pt>
                <c:pt idx="24">
                  <c:v>11.962465458152998</c:v>
                </c:pt>
                <c:pt idx="25">
                  <c:v>12.002492870513764</c:v>
                </c:pt>
                <c:pt idx="26">
                  <c:v>12.036325322015513</c:v>
                </c:pt>
                <c:pt idx="27">
                  <c:v>12.064860105298127</c:v>
                </c:pt>
                <c:pt idx="28">
                  <c:v>12.088882694420477</c:v>
                </c:pt>
                <c:pt idx="29">
                  <c:v>12.109075174793434</c:v>
                </c:pt>
                <c:pt idx="30">
                  <c:v>12.126025888335622</c:v>
                </c:pt>
                <c:pt idx="31">
                  <c:v>12.140239477916481</c:v>
                </c:pt>
                <c:pt idx="32">
                  <c:v>12.152146769619609</c:v>
                </c:pt>
                <c:pt idx="33">
                  <c:v>12.162114131739177</c:v>
                </c:pt>
                <c:pt idx="34">
                  <c:v>12.170452100040931</c:v>
                </c:pt>
                <c:pt idx="35">
                  <c:v>12.177423167248792</c:v>
                </c:pt>
                <c:pt idx="36">
                  <c:v>12.183248709375452</c:v>
                </c:pt>
                <c:pt idx="37">
                  <c:v>12.188115070322416</c:v>
                </c:pt>
                <c:pt idx="38">
                  <c:v>12.192178855935841</c:v>
                </c:pt>
                <c:pt idx="39">
                  <c:v>12.195571504919888</c:v>
                </c:pt>
                <c:pt idx="40">
                  <c:v>12.198403210935746</c:v>
                </c:pt>
                <c:pt idx="41">
                  <c:v>12.200766271027655</c:v>
                </c:pt>
                <c:pt idx="42">
                  <c:v>12.202737932518374</c:v>
                </c:pt>
                <c:pt idx="43">
                  <c:v>12.23503</c:v>
                </c:pt>
                <c:pt idx="44">
                  <c:v>12.23503</c:v>
                </c:pt>
                <c:pt idx="45">
                  <c:v>12.23503</c:v>
                </c:pt>
                <c:pt idx="46">
                  <c:v>12.23503</c:v>
                </c:pt>
                <c:pt idx="47">
                  <c:v>12.23503</c:v>
                </c:pt>
                <c:pt idx="48">
                  <c:v>12.23503</c:v>
                </c:pt>
                <c:pt idx="49">
                  <c:v>12.23503</c:v>
                </c:pt>
                <c:pt idx="50">
                  <c:v>12.23503</c:v>
                </c:pt>
                <c:pt idx="51">
                  <c:v>12.23503</c:v>
                </c:pt>
                <c:pt idx="52">
                  <c:v>12.23503</c:v>
                </c:pt>
                <c:pt idx="53">
                  <c:v>12.23503</c:v>
                </c:pt>
                <c:pt idx="54">
                  <c:v>12.23503</c:v>
                </c:pt>
                <c:pt idx="55">
                  <c:v>12.23503</c:v>
                </c:pt>
                <c:pt idx="56">
                  <c:v>12.23503</c:v>
                </c:pt>
                <c:pt idx="57">
                  <c:v>12.23503</c:v>
                </c:pt>
                <c:pt idx="58">
                  <c:v>12.23503</c:v>
                </c:pt>
                <c:pt idx="59">
                  <c:v>12.23503</c:v>
                </c:pt>
                <c:pt idx="60">
                  <c:v>12.23503</c:v>
                </c:pt>
                <c:pt idx="61">
                  <c:v>12.23503</c:v>
                </c:pt>
                <c:pt idx="62">
                  <c:v>12.23503</c:v>
                </c:pt>
                <c:pt idx="63">
                  <c:v>12.23503</c:v>
                </c:pt>
                <c:pt idx="64">
                  <c:v>12.23503</c:v>
                </c:pt>
                <c:pt idx="65">
                  <c:v>12.23503</c:v>
                </c:pt>
                <c:pt idx="66">
                  <c:v>12.23503</c:v>
                </c:pt>
                <c:pt idx="67">
                  <c:v>12.23503</c:v>
                </c:pt>
                <c:pt idx="68">
                  <c:v>12.4</c:v>
                </c:pt>
                <c:pt idx="69">
                  <c:v>12.4</c:v>
                </c:pt>
                <c:pt idx="70">
                  <c:v>12.4</c:v>
                </c:pt>
                <c:pt idx="71">
                  <c:v>12.4</c:v>
                </c:pt>
                <c:pt idx="72">
                  <c:v>12.4</c:v>
                </c:pt>
                <c:pt idx="73">
                  <c:v>12.4</c:v>
                </c:pt>
                <c:pt idx="74">
                  <c:v>12.4</c:v>
                </c:pt>
                <c:pt idx="75">
                  <c:v>12.4</c:v>
                </c:pt>
                <c:pt idx="76">
                  <c:v>12.4</c:v>
                </c:pt>
                <c:pt idx="77">
                  <c:v>12.4</c:v>
                </c:pt>
                <c:pt idx="78">
                  <c:v>12.4</c:v>
                </c:pt>
                <c:pt idx="79">
                  <c:v>12.4</c:v>
                </c:pt>
                <c:pt idx="80">
                  <c:v>12.4</c:v>
                </c:pt>
                <c:pt idx="81">
                  <c:v>12.4</c:v>
                </c:pt>
                <c:pt idx="82">
                  <c:v>12.4</c:v>
                </c:pt>
                <c:pt idx="83">
                  <c:v>12.4</c:v>
                </c:pt>
                <c:pt idx="84">
                  <c:v>12.4</c:v>
                </c:pt>
                <c:pt idx="85">
                  <c:v>12.4</c:v>
                </c:pt>
                <c:pt idx="86">
                  <c:v>12.4</c:v>
                </c:pt>
                <c:pt idx="87">
                  <c:v>12.4</c:v>
                </c:pt>
                <c:pt idx="88">
                  <c:v>12.4</c:v>
                </c:pt>
                <c:pt idx="89">
                  <c:v>12.4</c:v>
                </c:pt>
                <c:pt idx="90">
                  <c:v>12.4</c:v>
                </c:pt>
                <c:pt idx="91">
                  <c:v>12.4</c:v>
                </c:pt>
                <c:pt idx="92">
                  <c:v>12.4</c:v>
                </c:pt>
                <c:pt idx="93">
                  <c:v>12.4</c:v>
                </c:pt>
                <c:pt idx="94">
                  <c:v>12.4</c:v>
                </c:pt>
                <c:pt idx="95">
                  <c:v>12.4</c:v>
                </c:pt>
                <c:pt idx="96">
                  <c:v>12.4</c:v>
                </c:pt>
                <c:pt idx="97">
                  <c:v>12.4</c:v>
                </c:pt>
                <c:pt idx="98">
                  <c:v>12.4</c:v>
                </c:pt>
                <c:pt idx="99">
                  <c:v>12.4</c:v>
                </c:pt>
                <c:pt idx="100">
                  <c:v>12.4</c:v>
                </c:pt>
              </c:numCache>
            </c:numRef>
          </c:yVal>
          <c:smooth val="0"/>
          <c:extLst>
            <c:ext xmlns:c16="http://schemas.microsoft.com/office/drawing/2014/chart" uri="{C3380CC4-5D6E-409C-BE32-E72D297353CC}">
              <c16:uniqueId val="{00000001-40A0-4C69-ACDC-674D0D3B0D3D}"/>
            </c:ext>
          </c:extLst>
        </c:ser>
        <c:dLbls>
          <c:showLegendKey val="0"/>
          <c:showVal val="0"/>
          <c:showCatName val="0"/>
          <c:showSerName val="0"/>
          <c:showPercent val="0"/>
          <c:showBubbleSize val="0"/>
        </c:dLbls>
        <c:axId val="203081216"/>
        <c:axId val="203083136"/>
      </c:scatterChart>
      <c:scatterChart>
        <c:scatterStyle val="smoothMarker"/>
        <c:varyColors val="0"/>
        <c:ser>
          <c:idx val="2"/>
          <c:order val="1"/>
          <c:tx>
            <c:v>Per-Motor Current</c:v>
          </c:tx>
          <c:spPr>
            <a:ln w="38100" cap="rnd">
              <a:solidFill>
                <a:srgbClr val="7030A0">
                  <a:alpha val="75000"/>
                </a:srgbClr>
              </a:solidFill>
              <a:prstDash val="solid"/>
              <a:round/>
            </a:ln>
            <a:effectLst/>
          </c:spPr>
          <c:marker>
            <c:symbol val="none"/>
          </c:marker>
          <c:xVal>
            <c:numRef>
              <c:f>Calcs!$R$8:$R$108</c:f>
              <c:numCache>
                <c:formatCode>0.000</c:formatCode>
                <c:ptCount val="101"/>
                <c:pt idx="0" formatCode="General">
                  <c:v>0</c:v>
                </c:pt>
                <c:pt idx="1">
                  <c:v>0.04</c:v>
                </c:pt>
                <c:pt idx="2">
                  <c:v>0.08</c:v>
                </c:pt>
                <c:pt idx="3">
                  <c:v>0.12</c:v>
                </c:pt>
                <c:pt idx="4">
                  <c:v>0.16</c:v>
                </c:pt>
                <c:pt idx="5">
                  <c:v>0.2</c:v>
                </c:pt>
                <c:pt idx="6">
                  <c:v>0.24000000000000002</c:v>
                </c:pt>
                <c:pt idx="7">
                  <c:v>0.28000000000000003</c:v>
                </c:pt>
                <c:pt idx="8">
                  <c:v>0.32</c:v>
                </c:pt>
                <c:pt idx="9">
                  <c:v>0.36</c:v>
                </c:pt>
                <c:pt idx="10">
                  <c:v>0.39999999999999997</c:v>
                </c:pt>
                <c:pt idx="11">
                  <c:v>0.43999999999999995</c:v>
                </c:pt>
                <c:pt idx="12">
                  <c:v>0.47999999999999993</c:v>
                </c:pt>
                <c:pt idx="13">
                  <c:v>0.51999999999999991</c:v>
                </c:pt>
                <c:pt idx="14">
                  <c:v>0.55999999999999994</c:v>
                </c:pt>
                <c:pt idx="15">
                  <c:v>0.6</c:v>
                </c:pt>
                <c:pt idx="16">
                  <c:v>0.64</c:v>
                </c:pt>
                <c:pt idx="17">
                  <c:v>0.68</c:v>
                </c:pt>
                <c:pt idx="18">
                  <c:v>0.72000000000000008</c:v>
                </c:pt>
                <c:pt idx="19">
                  <c:v>0.76000000000000012</c:v>
                </c:pt>
                <c:pt idx="20">
                  <c:v>0.80000000000000016</c:v>
                </c:pt>
                <c:pt idx="21">
                  <c:v>0.84000000000000019</c:v>
                </c:pt>
                <c:pt idx="22">
                  <c:v>0.88000000000000023</c:v>
                </c:pt>
                <c:pt idx="23">
                  <c:v>0.92000000000000026</c:v>
                </c:pt>
                <c:pt idx="24">
                  <c:v>0.9600000000000003</c:v>
                </c:pt>
                <c:pt idx="25">
                  <c:v>1.0000000000000002</c:v>
                </c:pt>
                <c:pt idx="26">
                  <c:v>1.0400000000000003</c:v>
                </c:pt>
                <c:pt idx="27">
                  <c:v>1.0800000000000003</c:v>
                </c:pt>
                <c:pt idx="28">
                  <c:v>1.1200000000000003</c:v>
                </c:pt>
                <c:pt idx="29">
                  <c:v>1.1600000000000004</c:v>
                </c:pt>
                <c:pt idx="30">
                  <c:v>1.2000000000000004</c:v>
                </c:pt>
                <c:pt idx="31">
                  <c:v>1.2400000000000004</c:v>
                </c:pt>
                <c:pt idx="32">
                  <c:v>1.2800000000000005</c:v>
                </c:pt>
                <c:pt idx="33">
                  <c:v>1.3200000000000005</c:v>
                </c:pt>
                <c:pt idx="34">
                  <c:v>1.3600000000000005</c:v>
                </c:pt>
                <c:pt idx="35">
                  <c:v>1.4000000000000006</c:v>
                </c:pt>
                <c:pt idx="36">
                  <c:v>1.4400000000000006</c:v>
                </c:pt>
                <c:pt idx="37">
                  <c:v>1.4800000000000006</c:v>
                </c:pt>
                <c:pt idx="38">
                  <c:v>1.5200000000000007</c:v>
                </c:pt>
                <c:pt idx="39">
                  <c:v>1.5600000000000007</c:v>
                </c:pt>
                <c:pt idx="40">
                  <c:v>1.6000000000000008</c:v>
                </c:pt>
                <c:pt idx="41">
                  <c:v>1.6400000000000008</c:v>
                </c:pt>
                <c:pt idx="42">
                  <c:v>1.6800000000000008</c:v>
                </c:pt>
                <c:pt idx="43">
                  <c:v>1.7200000000000009</c:v>
                </c:pt>
                <c:pt idx="44">
                  <c:v>1.7600000000000009</c:v>
                </c:pt>
                <c:pt idx="45">
                  <c:v>1.8000000000000009</c:v>
                </c:pt>
                <c:pt idx="46">
                  <c:v>1.840000000000001</c:v>
                </c:pt>
                <c:pt idx="47">
                  <c:v>1.880000000000001</c:v>
                </c:pt>
                <c:pt idx="48">
                  <c:v>1.920000000000001</c:v>
                </c:pt>
                <c:pt idx="49">
                  <c:v>1.9600000000000011</c:v>
                </c:pt>
                <c:pt idx="50">
                  <c:v>2.0000000000000009</c:v>
                </c:pt>
                <c:pt idx="51">
                  <c:v>2.0400000000000009</c:v>
                </c:pt>
                <c:pt idx="52">
                  <c:v>2.080000000000001</c:v>
                </c:pt>
                <c:pt idx="53">
                  <c:v>2.120000000000001</c:v>
                </c:pt>
                <c:pt idx="54">
                  <c:v>2.160000000000001</c:v>
                </c:pt>
                <c:pt idx="55">
                  <c:v>2.2000000000000011</c:v>
                </c:pt>
                <c:pt idx="56">
                  <c:v>2.2400000000000011</c:v>
                </c:pt>
                <c:pt idx="57">
                  <c:v>2.2800000000000011</c:v>
                </c:pt>
                <c:pt idx="58">
                  <c:v>2.3200000000000012</c:v>
                </c:pt>
                <c:pt idx="59">
                  <c:v>2.3600000000000012</c:v>
                </c:pt>
                <c:pt idx="60">
                  <c:v>2.4000000000000012</c:v>
                </c:pt>
                <c:pt idx="61">
                  <c:v>2.4400000000000013</c:v>
                </c:pt>
                <c:pt idx="62">
                  <c:v>2.4800000000000013</c:v>
                </c:pt>
                <c:pt idx="63">
                  <c:v>2.5200000000000014</c:v>
                </c:pt>
                <c:pt idx="64">
                  <c:v>2.5600000000000014</c:v>
                </c:pt>
                <c:pt idx="65">
                  <c:v>2.6000000000000014</c:v>
                </c:pt>
                <c:pt idx="66">
                  <c:v>2.6400000000000015</c:v>
                </c:pt>
                <c:pt idx="67">
                  <c:v>2.6800000000000015</c:v>
                </c:pt>
                <c:pt idx="68">
                  <c:v>2.7200000000000015</c:v>
                </c:pt>
                <c:pt idx="69">
                  <c:v>2.7600000000000016</c:v>
                </c:pt>
                <c:pt idx="70">
                  <c:v>2.8000000000000016</c:v>
                </c:pt>
                <c:pt idx="71">
                  <c:v>2.8400000000000016</c:v>
                </c:pt>
                <c:pt idx="72">
                  <c:v>2.8800000000000017</c:v>
                </c:pt>
                <c:pt idx="73">
                  <c:v>2.9200000000000017</c:v>
                </c:pt>
                <c:pt idx="74">
                  <c:v>2.9600000000000017</c:v>
                </c:pt>
                <c:pt idx="75">
                  <c:v>3.0000000000000018</c:v>
                </c:pt>
                <c:pt idx="76">
                  <c:v>3.0400000000000018</c:v>
                </c:pt>
                <c:pt idx="77">
                  <c:v>3.0800000000000018</c:v>
                </c:pt>
                <c:pt idx="78">
                  <c:v>3.1200000000000019</c:v>
                </c:pt>
                <c:pt idx="79">
                  <c:v>3.1600000000000019</c:v>
                </c:pt>
                <c:pt idx="80">
                  <c:v>3.200000000000002</c:v>
                </c:pt>
                <c:pt idx="81">
                  <c:v>3.240000000000002</c:v>
                </c:pt>
                <c:pt idx="82">
                  <c:v>3.280000000000002</c:v>
                </c:pt>
                <c:pt idx="83">
                  <c:v>3.3200000000000021</c:v>
                </c:pt>
                <c:pt idx="84">
                  <c:v>3.3600000000000021</c:v>
                </c:pt>
                <c:pt idx="85">
                  <c:v>3.4000000000000021</c:v>
                </c:pt>
                <c:pt idx="86">
                  <c:v>3.4400000000000022</c:v>
                </c:pt>
                <c:pt idx="87">
                  <c:v>3.4800000000000022</c:v>
                </c:pt>
                <c:pt idx="88">
                  <c:v>3.5200000000000022</c:v>
                </c:pt>
                <c:pt idx="89">
                  <c:v>3.5600000000000023</c:v>
                </c:pt>
                <c:pt idx="90">
                  <c:v>3.6000000000000023</c:v>
                </c:pt>
                <c:pt idx="91">
                  <c:v>3.6400000000000023</c:v>
                </c:pt>
                <c:pt idx="92">
                  <c:v>3.6800000000000024</c:v>
                </c:pt>
                <c:pt idx="93">
                  <c:v>3.7200000000000024</c:v>
                </c:pt>
                <c:pt idx="94">
                  <c:v>3.7600000000000025</c:v>
                </c:pt>
                <c:pt idx="95">
                  <c:v>3.8000000000000025</c:v>
                </c:pt>
                <c:pt idx="96">
                  <c:v>3.8400000000000025</c:v>
                </c:pt>
                <c:pt idx="97">
                  <c:v>3.8800000000000026</c:v>
                </c:pt>
                <c:pt idx="98">
                  <c:v>3.9200000000000026</c:v>
                </c:pt>
                <c:pt idx="99">
                  <c:v>3.9600000000000026</c:v>
                </c:pt>
                <c:pt idx="100">
                  <c:v>4.0000000000000027</c:v>
                </c:pt>
              </c:numCache>
            </c:numRef>
          </c:xVal>
          <c:yVal>
            <c:numRef>
              <c:f>Calcs!$FQ$8:$FQ$108</c:f>
              <c:numCache>
                <c:formatCode>0.0</c:formatCode>
                <c:ptCount val="101"/>
                <c:pt idx="0">
                  <c:v>0</c:v>
                </c:pt>
                <c:pt idx="1">
                  <c:v>51.427968548387092</c:v>
                </c:pt>
                <c:pt idx="2">
                  <c:v>80.777216334161125</c:v>
                </c:pt>
                <c:pt idx="3">
                  <c:v>68.868001406121991</c:v>
                </c:pt>
                <c:pt idx="4">
                  <c:v>65.24629294690952</c:v>
                </c:pt>
                <c:pt idx="5">
                  <c:v>64.065915159803268</c:v>
                </c:pt>
                <c:pt idx="6">
                  <c:v>58.299365311077395</c:v>
                </c:pt>
                <c:pt idx="7">
                  <c:v>53.595879985683183</c:v>
                </c:pt>
                <c:pt idx="8">
                  <c:v>48.279662618206807</c:v>
                </c:pt>
                <c:pt idx="9">
                  <c:v>43.565654333784849</c:v>
                </c:pt>
                <c:pt idx="10">
                  <c:v>39.001850191856335</c:v>
                </c:pt>
                <c:pt idx="11">
                  <c:v>34.798942599825132</c:v>
                </c:pt>
                <c:pt idx="12">
                  <c:v>30.911695871939582</c:v>
                </c:pt>
                <c:pt idx="13">
                  <c:v>27.369347884213305</c:v>
                </c:pt>
                <c:pt idx="14">
                  <c:v>24.166940180368321</c:v>
                </c:pt>
                <c:pt idx="15">
                  <c:v>21.299099390573033</c:v>
                </c:pt>
                <c:pt idx="16">
                  <c:v>18.752125587156687</c:v>
                </c:pt>
                <c:pt idx="17">
                  <c:v>16.507736298210439</c:v>
                </c:pt>
                <c:pt idx="18">
                  <c:v>14.543994275802516</c:v>
                </c:pt>
                <c:pt idx="19">
                  <c:v>12.836824412078462</c:v>
                </c:pt>
                <c:pt idx="20">
                  <c:v>11.361222148262319</c:v>
                </c:pt>
                <c:pt idx="21">
                  <c:v>10.092271434218018</c:v>
                </c:pt>
                <c:pt idx="22">
                  <c:v>9.0059211542482078</c:v>
                </c:pt>
                <c:pt idx="23">
                  <c:v>8.0795353202577154</c:v>
                </c:pt>
                <c:pt idx="24">
                  <c:v>7.2922423641166914</c:v>
                </c:pt>
                <c:pt idx="25">
                  <c:v>6.6251188247705999</c:v>
                </c:pt>
                <c:pt idx="26">
                  <c:v>6.0612446330748044</c:v>
                </c:pt>
                <c:pt idx="27">
                  <c:v>5.5856649116978812</c:v>
                </c:pt>
                <c:pt idx="28">
                  <c:v>5.1852884263254095</c:v>
                </c:pt>
                <c:pt idx="29">
                  <c:v>4.8487470867761209</c:v>
                </c:pt>
                <c:pt idx="30">
                  <c:v>4.5662351944062989</c:v>
                </c:pt>
                <c:pt idx="31">
                  <c:v>4.3293420347253182</c:v>
                </c:pt>
                <c:pt idx="32">
                  <c:v>4.1308871730065215</c:v>
                </c:pt>
                <c:pt idx="33">
                  <c:v>3.9647644710137127</c:v>
                </c:pt>
                <c:pt idx="34">
                  <c:v>3.8257983326511553</c:v>
                </c:pt>
                <c:pt idx="35">
                  <c:v>3.709613879186795</c:v>
                </c:pt>
                <c:pt idx="36">
                  <c:v>3.6125215104091599</c:v>
                </c:pt>
                <c:pt idx="37">
                  <c:v>3.5314154946263963</c:v>
                </c:pt>
                <c:pt idx="38">
                  <c:v>3.4636857344026617</c:v>
                </c:pt>
                <c:pt idx="39">
                  <c:v>3.4071415846685373</c:v>
                </c:pt>
                <c:pt idx="40">
                  <c:v>3.3599464844042251</c:v>
                </c:pt>
                <c:pt idx="41">
                  <c:v>3.3205621495390791</c:v>
                </c:pt>
                <c:pt idx="42">
                  <c:v>3.287701124693768</c:v>
                </c:pt>
                <c:pt idx="43">
                  <c:v>2.7495000000000003</c:v>
                </c:pt>
                <c:pt idx="44">
                  <c:v>2.7495000000000003</c:v>
                </c:pt>
                <c:pt idx="45">
                  <c:v>2.7495000000000003</c:v>
                </c:pt>
                <c:pt idx="46">
                  <c:v>2.7495000000000003</c:v>
                </c:pt>
                <c:pt idx="47">
                  <c:v>2.7495000000000003</c:v>
                </c:pt>
                <c:pt idx="48">
                  <c:v>2.7495000000000003</c:v>
                </c:pt>
                <c:pt idx="49">
                  <c:v>2.7495000000000003</c:v>
                </c:pt>
                <c:pt idx="50">
                  <c:v>2.7495000000000003</c:v>
                </c:pt>
                <c:pt idx="51">
                  <c:v>2.7495000000000003</c:v>
                </c:pt>
                <c:pt idx="52">
                  <c:v>2.7495000000000003</c:v>
                </c:pt>
                <c:pt idx="53">
                  <c:v>2.7495000000000003</c:v>
                </c:pt>
                <c:pt idx="54">
                  <c:v>2.7495000000000003</c:v>
                </c:pt>
                <c:pt idx="55">
                  <c:v>2.7495000000000003</c:v>
                </c:pt>
                <c:pt idx="56">
                  <c:v>2.7495000000000003</c:v>
                </c:pt>
                <c:pt idx="57">
                  <c:v>2.7495000000000003</c:v>
                </c:pt>
                <c:pt idx="58">
                  <c:v>2.7495000000000003</c:v>
                </c:pt>
                <c:pt idx="59">
                  <c:v>2.7495000000000003</c:v>
                </c:pt>
                <c:pt idx="60">
                  <c:v>2.7495000000000003</c:v>
                </c:pt>
                <c:pt idx="61">
                  <c:v>2.7495000000000003</c:v>
                </c:pt>
                <c:pt idx="62">
                  <c:v>2.7495000000000003</c:v>
                </c:pt>
                <c:pt idx="63">
                  <c:v>2.7495000000000003</c:v>
                </c:pt>
                <c:pt idx="64">
                  <c:v>2.7495000000000003</c:v>
                </c:pt>
                <c:pt idx="65">
                  <c:v>2.7495000000000003</c:v>
                </c:pt>
                <c:pt idx="66">
                  <c:v>2.7495000000000003</c:v>
                </c:pt>
                <c:pt idx="67">
                  <c:v>2.7495000000000003</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numCache>
            </c:numRef>
          </c:yVal>
          <c:smooth val="1"/>
          <c:extLst>
            <c:ext xmlns:c16="http://schemas.microsoft.com/office/drawing/2014/chart" uri="{C3380CC4-5D6E-409C-BE32-E72D297353CC}">
              <c16:uniqueId val="{00000002-40A0-4C69-ACDC-674D0D3B0D3D}"/>
            </c:ext>
          </c:extLst>
        </c:ser>
        <c:dLbls>
          <c:showLegendKey val="0"/>
          <c:showVal val="0"/>
          <c:showCatName val="0"/>
          <c:showSerName val="0"/>
          <c:showPercent val="0"/>
          <c:showBubbleSize val="0"/>
        </c:dLbls>
        <c:axId val="203091328"/>
        <c:axId val="203089408"/>
      </c:scatterChart>
      <c:valAx>
        <c:axId val="203081216"/>
        <c:scaling>
          <c:orientation val="minMax"/>
          <c:min val="0"/>
        </c:scaling>
        <c:delete val="0"/>
        <c:axPos val="b"/>
        <c:majorGridlines>
          <c:spPr>
            <a:ln w="9525" cap="flat" cmpd="sng" algn="ctr">
              <a:solidFill>
                <a:schemeClr val="bg1">
                  <a:lumMod val="65000"/>
                </a:schemeClr>
              </a:solidFill>
              <a:prstDash val="dash"/>
              <a:round/>
            </a:ln>
            <a:effectLst/>
          </c:spPr>
        </c:majorGridlines>
        <c:title>
          <c:tx>
            <c:rich>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r>
                  <a:rPr lang="en-US" sz="900" b="1">
                    <a:solidFill>
                      <a:sysClr val="windowText" lastClr="000000"/>
                    </a:solidFill>
                  </a:rPr>
                  <a:t>Time (s)</a:t>
                </a:r>
              </a:p>
            </c:rich>
          </c:tx>
          <c:layout>
            <c:manualLayout>
              <c:xMode val="edge"/>
              <c:yMode val="edge"/>
              <c:x val="2.0614436889425493E-3"/>
              <c:y val="0.85755348951269528"/>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title>
        <c:numFmt formatCode="General"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crossAx val="203083136"/>
        <c:crosses val="autoZero"/>
        <c:crossBetween val="midCat"/>
        <c:majorUnit val="0.5"/>
      </c:valAx>
      <c:valAx>
        <c:axId val="203083136"/>
        <c:scaling>
          <c:orientation val="minMax"/>
          <c:max val="13"/>
          <c:min val="4"/>
        </c:scaling>
        <c:delete val="0"/>
        <c:axPos val="l"/>
        <c:majorGridlines>
          <c:spPr>
            <a:ln w="9525" cap="flat" cmpd="sng" algn="ctr">
              <a:solidFill>
                <a:schemeClr val="bg1">
                  <a:lumMod val="65000"/>
                </a:schemeClr>
              </a:solidFill>
              <a:prstDash val="dash"/>
              <a:round/>
            </a:ln>
            <a:effectLst/>
          </c:spPr>
        </c:majorGridlines>
        <c:title>
          <c:tx>
            <c:rich>
              <a:bodyPr rot="-5400000" spcFirstLastPara="1" vertOverflow="ellipsis" vert="horz" wrap="square" anchor="t" anchorCtr="1"/>
              <a:lstStyle/>
              <a:p>
                <a:pPr>
                  <a:defRPr sz="1200" b="1" i="0" u="none" strike="noStrike" kern="1200" baseline="0">
                    <a:solidFill>
                      <a:srgbClr val="0070C0"/>
                    </a:solidFill>
                    <a:latin typeface="+mn-lt"/>
                    <a:ea typeface="+mn-ea"/>
                    <a:cs typeface="+mn-cs"/>
                  </a:defRPr>
                </a:pPr>
                <a:r>
                  <a:rPr lang="en-US" sz="1200" b="1">
                    <a:solidFill>
                      <a:sysClr val="windowText" lastClr="000000"/>
                    </a:solidFill>
                  </a:rPr>
                  <a:t>System &amp;</a:t>
                </a:r>
                <a:r>
                  <a:rPr lang="en-US" sz="1200" b="1">
                    <a:solidFill>
                      <a:srgbClr val="0070C0"/>
                    </a:solidFill>
                  </a:rPr>
                  <a:t> Applied Voltage</a:t>
                </a:r>
              </a:p>
            </c:rich>
          </c:tx>
          <c:layout>
            <c:manualLayout>
              <c:xMode val="edge"/>
              <c:yMode val="edge"/>
              <c:x val="3.426596346950323E-4"/>
              <c:y val="3.6008885760788284E-2"/>
            </c:manualLayout>
          </c:layout>
          <c:overlay val="0"/>
          <c:spPr>
            <a:noFill/>
            <a:ln>
              <a:noFill/>
            </a:ln>
            <a:effectLst/>
          </c:spPr>
          <c:txPr>
            <a:bodyPr rot="-5400000" spcFirstLastPara="1" vertOverflow="ellipsis" vert="horz" wrap="square" anchor="t" anchorCtr="1"/>
            <a:lstStyle/>
            <a:p>
              <a:pPr>
                <a:defRPr sz="1200" b="1" i="0" u="none" strike="noStrike" kern="1200" baseline="0">
                  <a:solidFill>
                    <a:srgbClr val="0070C0"/>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rgbClr val="0070C0"/>
                </a:solidFill>
                <a:latin typeface="+mn-lt"/>
                <a:ea typeface="+mn-ea"/>
                <a:cs typeface="+mn-cs"/>
              </a:defRPr>
            </a:pPr>
            <a:endParaRPr lang="en-US"/>
          </a:p>
        </c:txPr>
        <c:crossAx val="203081216"/>
        <c:crosses val="autoZero"/>
        <c:crossBetween val="midCat"/>
        <c:majorUnit val="3"/>
      </c:valAx>
      <c:valAx>
        <c:axId val="203089408"/>
        <c:scaling>
          <c:orientation val="minMax"/>
          <c:max val="60"/>
          <c:min val="0"/>
        </c:scaling>
        <c:delete val="0"/>
        <c:axPos val="r"/>
        <c:title>
          <c:tx>
            <c:rich>
              <a:bodyPr rot="-5400000" spcFirstLastPara="1" vertOverflow="ellipsis" vert="horz" wrap="square" anchor="ctr" anchorCtr="1"/>
              <a:lstStyle/>
              <a:p>
                <a:pPr>
                  <a:defRPr sz="1200" b="1" i="0" u="none" strike="noStrike" kern="1200" baseline="0">
                    <a:solidFill>
                      <a:srgbClr val="7030A0"/>
                    </a:solidFill>
                    <a:latin typeface="+mn-lt"/>
                    <a:ea typeface="+mn-ea"/>
                    <a:cs typeface="+mn-cs"/>
                  </a:defRPr>
                </a:pPr>
                <a:r>
                  <a:rPr lang="en-US" sz="1200" b="1">
                    <a:solidFill>
                      <a:srgbClr val="7030A0"/>
                    </a:solidFill>
                  </a:rPr>
                  <a:t>Current Draw /</a:t>
                </a:r>
                <a:r>
                  <a:rPr lang="en-US" sz="1200" b="1" baseline="0">
                    <a:solidFill>
                      <a:srgbClr val="7030A0"/>
                    </a:solidFill>
                  </a:rPr>
                  <a:t> Motor (A)</a:t>
                </a:r>
                <a:endParaRPr lang="en-US" sz="1200" b="1">
                  <a:solidFill>
                    <a:srgbClr val="7030A0"/>
                  </a:solidFill>
                </a:endParaRPr>
              </a:p>
            </c:rich>
          </c:tx>
          <c:layout>
            <c:manualLayout>
              <c:xMode val="edge"/>
              <c:yMode val="edge"/>
              <c:x val="0.96410213429203684"/>
              <c:y val="9.9269587157958861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rgbClr val="7030A0"/>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rgbClr val="7030A0"/>
                </a:solidFill>
                <a:latin typeface="+mn-lt"/>
                <a:ea typeface="+mn-ea"/>
                <a:cs typeface="+mn-cs"/>
              </a:defRPr>
            </a:pPr>
            <a:endParaRPr lang="en-US"/>
          </a:p>
        </c:txPr>
        <c:crossAx val="203091328"/>
        <c:crosses val="max"/>
        <c:crossBetween val="midCat"/>
      </c:valAx>
      <c:valAx>
        <c:axId val="203091328"/>
        <c:scaling>
          <c:orientation val="minMax"/>
        </c:scaling>
        <c:delete val="1"/>
        <c:axPos val="b"/>
        <c:numFmt formatCode="General" sourceLinked="1"/>
        <c:majorTickMark val="out"/>
        <c:minorTickMark val="none"/>
        <c:tickLblPos val="nextTo"/>
        <c:crossAx val="203089408"/>
        <c:crosses val="autoZero"/>
        <c:crossBetween val="midCat"/>
      </c:valAx>
      <c:spPr>
        <a:solidFill>
          <a:schemeClr val="bg1"/>
        </a:solidFill>
        <a:ln>
          <a:noFill/>
        </a:ln>
        <a:effectLst/>
      </c:spPr>
    </c:plotArea>
    <c:legend>
      <c:legendPos val="b"/>
      <c:layout>
        <c:manualLayout>
          <c:xMode val="edge"/>
          <c:yMode val="edge"/>
          <c:x val="3.1791681294101044E-2"/>
          <c:y val="0.9319972182964309"/>
          <c:w val="0.96820829135440845"/>
          <c:h val="6.7614543546700823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381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84117782823167E-2"/>
          <c:y val="4.1195283681733287E-2"/>
          <c:w val="0.591851307842718"/>
          <c:h val="0.79708756202936093"/>
        </c:manualLayout>
      </c:layout>
      <c:scatterChart>
        <c:scatterStyle val="smoothMarker"/>
        <c:varyColors val="0"/>
        <c:ser>
          <c:idx val="0"/>
          <c:order val="0"/>
          <c:tx>
            <c:v>Time to Goal (full speed)</c:v>
          </c:tx>
          <c:spPr>
            <a:ln w="31750">
              <a:solidFill>
                <a:srgbClr val="7030A0"/>
              </a:solidFill>
              <a:prstDash val="dash"/>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Calcs!$F$49:$O$49</c:f>
              <c:numCache>
                <c:formatCode>0.0</c:formatCode>
                <c:ptCount val="10"/>
                <c:pt idx="0">
                  <c:v>2.0000000000000009</c:v>
                </c:pt>
                <c:pt idx="1">
                  <c:v>1.7200000000000009</c:v>
                </c:pt>
                <c:pt idx="2">
                  <c:v>1.6000000000000008</c:v>
                </c:pt>
                <c:pt idx="3">
                  <c:v>1.5600000000000007</c:v>
                </c:pt>
                <c:pt idx="4">
                  <c:v>1.5600000000000007</c:v>
                </c:pt>
                <c:pt idx="5">
                  <c:v>1.6400000000000008</c:v>
                </c:pt>
                <c:pt idx="6">
                  <c:v>1.7200000000000009</c:v>
                </c:pt>
                <c:pt idx="7">
                  <c:v>1.840000000000001</c:v>
                </c:pt>
                <c:pt idx="8">
                  <c:v>1.9600000000000011</c:v>
                </c:pt>
                <c:pt idx="9">
                  <c:v>2.080000000000001</c:v>
                </c:pt>
              </c:numCache>
            </c:numRef>
          </c:yVal>
          <c:smooth val="1"/>
          <c:extLst>
            <c:ext xmlns:c16="http://schemas.microsoft.com/office/drawing/2014/chart" uri="{C3380CC4-5D6E-409C-BE32-E72D297353CC}">
              <c16:uniqueId val="{00000000-2F39-428E-9E47-98D55F9F0799}"/>
            </c:ext>
          </c:extLst>
        </c:ser>
        <c:ser>
          <c:idx val="2"/>
          <c:order val="1"/>
          <c:tx>
            <c:v>Travel Time (with stop)</c:v>
          </c:tx>
          <c:spPr>
            <a:ln>
              <a:solidFill>
                <a:srgbClr val="7030A0"/>
              </a:solidFill>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Calcs!$F$50:$O$50</c:f>
              <c:numCache>
                <c:formatCode>0.0</c:formatCode>
                <c:ptCount val="10"/>
                <c:pt idx="0">
                  <c:v>#N/A</c:v>
                </c:pt>
                <c:pt idx="1">
                  <c:v>#N/A</c:v>
                </c:pt>
                <c:pt idx="2">
                  <c:v>#N/A</c:v>
                </c:pt>
                <c:pt idx="3">
                  <c:v>3.7600000000000025</c:v>
                </c:pt>
                <c:pt idx="4">
                  <c:v>3.200000000000002</c:v>
                </c:pt>
                <c:pt idx="5">
                  <c:v>2.9200000000000017</c:v>
                </c:pt>
                <c:pt idx="6">
                  <c:v>2.7200000000000015</c:v>
                </c:pt>
                <c:pt idx="7">
                  <c:v>2.6400000000000015</c:v>
                </c:pt>
                <c:pt idx="8">
                  <c:v>2.6000000000000014</c:v>
                </c:pt>
                <c:pt idx="9">
                  <c:v>2.6400000000000015</c:v>
                </c:pt>
              </c:numCache>
            </c:numRef>
          </c:yVal>
          <c:smooth val="1"/>
          <c:extLst>
            <c:ext xmlns:c16="http://schemas.microsoft.com/office/drawing/2014/chart" uri="{C3380CC4-5D6E-409C-BE32-E72D297353CC}">
              <c16:uniqueId val="{00000000-DD9E-493A-A395-ED1C68E49872}"/>
            </c:ext>
          </c:extLst>
        </c:ser>
        <c:ser>
          <c:idx val="5"/>
          <c:order val="2"/>
          <c:tx>
            <c:v>50% to Max Vel. Response (s)</c:v>
          </c:tx>
          <c:spPr>
            <a:ln>
              <a:solidFill>
                <a:schemeClr val="accent3">
                  <a:lumMod val="50000"/>
                </a:schemeClr>
              </a:solidFill>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Calcs!$F$47:$O$47</c:f>
              <c:numCache>
                <c:formatCode>0.0</c:formatCode>
                <c:ptCount val="10"/>
                <c:pt idx="0">
                  <c:v>#N/A</c:v>
                </c:pt>
                <c:pt idx="1">
                  <c:v>#N/A</c:v>
                </c:pt>
                <c:pt idx="2">
                  <c:v>#N/A</c:v>
                </c:pt>
                <c:pt idx="3">
                  <c:v>#N/A</c:v>
                </c:pt>
                <c:pt idx="4">
                  <c:v>#N/A</c:v>
                </c:pt>
                <c:pt idx="5">
                  <c:v>#N/A</c:v>
                </c:pt>
                <c:pt idx="6">
                  <c:v>#N/A</c:v>
                </c:pt>
                <c:pt idx="7">
                  <c:v>#N/A</c:v>
                </c:pt>
                <c:pt idx="8">
                  <c:v>#N/A</c:v>
                </c:pt>
                <c:pt idx="9">
                  <c:v>#N/A</c:v>
                </c:pt>
              </c:numCache>
            </c:numRef>
          </c:yVal>
          <c:smooth val="1"/>
          <c:extLst>
            <c:ext xmlns:c16="http://schemas.microsoft.com/office/drawing/2014/chart" uri="{C3380CC4-5D6E-409C-BE32-E72D297353CC}">
              <c16:uniqueId val="{00000000-658B-4B54-A34C-FEE8CCC57904}"/>
            </c:ext>
          </c:extLst>
        </c:ser>
        <c:ser>
          <c:idx val="6"/>
          <c:order val="3"/>
          <c:tx>
            <c:v>Max Vel. To 50% Response (s)</c:v>
          </c:tx>
          <c:spPr>
            <a:ln>
              <a:solidFill>
                <a:schemeClr val="accent3">
                  <a:lumMod val="50000"/>
                </a:schemeClr>
              </a:solidFill>
              <a:prstDash val="dash"/>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Calcs!$F$48:$O$48</c:f>
              <c:numCache>
                <c:formatCode>0.0</c:formatCode>
                <c:ptCount val="10"/>
                <c:pt idx="0">
                  <c:v>#N/A</c:v>
                </c:pt>
                <c:pt idx="1">
                  <c:v>#N/A</c:v>
                </c:pt>
                <c:pt idx="2">
                  <c:v>#N/A</c:v>
                </c:pt>
                <c:pt idx="3">
                  <c:v>#N/A</c:v>
                </c:pt>
                <c:pt idx="4">
                  <c:v>#N/A</c:v>
                </c:pt>
                <c:pt idx="5">
                  <c:v>#N/A</c:v>
                </c:pt>
                <c:pt idx="6">
                  <c:v>#N/A</c:v>
                </c:pt>
                <c:pt idx="7">
                  <c:v>#N/A</c:v>
                </c:pt>
                <c:pt idx="8">
                  <c:v>#N/A</c:v>
                </c:pt>
                <c:pt idx="9">
                  <c:v>#N/A</c:v>
                </c:pt>
              </c:numCache>
            </c:numRef>
          </c:yVal>
          <c:smooth val="1"/>
          <c:extLst>
            <c:ext xmlns:c16="http://schemas.microsoft.com/office/drawing/2014/chart" uri="{C3380CC4-5D6E-409C-BE32-E72D297353CC}">
              <c16:uniqueId val="{00000001-658B-4B54-A34C-FEE8CCC57904}"/>
            </c:ext>
          </c:extLst>
        </c:ser>
        <c:ser>
          <c:idx val="1"/>
          <c:order val="6"/>
          <c:tx>
            <c:v>Design Gear Ratio</c:v>
          </c:tx>
          <c:spPr>
            <a:ln>
              <a:solidFill>
                <a:srgbClr val="FF0000"/>
              </a:solidFill>
              <a:prstDash val="sysDot"/>
            </a:ln>
          </c:spPr>
          <c:marker>
            <c:symbol val="none"/>
          </c:marker>
          <c:xVal>
            <c:numRef>
              <c:f>Calcs!$E$95:$E$96</c:f>
              <c:numCache>
                <c:formatCode>0.000</c:formatCode>
                <c:ptCount val="2"/>
                <c:pt idx="0">
                  <c:v>10.714285714285714</c:v>
                </c:pt>
                <c:pt idx="1">
                  <c:v>10.714285714285714</c:v>
                </c:pt>
              </c:numCache>
            </c:numRef>
          </c:xVal>
          <c:yVal>
            <c:numRef>
              <c:f>Calcs!$H$95:$H$96</c:f>
              <c:numCache>
                <c:formatCode>0.0</c:formatCode>
                <c:ptCount val="2"/>
                <c:pt idx="0" formatCode="General">
                  <c:v>0</c:v>
                </c:pt>
                <c:pt idx="1">
                  <c:v>3.5</c:v>
                </c:pt>
              </c:numCache>
            </c:numRef>
          </c:yVal>
          <c:smooth val="1"/>
          <c:extLst>
            <c:ext xmlns:c16="http://schemas.microsoft.com/office/drawing/2014/chart" uri="{C3380CC4-5D6E-409C-BE32-E72D297353CC}">
              <c16:uniqueId val="{00000001-2F39-428E-9E47-98D55F9F0799}"/>
            </c:ext>
          </c:extLst>
        </c:ser>
        <c:dLbls>
          <c:showLegendKey val="0"/>
          <c:showVal val="0"/>
          <c:showCatName val="0"/>
          <c:showSerName val="0"/>
          <c:showPercent val="0"/>
          <c:showBubbleSize val="0"/>
        </c:dLbls>
        <c:axId val="203201920"/>
        <c:axId val="203208192"/>
      </c:scatterChart>
      <c:scatterChart>
        <c:scatterStyle val="smoothMarker"/>
        <c:varyColors val="0"/>
        <c:ser>
          <c:idx val="3"/>
          <c:order val="4"/>
          <c:tx>
            <c:v>Turn Current</c:v>
          </c:tx>
          <c:spPr>
            <a:ln>
              <a:solidFill>
                <a:srgbClr val="FF0000"/>
              </a:solidFill>
              <a:prstDash val="sysDash"/>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Calcs!$F$73:$O$73</c:f>
              <c:numCache>
                <c:formatCode>0.000</c:formatCode>
                <c:ptCount val="10"/>
                <c:pt idx="0">
                  <c:v>#N/A</c:v>
                </c:pt>
                <c:pt idx="1">
                  <c:v>#N/A</c:v>
                </c:pt>
                <c:pt idx="2">
                  <c:v>#N/A</c:v>
                </c:pt>
                <c:pt idx="3">
                  <c:v>#N/A</c:v>
                </c:pt>
                <c:pt idx="4">
                  <c:v>#N/A</c:v>
                </c:pt>
                <c:pt idx="5">
                  <c:v>#N/A</c:v>
                </c:pt>
                <c:pt idx="6">
                  <c:v>#N/A</c:v>
                </c:pt>
                <c:pt idx="7">
                  <c:v>#N/A</c:v>
                </c:pt>
                <c:pt idx="8">
                  <c:v>#N/A</c:v>
                </c:pt>
                <c:pt idx="9">
                  <c:v>#N/A</c:v>
                </c:pt>
              </c:numCache>
            </c:numRef>
          </c:yVal>
          <c:smooth val="1"/>
          <c:extLst>
            <c:ext xmlns:c16="http://schemas.microsoft.com/office/drawing/2014/chart" uri="{C3380CC4-5D6E-409C-BE32-E72D297353CC}">
              <c16:uniqueId val="{00000001-DD9E-493A-A395-ED1C68E49872}"/>
            </c:ext>
          </c:extLst>
        </c:ser>
        <c:ser>
          <c:idx val="4"/>
          <c:order val="5"/>
          <c:tx>
            <c:v>Drag Race Current</c:v>
          </c:tx>
          <c:spPr>
            <a:ln>
              <a:solidFill>
                <a:srgbClr val="FF0000"/>
              </a:solidFill>
              <a:prstDash val="solid"/>
            </a:ln>
          </c:spPr>
          <c:marker>
            <c:symbol val="none"/>
          </c:marker>
          <c:xVal>
            <c:numRef>
              <c:f>Calcs!$F$45:$O$45</c:f>
              <c:numCache>
                <c:formatCode>0.0</c:formatCode>
                <c:ptCount val="10"/>
                <c:pt idx="0">
                  <c:v>3</c:v>
                </c:pt>
                <c:pt idx="1">
                  <c:v>4.333333333333333</c:v>
                </c:pt>
                <c:pt idx="2">
                  <c:v>5.6666666666666661</c:v>
                </c:pt>
                <c:pt idx="3">
                  <c:v>6.9999999999999991</c:v>
                </c:pt>
                <c:pt idx="4">
                  <c:v>8.3333333333333321</c:v>
                </c:pt>
                <c:pt idx="5">
                  <c:v>9.6666666666666661</c:v>
                </c:pt>
                <c:pt idx="6">
                  <c:v>11</c:v>
                </c:pt>
                <c:pt idx="7">
                  <c:v>12.333333333333334</c:v>
                </c:pt>
                <c:pt idx="8">
                  <c:v>13.666666666666668</c:v>
                </c:pt>
                <c:pt idx="9">
                  <c:v>15.000000000000002</c:v>
                </c:pt>
              </c:numCache>
            </c:numRef>
          </c:xVal>
          <c:yVal>
            <c:numRef>
              <c:f>Calcs!$F$74:$O$74</c:f>
              <c:numCache>
                <c:formatCode>0.000</c:formatCode>
                <c:ptCount val="10"/>
                <c:pt idx="0">
                  <c:v>#N/A</c:v>
                </c:pt>
                <c:pt idx="1">
                  <c:v>#N/A</c:v>
                </c:pt>
                <c:pt idx="2">
                  <c:v>#N/A</c:v>
                </c:pt>
                <c:pt idx="3">
                  <c:v>#N/A</c:v>
                </c:pt>
                <c:pt idx="4">
                  <c:v>#N/A</c:v>
                </c:pt>
                <c:pt idx="5">
                  <c:v>#N/A</c:v>
                </c:pt>
                <c:pt idx="6">
                  <c:v>#N/A</c:v>
                </c:pt>
                <c:pt idx="7">
                  <c:v>#N/A</c:v>
                </c:pt>
                <c:pt idx="8">
                  <c:v>#N/A</c:v>
                </c:pt>
                <c:pt idx="9">
                  <c:v>#N/A</c:v>
                </c:pt>
              </c:numCache>
            </c:numRef>
          </c:yVal>
          <c:smooth val="1"/>
          <c:extLst>
            <c:ext xmlns:c16="http://schemas.microsoft.com/office/drawing/2014/chart" uri="{C3380CC4-5D6E-409C-BE32-E72D297353CC}">
              <c16:uniqueId val="{00000002-DD9E-493A-A395-ED1C68E49872}"/>
            </c:ext>
          </c:extLst>
        </c:ser>
        <c:dLbls>
          <c:showLegendKey val="0"/>
          <c:showVal val="0"/>
          <c:showCatName val="0"/>
          <c:showSerName val="0"/>
          <c:showPercent val="0"/>
          <c:showBubbleSize val="0"/>
        </c:dLbls>
        <c:axId val="740160608"/>
        <c:axId val="740167824"/>
      </c:scatterChart>
      <c:valAx>
        <c:axId val="203201920"/>
        <c:scaling>
          <c:orientation val="minMax"/>
          <c:min val="2"/>
        </c:scaling>
        <c:delete val="0"/>
        <c:axPos val="b"/>
        <c:majorGridlines>
          <c:spPr>
            <a:ln>
              <a:solidFill>
                <a:schemeClr val="bg1">
                  <a:lumMod val="75000"/>
                </a:schemeClr>
              </a:solidFill>
              <a:prstDash val="dash"/>
            </a:ln>
          </c:spPr>
        </c:majorGridlines>
        <c:title>
          <c:tx>
            <c:rich>
              <a:bodyPr/>
              <a:lstStyle/>
              <a:p>
                <a:pPr>
                  <a:defRPr sz="900"/>
                </a:pPr>
                <a:r>
                  <a:rPr lang="en-US" sz="900"/>
                  <a:t>Gear </a:t>
                </a:r>
                <a:r>
                  <a:rPr lang="en-US" sz="900" baseline="0"/>
                  <a:t>Ratio</a:t>
                </a:r>
                <a:endParaRPr lang="en-US" sz="900"/>
              </a:p>
            </c:rich>
          </c:tx>
          <c:layout>
            <c:manualLayout>
              <c:xMode val="edge"/>
              <c:yMode val="edge"/>
              <c:x val="8.8272708242757999E-4"/>
              <c:y val="0.92093501960543023"/>
            </c:manualLayout>
          </c:layout>
          <c:overlay val="0"/>
        </c:title>
        <c:numFmt formatCode="0\ &quot;: 1&quot;" sourceLinked="0"/>
        <c:majorTickMark val="out"/>
        <c:minorTickMark val="none"/>
        <c:tickLblPos val="nextTo"/>
        <c:txPr>
          <a:bodyPr/>
          <a:lstStyle/>
          <a:p>
            <a:pPr>
              <a:defRPr sz="1100" b="1"/>
            </a:pPr>
            <a:endParaRPr lang="en-US"/>
          </a:p>
        </c:txPr>
        <c:crossAx val="203208192"/>
        <c:crosses val="autoZero"/>
        <c:crossBetween val="midCat"/>
      </c:valAx>
      <c:valAx>
        <c:axId val="203208192"/>
        <c:scaling>
          <c:orientation val="minMax"/>
          <c:min val="0"/>
        </c:scaling>
        <c:delete val="0"/>
        <c:axPos val="l"/>
        <c:majorGridlines>
          <c:spPr>
            <a:ln>
              <a:solidFill>
                <a:schemeClr val="bg1">
                  <a:lumMod val="75000"/>
                </a:schemeClr>
              </a:solidFill>
              <a:prstDash val="dash"/>
            </a:ln>
          </c:spPr>
        </c:majorGridlines>
        <c:numFmt formatCode="#,##0.0" sourceLinked="0"/>
        <c:majorTickMark val="out"/>
        <c:minorTickMark val="none"/>
        <c:tickLblPos val="nextTo"/>
        <c:txPr>
          <a:bodyPr/>
          <a:lstStyle/>
          <a:p>
            <a:pPr>
              <a:defRPr sz="1100" b="1">
                <a:solidFill>
                  <a:sysClr val="windowText" lastClr="000000"/>
                </a:solidFill>
              </a:defRPr>
            </a:pPr>
            <a:endParaRPr lang="en-US"/>
          </a:p>
        </c:txPr>
        <c:crossAx val="203201920"/>
        <c:crosses val="autoZero"/>
        <c:crossBetween val="midCat"/>
      </c:valAx>
      <c:valAx>
        <c:axId val="740167824"/>
        <c:scaling>
          <c:orientation val="minMax"/>
          <c:max val="0.60000000000000009"/>
          <c:min val="0"/>
        </c:scaling>
        <c:delete val="0"/>
        <c:axPos val="r"/>
        <c:numFmt formatCode="0.0" sourceLinked="0"/>
        <c:majorTickMark val="out"/>
        <c:minorTickMark val="none"/>
        <c:tickLblPos val="nextTo"/>
        <c:txPr>
          <a:bodyPr/>
          <a:lstStyle/>
          <a:p>
            <a:pPr>
              <a:defRPr sz="1100" b="1">
                <a:solidFill>
                  <a:srgbClr val="FF0000"/>
                </a:solidFill>
              </a:defRPr>
            </a:pPr>
            <a:endParaRPr lang="en-US"/>
          </a:p>
        </c:txPr>
        <c:crossAx val="740160608"/>
        <c:crosses val="max"/>
        <c:crossBetween val="midCat"/>
      </c:valAx>
      <c:valAx>
        <c:axId val="740160608"/>
        <c:scaling>
          <c:orientation val="minMax"/>
        </c:scaling>
        <c:delete val="1"/>
        <c:axPos val="b"/>
        <c:numFmt formatCode="0.0" sourceLinked="1"/>
        <c:majorTickMark val="out"/>
        <c:minorTickMark val="none"/>
        <c:tickLblPos val="nextTo"/>
        <c:crossAx val="740167824"/>
        <c:crosses val="autoZero"/>
        <c:crossBetween val="midCat"/>
      </c:valAx>
      <c:spPr>
        <a:ln>
          <a:solidFill>
            <a:schemeClr val="tx1"/>
          </a:solidFill>
        </a:ln>
      </c:spPr>
    </c:plotArea>
    <c:legend>
      <c:legendPos val="r"/>
      <c:layout>
        <c:manualLayout>
          <c:xMode val="edge"/>
          <c:yMode val="edge"/>
          <c:x val="0.73311542668736651"/>
          <c:y val="0.15796474239825881"/>
          <c:w val="0.26065588908824411"/>
          <c:h val="0.52029930360053345"/>
        </c:manualLayout>
      </c:layout>
      <c:overlay val="0"/>
      <c:txPr>
        <a:bodyPr/>
        <a:lstStyle/>
        <a:p>
          <a:pPr>
            <a:defRPr sz="1050" b="1">
              <a:noFill/>
            </a:defRPr>
          </a:pPr>
          <a:endParaRPr lang="en-US"/>
        </a:p>
      </c:txPr>
    </c:legend>
    <c:plotVisOnly val="0"/>
    <c:dispBlanksAs val="gap"/>
    <c:showDLblsOverMax val="0"/>
  </c:chart>
  <c:spPr>
    <a:noFill/>
    <a:ln w="38100">
      <a:noFill/>
    </a:ln>
  </c:spPr>
  <c:printSettings>
    <c:headerFooter/>
    <c:pageMargins b="0.75000000000000366" l="0.70000000000000062" r="0.70000000000000062" t="0.7500000000000036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50069002048736"/>
          <c:y val="0.12356722282350191"/>
          <c:w val="0.7854797715705476"/>
          <c:h val="0.64893218884069859"/>
        </c:manualLayout>
      </c:layout>
      <c:scatterChart>
        <c:scatterStyle val="lineMarker"/>
        <c:varyColors val="0"/>
        <c:ser>
          <c:idx val="0"/>
          <c:order val="0"/>
          <c:tx>
            <c:v>Speed</c:v>
          </c:tx>
          <c:spPr>
            <a:ln w="12700"/>
          </c:spPr>
          <c:marker>
            <c:symbol val="none"/>
          </c:marker>
          <c:xVal>
            <c:numRef>
              <c:f>Motors!$F$39:$F$64</c:f>
              <c:numCache>
                <c:formatCode>General</c:formatCode>
                <c:ptCount val="26"/>
                <c:pt idx="0">
                  <c:v>0</c:v>
                </c:pt>
                <c:pt idx="1">
                  <c:v>9.7046979865771807E-2</c:v>
                </c:pt>
                <c:pt idx="2">
                  <c:v>0.19409395973154361</c:v>
                </c:pt>
                <c:pt idx="3">
                  <c:v>0.29114093959731546</c:v>
                </c:pt>
                <c:pt idx="4">
                  <c:v>0.38818791946308723</c:v>
                </c:pt>
                <c:pt idx="5">
                  <c:v>0.48523489932885905</c:v>
                </c:pt>
                <c:pt idx="6">
                  <c:v>0.58228187919463092</c:v>
                </c:pt>
                <c:pt idx="7">
                  <c:v>0.67932885906040263</c:v>
                </c:pt>
                <c:pt idx="8">
                  <c:v>0.77637583892617446</c:v>
                </c:pt>
                <c:pt idx="9">
                  <c:v>0.87342281879194628</c:v>
                </c:pt>
                <c:pt idx="10">
                  <c:v>0.9704697986577181</c:v>
                </c:pt>
                <c:pt idx="11">
                  <c:v>1.06751677852349</c:v>
                </c:pt>
                <c:pt idx="12">
                  <c:v>1.1645637583892618</c:v>
                </c:pt>
                <c:pt idx="13">
                  <c:v>1.2616107382550337</c:v>
                </c:pt>
                <c:pt idx="14">
                  <c:v>1.3586577181208053</c:v>
                </c:pt>
                <c:pt idx="15">
                  <c:v>1.4557046979865773</c:v>
                </c:pt>
                <c:pt idx="16">
                  <c:v>1.5527516778523489</c:v>
                </c:pt>
                <c:pt idx="17">
                  <c:v>1.649798657718121</c:v>
                </c:pt>
                <c:pt idx="18">
                  <c:v>1.7468456375838926</c:v>
                </c:pt>
                <c:pt idx="19">
                  <c:v>1.8438926174496646</c:v>
                </c:pt>
                <c:pt idx="20">
                  <c:v>1.9409395973154362</c:v>
                </c:pt>
                <c:pt idx="21">
                  <c:v>2.0379865771812082</c:v>
                </c:pt>
                <c:pt idx="22">
                  <c:v>2.1350335570469801</c:v>
                </c:pt>
                <c:pt idx="23">
                  <c:v>2.2320805369127519</c:v>
                </c:pt>
                <c:pt idx="24">
                  <c:v>2.3291275167785237</c:v>
                </c:pt>
                <c:pt idx="25">
                  <c:v>2.41</c:v>
                </c:pt>
              </c:numCache>
            </c:numRef>
          </c:xVal>
          <c:yVal>
            <c:numRef>
              <c:f>Motors!$L$39:$L$64</c:f>
              <c:numCache>
                <c:formatCode>General</c:formatCode>
                <c:ptCount val="26"/>
                <c:pt idx="0">
                  <c:v>1</c:v>
                </c:pt>
                <c:pt idx="1">
                  <c:v>0.96045650765056734</c:v>
                </c:pt>
                <c:pt idx="2">
                  <c:v>0.92091301530113479</c:v>
                </c:pt>
                <c:pt idx="3">
                  <c:v>0.88136952295170201</c:v>
                </c:pt>
                <c:pt idx="4">
                  <c:v>0.84182603060226935</c:v>
                </c:pt>
                <c:pt idx="5">
                  <c:v>0.80228253825283657</c:v>
                </c:pt>
                <c:pt idx="6">
                  <c:v>0.76273904590340402</c:v>
                </c:pt>
                <c:pt idx="7">
                  <c:v>0.72319555355397136</c:v>
                </c:pt>
                <c:pt idx="8">
                  <c:v>0.6836520612045387</c:v>
                </c:pt>
                <c:pt idx="9">
                  <c:v>0.64410856885510603</c:v>
                </c:pt>
                <c:pt idx="10">
                  <c:v>0.60456507650567337</c:v>
                </c:pt>
                <c:pt idx="11">
                  <c:v>0.56502158415624071</c:v>
                </c:pt>
                <c:pt idx="12">
                  <c:v>0.52547809180680805</c:v>
                </c:pt>
                <c:pt idx="13">
                  <c:v>0.48593459945737544</c:v>
                </c:pt>
                <c:pt idx="14">
                  <c:v>0.44639110710794289</c:v>
                </c:pt>
                <c:pt idx="15">
                  <c:v>0.40684761475851006</c:v>
                </c:pt>
                <c:pt idx="16">
                  <c:v>0.3673041224090775</c:v>
                </c:pt>
                <c:pt idx="17">
                  <c:v>0.32776063005964473</c:v>
                </c:pt>
                <c:pt idx="18">
                  <c:v>0.28821713771021218</c:v>
                </c:pt>
                <c:pt idx="19">
                  <c:v>0.24867364536077941</c:v>
                </c:pt>
                <c:pt idx="20">
                  <c:v>0.20913015301134685</c:v>
                </c:pt>
                <c:pt idx="21">
                  <c:v>0.16958666066191408</c:v>
                </c:pt>
                <c:pt idx="22">
                  <c:v>0.13004316831248142</c:v>
                </c:pt>
                <c:pt idx="23">
                  <c:v>9.0499675963048754E-2</c:v>
                </c:pt>
                <c:pt idx="24">
                  <c:v>5.0956183613616091E-2</c:v>
                </c:pt>
                <c:pt idx="25">
                  <c:v>1.8003273322422242E-2</c:v>
                </c:pt>
              </c:numCache>
            </c:numRef>
          </c:yVal>
          <c:smooth val="0"/>
          <c:extLst>
            <c:ext xmlns:c16="http://schemas.microsoft.com/office/drawing/2014/chart" uri="{C3380CC4-5D6E-409C-BE32-E72D297353CC}">
              <c16:uniqueId val="{00000000-3D09-4C9F-B52D-D4FF25D0518C}"/>
            </c:ext>
          </c:extLst>
        </c:ser>
        <c:ser>
          <c:idx val="2"/>
          <c:order val="2"/>
          <c:tx>
            <c:v>Power</c:v>
          </c:tx>
          <c:spPr>
            <a:ln w="12700"/>
          </c:spPr>
          <c:marker>
            <c:symbol val="none"/>
          </c:marker>
          <c:xVal>
            <c:numRef>
              <c:f>Motors!$F$39:$F$64</c:f>
              <c:numCache>
                <c:formatCode>General</c:formatCode>
                <c:ptCount val="26"/>
                <c:pt idx="0">
                  <c:v>0</c:v>
                </c:pt>
                <c:pt idx="1">
                  <c:v>9.7046979865771807E-2</c:v>
                </c:pt>
                <c:pt idx="2">
                  <c:v>0.19409395973154361</c:v>
                </c:pt>
                <c:pt idx="3">
                  <c:v>0.29114093959731546</c:v>
                </c:pt>
                <c:pt idx="4">
                  <c:v>0.38818791946308723</c:v>
                </c:pt>
                <c:pt idx="5">
                  <c:v>0.48523489932885905</c:v>
                </c:pt>
                <c:pt idx="6">
                  <c:v>0.58228187919463092</c:v>
                </c:pt>
                <c:pt idx="7">
                  <c:v>0.67932885906040263</c:v>
                </c:pt>
                <c:pt idx="8">
                  <c:v>0.77637583892617446</c:v>
                </c:pt>
                <c:pt idx="9">
                  <c:v>0.87342281879194628</c:v>
                </c:pt>
                <c:pt idx="10">
                  <c:v>0.9704697986577181</c:v>
                </c:pt>
                <c:pt idx="11">
                  <c:v>1.06751677852349</c:v>
                </c:pt>
                <c:pt idx="12">
                  <c:v>1.1645637583892618</c:v>
                </c:pt>
                <c:pt idx="13">
                  <c:v>1.2616107382550337</c:v>
                </c:pt>
                <c:pt idx="14">
                  <c:v>1.3586577181208053</c:v>
                </c:pt>
                <c:pt idx="15">
                  <c:v>1.4557046979865773</c:v>
                </c:pt>
                <c:pt idx="16">
                  <c:v>1.5527516778523489</c:v>
                </c:pt>
                <c:pt idx="17">
                  <c:v>1.649798657718121</c:v>
                </c:pt>
                <c:pt idx="18">
                  <c:v>1.7468456375838926</c:v>
                </c:pt>
                <c:pt idx="19">
                  <c:v>1.8438926174496646</c:v>
                </c:pt>
                <c:pt idx="20">
                  <c:v>1.9409395973154362</c:v>
                </c:pt>
                <c:pt idx="21">
                  <c:v>2.0379865771812082</c:v>
                </c:pt>
                <c:pt idx="22">
                  <c:v>2.1350335570469801</c:v>
                </c:pt>
                <c:pt idx="23">
                  <c:v>2.2320805369127519</c:v>
                </c:pt>
                <c:pt idx="24">
                  <c:v>2.3291275167785237</c:v>
                </c:pt>
                <c:pt idx="25">
                  <c:v>2.41</c:v>
                </c:pt>
              </c:numCache>
            </c:numRef>
          </c:xVal>
          <c:yVal>
            <c:numRef>
              <c:f>Motors!$N$39:$N$64</c:f>
              <c:numCache>
                <c:formatCode>General</c:formatCode>
                <c:ptCount val="26"/>
                <c:pt idx="0">
                  <c:v>0</c:v>
                </c:pt>
                <c:pt idx="1">
                  <c:v>0.15203953351289409</c:v>
                </c:pt>
                <c:pt idx="2">
                  <c:v>0.29155965759415198</c:v>
                </c:pt>
                <c:pt idx="3">
                  <c:v>0.41856037224377385</c:v>
                </c:pt>
                <c:pt idx="4">
                  <c:v>0.53304167746175923</c:v>
                </c:pt>
                <c:pt idx="5">
                  <c:v>0.63500357324810852</c:v>
                </c:pt>
                <c:pt idx="6">
                  <c:v>0.72444605960282182</c:v>
                </c:pt>
                <c:pt idx="7">
                  <c:v>0.80136913652589858</c:v>
                </c:pt>
                <c:pt idx="8">
                  <c:v>0.86577280401733936</c:v>
                </c:pt>
                <c:pt idx="9">
                  <c:v>0.9176570620771437</c:v>
                </c:pt>
                <c:pt idx="10">
                  <c:v>0.95702191070531217</c:v>
                </c:pt>
                <c:pt idx="11">
                  <c:v>0.98386734990184421</c:v>
                </c:pt>
                <c:pt idx="12">
                  <c:v>0.99819337966674027</c:v>
                </c:pt>
                <c:pt idx="13">
                  <c:v>1</c:v>
                </c:pt>
                <c:pt idx="14">
                  <c:v>0.98928721090162375</c:v>
                </c:pt>
                <c:pt idx="15">
                  <c:v>0.96605501237161073</c:v>
                </c:pt>
                <c:pt idx="16">
                  <c:v>0.93030340440996206</c:v>
                </c:pt>
                <c:pt idx="17">
                  <c:v>0.88203238701667674</c:v>
                </c:pt>
                <c:pt idx="18">
                  <c:v>0.82124196019175566</c:v>
                </c:pt>
                <c:pt idx="19">
                  <c:v>0.74793212393519803</c:v>
                </c:pt>
                <c:pt idx="20">
                  <c:v>0.66210287824700464</c:v>
                </c:pt>
                <c:pt idx="21">
                  <c:v>0.56375422312717449</c:v>
                </c:pt>
                <c:pt idx="22">
                  <c:v>0.45288615857570846</c:v>
                </c:pt>
                <c:pt idx="23">
                  <c:v>0.32949868459260606</c:v>
                </c:pt>
                <c:pt idx="24">
                  <c:v>0.19359180117786759</c:v>
                </c:pt>
                <c:pt idx="25">
                  <c:v>7.077262723864132E-2</c:v>
                </c:pt>
              </c:numCache>
            </c:numRef>
          </c:yVal>
          <c:smooth val="0"/>
          <c:extLst>
            <c:ext xmlns:c16="http://schemas.microsoft.com/office/drawing/2014/chart" uri="{C3380CC4-5D6E-409C-BE32-E72D297353CC}">
              <c16:uniqueId val="{00000002-3D09-4C9F-B52D-D4FF25D0518C}"/>
            </c:ext>
          </c:extLst>
        </c:ser>
        <c:ser>
          <c:idx val="3"/>
          <c:order val="3"/>
          <c:tx>
            <c:v>Efficiency</c:v>
          </c:tx>
          <c:spPr>
            <a:ln w="25400"/>
          </c:spPr>
          <c:marker>
            <c:symbol val="none"/>
          </c:marker>
          <c:xVal>
            <c:numRef>
              <c:f>Motors!$F$39:$F$64</c:f>
              <c:numCache>
                <c:formatCode>General</c:formatCode>
                <c:ptCount val="26"/>
                <c:pt idx="0">
                  <c:v>0</c:v>
                </c:pt>
                <c:pt idx="1">
                  <c:v>9.7046979865771807E-2</c:v>
                </c:pt>
                <c:pt idx="2">
                  <c:v>0.19409395973154361</c:v>
                </c:pt>
                <c:pt idx="3">
                  <c:v>0.29114093959731546</c:v>
                </c:pt>
                <c:pt idx="4">
                  <c:v>0.38818791946308723</c:v>
                </c:pt>
                <c:pt idx="5">
                  <c:v>0.48523489932885905</c:v>
                </c:pt>
                <c:pt idx="6">
                  <c:v>0.58228187919463092</c:v>
                </c:pt>
                <c:pt idx="7">
                  <c:v>0.67932885906040263</c:v>
                </c:pt>
                <c:pt idx="8">
                  <c:v>0.77637583892617446</c:v>
                </c:pt>
                <c:pt idx="9">
                  <c:v>0.87342281879194628</c:v>
                </c:pt>
                <c:pt idx="10">
                  <c:v>0.9704697986577181</c:v>
                </c:pt>
                <c:pt idx="11">
                  <c:v>1.06751677852349</c:v>
                </c:pt>
                <c:pt idx="12">
                  <c:v>1.1645637583892618</c:v>
                </c:pt>
                <c:pt idx="13">
                  <c:v>1.2616107382550337</c:v>
                </c:pt>
                <c:pt idx="14">
                  <c:v>1.3586577181208053</c:v>
                </c:pt>
                <c:pt idx="15">
                  <c:v>1.4557046979865773</c:v>
                </c:pt>
                <c:pt idx="16">
                  <c:v>1.5527516778523489</c:v>
                </c:pt>
                <c:pt idx="17">
                  <c:v>1.649798657718121</c:v>
                </c:pt>
                <c:pt idx="18">
                  <c:v>1.7468456375838926</c:v>
                </c:pt>
                <c:pt idx="19">
                  <c:v>1.8438926174496646</c:v>
                </c:pt>
                <c:pt idx="20">
                  <c:v>1.9409395973154362</c:v>
                </c:pt>
                <c:pt idx="21">
                  <c:v>2.0379865771812082</c:v>
                </c:pt>
                <c:pt idx="22">
                  <c:v>2.1350335570469801</c:v>
                </c:pt>
                <c:pt idx="23">
                  <c:v>2.2320805369127519</c:v>
                </c:pt>
                <c:pt idx="24">
                  <c:v>2.3291275167785237</c:v>
                </c:pt>
                <c:pt idx="25">
                  <c:v>2.41</c:v>
                </c:pt>
              </c:numCache>
            </c:numRef>
          </c:xVal>
          <c:yVal>
            <c:numRef>
              <c:f>Motors!$O$39:$O$64</c:f>
              <c:numCache>
                <c:formatCode>General</c:formatCode>
                <c:ptCount val="26"/>
                <c:pt idx="0">
                  <c:v>0</c:v>
                </c:pt>
                <c:pt idx="1">
                  <c:v>0.56594221776121367</c:v>
                </c:pt>
                <c:pt idx="2">
                  <c:v>0.65668741793564567</c:v>
                </c:pt>
                <c:pt idx="3">
                  <c:v>0.67583601265415216</c:v>
                </c:pt>
                <c:pt idx="4">
                  <c:v>0.67078012027690759</c:v>
                </c:pt>
                <c:pt idx="5">
                  <c:v>0.65464538104086578</c:v>
                </c:pt>
                <c:pt idx="6">
                  <c:v>0.63251991537849317</c:v>
                </c:pt>
                <c:pt idx="7">
                  <c:v>0.60678977473025086</c:v>
                </c:pt>
                <c:pt idx="8">
                  <c:v>0.57872239830452932</c:v>
                </c:pt>
                <c:pt idx="9">
                  <c:v>0.54905336853312536</c:v>
                </c:pt>
                <c:pt idx="10">
                  <c:v>0.51823890227332647</c:v>
                </c:pt>
                <c:pt idx="11">
                  <c:v>0.4865769751181151</c:v>
                </c:pt>
                <c:pt idx="12">
                  <c:v>0.4542704553479574</c:v>
                </c:pt>
                <c:pt idx="13">
                  <c:v>0.42146224508398644</c:v>
                </c:pt>
                <c:pt idx="14">
                  <c:v>0.38825591247857999</c:v>
                </c:pt>
                <c:pt idx="15">
                  <c:v>0.3547283538007141</c:v>
                </c:pt>
                <c:pt idx="16">
                  <c:v>0.32093786009033481</c:v>
                </c:pt>
                <c:pt idx="17">
                  <c:v>0.28692942317975034</c:v>
                </c:pt>
                <c:pt idx="18">
                  <c:v>0.25273832383181372</c:v>
                </c:pt>
                <c:pt idx="19">
                  <c:v>0.21839261765478113</c:v>
                </c:pt>
                <c:pt idx="20">
                  <c:v>0.18391489457283</c:v>
                </c:pt>
                <c:pt idx="21">
                  <c:v>0.14932354801547093</c:v>
                </c:pt>
                <c:pt idx="22">
                  <c:v>0.11463370613988487</c:v>
                </c:pt>
                <c:pt idx="23">
                  <c:v>7.9857925619540429E-2</c:v>
                </c:pt>
                <c:pt idx="24">
                  <c:v>4.5006715748301097E-2</c:v>
                </c:pt>
                <c:pt idx="25">
                  <c:v>1.5912857338065509E-2</c:v>
                </c:pt>
              </c:numCache>
            </c:numRef>
          </c:yVal>
          <c:smooth val="0"/>
          <c:extLst>
            <c:ext xmlns:c16="http://schemas.microsoft.com/office/drawing/2014/chart" uri="{C3380CC4-5D6E-409C-BE32-E72D297353CC}">
              <c16:uniqueId val="{00000003-3D09-4C9F-B52D-D4FF25D0518C}"/>
            </c:ext>
          </c:extLst>
        </c:ser>
        <c:ser>
          <c:idx val="4"/>
          <c:order val="4"/>
          <c:tx>
            <c:v>Turning Steady State</c:v>
          </c:tx>
          <c:spPr>
            <a:ln>
              <a:solidFill>
                <a:srgbClr val="FF0000"/>
              </a:solidFill>
            </a:ln>
          </c:spPr>
          <c:marker>
            <c:symbol val="none"/>
          </c:marker>
          <c:xVal>
            <c:numRef>
              <c:f>(Calcs!$E$71,Calcs!$E$71)</c:f>
              <c:numCache>
                <c:formatCode>0.000</c:formatCode>
                <c:ptCount val="2"/>
                <c:pt idx="0">
                  <c:v>0.20886676600713383</c:v>
                </c:pt>
                <c:pt idx="1">
                  <c:v>0.20886676600713383</c:v>
                </c:pt>
              </c:numCache>
            </c:numRef>
          </c:xVal>
          <c:yVal>
            <c:numLit>
              <c:formatCode>General</c:formatCode>
              <c:ptCount val="2"/>
              <c:pt idx="0">
                <c:v>0</c:v>
              </c:pt>
              <c:pt idx="1">
                <c:v>1</c:v>
              </c:pt>
            </c:numLit>
          </c:yVal>
          <c:smooth val="0"/>
          <c:extLst>
            <c:ext xmlns:c16="http://schemas.microsoft.com/office/drawing/2014/chart" uri="{C3380CC4-5D6E-409C-BE32-E72D297353CC}">
              <c16:uniqueId val="{00000000-AC16-4164-BADD-22BF2EB35469}"/>
            </c:ext>
          </c:extLst>
        </c:ser>
        <c:dLbls>
          <c:showLegendKey val="0"/>
          <c:showVal val="0"/>
          <c:showCatName val="0"/>
          <c:showSerName val="0"/>
          <c:showPercent val="0"/>
          <c:showBubbleSize val="0"/>
        </c:dLbls>
        <c:axId val="201913856"/>
        <c:axId val="201915392"/>
      </c:scatterChart>
      <c:scatterChart>
        <c:scatterStyle val="lineMarker"/>
        <c:varyColors val="0"/>
        <c:ser>
          <c:idx val="1"/>
          <c:order val="1"/>
          <c:tx>
            <c:v>Current Draw (A)</c:v>
          </c:tx>
          <c:spPr>
            <a:ln w="12700"/>
          </c:spPr>
          <c:marker>
            <c:symbol val="none"/>
          </c:marker>
          <c:xVal>
            <c:numRef>
              <c:f>Motors!$F$39:$F$64</c:f>
              <c:numCache>
                <c:formatCode>General</c:formatCode>
                <c:ptCount val="26"/>
                <c:pt idx="0">
                  <c:v>0</c:v>
                </c:pt>
                <c:pt idx="1">
                  <c:v>9.7046979865771807E-2</c:v>
                </c:pt>
                <c:pt idx="2">
                  <c:v>0.19409395973154361</c:v>
                </c:pt>
                <c:pt idx="3">
                  <c:v>0.29114093959731546</c:v>
                </c:pt>
                <c:pt idx="4">
                  <c:v>0.38818791946308723</c:v>
                </c:pt>
                <c:pt idx="5">
                  <c:v>0.48523489932885905</c:v>
                </c:pt>
                <c:pt idx="6">
                  <c:v>0.58228187919463092</c:v>
                </c:pt>
                <c:pt idx="7">
                  <c:v>0.67932885906040263</c:v>
                </c:pt>
                <c:pt idx="8">
                  <c:v>0.77637583892617446</c:v>
                </c:pt>
                <c:pt idx="9">
                  <c:v>0.87342281879194628</c:v>
                </c:pt>
                <c:pt idx="10">
                  <c:v>0.9704697986577181</c:v>
                </c:pt>
                <c:pt idx="11">
                  <c:v>1.06751677852349</c:v>
                </c:pt>
                <c:pt idx="12">
                  <c:v>1.1645637583892618</c:v>
                </c:pt>
                <c:pt idx="13">
                  <c:v>1.2616107382550337</c:v>
                </c:pt>
                <c:pt idx="14">
                  <c:v>1.3586577181208053</c:v>
                </c:pt>
                <c:pt idx="15">
                  <c:v>1.4557046979865773</c:v>
                </c:pt>
                <c:pt idx="16">
                  <c:v>1.5527516778523489</c:v>
                </c:pt>
                <c:pt idx="17">
                  <c:v>1.649798657718121</c:v>
                </c:pt>
                <c:pt idx="18">
                  <c:v>1.7468456375838926</c:v>
                </c:pt>
                <c:pt idx="19">
                  <c:v>1.8438926174496646</c:v>
                </c:pt>
                <c:pt idx="20">
                  <c:v>1.9409395973154362</c:v>
                </c:pt>
                <c:pt idx="21">
                  <c:v>2.0379865771812082</c:v>
                </c:pt>
                <c:pt idx="22">
                  <c:v>2.1350335570469801</c:v>
                </c:pt>
                <c:pt idx="23">
                  <c:v>2.2320805369127519</c:v>
                </c:pt>
                <c:pt idx="24">
                  <c:v>2.3291275167785237</c:v>
                </c:pt>
                <c:pt idx="25">
                  <c:v>2.41</c:v>
                </c:pt>
              </c:numCache>
            </c:numRef>
          </c:xVal>
          <c:yVal>
            <c:numRef>
              <c:f>Motors!$H$39:$H$64</c:f>
              <c:numCache>
                <c:formatCode>General</c:formatCode>
                <c:ptCount val="26"/>
                <c:pt idx="0">
                  <c:v>2.7495000000000003</c:v>
                </c:pt>
                <c:pt idx="1">
                  <c:v>7.9159429530201342</c:v>
                </c:pt>
                <c:pt idx="2">
                  <c:v>13.082385906040269</c:v>
                </c:pt>
                <c:pt idx="3">
                  <c:v>18.248828859060403</c:v>
                </c:pt>
                <c:pt idx="4">
                  <c:v>23.415271812080537</c:v>
                </c:pt>
                <c:pt idx="5">
                  <c:v>28.581714765100671</c:v>
                </c:pt>
                <c:pt idx="6">
                  <c:v>33.748157718120801</c:v>
                </c:pt>
                <c:pt idx="7">
                  <c:v>38.914600671140931</c:v>
                </c:pt>
                <c:pt idx="8">
                  <c:v>44.081043624161069</c:v>
                </c:pt>
                <c:pt idx="9">
                  <c:v>49.247486577181199</c:v>
                </c:pt>
                <c:pt idx="10">
                  <c:v>54.413929530201337</c:v>
                </c:pt>
                <c:pt idx="11">
                  <c:v>59.580372483221481</c:v>
                </c:pt>
                <c:pt idx="12">
                  <c:v>64.746815436241604</c:v>
                </c:pt>
                <c:pt idx="13">
                  <c:v>69.913258389261742</c:v>
                </c:pt>
                <c:pt idx="14">
                  <c:v>75.079701342281865</c:v>
                </c:pt>
                <c:pt idx="15">
                  <c:v>80.246144295302017</c:v>
                </c:pt>
                <c:pt idx="16">
                  <c:v>85.41258724832214</c:v>
                </c:pt>
                <c:pt idx="17">
                  <c:v>90.579030201342277</c:v>
                </c:pt>
                <c:pt idx="18">
                  <c:v>95.745473154362401</c:v>
                </c:pt>
                <c:pt idx="19">
                  <c:v>100.91191610738255</c:v>
                </c:pt>
                <c:pt idx="20">
                  <c:v>106.07835906040268</c:v>
                </c:pt>
                <c:pt idx="21">
                  <c:v>111.24480201342281</c:v>
                </c:pt>
                <c:pt idx="22">
                  <c:v>116.41124496644296</c:v>
                </c:pt>
                <c:pt idx="23">
                  <c:v>121.57768791946309</c:v>
                </c:pt>
                <c:pt idx="24">
                  <c:v>126.74413087248321</c:v>
                </c:pt>
                <c:pt idx="25">
                  <c:v>131.04949999999999</c:v>
                </c:pt>
              </c:numCache>
            </c:numRef>
          </c:yVal>
          <c:smooth val="0"/>
          <c:extLst>
            <c:ext xmlns:c16="http://schemas.microsoft.com/office/drawing/2014/chart" uri="{C3380CC4-5D6E-409C-BE32-E72D297353CC}">
              <c16:uniqueId val="{00000001-3D09-4C9F-B52D-D4FF25D0518C}"/>
            </c:ext>
          </c:extLst>
        </c:ser>
        <c:dLbls>
          <c:showLegendKey val="0"/>
          <c:showVal val="0"/>
          <c:showCatName val="0"/>
          <c:showSerName val="0"/>
          <c:showPercent val="0"/>
          <c:showBubbleSize val="0"/>
        </c:dLbls>
        <c:axId val="403953824"/>
        <c:axId val="403949888"/>
      </c:scatterChart>
      <c:valAx>
        <c:axId val="201913856"/>
        <c:scaling>
          <c:orientation val="minMax"/>
          <c:min val="0"/>
        </c:scaling>
        <c:delete val="0"/>
        <c:axPos val="b"/>
        <c:majorGridlines>
          <c:spPr>
            <a:ln>
              <a:solidFill>
                <a:schemeClr val="bg1">
                  <a:lumMod val="85000"/>
                </a:schemeClr>
              </a:solidFill>
              <a:prstDash val="dash"/>
            </a:ln>
          </c:spPr>
        </c:majorGridlines>
        <c:title>
          <c:tx>
            <c:rich>
              <a:bodyPr/>
              <a:lstStyle/>
              <a:p>
                <a:pPr>
                  <a:defRPr/>
                </a:pPr>
                <a:r>
                  <a:rPr lang="en-US"/>
                  <a:t>Torque</a:t>
                </a:r>
                <a:r>
                  <a:rPr lang="en-US" baseline="0"/>
                  <a:t> (Nm)</a:t>
                </a:r>
                <a:endParaRPr lang="en-US"/>
              </a:p>
            </c:rich>
          </c:tx>
          <c:overlay val="0"/>
        </c:title>
        <c:numFmt formatCode="General" sourceLinked="1"/>
        <c:majorTickMark val="out"/>
        <c:minorTickMark val="none"/>
        <c:tickLblPos val="nextTo"/>
        <c:crossAx val="201915392"/>
        <c:crosses val="autoZero"/>
        <c:crossBetween val="midCat"/>
        <c:majorUnit val="0.5"/>
      </c:valAx>
      <c:valAx>
        <c:axId val="201915392"/>
        <c:scaling>
          <c:orientation val="minMax"/>
          <c:max val="1"/>
          <c:min val="0"/>
        </c:scaling>
        <c:delete val="0"/>
        <c:axPos val="l"/>
        <c:majorGridlines>
          <c:spPr>
            <a:ln>
              <a:solidFill>
                <a:schemeClr val="bg1">
                  <a:lumMod val="85000"/>
                </a:schemeClr>
              </a:solidFill>
              <a:prstDash val="dash"/>
            </a:ln>
          </c:spPr>
        </c:majorGridlines>
        <c:numFmt formatCode="0%" sourceLinked="0"/>
        <c:majorTickMark val="out"/>
        <c:minorTickMark val="none"/>
        <c:tickLblPos val="nextTo"/>
        <c:txPr>
          <a:bodyPr/>
          <a:lstStyle/>
          <a:p>
            <a:pPr>
              <a:defRPr sz="900"/>
            </a:pPr>
            <a:endParaRPr lang="en-US"/>
          </a:p>
        </c:txPr>
        <c:crossAx val="201913856"/>
        <c:crosses val="autoZero"/>
        <c:crossBetween val="midCat"/>
      </c:valAx>
      <c:valAx>
        <c:axId val="403949888"/>
        <c:scaling>
          <c:orientation val="minMax"/>
        </c:scaling>
        <c:delete val="0"/>
        <c:axPos val="r"/>
        <c:title>
          <c:tx>
            <c:rich>
              <a:bodyPr/>
              <a:lstStyle/>
              <a:p>
                <a:pPr>
                  <a:defRPr/>
                </a:pPr>
                <a:r>
                  <a:rPr lang="en-US"/>
                  <a:t>Current</a:t>
                </a:r>
                <a:r>
                  <a:rPr lang="en-US" baseline="0"/>
                  <a:t> Draw (A)</a:t>
                </a:r>
                <a:endParaRPr lang="en-US"/>
              </a:p>
            </c:rich>
          </c:tx>
          <c:overlay val="0"/>
        </c:title>
        <c:numFmt formatCode="General" sourceLinked="1"/>
        <c:majorTickMark val="out"/>
        <c:minorTickMark val="none"/>
        <c:tickLblPos val="nextTo"/>
        <c:crossAx val="403953824"/>
        <c:crosses val="max"/>
        <c:crossBetween val="midCat"/>
      </c:valAx>
      <c:valAx>
        <c:axId val="403953824"/>
        <c:scaling>
          <c:orientation val="minMax"/>
        </c:scaling>
        <c:delete val="1"/>
        <c:axPos val="b"/>
        <c:numFmt formatCode="General" sourceLinked="1"/>
        <c:majorTickMark val="out"/>
        <c:minorTickMark val="none"/>
        <c:tickLblPos val="nextTo"/>
        <c:crossAx val="403949888"/>
        <c:crosses val="autoZero"/>
        <c:crossBetween val="midCat"/>
      </c:valAx>
      <c:spPr>
        <a:solidFill>
          <a:schemeClr val="bg1"/>
        </a:solidFill>
        <a:ln w="12700">
          <a:solidFill>
            <a:srgbClr val="7030A0"/>
          </a:solidFill>
        </a:ln>
      </c:spPr>
    </c:plotArea>
    <c:legend>
      <c:legendPos val="b"/>
      <c:layout>
        <c:manualLayout>
          <c:xMode val="edge"/>
          <c:yMode val="edge"/>
          <c:x val="0"/>
          <c:y val="0.93473283281450281"/>
          <c:w val="1"/>
          <c:h val="6.2585851187206248E-2"/>
        </c:manualLayout>
      </c:layout>
      <c:overlay val="0"/>
      <c:txPr>
        <a:bodyPr/>
        <a:lstStyle/>
        <a:p>
          <a:pPr>
            <a:defRPr sz="900"/>
          </a:pPr>
          <a:endParaRPr lang="en-US"/>
        </a:p>
      </c:txPr>
    </c:legend>
    <c:plotVisOnly val="0"/>
    <c:dispBlanksAs val="gap"/>
    <c:showDLblsOverMax val="0"/>
  </c:chart>
  <c:spPr>
    <a:noFill/>
    <a:ln>
      <a:solidFill>
        <a:srgbClr val="7030A0"/>
      </a:solidFill>
    </a:ln>
  </c:spPr>
  <c:printSettings>
    <c:headerFooter/>
    <c:pageMargins b="0.75000000000000389" l="0.70000000000000062" r="0.70000000000000062" t="0.75000000000000389"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23</xdr:col>
      <xdr:colOff>9524</xdr:colOff>
      <xdr:row>10</xdr:row>
      <xdr:rowOff>0</xdr:rowOff>
    </xdr:from>
    <xdr:to>
      <xdr:col>35</xdr:col>
      <xdr:colOff>1066799</xdr:colOff>
      <xdr:row>23</xdr:row>
      <xdr:rowOff>161925</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0</xdr:row>
      <xdr:rowOff>0</xdr:rowOff>
    </xdr:from>
    <xdr:to>
      <xdr:col>35</xdr:col>
      <xdr:colOff>1028699</xdr:colOff>
      <xdr:row>9</xdr:row>
      <xdr:rowOff>0</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20</xdr:col>
      <xdr:colOff>104775</xdr:colOff>
      <xdr:row>0</xdr:row>
      <xdr:rowOff>11206</xdr:rowOff>
    </xdr:from>
    <xdr:to>
      <xdr:col>22</xdr:col>
      <xdr:colOff>1219</xdr:colOff>
      <xdr:row>1</xdr:row>
      <xdr:rowOff>2543</xdr:rowOff>
    </xdr:to>
    <xdr:pic>
      <xdr:nvPicPr>
        <xdr:cNvPr id="8" name="Picture 7" descr="Custom Avatar">
          <a:extLst>
            <a:ext uri="{FF2B5EF4-FFF2-40B4-BE49-F238E27FC236}">
              <a16:creationId xmlns:a16="http://schemas.microsoft.com/office/drawing/2014/main" id="{14B5F430-4701-467F-A3B5-5D021C038CD5}"/>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25000"/>
        <a:stretch/>
      </xdr:blipFill>
      <xdr:spPr bwMode="auto">
        <a:xfrm>
          <a:off x="8448675" y="11206"/>
          <a:ext cx="582244" cy="3247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xdr:colOff>
      <xdr:row>10</xdr:row>
      <xdr:rowOff>142875</xdr:rowOff>
    </xdr:from>
    <xdr:to>
      <xdr:col>21</xdr:col>
      <xdr:colOff>9525</xdr:colOff>
      <xdr:row>24</xdr:row>
      <xdr:rowOff>25400</xdr:rowOff>
    </xdr:to>
    <xdr:graphicFrame macro="">
      <xdr:nvGraphicFramePr>
        <xdr:cNvPr id="5" name="Chart 4">
          <a:extLst>
            <a:ext uri="{FF2B5EF4-FFF2-40B4-BE49-F238E27FC236}">
              <a16:creationId xmlns:a16="http://schemas.microsoft.com/office/drawing/2014/main" id="{820C06DE-C83D-4724-B80A-D6C3AF00F8F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76200</xdr:colOff>
      <xdr:row>25</xdr:row>
      <xdr:rowOff>123826</xdr:rowOff>
    </xdr:from>
    <xdr:to>
      <xdr:col>21</xdr:col>
      <xdr:colOff>0</xdr:colOff>
      <xdr:row>40</xdr:row>
      <xdr:rowOff>69850</xdr:rowOff>
    </xdr:to>
    <xdr:graphicFrame macro="">
      <xdr:nvGraphicFramePr>
        <xdr:cNvPr id="14" name="Chart 13">
          <a:extLst>
            <a:ext uri="{FF2B5EF4-FFF2-40B4-BE49-F238E27FC236}">
              <a16:creationId xmlns:a16="http://schemas.microsoft.com/office/drawing/2014/main" id="{2D0A4074-C14E-4064-806D-2A357A80F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9525</xdr:colOff>
      <xdr:row>25</xdr:row>
      <xdr:rowOff>0</xdr:rowOff>
    </xdr:from>
    <xdr:to>
      <xdr:col>36</xdr:col>
      <xdr:colOff>0</xdr:colOff>
      <xdr:row>41</xdr:row>
      <xdr:rowOff>9526</xdr:rowOff>
    </xdr:to>
    <xdr:graphicFrame macro="">
      <xdr:nvGraphicFramePr>
        <xdr:cNvPr id="10" name="Chart 9">
          <a:extLst>
            <a:ext uri="{FF2B5EF4-FFF2-40B4-BE49-F238E27FC236}">
              <a16:creationId xmlns:a16="http://schemas.microsoft.com/office/drawing/2014/main" id="{B0E0D068-B5AD-4141-8CB3-2BBB59EB9F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25</xdr:col>
      <xdr:colOff>473240</xdr:colOff>
      <xdr:row>37</xdr:row>
      <xdr:rowOff>19051</xdr:rowOff>
    </xdr:to>
    <xdr:pic>
      <xdr:nvPicPr>
        <xdr:cNvPr id="3" name="Picture 2">
          <a:extLst>
            <a:ext uri="{FF2B5EF4-FFF2-40B4-BE49-F238E27FC236}">
              <a16:creationId xmlns:a16="http://schemas.microsoft.com/office/drawing/2014/main" id="{4CE2F42B-D8A5-4E13-A0B8-C41D7C6A6E0C}"/>
            </a:ext>
          </a:extLst>
        </xdr:cNvPr>
        <xdr:cNvPicPr>
          <a:picLocks noChangeAspect="1"/>
        </xdr:cNvPicPr>
      </xdr:nvPicPr>
      <xdr:blipFill>
        <a:blip xmlns:r="http://schemas.openxmlformats.org/officeDocument/2006/relationships" r:embed="rId1"/>
        <a:stretch>
          <a:fillRect/>
        </a:stretch>
      </xdr:blipFill>
      <xdr:spPr>
        <a:xfrm>
          <a:off x="0" y="1228726"/>
          <a:ext cx="15713240" cy="5848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219811</xdr:colOff>
      <xdr:row>35</xdr:row>
      <xdr:rowOff>153865</xdr:rowOff>
    </xdr:from>
    <xdr:to>
      <xdr:col>3</xdr:col>
      <xdr:colOff>490905</xdr:colOff>
      <xdr:row>57</xdr:row>
      <xdr:rowOff>19801</xdr:rowOff>
    </xdr:to>
    <xdr:graphicFrame macro="">
      <xdr:nvGraphicFramePr>
        <xdr:cNvPr id="2" name="Chart 1">
          <a:extLst>
            <a:ext uri="{FF2B5EF4-FFF2-40B4-BE49-F238E27FC236}">
              <a16:creationId xmlns:a16="http://schemas.microsoft.com/office/drawing/2014/main" id="{C5921322-EA7D-47B8-96AD-778F2A6D08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chiefdelphi.com/media/papers/2059" TargetMode="External"/><Relationship Id="rId3" Type="http://schemas.openxmlformats.org/officeDocument/2006/relationships/hyperlink" Target="http://www.chiefdelphi.com/media/papers/2470" TargetMode="External"/><Relationship Id="rId7" Type="http://schemas.openxmlformats.org/officeDocument/2006/relationships/hyperlink" Target="https://www.chiefdelphi.com/media/papers/3407" TargetMode="External"/><Relationship Id="rId12" Type="http://schemas.openxmlformats.org/officeDocument/2006/relationships/comments" Target="../comments1.xml"/><Relationship Id="rId2" Type="http://schemas.openxmlformats.org/officeDocument/2006/relationships/hyperlink" Target="http://www.chiefdelphi.com/media/papers/1917" TargetMode="External"/><Relationship Id="rId1" Type="http://schemas.openxmlformats.org/officeDocument/2006/relationships/hyperlink" Target="http://www.chiefdelphi.com/media/papers/1443" TargetMode="External"/><Relationship Id="rId6" Type="http://schemas.openxmlformats.org/officeDocument/2006/relationships/hyperlink" Target="http://www.chiefdelphi.com/media/papers/2059" TargetMode="External"/><Relationship Id="rId11" Type="http://schemas.openxmlformats.org/officeDocument/2006/relationships/vmlDrawing" Target="../drawings/vmlDrawing1.vml"/><Relationship Id="rId5" Type="http://schemas.openxmlformats.org/officeDocument/2006/relationships/hyperlink" Target="https://www.chiefdelphi.com/media/papers/2750" TargetMode="External"/><Relationship Id="rId10" Type="http://schemas.openxmlformats.org/officeDocument/2006/relationships/drawing" Target="../drawings/drawing1.xml"/><Relationship Id="rId4" Type="http://schemas.openxmlformats.org/officeDocument/2006/relationships/hyperlink" Target="https://www.chiefdelphi.com/media/papers/2750"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MG82"/>
  <sheetViews>
    <sheetView showGridLines="0" tabSelected="1" zoomScaleNormal="100" zoomScaleSheetLayoutView="100" workbookViewId="0">
      <selection activeCell="C5" sqref="C5"/>
    </sheetView>
  </sheetViews>
  <sheetFormatPr defaultRowHeight="12.75" x14ac:dyDescent="0.2"/>
  <cols>
    <col min="1" max="2" width="1.140625" style="1" customWidth="1"/>
    <col min="3" max="6" width="9" style="1" customWidth="1"/>
    <col min="7" max="9" width="1.140625" style="1" customWidth="1"/>
    <col min="10" max="11" width="9.42578125" style="1" customWidth="1"/>
    <col min="12" max="13" width="8.5703125" style="1" customWidth="1"/>
    <col min="14" max="14" width="1.42578125" customWidth="1"/>
    <col min="19" max="19" width="1.42578125" style="73" customWidth="1"/>
    <col min="21" max="21" width="9.140625" style="73"/>
    <col min="22" max="22" width="1.140625" customWidth="1"/>
    <col min="23" max="23" width="1.140625" style="194" customWidth="1"/>
    <col min="24" max="24" width="10.28515625" customWidth="1"/>
    <col min="25" max="28" width="10" customWidth="1"/>
    <col min="29" max="29" width="7.85546875" style="30" customWidth="1"/>
    <col min="30" max="32" width="7.85546875" customWidth="1"/>
    <col min="33" max="33" width="10" customWidth="1"/>
    <col min="34" max="34" width="3.7109375" customWidth="1"/>
    <col min="35" max="35" width="10" customWidth="1"/>
    <col min="36" max="36" width="16" customWidth="1"/>
    <col min="37" max="37" width="6.7109375" bestFit="1" customWidth="1"/>
    <col min="38" max="38" width="1.42578125" customWidth="1"/>
    <col min="39" max="39" width="3.85546875" customWidth="1"/>
    <col min="346" max="16384" width="9.140625" style="1"/>
  </cols>
  <sheetData>
    <row r="1" spans="2:39" ht="26.25" customHeight="1" thickBot="1" x14ac:dyDescent="0.25">
      <c r="B1" s="360" t="s">
        <v>226</v>
      </c>
      <c r="C1" s="360"/>
      <c r="D1" s="360"/>
      <c r="E1" s="360"/>
      <c r="F1" s="360"/>
      <c r="G1" s="193"/>
      <c r="H1" s="180"/>
      <c r="I1" s="180" t="s">
        <v>224</v>
      </c>
      <c r="J1" s="180"/>
      <c r="K1" s="183"/>
      <c r="L1" s="183"/>
      <c r="M1" s="183"/>
      <c r="N1" s="181"/>
      <c r="O1" s="181"/>
      <c r="P1" s="364" t="s">
        <v>369</v>
      </c>
      <c r="Q1" s="364"/>
      <c r="R1" s="363" t="s">
        <v>272</v>
      </c>
      <c r="S1" s="363"/>
      <c r="T1" s="363"/>
      <c r="U1" s="181"/>
      <c r="V1" s="181"/>
      <c r="W1" s="185"/>
      <c r="X1" s="391" t="s">
        <v>89</v>
      </c>
      <c r="Y1" s="274"/>
      <c r="Z1" s="274"/>
      <c r="AA1" s="274"/>
      <c r="AB1" s="274"/>
      <c r="AC1" s="275"/>
      <c r="AD1" s="274"/>
      <c r="AE1" s="274"/>
      <c r="AF1" s="274"/>
      <c r="AG1" s="394" t="s">
        <v>316</v>
      </c>
      <c r="AH1" s="394"/>
      <c r="AI1" s="394"/>
      <c r="AJ1" s="394"/>
      <c r="AK1" s="395"/>
      <c r="AL1" s="185"/>
      <c r="AM1" s="195"/>
    </row>
    <row r="2" spans="2:39" ht="3.75" customHeight="1" x14ac:dyDescent="0.25">
      <c r="B2" s="378"/>
      <c r="C2" s="379"/>
      <c r="D2" s="379"/>
      <c r="E2" s="379"/>
      <c r="F2" s="227"/>
      <c r="G2" s="228"/>
      <c r="H2" s="6"/>
      <c r="I2" s="122"/>
      <c r="J2" s="123"/>
      <c r="K2" s="123"/>
      <c r="L2" s="123"/>
      <c r="M2" s="123"/>
      <c r="N2" s="123"/>
      <c r="O2" s="123"/>
      <c r="P2" s="123"/>
      <c r="Q2" s="123"/>
      <c r="R2" s="123"/>
      <c r="S2" s="123"/>
      <c r="T2" s="123"/>
      <c r="U2" s="123"/>
      <c r="V2" s="124"/>
      <c r="W2" s="185"/>
      <c r="X2" s="389"/>
      <c r="Y2" s="72"/>
      <c r="Z2" s="72"/>
      <c r="AA2" s="72"/>
      <c r="AB2" s="72"/>
      <c r="AC2" s="276"/>
      <c r="AD2" s="72"/>
      <c r="AE2" s="72"/>
      <c r="AF2" s="72"/>
      <c r="AG2" s="393" t="s">
        <v>261</v>
      </c>
      <c r="AH2" s="72"/>
      <c r="AI2" s="72"/>
      <c r="AJ2" s="72"/>
      <c r="AK2" s="218"/>
      <c r="AL2" s="185"/>
      <c r="AM2" s="195"/>
    </row>
    <row r="3" spans="2:39" ht="12.75" customHeight="1" x14ac:dyDescent="0.2">
      <c r="B3" s="38"/>
      <c r="C3" s="187" t="s">
        <v>225</v>
      </c>
      <c r="D3" s="188"/>
      <c r="E3" s="188"/>
      <c r="F3" s="231"/>
      <c r="G3" s="36"/>
      <c r="H3" s="6"/>
      <c r="I3" s="45"/>
      <c r="J3" s="322"/>
      <c r="K3" s="322"/>
      <c r="L3" s="322" t="s">
        <v>359</v>
      </c>
      <c r="M3" s="322" t="s">
        <v>353</v>
      </c>
      <c r="N3" s="220"/>
      <c r="O3" s="380" t="s">
        <v>171</v>
      </c>
      <c r="P3" s="380" t="s">
        <v>160</v>
      </c>
      <c r="Q3" s="380" t="s">
        <v>158</v>
      </c>
      <c r="R3" s="380" t="s">
        <v>162</v>
      </c>
      <c r="S3" s="221"/>
      <c r="T3" s="361" t="s">
        <v>263</v>
      </c>
      <c r="U3" s="361" t="s">
        <v>264</v>
      </c>
      <c r="V3" s="44"/>
      <c r="W3" s="185"/>
      <c r="X3" s="389"/>
      <c r="Y3" s="72"/>
      <c r="Z3" s="72"/>
      <c r="AA3" s="72"/>
      <c r="AB3" s="72"/>
      <c r="AC3" s="71"/>
      <c r="AD3" s="72"/>
      <c r="AE3" s="72"/>
      <c r="AF3" s="72"/>
      <c r="AG3" s="393"/>
      <c r="AH3" s="72"/>
      <c r="AI3" s="323" t="s">
        <v>367</v>
      </c>
      <c r="AJ3" s="72"/>
      <c r="AK3" s="294" t="s">
        <v>297</v>
      </c>
      <c r="AL3" s="185"/>
      <c r="AM3" s="195"/>
    </row>
    <row r="4" spans="2:39" ht="12.75" customHeight="1" x14ac:dyDescent="0.2">
      <c r="B4" s="38"/>
      <c r="C4" s="214" t="s">
        <v>43</v>
      </c>
      <c r="D4" s="384" t="s">
        <v>134</v>
      </c>
      <c r="E4" s="385"/>
      <c r="F4" s="386"/>
      <c r="G4" s="36"/>
      <c r="H4" s="6"/>
      <c r="I4" s="45"/>
      <c r="J4" s="327" t="s">
        <v>58</v>
      </c>
      <c r="K4" s="328"/>
      <c r="L4" s="125">
        <f>Calcs!E60</f>
        <v>11.794225248699155</v>
      </c>
      <c r="M4" s="125" t="e">
        <f>IF($E$10&gt;0,L4/$E$10,NA())</f>
        <v>#N/A</v>
      </c>
      <c r="N4" s="220"/>
      <c r="O4" s="381"/>
      <c r="P4" s="381"/>
      <c r="Q4" s="381"/>
      <c r="R4" s="381"/>
      <c r="S4" s="221"/>
      <c r="T4" s="361"/>
      <c r="U4" s="361"/>
      <c r="V4" s="44"/>
      <c r="W4" s="185"/>
      <c r="X4" s="389"/>
      <c r="Y4" s="72"/>
      <c r="Z4" s="72"/>
      <c r="AA4" s="72"/>
      <c r="AB4" s="72"/>
      <c r="AC4" s="71"/>
      <c r="AD4" s="72"/>
      <c r="AE4" s="72"/>
      <c r="AF4" s="72"/>
      <c r="AG4" s="393"/>
      <c r="AH4" s="72"/>
      <c r="AI4" s="323" t="s">
        <v>364</v>
      </c>
      <c r="AJ4" s="72"/>
      <c r="AK4" s="294" t="s">
        <v>297</v>
      </c>
      <c r="AL4" s="185"/>
      <c r="AM4" s="195"/>
    </row>
    <row r="5" spans="2:39" ht="12.75" customHeight="1" x14ac:dyDescent="0.25">
      <c r="B5" s="229"/>
      <c r="C5" s="189"/>
      <c r="D5" s="7"/>
      <c r="E5" s="186" t="s">
        <v>12</v>
      </c>
      <c r="F5" s="142">
        <v>4</v>
      </c>
      <c r="G5" s="230"/>
      <c r="H5" s="6"/>
      <c r="I5" s="45"/>
      <c r="J5" s="327" t="s">
        <v>322</v>
      </c>
      <c r="K5" s="328"/>
      <c r="L5" s="282">
        <f>Calcs!E65</f>
        <v>143</v>
      </c>
      <c r="M5" s="282" t="e">
        <f>Calcs!E66</f>
        <v>#N/A</v>
      </c>
      <c r="N5" s="220"/>
      <c r="O5" s="125">
        <f>Calcs!E52</f>
        <v>14.270381654283971</v>
      </c>
      <c r="P5" s="125">
        <f>MAX(R5-O5-Q5,0)</f>
        <v>1.8921048755618539</v>
      </c>
      <c r="Q5" s="125">
        <f>Calcs!E53</f>
        <v>5.3471434100303625</v>
      </c>
      <c r="R5" s="125">
        <f>Calcs!E56</f>
        <v>21.509629939876188</v>
      </c>
      <c r="S5" s="221"/>
      <c r="T5" s="281">
        <f>Calcs!E73</f>
        <v>0.3698356965832949</v>
      </c>
      <c r="U5" s="281">
        <f>Calcs!E74</f>
        <v>0.292464400194554</v>
      </c>
      <c r="V5" s="44"/>
      <c r="W5" s="185"/>
      <c r="X5" s="389"/>
      <c r="Y5" s="72"/>
      <c r="Z5" s="72"/>
      <c r="AA5" s="72"/>
      <c r="AB5" s="72"/>
      <c r="AC5" s="71"/>
      <c r="AD5" s="72"/>
      <c r="AE5" s="72"/>
      <c r="AF5" s="72"/>
      <c r="AG5" s="393"/>
      <c r="AH5" s="72"/>
      <c r="AI5" s="323" t="s">
        <v>365</v>
      </c>
      <c r="AJ5" s="72"/>
      <c r="AK5" s="294" t="s">
        <v>297</v>
      </c>
      <c r="AL5" s="185"/>
      <c r="AM5" s="195"/>
    </row>
    <row r="6" spans="2:39" x14ac:dyDescent="0.2">
      <c r="B6" s="38"/>
      <c r="C6" s="189"/>
      <c r="D6" s="71" t="s">
        <v>3</v>
      </c>
      <c r="E6" s="71" t="s">
        <v>4</v>
      </c>
      <c r="F6" s="232" t="s">
        <v>5</v>
      </c>
      <c r="G6" s="36"/>
      <c r="H6" s="6"/>
      <c r="I6" s="45"/>
      <c r="J6" s="325" t="s">
        <v>360</v>
      </c>
      <c r="K6" s="326"/>
      <c r="L6" s="282">
        <f>Calcs!E67</f>
        <v>323.10886533664456</v>
      </c>
      <c r="M6" s="282" t="e">
        <f>Calcs!E68</f>
        <v>#N/A</v>
      </c>
      <c r="N6" s="220"/>
      <c r="O6" s="221"/>
      <c r="P6" s="221"/>
      <c r="Q6" s="221"/>
      <c r="R6" s="221"/>
      <c r="S6" s="221"/>
      <c r="T6" s="221"/>
      <c r="U6" s="221"/>
      <c r="V6" s="44"/>
      <c r="W6" s="185"/>
      <c r="X6" s="389"/>
      <c r="Y6" s="72"/>
      <c r="Z6" s="72"/>
      <c r="AA6" s="72"/>
      <c r="AB6" s="72"/>
      <c r="AC6" s="277"/>
      <c r="AD6" s="72"/>
      <c r="AE6" s="72"/>
      <c r="AF6" s="72"/>
      <c r="AG6" s="393"/>
      <c r="AH6" s="72"/>
      <c r="AI6" s="323" t="str">
        <f>TEXT(AA52,"0%") &amp; " to " &amp; TEXT(AA53,"0%") &amp; " response time"</f>
        <v>50% to 99% response time</v>
      </c>
      <c r="AJ6" s="72"/>
      <c r="AK6" s="294" t="s">
        <v>298</v>
      </c>
      <c r="AL6" s="185"/>
      <c r="AM6" s="195"/>
    </row>
    <row r="7" spans="2:39" x14ac:dyDescent="0.2">
      <c r="B7" s="38"/>
      <c r="C7" s="214" t="s">
        <v>0</v>
      </c>
      <c r="D7" s="11">
        <v>14</v>
      </c>
      <c r="E7" s="11">
        <v>50</v>
      </c>
      <c r="F7" s="233">
        <f>0.975^(F5/2)</f>
        <v>0.95062499999999994</v>
      </c>
      <c r="G7" s="36"/>
      <c r="H7" s="6"/>
      <c r="I7" s="45"/>
      <c r="J7" s="322"/>
      <c r="K7" s="322"/>
      <c r="L7" s="322"/>
      <c r="M7" s="322"/>
      <c r="N7" s="220"/>
      <c r="O7" s="382" t="s">
        <v>14</v>
      </c>
      <c r="P7" s="382" t="s">
        <v>159</v>
      </c>
      <c r="Q7" s="329" t="s">
        <v>337</v>
      </c>
      <c r="R7" s="362" t="s">
        <v>112</v>
      </c>
      <c r="S7" s="221"/>
      <c r="T7" s="362" t="s">
        <v>308</v>
      </c>
      <c r="U7" s="362" t="s">
        <v>315</v>
      </c>
      <c r="V7" s="44"/>
      <c r="W7" s="185"/>
      <c r="X7" s="389"/>
      <c r="Y7" s="72"/>
      <c r="Z7" s="72"/>
      <c r="AA7" s="72"/>
      <c r="AB7" s="72"/>
      <c r="AC7" s="377"/>
      <c r="AD7" s="72"/>
      <c r="AE7" s="72"/>
      <c r="AF7" s="72"/>
      <c r="AG7" s="393"/>
      <c r="AH7" s="72"/>
      <c r="AI7" s="324" t="s">
        <v>116</v>
      </c>
      <c r="AJ7" s="72"/>
      <c r="AK7" s="294" t="s">
        <v>297</v>
      </c>
      <c r="AL7" s="185"/>
      <c r="AM7" s="195"/>
    </row>
    <row r="8" spans="2:39" ht="12.75" customHeight="1" x14ac:dyDescent="0.2">
      <c r="B8" s="38"/>
      <c r="C8" s="214" t="s">
        <v>1</v>
      </c>
      <c r="D8" s="11">
        <v>16</v>
      </c>
      <c r="E8" s="11">
        <v>48</v>
      </c>
      <c r="F8" s="233">
        <f>IF(D8=1,1,0.95)</f>
        <v>0.95</v>
      </c>
      <c r="G8" s="36"/>
      <c r="H8" s="6"/>
      <c r="I8" s="45"/>
      <c r="J8" s="325" t="s">
        <v>44</v>
      </c>
      <c r="K8" s="326"/>
      <c r="L8" s="279" t="str">
        <f>IF(AND(Calcs!C30=TRUE,Calcs!C30=TRUE, U9&lt;120,U9/F5&lt;VLOOKUP(D4,Motors!B6:C27,2,FALSE)),"YES","NO")</f>
        <v>YES</v>
      </c>
      <c r="M8" s="322"/>
      <c r="N8" s="220"/>
      <c r="O8" s="383"/>
      <c r="P8" s="383"/>
      <c r="Q8" s="329"/>
      <c r="R8" s="362"/>
      <c r="S8" s="221"/>
      <c r="T8" s="362"/>
      <c r="U8" s="362"/>
      <c r="V8" s="44"/>
      <c r="W8" s="185"/>
      <c r="X8" s="389"/>
      <c r="Y8" s="72"/>
      <c r="Z8" s="72"/>
      <c r="AA8" s="72"/>
      <c r="AB8" s="72"/>
      <c r="AC8" s="377"/>
      <c r="AD8" s="72"/>
      <c r="AE8" s="72"/>
      <c r="AF8" s="72"/>
      <c r="AG8" s="393"/>
      <c r="AH8" s="72"/>
      <c r="AI8" s="324" t="s">
        <v>366</v>
      </c>
      <c r="AJ8" s="72"/>
      <c r="AK8" s="218"/>
      <c r="AL8" s="185"/>
      <c r="AM8" s="195"/>
    </row>
    <row r="9" spans="2:39" ht="12.75" customHeight="1" thickBot="1" x14ac:dyDescent="0.25">
      <c r="B9" s="38"/>
      <c r="C9" s="214" t="s">
        <v>2</v>
      </c>
      <c r="D9" s="11">
        <v>1</v>
      </c>
      <c r="E9" s="11">
        <v>1</v>
      </c>
      <c r="F9" s="233">
        <f>IF(D9=1,1,0.975)-0.025-(IF(ISBLANK(E10),0,0.03))</f>
        <v>0.97499999999999998</v>
      </c>
      <c r="G9" s="36"/>
      <c r="H9" s="6"/>
      <c r="I9" s="45"/>
      <c r="J9" s="325" t="s">
        <v>363</v>
      </c>
      <c r="K9" s="326"/>
      <c r="L9" s="279" t="str">
        <f>_xlfn.IFNA(IF(O5/F29&gt;=1,"YES","NO"),"YES")</f>
        <v>NO</v>
      </c>
      <c r="M9" s="322"/>
      <c r="N9" s="220"/>
      <c r="O9" s="125">
        <f>Calcs!E49</f>
        <v>1.6800000000000008</v>
      </c>
      <c r="P9" s="125">
        <f>Calcs!E50</f>
        <v>2.7200000000000015</v>
      </c>
      <c r="Q9" s="320">
        <f>Calcs!E47</f>
        <v>0.92000000000000026</v>
      </c>
      <c r="R9" s="280">
        <f>Calcs!E57</f>
        <v>7.5533670199503327</v>
      </c>
      <c r="S9" s="221"/>
      <c r="T9" s="291">
        <f>Calcs!E72</f>
        <v>8.5106423456737343E-2</v>
      </c>
      <c r="U9" s="282">
        <f>Calcs!E70</f>
        <v>55.475354487494229</v>
      </c>
      <c r="V9" s="44"/>
      <c r="W9" s="185"/>
      <c r="X9" s="390"/>
      <c r="Y9" s="198"/>
      <c r="Z9" s="198"/>
      <c r="AA9" s="198"/>
      <c r="AB9" s="198"/>
      <c r="AC9" s="278"/>
      <c r="AD9" s="198"/>
      <c r="AE9" s="198"/>
      <c r="AF9" s="198"/>
      <c r="AG9" s="297"/>
      <c r="AH9" s="198"/>
      <c r="AI9" s="198"/>
      <c r="AJ9" s="198"/>
      <c r="AK9" s="199"/>
      <c r="AL9" s="185"/>
      <c r="AM9" s="195"/>
    </row>
    <row r="10" spans="2:39" ht="13.5" thickBot="1" x14ac:dyDescent="0.25">
      <c r="B10" s="38"/>
      <c r="C10" s="189"/>
      <c r="D10" s="3" t="s">
        <v>285</v>
      </c>
      <c r="E10" s="53"/>
      <c r="F10" s="192">
        <f>IF(AND(D7&lt;&gt;0,E7&lt;&gt;0),D7/E7,1)*IF(AND(D8&lt;&gt;0,E8&lt;&gt;0),D8/E8,1)*IF(AND(D9&lt;&gt;0,E9&lt;&gt;0),D9/E9,1)</f>
        <v>9.3333333333333338E-2</v>
      </c>
      <c r="G10" s="36"/>
      <c r="H10" s="6"/>
      <c r="I10" s="45"/>
      <c r="J10" s="322"/>
      <c r="K10" s="322"/>
      <c r="L10" s="322"/>
      <c r="M10" s="322"/>
      <c r="N10" s="220"/>
      <c r="O10" s="221"/>
      <c r="P10" s="221"/>
      <c r="Q10" s="221"/>
      <c r="R10" s="221"/>
      <c r="S10" s="221"/>
      <c r="T10" s="221"/>
      <c r="U10" s="221"/>
      <c r="V10" s="44"/>
      <c r="W10" s="185"/>
      <c r="X10" s="185"/>
      <c r="Y10" s="185"/>
      <c r="Z10" s="185"/>
      <c r="AA10" s="185"/>
      <c r="AB10" s="185"/>
      <c r="AC10" s="254"/>
      <c r="AD10" s="185"/>
      <c r="AE10" s="185"/>
      <c r="AF10" s="185"/>
      <c r="AG10" s="185"/>
      <c r="AH10" s="185"/>
      <c r="AI10" s="185"/>
      <c r="AJ10" s="185"/>
      <c r="AK10" s="185"/>
      <c r="AL10" s="185"/>
      <c r="AM10" s="195"/>
    </row>
    <row r="11" spans="2:39" ht="13.5" customHeight="1" x14ac:dyDescent="0.2">
      <c r="B11" s="38"/>
      <c r="C11" s="210" t="s">
        <v>64</v>
      </c>
      <c r="D11" s="209" t="str">
        <f>CONCATENATE(ROUND(1/F10,1), " : 1")</f>
        <v>10.7 : 1</v>
      </c>
      <c r="E11" s="211" t="s">
        <v>102</v>
      </c>
      <c r="F11" s="234" t="str">
        <f>IF(ISBLANK(E10),"N/A",CONCATENATE(ROUND(1/F10*E10,1), " : 1"))</f>
        <v>N/A</v>
      </c>
      <c r="G11" s="36"/>
      <c r="H11" s="6"/>
      <c r="I11" s="45"/>
      <c r="J11" s="365" t="s">
        <v>242</v>
      </c>
      <c r="K11" s="366"/>
      <c r="L11" s="366"/>
      <c r="M11" s="366"/>
      <c r="N11" s="366"/>
      <c r="O11" s="366"/>
      <c r="P11" s="366"/>
      <c r="Q11" s="366"/>
      <c r="R11" s="366"/>
      <c r="S11" s="366"/>
      <c r="T11" s="366"/>
      <c r="U11" s="367"/>
      <c r="V11" s="44"/>
      <c r="W11" s="185"/>
      <c r="X11" s="391" t="s">
        <v>57</v>
      </c>
      <c r="Y11" s="265"/>
      <c r="Z11" s="265"/>
      <c r="AA11" s="265"/>
      <c r="AB11" s="265"/>
      <c r="AC11" s="265"/>
      <c r="AD11" s="265"/>
      <c r="AE11" s="265"/>
      <c r="AF11" s="265"/>
      <c r="AG11" s="366" t="s">
        <v>258</v>
      </c>
      <c r="AH11" s="366"/>
      <c r="AI11" s="366"/>
      <c r="AJ11" s="366"/>
      <c r="AK11" s="367"/>
      <c r="AL11" s="185"/>
      <c r="AM11" s="195"/>
    </row>
    <row r="12" spans="2:39" ht="13.5" customHeight="1" x14ac:dyDescent="0.2">
      <c r="B12" s="38"/>
      <c r="C12" s="190"/>
      <c r="D12" s="191"/>
      <c r="E12" s="212" t="s">
        <v>223</v>
      </c>
      <c r="F12" s="213">
        <f>Calcs!C10*F10*F15*PI()/12/60</f>
        <v>13.023646878381687</v>
      </c>
      <c r="G12" s="36"/>
      <c r="H12" s="6"/>
      <c r="I12" s="45"/>
      <c r="J12" s="368"/>
      <c r="K12" s="369"/>
      <c r="L12" s="369"/>
      <c r="M12" s="369"/>
      <c r="N12" s="369"/>
      <c r="O12" s="369"/>
      <c r="P12" s="369"/>
      <c r="Q12" s="369"/>
      <c r="R12" s="369"/>
      <c r="S12" s="369"/>
      <c r="T12" s="369"/>
      <c r="U12" s="370"/>
      <c r="V12" s="222"/>
      <c r="W12" s="185"/>
      <c r="X12" s="389"/>
      <c r="Y12" s="261"/>
      <c r="Z12" s="261"/>
      <c r="AA12" s="261"/>
      <c r="AB12" s="261"/>
      <c r="AC12" s="261"/>
      <c r="AD12" s="261"/>
      <c r="AE12" s="261"/>
      <c r="AF12" s="261"/>
      <c r="AG12" s="369"/>
      <c r="AH12" s="369"/>
      <c r="AI12" s="369"/>
      <c r="AJ12" s="369"/>
      <c r="AK12" s="370"/>
      <c r="AL12" s="185"/>
      <c r="AM12" s="195"/>
    </row>
    <row r="13" spans="2:39" ht="3.75" customHeight="1" x14ac:dyDescent="0.2">
      <c r="B13" s="38"/>
      <c r="C13" s="221"/>
      <c r="D13" s="221"/>
      <c r="E13" s="221"/>
      <c r="F13" s="221"/>
      <c r="G13" s="36"/>
      <c r="H13" s="6"/>
      <c r="I13" s="45"/>
      <c r="J13" s="389" t="s">
        <v>58</v>
      </c>
      <c r="K13" s="7"/>
      <c r="L13" s="204"/>
      <c r="M13" s="25"/>
      <c r="N13" s="203"/>
      <c r="O13" s="203"/>
      <c r="P13" s="203"/>
      <c r="Q13" s="203"/>
      <c r="R13" s="203"/>
      <c r="S13" s="203"/>
      <c r="T13" s="203"/>
      <c r="U13" s="387" t="s">
        <v>248</v>
      </c>
      <c r="V13" s="222"/>
      <c r="W13" s="185"/>
      <c r="X13" s="389"/>
      <c r="Y13" s="72"/>
      <c r="Z13" s="72"/>
      <c r="AA13" s="72"/>
      <c r="AB13" s="72"/>
      <c r="AC13" s="8"/>
      <c r="AD13" s="72"/>
      <c r="AE13" s="72"/>
      <c r="AF13" s="72"/>
      <c r="AG13" s="23"/>
      <c r="AH13" s="72"/>
      <c r="AI13" s="72"/>
      <c r="AJ13" s="72"/>
      <c r="AK13" s="217"/>
      <c r="AL13" s="185"/>
      <c r="AM13" s="195"/>
    </row>
    <row r="14" spans="2:39" ht="15" x14ac:dyDescent="0.25">
      <c r="B14" s="38"/>
      <c r="C14" s="187" t="s">
        <v>100</v>
      </c>
      <c r="D14" s="193"/>
      <c r="E14" s="193"/>
      <c r="F14" s="235"/>
      <c r="G14" s="249"/>
      <c r="H14" s="6"/>
      <c r="I14" s="45"/>
      <c r="J14" s="389"/>
      <c r="K14" s="7"/>
      <c r="L14" s="7"/>
      <c r="M14" s="25"/>
      <c r="N14" s="203"/>
      <c r="O14" s="203"/>
      <c r="P14" s="203"/>
      <c r="Q14" s="203"/>
      <c r="R14" s="203"/>
      <c r="S14" s="203"/>
      <c r="T14" s="203"/>
      <c r="U14" s="387"/>
      <c r="V14" s="222"/>
      <c r="W14" s="185"/>
      <c r="X14" s="389"/>
      <c r="Y14" s="72"/>
      <c r="Z14" s="72"/>
      <c r="AA14" s="72"/>
      <c r="AB14" s="72"/>
      <c r="AC14" s="8"/>
      <c r="AD14" s="72"/>
      <c r="AE14" s="72"/>
      <c r="AF14" s="72"/>
      <c r="AG14" s="23"/>
      <c r="AH14" s="72"/>
      <c r="AI14" s="292" t="s">
        <v>301</v>
      </c>
      <c r="AJ14" s="292"/>
      <c r="AK14" s="294" t="s">
        <v>297</v>
      </c>
      <c r="AL14" s="185"/>
      <c r="AM14" s="195"/>
    </row>
    <row r="15" spans="2:39" ht="12.75" customHeight="1" x14ac:dyDescent="0.25">
      <c r="B15" s="38"/>
      <c r="C15" s="189"/>
      <c r="D15" s="141"/>
      <c r="E15" s="140" t="s">
        <v>37</v>
      </c>
      <c r="F15" s="236">
        <v>6</v>
      </c>
      <c r="G15" s="36"/>
      <c r="I15" s="45"/>
      <c r="J15" s="389"/>
      <c r="K15" s="7"/>
      <c r="L15" s="204"/>
      <c r="M15" s="25"/>
      <c r="N15" s="203"/>
      <c r="O15" s="203"/>
      <c r="P15" s="203"/>
      <c r="Q15" s="203"/>
      <c r="R15" s="203"/>
      <c r="S15" s="203"/>
      <c r="T15" s="203"/>
      <c r="U15" s="387"/>
      <c r="V15" s="222"/>
      <c r="W15" s="185"/>
      <c r="X15" s="389"/>
      <c r="Y15" s="72"/>
      <c r="Z15" s="72"/>
      <c r="AA15" s="72"/>
      <c r="AB15" s="72"/>
      <c r="AC15" s="8"/>
      <c r="AD15" s="72"/>
      <c r="AE15" s="72"/>
      <c r="AF15" s="72"/>
      <c r="AG15" s="23"/>
      <c r="AH15" s="72"/>
      <c r="AI15" s="292" t="s">
        <v>302</v>
      </c>
      <c r="AJ15" s="292"/>
      <c r="AK15" s="294" t="s">
        <v>297</v>
      </c>
      <c r="AL15" s="185"/>
      <c r="AM15" s="195"/>
    </row>
    <row r="16" spans="2:39" ht="13.5" customHeight="1" x14ac:dyDescent="0.25">
      <c r="B16" s="38"/>
      <c r="C16" s="189"/>
      <c r="D16" s="141"/>
      <c r="E16" s="140" t="s">
        <v>238</v>
      </c>
      <c r="F16" s="237">
        <v>1</v>
      </c>
      <c r="G16" s="36"/>
      <c r="I16" s="45"/>
      <c r="J16" s="389"/>
      <c r="K16" s="7"/>
      <c r="L16" s="204"/>
      <c r="M16" s="25"/>
      <c r="N16" s="203"/>
      <c r="O16" s="203"/>
      <c r="P16" s="203"/>
      <c r="Q16" s="203"/>
      <c r="R16" s="203"/>
      <c r="S16" s="203"/>
      <c r="T16" s="203"/>
      <c r="U16" s="387"/>
      <c r="V16" s="222"/>
      <c r="W16" s="185"/>
      <c r="X16" s="389"/>
      <c r="Y16" s="72"/>
      <c r="Z16" s="72"/>
      <c r="AA16" s="72"/>
      <c r="AB16" s="72"/>
      <c r="AC16" s="8"/>
      <c r="AD16" s="72"/>
      <c r="AE16" s="72"/>
      <c r="AF16" s="72"/>
      <c r="AG16" s="23"/>
      <c r="AH16" s="72"/>
      <c r="AI16" s="292" t="s">
        <v>303</v>
      </c>
      <c r="AJ16" s="292"/>
      <c r="AK16" s="294" t="s">
        <v>297</v>
      </c>
      <c r="AL16" s="185"/>
      <c r="AM16" s="195"/>
    </row>
    <row r="17" spans="2:39" ht="12.75" customHeight="1" x14ac:dyDescent="0.25">
      <c r="B17" s="38"/>
      <c r="C17" s="189"/>
      <c r="D17" s="141"/>
      <c r="E17" s="140" t="s">
        <v>239</v>
      </c>
      <c r="F17" s="237">
        <v>0.8</v>
      </c>
      <c r="G17" s="36"/>
      <c r="I17" s="45"/>
      <c r="J17" s="389"/>
      <c r="K17" s="7"/>
      <c r="L17" s="204"/>
      <c r="M17" s="25"/>
      <c r="N17" s="203"/>
      <c r="O17" s="203"/>
      <c r="P17" s="203"/>
      <c r="Q17" s="203"/>
      <c r="R17" s="203"/>
      <c r="S17" s="203"/>
      <c r="T17" s="203"/>
      <c r="U17" s="387"/>
      <c r="V17" s="222"/>
      <c r="W17" s="185"/>
      <c r="X17" s="389"/>
      <c r="Y17" s="72"/>
      <c r="Z17" s="72"/>
      <c r="AA17" s="72"/>
      <c r="AB17" s="72"/>
      <c r="AC17" s="8"/>
      <c r="AD17" s="72"/>
      <c r="AE17" s="72"/>
      <c r="AF17" s="72"/>
      <c r="AG17" s="23"/>
      <c r="AH17" s="72"/>
      <c r="AI17" s="293" t="s">
        <v>247</v>
      </c>
      <c r="AJ17" s="292"/>
      <c r="AK17" s="294" t="s">
        <v>297</v>
      </c>
      <c r="AL17" s="185"/>
      <c r="AM17" s="195"/>
    </row>
    <row r="18" spans="2:39" ht="15" x14ac:dyDescent="0.25">
      <c r="B18" s="38"/>
      <c r="C18" s="189"/>
      <c r="D18" s="141"/>
      <c r="E18" s="140" t="s">
        <v>38</v>
      </c>
      <c r="F18" s="238">
        <v>1</v>
      </c>
      <c r="G18" s="36"/>
      <c r="I18" s="38"/>
      <c r="J18" s="389"/>
      <c r="K18" s="7"/>
      <c r="L18" s="204"/>
      <c r="M18" s="25"/>
      <c r="N18" s="203"/>
      <c r="O18" s="203"/>
      <c r="P18" s="203"/>
      <c r="Q18" s="203"/>
      <c r="R18" s="203"/>
      <c r="S18" s="203"/>
      <c r="T18" s="203"/>
      <c r="U18" s="387"/>
      <c r="V18" s="222"/>
      <c r="W18" s="185"/>
      <c r="X18" s="389"/>
      <c r="Y18" s="72"/>
      <c r="Z18" s="72"/>
      <c r="AA18" s="72"/>
      <c r="AB18" s="72"/>
      <c r="AC18" s="8"/>
      <c r="AD18" s="72"/>
      <c r="AE18" s="72"/>
      <c r="AF18" s="72"/>
      <c r="AG18" s="23"/>
      <c r="AH18" s="72"/>
      <c r="AI18" s="293" t="str">
        <f>"Distance @ "&amp;F30&amp;" seconds"</f>
        <v>Distance @ 2 seconds</v>
      </c>
      <c r="AJ18" s="292"/>
      <c r="AK18" s="294" t="s">
        <v>297</v>
      </c>
      <c r="AL18" s="185"/>
      <c r="AM18" s="195"/>
    </row>
    <row r="19" spans="2:39" ht="12.75" customHeight="1" x14ac:dyDescent="0.25">
      <c r="B19" s="38"/>
      <c r="C19" s="189"/>
      <c r="D19" s="141"/>
      <c r="E19" s="140" t="s">
        <v>40</v>
      </c>
      <c r="F19" s="236">
        <v>13</v>
      </c>
      <c r="G19" s="36"/>
      <c r="I19" s="38"/>
      <c r="J19" s="389"/>
      <c r="K19" s="204"/>
      <c r="L19" s="204"/>
      <c r="M19" s="25"/>
      <c r="N19" s="203"/>
      <c r="O19" s="203"/>
      <c r="P19" s="203"/>
      <c r="Q19" s="203"/>
      <c r="R19" s="203"/>
      <c r="S19" s="203"/>
      <c r="T19" s="203"/>
      <c r="U19" s="387"/>
      <c r="V19" s="222"/>
      <c r="W19" s="185"/>
      <c r="X19" s="389"/>
      <c r="Y19" s="72"/>
      <c r="Z19" s="72"/>
      <c r="AA19" s="72"/>
      <c r="AB19" s="72"/>
      <c r="AC19" s="8"/>
      <c r="AD19" s="72"/>
      <c r="AE19" s="72"/>
      <c r="AF19" s="72"/>
      <c r="AG19" s="23"/>
      <c r="AH19" s="72"/>
      <c r="AI19" s="293" t="s">
        <v>304</v>
      </c>
      <c r="AJ19" s="292"/>
      <c r="AK19" s="318"/>
      <c r="AL19" s="185"/>
      <c r="AM19" s="195"/>
    </row>
    <row r="20" spans="2:39" ht="15" x14ac:dyDescent="0.25">
      <c r="B20" s="39"/>
      <c r="C20" s="189"/>
      <c r="D20" s="141"/>
      <c r="E20" s="140" t="s">
        <v>101</v>
      </c>
      <c r="F20" s="236">
        <v>23</v>
      </c>
      <c r="G20" s="37"/>
      <c r="I20" s="38"/>
      <c r="J20" s="389"/>
      <c r="K20" s="204"/>
      <c r="L20" s="204"/>
      <c r="M20" s="25"/>
      <c r="N20" s="203"/>
      <c r="O20" s="203"/>
      <c r="P20" s="203"/>
      <c r="Q20" s="203"/>
      <c r="R20" s="203"/>
      <c r="S20" s="203"/>
      <c r="T20" s="203"/>
      <c r="U20" s="387"/>
      <c r="V20" s="222"/>
      <c r="W20" s="185"/>
      <c r="X20" s="389"/>
      <c r="Y20" s="72"/>
      <c r="Z20" s="72"/>
      <c r="AA20" s="72"/>
      <c r="AB20" s="72"/>
      <c r="AC20" s="8"/>
      <c r="AD20" s="72"/>
      <c r="AE20" s="72"/>
      <c r="AF20" s="72"/>
      <c r="AG20" s="23"/>
      <c r="AH20" s="72"/>
      <c r="AI20" s="293" t="s">
        <v>306</v>
      </c>
      <c r="AJ20" s="292"/>
      <c r="AK20" s="294" t="s">
        <v>298</v>
      </c>
      <c r="AL20" s="185"/>
      <c r="AM20" s="195"/>
    </row>
    <row r="21" spans="2:39" x14ac:dyDescent="0.2">
      <c r="B21" s="38"/>
      <c r="C21" s="189"/>
      <c r="D21" s="141"/>
      <c r="E21" s="140" t="s">
        <v>56</v>
      </c>
      <c r="F21" s="239">
        <v>0.5</v>
      </c>
      <c r="G21" s="36"/>
      <c r="I21" s="38"/>
      <c r="J21" s="389"/>
      <c r="K21" s="204"/>
      <c r="L21" s="204"/>
      <c r="M21" s="25"/>
      <c r="N21" s="203"/>
      <c r="O21" s="203"/>
      <c r="P21" s="203"/>
      <c r="Q21" s="203"/>
      <c r="R21" s="203"/>
      <c r="S21" s="203"/>
      <c r="T21" s="203"/>
      <c r="U21" s="387"/>
      <c r="V21" s="222"/>
      <c r="W21" s="185"/>
      <c r="X21" s="389"/>
      <c r="Y21" s="72"/>
      <c r="Z21" s="72"/>
      <c r="AA21" s="72"/>
      <c r="AB21" s="72"/>
      <c r="AC21" s="8"/>
      <c r="AD21" s="72"/>
      <c r="AE21" s="72"/>
      <c r="AF21" s="72"/>
      <c r="AG21" s="23"/>
      <c r="AH21" s="72"/>
      <c r="AI21" s="72"/>
      <c r="AJ21" s="72"/>
      <c r="AK21" s="217"/>
      <c r="AL21" s="185"/>
      <c r="AM21" s="195"/>
    </row>
    <row r="22" spans="2:39" ht="13.5" customHeight="1" x14ac:dyDescent="0.2">
      <c r="B22" s="38"/>
      <c r="C22" s="190"/>
      <c r="D22" s="240"/>
      <c r="E22" s="241" t="s">
        <v>41</v>
      </c>
      <c r="F22" s="239">
        <v>0.5</v>
      </c>
      <c r="G22" s="36"/>
      <c r="I22" s="38"/>
      <c r="J22" s="389"/>
      <c r="K22" s="204"/>
      <c r="L22" s="204"/>
      <c r="M22" s="204"/>
      <c r="N22" s="72"/>
      <c r="O22" s="203"/>
      <c r="P22" s="203"/>
      <c r="Q22" s="203"/>
      <c r="R22" s="203"/>
      <c r="S22" s="203"/>
      <c r="T22" s="203"/>
      <c r="U22" s="387"/>
      <c r="V22" s="222"/>
      <c r="W22" s="185"/>
      <c r="X22" s="389"/>
      <c r="Y22" s="72"/>
      <c r="Z22" s="72"/>
      <c r="AA22" s="72"/>
      <c r="AB22" s="72"/>
      <c r="AC22" s="8"/>
      <c r="AD22" s="72"/>
      <c r="AE22" s="72"/>
      <c r="AF22" s="72"/>
      <c r="AG22" s="23"/>
      <c r="AH22" s="72"/>
      <c r="AI22" s="72"/>
      <c r="AJ22" s="72"/>
      <c r="AK22" s="217"/>
      <c r="AL22" s="185"/>
      <c r="AM22" s="195"/>
    </row>
    <row r="23" spans="2:39" ht="3.75" customHeight="1" x14ac:dyDescent="0.2">
      <c r="B23" s="38"/>
      <c r="C23" s="43"/>
      <c r="D23" s="43"/>
      <c r="E23" s="43"/>
      <c r="F23" s="43"/>
      <c r="G23" s="36"/>
      <c r="I23" s="38"/>
      <c r="J23" s="389"/>
      <c r="K23" s="204"/>
      <c r="L23" s="204"/>
      <c r="M23" s="204"/>
      <c r="N23" s="72"/>
      <c r="O23" s="203"/>
      <c r="P23" s="203"/>
      <c r="Q23" s="203"/>
      <c r="R23" s="203"/>
      <c r="S23" s="203"/>
      <c r="T23" s="203"/>
      <c r="U23" s="387"/>
      <c r="V23" s="222"/>
      <c r="W23" s="185"/>
      <c r="X23" s="389"/>
      <c r="Y23" s="72"/>
      <c r="Z23" s="72"/>
      <c r="AA23" s="72"/>
      <c r="AB23" s="72"/>
      <c r="AC23" s="8"/>
      <c r="AD23" s="72"/>
      <c r="AE23" s="72"/>
      <c r="AF23" s="72"/>
      <c r="AG23" s="23"/>
      <c r="AH23" s="72"/>
      <c r="AI23" s="72"/>
      <c r="AJ23" s="72"/>
      <c r="AK23" s="217"/>
      <c r="AL23" s="185"/>
      <c r="AM23" s="195"/>
    </row>
    <row r="24" spans="2:39" ht="13.5" thickBot="1" x14ac:dyDescent="0.25">
      <c r="B24" s="38"/>
      <c r="C24" s="196" t="s">
        <v>39</v>
      </c>
      <c r="D24" s="242"/>
      <c r="E24" s="242"/>
      <c r="F24" s="243"/>
      <c r="G24" s="36"/>
      <c r="I24" s="38"/>
      <c r="J24" s="390"/>
      <c r="K24" s="205"/>
      <c r="L24" s="205"/>
      <c r="M24" s="205"/>
      <c r="N24" s="198"/>
      <c r="O24" s="206"/>
      <c r="P24" s="206"/>
      <c r="Q24" s="206"/>
      <c r="R24" s="206"/>
      <c r="S24" s="206"/>
      <c r="T24" s="206"/>
      <c r="U24" s="388"/>
      <c r="V24" s="222"/>
      <c r="W24" s="185"/>
      <c r="X24" s="390"/>
      <c r="Y24" s="198"/>
      <c r="Z24" s="198"/>
      <c r="AA24" s="198"/>
      <c r="AB24" s="198"/>
      <c r="AC24" s="260"/>
      <c r="AD24" s="198"/>
      <c r="AE24" s="198"/>
      <c r="AF24" s="198"/>
      <c r="AG24" s="208"/>
      <c r="AH24" s="198"/>
      <c r="AI24" s="198"/>
      <c r="AJ24" s="198"/>
      <c r="AK24" s="219"/>
      <c r="AL24" s="185"/>
      <c r="AM24" s="195"/>
    </row>
    <row r="25" spans="2:39" ht="13.5" customHeight="1" thickBot="1" x14ac:dyDescent="0.25">
      <c r="B25" s="38"/>
      <c r="C25" s="189"/>
      <c r="D25" s="141"/>
      <c r="E25" s="140" t="s">
        <v>59</v>
      </c>
      <c r="F25" s="236">
        <v>120</v>
      </c>
      <c r="G25" s="36"/>
      <c r="I25" s="38"/>
      <c r="J25" s="221"/>
      <c r="K25" s="250"/>
      <c r="L25" s="221"/>
      <c r="M25" s="221"/>
      <c r="N25" s="220"/>
      <c r="O25" s="220"/>
      <c r="P25" s="220"/>
      <c r="Q25" s="220"/>
      <c r="R25" s="220"/>
      <c r="S25" s="220"/>
      <c r="T25" s="220"/>
      <c r="U25" s="220"/>
      <c r="V25" s="222"/>
      <c r="W25" s="185"/>
      <c r="X25" s="220"/>
      <c r="Y25" s="220"/>
      <c r="Z25" s="220"/>
      <c r="AA25" s="220"/>
      <c r="AB25" s="220"/>
      <c r="AC25" s="258"/>
      <c r="AD25" s="220"/>
      <c r="AE25" s="220"/>
      <c r="AF25" s="220"/>
      <c r="AG25" s="259"/>
      <c r="AH25" s="220"/>
      <c r="AI25" s="220"/>
      <c r="AJ25" s="220"/>
      <c r="AK25" s="220"/>
      <c r="AL25" s="185"/>
      <c r="AM25" s="195"/>
    </row>
    <row r="26" spans="2:39" ht="13.5" customHeight="1" x14ac:dyDescent="0.2">
      <c r="B26" s="38"/>
      <c r="C26" s="190"/>
      <c r="D26" s="240"/>
      <c r="E26" s="241" t="s">
        <v>240</v>
      </c>
      <c r="F26" s="236">
        <v>23</v>
      </c>
      <c r="G26" s="36"/>
      <c r="I26" s="38"/>
      <c r="J26" s="371" t="s">
        <v>243</v>
      </c>
      <c r="K26" s="372"/>
      <c r="L26" s="372"/>
      <c r="M26" s="372"/>
      <c r="N26" s="372"/>
      <c r="O26" s="372"/>
      <c r="P26" s="372"/>
      <c r="Q26" s="372"/>
      <c r="R26" s="372"/>
      <c r="S26" s="372"/>
      <c r="T26" s="372"/>
      <c r="U26" s="373"/>
      <c r="V26" s="222"/>
      <c r="W26" s="185"/>
      <c r="X26" s="391" t="s">
        <v>89</v>
      </c>
      <c r="Y26" s="263"/>
      <c r="Z26" s="263"/>
      <c r="AA26" s="263"/>
      <c r="AB26" s="263"/>
      <c r="AC26" s="263"/>
      <c r="AD26" s="263"/>
      <c r="AE26" s="263"/>
      <c r="AF26" s="263"/>
      <c r="AG26" s="366" t="s">
        <v>262</v>
      </c>
      <c r="AH26" s="366"/>
      <c r="AI26" s="366"/>
      <c r="AJ26" s="366"/>
      <c r="AK26" s="367"/>
      <c r="AL26" s="185"/>
      <c r="AM26" s="195"/>
    </row>
    <row r="27" spans="2:39" ht="3.75" customHeight="1" x14ac:dyDescent="0.2">
      <c r="B27" s="38"/>
      <c r="C27" s="43"/>
      <c r="D27" s="43"/>
      <c r="E27" s="43"/>
      <c r="F27" s="43"/>
      <c r="G27" s="36"/>
      <c r="I27" s="38"/>
      <c r="J27" s="374"/>
      <c r="K27" s="375"/>
      <c r="L27" s="375"/>
      <c r="M27" s="375"/>
      <c r="N27" s="375"/>
      <c r="O27" s="375"/>
      <c r="P27" s="375"/>
      <c r="Q27" s="375"/>
      <c r="R27" s="375"/>
      <c r="S27" s="375"/>
      <c r="T27" s="375"/>
      <c r="U27" s="376"/>
      <c r="V27" s="222"/>
      <c r="W27" s="185"/>
      <c r="X27" s="389"/>
      <c r="Y27" s="264"/>
      <c r="Z27" s="264"/>
      <c r="AA27" s="264"/>
      <c r="AB27" s="264"/>
      <c r="AC27" s="264"/>
      <c r="AD27" s="264"/>
      <c r="AE27" s="264"/>
      <c r="AF27" s="264"/>
      <c r="AG27" s="369"/>
      <c r="AH27" s="369"/>
      <c r="AI27" s="369"/>
      <c r="AJ27" s="369"/>
      <c r="AK27" s="370"/>
      <c r="AL27" s="185"/>
      <c r="AM27" s="195"/>
    </row>
    <row r="28" spans="2:39" ht="13.5" customHeight="1" x14ac:dyDescent="0.2">
      <c r="B28" s="38"/>
      <c r="C28" s="187" t="s">
        <v>42</v>
      </c>
      <c r="D28" s="193"/>
      <c r="E28" s="193"/>
      <c r="F28" s="235"/>
      <c r="G28" s="36"/>
      <c r="I28" s="38"/>
      <c r="J28" s="182"/>
      <c r="K28" s="204"/>
      <c r="L28" s="204"/>
      <c r="M28" s="204"/>
      <c r="N28" s="72"/>
      <c r="O28" s="203"/>
      <c r="P28" s="203"/>
      <c r="Q28" s="203"/>
      <c r="R28" s="203"/>
      <c r="S28" s="203"/>
      <c r="T28" s="203"/>
      <c r="U28" s="217"/>
      <c r="V28" s="222"/>
      <c r="W28" s="185"/>
      <c r="X28" s="389"/>
      <c r="Y28" s="72"/>
      <c r="Z28" s="72"/>
      <c r="AA28" s="72"/>
      <c r="AB28" s="72"/>
      <c r="AC28" s="8"/>
      <c r="AD28" s="72"/>
      <c r="AE28" s="72"/>
      <c r="AF28" s="72"/>
      <c r="AG28" s="392" t="s">
        <v>260</v>
      </c>
      <c r="AH28" s="72"/>
      <c r="AI28" s="72"/>
      <c r="AJ28" s="72"/>
      <c r="AK28" s="218"/>
      <c r="AL28" s="185"/>
      <c r="AM28" s="195"/>
    </row>
    <row r="29" spans="2:39" ht="13.5" customHeight="1" x14ac:dyDescent="0.25">
      <c r="B29" s="38"/>
      <c r="C29" s="189"/>
      <c r="D29" s="141"/>
      <c r="E29" s="140" t="s">
        <v>131</v>
      </c>
      <c r="F29" s="244">
        <v>16</v>
      </c>
      <c r="G29" s="36"/>
      <c r="I29" s="38"/>
      <c r="J29" s="182"/>
      <c r="K29" s="204"/>
      <c r="L29" s="204"/>
      <c r="M29" s="204"/>
      <c r="N29" s="72"/>
      <c r="O29" s="203"/>
      <c r="P29" s="203"/>
      <c r="Q29" s="203"/>
      <c r="R29" s="203"/>
      <c r="S29" s="203"/>
      <c r="T29" s="203"/>
      <c r="U29" s="217"/>
      <c r="V29" s="222"/>
      <c r="W29" s="185"/>
      <c r="X29" s="389"/>
      <c r="Y29" s="72"/>
      <c r="Z29" s="72"/>
      <c r="AA29" s="72"/>
      <c r="AB29" s="72"/>
      <c r="AC29" s="8"/>
      <c r="AD29" s="72"/>
      <c r="AE29" s="72"/>
      <c r="AF29" s="72"/>
      <c r="AG29" s="392"/>
      <c r="AH29" s="72"/>
      <c r="AI29" s="292" t="s">
        <v>331</v>
      </c>
      <c r="AJ29" s="72"/>
      <c r="AK29" s="294" t="s">
        <v>297</v>
      </c>
      <c r="AL29" s="185"/>
      <c r="AM29" s="195"/>
    </row>
    <row r="30" spans="2:39" ht="13.5" customHeight="1" x14ac:dyDescent="0.25">
      <c r="B30" s="38"/>
      <c r="C30" s="189"/>
      <c r="D30" s="7"/>
      <c r="E30" s="139" t="s">
        <v>245</v>
      </c>
      <c r="F30" s="290">
        <v>2</v>
      </c>
      <c r="G30" s="36"/>
      <c r="I30" s="38"/>
      <c r="J30" s="182"/>
      <c r="K30" s="204"/>
      <c r="L30" s="204"/>
      <c r="M30" s="204"/>
      <c r="N30" s="72"/>
      <c r="O30" s="203"/>
      <c r="P30" s="203"/>
      <c r="Q30" s="203"/>
      <c r="R30" s="203"/>
      <c r="S30" s="203"/>
      <c r="T30" s="203"/>
      <c r="U30" s="217"/>
      <c r="V30" s="222"/>
      <c r="W30" s="185"/>
      <c r="X30" s="389"/>
      <c r="Y30" s="72"/>
      <c r="Z30" s="72"/>
      <c r="AA30" s="72"/>
      <c r="AB30" s="72"/>
      <c r="AC30" s="8"/>
      <c r="AD30" s="72"/>
      <c r="AE30" s="72"/>
      <c r="AF30" s="72"/>
      <c r="AG30" s="392"/>
      <c r="AH30" s="72"/>
      <c r="AI30" s="292" t="s">
        <v>332</v>
      </c>
      <c r="AJ30" s="72"/>
      <c r="AK30" s="294" t="s">
        <v>297</v>
      </c>
      <c r="AL30" s="185"/>
      <c r="AM30" s="195"/>
    </row>
    <row r="31" spans="2:39" ht="13.5" customHeight="1" x14ac:dyDescent="0.25">
      <c r="B31" s="38"/>
      <c r="C31" s="189"/>
      <c r="D31" s="141"/>
      <c r="E31" s="140" t="s">
        <v>46</v>
      </c>
      <c r="F31" s="236">
        <v>24</v>
      </c>
      <c r="G31" s="36"/>
      <c r="I31" s="38"/>
      <c r="J31" s="182"/>
      <c r="K31" s="204"/>
      <c r="L31" s="204"/>
      <c r="M31" s="204"/>
      <c r="N31" s="72"/>
      <c r="O31" s="203"/>
      <c r="P31" s="203"/>
      <c r="Q31" s="203"/>
      <c r="R31" s="203"/>
      <c r="S31" s="203"/>
      <c r="T31" s="203"/>
      <c r="U31" s="217"/>
      <c r="V31" s="222"/>
      <c r="W31" s="185"/>
      <c r="X31" s="389"/>
      <c r="Y31" s="72"/>
      <c r="Z31" s="72"/>
      <c r="AA31" s="72"/>
      <c r="AB31" s="72"/>
      <c r="AC31" s="8"/>
      <c r="AD31" s="72"/>
      <c r="AE31" s="72"/>
      <c r="AF31" s="72"/>
      <c r="AG31" s="392"/>
      <c r="AH31" s="72"/>
      <c r="AI31" s="292" t="str">
        <f>TEXT(AA52,"0%") &amp; " to " &amp; TEXT(AA53,"0%") &amp; " response time"</f>
        <v>50% to 99% response time</v>
      </c>
      <c r="AJ31" s="72"/>
      <c r="AK31" s="294" t="s">
        <v>298</v>
      </c>
      <c r="AL31" s="185"/>
      <c r="AM31" s="195"/>
    </row>
    <row r="32" spans="2:39" ht="15" x14ac:dyDescent="0.25">
      <c r="B32" s="38"/>
      <c r="C32" s="190"/>
      <c r="D32" s="240"/>
      <c r="E32" s="241" t="s">
        <v>167</v>
      </c>
      <c r="F32" s="245" t="s">
        <v>169</v>
      </c>
      <c r="G32" s="36"/>
      <c r="I32" s="38"/>
      <c r="J32" s="182"/>
      <c r="K32" s="204"/>
      <c r="L32" s="204"/>
      <c r="M32" s="204"/>
      <c r="N32" s="72"/>
      <c r="O32" s="203"/>
      <c r="P32" s="203"/>
      <c r="Q32" s="203"/>
      <c r="R32" s="203"/>
      <c r="S32" s="203"/>
      <c r="T32" s="203"/>
      <c r="U32" s="217"/>
      <c r="V32" s="222"/>
      <c r="W32" s="185"/>
      <c r="X32" s="389"/>
      <c r="Y32" s="72"/>
      <c r="Z32" s="72"/>
      <c r="AA32" s="72"/>
      <c r="AB32" s="72"/>
      <c r="AC32" s="8"/>
      <c r="AD32" s="72"/>
      <c r="AE32" s="72"/>
      <c r="AF32" s="72"/>
      <c r="AG32" s="392"/>
      <c r="AH32" s="72"/>
      <c r="AI32" s="293" t="str">
        <f>TEXT(AA53,"0%") &amp; " to " &amp; TEXT(AA52,"0%") &amp; " response time"</f>
        <v>99% to 50% response time</v>
      </c>
      <c r="AJ32" s="72"/>
      <c r="AK32" s="294" t="s">
        <v>298</v>
      </c>
      <c r="AL32" s="185"/>
      <c r="AM32" s="195"/>
    </row>
    <row r="33" spans="2:345" ht="3.75" customHeight="1" x14ac:dyDescent="0.2">
      <c r="B33" s="38"/>
      <c r="C33" s="43"/>
      <c r="D33" s="43"/>
      <c r="E33" s="43"/>
      <c r="F33" s="43"/>
      <c r="G33" s="36"/>
      <c r="I33" s="38"/>
      <c r="J33" s="182"/>
      <c r="K33" s="204"/>
      <c r="L33" s="204"/>
      <c r="M33" s="204"/>
      <c r="N33" s="72"/>
      <c r="O33" s="203"/>
      <c r="P33" s="203"/>
      <c r="Q33" s="203"/>
      <c r="R33" s="203"/>
      <c r="S33" s="203"/>
      <c r="T33" s="203"/>
      <c r="U33" s="217"/>
      <c r="V33" s="222"/>
      <c r="W33" s="185"/>
      <c r="X33" s="389"/>
      <c r="Y33" s="72"/>
      <c r="Z33" s="72"/>
      <c r="AA33" s="72"/>
      <c r="AB33" s="72"/>
      <c r="AC33" s="8"/>
      <c r="AD33" s="72"/>
      <c r="AE33" s="72"/>
      <c r="AF33" s="72"/>
      <c r="AG33" s="392"/>
      <c r="AH33" s="72"/>
      <c r="AI33" s="72"/>
      <c r="AJ33" s="72"/>
      <c r="AK33" s="218"/>
      <c r="AL33" s="185"/>
      <c r="AM33" s="195"/>
    </row>
    <row r="34" spans="2:345" ht="13.5" customHeight="1" x14ac:dyDescent="0.25">
      <c r="B34" s="38"/>
      <c r="C34" s="187" t="s">
        <v>146</v>
      </c>
      <c r="D34" s="246"/>
      <c r="E34" s="246"/>
      <c r="F34" s="247"/>
      <c r="G34" s="36"/>
      <c r="I34" s="38"/>
      <c r="J34" s="182"/>
      <c r="K34" s="204"/>
      <c r="L34" s="204"/>
      <c r="M34" s="204"/>
      <c r="N34" s="72"/>
      <c r="O34" s="203"/>
      <c r="P34" s="203"/>
      <c r="Q34" s="203"/>
      <c r="R34" s="203"/>
      <c r="S34" s="203"/>
      <c r="T34" s="203"/>
      <c r="U34" s="217"/>
      <c r="V34" s="222"/>
      <c r="W34" s="185"/>
      <c r="X34" s="389"/>
      <c r="Y34" s="72"/>
      <c r="Z34" s="72"/>
      <c r="AA34" s="72"/>
      <c r="AB34" s="72"/>
      <c r="AC34" s="8"/>
      <c r="AD34" s="72"/>
      <c r="AE34" s="72"/>
      <c r="AF34" s="72"/>
      <c r="AG34" s="392"/>
      <c r="AH34" s="72"/>
      <c r="AI34" s="293" t="s">
        <v>304</v>
      </c>
      <c r="AJ34" s="72"/>
      <c r="AK34" s="319"/>
      <c r="AL34" s="185"/>
      <c r="AM34" s="195"/>
    </row>
    <row r="35" spans="2:345" ht="13.5" customHeight="1" x14ac:dyDescent="0.25">
      <c r="B35" s="38"/>
      <c r="C35" s="189"/>
      <c r="D35" s="139"/>
      <c r="E35" s="138" t="s">
        <v>113</v>
      </c>
      <c r="F35" s="236">
        <v>12.4</v>
      </c>
      <c r="G35" s="36"/>
      <c r="I35" s="38"/>
      <c r="J35" s="182"/>
      <c r="K35" s="204"/>
      <c r="L35" s="204"/>
      <c r="M35" s="204"/>
      <c r="N35" s="72"/>
      <c r="O35" s="72"/>
      <c r="P35" s="72"/>
      <c r="Q35" s="72"/>
      <c r="R35" s="72"/>
      <c r="S35" s="72"/>
      <c r="T35" s="72"/>
      <c r="U35" s="218"/>
      <c r="V35" s="222"/>
      <c r="W35" s="185"/>
      <c r="X35" s="389"/>
      <c r="Y35" s="72"/>
      <c r="Z35" s="72"/>
      <c r="AA35" s="72"/>
      <c r="AB35" s="72"/>
      <c r="AC35" s="8"/>
      <c r="AD35" s="72"/>
      <c r="AE35" s="72"/>
      <c r="AF35" s="72"/>
      <c r="AG35" s="392"/>
      <c r="AH35" s="72"/>
      <c r="AI35" s="293" t="s">
        <v>333</v>
      </c>
      <c r="AJ35" s="72"/>
      <c r="AK35" s="294" t="s">
        <v>298</v>
      </c>
      <c r="AL35" s="185"/>
      <c r="AM35" s="195"/>
    </row>
    <row r="36" spans="2:345" ht="15" x14ac:dyDescent="0.25">
      <c r="B36" s="38"/>
      <c r="C36" s="189"/>
      <c r="D36" s="139"/>
      <c r="E36" s="138" t="s">
        <v>107</v>
      </c>
      <c r="F36" s="236">
        <v>120</v>
      </c>
      <c r="G36" s="36"/>
      <c r="I36" s="38"/>
      <c r="J36" s="182"/>
      <c r="K36" s="204"/>
      <c r="L36" s="204"/>
      <c r="M36" s="204"/>
      <c r="N36" s="72"/>
      <c r="O36" s="72"/>
      <c r="P36" s="72"/>
      <c r="Q36" s="72"/>
      <c r="R36" s="72"/>
      <c r="S36" s="72"/>
      <c r="T36" s="72"/>
      <c r="U36" s="218"/>
      <c r="V36" s="222"/>
      <c r="W36" s="185"/>
      <c r="X36" s="389"/>
      <c r="Y36" s="72"/>
      <c r="Z36" s="72"/>
      <c r="AA36" s="72"/>
      <c r="AB36" s="72"/>
      <c r="AC36" s="8"/>
      <c r="AD36" s="72"/>
      <c r="AE36" s="72"/>
      <c r="AF36" s="72"/>
      <c r="AG36" s="392"/>
      <c r="AH36" s="72"/>
      <c r="AI36" s="293" t="s">
        <v>334</v>
      </c>
      <c r="AJ36" s="72"/>
      <c r="AK36" s="294" t="s">
        <v>298</v>
      </c>
      <c r="AL36" s="185"/>
      <c r="AM36" s="195"/>
    </row>
    <row r="37" spans="2:345" ht="13.5" customHeight="1" x14ac:dyDescent="0.2">
      <c r="B37" s="38"/>
      <c r="C37" s="189"/>
      <c r="D37" s="139"/>
      <c r="E37" s="138" t="s">
        <v>347</v>
      </c>
      <c r="F37" s="236">
        <v>150</v>
      </c>
      <c r="G37" s="36"/>
      <c r="I37" s="38"/>
      <c r="J37" s="182"/>
      <c r="K37" s="204"/>
      <c r="L37" s="204"/>
      <c r="M37" s="204"/>
      <c r="N37" s="72"/>
      <c r="O37" s="72"/>
      <c r="P37" s="72"/>
      <c r="Q37" s="72"/>
      <c r="R37" s="72"/>
      <c r="S37" s="72"/>
      <c r="T37" s="72"/>
      <c r="U37" s="218"/>
      <c r="V37" s="222"/>
      <c r="W37" s="185"/>
      <c r="X37" s="389"/>
      <c r="Y37" s="72"/>
      <c r="Z37" s="72"/>
      <c r="AA37" s="72"/>
      <c r="AB37" s="72"/>
      <c r="AC37" s="8"/>
      <c r="AD37" s="72"/>
      <c r="AE37" s="72"/>
      <c r="AF37" s="72"/>
      <c r="AG37" s="392"/>
      <c r="AH37" s="72"/>
      <c r="AI37" s="72"/>
      <c r="AJ37" s="72"/>
      <c r="AK37" s="218"/>
      <c r="AL37" s="185"/>
      <c r="AM37" s="195"/>
    </row>
    <row r="38" spans="2:345" ht="13.5" customHeight="1" x14ac:dyDescent="0.2">
      <c r="B38" s="38"/>
      <c r="C38" s="189"/>
      <c r="D38" s="139"/>
      <c r="E38" s="138" t="s">
        <v>346</v>
      </c>
      <c r="F38" s="236">
        <v>150</v>
      </c>
      <c r="G38" s="36"/>
      <c r="I38" s="38"/>
      <c r="J38" s="182"/>
      <c r="K38" s="204"/>
      <c r="L38" s="204"/>
      <c r="M38" s="204"/>
      <c r="N38" s="72"/>
      <c r="O38" s="72"/>
      <c r="P38" s="72"/>
      <c r="Q38" s="72"/>
      <c r="R38" s="72"/>
      <c r="S38" s="72"/>
      <c r="T38" s="72"/>
      <c r="U38" s="218"/>
      <c r="V38" s="222"/>
      <c r="W38" s="185"/>
      <c r="X38" s="389"/>
      <c r="Y38" s="72"/>
      <c r="Z38" s="72"/>
      <c r="AA38" s="72"/>
      <c r="AB38" s="72"/>
      <c r="AC38" s="8"/>
      <c r="AD38" s="72"/>
      <c r="AE38" s="72"/>
      <c r="AF38" s="72"/>
      <c r="AG38" s="392"/>
      <c r="AH38" s="72"/>
      <c r="AI38" s="72"/>
      <c r="AJ38" s="72"/>
      <c r="AK38" s="218"/>
      <c r="AL38" s="185"/>
      <c r="AM38" s="195"/>
      <c r="AN38" s="73"/>
      <c r="AO38" s="73"/>
      <c r="AP38" s="73"/>
      <c r="AQ38" s="73"/>
      <c r="AR38" s="73"/>
      <c r="AS38" s="73"/>
      <c r="AT38" s="73"/>
      <c r="AU38" s="73"/>
      <c r="AV38" s="73"/>
      <c r="AW38" s="73"/>
      <c r="AX38" s="73"/>
      <c r="AY38" s="73"/>
      <c r="AZ38" s="73"/>
      <c r="BA38" s="73"/>
      <c r="BB38" s="73"/>
      <c r="BC38" s="73"/>
      <c r="BD38" s="73"/>
      <c r="BE38" s="73"/>
      <c r="BF38" s="73"/>
      <c r="BG38" s="73"/>
      <c r="BH38" s="73"/>
      <c r="BI38" s="73"/>
      <c r="BJ38" s="73"/>
      <c r="BK38" s="73"/>
      <c r="BL38" s="73"/>
      <c r="BM38" s="73"/>
      <c r="BN38" s="73"/>
      <c r="BO38" s="73"/>
      <c r="BP38" s="73"/>
      <c r="BQ38" s="73"/>
      <c r="BR38" s="73"/>
      <c r="BS38" s="73"/>
      <c r="BT38" s="73"/>
      <c r="BU38" s="73"/>
      <c r="BV38" s="73"/>
      <c r="BW38" s="73"/>
      <c r="BX38" s="73"/>
      <c r="BY38" s="73"/>
      <c r="BZ38" s="73"/>
      <c r="CA38" s="73"/>
      <c r="CB38" s="73"/>
      <c r="CC38" s="73"/>
      <c r="CD38" s="73"/>
      <c r="CE38" s="73"/>
      <c r="CF38" s="73"/>
      <c r="CG38" s="73"/>
      <c r="CH38" s="73"/>
      <c r="CI38" s="73"/>
      <c r="CJ38" s="73"/>
      <c r="CK38" s="73"/>
      <c r="CL38" s="73"/>
      <c r="CM38" s="73"/>
      <c r="CN38" s="73"/>
      <c r="CO38" s="73"/>
      <c r="CP38" s="73"/>
      <c r="CQ38" s="73"/>
      <c r="CR38" s="73"/>
      <c r="CS38" s="73"/>
      <c r="CT38" s="73"/>
      <c r="CU38" s="73"/>
      <c r="CV38" s="73"/>
      <c r="CW38" s="73"/>
      <c r="CX38" s="73"/>
      <c r="CY38" s="73"/>
      <c r="CZ38" s="73"/>
      <c r="DA38" s="73"/>
      <c r="DB38" s="73"/>
      <c r="DC38" s="73"/>
      <c r="DD38" s="73"/>
      <c r="DE38" s="73"/>
      <c r="DF38" s="73"/>
      <c r="DG38" s="73"/>
      <c r="DH38" s="73"/>
      <c r="DI38" s="73"/>
      <c r="DJ38" s="73"/>
      <c r="DK38" s="73"/>
      <c r="DL38" s="73"/>
      <c r="DM38" s="73"/>
      <c r="DN38" s="73"/>
      <c r="DO38" s="73"/>
      <c r="DP38" s="73"/>
      <c r="DQ38" s="73"/>
      <c r="DR38" s="73"/>
      <c r="DS38" s="73"/>
      <c r="DT38" s="73"/>
      <c r="DU38" s="73"/>
      <c r="DV38" s="73"/>
      <c r="DW38" s="73"/>
      <c r="DX38" s="73"/>
      <c r="DY38" s="73"/>
      <c r="DZ38" s="73"/>
      <c r="EA38" s="73"/>
      <c r="EB38" s="73"/>
      <c r="EC38" s="73"/>
      <c r="ED38" s="73"/>
      <c r="EE38" s="73"/>
      <c r="EF38" s="73"/>
      <c r="EG38" s="73"/>
      <c r="EH38" s="73"/>
      <c r="EI38" s="73"/>
      <c r="EJ38" s="73"/>
      <c r="EK38" s="73"/>
      <c r="EL38" s="73"/>
      <c r="EM38" s="73"/>
      <c r="EN38" s="73"/>
      <c r="EO38" s="73"/>
      <c r="EP38" s="73"/>
      <c r="EQ38" s="73"/>
      <c r="ER38" s="73"/>
      <c r="ES38" s="73"/>
      <c r="ET38" s="73"/>
      <c r="EU38" s="73"/>
      <c r="EV38" s="73"/>
      <c r="EW38" s="73"/>
      <c r="EX38" s="73"/>
      <c r="EY38" s="73"/>
      <c r="EZ38" s="73"/>
      <c r="FA38" s="73"/>
      <c r="FB38" s="73"/>
      <c r="FC38" s="73"/>
      <c r="FD38" s="73"/>
      <c r="FE38" s="73"/>
      <c r="FF38" s="73"/>
      <c r="FG38" s="73"/>
      <c r="FH38" s="73"/>
      <c r="FI38" s="73"/>
      <c r="FJ38" s="73"/>
      <c r="FK38" s="73"/>
      <c r="FL38" s="73"/>
      <c r="FM38" s="73"/>
      <c r="FN38" s="73"/>
      <c r="FO38" s="73"/>
      <c r="FP38" s="73"/>
      <c r="FQ38" s="73"/>
      <c r="FR38" s="73"/>
      <c r="FS38" s="73"/>
      <c r="FT38" s="73"/>
      <c r="FU38" s="73"/>
      <c r="FV38" s="73"/>
      <c r="FW38" s="73"/>
      <c r="FX38" s="73"/>
      <c r="FY38" s="73"/>
      <c r="FZ38" s="73"/>
      <c r="GA38" s="73"/>
      <c r="GB38" s="73"/>
      <c r="GC38" s="73"/>
      <c r="GD38" s="73"/>
      <c r="GE38" s="73"/>
      <c r="GF38" s="73"/>
      <c r="GG38" s="73"/>
      <c r="GH38" s="73"/>
      <c r="GI38" s="73"/>
      <c r="GJ38" s="73"/>
      <c r="GK38" s="73"/>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c r="JD38" s="73"/>
      <c r="JE38" s="73"/>
      <c r="JF38" s="73"/>
      <c r="JG38" s="73"/>
      <c r="JH38" s="73"/>
      <c r="JI38" s="73"/>
      <c r="JJ38" s="73"/>
      <c r="JK38" s="73"/>
      <c r="JL38" s="73"/>
      <c r="JM38" s="73"/>
      <c r="JN38" s="73"/>
      <c r="JO38" s="73"/>
      <c r="JP38" s="73"/>
      <c r="JQ38" s="73"/>
      <c r="JR38" s="73"/>
      <c r="JS38" s="73"/>
      <c r="JT38" s="73"/>
      <c r="JU38" s="73"/>
      <c r="JV38" s="73"/>
      <c r="JW38" s="73"/>
      <c r="JX38" s="73"/>
      <c r="JY38" s="73"/>
      <c r="JZ38" s="73"/>
      <c r="KA38" s="73"/>
      <c r="KB38" s="73"/>
      <c r="KC38" s="73"/>
      <c r="KD38" s="73"/>
      <c r="KE38" s="73"/>
      <c r="KF38" s="73"/>
      <c r="KG38" s="73"/>
      <c r="KH38" s="73"/>
      <c r="KI38" s="73"/>
      <c r="KJ38" s="73"/>
      <c r="KK38" s="73"/>
      <c r="KL38" s="73"/>
      <c r="KM38" s="73"/>
      <c r="KN38" s="73"/>
      <c r="KO38" s="73"/>
      <c r="KP38" s="73"/>
      <c r="KQ38" s="73"/>
      <c r="KR38" s="73"/>
      <c r="KS38" s="73"/>
      <c r="KT38" s="73"/>
      <c r="KU38" s="73"/>
      <c r="KV38" s="73"/>
      <c r="KW38" s="73"/>
      <c r="KX38" s="73"/>
      <c r="KY38" s="73"/>
      <c r="KZ38" s="73"/>
      <c r="LA38" s="73"/>
      <c r="LB38" s="73"/>
      <c r="LC38" s="73"/>
      <c r="LD38" s="73"/>
      <c r="LE38" s="73"/>
      <c r="LF38" s="73"/>
      <c r="LG38" s="73"/>
      <c r="LH38" s="73"/>
      <c r="LI38" s="73"/>
      <c r="LJ38" s="73"/>
      <c r="LK38" s="73"/>
      <c r="LL38" s="73"/>
      <c r="LM38" s="73"/>
      <c r="LN38" s="73"/>
      <c r="LO38" s="73"/>
      <c r="LP38" s="73"/>
      <c r="LQ38" s="73"/>
      <c r="LR38" s="73"/>
      <c r="LS38" s="73"/>
      <c r="LT38" s="73"/>
      <c r="LU38" s="73"/>
      <c r="LV38" s="73"/>
      <c r="LW38" s="73"/>
      <c r="LX38" s="73"/>
      <c r="LY38" s="73"/>
      <c r="LZ38" s="73"/>
      <c r="MA38" s="73"/>
      <c r="MB38" s="73"/>
      <c r="MC38" s="73"/>
      <c r="MD38" s="73"/>
      <c r="ME38" s="73"/>
      <c r="MF38" s="73"/>
      <c r="MG38" s="73"/>
    </row>
    <row r="39" spans="2:345" x14ac:dyDescent="0.2">
      <c r="B39" s="38"/>
      <c r="C39" s="189"/>
      <c r="D39" s="139"/>
      <c r="E39" s="138" t="s">
        <v>144</v>
      </c>
      <c r="F39" s="236">
        <v>1.4999999999999999E-2</v>
      </c>
      <c r="G39" s="36"/>
      <c r="I39" s="38"/>
      <c r="J39" s="182"/>
      <c r="K39" s="204"/>
      <c r="L39" s="204"/>
      <c r="M39" s="204"/>
      <c r="N39" s="72"/>
      <c r="O39" s="72"/>
      <c r="P39" s="72"/>
      <c r="Q39" s="72"/>
      <c r="R39" s="72"/>
      <c r="S39" s="72"/>
      <c r="T39" s="72"/>
      <c r="U39" s="218"/>
      <c r="V39" s="222"/>
      <c r="W39" s="185"/>
      <c r="X39" s="389"/>
      <c r="Y39" s="72"/>
      <c r="Z39" s="72"/>
      <c r="AA39" s="72"/>
      <c r="AB39" s="72"/>
      <c r="AC39" s="8"/>
      <c r="AD39" s="72"/>
      <c r="AE39" s="72"/>
      <c r="AF39" s="72"/>
      <c r="AG39" s="392"/>
      <c r="AH39" s="72"/>
      <c r="AI39" s="72"/>
      <c r="AJ39" s="72"/>
      <c r="AK39" s="218"/>
      <c r="AL39" s="185"/>
      <c r="AM39" s="195"/>
    </row>
    <row r="40" spans="2:345" x14ac:dyDescent="0.2">
      <c r="B40" s="38"/>
      <c r="C40" s="189"/>
      <c r="D40" s="139"/>
      <c r="E40" s="138" t="s">
        <v>105</v>
      </c>
      <c r="F40" s="236">
        <v>18</v>
      </c>
      <c r="G40" s="36"/>
      <c r="H40" s="23"/>
      <c r="I40" s="45"/>
      <c r="J40" s="200"/>
      <c r="K40" s="23"/>
      <c r="L40" s="23"/>
      <c r="M40" s="23"/>
      <c r="N40" s="72"/>
      <c r="O40" s="72"/>
      <c r="P40" s="72"/>
      <c r="Q40" s="72"/>
      <c r="R40" s="72"/>
      <c r="S40" s="72"/>
      <c r="T40" s="72"/>
      <c r="U40" s="218"/>
      <c r="V40" s="222"/>
      <c r="W40" s="185"/>
      <c r="X40" s="389"/>
      <c r="Y40" s="72"/>
      <c r="Z40" s="72"/>
      <c r="AA40" s="72"/>
      <c r="AB40" s="72"/>
      <c r="AC40" s="8"/>
      <c r="AD40" s="72"/>
      <c r="AE40" s="72"/>
      <c r="AF40" s="72"/>
      <c r="AG40" s="392"/>
      <c r="AH40" s="72"/>
      <c r="AI40" s="72"/>
      <c r="AJ40" s="72"/>
      <c r="AK40" s="218"/>
      <c r="AL40" s="185"/>
      <c r="AM40" s="195"/>
    </row>
    <row r="41" spans="2:345" ht="13.5" thickBot="1" x14ac:dyDescent="0.25">
      <c r="B41" s="38"/>
      <c r="C41" s="190"/>
      <c r="D41" s="248"/>
      <c r="E41" s="197" t="s">
        <v>106</v>
      </c>
      <c r="F41" s="236">
        <v>20</v>
      </c>
      <c r="G41" s="36"/>
      <c r="H41" s="23"/>
      <c r="I41" s="45"/>
      <c r="J41" s="207"/>
      <c r="K41" s="208"/>
      <c r="L41" s="208"/>
      <c r="M41" s="208"/>
      <c r="N41" s="198"/>
      <c r="O41" s="198"/>
      <c r="P41" s="198"/>
      <c r="Q41" s="198"/>
      <c r="R41" s="198"/>
      <c r="S41" s="198"/>
      <c r="T41" s="198"/>
      <c r="U41" s="199"/>
      <c r="V41" s="222"/>
      <c r="W41" s="185"/>
      <c r="X41" s="390"/>
      <c r="Y41" s="198"/>
      <c r="Z41" s="198"/>
      <c r="AA41" s="198"/>
      <c r="AB41" s="198"/>
      <c r="AC41" s="260"/>
      <c r="AD41" s="198"/>
      <c r="AE41" s="198"/>
      <c r="AF41" s="198"/>
      <c r="AG41" s="262"/>
      <c r="AH41" s="198"/>
      <c r="AI41" s="198"/>
      <c r="AJ41" s="198"/>
      <c r="AK41" s="199"/>
      <c r="AL41" s="185"/>
      <c r="AM41" s="195"/>
      <c r="AN41" s="73"/>
      <c r="AO41" s="73"/>
      <c r="AP41" s="73"/>
      <c r="AQ41" s="73"/>
      <c r="AR41" s="73"/>
      <c r="AS41" s="73"/>
      <c r="AT41" s="73"/>
      <c r="AU41" s="73"/>
      <c r="AV41" s="73"/>
      <c r="AW41" s="73"/>
      <c r="AX41" s="73"/>
      <c r="AY41" s="73"/>
      <c r="AZ41" s="73"/>
      <c r="BA41" s="73"/>
      <c r="BB41" s="73"/>
      <c r="BC41" s="73"/>
      <c r="BD41" s="73"/>
      <c r="BE41" s="73"/>
      <c r="BF41" s="73"/>
      <c r="BG41" s="73"/>
      <c r="BH41" s="73"/>
      <c r="BI41" s="73"/>
      <c r="BJ41" s="73"/>
      <c r="BK41" s="73"/>
      <c r="BL41" s="73"/>
      <c r="BM41" s="73"/>
      <c r="BN41" s="73"/>
      <c r="BO41" s="73"/>
      <c r="BP41" s="73"/>
      <c r="BQ41" s="73"/>
      <c r="BR41" s="73"/>
      <c r="BS41" s="73"/>
      <c r="BT41" s="73"/>
      <c r="BU41" s="73"/>
      <c r="BV41" s="73"/>
      <c r="BW41" s="73"/>
      <c r="BX41" s="73"/>
      <c r="BY41" s="73"/>
      <c r="BZ41" s="73"/>
      <c r="CA41" s="73"/>
      <c r="CB41" s="73"/>
      <c r="CC41" s="73"/>
      <c r="CD41" s="73"/>
      <c r="CE41" s="73"/>
      <c r="CF41" s="73"/>
      <c r="CG41" s="73"/>
      <c r="CH41" s="73"/>
      <c r="CI41" s="73"/>
      <c r="CJ41" s="73"/>
      <c r="CK41" s="73"/>
      <c r="CL41" s="73"/>
      <c r="CM41" s="73"/>
      <c r="CN41" s="73"/>
      <c r="CO41" s="73"/>
      <c r="CP41" s="73"/>
      <c r="CQ41" s="73"/>
      <c r="CR41" s="73"/>
      <c r="CS41" s="73"/>
      <c r="CT41" s="73"/>
      <c r="CU41" s="73"/>
      <c r="CV41" s="73"/>
      <c r="CW41" s="73"/>
      <c r="CX41" s="73"/>
      <c r="CY41" s="73"/>
      <c r="CZ41" s="73"/>
      <c r="DA41" s="73"/>
      <c r="DB41" s="73"/>
      <c r="DC41" s="73"/>
      <c r="DD41" s="73"/>
      <c r="DE41" s="73"/>
      <c r="DF41" s="73"/>
      <c r="DG41" s="73"/>
      <c r="DH41" s="73"/>
      <c r="DI41" s="73"/>
      <c r="DJ41" s="73"/>
      <c r="DK41" s="73"/>
      <c r="DL41" s="73"/>
      <c r="DM41" s="73"/>
      <c r="DN41" s="73"/>
      <c r="DO41" s="73"/>
      <c r="DP41" s="73"/>
      <c r="DQ41" s="73"/>
      <c r="DR41" s="73"/>
      <c r="DS41" s="73"/>
      <c r="DT41" s="73"/>
      <c r="DU41" s="73"/>
      <c r="DV41" s="73"/>
      <c r="DW41" s="73"/>
      <c r="DX41" s="73"/>
      <c r="DY41" s="73"/>
      <c r="DZ41" s="73"/>
      <c r="EA41" s="73"/>
      <c r="EB41" s="73"/>
      <c r="EC41" s="73"/>
      <c r="ED41" s="73"/>
      <c r="EE41" s="73"/>
      <c r="EF41" s="73"/>
      <c r="EG41" s="73"/>
      <c r="EH41" s="73"/>
      <c r="EI41" s="73"/>
      <c r="EJ41" s="73"/>
      <c r="EK41" s="73"/>
      <c r="EL41" s="73"/>
      <c r="EM41" s="73"/>
      <c r="EN41" s="73"/>
      <c r="EO41" s="73"/>
      <c r="EP41" s="73"/>
      <c r="EQ41" s="73"/>
      <c r="ER41" s="73"/>
      <c r="ES41" s="73"/>
      <c r="ET41" s="73"/>
      <c r="EU41" s="73"/>
      <c r="EV41" s="73"/>
      <c r="EW41" s="73"/>
      <c r="EX41" s="73"/>
      <c r="EY41" s="73"/>
      <c r="EZ41" s="73"/>
      <c r="FA41" s="73"/>
      <c r="FB41" s="73"/>
      <c r="FC41" s="73"/>
      <c r="FD41" s="73"/>
      <c r="FE41" s="73"/>
      <c r="FF41" s="73"/>
      <c r="FG41" s="73"/>
      <c r="FH41" s="73"/>
      <c r="FI41" s="73"/>
      <c r="FJ41" s="73"/>
      <c r="FK41" s="73"/>
      <c r="FL41" s="73"/>
      <c r="FM41" s="73"/>
      <c r="FN41" s="73"/>
      <c r="FO41" s="73"/>
      <c r="FP41" s="73"/>
      <c r="FQ41" s="73"/>
      <c r="FR41" s="73"/>
      <c r="FS41" s="73"/>
      <c r="FT41" s="73"/>
      <c r="FU41" s="73"/>
      <c r="FV41" s="73"/>
      <c r="FW41" s="73"/>
      <c r="FX41" s="73"/>
      <c r="FY41" s="73"/>
      <c r="FZ41" s="73"/>
      <c r="GA41" s="73"/>
      <c r="GB41" s="73"/>
      <c r="GC41" s="73"/>
      <c r="GD41" s="73"/>
      <c r="GE41" s="73"/>
      <c r="GF41" s="73"/>
      <c r="GG41" s="73"/>
      <c r="GH41" s="73"/>
      <c r="GI41" s="73"/>
      <c r="GJ41" s="73"/>
      <c r="GK41" s="73"/>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c r="JD41" s="73"/>
      <c r="JE41" s="73"/>
      <c r="JF41" s="73"/>
      <c r="JG41" s="73"/>
      <c r="JH41" s="73"/>
      <c r="JI41" s="73"/>
      <c r="JJ41" s="73"/>
      <c r="JK41" s="73"/>
      <c r="JL41" s="73"/>
      <c r="JM41" s="73"/>
      <c r="JN41" s="73"/>
      <c r="JO41" s="73"/>
      <c r="JP41" s="73"/>
      <c r="JQ41" s="73"/>
      <c r="JR41" s="73"/>
      <c r="JS41" s="73"/>
      <c r="JT41" s="73"/>
      <c r="JU41" s="73"/>
      <c r="JV41" s="73"/>
      <c r="JW41" s="73"/>
      <c r="JX41" s="73"/>
      <c r="JY41" s="73"/>
      <c r="JZ41" s="73"/>
      <c r="KA41" s="73"/>
      <c r="KB41" s="73"/>
      <c r="KC41" s="73"/>
      <c r="KD41" s="73"/>
      <c r="KE41" s="73"/>
      <c r="KF41" s="73"/>
      <c r="KG41" s="73"/>
      <c r="KH41" s="73"/>
      <c r="KI41" s="73"/>
      <c r="KJ41" s="73"/>
      <c r="KK41" s="73"/>
      <c r="KL41" s="73"/>
      <c r="KM41" s="73"/>
      <c r="KN41" s="73"/>
      <c r="KO41" s="73"/>
      <c r="KP41" s="73"/>
      <c r="KQ41" s="73"/>
      <c r="KR41" s="73"/>
      <c r="KS41" s="73"/>
      <c r="KT41" s="73"/>
      <c r="KU41" s="73"/>
      <c r="KV41" s="73"/>
      <c r="KW41" s="73"/>
      <c r="KX41" s="73"/>
      <c r="KY41" s="73"/>
      <c r="KZ41" s="73"/>
      <c r="LA41" s="73"/>
      <c r="LB41" s="73"/>
      <c r="LC41" s="73"/>
      <c r="LD41" s="73"/>
      <c r="LE41" s="73"/>
      <c r="LF41" s="73"/>
      <c r="LG41" s="73"/>
      <c r="LH41" s="73"/>
      <c r="LI41" s="73"/>
      <c r="LJ41" s="73"/>
      <c r="LK41" s="73"/>
      <c r="LL41" s="73"/>
      <c r="LM41" s="73"/>
      <c r="LN41" s="73"/>
      <c r="LO41" s="73"/>
      <c r="LP41" s="73"/>
      <c r="LQ41" s="73"/>
      <c r="LR41" s="73"/>
      <c r="LS41" s="73"/>
      <c r="LT41" s="73"/>
      <c r="LU41" s="73"/>
      <c r="LV41" s="73"/>
      <c r="LW41" s="73"/>
      <c r="LX41" s="73"/>
      <c r="LY41" s="73"/>
      <c r="LZ41" s="73"/>
      <c r="MA41" s="73"/>
      <c r="MB41" s="73"/>
      <c r="MC41" s="73"/>
      <c r="MD41" s="73"/>
      <c r="ME41" s="73"/>
      <c r="MF41" s="73"/>
      <c r="MG41" s="73"/>
    </row>
    <row r="42" spans="2:345" ht="3.75" customHeight="1" thickBot="1" x14ac:dyDescent="0.25">
      <c r="B42" s="40"/>
      <c r="C42" s="41"/>
      <c r="D42" s="41"/>
      <c r="E42" s="41"/>
      <c r="F42" s="41"/>
      <c r="G42" s="42"/>
      <c r="H42" s="23"/>
      <c r="I42" s="223"/>
      <c r="J42" s="224"/>
      <c r="K42" s="251"/>
      <c r="L42" s="224"/>
      <c r="M42" s="224"/>
      <c r="N42" s="225"/>
      <c r="O42" s="225"/>
      <c r="P42" s="225"/>
      <c r="Q42" s="225"/>
      <c r="R42" s="225"/>
      <c r="S42" s="225"/>
      <c r="T42" s="225"/>
      <c r="U42" s="225"/>
      <c r="V42" s="226"/>
      <c r="W42" s="185"/>
      <c r="X42" s="185"/>
      <c r="Y42" s="185"/>
      <c r="Z42" s="185"/>
      <c r="AA42" s="185"/>
      <c r="AB42" s="185"/>
      <c r="AC42" s="254"/>
      <c r="AD42" s="185"/>
      <c r="AE42" s="185"/>
      <c r="AF42" s="185"/>
      <c r="AG42" s="185"/>
      <c r="AH42" s="185"/>
      <c r="AI42" s="185"/>
      <c r="AJ42" s="185"/>
      <c r="AK42" s="185"/>
      <c r="AL42" s="185"/>
      <c r="AM42" s="195"/>
      <c r="AN42" s="73"/>
      <c r="AO42" s="73"/>
      <c r="AP42" s="73"/>
      <c r="AQ42" s="73"/>
      <c r="AR42" s="73"/>
      <c r="AS42" s="73"/>
      <c r="AT42" s="73"/>
      <c r="AU42" s="73"/>
      <c r="AV42" s="73"/>
      <c r="AW42" s="73"/>
      <c r="AX42" s="73"/>
      <c r="AY42" s="73"/>
      <c r="AZ42" s="73"/>
      <c r="BA42" s="73"/>
      <c r="BB42" s="73"/>
      <c r="BC42" s="73"/>
      <c r="BD42" s="73"/>
      <c r="BE42" s="73"/>
      <c r="BF42" s="73"/>
      <c r="BG42" s="73"/>
      <c r="BH42" s="73"/>
      <c r="BI42" s="73"/>
      <c r="BJ42" s="73"/>
      <c r="BK42" s="73"/>
      <c r="BL42" s="73"/>
      <c r="BM42" s="73"/>
      <c r="BN42" s="73"/>
      <c r="BO42" s="73"/>
      <c r="BP42" s="73"/>
      <c r="BQ42" s="73"/>
      <c r="BR42" s="73"/>
      <c r="BS42" s="73"/>
      <c r="BT42" s="73"/>
      <c r="BU42" s="73"/>
      <c r="BV42" s="73"/>
      <c r="BW42" s="73"/>
      <c r="BX42" s="73"/>
      <c r="BY42" s="73"/>
      <c r="BZ42" s="73"/>
      <c r="CA42" s="73"/>
      <c r="CB42" s="73"/>
      <c r="CC42" s="73"/>
      <c r="CD42" s="73"/>
      <c r="CE42" s="73"/>
      <c r="CF42" s="73"/>
      <c r="CG42" s="73"/>
      <c r="CH42" s="73"/>
      <c r="CI42" s="73"/>
      <c r="CJ42" s="73"/>
      <c r="CK42" s="73"/>
      <c r="CL42" s="73"/>
      <c r="CM42" s="73"/>
      <c r="CN42" s="73"/>
      <c r="CO42" s="73"/>
      <c r="CP42" s="73"/>
      <c r="CQ42" s="73"/>
      <c r="CR42" s="73"/>
      <c r="CS42" s="73"/>
      <c r="CT42" s="73"/>
      <c r="CU42" s="73"/>
      <c r="CV42" s="73"/>
      <c r="CW42" s="73"/>
      <c r="CX42" s="73"/>
      <c r="CY42" s="73"/>
      <c r="CZ42" s="73"/>
      <c r="DA42" s="73"/>
      <c r="DB42" s="73"/>
      <c r="DC42" s="73"/>
      <c r="DD42" s="73"/>
      <c r="DE42" s="73"/>
      <c r="DF42" s="73"/>
      <c r="DG42" s="73"/>
      <c r="DH42" s="73"/>
      <c r="DI42" s="73"/>
      <c r="DJ42" s="73"/>
      <c r="DK42" s="73"/>
      <c r="DL42" s="73"/>
      <c r="DM42" s="73"/>
      <c r="DN42" s="73"/>
      <c r="DO42" s="73"/>
      <c r="DP42" s="73"/>
      <c r="DQ42" s="73"/>
      <c r="DR42" s="73"/>
      <c r="DS42" s="73"/>
      <c r="DT42" s="73"/>
      <c r="DU42" s="73"/>
      <c r="DV42" s="73"/>
      <c r="DW42" s="73"/>
      <c r="DX42" s="73"/>
      <c r="DY42" s="73"/>
      <c r="DZ42" s="73"/>
      <c r="EA42" s="73"/>
      <c r="EB42" s="73"/>
      <c r="EC42" s="73"/>
      <c r="ED42" s="73"/>
      <c r="EE42" s="73"/>
      <c r="EF42" s="73"/>
      <c r="EG42" s="73"/>
      <c r="EH42" s="73"/>
      <c r="EI42" s="73"/>
      <c r="EJ42" s="73"/>
      <c r="EK42" s="73"/>
      <c r="EL42" s="73"/>
      <c r="EM42" s="73"/>
      <c r="EN42" s="73"/>
      <c r="EO42" s="73"/>
      <c r="EP42" s="73"/>
      <c r="EQ42" s="73"/>
      <c r="ER42" s="73"/>
      <c r="ES42" s="73"/>
      <c r="ET42" s="73"/>
      <c r="EU42" s="73"/>
      <c r="EV42" s="73"/>
      <c r="EW42" s="73"/>
      <c r="EX42" s="73"/>
      <c r="EY42" s="73"/>
      <c r="EZ42" s="73"/>
      <c r="FA42" s="73"/>
      <c r="FB42" s="73"/>
      <c r="FC42" s="73"/>
      <c r="FD42" s="73"/>
      <c r="FE42" s="73"/>
      <c r="FF42" s="73"/>
      <c r="FG42" s="73"/>
      <c r="FH42" s="73"/>
      <c r="FI42" s="73"/>
      <c r="FJ42" s="73"/>
      <c r="FK42" s="73"/>
      <c r="FL42" s="73"/>
      <c r="FM42" s="73"/>
      <c r="FN42" s="73"/>
      <c r="FO42" s="73"/>
      <c r="FP42" s="73"/>
      <c r="FQ42" s="73"/>
      <c r="FR42" s="73"/>
      <c r="FS42" s="73"/>
      <c r="FT42" s="73"/>
      <c r="FU42" s="73"/>
      <c r="FV42" s="73"/>
      <c r="FW42" s="73"/>
      <c r="FX42" s="73"/>
      <c r="FY42" s="73"/>
      <c r="FZ42" s="73"/>
      <c r="GA42" s="73"/>
      <c r="GB42" s="73"/>
      <c r="GC42" s="73"/>
      <c r="GD42" s="73"/>
      <c r="GE42" s="73"/>
      <c r="GF42" s="73"/>
      <c r="GG42" s="73"/>
      <c r="GH42" s="73"/>
      <c r="GI42" s="73"/>
      <c r="GJ42" s="73"/>
      <c r="GK42" s="73"/>
      <c r="GL42" s="73"/>
      <c r="GM42" s="73"/>
      <c r="GN42" s="73"/>
      <c r="GO42" s="73"/>
      <c r="GP42" s="73"/>
      <c r="GQ42" s="73"/>
      <c r="GR42" s="73"/>
      <c r="GS42" s="73"/>
      <c r="GT42" s="73"/>
      <c r="GU42" s="73"/>
      <c r="GV42" s="73"/>
      <c r="GW42" s="73"/>
      <c r="GX42" s="73"/>
      <c r="GY42" s="73"/>
      <c r="GZ42" s="73"/>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c r="IV42" s="73"/>
      <c r="IW42" s="73"/>
      <c r="IX42" s="73"/>
      <c r="IY42" s="73"/>
      <c r="IZ42" s="73"/>
      <c r="JA42" s="73"/>
      <c r="JB42" s="73"/>
      <c r="JC42" s="73"/>
      <c r="JD42" s="73"/>
      <c r="JE42" s="73"/>
      <c r="JF42" s="73"/>
      <c r="JG42" s="73"/>
      <c r="JH42" s="73"/>
      <c r="JI42" s="73"/>
      <c r="JJ42" s="73"/>
      <c r="JK42" s="73"/>
      <c r="JL42" s="73"/>
      <c r="JM42" s="73"/>
      <c r="JN42" s="73"/>
      <c r="JO42" s="73"/>
      <c r="JP42" s="73"/>
      <c r="JQ42" s="73"/>
      <c r="JR42" s="73"/>
      <c r="JS42" s="73"/>
      <c r="JT42" s="73"/>
      <c r="JU42" s="73"/>
      <c r="JV42" s="73"/>
      <c r="JW42" s="73"/>
      <c r="JX42" s="73"/>
      <c r="JY42" s="73"/>
      <c r="JZ42" s="73"/>
      <c r="KA42" s="73"/>
      <c r="KB42" s="73"/>
      <c r="KC42" s="73"/>
      <c r="KD42" s="73"/>
      <c r="KE42" s="73"/>
      <c r="KF42" s="73"/>
      <c r="KG42" s="73"/>
      <c r="KH42" s="73"/>
      <c r="KI42" s="73"/>
      <c r="KJ42" s="73"/>
      <c r="KK42" s="73"/>
      <c r="KL42" s="73"/>
      <c r="KM42" s="73"/>
      <c r="KN42" s="73"/>
      <c r="KO42" s="73"/>
      <c r="KP42" s="73"/>
      <c r="KQ42" s="73"/>
      <c r="KR42" s="73"/>
      <c r="KS42" s="73"/>
      <c r="KT42" s="73"/>
      <c r="KU42" s="73"/>
      <c r="KV42" s="73"/>
      <c r="KW42" s="73"/>
      <c r="KX42" s="73"/>
      <c r="KY42" s="73"/>
      <c r="KZ42" s="73"/>
      <c r="LA42" s="73"/>
      <c r="LB42" s="73"/>
      <c r="LC42" s="73"/>
      <c r="LD42" s="73"/>
      <c r="LE42" s="73"/>
      <c r="LF42" s="73"/>
      <c r="LG42" s="73"/>
      <c r="LH42" s="73"/>
      <c r="LI42" s="73"/>
      <c r="LJ42" s="73"/>
      <c r="LK42" s="73"/>
      <c r="LL42" s="73"/>
      <c r="LM42" s="73"/>
      <c r="LN42" s="73"/>
      <c r="LO42" s="73"/>
      <c r="LP42" s="73"/>
      <c r="LQ42" s="73"/>
      <c r="LR42" s="73"/>
      <c r="LS42" s="73"/>
      <c r="LT42" s="73"/>
      <c r="LU42" s="73"/>
      <c r="LV42" s="73"/>
      <c r="LW42" s="73"/>
      <c r="LX42" s="73"/>
      <c r="LY42" s="73"/>
      <c r="LZ42" s="73"/>
      <c r="MA42" s="73"/>
      <c r="MB42" s="73"/>
      <c r="MC42" s="73"/>
      <c r="MD42" s="73"/>
      <c r="ME42" s="73"/>
      <c r="MF42" s="73"/>
      <c r="MG42" s="73"/>
    </row>
    <row r="43" spans="2:345" ht="13.5" thickBot="1" x14ac:dyDescent="0.25">
      <c r="B43" s="184"/>
      <c r="C43" s="184"/>
      <c r="D43" s="184"/>
      <c r="E43" s="184"/>
      <c r="F43" s="184"/>
      <c r="G43" s="184"/>
      <c r="H43" s="184"/>
      <c r="I43" s="184"/>
      <c r="J43" s="184"/>
      <c r="K43" s="184"/>
      <c r="L43" s="184"/>
      <c r="M43" s="184"/>
      <c r="N43" s="195"/>
      <c r="O43" s="195"/>
      <c r="P43" s="195"/>
      <c r="Q43" s="195"/>
      <c r="R43" s="195"/>
      <c r="S43" s="195"/>
      <c r="T43" s="195"/>
      <c r="U43" s="195"/>
      <c r="V43" s="195"/>
      <c r="W43" s="195"/>
      <c r="X43" s="195"/>
      <c r="Y43" s="195"/>
      <c r="Z43" s="195"/>
      <c r="AA43" s="195"/>
      <c r="AB43" s="195"/>
      <c r="AC43" s="216"/>
      <c r="AD43" s="195"/>
      <c r="AE43" s="195"/>
      <c r="AF43" s="195"/>
      <c r="AG43" s="195"/>
      <c r="AH43" s="195"/>
      <c r="AI43" s="195"/>
      <c r="AJ43" s="195"/>
      <c r="AK43" s="195"/>
      <c r="AL43" s="195"/>
      <c r="AM43" s="195"/>
      <c r="AN43" s="73"/>
      <c r="AO43" s="73"/>
      <c r="AP43" s="73"/>
      <c r="AQ43" s="73"/>
      <c r="AR43" s="73"/>
      <c r="AS43" s="73"/>
      <c r="AT43" s="73"/>
      <c r="AU43" s="73"/>
      <c r="AV43" s="73"/>
      <c r="AW43" s="73"/>
      <c r="AX43" s="73"/>
      <c r="AY43" s="73"/>
      <c r="AZ43" s="73"/>
      <c r="BA43" s="73"/>
      <c r="BB43" s="73"/>
      <c r="BC43" s="73"/>
      <c r="BD43" s="73"/>
      <c r="BE43" s="73"/>
      <c r="BF43" s="73"/>
      <c r="BG43" s="73"/>
      <c r="BH43" s="73"/>
      <c r="BI43" s="73"/>
      <c r="BJ43" s="73"/>
      <c r="BK43" s="73"/>
      <c r="BL43" s="73"/>
      <c r="BM43" s="73"/>
      <c r="BN43" s="73"/>
      <c r="BO43" s="73"/>
      <c r="BP43" s="73"/>
      <c r="BQ43" s="73"/>
      <c r="BR43" s="73"/>
      <c r="BS43" s="73"/>
      <c r="BT43" s="73"/>
      <c r="BU43" s="73"/>
      <c r="BV43" s="73"/>
      <c r="BW43" s="73"/>
      <c r="BX43" s="73"/>
      <c r="BY43" s="73"/>
      <c r="BZ43" s="73"/>
      <c r="CA43" s="73"/>
      <c r="CB43" s="73"/>
      <c r="CC43" s="73"/>
      <c r="CD43" s="73"/>
      <c r="CE43" s="73"/>
      <c r="CF43" s="73"/>
      <c r="CG43" s="73"/>
      <c r="CH43" s="73"/>
      <c r="CI43" s="73"/>
      <c r="CJ43" s="73"/>
      <c r="CK43" s="73"/>
      <c r="CL43" s="73"/>
      <c r="CM43" s="73"/>
      <c r="CN43" s="73"/>
      <c r="CO43" s="73"/>
      <c r="CP43" s="73"/>
      <c r="CQ43" s="73"/>
      <c r="CR43" s="73"/>
      <c r="CS43" s="73"/>
      <c r="CT43" s="73"/>
      <c r="CU43" s="73"/>
      <c r="CV43" s="73"/>
      <c r="CW43" s="73"/>
      <c r="CX43" s="73"/>
      <c r="CY43" s="73"/>
      <c r="CZ43" s="73"/>
      <c r="DA43" s="73"/>
      <c r="DB43" s="73"/>
      <c r="DC43" s="73"/>
      <c r="DD43" s="73"/>
      <c r="DE43" s="73"/>
      <c r="DF43" s="73"/>
      <c r="DG43" s="73"/>
      <c r="DH43" s="73"/>
      <c r="DI43" s="73"/>
      <c r="DJ43" s="73"/>
      <c r="DK43" s="73"/>
      <c r="DL43" s="73"/>
      <c r="DM43" s="73"/>
      <c r="DN43" s="73"/>
      <c r="DO43" s="73"/>
      <c r="DP43" s="73"/>
      <c r="DQ43" s="73"/>
      <c r="DR43" s="73"/>
      <c r="DS43" s="73"/>
      <c r="DT43" s="73"/>
      <c r="DU43" s="73"/>
      <c r="DV43" s="73"/>
      <c r="DW43" s="73"/>
      <c r="DX43" s="73"/>
      <c r="DY43" s="73"/>
      <c r="DZ43" s="73"/>
      <c r="EA43" s="73"/>
      <c r="EB43" s="73"/>
      <c r="EC43" s="73"/>
      <c r="ED43" s="73"/>
      <c r="EE43" s="73"/>
      <c r="EF43" s="73"/>
      <c r="EG43" s="73"/>
      <c r="EH43" s="73"/>
      <c r="EI43" s="73"/>
      <c r="EJ43" s="73"/>
      <c r="EK43" s="73"/>
      <c r="EL43" s="73"/>
      <c r="EM43" s="73"/>
      <c r="EN43" s="73"/>
      <c r="EO43" s="73"/>
      <c r="EP43" s="73"/>
      <c r="EQ43" s="73"/>
      <c r="ER43" s="73"/>
      <c r="ES43" s="73"/>
      <c r="ET43" s="73"/>
      <c r="EU43" s="73"/>
      <c r="EV43" s="73"/>
      <c r="EW43" s="73"/>
      <c r="EX43" s="73"/>
      <c r="EY43" s="73"/>
      <c r="EZ43" s="73"/>
      <c r="FA43" s="73"/>
      <c r="FB43" s="73"/>
      <c r="FC43" s="73"/>
      <c r="FD43" s="73"/>
      <c r="FE43" s="73"/>
      <c r="FF43" s="73"/>
      <c r="FG43" s="73"/>
      <c r="FH43" s="73"/>
      <c r="FI43" s="73"/>
      <c r="FJ43" s="73"/>
      <c r="FK43" s="73"/>
      <c r="FL43" s="73"/>
      <c r="FM43" s="73"/>
      <c r="FN43" s="73"/>
      <c r="FO43" s="73"/>
      <c r="FP43" s="73"/>
      <c r="FQ43" s="73"/>
      <c r="FR43" s="73"/>
      <c r="FS43" s="73"/>
      <c r="FT43" s="73"/>
      <c r="FU43" s="73"/>
      <c r="FV43" s="73"/>
      <c r="FW43" s="73"/>
      <c r="FX43" s="73"/>
      <c r="FY43" s="73"/>
      <c r="FZ43" s="73"/>
      <c r="GA43" s="73"/>
      <c r="GB43" s="73"/>
      <c r="GC43" s="73"/>
      <c r="GD43" s="73"/>
      <c r="GE43" s="73"/>
      <c r="GF43" s="73"/>
      <c r="GG43" s="73"/>
      <c r="GH43" s="73"/>
      <c r="GI43" s="73"/>
      <c r="GJ43" s="73"/>
      <c r="GK43" s="73"/>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c r="JD43" s="73"/>
      <c r="JE43" s="73"/>
      <c r="JF43" s="73"/>
      <c r="JG43" s="73"/>
      <c r="JH43" s="73"/>
      <c r="JI43" s="73"/>
      <c r="JJ43" s="73"/>
      <c r="JK43" s="73"/>
      <c r="JL43" s="73"/>
      <c r="JM43" s="73"/>
      <c r="JN43" s="73"/>
      <c r="JO43" s="73"/>
      <c r="JP43" s="73"/>
      <c r="JQ43" s="73"/>
      <c r="JR43" s="73"/>
      <c r="JS43" s="73"/>
      <c r="JT43" s="73"/>
      <c r="JU43" s="73"/>
      <c r="JV43" s="73"/>
      <c r="JW43" s="73"/>
      <c r="JX43" s="73"/>
      <c r="JY43" s="73"/>
      <c r="JZ43" s="73"/>
      <c r="KA43" s="73"/>
      <c r="KB43" s="73"/>
      <c r="KC43" s="73"/>
      <c r="KD43" s="73"/>
      <c r="KE43" s="73"/>
      <c r="KF43" s="73"/>
      <c r="KG43" s="73"/>
      <c r="KH43" s="73"/>
      <c r="KI43" s="73"/>
      <c r="KJ43" s="73"/>
      <c r="KK43" s="73"/>
      <c r="KL43" s="73"/>
      <c r="KM43" s="73"/>
      <c r="KN43" s="73"/>
      <c r="KO43" s="73"/>
      <c r="KP43" s="73"/>
      <c r="KQ43" s="73"/>
      <c r="KR43" s="73"/>
      <c r="KS43" s="73"/>
      <c r="KT43" s="73"/>
      <c r="KU43" s="73"/>
      <c r="KV43" s="73"/>
      <c r="KW43" s="73"/>
      <c r="KX43" s="73"/>
      <c r="KY43" s="73"/>
      <c r="KZ43" s="73"/>
      <c r="LA43" s="73"/>
      <c r="LB43" s="73"/>
      <c r="LC43" s="73"/>
      <c r="LD43" s="73"/>
      <c r="LE43" s="73"/>
      <c r="LF43" s="73"/>
      <c r="LG43" s="73"/>
      <c r="LH43" s="73"/>
      <c r="LI43" s="73"/>
      <c r="LJ43" s="73"/>
      <c r="LK43" s="73"/>
      <c r="LL43" s="73"/>
      <c r="LM43" s="73"/>
      <c r="LN43" s="73"/>
      <c r="LO43" s="73"/>
      <c r="LP43" s="73"/>
      <c r="LQ43" s="73"/>
      <c r="LR43" s="73"/>
      <c r="LS43" s="73"/>
      <c r="LT43" s="73"/>
      <c r="LU43" s="73"/>
      <c r="LV43" s="73"/>
      <c r="LW43" s="73"/>
      <c r="LX43" s="73"/>
      <c r="LY43" s="73"/>
      <c r="LZ43" s="73"/>
      <c r="MA43" s="73"/>
      <c r="MB43" s="73"/>
      <c r="MC43" s="73"/>
      <c r="MD43" s="73"/>
      <c r="ME43" s="73"/>
      <c r="MF43" s="73"/>
      <c r="MG43" s="73"/>
    </row>
    <row r="44" spans="2:345" ht="24" thickBot="1" x14ac:dyDescent="0.4">
      <c r="B44" s="35"/>
      <c r="C44" s="333" t="s">
        <v>140</v>
      </c>
      <c r="D44" s="333"/>
      <c r="E44" s="333"/>
      <c r="F44" s="333"/>
      <c r="G44" s="333"/>
      <c r="H44" s="333"/>
      <c r="I44" s="333"/>
      <c r="J44" s="333"/>
      <c r="K44" s="333"/>
      <c r="L44" s="333"/>
      <c r="M44" s="333"/>
      <c r="N44" s="333"/>
      <c r="O44" s="333"/>
      <c r="P44" s="333"/>
      <c r="Q44" s="333"/>
      <c r="R44" s="333"/>
      <c r="S44" s="333"/>
      <c r="T44" s="333"/>
      <c r="U44" s="333"/>
      <c r="W44" s="73"/>
      <c r="X44" s="73"/>
      <c r="Y44" s="73"/>
      <c r="Z44" s="73"/>
      <c r="AA44" s="73"/>
      <c r="AB44" s="73"/>
      <c r="AC44" s="2"/>
      <c r="AD44" s="73"/>
      <c r="AE44" s="73"/>
      <c r="AF44" s="73"/>
      <c r="AG44" s="73"/>
      <c r="AH44" s="73"/>
      <c r="AI44" s="73"/>
      <c r="AJ44" s="73"/>
      <c r="AK44" s="73"/>
      <c r="AL44" s="73"/>
      <c r="AM44" s="73"/>
      <c r="AN44" s="73"/>
      <c r="AO44" s="73"/>
      <c r="AP44" s="73"/>
      <c r="AQ44" s="73"/>
      <c r="AR44" s="73"/>
      <c r="AS44" s="73"/>
      <c r="AT44" s="73"/>
      <c r="AU44" s="73"/>
      <c r="AV44" s="73"/>
      <c r="AW44" s="73"/>
      <c r="AX44" s="73"/>
      <c r="AY44" s="73"/>
      <c r="AZ44" s="73"/>
      <c r="BA44" s="73"/>
      <c r="BB44" s="73"/>
      <c r="BC44" s="73"/>
      <c r="BD44" s="73"/>
      <c r="BE44" s="73"/>
      <c r="BF44" s="73"/>
      <c r="BG44" s="73"/>
      <c r="BH44" s="73"/>
      <c r="BI44" s="73"/>
      <c r="BJ44" s="73"/>
      <c r="BK44" s="73"/>
      <c r="BL44" s="73"/>
      <c r="BM44" s="73"/>
      <c r="BN44" s="73"/>
      <c r="BO44" s="73"/>
      <c r="BP44" s="73"/>
      <c r="BQ44" s="73"/>
      <c r="BR44" s="73"/>
      <c r="BS44" s="73"/>
      <c r="BT44" s="73"/>
      <c r="BU44" s="73"/>
      <c r="BV44" s="73"/>
      <c r="BW44" s="73"/>
      <c r="BX44" s="73"/>
      <c r="BY44" s="73"/>
      <c r="BZ44" s="73"/>
      <c r="CA44" s="73"/>
      <c r="CB44" s="73"/>
      <c r="CC44" s="73"/>
      <c r="CD44" s="73"/>
      <c r="CE44" s="73"/>
      <c r="CF44" s="73"/>
      <c r="CG44" s="73"/>
      <c r="CH44" s="73"/>
      <c r="CI44" s="73"/>
      <c r="CJ44" s="73"/>
      <c r="CK44" s="73"/>
      <c r="CL44" s="73"/>
      <c r="CM44" s="73"/>
      <c r="CN44" s="73"/>
      <c r="CO44" s="73"/>
      <c r="CP44" s="73"/>
      <c r="CQ44" s="73"/>
      <c r="CR44" s="73"/>
      <c r="CS44" s="73"/>
      <c r="CT44" s="73"/>
      <c r="CU44" s="73"/>
      <c r="CV44" s="73"/>
      <c r="CW44" s="73"/>
      <c r="CX44" s="73"/>
      <c r="CY44" s="73"/>
      <c r="CZ44" s="73"/>
      <c r="DA44" s="73"/>
      <c r="DB44" s="73"/>
      <c r="DC44" s="73"/>
      <c r="DD44" s="73"/>
      <c r="DE44" s="73"/>
      <c r="DF44" s="73"/>
      <c r="DG44" s="73"/>
      <c r="DH44" s="73"/>
      <c r="DI44" s="73"/>
      <c r="DJ44" s="73"/>
      <c r="DK44" s="73"/>
      <c r="DL44" s="73"/>
      <c r="DM44" s="73"/>
      <c r="DN44" s="73"/>
      <c r="DO44" s="73"/>
      <c r="DP44" s="73"/>
      <c r="DQ44" s="73"/>
      <c r="DR44" s="73"/>
      <c r="DS44" s="73"/>
      <c r="DT44" s="73"/>
      <c r="DU44" s="73"/>
      <c r="DV44" s="73"/>
      <c r="DW44" s="73"/>
      <c r="DX44" s="73"/>
      <c r="DY44" s="73"/>
      <c r="DZ44" s="73"/>
      <c r="EA44" s="73"/>
      <c r="EB44" s="73"/>
      <c r="EC44" s="73"/>
      <c r="ED44" s="73"/>
      <c r="EE44" s="73"/>
      <c r="EF44" s="73"/>
      <c r="EG44" s="73"/>
      <c r="EH44" s="73"/>
      <c r="EI44" s="73"/>
      <c r="EJ44" s="73"/>
      <c r="EK44" s="73"/>
      <c r="EL44" s="73"/>
      <c r="EM44" s="73"/>
      <c r="EN44" s="73"/>
      <c r="EO44" s="73"/>
      <c r="EP44" s="73"/>
      <c r="EQ44" s="73"/>
      <c r="ER44" s="73"/>
      <c r="ES44" s="73"/>
      <c r="ET44" s="73"/>
      <c r="EU44" s="73"/>
      <c r="EV44" s="73"/>
      <c r="EW44" s="73"/>
      <c r="EX44" s="73"/>
      <c r="EY44" s="73"/>
      <c r="EZ44" s="73"/>
      <c r="FA44" s="73"/>
      <c r="FB44" s="73"/>
      <c r="FC44" s="73"/>
      <c r="FD44" s="73"/>
      <c r="FE44" s="73"/>
      <c r="FF44" s="73"/>
      <c r="FG44" s="73"/>
      <c r="FH44" s="73"/>
      <c r="FI44" s="73"/>
      <c r="FJ44" s="73"/>
      <c r="FK44" s="73"/>
      <c r="FL44" s="73"/>
      <c r="FM44" s="73"/>
      <c r="FN44" s="73"/>
      <c r="FO44" s="73"/>
      <c r="FP44" s="73"/>
      <c r="FQ44" s="73"/>
      <c r="FR44" s="73"/>
      <c r="FS44" s="73"/>
      <c r="FT44" s="73"/>
      <c r="FU44" s="73"/>
      <c r="FV44" s="73"/>
      <c r="FW44" s="73"/>
      <c r="FX44" s="73"/>
      <c r="FY44" s="73"/>
      <c r="FZ44" s="73"/>
      <c r="GA44" s="73"/>
      <c r="GB44" s="73"/>
      <c r="GC44" s="73"/>
      <c r="GD44" s="73"/>
      <c r="GE44" s="73"/>
      <c r="GF44" s="73"/>
      <c r="GG44" s="73"/>
      <c r="GH44" s="73"/>
      <c r="GI44" s="73"/>
      <c r="GJ44" s="73"/>
      <c r="GK44" s="73"/>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c r="JD44" s="73"/>
      <c r="JE44" s="73"/>
      <c r="JF44" s="73"/>
      <c r="JG44" s="73"/>
      <c r="JH44" s="73"/>
      <c r="JI44" s="73"/>
      <c r="JJ44" s="73"/>
      <c r="JK44" s="73"/>
      <c r="JL44" s="73"/>
      <c r="JM44" s="73"/>
      <c r="JN44" s="73"/>
      <c r="JO44" s="73"/>
      <c r="JP44" s="73"/>
      <c r="JQ44" s="73"/>
      <c r="JR44" s="73"/>
      <c r="JS44" s="73"/>
      <c r="JT44" s="73"/>
      <c r="JU44" s="73"/>
      <c r="JV44" s="73"/>
      <c r="JW44" s="73"/>
      <c r="JX44" s="73"/>
      <c r="JY44" s="73"/>
      <c r="JZ44" s="73"/>
      <c r="KA44" s="73"/>
      <c r="KB44" s="73"/>
      <c r="KC44" s="73"/>
      <c r="KD44" s="73"/>
      <c r="KE44" s="73"/>
      <c r="KF44" s="73"/>
      <c r="KG44" s="73"/>
      <c r="KH44" s="73"/>
      <c r="KI44" s="73"/>
      <c r="KJ44" s="73"/>
      <c r="KK44" s="73"/>
      <c r="KL44" s="73"/>
      <c r="KM44" s="73"/>
      <c r="KN44" s="73"/>
      <c r="KO44" s="73"/>
      <c r="KP44" s="73"/>
      <c r="KQ44" s="73"/>
      <c r="KR44" s="73"/>
      <c r="KS44" s="73"/>
      <c r="KT44" s="73"/>
      <c r="KU44" s="73"/>
      <c r="KV44" s="73"/>
      <c r="KW44" s="73"/>
      <c r="KX44" s="73"/>
      <c r="KY44" s="73"/>
      <c r="KZ44" s="73"/>
      <c r="LA44" s="73"/>
      <c r="LB44" s="73"/>
      <c r="LC44" s="73"/>
      <c r="LD44" s="73"/>
      <c r="LE44" s="73"/>
      <c r="LF44" s="73"/>
      <c r="LG44" s="73"/>
      <c r="LH44" s="73"/>
      <c r="LI44" s="73"/>
      <c r="LJ44" s="73"/>
      <c r="LK44" s="73"/>
      <c r="LL44" s="73"/>
      <c r="LM44" s="73"/>
      <c r="LN44" s="73"/>
      <c r="LO44" s="73"/>
      <c r="LP44" s="73"/>
      <c r="LQ44" s="73"/>
      <c r="LR44" s="73"/>
      <c r="LS44" s="73"/>
      <c r="LT44" s="73"/>
      <c r="LU44" s="73"/>
      <c r="LV44" s="73"/>
      <c r="LW44" s="73"/>
      <c r="LX44" s="73"/>
      <c r="LY44" s="73"/>
      <c r="LZ44" s="73"/>
      <c r="MA44" s="73"/>
      <c r="MB44" s="73"/>
      <c r="MC44" s="73"/>
      <c r="MD44" s="73"/>
      <c r="ME44" s="73"/>
      <c r="MF44" s="73"/>
      <c r="MG44" s="73"/>
    </row>
    <row r="45" spans="2:345" x14ac:dyDescent="0.2">
      <c r="B45" s="35"/>
      <c r="C45" s="342">
        <v>1</v>
      </c>
      <c r="D45" s="334" t="s">
        <v>175</v>
      </c>
      <c r="E45" s="335"/>
      <c r="F45" s="335"/>
      <c r="G45" s="335"/>
      <c r="H45" s="335"/>
      <c r="I45" s="335"/>
      <c r="J45" s="335"/>
      <c r="K45" s="335"/>
      <c r="L45" s="335"/>
      <c r="M45" s="335"/>
      <c r="N45" s="335"/>
      <c r="O45" s="335"/>
      <c r="P45" s="335"/>
      <c r="Q45" s="335"/>
      <c r="R45" s="335"/>
      <c r="S45" s="335"/>
      <c r="T45" s="335"/>
      <c r="U45" s="335"/>
      <c r="V45" s="336"/>
      <c r="W45" s="73"/>
      <c r="X45" s="268" t="s">
        <v>227</v>
      </c>
      <c r="Y45" s="12"/>
      <c r="Z45" s="12"/>
      <c r="AA45" s="269"/>
      <c r="AB45" s="73"/>
      <c r="AC45" s="2"/>
      <c r="AD45" s="73"/>
      <c r="AE45" s="73"/>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c r="CL45" s="73"/>
      <c r="CM45" s="73"/>
      <c r="CN45" s="73"/>
      <c r="CO45" s="73"/>
      <c r="CP45" s="73"/>
      <c r="CQ45" s="73"/>
      <c r="CR45" s="73"/>
      <c r="CS45" s="73"/>
      <c r="CT45" s="73"/>
      <c r="CU45" s="73"/>
      <c r="CV45" s="73"/>
      <c r="CW45" s="73"/>
      <c r="CX45" s="73"/>
      <c r="CY45" s="73"/>
      <c r="CZ45" s="73"/>
      <c r="DA45" s="73"/>
      <c r="DB45" s="73"/>
      <c r="DC45" s="73"/>
      <c r="DD45" s="73"/>
      <c r="DE45" s="73"/>
      <c r="DF45" s="73"/>
      <c r="DG45" s="73"/>
      <c r="DH45" s="73"/>
      <c r="DI45" s="73"/>
      <c r="DJ45" s="73"/>
      <c r="DK45" s="73"/>
      <c r="DL45" s="73"/>
      <c r="DM45" s="73"/>
      <c r="DN45" s="73"/>
      <c r="DO45" s="73"/>
      <c r="DP45" s="73"/>
      <c r="DQ45" s="73"/>
      <c r="DR45" s="73"/>
      <c r="DS45" s="73"/>
      <c r="DT45" s="73"/>
      <c r="DU45" s="73"/>
      <c r="DV45" s="73"/>
      <c r="DW45" s="73"/>
      <c r="DX45" s="73"/>
      <c r="DY45" s="73"/>
      <c r="DZ45" s="73"/>
      <c r="EA45" s="73"/>
      <c r="EB45" s="73"/>
      <c r="EC45" s="73"/>
      <c r="ED45" s="73"/>
      <c r="EE45" s="73"/>
      <c r="EF45" s="73"/>
      <c r="EG45" s="73"/>
      <c r="EH45" s="73"/>
      <c r="EI45" s="73"/>
      <c r="EJ45" s="73"/>
      <c r="EK45" s="73"/>
      <c r="EL45" s="73"/>
      <c r="EM45" s="73"/>
      <c r="EN45" s="73"/>
      <c r="EO45" s="73"/>
      <c r="EP45" s="73"/>
      <c r="EQ45" s="73"/>
      <c r="ER45" s="73"/>
      <c r="ES45" s="73"/>
      <c r="ET45" s="73"/>
      <c r="EU45" s="73"/>
      <c r="EV45" s="73"/>
      <c r="EW45" s="73"/>
      <c r="EX45" s="73"/>
      <c r="EY45" s="73"/>
      <c r="EZ45" s="73"/>
      <c r="FA45" s="73"/>
      <c r="FB45" s="73"/>
      <c r="FC45" s="73"/>
      <c r="FD45" s="73"/>
      <c r="FE45" s="73"/>
      <c r="FF45" s="73"/>
      <c r="FG45" s="73"/>
      <c r="FH45" s="73"/>
      <c r="FI45" s="73"/>
      <c r="FJ45" s="73"/>
      <c r="FK45" s="73"/>
      <c r="FL45" s="73"/>
      <c r="FM45" s="73"/>
      <c r="FN45" s="73"/>
      <c r="FO45" s="73"/>
      <c r="FP45" s="73"/>
      <c r="FQ45" s="73"/>
      <c r="FR45" s="73"/>
      <c r="FS45" s="73"/>
      <c r="FT45" s="73"/>
      <c r="FU45" s="73"/>
      <c r="FV45" s="73"/>
      <c r="FW45" s="73"/>
      <c r="FX45" s="73"/>
      <c r="FY45" s="73"/>
      <c r="FZ45" s="73"/>
      <c r="GA45" s="73"/>
      <c r="GB45" s="73"/>
      <c r="GC45" s="73"/>
      <c r="GD45" s="73"/>
      <c r="GE45" s="73"/>
      <c r="GF45" s="73"/>
      <c r="GG45" s="73"/>
      <c r="GH45" s="73"/>
      <c r="GI45" s="73"/>
      <c r="GJ45" s="73"/>
      <c r="GK45" s="73"/>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c r="JD45" s="73"/>
      <c r="JE45" s="73"/>
      <c r="JF45" s="73"/>
      <c r="JG45" s="73"/>
      <c r="JH45" s="73"/>
      <c r="JI45" s="73"/>
      <c r="JJ45" s="73"/>
      <c r="JK45" s="73"/>
      <c r="JL45" s="73"/>
      <c r="JM45" s="73"/>
      <c r="JN45" s="73"/>
      <c r="JO45" s="73"/>
      <c r="JP45" s="73"/>
      <c r="JQ45" s="73"/>
      <c r="JR45" s="73"/>
      <c r="JS45" s="73"/>
      <c r="JT45" s="73"/>
      <c r="JU45" s="73"/>
      <c r="JV45" s="73"/>
      <c r="JW45" s="73"/>
      <c r="JX45" s="73"/>
      <c r="JY45" s="73"/>
      <c r="JZ45" s="73"/>
      <c r="KA45" s="73"/>
      <c r="KB45" s="73"/>
      <c r="KC45" s="73"/>
      <c r="KD45" s="73"/>
      <c r="KE45" s="73"/>
      <c r="KF45" s="73"/>
      <c r="KG45" s="73"/>
      <c r="KH45" s="73"/>
      <c r="KI45" s="73"/>
      <c r="KJ45" s="73"/>
      <c r="KK45" s="73"/>
      <c r="KL45" s="73"/>
      <c r="KM45" s="73"/>
      <c r="KN45" s="73"/>
      <c r="KO45" s="73"/>
      <c r="KP45" s="73"/>
      <c r="KQ45" s="73"/>
      <c r="KR45" s="73"/>
      <c r="KS45" s="73"/>
      <c r="KT45" s="73"/>
      <c r="KU45" s="73"/>
      <c r="KV45" s="73"/>
      <c r="KW45" s="73"/>
      <c r="KX45" s="73"/>
      <c r="KY45" s="73"/>
      <c r="KZ45" s="73"/>
      <c r="LA45" s="73"/>
      <c r="LB45" s="73"/>
      <c r="LC45" s="73"/>
      <c r="LD45" s="73"/>
      <c r="LE45" s="73"/>
      <c r="LF45" s="73"/>
      <c r="LG45" s="73"/>
      <c r="LH45" s="73"/>
      <c r="LI45" s="73"/>
      <c r="LJ45" s="73"/>
      <c r="LK45" s="73"/>
      <c r="LL45" s="73"/>
      <c r="LM45" s="73"/>
      <c r="LN45" s="73"/>
      <c r="LO45" s="73"/>
      <c r="LP45" s="73"/>
      <c r="LQ45" s="73"/>
      <c r="LR45" s="73"/>
      <c r="LS45" s="73"/>
      <c r="LT45" s="73"/>
      <c r="LU45" s="73"/>
      <c r="LV45" s="73"/>
      <c r="LW45" s="73"/>
      <c r="LX45" s="73"/>
      <c r="LY45" s="73"/>
      <c r="LZ45" s="73"/>
      <c r="MA45" s="73"/>
      <c r="MB45" s="73"/>
      <c r="MC45" s="73"/>
      <c r="MD45" s="73"/>
      <c r="ME45" s="73"/>
      <c r="MF45" s="73"/>
      <c r="MG45" s="73"/>
    </row>
    <row r="46" spans="2:345" ht="13.5" thickBot="1" x14ac:dyDescent="0.25">
      <c r="B46" s="35"/>
      <c r="C46" s="347"/>
      <c r="D46" s="345" t="s">
        <v>152</v>
      </c>
      <c r="E46" s="346"/>
      <c r="F46" s="346"/>
      <c r="G46" s="346"/>
      <c r="H46" s="346"/>
      <c r="I46" s="346"/>
      <c r="J46" s="346"/>
      <c r="K46" s="346"/>
      <c r="L46" s="346"/>
      <c r="M46" s="346"/>
      <c r="N46" s="198"/>
      <c r="O46" s="198"/>
      <c r="P46" s="198"/>
      <c r="Q46" s="198"/>
      <c r="R46" s="198"/>
      <c r="S46" s="198"/>
      <c r="T46" s="198"/>
      <c r="U46" s="198"/>
      <c r="V46" s="199"/>
      <c r="W46" s="73"/>
      <c r="X46" s="202"/>
      <c r="Y46" s="7"/>
      <c r="Z46" s="140" t="s">
        <v>267</v>
      </c>
      <c r="AA46" s="270">
        <v>4</v>
      </c>
      <c r="AB46" s="73"/>
      <c r="AC46" s="2"/>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c r="CF46" s="73"/>
      <c r="CG46" s="73"/>
      <c r="CH46" s="73"/>
      <c r="CI46" s="73"/>
      <c r="CJ46" s="73"/>
      <c r="CK46" s="73"/>
      <c r="CL46" s="73"/>
      <c r="CM46" s="73"/>
      <c r="CN46" s="73"/>
      <c r="CO46" s="73"/>
      <c r="CP46" s="73"/>
      <c r="CQ46" s="73"/>
      <c r="CR46" s="73"/>
      <c r="CS46" s="73"/>
      <c r="CT46" s="73"/>
      <c r="CU46" s="73"/>
      <c r="CV46" s="73"/>
      <c r="CW46" s="73"/>
      <c r="CX46" s="73"/>
      <c r="CY46" s="73"/>
      <c r="CZ46" s="73"/>
      <c r="DA46" s="73"/>
      <c r="DB46" s="73"/>
      <c r="DC46" s="73"/>
      <c r="DD46" s="73"/>
      <c r="DE46" s="73"/>
      <c r="DF46" s="73"/>
      <c r="DG46" s="73"/>
      <c r="DH46" s="73"/>
      <c r="DI46" s="73"/>
      <c r="DJ46" s="73"/>
      <c r="DK46" s="73"/>
      <c r="DL46" s="73"/>
      <c r="DM46" s="73"/>
      <c r="DN46" s="73"/>
      <c r="DO46" s="73"/>
      <c r="DP46" s="73"/>
      <c r="DQ46" s="73"/>
      <c r="DR46" s="73"/>
      <c r="DS46" s="73"/>
      <c r="DT46" s="73"/>
      <c r="DU46" s="73"/>
      <c r="DV46" s="73"/>
      <c r="DW46" s="73"/>
      <c r="DX46" s="73"/>
      <c r="DY46" s="73"/>
      <c r="DZ46" s="73"/>
      <c r="EA46" s="73"/>
      <c r="EB46" s="73"/>
      <c r="EC46" s="73"/>
      <c r="ED46" s="73"/>
      <c r="EE46" s="73"/>
      <c r="EF46" s="73"/>
      <c r="EG46" s="73"/>
      <c r="EH46" s="73"/>
      <c r="EI46" s="73"/>
      <c r="EJ46" s="73"/>
      <c r="EK46" s="73"/>
      <c r="EL46" s="73"/>
      <c r="EM46" s="73"/>
      <c r="EN46" s="73"/>
      <c r="EO46" s="73"/>
      <c r="EP46" s="73"/>
      <c r="EQ46" s="73"/>
      <c r="ER46" s="73"/>
      <c r="ES46" s="73"/>
      <c r="ET46" s="73"/>
      <c r="EU46" s="73"/>
      <c r="EV46" s="73"/>
      <c r="EW46" s="73"/>
      <c r="EX46" s="73"/>
      <c r="EY46" s="73"/>
      <c r="EZ46" s="73"/>
      <c r="FA46" s="73"/>
      <c r="FB46" s="73"/>
      <c r="FC46" s="73"/>
      <c r="FD46" s="73"/>
      <c r="FE46" s="73"/>
      <c r="FF46" s="73"/>
      <c r="FG46" s="73"/>
      <c r="FH46" s="73"/>
      <c r="FI46" s="73"/>
      <c r="FJ46" s="73"/>
      <c r="FK46" s="73"/>
      <c r="FL46" s="73"/>
      <c r="FM46" s="73"/>
      <c r="FN46" s="73"/>
      <c r="FO46" s="73"/>
      <c r="FP46" s="73"/>
      <c r="FQ46" s="73"/>
      <c r="FR46" s="73"/>
      <c r="FS46" s="73"/>
      <c r="FT46" s="73"/>
      <c r="FU46" s="73"/>
      <c r="FV46" s="73"/>
      <c r="FW46" s="73"/>
      <c r="FX46" s="73"/>
      <c r="FY46" s="73"/>
      <c r="FZ46" s="73"/>
      <c r="GA46" s="73"/>
      <c r="GB46" s="73"/>
      <c r="GC46" s="73"/>
      <c r="GD46" s="73"/>
      <c r="GE46" s="73"/>
      <c r="GF46" s="73"/>
      <c r="GG46" s="73"/>
      <c r="GH46" s="73"/>
      <c r="GI46" s="73"/>
      <c r="GJ46" s="73"/>
      <c r="GK46" s="73"/>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c r="JD46" s="73"/>
      <c r="JE46" s="73"/>
      <c r="JF46" s="73"/>
      <c r="JG46" s="73"/>
      <c r="JH46" s="73"/>
      <c r="JI46" s="73"/>
      <c r="JJ46" s="73"/>
      <c r="JK46" s="73"/>
      <c r="JL46" s="73"/>
      <c r="JM46" s="73"/>
      <c r="JN46" s="73"/>
      <c r="JO46" s="73"/>
      <c r="JP46" s="73"/>
      <c r="JQ46" s="73"/>
      <c r="JR46" s="73"/>
      <c r="JS46" s="73"/>
      <c r="JT46" s="73"/>
      <c r="JU46" s="73"/>
      <c r="JV46" s="73"/>
      <c r="JW46" s="73"/>
      <c r="JX46" s="73"/>
      <c r="JY46" s="73"/>
      <c r="JZ46" s="73"/>
      <c r="KA46" s="73"/>
      <c r="KB46" s="73"/>
      <c r="KC46" s="73"/>
      <c r="KD46" s="73"/>
      <c r="KE46" s="73"/>
      <c r="KF46" s="73"/>
      <c r="KG46" s="73"/>
      <c r="KH46" s="73"/>
      <c r="KI46" s="73"/>
      <c r="KJ46" s="73"/>
      <c r="KK46" s="73"/>
      <c r="KL46" s="73"/>
      <c r="KM46" s="73"/>
      <c r="KN46" s="73"/>
      <c r="KO46" s="73"/>
      <c r="KP46" s="73"/>
      <c r="KQ46" s="73"/>
      <c r="KR46" s="73"/>
      <c r="KS46" s="73"/>
      <c r="KT46" s="73"/>
      <c r="KU46" s="73"/>
      <c r="KV46" s="73"/>
      <c r="KW46" s="73"/>
      <c r="KX46" s="73"/>
      <c r="KY46" s="73"/>
      <c r="KZ46" s="73"/>
      <c r="LA46" s="73"/>
      <c r="LB46" s="73"/>
      <c r="LC46" s="73"/>
      <c r="LD46" s="73"/>
      <c r="LE46" s="73"/>
      <c r="LF46" s="73"/>
      <c r="LG46" s="73"/>
      <c r="LH46" s="73"/>
      <c r="LI46" s="73"/>
      <c r="LJ46" s="73"/>
      <c r="LK46" s="73"/>
      <c r="LL46" s="73"/>
      <c r="LM46" s="73"/>
      <c r="LN46" s="73"/>
      <c r="LO46" s="73"/>
      <c r="LP46" s="73"/>
      <c r="LQ46" s="73"/>
      <c r="LR46" s="73"/>
      <c r="LS46" s="73"/>
      <c r="LT46" s="73"/>
      <c r="LU46" s="73"/>
      <c r="LV46" s="73"/>
      <c r="LW46" s="73"/>
      <c r="LX46" s="73"/>
      <c r="LY46" s="73"/>
      <c r="LZ46" s="73"/>
      <c r="MA46" s="73"/>
      <c r="MB46" s="73"/>
      <c r="MC46" s="73"/>
      <c r="MD46" s="73"/>
      <c r="ME46" s="73"/>
      <c r="MF46" s="73"/>
      <c r="MG46" s="73"/>
    </row>
    <row r="47" spans="2:345" x14ac:dyDescent="0.2">
      <c r="B47" s="35"/>
      <c r="C47" s="344">
        <v>2</v>
      </c>
      <c r="D47" s="334" t="s">
        <v>153</v>
      </c>
      <c r="E47" s="335"/>
      <c r="F47" s="335"/>
      <c r="G47" s="335"/>
      <c r="H47" s="335"/>
      <c r="I47" s="335"/>
      <c r="J47" s="335"/>
      <c r="K47" s="335"/>
      <c r="L47" s="335"/>
      <c r="M47" s="335"/>
      <c r="N47" s="335"/>
      <c r="O47" s="335"/>
      <c r="P47" s="335"/>
      <c r="Q47" s="335"/>
      <c r="R47" s="335"/>
      <c r="S47" s="335"/>
      <c r="T47" s="335"/>
      <c r="U47" s="335"/>
      <c r="V47" s="336"/>
      <c r="W47" s="73"/>
      <c r="X47" s="202"/>
      <c r="Y47" s="7"/>
      <c r="Z47" s="140" t="s">
        <v>142</v>
      </c>
      <c r="AA47" s="271">
        <v>3</v>
      </c>
      <c r="AB47" s="73"/>
      <c r="AC47" s="2"/>
      <c r="AD47" s="73"/>
      <c r="AE47" s="73"/>
      <c r="AF47" s="73"/>
      <c r="AG47" s="73"/>
      <c r="AH47" s="73"/>
      <c r="AI47" s="73"/>
      <c r="AJ47" s="73"/>
      <c r="AK47" s="73"/>
      <c r="AL47" s="73"/>
      <c r="AM47" s="73"/>
      <c r="AN47" s="73"/>
      <c r="AO47" s="73"/>
      <c r="AP47" s="73"/>
      <c r="AQ47" s="73"/>
      <c r="AR47" s="73"/>
      <c r="AS47" s="73"/>
      <c r="AT47" s="73"/>
      <c r="AU47" s="73"/>
      <c r="AV47" s="73"/>
      <c r="AW47" s="73"/>
      <c r="AX47" s="73"/>
      <c r="AY47" s="73"/>
      <c r="AZ47" s="73"/>
      <c r="BA47" s="73"/>
      <c r="BB47" s="73"/>
      <c r="BC47" s="73"/>
      <c r="BD47" s="73"/>
      <c r="BE47" s="73"/>
      <c r="BF47" s="73"/>
      <c r="BG47" s="73"/>
      <c r="BH47" s="73"/>
      <c r="BI47" s="73"/>
      <c r="BJ47" s="73"/>
      <c r="BK47" s="73"/>
      <c r="BL47" s="73"/>
      <c r="BM47" s="73"/>
      <c r="BN47" s="73"/>
      <c r="BO47" s="73"/>
      <c r="BP47" s="73"/>
      <c r="BQ47" s="73"/>
      <c r="BR47" s="73"/>
      <c r="BS47" s="73"/>
      <c r="BT47" s="73"/>
      <c r="BU47" s="73"/>
      <c r="BV47" s="73"/>
      <c r="BW47" s="73"/>
      <c r="BX47" s="73"/>
      <c r="BY47" s="73"/>
      <c r="BZ47" s="73"/>
      <c r="CA47" s="73"/>
      <c r="CB47" s="73"/>
      <c r="CC47" s="73"/>
      <c r="CD47" s="73"/>
      <c r="CE47" s="73"/>
      <c r="CF47" s="73"/>
      <c r="CG47" s="73"/>
      <c r="CH47" s="73"/>
      <c r="CI47" s="73"/>
      <c r="CJ47" s="73"/>
      <c r="CK47" s="73"/>
      <c r="CL47" s="73"/>
      <c r="CM47" s="73"/>
      <c r="CN47" s="73"/>
      <c r="CO47" s="73"/>
      <c r="CP47" s="73"/>
      <c r="CQ47" s="73"/>
      <c r="CR47" s="73"/>
      <c r="CS47" s="73"/>
      <c r="CT47" s="73"/>
      <c r="CU47" s="73"/>
      <c r="CV47" s="73"/>
      <c r="CW47" s="73"/>
      <c r="CX47" s="73"/>
      <c r="CY47" s="73"/>
      <c r="CZ47" s="73"/>
      <c r="DA47" s="73"/>
      <c r="DB47" s="73"/>
      <c r="DC47" s="73"/>
      <c r="DD47" s="73"/>
      <c r="DE47" s="73"/>
      <c r="DF47" s="73"/>
      <c r="DG47" s="73"/>
      <c r="DH47" s="73"/>
      <c r="DI47" s="73"/>
      <c r="DJ47" s="73"/>
      <c r="DK47" s="73"/>
      <c r="DL47" s="73"/>
      <c r="DM47" s="73"/>
      <c r="DN47" s="73"/>
      <c r="DO47" s="73"/>
      <c r="DP47" s="73"/>
      <c r="DQ47" s="73"/>
      <c r="DR47" s="73"/>
      <c r="DS47" s="73"/>
      <c r="DT47" s="73"/>
      <c r="DU47" s="73"/>
      <c r="DV47" s="73"/>
      <c r="DW47" s="73"/>
      <c r="DX47" s="73"/>
      <c r="DY47" s="73"/>
      <c r="DZ47" s="73"/>
      <c r="EA47" s="73"/>
      <c r="EB47" s="73"/>
      <c r="EC47" s="73"/>
      <c r="ED47" s="73"/>
      <c r="EE47" s="73"/>
      <c r="EF47" s="73"/>
      <c r="EG47" s="73"/>
      <c r="EH47" s="73"/>
      <c r="EI47" s="73"/>
      <c r="EJ47" s="73"/>
      <c r="EK47" s="73"/>
      <c r="EL47" s="73"/>
      <c r="EM47" s="73"/>
      <c r="EN47" s="73"/>
      <c r="EO47" s="73"/>
      <c r="EP47" s="73"/>
      <c r="EQ47" s="73"/>
      <c r="ER47" s="73"/>
      <c r="ES47" s="73"/>
      <c r="ET47" s="73"/>
      <c r="EU47" s="73"/>
      <c r="EV47" s="73"/>
      <c r="EW47" s="73"/>
      <c r="EX47" s="73"/>
      <c r="EY47" s="73"/>
      <c r="EZ47" s="73"/>
      <c r="FA47" s="73"/>
      <c r="FB47" s="73"/>
      <c r="FC47" s="73"/>
      <c r="FD47" s="73"/>
      <c r="FE47" s="73"/>
      <c r="FF47" s="73"/>
      <c r="FG47" s="73"/>
      <c r="FH47" s="73"/>
      <c r="FI47" s="73"/>
      <c r="FJ47" s="73"/>
      <c r="FK47" s="73"/>
      <c r="FL47" s="73"/>
      <c r="FM47" s="73"/>
      <c r="FN47" s="73"/>
      <c r="FO47" s="73"/>
      <c r="FP47" s="73"/>
      <c r="FQ47" s="73"/>
      <c r="FR47" s="73"/>
      <c r="FS47" s="73"/>
      <c r="FT47" s="73"/>
      <c r="FU47" s="73"/>
      <c r="FV47" s="73"/>
      <c r="FW47" s="73"/>
      <c r="FX47" s="73"/>
      <c r="FY47" s="73"/>
      <c r="FZ47" s="73"/>
      <c r="GA47" s="73"/>
      <c r="GB47" s="73"/>
      <c r="GC47" s="73"/>
      <c r="GD47" s="73"/>
      <c r="GE47" s="73"/>
      <c r="GF47" s="73"/>
      <c r="GG47" s="73"/>
      <c r="GH47" s="73"/>
      <c r="GI47" s="73"/>
      <c r="GJ47" s="73"/>
      <c r="GK47" s="73"/>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c r="JD47" s="73"/>
      <c r="JE47" s="73"/>
      <c r="JF47" s="73"/>
      <c r="JG47" s="73"/>
      <c r="JH47" s="73"/>
      <c r="JI47" s="73"/>
      <c r="JJ47" s="73"/>
      <c r="JK47" s="73"/>
      <c r="JL47" s="73"/>
      <c r="JM47" s="73"/>
      <c r="JN47" s="73"/>
      <c r="JO47" s="73"/>
      <c r="JP47" s="73"/>
      <c r="JQ47" s="73"/>
      <c r="JR47" s="73"/>
      <c r="JS47" s="73"/>
      <c r="JT47" s="73"/>
      <c r="JU47" s="73"/>
      <c r="JV47" s="73"/>
      <c r="JW47" s="73"/>
      <c r="JX47" s="73"/>
      <c r="JY47" s="73"/>
      <c r="JZ47" s="73"/>
      <c r="KA47" s="73"/>
      <c r="KB47" s="73"/>
      <c r="KC47" s="73"/>
      <c r="KD47" s="73"/>
      <c r="KE47" s="73"/>
      <c r="KF47" s="73"/>
      <c r="KG47" s="73"/>
      <c r="KH47" s="73"/>
      <c r="KI47" s="73"/>
      <c r="KJ47" s="73"/>
      <c r="KK47" s="73"/>
      <c r="KL47" s="73"/>
      <c r="KM47" s="73"/>
      <c r="KN47" s="73"/>
      <c r="KO47" s="73"/>
      <c r="KP47" s="73"/>
      <c r="KQ47" s="73"/>
      <c r="KR47" s="73"/>
      <c r="KS47" s="73"/>
      <c r="KT47" s="73"/>
      <c r="KU47" s="73"/>
      <c r="KV47" s="73"/>
      <c r="KW47" s="73"/>
      <c r="KX47" s="73"/>
      <c r="KY47" s="73"/>
      <c r="KZ47" s="73"/>
      <c r="LA47" s="73"/>
      <c r="LB47" s="73"/>
      <c r="LC47" s="73"/>
      <c r="LD47" s="73"/>
      <c r="LE47" s="73"/>
      <c r="LF47" s="73"/>
      <c r="LG47" s="73"/>
      <c r="LH47" s="73"/>
      <c r="LI47" s="73"/>
      <c r="LJ47" s="73"/>
      <c r="LK47" s="73"/>
      <c r="LL47" s="73"/>
      <c r="LM47" s="73"/>
      <c r="LN47" s="73"/>
      <c r="LO47" s="73"/>
      <c r="LP47" s="73"/>
      <c r="LQ47" s="73"/>
      <c r="LR47" s="73"/>
      <c r="LS47" s="73"/>
      <c r="LT47" s="73"/>
      <c r="LU47" s="73"/>
      <c r="LV47" s="73"/>
      <c r="LW47" s="73"/>
      <c r="LX47" s="73"/>
      <c r="LY47" s="73"/>
      <c r="LZ47" s="73"/>
      <c r="MA47" s="73"/>
      <c r="MB47" s="73"/>
      <c r="MC47" s="73"/>
      <c r="MD47" s="73"/>
      <c r="ME47" s="73"/>
      <c r="MF47" s="73"/>
      <c r="MG47" s="73"/>
    </row>
    <row r="48" spans="2:345" ht="13.5" thickBot="1" x14ac:dyDescent="0.25">
      <c r="B48" s="35"/>
      <c r="C48" s="341"/>
      <c r="D48" s="121" t="s">
        <v>54</v>
      </c>
      <c r="E48" s="28"/>
      <c r="F48" s="9"/>
      <c r="G48" s="9"/>
      <c r="H48" s="9"/>
      <c r="I48" s="9"/>
      <c r="J48" s="9"/>
      <c r="K48" s="9"/>
      <c r="L48" s="9"/>
      <c r="M48" s="9"/>
      <c r="N48" s="198"/>
      <c r="O48" s="198"/>
      <c r="P48" s="198"/>
      <c r="Q48" s="198"/>
      <c r="R48" s="198"/>
      <c r="S48" s="198"/>
      <c r="T48" s="198"/>
      <c r="U48" s="198"/>
      <c r="V48" s="199"/>
      <c r="W48" s="73"/>
      <c r="X48" s="202"/>
      <c r="Y48" s="7"/>
      <c r="Z48" s="140" t="s">
        <v>143</v>
      </c>
      <c r="AA48" s="271">
        <v>15</v>
      </c>
      <c r="AB48" s="73"/>
      <c r="AC48" s="2"/>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c r="CL48" s="73"/>
      <c r="CM48" s="73"/>
      <c r="CN48" s="73"/>
      <c r="CO48" s="73"/>
      <c r="CP48" s="73"/>
      <c r="CQ48" s="73"/>
      <c r="CR48" s="73"/>
      <c r="CS48" s="73"/>
      <c r="CT48" s="73"/>
      <c r="CU48" s="73"/>
      <c r="CV48" s="73"/>
      <c r="CW48" s="73"/>
      <c r="CX48" s="73"/>
      <c r="CY48" s="73"/>
      <c r="CZ48" s="73"/>
      <c r="DA48" s="73"/>
      <c r="DB48" s="73"/>
      <c r="DC48" s="73"/>
      <c r="DD48" s="73"/>
      <c r="DE48" s="73"/>
      <c r="DF48" s="73"/>
      <c r="DG48" s="73"/>
      <c r="DH48" s="73"/>
      <c r="DI48" s="73"/>
      <c r="DJ48" s="73"/>
      <c r="DK48" s="73"/>
      <c r="DL48" s="73"/>
      <c r="DM48" s="73"/>
      <c r="DN48" s="73"/>
      <c r="DO48" s="73"/>
      <c r="DP48" s="73"/>
      <c r="DQ48" s="73"/>
      <c r="DR48" s="73"/>
      <c r="DS48" s="73"/>
      <c r="DT48" s="73"/>
      <c r="DU48" s="73"/>
      <c r="DV48" s="73"/>
      <c r="DW48" s="73"/>
      <c r="DX48" s="73"/>
      <c r="DY48" s="73"/>
      <c r="DZ48" s="73"/>
      <c r="EA48" s="73"/>
      <c r="EB48" s="73"/>
      <c r="EC48" s="73"/>
      <c r="ED48" s="73"/>
      <c r="EE48" s="73"/>
      <c r="EF48" s="73"/>
      <c r="EG48" s="73"/>
      <c r="EH48" s="73"/>
      <c r="EI48" s="73"/>
      <c r="EJ48" s="73"/>
      <c r="EK48" s="73"/>
      <c r="EL48" s="73"/>
      <c r="EM48" s="73"/>
      <c r="EN48" s="73"/>
      <c r="EO48" s="73"/>
      <c r="EP48" s="73"/>
      <c r="EQ48" s="73"/>
      <c r="ER48" s="73"/>
      <c r="ES48" s="73"/>
      <c r="ET48" s="73"/>
      <c r="EU48" s="73"/>
      <c r="EV48" s="73"/>
      <c r="EW48" s="73"/>
      <c r="EX48" s="73"/>
      <c r="EY48" s="73"/>
      <c r="EZ48" s="73"/>
      <c r="FA48" s="73"/>
      <c r="FB48" s="73"/>
      <c r="FC48" s="73"/>
      <c r="FD48" s="73"/>
      <c r="FE48" s="73"/>
      <c r="FF48" s="73"/>
      <c r="FG48" s="73"/>
      <c r="FH48" s="73"/>
      <c r="FI48" s="73"/>
      <c r="FJ48" s="73"/>
      <c r="FK48" s="73"/>
      <c r="FL48" s="73"/>
      <c r="FM48" s="73"/>
      <c r="FN48" s="73"/>
      <c r="FO48" s="73"/>
      <c r="FP48" s="73"/>
      <c r="FQ48" s="73"/>
      <c r="FR48" s="73"/>
      <c r="FS48" s="73"/>
      <c r="FT48" s="73"/>
      <c r="FU48" s="73"/>
      <c r="FV48" s="73"/>
      <c r="FW48" s="73"/>
      <c r="FX48" s="73"/>
      <c r="FY48" s="73"/>
      <c r="FZ48" s="73"/>
      <c r="GA48" s="73"/>
      <c r="GB48" s="73"/>
      <c r="GC48" s="73"/>
      <c r="GD48" s="73"/>
      <c r="GE48" s="73"/>
      <c r="GF48" s="73"/>
      <c r="GG48" s="73"/>
      <c r="GH48" s="73"/>
      <c r="GI48" s="73"/>
      <c r="GJ48" s="73"/>
      <c r="GK48" s="73"/>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c r="JD48" s="73"/>
      <c r="JE48" s="73"/>
      <c r="JF48" s="73"/>
      <c r="JG48" s="73"/>
      <c r="JH48" s="73"/>
      <c r="JI48" s="73"/>
      <c r="JJ48" s="73"/>
      <c r="JK48" s="73"/>
      <c r="JL48" s="73"/>
      <c r="JM48" s="73"/>
      <c r="JN48" s="73"/>
      <c r="JO48" s="73"/>
      <c r="JP48" s="73"/>
      <c r="JQ48" s="73"/>
      <c r="JR48" s="73"/>
      <c r="JS48" s="73"/>
      <c r="JT48" s="73"/>
      <c r="JU48" s="73"/>
      <c r="JV48" s="73"/>
      <c r="JW48" s="73"/>
      <c r="JX48" s="73"/>
      <c r="JY48" s="73"/>
      <c r="JZ48" s="73"/>
      <c r="KA48" s="73"/>
      <c r="KB48" s="73"/>
      <c r="KC48" s="73"/>
      <c r="KD48" s="73"/>
      <c r="KE48" s="73"/>
      <c r="KF48" s="73"/>
      <c r="KG48" s="73"/>
      <c r="KH48" s="73"/>
      <c r="KI48" s="73"/>
      <c r="KJ48" s="73"/>
      <c r="KK48" s="73"/>
      <c r="KL48" s="73"/>
      <c r="KM48" s="73"/>
      <c r="KN48" s="73"/>
      <c r="KO48" s="73"/>
      <c r="KP48" s="73"/>
      <c r="KQ48" s="73"/>
      <c r="KR48" s="73"/>
      <c r="KS48" s="73"/>
      <c r="KT48" s="73"/>
      <c r="KU48" s="73"/>
      <c r="KV48" s="73"/>
      <c r="KW48" s="73"/>
      <c r="KX48" s="73"/>
      <c r="KY48" s="73"/>
      <c r="KZ48" s="73"/>
      <c r="LA48" s="73"/>
      <c r="LB48" s="73"/>
      <c r="LC48" s="73"/>
      <c r="LD48" s="73"/>
      <c r="LE48" s="73"/>
      <c r="LF48" s="73"/>
      <c r="LG48" s="73"/>
      <c r="LH48" s="73"/>
      <c r="LI48" s="73"/>
      <c r="LJ48" s="73"/>
      <c r="LK48" s="73"/>
      <c r="LL48" s="73"/>
      <c r="LM48" s="73"/>
      <c r="LN48" s="73"/>
      <c r="LO48" s="73"/>
      <c r="LP48" s="73"/>
      <c r="LQ48" s="73"/>
      <c r="LR48" s="73"/>
      <c r="LS48" s="73"/>
      <c r="LT48" s="73"/>
      <c r="LU48" s="73"/>
      <c r="LV48" s="73"/>
      <c r="LW48" s="73"/>
      <c r="LX48" s="73"/>
      <c r="LY48" s="73"/>
      <c r="LZ48" s="73"/>
      <c r="MA48" s="73"/>
      <c r="MB48" s="73"/>
      <c r="MC48" s="73"/>
      <c r="MD48" s="73"/>
      <c r="ME48" s="73"/>
      <c r="MF48" s="73"/>
      <c r="MG48" s="73"/>
    </row>
    <row r="49" spans="2:345" x14ac:dyDescent="0.2">
      <c r="C49" s="344">
        <v>3</v>
      </c>
      <c r="D49" s="337" t="s">
        <v>61</v>
      </c>
      <c r="E49" s="338"/>
      <c r="F49" s="338"/>
      <c r="G49" s="338"/>
      <c r="H49" s="338"/>
      <c r="I49" s="338"/>
      <c r="J49" s="338"/>
      <c r="K49" s="338"/>
      <c r="L49" s="338"/>
      <c r="M49" s="338"/>
      <c r="N49" s="338"/>
      <c r="O49" s="338"/>
      <c r="P49" s="338"/>
      <c r="Q49" s="338"/>
      <c r="R49" s="338"/>
      <c r="S49" s="338"/>
      <c r="T49" s="338"/>
      <c r="U49" s="338"/>
      <c r="V49" s="339"/>
      <c r="W49" s="73"/>
      <c r="X49" s="202"/>
      <c r="Y49" s="7"/>
      <c r="Z49" s="141" t="s">
        <v>147</v>
      </c>
      <c r="AA49" s="272">
        <v>1</v>
      </c>
      <c r="AC49" s="2"/>
    </row>
    <row r="50" spans="2:345" ht="12.75" customHeight="1" thickBot="1" x14ac:dyDescent="0.25">
      <c r="C50" s="341"/>
      <c r="D50" s="27" t="s">
        <v>53</v>
      </c>
      <c r="E50" s="28"/>
      <c r="F50" s="9"/>
      <c r="G50" s="9"/>
      <c r="H50" s="9"/>
      <c r="I50" s="9"/>
      <c r="J50" s="9"/>
      <c r="K50" s="9"/>
      <c r="L50" s="9"/>
      <c r="M50" s="9"/>
      <c r="N50" s="198"/>
      <c r="O50" s="198"/>
      <c r="P50" s="198"/>
      <c r="Q50" s="198"/>
      <c r="R50" s="198"/>
      <c r="S50" s="198"/>
      <c r="T50" s="198"/>
      <c r="U50" s="198"/>
      <c r="V50" s="199"/>
      <c r="W50" s="73"/>
      <c r="X50" s="202"/>
      <c r="Y50" s="7"/>
      <c r="Z50" s="140" t="s">
        <v>290</v>
      </c>
      <c r="AA50" s="273">
        <v>60</v>
      </c>
      <c r="AC50" s="2"/>
    </row>
    <row r="51" spans="2:345" x14ac:dyDescent="0.2">
      <c r="C51" s="340">
        <v>4</v>
      </c>
      <c r="D51" s="348" t="s">
        <v>139</v>
      </c>
      <c r="E51" s="349"/>
      <c r="F51" s="349"/>
      <c r="G51" s="349"/>
      <c r="H51" s="349"/>
      <c r="I51" s="349"/>
      <c r="J51" s="349"/>
      <c r="K51" s="349"/>
      <c r="L51" s="349"/>
      <c r="M51" s="349"/>
      <c r="N51" s="349"/>
      <c r="O51" s="349"/>
      <c r="P51" s="349"/>
      <c r="Q51" s="349"/>
      <c r="R51" s="349"/>
      <c r="S51" s="349"/>
      <c r="T51" s="349"/>
      <c r="U51" s="349"/>
      <c r="V51" s="350"/>
      <c r="W51" s="73"/>
      <c r="X51" s="202"/>
      <c r="Y51" s="7"/>
      <c r="Z51" s="141" t="s">
        <v>244</v>
      </c>
      <c r="AA51" s="272">
        <v>0.15</v>
      </c>
      <c r="AC51" s="2"/>
    </row>
    <row r="52" spans="2:345" x14ac:dyDescent="0.2">
      <c r="C52" s="344"/>
      <c r="D52" s="351"/>
      <c r="E52" s="352"/>
      <c r="F52" s="352"/>
      <c r="G52" s="352"/>
      <c r="H52" s="352"/>
      <c r="I52" s="352"/>
      <c r="J52" s="352"/>
      <c r="K52" s="352"/>
      <c r="L52" s="352"/>
      <c r="M52" s="352"/>
      <c r="N52" s="352"/>
      <c r="O52" s="352"/>
      <c r="P52" s="352"/>
      <c r="Q52" s="352"/>
      <c r="R52" s="352"/>
      <c r="S52" s="352"/>
      <c r="T52" s="352"/>
      <c r="U52" s="352"/>
      <c r="V52" s="353"/>
      <c r="W52" s="73"/>
      <c r="X52" s="266"/>
      <c r="Y52" s="72"/>
      <c r="Z52" s="139" t="s">
        <v>335</v>
      </c>
      <c r="AA52" s="316">
        <v>0.5</v>
      </c>
      <c r="AB52" s="73"/>
      <c r="AC52" s="2"/>
      <c r="AD52" s="73"/>
      <c r="AE52" s="73"/>
      <c r="AF52" s="73"/>
      <c r="AG52" s="73"/>
      <c r="AH52" s="73"/>
      <c r="AI52" s="73"/>
      <c r="AJ52" s="73"/>
      <c r="AK52" s="73"/>
      <c r="AL52" s="73"/>
      <c r="AM52" s="73"/>
      <c r="AN52" s="73"/>
      <c r="AO52" s="73"/>
      <c r="AP52" s="73"/>
      <c r="AQ52" s="73"/>
      <c r="AR52" s="73"/>
      <c r="AS52" s="73"/>
      <c r="AT52" s="73"/>
      <c r="AU52" s="73"/>
      <c r="AV52" s="73"/>
      <c r="AW52" s="73"/>
      <c r="AX52" s="73"/>
      <c r="AY52" s="73"/>
      <c r="AZ52" s="73"/>
      <c r="BA52" s="73"/>
      <c r="BB52" s="73"/>
      <c r="BC52" s="73"/>
      <c r="BD52" s="73"/>
      <c r="BE52" s="73"/>
      <c r="BF52" s="73"/>
      <c r="BG52" s="73"/>
      <c r="BH52" s="73"/>
      <c r="BI52" s="73"/>
      <c r="BJ52" s="73"/>
      <c r="BK52" s="73"/>
      <c r="BL52" s="73"/>
      <c r="BM52" s="73"/>
      <c r="BN52" s="73"/>
      <c r="BO52" s="73"/>
      <c r="BP52" s="73"/>
      <c r="BQ52" s="73"/>
      <c r="BR52" s="73"/>
      <c r="BS52" s="73"/>
      <c r="BT52" s="73"/>
      <c r="BU52" s="73"/>
      <c r="BV52" s="73"/>
      <c r="BW52" s="73"/>
      <c r="BX52" s="73"/>
      <c r="BY52" s="73"/>
      <c r="BZ52" s="73"/>
      <c r="CA52" s="73"/>
      <c r="CB52" s="73"/>
      <c r="CC52" s="73"/>
      <c r="CD52" s="73"/>
      <c r="CE52" s="73"/>
      <c r="CF52" s="73"/>
      <c r="CG52" s="73"/>
      <c r="CH52" s="73"/>
      <c r="CI52" s="73"/>
      <c r="CJ52" s="73"/>
      <c r="CK52" s="73"/>
      <c r="CL52" s="73"/>
      <c r="CM52" s="73"/>
      <c r="CN52" s="73"/>
      <c r="CO52" s="73"/>
      <c r="CP52" s="73"/>
      <c r="CQ52" s="73"/>
      <c r="CR52" s="73"/>
      <c r="CS52" s="73"/>
      <c r="CT52" s="73"/>
      <c r="CU52" s="73"/>
      <c r="CV52" s="73"/>
      <c r="CW52" s="73"/>
      <c r="CX52" s="73"/>
      <c r="CY52" s="73"/>
      <c r="CZ52" s="73"/>
      <c r="DA52" s="73"/>
      <c r="DB52" s="73"/>
      <c r="DC52" s="73"/>
      <c r="DD52" s="73"/>
      <c r="DE52" s="73"/>
      <c r="DF52" s="73"/>
      <c r="DG52" s="73"/>
      <c r="DH52" s="73"/>
      <c r="DI52" s="73"/>
      <c r="DJ52" s="73"/>
      <c r="DK52" s="73"/>
      <c r="DL52" s="73"/>
      <c r="DM52" s="73"/>
      <c r="DN52" s="73"/>
      <c r="DO52" s="73"/>
      <c r="DP52" s="73"/>
      <c r="DQ52" s="73"/>
      <c r="DR52" s="73"/>
      <c r="DS52" s="73"/>
      <c r="DT52" s="73"/>
      <c r="DU52" s="73"/>
      <c r="DV52" s="73"/>
      <c r="DW52" s="73"/>
      <c r="DX52" s="73"/>
      <c r="DY52" s="73"/>
      <c r="DZ52" s="73"/>
      <c r="EA52" s="73"/>
      <c r="EB52" s="73"/>
      <c r="EC52" s="73"/>
      <c r="ED52" s="73"/>
      <c r="EE52" s="73"/>
      <c r="EF52" s="73"/>
      <c r="EG52" s="73"/>
      <c r="EH52" s="73"/>
      <c r="EI52" s="73"/>
      <c r="EJ52" s="73"/>
      <c r="EK52" s="73"/>
      <c r="EL52" s="73"/>
      <c r="EM52" s="73"/>
      <c r="EN52" s="73"/>
      <c r="EO52" s="73"/>
      <c r="EP52" s="73"/>
      <c r="EQ52" s="73"/>
      <c r="ER52" s="73"/>
      <c r="ES52" s="73"/>
      <c r="ET52" s="73"/>
      <c r="EU52" s="73"/>
      <c r="EV52" s="73"/>
      <c r="EW52" s="73"/>
      <c r="EX52" s="73"/>
      <c r="EY52" s="73"/>
      <c r="EZ52" s="73"/>
      <c r="FA52" s="73"/>
      <c r="FB52" s="73"/>
      <c r="FC52" s="73"/>
      <c r="FD52" s="73"/>
      <c r="FE52" s="73"/>
      <c r="FF52" s="73"/>
      <c r="FG52" s="73"/>
      <c r="FH52" s="73"/>
      <c r="FI52" s="73"/>
      <c r="FJ52" s="73"/>
      <c r="FK52" s="73"/>
      <c r="FL52" s="73"/>
      <c r="FM52" s="73"/>
      <c r="FN52" s="73"/>
      <c r="FO52" s="73"/>
      <c r="FP52" s="73"/>
      <c r="FQ52" s="73"/>
      <c r="FR52" s="73"/>
      <c r="FS52" s="73"/>
      <c r="FT52" s="73"/>
      <c r="FU52" s="73"/>
      <c r="FV52" s="73"/>
      <c r="FW52" s="73"/>
      <c r="FX52" s="73"/>
      <c r="FY52" s="73"/>
      <c r="FZ52" s="73"/>
      <c r="GA52" s="73"/>
      <c r="GB52" s="73"/>
      <c r="GC52" s="73"/>
      <c r="GD52" s="73"/>
      <c r="GE52" s="73"/>
      <c r="GF52" s="73"/>
      <c r="GG52" s="73"/>
      <c r="GH52" s="73"/>
      <c r="GI52" s="73"/>
      <c r="GJ52" s="73"/>
      <c r="GK52" s="73"/>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c r="JD52" s="73"/>
      <c r="JE52" s="73"/>
      <c r="JF52" s="73"/>
      <c r="JG52" s="73"/>
      <c r="JH52" s="73"/>
      <c r="JI52" s="73"/>
      <c r="JJ52" s="73"/>
      <c r="JK52" s="73"/>
      <c r="JL52" s="73"/>
      <c r="JM52" s="73"/>
      <c r="JN52" s="73"/>
      <c r="JO52" s="73"/>
      <c r="JP52" s="73"/>
      <c r="JQ52" s="73"/>
      <c r="JR52" s="73"/>
      <c r="JS52" s="73"/>
      <c r="JT52" s="73"/>
      <c r="JU52" s="73"/>
      <c r="JV52" s="73"/>
      <c r="JW52" s="73"/>
      <c r="JX52" s="73"/>
      <c r="JY52" s="73"/>
      <c r="JZ52" s="73"/>
      <c r="KA52" s="73"/>
      <c r="KB52" s="73"/>
      <c r="KC52" s="73"/>
      <c r="KD52" s="73"/>
      <c r="KE52" s="73"/>
      <c r="KF52" s="73"/>
      <c r="KG52" s="73"/>
      <c r="KH52" s="73"/>
      <c r="KI52" s="73"/>
      <c r="KJ52" s="73"/>
      <c r="KK52" s="73"/>
      <c r="KL52" s="73"/>
      <c r="KM52" s="73"/>
      <c r="KN52" s="73"/>
      <c r="KO52" s="73"/>
      <c r="KP52" s="73"/>
      <c r="KQ52" s="73"/>
      <c r="KR52" s="73"/>
      <c r="KS52" s="73"/>
      <c r="KT52" s="73"/>
      <c r="KU52" s="73"/>
      <c r="KV52" s="73"/>
      <c r="KW52" s="73"/>
      <c r="KX52" s="73"/>
      <c r="KY52" s="73"/>
      <c r="KZ52" s="73"/>
      <c r="LA52" s="73"/>
      <c r="LB52" s="73"/>
      <c r="LC52" s="73"/>
      <c r="LD52" s="73"/>
      <c r="LE52" s="73"/>
      <c r="LF52" s="73"/>
      <c r="LG52" s="73"/>
      <c r="LH52" s="73"/>
      <c r="LI52" s="73"/>
      <c r="LJ52" s="73"/>
      <c r="LK52" s="73"/>
      <c r="LL52" s="73"/>
      <c r="LM52" s="73"/>
      <c r="LN52" s="73"/>
      <c r="LO52" s="73"/>
      <c r="LP52" s="73"/>
      <c r="LQ52" s="73"/>
      <c r="LR52" s="73"/>
      <c r="LS52" s="73"/>
      <c r="LT52" s="73"/>
      <c r="LU52" s="73"/>
      <c r="LV52" s="73"/>
      <c r="LW52" s="73"/>
      <c r="LX52" s="73"/>
      <c r="LY52" s="73"/>
      <c r="LZ52" s="73"/>
      <c r="MA52" s="73"/>
      <c r="MB52" s="73"/>
      <c r="MC52" s="73"/>
      <c r="MD52" s="73"/>
      <c r="ME52" s="73"/>
      <c r="MF52" s="73"/>
      <c r="MG52" s="73"/>
    </row>
    <row r="53" spans="2:345" ht="13.5" thickBot="1" x14ac:dyDescent="0.25">
      <c r="C53" s="341"/>
      <c r="D53" s="121" t="s">
        <v>62</v>
      </c>
      <c r="E53" s="32"/>
      <c r="F53" s="32"/>
      <c r="G53" s="32"/>
      <c r="H53" s="32"/>
      <c r="I53" s="32"/>
      <c r="J53" s="32"/>
      <c r="K53" s="32"/>
      <c r="L53" s="32"/>
      <c r="M53" s="32"/>
      <c r="N53" s="198"/>
      <c r="O53" s="198"/>
      <c r="P53" s="198"/>
      <c r="Q53" s="198"/>
      <c r="R53" s="198"/>
      <c r="S53" s="198"/>
      <c r="T53" s="198"/>
      <c r="U53" s="198"/>
      <c r="V53" s="199"/>
      <c r="W53" s="73"/>
      <c r="X53" s="267"/>
      <c r="Y53" s="198"/>
      <c r="Z53" s="28" t="s">
        <v>336</v>
      </c>
      <c r="AA53" s="317">
        <v>0.99</v>
      </c>
      <c r="AC53" s="2"/>
    </row>
    <row r="54" spans="2:345" x14ac:dyDescent="0.2">
      <c r="C54" s="342">
        <v>5</v>
      </c>
      <c r="D54" s="354" t="s">
        <v>241</v>
      </c>
      <c r="E54" s="355"/>
      <c r="F54" s="355"/>
      <c r="G54" s="355"/>
      <c r="H54" s="355"/>
      <c r="I54" s="355"/>
      <c r="J54" s="355"/>
      <c r="K54" s="355"/>
      <c r="L54" s="355"/>
      <c r="M54" s="355"/>
      <c r="N54" s="355"/>
      <c r="O54" s="355"/>
      <c r="P54" s="355"/>
      <c r="Q54" s="355"/>
      <c r="R54" s="355"/>
      <c r="S54" s="355"/>
      <c r="T54" s="355"/>
      <c r="U54" s="355"/>
      <c r="V54" s="356"/>
      <c r="W54" s="73"/>
      <c r="X54" s="73"/>
      <c r="AC54" s="2"/>
    </row>
    <row r="55" spans="2:345" ht="13.5" thickBot="1" x14ac:dyDescent="0.25">
      <c r="C55" s="343"/>
      <c r="D55" s="357" t="s">
        <v>154</v>
      </c>
      <c r="E55" s="358"/>
      <c r="F55" s="358"/>
      <c r="G55" s="358"/>
      <c r="H55" s="358"/>
      <c r="I55" s="358"/>
      <c r="J55" s="358"/>
      <c r="K55" s="358"/>
      <c r="L55" s="358"/>
      <c r="M55" s="358"/>
      <c r="N55" s="358"/>
      <c r="O55" s="358"/>
      <c r="P55" s="358"/>
      <c r="Q55" s="358"/>
      <c r="R55" s="358"/>
      <c r="S55" s="358"/>
      <c r="T55" s="358"/>
      <c r="U55" s="358"/>
      <c r="V55" s="359"/>
      <c r="W55" s="73"/>
      <c r="X55" s="73"/>
      <c r="Y55" s="73"/>
      <c r="Z55" s="73"/>
      <c r="AA55" s="73"/>
      <c r="AB55" s="73"/>
      <c r="AC55" s="2"/>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c r="JD55" s="73"/>
      <c r="JE55" s="73"/>
      <c r="JF55" s="73"/>
      <c r="JG55" s="73"/>
      <c r="JH55" s="73"/>
      <c r="JI55" s="73"/>
      <c r="JJ55" s="73"/>
      <c r="JK55" s="73"/>
      <c r="JL55" s="73"/>
      <c r="JM55" s="73"/>
      <c r="JN55" s="73"/>
      <c r="JO55" s="73"/>
      <c r="JP55" s="73"/>
      <c r="JQ55" s="73"/>
      <c r="JR55" s="73"/>
      <c r="JS55" s="73"/>
      <c r="JT55" s="73"/>
      <c r="JU55" s="73"/>
      <c r="JV55" s="73"/>
      <c r="JW55" s="73"/>
      <c r="JX55" s="73"/>
      <c r="JY55" s="73"/>
      <c r="JZ55" s="73"/>
      <c r="KA55" s="73"/>
      <c r="KB55" s="73"/>
      <c r="KC55" s="73"/>
      <c r="KD55" s="73"/>
      <c r="KE55" s="73"/>
      <c r="KF55" s="73"/>
      <c r="KG55" s="73"/>
      <c r="KH55" s="73"/>
      <c r="KI55" s="73"/>
      <c r="KJ55" s="73"/>
      <c r="KK55" s="73"/>
      <c r="KL55" s="73"/>
      <c r="KM55" s="73"/>
      <c r="KN55" s="73"/>
      <c r="KO55" s="73"/>
      <c r="KP55" s="73"/>
      <c r="KQ55" s="73"/>
      <c r="KR55" s="73"/>
      <c r="KS55" s="73"/>
      <c r="KT55" s="73"/>
      <c r="KU55" s="73"/>
      <c r="KV55" s="73"/>
      <c r="KW55" s="73"/>
      <c r="KX55" s="73"/>
      <c r="KY55" s="73"/>
      <c r="KZ55" s="73"/>
      <c r="LA55" s="73"/>
      <c r="LB55" s="73"/>
      <c r="LC55" s="73"/>
      <c r="LD55" s="73"/>
      <c r="LE55" s="73"/>
      <c r="LF55" s="73"/>
      <c r="LG55" s="73"/>
      <c r="LH55" s="73"/>
      <c r="LI55" s="73"/>
      <c r="LJ55" s="73"/>
      <c r="LK55" s="73"/>
      <c r="LL55" s="73"/>
      <c r="LM55" s="73"/>
      <c r="LN55" s="73"/>
      <c r="LO55" s="73"/>
      <c r="LP55" s="73"/>
      <c r="LQ55" s="73"/>
      <c r="LR55" s="73"/>
      <c r="LS55" s="73"/>
      <c r="LT55" s="73"/>
      <c r="LU55" s="73"/>
      <c r="LV55" s="73"/>
      <c r="LW55" s="73"/>
      <c r="LX55" s="73"/>
      <c r="LY55" s="73"/>
      <c r="LZ55" s="73"/>
      <c r="MA55" s="73"/>
      <c r="MB55" s="73"/>
      <c r="MC55" s="73"/>
      <c r="MD55" s="73"/>
      <c r="ME55" s="73"/>
      <c r="MF55" s="73"/>
      <c r="MG55" s="73"/>
    </row>
    <row r="56" spans="2:345" ht="12.75" customHeight="1" x14ac:dyDescent="0.2">
      <c r="C56" s="340">
        <v>6</v>
      </c>
      <c r="D56" s="330" t="s">
        <v>156</v>
      </c>
      <c r="E56" s="331"/>
      <c r="F56" s="331"/>
      <c r="G56" s="331"/>
      <c r="H56" s="331"/>
      <c r="I56" s="331"/>
      <c r="J56" s="331"/>
      <c r="K56" s="331"/>
      <c r="L56" s="331"/>
      <c r="M56" s="331"/>
      <c r="N56" s="331"/>
      <c r="O56" s="331"/>
      <c r="P56" s="331"/>
      <c r="Q56" s="331"/>
      <c r="R56" s="331"/>
      <c r="S56" s="331"/>
      <c r="T56" s="331"/>
      <c r="U56" s="331"/>
      <c r="V56" s="332"/>
      <c r="W56" s="73"/>
      <c r="X56" s="73"/>
      <c r="Y56" s="73"/>
      <c r="Z56" s="73"/>
      <c r="AA56" s="73"/>
      <c r="AB56" s="73"/>
      <c r="AC56" s="2"/>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row>
    <row r="57" spans="2:345" ht="13.5" thickBot="1" x14ac:dyDescent="0.25">
      <c r="C57" s="341"/>
      <c r="D57" s="121" t="s">
        <v>155</v>
      </c>
      <c r="E57" s="9"/>
      <c r="F57" s="9"/>
      <c r="G57" s="9"/>
      <c r="H57" s="9"/>
      <c r="I57" s="9"/>
      <c r="J57" s="9"/>
      <c r="K57" s="9"/>
      <c r="L57" s="9"/>
      <c r="M57" s="9"/>
      <c r="N57" s="198"/>
      <c r="O57" s="198"/>
      <c r="P57" s="198"/>
      <c r="Q57" s="198"/>
      <c r="R57" s="198"/>
      <c r="S57" s="198"/>
      <c r="T57" s="198"/>
      <c r="U57" s="198"/>
      <c r="V57" s="199"/>
      <c r="W57" s="73"/>
      <c r="X57" s="73"/>
      <c r="Y57" s="73"/>
      <c r="Z57" s="73"/>
      <c r="AA57" s="73"/>
      <c r="AB57" s="73"/>
      <c r="AC57" s="2"/>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c r="JD57" s="73"/>
      <c r="JE57" s="73"/>
      <c r="JF57" s="73"/>
      <c r="JG57" s="73"/>
      <c r="JH57" s="73"/>
      <c r="JI57" s="73"/>
      <c r="JJ57" s="73"/>
      <c r="JK57" s="73"/>
      <c r="JL57" s="73"/>
      <c r="JM57" s="73"/>
      <c r="JN57" s="73"/>
      <c r="JO57" s="73"/>
      <c r="JP57" s="73"/>
      <c r="JQ57" s="73"/>
      <c r="JR57" s="73"/>
      <c r="JS57" s="73"/>
      <c r="JT57" s="73"/>
      <c r="JU57" s="73"/>
      <c r="JV57" s="73"/>
      <c r="JW57" s="73"/>
      <c r="JX57" s="73"/>
      <c r="JY57" s="73"/>
      <c r="JZ57" s="73"/>
      <c r="KA57" s="73"/>
      <c r="KB57" s="73"/>
      <c r="KC57" s="73"/>
      <c r="KD57" s="73"/>
      <c r="KE57" s="73"/>
      <c r="KF57" s="73"/>
      <c r="KG57" s="73"/>
      <c r="KH57" s="73"/>
      <c r="KI57" s="73"/>
      <c r="KJ57" s="73"/>
      <c r="KK57" s="73"/>
      <c r="KL57" s="73"/>
      <c r="KM57" s="73"/>
      <c r="KN57" s="73"/>
      <c r="KO57" s="73"/>
      <c r="KP57" s="73"/>
      <c r="KQ57" s="73"/>
      <c r="KR57" s="73"/>
      <c r="KS57" s="73"/>
      <c r="KT57" s="73"/>
      <c r="KU57" s="73"/>
      <c r="KV57" s="73"/>
      <c r="KW57" s="73"/>
      <c r="KX57" s="73"/>
      <c r="KY57" s="73"/>
      <c r="KZ57" s="73"/>
      <c r="LA57" s="73"/>
      <c r="LB57" s="73"/>
      <c r="LC57" s="73"/>
      <c r="LD57" s="73"/>
      <c r="LE57" s="73"/>
      <c r="LF57" s="73"/>
      <c r="LG57" s="73"/>
      <c r="LH57" s="73"/>
      <c r="LI57" s="73"/>
      <c r="LJ57" s="73"/>
      <c r="LK57" s="73"/>
      <c r="LL57" s="73"/>
      <c r="LM57" s="73"/>
      <c r="LN57" s="73"/>
      <c r="LO57" s="73"/>
      <c r="LP57" s="73"/>
      <c r="LQ57" s="73"/>
      <c r="LR57" s="73"/>
      <c r="LS57" s="73"/>
      <c r="LT57" s="73"/>
      <c r="LU57" s="73"/>
      <c r="LV57" s="73"/>
      <c r="LW57" s="73"/>
      <c r="LX57" s="73"/>
      <c r="LY57" s="73"/>
      <c r="LZ57" s="73"/>
      <c r="MA57" s="73"/>
      <c r="MB57" s="73"/>
      <c r="MC57" s="73"/>
      <c r="MD57" s="73"/>
      <c r="ME57" s="73"/>
      <c r="MF57" s="73"/>
      <c r="MG57" s="73"/>
    </row>
    <row r="58" spans="2:345" ht="7.5" customHeight="1" x14ac:dyDescent="0.2">
      <c r="H58" s="73"/>
      <c r="I58" s="73"/>
      <c r="J58" s="73"/>
      <c r="K58" s="73"/>
      <c r="L58" s="73"/>
      <c r="M58" s="73"/>
      <c r="N58" s="73"/>
      <c r="O58" s="73"/>
      <c r="P58" s="73"/>
      <c r="Q58" s="73"/>
      <c r="R58" s="73"/>
      <c r="T58" s="73"/>
      <c r="V58" s="73"/>
      <c r="W58" s="73"/>
      <c r="X58" s="73"/>
      <c r="Y58" s="73"/>
      <c r="Z58" s="73"/>
      <c r="AA58" s="73"/>
      <c r="AB58" s="73"/>
      <c r="AC58" s="2"/>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c r="JD58" s="73"/>
      <c r="JE58" s="73"/>
      <c r="JF58" s="73"/>
      <c r="JG58" s="73"/>
      <c r="JH58" s="73"/>
      <c r="JI58" s="73"/>
      <c r="JJ58" s="73"/>
      <c r="JK58" s="73"/>
      <c r="JL58" s="73"/>
      <c r="JM58" s="73"/>
      <c r="JN58" s="73"/>
      <c r="JO58" s="73"/>
      <c r="JP58" s="73"/>
      <c r="JQ58" s="73"/>
      <c r="JR58" s="73"/>
      <c r="JS58" s="73"/>
      <c r="JT58" s="73"/>
      <c r="JU58" s="73"/>
      <c r="JV58" s="73"/>
      <c r="JW58" s="73"/>
      <c r="JX58" s="73"/>
      <c r="JY58" s="73"/>
      <c r="JZ58" s="73"/>
      <c r="KA58" s="73"/>
      <c r="KB58" s="73"/>
      <c r="KC58" s="73"/>
      <c r="KD58" s="73"/>
      <c r="KE58" s="73"/>
      <c r="KF58" s="73"/>
      <c r="KG58" s="73"/>
      <c r="KH58" s="73"/>
      <c r="KI58" s="73"/>
      <c r="KJ58" s="73"/>
      <c r="KK58" s="73"/>
      <c r="KL58" s="73"/>
      <c r="KM58" s="73"/>
      <c r="KN58" s="73"/>
      <c r="KO58" s="73"/>
      <c r="KP58" s="73"/>
      <c r="KQ58" s="73"/>
      <c r="KR58" s="73"/>
      <c r="KS58" s="73"/>
      <c r="KT58" s="73"/>
      <c r="KU58" s="73"/>
      <c r="KV58" s="73"/>
      <c r="KW58" s="73"/>
      <c r="KX58" s="73"/>
      <c r="KY58" s="73"/>
      <c r="KZ58" s="73"/>
      <c r="LA58" s="73"/>
      <c r="LB58" s="73"/>
      <c r="LC58" s="73"/>
      <c r="LD58" s="73"/>
      <c r="LE58" s="73"/>
      <c r="LF58" s="73"/>
      <c r="LG58" s="73"/>
      <c r="LH58" s="73"/>
      <c r="LI58" s="73"/>
      <c r="LJ58" s="73"/>
      <c r="LK58" s="73"/>
      <c r="LL58" s="73"/>
      <c r="LM58" s="73"/>
      <c r="LN58" s="73"/>
      <c r="LO58" s="73"/>
      <c r="LP58" s="73"/>
      <c r="LQ58" s="73"/>
      <c r="LR58" s="73"/>
      <c r="LS58" s="73"/>
      <c r="LT58" s="73"/>
      <c r="LU58" s="73"/>
      <c r="LV58" s="73"/>
      <c r="LW58" s="73"/>
      <c r="LX58" s="73"/>
      <c r="LY58" s="73"/>
      <c r="LZ58" s="73"/>
      <c r="MA58" s="73"/>
      <c r="MB58" s="73"/>
      <c r="MC58" s="73"/>
      <c r="MD58" s="73"/>
      <c r="ME58" s="73"/>
      <c r="MF58" s="73"/>
      <c r="MG58" s="73"/>
    </row>
    <row r="59" spans="2:345" ht="24" customHeight="1" x14ac:dyDescent="0.2">
      <c r="B59" s="20"/>
      <c r="AC59" s="2"/>
    </row>
    <row r="60" spans="2:345" ht="12.75" customHeight="1" x14ac:dyDescent="0.2">
      <c r="B60" s="20"/>
      <c r="X60" s="73"/>
      <c r="Y60" s="73"/>
      <c r="Z60" s="73"/>
      <c r="AA60" s="73"/>
      <c r="AB60" s="73"/>
      <c r="AC60" s="2"/>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c r="JD60" s="73"/>
      <c r="JE60" s="73"/>
      <c r="JF60" s="73"/>
      <c r="JG60" s="73"/>
      <c r="JH60" s="73"/>
      <c r="JI60" s="73"/>
      <c r="JJ60" s="73"/>
      <c r="JK60" s="73"/>
      <c r="JL60" s="73"/>
      <c r="JM60" s="73"/>
      <c r="JN60" s="73"/>
      <c r="JO60" s="73"/>
      <c r="JP60" s="73"/>
      <c r="JQ60" s="73"/>
      <c r="JR60" s="73"/>
      <c r="JS60" s="73"/>
      <c r="JT60" s="73"/>
      <c r="JU60" s="73"/>
      <c r="JV60" s="73"/>
      <c r="JW60" s="73"/>
      <c r="JX60" s="73"/>
      <c r="JY60" s="73"/>
      <c r="JZ60" s="73"/>
      <c r="KA60" s="73"/>
      <c r="KB60" s="73"/>
      <c r="KC60" s="73"/>
      <c r="KD60" s="73"/>
      <c r="KE60" s="73"/>
      <c r="KF60" s="73"/>
      <c r="KG60" s="73"/>
      <c r="KH60" s="73"/>
      <c r="KI60" s="73"/>
      <c r="KJ60" s="73"/>
      <c r="KK60" s="73"/>
      <c r="KL60" s="73"/>
      <c r="KM60" s="73"/>
      <c r="KN60" s="73"/>
      <c r="KO60" s="73"/>
      <c r="KP60" s="73"/>
      <c r="KQ60" s="73"/>
      <c r="KR60" s="73"/>
      <c r="KS60" s="73"/>
      <c r="KT60" s="73"/>
      <c r="KU60" s="73"/>
      <c r="KV60" s="73"/>
      <c r="KW60" s="73"/>
      <c r="KX60" s="73"/>
      <c r="KY60" s="73"/>
      <c r="KZ60" s="73"/>
      <c r="LA60" s="73"/>
      <c r="LB60" s="73"/>
      <c r="LC60" s="73"/>
      <c r="LD60" s="73"/>
      <c r="LE60" s="73"/>
      <c r="LF60" s="73"/>
      <c r="LG60" s="73"/>
      <c r="LH60" s="73"/>
      <c r="LI60" s="73"/>
      <c r="LJ60" s="73"/>
      <c r="LK60" s="73"/>
      <c r="LL60" s="73"/>
      <c r="LM60" s="73"/>
      <c r="LN60" s="73"/>
      <c r="LO60" s="73"/>
      <c r="LP60" s="73"/>
      <c r="LQ60" s="73"/>
      <c r="LR60" s="73"/>
      <c r="LS60" s="73"/>
      <c r="LT60" s="73"/>
      <c r="LU60" s="73"/>
      <c r="LV60" s="73"/>
      <c r="LW60" s="73"/>
      <c r="LX60" s="73"/>
      <c r="LY60" s="73"/>
      <c r="LZ60" s="73"/>
      <c r="MA60" s="73"/>
      <c r="MB60" s="73"/>
      <c r="MC60" s="73"/>
      <c r="MD60" s="73"/>
      <c r="ME60" s="73"/>
      <c r="MF60" s="73"/>
      <c r="MG60" s="73"/>
    </row>
    <row r="61" spans="2:345" ht="12.75" customHeight="1" x14ac:dyDescent="0.2">
      <c r="AC61" s="2"/>
    </row>
    <row r="62" spans="2:345" x14ac:dyDescent="0.2">
      <c r="AC62" s="2"/>
    </row>
    <row r="63" spans="2:345" ht="13.5" thickBot="1" x14ac:dyDescent="0.25">
      <c r="AC63" s="2"/>
    </row>
    <row r="64" spans="2:345" ht="12.75" customHeight="1" thickBot="1" x14ac:dyDescent="0.25">
      <c r="Z64" s="201"/>
      <c r="AC64" s="49"/>
    </row>
    <row r="65" spans="29:29" ht="13.5" customHeight="1" x14ac:dyDescent="0.2">
      <c r="AC65" s="49"/>
    </row>
    <row r="66" spans="29:29" ht="12.75" customHeight="1" x14ac:dyDescent="0.2">
      <c r="AC66" s="49"/>
    </row>
    <row r="67" spans="29:29" ht="12.75" customHeight="1" x14ac:dyDescent="0.2">
      <c r="AC67" s="49"/>
    </row>
    <row r="68" spans="29:29" x14ac:dyDescent="0.2">
      <c r="AC68" s="49"/>
    </row>
    <row r="69" spans="29:29" ht="27.75" customHeight="1" x14ac:dyDescent="0.2">
      <c r="AC69" s="49"/>
    </row>
    <row r="70" spans="29:29" ht="13.5" customHeight="1" x14ac:dyDescent="0.2">
      <c r="AC70" s="49"/>
    </row>
    <row r="71" spans="29:29" x14ac:dyDescent="0.2">
      <c r="AC71" s="49"/>
    </row>
    <row r="72" spans="29:29" x14ac:dyDescent="0.2">
      <c r="AC72" s="49"/>
    </row>
    <row r="73" spans="29:29" x14ac:dyDescent="0.2">
      <c r="AC73" s="49"/>
    </row>
    <row r="74" spans="29:29" x14ac:dyDescent="0.2">
      <c r="AC74" s="49"/>
    </row>
    <row r="75" spans="29:29" x14ac:dyDescent="0.2">
      <c r="AC75" s="49"/>
    </row>
    <row r="76" spans="29:29" x14ac:dyDescent="0.2">
      <c r="AC76" s="49"/>
    </row>
    <row r="77" spans="29:29" x14ac:dyDescent="0.2">
      <c r="AC77" s="49"/>
    </row>
    <row r="78" spans="29:29" x14ac:dyDescent="0.2">
      <c r="AC78" s="49"/>
    </row>
    <row r="79" spans="29:29" x14ac:dyDescent="0.2">
      <c r="AC79" s="49"/>
    </row>
    <row r="80" spans="29:29" x14ac:dyDescent="0.2">
      <c r="AC80" s="49"/>
    </row>
    <row r="81" spans="29:29" x14ac:dyDescent="0.2">
      <c r="AC81" s="49"/>
    </row>
    <row r="82" spans="29:29" x14ac:dyDescent="0.2">
      <c r="AC82" s="49"/>
    </row>
  </sheetData>
  <mergeCells count="50">
    <mergeCell ref="AG11:AK12"/>
    <mergeCell ref="AG28:AG40"/>
    <mergeCell ref="AG26:AK27"/>
    <mergeCell ref="AG2:AG8"/>
    <mergeCell ref="AG1:AK1"/>
    <mergeCell ref="J11:U12"/>
    <mergeCell ref="J26:U27"/>
    <mergeCell ref="AC7:AC8"/>
    <mergeCell ref="B2:E2"/>
    <mergeCell ref="R3:R4"/>
    <mergeCell ref="P7:P8"/>
    <mergeCell ref="Q3:Q4"/>
    <mergeCell ref="O3:O4"/>
    <mergeCell ref="O7:O8"/>
    <mergeCell ref="P3:P4"/>
    <mergeCell ref="D4:F4"/>
    <mergeCell ref="U13:U24"/>
    <mergeCell ref="J13:J24"/>
    <mergeCell ref="X1:X9"/>
    <mergeCell ref="X11:X24"/>
    <mergeCell ref="X26:X41"/>
    <mergeCell ref="B1:F1"/>
    <mergeCell ref="U3:U4"/>
    <mergeCell ref="T3:T4"/>
    <mergeCell ref="R7:R8"/>
    <mergeCell ref="U7:U8"/>
    <mergeCell ref="R1:T1"/>
    <mergeCell ref="P1:Q1"/>
    <mergeCell ref="T7:T8"/>
    <mergeCell ref="Q7:Q8"/>
    <mergeCell ref="D56:V56"/>
    <mergeCell ref="C44:U44"/>
    <mergeCell ref="D45:V45"/>
    <mergeCell ref="D47:V47"/>
    <mergeCell ref="D49:V49"/>
    <mergeCell ref="C56:C57"/>
    <mergeCell ref="C54:C55"/>
    <mergeCell ref="C51:C53"/>
    <mergeCell ref="D46:M46"/>
    <mergeCell ref="C45:C46"/>
    <mergeCell ref="C47:C48"/>
    <mergeCell ref="C49:C50"/>
    <mergeCell ref="D51:V52"/>
    <mergeCell ref="D54:V54"/>
    <mergeCell ref="D55:V55"/>
    <mergeCell ref="J6:K6"/>
    <mergeCell ref="J5:K5"/>
    <mergeCell ref="J4:K4"/>
    <mergeCell ref="J9:K9"/>
    <mergeCell ref="J8:K8"/>
  </mergeCells>
  <conditionalFormatting sqref="L9">
    <cfRule type="containsText" dxfId="7" priority="28" operator="containsText" text="NO">
      <formula>NOT(ISERROR(SEARCH("NO",L9)))</formula>
    </cfRule>
    <cfRule type="containsText" dxfId="6" priority="29" operator="containsText" text="YES">
      <formula>NOT(ISERROR(SEARCH("YES",L9)))</formula>
    </cfRule>
  </conditionalFormatting>
  <conditionalFormatting sqref="L8">
    <cfRule type="containsText" dxfId="5" priority="26" operator="containsText" text="YES">
      <formula>NOT(ISERROR(SEARCH("YES",L8)))</formula>
    </cfRule>
    <cfRule type="containsText" dxfId="4" priority="27" operator="containsText" text="NO">
      <formula>NOT(ISERROR(SEARCH("NO",L8)))</formula>
    </cfRule>
  </conditionalFormatting>
  <conditionalFormatting sqref="R9">
    <cfRule type="cellIs" dxfId="3" priority="19" stopIfTrue="1" operator="lessThan">
      <formula>6.85</formula>
    </cfRule>
    <cfRule type="cellIs" dxfId="2" priority="20" operator="between">
      <formula>6.85</formula>
      <formula>8</formula>
    </cfRule>
  </conditionalFormatting>
  <conditionalFormatting sqref="U9">
    <cfRule type="cellIs" dxfId="1" priority="13" stopIfTrue="1" operator="lessThan">
      <formula>6.85</formula>
    </cfRule>
    <cfRule type="cellIs" dxfId="0" priority="14" operator="between">
      <formula>6.85</formula>
      <formula>8</formula>
    </cfRule>
  </conditionalFormatting>
  <hyperlinks>
    <hyperlink ref="D50" r:id="rId1" xr:uid="{00000000-0004-0000-0000-000000000000}"/>
    <hyperlink ref="D48" r:id="rId2" xr:uid="{00000000-0004-0000-0000-000001000000}"/>
    <hyperlink ref="D53" r:id="rId3" xr:uid="{00000000-0004-0000-0000-000002000000}"/>
    <hyperlink ref="D46:M46" r:id="rId4" display="https://www.chiefdelphi.com/media/papers/2750" xr:uid="{00000000-0004-0000-0000-000003000000}"/>
    <hyperlink ref="D46" r:id="rId5" xr:uid="{00000000-0004-0000-0000-000004000000}"/>
    <hyperlink ref="D55:M55" r:id="rId6" display="http://www.chiefdelphi.com/media/papers/2059" xr:uid="{00000000-0004-0000-0000-000005000000}"/>
    <hyperlink ref="D57" r:id="rId7" xr:uid="{00000000-0004-0000-0000-000006000000}"/>
    <hyperlink ref="D55" r:id="rId8" xr:uid="{C3CAA8A1-50DF-4496-95D8-289DC1433E41}"/>
  </hyperlinks>
  <pageMargins left="0.5" right="0.5" top="0.5" bottom="0.5" header="0" footer="0"/>
  <pageSetup orientation="landscape" r:id="rId9"/>
  <colBreaks count="1" manualBreakCount="1">
    <brk id="22" max="40" man="1"/>
  </colBreaks>
  <drawing r:id="rId10"/>
  <legacyDrawing r:id="rId1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1000000}">
          <x14:formula1>
            <xm:f>Motors!$C$30:$C$32</xm:f>
          </x14:formula1>
          <xm:sqref>F32</xm:sqref>
        </x14:dataValidation>
        <x14:dataValidation type="list" allowBlank="1" showInputMessage="1" showErrorMessage="1" xr:uid="{FCACA244-A273-4E8A-B739-2EF02759EB58}">
          <x14:formula1>
            <xm:f>Calcs!$E$98:$E$99</xm:f>
          </x14:formula1>
          <xm:sqref>AK14:AK20 AK29:AK32 AK34:AK36 AK3:AK7</xm:sqref>
        </x14:dataValidation>
        <x14:dataValidation type="list" allowBlank="1" showInputMessage="1" showErrorMessage="1" xr:uid="{C4DC3B06-8F6E-4918-B3EC-26EEFB3454D5}">
          <x14:formula1>
            <xm:f>Motors!$B$6:$B$27</xm:f>
          </x14:formula1>
          <xm:sqref>D4:F4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275C2-D33B-44B5-B680-A77642269EF9}">
  <dimension ref="A1:Q11"/>
  <sheetViews>
    <sheetView showGridLines="0" workbookViewId="0">
      <selection activeCell="U1" sqref="U1"/>
    </sheetView>
  </sheetViews>
  <sheetFormatPr defaultRowHeight="12.75" x14ac:dyDescent="0.2"/>
  <sheetData>
    <row r="1" spans="1:17" ht="96.75" customHeight="1" thickBot="1" x14ac:dyDescent="0.25">
      <c r="A1" s="396" t="s">
        <v>283</v>
      </c>
      <c r="B1" s="397"/>
      <c r="C1" s="397"/>
      <c r="D1" s="397"/>
      <c r="E1" s="397"/>
      <c r="F1" s="397"/>
      <c r="G1" s="397"/>
      <c r="H1" s="397"/>
      <c r="I1" s="397"/>
      <c r="J1" s="397"/>
      <c r="K1" s="397"/>
      <c r="L1" s="397"/>
      <c r="M1" s="397"/>
      <c r="N1" s="397"/>
      <c r="O1" s="397"/>
      <c r="P1" s="397"/>
      <c r="Q1" s="398"/>
    </row>
    <row r="2" spans="1:17" x14ac:dyDescent="0.2">
      <c r="A2" s="289"/>
      <c r="B2" s="289"/>
      <c r="C2" s="289"/>
      <c r="D2" s="289"/>
      <c r="E2" s="289"/>
      <c r="F2" s="289"/>
      <c r="G2" s="289"/>
      <c r="H2" s="289"/>
      <c r="I2" s="289"/>
      <c r="J2" s="289"/>
      <c r="K2" s="289"/>
      <c r="L2" s="289"/>
      <c r="M2" s="289"/>
      <c r="N2" s="289"/>
      <c r="O2" s="289"/>
      <c r="P2" s="289"/>
    </row>
    <row r="3" spans="1:17" x14ac:dyDescent="0.2">
      <c r="A3" s="289"/>
      <c r="B3" s="289"/>
      <c r="C3" s="289"/>
      <c r="D3" s="289"/>
      <c r="E3" s="289"/>
      <c r="F3" s="289"/>
      <c r="G3" s="289"/>
      <c r="H3" s="289"/>
      <c r="I3" s="289"/>
      <c r="J3" s="289"/>
      <c r="K3" s="289"/>
      <c r="L3" s="289"/>
      <c r="M3" s="289"/>
      <c r="N3" s="289"/>
      <c r="O3" s="289"/>
      <c r="P3" s="289"/>
    </row>
    <row r="4" spans="1:17" x14ac:dyDescent="0.2">
      <c r="A4" s="289"/>
      <c r="B4" s="289"/>
      <c r="C4" s="289"/>
      <c r="D4" s="289"/>
      <c r="E4" s="289"/>
      <c r="F4" s="289"/>
      <c r="G4" s="289"/>
      <c r="H4" s="289"/>
      <c r="I4" s="289"/>
      <c r="J4" s="289"/>
      <c r="K4" s="289"/>
      <c r="L4" s="289"/>
      <c r="M4" s="289"/>
      <c r="N4" s="289"/>
      <c r="O4" s="289"/>
      <c r="P4" s="289"/>
    </row>
    <row r="5" spans="1:17" x14ac:dyDescent="0.2">
      <c r="A5" s="289"/>
      <c r="B5" s="289"/>
      <c r="C5" s="289"/>
      <c r="D5" s="289"/>
      <c r="E5" s="289"/>
      <c r="F5" s="289"/>
      <c r="G5" s="289"/>
      <c r="H5" s="289"/>
      <c r="I5" s="289"/>
      <c r="J5" s="289"/>
      <c r="K5" s="289"/>
      <c r="L5" s="289"/>
      <c r="M5" s="289"/>
      <c r="N5" s="289"/>
      <c r="O5" s="289"/>
      <c r="P5" s="289"/>
    </row>
    <row r="6" spans="1:17" x14ac:dyDescent="0.2">
      <c r="A6" s="289"/>
      <c r="B6" s="289"/>
      <c r="C6" s="289"/>
      <c r="D6" s="289"/>
      <c r="E6" s="289"/>
      <c r="F6" s="289"/>
      <c r="G6" s="289"/>
      <c r="H6" s="289"/>
      <c r="I6" s="289"/>
      <c r="J6" s="289"/>
      <c r="K6" s="289"/>
      <c r="L6" s="289"/>
      <c r="M6" s="289"/>
      <c r="N6" s="289"/>
      <c r="O6" s="289"/>
      <c r="P6" s="289"/>
    </row>
    <row r="7" spans="1:17" x14ac:dyDescent="0.2">
      <c r="A7" s="289"/>
      <c r="B7" s="289"/>
      <c r="C7" s="289"/>
      <c r="D7" s="289"/>
      <c r="E7" s="289"/>
      <c r="F7" s="289"/>
      <c r="G7" s="289"/>
      <c r="H7" s="289"/>
      <c r="I7" s="289"/>
      <c r="J7" s="289"/>
      <c r="K7" s="289"/>
      <c r="L7" s="289"/>
      <c r="M7" s="289"/>
      <c r="N7" s="289"/>
      <c r="O7" s="289"/>
      <c r="P7" s="289"/>
    </row>
    <row r="8" spans="1:17" x14ac:dyDescent="0.2">
      <c r="A8" s="289"/>
      <c r="B8" s="289"/>
      <c r="C8" s="289"/>
      <c r="D8" s="289"/>
      <c r="E8" s="289"/>
      <c r="F8" s="289"/>
      <c r="G8" s="289"/>
      <c r="H8" s="289"/>
      <c r="I8" s="289"/>
      <c r="J8" s="289"/>
      <c r="K8" s="289"/>
      <c r="L8" s="289"/>
      <c r="M8" s="289"/>
      <c r="N8" s="289"/>
      <c r="O8" s="289"/>
      <c r="P8" s="289"/>
    </row>
    <row r="9" spans="1:17" x14ac:dyDescent="0.2">
      <c r="A9" s="289"/>
      <c r="B9" s="289"/>
      <c r="C9" s="289"/>
      <c r="D9" s="289"/>
      <c r="E9" s="289"/>
      <c r="F9" s="289"/>
      <c r="G9" s="289"/>
      <c r="H9" s="289"/>
      <c r="I9" s="289"/>
      <c r="J9" s="289"/>
      <c r="K9" s="289"/>
      <c r="L9" s="289"/>
      <c r="M9" s="289"/>
      <c r="N9" s="289"/>
      <c r="O9" s="289"/>
      <c r="P9" s="289"/>
    </row>
    <row r="10" spans="1:17" x14ac:dyDescent="0.2">
      <c r="A10" s="289"/>
      <c r="B10" s="289"/>
      <c r="C10" s="289"/>
      <c r="D10" s="289"/>
      <c r="E10" s="289"/>
      <c r="F10" s="289"/>
      <c r="G10" s="289"/>
      <c r="H10" s="289"/>
      <c r="I10" s="289"/>
      <c r="J10" s="289"/>
      <c r="K10" s="289"/>
      <c r="L10" s="289"/>
      <c r="M10" s="289"/>
      <c r="N10" s="289"/>
      <c r="O10" s="289"/>
      <c r="P10" s="289"/>
    </row>
    <row r="11" spans="1:17" x14ac:dyDescent="0.2">
      <c r="A11" s="289"/>
      <c r="B11" s="289"/>
      <c r="C11" s="289"/>
      <c r="D11" s="289"/>
      <c r="E11" s="289"/>
      <c r="F11" s="289"/>
      <c r="G11" s="289"/>
      <c r="H11" s="289"/>
      <c r="I11" s="289"/>
      <c r="J11" s="289"/>
      <c r="K11" s="289"/>
      <c r="L11" s="289"/>
      <c r="M11" s="289"/>
      <c r="N11" s="289"/>
      <c r="O11" s="289"/>
      <c r="P11" s="289"/>
    </row>
  </sheetData>
  <mergeCells count="1">
    <mergeCell ref="A1:Q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FH65"/>
  <sheetViews>
    <sheetView showGridLines="0" topLeftCell="A4" zoomScale="130" zoomScaleNormal="130" workbookViewId="0">
      <selection activeCell="C14" sqref="C14"/>
    </sheetView>
  </sheetViews>
  <sheetFormatPr defaultRowHeight="12.75" outlineLevelCol="1" x14ac:dyDescent="0.2"/>
  <cols>
    <col min="1" max="1" width="9.140625" style="95"/>
    <col min="2" max="2" width="48.7109375" style="108" bestFit="1" customWidth="1"/>
    <col min="3" max="3" width="9.140625" style="108" customWidth="1"/>
    <col min="4" max="4" width="7.42578125" style="108" customWidth="1"/>
    <col min="5" max="6" width="8.5703125" style="108" bestFit="1" customWidth="1"/>
    <col min="7" max="8" width="9" style="108" bestFit="1" customWidth="1"/>
    <col min="9" max="9" width="9" style="108" customWidth="1"/>
    <col min="10" max="10" width="10.140625" style="108" customWidth="1"/>
    <col min="11" max="11" width="10.28515625" style="108" customWidth="1"/>
    <col min="12" max="12" width="9" style="108" customWidth="1"/>
    <col min="13" max="13" width="8.42578125" style="108" customWidth="1"/>
    <col min="14" max="16" width="5.7109375" style="108" customWidth="1"/>
    <col min="17" max="162" width="5.7109375" style="108" customWidth="1" outlineLevel="1"/>
    <col min="163" max="16384" width="9.140625" style="108"/>
  </cols>
  <sheetData>
    <row r="3" spans="1:164" ht="13.5" thickBot="1" x14ac:dyDescent="0.25">
      <c r="C3" s="109"/>
    </row>
    <row r="4" spans="1:164" ht="60" x14ac:dyDescent="0.2">
      <c r="A4" s="108"/>
      <c r="B4" s="111" t="s">
        <v>47</v>
      </c>
      <c r="C4" s="112" t="s">
        <v>73</v>
      </c>
      <c r="D4" s="113" t="s">
        <v>48</v>
      </c>
      <c r="E4" s="113" t="s">
        <v>6</v>
      </c>
      <c r="F4" s="113" t="s">
        <v>49</v>
      </c>
      <c r="G4" s="113" t="s">
        <v>50</v>
      </c>
      <c r="H4" s="113" t="s">
        <v>51</v>
      </c>
      <c r="I4" s="113" t="s">
        <v>72</v>
      </c>
      <c r="J4" s="113" t="s">
        <v>277</v>
      </c>
      <c r="K4" s="113" t="s">
        <v>280</v>
      </c>
      <c r="L4" s="113" t="s">
        <v>313</v>
      </c>
      <c r="M4" s="113" t="s">
        <v>236</v>
      </c>
      <c r="N4" s="113" t="s">
        <v>237</v>
      </c>
      <c r="O4" s="288" t="s">
        <v>276</v>
      </c>
      <c r="P4" s="108">
        <v>149</v>
      </c>
    </row>
    <row r="5" spans="1:164" ht="18.75" x14ac:dyDescent="0.2">
      <c r="A5" s="108"/>
      <c r="B5" s="409" t="s">
        <v>52</v>
      </c>
      <c r="C5" s="410"/>
      <c r="D5" s="410"/>
      <c r="E5" s="410"/>
      <c r="F5" s="410"/>
      <c r="G5" s="410"/>
      <c r="H5" s="410"/>
      <c r="I5" s="411"/>
      <c r="J5" s="286"/>
      <c r="K5" s="286"/>
      <c r="L5" s="286"/>
      <c r="M5" s="408"/>
      <c r="N5" s="408"/>
      <c r="O5" s="284">
        <v>0</v>
      </c>
      <c r="P5" s="284">
        <f>+O5+1</f>
        <v>1</v>
      </c>
      <c r="Q5" s="284">
        <f t="shared" ref="Q5:CB5" si="0">+P5+1</f>
        <v>2</v>
      </c>
      <c r="R5" s="284">
        <f t="shared" si="0"/>
        <v>3</v>
      </c>
      <c r="S5" s="284">
        <f t="shared" si="0"/>
        <v>4</v>
      </c>
      <c r="T5" s="284">
        <f t="shared" si="0"/>
        <v>5</v>
      </c>
      <c r="U5" s="284">
        <f t="shared" si="0"/>
        <v>6</v>
      </c>
      <c r="V5" s="284">
        <f t="shared" si="0"/>
        <v>7</v>
      </c>
      <c r="W5" s="284">
        <f t="shared" si="0"/>
        <v>8</v>
      </c>
      <c r="X5" s="284">
        <f t="shared" si="0"/>
        <v>9</v>
      </c>
      <c r="Y5" s="284">
        <f t="shared" si="0"/>
        <v>10</v>
      </c>
      <c r="Z5" s="284">
        <f t="shared" si="0"/>
        <v>11</v>
      </c>
      <c r="AA5" s="284">
        <f t="shared" si="0"/>
        <v>12</v>
      </c>
      <c r="AB5" s="284">
        <f t="shared" si="0"/>
        <v>13</v>
      </c>
      <c r="AC5" s="284">
        <f t="shared" si="0"/>
        <v>14</v>
      </c>
      <c r="AD5" s="284">
        <f t="shared" si="0"/>
        <v>15</v>
      </c>
      <c r="AE5" s="284">
        <f t="shared" si="0"/>
        <v>16</v>
      </c>
      <c r="AF5" s="284">
        <f t="shared" si="0"/>
        <v>17</v>
      </c>
      <c r="AG5" s="284">
        <f t="shared" si="0"/>
        <v>18</v>
      </c>
      <c r="AH5" s="284">
        <f t="shared" si="0"/>
        <v>19</v>
      </c>
      <c r="AI5" s="284">
        <f t="shared" si="0"/>
        <v>20</v>
      </c>
      <c r="AJ5" s="284">
        <f t="shared" si="0"/>
        <v>21</v>
      </c>
      <c r="AK5" s="284">
        <f t="shared" si="0"/>
        <v>22</v>
      </c>
      <c r="AL5" s="284">
        <f t="shared" si="0"/>
        <v>23</v>
      </c>
      <c r="AM5" s="284">
        <f t="shared" si="0"/>
        <v>24</v>
      </c>
      <c r="AN5" s="284">
        <f t="shared" si="0"/>
        <v>25</v>
      </c>
      <c r="AO5" s="284">
        <f t="shared" si="0"/>
        <v>26</v>
      </c>
      <c r="AP5" s="284">
        <f t="shared" si="0"/>
        <v>27</v>
      </c>
      <c r="AQ5" s="284">
        <f t="shared" si="0"/>
        <v>28</v>
      </c>
      <c r="AR5" s="284">
        <f t="shared" si="0"/>
        <v>29</v>
      </c>
      <c r="AS5" s="284">
        <f t="shared" si="0"/>
        <v>30</v>
      </c>
      <c r="AT5" s="284">
        <f t="shared" si="0"/>
        <v>31</v>
      </c>
      <c r="AU5" s="284">
        <f t="shared" si="0"/>
        <v>32</v>
      </c>
      <c r="AV5" s="284">
        <f t="shared" si="0"/>
        <v>33</v>
      </c>
      <c r="AW5" s="284">
        <f t="shared" si="0"/>
        <v>34</v>
      </c>
      <c r="AX5" s="284">
        <f t="shared" si="0"/>
        <v>35</v>
      </c>
      <c r="AY5" s="284">
        <f t="shared" si="0"/>
        <v>36</v>
      </c>
      <c r="AZ5" s="284">
        <f t="shared" si="0"/>
        <v>37</v>
      </c>
      <c r="BA5" s="284">
        <f t="shared" si="0"/>
        <v>38</v>
      </c>
      <c r="BB5" s="284">
        <f t="shared" si="0"/>
        <v>39</v>
      </c>
      <c r="BC5" s="284">
        <f t="shared" si="0"/>
        <v>40</v>
      </c>
      <c r="BD5" s="284">
        <f t="shared" si="0"/>
        <v>41</v>
      </c>
      <c r="BE5" s="284">
        <f t="shared" si="0"/>
        <v>42</v>
      </c>
      <c r="BF5" s="284">
        <f t="shared" si="0"/>
        <v>43</v>
      </c>
      <c r="BG5" s="284">
        <f t="shared" si="0"/>
        <v>44</v>
      </c>
      <c r="BH5" s="284">
        <f t="shared" si="0"/>
        <v>45</v>
      </c>
      <c r="BI5" s="284">
        <f t="shared" si="0"/>
        <v>46</v>
      </c>
      <c r="BJ5" s="284">
        <f t="shared" si="0"/>
        <v>47</v>
      </c>
      <c r="BK5" s="284">
        <f t="shared" si="0"/>
        <v>48</v>
      </c>
      <c r="BL5" s="284">
        <f t="shared" si="0"/>
        <v>49</v>
      </c>
      <c r="BM5" s="284">
        <f t="shared" si="0"/>
        <v>50</v>
      </c>
      <c r="BN5" s="284">
        <f t="shared" si="0"/>
        <v>51</v>
      </c>
      <c r="BO5" s="284">
        <f t="shared" si="0"/>
        <v>52</v>
      </c>
      <c r="BP5" s="284">
        <f t="shared" si="0"/>
        <v>53</v>
      </c>
      <c r="BQ5" s="284">
        <f t="shared" si="0"/>
        <v>54</v>
      </c>
      <c r="BR5" s="284">
        <f t="shared" si="0"/>
        <v>55</v>
      </c>
      <c r="BS5" s="284">
        <f t="shared" si="0"/>
        <v>56</v>
      </c>
      <c r="BT5" s="284">
        <f t="shared" si="0"/>
        <v>57</v>
      </c>
      <c r="BU5" s="284">
        <f t="shared" si="0"/>
        <v>58</v>
      </c>
      <c r="BV5" s="284">
        <f t="shared" si="0"/>
        <v>59</v>
      </c>
      <c r="BW5" s="284">
        <f t="shared" si="0"/>
        <v>60</v>
      </c>
      <c r="BX5" s="284">
        <f t="shared" si="0"/>
        <v>61</v>
      </c>
      <c r="BY5" s="284">
        <f t="shared" si="0"/>
        <v>62</v>
      </c>
      <c r="BZ5" s="284">
        <f t="shared" si="0"/>
        <v>63</v>
      </c>
      <c r="CA5" s="284">
        <f t="shared" si="0"/>
        <v>64</v>
      </c>
      <c r="CB5" s="284">
        <f t="shared" si="0"/>
        <v>65</v>
      </c>
      <c r="CC5" s="284">
        <f t="shared" ref="CC5:EN5" si="1">+CB5+1</f>
        <v>66</v>
      </c>
      <c r="CD5" s="284">
        <f t="shared" si="1"/>
        <v>67</v>
      </c>
      <c r="CE5" s="284">
        <f t="shared" si="1"/>
        <v>68</v>
      </c>
      <c r="CF5" s="284">
        <f t="shared" si="1"/>
        <v>69</v>
      </c>
      <c r="CG5" s="284">
        <f t="shared" si="1"/>
        <v>70</v>
      </c>
      <c r="CH5" s="284">
        <f t="shared" si="1"/>
        <v>71</v>
      </c>
      <c r="CI5" s="284">
        <f t="shared" si="1"/>
        <v>72</v>
      </c>
      <c r="CJ5" s="284">
        <f t="shared" si="1"/>
        <v>73</v>
      </c>
      <c r="CK5" s="284">
        <f t="shared" si="1"/>
        <v>74</v>
      </c>
      <c r="CL5" s="284">
        <f t="shared" si="1"/>
        <v>75</v>
      </c>
      <c r="CM5" s="284">
        <f t="shared" si="1"/>
        <v>76</v>
      </c>
      <c r="CN5" s="284">
        <f t="shared" si="1"/>
        <v>77</v>
      </c>
      <c r="CO5" s="284">
        <f t="shared" si="1"/>
        <v>78</v>
      </c>
      <c r="CP5" s="284">
        <f t="shared" si="1"/>
        <v>79</v>
      </c>
      <c r="CQ5" s="284">
        <f t="shared" si="1"/>
        <v>80</v>
      </c>
      <c r="CR5" s="284">
        <f t="shared" si="1"/>
        <v>81</v>
      </c>
      <c r="CS5" s="284">
        <f t="shared" si="1"/>
        <v>82</v>
      </c>
      <c r="CT5" s="284">
        <f t="shared" si="1"/>
        <v>83</v>
      </c>
      <c r="CU5" s="284">
        <f t="shared" si="1"/>
        <v>84</v>
      </c>
      <c r="CV5" s="284">
        <f t="shared" si="1"/>
        <v>85</v>
      </c>
      <c r="CW5" s="284">
        <f t="shared" si="1"/>
        <v>86</v>
      </c>
      <c r="CX5" s="284">
        <f t="shared" si="1"/>
        <v>87</v>
      </c>
      <c r="CY5" s="284">
        <f t="shared" si="1"/>
        <v>88</v>
      </c>
      <c r="CZ5" s="284">
        <f t="shared" si="1"/>
        <v>89</v>
      </c>
      <c r="DA5" s="284">
        <f t="shared" si="1"/>
        <v>90</v>
      </c>
      <c r="DB5" s="284">
        <f t="shared" si="1"/>
        <v>91</v>
      </c>
      <c r="DC5" s="284">
        <f t="shared" si="1"/>
        <v>92</v>
      </c>
      <c r="DD5" s="284">
        <f t="shared" si="1"/>
        <v>93</v>
      </c>
      <c r="DE5" s="284">
        <f t="shared" si="1"/>
        <v>94</v>
      </c>
      <c r="DF5" s="284">
        <f t="shared" si="1"/>
        <v>95</v>
      </c>
      <c r="DG5" s="284">
        <f t="shared" si="1"/>
        <v>96</v>
      </c>
      <c r="DH5" s="284">
        <f t="shared" si="1"/>
        <v>97</v>
      </c>
      <c r="DI5" s="284">
        <f t="shared" si="1"/>
        <v>98</v>
      </c>
      <c r="DJ5" s="284">
        <f t="shared" si="1"/>
        <v>99</v>
      </c>
      <c r="DK5" s="284">
        <f t="shared" si="1"/>
        <v>100</v>
      </c>
      <c r="DL5" s="284">
        <f t="shared" si="1"/>
        <v>101</v>
      </c>
      <c r="DM5" s="284">
        <f t="shared" si="1"/>
        <v>102</v>
      </c>
      <c r="DN5" s="284">
        <f t="shared" si="1"/>
        <v>103</v>
      </c>
      <c r="DO5" s="284">
        <f t="shared" si="1"/>
        <v>104</v>
      </c>
      <c r="DP5" s="284">
        <f t="shared" si="1"/>
        <v>105</v>
      </c>
      <c r="DQ5" s="284">
        <f t="shared" si="1"/>
        <v>106</v>
      </c>
      <c r="DR5" s="284">
        <f t="shared" si="1"/>
        <v>107</v>
      </c>
      <c r="DS5" s="284">
        <f t="shared" si="1"/>
        <v>108</v>
      </c>
      <c r="DT5" s="284">
        <f t="shared" si="1"/>
        <v>109</v>
      </c>
      <c r="DU5" s="284">
        <f t="shared" si="1"/>
        <v>110</v>
      </c>
      <c r="DV5" s="284">
        <f t="shared" si="1"/>
        <v>111</v>
      </c>
      <c r="DW5" s="284">
        <f t="shared" si="1"/>
        <v>112</v>
      </c>
      <c r="DX5" s="284">
        <f t="shared" si="1"/>
        <v>113</v>
      </c>
      <c r="DY5" s="284">
        <f t="shared" si="1"/>
        <v>114</v>
      </c>
      <c r="DZ5" s="284">
        <f t="shared" si="1"/>
        <v>115</v>
      </c>
      <c r="EA5" s="284">
        <f t="shared" si="1"/>
        <v>116</v>
      </c>
      <c r="EB5" s="284">
        <f t="shared" si="1"/>
        <v>117</v>
      </c>
      <c r="EC5" s="284">
        <f t="shared" si="1"/>
        <v>118</v>
      </c>
      <c r="ED5" s="284">
        <f t="shared" si="1"/>
        <v>119</v>
      </c>
      <c r="EE5" s="284">
        <f t="shared" si="1"/>
        <v>120</v>
      </c>
      <c r="EF5" s="284">
        <f t="shared" si="1"/>
        <v>121</v>
      </c>
      <c r="EG5" s="284">
        <f t="shared" si="1"/>
        <v>122</v>
      </c>
      <c r="EH5" s="284">
        <f t="shared" si="1"/>
        <v>123</v>
      </c>
      <c r="EI5" s="284">
        <f t="shared" si="1"/>
        <v>124</v>
      </c>
      <c r="EJ5" s="284">
        <f t="shared" si="1"/>
        <v>125</v>
      </c>
      <c r="EK5" s="284">
        <f t="shared" si="1"/>
        <v>126</v>
      </c>
      <c r="EL5" s="284">
        <f t="shared" si="1"/>
        <v>127</v>
      </c>
      <c r="EM5" s="284">
        <f t="shared" si="1"/>
        <v>128</v>
      </c>
      <c r="EN5" s="284">
        <f t="shared" si="1"/>
        <v>129</v>
      </c>
      <c r="EO5" s="284">
        <f t="shared" ref="EO5:FH5" si="2">+EN5+1</f>
        <v>130</v>
      </c>
      <c r="EP5" s="284">
        <f t="shared" si="2"/>
        <v>131</v>
      </c>
      <c r="EQ5" s="284">
        <f t="shared" si="2"/>
        <v>132</v>
      </c>
      <c r="ER5" s="284">
        <f t="shared" si="2"/>
        <v>133</v>
      </c>
      <c r="ES5" s="284">
        <f t="shared" si="2"/>
        <v>134</v>
      </c>
      <c r="ET5" s="284">
        <f t="shared" si="2"/>
        <v>135</v>
      </c>
      <c r="EU5" s="284">
        <f t="shared" si="2"/>
        <v>136</v>
      </c>
      <c r="EV5" s="284">
        <f t="shared" si="2"/>
        <v>137</v>
      </c>
      <c r="EW5" s="284">
        <f t="shared" si="2"/>
        <v>138</v>
      </c>
      <c r="EX5" s="284">
        <f t="shared" si="2"/>
        <v>139</v>
      </c>
      <c r="EY5" s="284">
        <f t="shared" si="2"/>
        <v>140</v>
      </c>
      <c r="EZ5" s="284">
        <f t="shared" si="2"/>
        <v>141</v>
      </c>
      <c r="FA5" s="284">
        <f t="shared" si="2"/>
        <v>142</v>
      </c>
      <c r="FB5" s="284">
        <f t="shared" si="2"/>
        <v>143</v>
      </c>
      <c r="FC5" s="284">
        <f t="shared" si="2"/>
        <v>144</v>
      </c>
      <c r="FD5" s="284">
        <f t="shared" si="2"/>
        <v>145</v>
      </c>
      <c r="FE5" s="284">
        <f t="shared" si="2"/>
        <v>146</v>
      </c>
      <c r="FF5" s="284">
        <f t="shared" si="2"/>
        <v>147</v>
      </c>
      <c r="FG5" s="284">
        <f t="shared" si="2"/>
        <v>148</v>
      </c>
      <c r="FH5" s="284">
        <f t="shared" si="2"/>
        <v>149</v>
      </c>
    </row>
    <row r="6" spans="1:164" x14ac:dyDescent="0.2">
      <c r="A6" s="108"/>
      <c r="B6" s="114" t="s">
        <v>134</v>
      </c>
      <c r="C6" s="96">
        <f>IF(G6/2&gt;40,40,IF(G6/2&gt;30,30,IF(G6/2&gt;20,20,IF(G6/2&gt;10,10,5))))</f>
        <v>40</v>
      </c>
      <c r="D6" s="97">
        <f>E6/2*F6/2*2*PI()/60</f>
        <v>336.28916760964142</v>
      </c>
      <c r="E6" s="107">
        <v>5330</v>
      </c>
      <c r="F6" s="107">
        <v>2.41</v>
      </c>
      <c r="G6" s="107">
        <v>131</v>
      </c>
      <c r="H6" s="107">
        <v>2.7</v>
      </c>
      <c r="I6" s="107">
        <v>12</v>
      </c>
      <c r="J6" s="107">
        <f>G6</f>
        <v>131</v>
      </c>
      <c r="K6" s="132">
        <f>F6/G6*J6</f>
        <v>2.41</v>
      </c>
      <c r="L6" s="296">
        <v>1</v>
      </c>
      <c r="M6" s="97">
        <f>E6/I6</f>
        <v>444.16666666666669</v>
      </c>
      <c r="N6" s="96">
        <f>F6/G6</f>
        <v>1.8396946564885497E-2</v>
      </c>
      <c r="O6" s="285">
        <f t="shared" ref="O6:X17" si="3">(MIN((O$5/$P$4*($G6-$H6))/($J6-$H6),1) * ($J6-$H6))/($J6-$H6)*$K6</f>
        <v>0</v>
      </c>
      <c r="P6" s="285">
        <f t="shared" si="3"/>
        <v>1.6174496644295301E-2</v>
      </c>
      <c r="Q6" s="285">
        <f t="shared" si="3"/>
        <v>3.2348993288590602E-2</v>
      </c>
      <c r="R6" s="285">
        <f t="shared" si="3"/>
        <v>4.8523489932885903E-2</v>
      </c>
      <c r="S6" s="285">
        <f t="shared" si="3"/>
        <v>6.4697986577181205E-2</v>
      </c>
      <c r="T6" s="285">
        <f t="shared" si="3"/>
        <v>8.0872483221476513E-2</v>
      </c>
      <c r="U6" s="285">
        <f t="shared" si="3"/>
        <v>9.7046979865771807E-2</v>
      </c>
      <c r="V6" s="285">
        <f t="shared" si="3"/>
        <v>0.11322147651006713</v>
      </c>
      <c r="W6" s="285">
        <f t="shared" si="3"/>
        <v>0.12939597315436241</v>
      </c>
      <c r="X6" s="285">
        <f t="shared" si="3"/>
        <v>0.14557046979865773</v>
      </c>
      <c r="Y6" s="285">
        <f t="shared" ref="Y6:AH17" si="4">(MIN((Y$5/$P$4*($G6-$H6))/($J6-$H6),1) * ($J6-$H6))/($J6-$H6)*$K6</f>
        <v>0.16174496644295303</v>
      </c>
      <c r="Z6" s="285">
        <f t="shared" si="4"/>
        <v>0.17791946308724835</v>
      </c>
      <c r="AA6" s="285">
        <f t="shared" si="4"/>
        <v>0.19409395973154361</v>
      </c>
      <c r="AB6" s="285">
        <f t="shared" si="4"/>
        <v>0.21026845637583894</v>
      </c>
      <c r="AC6" s="285">
        <f t="shared" si="4"/>
        <v>0.22644295302013426</v>
      </c>
      <c r="AD6" s="285">
        <f t="shared" si="4"/>
        <v>0.24261744966442952</v>
      </c>
      <c r="AE6" s="285">
        <f t="shared" si="4"/>
        <v>0.25879194630872482</v>
      </c>
      <c r="AF6" s="285">
        <f t="shared" si="4"/>
        <v>0.27496644295302014</v>
      </c>
      <c r="AG6" s="285">
        <f t="shared" si="4"/>
        <v>0.29114093959731546</v>
      </c>
      <c r="AH6" s="285">
        <f t="shared" si="4"/>
        <v>0.30731543624161078</v>
      </c>
      <c r="AI6" s="285">
        <f t="shared" ref="AI6:AR17" si="5">(MIN((AI$5/$P$4*($G6-$H6))/($J6-$H6),1) * ($J6-$H6))/($J6-$H6)*$K6</f>
        <v>0.32348993288590605</v>
      </c>
      <c r="AJ6" s="285">
        <f t="shared" si="5"/>
        <v>0.33966442953020132</v>
      </c>
      <c r="AK6" s="285">
        <f t="shared" si="5"/>
        <v>0.35583892617449669</v>
      </c>
      <c r="AL6" s="285">
        <f t="shared" si="5"/>
        <v>0.37201342281879196</v>
      </c>
      <c r="AM6" s="285">
        <f t="shared" si="5"/>
        <v>0.38818791946308723</v>
      </c>
      <c r="AN6" s="285">
        <f t="shared" si="5"/>
        <v>0.40436241610738261</v>
      </c>
      <c r="AO6" s="285">
        <f t="shared" si="5"/>
        <v>0.42053691275167787</v>
      </c>
      <c r="AP6" s="285">
        <f t="shared" si="5"/>
        <v>0.43671140939597314</v>
      </c>
      <c r="AQ6" s="285">
        <f t="shared" si="5"/>
        <v>0.45288590604026852</v>
      </c>
      <c r="AR6" s="285">
        <f t="shared" si="5"/>
        <v>0.46906040268456378</v>
      </c>
      <c r="AS6" s="285">
        <f t="shared" ref="AS6:BB17" si="6">(MIN((AS$5/$P$4*($G6-$H6))/($J6-$H6),1) * ($J6-$H6))/($J6-$H6)*$K6</f>
        <v>0.48523489932885905</v>
      </c>
      <c r="AT6" s="285">
        <f t="shared" si="6"/>
        <v>0.50140939597315437</v>
      </c>
      <c r="AU6" s="285">
        <f t="shared" si="6"/>
        <v>0.51758389261744964</v>
      </c>
      <c r="AV6" s="285">
        <f t="shared" si="6"/>
        <v>0.53375838926174501</v>
      </c>
      <c r="AW6" s="285">
        <f t="shared" si="6"/>
        <v>0.54993288590604028</v>
      </c>
      <c r="AX6" s="285">
        <f t="shared" si="6"/>
        <v>0.56610738255033555</v>
      </c>
      <c r="AY6" s="285">
        <f t="shared" si="6"/>
        <v>0.58228187919463092</v>
      </c>
      <c r="AZ6" s="285">
        <f t="shared" si="6"/>
        <v>0.59845637583892619</v>
      </c>
      <c r="BA6" s="285">
        <f t="shared" si="6"/>
        <v>0.61463087248322157</v>
      </c>
      <c r="BB6" s="285">
        <f t="shared" si="6"/>
        <v>0.63080536912751684</v>
      </c>
      <c r="BC6" s="285">
        <f t="shared" ref="BC6:BL17" si="7">(MIN((BC$5/$P$4*($G6-$H6))/($J6-$H6),1) * ($J6-$H6))/($J6-$H6)*$K6</f>
        <v>0.6469798657718121</v>
      </c>
      <c r="BD6" s="285">
        <f t="shared" si="7"/>
        <v>0.66315436241610737</v>
      </c>
      <c r="BE6" s="285">
        <f t="shared" si="7"/>
        <v>0.67932885906040263</v>
      </c>
      <c r="BF6" s="285">
        <f t="shared" si="7"/>
        <v>0.69550335570469812</v>
      </c>
      <c r="BG6" s="285">
        <f t="shared" si="7"/>
        <v>0.71167785234899339</v>
      </c>
      <c r="BH6" s="285">
        <f t="shared" si="7"/>
        <v>0.72785234899328866</v>
      </c>
      <c r="BI6" s="285">
        <f t="shared" si="7"/>
        <v>0.74402684563758392</v>
      </c>
      <c r="BJ6" s="285">
        <f t="shared" si="7"/>
        <v>0.76020134228187919</v>
      </c>
      <c r="BK6" s="285">
        <f t="shared" si="7"/>
        <v>0.77637583892617446</v>
      </c>
      <c r="BL6" s="285">
        <f t="shared" si="7"/>
        <v>0.79255033557046994</v>
      </c>
      <c r="BM6" s="285">
        <f t="shared" ref="BM6:BV17" si="8">(MIN((BM$5/$P$4*($G6-$H6))/($J6-$H6),1) * ($J6-$H6))/($J6-$H6)*$K6</f>
        <v>0.80872483221476521</v>
      </c>
      <c r="BN6" s="285">
        <f t="shared" si="8"/>
        <v>0.82489932885906048</v>
      </c>
      <c r="BO6" s="285">
        <f t="shared" si="8"/>
        <v>0.84107382550335574</v>
      </c>
      <c r="BP6" s="285">
        <f t="shared" si="8"/>
        <v>0.85724832214765101</v>
      </c>
      <c r="BQ6" s="285">
        <f t="shared" si="8"/>
        <v>0.87342281879194628</v>
      </c>
      <c r="BR6" s="285">
        <f t="shared" si="8"/>
        <v>0.88959731543624176</v>
      </c>
      <c r="BS6" s="285">
        <f t="shared" si="8"/>
        <v>0.90577181208053703</v>
      </c>
      <c r="BT6" s="285">
        <f t="shared" si="8"/>
        <v>0.9219463087248323</v>
      </c>
      <c r="BU6" s="285">
        <f t="shared" si="8"/>
        <v>0.93812080536912756</v>
      </c>
      <c r="BV6" s="285">
        <f t="shared" si="8"/>
        <v>0.95429530201342283</v>
      </c>
      <c r="BW6" s="285">
        <f t="shared" ref="BW6:CF17" si="9">(MIN((BW$5/$P$4*($G6-$H6))/($J6-$H6),1) * ($J6-$H6))/($J6-$H6)*$K6</f>
        <v>0.9704697986577181</v>
      </c>
      <c r="BX6" s="285">
        <f t="shared" si="9"/>
        <v>0.98664429530201347</v>
      </c>
      <c r="BY6" s="285">
        <f t="shared" si="9"/>
        <v>1.0028187919463087</v>
      </c>
      <c r="BZ6" s="285">
        <f t="shared" si="9"/>
        <v>1.0189932885906041</v>
      </c>
      <c r="CA6" s="285">
        <f t="shared" si="9"/>
        <v>1.0351677852348993</v>
      </c>
      <c r="CB6" s="285">
        <f t="shared" si="9"/>
        <v>1.0513422818791947</v>
      </c>
      <c r="CC6" s="285">
        <f t="shared" si="9"/>
        <v>1.06751677852349</v>
      </c>
      <c r="CD6" s="285">
        <f t="shared" si="9"/>
        <v>1.0836912751677854</v>
      </c>
      <c r="CE6" s="285">
        <f t="shared" si="9"/>
        <v>1.0998657718120806</v>
      </c>
      <c r="CF6" s="285">
        <f t="shared" si="9"/>
        <v>1.1160402684563759</v>
      </c>
      <c r="CG6" s="285">
        <f t="shared" ref="CG6:CP17" si="10">(MIN((CG$5/$P$4*($G6-$H6))/($J6-$H6),1) * ($J6-$H6))/($J6-$H6)*$K6</f>
        <v>1.1322147651006711</v>
      </c>
      <c r="CH6" s="285">
        <f t="shared" si="10"/>
        <v>1.1483892617449665</v>
      </c>
      <c r="CI6" s="285">
        <f t="shared" si="10"/>
        <v>1.1645637583892618</v>
      </c>
      <c r="CJ6" s="285">
        <f t="shared" si="10"/>
        <v>1.1807382550335572</v>
      </c>
      <c r="CK6" s="285">
        <f t="shared" si="10"/>
        <v>1.1969127516778524</v>
      </c>
      <c r="CL6" s="285">
        <f t="shared" si="10"/>
        <v>1.2130872483221478</v>
      </c>
      <c r="CM6" s="285">
        <f t="shared" si="10"/>
        <v>1.2292617449664431</v>
      </c>
      <c r="CN6" s="285">
        <f t="shared" si="10"/>
        <v>1.2454362416107385</v>
      </c>
      <c r="CO6" s="285">
        <f t="shared" si="10"/>
        <v>1.2616107382550337</v>
      </c>
      <c r="CP6" s="285">
        <f t="shared" si="10"/>
        <v>1.277785234899329</v>
      </c>
      <c r="CQ6" s="285">
        <f t="shared" ref="CQ6:CZ17" si="11">(MIN((CQ$5/$P$4*($G6-$H6))/($J6-$H6),1) * ($J6-$H6))/($J6-$H6)*$K6</f>
        <v>1.2939597315436242</v>
      </c>
      <c r="CR6" s="285">
        <f t="shared" si="11"/>
        <v>1.3101342281879196</v>
      </c>
      <c r="CS6" s="285">
        <f t="shared" si="11"/>
        <v>1.3263087248322147</v>
      </c>
      <c r="CT6" s="285">
        <f t="shared" si="11"/>
        <v>1.3424832214765101</v>
      </c>
      <c r="CU6" s="285">
        <f t="shared" si="11"/>
        <v>1.3586577181208053</v>
      </c>
      <c r="CV6" s="285">
        <f t="shared" si="11"/>
        <v>1.3748322147651006</v>
      </c>
      <c r="CW6" s="285">
        <f t="shared" si="11"/>
        <v>1.3910067114093962</v>
      </c>
      <c r="CX6" s="285">
        <f t="shared" si="11"/>
        <v>1.4071812080536914</v>
      </c>
      <c r="CY6" s="285">
        <f t="shared" si="11"/>
        <v>1.4233557046979868</v>
      </c>
      <c r="CZ6" s="285">
        <f t="shared" si="11"/>
        <v>1.4395302013422819</v>
      </c>
      <c r="DA6" s="285">
        <f t="shared" ref="DA6:DJ17" si="12">(MIN((DA$5/$P$4*($G6-$H6))/($J6-$H6),1) * ($J6-$H6))/($J6-$H6)*$K6</f>
        <v>1.4557046979865773</v>
      </c>
      <c r="DB6" s="285">
        <f t="shared" si="12"/>
        <v>1.4718791946308727</v>
      </c>
      <c r="DC6" s="285">
        <f t="shared" si="12"/>
        <v>1.4880536912751678</v>
      </c>
      <c r="DD6" s="285">
        <f t="shared" si="12"/>
        <v>1.5042281879194632</v>
      </c>
      <c r="DE6" s="285">
        <f t="shared" si="12"/>
        <v>1.5204026845637584</v>
      </c>
      <c r="DF6" s="285">
        <f t="shared" si="12"/>
        <v>1.5365771812080538</v>
      </c>
      <c r="DG6" s="285">
        <f t="shared" si="12"/>
        <v>1.5527516778523489</v>
      </c>
      <c r="DH6" s="285">
        <f t="shared" si="12"/>
        <v>1.5689261744966443</v>
      </c>
      <c r="DI6" s="285">
        <f t="shared" si="12"/>
        <v>1.5851006711409399</v>
      </c>
      <c r="DJ6" s="285">
        <f t="shared" si="12"/>
        <v>1.601275167785235</v>
      </c>
      <c r="DK6" s="285">
        <f t="shared" ref="DK6:DT17" si="13">(MIN((DK$5/$P$4*($G6-$H6))/($J6-$H6),1) * ($J6-$H6))/($J6-$H6)*$K6</f>
        <v>1.6174496644295304</v>
      </c>
      <c r="DL6" s="285">
        <f t="shared" si="13"/>
        <v>1.6336241610738256</v>
      </c>
      <c r="DM6" s="285">
        <f t="shared" si="13"/>
        <v>1.649798657718121</v>
      </c>
      <c r="DN6" s="285">
        <f t="shared" si="13"/>
        <v>1.6659731543624161</v>
      </c>
      <c r="DO6" s="285">
        <f t="shared" si="13"/>
        <v>1.6821476510067115</v>
      </c>
      <c r="DP6" s="285">
        <f t="shared" si="13"/>
        <v>1.6983221476510069</v>
      </c>
      <c r="DQ6" s="285">
        <f t="shared" si="13"/>
        <v>1.714496644295302</v>
      </c>
      <c r="DR6" s="285">
        <f t="shared" si="13"/>
        <v>1.7306711409395974</v>
      </c>
      <c r="DS6" s="285">
        <f t="shared" si="13"/>
        <v>1.7468456375838926</v>
      </c>
      <c r="DT6" s="285">
        <f t="shared" si="13"/>
        <v>1.7630201342281882</v>
      </c>
      <c r="DU6" s="285">
        <f t="shared" ref="DU6:ED17" si="14">(MIN((DU$5/$P$4*($G6-$H6))/($J6-$H6),1) * ($J6-$H6))/($J6-$H6)*$K6</f>
        <v>1.7791946308724835</v>
      </c>
      <c r="DV6" s="285">
        <f t="shared" si="14"/>
        <v>1.7953691275167787</v>
      </c>
      <c r="DW6" s="285">
        <f t="shared" si="14"/>
        <v>1.8115436241610741</v>
      </c>
      <c r="DX6" s="285">
        <f t="shared" si="14"/>
        <v>1.8277181208053692</v>
      </c>
      <c r="DY6" s="285">
        <f t="shared" si="14"/>
        <v>1.8438926174496646</v>
      </c>
      <c r="DZ6" s="285">
        <f t="shared" si="14"/>
        <v>1.8600671140939598</v>
      </c>
      <c r="EA6" s="285">
        <f t="shared" si="14"/>
        <v>1.8762416107382551</v>
      </c>
      <c r="EB6" s="285">
        <f t="shared" si="14"/>
        <v>1.8924161073825503</v>
      </c>
      <c r="EC6" s="285">
        <f t="shared" si="14"/>
        <v>1.9085906040268457</v>
      </c>
      <c r="ED6" s="285">
        <f t="shared" si="14"/>
        <v>1.924765100671141</v>
      </c>
      <c r="EE6" s="285">
        <f t="shared" ref="EE6:EN17" si="15">(MIN((EE$5/$P$4*($G6-$H6))/($J6-$H6),1) * ($J6-$H6))/($J6-$H6)*$K6</f>
        <v>1.9409395973154362</v>
      </c>
      <c r="EF6" s="285">
        <f t="shared" si="15"/>
        <v>1.9571140939597318</v>
      </c>
      <c r="EG6" s="285">
        <f t="shared" si="15"/>
        <v>1.9732885906040269</v>
      </c>
      <c r="EH6" s="285">
        <f t="shared" si="15"/>
        <v>1.9894630872483223</v>
      </c>
      <c r="EI6" s="285">
        <f t="shared" si="15"/>
        <v>2.0056375838926175</v>
      </c>
      <c r="EJ6" s="285">
        <f t="shared" si="15"/>
        <v>2.0218120805369129</v>
      </c>
      <c r="EK6" s="285">
        <f t="shared" si="15"/>
        <v>2.0379865771812082</v>
      </c>
      <c r="EL6" s="285">
        <f t="shared" si="15"/>
        <v>2.0541610738255036</v>
      </c>
      <c r="EM6" s="285">
        <f t="shared" si="15"/>
        <v>2.0703355704697985</v>
      </c>
      <c r="EN6" s="285">
        <f t="shared" si="15"/>
        <v>2.0865100671140939</v>
      </c>
      <c r="EO6" s="285">
        <f t="shared" ref="EO6:EX17" si="16">(MIN((EO$5/$P$4*($G6-$H6))/($J6-$H6),1) * ($J6-$H6))/($J6-$H6)*$K6</f>
        <v>2.1026845637583893</v>
      </c>
      <c r="EP6" s="285">
        <f t="shared" si="16"/>
        <v>2.1188590604026847</v>
      </c>
      <c r="EQ6" s="285">
        <f t="shared" si="16"/>
        <v>2.1350335570469801</v>
      </c>
      <c r="ER6" s="285">
        <f t="shared" si="16"/>
        <v>2.1512080536912754</v>
      </c>
      <c r="ES6" s="285">
        <f t="shared" si="16"/>
        <v>2.1673825503355708</v>
      </c>
      <c r="ET6" s="285">
        <f t="shared" si="16"/>
        <v>2.1835570469798657</v>
      </c>
      <c r="EU6" s="285">
        <f t="shared" si="16"/>
        <v>2.1997315436241611</v>
      </c>
      <c r="EV6" s="285">
        <f t="shared" si="16"/>
        <v>2.2159060402684565</v>
      </c>
      <c r="EW6" s="285">
        <f t="shared" si="16"/>
        <v>2.2320805369127519</v>
      </c>
      <c r="EX6" s="285">
        <f t="shared" si="16"/>
        <v>2.2482550335570473</v>
      </c>
      <c r="EY6" s="285">
        <f t="shared" ref="EY6:FH17" si="17">(MIN((EY$5/$P$4*($G6-$H6))/($J6-$H6),1) * ($J6-$H6))/($J6-$H6)*$K6</f>
        <v>2.2644295302013422</v>
      </c>
      <c r="EZ6" s="285">
        <f t="shared" si="17"/>
        <v>2.2806040268456376</v>
      </c>
      <c r="FA6" s="285">
        <f t="shared" si="17"/>
        <v>2.2967785234899329</v>
      </c>
      <c r="FB6" s="285">
        <f t="shared" si="17"/>
        <v>2.3129530201342283</v>
      </c>
      <c r="FC6" s="285">
        <f t="shared" si="17"/>
        <v>2.3291275167785237</v>
      </c>
      <c r="FD6" s="285">
        <f t="shared" si="17"/>
        <v>2.3453020134228191</v>
      </c>
      <c r="FE6" s="285">
        <f t="shared" si="17"/>
        <v>2.3614765100671145</v>
      </c>
      <c r="FF6" s="285">
        <f t="shared" si="17"/>
        <v>2.3776510067114094</v>
      </c>
      <c r="FG6" s="285">
        <f t="shared" si="17"/>
        <v>2.3938255033557048</v>
      </c>
      <c r="FH6" s="285">
        <f t="shared" si="17"/>
        <v>2.41</v>
      </c>
    </row>
    <row r="7" spans="1:164" x14ac:dyDescent="0.2">
      <c r="A7" s="108"/>
      <c r="B7" s="114" t="s">
        <v>368</v>
      </c>
      <c r="C7" s="96">
        <v>40</v>
      </c>
      <c r="D7" s="97">
        <f>E7/2*F7/2*2*PI()/60</f>
        <v>279.33994678169245</v>
      </c>
      <c r="E7" s="107">
        <v>11000</v>
      </c>
      <c r="F7" s="107">
        <v>0.97</v>
      </c>
      <c r="G7" s="107">
        <v>100</v>
      </c>
      <c r="H7" s="107">
        <v>1.4</v>
      </c>
      <c r="I7" s="107">
        <v>12</v>
      </c>
      <c r="J7" s="107">
        <v>105</v>
      </c>
      <c r="K7" s="132">
        <f>F7/G7*J7</f>
        <v>1.0185</v>
      </c>
      <c r="L7" s="296">
        <v>1</v>
      </c>
      <c r="M7" s="97"/>
      <c r="N7" s="96">
        <f>F7/G7</f>
        <v>9.7000000000000003E-3</v>
      </c>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5"/>
      <c r="AO7" s="285"/>
      <c r="AP7" s="285"/>
      <c r="AQ7" s="285"/>
      <c r="AR7" s="285"/>
      <c r="AS7" s="285"/>
      <c r="AT7" s="285"/>
      <c r="AU7" s="285"/>
      <c r="AV7" s="285"/>
      <c r="AW7" s="285"/>
      <c r="AX7" s="285"/>
      <c r="AY7" s="285"/>
      <c r="AZ7" s="285"/>
      <c r="BA7" s="285"/>
      <c r="BB7" s="285"/>
      <c r="BC7" s="285"/>
      <c r="BD7" s="285"/>
      <c r="BE7" s="285"/>
      <c r="BF7" s="285"/>
      <c r="BG7" s="285"/>
      <c r="BH7" s="285"/>
      <c r="BI7" s="285"/>
      <c r="BJ7" s="285"/>
      <c r="BK7" s="285"/>
      <c r="BL7" s="285"/>
      <c r="BM7" s="285"/>
      <c r="BN7" s="285"/>
      <c r="BO7" s="285"/>
      <c r="BP7" s="285"/>
      <c r="BQ7" s="285"/>
      <c r="BR7" s="285"/>
      <c r="BS7" s="285"/>
      <c r="BT7" s="285"/>
      <c r="BU7" s="285"/>
      <c r="BV7" s="285"/>
      <c r="BW7" s="285"/>
      <c r="BX7" s="285"/>
      <c r="BY7" s="285"/>
      <c r="BZ7" s="285"/>
      <c r="CA7" s="285"/>
      <c r="CB7" s="285"/>
      <c r="CC7" s="285"/>
      <c r="CD7" s="285"/>
      <c r="CE7" s="285"/>
      <c r="CF7" s="285"/>
      <c r="CG7" s="285"/>
      <c r="CH7" s="285"/>
      <c r="CI7" s="285"/>
      <c r="CJ7" s="285"/>
      <c r="CK7" s="285"/>
      <c r="CL7" s="285"/>
      <c r="CM7" s="285"/>
      <c r="CN7" s="285"/>
      <c r="CO7" s="285"/>
      <c r="CP7" s="285"/>
      <c r="CQ7" s="285"/>
      <c r="CR7" s="285"/>
      <c r="CS7" s="285"/>
      <c r="CT7" s="285"/>
      <c r="CU7" s="285"/>
      <c r="CV7" s="285"/>
      <c r="CW7" s="285"/>
      <c r="CX7" s="285"/>
      <c r="CY7" s="285"/>
      <c r="CZ7" s="285"/>
      <c r="DA7" s="285"/>
      <c r="DB7" s="285"/>
      <c r="DC7" s="285"/>
      <c r="DD7" s="285"/>
      <c r="DE7" s="285"/>
      <c r="DF7" s="285"/>
      <c r="DG7" s="285"/>
      <c r="DH7" s="285"/>
      <c r="DI7" s="285"/>
      <c r="DJ7" s="285"/>
      <c r="DK7" s="285"/>
      <c r="DL7" s="285"/>
      <c r="DM7" s="285"/>
      <c r="DN7" s="285"/>
      <c r="DO7" s="285"/>
      <c r="DP7" s="285"/>
      <c r="DQ7" s="285"/>
      <c r="DR7" s="285"/>
      <c r="DS7" s="285"/>
      <c r="DT7" s="285"/>
      <c r="DU7" s="285"/>
      <c r="DV7" s="285"/>
      <c r="DW7" s="285"/>
      <c r="DX7" s="285"/>
      <c r="DY7" s="285"/>
      <c r="DZ7" s="285"/>
      <c r="EA7" s="285"/>
      <c r="EB7" s="285"/>
      <c r="EC7" s="285"/>
      <c r="ED7" s="285"/>
      <c r="EE7" s="285"/>
      <c r="EF7" s="285"/>
      <c r="EG7" s="285"/>
      <c r="EH7" s="285"/>
      <c r="EI7" s="285"/>
      <c r="EJ7" s="285"/>
      <c r="EK7" s="285"/>
      <c r="EL7" s="285"/>
      <c r="EM7" s="285"/>
      <c r="EN7" s="285"/>
      <c r="EO7" s="285"/>
      <c r="EP7" s="285"/>
      <c r="EQ7" s="285"/>
      <c r="ER7" s="285"/>
      <c r="ES7" s="285"/>
      <c r="ET7" s="285"/>
      <c r="EU7" s="285"/>
      <c r="EV7" s="285"/>
      <c r="EW7" s="285"/>
      <c r="EX7" s="285"/>
      <c r="EY7" s="285"/>
      <c r="EZ7" s="285"/>
      <c r="FA7" s="285"/>
      <c r="FB7" s="285"/>
      <c r="FC7" s="285"/>
      <c r="FD7" s="285"/>
      <c r="FE7" s="285"/>
      <c r="FF7" s="285"/>
      <c r="FG7" s="285"/>
      <c r="FH7" s="285"/>
    </row>
    <row r="8" spans="1:164" x14ac:dyDescent="0.2">
      <c r="A8" s="108"/>
      <c r="B8" s="114" t="s">
        <v>286</v>
      </c>
      <c r="C8" s="96">
        <v>40</v>
      </c>
      <c r="D8" s="97">
        <f>E8/2*F8/2*2*PI()/60</f>
        <v>783.36136416037095</v>
      </c>
      <c r="E8" s="107">
        <v>6380</v>
      </c>
      <c r="F8" s="132">
        <v>4.6900000000000004</v>
      </c>
      <c r="G8" s="107">
        <v>257</v>
      </c>
      <c r="H8" s="107">
        <v>1.5</v>
      </c>
      <c r="I8" s="107">
        <v>12</v>
      </c>
      <c r="J8" s="107">
        <v>257</v>
      </c>
      <c r="K8" s="132">
        <f>F8/G8*J8</f>
        <v>4.6900000000000004</v>
      </c>
      <c r="L8" s="296">
        <v>0.75</v>
      </c>
      <c r="M8" s="97">
        <f>+E8/I8</f>
        <v>531.66666666666663</v>
      </c>
      <c r="N8" s="96">
        <f>F8/G8</f>
        <v>1.8249027237354089E-2</v>
      </c>
      <c r="O8" s="285">
        <f t="shared" si="3"/>
        <v>0</v>
      </c>
      <c r="P8" s="285">
        <f t="shared" si="3"/>
        <v>3.1476510067114098E-2</v>
      </c>
      <c r="Q8" s="285">
        <f t="shared" si="3"/>
        <v>6.2953020134228196E-2</v>
      </c>
      <c r="R8" s="285">
        <f t="shared" si="3"/>
        <v>9.4429530201342288E-2</v>
      </c>
      <c r="S8" s="285">
        <f t="shared" si="3"/>
        <v>0.12590604026845639</v>
      </c>
      <c r="T8" s="285">
        <f t="shared" si="3"/>
        <v>0.15738255033557047</v>
      </c>
      <c r="U8" s="285">
        <f t="shared" si="3"/>
        <v>0.18885906040268458</v>
      </c>
      <c r="V8" s="285">
        <f t="shared" si="3"/>
        <v>0.22033557046979868</v>
      </c>
      <c r="W8" s="285">
        <f t="shared" si="3"/>
        <v>0.25181208053691279</v>
      </c>
      <c r="X8" s="285">
        <f t="shared" si="3"/>
        <v>0.28328859060402689</v>
      </c>
      <c r="Y8" s="285">
        <f t="shared" si="4"/>
        <v>0.31476510067114094</v>
      </c>
      <c r="Z8" s="285">
        <f t="shared" si="4"/>
        <v>0.3462416107382551</v>
      </c>
      <c r="AA8" s="285">
        <f t="shared" si="4"/>
        <v>0.37771812080536915</v>
      </c>
      <c r="AB8" s="285">
        <f t="shared" si="4"/>
        <v>0.40919463087248326</v>
      </c>
      <c r="AC8" s="285">
        <f t="shared" si="4"/>
        <v>0.44067114093959736</v>
      </c>
      <c r="AD8" s="285">
        <f t="shared" si="4"/>
        <v>0.47214765100671141</v>
      </c>
      <c r="AE8" s="285">
        <f t="shared" si="4"/>
        <v>0.50362416107382557</v>
      </c>
      <c r="AF8" s="285">
        <f t="shared" si="4"/>
        <v>0.53510067114093962</v>
      </c>
      <c r="AG8" s="285">
        <f t="shared" si="4"/>
        <v>0.56657718120805378</v>
      </c>
      <c r="AH8" s="285">
        <f t="shared" si="4"/>
        <v>0.59805369127516783</v>
      </c>
      <c r="AI8" s="285">
        <f t="shared" si="5"/>
        <v>0.62953020134228188</v>
      </c>
      <c r="AJ8" s="285">
        <f t="shared" si="5"/>
        <v>0.66100671140939593</v>
      </c>
      <c r="AK8" s="285">
        <f t="shared" si="5"/>
        <v>0.6924832214765102</v>
      </c>
      <c r="AL8" s="285">
        <f t="shared" si="5"/>
        <v>0.72395973154362425</v>
      </c>
      <c r="AM8" s="285">
        <f t="shared" si="5"/>
        <v>0.7554362416107383</v>
      </c>
      <c r="AN8" s="285">
        <f t="shared" si="5"/>
        <v>0.78691275167785246</v>
      </c>
      <c r="AO8" s="285">
        <f t="shared" si="5"/>
        <v>0.81838926174496651</v>
      </c>
      <c r="AP8" s="285">
        <f t="shared" si="5"/>
        <v>0.84986577181208056</v>
      </c>
      <c r="AQ8" s="285">
        <f t="shared" si="5"/>
        <v>0.88134228187919472</v>
      </c>
      <c r="AR8" s="285">
        <f t="shared" si="5"/>
        <v>0.91281879194630877</v>
      </c>
      <c r="AS8" s="285">
        <f t="shared" si="6"/>
        <v>0.94429530201342282</v>
      </c>
      <c r="AT8" s="285">
        <f t="shared" si="6"/>
        <v>0.97577181208053698</v>
      </c>
      <c r="AU8" s="285">
        <f t="shared" si="6"/>
        <v>1.0072483221476511</v>
      </c>
      <c r="AV8" s="285">
        <f t="shared" si="6"/>
        <v>1.0387248322147653</v>
      </c>
      <c r="AW8" s="285">
        <f t="shared" si="6"/>
        <v>1.0702013422818792</v>
      </c>
      <c r="AX8" s="285">
        <f t="shared" si="6"/>
        <v>1.1016778523489934</v>
      </c>
      <c r="AY8" s="285">
        <f t="shared" si="6"/>
        <v>1.1331543624161076</v>
      </c>
      <c r="AZ8" s="285">
        <f t="shared" si="6"/>
        <v>1.1646308724832215</v>
      </c>
      <c r="BA8" s="285">
        <f t="shared" si="6"/>
        <v>1.1961073825503357</v>
      </c>
      <c r="BB8" s="285">
        <f t="shared" si="6"/>
        <v>1.2275838926174498</v>
      </c>
      <c r="BC8" s="285">
        <f t="shared" si="7"/>
        <v>1.2590604026845638</v>
      </c>
      <c r="BD8" s="285">
        <f t="shared" si="7"/>
        <v>1.2905369127516779</v>
      </c>
      <c r="BE8" s="285">
        <f t="shared" si="7"/>
        <v>1.3220134228187919</v>
      </c>
      <c r="BF8" s="285">
        <f t="shared" si="7"/>
        <v>1.3534899328859062</v>
      </c>
      <c r="BG8" s="285">
        <f t="shared" si="7"/>
        <v>1.3849664429530204</v>
      </c>
      <c r="BH8" s="285">
        <f t="shared" si="7"/>
        <v>1.4164429530201343</v>
      </c>
      <c r="BI8" s="285">
        <f t="shared" si="7"/>
        <v>1.4479194630872485</v>
      </c>
      <c r="BJ8" s="285">
        <f t="shared" si="7"/>
        <v>1.4793959731543624</v>
      </c>
      <c r="BK8" s="285">
        <f t="shared" si="7"/>
        <v>1.5108724832214766</v>
      </c>
      <c r="BL8" s="285">
        <f t="shared" si="7"/>
        <v>1.5423489932885908</v>
      </c>
      <c r="BM8" s="285">
        <f t="shared" si="8"/>
        <v>1.5738255033557049</v>
      </c>
      <c r="BN8" s="285">
        <f t="shared" si="8"/>
        <v>1.6053020134228189</v>
      </c>
      <c r="BO8" s="285">
        <f t="shared" si="8"/>
        <v>1.636778523489933</v>
      </c>
      <c r="BP8" s="285">
        <f t="shared" si="8"/>
        <v>1.668255033557047</v>
      </c>
      <c r="BQ8" s="285">
        <f t="shared" si="8"/>
        <v>1.6997315436241611</v>
      </c>
      <c r="BR8" s="285">
        <f t="shared" si="8"/>
        <v>1.7312080536912755</v>
      </c>
      <c r="BS8" s="285">
        <f t="shared" si="8"/>
        <v>1.7626845637583894</v>
      </c>
      <c r="BT8" s="285">
        <f t="shared" si="8"/>
        <v>1.7941610738255036</v>
      </c>
      <c r="BU8" s="285">
        <f t="shared" si="8"/>
        <v>1.8256375838926175</v>
      </c>
      <c r="BV8" s="285">
        <f t="shared" si="8"/>
        <v>1.8571140939597317</v>
      </c>
      <c r="BW8" s="285">
        <f t="shared" si="9"/>
        <v>1.8885906040268456</v>
      </c>
      <c r="BX8" s="285">
        <f t="shared" si="9"/>
        <v>1.92006711409396</v>
      </c>
      <c r="BY8" s="285">
        <f t="shared" si="9"/>
        <v>1.951543624161074</v>
      </c>
      <c r="BZ8" s="285">
        <f t="shared" si="9"/>
        <v>1.9830201342281881</v>
      </c>
      <c r="CA8" s="285">
        <f t="shared" si="9"/>
        <v>2.0144966442953023</v>
      </c>
      <c r="CB8" s="285">
        <f t="shared" si="9"/>
        <v>2.0459731543624162</v>
      </c>
      <c r="CC8" s="285">
        <f t="shared" si="9"/>
        <v>2.0774496644295306</v>
      </c>
      <c r="CD8" s="285">
        <f t="shared" si="9"/>
        <v>2.1089261744966445</v>
      </c>
      <c r="CE8" s="285">
        <f t="shared" si="9"/>
        <v>2.1404026845637585</v>
      </c>
      <c r="CF8" s="285">
        <f t="shared" si="9"/>
        <v>2.1718791946308729</v>
      </c>
      <c r="CG8" s="285">
        <f t="shared" si="10"/>
        <v>2.2033557046979868</v>
      </c>
      <c r="CH8" s="285">
        <f t="shared" si="10"/>
        <v>2.2348322147651007</v>
      </c>
      <c r="CI8" s="285">
        <f t="shared" si="10"/>
        <v>2.2663087248322151</v>
      </c>
      <c r="CJ8" s="285">
        <f t="shared" si="10"/>
        <v>2.2977852348993291</v>
      </c>
      <c r="CK8" s="285">
        <f t="shared" si="10"/>
        <v>2.329261744966443</v>
      </c>
      <c r="CL8" s="285">
        <f t="shared" si="10"/>
        <v>2.3607382550335574</v>
      </c>
      <c r="CM8" s="285">
        <f t="shared" si="10"/>
        <v>2.3922147651006713</v>
      </c>
      <c r="CN8" s="285">
        <f t="shared" si="10"/>
        <v>2.4236912751677857</v>
      </c>
      <c r="CO8" s="285">
        <f t="shared" si="10"/>
        <v>2.4551677852348996</v>
      </c>
      <c r="CP8" s="285">
        <f t="shared" si="10"/>
        <v>2.4866442953020136</v>
      </c>
      <c r="CQ8" s="285">
        <f t="shared" si="11"/>
        <v>2.5181208053691275</v>
      </c>
      <c r="CR8" s="285">
        <f t="shared" si="11"/>
        <v>2.5495973154362419</v>
      </c>
      <c r="CS8" s="285">
        <f t="shared" si="11"/>
        <v>2.5810738255033558</v>
      </c>
      <c r="CT8" s="285">
        <f t="shared" si="11"/>
        <v>2.6125503355704698</v>
      </c>
      <c r="CU8" s="285">
        <f t="shared" si="11"/>
        <v>2.6440268456375837</v>
      </c>
      <c r="CV8" s="285">
        <f t="shared" si="11"/>
        <v>2.6755033557046981</v>
      </c>
      <c r="CW8" s="285">
        <f t="shared" si="11"/>
        <v>2.7069798657718125</v>
      </c>
      <c r="CX8" s="285">
        <f t="shared" si="11"/>
        <v>2.7384563758389264</v>
      </c>
      <c r="CY8" s="285">
        <f t="shared" si="11"/>
        <v>2.7699328859060408</v>
      </c>
      <c r="CZ8" s="285">
        <f t="shared" si="11"/>
        <v>2.8014093959731547</v>
      </c>
      <c r="DA8" s="285">
        <f t="shared" si="12"/>
        <v>2.8328859060402687</v>
      </c>
      <c r="DB8" s="285">
        <f t="shared" si="12"/>
        <v>2.8643624161073826</v>
      </c>
      <c r="DC8" s="285">
        <f t="shared" si="12"/>
        <v>2.895838926174497</v>
      </c>
      <c r="DD8" s="285">
        <f t="shared" si="12"/>
        <v>2.9273154362416109</v>
      </c>
      <c r="DE8" s="285">
        <f t="shared" si="12"/>
        <v>2.9587919463087249</v>
      </c>
      <c r="DF8" s="285">
        <f t="shared" si="12"/>
        <v>2.9902684563758388</v>
      </c>
      <c r="DG8" s="285">
        <f t="shared" si="12"/>
        <v>3.0217449664429532</v>
      </c>
      <c r="DH8" s="285">
        <f t="shared" si="12"/>
        <v>3.0532214765100671</v>
      </c>
      <c r="DI8" s="285">
        <f t="shared" si="12"/>
        <v>3.0846979865771815</v>
      </c>
      <c r="DJ8" s="285">
        <f t="shared" si="12"/>
        <v>3.1161744966442959</v>
      </c>
      <c r="DK8" s="285">
        <f t="shared" si="13"/>
        <v>3.1476510067114098</v>
      </c>
      <c r="DL8" s="285">
        <f t="shared" si="13"/>
        <v>3.1791275167785238</v>
      </c>
      <c r="DM8" s="285">
        <f t="shared" si="13"/>
        <v>3.2106040268456377</v>
      </c>
      <c r="DN8" s="285">
        <f t="shared" si="13"/>
        <v>3.2420805369127521</v>
      </c>
      <c r="DO8" s="285">
        <f t="shared" si="13"/>
        <v>3.273557046979866</v>
      </c>
      <c r="DP8" s="285">
        <f t="shared" si="13"/>
        <v>3.30503355704698</v>
      </c>
      <c r="DQ8" s="285">
        <f t="shared" si="13"/>
        <v>3.3365100671140939</v>
      </c>
      <c r="DR8" s="285">
        <f t="shared" si="13"/>
        <v>3.3679865771812083</v>
      </c>
      <c r="DS8" s="285">
        <f t="shared" si="13"/>
        <v>3.3994630872483222</v>
      </c>
      <c r="DT8" s="285">
        <f t="shared" si="13"/>
        <v>3.4309395973154366</v>
      </c>
      <c r="DU8" s="285">
        <f t="shared" si="14"/>
        <v>3.462416107382551</v>
      </c>
      <c r="DV8" s="285">
        <f t="shared" si="14"/>
        <v>3.493892617449665</v>
      </c>
      <c r="DW8" s="285">
        <f t="shared" si="14"/>
        <v>3.5253691275167789</v>
      </c>
      <c r="DX8" s="285">
        <f t="shared" si="14"/>
        <v>3.5568456375838928</v>
      </c>
      <c r="DY8" s="285">
        <f t="shared" si="14"/>
        <v>3.5883221476510072</v>
      </c>
      <c r="DZ8" s="285">
        <f t="shared" si="14"/>
        <v>3.6197986577181211</v>
      </c>
      <c r="EA8" s="285">
        <f t="shared" si="14"/>
        <v>3.6512751677852351</v>
      </c>
      <c r="EB8" s="285">
        <f t="shared" si="14"/>
        <v>3.682751677852349</v>
      </c>
      <c r="EC8" s="285">
        <f t="shared" si="14"/>
        <v>3.7142281879194634</v>
      </c>
      <c r="ED8" s="285">
        <f t="shared" si="14"/>
        <v>3.7457046979865773</v>
      </c>
      <c r="EE8" s="285">
        <f t="shared" si="15"/>
        <v>3.7771812080536913</v>
      </c>
      <c r="EF8" s="285">
        <f t="shared" si="15"/>
        <v>3.8086577181208061</v>
      </c>
      <c r="EG8" s="285">
        <f t="shared" si="15"/>
        <v>3.8401342281879201</v>
      </c>
      <c r="EH8" s="285">
        <f t="shared" si="15"/>
        <v>3.871610738255034</v>
      </c>
      <c r="EI8" s="285">
        <f t="shared" si="15"/>
        <v>3.9030872483221479</v>
      </c>
      <c r="EJ8" s="285">
        <f t="shared" si="15"/>
        <v>3.9345637583892623</v>
      </c>
      <c r="EK8" s="285">
        <f t="shared" si="15"/>
        <v>3.9660402684563762</v>
      </c>
      <c r="EL8" s="285">
        <f t="shared" si="15"/>
        <v>3.9975167785234902</v>
      </c>
      <c r="EM8" s="285">
        <f t="shared" si="15"/>
        <v>4.0289932885906046</v>
      </c>
      <c r="EN8" s="285">
        <f t="shared" si="15"/>
        <v>4.0604697986577181</v>
      </c>
      <c r="EO8" s="285">
        <f t="shared" si="16"/>
        <v>4.0919463087248324</v>
      </c>
      <c r="EP8" s="285">
        <f t="shared" si="16"/>
        <v>4.1234228187919468</v>
      </c>
      <c r="EQ8" s="285">
        <f t="shared" si="16"/>
        <v>4.1548993288590612</v>
      </c>
      <c r="ER8" s="285">
        <f t="shared" si="16"/>
        <v>4.1863758389261747</v>
      </c>
      <c r="ES8" s="285">
        <f t="shared" si="16"/>
        <v>4.2178523489932891</v>
      </c>
      <c r="ET8" s="285">
        <f t="shared" si="16"/>
        <v>4.2493288590604035</v>
      </c>
      <c r="EU8" s="285">
        <f t="shared" si="16"/>
        <v>4.280805369127517</v>
      </c>
      <c r="EV8" s="285">
        <f t="shared" si="16"/>
        <v>4.3122818791946314</v>
      </c>
      <c r="EW8" s="285">
        <f t="shared" si="16"/>
        <v>4.3437583892617457</v>
      </c>
      <c r="EX8" s="285">
        <f t="shared" si="16"/>
        <v>4.3752348993288592</v>
      </c>
      <c r="EY8" s="285">
        <f t="shared" si="17"/>
        <v>4.4067114093959736</v>
      </c>
      <c r="EZ8" s="285">
        <f t="shared" si="17"/>
        <v>4.4381879194630871</v>
      </c>
      <c r="FA8" s="285">
        <f t="shared" si="17"/>
        <v>4.4696644295302015</v>
      </c>
      <c r="FB8" s="285">
        <f t="shared" si="17"/>
        <v>4.5011409395973159</v>
      </c>
      <c r="FC8" s="285">
        <f t="shared" si="17"/>
        <v>4.5326174496644303</v>
      </c>
      <c r="FD8" s="285">
        <f t="shared" si="17"/>
        <v>4.5640939597315437</v>
      </c>
      <c r="FE8" s="285">
        <f t="shared" si="17"/>
        <v>4.5955704697986581</v>
      </c>
      <c r="FF8" s="285">
        <f t="shared" si="17"/>
        <v>4.6270469798657725</v>
      </c>
      <c r="FG8" s="285">
        <f t="shared" si="17"/>
        <v>4.658523489932886</v>
      </c>
      <c r="FH8" s="285">
        <f t="shared" si="17"/>
        <v>4.6900000000000004</v>
      </c>
    </row>
    <row r="9" spans="1:164" x14ac:dyDescent="0.2">
      <c r="A9" s="108"/>
      <c r="B9" s="114" t="s">
        <v>275</v>
      </c>
      <c r="C9" s="96">
        <v>40</v>
      </c>
      <c r="D9" s="97">
        <f>E9/2*F9/2*2*PI()/60</f>
        <v>384.91464235972956</v>
      </c>
      <c r="E9" s="107">
        <v>5676</v>
      </c>
      <c r="F9" s="132">
        <f>(G9-H9)*0.0251</f>
        <v>2.5903200000000002</v>
      </c>
      <c r="G9" s="107">
        <v>105</v>
      </c>
      <c r="H9" s="107">
        <v>1.8</v>
      </c>
      <c r="I9" s="107">
        <v>12</v>
      </c>
      <c r="J9" s="107">
        <f>G9</f>
        <v>105</v>
      </c>
      <c r="K9" s="132">
        <f>F9/G9*J9</f>
        <v>2.5903200000000002</v>
      </c>
      <c r="L9" s="296">
        <v>0.75</v>
      </c>
      <c r="M9" s="97">
        <f>+E9/I9</f>
        <v>473</v>
      </c>
      <c r="N9" s="96">
        <f>F9/G9</f>
        <v>2.4669714285714288E-2</v>
      </c>
      <c r="O9" s="285">
        <f t="shared" si="3"/>
        <v>0</v>
      </c>
      <c r="P9" s="285">
        <f t="shared" si="3"/>
        <v>1.7384697986577182E-2</v>
      </c>
      <c r="Q9" s="285">
        <f t="shared" si="3"/>
        <v>3.4769395973154364E-2</v>
      </c>
      <c r="R9" s="285">
        <f t="shared" si="3"/>
        <v>5.2154093959731543E-2</v>
      </c>
      <c r="S9" s="285">
        <f t="shared" si="3"/>
        <v>6.9538791946308728E-2</v>
      </c>
      <c r="T9" s="285">
        <f t="shared" si="3"/>
        <v>8.6923489932885914E-2</v>
      </c>
      <c r="U9" s="285">
        <f t="shared" si="3"/>
        <v>0.10430818791946309</v>
      </c>
      <c r="V9" s="285">
        <f t="shared" si="3"/>
        <v>0.1216928859060403</v>
      </c>
      <c r="W9" s="285">
        <f t="shared" si="3"/>
        <v>0.13907758389261746</v>
      </c>
      <c r="X9" s="285">
        <f t="shared" si="3"/>
        <v>0.15646228187919464</v>
      </c>
      <c r="Y9" s="285">
        <f t="shared" si="4"/>
        <v>0.17384697986577183</v>
      </c>
      <c r="Z9" s="285">
        <f t="shared" si="4"/>
        <v>0.19123167785234901</v>
      </c>
      <c r="AA9" s="285">
        <f t="shared" si="4"/>
        <v>0.20861637583892617</v>
      </c>
      <c r="AB9" s="285">
        <f t="shared" si="4"/>
        <v>0.22600107382550336</v>
      </c>
      <c r="AC9" s="285">
        <f t="shared" si="4"/>
        <v>0.2433857718120806</v>
      </c>
      <c r="AD9" s="285">
        <f t="shared" si="4"/>
        <v>0.2607704697986577</v>
      </c>
      <c r="AE9" s="285">
        <f t="shared" si="4"/>
        <v>0.27815516778523491</v>
      </c>
      <c r="AF9" s="285">
        <f t="shared" si="4"/>
        <v>0.29553986577181213</v>
      </c>
      <c r="AG9" s="285">
        <f t="shared" si="4"/>
        <v>0.31292456375838928</v>
      </c>
      <c r="AH9" s="285">
        <f t="shared" si="4"/>
        <v>0.3303092617449665</v>
      </c>
      <c r="AI9" s="285">
        <f t="shared" si="5"/>
        <v>0.34769395973154366</v>
      </c>
      <c r="AJ9" s="285">
        <f t="shared" si="5"/>
        <v>0.36507865771812081</v>
      </c>
      <c r="AK9" s="285">
        <f t="shared" si="5"/>
        <v>0.38246335570469803</v>
      </c>
      <c r="AL9" s="285">
        <f t="shared" si="5"/>
        <v>0.39984805369127518</v>
      </c>
      <c r="AM9" s="285">
        <f t="shared" si="5"/>
        <v>0.41723275167785234</v>
      </c>
      <c r="AN9" s="285">
        <f t="shared" si="5"/>
        <v>0.43461744966442956</v>
      </c>
      <c r="AO9" s="285">
        <f t="shared" si="5"/>
        <v>0.45200214765100671</v>
      </c>
      <c r="AP9" s="285">
        <f t="shared" si="5"/>
        <v>0.46938684563758387</v>
      </c>
      <c r="AQ9" s="285">
        <f t="shared" si="5"/>
        <v>0.4867715436241612</v>
      </c>
      <c r="AR9" s="285">
        <f t="shared" si="5"/>
        <v>0.50415624161073824</v>
      </c>
      <c r="AS9" s="285">
        <f t="shared" si="6"/>
        <v>0.5215409395973154</v>
      </c>
      <c r="AT9" s="285">
        <f t="shared" si="6"/>
        <v>0.53892563758389267</v>
      </c>
      <c r="AU9" s="285">
        <f t="shared" si="6"/>
        <v>0.55631033557046983</v>
      </c>
      <c r="AV9" s="285">
        <f t="shared" si="6"/>
        <v>0.5736950335570471</v>
      </c>
      <c r="AW9" s="285">
        <f t="shared" si="6"/>
        <v>0.59107973154362425</v>
      </c>
      <c r="AX9" s="285">
        <f t="shared" si="6"/>
        <v>0.60846442953020141</v>
      </c>
      <c r="AY9" s="285">
        <f t="shared" si="6"/>
        <v>0.62584912751677857</v>
      </c>
      <c r="AZ9" s="285">
        <f t="shared" si="6"/>
        <v>0.64323382550335573</v>
      </c>
      <c r="BA9" s="285">
        <f t="shared" si="6"/>
        <v>0.660618523489933</v>
      </c>
      <c r="BB9" s="285">
        <f t="shared" si="6"/>
        <v>0.67800322147651015</v>
      </c>
      <c r="BC9" s="285">
        <f t="shared" si="7"/>
        <v>0.69538791946308731</v>
      </c>
      <c r="BD9" s="285">
        <f t="shared" si="7"/>
        <v>0.71277261744966447</v>
      </c>
      <c r="BE9" s="285">
        <f t="shared" si="7"/>
        <v>0.73015731543624163</v>
      </c>
      <c r="BF9" s="285">
        <f t="shared" si="7"/>
        <v>0.7475420134228189</v>
      </c>
      <c r="BG9" s="285">
        <f t="shared" si="7"/>
        <v>0.76492671140939605</v>
      </c>
      <c r="BH9" s="285">
        <f t="shared" si="7"/>
        <v>0.78231140939597321</v>
      </c>
      <c r="BI9" s="285">
        <f t="shared" si="7"/>
        <v>0.79969610738255037</v>
      </c>
      <c r="BJ9" s="285">
        <f t="shared" si="7"/>
        <v>0.81708080536912742</v>
      </c>
      <c r="BK9" s="285">
        <f t="shared" si="7"/>
        <v>0.83446550335570469</v>
      </c>
      <c r="BL9" s="285">
        <f t="shared" si="7"/>
        <v>0.85185020134228195</v>
      </c>
      <c r="BM9" s="285">
        <f t="shared" si="8"/>
        <v>0.86923489932885911</v>
      </c>
      <c r="BN9" s="285">
        <f t="shared" si="8"/>
        <v>0.88661959731543627</v>
      </c>
      <c r="BO9" s="285">
        <f t="shared" si="8"/>
        <v>0.90400429530201343</v>
      </c>
      <c r="BP9" s="285">
        <f t="shared" si="8"/>
        <v>0.92138899328859059</v>
      </c>
      <c r="BQ9" s="285">
        <f t="shared" si="8"/>
        <v>0.93877369127516774</v>
      </c>
      <c r="BR9" s="285">
        <f t="shared" si="8"/>
        <v>0.95615838926174512</v>
      </c>
      <c r="BS9" s="285">
        <f t="shared" si="8"/>
        <v>0.97354308724832239</v>
      </c>
      <c r="BT9" s="285">
        <f t="shared" si="8"/>
        <v>0.99092778523489944</v>
      </c>
      <c r="BU9" s="285">
        <f t="shared" si="8"/>
        <v>1.0083124832214765</v>
      </c>
      <c r="BV9" s="285">
        <f t="shared" si="8"/>
        <v>1.0256971812080538</v>
      </c>
      <c r="BW9" s="285">
        <f t="shared" si="9"/>
        <v>1.0430818791946308</v>
      </c>
      <c r="BX9" s="285">
        <f t="shared" si="9"/>
        <v>1.0604665771812081</v>
      </c>
      <c r="BY9" s="285">
        <f t="shared" si="9"/>
        <v>1.0778512751677853</v>
      </c>
      <c r="BZ9" s="285">
        <f t="shared" si="9"/>
        <v>1.0952359731543624</v>
      </c>
      <c r="CA9" s="285">
        <f t="shared" si="9"/>
        <v>1.1126206711409397</v>
      </c>
      <c r="CB9" s="285">
        <f t="shared" si="9"/>
        <v>1.1300053691275167</v>
      </c>
      <c r="CC9" s="285">
        <f t="shared" si="9"/>
        <v>1.1473900671140942</v>
      </c>
      <c r="CD9" s="285">
        <f t="shared" si="9"/>
        <v>1.1647747651006715</v>
      </c>
      <c r="CE9" s="285">
        <f t="shared" si="9"/>
        <v>1.1821594630872485</v>
      </c>
      <c r="CF9" s="285">
        <f t="shared" si="9"/>
        <v>1.1995441610738253</v>
      </c>
      <c r="CG9" s="285">
        <f t="shared" si="10"/>
        <v>1.2169288590604028</v>
      </c>
      <c r="CH9" s="285">
        <f t="shared" si="10"/>
        <v>1.2343135570469796</v>
      </c>
      <c r="CI9" s="285">
        <f t="shared" si="10"/>
        <v>1.2516982550335571</v>
      </c>
      <c r="CJ9" s="285">
        <f t="shared" si="10"/>
        <v>1.2690829530201344</v>
      </c>
      <c r="CK9" s="285">
        <f t="shared" si="10"/>
        <v>1.2864676510067115</v>
      </c>
      <c r="CL9" s="285">
        <f t="shared" si="10"/>
        <v>1.3038523489932887</v>
      </c>
      <c r="CM9" s="285">
        <f t="shared" si="10"/>
        <v>1.321237046979866</v>
      </c>
      <c r="CN9" s="285">
        <f t="shared" si="10"/>
        <v>1.338621744966443</v>
      </c>
      <c r="CO9" s="285">
        <f t="shared" si="10"/>
        <v>1.3560064429530203</v>
      </c>
      <c r="CP9" s="285">
        <f t="shared" si="10"/>
        <v>1.3733911409395974</v>
      </c>
      <c r="CQ9" s="285">
        <f t="shared" si="11"/>
        <v>1.3907758389261746</v>
      </c>
      <c r="CR9" s="285">
        <f t="shared" si="11"/>
        <v>1.4081605369127517</v>
      </c>
      <c r="CS9" s="285">
        <f t="shared" si="11"/>
        <v>1.4255452348993289</v>
      </c>
      <c r="CT9" s="285">
        <f t="shared" si="11"/>
        <v>1.442929932885906</v>
      </c>
      <c r="CU9" s="285">
        <f t="shared" si="11"/>
        <v>1.4603146308724833</v>
      </c>
      <c r="CV9" s="285">
        <f t="shared" si="11"/>
        <v>1.4776993288590603</v>
      </c>
      <c r="CW9" s="285">
        <f t="shared" si="11"/>
        <v>1.4950840268456378</v>
      </c>
      <c r="CX9" s="285">
        <f t="shared" si="11"/>
        <v>1.5124687248322151</v>
      </c>
      <c r="CY9" s="285">
        <f t="shared" si="11"/>
        <v>1.5298534228187921</v>
      </c>
      <c r="CZ9" s="285">
        <f t="shared" si="11"/>
        <v>1.5472381208053694</v>
      </c>
      <c r="DA9" s="285">
        <f t="shared" si="12"/>
        <v>1.5646228187919464</v>
      </c>
      <c r="DB9" s="285">
        <f t="shared" si="12"/>
        <v>1.5820075167785237</v>
      </c>
      <c r="DC9" s="285">
        <f t="shared" si="12"/>
        <v>1.5993922147651007</v>
      </c>
      <c r="DD9" s="285">
        <f t="shared" si="12"/>
        <v>1.616776912751678</v>
      </c>
      <c r="DE9" s="285">
        <f t="shared" si="12"/>
        <v>1.6341616107382548</v>
      </c>
      <c r="DF9" s="285">
        <f t="shared" si="12"/>
        <v>1.6515463087248323</v>
      </c>
      <c r="DG9" s="285">
        <f t="shared" si="12"/>
        <v>1.6689310067114094</v>
      </c>
      <c r="DH9" s="285">
        <f t="shared" si="12"/>
        <v>1.6863157046979866</v>
      </c>
      <c r="DI9" s="285">
        <f t="shared" si="12"/>
        <v>1.7037004026845639</v>
      </c>
      <c r="DJ9" s="285">
        <f t="shared" si="12"/>
        <v>1.7210851006711414</v>
      </c>
      <c r="DK9" s="285">
        <f t="shared" si="13"/>
        <v>1.7384697986577182</v>
      </c>
      <c r="DL9" s="285">
        <f t="shared" si="13"/>
        <v>1.7558544966442955</v>
      </c>
      <c r="DM9" s="285">
        <f t="shared" si="13"/>
        <v>1.7732391946308725</v>
      </c>
      <c r="DN9" s="285">
        <f t="shared" si="13"/>
        <v>1.79062389261745</v>
      </c>
      <c r="DO9" s="285">
        <f t="shared" si="13"/>
        <v>1.8080085906040269</v>
      </c>
      <c r="DP9" s="285">
        <f t="shared" si="13"/>
        <v>1.8253932885906041</v>
      </c>
      <c r="DQ9" s="285">
        <f t="shared" si="13"/>
        <v>1.8427779865771812</v>
      </c>
      <c r="DR9" s="285">
        <f t="shared" si="13"/>
        <v>1.8601626845637582</v>
      </c>
      <c r="DS9" s="285">
        <f t="shared" si="13"/>
        <v>1.8775473825503355</v>
      </c>
      <c r="DT9" s="285">
        <f t="shared" si="13"/>
        <v>1.894932080536913</v>
      </c>
      <c r="DU9" s="285">
        <f t="shared" si="14"/>
        <v>1.9123167785234902</v>
      </c>
      <c r="DV9" s="285">
        <f t="shared" si="14"/>
        <v>1.9297014765100673</v>
      </c>
      <c r="DW9" s="285">
        <f t="shared" si="14"/>
        <v>1.9470861744966448</v>
      </c>
      <c r="DX9" s="285">
        <f t="shared" si="14"/>
        <v>1.9644708724832216</v>
      </c>
      <c r="DY9" s="285">
        <f t="shared" si="14"/>
        <v>1.9818555704697989</v>
      </c>
      <c r="DZ9" s="285">
        <f t="shared" si="14"/>
        <v>1.9992402684563759</v>
      </c>
      <c r="EA9" s="285">
        <f t="shared" si="14"/>
        <v>2.016624966442953</v>
      </c>
      <c r="EB9" s="285">
        <f t="shared" si="14"/>
        <v>2.0340096644295302</v>
      </c>
      <c r="EC9" s="285">
        <f t="shared" si="14"/>
        <v>2.0513943624161075</v>
      </c>
      <c r="ED9" s="285">
        <f t="shared" si="14"/>
        <v>2.0687790604026848</v>
      </c>
      <c r="EE9" s="285">
        <f t="shared" si="15"/>
        <v>2.0861637583892616</v>
      </c>
      <c r="EF9" s="285">
        <f t="shared" si="15"/>
        <v>2.1035484563758393</v>
      </c>
      <c r="EG9" s="285">
        <f t="shared" si="15"/>
        <v>2.1209331543624161</v>
      </c>
      <c r="EH9" s="285">
        <f t="shared" si="15"/>
        <v>2.1383178523489934</v>
      </c>
      <c r="EI9" s="285">
        <f t="shared" si="15"/>
        <v>2.1557025503355707</v>
      </c>
      <c r="EJ9" s="285">
        <f t="shared" si="15"/>
        <v>2.1730872483221479</v>
      </c>
      <c r="EK9" s="285">
        <f t="shared" si="15"/>
        <v>2.1904719463087248</v>
      </c>
      <c r="EL9" s="285">
        <f t="shared" si="15"/>
        <v>2.207856644295302</v>
      </c>
      <c r="EM9" s="285">
        <f t="shared" si="15"/>
        <v>2.2252413422818793</v>
      </c>
      <c r="EN9" s="285">
        <f t="shared" si="15"/>
        <v>2.2426260402684561</v>
      </c>
      <c r="EO9" s="285">
        <f t="shared" si="16"/>
        <v>2.2600107382550334</v>
      </c>
      <c r="EP9" s="285">
        <f t="shared" si="16"/>
        <v>2.2773954362416107</v>
      </c>
      <c r="EQ9" s="285">
        <f t="shared" si="16"/>
        <v>2.2947801342281884</v>
      </c>
      <c r="ER9" s="285">
        <f t="shared" si="16"/>
        <v>2.3121648322147652</v>
      </c>
      <c r="ES9" s="285">
        <f t="shared" si="16"/>
        <v>2.3295495302013429</v>
      </c>
      <c r="ET9" s="285">
        <f t="shared" si="16"/>
        <v>2.3469342281879197</v>
      </c>
      <c r="EU9" s="285">
        <f t="shared" si="16"/>
        <v>2.364318926174497</v>
      </c>
      <c r="EV9" s="285">
        <f t="shared" si="16"/>
        <v>2.3817036241610738</v>
      </c>
      <c r="EW9" s="285">
        <f t="shared" si="16"/>
        <v>2.3990883221476507</v>
      </c>
      <c r="EX9" s="285">
        <f t="shared" si="16"/>
        <v>2.4164730201342284</v>
      </c>
      <c r="EY9" s="285">
        <f t="shared" si="17"/>
        <v>2.4338577181208056</v>
      </c>
      <c r="EZ9" s="285">
        <f t="shared" si="17"/>
        <v>2.4512424161073825</v>
      </c>
      <c r="FA9" s="285">
        <f t="shared" si="17"/>
        <v>2.4686271140939593</v>
      </c>
      <c r="FB9" s="285">
        <f t="shared" si="17"/>
        <v>2.486011812080537</v>
      </c>
      <c r="FC9" s="285">
        <f t="shared" si="17"/>
        <v>2.5033965100671143</v>
      </c>
      <c r="FD9" s="285">
        <f t="shared" si="17"/>
        <v>2.5207812080536915</v>
      </c>
      <c r="FE9" s="285">
        <f t="shared" si="17"/>
        <v>2.5381659060402688</v>
      </c>
      <c r="FF9" s="285">
        <f t="shared" si="17"/>
        <v>2.5555506040268461</v>
      </c>
      <c r="FG9" s="285">
        <f t="shared" si="17"/>
        <v>2.5729353020134229</v>
      </c>
      <c r="FH9" s="285">
        <f t="shared" si="17"/>
        <v>2.5903200000000002</v>
      </c>
    </row>
    <row r="10" spans="1:164" x14ac:dyDescent="0.2">
      <c r="A10" s="108"/>
      <c r="B10" s="114" t="s">
        <v>318</v>
      </c>
      <c r="C10" s="96">
        <v>40</v>
      </c>
      <c r="D10" s="97">
        <f>E10/2*F10/2*2*PI()/60</f>
        <v>517.23181448702348</v>
      </c>
      <c r="E10" s="107">
        <v>5880</v>
      </c>
      <c r="F10" s="132">
        <v>3.36</v>
      </c>
      <c r="G10" s="107">
        <v>166</v>
      </c>
      <c r="H10" s="107">
        <v>1.3</v>
      </c>
      <c r="I10" s="107">
        <v>12</v>
      </c>
      <c r="J10" s="107">
        <v>105</v>
      </c>
      <c r="K10" s="132">
        <f>F10/G10*J10</f>
        <v>2.125301204819277</v>
      </c>
      <c r="L10" s="296">
        <v>0.75</v>
      </c>
      <c r="M10" s="97">
        <f>+E10/I10</f>
        <v>490</v>
      </c>
      <c r="N10" s="96">
        <f>F10/G10</f>
        <v>2.0240963855421686E-2</v>
      </c>
      <c r="O10" s="285">
        <f t="shared" si="3"/>
        <v>0</v>
      </c>
      <c r="P10" s="285">
        <f t="shared" si="3"/>
        <v>2.265421734311902E-2</v>
      </c>
      <c r="Q10" s="285">
        <f t="shared" si="3"/>
        <v>4.530843468623804E-2</v>
      </c>
      <c r="R10" s="285">
        <f t="shared" si="3"/>
        <v>6.7962652029357057E-2</v>
      </c>
      <c r="S10" s="285">
        <f t="shared" si="3"/>
        <v>9.061686937247608E-2</v>
      </c>
      <c r="T10" s="285">
        <f t="shared" si="3"/>
        <v>0.11327108671559509</v>
      </c>
      <c r="U10" s="285">
        <f t="shared" si="3"/>
        <v>0.13592530405871411</v>
      </c>
      <c r="V10" s="285">
        <f t="shared" si="3"/>
        <v>0.15857952140183312</v>
      </c>
      <c r="W10" s="285">
        <f t="shared" si="3"/>
        <v>0.18123373874495216</v>
      </c>
      <c r="X10" s="285">
        <f t="shared" si="3"/>
        <v>0.2038879560880712</v>
      </c>
      <c r="Y10" s="285">
        <f t="shared" si="4"/>
        <v>0.22654217343119018</v>
      </c>
      <c r="Z10" s="285">
        <f t="shared" si="4"/>
        <v>0.24919639077430922</v>
      </c>
      <c r="AA10" s="285">
        <f t="shared" si="4"/>
        <v>0.27185060811742823</v>
      </c>
      <c r="AB10" s="285">
        <f t="shared" si="4"/>
        <v>0.29450482546054724</v>
      </c>
      <c r="AC10" s="285">
        <f t="shared" si="4"/>
        <v>0.31715904280366625</v>
      </c>
      <c r="AD10" s="285">
        <f t="shared" si="4"/>
        <v>0.33981326014678526</v>
      </c>
      <c r="AE10" s="285">
        <f t="shared" si="4"/>
        <v>0.36246747748990432</v>
      </c>
      <c r="AF10" s="285">
        <f t="shared" si="4"/>
        <v>0.38512169483302333</v>
      </c>
      <c r="AG10" s="285">
        <f t="shared" si="4"/>
        <v>0.4077759121761424</v>
      </c>
      <c r="AH10" s="285">
        <f t="shared" si="4"/>
        <v>0.43043012951926135</v>
      </c>
      <c r="AI10" s="285">
        <f t="shared" si="5"/>
        <v>0.45308434686238036</v>
      </c>
      <c r="AJ10" s="285">
        <f t="shared" si="5"/>
        <v>0.47573856420549937</v>
      </c>
      <c r="AK10" s="285">
        <f t="shared" si="5"/>
        <v>0.49839278154861844</v>
      </c>
      <c r="AL10" s="285">
        <f t="shared" si="5"/>
        <v>0.52104699889173745</v>
      </c>
      <c r="AM10" s="285">
        <f t="shared" si="5"/>
        <v>0.54370121623485645</v>
      </c>
      <c r="AN10" s="285">
        <f t="shared" si="5"/>
        <v>0.56635543357797546</v>
      </c>
      <c r="AO10" s="285">
        <f t="shared" si="5"/>
        <v>0.58900965092109447</v>
      </c>
      <c r="AP10" s="285">
        <f t="shared" si="5"/>
        <v>0.61166386826421348</v>
      </c>
      <c r="AQ10" s="285">
        <f t="shared" si="5"/>
        <v>0.63431808560733249</v>
      </c>
      <c r="AR10" s="285">
        <f t="shared" si="5"/>
        <v>0.65697230295045161</v>
      </c>
      <c r="AS10" s="285">
        <f t="shared" si="6"/>
        <v>0.67962652029357051</v>
      </c>
      <c r="AT10" s="285">
        <f t="shared" si="6"/>
        <v>0.70228073763668963</v>
      </c>
      <c r="AU10" s="285">
        <f t="shared" si="6"/>
        <v>0.72493495497980864</v>
      </c>
      <c r="AV10" s="285">
        <f t="shared" si="6"/>
        <v>0.74758917232292765</v>
      </c>
      <c r="AW10" s="285">
        <f t="shared" si="6"/>
        <v>0.77024338966604666</v>
      </c>
      <c r="AX10" s="285">
        <f t="shared" si="6"/>
        <v>0.79289760700916567</v>
      </c>
      <c r="AY10" s="285">
        <f t="shared" si="6"/>
        <v>0.81555182435228479</v>
      </c>
      <c r="AZ10" s="285">
        <f t="shared" si="6"/>
        <v>0.83820604169540369</v>
      </c>
      <c r="BA10" s="285">
        <f t="shared" si="6"/>
        <v>0.8608602590385227</v>
      </c>
      <c r="BB10" s="285">
        <f t="shared" si="6"/>
        <v>0.88351447638164182</v>
      </c>
      <c r="BC10" s="285">
        <f t="shared" si="7"/>
        <v>0.90616869372476072</v>
      </c>
      <c r="BD10" s="285">
        <f t="shared" si="7"/>
        <v>0.92882291106787984</v>
      </c>
      <c r="BE10" s="285">
        <f t="shared" si="7"/>
        <v>0.95147712841099874</v>
      </c>
      <c r="BF10" s="285">
        <f t="shared" si="7"/>
        <v>0.97413134575411797</v>
      </c>
      <c r="BG10" s="285">
        <f t="shared" si="7"/>
        <v>0.99678556309723687</v>
      </c>
      <c r="BH10" s="285">
        <f t="shared" si="7"/>
        <v>1.0194397804403559</v>
      </c>
      <c r="BI10" s="285">
        <f t="shared" si="7"/>
        <v>1.0420939977834749</v>
      </c>
      <c r="BJ10" s="285">
        <f t="shared" si="7"/>
        <v>1.0647482151265939</v>
      </c>
      <c r="BK10" s="285">
        <f t="shared" si="7"/>
        <v>1.0874024324697129</v>
      </c>
      <c r="BL10" s="285">
        <f t="shared" si="7"/>
        <v>1.1100566498128319</v>
      </c>
      <c r="BM10" s="285">
        <f t="shared" si="8"/>
        <v>1.1327108671559509</v>
      </c>
      <c r="BN10" s="285">
        <f t="shared" si="8"/>
        <v>1.1553650844990699</v>
      </c>
      <c r="BO10" s="285">
        <f t="shared" si="8"/>
        <v>1.1780193018421889</v>
      </c>
      <c r="BP10" s="285">
        <f t="shared" si="8"/>
        <v>1.200673519185308</v>
      </c>
      <c r="BQ10" s="285">
        <f t="shared" si="8"/>
        <v>1.223327736528427</v>
      </c>
      <c r="BR10" s="285">
        <f t="shared" si="8"/>
        <v>1.245981953871546</v>
      </c>
      <c r="BS10" s="285">
        <f t="shared" si="8"/>
        <v>1.268636171214665</v>
      </c>
      <c r="BT10" s="285">
        <f t="shared" si="8"/>
        <v>1.2912903885577842</v>
      </c>
      <c r="BU10" s="285">
        <f t="shared" si="8"/>
        <v>1.3139446059009032</v>
      </c>
      <c r="BV10" s="285">
        <f t="shared" si="8"/>
        <v>1.336598823244022</v>
      </c>
      <c r="BW10" s="285">
        <f t="shared" si="9"/>
        <v>1.359253040587141</v>
      </c>
      <c r="BX10" s="285">
        <f t="shared" si="9"/>
        <v>1.38190725793026</v>
      </c>
      <c r="BY10" s="285">
        <f t="shared" si="9"/>
        <v>1.4045614752733793</v>
      </c>
      <c r="BZ10" s="285">
        <f t="shared" si="9"/>
        <v>1.4272156926164983</v>
      </c>
      <c r="CA10" s="285">
        <f t="shared" si="9"/>
        <v>1.4498699099596173</v>
      </c>
      <c r="CB10" s="285">
        <f t="shared" si="9"/>
        <v>1.4725241273027361</v>
      </c>
      <c r="CC10" s="285">
        <f t="shared" si="9"/>
        <v>1.4951783446458553</v>
      </c>
      <c r="CD10" s="285">
        <f t="shared" si="9"/>
        <v>1.5178325619889743</v>
      </c>
      <c r="CE10" s="285">
        <f t="shared" si="9"/>
        <v>1.5404867793320933</v>
      </c>
      <c r="CF10" s="285">
        <f t="shared" si="9"/>
        <v>1.5631409966752123</v>
      </c>
      <c r="CG10" s="285">
        <f t="shared" si="10"/>
        <v>1.5857952140183313</v>
      </c>
      <c r="CH10" s="285">
        <f t="shared" si="10"/>
        <v>1.6084494313614501</v>
      </c>
      <c r="CI10" s="285">
        <f t="shared" si="10"/>
        <v>1.6311036487045696</v>
      </c>
      <c r="CJ10" s="285">
        <f t="shared" si="10"/>
        <v>1.6537578660476884</v>
      </c>
      <c r="CK10" s="285">
        <f t="shared" si="10"/>
        <v>1.6764120833908074</v>
      </c>
      <c r="CL10" s="285">
        <f t="shared" si="10"/>
        <v>1.6990663007339266</v>
      </c>
      <c r="CM10" s="285">
        <f t="shared" si="10"/>
        <v>1.7217205180770454</v>
      </c>
      <c r="CN10" s="285">
        <f t="shared" si="10"/>
        <v>1.7443747354201646</v>
      </c>
      <c r="CO10" s="285">
        <f t="shared" si="10"/>
        <v>1.7670289527632836</v>
      </c>
      <c r="CP10" s="285">
        <f t="shared" si="10"/>
        <v>1.7896831701064024</v>
      </c>
      <c r="CQ10" s="285">
        <f t="shared" si="11"/>
        <v>1.8123373874495214</v>
      </c>
      <c r="CR10" s="285">
        <f t="shared" si="11"/>
        <v>1.8349916047926405</v>
      </c>
      <c r="CS10" s="285">
        <f t="shared" si="11"/>
        <v>1.8576458221357597</v>
      </c>
      <c r="CT10" s="285">
        <f t="shared" si="11"/>
        <v>1.8803000394788785</v>
      </c>
      <c r="CU10" s="285">
        <f t="shared" si="11"/>
        <v>1.9029542568219975</v>
      </c>
      <c r="CV10" s="285">
        <f t="shared" si="11"/>
        <v>1.9256084741651165</v>
      </c>
      <c r="CW10" s="285">
        <f t="shared" si="11"/>
        <v>1.9482626915082359</v>
      </c>
      <c r="CX10" s="285">
        <f t="shared" si="11"/>
        <v>1.970916908851355</v>
      </c>
      <c r="CY10" s="285">
        <f t="shared" si="11"/>
        <v>1.9935711261944737</v>
      </c>
      <c r="CZ10" s="285">
        <f t="shared" si="11"/>
        <v>2.016225343537593</v>
      </c>
      <c r="DA10" s="285">
        <f t="shared" si="12"/>
        <v>2.0388795608807118</v>
      </c>
      <c r="DB10" s="285">
        <f t="shared" si="12"/>
        <v>2.0615337782238305</v>
      </c>
      <c r="DC10" s="285">
        <f t="shared" si="12"/>
        <v>2.0841879955669498</v>
      </c>
      <c r="DD10" s="285">
        <f t="shared" si="12"/>
        <v>2.1068422129100686</v>
      </c>
      <c r="DE10" s="285">
        <f t="shared" si="12"/>
        <v>2.125301204819277</v>
      </c>
      <c r="DF10" s="285">
        <f t="shared" si="12"/>
        <v>2.125301204819277</v>
      </c>
      <c r="DG10" s="285">
        <f t="shared" si="12"/>
        <v>2.125301204819277</v>
      </c>
      <c r="DH10" s="285">
        <f t="shared" si="12"/>
        <v>2.125301204819277</v>
      </c>
      <c r="DI10" s="285">
        <f t="shared" si="12"/>
        <v>2.125301204819277</v>
      </c>
      <c r="DJ10" s="285">
        <f t="shared" si="12"/>
        <v>2.125301204819277</v>
      </c>
      <c r="DK10" s="285">
        <f t="shared" si="13"/>
        <v>2.125301204819277</v>
      </c>
      <c r="DL10" s="285">
        <f t="shared" si="13"/>
        <v>2.125301204819277</v>
      </c>
      <c r="DM10" s="285">
        <f t="shared" si="13"/>
        <v>2.125301204819277</v>
      </c>
      <c r="DN10" s="285">
        <f t="shared" si="13"/>
        <v>2.125301204819277</v>
      </c>
      <c r="DO10" s="285">
        <f t="shared" si="13"/>
        <v>2.125301204819277</v>
      </c>
      <c r="DP10" s="285">
        <f t="shared" si="13"/>
        <v>2.125301204819277</v>
      </c>
      <c r="DQ10" s="285">
        <f t="shared" si="13"/>
        <v>2.125301204819277</v>
      </c>
      <c r="DR10" s="285">
        <f t="shared" si="13"/>
        <v>2.125301204819277</v>
      </c>
      <c r="DS10" s="285">
        <f t="shared" si="13"/>
        <v>2.125301204819277</v>
      </c>
      <c r="DT10" s="285">
        <f t="shared" si="13"/>
        <v>2.125301204819277</v>
      </c>
      <c r="DU10" s="285">
        <f t="shared" si="14"/>
        <v>2.125301204819277</v>
      </c>
      <c r="DV10" s="285">
        <f t="shared" si="14"/>
        <v>2.125301204819277</v>
      </c>
      <c r="DW10" s="285">
        <f t="shared" si="14"/>
        <v>2.125301204819277</v>
      </c>
      <c r="DX10" s="285">
        <f t="shared" si="14"/>
        <v>2.125301204819277</v>
      </c>
      <c r="DY10" s="285">
        <f t="shared" si="14"/>
        <v>2.125301204819277</v>
      </c>
      <c r="DZ10" s="285">
        <f t="shared" si="14"/>
        <v>2.125301204819277</v>
      </c>
      <c r="EA10" s="285">
        <f t="shared" si="14"/>
        <v>2.125301204819277</v>
      </c>
      <c r="EB10" s="285">
        <f t="shared" si="14"/>
        <v>2.125301204819277</v>
      </c>
      <c r="EC10" s="285">
        <f t="shared" si="14"/>
        <v>2.125301204819277</v>
      </c>
      <c r="ED10" s="285">
        <f t="shared" si="14"/>
        <v>2.125301204819277</v>
      </c>
      <c r="EE10" s="285">
        <f t="shared" si="15"/>
        <v>2.125301204819277</v>
      </c>
      <c r="EF10" s="285">
        <f t="shared" si="15"/>
        <v>2.125301204819277</v>
      </c>
      <c r="EG10" s="285">
        <f t="shared" si="15"/>
        <v>2.125301204819277</v>
      </c>
      <c r="EH10" s="285">
        <f t="shared" si="15"/>
        <v>2.125301204819277</v>
      </c>
      <c r="EI10" s="285">
        <f t="shared" si="15"/>
        <v>2.125301204819277</v>
      </c>
      <c r="EJ10" s="285">
        <f t="shared" si="15"/>
        <v>2.125301204819277</v>
      </c>
      <c r="EK10" s="285">
        <f t="shared" si="15"/>
        <v>2.125301204819277</v>
      </c>
      <c r="EL10" s="285">
        <f t="shared" si="15"/>
        <v>2.125301204819277</v>
      </c>
      <c r="EM10" s="285">
        <f t="shared" si="15"/>
        <v>2.125301204819277</v>
      </c>
      <c r="EN10" s="285">
        <f t="shared" si="15"/>
        <v>2.125301204819277</v>
      </c>
      <c r="EO10" s="285">
        <f t="shared" si="16"/>
        <v>2.125301204819277</v>
      </c>
      <c r="EP10" s="285">
        <f t="shared" si="16"/>
        <v>2.125301204819277</v>
      </c>
      <c r="EQ10" s="285">
        <f t="shared" si="16"/>
        <v>2.125301204819277</v>
      </c>
      <c r="ER10" s="285">
        <f t="shared" si="16"/>
        <v>2.125301204819277</v>
      </c>
      <c r="ES10" s="285">
        <f t="shared" si="16"/>
        <v>2.125301204819277</v>
      </c>
      <c r="ET10" s="285">
        <f t="shared" si="16"/>
        <v>2.125301204819277</v>
      </c>
      <c r="EU10" s="285">
        <f t="shared" si="16"/>
        <v>2.125301204819277</v>
      </c>
      <c r="EV10" s="285">
        <f t="shared" si="16"/>
        <v>2.125301204819277</v>
      </c>
      <c r="EW10" s="285">
        <f t="shared" si="16"/>
        <v>2.125301204819277</v>
      </c>
      <c r="EX10" s="285">
        <f t="shared" si="16"/>
        <v>2.125301204819277</v>
      </c>
      <c r="EY10" s="285">
        <f t="shared" si="17"/>
        <v>2.125301204819277</v>
      </c>
      <c r="EZ10" s="285">
        <f t="shared" si="17"/>
        <v>2.125301204819277</v>
      </c>
      <c r="FA10" s="285">
        <f t="shared" si="17"/>
        <v>2.125301204819277</v>
      </c>
      <c r="FB10" s="285">
        <f t="shared" si="17"/>
        <v>2.125301204819277</v>
      </c>
      <c r="FC10" s="285">
        <f t="shared" si="17"/>
        <v>2.125301204819277</v>
      </c>
      <c r="FD10" s="285">
        <f t="shared" si="17"/>
        <v>2.125301204819277</v>
      </c>
      <c r="FE10" s="285">
        <f t="shared" si="17"/>
        <v>2.125301204819277</v>
      </c>
      <c r="FF10" s="285">
        <f t="shared" si="17"/>
        <v>2.125301204819277</v>
      </c>
      <c r="FG10" s="285">
        <f t="shared" si="17"/>
        <v>2.125301204819277</v>
      </c>
      <c r="FH10" s="285">
        <f t="shared" si="17"/>
        <v>2.125301204819277</v>
      </c>
    </row>
    <row r="11" spans="1:164" x14ac:dyDescent="0.2">
      <c r="A11" s="108"/>
      <c r="B11" s="114" t="s">
        <v>83</v>
      </c>
      <c r="C11" s="96">
        <f>IF(G11/2&gt;40,40,IF(G11/2&gt;30,30,IF(G11/2&gt;20,20,IF(G11/2&gt;10,10,5))))</f>
        <v>40</v>
      </c>
      <c r="D11" s="97">
        <f>E11/2*F11/2*2*PI()/60</f>
        <v>324.07805876452574</v>
      </c>
      <c r="E11" s="107">
        <v>19649</v>
      </c>
      <c r="F11" s="107">
        <v>0.63</v>
      </c>
      <c r="G11" s="107">
        <v>107</v>
      </c>
      <c r="H11" s="107">
        <v>3.1</v>
      </c>
      <c r="I11" s="107">
        <v>12</v>
      </c>
      <c r="J11" s="107">
        <f>G11</f>
        <v>107</v>
      </c>
      <c r="K11" s="132">
        <f>F11/G11*J11</f>
        <v>0.63</v>
      </c>
      <c r="L11" s="296">
        <v>1</v>
      </c>
      <c r="M11" s="97">
        <f>E11/I11</f>
        <v>1637.4166666666667</v>
      </c>
      <c r="N11" s="96">
        <f>F11/G11</f>
        <v>5.88785046728972E-3</v>
      </c>
      <c r="O11" s="285">
        <f t="shared" si="3"/>
        <v>0</v>
      </c>
      <c r="P11" s="285">
        <f t="shared" si="3"/>
        <v>4.2281879194630868E-3</v>
      </c>
      <c r="Q11" s="285">
        <f t="shared" si="3"/>
        <v>8.4563758389261737E-3</v>
      </c>
      <c r="R11" s="285">
        <f t="shared" si="3"/>
        <v>1.2684563758389259E-2</v>
      </c>
      <c r="S11" s="285">
        <f t="shared" si="3"/>
        <v>1.6912751677852347E-2</v>
      </c>
      <c r="T11" s="285">
        <f t="shared" si="3"/>
        <v>2.1140939597315438E-2</v>
      </c>
      <c r="U11" s="285">
        <f t="shared" si="3"/>
        <v>2.5369127516778518E-2</v>
      </c>
      <c r="V11" s="285">
        <f t="shared" si="3"/>
        <v>2.9597315436241611E-2</v>
      </c>
      <c r="W11" s="285">
        <f t="shared" si="3"/>
        <v>3.3825503355704695E-2</v>
      </c>
      <c r="X11" s="285">
        <f t="shared" si="3"/>
        <v>3.8053691275167785E-2</v>
      </c>
      <c r="Y11" s="285">
        <f t="shared" si="4"/>
        <v>4.2281879194630875E-2</v>
      </c>
      <c r="Z11" s="285">
        <f t="shared" si="4"/>
        <v>4.6510067114093966E-2</v>
      </c>
      <c r="AA11" s="285">
        <f t="shared" si="4"/>
        <v>5.0738255033557035E-2</v>
      </c>
      <c r="AB11" s="285">
        <f t="shared" si="4"/>
        <v>5.4966442953020132E-2</v>
      </c>
      <c r="AC11" s="285">
        <f t="shared" si="4"/>
        <v>5.9194630872483223E-2</v>
      </c>
      <c r="AD11" s="285">
        <f t="shared" si="4"/>
        <v>6.3422818791946306E-2</v>
      </c>
      <c r="AE11" s="285">
        <f t="shared" si="4"/>
        <v>6.7651006711409389E-2</v>
      </c>
      <c r="AF11" s="285">
        <f t="shared" si="4"/>
        <v>7.1879194630872487E-2</v>
      </c>
      <c r="AG11" s="285">
        <f t="shared" si="4"/>
        <v>7.610738255033557E-2</v>
      </c>
      <c r="AH11" s="285">
        <f t="shared" si="4"/>
        <v>8.0335570469798667E-2</v>
      </c>
      <c r="AI11" s="285">
        <f t="shared" si="5"/>
        <v>8.4563758389261751E-2</v>
      </c>
      <c r="AJ11" s="285">
        <f t="shared" si="5"/>
        <v>8.8791946308724834E-2</v>
      </c>
      <c r="AK11" s="285">
        <f t="shared" si="5"/>
        <v>9.3020134228187931E-2</v>
      </c>
      <c r="AL11" s="285">
        <f t="shared" si="5"/>
        <v>9.7248322147651001E-2</v>
      </c>
      <c r="AM11" s="285">
        <f t="shared" si="5"/>
        <v>0.10147651006711407</v>
      </c>
      <c r="AN11" s="285">
        <f t="shared" si="5"/>
        <v>0.10570469798657718</v>
      </c>
      <c r="AO11" s="285">
        <f t="shared" si="5"/>
        <v>0.10993288590604026</v>
      </c>
      <c r="AP11" s="285">
        <f t="shared" si="5"/>
        <v>0.11416107382550335</v>
      </c>
      <c r="AQ11" s="285">
        <f t="shared" si="5"/>
        <v>0.11838926174496645</v>
      </c>
      <c r="AR11" s="285">
        <f t="shared" si="5"/>
        <v>0.12261744966442953</v>
      </c>
      <c r="AS11" s="285">
        <f t="shared" si="6"/>
        <v>0.12684563758389261</v>
      </c>
      <c r="AT11" s="285">
        <f t="shared" si="6"/>
        <v>0.1310738255033557</v>
      </c>
      <c r="AU11" s="285">
        <f t="shared" si="6"/>
        <v>0.13530201342281878</v>
      </c>
      <c r="AV11" s="285">
        <f t="shared" si="6"/>
        <v>0.13953020134228189</v>
      </c>
      <c r="AW11" s="285">
        <f t="shared" si="6"/>
        <v>0.14375838926174497</v>
      </c>
      <c r="AX11" s="285">
        <f t="shared" si="6"/>
        <v>0.14798657718120806</v>
      </c>
      <c r="AY11" s="285">
        <f t="shared" si="6"/>
        <v>0.15221476510067114</v>
      </c>
      <c r="AZ11" s="285">
        <f t="shared" si="6"/>
        <v>0.15644295302013422</v>
      </c>
      <c r="BA11" s="285">
        <f t="shared" si="6"/>
        <v>0.16067114093959733</v>
      </c>
      <c r="BB11" s="285">
        <f t="shared" si="6"/>
        <v>0.16489932885906042</v>
      </c>
      <c r="BC11" s="285">
        <f t="shared" si="7"/>
        <v>0.1691275167785235</v>
      </c>
      <c r="BD11" s="285">
        <f t="shared" si="7"/>
        <v>0.17335570469798658</v>
      </c>
      <c r="BE11" s="285">
        <f t="shared" si="7"/>
        <v>0.17758389261744967</v>
      </c>
      <c r="BF11" s="285">
        <f t="shared" si="7"/>
        <v>0.18181208053691278</v>
      </c>
      <c r="BG11" s="285">
        <f t="shared" si="7"/>
        <v>0.18604026845637586</v>
      </c>
      <c r="BH11" s="285">
        <f t="shared" si="7"/>
        <v>0.19026845637583895</v>
      </c>
      <c r="BI11" s="285">
        <f t="shared" si="7"/>
        <v>0.194496644295302</v>
      </c>
      <c r="BJ11" s="285">
        <f t="shared" si="7"/>
        <v>0.19872483221476506</v>
      </c>
      <c r="BK11" s="285">
        <f t="shared" si="7"/>
        <v>0.20295302013422814</v>
      </c>
      <c r="BL11" s="285">
        <f t="shared" si="7"/>
        <v>0.20718120805369128</v>
      </c>
      <c r="BM11" s="285">
        <f t="shared" si="8"/>
        <v>0.21140939597315436</v>
      </c>
      <c r="BN11" s="285">
        <f t="shared" si="8"/>
        <v>0.21563758389261745</v>
      </c>
      <c r="BO11" s="285">
        <f t="shared" si="8"/>
        <v>0.21986577181208053</v>
      </c>
      <c r="BP11" s="285">
        <f t="shared" si="8"/>
        <v>0.22409395973154361</v>
      </c>
      <c r="BQ11" s="285">
        <f t="shared" si="8"/>
        <v>0.2283221476510067</v>
      </c>
      <c r="BR11" s="285">
        <f t="shared" si="8"/>
        <v>0.23255033557046981</v>
      </c>
      <c r="BS11" s="285">
        <f t="shared" si="8"/>
        <v>0.23677852348993289</v>
      </c>
      <c r="BT11" s="285">
        <f t="shared" si="8"/>
        <v>0.24100671140939597</v>
      </c>
      <c r="BU11" s="285">
        <f t="shared" si="8"/>
        <v>0.24523489932885906</v>
      </c>
      <c r="BV11" s="285">
        <f t="shared" si="8"/>
        <v>0.24946308724832214</v>
      </c>
      <c r="BW11" s="285">
        <f t="shared" si="9"/>
        <v>0.25369127516778522</v>
      </c>
      <c r="BX11" s="285">
        <f t="shared" si="9"/>
        <v>0.25791946308724834</v>
      </c>
      <c r="BY11" s="285">
        <f t="shared" si="9"/>
        <v>0.26214765100671139</v>
      </c>
      <c r="BZ11" s="285">
        <f t="shared" si="9"/>
        <v>0.2663758389261745</v>
      </c>
      <c r="CA11" s="285">
        <f t="shared" si="9"/>
        <v>0.27060402684563756</v>
      </c>
      <c r="CB11" s="285">
        <f t="shared" si="9"/>
        <v>0.27483221476510067</v>
      </c>
      <c r="CC11" s="285">
        <f t="shared" si="9"/>
        <v>0.27906040268456378</v>
      </c>
      <c r="CD11" s="285">
        <f t="shared" si="9"/>
        <v>0.28328859060402684</v>
      </c>
      <c r="CE11" s="285">
        <f t="shared" si="9"/>
        <v>0.28751677852348995</v>
      </c>
      <c r="CF11" s="285">
        <f t="shared" si="9"/>
        <v>0.291744966442953</v>
      </c>
      <c r="CG11" s="285">
        <f t="shared" si="10"/>
        <v>0.29597315436241611</v>
      </c>
      <c r="CH11" s="285">
        <f t="shared" si="10"/>
        <v>0.30020134228187917</v>
      </c>
      <c r="CI11" s="285">
        <f t="shared" si="10"/>
        <v>0.30442953020134228</v>
      </c>
      <c r="CJ11" s="285">
        <f t="shared" si="10"/>
        <v>0.30865771812080539</v>
      </c>
      <c r="CK11" s="285">
        <f t="shared" si="10"/>
        <v>0.31288590604026845</v>
      </c>
      <c r="CL11" s="285">
        <f t="shared" si="10"/>
        <v>0.31711409395973156</v>
      </c>
      <c r="CM11" s="285">
        <f t="shared" si="10"/>
        <v>0.32134228187919467</v>
      </c>
      <c r="CN11" s="285">
        <f t="shared" si="10"/>
        <v>0.32557046979865772</v>
      </c>
      <c r="CO11" s="285">
        <f t="shared" si="10"/>
        <v>0.32979865771812084</v>
      </c>
      <c r="CP11" s="285">
        <f t="shared" si="10"/>
        <v>0.33402684563758389</v>
      </c>
      <c r="CQ11" s="285">
        <f t="shared" si="11"/>
        <v>0.338255033557047</v>
      </c>
      <c r="CR11" s="285">
        <f t="shared" si="11"/>
        <v>0.34248322147651006</v>
      </c>
      <c r="CS11" s="285">
        <f t="shared" si="11"/>
        <v>0.34671140939597317</v>
      </c>
      <c r="CT11" s="285">
        <f t="shared" si="11"/>
        <v>0.35093959731543622</v>
      </c>
      <c r="CU11" s="285">
        <f t="shared" si="11"/>
        <v>0.35516778523489934</v>
      </c>
      <c r="CV11" s="285">
        <f t="shared" si="11"/>
        <v>0.35939597315436239</v>
      </c>
      <c r="CW11" s="285">
        <f t="shared" si="11"/>
        <v>0.36362416107382556</v>
      </c>
      <c r="CX11" s="285">
        <f t="shared" si="11"/>
        <v>0.36785234899328861</v>
      </c>
      <c r="CY11" s="285">
        <f t="shared" si="11"/>
        <v>0.37208053691275172</v>
      </c>
      <c r="CZ11" s="285">
        <f t="shared" si="11"/>
        <v>0.37630872483221478</v>
      </c>
      <c r="DA11" s="285">
        <f t="shared" si="12"/>
        <v>0.38053691275167789</v>
      </c>
      <c r="DB11" s="285">
        <f t="shared" si="12"/>
        <v>0.38476510067114095</v>
      </c>
      <c r="DC11" s="285">
        <f t="shared" si="12"/>
        <v>0.388993288590604</v>
      </c>
      <c r="DD11" s="285">
        <f t="shared" si="12"/>
        <v>0.39322147651006711</v>
      </c>
      <c r="DE11" s="285">
        <f t="shared" si="12"/>
        <v>0.39744966442953011</v>
      </c>
      <c r="DF11" s="285">
        <f t="shared" si="12"/>
        <v>0.40167785234899323</v>
      </c>
      <c r="DG11" s="285">
        <f t="shared" si="12"/>
        <v>0.40590604026845628</v>
      </c>
      <c r="DH11" s="285">
        <f t="shared" si="12"/>
        <v>0.41013422818791934</v>
      </c>
      <c r="DI11" s="285">
        <f t="shared" si="12"/>
        <v>0.41436241610738256</v>
      </c>
      <c r="DJ11" s="285">
        <f t="shared" si="12"/>
        <v>0.41859060402684567</v>
      </c>
      <c r="DK11" s="285">
        <f t="shared" si="13"/>
        <v>0.42281879194630873</v>
      </c>
      <c r="DL11" s="285">
        <f t="shared" si="13"/>
        <v>0.42704697986577184</v>
      </c>
      <c r="DM11" s="285">
        <f t="shared" si="13"/>
        <v>0.43127516778523489</v>
      </c>
      <c r="DN11" s="285">
        <f t="shared" si="13"/>
        <v>0.435503355704698</v>
      </c>
      <c r="DO11" s="285">
        <f t="shared" si="13"/>
        <v>0.43973154362416106</v>
      </c>
      <c r="DP11" s="285">
        <f t="shared" si="13"/>
        <v>0.44395973154362417</v>
      </c>
      <c r="DQ11" s="285">
        <f t="shared" si="13"/>
        <v>0.44818791946308723</v>
      </c>
      <c r="DR11" s="285">
        <f t="shared" si="13"/>
        <v>0.45241610738255034</v>
      </c>
      <c r="DS11" s="285">
        <f t="shared" si="13"/>
        <v>0.45664429530201339</v>
      </c>
      <c r="DT11" s="285">
        <f t="shared" si="13"/>
        <v>0.46087248322147656</v>
      </c>
      <c r="DU11" s="285">
        <f t="shared" si="14"/>
        <v>0.46510067114093961</v>
      </c>
      <c r="DV11" s="285">
        <f t="shared" si="14"/>
        <v>0.46932885906040273</v>
      </c>
      <c r="DW11" s="285">
        <f t="shared" si="14"/>
        <v>0.47355704697986578</v>
      </c>
      <c r="DX11" s="285">
        <f t="shared" si="14"/>
        <v>0.47778523489932889</v>
      </c>
      <c r="DY11" s="285">
        <f t="shared" si="14"/>
        <v>0.48201342281879195</v>
      </c>
      <c r="DZ11" s="285">
        <f t="shared" si="14"/>
        <v>0.48624161073825506</v>
      </c>
      <c r="EA11" s="285">
        <f t="shared" si="14"/>
        <v>0.49046979865771811</v>
      </c>
      <c r="EB11" s="285">
        <f t="shared" si="14"/>
        <v>0.49469798657718117</v>
      </c>
      <c r="EC11" s="285">
        <f t="shared" si="14"/>
        <v>0.49892617449664428</v>
      </c>
      <c r="ED11" s="285">
        <f t="shared" si="14"/>
        <v>0.50315436241610734</v>
      </c>
      <c r="EE11" s="285">
        <f t="shared" si="15"/>
        <v>0.50738255033557045</v>
      </c>
      <c r="EF11" s="285">
        <f t="shared" si="15"/>
        <v>0.51161073825503356</v>
      </c>
      <c r="EG11" s="285">
        <f t="shared" si="15"/>
        <v>0.51583892617449667</v>
      </c>
      <c r="EH11" s="285">
        <f t="shared" si="15"/>
        <v>0.52006711409395978</v>
      </c>
      <c r="EI11" s="285">
        <f t="shared" si="15"/>
        <v>0.52429530201342278</v>
      </c>
      <c r="EJ11" s="285">
        <f t="shared" si="15"/>
        <v>0.52852348993288589</v>
      </c>
      <c r="EK11" s="285">
        <f t="shared" si="15"/>
        <v>0.532751677852349</v>
      </c>
      <c r="EL11" s="285">
        <f t="shared" si="15"/>
        <v>0.53697986577181211</v>
      </c>
      <c r="EM11" s="285">
        <f t="shared" si="15"/>
        <v>0.54120805369127511</v>
      </c>
      <c r="EN11" s="285">
        <f t="shared" si="15"/>
        <v>0.54543624161073823</v>
      </c>
      <c r="EO11" s="285">
        <f t="shared" si="16"/>
        <v>0.54966442953020134</v>
      </c>
      <c r="EP11" s="285">
        <f t="shared" si="16"/>
        <v>0.55389261744966445</v>
      </c>
      <c r="EQ11" s="285">
        <f t="shared" si="16"/>
        <v>0.55812080536912756</v>
      </c>
      <c r="ER11" s="285">
        <f t="shared" si="16"/>
        <v>0.56234899328859067</v>
      </c>
      <c r="ES11" s="285">
        <f t="shared" si="16"/>
        <v>0.56657718120805367</v>
      </c>
      <c r="ET11" s="285">
        <f t="shared" si="16"/>
        <v>0.57080536912751678</v>
      </c>
      <c r="EU11" s="285">
        <f t="shared" si="16"/>
        <v>0.57503355704697989</v>
      </c>
      <c r="EV11" s="285">
        <f t="shared" si="16"/>
        <v>0.579261744966443</v>
      </c>
      <c r="EW11" s="285">
        <f t="shared" si="16"/>
        <v>0.583489932885906</v>
      </c>
      <c r="EX11" s="285">
        <f t="shared" si="16"/>
        <v>0.58771812080536912</v>
      </c>
      <c r="EY11" s="285">
        <f t="shared" si="17"/>
        <v>0.59194630872483223</v>
      </c>
      <c r="EZ11" s="285">
        <f t="shared" si="17"/>
        <v>0.59617449664429534</v>
      </c>
      <c r="FA11" s="285">
        <f t="shared" si="17"/>
        <v>0.60040268456375834</v>
      </c>
      <c r="FB11" s="285">
        <f t="shared" si="17"/>
        <v>0.60463087248322145</v>
      </c>
      <c r="FC11" s="285">
        <f t="shared" si="17"/>
        <v>0.60885906040268456</v>
      </c>
      <c r="FD11" s="285">
        <f t="shared" si="17"/>
        <v>0.61308724832214767</v>
      </c>
      <c r="FE11" s="285">
        <f t="shared" si="17"/>
        <v>0.61731543624161078</v>
      </c>
      <c r="FF11" s="285">
        <f t="shared" si="17"/>
        <v>0.62154362416107389</v>
      </c>
      <c r="FG11" s="285">
        <f t="shared" si="17"/>
        <v>0.62577181208053689</v>
      </c>
      <c r="FH11" s="285">
        <f t="shared" si="17"/>
        <v>0.63</v>
      </c>
    </row>
    <row r="12" spans="1:164" x14ac:dyDescent="0.2">
      <c r="A12" s="108"/>
      <c r="B12" s="114" t="s">
        <v>86</v>
      </c>
      <c r="C12" s="96">
        <f>IF(G12/2&gt;40,40,IF(G12/2&gt;30,30,IF(G12/2&gt;20,20,IF(G12/2&gt;10,10,5))))</f>
        <v>40</v>
      </c>
      <c r="D12" s="97">
        <f>E12/2*F12/2*2*PI()/60</f>
        <v>348.14867987694288</v>
      </c>
      <c r="E12" s="107">
        <v>18730</v>
      </c>
      <c r="F12" s="107">
        <v>0.71</v>
      </c>
      <c r="G12" s="107">
        <v>134</v>
      </c>
      <c r="H12" s="107">
        <v>0.7</v>
      </c>
      <c r="I12" s="107">
        <f>I11</f>
        <v>12</v>
      </c>
      <c r="J12" s="107">
        <f>G12</f>
        <v>134</v>
      </c>
      <c r="K12" s="132">
        <f>F12/G12*J12</f>
        <v>0.71</v>
      </c>
      <c r="L12" s="296">
        <v>1</v>
      </c>
      <c r="M12" s="97">
        <f>E12/I12</f>
        <v>1560.8333333333333</v>
      </c>
      <c r="N12" s="96">
        <f>F12/G12</f>
        <v>5.2985074626865671E-3</v>
      </c>
      <c r="O12" s="285">
        <f t="shared" si="3"/>
        <v>0</v>
      </c>
      <c r="P12" s="285">
        <f t="shared" si="3"/>
        <v>4.7651006711409392E-3</v>
      </c>
      <c r="Q12" s="285">
        <f t="shared" si="3"/>
        <v>9.5302013422818785E-3</v>
      </c>
      <c r="R12" s="285">
        <f t="shared" si="3"/>
        <v>1.4295302013422818E-2</v>
      </c>
      <c r="S12" s="285">
        <f t="shared" si="3"/>
        <v>1.9060402684563757E-2</v>
      </c>
      <c r="T12" s="285">
        <f t="shared" si="3"/>
        <v>2.3825503355704696E-2</v>
      </c>
      <c r="U12" s="285">
        <f t="shared" si="3"/>
        <v>2.8590604026845635E-2</v>
      </c>
      <c r="V12" s="285">
        <f t="shared" si="3"/>
        <v>3.3355704697986578E-2</v>
      </c>
      <c r="W12" s="285">
        <f t="shared" si="3"/>
        <v>3.8120805369127514E-2</v>
      </c>
      <c r="X12" s="285">
        <f t="shared" si="3"/>
        <v>4.2885906040268457E-2</v>
      </c>
      <c r="Y12" s="285">
        <f t="shared" si="4"/>
        <v>4.7651006711409392E-2</v>
      </c>
      <c r="Z12" s="285">
        <f t="shared" si="4"/>
        <v>5.2416107382550335E-2</v>
      </c>
      <c r="AA12" s="285">
        <f t="shared" si="4"/>
        <v>5.7181208053691271E-2</v>
      </c>
      <c r="AB12" s="285">
        <f t="shared" si="4"/>
        <v>6.1946308724832214E-2</v>
      </c>
      <c r="AC12" s="285">
        <f t="shared" si="4"/>
        <v>6.6711409395973156E-2</v>
      </c>
      <c r="AD12" s="285">
        <f t="shared" si="4"/>
        <v>7.1476510067114085E-2</v>
      </c>
      <c r="AE12" s="285">
        <f t="shared" si="4"/>
        <v>7.6241610738255028E-2</v>
      </c>
      <c r="AF12" s="285">
        <f t="shared" si="4"/>
        <v>8.1006711409395971E-2</v>
      </c>
      <c r="AG12" s="285">
        <f t="shared" si="4"/>
        <v>8.5771812080536913E-2</v>
      </c>
      <c r="AH12" s="285">
        <f t="shared" si="4"/>
        <v>9.0536912751677856E-2</v>
      </c>
      <c r="AI12" s="285">
        <f t="shared" si="5"/>
        <v>9.5302013422818785E-2</v>
      </c>
      <c r="AJ12" s="285">
        <f t="shared" si="5"/>
        <v>0.10006711409395971</v>
      </c>
      <c r="AK12" s="285">
        <f t="shared" si="5"/>
        <v>0.10483221476510067</v>
      </c>
      <c r="AL12" s="285">
        <f t="shared" si="5"/>
        <v>0.1095973154362416</v>
      </c>
      <c r="AM12" s="285">
        <f t="shared" si="5"/>
        <v>0.11436241610738254</v>
      </c>
      <c r="AN12" s="285">
        <f t="shared" si="5"/>
        <v>0.11912751677852348</v>
      </c>
      <c r="AO12" s="285">
        <f t="shared" si="5"/>
        <v>0.12389261744966443</v>
      </c>
      <c r="AP12" s="285">
        <f t="shared" si="5"/>
        <v>0.12865771812080534</v>
      </c>
      <c r="AQ12" s="285">
        <f t="shared" si="5"/>
        <v>0.13342281879194631</v>
      </c>
      <c r="AR12" s="285">
        <f t="shared" si="5"/>
        <v>0.13818791946308723</v>
      </c>
      <c r="AS12" s="285">
        <f t="shared" si="6"/>
        <v>0.14295302013422817</v>
      </c>
      <c r="AT12" s="285">
        <f t="shared" si="6"/>
        <v>0.14771812080536911</v>
      </c>
      <c r="AU12" s="285">
        <f t="shared" si="6"/>
        <v>0.15248322147651006</v>
      </c>
      <c r="AV12" s="285">
        <f t="shared" si="6"/>
        <v>0.157248322147651</v>
      </c>
      <c r="AW12" s="285">
        <f t="shared" si="6"/>
        <v>0.16201342281879194</v>
      </c>
      <c r="AX12" s="285">
        <f t="shared" si="6"/>
        <v>0.16677852348993288</v>
      </c>
      <c r="AY12" s="285">
        <f t="shared" si="6"/>
        <v>0.17154362416107383</v>
      </c>
      <c r="AZ12" s="285">
        <f t="shared" si="6"/>
        <v>0.17630872483221477</v>
      </c>
      <c r="BA12" s="285">
        <f t="shared" si="6"/>
        <v>0.18107382550335571</v>
      </c>
      <c r="BB12" s="285">
        <f t="shared" si="6"/>
        <v>0.18583892617449665</v>
      </c>
      <c r="BC12" s="285">
        <f t="shared" si="7"/>
        <v>0.19060402684563757</v>
      </c>
      <c r="BD12" s="285">
        <f t="shared" si="7"/>
        <v>0.19536912751677851</v>
      </c>
      <c r="BE12" s="285">
        <f t="shared" si="7"/>
        <v>0.20013422818791943</v>
      </c>
      <c r="BF12" s="285">
        <f t="shared" si="7"/>
        <v>0.20489932885906043</v>
      </c>
      <c r="BG12" s="285">
        <f t="shared" si="7"/>
        <v>0.20966442953020134</v>
      </c>
      <c r="BH12" s="285">
        <f t="shared" si="7"/>
        <v>0.21442953020134228</v>
      </c>
      <c r="BI12" s="285">
        <f t="shared" si="7"/>
        <v>0.2191946308724832</v>
      </c>
      <c r="BJ12" s="285">
        <f t="shared" si="7"/>
        <v>0.22395973154362414</v>
      </c>
      <c r="BK12" s="285">
        <f t="shared" si="7"/>
        <v>0.22872483221476508</v>
      </c>
      <c r="BL12" s="285">
        <f t="shared" si="7"/>
        <v>0.23348993288590605</v>
      </c>
      <c r="BM12" s="285">
        <f t="shared" si="8"/>
        <v>0.23825503355704697</v>
      </c>
      <c r="BN12" s="285">
        <f t="shared" si="8"/>
        <v>0.24302013422818791</v>
      </c>
      <c r="BO12" s="285">
        <f t="shared" si="8"/>
        <v>0.24778523489932885</v>
      </c>
      <c r="BP12" s="285">
        <f t="shared" si="8"/>
        <v>0.2525503355704698</v>
      </c>
      <c r="BQ12" s="285">
        <f t="shared" si="8"/>
        <v>0.25731543624161068</v>
      </c>
      <c r="BR12" s="285">
        <f t="shared" si="8"/>
        <v>0.26208053691275168</v>
      </c>
      <c r="BS12" s="285">
        <f t="shared" si="8"/>
        <v>0.26684563758389263</v>
      </c>
      <c r="BT12" s="285">
        <f t="shared" si="8"/>
        <v>0.27161073825503357</v>
      </c>
      <c r="BU12" s="285">
        <f t="shared" si="8"/>
        <v>0.27637583892617446</v>
      </c>
      <c r="BV12" s="285">
        <f t="shared" si="8"/>
        <v>0.2811409395973154</v>
      </c>
      <c r="BW12" s="285">
        <f t="shared" si="9"/>
        <v>0.28590604026845634</v>
      </c>
      <c r="BX12" s="285">
        <f t="shared" si="9"/>
        <v>0.29067114093959734</v>
      </c>
      <c r="BY12" s="285">
        <f t="shared" si="9"/>
        <v>0.29543624161073823</v>
      </c>
      <c r="BZ12" s="285">
        <f t="shared" si="9"/>
        <v>0.30020134228187917</v>
      </c>
      <c r="CA12" s="285">
        <f t="shared" si="9"/>
        <v>0.30496644295302011</v>
      </c>
      <c r="CB12" s="285">
        <f t="shared" si="9"/>
        <v>0.30973154362416105</v>
      </c>
      <c r="CC12" s="285">
        <f t="shared" si="9"/>
        <v>0.314496644295302</v>
      </c>
      <c r="CD12" s="285">
        <f t="shared" si="9"/>
        <v>0.31926174496644294</v>
      </c>
      <c r="CE12" s="285">
        <f t="shared" si="9"/>
        <v>0.32402684563758388</v>
      </c>
      <c r="CF12" s="285">
        <f t="shared" si="9"/>
        <v>0.32879194630872483</v>
      </c>
      <c r="CG12" s="285">
        <f t="shared" si="10"/>
        <v>0.33355704697986577</v>
      </c>
      <c r="CH12" s="285">
        <f t="shared" si="10"/>
        <v>0.33832214765100665</v>
      </c>
      <c r="CI12" s="285">
        <f t="shared" si="10"/>
        <v>0.34308724832214765</v>
      </c>
      <c r="CJ12" s="285">
        <f t="shared" si="10"/>
        <v>0.3478523489932886</v>
      </c>
      <c r="CK12" s="285">
        <f t="shared" si="10"/>
        <v>0.35261744966442954</v>
      </c>
      <c r="CL12" s="285">
        <f t="shared" si="10"/>
        <v>0.35738255033557048</v>
      </c>
      <c r="CM12" s="285">
        <f t="shared" si="10"/>
        <v>0.36214765100671142</v>
      </c>
      <c r="CN12" s="285">
        <f t="shared" si="10"/>
        <v>0.36691275167785237</v>
      </c>
      <c r="CO12" s="285">
        <f t="shared" si="10"/>
        <v>0.37167785234899331</v>
      </c>
      <c r="CP12" s="285">
        <f t="shared" si="10"/>
        <v>0.3764429530201342</v>
      </c>
      <c r="CQ12" s="285">
        <f t="shared" si="11"/>
        <v>0.38120805369127514</v>
      </c>
      <c r="CR12" s="285">
        <f t="shared" si="11"/>
        <v>0.38597315436241608</v>
      </c>
      <c r="CS12" s="285">
        <f t="shared" si="11"/>
        <v>0.39073825503355702</v>
      </c>
      <c r="CT12" s="285">
        <f t="shared" si="11"/>
        <v>0.39550335570469797</v>
      </c>
      <c r="CU12" s="285">
        <f t="shared" si="11"/>
        <v>0.40026845637583885</v>
      </c>
      <c r="CV12" s="285">
        <f t="shared" si="11"/>
        <v>0.4050335570469798</v>
      </c>
      <c r="CW12" s="285">
        <f t="shared" si="11"/>
        <v>0.40979865771812085</v>
      </c>
      <c r="CX12" s="285">
        <f t="shared" si="11"/>
        <v>0.41456375838926174</v>
      </c>
      <c r="CY12" s="285">
        <f t="shared" si="11"/>
        <v>0.41932885906040268</v>
      </c>
      <c r="CZ12" s="285">
        <f t="shared" si="11"/>
        <v>0.42409395973154362</v>
      </c>
      <c r="DA12" s="285">
        <f t="shared" si="12"/>
        <v>0.42885906040268457</v>
      </c>
      <c r="DB12" s="285">
        <f t="shared" si="12"/>
        <v>0.43362416107382551</v>
      </c>
      <c r="DC12" s="285">
        <f t="shared" si="12"/>
        <v>0.4383892617449664</v>
      </c>
      <c r="DD12" s="285">
        <f t="shared" si="12"/>
        <v>0.44315436241610734</v>
      </c>
      <c r="DE12" s="285">
        <f t="shared" si="12"/>
        <v>0.44791946308724828</v>
      </c>
      <c r="DF12" s="285">
        <f t="shared" si="12"/>
        <v>0.45268456375838922</v>
      </c>
      <c r="DG12" s="285">
        <f t="shared" si="12"/>
        <v>0.45744966442953017</v>
      </c>
      <c r="DH12" s="285">
        <f t="shared" si="12"/>
        <v>0.46221476510067105</v>
      </c>
      <c r="DI12" s="285">
        <f t="shared" si="12"/>
        <v>0.46697986577181211</v>
      </c>
      <c r="DJ12" s="285">
        <f t="shared" si="12"/>
        <v>0.47174496644295305</v>
      </c>
      <c r="DK12" s="285">
        <f t="shared" si="13"/>
        <v>0.47651006711409394</v>
      </c>
      <c r="DL12" s="285">
        <f t="shared" si="13"/>
        <v>0.48127516778523488</v>
      </c>
      <c r="DM12" s="285">
        <f t="shared" si="13"/>
        <v>0.48604026845637582</v>
      </c>
      <c r="DN12" s="285">
        <f t="shared" si="13"/>
        <v>0.49080536912751677</v>
      </c>
      <c r="DO12" s="285">
        <f t="shared" si="13"/>
        <v>0.49557046979865771</v>
      </c>
      <c r="DP12" s="285">
        <f t="shared" si="13"/>
        <v>0.5003355704697986</v>
      </c>
      <c r="DQ12" s="285">
        <f t="shared" si="13"/>
        <v>0.50510067114093959</v>
      </c>
      <c r="DR12" s="285">
        <f t="shared" si="13"/>
        <v>0.50986577181208048</v>
      </c>
      <c r="DS12" s="285">
        <f t="shared" si="13"/>
        <v>0.51463087248322137</v>
      </c>
      <c r="DT12" s="285">
        <f t="shared" si="13"/>
        <v>0.51939597315436248</v>
      </c>
      <c r="DU12" s="285">
        <f t="shared" si="14"/>
        <v>0.52416107382550337</v>
      </c>
      <c r="DV12" s="285">
        <f t="shared" si="14"/>
        <v>0.52892617449664425</v>
      </c>
      <c r="DW12" s="285">
        <f t="shared" si="14"/>
        <v>0.53369127516778525</v>
      </c>
      <c r="DX12" s="285">
        <f t="shared" si="14"/>
        <v>0.53845637583892614</v>
      </c>
      <c r="DY12" s="285">
        <f t="shared" si="14"/>
        <v>0.54322147651006714</v>
      </c>
      <c r="DZ12" s="285">
        <f t="shared" si="14"/>
        <v>0.54798657718120802</v>
      </c>
      <c r="EA12" s="285">
        <f t="shared" si="14"/>
        <v>0.55275167785234891</v>
      </c>
      <c r="EB12" s="285">
        <f t="shared" si="14"/>
        <v>0.55751677852348991</v>
      </c>
      <c r="EC12" s="285">
        <f t="shared" si="14"/>
        <v>0.5622818791946308</v>
      </c>
      <c r="ED12" s="285">
        <f t="shared" si="14"/>
        <v>0.56704697986577179</v>
      </c>
      <c r="EE12" s="285">
        <f t="shared" si="15"/>
        <v>0.57181208053691268</v>
      </c>
      <c r="EF12" s="285">
        <f t="shared" si="15"/>
        <v>0.57657718120805368</v>
      </c>
      <c r="EG12" s="285">
        <f t="shared" si="15"/>
        <v>0.58134228187919468</v>
      </c>
      <c r="EH12" s="285">
        <f t="shared" si="15"/>
        <v>0.58610738255033556</v>
      </c>
      <c r="EI12" s="285">
        <f t="shared" si="15"/>
        <v>0.59087248322147645</v>
      </c>
      <c r="EJ12" s="285">
        <f t="shared" si="15"/>
        <v>0.59563758389261745</v>
      </c>
      <c r="EK12" s="285">
        <f t="shared" si="15"/>
        <v>0.60040268456375834</v>
      </c>
      <c r="EL12" s="285">
        <f t="shared" si="15"/>
        <v>0.60516778523489934</v>
      </c>
      <c r="EM12" s="285">
        <f t="shared" si="15"/>
        <v>0.60993288590604022</v>
      </c>
      <c r="EN12" s="285">
        <f t="shared" si="15"/>
        <v>0.61469798657718111</v>
      </c>
      <c r="EO12" s="285">
        <f t="shared" si="16"/>
        <v>0.61946308724832211</v>
      </c>
      <c r="EP12" s="285">
        <f t="shared" si="16"/>
        <v>0.624228187919463</v>
      </c>
      <c r="EQ12" s="285">
        <f t="shared" si="16"/>
        <v>0.62899328859060399</v>
      </c>
      <c r="ER12" s="285">
        <f t="shared" si="16"/>
        <v>0.63375838926174499</v>
      </c>
      <c r="ES12" s="285">
        <f t="shared" si="16"/>
        <v>0.63852348993288588</v>
      </c>
      <c r="ET12" s="285">
        <f t="shared" si="16"/>
        <v>0.64328859060402688</v>
      </c>
      <c r="EU12" s="285">
        <f t="shared" si="16"/>
        <v>0.64805369127516776</v>
      </c>
      <c r="EV12" s="285">
        <f t="shared" si="16"/>
        <v>0.65281879194630865</v>
      </c>
      <c r="EW12" s="285">
        <f t="shared" si="16"/>
        <v>0.65758389261744965</v>
      </c>
      <c r="EX12" s="285">
        <f t="shared" si="16"/>
        <v>0.66234899328859054</v>
      </c>
      <c r="EY12" s="285">
        <f t="shared" si="17"/>
        <v>0.66711409395973154</v>
      </c>
      <c r="EZ12" s="285">
        <f t="shared" si="17"/>
        <v>0.67187919463087242</v>
      </c>
      <c r="FA12" s="285">
        <f t="shared" si="17"/>
        <v>0.67664429530201331</v>
      </c>
      <c r="FB12" s="285">
        <f t="shared" si="17"/>
        <v>0.68140939597315431</v>
      </c>
      <c r="FC12" s="285">
        <f t="shared" si="17"/>
        <v>0.68617449664429531</v>
      </c>
      <c r="FD12" s="285">
        <f t="shared" si="17"/>
        <v>0.69093959731543619</v>
      </c>
      <c r="FE12" s="285">
        <f t="shared" si="17"/>
        <v>0.69570469798657719</v>
      </c>
      <c r="FF12" s="285">
        <f t="shared" si="17"/>
        <v>0.70046979865771808</v>
      </c>
      <c r="FG12" s="285">
        <f t="shared" si="17"/>
        <v>0.70523489932885908</v>
      </c>
      <c r="FH12" s="285">
        <f t="shared" si="17"/>
        <v>0.71</v>
      </c>
    </row>
    <row r="13" spans="1:164" x14ac:dyDescent="0.2">
      <c r="A13" s="108"/>
      <c r="B13" s="114" t="s">
        <v>84</v>
      </c>
      <c r="C13" s="96">
        <f>IF(G13/2&gt;40,40,IF(G13/2&gt;30,30,IF(G13/2&gt;20,20,IF(G13/2&gt;10,10,5))))</f>
        <v>40</v>
      </c>
      <c r="D13" s="97">
        <f>E13/2*F13/2*2*PI()/60</f>
        <v>215.5760878893316</v>
      </c>
      <c r="E13" s="107">
        <v>5840</v>
      </c>
      <c r="F13" s="107">
        <v>1.41</v>
      </c>
      <c r="G13" s="107">
        <v>89</v>
      </c>
      <c r="H13" s="107">
        <v>3</v>
      </c>
      <c r="I13" s="107">
        <f>I11</f>
        <v>12</v>
      </c>
      <c r="J13" s="107">
        <f>G13</f>
        <v>89</v>
      </c>
      <c r="K13" s="132">
        <f>F13/G13*J13</f>
        <v>1.41</v>
      </c>
      <c r="L13" s="296">
        <v>1</v>
      </c>
      <c r="M13" s="97">
        <f>E13/I13</f>
        <v>486.66666666666669</v>
      </c>
      <c r="N13" s="96">
        <f>F13/G13</f>
        <v>1.5842696629213483E-2</v>
      </c>
      <c r="O13" s="285">
        <f t="shared" si="3"/>
        <v>0</v>
      </c>
      <c r="P13" s="285">
        <f t="shared" si="3"/>
        <v>9.4630872483221461E-3</v>
      </c>
      <c r="Q13" s="285">
        <f t="shared" si="3"/>
        <v>1.8926174496644292E-2</v>
      </c>
      <c r="R13" s="285">
        <f t="shared" si="3"/>
        <v>2.8389261744966438E-2</v>
      </c>
      <c r="S13" s="285">
        <f t="shared" si="3"/>
        <v>3.7852348993288584E-2</v>
      </c>
      <c r="T13" s="285">
        <f t="shared" si="3"/>
        <v>4.7315436241610734E-2</v>
      </c>
      <c r="U13" s="285">
        <f t="shared" si="3"/>
        <v>5.6778523489932876E-2</v>
      </c>
      <c r="V13" s="285">
        <f t="shared" si="3"/>
        <v>6.6241610738255019E-2</v>
      </c>
      <c r="W13" s="285">
        <f t="shared" si="3"/>
        <v>7.5704697986577169E-2</v>
      </c>
      <c r="X13" s="285">
        <f t="shared" si="3"/>
        <v>8.5167785234899332E-2</v>
      </c>
      <c r="Y13" s="285">
        <f t="shared" si="4"/>
        <v>9.4630872483221468E-2</v>
      </c>
      <c r="Z13" s="285">
        <f t="shared" si="4"/>
        <v>0.10409395973154363</v>
      </c>
      <c r="AA13" s="285">
        <f t="shared" si="4"/>
        <v>0.11355704697986575</v>
      </c>
      <c r="AB13" s="285">
        <f t="shared" si="4"/>
        <v>0.12302013422818792</v>
      </c>
      <c r="AC13" s="285">
        <f t="shared" si="4"/>
        <v>0.13248322147651004</v>
      </c>
      <c r="AD13" s="285">
        <f t="shared" si="4"/>
        <v>0.14194630872483219</v>
      </c>
      <c r="AE13" s="285">
        <f t="shared" si="4"/>
        <v>0.15140939597315434</v>
      </c>
      <c r="AF13" s="285">
        <f t="shared" si="4"/>
        <v>0.16087248322147651</v>
      </c>
      <c r="AG13" s="285">
        <f t="shared" si="4"/>
        <v>0.17033557046979866</v>
      </c>
      <c r="AH13" s="285">
        <f t="shared" si="4"/>
        <v>0.17979865771812081</v>
      </c>
      <c r="AI13" s="285">
        <f t="shared" si="5"/>
        <v>0.18926174496644294</v>
      </c>
      <c r="AJ13" s="285">
        <f t="shared" si="5"/>
        <v>0.19872483221476508</v>
      </c>
      <c r="AK13" s="285">
        <f t="shared" si="5"/>
        <v>0.20818791946308726</v>
      </c>
      <c r="AL13" s="285">
        <f t="shared" si="5"/>
        <v>0.21765100671140938</v>
      </c>
      <c r="AM13" s="285">
        <f t="shared" si="5"/>
        <v>0.22711409395973151</v>
      </c>
      <c r="AN13" s="285">
        <f t="shared" si="5"/>
        <v>0.23657718120805368</v>
      </c>
      <c r="AO13" s="285">
        <f t="shared" si="5"/>
        <v>0.24604026845637583</v>
      </c>
      <c r="AP13" s="285">
        <f t="shared" si="5"/>
        <v>0.25550335570469795</v>
      </c>
      <c r="AQ13" s="285">
        <f t="shared" si="5"/>
        <v>0.26496644295302008</v>
      </c>
      <c r="AR13" s="285">
        <f t="shared" si="5"/>
        <v>0.27442953020134225</v>
      </c>
      <c r="AS13" s="285">
        <f t="shared" si="6"/>
        <v>0.28389261744966438</v>
      </c>
      <c r="AT13" s="285">
        <f t="shared" si="6"/>
        <v>0.29335570469798661</v>
      </c>
      <c r="AU13" s="285">
        <f t="shared" si="6"/>
        <v>0.30281879194630867</v>
      </c>
      <c r="AV13" s="285">
        <f t="shared" si="6"/>
        <v>0.31228187919463085</v>
      </c>
      <c r="AW13" s="285">
        <f t="shared" si="6"/>
        <v>0.32174496644295303</v>
      </c>
      <c r="AX13" s="285">
        <f t="shared" si="6"/>
        <v>0.33120805369127509</v>
      </c>
      <c r="AY13" s="285">
        <f t="shared" si="6"/>
        <v>0.34067114093959733</v>
      </c>
      <c r="AZ13" s="285">
        <f t="shared" si="6"/>
        <v>0.35013422818791945</v>
      </c>
      <c r="BA13" s="285">
        <f t="shared" si="6"/>
        <v>0.35959731543624163</v>
      </c>
      <c r="BB13" s="285">
        <f t="shared" si="6"/>
        <v>0.36906040268456375</v>
      </c>
      <c r="BC13" s="285">
        <f t="shared" si="7"/>
        <v>0.37852348993288587</v>
      </c>
      <c r="BD13" s="285">
        <f t="shared" si="7"/>
        <v>0.38798657718120799</v>
      </c>
      <c r="BE13" s="285">
        <f t="shared" si="7"/>
        <v>0.39744966442953017</v>
      </c>
      <c r="BF13" s="285">
        <f t="shared" si="7"/>
        <v>0.40691275167785235</v>
      </c>
      <c r="BG13" s="285">
        <f t="shared" si="7"/>
        <v>0.41637583892617452</v>
      </c>
      <c r="BH13" s="285">
        <f t="shared" si="7"/>
        <v>0.42583892617449665</v>
      </c>
      <c r="BI13" s="285">
        <f t="shared" si="7"/>
        <v>0.43530201342281877</v>
      </c>
      <c r="BJ13" s="285">
        <f t="shared" si="7"/>
        <v>0.44476510067114089</v>
      </c>
      <c r="BK13" s="285">
        <f t="shared" si="7"/>
        <v>0.45422818791946301</v>
      </c>
      <c r="BL13" s="285">
        <f t="shared" si="7"/>
        <v>0.46369127516778524</v>
      </c>
      <c r="BM13" s="285">
        <f t="shared" si="8"/>
        <v>0.47315436241610737</v>
      </c>
      <c r="BN13" s="285">
        <f t="shared" si="8"/>
        <v>0.48261744966442949</v>
      </c>
      <c r="BO13" s="285">
        <f t="shared" si="8"/>
        <v>0.49208053691275166</v>
      </c>
      <c r="BP13" s="285">
        <f t="shared" si="8"/>
        <v>0.50154362416107379</v>
      </c>
      <c r="BQ13" s="285">
        <f t="shared" si="8"/>
        <v>0.51100671140939591</v>
      </c>
      <c r="BR13" s="285">
        <f t="shared" si="8"/>
        <v>0.52046979865771814</v>
      </c>
      <c r="BS13" s="285">
        <f t="shared" si="8"/>
        <v>0.52993288590604015</v>
      </c>
      <c r="BT13" s="285">
        <f t="shared" si="8"/>
        <v>0.53939597315436238</v>
      </c>
      <c r="BU13" s="285">
        <f t="shared" si="8"/>
        <v>0.54885906040268451</v>
      </c>
      <c r="BV13" s="285">
        <f t="shared" si="8"/>
        <v>0.55832214765100663</v>
      </c>
      <c r="BW13" s="285">
        <f t="shared" si="9"/>
        <v>0.56778523489932875</v>
      </c>
      <c r="BX13" s="285">
        <f t="shared" si="9"/>
        <v>0.57724832214765098</v>
      </c>
      <c r="BY13" s="285">
        <f t="shared" si="9"/>
        <v>0.58671140939597322</v>
      </c>
      <c r="BZ13" s="285">
        <f t="shared" si="9"/>
        <v>0.59617449664429523</v>
      </c>
      <c r="CA13" s="285">
        <f t="shared" si="9"/>
        <v>0.60563758389261735</v>
      </c>
      <c r="CB13" s="285">
        <f t="shared" si="9"/>
        <v>0.61510067114093958</v>
      </c>
      <c r="CC13" s="285">
        <f t="shared" si="9"/>
        <v>0.6245637583892617</v>
      </c>
      <c r="CD13" s="285">
        <f t="shared" si="9"/>
        <v>0.63402684563758394</v>
      </c>
      <c r="CE13" s="285">
        <f t="shared" si="9"/>
        <v>0.64348993288590606</v>
      </c>
      <c r="CF13" s="285">
        <f t="shared" si="9"/>
        <v>0.65295302013422818</v>
      </c>
      <c r="CG13" s="285">
        <f t="shared" si="10"/>
        <v>0.66241610738255019</v>
      </c>
      <c r="CH13" s="285">
        <f t="shared" si="10"/>
        <v>0.67187919463087242</v>
      </c>
      <c r="CI13" s="285">
        <f t="shared" si="10"/>
        <v>0.68134228187919466</v>
      </c>
      <c r="CJ13" s="285">
        <f t="shared" si="10"/>
        <v>0.69080536912751667</v>
      </c>
      <c r="CK13" s="285">
        <f t="shared" si="10"/>
        <v>0.7002684563758389</v>
      </c>
      <c r="CL13" s="285">
        <f t="shared" si="10"/>
        <v>0.70973154362416113</v>
      </c>
      <c r="CM13" s="285">
        <f t="shared" si="10"/>
        <v>0.71919463087248325</v>
      </c>
      <c r="CN13" s="285">
        <f t="shared" si="10"/>
        <v>0.72865771812080538</v>
      </c>
      <c r="CO13" s="285">
        <f t="shared" si="10"/>
        <v>0.7381208053691275</v>
      </c>
      <c r="CP13" s="285">
        <f t="shared" si="10"/>
        <v>0.74758389261744962</v>
      </c>
      <c r="CQ13" s="285">
        <f t="shared" si="11"/>
        <v>0.75704697986577174</v>
      </c>
      <c r="CR13" s="285">
        <f t="shared" si="11"/>
        <v>0.76651006711409386</v>
      </c>
      <c r="CS13" s="285">
        <f t="shared" si="11"/>
        <v>0.77597315436241598</v>
      </c>
      <c r="CT13" s="285">
        <f t="shared" si="11"/>
        <v>0.78543624161073822</v>
      </c>
      <c r="CU13" s="285">
        <f t="shared" si="11"/>
        <v>0.79489932885906034</v>
      </c>
      <c r="CV13" s="285">
        <f t="shared" si="11"/>
        <v>0.80436241610738246</v>
      </c>
      <c r="CW13" s="285">
        <f t="shared" si="11"/>
        <v>0.81382550335570469</v>
      </c>
      <c r="CX13" s="285">
        <f t="shared" si="11"/>
        <v>0.82328859060402682</v>
      </c>
      <c r="CY13" s="285">
        <f t="shared" si="11"/>
        <v>0.83275167785234905</v>
      </c>
      <c r="CZ13" s="285">
        <f t="shared" si="11"/>
        <v>0.84221476510067117</v>
      </c>
      <c r="DA13" s="285">
        <f t="shared" si="12"/>
        <v>0.85167785234899329</v>
      </c>
      <c r="DB13" s="285">
        <f t="shared" si="12"/>
        <v>0.86114093959731541</v>
      </c>
      <c r="DC13" s="285">
        <f t="shared" si="12"/>
        <v>0.87060402684563754</v>
      </c>
      <c r="DD13" s="285">
        <f t="shared" si="12"/>
        <v>0.88006711409395966</v>
      </c>
      <c r="DE13" s="285">
        <f t="shared" si="12"/>
        <v>0.88953020134228178</v>
      </c>
      <c r="DF13" s="285">
        <f t="shared" si="12"/>
        <v>0.8989932885906039</v>
      </c>
      <c r="DG13" s="285">
        <f t="shared" si="12"/>
        <v>0.90845637583892602</v>
      </c>
      <c r="DH13" s="285">
        <f t="shared" si="12"/>
        <v>0.91791946308724814</v>
      </c>
      <c r="DI13" s="285">
        <f t="shared" si="12"/>
        <v>0.92738255033557049</v>
      </c>
      <c r="DJ13" s="285">
        <f t="shared" si="12"/>
        <v>0.93684563758389261</v>
      </c>
      <c r="DK13" s="285">
        <f t="shared" si="13"/>
        <v>0.94630872483221473</v>
      </c>
      <c r="DL13" s="285">
        <f t="shared" si="13"/>
        <v>0.95577181208053685</v>
      </c>
      <c r="DM13" s="285">
        <f t="shared" si="13"/>
        <v>0.96523489932885898</v>
      </c>
      <c r="DN13" s="285">
        <f t="shared" si="13"/>
        <v>0.97469798657718121</v>
      </c>
      <c r="DO13" s="285">
        <f t="shared" si="13"/>
        <v>0.98416107382550333</v>
      </c>
      <c r="DP13" s="285">
        <f t="shared" si="13"/>
        <v>0.99362416107382545</v>
      </c>
      <c r="DQ13" s="285">
        <f t="shared" si="13"/>
        <v>1.0030872483221476</v>
      </c>
      <c r="DR13" s="285">
        <f t="shared" si="13"/>
        <v>1.0125503355704697</v>
      </c>
      <c r="DS13" s="285">
        <f t="shared" si="13"/>
        <v>1.0220134228187918</v>
      </c>
      <c r="DT13" s="285">
        <f t="shared" si="13"/>
        <v>1.0314765100671142</v>
      </c>
      <c r="DU13" s="285">
        <f t="shared" si="14"/>
        <v>1.0409395973154363</v>
      </c>
      <c r="DV13" s="285">
        <f t="shared" si="14"/>
        <v>1.0504026845637584</v>
      </c>
      <c r="DW13" s="285">
        <f t="shared" si="14"/>
        <v>1.0598657718120803</v>
      </c>
      <c r="DX13" s="285">
        <f t="shared" si="14"/>
        <v>1.0693288590604026</v>
      </c>
      <c r="DY13" s="285">
        <f t="shared" si="14"/>
        <v>1.0787919463087248</v>
      </c>
      <c r="DZ13" s="285">
        <f t="shared" si="14"/>
        <v>1.0882550335570469</v>
      </c>
      <c r="EA13" s="285">
        <f t="shared" si="14"/>
        <v>1.097718120805369</v>
      </c>
      <c r="EB13" s="285">
        <f t="shared" si="14"/>
        <v>1.1071812080536909</v>
      </c>
      <c r="EC13" s="285">
        <f t="shared" si="14"/>
        <v>1.1166442953020133</v>
      </c>
      <c r="ED13" s="285">
        <f t="shared" si="14"/>
        <v>1.1261073825503354</v>
      </c>
      <c r="EE13" s="285">
        <f t="shared" si="15"/>
        <v>1.1355704697986575</v>
      </c>
      <c r="EF13" s="285">
        <f t="shared" si="15"/>
        <v>1.1450335570469798</v>
      </c>
      <c r="EG13" s="285">
        <f t="shared" si="15"/>
        <v>1.154496644295302</v>
      </c>
      <c r="EH13" s="285">
        <f t="shared" si="15"/>
        <v>1.1639597315436241</v>
      </c>
      <c r="EI13" s="285">
        <f t="shared" si="15"/>
        <v>1.1734228187919464</v>
      </c>
      <c r="EJ13" s="285">
        <f t="shared" si="15"/>
        <v>1.1828859060402683</v>
      </c>
      <c r="EK13" s="285">
        <f t="shared" si="15"/>
        <v>1.1923489932885905</v>
      </c>
      <c r="EL13" s="285">
        <f t="shared" si="15"/>
        <v>1.2018120805369126</v>
      </c>
      <c r="EM13" s="285">
        <f t="shared" si="15"/>
        <v>1.2112751677852347</v>
      </c>
      <c r="EN13" s="285">
        <f t="shared" si="15"/>
        <v>1.220738255033557</v>
      </c>
      <c r="EO13" s="285">
        <f t="shared" si="16"/>
        <v>1.2302013422818792</v>
      </c>
      <c r="EP13" s="285">
        <f t="shared" si="16"/>
        <v>1.2396644295302013</v>
      </c>
      <c r="EQ13" s="285">
        <f t="shared" si="16"/>
        <v>1.2491275167785234</v>
      </c>
      <c r="ER13" s="285">
        <f t="shared" si="16"/>
        <v>1.2585906040268455</v>
      </c>
      <c r="ES13" s="285">
        <f t="shared" si="16"/>
        <v>1.2680536912751679</v>
      </c>
      <c r="ET13" s="285">
        <f t="shared" si="16"/>
        <v>1.2775167785234898</v>
      </c>
      <c r="EU13" s="285">
        <f t="shared" si="16"/>
        <v>1.2869798657718121</v>
      </c>
      <c r="EV13" s="285">
        <f t="shared" si="16"/>
        <v>1.2964429530201342</v>
      </c>
      <c r="EW13" s="285">
        <f t="shared" si="16"/>
        <v>1.3059060402684564</v>
      </c>
      <c r="EX13" s="285">
        <f t="shared" si="16"/>
        <v>1.3153691275167785</v>
      </c>
      <c r="EY13" s="285">
        <f t="shared" si="17"/>
        <v>1.3248322147651004</v>
      </c>
      <c r="EZ13" s="285">
        <f t="shared" si="17"/>
        <v>1.3342953020134227</v>
      </c>
      <c r="FA13" s="285">
        <f t="shared" si="17"/>
        <v>1.3437583892617448</v>
      </c>
      <c r="FB13" s="285">
        <f t="shared" si="17"/>
        <v>1.353221476510067</v>
      </c>
      <c r="FC13" s="285">
        <f t="shared" si="17"/>
        <v>1.3626845637583893</v>
      </c>
      <c r="FD13" s="285">
        <f t="shared" si="17"/>
        <v>1.3721476510067114</v>
      </c>
      <c r="FE13" s="285">
        <f t="shared" si="17"/>
        <v>1.3816107382550333</v>
      </c>
      <c r="FF13" s="285">
        <f t="shared" si="17"/>
        <v>1.3910738255033559</v>
      </c>
      <c r="FG13" s="285">
        <f t="shared" si="17"/>
        <v>1.4005369127516778</v>
      </c>
      <c r="FH13" s="285">
        <f t="shared" si="17"/>
        <v>1.41</v>
      </c>
    </row>
    <row r="14" spans="1:164" x14ac:dyDescent="0.2">
      <c r="A14" s="108"/>
      <c r="B14" s="114" t="s">
        <v>85</v>
      </c>
      <c r="C14" s="96">
        <f>IF(G14/2&gt;40,40,IF(G14/2&gt;30,30,IF(G14/2&gt;20,20,IF(G14/2&gt;10,10,5))))</f>
        <v>20</v>
      </c>
      <c r="D14" s="97">
        <f>E14/2*F14/2*2*PI()/60</f>
        <v>148.37218504128992</v>
      </c>
      <c r="E14" s="107">
        <v>13180</v>
      </c>
      <c r="F14" s="107">
        <v>0.43</v>
      </c>
      <c r="G14" s="107">
        <v>53</v>
      </c>
      <c r="H14" s="107">
        <v>1.8</v>
      </c>
      <c r="I14" s="107">
        <f>I10</f>
        <v>12</v>
      </c>
      <c r="J14" s="107">
        <f>G14</f>
        <v>53</v>
      </c>
      <c r="K14" s="132">
        <f>F14/G14*J14</f>
        <v>0.43000000000000005</v>
      </c>
      <c r="L14" s="296">
        <v>1</v>
      </c>
      <c r="M14" s="97">
        <f>E14/I14</f>
        <v>1098.3333333333333</v>
      </c>
      <c r="N14" s="96">
        <f>F14/G14</f>
        <v>8.1132075471698119E-3</v>
      </c>
      <c r="O14" s="285">
        <f t="shared" si="3"/>
        <v>0</v>
      </c>
      <c r="P14" s="285">
        <f t="shared" si="3"/>
        <v>2.8859060402684571E-3</v>
      </c>
      <c r="Q14" s="285">
        <f t="shared" si="3"/>
        <v>5.7718120805369142E-3</v>
      </c>
      <c r="R14" s="285">
        <f t="shared" si="3"/>
        <v>8.6577181208053675E-3</v>
      </c>
      <c r="S14" s="285">
        <f t="shared" si="3"/>
        <v>1.1543624161073828E-2</v>
      </c>
      <c r="T14" s="285">
        <f t="shared" si="3"/>
        <v>1.4429530201342284E-2</v>
      </c>
      <c r="U14" s="285">
        <f t="shared" si="3"/>
        <v>1.7315436241610735E-2</v>
      </c>
      <c r="V14" s="285">
        <f t="shared" si="3"/>
        <v>2.0201342281879198E-2</v>
      </c>
      <c r="W14" s="285">
        <f t="shared" si="3"/>
        <v>2.3087248322147657E-2</v>
      </c>
      <c r="X14" s="285">
        <f t="shared" si="3"/>
        <v>2.5973154362416113E-2</v>
      </c>
      <c r="Y14" s="285">
        <f t="shared" si="4"/>
        <v>2.8859060402684569E-2</v>
      </c>
      <c r="Z14" s="285">
        <f t="shared" si="4"/>
        <v>3.1744966442953028E-2</v>
      </c>
      <c r="AA14" s="285">
        <f t="shared" si="4"/>
        <v>3.463087248322147E-2</v>
      </c>
      <c r="AB14" s="285">
        <f t="shared" si="4"/>
        <v>3.751677852348994E-2</v>
      </c>
      <c r="AC14" s="285">
        <f t="shared" si="4"/>
        <v>4.0402684563758395E-2</v>
      </c>
      <c r="AD14" s="285">
        <f t="shared" si="4"/>
        <v>4.3288590604026851E-2</v>
      </c>
      <c r="AE14" s="285">
        <f t="shared" si="4"/>
        <v>4.6174496644295314E-2</v>
      </c>
      <c r="AF14" s="285">
        <f t="shared" si="4"/>
        <v>4.9060402684563763E-2</v>
      </c>
      <c r="AG14" s="285">
        <f t="shared" si="4"/>
        <v>5.1946308724832226E-2</v>
      </c>
      <c r="AH14" s="285">
        <f t="shared" si="4"/>
        <v>5.4832214765100681E-2</v>
      </c>
      <c r="AI14" s="285">
        <f t="shared" si="5"/>
        <v>5.7718120805369137E-2</v>
      </c>
      <c r="AJ14" s="285">
        <f t="shared" si="5"/>
        <v>6.0604026845637586E-2</v>
      </c>
      <c r="AK14" s="285">
        <f t="shared" si="5"/>
        <v>6.3489932885906056E-2</v>
      </c>
      <c r="AL14" s="285">
        <f t="shared" si="5"/>
        <v>6.6375838926174505E-2</v>
      </c>
      <c r="AM14" s="285">
        <f t="shared" si="5"/>
        <v>6.926174496644294E-2</v>
      </c>
      <c r="AN14" s="285">
        <f t="shared" si="5"/>
        <v>7.2147651006711402E-2</v>
      </c>
      <c r="AO14" s="285">
        <f t="shared" si="5"/>
        <v>7.5033557046979879E-2</v>
      </c>
      <c r="AP14" s="285">
        <f t="shared" si="5"/>
        <v>7.7919463087248328E-2</v>
      </c>
      <c r="AQ14" s="285">
        <f t="shared" si="5"/>
        <v>8.0805369127516791E-2</v>
      </c>
      <c r="AR14" s="285">
        <f t="shared" si="5"/>
        <v>8.369127516778524E-2</v>
      </c>
      <c r="AS14" s="285">
        <f t="shared" si="6"/>
        <v>8.6577181208053702E-2</v>
      </c>
      <c r="AT14" s="285">
        <f t="shared" si="6"/>
        <v>8.9463087248322165E-2</v>
      </c>
      <c r="AU14" s="285">
        <f t="shared" si="6"/>
        <v>9.2348993288590628E-2</v>
      </c>
      <c r="AV14" s="285">
        <f t="shared" si="6"/>
        <v>9.5234899328859091E-2</v>
      </c>
      <c r="AW14" s="285">
        <f t="shared" si="6"/>
        <v>9.8120805369127526E-2</v>
      </c>
      <c r="AX14" s="285">
        <f t="shared" si="6"/>
        <v>0.10100671140939599</v>
      </c>
      <c r="AY14" s="285">
        <f t="shared" si="6"/>
        <v>0.10389261744966445</v>
      </c>
      <c r="AZ14" s="285">
        <f t="shared" si="6"/>
        <v>0.1067785234899329</v>
      </c>
      <c r="BA14" s="285">
        <f t="shared" si="6"/>
        <v>0.10966442953020136</v>
      </c>
      <c r="BB14" s="285">
        <f t="shared" si="6"/>
        <v>0.11255033557046981</v>
      </c>
      <c r="BC14" s="285">
        <f t="shared" si="7"/>
        <v>0.11543624161073827</v>
      </c>
      <c r="BD14" s="285">
        <f t="shared" si="7"/>
        <v>0.11832214765100672</v>
      </c>
      <c r="BE14" s="285">
        <f t="shared" si="7"/>
        <v>0.12120805369127517</v>
      </c>
      <c r="BF14" s="285">
        <f t="shared" si="7"/>
        <v>0.12409395973154365</v>
      </c>
      <c r="BG14" s="285">
        <f t="shared" si="7"/>
        <v>0.12697986577181211</v>
      </c>
      <c r="BH14" s="285">
        <f t="shared" si="7"/>
        <v>0.12986577181208056</v>
      </c>
      <c r="BI14" s="285">
        <f t="shared" si="7"/>
        <v>0.13275167785234901</v>
      </c>
      <c r="BJ14" s="285">
        <f t="shared" si="7"/>
        <v>0.13563758389261746</v>
      </c>
      <c r="BK14" s="285">
        <f t="shared" si="7"/>
        <v>0.13852348993288588</v>
      </c>
      <c r="BL14" s="285">
        <f t="shared" si="7"/>
        <v>0.14140939597315438</v>
      </c>
      <c r="BM14" s="285">
        <f t="shared" si="8"/>
        <v>0.1442953020134228</v>
      </c>
      <c r="BN14" s="285">
        <f t="shared" si="8"/>
        <v>0.14718120805369128</v>
      </c>
      <c r="BO14" s="285">
        <f t="shared" si="8"/>
        <v>0.15006711409395976</v>
      </c>
      <c r="BP14" s="285">
        <f t="shared" si="8"/>
        <v>0.15295302013422821</v>
      </c>
      <c r="BQ14" s="285">
        <f t="shared" si="8"/>
        <v>0.15583892617449666</v>
      </c>
      <c r="BR14" s="285">
        <f t="shared" si="8"/>
        <v>0.15872483221476513</v>
      </c>
      <c r="BS14" s="285">
        <f t="shared" si="8"/>
        <v>0.16161073825503358</v>
      </c>
      <c r="BT14" s="285">
        <f t="shared" si="8"/>
        <v>0.16449664429530206</v>
      </c>
      <c r="BU14" s="285">
        <f t="shared" si="8"/>
        <v>0.16738255033557048</v>
      </c>
      <c r="BV14" s="285">
        <f t="shared" si="8"/>
        <v>0.17026845637583893</v>
      </c>
      <c r="BW14" s="285">
        <f t="shared" si="9"/>
        <v>0.1731543624161074</v>
      </c>
      <c r="BX14" s="285">
        <f t="shared" si="9"/>
        <v>0.17604026845637588</v>
      </c>
      <c r="BY14" s="285">
        <f t="shared" si="9"/>
        <v>0.17892617449664433</v>
      </c>
      <c r="BZ14" s="285">
        <f t="shared" si="9"/>
        <v>0.18181208053691278</v>
      </c>
      <c r="CA14" s="285">
        <f t="shared" si="9"/>
        <v>0.18469798657718126</v>
      </c>
      <c r="CB14" s="285">
        <f t="shared" si="9"/>
        <v>0.18758389261744968</v>
      </c>
      <c r="CC14" s="285">
        <f t="shared" si="9"/>
        <v>0.19046979865771818</v>
      </c>
      <c r="CD14" s="285">
        <f t="shared" si="9"/>
        <v>0.1933557046979866</v>
      </c>
      <c r="CE14" s="285">
        <f t="shared" si="9"/>
        <v>0.19624161073825505</v>
      </c>
      <c r="CF14" s="285">
        <f t="shared" si="9"/>
        <v>0.1991275167785235</v>
      </c>
      <c r="CG14" s="285">
        <f t="shared" si="10"/>
        <v>0.20201342281879198</v>
      </c>
      <c r="CH14" s="285">
        <f t="shared" si="10"/>
        <v>0.20489932885906045</v>
      </c>
      <c r="CI14" s="285">
        <f t="shared" si="10"/>
        <v>0.2077852348993289</v>
      </c>
      <c r="CJ14" s="285">
        <f t="shared" si="10"/>
        <v>0.21067114093959738</v>
      </c>
      <c r="CK14" s="285">
        <f t="shared" si="10"/>
        <v>0.2135570469798658</v>
      </c>
      <c r="CL14" s="285">
        <f t="shared" si="10"/>
        <v>0.21644295302013428</v>
      </c>
      <c r="CM14" s="285">
        <f t="shared" si="10"/>
        <v>0.21932885906040273</v>
      </c>
      <c r="CN14" s="285">
        <f t="shared" si="10"/>
        <v>0.22221476510067117</v>
      </c>
      <c r="CO14" s="285">
        <f t="shared" si="10"/>
        <v>0.22510067114093962</v>
      </c>
      <c r="CP14" s="285">
        <f t="shared" si="10"/>
        <v>0.22798657718120807</v>
      </c>
      <c r="CQ14" s="285">
        <f t="shared" si="11"/>
        <v>0.23087248322147655</v>
      </c>
      <c r="CR14" s="285">
        <f t="shared" si="11"/>
        <v>0.233758389261745</v>
      </c>
      <c r="CS14" s="285">
        <f t="shared" si="11"/>
        <v>0.23664429530201345</v>
      </c>
      <c r="CT14" s="285">
        <f t="shared" si="11"/>
        <v>0.2395302013422819</v>
      </c>
      <c r="CU14" s="285">
        <f t="shared" si="11"/>
        <v>0.24241610738255034</v>
      </c>
      <c r="CV14" s="285">
        <f t="shared" si="11"/>
        <v>0.24530201342281879</v>
      </c>
      <c r="CW14" s="285">
        <f t="shared" si="11"/>
        <v>0.2481879194630873</v>
      </c>
      <c r="CX14" s="285">
        <f t="shared" si="11"/>
        <v>0.25107382550335577</v>
      </c>
      <c r="CY14" s="285">
        <f t="shared" si="11"/>
        <v>0.25395973154362422</v>
      </c>
      <c r="CZ14" s="285">
        <f t="shared" si="11"/>
        <v>0.25684563758389267</v>
      </c>
      <c r="DA14" s="285">
        <f t="shared" si="12"/>
        <v>0.25973154362416112</v>
      </c>
      <c r="DB14" s="285">
        <f t="shared" si="12"/>
        <v>0.26261744966442957</v>
      </c>
      <c r="DC14" s="285">
        <f t="shared" si="12"/>
        <v>0.26550335570469802</v>
      </c>
      <c r="DD14" s="285">
        <f t="shared" si="12"/>
        <v>0.26838926174496647</v>
      </c>
      <c r="DE14" s="285">
        <f t="shared" si="12"/>
        <v>0.27127516778523492</v>
      </c>
      <c r="DF14" s="285">
        <f t="shared" si="12"/>
        <v>0.27416107382550337</v>
      </c>
      <c r="DG14" s="285">
        <f t="shared" si="12"/>
        <v>0.27704697986577176</v>
      </c>
      <c r="DH14" s="285">
        <f t="shared" si="12"/>
        <v>0.27993288590604026</v>
      </c>
      <c r="DI14" s="285">
        <f t="shared" si="12"/>
        <v>0.28281879194630877</v>
      </c>
      <c r="DJ14" s="285">
        <f t="shared" si="12"/>
        <v>0.28570469798657722</v>
      </c>
      <c r="DK14" s="285">
        <f t="shared" si="13"/>
        <v>0.28859060402684561</v>
      </c>
      <c r="DL14" s="285">
        <f t="shared" si="13"/>
        <v>0.29147651006711411</v>
      </c>
      <c r="DM14" s="285">
        <f t="shared" si="13"/>
        <v>0.29436241610738256</v>
      </c>
      <c r="DN14" s="285">
        <f t="shared" si="13"/>
        <v>0.29724832214765107</v>
      </c>
      <c r="DO14" s="285">
        <f t="shared" si="13"/>
        <v>0.30013422818791952</v>
      </c>
      <c r="DP14" s="285">
        <f t="shared" si="13"/>
        <v>0.30302013422818791</v>
      </c>
      <c r="DQ14" s="285">
        <f t="shared" si="13"/>
        <v>0.30590604026845641</v>
      </c>
      <c r="DR14" s="285">
        <f t="shared" si="13"/>
        <v>0.30879194630872486</v>
      </c>
      <c r="DS14" s="285">
        <f t="shared" si="13"/>
        <v>0.31167785234899331</v>
      </c>
      <c r="DT14" s="285">
        <f t="shared" si="13"/>
        <v>0.31456375838926176</v>
      </c>
      <c r="DU14" s="285">
        <f t="shared" si="14"/>
        <v>0.31744966442953026</v>
      </c>
      <c r="DV14" s="285">
        <f t="shared" si="14"/>
        <v>0.32033557046979871</v>
      </c>
      <c r="DW14" s="285">
        <f t="shared" si="14"/>
        <v>0.32322147651006716</v>
      </c>
      <c r="DX14" s="285">
        <f t="shared" si="14"/>
        <v>0.32610738255033561</v>
      </c>
      <c r="DY14" s="285">
        <f t="shared" si="14"/>
        <v>0.32899328859060412</v>
      </c>
      <c r="DZ14" s="285">
        <f t="shared" si="14"/>
        <v>0.33187919463087251</v>
      </c>
      <c r="EA14" s="285">
        <f t="shared" si="14"/>
        <v>0.33476510067114096</v>
      </c>
      <c r="EB14" s="285">
        <f t="shared" si="14"/>
        <v>0.33765100671140941</v>
      </c>
      <c r="EC14" s="285">
        <f t="shared" si="14"/>
        <v>0.34053691275167786</v>
      </c>
      <c r="ED14" s="285">
        <f t="shared" si="14"/>
        <v>0.34342281879194636</v>
      </c>
      <c r="EE14" s="285">
        <f t="shared" si="15"/>
        <v>0.34630872483221481</v>
      </c>
      <c r="EF14" s="285">
        <f t="shared" si="15"/>
        <v>0.34919463087248326</v>
      </c>
      <c r="EG14" s="285">
        <f t="shared" si="15"/>
        <v>0.35208053691275176</v>
      </c>
      <c r="EH14" s="285">
        <f t="shared" si="15"/>
        <v>0.35496644295302021</v>
      </c>
      <c r="EI14" s="285">
        <f t="shared" si="15"/>
        <v>0.35785234899328866</v>
      </c>
      <c r="EJ14" s="285">
        <f t="shared" si="15"/>
        <v>0.36073825503355711</v>
      </c>
      <c r="EK14" s="285">
        <f t="shared" si="15"/>
        <v>0.36362416107382556</v>
      </c>
      <c r="EL14" s="285">
        <f t="shared" si="15"/>
        <v>0.36651006711409401</v>
      </c>
      <c r="EM14" s="285">
        <f t="shared" si="15"/>
        <v>0.36939597315436251</v>
      </c>
      <c r="EN14" s="285">
        <f t="shared" si="15"/>
        <v>0.3722818791946309</v>
      </c>
      <c r="EO14" s="285">
        <f t="shared" si="16"/>
        <v>0.37516778523489935</v>
      </c>
      <c r="EP14" s="285">
        <f t="shared" si="16"/>
        <v>0.3780536912751678</v>
      </c>
      <c r="EQ14" s="285">
        <f t="shared" si="16"/>
        <v>0.38093959731543636</v>
      </c>
      <c r="ER14" s="285">
        <f t="shared" si="16"/>
        <v>0.38382550335570476</v>
      </c>
      <c r="ES14" s="285">
        <f t="shared" si="16"/>
        <v>0.3867114093959732</v>
      </c>
      <c r="ET14" s="285">
        <f t="shared" si="16"/>
        <v>0.38959731543624165</v>
      </c>
      <c r="EU14" s="285">
        <f t="shared" si="16"/>
        <v>0.3924832214765101</v>
      </c>
      <c r="EV14" s="285">
        <f t="shared" si="16"/>
        <v>0.39536912751677861</v>
      </c>
      <c r="EW14" s="285">
        <f t="shared" si="16"/>
        <v>0.398255033557047</v>
      </c>
      <c r="EX14" s="285">
        <f t="shared" si="16"/>
        <v>0.40114093959731545</v>
      </c>
      <c r="EY14" s="285">
        <f t="shared" si="17"/>
        <v>0.40402684563758395</v>
      </c>
      <c r="EZ14" s="285">
        <f t="shared" si="17"/>
        <v>0.4069127516778524</v>
      </c>
      <c r="FA14" s="285">
        <f t="shared" si="17"/>
        <v>0.40979865771812091</v>
      </c>
      <c r="FB14" s="285">
        <f t="shared" si="17"/>
        <v>0.4126845637583893</v>
      </c>
      <c r="FC14" s="285">
        <f t="shared" si="17"/>
        <v>0.4155704697986578</v>
      </c>
      <c r="FD14" s="285">
        <f t="shared" si="17"/>
        <v>0.41845637583892625</v>
      </c>
      <c r="FE14" s="285">
        <f t="shared" si="17"/>
        <v>0.42134228187919476</v>
      </c>
      <c r="FF14" s="285">
        <f t="shared" si="17"/>
        <v>0.42422818791946315</v>
      </c>
      <c r="FG14" s="285">
        <f t="shared" si="17"/>
        <v>0.4271140939597316</v>
      </c>
      <c r="FH14" s="285">
        <f t="shared" si="17"/>
        <v>0.43000000000000005</v>
      </c>
    </row>
    <row r="15" spans="1:164" x14ac:dyDescent="0.2">
      <c r="A15" s="108"/>
      <c r="B15" s="114" t="s">
        <v>249</v>
      </c>
      <c r="C15" s="96">
        <f t="shared" ref="C15:C16" si="18">IF(G15/2&gt;40,40,IF(G15/2&gt;30,30,IF(G15/2&gt;20,20,IF(G15/2&gt;10,10,5))))</f>
        <v>5</v>
      </c>
      <c r="D15" s="97">
        <f>E15/2*F15/2*2*PI()/60</f>
        <v>10.471975511965978</v>
      </c>
      <c r="E15" s="107">
        <v>125</v>
      </c>
      <c r="F15" s="107">
        <v>3.2</v>
      </c>
      <c r="G15" s="107">
        <v>4.4000000000000004</v>
      </c>
      <c r="H15" s="107">
        <v>0.25</v>
      </c>
      <c r="I15" s="107">
        <v>12</v>
      </c>
      <c r="J15" s="107">
        <f>G15</f>
        <v>4.4000000000000004</v>
      </c>
      <c r="K15" s="132">
        <f>F15/G15*J15</f>
        <v>3.2</v>
      </c>
      <c r="L15" s="296">
        <v>1</v>
      </c>
      <c r="M15" s="97">
        <f>E15/I15</f>
        <v>10.416666666666666</v>
      </c>
      <c r="N15" s="96">
        <f>F15/G15</f>
        <v>0.72727272727272729</v>
      </c>
      <c r="O15" s="285">
        <f t="shared" si="3"/>
        <v>0</v>
      </c>
      <c r="P15" s="285">
        <f t="shared" si="3"/>
        <v>2.1476510067114096E-2</v>
      </c>
      <c r="Q15" s="285">
        <f t="shared" si="3"/>
        <v>4.2953020134228193E-2</v>
      </c>
      <c r="R15" s="285">
        <f t="shared" si="3"/>
        <v>6.4429530201342275E-2</v>
      </c>
      <c r="S15" s="285">
        <f t="shared" si="3"/>
        <v>8.5906040268456385E-2</v>
      </c>
      <c r="T15" s="285">
        <f t="shared" si="3"/>
        <v>0.10738255033557048</v>
      </c>
      <c r="U15" s="285">
        <f t="shared" si="3"/>
        <v>0.12885906040268455</v>
      </c>
      <c r="V15" s="285">
        <f t="shared" si="3"/>
        <v>0.15033557046979867</v>
      </c>
      <c r="W15" s="285">
        <f t="shared" si="3"/>
        <v>0.17181208053691277</v>
      </c>
      <c r="X15" s="285">
        <f t="shared" si="3"/>
        <v>0.19328859060402687</v>
      </c>
      <c r="Y15" s="285">
        <f t="shared" si="4"/>
        <v>0.21476510067114096</v>
      </c>
      <c r="Z15" s="285">
        <f t="shared" si="4"/>
        <v>0.23624161073825506</v>
      </c>
      <c r="AA15" s="285">
        <f t="shared" si="4"/>
        <v>0.2577181208053691</v>
      </c>
      <c r="AB15" s="285">
        <f t="shared" si="4"/>
        <v>0.27919463087248325</v>
      </c>
      <c r="AC15" s="285">
        <f t="shared" si="4"/>
        <v>0.30067114093959735</v>
      </c>
      <c r="AD15" s="285">
        <f t="shared" si="4"/>
        <v>0.32214765100671139</v>
      </c>
      <c r="AE15" s="285">
        <f t="shared" si="4"/>
        <v>0.34362416107382554</v>
      </c>
      <c r="AF15" s="285">
        <f t="shared" si="4"/>
        <v>0.36510067114093964</v>
      </c>
      <c r="AG15" s="285">
        <f t="shared" si="4"/>
        <v>0.38657718120805373</v>
      </c>
      <c r="AH15" s="285">
        <f t="shared" si="4"/>
        <v>0.40805369127516783</v>
      </c>
      <c r="AI15" s="285">
        <f t="shared" si="5"/>
        <v>0.42953020134228193</v>
      </c>
      <c r="AJ15" s="285">
        <f t="shared" si="5"/>
        <v>0.45100671140939597</v>
      </c>
      <c r="AK15" s="285">
        <f t="shared" si="5"/>
        <v>0.47248322147651012</v>
      </c>
      <c r="AL15" s="285">
        <f t="shared" si="5"/>
        <v>0.49395973154362416</v>
      </c>
      <c r="AM15" s="285">
        <f t="shared" si="5"/>
        <v>0.5154362416107382</v>
      </c>
      <c r="AN15" s="285">
        <f t="shared" si="5"/>
        <v>0.53691275167785235</v>
      </c>
      <c r="AO15" s="285">
        <f t="shared" si="5"/>
        <v>0.5583892617449665</v>
      </c>
      <c r="AP15" s="285">
        <f t="shared" si="5"/>
        <v>0.57986577181208054</v>
      </c>
      <c r="AQ15" s="285">
        <f t="shared" si="5"/>
        <v>0.6013422818791947</v>
      </c>
      <c r="AR15" s="285">
        <f t="shared" si="5"/>
        <v>0.62281879194630874</v>
      </c>
      <c r="AS15" s="285">
        <f t="shared" si="6"/>
        <v>0.64429530201342278</v>
      </c>
      <c r="AT15" s="285">
        <f t="shared" si="6"/>
        <v>0.66577181208053693</v>
      </c>
      <c r="AU15" s="285">
        <f t="shared" si="6"/>
        <v>0.68724832214765108</v>
      </c>
      <c r="AV15" s="285">
        <f t="shared" si="6"/>
        <v>0.70872483221476523</v>
      </c>
      <c r="AW15" s="285">
        <f t="shared" si="6"/>
        <v>0.73020134228187927</v>
      </c>
      <c r="AX15" s="285">
        <f t="shared" si="6"/>
        <v>0.75167785234899331</v>
      </c>
      <c r="AY15" s="285">
        <f t="shared" si="6"/>
        <v>0.77315436241610747</v>
      </c>
      <c r="AZ15" s="285">
        <f t="shared" si="6"/>
        <v>0.79463087248322151</v>
      </c>
      <c r="BA15" s="285">
        <f t="shared" si="6"/>
        <v>0.81610738255033566</v>
      </c>
      <c r="BB15" s="285">
        <f t="shared" si="6"/>
        <v>0.8375838926174497</v>
      </c>
      <c r="BC15" s="285">
        <f t="shared" si="7"/>
        <v>0.85906040268456385</v>
      </c>
      <c r="BD15" s="285">
        <f t="shared" si="7"/>
        <v>0.88053691275167789</v>
      </c>
      <c r="BE15" s="285">
        <f t="shared" si="7"/>
        <v>0.90201342281879193</v>
      </c>
      <c r="BF15" s="285">
        <f t="shared" si="7"/>
        <v>0.9234899328859062</v>
      </c>
      <c r="BG15" s="285">
        <f t="shared" si="7"/>
        <v>0.94496644295302024</v>
      </c>
      <c r="BH15" s="285">
        <f t="shared" si="7"/>
        <v>0.96644295302013428</v>
      </c>
      <c r="BI15" s="285">
        <f t="shared" si="7"/>
        <v>0.98791946308724832</v>
      </c>
      <c r="BJ15" s="285">
        <f t="shared" si="7"/>
        <v>1.0093959731543625</v>
      </c>
      <c r="BK15" s="285">
        <f t="shared" si="7"/>
        <v>1.0308724832214764</v>
      </c>
      <c r="BL15" s="285">
        <f t="shared" si="7"/>
        <v>1.0523489932885908</v>
      </c>
      <c r="BM15" s="285">
        <f t="shared" si="8"/>
        <v>1.0738255033557047</v>
      </c>
      <c r="BN15" s="285">
        <f t="shared" si="8"/>
        <v>1.0953020134228189</v>
      </c>
      <c r="BO15" s="285">
        <f t="shared" si="8"/>
        <v>1.116778523489933</v>
      </c>
      <c r="BP15" s="285">
        <f t="shared" si="8"/>
        <v>1.1382550335570469</v>
      </c>
      <c r="BQ15" s="285">
        <f t="shared" si="8"/>
        <v>1.1597315436241611</v>
      </c>
      <c r="BR15" s="285">
        <f t="shared" si="8"/>
        <v>1.1812080536912752</v>
      </c>
      <c r="BS15" s="285">
        <f t="shared" si="8"/>
        <v>1.2026845637583894</v>
      </c>
      <c r="BT15" s="285">
        <f t="shared" si="8"/>
        <v>1.2241610738255035</v>
      </c>
      <c r="BU15" s="285">
        <f t="shared" si="8"/>
        <v>1.2456375838926175</v>
      </c>
      <c r="BV15" s="285">
        <f t="shared" si="8"/>
        <v>1.2671140939597316</v>
      </c>
      <c r="BW15" s="285">
        <f t="shared" si="9"/>
        <v>1.2885906040268456</v>
      </c>
      <c r="BX15" s="285">
        <f t="shared" si="9"/>
        <v>1.3100671140939599</v>
      </c>
      <c r="BY15" s="285">
        <f t="shared" si="9"/>
        <v>1.3315436241610739</v>
      </c>
      <c r="BZ15" s="285">
        <f t="shared" si="9"/>
        <v>1.353020134228188</v>
      </c>
      <c r="CA15" s="285">
        <f t="shared" si="9"/>
        <v>1.3744966442953022</v>
      </c>
      <c r="CB15" s="285">
        <f t="shared" si="9"/>
        <v>1.3959731543624161</v>
      </c>
      <c r="CC15" s="285">
        <f t="shared" si="9"/>
        <v>1.4174496644295305</v>
      </c>
      <c r="CD15" s="285">
        <f t="shared" si="9"/>
        <v>1.4389261744966444</v>
      </c>
      <c r="CE15" s="285">
        <f t="shared" si="9"/>
        <v>1.4604026845637585</v>
      </c>
      <c r="CF15" s="285">
        <f t="shared" si="9"/>
        <v>1.4818791946308725</v>
      </c>
      <c r="CG15" s="285">
        <f t="shared" si="10"/>
        <v>1.5033557046979866</v>
      </c>
      <c r="CH15" s="285">
        <f t="shared" si="10"/>
        <v>1.5248322147651008</v>
      </c>
      <c r="CI15" s="285">
        <f t="shared" si="10"/>
        <v>1.5463087248322149</v>
      </c>
      <c r="CJ15" s="285">
        <f t="shared" si="10"/>
        <v>1.5677852348993289</v>
      </c>
      <c r="CK15" s="285">
        <f t="shared" si="10"/>
        <v>1.589261744966443</v>
      </c>
      <c r="CL15" s="285">
        <f t="shared" si="10"/>
        <v>1.6107382550335574</v>
      </c>
      <c r="CM15" s="285">
        <f t="shared" si="10"/>
        <v>1.6322147651006713</v>
      </c>
      <c r="CN15" s="285">
        <f t="shared" si="10"/>
        <v>1.6536912751677855</v>
      </c>
      <c r="CO15" s="285">
        <f t="shared" si="10"/>
        <v>1.6751677852348994</v>
      </c>
      <c r="CP15" s="285">
        <f t="shared" si="10"/>
        <v>1.6966442953020135</v>
      </c>
      <c r="CQ15" s="285">
        <f t="shared" si="11"/>
        <v>1.7181208053691277</v>
      </c>
      <c r="CR15" s="285">
        <f t="shared" si="11"/>
        <v>1.7395973154362416</v>
      </c>
      <c r="CS15" s="285">
        <f t="shared" si="11"/>
        <v>1.7610738255033558</v>
      </c>
      <c r="CT15" s="285">
        <f t="shared" si="11"/>
        <v>1.7825503355704697</v>
      </c>
      <c r="CU15" s="285">
        <f t="shared" si="11"/>
        <v>1.8040268456375839</v>
      </c>
      <c r="CV15" s="285">
        <f t="shared" si="11"/>
        <v>1.825503355704698</v>
      </c>
      <c r="CW15" s="285">
        <f t="shared" si="11"/>
        <v>1.8469798657718124</v>
      </c>
      <c r="CX15" s="285">
        <f t="shared" si="11"/>
        <v>1.8684563758389263</v>
      </c>
      <c r="CY15" s="285">
        <f t="shared" si="11"/>
        <v>1.8899328859060405</v>
      </c>
      <c r="CZ15" s="285">
        <f t="shared" si="11"/>
        <v>1.9114093959731546</v>
      </c>
      <c r="DA15" s="285">
        <f t="shared" si="12"/>
        <v>1.9328859060402686</v>
      </c>
      <c r="DB15" s="285">
        <f t="shared" si="12"/>
        <v>1.9543624161073827</v>
      </c>
      <c r="DC15" s="285">
        <f t="shared" si="12"/>
        <v>1.9758389261744966</v>
      </c>
      <c r="DD15" s="285">
        <f t="shared" si="12"/>
        <v>1.9973154362416108</v>
      </c>
      <c r="DE15" s="285">
        <f t="shared" si="12"/>
        <v>2.0187919463087249</v>
      </c>
      <c r="DF15" s="285">
        <f t="shared" si="12"/>
        <v>2.0402684563758391</v>
      </c>
      <c r="DG15" s="285">
        <f t="shared" si="12"/>
        <v>2.0617449664429528</v>
      </c>
      <c r="DH15" s="285">
        <f t="shared" si="12"/>
        <v>2.0832214765100669</v>
      </c>
      <c r="DI15" s="285">
        <f t="shared" si="12"/>
        <v>2.1046979865771815</v>
      </c>
      <c r="DJ15" s="285">
        <f t="shared" si="12"/>
        <v>2.1261744966442957</v>
      </c>
      <c r="DK15" s="285">
        <f t="shared" si="13"/>
        <v>2.1476510067114094</v>
      </c>
      <c r="DL15" s="285">
        <f t="shared" si="13"/>
        <v>2.1691275167785236</v>
      </c>
      <c r="DM15" s="285">
        <f t="shared" si="13"/>
        <v>2.1906040268456377</v>
      </c>
      <c r="DN15" s="285">
        <f t="shared" si="13"/>
        <v>2.2120805369127519</v>
      </c>
      <c r="DO15" s="285">
        <f t="shared" si="13"/>
        <v>2.233557046979866</v>
      </c>
      <c r="DP15" s="285">
        <f t="shared" si="13"/>
        <v>2.2550335570469797</v>
      </c>
      <c r="DQ15" s="285">
        <f t="shared" si="13"/>
        <v>2.2765100671140939</v>
      </c>
      <c r="DR15" s="285">
        <f t="shared" si="13"/>
        <v>2.297986577181208</v>
      </c>
      <c r="DS15" s="285">
        <f t="shared" si="13"/>
        <v>2.3194630872483222</v>
      </c>
      <c r="DT15" s="285">
        <f t="shared" si="13"/>
        <v>2.3409395973154363</v>
      </c>
      <c r="DU15" s="285">
        <f t="shared" si="14"/>
        <v>2.3624161073825505</v>
      </c>
      <c r="DV15" s="285">
        <f t="shared" si="14"/>
        <v>2.3838926174496646</v>
      </c>
      <c r="DW15" s="285">
        <f t="shared" si="14"/>
        <v>2.4053691275167788</v>
      </c>
      <c r="DX15" s="285">
        <f t="shared" si="14"/>
        <v>2.4268456375838929</v>
      </c>
      <c r="DY15" s="285">
        <f t="shared" si="14"/>
        <v>2.4483221476510071</v>
      </c>
      <c r="DZ15" s="285">
        <f t="shared" si="14"/>
        <v>2.4697986577181208</v>
      </c>
      <c r="EA15" s="285">
        <f t="shared" si="14"/>
        <v>2.4912751677852349</v>
      </c>
      <c r="EB15" s="285">
        <f t="shared" si="14"/>
        <v>2.5127516778523491</v>
      </c>
      <c r="EC15" s="285">
        <f t="shared" si="14"/>
        <v>2.5342281879194632</v>
      </c>
      <c r="ED15" s="285">
        <f t="shared" si="14"/>
        <v>2.5557046979865774</v>
      </c>
      <c r="EE15" s="285">
        <f t="shared" si="15"/>
        <v>2.5771812080536911</v>
      </c>
      <c r="EF15" s="285">
        <f t="shared" si="15"/>
        <v>2.5986577181208057</v>
      </c>
      <c r="EG15" s="285">
        <f t="shared" si="15"/>
        <v>2.6201342281879199</v>
      </c>
      <c r="EH15" s="285">
        <f t="shared" si="15"/>
        <v>2.641610738255034</v>
      </c>
      <c r="EI15" s="285">
        <f t="shared" si="15"/>
        <v>2.6630872483221477</v>
      </c>
      <c r="EJ15" s="285">
        <f t="shared" si="15"/>
        <v>2.6845637583892619</v>
      </c>
      <c r="EK15" s="285">
        <f t="shared" si="15"/>
        <v>2.706040268456376</v>
      </c>
      <c r="EL15" s="285">
        <f t="shared" si="15"/>
        <v>2.7275167785234902</v>
      </c>
      <c r="EM15" s="285">
        <f t="shared" si="15"/>
        <v>2.7489932885906043</v>
      </c>
      <c r="EN15" s="285">
        <f t="shared" si="15"/>
        <v>2.770469798657718</v>
      </c>
      <c r="EO15" s="285">
        <f t="shared" si="16"/>
        <v>2.7919463087248322</v>
      </c>
      <c r="EP15" s="285">
        <f t="shared" si="16"/>
        <v>2.8134228187919463</v>
      </c>
      <c r="EQ15" s="285">
        <f t="shared" si="16"/>
        <v>2.8348993288590609</v>
      </c>
      <c r="ER15" s="285">
        <f t="shared" si="16"/>
        <v>2.8563758389261746</v>
      </c>
      <c r="ES15" s="285">
        <f t="shared" si="16"/>
        <v>2.8778523489932888</v>
      </c>
      <c r="ET15" s="285">
        <f t="shared" si="16"/>
        <v>2.8993288590604029</v>
      </c>
      <c r="EU15" s="285">
        <f t="shared" si="16"/>
        <v>2.9208053691275171</v>
      </c>
      <c r="EV15" s="285">
        <f t="shared" si="16"/>
        <v>2.9422818791946312</v>
      </c>
      <c r="EW15" s="285">
        <f t="shared" si="16"/>
        <v>2.963758389261745</v>
      </c>
      <c r="EX15" s="285">
        <f t="shared" si="16"/>
        <v>2.9852348993288591</v>
      </c>
      <c r="EY15" s="285">
        <f t="shared" si="17"/>
        <v>3.0067114093959733</v>
      </c>
      <c r="EZ15" s="285">
        <f t="shared" si="17"/>
        <v>3.0281879194630874</v>
      </c>
      <c r="FA15" s="285">
        <f t="shared" si="17"/>
        <v>3.0496644295302016</v>
      </c>
      <c r="FB15" s="285">
        <f t="shared" si="17"/>
        <v>3.0711409395973153</v>
      </c>
      <c r="FC15" s="285">
        <f t="shared" si="17"/>
        <v>3.0926174496644299</v>
      </c>
      <c r="FD15" s="285">
        <f t="shared" si="17"/>
        <v>3.1140939597315445</v>
      </c>
      <c r="FE15" s="285">
        <f t="shared" si="17"/>
        <v>3.1355704697986577</v>
      </c>
      <c r="FF15" s="285">
        <f t="shared" si="17"/>
        <v>3.1570469798657719</v>
      </c>
      <c r="FG15" s="285">
        <f t="shared" si="17"/>
        <v>3.178523489932886</v>
      </c>
      <c r="FH15" s="285">
        <f t="shared" si="17"/>
        <v>3.2</v>
      </c>
    </row>
    <row r="16" spans="1:164" x14ac:dyDescent="0.2">
      <c r="A16" s="108"/>
      <c r="B16" s="114" t="s">
        <v>250</v>
      </c>
      <c r="C16" s="96">
        <f t="shared" si="18"/>
        <v>5</v>
      </c>
      <c r="D16" s="97">
        <f>E16/2*F16/2*2*PI()/60</f>
        <v>16.493361431346415</v>
      </c>
      <c r="E16" s="107">
        <v>6000</v>
      </c>
      <c r="F16" s="107">
        <v>0.105</v>
      </c>
      <c r="G16" s="107">
        <v>8.5</v>
      </c>
      <c r="H16" s="107">
        <v>0.4</v>
      </c>
      <c r="I16" s="107">
        <v>12</v>
      </c>
      <c r="J16" s="107">
        <f>G16</f>
        <v>8.5</v>
      </c>
      <c r="K16" s="132">
        <f>F16/G16*J16</f>
        <v>0.105</v>
      </c>
      <c r="L16" s="296">
        <v>1</v>
      </c>
      <c r="M16" s="97">
        <f>E16/I16</f>
        <v>500</v>
      </c>
      <c r="N16" s="96">
        <f>F16/G16</f>
        <v>1.2352941176470587E-2</v>
      </c>
      <c r="O16" s="285">
        <f t="shared" si="3"/>
        <v>0</v>
      </c>
      <c r="P16" s="285">
        <f t="shared" si="3"/>
        <v>7.0469798657718118E-4</v>
      </c>
      <c r="Q16" s="285">
        <f t="shared" si="3"/>
        <v>1.4093959731543624E-3</v>
      </c>
      <c r="R16" s="285">
        <f t="shared" si="3"/>
        <v>2.1140939597315434E-3</v>
      </c>
      <c r="S16" s="285">
        <f t="shared" si="3"/>
        <v>2.8187919463087247E-3</v>
      </c>
      <c r="T16" s="285">
        <f t="shared" si="3"/>
        <v>3.523489932885906E-3</v>
      </c>
      <c r="U16" s="285">
        <f t="shared" si="3"/>
        <v>4.2281879194630868E-3</v>
      </c>
      <c r="V16" s="285">
        <f t="shared" si="3"/>
        <v>4.9328859060402686E-3</v>
      </c>
      <c r="W16" s="285">
        <f t="shared" si="3"/>
        <v>5.6375838926174494E-3</v>
      </c>
      <c r="X16" s="285">
        <f t="shared" si="3"/>
        <v>6.3422818791946311E-3</v>
      </c>
      <c r="Y16" s="285">
        <f t="shared" si="4"/>
        <v>7.046979865771812E-3</v>
      </c>
      <c r="Z16" s="285">
        <f t="shared" si="4"/>
        <v>7.7516778523489937E-3</v>
      </c>
      <c r="AA16" s="285">
        <f t="shared" si="4"/>
        <v>8.4563758389261737E-3</v>
      </c>
      <c r="AB16" s="285">
        <f t="shared" si="4"/>
        <v>9.1610738255033554E-3</v>
      </c>
      <c r="AC16" s="285">
        <f t="shared" si="4"/>
        <v>9.8657718120805371E-3</v>
      </c>
      <c r="AD16" s="285">
        <f t="shared" si="4"/>
        <v>1.0570469798657717E-2</v>
      </c>
      <c r="AE16" s="285">
        <f t="shared" si="4"/>
        <v>1.1275167785234899E-2</v>
      </c>
      <c r="AF16" s="285">
        <f t="shared" si="4"/>
        <v>1.1979865771812081E-2</v>
      </c>
      <c r="AG16" s="285">
        <f t="shared" si="4"/>
        <v>1.2684563758389262E-2</v>
      </c>
      <c r="AH16" s="285">
        <f t="shared" si="4"/>
        <v>1.3389261744966444E-2</v>
      </c>
      <c r="AI16" s="285">
        <f t="shared" si="5"/>
        <v>1.4093959731543624E-2</v>
      </c>
      <c r="AJ16" s="285">
        <f t="shared" si="5"/>
        <v>1.4798657718120804E-2</v>
      </c>
      <c r="AK16" s="285">
        <f t="shared" si="5"/>
        <v>1.5503355704697987E-2</v>
      </c>
      <c r="AL16" s="285">
        <f t="shared" si="5"/>
        <v>1.6208053691275166E-2</v>
      </c>
      <c r="AM16" s="285">
        <f t="shared" si="5"/>
        <v>1.6912751677852347E-2</v>
      </c>
      <c r="AN16" s="285">
        <f t="shared" si="5"/>
        <v>1.7617449664429529E-2</v>
      </c>
      <c r="AO16" s="285">
        <f t="shared" si="5"/>
        <v>1.8322147651006711E-2</v>
      </c>
      <c r="AP16" s="285">
        <f t="shared" si="5"/>
        <v>1.9026845637583889E-2</v>
      </c>
      <c r="AQ16" s="285">
        <f t="shared" si="5"/>
        <v>1.9731543624161074E-2</v>
      </c>
      <c r="AR16" s="285">
        <f t="shared" si="5"/>
        <v>2.0436241610738252E-2</v>
      </c>
      <c r="AS16" s="285">
        <f t="shared" si="6"/>
        <v>2.1140939597315434E-2</v>
      </c>
      <c r="AT16" s="285">
        <f t="shared" si="6"/>
        <v>2.1845637583892616E-2</v>
      </c>
      <c r="AU16" s="285">
        <f t="shared" si="6"/>
        <v>2.2550335570469798E-2</v>
      </c>
      <c r="AV16" s="285">
        <f t="shared" si="6"/>
        <v>2.3255033557046979E-2</v>
      </c>
      <c r="AW16" s="285">
        <f t="shared" si="6"/>
        <v>2.3959731543624161E-2</v>
      </c>
      <c r="AX16" s="285">
        <f t="shared" si="6"/>
        <v>2.4664429530201339E-2</v>
      </c>
      <c r="AY16" s="285">
        <f t="shared" si="6"/>
        <v>2.5369127516778524E-2</v>
      </c>
      <c r="AZ16" s="285">
        <f t="shared" si="6"/>
        <v>2.6073825503355703E-2</v>
      </c>
      <c r="BA16" s="285">
        <f t="shared" si="6"/>
        <v>2.6778523489932888E-2</v>
      </c>
      <c r="BB16" s="285">
        <f t="shared" si="6"/>
        <v>2.7483221476510066E-2</v>
      </c>
      <c r="BC16" s="285">
        <f t="shared" si="7"/>
        <v>2.8187919463087248E-2</v>
      </c>
      <c r="BD16" s="285">
        <f t="shared" si="7"/>
        <v>2.8892617449664426E-2</v>
      </c>
      <c r="BE16" s="285">
        <f t="shared" si="7"/>
        <v>2.9597315436241608E-2</v>
      </c>
      <c r="BF16" s="285">
        <f t="shared" si="7"/>
        <v>3.0302013422818793E-2</v>
      </c>
      <c r="BG16" s="285">
        <f t="shared" si="7"/>
        <v>3.1006711409395975E-2</v>
      </c>
      <c r="BH16" s="285">
        <f t="shared" si="7"/>
        <v>3.1711409395973153E-2</v>
      </c>
      <c r="BI16" s="285">
        <f t="shared" si="7"/>
        <v>3.2416107382550331E-2</v>
      </c>
      <c r="BJ16" s="285">
        <f t="shared" si="7"/>
        <v>3.3120805369127516E-2</v>
      </c>
      <c r="BK16" s="285">
        <f t="shared" si="7"/>
        <v>3.3825503355704695E-2</v>
      </c>
      <c r="BL16" s="285">
        <f t="shared" si="7"/>
        <v>3.453020134228188E-2</v>
      </c>
      <c r="BM16" s="285">
        <f t="shared" si="8"/>
        <v>3.5234899328859058E-2</v>
      </c>
      <c r="BN16" s="285">
        <f t="shared" si="8"/>
        <v>3.5939597315436243E-2</v>
      </c>
      <c r="BO16" s="285">
        <f t="shared" si="8"/>
        <v>3.6644295302013422E-2</v>
      </c>
      <c r="BP16" s="285">
        <f t="shared" si="8"/>
        <v>3.73489932885906E-2</v>
      </c>
      <c r="BQ16" s="285">
        <f t="shared" si="8"/>
        <v>3.8053691275167778E-2</v>
      </c>
      <c r="BR16" s="285">
        <f t="shared" si="8"/>
        <v>3.875838926174497E-2</v>
      </c>
      <c r="BS16" s="285">
        <f t="shared" si="8"/>
        <v>3.9463087248322148E-2</v>
      </c>
      <c r="BT16" s="285">
        <f t="shared" si="8"/>
        <v>4.0167785234899327E-2</v>
      </c>
      <c r="BU16" s="285">
        <f t="shared" si="8"/>
        <v>4.0872483221476505E-2</v>
      </c>
      <c r="BV16" s="285">
        <f t="shared" si="8"/>
        <v>4.157718120805369E-2</v>
      </c>
      <c r="BW16" s="285">
        <f t="shared" si="9"/>
        <v>4.2281879194630868E-2</v>
      </c>
      <c r="BX16" s="285">
        <f t="shared" si="9"/>
        <v>4.2986577181208054E-2</v>
      </c>
      <c r="BY16" s="285">
        <f t="shared" si="9"/>
        <v>4.3691275167785232E-2</v>
      </c>
      <c r="BZ16" s="285">
        <f t="shared" si="9"/>
        <v>4.4395973154362417E-2</v>
      </c>
      <c r="CA16" s="285">
        <f t="shared" si="9"/>
        <v>4.5100671140939595E-2</v>
      </c>
      <c r="CB16" s="285">
        <f t="shared" si="9"/>
        <v>4.5805369127516773E-2</v>
      </c>
      <c r="CC16" s="285">
        <f t="shared" si="9"/>
        <v>4.6510067114093959E-2</v>
      </c>
      <c r="CD16" s="285">
        <f t="shared" si="9"/>
        <v>4.7214765100671144E-2</v>
      </c>
      <c r="CE16" s="285">
        <f t="shared" si="9"/>
        <v>4.7919463087248322E-2</v>
      </c>
      <c r="CF16" s="285">
        <f t="shared" si="9"/>
        <v>4.86241610738255E-2</v>
      </c>
      <c r="CG16" s="285">
        <f t="shared" si="10"/>
        <v>4.9328859060402679E-2</v>
      </c>
      <c r="CH16" s="285">
        <f t="shared" si="10"/>
        <v>5.0033557046979864E-2</v>
      </c>
      <c r="CI16" s="285">
        <f t="shared" si="10"/>
        <v>5.0738255033557049E-2</v>
      </c>
      <c r="CJ16" s="285">
        <f t="shared" si="10"/>
        <v>5.1442953020134227E-2</v>
      </c>
      <c r="CK16" s="285">
        <f t="shared" si="10"/>
        <v>5.2147651006711405E-2</v>
      </c>
      <c r="CL16" s="285">
        <f t="shared" si="10"/>
        <v>5.2852348993288591E-2</v>
      </c>
      <c r="CM16" s="285">
        <f t="shared" si="10"/>
        <v>5.3557046979865776E-2</v>
      </c>
      <c r="CN16" s="285">
        <f t="shared" si="10"/>
        <v>5.4261744966442954E-2</v>
      </c>
      <c r="CO16" s="285">
        <f t="shared" si="10"/>
        <v>5.4966442953020132E-2</v>
      </c>
      <c r="CP16" s="285">
        <f t="shared" si="10"/>
        <v>5.5671140939597318E-2</v>
      </c>
      <c r="CQ16" s="285">
        <f t="shared" si="11"/>
        <v>5.6375838926174496E-2</v>
      </c>
      <c r="CR16" s="285">
        <f t="shared" si="11"/>
        <v>5.7080536912751674E-2</v>
      </c>
      <c r="CS16" s="285">
        <f t="shared" si="11"/>
        <v>5.7785234899328852E-2</v>
      </c>
      <c r="CT16" s="285">
        <f t="shared" si="11"/>
        <v>5.8489932885906037E-2</v>
      </c>
      <c r="CU16" s="285">
        <f t="shared" si="11"/>
        <v>5.9194630872483216E-2</v>
      </c>
      <c r="CV16" s="285">
        <f t="shared" si="11"/>
        <v>5.9899328859060394E-2</v>
      </c>
      <c r="CW16" s="285">
        <f t="shared" si="11"/>
        <v>6.0604026845637586E-2</v>
      </c>
      <c r="CX16" s="285">
        <f t="shared" si="11"/>
        <v>6.1308724832214764E-2</v>
      </c>
      <c r="CY16" s="285">
        <f t="shared" si="11"/>
        <v>6.201342281879195E-2</v>
      </c>
      <c r="CZ16" s="285">
        <f t="shared" si="11"/>
        <v>6.2718120805369135E-2</v>
      </c>
      <c r="DA16" s="285">
        <f t="shared" si="12"/>
        <v>6.3422818791946306E-2</v>
      </c>
      <c r="DB16" s="285">
        <f t="shared" si="12"/>
        <v>6.4127516778523491E-2</v>
      </c>
      <c r="DC16" s="285">
        <f t="shared" si="12"/>
        <v>6.4832214765100663E-2</v>
      </c>
      <c r="DD16" s="285">
        <f t="shared" si="12"/>
        <v>6.5536912751677848E-2</v>
      </c>
      <c r="DE16" s="285">
        <f t="shared" si="12"/>
        <v>6.6241610738255033E-2</v>
      </c>
      <c r="DF16" s="285">
        <f t="shared" si="12"/>
        <v>6.6946308724832204E-2</v>
      </c>
      <c r="DG16" s="285">
        <f t="shared" si="12"/>
        <v>6.7651006711409389E-2</v>
      </c>
      <c r="DH16" s="285">
        <f t="shared" si="12"/>
        <v>6.8355704697986575E-2</v>
      </c>
      <c r="DI16" s="285">
        <f t="shared" si="12"/>
        <v>6.906040268456376E-2</v>
      </c>
      <c r="DJ16" s="285">
        <f t="shared" si="12"/>
        <v>6.9765100671140945E-2</v>
      </c>
      <c r="DK16" s="285">
        <f t="shared" si="13"/>
        <v>7.0469798657718116E-2</v>
      </c>
      <c r="DL16" s="285">
        <f t="shared" si="13"/>
        <v>7.1174496644295301E-2</v>
      </c>
      <c r="DM16" s="285">
        <f t="shared" si="13"/>
        <v>7.1879194630872487E-2</v>
      </c>
      <c r="DN16" s="285">
        <f t="shared" si="13"/>
        <v>7.2583892617449658E-2</v>
      </c>
      <c r="DO16" s="285">
        <f t="shared" si="13"/>
        <v>7.3288590604026843E-2</v>
      </c>
      <c r="DP16" s="285">
        <f t="shared" si="13"/>
        <v>7.3993288590604028E-2</v>
      </c>
      <c r="DQ16" s="285">
        <f t="shared" si="13"/>
        <v>7.46979865771812E-2</v>
      </c>
      <c r="DR16" s="285">
        <f t="shared" si="13"/>
        <v>7.5402684563758385E-2</v>
      </c>
      <c r="DS16" s="285">
        <f t="shared" si="13"/>
        <v>7.6107382550335556E-2</v>
      </c>
      <c r="DT16" s="285">
        <f t="shared" si="13"/>
        <v>7.6812080536912755E-2</v>
      </c>
      <c r="DU16" s="285">
        <f t="shared" si="14"/>
        <v>7.751677852348994E-2</v>
      </c>
      <c r="DV16" s="285">
        <f t="shared" si="14"/>
        <v>7.8221476510067112E-2</v>
      </c>
      <c r="DW16" s="285">
        <f t="shared" si="14"/>
        <v>7.8926174496644297E-2</v>
      </c>
      <c r="DX16" s="285">
        <f t="shared" si="14"/>
        <v>7.9630872483221482E-2</v>
      </c>
      <c r="DY16" s="285">
        <f t="shared" si="14"/>
        <v>8.0335570469798653E-2</v>
      </c>
      <c r="DZ16" s="285">
        <f t="shared" si="14"/>
        <v>8.1040268456375839E-2</v>
      </c>
      <c r="EA16" s="285">
        <f t="shared" si="14"/>
        <v>8.174496644295301E-2</v>
      </c>
      <c r="EB16" s="285">
        <f t="shared" si="14"/>
        <v>8.2449664429530195E-2</v>
      </c>
      <c r="EC16" s="285">
        <f t="shared" si="14"/>
        <v>8.315436241610738E-2</v>
      </c>
      <c r="ED16" s="285">
        <f t="shared" si="14"/>
        <v>8.3859060402684552E-2</v>
      </c>
      <c r="EE16" s="285">
        <f t="shared" si="15"/>
        <v>8.4563758389261737E-2</v>
      </c>
      <c r="EF16" s="285">
        <f t="shared" si="15"/>
        <v>8.5268456375838922E-2</v>
      </c>
      <c r="EG16" s="285">
        <f t="shared" si="15"/>
        <v>8.5973154362416107E-2</v>
      </c>
      <c r="EH16" s="285">
        <f t="shared" si="15"/>
        <v>8.6677852348993292E-2</v>
      </c>
      <c r="EI16" s="285">
        <f t="shared" si="15"/>
        <v>8.7382550335570464E-2</v>
      </c>
      <c r="EJ16" s="285">
        <f t="shared" si="15"/>
        <v>8.8087248322147649E-2</v>
      </c>
      <c r="EK16" s="285">
        <f t="shared" si="15"/>
        <v>8.8791946308724834E-2</v>
      </c>
      <c r="EL16" s="285">
        <f t="shared" si="15"/>
        <v>8.9496644295302005E-2</v>
      </c>
      <c r="EM16" s="285">
        <f t="shared" si="15"/>
        <v>9.020134228187919E-2</v>
      </c>
      <c r="EN16" s="285">
        <f t="shared" si="15"/>
        <v>9.0906040268456376E-2</v>
      </c>
      <c r="EO16" s="285">
        <f t="shared" si="16"/>
        <v>9.1610738255033547E-2</v>
      </c>
      <c r="EP16" s="285">
        <f t="shared" si="16"/>
        <v>9.2315436241610732E-2</v>
      </c>
      <c r="EQ16" s="285">
        <f t="shared" si="16"/>
        <v>9.3020134228187917E-2</v>
      </c>
      <c r="ER16" s="285">
        <f t="shared" si="16"/>
        <v>9.3724832214765103E-2</v>
      </c>
      <c r="ES16" s="285">
        <f t="shared" si="16"/>
        <v>9.4429530201342288E-2</v>
      </c>
      <c r="ET16" s="285">
        <f t="shared" si="16"/>
        <v>9.5134228187919459E-2</v>
      </c>
      <c r="EU16" s="285">
        <f t="shared" si="16"/>
        <v>9.5838926174496644E-2</v>
      </c>
      <c r="EV16" s="285">
        <f t="shared" si="16"/>
        <v>9.6543624161073829E-2</v>
      </c>
      <c r="EW16" s="285">
        <f t="shared" si="16"/>
        <v>9.7248322147651001E-2</v>
      </c>
      <c r="EX16" s="285">
        <f t="shared" si="16"/>
        <v>9.7953020134228186E-2</v>
      </c>
      <c r="EY16" s="285">
        <f t="shared" si="17"/>
        <v>9.8657718120805357E-2</v>
      </c>
      <c r="EZ16" s="285">
        <f t="shared" si="17"/>
        <v>9.9362416107382542E-2</v>
      </c>
      <c r="FA16" s="285">
        <f t="shared" si="17"/>
        <v>0.10006711409395973</v>
      </c>
      <c r="FB16" s="285">
        <f t="shared" si="17"/>
        <v>0.1007718120805369</v>
      </c>
      <c r="FC16" s="285">
        <f t="shared" si="17"/>
        <v>0.1014765100671141</v>
      </c>
      <c r="FD16" s="285">
        <f t="shared" si="17"/>
        <v>0.10218120805369127</v>
      </c>
      <c r="FE16" s="285">
        <f t="shared" si="17"/>
        <v>0.10288590604026845</v>
      </c>
      <c r="FF16" s="285">
        <f t="shared" si="17"/>
        <v>0.10359060402684564</v>
      </c>
      <c r="FG16" s="285">
        <f t="shared" si="17"/>
        <v>0.10429530201342281</v>
      </c>
      <c r="FH16" s="285">
        <f t="shared" si="17"/>
        <v>0.105</v>
      </c>
    </row>
    <row r="17" spans="1:164" x14ac:dyDescent="0.2">
      <c r="A17" s="108"/>
      <c r="B17" s="114" t="s">
        <v>74</v>
      </c>
      <c r="C17" s="96">
        <f>IF(G17/2&gt;40,40,IF(G17/2&gt;30,30,IF(G17/2&gt;20,20,IF(G17/2&gt;10,10,5))))</f>
        <v>30</v>
      </c>
      <c r="D17" s="97">
        <f>E17/2*F17/2*2*PI()/60</f>
        <v>134.49158150017902</v>
      </c>
      <c r="E17" s="107">
        <v>14270</v>
      </c>
      <c r="F17" s="107">
        <v>0.36</v>
      </c>
      <c r="G17" s="107">
        <v>71</v>
      </c>
      <c r="H17" s="107">
        <v>3.7</v>
      </c>
      <c r="I17" s="107">
        <v>12</v>
      </c>
      <c r="J17" s="107">
        <f>G17</f>
        <v>71</v>
      </c>
      <c r="K17" s="132">
        <f>F17/G17*J17</f>
        <v>0.36</v>
      </c>
      <c r="L17" s="296">
        <v>1</v>
      </c>
      <c r="M17" s="97">
        <f>E17/I17</f>
        <v>1189.1666666666667</v>
      </c>
      <c r="N17" s="96">
        <f>F17/G17</f>
        <v>5.0704225352112674E-3</v>
      </c>
      <c r="O17" s="285">
        <f t="shared" si="3"/>
        <v>0</v>
      </c>
      <c r="P17" s="285">
        <f t="shared" si="3"/>
        <v>2.4161073825503354E-3</v>
      </c>
      <c r="Q17" s="285">
        <f t="shared" si="3"/>
        <v>4.8322147651006708E-3</v>
      </c>
      <c r="R17" s="285">
        <f t="shared" si="3"/>
        <v>7.2483221476510058E-3</v>
      </c>
      <c r="S17" s="285">
        <f t="shared" si="3"/>
        <v>9.6644295302013416E-3</v>
      </c>
      <c r="T17" s="285">
        <f t="shared" si="3"/>
        <v>1.2080536912751677E-2</v>
      </c>
      <c r="U17" s="285">
        <f t="shared" si="3"/>
        <v>1.4496644295302012E-2</v>
      </c>
      <c r="V17" s="285">
        <f t="shared" si="3"/>
        <v>1.6912751677852347E-2</v>
      </c>
      <c r="W17" s="285">
        <f t="shared" si="3"/>
        <v>1.9328859060402683E-2</v>
      </c>
      <c r="X17" s="285">
        <f t="shared" si="3"/>
        <v>2.1744966442953019E-2</v>
      </c>
      <c r="Y17" s="285">
        <f t="shared" si="4"/>
        <v>2.4161073825503355E-2</v>
      </c>
      <c r="Z17" s="285">
        <f t="shared" si="4"/>
        <v>2.6577181208053691E-2</v>
      </c>
      <c r="AA17" s="285">
        <f t="shared" si="4"/>
        <v>2.8993288590604023E-2</v>
      </c>
      <c r="AB17" s="285">
        <f t="shared" si="4"/>
        <v>3.1409395973154362E-2</v>
      </c>
      <c r="AC17" s="285">
        <f t="shared" si="4"/>
        <v>3.3825503355704695E-2</v>
      </c>
      <c r="AD17" s="285">
        <f t="shared" si="4"/>
        <v>3.6241610738255027E-2</v>
      </c>
      <c r="AE17" s="285">
        <f t="shared" si="4"/>
        <v>3.8657718120805366E-2</v>
      </c>
      <c r="AF17" s="285">
        <f t="shared" si="4"/>
        <v>4.1073825503355706E-2</v>
      </c>
      <c r="AG17" s="285">
        <f t="shared" si="4"/>
        <v>4.3489932885906038E-2</v>
      </c>
      <c r="AH17" s="285">
        <f t="shared" si="4"/>
        <v>4.5906040268456377E-2</v>
      </c>
      <c r="AI17" s="285">
        <f t="shared" si="5"/>
        <v>4.832214765100671E-2</v>
      </c>
      <c r="AJ17" s="285">
        <f t="shared" si="5"/>
        <v>5.0738255033557042E-2</v>
      </c>
      <c r="AK17" s="285">
        <f t="shared" si="5"/>
        <v>5.3154362416107381E-2</v>
      </c>
      <c r="AL17" s="285">
        <f t="shared" si="5"/>
        <v>5.5570469798657714E-2</v>
      </c>
      <c r="AM17" s="285">
        <f t="shared" si="5"/>
        <v>5.7986577181208046E-2</v>
      </c>
      <c r="AN17" s="285">
        <f t="shared" si="5"/>
        <v>6.0402684563758392E-2</v>
      </c>
      <c r="AO17" s="285">
        <f t="shared" si="5"/>
        <v>6.2818791946308725E-2</v>
      </c>
      <c r="AP17" s="285">
        <f t="shared" si="5"/>
        <v>6.523489932885905E-2</v>
      </c>
      <c r="AQ17" s="285">
        <f t="shared" si="5"/>
        <v>6.7651006711409389E-2</v>
      </c>
      <c r="AR17" s="285">
        <f t="shared" si="5"/>
        <v>7.0067114093959729E-2</v>
      </c>
      <c r="AS17" s="285">
        <f t="shared" si="6"/>
        <v>7.2483221476510054E-2</v>
      </c>
      <c r="AT17" s="285">
        <f t="shared" si="6"/>
        <v>7.4899328859060407E-2</v>
      </c>
      <c r="AU17" s="285">
        <f t="shared" si="6"/>
        <v>7.7315436241610733E-2</v>
      </c>
      <c r="AV17" s="285">
        <f t="shared" si="6"/>
        <v>7.9731543624161072E-2</v>
      </c>
      <c r="AW17" s="285">
        <f t="shared" si="6"/>
        <v>8.2147651006711411E-2</v>
      </c>
      <c r="AX17" s="285">
        <f t="shared" si="6"/>
        <v>8.4563758389261737E-2</v>
      </c>
      <c r="AY17" s="285">
        <f t="shared" si="6"/>
        <v>8.6979865771812076E-2</v>
      </c>
      <c r="AZ17" s="285">
        <f t="shared" si="6"/>
        <v>8.9395973154362415E-2</v>
      </c>
      <c r="BA17" s="285">
        <f t="shared" si="6"/>
        <v>9.1812080536912755E-2</v>
      </c>
      <c r="BB17" s="285">
        <f t="shared" si="6"/>
        <v>9.4228187919463094E-2</v>
      </c>
      <c r="BC17" s="285">
        <f t="shared" si="7"/>
        <v>9.6644295302013419E-2</v>
      </c>
      <c r="BD17" s="285">
        <f t="shared" si="7"/>
        <v>9.9060402684563745E-2</v>
      </c>
      <c r="BE17" s="285">
        <f t="shared" si="7"/>
        <v>0.10147651006711408</v>
      </c>
      <c r="BF17" s="285">
        <f t="shared" si="7"/>
        <v>0.10389261744966444</v>
      </c>
      <c r="BG17" s="285">
        <f t="shared" si="7"/>
        <v>0.10630872483221476</v>
      </c>
      <c r="BH17" s="285">
        <f t="shared" si="7"/>
        <v>0.1087248322147651</v>
      </c>
      <c r="BI17" s="285">
        <f t="shared" si="7"/>
        <v>0.11114093959731543</v>
      </c>
      <c r="BJ17" s="285">
        <f t="shared" si="7"/>
        <v>0.11355704697986577</v>
      </c>
      <c r="BK17" s="285">
        <f t="shared" si="7"/>
        <v>0.11597315436241609</v>
      </c>
      <c r="BL17" s="285">
        <f t="shared" si="7"/>
        <v>0.11838926174496645</v>
      </c>
      <c r="BM17" s="285">
        <f t="shared" si="8"/>
        <v>0.12080536912751678</v>
      </c>
      <c r="BN17" s="285">
        <f t="shared" si="8"/>
        <v>0.12322147651006711</v>
      </c>
      <c r="BO17" s="285">
        <f t="shared" si="8"/>
        <v>0.12563758389261745</v>
      </c>
      <c r="BP17" s="285">
        <f t="shared" si="8"/>
        <v>0.12805369127516777</v>
      </c>
      <c r="BQ17" s="285">
        <f t="shared" si="8"/>
        <v>0.1304697986577181</v>
      </c>
      <c r="BR17" s="285">
        <f t="shared" si="8"/>
        <v>0.13288590604026845</v>
      </c>
      <c r="BS17" s="285">
        <f t="shared" si="8"/>
        <v>0.13530201342281878</v>
      </c>
      <c r="BT17" s="285">
        <f t="shared" si="8"/>
        <v>0.13771812080536913</v>
      </c>
      <c r="BU17" s="285">
        <f t="shared" si="8"/>
        <v>0.14013422818791946</v>
      </c>
      <c r="BV17" s="285">
        <f t="shared" si="8"/>
        <v>0.14255033557046978</v>
      </c>
      <c r="BW17" s="285">
        <f t="shared" si="9"/>
        <v>0.14496644295302011</v>
      </c>
      <c r="BX17" s="285">
        <f t="shared" si="9"/>
        <v>0.14738255033557046</v>
      </c>
      <c r="BY17" s="285">
        <f t="shared" si="9"/>
        <v>0.14979865771812081</v>
      </c>
      <c r="BZ17" s="285">
        <f t="shared" si="9"/>
        <v>0.15221476510067114</v>
      </c>
      <c r="CA17" s="285">
        <f t="shared" si="9"/>
        <v>0.15463087248322147</v>
      </c>
      <c r="CB17" s="285">
        <f t="shared" si="9"/>
        <v>0.15704697986577179</v>
      </c>
      <c r="CC17" s="285">
        <f t="shared" si="9"/>
        <v>0.15946308724832214</v>
      </c>
      <c r="CD17" s="285">
        <f t="shared" si="9"/>
        <v>0.1618791946308725</v>
      </c>
      <c r="CE17" s="285">
        <f t="shared" si="9"/>
        <v>0.16429530201342282</v>
      </c>
      <c r="CF17" s="285">
        <f t="shared" si="9"/>
        <v>0.16671140939597315</v>
      </c>
      <c r="CG17" s="285">
        <f t="shared" si="10"/>
        <v>0.16912751677852347</v>
      </c>
      <c r="CH17" s="285">
        <f t="shared" si="10"/>
        <v>0.1715436241610738</v>
      </c>
      <c r="CI17" s="285">
        <f t="shared" si="10"/>
        <v>0.17395973154362415</v>
      </c>
      <c r="CJ17" s="285">
        <f t="shared" si="10"/>
        <v>0.17637583892617451</v>
      </c>
      <c r="CK17" s="285">
        <f t="shared" si="10"/>
        <v>0.17879194630872483</v>
      </c>
      <c r="CL17" s="285">
        <f t="shared" si="10"/>
        <v>0.18120805369127518</v>
      </c>
      <c r="CM17" s="285">
        <f t="shared" si="10"/>
        <v>0.18362416107382551</v>
      </c>
      <c r="CN17" s="285">
        <f t="shared" si="10"/>
        <v>0.18604026845637583</v>
      </c>
      <c r="CO17" s="285">
        <f t="shared" si="10"/>
        <v>0.18845637583892619</v>
      </c>
      <c r="CP17" s="285">
        <f t="shared" si="10"/>
        <v>0.19087248322147651</v>
      </c>
      <c r="CQ17" s="285">
        <f t="shared" si="11"/>
        <v>0.19328859060402684</v>
      </c>
      <c r="CR17" s="285">
        <f t="shared" si="11"/>
        <v>0.19570469798657716</v>
      </c>
      <c r="CS17" s="285">
        <f t="shared" si="11"/>
        <v>0.19812080536912749</v>
      </c>
      <c r="CT17" s="285">
        <f t="shared" si="11"/>
        <v>0.20053691275167784</v>
      </c>
      <c r="CU17" s="285">
        <f t="shared" si="11"/>
        <v>0.20295302013422817</v>
      </c>
      <c r="CV17" s="285">
        <f t="shared" si="11"/>
        <v>0.20536912751677849</v>
      </c>
      <c r="CW17" s="285">
        <f t="shared" si="11"/>
        <v>0.20778523489932887</v>
      </c>
      <c r="CX17" s="285">
        <f t="shared" si="11"/>
        <v>0.2102013422818792</v>
      </c>
      <c r="CY17" s="285">
        <f t="shared" si="11"/>
        <v>0.21261744966442953</v>
      </c>
      <c r="CZ17" s="285">
        <f t="shared" si="11"/>
        <v>0.21503355704697988</v>
      </c>
      <c r="DA17" s="285">
        <f t="shared" si="12"/>
        <v>0.2174496644295302</v>
      </c>
      <c r="DB17" s="285">
        <f t="shared" si="12"/>
        <v>0.21986577181208053</v>
      </c>
      <c r="DC17" s="285">
        <f t="shared" si="12"/>
        <v>0.22228187919463085</v>
      </c>
      <c r="DD17" s="285">
        <f t="shared" si="12"/>
        <v>0.22469798657718121</v>
      </c>
      <c r="DE17" s="285">
        <f t="shared" si="12"/>
        <v>0.22711409395973153</v>
      </c>
      <c r="DF17" s="285">
        <f t="shared" si="12"/>
        <v>0.22953020134228186</v>
      </c>
      <c r="DG17" s="285">
        <f t="shared" si="12"/>
        <v>0.23194630872483218</v>
      </c>
      <c r="DH17" s="285">
        <f t="shared" si="12"/>
        <v>0.23436241610738251</v>
      </c>
      <c r="DI17" s="285">
        <f t="shared" si="12"/>
        <v>0.23677852348993289</v>
      </c>
      <c r="DJ17" s="285">
        <f t="shared" si="12"/>
        <v>0.23919463087248322</v>
      </c>
      <c r="DK17" s="285">
        <f t="shared" si="13"/>
        <v>0.24161073825503357</v>
      </c>
      <c r="DL17" s="285">
        <f t="shared" si="13"/>
        <v>0.24402684563758389</v>
      </c>
      <c r="DM17" s="285">
        <f t="shared" si="13"/>
        <v>0.24644295302013422</v>
      </c>
      <c r="DN17" s="285">
        <f t="shared" si="13"/>
        <v>0.24885906040268455</v>
      </c>
      <c r="DO17" s="285">
        <f t="shared" si="13"/>
        <v>0.2512751677852349</v>
      </c>
      <c r="DP17" s="285">
        <f t="shared" si="13"/>
        <v>0.25369127516778522</v>
      </c>
      <c r="DQ17" s="285">
        <f t="shared" si="13"/>
        <v>0.25610738255033555</v>
      </c>
      <c r="DR17" s="285">
        <f t="shared" si="13"/>
        <v>0.25852348993288587</v>
      </c>
      <c r="DS17" s="285">
        <f t="shared" si="13"/>
        <v>0.2609395973154362</v>
      </c>
      <c r="DT17" s="285">
        <f t="shared" si="13"/>
        <v>0.26335570469798658</v>
      </c>
      <c r="DU17" s="285">
        <f t="shared" si="14"/>
        <v>0.26577181208053691</v>
      </c>
      <c r="DV17" s="285">
        <f t="shared" si="14"/>
        <v>0.26818791946308723</v>
      </c>
      <c r="DW17" s="285">
        <f t="shared" si="14"/>
        <v>0.27060402684563756</v>
      </c>
      <c r="DX17" s="285">
        <f t="shared" si="14"/>
        <v>0.27302013422818794</v>
      </c>
      <c r="DY17" s="285">
        <f t="shared" si="14"/>
        <v>0.27543624161073826</v>
      </c>
      <c r="DZ17" s="285">
        <f t="shared" si="14"/>
        <v>0.27785234899328859</v>
      </c>
      <c r="EA17" s="285">
        <f t="shared" si="14"/>
        <v>0.28026845637583891</v>
      </c>
      <c r="EB17" s="285">
        <f t="shared" si="14"/>
        <v>0.28268456375838924</v>
      </c>
      <c r="EC17" s="285">
        <f t="shared" si="14"/>
        <v>0.28510067114093957</v>
      </c>
      <c r="ED17" s="285">
        <f t="shared" si="14"/>
        <v>0.28751677852348989</v>
      </c>
      <c r="EE17" s="285">
        <f t="shared" si="15"/>
        <v>0.28993288590604022</v>
      </c>
      <c r="EF17" s="285">
        <f t="shared" si="15"/>
        <v>0.2923489932885906</v>
      </c>
      <c r="EG17" s="285">
        <f t="shared" si="15"/>
        <v>0.29476510067114092</v>
      </c>
      <c r="EH17" s="285">
        <f t="shared" si="15"/>
        <v>0.29718120805369125</v>
      </c>
      <c r="EI17" s="285">
        <f t="shared" si="15"/>
        <v>0.29959731543624163</v>
      </c>
      <c r="EJ17" s="285">
        <f t="shared" si="15"/>
        <v>0.30201342281879195</v>
      </c>
      <c r="EK17" s="285">
        <f t="shared" si="15"/>
        <v>0.30442953020134228</v>
      </c>
      <c r="EL17" s="285">
        <f t="shared" si="15"/>
        <v>0.30684563758389261</v>
      </c>
      <c r="EM17" s="285">
        <f t="shared" si="15"/>
        <v>0.30926174496644293</v>
      </c>
      <c r="EN17" s="285">
        <f t="shared" si="15"/>
        <v>0.31167785234899326</v>
      </c>
      <c r="EO17" s="285">
        <f t="shared" si="16"/>
        <v>0.31409395973154358</v>
      </c>
      <c r="EP17" s="285">
        <f t="shared" si="16"/>
        <v>0.31651006711409391</v>
      </c>
      <c r="EQ17" s="285">
        <f t="shared" si="16"/>
        <v>0.31892617449664429</v>
      </c>
      <c r="ER17" s="285">
        <f t="shared" si="16"/>
        <v>0.32134228187919461</v>
      </c>
      <c r="ES17" s="285">
        <f t="shared" si="16"/>
        <v>0.32375838926174499</v>
      </c>
      <c r="ET17" s="285">
        <f t="shared" si="16"/>
        <v>0.32617449664429532</v>
      </c>
      <c r="EU17" s="285">
        <f t="shared" si="16"/>
        <v>0.32859060402684565</v>
      </c>
      <c r="EV17" s="285">
        <f t="shared" si="16"/>
        <v>0.33100671140939597</v>
      </c>
      <c r="EW17" s="285">
        <f t="shared" si="16"/>
        <v>0.3334228187919463</v>
      </c>
      <c r="EX17" s="285">
        <f t="shared" si="16"/>
        <v>0.33583892617449662</v>
      </c>
      <c r="EY17" s="285">
        <f t="shared" si="17"/>
        <v>0.33825503355704695</v>
      </c>
      <c r="EZ17" s="285">
        <f t="shared" si="17"/>
        <v>0.34067114093959727</v>
      </c>
      <c r="FA17" s="285">
        <f t="shared" si="17"/>
        <v>0.3430872483221476</v>
      </c>
      <c r="FB17" s="285">
        <f t="shared" si="17"/>
        <v>0.34550335570469798</v>
      </c>
      <c r="FC17" s="285">
        <f t="shared" si="17"/>
        <v>0.3479194630872483</v>
      </c>
      <c r="FD17" s="285">
        <f t="shared" si="17"/>
        <v>0.35033557046979868</v>
      </c>
      <c r="FE17" s="285">
        <f t="shared" si="17"/>
        <v>0.35275167785234901</v>
      </c>
      <c r="FF17" s="285">
        <f t="shared" si="17"/>
        <v>0.35516778523489934</v>
      </c>
      <c r="FG17" s="285">
        <f t="shared" si="17"/>
        <v>0.35758389261744966</v>
      </c>
      <c r="FH17" s="285">
        <f t="shared" si="17"/>
        <v>0.36</v>
      </c>
    </row>
    <row r="18" spans="1:164" x14ac:dyDescent="0.2">
      <c r="A18" s="108"/>
      <c r="B18" s="114" t="s">
        <v>75</v>
      </c>
      <c r="C18" s="96">
        <f>IF(G18/2&gt;40,40,IF(G18/2&gt;30,30,IF(G18/2&gt;20,20,IF(G18/2&gt;10,10,5))))</f>
        <v>5</v>
      </c>
      <c r="D18" s="97">
        <f>E18/2*F18/2*2*PI()/60</f>
        <v>24.389230967368761</v>
      </c>
      <c r="E18" s="107">
        <v>5480</v>
      </c>
      <c r="F18" s="107">
        <v>0.17</v>
      </c>
      <c r="G18" s="107">
        <v>10</v>
      </c>
      <c r="H18" s="107">
        <v>0.4</v>
      </c>
      <c r="I18" s="107">
        <v>12</v>
      </c>
      <c r="J18" s="107">
        <f>G18</f>
        <v>10</v>
      </c>
      <c r="K18" s="132">
        <f>F18/G18*J18</f>
        <v>0.17</v>
      </c>
      <c r="L18" s="296">
        <v>1</v>
      </c>
      <c r="M18" s="97">
        <f>E18/I18</f>
        <v>456.66666666666669</v>
      </c>
      <c r="N18" s="96">
        <f>F18/G18</f>
        <v>1.7000000000000001E-2</v>
      </c>
      <c r="O18" s="285">
        <f t="shared" ref="O18:X26" si="19">(MIN((O$5/$P$4*($G18-$H18))/($J18-$H18),1) * ($J18-$H18))/($J18-$H18)*$K18</f>
        <v>0</v>
      </c>
      <c r="P18" s="285">
        <f t="shared" si="19"/>
        <v>1.1409395973154364E-3</v>
      </c>
      <c r="Q18" s="285">
        <f t="shared" si="19"/>
        <v>2.2818791946308727E-3</v>
      </c>
      <c r="R18" s="285">
        <f t="shared" si="19"/>
        <v>3.4228187919463087E-3</v>
      </c>
      <c r="S18" s="285">
        <f t="shared" si="19"/>
        <v>4.5637583892617455E-3</v>
      </c>
      <c r="T18" s="285">
        <f t="shared" si="19"/>
        <v>5.7046979865771818E-3</v>
      </c>
      <c r="U18" s="285">
        <f t="shared" si="19"/>
        <v>6.8456375838926173E-3</v>
      </c>
      <c r="V18" s="285">
        <f t="shared" si="19"/>
        <v>7.9865771812080537E-3</v>
      </c>
      <c r="W18" s="285">
        <f t="shared" si="19"/>
        <v>9.1275167785234909E-3</v>
      </c>
      <c r="X18" s="285">
        <f t="shared" si="19"/>
        <v>1.0268456375838928E-2</v>
      </c>
      <c r="Y18" s="285">
        <f t="shared" ref="Y18:AH26" si="20">(MIN((Y$5/$P$4*($G18-$H18))/($J18-$H18),1) * ($J18-$H18))/($J18-$H18)*$K18</f>
        <v>1.1409395973154364E-2</v>
      </c>
      <c r="Z18" s="285">
        <f t="shared" si="20"/>
        <v>1.2550335570469801E-2</v>
      </c>
      <c r="AA18" s="285">
        <f t="shared" si="20"/>
        <v>1.3691275167785235E-2</v>
      </c>
      <c r="AB18" s="285">
        <f t="shared" si="20"/>
        <v>1.4832214765100672E-2</v>
      </c>
      <c r="AC18" s="285">
        <f t="shared" si="20"/>
        <v>1.5973154362416107E-2</v>
      </c>
      <c r="AD18" s="285">
        <f t="shared" si="20"/>
        <v>1.7114093959731545E-2</v>
      </c>
      <c r="AE18" s="285">
        <f t="shared" si="20"/>
        <v>1.8255033557046982E-2</v>
      </c>
      <c r="AF18" s="285">
        <f t="shared" si="20"/>
        <v>1.9395973154362419E-2</v>
      </c>
      <c r="AG18" s="285">
        <f t="shared" si="20"/>
        <v>2.0536912751677856E-2</v>
      </c>
      <c r="AH18" s="285">
        <f t="shared" si="20"/>
        <v>2.1677852348993294E-2</v>
      </c>
      <c r="AI18" s="285">
        <f t="shared" ref="AI18:AR26" si="21">(MIN((AI$5/$P$4*($G18-$H18))/($J18-$H18),1) * ($J18-$H18))/($J18-$H18)*$K18</f>
        <v>2.2818791946308727E-2</v>
      </c>
      <c r="AJ18" s="285">
        <f t="shared" si="21"/>
        <v>2.3959731543624161E-2</v>
      </c>
      <c r="AK18" s="285">
        <f t="shared" si="21"/>
        <v>2.5100671140939602E-2</v>
      </c>
      <c r="AL18" s="285">
        <f t="shared" si="21"/>
        <v>2.6241610738255036E-2</v>
      </c>
      <c r="AM18" s="285">
        <f t="shared" si="21"/>
        <v>2.7382550335570469E-2</v>
      </c>
      <c r="AN18" s="285">
        <f t="shared" si="21"/>
        <v>2.852348993288591E-2</v>
      </c>
      <c r="AO18" s="285">
        <f t="shared" si="21"/>
        <v>2.9664429530201344E-2</v>
      </c>
      <c r="AP18" s="285">
        <f t="shared" si="21"/>
        <v>3.0805369127516777E-2</v>
      </c>
      <c r="AQ18" s="285">
        <f t="shared" si="21"/>
        <v>3.1946308724832215E-2</v>
      </c>
      <c r="AR18" s="285">
        <f t="shared" si="21"/>
        <v>3.3087248322147655E-2</v>
      </c>
      <c r="AS18" s="285">
        <f t="shared" ref="AS18:BB26" si="22">(MIN((AS$5/$P$4*($G18-$H18))/($J18-$H18),1) * ($J18-$H18))/($J18-$H18)*$K18</f>
        <v>3.4228187919463089E-2</v>
      </c>
      <c r="AT18" s="285">
        <f t="shared" si="22"/>
        <v>3.536912751677853E-2</v>
      </c>
      <c r="AU18" s="285">
        <f t="shared" si="22"/>
        <v>3.6510067114093964E-2</v>
      </c>
      <c r="AV18" s="285">
        <f t="shared" si="22"/>
        <v>3.7651006711409404E-2</v>
      </c>
      <c r="AW18" s="285">
        <f t="shared" si="22"/>
        <v>3.8791946308724838E-2</v>
      </c>
      <c r="AX18" s="285">
        <f t="shared" si="22"/>
        <v>3.9932885906040272E-2</v>
      </c>
      <c r="AY18" s="285">
        <f t="shared" si="22"/>
        <v>4.1073825503355713E-2</v>
      </c>
      <c r="AZ18" s="285">
        <f t="shared" si="22"/>
        <v>4.2214765100671139E-2</v>
      </c>
      <c r="BA18" s="285">
        <f t="shared" si="22"/>
        <v>4.3355704697986587E-2</v>
      </c>
      <c r="BB18" s="285">
        <f t="shared" si="22"/>
        <v>4.4496644295302021E-2</v>
      </c>
      <c r="BC18" s="285">
        <f t="shared" ref="BC18:BL26" si="23">(MIN((BC$5/$P$4*($G18-$H18))/($J18-$H18),1) * ($J18-$H18))/($J18-$H18)*$K18</f>
        <v>4.5637583892617455E-2</v>
      </c>
      <c r="BD18" s="285">
        <f t="shared" si="23"/>
        <v>4.6778523489932888E-2</v>
      </c>
      <c r="BE18" s="285">
        <f t="shared" si="23"/>
        <v>4.7919463087248322E-2</v>
      </c>
      <c r="BF18" s="285">
        <f t="shared" si="23"/>
        <v>4.906040268456377E-2</v>
      </c>
      <c r="BG18" s="285">
        <f t="shared" si="23"/>
        <v>5.0201342281879203E-2</v>
      </c>
      <c r="BH18" s="285">
        <f t="shared" si="23"/>
        <v>5.1342281879194637E-2</v>
      </c>
      <c r="BI18" s="285">
        <f t="shared" si="23"/>
        <v>5.2483221476510071E-2</v>
      </c>
      <c r="BJ18" s="285">
        <f t="shared" si="23"/>
        <v>5.3624161073825505E-2</v>
      </c>
      <c r="BK18" s="285">
        <f t="shared" si="23"/>
        <v>5.4765100671140939E-2</v>
      </c>
      <c r="BL18" s="285">
        <f t="shared" si="23"/>
        <v>5.5906040268456386E-2</v>
      </c>
      <c r="BM18" s="285">
        <f t="shared" ref="BM18:BV26" si="24">(MIN((BM$5/$P$4*($G18-$H18))/($J18-$H18),1) * ($J18-$H18))/($J18-$H18)*$K18</f>
        <v>5.704697986577182E-2</v>
      </c>
      <c r="BN18" s="285">
        <f t="shared" si="24"/>
        <v>5.8187919463087254E-2</v>
      </c>
      <c r="BO18" s="285">
        <f t="shared" si="24"/>
        <v>5.9328859060402687E-2</v>
      </c>
      <c r="BP18" s="285">
        <f t="shared" si="24"/>
        <v>6.0469798657718121E-2</v>
      </c>
      <c r="BQ18" s="285">
        <f t="shared" si="24"/>
        <v>6.1610738255033555E-2</v>
      </c>
      <c r="BR18" s="285">
        <f t="shared" si="24"/>
        <v>6.2751677852349003E-2</v>
      </c>
      <c r="BS18" s="285">
        <f t="shared" si="24"/>
        <v>6.3892617449664429E-2</v>
      </c>
      <c r="BT18" s="285">
        <f t="shared" si="24"/>
        <v>6.503355704697987E-2</v>
      </c>
      <c r="BU18" s="285">
        <f t="shared" si="24"/>
        <v>6.6174496644295311E-2</v>
      </c>
      <c r="BV18" s="285">
        <f t="shared" si="24"/>
        <v>6.7315436241610738E-2</v>
      </c>
      <c r="BW18" s="285">
        <f t="shared" ref="BW18:CF26" si="25">(MIN((BW$5/$P$4*($G18-$H18))/($J18-$H18),1) * ($J18-$H18))/($J18-$H18)*$K18</f>
        <v>6.8456375838926178E-2</v>
      </c>
      <c r="BX18" s="285">
        <f t="shared" si="25"/>
        <v>6.9597315436241619E-2</v>
      </c>
      <c r="BY18" s="285">
        <f t="shared" si="25"/>
        <v>7.073825503355706E-2</v>
      </c>
      <c r="BZ18" s="285">
        <f t="shared" si="25"/>
        <v>7.1879194630872487E-2</v>
      </c>
      <c r="CA18" s="285">
        <f t="shared" si="25"/>
        <v>7.3020134228187927E-2</v>
      </c>
      <c r="CB18" s="285">
        <f t="shared" si="25"/>
        <v>7.4161073825503354E-2</v>
      </c>
      <c r="CC18" s="285">
        <f t="shared" si="25"/>
        <v>7.5302013422818809E-2</v>
      </c>
      <c r="CD18" s="285">
        <f t="shared" si="25"/>
        <v>7.6442953020134222E-2</v>
      </c>
      <c r="CE18" s="285">
        <f t="shared" si="25"/>
        <v>7.7583892617449676E-2</v>
      </c>
      <c r="CF18" s="285">
        <f t="shared" si="25"/>
        <v>7.8724832214765103E-2</v>
      </c>
      <c r="CG18" s="285">
        <f t="shared" ref="CG18:CP26" si="26">(MIN((CG$5/$P$4*($G18-$H18))/($J18-$H18),1) * ($J18-$H18))/($J18-$H18)*$K18</f>
        <v>7.9865771812080544E-2</v>
      </c>
      <c r="CH18" s="285">
        <f t="shared" si="26"/>
        <v>8.1006711409395971E-2</v>
      </c>
      <c r="CI18" s="285">
        <f t="shared" si="26"/>
        <v>8.2147651006711425E-2</v>
      </c>
      <c r="CJ18" s="285">
        <f t="shared" si="26"/>
        <v>8.3288590604026852E-2</v>
      </c>
      <c r="CK18" s="285">
        <f t="shared" si="26"/>
        <v>8.4429530201342279E-2</v>
      </c>
      <c r="CL18" s="285">
        <f t="shared" si="26"/>
        <v>8.5570469798657733E-2</v>
      </c>
      <c r="CM18" s="285">
        <f t="shared" si="26"/>
        <v>8.6711409395973174E-2</v>
      </c>
      <c r="CN18" s="285">
        <f t="shared" si="26"/>
        <v>8.7852348993288601E-2</v>
      </c>
      <c r="CO18" s="285">
        <f t="shared" si="26"/>
        <v>8.8993288590604042E-2</v>
      </c>
      <c r="CP18" s="285">
        <f t="shared" si="26"/>
        <v>9.0134228187919468E-2</v>
      </c>
      <c r="CQ18" s="285">
        <f t="shared" ref="CQ18:CZ26" si="27">(MIN((CQ$5/$P$4*($G18-$H18))/($J18-$H18),1) * ($J18-$H18))/($J18-$H18)*$K18</f>
        <v>9.1275167785234909E-2</v>
      </c>
      <c r="CR18" s="285">
        <f t="shared" si="27"/>
        <v>9.2416107382550336E-2</v>
      </c>
      <c r="CS18" s="285">
        <f t="shared" si="27"/>
        <v>9.3557046979865777E-2</v>
      </c>
      <c r="CT18" s="285">
        <f t="shared" si="27"/>
        <v>9.4697986577181203E-2</v>
      </c>
      <c r="CU18" s="285">
        <f t="shared" si="27"/>
        <v>9.5838926174496644E-2</v>
      </c>
      <c r="CV18" s="285">
        <f t="shared" si="27"/>
        <v>9.6979865771812085E-2</v>
      </c>
      <c r="CW18" s="285">
        <f t="shared" si="27"/>
        <v>9.8120805369127539E-2</v>
      </c>
      <c r="CX18" s="285">
        <f t="shared" si="27"/>
        <v>9.9261744966442966E-2</v>
      </c>
      <c r="CY18" s="285">
        <f t="shared" si="27"/>
        <v>0.10040268456375841</v>
      </c>
      <c r="CZ18" s="285">
        <f t="shared" si="27"/>
        <v>0.10154362416107383</v>
      </c>
      <c r="DA18" s="285">
        <f t="shared" ref="DA18:DJ26" si="28">(MIN((DA$5/$P$4*($G18-$H18))/($J18-$H18),1) * ($J18-$H18))/($J18-$H18)*$K18</f>
        <v>0.10268456375838927</v>
      </c>
      <c r="DB18" s="285">
        <f t="shared" si="28"/>
        <v>0.1038255033557047</v>
      </c>
      <c r="DC18" s="285">
        <f t="shared" si="28"/>
        <v>0.10496644295302014</v>
      </c>
      <c r="DD18" s="285">
        <f t="shared" si="28"/>
        <v>0.10610738255033558</v>
      </c>
      <c r="DE18" s="285">
        <f t="shared" si="28"/>
        <v>0.10724832214765101</v>
      </c>
      <c r="DF18" s="285">
        <f t="shared" si="28"/>
        <v>0.10838926174496645</v>
      </c>
      <c r="DG18" s="285">
        <f t="shared" si="28"/>
        <v>0.10953020134228188</v>
      </c>
      <c r="DH18" s="285">
        <f t="shared" si="28"/>
        <v>0.11067114093959732</v>
      </c>
      <c r="DI18" s="285">
        <f t="shared" si="28"/>
        <v>0.11181208053691277</v>
      </c>
      <c r="DJ18" s="285">
        <f t="shared" si="28"/>
        <v>0.1129530201342282</v>
      </c>
      <c r="DK18" s="285">
        <f t="shared" ref="DK18:DT26" si="29">(MIN((DK$5/$P$4*($G18-$H18))/($J18-$H18),1) * ($J18-$H18))/($J18-$H18)*$K18</f>
        <v>0.11409395973154364</v>
      </c>
      <c r="DL18" s="285">
        <f t="shared" si="29"/>
        <v>0.11523489932885907</v>
      </c>
      <c r="DM18" s="285">
        <f t="shared" si="29"/>
        <v>0.11637583892617451</v>
      </c>
      <c r="DN18" s="285">
        <f t="shared" si="29"/>
        <v>0.11751677852348995</v>
      </c>
      <c r="DO18" s="285">
        <f t="shared" si="29"/>
        <v>0.11865771812080537</v>
      </c>
      <c r="DP18" s="285">
        <f t="shared" si="29"/>
        <v>0.11979865771812082</v>
      </c>
      <c r="DQ18" s="285">
        <f t="shared" si="29"/>
        <v>0.12093959731543624</v>
      </c>
      <c r="DR18" s="285">
        <f t="shared" si="29"/>
        <v>0.12208053691275168</v>
      </c>
      <c r="DS18" s="285">
        <f t="shared" si="29"/>
        <v>0.12322147651006711</v>
      </c>
      <c r="DT18" s="285">
        <f t="shared" si="29"/>
        <v>0.12436241610738256</v>
      </c>
      <c r="DU18" s="285">
        <f t="shared" ref="DU18:ED26" si="30">(MIN((DU$5/$P$4*($G18-$H18))/($J18-$H18),1) * ($J18-$H18))/($J18-$H18)*$K18</f>
        <v>0.12550335570469801</v>
      </c>
      <c r="DV18" s="285">
        <f t="shared" si="30"/>
        <v>0.12664429530201343</v>
      </c>
      <c r="DW18" s="285">
        <f t="shared" si="30"/>
        <v>0.12778523489932886</v>
      </c>
      <c r="DX18" s="285">
        <f t="shared" si="30"/>
        <v>0.12892617449664431</v>
      </c>
      <c r="DY18" s="285">
        <f t="shared" si="30"/>
        <v>0.13006711409395974</v>
      </c>
      <c r="DZ18" s="285">
        <f t="shared" si="30"/>
        <v>0.13120805369127517</v>
      </c>
      <c r="EA18" s="285">
        <f t="shared" si="30"/>
        <v>0.13234899328859062</v>
      </c>
      <c r="EB18" s="285">
        <f t="shared" si="30"/>
        <v>0.13348993288590605</v>
      </c>
      <c r="EC18" s="285">
        <f t="shared" si="30"/>
        <v>0.13463087248322148</v>
      </c>
      <c r="ED18" s="285">
        <f t="shared" si="30"/>
        <v>0.1357718120805369</v>
      </c>
      <c r="EE18" s="285">
        <f t="shared" ref="EE18:EN26" si="31">(MIN((EE$5/$P$4*($G18-$H18))/($J18-$H18),1) * ($J18-$H18))/($J18-$H18)*$K18</f>
        <v>0.13691275167785236</v>
      </c>
      <c r="EF18" s="285">
        <f t="shared" si="31"/>
        <v>0.13805369127516781</v>
      </c>
      <c r="EG18" s="285">
        <f t="shared" si="31"/>
        <v>0.13919463087248324</v>
      </c>
      <c r="EH18" s="285">
        <f t="shared" si="31"/>
        <v>0.14033557046979867</v>
      </c>
      <c r="EI18" s="285">
        <f t="shared" si="31"/>
        <v>0.14147651006711412</v>
      </c>
      <c r="EJ18" s="285">
        <f t="shared" si="31"/>
        <v>0.14261744966442952</v>
      </c>
      <c r="EK18" s="285">
        <f t="shared" si="31"/>
        <v>0.14375838926174497</v>
      </c>
      <c r="EL18" s="285">
        <f t="shared" si="31"/>
        <v>0.14489932885906043</v>
      </c>
      <c r="EM18" s="285">
        <f t="shared" si="31"/>
        <v>0.14604026845637585</v>
      </c>
      <c r="EN18" s="285">
        <f t="shared" si="31"/>
        <v>0.14718120805369128</v>
      </c>
      <c r="EO18" s="285">
        <f t="shared" ref="EO18:EX26" si="32">(MIN((EO$5/$P$4*($G18-$H18))/($J18-$H18),1) * ($J18-$H18))/($J18-$H18)*$K18</f>
        <v>0.14832214765100671</v>
      </c>
      <c r="EP18" s="285">
        <f t="shared" si="32"/>
        <v>0.14946308724832216</v>
      </c>
      <c r="EQ18" s="285">
        <f t="shared" si="32"/>
        <v>0.15060402684563762</v>
      </c>
      <c r="ER18" s="285">
        <f t="shared" si="32"/>
        <v>0.15174496644295304</v>
      </c>
      <c r="ES18" s="285">
        <f t="shared" si="32"/>
        <v>0.15288590604026844</v>
      </c>
      <c r="ET18" s="285">
        <f t="shared" si="32"/>
        <v>0.1540268456375839</v>
      </c>
      <c r="EU18" s="285">
        <f t="shared" si="32"/>
        <v>0.15516778523489935</v>
      </c>
      <c r="EV18" s="285">
        <f t="shared" si="32"/>
        <v>0.15630872483221478</v>
      </c>
      <c r="EW18" s="285">
        <f t="shared" si="32"/>
        <v>0.15744966442953021</v>
      </c>
      <c r="EX18" s="285">
        <f t="shared" si="32"/>
        <v>0.15859060402684563</v>
      </c>
      <c r="EY18" s="285">
        <f t="shared" ref="EY18:FH26" si="33">(MIN((EY$5/$P$4*($G18-$H18))/($J18-$H18),1) * ($J18-$H18))/($J18-$H18)*$K18</f>
        <v>0.15973154362416109</v>
      </c>
      <c r="EZ18" s="285">
        <f t="shared" si="33"/>
        <v>0.16087248322147654</v>
      </c>
      <c r="FA18" s="285">
        <f t="shared" si="33"/>
        <v>0.16201342281879194</v>
      </c>
      <c r="FB18" s="285">
        <f t="shared" si="33"/>
        <v>0.1631543624161074</v>
      </c>
      <c r="FC18" s="285">
        <f t="shared" si="33"/>
        <v>0.16429530201342285</v>
      </c>
      <c r="FD18" s="285">
        <f t="shared" si="33"/>
        <v>0.1654362416107383</v>
      </c>
      <c r="FE18" s="285">
        <f t="shared" si="33"/>
        <v>0.1665771812080537</v>
      </c>
      <c r="FF18" s="285">
        <f t="shared" si="33"/>
        <v>0.16771812080536913</v>
      </c>
      <c r="FG18" s="285">
        <f t="shared" si="33"/>
        <v>0.16885906040268456</v>
      </c>
      <c r="FH18" s="285">
        <f t="shared" si="33"/>
        <v>0.17</v>
      </c>
    </row>
    <row r="19" spans="1:164" x14ac:dyDescent="0.2">
      <c r="A19" s="108"/>
      <c r="B19" s="114" t="s">
        <v>76</v>
      </c>
      <c r="C19" s="96">
        <f>IF(G19/2&gt;40,40,IF(G19/2&gt;30,30,IF(G19/2&gt;20,20,IF(G19/2&gt;10,10,5))))</f>
        <v>5</v>
      </c>
      <c r="D19" s="97">
        <f>E19/2*F19/2*2*PI()/60</f>
        <v>42.516220578581873</v>
      </c>
      <c r="E19" s="107">
        <v>5800</v>
      </c>
      <c r="F19" s="107">
        <v>0.28000000000000003</v>
      </c>
      <c r="G19" s="107">
        <v>18</v>
      </c>
      <c r="H19" s="107">
        <v>1.6</v>
      </c>
      <c r="I19" s="107">
        <v>12</v>
      </c>
      <c r="J19" s="107">
        <f>G19</f>
        <v>18</v>
      </c>
      <c r="K19" s="132">
        <f>F19/G19*J19</f>
        <v>0.28000000000000003</v>
      </c>
      <c r="L19" s="296">
        <v>1</v>
      </c>
      <c r="M19" s="97">
        <f>E19/I19</f>
        <v>483.33333333333331</v>
      </c>
      <c r="N19" s="96">
        <f>F19/G19</f>
        <v>1.5555555555555557E-2</v>
      </c>
      <c r="O19" s="285">
        <f t="shared" si="19"/>
        <v>0</v>
      </c>
      <c r="P19" s="285">
        <f t="shared" si="19"/>
        <v>1.8791946308724834E-3</v>
      </c>
      <c r="Q19" s="285">
        <f t="shared" si="19"/>
        <v>3.7583892617449668E-3</v>
      </c>
      <c r="R19" s="285">
        <f t="shared" si="19"/>
        <v>5.6375838926174494E-3</v>
      </c>
      <c r="S19" s="285">
        <f t="shared" si="19"/>
        <v>7.5167785234899337E-3</v>
      </c>
      <c r="T19" s="285">
        <f t="shared" si="19"/>
        <v>9.3959731543624171E-3</v>
      </c>
      <c r="U19" s="285">
        <f t="shared" si="19"/>
        <v>1.1275167785234899E-2</v>
      </c>
      <c r="V19" s="285">
        <f t="shared" si="19"/>
        <v>1.3154362416107384E-2</v>
      </c>
      <c r="W19" s="285">
        <f t="shared" si="19"/>
        <v>1.5033557046979867E-2</v>
      </c>
      <c r="X19" s="285">
        <f t="shared" si="19"/>
        <v>1.6912751677852351E-2</v>
      </c>
      <c r="Y19" s="285">
        <f t="shared" si="20"/>
        <v>1.8791946308724834E-2</v>
      </c>
      <c r="Z19" s="285">
        <f t="shared" si="20"/>
        <v>2.0671140939597318E-2</v>
      </c>
      <c r="AA19" s="285">
        <f t="shared" si="20"/>
        <v>2.2550335570469798E-2</v>
      </c>
      <c r="AB19" s="285">
        <f t="shared" si="20"/>
        <v>2.4429530201342285E-2</v>
      </c>
      <c r="AC19" s="285">
        <f t="shared" si="20"/>
        <v>2.6308724832214768E-2</v>
      </c>
      <c r="AD19" s="285">
        <f t="shared" si="20"/>
        <v>2.8187919463087248E-2</v>
      </c>
      <c r="AE19" s="285">
        <f t="shared" si="20"/>
        <v>3.0067114093959735E-2</v>
      </c>
      <c r="AF19" s="285">
        <f t="shared" si="20"/>
        <v>3.1946308724832222E-2</v>
      </c>
      <c r="AG19" s="285">
        <f t="shared" si="20"/>
        <v>3.3825503355704702E-2</v>
      </c>
      <c r="AH19" s="285">
        <f t="shared" si="20"/>
        <v>3.5704697986577189E-2</v>
      </c>
      <c r="AI19" s="285">
        <f t="shared" si="21"/>
        <v>3.7583892617449668E-2</v>
      </c>
      <c r="AJ19" s="285">
        <f t="shared" si="21"/>
        <v>3.9463087248322148E-2</v>
      </c>
      <c r="AK19" s="285">
        <f t="shared" si="21"/>
        <v>4.1342281879194635E-2</v>
      </c>
      <c r="AL19" s="285">
        <f t="shared" si="21"/>
        <v>4.3221476510067115E-2</v>
      </c>
      <c r="AM19" s="285">
        <f t="shared" si="21"/>
        <v>4.5100671140939595E-2</v>
      </c>
      <c r="AN19" s="285">
        <f t="shared" si="21"/>
        <v>4.6979865771812089E-2</v>
      </c>
      <c r="AO19" s="285">
        <f t="shared" si="21"/>
        <v>4.8859060402684569E-2</v>
      </c>
      <c r="AP19" s="285">
        <f t="shared" si="21"/>
        <v>5.0738255033557049E-2</v>
      </c>
      <c r="AQ19" s="285">
        <f t="shared" si="21"/>
        <v>5.2617449664429536E-2</v>
      </c>
      <c r="AR19" s="285">
        <f t="shared" si="21"/>
        <v>5.4496644295302016E-2</v>
      </c>
      <c r="AS19" s="285">
        <f t="shared" si="22"/>
        <v>5.6375838926174496E-2</v>
      </c>
      <c r="AT19" s="285">
        <f t="shared" si="22"/>
        <v>5.825503355704699E-2</v>
      </c>
      <c r="AU19" s="285">
        <f t="shared" si="22"/>
        <v>6.013422818791947E-2</v>
      </c>
      <c r="AV19" s="285">
        <f t="shared" si="22"/>
        <v>6.2013422818791956E-2</v>
      </c>
      <c r="AW19" s="285">
        <f t="shared" si="22"/>
        <v>6.3892617449664443E-2</v>
      </c>
      <c r="AX19" s="285">
        <f t="shared" si="22"/>
        <v>6.5771812080536923E-2</v>
      </c>
      <c r="AY19" s="285">
        <f t="shared" si="22"/>
        <v>6.7651006711409403E-2</v>
      </c>
      <c r="AZ19" s="285">
        <f t="shared" si="22"/>
        <v>6.9530201342281897E-2</v>
      </c>
      <c r="BA19" s="285">
        <f t="shared" si="22"/>
        <v>7.1409395973154377E-2</v>
      </c>
      <c r="BB19" s="285">
        <f t="shared" si="22"/>
        <v>7.3288590604026857E-2</v>
      </c>
      <c r="BC19" s="285">
        <f t="shared" si="23"/>
        <v>7.5167785234899337E-2</v>
      </c>
      <c r="BD19" s="285">
        <f t="shared" si="23"/>
        <v>7.7046979865771817E-2</v>
      </c>
      <c r="BE19" s="285">
        <f t="shared" si="23"/>
        <v>7.8926174496644297E-2</v>
      </c>
      <c r="BF19" s="285">
        <f t="shared" si="23"/>
        <v>8.0805369127516791E-2</v>
      </c>
      <c r="BG19" s="285">
        <f t="shared" si="23"/>
        <v>8.2684563758389271E-2</v>
      </c>
      <c r="BH19" s="285">
        <f t="shared" si="23"/>
        <v>8.4563758389261751E-2</v>
      </c>
      <c r="BI19" s="285">
        <f t="shared" si="23"/>
        <v>8.6442953020134231E-2</v>
      </c>
      <c r="BJ19" s="285">
        <f t="shared" si="23"/>
        <v>8.8322147651006711E-2</v>
      </c>
      <c r="BK19" s="285">
        <f t="shared" si="23"/>
        <v>9.020134228187919E-2</v>
      </c>
      <c r="BL19" s="285">
        <f t="shared" si="23"/>
        <v>9.2080536912751698E-2</v>
      </c>
      <c r="BM19" s="285">
        <f t="shared" si="24"/>
        <v>9.3959731543624178E-2</v>
      </c>
      <c r="BN19" s="285">
        <f t="shared" si="24"/>
        <v>9.5838926174496658E-2</v>
      </c>
      <c r="BO19" s="285">
        <f t="shared" si="24"/>
        <v>9.7718120805369138E-2</v>
      </c>
      <c r="BP19" s="285">
        <f t="shared" si="24"/>
        <v>9.9597315436241618E-2</v>
      </c>
      <c r="BQ19" s="285">
        <f t="shared" si="24"/>
        <v>0.1014765100671141</v>
      </c>
      <c r="BR19" s="285">
        <f t="shared" si="24"/>
        <v>0.10335570469798659</v>
      </c>
      <c r="BS19" s="285">
        <f t="shared" si="24"/>
        <v>0.10523489932885907</v>
      </c>
      <c r="BT19" s="285">
        <f t="shared" si="24"/>
        <v>0.10711409395973155</v>
      </c>
      <c r="BU19" s="285">
        <f t="shared" si="24"/>
        <v>0.10899328859060403</v>
      </c>
      <c r="BV19" s="285">
        <f t="shared" si="24"/>
        <v>0.11087248322147651</v>
      </c>
      <c r="BW19" s="285">
        <f t="shared" si="25"/>
        <v>0.11275167785234899</v>
      </c>
      <c r="BX19" s="285">
        <f t="shared" si="25"/>
        <v>0.1146308724832215</v>
      </c>
      <c r="BY19" s="285">
        <f t="shared" si="25"/>
        <v>0.11651006711409398</v>
      </c>
      <c r="BZ19" s="285">
        <f t="shared" si="25"/>
        <v>0.11838926174496646</v>
      </c>
      <c r="CA19" s="285">
        <f t="shared" si="25"/>
        <v>0.12026845637583894</v>
      </c>
      <c r="CB19" s="285">
        <f t="shared" si="25"/>
        <v>0.12214765100671142</v>
      </c>
      <c r="CC19" s="285">
        <f t="shared" si="25"/>
        <v>0.12402684563758391</v>
      </c>
      <c r="CD19" s="285">
        <f t="shared" si="25"/>
        <v>0.12590604026845639</v>
      </c>
      <c r="CE19" s="285">
        <f t="shared" si="25"/>
        <v>0.12778523489932889</v>
      </c>
      <c r="CF19" s="285">
        <f t="shared" si="25"/>
        <v>0.12966442953020135</v>
      </c>
      <c r="CG19" s="285">
        <f t="shared" si="26"/>
        <v>0.13154362416107385</v>
      </c>
      <c r="CH19" s="285">
        <f t="shared" si="26"/>
        <v>0.13342281879194631</v>
      </c>
      <c r="CI19" s="285">
        <f t="shared" si="26"/>
        <v>0.13530201342281881</v>
      </c>
      <c r="CJ19" s="285">
        <f t="shared" si="26"/>
        <v>0.1371812080536913</v>
      </c>
      <c r="CK19" s="285">
        <f t="shared" si="26"/>
        <v>0.13906040268456379</v>
      </c>
      <c r="CL19" s="285">
        <f t="shared" si="26"/>
        <v>0.14093959731543626</v>
      </c>
      <c r="CM19" s="285">
        <f t="shared" si="26"/>
        <v>0.14281879194630875</v>
      </c>
      <c r="CN19" s="285">
        <f t="shared" si="26"/>
        <v>0.14469798657718122</v>
      </c>
      <c r="CO19" s="285">
        <f t="shared" si="26"/>
        <v>0.14657718120805371</v>
      </c>
      <c r="CP19" s="285">
        <f t="shared" si="26"/>
        <v>0.14845637583892618</v>
      </c>
      <c r="CQ19" s="285">
        <f t="shared" si="27"/>
        <v>0.15033557046979867</v>
      </c>
      <c r="CR19" s="285">
        <f t="shared" si="27"/>
        <v>0.15221476510067114</v>
      </c>
      <c r="CS19" s="285">
        <f t="shared" si="27"/>
        <v>0.15409395973154363</v>
      </c>
      <c r="CT19" s="285">
        <f t="shared" si="27"/>
        <v>0.15597315436241613</v>
      </c>
      <c r="CU19" s="285">
        <f t="shared" si="27"/>
        <v>0.15785234899328859</v>
      </c>
      <c r="CV19" s="285">
        <f t="shared" si="27"/>
        <v>0.15973154362416109</v>
      </c>
      <c r="CW19" s="285">
        <f t="shared" si="27"/>
        <v>0.16161073825503358</v>
      </c>
      <c r="CX19" s="285">
        <f t="shared" si="27"/>
        <v>0.16348993288590608</v>
      </c>
      <c r="CY19" s="285">
        <f t="shared" si="27"/>
        <v>0.16536912751677854</v>
      </c>
      <c r="CZ19" s="285">
        <f t="shared" si="27"/>
        <v>0.16724832214765104</v>
      </c>
      <c r="DA19" s="285">
        <f t="shared" si="28"/>
        <v>0.1691275167785235</v>
      </c>
      <c r="DB19" s="285">
        <f t="shared" si="28"/>
        <v>0.171006711409396</v>
      </c>
      <c r="DC19" s="285">
        <f t="shared" si="28"/>
        <v>0.17288590604026846</v>
      </c>
      <c r="DD19" s="285">
        <f t="shared" si="28"/>
        <v>0.17476510067114095</v>
      </c>
      <c r="DE19" s="285">
        <f t="shared" si="28"/>
        <v>0.17664429530201342</v>
      </c>
      <c r="DF19" s="285">
        <f t="shared" si="28"/>
        <v>0.17852348993288591</v>
      </c>
      <c r="DG19" s="285">
        <f t="shared" si="28"/>
        <v>0.18040268456375838</v>
      </c>
      <c r="DH19" s="285">
        <f t="shared" si="28"/>
        <v>0.18228187919463087</v>
      </c>
      <c r="DI19" s="285">
        <f t="shared" si="28"/>
        <v>0.1841610738255034</v>
      </c>
      <c r="DJ19" s="285">
        <f t="shared" si="28"/>
        <v>0.18604026845637586</v>
      </c>
      <c r="DK19" s="285">
        <f t="shared" si="29"/>
        <v>0.18791946308724836</v>
      </c>
      <c r="DL19" s="285">
        <f t="shared" si="29"/>
        <v>0.18979865771812082</v>
      </c>
      <c r="DM19" s="285">
        <f t="shared" si="29"/>
        <v>0.19167785234899332</v>
      </c>
      <c r="DN19" s="285">
        <f t="shared" si="29"/>
        <v>0.19355704697986578</v>
      </c>
      <c r="DO19" s="285">
        <f t="shared" si="29"/>
        <v>0.19543624161073828</v>
      </c>
      <c r="DP19" s="285">
        <f t="shared" si="29"/>
        <v>0.19731543624161074</v>
      </c>
      <c r="DQ19" s="285">
        <f t="shared" si="29"/>
        <v>0.19919463087248324</v>
      </c>
      <c r="DR19" s="285">
        <f t="shared" si="29"/>
        <v>0.2010738255033557</v>
      </c>
      <c r="DS19" s="285">
        <f t="shared" si="29"/>
        <v>0.2029530201342282</v>
      </c>
      <c r="DT19" s="285">
        <f t="shared" si="29"/>
        <v>0.20483221476510072</v>
      </c>
      <c r="DU19" s="285">
        <f t="shared" si="30"/>
        <v>0.20671140939597318</v>
      </c>
      <c r="DV19" s="285">
        <f t="shared" si="30"/>
        <v>0.20859060402684568</v>
      </c>
      <c r="DW19" s="285">
        <f t="shared" si="30"/>
        <v>0.21046979865771814</v>
      </c>
      <c r="DX19" s="285">
        <f t="shared" si="30"/>
        <v>0.21234899328859064</v>
      </c>
      <c r="DY19" s="285">
        <f t="shared" si="30"/>
        <v>0.2142281879194631</v>
      </c>
      <c r="DZ19" s="285">
        <f t="shared" si="30"/>
        <v>0.2161073825503356</v>
      </c>
      <c r="EA19" s="285">
        <f t="shared" si="30"/>
        <v>0.21798657718120806</v>
      </c>
      <c r="EB19" s="285">
        <f t="shared" si="30"/>
        <v>0.21986577181208056</v>
      </c>
      <c r="EC19" s="285">
        <f t="shared" si="30"/>
        <v>0.22174496644295302</v>
      </c>
      <c r="ED19" s="285">
        <f t="shared" si="30"/>
        <v>0.22362416107382552</v>
      </c>
      <c r="EE19" s="285">
        <f t="shared" si="31"/>
        <v>0.22550335570469798</v>
      </c>
      <c r="EF19" s="285">
        <f t="shared" si="31"/>
        <v>0.2273825503355705</v>
      </c>
      <c r="EG19" s="285">
        <f t="shared" si="31"/>
        <v>0.229261744966443</v>
      </c>
      <c r="EH19" s="285">
        <f t="shared" si="31"/>
        <v>0.23114093959731546</v>
      </c>
      <c r="EI19" s="285">
        <f t="shared" si="31"/>
        <v>0.23302013422818796</v>
      </c>
      <c r="EJ19" s="285">
        <f t="shared" si="31"/>
        <v>0.23489932885906042</v>
      </c>
      <c r="EK19" s="285">
        <f t="shared" si="31"/>
        <v>0.23677852348993292</v>
      </c>
      <c r="EL19" s="285">
        <f t="shared" si="31"/>
        <v>0.23865771812080538</v>
      </c>
      <c r="EM19" s="285">
        <f t="shared" si="31"/>
        <v>0.24053691275167788</v>
      </c>
      <c r="EN19" s="285">
        <f t="shared" si="31"/>
        <v>0.24241610738255034</v>
      </c>
      <c r="EO19" s="285">
        <f t="shared" si="32"/>
        <v>0.24429530201342284</v>
      </c>
      <c r="EP19" s="285">
        <f t="shared" si="32"/>
        <v>0.2461744966442953</v>
      </c>
      <c r="EQ19" s="285">
        <f t="shared" si="32"/>
        <v>0.24805369127516783</v>
      </c>
      <c r="ER19" s="285">
        <f t="shared" si="32"/>
        <v>0.24993288590604029</v>
      </c>
      <c r="ES19" s="285">
        <f t="shared" si="32"/>
        <v>0.25181208053691279</v>
      </c>
      <c r="ET19" s="285">
        <f t="shared" si="32"/>
        <v>0.25369127516778528</v>
      </c>
      <c r="EU19" s="285">
        <f t="shared" si="32"/>
        <v>0.25557046979865777</v>
      </c>
      <c r="EV19" s="285">
        <f t="shared" si="32"/>
        <v>0.25744966442953021</v>
      </c>
      <c r="EW19" s="285">
        <f t="shared" si="32"/>
        <v>0.25932885906040271</v>
      </c>
      <c r="EX19" s="285">
        <f t="shared" si="32"/>
        <v>0.2612080536912752</v>
      </c>
      <c r="EY19" s="285">
        <f t="shared" si="33"/>
        <v>0.26308724832214769</v>
      </c>
      <c r="EZ19" s="285">
        <f t="shared" si="33"/>
        <v>0.26496644295302013</v>
      </c>
      <c r="FA19" s="285">
        <f t="shared" si="33"/>
        <v>0.26684563758389263</v>
      </c>
      <c r="FB19" s="285">
        <f t="shared" si="33"/>
        <v>0.26872483221476512</v>
      </c>
      <c r="FC19" s="285">
        <f t="shared" si="33"/>
        <v>0.27060402684563761</v>
      </c>
      <c r="FD19" s="285">
        <f t="shared" si="33"/>
        <v>0.27248322147651011</v>
      </c>
      <c r="FE19" s="285">
        <f t="shared" si="33"/>
        <v>0.2743624161073826</v>
      </c>
      <c r="FF19" s="285">
        <f t="shared" si="33"/>
        <v>0.27624161073825504</v>
      </c>
      <c r="FG19" s="285">
        <f t="shared" si="33"/>
        <v>0.27812080536912759</v>
      </c>
      <c r="FH19" s="285">
        <f t="shared" si="33"/>
        <v>0.28000000000000003</v>
      </c>
    </row>
    <row r="20" spans="1:164" x14ac:dyDescent="0.2">
      <c r="A20" s="108"/>
      <c r="B20" s="114" t="s">
        <v>77</v>
      </c>
      <c r="C20" s="96">
        <f>IF(G20/2&gt;40,40,IF(G20/2&gt;30,30,IF(G20/2&gt;20,20,IF(G20/2&gt;10,10,5))))</f>
        <v>40</v>
      </c>
      <c r="D20" s="97">
        <f>E20/2*F20/2*2*PI()/60</f>
        <v>245.98670477608081</v>
      </c>
      <c r="E20" s="107">
        <v>13050</v>
      </c>
      <c r="F20" s="107">
        <v>0.72</v>
      </c>
      <c r="G20" s="107">
        <v>97</v>
      </c>
      <c r="H20" s="107">
        <v>2.7</v>
      </c>
      <c r="I20" s="107">
        <v>12</v>
      </c>
      <c r="J20" s="107">
        <f>G20</f>
        <v>97</v>
      </c>
      <c r="K20" s="132">
        <f>F20/G20*J20</f>
        <v>0.72</v>
      </c>
      <c r="L20" s="296">
        <v>1</v>
      </c>
      <c r="M20" s="97">
        <f>E20/I20</f>
        <v>1087.5</v>
      </c>
      <c r="N20" s="96">
        <f>F20/G20</f>
        <v>7.4226804123711338E-3</v>
      </c>
      <c r="O20" s="285">
        <f t="shared" si="19"/>
        <v>0</v>
      </c>
      <c r="P20" s="285">
        <f t="shared" si="19"/>
        <v>4.8322147651006708E-3</v>
      </c>
      <c r="Q20" s="285">
        <f t="shared" si="19"/>
        <v>9.6644295302013416E-3</v>
      </c>
      <c r="R20" s="285">
        <f t="shared" si="19"/>
        <v>1.4496644295302012E-2</v>
      </c>
      <c r="S20" s="285">
        <f t="shared" si="19"/>
        <v>1.9328859060402683E-2</v>
      </c>
      <c r="T20" s="285">
        <f t="shared" si="19"/>
        <v>2.4161073825503355E-2</v>
      </c>
      <c r="U20" s="285">
        <f t="shared" si="19"/>
        <v>2.8993288590604023E-2</v>
      </c>
      <c r="V20" s="285">
        <f t="shared" si="19"/>
        <v>3.3825503355704702E-2</v>
      </c>
      <c r="W20" s="285">
        <f t="shared" si="19"/>
        <v>3.8657718120805366E-2</v>
      </c>
      <c r="X20" s="285">
        <f t="shared" si="19"/>
        <v>4.3489932885906045E-2</v>
      </c>
      <c r="Y20" s="285">
        <f t="shared" si="20"/>
        <v>4.832214765100671E-2</v>
      </c>
      <c r="Z20" s="285">
        <f t="shared" si="20"/>
        <v>5.3154362416107381E-2</v>
      </c>
      <c r="AA20" s="285">
        <f t="shared" si="20"/>
        <v>5.7986577181208046E-2</v>
      </c>
      <c r="AB20" s="285">
        <f t="shared" si="20"/>
        <v>6.2818791946308711E-2</v>
      </c>
      <c r="AC20" s="285">
        <f t="shared" si="20"/>
        <v>6.7651006711409403E-2</v>
      </c>
      <c r="AD20" s="285">
        <f t="shared" si="20"/>
        <v>7.2483221476510054E-2</v>
      </c>
      <c r="AE20" s="285">
        <f t="shared" si="20"/>
        <v>7.7315436241610733E-2</v>
      </c>
      <c r="AF20" s="285">
        <f t="shared" si="20"/>
        <v>8.2147651006711397E-2</v>
      </c>
      <c r="AG20" s="285">
        <f t="shared" si="20"/>
        <v>8.697986577181209E-2</v>
      </c>
      <c r="AH20" s="285">
        <f t="shared" si="20"/>
        <v>9.1812080536912755E-2</v>
      </c>
      <c r="AI20" s="285">
        <f t="shared" si="21"/>
        <v>9.6644295302013419E-2</v>
      </c>
      <c r="AJ20" s="285">
        <f t="shared" si="21"/>
        <v>0.10147651006711408</v>
      </c>
      <c r="AK20" s="285">
        <f t="shared" si="21"/>
        <v>0.10630872483221476</v>
      </c>
      <c r="AL20" s="285">
        <f t="shared" si="21"/>
        <v>0.11114093959731543</v>
      </c>
      <c r="AM20" s="285">
        <f t="shared" si="21"/>
        <v>0.11597315436241609</v>
      </c>
      <c r="AN20" s="285">
        <f t="shared" si="21"/>
        <v>0.12080536912751678</v>
      </c>
      <c r="AO20" s="285">
        <f t="shared" si="21"/>
        <v>0.12563758389261742</v>
      </c>
      <c r="AP20" s="285">
        <f t="shared" si="21"/>
        <v>0.1304697986577181</v>
      </c>
      <c r="AQ20" s="285">
        <f t="shared" si="21"/>
        <v>0.13530201342281881</v>
      </c>
      <c r="AR20" s="285">
        <f t="shared" si="21"/>
        <v>0.14013422818791946</v>
      </c>
      <c r="AS20" s="285">
        <f t="shared" si="22"/>
        <v>0.14496644295302011</v>
      </c>
      <c r="AT20" s="285">
        <f t="shared" si="22"/>
        <v>0.14979865771812081</v>
      </c>
      <c r="AU20" s="285">
        <f t="shared" si="22"/>
        <v>0.15463087248322147</v>
      </c>
      <c r="AV20" s="285">
        <f t="shared" si="22"/>
        <v>0.15946308724832214</v>
      </c>
      <c r="AW20" s="285">
        <f t="shared" si="22"/>
        <v>0.16429530201342279</v>
      </c>
      <c r="AX20" s="285">
        <f t="shared" si="22"/>
        <v>0.16912751677852347</v>
      </c>
      <c r="AY20" s="285">
        <f t="shared" si="22"/>
        <v>0.17395973154362418</v>
      </c>
      <c r="AZ20" s="285">
        <f t="shared" si="22"/>
        <v>0.17879194630872483</v>
      </c>
      <c r="BA20" s="285">
        <f t="shared" si="22"/>
        <v>0.18362416107382551</v>
      </c>
      <c r="BB20" s="285">
        <f t="shared" si="22"/>
        <v>0.18845637583892619</v>
      </c>
      <c r="BC20" s="285">
        <f t="shared" si="23"/>
        <v>0.19328859060402684</v>
      </c>
      <c r="BD20" s="285">
        <f t="shared" si="23"/>
        <v>0.19812080536912749</v>
      </c>
      <c r="BE20" s="285">
        <f t="shared" si="23"/>
        <v>0.20295302013422817</v>
      </c>
      <c r="BF20" s="285">
        <f t="shared" si="23"/>
        <v>0.20778523489932887</v>
      </c>
      <c r="BG20" s="285">
        <f t="shared" si="23"/>
        <v>0.21261744966442953</v>
      </c>
      <c r="BH20" s="285">
        <f t="shared" si="23"/>
        <v>0.2174496644295302</v>
      </c>
      <c r="BI20" s="285">
        <f t="shared" si="23"/>
        <v>0.22228187919463085</v>
      </c>
      <c r="BJ20" s="285">
        <f t="shared" si="23"/>
        <v>0.22711409395973153</v>
      </c>
      <c r="BK20" s="285">
        <f t="shared" si="23"/>
        <v>0.23194630872483218</v>
      </c>
      <c r="BL20" s="285">
        <f t="shared" si="23"/>
        <v>0.23677852348993289</v>
      </c>
      <c r="BM20" s="285">
        <f t="shared" si="24"/>
        <v>0.24161073825503357</v>
      </c>
      <c r="BN20" s="285">
        <f t="shared" si="24"/>
        <v>0.24644295302013422</v>
      </c>
      <c r="BO20" s="285">
        <f t="shared" si="24"/>
        <v>0.25127516778523484</v>
      </c>
      <c r="BP20" s="285">
        <f t="shared" si="24"/>
        <v>0.25610738255033555</v>
      </c>
      <c r="BQ20" s="285">
        <f t="shared" si="24"/>
        <v>0.2609395973154362</v>
      </c>
      <c r="BR20" s="285">
        <f t="shared" si="24"/>
        <v>0.26577181208053691</v>
      </c>
      <c r="BS20" s="285">
        <f t="shared" si="24"/>
        <v>0.27060402684563761</v>
      </c>
      <c r="BT20" s="285">
        <f t="shared" si="24"/>
        <v>0.27543624161073826</v>
      </c>
      <c r="BU20" s="285">
        <f t="shared" si="24"/>
        <v>0.28026845637583891</v>
      </c>
      <c r="BV20" s="285">
        <f t="shared" si="24"/>
        <v>0.28510067114093957</v>
      </c>
      <c r="BW20" s="285">
        <f t="shared" si="25"/>
        <v>0.28993288590604022</v>
      </c>
      <c r="BX20" s="285">
        <f t="shared" si="25"/>
        <v>0.29476510067114092</v>
      </c>
      <c r="BY20" s="285">
        <f t="shared" si="25"/>
        <v>0.29959731543624163</v>
      </c>
      <c r="BZ20" s="285">
        <f t="shared" si="25"/>
        <v>0.30442953020134228</v>
      </c>
      <c r="CA20" s="285">
        <f t="shared" si="25"/>
        <v>0.30926174496644293</v>
      </c>
      <c r="CB20" s="285">
        <f t="shared" si="25"/>
        <v>0.31409395973154364</v>
      </c>
      <c r="CC20" s="285">
        <f t="shared" si="25"/>
        <v>0.31892617449664429</v>
      </c>
      <c r="CD20" s="285">
        <f t="shared" si="25"/>
        <v>0.32375838926174499</v>
      </c>
      <c r="CE20" s="285">
        <f t="shared" si="25"/>
        <v>0.32859060402684559</v>
      </c>
      <c r="CF20" s="285">
        <f t="shared" si="25"/>
        <v>0.3334228187919463</v>
      </c>
      <c r="CG20" s="285">
        <f t="shared" si="26"/>
        <v>0.33825503355704695</v>
      </c>
      <c r="CH20" s="285">
        <f t="shared" si="26"/>
        <v>0.3430872483221476</v>
      </c>
      <c r="CI20" s="285">
        <f t="shared" si="26"/>
        <v>0.34791946308724836</v>
      </c>
      <c r="CJ20" s="285">
        <f t="shared" si="26"/>
        <v>0.35275167785234901</v>
      </c>
      <c r="CK20" s="285">
        <f t="shared" si="26"/>
        <v>0.35758389261744966</v>
      </c>
      <c r="CL20" s="285">
        <f t="shared" si="26"/>
        <v>0.36241610738255037</v>
      </c>
      <c r="CM20" s="285">
        <f t="shared" si="26"/>
        <v>0.36724832214765102</v>
      </c>
      <c r="CN20" s="285">
        <f t="shared" si="26"/>
        <v>0.37208053691275167</v>
      </c>
      <c r="CO20" s="285">
        <f t="shared" si="26"/>
        <v>0.37691275167785238</v>
      </c>
      <c r="CP20" s="285">
        <f t="shared" si="26"/>
        <v>0.38174496644295303</v>
      </c>
      <c r="CQ20" s="285">
        <f t="shared" si="27"/>
        <v>0.38657718120805368</v>
      </c>
      <c r="CR20" s="285">
        <f t="shared" si="27"/>
        <v>0.39140939597315433</v>
      </c>
      <c r="CS20" s="285">
        <f t="shared" si="27"/>
        <v>0.39624161073825498</v>
      </c>
      <c r="CT20" s="285">
        <f t="shared" si="27"/>
        <v>0.40107382550335569</v>
      </c>
      <c r="CU20" s="285">
        <f t="shared" si="27"/>
        <v>0.40590604026845634</v>
      </c>
      <c r="CV20" s="285">
        <f t="shared" si="27"/>
        <v>0.41073825503355699</v>
      </c>
      <c r="CW20" s="285">
        <f t="shared" si="27"/>
        <v>0.41557046979865775</v>
      </c>
      <c r="CX20" s="285">
        <f t="shared" si="27"/>
        <v>0.4204026845637584</v>
      </c>
      <c r="CY20" s="285">
        <f t="shared" si="27"/>
        <v>0.42523489932885905</v>
      </c>
      <c r="CZ20" s="285">
        <f t="shared" si="27"/>
        <v>0.43006711409395976</v>
      </c>
      <c r="DA20" s="285">
        <f t="shared" si="28"/>
        <v>0.43489932885906041</v>
      </c>
      <c r="DB20" s="285">
        <f t="shared" si="28"/>
        <v>0.43973154362416106</v>
      </c>
      <c r="DC20" s="285">
        <f t="shared" si="28"/>
        <v>0.44456375838926171</v>
      </c>
      <c r="DD20" s="285">
        <f t="shared" si="28"/>
        <v>0.44939597315436242</v>
      </c>
      <c r="DE20" s="285">
        <f t="shared" si="28"/>
        <v>0.45422818791946307</v>
      </c>
      <c r="DF20" s="285">
        <f t="shared" si="28"/>
        <v>0.45906040268456372</v>
      </c>
      <c r="DG20" s="285">
        <f t="shared" si="28"/>
        <v>0.46389261744966437</v>
      </c>
      <c r="DH20" s="285">
        <f t="shared" si="28"/>
        <v>0.46872483221476502</v>
      </c>
      <c r="DI20" s="285">
        <f t="shared" si="28"/>
        <v>0.47355704697986578</v>
      </c>
      <c r="DJ20" s="285">
        <f t="shared" si="28"/>
        <v>0.47838926174496643</v>
      </c>
      <c r="DK20" s="285">
        <f t="shared" si="29"/>
        <v>0.48322147651006714</v>
      </c>
      <c r="DL20" s="285">
        <f t="shared" si="29"/>
        <v>0.48805369127516779</v>
      </c>
      <c r="DM20" s="285">
        <f t="shared" si="29"/>
        <v>0.49288590604026844</v>
      </c>
      <c r="DN20" s="285">
        <f t="shared" si="29"/>
        <v>0.49771812080536909</v>
      </c>
      <c r="DO20" s="285">
        <f t="shared" si="29"/>
        <v>0.50255033557046969</v>
      </c>
      <c r="DP20" s="285">
        <f t="shared" si="29"/>
        <v>0.50738255033557045</v>
      </c>
      <c r="DQ20" s="285">
        <f t="shared" si="29"/>
        <v>0.5122147651006711</v>
      </c>
      <c r="DR20" s="285">
        <f t="shared" si="29"/>
        <v>0.51704697986577164</v>
      </c>
      <c r="DS20" s="285">
        <f t="shared" si="29"/>
        <v>0.5218791946308724</v>
      </c>
      <c r="DT20" s="285">
        <f t="shared" si="29"/>
        <v>0.52671140939597327</v>
      </c>
      <c r="DU20" s="285">
        <f t="shared" si="30"/>
        <v>0.53154362416107381</v>
      </c>
      <c r="DV20" s="285">
        <f t="shared" si="30"/>
        <v>0.53637583892617446</v>
      </c>
      <c r="DW20" s="285">
        <f t="shared" si="30"/>
        <v>0.54120805369127523</v>
      </c>
      <c r="DX20" s="285">
        <f t="shared" si="30"/>
        <v>0.54604026845637588</v>
      </c>
      <c r="DY20" s="285">
        <f t="shared" si="30"/>
        <v>0.55087248322147653</v>
      </c>
      <c r="DZ20" s="285">
        <f t="shared" si="30"/>
        <v>0.55570469798657718</v>
      </c>
      <c r="EA20" s="285">
        <f t="shared" si="30"/>
        <v>0.56053691275167783</v>
      </c>
      <c r="EB20" s="285">
        <f t="shared" si="30"/>
        <v>0.56536912751677848</v>
      </c>
      <c r="EC20" s="285">
        <f t="shared" si="30"/>
        <v>0.57020134228187913</v>
      </c>
      <c r="ED20" s="285">
        <f t="shared" si="30"/>
        <v>0.57503355704697978</v>
      </c>
      <c r="EE20" s="285">
        <f t="shared" si="31"/>
        <v>0.57986577181208043</v>
      </c>
      <c r="EF20" s="285">
        <f t="shared" si="31"/>
        <v>0.58469798657718119</v>
      </c>
      <c r="EG20" s="285">
        <f t="shared" si="31"/>
        <v>0.58953020134228185</v>
      </c>
      <c r="EH20" s="285">
        <f t="shared" si="31"/>
        <v>0.5943624161073825</v>
      </c>
      <c r="EI20" s="285">
        <f t="shared" si="31"/>
        <v>0.59919463087248326</v>
      </c>
      <c r="EJ20" s="285">
        <f t="shared" si="31"/>
        <v>0.60402684563758391</v>
      </c>
      <c r="EK20" s="285">
        <f t="shared" si="31"/>
        <v>0.60885906040268456</v>
      </c>
      <c r="EL20" s="285">
        <f t="shared" si="31"/>
        <v>0.61369127516778532</v>
      </c>
      <c r="EM20" s="285">
        <f t="shared" si="31"/>
        <v>0.61852348993288586</v>
      </c>
      <c r="EN20" s="285">
        <f t="shared" si="31"/>
        <v>0.62335570469798651</v>
      </c>
      <c r="EO20" s="285">
        <f t="shared" si="32"/>
        <v>0.62818791946308727</v>
      </c>
      <c r="EP20" s="285">
        <f t="shared" si="32"/>
        <v>0.63302013422818781</v>
      </c>
      <c r="EQ20" s="285">
        <f t="shared" si="32"/>
        <v>0.63785234899328858</v>
      </c>
      <c r="ER20" s="285">
        <f t="shared" si="32"/>
        <v>0.64268456375838923</v>
      </c>
      <c r="ES20" s="285">
        <f t="shared" si="32"/>
        <v>0.64751677852348999</v>
      </c>
      <c r="ET20" s="285">
        <f t="shared" si="32"/>
        <v>0.65234899328859064</v>
      </c>
      <c r="EU20" s="285">
        <f t="shared" si="32"/>
        <v>0.65718120805369118</v>
      </c>
      <c r="EV20" s="285">
        <f t="shared" si="32"/>
        <v>0.66201342281879194</v>
      </c>
      <c r="EW20" s="285">
        <f t="shared" si="32"/>
        <v>0.66684563758389259</v>
      </c>
      <c r="EX20" s="285">
        <f t="shared" si="32"/>
        <v>0.67167785234899313</v>
      </c>
      <c r="EY20" s="285">
        <f t="shared" si="33"/>
        <v>0.67651006711409389</v>
      </c>
      <c r="EZ20" s="285">
        <f t="shared" si="33"/>
        <v>0.68134228187919454</v>
      </c>
      <c r="FA20" s="285">
        <f t="shared" si="33"/>
        <v>0.6861744966442952</v>
      </c>
      <c r="FB20" s="285">
        <f t="shared" si="33"/>
        <v>0.69100671140939596</v>
      </c>
      <c r="FC20" s="285">
        <f t="shared" si="33"/>
        <v>0.69583892617449672</v>
      </c>
      <c r="FD20" s="285">
        <f t="shared" si="33"/>
        <v>0.70067114093959737</v>
      </c>
      <c r="FE20" s="285">
        <f t="shared" si="33"/>
        <v>0.70550335570469802</v>
      </c>
      <c r="FF20" s="285">
        <f t="shared" si="33"/>
        <v>0.71033557046979867</v>
      </c>
      <c r="FG20" s="285">
        <f t="shared" si="33"/>
        <v>0.71516778523489932</v>
      </c>
      <c r="FH20" s="285">
        <f t="shared" si="33"/>
        <v>0.72</v>
      </c>
    </row>
    <row r="21" spans="1:164" x14ac:dyDescent="0.2">
      <c r="A21" s="108"/>
      <c r="B21" s="114" t="s">
        <v>78</v>
      </c>
      <c r="C21" s="96">
        <f>IF(G21/2&gt;40,40,IF(G21/2&gt;30,30,IF(G21/2&gt;20,20,IF(G21/2&gt;10,10,5))))</f>
        <v>40</v>
      </c>
      <c r="D21" s="97">
        <f>E21/2*F21/2*2*PI()/60</f>
        <v>189.01915799098589</v>
      </c>
      <c r="E21" s="107">
        <v>19000</v>
      </c>
      <c r="F21" s="107">
        <v>0.38</v>
      </c>
      <c r="G21" s="107">
        <v>84</v>
      </c>
      <c r="H21" s="107">
        <v>0.4</v>
      </c>
      <c r="I21" s="107">
        <v>12</v>
      </c>
      <c r="J21" s="107">
        <f>G21</f>
        <v>84</v>
      </c>
      <c r="K21" s="132">
        <f>F21/G21*J21</f>
        <v>0.38</v>
      </c>
      <c r="L21" s="296">
        <v>1</v>
      </c>
      <c r="M21" s="97">
        <f>E21/I21</f>
        <v>1583.3333333333333</v>
      </c>
      <c r="N21" s="96">
        <f>F21/G21</f>
        <v>4.5238095238095237E-3</v>
      </c>
      <c r="O21" s="285">
        <f t="shared" si="19"/>
        <v>0</v>
      </c>
      <c r="P21" s="285">
        <f t="shared" si="19"/>
        <v>2.5503355704697985E-3</v>
      </c>
      <c r="Q21" s="285">
        <f t="shared" si="19"/>
        <v>5.100671140939597E-3</v>
      </c>
      <c r="R21" s="285">
        <f t="shared" si="19"/>
        <v>7.6510067114093959E-3</v>
      </c>
      <c r="S21" s="285">
        <f t="shared" si="19"/>
        <v>1.0201342281879194E-2</v>
      </c>
      <c r="T21" s="285">
        <f t="shared" si="19"/>
        <v>1.2751677852348993E-2</v>
      </c>
      <c r="U21" s="285">
        <f t="shared" si="19"/>
        <v>1.5302013422818792E-2</v>
      </c>
      <c r="V21" s="285">
        <f t="shared" si="19"/>
        <v>1.7852348993288591E-2</v>
      </c>
      <c r="W21" s="285">
        <f t="shared" si="19"/>
        <v>2.0402684563758388E-2</v>
      </c>
      <c r="X21" s="285">
        <f t="shared" si="19"/>
        <v>2.2953020134228192E-2</v>
      </c>
      <c r="Y21" s="285">
        <f t="shared" si="20"/>
        <v>2.5503355704697986E-2</v>
      </c>
      <c r="Z21" s="285">
        <f t="shared" si="20"/>
        <v>2.8053691275167787E-2</v>
      </c>
      <c r="AA21" s="285">
        <f t="shared" si="20"/>
        <v>3.0604026845637584E-2</v>
      </c>
      <c r="AB21" s="285">
        <f t="shared" si="20"/>
        <v>3.3154362416107384E-2</v>
      </c>
      <c r="AC21" s="285">
        <f t="shared" si="20"/>
        <v>3.5704697986577182E-2</v>
      </c>
      <c r="AD21" s="285">
        <f t="shared" si="20"/>
        <v>3.8255033557046979E-2</v>
      </c>
      <c r="AE21" s="285">
        <f t="shared" si="20"/>
        <v>4.0805369127516776E-2</v>
      </c>
      <c r="AF21" s="285">
        <f t="shared" si="20"/>
        <v>4.335570469798658E-2</v>
      </c>
      <c r="AG21" s="285">
        <f t="shared" si="20"/>
        <v>4.5906040268456384E-2</v>
      </c>
      <c r="AH21" s="285">
        <f t="shared" si="20"/>
        <v>4.8456375838926181E-2</v>
      </c>
      <c r="AI21" s="285">
        <f t="shared" si="21"/>
        <v>5.1006711409395972E-2</v>
      </c>
      <c r="AJ21" s="285">
        <f t="shared" si="21"/>
        <v>5.3557046979865769E-2</v>
      </c>
      <c r="AK21" s="285">
        <f t="shared" si="21"/>
        <v>5.6107382550335573E-2</v>
      </c>
      <c r="AL21" s="285">
        <f t="shared" si="21"/>
        <v>5.865771812080537E-2</v>
      </c>
      <c r="AM21" s="285">
        <f t="shared" si="21"/>
        <v>6.1208053691275167E-2</v>
      </c>
      <c r="AN21" s="285">
        <f t="shared" si="21"/>
        <v>6.3758389261744972E-2</v>
      </c>
      <c r="AO21" s="285">
        <f t="shared" si="21"/>
        <v>6.6308724832214769E-2</v>
      </c>
      <c r="AP21" s="285">
        <f t="shared" si="21"/>
        <v>6.8859060402684566E-2</v>
      </c>
      <c r="AQ21" s="285">
        <f t="shared" si="21"/>
        <v>7.1409395973154363E-2</v>
      </c>
      <c r="AR21" s="285">
        <f t="shared" si="21"/>
        <v>7.3959731543624146E-2</v>
      </c>
      <c r="AS21" s="285">
        <f t="shared" si="22"/>
        <v>7.6510067114093958E-2</v>
      </c>
      <c r="AT21" s="285">
        <f t="shared" si="22"/>
        <v>7.9060402684563755E-2</v>
      </c>
      <c r="AU21" s="285">
        <f t="shared" si="22"/>
        <v>8.1610738255033552E-2</v>
      </c>
      <c r="AV21" s="285">
        <f t="shared" si="22"/>
        <v>8.4161073825503377E-2</v>
      </c>
      <c r="AW21" s="285">
        <f t="shared" si="22"/>
        <v>8.671140939597316E-2</v>
      </c>
      <c r="AX21" s="285">
        <f t="shared" si="22"/>
        <v>8.9261744966442957E-2</v>
      </c>
      <c r="AY21" s="285">
        <f t="shared" si="22"/>
        <v>9.1812080536912768E-2</v>
      </c>
      <c r="AZ21" s="285">
        <f t="shared" si="22"/>
        <v>9.4362416107382552E-2</v>
      </c>
      <c r="BA21" s="285">
        <f t="shared" si="22"/>
        <v>9.6912751677852363E-2</v>
      </c>
      <c r="BB21" s="285">
        <f t="shared" si="22"/>
        <v>9.9463087248322146E-2</v>
      </c>
      <c r="BC21" s="285">
        <f t="shared" si="23"/>
        <v>0.10201342281879194</v>
      </c>
      <c r="BD21" s="285">
        <f t="shared" si="23"/>
        <v>0.10456375838926174</v>
      </c>
      <c r="BE21" s="285">
        <f t="shared" si="23"/>
        <v>0.10711409395973154</v>
      </c>
      <c r="BF21" s="285">
        <f t="shared" si="23"/>
        <v>0.10966442953020135</v>
      </c>
      <c r="BG21" s="285">
        <f t="shared" si="23"/>
        <v>0.11221476510067115</v>
      </c>
      <c r="BH21" s="285">
        <f t="shared" si="23"/>
        <v>0.11476510067114094</v>
      </c>
      <c r="BI21" s="285">
        <f t="shared" si="23"/>
        <v>0.11731543624161074</v>
      </c>
      <c r="BJ21" s="285">
        <f t="shared" si="23"/>
        <v>0.11986577181208054</v>
      </c>
      <c r="BK21" s="285">
        <f t="shared" si="23"/>
        <v>0.12241610738255033</v>
      </c>
      <c r="BL21" s="285">
        <f t="shared" si="23"/>
        <v>0.12496644295302015</v>
      </c>
      <c r="BM21" s="285">
        <f t="shared" si="24"/>
        <v>0.12751677852348994</v>
      </c>
      <c r="BN21" s="285">
        <f t="shared" si="24"/>
        <v>0.13006711409395974</v>
      </c>
      <c r="BO21" s="285">
        <f t="shared" si="24"/>
        <v>0.13261744966442954</v>
      </c>
      <c r="BP21" s="285">
        <f t="shared" si="24"/>
        <v>0.13516778523489933</v>
      </c>
      <c r="BQ21" s="285">
        <f t="shared" si="24"/>
        <v>0.13771812080536913</v>
      </c>
      <c r="BR21" s="285">
        <f t="shared" si="24"/>
        <v>0.14026845637583893</v>
      </c>
      <c r="BS21" s="285">
        <f t="shared" si="24"/>
        <v>0.14281879194630873</v>
      </c>
      <c r="BT21" s="285">
        <f t="shared" si="24"/>
        <v>0.14536912751677852</v>
      </c>
      <c r="BU21" s="285">
        <f t="shared" si="24"/>
        <v>0.14791946308724829</v>
      </c>
      <c r="BV21" s="285">
        <f t="shared" si="24"/>
        <v>0.15046979865771812</v>
      </c>
      <c r="BW21" s="285">
        <f t="shared" si="25"/>
        <v>0.15302013422818792</v>
      </c>
      <c r="BX21" s="285">
        <f t="shared" si="25"/>
        <v>0.15557046979865774</v>
      </c>
      <c r="BY21" s="285">
        <f t="shared" si="25"/>
        <v>0.15812080536912751</v>
      </c>
      <c r="BZ21" s="285">
        <f t="shared" si="25"/>
        <v>0.16067114093959731</v>
      </c>
      <c r="CA21" s="285">
        <f t="shared" si="25"/>
        <v>0.1632214765100671</v>
      </c>
      <c r="CB21" s="285">
        <f t="shared" si="25"/>
        <v>0.1657718120805369</v>
      </c>
      <c r="CC21" s="285">
        <f t="shared" si="25"/>
        <v>0.16832214765100675</v>
      </c>
      <c r="CD21" s="285">
        <f t="shared" si="25"/>
        <v>0.17087248322147652</v>
      </c>
      <c r="CE21" s="285">
        <f t="shared" si="25"/>
        <v>0.17342281879194632</v>
      </c>
      <c r="CF21" s="285">
        <f t="shared" si="25"/>
        <v>0.17597315436241612</v>
      </c>
      <c r="CG21" s="285">
        <f t="shared" si="26"/>
        <v>0.17852348993288591</v>
      </c>
      <c r="CH21" s="285">
        <f t="shared" si="26"/>
        <v>0.18107382550335571</v>
      </c>
      <c r="CI21" s="285">
        <f t="shared" si="26"/>
        <v>0.18362416107382554</v>
      </c>
      <c r="CJ21" s="285">
        <f t="shared" si="26"/>
        <v>0.18617449664429528</v>
      </c>
      <c r="CK21" s="285">
        <f t="shared" si="26"/>
        <v>0.1887248322147651</v>
      </c>
      <c r="CL21" s="285">
        <f t="shared" si="26"/>
        <v>0.19127516778523493</v>
      </c>
      <c r="CM21" s="285">
        <f t="shared" si="26"/>
        <v>0.19382550335570473</v>
      </c>
      <c r="CN21" s="285">
        <f t="shared" si="26"/>
        <v>0.19637583892617452</v>
      </c>
      <c r="CO21" s="285">
        <f t="shared" si="26"/>
        <v>0.19892617449664429</v>
      </c>
      <c r="CP21" s="285">
        <f t="shared" si="26"/>
        <v>0.20147651006711409</v>
      </c>
      <c r="CQ21" s="285">
        <f t="shared" si="27"/>
        <v>0.20402684563758389</v>
      </c>
      <c r="CR21" s="285">
        <f t="shared" si="27"/>
        <v>0.20657718120805368</v>
      </c>
      <c r="CS21" s="285">
        <f t="shared" si="27"/>
        <v>0.20912751677852348</v>
      </c>
      <c r="CT21" s="285">
        <f t="shared" si="27"/>
        <v>0.21167785234899328</v>
      </c>
      <c r="CU21" s="285">
        <f t="shared" si="27"/>
        <v>0.21422818791946308</v>
      </c>
      <c r="CV21" s="285">
        <f t="shared" si="27"/>
        <v>0.21677852348993287</v>
      </c>
      <c r="CW21" s="285">
        <f t="shared" si="27"/>
        <v>0.2193288590604027</v>
      </c>
      <c r="CX21" s="285">
        <f t="shared" si="27"/>
        <v>0.22187919463087249</v>
      </c>
      <c r="CY21" s="285">
        <f t="shared" si="27"/>
        <v>0.22442953020134229</v>
      </c>
      <c r="CZ21" s="285">
        <f t="shared" si="27"/>
        <v>0.22697986577181209</v>
      </c>
      <c r="DA21" s="285">
        <f t="shared" si="28"/>
        <v>0.22953020134228189</v>
      </c>
      <c r="DB21" s="285">
        <f t="shared" si="28"/>
        <v>0.23208053691275168</v>
      </c>
      <c r="DC21" s="285">
        <f t="shared" si="28"/>
        <v>0.23463087248322148</v>
      </c>
      <c r="DD21" s="285">
        <f t="shared" si="28"/>
        <v>0.23718120805369128</v>
      </c>
      <c r="DE21" s="285">
        <f t="shared" si="28"/>
        <v>0.23973154362416108</v>
      </c>
      <c r="DF21" s="285">
        <f t="shared" si="28"/>
        <v>0.24228187919463087</v>
      </c>
      <c r="DG21" s="285">
        <f t="shared" si="28"/>
        <v>0.24483221476510067</v>
      </c>
      <c r="DH21" s="285">
        <f t="shared" si="28"/>
        <v>0.24738255033557047</v>
      </c>
      <c r="DI21" s="285">
        <f t="shared" si="28"/>
        <v>0.24993288590604029</v>
      </c>
      <c r="DJ21" s="285">
        <f t="shared" si="28"/>
        <v>0.25248322147651009</v>
      </c>
      <c r="DK21" s="285">
        <f t="shared" si="29"/>
        <v>0.25503355704697989</v>
      </c>
      <c r="DL21" s="285">
        <f t="shared" si="29"/>
        <v>0.25758389261744968</v>
      </c>
      <c r="DM21" s="285">
        <f t="shared" si="29"/>
        <v>0.26013422818791948</v>
      </c>
      <c r="DN21" s="285">
        <f t="shared" si="29"/>
        <v>0.26268456375838928</v>
      </c>
      <c r="DO21" s="285">
        <f t="shared" si="29"/>
        <v>0.26523489932885908</v>
      </c>
      <c r="DP21" s="285">
        <f t="shared" si="29"/>
        <v>0.26778523489932887</v>
      </c>
      <c r="DQ21" s="285">
        <f t="shared" si="29"/>
        <v>0.27033557046979867</v>
      </c>
      <c r="DR21" s="285">
        <f t="shared" si="29"/>
        <v>0.27288590604026847</v>
      </c>
      <c r="DS21" s="285">
        <f t="shared" si="29"/>
        <v>0.27543624161073826</v>
      </c>
      <c r="DT21" s="285">
        <f t="shared" si="29"/>
        <v>0.27798657718120806</v>
      </c>
      <c r="DU21" s="285">
        <f t="shared" si="30"/>
        <v>0.28053691275167786</v>
      </c>
      <c r="DV21" s="285">
        <f t="shared" si="30"/>
        <v>0.28308724832214766</v>
      </c>
      <c r="DW21" s="285">
        <f t="shared" si="30"/>
        <v>0.28563758389261745</v>
      </c>
      <c r="DX21" s="285">
        <f t="shared" si="30"/>
        <v>0.28818791946308725</v>
      </c>
      <c r="DY21" s="285">
        <f t="shared" si="30"/>
        <v>0.29073825503355705</v>
      </c>
      <c r="DZ21" s="285">
        <f t="shared" si="30"/>
        <v>0.29328859060402679</v>
      </c>
      <c r="EA21" s="285">
        <f t="shared" si="30"/>
        <v>0.29583892617449659</v>
      </c>
      <c r="EB21" s="285">
        <f t="shared" si="30"/>
        <v>0.29838926174496644</v>
      </c>
      <c r="EC21" s="285">
        <f t="shared" si="30"/>
        <v>0.30093959731543624</v>
      </c>
      <c r="ED21" s="285">
        <f t="shared" si="30"/>
        <v>0.30348993288590603</v>
      </c>
      <c r="EE21" s="285">
        <f t="shared" si="31"/>
        <v>0.30604026845637583</v>
      </c>
      <c r="EF21" s="285">
        <f t="shared" si="31"/>
        <v>0.30859060402684563</v>
      </c>
      <c r="EG21" s="285">
        <f t="shared" si="31"/>
        <v>0.31114093959731548</v>
      </c>
      <c r="EH21" s="285">
        <f t="shared" si="31"/>
        <v>0.31369127516778528</v>
      </c>
      <c r="EI21" s="285">
        <f t="shared" si="31"/>
        <v>0.31624161073825502</v>
      </c>
      <c r="EJ21" s="285">
        <f t="shared" si="31"/>
        <v>0.31879194630872482</v>
      </c>
      <c r="EK21" s="285">
        <f t="shared" si="31"/>
        <v>0.32134228187919461</v>
      </c>
      <c r="EL21" s="285">
        <f t="shared" si="31"/>
        <v>0.32389261744966447</v>
      </c>
      <c r="EM21" s="285">
        <f t="shared" si="31"/>
        <v>0.32644295302013421</v>
      </c>
      <c r="EN21" s="285">
        <f t="shared" si="31"/>
        <v>0.328993288590604</v>
      </c>
      <c r="EO21" s="285">
        <f t="shared" si="32"/>
        <v>0.3315436241610738</v>
      </c>
      <c r="EP21" s="285">
        <f t="shared" si="32"/>
        <v>0.3340939597315436</v>
      </c>
      <c r="EQ21" s="285">
        <f t="shared" si="32"/>
        <v>0.33664429530201351</v>
      </c>
      <c r="ER21" s="285">
        <f t="shared" si="32"/>
        <v>0.33919463087248319</v>
      </c>
      <c r="ES21" s="285">
        <f t="shared" si="32"/>
        <v>0.34174496644295305</v>
      </c>
      <c r="ET21" s="285">
        <f t="shared" si="32"/>
        <v>0.34429530201342284</v>
      </c>
      <c r="EU21" s="285">
        <f t="shared" si="32"/>
        <v>0.34684563758389264</v>
      </c>
      <c r="EV21" s="285">
        <f t="shared" si="32"/>
        <v>0.34939597315436244</v>
      </c>
      <c r="EW21" s="285">
        <f t="shared" si="32"/>
        <v>0.35194630872483224</v>
      </c>
      <c r="EX21" s="285">
        <f t="shared" si="32"/>
        <v>0.35449664429530203</v>
      </c>
      <c r="EY21" s="285">
        <f t="shared" si="33"/>
        <v>0.35704697986577183</v>
      </c>
      <c r="EZ21" s="285">
        <f t="shared" si="33"/>
        <v>0.35959731543624157</v>
      </c>
      <c r="FA21" s="285">
        <f t="shared" si="33"/>
        <v>0.36214765100671142</v>
      </c>
      <c r="FB21" s="285">
        <f t="shared" si="33"/>
        <v>0.36469798657718117</v>
      </c>
      <c r="FC21" s="285">
        <f t="shared" si="33"/>
        <v>0.36724832214765107</v>
      </c>
      <c r="FD21" s="285">
        <f t="shared" si="33"/>
        <v>0.36979865771812087</v>
      </c>
      <c r="FE21" s="285">
        <f t="shared" si="33"/>
        <v>0.37234899328859056</v>
      </c>
      <c r="FF21" s="285">
        <f t="shared" si="33"/>
        <v>0.37489932885906041</v>
      </c>
      <c r="FG21" s="285">
        <f t="shared" si="33"/>
        <v>0.37744966442953021</v>
      </c>
      <c r="FH21" s="285">
        <f t="shared" si="33"/>
        <v>0.38</v>
      </c>
    </row>
    <row r="22" spans="1:164" x14ac:dyDescent="0.2">
      <c r="A22" s="108"/>
      <c r="B22" s="114" t="s">
        <v>82</v>
      </c>
      <c r="C22" s="96">
        <f>IF(G22/2&gt;40,40,IF(G22/2&gt;30,30,IF(G22/2&gt;20,20,IF(G22/2&gt;10,10,5))))</f>
        <v>5</v>
      </c>
      <c r="D22" s="97">
        <f>E22/2*F22/2*2*PI()/60</f>
        <v>22.463958269493819</v>
      </c>
      <c r="E22" s="107">
        <v>2700</v>
      </c>
      <c r="F22" s="107">
        <v>0.31780000000000003</v>
      </c>
      <c r="G22" s="107">
        <v>6.5</v>
      </c>
      <c r="H22" s="107">
        <v>0.28000000000000003</v>
      </c>
      <c r="I22" s="107">
        <v>12</v>
      </c>
      <c r="J22" s="107">
        <f>G22</f>
        <v>6.5</v>
      </c>
      <c r="K22" s="132">
        <f>F22/G22*J22</f>
        <v>0.31780000000000003</v>
      </c>
      <c r="L22" s="296">
        <v>1</v>
      </c>
      <c r="M22" s="97">
        <f>E22/I22</f>
        <v>225</v>
      </c>
      <c r="N22" s="96">
        <f>F22/G22</f>
        <v>4.8892307692307693E-2</v>
      </c>
      <c r="O22" s="285">
        <f t="shared" si="19"/>
        <v>0</v>
      </c>
      <c r="P22" s="285">
        <f t="shared" si="19"/>
        <v>2.1328859060402686E-3</v>
      </c>
      <c r="Q22" s="285">
        <f t="shared" si="19"/>
        <v>4.2657718120805372E-3</v>
      </c>
      <c r="R22" s="285">
        <f t="shared" si="19"/>
        <v>6.3986577181208044E-3</v>
      </c>
      <c r="S22" s="285">
        <f t="shared" si="19"/>
        <v>8.5315436241610743E-3</v>
      </c>
      <c r="T22" s="285">
        <f t="shared" si="19"/>
        <v>1.0664429530201342E-2</v>
      </c>
      <c r="U22" s="285">
        <f t="shared" si="19"/>
        <v>1.2797315436241609E-2</v>
      </c>
      <c r="V22" s="285">
        <f t="shared" si="19"/>
        <v>1.4930201342281881E-2</v>
      </c>
      <c r="W22" s="285">
        <f t="shared" si="19"/>
        <v>1.7063087248322149E-2</v>
      </c>
      <c r="X22" s="285">
        <f t="shared" si="19"/>
        <v>1.919597315436242E-2</v>
      </c>
      <c r="Y22" s="285">
        <f t="shared" si="20"/>
        <v>2.1328859060402685E-2</v>
      </c>
      <c r="Z22" s="285">
        <f t="shared" si="20"/>
        <v>2.3461744966442957E-2</v>
      </c>
      <c r="AA22" s="285">
        <f t="shared" si="20"/>
        <v>2.5594630872483218E-2</v>
      </c>
      <c r="AB22" s="285">
        <f t="shared" si="20"/>
        <v>2.7727516778523493E-2</v>
      </c>
      <c r="AC22" s="285">
        <f t="shared" si="20"/>
        <v>2.9860402684563761E-2</v>
      </c>
      <c r="AD22" s="285">
        <f t="shared" si="20"/>
        <v>3.1993288590604026E-2</v>
      </c>
      <c r="AE22" s="285">
        <f t="shared" si="20"/>
        <v>3.4126174496644297E-2</v>
      </c>
      <c r="AF22" s="285">
        <f t="shared" si="20"/>
        <v>3.6259060402684569E-2</v>
      </c>
      <c r="AG22" s="285">
        <f t="shared" si="20"/>
        <v>3.8391946308724841E-2</v>
      </c>
      <c r="AH22" s="285">
        <f t="shared" si="20"/>
        <v>4.0524832214765105E-2</v>
      </c>
      <c r="AI22" s="285">
        <f t="shared" si="21"/>
        <v>4.265771812080537E-2</v>
      </c>
      <c r="AJ22" s="285">
        <f t="shared" si="21"/>
        <v>4.4790604026845642E-2</v>
      </c>
      <c r="AK22" s="285">
        <f t="shared" si="21"/>
        <v>4.6923489932885913E-2</v>
      </c>
      <c r="AL22" s="285">
        <f t="shared" si="21"/>
        <v>4.9056375838926178E-2</v>
      </c>
      <c r="AM22" s="285">
        <f t="shared" si="21"/>
        <v>5.1189261744966436E-2</v>
      </c>
      <c r="AN22" s="285">
        <f t="shared" si="21"/>
        <v>5.3322147651006721E-2</v>
      </c>
      <c r="AO22" s="285">
        <f t="shared" si="21"/>
        <v>5.5455033557046986E-2</v>
      </c>
      <c r="AP22" s="285">
        <f t="shared" si="21"/>
        <v>5.758791946308725E-2</v>
      </c>
      <c r="AQ22" s="285">
        <f t="shared" si="21"/>
        <v>5.9720805369127522E-2</v>
      </c>
      <c r="AR22" s="285">
        <f t="shared" si="21"/>
        <v>6.1853691275167787E-2</v>
      </c>
      <c r="AS22" s="285">
        <f t="shared" si="22"/>
        <v>6.3986577181208051E-2</v>
      </c>
      <c r="AT22" s="285">
        <f t="shared" si="22"/>
        <v>6.6119463087248323E-2</v>
      </c>
      <c r="AU22" s="285">
        <f t="shared" si="22"/>
        <v>6.8252348993288595E-2</v>
      </c>
      <c r="AV22" s="285">
        <f t="shared" si="22"/>
        <v>7.0385234899328866E-2</v>
      </c>
      <c r="AW22" s="285">
        <f t="shared" si="22"/>
        <v>7.2518120805369138E-2</v>
      </c>
      <c r="AX22" s="285">
        <f t="shared" si="22"/>
        <v>7.4651006711409396E-2</v>
      </c>
      <c r="AY22" s="285">
        <f t="shared" si="22"/>
        <v>7.6783892617449681E-2</v>
      </c>
      <c r="AZ22" s="285">
        <f t="shared" si="22"/>
        <v>7.8916778523489939E-2</v>
      </c>
      <c r="BA22" s="285">
        <f t="shared" si="22"/>
        <v>8.104966442953021E-2</v>
      </c>
      <c r="BB22" s="285">
        <f t="shared" si="22"/>
        <v>8.3182550335570482E-2</v>
      </c>
      <c r="BC22" s="285">
        <f t="shared" si="23"/>
        <v>8.531543624161074E-2</v>
      </c>
      <c r="BD22" s="285">
        <f t="shared" si="23"/>
        <v>8.7448322147651011E-2</v>
      </c>
      <c r="BE22" s="285">
        <f t="shared" si="23"/>
        <v>8.9581208053691283E-2</v>
      </c>
      <c r="BF22" s="285">
        <f t="shared" si="23"/>
        <v>9.1714093959731555E-2</v>
      </c>
      <c r="BG22" s="285">
        <f t="shared" si="23"/>
        <v>9.3846979865771826E-2</v>
      </c>
      <c r="BH22" s="285">
        <f t="shared" si="23"/>
        <v>9.5979865771812098E-2</v>
      </c>
      <c r="BI22" s="285">
        <f t="shared" si="23"/>
        <v>9.8112751677852356E-2</v>
      </c>
      <c r="BJ22" s="285">
        <f t="shared" si="23"/>
        <v>0.10024563758389263</v>
      </c>
      <c r="BK22" s="285">
        <f t="shared" si="23"/>
        <v>0.10237852348993287</v>
      </c>
      <c r="BL22" s="285">
        <f t="shared" si="23"/>
        <v>0.10451140939597317</v>
      </c>
      <c r="BM22" s="285">
        <f t="shared" si="24"/>
        <v>0.10664429530201344</v>
      </c>
      <c r="BN22" s="285">
        <f t="shared" si="24"/>
        <v>0.10877718120805369</v>
      </c>
      <c r="BO22" s="285">
        <f t="shared" si="24"/>
        <v>0.11091006711409397</v>
      </c>
      <c r="BP22" s="285">
        <f t="shared" si="24"/>
        <v>0.11304295302013423</v>
      </c>
      <c r="BQ22" s="285">
        <f t="shared" si="24"/>
        <v>0.1151758389261745</v>
      </c>
      <c r="BR22" s="285">
        <f t="shared" si="24"/>
        <v>0.11730872483221479</v>
      </c>
      <c r="BS22" s="285">
        <f t="shared" si="24"/>
        <v>0.11944161073825504</v>
      </c>
      <c r="BT22" s="285">
        <f t="shared" si="24"/>
        <v>0.12157449664429532</v>
      </c>
      <c r="BU22" s="285">
        <f t="shared" si="24"/>
        <v>0.12370738255033557</v>
      </c>
      <c r="BV22" s="285">
        <f t="shared" si="24"/>
        <v>0.12584026845637583</v>
      </c>
      <c r="BW22" s="285">
        <f t="shared" si="25"/>
        <v>0.1279731543624161</v>
      </c>
      <c r="BX22" s="285">
        <f t="shared" si="25"/>
        <v>0.1301060402684564</v>
      </c>
      <c r="BY22" s="285">
        <f t="shared" si="25"/>
        <v>0.13223892617449665</v>
      </c>
      <c r="BZ22" s="285">
        <f t="shared" si="25"/>
        <v>0.13437181208053692</v>
      </c>
      <c r="CA22" s="285">
        <f t="shared" si="25"/>
        <v>0.13650469798657719</v>
      </c>
      <c r="CB22" s="285">
        <f t="shared" si="25"/>
        <v>0.13863758389261746</v>
      </c>
      <c r="CC22" s="285">
        <f t="shared" si="25"/>
        <v>0.14077046979865773</v>
      </c>
      <c r="CD22" s="285">
        <f t="shared" si="25"/>
        <v>0.142903355704698</v>
      </c>
      <c r="CE22" s="285">
        <f t="shared" si="25"/>
        <v>0.14503624161073828</v>
      </c>
      <c r="CF22" s="285">
        <f t="shared" si="25"/>
        <v>0.14716912751677855</v>
      </c>
      <c r="CG22" s="285">
        <f t="shared" si="26"/>
        <v>0.14930201342281879</v>
      </c>
      <c r="CH22" s="285">
        <f t="shared" si="26"/>
        <v>0.15143489932885906</v>
      </c>
      <c r="CI22" s="285">
        <f t="shared" si="26"/>
        <v>0.15356778523489936</v>
      </c>
      <c r="CJ22" s="285">
        <f t="shared" si="26"/>
        <v>0.15570067114093961</v>
      </c>
      <c r="CK22" s="285">
        <f t="shared" si="26"/>
        <v>0.15783355704697988</v>
      </c>
      <c r="CL22" s="285">
        <f t="shared" si="26"/>
        <v>0.15996644295302018</v>
      </c>
      <c r="CM22" s="285">
        <f t="shared" si="26"/>
        <v>0.16209932885906042</v>
      </c>
      <c r="CN22" s="285">
        <f t="shared" si="26"/>
        <v>0.16423221476510069</v>
      </c>
      <c r="CO22" s="285">
        <f t="shared" si="26"/>
        <v>0.16636510067114096</v>
      </c>
      <c r="CP22" s="285">
        <f t="shared" si="26"/>
        <v>0.16849798657718124</v>
      </c>
      <c r="CQ22" s="285">
        <f t="shared" si="27"/>
        <v>0.17063087248322148</v>
      </c>
      <c r="CR22" s="285">
        <f t="shared" si="27"/>
        <v>0.17276375838926175</v>
      </c>
      <c r="CS22" s="285">
        <f t="shared" si="27"/>
        <v>0.17489664429530202</v>
      </c>
      <c r="CT22" s="285">
        <f t="shared" si="27"/>
        <v>0.17702953020134229</v>
      </c>
      <c r="CU22" s="285">
        <f t="shared" si="27"/>
        <v>0.17916241610738257</v>
      </c>
      <c r="CV22" s="285">
        <f t="shared" si="27"/>
        <v>0.18129530201342281</v>
      </c>
      <c r="CW22" s="285">
        <f t="shared" si="27"/>
        <v>0.18342818791946311</v>
      </c>
      <c r="CX22" s="285">
        <f t="shared" si="27"/>
        <v>0.18556107382550338</v>
      </c>
      <c r="CY22" s="285">
        <f t="shared" si="27"/>
        <v>0.18769395973154365</v>
      </c>
      <c r="CZ22" s="285">
        <f t="shared" si="27"/>
        <v>0.18982684563758392</v>
      </c>
      <c r="DA22" s="285">
        <f t="shared" si="28"/>
        <v>0.1919597315436242</v>
      </c>
      <c r="DB22" s="285">
        <f t="shared" si="28"/>
        <v>0.19409261744966444</v>
      </c>
      <c r="DC22" s="285">
        <f t="shared" si="28"/>
        <v>0.19622550335570471</v>
      </c>
      <c r="DD22" s="285">
        <f t="shared" si="28"/>
        <v>0.19835838926174498</v>
      </c>
      <c r="DE22" s="285">
        <f t="shared" si="28"/>
        <v>0.20049127516778525</v>
      </c>
      <c r="DF22" s="285">
        <f t="shared" si="28"/>
        <v>0.2026241610738255</v>
      </c>
      <c r="DG22" s="285">
        <f t="shared" si="28"/>
        <v>0.20475704697986574</v>
      </c>
      <c r="DH22" s="285">
        <f t="shared" si="28"/>
        <v>0.20688993288590604</v>
      </c>
      <c r="DI22" s="285">
        <f t="shared" si="28"/>
        <v>0.20902281879194634</v>
      </c>
      <c r="DJ22" s="285">
        <f t="shared" si="28"/>
        <v>0.21115570469798661</v>
      </c>
      <c r="DK22" s="285">
        <f t="shared" si="29"/>
        <v>0.21328859060402688</v>
      </c>
      <c r="DL22" s="285">
        <f t="shared" si="29"/>
        <v>0.21542147651006713</v>
      </c>
      <c r="DM22" s="285">
        <f t="shared" si="29"/>
        <v>0.21755436241610737</v>
      </c>
      <c r="DN22" s="285">
        <f t="shared" si="29"/>
        <v>0.21968724832214767</v>
      </c>
      <c r="DO22" s="285">
        <f t="shared" si="29"/>
        <v>0.22182013422818794</v>
      </c>
      <c r="DP22" s="285">
        <f t="shared" si="29"/>
        <v>0.22395302013422821</v>
      </c>
      <c r="DQ22" s="285">
        <f t="shared" si="29"/>
        <v>0.22608590604026846</v>
      </c>
      <c r="DR22" s="285">
        <f t="shared" si="29"/>
        <v>0.2282187919463087</v>
      </c>
      <c r="DS22" s="285">
        <f t="shared" si="29"/>
        <v>0.230351677852349</v>
      </c>
      <c r="DT22" s="285">
        <f t="shared" si="29"/>
        <v>0.2324845637583893</v>
      </c>
      <c r="DU22" s="285">
        <f t="shared" si="30"/>
        <v>0.23461744966442957</v>
      </c>
      <c r="DV22" s="285">
        <f t="shared" si="30"/>
        <v>0.23675033557046982</v>
      </c>
      <c r="DW22" s="285">
        <f t="shared" si="30"/>
        <v>0.23888322147651009</v>
      </c>
      <c r="DX22" s="285">
        <f t="shared" si="30"/>
        <v>0.24101610738255033</v>
      </c>
      <c r="DY22" s="285">
        <f t="shared" si="30"/>
        <v>0.24314899328859063</v>
      </c>
      <c r="DZ22" s="285">
        <f t="shared" si="30"/>
        <v>0.2452818791946309</v>
      </c>
      <c r="EA22" s="285">
        <f t="shared" si="30"/>
        <v>0.24741476510067115</v>
      </c>
      <c r="EB22" s="285">
        <f t="shared" si="30"/>
        <v>0.24954765100671142</v>
      </c>
      <c r="EC22" s="285">
        <f t="shared" si="30"/>
        <v>0.25168053691275166</v>
      </c>
      <c r="ED22" s="285">
        <f t="shared" si="30"/>
        <v>0.25381342281879193</v>
      </c>
      <c r="EE22" s="285">
        <f t="shared" si="31"/>
        <v>0.25594630872483221</v>
      </c>
      <c r="EF22" s="285">
        <f t="shared" si="31"/>
        <v>0.25807919463087253</v>
      </c>
      <c r="EG22" s="285">
        <f t="shared" si="31"/>
        <v>0.2602120805369128</v>
      </c>
      <c r="EH22" s="285">
        <f t="shared" si="31"/>
        <v>0.26234496644295308</v>
      </c>
      <c r="EI22" s="285">
        <f t="shared" si="31"/>
        <v>0.26447785234899329</v>
      </c>
      <c r="EJ22" s="285">
        <f t="shared" si="31"/>
        <v>0.26661073825503356</v>
      </c>
      <c r="EK22" s="285">
        <f t="shared" si="31"/>
        <v>0.26874362416107384</v>
      </c>
      <c r="EL22" s="285">
        <f t="shared" si="31"/>
        <v>0.27087651006711411</v>
      </c>
      <c r="EM22" s="285">
        <f t="shared" si="31"/>
        <v>0.27300939597315438</v>
      </c>
      <c r="EN22" s="285">
        <f t="shared" si="31"/>
        <v>0.27514228187919459</v>
      </c>
      <c r="EO22" s="285">
        <f t="shared" si="32"/>
        <v>0.27727516778523492</v>
      </c>
      <c r="EP22" s="285">
        <f t="shared" si="32"/>
        <v>0.27940805369127519</v>
      </c>
      <c r="EQ22" s="285">
        <f t="shared" si="32"/>
        <v>0.28154093959731546</v>
      </c>
      <c r="ER22" s="285">
        <f t="shared" si="32"/>
        <v>0.28367382550335574</v>
      </c>
      <c r="ES22" s="285">
        <f t="shared" si="32"/>
        <v>0.28580671140939601</v>
      </c>
      <c r="ET22" s="285">
        <f t="shared" si="32"/>
        <v>0.28793959731543622</v>
      </c>
      <c r="EU22" s="285">
        <f t="shared" si="32"/>
        <v>0.29007248322147655</v>
      </c>
      <c r="EV22" s="285">
        <f t="shared" si="32"/>
        <v>0.29220536912751682</v>
      </c>
      <c r="EW22" s="285">
        <f t="shared" si="32"/>
        <v>0.29433825503355709</v>
      </c>
      <c r="EX22" s="285">
        <f t="shared" si="32"/>
        <v>0.29647114093959731</v>
      </c>
      <c r="EY22" s="285">
        <f t="shared" si="33"/>
        <v>0.29860402684563758</v>
      </c>
      <c r="EZ22" s="285">
        <f t="shared" si="33"/>
        <v>0.30073691275167785</v>
      </c>
      <c r="FA22" s="285">
        <f t="shared" si="33"/>
        <v>0.30286979865771813</v>
      </c>
      <c r="FB22" s="285">
        <f t="shared" si="33"/>
        <v>0.3050026845637584</v>
      </c>
      <c r="FC22" s="285">
        <f t="shared" si="33"/>
        <v>0.30713557046979872</v>
      </c>
      <c r="FD22" s="285">
        <f t="shared" si="33"/>
        <v>0.30926845637583894</v>
      </c>
      <c r="FE22" s="285">
        <f t="shared" si="33"/>
        <v>0.31140134228187921</v>
      </c>
      <c r="FF22" s="285">
        <f t="shared" si="33"/>
        <v>0.31353422818791954</v>
      </c>
      <c r="FG22" s="285">
        <f t="shared" si="33"/>
        <v>0.31566711409395976</v>
      </c>
      <c r="FH22" s="285">
        <f t="shared" si="33"/>
        <v>0.31780000000000003</v>
      </c>
    </row>
    <row r="23" spans="1:164" x14ac:dyDescent="0.2">
      <c r="A23" s="108"/>
      <c r="B23" s="114" t="s">
        <v>80</v>
      </c>
      <c r="C23" s="96">
        <f>IF(G23/2&gt;40,40,IF(G23/2&gt;30,30,IF(G23/2&gt;20,20,IF(G23/2&gt;10,10,5))))</f>
        <v>5</v>
      </c>
      <c r="D23" s="97">
        <f>E23/2*F23/2*2*PI()/60</f>
        <v>13.82300767579509</v>
      </c>
      <c r="E23" s="107">
        <v>24</v>
      </c>
      <c r="F23" s="107">
        <v>22</v>
      </c>
      <c r="G23" s="107">
        <v>12</v>
      </c>
      <c r="H23" s="107">
        <v>2.9</v>
      </c>
      <c r="I23" s="107">
        <v>12</v>
      </c>
      <c r="J23" s="107">
        <f>G23</f>
        <v>12</v>
      </c>
      <c r="K23" s="132">
        <f>F23/G23*J23</f>
        <v>22</v>
      </c>
      <c r="L23" s="296">
        <v>1</v>
      </c>
      <c r="M23" s="97">
        <f>E23/I23</f>
        <v>2</v>
      </c>
      <c r="N23" s="96">
        <f>F23/G23</f>
        <v>1.8333333333333333</v>
      </c>
      <c r="O23" s="285">
        <f t="shared" si="19"/>
        <v>0</v>
      </c>
      <c r="P23" s="285">
        <f t="shared" si="19"/>
        <v>0.1476510067114094</v>
      </c>
      <c r="Q23" s="285">
        <f t="shared" si="19"/>
        <v>0.29530201342281881</v>
      </c>
      <c r="R23" s="285">
        <f t="shared" si="19"/>
        <v>0.44295302013422816</v>
      </c>
      <c r="S23" s="285">
        <f t="shared" si="19"/>
        <v>0.59060402684563762</v>
      </c>
      <c r="T23" s="285">
        <f t="shared" si="19"/>
        <v>0.73825503355704702</v>
      </c>
      <c r="U23" s="285">
        <f t="shared" si="19"/>
        <v>0.88590604026845632</v>
      </c>
      <c r="V23" s="285">
        <f t="shared" si="19"/>
        <v>1.0335570469798658</v>
      </c>
      <c r="W23" s="285">
        <f t="shared" si="19"/>
        <v>1.1812080536912752</v>
      </c>
      <c r="X23" s="285">
        <f t="shared" si="19"/>
        <v>1.3288590604026846</v>
      </c>
      <c r="Y23" s="285">
        <f t="shared" si="20"/>
        <v>1.476510067114094</v>
      </c>
      <c r="Z23" s="285">
        <f t="shared" si="20"/>
        <v>1.6241610738255035</v>
      </c>
      <c r="AA23" s="285">
        <f t="shared" si="20"/>
        <v>1.7718120805369126</v>
      </c>
      <c r="AB23" s="285">
        <f t="shared" si="20"/>
        <v>1.919463087248322</v>
      </c>
      <c r="AC23" s="285">
        <f t="shared" si="20"/>
        <v>2.0671140939597317</v>
      </c>
      <c r="AD23" s="285">
        <f t="shared" si="20"/>
        <v>2.2147651006711406</v>
      </c>
      <c r="AE23" s="285">
        <f t="shared" si="20"/>
        <v>2.3624161073825505</v>
      </c>
      <c r="AF23" s="285">
        <f t="shared" si="20"/>
        <v>2.5100671140939594</v>
      </c>
      <c r="AG23" s="285">
        <f t="shared" si="20"/>
        <v>2.6577181208053693</v>
      </c>
      <c r="AH23" s="285">
        <f t="shared" si="20"/>
        <v>2.8053691275167787</v>
      </c>
      <c r="AI23" s="285">
        <f t="shared" si="21"/>
        <v>2.9530201342281881</v>
      </c>
      <c r="AJ23" s="285">
        <f t="shared" si="21"/>
        <v>3.1006711409395971</v>
      </c>
      <c r="AK23" s="285">
        <f t="shared" si="21"/>
        <v>3.2483221476510069</v>
      </c>
      <c r="AL23" s="285">
        <f t="shared" si="21"/>
        <v>3.3959731543624159</v>
      </c>
      <c r="AM23" s="285">
        <f t="shared" si="21"/>
        <v>3.5436241610738253</v>
      </c>
      <c r="AN23" s="285">
        <f t="shared" si="21"/>
        <v>3.6912751677852351</v>
      </c>
      <c r="AO23" s="285">
        <f t="shared" si="21"/>
        <v>3.8389261744966441</v>
      </c>
      <c r="AP23" s="285">
        <f t="shared" si="21"/>
        <v>3.9865771812080535</v>
      </c>
      <c r="AQ23" s="285">
        <f t="shared" si="21"/>
        <v>4.1342281879194633</v>
      </c>
      <c r="AR23" s="285">
        <f t="shared" si="21"/>
        <v>4.2818791946308723</v>
      </c>
      <c r="AS23" s="285">
        <f t="shared" si="22"/>
        <v>4.4295302013422813</v>
      </c>
      <c r="AT23" s="285">
        <f t="shared" si="22"/>
        <v>4.5771812080536911</v>
      </c>
      <c r="AU23" s="285">
        <f t="shared" si="22"/>
        <v>4.724832214765101</v>
      </c>
      <c r="AV23" s="285">
        <f t="shared" si="22"/>
        <v>4.8724832214765108</v>
      </c>
      <c r="AW23" s="285">
        <f t="shared" si="22"/>
        <v>5.0201342281879189</v>
      </c>
      <c r="AX23" s="285">
        <f t="shared" si="22"/>
        <v>5.1677852348993287</v>
      </c>
      <c r="AY23" s="285">
        <f t="shared" si="22"/>
        <v>5.3154362416107386</v>
      </c>
      <c r="AZ23" s="285">
        <f t="shared" si="22"/>
        <v>5.4630872483221484</v>
      </c>
      <c r="BA23" s="285">
        <f t="shared" si="22"/>
        <v>5.6107382550335574</v>
      </c>
      <c r="BB23" s="285">
        <f t="shared" si="22"/>
        <v>5.7583892617449663</v>
      </c>
      <c r="BC23" s="285">
        <f t="shared" si="23"/>
        <v>5.9060402684563762</v>
      </c>
      <c r="BD23" s="285">
        <f t="shared" si="23"/>
        <v>6.0536912751677852</v>
      </c>
      <c r="BE23" s="285">
        <f t="shared" si="23"/>
        <v>6.2013422818791941</v>
      </c>
      <c r="BF23" s="285">
        <f t="shared" si="23"/>
        <v>6.3489932885906049</v>
      </c>
      <c r="BG23" s="285">
        <f t="shared" si="23"/>
        <v>6.4966442953020138</v>
      </c>
      <c r="BH23" s="285">
        <f t="shared" si="23"/>
        <v>6.6442953020134228</v>
      </c>
      <c r="BI23" s="285">
        <f t="shared" si="23"/>
        <v>6.7919463087248317</v>
      </c>
      <c r="BJ23" s="285">
        <f t="shared" si="23"/>
        <v>6.9395973154362416</v>
      </c>
      <c r="BK23" s="285">
        <f t="shared" si="23"/>
        <v>7.0872483221476505</v>
      </c>
      <c r="BL23" s="285">
        <f t="shared" si="23"/>
        <v>7.2348993288590613</v>
      </c>
      <c r="BM23" s="285">
        <f t="shared" si="24"/>
        <v>7.3825503355704702</v>
      </c>
      <c r="BN23" s="285">
        <f t="shared" si="24"/>
        <v>7.5302013422818792</v>
      </c>
      <c r="BO23" s="285">
        <f t="shared" si="24"/>
        <v>7.6778523489932882</v>
      </c>
      <c r="BP23" s="285">
        <f t="shared" si="24"/>
        <v>7.825503355704698</v>
      </c>
      <c r="BQ23" s="285">
        <f t="shared" si="24"/>
        <v>7.973154362416107</v>
      </c>
      <c r="BR23" s="285">
        <f t="shared" si="24"/>
        <v>8.1208053691275168</v>
      </c>
      <c r="BS23" s="285">
        <f t="shared" si="24"/>
        <v>8.2684563758389267</v>
      </c>
      <c r="BT23" s="285">
        <f t="shared" si="24"/>
        <v>8.4161073825503365</v>
      </c>
      <c r="BU23" s="285">
        <f t="shared" si="24"/>
        <v>8.5637583892617446</v>
      </c>
      <c r="BV23" s="285">
        <f t="shared" si="24"/>
        <v>8.7114093959731544</v>
      </c>
      <c r="BW23" s="285">
        <f t="shared" si="25"/>
        <v>8.8590604026845625</v>
      </c>
      <c r="BX23" s="285">
        <f t="shared" si="25"/>
        <v>9.0067114093959741</v>
      </c>
      <c r="BY23" s="285">
        <f t="shared" si="25"/>
        <v>9.1543624161073822</v>
      </c>
      <c r="BZ23" s="285">
        <f t="shared" si="25"/>
        <v>9.3020134228187921</v>
      </c>
      <c r="CA23" s="285">
        <f t="shared" si="25"/>
        <v>9.4496644295302019</v>
      </c>
      <c r="CB23" s="285">
        <f t="shared" si="25"/>
        <v>9.59731543624161</v>
      </c>
      <c r="CC23" s="285">
        <f t="shared" si="25"/>
        <v>9.7449664429530216</v>
      </c>
      <c r="CD23" s="285">
        <f t="shared" si="25"/>
        <v>9.8926174496644297</v>
      </c>
      <c r="CE23" s="285">
        <f t="shared" si="25"/>
        <v>10.040268456375838</v>
      </c>
      <c r="CF23" s="285">
        <f t="shared" si="25"/>
        <v>10.187919463087248</v>
      </c>
      <c r="CG23" s="285">
        <f t="shared" si="26"/>
        <v>10.335570469798657</v>
      </c>
      <c r="CH23" s="285">
        <f t="shared" si="26"/>
        <v>10.483221476510067</v>
      </c>
      <c r="CI23" s="285">
        <f t="shared" si="26"/>
        <v>10.630872483221477</v>
      </c>
      <c r="CJ23" s="285">
        <f t="shared" si="26"/>
        <v>10.778523489932887</v>
      </c>
      <c r="CK23" s="285">
        <f t="shared" si="26"/>
        <v>10.926174496644297</v>
      </c>
      <c r="CL23" s="285">
        <f t="shared" si="26"/>
        <v>11.073825503355707</v>
      </c>
      <c r="CM23" s="285">
        <f t="shared" si="26"/>
        <v>11.221476510067115</v>
      </c>
      <c r="CN23" s="285">
        <f t="shared" si="26"/>
        <v>11.369127516778525</v>
      </c>
      <c r="CO23" s="285">
        <f t="shared" si="26"/>
        <v>11.516778523489933</v>
      </c>
      <c r="CP23" s="285">
        <f t="shared" si="26"/>
        <v>11.664429530201343</v>
      </c>
      <c r="CQ23" s="285">
        <f t="shared" si="27"/>
        <v>11.812080536912752</v>
      </c>
      <c r="CR23" s="285">
        <f t="shared" si="27"/>
        <v>11.95973154362416</v>
      </c>
      <c r="CS23" s="285">
        <f t="shared" si="27"/>
        <v>12.10738255033557</v>
      </c>
      <c r="CT23" s="285">
        <f t="shared" si="27"/>
        <v>12.255033557046978</v>
      </c>
      <c r="CU23" s="285">
        <f t="shared" si="27"/>
        <v>12.402684563758388</v>
      </c>
      <c r="CV23" s="285">
        <f t="shared" si="27"/>
        <v>12.550335570469798</v>
      </c>
      <c r="CW23" s="285">
        <f t="shared" si="27"/>
        <v>12.69798657718121</v>
      </c>
      <c r="CX23" s="285">
        <f t="shared" si="27"/>
        <v>12.845637583892618</v>
      </c>
      <c r="CY23" s="285">
        <f t="shared" si="27"/>
        <v>12.993288590604028</v>
      </c>
      <c r="CZ23" s="285">
        <f t="shared" si="27"/>
        <v>13.140939597315437</v>
      </c>
      <c r="DA23" s="285">
        <f t="shared" si="28"/>
        <v>13.288590604026846</v>
      </c>
      <c r="DB23" s="285">
        <f t="shared" si="28"/>
        <v>13.436241610738255</v>
      </c>
      <c r="DC23" s="285">
        <f t="shared" si="28"/>
        <v>13.583892617449663</v>
      </c>
      <c r="DD23" s="285">
        <f t="shared" si="28"/>
        <v>13.731543624161073</v>
      </c>
      <c r="DE23" s="285">
        <f t="shared" si="28"/>
        <v>13.879194630872483</v>
      </c>
      <c r="DF23" s="285">
        <f t="shared" si="28"/>
        <v>14.026845637583891</v>
      </c>
      <c r="DG23" s="285">
        <f t="shared" si="28"/>
        <v>14.174496644295301</v>
      </c>
      <c r="DH23" s="285">
        <f t="shared" si="28"/>
        <v>14.322147651006711</v>
      </c>
      <c r="DI23" s="285">
        <f t="shared" si="28"/>
        <v>14.469798657718123</v>
      </c>
      <c r="DJ23" s="285">
        <f t="shared" si="28"/>
        <v>14.617449664429531</v>
      </c>
      <c r="DK23" s="285">
        <f t="shared" si="29"/>
        <v>14.76510067114094</v>
      </c>
      <c r="DL23" s="285">
        <f t="shared" si="29"/>
        <v>14.912751677852349</v>
      </c>
      <c r="DM23" s="285">
        <f t="shared" si="29"/>
        <v>15.060402684563758</v>
      </c>
      <c r="DN23" s="285">
        <f t="shared" si="29"/>
        <v>15.208053691275168</v>
      </c>
      <c r="DO23" s="285">
        <f t="shared" si="29"/>
        <v>15.355704697986576</v>
      </c>
      <c r="DP23" s="285">
        <f t="shared" si="29"/>
        <v>15.503355704697986</v>
      </c>
      <c r="DQ23" s="285">
        <f t="shared" si="29"/>
        <v>15.651006711409396</v>
      </c>
      <c r="DR23" s="285">
        <f t="shared" si="29"/>
        <v>15.798657718120804</v>
      </c>
      <c r="DS23" s="285">
        <f t="shared" si="29"/>
        <v>15.946308724832214</v>
      </c>
      <c r="DT23" s="285">
        <f t="shared" si="29"/>
        <v>16.093959731543624</v>
      </c>
      <c r="DU23" s="285">
        <f t="shared" si="30"/>
        <v>16.241610738255034</v>
      </c>
      <c r="DV23" s="285">
        <f t="shared" si="30"/>
        <v>16.389261744966444</v>
      </c>
      <c r="DW23" s="285">
        <f t="shared" si="30"/>
        <v>16.536912751677853</v>
      </c>
      <c r="DX23" s="285">
        <f t="shared" si="30"/>
        <v>16.684563758389263</v>
      </c>
      <c r="DY23" s="285">
        <f t="shared" si="30"/>
        <v>16.832214765100673</v>
      </c>
      <c r="DZ23" s="285">
        <f t="shared" si="30"/>
        <v>16.979865771812079</v>
      </c>
      <c r="EA23" s="285">
        <f t="shared" si="30"/>
        <v>17.127516778523489</v>
      </c>
      <c r="EB23" s="285">
        <f t="shared" si="30"/>
        <v>17.275167785234899</v>
      </c>
      <c r="EC23" s="285">
        <f t="shared" si="30"/>
        <v>17.422818791946309</v>
      </c>
      <c r="ED23" s="285">
        <f t="shared" si="30"/>
        <v>17.570469798657719</v>
      </c>
      <c r="EE23" s="285">
        <f t="shared" si="31"/>
        <v>17.718120805369125</v>
      </c>
      <c r="EF23" s="285">
        <f t="shared" si="31"/>
        <v>17.865771812080538</v>
      </c>
      <c r="EG23" s="285">
        <f t="shared" si="31"/>
        <v>18.013422818791948</v>
      </c>
      <c r="EH23" s="285">
        <f t="shared" si="31"/>
        <v>18.161073825503358</v>
      </c>
      <c r="EI23" s="285">
        <f t="shared" si="31"/>
        <v>18.308724832214764</v>
      </c>
      <c r="EJ23" s="285">
        <f t="shared" si="31"/>
        <v>18.456375838926174</v>
      </c>
      <c r="EK23" s="285">
        <f t="shared" si="31"/>
        <v>18.604026845637584</v>
      </c>
      <c r="EL23" s="285">
        <f t="shared" si="31"/>
        <v>18.751677852348994</v>
      </c>
      <c r="EM23" s="285">
        <f t="shared" si="31"/>
        <v>18.899328859060404</v>
      </c>
      <c r="EN23" s="285">
        <f t="shared" si="31"/>
        <v>19.04697986577181</v>
      </c>
      <c r="EO23" s="285">
        <f t="shared" si="32"/>
        <v>19.19463087248322</v>
      </c>
      <c r="EP23" s="285">
        <f t="shared" si="32"/>
        <v>19.34228187919463</v>
      </c>
      <c r="EQ23" s="285">
        <f t="shared" si="32"/>
        <v>19.489932885906043</v>
      </c>
      <c r="ER23" s="285">
        <f t="shared" si="32"/>
        <v>19.63758389261745</v>
      </c>
      <c r="ES23" s="285">
        <f t="shared" si="32"/>
        <v>19.785234899328859</v>
      </c>
      <c r="ET23" s="285">
        <f t="shared" si="32"/>
        <v>19.932885906040269</v>
      </c>
      <c r="EU23" s="285">
        <f t="shared" si="32"/>
        <v>20.080536912751676</v>
      </c>
      <c r="EV23" s="285">
        <f t="shared" si="32"/>
        <v>20.228187919463089</v>
      </c>
      <c r="EW23" s="285">
        <f t="shared" si="32"/>
        <v>20.375838926174495</v>
      </c>
      <c r="EX23" s="285">
        <f t="shared" si="32"/>
        <v>20.523489932885909</v>
      </c>
      <c r="EY23" s="285">
        <f t="shared" si="33"/>
        <v>20.671140939597315</v>
      </c>
      <c r="EZ23" s="285">
        <f t="shared" si="33"/>
        <v>20.818791946308721</v>
      </c>
      <c r="FA23" s="285">
        <f t="shared" si="33"/>
        <v>20.966442953020135</v>
      </c>
      <c r="FB23" s="285">
        <f t="shared" si="33"/>
        <v>21.114093959731541</v>
      </c>
      <c r="FC23" s="285">
        <f t="shared" si="33"/>
        <v>21.261744966442954</v>
      </c>
      <c r="FD23" s="285">
        <f t="shared" si="33"/>
        <v>21.409395973154361</v>
      </c>
      <c r="FE23" s="285">
        <f t="shared" si="33"/>
        <v>21.557046979865774</v>
      </c>
      <c r="FF23" s="285">
        <f t="shared" si="33"/>
        <v>21.70469798657718</v>
      </c>
      <c r="FG23" s="285">
        <f t="shared" si="33"/>
        <v>21.852348993288594</v>
      </c>
      <c r="FH23" s="285">
        <f t="shared" si="33"/>
        <v>22</v>
      </c>
    </row>
    <row r="24" spans="1:164" x14ac:dyDescent="0.2">
      <c r="B24" s="114" t="s">
        <v>81</v>
      </c>
      <c r="C24" s="96">
        <f>IF(G24/2&gt;40,40,IF(G24/2&gt;30,30,IF(G24/2&gt;20,20,IF(G24/2&gt;10,10,5))))</f>
        <v>10</v>
      </c>
      <c r="D24" s="97">
        <f>E24/2*F24/2*2*PI()/60</f>
        <v>20.705713581034729</v>
      </c>
      <c r="E24" s="107">
        <v>100</v>
      </c>
      <c r="F24" s="107">
        <v>7.9089999999999998</v>
      </c>
      <c r="G24" s="107">
        <v>24</v>
      </c>
      <c r="H24" s="107">
        <v>5</v>
      </c>
      <c r="I24" s="107">
        <v>12</v>
      </c>
      <c r="J24" s="107">
        <f>G24</f>
        <v>24</v>
      </c>
      <c r="K24" s="132">
        <f>F24/G24*J24</f>
        <v>7.9090000000000007</v>
      </c>
      <c r="L24" s="296">
        <v>1</v>
      </c>
      <c r="M24" s="97">
        <f>E24/I24</f>
        <v>8.3333333333333339</v>
      </c>
      <c r="N24" s="96">
        <f>F24/G24</f>
        <v>0.32954166666666668</v>
      </c>
      <c r="O24" s="285">
        <f t="shared" si="19"/>
        <v>0</v>
      </c>
      <c r="P24" s="285">
        <f t="shared" si="19"/>
        <v>5.3080536912751691E-2</v>
      </c>
      <c r="Q24" s="285">
        <f t="shared" si="19"/>
        <v>0.10616107382550338</v>
      </c>
      <c r="R24" s="285">
        <f t="shared" si="19"/>
        <v>0.15924161073825505</v>
      </c>
      <c r="S24" s="285">
        <f t="shared" si="19"/>
        <v>0.21232214765100677</v>
      </c>
      <c r="T24" s="285">
        <f t="shared" si="19"/>
        <v>0.26540268456375843</v>
      </c>
      <c r="U24" s="285">
        <f t="shared" si="19"/>
        <v>0.31848322147651009</v>
      </c>
      <c r="V24" s="285">
        <f t="shared" si="19"/>
        <v>0.37156375838926181</v>
      </c>
      <c r="W24" s="285">
        <f t="shared" si="19"/>
        <v>0.42464429530201353</v>
      </c>
      <c r="X24" s="285">
        <f t="shared" si="19"/>
        <v>0.47772483221476519</v>
      </c>
      <c r="Y24" s="285">
        <f t="shared" si="20"/>
        <v>0.53080536912751686</v>
      </c>
      <c r="Z24" s="285">
        <f t="shared" si="20"/>
        <v>0.58388590604026858</v>
      </c>
      <c r="AA24" s="285">
        <f t="shared" si="20"/>
        <v>0.63696644295302018</v>
      </c>
      <c r="AB24" s="285">
        <f t="shared" si="20"/>
        <v>0.6900469798657719</v>
      </c>
      <c r="AC24" s="285">
        <f t="shared" si="20"/>
        <v>0.74312751677852362</v>
      </c>
      <c r="AD24" s="285">
        <f t="shared" si="20"/>
        <v>0.79620805369127523</v>
      </c>
      <c r="AE24" s="285">
        <f t="shared" si="20"/>
        <v>0.84928859060402706</v>
      </c>
      <c r="AF24" s="285">
        <f t="shared" si="20"/>
        <v>0.90236912751677856</v>
      </c>
      <c r="AG24" s="285">
        <f t="shared" si="20"/>
        <v>0.95544966442953039</v>
      </c>
      <c r="AH24" s="285">
        <f t="shared" si="20"/>
        <v>1.0085302013422821</v>
      </c>
      <c r="AI24" s="285">
        <f t="shared" si="21"/>
        <v>1.0616107382550337</v>
      </c>
      <c r="AJ24" s="285">
        <f t="shared" si="21"/>
        <v>1.1146912751677853</v>
      </c>
      <c r="AK24" s="285">
        <f t="shared" si="21"/>
        <v>1.1677718120805372</v>
      </c>
      <c r="AL24" s="285">
        <f t="shared" si="21"/>
        <v>1.2208523489932888</v>
      </c>
      <c r="AM24" s="285">
        <f t="shared" si="21"/>
        <v>1.2739328859060404</v>
      </c>
      <c r="AN24" s="285">
        <f t="shared" si="21"/>
        <v>1.3270134228187922</v>
      </c>
      <c r="AO24" s="285">
        <f t="shared" si="21"/>
        <v>1.3800939597315438</v>
      </c>
      <c r="AP24" s="285">
        <f t="shared" si="21"/>
        <v>1.4331744966442954</v>
      </c>
      <c r="AQ24" s="285">
        <f t="shared" si="21"/>
        <v>1.4862550335570472</v>
      </c>
      <c r="AR24" s="285">
        <f t="shared" si="21"/>
        <v>1.5393355704697989</v>
      </c>
      <c r="AS24" s="285">
        <f t="shared" si="22"/>
        <v>1.5924161073825505</v>
      </c>
      <c r="AT24" s="285">
        <f t="shared" si="22"/>
        <v>1.6454966442953023</v>
      </c>
      <c r="AU24" s="285">
        <f t="shared" si="22"/>
        <v>1.6985771812080541</v>
      </c>
      <c r="AV24" s="285">
        <f t="shared" si="22"/>
        <v>1.7516577181208057</v>
      </c>
      <c r="AW24" s="285">
        <f t="shared" si="22"/>
        <v>1.8047382550335571</v>
      </c>
      <c r="AX24" s="285">
        <f t="shared" si="22"/>
        <v>1.8578187919463089</v>
      </c>
      <c r="AY24" s="285">
        <f t="shared" si="22"/>
        <v>1.9108993288590608</v>
      </c>
      <c r="AZ24" s="285">
        <f t="shared" si="22"/>
        <v>1.9639798657718124</v>
      </c>
      <c r="BA24" s="285">
        <f t="shared" si="22"/>
        <v>2.0170604026845642</v>
      </c>
      <c r="BB24" s="285">
        <f t="shared" si="22"/>
        <v>2.0701409395973158</v>
      </c>
      <c r="BC24" s="285">
        <f t="shared" si="23"/>
        <v>2.1232214765100674</v>
      </c>
      <c r="BD24" s="285">
        <f t="shared" si="23"/>
        <v>2.176302013422819</v>
      </c>
      <c r="BE24" s="285">
        <f t="shared" si="23"/>
        <v>2.2293825503355706</v>
      </c>
      <c r="BF24" s="285">
        <f t="shared" si="23"/>
        <v>2.2824630872483227</v>
      </c>
      <c r="BG24" s="285">
        <f t="shared" si="23"/>
        <v>2.3355436241610743</v>
      </c>
      <c r="BH24" s="285">
        <f t="shared" si="23"/>
        <v>2.3886241610738259</v>
      </c>
      <c r="BI24" s="285">
        <f t="shared" si="23"/>
        <v>2.4417046979865775</v>
      </c>
      <c r="BJ24" s="285">
        <f t="shared" si="23"/>
        <v>2.4947852348993291</v>
      </c>
      <c r="BK24" s="285">
        <f t="shared" si="23"/>
        <v>2.5478657718120807</v>
      </c>
      <c r="BL24" s="285">
        <f t="shared" si="23"/>
        <v>2.6009463087248328</v>
      </c>
      <c r="BM24" s="285">
        <f t="shared" si="24"/>
        <v>2.6540268456375844</v>
      </c>
      <c r="BN24" s="285">
        <f t="shared" si="24"/>
        <v>2.707107382550336</v>
      </c>
      <c r="BO24" s="285">
        <f t="shared" si="24"/>
        <v>2.7601879194630876</v>
      </c>
      <c r="BP24" s="285">
        <f t="shared" si="24"/>
        <v>2.8132684563758392</v>
      </c>
      <c r="BQ24" s="285">
        <f t="shared" si="24"/>
        <v>2.8663489932885908</v>
      </c>
      <c r="BR24" s="285">
        <f t="shared" si="24"/>
        <v>2.9194295302013429</v>
      </c>
      <c r="BS24" s="285">
        <f t="shared" si="24"/>
        <v>2.9725100671140945</v>
      </c>
      <c r="BT24" s="285">
        <f t="shared" si="24"/>
        <v>3.0255906040268461</v>
      </c>
      <c r="BU24" s="285">
        <f t="shared" si="24"/>
        <v>3.0786711409395977</v>
      </c>
      <c r="BV24" s="285">
        <f t="shared" si="24"/>
        <v>3.1317516778523493</v>
      </c>
      <c r="BW24" s="285">
        <f t="shared" si="25"/>
        <v>3.1848322147651009</v>
      </c>
      <c r="BX24" s="285">
        <f t="shared" si="25"/>
        <v>3.237912751677853</v>
      </c>
      <c r="BY24" s="285">
        <f t="shared" si="25"/>
        <v>3.2909932885906046</v>
      </c>
      <c r="BZ24" s="285">
        <f t="shared" si="25"/>
        <v>3.3440738255033562</v>
      </c>
      <c r="CA24" s="285">
        <f t="shared" si="25"/>
        <v>3.3971543624161082</v>
      </c>
      <c r="CB24" s="285">
        <f t="shared" si="25"/>
        <v>3.4502348993288594</v>
      </c>
      <c r="CC24" s="285">
        <f t="shared" si="25"/>
        <v>3.5033154362416115</v>
      </c>
      <c r="CD24" s="285">
        <f t="shared" si="25"/>
        <v>3.5563959731543631</v>
      </c>
      <c r="CE24" s="285">
        <f t="shared" si="25"/>
        <v>3.6094765100671142</v>
      </c>
      <c r="CF24" s="285">
        <f t="shared" si="25"/>
        <v>3.6625570469798667</v>
      </c>
      <c r="CG24" s="285">
        <f t="shared" si="26"/>
        <v>3.7156375838926179</v>
      </c>
      <c r="CH24" s="285">
        <f t="shared" si="26"/>
        <v>3.7687181208053691</v>
      </c>
      <c r="CI24" s="285">
        <f t="shared" si="26"/>
        <v>3.8217986577181216</v>
      </c>
      <c r="CJ24" s="285">
        <f t="shared" si="26"/>
        <v>3.8748791946308732</v>
      </c>
      <c r="CK24" s="285">
        <f t="shared" si="26"/>
        <v>3.9279597315436248</v>
      </c>
      <c r="CL24" s="285">
        <f t="shared" si="26"/>
        <v>3.9810402684563764</v>
      </c>
      <c r="CM24" s="285">
        <f t="shared" si="26"/>
        <v>4.0341208053691284</v>
      </c>
      <c r="CN24" s="285">
        <f t="shared" si="26"/>
        <v>4.0872013422818796</v>
      </c>
      <c r="CO24" s="285">
        <f t="shared" si="26"/>
        <v>4.1402818791946316</v>
      </c>
      <c r="CP24" s="285">
        <f t="shared" si="26"/>
        <v>4.1933624161073828</v>
      </c>
      <c r="CQ24" s="285">
        <f t="shared" si="27"/>
        <v>4.2464429530201349</v>
      </c>
      <c r="CR24" s="285">
        <f t="shared" si="27"/>
        <v>4.299523489932886</v>
      </c>
      <c r="CS24" s="285">
        <f t="shared" si="27"/>
        <v>4.3526040268456381</v>
      </c>
      <c r="CT24" s="285">
        <f t="shared" si="27"/>
        <v>4.4056845637583892</v>
      </c>
      <c r="CU24" s="285">
        <f t="shared" si="27"/>
        <v>4.4587651006711413</v>
      </c>
      <c r="CV24" s="285">
        <f t="shared" si="27"/>
        <v>4.5118456375838925</v>
      </c>
      <c r="CW24" s="285">
        <f t="shared" si="27"/>
        <v>4.5649261744966454</v>
      </c>
      <c r="CX24" s="285">
        <f t="shared" si="27"/>
        <v>4.6180067114093966</v>
      </c>
      <c r="CY24" s="285">
        <f t="shared" si="27"/>
        <v>4.6710872483221486</v>
      </c>
      <c r="CZ24" s="285">
        <f t="shared" si="27"/>
        <v>4.7241677852348998</v>
      </c>
      <c r="DA24" s="285">
        <f t="shared" si="28"/>
        <v>4.7772483221476518</v>
      </c>
      <c r="DB24" s="285">
        <f t="shared" si="28"/>
        <v>4.830328859060403</v>
      </c>
      <c r="DC24" s="285">
        <f t="shared" si="28"/>
        <v>4.883409395973155</v>
      </c>
      <c r="DD24" s="285">
        <f t="shared" si="28"/>
        <v>4.9364899328859062</v>
      </c>
      <c r="DE24" s="285">
        <f t="shared" si="28"/>
        <v>4.9895704697986583</v>
      </c>
      <c r="DF24" s="285">
        <f t="shared" si="28"/>
        <v>5.0426510067114094</v>
      </c>
      <c r="DG24" s="285">
        <f t="shared" si="28"/>
        <v>5.0957315436241615</v>
      </c>
      <c r="DH24" s="285">
        <f t="shared" si="28"/>
        <v>5.1488120805369126</v>
      </c>
      <c r="DI24" s="285">
        <f t="shared" si="28"/>
        <v>5.2018926174496656</v>
      </c>
      <c r="DJ24" s="285">
        <f t="shared" si="28"/>
        <v>5.2549731543624167</v>
      </c>
      <c r="DK24" s="285">
        <f t="shared" si="29"/>
        <v>5.3080536912751688</v>
      </c>
      <c r="DL24" s="285">
        <f t="shared" si="29"/>
        <v>5.36113422818792</v>
      </c>
      <c r="DM24" s="285">
        <f t="shared" si="29"/>
        <v>5.414214765100672</v>
      </c>
      <c r="DN24" s="285">
        <f t="shared" si="29"/>
        <v>5.4672953020134232</v>
      </c>
      <c r="DO24" s="285">
        <f t="shared" si="29"/>
        <v>5.5203758389261752</v>
      </c>
      <c r="DP24" s="285">
        <f t="shared" si="29"/>
        <v>5.5734563758389264</v>
      </c>
      <c r="DQ24" s="285">
        <f t="shared" si="29"/>
        <v>5.6265369127516784</v>
      </c>
      <c r="DR24" s="285">
        <f t="shared" si="29"/>
        <v>5.6796174496644296</v>
      </c>
      <c r="DS24" s="285">
        <f t="shared" si="29"/>
        <v>5.7326979865771817</v>
      </c>
      <c r="DT24" s="285">
        <f t="shared" si="29"/>
        <v>5.7857785234899337</v>
      </c>
      <c r="DU24" s="285">
        <f t="shared" si="30"/>
        <v>5.8388590604026858</v>
      </c>
      <c r="DV24" s="285">
        <f t="shared" si="30"/>
        <v>5.8919395973154369</v>
      </c>
      <c r="DW24" s="285">
        <f t="shared" si="30"/>
        <v>5.945020134228189</v>
      </c>
      <c r="DX24" s="285">
        <f t="shared" si="30"/>
        <v>5.9981006711409401</v>
      </c>
      <c r="DY24" s="285">
        <f t="shared" si="30"/>
        <v>6.0511812080536922</v>
      </c>
      <c r="DZ24" s="285">
        <f t="shared" si="30"/>
        <v>6.1042617449664434</v>
      </c>
      <c r="EA24" s="285">
        <f t="shared" si="30"/>
        <v>6.1573422818791954</v>
      </c>
      <c r="EB24" s="285">
        <f t="shared" si="30"/>
        <v>6.2104228187919466</v>
      </c>
      <c r="EC24" s="285">
        <f t="shared" si="30"/>
        <v>6.2635033557046986</v>
      </c>
      <c r="ED24" s="285">
        <f t="shared" si="30"/>
        <v>6.3165838926174498</v>
      </c>
      <c r="EE24" s="285">
        <f t="shared" si="31"/>
        <v>6.3696644295302018</v>
      </c>
      <c r="EF24" s="285">
        <f t="shared" si="31"/>
        <v>6.4227449664429539</v>
      </c>
      <c r="EG24" s="285">
        <f t="shared" si="31"/>
        <v>6.4758255033557059</v>
      </c>
      <c r="EH24" s="285">
        <f t="shared" si="31"/>
        <v>6.5289060402684571</v>
      </c>
      <c r="EI24" s="285">
        <f t="shared" si="31"/>
        <v>6.5819865771812092</v>
      </c>
      <c r="EJ24" s="285">
        <f t="shared" si="31"/>
        <v>6.6350671140939603</v>
      </c>
      <c r="EK24" s="285">
        <f t="shared" si="31"/>
        <v>6.6881476510067124</v>
      </c>
      <c r="EL24" s="285">
        <f t="shared" si="31"/>
        <v>6.7412281879194627</v>
      </c>
      <c r="EM24" s="285">
        <f t="shared" si="31"/>
        <v>6.7943087248322165</v>
      </c>
      <c r="EN24" s="285">
        <f t="shared" si="31"/>
        <v>6.8473892617449676</v>
      </c>
      <c r="EO24" s="285">
        <f t="shared" si="32"/>
        <v>6.9004697986577188</v>
      </c>
      <c r="EP24" s="285">
        <f t="shared" si="32"/>
        <v>6.95355033557047</v>
      </c>
      <c r="EQ24" s="285">
        <f t="shared" si="32"/>
        <v>7.0066308724832229</v>
      </c>
      <c r="ER24" s="285">
        <f t="shared" si="32"/>
        <v>7.0597114093959741</v>
      </c>
      <c r="ES24" s="285">
        <f t="shared" si="32"/>
        <v>7.1127919463087261</v>
      </c>
      <c r="ET24" s="285">
        <f t="shared" si="32"/>
        <v>7.1658724832214773</v>
      </c>
      <c r="EU24" s="285">
        <f t="shared" si="32"/>
        <v>7.2189530201342285</v>
      </c>
      <c r="EV24" s="285">
        <f t="shared" si="32"/>
        <v>7.2720335570469814</v>
      </c>
      <c r="EW24" s="285">
        <f t="shared" si="32"/>
        <v>7.3251140939597335</v>
      </c>
      <c r="EX24" s="285">
        <f t="shared" si="32"/>
        <v>7.3781946308724837</v>
      </c>
      <c r="EY24" s="285">
        <f t="shared" si="33"/>
        <v>7.4312751677852358</v>
      </c>
      <c r="EZ24" s="285">
        <f t="shared" si="33"/>
        <v>7.4843557046979869</v>
      </c>
      <c r="FA24" s="285">
        <f t="shared" si="33"/>
        <v>7.5374362416107381</v>
      </c>
      <c r="FB24" s="285">
        <f t="shared" si="33"/>
        <v>7.5905167785234893</v>
      </c>
      <c r="FC24" s="285">
        <f t="shared" si="33"/>
        <v>7.6435973154362431</v>
      </c>
      <c r="FD24" s="285">
        <f t="shared" si="33"/>
        <v>7.6966778523489934</v>
      </c>
      <c r="FE24" s="285">
        <f t="shared" si="33"/>
        <v>7.7497583892617463</v>
      </c>
      <c r="FF24" s="285">
        <f t="shared" si="33"/>
        <v>7.8028389261744984</v>
      </c>
      <c r="FG24" s="285">
        <f t="shared" si="33"/>
        <v>7.8559194630872495</v>
      </c>
      <c r="FH24" s="285">
        <f t="shared" si="33"/>
        <v>7.9090000000000007</v>
      </c>
    </row>
    <row r="25" spans="1:164" x14ac:dyDescent="0.2">
      <c r="B25" s="114" t="s">
        <v>79</v>
      </c>
      <c r="C25" s="96">
        <f>IF(G25/2&gt;40,40,IF(G25/2&gt;30,30,IF(G25/2&gt;20,20,IF(G25/2&gt;10,10,5))))</f>
        <v>10</v>
      </c>
      <c r="D25" s="97">
        <f>E25/2*F25/2*2*PI()/60</f>
        <v>23.310617489636265</v>
      </c>
      <c r="E25" s="107">
        <v>84</v>
      </c>
      <c r="F25" s="107">
        <v>10.6</v>
      </c>
      <c r="G25" s="107">
        <v>21</v>
      </c>
      <c r="H25" s="107">
        <v>1.8</v>
      </c>
      <c r="I25" s="107">
        <v>12</v>
      </c>
      <c r="J25" s="107">
        <f>G25</f>
        <v>21</v>
      </c>
      <c r="K25" s="132">
        <f>F25/G25*J25</f>
        <v>10.6</v>
      </c>
      <c r="L25" s="296">
        <v>1</v>
      </c>
      <c r="M25" s="97">
        <f>E25/I25</f>
        <v>7</v>
      </c>
      <c r="N25" s="96">
        <f>F25/G25</f>
        <v>0.50476190476190474</v>
      </c>
      <c r="O25" s="285">
        <f t="shared" si="19"/>
        <v>0</v>
      </c>
      <c r="P25" s="285">
        <f t="shared" si="19"/>
        <v>7.1140939597315433E-2</v>
      </c>
      <c r="Q25" s="285">
        <f t="shared" si="19"/>
        <v>0.14228187919463087</v>
      </c>
      <c r="R25" s="285">
        <f t="shared" si="19"/>
        <v>0.2134228187919463</v>
      </c>
      <c r="S25" s="285">
        <f t="shared" si="19"/>
        <v>0.28456375838926173</v>
      </c>
      <c r="T25" s="285">
        <f t="shared" si="19"/>
        <v>0.35570469798657717</v>
      </c>
      <c r="U25" s="285">
        <f t="shared" si="19"/>
        <v>0.4268456375838926</v>
      </c>
      <c r="V25" s="285">
        <f t="shared" si="19"/>
        <v>0.49798657718120803</v>
      </c>
      <c r="W25" s="285">
        <f t="shared" si="19"/>
        <v>0.56912751677852347</v>
      </c>
      <c r="X25" s="285">
        <f t="shared" si="19"/>
        <v>0.64026845637583896</v>
      </c>
      <c r="Y25" s="285">
        <f t="shared" si="20"/>
        <v>0.71140939597315433</v>
      </c>
      <c r="Z25" s="285">
        <f t="shared" si="20"/>
        <v>0.78255033557046982</v>
      </c>
      <c r="AA25" s="285">
        <f t="shared" si="20"/>
        <v>0.8536912751677852</v>
      </c>
      <c r="AB25" s="285">
        <f t="shared" si="20"/>
        <v>0.92483221476510058</v>
      </c>
      <c r="AC25" s="285">
        <f t="shared" si="20"/>
        <v>0.99597315436241607</v>
      </c>
      <c r="AD25" s="285">
        <f t="shared" si="20"/>
        <v>1.0671140939597314</v>
      </c>
      <c r="AE25" s="285">
        <f t="shared" si="20"/>
        <v>1.1382550335570469</v>
      </c>
      <c r="AF25" s="285">
        <f t="shared" si="20"/>
        <v>1.2093959731543626</v>
      </c>
      <c r="AG25" s="285">
        <f t="shared" si="20"/>
        <v>1.2805369127516779</v>
      </c>
      <c r="AH25" s="285">
        <f t="shared" si="20"/>
        <v>1.3516778523489934</v>
      </c>
      <c r="AI25" s="285">
        <f t="shared" si="21"/>
        <v>1.4228187919463087</v>
      </c>
      <c r="AJ25" s="285">
        <f t="shared" si="21"/>
        <v>1.4939597315436239</v>
      </c>
      <c r="AK25" s="285">
        <f t="shared" si="21"/>
        <v>1.5651006711409396</v>
      </c>
      <c r="AL25" s="285">
        <f t="shared" si="21"/>
        <v>1.6362416107382549</v>
      </c>
      <c r="AM25" s="285">
        <f t="shared" si="21"/>
        <v>1.7073825503355704</v>
      </c>
      <c r="AN25" s="285">
        <f t="shared" si="21"/>
        <v>1.7785234899328859</v>
      </c>
      <c r="AO25" s="285">
        <f t="shared" si="21"/>
        <v>1.8496644295302012</v>
      </c>
      <c r="AP25" s="285">
        <f t="shared" si="21"/>
        <v>1.9208053691275166</v>
      </c>
      <c r="AQ25" s="285">
        <f t="shared" si="21"/>
        <v>1.9919463087248321</v>
      </c>
      <c r="AR25" s="285">
        <f t="shared" si="21"/>
        <v>2.0630872483221476</v>
      </c>
      <c r="AS25" s="285">
        <f t="shared" si="22"/>
        <v>2.1342281879194629</v>
      </c>
      <c r="AT25" s="285">
        <f t="shared" si="22"/>
        <v>2.2053691275167786</v>
      </c>
      <c r="AU25" s="285">
        <f t="shared" si="22"/>
        <v>2.2765100671140939</v>
      </c>
      <c r="AV25" s="285">
        <f t="shared" si="22"/>
        <v>2.3476510067114096</v>
      </c>
      <c r="AW25" s="285">
        <f t="shared" si="22"/>
        <v>2.4187919463087253</v>
      </c>
      <c r="AX25" s="285">
        <f t="shared" si="22"/>
        <v>2.4899328859060401</v>
      </c>
      <c r="AY25" s="285">
        <f t="shared" si="22"/>
        <v>2.5610738255033558</v>
      </c>
      <c r="AZ25" s="285">
        <f t="shared" si="22"/>
        <v>2.6322147651006707</v>
      </c>
      <c r="BA25" s="285">
        <f t="shared" si="22"/>
        <v>2.7033557046979868</v>
      </c>
      <c r="BB25" s="285">
        <f t="shared" si="22"/>
        <v>2.7744966442953021</v>
      </c>
      <c r="BC25" s="285">
        <f t="shared" si="23"/>
        <v>2.8456375838926173</v>
      </c>
      <c r="BD25" s="285">
        <f t="shared" si="23"/>
        <v>2.9167785234899326</v>
      </c>
      <c r="BE25" s="285">
        <f t="shared" si="23"/>
        <v>2.9879194630872479</v>
      </c>
      <c r="BF25" s="285">
        <f t="shared" si="23"/>
        <v>3.059060402684564</v>
      </c>
      <c r="BG25" s="285">
        <f t="shared" si="23"/>
        <v>3.1302013422818793</v>
      </c>
      <c r="BH25" s="285">
        <f t="shared" si="23"/>
        <v>3.2013422818791946</v>
      </c>
      <c r="BI25" s="285">
        <f t="shared" si="23"/>
        <v>3.2724832214765098</v>
      </c>
      <c r="BJ25" s="285">
        <f t="shared" si="23"/>
        <v>3.3436241610738251</v>
      </c>
      <c r="BK25" s="285">
        <f t="shared" si="23"/>
        <v>3.4147651006711408</v>
      </c>
      <c r="BL25" s="285">
        <f t="shared" si="23"/>
        <v>3.4859060402684565</v>
      </c>
      <c r="BM25" s="285">
        <f t="shared" si="24"/>
        <v>3.5570469798657718</v>
      </c>
      <c r="BN25" s="285">
        <f t="shared" si="24"/>
        <v>3.6281879194630871</v>
      </c>
      <c r="BO25" s="285">
        <f t="shared" si="24"/>
        <v>3.6993288590604023</v>
      </c>
      <c r="BP25" s="285">
        <f t="shared" si="24"/>
        <v>3.770469798657718</v>
      </c>
      <c r="BQ25" s="285">
        <f t="shared" si="24"/>
        <v>3.8416107382550333</v>
      </c>
      <c r="BR25" s="285">
        <f t="shared" si="24"/>
        <v>3.912751677852349</v>
      </c>
      <c r="BS25" s="285">
        <f t="shared" si="24"/>
        <v>3.9838926174496643</v>
      </c>
      <c r="BT25" s="285">
        <f t="shared" si="24"/>
        <v>4.05503355704698</v>
      </c>
      <c r="BU25" s="285">
        <f t="shared" si="24"/>
        <v>4.1261744966442953</v>
      </c>
      <c r="BV25" s="285">
        <f t="shared" si="24"/>
        <v>4.1973154362416105</v>
      </c>
      <c r="BW25" s="285">
        <f t="shared" si="25"/>
        <v>4.2684563758389258</v>
      </c>
      <c r="BX25" s="285">
        <f t="shared" si="25"/>
        <v>4.3395973154362419</v>
      </c>
      <c r="BY25" s="285">
        <f t="shared" si="25"/>
        <v>4.4107382550335572</v>
      </c>
      <c r="BZ25" s="285">
        <f t="shared" si="25"/>
        <v>4.4818791946308725</v>
      </c>
      <c r="CA25" s="285">
        <f t="shared" si="25"/>
        <v>4.5530201342281877</v>
      </c>
      <c r="CB25" s="285">
        <f t="shared" si="25"/>
        <v>4.6241610738255021</v>
      </c>
      <c r="CC25" s="285">
        <f t="shared" si="25"/>
        <v>4.6953020134228192</v>
      </c>
      <c r="CD25" s="285">
        <f t="shared" si="25"/>
        <v>4.7664429530201335</v>
      </c>
      <c r="CE25" s="285">
        <f t="shared" si="25"/>
        <v>4.8375838926174506</v>
      </c>
      <c r="CF25" s="285">
        <f t="shared" si="25"/>
        <v>4.908724832214765</v>
      </c>
      <c r="CG25" s="285">
        <f t="shared" si="26"/>
        <v>4.9798657718120802</v>
      </c>
      <c r="CH25" s="285">
        <f t="shared" si="26"/>
        <v>5.0510067114093955</v>
      </c>
      <c r="CI25" s="285">
        <f t="shared" si="26"/>
        <v>5.1221476510067117</v>
      </c>
      <c r="CJ25" s="285">
        <f t="shared" si="26"/>
        <v>5.1932885906040269</v>
      </c>
      <c r="CK25" s="285">
        <f t="shared" si="26"/>
        <v>5.2644295302013413</v>
      </c>
      <c r="CL25" s="285">
        <f t="shared" si="26"/>
        <v>5.3355704697986583</v>
      </c>
      <c r="CM25" s="285">
        <f t="shared" si="26"/>
        <v>5.4067114093959736</v>
      </c>
      <c r="CN25" s="285">
        <f t="shared" si="26"/>
        <v>5.4778523489932889</v>
      </c>
      <c r="CO25" s="285">
        <f t="shared" si="26"/>
        <v>5.5489932885906041</v>
      </c>
      <c r="CP25" s="285">
        <f t="shared" si="26"/>
        <v>5.6201342281879194</v>
      </c>
      <c r="CQ25" s="285">
        <f t="shared" si="27"/>
        <v>5.6912751677852347</v>
      </c>
      <c r="CR25" s="285">
        <f t="shared" si="27"/>
        <v>5.7624161073825499</v>
      </c>
      <c r="CS25" s="285">
        <f t="shared" si="27"/>
        <v>5.8335570469798652</v>
      </c>
      <c r="CT25" s="285">
        <f t="shared" si="27"/>
        <v>5.9046979865771805</v>
      </c>
      <c r="CU25" s="285">
        <f t="shared" si="27"/>
        <v>5.9758389261744957</v>
      </c>
      <c r="CV25" s="285">
        <f t="shared" si="27"/>
        <v>6.046979865771811</v>
      </c>
      <c r="CW25" s="285">
        <f t="shared" si="27"/>
        <v>6.1181208053691281</v>
      </c>
      <c r="CX25" s="285">
        <f t="shared" si="27"/>
        <v>6.1892617449664433</v>
      </c>
      <c r="CY25" s="285">
        <f t="shared" si="27"/>
        <v>6.2604026845637586</v>
      </c>
      <c r="CZ25" s="285">
        <f t="shared" si="27"/>
        <v>6.3315436241610739</v>
      </c>
      <c r="DA25" s="285">
        <f t="shared" si="28"/>
        <v>6.4026845637583891</v>
      </c>
      <c r="DB25" s="285">
        <f t="shared" si="28"/>
        <v>6.4738255033557044</v>
      </c>
      <c r="DC25" s="285">
        <f t="shared" si="28"/>
        <v>6.5449664429530197</v>
      </c>
      <c r="DD25" s="285">
        <f t="shared" si="28"/>
        <v>6.6161073825503349</v>
      </c>
      <c r="DE25" s="285">
        <f t="shared" si="28"/>
        <v>6.6872483221476502</v>
      </c>
      <c r="DF25" s="285">
        <f t="shared" si="28"/>
        <v>6.7583892617449655</v>
      </c>
      <c r="DG25" s="285">
        <f t="shared" si="28"/>
        <v>6.8295302013422816</v>
      </c>
      <c r="DH25" s="285">
        <f t="shared" si="28"/>
        <v>6.9006711409395969</v>
      </c>
      <c r="DI25" s="285">
        <f t="shared" si="28"/>
        <v>6.971812080536913</v>
      </c>
      <c r="DJ25" s="285">
        <f t="shared" si="28"/>
        <v>7.0429530201342283</v>
      </c>
      <c r="DK25" s="285">
        <f t="shared" si="29"/>
        <v>7.1140939597315436</v>
      </c>
      <c r="DL25" s="285">
        <f t="shared" si="29"/>
        <v>7.1852348993288588</v>
      </c>
      <c r="DM25" s="285">
        <f t="shared" si="29"/>
        <v>7.2563758389261741</v>
      </c>
      <c r="DN25" s="285">
        <f t="shared" si="29"/>
        <v>7.3275167785234894</v>
      </c>
      <c r="DO25" s="285">
        <f t="shared" si="29"/>
        <v>7.3986577181208046</v>
      </c>
      <c r="DP25" s="285">
        <f t="shared" si="29"/>
        <v>7.4697986577181208</v>
      </c>
      <c r="DQ25" s="285">
        <f t="shared" si="29"/>
        <v>7.5409395973154361</v>
      </c>
      <c r="DR25" s="285">
        <f t="shared" si="29"/>
        <v>7.6120805369127513</v>
      </c>
      <c r="DS25" s="285">
        <f t="shared" si="29"/>
        <v>7.6832214765100666</v>
      </c>
      <c r="DT25" s="285">
        <f t="shared" si="29"/>
        <v>7.7543624161073827</v>
      </c>
      <c r="DU25" s="285">
        <f t="shared" si="30"/>
        <v>7.825503355704698</v>
      </c>
      <c r="DV25" s="285">
        <f t="shared" si="30"/>
        <v>7.8966442953020133</v>
      </c>
      <c r="DW25" s="285">
        <f t="shared" si="30"/>
        <v>7.9677852348993286</v>
      </c>
      <c r="DX25" s="285">
        <f t="shared" si="30"/>
        <v>8.0389261744966447</v>
      </c>
      <c r="DY25" s="285">
        <f t="shared" si="30"/>
        <v>8.11006711409396</v>
      </c>
      <c r="DZ25" s="285">
        <f t="shared" si="30"/>
        <v>8.1812080536912752</v>
      </c>
      <c r="EA25" s="285">
        <f t="shared" si="30"/>
        <v>8.2523489932885905</v>
      </c>
      <c r="EB25" s="285">
        <f t="shared" si="30"/>
        <v>8.3234899328859058</v>
      </c>
      <c r="EC25" s="285">
        <f t="shared" si="30"/>
        <v>8.394630872483221</v>
      </c>
      <c r="ED25" s="285">
        <f t="shared" si="30"/>
        <v>8.4657718120805363</v>
      </c>
      <c r="EE25" s="285">
        <f t="shared" si="31"/>
        <v>8.5369127516778516</v>
      </c>
      <c r="EF25" s="285">
        <f t="shared" si="31"/>
        <v>8.6080536912751686</v>
      </c>
      <c r="EG25" s="285">
        <f t="shared" si="31"/>
        <v>8.6791946308724839</v>
      </c>
      <c r="EH25" s="285">
        <f t="shared" si="31"/>
        <v>8.7503355704697992</v>
      </c>
      <c r="EI25" s="285">
        <f t="shared" si="31"/>
        <v>8.8214765100671144</v>
      </c>
      <c r="EJ25" s="285">
        <f t="shared" si="31"/>
        <v>8.8926174496644279</v>
      </c>
      <c r="EK25" s="285">
        <f t="shared" si="31"/>
        <v>8.963758389261745</v>
      </c>
      <c r="EL25" s="285">
        <f t="shared" si="31"/>
        <v>9.034899328859062</v>
      </c>
      <c r="EM25" s="285">
        <f t="shared" si="31"/>
        <v>9.1060402684563755</v>
      </c>
      <c r="EN25" s="285">
        <f t="shared" si="31"/>
        <v>9.1771812080536908</v>
      </c>
      <c r="EO25" s="285">
        <f t="shared" si="32"/>
        <v>9.2483221476510042</v>
      </c>
      <c r="EP25" s="285">
        <f t="shared" si="32"/>
        <v>9.3194630872483213</v>
      </c>
      <c r="EQ25" s="285">
        <f t="shared" si="32"/>
        <v>9.3906040268456383</v>
      </c>
      <c r="ER25" s="285">
        <f t="shared" si="32"/>
        <v>9.4617449664429536</v>
      </c>
      <c r="ES25" s="285">
        <f t="shared" si="32"/>
        <v>9.5328859060402671</v>
      </c>
      <c r="ET25" s="285">
        <f t="shared" si="32"/>
        <v>9.6040268456375841</v>
      </c>
      <c r="EU25" s="285">
        <f t="shared" si="32"/>
        <v>9.6751677852349012</v>
      </c>
      <c r="EV25" s="285">
        <f t="shared" si="32"/>
        <v>9.7463087248322147</v>
      </c>
      <c r="EW25" s="285">
        <f t="shared" si="32"/>
        <v>9.8174496644295299</v>
      </c>
      <c r="EX25" s="285">
        <f t="shared" si="32"/>
        <v>9.8885906040268434</v>
      </c>
      <c r="EY25" s="285">
        <f t="shared" si="33"/>
        <v>9.9597315436241605</v>
      </c>
      <c r="EZ25" s="285">
        <f t="shared" si="33"/>
        <v>10.030872483221478</v>
      </c>
      <c r="FA25" s="285">
        <f t="shared" si="33"/>
        <v>10.102013422818791</v>
      </c>
      <c r="FB25" s="285">
        <f t="shared" si="33"/>
        <v>10.173154362416106</v>
      </c>
      <c r="FC25" s="285">
        <f t="shared" si="33"/>
        <v>10.244295302013423</v>
      </c>
      <c r="FD25" s="285">
        <f t="shared" si="33"/>
        <v>10.31543624161074</v>
      </c>
      <c r="FE25" s="285">
        <f t="shared" si="33"/>
        <v>10.386577181208054</v>
      </c>
      <c r="FF25" s="285">
        <f t="shared" si="33"/>
        <v>10.457718120805369</v>
      </c>
      <c r="FG25" s="285">
        <f t="shared" si="33"/>
        <v>10.528859060402683</v>
      </c>
      <c r="FH25" s="285">
        <f t="shared" si="33"/>
        <v>10.6</v>
      </c>
    </row>
    <row r="26" spans="1:164" ht="18.75" x14ac:dyDescent="0.2">
      <c r="A26" s="108"/>
      <c r="B26" s="114" t="s">
        <v>282</v>
      </c>
      <c r="C26" s="96">
        <v>40</v>
      </c>
      <c r="D26" s="97">
        <f>E26/2*F26/2*2*PI()/60</f>
        <v>557.23999693048961</v>
      </c>
      <c r="E26" s="107">
        <v>5676</v>
      </c>
      <c r="F26" s="132">
        <v>3.75</v>
      </c>
      <c r="G26" s="107">
        <v>155</v>
      </c>
      <c r="H26" s="107">
        <v>1.8</v>
      </c>
      <c r="I26" s="107">
        <v>12</v>
      </c>
      <c r="J26" s="107">
        <v>105</v>
      </c>
      <c r="K26" s="132">
        <f>F26/G26*J26</f>
        <v>2.540322580645161</v>
      </c>
      <c r="L26" s="296">
        <v>1</v>
      </c>
      <c r="M26" s="97">
        <f>+E26/I26</f>
        <v>473</v>
      </c>
      <c r="N26" s="96">
        <f>F26/G26</f>
        <v>2.4193548387096774E-2</v>
      </c>
      <c r="O26" s="285">
        <f t="shared" si="19"/>
        <v>0</v>
      </c>
      <c r="P26" s="285">
        <f t="shared" si="19"/>
        <v>2.5309389427893882E-2</v>
      </c>
      <c r="Q26" s="285">
        <f t="shared" si="19"/>
        <v>5.0618778855787763E-2</v>
      </c>
      <c r="R26" s="285">
        <f t="shared" si="19"/>
        <v>7.5928168283681638E-2</v>
      </c>
      <c r="S26" s="285">
        <f t="shared" si="19"/>
        <v>0.10123755771157553</v>
      </c>
      <c r="T26" s="285">
        <f t="shared" si="19"/>
        <v>0.1265469471394694</v>
      </c>
      <c r="U26" s="285">
        <f t="shared" si="19"/>
        <v>0.15185633656736328</v>
      </c>
      <c r="V26" s="285">
        <f t="shared" si="19"/>
        <v>0.17716572599525718</v>
      </c>
      <c r="W26" s="285">
        <f t="shared" si="19"/>
        <v>0.20247511542315105</v>
      </c>
      <c r="X26" s="285">
        <f t="shared" si="19"/>
        <v>0.22778450485104496</v>
      </c>
      <c r="Y26" s="285">
        <f t="shared" si="20"/>
        <v>0.2530938942789388</v>
      </c>
      <c r="Z26" s="285">
        <f t="shared" si="20"/>
        <v>0.2784032837068327</v>
      </c>
      <c r="AA26" s="285">
        <f t="shared" si="20"/>
        <v>0.30371267313472655</v>
      </c>
      <c r="AB26" s="285">
        <f t="shared" si="20"/>
        <v>0.32902206256262045</v>
      </c>
      <c r="AC26" s="285">
        <f t="shared" si="20"/>
        <v>0.35433145199051436</v>
      </c>
      <c r="AD26" s="285">
        <f t="shared" si="20"/>
        <v>0.37964084141840815</v>
      </c>
      <c r="AE26" s="285">
        <f t="shared" si="20"/>
        <v>0.40495023084630211</v>
      </c>
      <c r="AF26" s="285">
        <f t="shared" si="20"/>
        <v>0.43025962027419601</v>
      </c>
      <c r="AG26" s="285">
        <f t="shared" si="20"/>
        <v>0.45556900970208991</v>
      </c>
      <c r="AH26" s="285">
        <f t="shared" si="20"/>
        <v>0.4808783991299837</v>
      </c>
      <c r="AI26" s="285">
        <f t="shared" si="21"/>
        <v>0.5061877885578776</v>
      </c>
      <c r="AJ26" s="285">
        <f t="shared" si="21"/>
        <v>0.53149717798577145</v>
      </c>
      <c r="AK26" s="285">
        <f t="shared" si="21"/>
        <v>0.55680656741366541</v>
      </c>
      <c r="AL26" s="285">
        <f t="shared" si="21"/>
        <v>0.58211595684155926</v>
      </c>
      <c r="AM26" s="285">
        <f t="shared" si="21"/>
        <v>0.6074253462694531</v>
      </c>
      <c r="AN26" s="285">
        <f t="shared" si="21"/>
        <v>0.63273473569734706</v>
      </c>
      <c r="AO26" s="285">
        <f t="shared" si="21"/>
        <v>0.65804412512524091</v>
      </c>
      <c r="AP26" s="285">
        <f t="shared" si="21"/>
        <v>0.68335351455313476</v>
      </c>
      <c r="AQ26" s="285">
        <f t="shared" si="21"/>
        <v>0.70866290398102871</v>
      </c>
      <c r="AR26" s="285">
        <f t="shared" si="21"/>
        <v>0.73397229340892267</v>
      </c>
      <c r="AS26" s="285">
        <f t="shared" si="22"/>
        <v>0.7592816828368163</v>
      </c>
      <c r="AT26" s="285">
        <f t="shared" si="22"/>
        <v>0.78459107226471037</v>
      </c>
      <c r="AU26" s="285">
        <f t="shared" si="22"/>
        <v>0.80990046169260421</v>
      </c>
      <c r="AV26" s="285">
        <f t="shared" si="22"/>
        <v>0.83520985112049806</v>
      </c>
      <c r="AW26" s="285">
        <f t="shared" si="22"/>
        <v>0.86051924054839202</v>
      </c>
      <c r="AX26" s="285">
        <f t="shared" si="22"/>
        <v>0.88582862997628586</v>
      </c>
      <c r="AY26" s="285">
        <f t="shared" si="22"/>
        <v>0.91113801940417982</v>
      </c>
      <c r="AZ26" s="285">
        <f t="shared" si="22"/>
        <v>0.93644740883207367</v>
      </c>
      <c r="BA26" s="285">
        <f t="shared" si="22"/>
        <v>0.9617567982599674</v>
      </c>
      <c r="BB26" s="285">
        <f t="shared" si="22"/>
        <v>0.98706618768786136</v>
      </c>
      <c r="BC26" s="285">
        <f t="shared" si="23"/>
        <v>1.0123755771157552</v>
      </c>
      <c r="BD26" s="285">
        <f t="shared" si="23"/>
        <v>1.0376849665436489</v>
      </c>
      <c r="BE26" s="285">
        <f t="shared" si="23"/>
        <v>1.0629943559715429</v>
      </c>
      <c r="BF26" s="285">
        <f t="shared" si="23"/>
        <v>1.0883037453994369</v>
      </c>
      <c r="BG26" s="285">
        <f t="shared" si="23"/>
        <v>1.1136131348273308</v>
      </c>
      <c r="BH26" s="285">
        <f t="shared" si="23"/>
        <v>1.1389225242552248</v>
      </c>
      <c r="BI26" s="285">
        <f t="shared" si="23"/>
        <v>1.1642319136831185</v>
      </c>
      <c r="BJ26" s="285">
        <f t="shared" si="23"/>
        <v>1.1895413031110125</v>
      </c>
      <c r="BK26" s="285">
        <f t="shared" si="23"/>
        <v>1.2148506925389062</v>
      </c>
      <c r="BL26" s="285">
        <f t="shared" si="23"/>
        <v>1.2401600819668004</v>
      </c>
      <c r="BM26" s="285">
        <f t="shared" si="24"/>
        <v>1.2654694713946941</v>
      </c>
      <c r="BN26" s="285">
        <f t="shared" si="24"/>
        <v>1.2907788608225881</v>
      </c>
      <c r="BO26" s="285">
        <f t="shared" si="24"/>
        <v>1.3160882502504818</v>
      </c>
      <c r="BP26" s="285">
        <f t="shared" si="24"/>
        <v>1.3413976396783758</v>
      </c>
      <c r="BQ26" s="285">
        <f t="shared" si="24"/>
        <v>1.3667070291062695</v>
      </c>
      <c r="BR26" s="285">
        <f t="shared" si="24"/>
        <v>1.3920164185341635</v>
      </c>
      <c r="BS26" s="285">
        <f t="shared" si="24"/>
        <v>1.4173258079620574</v>
      </c>
      <c r="BT26" s="285">
        <f t="shared" si="24"/>
        <v>1.4426351973899512</v>
      </c>
      <c r="BU26" s="285">
        <f t="shared" si="24"/>
        <v>1.4679445868178453</v>
      </c>
      <c r="BV26" s="285">
        <f t="shared" si="24"/>
        <v>1.4932539762457391</v>
      </c>
      <c r="BW26" s="285">
        <f t="shared" si="25"/>
        <v>1.5185633656736326</v>
      </c>
      <c r="BX26" s="285">
        <f t="shared" si="25"/>
        <v>1.5438727551015268</v>
      </c>
      <c r="BY26" s="285">
        <f t="shared" si="25"/>
        <v>1.5691821445294207</v>
      </c>
      <c r="BZ26" s="285">
        <f t="shared" si="25"/>
        <v>1.5944915339573145</v>
      </c>
      <c r="CA26" s="285">
        <f t="shared" si="25"/>
        <v>1.6198009233852084</v>
      </c>
      <c r="CB26" s="285">
        <f t="shared" si="25"/>
        <v>1.6451103128131022</v>
      </c>
      <c r="CC26" s="285">
        <f t="shared" si="25"/>
        <v>1.6704197022409961</v>
      </c>
      <c r="CD26" s="285">
        <f t="shared" si="25"/>
        <v>1.6957290916688903</v>
      </c>
      <c r="CE26" s="285">
        <f t="shared" si="25"/>
        <v>1.721038481096784</v>
      </c>
      <c r="CF26" s="285">
        <f t="shared" si="25"/>
        <v>1.746347870524678</v>
      </c>
      <c r="CG26" s="285">
        <f t="shared" si="26"/>
        <v>1.7716572599525717</v>
      </c>
      <c r="CH26" s="285">
        <f t="shared" si="26"/>
        <v>1.7969666493804657</v>
      </c>
      <c r="CI26" s="285">
        <f t="shared" si="26"/>
        <v>1.8222760388083596</v>
      </c>
      <c r="CJ26" s="285">
        <f t="shared" si="26"/>
        <v>1.8475854282362532</v>
      </c>
      <c r="CK26" s="285">
        <f t="shared" si="26"/>
        <v>1.8728948176641473</v>
      </c>
      <c r="CL26" s="285">
        <f t="shared" si="26"/>
        <v>1.8982042070920415</v>
      </c>
      <c r="CM26" s="285">
        <f t="shared" si="26"/>
        <v>1.9235135965199348</v>
      </c>
      <c r="CN26" s="285">
        <f t="shared" si="26"/>
        <v>1.948822985947829</v>
      </c>
      <c r="CO26" s="285">
        <f t="shared" si="26"/>
        <v>1.9741323753757227</v>
      </c>
      <c r="CP26" s="285">
        <f t="shared" si="26"/>
        <v>1.9994417648036167</v>
      </c>
      <c r="CQ26" s="285">
        <f t="shared" si="27"/>
        <v>2.0247511542315104</v>
      </c>
      <c r="CR26" s="285">
        <f t="shared" si="27"/>
        <v>2.0500605436594044</v>
      </c>
      <c r="CS26" s="285">
        <f t="shared" si="27"/>
        <v>2.0753699330872979</v>
      </c>
      <c r="CT26" s="285">
        <f t="shared" si="27"/>
        <v>2.1006793225151923</v>
      </c>
      <c r="CU26" s="285">
        <f t="shared" si="27"/>
        <v>2.1259887119430858</v>
      </c>
      <c r="CV26" s="285">
        <f t="shared" si="27"/>
        <v>2.1512981013709798</v>
      </c>
      <c r="CW26" s="285">
        <f t="shared" si="27"/>
        <v>2.1766074907988737</v>
      </c>
      <c r="CX26" s="285">
        <f t="shared" si="27"/>
        <v>2.2019168802267677</v>
      </c>
      <c r="CY26" s="285">
        <f t="shared" si="27"/>
        <v>2.2272262696546616</v>
      </c>
      <c r="CZ26" s="285">
        <f t="shared" si="27"/>
        <v>2.2525356590825556</v>
      </c>
      <c r="DA26" s="285">
        <f t="shared" si="28"/>
        <v>2.2778450485104496</v>
      </c>
      <c r="DB26" s="285">
        <f t="shared" si="28"/>
        <v>2.3031544379383435</v>
      </c>
      <c r="DC26" s="285">
        <f t="shared" si="28"/>
        <v>2.328463827366237</v>
      </c>
      <c r="DD26" s="285">
        <f t="shared" si="28"/>
        <v>2.353773216794131</v>
      </c>
      <c r="DE26" s="285">
        <f t="shared" si="28"/>
        <v>2.3790826062220249</v>
      </c>
      <c r="DF26" s="285">
        <f t="shared" si="28"/>
        <v>2.4043919956499185</v>
      </c>
      <c r="DG26" s="285">
        <f t="shared" si="28"/>
        <v>2.4297013850778124</v>
      </c>
      <c r="DH26" s="285">
        <f t="shared" si="28"/>
        <v>2.4550107745057059</v>
      </c>
      <c r="DI26" s="285">
        <f t="shared" si="28"/>
        <v>2.4803201639336008</v>
      </c>
      <c r="DJ26" s="285">
        <f t="shared" si="28"/>
        <v>2.5056295533614947</v>
      </c>
      <c r="DK26" s="285">
        <f t="shared" si="29"/>
        <v>2.5309389427893882</v>
      </c>
      <c r="DL26" s="285">
        <f t="shared" si="29"/>
        <v>2.540322580645161</v>
      </c>
      <c r="DM26" s="285">
        <f t="shared" si="29"/>
        <v>2.540322580645161</v>
      </c>
      <c r="DN26" s="285">
        <f t="shared" si="29"/>
        <v>2.540322580645161</v>
      </c>
      <c r="DO26" s="285">
        <f t="shared" si="29"/>
        <v>2.540322580645161</v>
      </c>
      <c r="DP26" s="285">
        <f t="shared" si="29"/>
        <v>2.540322580645161</v>
      </c>
      <c r="DQ26" s="285">
        <f t="shared" si="29"/>
        <v>2.540322580645161</v>
      </c>
      <c r="DR26" s="285">
        <f t="shared" si="29"/>
        <v>2.540322580645161</v>
      </c>
      <c r="DS26" s="285">
        <f t="shared" si="29"/>
        <v>2.540322580645161</v>
      </c>
      <c r="DT26" s="285">
        <f t="shared" si="29"/>
        <v>2.540322580645161</v>
      </c>
      <c r="DU26" s="285">
        <f t="shared" si="30"/>
        <v>2.540322580645161</v>
      </c>
      <c r="DV26" s="285">
        <f t="shared" si="30"/>
        <v>2.540322580645161</v>
      </c>
      <c r="DW26" s="285">
        <f t="shared" si="30"/>
        <v>2.540322580645161</v>
      </c>
      <c r="DX26" s="285">
        <f t="shared" si="30"/>
        <v>2.540322580645161</v>
      </c>
      <c r="DY26" s="285">
        <f t="shared" si="30"/>
        <v>2.540322580645161</v>
      </c>
      <c r="DZ26" s="285">
        <f t="shared" si="30"/>
        <v>2.540322580645161</v>
      </c>
      <c r="EA26" s="285">
        <f t="shared" si="30"/>
        <v>2.540322580645161</v>
      </c>
      <c r="EB26" s="285">
        <f t="shared" si="30"/>
        <v>2.540322580645161</v>
      </c>
      <c r="EC26" s="285">
        <f t="shared" si="30"/>
        <v>2.540322580645161</v>
      </c>
      <c r="ED26" s="285">
        <f t="shared" si="30"/>
        <v>2.540322580645161</v>
      </c>
      <c r="EE26" s="285">
        <f t="shared" si="31"/>
        <v>2.540322580645161</v>
      </c>
      <c r="EF26" s="285">
        <f t="shared" si="31"/>
        <v>2.540322580645161</v>
      </c>
      <c r="EG26" s="285">
        <f t="shared" si="31"/>
        <v>2.540322580645161</v>
      </c>
      <c r="EH26" s="285">
        <f t="shared" si="31"/>
        <v>2.540322580645161</v>
      </c>
      <c r="EI26" s="285">
        <f t="shared" si="31"/>
        <v>2.540322580645161</v>
      </c>
      <c r="EJ26" s="285">
        <f t="shared" si="31"/>
        <v>2.540322580645161</v>
      </c>
      <c r="EK26" s="285">
        <f t="shared" si="31"/>
        <v>2.540322580645161</v>
      </c>
      <c r="EL26" s="285">
        <f t="shared" si="31"/>
        <v>2.540322580645161</v>
      </c>
      <c r="EM26" s="285">
        <f t="shared" si="31"/>
        <v>2.540322580645161</v>
      </c>
      <c r="EN26" s="285">
        <f t="shared" si="31"/>
        <v>2.540322580645161</v>
      </c>
      <c r="EO26" s="285">
        <f t="shared" si="32"/>
        <v>2.540322580645161</v>
      </c>
      <c r="EP26" s="285">
        <f t="shared" si="32"/>
        <v>2.540322580645161</v>
      </c>
      <c r="EQ26" s="285">
        <f t="shared" si="32"/>
        <v>2.540322580645161</v>
      </c>
      <c r="ER26" s="285">
        <f t="shared" si="32"/>
        <v>2.540322580645161</v>
      </c>
      <c r="ES26" s="285">
        <f t="shared" si="32"/>
        <v>2.540322580645161</v>
      </c>
      <c r="ET26" s="285">
        <f t="shared" si="32"/>
        <v>2.540322580645161</v>
      </c>
      <c r="EU26" s="285">
        <f t="shared" si="32"/>
        <v>2.540322580645161</v>
      </c>
      <c r="EV26" s="285">
        <f t="shared" si="32"/>
        <v>2.540322580645161</v>
      </c>
      <c r="EW26" s="285">
        <f t="shared" si="32"/>
        <v>2.540322580645161</v>
      </c>
      <c r="EX26" s="285">
        <f t="shared" si="32"/>
        <v>2.540322580645161</v>
      </c>
      <c r="EY26" s="285">
        <f t="shared" si="33"/>
        <v>2.540322580645161</v>
      </c>
      <c r="EZ26" s="285">
        <f t="shared" si="33"/>
        <v>2.540322580645161</v>
      </c>
      <c r="FA26" s="285">
        <f t="shared" si="33"/>
        <v>2.540322580645161</v>
      </c>
      <c r="FB26" s="285">
        <f t="shared" si="33"/>
        <v>2.540322580645161</v>
      </c>
      <c r="FC26" s="285">
        <f t="shared" si="33"/>
        <v>2.540322580645161</v>
      </c>
      <c r="FD26" s="285">
        <f t="shared" si="33"/>
        <v>2.540322580645161</v>
      </c>
      <c r="FE26" s="285">
        <f t="shared" si="33"/>
        <v>2.540322580645161</v>
      </c>
      <c r="FF26" s="285">
        <f t="shared" si="33"/>
        <v>2.540322580645161</v>
      </c>
      <c r="FG26" s="285">
        <f t="shared" si="33"/>
        <v>2.540322580645161</v>
      </c>
      <c r="FH26" s="285">
        <f t="shared" si="33"/>
        <v>2.540322580645161</v>
      </c>
    </row>
    <row r="27" spans="1:164" x14ac:dyDescent="0.2">
      <c r="B27" s="114"/>
      <c r="C27" s="96"/>
      <c r="D27" s="97"/>
      <c r="E27" s="107"/>
      <c r="F27" s="132"/>
      <c r="G27" s="107"/>
      <c r="H27" s="107"/>
      <c r="I27" s="107"/>
      <c r="J27" s="107"/>
      <c r="K27" s="132"/>
      <c r="L27" s="296"/>
      <c r="M27" s="97"/>
      <c r="N27" s="96"/>
      <c r="O27" s="285" t="e">
        <f t="shared" ref="O27:AT27" si="34">(MIN((O$5/$P$4*($G27-$H27))/($J27-$H27),1) * ($J27-$H27))/($J27-$H27)*$K27</f>
        <v>#DIV/0!</v>
      </c>
      <c r="P27" s="285" t="e">
        <f t="shared" si="34"/>
        <v>#DIV/0!</v>
      </c>
      <c r="Q27" s="285" t="e">
        <f t="shared" si="34"/>
        <v>#DIV/0!</v>
      </c>
      <c r="R27" s="285" t="e">
        <f t="shared" si="34"/>
        <v>#DIV/0!</v>
      </c>
      <c r="S27" s="285" t="e">
        <f t="shared" si="34"/>
        <v>#DIV/0!</v>
      </c>
      <c r="T27" s="285" t="e">
        <f t="shared" si="34"/>
        <v>#DIV/0!</v>
      </c>
      <c r="U27" s="285" t="e">
        <f t="shared" si="34"/>
        <v>#DIV/0!</v>
      </c>
      <c r="V27" s="285" t="e">
        <f t="shared" si="34"/>
        <v>#DIV/0!</v>
      </c>
      <c r="W27" s="285" t="e">
        <f t="shared" si="34"/>
        <v>#DIV/0!</v>
      </c>
      <c r="X27" s="285" t="e">
        <f t="shared" si="34"/>
        <v>#DIV/0!</v>
      </c>
      <c r="Y27" s="285" t="e">
        <f t="shared" si="34"/>
        <v>#DIV/0!</v>
      </c>
      <c r="Z27" s="285" t="e">
        <f t="shared" si="34"/>
        <v>#DIV/0!</v>
      </c>
      <c r="AA27" s="285" t="e">
        <f t="shared" si="34"/>
        <v>#DIV/0!</v>
      </c>
      <c r="AB27" s="285" t="e">
        <f t="shared" si="34"/>
        <v>#DIV/0!</v>
      </c>
      <c r="AC27" s="285" t="e">
        <f t="shared" si="34"/>
        <v>#DIV/0!</v>
      </c>
      <c r="AD27" s="285" t="e">
        <f t="shared" si="34"/>
        <v>#DIV/0!</v>
      </c>
      <c r="AE27" s="285" t="e">
        <f t="shared" si="34"/>
        <v>#DIV/0!</v>
      </c>
      <c r="AF27" s="285" t="e">
        <f t="shared" si="34"/>
        <v>#DIV/0!</v>
      </c>
      <c r="AG27" s="285" t="e">
        <f t="shared" si="34"/>
        <v>#DIV/0!</v>
      </c>
      <c r="AH27" s="285" t="e">
        <f t="shared" si="34"/>
        <v>#DIV/0!</v>
      </c>
      <c r="AI27" s="285" t="e">
        <f t="shared" si="34"/>
        <v>#DIV/0!</v>
      </c>
      <c r="AJ27" s="285" t="e">
        <f t="shared" si="34"/>
        <v>#DIV/0!</v>
      </c>
      <c r="AK27" s="285" t="e">
        <f t="shared" si="34"/>
        <v>#DIV/0!</v>
      </c>
      <c r="AL27" s="285" t="e">
        <f t="shared" si="34"/>
        <v>#DIV/0!</v>
      </c>
      <c r="AM27" s="285" t="e">
        <f t="shared" si="34"/>
        <v>#DIV/0!</v>
      </c>
      <c r="AN27" s="285" t="e">
        <f t="shared" si="34"/>
        <v>#DIV/0!</v>
      </c>
      <c r="AO27" s="285" t="e">
        <f t="shared" si="34"/>
        <v>#DIV/0!</v>
      </c>
      <c r="AP27" s="285" t="e">
        <f t="shared" si="34"/>
        <v>#DIV/0!</v>
      </c>
      <c r="AQ27" s="285" t="e">
        <f t="shared" si="34"/>
        <v>#DIV/0!</v>
      </c>
      <c r="AR27" s="285" t="e">
        <f t="shared" si="34"/>
        <v>#DIV/0!</v>
      </c>
      <c r="AS27" s="285" t="e">
        <f t="shared" si="34"/>
        <v>#DIV/0!</v>
      </c>
      <c r="AT27" s="285" t="e">
        <f t="shared" si="34"/>
        <v>#DIV/0!</v>
      </c>
      <c r="AU27" s="285" t="e">
        <f t="shared" ref="AU27:BZ27" si="35">(MIN((AU$5/$P$4*($G27-$H27))/($J27-$H27),1) * ($J27-$H27))/($J27-$H27)*$K27</f>
        <v>#DIV/0!</v>
      </c>
      <c r="AV27" s="285" t="e">
        <f t="shared" si="35"/>
        <v>#DIV/0!</v>
      </c>
      <c r="AW27" s="285" t="e">
        <f t="shared" si="35"/>
        <v>#DIV/0!</v>
      </c>
      <c r="AX27" s="285" t="e">
        <f t="shared" si="35"/>
        <v>#DIV/0!</v>
      </c>
      <c r="AY27" s="285" t="e">
        <f t="shared" si="35"/>
        <v>#DIV/0!</v>
      </c>
      <c r="AZ27" s="285" t="e">
        <f t="shared" si="35"/>
        <v>#DIV/0!</v>
      </c>
      <c r="BA27" s="285" t="e">
        <f t="shared" si="35"/>
        <v>#DIV/0!</v>
      </c>
      <c r="BB27" s="285" t="e">
        <f t="shared" si="35"/>
        <v>#DIV/0!</v>
      </c>
      <c r="BC27" s="285" t="e">
        <f t="shared" si="35"/>
        <v>#DIV/0!</v>
      </c>
      <c r="BD27" s="285" t="e">
        <f t="shared" si="35"/>
        <v>#DIV/0!</v>
      </c>
      <c r="BE27" s="285" t="e">
        <f t="shared" si="35"/>
        <v>#DIV/0!</v>
      </c>
      <c r="BF27" s="285" t="e">
        <f t="shared" si="35"/>
        <v>#DIV/0!</v>
      </c>
      <c r="BG27" s="285" t="e">
        <f t="shared" si="35"/>
        <v>#DIV/0!</v>
      </c>
      <c r="BH27" s="285" t="e">
        <f t="shared" si="35"/>
        <v>#DIV/0!</v>
      </c>
      <c r="BI27" s="285" t="e">
        <f t="shared" si="35"/>
        <v>#DIV/0!</v>
      </c>
      <c r="BJ27" s="285" t="e">
        <f t="shared" si="35"/>
        <v>#DIV/0!</v>
      </c>
      <c r="BK27" s="285" t="e">
        <f t="shared" si="35"/>
        <v>#DIV/0!</v>
      </c>
      <c r="BL27" s="285" t="e">
        <f t="shared" si="35"/>
        <v>#DIV/0!</v>
      </c>
      <c r="BM27" s="285" t="e">
        <f t="shared" si="35"/>
        <v>#DIV/0!</v>
      </c>
      <c r="BN27" s="285" t="e">
        <f t="shared" si="35"/>
        <v>#DIV/0!</v>
      </c>
      <c r="BO27" s="285" t="e">
        <f t="shared" si="35"/>
        <v>#DIV/0!</v>
      </c>
      <c r="BP27" s="285" t="e">
        <f t="shared" si="35"/>
        <v>#DIV/0!</v>
      </c>
      <c r="BQ27" s="285" t="e">
        <f t="shared" si="35"/>
        <v>#DIV/0!</v>
      </c>
      <c r="BR27" s="285" t="e">
        <f t="shared" si="35"/>
        <v>#DIV/0!</v>
      </c>
      <c r="BS27" s="285" t="e">
        <f t="shared" si="35"/>
        <v>#DIV/0!</v>
      </c>
      <c r="BT27" s="285" t="e">
        <f t="shared" si="35"/>
        <v>#DIV/0!</v>
      </c>
      <c r="BU27" s="285" t="e">
        <f t="shared" si="35"/>
        <v>#DIV/0!</v>
      </c>
      <c r="BV27" s="285" t="e">
        <f t="shared" si="35"/>
        <v>#DIV/0!</v>
      </c>
      <c r="BW27" s="285" t="e">
        <f t="shared" si="35"/>
        <v>#DIV/0!</v>
      </c>
      <c r="BX27" s="285" t="e">
        <f t="shared" si="35"/>
        <v>#DIV/0!</v>
      </c>
      <c r="BY27" s="285" t="e">
        <f t="shared" si="35"/>
        <v>#DIV/0!</v>
      </c>
      <c r="BZ27" s="285" t="e">
        <f t="shared" si="35"/>
        <v>#DIV/0!</v>
      </c>
      <c r="CA27" s="285" t="e">
        <f t="shared" ref="CA27:DF27" si="36">(MIN((CA$5/$P$4*($G27-$H27))/($J27-$H27),1) * ($J27-$H27))/($J27-$H27)*$K27</f>
        <v>#DIV/0!</v>
      </c>
      <c r="CB27" s="285" t="e">
        <f t="shared" si="36"/>
        <v>#DIV/0!</v>
      </c>
      <c r="CC27" s="285" t="e">
        <f t="shared" si="36"/>
        <v>#DIV/0!</v>
      </c>
      <c r="CD27" s="285" t="e">
        <f t="shared" si="36"/>
        <v>#DIV/0!</v>
      </c>
      <c r="CE27" s="285" t="e">
        <f t="shared" si="36"/>
        <v>#DIV/0!</v>
      </c>
      <c r="CF27" s="285" t="e">
        <f t="shared" si="36"/>
        <v>#DIV/0!</v>
      </c>
      <c r="CG27" s="285" t="e">
        <f t="shared" si="36"/>
        <v>#DIV/0!</v>
      </c>
      <c r="CH27" s="285" t="e">
        <f t="shared" si="36"/>
        <v>#DIV/0!</v>
      </c>
      <c r="CI27" s="285" t="e">
        <f t="shared" si="36"/>
        <v>#DIV/0!</v>
      </c>
      <c r="CJ27" s="285" t="e">
        <f t="shared" si="36"/>
        <v>#DIV/0!</v>
      </c>
      <c r="CK27" s="285" t="e">
        <f t="shared" si="36"/>
        <v>#DIV/0!</v>
      </c>
      <c r="CL27" s="285" t="e">
        <f t="shared" si="36"/>
        <v>#DIV/0!</v>
      </c>
      <c r="CM27" s="285" t="e">
        <f t="shared" si="36"/>
        <v>#DIV/0!</v>
      </c>
      <c r="CN27" s="285" t="e">
        <f t="shared" si="36"/>
        <v>#DIV/0!</v>
      </c>
      <c r="CO27" s="285" t="e">
        <f t="shared" si="36"/>
        <v>#DIV/0!</v>
      </c>
      <c r="CP27" s="285" t="e">
        <f t="shared" si="36"/>
        <v>#DIV/0!</v>
      </c>
      <c r="CQ27" s="285" t="e">
        <f t="shared" si="36"/>
        <v>#DIV/0!</v>
      </c>
      <c r="CR27" s="285" t="e">
        <f t="shared" si="36"/>
        <v>#DIV/0!</v>
      </c>
      <c r="CS27" s="285" t="e">
        <f t="shared" si="36"/>
        <v>#DIV/0!</v>
      </c>
      <c r="CT27" s="285" t="e">
        <f t="shared" si="36"/>
        <v>#DIV/0!</v>
      </c>
      <c r="CU27" s="285" t="e">
        <f t="shared" si="36"/>
        <v>#DIV/0!</v>
      </c>
      <c r="CV27" s="285" t="e">
        <f t="shared" si="36"/>
        <v>#DIV/0!</v>
      </c>
      <c r="CW27" s="285" t="e">
        <f t="shared" si="36"/>
        <v>#DIV/0!</v>
      </c>
      <c r="CX27" s="285" t="e">
        <f t="shared" si="36"/>
        <v>#DIV/0!</v>
      </c>
      <c r="CY27" s="285" t="e">
        <f t="shared" si="36"/>
        <v>#DIV/0!</v>
      </c>
      <c r="CZ27" s="285" t="e">
        <f t="shared" si="36"/>
        <v>#DIV/0!</v>
      </c>
      <c r="DA27" s="285" t="e">
        <f t="shared" si="36"/>
        <v>#DIV/0!</v>
      </c>
      <c r="DB27" s="285" t="e">
        <f t="shared" si="36"/>
        <v>#DIV/0!</v>
      </c>
      <c r="DC27" s="285" t="e">
        <f t="shared" si="36"/>
        <v>#DIV/0!</v>
      </c>
      <c r="DD27" s="285" t="e">
        <f t="shared" si="36"/>
        <v>#DIV/0!</v>
      </c>
      <c r="DE27" s="285" t="e">
        <f t="shared" si="36"/>
        <v>#DIV/0!</v>
      </c>
      <c r="DF27" s="285" t="e">
        <f t="shared" si="36"/>
        <v>#DIV/0!</v>
      </c>
      <c r="DG27" s="285" t="e">
        <f t="shared" ref="DG27:EL27" si="37">(MIN((DG$5/$P$4*($G27-$H27))/($J27-$H27),1) * ($J27-$H27))/($J27-$H27)*$K27</f>
        <v>#DIV/0!</v>
      </c>
      <c r="DH27" s="285" t="e">
        <f t="shared" si="37"/>
        <v>#DIV/0!</v>
      </c>
      <c r="DI27" s="285" t="e">
        <f t="shared" si="37"/>
        <v>#DIV/0!</v>
      </c>
      <c r="DJ27" s="285" t="e">
        <f t="shared" si="37"/>
        <v>#DIV/0!</v>
      </c>
      <c r="DK27" s="285" t="e">
        <f t="shared" si="37"/>
        <v>#DIV/0!</v>
      </c>
      <c r="DL27" s="285" t="e">
        <f t="shared" si="37"/>
        <v>#DIV/0!</v>
      </c>
      <c r="DM27" s="285" t="e">
        <f t="shared" si="37"/>
        <v>#DIV/0!</v>
      </c>
      <c r="DN27" s="285" t="e">
        <f t="shared" si="37"/>
        <v>#DIV/0!</v>
      </c>
      <c r="DO27" s="285" t="e">
        <f t="shared" si="37"/>
        <v>#DIV/0!</v>
      </c>
      <c r="DP27" s="285" t="e">
        <f t="shared" si="37"/>
        <v>#DIV/0!</v>
      </c>
      <c r="DQ27" s="285" t="e">
        <f t="shared" si="37"/>
        <v>#DIV/0!</v>
      </c>
      <c r="DR27" s="285" t="e">
        <f t="shared" si="37"/>
        <v>#DIV/0!</v>
      </c>
      <c r="DS27" s="285" t="e">
        <f t="shared" si="37"/>
        <v>#DIV/0!</v>
      </c>
      <c r="DT27" s="285" t="e">
        <f t="shared" si="37"/>
        <v>#DIV/0!</v>
      </c>
      <c r="DU27" s="285" t="e">
        <f t="shared" si="37"/>
        <v>#DIV/0!</v>
      </c>
      <c r="DV27" s="285" t="e">
        <f t="shared" si="37"/>
        <v>#DIV/0!</v>
      </c>
      <c r="DW27" s="285" t="e">
        <f t="shared" si="37"/>
        <v>#DIV/0!</v>
      </c>
      <c r="DX27" s="285" t="e">
        <f t="shared" si="37"/>
        <v>#DIV/0!</v>
      </c>
      <c r="DY27" s="285" t="e">
        <f t="shared" si="37"/>
        <v>#DIV/0!</v>
      </c>
      <c r="DZ27" s="285" t="e">
        <f t="shared" si="37"/>
        <v>#DIV/0!</v>
      </c>
      <c r="EA27" s="285" t="e">
        <f t="shared" si="37"/>
        <v>#DIV/0!</v>
      </c>
      <c r="EB27" s="285" t="e">
        <f t="shared" si="37"/>
        <v>#DIV/0!</v>
      </c>
      <c r="EC27" s="285" t="e">
        <f t="shared" si="37"/>
        <v>#DIV/0!</v>
      </c>
      <c r="ED27" s="285" t="e">
        <f t="shared" si="37"/>
        <v>#DIV/0!</v>
      </c>
      <c r="EE27" s="285" t="e">
        <f t="shared" si="37"/>
        <v>#DIV/0!</v>
      </c>
      <c r="EF27" s="285" t="e">
        <f t="shared" si="37"/>
        <v>#DIV/0!</v>
      </c>
      <c r="EG27" s="285" t="e">
        <f t="shared" si="37"/>
        <v>#DIV/0!</v>
      </c>
      <c r="EH27" s="285" t="e">
        <f t="shared" si="37"/>
        <v>#DIV/0!</v>
      </c>
      <c r="EI27" s="285" t="e">
        <f t="shared" si="37"/>
        <v>#DIV/0!</v>
      </c>
      <c r="EJ27" s="285" t="e">
        <f t="shared" si="37"/>
        <v>#DIV/0!</v>
      </c>
      <c r="EK27" s="285" t="e">
        <f t="shared" si="37"/>
        <v>#DIV/0!</v>
      </c>
      <c r="EL27" s="285" t="e">
        <f t="shared" si="37"/>
        <v>#DIV/0!</v>
      </c>
      <c r="EM27" s="285" t="e">
        <f t="shared" ref="EM27:FH27" si="38">(MIN((EM$5/$P$4*($G27-$H27))/($J27-$H27),1) * ($J27-$H27))/($J27-$H27)*$K27</f>
        <v>#DIV/0!</v>
      </c>
      <c r="EN27" s="285" t="e">
        <f t="shared" si="38"/>
        <v>#DIV/0!</v>
      </c>
      <c r="EO27" s="285" t="e">
        <f t="shared" si="38"/>
        <v>#DIV/0!</v>
      </c>
      <c r="EP27" s="285" t="e">
        <f t="shared" si="38"/>
        <v>#DIV/0!</v>
      </c>
      <c r="EQ27" s="285" t="e">
        <f t="shared" si="38"/>
        <v>#DIV/0!</v>
      </c>
      <c r="ER27" s="285" t="e">
        <f t="shared" si="38"/>
        <v>#DIV/0!</v>
      </c>
      <c r="ES27" s="285" t="e">
        <f t="shared" si="38"/>
        <v>#DIV/0!</v>
      </c>
      <c r="ET27" s="285" t="e">
        <f t="shared" si="38"/>
        <v>#DIV/0!</v>
      </c>
      <c r="EU27" s="285" t="e">
        <f t="shared" si="38"/>
        <v>#DIV/0!</v>
      </c>
      <c r="EV27" s="285" t="e">
        <f t="shared" si="38"/>
        <v>#DIV/0!</v>
      </c>
      <c r="EW27" s="285" t="e">
        <f t="shared" si="38"/>
        <v>#DIV/0!</v>
      </c>
      <c r="EX27" s="285" t="e">
        <f t="shared" si="38"/>
        <v>#DIV/0!</v>
      </c>
      <c r="EY27" s="285" t="e">
        <f t="shared" si="38"/>
        <v>#DIV/0!</v>
      </c>
      <c r="EZ27" s="285" t="e">
        <f t="shared" si="38"/>
        <v>#DIV/0!</v>
      </c>
      <c r="FA27" s="285" t="e">
        <f t="shared" si="38"/>
        <v>#DIV/0!</v>
      </c>
      <c r="FB27" s="285" t="e">
        <f t="shared" si="38"/>
        <v>#DIV/0!</v>
      </c>
      <c r="FC27" s="285" t="e">
        <f t="shared" si="38"/>
        <v>#DIV/0!</v>
      </c>
      <c r="FD27" s="285" t="e">
        <f t="shared" si="38"/>
        <v>#DIV/0!</v>
      </c>
      <c r="FE27" s="285" t="e">
        <f t="shared" si="38"/>
        <v>#DIV/0!</v>
      </c>
      <c r="FF27" s="285" t="e">
        <f t="shared" si="38"/>
        <v>#DIV/0!</v>
      </c>
      <c r="FG27" s="285" t="e">
        <f t="shared" si="38"/>
        <v>#DIV/0!</v>
      </c>
      <c r="FH27" s="285" t="e">
        <f t="shared" si="38"/>
        <v>#DIV/0!</v>
      </c>
    </row>
    <row r="28" spans="1:164" x14ac:dyDescent="0.2">
      <c r="B28" s="399"/>
      <c r="C28" s="399"/>
      <c r="D28" s="399"/>
      <c r="E28" s="399"/>
      <c r="F28" s="399"/>
      <c r="G28" s="399"/>
      <c r="H28" s="399"/>
      <c r="I28" s="399"/>
      <c r="J28" s="283"/>
      <c r="K28" s="110"/>
    </row>
    <row r="29" spans="1:164" x14ac:dyDescent="0.2">
      <c r="B29" s="106"/>
      <c r="C29" s="106"/>
      <c r="D29" s="106" t="s">
        <v>218</v>
      </c>
      <c r="E29" s="106"/>
      <c r="F29" s="106"/>
      <c r="G29" s="106"/>
      <c r="H29" s="106"/>
      <c r="I29" s="106"/>
      <c r="J29" s="106"/>
    </row>
    <row r="30" spans="1:164" x14ac:dyDescent="0.2">
      <c r="B30" s="128" t="s">
        <v>165</v>
      </c>
      <c r="C30" s="129" t="s">
        <v>168</v>
      </c>
      <c r="D30" s="178">
        <v>1</v>
      </c>
    </row>
    <row r="31" spans="1:164" x14ac:dyDescent="0.2">
      <c r="B31" s="129"/>
      <c r="C31" s="129" t="s">
        <v>166</v>
      </c>
      <c r="D31" s="178">
        <v>0.05</v>
      </c>
    </row>
    <row r="32" spans="1:164" x14ac:dyDescent="0.2">
      <c r="B32" s="129"/>
      <c r="C32" s="129" t="s">
        <v>169</v>
      </c>
      <c r="D32" s="178">
        <v>0.2</v>
      </c>
    </row>
    <row r="34" spans="1:16" x14ac:dyDescent="0.2">
      <c r="B34" s="108" t="s">
        <v>278</v>
      </c>
      <c r="C34" s="287" t="s">
        <v>279</v>
      </c>
    </row>
    <row r="35" spans="1:16" x14ac:dyDescent="0.2">
      <c r="B35" s="108" t="str">
        <f>'Drive Train'!D4</f>
        <v>CIM (VP Dyno)</v>
      </c>
      <c r="C35" s="108">
        <f>MATCH(B35,B6:B27,0)+1</f>
        <v>2</v>
      </c>
    </row>
    <row r="37" spans="1:16" x14ac:dyDescent="0.2">
      <c r="A37" s="400" t="str">
        <f>CONCATENATE('Drive Train'!D4," at ", 'Drive Train'!F35, "V")</f>
        <v>CIM (VP Dyno) at 12.4V</v>
      </c>
      <c r="B37" s="400"/>
      <c r="C37" s="400"/>
      <c r="D37" s="400"/>
      <c r="E37" s="90" t="s">
        <v>27</v>
      </c>
      <c r="F37" s="90"/>
      <c r="G37" s="90"/>
      <c r="H37" s="90"/>
      <c r="I37" s="90"/>
      <c r="J37" s="90"/>
      <c r="K37" s="90"/>
      <c r="L37" s="90"/>
      <c r="M37" s="90"/>
      <c r="N37" s="90"/>
      <c r="O37" s="90"/>
      <c r="P37" s="90"/>
    </row>
    <row r="38" spans="1:16" x14ac:dyDescent="0.2">
      <c r="A38" s="400"/>
      <c r="B38" s="400"/>
      <c r="C38" s="400"/>
      <c r="D38" s="400"/>
      <c r="E38" s="6" t="s">
        <v>26</v>
      </c>
      <c r="F38" s="68" t="s">
        <v>16</v>
      </c>
      <c r="G38" s="68" t="s">
        <v>17</v>
      </c>
      <c r="H38" s="68" t="s">
        <v>18</v>
      </c>
      <c r="I38" s="68" t="s">
        <v>19</v>
      </c>
      <c r="J38" s="68" t="s">
        <v>20</v>
      </c>
      <c r="K38" s="68" t="s">
        <v>22</v>
      </c>
      <c r="L38" s="68" t="s">
        <v>23</v>
      </c>
      <c r="M38" s="68" t="s">
        <v>24</v>
      </c>
      <c r="N38" s="68" t="s">
        <v>25</v>
      </c>
      <c r="O38" s="68" t="s">
        <v>21</v>
      </c>
      <c r="P38" s="252" t="s">
        <v>281</v>
      </c>
    </row>
    <row r="39" spans="1:16" x14ac:dyDescent="0.2">
      <c r="B39" s="6"/>
      <c r="E39" s="6">
        <v>0</v>
      </c>
      <c r="F39" s="68">
        <f>HLOOKUP($E39,$O$5:$FH$27,$C$35,TRUE)</f>
        <v>0</v>
      </c>
      <c r="G39" s="46">
        <f>(1-F39/Calcs!$C$12)*Calcs!$C$11</f>
        <v>5507.666666666667</v>
      </c>
      <c r="H39" s="68">
        <f>(Calcs!$C$14-Calcs!$C$15)*F39/Calcs!$C$12+Calcs!$C$15</f>
        <v>2.7495000000000003</v>
      </c>
      <c r="I39" s="68">
        <f t="shared" ref="I39:I64" si="39">F39*G39*2*PI()/60</f>
        <v>0</v>
      </c>
      <c r="J39" s="68">
        <f>H39*Calcs!$C$8</f>
        <v>32.994</v>
      </c>
      <c r="K39" s="68">
        <f>F39/MAX(F$39:F$64)</f>
        <v>0</v>
      </c>
      <c r="L39" s="68">
        <f t="shared" ref="L39:L64" si="40">G39/MAX(G$39:G$64)</f>
        <v>1</v>
      </c>
      <c r="M39" s="68">
        <f t="shared" ref="M39:M64" si="41">H39/MAX(H$39:H$64)</f>
        <v>2.0980621826103881E-2</v>
      </c>
      <c r="N39" s="68">
        <f t="shared" ref="N39:N64" si="42">I39/MAX(I$39:I$64)</f>
        <v>0</v>
      </c>
      <c r="O39" s="68">
        <f t="shared" ref="O39:O64" si="43">I39/J39</f>
        <v>0</v>
      </c>
      <c r="P39" s="252">
        <f>F39/H39</f>
        <v>0</v>
      </c>
    </row>
    <row r="40" spans="1:16" x14ac:dyDescent="0.2">
      <c r="B40" s="6"/>
      <c r="E40" s="6">
        <f t="shared" ref="E40:E63" si="44">ROUNDDOWN(($FH$5-$O$5+1)/25,0)+E39</f>
        <v>6</v>
      </c>
      <c r="F40" s="252">
        <f>HLOOKUP($E40,$O$5:$FH$27,$C$35,TRUE)</f>
        <v>9.7046979865771807E-2</v>
      </c>
      <c r="G40" s="46">
        <f>(1-F40/Calcs!$C$12)*Calcs!$C$11</f>
        <v>5289.8742919701081</v>
      </c>
      <c r="H40" s="143">
        <f>(Calcs!$C$14-Calcs!$C$15)*F40/Calcs!$C$12+Calcs!$C$15</f>
        <v>7.9159429530201342</v>
      </c>
      <c r="I40" s="68">
        <f t="shared" si="39"/>
        <v>53.759595726041589</v>
      </c>
      <c r="J40" s="143">
        <f>H40*Calcs!$C$8</f>
        <v>94.991315436241607</v>
      </c>
      <c r="K40" s="68">
        <f t="shared" ref="K40:K64" si="45">F40/MAX(F$39:F$64)</f>
        <v>4.0268456375838924E-2</v>
      </c>
      <c r="L40" s="68">
        <f t="shared" si="40"/>
        <v>0.96045650765056734</v>
      </c>
      <c r="M40" s="68">
        <f t="shared" si="41"/>
        <v>6.0404220947200368E-2</v>
      </c>
      <c r="N40" s="68">
        <f t="shared" si="42"/>
        <v>0.15203953351289409</v>
      </c>
      <c r="O40" s="68">
        <f t="shared" si="43"/>
        <v>0.56594221776121367</v>
      </c>
      <c r="P40" s="252">
        <f t="shared" ref="P40:P64" si="46">F40/H40</f>
        <v>1.2259686614940285E-2</v>
      </c>
    </row>
    <row r="41" spans="1:16" x14ac:dyDescent="0.2">
      <c r="B41" s="6"/>
      <c r="E41" s="6">
        <f t="shared" si="44"/>
        <v>12</v>
      </c>
      <c r="F41" s="252">
        <f>HLOOKUP($E41,$O$5:$FH$27,$C$35,TRUE)</f>
        <v>0.19409395973154361</v>
      </c>
      <c r="G41" s="46">
        <f>(1-F41/Calcs!$C$12)*Calcs!$C$11</f>
        <v>5072.0819172735501</v>
      </c>
      <c r="H41" s="143">
        <f>(Calcs!$C$14-Calcs!$C$15)*F41/Calcs!$C$12+Calcs!$C$15</f>
        <v>13.082385906040269</v>
      </c>
      <c r="I41" s="68">
        <f t="shared" si="39"/>
        <v>103.09245865290319</v>
      </c>
      <c r="J41" s="143">
        <f>H41*Calcs!$C$8</f>
        <v>156.98863087248321</v>
      </c>
      <c r="K41" s="68">
        <f t="shared" si="45"/>
        <v>8.0536912751677847E-2</v>
      </c>
      <c r="L41" s="68">
        <f t="shared" si="40"/>
        <v>0.92091301530113479</v>
      </c>
      <c r="M41" s="68">
        <f t="shared" si="41"/>
        <v>9.9827820068296866E-2</v>
      </c>
      <c r="N41" s="68">
        <f t="shared" si="42"/>
        <v>0.29155965759415198</v>
      </c>
      <c r="O41" s="68">
        <f t="shared" si="43"/>
        <v>0.65668741793564567</v>
      </c>
      <c r="P41" s="252">
        <f t="shared" si="46"/>
        <v>1.4836281479965248E-2</v>
      </c>
    </row>
    <row r="42" spans="1:16" x14ac:dyDescent="0.2">
      <c r="B42" s="6"/>
      <c r="E42" s="6">
        <f t="shared" si="44"/>
        <v>18</v>
      </c>
      <c r="F42" s="252">
        <f>HLOOKUP($E42,$O$5:$FH$27,$C$35,TRUE)</f>
        <v>0.29114093959731546</v>
      </c>
      <c r="G42" s="46">
        <f>(1-F42/Calcs!$C$12)*Calcs!$C$11</f>
        <v>4854.2895425769912</v>
      </c>
      <c r="H42" s="143">
        <f>(Calcs!$C$14-Calcs!$C$15)*F42/Calcs!$C$12+Calcs!$C$15</f>
        <v>18.248828859060403</v>
      </c>
      <c r="I42" s="68">
        <f t="shared" si="39"/>
        <v>147.99858878058484</v>
      </c>
      <c r="J42" s="143">
        <f>H42*Calcs!$C$8</f>
        <v>218.98594630872483</v>
      </c>
      <c r="K42" s="68">
        <f t="shared" si="45"/>
        <v>0.12080536912751678</v>
      </c>
      <c r="L42" s="68">
        <f t="shared" si="40"/>
        <v>0.88136952295170201</v>
      </c>
      <c r="M42" s="68">
        <f t="shared" si="41"/>
        <v>0.13925141918939335</v>
      </c>
      <c r="N42" s="68">
        <f t="shared" si="42"/>
        <v>0.41856037224377385</v>
      </c>
      <c r="O42" s="68">
        <f t="shared" si="43"/>
        <v>0.67583601265415216</v>
      </c>
      <c r="P42" s="252">
        <f t="shared" si="46"/>
        <v>1.5953951995816226E-2</v>
      </c>
    </row>
    <row r="43" spans="1:16" x14ac:dyDescent="0.2">
      <c r="B43" s="6"/>
      <c r="E43" s="6">
        <f t="shared" si="44"/>
        <v>24</v>
      </c>
      <c r="F43" s="252">
        <f>HLOOKUP($E43,$O$5:$FH$27,$C$35,TRUE)</f>
        <v>0.38818791946308723</v>
      </c>
      <c r="G43" s="46">
        <f>(1-F43/Calcs!$C$12)*Calcs!$C$11</f>
        <v>4636.4971678804322</v>
      </c>
      <c r="H43" s="143">
        <f>(Calcs!$C$14-Calcs!$C$15)*F43/Calcs!$C$12+Calcs!$C$15</f>
        <v>23.415271812080537</v>
      </c>
      <c r="I43" s="68">
        <f t="shared" si="39"/>
        <v>188.4779861090864</v>
      </c>
      <c r="J43" s="143">
        <f>H43*Calcs!$C$8</f>
        <v>280.98326174496646</v>
      </c>
      <c r="K43" s="68">
        <f t="shared" si="45"/>
        <v>0.16107382550335569</v>
      </c>
      <c r="L43" s="68">
        <f t="shared" si="40"/>
        <v>0.84182603060226935</v>
      </c>
      <c r="M43" s="68">
        <f t="shared" si="41"/>
        <v>0.17867501831048985</v>
      </c>
      <c r="N43" s="68">
        <f t="shared" si="42"/>
        <v>0.53304167746175923</v>
      </c>
      <c r="O43" s="68">
        <f t="shared" si="43"/>
        <v>0.67078012027690759</v>
      </c>
      <c r="P43" s="252">
        <f t="shared" si="46"/>
        <v>1.6578407570003572E-2</v>
      </c>
    </row>
    <row r="44" spans="1:16" x14ac:dyDescent="0.2">
      <c r="B44" s="6"/>
      <c r="E44" s="6">
        <f t="shared" si="44"/>
        <v>30</v>
      </c>
      <c r="F44" s="252">
        <f>HLOOKUP($E44,$O$5:$FH$27,$C$35,TRUE)</f>
        <v>0.48523489932885905</v>
      </c>
      <c r="G44" s="46">
        <f>(1-F44/Calcs!$C$12)*Calcs!$C$11</f>
        <v>4418.7047931838733</v>
      </c>
      <c r="H44" s="143">
        <f>(Calcs!$C$14-Calcs!$C$15)*F44/Calcs!$C$12+Calcs!$C$15</f>
        <v>28.581714765100671</v>
      </c>
      <c r="I44" s="68">
        <f t="shared" si="39"/>
        <v>224.53065063840802</v>
      </c>
      <c r="J44" s="143">
        <f>H44*Calcs!$C$8</f>
        <v>342.98057718120805</v>
      </c>
      <c r="K44" s="68">
        <f t="shared" si="45"/>
        <v>0.20134228187919462</v>
      </c>
      <c r="L44" s="68">
        <f t="shared" si="40"/>
        <v>0.80228253825283657</v>
      </c>
      <c r="M44" s="68">
        <f t="shared" si="41"/>
        <v>0.21809861743158632</v>
      </c>
      <c r="N44" s="68">
        <f t="shared" si="42"/>
        <v>0.63500357324810852</v>
      </c>
      <c r="O44" s="68">
        <f t="shared" si="43"/>
        <v>0.65464538104086578</v>
      </c>
      <c r="P44" s="252">
        <f t="shared" si="46"/>
        <v>1.6977109432263621E-2</v>
      </c>
    </row>
    <row r="45" spans="1:16" x14ac:dyDescent="0.2">
      <c r="B45" s="6"/>
      <c r="E45" s="6">
        <f t="shared" si="44"/>
        <v>36</v>
      </c>
      <c r="F45" s="252">
        <f>HLOOKUP($E45,$O$5:$FH$27,$C$35,TRUE)</f>
        <v>0.58228187919463092</v>
      </c>
      <c r="G45" s="46">
        <f>(1-F45/Calcs!$C$12)*Calcs!$C$11</f>
        <v>4200.9124184873153</v>
      </c>
      <c r="H45" s="143">
        <f>(Calcs!$C$14-Calcs!$C$15)*F45/Calcs!$C$12+Calcs!$C$15</f>
        <v>33.748157718120801</v>
      </c>
      <c r="I45" s="68">
        <f t="shared" si="39"/>
        <v>256.15658236854972</v>
      </c>
      <c r="J45" s="143">
        <f>H45*Calcs!$C$8</f>
        <v>404.97789261744958</v>
      </c>
      <c r="K45" s="68">
        <f t="shared" si="45"/>
        <v>0.24161073825503357</v>
      </c>
      <c r="L45" s="68">
        <f t="shared" si="40"/>
        <v>0.76273904590340402</v>
      </c>
      <c r="M45" s="68">
        <f t="shared" si="41"/>
        <v>0.25752221655268276</v>
      </c>
      <c r="N45" s="68">
        <f t="shared" si="42"/>
        <v>0.72444605960282182</v>
      </c>
      <c r="O45" s="68">
        <f t="shared" si="43"/>
        <v>0.63251991537849317</v>
      </c>
      <c r="P45" s="252">
        <f t="shared" si="46"/>
        <v>1.7253738235375717E-2</v>
      </c>
    </row>
    <row r="46" spans="1:16" x14ac:dyDescent="0.2">
      <c r="B46" s="6"/>
      <c r="E46" s="6">
        <f t="shared" si="44"/>
        <v>42</v>
      </c>
      <c r="F46" s="252">
        <f>HLOOKUP($E46,$O$5:$FH$27,$C$35,TRUE)</f>
        <v>0.67932885906040263</v>
      </c>
      <c r="G46" s="46">
        <f>(1-F46/Calcs!$C$12)*Calcs!$C$11</f>
        <v>3983.1200437907564</v>
      </c>
      <c r="H46" s="143">
        <f>(Calcs!$C$14-Calcs!$C$15)*F46/Calcs!$C$12+Calcs!$C$15</f>
        <v>38.914600671140931</v>
      </c>
      <c r="I46" s="68">
        <f t="shared" si="39"/>
        <v>283.35578129951131</v>
      </c>
      <c r="J46" s="143">
        <f>H46*Calcs!$C$8</f>
        <v>466.97520805369118</v>
      </c>
      <c r="K46" s="68">
        <f t="shared" si="45"/>
        <v>0.28187919463087246</v>
      </c>
      <c r="L46" s="68">
        <f t="shared" si="40"/>
        <v>0.72319555355397136</v>
      </c>
      <c r="M46" s="68">
        <f t="shared" si="41"/>
        <v>0.29694581567377926</v>
      </c>
      <c r="N46" s="68">
        <f t="shared" si="42"/>
        <v>0.80136913652589858</v>
      </c>
      <c r="O46" s="68">
        <f t="shared" si="43"/>
        <v>0.60678977473025086</v>
      </c>
      <c r="P46" s="252">
        <f t="shared" si="46"/>
        <v>1.7456914560199842E-2</v>
      </c>
    </row>
    <row r="47" spans="1:16" x14ac:dyDescent="0.2">
      <c r="B47" s="6"/>
      <c r="E47" s="6">
        <f t="shared" si="44"/>
        <v>48</v>
      </c>
      <c r="F47" s="252">
        <f>HLOOKUP($E47,$O$5:$FH$27,$C$35,TRUE)</f>
        <v>0.77637583892617446</v>
      </c>
      <c r="G47" s="46">
        <f>(1-F47/Calcs!$C$12)*Calcs!$C$11</f>
        <v>3765.327669094198</v>
      </c>
      <c r="H47" s="143">
        <f>(Calcs!$C$14-Calcs!$C$15)*F47/Calcs!$C$12+Calcs!$C$15</f>
        <v>44.081043624161069</v>
      </c>
      <c r="I47" s="68">
        <f t="shared" si="39"/>
        <v>306.12824743129295</v>
      </c>
      <c r="J47" s="143">
        <f>H47*Calcs!$C$8</f>
        <v>528.97252348993288</v>
      </c>
      <c r="K47" s="68">
        <f t="shared" si="45"/>
        <v>0.32214765100671139</v>
      </c>
      <c r="L47" s="68">
        <f t="shared" si="40"/>
        <v>0.6836520612045387</v>
      </c>
      <c r="M47" s="68">
        <f t="shared" si="41"/>
        <v>0.33636941479487575</v>
      </c>
      <c r="N47" s="68">
        <f t="shared" si="42"/>
        <v>0.86577280401733936</v>
      </c>
      <c r="O47" s="68">
        <f t="shared" si="43"/>
        <v>0.57872239830452932</v>
      </c>
      <c r="P47" s="252">
        <f t="shared" si="46"/>
        <v>1.7612465021146606E-2</v>
      </c>
    </row>
    <row r="48" spans="1:16" x14ac:dyDescent="0.2">
      <c r="B48" s="6"/>
      <c r="E48" s="6">
        <f t="shared" si="44"/>
        <v>54</v>
      </c>
      <c r="F48" s="252">
        <f>HLOOKUP($E48,$O$5:$FH$27,$C$35,TRUE)</f>
        <v>0.87342281879194628</v>
      </c>
      <c r="G48" s="46">
        <f>(1-F48/Calcs!$C$12)*Calcs!$C$11</f>
        <v>3547.5352943976391</v>
      </c>
      <c r="H48" s="143">
        <f>(Calcs!$C$14-Calcs!$C$15)*F48/Calcs!$C$12+Calcs!$C$15</f>
        <v>49.247486577181199</v>
      </c>
      <c r="I48" s="68">
        <f t="shared" si="39"/>
        <v>324.47398076389453</v>
      </c>
      <c r="J48" s="143">
        <f>H48*Calcs!$C$8</f>
        <v>590.96983892617436</v>
      </c>
      <c r="K48" s="68">
        <f t="shared" si="45"/>
        <v>0.36241610738255031</v>
      </c>
      <c r="L48" s="68">
        <f t="shared" si="40"/>
        <v>0.64410856885510603</v>
      </c>
      <c r="M48" s="68">
        <f t="shared" si="41"/>
        <v>0.3757930139159722</v>
      </c>
      <c r="N48" s="68">
        <f t="shared" si="42"/>
        <v>0.9176570620771437</v>
      </c>
      <c r="O48" s="68">
        <f t="shared" si="43"/>
        <v>0.54905336853312536</v>
      </c>
      <c r="P48" s="252">
        <f t="shared" si="46"/>
        <v>1.7735378584714339E-2</v>
      </c>
    </row>
    <row r="49" spans="2:16" x14ac:dyDescent="0.2">
      <c r="B49" s="6"/>
      <c r="E49" s="6">
        <f t="shared" si="44"/>
        <v>60</v>
      </c>
      <c r="F49" s="252">
        <f>HLOOKUP($E49,$O$5:$FH$27,$C$35,TRUE)</f>
        <v>0.9704697986577181</v>
      </c>
      <c r="G49" s="46">
        <f>(1-F49/Calcs!$C$12)*Calcs!$C$11</f>
        <v>3329.7429197010806</v>
      </c>
      <c r="H49" s="143">
        <f>(Calcs!$C$14-Calcs!$C$15)*F49/Calcs!$C$12+Calcs!$C$15</f>
        <v>54.413929530201337</v>
      </c>
      <c r="I49" s="68">
        <f t="shared" si="39"/>
        <v>338.39298129731623</v>
      </c>
      <c r="J49" s="143">
        <f>H49*Calcs!$C$8</f>
        <v>652.96715436241607</v>
      </c>
      <c r="K49" s="68">
        <f t="shared" si="45"/>
        <v>0.40268456375838924</v>
      </c>
      <c r="L49" s="68">
        <f t="shared" si="40"/>
        <v>0.60456507650567337</v>
      </c>
      <c r="M49" s="68">
        <f t="shared" si="41"/>
        <v>0.41521661303706875</v>
      </c>
      <c r="N49" s="68">
        <f t="shared" si="42"/>
        <v>0.95702191070531217</v>
      </c>
      <c r="O49" s="68">
        <f t="shared" si="43"/>
        <v>0.51823890227332647</v>
      </c>
      <c r="P49" s="252">
        <f t="shared" si="46"/>
        <v>1.7834951583841758E-2</v>
      </c>
    </row>
    <row r="50" spans="2:16" x14ac:dyDescent="0.2">
      <c r="B50" s="6"/>
      <c r="E50" s="6">
        <f t="shared" si="44"/>
        <v>66</v>
      </c>
      <c r="F50" s="252">
        <f>HLOOKUP($E50,$O$5:$FH$27,$C$35,TRUE)</f>
        <v>1.06751677852349</v>
      </c>
      <c r="G50" s="46">
        <f>(1-F50/Calcs!$C$12)*Calcs!$C$11</f>
        <v>3111.9505450045217</v>
      </c>
      <c r="H50" s="143">
        <f>(Calcs!$C$14-Calcs!$C$15)*F50/Calcs!$C$12+Calcs!$C$15</f>
        <v>59.580372483221481</v>
      </c>
      <c r="I50" s="68">
        <f t="shared" si="39"/>
        <v>347.88524903155786</v>
      </c>
      <c r="J50" s="143">
        <f>H50*Calcs!$C$8</f>
        <v>714.96446979865777</v>
      </c>
      <c r="K50" s="68">
        <f t="shared" si="45"/>
        <v>0.44295302013422821</v>
      </c>
      <c r="L50" s="68">
        <f t="shared" si="40"/>
        <v>0.56502158415624071</v>
      </c>
      <c r="M50" s="68">
        <f t="shared" si="41"/>
        <v>0.4546402121581653</v>
      </c>
      <c r="N50" s="68">
        <f t="shared" si="42"/>
        <v>0.98386734990184421</v>
      </c>
      <c r="O50" s="68">
        <f t="shared" si="43"/>
        <v>0.4865769751181151</v>
      </c>
      <c r="P50" s="252">
        <f t="shared" si="46"/>
        <v>1.7917255868518025E-2</v>
      </c>
    </row>
    <row r="51" spans="2:16" x14ac:dyDescent="0.2">
      <c r="B51" s="6"/>
      <c r="E51" s="6">
        <f t="shared" si="44"/>
        <v>72</v>
      </c>
      <c r="F51" s="252">
        <f>HLOOKUP($E51,$O$5:$FH$27,$C$35,TRUE)</f>
        <v>1.1645637583892618</v>
      </c>
      <c r="G51" s="46">
        <f>(1-F51/Calcs!$C$12)*Calcs!$C$11</f>
        <v>2894.1581703079632</v>
      </c>
      <c r="H51" s="143">
        <f>(Calcs!$C$14-Calcs!$C$15)*F51/Calcs!$C$12+Calcs!$C$15</f>
        <v>64.746815436241604</v>
      </c>
      <c r="I51" s="68">
        <f t="shared" si="39"/>
        <v>352.95078396661955</v>
      </c>
      <c r="J51" s="143">
        <f>H51*Calcs!$C$8</f>
        <v>776.96178523489925</v>
      </c>
      <c r="K51" s="68">
        <f t="shared" si="45"/>
        <v>0.48322147651006714</v>
      </c>
      <c r="L51" s="68">
        <f t="shared" si="40"/>
        <v>0.52547809180680805</v>
      </c>
      <c r="M51" s="68">
        <f t="shared" si="41"/>
        <v>0.49406381127926169</v>
      </c>
      <c r="N51" s="68">
        <f t="shared" si="42"/>
        <v>0.99819337966674027</v>
      </c>
      <c r="O51" s="68">
        <f t="shared" si="43"/>
        <v>0.4542704553479574</v>
      </c>
      <c r="P51" s="252">
        <f t="shared" si="46"/>
        <v>1.7986425286600351E-2</v>
      </c>
    </row>
    <row r="52" spans="2:16" x14ac:dyDescent="0.2">
      <c r="B52" s="6"/>
      <c r="E52" s="6">
        <f t="shared" si="44"/>
        <v>78</v>
      </c>
      <c r="F52" s="252">
        <f>HLOOKUP($E52,$O$5:$FH$27,$C$35,TRUE)</f>
        <v>1.2616107382550337</v>
      </c>
      <c r="G52" s="46">
        <f>(1-F52/Calcs!$C$12)*Calcs!$C$11</f>
        <v>2676.3657956114048</v>
      </c>
      <c r="H52" s="143">
        <f>(Calcs!$C$14-Calcs!$C$15)*F52/Calcs!$C$12+Calcs!$C$15</f>
        <v>69.913258389261742</v>
      </c>
      <c r="I52" s="68">
        <f t="shared" si="39"/>
        <v>353.58958610250124</v>
      </c>
      <c r="J52" s="143">
        <f>H52*Calcs!$C$8</f>
        <v>838.95910067114096</v>
      </c>
      <c r="K52" s="68">
        <f t="shared" si="45"/>
        <v>0.52348993288590606</v>
      </c>
      <c r="L52" s="68">
        <f t="shared" si="40"/>
        <v>0.48593459945737544</v>
      </c>
      <c r="M52" s="68">
        <f t="shared" si="41"/>
        <v>0.53348741040035819</v>
      </c>
      <c r="N52" s="68">
        <f t="shared" si="42"/>
        <v>1</v>
      </c>
      <c r="O52" s="68">
        <f t="shared" si="43"/>
        <v>0.42146224508398644</v>
      </c>
      <c r="P52" s="252">
        <f t="shared" si="46"/>
        <v>1.8045371755249354E-2</v>
      </c>
    </row>
    <row r="53" spans="2:16" x14ac:dyDescent="0.2">
      <c r="B53" s="6"/>
      <c r="E53" s="6">
        <f t="shared" si="44"/>
        <v>84</v>
      </c>
      <c r="F53" s="252">
        <f>HLOOKUP($E53,$O$5:$FH$27,$C$35,TRUE)</f>
        <v>1.3586577181208053</v>
      </c>
      <c r="G53" s="46">
        <f>(1-F53/Calcs!$C$12)*Calcs!$C$11</f>
        <v>2458.5734209148468</v>
      </c>
      <c r="H53" s="143">
        <f>(Calcs!$C$14-Calcs!$C$15)*F53/Calcs!$C$12+Calcs!$C$15</f>
        <v>75.079701342281865</v>
      </c>
      <c r="I53" s="68">
        <f t="shared" si="39"/>
        <v>349.80165543920299</v>
      </c>
      <c r="J53" s="143">
        <f>H53*Calcs!$C$8</f>
        <v>900.95641610738244</v>
      </c>
      <c r="K53" s="68">
        <f t="shared" si="45"/>
        <v>0.56375838926174493</v>
      </c>
      <c r="L53" s="68">
        <f t="shared" si="40"/>
        <v>0.44639110710794289</v>
      </c>
      <c r="M53" s="68">
        <f t="shared" si="41"/>
        <v>0.57291100952145457</v>
      </c>
      <c r="N53" s="68">
        <f t="shared" si="42"/>
        <v>0.98928721090162375</v>
      </c>
      <c r="O53" s="68">
        <f t="shared" si="43"/>
        <v>0.38825591247857999</v>
      </c>
      <c r="P53" s="252">
        <f t="shared" si="46"/>
        <v>1.809620568316864E-2</v>
      </c>
    </row>
    <row r="54" spans="2:16" x14ac:dyDescent="0.2">
      <c r="B54" s="6"/>
      <c r="E54" s="6">
        <f t="shared" si="44"/>
        <v>90</v>
      </c>
      <c r="F54" s="252">
        <f>HLOOKUP($E54,$O$5:$FH$27,$C$35,TRUE)</f>
        <v>1.4557046979865773</v>
      </c>
      <c r="G54" s="46">
        <f>(1-F54/Calcs!$C$12)*Calcs!$C$11</f>
        <v>2240.7810462182874</v>
      </c>
      <c r="H54" s="143">
        <f>(Calcs!$C$14-Calcs!$C$15)*F54/Calcs!$C$12+Calcs!$C$15</f>
        <v>80.246144295302017</v>
      </c>
      <c r="I54" s="68">
        <f t="shared" si="39"/>
        <v>341.58699197672456</v>
      </c>
      <c r="J54" s="143">
        <f>H54*Calcs!$C$8</f>
        <v>962.95373154362414</v>
      </c>
      <c r="K54" s="68">
        <f t="shared" si="45"/>
        <v>0.60402684563758391</v>
      </c>
      <c r="L54" s="68">
        <f t="shared" si="40"/>
        <v>0.40684761475851006</v>
      </c>
      <c r="M54" s="68">
        <f t="shared" si="41"/>
        <v>0.61233460864255129</v>
      </c>
      <c r="N54" s="68">
        <f t="shared" si="42"/>
        <v>0.96605501237161073</v>
      </c>
      <c r="O54" s="68">
        <f t="shared" si="43"/>
        <v>0.3547283538007141</v>
      </c>
      <c r="P54" s="252">
        <f t="shared" si="46"/>
        <v>1.8140493985974615E-2</v>
      </c>
    </row>
    <row r="55" spans="2:16" x14ac:dyDescent="0.2">
      <c r="B55" s="6"/>
      <c r="E55" s="6">
        <f t="shared" si="44"/>
        <v>96</v>
      </c>
      <c r="F55" s="252">
        <f>HLOOKUP($E55,$O$5:$FH$27,$C$35,TRUE)</f>
        <v>1.5527516778523489</v>
      </c>
      <c r="G55" s="46">
        <f>(1-F55/Calcs!$C$12)*Calcs!$C$11</f>
        <v>2022.9886715217292</v>
      </c>
      <c r="H55" s="143">
        <f>(Calcs!$C$14-Calcs!$C$15)*F55/Calcs!$C$12+Calcs!$C$15</f>
        <v>85.41258724832214</v>
      </c>
      <c r="I55" s="68">
        <f t="shared" si="39"/>
        <v>328.9455957150663</v>
      </c>
      <c r="J55" s="143">
        <f>H55*Calcs!$C$8</f>
        <v>1024.9510469798656</v>
      </c>
      <c r="K55" s="68">
        <f t="shared" si="45"/>
        <v>0.64429530201342278</v>
      </c>
      <c r="L55" s="68">
        <f t="shared" si="40"/>
        <v>0.3673041224090775</v>
      </c>
      <c r="M55" s="68">
        <f t="shared" si="41"/>
        <v>0.65175820776364768</v>
      </c>
      <c r="N55" s="68">
        <f t="shared" si="42"/>
        <v>0.93030340440996206</v>
      </c>
      <c r="O55" s="68">
        <f t="shared" si="43"/>
        <v>0.32093786009033481</v>
      </c>
      <c r="P55" s="252">
        <f t="shared" si="46"/>
        <v>1.8179424460448613E-2</v>
      </c>
    </row>
    <row r="56" spans="2:16" x14ac:dyDescent="0.2">
      <c r="B56" s="6"/>
      <c r="E56" s="6">
        <f t="shared" si="44"/>
        <v>102</v>
      </c>
      <c r="F56" s="252">
        <f>HLOOKUP($E56,$O$5:$FH$27,$C$35,TRUE)</f>
        <v>1.649798657718121</v>
      </c>
      <c r="G56" s="46">
        <f>(1-F56/Calcs!$C$12)*Calcs!$C$11</f>
        <v>1805.1962968251701</v>
      </c>
      <c r="H56" s="143">
        <f>(Calcs!$C$14-Calcs!$C$15)*F56/Calcs!$C$12+Calcs!$C$15</f>
        <v>90.579030201342277</v>
      </c>
      <c r="I56" s="68">
        <f t="shared" si="39"/>
        <v>311.87746665422793</v>
      </c>
      <c r="J56" s="143">
        <f>H56*Calcs!$C$8</f>
        <v>1086.9483624161073</v>
      </c>
      <c r="K56" s="68">
        <f t="shared" si="45"/>
        <v>0.68456375838926176</v>
      </c>
      <c r="L56" s="68">
        <f t="shared" si="40"/>
        <v>0.32776063005964473</v>
      </c>
      <c r="M56" s="68">
        <f t="shared" si="41"/>
        <v>0.69118180688474418</v>
      </c>
      <c r="N56" s="68">
        <f t="shared" si="42"/>
        <v>0.88203238701667674</v>
      </c>
      <c r="O56" s="68">
        <f t="shared" si="43"/>
        <v>0.28692942317975034</v>
      </c>
      <c r="P56" s="252">
        <f t="shared" si="46"/>
        <v>1.8213913905358557E-2</v>
      </c>
    </row>
    <row r="57" spans="2:16" x14ac:dyDescent="0.2">
      <c r="B57" s="6"/>
      <c r="E57" s="6">
        <f t="shared" si="44"/>
        <v>108</v>
      </c>
      <c r="F57" s="252">
        <f>HLOOKUP($E57,$O$5:$FH$27,$C$35,TRUE)</f>
        <v>1.7468456375838926</v>
      </c>
      <c r="G57" s="46">
        <f>(1-F57/Calcs!$C$12)*Calcs!$C$11</f>
        <v>1587.4039221286121</v>
      </c>
      <c r="H57" s="143">
        <f>(Calcs!$C$14-Calcs!$C$15)*F57/Calcs!$C$12+Calcs!$C$15</f>
        <v>95.745473154362401</v>
      </c>
      <c r="I57" s="68">
        <f t="shared" si="39"/>
        <v>290.38260479420967</v>
      </c>
      <c r="J57" s="143">
        <f>H57*Calcs!$C$8</f>
        <v>1148.9456778523488</v>
      </c>
      <c r="K57" s="68">
        <f t="shared" si="45"/>
        <v>0.72483221476510062</v>
      </c>
      <c r="L57" s="68">
        <f t="shared" si="40"/>
        <v>0.28821713771021218</v>
      </c>
      <c r="M57" s="68">
        <f t="shared" si="41"/>
        <v>0.73060540600584056</v>
      </c>
      <c r="N57" s="68">
        <f t="shared" si="42"/>
        <v>0.82124196019175566</v>
      </c>
      <c r="O57" s="68">
        <f t="shared" si="43"/>
        <v>0.25273832383181372</v>
      </c>
      <c r="P57" s="252">
        <f t="shared" si="46"/>
        <v>1.8244681236966678E-2</v>
      </c>
    </row>
    <row r="58" spans="2:16" x14ac:dyDescent="0.2">
      <c r="B58" s="6"/>
      <c r="E58" s="6">
        <f t="shared" si="44"/>
        <v>114</v>
      </c>
      <c r="F58" s="252">
        <f>HLOOKUP($E58,$O$5:$FH$27,$C$35,TRUE)</f>
        <v>1.8438926174496646</v>
      </c>
      <c r="G58" s="46">
        <f>(1-F58/Calcs!$C$12)*Calcs!$C$11</f>
        <v>1369.6115474320527</v>
      </c>
      <c r="H58" s="143">
        <f>(Calcs!$C$14-Calcs!$C$15)*F58/Calcs!$C$12+Calcs!$C$15</f>
        <v>100.91191610738255</v>
      </c>
      <c r="I58" s="68">
        <f t="shared" si="39"/>
        <v>264.46101013501135</v>
      </c>
      <c r="J58" s="143">
        <f>H58*Calcs!$C$8</f>
        <v>1210.9429932885905</v>
      </c>
      <c r="K58" s="68">
        <f t="shared" si="45"/>
        <v>0.7651006711409396</v>
      </c>
      <c r="L58" s="68">
        <f t="shared" si="40"/>
        <v>0.24867364536077941</v>
      </c>
      <c r="M58" s="68">
        <f t="shared" si="41"/>
        <v>0.77002900512693717</v>
      </c>
      <c r="N58" s="68">
        <f t="shared" si="42"/>
        <v>0.74793212393519803</v>
      </c>
      <c r="O58" s="68">
        <f t="shared" si="43"/>
        <v>0.21839261765478113</v>
      </c>
      <c r="P58" s="252">
        <f t="shared" si="46"/>
        <v>1.8272298144527733E-2</v>
      </c>
    </row>
    <row r="59" spans="2:16" x14ac:dyDescent="0.2">
      <c r="B59" s="6"/>
      <c r="E59" s="6">
        <f t="shared" si="44"/>
        <v>120</v>
      </c>
      <c r="F59" s="252">
        <f>HLOOKUP($E59,$O$5:$FH$27,$C$35,TRUE)</f>
        <v>1.9409395973154362</v>
      </c>
      <c r="G59" s="46">
        <f>(1-F59/Calcs!$C$12)*Calcs!$C$11</f>
        <v>1151.8191727354947</v>
      </c>
      <c r="H59" s="143">
        <f>(Calcs!$C$14-Calcs!$C$15)*F59/Calcs!$C$12+Calcs!$C$15</f>
        <v>106.07835906040268</v>
      </c>
      <c r="I59" s="68">
        <f t="shared" si="39"/>
        <v>234.11268267663314</v>
      </c>
      <c r="J59" s="143">
        <f>H59*Calcs!$C$8</f>
        <v>1272.940308724832</v>
      </c>
      <c r="K59" s="68">
        <f t="shared" si="45"/>
        <v>0.80536912751677847</v>
      </c>
      <c r="L59" s="68">
        <f t="shared" si="40"/>
        <v>0.20913015301134685</v>
      </c>
      <c r="M59" s="68">
        <f t="shared" si="41"/>
        <v>0.80945260424803356</v>
      </c>
      <c r="N59" s="68">
        <f t="shared" si="42"/>
        <v>0.66210287824700464</v>
      </c>
      <c r="O59" s="68">
        <f t="shared" si="43"/>
        <v>0.18391489457283</v>
      </c>
      <c r="P59" s="252">
        <f t="shared" si="46"/>
        <v>1.8297224943027587E-2</v>
      </c>
    </row>
    <row r="60" spans="2:16" x14ac:dyDescent="0.2">
      <c r="B60" s="6"/>
      <c r="E60" s="6">
        <f t="shared" si="44"/>
        <v>126</v>
      </c>
      <c r="F60" s="252">
        <f>HLOOKUP($E60,$O$5:$FH$27,$C$35,TRUE)</f>
        <v>2.0379865771812082</v>
      </c>
      <c r="G60" s="46">
        <f>(1-F60/Calcs!$C$12)*Calcs!$C$11</f>
        <v>934.02679803893545</v>
      </c>
      <c r="H60" s="143">
        <f>(Calcs!$C$14-Calcs!$C$15)*F60/Calcs!$C$12+Calcs!$C$15</f>
        <v>111.24480201342281</v>
      </c>
      <c r="I60" s="68">
        <f t="shared" si="39"/>
        <v>199.33762241907476</v>
      </c>
      <c r="J60" s="143">
        <f>H60*Calcs!$C$8</f>
        <v>1334.9376241610737</v>
      </c>
      <c r="K60" s="68">
        <f t="shared" si="45"/>
        <v>0.84563758389261745</v>
      </c>
      <c r="L60" s="68">
        <f t="shared" si="40"/>
        <v>0.16958666066191408</v>
      </c>
      <c r="M60" s="68">
        <f t="shared" si="41"/>
        <v>0.84887620336913017</v>
      </c>
      <c r="N60" s="68">
        <f t="shared" si="42"/>
        <v>0.56375422312717449</v>
      </c>
      <c r="O60" s="68">
        <f t="shared" si="43"/>
        <v>0.14932354801547093</v>
      </c>
      <c r="P60" s="252">
        <f t="shared" si="46"/>
        <v>1.8319836435461537E-2</v>
      </c>
    </row>
    <row r="61" spans="2:16" x14ac:dyDescent="0.2">
      <c r="B61" s="6"/>
      <c r="E61" s="6">
        <f t="shared" si="44"/>
        <v>132</v>
      </c>
      <c r="F61" s="252">
        <f>HLOOKUP($E61,$O$5:$FH$27,$C$35,TRUE)</f>
        <v>2.1350335570469801</v>
      </c>
      <c r="G61" s="46">
        <f>(1-F61/Calcs!$C$12)*Calcs!$C$11</f>
        <v>716.23442334237689</v>
      </c>
      <c r="H61" s="143">
        <f>(Calcs!$C$14-Calcs!$C$15)*F61/Calcs!$C$12+Calcs!$C$15</f>
        <v>116.41124496644296</v>
      </c>
      <c r="I61" s="68">
        <f t="shared" si="39"/>
        <v>160.13582936233649</v>
      </c>
      <c r="J61" s="143">
        <f>H61*Calcs!$C$8</f>
        <v>1396.9349395973156</v>
      </c>
      <c r="K61" s="68">
        <f t="shared" si="45"/>
        <v>0.88590604026845643</v>
      </c>
      <c r="L61" s="68">
        <f t="shared" si="40"/>
        <v>0.13004316831248142</v>
      </c>
      <c r="M61" s="68">
        <f t="shared" si="41"/>
        <v>0.88829980249022678</v>
      </c>
      <c r="N61" s="68">
        <f t="shared" si="42"/>
        <v>0.45288615857570846</v>
      </c>
      <c r="O61" s="68">
        <f t="shared" si="43"/>
        <v>0.11463370613988487</v>
      </c>
      <c r="P61" s="252">
        <f t="shared" si="46"/>
        <v>1.8340440888356024E-2</v>
      </c>
    </row>
    <row r="62" spans="2:16" x14ac:dyDescent="0.2">
      <c r="B62" s="6"/>
      <c r="E62" s="6">
        <f t="shared" si="44"/>
        <v>138</v>
      </c>
      <c r="F62" s="252">
        <f>HLOOKUP($E62,$O$5:$FH$27,$C$35,TRUE)</f>
        <v>2.2320805369127519</v>
      </c>
      <c r="G62" s="46">
        <f>(1-F62/Calcs!$C$12)*Calcs!$C$11</f>
        <v>498.4420486458182</v>
      </c>
      <c r="H62" s="143">
        <f>(Calcs!$C$14-Calcs!$C$15)*F62/Calcs!$C$12+Calcs!$C$15</f>
        <v>121.57768791946309</v>
      </c>
      <c r="I62" s="68">
        <f t="shared" si="39"/>
        <v>116.50730350641818</v>
      </c>
      <c r="J62" s="143">
        <f>H62*Calcs!$C$8</f>
        <v>1458.9322550335571</v>
      </c>
      <c r="K62" s="68">
        <f t="shared" si="45"/>
        <v>0.9261744966442953</v>
      </c>
      <c r="L62" s="68">
        <f t="shared" si="40"/>
        <v>9.0499675963048754E-2</v>
      </c>
      <c r="M62" s="68">
        <f t="shared" si="41"/>
        <v>0.92772340161132316</v>
      </c>
      <c r="N62" s="68">
        <f t="shared" si="42"/>
        <v>0.32949868459260606</v>
      </c>
      <c r="O62" s="68">
        <f t="shared" si="43"/>
        <v>7.9857925619540429E-2</v>
      </c>
      <c r="P62" s="252">
        <f t="shared" si="46"/>
        <v>1.8359294169102414E-2</v>
      </c>
    </row>
    <row r="63" spans="2:16" x14ac:dyDescent="0.2">
      <c r="B63" s="6"/>
      <c r="E63" s="6">
        <f t="shared" si="44"/>
        <v>144</v>
      </c>
      <c r="F63" s="252">
        <f>HLOOKUP($E63,$O$5:$FH$27,$C$35,TRUE)</f>
        <v>2.3291275167785237</v>
      </c>
      <c r="G63" s="46">
        <f>(1-F63/Calcs!$C$12)*Calcs!$C$11</f>
        <v>280.64967394925958</v>
      </c>
      <c r="H63" s="143">
        <f>(Calcs!$C$14-Calcs!$C$15)*F63/Calcs!$C$12+Calcs!$C$15</f>
        <v>126.74413087248321</v>
      </c>
      <c r="I63" s="68">
        <f t="shared" si="39"/>
        <v>68.452044851319911</v>
      </c>
      <c r="J63" s="143">
        <f>H63*Calcs!$C$8</f>
        <v>1520.9295704697986</v>
      </c>
      <c r="K63" s="68">
        <f t="shared" si="45"/>
        <v>0.96644295302013428</v>
      </c>
      <c r="L63" s="68">
        <f t="shared" si="40"/>
        <v>5.0956183613616091E-2</v>
      </c>
      <c r="M63" s="68">
        <f t="shared" si="41"/>
        <v>0.96714700073241955</v>
      </c>
      <c r="N63" s="68">
        <f t="shared" si="42"/>
        <v>0.19359180117786759</v>
      </c>
      <c r="O63" s="68">
        <f t="shared" si="43"/>
        <v>4.5006715748301097E-2</v>
      </c>
      <c r="P63" s="252">
        <f t="shared" si="46"/>
        <v>1.8376610425628704E-2</v>
      </c>
    </row>
    <row r="64" spans="2:16" x14ac:dyDescent="0.2">
      <c r="B64" s="6"/>
      <c r="E64" s="6">
        <f>ROUNDDOWN(($FH$5-$O$5+1)/25,0)+E63-1</f>
        <v>149</v>
      </c>
      <c r="F64" s="252">
        <f>HLOOKUP($E64,$O$5:$FH$27,$C$35,TRUE)</f>
        <v>2.41</v>
      </c>
      <c r="G64" s="46">
        <f>(1-F64/Calcs!$C$12)*Calcs!$C$11</f>
        <v>99.156028368794239</v>
      </c>
      <c r="H64" s="143">
        <f>(Calcs!$C$14-Calcs!$C$15)*F64/Calcs!$C$12+Calcs!$C$15</f>
        <v>131.04949999999999</v>
      </c>
      <c r="I64" s="68">
        <f t="shared" si="39"/>
        <v>25.024463972697792</v>
      </c>
      <c r="J64" s="143">
        <f>H64*Calcs!$C$8</f>
        <v>1572.5940000000001</v>
      </c>
      <c r="K64" s="68">
        <f t="shared" si="45"/>
        <v>1</v>
      </c>
      <c r="L64" s="68">
        <f t="shared" si="40"/>
        <v>1.8003273322422242E-2</v>
      </c>
      <c r="M64" s="68">
        <f t="shared" si="41"/>
        <v>1</v>
      </c>
      <c r="N64" s="68">
        <f t="shared" si="42"/>
        <v>7.077262723864132E-2</v>
      </c>
      <c r="O64" s="68">
        <f t="shared" si="43"/>
        <v>1.5912857338065509E-2</v>
      </c>
      <c r="P64" s="252">
        <f t="shared" si="46"/>
        <v>1.8389997672635151E-2</v>
      </c>
    </row>
    <row r="65" spans="2:14" x14ac:dyDescent="0.2">
      <c r="B65" s="5"/>
      <c r="C65" s="5"/>
      <c r="D65" s="10"/>
      <c r="E65" s="10"/>
      <c r="F65" s="10"/>
      <c r="G65" s="10"/>
      <c r="H65" s="10"/>
      <c r="I65" s="10"/>
      <c r="J65" s="10"/>
      <c r="K65" s="10"/>
      <c r="L65" s="10"/>
      <c r="M65" s="10"/>
      <c r="N65" s="5"/>
    </row>
  </sheetData>
  <mergeCells count="3">
    <mergeCell ref="B5:I5"/>
    <mergeCell ref="B28:I28"/>
    <mergeCell ref="A37:D38"/>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D9FF8-91AB-4D7A-BA5A-5B14F18435B0}">
  <dimension ref="A1:TD111"/>
  <sheetViews>
    <sheetView workbookViewId="0">
      <pane xSplit="3" ySplit="7" topLeftCell="D8" activePane="bottomRight" state="frozen"/>
      <selection pane="topRight" activeCell="D1" sqref="D1"/>
      <selection pane="bottomLeft" activeCell="A8" sqref="A8"/>
      <selection pane="bottomRight" activeCell="E25" sqref="E25"/>
    </sheetView>
  </sheetViews>
  <sheetFormatPr defaultRowHeight="12.75" outlineLevelCol="1" x14ac:dyDescent="0.2"/>
  <cols>
    <col min="1" max="1" width="2.85546875" style="1" customWidth="1"/>
    <col min="2" max="2" width="35.140625" style="3" customWidth="1"/>
    <col min="3" max="3" width="9.140625" style="133"/>
    <col min="4" max="4" width="1.42578125" style="1" customWidth="1"/>
    <col min="5" max="5" width="10" style="1" customWidth="1" outlineLevel="1"/>
    <col min="6" max="15" width="10" style="133" customWidth="1" outlineLevel="1"/>
    <col min="16" max="16" width="3.5703125" style="1" customWidth="1"/>
    <col min="17" max="17" width="3.140625" customWidth="1"/>
    <col min="18" max="18" width="6.42578125" style="61" customWidth="1"/>
    <col min="19" max="19" width="7.140625" style="133" customWidth="1"/>
    <col min="20" max="39" width="6.42578125" style="133" hidden="1" customWidth="1" outlineLevel="1"/>
    <col min="40" max="40" width="6.42578125" style="61" customWidth="1" collapsed="1"/>
    <col min="41" max="41" width="7.140625" style="133" customWidth="1"/>
    <col min="42" max="61" width="7.140625" style="133" hidden="1" customWidth="1" outlineLevel="1"/>
    <col min="62" max="62" width="6.42578125" style="61" customWidth="1" collapsed="1"/>
    <col min="63" max="63" width="7.140625" style="133" customWidth="1"/>
    <col min="64" max="83" width="7.140625" style="133" hidden="1" customWidth="1" outlineLevel="1"/>
    <col min="84" max="84" width="6.42578125" style="61" customWidth="1" collapsed="1"/>
    <col min="85" max="85" width="7.140625" style="133" customWidth="1"/>
    <col min="86" max="105" width="7.140625" style="133" hidden="1" customWidth="1" outlineLevel="1"/>
    <col min="106" max="106" width="6.42578125" style="61" customWidth="1" collapsed="1"/>
    <col min="107" max="107" width="7.140625" style="133" customWidth="1"/>
    <col min="108" max="127" width="7.140625" style="133" hidden="1" customWidth="1" outlineLevel="1"/>
    <col min="128" max="128" width="6.42578125" style="61" customWidth="1" collapsed="1"/>
    <col min="129" max="129" width="7.140625" style="252" customWidth="1"/>
    <col min="130" max="149" width="7.140625" style="252" hidden="1" customWidth="1" outlineLevel="1"/>
    <col min="150" max="150" width="6.42578125" style="61" customWidth="1" collapsed="1"/>
    <col min="151" max="151" width="7" style="133" customWidth="1"/>
    <col min="152" max="171" width="7" style="133" hidden="1" customWidth="1" outlineLevel="1"/>
    <col min="172" max="172" width="6.42578125" style="61" customWidth="1" collapsed="1"/>
    <col min="173" max="173" width="7" style="57" customWidth="1"/>
    <col min="174" max="193" width="7" style="252" hidden="1" customWidth="1" outlineLevel="1"/>
    <col min="194" max="194" width="6.42578125" style="61" customWidth="1" collapsed="1"/>
    <col min="195" max="195" width="9.140625" style="133" customWidth="1"/>
    <col min="196" max="215" width="7.85546875" style="133" hidden="1" customWidth="1" outlineLevel="1"/>
    <col min="216" max="216" width="6.42578125" style="61" customWidth="1" collapsed="1"/>
    <col min="217" max="217" width="9.140625" style="133" customWidth="1"/>
    <col min="218" max="237" width="9.140625" style="133" hidden="1" customWidth="1" outlineLevel="1"/>
    <col min="238" max="238" width="6.42578125" style="61" customWidth="1" collapsed="1"/>
    <col min="239" max="239" width="7.85546875" style="133" customWidth="1"/>
    <col min="240" max="259" width="7.85546875" style="133" hidden="1" customWidth="1" outlineLevel="1"/>
    <col min="260" max="260" width="6.42578125" style="61" customWidth="1" collapsed="1"/>
    <col min="261" max="261" width="7.85546875" style="133" customWidth="1"/>
    <col min="262" max="281" width="7.85546875" style="133" hidden="1" customWidth="1" outlineLevel="1"/>
    <col min="282" max="282" width="6.42578125" style="61" customWidth="1" collapsed="1"/>
    <col min="283" max="283" width="7.140625" style="133" customWidth="1"/>
    <col min="284" max="303" width="7.140625" style="133" hidden="1" customWidth="1" outlineLevel="1"/>
    <col min="304" max="304" width="6.42578125" style="61" customWidth="1" collapsed="1"/>
    <col min="305" max="305" width="9.140625" style="133" customWidth="1"/>
    <col min="306" max="325" width="7.140625" style="133" hidden="1" customWidth="1" outlineLevel="1"/>
    <col min="326" max="326" width="6.42578125" style="61" customWidth="1" collapsed="1"/>
    <col min="327" max="327" width="6.42578125" style="133" customWidth="1"/>
    <col min="328" max="347" width="6.42578125" style="133" hidden="1" customWidth="1" outlineLevel="1"/>
    <col min="348" max="348" width="6.42578125" style="61" customWidth="1" collapsed="1"/>
    <col min="349" max="349" width="7.85546875" style="133" customWidth="1"/>
    <col min="350" max="369" width="7.85546875" style="133" hidden="1" customWidth="1" outlineLevel="1"/>
    <col min="370" max="370" width="6.42578125" style="61" customWidth="1" collapsed="1"/>
    <col min="371" max="371" width="7" style="133" customWidth="1"/>
    <col min="372" max="391" width="7" style="133" hidden="1" customWidth="1" outlineLevel="1"/>
    <col min="392" max="392" width="6.42578125" style="61" customWidth="1" collapsed="1"/>
    <col min="393" max="393" width="7" style="133" customWidth="1"/>
    <col min="394" max="413" width="7" style="133" hidden="1" customWidth="1" outlineLevel="1"/>
    <col min="414" max="414" width="6.42578125" style="61" customWidth="1" collapsed="1"/>
    <col min="415" max="415" width="7.140625" style="1" customWidth="1"/>
    <col min="416" max="435" width="7.140625" style="1" hidden="1" customWidth="1" outlineLevel="1"/>
    <col min="436" max="436" width="6.42578125" style="61" customWidth="1" collapsed="1"/>
    <col min="437" max="437" width="9.140625" style="1" customWidth="1"/>
    <col min="438" max="457" width="7.85546875" style="133" hidden="1" customWidth="1" outlineLevel="1"/>
    <col min="458" max="458" width="6.42578125" style="61" customWidth="1" collapsed="1"/>
    <col min="459" max="459" width="8.28515625" style="133" customWidth="1"/>
    <col min="460" max="479" width="8.28515625" style="133" hidden="1" customWidth="1" outlineLevel="1"/>
    <col min="480" max="480" width="6.42578125" style="61" customWidth="1" collapsed="1"/>
    <col min="481" max="481" width="8" customWidth="1"/>
    <col min="482" max="501" width="8" hidden="1" customWidth="1" outlineLevel="1"/>
    <col min="502" max="502" width="6.42578125" style="61" customWidth="1" collapsed="1"/>
    <col min="503" max="503" width="8.28515625" customWidth="1"/>
    <col min="504" max="523" width="8.28515625" hidden="1" customWidth="1" outlineLevel="1"/>
    <col min="524" max="524" width="6.42578125" style="144" customWidth="1" collapsed="1"/>
  </cols>
  <sheetData>
    <row r="1" spans="1:524" s="73" customFormat="1" x14ac:dyDescent="0.2">
      <c r="A1" s="1"/>
      <c r="B1" s="3"/>
      <c r="C1" s="135"/>
      <c r="D1" s="1"/>
      <c r="E1" s="1"/>
      <c r="F1" s="135"/>
      <c r="G1" s="135"/>
      <c r="H1" s="135"/>
      <c r="I1" s="135"/>
      <c r="J1" s="135"/>
      <c r="K1" s="135"/>
      <c r="L1" s="135"/>
      <c r="M1" s="135"/>
      <c r="N1" s="135"/>
      <c r="O1" s="135"/>
      <c r="P1" s="1"/>
      <c r="R1" s="135">
        <f t="shared" ref="R1:CC1" si="0">Q1+1</f>
        <v>1</v>
      </c>
      <c r="S1" s="135">
        <f t="shared" si="0"/>
        <v>2</v>
      </c>
      <c r="T1" s="135">
        <f t="shared" si="0"/>
        <v>3</v>
      </c>
      <c r="U1" s="135">
        <f t="shared" si="0"/>
        <v>4</v>
      </c>
      <c r="V1" s="135">
        <f t="shared" si="0"/>
        <v>5</v>
      </c>
      <c r="W1" s="135">
        <f t="shared" si="0"/>
        <v>6</v>
      </c>
      <c r="X1" s="135">
        <f t="shared" si="0"/>
        <v>7</v>
      </c>
      <c r="Y1" s="135">
        <f t="shared" si="0"/>
        <v>8</v>
      </c>
      <c r="Z1" s="135">
        <f t="shared" si="0"/>
        <v>9</v>
      </c>
      <c r="AA1" s="135">
        <f t="shared" si="0"/>
        <v>10</v>
      </c>
      <c r="AB1" s="135">
        <f t="shared" si="0"/>
        <v>11</v>
      </c>
      <c r="AC1" s="135">
        <f t="shared" si="0"/>
        <v>12</v>
      </c>
      <c r="AD1" s="135">
        <f t="shared" si="0"/>
        <v>13</v>
      </c>
      <c r="AE1" s="135">
        <f t="shared" si="0"/>
        <v>14</v>
      </c>
      <c r="AF1" s="135">
        <f t="shared" si="0"/>
        <v>15</v>
      </c>
      <c r="AG1" s="135">
        <f t="shared" si="0"/>
        <v>16</v>
      </c>
      <c r="AH1" s="135">
        <f t="shared" si="0"/>
        <v>17</v>
      </c>
      <c r="AI1" s="135">
        <f t="shared" si="0"/>
        <v>18</v>
      </c>
      <c r="AJ1" s="135">
        <f t="shared" si="0"/>
        <v>19</v>
      </c>
      <c r="AK1" s="135">
        <f t="shared" si="0"/>
        <v>20</v>
      </c>
      <c r="AL1" s="135">
        <f t="shared" si="0"/>
        <v>21</v>
      </c>
      <c r="AM1" s="135">
        <f t="shared" si="0"/>
        <v>22</v>
      </c>
      <c r="AN1" s="135">
        <f t="shared" si="0"/>
        <v>23</v>
      </c>
      <c r="AO1" s="135">
        <f t="shared" si="0"/>
        <v>24</v>
      </c>
      <c r="AP1" s="135">
        <f t="shared" si="0"/>
        <v>25</v>
      </c>
      <c r="AQ1" s="135">
        <f t="shared" si="0"/>
        <v>26</v>
      </c>
      <c r="AR1" s="135">
        <f t="shared" si="0"/>
        <v>27</v>
      </c>
      <c r="AS1" s="135">
        <f t="shared" si="0"/>
        <v>28</v>
      </c>
      <c r="AT1" s="135">
        <f t="shared" si="0"/>
        <v>29</v>
      </c>
      <c r="AU1" s="135">
        <f t="shared" si="0"/>
        <v>30</v>
      </c>
      <c r="AV1" s="135">
        <f t="shared" si="0"/>
        <v>31</v>
      </c>
      <c r="AW1" s="135">
        <f t="shared" si="0"/>
        <v>32</v>
      </c>
      <c r="AX1" s="135">
        <f t="shared" si="0"/>
        <v>33</v>
      </c>
      <c r="AY1" s="135">
        <f t="shared" si="0"/>
        <v>34</v>
      </c>
      <c r="AZ1" s="135">
        <f t="shared" si="0"/>
        <v>35</v>
      </c>
      <c r="BA1" s="135">
        <f t="shared" si="0"/>
        <v>36</v>
      </c>
      <c r="BB1" s="135">
        <f t="shared" si="0"/>
        <v>37</v>
      </c>
      <c r="BC1" s="135">
        <f t="shared" si="0"/>
        <v>38</v>
      </c>
      <c r="BD1" s="135">
        <f t="shared" si="0"/>
        <v>39</v>
      </c>
      <c r="BE1" s="135">
        <f t="shared" si="0"/>
        <v>40</v>
      </c>
      <c r="BF1" s="135">
        <f t="shared" si="0"/>
        <v>41</v>
      </c>
      <c r="BG1" s="135">
        <f t="shared" si="0"/>
        <v>42</v>
      </c>
      <c r="BH1" s="135">
        <f t="shared" si="0"/>
        <v>43</v>
      </c>
      <c r="BI1" s="135">
        <f t="shared" si="0"/>
        <v>44</v>
      </c>
      <c r="BJ1" s="135">
        <f>BI1+1</f>
        <v>45</v>
      </c>
      <c r="BK1" s="135">
        <f>BJ1+1</f>
        <v>46</v>
      </c>
      <c r="BL1" s="135">
        <f t="shared" si="0"/>
        <v>47</v>
      </c>
      <c r="BM1" s="135">
        <f t="shared" si="0"/>
        <v>48</v>
      </c>
      <c r="BN1" s="135">
        <f t="shared" si="0"/>
        <v>49</v>
      </c>
      <c r="BO1" s="135">
        <f t="shared" si="0"/>
        <v>50</v>
      </c>
      <c r="BP1" s="135">
        <f t="shared" si="0"/>
        <v>51</v>
      </c>
      <c r="BQ1" s="135">
        <f t="shared" si="0"/>
        <v>52</v>
      </c>
      <c r="BR1" s="135">
        <f t="shared" si="0"/>
        <v>53</v>
      </c>
      <c r="BS1" s="135">
        <f t="shared" si="0"/>
        <v>54</v>
      </c>
      <c r="BT1" s="135">
        <f t="shared" si="0"/>
        <v>55</v>
      </c>
      <c r="BU1" s="135">
        <f t="shared" si="0"/>
        <v>56</v>
      </c>
      <c r="BV1" s="135">
        <f t="shared" si="0"/>
        <v>57</v>
      </c>
      <c r="BW1" s="135">
        <f t="shared" si="0"/>
        <v>58</v>
      </c>
      <c r="BX1" s="135">
        <f t="shared" si="0"/>
        <v>59</v>
      </c>
      <c r="BY1" s="135">
        <f t="shared" si="0"/>
        <v>60</v>
      </c>
      <c r="BZ1" s="135">
        <f t="shared" si="0"/>
        <v>61</v>
      </c>
      <c r="CA1" s="135">
        <f t="shared" si="0"/>
        <v>62</v>
      </c>
      <c r="CB1" s="135">
        <f t="shared" si="0"/>
        <v>63</v>
      </c>
      <c r="CC1" s="135">
        <f t="shared" si="0"/>
        <v>64</v>
      </c>
      <c r="CD1" s="135">
        <f t="shared" ref="CD1:DX1" si="1">CC1+1</f>
        <v>65</v>
      </c>
      <c r="CE1" s="135">
        <f t="shared" si="1"/>
        <v>66</v>
      </c>
      <c r="CF1" s="135">
        <f t="shared" si="1"/>
        <v>67</v>
      </c>
      <c r="CG1" s="135">
        <f t="shared" si="1"/>
        <v>68</v>
      </c>
      <c r="CH1" s="135">
        <f t="shared" si="1"/>
        <v>69</v>
      </c>
      <c r="CI1" s="135">
        <f t="shared" si="1"/>
        <v>70</v>
      </c>
      <c r="CJ1" s="135">
        <f t="shared" si="1"/>
        <v>71</v>
      </c>
      <c r="CK1" s="135">
        <f t="shared" si="1"/>
        <v>72</v>
      </c>
      <c r="CL1" s="135">
        <f t="shared" si="1"/>
        <v>73</v>
      </c>
      <c r="CM1" s="135">
        <f t="shared" si="1"/>
        <v>74</v>
      </c>
      <c r="CN1" s="135">
        <f t="shared" si="1"/>
        <v>75</v>
      </c>
      <c r="CO1" s="135">
        <f t="shared" si="1"/>
        <v>76</v>
      </c>
      <c r="CP1" s="135">
        <f t="shared" si="1"/>
        <v>77</v>
      </c>
      <c r="CQ1" s="135">
        <f t="shared" si="1"/>
        <v>78</v>
      </c>
      <c r="CR1" s="135">
        <f t="shared" si="1"/>
        <v>79</v>
      </c>
      <c r="CS1" s="135">
        <f t="shared" si="1"/>
        <v>80</v>
      </c>
      <c r="CT1" s="135">
        <f t="shared" si="1"/>
        <v>81</v>
      </c>
      <c r="CU1" s="135">
        <f t="shared" si="1"/>
        <v>82</v>
      </c>
      <c r="CV1" s="135">
        <f t="shared" si="1"/>
        <v>83</v>
      </c>
      <c r="CW1" s="135">
        <f t="shared" si="1"/>
        <v>84</v>
      </c>
      <c r="CX1" s="135">
        <f t="shared" si="1"/>
        <v>85</v>
      </c>
      <c r="CY1" s="135">
        <f t="shared" si="1"/>
        <v>86</v>
      </c>
      <c r="CZ1" s="135">
        <f t="shared" si="1"/>
        <v>87</v>
      </c>
      <c r="DA1" s="135">
        <f t="shared" si="1"/>
        <v>88</v>
      </c>
      <c r="DB1" s="135">
        <f t="shared" si="1"/>
        <v>89</v>
      </c>
      <c r="DC1" s="135">
        <f t="shared" si="1"/>
        <v>90</v>
      </c>
      <c r="DD1" s="135">
        <f t="shared" si="1"/>
        <v>91</v>
      </c>
      <c r="DE1" s="135">
        <f t="shared" si="1"/>
        <v>92</v>
      </c>
      <c r="DF1" s="135">
        <f t="shared" si="1"/>
        <v>93</v>
      </c>
      <c r="DG1" s="135">
        <f t="shared" si="1"/>
        <v>94</v>
      </c>
      <c r="DH1" s="135">
        <f t="shared" si="1"/>
        <v>95</v>
      </c>
      <c r="DI1" s="135">
        <f t="shared" si="1"/>
        <v>96</v>
      </c>
      <c r="DJ1" s="135">
        <f t="shared" si="1"/>
        <v>97</v>
      </c>
      <c r="DK1" s="135">
        <f t="shared" si="1"/>
        <v>98</v>
      </c>
      <c r="DL1" s="135">
        <f t="shared" si="1"/>
        <v>99</v>
      </c>
      <c r="DM1" s="135">
        <f t="shared" si="1"/>
        <v>100</v>
      </c>
      <c r="DN1" s="135">
        <f t="shared" si="1"/>
        <v>101</v>
      </c>
      <c r="DO1" s="135">
        <f t="shared" si="1"/>
        <v>102</v>
      </c>
      <c r="DP1" s="135">
        <f t="shared" si="1"/>
        <v>103</v>
      </c>
      <c r="DQ1" s="135">
        <f t="shared" si="1"/>
        <v>104</v>
      </c>
      <c r="DR1" s="135">
        <f t="shared" si="1"/>
        <v>105</v>
      </c>
      <c r="DS1" s="135">
        <f t="shared" si="1"/>
        <v>106</v>
      </c>
      <c r="DT1" s="135">
        <f t="shared" si="1"/>
        <v>107</v>
      </c>
      <c r="DU1" s="135">
        <f t="shared" si="1"/>
        <v>108</v>
      </c>
      <c r="DV1" s="135">
        <f t="shared" si="1"/>
        <v>109</v>
      </c>
      <c r="DW1" s="135">
        <f t="shared" si="1"/>
        <v>110</v>
      </c>
      <c r="DX1" s="135">
        <f t="shared" si="1"/>
        <v>111</v>
      </c>
      <c r="DY1" s="252">
        <f t="shared" ref="DY1" si="2">DX1+1</f>
        <v>112</v>
      </c>
      <c r="DZ1" s="252">
        <f t="shared" ref="DZ1" si="3">DY1+1</f>
        <v>113</v>
      </c>
      <c r="EA1" s="252">
        <f t="shared" ref="EA1" si="4">DZ1+1</f>
        <v>114</v>
      </c>
      <c r="EB1" s="252">
        <f t="shared" ref="EB1" si="5">EA1+1</f>
        <v>115</v>
      </c>
      <c r="EC1" s="252">
        <f t="shared" ref="EC1" si="6">EB1+1</f>
        <v>116</v>
      </c>
      <c r="ED1" s="252">
        <f t="shared" ref="ED1" si="7">EC1+1</f>
        <v>117</v>
      </c>
      <c r="EE1" s="252">
        <f t="shared" ref="EE1" si="8">ED1+1</f>
        <v>118</v>
      </c>
      <c r="EF1" s="252">
        <f t="shared" ref="EF1" si="9">EE1+1</f>
        <v>119</v>
      </c>
      <c r="EG1" s="252">
        <f t="shared" ref="EG1" si="10">EF1+1</f>
        <v>120</v>
      </c>
      <c r="EH1" s="252">
        <f t="shared" ref="EH1" si="11">EG1+1</f>
        <v>121</v>
      </c>
      <c r="EI1" s="252">
        <f t="shared" ref="EI1" si="12">EH1+1</f>
        <v>122</v>
      </c>
      <c r="EJ1" s="252">
        <f t="shared" ref="EJ1" si="13">EI1+1</f>
        <v>123</v>
      </c>
      <c r="EK1" s="252">
        <f t="shared" ref="EK1" si="14">EJ1+1</f>
        <v>124</v>
      </c>
      <c r="EL1" s="252">
        <f t="shared" ref="EL1" si="15">EK1+1</f>
        <v>125</v>
      </c>
      <c r="EM1" s="252">
        <f t="shared" ref="EM1" si="16">EL1+1</f>
        <v>126</v>
      </c>
      <c r="EN1" s="252">
        <f t="shared" ref="EN1" si="17">EM1+1</f>
        <v>127</v>
      </c>
      <c r="EO1" s="252">
        <f t="shared" ref="EO1" si="18">EN1+1</f>
        <v>128</v>
      </c>
      <c r="EP1" s="252">
        <f t="shared" ref="EP1" si="19">EO1+1</f>
        <v>129</v>
      </c>
      <c r="EQ1" s="252">
        <f t="shared" ref="EQ1" si="20">EP1+1</f>
        <v>130</v>
      </c>
      <c r="ER1" s="252">
        <f t="shared" ref="ER1" si="21">EQ1+1</f>
        <v>131</v>
      </c>
      <c r="ES1" s="252">
        <f t="shared" ref="ES1" si="22">ER1+1</f>
        <v>132</v>
      </c>
      <c r="ET1" s="252">
        <f>ES1+1</f>
        <v>133</v>
      </c>
      <c r="EU1" s="252">
        <f t="shared" ref="EU1:FP1" si="23">ET1+1</f>
        <v>134</v>
      </c>
      <c r="EV1" s="252">
        <f t="shared" si="23"/>
        <v>135</v>
      </c>
      <c r="EW1" s="252">
        <f t="shared" si="23"/>
        <v>136</v>
      </c>
      <c r="EX1" s="252">
        <f t="shared" si="23"/>
        <v>137</v>
      </c>
      <c r="EY1" s="252">
        <f t="shared" si="23"/>
        <v>138</v>
      </c>
      <c r="EZ1" s="252">
        <f t="shared" si="23"/>
        <v>139</v>
      </c>
      <c r="FA1" s="252">
        <f t="shared" si="23"/>
        <v>140</v>
      </c>
      <c r="FB1" s="252">
        <f t="shared" si="23"/>
        <v>141</v>
      </c>
      <c r="FC1" s="252">
        <f t="shared" si="23"/>
        <v>142</v>
      </c>
      <c r="FD1" s="252">
        <f t="shared" si="23"/>
        <v>143</v>
      </c>
      <c r="FE1" s="252">
        <f t="shared" si="23"/>
        <v>144</v>
      </c>
      <c r="FF1" s="252">
        <f t="shared" si="23"/>
        <v>145</v>
      </c>
      <c r="FG1" s="252">
        <f t="shared" si="23"/>
        <v>146</v>
      </c>
      <c r="FH1" s="252">
        <f t="shared" si="23"/>
        <v>147</v>
      </c>
      <c r="FI1" s="252">
        <f t="shared" si="23"/>
        <v>148</v>
      </c>
      <c r="FJ1" s="252">
        <f t="shared" si="23"/>
        <v>149</v>
      </c>
      <c r="FK1" s="252">
        <f t="shared" si="23"/>
        <v>150</v>
      </c>
      <c r="FL1" s="252">
        <f t="shared" si="23"/>
        <v>151</v>
      </c>
      <c r="FM1" s="252">
        <f t="shared" si="23"/>
        <v>152</v>
      </c>
      <c r="FN1" s="252">
        <f t="shared" si="23"/>
        <v>153</v>
      </c>
      <c r="FO1" s="252">
        <f t="shared" si="23"/>
        <v>154</v>
      </c>
      <c r="FP1" s="252">
        <f t="shared" si="23"/>
        <v>155</v>
      </c>
      <c r="FQ1" s="57">
        <f t="shared" ref="FQ1" si="24">FP1+1</f>
        <v>156</v>
      </c>
      <c r="FR1" s="252">
        <f t="shared" ref="FR1" si="25">FQ1+1</f>
        <v>157</v>
      </c>
      <c r="FS1" s="252">
        <f t="shared" ref="FS1" si="26">FR1+1</f>
        <v>158</v>
      </c>
      <c r="FT1" s="252">
        <f t="shared" ref="FT1" si="27">FS1+1</f>
        <v>159</v>
      </c>
      <c r="FU1" s="252">
        <f t="shared" ref="FU1" si="28">FT1+1</f>
        <v>160</v>
      </c>
      <c r="FV1" s="252">
        <f t="shared" ref="FV1" si="29">FU1+1</f>
        <v>161</v>
      </c>
      <c r="FW1" s="252">
        <f t="shared" ref="FW1" si="30">FV1+1</f>
        <v>162</v>
      </c>
      <c r="FX1" s="252">
        <f t="shared" ref="FX1" si="31">FW1+1</f>
        <v>163</v>
      </c>
      <c r="FY1" s="252">
        <f t="shared" ref="FY1" si="32">FX1+1</f>
        <v>164</v>
      </c>
      <c r="FZ1" s="252">
        <f t="shared" ref="FZ1" si="33">FY1+1</f>
        <v>165</v>
      </c>
      <c r="GA1" s="252">
        <f t="shared" ref="GA1" si="34">FZ1+1</f>
        <v>166</v>
      </c>
      <c r="GB1" s="252">
        <f t="shared" ref="GB1" si="35">GA1+1</f>
        <v>167</v>
      </c>
      <c r="GC1" s="252">
        <f t="shared" ref="GC1" si="36">GB1+1</f>
        <v>168</v>
      </c>
      <c r="GD1" s="252">
        <f t="shared" ref="GD1" si="37">GC1+1</f>
        <v>169</v>
      </c>
      <c r="GE1" s="252">
        <f t="shared" ref="GE1" si="38">GD1+1</f>
        <v>170</v>
      </c>
      <c r="GF1" s="252">
        <f t="shared" ref="GF1" si="39">GE1+1</f>
        <v>171</v>
      </c>
      <c r="GG1" s="252">
        <f t="shared" ref="GG1" si="40">GF1+1</f>
        <v>172</v>
      </c>
      <c r="GH1" s="252">
        <f t="shared" ref="GH1" si="41">GG1+1</f>
        <v>173</v>
      </c>
      <c r="GI1" s="252">
        <f t="shared" ref="GI1" si="42">GH1+1</f>
        <v>174</v>
      </c>
      <c r="GJ1" s="252">
        <f t="shared" ref="GJ1" si="43">GI1+1</f>
        <v>175</v>
      </c>
      <c r="GK1" s="252">
        <f t="shared" ref="GK1" si="44">GJ1+1</f>
        <v>176</v>
      </c>
      <c r="GL1" s="252">
        <f t="shared" ref="GL1:GM1" si="45">GK1+1</f>
        <v>177</v>
      </c>
      <c r="GM1" s="252">
        <f t="shared" si="45"/>
        <v>178</v>
      </c>
      <c r="GN1" s="135">
        <f t="shared" ref="GN1:IS1" si="46">GM1+1</f>
        <v>179</v>
      </c>
      <c r="GO1" s="135">
        <f t="shared" si="46"/>
        <v>180</v>
      </c>
      <c r="GP1" s="135">
        <f t="shared" si="46"/>
        <v>181</v>
      </c>
      <c r="GQ1" s="135">
        <f t="shared" si="46"/>
        <v>182</v>
      </c>
      <c r="GR1" s="135">
        <f t="shared" si="46"/>
        <v>183</v>
      </c>
      <c r="GS1" s="135">
        <f t="shared" si="46"/>
        <v>184</v>
      </c>
      <c r="GT1" s="135">
        <f t="shared" si="46"/>
        <v>185</v>
      </c>
      <c r="GU1" s="135">
        <f t="shared" si="46"/>
        <v>186</v>
      </c>
      <c r="GV1" s="135">
        <f t="shared" si="46"/>
        <v>187</v>
      </c>
      <c r="GW1" s="135">
        <f t="shared" si="46"/>
        <v>188</v>
      </c>
      <c r="GX1" s="135">
        <f t="shared" si="46"/>
        <v>189</v>
      </c>
      <c r="GY1" s="135">
        <f t="shared" si="46"/>
        <v>190</v>
      </c>
      <c r="GZ1" s="135">
        <f t="shared" si="46"/>
        <v>191</v>
      </c>
      <c r="HA1" s="135">
        <f t="shared" si="46"/>
        <v>192</v>
      </c>
      <c r="HB1" s="135">
        <f t="shared" si="46"/>
        <v>193</v>
      </c>
      <c r="HC1" s="135">
        <f t="shared" si="46"/>
        <v>194</v>
      </c>
      <c r="HD1" s="135">
        <f t="shared" si="46"/>
        <v>195</v>
      </c>
      <c r="HE1" s="135">
        <f t="shared" si="46"/>
        <v>196</v>
      </c>
      <c r="HF1" s="135">
        <f t="shared" si="46"/>
        <v>197</v>
      </c>
      <c r="HG1" s="135">
        <f t="shared" si="46"/>
        <v>198</v>
      </c>
      <c r="HH1" s="135">
        <f t="shared" si="46"/>
        <v>199</v>
      </c>
      <c r="HI1" s="135">
        <f t="shared" si="46"/>
        <v>200</v>
      </c>
      <c r="HJ1" s="135">
        <f t="shared" si="46"/>
        <v>201</v>
      </c>
      <c r="HK1" s="135">
        <f t="shared" si="46"/>
        <v>202</v>
      </c>
      <c r="HL1" s="135">
        <f t="shared" si="46"/>
        <v>203</v>
      </c>
      <c r="HM1" s="135">
        <f t="shared" si="46"/>
        <v>204</v>
      </c>
      <c r="HN1" s="135">
        <f t="shared" si="46"/>
        <v>205</v>
      </c>
      <c r="HO1" s="135">
        <f t="shared" si="46"/>
        <v>206</v>
      </c>
      <c r="HP1" s="135">
        <f t="shared" si="46"/>
        <v>207</v>
      </c>
      <c r="HQ1" s="135">
        <f t="shared" si="46"/>
        <v>208</v>
      </c>
      <c r="HR1" s="135">
        <f t="shared" si="46"/>
        <v>209</v>
      </c>
      <c r="HS1" s="135">
        <f t="shared" si="46"/>
        <v>210</v>
      </c>
      <c r="HT1" s="135">
        <f t="shared" si="46"/>
        <v>211</v>
      </c>
      <c r="HU1" s="135">
        <f t="shared" si="46"/>
        <v>212</v>
      </c>
      <c r="HV1" s="135">
        <f t="shared" si="46"/>
        <v>213</v>
      </c>
      <c r="HW1" s="135">
        <f t="shared" si="46"/>
        <v>214</v>
      </c>
      <c r="HX1" s="135">
        <f t="shared" si="46"/>
        <v>215</v>
      </c>
      <c r="HY1" s="135">
        <f t="shared" si="46"/>
        <v>216</v>
      </c>
      <c r="HZ1" s="135">
        <f t="shared" si="46"/>
        <v>217</v>
      </c>
      <c r="IA1" s="135">
        <f t="shared" si="46"/>
        <v>218</v>
      </c>
      <c r="IB1" s="135">
        <f t="shared" si="46"/>
        <v>219</v>
      </c>
      <c r="IC1" s="135">
        <f t="shared" si="46"/>
        <v>220</v>
      </c>
      <c r="ID1" s="135">
        <f t="shared" si="46"/>
        <v>221</v>
      </c>
      <c r="IE1" s="135">
        <f t="shared" si="46"/>
        <v>222</v>
      </c>
      <c r="IF1" s="135">
        <f t="shared" si="46"/>
        <v>223</v>
      </c>
      <c r="IG1" s="135">
        <f t="shared" si="46"/>
        <v>224</v>
      </c>
      <c r="IH1" s="135">
        <f t="shared" si="46"/>
        <v>225</v>
      </c>
      <c r="II1" s="135">
        <f t="shared" si="46"/>
        <v>226</v>
      </c>
      <c r="IJ1" s="135">
        <f t="shared" si="46"/>
        <v>227</v>
      </c>
      <c r="IK1" s="135">
        <f t="shared" si="46"/>
        <v>228</v>
      </c>
      <c r="IL1" s="135">
        <f t="shared" si="46"/>
        <v>229</v>
      </c>
      <c r="IM1" s="135">
        <f t="shared" si="46"/>
        <v>230</v>
      </c>
      <c r="IN1" s="135">
        <f t="shared" si="46"/>
        <v>231</v>
      </c>
      <c r="IO1" s="135">
        <f t="shared" si="46"/>
        <v>232</v>
      </c>
      <c r="IP1" s="135">
        <f t="shared" si="46"/>
        <v>233</v>
      </c>
      <c r="IQ1" s="135">
        <f t="shared" si="46"/>
        <v>234</v>
      </c>
      <c r="IR1" s="135">
        <f t="shared" si="46"/>
        <v>235</v>
      </c>
      <c r="IS1" s="135">
        <f t="shared" si="46"/>
        <v>236</v>
      </c>
      <c r="IT1" s="135">
        <f t="shared" ref="IT1:JV1" si="47">IS1+1</f>
        <v>237</v>
      </c>
      <c r="IU1" s="135">
        <f t="shared" si="47"/>
        <v>238</v>
      </c>
      <c r="IV1" s="135">
        <f t="shared" si="47"/>
        <v>239</v>
      </c>
      <c r="IW1" s="135">
        <f t="shared" si="47"/>
        <v>240</v>
      </c>
      <c r="IX1" s="135">
        <f t="shared" si="47"/>
        <v>241</v>
      </c>
      <c r="IY1" s="135">
        <f t="shared" si="47"/>
        <v>242</v>
      </c>
      <c r="IZ1" s="135">
        <f t="shared" si="47"/>
        <v>243</v>
      </c>
      <c r="JA1" s="135">
        <f t="shared" si="47"/>
        <v>244</v>
      </c>
      <c r="JB1" s="135">
        <f t="shared" si="47"/>
        <v>245</v>
      </c>
      <c r="JC1" s="135">
        <f t="shared" si="47"/>
        <v>246</v>
      </c>
      <c r="JD1" s="135">
        <f t="shared" si="47"/>
        <v>247</v>
      </c>
      <c r="JE1" s="135">
        <f t="shared" si="47"/>
        <v>248</v>
      </c>
      <c r="JF1" s="135">
        <f t="shared" si="47"/>
        <v>249</v>
      </c>
      <c r="JG1" s="135">
        <f t="shared" si="47"/>
        <v>250</v>
      </c>
      <c r="JH1" s="135">
        <f t="shared" si="47"/>
        <v>251</v>
      </c>
      <c r="JI1" s="135">
        <f t="shared" si="47"/>
        <v>252</v>
      </c>
      <c r="JJ1" s="135">
        <f t="shared" si="47"/>
        <v>253</v>
      </c>
      <c r="JK1" s="135">
        <f t="shared" si="47"/>
        <v>254</v>
      </c>
      <c r="JL1" s="135">
        <f t="shared" si="47"/>
        <v>255</v>
      </c>
      <c r="JM1" s="135">
        <f t="shared" si="47"/>
        <v>256</v>
      </c>
      <c r="JN1" s="135">
        <f t="shared" si="47"/>
        <v>257</v>
      </c>
      <c r="JO1" s="135">
        <f t="shared" si="47"/>
        <v>258</v>
      </c>
      <c r="JP1" s="135">
        <f t="shared" si="47"/>
        <v>259</v>
      </c>
      <c r="JQ1" s="135">
        <f t="shared" si="47"/>
        <v>260</v>
      </c>
      <c r="JR1" s="135">
        <f t="shared" si="47"/>
        <v>261</v>
      </c>
      <c r="JS1" s="135">
        <f t="shared" si="47"/>
        <v>262</v>
      </c>
      <c r="JT1" s="135">
        <f t="shared" si="47"/>
        <v>263</v>
      </c>
      <c r="JU1" s="135">
        <f t="shared" si="47"/>
        <v>264</v>
      </c>
      <c r="JV1" s="135">
        <f t="shared" si="47"/>
        <v>265</v>
      </c>
      <c r="JW1" s="135">
        <f>JV1+1</f>
        <v>266</v>
      </c>
      <c r="JX1" s="135">
        <f t="shared" ref="JX1:MI1" si="48">JW1+1</f>
        <v>267</v>
      </c>
      <c r="JY1" s="135">
        <f t="shared" si="48"/>
        <v>268</v>
      </c>
      <c r="JZ1" s="135">
        <f t="shared" si="48"/>
        <v>269</v>
      </c>
      <c r="KA1" s="135">
        <f t="shared" si="48"/>
        <v>270</v>
      </c>
      <c r="KB1" s="135">
        <f t="shared" si="48"/>
        <v>271</v>
      </c>
      <c r="KC1" s="135">
        <f t="shared" si="48"/>
        <v>272</v>
      </c>
      <c r="KD1" s="135">
        <f t="shared" si="48"/>
        <v>273</v>
      </c>
      <c r="KE1" s="135">
        <f t="shared" si="48"/>
        <v>274</v>
      </c>
      <c r="KF1" s="135">
        <f t="shared" si="48"/>
        <v>275</v>
      </c>
      <c r="KG1" s="135">
        <f t="shared" si="48"/>
        <v>276</v>
      </c>
      <c r="KH1" s="135">
        <f t="shared" si="48"/>
        <v>277</v>
      </c>
      <c r="KI1" s="135">
        <f t="shared" si="48"/>
        <v>278</v>
      </c>
      <c r="KJ1" s="135">
        <f t="shared" si="48"/>
        <v>279</v>
      </c>
      <c r="KK1" s="135">
        <f t="shared" si="48"/>
        <v>280</v>
      </c>
      <c r="KL1" s="135">
        <f t="shared" si="48"/>
        <v>281</v>
      </c>
      <c r="KM1" s="135">
        <f t="shared" si="48"/>
        <v>282</v>
      </c>
      <c r="KN1" s="135">
        <f t="shared" si="48"/>
        <v>283</v>
      </c>
      <c r="KO1" s="135">
        <f t="shared" si="48"/>
        <v>284</v>
      </c>
      <c r="KP1" s="135">
        <f t="shared" si="48"/>
        <v>285</v>
      </c>
      <c r="KQ1" s="135">
        <f t="shared" si="48"/>
        <v>286</v>
      </c>
      <c r="KR1" s="135">
        <f t="shared" si="48"/>
        <v>287</v>
      </c>
      <c r="KS1" s="135">
        <f t="shared" si="48"/>
        <v>288</v>
      </c>
      <c r="KT1" s="135">
        <f t="shared" si="48"/>
        <v>289</v>
      </c>
      <c r="KU1" s="135">
        <f t="shared" si="48"/>
        <v>290</v>
      </c>
      <c r="KV1" s="135">
        <f t="shared" si="48"/>
        <v>291</v>
      </c>
      <c r="KW1" s="135">
        <f t="shared" si="48"/>
        <v>292</v>
      </c>
      <c r="KX1" s="135">
        <f t="shared" si="48"/>
        <v>293</v>
      </c>
      <c r="KY1" s="135">
        <f t="shared" si="48"/>
        <v>294</v>
      </c>
      <c r="KZ1" s="135">
        <f t="shared" si="48"/>
        <v>295</v>
      </c>
      <c r="LA1" s="135">
        <f t="shared" si="48"/>
        <v>296</v>
      </c>
      <c r="LB1" s="135">
        <f t="shared" si="48"/>
        <v>297</v>
      </c>
      <c r="LC1" s="135">
        <f t="shared" si="48"/>
        <v>298</v>
      </c>
      <c r="LD1" s="135">
        <f t="shared" si="48"/>
        <v>299</v>
      </c>
      <c r="LE1" s="135">
        <f t="shared" si="48"/>
        <v>300</v>
      </c>
      <c r="LF1" s="135">
        <f t="shared" si="48"/>
        <v>301</v>
      </c>
      <c r="LG1" s="135">
        <f t="shared" si="48"/>
        <v>302</v>
      </c>
      <c r="LH1" s="135">
        <f t="shared" si="48"/>
        <v>303</v>
      </c>
      <c r="LI1" s="135">
        <f t="shared" si="48"/>
        <v>304</v>
      </c>
      <c r="LJ1" s="135">
        <f t="shared" si="48"/>
        <v>305</v>
      </c>
      <c r="LK1" s="135">
        <f t="shared" si="48"/>
        <v>306</v>
      </c>
      <c r="LL1" s="135">
        <f t="shared" si="48"/>
        <v>307</v>
      </c>
      <c r="LM1" s="135">
        <f t="shared" si="48"/>
        <v>308</v>
      </c>
      <c r="LN1" s="135">
        <f t="shared" si="48"/>
        <v>309</v>
      </c>
      <c r="LO1" s="135">
        <f t="shared" si="48"/>
        <v>310</v>
      </c>
      <c r="LP1" s="135">
        <f t="shared" si="48"/>
        <v>311</v>
      </c>
      <c r="LQ1" s="135">
        <f t="shared" si="48"/>
        <v>312</v>
      </c>
      <c r="LR1" s="135">
        <f t="shared" si="48"/>
        <v>313</v>
      </c>
      <c r="LS1" s="135">
        <f t="shared" si="48"/>
        <v>314</v>
      </c>
      <c r="LT1" s="135">
        <f t="shared" si="48"/>
        <v>315</v>
      </c>
      <c r="LU1" s="135">
        <f t="shared" si="48"/>
        <v>316</v>
      </c>
      <c r="LV1" s="135">
        <f t="shared" si="48"/>
        <v>317</v>
      </c>
      <c r="LW1" s="135">
        <f t="shared" si="48"/>
        <v>318</v>
      </c>
      <c r="LX1" s="135">
        <f t="shared" si="48"/>
        <v>319</v>
      </c>
      <c r="LY1" s="135">
        <f t="shared" si="48"/>
        <v>320</v>
      </c>
      <c r="LZ1" s="135">
        <f t="shared" si="48"/>
        <v>321</v>
      </c>
      <c r="MA1" s="135">
        <f t="shared" si="48"/>
        <v>322</v>
      </c>
      <c r="MB1" s="135">
        <f t="shared" si="48"/>
        <v>323</v>
      </c>
      <c r="MC1" s="135">
        <f t="shared" si="48"/>
        <v>324</v>
      </c>
      <c r="MD1" s="135">
        <f t="shared" si="48"/>
        <v>325</v>
      </c>
      <c r="ME1" s="135">
        <f t="shared" si="48"/>
        <v>326</v>
      </c>
      <c r="MF1" s="135">
        <f t="shared" si="48"/>
        <v>327</v>
      </c>
      <c r="MG1" s="135">
        <f t="shared" si="48"/>
        <v>328</v>
      </c>
      <c r="MH1" s="135">
        <f t="shared" si="48"/>
        <v>329</v>
      </c>
      <c r="MI1" s="135">
        <f t="shared" si="48"/>
        <v>330</v>
      </c>
      <c r="MJ1" s="135">
        <f t="shared" ref="MJ1:OU1" si="49">MI1+1</f>
        <v>331</v>
      </c>
      <c r="MK1" s="135">
        <f t="shared" si="49"/>
        <v>332</v>
      </c>
      <c r="ML1" s="135">
        <f t="shared" si="49"/>
        <v>333</v>
      </c>
      <c r="MM1" s="135">
        <f t="shared" si="49"/>
        <v>334</v>
      </c>
      <c r="MN1" s="135">
        <f t="shared" si="49"/>
        <v>335</v>
      </c>
      <c r="MO1" s="135">
        <f t="shared" si="49"/>
        <v>336</v>
      </c>
      <c r="MP1" s="135">
        <f t="shared" si="49"/>
        <v>337</v>
      </c>
      <c r="MQ1" s="135">
        <f t="shared" si="49"/>
        <v>338</v>
      </c>
      <c r="MR1" s="135">
        <f t="shared" si="49"/>
        <v>339</v>
      </c>
      <c r="MS1" s="135">
        <f t="shared" si="49"/>
        <v>340</v>
      </c>
      <c r="MT1" s="135">
        <f t="shared" si="49"/>
        <v>341</v>
      </c>
      <c r="MU1" s="135">
        <f t="shared" si="49"/>
        <v>342</v>
      </c>
      <c r="MV1" s="135">
        <f t="shared" si="49"/>
        <v>343</v>
      </c>
      <c r="MW1" s="135">
        <f t="shared" si="49"/>
        <v>344</v>
      </c>
      <c r="MX1" s="135">
        <f t="shared" si="49"/>
        <v>345</v>
      </c>
      <c r="MY1" s="135">
        <f t="shared" si="49"/>
        <v>346</v>
      </c>
      <c r="MZ1" s="135">
        <f t="shared" si="49"/>
        <v>347</v>
      </c>
      <c r="NA1" s="135">
        <f t="shared" si="49"/>
        <v>348</v>
      </c>
      <c r="NB1" s="135">
        <f t="shared" si="49"/>
        <v>349</v>
      </c>
      <c r="NC1" s="135">
        <f t="shared" si="49"/>
        <v>350</v>
      </c>
      <c r="ND1" s="135">
        <f t="shared" si="49"/>
        <v>351</v>
      </c>
      <c r="NE1" s="135">
        <f t="shared" si="49"/>
        <v>352</v>
      </c>
      <c r="NF1" s="135">
        <f t="shared" si="49"/>
        <v>353</v>
      </c>
      <c r="NG1" s="135">
        <f t="shared" si="49"/>
        <v>354</v>
      </c>
      <c r="NH1" s="135">
        <f t="shared" si="49"/>
        <v>355</v>
      </c>
      <c r="NI1" s="135">
        <f t="shared" si="49"/>
        <v>356</v>
      </c>
      <c r="NJ1" s="135">
        <f t="shared" si="49"/>
        <v>357</v>
      </c>
      <c r="NK1" s="135">
        <f t="shared" si="49"/>
        <v>358</v>
      </c>
      <c r="NL1" s="135">
        <f t="shared" si="49"/>
        <v>359</v>
      </c>
      <c r="NM1" s="135">
        <f t="shared" si="49"/>
        <v>360</v>
      </c>
      <c r="NN1" s="135">
        <f t="shared" si="49"/>
        <v>361</v>
      </c>
      <c r="NO1" s="135">
        <f t="shared" si="49"/>
        <v>362</v>
      </c>
      <c r="NP1" s="135">
        <f t="shared" si="49"/>
        <v>363</v>
      </c>
      <c r="NQ1" s="135">
        <f t="shared" si="49"/>
        <v>364</v>
      </c>
      <c r="NR1" s="135">
        <f t="shared" si="49"/>
        <v>365</v>
      </c>
      <c r="NS1" s="135">
        <f t="shared" si="49"/>
        <v>366</v>
      </c>
      <c r="NT1" s="135">
        <f t="shared" si="49"/>
        <v>367</v>
      </c>
      <c r="NU1" s="135">
        <f t="shared" si="49"/>
        <v>368</v>
      </c>
      <c r="NV1" s="135">
        <f t="shared" si="49"/>
        <v>369</v>
      </c>
      <c r="NW1" s="135">
        <f t="shared" si="49"/>
        <v>370</v>
      </c>
      <c r="NX1" s="135">
        <f t="shared" si="49"/>
        <v>371</v>
      </c>
      <c r="NY1" s="135">
        <f t="shared" si="49"/>
        <v>372</v>
      </c>
      <c r="NZ1" s="135">
        <f t="shared" si="49"/>
        <v>373</v>
      </c>
      <c r="OA1" s="135">
        <f t="shared" si="49"/>
        <v>374</v>
      </c>
      <c r="OB1" s="135">
        <f t="shared" si="49"/>
        <v>375</v>
      </c>
      <c r="OC1" s="135">
        <f t="shared" si="49"/>
        <v>376</v>
      </c>
      <c r="OD1" s="135">
        <f t="shared" si="49"/>
        <v>377</v>
      </c>
      <c r="OE1" s="135">
        <f t="shared" si="49"/>
        <v>378</v>
      </c>
      <c r="OF1" s="135">
        <f t="shared" si="49"/>
        <v>379</v>
      </c>
      <c r="OG1" s="135">
        <f t="shared" si="49"/>
        <v>380</v>
      </c>
      <c r="OH1" s="135">
        <f t="shared" si="49"/>
        <v>381</v>
      </c>
      <c r="OI1" s="135">
        <f t="shared" si="49"/>
        <v>382</v>
      </c>
      <c r="OJ1" s="135">
        <f t="shared" si="49"/>
        <v>383</v>
      </c>
      <c r="OK1" s="135">
        <f t="shared" si="49"/>
        <v>384</v>
      </c>
      <c r="OL1" s="135">
        <f t="shared" si="49"/>
        <v>385</v>
      </c>
      <c r="OM1" s="135">
        <f t="shared" si="49"/>
        <v>386</v>
      </c>
      <c r="ON1" s="135">
        <f t="shared" si="49"/>
        <v>387</v>
      </c>
      <c r="OO1" s="135">
        <f t="shared" si="49"/>
        <v>388</v>
      </c>
      <c r="OP1" s="135">
        <f t="shared" si="49"/>
        <v>389</v>
      </c>
      <c r="OQ1" s="135">
        <f t="shared" si="49"/>
        <v>390</v>
      </c>
      <c r="OR1" s="135">
        <f t="shared" si="49"/>
        <v>391</v>
      </c>
      <c r="OS1" s="135">
        <f t="shared" si="49"/>
        <v>392</v>
      </c>
      <c r="OT1" s="135">
        <f t="shared" si="49"/>
        <v>393</v>
      </c>
      <c r="OU1" s="135">
        <f t="shared" si="49"/>
        <v>394</v>
      </c>
      <c r="OV1" s="135">
        <f t="shared" ref="OV1:RG1" si="50">OU1+1</f>
        <v>395</v>
      </c>
      <c r="OW1" s="135">
        <f t="shared" si="50"/>
        <v>396</v>
      </c>
      <c r="OX1" s="137">
        <f t="shared" si="50"/>
        <v>397</v>
      </c>
      <c r="OY1" s="135">
        <f t="shared" si="50"/>
        <v>398</v>
      </c>
      <c r="OZ1" s="135">
        <f t="shared" si="50"/>
        <v>399</v>
      </c>
      <c r="PA1" s="135">
        <f t="shared" si="50"/>
        <v>400</v>
      </c>
      <c r="PB1" s="135">
        <f t="shared" si="50"/>
        <v>401</v>
      </c>
      <c r="PC1" s="135">
        <f t="shared" si="50"/>
        <v>402</v>
      </c>
      <c r="PD1" s="135">
        <f t="shared" si="50"/>
        <v>403</v>
      </c>
      <c r="PE1" s="135">
        <f t="shared" si="50"/>
        <v>404</v>
      </c>
      <c r="PF1" s="135">
        <f t="shared" si="50"/>
        <v>405</v>
      </c>
      <c r="PG1" s="135">
        <f t="shared" si="50"/>
        <v>406</v>
      </c>
      <c r="PH1" s="135">
        <f t="shared" si="50"/>
        <v>407</v>
      </c>
      <c r="PI1" s="135">
        <f t="shared" si="50"/>
        <v>408</v>
      </c>
      <c r="PJ1" s="135">
        <f t="shared" si="50"/>
        <v>409</v>
      </c>
      <c r="PK1" s="135">
        <f t="shared" si="50"/>
        <v>410</v>
      </c>
      <c r="PL1" s="135">
        <f t="shared" si="50"/>
        <v>411</v>
      </c>
      <c r="PM1" s="135">
        <f t="shared" si="50"/>
        <v>412</v>
      </c>
      <c r="PN1" s="135">
        <f t="shared" si="50"/>
        <v>413</v>
      </c>
      <c r="PO1" s="135">
        <f t="shared" si="50"/>
        <v>414</v>
      </c>
      <c r="PP1" s="135">
        <f t="shared" si="50"/>
        <v>415</v>
      </c>
      <c r="PQ1" s="135">
        <f t="shared" si="50"/>
        <v>416</v>
      </c>
      <c r="PR1" s="135">
        <f t="shared" si="50"/>
        <v>417</v>
      </c>
      <c r="PS1" s="135">
        <f t="shared" si="50"/>
        <v>418</v>
      </c>
      <c r="PT1" s="135">
        <f t="shared" si="50"/>
        <v>419</v>
      </c>
      <c r="PU1" s="135">
        <f t="shared" si="50"/>
        <v>420</v>
      </c>
      <c r="PV1" s="135">
        <f t="shared" si="50"/>
        <v>421</v>
      </c>
      <c r="PW1" s="135">
        <f t="shared" si="50"/>
        <v>422</v>
      </c>
      <c r="PX1" s="135">
        <f t="shared" si="50"/>
        <v>423</v>
      </c>
      <c r="PY1" s="135">
        <f t="shared" si="50"/>
        <v>424</v>
      </c>
      <c r="PZ1" s="135">
        <f t="shared" si="50"/>
        <v>425</v>
      </c>
      <c r="QA1" s="135">
        <f t="shared" si="50"/>
        <v>426</v>
      </c>
      <c r="QB1" s="135">
        <f t="shared" si="50"/>
        <v>427</v>
      </c>
      <c r="QC1" s="135">
        <f t="shared" si="50"/>
        <v>428</v>
      </c>
      <c r="QD1" s="135">
        <f t="shared" si="50"/>
        <v>429</v>
      </c>
      <c r="QE1" s="135">
        <f t="shared" si="50"/>
        <v>430</v>
      </c>
      <c r="QF1" s="135">
        <f t="shared" si="50"/>
        <v>431</v>
      </c>
      <c r="QG1" s="135">
        <f t="shared" si="50"/>
        <v>432</v>
      </c>
      <c r="QH1" s="135">
        <f t="shared" si="50"/>
        <v>433</v>
      </c>
      <c r="QI1" s="135">
        <f t="shared" si="50"/>
        <v>434</v>
      </c>
      <c r="QJ1" s="135">
        <f t="shared" si="50"/>
        <v>435</v>
      </c>
      <c r="QK1" s="135">
        <f t="shared" si="50"/>
        <v>436</v>
      </c>
      <c r="QL1" s="135">
        <f t="shared" si="50"/>
        <v>437</v>
      </c>
      <c r="QM1" s="135">
        <f t="shared" si="50"/>
        <v>438</v>
      </c>
      <c r="QN1" s="135">
        <f t="shared" si="50"/>
        <v>439</v>
      </c>
      <c r="QO1" s="135">
        <f t="shared" si="50"/>
        <v>440</v>
      </c>
      <c r="QP1" s="135">
        <f t="shared" si="50"/>
        <v>441</v>
      </c>
      <c r="QQ1" s="135">
        <f t="shared" si="50"/>
        <v>442</v>
      </c>
      <c r="QR1" s="135">
        <f t="shared" si="50"/>
        <v>443</v>
      </c>
      <c r="QS1" s="135">
        <f t="shared" si="50"/>
        <v>444</v>
      </c>
      <c r="QT1" s="135">
        <f t="shared" si="50"/>
        <v>445</v>
      </c>
      <c r="QU1" s="135">
        <f t="shared" si="50"/>
        <v>446</v>
      </c>
      <c r="QV1" s="135">
        <f t="shared" si="50"/>
        <v>447</v>
      </c>
      <c r="QW1" s="135">
        <f t="shared" si="50"/>
        <v>448</v>
      </c>
      <c r="QX1" s="135">
        <f t="shared" si="50"/>
        <v>449</v>
      </c>
      <c r="QY1" s="135">
        <f t="shared" si="50"/>
        <v>450</v>
      </c>
      <c r="QZ1" s="135">
        <f t="shared" si="50"/>
        <v>451</v>
      </c>
      <c r="RA1" s="135">
        <f t="shared" si="50"/>
        <v>452</v>
      </c>
      <c r="RB1" s="135">
        <f t="shared" si="50"/>
        <v>453</v>
      </c>
      <c r="RC1" s="135">
        <f t="shared" si="50"/>
        <v>454</v>
      </c>
      <c r="RD1" s="135">
        <f t="shared" si="50"/>
        <v>455</v>
      </c>
      <c r="RE1" s="135">
        <f t="shared" si="50"/>
        <v>456</v>
      </c>
      <c r="RF1" s="135">
        <f t="shared" si="50"/>
        <v>457</v>
      </c>
      <c r="RG1" s="135">
        <f t="shared" si="50"/>
        <v>458</v>
      </c>
      <c r="RH1" s="135">
        <f t="shared" ref="RH1:RL1" si="51">RG1+1</f>
        <v>459</v>
      </c>
      <c r="RI1" s="135">
        <f t="shared" si="51"/>
        <v>460</v>
      </c>
      <c r="RJ1" s="135">
        <f t="shared" si="51"/>
        <v>461</v>
      </c>
      <c r="RK1" s="135">
        <f t="shared" si="51"/>
        <v>462</v>
      </c>
      <c r="RL1" s="252">
        <f t="shared" si="51"/>
        <v>463</v>
      </c>
      <c r="SH1" s="252">
        <f t="shared" ref="SH1" si="52">SG1+1</f>
        <v>1</v>
      </c>
      <c r="TD1" s="252">
        <f t="shared" ref="TD1" si="53">TC1+1</f>
        <v>1</v>
      </c>
    </row>
    <row r="2" spans="1:524" s="73" customFormat="1" ht="15.75" customHeight="1" x14ac:dyDescent="0.25">
      <c r="A2" s="1"/>
      <c r="B2" s="3"/>
      <c r="C2" s="133"/>
      <c r="D2" s="1"/>
      <c r="E2" s="1"/>
      <c r="F2" s="133"/>
      <c r="G2" s="133"/>
      <c r="H2" s="133"/>
      <c r="I2" s="133"/>
      <c r="J2" s="133"/>
      <c r="K2" s="133"/>
      <c r="L2" s="133"/>
      <c r="M2" s="133"/>
      <c r="N2" s="133"/>
      <c r="O2" s="133"/>
      <c r="P2" s="1"/>
      <c r="R2" s="406" t="s">
        <v>89</v>
      </c>
      <c r="S2" s="145" t="s">
        <v>87</v>
      </c>
      <c r="T2" s="145"/>
      <c r="U2" s="145"/>
      <c r="V2" s="145"/>
      <c r="W2" s="145"/>
      <c r="X2" s="145"/>
      <c r="Y2" s="145"/>
      <c r="Z2" s="145"/>
      <c r="AA2" s="145"/>
      <c r="AB2" s="145"/>
      <c r="AC2" s="145"/>
      <c r="AD2" s="145"/>
      <c r="AE2" s="145"/>
      <c r="AF2" s="145"/>
      <c r="AG2" s="145"/>
      <c r="AH2" s="145"/>
      <c r="AI2" s="145"/>
      <c r="AJ2" s="145"/>
      <c r="AK2" s="145"/>
      <c r="AL2" s="145"/>
      <c r="AM2" s="145"/>
      <c r="AN2" s="406" t="s">
        <v>87</v>
      </c>
      <c r="AO2" s="145"/>
      <c r="AP2" s="145"/>
      <c r="AQ2" s="145"/>
      <c r="AR2" s="145"/>
      <c r="AS2" s="145"/>
      <c r="AT2" s="145"/>
      <c r="AU2" s="145"/>
      <c r="AV2" s="145"/>
      <c r="AW2" s="145"/>
      <c r="AX2" s="145"/>
      <c r="AY2" s="145"/>
      <c r="AZ2" s="145"/>
      <c r="BA2" s="145"/>
      <c r="BB2" s="145"/>
      <c r="BC2" s="145"/>
      <c r="BD2" s="145"/>
      <c r="BE2" s="145"/>
      <c r="BF2" s="145"/>
      <c r="BG2" s="145"/>
      <c r="BH2" s="145"/>
      <c r="BI2" s="145"/>
      <c r="BJ2" s="406" t="s">
        <v>88</v>
      </c>
      <c r="BK2" s="145"/>
      <c r="BL2" s="145"/>
      <c r="BM2" s="145"/>
      <c r="BN2" s="145"/>
      <c r="BO2" s="145"/>
      <c r="BP2" s="145"/>
      <c r="BQ2" s="145"/>
      <c r="BR2" s="145"/>
      <c r="BS2" s="145"/>
      <c r="BT2" s="145"/>
      <c r="BU2" s="145"/>
      <c r="BV2" s="145"/>
      <c r="BW2" s="145"/>
      <c r="BX2" s="145"/>
      <c r="BY2" s="145"/>
      <c r="BZ2" s="145"/>
      <c r="CA2" s="145"/>
      <c r="CB2" s="145"/>
      <c r="CC2" s="145"/>
      <c r="CD2" s="145"/>
      <c r="CE2" s="145"/>
      <c r="CF2" s="406" t="s">
        <v>90</v>
      </c>
      <c r="CG2" s="145"/>
      <c r="CH2" s="145"/>
      <c r="CI2" s="145"/>
      <c r="CJ2" s="145"/>
      <c r="CK2" s="145"/>
      <c r="CL2" s="145"/>
      <c r="CM2" s="145"/>
      <c r="CN2" s="145"/>
      <c r="CO2" s="145"/>
      <c r="CP2" s="145"/>
      <c r="CQ2" s="145"/>
      <c r="CR2" s="145"/>
      <c r="CS2" s="145"/>
      <c r="CT2" s="145"/>
      <c r="CU2" s="145"/>
      <c r="CV2" s="145"/>
      <c r="CW2" s="145"/>
      <c r="CX2" s="145"/>
      <c r="CY2" s="145"/>
      <c r="CZ2" s="145"/>
      <c r="DA2" s="145"/>
      <c r="DB2" s="406" t="s">
        <v>91</v>
      </c>
      <c r="DC2" s="145"/>
      <c r="DD2" s="145"/>
      <c r="DE2" s="145"/>
      <c r="DF2" s="145"/>
      <c r="DG2" s="145"/>
      <c r="DH2" s="145"/>
      <c r="DI2" s="145"/>
      <c r="DJ2" s="145"/>
      <c r="DK2" s="145"/>
      <c r="DL2" s="145"/>
      <c r="DM2" s="145"/>
      <c r="DN2" s="145"/>
      <c r="DO2" s="145"/>
      <c r="DP2" s="145"/>
      <c r="DQ2" s="145"/>
      <c r="DR2" s="145"/>
      <c r="DS2" s="145"/>
      <c r="DT2" s="145"/>
      <c r="DU2" s="145"/>
      <c r="DV2" s="145"/>
      <c r="DW2" s="145"/>
      <c r="DX2" s="406" t="s">
        <v>254</v>
      </c>
      <c r="DY2" s="145"/>
      <c r="DZ2" s="145"/>
      <c r="EA2" s="145"/>
      <c r="EB2" s="145"/>
      <c r="EC2" s="145"/>
      <c r="ED2" s="145"/>
      <c r="EE2" s="145"/>
      <c r="EF2" s="145"/>
      <c r="EG2" s="145"/>
      <c r="EH2" s="145"/>
      <c r="EI2" s="145"/>
      <c r="EJ2" s="145"/>
      <c r="EK2" s="145"/>
      <c r="EL2" s="145"/>
      <c r="EM2" s="145"/>
      <c r="EN2" s="145"/>
      <c r="EO2" s="145"/>
      <c r="EP2" s="145"/>
      <c r="EQ2" s="145"/>
      <c r="ER2" s="145"/>
      <c r="ES2" s="145"/>
      <c r="ET2" s="406" t="s">
        <v>252</v>
      </c>
      <c r="EU2" s="145"/>
      <c r="EV2" s="145"/>
      <c r="EW2" s="145"/>
      <c r="EX2" s="145"/>
      <c r="EY2" s="145"/>
      <c r="EZ2" s="145"/>
      <c r="FA2" s="145"/>
      <c r="FB2" s="145"/>
      <c r="FC2" s="145"/>
      <c r="FD2" s="145"/>
      <c r="FE2" s="145"/>
      <c r="FF2" s="145"/>
      <c r="FG2" s="145"/>
      <c r="FH2" s="145"/>
      <c r="FI2" s="145"/>
      <c r="FJ2" s="145"/>
      <c r="FK2" s="145"/>
      <c r="FL2" s="145"/>
      <c r="FM2" s="145"/>
      <c r="FN2" s="145"/>
      <c r="FO2" s="145"/>
      <c r="FP2" s="406" t="s">
        <v>92</v>
      </c>
      <c r="FQ2" s="257"/>
      <c r="FR2" s="145"/>
      <c r="FS2" s="145"/>
      <c r="FT2" s="145"/>
      <c r="FU2" s="145"/>
      <c r="FV2" s="145"/>
      <c r="FW2" s="145"/>
      <c r="FX2" s="145"/>
      <c r="FY2" s="145"/>
      <c r="FZ2" s="145"/>
      <c r="GA2" s="145"/>
      <c r="GB2" s="145"/>
      <c r="GC2" s="145"/>
      <c r="GD2" s="145"/>
      <c r="GE2" s="145"/>
      <c r="GF2" s="145"/>
      <c r="GG2" s="145"/>
      <c r="GH2" s="145"/>
      <c r="GI2" s="145"/>
      <c r="GJ2" s="145"/>
      <c r="GK2" s="145"/>
      <c r="GL2" s="406" t="s">
        <v>255</v>
      </c>
      <c r="GM2" s="145"/>
      <c r="GN2" s="145"/>
      <c r="GO2" s="145"/>
      <c r="GP2" s="145"/>
      <c r="GQ2" s="145"/>
      <c r="GR2" s="145"/>
      <c r="GS2" s="145"/>
      <c r="GT2" s="145"/>
      <c r="GU2" s="145"/>
      <c r="GV2" s="145"/>
      <c r="GW2" s="145"/>
      <c r="GX2" s="145"/>
      <c r="GY2" s="145"/>
      <c r="GZ2" s="145"/>
      <c r="HA2" s="145"/>
      <c r="HB2" s="145"/>
      <c r="HC2" s="145"/>
      <c r="HD2" s="145"/>
      <c r="HE2" s="145"/>
      <c r="HF2" s="145"/>
      <c r="HG2" s="145"/>
      <c r="HH2" s="406" t="s">
        <v>114</v>
      </c>
      <c r="HI2" s="145"/>
      <c r="HJ2" s="145"/>
      <c r="HK2" s="145"/>
      <c r="HL2" s="145"/>
      <c r="HM2" s="145"/>
      <c r="HN2" s="145"/>
      <c r="HO2" s="145"/>
      <c r="HP2" s="145"/>
      <c r="HQ2" s="145"/>
      <c r="HR2" s="145"/>
      <c r="HS2" s="145"/>
      <c r="HT2" s="145"/>
      <c r="HU2" s="145"/>
      <c r="HV2" s="145"/>
      <c r="HW2" s="145"/>
      <c r="HX2" s="145"/>
      <c r="HY2" s="145"/>
      <c r="HZ2" s="145"/>
      <c r="IA2" s="145"/>
      <c r="IB2" s="145"/>
      <c r="IC2" s="145"/>
      <c r="ID2" s="406" t="s">
        <v>173</v>
      </c>
      <c r="IE2" s="145"/>
      <c r="IF2" s="145"/>
      <c r="IG2" s="145"/>
      <c r="IH2" s="145"/>
      <c r="II2" s="145"/>
      <c r="IJ2" s="145"/>
      <c r="IK2" s="145"/>
      <c r="IL2" s="145"/>
      <c r="IM2" s="145"/>
      <c r="IN2" s="145"/>
      <c r="IO2" s="145"/>
      <c r="IP2" s="145"/>
      <c r="IQ2" s="145"/>
      <c r="IR2" s="145"/>
      <c r="IS2" s="145"/>
      <c r="IT2" s="145"/>
      <c r="IU2" s="145"/>
      <c r="IV2" s="145"/>
      <c r="IW2" s="145"/>
      <c r="IX2" s="145"/>
      <c r="IY2" s="145"/>
      <c r="IZ2" s="406" t="s">
        <v>172</v>
      </c>
      <c r="JA2" s="145"/>
      <c r="JB2" s="145"/>
      <c r="JC2" s="145"/>
      <c r="JD2" s="145"/>
      <c r="JE2" s="145"/>
      <c r="JF2" s="145"/>
      <c r="JG2" s="145"/>
      <c r="JH2" s="145"/>
      <c r="JI2" s="145"/>
      <c r="JJ2" s="145"/>
      <c r="JK2" s="145"/>
      <c r="JL2" s="145"/>
      <c r="JM2" s="145"/>
      <c r="JN2" s="145"/>
      <c r="JO2" s="145"/>
      <c r="JP2" s="145"/>
      <c r="JQ2" s="145"/>
      <c r="JR2" s="145"/>
      <c r="JS2" s="145"/>
      <c r="JT2" s="145"/>
      <c r="JU2" s="145"/>
      <c r="JV2" s="406" t="s">
        <v>174</v>
      </c>
      <c r="JW2" s="145"/>
      <c r="JX2" s="145"/>
      <c r="JY2" s="145"/>
      <c r="JZ2" s="145"/>
      <c r="KA2" s="145"/>
      <c r="KB2" s="145"/>
      <c r="KC2" s="145"/>
      <c r="KD2" s="145"/>
      <c r="KE2" s="145"/>
      <c r="KF2" s="145"/>
      <c r="KG2" s="145"/>
      <c r="KH2" s="145"/>
      <c r="KI2" s="145"/>
      <c r="KJ2" s="145"/>
      <c r="KK2" s="145"/>
      <c r="KL2" s="145"/>
      <c r="KM2" s="145"/>
      <c r="KN2" s="145"/>
      <c r="KO2" s="145"/>
      <c r="KP2" s="145"/>
      <c r="KQ2" s="145"/>
      <c r="KR2" s="406" t="s">
        <v>109</v>
      </c>
      <c r="KS2" s="145"/>
      <c r="KT2" s="145"/>
      <c r="KU2" s="145"/>
      <c r="KV2" s="145"/>
      <c r="KW2" s="145"/>
      <c r="KX2" s="145"/>
      <c r="KY2" s="145"/>
      <c r="KZ2" s="145"/>
      <c r="LA2" s="145"/>
      <c r="LB2" s="145"/>
      <c r="LC2" s="145"/>
      <c r="LD2" s="145"/>
      <c r="LE2" s="145"/>
      <c r="LF2" s="145"/>
      <c r="LG2" s="145"/>
      <c r="LH2" s="145"/>
      <c r="LI2" s="145"/>
      <c r="LJ2" s="145"/>
      <c r="LK2" s="145"/>
      <c r="LL2" s="145"/>
      <c r="LM2" s="145"/>
      <c r="LN2" s="406" t="s">
        <v>151</v>
      </c>
      <c r="LO2" s="145"/>
      <c r="LP2" s="145"/>
      <c r="LQ2" s="145"/>
      <c r="LR2" s="145"/>
      <c r="LS2" s="145"/>
      <c r="LT2" s="145"/>
      <c r="LU2" s="145"/>
      <c r="LV2" s="145"/>
      <c r="LW2" s="145"/>
      <c r="LX2" s="145"/>
      <c r="LY2" s="145"/>
      <c r="LZ2" s="145"/>
      <c r="MA2" s="145"/>
      <c r="MB2" s="145"/>
      <c r="MC2" s="145"/>
      <c r="MD2" s="145"/>
      <c r="ME2" s="145"/>
      <c r="MF2" s="145"/>
      <c r="MG2" s="145"/>
      <c r="MH2" s="145"/>
      <c r="MI2" s="145"/>
      <c r="MJ2" s="406" t="s">
        <v>94</v>
      </c>
      <c r="MK2" s="145"/>
      <c r="ML2" s="145"/>
      <c r="MM2" s="145"/>
      <c r="MN2" s="145"/>
      <c r="MO2" s="145"/>
      <c r="MP2" s="145"/>
      <c r="MQ2" s="145"/>
      <c r="MR2" s="145"/>
      <c r="MS2" s="145"/>
      <c r="MT2" s="145"/>
      <c r="MU2" s="145"/>
      <c r="MV2" s="145"/>
      <c r="MW2" s="145"/>
      <c r="MX2" s="145"/>
      <c r="MY2" s="145"/>
      <c r="MZ2" s="145"/>
      <c r="NA2" s="145"/>
      <c r="NB2" s="145"/>
      <c r="NC2" s="145"/>
      <c r="ND2" s="145"/>
      <c r="NE2" s="145"/>
      <c r="NF2" s="406" t="s">
        <v>164</v>
      </c>
      <c r="NG2" s="145"/>
      <c r="NH2" s="145"/>
      <c r="NI2" s="145"/>
      <c r="NJ2" s="145"/>
      <c r="NK2" s="145"/>
      <c r="NL2" s="145"/>
      <c r="NM2" s="145"/>
      <c r="NN2" s="145"/>
      <c r="NO2" s="145"/>
      <c r="NP2" s="145"/>
      <c r="NQ2" s="145"/>
      <c r="NR2" s="145"/>
      <c r="NS2" s="145"/>
      <c r="NT2" s="145"/>
      <c r="NU2" s="145"/>
      <c r="NV2" s="145"/>
      <c r="NW2" s="145"/>
      <c r="NX2" s="145"/>
      <c r="NY2" s="145"/>
      <c r="NZ2" s="145"/>
      <c r="OA2" s="145"/>
      <c r="OB2" s="406" t="s">
        <v>11</v>
      </c>
      <c r="OC2" s="145"/>
      <c r="OD2" s="145"/>
      <c r="OE2" s="145"/>
      <c r="OF2" s="145"/>
      <c r="OG2" s="145"/>
      <c r="OH2" s="145"/>
      <c r="OI2" s="145"/>
      <c r="OJ2" s="145"/>
      <c r="OK2" s="145"/>
      <c r="OL2" s="145"/>
      <c r="OM2" s="145"/>
      <c r="ON2" s="145"/>
      <c r="OO2" s="145"/>
      <c r="OP2" s="145"/>
      <c r="OQ2" s="145"/>
      <c r="OR2" s="145"/>
      <c r="OS2" s="145"/>
      <c r="OT2" s="145"/>
      <c r="OU2" s="145"/>
      <c r="OV2" s="145"/>
      <c r="OW2" s="145"/>
      <c r="OX2" s="406" t="s">
        <v>116</v>
      </c>
      <c r="OY2" s="146"/>
      <c r="OZ2" s="146"/>
      <c r="PA2" s="146"/>
      <c r="PB2" s="146"/>
      <c r="PC2" s="146"/>
      <c r="PD2" s="146"/>
      <c r="PE2" s="146"/>
      <c r="PF2" s="146"/>
      <c r="PG2" s="146"/>
      <c r="PH2" s="146"/>
      <c r="PI2" s="146"/>
      <c r="PJ2" s="146"/>
      <c r="PK2" s="146"/>
      <c r="PL2" s="146"/>
      <c r="PM2" s="146"/>
      <c r="PN2" s="146"/>
      <c r="PO2" s="146"/>
      <c r="PP2" s="146"/>
      <c r="PQ2" s="146"/>
      <c r="PR2" s="146"/>
      <c r="PS2" s="146"/>
      <c r="PT2" s="406" t="s">
        <v>97</v>
      </c>
      <c r="PU2" s="146"/>
      <c r="PV2" s="145"/>
      <c r="PW2" s="145"/>
      <c r="PX2" s="145"/>
      <c r="PY2" s="145"/>
      <c r="PZ2" s="145"/>
      <c r="QA2" s="145"/>
      <c r="QB2" s="145"/>
      <c r="QC2" s="145"/>
      <c r="QD2" s="145"/>
      <c r="QE2" s="145"/>
      <c r="QF2" s="145"/>
      <c r="QG2" s="145"/>
      <c r="QH2" s="145"/>
      <c r="QI2" s="145"/>
      <c r="QJ2" s="145"/>
      <c r="QK2" s="145"/>
      <c r="QL2" s="145"/>
      <c r="QM2" s="145"/>
      <c r="QN2" s="145"/>
      <c r="QO2" s="145"/>
      <c r="QP2" s="406" t="s">
        <v>57</v>
      </c>
      <c r="QQ2" s="145"/>
      <c r="QR2" s="145"/>
      <c r="QS2" s="145"/>
      <c r="QT2" s="145"/>
      <c r="QU2" s="145"/>
      <c r="QV2" s="145"/>
      <c r="QW2" s="145"/>
      <c r="QX2" s="145"/>
      <c r="QY2" s="145"/>
      <c r="QZ2" s="145"/>
      <c r="RA2" s="145"/>
      <c r="RB2" s="145"/>
      <c r="RC2" s="145"/>
      <c r="RD2" s="145"/>
      <c r="RE2" s="145"/>
      <c r="RF2" s="145"/>
      <c r="RG2" s="145"/>
      <c r="RH2" s="145"/>
      <c r="RI2" s="145"/>
      <c r="RJ2" s="145"/>
      <c r="RK2" s="145"/>
      <c r="RL2" s="406" t="s">
        <v>103</v>
      </c>
      <c r="SH2" s="406" t="s">
        <v>327</v>
      </c>
      <c r="TD2" s="406" t="s">
        <v>329</v>
      </c>
    </row>
    <row r="3" spans="1:524" s="73" customFormat="1" ht="15.75" x14ac:dyDescent="0.25">
      <c r="A3" s="1"/>
      <c r="B3" s="3" t="s">
        <v>268</v>
      </c>
      <c r="C3" s="133">
        <v>100</v>
      </c>
      <c r="D3" s="1"/>
      <c r="E3" s="1"/>
      <c r="F3" s="133"/>
      <c r="G3" s="133"/>
      <c r="H3" s="133"/>
      <c r="I3" s="133"/>
      <c r="J3" s="133"/>
      <c r="K3" s="133"/>
      <c r="L3" s="133"/>
      <c r="M3" s="133"/>
      <c r="N3" s="133"/>
      <c r="O3" s="133"/>
      <c r="P3" s="1"/>
      <c r="R3" s="406"/>
      <c r="S3" s="145"/>
      <c r="T3" s="145" t="s">
        <v>198</v>
      </c>
      <c r="U3" s="145"/>
      <c r="V3" s="145"/>
      <c r="W3" s="145"/>
      <c r="X3" s="145"/>
      <c r="Y3" s="145"/>
      <c r="Z3" s="145"/>
      <c r="AA3" s="145"/>
      <c r="AB3" s="145"/>
      <c r="AC3" s="145"/>
      <c r="AD3" s="145"/>
      <c r="AE3" s="145"/>
      <c r="AF3" s="145"/>
      <c r="AG3" s="145"/>
      <c r="AH3" s="145"/>
      <c r="AI3" s="145"/>
      <c r="AJ3" s="145"/>
      <c r="AK3" s="145"/>
      <c r="AL3" s="145"/>
      <c r="AM3" s="145"/>
      <c r="AN3" s="406"/>
      <c r="AO3" s="145"/>
      <c r="AP3" s="145"/>
      <c r="AQ3" s="145"/>
      <c r="AR3" s="145"/>
      <c r="AS3" s="145"/>
      <c r="AT3" s="145"/>
      <c r="AU3" s="145"/>
      <c r="AV3" s="145"/>
      <c r="AW3" s="145"/>
      <c r="AX3" s="145"/>
      <c r="AY3" s="145"/>
      <c r="AZ3" s="145"/>
      <c r="BA3" s="145"/>
      <c r="BB3" s="145"/>
      <c r="BC3" s="145"/>
      <c r="BD3" s="145"/>
      <c r="BE3" s="145"/>
      <c r="BF3" s="145"/>
      <c r="BG3" s="145"/>
      <c r="BH3" s="145"/>
      <c r="BI3" s="145"/>
      <c r="BJ3" s="406"/>
      <c r="BK3" s="145"/>
      <c r="BL3" s="145"/>
      <c r="BM3" s="145"/>
      <c r="BN3" s="145"/>
      <c r="BO3" s="145"/>
      <c r="BP3" s="145"/>
      <c r="BQ3" s="145"/>
      <c r="BR3" s="145"/>
      <c r="BS3" s="145"/>
      <c r="BT3" s="145"/>
      <c r="BU3" s="145"/>
      <c r="BV3" s="145"/>
      <c r="BW3" s="145"/>
      <c r="BX3" s="145"/>
      <c r="BY3" s="145"/>
      <c r="BZ3" s="145"/>
      <c r="CA3" s="145"/>
      <c r="CB3" s="145"/>
      <c r="CC3" s="145"/>
      <c r="CD3" s="145"/>
      <c r="CE3" s="145"/>
      <c r="CF3" s="406"/>
      <c r="CG3" s="145"/>
      <c r="CH3" s="145"/>
      <c r="CI3" s="145"/>
      <c r="CJ3" s="145"/>
      <c r="CK3" s="145"/>
      <c r="CL3" s="145"/>
      <c r="CM3" s="145"/>
      <c r="CN3" s="145"/>
      <c r="CO3" s="145"/>
      <c r="CP3" s="145"/>
      <c r="CQ3" s="145"/>
      <c r="CR3" s="145"/>
      <c r="CS3" s="145"/>
      <c r="CT3" s="145"/>
      <c r="CU3" s="145"/>
      <c r="CV3" s="145"/>
      <c r="CW3" s="145"/>
      <c r="CX3" s="145"/>
      <c r="CY3" s="145"/>
      <c r="CZ3" s="145"/>
      <c r="DA3" s="145"/>
      <c r="DB3" s="406"/>
      <c r="DC3" s="145"/>
      <c r="DD3" s="145"/>
      <c r="DE3" s="145"/>
      <c r="DF3" s="145"/>
      <c r="DG3" s="145"/>
      <c r="DH3" s="145"/>
      <c r="DI3" s="145"/>
      <c r="DJ3" s="145"/>
      <c r="DK3" s="145"/>
      <c r="DL3" s="145"/>
      <c r="DM3" s="145"/>
      <c r="DN3" s="145"/>
      <c r="DO3" s="145"/>
      <c r="DP3" s="145"/>
      <c r="DQ3" s="145"/>
      <c r="DR3" s="145"/>
      <c r="DS3" s="145"/>
      <c r="DT3" s="145"/>
      <c r="DU3" s="145"/>
      <c r="DV3" s="145"/>
      <c r="DW3" s="145"/>
      <c r="DX3" s="406"/>
      <c r="DY3" s="145"/>
      <c r="DZ3" s="145"/>
      <c r="EA3" s="145"/>
      <c r="EB3" s="145"/>
      <c r="EC3" s="145"/>
      <c r="ED3" s="145"/>
      <c r="EE3" s="145"/>
      <c r="EF3" s="145"/>
      <c r="EG3" s="145"/>
      <c r="EH3" s="145"/>
      <c r="EI3" s="145"/>
      <c r="EJ3" s="145"/>
      <c r="EK3" s="145"/>
      <c r="EL3" s="145"/>
      <c r="EM3" s="145"/>
      <c r="EN3" s="145"/>
      <c r="EO3" s="145"/>
      <c r="EP3" s="145"/>
      <c r="EQ3" s="145"/>
      <c r="ER3" s="145"/>
      <c r="ES3" s="145"/>
      <c r="ET3" s="406"/>
      <c r="EU3" s="145"/>
      <c r="EV3" s="145"/>
      <c r="EW3" s="145"/>
      <c r="EX3" s="145"/>
      <c r="EY3" s="145"/>
      <c r="EZ3" s="145"/>
      <c r="FA3" s="145"/>
      <c r="FB3" s="145"/>
      <c r="FC3" s="145"/>
      <c r="FD3" s="145"/>
      <c r="FE3" s="145"/>
      <c r="FF3" s="145"/>
      <c r="FG3" s="145"/>
      <c r="FH3" s="145"/>
      <c r="FI3" s="145"/>
      <c r="FJ3" s="145"/>
      <c r="FK3" s="145"/>
      <c r="FL3" s="145"/>
      <c r="FM3" s="145"/>
      <c r="FN3" s="145"/>
      <c r="FO3" s="145"/>
      <c r="FP3" s="406"/>
      <c r="FQ3" s="257"/>
      <c r="FR3" s="145"/>
      <c r="FS3" s="145"/>
      <c r="FT3" s="145"/>
      <c r="FU3" s="145"/>
      <c r="FV3" s="145"/>
      <c r="FW3" s="145"/>
      <c r="FX3" s="145"/>
      <c r="FY3" s="145"/>
      <c r="FZ3" s="145"/>
      <c r="GA3" s="145"/>
      <c r="GB3" s="145"/>
      <c r="GC3" s="145"/>
      <c r="GD3" s="145"/>
      <c r="GE3" s="145"/>
      <c r="GF3" s="145"/>
      <c r="GG3" s="145"/>
      <c r="GH3" s="145"/>
      <c r="GI3" s="145"/>
      <c r="GJ3" s="145"/>
      <c r="GK3" s="145"/>
      <c r="GL3" s="406"/>
      <c r="GM3" s="145"/>
      <c r="GN3" s="145"/>
      <c r="GO3" s="145"/>
      <c r="GP3" s="145"/>
      <c r="GQ3" s="145"/>
      <c r="GR3" s="145"/>
      <c r="GS3" s="145"/>
      <c r="GT3" s="145"/>
      <c r="GU3" s="145"/>
      <c r="GV3" s="145"/>
      <c r="GW3" s="145"/>
      <c r="GX3" s="145"/>
      <c r="GY3" s="145"/>
      <c r="GZ3" s="145"/>
      <c r="HA3" s="145"/>
      <c r="HB3" s="145"/>
      <c r="HC3" s="145"/>
      <c r="HD3" s="145"/>
      <c r="HE3" s="145"/>
      <c r="HF3" s="145"/>
      <c r="HG3" s="145"/>
      <c r="HH3" s="406"/>
      <c r="HI3" s="145"/>
      <c r="HJ3" s="145"/>
      <c r="HK3" s="145"/>
      <c r="HL3" s="145"/>
      <c r="HM3" s="145"/>
      <c r="HN3" s="145"/>
      <c r="HO3" s="145"/>
      <c r="HP3" s="145"/>
      <c r="HQ3" s="145"/>
      <c r="HR3" s="145"/>
      <c r="HS3" s="145"/>
      <c r="HT3" s="145"/>
      <c r="HU3" s="145"/>
      <c r="HV3" s="145"/>
      <c r="HW3" s="145"/>
      <c r="HX3" s="145"/>
      <c r="HY3" s="145"/>
      <c r="HZ3" s="145"/>
      <c r="IA3" s="145"/>
      <c r="IB3" s="145"/>
      <c r="IC3" s="145"/>
      <c r="ID3" s="406"/>
      <c r="IE3" s="145"/>
      <c r="IF3" s="145"/>
      <c r="IG3" s="145"/>
      <c r="IH3" s="145"/>
      <c r="II3" s="145"/>
      <c r="IJ3" s="145"/>
      <c r="IK3" s="145"/>
      <c r="IL3" s="145"/>
      <c r="IM3" s="145"/>
      <c r="IN3" s="145"/>
      <c r="IO3" s="145"/>
      <c r="IP3" s="145"/>
      <c r="IQ3" s="145"/>
      <c r="IR3" s="145"/>
      <c r="IS3" s="145"/>
      <c r="IT3" s="145"/>
      <c r="IU3" s="145"/>
      <c r="IV3" s="145"/>
      <c r="IW3" s="145"/>
      <c r="IX3" s="145"/>
      <c r="IY3" s="145"/>
      <c r="IZ3" s="406"/>
      <c r="JA3" s="145"/>
      <c r="JB3" s="145"/>
      <c r="JC3" s="145"/>
      <c r="JD3" s="145"/>
      <c r="JE3" s="145"/>
      <c r="JF3" s="145"/>
      <c r="JG3" s="145"/>
      <c r="JH3" s="145"/>
      <c r="JI3" s="145"/>
      <c r="JJ3" s="145"/>
      <c r="JK3" s="145"/>
      <c r="JL3" s="145"/>
      <c r="JM3" s="145"/>
      <c r="JN3" s="145"/>
      <c r="JO3" s="145"/>
      <c r="JP3" s="145"/>
      <c r="JQ3" s="145"/>
      <c r="JR3" s="145"/>
      <c r="JS3" s="145"/>
      <c r="JT3" s="145"/>
      <c r="JU3" s="145"/>
      <c r="JV3" s="406"/>
      <c r="JW3" s="145"/>
      <c r="JX3" s="145"/>
      <c r="JY3" s="145"/>
      <c r="JZ3" s="145"/>
      <c r="KA3" s="145"/>
      <c r="KB3" s="145"/>
      <c r="KC3" s="145"/>
      <c r="KD3" s="145"/>
      <c r="KE3" s="145"/>
      <c r="KF3" s="145"/>
      <c r="KG3" s="145"/>
      <c r="KH3" s="145"/>
      <c r="KI3" s="145"/>
      <c r="KJ3" s="145"/>
      <c r="KK3" s="145"/>
      <c r="KL3" s="145"/>
      <c r="KM3" s="145"/>
      <c r="KN3" s="145"/>
      <c r="KO3" s="145"/>
      <c r="KP3" s="145"/>
      <c r="KQ3" s="145"/>
      <c r="KR3" s="406"/>
      <c r="KS3" s="145"/>
      <c r="KT3" s="145"/>
      <c r="KU3" s="145"/>
      <c r="KV3" s="145"/>
      <c r="KW3" s="145"/>
      <c r="KX3" s="145"/>
      <c r="KY3" s="145"/>
      <c r="KZ3" s="145"/>
      <c r="LA3" s="145"/>
      <c r="LB3" s="145"/>
      <c r="LC3" s="145"/>
      <c r="LD3" s="145"/>
      <c r="LE3" s="145"/>
      <c r="LF3" s="145"/>
      <c r="LG3" s="145"/>
      <c r="LH3" s="145"/>
      <c r="LI3" s="145"/>
      <c r="LJ3" s="145"/>
      <c r="LK3" s="145"/>
      <c r="LL3" s="145"/>
      <c r="LM3" s="145"/>
      <c r="LN3" s="406"/>
      <c r="LO3" s="145"/>
      <c r="LP3" s="145"/>
      <c r="LQ3" s="145"/>
      <c r="LR3" s="145"/>
      <c r="LS3" s="145"/>
      <c r="LT3" s="145"/>
      <c r="LU3" s="145"/>
      <c r="LV3" s="145"/>
      <c r="LW3" s="145"/>
      <c r="LX3" s="145"/>
      <c r="LY3" s="145"/>
      <c r="LZ3" s="145"/>
      <c r="MA3" s="145"/>
      <c r="MB3" s="145"/>
      <c r="MC3" s="145"/>
      <c r="MD3" s="145"/>
      <c r="ME3" s="145"/>
      <c r="MF3" s="145"/>
      <c r="MG3" s="145"/>
      <c r="MH3" s="145"/>
      <c r="MI3" s="145"/>
      <c r="MJ3" s="406"/>
      <c r="MK3" s="145"/>
      <c r="ML3" s="145"/>
      <c r="MM3" s="145"/>
      <c r="MN3" s="145"/>
      <c r="MO3" s="145"/>
      <c r="MP3" s="145"/>
      <c r="MQ3" s="145"/>
      <c r="MR3" s="145"/>
      <c r="MS3" s="145"/>
      <c r="MT3" s="145"/>
      <c r="MU3" s="145"/>
      <c r="MV3" s="145"/>
      <c r="MW3" s="145"/>
      <c r="MX3" s="145"/>
      <c r="MY3" s="145"/>
      <c r="MZ3" s="145"/>
      <c r="NA3" s="145"/>
      <c r="NB3" s="145"/>
      <c r="NC3" s="145"/>
      <c r="ND3" s="145"/>
      <c r="NE3" s="145"/>
      <c r="NF3" s="406"/>
      <c r="NG3" s="145"/>
      <c r="NH3" s="145"/>
      <c r="NI3" s="145"/>
      <c r="NJ3" s="145"/>
      <c r="NK3" s="145"/>
      <c r="NL3" s="145"/>
      <c r="NM3" s="145"/>
      <c r="NN3" s="145"/>
      <c r="NO3" s="145"/>
      <c r="NP3" s="145"/>
      <c r="NQ3" s="145"/>
      <c r="NR3" s="145"/>
      <c r="NS3" s="145"/>
      <c r="NT3" s="145"/>
      <c r="NU3" s="145"/>
      <c r="NV3" s="145"/>
      <c r="NW3" s="145"/>
      <c r="NX3" s="145"/>
      <c r="NY3" s="145"/>
      <c r="NZ3" s="145"/>
      <c r="OA3" s="145"/>
      <c r="OB3" s="406"/>
      <c r="OC3" s="145"/>
      <c r="OD3" s="145"/>
      <c r="OE3" s="145"/>
      <c r="OF3" s="145"/>
      <c r="OG3" s="145"/>
      <c r="OH3" s="145"/>
      <c r="OI3" s="145"/>
      <c r="OJ3" s="145"/>
      <c r="OK3" s="145"/>
      <c r="OL3" s="145"/>
      <c r="OM3" s="145"/>
      <c r="ON3" s="145"/>
      <c r="OO3" s="145"/>
      <c r="OP3" s="145"/>
      <c r="OQ3" s="145"/>
      <c r="OR3" s="145"/>
      <c r="OS3" s="145"/>
      <c r="OT3" s="145"/>
      <c r="OU3" s="145"/>
      <c r="OV3" s="145"/>
      <c r="OW3" s="145"/>
      <c r="OX3" s="406"/>
      <c r="OY3" s="146"/>
      <c r="OZ3" s="146"/>
      <c r="PA3" s="146"/>
      <c r="PB3" s="146"/>
      <c r="PC3" s="146"/>
      <c r="PD3" s="146"/>
      <c r="PE3" s="146"/>
      <c r="PF3" s="146"/>
      <c r="PG3" s="146"/>
      <c r="PH3" s="146"/>
      <c r="PI3" s="146"/>
      <c r="PJ3" s="146"/>
      <c r="PK3" s="146"/>
      <c r="PL3" s="146"/>
      <c r="PM3" s="146"/>
      <c r="PN3" s="146"/>
      <c r="PO3" s="146"/>
      <c r="PP3" s="146"/>
      <c r="PQ3" s="146"/>
      <c r="PR3" s="146"/>
      <c r="PS3" s="146"/>
      <c r="PT3" s="406"/>
      <c r="PU3" s="146"/>
      <c r="PV3" s="145"/>
      <c r="PW3" s="145"/>
      <c r="PX3" s="145"/>
      <c r="PY3" s="145"/>
      <c r="PZ3" s="145"/>
      <c r="QA3" s="145"/>
      <c r="QB3" s="145"/>
      <c r="QC3" s="145"/>
      <c r="QD3" s="145"/>
      <c r="QE3" s="145"/>
      <c r="QF3" s="145"/>
      <c r="QG3" s="145"/>
      <c r="QH3" s="145"/>
      <c r="QI3" s="145"/>
      <c r="QJ3" s="145"/>
      <c r="QK3" s="145"/>
      <c r="QL3" s="145"/>
      <c r="QM3" s="145"/>
      <c r="QN3" s="145"/>
      <c r="QO3" s="145"/>
      <c r="QP3" s="406"/>
      <c r="QQ3" s="145"/>
      <c r="QR3" s="145"/>
      <c r="QS3" s="145"/>
      <c r="QT3" s="145"/>
      <c r="QU3" s="145"/>
      <c r="QV3" s="145"/>
      <c r="QW3" s="145"/>
      <c r="QX3" s="145"/>
      <c r="QY3" s="145"/>
      <c r="QZ3" s="145"/>
      <c r="RA3" s="145"/>
      <c r="RB3" s="145"/>
      <c r="RC3" s="145"/>
      <c r="RD3" s="145"/>
      <c r="RE3" s="145"/>
      <c r="RF3" s="145"/>
      <c r="RG3" s="145"/>
      <c r="RH3" s="145"/>
      <c r="RI3" s="145"/>
      <c r="RJ3" s="145"/>
      <c r="RK3" s="145"/>
      <c r="RL3" s="406"/>
      <c r="SH3" s="406"/>
      <c r="TD3" s="406"/>
    </row>
    <row r="4" spans="1:524" s="148" customFormat="1" ht="34.5" thickBot="1" x14ac:dyDescent="0.25">
      <c r="B4" s="149"/>
      <c r="C4" s="150"/>
      <c r="F4" s="150"/>
      <c r="G4" s="150"/>
      <c r="H4" s="150"/>
      <c r="I4" s="150"/>
      <c r="J4" s="150"/>
      <c r="K4" s="150"/>
      <c r="L4" s="150"/>
      <c r="M4" s="150"/>
      <c r="N4" s="150"/>
      <c r="O4" s="150"/>
      <c r="R4" s="406"/>
      <c r="S4" s="150" t="s">
        <v>199</v>
      </c>
      <c r="T4" s="150" t="s">
        <v>178</v>
      </c>
      <c r="U4" s="150" t="s">
        <v>179</v>
      </c>
      <c r="V4" s="150" t="s">
        <v>180</v>
      </c>
      <c r="W4" s="150" t="s">
        <v>181</v>
      </c>
      <c r="X4" s="150" t="s">
        <v>182</v>
      </c>
      <c r="Y4" s="150" t="s">
        <v>183</v>
      </c>
      <c r="Z4" s="150" t="s">
        <v>184</v>
      </c>
      <c r="AA4" s="150" t="s">
        <v>185</v>
      </c>
      <c r="AB4" s="150" t="s">
        <v>186</v>
      </c>
      <c r="AC4" s="150" t="s">
        <v>187</v>
      </c>
      <c r="AD4" s="150" t="s">
        <v>197</v>
      </c>
      <c r="AE4" s="150" t="s">
        <v>196</v>
      </c>
      <c r="AF4" s="150" t="s">
        <v>195</v>
      </c>
      <c r="AG4" s="150" t="s">
        <v>194</v>
      </c>
      <c r="AH4" s="150" t="s">
        <v>193</v>
      </c>
      <c r="AI4" s="150" t="s">
        <v>192</v>
      </c>
      <c r="AJ4" s="150" t="s">
        <v>191</v>
      </c>
      <c r="AK4" s="150" t="s">
        <v>190</v>
      </c>
      <c r="AL4" s="150" t="s">
        <v>189</v>
      </c>
      <c r="AM4" s="150" t="s">
        <v>188</v>
      </c>
      <c r="AN4" s="406"/>
      <c r="AO4" s="150" t="s">
        <v>177</v>
      </c>
      <c r="AP4" s="150" t="s">
        <v>178</v>
      </c>
      <c r="AQ4" s="150" t="s">
        <v>179</v>
      </c>
      <c r="AR4" s="150" t="s">
        <v>180</v>
      </c>
      <c r="AS4" s="150" t="s">
        <v>181</v>
      </c>
      <c r="AT4" s="150" t="s">
        <v>182</v>
      </c>
      <c r="AU4" s="150" t="s">
        <v>183</v>
      </c>
      <c r="AV4" s="150" t="s">
        <v>184</v>
      </c>
      <c r="AW4" s="150" t="s">
        <v>185</v>
      </c>
      <c r="AX4" s="150" t="s">
        <v>186</v>
      </c>
      <c r="AY4" s="150" t="s">
        <v>187</v>
      </c>
      <c r="AZ4" s="150" t="s">
        <v>197</v>
      </c>
      <c r="BA4" s="150" t="s">
        <v>196</v>
      </c>
      <c r="BB4" s="150" t="s">
        <v>195</v>
      </c>
      <c r="BC4" s="150" t="s">
        <v>194</v>
      </c>
      <c r="BD4" s="150" t="s">
        <v>193</v>
      </c>
      <c r="BE4" s="150" t="s">
        <v>192</v>
      </c>
      <c r="BF4" s="150" t="s">
        <v>191</v>
      </c>
      <c r="BG4" s="150" t="s">
        <v>190</v>
      </c>
      <c r="BH4" s="150" t="s">
        <v>189</v>
      </c>
      <c r="BI4" s="150" t="s">
        <v>188</v>
      </c>
      <c r="BJ4" s="406"/>
      <c r="BK4" s="150" t="s">
        <v>177</v>
      </c>
      <c r="BL4" s="150" t="s">
        <v>178</v>
      </c>
      <c r="BM4" s="150" t="s">
        <v>179</v>
      </c>
      <c r="BN4" s="150" t="s">
        <v>180</v>
      </c>
      <c r="BO4" s="150" t="s">
        <v>181</v>
      </c>
      <c r="BP4" s="150" t="s">
        <v>182</v>
      </c>
      <c r="BQ4" s="150" t="s">
        <v>183</v>
      </c>
      <c r="BR4" s="150" t="s">
        <v>184</v>
      </c>
      <c r="BS4" s="150" t="s">
        <v>185</v>
      </c>
      <c r="BT4" s="150" t="s">
        <v>186</v>
      </c>
      <c r="BU4" s="150" t="s">
        <v>187</v>
      </c>
      <c r="BV4" s="150" t="s">
        <v>197</v>
      </c>
      <c r="BW4" s="150" t="s">
        <v>196</v>
      </c>
      <c r="BX4" s="150" t="s">
        <v>195</v>
      </c>
      <c r="BY4" s="150" t="s">
        <v>194</v>
      </c>
      <c r="BZ4" s="150" t="s">
        <v>193</v>
      </c>
      <c r="CA4" s="150" t="s">
        <v>192</v>
      </c>
      <c r="CB4" s="150" t="s">
        <v>191</v>
      </c>
      <c r="CC4" s="150" t="s">
        <v>190</v>
      </c>
      <c r="CD4" s="150" t="s">
        <v>189</v>
      </c>
      <c r="CE4" s="150" t="s">
        <v>188</v>
      </c>
      <c r="CF4" s="406"/>
      <c r="CG4" s="150" t="s">
        <v>177</v>
      </c>
      <c r="CH4" s="150" t="s">
        <v>178</v>
      </c>
      <c r="CI4" s="150" t="s">
        <v>179</v>
      </c>
      <c r="CJ4" s="150" t="s">
        <v>180</v>
      </c>
      <c r="CK4" s="150" t="s">
        <v>181</v>
      </c>
      <c r="CL4" s="150" t="s">
        <v>182</v>
      </c>
      <c r="CM4" s="150" t="s">
        <v>183</v>
      </c>
      <c r="CN4" s="150" t="s">
        <v>184</v>
      </c>
      <c r="CO4" s="150" t="s">
        <v>185</v>
      </c>
      <c r="CP4" s="150" t="s">
        <v>186</v>
      </c>
      <c r="CQ4" s="150" t="s">
        <v>187</v>
      </c>
      <c r="CR4" s="150" t="s">
        <v>197</v>
      </c>
      <c r="CS4" s="150" t="s">
        <v>196</v>
      </c>
      <c r="CT4" s="150" t="s">
        <v>195</v>
      </c>
      <c r="CU4" s="150" t="s">
        <v>194</v>
      </c>
      <c r="CV4" s="150" t="s">
        <v>193</v>
      </c>
      <c r="CW4" s="150" t="s">
        <v>192</v>
      </c>
      <c r="CX4" s="150" t="s">
        <v>191</v>
      </c>
      <c r="CY4" s="150" t="s">
        <v>190</v>
      </c>
      <c r="CZ4" s="150" t="s">
        <v>189</v>
      </c>
      <c r="DA4" s="150" t="s">
        <v>188</v>
      </c>
      <c r="DB4" s="406"/>
      <c r="DC4" s="150" t="s">
        <v>177</v>
      </c>
      <c r="DD4" s="150" t="s">
        <v>178</v>
      </c>
      <c r="DE4" s="150" t="s">
        <v>179</v>
      </c>
      <c r="DF4" s="150" t="s">
        <v>180</v>
      </c>
      <c r="DG4" s="150" t="s">
        <v>181</v>
      </c>
      <c r="DH4" s="150" t="s">
        <v>182</v>
      </c>
      <c r="DI4" s="150" t="s">
        <v>183</v>
      </c>
      <c r="DJ4" s="150" t="s">
        <v>184</v>
      </c>
      <c r="DK4" s="150" t="s">
        <v>185</v>
      </c>
      <c r="DL4" s="150" t="s">
        <v>186</v>
      </c>
      <c r="DM4" s="150" t="s">
        <v>187</v>
      </c>
      <c r="DN4" s="150" t="s">
        <v>197</v>
      </c>
      <c r="DO4" s="150" t="s">
        <v>196</v>
      </c>
      <c r="DP4" s="150" t="s">
        <v>195</v>
      </c>
      <c r="DQ4" s="150" t="s">
        <v>194</v>
      </c>
      <c r="DR4" s="150" t="s">
        <v>193</v>
      </c>
      <c r="DS4" s="150" t="s">
        <v>192</v>
      </c>
      <c r="DT4" s="150" t="s">
        <v>191</v>
      </c>
      <c r="DU4" s="150" t="s">
        <v>190</v>
      </c>
      <c r="DV4" s="150" t="s">
        <v>189</v>
      </c>
      <c r="DW4" s="150" t="s">
        <v>188</v>
      </c>
      <c r="DX4" s="406"/>
      <c r="DY4" s="150"/>
      <c r="DZ4" s="150"/>
      <c r="EA4" s="150"/>
      <c r="EB4" s="150"/>
      <c r="EC4" s="150"/>
      <c r="ED4" s="150"/>
      <c r="EE4" s="150"/>
      <c r="EF4" s="150"/>
      <c r="EG4" s="150"/>
      <c r="EH4" s="150"/>
      <c r="EI4" s="150"/>
      <c r="EJ4" s="150"/>
      <c r="EK4" s="150"/>
      <c r="EL4" s="150"/>
      <c r="EM4" s="150"/>
      <c r="EN4" s="150"/>
      <c r="EO4" s="150"/>
      <c r="EP4" s="150"/>
      <c r="EQ4" s="150"/>
      <c r="ER4" s="150"/>
      <c r="ES4" s="150"/>
      <c r="ET4" s="406"/>
      <c r="EU4" s="150" t="s">
        <v>177</v>
      </c>
      <c r="EV4" s="150" t="s">
        <v>178</v>
      </c>
      <c r="EW4" s="150" t="s">
        <v>179</v>
      </c>
      <c r="EX4" s="150" t="s">
        <v>180</v>
      </c>
      <c r="EY4" s="150" t="s">
        <v>181</v>
      </c>
      <c r="EZ4" s="150" t="s">
        <v>182</v>
      </c>
      <c r="FA4" s="150" t="s">
        <v>183</v>
      </c>
      <c r="FB4" s="150" t="s">
        <v>184</v>
      </c>
      <c r="FC4" s="150" t="s">
        <v>185</v>
      </c>
      <c r="FD4" s="150" t="s">
        <v>186</v>
      </c>
      <c r="FE4" s="150" t="s">
        <v>187</v>
      </c>
      <c r="FF4" s="150" t="s">
        <v>197</v>
      </c>
      <c r="FG4" s="150" t="s">
        <v>196</v>
      </c>
      <c r="FH4" s="150" t="s">
        <v>195</v>
      </c>
      <c r="FI4" s="150" t="s">
        <v>194</v>
      </c>
      <c r="FJ4" s="150" t="s">
        <v>193</v>
      </c>
      <c r="FK4" s="150" t="s">
        <v>192</v>
      </c>
      <c r="FL4" s="150" t="s">
        <v>191</v>
      </c>
      <c r="FM4" s="150" t="s">
        <v>190</v>
      </c>
      <c r="FN4" s="150" t="s">
        <v>189</v>
      </c>
      <c r="FO4" s="150" t="s">
        <v>188</v>
      </c>
      <c r="FP4" s="406"/>
      <c r="FQ4" s="171"/>
      <c r="FR4" s="150"/>
      <c r="FS4" s="150"/>
      <c r="FT4" s="150"/>
      <c r="FU4" s="150"/>
      <c r="FV4" s="150"/>
      <c r="FW4" s="150"/>
      <c r="FX4" s="150"/>
      <c r="FY4" s="150"/>
      <c r="FZ4" s="150"/>
      <c r="GA4" s="150"/>
      <c r="GB4" s="150"/>
      <c r="GC4" s="150"/>
      <c r="GD4" s="150"/>
      <c r="GE4" s="150"/>
      <c r="GF4" s="150"/>
      <c r="GG4" s="150"/>
      <c r="GH4" s="150"/>
      <c r="GI4" s="150"/>
      <c r="GJ4" s="150"/>
      <c r="GK4" s="150"/>
      <c r="GL4" s="406"/>
      <c r="GM4" s="150" t="s">
        <v>177</v>
      </c>
      <c r="GN4" s="150" t="s">
        <v>178</v>
      </c>
      <c r="GO4" s="150" t="s">
        <v>179</v>
      </c>
      <c r="GP4" s="150" t="s">
        <v>180</v>
      </c>
      <c r="GQ4" s="150" t="s">
        <v>181</v>
      </c>
      <c r="GR4" s="150" t="s">
        <v>182</v>
      </c>
      <c r="GS4" s="150" t="s">
        <v>183</v>
      </c>
      <c r="GT4" s="150" t="s">
        <v>184</v>
      </c>
      <c r="GU4" s="150" t="s">
        <v>185</v>
      </c>
      <c r="GV4" s="150" t="s">
        <v>186</v>
      </c>
      <c r="GW4" s="150" t="s">
        <v>187</v>
      </c>
      <c r="GX4" s="150" t="s">
        <v>197</v>
      </c>
      <c r="GY4" s="150" t="s">
        <v>196</v>
      </c>
      <c r="GZ4" s="150" t="s">
        <v>195</v>
      </c>
      <c r="HA4" s="150" t="s">
        <v>194</v>
      </c>
      <c r="HB4" s="150" t="s">
        <v>193</v>
      </c>
      <c r="HC4" s="150" t="s">
        <v>192</v>
      </c>
      <c r="HD4" s="150" t="s">
        <v>191</v>
      </c>
      <c r="HE4" s="150" t="s">
        <v>190</v>
      </c>
      <c r="HF4" s="150" t="s">
        <v>189</v>
      </c>
      <c r="HG4" s="150" t="s">
        <v>188</v>
      </c>
      <c r="HH4" s="406"/>
      <c r="HI4" s="150" t="s">
        <v>177</v>
      </c>
      <c r="HJ4" s="150" t="s">
        <v>178</v>
      </c>
      <c r="HK4" s="150" t="s">
        <v>179</v>
      </c>
      <c r="HL4" s="150" t="s">
        <v>180</v>
      </c>
      <c r="HM4" s="150" t="s">
        <v>181</v>
      </c>
      <c r="HN4" s="150" t="s">
        <v>182</v>
      </c>
      <c r="HO4" s="150" t="s">
        <v>183</v>
      </c>
      <c r="HP4" s="150" t="s">
        <v>184</v>
      </c>
      <c r="HQ4" s="150" t="s">
        <v>185</v>
      </c>
      <c r="HR4" s="150" t="s">
        <v>186</v>
      </c>
      <c r="HS4" s="150" t="s">
        <v>187</v>
      </c>
      <c r="HT4" s="150" t="s">
        <v>197</v>
      </c>
      <c r="HU4" s="150" t="s">
        <v>196</v>
      </c>
      <c r="HV4" s="150" t="s">
        <v>195</v>
      </c>
      <c r="HW4" s="150" t="s">
        <v>194</v>
      </c>
      <c r="HX4" s="150" t="s">
        <v>193</v>
      </c>
      <c r="HY4" s="150" t="s">
        <v>192</v>
      </c>
      <c r="HZ4" s="150" t="s">
        <v>191</v>
      </c>
      <c r="IA4" s="150" t="s">
        <v>190</v>
      </c>
      <c r="IB4" s="150" t="s">
        <v>189</v>
      </c>
      <c r="IC4" s="150" t="s">
        <v>188</v>
      </c>
      <c r="ID4" s="406"/>
      <c r="IE4" s="150" t="s">
        <v>177</v>
      </c>
      <c r="IF4" s="150" t="s">
        <v>178</v>
      </c>
      <c r="IG4" s="150" t="s">
        <v>179</v>
      </c>
      <c r="IH4" s="150" t="s">
        <v>180</v>
      </c>
      <c r="II4" s="150" t="s">
        <v>181</v>
      </c>
      <c r="IJ4" s="150" t="s">
        <v>182</v>
      </c>
      <c r="IK4" s="150" t="s">
        <v>183</v>
      </c>
      <c r="IL4" s="150" t="s">
        <v>184</v>
      </c>
      <c r="IM4" s="150" t="s">
        <v>185</v>
      </c>
      <c r="IN4" s="150" t="s">
        <v>186</v>
      </c>
      <c r="IO4" s="150" t="s">
        <v>187</v>
      </c>
      <c r="IP4" s="150" t="s">
        <v>197</v>
      </c>
      <c r="IQ4" s="150" t="s">
        <v>196</v>
      </c>
      <c r="IR4" s="150" t="s">
        <v>195</v>
      </c>
      <c r="IS4" s="150" t="s">
        <v>194</v>
      </c>
      <c r="IT4" s="150" t="s">
        <v>193</v>
      </c>
      <c r="IU4" s="150" t="s">
        <v>192</v>
      </c>
      <c r="IV4" s="150" t="s">
        <v>191</v>
      </c>
      <c r="IW4" s="150" t="s">
        <v>190</v>
      </c>
      <c r="IX4" s="150" t="s">
        <v>189</v>
      </c>
      <c r="IY4" s="150" t="s">
        <v>188</v>
      </c>
      <c r="IZ4" s="406"/>
      <c r="JA4" s="150" t="s">
        <v>177</v>
      </c>
      <c r="JB4" s="150" t="s">
        <v>178</v>
      </c>
      <c r="JC4" s="150" t="s">
        <v>179</v>
      </c>
      <c r="JD4" s="150" t="s">
        <v>180</v>
      </c>
      <c r="JE4" s="150" t="s">
        <v>181</v>
      </c>
      <c r="JF4" s="150" t="s">
        <v>182</v>
      </c>
      <c r="JG4" s="150" t="s">
        <v>183</v>
      </c>
      <c r="JH4" s="150" t="s">
        <v>184</v>
      </c>
      <c r="JI4" s="150" t="s">
        <v>185</v>
      </c>
      <c r="JJ4" s="150" t="s">
        <v>186</v>
      </c>
      <c r="JK4" s="150" t="s">
        <v>187</v>
      </c>
      <c r="JL4" s="150" t="s">
        <v>197</v>
      </c>
      <c r="JM4" s="150" t="s">
        <v>196</v>
      </c>
      <c r="JN4" s="150" t="s">
        <v>195</v>
      </c>
      <c r="JO4" s="150" t="s">
        <v>194</v>
      </c>
      <c r="JP4" s="150" t="s">
        <v>193</v>
      </c>
      <c r="JQ4" s="150" t="s">
        <v>192</v>
      </c>
      <c r="JR4" s="150" t="s">
        <v>191</v>
      </c>
      <c r="JS4" s="150" t="s">
        <v>190</v>
      </c>
      <c r="JT4" s="150" t="s">
        <v>189</v>
      </c>
      <c r="JU4" s="150" t="s">
        <v>188</v>
      </c>
      <c r="JV4" s="406"/>
      <c r="JW4" s="150" t="s">
        <v>177</v>
      </c>
      <c r="JX4" s="150" t="s">
        <v>178</v>
      </c>
      <c r="JY4" s="150" t="s">
        <v>179</v>
      </c>
      <c r="JZ4" s="150" t="s">
        <v>180</v>
      </c>
      <c r="KA4" s="150" t="s">
        <v>181</v>
      </c>
      <c r="KB4" s="150" t="s">
        <v>182</v>
      </c>
      <c r="KC4" s="150" t="s">
        <v>183</v>
      </c>
      <c r="KD4" s="150" t="s">
        <v>184</v>
      </c>
      <c r="KE4" s="150" t="s">
        <v>185</v>
      </c>
      <c r="KF4" s="150" t="s">
        <v>186</v>
      </c>
      <c r="KG4" s="150" t="s">
        <v>187</v>
      </c>
      <c r="KH4" s="150" t="s">
        <v>197</v>
      </c>
      <c r="KI4" s="150" t="s">
        <v>196</v>
      </c>
      <c r="KJ4" s="150" t="s">
        <v>195</v>
      </c>
      <c r="KK4" s="150" t="s">
        <v>194</v>
      </c>
      <c r="KL4" s="150" t="s">
        <v>193</v>
      </c>
      <c r="KM4" s="150" t="s">
        <v>192</v>
      </c>
      <c r="KN4" s="150" t="s">
        <v>191</v>
      </c>
      <c r="KO4" s="150" t="s">
        <v>190</v>
      </c>
      <c r="KP4" s="150" t="s">
        <v>189</v>
      </c>
      <c r="KQ4" s="150" t="s">
        <v>188</v>
      </c>
      <c r="KR4" s="406"/>
      <c r="KS4" s="150" t="s">
        <v>177</v>
      </c>
      <c r="KT4" s="150"/>
      <c r="KU4" s="150"/>
      <c r="KV4" s="150"/>
      <c r="KW4" s="150"/>
      <c r="KX4" s="150"/>
      <c r="KY4" s="150"/>
      <c r="KZ4" s="150"/>
      <c r="LA4" s="150"/>
      <c r="LB4" s="150"/>
      <c r="LC4" s="150"/>
      <c r="LD4" s="150"/>
      <c r="LE4" s="150"/>
      <c r="LF4" s="150"/>
      <c r="LG4" s="150"/>
      <c r="LH4" s="150"/>
      <c r="LI4" s="150"/>
      <c r="LJ4" s="150"/>
      <c r="LK4" s="150"/>
      <c r="LL4" s="150"/>
      <c r="LM4" s="150"/>
      <c r="LN4" s="406"/>
      <c r="LO4" s="150" t="s">
        <v>177</v>
      </c>
      <c r="LP4" s="150" t="s">
        <v>178</v>
      </c>
      <c r="LQ4" s="150" t="s">
        <v>179</v>
      </c>
      <c r="LR4" s="150" t="s">
        <v>180</v>
      </c>
      <c r="LS4" s="150" t="s">
        <v>181</v>
      </c>
      <c r="LT4" s="150" t="s">
        <v>182</v>
      </c>
      <c r="LU4" s="150" t="s">
        <v>183</v>
      </c>
      <c r="LV4" s="150" t="s">
        <v>184</v>
      </c>
      <c r="LW4" s="150" t="s">
        <v>185</v>
      </c>
      <c r="LX4" s="150" t="s">
        <v>186</v>
      </c>
      <c r="LY4" s="150" t="s">
        <v>187</v>
      </c>
      <c r="LZ4" s="150" t="s">
        <v>197</v>
      </c>
      <c r="MA4" s="150" t="s">
        <v>196</v>
      </c>
      <c r="MB4" s="150" t="s">
        <v>195</v>
      </c>
      <c r="MC4" s="150" t="s">
        <v>194</v>
      </c>
      <c r="MD4" s="150" t="s">
        <v>193</v>
      </c>
      <c r="ME4" s="150" t="s">
        <v>192</v>
      </c>
      <c r="MF4" s="150" t="s">
        <v>191</v>
      </c>
      <c r="MG4" s="150" t="s">
        <v>190</v>
      </c>
      <c r="MH4" s="150" t="s">
        <v>189</v>
      </c>
      <c r="MI4" s="150" t="s">
        <v>188</v>
      </c>
      <c r="MJ4" s="406"/>
      <c r="MK4" s="150" t="s">
        <v>177</v>
      </c>
      <c r="ML4" s="150" t="s">
        <v>178</v>
      </c>
      <c r="MM4" s="150" t="s">
        <v>179</v>
      </c>
      <c r="MN4" s="150" t="s">
        <v>180</v>
      </c>
      <c r="MO4" s="150" t="s">
        <v>181</v>
      </c>
      <c r="MP4" s="150" t="s">
        <v>182</v>
      </c>
      <c r="MQ4" s="150" t="s">
        <v>183</v>
      </c>
      <c r="MR4" s="150" t="s">
        <v>184</v>
      </c>
      <c r="MS4" s="150" t="s">
        <v>185</v>
      </c>
      <c r="MT4" s="150" t="s">
        <v>186</v>
      </c>
      <c r="MU4" s="150" t="s">
        <v>187</v>
      </c>
      <c r="MV4" s="150" t="s">
        <v>197</v>
      </c>
      <c r="MW4" s="150" t="s">
        <v>196</v>
      </c>
      <c r="MX4" s="150" t="s">
        <v>195</v>
      </c>
      <c r="MY4" s="150" t="s">
        <v>194</v>
      </c>
      <c r="MZ4" s="150" t="s">
        <v>193</v>
      </c>
      <c r="NA4" s="150" t="s">
        <v>192</v>
      </c>
      <c r="NB4" s="150" t="s">
        <v>191</v>
      </c>
      <c r="NC4" s="150" t="s">
        <v>190</v>
      </c>
      <c r="ND4" s="150" t="s">
        <v>189</v>
      </c>
      <c r="NE4" s="150" t="s">
        <v>188</v>
      </c>
      <c r="NF4" s="406"/>
      <c r="NG4" s="150" t="s">
        <v>177</v>
      </c>
      <c r="NH4" s="150" t="s">
        <v>178</v>
      </c>
      <c r="NI4" s="150" t="s">
        <v>179</v>
      </c>
      <c r="NJ4" s="150" t="s">
        <v>180</v>
      </c>
      <c r="NK4" s="150" t="s">
        <v>181</v>
      </c>
      <c r="NL4" s="150" t="s">
        <v>182</v>
      </c>
      <c r="NM4" s="150" t="s">
        <v>183</v>
      </c>
      <c r="NN4" s="150" t="s">
        <v>184</v>
      </c>
      <c r="NO4" s="150" t="s">
        <v>185</v>
      </c>
      <c r="NP4" s="150" t="s">
        <v>186</v>
      </c>
      <c r="NQ4" s="150" t="s">
        <v>187</v>
      </c>
      <c r="NR4" s="150" t="s">
        <v>197</v>
      </c>
      <c r="NS4" s="150" t="s">
        <v>196</v>
      </c>
      <c r="NT4" s="150" t="s">
        <v>195</v>
      </c>
      <c r="NU4" s="150" t="s">
        <v>194</v>
      </c>
      <c r="NV4" s="150" t="s">
        <v>193</v>
      </c>
      <c r="NW4" s="150" t="s">
        <v>192</v>
      </c>
      <c r="NX4" s="150" t="s">
        <v>191</v>
      </c>
      <c r="NY4" s="150" t="s">
        <v>190</v>
      </c>
      <c r="NZ4" s="150" t="s">
        <v>189</v>
      </c>
      <c r="OA4" s="150" t="s">
        <v>188</v>
      </c>
      <c r="OB4" s="406"/>
      <c r="OC4" s="150" t="s">
        <v>177</v>
      </c>
      <c r="OD4" s="150" t="s">
        <v>178</v>
      </c>
      <c r="OE4" s="150" t="s">
        <v>179</v>
      </c>
      <c r="OF4" s="150" t="s">
        <v>180</v>
      </c>
      <c r="OG4" s="150" t="s">
        <v>181</v>
      </c>
      <c r="OH4" s="150" t="s">
        <v>182</v>
      </c>
      <c r="OI4" s="150" t="s">
        <v>183</v>
      </c>
      <c r="OJ4" s="150" t="s">
        <v>184</v>
      </c>
      <c r="OK4" s="150" t="s">
        <v>185</v>
      </c>
      <c r="OL4" s="150" t="s">
        <v>186</v>
      </c>
      <c r="OM4" s="150" t="s">
        <v>187</v>
      </c>
      <c r="ON4" s="150" t="s">
        <v>197</v>
      </c>
      <c r="OO4" s="150" t="s">
        <v>196</v>
      </c>
      <c r="OP4" s="150" t="s">
        <v>195</v>
      </c>
      <c r="OQ4" s="150" t="s">
        <v>194</v>
      </c>
      <c r="OR4" s="150" t="s">
        <v>193</v>
      </c>
      <c r="OS4" s="150" t="s">
        <v>192</v>
      </c>
      <c r="OT4" s="150" t="s">
        <v>191</v>
      </c>
      <c r="OU4" s="150" t="s">
        <v>190</v>
      </c>
      <c r="OV4" s="150" t="s">
        <v>189</v>
      </c>
      <c r="OW4" s="150" t="s">
        <v>188</v>
      </c>
      <c r="OX4" s="406"/>
      <c r="OY4" s="150" t="s">
        <v>177</v>
      </c>
      <c r="OZ4" s="150" t="s">
        <v>178</v>
      </c>
      <c r="PA4" s="150" t="s">
        <v>179</v>
      </c>
      <c r="PB4" s="150" t="s">
        <v>180</v>
      </c>
      <c r="PC4" s="150" t="s">
        <v>181</v>
      </c>
      <c r="PD4" s="150" t="s">
        <v>182</v>
      </c>
      <c r="PE4" s="150" t="s">
        <v>183</v>
      </c>
      <c r="PF4" s="150" t="s">
        <v>184</v>
      </c>
      <c r="PG4" s="150" t="s">
        <v>185</v>
      </c>
      <c r="PH4" s="150" t="s">
        <v>186</v>
      </c>
      <c r="PI4" s="150" t="s">
        <v>187</v>
      </c>
      <c r="PJ4" s="150" t="s">
        <v>197</v>
      </c>
      <c r="PK4" s="150" t="s">
        <v>196</v>
      </c>
      <c r="PL4" s="150" t="s">
        <v>195</v>
      </c>
      <c r="PM4" s="150" t="s">
        <v>194</v>
      </c>
      <c r="PN4" s="150" t="s">
        <v>193</v>
      </c>
      <c r="PO4" s="150" t="s">
        <v>192</v>
      </c>
      <c r="PP4" s="150" t="s">
        <v>191</v>
      </c>
      <c r="PQ4" s="150" t="s">
        <v>190</v>
      </c>
      <c r="PR4" s="150" t="s">
        <v>189</v>
      </c>
      <c r="PS4" s="150" t="s">
        <v>188</v>
      </c>
      <c r="PT4" s="406"/>
      <c r="PU4" s="150" t="s">
        <v>177</v>
      </c>
      <c r="PV4" s="150" t="s">
        <v>178</v>
      </c>
      <c r="PW4" s="150" t="s">
        <v>179</v>
      </c>
      <c r="PX4" s="150" t="s">
        <v>180</v>
      </c>
      <c r="PY4" s="150" t="s">
        <v>181</v>
      </c>
      <c r="PZ4" s="150" t="s">
        <v>182</v>
      </c>
      <c r="QA4" s="150" t="s">
        <v>183</v>
      </c>
      <c r="QB4" s="150" t="s">
        <v>184</v>
      </c>
      <c r="QC4" s="150" t="s">
        <v>185</v>
      </c>
      <c r="QD4" s="150" t="s">
        <v>186</v>
      </c>
      <c r="QE4" s="150" t="s">
        <v>187</v>
      </c>
      <c r="QF4" s="150" t="s">
        <v>197</v>
      </c>
      <c r="QG4" s="150" t="s">
        <v>196</v>
      </c>
      <c r="QH4" s="150" t="s">
        <v>195</v>
      </c>
      <c r="QI4" s="150" t="s">
        <v>194</v>
      </c>
      <c r="QJ4" s="150" t="s">
        <v>193</v>
      </c>
      <c r="QK4" s="150" t="s">
        <v>192</v>
      </c>
      <c r="QL4" s="150" t="s">
        <v>191</v>
      </c>
      <c r="QM4" s="150" t="s">
        <v>190</v>
      </c>
      <c r="QN4" s="150" t="s">
        <v>189</v>
      </c>
      <c r="QO4" s="150" t="s">
        <v>188</v>
      </c>
      <c r="QP4" s="406"/>
      <c r="QQ4" s="150" t="s">
        <v>177</v>
      </c>
      <c r="QR4" s="150" t="s">
        <v>178</v>
      </c>
      <c r="QS4" s="150" t="s">
        <v>179</v>
      </c>
      <c r="QT4" s="150" t="s">
        <v>180</v>
      </c>
      <c r="QU4" s="150" t="s">
        <v>181</v>
      </c>
      <c r="QV4" s="150" t="s">
        <v>182</v>
      </c>
      <c r="QW4" s="150" t="s">
        <v>183</v>
      </c>
      <c r="QX4" s="150" t="s">
        <v>184</v>
      </c>
      <c r="QY4" s="150" t="s">
        <v>185</v>
      </c>
      <c r="QZ4" s="150" t="s">
        <v>186</v>
      </c>
      <c r="RA4" s="150" t="s">
        <v>187</v>
      </c>
      <c r="RB4" s="150" t="s">
        <v>197</v>
      </c>
      <c r="RC4" s="150" t="s">
        <v>196</v>
      </c>
      <c r="RD4" s="150" t="s">
        <v>195</v>
      </c>
      <c r="RE4" s="150" t="s">
        <v>194</v>
      </c>
      <c r="RF4" s="150" t="s">
        <v>193</v>
      </c>
      <c r="RG4" s="150" t="s">
        <v>192</v>
      </c>
      <c r="RH4" s="150" t="s">
        <v>191</v>
      </c>
      <c r="RI4" s="150" t="s">
        <v>190</v>
      </c>
      <c r="RJ4" s="150" t="s">
        <v>189</v>
      </c>
      <c r="RK4" s="150" t="s">
        <v>188</v>
      </c>
      <c r="RL4" s="406"/>
      <c r="RM4" s="150" t="s">
        <v>177</v>
      </c>
      <c r="RN4" s="150" t="s">
        <v>178</v>
      </c>
      <c r="RO4" s="150" t="s">
        <v>179</v>
      </c>
      <c r="RP4" s="150" t="s">
        <v>180</v>
      </c>
      <c r="RQ4" s="150" t="s">
        <v>181</v>
      </c>
      <c r="RR4" s="150" t="s">
        <v>182</v>
      </c>
      <c r="RS4" s="150" t="s">
        <v>183</v>
      </c>
      <c r="RT4" s="150" t="s">
        <v>184</v>
      </c>
      <c r="RU4" s="150" t="s">
        <v>185</v>
      </c>
      <c r="RV4" s="150" t="s">
        <v>186</v>
      </c>
      <c r="RW4" s="150" t="s">
        <v>187</v>
      </c>
      <c r="RX4" s="150" t="s">
        <v>197</v>
      </c>
      <c r="RY4" s="150" t="s">
        <v>196</v>
      </c>
      <c r="RZ4" s="150" t="s">
        <v>195</v>
      </c>
      <c r="SA4" s="150" t="s">
        <v>194</v>
      </c>
      <c r="SB4" s="150" t="s">
        <v>193</v>
      </c>
      <c r="SC4" s="150" t="s">
        <v>192</v>
      </c>
      <c r="SD4" s="150" t="s">
        <v>191</v>
      </c>
      <c r="SE4" s="150" t="s">
        <v>190</v>
      </c>
      <c r="SF4" s="150" t="s">
        <v>189</v>
      </c>
      <c r="SG4" s="150" t="s">
        <v>188</v>
      </c>
      <c r="SH4" s="406"/>
      <c r="SI4" s="150" t="s">
        <v>177</v>
      </c>
      <c r="SJ4" s="150" t="s">
        <v>178</v>
      </c>
      <c r="SK4" s="150" t="s">
        <v>179</v>
      </c>
      <c r="SL4" s="150" t="s">
        <v>180</v>
      </c>
      <c r="SM4" s="150" t="s">
        <v>181</v>
      </c>
      <c r="SN4" s="150" t="s">
        <v>182</v>
      </c>
      <c r="SO4" s="150" t="s">
        <v>183</v>
      </c>
      <c r="SP4" s="150" t="s">
        <v>184</v>
      </c>
      <c r="SQ4" s="150" t="s">
        <v>185</v>
      </c>
      <c r="SR4" s="150" t="s">
        <v>186</v>
      </c>
      <c r="SS4" s="150" t="s">
        <v>187</v>
      </c>
      <c r="ST4" s="150" t="s">
        <v>197</v>
      </c>
      <c r="SU4" s="150" t="s">
        <v>196</v>
      </c>
      <c r="SV4" s="150" t="s">
        <v>195</v>
      </c>
      <c r="SW4" s="150" t="s">
        <v>194</v>
      </c>
      <c r="SX4" s="150" t="s">
        <v>193</v>
      </c>
      <c r="SY4" s="150" t="s">
        <v>192</v>
      </c>
      <c r="SZ4" s="150" t="s">
        <v>191</v>
      </c>
      <c r="TA4" s="150" t="s">
        <v>190</v>
      </c>
      <c r="TB4" s="150" t="s">
        <v>189</v>
      </c>
      <c r="TC4" s="150" t="s">
        <v>188</v>
      </c>
      <c r="TD4" s="406"/>
    </row>
    <row r="5" spans="1:524" s="157" customFormat="1" ht="34.5" thickBot="1" x14ac:dyDescent="0.25">
      <c r="A5" s="151"/>
      <c r="B5" s="152" t="s">
        <v>15</v>
      </c>
      <c r="C5" s="153"/>
      <c r="D5" s="154"/>
      <c r="E5" s="155"/>
      <c r="F5" s="156"/>
      <c r="G5" s="156"/>
      <c r="H5" s="156"/>
      <c r="I5" s="156"/>
      <c r="J5" s="156"/>
      <c r="K5" s="156"/>
      <c r="L5" s="156"/>
      <c r="M5" s="156"/>
      <c r="N5" s="156"/>
      <c r="O5" s="156"/>
      <c r="P5" s="154"/>
      <c r="R5" s="406"/>
      <c r="S5" s="158">
        <f t="shared" ref="S5:AC5" si="54">$C$16</f>
        <v>93</v>
      </c>
      <c r="T5" s="158">
        <f t="shared" si="54"/>
        <v>93</v>
      </c>
      <c r="U5" s="158">
        <f t="shared" si="54"/>
        <v>93</v>
      </c>
      <c r="V5" s="158">
        <f t="shared" si="54"/>
        <v>93</v>
      </c>
      <c r="W5" s="158">
        <f t="shared" si="54"/>
        <v>93</v>
      </c>
      <c r="X5" s="158">
        <f t="shared" si="54"/>
        <v>93</v>
      </c>
      <c r="Y5" s="158">
        <f t="shared" si="54"/>
        <v>93</v>
      </c>
      <c r="Z5" s="158">
        <f t="shared" si="54"/>
        <v>93</v>
      </c>
      <c r="AA5" s="158">
        <f t="shared" si="54"/>
        <v>93</v>
      </c>
      <c r="AB5" s="158">
        <f t="shared" si="54"/>
        <v>93</v>
      </c>
      <c r="AC5" s="158">
        <f t="shared" si="54"/>
        <v>93</v>
      </c>
      <c r="AD5" s="159">
        <f t="shared" ref="AD5:AM5" si="55">F78</f>
        <v>25</v>
      </c>
      <c r="AE5" s="159">
        <f t="shared" si="55"/>
        <v>30</v>
      </c>
      <c r="AF5" s="159">
        <f t="shared" si="55"/>
        <v>35</v>
      </c>
      <c r="AG5" s="159">
        <f t="shared" si="55"/>
        <v>40</v>
      </c>
      <c r="AH5" s="159">
        <f t="shared" si="55"/>
        <v>45</v>
      </c>
      <c r="AI5" s="159">
        <f t="shared" si="55"/>
        <v>50</v>
      </c>
      <c r="AJ5" s="159">
        <f t="shared" si="55"/>
        <v>55</v>
      </c>
      <c r="AK5" s="159">
        <f t="shared" si="55"/>
        <v>60</v>
      </c>
      <c r="AL5" s="159">
        <f t="shared" si="55"/>
        <v>65</v>
      </c>
      <c r="AM5" s="159">
        <f t="shared" si="55"/>
        <v>70</v>
      </c>
      <c r="AN5" s="406"/>
      <c r="AO5" s="160" t="s">
        <v>123</v>
      </c>
      <c r="AP5" s="160" t="s">
        <v>123</v>
      </c>
      <c r="AQ5" s="160" t="s">
        <v>123</v>
      </c>
      <c r="AR5" s="160" t="s">
        <v>123</v>
      </c>
      <c r="AS5" s="160" t="s">
        <v>123</v>
      </c>
      <c r="AT5" s="160" t="s">
        <v>123</v>
      </c>
      <c r="AU5" s="160" t="s">
        <v>123</v>
      </c>
      <c r="AV5" s="160" t="s">
        <v>123</v>
      </c>
      <c r="AW5" s="160" t="s">
        <v>123</v>
      </c>
      <c r="AX5" s="160" t="s">
        <v>123</v>
      </c>
      <c r="AY5" s="160" t="s">
        <v>123</v>
      </c>
      <c r="AZ5" s="161" t="s">
        <v>123</v>
      </c>
      <c r="BA5" s="161" t="s">
        <v>123</v>
      </c>
      <c r="BB5" s="161" t="s">
        <v>123</v>
      </c>
      <c r="BC5" s="161" t="s">
        <v>123</v>
      </c>
      <c r="BD5" s="161" t="s">
        <v>123</v>
      </c>
      <c r="BE5" s="162" t="s">
        <v>123</v>
      </c>
      <c r="BF5" s="162" t="s">
        <v>123</v>
      </c>
      <c r="BG5" s="162" t="s">
        <v>123</v>
      </c>
      <c r="BH5" s="162" t="s">
        <v>123</v>
      </c>
      <c r="BI5" s="162" t="s">
        <v>123</v>
      </c>
      <c r="BJ5" s="406"/>
      <c r="BK5" s="160"/>
      <c r="BL5" s="160"/>
      <c r="BM5" s="160"/>
      <c r="BN5" s="160"/>
      <c r="BO5" s="160"/>
      <c r="BP5" s="160"/>
      <c r="BQ5" s="160"/>
      <c r="BR5" s="160"/>
      <c r="BS5" s="160"/>
      <c r="BT5" s="160"/>
      <c r="BU5" s="160"/>
      <c r="BV5" s="161"/>
      <c r="BW5" s="161"/>
      <c r="BX5" s="161"/>
      <c r="BY5" s="161"/>
      <c r="BZ5" s="161"/>
      <c r="CA5" s="162"/>
      <c r="CB5" s="162"/>
      <c r="CC5" s="162"/>
      <c r="CD5" s="162"/>
      <c r="CE5" s="162"/>
      <c r="CF5" s="406"/>
      <c r="CG5" s="160"/>
      <c r="CH5" s="160"/>
      <c r="CI5" s="160"/>
      <c r="CJ5" s="160"/>
      <c r="CK5" s="160"/>
      <c r="CL5" s="160"/>
      <c r="CM5" s="160"/>
      <c r="CN5" s="160"/>
      <c r="CO5" s="160"/>
      <c r="CP5" s="160"/>
      <c r="CQ5" s="160"/>
      <c r="CR5" s="161"/>
      <c r="CS5" s="161"/>
      <c r="CT5" s="161"/>
      <c r="CU5" s="161"/>
      <c r="CV5" s="161"/>
      <c r="CW5" s="162"/>
      <c r="CX5" s="162"/>
      <c r="CY5" s="162"/>
      <c r="CZ5" s="162"/>
      <c r="DA5" s="162"/>
      <c r="DB5" s="406"/>
      <c r="DC5" s="158"/>
      <c r="DD5" s="158"/>
      <c r="DE5" s="158"/>
      <c r="DF5" s="158"/>
      <c r="DG5" s="158"/>
      <c r="DH5" s="158"/>
      <c r="DI5" s="158"/>
      <c r="DJ5" s="158"/>
      <c r="DK5" s="158"/>
      <c r="DL5" s="158"/>
      <c r="DM5" s="158"/>
      <c r="DN5" s="156"/>
      <c r="DO5" s="156"/>
      <c r="DP5" s="156"/>
      <c r="DQ5" s="156"/>
      <c r="DR5" s="156"/>
      <c r="DS5" s="163"/>
      <c r="DT5" s="163"/>
      <c r="DU5" s="163"/>
      <c r="DV5" s="163"/>
      <c r="DW5" s="163"/>
      <c r="DX5" s="406"/>
      <c r="DY5" s="160"/>
      <c r="DZ5" s="160"/>
      <c r="EA5" s="160"/>
      <c r="EB5" s="160"/>
      <c r="EC5" s="160"/>
      <c r="ED5" s="160"/>
      <c r="EE5" s="160"/>
      <c r="EF5" s="160"/>
      <c r="EG5" s="160"/>
      <c r="EH5" s="160"/>
      <c r="EI5" s="160"/>
      <c r="EJ5" s="160"/>
      <c r="EK5" s="160"/>
      <c r="EL5" s="160"/>
      <c r="EM5" s="160"/>
      <c r="EN5" s="160"/>
      <c r="EO5" s="160"/>
      <c r="EP5" s="160"/>
      <c r="EQ5" s="160"/>
      <c r="ER5" s="160"/>
      <c r="ES5" s="160"/>
      <c r="ET5" s="406"/>
      <c r="EU5" s="160" t="s">
        <v>150</v>
      </c>
      <c r="EV5" s="160" t="s">
        <v>150</v>
      </c>
      <c r="EW5" s="160" t="s">
        <v>150</v>
      </c>
      <c r="EX5" s="160" t="s">
        <v>150</v>
      </c>
      <c r="EY5" s="160" t="s">
        <v>150</v>
      </c>
      <c r="EZ5" s="160" t="s">
        <v>150</v>
      </c>
      <c r="FA5" s="160" t="s">
        <v>150</v>
      </c>
      <c r="FB5" s="160" t="s">
        <v>150</v>
      </c>
      <c r="FC5" s="160" t="s">
        <v>150</v>
      </c>
      <c r="FD5" s="160" t="s">
        <v>150</v>
      </c>
      <c r="FE5" s="160" t="s">
        <v>150</v>
      </c>
      <c r="FF5" s="160" t="s">
        <v>150</v>
      </c>
      <c r="FG5" s="160" t="s">
        <v>150</v>
      </c>
      <c r="FH5" s="160" t="s">
        <v>150</v>
      </c>
      <c r="FI5" s="160" t="s">
        <v>150</v>
      </c>
      <c r="FJ5" s="160" t="s">
        <v>150</v>
      </c>
      <c r="FK5" s="160" t="s">
        <v>150</v>
      </c>
      <c r="FL5" s="160" t="s">
        <v>150</v>
      </c>
      <c r="FM5" s="160" t="s">
        <v>150</v>
      </c>
      <c r="FN5" s="160" t="s">
        <v>150</v>
      </c>
      <c r="FO5" s="160" t="s">
        <v>150</v>
      </c>
      <c r="FP5" s="406"/>
      <c r="FQ5" s="167"/>
      <c r="FR5" s="160"/>
      <c r="FS5" s="160"/>
      <c r="FT5" s="160"/>
      <c r="FU5" s="160"/>
      <c r="FV5" s="160"/>
      <c r="FW5" s="160"/>
      <c r="FX5" s="160"/>
      <c r="FY5" s="160"/>
      <c r="FZ5" s="160"/>
      <c r="GA5" s="160"/>
      <c r="GB5" s="160"/>
      <c r="GC5" s="160"/>
      <c r="GD5" s="160"/>
      <c r="GE5" s="160"/>
      <c r="GF5" s="160"/>
      <c r="GG5" s="160"/>
      <c r="GH5" s="160"/>
      <c r="GI5" s="160"/>
      <c r="GJ5" s="160"/>
      <c r="GK5" s="160"/>
      <c r="GL5" s="406"/>
      <c r="GM5" s="164" t="s">
        <v>161</v>
      </c>
      <c r="GN5" s="164" t="s">
        <v>161</v>
      </c>
      <c r="GO5" s="164" t="s">
        <v>161</v>
      </c>
      <c r="GP5" s="164" t="s">
        <v>161</v>
      </c>
      <c r="GQ5" s="164" t="s">
        <v>161</v>
      </c>
      <c r="GR5" s="164" t="s">
        <v>161</v>
      </c>
      <c r="GS5" s="164" t="s">
        <v>161</v>
      </c>
      <c r="GT5" s="164" t="s">
        <v>161</v>
      </c>
      <c r="GU5" s="164" t="s">
        <v>161</v>
      </c>
      <c r="GV5" s="164" t="s">
        <v>161</v>
      </c>
      <c r="GW5" s="164" t="s">
        <v>161</v>
      </c>
      <c r="GX5" s="164" t="s">
        <v>161</v>
      </c>
      <c r="GY5" s="164" t="s">
        <v>161</v>
      </c>
      <c r="GZ5" s="164" t="s">
        <v>161</v>
      </c>
      <c r="HA5" s="164" t="s">
        <v>161</v>
      </c>
      <c r="HB5" s="164" t="s">
        <v>161</v>
      </c>
      <c r="HC5" s="164" t="s">
        <v>161</v>
      </c>
      <c r="HD5" s="164" t="s">
        <v>161</v>
      </c>
      <c r="HE5" s="164" t="s">
        <v>161</v>
      </c>
      <c r="HF5" s="164" t="s">
        <v>161</v>
      </c>
      <c r="HG5" s="164" t="s">
        <v>161</v>
      </c>
      <c r="HH5" s="406"/>
      <c r="HI5" s="160"/>
      <c r="HJ5" s="160"/>
      <c r="HK5" s="160"/>
      <c r="HL5" s="160"/>
      <c r="HM5" s="160"/>
      <c r="HN5" s="160"/>
      <c r="HO5" s="160"/>
      <c r="HP5" s="160"/>
      <c r="HQ5" s="160"/>
      <c r="HR5" s="160"/>
      <c r="HS5" s="160"/>
      <c r="HT5" s="160"/>
      <c r="HU5" s="160"/>
      <c r="HV5" s="160"/>
      <c r="HW5" s="160"/>
      <c r="HX5" s="160"/>
      <c r="HY5" s="160"/>
      <c r="HZ5" s="160"/>
      <c r="IA5" s="160"/>
      <c r="IB5" s="160"/>
      <c r="IC5" s="160"/>
      <c r="ID5" s="406"/>
      <c r="IE5" s="160"/>
      <c r="IF5" s="160"/>
      <c r="IG5" s="160"/>
      <c r="IH5" s="160"/>
      <c r="II5" s="160"/>
      <c r="IJ5" s="160"/>
      <c r="IK5" s="160"/>
      <c r="IL5" s="160"/>
      <c r="IM5" s="160"/>
      <c r="IN5" s="160"/>
      <c r="IO5" s="160"/>
      <c r="IP5" s="160"/>
      <c r="IQ5" s="160"/>
      <c r="IR5" s="160"/>
      <c r="IS5" s="160"/>
      <c r="IT5" s="160"/>
      <c r="IU5" s="160"/>
      <c r="IV5" s="160"/>
      <c r="IW5" s="160"/>
      <c r="IX5" s="160"/>
      <c r="IY5" s="160"/>
      <c r="IZ5" s="406"/>
      <c r="JA5" s="160"/>
      <c r="JB5" s="160"/>
      <c r="JC5" s="160"/>
      <c r="JD5" s="160"/>
      <c r="JE5" s="160"/>
      <c r="JF5" s="160"/>
      <c r="JG5" s="160"/>
      <c r="JH5" s="160"/>
      <c r="JI5" s="160"/>
      <c r="JJ5" s="160"/>
      <c r="JK5" s="160"/>
      <c r="JL5" s="160"/>
      <c r="JM5" s="160"/>
      <c r="JN5" s="160"/>
      <c r="JO5" s="160"/>
      <c r="JP5" s="160"/>
      <c r="JQ5" s="160"/>
      <c r="JR5" s="160"/>
      <c r="JS5" s="160"/>
      <c r="JT5" s="160"/>
      <c r="JU5" s="160"/>
      <c r="JV5" s="406"/>
      <c r="JW5" s="150" t="s">
        <v>110</v>
      </c>
      <c r="JX5" s="150" t="s">
        <v>110</v>
      </c>
      <c r="JY5" s="150" t="s">
        <v>110</v>
      </c>
      <c r="JZ5" s="150" t="s">
        <v>110</v>
      </c>
      <c r="KA5" s="150" t="s">
        <v>110</v>
      </c>
      <c r="KB5" s="150" t="s">
        <v>110</v>
      </c>
      <c r="KC5" s="150" t="s">
        <v>110</v>
      </c>
      <c r="KD5" s="150" t="s">
        <v>110</v>
      </c>
      <c r="KE5" s="150" t="s">
        <v>110</v>
      </c>
      <c r="KF5" s="150" t="s">
        <v>110</v>
      </c>
      <c r="KG5" s="150" t="s">
        <v>110</v>
      </c>
      <c r="KH5" s="150" t="s">
        <v>110</v>
      </c>
      <c r="KI5" s="150" t="s">
        <v>110</v>
      </c>
      <c r="KJ5" s="150" t="s">
        <v>110</v>
      </c>
      <c r="KK5" s="150" t="s">
        <v>110</v>
      </c>
      <c r="KL5" s="150" t="s">
        <v>110</v>
      </c>
      <c r="KM5" s="150" t="s">
        <v>110</v>
      </c>
      <c r="KN5" s="150" t="s">
        <v>110</v>
      </c>
      <c r="KO5" s="150" t="s">
        <v>110</v>
      </c>
      <c r="KP5" s="150" t="s">
        <v>110</v>
      </c>
      <c r="KQ5" s="150" t="s">
        <v>110</v>
      </c>
      <c r="KR5" s="406"/>
      <c r="KS5" s="164" t="s">
        <v>157</v>
      </c>
      <c r="KT5" s="164" t="s">
        <v>157</v>
      </c>
      <c r="KU5" s="164" t="s">
        <v>157</v>
      </c>
      <c r="KV5" s="164" t="s">
        <v>157</v>
      </c>
      <c r="KW5" s="164" t="s">
        <v>157</v>
      </c>
      <c r="KX5" s="164" t="s">
        <v>157</v>
      </c>
      <c r="KY5" s="164" t="s">
        <v>157</v>
      </c>
      <c r="KZ5" s="164" t="s">
        <v>157</v>
      </c>
      <c r="LA5" s="164" t="s">
        <v>157</v>
      </c>
      <c r="LB5" s="164" t="s">
        <v>157</v>
      </c>
      <c r="LC5" s="164" t="s">
        <v>157</v>
      </c>
      <c r="LD5" s="164" t="s">
        <v>157</v>
      </c>
      <c r="LE5" s="164" t="s">
        <v>157</v>
      </c>
      <c r="LF5" s="164" t="s">
        <v>157</v>
      </c>
      <c r="LG5" s="164" t="s">
        <v>157</v>
      </c>
      <c r="LH5" s="164" t="s">
        <v>157</v>
      </c>
      <c r="LI5" s="164" t="s">
        <v>157</v>
      </c>
      <c r="LJ5" s="164" t="s">
        <v>157</v>
      </c>
      <c r="LK5" s="164" t="s">
        <v>157</v>
      </c>
      <c r="LL5" s="164" t="s">
        <v>157</v>
      </c>
      <c r="LM5" s="164" t="s">
        <v>157</v>
      </c>
      <c r="LN5" s="406"/>
      <c r="LO5" s="160" t="s">
        <v>104</v>
      </c>
      <c r="LP5" s="160" t="s">
        <v>104</v>
      </c>
      <c r="LQ5" s="160" t="s">
        <v>104</v>
      </c>
      <c r="LR5" s="160" t="s">
        <v>104</v>
      </c>
      <c r="LS5" s="160" t="s">
        <v>104</v>
      </c>
      <c r="LT5" s="160" t="s">
        <v>104</v>
      </c>
      <c r="LU5" s="160" t="s">
        <v>104</v>
      </c>
      <c r="LV5" s="160" t="s">
        <v>104</v>
      </c>
      <c r="LW5" s="160" t="s">
        <v>104</v>
      </c>
      <c r="LX5" s="160" t="s">
        <v>104</v>
      </c>
      <c r="LY5" s="160" t="s">
        <v>104</v>
      </c>
      <c r="LZ5" s="161" t="s">
        <v>104</v>
      </c>
      <c r="MA5" s="161" t="s">
        <v>104</v>
      </c>
      <c r="MB5" s="161" t="s">
        <v>104</v>
      </c>
      <c r="MC5" s="161" t="s">
        <v>104</v>
      </c>
      <c r="MD5" s="161" t="s">
        <v>104</v>
      </c>
      <c r="ME5" s="162" t="s">
        <v>104</v>
      </c>
      <c r="MF5" s="162" t="s">
        <v>104</v>
      </c>
      <c r="MG5" s="162" t="s">
        <v>104</v>
      </c>
      <c r="MH5" s="162" t="s">
        <v>104</v>
      </c>
      <c r="MI5" s="162" t="s">
        <v>104</v>
      </c>
      <c r="MJ5" s="406"/>
      <c r="MK5" s="164" t="s">
        <v>111</v>
      </c>
      <c r="ML5" s="164" t="s">
        <v>111</v>
      </c>
      <c r="MM5" s="164" t="s">
        <v>111</v>
      </c>
      <c r="MN5" s="164" t="s">
        <v>111</v>
      </c>
      <c r="MO5" s="164" t="s">
        <v>111</v>
      </c>
      <c r="MP5" s="164" t="s">
        <v>111</v>
      </c>
      <c r="MQ5" s="164" t="s">
        <v>111</v>
      </c>
      <c r="MR5" s="164" t="s">
        <v>111</v>
      </c>
      <c r="MS5" s="164" t="s">
        <v>111</v>
      </c>
      <c r="MT5" s="164" t="s">
        <v>111</v>
      </c>
      <c r="MU5" s="164" t="s">
        <v>111</v>
      </c>
      <c r="MV5" s="164" t="s">
        <v>111</v>
      </c>
      <c r="MW5" s="164" t="s">
        <v>111</v>
      </c>
      <c r="MX5" s="164" t="s">
        <v>111</v>
      </c>
      <c r="MY5" s="164" t="s">
        <v>111</v>
      </c>
      <c r="MZ5" s="164" t="s">
        <v>111</v>
      </c>
      <c r="NA5" s="164" t="s">
        <v>111</v>
      </c>
      <c r="NB5" s="164" t="s">
        <v>111</v>
      </c>
      <c r="NC5" s="164" t="s">
        <v>111</v>
      </c>
      <c r="ND5" s="164" t="s">
        <v>111</v>
      </c>
      <c r="NE5" s="164" t="s">
        <v>111</v>
      </c>
      <c r="NF5" s="406"/>
      <c r="NG5" s="160" t="s">
        <v>99</v>
      </c>
      <c r="NH5" s="160" t="s">
        <v>99</v>
      </c>
      <c r="NI5" s="160" t="s">
        <v>99</v>
      </c>
      <c r="NJ5" s="160" t="s">
        <v>99</v>
      </c>
      <c r="NK5" s="160" t="s">
        <v>99</v>
      </c>
      <c r="NL5" s="160" t="s">
        <v>99</v>
      </c>
      <c r="NM5" s="160" t="s">
        <v>99</v>
      </c>
      <c r="NN5" s="160" t="s">
        <v>99</v>
      </c>
      <c r="NO5" s="160" t="s">
        <v>99</v>
      </c>
      <c r="NP5" s="160" t="s">
        <v>99</v>
      </c>
      <c r="NQ5" s="160" t="s">
        <v>99</v>
      </c>
      <c r="NR5" s="161" t="s">
        <v>99</v>
      </c>
      <c r="NS5" s="161" t="s">
        <v>99</v>
      </c>
      <c r="NT5" s="161" t="s">
        <v>99</v>
      </c>
      <c r="NU5" s="161" t="s">
        <v>99</v>
      </c>
      <c r="NV5" s="161" t="s">
        <v>99</v>
      </c>
      <c r="NW5" s="162" t="s">
        <v>99</v>
      </c>
      <c r="NX5" s="162" t="s">
        <v>99</v>
      </c>
      <c r="NY5" s="162" t="s">
        <v>99</v>
      </c>
      <c r="NZ5" s="162" t="s">
        <v>99</v>
      </c>
      <c r="OA5" s="162" t="s">
        <v>99</v>
      </c>
      <c r="OB5" s="406"/>
      <c r="OC5" s="160" t="s">
        <v>112</v>
      </c>
      <c r="OD5" s="160" t="s">
        <v>112</v>
      </c>
      <c r="OE5" s="160" t="s">
        <v>112</v>
      </c>
      <c r="OF5" s="160" t="s">
        <v>112</v>
      </c>
      <c r="OG5" s="160" t="s">
        <v>112</v>
      </c>
      <c r="OH5" s="160" t="s">
        <v>112</v>
      </c>
      <c r="OI5" s="160" t="s">
        <v>112</v>
      </c>
      <c r="OJ5" s="160" t="s">
        <v>112</v>
      </c>
      <c r="OK5" s="160" t="s">
        <v>112</v>
      </c>
      <c r="OL5" s="160" t="s">
        <v>112</v>
      </c>
      <c r="OM5" s="160" t="s">
        <v>112</v>
      </c>
      <c r="ON5" s="161" t="s">
        <v>112</v>
      </c>
      <c r="OO5" s="161" t="s">
        <v>112</v>
      </c>
      <c r="OP5" s="161" t="s">
        <v>112</v>
      </c>
      <c r="OQ5" s="161" t="s">
        <v>112</v>
      </c>
      <c r="OR5" s="161" t="s">
        <v>112</v>
      </c>
      <c r="OS5" s="162" t="s">
        <v>112</v>
      </c>
      <c r="OT5" s="162" t="s">
        <v>112</v>
      </c>
      <c r="OU5" s="162" t="s">
        <v>112</v>
      </c>
      <c r="OV5" s="162" t="s">
        <v>112</v>
      </c>
      <c r="OW5" s="162" t="s">
        <v>112</v>
      </c>
      <c r="OX5" s="406"/>
      <c r="OY5" s="164" t="s">
        <v>98</v>
      </c>
      <c r="OZ5" s="164" t="s">
        <v>98</v>
      </c>
      <c r="PA5" s="164" t="s">
        <v>98</v>
      </c>
      <c r="PB5" s="164" t="s">
        <v>98</v>
      </c>
      <c r="PC5" s="164" t="s">
        <v>98</v>
      </c>
      <c r="PD5" s="164" t="s">
        <v>98</v>
      </c>
      <c r="PE5" s="164" t="s">
        <v>98</v>
      </c>
      <c r="PF5" s="164" t="s">
        <v>98</v>
      </c>
      <c r="PG5" s="164" t="s">
        <v>98</v>
      </c>
      <c r="PH5" s="164" t="s">
        <v>98</v>
      </c>
      <c r="PI5" s="164" t="s">
        <v>98</v>
      </c>
      <c r="PJ5" s="164" t="s">
        <v>98</v>
      </c>
      <c r="PK5" s="164" t="s">
        <v>98</v>
      </c>
      <c r="PL5" s="164" t="s">
        <v>98</v>
      </c>
      <c r="PM5" s="164" t="s">
        <v>98</v>
      </c>
      <c r="PN5" s="164" t="s">
        <v>98</v>
      </c>
      <c r="PO5" s="164" t="s">
        <v>98</v>
      </c>
      <c r="PP5" s="164" t="s">
        <v>98</v>
      </c>
      <c r="PQ5" s="164" t="s">
        <v>98</v>
      </c>
      <c r="PR5" s="164" t="s">
        <v>98</v>
      </c>
      <c r="PS5" s="164" t="s">
        <v>98</v>
      </c>
      <c r="PT5" s="406"/>
      <c r="PU5" s="164" t="s">
        <v>163</v>
      </c>
      <c r="PV5" s="164" t="s">
        <v>163</v>
      </c>
      <c r="PW5" s="164" t="s">
        <v>163</v>
      </c>
      <c r="PX5" s="164" t="s">
        <v>163</v>
      </c>
      <c r="PY5" s="164" t="s">
        <v>163</v>
      </c>
      <c r="PZ5" s="164" t="s">
        <v>163</v>
      </c>
      <c r="QA5" s="164" t="s">
        <v>163</v>
      </c>
      <c r="QB5" s="164" t="s">
        <v>163</v>
      </c>
      <c r="QC5" s="164" t="s">
        <v>163</v>
      </c>
      <c r="QD5" s="164" t="s">
        <v>163</v>
      </c>
      <c r="QE5" s="164" t="s">
        <v>163</v>
      </c>
      <c r="QF5" s="164" t="s">
        <v>163</v>
      </c>
      <c r="QG5" s="164" t="s">
        <v>163</v>
      </c>
      <c r="QH5" s="164" t="s">
        <v>163</v>
      </c>
      <c r="QI5" s="164" t="s">
        <v>163</v>
      </c>
      <c r="QJ5" s="164" t="s">
        <v>163</v>
      </c>
      <c r="QK5" s="164" t="s">
        <v>163</v>
      </c>
      <c r="QL5" s="164" t="s">
        <v>163</v>
      </c>
      <c r="QM5" s="164" t="s">
        <v>163</v>
      </c>
      <c r="QN5" s="164" t="s">
        <v>163</v>
      </c>
      <c r="QO5" s="164" t="s">
        <v>163</v>
      </c>
      <c r="QP5" s="406"/>
      <c r="QQ5" s="160" t="s">
        <v>63</v>
      </c>
      <c r="QR5" s="160" t="s">
        <v>63</v>
      </c>
      <c r="QS5" s="160" t="s">
        <v>63</v>
      </c>
      <c r="QT5" s="160" t="s">
        <v>63</v>
      </c>
      <c r="QU5" s="160" t="s">
        <v>63</v>
      </c>
      <c r="QV5" s="160" t="s">
        <v>63</v>
      </c>
      <c r="QW5" s="160" t="s">
        <v>63</v>
      </c>
      <c r="QX5" s="160" t="s">
        <v>63</v>
      </c>
      <c r="QY5" s="160" t="s">
        <v>63</v>
      </c>
      <c r="QZ5" s="160" t="s">
        <v>63</v>
      </c>
      <c r="RA5" s="160" t="s">
        <v>63</v>
      </c>
      <c r="RB5" s="160" t="s">
        <v>63</v>
      </c>
      <c r="RC5" s="160" t="s">
        <v>63</v>
      </c>
      <c r="RD5" s="160" t="s">
        <v>63</v>
      </c>
      <c r="RE5" s="160" t="s">
        <v>63</v>
      </c>
      <c r="RF5" s="160" t="s">
        <v>63</v>
      </c>
      <c r="RG5" s="162" t="s">
        <v>63</v>
      </c>
      <c r="RH5" s="162" t="s">
        <v>63</v>
      </c>
      <c r="RI5" s="162" t="s">
        <v>63</v>
      </c>
      <c r="RJ5" s="162" t="s">
        <v>63</v>
      </c>
      <c r="RK5" s="162" t="s">
        <v>63</v>
      </c>
      <c r="RL5" s="406"/>
      <c r="RM5" s="157" t="s">
        <v>325</v>
      </c>
      <c r="SH5" s="406"/>
      <c r="SI5" s="157" t="s">
        <v>328</v>
      </c>
      <c r="TD5" s="406"/>
    </row>
    <row r="6" spans="1:524" s="157" customFormat="1" ht="11.25" x14ac:dyDescent="0.2">
      <c r="D6" s="154"/>
      <c r="E6" s="155"/>
      <c r="F6" s="156"/>
      <c r="G6" s="156"/>
      <c r="H6" s="156"/>
      <c r="I6" s="156"/>
      <c r="J6" s="156"/>
      <c r="K6" s="156"/>
      <c r="L6" s="156"/>
      <c r="M6" s="156"/>
      <c r="N6" s="156"/>
      <c r="O6" s="156"/>
      <c r="P6" s="154"/>
      <c r="R6" s="406"/>
      <c r="S6" s="165">
        <f t="shared" ref="S6:AC6" si="56">E46</f>
        <v>9.3333333333333338E-2</v>
      </c>
      <c r="T6" s="165">
        <f t="shared" si="56"/>
        <v>0.33333333333333331</v>
      </c>
      <c r="U6" s="165">
        <f t="shared" si="56"/>
        <v>0.23076923076923078</v>
      </c>
      <c r="V6" s="165">
        <f t="shared" si="56"/>
        <v>0.17647058823529413</v>
      </c>
      <c r="W6" s="165">
        <f t="shared" si="56"/>
        <v>0.14285714285714288</v>
      </c>
      <c r="X6" s="165">
        <f t="shared" si="56"/>
        <v>0.12000000000000002</v>
      </c>
      <c r="Y6" s="165">
        <f t="shared" si="56"/>
        <v>0.10344827586206898</v>
      </c>
      <c r="Z6" s="165">
        <f t="shared" si="56"/>
        <v>9.0909090909090912E-2</v>
      </c>
      <c r="AA6" s="165">
        <f t="shared" si="56"/>
        <v>8.1081081081081072E-2</v>
      </c>
      <c r="AB6" s="165">
        <f t="shared" si="56"/>
        <v>7.3170731707317069E-2</v>
      </c>
      <c r="AC6" s="165">
        <f t="shared" si="56"/>
        <v>6.6666666666666652E-2</v>
      </c>
      <c r="AD6" s="166">
        <f t="shared" ref="AD6:AM6" si="57">$E$46</f>
        <v>9.3333333333333338E-2</v>
      </c>
      <c r="AE6" s="166">
        <f t="shared" si="57"/>
        <v>9.3333333333333338E-2</v>
      </c>
      <c r="AF6" s="166">
        <f t="shared" si="57"/>
        <v>9.3333333333333338E-2</v>
      </c>
      <c r="AG6" s="166">
        <f t="shared" si="57"/>
        <v>9.3333333333333338E-2</v>
      </c>
      <c r="AH6" s="166">
        <f t="shared" si="57"/>
        <v>9.3333333333333338E-2</v>
      </c>
      <c r="AI6" s="166">
        <f t="shared" si="57"/>
        <v>9.3333333333333338E-2</v>
      </c>
      <c r="AJ6" s="166">
        <f t="shared" si="57"/>
        <v>9.3333333333333338E-2</v>
      </c>
      <c r="AK6" s="166">
        <f t="shared" si="57"/>
        <v>9.3333333333333338E-2</v>
      </c>
      <c r="AL6" s="166">
        <f t="shared" si="57"/>
        <v>9.3333333333333338E-2</v>
      </c>
      <c r="AM6" s="166">
        <f t="shared" si="57"/>
        <v>9.3333333333333338E-2</v>
      </c>
      <c r="AN6" s="406"/>
      <c r="AO6" s="167">
        <f>$C$11*S6*'Drive Train'!$F$15*PI()/12/60</f>
        <v>13.457768440994412</v>
      </c>
      <c r="AP6" s="167">
        <f>$C$11*T6*'Drive Train'!$F$15*PI()/12/60</f>
        <v>48.063458717837179</v>
      </c>
      <c r="AQ6" s="167">
        <f>$C$11*U6*'Drive Train'!$F$15*PI()/12/60</f>
        <v>33.274702189271899</v>
      </c>
      <c r="AR6" s="167">
        <f>$C$11*V6*'Drive Train'!$F$15*PI()/12/60</f>
        <v>25.445360497678511</v>
      </c>
      <c r="AS6" s="167">
        <f>$C$11*W6*'Drive Train'!$F$15*PI()/12/60</f>
        <v>20.598625164787368</v>
      </c>
      <c r="AT6" s="167">
        <f>$C$11*X6*'Drive Train'!$F$15*PI()/12/60</f>
        <v>17.302845138421389</v>
      </c>
      <c r="AU6" s="167">
        <f>$C$11*Y6*'Drive Train'!$F$15*PI()/12/60</f>
        <v>14.916245808983952</v>
      </c>
      <c r="AV6" s="167">
        <f>$C$11*Z6*'Drive Train'!$F$15*PI()/12/60</f>
        <v>13.108216013955596</v>
      </c>
      <c r="AW6" s="167">
        <f>$C$11*AA6*'Drive Train'!$F$15*PI()/12/60</f>
        <v>11.69111158001445</v>
      </c>
      <c r="AX6" s="167">
        <f>$C$11*AB6*'Drive Train'!$F$15*PI()/12/60</f>
        <v>10.550515328305723</v>
      </c>
      <c r="AY6" s="167">
        <f>$C$11*AC6*'Drive Train'!$F$15*PI()/12/60</f>
        <v>9.6126917435674333</v>
      </c>
      <c r="AZ6" s="167">
        <f>$C$11*AD6*'Drive Train'!$F$15*PI()/12/60</f>
        <v>13.457768440994412</v>
      </c>
      <c r="BA6" s="167">
        <f>$C$11*AE6*'Drive Train'!$F$15*PI()/12/60</f>
        <v>13.457768440994412</v>
      </c>
      <c r="BB6" s="167">
        <f>$C$11*AF6*'Drive Train'!$F$15*PI()/12/60</f>
        <v>13.457768440994412</v>
      </c>
      <c r="BC6" s="167">
        <f>$C$11*AG6*'Drive Train'!$F$15*PI()/12/60</f>
        <v>13.457768440994412</v>
      </c>
      <c r="BD6" s="167">
        <f>$C$11*AH6*'Drive Train'!$F$15*PI()/12/60</f>
        <v>13.457768440994412</v>
      </c>
      <c r="BE6" s="167">
        <f>$C$11*AI6*'Drive Train'!$F$15*PI()/12/60</f>
        <v>13.457768440994412</v>
      </c>
      <c r="BF6" s="167">
        <f>$C$11*AJ6*'Drive Train'!$F$15*PI()/12/60</f>
        <v>13.457768440994412</v>
      </c>
      <c r="BG6" s="167">
        <f>$C$11*AK6*'Drive Train'!$F$15*PI()/12/60</f>
        <v>13.457768440994412</v>
      </c>
      <c r="BH6" s="167">
        <f>$C$11*AL6*'Drive Train'!$F$15*PI()/12/60</f>
        <v>13.457768440994412</v>
      </c>
      <c r="BI6" s="167">
        <f>$C$11*AM6*'Drive Train'!$F$15*PI()/12/60</f>
        <v>13.457768440994412</v>
      </c>
      <c r="BJ6" s="406"/>
      <c r="BK6" s="156"/>
      <c r="BL6" s="156"/>
      <c r="BM6" s="156"/>
      <c r="BN6" s="156"/>
      <c r="BO6" s="156"/>
      <c r="BP6" s="156"/>
      <c r="BQ6" s="156"/>
      <c r="BR6" s="156"/>
      <c r="BS6" s="156"/>
      <c r="BT6" s="156"/>
      <c r="BU6" s="156"/>
      <c r="BV6" s="156"/>
      <c r="BW6" s="156"/>
      <c r="BX6" s="156"/>
      <c r="BY6" s="156"/>
      <c r="BZ6" s="156"/>
      <c r="CA6" s="156"/>
      <c r="CB6" s="156"/>
      <c r="CC6" s="156"/>
      <c r="CD6" s="156"/>
      <c r="CE6" s="156"/>
      <c r="CF6" s="406"/>
      <c r="CG6" s="156"/>
      <c r="CH6" s="158"/>
      <c r="CI6" s="158"/>
      <c r="CJ6" s="158"/>
      <c r="CK6" s="158"/>
      <c r="CL6" s="158"/>
      <c r="CM6" s="158"/>
      <c r="CN6" s="158"/>
      <c r="CO6" s="158"/>
      <c r="CP6" s="158"/>
      <c r="CQ6" s="158"/>
      <c r="CR6" s="156"/>
      <c r="CS6" s="156"/>
      <c r="CT6" s="156"/>
      <c r="CU6" s="156"/>
      <c r="CV6" s="156"/>
      <c r="CW6" s="168"/>
      <c r="CX6" s="168"/>
      <c r="CY6" s="168"/>
      <c r="CZ6" s="168"/>
      <c r="DA6" s="168"/>
      <c r="DB6" s="406"/>
      <c r="DC6" s="156"/>
      <c r="DD6" s="158"/>
      <c r="DE6" s="158"/>
      <c r="DF6" s="158"/>
      <c r="DG6" s="158"/>
      <c r="DH6" s="158"/>
      <c r="DI6" s="158"/>
      <c r="DJ6" s="158"/>
      <c r="DK6" s="158"/>
      <c r="DL6" s="158"/>
      <c r="DM6" s="158"/>
      <c r="DN6" s="158"/>
      <c r="DO6" s="158"/>
      <c r="DP6" s="158"/>
      <c r="DQ6" s="158"/>
      <c r="DR6" s="158"/>
      <c r="DS6" s="158"/>
      <c r="DT6" s="158"/>
      <c r="DU6" s="158"/>
      <c r="DV6" s="158"/>
      <c r="DW6" s="158"/>
      <c r="DX6" s="406"/>
      <c r="DY6" s="156"/>
      <c r="DZ6" s="156"/>
      <c r="EA6" s="156"/>
      <c r="EB6" s="156"/>
      <c r="EC6" s="156"/>
      <c r="ED6" s="156"/>
      <c r="EE6" s="156"/>
      <c r="EF6" s="156"/>
      <c r="EG6" s="156"/>
      <c r="EH6" s="156"/>
      <c r="EI6" s="156"/>
      <c r="EJ6" s="156"/>
      <c r="EK6" s="156"/>
      <c r="EL6" s="156"/>
      <c r="EM6" s="156"/>
      <c r="EN6" s="156"/>
      <c r="EO6" s="156"/>
      <c r="EP6" s="156"/>
      <c r="EQ6" s="156"/>
      <c r="ER6" s="156"/>
      <c r="ES6" s="156"/>
      <c r="ET6" s="406"/>
      <c r="EU6" s="158">
        <f t="shared" ref="EU6:FO6" si="58">$C$35/$C$19*S6/$C$21</f>
        <v>1.2843846905890632</v>
      </c>
      <c r="EV6" s="158">
        <f t="shared" si="58"/>
        <v>4.5870881806752255</v>
      </c>
      <c r="EW6" s="158">
        <f t="shared" si="58"/>
        <v>3.1756764327751559</v>
      </c>
      <c r="EX6" s="158">
        <f t="shared" si="58"/>
        <v>2.4284584485927665</v>
      </c>
      <c r="EY6" s="158">
        <f t="shared" si="58"/>
        <v>1.9658949345750969</v>
      </c>
      <c r="EZ6" s="158">
        <f t="shared" si="58"/>
        <v>1.6513517450430817</v>
      </c>
      <c r="FA6" s="158">
        <f t="shared" si="58"/>
        <v>1.4235790905543804</v>
      </c>
      <c r="FB6" s="158">
        <f t="shared" si="58"/>
        <v>1.2510240492750615</v>
      </c>
      <c r="FC6" s="158">
        <f t="shared" si="58"/>
        <v>1.1157782061101897</v>
      </c>
      <c r="FD6" s="158">
        <f t="shared" si="58"/>
        <v>1.0069217957579761</v>
      </c>
      <c r="FE6" s="158">
        <f t="shared" si="58"/>
        <v>0.9174176361350449</v>
      </c>
      <c r="FF6" s="158">
        <f t="shared" si="58"/>
        <v>1.2843846905890632</v>
      </c>
      <c r="FG6" s="158">
        <f t="shared" si="58"/>
        <v>1.2843846905890632</v>
      </c>
      <c r="FH6" s="158">
        <f t="shared" si="58"/>
        <v>1.2843846905890632</v>
      </c>
      <c r="FI6" s="158">
        <f t="shared" si="58"/>
        <v>1.2843846905890632</v>
      </c>
      <c r="FJ6" s="158">
        <f t="shared" si="58"/>
        <v>1.2843846905890632</v>
      </c>
      <c r="FK6" s="158">
        <f t="shared" si="58"/>
        <v>1.2843846905890632</v>
      </c>
      <c r="FL6" s="158">
        <f t="shared" si="58"/>
        <v>1.2843846905890632</v>
      </c>
      <c r="FM6" s="158">
        <f t="shared" si="58"/>
        <v>1.2843846905890632</v>
      </c>
      <c r="FN6" s="158">
        <f t="shared" si="58"/>
        <v>1.2843846905890632</v>
      </c>
      <c r="FO6" s="158">
        <f t="shared" si="58"/>
        <v>1.2843846905890632</v>
      </c>
      <c r="FP6" s="406"/>
      <c r="FQ6" s="170"/>
      <c r="FR6" s="158"/>
      <c r="FS6" s="158"/>
      <c r="FT6" s="158"/>
      <c r="FU6" s="158"/>
      <c r="FV6" s="158"/>
      <c r="FW6" s="158"/>
      <c r="FX6" s="158"/>
      <c r="FY6" s="158"/>
      <c r="FZ6" s="158"/>
      <c r="GA6" s="158"/>
      <c r="GB6" s="158"/>
      <c r="GC6" s="158"/>
      <c r="GD6" s="158"/>
      <c r="GE6" s="158"/>
      <c r="GF6" s="158"/>
      <c r="GG6" s="158"/>
      <c r="GH6" s="158"/>
      <c r="GI6" s="158"/>
      <c r="GJ6" s="158"/>
      <c r="GK6" s="158"/>
      <c r="GL6" s="406"/>
      <c r="GM6" s="169">
        <f t="shared" ref="GM6:HG6" si="59">MAX(PU8:PU108)</f>
        <v>21.509629939876188</v>
      </c>
      <c r="GN6" s="169">
        <f t="shared" si="59"/>
        <v>41.888699885202193</v>
      </c>
      <c r="GO6" s="169">
        <f t="shared" si="59"/>
        <v>42.573033430336345</v>
      </c>
      <c r="GP6" s="169">
        <f t="shared" si="59"/>
        <v>38.911830748778911</v>
      </c>
      <c r="GQ6" s="169">
        <f t="shared" si="59"/>
        <v>32.695785691206908</v>
      </c>
      <c r="GR6" s="169">
        <f t="shared" si="59"/>
        <v>27.08124871304469</v>
      </c>
      <c r="GS6" s="169">
        <f t="shared" si="59"/>
        <v>23.77301396834946</v>
      </c>
      <c r="GT6" s="169">
        <f t="shared" si="59"/>
        <v>21.249931254447493</v>
      </c>
      <c r="GU6" s="169">
        <f t="shared" si="59"/>
        <v>19.816493314273195</v>
      </c>
      <c r="GV6" s="169">
        <f t="shared" si="59"/>
        <v>18.750306036095527</v>
      </c>
      <c r="GW6" s="169">
        <f t="shared" si="59"/>
        <v>17.938979283347489</v>
      </c>
      <c r="GX6" s="169">
        <f t="shared" si="59"/>
        <v>23.545956887831423</v>
      </c>
      <c r="GY6" s="169">
        <f t="shared" si="59"/>
        <v>22.46040463838543</v>
      </c>
      <c r="GZ6" s="169">
        <f t="shared" si="59"/>
        <v>21.851926218580669</v>
      </c>
      <c r="HA6" s="169">
        <f t="shared" si="59"/>
        <v>21.688666042846155</v>
      </c>
      <c r="HB6" s="169">
        <f t="shared" si="59"/>
        <v>21.363164833433405</v>
      </c>
      <c r="HC6" s="169">
        <f t="shared" si="59"/>
        <v>21.803653592210914</v>
      </c>
      <c r="HD6" s="169">
        <f t="shared" si="59"/>
        <v>21.614137259861444</v>
      </c>
      <c r="HE6" s="169">
        <f t="shared" si="59"/>
        <v>21.800804689469974</v>
      </c>
      <c r="HF6" s="169">
        <f t="shared" si="59"/>
        <v>21.450554050513979</v>
      </c>
      <c r="HG6" s="169">
        <f t="shared" si="59"/>
        <v>21.456279811219133</v>
      </c>
      <c r="HH6" s="406"/>
      <c r="HI6" s="170"/>
      <c r="HJ6" s="170"/>
      <c r="HK6" s="170"/>
      <c r="HL6" s="170"/>
      <c r="HM6" s="170"/>
      <c r="HN6" s="170"/>
      <c r="HO6" s="170"/>
      <c r="HP6" s="170"/>
      <c r="HQ6" s="170"/>
      <c r="HR6" s="170"/>
      <c r="HS6" s="170"/>
      <c r="HT6" s="170"/>
      <c r="HU6" s="170"/>
      <c r="HV6" s="170"/>
      <c r="HW6" s="170"/>
      <c r="HX6" s="170"/>
      <c r="HY6" s="170"/>
      <c r="HZ6" s="170"/>
      <c r="IA6" s="170"/>
      <c r="IB6" s="170"/>
      <c r="IC6" s="170"/>
      <c r="ID6" s="406"/>
      <c r="IE6" s="170"/>
      <c r="IF6" s="170"/>
      <c r="IG6" s="170"/>
      <c r="IH6" s="170"/>
      <c r="II6" s="170"/>
      <c r="IJ6" s="170"/>
      <c r="IK6" s="170"/>
      <c r="IL6" s="170"/>
      <c r="IM6" s="170"/>
      <c r="IN6" s="170"/>
      <c r="IO6" s="170"/>
      <c r="IP6" s="170"/>
      <c r="IQ6" s="170"/>
      <c r="IR6" s="170"/>
      <c r="IS6" s="170"/>
      <c r="IT6" s="170"/>
      <c r="IU6" s="170"/>
      <c r="IV6" s="170"/>
      <c r="IW6" s="170"/>
      <c r="IX6" s="170"/>
      <c r="IY6" s="170"/>
      <c r="IZ6" s="406"/>
      <c r="JA6" s="170"/>
      <c r="JB6" s="170"/>
      <c r="JC6" s="170"/>
      <c r="JD6" s="170"/>
      <c r="JE6" s="170"/>
      <c r="JF6" s="170"/>
      <c r="JG6" s="170"/>
      <c r="JH6" s="170"/>
      <c r="JI6" s="170"/>
      <c r="JJ6" s="170"/>
      <c r="JK6" s="170"/>
      <c r="JL6" s="170"/>
      <c r="JM6" s="170"/>
      <c r="JN6" s="170"/>
      <c r="JO6" s="170"/>
      <c r="JP6" s="170"/>
      <c r="JQ6" s="170"/>
      <c r="JR6" s="170"/>
      <c r="JS6" s="170"/>
      <c r="JT6" s="170"/>
      <c r="JU6" s="170"/>
      <c r="JV6" s="406"/>
      <c r="JW6" s="171">
        <f>VLOOKUP(1,JW8:PU109,PU1-JW1+1,FALSE)</f>
        <v>14.270381654283971</v>
      </c>
      <c r="JX6" s="171" t="e">
        <f>MIN(VLOOKUP(1,JX8:PV109,PV1-JX1+1,FALSE),'Drive Train'!$F$29)</f>
        <v>#N/A</v>
      </c>
      <c r="JY6" s="171" t="e">
        <f>MIN(VLOOKUP(1,JY8:PW109,PW1-JY1+1,FALSE),'Drive Train'!$F$29)</f>
        <v>#N/A</v>
      </c>
      <c r="JZ6" s="171" t="e">
        <f>MIN(VLOOKUP(1,JZ8:PX109,PX1-JZ1+1,FALSE),'Drive Train'!$F$29)</f>
        <v>#N/A</v>
      </c>
      <c r="KA6" s="171" t="e">
        <f>MIN(VLOOKUP(1,KA8:PY109,PY1-KA1+1,FALSE),'Drive Train'!$F$29)</f>
        <v>#N/A</v>
      </c>
      <c r="KB6" s="171" t="e">
        <f>MIN(VLOOKUP(1,KB8:PZ109,PZ1-KB1+1,FALSE),'Drive Train'!$F$29)</f>
        <v>#N/A</v>
      </c>
      <c r="KC6" s="171" t="e">
        <f>MIN(VLOOKUP(1,KC8:QA109,QA1-KC1+1,FALSE),'Drive Train'!$F$29)</f>
        <v>#N/A</v>
      </c>
      <c r="KD6" s="171">
        <f>MIN(VLOOKUP(1,KD8:QB109,QB1-KD1+1,FALSE),'Drive Train'!$F$29)</f>
        <v>13.086554120164568</v>
      </c>
      <c r="KE6" s="171">
        <f>MIN(VLOOKUP(1,KE8:QC109,QC1-KE1+1,FALSE),'Drive Train'!$F$29)</f>
        <v>9.3423595392118681</v>
      </c>
      <c r="KF6" s="171">
        <f>MIN(VLOOKUP(1,KF8:QD109,QD1-KF1+1,FALSE),'Drive Train'!$F$29)</f>
        <v>6.9311541258678311</v>
      </c>
      <c r="KG6" s="171">
        <f>MIN(VLOOKUP(1,KG8:QE109,QE1-KG1+1,FALSE),'Drive Train'!$F$29)</f>
        <v>5.5501079595185168</v>
      </c>
      <c r="KH6" s="171" t="e">
        <f>MIN(VLOOKUP(1,KH8:QF109,QF1-KH1+1,FALSE),'Drive Train'!$F$29)</f>
        <v>#N/A</v>
      </c>
      <c r="KI6" s="171" t="e">
        <f>MIN(VLOOKUP(1,KI8:QG109,QG1-KI1+1,FALSE),'Drive Train'!$F$29)</f>
        <v>#N/A</v>
      </c>
      <c r="KJ6" s="171">
        <f>MIN(VLOOKUP(1,KJ8:QH109,QH1-KJ1+1,FALSE),'Drive Train'!$F$29)</f>
        <v>15.912438491708736</v>
      </c>
      <c r="KK6" s="171">
        <f>MIN(VLOOKUP(1,KK8:QI109,QI1-KK1+1,FALSE),'Drive Train'!$F$29)</f>
        <v>14.924478499443863</v>
      </c>
      <c r="KL6" s="171">
        <f>MIN(VLOOKUP(1,KL8:QJ109,QJ1-KL1+1,FALSE),'Drive Train'!$F$29)</f>
        <v>14.598446012709722</v>
      </c>
      <c r="KM6" s="171">
        <f>MIN(VLOOKUP(1,KM8:QK109,QK1-KM1+1,FALSE),'Drive Train'!$F$29)</f>
        <v>14.564217044604815</v>
      </c>
      <c r="KN6" s="171">
        <f>MIN(VLOOKUP(1,KN8:QL109,QL1-KN1+1,FALSE),'Drive Train'!$F$29)</f>
        <v>14.374957519765129</v>
      </c>
      <c r="KO6" s="171">
        <f>MIN(VLOOKUP(1,KO8:QM109,QM1-KO1+1,FALSE),'Drive Train'!$F$29)</f>
        <v>14.089197886205692</v>
      </c>
      <c r="KP6" s="171">
        <f>MIN(VLOOKUP(1,KP8:QN109,QN1-KP1+1,FALSE),'Drive Train'!$F$29)</f>
        <v>14.211615571758944</v>
      </c>
      <c r="KQ6" s="171">
        <f>MIN(VLOOKUP(1,KQ8:QO109,QO1-KQ1+1,FALSE),'Drive Train'!$F$29)</f>
        <v>14.217308060417208</v>
      </c>
      <c r="KR6" s="406"/>
      <c r="KS6" s="169">
        <f t="shared" ref="KS6:LM6" si="60">VLOOKUP(1,KS8:PU109,PU1-KS1+1,FALSE)-VLOOKUP(1,OY14:PU109,PU1-OY1+1,FALSE)</f>
        <v>5.3471434100303625</v>
      </c>
      <c r="KT6" s="169" t="e">
        <f t="shared" si="60"/>
        <v>#N/A</v>
      </c>
      <c r="KU6" s="169" t="e">
        <f t="shared" si="60"/>
        <v>#N/A</v>
      </c>
      <c r="KV6" s="169" t="e">
        <f t="shared" si="60"/>
        <v>#N/A</v>
      </c>
      <c r="KW6" s="169">
        <f t="shared" si="60"/>
        <v>16.290599054444943</v>
      </c>
      <c r="KX6" s="169">
        <f t="shared" si="60"/>
        <v>10.876695924403304</v>
      </c>
      <c r="KY6" s="169">
        <f t="shared" si="60"/>
        <v>7.2465469354711551</v>
      </c>
      <c r="KZ6" s="169">
        <f t="shared" si="60"/>
        <v>4.9402808708539823</v>
      </c>
      <c r="LA6" s="169">
        <f t="shared" si="60"/>
        <v>3.4948902997129743</v>
      </c>
      <c r="LB6" s="169">
        <f t="shared" si="60"/>
        <v>2.5617798122643229</v>
      </c>
      <c r="LC6" s="169">
        <f t="shared" si="60"/>
        <v>1.9228545416936171</v>
      </c>
      <c r="LD6" s="169">
        <f t="shared" si="60"/>
        <v>7.140226927978464</v>
      </c>
      <c r="LE6" s="169">
        <f t="shared" si="60"/>
        <v>6.0409414242842558</v>
      </c>
      <c r="LF6" s="169">
        <f t="shared" si="60"/>
        <v>5.4659323471571426</v>
      </c>
      <c r="LG6" s="169">
        <f t="shared" si="60"/>
        <v>5.3439617256072083</v>
      </c>
      <c r="LH6" s="169">
        <f t="shared" si="60"/>
        <v>5.344413743390291</v>
      </c>
      <c r="LI6" s="169">
        <f t="shared" si="60"/>
        <v>5.3472914138309946</v>
      </c>
      <c r="LJ6" s="169">
        <f t="shared" si="60"/>
        <v>5.3470895222806547</v>
      </c>
      <c r="LK6" s="169">
        <f t="shared" si="60"/>
        <v>5.3480268379839231</v>
      </c>
      <c r="LL6" s="169">
        <f t="shared" si="60"/>
        <v>5.3468998516801882</v>
      </c>
      <c r="LM6" s="169">
        <f t="shared" si="60"/>
        <v>5.3469260089598869</v>
      </c>
      <c r="LN6" s="406"/>
      <c r="LO6" s="170">
        <f t="shared" ref="LO6:MI6" si="61">MAX(LO8:LO108)</f>
        <v>11.794225248699155</v>
      </c>
      <c r="LP6" s="170">
        <f t="shared" si="61"/>
        <v>15.693454611996769</v>
      </c>
      <c r="LQ6" s="170">
        <f t="shared" si="61"/>
        <v>16.974485359253197</v>
      </c>
      <c r="LR6" s="170">
        <f t="shared" si="61"/>
        <v>17.185749080757525</v>
      </c>
      <c r="LS6" s="170">
        <f t="shared" si="61"/>
        <v>16.322561118713939</v>
      </c>
      <c r="LT6" s="170">
        <f t="shared" si="61"/>
        <v>14.7261932967746</v>
      </c>
      <c r="LU6" s="170">
        <f t="shared" si="61"/>
        <v>13.0180456522122</v>
      </c>
      <c r="LV6" s="170">
        <f t="shared" si="61"/>
        <v>11.49331113217106</v>
      </c>
      <c r="LW6" s="170">
        <f t="shared" si="61"/>
        <v>10.256490013213119</v>
      </c>
      <c r="LX6" s="170">
        <f t="shared" si="61"/>
        <v>9.2561301129732652</v>
      </c>
      <c r="LY6" s="170">
        <f t="shared" si="61"/>
        <v>8.4333692467923846</v>
      </c>
      <c r="LZ6" s="170">
        <f t="shared" si="61"/>
        <v>11.666077578925838</v>
      </c>
      <c r="MA6" s="170">
        <f t="shared" si="61"/>
        <v>11.768991504630288</v>
      </c>
      <c r="MB6" s="170">
        <f t="shared" si="61"/>
        <v>11.785010584765351</v>
      </c>
      <c r="MC6" s="170">
        <f t="shared" si="61"/>
        <v>11.790169492276799</v>
      </c>
      <c r="MD6" s="170">
        <f t="shared" si="61"/>
        <v>11.790745688336159</v>
      </c>
      <c r="ME6" s="170">
        <f t="shared" si="61"/>
        <v>11.794413912087823</v>
      </c>
      <c r="MF6" s="170">
        <f t="shared" si="61"/>
        <v>11.794156556912666</v>
      </c>
      <c r="MG6" s="170">
        <f t="shared" si="61"/>
        <v>11.795351371884195</v>
      </c>
      <c r="MH6" s="170">
        <f t="shared" si="61"/>
        <v>11.793914780025473</v>
      </c>
      <c r="MI6" s="170">
        <f t="shared" si="61"/>
        <v>11.793948123230207</v>
      </c>
      <c r="MJ6" s="406"/>
      <c r="MK6" s="169">
        <f>'Drive Train'!$F$29/OY6</f>
        <v>9.5238095238095184</v>
      </c>
      <c r="ML6" s="169">
        <f>'Drive Train'!$F$29/OZ6</f>
        <v>7.9999999999999964</v>
      </c>
      <c r="MM6" s="169">
        <f>'Drive Train'!$F$29/PA6</f>
        <v>9.302325581395344</v>
      </c>
      <c r="MN6" s="169">
        <f>'Drive Train'!$F$29/PB6</f>
        <v>9.9999999999999947</v>
      </c>
      <c r="MO6" s="169">
        <f>'Drive Train'!$F$29/PC6</f>
        <v>10.256410256410252</v>
      </c>
      <c r="MP6" s="169">
        <f>'Drive Train'!$F$29/PD6</f>
        <v>10.256410256410252</v>
      </c>
      <c r="MQ6" s="169">
        <f>'Drive Train'!$F$29/PE6</f>
        <v>9.7560975609756042</v>
      </c>
      <c r="MR6" s="169">
        <f>'Drive Train'!$F$29/PF6</f>
        <v>9.302325581395344</v>
      </c>
      <c r="MS6" s="169">
        <f>'Drive Train'!$F$29/PG6</f>
        <v>8.6956521739130395</v>
      </c>
      <c r="MT6" s="169">
        <f>'Drive Train'!$F$29/PH6</f>
        <v>8.1632653061224438</v>
      </c>
      <c r="MU6" s="169">
        <f>'Drive Train'!$F$29/PI6</f>
        <v>7.692307692307689</v>
      </c>
      <c r="MV6" s="169">
        <f>'Drive Train'!$F$29/PJ6</f>
        <v>7.1428571428571397</v>
      </c>
      <c r="MW6" s="169">
        <f>'Drive Train'!$F$29/PK6</f>
        <v>7.8431372549019569</v>
      </c>
      <c r="MX6" s="169">
        <f>'Drive Train'!$F$29/PL6</f>
        <v>8.3333333333333286</v>
      </c>
      <c r="MY6" s="169">
        <f>'Drive Train'!$F$29/PM6</f>
        <v>8.6956521739130395</v>
      </c>
      <c r="MZ6" s="169">
        <f>'Drive Train'!$F$29/PN6</f>
        <v>9.0909090909090864</v>
      </c>
      <c r="NA6" s="169">
        <f>'Drive Train'!$F$29/PO6</f>
        <v>9.0909090909090864</v>
      </c>
      <c r="NB6" s="169">
        <f>'Drive Train'!$F$29/PP6</f>
        <v>9.302325581395344</v>
      </c>
      <c r="NC6" s="169">
        <f>'Drive Train'!$F$29/PQ6</f>
        <v>9.302325581395344</v>
      </c>
      <c r="ND6" s="169">
        <f>'Drive Train'!$F$29/PR6</f>
        <v>9.5238095238095184</v>
      </c>
      <c r="NE6" s="169">
        <f>'Drive Train'!$F$29/PS6</f>
        <v>9.5238095238095184</v>
      </c>
      <c r="NF6" s="406"/>
      <c r="NG6" s="170">
        <f t="shared" ref="NG6:OA6" si="62">MAX(OC14:OC108)</f>
        <v>12.4</v>
      </c>
      <c r="NH6" s="170">
        <f t="shared" si="62"/>
        <v>12.23503</v>
      </c>
      <c r="NI6" s="170">
        <f t="shared" si="62"/>
        <v>12.23503</v>
      </c>
      <c r="NJ6" s="170">
        <f t="shared" si="62"/>
        <v>12.23503</v>
      </c>
      <c r="NK6" s="170">
        <f t="shared" si="62"/>
        <v>12.4</v>
      </c>
      <c r="NL6" s="170">
        <f t="shared" si="62"/>
        <v>12.4</v>
      </c>
      <c r="NM6" s="170">
        <f t="shared" si="62"/>
        <v>12.4</v>
      </c>
      <c r="NN6" s="170">
        <f t="shared" si="62"/>
        <v>12.4</v>
      </c>
      <c r="NO6" s="170">
        <f t="shared" si="62"/>
        <v>12.4</v>
      </c>
      <c r="NP6" s="170">
        <f t="shared" si="62"/>
        <v>12.4</v>
      </c>
      <c r="NQ6" s="170">
        <f t="shared" si="62"/>
        <v>12.4</v>
      </c>
      <c r="NR6" s="170">
        <f t="shared" si="62"/>
        <v>12.4</v>
      </c>
      <c r="NS6" s="170">
        <f t="shared" si="62"/>
        <v>12.4</v>
      </c>
      <c r="NT6" s="170">
        <f t="shared" si="62"/>
        <v>12.4</v>
      </c>
      <c r="NU6" s="170">
        <f t="shared" si="62"/>
        <v>12.4</v>
      </c>
      <c r="NV6" s="170">
        <f t="shared" si="62"/>
        <v>12.4</v>
      </c>
      <c r="NW6" s="170">
        <f t="shared" si="62"/>
        <v>12.4</v>
      </c>
      <c r="NX6" s="170">
        <f t="shared" si="62"/>
        <v>12.4</v>
      </c>
      <c r="NY6" s="170">
        <f t="shared" si="62"/>
        <v>12.4</v>
      </c>
      <c r="NZ6" s="170">
        <f t="shared" si="62"/>
        <v>12.4</v>
      </c>
      <c r="OA6" s="170">
        <f t="shared" si="62"/>
        <v>12.4</v>
      </c>
      <c r="OB6" s="406"/>
      <c r="OC6" s="170">
        <f t="shared" ref="OC6:OW6" si="63">MIN(OC8:OC108)</f>
        <v>7.5533670199503327</v>
      </c>
      <c r="OD6" s="170">
        <f t="shared" si="63"/>
        <v>6.82</v>
      </c>
      <c r="OE6" s="170">
        <f t="shared" si="63"/>
        <v>6.82</v>
      </c>
      <c r="OF6" s="170">
        <f t="shared" si="63"/>
        <v>6.82</v>
      </c>
      <c r="OG6" s="170">
        <f t="shared" si="63"/>
        <v>6.82</v>
      </c>
      <c r="OH6" s="170">
        <f t="shared" si="63"/>
        <v>6.9379113666894519</v>
      </c>
      <c r="OI6" s="170">
        <f t="shared" si="63"/>
        <v>7.6654607004048145</v>
      </c>
      <c r="OJ6" s="170">
        <f t="shared" si="63"/>
        <v>8.2166344380679668</v>
      </c>
      <c r="OK6" s="170">
        <f t="shared" si="63"/>
        <v>8.6486354756958441</v>
      </c>
      <c r="OL6" s="170">
        <f t="shared" si="63"/>
        <v>8.9963436279329123</v>
      </c>
      <c r="OM6" s="170">
        <f t="shared" si="63"/>
        <v>9.2822369975500614</v>
      </c>
      <c r="ON6" s="170">
        <f t="shared" si="63"/>
        <v>10.9</v>
      </c>
      <c r="OO6" s="170">
        <f t="shared" si="63"/>
        <v>10.600000000000001</v>
      </c>
      <c r="OP6" s="170">
        <f t="shared" si="63"/>
        <v>10.3</v>
      </c>
      <c r="OQ6" s="170">
        <f t="shared" si="63"/>
        <v>10</v>
      </c>
      <c r="OR6" s="170">
        <f t="shared" si="63"/>
        <v>9.7000000000000011</v>
      </c>
      <c r="OS6" s="170">
        <f t="shared" si="63"/>
        <v>9.4</v>
      </c>
      <c r="OT6" s="170">
        <f t="shared" si="63"/>
        <v>9.1000000000000014</v>
      </c>
      <c r="OU6" s="170">
        <f t="shared" si="63"/>
        <v>8.8000000000000007</v>
      </c>
      <c r="OV6" s="170">
        <f t="shared" si="63"/>
        <v>8.5</v>
      </c>
      <c r="OW6" s="170">
        <f t="shared" si="63"/>
        <v>8.1999999999999993</v>
      </c>
      <c r="OX6" s="406"/>
      <c r="OY6" s="164">
        <f>VLOOKUP(1,OY8:$PT$109,$PT1-OY1+1,FALSE)</f>
        <v>1.6800000000000008</v>
      </c>
      <c r="OZ6" s="164">
        <f>VLOOKUP(1,OZ8:$PT$109,$PT1-OZ1+1,FALSE)</f>
        <v>2.0000000000000009</v>
      </c>
      <c r="PA6" s="164">
        <f>VLOOKUP(1,PA8:$PT$109,$PT1-PA1+1,FALSE)</f>
        <v>1.7200000000000009</v>
      </c>
      <c r="PB6" s="164">
        <f>VLOOKUP(1,PB8:$PT$109,$PT1-PB1+1,FALSE)</f>
        <v>1.6000000000000008</v>
      </c>
      <c r="PC6" s="164">
        <f>VLOOKUP(1,PC8:$PT$109,$PT1-PC1+1,FALSE)</f>
        <v>1.5600000000000007</v>
      </c>
      <c r="PD6" s="164">
        <f>VLOOKUP(1,PD8:$PT$109,$PT1-PD1+1,FALSE)</f>
        <v>1.5600000000000007</v>
      </c>
      <c r="PE6" s="164">
        <f>VLOOKUP(1,PE8:$PT$109,$PT1-PE1+1,FALSE)</f>
        <v>1.6400000000000008</v>
      </c>
      <c r="PF6" s="164">
        <f>VLOOKUP(1,PF8:$PT$109,$PT1-PF1+1,FALSE)</f>
        <v>1.7200000000000009</v>
      </c>
      <c r="PG6" s="164">
        <f>VLOOKUP(1,PG8:$PT$109,$PT1-PG1+1,FALSE)</f>
        <v>1.840000000000001</v>
      </c>
      <c r="PH6" s="164">
        <f>VLOOKUP(1,PH8:$PT$109,$PT1-PH1+1,FALSE)</f>
        <v>1.9600000000000011</v>
      </c>
      <c r="PI6" s="164">
        <f>VLOOKUP(1,PI8:$PT$109,$PT1-PI1+1,FALSE)</f>
        <v>2.080000000000001</v>
      </c>
      <c r="PJ6" s="164">
        <f>VLOOKUP(1,PJ8:$PT$109,$PT1-PJ1+1,FALSE)</f>
        <v>2.2400000000000011</v>
      </c>
      <c r="PK6" s="164">
        <f>VLOOKUP(1,PK8:$PT$109,$PT1-PK1+1,FALSE)</f>
        <v>2.0400000000000009</v>
      </c>
      <c r="PL6" s="164">
        <f>VLOOKUP(1,PL8:$PT$109,$PT1-PL1+1,FALSE)</f>
        <v>1.920000000000001</v>
      </c>
      <c r="PM6" s="164">
        <f>VLOOKUP(1,PM8:$PT$109,$PT1-PM1+1,FALSE)</f>
        <v>1.840000000000001</v>
      </c>
      <c r="PN6" s="164">
        <f>VLOOKUP(1,PN8:$PT$109,$PT1-PN1+1,FALSE)</f>
        <v>1.7600000000000009</v>
      </c>
      <c r="PO6" s="164">
        <f>VLOOKUP(1,PO8:$PT$109,$PT1-PO1+1,FALSE)</f>
        <v>1.7600000000000009</v>
      </c>
      <c r="PP6" s="164">
        <f>VLOOKUP(1,PP8:$PT$109,$PT1-PP1+1,FALSE)</f>
        <v>1.7200000000000009</v>
      </c>
      <c r="PQ6" s="164">
        <f>VLOOKUP(1,PQ8:$PT$109,$PT1-PQ1+1,FALSE)</f>
        <v>1.7200000000000009</v>
      </c>
      <c r="PR6" s="164">
        <f>VLOOKUP(1,PR8:$PT$109,$PT1-PR1+1,FALSE)</f>
        <v>1.6800000000000008</v>
      </c>
      <c r="PS6" s="164">
        <f>VLOOKUP(1,PS8:$PT$109,$PT1-PS1+1,FALSE)</f>
        <v>1.6800000000000008</v>
      </c>
      <c r="PT6" s="406"/>
      <c r="PU6" s="164">
        <f>VLOOKUP(1,KS8:$LN109,$LN1-KS1+1,FALSE)</f>
        <v>2.7200000000000015</v>
      </c>
      <c r="PV6" s="164" t="e">
        <f>VLOOKUP(1,KT8:$LN109,$LN1-KT1+1,FALSE)</f>
        <v>#N/A</v>
      </c>
      <c r="PW6" s="164" t="e">
        <f>VLOOKUP(1,KU8:$LN109,$LN1-KU1+1,FALSE)</f>
        <v>#N/A</v>
      </c>
      <c r="PX6" s="164" t="e">
        <f>VLOOKUP(1,KV8:$LN109,$LN1-KV1+1,FALSE)</f>
        <v>#N/A</v>
      </c>
      <c r="PY6" s="164">
        <f>VLOOKUP(1,KW8:$LN109,$LN1-KW1+1,FALSE)</f>
        <v>3.7600000000000025</v>
      </c>
      <c r="PZ6" s="164">
        <f>VLOOKUP(1,KX8:$LN109,$LN1-KX1+1,FALSE)</f>
        <v>3.200000000000002</v>
      </c>
      <c r="QA6" s="164">
        <f>VLOOKUP(1,KY8:$LN109,$LN1-KY1+1,FALSE)</f>
        <v>2.9200000000000017</v>
      </c>
      <c r="QB6" s="164">
        <f>VLOOKUP(1,KZ8:$LN109,$LN1-KZ1+1,FALSE)</f>
        <v>2.7200000000000015</v>
      </c>
      <c r="QC6" s="164">
        <f>VLOOKUP(1,LA8:$LN109,$LN1-LA1+1,FALSE)</f>
        <v>2.6400000000000015</v>
      </c>
      <c r="QD6" s="164">
        <f>VLOOKUP(1,LB8:$LN109,$LN1-LB1+1,FALSE)</f>
        <v>2.6000000000000014</v>
      </c>
      <c r="QE6" s="164">
        <f>VLOOKUP(1,LC8:$LN109,$LN1-LC1+1,FALSE)</f>
        <v>2.6400000000000015</v>
      </c>
      <c r="QF6" s="164">
        <f>VLOOKUP(1,LD8:$LN109,$LN1-LD1+1,FALSE)</f>
        <v>3.5200000000000022</v>
      </c>
      <c r="QG6" s="164">
        <f>VLOOKUP(1,LE8:$LN109,$LN1-LE1+1,FALSE)</f>
        <v>3.1600000000000019</v>
      </c>
      <c r="QH6" s="164">
        <f>VLOOKUP(1,LF8:$LN109,$LN1-LF1+1,FALSE)</f>
        <v>2.9600000000000017</v>
      </c>
      <c r="QI6" s="164">
        <f>VLOOKUP(1,LG8:$LN109,$LN1-LG1+1,FALSE)</f>
        <v>2.8800000000000017</v>
      </c>
      <c r="QJ6" s="164">
        <f>VLOOKUP(1,LH8:$LN109,$LN1-LH1+1,FALSE)</f>
        <v>2.8000000000000016</v>
      </c>
      <c r="QK6" s="164">
        <f>VLOOKUP(1,LI8:$LN109,$LN1-LI1+1,FALSE)</f>
        <v>2.8000000000000016</v>
      </c>
      <c r="QL6" s="164">
        <f>VLOOKUP(1,LJ8:$LN109,$LN1-LJ1+1,FALSE)</f>
        <v>2.7600000000000016</v>
      </c>
      <c r="QM6" s="164">
        <f>VLOOKUP(1,LK8:$LN109,$LN1-LK1+1,FALSE)</f>
        <v>2.7600000000000016</v>
      </c>
      <c r="QN6" s="164">
        <f>VLOOKUP(1,LL8:$LN109,$LN1-LL1+1,FALSE)</f>
        <v>2.7200000000000015</v>
      </c>
      <c r="QO6" s="164">
        <f>VLOOKUP(1,LM8:$LN109,$LN1-LM1+1,FALSE)</f>
        <v>2.7200000000000015</v>
      </c>
      <c r="QP6" s="406"/>
      <c r="QQ6" s="172">
        <f t="shared" ref="QQ6:RK6" si="64">SUM(QQ8:QQ108)</f>
        <v>12.186016674773084</v>
      </c>
      <c r="QR6" s="172">
        <f t="shared" si="64"/>
        <v>46.662430065914073</v>
      </c>
      <c r="QS6" s="172">
        <f t="shared" si="64"/>
        <v>36.797550447973165</v>
      </c>
      <c r="QT6" s="172">
        <f t="shared" si="64"/>
        <v>29.662173474396273</v>
      </c>
      <c r="QU6" s="172">
        <f t="shared" si="64"/>
        <v>23.521338524225957</v>
      </c>
      <c r="QV6" s="172">
        <f t="shared" si="64"/>
        <v>18.322423099812738</v>
      </c>
      <c r="QW6" s="172">
        <f t="shared" si="64"/>
        <v>14.441483568298448</v>
      </c>
      <c r="QX6" s="172">
        <f t="shared" si="64"/>
        <v>11.75830053659327</v>
      </c>
      <c r="QY6" s="172">
        <f t="shared" si="64"/>
        <v>9.8245179879678108</v>
      </c>
      <c r="QZ6" s="172">
        <f t="shared" si="64"/>
        <v>8.4365020106068833</v>
      </c>
      <c r="RA6" s="172">
        <f t="shared" si="64"/>
        <v>7.4536053659993193</v>
      </c>
      <c r="RB6" s="172">
        <f t="shared" si="64"/>
        <v>12.891909156262097</v>
      </c>
      <c r="RC6" s="172">
        <f t="shared" si="64"/>
        <v>12.615007137855638</v>
      </c>
      <c r="RD6" s="172">
        <f t="shared" si="64"/>
        <v>12.4135770291466</v>
      </c>
      <c r="RE6" s="172">
        <f t="shared" si="64"/>
        <v>12.311852256076666</v>
      </c>
      <c r="RF6" s="172">
        <f t="shared" si="64"/>
        <v>12.205879598367838</v>
      </c>
      <c r="RG6" s="172">
        <f t="shared" si="64"/>
        <v>12.1811085076264</v>
      </c>
      <c r="RH6" s="172">
        <f t="shared" si="64"/>
        <v>12.114245639331033</v>
      </c>
      <c r="RI6" s="172">
        <f t="shared" si="64"/>
        <v>12.088240603591199</v>
      </c>
      <c r="RJ6" s="172">
        <f t="shared" si="64"/>
        <v>12.043780260360565</v>
      </c>
      <c r="RK6" s="172">
        <f t="shared" si="64"/>
        <v>12.193037695507236</v>
      </c>
      <c r="RL6" s="406"/>
      <c r="RM6" s="298">
        <f>SUM(RM8:RM108)</f>
        <v>0.92000000000000026</v>
      </c>
      <c r="RN6" s="298">
        <f t="shared" ref="RN6:SG6" si="65">SUM(RN8:RN108)</f>
        <v>1.0800000000000003</v>
      </c>
      <c r="RO6" s="298">
        <f t="shared" si="65"/>
        <v>0.9600000000000003</v>
      </c>
      <c r="RP6" s="298">
        <f t="shared" si="65"/>
        <v>1.0000000000000002</v>
      </c>
      <c r="RQ6" s="298">
        <f t="shared" si="65"/>
        <v>1.0400000000000003</v>
      </c>
      <c r="RR6" s="298">
        <f t="shared" si="65"/>
        <v>1.0800000000000003</v>
      </c>
      <c r="RS6" s="298">
        <f t="shared" si="65"/>
        <v>1.0400000000000003</v>
      </c>
      <c r="RT6" s="298">
        <f t="shared" si="65"/>
        <v>0.88000000000000023</v>
      </c>
      <c r="RU6" s="298">
        <f t="shared" si="65"/>
        <v>0.68</v>
      </c>
      <c r="RV6" s="298">
        <f t="shared" si="65"/>
        <v>0.55999999999999994</v>
      </c>
      <c r="RW6" s="298">
        <f t="shared" si="65"/>
        <v>0.47999999999999993</v>
      </c>
      <c r="RX6" s="298">
        <f t="shared" si="65"/>
        <v>1.3600000000000005</v>
      </c>
      <c r="RY6" s="298">
        <f t="shared" si="65"/>
        <v>1.1600000000000004</v>
      </c>
      <c r="RZ6" s="298">
        <f t="shared" si="65"/>
        <v>1.0000000000000002</v>
      </c>
      <c r="SA6" s="298">
        <f t="shared" si="65"/>
        <v>0.9600000000000003</v>
      </c>
      <c r="SB6" s="298">
        <f t="shared" si="65"/>
        <v>0.9600000000000003</v>
      </c>
      <c r="SC6" s="298">
        <f t="shared" si="65"/>
        <v>0.92000000000000026</v>
      </c>
      <c r="SD6" s="298">
        <f t="shared" si="65"/>
        <v>0.92000000000000026</v>
      </c>
      <c r="SE6" s="298">
        <f t="shared" si="65"/>
        <v>0.92000000000000026</v>
      </c>
      <c r="SF6" s="298">
        <f t="shared" si="65"/>
        <v>0.92000000000000026</v>
      </c>
      <c r="SG6" s="298">
        <f t="shared" si="65"/>
        <v>0.92000000000000026</v>
      </c>
      <c r="SH6" s="406"/>
      <c r="SI6" s="298">
        <f>SUM(SI8:SI108)</f>
        <v>0.39999999999999997</v>
      </c>
      <c r="SJ6" s="298">
        <f t="shared" ref="SJ6:TC6" si="66">SUM(SJ8:SJ108)</f>
        <v>1.920000000000001</v>
      </c>
      <c r="SK6" s="298">
        <f t="shared" si="66"/>
        <v>1.8000000000000009</v>
      </c>
      <c r="SL6" s="298">
        <f t="shared" si="66"/>
        <v>1.2800000000000005</v>
      </c>
      <c r="SM6" s="298">
        <f t="shared" si="66"/>
        <v>0.92000000000000026</v>
      </c>
      <c r="SN6" s="298">
        <f t="shared" si="66"/>
        <v>0.68</v>
      </c>
      <c r="SO6" s="298">
        <f t="shared" si="66"/>
        <v>0.51999999999999991</v>
      </c>
      <c r="SP6" s="298">
        <f t="shared" si="66"/>
        <v>0.39999999999999997</v>
      </c>
      <c r="SQ6" s="298">
        <f t="shared" si="66"/>
        <v>0.32</v>
      </c>
      <c r="SR6" s="298">
        <f t="shared" si="66"/>
        <v>0.24000000000000002</v>
      </c>
      <c r="SS6" s="298">
        <f>SUM(SS8:SS108)</f>
        <v>0.2</v>
      </c>
      <c r="ST6" s="298">
        <f t="shared" si="66"/>
        <v>0.6</v>
      </c>
      <c r="SU6" s="298">
        <f t="shared" si="66"/>
        <v>0.47999999999999993</v>
      </c>
      <c r="SV6" s="298">
        <f t="shared" si="66"/>
        <v>0.43999999999999995</v>
      </c>
      <c r="SW6" s="298">
        <f t="shared" si="66"/>
        <v>0.39999999999999997</v>
      </c>
      <c r="SX6" s="298">
        <f t="shared" si="66"/>
        <v>0.39999999999999997</v>
      </c>
      <c r="SY6" s="298">
        <f t="shared" si="66"/>
        <v>0.39999999999999997</v>
      </c>
      <c r="SZ6" s="298">
        <f t="shared" si="66"/>
        <v>0.39999999999999997</v>
      </c>
      <c r="TA6" s="298">
        <f t="shared" si="66"/>
        <v>0.39999999999999997</v>
      </c>
      <c r="TB6" s="298">
        <f t="shared" si="66"/>
        <v>0.39999999999999997</v>
      </c>
      <c r="TC6" s="298">
        <f t="shared" si="66"/>
        <v>0.39999999999999997</v>
      </c>
      <c r="TD6" s="406"/>
    </row>
    <row r="7" spans="1:524" s="157" customFormat="1" ht="57" thickBot="1" x14ac:dyDescent="0.25">
      <c r="B7" s="149" t="s">
        <v>145</v>
      </c>
      <c r="C7" s="156">
        <v>0.18</v>
      </c>
      <c r="D7" s="154"/>
      <c r="E7" s="173"/>
      <c r="F7" s="173"/>
      <c r="G7" s="173"/>
      <c r="H7" s="173"/>
      <c r="I7" s="173"/>
      <c r="J7" s="173"/>
      <c r="K7" s="173"/>
      <c r="L7" s="173"/>
      <c r="M7" s="173"/>
      <c r="N7" s="173"/>
      <c r="O7" s="173"/>
      <c r="P7" s="154"/>
      <c r="R7" s="174" t="s">
        <v>89</v>
      </c>
      <c r="S7" s="164" t="s">
        <v>87</v>
      </c>
      <c r="T7" s="164" t="s">
        <v>87</v>
      </c>
      <c r="U7" s="164" t="s">
        <v>87</v>
      </c>
      <c r="V7" s="164" t="s">
        <v>87</v>
      </c>
      <c r="W7" s="164" t="s">
        <v>87</v>
      </c>
      <c r="X7" s="164" t="s">
        <v>87</v>
      </c>
      <c r="Y7" s="164" t="s">
        <v>87</v>
      </c>
      <c r="Z7" s="164" t="s">
        <v>87</v>
      </c>
      <c r="AA7" s="164" t="s">
        <v>87</v>
      </c>
      <c r="AB7" s="164" t="s">
        <v>87</v>
      </c>
      <c r="AC7" s="164" t="s">
        <v>87</v>
      </c>
      <c r="AD7" s="164" t="s">
        <v>87</v>
      </c>
      <c r="AE7" s="164" t="s">
        <v>87</v>
      </c>
      <c r="AF7" s="164" t="s">
        <v>87</v>
      </c>
      <c r="AG7" s="164" t="s">
        <v>87</v>
      </c>
      <c r="AH7" s="164" t="s">
        <v>87</v>
      </c>
      <c r="AI7" s="164" t="s">
        <v>87</v>
      </c>
      <c r="AJ7" s="164" t="s">
        <v>87</v>
      </c>
      <c r="AK7" s="164" t="s">
        <v>87</v>
      </c>
      <c r="AL7" s="164" t="s">
        <v>87</v>
      </c>
      <c r="AM7" s="164" t="s">
        <v>87</v>
      </c>
      <c r="AN7" s="174" t="s">
        <v>89</v>
      </c>
      <c r="AO7" s="164" t="s">
        <v>88</v>
      </c>
      <c r="AP7" s="164" t="s">
        <v>88</v>
      </c>
      <c r="AQ7" s="164" t="s">
        <v>88</v>
      </c>
      <c r="AR7" s="164" t="s">
        <v>88</v>
      </c>
      <c r="AS7" s="164" t="s">
        <v>88</v>
      </c>
      <c r="AT7" s="164" t="s">
        <v>88</v>
      </c>
      <c r="AU7" s="164" t="s">
        <v>88</v>
      </c>
      <c r="AV7" s="164" t="s">
        <v>88</v>
      </c>
      <c r="AW7" s="164" t="s">
        <v>88</v>
      </c>
      <c r="AX7" s="164" t="s">
        <v>88</v>
      </c>
      <c r="AY7" s="164" t="s">
        <v>88</v>
      </c>
      <c r="AZ7" s="150" t="s">
        <v>88</v>
      </c>
      <c r="BA7" s="150" t="s">
        <v>88</v>
      </c>
      <c r="BB7" s="150" t="s">
        <v>88</v>
      </c>
      <c r="BC7" s="150" t="s">
        <v>88</v>
      </c>
      <c r="BD7" s="150" t="s">
        <v>88</v>
      </c>
      <c r="BE7" s="175" t="s">
        <v>88</v>
      </c>
      <c r="BF7" s="175" t="s">
        <v>88</v>
      </c>
      <c r="BG7" s="175" t="s">
        <v>88</v>
      </c>
      <c r="BH7" s="175" t="s">
        <v>88</v>
      </c>
      <c r="BI7" s="175" t="s">
        <v>88</v>
      </c>
      <c r="BJ7" s="174" t="s">
        <v>89</v>
      </c>
      <c r="BK7" s="164" t="s">
        <v>90</v>
      </c>
      <c r="BL7" s="164" t="s">
        <v>90</v>
      </c>
      <c r="BM7" s="164" t="s">
        <v>90</v>
      </c>
      <c r="BN7" s="164" t="s">
        <v>90</v>
      </c>
      <c r="BO7" s="164" t="s">
        <v>90</v>
      </c>
      <c r="BP7" s="164" t="s">
        <v>90</v>
      </c>
      <c r="BQ7" s="164" t="s">
        <v>90</v>
      </c>
      <c r="BR7" s="164" t="s">
        <v>90</v>
      </c>
      <c r="BS7" s="164" t="s">
        <v>90</v>
      </c>
      <c r="BT7" s="164" t="s">
        <v>90</v>
      </c>
      <c r="BU7" s="164" t="s">
        <v>90</v>
      </c>
      <c r="BV7" s="164" t="s">
        <v>90</v>
      </c>
      <c r="BW7" s="164" t="s">
        <v>90</v>
      </c>
      <c r="BX7" s="164" t="s">
        <v>90</v>
      </c>
      <c r="BY7" s="164" t="s">
        <v>90</v>
      </c>
      <c r="BZ7" s="164" t="s">
        <v>90</v>
      </c>
      <c r="CA7" s="164" t="s">
        <v>90</v>
      </c>
      <c r="CB7" s="164" t="s">
        <v>90</v>
      </c>
      <c r="CC7" s="164" t="s">
        <v>90</v>
      </c>
      <c r="CD7" s="164" t="s">
        <v>90</v>
      </c>
      <c r="CE7" s="164" t="s">
        <v>90</v>
      </c>
      <c r="CF7" s="174" t="s">
        <v>89</v>
      </c>
      <c r="CG7" s="164" t="s">
        <v>91</v>
      </c>
      <c r="CH7" s="164" t="s">
        <v>91</v>
      </c>
      <c r="CI7" s="164" t="s">
        <v>91</v>
      </c>
      <c r="CJ7" s="164" t="s">
        <v>91</v>
      </c>
      <c r="CK7" s="164" t="s">
        <v>91</v>
      </c>
      <c r="CL7" s="164" t="s">
        <v>91</v>
      </c>
      <c r="CM7" s="164" t="s">
        <v>91</v>
      </c>
      <c r="CN7" s="164" t="s">
        <v>91</v>
      </c>
      <c r="CO7" s="164" t="s">
        <v>91</v>
      </c>
      <c r="CP7" s="164" t="s">
        <v>91</v>
      </c>
      <c r="CQ7" s="164" t="s">
        <v>91</v>
      </c>
      <c r="CR7" s="164" t="s">
        <v>91</v>
      </c>
      <c r="CS7" s="164" t="s">
        <v>91</v>
      </c>
      <c r="CT7" s="164" t="s">
        <v>91</v>
      </c>
      <c r="CU7" s="164" t="s">
        <v>91</v>
      </c>
      <c r="CV7" s="164" t="s">
        <v>91</v>
      </c>
      <c r="CW7" s="164" t="s">
        <v>91</v>
      </c>
      <c r="CX7" s="164" t="s">
        <v>91</v>
      </c>
      <c r="CY7" s="164" t="s">
        <v>91</v>
      </c>
      <c r="CZ7" s="164" t="s">
        <v>91</v>
      </c>
      <c r="DA7" s="164" t="s">
        <v>91</v>
      </c>
      <c r="DB7" s="174" t="s">
        <v>89</v>
      </c>
      <c r="DC7" s="164" t="s">
        <v>200</v>
      </c>
      <c r="DD7" s="164" t="s">
        <v>200</v>
      </c>
      <c r="DE7" s="164" t="s">
        <v>200</v>
      </c>
      <c r="DF7" s="164" t="s">
        <v>200</v>
      </c>
      <c r="DG7" s="164" t="s">
        <v>200</v>
      </c>
      <c r="DH7" s="164" t="s">
        <v>200</v>
      </c>
      <c r="DI7" s="164" t="s">
        <v>200</v>
      </c>
      <c r="DJ7" s="164" t="s">
        <v>200</v>
      </c>
      <c r="DK7" s="164" t="s">
        <v>200</v>
      </c>
      <c r="DL7" s="164" t="s">
        <v>200</v>
      </c>
      <c r="DM7" s="164" t="s">
        <v>200</v>
      </c>
      <c r="DN7" s="164" t="s">
        <v>200</v>
      </c>
      <c r="DO7" s="164" t="s">
        <v>200</v>
      </c>
      <c r="DP7" s="164" t="s">
        <v>200</v>
      </c>
      <c r="DQ7" s="164" t="s">
        <v>200</v>
      </c>
      <c r="DR7" s="164" t="s">
        <v>200</v>
      </c>
      <c r="DS7" s="164" t="s">
        <v>200</v>
      </c>
      <c r="DT7" s="164" t="s">
        <v>200</v>
      </c>
      <c r="DU7" s="164" t="s">
        <v>200</v>
      </c>
      <c r="DV7" s="164" t="s">
        <v>200</v>
      </c>
      <c r="DW7" s="164" t="s">
        <v>200</v>
      </c>
      <c r="DX7" s="174" t="s">
        <v>89</v>
      </c>
      <c r="DY7" s="164" t="s">
        <v>253</v>
      </c>
      <c r="DZ7" s="164" t="s">
        <v>253</v>
      </c>
      <c r="EA7" s="164" t="s">
        <v>253</v>
      </c>
      <c r="EB7" s="164" t="s">
        <v>253</v>
      </c>
      <c r="EC7" s="164" t="s">
        <v>253</v>
      </c>
      <c r="ED7" s="164" t="s">
        <v>253</v>
      </c>
      <c r="EE7" s="164" t="s">
        <v>253</v>
      </c>
      <c r="EF7" s="164" t="s">
        <v>253</v>
      </c>
      <c r="EG7" s="164" t="s">
        <v>253</v>
      </c>
      <c r="EH7" s="164" t="s">
        <v>253</v>
      </c>
      <c r="EI7" s="164" t="s">
        <v>253</v>
      </c>
      <c r="EJ7" s="164" t="s">
        <v>253</v>
      </c>
      <c r="EK7" s="164" t="s">
        <v>253</v>
      </c>
      <c r="EL7" s="164" t="s">
        <v>253</v>
      </c>
      <c r="EM7" s="164" t="s">
        <v>253</v>
      </c>
      <c r="EN7" s="164" t="s">
        <v>253</v>
      </c>
      <c r="EO7" s="164" t="s">
        <v>253</v>
      </c>
      <c r="EP7" s="164" t="s">
        <v>253</v>
      </c>
      <c r="EQ7" s="164" t="s">
        <v>253</v>
      </c>
      <c r="ER7" s="164" t="s">
        <v>253</v>
      </c>
      <c r="ES7" s="164" t="s">
        <v>253</v>
      </c>
      <c r="ET7" s="174" t="s">
        <v>89</v>
      </c>
      <c r="EU7" s="164" t="s">
        <v>345</v>
      </c>
      <c r="EV7" s="164" t="s">
        <v>92</v>
      </c>
      <c r="EW7" s="164" t="s">
        <v>92</v>
      </c>
      <c r="EX7" s="164" t="s">
        <v>92</v>
      </c>
      <c r="EY7" s="164" t="s">
        <v>92</v>
      </c>
      <c r="EZ7" s="164" t="s">
        <v>92</v>
      </c>
      <c r="FA7" s="164" t="s">
        <v>92</v>
      </c>
      <c r="FB7" s="164" t="s">
        <v>92</v>
      </c>
      <c r="FC7" s="164" t="s">
        <v>92</v>
      </c>
      <c r="FD7" s="164" t="s">
        <v>92</v>
      </c>
      <c r="FE7" s="164" t="s">
        <v>92</v>
      </c>
      <c r="FF7" s="164" t="s">
        <v>92</v>
      </c>
      <c r="FG7" s="164" t="s">
        <v>92</v>
      </c>
      <c r="FH7" s="164" t="s">
        <v>92</v>
      </c>
      <c r="FI7" s="164" t="s">
        <v>92</v>
      </c>
      <c r="FJ7" s="164" t="s">
        <v>92</v>
      </c>
      <c r="FK7" s="164" t="s">
        <v>92</v>
      </c>
      <c r="FL7" s="164" t="s">
        <v>92</v>
      </c>
      <c r="FM7" s="164" t="s">
        <v>92</v>
      </c>
      <c r="FN7" s="164" t="s">
        <v>92</v>
      </c>
      <c r="FO7" s="164" t="s">
        <v>92</v>
      </c>
      <c r="FP7" s="174" t="s">
        <v>89</v>
      </c>
      <c r="FQ7" s="169" t="s">
        <v>255</v>
      </c>
      <c r="FR7" s="164" t="s">
        <v>255</v>
      </c>
      <c r="FS7" s="164" t="s">
        <v>255</v>
      </c>
      <c r="FT7" s="164" t="s">
        <v>255</v>
      </c>
      <c r="FU7" s="164" t="s">
        <v>255</v>
      </c>
      <c r="FV7" s="164" t="s">
        <v>255</v>
      </c>
      <c r="FW7" s="164" t="s">
        <v>255</v>
      </c>
      <c r="FX7" s="164" t="s">
        <v>255</v>
      </c>
      <c r="FY7" s="164" t="s">
        <v>255</v>
      </c>
      <c r="FZ7" s="164" t="s">
        <v>255</v>
      </c>
      <c r="GA7" s="164" t="s">
        <v>255</v>
      </c>
      <c r="GB7" s="164" t="s">
        <v>255</v>
      </c>
      <c r="GC7" s="164" t="s">
        <v>255</v>
      </c>
      <c r="GD7" s="164" t="s">
        <v>255</v>
      </c>
      <c r="GE7" s="164" t="s">
        <v>255</v>
      </c>
      <c r="GF7" s="164" t="s">
        <v>255</v>
      </c>
      <c r="GG7" s="164" t="s">
        <v>255</v>
      </c>
      <c r="GH7" s="164" t="s">
        <v>255</v>
      </c>
      <c r="GI7" s="164" t="s">
        <v>255</v>
      </c>
      <c r="GJ7" s="164" t="s">
        <v>255</v>
      </c>
      <c r="GK7" s="164" t="s">
        <v>255</v>
      </c>
      <c r="GL7" s="174"/>
      <c r="GM7" s="164" t="s">
        <v>114</v>
      </c>
      <c r="GN7" s="164" t="s">
        <v>114</v>
      </c>
      <c r="GO7" s="164" t="s">
        <v>114</v>
      </c>
      <c r="GP7" s="164" t="s">
        <v>114</v>
      </c>
      <c r="GQ7" s="164" t="s">
        <v>114</v>
      </c>
      <c r="GR7" s="164" t="s">
        <v>114</v>
      </c>
      <c r="GS7" s="164" t="s">
        <v>114</v>
      </c>
      <c r="GT7" s="164" t="s">
        <v>114</v>
      </c>
      <c r="GU7" s="164" t="s">
        <v>114</v>
      </c>
      <c r="GV7" s="164" t="s">
        <v>114</v>
      </c>
      <c r="GW7" s="164" t="s">
        <v>114</v>
      </c>
      <c r="GX7" s="150" t="s">
        <v>114</v>
      </c>
      <c r="GY7" s="150" t="s">
        <v>114</v>
      </c>
      <c r="GZ7" s="150" t="s">
        <v>114</v>
      </c>
      <c r="HA7" s="150" t="s">
        <v>114</v>
      </c>
      <c r="HB7" s="150" t="s">
        <v>114</v>
      </c>
      <c r="HC7" s="175" t="s">
        <v>114</v>
      </c>
      <c r="HD7" s="175" t="s">
        <v>114</v>
      </c>
      <c r="HE7" s="175" t="s">
        <v>114</v>
      </c>
      <c r="HF7" s="175" t="s">
        <v>114</v>
      </c>
      <c r="HG7" s="175" t="s">
        <v>114</v>
      </c>
      <c r="HH7" s="174" t="s">
        <v>89</v>
      </c>
      <c r="HI7" s="164" t="s">
        <v>173</v>
      </c>
      <c r="HJ7" s="164" t="s">
        <v>173</v>
      </c>
      <c r="HK7" s="164" t="s">
        <v>173</v>
      </c>
      <c r="HL7" s="164" t="s">
        <v>173</v>
      </c>
      <c r="HM7" s="164" t="s">
        <v>173</v>
      </c>
      <c r="HN7" s="164" t="s">
        <v>173</v>
      </c>
      <c r="HO7" s="164" t="s">
        <v>173</v>
      </c>
      <c r="HP7" s="164" t="s">
        <v>173</v>
      </c>
      <c r="HQ7" s="164" t="s">
        <v>173</v>
      </c>
      <c r="HR7" s="164" t="s">
        <v>173</v>
      </c>
      <c r="HS7" s="164" t="s">
        <v>173</v>
      </c>
      <c r="HT7" s="164" t="s">
        <v>173</v>
      </c>
      <c r="HU7" s="164" t="s">
        <v>173</v>
      </c>
      <c r="HV7" s="164" t="s">
        <v>173</v>
      </c>
      <c r="HW7" s="164" t="s">
        <v>173</v>
      </c>
      <c r="HX7" s="164" t="s">
        <v>173</v>
      </c>
      <c r="HY7" s="164" t="s">
        <v>173</v>
      </c>
      <c r="HZ7" s="164" t="s">
        <v>173</v>
      </c>
      <c r="IA7" s="164" t="s">
        <v>173</v>
      </c>
      <c r="IB7" s="164" t="s">
        <v>173</v>
      </c>
      <c r="IC7" s="164" t="s">
        <v>173</v>
      </c>
      <c r="ID7" s="174" t="s">
        <v>89</v>
      </c>
      <c r="IE7" s="164" t="s">
        <v>172</v>
      </c>
      <c r="IF7" s="164" t="s">
        <v>172</v>
      </c>
      <c r="IG7" s="164" t="s">
        <v>172</v>
      </c>
      <c r="IH7" s="164" t="s">
        <v>172</v>
      </c>
      <c r="II7" s="164" t="s">
        <v>172</v>
      </c>
      <c r="IJ7" s="164" t="s">
        <v>172</v>
      </c>
      <c r="IK7" s="164" t="s">
        <v>172</v>
      </c>
      <c r="IL7" s="164" t="s">
        <v>172</v>
      </c>
      <c r="IM7" s="164" t="s">
        <v>172</v>
      </c>
      <c r="IN7" s="164" t="s">
        <v>172</v>
      </c>
      <c r="IO7" s="164" t="s">
        <v>172</v>
      </c>
      <c r="IP7" s="164" t="s">
        <v>172</v>
      </c>
      <c r="IQ7" s="164" t="s">
        <v>172</v>
      </c>
      <c r="IR7" s="164" t="s">
        <v>172</v>
      </c>
      <c r="IS7" s="164" t="s">
        <v>172</v>
      </c>
      <c r="IT7" s="164" t="s">
        <v>172</v>
      </c>
      <c r="IU7" s="164" t="s">
        <v>172</v>
      </c>
      <c r="IV7" s="164" t="s">
        <v>172</v>
      </c>
      <c r="IW7" s="164" t="s">
        <v>172</v>
      </c>
      <c r="IX7" s="164" t="s">
        <v>172</v>
      </c>
      <c r="IY7" s="164" t="s">
        <v>172</v>
      </c>
      <c r="IZ7" s="174" t="s">
        <v>89</v>
      </c>
      <c r="JA7" s="164" t="s">
        <v>174</v>
      </c>
      <c r="JB7" s="164" t="s">
        <v>174</v>
      </c>
      <c r="JC7" s="164" t="s">
        <v>174</v>
      </c>
      <c r="JD7" s="164" t="s">
        <v>174</v>
      </c>
      <c r="JE7" s="164" t="s">
        <v>174</v>
      </c>
      <c r="JF7" s="164" t="s">
        <v>174</v>
      </c>
      <c r="JG7" s="164" t="s">
        <v>174</v>
      </c>
      <c r="JH7" s="164" t="s">
        <v>174</v>
      </c>
      <c r="JI7" s="164" t="s">
        <v>174</v>
      </c>
      <c r="JJ7" s="164" t="s">
        <v>174</v>
      </c>
      <c r="JK7" s="164" t="s">
        <v>174</v>
      </c>
      <c r="JL7" s="164" t="s">
        <v>174</v>
      </c>
      <c r="JM7" s="164" t="s">
        <v>174</v>
      </c>
      <c r="JN7" s="164" t="s">
        <v>174</v>
      </c>
      <c r="JO7" s="164" t="s">
        <v>174</v>
      </c>
      <c r="JP7" s="164" t="s">
        <v>174</v>
      </c>
      <c r="JQ7" s="164" t="s">
        <v>174</v>
      </c>
      <c r="JR7" s="164" t="s">
        <v>174</v>
      </c>
      <c r="JS7" s="164" t="s">
        <v>174</v>
      </c>
      <c r="JT7" s="164" t="s">
        <v>174</v>
      </c>
      <c r="JU7" s="164" t="s">
        <v>174</v>
      </c>
      <c r="JV7" s="174" t="s">
        <v>89</v>
      </c>
      <c r="JW7" s="164" t="s">
        <v>109</v>
      </c>
      <c r="JX7" s="164" t="s">
        <v>109</v>
      </c>
      <c r="JY7" s="164" t="s">
        <v>109</v>
      </c>
      <c r="JZ7" s="164" t="s">
        <v>109</v>
      </c>
      <c r="KA7" s="164" t="s">
        <v>109</v>
      </c>
      <c r="KB7" s="164" t="s">
        <v>109</v>
      </c>
      <c r="KC7" s="164" t="s">
        <v>109</v>
      </c>
      <c r="KD7" s="164" t="s">
        <v>109</v>
      </c>
      <c r="KE7" s="164" t="s">
        <v>109</v>
      </c>
      <c r="KF7" s="164" t="s">
        <v>109</v>
      </c>
      <c r="KG7" s="164" t="s">
        <v>109</v>
      </c>
      <c r="KH7" s="150" t="s">
        <v>109</v>
      </c>
      <c r="KI7" s="150" t="s">
        <v>109</v>
      </c>
      <c r="KJ7" s="150" t="s">
        <v>109</v>
      </c>
      <c r="KK7" s="150" t="s">
        <v>109</v>
      </c>
      <c r="KL7" s="150" t="s">
        <v>109</v>
      </c>
      <c r="KM7" s="175" t="s">
        <v>109</v>
      </c>
      <c r="KN7" s="175" t="s">
        <v>109</v>
      </c>
      <c r="KO7" s="175" t="s">
        <v>109</v>
      </c>
      <c r="KP7" s="175" t="s">
        <v>109</v>
      </c>
      <c r="KQ7" s="175" t="s">
        <v>109</v>
      </c>
      <c r="KR7" s="174" t="s">
        <v>89</v>
      </c>
      <c r="KS7" s="164" t="s">
        <v>151</v>
      </c>
      <c r="KT7" s="164" t="s">
        <v>151</v>
      </c>
      <c r="KU7" s="164" t="s">
        <v>151</v>
      </c>
      <c r="KV7" s="164" t="s">
        <v>151</v>
      </c>
      <c r="KW7" s="164" t="s">
        <v>151</v>
      </c>
      <c r="KX7" s="164" t="s">
        <v>151</v>
      </c>
      <c r="KY7" s="164" t="s">
        <v>151</v>
      </c>
      <c r="KZ7" s="164" t="s">
        <v>151</v>
      </c>
      <c r="LA7" s="164" t="s">
        <v>151</v>
      </c>
      <c r="LB7" s="164" t="s">
        <v>151</v>
      </c>
      <c r="LC7" s="164" t="s">
        <v>151</v>
      </c>
      <c r="LD7" s="164" t="s">
        <v>151</v>
      </c>
      <c r="LE7" s="164" t="s">
        <v>151</v>
      </c>
      <c r="LF7" s="164" t="s">
        <v>151</v>
      </c>
      <c r="LG7" s="164" t="s">
        <v>151</v>
      </c>
      <c r="LH7" s="164" t="s">
        <v>151</v>
      </c>
      <c r="LI7" s="164" t="s">
        <v>151</v>
      </c>
      <c r="LJ7" s="164" t="s">
        <v>151</v>
      </c>
      <c r="LK7" s="164" t="s">
        <v>151</v>
      </c>
      <c r="LL7" s="164" t="s">
        <v>151</v>
      </c>
      <c r="LM7" s="164" t="s">
        <v>151</v>
      </c>
      <c r="LN7" s="174" t="s">
        <v>89</v>
      </c>
      <c r="LO7" s="164" t="s">
        <v>94</v>
      </c>
      <c r="LP7" s="164" t="s">
        <v>94</v>
      </c>
      <c r="LQ7" s="164" t="s">
        <v>94</v>
      </c>
      <c r="LR7" s="164" t="s">
        <v>94</v>
      </c>
      <c r="LS7" s="164" t="s">
        <v>94</v>
      </c>
      <c r="LT7" s="164" t="s">
        <v>94</v>
      </c>
      <c r="LU7" s="164" t="s">
        <v>94</v>
      </c>
      <c r="LV7" s="164" t="s">
        <v>94</v>
      </c>
      <c r="LW7" s="164" t="s">
        <v>94</v>
      </c>
      <c r="LX7" s="164" t="s">
        <v>94</v>
      </c>
      <c r="LY7" s="164" t="s">
        <v>94</v>
      </c>
      <c r="LZ7" s="150" t="s">
        <v>94</v>
      </c>
      <c r="MA7" s="150" t="s">
        <v>94</v>
      </c>
      <c r="MB7" s="150" t="s">
        <v>94</v>
      </c>
      <c r="MC7" s="150" t="s">
        <v>94</v>
      </c>
      <c r="MD7" s="150" t="s">
        <v>94</v>
      </c>
      <c r="ME7" s="175" t="s">
        <v>94</v>
      </c>
      <c r="MF7" s="175" t="s">
        <v>94</v>
      </c>
      <c r="MG7" s="175" t="s">
        <v>94</v>
      </c>
      <c r="MH7" s="175" t="s">
        <v>94</v>
      </c>
      <c r="MI7" s="175" t="s">
        <v>94</v>
      </c>
      <c r="MJ7" s="174" t="s">
        <v>89</v>
      </c>
      <c r="MK7" s="164" t="s">
        <v>164</v>
      </c>
      <c r="ML7" s="164" t="s">
        <v>164</v>
      </c>
      <c r="MM7" s="164" t="s">
        <v>164</v>
      </c>
      <c r="MN7" s="164" t="s">
        <v>164</v>
      </c>
      <c r="MO7" s="164" t="s">
        <v>164</v>
      </c>
      <c r="MP7" s="164" t="s">
        <v>164</v>
      </c>
      <c r="MQ7" s="164" t="s">
        <v>164</v>
      </c>
      <c r="MR7" s="164" t="s">
        <v>164</v>
      </c>
      <c r="MS7" s="164" t="s">
        <v>164</v>
      </c>
      <c r="MT7" s="164" t="s">
        <v>164</v>
      </c>
      <c r="MU7" s="164" t="s">
        <v>164</v>
      </c>
      <c r="MV7" s="164" t="s">
        <v>164</v>
      </c>
      <c r="MW7" s="164" t="s">
        <v>164</v>
      </c>
      <c r="MX7" s="164" t="s">
        <v>164</v>
      </c>
      <c r="MY7" s="164" t="s">
        <v>164</v>
      </c>
      <c r="MZ7" s="164" t="s">
        <v>164</v>
      </c>
      <c r="NA7" s="164" t="s">
        <v>164</v>
      </c>
      <c r="NB7" s="164" t="s">
        <v>164</v>
      </c>
      <c r="NC7" s="164" t="s">
        <v>164</v>
      </c>
      <c r="ND7" s="164" t="s">
        <v>164</v>
      </c>
      <c r="NE7" s="164" t="s">
        <v>164</v>
      </c>
      <c r="NF7" s="174" t="s">
        <v>89</v>
      </c>
      <c r="NG7" s="160" t="s">
        <v>11</v>
      </c>
      <c r="NH7" s="160" t="s">
        <v>11</v>
      </c>
      <c r="NI7" s="160" t="s">
        <v>11</v>
      </c>
      <c r="NJ7" s="160" t="s">
        <v>11</v>
      </c>
      <c r="NK7" s="160" t="s">
        <v>11</v>
      </c>
      <c r="NL7" s="160" t="s">
        <v>11</v>
      </c>
      <c r="NM7" s="160" t="s">
        <v>11</v>
      </c>
      <c r="NN7" s="160" t="s">
        <v>11</v>
      </c>
      <c r="NO7" s="160" t="s">
        <v>11</v>
      </c>
      <c r="NP7" s="160" t="s">
        <v>11</v>
      </c>
      <c r="NQ7" s="160" t="s">
        <v>11</v>
      </c>
      <c r="NR7" s="160" t="s">
        <v>11</v>
      </c>
      <c r="NS7" s="160" t="s">
        <v>11</v>
      </c>
      <c r="NT7" s="160" t="s">
        <v>11</v>
      </c>
      <c r="NU7" s="160" t="s">
        <v>11</v>
      </c>
      <c r="NV7" s="160" t="s">
        <v>11</v>
      </c>
      <c r="NW7" s="160" t="s">
        <v>11</v>
      </c>
      <c r="NX7" s="160" t="s">
        <v>11</v>
      </c>
      <c r="NY7" s="160" t="s">
        <v>11</v>
      </c>
      <c r="NZ7" s="160" t="s">
        <v>11</v>
      </c>
      <c r="OA7" s="160" t="s">
        <v>11</v>
      </c>
      <c r="OB7" s="174" t="s">
        <v>89</v>
      </c>
      <c r="OC7" s="164" t="s">
        <v>116</v>
      </c>
      <c r="OD7" s="164" t="s">
        <v>116</v>
      </c>
      <c r="OE7" s="164" t="s">
        <v>116</v>
      </c>
      <c r="OF7" s="164" t="s">
        <v>116</v>
      </c>
      <c r="OG7" s="164" t="s">
        <v>116</v>
      </c>
      <c r="OH7" s="164" t="s">
        <v>116</v>
      </c>
      <c r="OI7" s="164" t="s">
        <v>116</v>
      </c>
      <c r="OJ7" s="164" t="s">
        <v>116</v>
      </c>
      <c r="OK7" s="164" t="s">
        <v>116</v>
      </c>
      <c r="OL7" s="164" t="s">
        <v>116</v>
      </c>
      <c r="OM7" s="164" t="s">
        <v>116</v>
      </c>
      <c r="ON7" s="150" t="s">
        <v>116</v>
      </c>
      <c r="OO7" s="150" t="s">
        <v>116</v>
      </c>
      <c r="OP7" s="150" t="s">
        <v>116</v>
      </c>
      <c r="OQ7" s="150" t="s">
        <v>116</v>
      </c>
      <c r="OR7" s="150" t="s">
        <v>116</v>
      </c>
      <c r="OS7" s="175" t="s">
        <v>116</v>
      </c>
      <c r="OT7" s="175" t="s">
        <v>116</v>
      </c>
      <c r="OU7" s="175" t="s">
        <v>116</v>
      </c>
      <c r="OV7" s="175" t="s">
        <v>116</v>
      </c>
      <c r="OW7" s="175" t="s">
        <v>116</v>
      </c>
      <c r="OX7" s="174" t="s">
        <v>89</v>
      </c>
      <c r="OY7" s="164" t="s">
        <v>97</v>
      </c>
      <c r="OZ7" s="164" t="s">
        <v>97</v>
      </c>
      <c r="PA7" s="164" t="s">
        <v>97</v>
      </c>
      <c r="PB7" s="164" t="s">
        <v>97</v>
      </c>
      <c r="PC7" s="164" t="s">
        <v>97</v>
      </c>
      <c r="PD7" s="164" t="s">
        <v>97</v>
      </c>
      <c r="PE7" s="164" t="s">
        <v>97</v>
      </c>
      <c r="PF7" s="164" t="s">
        <v>97</v>
      </c>
      <c r="PG7" s="164" t="s">
        <v>97</v>
      </c>
      <c r="PH7" s="164" t="s">
        <v>97</v>
      </c>
      <c r="PI7" s="164" t="s">
        <v>97</v>
      </c>
      <c r="PJ7" s="150" t="s">
        <v>97</v>
      </c>
      <c r="PK7" s="150" t="s">
        <v>97</v>
      </c>
      <c r="PL7" s="150" t="s">
        <v>97</v>
      </c>
      <c r="PM7" s="150" t="s">
        <v>97</v>
      </c>
      <c r="PN7" s="150" t="s">
        <v>97</v>
      </c>
      <c r="PO7" s="175" t="s">
        <v>97</v>
      </c>
      <c r="PP7" s="175" t="s">
        <v>97</v>
      </c>
      <c r="PQ7" s="175" t="s">
        <v>97</v>
      </c>
      <c r="PR7" s="175" t="s">
        <v>97</v>
      </c>
      <c r="PS7" s="175" t="s">
        <v>97</v>
      </c>
      <c r="PT7" s="174" t="s">
        <v>89</v>
      </c>
      <c r="PU7" s="164" t="s">
        <v>57</v>
      </c>
      <c r="PV7" s="164" t="s">
        <v>57</v>
      </c>
      <c r="PW7" s="164" t="s">
        <v>57</v>
      </c>
      <c r="PX7" s="164" t="s">
        <v>57</v>
      </c>
      <c r="PY7" s="164" t="s">
        <v>57</v>
      </c>
      <c r="PZ7" s="164" t="s">
        <v>57</v>
      </c>
      <c r="QA7" s="164" t="s">
        <v>57</v>
      </c>
      <c r="QB7" s="164" t="s">
        <v>57</v>
      </c>
      <c r="QC7" s="164" t="s">
        <v>57</v>
      </c>
      <c r="QD7" s="164" t="s">
        <v>57</v>
      </c>
      <c r="QE7" s="164" t="s">
        <v>57</v>
      </c>
      <c r="QF7" s="150" t="s">
        <v>57</v>
      </c>
      <c r="QG7" s="150" t="s">
        <v>57</v>
      </c>
      <c r="QH7" s="150" t="s">
        <v>57</v>
      </c>
      <c r="QI7" s="150" t="s">
        <v>57</v>
      </c>
      <c r="QJ7" s="150" t="s">
        <v>57</v>
      </c>
      <c r="QK7" s="175" t="s">
        <v>57</v>
      </c>
      <c r="QL7" s="175" t="s">
        <v>57</v>
      </c>
      <c r="QM7" s="175" t="s">
        <v>57</v>
      </c>
      <c r="QN7" s="175" t="s">
        <v>57</v>
      </c>
      <c r="QO7" s="175" t="s">
        <v>57</v>
      </c>
      <c r="QP7" s="174" t="s">
        <v>89</v>
      </c>
      <c r="QQ7" s="164" t="s">
        <v>103</v>
      </c>
      <c r="QR7" s="164" t="s">
        <v>103</v>
      </c>
      <c r="QS7" s="164" t="s">
        <v>103</v>
      </c>
      <c r="QT7" s="164" t="s">
        <v>103</v>
      </c>
      <c r="QU7" s="164" t="s">
        <v>103</v>
      </c>
      <c r="QV7" s="164" t="s">
        <v>103</v>
      </c>
      <c r="QW7" s="164" t="s">
        <v>103</v>
      </c>
      <c r="QX7" s="164" t="s">
        <v>103</v>
      </c>
      <c r="QY7" s="164" t="s">
        <v>103</v>
      </c>
      <c r="QZ7" s="164" t="s">
        <v>103</v>
      </c>
      <c r="RA7" s="164" t="s">
        <v>103</v>
      </c>
      <c r="RB7" s="164" t="s">
        <v>103</v>
      </c>
      <c r="RC7" s="164" t="s">
        <v>103</v>
      </c>
      <c r="RD7" s="164" t="s">
        <v>103</v>
      </c>
      <c r="RE7" s="164" t="s">
        <v>103</v>
      </c>
      <c r="RF7" s="164" t="s">
        <v>103</v>
      </c>
      <c r="RG7" s="175" t="s">
        <v>103</v>
      </c>
      <c r="RH7" s="175" t="s">
        <v>103</v>
      </c>
      <c r="RI7" s="175" t="s">
        <v>103</v>
      </c>
      <c r="RJ7" s="175" t="s">
        <v>103</v>
      </c>
      <c r="RK7" s="175" t="s">
        <v>103</v>
      </c>
      <c r="RL7" s="174" t="s">
        <v>89</v>
      </c>
      <c r="RM7" s="157" t="s">
        <v>324</v>
      </c>
      <c r="SH7" s="174" t="s">
        <v>89</v>
      </c>
      <c r="TD7" s="176" t="s">
        <v>89</v>
      </c>
    </row>
    <row r="8" spans="1:524" x14ac:dyDescent="0.2">
      <c r="A8" s="12"/>
      <c r="B8" s="3" t="s">
        <v>10</v>
      </c>
      <c r="C8" s="133">
        <f>VLOOKUP('Drive Train'!D4,Motors!B6:I27,8,FALSE)</f>
        <v>12</v>
      </c>
      <c r="D8" s="5"/>
      <c r="E8" s="6"/>
      <c r="P8" s="5"/>
      <c r="R8" s="61">
        <v>0</v>
      </c>
      <c r="S8" s="2">
        <v>0</v>
      </c>
      <c r="T8" s="2">
        <f>NH8/'Drive Train'!$F$35</f>
        <v>0</v>
      </c>
      <c r="U8" s="2">
        <f>NI8/'Drive Train'!$F$35</f>
        <v>0</v>
      </c>
      <c r="V8" s="2">
        <f>NJ8/'Drive Train'!$F$35</f>
        <v>0</v>
      </c>
      <c r="W8" s="2">
        <f>NK8/'Drive Train'!$F$35</f>
        <v>0</v>
      </c>
      <c r="X8" s="2">
        <f>NL8/'Drive Train'!$F$35</f>
        <v>0</v>
      </c>
      <c r="Y8" s="2">
        <f>NM8/'Drive Train'!$F$35</f>
        <v>0</v>
      </c>
      <c r="Z8" s="2">
        <f>NN8/'Drive Train'!$F$35</f>
        <v>0</v>
      </c>
      <c r="AA8" s="2">
        <f>NO8/'Drive Train'!$F$35</f>
        <v>0</v>
      </c>
      <c r="AB8" s="2">
        <f>NP8/'Drive Train'!$F$35</f>
        <v>0</v>
      </c>
      <c r="AC8" s="2">
        <f>NQ8/'Drive Train'!$F$35</f>
        <v>0</v>
      </c>
      <c r="AD8" s="2">
        <f>NR8/'Drive Train'!$F$35</f>
        <v>0</v>
      </c>
      <c r="AE8" s="2">
        <f>NS8/'Drive Train'!$F$35</f>
        <v>0</v>
      </c>
      <c r="AF8" s="2">
        <f>NT8/'Drive Train'!$F$35</f>
        <v>0</v>
      </c>
      <c r="AG8" s="2">
        <f>NU8/'Drive Train'!$F$35</f>
        <v>0</v>
      </c>
      <c r="AH8" s="2">
        <f>NV8/'Drive Train'!$F$35</f>
        <v>0</v>
      </c>
      <c r="AI8" s="2">
        <f>NW8/'Drive Train'!$F$35</f>
        <v>0</v>
      </c>
      <c r="AJ8" s="2">
        <f>NX8/'Drive Train'!$F$35</f>
        <v>0</v>
      </c>
      <c r="AK8" s="2">
        <f>NY8/'Drive Train'!$F$35</f>
        <v>0</v>
      </c>
      <c r="AL8" s="2">
        <f>NZ8/'Drive Train'!$F$35</f>
        <v>0</v>
      </c>
      <c r="AM8" s="2">
        <f>OA8/'Drive Train'!$F$35</f>
        <v>0</v>
      </c>
      <c r="AN8" s="61">
        <f>R8</f>
        <v>0</v>
      </c>
      <c r="AO8" s="46">
        <v>0</v>
      </c>
      <c r="AP8" s="46">
        <v>0</v>
      </c>
      <c r="AQ8" s="46">
        <v>0</v>
      </c>
      <c r="AR8" s="46">
        <v>0</v>
      </c>
      <c r="AS8" s="46">
        <v>0</v>
      </c>
      <c r="AT8" s="46">
        <v>0</v>
      </c>
      <c r="AU8" s="46">
        <v>0</v>
      </c>
      <c r="AV8" s="46">
        <v>0</v>
      </c>
      <c r="AW8" s="46">
        <v>0</v>
      </c>
      <c r="AX8" s="46">
        <v>0</v>
      </c>
      <c r="AY8" s="46">
        <v>0</v>
      </c>
      <c r="AZ8" s="46">
        <v>0</v>
      </c>
      <c r="BA8" s="46">
        <v>0</v>
      </c>
      <c r="BB8" s="46">
        <v>0</v>
      </c>
      <c r="BC8" s="46">
        <v>0</v>
      </c>
      <c r="BD8" s="46">
        <v>0</v>
      </c>
      <c r="BE8" s="46">
        <v>0</v>
      </c>
      <c r="BF8" s="46">
        <v>0</v>
      </c>
      <c r="BG8" s="46">
        <v>0</v>
      </c>
      <c r="BH8" s="46">
        <v>0</v>
      </c>
      <c r="BI8" s="46">
        <v>0</v>
      </c>
      <c r="BJ8" s="61">
        <f t="shared" ref="BJ8:BJ39" si="67">AN8</f>
        <v>0</v>
      </c>
      <c r="BK8" s="2">
        <v>0</v>
      </c>
      <c r="BL8" s="2">
        <f t="shared" ref="BL8:CE8" si="68">$C$12*T8</f>
        <v>0</v>
      </c>
      <c r="BM8" s="2">
        <f t="shared" si="68"/>
        <v>0</v>
      </c>
      <c r="BN8" s="2">
        <f t="shared" si="68"/>
        <v>0</v>
      </c>
      <c r="BO8" s="2">
        <f t="shared" si="68"/>
        <v>0</v>
      </c>
      <c r="BP8" s="2">
        <f t="shared" si="68"/>
        <v>0</v>
      </c>
      <c r="BQ8" s="2">
        <f t="shared" si="68"/>
        <v>0</v>
      </c>
      <c r="BR8" s="2">
        <f t="shared" si="68"/>
        <v>0</v>
      </c>
      <c r="BS8" s="2">
        <f t="shared" si="68"/>
        <v>0</v>
      </c>
      <c r="BT8" s="2">
        <f t="shared" si="68"/>
        <v>0</v>
      </c>
      <c r="BU8" s="2">
        <f t="shared" si="68"/>
        <v>0</v>
      </c>
      <c r="BV8" s="2">
        <f t="shared" si="68"/>
        <v>0</v>
      </c>
      <c r="BW8" s="2">
        <f t="shared" si="68"/>
        <v>0</v>
      </c>
      <c r="BX8" s="2">
        <f t="shared" si="68"/>
        <v>0</v>
      </c>
      <c r="BY8" s="2">
        <f t="shared" si="68"/>
        <v>0</v>
      </c>
      <c r="BZ8" s="2">
        <f t="shared" si="68"/>
        <v>0</v>
      </c>
      <c r="CA8" s="2">
        <f t="shared" si="68"/>
        <v>0</v>
      </c>
      <c r="CB8" s="2">
        <f t="shared" si="68"/>
        <v>0</v>
      </c>
      <c r="CC8" s="2">
        <f t="shared" si="68"/>
        <v>0</v>
      </c>
      <c r="CD8" s="2">
        <f t="shared" si="68"/>
        <v>0</v>
      </c>
      <c r="CE8" s="2">
        <f t="shared" si="68"/>
        <v>0</v>
      </c>
      <c r="CF8" s="61">
        <f t="shared" ref="CF8:CF39" si="69">BJ8</f>
        <v>0</v>
      </c>
      <c r="CG8" s="57">
        <v>0</v>
      </c>
      <c r="CH8" s="57">
        <v>0</v>
      </c>
      <c r="CI8" s="57">
        <v>0</v>
      </c>
      <c r="CJ8" s="57">
        <v>0</v>
      </c>
      <c r="CK8" s="57">
        <v>0</v>
      </c>
      <c r="CL8" s="57">
        <v>0</v>
      </c>
      <c r="CM8" s="57">
        <v>0</v>
      </c>
      <c r="CN8" s="57">
        <v>0</v>
      </c>
      <c r="CO8" s="57">
        <v>0</v>
      </c>
      <c r="CP8" s="57">
        <v>0</v>
      </c>
      <c r="CQ8" s="57">
        <v>0</v>
      </c>
      <c r="CR8" s="57">
        <v>0</v>
      </c>
      <c r="CS8" s="57">
        <v>0</v>
      </c>
      <c r="CT8" s="57">
        <v>0</v>
      </c>
      <c r="CU8" s="57">
        <v>0</v>
      </c>
      <c r="CV8" s="57">
        <v>0</v>
      </c>
      <c r="CW8" s="57">
        <v>0</v>
      </c>
      <c r="CX8" s="57">
        <v>0</v>
      </c>
      <c r="CY8" s="57">
        <v>0</v>
      </c>
      <c r="CZ8" s="57">
        <v>0</v>
      </c>
      <c r="DA8" s="57">
        <v>0</v>
      </c>
      <c r="DB8" s="61">
        <f>CF8</f>
        <v>0</v>
      </c>
      <c r="DC8" s="57">
        <f t="shared" ref="DC8:DC39" si="70">MIN(ABS(CG8),S$5) * SIGN(CG8)</f>
        <v>0</v>
      </c>
      <c r="DD8" s="57">
        <f t="shared" ref="DD8:DD39" si="71">MIN(ABS(CH8),T$5) * SIGN(CH8)</f>
        <v>0</v>
      </c>
      <c r="DE8" s="57">
        <f t="shared" ref="DE8:DE39" si="72">MIN(ABS(CI8),U$5) * SIGN(CI8)</f>
        <v>0</v>
      </c>
      <c r="DF8" s="57">
        <f t="shared" ref="DF8:DF39" si="73">MIN(ABS(CJ8),V$5) * SIGN(CJ8)</f>
        <v>0</v>
      </c>
      <c r="DG8" s="57">
        <f t="shared" ref="DG8:DG39" si="74">MIN(ABS(CK8),W$5) * SIGN(CK8)</f>
        <v>0</v>
      </c>
      <c r="DH8" s="57">
        <f t="shared" ref="DH8:DH39" si="75">MIN(ABS(CL8),X$5) * SIGN(CL8)</f>
        <v>0</v>
      </c>
      <c r="DI8" s="57">
        <f t="shared" ref="DI8:DI39" si="76">MIN(ABS(CM8),Y$5) * SIGN(CM8)</f>
        <v>0</v>
      </c>
      <c r="DJ8" s="57">
        <f t="shared" ref="DJ8:DJ39" si="77">MIN(ABS(CN8),Z$5) * SIGN(CN8)</f>
        <v>0</v>
      </c>
      <c r="DK8" s="57">
        <f t="shared" ref="DK8:DK39" si="78">MIN(ABS(CO8),AA$5) * SIGN(CO8)</f>
        <v>0</v>
      </c>
      <c r="DL8" s="57">
        <f t="shared" ref="DL8:DL39" si="79">MIN(ABS(CP8),AB$5) * SIGN(CP8)</f>
        <v>0</v>
      </c>
      <c r="DM8" s="57">
        <f t="shared" ref="DM8:DM39" si="80">MIN(ABS(CQ8),AC$5) * SIGN(CQ8)</f>
        <v>0</v>
      </c>
      <c r="DN8" s="57">
        <f t="shared" ref="DN8:DN39" si="81">MIN(ABS(CR8),AD$5) * SIGN(CR8)</f>
        <v>0</v>
      </c>
      <c r="DO8" s="57">
        <f t="shared" ref="DO8:DO39" si="82">MIN(ABS(CS8),AE$5) * SIGN(CS8)</f>
        <v>0</v>
      </c>
      <c r="DP8" s="57">
        <f t="shared" ref="DP8:DP39" si="83">MIN(ABS(CT8),AF$5) * SIGN(CT8)</f>
        <v>0</v>
      </c>
      <c r="DQ8" s="57">
        <f t="shared" ref="DQ8:DQ39" si="84">MIN(ABS(CU8),AG$5) * SIGN(CU8)</f>
        <v>0</v>
      </c>
      <c r="DR8" s="57">
        <f t="shared" ref="DR8:DR39" si="85">MIN(ABS(CV8),AH$5) * SIGN(CV8)</f>
        <v>0</v>
      </c>
      <c r="DS8" s="57">
        <f t="shared" ref="DS8:DS39" si="86">MIN(ABS(CW8),AI$5) * SIGN(CW8)</f>
        <v>0</v>
      </c>
      <c r="DT8" s="57">
        <f t="shared" ref="DT8:DT39" si="87">MIN(ABS(CX8),AJ$5) * SIGN(CX8)</f>
        <v>0</v>
      </c>
      <c r="DU8" s="57">
        <f t="shared" ref="DU8:DU39" si="88">MIN(ABS(CY8),AK$5) * SIGN(CY8)</f>
        <v>0</v>
      </c>
      <c r="DV8" s="57">
        <f t="shared" ref="DV8:DV39" si="89">MIN(ABS(CZ8),AL$5) * SIGN(CZ8)</f>
        <v>0</v>
      </c>
      <c r="DW8" s="57">
        <f t="shared" ref="DW8:DW39" si="90">MIN(ABS(DA8),AM$5) * SIGN(DA8)</f>
        <v>0</v>
      </c>
      <c r="DX8" s="61">
        <f>DB8</f>
        <v>0</v>
      </c>
      <c r="DY8" s="2">
        <f>($C$23/0.4536*'Drive Train'!$F$16*4.448*$C$24*S$6)*SIGN(BK9)</f>
        <v>4.5236871680000004</v>
      </c>
      <c r="DZ8" s="2">
        <f>($C$23/0.4536*'Drive Train'!$F$16*4.448*$C$24*T$6)*SIGN(BL9)</f>
        <v>16.1560256</v>
      </c>
      <c r="EA8" s="2">
        <f>($C$23/0.4536*'Drive Train'!$F$16*4.448*$C$24*U$6)*SIGN(BM9)</f>
        <v>11.1849408</v>
      </c>
      <c r="EB8" s="2">
        <f>($C$23/0.4536*'Drive Train'!$F$16*4.448*$C$24*V$6)*SIGN(BN9)</f>
        <v>8.553190023529412</v>
      </c>
      <c r="EC8" s="2">
        <f>($C$23/0.4536*'Drive Train'!$F$16*4.448*$C$24*W$6)*SIGN(BO9)</f>
        <v>6.9240109714285722</v>
      </c>
      <c r="ED8" s="2">
        <f>($C$23/0.4536*'Drive Train'!$F$16*4.448*$C$24*X$6)*SIGN(BP9)</f>
        <v>5.8161692160000014</v>
      </c>
      <c r="EE8" s="2">
        <f>($C$23/0.4536*'Drive Train'!$F$16*4.448*$C$24*Y$6)*SIGN(BQ9)</f>
        <v>5.0139389793103453</v>
      </c>
      <c r="EF8" s="2">
        <f>($C$23/0.4536*'Drive Train'!$F$16*4.448*$C$24*Z$6)*SIGN(BR9)</f>
        <v>4.4061887999999998</v>
      </c>
      <c r="EG8" s="2">
        <f>($C$23/0.4536*'Drive Train'!$F$16*4.448*$C$24*AA$6)*SIGN(BS9)</f>
        <v>3.9298440648648643</v>
      </c>
      <c r="EH8" s="2">
        <f>($C$23/0.4536*'Drive Train'!$F$16*4.448*$C$24*AB$6)*SIGN(BT9)</f>
        <v>3.5464446439024386</v>
      </c>
      <c r="EI8" s="2">
        <f>($C$23/0.4536*'Drive Train'!$F$16*4.448*$C$24*AC$6)*SIGN(BU9)</f>
        <v>3.2312051199999994</v>
      </c>
      <c r="EJ8" s="2">
        <f>($C$23/0.4536*'Drive Train'!$F$16*4.448*$C$24*AD$6)*SIGN(BV9)</f>
        <v>4.5236871680000004</v>
      </c>
      <c r="EK8" s="2">
        <f>($C$23/0.4536*'Drive Train'!$F$16*4.448*$C$24*AE$6)*SIGN(BW9)</f>
        <v>4.5236871680000004</v>
      </c>
      <c r="EL8" s="2">
        <f>($C$23/0.4536*'Drive Train'!$F$16*4.448*$C$24*AF$6)*SIGN(BX9)</f>
        <v>4.5236871680000004</v>
      </c>
      <c r="EM8" s="2">
        <f>($C$23/0.4536*'Drive Train'!$F$16*4.448*$C$24*AG$6)*SIGN(BY9)</f>
        <v>4.5236871680000004</v>
      </c>
      <c r="EN8" s="2">
        <f>($C$23/0.4536*'Drive Train'!$F$16*4.448*$C$24*AH$6)*SIGN(BZ9)</f>
        <v>4.5236871680000004</v>
      </c>
      <c r="EO8" s="2">
        <f>($C$23/0.4536*'Drive Train'!$F$16*4.448*$C$24*AI$6)*SIGN(CA9)</f>
        <v>4.5236871680000004</v>
      </c>
      <c r="EP8" s="2">
        <f>($C$23/0.4536*'Drive Train'!$F$16*4.448*$C$24*AJ$6)*SIGN(CB9)</f>
        <v>4.5236871680000004</v>
      </c>
      <c r="EQ8" s="2">
        <f>($C$23/0.4536*'Drive Train'!$F$16*4.448*$C$24*AK$6)*SIGN(CC9)</f>
        <v>4.5236871680000004</v>
      </c>
      <c r="ER8" s="2">
        <f>($C$23/0.4536*'Drive Train'!$F$16*4.448*$C$24*AL$6)*SIGN(CD9)</f>
        <v>4.5236871680000004</v>
      </c>
      <c r="ES8" s="2">
        <f>($C$23/0.4536*'Drive Train'!$F$16*4.448*$C$24*AM$6)*SIGN(CE9)</f>
        <v>4.5236871680000004</v>
      </c>
      <c r="ET8" s="61">
        <f t="shared" ref="ET8:ET39" si="91">BJ8</f>
        <v>0</v>
      </c>
      <c r="EU8" s="2">
        <v>0</v>
      </c>
      <c r="EV8" s="2">
        <v>0</v>
      </c>
      <c r="EW8" s="2">
        <v>0</v>
      </c>
      <c r="EX8" s="2">
        <v>0</v>
      </c>
      <c r="EY8" s="2">
        <v>0</v>
      </c>
      <c r="EZ8" s="2">
        <v>0</v>
      </c>
      <c r="FA8" s="2">
        <v>0</v>
      </c>
      <c r="FB8" s="2">
        <v>0</v>
      </c>
      <c r="FC8" s="2">
        <v>0</v>
      </c>
      <c r="FD8" s="2">
        <v>0</v>
      </c>
      <c r="FE8" s="2">
        <v>0</v>
      </c>
      <c r="FF8" s="2">
        <v>0</v>
      </c>
      <c r="FG8" s="2">
        <v>0</v>
      </c>
      <c r="FH8" s="2">
        <v>0</v>
      </c>
      <c r="FI8" s="2">
        <v>0</v>
      </c>
      <c r="FJ8" s="2">
        <v>0</v>
      </c>
      <c r="FK8" s="2">
        <v>0</v>
      </c>
      <c r="FL8" s="2">
        <v>0</v>
      </c>
      <c r="FM8" s="2">
        <v>0</v>
      </c>
      <c r="FN8" s="2">
        <v>0</v>
      </c>
      <c r="FO8" s="2">
        <v>0</v>
      </c>
      <c r="FP8" s="61">
        <f>DX8</f>
        <v>0</v>
      </c>
      <c r="FQ8" s="256">
        <f t="shared" ref="FQ8:GK8" si="92">IF(AND(KS8=1,OY8=1),0,MIN((ABS(($C$14-$C$15)*EU8/$C$12)+$C$15)/$C$21,DC8))</f>
        <v>0</v>
      </c>
      <c r="FR8" s="256">
        <f t="shared" si="92"/>
        <v>0</v>
      </c>
      <c r="FS8" s="256">
        <f t="shared" si="92"/>
        <v>0</v>
      </c>
      <c r="FT8" s="256">
        <f t="shared" si="92"/>
        <v>0</v>
      </c>
      <c r="FU8" s="256">
        <f t="shared" si="92"/>
        <v>0</v>
      </c>
      <c r="FV8" s="256">
        <f t="shared" si="92"/>
        <v>0</v>
      </c>
      <c r="FW8" s="256">
        <f t="shared" si="92"/>
        <v>0</v>
      </c>
      <c r="FX8" s="256">
        <f t="shared" si="92"/>
        <v>0</v>
      </c>
      <c r="FY8" s="256">
        <f t="shared" si="92"/>
        <v>0</v>
      </c>
      <c r="FZ8" s="256">
        <f t="shared" si="92"/>
        <v>0</v>
      </c>
      <c r="GA8" s="256">
        <f t="shared" si="92"/>
        <v>0</v>
      </c>
      <c r="GB8" s="256">
        <f t="shared" si="92"/>
        <v>0</v>
      </c>
      <c r="GC8" s="256">
        <f t="shared" si="92"/>
        <v>0</v>
      </c>
      <c r="GD8" s="256">
        <f t="shared" si="92"/>
        <v>0</v>
      </c>
      <c r="GE8" s="256">
        <f t="shared" si="92"/>
        <v>0</v>
      </c>
      <c r="GF8" s="256">
        <f t="shared" si="92"/>
        <v>0</v>
      </c>
      <c r="GG8" s="256">
        <f t="shared" si="92"/>
        <v>0</v>
      </c>
      <c r="GH8" s="256">
        <f t="shared" si="92"/>
        <v>0</v>
      </c>
      <c r="GI8" s="256">
        <f t="shared" si="92"/>
        <v>0</v>
      </c>
      <c r="GJ8" s="256">
        <f t="shared" si="92"/>
        <v>0</v>
      </c>
      <c r="GK8" s="256">
        <f t="shared" si="92"/>
        <v>0</v>
      </c>
      <c r="GL8" s="61">
        <f>ET8</f>
        <v>0</v>
      </c>
      <c r="GM8" s="57">
        <f t="shared" ref="GM8:GM39" si="93">IF(AND(KS7=1,OY7=1),0,EU8*$C$19/S$6/$C$24/$C$23*3.39*$C$21)</f>
        <v>0</v>
      </c>
      <c r="GN8" s="57">
        <f t="shared" ref="GN8:GN39" si="94">IF(AND(KT7=1,OZ7=1),0,EV8*$C$19/T$6/$C$24/$C$23*3.39*$C$21)</f>
        <v>0</v>
      </c>
      <c r="GO8" s="57">
        <f t="shared" ref="GO8:GO39" si="95">IF(AND(KU7=1,PA7=1),0,EW8*$C$19/U$6/$C$24/$C$23*3.39*$C$21)</f>
        <v>0</v>
      </c>
      <c r="GP8" s="57">
        <f t="shared" ref="GP8:GP39" si="96">IF(AND(KV7=1,PB7=1),0,EX8*$C$19/V$6/$C$24/$C$23*3.39*$C$21)</f>
        <v>0</v>
      </c>
      <c r="GQ8" s="57">
        <f t="shared" ref="GQ8:GQ39" si="97">IF(AND(KW7=1,PC7=1),0,EY8*$C$19/W$6/$C$24/$C$23*3.39*$C$21)</f>
        <v>0</v>
      </c>
      <c r="GR8" s="57">
        <f t="shared" ref="GR8:GR39" si="98">IF(AND(KX7=1,PD7=1),0,EZ8*$C$19/X$6/$C$24/$C$23*3.39*$C$21)</f>
        <v>0</v>
      </c>
      <c r="GS8" s="57">
        <f t="shared" ref="GS8:GS39" si="99">IF(AND(KY7=1,PE7=1),0,FA8*$C$19/Y$6/$C$24/$C$23*3.39*$C$21)</f>
        <v>0</v>
      </c>
      <c r="GT8" s="57">
        <f t="shared" ref="GT8:GT39" si="100">IF(AND(KZ7=1,PF7=1),0,FB8*$C$19/Z$6/$C$24/$C$23*3.39*$C$21)</f>
        <v>0</v>
      </c>
      <c r="GU8" s="57">
        <f t="shared" ref="GU8:GU39" si="101">IF(AND(LA7=1,PG7=1),0,FC8*$C$19/AA$6/$C$24/$C$23*3.39*$C$21)</f>
        <v>0</v>
      </c>
      <c r="GV8" s="57">
        <f t="shared" ref="GV8:GV39" si="102">IF(AND(LB7=1,PH7=1),0,FD8*$C$19/AB$6/$C$24/$C$23*3.39*$C$21)</f>
        <v>0</v>
      </c>
      <c r="GW8" s="57">
        <f t="shared" ref="GW8:GW39" si="103">IF(AND(LC7=1,PI7=1),0,FE8*$C$19/AC$6/$C$24/$C$23*3.39*$C$21)</f>
        <v>0</v>
      </c>
      <c r="GX8" s="57">
        <f t="shared" ref="GX8:GX39" si="104">IF(AND(LD7=1,PJ7=1),0,FF8*$C$19/AD$6/$C$24/$C$23*3.39*$C$21)</f>
        <v>0</v>
      </c>
      <c r="GY8" s="57">
        <f t="shared" ref="GY8:GY39" si="105">IF(AND(LE7=1,PK7=1),0,FG8*$C$19/AE$6/$C$24/$C$23*3.39*$C$21)</f>
        <v>0</v>
      </c>
      <c r="GZ8" s="57">
        <f t="shared" ref="GZ8:GZ39" si="106">IF(AND(LF7=1,PL7=1),0,FH8*$C$19/AF$6/$C$24/$C$23*3.39*$C$21)</f>
        <v>0</v>
      </c>
      <c r="HA8" s="57">
        <f t="shared" ref="HA8:HA39" si="107">IF(AND(LG7=1,PM7=1),0,FI8*$C$19/AG$6/$C$24/$C$23*3.39*$C$21)</f>
        <v>0</v>
      </c>
      <c r="HB8" s="57">
        <f t="shared" ref="HB8:HB39" si="108">IF(AND(LH7=1,PN7=1),0,FJ8*$C$19/AH$6/$C$24/$C$23*3.39*$C$21)</f>
        <v>0</v>
      </c>
      <c r="HC8" s="57">
        <f t="shared" ref="HC8:HC39" si="109">IF(AND(LI7=1,PO7=1),0,FK8*$C$19/AI$6/$C$24/$C$23*3.39*$C$21)</f>
        <v>0</v>
      </c>
      <c r="HD8" s="57">
        <f t="shared" ref="HD8:HD39" si="110">IF(AND(LJ7=1,PP7=1),0,FL8*$C$19/AJ$6/$C$24/$C$23*3.39*$C$21)</f>
        <v>0</v>
      </c>
      <c r="HE8" s="57">
        <f t="shared" ref="HE8:HE39" si="111">IF(AND(LK7=1,PQ7=1),0,FM8*$C$19/AK$6/$C$24/$C$23*3.39*$C$21)</f>
        <v>0</v>
      </c>
      <c r="HF8" s="57">
        <f t="shared" ref="HF8:HF39" si="112">IF(AND(LL7=1,PR7=1),0,FN8*$C$19/AL$6/$C$24/$C$23*3.39*$C$21)</f>
        <v>0</v>
      </c>
      <c r="HG8" s="57">
        <f t="shared" ref="HG8:HG39" si="113">IF(AND(LM7=1,PS7=1),0,FO8*$C$19/AM$6/$C$24/$C$23*3.39*$C$21)</f>
        <v>0</v>
      </c>
      <c r="HH8" s="61">
        <f>FP8</f>
        <v>0</v>
      </c>
      <c r="HI8" s="57">
        <f>ABS(GM8)</f>
        <v>0</v>
      </c>
      <c r="HJ8" s="57">
        <f t="shared" ref="HJ8:IC8" si="114">ABS(GN8)</f>
        <v>0</v>
      </c>
      <c r="HK8" s="57">
        <f t="shared" si="114"/>
        <v>0</v>
      </c>
      <c r="HL8" s="57">
        <f t="shared" si="114"/>
        <v>0</v>
      </c>
      <c r="HM8" s="57">
        <f t="shared" si="114"/>
        <v>0</v>
      </c>
      <c r="HN8" s="57">
        <f t="shared" si="114"/>
        <v>0</v>
      </c>
      <c r="HO8" s="57">
        <f t="shared" si="114"/>
        <v>0</v>
      </c>
      <c r="HP8" s="57">
        <f t="shared" si="114"/>
        <v>0</v>
      </c>
      <c r="HQ8" s="57">
        <f t="shared" si="114"/>
        <v>0</v>
      </c>
      <c r="HR8" s="57">
        <f t="shared" si="114"/>
        <v>0</v>
      </c>
      <c r="HS8" s="57">
        <f t="shared" si="114"/>
        <v>0</v>
      </c>
      <c r="HT8" s="57">
        <f t="shared" si="114"/>
        <v>0</v>
      </c>
      <c r="HU8" s="57">
        <f t="shared" si="114"/>
        <v>0</v>
      </c>
      <c r="HV8" s="57">
        <f t="shared" si="114"/>
        <v>0</v>
      </c>
      <c r="HW8" s="57">
        <f t="shared" si="114"/>
        <v>0</v>
      </c>
      <c r="HX8" s="57">
        <f t="shared" si="114"/>
        <v>0</v>
      </c>
      <c r="HY8" s="57">
        <f t="shared" si="114"/>
        <v>0</v>
      </c>
      <c r="HZ8" s="57">
        <f t="shared" si="114"/>
        <v>0</v>
      </c>
      <c r="IA8" s="57">
        <f t="shared" si="114"/>
        <v>0</v>
      </c>
      <c r="IB8" s="57">
        <f t="shared" si="114"/>
        <v>0</v>
      </c>
      <c r="IC8" s="57">
        <f t="shared" si="114"/>
        <v>0</v>
      </c>
      <c r="ID8" s="61">
        <f>HH8</f>
        <v>0</v>
      </c>
      <c r="IE8" s="57">
        <f>ABS(NG8)</f>
        <v>0</v>
      </c>
      <c r="IF8" s="57">
        <f t="shared" ref="IF8:IY8" si="115">ABS(NH8)</f>
        <v>0</v>
      </c>
      <c r="IG8" s="57">
        <f t="shared" si="115"/>
        <v>0</v>
      </c>
      <c r="IH8" s="57">
        <f t="shared" si="115"/>
        <v>0</v>
      </c>
      <c r="II8" s="57">
        <f t="shared" si="115"/>
        <v>0</v>
      </c>
      <c r="IJ8" s="57">
        <f t="shared" si="115"/>
        <v>0</v>
      </c>
      <c r="IK8" s="57">
        <f t="shared" si="115"/>
        <v>0</v>
      </c>
      <c r="IL8" s="57">
        <f t="shared" si="115"/>
        <v>0</v>
      </c>
      <c r="IM8" s="57">
        <f t="shared" si="115"/>
        <v>0</v>
      </c>
      <c r="IN8" s="57">
        <f t="shared" si="115"/>
        <v>0</v>
      </c>
      <c r="IO8" s="57">
        <f t="shared" si="115"/>
        <v>0</v>
      </c>
      <c r="IP8" s="57">
        <f t="shared" si="115"/>
        <v>0</v>
      </c>
      <c r="IQ8" s="57">
        <f t="shared" si="115"/>
        <v>0</v>
      </c>
      <c r="IR8" s="57">
        <f t="shared" si="115"/>
        <v>0</v>
      </c>
      <c r="IS8" s="57">
        <f t="shared" si="115"/>
        <v>0</v>
      </c>
      <c r="IT8" s="57">
        <f t="shared" si="115"/>
        <v>0</v>
      </c>
      <c r="IU8" s="57">
        <f t="shared" si="115"/>
        <v>0</v>
      </c>
      <c r="IV8" s="57">
        <f t="shared" si="115"/>
        <v>0</v>
      </c>
      <c r="IW8" s="57">
        <f t="shared" si="115"/>
        <v>0</v>
      </c>
      <c r="IX8" s="57">
        <f t="shared" si="115"/>
        <v>0</v>
      </c>
      <c r="IY8" s="57">
        <f t="shared" si="115"/>
        <v>0</v>
      </c>
      <c r="IZ8" s="61">
        <f>ID8</f>
        <v>0</v>
      </c>
      <c r="JA8" s="256" t="e">
        <f>IF(AND(ABS(FQ8)&gt;=DC8-1,ABS(CG8)&gt;=$S$5),6,NA())</f>
        <v>#N/A</v>
      </c>
      <c r="JB8" s="256" t="e">
        <f t="shared" ref="JB8:JU8" si="116">IF(AND(ABS(FR8)&gt;=DD8,ABS(CH8)&gt;=$S$5),6,NA())</f>
        <v>#N/A</v>
      </c>
      <c r="JC8" s="256" t="e">
        <f t="shared" si="116"/>
        <v>#N/A</v>
      </c>
      <c r="JD8" s="256" t="e">
        <f t="shared" si="116"/>
        <v>#N/A</v>
      </c>
      <c r="JE8" s="256" t="e">
        <f t="shared" si="116"/>
        <v>#N/A</v>
      </c>
      <c r="JF8" s="256" t="e">
        <f t="shared" si="116"/>
        <v>#N/A</v>
      </c>
      <c r="JG8" s="256" t="e">
        <f t="shared" si="116"/>
        <v>#N/A</v>
      </c>
      <c r="JH8" s="256" t="e">
        <f t="shared" si="116"/>
        <v>#N/A</v>
      </c>
      <c r="JI8" s="256" t="e">
        <f t="shared" si="116"/>
        <v>#N/A</v>
      </c>
      <c r="JJ8" s="256" t="e">
        <f t="shared" si="116"/>
        <v>#N/A</v>
      </c>
      <c r="JK8" s="256" t="e">
        <f t="shared" si="116"/>
        <v>#N/A</v>
      </c>
      <c r="JL8" s="256" t="e">
        <f t="shared" si="116"/>
        <v>#N/A</v>
      </c>
      <c r="JM8" s="256" t="e">
        <f t="shared" si="116"/>
        <v>#N/A</v>
      </c>
      <c r="JN8" s="256" t="e">
        <f t="shared" si="116"/>
        <v>#N/A</v>
      </c>
      <c r="JO8" s="256" t="e">
        <f t="shared" si="116"/>
        <v>#N/A</v>
      </c>
      <c r="JP8" s="256" t="e">
        <f t="shared" si="116"/>
        <v>#N/A</v>
      </c>
      <c r="JQ8" s="256" t="e">
        <f t="shared" si="116"/>
        <v>#N/A</v>
      </c>
      <c r="JR8" s="256" t="e">
        <f t="shared" si="116"/>
        <v>#N/A</v>
      </c>
      <c r="JS8" s="256" t="e">
        <f t="shared" si="116"/>
        <v>#N/A</v>
      </c>
      <c r="JT8" s="256" t="e">
        <f t="shared" si="116"/>
        <v>#N/A</v>
      </c>
      <c r="JU8" s="256" t="e">
        <f t="shared" si="116"/>
        <v>#N/A</v>
      </c>
      <c r="JV8" s="61">
        <f>IZ8</f>
        <v>0</v>
      </c>
      <c r="JW8" s="46">
        <v>0</v>
      </c>
      <c r="JX8" s="46">
        <v>0</v>
      </c>
      <c r="JY8" s="46">
        <v>0</v>
      </c>
      <c r="JZ8" s="46">
        <v>0</v>
      </c>
      <c r="KA8" s="46">
        <v>0</v>
      </c>
      <c r="KB8" s="46">
        <v>0</v>
      </c>
      <c r="KC8" s="46">
        <v>0</v>
      </c>
      <c r="KD8" s="46">
        <v>0</v>
      </c>
      <c r="KE8" s="46">
        <v>0</v>
      </c>
      <c r="KF8" s="46">
        <v>0</v>
      </c>
      <c r="KG8" s="46">
        <v>0</v>
      </c>
      <c r="KH8" s="46">
        <v>0</v>
      </c>
      <c r="KI8" s="46">
        <v>0</v>
      </c>
      <c r="KJ8" s="46">
        <v>0</v>
      </c>
      <c r="KK8" s="46">
        <v>0</v>
      </c>
      <c r="KL8" s="46">
        <v>0</v>
      </c>
      <c r="KM8" s="46">
        <v>0</v>
      </c>
      <c r="KN8" s="46">
        <v>0</v>
      </c>
      <c r="KO8" s="46">
        <v>0</v>
      </c>
      <c r="KP8" s="46">
        <v>0</v>
      </c>
      <c r="KQ8" s="46">
        <v>0</v>
      </c>
      <c r="KR8" s="61">
        <f>JV8</f>
        <v>0</v>
      </c>
      <c r="KS8" s="1">
        <f>IF(OY8=1,1,0)</f>
        <v>0</v>
      </c>
      <c r="KT8" s="1">
        <f t="shared" ref="KT8:LM8" si="117">IF(OZ8=1,1,0)</f>
        <v>0</v>
      </c>
      <c r="KU8" s="1">
        <f t="shared" si="117"/>
        <v>0</v>
      </c>
      <c r="KV8" s="1">
        <f t="shared" si="117"/>
        <v>0</v>
      </c>
      <c r="KW8" s="1">
        <f t="shared" si="117"/>
        <v>0</v>
      </c>
      <c r="KX8" s="1">
        <f t="shared" si="117"/>
        <v>0</v>
      </c>
      <c r="KY8" s="1">
        <f t="shared" si="117"/>
        <v>0</v>
      </c>
      <c r="KZ8" s="1">
        <f t="shared" si="117"/>
        <v>0</v>
      </c>
      <c r="LA8" s="1">
        <f t="shared" si="117"/>
        <v>0</v>
      </c>
      <c r="LB8" s="1">
        <f t="shared" si="117"/>
        <v>0</v>
      </c>
      <c r="LC8" s="1">
        <f t="shared" si="117"/>
        <v>0</v>
      </c>
      <c r="LD8" s="1">
        <f t="shared" si="117"/>
        <v>0</v>
      </c>
      <c r="LE8" s="1">
        <f t="shared" si="117"/>
        <v>0</v>
      </c>
      <c r="LF8" s="1">
        <f t="shared" si="117"/>
        <v>0</v>
      </c>
      <c r="LG8" s="1">
        <f t="shared" si="117"/>
        <v>0</v>
      </c>
      <c r="LH8" s="1">
        <f t="shared" si="117"/>
        <v>0</v>
      </c>
      <c r="LI8" s="1">
        <f t="shared" si="117"/>
        <v>0</v>
      </c>
      <c r="LJ8" s="1">
        <f t="shared" si="117"/>
        <v>0</v>
      </c>
      <c r="LK8" s="1">
        <f t="shared" si="117"/>
        <v>0</v>
      </c>
      <c r="LL8" s="1">
        <f t="shared" si="117"/>
        <v>0</v>
      </c>
      <c r="LM8" s="1">
        <f t="shared" si="117"/>
        <v>0</v>
      </c>
      <c r="LN8" s="61">
        <f>KR8</f>
        <v>0</v>
      </c>
      <c r="LO8" s="57">
        <v>0</v>
      </c>
      <c r="LP8" s="57">
        <v>0</v>
      </c>
      <c r="LQ8" s="57">
        <v>0</v>
      </c>
      <c r="LR8" s="57">
        <v>0</v>
      </c>
      <c r="LS8" s="57">
        <v>0</v>
      </c>
      <c r="LT8" s="57">
        <v>0</v>
      </c>
      <c r="LU8" s="57">
        <v>0</v>
      </c>
      <c r="LV8" s="57">
        <v>0</v>
      </c>
      <c r="LW8" s="57">
        <v>0</v>
      </c>
      <c r="LX8" s="57">
        <v>0</v>
      </c>
      <c r="LY8" s="57">
        <v>0</v>
      </c>
      <c r="LZ8" s="57">
        <v>0</v>
      </c>
      <c r="MA8" s="57">
        <v>0</v>
      </c>
      <c r="MB8" s="57">
        <v>0</v>
      </c>
      <c r="MC8" s="57">
        <v>0</v>
      </c>
      <c r="MD8" s="57">
        <v>0</v>
      </c>
      <c r="ME8" s="57">
        <v>0</v>
      </c>
      <c r="MF8" s="57">
        <v>0</v>
      </c>
      <c r="MG8" s="57">
        <v>0</v>
      </c>
      <c r="MH8" s="57">
        <v>0</v>
      </c>
      <c r="MI8" s="57">
        <v>0</v>
      </c>
      <c r="MJ8" s="61">
        <f>LN8</f>
        <v>0</v>
      </c>
      <c r="MK8" s="57" t="e">
        <f t="shared" ref="MK8:MK39" si="118">IF(AND(ABS(CG8)&gt;0,EU8*$C$19&gt;=DY7,NG8&lt;&gt;0),3,NA())</f>
        <v>#N/A</v>
      </c>
      <c r="ML8" s="57" t="e">
        <f t="shared" ref="ML8" si="119">IF(AND(ABS(CH8)&gt;0,EV8=DZ7,NH8&gt;0),3,NA())</f>
        <v>#N/A</v>
      </c>
      <c r="MM8" s="57" t="e">
        <f t="shared" ref="MM8" si="120">IF(AND(ABS(CI8)&gt;0,EW8=EA7,NI8&gt;0),3,NA())</f>
        <v>#N/A</v>
      </c>
      <c r="MN8" s="57" t="e">
        <f t="shared" ref="MN8" si="121">IF(AND(ABS(CJ8)&gt;0,EX8=EB7,NJ8&gt;0),3,NA())</f>
        <v>#N/A</v>
      </c>
      <c r="MO8" s="57" t="e">
        <f t="shared" ref="MO8" si="122">IF(AND(ABS(CK8)&gt;0,EY8=EC7,NK8&gt;0),3,NA())</f>
        <v>#N/A</v>
      </c>
      <c r="MP8" s="57" t="e">
        <f t="shared" ref="MP8" si="123">IF(AND(ABS(CL8)&gt;0,EZ8=ED7,NL8&gt;0),3,NA())</f>
        <v>#N/A</v>
      </c>
      <c r="MQ8" s="57" t="e">
        <f t="shared" ref="MQ8" si="124">IF(AND(ABS(CM8)&gt;0,FA8=EE7,NM8&gt;0),3,NA())</f>
        <v>#N/A</v>
      </c>
      <c r="MR8" s="57" t="e">
        <f t="shared" ref="MR8" si="125">IF(AND(ABS(CN8)&gt;0,FB8=EF7,NN8&gt;0),3,NA())</f>
        <v>#N/A</v>
      </c>
      <c r="MS8" s="57" t="e">
        <f t="shared" ref="MS8" si="126">IF(AND(ABS(CO8)&gt;0,FC8=EG7,NO8&gt;0),3,NA())</f>
        <v>#N/A</v>
      </c>
      <c r="MT8" s="57" t="e">
        <f t="shared" ref="MT8" si="127">IF(AND(ABS(CP8)&gt;0,FD8=EH7,NP8&gt;0),3,NA())</f>
        <v>#N/A</v>
      </c>
      <c r="MU8" s="57" t="e">
        <f t="shared" ref="MU8" si="128">IF(AND(ABS(CQ8)&gt;0,FE8=EI7,NQ8&gt;0),3,NA())</f>
        <v>#N/A</v>
      </c>
      <c r="MV8" s="57" t="e">
        <f t="shared" ref="MV8" si="129">IF(AND(ABS(CR8)&gt;0,FF8=EJ7,NR8&gt;0),3,NA())</f>
        <v>#N/A</v>
      </c>
      <c r="MW8" s="57" t="e">
        <f t="shared" ref="MW8" si="130">IF(AND(ABS(CS8)&gt;0,FG8=EK7,NS8&gt;0),3,NA())</f>
        <v>#N/A</v>
      </c>
      <c r="MX8" s="57" t="e">
        <f t="shared" ref="MX8" si="131">IF(AND(ABS(CT8)&gt;0,FH8=EL7,NT8&gt;0),3,NA())</f>
        <v>#N/A</v>
      </c>
      <c r="MY8" s="57" t="e">
        <f t="shared" ref="MY8" si="132">IF(AND(ABS(CU8)&gt;0,FI8=EM7,NU8&gt;0),3,NA())</f>
        <v>#N/A</v>
      </c>
      <c r="MZ8" s="57" t="e">
        <f t="shared" ref="MZ8" si="133">IF(AND(ABS(CV8)&gt;0,FJ8=EN7,NV8&gt;0),3,NA())</f>
        <v>#N/A</v>
      </c>
      <c r="NA8" s="57" t="e">
        <f t="shared" ref="NA8" si="134">IF(AND(ABS(CW8)&gt;0,FK8=EO7,NW8&gt;0),3,NA())</f>
        <v>#N/A</v>
      </c>
      <c r="NB8" s="57" t="e">
        <f t="shared" ref="NB8" si="135">IF(AND(ABS(CX8)&gt;0,FL8=EP7,NX8&gt;0),3,NA())</f>
        <v>#N/A</v>
      </c>
      <c r="NC8" s="57" t="e">
        <f t="shared" ref="NC8" si="136">IF(AND(ABS(CY8)&gt;0,FM8=EQ7,NY8&gt;0),3,NA())</f>
        <v>#N/A</v>
      </c>
      <c r="ND8" s="57" t="e">
        <f t="shared" ref="ND8" si="137">IF(AND(ABS(CZ8)&gt;0,FN8=ER7,NZ8&gt;0),3,NA())</f>
        <v>#N/A</v>
      </c>
      <c r="NE8" s="57" t="e">
        <f t="shared" ref="NE8" si="138">IF(AND(ABS(DA8)&gt;0,FO8=ES7,OA8&gt;0),3,NA())</f>
        <v>#N/A</v>
      </c>
      <c r="NF8" s="61">
        <f>MJ8</f>
        <v>0</v>
      </c>
      <c r="NG8" s="57">
        <v>0</v>
      </c>
      <c r="NH8" s="57">
        <v>0</v>
      </c>
      <c r="NI8" s="57">
        <v>0</v>
      </c>
      <c r="NJ8" s="57">
        <v>0</v>
      </c>
      <c r="NK8" s="57">
        <v>0</v>
      </c>
      <c r="NL8" s="57">
        <v>0</v>
      </c>
      <c r="NM8" s="57">
        <v>0</v>
      </c>
      <c r="NN8" s="57">
        <v>0</v>
      </c>
      <c r="NO8" s="57">
        <v>0</v>
      </c>
      <c r="NP8" s="57">
        <v>0</v>
      </c>
      <c r="NQ8" s="57">
        <v>0</v>
      </c>
      <c r="NR8" s="57">
        <v>0</v>
      </c>
      <c r="NS8" s="57">
        <v>0</v>
      </c>
      <c r="NT8" s="57">
        <v>0</v>
      </c>
      <c r="NU8" s="57">
        <v>0</v>
      </c>
      <c r="NV8" s="57">
        <v>0</v>
      </c>
      <c r="NW8" s="57">
        <v>0</v>
      </c>
      <c r="NX8" s="57">
        <v>0</v>
      </c>
      <c r="NY8" s="57">
        <v>0</v>
      </c>
      <c r="NZ8" s="57">
        <v>0</v>
      </c>
      <c r="OA8" s="57">
        <v>0</v>
      </c>
      <c r="OB8" s="61">
        <f>NF8</f>
        <v>0</v>
      </c>
      <c r="OC8" s="256">
        <f>'Drive Train'!$F$35-(FQ8*$C$13)*$C$19*'Drive Train'!$F$39</f>
        <v>12.4</v>
      </c>
      <c r="OD8" s="57">
        <f>'Drive Train'!$F$35-DD8*$C$19*'Drive Train'!$F$39</f>
        <v>12.4</v>
      </c>
      <c r="OE8" s="57">
        <f>'Drive Train'!$F$35-DE8*$C$19*'Drive Train'!$F$39</f>
        <v>12.4</v>
      </c>
      <c r="OF8" s="57">
        <f>'Drive Train'!$F$35-DF8*$C$19*'Drive Train'!$F$39</f>
        <v>12.4</v>
      </c>
      <c r="OG8" s="57">
        <f>'Drive Train'!$F$35-DG8*$C$19*'Drive Train'!$F$39</f>
        <v>12.4</v>
      </c>
      <c r="OH8" s="57">
        <f>'Drive Train'!$F$35-DH8*$C$19*'Drive Train'!$F$39</f>
        <v>12.4</v>
      </c>
      <c r="OI8" s="57">
        <f>'Drive Train'!$F$35-DI8*$C$19*'Drive Train'!$F$39</f>
        <v>12.4</v>
      </c>
      <c r="OJ8" s="57">
        <f>'Drive Train'!$F$35-DJ8*$C$19*'Drive Train'!$F$39</f>
        <v>12.4</v>
      </c>
      <c r="OK8" s="57">
        <f>'Drive Train'!$F$35-DK8*$C$19*'Drive Train'!$F$39</f>
        <v>12.4</v>
      </c>
      <c r="OL8" s="57">
        <f>'Drive Train'!$F$35-DL8*$C$19*'Drive Train'!$F$39</f>
        <v>12.4</v>
      </c>
      <c r="OM8" s="57">
        <f>'Drive Train'!$F$35-DM8*$C$19*'Drive Train'!$F$39</f>
        <v>12.4</v>
      </c>
      <c r="ON8" s="57">
        <f>'Drive Train'!$F$35-DN8*$C$19*'Drive Train'!$F$39</f>
        <v>12.4</v>
      </c>
      <c r="OO8" s="57">
        <f>'Drive Train'!$F$35-DO8*$C$19*'Drive Train'!$F$39</f>
        <v>12.4</v>
      </c>
      <c r="OP8" s="57">
        <f>'Drive Train'!$F$35-DP8*$C$19*'Drive Train'!$F$39</f>
        <v>12.4</v>
      </c>
      <c r="OQ8" s="57">
        <f>'Drive Train'!$F$35-DQ8*$C$19*'Drive Train'!$F$39</f>
        <v>12.4</v>
      </c>
      <c r="OR8" s="57">
        <f>'Drive Train'!$F$35-DR8*$C$19*'Drive Train'!$F$39</f>
        <v>12.4</v>
      </c>
      <c r="OS8" s="57">
        <f>'Drive Train'!$F$35-DS8*$C$19*'Drive Train'!$F$39</f>
        <v>12.4</v>
      </c>
      <c r="OT8" s="57">
        <f>'Drive Train'!$F$35-DT8*$C$19*'Drive Train'!$F$39</f>
        <v>12.4</v>
      </c>
      <c r="OU8" s="57">
        <f>'Drive Train'!$F$35-DU8*$C$19*'Drive Train'!$F$39</f>
        <v>12.4</v>
      </c>
      <c r="OV8" s="57">
        <f>'Drive Train'!$F$35-DV8*$C$19*'Drive Train'!$F$39</f>
        <v>12.4</v>
      </c>
      <c r="OW8" s="57">
        <f>'Drive Train'!$F$35-DW8*$C$19*'Drive Train'!$F$39</f>
        <v>12.4</v>
      </c>
      <c r="OX8" s="61">
        <f>OB8</f>
        <v>0</v>
      </c>
      <c r="OY8" s="1">
        <f>IF(PU8&gt;='Drive Train'!$F$29,1,0)</f>
        <v>0</v>
      </c>
      <c r="OZ8" s="1">
        <f>IF(PV8&gt;='Drive Train'!$F$29,1,0)</f>
        <v>0</v>
      </c>
      <c r="PA8" s="1">
        <f>IF(PW8&gt;='Drive Train'!$F$29,1,0)</f>
        <v>0</v>
      </c>
      <c r="PB8" s="1">
        <f>IF(PX8&gt;='Drive Train'!$F$29,1,0)</f>
        <v>0</v>
      </c>
      <c r="PC8" s="1">
        <f>IF(PY8&gt;='Drive Train'!$F$29,1,0)</f>
        <v>0</v>
      </c>
      <c r="PD8" s="1">
        <f>IF(PZ8&gt;='Drive Train'!$F$29,1,0)</f>
        <v>0</v>
      </c>
      <c r="PE8" s="1">
        <f>IF(QA8&gt;='Drive Train'!$F$29,1,0)</f>
        <v>0</v>
      </c>
      <c r="PF8" s="1">
        <f>IF(QB8&gt;='Drive Train'!$F$29,1,0)</f>
        <v>0</v>
      </c>
      <c r="PG8" s="1">
        <f>IF(QC8&gt;='Drive Train'!$F$29,1,0)</f>
        <v>0</v>
      </c>
      <c r="PH8" s="1">
        <f>IF(QD8&gt;='Drive Train'!$F$29,1,0)</f>
        <v>0</v>
      </c>
      <c r="PI8" s="1">
        <f>IF(QE8&gt;='Drive Train'!$F$29,1,0)</f>
        <v>0</v>
      </c>
      <c r="PJ8" s="1">
        <f>IF(QF8&gt;='Drive Train'!$F$29,1,0)</f>
        <v>0</v>
      </c>
      <c r="PK8" s="1">
        <f>IF(QG8&gt;='Drive Train'!$F$29,1,0)</f>
        <v>0</v>
      </c>
      <c r="PL8" s="1">
        <f>IF(QH8&gt;='Drive Train'!$F$29,1,0)</f>
        <v>0</v>
      </c>
      <c r="PM8" s="1">
        <f>IF(QI8&gt;='Drive Train'!$F$29,1,0)</f>
        <v>0</v>
      </c>
      <c r="PN8" s="1">
        <f>IF(QJ8&gt;='Drive Train'!$F$29,1,0)</f>
        <v>0</v>
      </c>
      <c r="PO8" s="1">
        <f>IF(QK8&gt;='Drive Train'!$F$29,1,0)</f>
        <v>0</v>
      </c>
      <c r="PP8" s="1">
        <f>IF(QL8&gt;='Drive Train'!$F$29,1,0)</f>
        <v>0</v>
      </c>
      <c r="PQ8" s="1">
        <f>IF(QM8&gt;='Drive Train'!$F$29,1,0)</f>
        <v>0</v>
      </c>
      <c r="PR8" s="1">
        <f>IF(QN8&gt;='Drive Train'!$F$29,1,0)</f>
        <v>0</v>
      </c>
      <c r="PS8" s="1">
        <f>IF(QO8&gt;='Drive Train'!$F$29,1,0)</f>
        <v>0</v>
      </c>
      <c r="PT8" s="253">
        <f>OX8</f>
        <v>0</v>
      </c>
      <c r="PU8" s="57">
        <v>0</v>
      </c>
      <c r="PV8" s="57">
        <v>0</v>
      </c>
      <c r="PW8" s="57">
        <v>0</v>
      </c>
      <c r="PX8" s="57">
        <v>0</v>
      </c>
      <c r="PY8" s="57">
        <v>0</v>
      </c>
      <c r="PZ8" s="57">
        <v>0</v>
      </c>
      <c r="QA8" s="57">
        <v>0</v>
      </c>
      <c r="QB8" s="57">
        <v>0</v>
      </c>
      <c r="QC8" s="57">
        <v>0</v>
      </c>
      <c r="QD8" s="57">
        <v>0</v>
      </c>
      <c r="QE8" s="57">
        <v>0</v>
      </c>
      <c r="QF8" s="57">
        <v>0</v>
      </c>
      <c r="QG8" s="57">
        <v>0</v>
      </c>
      <c r="QH8" s="57">
        <v>0</v>
      </c>
      <c r="QI8" s="57">
        <v>0</v>
      </c>
      <c r="QJ8" s="57">
        <v>0</v>
      </c>
      <c r="QK8" s="57">
        <v>0</v>
      </c>
      <c r="QL8" s="57">
        <v>0</v>
      </c>
      <c r="QM8" s="57">
        <v>0</v>
      </c>
      <c r="QN8" s="57">
        <v>0</v>
      </c>
      <c r="QO8" s="57">
        <v>0</v>
      </c>
      <c r="QP8" s="61">
        <f>PT8</f>
        <v>0</v>
      </c>
      <c r="QQ8" s="57">
        <f t="shared" ref="QQ8:QQ39" si="139">MIN(FQ8,$C$16)*$C$17*1000/60/60/$C$21</f>
        <v>0</v>
      </c>
      <c r="QR8" s="57">
        <f t="shared" ref="QR8:QR39" si="140">MIN(FR8,$C$16)*$C$17*1000/60/60/$C$21</f>
        <v>0</v>
      </c>
      <c r="QS8" s="57">
        <f t="shared" ref="QS8:QS39" si="141">MIN(FS8,$C$16)*$C$17*1000/60/60/$C$21</f>
        <v>0</v>
      </c>
      <c r="QT8" s="57">
        <f t="shared" ref="QT8:QT39" si="142">MIN(FT8,$C$16)*$C$17*1000/60/60/$C$21</f>
        <v>0</v>
      </c>
      <c r="QU8" s="57">
        <f t="shared" ref="QU8:QU39" si="143">MIN(FU8,$C$16)*$C$17*1000/60/60/$C$21</f>
        <v>0</v>
      </c>
      <c r="QV8" s="57">
        <f t="shared" ref="QV8:QV39" si="144">MIN(FV8,$C$16)*$C$17*1000/60/60/$C$21</f>
        <v>0</v>
      </c>
      <c r="QW8" s="57">
        <f t="shared" ref="QW8:QW39" si="145">MIN(FW8,$C$16)*$C$17*1000/60/60/$C$21</f>
        <v>0</v>
      </c>
      <c r="QX8" s="57">
        <f t="shared" ref="QX8:QX39" si="146">MIN(FX8,$C$16)*$C$17*1000/60/60/$C$21</f>
        <v>0</v>
      </c>
      <c r="QY8" s="57">
        <f t="shared" ref="QY8:QY39" si="147">MIN(FY8,$C$16)*$C$17*1000/60/60/$C$21</f>
        <v>0</v>
      </c>
      <c r="QZ8" s="57">
        <f t="shared" ref="QZ8:QZ39" si="148">MIN(FZ8,$C$16)*$C$17*1000/60/60/$C$21</f>
        <v>0</v>
      </c>
      <c r="RA8" s="57">
        <f t="shared" ref="RA8:RA39" si="149">MIN(GA8,$C$16)*$C$17*1000/60/60/$C$21</f>
        <v>0</v>
      </c>
      <c r="RB8" s="57">
        <f t="shared" ref="RB8:RB39" si="150">MIN(GB8,$C$16)*$C$17*1000/60/60/$C$21</f>
        <v>0</v>
      </c>
      <c r="RC8" s="57">
        <f t="shared" ref="RC8:RC39" si="151">MIN(GC8,$C$16)*$C$17*1000/60/60/$C$21</f>
        <v>0</v>
      </c>
      <c r="RD8" s="57">
        <f t="shared" ref="RD8:RD39" si="152">MIN(GD8,$C$16)*$C$17*1000/60/60/$C$21</f>
        <v>0</v>
      </c>
      <c r="RE8" s="57">
        <f t="shared" ref="RE8:RE39" si="153">MIN(GE8,$C$16)*$C$17*1000/60/60/$C$21</f>
        <v>0</v>
      </c>
      <c r="RF8" s="57">
        <f t="shared" ref="RF8:RF39" si="154">MIN(GF8,$C$16)*$C$17*1000/60/60/$C$21</f>
        <v>0</v>
      </c>
      <c r="RG8" s="57">
        <f t="shared" ref="RG8:RG39" si="155">MIN(GG8,$C$16)*$C$17*1000/60/60/$C$21</f>
        <v>0</v>
      </c>
      <c r="RH8" s="57">
        <f t="shared" ref="RH8:RH39" si="156">MIN(GH8,$C$16)*$C$17*1000/60/60/$C$21</f>
        <v>0</v>
      </c>
      <c r="RI8" s="57">
        <f t="shared" ref="RI8:RI39" si="157">MIN(GI8,$C$16)*$C$17*1000/60/60/$C$21</f>
        <v>0</v>
      </c>
      <c r="RJ8" s="57">
        <f t="shared" ref="RJ8:RJ39" si="158">MIN(GJ8,$C$16)*$C$17*1000/60/60/$C$21</f>
        <v>0</v>
      </c>
      <c r="RK8" s="57">
        <f t="shared" ref="RK8:RK39" si="159">MIN(GK8,$C$16)*$C$17*1000/60/60/$C$21</f>
        <v>0</v>
      </c>
      <c r="RL8" s="61">
        <f>QP8</f>
        <v>0</v>
      </c>
      <c r="RM8" s="2">
        <f>IF(AND(LO8&gt;=LO$6*'Drive Train'!$AA$52,LO8&lt;=LO$6*'Drive Train'!$AA$53,KS8=0,JW8=0,EU8&gt;0),$C$17,0)</f>
        <v>0</v>
      </c>
      <c r="RN8" s="2">
        <f>IF(AND(LP8&gt;=LP$6*'Drive Train'!$AA$52,LP8&lt;=LP$6*'Drive Train'!$AA$53,KT8=0,JX8=0,EV8&gt;0),$C$17,0)</f>
        <v>0</v>
      </c>
      <c r="RO8" s="2">
        <f>IF(AND(LQ8&gt;=LQ$6*'Drive Train'!$AA$52,LQ8&lt;=LQ$6*'Drive Train'!$AA$53,KU8=0,JY8=0,EW8&gt;0),$C$17,0)</f>
        <v>0</v>
      </c>
      <c r="RP8" s="2">
        <f>IF(AND(LR8&gt;=LR$6*'Drive Train'!$AA$52,LR8&lt;=LR$6*'Drive Train'!$AA$53,KV8=0,JZ8=0,EX8&gt;0),$C$17,0)</f>
        <v>0</v>
      </c>
      <c r="RQ8" s="2">
        <f>IF(AND(LS8&gt;=LS$6*'Drive Train'!$AA$52,LS8&lt;=LS$6*'Drive Train'!$AA$53,KW8=0,KA8=0,EY8&gt;0),$C$17,0)</f>
        <v>0</v>
      </c>
      <c r="RR8" s="2">
        <f>IF(AND(LT8&gt;=LT$6*'Drive Train'!$AA$52,LT8&lt;=LT$6*'Drive Train'!$AA$53,KX8=0,KB8=0,EZ8&gt;0),$C$17,0)</f>
        <v>0</v>
      </c>
      <c r="RS8" s="2">
        <f>IF(AND(LU8&gt;=LU$6*'Drive Train'!$AA$52,LU8&lt;=LU$6*'Drive Train'!$AA$53,KY8=0,KC8=0,FA8&gt;0),$C$17,0)</f>
        <v>0</v>
      </c>
      <c r="RT8" s="2">
        <f>IF(AND(LV8&gt;=LV$6*'Drive Train'!$AA$52,LV8&lt;=LV$6*'Drive Train'!$AA$53,KZ8=0,KD8=0,FB8&gt;0),$C$17,0)</f>
        <v>0</v>
      </c>
      <c r="RU8" s="2">
        <f>IF(AND(LW8&gt;=LW$6*'Drive Train'!$AA$52,LW8&lt;=LW$6*'Drive Train'!$AA$53,LA8=0,KE8=0,FC8&gt;0),$C$17,0)</f>
        <v>0</v>
      </c>
      <c r="RV8" s="2">
        <f>IF(AND(LX8&gt;=LX$6*'Drive Train'!$AA$52,LX8&lt;=LX$6*'Drive Train'!$AA$53,LB8=0,KF8=0,FD8&gt;0),$C$17,0)</f>
        <v>0</v>
      </c>
      <c r="RW8" s="2">
        <f>IF(AND(LY8&gt;=LY$6*'Drive Train'!$AA$52,LY8&lt;=LY$6*'Drive Train'!$AA$53,LC8=0,KG8=0,FE8&gt;0),$C$17,0)</f>
        <v>0</v>
      </c>
      <c r="RX8" s="2">
        <f>IF(AND(LZ8&gt;=LZ$6*'Drive Train'!$AA$52,LZ8&lt;=LZ$6*'Drive Train'!$AA$53,LD8=0,KH8=0,FF8&gt;0),$C$17,0)</f>
        <v>0</v>
      </c>
      <c r="RY8" s="2">
        <f>IF(AND(MA8&gt;=MA$6*'Drive Train'!$AA$52,MA8&lt;=MA$6*'Drive Train'!$AA$53,LE8=0,KI8=0,FG8&gt;0),$C$17,0)</f>
        <v>0</v>
      </c>
      <c r="RZ8" s="2">
        <f>IF(AND(MB8&gt;=MB$6*'Drive Train'!$AA$52,MB8&lt;=MB$6*'Drive Train'!$AA$53,LF8=0,KJ8=0,FH8&gt;0),$C$17,0)</f>
        <v>0</v>
      </c>
      <c r="SA8" s="2">
        <f>IF(AND(MC8&gt;=MC$6*'Drive Train'!$AA$52,MC8&lt;=MC$6*'Drive Train'!$AA$53,LG8=0,KK8=0,FI8&gt;0),$C$17,0)</f>
        <v>0</v>
      </c>
      <c r="SB8" s="2">
        <f>IF(AND(MD8&gt;=MD$6*'Drive Train'!$AA$52,MD8&lt;=MD$6*'Drive Train'!$AA$53,LH8=0,KL8=0,FJ8&gt;0),$C$17,0)</f>
        <v>0</v>
      </c>
      <c r="SC8" s="2">
        <f>IF(AND(ME8&gt;=ME$6*'Drive Train'!$AA$52,ME8&lt;=ME$6*'Drive Train'!$AA$53,LI8=0,KM8=0,FK8&gt;0),$C$17,0)</f>
        <v>0</v>
      </c>
      <c r="SD8" s="2">
        <f>IF(AND(MF8&gt;=MF$6*'Drive Train'!$AA$52,MF8&lt;=MF$6*'Drive Train'!$AA$53,LJ8=0,KN8=0,FL8&gt;0),$C$17,0)</f>
        <v>0</v>
      </c>
      <c r="SE8" s="2">
        <f>IF(AND(MG8&gt;=MG$6*'Drive Train'!$AA$52,MG8&lt;=MG$6*'Drive Train'!$AA$53,LK8=0,KO8=0,FM8&gt;0),$C$17,0)</f>
        <v>0</v>
      </c>
      <c r="SF8" s="2">
        <f>IF(AND(MH8&gt;=MH$6*'Drive Train'!$AA$52,MH8&lt;=MH$6*'Drive Train'!$AA$53,LL8=0,KP8=0,FN8&gt;0),$C$17,0)</f>
        <v>0</v>
      </c>
      <c r="SG8" s="2">
        <f>IF(AND(MI8&gt;=MI$6*'Drive Train'!$AA$52,MI8&lt;=MI$6*'Drive Train'!$AA$53,LM8=0,KQ8=0,FO8&gt;0),$C$17,0)</f>
        <v>0</v>
      </c>
      <c r="SH8" s="61">
        <f>RL8</f>
        <v>0</v>
      </c>
      <c r="SI8" s="2">
        <f>IF(AND(EU8&lt;0,KS8=0,LO8&gt;=LO$6*'Drive Train'!$AA$52,LO8&lt;=LO$6*'Drive Train'!$AA$53,OY8=1,JW8=0),$C$17,0)</f>
        <v>0</v>
      </c>
      <c r="SJ8" s="2">
        <f>IF(AND(EV8&lt;0,KT8=0,LP8&gt;=LP$6*'Drive Train'!$AA$52,LP8&lt;=LP$6*'Drive Train'!$AA$53,OZ8=1,JX8=0),$C$17,0)</f>
        <v>0</v>
      </c>
      <c r="SK8" s="2">
        <f>IF(AND(EW8&lt;0,KU8=0,LQ8&gt;=LQ$6*'Drive Train'!$AA$52,LQ8&lt;=LQ$6*'Drive Train'!$AA$53,PA8=1,JY8=0),$C$17,0)</f>
        <v>0</v>
      </c>
      <c r="SL8" s="2">
        <f>IF(AND(EX8&lt;0,KV8=0,LR8&gt;=LR$6*'Drive Train'!$AA$52,LR8&lt;=LR$6*'Drive Train'!$AA$53,PB8=1,JZ8=0),$C$17,0)</f>
        <v>0</v>
      </c>
      <c r="SM8" s="2">
        <f>IF(AND(EY8&lt;0,KW8=0,LS8&gt;=LS$6*'Drive Train'!$AA$52,LS8&lt;=LS$6*'Drive Train'!$AA$53,PC8=1,KA8=0),$C$17,0)</f>
        <v>0</v>
      </c>
      <c r="SN8" s="2">
        <f>IF(AND(EZ8&lt;0,KX8=0,LT8&gt;=LT$6*'Drive Train'!$AA$52,LT8&lt;=LT$6*'Drive Train'!$AA$53,PD8=1,KB8=0),$C$17,0)</f>
        <v>0</v>
      </c>
      <c r="SO8" s="2">
        <f>IF(AND(FA8&lt;0,KY8=0,LU8&gt;=LU$6*'Drive Train'!$AA$52,LU8&lt;=LU$6*'Drive Train'!$AA$53,PE8=1,KC8=0),$C$17,0)</f>
        <v>0</v>
      </c>
      <c r="SP8" s="2">
        <f>IF(AND(FB8&lt;0,KZ8=0,LV8&gt;=LV$6*'Drive Train'!$AA$52,LV8&lt;=LV$6*'Drive Train'!$AA$53,PF8=1,KD8=0),$C$17,0)</f>
        <v>0</v>
      </c>
      <c r="SQ8" s="2">
        <f>IF(AND(FC8&lt;0,LA8=0,LW8&gt;=LW$6*'Drive Train'!$AA$52,LW8&lt;=LW$6*'Drive Train'!$AA$53,PG8=1,KE8=0),$C$17,0)</f>
        <v>0</v>
      </c>
      <c r="SR8" s="2">
        <f>IF(AND(FD8&lt;0,LB8=0,LX8&gt;=LX$6*'Drive Train'!$AA$52,LX8&lt;=LX$6*'Drive Train'!$AA$53,PH8=1,KF8=0),$C$17,0)</f>
        <v>0</v>
      </c>
      <c r="SS8" s="2">
        <f>IF(AND(FE8&lt;0,LC8=0,LY8&gt;=LY$6*'Drive Train'!$AA$52,LY8&lt;=LY$6*'Drive Train'!$AA$53,PI8=1,KG8=0),$C$17,0)</f>
        <v>0</v>
      </c>
      <c r="ST8" s="2">
        <f>IF(AND(FF8&lt;0,LD8=0,LZ8&gt;=LZ$6*'Drive Train'!$AA$52,LZ8&lt;=LZ$6*'Drive Train'!$AA$53,PJ8=1,KH8=0),$C$17,0)</f>
        <v>0</v>
      </c>
      <c r="SU8" s="2">
        <f>IF(AND(FG8&lt;0,LE8=0,MA8&gt;=MA$6*'Drive Train'!$AA$52,MA8&lt;=MA$6*'Drive Train'!$AA$53,PK8=1,KI8=0),$C$17,0)</f>
        <v>0</v>
      </c>
      <c r="SV8" s="2">
        <f>IF(AND(FH8&lt;0,LF8=0,MB8&gt;=MB$6*'Drive Train'!$AA$52,MB8&lt;=MB$6*'Drive Train'!$AA$53,PL8=1,KJ8=0),$C$17,0)</f>
        <v>0</v>
      </c>
      <c r="SW8" s="2">
        <f>IF(AND(FI8&lt;0,LG8=0,MC8&gt;=MC$6*'Drive Train'!$AA$52,MC8&lt;=MC$6*'Drive Train'!$AA$53,PM8=1,KK8=0),$C$17,0)</f>
        <v>0</v>
      </c>
      <c r="SX8" s="2">
        <f>IF(AND(FJ8&lt;0,LH8=0,MD8&gt;=MD$6*'Drive Train'!$AA$52,MD8&lt;=MD$6*'Drive Train'!$AA$53,PN8=1,KL8=0),$C$17,0)</f>
        <v>0</v>
      </c>
      <c r="SY8" s="2">
        <f>IF(AND(FK8&lt;0,LI8=0,ME8&gt;=ME$6*'Drive Train'!$AA$52,ME8&lt;=ME$6*'Drive Train'!$AA$53,PO8=1,KM8=0),$C$17,0)</f>
        <v>0</v>
      </c>
      <c r="SZ8" s="2">
        <f>IF(AND(FL8&lt;0,LJ8=0,MF8&gt;=MF$6*'Drive Train'!$AA$52,MF8&lt;=MF$6*'Drive Train'!$AA$53,PP8=1,KN8=0),$C$17,0)</f>
        <v>0</v>
      </c>
      <c r="TA8" s="2">
        <f>IF(AND(FM8&lt;0,LK8=0,MG8&gt;=MG$6*'Drive Train'!$AA$52,MG8&lt;=MG$6*'Drive Train'!$AA$53,PQ8=1,KO8=0),$C$17,0)</f>
        <v>0</v>
      </c>
      <c r="TB8" s="2">
        <f>IF(AND(FN8&lt;0,LL8=0,MH8&gt;=MH$6*'Drive Train'!$AA$52,MH8&lt;=MH$6*'Drive Train'!$AA$53,PR8=1,KP8=0),$C$17,0)</f>
        <v>0</v>
      </c>
      <c r="TC8" s="2">
        <f>IF(AND(FO8&lt;0,LM8=0,MI8&gt;=MI$6*'Drive Train'!$AA$52,MI8&lt;=MI$6*'Drive Train'!$AA$53,PS8=1,KQ8=0),$C$17,0)</f>
        <v>0</v>
      </c>
      <c r="TD8" s="144">
        <f>SH8</f>
        <v>0</v>
      </c>
    </row>
    <row r="9" spans="1:524" x14ac:dyDescent="0.2">
      <c r="A9" s="7"/>
      <c r="B9" s="70" t="s">
        <v>87</v>
      </c>
      <c r="C9" s="71">
        <f>('Drive Train'!F35-C7)/C8</f>
        <v>1.0183333333333333</v>
      </c>
      <c r="D9" s="5"/>
      <c r="E9" s="6"/>
      <c r="P9" s="5"/>
      <c r="R9" s="63">
        <f t="shared" ref="R9:R72" si="160">R8+$C$17</f>
        <v>0.04</v>
      </c>
      <c r="S9" s="2">
        <f>NG9/'Drive Train'!$F$35</f>
        <v>0.3725806451612903</v>
      </c>
      <c r="T9" s="2">
        <f>NH9/'Drive Train'!$F$35</f>
        <v>0.3725806451612903</v>
      </c>
      <c r="U9" s="2">
        <f>NI9/'Drive Train'!$F$35</f>
        <v>0.3725806451612903</v>
      </c>
      <c r="V9" s="2">
        <f>NJ9/'Drive Train'!$F$35</f>
        <v>0.3725806451612903</v>
      </c>
      <c r="W9" s="2">
        <f>NK9/'Drive Train'!$F$35</f>
        <v>0.3725806451612903</v>
      </c>
      <c r="X9" s="2">
        <f>NL9/'Drive Train'!$F$35</f>
        <v>0.3725806451612903</v>
      </c>
      <c r="Y9" s="2">
        <f>NM9/'Drive Train'!$F$35</f>
        <v>0.3725806451612903</v>
      </c>
      <c r="Z9" s="2">
        <f>NN9/'Drive Train'!$F$35</f>
        <v>0.3725806451612903</v>
      </c>
      <c r="AA9" s="2">
        <f>NO9/'Drive Train'!$F$35</f>
        <v>0.3725806451612903</v>
      </c>
      <c r="AB9" s="2">
        <f>NP9/'Drive Train'!$F$35</f>
        <v>0.3725806451612903</v>
      </c>
      <c r="AC9" s="2">
        <f>NQ9/'Drive Train'!$F$35</f>
        <v>0.3725806451612903</v>
      </c>
      <c r="AD9" s="2">
        <f>NR9/'Drive Train'!$F$35</f>
        <v>0.3725806451612903</v>
      </c>
      <c r="AE9" s="2">
        <f>NS9/'Drive Train'!$F$35</f>
        <v>0.3725806451612903</v>
      </c>
      <c r="AF9" s="2">
        <f>NT9/'Drive Train'!$F$35</f>
        <v>0.3725806451612903</v>
      </c>
      <c r="AG9" s="2">
        <f>NU9/'Drive Train'!$F$35</f>
        <v>0.3725806451612903</v>
      </c>
      <c r="AH9" s="2">
        <f>NV9/'Drive Train'!$F$35</f>
        <v>0.3725806451612903</v>
      </c>
      <c r="AI9" s="2">
        <f>NW9/'Drive Train'!$F$35</f>
        <v>0.3725806451612903</v>
      </c>
      <c r="AJ9" s="2">
        <f>NX9/'Drive Train'!$F$35</f>
        <v>0.3725806451612903</v>
      </c>
      <c r="AK9" s="2">
        <f>NY9/'Drive Train'!$F$35</f>
        <v>0.3725806451612903</v>
      </c>
      <c r="AL9" s="2">
        <f>NZ9/'Drive Train'!$F$35</f>
        <v>0.3725806451612903</v>
      </c>
      <c r="AM9" s="2">
        <f>OA9/'Drive Train'!$F$35</f>
        <v>0.3725806451612903</v>
      </c>
      <c r="AN9" s="61">
        <f t="shared" ref="AN9:AN72" si="161">R9</f>
        <v>0.04</v>
      </c>
      <c r="AO9" s="46">
        <f>LO9*12*60/(PI() * 'Drive Train'!$F$15)/S$6*ABS(S9)</f>
        <v>0</v>
      </c>
      <c r="AP9" s="46">
        <f>LP9*12*60/(PI() * 'Drive Train'!$F$15)/T$6*ABS(T9)</f>
        <v>0</v>
      </c>
      <c r="AQ9" s="46">
        <f>LQ9*12*60/(PI() * 'Drive Train'!$F$15)/U$6*ABS(U9)</f>
        <v>0</v>
      </c>
      <c r="AR9" s="46">
        <f>LR9*12*60/(PI() * 'Drive Train'!$F$15)/V$6*ABS(V9)</f>
        <v>0</v>
      </c>
      <c r="AS9" s="46">
        <f>LS9*12*60/(PI() * 'Drive Train'!$F$15)/W$6*ABS(W9)</f>
        <v>0</v>
      </c>
      <c r="AT9" s="46">
        <f>LT9*12*60/(PI() * 'Drive Train'!$F$15)/X$6*ABS(X9)</f>
        <v>0</v>
      </c>
      <c r="AU9" s="46">
        <f>LU9*12*60/(PI() * 'Drive Train'!$F$15)/Y$6*ABS(Y9)</f>
        <v>0</v>
      </c>
      <c r="AV9" s="46">
        <f>LV9*12*60/(PI() * 'Drive Train'!$F$15)/Z$6*ABS(Z9)</f>
        <v>0</v>
      </c>
      <c r="AW9" s="46">
        <f>LW9*12*60/(PI() * 'Drive Train'!$F$15)/AA$6*ABS(AA9)</f>
        <v>0</v>
      </c>
      <c r="AX9" s="46">
        <f>LX9*12*60/(PI() * 'Drive Train'!$F$15)/AB$6*ABS(AB9)</f>
        <v>0</v>
      </c>
      <c r="AY9" s="46">
        <f>LY9*12*60/(PI() * 'Drive Train'!$F$15)/AC$6*ABS(AC9)</f>
        <v>0</v>
      </c>
      <c r="AZ9" s="46">
        <f>LZ9*12*60/(PI() * 'Drive Train'!$F$15)/AD$6*ABS(AD9)</f>
        <v>0</v>
      </c>
      <c r="BA9" s="46">
        <f>MA9*12*60/(PI() * 'Drive Train'!$F$15)/AE$6*ABS(AE9)</f>
        <v>0</v>
      </c>
      <c r="BB9" s="46">
        <f>MB9*12*60/(PI() * 'Drive Train'!$F$15)/AF$6*ABS(AF9)</f>
        <v>0</v>
      </c>
      <c r="BC9" s="46">
        <f>MC9*12*60/(PI() * 'Drive Train'!$F$15)/AG$6*ABS(AG9)</f>
        <v>0</v>
      </c>
      <c r="BD9" s="46">
        <f>MD9*12*60/(PI() * 'Drive Train'!$F$15)/AH$6*ABS(AH9)</f>
        <v>0</v>
      </c>
      <c r="BE9" s="46">
        <f>ME9*12*60/(PI() * 'Drive Train'!$F$15)/AI$6*ABS(AI9)</f>
        <v>0</v>
      </c>
      <c r="BF9" s="46">
        <f>MF9*12*60/(PI() * 'Drive Train'!$F$15)/AJ$6*ABS(AJ9)</f>
        <v>0</v>
      </c>
      <c r="BG9" s="46">
        <f>MG9*12*60/(PI() * 'Drive Train'!$F$15)/AK$6*ABS(AK9)</f>
        <v>0</v>
      </c>
      <c r="BH9" s="46">
        <f>MH9*12*60/(PI() * 'Drive Train'!$F$15)/AL$6*ABS(AL9)</f>
        <v>0</v>
      </c>
      <c r="BI9" s="46">
        <f>MI9*12*60/(PI() * 'Drive Train'!$F$15)/AM$6*ABS(AM9)</f>
        <v>0</v>
      </c>
      <c r="BJ9" s="61">
        <f t="shared" si="67"/>
        <v>0.04</v>
      </c>
      <c r="BK9" s="2">
        <f>IF(OR(KS8=1,AND($C$37=Motors!$C$32,OY8=1)),0,IF(NG9=0,-(CG8+$C$15)/($C$14-$C$15)*$C$12,($C$11*S9-AO9)/($C$11*S9)*$C$12*S9))</f>
        <v>0.91438120967741932</v>
      </c>
      <c r="BL9" s="2">
        <f>IF(OR(KT8=1,AND($C$37=Motors!$C$32,OZ8=1)),0,IF(NH9=0,-(CH8+$C$15)/($C$14-$C$15)*$C$12,($C$11*T9-AP9)/($C$11*T9)*$C$12*T9))</f>
        <v>0.91438120967741932</v>
      </c>
      <c r="BM9" s="2">
        <f>IF(OR(KU8=1,AND($C$37=Motors!$C$32,PA8=1)),0,IF(NI9=0,-(CI8+$C$15)/($C$14-$C$15)*$C$12,($C$11*U9-AQ9)/($C$11*U9)*$C$12*U9))</f>
        <v>0.91438120967741932</v>
      </c>
      <c r="BN9" s="2">
        <f>IF(OR(KV8=1,AND($C$37=Motors!$C$32,PB8=1)),0,IF(NJ9=0,-(CJ8+$C$15)/($C$14-$C$15)*$C$12,($C$11*V9-AR9)/($C$11*V9)*$C$12*V9))</f>
        <v>0.91438120967741932</v>
      </c>
      <c r="BO9" s="2">
        <f>IF(OR(KW8=1,AND($C$37=Motors!$C$32,PC8=1)),0,IF(NK9=0,-(CK8+$C$15)/($C$14-$C$15)*$C$12,($C$11*W9-AS9)/($C$11*W9)*$C$12*W9))</f>
        <v>0.91438120967741932</v>
      </c>
      <c r="BP9" s="2">
        <f>IF(OR(KX8=1,AND($C$37=Motors!$C$32,PD8=1)),0,IF(NL9=0,-(CL8+$C$15)/($C$14-$C$15)*$C$12,($C$11*X9-AT9)/($C$11*X9)*$C$12*X9))</f>
        <v>0.91438120967741932</v>
      </c>
      <c r="BQ9" s="2">
        <f>IF(OR(KY8=1,AND($C$37=Motors!$C$32,PE8=1)),0,IF(NM9=0,-(CM8+$C$15)/($C$14-$C$15)*$C$12,($C$11*Y9-AU9)/($C$11*Y9)*$C$12*Y9))</f>
        <v>0.91438120967741932</v>
      </c>
      <c r="BR9" s="2">
        <f>IF(OR(KZ8=1,AND($C$37=Motors!$C$32,PF8=1)),0,IF(NN9=0,-(CN8+$C$15)/($C$14-$C$15)*$C$12,($C$11*Z9-AV9)/($C$11*Z9)*$C$12*Z9))</f>
        <v>0.91438120967741932</v>
      </c>
      <c r="BS9" s="2">
        <f>IF(OR(LA8=1,AND($C$37=Motors!$C$32,PG8=1)),0,IF(NO9=0,-(CO8+$C$15)/($C$14-$C$15)*$C$12,($C$11*AA9-AW9)/($C$11*AA9)*$C$12*AA9))</f>
        <v>0.91438120967741932</v>
      </c>
      <c r="BT9" s="2">
        <f>IF(OR(LB8=1,AND($C$37=Motors!$C$32,PH8=1)),0,IF(NP9=0,-(CP8+$C$15)/($C$14-$C$15)*$C$12,($C$11*AB9-AX9)/($C$11*AB9)*$C$12*AB9))</f>
        <v>0.91438120967741932</v>
      </c>
      <c r="BU9" s="2">
        <f>IF(OR(LC8=1,AND($C$37=Motors!$C$32,PI8=1)),0,IF(NQ9=0,-(CQ8+$C$15)/($C$14-$C$15)*$C$12,($C$11*AC9-AY9)/($C$11*AC9)*$C$12*AC9))</f>
        <v>0.91438120967741932</v>
      </c>
      <c r="BV9" s="2">
        <f>IF(OR(LD8=1,AND($C$37=Motors!$C$32,PJ8=1)),0,IF(NR9=0,-(CR8+$C$15)/($C$14-$C$15)*$C$12,($C$11*AD9-AZ9)/($C$11*AD9)*$C$12*AD9))</f>
        <v>0.91438120967741932</v>
      </c>
      <c r="BW9" s="2">
        <f>IF(OR(LE8=1,AND($C$37=Motors!$C$32,PK8=1)),0,IF(NS9=0,-(CS8+$C$15)/($C$14-$C$15)*$C$12,($C$11*AE9-BA9)/($C$11*AE9)*$C$12*AE9))</f>
        <v>0.91438120967741932</v>
      </c>
      <c r="BX9" s="2">
        <f>IF(OR(LF8=1,AND($C$37=Motors!$C$32,PL8=1)),0,IF(NT9=0,-(CT8+$C$15)/($C$14-$C$15)*$C$12,($C$11*AF9-BB9)/($C$11*AF9)*$C$12*AF9))</f>
        <v>0.91438120967741932</v>
      </c>
      <c r="BY9" s="2">
        <f>IF(OR(LG8=1,AND($C$37=Motors!$C$32,PM8=1)),0,IF(NU9=0,-(CU8+$C$15)/($C$14-$C$15)*$C$12,($C$11*AG9-BC9)/($C$11*AG9)*$C$12*AG9))</f>
        <v>0.91438120967741932</v>
      </c>
      <c r="BZ9" s="2">
        <f>IF(OR(LH8=1,AND($C$37=Motors!$C$32,PN8=1)),0,IF(NV9=0,-(CV8+$C$15)/($C$14-$C$15)*$C$12,($C$11*AH9-BD9)/($C$11*AH9)*$C$12*AH9))</f>
        <v>0.91438120967741932</v>
      </c>
      <c r="CA9" s="2">
        <f>IF(OR(LI8=1,AND($C$37=Motors!$C$32,PO8=1)),0,IF(NW9=0,-(CW8+$C$15)/($C$14-$C$15)*$C$12,($C$11*AI9-BE9)/($C$11*AI9)*$C$12*AI9))</f>
        <v>0.91438120967741932</v>
      </c>
      <c r="CB9" s="2">
        <f>IF(OR(LJ8=1,AND($C$37=Motors!$C$32,PP8=1)),0,IF(NX9=0,-(CX8+$C$15)/($C$14-$C$15)*$C$12,($C$11*AJ9-BF9)/($C$11*AJ9)*$C$12*AJ9))</f>
        <v>0.91438120967741932</v>
      </c>
      <c r="CC9" s="2">
        <f>IF(OR(LK8=1,AND($C$37=Motors!$C$32,PQ8=1)),0,IF(NY9=0,-(CY8+$C$15)/($C$14-$C$15)*$C$12,($C$11*AK9-BG9)/($C$11*AK9)*$C$12*AK9))</f>
        <v>0.91438120967741932</v>
      </c>
      <c r="CD9" s="2">
        <f>IF(OR(LL8=1,AND($C$37=Motors!$C$32,PR8=1)),0,IF(NZ9=0,-(CZ8+$C$15)/($C$14-$C$15)*$C$12,($C$11*AL9-BH9)/($C$11*AL9)*$C$12*AL9))</f>
        <v>0.91438120967741932</v>
      </c>
      <c r="CE9" s="2">
        <f>IF(OR(LM8=1,AND($C$37=Motors!$C$32,PS8=1)),0,IF(OA9=0,-(DA8+$C$15)/($C$14-$C$15)*$C$12,($C$11*AM9-BI9)/($C$11*AM9)*$C$12*AM9))</f>
        <v>0.91438120967741932</v>
      </c>
      <c r="CF9" s="61">
        <f t="shared" si="69"/>
        <v>0.04</v>
      </c>
      <c r="CG9" s="57">
        <f>IF(AND(KS8=1,OY8=1),0,ABS(BK9/$C$12*($C$14-$C$15)+$C$15) *'Drive Train'!$AA$49 + CG8*(1-'Drive Train'!$AA$49))</f>
        <v>51.427968548387092</v>
      </c>
      <c r="CH9" s="57">
        <f>IF(AND(KT8=1,OZ8=1),0,ABS(BL9/$C$12*($C$14-$C$15)+$C$15) *'Drive Train'!$AA$49 + CH8*(1-'Drive Train'!$AA$49))</f>
        <v>51.427968548387092</v>
      </c>
      <c r="CI9" s="57">
        <f>IF(AND(KU8=1,PA8=1),0,ABS(BM9/$C$12*($C$14-$C$15)+$C$15) *'Drive Train'!$AA$49 + CI8*(1-'Drive Train'!$AA$49))</f>
        <v>51.427968548387092</v>
      </c>
      <c r="CJ9" s="57">
        <f>IF(AND(KV8=1,PB8=1),0,ABS(BN9/$C$12*($C$14-$C$15)+$C$15) *'Drive Train'!$AA$49 + CJ8*(1-'Drive Train'!$AA$49))</f>
        <v>51.427968548387092</v>
      </c>
      <c r="CK9" s="57">
        <f>IF(AND(KW8=1,PC8=1),0,ABS(BO9/$C$12*($C$14-$C$15)+$C$15) *'Drive Train'!$AA$49 + CK8*(1-'Drive Train'!$AA$49))</f>
        <v>51.427968548387092</v>
      </c>
      <c r="CL9" s="57">
        <f>IF(AND(KX8=1,PD8=1),0,ABS(BP9/$C$12*($C$14-$C$15)+$C$15) *'Drive Train'!$AA$49 + CL8*(1-'Drive Train'!$AA$49))</f>
        <v>51.427968548387092</v>
      </c>
      <c r="CM9" s="57">
        <f>IF(AND(KY8=1,PE8=1),0,ABS(BQ9/$C$12*($C$14-$C$15)+$C$15) *'Drive Train'!$AA$49 + CM8*(1-'Drive Train'!$AA$49))</f>
        <v>51.427968548387092</v>
      </c>
      <c r="CN9" s="57">
        <f>IF(AND(KZ8=1,PF8=1),0,ABS(BR9/$C$12*($C$14-$C$15)+$C$15) *'Drive Train'!$AA$49 + CN8*(1-'Drive Train'!$AA$49))</f>
        <v>51.427968548387092</v>
      </c>
      <c r="CO9" s="57">
        <f>IF(AND(LA8=1,PG8=1),0,ABS(BS9/$C$12*($C$14-$C$15)+$C$15) *'Drive Train'!$AA$49 + CO8*(1-'Drive Train'!$AA$49))</f>
        <v>51.427968548387092</v>
      </c>
      <c r="CP9" s="57">
        <f>IF(AND(LB8=1,PH8=1),0,ABS(BT9/$C$12*($C$14-$C$15)+$C$15) *'Drive Train'!$AA$49 + CP8*(1-'Drive Train'!$AA$49))</f>
        <v>51.427968548387092</v>
      </c>
      <c r="CQ9" s="57">
        <f>IF(AND(LC8=1,PI8=1),0,ABS(BU9/$C$12*($C$14-$C$15)+$C$15) *'Drive Train'!$AA$49 + CQ8*(1-'Drive Train'!$AA$49))</f>
        <v>51.427968548387092</v>
      </c>
      <c r="CR9" s="57">
        <f>IF(AND(LD8=1,PJ8=1),0,ABS(BV9/$C$12*($C$14-$C$15)+$C$15) *'Drive Train'!$AA$49 + CR8*(1-'Drive Train'!$AA$49))</f>
        <v>51.427968548387092</v>
      </c>
      <c r="CS9" s="57">
        <f>IF(AND(LE8=1,PK8=1),0,ABS(BW9/$C$12*($C$14-$C$15)+$C$15) *'Drive Train'!$AA$49 + CS8*(1-'Drive Train'!$AA$49))</f>
        <v>51.427968548387092</v>
      </c>
      <c r="CT9" s="57">
        <f>IF(AND(LF8=1,PL8=1),0,ABS(BX9/$C$12*($C$14-$C$15)+$C$15) *'Drive Train'!$AA$49 + CT8*(1-'Drive Train'!$AA$49))</f>
        <v>51.427968548387092</v>
      </c>
      <c r="CU9" s="57">
        <f>IF(AND(LG8=1,PM8=1),0,ABS(BY9/$C$12*($C$14-$C$15)+$C$15) *'Drive Train'!$AA$49 + CU8*(1-'Drive Train'!$AA$49))</f>
        <v>51.427968548387092</v>
      </c>
      <c r="CV9" s="57">
        <f>IF(AND(LH8=1,PN8=1),0,ABS(BZ9/$C$12*($C$14-$C$15)+$C$15) *'Drive Train'!$AA$49 + CV8*(1-'Drive Train'!$AA$49))</f>
        <v>51.427968548387092</v>
      </c>
      <c r="CW9" s="57">
        <f>IF(AND(LI8=1,PO8=1),0,ABS(CA9/$C$12*($C$14-$C$15)+$C$15) *'Drive Train'!$AA$49 + CW8*(1-'Drive Train'!$AA$49))</f>
        <v>51.427968548387092</v>
      </c>
      <c r="CX9" s="57">
        <f>IF(AND(LJ8=1,PP8=1),0,ABS(CB9/$C$12*($C$14-$C$15)+$C$15) *'Drive Train'!$AA$49 + CX8*(1-'Drive Train'!$AA$49))</f>
        <v>51.427968548387092</v>
      </c>
      <c r="CY9" s="57">
        <f>IF(AND(LK8=1,PQ8=1),0,ABS(CC9/$C$12*($C$14-$C$15)+$C$15) *'Drive Train'!$AA$49 + CY8*(1-'Drive Train'!$AA$49))</f>
        <v>51.427968548387092</v>
      </c>
      <c r="CZ9" s="57">
        <f>IF(AND(LL8=1,PR8=1),0,ABS(CD9/$C$12*($C$14-$C$15)+$C$15) *'Drive Train'!$AA$49 + CZ8*(1-'Drive Train'!$AA$49))</f>
        <v>51.427968548387092</v>
      </c>
      <c r="DA9" s="57">
        <f>IF(AND(LM8=1,PS8=1),0,ABS(CE9/$C$12*($C$14-$C$15)+$C$15) *'Drive Train'!$AA$49 + DA8*(1-'Drive Train'!$AA$49))</f>
        <v>51.427968548387092</v>
      </c>
      <c r="DB9" s="61">
        <f t="shared" ref="DB9:DB72" si="162">CF9</f>
        <v>0.04</v>
      </c>
      <c r="DC9" s="57">
        <f t="shared" si="70"/>
        <v>51.427968548387092</v>
      </c>
      <c r="DD9" s="57">
        <f t="shared" si="71"/>
        <v>51.427968548387092</v>
      </c>
      <c r="DE9" s="57">
        <f t="shared" si="72"/>
        <v>51.427968548387092</v>
      </c>
      <c r="DF9" s="57">
        <f t="shared" si="73"/>
        <v>51.427968548387092</v>
      </c>
      <c r="DG9" s="57">
        <f t="shared" si="74"/>
        <v>51.427968548387092</v>
      </c>
      <c r="DH9" s="57">
        <f t="shared" si="75"/>
        <v>51.427968548387092</v>
      </c>
      <c r="DI9" s="57">
        <f t="shared" si="76"/>
        <v>51.427968548387092</v>
      </c>
      <c r="DJ9" s="57">
        <f t="shared" si="77"/>
        <v>51.427968548387092</v>
      </c>
      <c r="DK9" s="57">
        <f t="shared" si="78"/>
        <v>51.427968548387092</v>
      </c>
      <c r="DL9" s="57">
        <f t="shared" si="79"/>
        <v>51.427968548387092</v>
      </c>
      <c r="DM9" s="57">
        <f t="shared" si="80"/>
        <v>51.427968548387092</v>
      </c>
      <c r="DN9" s="57">
        <f t="shared" si="81"/>
        <v>25</v>
      </c>
      <c r="DO9" s="57">
        <f t="shared" si="82"/>
        <v>30</v>
      </c>
      <c r="DP9" s="57">
        <f t="shared" si="83"/>
        <v>35</v>
      </c>
      <c r="DQ9" s="57">
        <f t="shared" si="84"/>
        <v>40</v>
      </c>
      <c r="DR9" s="57">
        <f t="shared" si="85"/>
        <v>45</v>
      </c>
      <c r="DS9" s="57">
        <f t="shared" si="86"/>
        <v>50</v>
      </c>
      <c r="DT9" s="57">
        <f t="shared" si="87"/>
        <v>51.427968548387092</v>
      </c>
      <c r="DU9" s="57">
        <f t="shared" si="88"/>
        <v>51.427968548387092</v>
      </c>
      <c r="DV9" s="57">
        <f t="shared" si="89"/>
        <v>51.427968548387092</v>
      </c>
      <c r="DW9" s="57">
        <f t="shared" si="90"/>
        <v>51.427968548387092</v>
      </c>
      <c r="DX9" s="61">
        <f t="shared" ref="DX9:DX72" si="163">DB9</f>
        <v>0.04</v>
      </c>
      <c r="DY9" s="2">
        <f>IF(OY9=0,($C$23/0.4536*IF(ISNA(MK8),'Drive Train'!$F$16,'Drive Train'!$F$17)*4.448*$C$24*S$6)*SIGN(BK9),BK9)</f>
        <v>4.5236871680000004</v>
      </c>
      <c r="DZ9" s="2">
        <f>IF(OZ9=0,($C$23/0.4536*IF(ISNA(ML8),'Drive Train'!$F$16,'Drive Train'!$F$17)*4.448*$C$24*$C$21*T$6)*SIGN(BL9),BL9)</f>
        <v>14.225645600594998</v>
      </c>
      <c r="EA9" s="2">
        <f>IF(PA9=0,($C$23/0.4536*IF(ISNA(MM8),'Drive Train'!$F$16,'Drive Train'!$F$17)*4.448*$C$24*$C$21*U$6)*SIGN(BM9),BM9)</f>
        <v>9.8485238773349995</v>
      </c>
      <c r="EB9" s="2">
        <f>IF(PB9=0,($C$23/0.4536*IF(ISNA(MN8),'Drive Train'!$F$16,'Drive Train'!$F$17)*4.448*$C$24*$C$21*V$6)*SIGN(BN9),BN9)</f>
        <v>7.5312241414914709</v>
      </c>
      <c r="EC9" s="2">
        <f>IF(PC9=0,($C$23/0.4536*IF(ISNA(MO8),'Drive Train'!$F$16,'Drive Train'!$F$17)*4.448*$C$24*$C$21*W$6)*SIGN(BO9),BO9)</f>
        <v>6.0967052573978577</v>
      </c>
      <c r="ED9" s="2">
        <f>IF(PD9=0,($C$23/0.4536*IF(ISNA(MP8),'Drive Train'!$F$16,'Drive Train'!$F$17)*4.448*$C$24*$C$21*X$6)*SIGN(BP9),BP9)</f>
        <v>5.1212324162142009</v>
      </c>
      <c r="EE9" s="2">
        <f>IF(PE9=0,($C$23/0.4536*IF(ISNA(MQ8),'Drive Train'!$F$16,'Drive Train'!$F$17)*4.448*$C$24*$C$21*Y$6)*SIGN(BQ9),BQ9)</f>
        <v>4.4148555312191382</v>
      </c>
      <c r="EF9" s="2">
        <f>IF(PF9=0,($C$23/0.4536*IF(ISNA(MR8),'Drive Train'!$F$16,'Drive Train'!$F$17)*4.448*$C$24*$C$21*Z$6)*SIGN(BR9),BR9)</f>
        <v>3.8797215274349997</v>
      </c>
      <c r="EG9" s="2">
        <f>IF(PG9=0,($C$23/0.4536*IF(ISNA(MS8),'Drive Train'!$F$16,'Drive Train'!$F$17)*4.448*$C$24*$C$21*AA$6)*SIGN(BS9),BS9)</f>
        <v>3.4602921731177019</v>
      </c>
      <c r="EH9" s="2">
        <f>IF(PH9=0,($C$23/0.4536*IF(ISNA(MT8),'Drive Train'!$F$16,'Drive Train'!$F$17)*4.448*$C$24*$C$21*AB$6)*SIGN(BT9),BT9)</f>
        <v>3.1227026928135362</v>
      </c>
      <c r="EI9" s="2">
        <f>IF(PI9=0,($C$23/0.4536*IF(ISNA(MU8),'Drive Train'!$F$16,'Drive Train'!$F$17)*4.448*$C$24*$C$21*AC$6)*SIGN(BU9),BU9)</f>
        <v>2.8451291201189992</v>
      </c>
      <c r="EJ9" s="2">
        <f>IF(PJ9=0,($C$23/0.4536*IF(ISNA(MV8),'Drive Train'!$F$16,'Drive Train'!$F$17)*4.448*$C$24*$C$21*AD$6)*SIGN(BV9),BV9)</f>
        <v>3.9831807681666</v>
      </c>
      <c r="EK9" s="2">
        <f>IF(PK9=0,($C$23/0.4536*IF(ISNA(MW8),'Drive Train'!$F$16,'Drive Train'!$F$17)*4.448*$C$24*$C$21*AE$6)*SIGN(BW9),BW9)</f>
        <v>3.9831807681666</v>
      </c>
      <c r="EL9" s="2">
        <f>IF(PL9=0,($C$23/0.4536*IF(ISNA(MX8),'Drive Train'!$F$16,'Drive Train'!$F$17)*4.448*$C$24*$C$21*AF$6)*SIGN(BX9),BX9)</f>
        <v>3.9831807681666</v>
      </c>
      <c r="EM9" s="2">
        <f>IF(PM9=0,($C$23/0.4536*IF(ISNA(MY8),'Drive Train'!$F$16,'Drive Train'!$F$17)*4.448*$C$24*$C$21*AG$6)*SIGN(BY9),BY9)</f>
        <v>3.9831807681666</v>
      </c>
      <c r="EN9" s="2">
        <f>IF(PN9=0,($C$23/0.4536*IF(ISNA(MZ8),'Drive Train'!$F$16,'Drive Train'!$F$17)*4.448*$C$24*$C$21*AH$6)*SIGN(BZ9),BZ9)</f>
        <v>3.9831807681666</v>
      </c>
      <c r="EO9" s="2">
        <f>IF(PO9=0,($C$23/0.4536*IF(ISNA(NA8),'Drive Train'!$F$16,'Drive Train'!$F$17)*4.448*$C$24*$C$21*AI$6)*SIGN(CA9),CA9)</f>
        <v>3.9831807681666</v>
      </c>
      <c r="EP9" s="2">
        <f>IF(PP9=0,($C$23/0.4536*IF(ISNA(NB8),'Drive Train'!$F$16,'Drive Train'!$F$17)*4.448*$C$24*$C$21*AJ$6)*SIGN(CB9),CB9)</f>
        <v>3.9831807681666</v>
      </c>
      <c r="EQ9" s="2">
        <f>IF(PQ9=0,($C$23/0.4536*IF(ISNA(NC8),'Drive Train'!$F$16,'Drive Train'!$F$17)*4.448*$C$24*$C$21*AK$6)*SIGN(CC9),CC9)</f>
        <v>3.9831807681666</v>
      </c>
      <c r="ER9" s="2">
        <f>IF(PR9=0,($C$23/0.4536*IF(ISNA(ND8),'Drive Train'!$F$16,'Drive Train'!$F$17)*4.448*$C$24*$C$21*AL$6)*SIGN(CD9),CD9)</f>
        <v>3.9831807681666</v>
      </c>
      <c r="ES9" s="2">
        <f>IF(PS9=0,($C$23/0.4536*IF(ISNA(NE8),'Drive Train'!$F$16,'Drive Train'!$F$17)*4.448*$C$24*$C$21*AM$6)*SIGN(CE9),CE9)</f>
        <v>3.9831807681666</v>
      </c>
      <c r="ET9" s="61">
        <f t="shared" si="91"/>
        <v>0.04</v>
      </c>
      <c r="EU9" s="255">
        <f>MAX(MIN(IF(AND(OY8=1,NG9&lt;0),-1,1)*(DC9-$C$15)/($C$14-$C$15)*$C$12*$C$21-$C$33*LO9/AO$6 -  OY8*$C$33/$C$21,DY8/$C$19),MAX(EU$8:EU8)*-1)</f>
        <v>0.80512765668768893</v>
      </c>
      <c r="EV9" s="255">
        <f>MAX(MIN(IF(AND(OZ8=1,NH9&lt;0),-1,1)*(DD9-$C$15)/($C$14-$C$15)*$C$12*$C$21-$C$33*LP9/AP$6 -  OZ8*$C$33/$C$21,DZ8/$C$19),MAX(EV$8:EV8)*-1)</f>
        <v>0.80512765668768893</v>
      </c>
      <c r="EW9" s="255">
        <f>MAX(MIN(IF(AND(PA8=1,NI9&lt;0),-1,1)*(DE9-$C$15)/($C$14-$C$15)*$C$12*$C$21-$C$33*LQ9/AQ$6 -  PA8*$C$33/$C$21,EA8/$C$19),MAX(EW$8:EW8)*-1)</f>
        <v>0.80512765668768893</v>
      </c>
      <c r="EX9" s="255">
        <f>MAX(MIN(IF(AND(PB8=1,NJ9&lt;0),-1,1)*(DF9-$C$15)/($C$14-$C$15)*$C$12*$C$21-$C$33*LR9/AR$6 -  PB8*$C$33/$C$21,EB8/$C$19),MAX(EX$8:EX8)*-1)</f>
        <v>0.80512765668768893</v>
      </c>
      <c r="EY9" s="255">
        <f>MAX(MIN(IF(AND(PC8=1,NK9&lt;0),-1,1)*(DG9-$C$15)/($C$14-$C$15)*$C$12*$C$21-$C$33*LS9/AS$6 -  PC8*$C$33/$C$21,EC8/$C$19),MAX(EY$8:EY8)*-1)</f>
        <v>0.80512765668768893</v>
      </c>
      <c r="EZ9" s="255">
        <f>MAX(MIN(IF(AND(PD8=1,NL9&lt;0),-1,1)*(DH9-$C$15)/($C$14-$C$15)*$C$12*$C$21-$C$33*LT9/AT$6 -  PD8*$C$33/$C$21,ED8/$C$19),MAX(EZ$8:EZ8)*-1)</f>
        <v>0.80512765668768893</v>
      </c>
      <c r="FA9" s="255">
        <f>MAX(MIN(IF(AND(PE8=1,NM9&lt;0),-1,1)*(DI9-$C$15)/($C$14-$C$15)*$C$12*$C$21-$C$33*LU9/AU$6 -  PE8*$C$33/$C$21,EE8/$C$19),MAX(FA$8:FA8)*-1)</f>
        <v>0.80512765668768893</v>
      </c>
      <c r="FB9" s="255">
        <f>MAX(MIN(IF(AND(PF8=1,NN9&lt;0),-1,1)*(DJ9-$C$15)/($C$14-$C$15)*$C$12*$C$21-$C$33*LV9/AV$6 -  PF8*$C$33/$C$21,EF8/$C$19),MAX(FB$8:FB8)*-1)</f>
        <v>0.80512765668768893</v>
      </c>
      <c r="FC9" s="255">
        <f>MAX(MIN(IF(AND(PG8=1,NO9&lt;0),-1,1)*(DK9-$C$15)/($C$14-$C$15)*$C$12*$C$21-$C$33*LW9/AW$6 -  PG8*$C$33/$C$21,EG8/$C$19),MAX(FC$8:FC8)*-1)</f>
        <v>0.80512765668768893</v>
      </c>
      <c r="FD9" s="255">
        <f>MAX(MIN(IF(AND(PH8=1,NP9&lt;0),-1,1)*(DL9-$C$15)/($C$14-$C$15)*$C$12*$C$21-$C$33*LX9/AX$6 -  PH8*$C$33/$C$21,EH8/$C$19),MAX(FD$8:FD8)*-1)</f>
        <v>0.80512765668768893</v>
      </c>
      <c r="FE9" s="255">
        <f>MAX(MIN(IF(AND(PI8=1,NQ9&lt;0),-1,1)*(DM9-$C$15)/($C$14-$C$15)*$C$12*$C$21-$C$33*LY9/AY$6 -  PI8*$C$33/$C$21,EI8/$C$19),MAX(FE$8:FE8)*-1)</f>
        <v>0.80512765668768893</v>
      </c>
      <c r="FF9" s="255">
        <f>MAX(MIN(IF(AND(PJ8=1,NR9&lt;0),-1,1)*(DN9-$C$15)/($C$14-$C$15)*$C$12*$C$21-$C$33*LZ9/AZ$6 -  PJ8*$C$33/$C$21,EJ8/$C$19),MAX(FF$8:FF8)*-1)</f>
        <v>0.3680167733157455</v>
      </c>
      <c r="FG9" s="255">
        <f>MAX(MIN(IF(AND(PK8=1,NS9&lt;0),-1,1)*(DO9-$C$15)/($C$14-$C$15)*$C$12*$C$21-$C$33*MA9/BA$6 -  PK8*$C$33/$C$21,EK8/$C$19),MAX(FG$8:FG8)*-1)</f>
        <v>0.45071531341950627</v>
      </c>
      <c r="FH9" s="255">
        <f>MAX(MIN(IF(AND(PL8=1,NT9&lt;0),-1,1)*(DP9-$C$15)/($C$14-$C$15)*$C$12*$C$21-$C$33*MB9/BB$6 -  PL8*$C$33/$C$21,EL8/$C$19),MAX(FH$8:FH8)*-1)</f>
        <v>0.53341385352326709</v>
      </c>
      <c r="FI9" s="255">
        <f>MAX(MIN(IF(AND(PM8=1,NU9&lt;0),-1,1)*(DQ9-$C$15)/($C$14-$C$15)*$C$12*$C$21-$C$33*MC9/BC$6 -  PM8*$C$33/$C$21,EM8/$C$19),MAX(FI$8:FI8)*-1)</f>
        <v>0.61611239362702774</v>
      </c>
      <c r="FJ9" s="255">
        <f>MAX(MIN(IF(AND(PN8=1,NV9&lt;0),-1,1)*(DR9-$C$15)/($C$14-$C$15)*$C$12*$C$21-$C$33*MD9/BD$6 -  PN8*$C$33/$C$21,EN8/$C$19),MAX(FJ$8:FJ8)*-1)</f>
        <v>0.69881093373078851</v>
      </c>
      <c r="FK9" s="255">
        <f>MAX(MIN(IF(AND(PO8=1,NW9&lt;0),-1,1)*(DS9-$C$15)/($C$14-$C$15)*$C$12*$C$21-$C$33*ME9/BE$6 -  PO8*$C$33/$C$21,EO8/$C$19),MAX(FK$8:FK8)*-1)</f>
        <v>0.78150947383454916</v>
      </c>
      <c r="FL9" s="255">
        <f>MAX(MIN(IF(AND(PP8=1,NX9&lt;0),-1,1)*(DT9-$C$15)/($C$14-$C$15)*$C$12*$C$21-$C$33*MF9/BF$6 -  PP8*$C$33/$C$21,EP8/$C$19),MAX(FL$8:FL8)*-1)</f>
        <v>0.80512765668768893</v>
      </c>
      <c r="FM9" s="255">
        <f>MAX(MIN(IF(AND(PQ8=1,NY9&lt;0),-1,1)*(DU9-$C$15)/($C$14-$C$15)*$C$12*$C$21-$C$33*MG9/BG$6 -  PQ8*$C$33/$C$21,EQ8/$C$19),MAX(FM$8:FM8)*-1)</f>
        <v>0.80512765668768893</v>
      </c>
      <c r="FN9" s="255">
        <f>MAX(MIN(IF(AND(PR8=1,NZ9&lt;0),-1,1)*(DV9-$C$15)/($C$14-$C$15)*$C$12*$C$21-$C$33*MH9/BH$6 -  PR8*$C$33/$C$21,ER8/$C$19),MAX(FN$8:FN8)*-1)</f>
        <v>0.80512765668768893</v>
      </c>
      <c r="FO9" s="255">
        <f>MAX(MIN(IF(AND(PS8=1,OA9&lt;0),-1,1)*(DW9-$C$15)/($C$14-$C$15)*$C$12*$C$21-$C$33*MI9/BI$6 -  PS8*$C$33/$C$21,ES8/$C$19),MAX(FO$8:FO8)*-1)</f>
        <v>0.80512765668768893</v>
      </c>
      <c r="FP9" s="61">
        <f t="shared" ref="FP9:FP72" si="164">DX9</f>
        <v>0.04</v>
      </c>
      <c r="FQ9" s="256">
        <f t="shared" ref="FQ9:FQ40" si="165">IF(AND(KS9=1,OY9=1),0,MIN((ABS(($C$14-$C$15)*EU9/$C$12/$C$21)+$C$15)/$C$21,DC9))</f>
        <v>51.427968548387092</v>
      </c>
      <c r="FR9" s="256">
        <f t="shared" ref="FR9:FR40" si="166">IF(AND(KT9=1,OZ9=1),0,MIN((ABS(($C$14-$C$15)*EV9/$C$12/$C$21)+$C$15)/$C$21,DD9))</f>
        <v>51.427968548387092</v>
      </c>
      <c r="FS9" s="256">
        <f t="shared" ref="FS9:FS40" si="167">IF(AND(KU9=1,PA9=1),0,MIN((ABS(($C$14-$C$15)*EW9/$C$12/$C$21)+$C$15)/$C$21,DE9))</f>
        <v>51.427968548387092</v>
      </c>
      <c r="FT9" s="256">
        <f t="shared" ref="FT9:FT40" si="168">IF(AND(KV9=1,PB9=1),0,MIN((ABS(($C$14-$C$15)*EX9/$C$12/$C$21)+$C$15)/$C$21,DF9))</f>
        <v>51.427968548387092</v>
      </c>
      <c r="FU9" s="256">
        <f t="shared" ref="FU9:FU40" si="169">IF(AND(KW9=1,PC9=1),0,MIN((ABS(($C$14-$C$15)*EY9/$C$12/$C$21)+$C$15)/$C$21,DG9))</f>
        <v>51.427968548387092</v>
      </c>
      <c r="FV9" s="256">
        <f t="shared" ref="FV9:FV40" si="170">IF(AND(KX9=1,PD9=1),0,MIN((ABS(($C$14-$C$15)*EZ9/$C$12/$C$21)+$C$15)/$C$21,DH9))</f>
        <v>51.427968548387092</v>
      </c>
      <c r="FW9" s="256">
        <f t="shared" ref="FW9:FW40" si="171">IF(AND(KY9=1,PE9=1),0,MIN((ABS(($C$14-$C$15)*FA9/$C$12/$C$21)+$C$15)/$C$21,DI9))</f>
        <v>51.427968548387092</v>
      </c>
      <c r="FX9" s="256">
        <f t="shared" ref="FX9:FX40" si="172">IF(AND(KZ9=1,PF9=1),0,MIN((ABS(($C$14-$C$15)*FB9/$C$12/$C$21)+$C$15)/$C$21,DJ9))</f>
        <v>51.427968548387092</v>
      </c>
      <c r="FY9" s="256">
        <f t="shared" ref="FY9:FY40" si="173">IF(AND(LA9=1,PG9=1),0,MIN((ABS(($C$14-$C$15)*FC9/$C$12/$C$21)+$C$15)/$C$21,DK9))</f>
        <v>51.427968548387092</v>
      </c>
      <c r="FZ9" s="256">
        <f t="shared" ref="FZ9:FZ40" si="174">IF(AND(LB9=1,PH9=1),0,MIN((ABS(($C$14-$C$15)*FD9/$C$12/$C$21)+$C$15)/$C$21,DL9))</f>
        <v>51.427968548387092</v>
      </c>
      <c r="GA9" s="256">
        <f t="shared" ref="GA9:GA40" si="175">IF(AND(LC9=1,PI9=1),0,MIN((ABS(($C$14-$C$15)*FE9/$C$12/$C$21)+$C$15)/$C$21,DM9))</f>
        <v>51.427968548387092</v>
      </c>
      <c r="GB9" s="256">
        <f t="shared" ref="GB9:GB40" si="176">IF(AND(LD9=1,PJ9=1),0,MIN((ABS(($C$14-$C$15)*FF9/$C$12/$C$21)+$C$15)/$C$21,DN9))</f>
        <v>25</v>
      </c>
      <c r="GC9" s="256">
        <f t="shared" ref="GC9:GC40" si="177">IF(AND(LE9=1,PK9=1),0,MIN((ABS(($C$14-$C$15)*FG9/$C$12/$C$21)+$C$15)/$C$21,DO9))</f>
        <v>30</v>
      </c>
      <c r="GD9" s="256">
        <f t="shared" ref="GD9:GD40" si="178">IF(AND(LF9=1,PL9=1),0,MIN((ABS(($C$14-$C$15)*FH9/$C$12/$C$21)+$C$15)/$C$21,DP9))</f>
        <v>35</v>
      </c>
      <c r="GE9" s="256">
        <f t="shared" ref="GE9:GE40" si="179">IF(AND(LG9=1,PM9=1),0,MIN((ABS(($C$14-$C$15)*FI9/$C$12/$C$21)+$C$15)/$C$21,DQ9))</f>
        <v>40</v>
      </c>
      <c r="GF9" s="256">
        <f t="shared" ref="GF9:GF40" si="180">IF(AND(LH9=1,PN9=1),0,MIN((ABS(($C$14-$C$15)*FJ9/$C$12/$C$21)+$C$15)/$C$21,DR9))</f>
        <v>45</v>
      </c>
      <c r="GG9" s="256">
        <f t="shared" ref="GG9:GG40" si="181">IF(AND(LI9=1,PO9=1),0,MIN((ABS(($C$14-$C$15)*FK9/$C$12/$C$21)+$C$15)/$C$21,DS9))</f>
        <v>50</v>
      </c>
      <c r="GH9" s="256">
        <f t="shared" ref="GH9:GH40" si="182">IF(AND(LJ9=1,PP9=1),0,MIN((ABS(($C$14-$C$15)*FL9/$C$12/$C$21)+$C$15)/$C$21,DT9))</f>
        <v>51.427968548387092</v>
      </c>
      <c r="GI9" s="256">
        <f t="shared" ref="GI9:GI40" si="183">IF(AND(LK9=1,PQ9=1),0,MIN((ABS(($C$14-$C$15)*FM9/$C$12/$C$21)+$C$15)/$C$21,DU9))</f>
        <v>51.427968548387092</v>
      </c>
      <c r="GJ9" s="256">
        <f t="shared" ref="GJ9:GJ40" si="184">IF(AND(LL9=1,PR9=1),0,MIN((ABS(($C$14-$C$15)*FN9/$C$12/$C$21)+$C$15)/$C$21,DV9))</f>
        <v>51.427968548387092</v>
      </c>
      <c r="GK9" s="256">
        <f t="shared" ref="GK9:GK40" si="185">IF(AND(LM9=1,PS9=1),0,MIN((ABS(($C$14-$C$15)*FO9/$C$12/$C$21)+$C$15)/$C$21,DW9))</f>
        <v>51.427968548387092</v>
      </c>
      <c r="GL9" s="61">
        <f t="shared" ref="GL9:GL72" si="186">ET9</f>
        <v>0.04</v>
      </c>
      <c r="GM9" s="57">
        <f t="shared" si="93"/>
        <v>20.838240969135182</v>
      </c>
      <c r="GN9" s="57">
        <f t="shared" si="94"/>
        <v>5.8347074713578513</v>
      </c>
      <c r="GO9" s="57">
        <f t="shared" si="95"/>
        <v>8.4279107919613381</v>
      </c>
      <c r="GP9" s="57">
        <f t="shared" si="96"/>
        <v>11.021114112564828</v>
      </c>
      <c r="GQ9" s="57">
        <f t="shared" si="97"/>
        <v>13.614317433168317</v>
      </c>
      <c r="GR9" s="57">
        <f t="shared" si="98"/>
        <v>16.207520753771806</v>
      </c>
      <c r="GS9" s="57">
        <f t="shared" si="99"/>
        <v>18.800724074375296</v>
      </c>
      <c r="GT9" s="57">
        <f t="shared" si="100"/>
        <v>21.393927394978785</v>
      </c>
      <c r="GU9" s="57">
        <f t="shared" si="101"/>
        <v>23.987130715582278</v>
      </c>
      <c r="GV9" s="57">
        <f t="shared" si="102"/>
        <v>26.580334036185764</v>
      </c>
      <c r="GW9" s="57">
        <f t="shared" si="103"/>
        <v>29.173537356789257</v>
      </c>
      <c r="GX9" s="57">
        <f t="shared" si="104"/>
        <v>9.5249767404423658</v>
      </c>
      <c r="GY9" s="57">
        <f t="shared" si="105"/>
        <v>11.665372852988682</v>
      </c>
      <c r="GZ9" s="57">
        <f t="shared" si="106"/>
        <v>13.805768965535005</v>
      </c>
      <c r="HA9" s="57">
        <f t="shared" si="107"/>
        <v>15.946165078081318</v>
      </c>
      <c r="HB9" s="57">
        <f t="shared" si="108"/>
        <v>18.086561190627638</v>
      </c>
      <c r="HC9" s="57">
        <f t="shared" si="109"/>
        <v>20.226957303173954</v>
      </c>
      <c r="HD9" s="57">
        <f t="shared" si="110"/>
        <v>20.838240969135182</v>
      </c>
      <c r="HE9" s="57">
        <f t="shared" si="111"/>
        <v>20.838240969135182</v>
      </c>
      <c r="HF9" s="57">
        <f t="shared" si="112"/>
        <v>20.838240969135182</v>
      </c>
      <c r="HG9" s="57">
        <f t="shared" si="113"/>
        <v>20.838240969135182</v>
      </c>
      <c r="HH9" s="61">
        <f t="shared" ref="HH9:HH72" si="187">FP9</f>
        <v>0.04</v>
      </c>
      <c r="HI9" s="57">
        <f t="shared" ref="HI9:HI72" si="188">ABS(GM9)</f>
        <v>20.838240969135182</v>
      </c>
      <c r="HJ9" s="57">
        <f t="shared" ref="HJ9:HJ72" si="189">ABS(GN9)</f>
        <v>5.8347074713578513</v>
      </c>
      <c r="HK9" s="57">
        <f t="shared" ref="HK9:HK72" si="190">ABS(GO9)</f>
        <v>8.4279107919613381</v>
      </c>
      <c r="HL9" s="57">
        <f t="shared" ref="HL9:HL72" si="191">ABS(GP9)</f>
        <v>11.021114112564828</v>
      </c>
      <c r="HM9" s="57">
        <f t="shared" ref="HM9:HM72" si="192">ABS(GQ9)</f>
        <v>13.614317433168317</v>
      </c>
      <c r="HN9" s="57">
        <f t="shared" ref="HN9:HN72" si="193">ABS(GR9)</f>
        <v>16.207520753771806</v>
      </c>
      <c r="HO9" s="57">
        <f t="shared" ref="HO9:HO72" si="194">ABS(GS9)</f>
        <v>18.800724074375296</v>
      </c>
      <c r="HP9" s="57">
        <f t="shared" ref="HP9:HP72" si="195">ABS(GT9)</f>
        <v>21.393927394978785</v>
      </c>
      <c r="HQ9" s="57">
        <f t="shared" ref="HQ9:HQ72" si="196">ABS(GU9)</f>
        <v>23.987130715582278</v>
      </c>
      <c r="HR9" s="57">
        <f t="shared" ref="HR9:HR72" si="197">ABS(GV9)</f>
        <v>26.580334036185764</v>
      </c>
      <c r="HS9" s="57">
        <f t="shared" ref="HS9:HS72" si="198">ABS(GW9)</f>
        <v>29.173537356789257</v>
      </c>
      <c r="HT9" s="57">
        <f t="shared" ref="HT9:HT72" si="199">ABS(GX9)</f>
        <v>9.5249767404423658</v>
      </c>
      <c r="HU9" s="57">
        <f t="shared" ref="HU9:HU72" si="200">ABS(GY9)</f>
        <v>11.665372852988682</v>
      </c>
      <c r="HV9" s="57">
        <f t="shared" ref="HV9:HV72" si="201">ABS(GZ9)</f>
        <v>13.805768965535005</v>
      </c>
      <c r="HW9" s="57">
        <f t="shared" ref="HW9:HW72" si="202">ABS(HA9)</f>
        <v>15.946165078081318</v>
      </c>
      <c r="HX9" s="57">
        <f t="shared" ref="HX9:HX72" si="203">ABS(HB9)</f>
        <v>18.086561190627638</v>
      </c>
      <c r="HY9" s="57">
        <f t="shared" ref="HY9:HY72" si="204">ABS(HC9)</f>
        <v>20.226957303173954</v>
      </c>
      <c r="HZ9" s="57">
        <f t="shared" ref="HZ9:HZ72" si="205">ABS(HD9)</f>
        <v>20.838240969135182</v>
      </c>
      <c r="IA9" s="57">
        <f t="shared" ref="IA9:IA72" si="206">ABS(HE9)</f>
        <v>20.838240969135182</v>
      </c>
      <c r="IB9" s="57">
        <f t="shared" ref="IB9:IB72" si="207">ABS(HF9)</f>
        <v>20.838240969135182</v>
      </c>
      <c r="IC9" s="57">
        <f t="shared" ref="IC9:IC72" si="208">ABS(HG9)</f>
        <v>20.838240969135182</v>
      </c>
      <c r="ID9" s="61">
        <f t="shared" ref="ID9:ID72" si="209">HH9</f>
        <v>0.04</v>
      </c>
      <c r="IE9" s="57">
        <f t="shared" ref="IE9:IE72" si="210">ABS(NG9)</f>
        <v>4.62</v>
      </c>
      <c r="IF9" s="57">
        <f t="shared" ref="IF9:IF72" si="211">ABS(NH9)</f>
        <v>4.62</v>
      </c>
      <c r="IG9" s="57">
        <f t="shared" ref="IG9:IG72" si="212">ABS(NI9)</f>
        <v>4.62</v>
      </c>
      <c r="IH9" s="57">
        <f t="shared" ref="IH9:IH72" si="213">ABS(NJ9)</f>
        <v>4.62</v>
      </c>
      <c r="II9" s="57">
        <f t="shared" ref="II9:II72" si="214">ABS(NK9)</f>
        <v>4.62</v>
      </c>
      <c r="IJ9" s="57">
        <f t="shared" ref="IJ9:IJ72" si="215">ABS(NL9)</f>
        <v>4.62</v>
      </c>
      <c r="IK9" s="57">
        <f t="shared" ref="IK9:IK72" si="216">ABS(NM9)</f>
        <v>4.62</v>
      </c>
      <c r="IL9" s="57">
        <f t="shared" ref="IL9:IL72" si="217">ABS(NN9)</f>
        <v>4.62</v>
      </c>
      <c r="IM9" s="57">
        <f t="shared" ref="IM9:IM72" si="218">ABS(NO9)</f>
        <v>4.62</v>
      </c>
      <c r="IN9" s="57">
        <f t="shared" ref="IN9:IN72" si="219">ABS(NP9)</f>
        <v>4.62</v>
      </c>
      <c r="IO9" s="57">
        <f t="shared" ref="IO9:IO72" si="220">ABS(NQ9)</f>
        <v>4.62</v>
      </c>
      <c r="IP9" s="57">
        <f t="shared" ref="IP9:IP72" si="221">ABS(NR9)</f>
        <v>4.62</v>
      </c>
      <c r="IQ9" s="57">
        <f t="shared" ref="IQ9:IQ72" si="222">ABS(NS9)</f>
        <v>4.62</v>
      </c>
      <c r="IR9" s="57">
        <f t="shared" ref="IR9:IR72" si="223">ABS(NT9)</f>
        <v>4.62</v>
      </c>
      <c r="IS9" s="57">
        <f t="shared" ref="IS9:IS72" si="224">ABS(NU9)</f>
        <v>4.62</v>
      </c>
      <c r="IT9" s="57">
        <f t="shared" ref="IT9:IT72" si="225">ABS(NV9)</f>
        <v>4.62</v>
      </c>
      <c r="IU9" s="57">
        <f t="shared" ref="IU9:IU72" si="226">ABS(NW9)</f>
        <v>4.62</v>
      </c>
      <c r="IV9" s="57">
        <f t="shared" ref="IV9:IV72" si="227">ABS(NX9)</f>
        <v>4.62</v>
      </c>
      <c r="IW9" s="57">
        <f t="shared" ref="IW9:IW72" si="228">ABS(NY9)</f>
        <v>4.62</v>
      </c>
      <c r="IX9" s="57">
        <f t="shared" ref="IX9:IX72" si="229">ABS(NZ9)</f>
        <v>4.62</v>
      </c>
      <c r="IY9" s="57">
        <f t="shared" ref="IY9:IY72" si="230">ABS(OA9)</f>
        <v>4.62</v>
      </c>
      <c r="IZ9" s="61">
        <f t="shared" ref="IZ9:IZ72" si="231">ID9</f>
        <v>0.04</v>
      </c>
      <c r="JA9" s="256" t="e">
        <f>IF(ABS(CG9)&gt;=$S$5,6,NA())</f>
        <v>#N/A</v>
      </c>
      <c r="JB9" s="256" t="e">
        <f t="shared" ref="JB9:JU9" si="232">IF(ABS(CH9)&gt;=$S$5,6,NA())</f>
        <v>#N/A</v>
      </c>
      <c r="JC9" s="256" t="e">
        <f t="shared" si="232"/>
        <v>#N/A</v>
      </c>
      <c r="JD9" s="256" t="e">
        <f t="shared" si="232"/>
        <v>#N/A</v>
      </c>
      <c r="JE9" s="256" t="e">
        <f t="shared" si="232"/>
        <v>#N/A</v>
      </c>
      <c r="JF9" s="256" t="e">
        <f t="shared" si="232"/>
        <v>#N/A</v>
      </c>
      <c r="JG9" s="256" t="e">
        <f t="shared" si="232"/>
        <v>#N/A</v>
      </c>
      <c r="JH9" s="256" t="e">
        <f t="shared" si="232"/>
        <v>#N/A</v>
      </c>
      <c r="JI9" s="256" t="e">
        <f t="shared" si="232"/>
        <v>#N/A</v>
      </c>
      <c r="JJ9" s="256" t="e">
        <f t="shared" si="232"/>
        <v>#N/A</v>
      </c>
      <c r="JK9" s="256" t="e">
        <f t="shared" si="232"/>
        <v>#N/A</v>
      </c>
      <c r="JL9" s="256" t="e">
        <f t="shared" si="232"/>
        <v>#N/A</v>
      </c>
      <c r="JM9" s="256" t="e">
        <f t="shared" si="232"/>
        <v>#N/A</v>
      </c>
      <c r="JN9" s="256" t="e">
        <f t="shared" si="232"/>
        <v>#N/A</v>
      </c>
      <c r="JO9" s="256" t="e">
        <f t="shared" si="232"/>
        <v>#N/A</v>
      </c>
      <c r="JP9" s="256" t="e">
        <f t="shared" si="232"/>
        <v>#N/A</v>
      </c>
      <c r="JQ9" s="256" t="e">
        <f t="shared" si="232"/>
        <v>#N/A</v>
      </c>
      <c r="JR9" s="256" t="e">
        <f t="shared" si="232"/>
        <v>#N/A</v>
      </c>
      <c r="JS9" s="256" t="e">
        <f t="shared" si="232"/>
        <v>#N/A</v>
      </c>
      <c r="JT9" s="256" t="e">
        <f t="shared" si="232"/>
        <v>#N/A</v>
      </c>
      <c r="JU9" s="256" t="e">
        <f t="shared" si="232"/>
        <v>#N/A</v>
      </c>
      <c r="JV9" s="61">
        <f t="shared" ref="JV9:JV72" si="233">IZ9</f>
        <v>0.04</v>
      </c>
      <c r="JW9" s="46">
        <f t="shared" ref="JW9:JW40" si="234">IF(AND(KS9=0,HI9&lt;=$C$40),1,0)</f>
        <v>0</v>
      </c>
      <c r="JX9" s="46">
        <f t="shared" ref="JX9:JX40" si="235">IF(AND(KT9=0,HJ9&lt;=$C$40),1,0)</f>
        <v>0</v>
      </c>
      <c r="JY9" s="46">
        <f t="shared" ref="JY9:JY40" si="236">IF(AND(KU9=0,HK9&lt;=$C$40),1,0)</f>
        <v>0</v>
      </c>
      <c r="JZ9" s="46">
        <f t="shared" ref="JZ9:JZ40" si="237">IF(AND(KV9=0,HL9&lt;=$C$40),1,0)</f>
        <v>0</v>
      </c>
      <c r="KA9" s="46">
        <f t="shared" ref="KA9:KA40" si="238">IF(AND(KW9=0,HM9&lt;=$C$40),1,0)</f>
        <v>0</v>
      </c>
      <c r="KB9" s="46">
        <f t="shared" ref="KB9:KB40" si="239">IF(AND(KX9=0,HN9&lt;=$C$40),1,0)</f>
        <v>0</v>
      </c>
      <c r="KC9" s="46">
        <f t="shared" ref="KC9:KC40" si="240">IF(AND(KY9=0,HO9&lt;=$C$40),1,0)</f>
        <v>0</v>
      </c>
      <c r="KD9" s="46">
        <f t="shared" ref="KD9:KD40" si="241">IF(AND(KZ9=0,HP9&lt;=$C$40),1,0)</f>
        <v>0</v>
      </c>
      <c r="KE9" s="46">
        <f t="shared" ref="KE9:KE40" si="242">IF(AND(LA9=0,HQ9&lt;=$C$40),1,0)</f>
        <v>0</v>
      </c>
      <c r="KF9" s="46">
        <f t="shared" ref="KF9:KF40" si="243">IF(AND(LB9=0,HR9&lt;=$C$40),1,0)</f>
        <v>0</v>
      </c>
      <c r="KG9" s="46">
        <f t="shared" ref="KG9:KG40" si="244">IF(AND(LC9=0,HS9&lt;=$C$40),1,0)</f>
        <v>0</v>
      </c>
      <c r="KH9" s="46">
        <f t="shared" ref="KH9:KH40" si="245">IF(AND(LD9=0,HT9&lt;=$C$40),1,0)</f>
        <v>0</v>
      </c>
      <c r="KI9" s="46">
        <f t="shared" ref="KI9:KI40" si="246">IF(AND(LE9=0,HU9&lt;=$C$40),1,0)</f>
        <v>0</v>
      </c>
      <c r="KJ9" s="46">
        <f t="shared" ref="KJ9:KJ40" si="247">IF(AND(LF9=0,HV9&lt;=$C$40),1,0)</f>
        <v>0</v>
      </c>
      <c r="KK9" s="46">
        <f t="shared" ref="KK9:KK40" si="248">IF(AND(LG9=0,HW9&lt;=$C$40),1,0)</f>
        <v>0</v>
      </c>
      <c r="KL9" s="46">
        <f t="shared" ref="KL9:KL40" si="249">IF(AND(LH9=0,HX9&lt;=$C$40),1,0)</f>
        <v>0</v>
      </c>
      <c r="KM9" s="46">
        <f t="shared" ref="KM9:KM40" si="250">IF(AND(LI9=0,HY9&lt;=$C$40),1,0)</f>
        <v>0</v>
      </c>
      <c r="KN9" s="46">
        <f t="shared" ref="KN9:KN40" si="251">IF(AND(LJ9=0,HZ9&lt;=$C$40),1,0)</f>
        <v>0</v>
      </c>
      <c r="KO9" s="46">
        <f t="shared" ref="KO9:KO40" si="252">IF(AND(LK9=0,IA9&lt;=$C$40),1,0)</f>
        <v>0</v>
      </c>
      <c r="KP9" s="46">
        <f t="shared" ref="KP9:KP40" si="253">IF(AND(LL9=0,IB9&lt;=$C$40),1,0)</f>
        <v>0</v>
      </c>
      <c r="KQ9" s="46">
        <f t="shared" ref="KQ9:KQ40" si="254">IF(AND(LM9=0,IC9&lt;=$C$40),1,0)</f>
        <v>0</v>
      </c>
      <c r="KR9" s="61">
        <f t="shared" ref="KR9:KR72" si="255">JV9</f>
        <v>0.04</v>
      </c>
      <c r="KS9" s="1">
        <f t="shared" ref="KS9:KS40" si="256">IF(OR(KS8=1,AND(OY9=1,LO9&lt;=$C$41)),1,0)</f>
        <v>0</v>
      </c>
      <c r="KT9" s="1">
        <f t="shared" ref="KT9:KT40" si="257">IF(OR(KT8=1,AND(OZ9=1,LP9&lt;=$C$41)),1,0)</f>
        <v>0</v>
      </c>
      <c r="KU9" s="1">
        <f t="shared" ref="KU9:KU40" si="258">IF(OR(KU8=1,AND(PA9=1,LQ9&lt;=$C$41)),1,0)</f>
        <v>0</v>
      </c>
      <c r="KV9" s="1">
        <f t="shared" ref="KV9:KV40" si="259">IF(OR(KV8=1,AND(PB9=1,LR9&lt;=$C$41)),1,0)</f>
        <v>0</v>
      </c>
      <c r="KW9" s="1">
        <f t="shared" ref="KW9:KW40" si="260">IF(OR(KW8=1,AND(PC9=1,LS9&lt;=$C$41)),1,0)</f>
        <v>0</v>
      </c>
      <c r="KX9" s="1">
        <f t="shared" ref="KX9:KX40" si="261">IF(OR(KX8=1,AND(PD9=1,LT9&lt;=$C$41)),1,0)</f>
        <v>0</v>
      </c>
      <c r="KY9" s="1">
        <f t="shared" ref="KY9:KY40" si="262">IF(OR(KY8=1,AND(PE9=1,LU9&lt;=$C$41)),1,0)</f>
        <v>0</v>
      </c>
      <c r="KZ9" s="1">
        <f t="shared" ref="KZ9:KZ40" si="263">IF(OR(KZ8=1,AND(PF9=1,LV9&lt;=$C$41)),1,0)</f>
        <v>0</v>
      </c>
      <c r="LA9" s="1">
        <f t="shared" ref="LA9:LA40" si="264">IF(OR(LA8=1,AND(PG9=1,LW9&lt;=$C$41)),1,0)</f>
        <v>0</v>
      </c>
      <c r="LB9" s="1">
        <f t="shared" ref="LB9:LB40" si="265">IF(OR(LB8=1,AND(PH9=1,LX9&lt;=$C$41)),1,0)</f>
        <v>0</v>
      </c>
      <c r="LC9" s="1">
        <f t="shared" ref="LC9:LC40" si="266">IF(OR(LC8=1,AND(PI9=1,LY9&lt;=$C$41)),1,0)</f>
        <v>0</v>
      </c>
      <c r="LD9" s="1">
        <f t="shared" ref="LD9:LD40" si="267">IF(OR(LD8=1,AND(PJ9=1,LZ9&lt;=$C$41)),1,0)</f>
        <v>0</v>
      </c>
      <c r="LE9" s="1">
        <f t="shared" ref="LE9:LE40" si="268">IF(OR(LE8=1,AND(PK9=1,MA9&lt;=$C$41)),1,0)</f>
        <v>0</v>
      </c>
      <c r="LF9" s="1">
        <f t="shared" ref="LF9:LF40" si="269">IF(OR(LF8=1,AND(PL9=1,MB9&lt;=$C$41)),1,0)</f>
        <v>0</v>
      </c>
      <c r="LG9" s="1">
        <f t="shared" ref="LG9:LG40" si="270">IF(OR(LG8=1,AND(PM9=1,MC9&lt;=$C$41)),1,0)</f>
        <v>0</v>
      </c>
      <c r="LH9" s="1">
        <f t="shared" ref="LH9:LH40" si="271">IF(OR(LH8=1,AND(PN9=1,MD9&lt;=$C$41)),1,0)</f>
        <v>0</v>
      </c>
      <c r="LI9" s="1">
        <f t="shared" ref="LI9:LI40" si="272">IF(OR(LI8=1,AND(PO9=1,ME9&lt;=$C$41)),1,0)</f>
        <v>0</v>
      </c>
      <c r="LJ9" s="1">
        <f t="shared" ref="LJ9:LJ40" si="273">IF(OR(LJ8=1,AND(PP9=1,MF9&lt;=$C$41)),1,0)</f>
        <v>0</v>
      </c>
      <c r="LK9" s="1">
        <f t="shared" ref="LK9:LK40" si="274">IF(OR(LK8=1,AND(PQ9=1,MG9&lt;=$C$41)),1,0)</f>
        <v>0</v>
      </c>
      <c r="LL9" s="1">
        <f t="shared" ref="LL9:LL40" si="275">IF(OR(LL8=1,AND(PR9=1,MH9&lt;=$C$41)),1,0)</f>
        <v>0</v>
      </c>
      <c r="LM9" s="1">
        <f t="shared" ref="LM9:LM40" si="276">IF(OR(LM8=1,AND(PS9=1,MI9&lt;=$C$41)),1,0)</f>
        <v>0</v>
      </c>
      <c r="LN9" s="61">
        <f t="shared" ref="LN9:LN72" si="277">KR9</f>
        <v>0.04</v>
      </c>
      <c r="LO9" s="57">
        <f t="shared" ref="LO9:LO72" si="278">MAX(GM8*$C$17+LO8,0)</f>
        <v>0</v>
      </c>
      <c r="LP9" s="57">
        <f t="shared" ref="LP9:LP72" si="279">MAX(GN8*$C$17+LP8,0)</f>
        <v>0</v>
      </c>
      <c r="LQ9" s="57">
        <f t="shared" ref="LQ9:LQ72" si="280">MAX(GO8*$C$17+LQ8,0)</f>
        <v>0</v>
      </c>
      <c r="LR9" s="57">
        <f t="shared" ref="LR9:LR72" si="281">MAX(GP8*$C$17+LR8,0)</f>
        <v>0</v>
      </c>
      <c r="LS9" s="57">
        <f t="shared" ref="LS9:LS72" si="282">MAX(GQ8*$C$17+LS8,0)</f>
        <v>0</v>
      </c>
      <c r="LT9" s="57">
        <f t="shared" ref="LT9:LT72" si="283">MAX(GR8*$C$17+LT8,0)</f>
        <v>0</v>
      </c>
      <c r="LU9" s="57">
        <f t="shared" ref="LU9:LU72" si="284">MAX(GS8*$C$17+LU8,0)</f>
        <v>0</v>
      </c>
      <c r="LV9" s="57">
        <f t="shared" ref="LV9:LV72" si="285">MAX(GT8*$C$17+LV8,0)</f>
        <v>0</v>
      </c>
      <c r="LW9" s="57">
        <f t="shared" ref="LW9:LW72" si="286">MAX(GU8*$C$17+LW8,0)</f>
        <v>0</v>
      </c>
      <c r="LX9" s="57">
        <f t="shared" ref="LX9:LX72" si="287">MAX(GV8*$C$17+LX8,0)</f>
        <v>0</v>
      </c>
      <c r="LY9" s="57">
        <f t="shared" ref="LY9:LY72" si="288">MAX(GW8*$C$17+LY8,0)</f>
        <v>0</v>
      </c>
      <c r="LZ9" s="57">
        <f t="shared" ref="LZ9:LZ72" si="289">MAX(GX8*$C$17+LZ8,0)</f>
        <v>0</v>
      </c>
      <c r="MA9" s="57">
        <f t="shared" ref="MA9:MA72" si="290">MAX(GY8*$C$17+MA8,0)</f>
        <v>0</v>
      </c>
      <c r="MB9" s="57">
        <f t="shared" ref="MB9:MB72" si="291">MAX(GZ8*$C$17+MB8,0)</f>
        <v>0</v>
      </c>
      <c r="MC9" s="57">
        <f t="shared" ref="MC9:MC72" si="292">MAX(HA8*$C$17+MC8,0)</f>
        <v>0</v>
      </c>
      <c r="MD9" s="57">
        <f t="shared" ref="MD9:MD72" si="293">MAX(HB8*$C$17+MD8,0)</f>
        <v>0</v>
      </c>
      <c r="ME9" s="57">
        <f t="shared" ref="ME9:ME72" si="294">MAX(HC8*$C$17+ME8,0)</f>
        <v>0</v>
      </c>
      <c r="MF9" s="57">
        <f t="shared" ref="MF9:MF72" si="295">MAX(HD8*$C$17+MF8,0)</f>
        <v>0</v>
      </c>
      <c r="MG9" s="57">
        <f t="shared" ref="MG9:MG72" si="296">MAX(HE8*$C$17+MG8,0)</f>
        <v>0</v>
      </c>
      <c r="MH9" s="57">
        <f t="shared" ref="MH9:MH72" si="297">MAX(HF8*$C$17+MH8,0)</f>
        <v>0</v>
      </c>
      <c r="MI9" s="57">
        <f t="shared" ref="MI9:MI72" si="298">MAX(HG8*$C$17+MI8,0)</f>
        <v>0</v>
      </c>
      <c r="MJ9" s="61">
        <f t="shared" ref="MJ9:MJ72" si="299">LN9</f>
        <v>0.04</v>
      </c>
      <c r="MK9" s="57" t="e">
        <f t="shared" si="118"/>
        <v>#N/A</v>
      </c>
      <c r="ML9" s="57" t="e">
        <f t="shared" ref="ML9" si="300">IF(AND(ABS(CH9)&gt;0,EV9&gt;=DZ8,NH9&lt;&gt;0),3,NA())</f>
        <v>#N/A</v>
      </c>
      <c r="MM9" s="57" t="e">
        <f t="shared" ref="MM9" si="301">IF(AND(ABS(CI9)&gt;0,EW9&gt;=EA8,NI9&lt;&gt;0),3,NA())</f>
        <v>#N/A</v>
      </c>
      <c r="MN9" s="57" t="e">
        <f t="shared" ref="MN9" si="302">IF(AND(ABS(CJ9)&gt;0,EX9&gt;=EB8,NJ9&lt;&gt;0),3,NA())</f>
        <v>#N/A</v>
      </c>
      <c r="MO9" s="57" t="e">
        <f t="shared" ref="MO9" si="303">IF(AND(ABS(CK9)&gt;0,EY9&gt;=EC8,NK9&lt;&gt;0),3,NA())</f>
        <v>#N/A</v>
      </c>
      <c r="MP9" s="57" t="e">
        <f t="shared" ref="MP9" si="304">IF(AND(ABS(CL9)&gt;0,EZ9&gt;=ED8,NL9&lt;&gt;0),3,NA())</f>
        <v>#N/A</v>
      </c>
      <c r="MQ9" s="57" t="e">
        <f t="shared" ref="MQ9" si="305">IF(AND(ABS(CM9)&gt;0,FA9&gt;=EE8,NM9&lt;&gt;0),3,NA())</f>
        <v>#N/A</v>
      </c>
      <c r="MR9" s="57" t="e">
        <f t="shared" ref="MR9" si="306">IF(AND(ABS(CN9)&gt;0,FB9&gt;=EF8,NN9&lt;&gt;0),3,NA())</f>
        <v>#N/A</v>
      </c>
      <c r="MS9" s="57" t="e">
        <f t="shared" ref="MS9" si="307">IF(AND(ABS(CO9)&gt;0,FC9&gt;=EG8,NO9&lt;&gt;0),3,NA())</f>
        <v>#N/A</v>
      </c>
      <c r="MT9" s="57" t="e">
        <f t="shared" ref="MT9" si="308">IF(AND(ABS(CP9)&gt;0,FD9&gt;=EH8,NP9&lt;&gt;0),3,NA())</f>
        <v>#N/A</v>
      </c>
      <c r="MU9" s="57" t="e">
        <f t="shared" ref="MU9" si="309">IF(AND(ABS(CQ9)&gt;0,FE9&gt;=EI8,NQ9&lt;&gt;0),3,NA())</f>
        <v>#N/A</v>
      </c>
      <c r="MV9" s="57" t="e">
        <f t="shared" ref="MV9" si="310">IF(AND(ABS(CR9)&gt;0,FF9&gt;=EJ8,NR9&lt;&gt;0),3,NA())</f>
        <v>#N/A</v>
      </c>
      <c r="MW9" s="57" t="e">
        <f t="shared" ref="MW9" si="311">IF(AND(ABS(CS9)&gt;0,FG9&gt;=EK8,NS9&lt;&gt;0),3,NA())</f>
        <v>#N/A</v>
      </c>
      <c r="MX9" s="57" t="e">
        <f t="shared" ref="MX9" si="312">IF(AND(ABS(CT9)&gt;0,FH9&gt;=EL8,NT9&lt;&gt;0),3,NA())</f>
        <v>#N/A</v>
      </c>
      <c r="MY9" s="57" t="e">
        <f t="shared" ref="MY9" si="313">IF(AND(ABS(CU9)&gt;0,FI9&gt;=EM8,NU9&lt;&gt;0),3,NA())</f>
        <v>#N/A</v>
      </c>
      <c r="MZ9" s="57" t="e">
        <f t="shared" ref="MZ9" si="314">IF(AND(ABS(CV9)&gt;0,FJ9&gt;=EN8,NV9&lt;&gt;0),3,NA())</f>
        <v>#N/A</v>
      </c>
      <c r="NA9" s="57" t="e">
        <f t="shared" ref="NA9" si="315">IF(AND(ABS(CW9)&gt;0,FK9&gt;=EO8,NW9&lt;&gt;0),3,NA())</f>
        <v>#N/A</v>
      </c>
      <c r="NB9" s="57" t="e">
        <f t="shared" ref="NB9" si="316">IF(AND(ABS(CX9)&gt;0,FL9&gt;=EP8,NX9&lt;&gt;0),3,NA())</f>
        <v>#N/A</v>
      </c>
      <c r="NC9" s="57" t="e">
        <f t="shared" ref="NC9" si="317">IF(AND(ABS(CY9)&gt;0,FM9&gt;=EQ8,NY9&lt;&gt;0),3,NA())</f>
        <v>#N/A</v>
      </c>
      <c r="ND9" s="57" t="e">
        <f t="shared" ref="ND9" si="318">IF(AND(ABS(CZ9)&gt;0,FN9&gt;=ER8,NZ9&lt;&gt;0),3,NA())</f>
        <v>#N/A</v>
      </c>
      <c r="NE9" s="57" t="e">
        <f t="shared" ref="NE9" si="319">IF(AND(ABS(DA9)&gt;0,FO9&gt;=ES8,OA9&lt;&gt;0),3,NA())</f>
        <v>#N/A</v>
      </c>
      <c r="NF9" s="61">
        <f t="shared" ref="NF9:NF72" si="320">MJ9</f>
        <v>0.04</v>
      </c>
      <c r="NG9" s="256">
        <f>IF(OY8=0,MIN('Drive Train'!$F$35-FQ8*$C$19*'Drive Train'!$F$39,NG8+$C$39)-$C$7,IF(LO8-1&lt;=0,0,IF($C$37=Motors!$C$30,MAX(MAX(NG$8:NG8)*-1,NG8-$C$39),MAX(0,MAX(NG$8:NG8)*-1,NG8-$C$39))))</f>
        <v>4.62</v>
      </c>
      <c r="NH9" s="256">
        <f>IF(OZ8=0,MIN('Drive Train'!$F$35-FR8*$C$19*'Drive Train'!$F$39,NH8+$C$39)-$C$7,IF(LP8-1&lt;=0,0,IF($C$37=Motors!$C$30,MAX(MAX(NH$8:NH8)*-1,NH8-$C$39),MAX(0,MAX(NH$8:NH8)*-1,NH8-$C$39))))</f>
        <v>4.62</v>
      </c>
      <c r="NI9" s="256">
        <f>IF(PA8=0,MIN('Drive Train'!$F$35-FS8*$C$19*'Drive Train'!$F$39,NI8+$C$39)-$C$7,IF(LQ8-1&lt;=0,0,IF($C$37=Motors!$C$30,MAX(MAX(NI$8:NI8)*-1,NI8-$C$39),MAX(0,MAX(NI$8:NI8)*-1,NI8-$C$39))))</f>
        <v>4.62</v>
      </c>
      <c r="NJ9" s="256">
        <f>IF(PB8=0,MIN('Drive Train'!$F$35-FT8*$C$19*'Drive Train'!$F$39,NJ8+$C$39)-$C$7,IF(LR8-1&lt;=0,0,IF($C$37=Motors!$C$30,MAX(MAX(NJ$8:NJ8)*-1,NJ8-$C$39),MAX(0,MAX(NJ$8:NJ8)*-1,NJ8-$C$39))))</f>
        <v>4.62</v>
      </c>
      <c r="NK9" s="256">
        <f>IF(PC8=0,MIN('Drive Train'!$F$35-FU8*$C$19*'Drive Train'!$F$39,NK8+$C$39)-$C$7,IF(LS8-1&lt;=0,0,IF($C$37=Motors!$C$30,MAX(MAX(NK$8:NK8)*-1,NK8-$C$39),MAX(0,MAX(NK$8:NK8)*-1,NK8-$C$39))))</f>
        <v>4.62</v>
      </c>
      <c r="NL9" s="256">
        <f>IF(PD8=0,MIN('Drive Train'!$F$35-FV8*$C$19*'Drive Train'!$F$39,NL8+$C$39)-$C$7,IF(LT8-1&lt;=0,0,IF($C$37=Motors!$C$30,MAX(MAX(NL$8:NL8)*-1,NL8-$C$39),MAX(0,MAX(NL$8:NL8)*-1,NL8-$C$39))))</f>
        <v>4.62</v>
      </c>
      <c r="NM9" s="256">
        <f>IF(PE8=0,MIN('Drive Train'!$F$35-FW8*$C$19*'Drive Train'!$F$39,NM8+$C$39)-$C$7,IF(LU8-1&lt;=0,0,IF($C$37=Motors!$C$30,MAX(MAX(NM$8:NM8)*-1,NM8-$C$39),MAX(0,MAX(NM$8:NM8)*-1,NM8-$C$39))))</f>
        <v>4.62</v>
      </c>
      <c r="NN9" s="256">
        <f>IF(PF8=0,MIN('Drive Train'!$F$35-FX8*$C$19*'Drive Train'!$F$39,NN8+$C$39)-$C$7,IF(LV8-1&lt;=0,0,IF($C$37=Motors!$C$30,MAX(MAX(NN$8:NN8)*-1,NN8-$C$39),MAX(0,MAX(NN$8:NN8)*-1,NN8-$C$39))))</f>
        <v>4.62</v>
      </c>
      <c r="NO9" s="256">
        <f>IF(PG8=0,MIN('Drive Train'!$F$35-FY8*$C$19*'Drive Train'!$F$39,NO8+$C$39)-$C$7,IF(LW8-1&lt;=0,0,IF($C$37=Motors!$C$30,MAX(MAX(NO$8:NO8)*-1,NO8-$C$39),MAX(0,MAX(NO$8:NO8)*-1,NO8-$C$39))))</f>
        <v>4.62</v>
      </c>
      <c r="NP9" s="256">
        <f>IF(PH8=0,MIN('Drive Train'!$F$35-FZ8*$C$19*'Drive Train'!$F$39,NP8+$C$39)-$C$7,IF(LX8-1&lt;=0,0,IF($C$37=Motors!$C$30,MAX(MAX(NP$8:NP8)*-1,NP8-$C$39),MAX(0,MAX(NP$8:NP8)*-1,NP8-$C$39))))</f>
        <v>4.62</v>
      </c>
      <c r="NQ9" s="256">
        <f>IF(PI8=0,MIN('Drive Train'!$F$35-GA8*$C$19*'Drive Train'!$F$39,NQ8+$C$39)-$C$7,IF(LY8-1&lt;=0,0,IF($C$37=Motors!$C$30,MAX(MAX(NQ$8:NQ8)*-1,NQ8-$C$39),MAX(0,MAX(NQ$8:NQ8)*-1,NQ8-$C$39))))</f>
        <v>4.62</v>
      </c>
      <c r="NR9" s="256">
        <f>IF(PJ8=0,MIN('Drive Train'!$F$35-GB8*$C$19*'Drive Train'!$F$39,NR8+$C$39)-$C$7,IF(LZ8-1&lt;=0,0,IF($C$37=Motors!$C$30,MAX(MAX(NR$8:NR8)*-1,NR8-$C$39),MAX(0,MAX(NR$8:NR8)*-1,NR8-$C$39))))</f>
        <v>4.62</v>
      </c>
      <c r="NS9" s="256">
        <f>IF(PK8=0,MIN('Drive Train'!$F$35-GC8*$C$19*'Drive Train'!$F$39,NS8+$C$39)-$C$7,IF(MA8-1&lt;=0,0,IF($C$37=Motors!$C$30,MAX(MAX(NS$8:NS8)*-1,NS8-$C$39),MAX(0,MAX(NS$8:NS8)*-1,NS8-$C$39))))</f>
        <v>4.62</v>
      </c>
      <c r="NT9" s="256">
        <f>IF(PL8=0,MIN('Drive Train'!$F$35-GD8*$C$19*'Drive Train'!$F$39,NT8+$C$39)-$C$7,IF(MB8-1&lt;=0,0,IF($C$37=Motors!$C$30,MAX(MAX(NT$8:NT8)*-1,NT8-$C$39),MAX(0,MAX(NT$8:NT8)*-1,NT8-$C$39))))</f>
        <v>4.62</v>
      </c>
      <c r="NU9" s="256">
        <f>IF(PM8=0,MIN('Drive Train'!$F$35-GE8*$C$19*'Drive Train'!$F$39,NU8+$C$39)-$C$7,IF(MC8-1&lt;=0,0,IF($C$37=Motors!$C$30,MAX(MAX(NU$8:NU8)*-1,NU8-$C$39),MAX(0,MAX(NU$8:NU8)*-1,NU8-$C$39))))</f>
        <v>4.62</v>
      </c>
      <c r="NV9" s="256">
        <f>IF(PN8=0,MIN('Drive Train'!$F$35-GF8*$C$19*'Drive Train'!$F$39,NV8+$C$39)-$C$7,IF(MD8-1&lt;=0,0,IF($C$37=Motors!$C$30,MAX(MAX(NV$8:NV8)*-1,NV8-$C$39),MAX(0,MAX(NV$8:NV8)*-1,NV8-$C$39))))</f>
        <v>4.62</v>
      </c>
      <c r="NW9" s="256">
        <f>IF(PO8=0,MIN('Drive Train'!$F$35-GG8*$C$19*'Drive Train'!$F$39,NW8+$C$39)-$C$7,IF(ME8-1&lt;=0,0,IF($C$37=Motors!$C$30,MAX(MAX(NW$8:NW8)*-1,NW8-$C$39),MAX(0,MAX(NW$8:NW8)*-1,NW8-$C$39))))</f>
        <v>4.62</v>
      </c>
      <c r="NX9" s="256">
        <f>IF(PP8=0,MIN('Drive Train'!$F$35-GH8*$C$19*'Drive Train'!$F$39,NX8+$C$39)-$C$7,IF(MF8-1&lt;=0,0,IF($C$37=Motors!$C$30,MAX(MAX(NX$8:NX8)*-1,NX8-$C$39),MAX(0,MAX(NX$8:NX8)*-1,NX8-$C$39))))</f>
        <v>4.62</v>
      </c>
      <c r="NY9" s="256">
        <f>IF(PQ8=0,MIN('Drive Train'!$F$35-GI8*$C$19*'Drive Train'!$F$39,NY8+$C$39)-$C$7,IF(MG8-1&lt;=0,0,IF($C$37=Motors!$C$30,MAX(MAX(NY$8:NY8)*-1,NY8-$C$39),MAX(0,MAX(NY$8:NY8)*-1,NY8-$C$39))))</f>
        <v>4.62</v>
      </c>
      <c r="NZ9" s="256">
        <f>IF(PR8=0,MIN('Drive Train'!$F$35-GJ8*$C$19*'Drive Train'!$F$39,NZ8+$C$39)-$C$7,IF(MH8-1&lt;=0,0,IF($C$37=Motors!$C$30,MAX(MAX(NZ$8:NZ8)*-1,NZ8-$C$39),MAX(0,MAX(NZ$8:NZ8)*-1,NZ8-$C$39))))</f>
        <v>4.62</v>
      </c>
      <c r="OA9" s="256">
        <f>IF(PS8=0,MIN('Drive Train'!$F$35-GK8*$C$19*'Drive Train'!$F$39,OA8+$C$39)-$C$7,IF(MI8-1&lt;=0,0,IF($C$37=Motors!$C$30,MAX(MAX(OA$8:OA8)*-1,OA8-$C$39),MAX(0,MAX(OA$8:OA8)*-1,OA8-$C$39))))</f>
        <v>4.62</v>
      </c>
      <c r="OB9" s="61">
        <f t="shared" ref="OB9:OB72" si="321">NF9</f>
        <v>0.04</v>
      </c>
      <c r="OC9" s="256">
        <f>'Drive Train'!$F$35-(FQ9*$C$13)*$C$19*'Drive Train'!$F$39</f>
        <v>9.3143218870967743</v>
      </c>
      <c r="OD9" s="256">
        <f>'Drive Train'!$F$35-(FR9*$C$13)*$C$19*'Drive Train'!$F$39</f>
        <v>9.3143218870967743</v>
      </c>
      <c r="OE9" s="256">
        <f>'Drive Train'!$F$35-(FS9*$C$13)*$C$19*'Drive Train'!$F$39</f>
        <v>9.3143218870967743</v>
      </c>
      <c r="OF9" s="256">
        <f>'Drive Train'!$F$35-(FT9*$C$13)*$C$19*'Drive Train'!$F$39</f>
        <v>9.3143218870967743</v>
      </c>
      <c r="OG9" s="256">
        <f>'Drive Train'!$F$35-(FU9*$C$13)*$C$19*'Drive Train'!$F$39</f>
        <v>9.3143218870967743</v>
      </c>
      <c r="OH9" s="256">
        <f>'Drive Train'!$F$35-(FV9*$C$13)*$C$19*'Drive Train'!$F$39</f>
        <v>9.3143218870967743</v>
      </c>
      <c r="OI9" s="256">
        <f>'Drive Train'!$F$35-(FW9*$C$13)*$C$19*'Drive Train'!$F$39</f>
        <v>9.3143218870967743</v>
      </c>
      <c r="OJ9" s="256">
        <f>'Drive Train'!$F$35-(FX9*$C$13)*$C$19*'Drive Train'!$F$39</f>
        <v>9.3143218870967743</v>
      </c>
      <c r="OK9" s="256">
        <f>'Drive Train'!$F$35-(FY9*$C$13)*$C$19*'Drive Train'!$F$39</f>
        <v>9.3143218870967743</v>
      </c>
      <c r="OL9" s="256">
        <f>'Drive Train'!$F$35-(FZ9*$C$13)*$C$19*'Drive Train'!$F$39</f>
        <v>9.3143218870967743</v>
      </c>
      <c r="OM9" s="256">
        <f>'Drive Train'!$F$35-(GA9*$C$13)*$C$19*'Drive Train'!$F$39</f>
        <v>9.3143218870967743</v>
      </c>
      <c r="ON9" s="256">
        <f>'Drive Train'!$F$35-(GB9*$C$13)*$C$19*'Drive Train'!$F$39</f>
        <v>10.9</v>
      </c>
      <c r="OO9" s="256">
        <f>'Drive Train'!$F$35-(GC9*$C$13)*$C$19*'Drive Train'!$F$39</f>
        <v>10.600000000000001</v>
      </c>
      <c r="OP9" s="256">
        <f>'Drive Train'!$F$35-(GD9*$C$13)*$C$19*'Drive Train'!$F$39</f>
        <v>10.3</v>
      </c>
      <c r="OQ9" s="256">
        <f>'Drive Train'!$F$35-(GE9*$C$13)*$C$19*'Drive Train'!$F$39</f>
        <v>10</v>
      </c>
      <c r="OR9" s="256">
        <f>'Drive Train'!$F$35-(GF9*$C$13)*$C$19*'Drive Train'!$F$39</f>
        <v>9.7000000000000011</v>
      </c>
      <c r="OS9" s="256">
        <f>'Drive Train'!$F$35-(GG9*$C$13)*$C$19*'Drive Train'!$F$39</f>
        <v>9.4</v>
      </c>
      <c r="OT9" s="256">
        <f>'Drive Train'!$F$35-(GH9*$C$13)*$C$19*'Drive Train'!$F$39</f>
        <v>9.3143218870967743</v>
      </c>
      <c r="OU9" s="256">
        <f>'Drive Train'!$F$35-(GI9*$C$13)*$C$19*'Drive Train'!$F$39</f>
        <v>9.3143218870967743</v>
      </c>
      <c r="OV9" s="256">
        <f>'Drive Train'!$F$35-(GJ9*$C$13)*$C$19*'Drive Train'!$F$39</f>
        <v>9.3143218870967743</v>
      </c>
      <c r="OW9" s="256">
        <f>'Drive Train'!$F$35-(GK9*$C$13)*$C$19*'Drive Train'!$F$39</f>
        <v>9.3143218870967743</v>
      </c>
      <c r="OX9" s="61">
        <f t="shared" ref="OX9:OX72" si="322">OB9</f>
        <v>0.04</v>
      </c>
      <c r="OY9" s="1">
        <f>IF(PU9&gt;='Drive Train'!$F$29,1,0)</f>
        <v>0</v>
      </c>
      <c r="OZ9" s="1">
        <f>IF(PV9&gt;='Drive Train'!$F$29,1,0)</f>
        <v>0</v>
      </c>
      <c r="PA9" s="1">
        <f>IF(PW9&gt;='Drive Train'!$F$29,1,0)</f>
        <v>0</v>
      </c>
      <c r="PB9" s="1">
        <f>IF(PX9&gt;='Drive Train'!$F$29,1,0)</f>
        <v>0</v>
      </c>
      <c r="PC9" s="1">
        <f>IF(PY9&gt;='Drive Train'!$F$29,1,0)</f>
        <v>0</v>
      </c>
      <c r="PD9" s="1">
        <f>IF(PZ9&gt;='Drive Train'!$F$29,1,0)</f>
        <v>0</v>
      </c>
      <c r="PE9" s="1">
        <f>IF(QA9&gt;='Drive Train'!$F$29,1,0)</f>
        <v>0</v>
      </c>
      <c r="PF9" s="1">
        <f>IF(QB9&gt;='Drive Train'!$F$29,1,0)</f>
        <v>0</v>
      </c>
      <c r="PG9" s="1">
        <f>IF(QC9&gt;='Drive Train'!$F$29,1,0)</f>
        <v>0</v>
      </c>
      <c r="PH9" s="1">
        <f>IF(QD9&gt;='Drive Train'!$F$29,1,0)</f>
        <v>0</v>
      </c>
      <c r="PI9" s="1">
        <f>IF(QE9&gt;='Drive Train'!$F$29,1,0)</f>
        <v>0</v>
      </c>
      <c r="PJ9" s="1">
        <f>IF(QF9&gt;='Drive Train'!$F$29,1,0)</f>
        <v>0</v>
      </c>
      <c r="PK9" s="1">
        <f>IF(QG9&gt;='Drive Train'!$F$29,1,0)</f>
        <v>0</v>
      </c>
      <c r="PL9" s="1">
        <f>IF(QH9&gt;='Drive Train'!$F$29,1,0)</f>
        <v>0</v>
      </c>
      <c r="PM9" s="1">
        <f>IF(QI9&gt;='Drive Train'!$F$29,1,0)</f>
        <v>0</v>
      </c>
      <c r="PN9" s="1">
        <f>IF(QJ9&gt;='Drive Train'!$F$29,1,0)</f>
        <v>0</v>
      </c>
      <c r="PO9" s="1">
        <f>IF(QK9&gt;='Drive Train'!$F$29,1,0)</f>
        <v>0</v>
      </c>
      <c r="PP9" s="1">
        <f>IF(QL9&gt;='Drive Train'!$F$29,1,0)</f>
        <v>0</v>
      </c>
      <c r="PQ9" s="1">
        <f>IF(QM9&gt;='Drive Train'!$F$29,1,0)</f>
        <v>0</v>
      </c>
      <c r="PR9" s="1">
        <f>IF(QN9&gt;='Drive Train'!$F$29,1,0)</f>
        <v>0</v>
      </c>
      <c r="PS9" s="1">
        <f>IF(QO9&gt;='Drive Train'!$F$29,1,0)</f>
        <v>0</v>
      </c>
      <c r="PT9" s="253">
        <f t="shared" ref="PT9:PT72" si="323">OX9</f>
        <v>0.04</v>
      </c>
      <c r="PU9" s="57">
        <f t="shared" ref="PU9:PU72" si="324">PU8+0.5*GM9*$C$17^2+LO9*$C$17</f>
        <v>1.6670592775308146E-2</v>
      </c>
      <c r="PV9" s="57">
        <f t="shared" ref="PV9:PV72" si="325">PV8+0.5*GN9*$C$17^2+LP9*$C$17</f>
        <v>4.6677659770862816E-3</v>
      </c>
      <c r="PW9" s="57">
        <f t="shared" ref="PW9:PW72" si="326">PW8+0.5*GO9*$C$17^2+LQ9*$C$17</f>
        <v>6.742328633569071E-3</v>
      </c>
      <c r="PX9" s="57">
        <f t="shared" ref="PX9:PX72" si="327">PX8+0.5*GP9*$C$17^2+LR9*$C$17</f>
        <v>8.816891290051863E-3</v>
      </c>
      <c r="PY9" s="57">
        <f t="shared" ref="PY9:PY72" si="328">PY8+0.5*GQ9*$C$17^2+LS9*$C$17</f>
        <v>1.0891453946534653E-2</v>
      </c>
      <c r="PZ9" s="57">
        <f t="shared" ref="PZ9:PZ72" si="329">PZ8+0.5*GR9*$C$17^2+LT9*$C$17</f>
        <v>1.2966016603017445E-2</v>
      </c>
      <c r="QA9" s="57">
        <f t="shared" ref="QA9:QA72" si="330">QA8+0.5*GS9*$C$17^2+LU9*$C$17</f>
        <v>1.5040579259500237E-2</v>
      </c>
      <c r="QB9" s="57">
        <f t="shared" ref="QB9:QB72" si="331">QB8+0.5*GT9*$C$17^2+LV9*$C$17</f>
        <v>1.7115141915983029E-2</v>
      </c>
      <c r="QC9" s="57">
        <f t="shared" ref="QC9:QC72" si="332">QC8+0.5*GU9*$C$17^2+LW9*$C$17</f>
        <v>1.9189704572465823E-2</v>
      </c>
      <c r="QD9" s="57">
        <f t="shared" ref="QD9:QD72" si="333">QD8+0.5*GV9*$C$17^2+LX9*$C$17</f>
        <v>2.1264267228948613E-2</v>
      </c>
      <c r="QE9" s="57">
        <f t="shared" ref="QE9:QE72" si="334">QE8+0.5*GW9*$C$17^2+LY9*$C$17</f>
        <v>2.3338829885431407E-2</v>
      </c>
      <c r="QF9" s="57">
        <f t="shared" ref="QF9:QF72" si="335">QF8+0.5*GX9*$C$17^2+LZ9*$C$17</f>
        <v>7.6199813923538929E-3</v>
      </c>
      <c r="QG9" s="57">
        <f t="shared" ref="QG9:QG72" si="336">QG8+0.5*GY9*$C$17^2+MA9*$C$17</f>
        <v>9.3322982823909467E-3</v>
      </c>
      <c r="QH9" s="57">
        <f t="shared" ref="QH9:QH72" si="337">QH8+0.5*GZ9*$C$17^2+MB9*$C$17</f>
        <v>1.1044615172428005E-2</v>
      </c>
      <c r="QI9" s="57">
        <f t="shared" ref="QI9:QI72" si="338">QI8+0.5*HA9*$C$17^2+MC9*$C$17</f>
        <v>1.2756932062465054E-2</v>
      </c>
      <c r="QJ9" s="57">
        <f t="shared" ref="QJ9:QJ72" si="339">QJ8+0.5*HB9*$C$17^2+MD9*$C$17</f>
        <v>1.4469248952502111E-2</v>
      </c>
      <c r="QK9" s="57">
        <f t="shared" ref="QK9:QK72" si="340">QK8+0.5*HC9*$C$17^2+ME9*$C$17</f>
        <v>1.6181565842539165E-2</v>
      </c>
      <c r="QL9" s="57">
        <f t="shared" ref="QL9:QL72" si="341">QL8+0.5*HD9*$C$17^2+MF9*$C$17</f>
        <v>1.6670592775308146E-2</v>
      </c>
      <c r="QM9" s="57">
        <f t="shared" ref="QM9:QM72" si="342">QM8+0.5*HE9*$C$17^2+MG9*$C$17</f>
        <v>1.6670592775308146E-2</v>
      </c>
      <c r="QN9" s="57">
        <f t="shared" ref="QN9:QN72" si="343">QN8+0.5*HF9*$C$17^2+MH9*$C$17</f>
        <v>1.6670592775308146E-2</v>
      </c>
      <c r="QO9" s="57">
        <f t="shared" ref="QO9:QO72" si="344">QO8+0.5*HG9*$C$17^2+MI9*$C$17</f>
        <v>1.6670592775308146E-2</v>
      </c>
      <c r="QP9" s="61">
        <f t="shared" ref="QP9:QP72" si="345">PT9</f>
        <v>0.04</v>
      </c>
      <c r="QQ9" s="57">
        <f t="shared" si="139"/>
        <v>0.64896220979398311</v>
      </c>
      <c r="QR9" s="57">
        <f t="shared" si="140"/>
        <v>0.64896220979398311</v>
      </c>
      <c r="QS9" s="57">
        <f t="shared" si="141"/>
        <v>0.64896220979398311</v>
      </c>
      <c r="QT9" s="57">
        <f t="shared" si="142"/>
        <v>0.64896220979398311</v>
      </c>
      <c r="QU9" s="57">
        <f t="shared" si="143"/>
        <v>0.64896220979398311</v>
      </c>
      <c r="QV9" s="57">
        <f t="shared" si="144"/>
        <v>0.64896220979398311</v>
      </c>
      <c r="QW9" s="57">
        <f t="shared" si="145"/>
        <v>0.64896220979398311</v>
      </c>
      <c r="QX9" s="57">
        <f t="shared" si="146"/>
        <v>0.64896220979398311</v>
      </c>
      <c r="QY9" s="57">
        <f t="shared" si="147"/>
        <v>0.64896220979398311</v>
      </c>
      <c r="QZ9" s="57">
        <f t="shared" si="148"/>
        <v>0.64896220979398311</v>
      </c>
      <c r="RA9" s="57">
        <f t="shared" si="149"/>
        <v>0.64896220979398311</v>
      </c>
      <c r="RB9" s="57">
        <f t="shared" si="150"/>
        <v>0.31547143903972863</v>
      </c>
      <c r="RC9" s="57">
        <f t="shared" si="151"/>
        <v>0.37856572684767431</v>
      </c>
      <c r="RD9" s="57">
        <f t="shared" si="152"/>
        <v>0.44166001465562016</v>
      </c>
      <c r="RE9" s="57">
        <f t="shared" si="153"/>
        <v>0.50475430246356578</v>
      </c>
      <c r="RF9" s="57">
        <f t="shared" si="154"/>
        <v>0.56784859027151147</v>
      </c>
      <c r="RG9" s="57">
        <f t="shared" si="155"/>
        <v>0.63094287807945726</v>
      </c>
      <c r="RH9" s="57">
        <f t="shared" si="156"/>
        <v>0.64896220979398311</v>
      </c>
      <c r="RI9" s="57">
        <f t="shared" si="157"/>
        <v>0.64896220979398311</v>
      </c>
      <c r="RJ9" s="57">
        <f t="shared" si="158"/>
        <v>0.64896220979398311</v>
      </c>
      <c r="RK9" s="57">
        <f t="shared" si="159"/>
        <v>0.64896220979398311</v>
      </c>
      <c r="RL9" s="61">
        <f t="shared" ref="RL9:RL72" si="346">QP9</f>
        <v>0.04</v>
      </c>
      <c r="RM9" s="2">
        <f>IF(AND(LO9&gt;=LO$6*'Drive Train'!$AA$52,LO9&lt;=LO$6*'Drive Train'!$AA$53,KS9=0,JW9=0,EU9&gt;0),$C$17,0)</f>
        <v>0</v>
      </c>
      <c r="RN9" s="2">
        <f>IF(AND(LP9&gt;=LP$6*'Drive Train'!$AA$52,LP9&lt;=LP$6*'Drive Train'!$AA$53,KT9=0,JX9=0,EV9&gt;0),$C$17,0)</f>
        <v>0</v>
      </c>
      <c r="RO9" s="2">
        <f>IF(AND(LQ9&gt;=LQ$6*'Drive Train'!$AA$52,LQ9&lt;=LQ$6*'Drive Train'!$AA$53,KU9=0,JY9=0,EW9&gt;0),$C$17,0)</f>
        <v>0</v>
      </c>
      <c r="RP9" s="2">
        <f>IF(AND(LR9&gt;=LR$6*'Drive Train'!$AA$52,LR9&lt;=LR$6*'Drive Train'!$AA$53,KV9=0,JZ9=0,EX9&gt;0),$C$17,0)</f>
        <v>0</v>
      </c>
      <c r="RQ9" s="2">
        <f>IF(AND(LS9&gt;=LS$6*'Drive Train'!$AA$52,LS9&lt;=LS$6*'Drive Train'!$AA$53,KW9=0,KA9=0,EY9&gt;0),$C$17,0)</f>
        <v>0</v>
      </c>
      <c r="RR9" s="2">
        <f>IF(AND(LT9&gt;=LT$6*'Drive Train'!$AA$52,LT9&lt;=LT$6*'Drive Train'!$AA$53,KX9=0,KB9=0,EZ9&gt;0),$C$17,0)</f>
        <v>0</v>
      </c>
      <c r="RS9" s="2">
        <f>IF(AND(LU9&gt;=LU$6*'Drive Train'!$AA$52,LU9&lt;=LU$6*'Drive Train'!$AA$53,KY9=0,KC9=0,FA9&gt;0),$C$17,0)</f>
        <v>0</v>
      </c>
      <c r="RT9" s="2">
        <f>IF(AND(LV9&gt;=LV$6*'Drive Train'!$AA$52,LV9&lt;=LV$6*'Drive Train'!$AA$53,KZ9=0,KD9=0,FB9&gt;0),$C$17,0)</f>
        <v>0</v>
      </c>
      <c r="RU9" s="2">
        <f>IF(AND(LW9&gt;=LW$6*'Drive Train'!$AA$52,LW9&lt;=LW$6*'Drive Train'!$AA$53,LA9=0,KE9=0,FC9&gt;0),$C$17,0)</f>
        <v>0</v>
      </c>
      <c r="RV9" s="2">
        <f>IF(AND(LX9&gt;=LX$6*'Drive Train'!$AA$52,LX9&lt;=LX$6*'Drive Train'!$AA$53,LB9=0,KF9=0,FD9&gt;0),$C$17,0)</f>
        <v>0</v>
      </c>
      <c r="RW9" s="2">
        <f>IF(AND(LY9&gt;=LY$6*'Drive Train'!$AA$52,LY9&lt;=LY$6*'Drive Train'!$AA$53,LC9=0,KG9=0,FE9&gt;0),$C$17,0)</f>
        <v>0</v>
      </c>
      <c r="RX9" s="2">
        <f>IF(AND(LZ9&gt;=LZ$6*'Drive Train'!$AA$52,LZ9&lt;=LZ$6*'Drive Train'!$AA$53,LD9=0,KH9=0,FF9&gt;0),$C$17,0)</f>
        <v>0</v>
      </c>
      <c r="RY9" s="2">
        <f>IF(AND(MA9&gt;=MA$6*'Drive Train'!$AA$52,MA9&lt;=MA$6*'Drive Train'!$AA$53,LE9=0,KI9=0,FG9&gt;0),$C$17,0)</f>
        <v>0</v>
      </c>
      <c r="RZ9" s="2">
        <f>IF(AND(MB9&gt;=MB$6*'Drive Train'!$AA$52,MB9&lt;=MB$6*'Drive Train'!$AA$53,LF9=0,KJ9=0,FH9&gt;0),$C$17,0)</f>
        <v>0</v>
      </c>
      <c r="SA9" s="2">
        <f>IF(AND(MC9&gt;=MC$6*'Drive Train'!$AA$52,MC9&lt;=MC$6*'Drive Train'!$AA$53,LG9=0,KK9=0,FI9&gt;0),$C$17,0)</f>
        <v>0</v>
      </c>
      <c r="SB9" s="2">
        <f>IF(AND(MD9&gt;=MD$6*'Drive Train'!$AA$52,MD9&lt;=MD$6*'Drive Train'!$AA$53,LH9=0,KL9=0,FJ9&gt;0),$C$17,0)</f>
        <v>0</v>
      </c>
      <c r="SC9" s="2">
        <f>IF(AND(ME9&gt;=ME$6*'Drive Train'!$AA$52,ME9&lt;=ME$6*'Drive Train'!$AA$53,LI9=0,KM9=0,FK9&gt;0),$C$17,0)</f>
        <v>0</v>
      </c>
      <c r="SD9" s="2">
        <f>IF(AND(MF9&gt;=MF$6*'Drive Train'!$AA$52,MF9&lt;=MF$6*'Drive Train'!$AA$53,LJ9=0,KN9=0,FL9&gt;0),$C$17,0)</f>
        <v>0</v>
      </c>
      <c r="SE9" s="2">
        <f>IF(AND(MG9&gt;=MG$6*'Drive Train'!$AA$52,MG9&lt;=MG$6*'Drive Train'!$AA$53,LK9=0,KO9=0,FM9&gt;0),$C$17,0)</f>
        <v>0</v>
      </c>
      <c r="SF9" s="2">
        <f>IF(AND(MH9&gt;=MH$6*'Drive Train'!$AA$52,MH9&lt;=MH$6*'Drive Train'!$AA$53,LL9=0,KP9=0,FN9&gt;0),$C$17,0)</f>
        <v>0</v>
      </c>
      <c r="SG9" s="2">
        <f>IF(AND(MI9&gt;=MI$6*'Drive Train'!$AA$52,MI9&lt;=MI$6*'Drive Train'!$AA$53,LM9=0,KQ9=0,FO9&gt;0),$C$17,0)</f>
        <v>0</v>
      </c>
      <c r="SH9" s="61">
        <f t="shared" ref="SH9:SH72" si="347">RL9</f>
        <v>0.04</v>
      </c>
      <c r="SI9" s="2">
        <f>IF(AND(EU9&lt;0,KS9=0,LO9&gt;=LO$6*'Drive Train'!$AA$52,LO9&lt;=LO$6*'Drive Train'!$AA$53,OY9=1,JW9=0),$C$17,0)</f>
        <v>0</v>
      </c>
      <c r="SJ9" s="2">
        <f>IF(AND(EV9&lt;0,KT9=0,LP9&gt;=LP$6*'Drive Train'!$AA$52,LP9&lt;=LP$6*'Drive Train'!$AA$53,OZ9=1,JX9=0),$C$17,0)</f>
        <v>0</v>
      </c>
      <c r="SK9" s="2">
        <f>IF(AND(EW9&lt;0,KU9=0,LQ9&gt;=LQ$6*'Drive Train'!$AA$52,LQ9&lt;=LQ$6*'Drive Train'!$AA$53,PA9=1,JY9=0),$C$17,0)</f>
        <v>0</v>
      </c>
      <c r="SL9" s="2">
        <f>IF(AND(EX9&lt;0,KV9=0,LR9&gt;=LR$6*'Drive Train'!$AA$52,LR9&lt;=LR$6*'Drive Train'!$AA$53,PB9=1,JZ9=0),$C$17,0)</f>
        <v>0</v>
      </c>
      <c r="SM9" s="2">
        <f>IF(AND(EY9&lt;0,KW9=0,LS9&gt;=LS$6*'Drive Train'!$AA$52,LS9&lt;=LS$6*'Drive Train'!$AA$53,PC9=1,KA9=0),$C$17,0)</f>
        <v>0</v>
      </c>
      <c r="SN9" s="2">
        <f>IF(AND(EZ9&lt;0,KX9=0,LT9&gt;=LT$6*'Drive Train'!$AA$52,LT9&lt;=LT$6*'Drive Train'!$AA$53,PD9=1,KB9=0),$C$17,0)</f>
        <v>0</v>
      </c>
      <c r="SO9" s="2">
        <f>IF(AND(FA9&lt;0,KY9=0,LU9&gt;=LU$6*'Drive Train'!$AA$52,LU9&lt;=LU$6*'Drive Train'!$AA$53,PE9=1,KC9=0),$C$17,0)</f>
        <v>0</v>
      </c>
      <c r="SP9" s="2">
        <f>IF(AND(FB9&lt;0,KZ9=0,LV9&gt;=LV$6*'Drive Train'!$AA$52,LV9&lt;=LV$6*'Drive Train'!$AA$53,PF9=1,KD9=0),$C$17,0)</f>
        <v>0</v>
      </c>
      <c r="SQ9" s="2">
        <f>IF(AND(FC9&lt;0,LA9=0,LW9&gt;=LW$6*'Drive Train'!$AA$52,LW9&lt;=LW$6*'Drive Train'!$AA$53,PG9=1,KE9=0),$C$17,0)</f>
        <v>0</v>
      </c>
      <c r="SR9" s="2">
        <f>IF(AND(FD9&lt;0,LB9=0,LX9&gt;=LX$6*'Drive Train'!$AA$52,LX9&lt;=LX$6*'Drive Train'!$AA$53,PH9=1,KF9=0),$C$17,0)</f>
        <v>0</v>
      </c>
      <c r="SS9" s="2">
        <f>IF(AND(FE9&lt;0,LC9=0,LY9&gt;=LY$6*'Drive Train'!$AA$52,LY9&lt;=LY$6*'Drive Train'!$AA$53,PI9=1,KG9=0),$C$17,0)</f>
        <v>0</v>
      </c>
      <c r="ST9" s="2">
        <f>IF(AND(FF9&lt;0,LD9=0,LZ9&gt;=LZ$6*'Drive Train'!$AA$52,LZ9&lt;=LZ$6*'Drive Train'!$AA$53,PJ9=1,KH9=0),$C$17,0)</f>
        <v>0</v>
      </c>
      <c r="SU9" s="2">
        <f>IF(AND(FG9&lt;0,LE9=0,MA9&gt;=MA$6*'Drive Train'!$AA$52,MA9&lt;=MA$6*'Drive Train'!$AA$53,PK9=1,KI9=0),$C$17,0)</f>
        <v>0</v>
      </c>
      <c r="SV9" s="2">
        <f>IF(AND(FH9&lt;0,LF9=0,MB9&gt;=MB$6*'Drive Train'!$AA$52,MB9&lt;=MB$6*'Drive Train'!$AA$53,PL9=1,KJ9=0),$C$17,0)</f>
        <v>0</v>
      </c>
      <c r="SW9" s="2">
        <f>IF(AND(FI9&lt;0,LG9=0,MC9&gt;=MC$6*'Drive Train'!$AA$52,MC9&lt;=MC$6*'Drive Train'!$AA$53,PM9=1,KK9=0),$C$17,0)</f>
        <v>0</v>
      </c>
      <c r="SX9" s="2">
        <f>IF(AND(FJ9&lt;0,LH9=0,MD9&gt;=MD$6*'Drive Train'!$AA$52,MD9&lt;=MD$6*'Drive Train'!$AA$53,PN9=1,KL9=0),$C$17,0)</f>
        <v>0</v>
      </c>
      <c r="SY9" s="2">
        <f>IF(AND(FK9&lt;0,LI9=0,ME9&gt;=ME$6*'Drive Train'!$AA$52,ME9&lt;=ME$6*'Drive Train'!$AA$53,PO9=1,KM9=0),$C$17,0)</f>
        <v>0</v>
      </c>
      <c r="SZ9" s="2">
        <f>IF(AND(FL9&lt;0,LJ9=0,MF9&gt;=MF$6*'Drive Train'!$AA$52,MF9&lt;=MF$6*'Drive Train'!$AA$53,PP9=1,KN9=0),$C$17,0)</f>
        <v>0</v>
      </c>
      <c r="TA9" s="2">
        <f>IF(AND(FM9&lt;0,LK9=0,MG9&gt;=MG$6*'Drive Train'!$AA$52,MG9&lt;=MG$6*'Drive Train'!$AA$53,PQ9=1,KO9=0),$C$17,0)</f>
        <v>0</v>
      </c>
      <c r="TB9" s="2">
        <f>IF(AND(FN9&lt;0,LL9=0,MH9&gt;=MH$6*'Drive Train'!$AA$52,MH9&lt;=MH$6*'Drive Train'!$AA$53,PR9=1,KP9=0),$C$17,0)</f>
        <v>0</v>
      </c>
      <c r="TC9" s="2">
        <f>IF(AND(FO9&lt;0,LM9=0,MI9&gt;=MI$6*'Drive Train'!$AA$52,MI9&lt;=MI$6*'Drive Train'!$AA$53,PS9=1,KQ9=0),$C$17,0)</f>
        <v>0</v>
      </c>
      <c r="TD9" s="144">
        <f t="shared" ref="TD9:TD72" si="348">SH9</f>
        <v>0.04</v>
      </c>
    </row>
    <row r="10" spans="1:524" x14ac:dyDescent="0.2">
      <c r="A10" s="7"/>
      <c r="B10" s="70" t="s">
        <v>234</v>
      </c>
      <c r="C10" s="71">
        <f>(VLOOKUP('Drive Train'!$D$4,Motors!$B$6:$I$27,4,FALSE))</f>
        <v>5330</v>
      </c>
      <c r="D10" s="5"/>
      <c r="E10" s="6"/>
      <c r="F10" s="179"/>
      <c r="G10" s="179"/>
      <c r="H10" s="179"/>
      <c r="I10" s="179"/>
      <c r="J10" s="179"/>
      <c r="K10" s="179"/>
      <c r="L10" s="179"/>
      <c r="M10" s="179"/>
      <c r="N10" s="179"/>
      <c r="O10" s="179"/>
      <c r="P10" s="5"/>
      <c r="Q10" s="73"/>
      <c r="R10" s="63">
        <f t="shared" si="160"/>
        <v>0.08</v>
      </c>
      <c r="S10" s="2">
        <f>NG10/'Drive Train'!$F$35</f>
        <v>0.73663886186264305</v>
      </c>
      <c r="T10" s="2">
        <f>NH10/'Drive Train'!$F$35</f>
        <v>0.73663886186264305</v>
      </c>
      <c r="U10" s="2">
        <f>NI10/'Drive Train'!$F$35</f>
        <v>0.73663886186264305</v>
      </c>
      <c r="V10" s="2">
        <f>NJ10/'Drive Train'!$F$35</f>
        <v>0.73663886186264305</v>
      </c>
      <c r="W10" s="2">
        <f>NK10/'Drive Train'!$F$35</f>
        <v>0.73663886186264305</v>
      </c>
      <c r="X10" s="2">
        <f>NL10/'Drive Train'!$F$35</f>
        <v>0.73663886186264305</v>
      </c>
      <c r="Y10" s="2">
        <f>NM10/'Drive Train'!$F$35</f>
        <v>0.73663886186264305</v>
      </c>
      <c r="Z10" s="2">
        <f>NN10/'Drive Train'!$F$35</f>
        <v>0.73663886186264305</v>
      </c>
      <c r="AA10" s="2">
        <f>NO10/'Drive Train'!$F$35</f>
        <v>0.73663886186264305</v>
      </c>
      <c r="AB10" s="2">
        <f>NP10/'Drive Train'!$F$35</f>
        <v>0.73663886186264305</v>
      </c>
      <c r="AC10" s="2">
        <f>NQ10/'Drive Train'!$F$35</f>
        <v>0.73663886186264305</v>
      </c>
      <c r="AD10" s="2">
        <f>NR10/'Drive Train'!$F$35</f>
        <v>0.74516129032258061</v>
      </c>
      <c r="AE10" s="2">
        <f>NS10/'Drive Train'!$F$35</f>
        <v>0.74516129032258061</v>
      </c>
      <c r="AF10" s="2">
        <f>NT10/'Drive Train'!$F$35</f>
        <v>0.74516129032258061</v>
      </c>
      <c r="AG10" s="2">
        <f>NU10/'Drive Train'!$F$35</f>
        <v>0.74516129032258061</v>
      </c>
      <c r="AH10" s="2">
        <f>NV10/'Drive Train'!$F$35</f>
        <v>0.74516129032258061</v>
      </c>
      <c r="AI10" s="2">
        <f>NW10/'Drive Train'!$F$35</f>
        <v>0.74354838709677418</v>
      </c>
      <c r="AJ10" s="2">
        <f>NX10/'Drive Train'!$F$35</f>
        <v>0.73663886186264305</v>
      </c>
      <c r="AK10" s="2">
        <f>NY10/'Drive Train'!$F$35</f>
        <v>0.73663886186264305</v>
      </c>
      <c r="AL10" s="2">
        <f>NZ10/'Drive Train'!$F$35</f>
        <v>0.73663886186264305</v>
      </c>
      <c r="AM10" s="2">
        <f>OA10/'Drive Train'!$F$35</f>
        <v>0.73663886186264305</v>
      </c>
      <c r="AN10" s="61">
        <f t="shared" si="161"/>
        <v>0.08</v>
      </c>
      <c r="AO10" s="46">
        <f>LO10*12*60/(PI() * 'Drive Train'!$F$15)/S$6*ABS(S10)</f>
        <v>251.28714405168643</v>
      </c>
      <c r="AP10" s="46">
        <f>LP10*12*60/(PI() * 'Drive Train'!$F$15)/T$6*ABS(T10)</f>
        <v>19.700912093652214</v>
      </c>
      <c r="AQ10" s="46">
        <f>LQ10*12*60/(PI() * 'Drive Train'!$F$15)/U$6*ABS(U10)</f>
        <v>41.104372146015102</v>
      </c>
      <c r="AR10" s="46">
        <f>LR10*12*60/(PI() * 'Drive Train'!$F$15)/V$6*ABS(V10)</f>
        <v>70.290908581055419</v>
      </c>
      <c r="AS10" s="46">
        <f>LS10*12*60/(PI() * 'Drive Train'!$F$15)/W$6*ABS(W10)</f>
        <v>107.26052139877314</v>
      </c>
      <c r="AT10" s="46">
        <f>LT10*12*60/(PI() * 'Drive Train'!$F$15)/X$6*ABS(X10)</f>
        <v>152.01321059916827</v>
      </c>
      <c r="AU10" s="46">
        <f>LU10*12*60/(PI() * 'Drive Train'!$F$15)/Y$6*ABS(Y10)</f>
        <v>204.54897618224086</v>
      </c>
      <c r="AV10" s="46">
        <f>LV10*12*60/(PI() * 'Drive Train'!$F$15)/Z$6*ABS(Z10)</f>
        <v>264.86781814799087</v>
      </c>
      <c r="AW10" s="46">
        <f>LW10*12*60/(PI() * 'Drive Train'!$F$15)/AA$6*ABS(AA10)</f>
        <v>332.96973649641831</v>
      </c>
      <c r="AX10" s="46">
        <f>LX10*12*60/(PI() * 'Drive Train'!$F$15)/AB$6*ABS(AB10)</f>
        <v>408.85473122752308</v>
      </c>
      <c r="AY10" s="46">
        <f>LY10*12*60/(PI() * 'Drive Train'!$F$15)/AC$6*ABS(AC10)</f>
        <v>492.52280234130552</v>
      </c>
      <c r="AZ10" s="46">
        <f>LZ10*12*60/(PI() * 'Drive Train'!$F$15)/AD$6*ABS(AD10)</f>
        <v>116.19001236897786</v>
      </c>
      <c r="BA10" s="46">
        <f>MA10*12*60/(PI() * 'Drive Train'!$F$15)/AE$6*ABS(AE10)</f>
        <v>142.29954077709857</v>
      </c>
      <c r="BB10" s="46">
        <f>MB10*12*60/(PI() * 'Drive Train'!$F$15)/AF$6*ABS(AF10)</f>
        <v>168.40906918521932</v>
      </c>
      <c r="BC10" s="46">
        <f>MC10*12*60/(PI() * 'Drive Train'!$F$15)/AG$6*ABS(AG10)</f>
        <v>194.5185975933399</v>
      </c>
      <c r="BD10" s="46">
        <f>MD10*12*60/(PI() * 'Drive Train'!$F$15)/AH$6*ABS(AH10)</f>
        <v>220.62812600146066</v>
      </c>
      <c r="BE10" s="46">
        <f>ME10*12*60/(PI() * 'Drive Train'!$F$15)/AI$6*ABS(AI10)</f>
        <v>246.20359022254763</v>
      </c>
      <c r="BF10" s="46">
        <f>MF10*12*60/(PI() * 'Drive Train'!$F$15)/AJ$6*ABS(AJ10)</f>
        <v>251.28714405168643</v>
      </c>
      <c r="BG10" s="46">
        <f>MG10*12*60/(PI() * 'Drive Train'!$F$15)/AK$6*ABS(AK10)</f>
        <v>251.28714405168643</v>
      </c>
      <c r="BH10" s="46">
        <f>MH10*12*60/(PI() * 'Drive Train'!$F$15)/AL$6*ABS(AL10)</f>
        <v>251.28714405168643</v>
      </c>
      <c r="BI10" s="46">
        <f>MI10*12*60/(PI() * 'Drive Train'!$F$15)/AM$6*ABS(AM10)</f>
        <v>251.28714405168643</v>
      </c>
      <c r="BJ10" s="61">
        <f t="shared" si="67"/>
        <v>0.08</v>
      </c>
      <c r="BK10" s="2">
        <f>IF(OR(KS9=1,AND($C$37=Motors!$C$32,OY9=1)),0,IF(NG10=0,-(CG9+$C$15)/($C$14-$C$15)*$C$12,($C$11*S10-AO10)/($C$11*S10)*$C$12*S10))</f>
        <v>1.6958747686619535</v>
      </c>
      <c r="BL10" s="2">
        <f>IF(OR(KT9=1,AND($C$37=Motors!$C$32,OZ9=1)),0,IF(NH10=0,-(CH9+$C$15)/($C$14-$C$15)*$C$12,($C$11*T10-AP10)/($C$11*T10)*$C$12*T10))</f>
        <v>1.7990682088424668</v>
      </c>
      <c r="BM10" s="2">
        <f>IF(OR(KU9=1,AND($C$37=Motors!$C$32,PA9=1)),0,IF(NI10=0,-(CI9+$C$15)/($C$14-$C$15)*$C$12,($C$11*U10-AQ10)/($C$11*U10)*$C$12*U10))</f>
        <v>1.7895309550260579</v>
      </c>
      <c r="BN10" s="2">
        <f>IF(OR(KV9=1,AND($C$37=Motors!$C$32,PB9=1)),0,IF(NJ10=0,-(CJ9+$C$15)/($C$14-$C$15)*$C$12,($C$11*V10-AR10)/($C$11*V10)*$C$12*V10))</f>
        <v>1.7765256089127732</v>
      </c>
      <c r="BO10" s="2">
        <f>IF(OR(KW9=1,AND($C$37=Motors!$C$32,PC9=1)),0,IF(NK10=0,-(CK9+$C$15)/($C$14-$C$15)*$C$12,($C$11*W10-AS10)/($C$11*W10)*$C$12*W10))</f>
        <v>1.7600521705026122</v>
      </c>
      <c r="BP10" s="2">
        <f>IF(OR(KX9=1,AND($C$37=Motors!$C$32,PD9=1)),0,IF(NL10=0,-(CL9+$C$15)/($C$14-$C$15)*$C$12,($C$11*X10-AT10)/($C$11*X10)*$C$12*X10))</f>
        <v>1.7401106397955757</v>
      </c>
      <c r="BQ10" s="2">
        <f>IF(OR(KY9=1,AND($C$37=Motors!$C$32,PE9=1)),0,IF(NM10=0,-(CM9+$C$15)/($C$14-$C$15)*$C$12,($C$11*Y10-AU10)/($C$11*Y10)*$C$12*Y10))</f>
        <v>1.7167010167916628</v>
      </c>
      <c r="BR10" s="2">
        <f>IF(OR(KZ9=1,AND($C$37=Motors!$C$32,PF9=1)),0,IF(NN10=0,-(CN9+$C$15)/($C$14-$C$15)*$C$12,($C$11*Z10-AV10)/($C$11*Z10)*$C$12*Z10))</f>
        <v>1.6898233014908739</v>
      </c>
      <c r="BS10" s="2">
        <f>IF(OR(LA9=1,AND($C$37=Motors!$C$32,PG9=1)),0,IF(NO10=0,-(CO9+$C$15)/($C$14-$C$15)*$C$12,($C$11*AA10-AW10)/($C$11*AA10)*$C$12*AA10))</f>
        <v>1.6594774938932095</v>
      </c>
      <c r="BT10" s="2">
        <f>IF(OR(LB9=1,AND($C$37=Motors!$C$32,PH9=1)),0,IF(NP10=0,-(CP9+$C$15)/($C$14-$C$15)*$C$12,($C$11*AB10-AX10)/($C$11*AB10)*$C$12*AB10))</f>
        <v>1.6256635939986686</v>
      </c>
      <c r="BU10" s="2">
        <f>IF(OR(LC9=1,AND($C$37=Motors!$C$32,PI9=1)),0,IF(NQ10=0,-(CQ9+$C$15)/($C$14-$C$15)*$C$12,($C$11*AC10-AY10)/($C$11*AC10)*$C$12*AC10))</f>
        <v>1.5883816018072519</v>
      </c>
      <c r="BV10" s="2">
        <f>IF(OR(LD9=1,AND($C$37=Motors!$C$32,PJ9=1)),0,IF(NR10=0,-(CR9+$C$15)/($C$14-$C$15)*$C$12,($C$11*AD10-AZ10)/($C$11*AD10)*$C$12*AD10))</f>
        <v>1.7769888446064745</v>
      </c>
      <c r="BW10" s="2">
        <f>IF(OR(LE9=1,AND($C$37=Motors!$C$32,PK9=1)),0,IF(NS10=0,-(CS9+$C$15)/($C$14-$C$15)*$C$12,($C$11*AE10-BA10)/($C$11*AE10)*$C$12*AE10))</f>
        <v>1.7653545948708813</v>
      </c>
      <c r="BX10" s="2">
        <f>IF(OR(LF9=1,AND($C$37=Motors!$C$32,PL9=1)),0,IF(NT10=0,-(CT9+$C$15)/($C$14-$C$15)*$C$12,($C$11*AF10-BB10)/($C$11*AF10)*$C$12*AF10))</f>
        <v>1.7537203451352879</v>
      </c>
      <c r="BY10" s="2">
        <f>IF(OR(LG9=1,AND($C$37=Motors!$C$32,PM9=1)),0,IF(NU10=0,-(CU9+$C$15)/($C$14-$C$15)*$C$12,($C$11*AG10-BC10)/($C$11*AG10)*$C$12*AG10))</f>
        <v>1.7420860953996946</v>
      </c>
      <c r="BZ10" s="2">
        <f>IF(OR(LH9=1,AND($C$37=Motors!$C$32,PN9=1)),0,IF(NV10=0,-(CV9+$C$15)/($C$14-$C$15)*$C$12,($C$11*AH10-BD10)/($C$11*AH10)*$C$12*AH10))</f>
        <v>1.7304518456641012</v>
      </c>
      <c r="CA10" s="2">
        <f>IF(OR(LI9=1,AND($C$37=Motors!$C$32,PO9=1)),0,IF(NW10=0,-(CW9+$C$15)/($C$14-$C$15)*$C$12,($C$11*AI10-BE10)/($C$11*AI10)*$C$12*AI10))</f>
        <v>1.7150972115217364</v>
      </c>
      <c r="CB10" s="2">
        <f>IF(OR(LJ9=1,AND($C$37=Motors!$C$32,PP9=1)),0,IF(NX10=0,-(CX9+$C$15)/($C$14-$C$15)*$C$12,($C$11*AJ10-BF10)/($C$11*AJ10)*$C$12*AJ10))</f>
        <v>1.6958747686619535</v>
      </c>
      <c r="CC10" s="2">
        <f>IF(OR(LK9=1,AND($C$37=Motors!$C$32,PQ9=1)),0,IF(NY10=0,-(CY9+$C$15)/($C$14-$C$15)*$C$12,($C$11*AK10-BG10)/($C$11*AK10)*$C$12*AK10))</f>
        <v>1.6958747686619535</v>
      </c>
      <c r="CD10" s="2">
        <f>IF(OR(LL9=1,AND($C$37=Motors!$C$32,PR9=1)),0,IF(NZ10=0,-(CZ9+$C$15)/($C$14-$C$15)*$C$12,($C$11*AL10-BH10)/($C$11*AL10)*$C$12*AL10))</f>
        <v>1.6958747686619535</v>
      </c>
      <c r="CE10" s="2">
        <f>IF(OR(LM9=1,AND($C$37=Motors!$C$32,PS9=1)),0,IF(OA10=0,-(DA9+$C$15)/($C$14-$C$15)*$C$12,($C$11*AM10-BI10)/($C$11*AM10)*$C$12*AM10))</f>
        <v>1.6958747686619535</v>
      </c>
      <c r="CF10" s="61">
        <f t="shared" si="69"/>
        <v>0.08</v>
      </c>
      <c r="CG10" s="57">
        <f>IF(AND(KS9=1,OY9=1),0,ABS(BK10/$C$12*($C$14-$C$15)+$C$15) *'Drive Train'!$AA$49 + CG9*(1-'Drive Train'!$AA$49))</f>
        <v>93.031961750758754</v>
      </c>
      <c r="CH10" s="57">
        <f>IF(AND(KT9=1,OZ9=1),0,ABS(BL10/$C$12*($C$14-$C$15)+$C$15) *'Drive Train'!$AA$49 + CH9*(1-'Drive Train'!$AA$49))</f>
        <v>98.525620827588568</v>
      </c>
      <c r="CI10" s="57">
        <f>IF(AND(KU9=1,PA9=1),0,ABS(BM10/$C$12*($C$14-$C$15)+$C$15) *'Drive Train'!$AA$49 + CI9*(1-'Drive Train'!$AA$49))</f>
        <v>98.017890676283486</v>
      </c>
      <c r="CJ10" s="57">
        <f>IF(AND(KV9=1,PB9=1),0,ABS(BN10/$C$12*($C$14-$C$15)+$C$15) *'Drive Train'!$AA$49 + CJ9*(1-'Drive Train'!$AA$49))</f>
        <v>97.325531379049295</v>
      </c>
      <c r="CK10" s="57">
        <f>IF(AND(KW9=1,PC9=1),0,ABS(BO10/$C$12*($C$14-$C$15)+$C$15) *'Drive Train'!$AA$49 + CK9*(1-'Drive Train'!$AA$49))</f>
        <v>96.448542935885953</v>
      </c>
      <c r="CL10" s="57">
        <f>IF(AND(KX9=1,PD9=1),0,ABS(BP10/$C$12*($C$14-$C$15)+$C$15) *'Drive Train'!$AA$49 + CL9*(1-'Drive Train'!$AA$49))</f>
        <v>95.386925346793504</v>
      </c>
      <c r="CM10" s="57">
        <f>IF(AND(KY9=1,PE9=1),0,ABS(BQ10/$C$12*($C$14-$C$15)+$C$15) *'Drive Train'!$AA$49 + CM9*(1-'Drive Train'!$AA$49))</f>
        <v>94.140678611771918</v>
      </c>
      <c r="CN10" s="57">
        <f>IF(AND(KZ9=1,PF9=1),0,ABS(BR10/$C$12*($C$14-$C$15)+$C$15) *'Drive Train'!$AA$49 + CN9*(1-'Drive Train'!$AA$49))</f>
        <v>92.70980273082121</v>
      </c>
      <c r="CO10" s="57">
        <f>IF(AND(LA9=1,PG9=1),0,ABS(BS10/$C$12*($C$14-$C$15)+$C$15) *'Drive Train'!$AA$49 + CO9*(1-'Drive Train'!$AA$49))</f>
        <v>91.094297703941393</v>
      </c>
      <c r="CP10" s="57">
        <f>IF(AND(LB9=1,PH9=1),0,ABS(BT10/$C$12*($C$14-$C$15)+$C$15) *'Drive Train'!$AA$49 + CP9*(1-'Drive Train'!$AA$49))</f>
        <v>89.294163531132426</v>
      </c>
      <c r="CQ10" s="57">
        <f>IF(AND(LC9=1,PI9=1),0,ABS(BU10/$C$12*($C$14-$C$15)+$C$15) *'Drive Train'!$AA$49 + CQ9*(1-'Drive Train'!$AA$49))</f>
        <v>87.309400212394351</v>
      </c>
      <c r="CR10" s="57">
        <f>IF(AND(LD9=1,PJ9=1),0,ABS(BV10/$C$12*($C$14-$C$15)+$C$15) *'Drive Train'!$AA$49 + CR9*(1-'Drive Train'!$AA$49))</f>
        <v>97.35019243278451</v>
      </c>
      <c r="CS10" s="57">
        <f>IF(AND(LE9=1,PK9=1),0,ABS(BW10/$C$12*($C$14-$C$15)+$C$15) *'Drive Train'!$AA$49 + CS9*(1-'Drive Train'!$AA$49))</f>
        <v>96.730825527773476</v>
      </c>
      <c r="CT10" s="57">
        <f>IF(AND(LF9=1,PL9=1),0,ABS(BX10/$C$12*($C$14-$C$15)+$C$15) *'Drive Train'!$AA$49 + CT9*(1-'Drive Train'!$AA$49))</f>
        <v>96.111458622762413</v>
      </c>
      <c r="CU10" s="57">
        <f>IF(AND(LG9=1,PM9=1),0,ABS(BY10/$C$12*($C$14-$C$15)+$C$15) *'Drive Train'!$AA$49 + CU9*(1-'Drive Train'!$AA$49))</f>
        <v>95.492091717751379</v>
      </c>
      <c r="CV10" s="57">
        <f>IF(AND(LH9=1,PN9=1),0,ABS(BZ10/$C$12*($C$14-$C$15)+$C$15) *'Drive Train'!$AA$49 + CV9*(1-'Drive Train'!$AA$49))</f>
        <v>94.872724812740316</v>
      </c>
      <c r="CW10" s="57">
        <f>IF(AND(LI9=1,PO9=1),0,ABS(CA10/$C$12*($C$14-$C$15)+$C$15) *'Drive Train'!$AA$49 + CW9*(1-'Drive Train'!$AA$49))</f>
        <v>94.055297609227708</v>
      </c>
      <c r="CX10" s="57">
        <f>IF(AND(LJ9=1,PP9=1),0,ABS(CB10/$C$12*($C$14-$C$15)+$C$15) *'Drive Train'!$AA$49 + CX9*(1-'Drive Train'!$AA$49))</f>
        <v>93.031961750758754</v>
      </c>
      <c r="CY10" s="57">
        <f>IF(AND(LK9=1,PQ9=1),0,ABS(CC10/$C$12*($C$14-$C$15)+$C$15) *'Drive Train'!$AA$49 + CY9*(1-'Drive Train'!$AA$49))</f>
        <v>93.031961750758754</v>
      </c>
      <c r="CZ10" s="57">
        <f>IF(AND(LL9=1,PR9=1),0,ABS(CD10/$C$12*($C$14-$C$15)+$C$15) *'Drive Train'!$AA$49 + CZ9*(1-'Drive Train'!$AA$49))</f>
        <v>93.031961750758754</v>
      </c>
      <c r="DA10" s="57">
        <f>IF(AND(LM9=1,PS9=1),0,ABS(CE10/$C$12*($C$14-$C$15)+$C$15) *'Drive Train'!$AA$49 + DA9*(1-'Drive Train'!$AA$49))</f>
        <v>93.031961750758754</v>
      </c>
      <c r="DB10" s="61">
        <f t="shared" si="162"/>
        <v>0.08</v>
      </c>
      <c r="DC10" s="57">
        <f t="shared" si="70"/>
        <v>93</v>
      </c>
      <c r="DD10" s="57">
        <f t="shared" si="71"/>
        <v>93</v>
      </c>
      <c r="DE10" s="57">
        <f t="shared" si="72"/>
        <v>93</v>
      </c>
      <c r="DF10" s="57">
        <f t="shared" si="73"/>
        <v>93</v>
      </c>
      <c r="DG10" s="57">
        <f t="shared" si="74"/>
        <v>93</v>
      </c>
      <c r="DH10" s="57">
        <f t="shared" si="75"/>
        <v>93</v>
      </c>
      <c r="DI10" s="57">
        <f t="shared" si="76"/>
        <v>93</v>
      </c>
      <c r="DJ10" s="57">
        <f t="shared" si="77"/>
        <v>92.70980273082121</v>
      </c>
      <c r="DK10" s="57">
        <f t="shared" si="78"/>
        <v>91.094297703941393</v>
      </c>
      <c r="DL10" s="57">
        <f t="shared" si="79"/>
        <v>89.294163531132426</v>
      </c>
      <c r="DM10" s="57">
        <f t="shared" si="80"/>
        <v>87.309400212394351</v>
      </c>
      <c r="DN10" s="57">
        <f t="shared" si="81"/>
        <v>25</v>
      </c>
      <c r="DO10" s="57">
        <f t="shared" si="82"/>
        <v>30</v>
      </c>
      <c r="DP10" s="57">
        <f t="shared" si="83"/>
        <v>35</v>
      </c>
      <c r="DQ10" s="57">
        <f t="shared" si="84"/>
        <v>40</v>
      </c>
      <c r="DR10" s="57">
        <f t="shared" si="85"/>
        <v>45</v>
      </c>
      <c r="DS10" s="57">
        <f t="shared" si="86"/>
        <v>50</v>
      </c>
      <c r="DT10" s="57">
        <f t="shared" si="87"/>
        <v>55</v>
      </c>
      <c r="DU10" s="57">
        <f t="shared" si="88"/>
        <v>60</v>
      </c>
      <c r="DV10" s="57">
        <f t="shared" si="89"/>
        <v>65</v>
      </c>
      <c r="DW10" s="57">
        <f t="shared" si="90"/>
        <v>70</v>
      </c>
      <c r="DX10" s="61">
        <f t="shared" si="163"/>
        <v>0.08</v>
      </c>
      <c r="DY10" s="2">
        <f>IF(OY10=0,($C$23/0.4536*IF(ISNA(MK9),'Drive Train'!$F$16,'Drive Train'!$F$17)*4.448*$C$24*S$6)*SIGN(BK10),BK10)</f>
        <v>4.5236871680000004</v>
      </c>
      <c r="DZ10" s="2">
        <f>IF(OZ10=0,($C$23/0.4536*IF(ISNA(ML9),'Drive Train'!$F$16,'Drive Train'!$F$17)*4.448*$C$24*$C$21*T$6)*SIGN(BL10),BL10)</f>
        <v>14.225645600594998</v>
      </c>
      <c r="EA10" s="2">
        <f>IF(PA10=0,($C$23/0.4536*IF(ISNA(MM9),'Drive Train'!$F$16,'Drive Train'!$F$17)*4.448*$C$24*$C$21*U$6)*SIGN(BM10),BM10)</f>
        <v>9.8485238773349995</v>
      </c>
      <c r="EB10" s="2">
        <f>IF(PB10=0,($C$23/0.4536*IF(ISNA(MN9),'Drive Train'!$F$16,'Drive Train'!$F$17)*4.448*$C$24*$C$21*V$6)*SIGN(BN10),BN10)</f>
        <v>7.5312241414914709</v>
      </c>
      <c r="EC10" s="2">
        <f>IF(PC10=0,($C$23/0.4536*IF(ISNA(MO9),'Drive Train'!$F$16,'Drive Train'!$F$17)*4.448*$C$24*$C$21*W$6)*SIGN(BO10),BO10)</f>
        <v>6.0967052573978577</v>
      </c>
      <c r="ED10" s="2">
        <f>IF(PD10=0,($C$23/0.4536*IF(ISNA(MP9),'Drive Train'!$F$16,'Drive Train'!$F$17)*4.448*$C$24*$C$21*X$6)*SIGN(BP10),BP10)</f>
        <v>5.1212324162142009</v>
      </c>
      <c r="EE10" s="2">
        <f>IF(PE10=0,($C$23/0.4536*IF(ISNA(MQ9),'Drive Train'!$F$16,'Drive Train'!$F$17)*4.448*$C$24*$C$21*Y$6)*SIGN(BQ10),BQ10)</f>
        <v>4.4148555312191382</v>
      </c>
      <c r="EF10" s="2">
        <f>IF(PF10=0,($C$23/0.4536*IF(ISNA(MR9),'Drive Train'!$F$16,'Drive Train'!$F$17)*4.448*$C$24*$C$21*Z$6)*SIGN(BR10),BR10)</f>
        <v>3.8797215274349997</v>
      </c>
      <c r="EG10" s="2">
        <f>IF(PG10=0,($C$23/0.4536*IF(ISNA(MS9),'Drive Train'!$F$16,'Drive Train'!$F$17)*4.448*$C$24*$C$21*AA$6)*SIGN(BS10),BS10)</f>
        <v>3.4602921731177019</v>
      </c>
      <c r="EH10" s="2">
        <f>IF(PH10=0,($C$23/0.4536*IF(ISNA(MT9),'Drive Train'!$F$16,'Drive Train'!$F$17)*4.448*$C$24*$C$21*AB$6)*SIGN(BT10),BT10)</f>
        <v>3.1227026928135362</v>
      </c>
      <c r="EI10" s="2">
        <f>IF(PI10=0,($C$23/0.4536*IF(ISNA(MU9),'Drive Train'!$F$16,'Drive Train'!$F$17)*4.448*$C$24*$C$21*AC$6)*SIGN(BU10),BU10)</f>
        <v>2.8451291201189992</v>
      </c>
      <c r="EJ10" s="2">
        <f>IF(PJ10=0,($C$23/0.4536*IF(ISNA(MV9),'Drive Train'!$F$16,'Drive Train'!$F$17)*4.448*$C$24*$C$21*AD$6)*SIGN(BV10),BV10)</f>
        <v>3.9831807681666</v>
      </c>
      <c r="EK10" s="2">
        <f>IF(PK10=0,($C$23/0.4536*IF(ISNA(MW9),'Drive Train'!$F$16,'Drive Train'!$F$17)*4.448*$C$24*$C$21*AE$6)*SIGN(BW10),BW10)</f>
        <v>3.9831807681666</v>
      </c>
      <c r="EL10" s="2">
        <f>IF(PL10=0,($C$23/0.4536*IF(ISNA(MX9),'Drive Train'!$F$16,'Drive Train'!$F$17)*4.448*$C$24*$C$21*AF$6)*SIGN(BX10),BX10)</f>
        <v>3.9831807681666</v>
      </c>
      <c r="EM10" s="2">
        <f>IF(PM10=0,($C$23/0.4536*IF(ISNA(MY9),'Drive Train'!$F$16,'Drive Train'!$F$17)*4.448*$C$24*$C$21*AG$6)*SIGN(BY10),BY10)</f>
        <v>3.9831807681666</v>
      </c>
      <c r="EN10" s="2">
        <f>IF(PN10=0,($C$23/0.4536*IF(ISNA(MZ9),'Drive Train'!$F$16,'Drive Train'!$F$17)*4.448*$C$24*$C$21*AH$6)*SIGN(BZ10),BZ10)</f>
        <v>3.9831807681666</v>
      </c>
      <c r="EO10" s="2">
        <f>IF(PO10=0,($C$23/0.4536*IF(ISNA(NA9),'Drive Train'!$F$16,'Drive Train'!$F$17)*4.448*$C$24*$C$21*AI$6)*SIGN(CA10),CA10)</f>
        <v>3.9831807681666</v>
      </c>
      <c r="EP10" s="2">
        <f>IF(PP10=0,($C$23/0.4536*IF(ISNA(NB9),'Drive Train'!$F$16,'Drive Train'!$F$17)*4.448*$C$24*$C$21*AJ$6)*SIGN(CB10),CB10)</f>
        <v>3.9831807681666</v>
      </c>
      <c r="EQ10" s="2">
        <f>IF(PQ10=0,($C$23/0.4536*IF(ISNA(NC9),'Drive Train'!$F$16,'Drive Train'!$F$17)*4.448*$C$24*$C$21*AK$6)*SIGN(CC10),CC10)</f>
        <v>3.9831807681666</v>
      </c>
      <c r="ER10" s="2">
        <f>IF(PR10=0,($C$23/0.4536*IF(ISNA(ND9),'Drive Train'!$F$16,'Drive Train'!$F$17)*4.448*$C$24*$C$21*AL$6)*SIGN(CD10),CD10)</f>
        <v>3.9831807681666</v>
      </c>
      <c r="ES10" s="2">
        <f>IF(PS10=0,($C$23/0.4536*IF(ISNA(NE9),'Drive Train'!$F$16,'Drive Train'!$F$17)*4.448*$C$24*$C$21*AM$6)*SIGN(CE10),CE10)</f>
        <v>3.9831807681666</v>
      </c>
      <c r="ET10" s="61">
        <f t="shared" si="91"/>
        <v>0.08</v>
      </c>
      <c r="EU10" s="255">
        <f>MAX(MIN(IF(AND(OY9=1,NG10&lt;0),-1,1)*(DC10-$C$15)/($C$14-$C$15)*$C$12*$C$21-$C$33*LO10/AO$6 -  OY9*$C$33/$C$21,DY9/$C$19),MAX(EU$8:EU9)*-1)</f>
        <v>1.1309217920000001</v>
      </c>
      <c r="EV10" s="255">
        <f>MAX(MIN(IF(AND(OZ9=1,NH10&lt;0),-1,1)*(DD10-$C$15)/($C$14-$C$15)*$C$12*$C$21-$C$33*LP10/AP$6 -  OZ9*$C$33/$C$21,DZ9/$C$19),MAX(EV$8:EV9)*-1)</f>
        <v>1.4912930192272602</v>
      </c>
      <c r="EW10" s="255">
        <f>MAX(MIN(IF(AND(PA9=1,NI10&lt;0),-1,1)*(DE10-$C$15)/($C$14-$C$15)*$C$12*$C$21-$C$33*LQ10/AQ$6 -  PA9*$C$33/$C$21,EA9/$C$19),MAX(EW$8:EW9)*-1)</f>
        <v>1.4897460666844511</v>
      </c>
      <c r="EX10" s="255">
        <f>MAX(MIN(IF(AND(PB9=1,NJ10&lt;0),-1,1)*(DF10-$C$15)/($C$14-$C$15)*$C$12*$C$21-$C$33*LR10/AR$6 -  PB9*$C$33/$C$21,EB9/$C$19),MAX(EX$8:EX9)*-1)</f>
        <v>1.4876365859442569</v>
      </c>
      <c r="EY10" s="255">
        <f>MAX(MIN(IF(AND(PC9=1,NK10&lt;0),-1,1)*(DG10-$C$15)/($C$14-$C$15)*$C$12*$C$21-$C$33*LS10/AS$6 -  PC9*$C$33/$C$21,EC9/$C$19),MAX(EY$8:EY9)*-1)</f>
        <v>1.4849645770066775</v>
      </c>
      <c r="EZ10" s="255">
        <f>MAX(MIN(IF(AND(PD9=1,NL10&lt;0),-1,1)*(DH10-$C$15)/($C$14-$C$15)*$C$12*$C$21-$C$33*LT10/AT$6 -  PD9*$C$33/$C$21,ED9/$C$19),MAX(EZ$8:EZ9)*-1)</f>
        <v>1.2803081040535502</v>
      </c>
      <c r="FA10" s="255">
        <f>MAX(MIN(IF(AND(PE9=1,NM10&lt;0),-1,1)*(DI10-$C$15)/($C$14-$C$15)*$C$12*$C$21-$C$33*LU10/AU$6 -  PE9*$C$33/$C$21,EE9/$C$19),MAX(FA$8:FA9)*-1)</f>
        <v>1.1037138828047846</v>
      </c>
      <c r="FB10" s="255">
        <f>MAX(MIN(IF(AND(PF9=1,NN10&lt;0),-1,1)*(DJ10-$C$15)/($C$14-$C$15)*$C$12*$C$21-$C$33*LV10/AV$6 -  PF9*$C$33/$C$21,EF9/$C$19),MAX(FB$8:FB9)*-1)</f>
        <v>0.96993038185874991</v>
      </c>
      <c r="FC10" s="255">
        <f>MAX(MIN(IF(AND(PG9=1,NO10&lt;0),-1,1)*(DK10-$C$15)/($C$14-$C$15)*$C$12*$C$21-$C$33*LW10/AW$6 -  PG9*$C$33/$C$21,EG9/$C$19),MAX(FC$8:FC9)*-1)</f>
        <v>0.86507304327942547</v>
      </c>
      <c r="FD10" s="255">
        <f>MAX(MIN(IF(AND(PH9=1,NP10&lt;0),-1,1)*(DL10-$C$15)/($C$14-$C$15)*$C$12*$C$21-$C$33*LX10/AX$6 -  PH9*$C$33/$C$21,EH9/$C$19),MAX(FD$8:FD9)*-1)</f>
        <v>0.78067567320338405</v>
      </c>
      <c r="FE10" s="255">
        <f>MAX(MIN(IF(AND(PI9=1,NQ10&lt;0),-1,1)*(DM10-$C$15)/($C$14-$C$15)*$C$12*$C$21-$C$33*LY10/AY$6 -  PI9*$C$33/$C$21,EI9/$C$19),MAX(FE$8:FE9)*-1)</f>
        <v>0.7112822800297498</v>
      </c>
      <c r="FF10" s="255">
        <f>MAX(MIN(IF(AND(PJ9=1,NR10&lt;0),-1,1)*(DN10-$C$15)/($C$14-$C$15)*$C$12*$C$21-$C$33*LZ10/AZ$6 -  PJ9*$C$33/$C$21,EJ9/$C$19),MAX(FF$8:FF9)*-1)</f>
        <v>0.3597150903746727</v>
      </c>
      <c r="FG10" s="255">
        <f>MAX(MIN(IF(AND(PK9=1,NS10&lt;0),-1,1)*(DO10-$C$15)/($C$14-$C$15)*$C$12*$C$21-$C$33*MA10/BA$6 -  PK9*$C$33/$C$21,EK9/$C$19),MAX(FG$8:FG9)*-1)</f>
        <v>0.44054812567155882</v>
      </c>
      <c r="FH10" s="255">
        <f>MAX(MIN(IF(AND(PL9=1,NT10&lt;0),-1,1)*(DP10-$C$15)/($C$14-$C$15)*$C$12*$C$21-$C$33*MB10/BB$6 -  PL9*$C$33/$C$21,EL9/$C$19),MAX(FH$8:FH9)*-1)</f>
        <v>0.521381160968445</v>
      </c>
      <c r="FI10" s="255">
        <f>MAX(MIN(IF(AND(PM9=1,NU10&lt;0),-1,1)*(DQ10-$C$15)/($C$14-$C$15)*$C$12*$C$21-$C$33*MC10/BC$6 -  PM9*$C$33/$C$21,EM9/$C$19),MAX(FI$8:FI9)*-1)</f>
        <v>0.60221419626533101</v>
      </c>
      <c r="FJ10" s="255">
        <f>MAX(MIN(IF(AND(PN9=1,NV10&lt;0),-1,1)*(DR10-$C$15)/($C$14-$C$15)*$C$12*$C$21-$C$33*MD10/BD$6 -  PN9*$C$33/$C$21,EN9/$C$19),MAX(FJ$8:FJ9)*-1)</f>
        <v>0.68304723156221714</v>
      </c>
      <c r="FK10" s="255">
        <f>MAX(MIN(IF(AND(PO9=1,NW10&lt;0),-1,1)*(DS10-$C$15)/($C$14-$C$15)*$C$12*$C$21-$C$33*ME10/BE$6 -  PO9*$C$33/$C$21,EO9/$C$19),MAX(FK$8:FK9)*-1)</f>
        <v>0.76388026685910315</v>
      </c>
      <c r="FL10" s="255">
        <f>MAX(MIN(IF(AND(PP9=1,NX10&lt;0),-1,1)*(DT10-$C$15)/($C$14-$C$15)*$C$12*$C$21-$C$33*MF10/BF$6 -  PP9*$C$33/$C$21,EP9/$C$19),MAX(FL$8:FL9)*-1)</f>
        <v>0.84604603052464755</v>
      </c>
      <c r="FM10" s="255">
        <f>MAX(MIN(IF(AND(PQ9=1,NY10&lt;0),-1,1)*(DU10-$C$15)/($C$14-$C$15)*$C$12*$C$21-$C$33*MG10/BG$6 -  PQ9*$C$33/$C$21,EQ9/$C$19),MAX(FM$8:FM9)*-1)</f>
        <v>0.92874457062840821</v>
      </c>
      <c r="FN10" s="255">
        <f>MAX(MIN(IF(AND(PR9=1,NZ10&lt;0),-1,1)*(DV10-$C$15)/($C$14-$C$15)*$C$12*$C$21-$C$33*MH10/BH$6 -  PR9*$C$33/$C$21,ER9/$C$19),MAX(FN$8:FN9)*-1)</f>
        <v>0.99579519204165001</v>
      </c>
      <c r="FO10" s="255">
        <f>MAX(MIN(IF(AND(PS9=1,OA10&lt;0),-1,1)*(DW10-$C$15)/($C$14-$C$15)*$C$12*$C$21-$C$33*MI10/BI$6 -  PS9*$C$33/$C$21,ES9/$C$19),MAX(FO$8:FO9)*-1)</f>
        <v>0.99579519204165001</v>
      </c>
      <c r="FP10" s="61">
        <f t="shared" si="164"/>
        <v>0.08</v>
      </c>
      <c r="FQ10" s="256">
        <f t="shared" si="165"/>
        <v>80.777216334161125</v>
      </c>
      <c r="FR10" s="256">
        <f t="shared" si="166"/>
        <v>93</v>
      </c>
      <c r="FS10" s="256">
        <f t="shared" si="167"/>
        <v>93</v>
      </c>
      <c r="FT10" s="256">
        <f t="shared" si="168"/>
        <v>93</v>
      </c>
      <c r="FU10" s="256">
        <f t="shared" si="169"/>
        <v>93</v>
      </c>
      <c r="FV10" s="256">
        <f t="shared" si="170"/>
        <v>91.03481055517581</v>
      </c>
      <c r="FW10" s="256">
        <f t="shared" si="171"/>
        <v>78.908988326586439</v>
      </c>
      <c r="FX10" s="256">
        <f t="shared" si="172"/>
        <v>69.722759365533889</v>
      </c>
      <c r="FY10" s="256">
        <f t="shared" si="173"/>
        <v>62.522742071735955</v>
      </c>
      <c r="FZ10" s="256">
        <f t="shared" si="174"/>
        <v>56.727606201118121</v>
      </c>
      <c r="GA10" s="256">
        <f t="shared" si="175"/>
        <v>51.962716707498991</v>
      </c>
      <c r="GB10" s="256">
        <f t="shared" si="176"/>
        <v>25</v>
      </c>
      <c r="GC10" s="256">
        <f t="shared" si="177"/>
        <v>30</v>
      </c>
      <c r="GD10" s="256">
        <f t="shared" si="178"/>
        <v>35</v>
      </c>
      <c r="GE10" s="256">
        <f t="shared" si="179"/>
        <v>40</v>
      </c>
      <c r="GF10" s="256">
        <f t="shared" si="180"/>
        <v>45</v>
      </c>
      <c r="GG10" s="256">
        <f t="shared" si="181"/>
        <v>50</v>
      </c>
      <c r="GH10" s="256">
        <f t="shared" si="182"/>
        <v>55</v>
      </c>
      <c r="GI10" s="256">
        <f t="shared" si="183"/>
        <v>60</v>
      </c>
      <c r="GJ10" s="256">
        <f t="shared" si="184"/>
        <v>65</v>
      </c>
      <c r="GK10" s="256">
        <f t="shared" si="185"/>
        <v>70</v>
      </c>
      <c r="GL10" s="61">
        <f t="shared" si="186"/>
        <v>0.08</v>
      </c>
      <c r="GM10" s="57">
        <f t="shared" si="93"/>
        <v>29.27041522321429</v>
      </c>
      <c r="GN10" s="57">
        <f t="shared" si="94"/>
        <v>10.807302977351755</v>
      </c>
      <c r="GO10" s="57">
        <f t="shared" si="95"/>
        <v>15.59435556386822</v>
      </c>
      <c r="GP10" s="57">
        <f t="shared" si="96"/>
        <v>20.363742861807854</v>
      </c>
      <c r="GQ10" s="57">
        <f t="shared" si="97"/>
        <v>25.110029397762407</v>
      </c>
      <c r="GR10" s="57">
        <f t="shared" si="98"/>
        <v>25.773080821789936</v>
      </c>
      <c r="GS10" s="57">
        <f t="shared" si="99"/>
        <v>25.773080821789936</v>
      </c>
      <c r="GT10" s="57">
        <f t="shared" si="100"/>
        <v>25.773080821789936</v>
      </c>
      <c r="GU10" s="57">
        <f t="shared" si="101"/>
        <v>25.773080821789936</v>
      </c>
      <c r="GV10" s="57">
        <f t="shared" si="102"/>
        <v>25.773080821789936</v>
      </c>
      <c r="GW10" s="57">
        <f t="shared" si="103"/>
        <v>25.773080821789936</v>
      </c>
      <c r="GX10" s="57">
        <f t="shared" si="104"/>
        <v>9.3101133356909624</v>
      </c>
      <c r="GY10" s="57">
        <f t="shared" si="105"/>
        <v>11.402226622064521</v>
      </c>
      <c r="GZ10" s="57">
        <f t="shared" si="106"/>
        <v>13.494339908438082</v>
      </c>
      <c r="HA10" s="57">
        <f t="shared" si="107"/>
        <v>15.586453194811639</v>
      </c>
      <c r="HB10" s="57">
        <f t="shared" si="108"/>
        <v>17.678566481185193</v>
      </c>
      <c r="HC10" s="57">
        <f t="shared" si="109"/>
        <v>19.770679767558747</v>
      </c>
      <c r="HD10" s="57">
        <f t="shared" si="110"/>
        <v>21.897286608664675</v>
      </c>
      <c r="HE10" s="57">
        <f t="shared" si="111"/>
        <v>24.037682721210999</v>
      </c>
      <c r="HF10" s="57">
        <f t="shared" si="112"/>
        <v>25.773080821789936</v>
      </c>
      <c r="HG10" s="57">
        <f t="shared" si="113"/>
        <v>25.773080821789936</v>
      </c>
      <c r="HH10" s="61">
        <f t="shared" si="187"/>
        <v>0.08</v>
      </c>
      <c r="HI10" s="57">
        <f t="shared" si="188"/>
        <v>29.27041522321429</v>
      </c>
      <c r="HJ10" s="57">
        <f t="shared" si="189"/>
        <v>10.807302977351755</v>
      </c>
      <c r="HK10" s="57">
        <f t="shared" si="190"/>
        <v>15.59435556386822</v>
      </c>
      <c r="HL10" s="57">
        <f t="shared" si="191"/>
        <v>20.363742861807854</v>
      </c>
      <c r="HM10" s="57">
        <f t="shared" si="192"/>
        <v>25.110029397762407</v>
      </c>
      <c r="HN10" s="57">
        <f t="shared" si="193"/>
        <v>25.773080821789936</v>
      </c>
      <c r="HO10" s="57">
        <f t="shared" si="194"/>
        <v>25.773080821789936</v>
      </c>
      <c r="HP10" s="57">
        <f t="shared" si="195"/>
        <v>25.773080821789936</v>
      </c>
      <c r="HQ10" s="57">
        <f t="shared" si="196"/>
        <v>25.773080821789936</v>
      </c>
      <c r="HR10" s="57">
        <f t="shared" si="197"/>
        <v>25.773080821789936</v>
      </c>
      <c r="HS10" s="57">
        <f t="shared" si="198"/>
        <v>25.773080821789936</v>
      </c>
      <c r="HT10" s="57">
        <f t="shared" si="199"/>
        <v>9.3101133356909624</v>
      </c>
      <c r="HU10" s="57">
        <f t="shared" si="200"/>
        <v>11.402226622064521</v>
      </c>
      <c r="HV10" s="57">
        <f t="shared" si="201"/>
        <v>13.494339908438082</v>
      </c>
      <c r="HW10" s="57">
        <f t="shared" si="202"/>
        <v>15.586453194811639</v>
      </c>
      <c r="HX10" s="57">
        <f t="shared" si="203"/>
        <v>17.678566481185193</v>
      </c>
      <c r="HY10" s="57">
        <f t="shared" si="204"/>
        <v>19.770679767558747</v>
      </c>
      <c r="HZ10" s="57">
        <f t="shared" si="205"/>
        <v>21.897286608664675</v>
      </c>
      <c r="IA10" s="57">
        <f t="shared" si="206"/>
        <v>24.037682721210999</v>
      </c>
      <c r="IB10" s="57">
        <f t="shared" si="207"/>
        <v>25.773080821789936</v>
      </c>
      <c r="IC10" s="57">
        <f t="shared" si="208"/>
        <v>25.773080821789936</v>
      </c>
      <c r="ID10" s="61">
        <f t="shared" si="209"/>
        <v>0.08</v>
      </c>
      <c r="IE10" s="57">
        <f t="shared" si="210"/>
        <v>9.1343218870967746</v>
      </c>
      <c r="IF10" s="57">
        <f t="shared" si="211"/>
        <v>9.1343218870967746</v>
      </c>
      <c r="IG10" s="57">
        <f t="shared" si="212"/>
        <v>9.1343218870967746</v>
      </c>
      <c r="IH10" s="57">
        <f t="shared" si="213"/>
        <v>9.1343218870967746</v>
      </c>
      <c r="II10" s="57">
        <f t="shared" si="214"/>
        <v>9.1343218870967746</v>
      </c>
      <c r="IJ10" s="57">
        <f t="shared" si="215"/>
        <v>9.1343218870967746</v>
      </c>
      <c r="IK10" s="57">
        <f t="shared" si="216"/>
        <v>9.1343218870967746</v>
      </c>
      <c r="IL10" s="57">
        <f t="shared" si="217"/>
        <v>9.1343218870967746</v>
      </c>
      <c r="IM10" s="57">
        <f t="shared" si="218"/>
        <v>9.1343218870967746</v>
      </c>
      <c r="IN10" s="57">
        <f t="shared" si="219"/>
        <v>9.1343218870967746</v>
      </c>
      <c r="IO10" s="57">
        <f t="shared" si="220"/>
        <v>9.1343218870967746</v>
      </c>
      <c r="IP10" s="57">
        <f t="shared" si="221"/>
        <v>9.24</v>
      </c>
      <c r="IQ10" s="57">
        <f t="shared" si="222"/>
        <v>9.24</v>
      </c>
      <c r="IR10" s="57">
        <f t="shared" si="223"/>
        <v>9.24</v>
      </c>
      <c r="IS10" s="57">
        <f t="shared" si="224"/>
        <v>9.24</v>
      </c>
      <c r="IT10" s="57">
        <f t="shared" si="225"/>
        <v>9.24</v>
      </c>
      <c r="IU10" s="57">
        <f t="shared" si="226"/>
        <v>9.2200000000000006</v>
      </c>
      <c r="IV10" s="57">
        <f t="shared" si="227"/>
        <v>9.1343218870967746</v>
      </c>
      <c r="IW10" s="57">
        <f t="shared" si="228"/>
        <v>9.1343218870967746</v>
      </c>
      <c r="IX10" s="57">
        <f t="shared" si="229"/>
        <v>9.1343218870967746</v>
      </c>
      <c r="IY10" s="57">
        <f t="shared" si="230"/>
        <v>9.1343218870967746</v>
      </c>
      <c r="IZ10" s="61">
        <f t="shared" si="231"/>
        <v>0.08</v>
      </c>
      <c r="JA10" s="256">
        <f t="shared" ref="JA10:JA73" si="349">IF(ABS(CG10)&gt;=$S$5,6,NA())</f>
        <v>6</v>
      </c>
      <c r="JB10" s="256">
        <f t="shared" ref="JB10:JB73" si="350">IF(ABS(CH10)&gt;=$S$5,6,NA())</f>
        <v>6</v>
      </c>
      <c r="JC10" s="256">
        <f t="shared" ref="JC10:JC73" si="351">IF(ABS(CI10)&gt;=$S$5,6,NA())</f>
        <v>6</v>
      </c>
      <c r="JD10" s="256">
        <f t="shared" ref="JD10:JD73" si="352">IF(ABS(CJ10)&gt;=$S$5,6,NA())</f>
        <v>6</v>
      </c>
      <c r="JE10" s="256">
        <f t="shared" ref="JE10:JE73" si="353">IF(ABS(CK10)&gt;=$S$5,6,NA())</f>
        <v>6</v>
      </c>
      <c r="JF10" s="256">
        <f t="shared" ref="JF10:JF73" si="354">IF(ABS(CL10)&gt;=$S$5,6,NA())</f>
        <v>6</v>
      </c>
      <c r="JG10" s="256">
        <f t="shared" ref="JG10:JG73" si="355">IF(ABS(CM10)&gt;=$S$5,6,NA())</f>
        <v>6</v>
      </c>
      <c r="JH10" s="256" t="e">
        <f t="shared" ref="JH10:JH73" si="356">IF(ABS(CN10)&gt;=$S$5,6,NA())</f>
        <v>#N/A</v>
      </c>
      <c r="JI10" s="256" t="e">
        <f t="shared" ref="JI10:JI73" si="357">IF(ABS(CO10)&gt;=$S$5,6,NA())</f>
        <v>#N/A</v>
      </c>
      <c r="JJ10" s="256" t="e">
        <f t="shared" ref="JJ10:JJ73" si="358">IF(ABS(CP10)&gt;=$S$5,6,NA())</f>
        <v>#N/A</v>
      </c>
      <c r="JK10" s="256" t="e">
        <f t="shared" ref="JK10:JK73" si="359">IF(ABS(CQ10)&gt;=$S$5,6,NA())</f>
        <v>#N/A</v>
      </c>
      <c r="JL10" s="256">
        <f t="shared" ref="JL10:JL73" si="360">IF(ABS(CR10)&gt;=$S$5,6,NA())</f>
        <v>6</v>
      </c>
      <c r="JM10" s="256">
        <f t="shared" ref="JM10:JM73" si="361">IF(ABS(CS10)&gt;=$S$5,6,NA())</f>
        <v>6</v>
      </c>
      <c r="JN10" s="256">
        <f t="shared" ref="JN10:JN73" si="362">IF(ABS(CT10)&gt;=$S$5,6,NA())</f>
        <v>6</v>
      </c>
      <c r="JO10" s="256">
        <f t="shared" ref="JO10:JO73" si="363">IF(ABS(CU10)&gt;=$S$5,6,NA())</f>
        <v>6</v>
      </c>
      <c r="JP10" s="256">
        <f t="shared" ref="JP10:JP73" si="364">IF(ABS(CV10)&gt;=$S$5,6,NA())</f>
        <v>6</v>
      </c>
      <c r="JQ10" s="256">
        <f t="shared" ref="JQ10:JQ73" si="365">IF(ABS(CW10)&gt;=$S$5,6,NA())</f>
        <v>6</v>
      </c>
      <c r="JR10" s="256">
        <f t="shared" ref="JR10:JR73" si="366">IF(ABS(CX10)&gt;=$S$5,6,NA())</f>
        <v>6</v>
      </c>
      <c r="JS10" s="256">
        <f t="shared" ref="JS10:JS73" si="367">IF(ABS(CY10)&gt;=$S$5,6,NA())</f>
        <v>6</v>
      </c>
      <c r="JT10" s="256">
        <f t="shared" ref="JT10:JT73" si="368">IF(ABS(CZ10)&gt;=$S$5,6,NA())</f>
        <v>6</v>
      </c>
      <c r="JU10" s="256">
        <f t="shared" ref="JU10:JU73" si="369">IF(ABS(DA10)&gt;=$S$5,6,NA())</f>
        <v>6</v>
      </c>
      <c r="JV10" s="61">
        <f t="shared" si="233"/>
        <v>0.08</v>
      </c>
      <c r="JW10" s="46">
        <f t="shared" si="234"/>
        <v>0</v>
      </c>
      <c r="JX10" s="46">
        <f t="shared" si="235"/>
        <v>0</v>
      </c>
      <c r="JY10" s="46">
        <f t="shared" si="236"/>
        <v>0</v>
      </c>
      <c r="JZ10" s="46">
        <f t="shared" si="237"/>
        <v>0</v>
      </c>
      <c r="KA10" s="46">
        <f t="shared" si="238"/>
        <v>0</v>
      </c>
      <c r="KB10" s="46">
        <f t="shared" si="239"/>
        <v>0</v>
      </c>
      <c r="KC10" s="46">
        <f t="shared" si="240"/>
        <v>0</v>
      </c>
      <c r="KD10" s="46">
        <f t="shared" si="241"/>
        <v>0</v>
      </c>
      <c r="KE10" s="46">
        <f t="shared" si="242"/>
        <v>0</v>
      </c>
      <c r="KF10" s="46">
        <f t="shared" si="243"/>
        <v>0</v>
      </c>
      <c r="KG10" s="46">
        <f t="shared" si="244"/>
        <v>0</v>
      </c>
      <c r="KH10" s="46">
        <f t="shared" si="245"/>
        <v>0</v>
      </c>
      <c r="KI10" s="46">
        <f t="shared" si="246"/>
        <v>0</v>
      </c>
      <c r="KJ10" s="46">
        <f t="shared" si="247"/>
        <v>0</v>
      </c>
      <c r="KK10" s="46">
        <f t="shared" si="248"/>
        <v>0</v>
      </c>
      <c r="KL10" s="46">
        <f t="shared" si="249"/>
        <v>0</v>
      </c>
      <c r="KM10" s="46">
        <f t="shared" si="250"/>
        <v>0</v>
      </c>
      <c r="KN10" s="46">
        <f t="shared" si="251"/>
        <v>0</v>
      </c>
      <c r="KO10" s="46">
        <f t="shared" si="252"/>
        <v>0</v>
      </c>
      <c r="KP10" s="46">
        <f t="shared" si="253"/>
        <v>0</v>
      </c>
      <c r="KQ10" s="46">
        <f t="shared" si="254"/>
        <v>0</v>
      </c>
      <c r="KR10" s="61">
        <f t="shared" si="255"/>
        <v>0.08</v>
      </c>
      <c r="KS10" s="1">
        <f t="shared" si="256"/>
        <v>0</v>
      </c>
      <c r="KT10" s="1">
        <f t="shared" si="257"/>
        <v>0</v>
      </c>
      <c r="KU10" s="1">
        <f t="shared" si="258"/>
        <v>0</v>
      </c>
      <c r="KV10" s="1">
        <f t="shared" si="259"/>
        <v>0</v>
      </c>
      <c r="KW10" s="1">
        <f t="shared" si="260"/>
        <v>0</v>
      </c>
      <c r="KX10" s="1">
        <f t="shared" si="261"/>
        <v>0</v>
      </c>
      <c r="KY10" s="1">
        <f t="shared" si="262"/>
        <v>0</v>
      </c>
      <c r="KZ10" s="1">
        <f t="shared" si="263"/>
        <v>0</v>
      </c>
      <c r="LA10" s="1">
        <f t="shared" si="264"/>
        <v>0</v>
      </c>
      <c r="LB10" s="1">
        <f t="shared" si="265"/>
        <v>0</v>
      </c>
      <c r="LC10" s="1">
        <f t="shared" si="266"/>
        <v>0</v>
      </c>
      <c r="LD10" s="1">
        <f t="shared" si="267"/>
        <v>0</v>
      </c>
      <c r="LE10" s="1">
        <f t="shared" si="268"/>
        <v>0</v>
      </c>
      <c r="LF10" s="1">
        <f t="shared" si="269"/>
        <v>0</v>
      </c>
      <c r="LG10" s="1">
        <f t="shared" si="270"/>
        <v>0</v>
      </c>
      <c r="LH10" s="1">
        <f t="shared" si="271"/>
        <v>0</v>
      </c>
      <c r="LI10" s="1">
        <f t="shared" si="272"/>
        <v>0</v>
      </c>
      <c r="LJ10" s="1">
        <f t="shared" si="273"/>
        <v>0</v>
      </c>
      <c r="LK10" s="1">
        <f t="shared" si="274"/>
        <v>0</v>
      </c>
      <c r="LL10" s="1">
        <f t="shared" si="275"/>
        <v>0</v>
      </c>
      <c r="LM10" s="1">
        <f t="shared" si="276"/>
        <v>0</v>
      </c>
      <c r="LN10" s="61">
        <f t="shared" si="277"/>
        <v>0.08</v>
      </c>
      <c r="LO10" s="57">
        <f t="shared" si="278"/>
        <v>0.83352963876540731</v>
      </c>
      <c r="LP10" s="57">
        <f t="shared" si="279"/>
        <v>0.23338829885431406</v>
      </c>
      <c r="LQ10" s="57">
        <f t="shared" si="280"/>
        <v>0.33711643167845351</v>
      </c>
      <c r="LR10" s="57">
        <f t="shared" si="281"/>
        <v>0.44084456450259313</v>
      </c>
      <c r="LS10" s="57">
        <f t="shared" si="282"/>
        <v>0.54457269732673275</v>
      </c>
      <c r="LT10" s="57">
        <f t="shared" si="283"/>
        <v>0.64830083015087225</v>
      </c>
      <c r="LU10" s="57">
        <f t="shared" si="284"/>
        <v>0.75202896297501187</v>
      </c>
      <c r="LV10" s="57">
        <f t="shared" si="285"/>
        <v>0.85575709579915138</v>
      </c>
      <c r="LW10" s="57">
        <f t="shared" si="286"/>
        <v>0.95948522862329111</v>
      </c>
      <c r="LX10" s="57">
        <f t="shared" si="287"/>
        <v>1.0632133614474306</v>
      </c>
      <c r="LY10" s="57">
        <f t="shared" si="288"/>
        <v>1.1669414942715703</v>
      </c>
      <c r="LZ10" s="57">
        <f t="shared" si="289"/>
        <v>0.38099906961769464</v>
      </c>
      <c r="MA10" s="57">
        <f t="shared" si="290"/>
        <v>0.46661491411954731</v>
      </c>
      <c r="MB10" s="57">
        <f t="shared" si="291"/>
        <v>0.55223075862140025</v>
      </c>
      <c r="MC10" s="57">
        <f t="shared" si="292"/>
        <v>0.6378466031232527</v>
      </c>
      <c r="MD10" s="57">
        <f t="shared" si="293"/>
        <v>0.72346244762510548</v>
      </c>
      <c r="ME10" s="57">
        <f t="shared" si="294"/>
        <v>0.80907829212695814</v>
      </c>
      <c r="MF10" s="57">
        <f t="shared" si="295"/>
        <v>0.83352963876540731</v>
      </c>
      <c r="MG10" s="57">
        <f t="shared" si="296"/>
        <v>0.83352963876540731</v>
      </c>
      <c r="MH10" s="57">
        <f t="shared" si="297"/>
        <v>0.83352963876540731</v>
      </c>
      <c r="MI10" s="57">
        <f t="shared" si="298"/>
        <v>0.83352963876540731</v>
      </c>
      <c r="MJ10" s="61">
        <f t="shared" si="299"/>
        <v>0.08</v>
      </c>
      <c r="MK10" s="57">
        <f t="shared" si="118"/>
        <v>3</v>
      </c>
      <c r="ML10" s="57" t="e">
        <f t="shared" ref="ML10:ML73" si="370">IF(AND(ABS(CH10)&gt;0,EV10&gt;=DZ9,NH10&lt;&gt;0),3,NA())</f>
        <v>#N/A</v>
      </c>
      <c r="MM10" s="57" t="e">
        <f t="shared" ref="MM10:MM73" si="371">IF(AND(ABS(CI10)&gt;0,EW10&gt;=EA9,NI10&lt;&gt;0),3,NA())</f>
        <v>#N/A</v>
      </c>
      <c r="MN10" s="57" t="e">
        <f t="shared" ref="MN10:MN73" si="372">IF(AND(ABS(CJ10)&gt;0,EX10&gt;=EB9,NJ10&lt;&gt;0),3,NA())</f>
        <v>#N/A</v>
      </c>
      <c r="MO10" s="57" t="e">
        <f t="shared" ref="MO10:MO73" si="373">IF(AND(ABS(CK10)&gt;0,EY10&gt;=EC9,NK10&lt;&gt;0),3,NA())</f>
        <v>#N/A</v>
      </c>
      <c r="MP10" s="57" t="e">
        <f t="shared" ref="MP10:MP73" si="374">IF(AND(ABS(CL10)&gt;0,EZ10&gt;=ED9,NL10&lt;&gt;0),3,NA())</f>
        <v>#N/A</v>
      </c>
      <c r="MQ10" s="57" t="e">
        <f t="shared" ref="MQ10:MQ73" si="375">IF(AND(ABS(CM10)&gt;0,FA10&gt;=EE9,NM10&lt;&gt;0),3,NA())</f>
        <v>#N/A</v>
      </c>
      <c r="MR10" s="57" t="e">
        <f t="shared" ref="MR10:MR73" si="376">IF(AND(ABS(CN10)&gt;0,FB10&gt;=EF9,NN10&lt;&gt;0),3,NA())</f>
        <v>#N/A</v>
      </c>
      <c r="MS10" s="57" t="e">
        <f t="shared" ref="MS10:MS73" si="377">IF(AND(ABS(CO10)&gt;0,FC10&gt;=EG9,NO10&lt;&gt;0),3,NA())</f>
        <v>#N/A</v>
      </c>
      <c r="MT10" s="57" t="e">
        <f t="shared" ref="MT10:MT73" si="378">IF(AND(ABS(CP10)&gt;0,FD10&gt;=EH9,NP10&lt;&gt;0),3,NA())</f>
        <v>#N/A</v>
      </c>
      <c r="MU10" s="57" t="e">
        <f t="shared" ref="MU10:MU73" si="379">IF(AND(ABS(CQ10)&gt;0,FE10&gt;=EI9,NQ10&lt;&gt;0),3,NA())</f>
        <v>#N/A</v>
      </c>
      <c r="MV10" s="57" t="e">
        <f t="shared" ref="MV10:MV73" si="380">IF(AND(ABS(CR10)&gt;0,FF10&gt;=EJ9,NR10&lt;&gt;0),3,NA())</f>
        <v>#N/A</v>
      </c>
      <c r="MW10" s="57" t="e">
        <f t="shared" ref="MW10:MW73" si="381">IF(AND(ABS(CS10)&gt;0,FG10&gt;=EK9,NS10&lt;&gt;0),3,NA())</f>
        <v>#N/A</v>
      </c>
      <c r="MX10" s="57" t="e">
        <f t="shared" ref="MX10:MX73" si="382">IF(AND(ABS(CT10)&gt;0,FH10&gt;=EL9,NT10&lt;&gt;0),3,NA())</f>
        <v>#N/A</v>
      </c>
      <c r="MY10" s="57" t="e">
        <f t="shared" ref="MY10:MY73" si="383">IF(AND(ABS(CU10)&gt;0,FI10&gt;=EM9,NU10&lt;&gt;0),3,NA())</f>
        <v>#N/A</v>
      </c>
      <c r="MZ10" s="57" t="e">
        <f t="shared" ref="MZ10:MZ73" si="384">IF(AND(ABS(CV10)&gt;0,FJ10&gt;=EN9,NV10&lt;&gt;0),3,NA())</f>
        <v>#N/A</v>
      </c>
      <c r="NA10" s="57" t="e">
        <f t="shared" ref="NA10:NA73" si="385">IF(AND(ABS(CW10)&gt;0,FK10&gt;=EO9,NW10&lt;&gt;0),3,NA())</f>
        <v>#N/A</v>
      </c>
      <c r="NB10" s="57" t="e">
        <f t="shared" ref="NB10:NB73" si="386">IF(AND(ABS(CX10)&gt;0,FL10&gt;=EP9,NX10&lt;&gt;0),3,NA())</f>
        <v>#N/A</v>
      </c>
      <c r="NC10" s="57" t="e">
        <f t="shared" ref="NC10:NC73" si="387">IF(AND(ABS(CY10)&gt;0,FM10&gt;=EQ9,NY10&lt;&gt;0),3,NA())</f>
        <v>#N/A</v>
      </c>
      <c r="ND10" s="57" t="e">
        <f t="shared" ref="ND10:ND73" si="388">IF(AND(ABS(CZ10)&gt;0,FN10&gt;=ER9,NZ10&lt;&gt;0),3,NA())</f>
        <v>#N/A</v>
      </c>
      <c r="NE10" s="57" t="e">
        <f t="shared" ref="NE10:NE73" si="389">IF(AND(ABS(DA10)&gt;0,FO10&gt;=ES9,OA10&lt;&gt;0),3,NA())</f>
        <v>#N/A</v>
      </c>
      <c r="NF10" s="61">
        <f t="shared" si="320"/>
        <v>0.08</v>
      </c>
      <c r="NG10" s="256">
        <f>IF(OY9=0,MIN('Drive Train'!$F$35-FQ9*$C$19*'Drive Train'!$F$39,NG9+$C$39)-$C$7,IF(LO9-1&lt;=0,0,IF($C$37=Motors!$C$30,MAX(MAX(NG$8:NG9)*-1,NG9-$C$39),MAX(0,MAX(NG$8:NG9)*-1,NG9-$C$39))))</f>
        <v>9.1343218870967746</v>
      </c>
      <c r="NH10" s="256">
        <f>IF(OZ9=0,MIN('Drive Train'!$F$35-FR9*$C$19*'Drive Train'!$F$39,NH9+$C$39)-$C$7,IF(LP9-1&lt;=0,0,IF($C$37=Motors!$C$30,MAX(MAX(NH$8:NH9)*-1,NH9-$C$39),MAX(0,MAX(NH$8:NH9)*-1,NH9-$C$39))))</f>
        <v>9.1343218870967746</v>
      </c>
      <c r="NI10" s="256">
        <f>IF(PA9=0,MIN('Drive Train'!$F$35-FS9*$C$19*'Drive Train'!$F$39,NI9+$C$39)-$C$7,IF(LQ9-1&lt;=0,0,IF($C$37=Motors!$C$30,MAX(MAX(NI$8:NI9)*-1,NI9-$C$39),MAX(0,MAX(NI$8:NI9)*-1,NI9-$C$39))))</f>
        <v>9.1343218870967746</v>
      </c>
      <c r="NJ10" s="256">
        <f>IF(PB9=0,MIN('Drive Train'!$F$35-FT9*$C$19*'Drive Train'!$F$39,NJ9+$C$39)-$C$7,IF(LR9-1&lt;=0,0,IF($C$37=Motors!$C$30,MAX(MAX(NJ$8:NJ9)*-1,NJ9-$C$39),MAX(0,MAX(NJ$8:NJ9)*-1,NJ9-$C$39))))</f>
        <v>9.1343218870967746</v>
      </c>
      <c r="NK10" s="256">
        <f>IF(PC9=0,MIN('Drive Train'!$F$35-FU9*$C$19*'Drive Train'!$F$39,NK9+$C$39)-$C$7,IF(LS9-1&lt;=0,0,IF($C$37=Motors!$C$30,MAX(MAX(NK$8:NK9)*-1,NK9-$C$39),MAX(0,MAX(NK$8:NK9)*-1,NK9-$C$39))))</f>
        <v>9.1343218870967746</v>
      </c>
      <c r="NL10" s="256">
        <f>IF(PD9=0,MIN('Drive Train'!$F$35-FV9*$C$19*'Drive Train'!$F$39,NL9+$C$39)-$C$7,IF(LT9-1&lt;=0,0,IF($C$37=Motors!$C$30,MAX(MAX(NL$8:NL9)*-1,NL9-$C$39),MAX(0,MAX(NL$8:NL9)*-1,NL9-$C$39))))</f>
        <v>9.1343218870967746</v>
      </c>
      <c r="NM10" s="256">
        <f>IF(PE9=0,MIN('Drive Train'!$F$35-FW9*$C$19*'Drive Train'!$F$39,NM9+$C$39)-$C$7,IF(LU9-1&lt;=0,0,IF($C$37=Motors!$C$30,MAX(MAX(NM$8:NM9)*-1,NM9-$C$39),MAX(0,MAX(NM$8:NM9)*-1,NM9-$C$39))))</f>
        <v>9.1343218870967746</v>
      </c>
      <c r="NN10" s="256">
        <f>IF(PF9=0,MIN('Drive Train'!$F$35-FX9*$C$19*'Drive Train'!$F$39,NN9+$C$39)-$C$7,IF(LV9-1&lt;=0,0,IF($C$37=Motors!$C$30,MAX(MAX(NN$8:NN9)*-1,NN9-$C$39),MAX(0,MAX(NN$8:NN9)*-1,NN9-$C$39))))</f>
        <v>9.1343218870967746</v>
      </c>
      <c r="NO10" s="256">
        <f>IF(PG9=0,MIN('Drive Train'!$F$35-FY9*$C$19*'Drive Train'!$F$39,NO9+$C$39)-$C$7,IF(LW9-1&lt;=0,0,IF($C$37=Motors!$C$30,MAX(MAX(NO$8:NO9)*-1,NO9-$C$39),MAX(0,MAX(NO$8:NO9)*-1,NO9-$C$39))))</f>
        <v>9.1343218870967746</v>
      </c>
      <c r="NP10" s="256">
        <f>IF(PH9=0,MIN('Drive Train'!$F$35-FZ9*$C$19*'Drive Train'!$F$39,NP9+$C$39)-$C$7,IF(LX9-1&lt;=0,0,IF($C$37=Motors!$C$30,MAX(MAX(NP$8:NP9)*-1,NP9-$C$39),MAX(0,MAX(NP$8:NP9)*-1,NP9-$C$39))))</f>
        <v>9.1343218870967746</v>
      </c>
      <c r="NQ10" s="256">
        <f>IF(PI9=0,MIN('Drive Train'!$F$35-GA9*$C$19*'Drive Train'!$F$39,NQ9+$C$39)-$C$7,IF(LY9-1&lt;=0,0,IF($C$37=Motors!$C$30,MAX(MAX(NQ$8:NQ9)*-1,NQ9-$C$39),MAX(0,MAX(NQ$8:NQ9)*-1,NQ9-$C$39))))</f>
        <v>9.1343218870967746</v>
      </c>
      <c r="NR10" s="256">
        <f>IF(PJ9=0,MIN('Drive Train'!$F$35-GB9*$C$19*'Drive Train'!$F$39,NR9+$C$39)-$C$7,IF(LZ9-1&lt;=0,0,IF($C$37=Motors!$C$30,MAX(MAX(NR$8:NR9)*-1,NR9-$C$39),MAX(0,MAX(NR$8:NR9)*-1,NR9-$C$39))))</f>
        <v>9.24</v>
      </c>
      <c r="NS10" s="256">
        <f>IF(PK9=0,MIN('Drive Train'!$F$35-GC9*$C$19*'Drive Train'!$F$39,NS9+$C$39)-$C$7,IF(MA9-1&lt;=0,0,IF($C$37=Motors!$C$30,MAX(MAX(NS$8:NS9)*-1,NS9-$C$39),MAX(0,MAX(NS$8:NS9)*-1,NS9-$C$39))))</f>
        <v>9.24</v>
      </c>
      <c r="NT10" s="256">
        <f>IF(PL9=0,MIN('Drive Train'!$F$35-GD9*$C$19*'Drive Train'!$F$39,NT9+$C$39)-$C$7,IF(MB9-1&lt;=0,0,IF($C$37=Motors!$C$30,MAX(MAX(NT$8:NT9)*-1,NT9-$C$39),MAX(0,MAX(NT$8:NT9)*-1,NT9-$C$39))))</f>
        <v>9.24</v>
      </c>
      <c r="NU10" s="256">
        <f>IF(PM9=0,MIN('Drive Train'!$F$35-GE9*$C$19*'Drive Train'!$F$39,NU9+$C$39)-$C$7,IF(MC9-1&lt;=0,0,IF($C$37=Motors!$C$30,MAX(MAX(NU$8:NU9)*-1,NU9-$C$39),MAX(0,MAX(NU$8:NU9)*-1,NU9-$C$39))))</f>
        <v>9.24</v>
      </c>
      <c r="NV10" s="256">
        <f>IF(PN9=0,MIN('Drive Train'!$F$35-GF9*$C$19*'Drive Train'!$F$39,NV9+$C$39)-$C$7,IF(MD9-1&lt;=0,0,IF($C$37=Motors!$C$30,MAX(MAX(NV$8:NV9)*-1,NV9-$C$39),MAX(0,MAX(NV$8:NV9)*-1,NV9-$C$39))))</f>
        <v>9.24</v>
      </c>
      <c r="NW10" s="256">
        <f>IF(PO9=0,MIN('Drive Train'!$F$35-GG9*$C$19*'Drive Train'!$F$39,NW9+$C$39)-$C$7,IF(ME9-1&lt;=0,0,IF($C$37=Motors!$C$30,MAX(MAX(NW$8:NW9)*-1,NW9-$C$39),MAX(0,MAX(NW$8:NW9)*-1,NW9-$C$39))))</f>
        <v>9.2200000000000006</v>
      </c>
      <c r="NX10" s="256">
        <f>IF(PP9=0,MIN('Drive Train'!$F$35-GH9*$C$19*'Drive Train'!$F$39,NX9+$C$39)-$C$7,IF(MF9-1&lt;=0,0,IF($C$37=Motors!$C$30,MAX(MAX(NX$8:NX9)*-1,NX9-$C$39),MAX(0,MAX(NX$8:NX9)*-1,NX9-$C$39))))</f>
        <v>9.1343218870967746</v>
      </c>
      <c r="NY10" s="256">
        <f>IF(PQ9=0,MIN('Drive Train'!$F$35-GI9*$C$19*'Drive Train'!$F$39,NY9+$C$39)-$C$7,IF(MG9-1&lt;=0,0,IF($C$37=Motors!$C$30,MAX(MAX(NY$8:NY9)*-1,NY9-$C$39),MAX(0,MAX(NY$8:NY9)*-1,NY9-$C$39))))</f>
        <v>9.1343218870967746</v>
      </c>
      <c r="NZ10" s="256">
        <f>IF(PR9=0,MIN('Drive Train'!$F$35-GJ9*$C$19*'Drive Train'!$F$39,NZ9+$C$39)-$C$7,IF(MH9-1&lt;=0,0,IF($C$37=Motors!$C$30,MAX(MAX(NZ$8:NZ9)*-1,NZ9-$C$39),MAX(0,MAX(NZ$8:NZ9)*-1,NZ9-$C$39))))</f>
        <v>9.1343218870967746</v>
      </c>
      <c r="OA10" s="256">
        <f>IF(PS9=0,MIN('Drive Train'!$F$35-GK9*$C$19*'Drive Train'!$F$39,OA9+$C$39)-$C$7,IF(MI9-1&lt;=0,0,IF($C$37=Motors!$C$30,MAX(MAX(OA$8:OA9)*-1,OA9-$C$39),MAX(0,MAX(OA$8:OA9)*-1,OA9-$C$39))))</f>
        <v>9.1343218870967746</v>
      </c>
      <c r="OB10" s="61">
        <f t="shared" si="321"/>
        <v>0.08</v>
      </c>
      <c r="OC10" s="256">
        <f>'Drive Train'!$F$35-(FQ10*$C$13)*$C$19*'Drive Train'!$F$39</f>
        <v>7.5533670199503327</v>
      </c>
      <c r="OD10" s="256">
        <f>'Drive Train'!$F$35-(FR10*$C$13)*$C$19*'Drive Train'!$F$39</f>
        <v>6.82</v>
      </c>
      <c r="OE10" s="256">
        <f>'Drive Train'!$F$35-(FS10*$C$13)*$C$19*'Drive Train'!$F$39</f>
        <v>6.82</v>
      </c>
      <c r="OF10" s="256">
        <f>'Drive Train'!$F$35-(FT10*$C$13)*$C$19*'Drive Train'!$F$39</f>
        <v>6.82</v>
      </c>
      <c r="OG10" s="256">
        <f>'Drive Train'!$F$35-(FU10*$C$13)*$C$19*'Drive Train'!$F$39</f>
        <v>6.82</v>
      </c>
      <c r="OH10" s="256">
        <f>'Drive Train'!$F$35-(FV10*$C$13)*$C$19*'Drive Train'!$F$39</f>
        <v>6.9379113666894519</v>
      </c>
      <c r="OI10" s="256">
        <f>'Drive Train'!$F$35-(FW10*$C$13)*$C$19*'Drive Train'!$F$39</f>
        <v>7.6654607004048145</v>
      </c>
      <c r="OJ10" s="256">
        <f>'Drive Train'!$F$35-(FX10*$C$13)*$C$19*'Drive Train'!$F$39</f>
        <v>8.2166344380679668</v>
      </c>
      <c r="OK10" s="256">
        <f>'Drive Train'!$F$35-(FY10*$C$13)*$C$19*'Drive Train'!$F$39</f>
        <v>8.6486354756958441</v>
      </c>
      <c r="OL10" s="256">
        <f>'Drive Train'!$F$35-(FZ10*$C$13)*$C$19*'Drive Train'!$F$39</f>
        <v>8.9963436279329123</v>
      </c>
      <c r="OM10" s="256">
        <f>'Drive Train'!$F$35-(GA10*$C$13)*$C$19*'Drive Train'!$F$39</f>
        <v>9.2822369975500614</v>
      </c>
      <c r="ON10" s="256">
        <f>'Drive Train'!$F$35-(GB10*$C$13)*$C$19*'Drive Train'!$F$39</f>
        <v>10.9</v>
      </c>
      <c r="OO10" s="256">
        <f>'Drive Train'!$F$35-(GC10*$C$13)*$C$19*'Drive Train'!$F$39</f>
        <v>10.600000000000001</v>
      </c>
      <c r="OP10" s="256">
        <f>'Drive Train'!$F$35-(GD10*$C$13)*$C$19*'Drive Train'!$F$39</f>
        <v>10.3</v>
      </c>
      <c r="OQ10" s="256">
        <f>'Drive Train'!$F$35-(GE10*$C$13)*$C$19*'Drive Train'!$F$39</f>
        <v>10</v>
      </c>
      <c r="OR10" s="256">
        <f>'Drive Train'!$F$35-(GF10*$C$13)*$C$19*'Drive Train'!$F$39</f>
        <v>9.7000000000000011</v>
      </c>
      <c r="OS10" s="256">
        <f>'Drive Train'!$F$35-(GG10*$C$13)*$C$19*'Drive Train'!$F$39</f>
        <v>9.4</v>
      </c>
      <c r="OT10" s="256">
        <f>'Drive Train'!$F$35-(GH10*$C$13)*$C$19*'Drive Train'!$F$39</f>
        <v>9.1000000000000014</v>
      </c>
      <c r="OU10" s="256">
        <f>'Drive Train'!$F$35-(GI10*$C$13)*$C$19*'Drive Train'!$F$39</f>
        <v>8.8000000000000007</v>
      </c>
      <c r="OV10" s="256">
        <f>'Drive Train'!$F$35-(GJ10*$C$13)*$C$19*'Drive Train'!$F$39</f>
        <v>8.5</v>
      </c>
      <c r="OW10" s="256">
        <f>'Drive Train'!$F$35-(GK10*$C$13)*$C$19*'Drive Train'!$F$39</f>
        <v>8.1999999999999993</v>
      </c>
      <c r="OX10" s="61">
        <f t="shared" si="322"/>
        <v>0.08</v>
      </c>
      <c r="OY10" s="1">
        <f>IF(PU10&gt;='Drive Train'!$F$29,1,0)</f>
        <v>0</v>
      </c>
      <c r="OZ10" s="1">
        <f>IF(PV10&gt;='Drive Train'!$F$29,1,0)</f>
        <v>0</v>
      </c>
      <c r="PA10" s="1">
        <f>IF(PW10&gt;='Drive Train'!$F$29,1,0)</f>
        <v>0</v>
      </c>
      <c r="PB10" s="1">
        <f>IF(PX10&gt;='Drive Train'!$F$29,1,0)</f>
        <v>0</v>
      </c>
      <c r="PC10" s="1">
        <f>IF(PY10&gt;='Drive Train'!$F$29,1,0)</f>
        <v>0</v>
      </c>
      <c r="PD10" s="1">
        <f>IF(PZ10&gt;='Drive Train'!$F$29,1,0)</f>
        <v>0</v>
      </c>
      <c r="PE10" s="1">
        <f>IF(QA10&gt;='Drive Train'!$F$29,1,0)</f>
        <v>0</v>
      </c>
      <c r="PF10" s="1">
        <f>IF(QB10&gt;='Drive Train'!$F$29,1,0)</f>
        <v>0</v>
      </c>
      <c r="PG10" s="1">
        <f>IF(QC10&gt;='Drive Train'!$F$29,1,0)</f>
        <v>0</v>
      </c>
      <c r="PH10" s="1">
        <f>IF(QD10&gt;='Drive Train'!$F$29,1,0)</f>
        <v>0</v>
      </c>
      <c r="PI10" s="1">
        <f>IF(QE10&gt;='Drive Train'!$F$29,1,0)</f>
        <v>0</v>
      </c>
      <c r="PJ10" s="1">
        <f>IF(QF10&gt;='Drive Train'!$F$29,1,0)</f>
        <v>0</v>
      </c>
      <c r="PK10" s="1">
        <f>IF(QG10&gt;='Drive Train'!$F$29,1,0)</f>
        <v>0</v>
      </c>
      <c r="PL10" s="1">
        <f>IF(QH10&gt;='Drive Train'!$F$29,1,0)</f>
        <v>0</v>
      </c>
      <c r="PM10" s="1">
        <f>IF(QI10&gt;='Drive Train'!$F$29,1,0)</f>
        <v>0</v>
      </c>
      <c r="PN10" s="1">
        <f>IF(QJ10&gt;='Drive Train'!$F$29,1,0)</f>
        <v>0</v>
      </c>
      <c r="PO10" s="1">
        <f>IF(QK10&gt;='Drive Train'!$F$29,1,0)</f>
        <v>0</v>
      </c>
      <c r="PP10" s="1">
        <f>IF(QL10&gt;='Drive Train'!$F$29,1,0)</f>
        <v>0</v>
      </c>
      <c r="PQ10" s="1">
        <f>IF(QM10&gt;='Drive Train'!$F$29,1,0)</f>
        <v>0</v>
      </c>
      <c r="PR10" s="1">
        <f>IF(QN10&gt;='Drive Train'!$F$29,1,0)</f>
        <v>0</v>
      </c>
      <c r="PS10" s="1">
        <f>IF(QO10&gt;='Drive Train'!$F$29,1,0)</f>
        <v>0</v>
      </c>
      <c r="PT10" s="253">
        <f t="shared" si="323"/>
        <v>0.08</v>
      </c>
      <c r="PU10" s="57">
        <f t="shared" si="324"/>
        <v>7.342811050449588E-2</v>
      </c>
      <c r="PV10" s="57">
        <f t="shared" si="325"/>
        <v>2.2649140313140248E-2</v>
      </c>
      <c r="PW10" s="57">
        <f t="shared" si="326"/>
        <v>3.2702470351801786E-2</v>
      </c>
      <c r="PX10" s="57">
        <f t="shared" si="327"/>
        <v>4.274166815960187E-2</v>
      </c>
      <c r="PY10" s="57">
        <f t="shared" si="328"/>
        <v>5.2762385357813892E-2</v>
      </c>
      <c r="PZ10" s="57">
        <f t="shared" si="329"/>
        <v>5.9516514466484288E-2</v>
      </c>
      <c r="QA10" s="57">
        <f t="shared" si="330"/>
        <v>6.5740202435932663E-2</v>
      </c>
      <c r="QB10" s="57">
        <f t="shared" si="331"/>
        <v>7.1963890405381037E-2</v>
      </c>
      <c r="QC10" s="57">
        <f t="shared" si="332"/>
        <v>7.8187578374829425E-2</v>
      </c>
      <c r="QD10" s="57">
        <f t="shared" si="333"/>
        <v>8.4411266344277786E-2</v>
      </c>
      <c r="QE10" s="57">
        <f t="shared" si="334"/>
        <v>9.0634954313726174E-2</v>
      </c>
      <c r="QF10" s="57">
        <f t="shared" si="335"/>
        <v>3.0308034845614451E-2</v>
      </c>
      <c r="QG10" s="57">
        <f t="shared" si="336"/>
        <v>3.7118676144824461E-2</v>
      </c>
      <c r="QH10" s="57">
        <f t="shared" si="337"/>
        <v>4.3929317444034485E-2</v>
      </c>
      <c r="QI10" s="57">
        <f t="shared" si="338"/>
        <v>5.0739958743244475E-2</v>
      </c>
      <c r="QJ10" s="57">
        <f t="shared" si="339"/>
        <v>5.7550600042454485E-2</v>
      </c>
      <c r="QK10" s="57">
        <f t="shared" si="340"/>
        <v>6.4361241341664488E-2</v>
      </c>
      <c r="QL10" s="57">
        <f t="shared" si="341"/>
        <v>6.7529607612856174E-2</v>
      </c>
      <c r="QM10" s="57">
        <f t="shared" si="342"/>
        <v>6.9241924502893237E-2</v>
      </c>
      <c r="QN10" s="57">
        <f t="shared" si="343"/>
        <v>7.0630242983356378E-2</v>
      </c>
      <c r="QO10" s="57">
        <f t="shared" si="344"/>
        <v>7.0630242983356378E-2</v>
      </c>
      <c r="QP10" s="61">
        <f t="shared" si="345"/>
        <v>0.08</v>
      </c>
      <c r="QQ10" s="57">
        <f t="shared" si="139"/>
        <v>1.0193161871424512</v>
      </c>
      <c r="QR10" s="57">
        <f t="shared" si="140"/>
        <v>1.1735537532277907</v>
      </c>
      <c r="QS10" s="57">
        <f t="shared" si="141"/>
        <v>1.1735537532277907</v>
      </c>
      <c r="QT10" s="57">
        <f t="shared" si="142"/>
        <v>1.1735537532277907</v>
      </c>
      <c r="QU10" s="57">
        <f t="shared" si="143"/>
        <v>1.1735537532277907</v>
      </c>
      <c r="QV10" s="57">
        <f t="shared" si="144"/>
        <v>1.1487553075420156</v>
      </c>
      <c r="QW10" s="57">
        <f t="shared" si="145"/>
        <v>0.99574128402229478</v>
      </c>
      <c r="QX10" s="57">
        <f t="shared" si="146"/>
        <v>0.87982156923462773</v>
      </c>
      <c r="QY10" s="57">
        <f t="shared" si="147"/>
        <v>0.78896557656321298</v>
      </c>
      <c r="QZ10" s="57">
        <f t="shared" si="148"/>
        <v>0.71583758246183071</v>
      </c>
      <c r="RA10" s="57">
        <f t="shared" si="149"/>
        <v>0.65571012064513812</v>
      </c>
      <c r="RB10" s="57">
        <f t="shared" si="150"/>
        <v>0.31547143903972863</v>
      </c>
      <c r="RC10" s="57">
        <f t="shared" si="151"/>
        <v>0.37856572684767431</v>
      </c>
      <c r="RD10" s="57">
        <f t="shared" si="152"/>
        <v>0.44166001465562016</v>
      </c>
      <c r="RE10" s="57">
        <f t="shared" si="153"/>
        <v>0.50475430246356578</v>
      </c>
      <c r="RF10" s="57">
        <f t="shared" si="154"/>
        <v>0.56784859027151147</v>
      </c>
      <c r="RG10" s="57">
        <f t="shared" si="155"/>
        <v>0.63094287807945726</v>
      </c>
      <c r="RH10" s="57">
        <f t="shared" si="156"/>
        <v>0.69403716588740294</v>
      </c>
      <c r="RI10" s="57">
        <f t="shared" si="157"/>
        <v>0.75713145369534862</v>
      </c>
      <c r="RJ10" s="57">
        <f t="shared" si="158"/>
        <v>0.82022574150329441</v>
      </c>
      <c r="RK10" s="57">
        <f t="shared" si="159"/>
        <v>0.88332002931124032</v>
      </c>
      <c r="RL10" s="61">
        <f t="shared" si="346"/>
        <v>0.08</v>
      </c>
      <c r="RM10" s="2">
        <f>IF(AND(LO10&gt;=LO$6*'Drive Train'!$AA$52,LO10&lt;=LO$6*'Drive Train'!$AA$53,KS10=0,JW10=0,EU10&gt;0),$C$17,0)</f>
        <v>0</v>
      </c>
      <c r="RN10" s="2">
        <f>IF(AND(LP10&gt;=LP$6*'Drive Train'!$AA$52,LP10&lt;=LP$6*'Drive Train'!$AA$53,KT10=0,JX10=0,EV10&gt;0),$C$17,0)</f>
        <v>0</v>
      </c>
      <c r="RO10" s="2">
        <f>IF(AND(LQ10&gt;=LQ$6*'Drive Train'!$AA$52,LQ10&lt;=LQ$6*'Drive Train'!$AA$53,KU10=0,JY10=0,EW10&gt;0),$C$17,0)</f>
        <v>0</v>
      </c>
      <c r="RP10" s="2">
        <f>IF(AND(LR10&gt;=LR$6*'Drive Train'!$AA$52,LR10&lt;=LR$6*'Drive Train'!$AA$53,KV10=0,JZ10=0,EX10&gt;0),$C$17,0)</f>
        <v>0</v>
      </c>
      <c r="RQ10" s="2">
        <f>IF(AND(LS10&gt;=LS$6*'Drive Train'!$AA$52,LS10&lt;=LS$6*'Drive Train'!$AA$53,KW10=0,KA10=0,EY10&gt;0),$C$17,0)</f>
        <v>0</v>
      </c>
      <c r="RR10" s="2">
        <f>IF(AND(LT10&gt;=LT$6*'Drive Train'!$AA$52,LT10&lt;=LT$6*'Drive Train'!$AA$53,KX10=0,KB10=0,EZ10&gt;0),$C$17,0)</f>
        <v>0</v>
      </c>
      <c r="RS10" s="2">
        <f>IF(AND(LU10&gt;=LU$6*'Drive Train'!$AA$52,LU10&lt;=LU$6*'Drive Train'!$AA$53,KY10=0,KC10=0,FA10&gt;0),$C$17,0)</f>
        <v>0</v>
      </c>
      <c r="RT10" s="2">
        <f>IF(AND(LV10&gt;=LV$6*'Drive Train'!$AA$52,LV10&lt;=LV$6*'Drive Train'!$AA$53,KZ10=0,KD10=0,FB10&gt;0),$C$17,0)</f>
        <v>0</v>
      </c>
      <c r="RU10" s="2">
        <f>IF(AND(LW10&gt;=LW$6*'Drive Train'!$AA$52,LW10&lt;=LW$6*'Drive Train'!$AA$53,LA10=0,KE10=0,FC10&gt;0),$C$17,0)</f>
        <v>0</v>
      </c>
      <c r="RV10" s="2">
        <f>IF(AND(LX10&gt;=LX$6*'Drive Train'!$AA$52,LX10&lt;=LX$6*'Drive Train'!$AA$53,LB10=0,KF10=0,FD10&gt;0),$C$17,0)</f>
        <v>0</v>
      </c>
      <c r="RW10" s="2">
        <f>IF(AND(LY10&gt;=LY$6*'Drive Train'!$AA$52,LY10&lt;=LY$6*'Drive Train'!$AA$53,LC10=0,KG10=0,FE10&gt;0),$C$17,0)</f>
        <v>0</v>
      </c>
      <c r="RX10" s="2">
        <f>IF(AND(LZ10&gt;=LZ$6*'Drive Train'!$AA$52,LZ10&lt;=LZ$6*'Drive Train'!$AA$53,LD10=0,KH10=0,FF10&gt;0),$C$17,0)</f>
        <v>0</v>
      </c>
      <c r="RY10" s="2">
        <f>IF(AND(MA10&gt;=MA$6*'Drive Train'!$AA$52,MA10&lt;=MA$6*'Drive Train'!$AA$53,LE10=0,KI10=0,FG10&gt;0),$C$17,0)</f>
        <v>0</v>
      </c>
      <c r="RZ10" s="2">
        <f>IF(AND(MB10&gt;=MB$6*'Drive Train'!$AA$52,MB10&lt;=MB$6*'Drive Train'!$AA$53,LF10=0,KJ10=0,FH10&gt;0),$C$17,0)</f>
        <v>0</v>
      </c>
      <c r="SA10" s="2">
        <f>IF(AND(MC10&gt;=MC$6*'Drive Train'!$AA$52,MC10&lt;=MC$6*'Drive Train'!$AA$53,LG10=0,KK10=0,FI10&gt;0),$C$17,0)</f>
        <v>0</v>
      </c>
      <c r="SB10" s="2">
        <f>IF(AND(MD10&gt;=MD$6*'Drive Train'!$AA$52,MD10&lt;=MD$6*'Drive Train'!$AA$53,LH10=0,KL10=0,FJ10&gt;0),$C$17,0)</f>
        <v>0</v>
      </c>
      <c r="SC10" s="2">
        <f>IF(AND(ME10&gt;=ME$6*'Drive Train'!$AA$52,ME10&lt;=ME$6*'Drive Train'!$AA$53,LI10=0,KM10=0,FK10&gt;0),$C$17,0)</f>
        <v>0</v>
      </c>
      <c r="SD10" s="2">
        <f>IF(AND(MF10&gt;=MF$6*'Drive Train'!$AA$52,MF10&lt;=MF$6*'Drive Train'!$AA$53,LJ10=0,KN10=0,FL10&gt;0),$C$17,0)</f>
        <v>0</v>
      </c>
      <c r="SE10" s="2">
        <f>IF(AND(MG10&gt;=MG$6*'Drive Train'!$AA$52,MG10&lt;=MG$6*'Drive Train'!$AA$53,LK10=0,KO10=0,FM10&gt;0),$C$17,0)</f>
        <v>0</v>
      </c>
      <c r="SF10" s="2">
        <f>IF(AND(MH10&gt;=MH$6*'Drive Train'!$AA$52,MH10&lt;=MH$6*'Drive Train'!$AA$53,LL10=0,KP10=0,FN10&gt;0),$C$17,0)</f>
        <v>0</v>
      </c>
      <c r="SG10" s="2">
        <f>IF(AND(MI10&gt;=MI$6*'Drive Train'!$AA$52,MI10&lt;=MI$6*'Drive Train'!$AA$53,LM10=0,KQ10=0,FO10&gt;0),$C$17,0)</f>
        <v>0</v>
      </c>
      <c r="SH10" s="61">
        <f t="shared" si="347"/>
        <v>0.08</v>
      </c>
      <c r="SI10" s="2">
        <f>IF(AND(EU10&lt;0,KS10=0,LO10&gt;=LO$6*'Drive Train'!$AA$52,LO10&lt;=LO$6*'Drive Train'!$AA$53,OY10=1,JW10=0),$C$17,0)</f>
        <v>0</v>
      </c>
      <c r="SJ10" s="2">
        <f>IF(AND(EV10&lt;0,KT10=0,LP10&gt;=LP$6*'Drive Train'!$AA$52,LP10&lt;=LP$6*'Drive Train'!$AA$53,OZ10=1,JX10=0),$C$17,0)</f>
        <v>0</v>
      </c>
      <c r="SK10" s="2">
        <f>IF(AND(EW10&lt;0,KU10=0,LQ10&gt;=LQ$6*'Drive Train'!$AA$52,LQ10&lt;=LQ$6*'Drive Train'!$AA$53,PA10=1,JY10=0),$C$17,0)</f>
        <v>0</v>
      </c>
      <c r="SL10" s="2">
        <f>IF(AND(EX10&lt;0,KV10=0,LR10&gt;=LR$6*'Drive Train'!$AA$52,LR10&lt;=LR$6*'Drive Train'!$AA$53,PB10=1,JZ10=0),$C$17,0)</f>
        <v>0</v>
      </c>
      <c r="SM10" s="2">
        <f>IF(AND(EY10&lt;0,KW10=0,LS10&gt;=LS$6*'Drive Train'!$AA$52,LS10&lt;=LS$6*'Drive Train'!$AA$53,PC10=1,KA10=0),$C$17,0)</f>
        <v>0</v>
      </c>
      <c r="SN10" s="2">
        <f>IF(AND(EZ10&lt;0,KX10=0,LT10&gt;=LT$6*'Drive Train'!$AA$52,LT10&lt;=LT$6*'Drive Train'!$AA$53,PD10=1,KB10=0),$C$17,0)</f>
        <v>0</v>
      </c>
      <c r="SO10" s="2">
        <f>IF(AND(FA10&lt;0,KY10=0,LU10&gt;=LU$6*'Drive Train'!$AA$52,LU10&lt;=LU$6*'Drive Train'!$AA$53,PE10=1,KC10=0),$C$17,0)</f>
        <v>0</v>
      </c>
      <c r="SP10" s="2">
        <f>IF(AND(FB10&lt;0,KZ10=0,LV10&gt;=LV$6*'Drive Train'!$AA$52,LV10&lt;=LV$6*'Drive Train'!$AA$53,PF10=1,KD10=0),$C$17,0)</f>
        <v>0</v>
      </c>
      <c r="SQ10" s="2">
        <f>IF(AND(FC10&lt;0,LA10=0,LW10&gt;=LW$6*'Drive Train'!$AA$52,LW10&lt;=LW$6*'Drive Train'!$AA$53,PG10=1,KE10=0),$C$17,0)</f>
        <v>0</v>
      </c>
      <c r="SR10" s="2">
        <f>IF(AND(FD10&lt;0,LB10=0,LX10&gt;=LX$6*'Drive Train'!$AA$52,LX10&lt;=LX$6*'Drive Train'!$AA$53,PH10=1,KF10=0),$C$17,0)</f>
        <v>0</v>
      </c>
      <c r="SS10" s="2">
        <f>IF(AND(FE10&lt;0,LC10=0,LY10&gt;=LY$6*'Drive Train'!$AA$52,LY10&lt;=LY$6*'Drive Train'!$AA$53,PI10=1,KG10=0),$C$17,0)</f>
        <v>0</v>
      </c>
      <c r="ST10" s="2">
        <f>IF(AND(FF10&lt;0,LD10=0,LZ10&gt;=LZ$6*'Drive Train'!$AA$52,LZ10&lt;=LZ$6*'Drive Train'!$AA$53,PJ10=1,KH10=0),$C$17,0)</f>
        <v>0</v>
      </c>
      <c r="SU10" s="2">
        <f>IF(AND(FG10&lt;0,LE10=0,MA10&gt;=MA$6*'Drive Train'!$AA$52,MA10&lt;=MA$6*'Drive Train'!$AA$53,PK10=1,KI10=0),$C$17,0)</f>
        <v>0</v>
      </c>
      <c r="SV10" s="2">
        <f>IF(AND(FH10&lt;0,LF10=0,MB10&gt;=MB$6*'Drive Train'!$AA$52,MB10&lt;=MB$6*'Drive Train'!$AA$53,PL10=1,KJ10=0),$C$17,0)</f>
        <v>0</v>
      </c>
      <c r="SW10" s="2">
        <f>IF(AND(FI10&lt;0,LG10=0,MC10&gt;=MC$6*'Drive Train'!$AA$52,MC10&lt;=MC$6*'Drive Train'!$AA$53,PM10=1,KK10=0),$C$17,0)</f>
        <v>0</v>
      </c>
      <c r="SX10" s="2">
        <f>IF(AND(FJ10&lt;0,LH10=0,MD10&gt;=MD$6*'Drive Train'!$AA$52,MD10&lt;=MD$6*'Drive Train'!$AA$53,PN10=1,KL10=0),$C$17,0)</f>
        <v>0</v>
      </c>
      <c r="SY10" s="2">
        <f>IF(AND(FK10&lt;0,LI10=0,ME10&gt;=ME$6*'Drive Train'!$AA$52,ME10&lt;=ME$6*'Drive Train'!$AA$53,PO10=1,KM10=0),$C$17,0)</f>
        <v>0</v>
      </c>
      <c r="SZ10" s="2">
        <f>IF(AND(FL10&lt;0,LJ10=0,MF10&gt;=MF$6*'Drive Train'!$AA$52,MF10&lt;=MF$6*'Drive Train'!$AA$53,PP10=1,KN10=0),$C$17,0)</f>
        <v>0</v>
      </c>
      <c r="TA10" s="2">
        <f>IF(AND(FM10&lt;0,LK10=0,MG10&gt;=MG$6*'Drive Train'!$AA$52,MG10&lt;=MG$6*'Drive Train'!$AA$53,PQ10=1,KO10=0),$C$17,0)</f>
        <v>0</v>
      </c>
      <c r="TB10" s="2">
        <f>IF(AND(FN10&lt;0,LL10=0,MH10&gt;=MH$6*'Drive Train'!$AA$52,MH10&lt;=MH$6*'Drive Train'!$AA$53,PR10=1,KP10=0),$C$17,0)</f>
        <v>0</v>
      </c>
      <c r="TC10" s="2">
        <f>IF(AND(FO10&lt;0,LM10=0,MI10&gt;=MI$6*'Drive Train'!$AA$52,MI10&lt;=MI$6*'Drive Train'!$AA$53,PS10=1,KQ10=0),$C$17,0)</f>
        <v>0</v>
      </c>
      <c r="TD10" s="144">
        <f t="shared" si="348"/>
        <v>0.08</v>
      </c>
    </row>
    <row r="11" spans="1:524" x14ac:dyDescent="0.2">
      <c r="A11" s="7"/>
      <c r="B11" s="70" t="s">
        <v>235</v>
      </c>
      <c r="C11" s="74">
        <f>C10/C8*'Drive Train'!F35</f>
        <v>5507.666666666667</v>
      </c>
      <c r="D11" s="5"/>
      <c r="E11" s="6"/>
      <c r="P11" s="5"/>
      <c r="R11" s="63">
        <f t="shared" si="160"/>
        <v>0.12</v>
      </c>
      <c r="S11" s="2">
        <f>NG11/'Drive Train'!$F$35</f>
        <v>0.59462637257663975</v>
      </c>
      <c r="T11" s="2">
        <f>NH11/'Drive Train'!$F$35</f>
        <v>0.53548387096774197</v>
      </c>
      <c r="U11" s="2">
        <f>NI11/'Drive Train'!$F$35</f>
        <v>0.53548387096774197</v>
      </c>
      <c r="V11" s="2">
        <f>NJ11/'Drive Train'!$F$35</f>
        <v>0.53548387096774197</v>
      </c>
      <c r="W11" s="2">
        <f>NK11/'Drive Train'!$F$35</f>
        <v>0.53548387096774197</v>
      </c>
      <c r="X11" s="2">
        <f>NL11/'Drive Train'!$F$35</f>
        <v>0.54499285215237514</v>
      </c>
      <c r="Y11" s="2">
        <f>NM11/'Drive Train'!$F$35</f>
        <v>0.6036661855165173</v>
      </c>
      <c r="Z11" s="2">
        <f>NN11/'Drive Train'!$F$35</f>
        <v>0.6481156804893522</v>
      </c>
      <c r="AA11" s="2">
        <f>NO11/'Drive Train'!$F$35</f>
        <v>0.68295447384643904</v>
      </c>
      <c r="AB11" s="2">
        <f>NP11/'Drive Train'!$F$35</f>
        <v>0.7109954538655574</v>
      </c>
      <c r="AC11" s="2">
        <f>NQ11/'Drive Train'!$F$35</f>
        <v>0.73405137077016624</v>
      </c>
      <c r="AD11" s="2">
        <f>NR11/'Drive Train'!$F$35</f>
        <v>0.86451612903225805</v>
      </c>
      <c r="AE11" s="2">
        <f>NS11/'Drive Train'!$F$35</f>
        <v>0.84032258064516141</v>
      </c>
      <c r="AF11" s="2">
        <f>NT11/'Drive Train'!$F$35</f>
        <v>0.81612903225806455</v>
      </c>
      <c r="AG11" s="2">
        <f>NU11/'Drive Train'!$F$35</f>
        <v>0.79193548387096779</v>
      </c>
      <c r="AH11" s="2">
        <f>NV11/'Drive Train'!$F$35</f>
        <v>0.76774193548387104</v>
      </c>
      <c r="AI11" s="2">
        <f>NW11/'Drive Train'!$F$35</f>
        <v>0.74354838709677418</v>
      </c>
      <c r="AJ11" s="2">
        <f>NX11/'Drive Train'!$F$35</f>
        <v>0.71935483870967754</v>
      </c>
      <c r="AK11" s="2">
        <f>NY11/'Drive Train'!$F$35</f>
        <v>0.69516129032258067</v>
      </c>
      <c r="AL11" s="2">
        <f>NZ11/'Drive Train'!$F$35</f>
        <v>0.67096774193548392</v>
      </c>
      <c r="AM11" s="2">
        <f>OA11/'Drive Train'!$F$35</f>
        <v>0.64677419354838706</v>
      </c>
      <c r="AN11" s="61">
        <f t="shared" si="161"/>
        <v>0.12</v>
      </c>
      <c r="AO11" s="46">
        <f>LO11*12*60/(PI() * 'Drive Train'!$F$15)/S$6*ABS(S11)</f>
        <v>487.76598508439321</v>
      </c>
      <c r="AP11" s="46">
        <f>LP11*12*60/(PI() * 'Drive Train'!$F$15)/T$6*ABS(T11)</f>
        <v>40.847436278640139</v>
      </c>
      <c r="AQ11" s="46">
        <f>LQ11*12*60/(PI() * 'Drive Train'!$F$15)/U$6*ABS(U11)</f>
        <v>85.167487321798973</v>
      </c>
      <c r="AR11" s="46">
        <f>LR11*12*60/(PI() * 'Drive Train'!$F$15)/V$6*ABS(V11)</f>
        <v>145.50756711984974</v>
      </c>
      <c r="AS11" s="46">
        <f>LS11*12*60/(PI() * 'Drive Train'!$F$15)/W$6*ABS(W11)</f>
        <v>221.77873403345058</v>
      </c>
      <c r="AT11" s="46">
        <f>LT11*12*60/(PI() * 'Drive Train'!$F$15)/X$6*ABS(X11)</f>
        <v>291.30610248396988</v>
      </c>
      <c r="AU11" s="46">
        <f>LU11*12*60/(PI() * 'Drive Train'!$F$15)/Y$6*ABS(Y11)</f>
        <v>397.41537521180072</v>
      </c>
      <c r="AV11" s="46">
        <f>LV11*12*60/(PI() * 'Drive Train'!$F$15)/Z$6*ABS(Z11)</f>
        <v>513.77729600440216</v>
      </c>
      <c r="AW11" s="46">
        <f>LW11*12*60/(PI() * 'Drive Train'!$F$15)/AA$6*ABS(AA11)</f>
        <v>640.39186486177437</v>
      </c>
      <c r="AX11" s="46">
        <f>LX11*12*60/(PI() * 'Drive Train'!$F$15)/AB$6*ABS(AB11)</f>
        <v>777.25908178391683</v>
      </c>
      <c r="AY11" s="46">
        <f>LY11*12*60/(PI() * 'Drive Train'!$F$15)/AC$6*ABS(AC11)</f>
        <v>924.37894677083068</v>
      </c>
      <c r="AZ11" s="46">
        <f>LZ11*12*60/(PI() * 'Drive Train'!$F$15)/AD$6*ABS(AD11)</f>
        <v>266.56025166248503</v>
      </c>
      <c r="BA11" s="46">
        <f>MA11*12*60/(PI() * 'Drive Train'!$F$15)/AE$6*ABS(AE11)</f>
        <v>317.32407588532942</v>
      </c>
      <c r="BB11" s="46">
        <f>MB11*12*60/(PI() * 'Drive Train'!$F$15)/AF$6*ABS(AF11)</f>
        <v>364.73529745415203</v>
      </c>
      <c r="BC11" s="46">
        <f>MC11*12*60/(PI() * 'Drive Train'!$F$15)/AG$6*ABS(AG11)</f>
        <v>408.79391636895298</v>
      </c>
      <c r="BD11" s="46">
        <f>MD11*12*60/(PI() * 'Drive Train'!$F$15)/AH$6*ABS(AH11)</f>
        <v>449.49993262973243</v>
      </c>
      <c r="BE11" s="46">
        <f>ME11*12*60/(PI() * 'Drive Train'!$F$15)/AI$6*ABS(AI11)</f>
        <v>486.85334623649021</v>
      </c>
      <c r="BF11" s="46">
        <f>MF11*12*60/(PI() * 'Drive Train'!$F$15)/AJ$6*ABS(AJ11)</f>
        <v>503.25352672852534</v>
      </c>
      <c r="BG11" s="46">
        <f>MG11*12*60/(PI() * 'Drive Train'!$F$15)/AK$6*ABS(AK11)</f>
        <v>510.68555004084806</v>
      </c>
      <c r="BH11" s="46">
        <f>MH11*12*60/(PI() * 'Drive Train'!$F$15)/AL$6*ABS(AL11)</f>
        <v>511.97369526120235</v>
      </c>
      <c r="BI11" s="46">
        <f>MI11*12*60/(PI() * 'Drive Train'!$F$15)/AM$6*ABS(AM11)</f>
        <v>493.51310528784165</v>
      </c>
      <c r="BJ11" s="61">
        <f t="shared" si="67"/>
        <v>0.12</v>
      </c>
      <c r="BK11" s="2">
        <f>IF(OR(KS10=1,AND($C$37=Motors!$C$32,OY10=1)),0,IF(NG11=0,-(CG10+$C$15)/($C$14-$C$15)*$C$12,($C$11*S11-AO11)/($C$11*S11)*$C$12*S11))</f>
        <v>1.2419765268024476</v>
      </c>
      <c r="BL11" s="2">
        <f>IF(OR(KT10=1,AND($C$37=Motors!$C$32,OZ10=1)),0,IF(NH11=0,-(CH10+$C$15)/($C$14-$C$15)*$C$12,($C$11*T11-AP11)/($C$11*T11)*$C$12*T11))</f>
        <v>1.2959742180411165</v>
      </c>
      <c r="BM11" s="2">
        <f>IF(OR(KU10=1,AND($C$37=Motors!$C$32,PA10=1)),0,IF(NI11=0,-(CI10+$C$15)/($C$14-$C$15)*$C$12,($C$11*U11-AQ11)/($C$11*U11)*$C$12*U11))</f>
        <v>1.2762254683099654</v>
      </c>
      <c r="BN11" s="2">
        <f>IF(OR(KV10=1,AND($C$37=Motors!$C$32,PB10=1)),0,IF(NJ11=0,-(CJ10+$C$15)/($C$14-$C$15)*$C$12,($C$11*V11-AR11)/($C$11*V11)*$C$12*V11))</f>
        <v>1.249338289558096</v>
      </c>
      <c r="BO11" s="2">
        <f>IF(OR(KW10=1,AND($C$37=Motors!$C$32,PC10=1)),0,IF(NK11=0,-(CK10+$C$15)/($C$14-$C$15)*$C$12,($C$11*W11-AS11)/($C$11*W11)*$C$12*W11))</f>
        <v>1.2153523136481683</v>
      </c>
      <c r="BP11" s="2">
        <f>IF(OR(KX10=1,AND($C$37=Motors!$C$32,PD10=1)),0,IF(NL11=0,-(CL10+$C$15)/($C$14-$C$15)*$C$12,($C$11*X11-AT11)/($C$11*X11)*$C$12*X11))</f>
        <v>1.2077081171488597</v>
      </c>
      <c r="BQ11" s="2">
        <f>IF(OR(KY10=1,AND($C$37=Motors!$C$32,PE10=1)),0,IF(NM11=0,-(CM10+$C$15)/($C$14-$C$15)*$C$12,($C$11*Y11-AU11)/($C$11*Y11)*$C$12*Y11))</f>
        <v>1.304421576559756</v>
      </c>
      <c r="BR11" s="2">
        <f>IF(OR(KZ10=1,AND($C$37=Motors!$C$32,PF10=1)),0,IF(NN11=0,-(CN10+$C$15)/($C$14-$C$15)*$C$12,($C$11*Z11-AV11)/($C$11*Z11)*$C$12*Z11))</f>
        <v>1.3616586101831749</v>
      </c>
      <c r="BS11" s="2">
        <f>IF(OR(LA10=1,AND($C$37=Motors!$C$32,PG10=1)),0,IF(NO11=0,-(CO10+$C$15)/($C$14-$C$15)*$C$12,($C$11*AA11-AW11)/($C$11*AA11)*$C$12*AA11))</f>
        <v>1.3907407014080797</v>
      </c>
      <c r="BT11" s="2">
        <f>IF(OR(LB10=1,AND($C$37=Motors!$C$32,PH10=1)),0,IF(NP11=0,-(CP10+$C$15)/($C$14-$C$15)*$C$12,($C$11*AB11-AX11)/($C$11*AB11)*$C$12*AB11))</f>
        <v>1.3985711937643261</v>
      </c>
      <c r="BU11" s="2">
        <f>IF(OR(LC10=1,AND($C$37=Motors!$C$32,PI10=1)),0,IF(NQ11=0,-(CQ10+$C$15)/($C$14-$C$15)*$C$12,($C$11*AC11-AY11)/($C$11*AC11)*$C$12*AC11))</f>
        <v>1.3895989086378235</v>
      </c>
      <c r="BV11" s="2">
        <f>IF(OR(LD10=1,AND($C$37=Motors!$C$32,PJ10=1)),0,IF(NR11=0,-(CR10+$C$15)/($C$14-$C$15)*$C$12,($C$11*AD11-AZ11)/($C$11*AD11)*$C$12*AD11))</f>
        <v>2.0029034210366783</v>
      </c>
      <c r="BW11" s="2">
        <f>IF(OR(LE10=1,AND($C$37=Motors!$C$32,PK10=1)),0,IF(NS11=0,-(CS10+$C$15)/($C$14-$C$15)*$C$12,($C$11*AE11-BA11)/($C$11*AE11)*$C$12*AE11))</f>
        <v>1.920907961281676</v>
      </c>
      <c r="BX11" s="2">
        <f>IF(OR(LF10=1,AND($C$37=Motors!$C$32,PL10=1)),0,IF(NT11=0,-(CT10+$C$15)/($C$14-$C$15)*$C$12,($C$11*AF11-BB11)/($C$11*AF11)*$C$12*AF11))</f>
        <v>1.8404064012222721</v>
      </c>
      <c r="BY11" s="2">
        <f>IF(OR(LG10=1,AND($C$37=Motors!$C$32,PM10=1)),0,IF(NU11=0,-(CU10+$C$15)/($C$14-$C$15)*$C$12,($C$11*AG11-BC11)/($C$11*AG11)*$C$12*AG11))</f>
        <v>1.7613987408584657</v>
      </c>
      <c r="BZ11" s="2">
        <f>IF(OR(LH10=1,AND($C$37=Motors!$C$32,PN10=1)),0,IF(NV11=0,-(CV10+$C$15)/($C$14-$C$15)*$C$12,($C$11*AH11-BD11)/($C$11*AH11)*$C$12*AH11))</f>
        <v>1.683884980190258</v>
      </c>
      <c r="CA11" s="2">
        <f>IF(OR(LI10=1,AND($C$37=Motors!$C$32,PO10=1)),0,IF(NW11=0,-(CW10+$C$15)/($C$14-$C$15)*$C$12,($C$11*AI11-BE11)/($C$11*AI11)*$C$12*AI11))</f>
        <v>1.6078651192176479</v>
      </c>
      <c r="CB11" s="2">
        <f>IF(OR(LJ10=1,AND($C$37=Motors!$C$32,PP10=1)),0,IF(NX11=0,-(CX10+$C$15)/($C$14-$C$15)*$C$12,($C$11*AJ11-BF11)/($C$11*AJ11)*$C$12*AJ11))</f>
        <v>1.5411818936301864</v>
      </c>
      <c r="CC11" s="2">
        <f>IF(OR(LK10=1,AND($C$37=Motors!$C$32,PQ10=1)),0,IF(NY11=0,-(CY10+$C$15)/($C$14-$C$15)*$C$12,($C$11*AK11-BG11)/($C$11*AK11)*$C$12*AK11))</f>
        <v>1.4784948252565164</v>
      </c>
      <c r="CD11" s="2">
        <f>IF(OR(LL10=1,AND($C$37=Motors!$C$32,PR10=1)),0,IF(NZ11=0,-(CZ10+$C$15)/($C$14-$C$15)*$C$12,($C$11*AL11-BH11)/($C$11*AL11)*$C$12*AL11))</f>
        <v>1.4185454322230406</v>
      </c>
      <c r="CE11" s="2">
        <f>IF(OR(LM10=1,AND($C$37=Motors!$C$32,PS10=1)),0,IF(OA11=0,-(DA10+$C$15)/($C$14-$C$15)*$C$12,($C$11*AM11-BI11)/($C$11*AM11)*$C$12*AM11))</f>
        <v>1.3673959575034598</v>
      </c>
      <c r="CF11" s="61">
        <f t="shared" si="69"/>
        <v>0.12</v>
      </c>
      <c r="CG11" s="57">
        <f>IF(AND(KS10=1,OY10=1),0,ABS(BK11/$C$12*($C$14-$C$15)+$C$15) *'Drive Train'!$AA$49 + CG10*(1-'Drive Train'!$AA$49))</f>
        <v>68.868001406121991</v>
      </c>
      <c r="CH11" s="57">
        <f>IF(AND(KT10=1,OZ10=1),0,ABS(BL11/$C$12*($C$14-$C$15)+$C$15) *'Drive Train'!$AA$49 + CH10*(1-'Drive Train'!$AA$49))</f>
        <v>71.742650279948222</v>
      </c>
      <c r="CI11" s="57">
        <f>IF(AND(KU10=1,PA10=1),0,ABS(BM11/$C$12*($C$14-$C$15)+$C$15) *'Drive Train'!$AA$49 + CI10*(1-'Drive Train'!$AA$49))</f>
        <v>70.691295678078234</v>
      </c>
      <c r="CJ11" s="57">
        <f>IF(AND(KV10=1,PB10=1),0,ABS(BN11/$C$12*($C$14-$C$15)+$C$15) *'Drive Train'!$AA$49 + CJ10*(1-'Drive Train'!$AA$49))</f>
        <v>69.259915995976641</v>
      </c>
      <c r="CK11" s="57">
        <f>IF(AND(KW10=1,PC10=1),0,ABS(BO11/$C$12*($C$14-$C$15)+$C$15) *'Drive Train'!$AA$49 + CK10*(1-'Drive Train'!$AA$49))</f>
        <v>67.450621095875505</v>
      </c>
      <c r="CL11" s="57">
        <f>IF(AND(KX10=1,PD10=1),0,ABS(BP11/$C$12*($C$14-$C$15)+$C$15) *'Drive Train'!$AA$49 + CL10*(1-'Drive Train'!$AA$49))</f>
        <v>67.043670717924769</v>
      </c>
      <c r="CM11" s="57">
        <f>IF(AND(KY10=1,PE10=1),0,ABS(BQ11/$C$12*($C$14-$C$15)+$C$15) *'Drive Train'!$AA$49 + CM10*(1-'Drive Train'!$AA$49))</f>
        <v>72.192358204405267</v>
      </c>
      <c r="CN11" s="57">
        <f>IF(AND(KZ10=1,PF10=1),0,ABS(BR11/$C$12*($C$14-$C$15)+$C$15) *'Drive Train'!$AA$49 + CN10*(1-'Drive Train'!$AA$49))</f>
        <v>75.239458376141627</v>
      </c>
      <c r="CO11" s="57">
        <f>IF(AND(LA10=1,PG10=1),0,ABS(BS11/$C$12*($C$14-$C$15)+$C$15) *'Drive Train'!$AA$49 + CO10*(1-'Drive Train'!$AA$49))</f>
        <v>76.787687547990302</v>
      </c>
      <c r="CP11" s="57">
        <f>IF(AND(LB10=1,PH10=1),0,ABS(BT11/$C$12*($C$14-$C$15)+$C$15) *'Drive Train'!$AA$49 + CP10*(1-'Drive Train'!$AA$49))</f>
        <v>77.204555668034459</v>
      </c>
      <c r="CQ11" s="57">
        <f>IF(AND(LC10=1,PI10=1),0,ABS(BU11/$C$12*($C$14-$C$15)+$C$15) *'Drive Train'!$AA$49 + CQ10*(1-'Drive Train'!$AA$49))</f>
        <v>76.726902480594504</v>
      </c>
      <c r="CR11" s="57">
        <f>IF(AND(LD10=1,PJ10=1),0,ABS(BV11/$C$12*($C$14-$C$15)+$C$15) *'Drive Train'!$AA$49 + CR10*(1-'Drive Train'!$AA$49))</f>
        <v>109.37709706182814</v>
      </c>
      <c r="CS11" s="57">
        <f>IF(AND(LE10=1,PK10=1),0,ABS(BW11/$C$12*($C$14-$C$15)+$C$15) *'Drive Train'!$AA$49 + CS10*(1-'Drive Train'!$AA$49))</f>
        <v>105.01194457777552</v>
      </c>
      <c r="CT11" s="57">
        <f>IF(AND(LF10=1,PL10=1),0,ABS(BX11/$C$12*($C$14-$C$15)+$C$15) *'Drive Train'!$AA$49 + CT10*(1-'Drive Train'!$AA$49))</f>
        <v>100.72632210656327</v>
      </c>
      <c r="CU11" s="57">
        <f>IF(AND(LG10=1,PM10=1),0,ABS(BY11/$C$12*($C$14-$C$15)+$C$15) *'Drive Train'!$AA$49 + CU10*(1-'Drive Train'!$AA$49))</f>
        <v>96.520229648191346</v>
      </c>
      <c r="CV11" s="57">
        <f>IF(AND(LH10=1,PN10=1),0,ABS(BZ11/$C$12*($C$14-$C$15)+$C$15) *'Drive Train'!$AA$49 + CV10*(1-'Drive Train'!$AA$49))</f>
        <v>92.393667202659785</v>
      </c>
      <c r="CW11" s="57">
        <f>IF(AND(LI10=1,PO10=1),0,ABS(CA11/$C$12*($C$14-$C$15)+$C$15) *'Drive Train'!$AA$49 + CW10*(1-'Drive Train'!$AA$49))</f>
        <v>88.346634769968546</v>
      </c>
      <c r="CX11" s="57">
        <f>IF(AND(LJ10=1,PP10=1),0,ABS(CB11/$C$12*($C$14-$C$15)+$C$15) *'Drive Train'!$AA$49 + CX10*(1-'Drive Train'!$AA$49))</f>
        <v>84.796652262553067</v>
      </c>
      <c r="CY11" s="57">
        <f>IF(AND(LK10=1,PQ10=1),0,ABS(CC11/$C$12*($C$14-$C$15)+$C$15) *'Drive Train'!$AA$49 + CY10*(1-'Drive Train'!$AA$49))</f>
        <v>81.459411236685071</v>
      </c>
      <c r="CZ11" s="57">
        <f>IF(AND(LL10=1,PR10=1),0,ABS(CD11/$C$12*($C$14-$C$15)+$C$15) *'Drive Train'!$AA$49 + CZ10*(1-'Drive Train'!$AA$49))</f>
        <v>78.267914503824102</v>
      </c>
      <c r="DA11" s="57">
        <f>IF(AND(LM10=1,PS10=1),0,ABS(CE11/$C$12*($C$14-$C$15)+$C$15) *'Drive Train'!$AA$49 + DA10*(1-'Drive Train'!$AA$49))</f>
        <v>75.544894750080445</v>
      </c>
      <c r="DB11" s="61">
        <f t="shared" si="162"/>
        <v>0.12</v>
      </c>
      <c r="DC11" s="57">
        <f t="shared" si="70"/>
        <v>68.868001406121991</v>
      </c>
      <c r="DD11" s="57">
        <f t="shared" si="71"/>
        <v>71.742650279948222</v>
      </c>
      <c r="DE11" s="57">
        <f t="shared" si="72"/>
        <v>70.691295678078234</v>
      </c>
      <c r="DF11" s="57">
        <f t="shared" si="73"/>
        <v>69.259915995976641</v>
      </c>
      <c r="DG11" s="57">
        <f t="shared" si="74"/>
        <v>67.450621095875505</v>
      </c>
      <c r="DH11" s="57">
        <f t="shared" si="75"/>
        <v>67.043670717924769</v>
      </c>
      <c r="DI11" s="57">
        <f t="shared" si="76"/>
        <v>72.192358204405267</v>
      </c>
      <c r="DJ11" s="57">
        <f t="shared" si="77"/>
        <v>75.239458376141627</v>
      </c>
      <c r="DK11" s="57">
        <f t="shared" si="78"/>
        <v>76.787687547990302</v>
      </c>
      <c r="DL11" s="57">
        <f t="shared" si="79"/>
        <v>77.204555668034459</v>
      </c>
      <c r="DM11" s="57">
        <f t="shared" si="80"/>
        <v>76.726902480594504</v>
      </c>
      <c r="DN11" s="57">
        <f t="shared" si="81"/>
        <v>25</v>
      </c>
      <c r="DO11" s="57">
        <f t="shared" si="82"/>
        <v>30</v>
      </c>
      <c r="DP11" s="57">
        <f t="shared" si="83"/>
        <v>35</v>
      </c>
      <c r="DQ11" s="57">
        <f t="shared" si="84"/>
        <v>40</v>
      </c>
      <c r="DR11" s="57">
        <f t="shared" si="85"/>
        <v>45</v>
      </c>
      <c r="DS11" s="57">
        <f t="shared" si="86"/>
        <v>50</v>
      </c>
      <c r="DT11" s="57">
        <f t="shared" si="87"/>
        <v>55</v>
      </c>
      <c r="DU11" s="57">
        <f t="shared" si="88"/>
        <v>60</v>
      </c>
      <c r="DV11" s="57">
        <f t="shared" si="89"/>
        <v>65</v>
      </c>
      <c r="DW11" s="57">
        <f t="shared" si="90"/>
        <v>70</v>
      </c>
      <c r="DX11" s="61">
        <f t="shared" si="163"/>
        <v>0.12</v>
      </c>
      <c r="DY11" s="2">
        <f>IF(OY11=0,($C$23/0.4536*IF(ISNA(MK10),'Drive Train'!$F$16,'Drive Train'!$F$17)*4.448*$C$24*S$6)*SIGN(BK11),BK11)</f>
        <v>3.6189497344000006</v>
      </c>
      <c r="DZ11" s="2">
        <f>IF(OZ11=0,($C$23/0.4536*IF(ISNA(ML10),'Drive Train'!$F$16,'Drive Train'!$F$17)*4.448*$C$24*$C$21*T$6)*SIGN(BL11),BL11)</f>
        <v>14.225645600594998</v>
      </c>
      <c r="EA11" s="2">
        <f>IF(PA11=0,($C$23/0.4536*IF(ISNA(MM10),'Drive Train'!$F$16,'Drive Train'!$F$17)*4.448*$C$24*$C$21*U$6)*SIGN(BM11),BM11)</f>
        <v>9.8485238773349995</v>
      </c>
      <c r="EB11" s="2">
        <f>IF(PB11=0,($C$23/0.4536*IF(ISNA(MN10),'Drive Train'!$F$16,'Drive Train'!$F$17)*4.448*$C$24*$C$21*V$6)*SIGN(BN11),BN11)</f>
        <v>7.5312241414914709</v>
      </c>
      <c r="EC11" s="2">
        <f>IF(PC11=0,($C$23/0.4536*IF(ISNA(MO10),'Drive Train'!$F$16,'Drive Train'!$F$17)*4.448*$C$24*$C$21*W$6)*SIGN(BO11),BO11)</f>
        <v>6.0967052573978577</v>
      </c>
      <c r="ED11" s="2">
        <f>IF(PD11=0,($C$23/0.4536*IF(ISNA(MP10),'Drive Train'!$F$16,'Drive Train'!$F$17)*4.448*$C$24*$C$21*X$6)*SIGN(BP11),BP11)</f>
        <v>5.1212324162142009</v>
      </c>
      <c r="EE11" s="2">
        <f>IF(PE11=0,($C$23/0.4536*IF(ISNA(MQ10),'Drive Train'!$F$16,'Drive Train'!$F$17)*4.448*$C$24*$C$21*Y$6)*SIGN(BQ11),BQ11)</f>
        <v>4.4148555312191382</v>
      </c>
      <c r="EF11" s="2">
        <f>IF(PF11=0,($C$23/0.4536*IF(ISNA(MR10),'Drive Train'!$F$16,'Drive Train'!$F$17)*4.448*$C$24*$C$21*Z$6)*SIGN(BR11),BR11)</f>
        <v>3.8797215274349997</v>
      </c>
      <c r="EG11" s="2">
        <f>IF(PG11=0,($C$23/0.4536*IF(ISNA(MS10),'Drive Train'!$F$16,'Drive Train'!$F$17)*4.448*$C$24*$C$21*AA$6)*SIGN(BS11),BS11)</f>
        <v>3.4602921731177019</v>
      </c>
      <c r="EH11" s="2">
        <f>IF(PH11=0,($C$23/0.4536*IF(ISNA(MT10),'Drive Train'!$F$16,'Drive Train'!$F$17)*4.448*$C$24*$C$21*AB$6)*SIGN(BT11),BT11)</f>
        <v>3.1227026928135362</v>
      </c>
      <c r="EI11" s="2">
        <f>IF(PI11=0,($C$23/0.4536*IF(ISNA(MU10),'Drive Train'!$F$16,'Drive Train'!$F$17)*4.448*$C$24*$C$21*AC$6)*SIGN(BU11),BU11)</f>
        <v>2.8451291201189992</v>
      </c>
      <c r="EJ11" s="2">
        <f>IF(PJ11=0,($C$23/0.4536*IF(ISNA(MV10),'Drive Train'!$F$16,'Drive Train'!$F$17)*4.448*$C$24*$C$21*AD$6)*SIGN(BV11),BV11)</f>
        <v>3.9831807681666</v>
      </c>
      <c r="EK11" s="2">
        <f>IF(PK11=0,($C$23/0.4536*IF(ISNA(MW10),'Drive Train'!$F$16,'Drive Train'!$F$17)*4.448*$C$24*$C$21*AE$6)*SIGN(BW11),BW11)</f>
        <v>3.9831807681666</v>
      </c>
      <c r="EL11" s="2">
        <f>IF(PL11=0,($C$23/0.4536*IF(ISNA(MX10),'Drive Train'!$F$16,'Drive Train'!$F$17)*4.448*$C$24*$C$21*AF$6)*SIGN(BX11),BX11)</f>
        <v>3.9831807681666</v>
      </c>
      <c r="EM11" s="2">
        <f>IF(PM11=0,($C$23/0.4536*IF(ISNA(MY10),'Drive Train'!$F$16,'Drive Train'!$F$17)*4.448*$C$24*$C$21*AG$6)*SIGN(BY11),BY11)</f>
        <v>3.9831807681666</v>
      </c>
      <c r="EN11" s="2">
        <f>IF(PN11=0,($C$23/0.4536*IF(ISNA(MZ10),'Drive Train'!$F$16,'Drive Train'!$F$17)*4.448*$C$24*$C$21*AH$6)*SIGN(BZ11),BZ11)</f>
        <v>3.9831807681666</v>
      </c>
      <c r="EO11" s="2">
        <f>IF(PO11=0,($C$23/0.4536*IF(ISNA(NA10),'Drive Train'!$F$16,'Drive Train'!$F$17)*4.448*$C$24*$C$21*AI$6)*SIGN(CA11),CA11)</f>
        <v>3.9831807681666</v>
      </c>
      <c r="EP11" s="2">
        <f>IF(PP11=0,($C$23/0.4536*IF(ISNA(NB10),'Drive Train'!$F$16,'Drive Train'!$F$17)*4.448*$C$24*$C$21*AJ$6)*SIGN(CB11),CB11)</f>
        <v>3.9831807681666</v>
      </c>
      <c r="EQ11" s="2">
        <f>IF(PQ11=0,($C$23/0.4536*IF(ISNA(NC10),'Drive Train'!$F$16,'Drive Train'!$F$17)*4.448*$C$24*$C$21*AK$6)*SIGN(CC11),CC11)</f>
        <v>3.9831807681666</v>
      </c>
      <c r="ER11" s="2">
        <f>IF(PR11=0,($C$23/0.4536*IF(ISNA(ND10),'Drive Train'!$F$16,'Drive Train'!$F$17)*4.448*$C$24*$C$21*AL$6)*SIGN(CD11),CD11)</f>
        <v>3.9831807681666</v>
      </c>
      <c r="ES11" s="2">
        <f>IF(PS11=0,($C$23/0.4536*IF(ISNA(NE10),'Drive Train'!$F$16,'Drive Train'!$F$17)*4.448*$C$24*$C$21*AM$6)*SIGN(CE11),CE11)</f>
        <v>3.9831807681666</v>
      </c>
      <c r="ET11" s="61">
        <f t="shared" si="91"/>
        <v>0.12</v>
      </c>
      <c r="EU11" s="255">
        <f>MAX(MIN(IF(AND(OY10=1,NG11&lt;0),-1,1)*(DC11-$C$15)/($C$14-$C$15)*$C$12*$C$21-$C$33*LO11/AO$6 -  OY10*$C$33/$C$21,DY10/$C$19),MAX(EU$8:EU10)*-1)</f>
        <v>1.0499075120026611</v>
      </c>
      <c r="EV11" s="255">
        <f>MAX(MIN(IF(AND(OZ10=1,NH11&lt;0),-1,1)*(DD11-$C$15)/($C$14-$C$15)*$C$12*$C$21-$C$33*LP11/AP$6 -  OZ10*$C$33/$C$21,DZ10/$C$19),MAX(EV$8:EV10)*-1)</f>
        <v>1.1370652519962365</v>
      </c>
      <c r="EW11" s="255">
        <f>MAX(MIN(IF(AND(PA10=1,NI11&lt;0),-1,1)*(DE11-$C$15)/($C$14-$C$15)*$C$12*$C$21-$C$33*LQ11/AQ$6 -  PA10*$C$33/$C$21,EA10/$C$19),MAX(EW$8:EW10)*-1)</f>
        <v>1.1152695755846493</v>
      </c>
      <c r="EX11" s="255">
        <f>MAX(MIN(IF(AND(PB10=1,NJ11&lt;0),-1,1)*(DF11-$C$15)/($C$14-$C$15)*$C$12*$C$21-$C$33*LR11/AR$6 -  PB10*$C$33/$C$21,EB10/$C$19),MAX(EX$8:EX10)*-1)</f>
        <v>1.0855955832725246</v>
      </c>
      <c r="EY11" s="255">
        <f>MAX(MIN(IF(AND(PC10=1,NK11&lt;0),-1,1)*(DG11-$C$15)/($C$14-$C$15)*$C$12*$C$21-$C$33*LS11/AS$6 -  PC10*$C$33/$C$21,EC10/$C$19),MAX(EY$8:EY10)*-1)</f>
        <v>1.0480870147024164</v>
      </c>
      <c r="EZ11" s="255">
        <f>MAX(MIN(IF(AND(PD10=1,NL11&lt;0),-1,1)*(DH11-$C$15)/($C$14-$C$15)*$C$12*$C$21-$C$33*LT11/AT$6 -  PD10*$C$33/$C$21,ED10/$C$19),MAX(EZ$8:EZ10)*-1)</f>
        <v>1.0349486779524777</v>
      </c>
      <c r="FA11" s="255">
        <f>MAX(MIN(IF(AND(PE10=1,NM11&lt;0),-1,1)*(DI11-$C$15)/($C$14-$C$15)*$C$12*$C$21-$C$33*LU11/AU$6 -  PE10*$C$33/$C$21,EE10/$C$19),MAX(FA$8:FA10)*-1)</f>
        <v>1.1037138828047846</v>
      </c>
      <c r="FB11" s="255">
        <f>MAX(MIN(IF(AND(PF10=1,NN11&lt;0),-1,1)*(DJ11-$C$15)/($C$14-$C$15)*$C$12*$C$21-$C$33*LV11/AV$6 -  PF10*$C$33/$C$21,EF10/$C$19),MAX(FB$8:FB10)*-1)</f>
        <v>0.96993038185874991</v>
      </c>
      <c r="FC11" s="255">
        <f>MAX(MIN(IF(AND(PG10=1,NO11&lt;0),-1,1)*(DK11-$C$15)/($C$14-$C$15)*$C$12*$C$21-$C$33*LW11/AW$6 -  PG10*$C$33/$C$21,EG10/$C$19),MAX(FC$8:FC10)*-1)</f>
        <v>0.86507304327942547</v>
      </c>
      <c r="FD11" s="255">
        <f>MAX(MIN(IF(AND(PH10=1,NP11&lt;0),-1,1)*(DL11-$C$15)/($C$14-$C$15)*$C$12*$C$21-$C$33*LX11/AX$6 -  PH10*$C$33/$C$21,EH10/$C$19),MAX(FD$8:FD10)*-1)</f>
        <v>0.78067567320338405</v>
      </c>
      <c r="FE11" s="255">
        <f>MAX(MIN(IF(AND(PI10=1,NQ11&lt;0),-1,1)*(DM11-$C$15)/($C$14-$C$15)*$C$12*$C$21-$C$33*LY11/AY$6 -  PI10*$C$33/$C$21,EI10/$C$19),MAX(FE$8:FE10)*-1)</f>
        <v>0.7112822800297498</v>
      </c>
      <c r="FF11" s="255">
        <f>MAX(MIN(IF(AND(PJ10=1,NR11&lt;0),-1,1)*(DN11-$C$15)/($C$14-$C$15)*$C$12*$C$21-$C$33*LZ11/AZ$6 -  PJ10*$C$33/$C$21,EJ10/$C$19),MAX(FF$8:FF10)*-1)</f>
        <v>0.35160067590789568</v>
      </c>
      <c r="FG11" s="255">
        <f>MAX(MIN(IF(AND(PK10=1,NS11&lt;0),-1,1)*(DO11-$C$15)/($C$14-$C$15)*$C$12*$C$21-$C$33*MA11/BA$6 -  PK10*$C$33/$C$21,EK10/$C$19),MAX(FG$8:FG10)*-1)</f>
        <v>0.43061028825545994</v>
      </c>
      <c r="FH11" s="255">
        <f>MAX(MIN(IF(AND(PL10=1,NT11&lt;0),-1,1)*(DP11-$C$15)/($C$14-$C$15)*$C$12*$C$21-$C$33*MB11/BB$6 -  PL10*$C$33/$C$21,EL10/$C$19),MAX(FH$8:FH10)*-1)</f>
        <v>0.50961990060302431</v>
      </c>
      <c r="FI11" s="255">
        <f>MAX(MIN(IF(AND(PM10=1,NU11&lt;0),-1,1)*(DQ11-$C$15)/($C$14-$C$15)*$C$12*$C$21-$C$33*MC11/BC$6 -  PM10*$C$33/$C$21,EM10/$C$19),MAX(FI$8:FI10)*-1)</f>
        <v>0.58862951295058852</v>
      </c>
      <c r="FJ11" s="255">
        <f>MAX(MIN(IF(AND(PN10=1,NV11&lt;0),-1,1)*(DR11-$C$15)/($C$14-$C$15)*$C$12*$C$21-$C$33*MD11/BD$6 -  PN10*$C$33/$C$21,EN10/$C$19),MAX(FJ$8:FJ10)*-1)</f>
        <v>0.66763912529815284</v>
      </c>
      <c r="FK11" s="255">
        <f>MAX(MIN(IF(AND(PO10=1,NW11&lt;0),-1,1)*(DS11-$C$15)/($C$14-$C$15)*$C$12*$C$21-$C$33*ME11/BE$6 -  PO10*$C$33/$C$21,EO10/$C$19),MAX(FK$8:FK10)*-1)</f>
        <v>0.74664873764571704</v>
      </c>
      <c r="FL11" s="255">
        <f>MAX(MIN(IF(AND(PP10=1,NX11&lt;0),-1,1)*(DT11-$C$15)/($C$14-$C$15)*$C$12*$C$21-$C$33*MF11/BF$6 -  PP10*$C$33/$C$21,EP10/$C$19),MAX(FL$8:FL10)*-1)</f>
        <v>0.82696101481819539</v>
      </c>
      <c r="FM11" s="255">
        <f>MAX(MIN(IF(AND(PQ10=1,NY11&lt;0),-1,1)*(DU11-$C$15)/($C$14-$C$15)*$C$12*$C$21-$C$33*MG11/BG$6 -  PQ10*$C$33/$C$21,EQ10/$C$19),MAX(FM$8:FM10)*-1)</f>
        <v>0.90779405011508141</v>
      </c>
      <c r="FN11" s="255">
        <f>MAX(MIN(IF(AND(PR10=1,NZ11&lt;0),-1,1)*(DV11-$C$15)/($C$14-$C$15)*$C$12*$C$21-$C$33*MH11/BH$6 -  PR10*$C$33/$C$21,ER10/$C$19),MAX(FN$8:FN10)*-1)</f>
        <v>0.98898006948518247</v>
      </c>
      <c r="FO11" s="255">
        <f>MAX(MIN(IF(AND(PS10=1,OA11&lt;0),-1,1)*(DW11-$C$15)/($C$14-$C$15)*$C$12*$C$21-$C$33*MI11/BI$6 -  PS10*$C$33/$C$21,ES10/$C$19),MAX(FO$8:FO10)*-1)</f>
        <v>0.99579519204165001</v>
      </c>
      <c r="FP11" s="61">
        <f t="shared" si="164"/>
        <v>0.12</v>
      </c>
      <c r="FQ11" s="256">
        <f t="shared" si="165"/>
        <v>68.868001406121991</v>
      </c>
      <c r="FR11" s="256">
        <f t="shared" si="166"/>
        <v>71.742650279948222</v>
      </c>
      <c r="FS11" s="256">
        <f t="shared" si="167"/>
        <v>70.691295678078234</v>
      </c>
      <c r="FT11" s="256">
        <f t="shared" si="168"/>
        <v>69.259915995976641</v>
      </c>
      <c r="FU11" s="256">
        <f t="shared" si="169"/>
        <v>67.450621095875505</v>
      </c>
      <c r="FV11" s="256">
        <f t="shared" si="170"/>
        <v>67.043670717924769</v>
      </c>
      <c r="FW11" s="256">
        <f t="shared" si="171"/>
        <v>72.192358204405267</v>
      </c>
      <c r="FX11" s="256">
        <f t="shared" si="172"/>
        <v>69.722759365533889</v>
      </c>
      <c r="FY11" s="256">
        <f t="shared" si="173"/>
        <v>62.522742071735955</v>
      </c>
      <c r="FZ11" s="256">
        <f t="shared" si="174"/>
        <v>56.727606201118121</v>
      </c>
      <c r="GA11" s="256">
        <f t="shared" si="175"/>
        <v>51.962716707498991</v>
      </c>
      <c r="GB11" s="256">
        <f t="shared" si="176"/>
        <v>25</v>
      </c>
      <c r="GC11" s="256">
        <f t="shared" si="177"/>
        <v>30</v>
      </c>
      <c r="GD11" s="256">
        <f t="shared" si="178"/>
        <v>35</v>
      </c>
      <c r="GE11" s="256">
        <f t="shared" si="179"/>
        <v>40</v>
      </c>
      <c r="GF11" s="256">
        <f t="shared" si="180"/>
        <v>45</v>
      </c>
      <c r="GG11" s="256">
        <f t="shared" si="181"/>
        <v>50</v>
      </c>
      <c r="GH11" s="256">
        <f t="shared" si="182"/>
        <v>55</v>
      </c>
      <c r="GI11" s="256">
        <f t="shared" si="183"/>
        <v>60</v>
      </c>
      <c r="GJ11" s="256">
        <f t="shared" si="184"/>
        <v>65</v>
      </c>
      <c r="GK11" s="256">
        <f t="shared" si="185"/>
        <v>70</v>
      </c>
      <c r="GL11" s="61">
        <f t="shared" si="186"/>
        <v>0.12</v>
      </c>
      <c r="GM11" s="57">
        <f t="shared" si="93"/>
        <v>27.173610977946144</v>
      </c>
      <c r="GN11" s="57">
        <f t="shared" si="94"/>
        <v>8.2402375153004535</v>
      </c>
      <c r="GO11" s="57">
        <f t="shared" si="95"/>
        <v>11.674412639959849</v>
      </c>
      <c r="GP11" s="57">
        <f t="shared" si="96"/>
        <v>14.860342585379497</v>
      </c>
      <c r="GQ11" s="57">
        <f t="shared" si="97"/>
        <v>17.722642114224904</v>
      </c>
      <c r="GR11" s="57">
        <f t="shared" si="98"/>
        <v>20.833903838320303</v>
      </c>
      <c r="GS11" s="57">
        <f t="shared" si="99"/>
        <v>25.773080821789936</v>
      </c>
      <c r="GT11" s="57">
        <f t="shared" si="100"/>
        <v>25.773080821789936</v>
      </c>
      <c r="GU11" s="57">
        <f t="shared" si="101"/>
        <v>25.773080821789936</v>
      </c>
      <c r="GV11" s="57">
        <f t="shared" si="102"/>
        <v>25.773080821789936</v>
      </c>
      <c r="GW11" s="57">
        <f t="shared" si="103"/>
        <v>25.773080821789936</v>
      </c>
      <c r="GX11" s="57">
        <f t="shared" si="104"/>
        <v>9.1000967966022728</v>
      </c>
      <c r="GY11" s="57">
        <f t="shared" si="105"/>
        <v>11.14501641562258</v>
      </c>
      <c r="GZ11" s="57">
        <f t="shared" si="106"/>
        <v>13.189936034642892</v>
      </c>
      <c r="HA11" s="57">
        <f t="shared" si="107"/>
        <v>15.234855653663198</v>
      </c>
      <c r="HB11" s="57">
        <f t="shared" si="108"/>
        <v>17.279775272683509</v>
      </c>
      <c r="HC11" s="57">
        <f t="shared" si="109"/>
        <v>19.324694891703814</v>
      </c>
      <c r="HD11" s="57">
        <f t="shared" si="110"/>
        <v>21.403329963544678</v>
      </c>
      <c r="HE11" s="57">
        <f t="shared" si="111"/>
        <v>23.495443249918232</v>
      </c>
      <c r="HF11" s="57">
        <f t="shared" si="112"/>
        <v>25.596692438051992</v>
      </c>
      <c r="HG11" s="57">
        <f t="shared" si="113"/>
        <v>25.773080821789936</v>
      </c>
      <c r="HH11" s="61">
        <f t="shared" si="187"/>
        <v>0.12</v>
      </c>
      <c r="HI11" s="57">
        <f t="shared" si="188"/>
        <v>27.173610977946144</v>
      </c>
      <c r="HJ11" s="57">
        <f t="shared" si="189"/>
        <v>8.2402375153004535</v>
      </c>
      <c r="HK11" s="57">
        <f t="shared" si="190"/>
        <v>11.674412639959849</v>
      </c>
      <c r="HL11" s="57">
        <f t="shared" si="191"/>
        <v>14.860342585379497</v>
      </c>
      <c r="HM11" s="57">
        <f t="shared" si="192"/>
        <v>17.722642114224904</v>
      </c>
      <c r="HN11" s="57">
        <f t="shared" si="193"/>
        <v>20.833903838320303</v>
      </c>
      <c r="HO11" s="57">
        <f t="shared" si="194"/>
        <v>25.773080821789936</v>
      </c>
      <c r="HP11" s="57">
        <f t="shared" si="195"/>
        <v>25.773080821789936</v>
      </c>
      <c r="HQ11" s="57">
        <f t="shared" si="196"/>
        <v>25.773080821789936</v>
      </c>
      <c r="HR11" s="57">
        <f t="shared" si="197"/>
        <v>25.773080821789936</v>
      </c>
      <c r="HS11" s="57">
        <f t="shared" si="198"/>
        <v>25.773080821789936</v>
      </c>
      <c r="HT11" s="57">
        <f t="shared" si="199"/>
        <v>9.1000967966022728</v>
      </c>
      <c r="HU11" s="57">
        <f t="shared" si="200"/>
        <v>11.14501641562258</v>
      </c>
      <c r="HV11" s="57">
        <f t="shared" si="201"/>
        <v>13.189936034642892</v>
      </c>
      <c r="HW11" s="57">
        <f t="shared" si="202"/>
        <v>15.234855653663198</v>
      </c>
      <c r="HX11" s="57">
        <f t="shared" si="203"/>
        <v>17.279775272683509</v>
      </c>
      <c r="HY11" s="57">
        <f t="shared" si="204"/>
        <v>19.324694891703814</v>
      </c>
      <c r="HZ11" s="57">
        <f t="shared" si="205"/>
        <v>21.403329963544678</v>
      </c>
      <c r="IA11" s="57">
        <f t="shared" si="206"/>
        <v>23.495443249918232</v>
      </c>
      <c r="IB11" s="57">
        <f t="shared" si="207"/>
        <v>25.596692438051992</v>
      </c>
      <c r="IC11" s="57">
        <f t="shared" si="208"/>
        <v>25.773080821789936</v>
      </c>
      <c r="ID11" s="61">
        <f t="shared" si="209"/>
        <v>0.12</v>
      </c>
      <c r="IE11" s="57">
        <f t="shared" si="210"/>
        <v>7.3733670199503329</v>
      </c>
      <c r="IF11" s="57">
        <f t="shared" si="211"/>
        <v>6.6400000000000006</v>
      </c>
      <c r="IG11" s="57">
        <f t="shared" si="212"/>
        <v>6.6400000000000006</v>
      </c>
      <c r="IH11" s="57">
        <f t="shared" si="213"/>
        <v>6.6400000000000006</v>
      </c>
      <c r="II11" s="57">
        <f t="shared" si="214"/>
        <v>6.6400000000000006</v>
      </c>
      <c r="IJ11" s="57">
        <f t="shared" si="215"/>
        <v>6.7579113666894521</v>
      </c>
      <c r="IK11" s="57">
        <f t="shared" si="216"/>
        <v>7.4854607004048148</v>
      </c>
      <c r="IL11" s="57">
        <f t="shared" si="217"/>
        <v>8.0366344380679671</v>
      </c>
      <c r="IM11" s="57">
        <f t="shared" si="218"/>
        <v>8.4686354756958444</v>
      </c>
      <c r="IN11" s="57">
        <f t="shared" si="219"/>
        <v>8.8163436279329126</v>
      </c>
      <c r="IO11" s="57">
        <f t="shared" si="220"/>
        <v>9.1022369975500617</v>
      </c>
      <c r="IP11" s="57">
        <f t="shared" si="221"/>
        <v>10.72</v>
      </c>
      <c r="IQ11" s="57">
        <f t="shared" si="222"/>
        <v>10.420000000000002</v>
      </c>
      <c r="IR11" s="57">
        <f t="shared" si="223"/>
        <v>10.120000000000001</v>
      </c>
      <c r="IS11" s="57">
        <f t="shared" si="224"/>
        <v>9.82</v>
      </c>
      <c r="IT11" s="57">
        <f t="shared" si="225"/>
        <v>9.5200000000000014</v>
      </c>
      <c r="IU11" s="57">
        <f t="shared" si="226"/>
        <v>9.2200000000000006</v>
      </c>
      <c r="IV11" s="57">
        <f t="shared" si="227"/>
        <v>8.9200000000000017</v>
      </c>
      <c r="IW11" s="57">
        <f t="shared" si="228"/>
        <v>8.620000000000001</v>
      </c>
      <c r="IX11" s="57">
        <f t="shared" si="229"/>
        <v>8.32</v>
      </c>
      <c r="IY11" s="57">
        <f t="shared" si="230"/>
        <v>8.02</v>
      </c>
      <c r="IZ11" s="61">
        <f t="shared" si="231"/>
        <v>0.12</v>
      </c>
      <c r="JA11" s="256" t="e">
        <f t="shared" si="349"/>
        <v>#N/A</v>
      </c>
      <c r="JB11" s="256" t="e">
        <f t="shared" si="350"/>
        <v>#N/A</v>
      </c>
      <c r="JC11" s="256" t="e">
        <f t="shared" si="351"/>
        <v>#N/A</v>
      </c>
      <c r="JD11" s="256" t="e">
        <f t="shared" si="352"/>
        <v>#N/A</v>
      </c>
      <c r="JE11" s="256" t="e">
        <f t="shared" si="353"/>
        <v>#N/A</v>
      </c>
      <c r="JF11" s="256" t="e">
        <f t="shared" si="354"/>
        <v>#N/A</v>
      </c>
      <c r="JG11" s="256" t="e">
        <f t="shared" si="355"/>
        <v>#N/A</v>
      </c>
      <c r="JH11" s="256" t="e">
        <f t="shared" si="356"/>
        <v>#N/A</v>
      </c>
      <c r="JI11" s="256" t="e">
        <f t="shared" si="357"/>
        <v>#N/A</v>
      </c>
      <c r="JJ11" s="256" t="e">
        <f t="shared" si="358"/>
        <v>#N/A</v>
      </c>
      <c r="JK11" s="256" t="e">
        <f t="shared" si="359"/>
        <v>#N/A</v>
      </c>
      <c r="JL11" s="256">
        <f t="shared" si="360"/>
        <v>6</v>
      </c>
      <c r="JM11" s="256">
        <f t="shared" si="361"/>
        <v>6</v>
      </c>
      <c r="JN11" s="256">
        <f t="shared" si="362"/>
        <v>6</v>
      </c>
      <c r="JO11" s="256">
        <f t="shared" si="363"/>
        <v>6</v>
      </c>
      <c r="JP11" s="256" t="e">
        <f t="shared" si="364"/>
        <v>#N/A</v>
      </c>
      <c r="JQ11" s="256" t="e">
        <f t="shared" si="365"/>
        <v>#N/A</v>
      </c>
      <c r="JR11" s="256" t="e">
        <f t="shared" si="366"/>
        <v>#N/A</v>
      </c>
      <c r="JS11" s="256" t="e">
        <f t="shared" si="367"/>
        <v>#N/A</v>
      </c>
      <c r="JT11" s="256" t="e">
        <f t="shared" si="368"/>
        <v>#N/A</v>
      </c>
      <c r="JU11" s="256" t="e">
        <f t="shared" si="369"/>
        <v>#N/A</v>
      </c>
      <c r="JV11" s="61">
        <f t="shared" si="233"/>
        <v>0.12</v>
      </c>
      <c r="JW11" s="46">
        <f t="shared" si="234"/>
        <v>0</v>
      </c>
      <c r="JX11" s="46">
        <f t="shared" si="235"/>
        <v>0</v>
      </c>
      <c r="JY11" s="46">
        <f t="shared" si="236"/>
        <v>0</v>
      </c>
      <c r="JZ11" s="46">
        <f t="shared" si="237"/>
        <v>0</v>
      </c>
      <c r="KA11" s="46">
        <f t="shared" si="238"/>
        <v>0</v>
      </c>
      <c r="KB11" s="46">
        <f t="shared" si="239"/>
        <v>0</v>
      </c>
      <c r="KC11" s="46">
        <f t="shared" si="240"/>
        <v>0</v>
      </c>
      <c r="KD11" s="46">
        <f t="shared" si="241"/>
        <v>0</v>
      </c>
      <c r="KE11" s="46">
        <f t="shared" si="242"/>
        <v>0</v>
      </c>
      <c r="KF11" s="46">
        <f t="shared" si="243"/>
        <v>0</v>
      </c>
      <c r="KG11" s="46">
        <f t="shared" si="244"/>
        <v>0</v>
      </c>
      <c r="KH11" s="46">
        <f t="shared" si="245"/>
        <v>0</v>
      </c>
      <c r="KI11" s="46">
        <f t="shared" si="246"/>
        <v>0</v>
      </c>
      <c r="KJ11" s="46">
        <f t="shared" si="247"/>
        <v>0</v>
      </c>
      <c r="KK11" s="46">
        <f t="shared" si="248"/>
        <v>0</v>
      </c>
      <c r="KL11" s="46">
        <f t="shared" si="249"/>
        <v>0</v>
      </c>
      <c r="KM11" s="46">
        <f t="shared" si="250"/>
        <v>0</v>
      </c>
      <c r="KN11" s="46">
        <f t="shared" si="251"/>
        <v>0</v>
      </c>
      <c r="KO11" s="46">
        <f t="shared" si="252"/>
        <v>0</v>
      </c>
      <c r="KP11" s="46">
        <f t="shared" si="253"/>
        <v>0</v>
      </c>
      <c r="KQ11" s="46">
        <f t="shared" si="254"/>
        <v>0</v>
      </c>
      <c r="KR11" s="61">
        <f t="shared" si="255"/>
        <v>0.12</v>
      </c>
      <c r="KS11" s="1">
        <f t="shared" si="256"/>
        <v>0</v>
      </c>
      <c r="KT11" s="1">
        <f t="shared" si="257"/>
        <v>0</v>
      </c>
      <c r="KU11" s="1">
        <f t="shared" si="258"/>
        <v>0</v>
      </c>
      <c r="KV11" s="1">
        <f t="shared" si="259"/>
        <v>0</v>
      </c>
      <c r="KW11" s="1">
        <f t="shared" si="260"/>
        <v>0</v>
      </c>
      <c r="KX11" s="1">
        <f t="shared" si="261"/>
        <v>0</v>
      </c>
      <c r="KY11" s="1">
        <f t="shared" si="262"/>
        <v>0</v>
      </c>
      <c r="KZ11" s="1">
        <f t="shared" si="263"/>
        <v>0</v>
      </c>
      <c r="LA11" s="1">
        <f t="shared" si="264"/>
        <v>0</v>
      </c>
      <c r="LB11" s="1">
        <f t="shared" si="265"/>
        <v>0</v>
      </c>
      <c r="LC11" s="1">
        <f t="shared" si="266"/>
        <v>0</v>
      </c>
      <c r="LD11" s="1">
        <f t="shared" si="267"/>
        <v>0</v>
      </c>
      <c r="LE11" s="1">
        <f t="shared" si="268"/>
        <v>0</v>
      </c>
      <c r="LF11" s="1">
        <f t="shared" si="269"/>
        <v>0</v>
      </c>
      <c r="LG11" s="1">
        <f t="shared" si="270"/>
        <v>0</v>
      </c>
      <c r="LH11" s="1">
        <f t="shared" si="271"/>
        <v>0</v>
      </c>
      <c r="LI11" s="1">
        <f t="shared" si="272"/>
        <v>0</v>
      </c>
      <c r="LJ11" s="1">
        <f t="shared" si="273"/>
        <v>0</v>
      </c>
      <c r="LK11" s="1">
        <f t="shared" si="274"/>
        <v>0</v>
      </c>
      <c r="LL11" s="1">
        <f t="shared" si="275"/>
        <v>0</v>
      </c>
      <c r="LM11" s="1">
        <f t="shared" si="276"/>
        <v>0</v>
      </c>
      <c r="LN11" s="61">
        <f t="shared" si="277"/>
        <v>0.12</v>
      </c>
      <c r="LO11" s="57">
        <f t="shared" si="278"/>
        <v>2.0043462476939791</v>
      </c>
      <c r="LP11" s="57">
        <f t="shared" si="279"/>
        <v>0.66568041794838428</v>
      </c>
      <c r="LQ11" s="57">
        <f t="shared" si="280"/>
        <v>0.96089065423318232</v>
      </c>
      <c r="LR11" s="57">
        <f t="shared" si="281"/>
        <v>1.2553942789749073</v>
      </c>
      <c r="LS11" s="57">
        <f t="shared" si="282"/>
        <v>1.5489738732372289</v>
      </c>
      <c r="LT11" s="57">
        <f t="shared" si="283"/>
        <v>1.6792240630224695</v>
      </c>
      <c r="LU11" s="57">
        <f t="shared" si="284"/>
        <v>1.7829521958466092</v>
      </c>
      <c r="LV11" s="57">
        <f t="shared" si="285"/>
        <v>1.8866803286707488</v>
      </c>
      <c r="LW11" s="57">
        <f t="shared" si="286"/>
        <v>1.9904084614948885</v>
      </c>
      <c r="LX11" s="57">
        <f t="shared" si="287"/>
        <v>2.094136594319028</v>
      </c>
      <c r="LY11" s="57">
        <f t="shared" si="288"/>
        <v>2.1978647271431679</v>
      </c>
      <c r="LZ11" s="57">
        <f t="shared" si="289"/>
        <v>0.75340360304533316</v>
      </c>
      <c r="MA11" s="57">
        <f t="shared" si="290"/>
        <v>0.92270397900212819</v>
      </c>
      <c r="MB11" s="57">
        <f t="shared" si="291"/>
        <v>1.0920043549589236</v>
      </c>
      <c r="MC11" s="57">
        <f t="shared" si="292"/>
        <v>1.2613047309157182</v>
      </c>
      <c r="MD11" s="57">
        <f t="shared" si="293"/>
        <v>1.4306051068725132</v>
      </c>
      <c r="ME11" s="57">
        <f t="shared" si="294"/>
        <v>1.599905482829308</v>
      </c>
      <c r="MF11" s="57">
        <f t="shared" si="295"/>
        <v>1.7094211031119944</v>
      </c>
      <c r="MG11" s="57">
        <f t="shared" si="296"/>
        <v>1.7950369476138472</v>
      </c>
      <c r="MH11" s="57">
        <f t="shared" si="297"/>
        <v>1.8644528716370048</v>
      </c>
      <c r="MI11" s="57">
        <f t="shared" si="298"/>
        <v>1.8644528716370048</v>
      </c>
      <c r="MJ11" s="61">
        <f t="shared" si="299"/>
        <v>0.12</v>
      </c>
      <c r="MK11" s="57" t="e">
        <f t="shared" si="118"/>
        <v>#N/A</v>
      </c>
      <c r="ML11" s="57" t="e">
        <f t="shared" si="370"/>
        <v>#N/A</v>
      </c>
      <c r="MM11" s="57" t="e">
        <f t="shared" si="371"/>
        <v>#N/A</v>
      </c>
      <c r="MN11" s="57" t="e">
        <f t="shared" si="372"/>
        <v>#N/A</v>
      </c>
      <c r="MO11" s="57" t="e">
        <f t="shared" si="373"/>
        <v>#N/A</v>
      </c>
      <c r="MP11" s="57" t="e">
        <f t="shared" si="374"/>
        <v>#N/A</v>
      </c>
      <c r="MQ11" s="57" t="e">
        <f t="shared" si="375"/>
        <v>#N/A</v>
      </c>
      <c r="MR11" s="57" t="e">
        <f t="shared" si="376"/>
        <v>#N/A</v>
      </c>
      <c r="MS11" s="57" t="e">
        <f t="shared" si="377"/>
        <v>#N/A</v>
      </c>
      <c r="MT11" s="57" t="e">
        <f t="shared" si="378"/>
        <v>#N/A</v>
      </c>
      <c r="MU11" s="57" t="e">
        <f t="shared" si="379"/>
        <v>#N/A</v>
      </c>
      <c r="MV11" s="57" t="e">
        <f t="shared" si="380"/>
        <v>#N/A</v>
      </c>
      <c r="MW11" s="57" t="e">
        <f t="shared" si="381"/>
        <v>#N/A</v>
      </c>
      <c r="MX11" s="57" t="e">
        <f t="shared" si="382"/>
        <v>#N/A</v>
      </c>
      <c r="MY11" s="57" t="e">
        <f t="shared" si="383"/>
        <v>#N/A</v>
      </c>
      <c r="MZ11" s="57" t="e">
        <f t="shared" si="384"/>
        <v>#N/A</v>
      </c>
      <c r="NA11" s="57" t="e">
        <f t="shared" si="385"/>
        <v>#N/A</v>
      </c>
      <c r="NB11" s="57" t="e">
        <f t="shared" si="386"/>
        <v>#N/A</v>
      </c>
      <c r="NC11" s="57" t="e">
        <f t="shared" si="387"/>
        <v>#N/A</v>
      </c>
      <c r="ND11" s="57" t="e">
        <f t="shared" si="388"/>
        <v>#N/A</v>
      </c>
      <c r="NE11" s="57" t="e">
        <f t="shared" si="389"/>
        <v>#N/A</v>
      </c>
      <c r="NF11" s="61">
        <f t="shared" si="320"/>
        <v>0.12</v>
      </c>
      <c r="NG11" s="256">
        <f>IF(OY10=0,MIN('Drive Train'!$F$35-FQ10*$C$19*'Drive Train'!$F$39,NG10+$C$39)-$C$7,IF(LO10-1&lt;=0,0,IF($C$37=Motors!$C$30,MAX(MAX(NG$8:NG10)*-1,NG10-$C$39),MAX(0,MAX(NG$8:NG10)*-1,NG10-$C$39))))</f>
        <v>7.3733670199503329</v>
      </c>
      <c r="NH11" s="256">
        <f>IF(OZ10=0,MIN('Drive Train'!$F$35-FR10*$C$19*'Drive Train'!$F$39,NH10+$C$39)-$C$7,IF(LP10-1&lt;=0,0,IF($C$37=Motors!$C$30,MAX(MAX(NH$8:NH10)*-1,NH10-$C$39),MAX(0,MAX(NH$8:NH10)*-1,NH10-$C$39))))</f>
        <v>6.6400000000000006</v>
      </c>
      <c r="NI11" s="256">
        <f>IF(PA10=0,MIN('Drive Train'!$F$35-FS10*$C$19*'Drive Train'!$F$39,NI10+$C$39)-$C$7,IF(LQ10-1&lt;=0,0,IF($C$37=Motors!$C$30,MAX(MAX(NI$8:NI10)*-1,NI10-$C$39),MAX(0,MAX(NI$8:NI10)*-1,NI10-$C$39))))</f>
        <v>6.6400000000000006</v>
      </c>
      <c r="NJ11" s="256">
        <f>IF(PB10=0,MIN('Drive Train'!$F$35-FT10*$C$19*'Drive Train'!$F$39,NJ10+$C$39)-$C$7,IF(LR10-1&lt;=0,0,IF($C$37=Motors!$C$30,MAX(MAX(NJ$8:NJ10)*-1,NJ10-$C$39),MAX(0,MAX(NJ$8:NJ10)*-1,NJ10-$C$39))))</f>
        <v>6.6400000000000006</v>
      </c>
      <c r="NK11" s="256">
        <f>IF(PC10=0,MIN('Drive Train'!$F$35-FU10*$C$19*'Drive Train'!$F$39,NK10+$C$39)-$C$7,IF(LS10-1&lt;=0,0,IF($C$37=Motors!$C$30,MAX(MAX(NK$8:NK10)*-1,NK10-$C$39),MAX(0,MAX(NK$8:NK10)*-1,NK10-$C$39))))</f>
        <v>6.6400000000000006</v>
      </c>
      <c r="NL11" s="256">
        <f>IF(PD10=0,MIN('Drive Train'!$F$35-FV10*$C$19*'Drive Train'!$F$39,NL10+$C$39)-$C$7,IF(LT10-1&lt;=0,0,IF($C$37=Motors!$C$30,MAX(MAX(NL$8:NL10)*-1,NL10-$C$39),MAX(0,MAX(NL$8:NL10)*-1,NL10-$C$39))))</f>
        <v>6.7579113666894521</v>
      </c>
      <c r="NM11" s="256">
        <f>IF(PE10=0,MIN('Drive Train'!$F$35-FW10*$C$19*'Drive Train'!$F$39,NM10+$C$39)-$C$7,IF(LU10-1&lt;=0,0,IF($C$37=Motors!$C$30,MAX(MAX(NM$8:NM10)*-1,NM10-$C$39),MAX(0,MAX(NM$8:NM10)*-1,NM10-$C$39))))</f>
        <v>7.4854607004048148</v>
      </c>
      <c r="NN11" s="256">
        <f>IF(PF10=0,MIN('Drive Train'!$F$35-FX10*$C$19*'Drive Train'!$F$39,NN10+$C$39)-$C$7,IF(LV10-1&lt;=0,0,IF($C$37=Motors!$C$30,MAX(MAX(NN$8:NN10)*-1,NN10-$C$39),MAX(0,MAX(NN$8:NN10)*-1,NN10-$C$39))))</f>
        <v>8.0366344380679671</v>
      </c>
      <c r="NO11" s="256">
        <f>IF(PG10=0,MIN('Drive Train'!$F$35-FY10*$C$19*'Drive Train'!$F$39,NO10+$C$39)-$C$7,IF(LW10-1&lt;=0,0,IF($C$37=Motors!$C$30,MAX(MAX(NO$8:NO10)*-1,NO10-$C$39),MAX(0,MAX(NO$8:NO10)*-1,NO10-$C$39))))</f>
        <v>8.4686354756958444</v>
      </c>
      <c r="NP11" s="256">
        <f>IF(PH10=0,MIN('Drive Train'!$F$35-FZ10*$C$19*'Drive Train'!$F$39,NP10+$C$39)-$C$7,IF(LX10-1&lt;=0,0,IF($C$37=Motors!$C$30,MAX(MAX(NP$8:NP10)*-1,NP10-$C$39),MAX(0,MAX(NP$8:NP10)*-1,NP10-$C$39))))</f>
        <v>8.8163436279329126</v>
      </c>
      <c r="NQ11" s="256">
        <f>IF(PI10=0,MIN('Drive Train'!$F$35-GA10*$C$19*'Drive Train'!$F$39,NQ10+$C$39)-$C$7,IF(LY10-1&lt;=0,0,IF($C$37=Motors!$C$30,MAX(MAX(NQ$8:NQ10)*-1,NQ10-$C$39),MAX(0,MAX(NQ$8:NQ10)*-1,NQ10-$C$39))))</f>
        <v>9.1022369975500617</v>
      </c>
      <c r="NR11" s="256">
        <f>IF(PJ10=0,MIN('Drive Train'!$F$35-GB10*$C$19*'Drive Train'!$F$39,NR10+$C$39)-$C$7,IF(LZ10-1&lt;=0,0,IF($C$37=Motors!$C$30,MAX(MAX(NR$8:NR10)*-1,NR10-$C$39),MAX(0,MAX(NR$8:NR10)*-1,NR10-$C$39))))</f>
        <v>10.72</v>
      </c>
      <c r="NS11" s="256">
        <f>IF(PK10=0,MIN('Drive Train'!$F$35-GC10*$C$19*'Drive Train'!$F$39,NS10+$C$39)-$C$7,IF(MA10-1&lt;=0,0,IF($C$37=Motors!$C$30,MAX(MAX(NS$8:NS10)*-1,NS10-$C$39),MAX(0,MAX(NS$8:NS10)*-1,NS10-$C$39))))</f>
        <v>10.420000000000002</v>
      </c>
      <c r="NT11" s="256">
        <f>IF(PL10=0,MIN('Drive Train'!$F$35-GD10*$C$19*'Drive Train'!$F$39,NT10+$C$39)-$C$7,IF(MB10-1&lt;=0,0,IF($C$37=Motors!$C$30,MAX(MAX(NT$8:NT10)*-1,NT10-$C$39),MAX(0,MAX(NT$8:NT10)*-1,NT10-$C$39))))</f>
        <v>10.120000000000001</v>
      </c>
      <c r="NU11" s="256">
        <f>IF(PM10=0,MIN('Drive Train'!$F$35-GE10*$C$19*'Drive Train'!$F$39,NU10+$C$39)-$C$7,IF(MC10-1&lt;=0,0,IF($C$37=Motors!$C$30,MAX(MAX(NU$8:NU10)*-1,NU10-$C$39),MAX(0,MAX(NU$8:NU10)*-1,NU10-$C$39))))</f>
        <v>9.82</v>
      </c>
      <c r="NV11" s="256">
        <f>IF(PN10=0,MIN('Drive Train'!$F$35-GF10*$C$19*'Drive Train'!$F$39,NV10+$C$39)-$C$7,IF(MD10-1&lt;=0,0,IF($C$37=Motors!$C$30,MAX(MAX(NV$8:NV10)*-1,NV10-$C$39),MAX(0,MAX(NV$8:NV10)*-1,NV10-$C$39))))</f>
        <v>9.5200000000000014</v>
      </c>
      <c r="NW11" s="256">
        <f>IF(PO10=0,MIN('Drive Train'!$F$35-GG10*$C$19*'Drive Train'!$F$39,NW10+$C$39)-$C$7,IF(ME10-1&lt;=0,0,IF($C$37=Motors!$C$30,MAX(MAX(NW$8:NW10)*-1,NW10-$C$39),MAX(0,MAX(NW$8:NW10)*-1,NW10-$C$39))))</f>
        <v>9.2200000000000006</v>
      </c>
      <c r="NX11" s="256">
        <f>IF(PP10=0,MIN('Drive Train'!$F$35-GH10*$C$19*'Drive Train'!$F$39,NX10+$C$39)-$C$7,IF(MF10-1&lt;=0,0,IF($C$37=Motors!$C$30,MAX(MAX(NX$8:NX10)*-1,NX10-$C$39),MAX(0,MAX(NX$8:NX10)*-1,NX10-$C$39))))</f>
        <v>8.9200000000000017</v>
      </c>
      <c r="NY11" s="256">
        <f>IF(PQ10=0,MIN('Drive Train'!$F$35-GI10*$C$19*'Drive Train'!$F$39,NY10+$C$39)-$C$7,IF(MG10-1&lt;=0,0,IF($C$37=Motors!$C$30,MAX(MAX(NY$8:NY10)*-1,NY10-$C$39),MAX(0,MAX(NY$8:NY10)*-1,NY10-$C$39))))</f>
        <v>8.620000000000001</v>
      </c>
      <c r="NZ11" s="256">
        <f>IF(PR10=0,MIN('Drive Train'!$F$35-GJ10*$C$19*'Drive Train'!$F$39,NZ10+$C$39)-$C$7,IF(MH10-1&lt;=0,0,IF($C$37=Motors!$C$30,MAX(MAX(NZ$8:NZ10)*-1,NZ10-$C$39),MAX(0,MAX(NZ$8:NZ10)*-1,NZ10-$C$39))))</f>
        <v>8.32</v>
      </c>
      <c r="OA11" s="256">
        <f>IF(PS10=0,MIN('Drive Train'!$F$35-GK10*$C$19*'Drive Train'!$F$39,OA10+$C$39)-$C$7,IF(MI10-1&lt;=0,0,IF($C$37=Motors!$C$30,MAX(MAX(OA$8:OA10)*-1,OA10-$C$39),MAX(0,MAX(OA$8:OA10)*-1,OA10-$C$39))))</f>
        <v>8.02</v>
      </c>
      <c r="OB11" s="61">
        <f t="shared" si="321"/>
        <v>0.12</v>
      </c>
      <c r="OC11" s="256">
        <f>'Drive Train'!$F$35-(FQ11*$C$13)*$C$19*'Drive Train'!$F$39</f>
        <v>8.2679199156326817</v>
      </c>
      <c r="OD11" s="256">
        <f>'Drive Train'!$F$35-(FR11*$C$13)*$C$19*'Drive Train'!$F$39</f>
        <v>8.0954409832031082</v>
      </c>
      <c r="OE11" s="256">
        <f>'Drive Train'!$F$35-(FS11*$C$13)*$C$19*'Drive Train'!$F$39</f>
        <v>8.1585222593153066</v>
      </c>
      <c r="OF11" s="256">
        <f>'Drive Train'!$F$35-(FT11*$C$13)*$C$19*'Drive Train'!$F$39</f>
        <v>8.2444050402414017</v>
      </c>
      <c r="OG11" s="256">
        <f>'Drive Train'!$F$35-(FU11*$C$13)*$C$19*'Drive Train'!$F$39</f>
        <v>8.3529627342474697</v>
      </c>
      <c r="OH11" s="256">
        <f>'Drive Train'!$F$35-(FV11*$C$13)*$C$19*'Drive Train'!$F$39</f>
        <v>8.3773797569245154</v>
      </c>
      <c r="OI11" s="256">
        <f>'Drive Train'!$F$35-(FW11*$C$13)*$C$19*'Drive Train'!$F$39</f>
        <v>8.0684585077356843</v>
      </c>
      <c r="OJ11" s="256">
        <f>'Drive Train'!$F$35-(FX11*$C$13)*$C$19*'Drive Train'!$F$39</f>
        <v>8.2166344380679668</v>
      </c>
      <c r="OK11" s="256">
        <f>'Drive Train'!$F$35-(FY11*$C$13)*$C$19*'Drive Train'!$F$39</f>
        <v>8.6486354756958441</v>
      </c>
      <c r="OL11" s="256">
        <f>'Drive Train'!$F$35-(FZ11*$C$13)*$C$19*'Drive Train'!$F$39</f>
        <v>8.9963436279329123</v>
      </c>
      <c r="OM11" s="256">
        <f>'Drive Train'!$F$35-(GA11*$C$13)*$C$19*'Drive Train'!$F$39</f>
        <v>9.2822369975500614</v>
      </c>
      <c r="ON11" s="256">
        <f>'Drive Train'!$F$35-(GB11*$C$13)*$C$19*'Drive Train'!$F$39</f>
        <v>10.9</v>
      </c>
      <c r="OO11" s="256">
        <f>'Drive Train'!$F$35-(GC11*$C$13)*$C$19*'Drive Train'!$F$39</f>
        <v>10.600000000000001</v>
      </c>
      <c r="OP11" s="256">
        <f>'Drive Train'!$F$35-(GD11*$C$13)*$C$19*'Drive Train'!$F$39</f>
        <v>10.3</v>
      </c>
      <c r="OQ11" s="256">
        <f>'Drive Train'!$F$35-(GE11*$C$13)*$C$19*'Drive Train'!$F$39</f>
        <v>10</v>
      </c>
      <c r="OR11" s="256">
        <f>'Drive Train'!$F$35-(GF11*$C$13)*$C$19*'Drive Train'!$F$39</f>
        <v>9.7000000000000011</v>
      </c>
      <c r="OS11" s="256">
        <f>'Drive Train'!$F$35-(GG11*$C$13)*$C$19*'Drive Train'!$F$39</f>
        <v>9.4</v>
      </c>
      <c r="OT11" s="256">
        <f>'Drive Train'!$F$35-(GH11*$C$13)*$C$19*'Drive Train'!$F$39</f>
        <v>9.1000000000000014</v>
      </c>
      <c r="OU11" s="256">
        <f>'Drive Train'!$F$35-(GI11*$C$13)*$C$19*'Drive Train'!$F$39</f>
        <v>8.8000000000000007</v>
      </c>
      <c r="OV11" s="256">
        <f>'Drive Train'!$F$35-(GJ11*$C$13)*$C$19*'Drive Train'!$F$39</f>
        <v>8.5</v>
      </c>
      <c r="OW11" s="256">
        <f>'Drive Train'!$F$35-(GK11*$C$13)*$C$19*'Drive Train'!$F$39</f>
        <v>8.1999999999999993</v>
      </c>
      <c r="OX11" s="61">
        <f t="shared" si="322"/>
        <v>0.12</v>
      </c>
      <c r="OY11" s="1">
        <f>IF(PU11&gt;='Drive Train'!$F$29,1,0)</f>
        <v>0</v>
      </c>
      <c r="OZ11" s="1">
        <f>IF(PV11&gt;='Drive Train'!$F$29,1,0)</f>
        <v>0</v>
      </c>
      <c r="PA11" s="1">
        <f>IF(PW11&gt;='Drive Train'!$F$29,1,0)</f>
        <v>0</v>
      </c>
      <c r="PB11" s="1">
        <f>IF(PX11&gt;='Drive Train'!$F$29,1,0)</f>
        <v>0</v>
      </c>
      <c r="PC11" s="1">
        <f>IF(PY11&gt;='Drive Train'!$F$29,1,0)</f>
        <v>0</v>
      </c>
      <c r="PD11" s="1">
        <f>IF(PZ11&gt;='Drive Train'!$F$29,1,0)</f>
        <v>0</v>
      </c>
      <c r="PE11" s="1">
        <f>IF(QA11&gt;='Drive Train'!$F$29,1,0)</f>
        <v>0</v>
      </c>
      <c r="PF11" s="1">
        <f>IF(QB11&gt;='Drive Train'!$F$29,1,0)</f>
        <v>0</v>
      </c>
      <c r="PG11" s="1">
        <f>IF(QC11&gt;='Drive Train'!$F$29,1,0)</f>
        <v>0</v>
      </c>
      <c r="PH11" s="1">
        <f>IF(QD11&gt;='Drive Train'!$F$29,1,0)</f>
        <v>0</v>
      </c>
      <c r="PI11" s="1">
        <f>IF(QE11&gt;='Drive Train'!$F$29,1,0)</f>
        <v>0</v>
      </c>
      <c r="PJ11" s="1">
        <f>IF(QF11&gt;='Drive Train'!$F$29,1,0)</f>
        <v>0</v>
      </c>
      <c r="PK11" s="1">
        <f>IF(QG11&gt;='Drive Train'!$F$29,1,0)</f>
        <v>0</v>
      </c>
      <c r="PL11" s="1">
        <f>IF(QH11&gt;='Drive Train'!$F$29,1,0)</f>
        <v>0</v>
      </c>
      <c r="PM11" s="1">
        <f>IF(QI11&gt;='Drive Train'!$F$29,1,0)</f>
        <v>0</v>
      </c>
      <c r="PN11" s="1">
        <f>IF(QJ11&gt;='Drive Train'!$F$29,1,0)</f>
        <v>0</v>
      </c>
      <c r="PO11" s="1">
        <f>IF(QK11&gt;='Drive Train'!$F$29,1,0)</f>
        <v>0</v>
      </c>
      <c r="PP11" s="1">
        <f>IF(QL11&gt;='Drive Train'!$F$29,1,0)</f>
        <v>0</v>
      </c>
      <c r="PQ11" s="1">
        <f>IF(QM11&gt;='Drive Train'!$F$29,1,0)</f>
        <v>0</v>
      </c>
      <c r="PR11" s="1">
        <f>IF(QN11&gt;='Drive Train'!$F$29,1,0)</f>
        <v>0</v>
      </c>
      <c r="PS11" s="1">
        <f>IF(QO11&gt;='Drive Train'!$F$29,1,0)</f>
        <v>0</v>
      </c>
      <c r="PT11" s="253">
        <f t="shared" si="323"/>
        <v>0.12</v>
      </c>
      <c r="PU11" s="57">
        <f t="shared" si="324"/>
        <v>0.17534084919461196</v>
      </c>
      <c r="PV11" s="57">
        <f t="shared" si="325"/>
        <v>5.586854704331598E-2</v>
      </c>
      <c r="PW11" s="57">
        <f t="shared" si="326"/>
        <v>8.047762663309696E-2</v>
      </c>
      <c r="PX11" s="57">
        <f t="shared" si="327"/>
        <v>0.10484571338690177</v>
      </c>
      <c r="PY11" s="57">
        <f t="shared" si="328"/>
        <v>0.12889945397868297</v>
      </c>
      <c r="PZ11" s="57">
        <f t="shared" si="329"/>
        <v>0.14335260005803929</v>
      </c>
      <c r="QA11" s="57">
        <f t="shared" si="330"/>
        <v>0.15767675492722899</v>
      </c>
      <c r="QB11" s="57">
        <f t="shared" si="331"/>
        <v>0.16804956820964295</v>
      </c>
      <c r="QC11" s="57">
        <f t="shared" si="332"/>
        <v>0.17842238149205691</v>
      </c>
      <c r="QD11" s="57">
        <f t="shared" si="333"/>
        <v>0.18879519477447085</v>
      </c>
      <c r="QE11" s="57">
        <f t="shared" si="334"/>
        <v>0.19916800805688484</v>
      </c>
      <c r="QF11" s="57">
        <f t="shared" si="335"/>
        <v>6.7724256404709596E-2</v>
      </c>
      <c r="QG11" s="57">
        <f t="shared" si="336"/>
        <v>8.2942848437407651E-2</v>
      </c>
      <c r="QH11" s="57">
        <f t="shared" si="337"/>
        <v>9.8161440470105749E-2</v>
      </c>
      <c r="QI11" s="57">
        <f t="shared" si="338"/>
        <v>0.11338003250280376</v>
      </c>
      <c r="QJ11" s="57">
        <f t="shared" si="339"/>
        <v>0.1285986245355018</v>
      </c>
      <c r="QK11" s="57">
        <f t="shared" si="340"/>
        <v>0.14381721656819985</v>
      </c>
      <c r="QL11" s="57">
        <f t="shared" si="341"/>
        <v>0.15302911570817168</v>
      </c>
      <c r="QM11" s="57">
        <f t="shared" si="342"/>
        <v>0.15983975700738173</v>
      </c>
      <c r="QN11" s="57">
        <f t="shared" si="343"/>
        <v>0.16568571179927816</v>
      </c>
      <c r="QO11" s="57">
        <f t="shared" si="344"/>
        <v>0.16582682250626851</v>
      </c>
      <c r="QP11" s="61">
        <f t="shared" si="345"/>
        <v>0.12</v>
      </c>
      <c r="QQ11" s="57">
        <f t="shared" si="139"/>
        <v>0.86903550029517429</v>
      </c>
      <c r="QR11" s="57">
        <f t="shared" si="140"/>
        <v>0.90531028497357036</v>
      </c>
      <c r="QS11" s="57">
        <f t="shared" si="141"/>
        <v>0.8920433910058515</v>
      </c>
      <c r="QT11" s="57">
        <f t="shared" si="142"/>
        <v>0.87398101468085887</v>
      </c>
      <c r="QU11" s="57">
        <f t="shared" si="143"/>
        <v>0.85114978004957298</v>
      </c>
      <c r="QV11" s="57">
        <f t="shared" si="144"/>
        <v>0.84601453119557779</v>
      </c>
      <c r="QW11" s="57">
        <f t="shared" si="145"/>
        <v>0.91098508521661159</v>
      </c>
      <c r="QX11" s="57">
        <f t="shared" si="146"/>
        <v>0.87982156923462773</v>
      </c>
      <c r="QY11" s="57">
        <f t="shared" si="147"/>
        <v>0.78896557656321298</v>
      </c>
      <c r="QZ11" s="57">
        <f t="shared" si="148"/>
        <v>0.71583758246183071</v>
      </c>
      <c r="RA11" s="57">
        <f t="shared" si="149"/>
        <v>0.65571012064513812</v>
      </c>
      <c r="RB11" s="57">
        <f t="shared" si="150"/>
        <v>0.31547143903972863</v>
      </c>
      <c r="RC11" s="57">
        <f t="shared" si="151"/>
        <v>0.37856572684767431</v>
      </c>
      <c r="RD11" s="57">
        <f t="shared" si="152"/>
        <v>0.44166001465562016</v>
      </c>
      <c r="RE11" s="57">
        <f t="shared" si="153"/>
        <v>0.50475430246356578</v>
      </c>
      <c r="RF11" s="57">
        <f t="shared" si="154"/>
        <v>0.56784859027151147</v>
      </c>
      <c r="RG11" s="57">
        <f t="shared" si="155"/>
        <v>0.63094287807945726</v>
      </c>
      <c r="RH11" s="57">
        <f t="shared" si="156"/>
        <v>0.69403716588740294</v>
      </c>
      <c r="RI11" s="57">
        <f t="shared" si="157"/>
        <v>0.75713145369534862</v>
      </c>
      <c r="RJ11" s="57">
        <f t="shared" si="158"/>
        <v>0.82022574150329441</v>
      </c>
      <c r="RK11" s="57">
        <f t="shared" si="159"/>
        <v>0.88332002931124032</v>
      </c>
      <c r="RL11" s="61">
        <f t="shared" si="346"/>
        <v>0.12</v>
      </c>
      <c r="RM11" s="2">
        <f>IF(AND(LO11&gt;=LO$6*'Drive Train'!$AA$52,LO11&lt;=LO$6*'Drive Train'!$AA$53,KS11=0,JW11=0,EU11&gt;0),$C$17,0)</f>
        <v>0</v>
      </c>
      <c r="RN11" s="2">
        <f>IF(AND(LP11&gt;=LP$6*'Drive Train'!$AA$52,LP11&lt;=LP$6*'Drive Train'!$AA$53,KT11=0,JX11=0,EV11&gt;0),$C$17,0)</f>
        <v>0</v>
      </c>
      <c r="RO11" s="2">
        <f>IF(AND(LQ11&gt;=LQ$6*'Drive Train'!$AA$52,LQ11&lt;=LQ$6*'Drive Train'!$AA$53,KU11=0,JY11=0,EW11&gt;0),$C$17,0)</f>
        <v>0</v>
      </c>
      <c r="RP11" s="2">
        <f>IF(AND(LR11&gt;=LR$6*'Drive Train'!$AA$52,LR11&lt;=LR$6*'Drive Train'!$AA$53,KV11=0,JZ11=0,EX11&gt;0),$C$17,0)</f>
        <v>0</v>
      </c>
      <c r="RQ11" s="2">
        <f>IF(AND(LS11&gt;=LS$6*'Drive Train'!$AA$52,LS11&lt;=LS$6*'Drive Train'!$AA$53,KW11=0,KA11=0,EY11&gt;0),$C$17,0)</f>
        <v>0</v>
      </c>
      <c r="RR11" s="2">
        <f>IF(AND(LT11&gt;=LT$6*'Drive Train'!$AA$52,LT11&lt;=LT$6*'Drive Train'!$AA$53,KX11=0,KB11=0,EZ11&gt;0),$C$17,0)</f>
        <v>0</v>
      </c>
      <c r="RS11" s="2">
        <f>IF(AND(LU11&gt;=LU$6*'Drive Train'!$AA$52,LU11&lt;=LU$6*'Drive Train'!$AA$53,KY11=0,KC11=0,FA11&gt;0),$C$17,0)</f>
        <v>0</v>
      </c>
      <c r="RT11" s="2">
        <f>IF(AND(LV11&gt;=LV$6*'Drive Train'!$AA$52,LV11&lt;=LV$6*'Drive Train'!$AA$53,KZ11=0,KD11=0,FB11&gt;0),$C$17,0)</f>
        <v>0</v>
      </c>
      <c r="RU11" s="2">
        <f>IF(AND(LW11&gt;=LW$6*'Drive Train'!$AA$52,LW11&lt;=LW$6*'Drive Train'!$AA$53,LA11=0,KE11=0,FC11&gt;0),$C$17,0)</f>
        <v>0</v>
      </c>
      <c r="RV11" s="2">
        <f>IF(AND(LX11&gt;=LX$6*'Drive Train'!$AA$52,LX11&lt;=LX$6*'Drive Train'!$AA$53,LB11=0,KF11=0,FD11&gt;0),$C$17,0)</f>
        <v>0</v>
      </c>
      <c r="RW11" s="2">
        <f>IF(AND(LY11&gt;=LY$6*'Drive Train'!$AA$52,LY11&lt;=LY$6*'Drive Train'!$AA$53,LC11=0,KG11=0,FE11&gt;0),$C$17,0)</f>
        <v>0</v>
      </c>
      <c r="RX11" s="2">
        <f>IF(AND(LZ11&gt;=LZ$6*'Drive Train'!$AA$52,LZ11&lt;=LZ$6*'Drive Train'!$AA$53,LD11=0,KH11=0,FF11&gt;0),$C$17,0)</f>
        <v>0</v>
      </c>
      <c r="RY11" s="2">
        <f>IF(AND(MA11&gt;=MA$6*'Drive Train'!$AA$52,MA11&lt;=MA$6*'Drive Train'!$AA$53,LE11=0,KI11=0,FG11&gt;0),$C$17,0)</f>
        <v>0</v>
      </c>
      <c r="RZ11" s="2">
        <f>IF(AND(MB11&gt;=MB$6*'Drive Train'!$AA$52,MB11&lt;=MB$6*'Drive Train'!$AA$53,LF11=0,KJ11=0,FH11&gt;0),$C$17,0)</f>
        <v>0</v>
      </c>
      <c r="SA11" s="2">
        <f>IF(AND(MC11&gt;=MC$6*'Drive Train'!$AA$52,MC11&lt;=MC$6*'Drive Train'!$AA$53,LG11=0,KK11=0,FI11&gt;0),$C$17,0)</f>
        <v>0</v>
      </c>
      <c r="SB11" s="2">
        <f>IF(AND(MD11&gt;=MD$6*'Drive Train'!$AA$52,MD11&lt;=MD$6*'Drive Train'!$AA$53,LH11=0,KL11=0,FJ11&gt;0),$C$17,0)</f>
        <v>0</v>
      </c>
      <c r="SC11" s="2">
        <f>IF(AND(ME11&gt;=ME$6*'Drive Train'!$AA$52,ME11&lt;=ME$6*'Drive Train'!$AA$53,LI11=0,KM11=0,FK11&gt;0),$C$17,0)</f>
        <v>0</v>
      </c>
      <c r="SD11" s="2">
        <f>IF(AND(MF11&gt;=MF$6*'Drive Train'!$AA$52,MF11&lt;=MF$6*'Drive Train'!$AA$53,LJ11=0,KN11=0,FL11&gt;0),$C$17,0)</f>
        <v>0</v>
      </c>
      <c r="SE11" s="2">
        <f>IF(AND(MG11&gt;=MG$6*'Drive Train'!$AA$52,MG11&lt;=MG$6*'Drive Train'!$AA$53,LK11=0,KO11=0,FM11&gt;0),$C$17,0)</f>
        <v>0</v>
      </c>
      <c r="SF11" s="2">
        <f>IF(AND(MH11&gt;=MH$6*'Drive Train'!$AA$52,MH11&lt;=MH$6*'Drive Train'!$AA$53,LL11=0,KP11=0,FN11&gt;0),$C$17,0)</f>
        <v>0</v>
      </c>
      <c r="SG11" s="2">
        <f>IF(AND(MI11&gt;=MI$6*'Drive Train'!$AA$52,MI11&lt;=MI$6*'Drive Train'!$AA$53,LM11=0,KQ11=0,FO11&gt;0),$C$17,0)</f>
        <v>0</v>
      </c>
      <c r="SH11" s="61">
        <f t="shared" si="347"/>
        <v>0.12</v>
      </c>
      <c r="SI11" s="2">
        <f>IF(AND(EU11&lt;0,KS11=0,LO11&gt;=LO$6*'Drive Train'!$AA$52,LO11&lt;=LO$6*'Drive Train'!$AA$53,OY11=1,JW11=0),$C$17,0)</f>
        <v>0</v>
      </c>
      <c r="SJ11" s="2">
        <f>IF(AND(EV11&lt;0,KT11=0,LP11&gt;=LP$6*'Drive Train'!$AA$52,LP11&lt;=LP$6*'Drive Train'!$AA$53,OZ11=1,JX11=0),$C$17,0)</f>
        <v>0</v>
      </c>
      <c r="SK11" s="2">
        <f>IF(AND(EW11&lt;0,KU11=0,LQ11&gt;=LQ$6*'Drive Train'!$AA$52,LQ11&lt;=LQ$6*'Drive Train'!$AA$53,PA11=1,JY11=0),$C$17,0)</f>
        <v>0</v>
      </c>
      <c r="SL11" s="2">
        <f>IF(AND(EX11&lt;0,KV11=0,LR11&gt;=LR$6*'Drive Train'!$AA$52,LR11&lt;=LR$6*'Drive Train'!$AA$53,PB11=1,JZ11=0),$C$17,0)</f>
        <v>0</v>
      </c>
      <c r="SM11" s="2">
        <f>IF(AND(EY11&lt;0,KW11=0,LS11&gt;=LS$6*'Drive Train'!$AA$52,LS11&lt;=LS$6*'Drive Train'!$AA$53,PC11=1,KA11=0),$C$17,0)</f>
        <v>0</v>
      </c>
      <c r="SN11" s="2">
        <f>IF(AND(EZ11&lt;0,KX11=0,LT11&gt;=LT$6*'Drive Train'!$AA$52,LT11&lt;=LT$6*'Drive Train'!$AA$53,PD11=1,KB11=0),$C$17,0)</f>
        <v>0</v>
      </c>
      <c r="SO11" s="2">
        <f>IF(AND(FA11&lt;0,KY11=0,LU11&gt;=LU$6*'Drive Train'!$AA$52,LU11&lt;=LU$6*'Drive Train'!$AA$53,PE11=1,KC11=0),$C$17,0)</f>
        <v>0</v>
      </c>
      <c r="SP11" s="2">
        <f>IF(AND(FB11&lt;0,KZ11=0,LV11&gt;=LV$6*'Drive Train'!$AA$52,LV11&lt;=LV$6*'Drive Train'!$AA$53,PF11=1,KD11=0),$C$17,0)</f>
        <v>0</v>
      </c>
      <c r="SQ11" s="2">
        <f>IF(AND(FC11&lt;0,LA11=0,LW11&gt;=LW$6*'Drive Train'!$AA$52,LW11&lt;=LW$6*'Drive Train'!$AA$53,PG11=1,KE11=0),$C$17,0)</f>
        <v>0</v>
      </c>
      <c r="SR11" s="2">
        <f>IF(AND(FD11&lt;0,LB11=0,LX11&gt;=LX$6*'Drive Train'!$AA$52,LX11&lt;=LX$6*'Drive Train'!$AA$53,PH11=1,KF11=0),$C$17,0)</f>
        <v>0</v>
      </c>
      <c r="SS11" s="2">
        <f>IF(AND(FE11&lt;0,LC11=0,LY11&gt;=LY$6*'Drive Train'!$AA$52,LY11&lt;=LY$6*'Drive Train'!$AA$53,PI11=1,KG11=0),$C$17,0)</f>
        <v>0</v>
      </c>
      <c r="ST11" s="2">
        <f>IF(AND(FF11&lt;0,LD11=0,LZ11&gt;=LZ$6*'Drive Train'!$AA$52,LZ11&lt;=LZ$6*'Drive Train'!$AA$53,PJ11=1,KH11=0),$C$17,0)</f>
        <v>0</v>
      </c>
      <c r="SU11" s="2">
        <f>IF(AND(FG11&lt;0,LE11=0,MA11&gt;=MA$6*'Drive Train'!$AA$52,MA11&lt;=MA$6*'Drive Train'!$AA$53,PK11=1,KI11=0),$C$17,0)</f>
        <v>0</v>
      </c>
      <c r="SV11" s="2">
        <f>IF(AND(FH11&lt;0,LF11=0,MB11&gt;=MB$6*'Drive Train'!$AA$52,MB11&lt;=MB$6*'Drive Train'!$AA$53,PL11=1,KJ11=0),$C$17,0)</f>
        <v>0</v>
      </c>
      <c r="SW11" s="2">
        <f>IF(AND(FI11&lt;0,LG11=0,MC11&gt;=MC$6*'Drive Train'!$AA$52,MC11&lt;=MC$6*'Drive Train'!$AA$53,PM11=1,KK11=0),$C$17,0)</f>
        <v>0</v>
      </c>
      <c r="SX11" s="2">
        <f>IF(AND(FJ11&lt;0,LH11=0,MD11&gt;=MD$6*'Drive Train'!$AA$52,MD11&lt;=MD$6*'Drive Train'!$AA$53,PN11=1,KL11=0),$C$17,0)</f>
        <v>0</v>
      </c>
      <c r="SY11" s="2">
        <f>IF(AND(FK11&lt;0,LI11=0,ME11&gt;=ME$6*'Drive Train'!$AA$52,ME11&lt;=ME$6*'Drive Train'!$AA$53,PO11=1,KM11=0),$C$17,0)</f>
        <v>0</v>
      </c>
      <c r="SZ11" s="2">
        <f>IF(AND(FL11&lt;0,LJ11=0,MF11&gt;=MF$6*'Drive Train'!$AA$52,MF11&lt;=MF$6*'Drive Train'!$AA$53,PP11=1,KN11=0),$C$17,0)</f>
        <v>0</v>
      </c>
      <c r="TA11" s="2">
        <f>IF(AND(FM11&lt;0,LK11=0,MG11&gt;=MG$6*'Drive Train'!$AA$52,MG11&lt;=MG$6*'Drive Train'!$AA$53,PQ11=1,KO11=0),$C$17,0)</f>
        <v>0</v>
      </c>
      <c r="TB11" s="2">
        <f>IF(AND(FN11&lt;0,LL11=0,MH11&gt;=MH$6*'Drive Train'!$AA$52,MH11&lt;=MH$6*'Drive Train'!$AA$53,PR11=1,KP11=0),$C$17,0)</f>
        <v>0</v>
      </c>
      <c r="TC11" s="2">
        <f>IF(AND(FO11&lt;0,LM11=0,MI11&gt;=MI$6*'Drive Train'!$AA$52,MI11&lt;=MI$6*'Drive Train'!$AA$53,PS11=1,KQ11=0),$C$17,0)</f>
        <v>0</v>
      </c>
      <c r="TD11" s="144">
        <f t="shared" si="348"/>
        <v>0.12</v>
      </c>
    </row>
    <row r="12" spans="1:524" x14ac:dyDescent="0.2">
      <c r="A12" s="7"/>
      <c r="B12" s="70" t="s">
        <v>7</v>
      </c>
      <c r="C12" s="74">
        <f>(VLOOKUP('Drive Train'!$D$4,Motors!$B$6:$I$27,5,FALSE)*C9)</f>
        <v>2.4541833333333334</v>
      </c>
      <c r="D12" s="5"/>
      <c r="E12" s="6"/>
      <c r="P12" s="5"/>
      <c r="R12" s="63">
        <f t="shared" si="160"/>
        <v>0.16</v>
      </c>
      <c r="S12" s="2">
        <f>NG12/'Drive Train'!$F$35</f>
        <v>0.6522516060994098</v>
      </c>
      <c r="T12" s="2">
        <f>NH12/'Drive Train'!$F$35</f>
        <v>0.63834201477444419</v>
      </c>
      <c r="U12" s="2">
        <f>NI12/'Drive Train'!$F$35</f>
        <v>0.64342921446091184</v>
      </c>
      <c r="V12" s="2">
        <f>NJ12/'Drive Train'!$F$35</f>
        <v>0.65035524518075816</v>
      </c>
      <c r="W12" s="2">
        <f>NK12/'Drive Train'!$F$35</f>
        <v>0.65910989792318309</v>
      </c>
      <c r="X12" s="2">
        <f>NL12/'Drive Train'!$F$35</f>
        <v>0.66107901265520286</v>
      </c>
      <c r="Y12" s="2">
        <f>NM12/'Drive Train'!$F$35</f>
        <v>0.63616600868836159</v>
      </c>
      <c r="Z12" s="2">
        <f>NN12/'Drive Train'!$F$35</f>
        <v>0.6481156804893522</v>
      </c>
      <c r="AA12" s="2">
        <f>NO12/'Drive Train'!$F$35</f>
        <v>0.68295447384643904</v>
      </c>
      <c r="AB12" s="2">
        <f>NP12/'Drive Train'!$F$35</f>
        <v>0.7109954538655574</v>
      </c>
      <c r="AC12" s="2">
        <f>NQ12/'Drive Train'!$F$35</f>
        <v>0.73405137077016624</v>
      </c>
      <c r="AD12" s="2">
        <f>NR12/'Drive Train'!$F$35</f>
        <v>0.86451612903225805</v>
      </c>
      <c r="AE12" s="2">
        <f>NS12/'Drive Train'!$F$35</f>
        <v>0.84032258064516141</v>
      </c>
      <c r="AF12" s="2">
        <f>NT12/'Drive Train'!$F$35</f>
        <v>0.81612903225806455</v>
      </c>
      <c r="AG12" s="2">
        <f>NU12/'Drive Train'!$F$35</f>
        <v>0.79193548387096779</v>
      </c>
      <c r="AH12" s="2">
        <f>NV12/'Drive Train'!$F$35</f>
        <v>0.76774193548387104</v>
      </c>
      <c r="AI12" s="2">
        <f>NW12/'Drive Train'!$F$35</f>
        <v>0.74354838709677418</v>
      </c>
      <c r="AJ12" s="2">
        <f>NX12/'Drive Train'!$F$35</f>
        <v>0.71935483870967754</v>
      </c>
      <c r="AK12" s="2">
        <f>NY12/'Drive Train'!$F$35</f>
        <v>0.69516129032258067</v>
      </c>
      <c r="AL12" s="2">
        <f>NZ12/'Drive Train'!$F$35</f>
        <v>0.67096774193548392</v>
      </c>
      <c r="AM12" s="2">
        <f>OA12/'Drive Train'!$F$35</f>
        <v>0.64677419354838706</v>
      </c>
      <c r="AN12" s="61">
        <f t="shared" si="161"/>
        <v>0.16</v>
      </c>
      <c r="AO12" s="46">
        <f>LO12*12*60/(PI() * 'Drive Train'!$F$15)/S$6*ABS(S12)</f>
        <v>825.18172147960979</v>
      </c>
      <c r="AP12" s="46">
        <f>LP12*12*60/(PI() * 'Drive Train'!$F$15)/T$6*ABS(T12)</f>
        <v>72.804070770321786</v>
      </c>
      <c r="AQ12" s="46">
        <f>LQ12*12*60/(PI() * 'Drive Train'!$F$15)/U$6*ABS(U12)</f>
        <v>152.06947688035987</v>
      </c>
      <c r="AR12" s="46">
        <f>LR12*12*60/(PI() * 'Drive Train'!$F$15)/V$6*ABS(V12)</f>
        <v>260.39721583063147</v>
      </c>
      <c r="AS12" s="46">
        <f>LS12*12*60/(PI() * 'Drive Train'!$F$15)/W$6*ABS(W12)</f>
        <v>397.91289970745169</v>
      </c>
      <c r="AT12" s="46">
        <f>LT12*12*60/(PI() * 'Drive Train'!$F$15)/X$6*ABS(X12)</f>
        <v>528.71719281599906</v>
      </c>
      <c r="AU12" s="46">
        <f>LU12*12*60/(PI() * 'Drive Train'!$F$15)/Y$6*ABS(Y12)</f>
        <v>660.97258093934772</v>
      </c>
      <c r="AV12" s="46">
        <f>LV12*12*60/(PI() * 'Drive Train'!$F$15)/Z$6*ABS(Z12)</f>
        <v>794.51640316733017</v>
      </c>
      <c r="AW12" s="46">
        <f>LW12*12*60/(PI() * 'Drive Train'!$F$15)/AA$6*ABS(AA12)</f>
        <v>972.0799903896044</v>
      </c>
      <c r="AX12" s="46">
        <f>LX12*12*60/(PI() * 'Drive Train'!$F$15)/AB$6*ABS(AB12)</f>
        <v>1159.8962256766486</v>
      </c>
      <c r="AY12" s="46">
        <f>LY12*12*60/(PI() * 'Drive Train'!$F$15)/AC$6*ABS(AC12)</f>
        <v>1357.9651090284644</v>
      </c>
      <c r="AZ12" s="46">
        <f>LZ12*12*60/(PI() * 'Drive Train'!$F$15)/AD$6*ABS(AD12)</f>
        <v>395.34774789692057</v>
      </c>
      <c r="BA12" s="46">
        <f>MA12*12*60/(PI() * 'Drive Train'!$F$15)/AE$6*ABS(AE12)</f>
        <v>470.63790633565208</v>
      </c>
      <c r="BB12" s="46">
        <f>MB12*12*60/(PI() * 'Drive Train'!$F$15)/AF$6*ABS(AF12)</f>
        <v>540.95566584920948</v>
      </c>
      <c r="BC12" s="46">
        <f>MC12*12*60/(PI() * 'Drive Train'!$F$15)/AG$6*ABS(AG12)</f>
        <v>606.30102643759255</v>
      </c>
      <c r="BD12" s="46">
        <f>MD12*12*60/(PI() * 'Drive Train'!$F$15)/AH$6*ABS(AH12)</f>
        <v>666.67398810080181</v>
      </c>
      <c r="BE12" s="46">
        <f>ME12*12*60/(PI() * 'Drive Train'!$F$15)/AI$6*ABS(AI12)</f>
        <v>722.07455083883644</v>
      </c>
      <c r="BF12" s="46">
        <f>MF12*12*60/(PI() * 'Drive Train'!$F$15)/AJ$6*ABS(AJ12)</f>
        <v>755.29911732709866</v>
      </c>
      <c r="BG12" s="46">
        <f>MG12*12*60/(PI() * 'Drive Train'!$F$15)/AK$6*ABS(AK12)</f>
        <v>778.06240544180423</v>
      </c>
      <c r="BH12" s="46">
        <f>MH12*12*60/(PI() * 'Drive Train'!$F$15)/AL$6*ABS(AL12)</f>
        <v>793.12498448564475</v>
      </c>
      <c r="BI12" s="46">
        <f>MI12*12*60/(PI() * 'Drive Train'!$F$15)/AM$6*ABS(AM12)</f>
        <v>766.39429939447223</v>
      </c>
      <c r="BJ12" s="61">
        <f t="shared" si="67"/>
        <v>0.16</v>
      </c>
      <c r="BK12" s="2">
        <f>IF(OR(KS11=1,AND($C$37=Motors!$C$32,OY11=1)),0,IF(NG12=0,-(CG11+$C$15)/($C$14-$C$15)*$C$12,($C$11*S12-AO12)/($C$11*S12)*$C$12*S12))</f>
        <v>1.2330489799478921</v>
      </c>
      <c r="BL12" s="2">
        <f>IF(OR(KT11=1,AND($C$37=Motors!$C$32,OZ11=1)),0,IF(NH12=0,-(CH11+$C$15)/($C$14-$C$15)*$C$12,($C$11*T12-AP12)/($C$11*T12)*$C$12*T12))</f>
        <v>1.5341672750257263</v>
      </c>
      <c r="BM12" s="2">
        <f>IF(OR(KU11=1,AND($C$37=Motors!$C$32,PA11=1)),0,IF(NI12=0,-(CI11+$C$15)/($C$14-$C$15)*$C$12,($C$11*U12-AQ12)/($C$11*U12)*$C$12*U12))</f>
        <v>1.5113320047179177</v>
      </c>
      <c r="BN12" s="2">
        <f>IF(OR(KV11=1,AND($C$37=Motors!$C$32,PB11=1)),0,IF(NJ12=0,-(CJ11+$C$15)/($C$14-$C$15)*$C$12,($C$11*V12-AR12)/($C$11*V12)*$C$12*V12))</f>
        <v>1.4800595611509235</v>
      </c>
      <c r="BO12" s="2">
        <f>IF(OR(KW11=1,AND($C$37=Motors!$C$32,PC11=1)),0,IF(NK12=0,-(CK11+$C$15)/($C$14-$C$15)*$C$12,($C$11*W12-AS12)/($C$11*W12)*$C$12*W12))</f>
        <v>1.4402689175460295</v>
      </c>
      <c r="BP12" s="2">
        <f>IF(OR(KX11=1,AND($C$37=Motors!$C$32,PD11=1)),0,IF(NL12=0,-(CL11+$C$15)/($C$14-$C$15)*$C$12,($C$11*X12-AT12)/($C$11*X12)*$C$12*X12))</f>
        <v>1.3868158752435871</v>
      </c>
      <c r="BQ12" s="2">
        <f>IF(OR(KY11=1,AND($C$37=Motors!$C$32,PE11=1)),0,IF(NM12=0,-(CM11+$C$15)/($C$14-$C$15)*$C$12,($C$11*Y12-AU12)/($C$11*Y12)*$C$12*Y12))</f>
        <v>1.2667425860040025</v>
      </c>
      <c r="BR12" s="2">
        <f>IF(OR(KZ11=1,AND($C$37=Motors!$C$32,PF11=1)),0,IF(NN12=0,-(CN11+$C$15)/($C$14-$C$15)*$C$12,($C$11*Z12-AV12)/($C$11*Z12)*$C$12*Z12))</f>
        <v>1.2365629427231242</v>
      </c>
      <c r="BS12" s="2">
        <f>IF(OR(LA11=1,AND($C$37=Motors!$C$32,PG11=1)),0,IF(NO12=0,-(CO11+$C$15)/($C$14-$C$15)*$C$12,($C$11*AA12-AW12)/($C$11*AA12)*$C$12*AA12))</f>
        <v>1.2429424560165088</v>
      </c>
      <c r="BT12" s="2">
        <f>IF(OR(LB11=1,AND($C$37=Motors!$C$32,PH11=1)),0,IF(NP12=0,-(CP11+$C$15)/($C$14-$C$15)*$C$12,($C$11*AB12-AX12)/($C$11*AB12)*$C$12*AB12))</f>
        <v>1.2280703704412352</v>
      </c>
      <c r="BU12" s="2">
        <f>IF(OR(LC11=1,AND($C$37=Motors!$C$32,PI11=1)),0,IF(NQ12=0,-(CQ11+$C$15)/($C$14-$C$15)*$C$12,($C$11*AC12-AY12)/($C$11*AC12)*$C$12*AC12))</f>
        <v>1.1963955073832124</v>
      </c>
      <c r="BV12" s="2">
        <f>IF(OR(LD11=1,AND($C$37=Motors!$C$32,PJ11=1)),0,IF(NR12=0,-(CR11+$C$15)/($C$14-$C$15)*$C$12,($C$11*AD12-AZ12)/($C$11*AD12)*$C$12*AD12))</f>
        <v>1.9455164828050715</v>
      </c>
      <c r="BW12" s="2">
        <f>IF(OR(LE11=1,AND($C$37=Motors!$C$32,PK11=1)),0,IF(NS12=0,-(CS11+$C$15)/($C$14-$C$15)*$C$12,($C$11*AE12-BA12)/($C$11*AE12)*$C$12*AE12))</f>
        <v>1.8525922351797566</v>
      </c>
      <c r="BX12" s="2">
        <f>IF(OR(LF11=1,AND($C$37=Motors!$C$32,PL11=1)),0,IF(NT12=0,-(CT11+$C$15)/($C$14-$C$15)*$C$12,($C$11*AF12-BB12)/($C$11*AF12)*$C$12*AF12))</f>
        <v>1.7618836587828222</v>
      </c>
      <c r="BY12" s="2">
        <f>IF(OR(LG11=1,AND($C$37=Motors!$C$32,PM11=1)),0,IF(NU12=0,-(CU11+$C$15)/($C$14-$C$15)*$C$12,($C$11*AG12-BC12)/($C$11*AG12)*$C$12*AG12))</f>
        <v>1.6733907536142691</v>
      </c>
      <c r="BZ12" s="2">
        <f>IF(OR(LH11=1,AND($C$37=Motors!$C$32,PN11=1)),0,IF(NV12=0,-(CV11+$C$15)/($C$14-$C$15)*$C$12,($C$11*AH12-BD12)/($C$11*AH12)*$C$12*AH12))</f>
        <v>1.5871135196740978</v>
      </c>
      <c r="CA12" s="2">
        <f>IF(OR(LI11=1,AND($C$37=Motors!$C$32,PO11=1)),0,IF(NW12=0,-(CW11+$C$15)/($C$14-$C$15)*$C$12,($C$11*AI12-BE12)/($C$11*AI12)*$C$12*AI12))</f>
        <v>1.5030519569623066</v>
      </c>
      <c r="CB12" s="2">
        <f>IF(OR(LJ11=1,AND($C$37=Motors!$C$32,PP11=1)),0,IF(NX12=0,-(CX11+$C$15)/($C$14-$C$15)*$C$12,($C$11*AJ12-BF12)/($C$11*AJ12)*$C$12*AJ12))</f>
        <v>1.4288718855770768</v>
      </c>
      <c r="CC12" s="2">
        <f>IF(OR(LK11=1,AND($C$37=Motors!$C$32,PQ11=1)),0,IF(NY12=0,-(CY11+$C$15)/($C$14-$C$15)*$C$12,($C$11*AK12-BG12)/($C$11*AK12)*$C$12*AK12))</f>
        <v>1.3593532972814328</v>
      </c>
      <c r="CD12" s="2">
        <f>IF(OR(LL11=1,AND($C$37=Motors!$C$32,PR11=1)),0,IF(NZ12=0,-(CZ11+$C$15)/($C$14-$C$15)*$C$12,($C$11*AL12-BH12)/($C$11*AL12)*$C$12*AL12))</f>
        <v>1.2932660989010401</v>
      </c>
      <c r="CE12" s="2">
        <f>IF(OR(LM11=1,AND($C$37=Motors!$C$32,PS11=1)),0,IF(OA12=0,-(DA11+$C$15)/($C$14-$C$15)*$C$12,($C$11*AM12-BI12)/($C$11*AM12)*$C$12*AM12))</f>
        <v>1.2458017291145611</v>
      </c>
      <c r="CF12" s="61">
        <f t="shared" si="69"/>
        <v>0.16</v>
      </c>
      <c r="CG12" s="57">
        <f>IF(AND(KS11=1,OY11=1),0,ABS(BK12/$C$12*($C$14-$C$15)+$C$15) *'Drive Train'!$AA$49 + CG11*(1-'Drive Train'!$AA$49))</f>
        <v>68.39272992834627</v>
      </c>
      <c r="CH12" s="57">
        <f>IF(AND(KT11=1,OZ11=1),0,ABS(BL12/$C$12*($C$14-$C$15)+$C$15) *'Drive Train'!$AA$49 + CH11*(1-'Drive Train'!$AA$49))</f>
        <v>84.423218417344671</v>
      </c>
      <c r="CI12" s="57">
        <f>IF(AND(KU11=1,PA11=1),0,ABS(BM12/$C$12*($C$14-$C$15)+$C$15) *'Drive Train'!$AA$49 + CI11*(1-'Drive Train'!$AA$49))</f>
        <v>83.207548217970469</v>
      </c>
      <c r="CJ12" s="57">
        <f>IF(AND(KV11=1,PB11=1),0,ABS(BN12/$C$12*($C$14-$C$15)+$C$15) *'Drive Train'!$AA$49 + CJ11*(1-'Drive Train'!$AA$49))</f>
        <v>81.542712321852065</v>
      </c>
      <c r="CK12" s="57">
        <f>IF(AND(KW11=1,PC11=1),0,ABS(BO12/$C$12*($C$14-$C$15)+$C$15) *'Drive Train'!$AA$49 + CK11*(1-'Drive Train'!$AA$49))</f>
        <v>79.424397145707701</v>
      </c>
      <c r="CL12" s="57">
        <f>IF(AND(KX11=1,PD11=1),0,ABS(BP12/$C$12*($C$14-$C$15)+$C$15) *'Drive Train'!$AA$49 + CL11*(1-'Drive Train'!$AA$49))</f>
        <v>76.578743482884732</v>
      </c>
      <c r="CM12" s="57">
        <f>IF(AND(KY11=1,PE11=1),0,ABS(BQ12/$C$12*($C$14-$C$15)+$C$15) *'Drive Train'!$AA$49 + CM11*(1-'Drive Train'!$AA$49))</f>
        <v>70.186460076478639</v>
      </c>
      <c r="CN12" s="57">
        <f>IF(AND(KZ11=1,PF11=1),0,ABS(BR12/$C$12*($C$14-$C$15)+$C$15) *'Drive Train'!$AA$49 + CN11*(1-'Drive Train'!$AA$49))</f>
        <v>68.579801058662568</v>
      </c>
      <c r="CO12" s="57">
        <f>IF(AND(LA11=1,PG11=1),0,ABS(BS12/$C$12*($C$14-$C$15)+$C$15) *'Drive Train'!$AA$49 + CO11*(1-'Drive Train'!$AA$49))</f>
        <v>68.919424110754377</v>
      </c>
      <c r="CP12" s="57">
        <f>IF(AND(LB11=1,PH11=1),0,ABS(BT12/$C$12*($C$14-$C$15)+$C$15) *'Drive Train'!$AA$49 + CP11*(1-'Drive Train'!$AA$49))</f>
        <v>68.127686111041683</v>
      </c>
      <c r="CQ12" s="57">
        <f>IF(AND(LC11=1,PI11=1),0,ABS(BU12/$C$12*($C$14-$C$15)+$C$15) *'Drive Train'!$AA$49 + CQ11*(1-'Drive Train'!$AA$49))</f>
        <v>66.441426803844877</v>
      </c>
      <c r="CR12" s="57">
        <f>IF(AND(LD11=1,PJ11=1),0,ABS(BV12/$C$12*($C$14-$C$15)+$C$15) *'Drive Train'!$AA$49 + CR11*(1-'Drive Train'!$AA$49))</f>
        <v>106.32201649124093</v>
      </c>
      <c r="CS12" s="57">
        <f>IF(AND(LE11=1,PK11=1),0,ABS(BW12/$C$12*($C$14-$C$15)+$C$15) *'Drive Train'!$AA$49 + CS11*(1-'Drive Train'!$AA$49))</f>
        <v>101.37505343301359</v>
      </c>
      <c r="CT12" s="57">
        <f>IF(AND(LF11=1,PL11=1),0,ABS(BX12/$C$12*($C$14-$C$15)+$C$15) *'Drive Train'!$AA$49 + CT11*(1-'Drive Train'!$AA$49))</f>
        <v>96.546044988313724</v>
      </c>
      <c r="CU12" s="57">
        <f>IF(AND(LG11=1,PM11=1),0,ABS(BY12/$C$12*($C$14-$C$15)+$C$15) *'Drive Train'!$AA$49 + CU11*(1-'Drive Train'!$AA$49))</f>
        <v>91.834991157141374</v>
      </c>
      <c r="CV12" s="57">
        <f>IF(AND(LH11=1,PN11=1),0,ABS(BZ12/$C$12*($C$14-$C$15)+$C$15) *'Drive Train'!$AA$49 + CV11*(1-'Drive Train'!$AA$49))</f>
        <v>87.241891939496568</v>
      </c>
      <c r="CW12" s="57">
        <f>IF(AND(LI11=1,PO11=1),0,ABS(CA12/$C$12*($C$14-$C$15)+$C$15) *'Drive Train'!$AA$49 + CW11*(1-'Drive Train'!$AA$49))</f>
        <v>82.766747335379222</v>
      </c>
      <c r="CX12" s="57">
        <f>IF(AND(LJ11=1,PP11=1),0,ABS(CB12/$C$12*($C$14-$C$15)+$C$15) *'Drive Train'!$AA$49 + CX11*(1-'Drive Train'!$AA$49))</f>
        <v>78.817658887775494</v>
      </c>
      <c r="CY12" s="57">
        <f>IF(AND(LK11=1,PQ11=1),0,ABS(CC12/$C$12*($C$14-$C$15)+$C$15) *'Drive Train'!$AA$49 + CY11*(1-'Drive Train'!$AA$49))</f>
        <v>75.116731552368378</v>
      </c>
      <c r="CZ12" s="57">
        <f>IF(AND(LL11=1,PR11=1),0,ABS(CD12/$C$12*($C$14-$C$15)+$C$15) *'Drive Train'!$AA$49 + CZ11*(1-'Drive Train'!$AA$49))</f>
        <v>71.598479456018012</v>
      </c>
      <c r="DA12" s="57">
        <f>IF(AND(LM11=1,PS11=1),0,ABS(CE12/$C$12*($C$14-$C$15)+$C$15) *'Drive Train'!$AA$49 + DA11*(1-'Drive Train'!$AA$49))</f>
        <v>69.071641844563558</v>
      </c>
      <c r="DB12" s="61">
        <f t="shared" si="162"/>
        <v>0.16</v>
      </c>
      <c r="DC12" s="57">
        <f t="shared" si="70"/>
        <v>68.39272992834627</v>
      </c>
      <c r="DD12" s="57">
        <f t="shared" si="71"/>
        <v>84.423218417344671</v>
      </c>
      <c r="DE12" s="57">
        <f t="shared" si="72"/>
        <v>83.207548217970469</v>
      </c>
      <c r="DF12" s="57">
        <f t="shared" si="73"/>
        <v>81.542712321852065</v>
      </c>
      <c r="DG12" s="57">
        <f t="shared" si="74"/>
        <v>79.424397145707701</v>
      </c>
      <c r="DH12" s="57">
        <f t="shared" si="75"/>
        <v>76.578743482884732</v>
      </c>
      <c r="DI12" s="57">
        <f t="shared" si="76"/>
        <v>70.186460076478639</v>
      </c>
      <c r="DJ12" s="57">
        <f t="shared" si="77"/>
        <v>68.579801058662568</v>
      </c>
      <c r="DK12" s="57">
        <f t="shared" si="78"/>
        <v>68.919424110754377</v>
      </c>
      <c r="DL12" s="57">
        <f t="shared" si="79"/>
        <v>68.127686111041683</v>
      </c>
      <c r="DM12" s="57">
        <f t="shared" si="80"/>
        <v>66.441426803844877</v>
      </c>
      <c r="DN12" s="57">
        <f t="shared" si="81"/>
        <v>25</v>
      </c>
      <c r="DO12" s="57">
        <f t="shared" si="82"/>
        <v>30</v>
      </c>
      <c r="DP12" s="57">
        <f t="shared" si="83"/>
        <v>35</v>
      </c>
      <c r="DQ12" s="57">
        <f t="shared" si="84"/>
        <v>40</v>
      </c>
      <c r="DR12" s="57">
        <f t="shared" si="85"/>
        <v>45</v>
      </c>
      <c r="DS12" s="57">
        <f t="shared" si="86"/>
        <v>50</v>
      </c>
      <c r="DT12" s="57">
        <f t="shared" si="87"/>
        <v>55</v>
      </c>
      <c r="DU12" s="57">
        <f t="shared" si="88"/>
        <v>60</v>
      </c>
      <c r="DV12" s="57">
        <f t="shared" si="89"/>
        <v>65</v>
      </c>
      <c r="DW12" s="57">
        <f t="shared" si="90"/>
        <v>69.071641844563558</v>
      </c>
      <c r="DX12" s="61">
        <f t="shared" si="163"/>
        <v>0.16</v>
      </c>
      <c r="DY12" s="2">
        <f>IF(OY12=0,($C$23/0.4536*IF(ISNA(MK11),'Drive Train'!$F$16,'Drive Train'!$F$17)*4.448*$C$24*S$6)*SIGN(BK12),BK12)</f>
        <v>4.5236871680000004</v>
      </c>
      <c r="DZ12" s="2">
        <f>IF(OZ12=0,($C$23/0.4536*IF(ISNA(ML11),'Drive Train'!$F$16,'Drive Train'!$F$17)*4.448*$C$24*$C$21*T$6)*SIGN(BL12),BL12)</f>
        <v>14.225645600594998</v>
      </c>
      <c r="EA12" s="2">
        <f>IF(PA12=0,($C$23/0.4536*IF(ISNA(MM11),'Drive Train'!$F$16,'Drive Train'!$F$17)*4.448*$C$24*$C$21*U$6)*SIGN(BM12),BM12)</f>
        <v>9.8485238773349995</v>
      </c>
      <c r="EB12" s="2">
        <f>IF(PB12=0,($C$23/0.4536*IF(ISNA(MN11),'Drive Train'!$F$16,'Drive Train'!$F$17)*4.448*$C$24*$C$21*V$6)*SIGN(BN12),BN12)</f>
        <v>7.5312241414914709</v>
      </c>
      <c r="EC12" s="2">
        <f>IF(PC12=0,($C$23/0.4536*IF(ISNA(MO11),'Drive Train'!$F$16,'Drive Train'!$F$17)*4.448*$C$24*$C$21*W$6)*SIGN(BO12),BO12)</f>
        <v>6.0967052573978577</v>
      </c>
      <c r="ED12" s="2">
        <f>IF(PD12=0,($C$23/0.4536*IF(ISNA(MP11),'Drive Train'!$F$16,'Drive Train'!$F$17)*4.448*$C$24*$C$21*X$6)*SIGN(BP12),BP12)</f>
        <v>5.1212324162142009</v>
      </c>
      <c r="EE12" s="2">
        <f>IF(PE12=0,($C$23/0.4536*IF(ISNA(MQ11),'Drive Train'!$F$16,'Drive Train'!$F$17)*4.448*$C$24*$C$21*Y$6)*SIGN(BQ12),BQ12)</f>
        <v>4.4148555312191382</v>
      </c>
      <c r="EF12" s="2">
        <f>IF(PF12=0,($C$23/0.4536*IF(ISNA(MR11),'Drive Train'!$F$16,'Drive Train'!$F$17)*4.448*$C$24*$C$21*Z$6)*SIGN(BR12),BR12)</f>
        <v>3.8797215274349997</v>
      </c>
      <c r="EG12" s="2">
        <f>IF(PG12=0,($C$23/0.4536*IF(ISNA(MS11),'Drive Train'!$F$16,'Drive Train'!$F$17)*4.448*$C$24*$C$21*AA$6)*SIGN(BS12),BS12)</f>
        <v>3.4602921731177019</v>
      </c>
      <c r="EH12" s="2">
        <f>IF(PH12=0,($C$23/0.4536*IF(ISNA(MT11),'Drive Train'!$F$16,'Drive Train'!$F$17)*4.448*$C$24*$C$21*AB$6)*SIGN(BT12),BT12)</f>
        <v>3.1227026928135362</v>
      </c>
      <c r="EI12" s="2">
        <f>IF(PI12=0,($C$23/0.4536*IF(ISNA(MU11),'Drive Train'!$F$16,'Drive Train'!$F$17)*4.448*$C$24*$C$21*AC$6)*SIGN(BU12),BU12)</f>
        <v>2.8451291201189992</v>
      </c>
      <c r="EJ12" s="2">
        <f>IF(PJ12=0,($C$23/0.4536*IF(ISNA(MV11),'Drive Train'!$F$16,'Drive Train'!$F$17)*4.448*$C$24*$C$21*AD$6)*SIGN(BV12),BV12)</f>
        <v>3.9831807681666</v>
      </c>
      <c r="EK12" s="2">
        <f>IF(PK12=0,($C$23/0.4536*IF(ISNA(MW11),'Drive Train'!$F$16,'Drive Train'!$F$17)*4.448*$C$24*$C$21*AE$6)*SIGN(BW12),BW12)</f>
        <v>3.9831807681666</v>
      </c>
      <c r="EL12" s="2">
        <f>IF(PL12=0,($C$23/0.4536*IF(ISNA(MX11),'Drive Train'!$F$16,'Drive Train'!$F$17)*4.448*$C$24*$C$21*AF$6)*SIGN(BX12),BX12)</f>
        <v>3.9831807681666</v>
      </c>
      <c r="EM12" s="2">
        <f>IF(PM12=0,($C$23/0.4536*IF(ISNA(MY11),'Drive Train'!$F$16,'Drive Train'!$F$17)*4.448*$C$24*$C$21*AG$6)*SIGN(BY12),BY12)</f>
        <v>3.9831807681666</v>
      </c>
      <c r="EN12" s="2">
        <f>IF(PN12=0,($C$23/0.4536*IF(ISNA(MZ11),'Drive Train'!$F$16,'Drive Train'!$F$17)*4.448*$C$24*$C$21*AH$6)*SIGN(BZ12),BZ12)</f>
        <v>3.9831807681666</v>
      </c>
      <c r="EO12" s="2">
        <f>IF(PO12=0,($C$23/0.4536*IF(ISNA(NA11),'Drive Train'!$F$16,'Drive Train'!$F$17)*4.448*$C$24*$C$21*AI$6)*SIGN(CA12),CA12)</f>
        <v>3.9831807681666</v>
      </c>
      <c r="EP12" s="2">
        <f>IF(PP12=0,($C$23/0.4536*IF(ISNA(NB11),'Drive Train'!$F$16,'Drive Train'!$F$17)*4.448*$C$24*$C$21*AJ$6)*SIGN(CB12),CB12)</f>
        <v>3.9831807681666</v>
      </c>
      <c r="EQ12" s="2">
        <f>IF(PQ12=0,($C$23/0.4536*IF(ISNA(NC11),'Drive Train'!$F$16,'Drive Train'!$F$17)*4.448*$C$24*$C$21*AK$6)*SIGN(CC12),CC12)</f>
        <v>3.9831807681666</v>
      </c>
      <c r="ER12" s="2">
        <f>IF(PR12=0,($C$23/0.4536*IF(ISNA(ND11),'Drive Train'!$F$16,'Drive Train'!$F$17)*4.448*$C$24*$C$21*AL$6)*SIGN(CD12),CD12)</f>
        <v>3.9831807681666</v>
      </c>
      <c r="ES12" s="2">
        <f>IF(PS12=0,($C$23/0.4536*IF(ISNA(NE11),'Drive Train'!$F$16,'Drive Train'!$F$17)*4.448*$C$24*$C$21*AM$6)*SIGN(CE12),CE12)</f>
        <v>3.9831807681666</v>
      </c>
      <c r="ET12" s="61">
        <f t="shared" si="91"/>
        <v>0.16</v>
      </c>
      <c r="EU12" s="255">
        <f>MAX(MIN(IF(AND(OY11=1,NG12&lt;0),-1,1)*(DC12-$C$15)/($C$14-$C$15)*$C$12*$C$21-$C$33*LO12/AO$6 -  OY11*$C$33/$C$21,DY11/$C$19),MAX(EU$8:EU11)*-1)</f>
        <v>0.90473743360000014</v>
      </c>
      <c r="EV12" s="255">
        <f>MAX(MIN(IF(AND(OZ11=1,NH12&lt;0),-1,1)*(DD12-$C$15)/($C$14-$C$15)*$C$12*$C$21-$C$33*LP12/AP$6 -  OZ11*$C$33/$C$21,DZ11/$C$19),MAX(EV$8:EV11)*-1)</f>
        <v>1.3447872025099854</v>
      </c>
      <c r="EW12" s="255">
        <f>MAX(MIN(IF(AND(PA11=1,NI12&lt;0),-1,1)*(DE12-$C$15)/($C$14-$C$15)*$C$12*$C$21-$C$33*LQ12/AQ$6 -  PA11*$C$33/$C$21,EA11/$C$19),MAX(EW$8:EW11)*-1)</f>
        <v>1.3181694889688085</v>
      </c>
      <c r="EX12" s="255">
        <f>MAX(MIN(IF(AND(PB11=1,NJ12&lt;0),-1,1)*(DF12-$C$15)/($C$14-$C$15)*$C$12*$C$21-$C$33*LR12/AR$6 -  PB11*$C$33/$C$21,EB11/$C$19),MAX(EX$8:EX11)*-1)</f>
        <v>1.2818993706999011</v>
      </c>
      <c r="EY12" s="255">
        <f>MAX(MIN(IF(AND(PC11=1,NK12&lt;0),-1,1)*(DG12-$C$15)/($C$14-$C$15)*$C$12*$C$21-$C$33*LS12/AS$6 -  PC11*$C$33/$C$21,EC11/$C$19),MAX(EY$8:EY11)*-1)</f>
        <v>1.2360380472501289</v>
      </c>
      <c r="EZ12" s="255">
        <f>MAX(MIN(IF(AND(PD11=1,NL12&lt;0),-1,1)*(DH12-$C$15)/($C$14-$C$15)*$C$12*$C$21-$C$33*LT12/AT$6 -  PD11*$C$33/$C$21,ED11/$C$19),MAX(EZ$8:EZ11)*-1)</f>
        <v>1.1785329504296289</v>
      </c>
      <c r="FA12" s="255">
        <f>MAX(MIN(IF(AND(PE11=1,NM12&lt;0),-1,1)*(DI12-$C$15)/($C$14-$C$15)*$C$12*$C$21-$C$33*LU12/AU$6 -  PE11*$C$33/$C$21,EE11/$C$19),MAX(FA$8:FA11)*-1)</f>
        <v>1.0600703753010963</v>
      </c>
      <c r="FB12" s="255">
        <f>MAX(MIN(IF(AND(PF11=1,NN12&lt;0),-1,1)*(DJ12-$C$15)/($C$14-$C$15)*$C$12*$C$21-$C$33*LV12/AV$6 -  PF11*$C$33/$C$21,EF11/$C$19),MAX(FB$8:FB11)*-1)</f>
        <v>0.96993038185874991</v>
      </c>
      <c r="FC12" s="255">
        <f>MAX(MIN(IF(AND(PG11=1,NO12&lt;0),-1,1)*(DK12-$C$15)/($C$14-$C$15)*$C$12*$C$21-$C$33*LW12/AW$6 -  PG11*$C$33/$C$21,EG11/$C$19),MAX(FC$8:FC11)*-1)</f>
        <v>0.86507304327942547</v>
      </c>
      <c r="FD12" s="255">
        <f>MAX(MIN(IF(AND(PH11=1,NP12&lt;0),-1,1)*(DL12-$C$15)/($C$14-$C$15)*$C$12*$C$21-$C$33*LX12/AX$6 -  PH11*$C$33/$C$21,EH11/$C$19),MAX(FD$8:FD11)*-1)</f>
        <v>0.78067567320338405</v>
      </c>
      <c r="FE12" s="255">
        <f>MAX(MIN(IF(AND(PI11=1,NQ12&lt;0),-1,1)*(DM12-$C$15)/($C$14-$C$15)*$C$12*$C$21-$C$33*LY12/AY$6 -  PI11*$C$33/$C$21,EI11/$C$19),MAX(FE$8:FE11)*-1)</f>
        <v>0.7112822800297498</v>
      </c>
      <c r="FF12" s="255">
        <f>MAX(MIN(IF(AND(PJ11=1,NR12&lt;0),-1,1)*(DN12-$C$15)/($C$14-$C$15)*$C$12*$C$21-$C$33*LZ12/AZ$6 -  PJ11*$C$33/$C$21,EJ11/$C$19),MAX(FF$8:FF11)*-1)</f>
        <v>0.34366930553323621</v>
      </c>
      <c r="FG12" s="255">
        <f>MAX(MIN(IF(AND(PK11=1,NS12&lt;0),-1,1)*(DO12-$C$15)/($C$14-$C$15)*$C$12*$C$21-$C$33*MA12/BA$6 -  PK11*$C$33/$C$21,EK11/$C$19),MAX(FG$8:FG11)*-1)</f>
        <v>0.42089662751099777</v>
      </c>
      <c r="FH12" s="255">
        <f>MAX(MIN(IF(AND(PL11=1,NT12&lt;0),-1,1)*(DP12-$C$15)/($C$14-$C$15)*$C$12*$C$21-$C$33*MB12/BB$6 -  PL11*$C$33/$C$21,EL11/$C$19),MAX(FH$8:FH11)*-1)</f>
        <v>0.49812394948875927</v>
      </c>
      <c r="FI12" s="255">
        <f>MAX(MIN(IF(AND(PM11=1,NU12&lt;0),-1,1)*(DQ12-$C$15)/($C$14-$C$15)*$C$12*$C$21-$C$33*MC12/BC$6 -  PM11*$C$33/$C$21,EM11/$C$19),MAX(FI$8:FI11)*-1)</f>
        <v>0.57535127146652076</v>
      </c>
      <c r="FJ12" s="255">
        <f>MAX(MIN(IF(AND(PN11=1,NV12&lt;0),-1,1)*(DR12-$C$15)/($C$14-$C$15)*$C$12*$C$21-$C$33*MD12/BD$6 -  PN11*$C$33/$C$21,EN11/$C$19),MAX(FJ$8:FJ11)*-1)</f>
        <v>0.65257859344428226</v>
      </c>
      <c r="FK12" s="255">
        <f>MAX(MIN(IF(AND(PO11=1,NW12&lt;0),-1,1)*(DS12-$C$15)/($C$14-$C$15)*$C$12*$C$21-$C$33*ME12/BE$6 -  PO11*$C$33/$C$21,EO11/$C$19),MAX(FK$8:FK11)*-1)</f>
        <v>0.72980591542204365</v>
      </c>
      <c r="FL12" s="255">
        <f>MAX(MIN(IF(AND(PP11=1,NX12&lt;0),-1,1)*(DT12-$C$15)/($C$14-$C$15)*$C$12*$C$21-$C$33*MF12/BF$6 -  PP11*$C$33/$C$21,EP11/$C$19),MAX(FL$8:FL11)*-1)</f>
        <v>0.80830651685117361</v>
      </c>
      <c r="FM12" s="255">
        <f>MAX(MIN(IF(AND(PQ11=1,NY12&lt;0),-1,1)*(DU12-$C$15)/($C$14-$C$15)*$C$12*$C$21-$C$33*MG12/BG$6 -  PQ11*$C$33/$C$21,EQ11/$C$19),MAX(FM$8:FM11)*-1)</f>
        <v>0.88731612919873781</v>
      </c>
      <c r="FN12" s="255">
        <f>MAX(MIN(IF(AND(PR11=1,NZ12&lt;0),-1,1)*(DV12-$C$15)/($C$14-$C$15)*$C$12*$C$21-$C$33*MH12/BH$6 -  PR11*$C$33/$C$21,ER11/$C$19),MAX(FN$8:FN11)*-1)</f>
        <v>0.96667076304261412</v>
      </c>
      <c r="FO12" s="255">
        <f>MAX(MIN(IF(AND(PS11=1,OA12&lt;0),-1,1)*(DW12-$C$15)/($C$14-$C$15)*$C$12*$C$21-$C$33*MI12/BI$6 -  PS11*$C$33/$C$21,ES11/$C$19),MAX(FO$8:FO11)*-1)</f>
        <v>0.99579519204165001</v>
      </c>
      <c r="FP12" s="61">
        <f t="shared" si="164"/>
        <v>0.16</v>
      </c>
      <c r="FQ12" s="256">
        <f t="shared" si="165"/>
        <v>65.24629294690952</v>
      </c>
      <c r="FR12" s="256">
        <f t="shared" si="166"/>
        <v>84.423218417344671</v>
      </c>
      <c r="FS12" s="256">
        <f t="shared" si="167"/>
        <v>83.207548217970469</v>
      </c>
      <c r="FT12" s="256">
        <f t="shared" si="168"/>
        <v>81.542712321852065</v>
      </c>
      <c r="FU12" s="256">
        <f t="shared" si="169"/>
        <v>79.424397145707701</v>
      </c>
      <c r="FV12" s="256">
        <f t="shared" si="170"/>
        <v>76.578743482884732</v>
      </c>
      <c r="FW12" s="256">
        <f t="shared" si="171"/>
        <v>70.186460076478639</v>
      </c>
      <c r="FX12" s="256">
        <f t="shared" si="172"/>
        <v>68.579801058662568</v>
      </c>
      <c r="FY12" s="256">
        <f t="shared" si="173"/>
        <v>62.522742071735955</v>
      </c>
      <c r="FZ12" s="256">
        <f t="shared" si="174"/>
        <v>56.727606201118121</v>
      </c>
      <c r="GA12" s="256">
        <f t="shared" si="175"/>
        <v>51.962716707498991</v>
      </c>
      <c r="GB12" s="256">
        <f t="shared" si="176"/>
        <v>25</v>
      </c>
      <c r="GC12" s="256">
        <f t="shared" si="177"/>
        <v>30</v>
      </c>
      <c r="GD12" s="256">
        <f t="shared" si="178"/>
        <v>35</v>
      </c>
      <c r="GE12" s="256">
        <f t="shared" si="179"/>
        <v>40</v>
      </c>
      <c r="GF12" s="256">
        <f t="shared" si="180"/>
        <v>45</v>
      </c>
      <c r="GG12" s="256">
        <f t="shared" si="181"/>
        <v>50</v>
      </c>
      <c r="GH12" s="256">
        <f t="shared" si="182"/>
        <v>55</v>
      </c>
      <c r="GI12" s="256">
        <f t="shared" si="183"/>
        <v>60</v>
      </c>
      <c r="GJ12" s="256">
        <f t="shared" si="184"/>
        <v>65</v>
      </c>
      <c r="GK12" s="256">
        <f t="shared" si="185"/>
        <v>69.071641844563558</v>
      </c>
      <c r="GL12" s="61">
        <f t="shared" si="186"/>
        <v>0.16</v>
      </c>
      <c r="GM12" s="57">
        <f t="shared" si="93"/>
        <v>23.416332178571434</v>
      </c>
      <c r="GN12" s="57">
        <f t="shared" si="94"/>
        <v>9.7455849053202872</v>
      </c>
      <c r="GO12" s="57">
        <f t="shared" si="95"/>
        <v>13.798327221075398</v>
      </c>
      <c r="GP12" s="57">
        <f t="shared" si="96"/>
        <v>17.547477257744884</v>
      </c>
      <c r="GQ12" s="57">
        <f t="shared" si="97"/>
        <v>20.900802742221913</v>
      </c>
      <c r="GR12" s="57">
        <f t="shared" si="98"/>
        <v>23.724308927200958</v>
      </c>
      <c r="GS12" s="57">
        <f t="shared" si="99"/>
        <v>24.753951078327329</v>
      </c>
      <c r="GT12" s="57">
        <f t="shared" si="100"/>
        <v>25.773080821789936</v>
      </c>
      <c r="GU12" s="57">
        <f t="shared" si="101"/>
        <v>25.773080821789936</v>
      </c>
      <c r="GV12" s="57">
        <f t="shared" si="102"/>
        <v>25.773080821789936</v>
      </c>
      <c r="GW12" s="57">
        <f t="shared" si="103"/>
        <v>25.773080821789936</v>
      </c>
      <c r="GX12" s="57">
        <f t="shared" si="104"/>
        <v>8.8948177880999904</v>
      </c>
      <c r="GY12" s="57">
        <f t="shared" si="105"/>
        <v>10.893608329458614</v>
      </c>
      <c r="GZ12" s="57">
        <f t="shared" si="106"/>
        <v>12.892398870817233</v>
      </c>
      <c r="HA12" s="57">
        <f t="shared" si="107"/>
        <v>14.891189412175855</v>
      </c>
      <c r="HB12" s="57">
        <f t="shared" si="108"/>
        <v>16.889979953534475</v>
      </c>
      <c r="HC12" s="57">
        <f t="shared" si="109"/>
        <v>18.888770494893091</v>
      </c>
      <c r="HD12" s="57">
        <f t="shared" si="110"/>
        <v>20.920515939500003</v>
      </c>
      <c r="HE12" s="57">
        <f t="shared" si="111"/>
        <v>22.965435558520308</v>
      </c>
      <c r="HF12" s="57">
        <f t="shared" si="112"/>
        <v>25.019284992607783</v>
      </c>
      <c r="HG12" s="57">
        <f t="shared" si="113"/>
        <v>25.773080821789936</v>
      </c>
      <c r="HH12" s="61">
        <f t="shared" si="187"/>
        <v>0.16</v>
      </c>
      <c r="HI12" s="57">
        <f t="shared" si="188"/>
        <v>23.416332178571434</v>
      </c>
      <c r="HJ12" s="57">
        <f t="shared" si="189"/>
        <v>9.7455849053202872</v>
      </c>
      <c r="HK12" s="57">
        <f t="shared" si="190"/>
        <v>13.798327221075398</v>
      </c>
      <c r="HL12" s="57">
        <f t="shared" si="191"/>
        <v>17.547477257744884</v>
      </c>
      <c r="HM12" s="57">
        <f t="shared" si="192"/>
        <v>20.900802742221913</v>
      </c>
      <c r="HN12" s="57">
        <f t="shared" si="193"/>
        <v>23.724308927200958</v>
      </c>
      <c r="HO12" s="57">
        <f t="shared" si="194"/>
        <v>24.753951078327329</v>
      </c>
      <c r="HP12" s="57">
        <f t="shared" si="195"/>
        <v>25.773080821789936</v>
      </c>
      <c r="HQ12" s="57">
        <f t="shared" si="196"/>
        <v>25.773080821789936</v>
      </c>
      <c r="HR12" s="57">
        <f t="shared" si="197"/>
        <v>25.773080821789936</v>
      </c>
      <c r="HS12" s="57">
        <f t="shared" si="198"/>
        <v>25.773080821789936</v>
      </c>
      <c r="HT12" s="57">
        <f t="shared" si="199"/>
        <v>8.8948177880999904</v>
      </c>
      <c r="HU12" s="57">
        <f t="shared" si="200"/>
        <v>10.893608329458614</v>
      </c>
      <c r="HV12" s="57">
        <f t="shared" si="201"/>
        <v>12.892398870817233</v>
      </c>
      <c r="HW12" s="57">
        <f t="shared" si="202"/>
        <v>14.891189412175855</v>
      </c>
      <c r="HX12" s="57">
        <f t="shared" si="203"/>
        <v>16.889979953534475</v>
      </c>
      <c r="HY12" s="57">
        <f t="shared" si="204"/>
        <v>18.888770494893091</v>
      </c>
      <c r="HZ12" s="57">
        <f t="shared" si="205"/>
        <v>20.920515939500003</v>
      </c>
      <c r="IA12" s="57">
        <f t="shared" si="206"/>
        <v>22.965435558520308</v>
      </c>
      <c r="IB12" s="57">
        <f t="shared" si="207"/>
        <v>25.019284992607783</v>
      </c>
      <c r="IC12" s="57">
        <f t="shared" si="208"/>
        <v>25.773080821789936</v>
      </c>
      <c r="ID12" s="61">
        <f t="shared" si="209"/>
        <v>0.16</v>
      </c>
      <c r="IE12" s="57">
        <f t="shared" si="210"/>
        <v>8.087919915632682</v>
      </c>
      <c r="IF12" s="57">
        <f t="shared" si="211"/>
        <v>7.9154409832031085</v>
      </c>
      <c r="IG12" s="57">
        <f t="shared" si="212"/>
        <v>7.9785222593153069</v>
      </c>
      <c r="IH12" s="57">
        <f t="shared" si="213"/>
        <v>8.064405040241402</v>
      </c>
      <c r="II12" s="57">
        <f t="shared" si="214"/>
        <v>8.17296273424747</v>
      </c>
      <c r="IJ12" s="57">
        <f t="shared" si="215"/>
        <v>8.1973797569245157</v>
      </c>
      <c r="IK12" s="57">
        <f t="shared" si="216"/>
        <v>7.8884585077356846</v>
      </c>
      <c r="IL12" s="57">
        <f t="shared" si="217"/>
        <v>8.0366344380679671</v>
      </c>
      <c r="IM12" s="57">
        <f t="shared" si="218"/>
        <v>8.4686354756958444</v>
      </c>
      <c r="IN12" s="57">
        <f t="shared" si="219"/>
        <v>8.8163436279329126</v>
      </c>
      <c r="IO12" s="57">
        <f t="shared" si="220"/>
        <v>9.1022369975500617</v>
      </c>
      <c r="IP12" s="57">
        <f t="shared" si="221"/>
        <v>10.72</v>
      </c>
      <c r="IQ12" s="57">
        <f t="shared" si="222"/>
        <v>10.420000000000002</v>
      </c>
      <c r="IR12" s="57">
        <f t="shared" si="223"/>
        <v>10.120000000000001</v>
      </c>
      <c r="IS12" s="57">
        <f t="shared" si="224"/>
        <v>9.82</v>
      </c>
      <c r="IT12" s="57">
        <f t="shared" si="225"/>
        <v>9.5200000000000014</v>
      </c>
      <c r="IU12" s="57">
        <f t="shared" si="226"/>
        <v>9.2200000000000006</v>
      </c>
      <c r="IV12" s="57">
        <f t="shared" si="227"/>
        <v>8.9200000000000017</v>
      </c>
      <c r="IW12" s="57">
        <f t="shared" si="228"/>
        <v>8.620000000000001</v>
      </c>
      <c r="IX12" s="57">
        <f t="shared" si="229"/>
        <v>8.32</v>
      </c>
      <c r="IY12" s="57">
        <f t="shared" si="230"/>
        <v>8.02</v>
      </c>
      <c r="IZ12" s="61">
        <f t="shared" si="231"/>
        <v>0.16</v>
      </c>
      <c r="JA12" s="256" t="e">
        <f t="shared" si="349"/>
        <v>#N/A</v>
      </c>
      <c r="JB12" s="256" t="e">
        <f t="shared" si="350"/>
        <v>#N/A</v>
      </c>
      <c r="JC12" s="256" t="e">
        <f t="shared" si="351"/>
        <v>#N/A</v>
      </c>
      <c r="JD12" s="256" t="e">
        <f t="shared" si="352"/>
        <v>#N/A</v>
      </c>
      <c r="JE12" s="256" t="e">
        <f t="shared" si="353"/>
        <v>#N/A</v>
      </c>
      <c r="JF12" s="256" t="e">
        <f t="shared" si="354"/>
        <v>#N/A</v>
      </c>
      <c r="JG12" s="256" t="e">
        <f t="shared" si="355"/>
        <v>#N/A</v>
      </c>
      <c r="JH12" s="256" t="e">
        <f t="shared" si="356"/>
        <v>#N/A</v>
      </c>
      <c r="JI12" s="256" t="e">
        <f t="shared" si="357"/>
        <v>#N/A</v>
      </c>
      <c r="JJ12" s="256" t="e">
        <f t="shared" si="358"/>
        <v>#N/A</v>
      </c>
      <c r="JK12" s="256" t="e">
        <f t="shared" si="359"/>
        <v>#N/A</v>
      </c>
      <c r="JL12" s="256">
        <f t="shared" si="360"/>
        <v>6</v>
      </c>
      <c r="JM12" s="256">
        <f t="shared" si="361"/>
        <v>6</v>
      </c>
      <c r="JN12" s="256">
        <f t="shared" si="362"/>
        <v>6</v>
      </c>
      <c r="JO12" s="256" t="e">
        <f t="shared" si="363"/>
        <v>#N/A</v>
      </c>
      <c r="JP12" s="256" t="e">
        <f t="shared" si="364"/>
        <v>#N/A</v>
      </c>
      <c r="JQ12" s="256" t="e">
        <f t="shared" si="365"/>
        <v>#N/A</v>
      </c>
      <c r="JR12" s="256" t="e">
        <f t="shared" si="366"/>
        <v>#N/A</v>
      </c>
      <c r="JS12" s="256" t="e">
        <f t="shared" si="367"/>
        <v>#N/A</v>
      </c>
      <c r="JT12" s="256" t="e">
        <f t="shared" si="368"/>
        <v>#N/A</v>
      </c>
      <c r="JU12" s="256" t="e">
        <f t="shared" si="369"/>
        <v>#N/A</v>
      </c>
      <c r="JV12" s="61">
        <f t="shared" si="233"/>
        <v>0.16</v>
      </c>
      <c r="JW12" s="46">
        <f t="shared" si="234"/>
        <v>0</v>
      </c>
      <c r="JX12" s="46">
        <f t="shared" si="235"/>
        <v>0</v>
      </c>
      <c r="JY12" s="46">
        <f t="shared" si="236"/>
        <v>0</v>
      </c>
      <c r="JZ12" s="46">
        <f t="shared" si="237"/>
        <v>0</v>
      </c>
      <c r="KA12" s="46">
        <f t="shared" si="238"/>
        <v>0</v>
      </c>
      <c r="KB12" s="46">
        <f t="shared" si="239"/>
        <v>0</v>
      </c>
      <c r="KC12" s="46">
        <f t="shared" si="240"/>
        <v>0</v>
      </c>
      <c r="KD12" s="46">
        <f t="shared" si="241"/>
        <v>0</v>
      </c>
      <c r="KE12" s="46">
        <f t="shared" si="242"/>
        <v>0</v>
      </c>
      <c r="KF12" s="46">
        <f t="shared" si="243"/>
        <v>0</v>
      </c>
      <c r="KG12" s="46">
        <f t="shared" si="244"/>
        <v>0</v>
      </c>
      <c r="KH12" s="46">
        <f t="shared" si="245"/>
        <v>0</v>
      </c>
      <c r="KI12" s="46">
        <f t="shared" si="246"/>
        <v>0</v>
      </c>
      <c r="KJ12" s="46">
        <f t="shared" si="247"/>
        <v>0</v>
      </c>
      <c r="KK12" s="46">
        <f t="shared" si="248"/>
        <v>0</v>
      </c>
      <c r="KL12" s="46">
        <f t="shared" si="249"/>
        <v>0</v>
      </c>
      <c r="KM12" s="46">
        <f t="shared" si="250"/>
        <v>0</v>
      </c>
      <c r="KN12" s="46">
        <f t="shared" si="251"/>
        <v>0</v>
      </c>
      <c r="KO12" s="46">
        <f t="shared" si="252"/>
        <v>0</v>
      </c>
      <c r="KP12" s="46">
        <f t="shared" si="253"/>
        <v>0</v>
      </c>
      <c r="KQ12" s="46">
        <f t="shared" si="254"/>
        <v>0</v>
      </c>
      <c r="KR12" s="61">
        <f t="shared" si="255"/>
        <v>0.16</v>
      </c>
      <c r="KS12" s="1">
        <f t="shared" si="256"/>
        <v>0</v>
      </c>
      <c r="KT12" s="1">
        <f t="shared" si="257"/>
        <v>0</v>
      </c>
      <c r="KU12" s="1">
        <f t="shared" si="258"/>
        <v>0</v>
      </c>
      <c r="KV12" s="1">
        <f t="shared" si="259"/>
        <v>0</v>
      </c>
      <c r="KW12" s="1">
        <f t="shared" si="260"/>
        <v>0</v>
      </c>
      <c r="KX12" s="1">
        <f t="shared" si="261"/>
        <v>0</v>
      </c>
      <c r="KY12" s="1">
        <f t="shared" si="262"/>
        <v>0</v>
      </c>
      <c r="KZ12" s="1">
        <f t="shared" si="263"/>
        <v>0</v>
      </c>
      <c r="LA12" s="1">
        <f t="shared" si="264"/>
        <v>0</v>
      </c>
      <c r="LB12" s="1">
        <f t="shared" si="265"/>
        <v>0</v>
      </c>
      <c r="LC12" s="1">
        <f t="shared" si="266"/>
        <v>0</v>
      </c>
      <c r="LD12" s="1">
        <f t="shared" si="267"/>
        <v>0</v>
      </c>
      <c r="LE12" s="1">
        <f t="shared" si="268"/>
        <v>0</v>
      </c>
      <c r="LF12" s="1">
        <f t="shared" si="269"/>
        <v>0</v>
      </c>
      <c r="LG12" s="1">
        <f t="shared" si="270"/>
        <v>0</v>
      </c>
      <c r="LH12" s="1">
        <f t="shared" si="271"/>
        <v>0</v>
      </c>
      <c r="LI12" s="1">
        <f t="shared" si="272"/>
        <v>0</v>
      </c>
      <c r="LJ12" s="1">
        <f t="shared" si="273"/>
        <v>0</v>
      </c>
      <c r="LK12" s="1">
        <f t="shared" si="274"/>
        <v>0</v>
      </c>
      <c r="LL12" s="1">
        <f t="shared" si="275"/>
        <v>0</v>
      </c>
      <c r="LM12" s="1">
        <f t="shared" si="276"/>
        <v>0</v>
      </c>
      <c r="LN12" s="61">
        <f t="shared" si="277"/>
        <v>0.16</v>
      </c>
      <c r="LO12" s="57">
        <f t="shared" si="278"/>
        <v>3.0912906868118251</v>
      </c>
      <c r="LP12" s="57">
        <f t="shared" si="279"/>
        <v>0.9952899185604025</v>
      </c>
      <c r="LQ12" s="57">
        <f t="shared" si="280"/>
        <v>1.4278671598315764</v>
      </c>
      <c r="LR12" s="57">
        <f t="shared" si="281"/>
        <v>1.8498079823900873</v>
      </c>
      <c r="LS12" s="57">
        <f t="shared" si="282"/>
        <v>2.2578795578062252</v>
      </c>
      <c r="LT12" s="57">
        <f t="shared" si="283"/>
        <v>2.5125802165552815</v>
      </c>
      <c r="LU12" s="57">
        <f t="shared" si="284"/>
        <v>2.8138754287182066</v>
      </c>
      <c r="LV12" s="57">
        <f t="shared" si="285"/>
        <v>2.9176035615423461</v>
      </c>
      <c r="LW12" s="57">
        <f t="shared" si="286"/>
        <v>3.0213316943664861</v>
      </c>
      <c r="LX12" s="57">
        <f t="shared" si="287"/>
        <v>3.1250598271906256</v>
      </c>
      <c r="LY12" s="57">
        <f t="shared" si="288"/>
        <v>3.2287879600147651</v>
      </c>
      <c r="LZ12" s="57">
        <f t="shared" si="289"/>
        <v>1.117407474909424</v>
      </c>
      <c r="MA12" s="57">
        <f t="shared" si="290"/>
        <v>1.3685046356270314</v>
      </c>
      <c r="MB12" s="57">
        <f t="shared" si="291"/>
        <v>1.6196017963446394</v>
      </c>
      <c r="MC12" s="57">
        <f t="shared" si="292"/>
        <v>1.8706989570622461</v>
      </c>
      <c r="MD12" s="57">
        <f t="shared" si="293"/>
        <v>2.1217961177798537</v>
      </c>
      <c r="ME12" s="57">
        <f t="shared" si="294"/>
        <v>2.3728932784974606</v>
      </c>
      <c r="MF12" s="57">
        <f t="shared" si="295"/>
        <v>2.5655543016537816</v>
      </c>
      <c r="MG12" s="57">
        <f t="shared" si="296"/>
        <v>2.7348546776105764</v>
      </c>
      <c r="MH12" s="57">
        <f t="shared" si="297"/>
        <v>2.8883205691590845</v>
      </c>
      <c r="MI12" s="57">
        <f t="shared" si="298"/>
        <v>2.8953761045086024</v>
      </c>
      <c r="MJ12" s="61">
        <f t="shared" si="299"/>
        <v>0.16</v>
      </c>
      <c r="MK12" s="57">
        <f t="shared" si="118"/>
        <v>3</v>
      </c>
      <c r="ML12" s="57" t="e">
        <f t="shared" si="370"/>
        <v>#N/A</v>
      </c>
      <c r="MM12" s="57" t="e">
        <f t="shared" si="371"/>
        <v>#N/A</v>
      </c>
      <c r="MN12" s="57" t="e">
        <f t="shared" si="372"/>
        <v>#N/A</v>
      </c>
      <c r="MO12" s="57" t="e">
        <f t="shared" si="373"/>
        <v>#N/A</v>
      </c>
      <c r="MP12" s="57" t="e">
        <f t="shared" si="374"/>
        <v>#N/A</v>
      </c>
      <c r="MQ12" s="57" t="e">
        <f t="shared" si="375"/>
        <v>#N/A</v>
      </c>
      <c r="MR12" s="57" t="e">
        <f t="shared" si="376"/>
        <v>#N/A</v>
      </c>
      <c r="MS12" s="57" t="e">
        <f t="shared" si="377"/>
        <v>#N/A</v>
      </c>
      <c r="MT12" s="57" t="e">
        <f t="shared" si="378"/>
        <v>#N/A</v>
      </c>
      <c r="MU12" s="57" t="e">
        <f t="shared" si="379"/>
        <v>#N/A</v>
      </c>
      <c r="MV12" s="57" t="e">
        <f t="shared" si="380"/>
        <v>#N/A</v>
      </c>
      <c r="MW12" s="57" t="e">
        <f t="shared" si="381"/>
        <v>#N/A</v>
      </c>
      <c r="MX12" s="57" t="e">
        <f t="shared" si="382"/>
        <v>#N/A</v>
      </c>
      <c r="MY12" s="57" t="e">
        <f t="shared" si="383"/>
        <v>#N/A</v>
      </c>
      <c r="MZ12" s="57" t="e">
        <f t="shared" si="384"/>
        <v>#N/A</v>
      </c>
      <c r="NA12" s="57" t="e">
        <f t="shared" si="385"/>
        <v>#N/A</v>
      </c>
      <c r="NB12" s="57" t="e">
        <f t="shared" si="386"/>
        <v>#N/A</v>
      </c>
      <c r="NC12" s="57" t="e">
        <f t="shared" si="387"/>
        <v>#N/A</v>
      </c>
      <c r="ND12" s="57" t="e">
        <f t="shared" si="388"/>
        <v>#N/A</v>
      </c>
      <c r="NE12" s="57" t="e">
        <f t="shared" si="389"/>
        <v>#N/A</v>
      </c>
      <c r="NF12" s="61">
        <f t="shared" si="320"/>
        <v>0.16</v>
      </c>
      <c r="NG12" s="256">
        <f>IF(OY11=0,MIN('Drive Train'!$F$35-FQ11*$C$19*'Drive Train'!$F$39,NG11+$C$39)-$C$7,IF(LO11-1&lt;=0,0,IF($C$37=Motors!$C$30,MAX(MAX(NG$8:NG11)*-1,NG11-$C$39),MAX(0,MAX(NG$8:NG11)*-1,NG11-$C$39))))</f>
        <v>8.087919915632682</v>
      </c>
      <c r="NH12" s="256">
        <f>IF(OZ11=0,MIN('Drive Train'!$F$35-FR11*$C$19*'Drive Train'!$F$39,NH11+$C$39)-$C$7,IF(LP11-1&lt;=0,0,IF($C$37=Motors!$C$30,MAX(MAX(NH$8:NH11)*-1,NH11-$C$39),MAX(0,MAX(NH$8:NH11)*-1,NH11-$C$39))))</f>
        <v>7.9154409832031085</v>
      </c>
      <c r="NI12" s="256">
        <f>IF(PA11=0,MIN('Drive Train'!$F$35-FS11*$C$19*'Drive Train'!$F$39,NI11+$C$39)-$C$7,IF(LQ11-1&lt;=0,0,IF($C$37=Motors!$C$30,MAX(MAX(NI$8:NI11)*-1,NI11-$C$39),MAX(0,MAX(NI$8:NI11)*-1,NI11-$C$39))))</f>
        <v>7.9785222593153069</v>
      </c>
      <c r="NJ12" s="256">
        <f>IF(PB11=0,MIN('Drive Train'!$F$35-FT11*$C$19*'Drive Train'!$F$39,NJ11+$C$39)-$C$7,IF(LR11-1&lt;=0,0,IF($C$37=Motors!$C$30,MAX(MAX(NJ$8:NJ11)*-1,NJ11-$C$39),MAX(0,MAX(NJ$8:NJ11)*-1,NJ11-$C$39))))</f>
        <v>8.064405040241402</v>
      </c>
      <c r="NK12" s="256">
        <f>IF(PC11=0,MIN('Drive Train'!$F$35-FU11*$C$19*'Drive Train'!$F$39,NK11+$C$39)-$C$7,IF(LS11-1&lt;=0,0,IF($C$37=Motors!$C$30,MAX(MAX(NK$8:NK11)*-1,NK11-$C$39),MAX(0,MAX(NK$8:NK11)*-1,NK11-$C$39))))</f>
        <v>8.17296273424747</v>
      </c>
      <c r="NL12" s="256">
        <f>IF(PD11=0,MIN('Drive Train'!$F$35-FV11*$C$19*'Drive Train'!$F$39,NL11+$C$39)-$C$7,IF(LT11-1&lt;=0,0,IF($C$37=Motors!$C$30,MAX(MAX(NL$8:NL11)*-1,NL11-$C$39),MAX(0,MAX(NL$8:NL11)*-1,NL11-$C$39))))</f>
        <v>8.1973797569245157</v>
      </c>
      <c r="NM12" s="256">
        <f>IF(PE11=0,MIN('Drive Train'!$F$35-FW11*$C$19*'Drive Train'!$F$39,NM11+$C$39)-$C$7,IF(LU11-1&lt;=0,0,IF($C$37=Motors!$C$30,MAX(MAX(NM$8:NM11)*-1,NM11-$C$39),MAX(0,MAX(NM$8:NM11)*-1,NM11-$C$39))))</f>
        <v>7.8884585077356846</v>
      </c>
      <c r="NN12" s="256">
        <f>IF(PF11=0,MIN('Drive Train'!$F$35-FX11*$C$19*'Drive Train'!$F$39,NN11+$C$39)-$C$7,IF(LV11-1&lt;=0,0,IF($C$37=Motors!$C$30,MAX(MAX(NN$8:NN11)*-1,NN11-$C$39),MAX(0,MAX(NN$8:NN11)*-1,NN11-$C$39))))</f>
        <v>8.0366344380679671</v>
      </c>
      <c r="NO12" s="256">
        <f>IF(PG11=0,MIN('Drive Train'!$F$35-FY11*$C$19*'Drive Train'!$F$39,NO11+$C$39)-$C$7,IF(LW11-1&lt;=0,0,IF($C$37=Motors!$C$30,MAX(MAX(NO$8:NO11)*-1,NO11-$C$39),MAX(0,MAX(NO$8:NO11)*-1,NO11-$C$39))))</f>
        <v>8.4686354756958444</v>
      </c>
      <c r="NP12" s="256">
        <f>IF(PH11=0,MIN('Drive Train'!$F$35-FZ11*$C$19*'Drive Train'!$F$39,NP11+$C$39)-$C$7,IF(LX11-1&lt;=0,0,IF($C$37=Motors!$C$30,MAX(MAX(NP$8:NP11)*-1,NP11-$C$39),MAX(0,MAX(NP$8:NP11)*-1,NP11-$C$39))))</f>
        <v>8.8163436279329126</v>
      </c>
      <c r="NQ12" s="256">
        <f>IF(PI11=0,MIN('Drive Train'!$F$35-GA11*$C$19*'Drive Train'!$F$39,NQ11+$C$39)-$C$7,IF(LY11-1&lt;=0,0,IF($C$37=Motors!$C$30,MAX(MAX(NQ$8:NQ11)*-1,NQ11-$C$39),MAX(0,MAX(NQ$8:NQ11)*-1,NQ11-$C$39))))</f>
        <v>9.1022369975500617</v>
      </c>
      <c r="NR12" s="256">
        <f>IF(PJ11=0,MIN('Drive Train'!$F$35-GB11*$C$19*'Drive Train'!$F$39,NR11+$C$39)-$C$7,IF(LZ11-1&lt;=0,0,IF($C$37=Motors!$C$30,MAX(MAX(NR$8:NR11)*-1,NR11-$C$39),MAX(0,MAX(NR$8:NR11)*-1,NR11-$C$39))))</f>
        <v>10.72</v>
      </c>
      <c r="NS12" s="256">
        <f>IF(PK11=0,MIN('Drive Train'!$F$35-GC11*$C$19*'Drive Train'!$F$39,NS11+$C$39)-$C$7,IF(MA11-1&lt;=0,0,IF($C$37=Motors!$C$30,MAX(MAX(NS$8:NS11)*-1,NS11-$C$39),MAX(0,MAX(NS$8:NS11)*-1,NS11-$C$39))))</f>
        <v>10.420000000000002</v>
      </c>
      <c r="NT12" s="256">
        <f>IF(PL11=0,MIN('Drive Train'!$F$35-GD11*$C$19*'Drive Train'!$F$39,NT11+$C$39)-$C$7,IF(MB11-1&lt;=0,0,IF($C$37=Motors!$C$30,MAX(MAX(NT$8:NT11)*-1,NT11-$C$39),MAX(0,MAX(NT$8:NT11)*-1,NT11-$C$39))))</f>
        <v>10.120000000000001</v>
      </c>
      <c r="NU12" s="256">
        <f>IF(PM11=0,MIN('Drive Train'!$F$35-GE11*$C$19*'Drive Train'!$F$39,NU11+$C$39)-$C$7,IF(MC11-1&lt;=0,0,IF($C$37=Motors!$C$30,MAX(MAX(NU$8:NU11)*-1,NU11-$C$39),MAX(0,MAX(NU$8:NU11)*-1,NU11-$C$39))))</f>
        <v>9.82</v>
      </c>
      <c r="NV12" s="256">
        <f>IF(PN11=0,MIN('Drive Train'!$F$35-GF11*$C$19*'Drive Train'!$F$39,NV11+$C$39)-$C$7,IF(MD11-1&lt;=0,0,IF($C$37=Motors!$C$30,MAX(MAX(NV$8:NV11)*-1,NV11-$C$39),MAX(0,MAX(NV$8:NV11)*-1,NV11-$C$39))))</f>
        <v>9.5200000000000014</v>
      </c>
      <c r="NW12" s="256">
        <f>IF(PO11=0,MIN('Drive Train'!$F$35-GG11*$C$19*'Drive Train'!$F$39,NW11+$C$39)-$C$7,IF(ME11-1&lt;=0,0,IF($C$37=Motors!$C$30,MAX(MAX(NW$8:NW11)*-1,NW11-$C$39),MAX(0,MAX(NW$8:NW11)*-1,NW11-$C$39))))</f>
        <v>9.2200000000000006</v>
      </c>
      <c r="NX12" s="256">
        <f>IF(PP11=0,MIN('Drive Train'!$F$35-GH11*$C$19*'Drive Train'!$F$39,NX11+$C$39)-$C$7,IF(MF11-1&lt;=0,0,IF($C$37=Motors!$C$30,MAX(MAX(NX$8:NX11)*-1,NX11-$C$39),MAX(0,MAX(NX$8:NX11)*-1,NX11-$C$39))))</f>
        <v>8.9200000000000017</v>
      </c>
      <c r="NY12" s="256">
        <f>IF(PQ11=0,MIN('Drive Train'!$F$35-GI11*$C$19*'Drive Train'!$F$39,NY11+$C$39)-$C$7,IF(MG11-1&lt;=0,0,IF($C$37=Motors!$C$30,MAX(MAX(NY$8:NY11)*-1,NY11-$C$39),MAX(0,MAX(NY$8:NY11)*-1,NY11-$C$39))))</f>
        <v>8.620000000000001</v>
      </c>
      <c r="NZ12" s="256">
        <f>IF(PR11=0,MIN('Drive Train'!$F$35-GJ11*$C$19*'Drive Train'!$F$39,NZ11+$C$39)-$C$7,IF(MH11-1&lt;=0,0,IF($C$37=Motors!$C$30,MAX(MAX(NZ$8:NZ11)*-1,NZ11-$C$39),MAX(0,MAX(NZ$8:NZ11)*-1,NZ11-$C$39))))</f>
        <v>8.32</v>
      </c>
      <c r="OA12" s="256">
        <f>IF(PS11=0,MIN('Drive Train'!$F$35-GK11*$C$19*'Drive Train'!$F$39,OA11+$C$39)-$C$7,IF(MI11-1&lt;=0,0,IF($C$37=Motors!$C$30,MAX(MAX(OA$8:OA11)*-1,OA11-$C$39),MAX(0,MAX(OA$8:OA11)*-1,OA11-$C$39))))</f>
        <v>8.02</v>
      </c>
      <c r="OB12" s="61">
        <f t="shared" si="321"/>
        <v>0.16</v>
      </c>
      <c r="OC12" s="256">
        <f>'Drive Train'!$F$35-(FQ12*$C$13)*$C$19*'Drive Train'!$F$39</f>
        <v>8.4852224231854301</v>
      </c>
      <c r="OD12" s="256">
        <f>'Drive Train'!$F$35-(FR12*$C$13)*$C$19*'Drive Train'!$F$39</f>
        <v>7.3346068949593199</v>
      </c>
      <c r="OE12" s="256">
        <f>'Drive Train'!$F$35-(FS12*$C$13)*$C$19*'Drive Train'!$F$39</f>
        <v>7.407547106921772</v>
      </c>
      <c r="OF12" s="256">
        <f>'Drive Train'!$F$35-(FT12*$C$13)*$C$19*'Drive Train'!$F$39</f>
        <v>7.5074372606888771</v>
      </c>
      <c r="OG12" s="256">
        <f>'Drive Train'!$F$35-(FU12*$C$13)*$C$19*'Drive Train'!$F$39</f>
        <v>7.6345361712575386</v>
      </c>
      <c r="OH12" s="256">
        <f>'Drive Train'!$F$35-(FV12*$C$13)*$C$19*'Drive Train'!$F$39</f>
        <v>7.8052753910269166</v>
      </c>
      <c r="OI12" s="256">
        <f>'Drive Train'!$F$35-(FW12*$C$13)*$C$19*'Drive Train'!$F$39</f>
        <v>8.1888123954112828</v>
      </c>
      <c r="OJ12" s="256">
        <f>'Drive Train'!$F$35-(FX12*$C$13)*$C$19*'Drive Train'!$F$39</f>
        <v>8.2852119364802466</v>
      </c>
      <c r="OK12" s="256">
        <f>'Drive Train'!$F$35-(FY12*$C$13)*$C$19*'Drive Train'!$F$39</f>
        <v>8.6486354756958441</v>
      </c>
      <c r="OL12" s="256">
        <f>'Drive Train'!$F$35-(FZ12*$C$13)*$C$19*'Drive Train'!$F$39</f>
        <v>8.9963436279329123</v>
      </c>
      <c r="OM12" s="256">
        <f>'Drive Train'!$F$35-(GA12*$C$13)*$C$19*'Drive Train'!$F$39</f>
        <v>9.2822369975500614</v>
      </c>
      <c r="ON12" s="256">
        <f>'Drive Train'!$F$35-(GB12*$C$13)*$C$19*'Drive Train'!$F$39</f>
        <v>10.9</v>
      </c>
      <c r="OO12" s="256">
        <f>'Drive Train'!$F$35-(GC12*$C$13)*$C$19*'Drive Train'!$F$39</f>
        <v>10.600000000000001</v>
      </c>
      <c r="OP12" s="256">
        <f>'Drive Train'!$F$35-(GD12*$C$13)*$C$19*'Drive Train'!$F$39</f>
        <v>10.3</v>
      </c>
      <c r="OQ12" s="256">
        <f>'Drive Train'!$F$35-(GE12*$C$13)*$C$19*'Drive Train'!$F$39</f>
        <v>10</v>
      </c>
      <c r="OR12" s="256">
        <f>'Drive Train'!$F$35-(GF12*$C$13)*$C$19*'Drive Train'!$F$39</f>
        <v>9.7000000000000011</v>
      </c>
      <c r="OS12" s="256">
        <f>'Drive Train'!$F$35-(GG12*$C$13)*$C$19*'Drive Train'!$F$39</f>
        <v>9.4</v>
      </c>
      <c r="OT12" s="256">
        <f>'Drive Train'!$F$35-(GH12*$C$13)*$C$19*'Drive Train'!$F$39</f>
        <v>9.1000000000000014</v>
      </c>
      <c r="OU12" s="256">
        <f>'Drive Train'!$F$35-(GI12*$C$13)*$C$19*'Drive Train'!$F$39</f>
        <v>8.8000000000000007</v>
      </c>
      <c r="OV12" s="256">
        <f>'Drive Train'!$F$35-(GJ12*$C$13)*$C$19*'Drive Train'!$F$39</f>
        <v>8.5</v>
      </c>
      <c r="OW12" s="256">
        <f>'Drive Train'!$F$35-(GK12*$C$13)*$C$19*'Drive Train'!$F$39</f>
        <v>8.2557014893261869</v>
      </c>
      <c r="OX12" s="61">
        <f t="shared" si="322"/>
        <v>0.16</v>
      </c>
      <c r="OY12" s="1">
        <f>IF(PU12&gt;='Drive Train'!$F$29,1,0)</f>
        <v>0</v>
      </c>
      <c r="OZ12" s="1">
        <f>IF(PV12&gt;='Drive Train'!$F$29,1,0)</f>
        <v>0</v>
      </c>
      <c r="PA12" s="1">
        <f>IF(PW12&gt;='Drive Train'!$F$29,1,0)</f>
        <v>0</v>
      </c>
      <c r="PB12" s="1">
        <f>IF(PX12&gt;='Drive Train'!$F$29,1,0)</f>
        <v>0</v>
      </c>
      <c r="PC12" s="1">
        <f>IF(PY12&gt;='Drive Train'!$F$29,1,0)</f>
        <v>0</v>
      </c>
      <c r="PD12" s="1">
        <f>IF(PZ12&gt;='Drive Train'!$F$29,1,0)</f>
        <v>0</v>
      </c>
      <c r="PE12" s="1">
        <f>IF(QA12&gt;='Drive Train'!$F$29,1,0)</f>
        <v>0</v>
      </c>
      <c r="PF12" s="1">
        <f>IF(QB12&gt;='Drive Train'!$F$29,1,0)</f>
        <v>0</v>
      </c>
      <c r="PG12" s="1">
        <f>IF(QC12&gt;='Drive Train'!$F$29,1,0)</f>
        <v>0</v>
      </c>
      <c r="PH12" s="1">
        <f>IF(QD12&gt;='Drive Train'!$F$29,1,0)</f>
        <v>0</v>
      </c>
      <c r="PI12" s="1">
        <f>IF(QE12&gt;='Drive Train'!$F$29,1,0)</f>
        <v>0</v>
      </c>
      <c r="PJ12" s="1">
        <f>IF(QF12&gt;='Drive Train'!$F$29,1,0)</f>
        <v>0</v>
      </c>
      <c r="PK12" s="1">
        <f>IF(QG12&gt;='Drive Train'!$F$29,1,0)</f>
        <v>0</v>
      </c>
      <c r="PL12" s="1">
        <f>IF(QH12&gt;='Drive Train'!$F$29,1,0)</f>
        <v>0</v>
      </c>
      <c r="PM12" s="1">
        <f>IF(QI12&gt;='Drive Train'!$F$29,1,0)</f>
        <v>0</v>
      </c>
      <c r="PN12" s="1">
        <f>IF(QJ12&gt;='Drive Train'!$F$29,1,0)</f>
        <v>0</v>
      </c>
      <c r="PO12" s="1">
        <f>IF(QK12&gt;='Drive Train'!$F$29,1,0)</f>
        <v>0</v>
      </c>
      <c r="PP12" s="1">
        <f>IF(QL12&gt;='Drive Train'!$F$29,1,0)</f>
        <v>0</v>
      </c>
      <c r="PQ12" s="1">
        <f>IF(QM12&gt;='Drive Train'!$F$29,1,0)</f>
        <v>0</v>
      </c>
      <c r="PR12" s="1">
        <f>IF(QN12&gt;='Drive Train'!$F$29,1,0)</f>
        <v>0</v>
      </c>
      <c r="PS12" s="1">
        <f>IF(QO12&gt;='Drive Train'!$F$29,1,0)</f>
        <v>0</v>
      </c>
      <c r="PT12" s="253">
        <f t="shared" si="323"/>
        <v>0.16</v>
      </c>
      <c r="PU12" s="57">
        <f t="shared" si="324"/>
        <v>0.31772554240994211</v>
      </c>
      <c r="PV12" s="57">
        <f t="shared" si="325"/>
        <v>0.10347661170998831</v>
      </c>
      <c r="PW12" s="57">
        <f t="shared" si="326"/>
        <v>0.14863097480322035</v>
      </c>
      <c r="PX12" s="57">
        <f t="shared" si="327"/>
        <v>0.19287601448870118</v>
      </c>
      <c r="PY12" s="57">
        <f t="shared" si="328"/>
        <v>0.23593527848470952</v>
      </c>
      <c r="PZ12" s="57">
        <f t="shared" si="329"/>
        <v>0.26283525586201129</v>
      </c>
      <c r="QA12" s="57">
        <f t="shared" si="330"/>
        <v>0.29003493293861915</v>
      </c>
      <c r="QB12" s="57">
        <f t="shared" si="331"/>
        <v>0.30537217532876876</v>
      </c>
      <c r="QC12" s="57">
        <f t="shared" si="332"/>
        <v>0.31989411392414829</v>
      </c>
      <c r="QD12" s="57">
        <f t="shared" si="333"/>
        <v>0.33441605251952783</v>
      </c>
      <c r="QE12" s="57">
        <f t="shared" si="334"/>
        <v>0.34893799111490742</v>
      </c>
      <c r="QF12" s="57">
        <f t="shared" si="335"/>
        <v>0.11953640963156655</v>
      </c>
      <c r="QG12" s="57">
        <f t="shared" si="336"/>
        <v>0.1463979205260558</v>
      </c>
      <c r="QH12" s="57">
        <f t="shared" si="337"/>
        <v>0.17325943142054512</v>
      </c>
      <c r="QI12" s="57">
        <f t="shared" si="338"/>
        <v>0.2001209423150343</v>
      </c>
      <c r="QJ12" s="57">
        <f t="shared" si="339"/>
        <v>0.22698245320952354</v>
      </c>
      <c r="QK12" s="57">
        <f t="shared" si="340"/>
        <v>0.25384396410401278</v>
      </c>
      <c r="QL12" s="57">
        <f t="shared" si="341"/>
        <v>0.27238770052592298</v>
      </c>
      <c r="QM12" s="57">
        <f t="shared" si="342"/>
        <v>0.28760629255862102</v>
      </c>
      <c r="QN12" s="57">
        <f t="shared" si="343"/>
        <v>0.30123396255972779</v>
      </c>
      <c r="QO12" s="57">
        <f t="shared" si="344"/>
        <v>0.30226033134404456</v>
      </c>
      <c r="QP12" s="61">
        <f t="shared" si="345"/>
        <v>0.16</v>
      </c>
      <c r="QQ12" s="57">
        <f t="shared" si="139"/>
        <v>0.8233336771187697</v>
      </c>
      <c r="QR12" s="57">
        <f t="shared" si="140"/>
        <v>1.0653245680994019</v>
      </c>
      <c r="QS12" s="57">
        <f t="shared" si="141"/>
        <v>1.0499841990116301</v>
      </c>
      <c r="QT12" s="57">
        <f t="shared" si="142"/>
        <v>1.0289758719750912</v>
      </c>
      <c r="QU12" s="57">
        <f t="shared" si="143"/>
        <v>1.002245154496773</v>
      </c>
      <c r="QV12" s="57">
        <f t="shared" si="144"/>
        <v>0.96633625625599551</v>
      </c>
      <c r="QW12" s="57">
        <f t="shared" si="145"/>
        <v>0.88567294245724704</v>
      </c>
      <c r="QX12" s="57">
        <f t="shared" si="146"/>
        <v>0.86539874116138338</v>
      </c>
      <c r="QY12" s="57">
        <f t="shared" si="147"/>
        <v>0.78896557656321298</v>
      </c>
      <c r="QZ12" s="57">
        <f t="shared" si="148"/>
        <v>0.71583758246183071</v>
      </c>
      <c r="RA12" s="57">
        <f t="shared" si="149"/>
        <v>0.65571012064513812</v>
      </c>
      <c r="RB12" s="57">
        <f t="shared" si="150"/>
        <v>0.31547143903972863</v>
      </c>
      <c r="RC12" s="57">
        <f t="shared" si="151"/>
        <v>0.37856572684767431</v>
      </c>
      <c r="RD12" s="57">
        <f t="shared" si="152"/>
        <v>0.44166001465562016</v>
      </c>
      <c r="RE12" s="57">
        <f t="shared" si="153"/>
        <v>0.50475430246356578</v>
      </c>
      <c r="RF12" s="57">
        <f t="shared" si="154"/>
        <v>0.56784859027151147</v>
      </c>
      <c r="RG12" s="57">
        <f t="shared" si="155"/>
        <v>0.63094287807945726</v>
      </c>
      <c r="RH12" s="57">
        <f t="shared" si="156"/>
        <v>0.69403716588740294</v>
      </c>
      <c r="RI12" s="57">
        <f t="shared" si="157"/>
        <v>0.75713145369534862</v>
      </c>
      <c r="RJ12" s="57">
        <f t="shared" si="158"/>
        <v>0.82022574150329441</v>
      </c>
      <c r="RK12" s="57">
        <f t="shared" si="159"/>
        <v>0.87160520998164803</v>
      </c>
      <c r="RL12" s="61">
        <f t="shared" si="346"/>
        <v>0.16</v>
      </c>
      <c r="RM12" s="2">
        <f>IF(AND(LO12&gt;=LO$6*'Drive Train'!$AA$52,LO12&lt;=LO$6*'Drive Train'!$AA$53,KS12=0,JW12=0,EU12&gt;0),$C$17,0)</f>
        <v>0</v>
      </c>
      <c r="RN12" s="2">
        <f>IF(AND(LP12&gt;=LP$6*'Drive Train'!$AA$52,LP12&lt;=LP$6*'Drive Train'!$AA$53,KT12=0,JX12=0,EV12&gt;0),$C$17,0)</f>
        <v>0</v>
      </c>
      <c r="RO12" s="2">
        <f>IF(AND(LQ12&gt;=LQ$6*'Drive Train'!$AA$52,LQ12&lt;=LQ$6*'Drive Train'!$AA$53,KU12=0,JY12=0,EW12&gt;0),$C$17,0)</f>
        <v>0</v>
      </c>
      <c r="RP12" s="2">
        <f>IF(AND(LR12&gt;=LR$6*'Drive Train'!$AA$52,LR12&lt;=LR$6*'Drive Train'!$AA$53,KV12=0,JZ12=0,EX12&gt;0),$C$17,0)</f>
        <v>0</v>
      </c>
      <c r="RQ12" s="2">
        <f>IF(AND(LS12&gt;=LS$6*'Drive Train'!$AA$52,LS12&lt;=LS$6*'Drive Train'!$AA$53,KW12=0,KA12=0,EY12&gt;0),$C$17,0)</f>
        <v>0</v>
      </c>
      <c r="RR12" s="2">
        <f>IF(AND(LT12&gt;=LT$6*'Drive Train'!$AA$52,LT12&lt;=LT$6*'Drive Train'!$AA$53,KX12=0,KB12=0,EZ12&gt;0),$C$17,0)</f>
        <v>0</v>
      </c>
      <c r="RS12" s="2">
        <f>IF(AND(LU12&gt;=LU$6*'Drive Train'!$AA$52,LU12&lt;=LU$6*'Drive Train'!$AA$53,KY12=0,KC12=0,FA12&gt;0),$C$17,0)</f>
        <v>0</v>
      </c>
      <c r="RT12" s="2">
        <f>IF(AND(LV12&gt;=LV$6*'Drive Train'!$AA$52,LV12&lt;=LV$6*'Drive Train'!$AA$53,KZ12=0,KD12=0,FB12&gt;0),$C$17,0)</f>
        <v>0</v>
      </c>
      <c r="RU12" s="2">
        <f>IF(AND(LW12&gt;=LW$6*'Drive Train'!$AA$52,LW12&lt;=LW$6*'Drive Train'!$AA$53,LA12=0,KE12=0,FC12&gt;0),$C$17,0)</f>
        <v>0</v>
      </c>
      <c r="RV12" s="2">
        <f>IF(AND(LX12&gt;=LX$6*'Drive Train'!$AA$52,LX12&lt;=LX$6*'Drive Train'!$AA$53,LB12=0,KF12=0,FD12&gt;0),$C$17,0)</f>
        <v>0</v>
      </c>
      <c r="RW12" s="2">
        <f>IF(AND(LY12&gt;=LY$6*'Drive Train'!$AA$52,LY12&lt;=LY$6*'Drive Train'!$AA$53,LC12=0,KG12=0,FE12&gt;0),$C$17,0)</f>
        <v>0</v>
      </c>
      <c r="RX12" s="2">
        <f>IF(AND(LZ12&gt;=LZ$6*'Drive Train'!$AA$52,LZ12&lt;=LZ$6*'Drive Train'!$AA$53,LD12=0,KH12=0,FF12&gt;0),$C$17,0)</f>
        <v>0</v>
      </c>
      <c r="RY12" s="2">
        <f>IF(AND(MA12&gt;=MA$6*'Drive Train'!$AA$52,MA12&lt;=MA$6*'Drive Train'!$AA$53,LE12=0,KI12=0,FG12&gt;0),$C$17,0)</f>
        <v>0</v>
      </c>
      <c r="RZ12" s="2">
        <f>IF(AND(MB12&gt;=MB$6*'Drive Train'!$AA$52,MB12&lt;=MB$6*'Drive Train'!$AA$53,LF12=0,KJ12=0,FH12&gt;0),$C$17,0)</f>
        <v>0</v>
      </c>
      <c r="SA12" s="2">
        <f>IF(AND(MC12&gt;=MC$6*'Drive Train'!$AA$52,MC12&lt;=MC$6*'Drive Train'!$AA$53,LG12=0,KK12=0,FI12&gt;0),$C$17,0)</f>
        <v>0</v>
      </c>
      <c r="SB12" s="2">
        <f>IF(AND(MD12&gt;=MD$6*'Drive Train'!$AA$52,MD12&lt;=MD$6*'Drive Train'!$AA$53,LH12=0,KL12=0,FJ12&gt;0),$C$17,0)</f>
        <v>0</v>
      </c>
      <c r="SC12" s="2">
        <f>IF(AND(ME12&gt;=ME$6*'Drive Train'!$AA$52,ME12&lt;=ME$6*'Drive Train'!$AA$53,LI12=0,KM12=0,FK12&gt;0),$C$17,0)</f>
        <v>0</v>
      </c>
      <c r="SD12" s="2">
        <f>IF(AND(MF12&gt;=MF$6*'Drive Train'!$AA$52,MF12&lt;=MF$6*'Drive Train'!$AA$53,LJ12=0,KN12=0,FL12&gt;0),$C$17,0)</f>
        <v>0</v>
      </c>
      <c r="SE12" s="2">
        <f>IF(AND(MG12&gt;=MG$6*'Drive Train'!$AA$52,MG12&lt;=MG$6*'Drive Train'!$AA$53,LK12=0,KO12=0,FM12&gt;0),$C$17,0)</f>
        <v>0</v>
      </c>
      <c r="SF12" s="2">
        <f>IF(AND(MH12&gt;=MH$6*'Drive Train'!$AA$52,MH12&lt;=MH$6*'Drive Train'!$AA$53,LL12=0,KP12=0,FN12&gt;0),$C$17,0)</f>
        <v>0</v>
      </c>
      <c r="SG12" s="2">
        <f>IF(AND(MI12&gt;=MI$6*'Drive Train'!$AA$52,MI12&lt;=MI$6*'Drive Train'!$AA$53,LM12=0,KQ12=0,FO12&gt;0),$C$17,0)</f>
        <v>0</v>
      </c>
      <c r="SH12" s="61">
        <f t="shared" si="347"/>
        <v>0.16</v>
      </c>
      <c r="SI12" s="2">
        <f>IF(AND(EU12&lt;0,KS12=0,LO12&gt;=LO$6*'Drive Train'!$AA$52,LO12&lt;=LO$6*'Drive Train'!$AA$53,OY12=1,JW12=0),$C$17,0)</f>
        <v>0</v>
      </c>
      <c r="SJ12" s="2">
        <f>IF(AND(EV12&lt;0,KT12=0,LP12&gt;=LP$6*'Drive Train'!$AA$52,LP12&lt;=LP$6*'Drive Train'!$AA$53,OZ12=1,JX12=0),$C$17,0)</f>
        <v>0</v>
      </c>
      <c r="SK12" s="2">
        <f>IF(AND(EW12&lt;0,KU12=0,LQ12&gt;=LQ$6*'Drive Train'!$AA$52,LQ12&lt;=LQ$6*'Drive Train'!$AA$53,PA12=1,JY12=0),$C$17,0)</f>
        <v>0</v>
      </c>
      <c r="SL12" s="2">
        <f>IF(AND(EX12&lt;0,KV12=0,LR12&gt;=LR$6*'Drive Train'!$AA$52,LR12&lt;=LR$6*'Drive Train'!$AA$53,PB12=1,JZ12=0),$C$17,0)</f>
        <v>0</v>
      </c>
      <c r="SM12" s="2">
        <f>IF(AND(EY12&lt;0,KW12=0,LS12&gt;=LS$6*'Drive Train'!$AA$52,LS12&lt;=LS$6*'Drive Train'!$AA$53,PC12=1,KA12=0),$C$17,0)</f>
        <v>0</v>
      </c>
      <c r="SN12" s="2">
        <f>IF(AND(EZ12&lt;0,KX12=0,LT12&gt;=LT$6*'Drive Train'!$AA$52,LT12&lt;=LT$6*'Drive Train'!$AA$53,PD12=1,KB12=0),$C$17,0)</f>
        <v>0</v>
      </c>
      <c r="SO12" s="2">
        <f>IF(AND(FA12&lt;0,KY12=0,LU12&gt;=LU$6*'Drive Train'!$AA$52,LU12&lt;=LU$6*'Drive Train'!$AA$53,PE12=1,KC12=0),$C$17,0)</f>
        <v>0</v>
      </c>
      <c r="SP12" s="2">
        <f>IF(AND(FB12&lt;0,KZ12=0,LV12&gt;=LV$6*'Drive Train'!$AA$52,LV12&lt;=LV$6*'Drive Train'!$AA$53,PF12=1,KD12=0),$C$17,0)</f>
        <v>0</v>
      </c>
      <c r="SQ12" s="2">
        <f>IF(AND(FC12&lt;0,LA12=0,LW12&gt;=LW$6*'Drive Train'!$AA$52,LW12&lt;=LW$6*'Drive Train'!$AA$53,PG12=1,KE12=0),$C$17,0)</f>
        <v>0</v>
      </c>
      <c r="SR12" s="2">
        <f>IF(AND(FD12&lt;0,LB12=0,LX12&gt;=LX$6*'Drive Train'!$AA$52,LX12&lt;=LX$6*'Drive Train'!$AA$53,PH12=1,KF12=0),$C$17,0)</f>
        <v>0</v>
      </c>
      <c r="SS12" s="2">
        <f>IF(AND(FE12&lt;0,LC12=0,LY12&gt;=LY$6*'Drive Train'!$AA$52,LY12&lt;=LY$6*'Drive Train'!$AA$53,PI12=1,KG12=0),$C$17,0)</f>
        <v>0</v>
      </c>
      <c r="ST12" s="2">
        <f>IF(AND(FF12&lt;0,LD12=0,LZ12&gt;=LZ$6*'Drive Train'!$AA$52,LZ12&lt;=LZ$6*'Drive Train'!$AA$53,PJ12=1,KH12=0),$C$17,0)</f>
        <v>0</v>
      </c>
      <c r="SU12" s="2">
        <f>IF(AND(FG12&lt;0,LE12=0,MA12&gt;=MA$6*'Drive Train'!$AA$52,MA12&lt;=MA$6*'Drive Train'!$AA$53,PK12=1,KI12=0),$C$17,0)</f>
        <v>0</v>
      </c>
      <c r="SV12" s="2">
        <f>IF(AND(FH12&lt;0,LF12=0,MB12&gt;=MB$6*'Drive Train'!$AA$52,MB12&lt;=MB$6*'Drive Train'!$AA$53,PL12=1,KJ12=0),$C$17,0)</f>
        <v>0</v>
      </c>
      <c r="SW12" s="2">
        <f>IF(AND(FI12&lt;0,LG12=0,MC12&gt;=MC$6*'Drive Train'!$AA$52,MC12&lt;=MC$6*'Drive Train'!$AA$53,PM12=1,KK12=0),$C$17,0)</f>
        <v>0</v>
      </c>
      <c r="SX12" s="2">
        <f>IF(AND(FJ12&lt;0,LH12=0,MD12&gt;=MD$6*'Drive Train'!$AA$52,MD12&lt;=MD$6*'Drive Train'!$AA$53,PN12=1,KL12=0),$C$17,0)</f>
        <v>0</v>
      </c>
      <c r="SY12" s="2">
        <f>IF(AND(FK12&lt;0,LI12=0,ME12&gt;=ME$6*'Drive Train'!$AA$52,ME12&lt;=ME$6*'Drive Train'!$AA$53,PO12=1,KM12=0),$C$17,0)</f>
        <v>0</v>
      </c>
      <c r="SZ12" s="2">
        <f>IF(AND(FL12&lt;0,LJ12=0,MF12&gt;=MF$6*'Drive Train'!$AA$52,MF12&lt;=MF$6*'Drive Train'!$AA$53,PP12=1,KN12=0),$C$17,0)</f>
        <v>0</v>
      </c>
      <c r="TA12" s="2">
        <f>IF(AND(FM12&lt;0,LK12=0,MG12&gt;=MG$6*'Drive Train'!$AA$52,MG12&lt;=MG$6*'Drive Train'!$AA$53,PQ12=1,KO12=0),$C$17,0)</f>
        <v>0</v>
      </c>
      <c r="TB12" s="2">
        <f>IF(AND(FN12&lt;0,LL12=0,MH12&gt;=MH$6*'Drive Train'!$AA$52,MH12&lt;=MH$6*'Drive Train'!$AA$53,PR12=1,KP12=0),$C$17,0)</f>
        <v>0</v>
      </c>
      <c r="TC12" s="2">
        <f>IF(AND(FO12&lt;0,LM12=0,MI12&gt;=MI$6*'Drive Train'!$AA$52,MI12&lt;=MI$6*'Drive Train'!$AA$53,PS12=1,KQ12=0),$C$17,0)</f>
        <v>0</v>
      </c>
      <c r="TD12" s="144">
        <f t="shared" si="348"/>
        <v>0.16</v>
      </c>
    </row>
    <row r="13" spans="1:524" x14ac:dyDescent="0.2">
      <c r="A13" s="7"/>
      <c r="B13" s="70" t="s">
        <v>314</v>
      </c>
      <c r="C13" s="74">
        <f>(VLOOKUP('Drive Train'!$D$4,Motors!$B$6:$N$27,11,FALSE))</f>
        <v>1</v>
      </c>
      <c r="D13" s="5"/>
      <c r="E13" s="6"/>
      <c r="F13" s="179"/>
      <c r="G13" s="179"/>
      <c r="H13" s="179"/>
      <c r="I13" s="179"/>
      <c r="J13" s="87" t="s">
        <v>28</v>
      </c>
      <c r="K13" s="87"/>
      <c r="L13" s="179"/>
      <c r="M13" s="179"/>
      <c r="N13" s="179"/>
      <c r="O13" s="179"/>
      <c r="P13" s="5"/>
      <c r="R13" s="63">
        <f t="shared" si="160"/>
        <v>0.2</v>
      </c>
      <c r="S13" s="2">
        <f>NG13/'Drive Train'!$F$35</f>
        <v>0.6697760018697928</v>
      </c>
      <c r="T13" s="2">
        <f>NH13/'Drive Train'!$F$35</f>
        <v>0.57698442701284836</v>
      </c>
      <c r="U13" s="2">
        <f>NI13/'Drive Train'!$F$35</f>
        <v>0.5828667021711107</v>
      </c>
      <c r="V13" s="2">
        <f>NJ13/'Drive Train'!$F$35</f>
        <v>0.59092235973297391</v>
      </c>
      <c r="W13" s="2">
        <f>NK13/'Drive Train'!$F$35</f>
        <v>0.60117227187560796</v>
      </c>
      <c r="X13" s="2">
        <f>NL13/'Drive Train'!$F$35</f>
        <v>0.61494156379249332</v>
      </c>
      <c r="Y13" s="2">
        <f>NM13/'Drive Train'!$F$35</f>
        <v>0.64587196737187769</v>
      </c>
      <c r="Z13" s="2">
        <f>NN13/'Drive Train'!$F$35</f>
        <v>0.65364612390969734</v>
      </c>
      <c r="AA13" s="2">
        <f>NO13/'Drive Train'!$F$35</f>
        <v>0.68295447384643904</v>
      </c>
      <c r="AB13" s="2">
        <f>NP13/'Drive Train'!$F$35</f>
        <v>0.7109954538655574</v>
      </c>
      <c r="AC13" s="2">
        <f>NQ13/'Drive Train'!$F$35</f>
        <v>0.73405137077016624</v>
      </c>
      <c r="AD13" s="2">
        <f>NR13/'Drive Train'!$F$35</f>
        <v>0.86451612903225805</v>
      </c>
      <c r="AE13" s="2">
        <f>NS13/'Drive Train'!$F$35</f>
        <v>0.84032258064516141</v>
      </c>
      <c r="AF13" s="2">
        <f>NT13/'Drive Train'!$F$35</f>
        <v>0.81612903225806455</v>
      </c>
      <c r="AG13" s="2">
        <f>NU13/'Drive Train'!$F$35</f>
        <v>0.79193548387096779</v>
      </c>
      <c r="AH13" s="2">
        <f>NV13/'Drive Train'!$F$35</f>
        <v>0.76774193548387104</v>
      </c>
      <c r="AI13" s="2">
        <f>NW13/'Drive Train'!$F$35</f>
        <v>0.74354838709677418</v>
      </c>
      <c r="AJ13" s="2">
        <f>NX13/'Drive Train'!$F$35</f>
        <v>0.71935483870967754</v>
      </c>
      <c r="AK13" s="2">
        <f>NY13/'Drive Train'!$F$35</f>
        <v>0.69516129032258067</v>
      </c>
      <c r="AL13" s="2">
        <f>NZ13/'Drive Train'!$F$35</f>
        <v>0.67096774193548392</v>
      </c>
      <c r="AM13" s="2">
        <f>OA13/'Drive Train'!$F$35</f>
        <v>0.65126624913920861</v>
      </c>
      <c r="AN13" s="61">
        <f t="shared" si="161"/>
        <v>0.2</v>
      </c>
      <c r="AO13" s="46">
        <f>LO13*12*60/(PI() * 'Drive Train'!$F$15)/S$6*ABS(S13)</f>
        <v>1104.0979425303206</v>
      </c>
      <c r="AP13" s="46">
        <f>LP13*12*60/(PI() * 'Drive Train'!$F$15)/T$6*ABS(T13)</f>
        <v>91.580291954550532</v>
      </c>
      <c r="AQ13" s="46">
        <f>LQ13*12*60/(PI() * 'Drive Train'!$F$15)/U$6*ABS(U13)</f>
        <v>191.00471638283048</v>
      </c>
      <c r="AR13" s="46">
        <f>LR13*12*60/(PI() * 'Drive Train'!$F$15)/V$6*ABS(V13)</f>
        <v>326.37755211721134</v>
      </c>
      <c r="AS13" s="46">
        <f>LS13*12*60/(PI() * 'Drive Train'!$F$15)/W$6*ABS(W13)</f>
        <v>497.32038918677966</v>
      </c>
      <c r="AT13" s="46">
        <f>LT13*12*60/(PI() * 'Drive Train'!$F$15)/X$6*ABS(X13)</f>
        <v>677.57115180219569</v>
      </c>
      <c r="AU13" s="46">
        <f>LU13*12*60/(PI() * 'Drive Train'!$F$15)/Y$6*ABS(Y13)</f>
        <v>907.19131022366491</v>
      </c>
      <c r="AV13" s="46">
        <f>LV13*12*60/(PI() * 'Drive Train'!$F$15)/Z$6*ABS(Z13)</f>
        <v>1084.4307855802047</v>
      </c>
      <c r="AW13" s="46">
        <f>LW13*12*60/(PI() * 'Drive Train'!$F$15)/AA$6*ABS(AA13)</f>
        <v>1303.7681159174344</v>
      </c>
      <c r="AX13" s="46">
        <f>LX13*12*60/(PI() * 'Drive Train'!$F$15)/AB$6*ABS(AB13)</f>
        <v>1542.5333695693801</v>
      </c>
      <c r="AY13" s="46">
        <f>LY13*12*60/(PI() * 'Drive Train'!$F$15)/AC$6*ABS(AC13)</f>
        <v>1791.5512712860975</v>
      </c>
      <c r="AZ13" s="46">
        <f>LZ13*12*60/(PI() * 'Drive Train'!$F$15)/AD$6*ABS(AD13)</f>
        <v>521.23006959031522</v>
      </c>
      <c r="BA13" s="46">
        <f>MA13*12*60/(PI() * 'Drive Train'!$F$15)/AE$6*ABS(AE13)</f>
        <v>620.49329982558129</v>
      </c>
      <c r="BB13" s="46">
        <f>MB13*12*60/(PI() * 'Drive Train'!$F$15)/AF$6*ABS(AF13)</f>
        <v>713.20087405525101</v>
      </c>
      <c r="BC13" s="46">
        <f>MC13*12*60/(PI() * 'Drive Train'!$F$15)/AG$6*ABS(AG13)</f>
        <v>799.3527922793246</v>
      </c>
      <c r="BD13" s="46">
        <f>MD13*12*60/(PI() * 'Drive Train'!$F$15)/AH$6*ABS(AH13)</f>
        <v>878.94905449780276</v>
      </c>
      <c r="BE13" s="46">
        <f>ME13*12*60/(PI() * 'Drive Train'!$F$15)/AI$6*ABS(AI13)</f>
        <v>951.98966071068401</v>
      </c>
      <c r="BF13" s="46">
        <f>MF13*12*60/(PI() * 'Drive Train'!$F$15)/AJ$6*ABS(AJ13)</f>
        <v>1001.6590904985292</v>
      </c>
      <c r="BG13" s="46">
        <f>MG13*12*60/(PI() * 'Drive Train'!$F$15)/AK$6*ABS(AK13)</f>
        <v>1039.4078023868831</v>
      </c>
      <c r="BH13" s="46">
        <f>MH13*12*60/(PI() * 'Drive Train'!$F$15)/AL$6*ABS(AL13)</f>
        <v>1067.9340930518904</v>
      </c>
      <c r="BI13" s="46">
        <f>MI13*12*60/(PI() * 'Drive Train'!$F$15)/AM$6*ABS(AM13)</f>
        <v>1046.493597342527</v>
      </c>
      <c r="BJ13" s="61">
        <f t="shared" si="67"/>
        <v>0.2</v>
      </c>
      <c r="BK13" s="2">
        <f>IF(OR(KS12=1,AND($C$37=Motors!$C$32,OY12=1)),0,IF(NG13=0,-(CG12+$C$15)/($C$14-$C$15)*$C$12,($C$11*S13-AO13)/($C$11*S13)*$C$12*S13))</f>
        <v>1.1517736596658292</v>
      </c>
      <c r="BL13" s="2">
        <f>IF(OR(KT12=1,AND($C$37=Motors!$C$32,OZ12=1)),0,IF(NH13=0,-(CH12+$C$15)/($C$14-$C$15)*$C$12,($C$11*T13-AP13)/($C$11*T13)*$C$12*T13))</f>
        <v>1.3752179338812227</v>
      </c>
      <c r="BM13" s="2">
        <f>IF(OR(KU12=1,AND($C$37=Motors!$C$32,PA12=1)),0,IF(NI13=0,-(CI12+$C$15)/($C$14-$C$15)*$C$12,($C$11*U13-AQ13)/($C$11*U13)*$C$12*U13))</f>
        <v>1.3453511865241565</v>
      </c>
      <c r="BN13" s="2">
        <f>IF(OR(KV12=1,AND($C$37=Motors!$C$32,PB12=1)),0,IF(NJ13=0,-(CJ12+$C$15)/($C$14-$C$15)*$C$12,($C$11*V13-AR13)/($C$11*V13)*$C$12*V13))</f>
        <v>1.3047999209160641</v>
      </c>
      <c r="BO13" s="2">
        <f>IF(OR(KW12=1,AND($C$37=Motors!$C$32,PC12=1)),0,IF(NK13=0,-(CK12+$C$15)/($C$14-$C$15)*$C$12,($C$11*W13-AS13)/($C$11*W13)*$C$12*W13))</f>
        <v>1.2537839784266067</v>
      </c>
      <c r="BP13" s="2">
        <f>IF(OR(KX12=1,AND($C$37=Motors!$C$32,PD12=1)),0,IF(NL13=0,-(CL12+$C$15)/($C$14-$C$15)*$C$12,($C$11*X13-AT13)/($C$11*X13)*$C$12*X13))</f>
        <v>1.2072576831567048</v>
      </c>
      <c r="BQ13" s="2">
        <f>IF(OR(KY12=1,AND($C$37=Motors!$C$32,PE12=1)),0,IF(NM13=0,-(CM12+$C$15)/($C$14-$C$15)*$C$12,($C$11*Y13-AU13)/($C$11*Y13)*$C$12*Y13))</f>
        <v>1.180849194545661</v>
      </c>
      <c r="BR13" s="2">
        <f>IF(OR(KZ12=1,AND($C$37=Motors!$C$32,PF12=1)),0,IF(NN13=0,-(CN12+$C$15)/($C$14-$C$15)*$C$12,($C$11*Z13-AV13)/($C$11*Z13)*$C$12*Z13))</f>
        <v>1.1209515495438105</v>
      </c>
      <c r="BS13" s="2">
        <f>IF(OR(LA12=1,AND($C$37=Motors!$C$32,PG12=1)),0,IF(NO13=0,-(CO12+$C$15)/($C$14-$C$15)*$C$12,($C$11*AA13-AW13)/($C$11*AA13)*$C$12*AA13))</f>
        <v>1.0951442106249381</v>
      </c>
      <c r="BT13" s="2">
        <f>IF(OR(LB12=1,AND($C$37=Motors!$C$32,PH12=1)),0,IF(NP13=0,-(CP12+$C$15)/($C$14-$C$15)*$C$12,($C$11*AB13-AX13)/($C$11*AB13)*$C$12*AB13))</f>
        <v>1.0575695471181445</v>
      </c>
      <c r="BU13" s="2">
        <f>IF(OR(LC12=1,AND($C$37=Motors!$C$32,PI12=1)),0,IF(NQ13=0,-(CQ12+$C$15)/($C$14-$C$15)*$C$12,($C$11*AC13-AY13)/($C$11*AC13)*$C$12*AC13))</f>
        <v>1.0031921061286015</v>
      </c>
      <c r="BV13" s="2">
        <f>IF(OR(LD12=1,AND($C$37=Motors!$C$32,PJ12=1)),0,IF(NR13=0,-(CR12+$C$15)/($C$14-$C$15)*$C$12,($C$11*AD13-AZ13)/($C$11*AD13)*$C$12*AD13))</f>
        <v>1.8894240729773344</v>
      </c>
      <c r="BW13" s="2">
        <f>IF(OR(LE12=1,AND($C$37=Motors!$C$32,PK12=1)),0,IF(NS13=0,-(CS12+$C$15)/($C$14-$C$15)*$C$12,($C$11*AE13-BA13)/($C$11*AE13)*$C$12*AE13))</f>
        <v>1.7858175679075132</v>
      </c>
      <c r="BX13" s="2">
        <f>IF(OR(LF12=1,AND($C$37=Motors!$C$32,PL12=1)),0,IF(NT13=0,-(CT12+$C$15)/($C$14-$C$15)*$C$12,($C$11*AF13-BB13)/($C$11*AF13)*$C$12*AF13))</f>
        <v>1.6851322239539539</v>
      </c>
      <c r="BY13" s="2">
        <f>IF(OR(LG12=1,AND($C$37=Motors!$C$32,PM12=1)),0,IF(NU13=0,-(CU12+$C$15)/($C$14-$C$15)*$C$12,($C$11*AG13-BC13)/($C$11*AG13)*$C$12*AG13))</f>
        <v>1.5873680411166573</v>
      </c>
      <c r="BZ13" s="2">
        <f>IF(OR(LH12=1,AND($C$37=Motors!$C$32,PN12=1)),0,IF(NV13=0,-(CV12+$C$15)/($C$14-$C$15)*$C$12,($C$11*AH13-BD13)/($C$11*AH13)*$C$12*AH13))</f>
        <v>1.4925250193956228</v>
      </c>
      <c r="CA13" s="2">
        <f>IF(OR(LI12=1,AND($C$37=Motors!$C$32,PO12=1)),0,IF(NW13=0,-(CW12+$C$15)/($C$14-$C$15)*$C$12,($C$11*AI13-BE13)/($C$11*AI13)*$C$12*AI13))</f>
        <v>1.4006031587908505</v>
      </c>
      <c r="CB13" s="2">
        <f>IF(OR(LJ12=1,AND($C$37=Motors!$C$32,PP12=1)),0,IF(NX13=0,-(CX12+$C$15)/($C$14-$C$15)*$C$12,($C$11*AJ13-BF13)/($C$11*AJ13)*$C$12*AJ13))</f>
        <v>1.3190953546521047</v>
      </c>
      <c r="CC13" s="2">
        <f>IF(OR(LK12=1,AND($C$37=Motors!$C$32,PQ12=1)),0,IF(NY13=0,-(CY12+$C$15)/($C$14-$C$15)*$C$12,($C$11*AK13-BG13)/($C$11*AK13)*$C$12*AK13))</f>
        <v>1.2428993511289186</v>
      </c>
      <c r="CD13" s="2">
        <f>IF(OR(LL12=1,AND($C$37=Motors!$C$32,PR12=1)),0,IF(NZ13=0,-(CZ12+$C$15)/($C$14-$C$15)*$C$12,($C$11*AL13-BH13)/($C$11*AL13)*$C$12*AL13))</f>
        <v>1.1708128033569858</v>
      </c>
      <c r="CE13" s="2">
        <f>IF(OR(LM12=1,AND($C$37=Motors!$C$32,PS12=1)),0,IF(OA13=0,-(DA12+$C$15)/($C$14-$C$15)*$C$12,($C$11*AM13-BI13)/($C$11*AM13)*$C$12*AM13))</f>
        <v>1.1320154847782919</v>
      </c>
      <c r="CF13" s="61">
        <f t="shared" si="69"/>
        <v>0.2</v>
      </c>
      <c r="CG13" s="57">
        <f>IF(AND(KS12=1,OY12=1),0,ABS(BK13/$C$12*($C$14-$C$15)+$C$15) *'Drive Train'!$AA$49 + CG12*(1-'Drive Train'!$AA$49))</f>
        <v>64.065915159803268</v>
      </c>
      <c r="CH13" s="57">
        <f>IF(AND(KT12=1,OZ12=1),0,ABS(BL13/$C$12*($C$14-$C$15)+$C$15) *'Drive Train'!$AA$49 + CH12*(1-'Drive Train'!$AA$49))</f>
        <v>75.961309509112382</v>
      </c>
      <c r="CI13" s="57">
        <f>IF(AND(KU12=1,PA12=1),0,ABS(BM13/$C$12*($C$14-$C$15)+$C$15) *'Drive Train'!$AA$49 + CI12*(1-'Drive Train'!$AA$49))</f>
        <v>74.371307979688481</v>
      </c>
      <c r="CJ13" s="57">
        <f>IF(AND(KV12=1,PB12=1),0,ABS(BN13/$C$12*($C$14-$C$15)+$C$15) *'Drive Train'!$AA$49 + CJ12*(1-'Drive Train'!$AA$49))</f>
        <v>72.212499939224486</v>
      </c>
      <c r="CK13" s="57">
        <f>IF(AND(KW12=1,PC12=1),0,ABS(BO13/$C$12*($C$14-$C$15)+$C$15) *'Drive Train'!$AA$49 + CK12*(1-'Drive Train'!$AA$49))</f>
        <v>69.496588975989056</v>
      </c>
      <c r="CL13" s="57">
        <f>IF(AND(KX12=1,PD12=1),0,ABS(BP13/$C$12*($C$14-$C$15)+$C$15) *'Drive Train'!$AA$49 + CL12*(1-'Drive Train'!$AA$49))</f>
        <v>67.019691182159846</v>
      </c>
      <c r="CM13" s="57">
        <f>IF(AND(KY12=1,PE12=1),0,ABS(BQ13/$C$12*($C$14-$C$15)+$C$15) *'Drive Train'!$AA$49 + CM12*(1-'Drive Train'!$AA$49))</f>
        <v>65.613795294692238</v>
      </c>
      <c r="CN13" s="57">
        <f>IF(AND(KZ12=1,PF12=1),0,ABS(BR13/$C$12*($C$14-$C$15)+$C$15) *'Drive Train'!$AA$49 + CN12*(1-'Drive Train'!$AA$49))</f>
        <v>62.425053446668407</v>
      </c>
      <c r="CO13" s="57">
        <f>IF(AND(LA12=1,PG12=1),0,ABS(BS13/$C$12*($C$14-$C$15)+$C$15) *'Drive Train'!$AA$49 + CO12*(1-'Drive Train'!$AA$49))</f>
        <v>61.051160673518481</v>
      </c>
      <c r="CP13" s="57">
        <f>IF(AND(LB12=1,PH12=1),0,ABS(BT13/$C$12*($C$14-$C$15)+$C$15) *'Drive Train'!$AA$49 + CP12*(1-'Drive Train'!$AA$49))</f>
        <v>59.050816554048936</v>
      </c>
      <c r="CQ13" s="57">
        <f>IF(AND(LC12=1,PI12=1),0,ABS(BU13/$C$12*($C$14-$C$15)+$C$15) *'Drive Train'!$AA$49 + CQ12*(1-'Drive Train'!$AA$49))</f>
        <v>56.155951127095257</v>
      </c>
      <c r="CR13" s="57">
        <f>IF(AND(LD12=1,PJ12=1),0,ABS(BV13/$C$12*($C$14-$C$15)+$C$15) *'Drive Train'!$AA$49 + CR12*(1-'Drive Train'!$AA$49))</f>
        <v>103.33585210082654</v>
      </c>
      <c r="CS13" s="57">
        <f>IF(AND(LE12=1,PK12=1),0,ABS(BW13/$C$12*($C$14-$C$15)+$C$15) *'Drive Train'!$AA$49 + CS12*(1-'Drive Train'!$AA$49))</f>
        <v>97.820202889018233</v>
      </c>
      <c r="CT13" s="57">
        <f>IF(AND(LF12=1,PL12=1),0,ABS(BX13/$C$12*($C$14-$C$15)+$C$15) *'Drive Train'!$AA$49 + CT12*(1-'Drive Train'!$AA$49))</f>
        <v>92.460066113399279</v>
      </c>
      <c r="CU13" s="57">
        <f>IF(AND(LG12=1,PM12=1),0,ABS(BY13/$C$12*($C$14-$C$15)+$C$15) *'Drive Train'!$AA$49 + CU12*(1-'Drive Train'!$AA$49))</f>
        <v>87.255441773969764</v>
      </c>
      <c r="CV13" s="57">
        <f>IF(AND(LH12=1,PN12=1),0,ABS(BZ13/$C$12*($C$14-$C$15)+$C$15) *'Drive Train'!$AA$49 + CV12*(1-'Drive Train'!$AA$49))</f>
        <v>82.206329870729618</v>
      </c>
      <c r="CW13" s="57">
        <f>IF(AND(LI12=1,PO12=1),0,ABS(CA13/$C$12*($C$14-$C$15)+$C$15) *'Drive Train'!$AA$49 + CW12*(1-'Drive Train'!$AA$49))</f>
        <v>77.312730403678884</v>
      </c>
      <c r="CX13" s="57">
        <f>IF(AND(LJ12=1,PP12=1),0,ABS(CB13/$C$12*($C$14-$C$15)+$C$15) *'Drive Train'!$AA$49 + CX12*(1-'Drive Train'!$AA$49))</f>
        <v>72.973539004923239</v>
      </c>
      <c r="CY13" s="57">
        <f>IF(AND(LK12=1,PQ12=1),0,ABS(CC13/$C$12*($C$14-$C$15)+$C$15) *'Drive Train'!$AA$49 + CY12*(1-'Drive Train'!$AA$49))</f>
        <v>68.917129356780194</v>
      </c>
      <c r="CZ13" s="57">
        <f>IF(AND(LL12=1,PR12=1),0,ABS(CD13/$C$12*($C$14-$C$15)+$C$15) *'Drive Train'!$AA$49 + CZ12*(1-'Drive Train'!$AA$49))</f>
        <v>65.079492809419605</v>
      </c>
      <c r="DA13" s="57">
        <f>IF(AND(LM12=1,PS12=1),0,ABS(CE13/$C$12*($C$14-$C$15)+$C$15) *'Drive Train'!$AA$49 + DA12*(1-'Drive Train'!$AA$49))</f>
        <v>63.014058795458439</v>
      </c>
      <c r="DB13" s="61">
        <f t="shared" si="162"/>
        <v>0.2</v>
      </c>
      <c r="DC13" s="57">
        <f t="shared" si="70"/>
        <v>64.065915159803268</v>
      </c>
      <c r="DD13" s="57">
        <f t="shared" si="71"/>
        <v>75.961309509112382</v>
      </c>
      <c r="DE13" s="57">
        <f t="shared" si="72"/>
        <v>74.371307979688481</v>
      </c>
      <c r="DF13" s="57">
        <f t="shared" si="73"/>
        <v>72.212499939224486</v>
      </c>
      <c r="DG13" s="57">
        <f t="shared" si="74"/>
        <v>69.496588975989056</v>
      </c>
      <c r="DH13" s="57">
        <f t="shared" si="75"/>
        <v>67.019691182159846</v>
      </c>
      <c r="DI13" s="57">
        <f t="shared" si="76"/>
        <v>65.613795294692238</v>
      </c>
      <c r="DJ13" s="57">
        <f t="shared" si="77"/>
        <v>62.425053446668407</v>
      </c>
      <c r="DK13" s="57">
        <f t="shared" si="78"/>
        <v>61.051160673518481</v>
      </c>
      <c r="DL13" s="57">
        <f t="shared" si="79"/>
        <v>59.050816554048936</v>
      </c>
      <c r="DM13" s="57">
        <f t="shared" si="80"/>
        <v>56.155951127095257</v>
      </c>
      <c r="DN13" s="57">
        <f t="shared" si="81"/>
        <v>25</v>
      </c>
      <c r="DO13" s="57">
        <f t="shared" si="82"/>
        <v>30</v>
      </c>
      <c r="DP13" s="57">
        <f t="shared" si="83"/>
        <v>35</v>
      </c>
      <c r="DQ13" s="57">
        <f t="shared" si="84"/>
        <v>40</v>
      </c>
      <c r="DR13" s="57">
        <f t="shared" si="85"/>
        <v>45</v>
      </c>
      <c r="DS13" s="57">
        <f t="shared" si="86"/>
        <v>50</v>
      </c>
      <c r="DT13" s="57">
        <f t="shared" si="87"/>
        <v>55</v>
      </c>
      <c r="DU13" s="57">
        <f t="shared" si="88"/>
        <v>60</v>
      </c>
      <c r="DV13" s="57">
        <f t="shared" si="89"/>
        <v>65</v>
      </c>
      <c r="DW13" s="57">
        <f t="shared" si="90"/>
        <v>63.014058795458439</v>
      </c>
      <c r="DX13" s="61">
        <f t="shared" si="163"/>
        <v>0.2</v>
      </c>
      <c r="DY13" s="2">
        <f>IF(OY13=0,($C$23/0.4536*IF(ISNA(MK12),'Drive Train'!$F$16,'Drive Train'!$F$17)*4.448*$C$24*S$6)*SIGN(BK13),BK13)</f>
        <v>3.6189497344000006</v>
      </c>
      <c r="DZ13" s="2">
        <f>IF(OZ13=0,($C$23/0.4536*IF(ISNA(ML12),'Drive Train'!$F$16,'Drive Train'!$F$17)*4.448*$C$24*$C$21*T$6)*SIGN(BL13),BL13)</f>
        <v>14.225645600594998</v>
      </c>
      <c r="EA13" s="2">
        <f>IF(PA13=0,($C$23/0.4536*IF(ISNA(MM12),'Drive Train'!$F$16,'Drive Train'!$F$17)*4.448*$C$24*$C$21*U$6)*SIGN(BM13),BM13)</f>
        <v>9.8485238773349995</v>
      </c>
      <c r="EB13" s="2">
        <f>IF(PB13=0,($C$23/0.4536*IF(ISNA(MN12),'Drive Train'!$F$16,'Drive Train'!$F$17)*4.448*$C$24*$C$21*V$6)*SIGN(BN13),BN13)</f>
        <v>7.5312241414914709</v>
      </c>
      <c r="EC13" s="2">
        <f>IF(PC13=0,($C$23/0.4536*IF(ISNA(MO12),'Drive Train'!$F$16,'Drive Train'!$F$17)*4.448*$C$24*$C$21*W$6)*SIGN(BO13),BO13)</f>
        <v>6.0967052573978577</v>
      </c>
      <c r="ED13" s="2">
        <f>IF(PD13=0,($C$23/0.4536*IF(ISNA(MP12),'Drive Train'!$F$16,'Drive Train'!$F$17)*4.448*$C$24*$C$21*X$6)*SIGN(BP13),BP13)</f>
        <v>5.1212324162142009</v>
      </c>
      <c r="EE13" s="2">
        <f>IF(PE13=0,($C$23/0.4536*IF(ISNA(MQ12),'Drive Train'!$F$16,'Drive Train'!$F$17)*4.448*$C$24*$C$21*Y$6)*SIGN(BQ13),BQ13)</f>
        <v>4.4148555312191382</v>
      </c>
      <c r="EF13" s="2">
        <f>IF(PF13=0,($C$23/0.4536*IF(ISNA(MR12),'Drive Train'!$F$16,'Drive Train'!$F$17)*4.448*$C$24*$C$21*Z$6)*SIGN(BR13),BR13)</f>
        <v>3.8797215274349997</v>
      </c>
      <c r="EG13" s="2">
        <f>IF(PG13=0,($C$23/0.4536*IF(ISNA(MS12),'Drive Train'!$F$16,'Drive Train'!$F$17)*4.448*$C$24*$C$21*AA$6)*SIGN(BS13),BS13)</f>
        <v>3.4602921731177019</v>
      </c>
      <c r="EH13" s="2">
        <f>IF(PH13=0,($C$23/0.4536*IF(ISNA(MT12),'Drive Train'!$F$16,'Drive Train'!$F$17)*4.448*$C$24*$C$21*AB$6)*SIGN(BT13),BT13)</f>
        <v>3.1227026928135362</v>
      </c>
      <c r="EI13" s="2">
        <f>IF(PI13=0,($C$23/0.4536*IF(ISNA(MU12),'Drive Train'!$F$16,'Drive Train'!$F$17)*4.448*$C$24*$C$21*AC$6)*SIGN(BU13),BU13)</f>
        <v>2.8451291201189992</v>
      </c>
      <c r="EJ13" s="2">
        <f>IF(PJ13=0,($C$23/0.4536*IF(ISNA(MV12),'Drive Train'!$F$16,'Drive Train'!$F$17)*4.448*$C$24*$C$21*AD$6)*SIGN(BV13),BV13)</f>
        <v>3.9831807681666</v>
      </c>
      <c r="EK13" s="2">
        <f>IF(PK13=0,($C$23/0.4536*IF(ISNA(MW12),'Drive Train'!$F$16,'Drive Train'!$F$17)*4.448*$C$24*$C$21*AE$6)*SIGN(BW13),BW13)</f>
        <v>3.9831807681666</v>
      </c>
      <c r="EL13" s="2">
        <f>IF(PL13=0,($C$23/0.4536*IF(ISNA(MX12),'Drive Train'!$F$16,'Drive Train'!$F$17)*4.448*$C$24*$C$21*AF$6)*SIGN(BX13),BX13)</f>
        <v>3.9831807681666</v>
      </c>
      <c r="EM13" s="2">
        <f>IF(PM13=0,($C$23/0.4536*IF(ISNA(MY12),'Drive Train'!$F$16,'Drive Train'!$F$17)*4.448*$C$24*$C$21*AG$6)*SIGN(BY13),BY13)</f>
        <v>3.9831807681666</v>
      </c>
      <c r="EN13" s="2">
        <f>IF(PN13=0,($C$23/0.4536*IF(ISNA(MZ12),'Drive Train'!$F$16,'Drive Train'!$F$17)*4.448*$C$24*$C$21*AH$6)*SIGN(BZ13),BZ13)</f>
        <v>3.9831807681666</v>
      </c>
      <c r="EO13" s="2">
        <f>IF(PO13=0,($C$23/0.4536*IF(ISNA(NA12),'Drive Train'!$F$16,'Drive Train'!$F$17)*4.448*$C$24*$C$21*AI$6)*SIGN(CA13),CA13)</f>
        <v>3.9831807681666</v>
      </c>
      <c r="EP13" s="2">
        <f>IF(PP13=0,($C$23/0.4536*IF(ISNA(NB12),'Drive Train'!$F$16,'Drive Train'!$F$17)*4.448*$C$24*$C$21*AJ$6)*SIGN(CB13),CB13)</f>
        <v>3.9831807681666</v>
      </c>
      <c r="EQ13" s="2">
        <f>IF(PQ13=0,($C$23/0.4536*IF(ISNA(NC12),'Drive Train'!$F$16,'Drive Train'!$F$17)*4.448*$C$24*$C$21*AK$6)*SIGN(CC13),CC13)</f>
        <v>3.9831807681666</v>
      </c>
      <c r="ER13" s="2">
        <f>IF(PR13=0,($C$23/0.4536*IF(ISNA(ND12),'Drive Train'!$F$16,'Drive Train'!$F$17)*4.448*$C$24*$C$21*AL$6)*SIGN(CD13),CD13)</f>
        <v>3.9831807681666</v>
      </c>
      <c r="ES13" s="2">
        <f>IF(PS13=0,($C$23/0.4536*IF(ISNA(NE12),'Drive Train'!$F$16,'Drive Train'!$F$17)*4.448*$C$24*$C$21*AM$6)*SIGN(CE13),CE13)</f>
        <v>3.9831807681666</v>
      </c>
      <c r="ET13" s="61">
        <f t="shared" si="91"/>
        <v>0.2</v>
      </c>
      <c r="EU13" s="255">
        <f>MAX(MIN(IF(AND(OY12=1,NG13&lt;0),-1,1)*(DC13-$C$15)/($C$14-$C$15)*$C$12*$C$21-$C$33*LO13/AO$6 -  OY12*$C$33/$C$21,DY12/$C$19),MAX(EU$8:EU12)*-1)</f>
        <v>0.9263897363468111</v>
      </c>
      <c r="EV13" s="255">
        <f>MAX(MIN(IF(AND(OZ12=1,NH13&lt;0),-1,1)*(DD13-$C$15)/($C$14-$C$15)*$C$12*$C$21-$C$33*LP13/AP$6 -  OZ12*$C$33/$C$21,DZ12/$C$19),MAX(EV$8:EV12)*-1)</f>
        <v>1.2024513915245303</v>
      </c>
      <c r="EW13" s="255">
        <f>MAX(MIN(IF(AND(PA12=1,NI13&lt;0),-1,1)*(DE13-$C$15)/($C$14-$C$15)*$C$12*$C$21-$C$33*LQ13/AQ$6 -  PA12*$C$33/$C$21,EA12/$C$19),MAX(EW$8:EW12)*-1)</f>
        <v>1.1671567229977291</v>
      </c>
      <c r="EX13" s="255">
        <f>MAX(MIN(IF(AND(PB12=1,NJ13&lt;0),-1,1)*(DF13-$C$15)/($C$14-$C$15)*$C$12*$C$21-$C$33*LR13/AR$6 -  PB12*$C$33/$C$21,EB12/$C$19),MAX(EX$8:EX12)*-1)</f>
        <v>1.1194916332822171</v>
      </c>
      <c r="EY13" s="255">
        <f>MAX(MIN(IF(AND(PC12=1,NK13&lt;0),-1,1)*(DG13-$C$15)/($C$14-$C$15)*$C$12*$C$21-$C$33*LS13/AS$6 -  PC12*$C$33/$C$21,EC12/$C$19),MAX(EY$8:EY12)*-1)</f>
        <v>1.0599335453942818</v>
      </c>
      <c r="EZ13" s="255">
        <f>MAX(MIN(IF(AND(PD12=1,NL13&lt;0),-1,1)*(DH13-$C$15)/($C$14-$C$15)*$C$12*$C$21-$C$33*LT13/AT$6 -  PD12*$C$33/$C$21,ED12/$C$19),MAX(EZ$8:EZ12)*-1)</f>
        <v>1.004346599370707</v>
      </c>
      <c r="FA13" s="255">
        <f>MAX(MIN(IF(AND(PE12=1,NM13&lt;0),-1,1)*(DI13-$C$15)/($C$14-$C$15)*$C$12*$C$21-$C$33*LU13/AU$6 -  PE12*$C$33/$C$21,EE12/$C$19),MAX(FA$8:FA12)*-1)</f>
        <v>0.96497457233437411</v>
      </c>
      <c r="FB13" s="255">
        <f>MAX(MIN(IF(AND(PF12=1,NN13&lt;0),-1,1)*(DJ13-$C$15)/($C$14-$C$15)*$C$12*$C$21-$C$33*LV13/AV$6 -  PF12*$C$33/$C$21,EF12/$C$19),MAX(FB$8:FB12)*-1)</f>
        <v>0.89868652522670311</v>
      </c>
      <c r="FC13" s="255">
        <f>MAX(MIN(IF(AND(PG12=1,NO13&lt;0),-1,1)*(DK13-$C$15)/($C$14-$C$15)*$C$12*$C$21-$C$33*LW13/AW$6 -  PG12*$C$33/$C$21,EG12/$C$19),MAX(FC$8:FC12)*-1)</f>
        <v>0.86265441611432014</v>
      </c>
      <c r="FD13" s="255">
        <f>MAX(MIN(IF(AND(PH12=1,NP13&lt;0),-1,1)*(DL13-$C$15)/($C$14-$C$15)*$C$12*$C$21-$C$33*LX13/AX$6 -  PH12*$C$33/$C$21,EH12/$C$19),MAX(FD$8:FD12)*-1)</f>
        <v>0.78067567320338405</v>
      </c>
      <c r="FE13" s="255">
        <f>MAX(MIN(IF(AND(PI12=1,NQ13&lt;0),-1,1)*(DM13-$C$15)/($C$14-$C$15)*$C$12*$C$21-$C$33*LY13/AY$6 -  PI12*$C$33/$C$21,EI12/$C$19),MAX(FE$8:FE12)*-1)</f>
        <v>0.7112822800297498</v>
      </c>
      <c r="FF13" s="255">
        <f>MAX(MIN(IF(AND(PJ12=1,NR13&lt;0),-1,1)*(DN13-$C$15)/($C$14-$C$15)*$C$12*$C$21-$C$33*LZ13/AZ$6 -  PJ12*$C$33/$C$21,EJ12/$C$19),MAX(FF$8:FF12)*-1)</f>
        <v>0.33591685016167683</v>
      </c>
      <c r="FG13" s="255">
        <f>MAX(MIN(IF(AND(PK12=1,NS13&lt;0),-1,1)*(DO13-$C$15)/($C$14-$C$15)*$C$12*$C$21-$C$33*MA13/BA$6 -  PK12*$C$33/$C$21,EK12/$C$19),MAX(FG$8:FG12)*-1)</f>
        <v>0.41140208648483295</v>
      </c>
      <c r="FH13" s="255">
        <f>MAX(MIN(IF(AND(PL12=1,NT13&lt;0),-1,1)*(DP13-$C$15)/($C$14-$C$15)*$C$12*$C$21-$C$33*MB13/BB$6 -  PL12*$C$33/$C$21,EL12/$C$19),MAX(FH$8:FH12)*-1)</f>
        <v>0.48688732280798913</v>
      </c>
      <c r="FI13" s="255">
        <f>MAX(MIN(IF(AND(PM12=1,NU13&lt;0),-1,1)*(DQ13-$C$15)/($C$14-$C$15)*$C$12*$C$21-$C$33*MC13/BC$6 -  PM12*$C$33/$C$21,EM12/$C$19),MAX(FI$8:FI12)*-1)</f>
        <v>0.56237255913114514</v>
      </c>
      <c r="FJ13" s="255">
        <f>MAX(MIN(IF(AND(PN12=1,NV13&lt;0),-1,1)*(DR13-$C$15)/($C$14-$C$15)*$C$12*$C$21-$C$33*MD13/BD$6 -  PN12*$C$33/$C$21,EN12/$C$19),MAX(FJ$8:FJ12)*-1)</f>
        <v>0.63785779545430132</v>
      </c>
      <c r="FK13" s="255">
        <f>MAX(MIN(IF(AND(PO12=1,NW13&lt;0),-1,1)*(DS13-$C$15)/($C$14-$C$15)*$C$12*$C$21-$C$33*ME13/BE$6 -  PO12*$C$33/$C$21,EO12/$C$19),MAX(FK$8:FK12)*-1)</f>
        <v>0.71334303177745728</v>
      </c>
      <c r="FL13" s="255">
        <f>MAX(MIN(IF(AND(PP12=1,NX13&lt;0),-1,1)*(DT13-$C$15)/($C$14-$C$15)*$C$12*$C$21-$C$33*MF13/BF$6 -  PP12*$C$33/$C$21,EP12/$C$19),MAX(FL$8:FL12)*-1)</f>
        <v>0.79007282505054421</v>
      </c>
      <c r="FM13" s="255">
        <f>MAX(MIN(IF(AND(PQ12=1,NY13&lt;0),-1,1)*(DU13-$C$15)/($C$14-$C$15)*$C$12*$C$21-$C$33*MG13/BG$6 -  PQ12*$C$33/$C$21,EQ12/$C$19),MAX(FM$8:FM12)*-1)</f>
        <v>0.86730014702830571</v>
      </c>
      <c r="FN13" s="255">
        <f>MAX(MIN(IF(AND(PR12=1,NZ13&lt;0),-1,1)*(DV13-$C$15)/($C$14-$C$15)*$C$12*$C$21-$C$33*MH13/BH$6 -  PR12*$C$33/$C$21,ER12/$C$19),MAX(FN$8:FN12)*-1)</f>
        <v>0.94486470754443297</v>
      </c>
      <c r="FO13" s="255">
        <f>MAX(MIN(IF(AND(PS12=1,OA13&lt;0),-1,1)*(DW13-$C$15)/($C$14-$C$15)*$C$12*$C$21-$C$33*MI13/BI$6 -  PS12*$C$33/$C$21,ES12/$C$19),MAX(FO$8:FO12)*-1)</f>
        <v>0.91120709932171107</v>
      </c>
      <c r="FP13" s="61">
        <f t="shared" si="164"/>
        <v>0.2</v>
      </c>
      <c r="FQ13" s="256">
        <f t="shared" si="165"/>
        <v>64.065915159803268</v>
      </c>
      <c r="FR13" s="256">
        <f t="shared" si="166"/>
        <v>75.961309509112382</v>
      </c>
      <c r="FS13" s="256">
        <f t="shared" si="167"/>
        <v>74.371307979688481</v>
      </c>
      <c r="FT13" s="256">
        <f t="shared" si="168"/>
        <v>72.212499939224486</v>
      </c>
      <c r="FU13" s="256">
        <f t="shared" si="169"/>
        <v>69.496588975989056</v>
      </c>
      <c r="FV13" s="256">
        <f t="shared" si="170"/>
        <v>67.019691182159846</v>
      </c>
      <c r="FW13" s="256">
        <f t="shared" si="171"/>
        <v>65.613795294692238</v>
      </c>
      <c r="FX13" s="256">
        <f t="shared" si="172"/>
        <v>62.425053446668407</v>
      </c>
      <c r="FY13" s="256">
        <f t="shared" si="173"/>
        <v>61.051160673518481</v>
      </c>
      <c r="FZ13" s="256">
        <f t="shared" si="174"/>
        <v>56.727606201118121</v>
      </c>
      <c r="GA13" s="256">
        <f t="shared" si="175"/>
        <v>51.962716707498991</v>
      </c>
      <c r="GB13" s="256">
        <f t="shared" si="176"/>
        <v>25</v>
      </c>
      <c r="GC13" s="256">
        <f t="shared" si="177"/>
        <v>30</v>
      </c>
      <c r="GD13" s="256">
        <f t="shared" si="178"/>
        <v>35</v>
      </c>
      <c r="GE13" s="256">
        <f t="shared" si="179"/>
        <v>40</v>
      </c>
      <c r="GF13" s="256">
        <f t="shared" si="180"/>
        <v>45</v>
      </c>
      <c r="GG13" s="256">
        <f t="shared" si="181"/>
        <v>50</v>
      </c>
      <c r="GH13" s="256">
        <f t="shared" si="182"/>
        <v>55</v>
      </c>
      <c r="GI13" s="256">
        <f t="shared" si="183"/>
        <v>60</v>
      </c>
      <c r="GJ13" s="256">
        <f t="shared" si="184"/>
        <v>65</v>
      </c>
      <c r="GK13" s="256">
        <f t="shared" si="185"/>
        <v>63.014058795458439</v>
      </c>
      <c r="GL13" s="61">
        <f t="shared" si="186"/>
        <v>0.2</v>
      </c>
      <c r="GM13" s="57">
        <f t="shared" si="93"/>
        <v>23.976735113965482</v>
      </c>
      <c r="GN13" s="57">
        <f t="shared" si="94"/>
        <v>8.7140865921021611</v>
      </c>
      <c r="GO13" s="57">
        <f t="shared" si="95"/>
        <v>12.217556632113649</v>
      </c>
      <c r="GP13" s="57">
        <f t="shared" si="96"/>
        <v>15.324333894110479</v>
      </c>
      <c r="GQ13" s="57">
        <f t="shared" si="97"/>
        <v>17.922961191555256</v>
      </c>
      <c r="GR13" s="57">
        <f t="shared" si="98"/>
        <v>20.217872554830315</v>
      </c>
      <c r="GS13" s="57">
        <f t="shared" si="99"/>
        <v>22.533346758803848</v>
      </c>
      <c r="GT13" s="57">
        <f t="shared" si="100"/>
        <v>23.879982400112535</v>
      </c>
      <c r="GU13" s="57">
        <f t="shared" si="101"/>
        <v>25.701022775491637</v>
      </c>
      <c r="GV13" s="57">
        <f t="shared" si="102"/>
        <v>25.773080821789936</v>
      </c>
      <c r="GW13" s="57">
        <f t="shared" si="103"/>
        <v>25.773080821789936</v>
      </c>
      <c r="GX13" s="57">
        <f t="shared" si="104"/>
        <v>8.6941694414767614</v>
      </c>
      <c r="GY13" s="57">
        <f t="shared" si="105"/>
        <v>10.647871479965058</v>
      </c>
      <c r="GZ13" s="57">
        <f t="shared" si="106"/>
        <v>12.601573518453353</v>
      </c>
      <c r="HA13" s="57">
        <f t="shared" si="107"/>
        <v>14.555275556941647</v>
      </c>
      <c r="HB13" s="57">
        <f t="shared" si="108"/>
        <v>16.508977595429947</v>
      </c>
      <c r="HC13" s="57">
        <f t="shared" si="109"/>
        <v>18.462679633918235</v>
      </c>
      <c r="HD13" s="57">
        <f t="shared" si="110"/>
        <v>20.448593182478323</v>
      </c>
      <c r="HE13" s="57">
        <f t="shared" si="111"/>
        <v>22.447383723836943</v>
      </c>
      <c r="HF13" s="57">
        <f t="shared" si="112"/>
        <v>24.454902642451238</v>
      </c>
      <c r="HG13" s="57">
        <f t="shared" si="113"/>
        <v>23.583779479852083</v>
      </c>
      <c r="HH13" s="61">
        <f t="shared" si="187"/>
        <v>0.2</v>
      </c>
      <c r="HI13" s="57">
        <f t="shared" si="188"/>
        <v>23.976735113965482</v>
      </c>
      <c r="HJ13" s="57">
        <f t="shared" si="189"/>
        <v>8.7140865921021611</v>
      </c>
      <c r="HK13" s="57">
        <f t="shared" si="190"/>
        <v>12.217556632113649</v>
      </c>
      <c r="HL13" s="57">
        <f t="shared" si="191"/>
        <v>15.324333894110479</v>
      </c>
      <c r="HM13" s="57">
        <f t="shared" si="192"/>
        <v>17.922961191555256</v>
      </c>
      <c r="HN13" s="57">
        <f t="shared" si="193"/>
        <v>20.217872554830315</v>
      </c>
      <c r="HO13" s="57">
        <f t="shared" si="194"/>
        <v>22.533346758803848</v>
      </c>
      <c r="HP13" s="57">
        <f t="shared" si="195"/>
        <v>23.879982400112535</v>
      </c>
      <c r="HQ13" s="57">
        <f t="shared" si="196"/>
        <v>25.701022775491637</v>
      </c>
      <c r="HR13" s="57">
        <f t="shared" si="197"/>
        <v>25.773080821789936</v>
      </c>
      <c r="HS13" s="57">
        <f t="shared" si="198"/>
        <v>25.773080821789936</v>
      </c>
      <c r="HT13" s="57">
        <f t="shared" si="199"/>
        <v>8.6941694414767614</v>
      </c>
      <c r="HU13" s="57">
        <f t="shared" si="200"/>
        <v>10.647871479965058</v>
      </c>
      <c r="HV13" s="57">
        <f t="shared" si="201"/>
        <v>12.601573518453353</v>
      </c>
      <c r="HW13" s="57">
        <f t="shared" si="202"/>
        <v>14.555275556941647</v>
      </c>
      <c r="HX13" s="57">
        <f t="shared" si="203"/>
        <v>16.508977595429947</v>
      </c>
      <c r="HY13" s="57">
        <f t="shared" si="204"/>
        <v>18.462679633918235</v>
      </c>
      <c r="HZ13" s="57">
        <f t="shared" si="205"/>
        <v>20.448593182478323</v>
      </c>
      <c r="IA13" s="57">
        <f t="shared" si="206"/>
        <v>22.447383723836943</v>
      </c>
      <c r="IB13" s="57">
        <f t="shared" si="207"/>
        <v>24.454902642451238</v>
      </c>
      <c r="IC13" s="57">
        <f t="shared" si="208"/>
        <v>23.583779479852083</v>
      </c>
      <c r="ID13" s="61">
        <f t="shared" si="209"/>
        <v>0.2</v>
      </c>
      <c r="IE13" s="57">
        <f t="shared" si="210"/>
        <v>8.3052224231854304</v>
      </c>
      <c r="IF13" s="57">
        <f t="shared" si="211"/>
        <v>7.1546068949593202</v>
      </c>
      <c r="IG13" s="57">
        <f t="shared" si="212"/>
        <v>7.2275471069217723</v>
      </c>
      <c r="IH13" s="57">
        <f t="shared" si="213"/>
        <v>7.3274372606888774</v>
      </c>
      <c r="II13" s="57">
        <f t="shared" si="214"/>
        <v>7.4545361712575389</v>
      </c>
      <c r="IJ13" s="57">
        <f t="shared" si="215"/>
        <v>7.6252753910269169</v>
      </c>
      <c r="IK13" s="57">
        <f t="shared" si="216"/>
        <v>8.0088123954112831</v>
      </c>
      <c r="IL13" s="57">
        <f t="shared" si="217"/>
        <v>8.1052119364802468</v>
      </c>
      <c r="IM13" s="57">
        <f t="shared" si="218"/>
        <v>8.4686354756958444</v>
      </c>
      <c r="IN13" s="57">
        <f t="shared" si="219"/>
        <v>8.8163436279329126</v>
      </c>
      <c r="IO13" s="57">
        <f t="shared" si="220"/>
        <v>9.1022369975500617</v>
      </c>
      <c r="IP13" s="57">
        <f t="shared" si="221"/>
        <v>10.72</v>
      </c>
      <c r="IQ13" s="57">
        <f t="shared" si="222"/>
        <v>10.420000000000002</v>
      </c>
      <c r="IR13" s="57">
        <f t="shared" si="223"/>
        <v>10.120000000000001</v>
      </c>
      <c r="IS13" s="57">
        <f t="shared" si="224"/>
        <v>9.82</v>
      </c>
      <c r="IT13" s="57">
        <f t="shared" si="225"/>
        <v>9.5200000000000014</v>
      </c>
      <c r="IU13" s="57">
        <f t="shared" si="226"/>
        <v>9.2200000000000006</v>
      </c>
      <c r="IV13" s="57">
        <f t="shared" si="227"/>
        <v>8.9200000000000017</v>
      </c>
      <c r="IW13" s="57">
        <f t="shared" si="228"/>
        <v>8.620000000000001</v>
      </c>
      <c r="IX13" s="57">
        <f t="shared" si="229"/>
        <v>8.32</v>
      </c>
      <c r="IY13" s="57">
        <f t="shared" si="230"/>
        <v>8.0757014893261871</v>
      </c>
      <c r="IZ13" s="61">
        <f t="shared" si="231"/>
        <v>0.2</v>
      </c>
      <c r="JA13" s="256" t="e">
        <f t="shared" si="349"/>
        <v>#N/A</v>
      </c>
      <c r="JB13" s="256" t="e">
        <f t="shared" si="350"/>
        <v>#N/A</v>
      </c>
      <c r="JC13" s="256" t="e">
        <f t="shared" si="351"/>
        <v>#N/A</v>
      </c>
      <c r="JD13" s="256" t="e">
        <f t="shared" si="352"/>
        <v>#N/A</v>
      </c>
      <c r="JE13" s="256" t="e">
        <f t="shared" si="353"/>
        <v>#N/A</v>
      </c>
      <c r="JF13" s="256" t="e">
        <f t="shared" si="354"/>
        <v>#N/A</v>
      </c>
      <c r="JG13" s="256" t="e">
        <f t="shared" si="355"/>
        <v>#N/A</v>
      </c>
      <c r="JH13" s="256" t="e">
        <f t="shared" si="356"/>
        <v>#N/A</v>
      </c>
      <c r="JI13" s="256" t="e">
        <f t="shared" si="357"/>
        <v>#N/A</v>
      </c>
      <c r="JJ13" s="256" t="e">
        <f t="shared" si="358"/>
        <v>#N/A</v>
      </c>
      <c r="JK13" s="256" t="e">
        <f t="shared" si="359"/>
        <v>#N/A</v>
      </c>
      <c r="JL13" s="256">
        <f t="shared" si="360"/>
        <v>6</v>
      </c>
      <c r="JM13" s="256">
        <f t="shared" si="361"/>
        <v>6</v>
      </c>
      <c r="JN13" s="256" t="e">
        <f t="shared" si="362"/>
        <v>#N/A</v>
      </c>
      <c r="JO13" s="256" t="e">
        <f t="shared" si="363"/>
        <v>#N/A</v>
      </c>
      <c r="JP13" s="256" t="e">
        <f t="shared" si="364"/>
        <v>#N/A</v>
      </c>
      <c r="JQ13" s="256" t="e">
        <f t="shared" si="365"/>
        <v>#N/A</v>
      </c>
      <c r="JR13" s="256" t="e">
        <f t="shared" si="366"/>
        <v>#N/A</v>
      </c>
      <c r="JS13" s="256" t="e">
        <f t="shared" si="367"/>
        <v>#N/A</v>
      </c>
      <c r="JT13" s="256" t="e">
        <f t="shared" si="368"/>
        <v>#N/A</v>
      </c>
      <c r="JU13" s="256" t="e">
        <f t="shared" si="369"/>
        <v>#N/A</v>
      </c>
      <c r="JV13" s="61">
        <f t="shared" si="233"/>
        <v>0.2</v>
      </c>
      <c r="JW13" s="46">
        <f t="shared" si="234"/>
        <v>0</v>
      </c>
      <c r="JX13" s="46">
        <f t="shared" si="235"/>
        <v>0</v>
      </c>
      <c r="JY13" s="46">
        <f t="shared" si="236"/>
        <v>0</v>
      </c>
      <c r="JZ13" s="46">
        <f t="shared" si="237"/>
        <v>0</v>
      </c>
      <c r="KA13" s="46">
        <f t="shared" si="238"/>
        <v>0</v>
      </c>
      <c r="KB13" s="46">
        <f t="shared" si="239"/>
        <v>0</v>
      </c>
      <c r="KC13" s="46">
        <f t="shared" si="240"/>
        <v>0</v>
      </c>
      <c r="KD13" s="46">
        <f t="shared" si="241"/>
        <v>0</v>
      </c>
      <c r="KE13" s="46">
        <f t="shared" si="242"/>
        <v>0</v>
      </c>
      <c r="KF13" s="46">
        <f t="shared" si="243"/>
        <v>0</v>
      </c>
      <c r="KG13" s="46">
        <f t="shared" si="244"/>
        <v>0</v>
      </c>
      <c r="KH13" s="46">
        <f t="shared" si="245"/>
        <v>0</v>
      </c>
      <c r="KI13" s="46">
        <f t="shared" si="246"/>
        <v>0</v>
      </c>
      <c r="KJ13" s="46">
        <f t="shared" si="247"/>
        <v>0</v>
      </c>
      <c r="KK13" s="46">
        <f t="shared" si="248"/>
        <v>0</v>
      </c>
      <c r="KL13" s="46">
        <f t="shared" si="249"/>
        <v>0</v>
      </c>
      <c r="KM13" s="46">
        <f t="shared" si="250"/>
        <v>0</v>
      </c>
      <c r="KN13" s="46">
        <f t="shared" si="251"/>
        <v>0</v>
      </c>
      <c r="KO13" s="46">
        <f t="shared" si="252"/>
        <v>0</v>
      </c>
      <c r="KP13" s="46">
        <f t="shared" si="253"/>
        <v>0</v>
      </c>
      <c r="KQ13" s="46">
        <f t="shared" si="254"/>
        <v>0</v>
      </c>
      <c r="KR13" s="61">
        <f t="shared" si="255"/>
        <v>0.2</v>
      </c>
      <c r="KS13" s="1">
        <f t="shared" si="256"/>
        <v>0</v>
      </c>
      <c r="KT13" s="1">
        <f t="shared" si="257"/>
        <v>0</v>
      </c>
      <c r="KU13" s="1">
        <f t="shared" si="258"/>
        <v>0</v>
      </c>
      <c r="KV13" s="1">
        <f t="shared" si="259"/>
        <v>0</v>
      </c>
      <c r="KW13" s="1">
        <f t="shared" si="260"/>
        <v>0</v>
      </c>
      <c r="KX13" s="1">
        <f t="shared" si="261"/>
        <v>0</v>
      </c>
      <c r="KY13" s="1">
        <f t="shared" si="262"/>
        <v>0</v>
      </c>
      <c r="KZ13" s="1">
        <f t="shared" si="263"/>
        <v>0</v>
      </c>
      <c r="LA13" s="1">
        <f t="shared" si="264"/>
        <v>0</v>
      </c>
      <c r="LB13" s="1">
        <f t="shared" si="265"/>
        <v>0</v>
      </c>
      <c r="LC13" s="1">
        <f t="shared" si="266"/>
        <v>0</v>
      </c>
      <c r="LD13" s="1">
        <f t="shared" si="267"/>
        <v>0</v>
      </c>
      <c r="LE13" s="1">
        <f t="shared" si="268"/>
        <v>0</v>
      </c>
      <c r="LF13" s="1">
        <f t="shared" si="269"/>
        <v>0</v>
      </c>
      <c r="LG13" s="1">
        <f t="shared" si="270"/>
        <v>0</v>
      </c>
      <c r="LH13" s="1">
        <f t="shared" si="271"/>
        <v>0</v>
      </c>
      <c r="LI13" s="1">
        <f t="shared" si="272"/>
        <v>0</v>
      </c>
      <c r="LJ13" s="1">
        <f t="shared" si="273"/>
        <v>0</v>
      </c>
      <c r="LK13" s="1">
        <f t="shared" si="274"/>
        <v>0</v>
      </c>
      <c r="LL13" s="1">
        <f t="shared" si="275"/>
        <v>0</v>
      </c>
      <c r="LM13" s="1">
        <f t="shared" si="276"/>
        <v>0</v>
      </c>
      <c r="LN13" s="61">
        <f t="shared" si="277"/>
        <v>0.2</v>
      </c>
      <c r="LO13" s="57">
        <f t="shared" si="278"/>
        <v>4.0279439739546827</v>
      </c>
      <c r="LP13" s="57">
        <f t="shared" si="279"/>
        <v>1.385113314773214</v>
      </c>
      <c r="LQ13" s="57">
        <f t="shared" si="280"/>
        <v>1.9798002486745925</v>
      </c>
      <c r="LR13" s="57">
        <f t="shared" si="281"/>
        <v>2.5517070726998825</v>
      </c>
      <c r="LS13" s="57">
        <f t="shared" si="282"/>
        <v>3.0939116674951017</v>
      </c>
      <c r="LT13" s="57">
        <f t="shared" si="283"/>
        <v>3.4615525736433197</v>
      </c>
      <c r="LU13" s="57">
        <f t="shared" si="284"/>
        <v>3.8040334718512998</v>
      </c>
      <c r="LV13" s="57">
        <f t="shared" si="285"/>
        <v>3.9485267944139437</v>
      </c>
      <c r="LW13" s="57">
        <f t="shared" si="286"/>
        <v>4.0522549272380832</v>
      </c>
      <c r="LX13" s="57">
        <f t="shared" si="287"/>
        <v>4.1559830600622227</v>
      </c>
      <c r="LY13" s="57">
        <f t="shared" si="288"/>
        <v>4.2597111928863622</v>
      </c>
      <c r="LZ13" s="57">
        <f t="shared" si="289"/>
        <v>1.4732001864334237</v>
      </c>
      <c r="MA13" s="57">
        <f t="shared" si="290"/>
        <v>1.804248968805376</v>
      </c>
      <c r="MB13" s="57">
        <f t="shared" si="291"/>
        <v>2.1352977511773288</v>
      </c>
      <c r="MC13" s="57">
        <f t="shared" si="292"/>
        <v>2.4663465335492805</v>
      </c>
      <c r="MD13" s="57">
        <f t="shared" si="293"/>
        <v>2.7973953159212326</v>
      </c>
      <c r="ME13" s="57">
        <f t="shared" si="294"/>
        <v>3.1284440982931843</v>
      </c>
      <c r="MF13" s="57">
        <f t="shared" si="295"/>
        <v>3.4023749392337819</v>
      </c>
      <c r="MG13" s="57">
        <f t="shared" si="296"/>
        <v>3.6534720999513888</v>
      </c>
      <c r="MH13" s="57">
        <f t="shared" si="297"/>
        <v>3.8890919688633958</v>
      </c>
      <c r="MI13" s="57">
        <f t="shared" si="298"/>
        <v>3.9262993373801995</v>
      </c>
      <c r="MJ13" s="61">
        <f t="shared" si="299"/>
        <v>0.2</v>
      </c>
      <c r="MK13" s="57" t="e">
        <f t="shared" si="118"/>
        <v>#N/A</v>
      </c>
      <c r="ML13" s="57" t="e">
        <f t="shared" si="370"/>
        <v>#N/A</v>
      </c>
      <c r="MM13" s="57" t="e">
        <f t="shared" si="371"/>
        <v>#N/A</v>
      </c>
      <c r="MN13" s="57" t="e">
        <f t="shared" si="372"/>
        <v>#N/A</v>
      </c>
      <c r="MO13" s="57" t="e">
        <f t="shared" si="373"/>
        <v>#N/A</v>
      </c>
      <c r="MP13" s="57" t="e">
        <f t="shared" si="374"/>
        <v>#N/A</v>
      </c>
      <c r="MQ13" s="57" t="e">
        <f t="shared" si="375"/>
        <v>#N/A</v>
      </c>
      <c r="MR13" s="57" t="e">
        <f t="shared" si="376"/>
        <v>#N/A</v>
      </c>
      <c r="MS13" s="57" t="e">
        <f t="shared" si="377"/>
        <v>#N/A</v>
      </c>
      <c r="MT13" s="57" t="e">
        <f t="shared" si="378"/>
        <v>#N/A</v>
      </c>
      <c r="MU13" s="57" t="e">
        <f t="shared" si="379"/>
        <v>#N/A</v>
      </c>
      <c r="MV13" s="57" t="e">
        <f t="shared" si="380"/>
        <v>#N/A</v>
      </c>
      <c r="MW13" s="57" t="e">
        <f t="shared" si="381"/>
        <v>#N/A</v>
      </c>
      <c r="MX13" s="57" t="e">
        <f t="shared" si="382"/>
        <v>#N/A</v>
      </c>
      <c r="MY13" s="57" t="e">
        <f t="shared" si="383"/>
        <v>#N/A</v>
      </c>
      <c r="MZ13" s="57" t="e">
        <f t="shared" si="384"/>
        <v>#N/A</v>
      </c>
      <c r="NA13" s="57" t="e">
        <f t="shared" si="385"/>
        <v>#N/A</v>
      </c>
      <c r="NB13" s="57" t="e">
        <f t="shared" si="386"/>
        <v>#N/A</v>
      </c>
      <c r="NC13" s="57" t="e">
        <f t="shared" si="387"/>
        <v>#N/A</v>
      </c>
      <c r="ND13" s="57" t="e">
        <f t="shared" si="388"/>
        <v>#N/A</v>
      </c>
      <c r="NE13" s="57" t="e">
        <f t="shared" si="389"/>
        <v>#N/A</v>
      </c>
      <c r="NF13" s="61">
        <f t="shared" si="320"/>
        <v>0.2</v>
      </c>
      <c r="NG13" s="256">
        <f>IF(OY12=0,MIN('Drive Train'!$F$35-FQ12*$C$19*'Drive Train'!$F$39,NG12+$C$39)-$C$7,IF(LO12-1&lt;=0,0,IF($C$37=Motors!$C$30,MAX(MAX(NG$8:NG12)*-1,NG12-$C$39),MAX(0,MAX(NG$8:NG12)*-1,NG12-$C$39))))</f>
        <v>8.3052224231854304</v>
      </c>
      <c r="NH13" s="256">
        <f>IF(OZ12=0,MIN('Drive Train'!$F$35-FR12*$C$19*'Drive Train'!$F$39,NH12+$C$39)-$C$7,IF(LP12-1&lt;=0,0,IF($C$37=Motors!$C$30,MAX(MAX(NH$8:NH12)*-1,NH12-$C$39),MAX(0,MAX(NH$8:NH12)*-1,NH12-$C$39))))</f>
        <v>7.1546068949593202</v>
      </c>
      <c r="NI13" s="256">
        <f>IF(PA12=0,MIN('Drive Train'!$F$35-FS12*$C$19*'Drive Train'!$F$39,NI12+$C$39)-$C$7,IF(LQ12-1&lt;=0,0,IF($C$37=Motors!$C$30,MAX(MAX(NI$8:NI12)*-1,NI12-$C$39),MAX(0,MAX(NI$8:NI12)*-1,NI12-$C$39))))</f>
        <v>7.2275471069217723</v>
      </c>
      <c r="NJ13" s="256">
        <f>IF(PB12=0,MIN('Drive Train'!$F$35-FT12*$C$19*'Drive Train'!$F$39,NJ12+$C$39)-$C$7,IF(LR12-1&lt;=0,0,IF($C$37=Motors!$C$30,MAX(MAX(NJ$8:NJ12)*-1,NJ12-$C$39),MAX(0,MAX(NJ$8:NJ12)*-1,NJ12-$C$39))))</f>
        <v>7.3274372606888774</v>
      </c>
      <c r="NK13" s="256">
        <f>IF(PC12=0,MIN('Drive Train'!$F$35-FU12*$C$19*'Drive Train'!$F$39,NK12+$C$39)-$C$7,IF(LS12-1&lt;=0,0,IF($C$37=Motors!$C$30,MAX(MAX(NK$8:NK12)*-1,NK12-$C$39),MAX(0,MAX(NK$8:NK12)*-1,NK12-$C$39))))</f>
        <v>7.4545361712575389</v>
      </c>
      <c r="NL13" s="256">
        <f>IF(PD12=0,MIN('Drive Train'!$F$35-FV12*$C$19*'Drive Train'!$F$39,NL12+$C$39)-$C$7,IF(LT12-1&lt;=0,0,IF($C$37=Motors!$C$30,MAX(MAX(NL$8:NL12)*-1,NL12-$C$39),MAX(0,MAX(NL$8:NL12)*-1,NL12-$C$39))))</f>
        <v>7.6252753910269169</v>
      </c>
      <c r="NM13" s="256">
        <f>IF(PE12=0,MIN('Drive Train'!$F$35-FW12*$C$19*'Drive Train'!$F$39,NM12+$C$39)-$C$7,IF(LU12-1&lt;=0,0,IF($C$37=Motors!$C$30,MAX(MAX(NM$8:NM12)*-1,NM12-$C$39),MAX(0,MAX(NM$8:NM12)*-1,NM12-$C$39))))</f>
        <v>8.0088123954112831</v>
      </c>
      <c r="NN13" s="256">
        <f>IF(PF12=0,MIN('Drive Train'!$F$35-FX12*$C$19*'Drive Train'!$F$39,NN12+$C$39)-$C$7,IF(LV12-1&lt;=0,0,IF($C$37=Motors!$C$30,MAX(MAX(NN$8:NN12)*-1,NN12-$C$39),MAX(0,MAX(NN$8:NN12)*-1,NN12-$C$39))))</f>
        <v>8.1052119364802468</v>
      </c>
      <c r="NO13" s="256">
        <f>IF(PG12=0,MIN('Drive Train'!$F$35-FY12*$C$19*'Drive Train'!$F$39,NO12+$C$39)-$C$7,IF(LW12-1&lt;=0,0,IF($C$37=Motors!$C$30,MAX(MAX(NO$8:NO12)*-1,NO12-$C$39),MAX(0,MAX(NO$8:NO12)*-1,NO12-$C$39))))</f>
        <v>8.4686354756958444</v>
      </c>
      <c r="NP13" s="256">
        <f>IF(PH12=0,MIN('Drive Train'!$F$35-FZ12*$C$19*'Drive Train'!$F$39,NP12+$C$39)-$C$7,IF(LX12-1&lt;=0,0,IF($C$37=Motors!$C$30,MAX(MAX(NP$8:NP12)*-1,NP12-$C$39),MAX(0,MAX(NP$8:NP12)*-1,NP12-$C$39))))</f>
        <v>8.8163436279329126</v>
      </c>
      <c r="NQ13" s="256">
        <f>IF(PI12=0,MIN('Drive Train'!$F$35-GA12*$C$19*'Drive Train'!$F$39,NQ12+$C$39)-$C$7,IF(LY12-1&lt;=0,0,IF($C$37=Motors!$C$30,MAX(MAX(NQ$8:NQ12)*-1,NQ12-$C$39),MAX(0,MAX(NQ$8:NQ12)*-1,NQ12-$C$39))))</f>
        <v>9.1022369975500617</v>
      </c>
      <c r="NR13" s="256">
        <f>IF(PJ12=0,MIN('Drive Train'!$F$35-GB12*$C$19*'Drive Train'!$F$39,NR12+$C$39)-$C$7,IF(LZ12-1&lt;=0,0,IF($C$37=Motors!$C$30,MAX(MAX(NR$8:NR12)*-1,NR12-$C$39),MAX(0,MAX(NR$8:NR12)*-1,NR12-$C$39))))</f>
        <v>10.72</v>
      </c>
      <c r="NS13" s="256">
        <f>IF(PK12=0,MIN('Drive Train'!$F$35-GC12*$C$19*'Drive Train'!$F$39,NS12+$C$39)-$C$7,IF(MA12-1&lt;=0,0,IF($C$37=Motors!$C$30,MAX(MAX(NS$8:NS12)*-1,NS12-$C$39),MAX(0,MAX(NS$8:NS12)*-1,NS12-$C$39))))</f>
        <v>10.420000000000002</v>
      </c>
      <c r="NT13" s="256">
        <f>IF(PL12=0,MIN('Drive Train'!$F$35-GD12*$C$19*'Drive Train'!$F$39,NT12+$C$39)-$C$7,IF(MB12-1&lt;=0,0,IF($C$37=Motors!$C$30,MAX(MAX(NT$8:NT12)*-1,NT12-$C$39),MAX(0,MAX(NT$8:NT12)*-1,NT12-$C$39))))</f>
        <v>10.120000000000001</v>
      </c>
      <c r="NU13" s="256">
        <f>IF(PM12=0,MIN('Drive Train'!$F$35-GE12*$C$19*'Drive Train'!$F$39,NU12+$C$39)-$C$7,IF(MC12-1&lt;=0,0,IF($C$37=Motors!$C$30,MAX(MAX(NU$8:NU12)*-1,NU12-$C$39),MAX(0,MAX(NU$8:NU12)*-1,NU12-$C$39))))</f>
        <v>9.82</v>
      </c>
      <c r="NV13" s="256">
        <f>IF(PN12=0,MIN('Drive Train'!$F$35-GF12*$C$19*'Drive Train'!$F$39,NV12+$C$39)-$C$7,IF(MD12-1&lt;=0,0,IF($C$37=Motors!$C$30,MAX(MAX(NV$8:NV12)*-1,NV12-$C$39),MAX(0,MAX(NV$8:NV12)*-1,NV12-$C$39))))</f>
        <v>9.5200000000000014</v>
      </c>
      <c r="NW13" s="256">
        <f>IF(PO12=0,MIN('Drive Train'!$F$35-GG12*$C$19*'Drive Train'!$F$39,NW12+$C$39)-$C$7,IF(ME12-1&lt;=0,0,IF($C$37=Motors!$C$30,MAX(MAX(NW$8:NW12)*-1,NW12-$C$39),MAX(0,MAX(NW$8:NW12)*-1,NW12-$C$39))))</f>
        <v>9.2200000000000006</v>
      </c>
      <c r="NX13" s="256">
        <f>IF(PP12=0,MIN('Drive Train'!$F$35-GH12*$C$19*'Drive Train'!$F$39,NX12+$C$39)-$C$7,IF(MF12-1&lt;=0,0,IF($C$37=Motors!$C$30,MAX(MAX(NX$8:NX12)*-1,NX12-$C$39),MAX(0,MAX(NX$8:NX12)*-1,NX12-$C$39))))</f>
        <v>8.9200000000000017</v>
      </c>
      <c r="NY13" s="256">
        <f>IF(PQ12=0,MIN('Drive Train'!$F$35-GI12*$C$19*'Drive Train'!$F$39,NY12+$C$39)-$C$7,IF(MG12-1&lt;=0,0,IF($C$37=Motors!$C$30,MAX(MAX(NY$8:NY12)*-1,NY12-$C$39),MAX(0,MAX(NY$8:NY12)*-1,NY12-$C$39))))</f>
        <v>8.620000000000001</v>
      </c>
      <c r="NZ13" s="256">
        <f>IF(PR12=0,MIN('Drive Train'!$F$35-GJ12*$C$19*'Drive Train'!$F$39,NZ12+$C$39)-$C$7,IF(MH12-1&lt;=0,0,IF($C$37=Motors!$C$30,MAX(MAX(NZ$8:NZ12)*-1,NZ12-$C$39),MAX(0,MAX(NZ$8:NZ12)*-1,NZ12-$C$39))))</f>
        <v>8.32</v>
      </c>
      <c r="OA13" s="256">
        <f>IF(PS12=0,MIN('Drive Train'!$F$35-GK12*$C$19*'Drive Train'!$F$39,OA12+$C$39)-$C$7,IF(MI12-1&lt;=0,0,IF($C$37=Motors!$C$30,MAX(MAX(OA$8:OA12)*-1,OA12-$C$39),MAX(0,MAX(OA$8:OA12)*-1,OA12-$C$39))))</f>
        <v>8.0757014893261871</v>
      </c>
      <c r="OB13" s="61">
        <f t="shared" si="321"/>
        <v>0.2</v>
      </c>
      <c r="OC13" s="256">
        <f>'Drive Train'!$F$35-(FQ13*$C$13)*$C$19*'Drive Train'!$F$39</f>
        <v>8.5560450904118035</v>
      </c>
      <c r="OD13" s="256">
        <f>'Drive Train'!$F$35-(FR13*$C$13)*$C$19*'Drive Train'!$F$39</f>
        <v>7.8423214294532579</v>
      </c>
      <c r="OE13" s="256">
        <f>'Drive Train'!$F$35-(FS13*$C$13)*$C$19*'Drive Train'!$F$39</f>
        <v>7.937721521218692</v>
      </c>
      <c r="OF13" s="256">
        <f>'Drive Train'!$F$35-(FT13*$C$13)*$C$19*'Drive Train'!$F$39</f>
        <v>8.0672500036465316</v>
      </c>
      <c r="OG13" s="256">
        <f>'Drive Train'!$F$35-(FU13*$C$13)*$C$19*'Drive Train'!$F$39</f>
        <v>8.2302046614406574</v>
      </c>
      <c r="OH13" s="256">
        <f>'Drive Train'!$F$35-(FV13*$C$13)*$C$19*'Drive Train'!$F$39</f>
        <v>8.3788185290704096</v>
      </c>
      <c r="OI13" s="256">
        <f>'Drive Train'!$F$35-(FW13*$C$13)*$C$19*'Drive Train'!$F$39</f>
        <v>8.4631722823184656</v>
      </c>
      <c r="OJ13" s="256">
        <f>'Drive Train'!$F$35-(FX13*$C$13)*$C$19*'Drive Train'!$F$39</f>
        <v>8.6544967931998968</v>
      </c>
      <c r="OK13" s="256">
        <f>'Drive Train'!$F$35-(FY13*$C$13)*$C$19*'Drive Train'!$F$39</f>
        <v>8.7369303595888912</v>
      </c>
      <c r="OL13" s="256">
        <f>'Drive Train'!$F$35-(FZ13*$C$13)*$C$19*'Drive Train'!$F$39</f>
        <v>8.9963436279329123</v>
      </c>
      <c r="OM13" s="256">
        <f>'Drive Train'!$F$35-(GA13*$C$13)*$C$19*'Drive Train'!$F$39</f>
        <v>9.2822369975500614</v>
      </c>
      <c r="ON13" s="256">
        <f>'Drive Train'!$F$35-(GB13*$C$13)*$C$19*'Drive Train'!$F$39</f>
        <v>10.9</v>
      </c>
      <c r="OO13" s="256">
        <f>'Drive Train'!$F$35-(GC13*$C$13)*$C$19*'Drive Train'!$F$39</f>
        <v>10.600000000000001</v>
      </c>
      <c r="OP13" s="256">
        <f>'Drive Train'!$F$35-(GD13*$C$13)*$C$19*'Drive Train'!$F$39</f>
        <v>10.3</v>
      </c>
      <c r="OQ13" s="256">
        <f>'Drive Train'!$F$35-(GE13*$C$13)*$C$19*'Drive Train'!$F$39</f>
        <v>10</v>
      </c>
      <c r="OR13" s="256">
        <f>'Drive Train'!$F$35-(GF13*$C$13)*$C$19*'Drive Train'!$F$39</f>
        <v>9.7000000000000011</v>
      </c>
      <c r="OS13" s="256">
        <f>'Drive Train'!$F$35-(GG13*$C$13)*$C$19*'Drive Train'!$F$39</f>
        <v>9.4</v>
      </c>
      <c r="OT13" s="256">
        <f>'Drive Train'!$F$35-(GH13*$C$13)*$C$19*'Drive Train'!$F$39</f>
        <v>9.1000000000000014</v>
      </c>
      <c r="OU13" s="256">
        <f>'Drive Train'!$F$35-(GI13*$C$13)*$C$19*'Drive Train'!$F$39</f>
        <v>8.8000000000000007</v>
      </c>
      <c r="OV13" s="256">
        <f>'Drive Train'!$F$35-(GJ13*$C$13)*$C$19*'Drive Train'!$F$39</f>
        <v>8.5</v>
      </c>
      <c r="OW13" s="256">
        <f>'Drive Train'!$F$35-(GK13*$C$13)*$C$19*'Drive Train'!$F$39</f>
        <v>8.6191564722724934</v>
      </c>
      <c r="OX13" s="61">
        <f t="shared" si="322"/>
        <v>0.2</v>
      </c>
      <c r="OY13" s="1">
        <f>IF(PU13&gt;='Drive Train'!$F$29,1,0)</f>
        <v>0</v>
      </c>
      <c r="OZ13" s="1">
        <f>IF(PV13&gt;='Drive Train'!$F$29,1,0)</f>
        <v>0</v>
      </c>
      <c r="PA13" s="1">
        <f>IF(PW13&gt;='Drive Train'!$F$29,1,0)</f>
        <v>0</v>
      </c>
      <c r="PB13" s="1">
        <f>IF(PX13&gt;='Drive Train'!$F$29,1,0)</f>
        <v>0</v>
      </c>
      <c r="PC13" s="1">
        <f>IF(PY13&gt;='Drive Train'!$F$29,1,0)</f>
        <v>0</v>
      </c>
      <c r="PD13" s="1">
        <f>IF(PZ13&gt;='Drive Train'!$F$29,1,0)</f>
        <v>0</v>
      </c>
      <c r="PE13" s="1">
        <f>IF(QA13&gt;='Drive Train'!$F$29,1,0)</f>
        <v>0</v>
      </c>
      <c r="PF13" s="1">
        <f>IF(QB13&gt;='Drive Train'!$F$29,1,0)</f>
        <v>0</v>
      </c>
      <c r="PG13" s="1">
        <f>IF(QC13&gt;='Drive Train'!$F$29,1,0)</f>
        <v>0</v>
      </c>
      <c r="PH13" s="1">
        <f>IF(QD13&gt;='Drive Train'!$F$29,1,0)</f>
        <v>0</v>
      </c>
      <c r="PI13" s="1">
        <f>IF(QE13&gt;='Drive Train'!$F$29,1,0)</f>
        <v>0</v>
      </c>
      <c r="PJ13" s="1">
        <f>IF(QF13&gt;='Drive Train'!$F$29,1,0)</f>
        <v>0</v>
      </c>
      <c r="PK13" s="1">
        <f>IF(QG13&gt;='Drive Train'!$F$29,1,0)</f>
        <v>0</v>
      </c>
      <c r="PL13" s="1">
        <f>IF(QH13&gt;='Drive Train'!$F$29,1,0)</f>
        <v>0</v>
      </c>
      <c r="PM13" s="1">
        <f>IF(QI13&gt;='Drive Train'!$F$29,1,0)</f>
        <v>0</v>
      </c>
      <c r="PN13" s="1">
        <f>IF(QJ13&gt;='Drive Train'!$F$29,1,0)</f>
        <v>0</v>
      </c>
      <c r="PO13" s="1">
        <f>IF(QK13&gt;='Drive Train'!$F$29,1,0)</f>
        <v>0</v>
      </c>
      <c r="PP13" s="1">
        <f>IF(QL13&gt;='Drive Train'!$F$29,1,0)</f>
        <v>0</v>
      </c>
      <c r="PQ13" s="1">
        <f>IF(QM13&gt;='Drive Train'!$F$29,1,0)</f>
        <v>0</v>
      </c>
      <c r="PR13" s="1">
        <f>IF(QN13&gt;='Drive Train'!$F$29,1,0)</f>
        <v>0</v>
      </c>
      <c r="PS13" s="1">
        <f>IF(QO13&gt;='Drive Train'!$F$29,1,0)</f>
        <v>0</v>
      </c>
      <c r="PT13" s="253">
        <f t="shared" si="323"/>
        <v>0.2</v>
      </c>
      <c r="PU13" s="57">
        <f t="shared" si="324"/>
        <v>0.49802468945930178</v>
      </c>
      <c r="PV13" s="57">
        <f t="shared" si="325"/>
        <v>0.16585241357459862</v>
      </c>
      <c r="PW13" s="57">
        <f t="shared" si="326"/>
        <v>0.237597030055895</v>
      </c>
      <c r="PX13" s="57">
        <f t="shared" si="327"/>
        <v>0.30720376451198483</v>
      </c>
      <c r="PY13" s="57">
        <f t="shared" si="328"/>
        <v>0.37403011413775777</v>
      </c>
      <c r="PZ13" s="57">
        <f t="shared" si="329"/>
        <v>0.41747165685160836</v>
      </c>
      <c r="QA13" s="57">
        <f t="shared" si="330"/>
        <v>0.46022294921971418</v>
      </c>
      <c r="QB13" s="57">
        <f t="shared" si="331"/>
        <v>0.48241723302541656</v>
      </c>
      <c r="QC13" s="57">
        <f t="shared" si="332"/>
        <v>0.50254512923406491</v>
      </c>
      <c r="QD13" s="57">
        <f t="shared" si="333"/>
        <v>0.52127383957944873</v>
      </c>
      <c r="QE13" s="57">
        <f t="shared" si="334"/>
        <v>0.53994490348779389</v>
      </c>
      <c r="QF13" s="57">
        <f t="shared" si="335"/>
        <v>0.18541975264208491</v>
      </c>
      <c r="QG13" s="57">
        <f t="shared" si="336"/>
        <v>0.22708617646224288</v>
      </c>
      <c r="QH13" s="57">
        <f t="shared" si="337"/>
        <v>0.26875260028240094</v>
      </c>
      <c r="QI13" s="57">
        <f t="shared" si="338"/>
        <v>0.31041902410255884</v>
      </c>
      <c r="QJ13" s="57">
        <f t="shared" si="339"/>
        <v>0.35208544792271679</v>
      </c>
      <c r="QK13" s="57">
        <f t="shared" si="340"/>
        <v>0.39375187174287474</v>
      </c>
      <c r="QL13" s="57">
        <f t="shared" si="341"/>
        <v>0.42484157264125694</v>
      </c>
      <c r="QM13" s="57">
        <f t="shared" si="342"/>
        <v>0.45170308353574617</v>
      </c>
      <c r="QN13" s="57">
        <f t="shared" si="343"/>
        <v>0.47636156342822455</v>
      </c>
      <c r="QO13" s="57">
        <f t="shared" si="344"/>
        <v>0.47817932842313421</v>
      </c>
      <c r="QP13" s="61">
        <f t="shared" si="345"/>
        <v>0.2</v>
      </c>
      <c r="QQ13" s="57">
        <f t="shared" si="139"/>
        <v>0.80843865795441194</v>
      </c>
      <c r="QR13" s="57">
        <f t="shared" si="140"/>
        <v>0.95854494488727626</v>
      </c>
      <c r="QS13" s="57">
        <f t="shared" si="141"/>
        <v>0.93848094206476707</v>
      </c>
      <c r="QT13" s="57">
        <f t="shared" si="142"/>
        <v>0.91123925089933855</v>
      </c>
      <c r="QU13" s="57">
        <f t="shared" si="143"/>
        <v>0.87696755730431242</v>
      </c>
      <c r="QV13" s="57">
        <f t="shared" si="144"/>
        <v>0.84571193684936696</v>
      </c>
      <c r="QW13" s="57">
        <f t="shared" si="145"/>
        <v>0.82797113689898938</v>
      </c>
      <c r="QX13" s="57">
        <f t="shared" si="146"/>
        <v>0.78773285771809831</v>
      </c>
      <c r="QY13" s="57">
        <f t="shared" si="147"/>
        <v>0.77039590050882256</v>
      </c>
      <c r="QZ13" s="57">
        <f t="shared" si="148"/>
        <v>0.71583758246183071</v>
      </c>
      <c r="RA13" s="57">
        <f t="shared" si="149"/>
        <v>0.65571012064513812</v>
      </c>
      <c r="RB13" s="57">
        <f t="shared" si="150"/>
        <v>0.31547143903972863</v>
      </c>
      <c r="RC13" s="57">
        <f t="shared" si="151"/>
        <v>0.37856572684767431</v>
      </c>
      <c r="RD13" s="57">
        <f t="shared" si="152"/>
        <v>0.44166001465562016</v>
      </c>
      <c r="RE13" s="57">
        <f t="shared" si="153"/>
        <v>0.50475430246356578</v>
      </c>
      <c r="RF13" s="57">
        <f t="shared" si="154"/>
        <v>0.56784859027151147</v>
      </c>
      <c r="RG13" s="57">
        <f t="shared" si="155"/>
        <v>0.63094287807945726</v>
      </c>
      <c r="RH13" s="57">
        <f t="shared" si="156"/>
        <v>0.69403716588740294</v>
      </c>
      <c r="RI13" s="57">
        <f t="shared" si="157"/>
        <v>0.75713145369534862</v>
      </c>
      <c r="RJ13" s="57">
        <f t="shared" si="158"/>
        <v>0.82022574150329441</v>
      </c>
      <c r="RK13" s="57">
        <f t="shared" si="159"/>
        <v>0.7951654323174937</v>
      </c>
      <c r="RL13" s="61">
        <f t="shared" si="346"/>
        <v>0.2</v>
      </c>
      <c r="RM13" s="2">
        <f>IF(AND(LO13&gt;=LO$6*'Drive Train'!$AA$52,LO13&lt;=LO$6*'Drive Train'!$AA$53,KS13=0,JW13=0,EU13&gt;0),$C$17,0)</f>
        <v>0</v>
      </c>
      <c r="RN13" s="2">
        <f>IF(AND(LP13&gt;=LP$6*'Drive Train'!$AA$52,LP13&lt;=LP$6*'Drive Train'!$AA$53,KT13=0,JX13=0,EV13&gt;0),$C$17,0)</f>
        <v>0</v>
      </c>
      <c r="RO13" s="2">
        <f>IF(AND(LQ13&gt;=LQ$6*'Drive Train'!$AA$52,LQ13&lt;=LQ$6*'Drive Train'!$AA$53,KU13=0,JY13=0,EW13&gt;0),$C$17,0)</f>
        <v>0</v>
      </c>
      <c r="RP13" s="2">
        <f>IF(AND(LR13&gt;=LR$6*'Drive Train'!$AA$52,LR13&lt;=LR$6*'Drive Train'!$AA$53,KV13=0,JZ13=0,EX13&gt;0),$C$17,0)</f>
        <v>0</v>
      </c>
      <c r="RQ13" s="2">
        <f>IF(AND(LS13&gt;=LS$6*'Drive Train'!$AA$52,LS13&lt;=LS$6*'Drive Train'!$AA$53,KW13=0,KA13=0,EY13&gt;0),$C$17,0)</f>
        <v>0</v>
      </c>
      <c r="RR13" s="2">
        <f>IF(AND(LT13&gt;=LT$6*'Drive Train'!$AA$52,LT13&lt;=LT$6*'Drive Train'!$AA$53,KX13=0,KB13=0,EZ13&gt;0),$C$17,0)</f>
        <v>0</v>
      </c>
      <c r="RS13" s="2">
        <f>IF(AND(LU13&gt;=LU$6*'Drive Train'!$AA$52,LU13&lt;=LU$6*'Drive Train'!$AA$53,KY13=0,KC13=0,FA13&gt;0),$C$17,0)</f>
        <v>0</v>
      </c>
      <c r="RT13" s="2">
        <f>IF(AND(LV13&gt;=LV$6*'Drive Train'!$AA$52,LV13&lt;=LV$6*'Drive Train'!$AA$53,KZ13=0,KD13=0,FB13&gt;0),$C$17,0)</f>
        <v>0</v>
      </c>
      <c r="RU13" s="2">
        <f>IF(AND(LW13&gt;=LW$6*'Drive Train'!$AA$52,LW13&lt;=LW$6*'Drive Train'!$AA$53,LA13=0,KE13=0,FC13&gt;0),$C$17,0)</f>
        <v>0</v>
      </c>
      <c r="RV13" s="2">
        <f>IF(AND(LX13&gt;=LX$6*'Drive Train'!$AA$52,LX13&lt;=LX$6*'Drive Train'!$AA$53,LB13=0,KF13=0,FD13&gt;0),$C$17,0)</f>
        <v>0</v>
      </c>
      <c r="RW13" s="2">
        <f>IF(AND(LY13&gt;=LY$6*'Drive Train'!$AA$52,LY13&lt;=LY$6*'Drive Train'!$AA$53,LC13=0,KG13=0,FE13&gt;0),$C$17,0)</f>
        <v>0.04</v>
      </c>
      <c r="RX13" s="2">
        <f>IF(AND(LZ13&gt;=LZ$6*'Drive Train'!$AA$52,LZ13&lt;=LZ$6*'Drive Train'!$AA$53,LD13=0,KH13=0,FF13&gt;0),$C$17,0)</f>
        <v>0</v>
      </c>
      <c r="RY13" s="2">
        <f>IF(AND(MA13&gt;=MA$6*'Drive Train'!$AA$52,MA13&lt;=MA$6*'Drive Train'!$AA$53,LE13=0,KI13=0,FG13&gt;0),$C$17,0)</f>
        <v>0</v>
      </c>
      <c r="RZ13" s="2">
        <f>IF(AND(MB13&gt;=MB$6*'Drive Train'!$AA$52,MB13&lt;=MB$6*'Drive Train'!$AA$53,LF13=0,KJ13=0,FH13&gt;0),$C$17,0)</f>
        <v>0</v>
      </c>
      <c r="SA13" s="2">
        <f>IF(AND(MC13&gt;=MC$6*'Drive Train'!$AA$52,MC13&lt;=MC$6*'Drive Train'!$AA$53,LG13=0,KK13=0,FI13&gt;0),$C$17,0)</f>
        <v>0</v>
      </c>
      <c r="SB13" s="2">
        <f>IF(AND(MD13&gt;=MD$6*'Drive Train'!$AA$52,MD13&lt;=MD$6*'Drive Train'!$AA$53,LH13=0,KL13=0,FJ13&gt;0),$C$17,0)</f>
        <v>0</v>
      </c>
      <c r="SC13" s="2">
        <f>IF(AND(ME13&gt;=ME$6*'Drive Train'!$AA$52,ME13&lt;=ME$6*'Drive Train'!$AA$53,LI13=0,KM13=0,FK13&gt;0),$C$17,0)</f>
        <v>0</v>
      </c>
      <c r="SD13" s="2">
        <f>IF(AND(MF13&gt;=MF$6*'Drive Train'!$AA$52,MF13&lt;=MF$6*'Drive Train'!$AA$53,LJ13=0,KN13=0,FL13&gt;0),$C$17,0)</f>
        <v>0</v>
      </c>
      <c r="SE13" s="2">
        <f>IF(AND(MG13&gt;=MG$6*'Drive Train'!$AA$52,MG13&lt;=MG$6*'Drive Train'!$AA$53,LK13=0,KO13=0,FM13&gt;0),$C$17,0)</f>
        <v>0</v>
      </c>
      <c r="SF13" s="2">
        <f>IF(AND(MH13&gt;=MH$6*'Drive Train'!$AA$52,MH13&lt;=MH$6*'Drive Train'!$AA$53,LL13=0,KP13=0,FN13&gt;0),$C$17,0)</f>
        <v>0</v>
      </c>
      <c r="SG13" s="2">
        <f>IF(AND(MI13&gt;=MI$6*'Drive Train'!$AA$52,MI13&lt;=MI$6*'Drive Train'!$AA$53,LM13=0,KQ13=0,FO13&gt;0),$C$17,0)</f>
        <v>0</v>
      </c>
      <c r="SH13" s="61">
        <f t="shared" si="347"/>
        <v>0.2</v>
      </c>
      <c r="SI13" s="2">
        <f>IF(AND(EU13&lt;0,KS13=0,LO13&gt;=LO$6*'Drive Train'!$AA$52,LO13&lt;=LO$6*'Drive Train'!$AA$53,OY13=1,JW13=0),$C$17,0)</f>
        <v>0</v>
      </c>
      <c r="SJ13" s="2">
        <f>IF(AND(EV13&lt;0,KT13=0,LP13&gt;=LP$6*'Drive Train'!$AA$52,LP13&lt;=LP$6*'Drive Train'!$AA$53,OZ13=1,JX13=0),$C$17,0)</f>
        <v>0</v>
      </c>
      <c r="SK13" s="2">
        <f>IF(AND(EW13&lt;0,KU13=0,LQ13&gt;=LQ$6*'Drive Train'!$AA$52,LQ13&lt;=LQ$6*'Drive Train'!$AA$53,PA13=1,JY13=0),$C$17,0)</f>
        <v>0</v>
      </c>
      <c r="SL13" s="2">
        <f>IF(AND(EX13&lt;0,KV13=0,LR13&gt;=LR$6*'Drive Train'!$AA$52,LR13&lt;=LR$6*'Drive Train'!$AA$53,PB13=1,JZ13=0),$C$17,0)</f>
        <v>0</v>
      </c>
      <c r="SM13" s="2">
        <f>IF(AND(EY13&lt;0,KW13=0,LS13&gt;=LS$6*'Drive Train'!$AA$52,LS13&lt;=LS$6*'Drive Train'!$AA$53,PC13=1,KA13=0),$C$17,0)</f>
        <v>0</v>
      </c>
      <c r="SN13" s="2">
        <f>IF(AND(EZ13&lt;0,KX13=0,LT13&gt;=LT$6*'Drive Train'!$AA$52,LT13&lt;=LT$6*'Drive Train'!$AA$53,PD13=1,KB13=0),$C$17,0)</f>
        <v>0</v>
      </c>
      <c r="SO13" s="2">
        <f>IF(AND(FA13&lt;0,KY13=0,LU13&gt;=LU$6*'Drive Train'!$AA$52,LU13&lt;=LU$6*'Drive Train'!$AA$53,PE13=1,KC13=0),$C$17,0)</f>
        <v>0</v>
      </c>
      <c r="SP13" s="2">
        <f>IF(AND(FB13&lt;0,KZ13=0,LV13&gt;=LV$6*'Drive Train'!$AA$52,LV13&lt;=LV$6*'Drive Train'!$AA$53,PF13=1,KD13=0),$C$17,0)</f>
        <v>0</v>
      </c>
      <c r="SQ13" s="2">
        <f>IF(AND(FC13&lt;0,LA13=0,LW13&gt;=LW$6*'Drive Train'!$AA$52,LW13&lt;=LW$6*'Drive Train'!$AA$53,PG13=1,KE13=0),$C$17,0)</f>
        <v>0</v>
      </c>
      <c r="SR13" s="2">
        <f>IF(AND(FD13&lt;0,LB13=0,LX13&gt;=LX$6*'Drive Train'!$AA$52,LX13&lt;=LX$6*'Drive Train'!$AA$53,PH13=1,KF13=0),$C$17,0)</f>
        <v>0</v>
      </c>
      <c r="SS13" s="2">
        <f>IF(AND(FE13&lt;0,LC13=0,LY13&gt;=LY$6*'Drive Train'!$AA$52,LY13&lt;=LY$6*'Drive Train'!$AA$53,PI13=1,KG13=0),$C$17,0)</f>
        <v>0</v>
      </c>
      <c r="ST13" s="2">
        <f>IF(AND(FF13&lt;0,LD13=0,LZ13&gt;=LZ$6*'Drive Train'!$AA$52,LZ13&lt;=LZ$6*'Drive Train'!$AA$53,PJ13=1,KH13=0),$C$17,0)</f>
        <v>0</v>
      </c>
      <c r="SU13" s="2">
        <f>IF(AND(FG13&lt;0,LE13=0,MA13&gt;=MA$6*'Drive Train'!$AA$52,MA13&lt;=MA$6*'Drive Train'!$AA$53,PK13=1,KI13=0),$C$17,0)</f>
        <v>0</v>
      </c>
      <c r="SV13" s="2">
        <f>IF(AND(FH13&lt;0,LF13=0,MB13&gt;=MB$6*'Drive Train'!$AA$52,MB13&lt;=MB$6*'Drive Train'!$AA$53,PL13=1,KJ13=0),$C$17,0)</f>
        <v>0</v>
      </c>
      <c r="SW13" s="2">
        <f>IF(AND(FI13&lt;0,LG13=0,MC13&gt;=MC$6*'Drive Train'!$AA$52,MC13&lt;=MC$6*'Drive Train'!$AA$53,PM13=1,KK13=0),$C$17,0)</f>
        <v>0</v>
      </c>
      <c r="SX13" s="2">
        <f>IF(AND(FJ13&lt;0,LH13=0,MD13&gt;=MD$6*'Drive Train'!$AA$52,MD13&lt;=MD$6*'Drive Train'!$AA$53,PN13=1,KL13=0),$C$17,0)</f>
        <v>0</v>
      </c>
      <c r="SY13" s="2">
        <f>IF(AND(FK13&lt;0,LI13=0,ME13&gt;=ME$6*'Drive Train'!$AA$52,ME13&lt;=ME$6*'Drive Train'!$AA$53,PO13=1,KM13=0),$C$17,0)</f>
        <v>0</v>
      </c>
      <c r="SZ13" s="2">
        <f>IF(AND(FL13&lt;0,LJ13=0,MF13&gt;=MF$6*'Drive Train'!$AA$52,MF13&lt;=MF$6*'Drive Train'!$AA$53,PP13=1,KN13=0),$C$17,0)</f>
        <v>0</v>
      </c>
      <c r="TA13" s="2">
        <f>IF(AND(FM13&lt;0,LK13=0,MG13&gt;=MG$6*'Drive Train'!$AA$52,MG13&lt;=MG$6*'Drive Train'!$AA$53,PQ13=1,KO13=0),$C$17,0)</f>
        <v>0</v>
      </c>
      <c r="TB13" s="2">
        <f>IF(AND(FN13&lt;0,LL13=0,MH13&gt;=MH$6*'Drive Train'!$AA$52,MH13&lt;=MH$6*'Drive Train'!$AA$53,PR13=1,KP13=0),$C$17,0)</f>
        <v>0</v>
      </c>
      <c r="TC13" s="2">
        <f>IF(AND(FO13&lt;0,LM13=0,MI13&gt;=MI$6*'Drive Train'!$AA$52,MI13&lt;=MI$6*'Drive Train'!$AA$53,PS13=1,KQ13=0),$C$17,0)</f>
        <v>0</v>
      </c>
      <c r="TD13" s="144">
        <f t="shared" si="348"/>
        <v>0.2</v>
      </c>
    </row>
    <row r="14" spans="1:524" x14ac:dyDescent="0.2">
      <c r="A14" s="7"/>
      <c r="B14" s="70" t="s">
        <v>8</v>
      </c>
      <c r="C14" s="74">
        <f>(VLOOKUP('Drive Train'!$D$4,Motors!$B$6:$I$27,6,FALSE))*C9</f>
        <v>133.40166666666667</v>
      </c>
      <c r="D14" s="5"/>
      <c r="E14" s="6"/>
      <c r="J14" s="15">
        <f>'Drive Train'!I12/C12</f>
        <v>0</v>
      </c>
      <c r="K14" s="69">
        <v>-1</v>
      </c>
      <c r="P14" s="5"/>
      <c r="R14" s="63">
        <f t="shared" si="160"/>
        <v>0.24000000000000002</v>
      </c>
      <c r="S14" s="2">
        <f>NG14/'Drive Train'!$F$35</f>
        <v>0.67548750729127449</v>
      </c>
      <c r="T14" s="2">
        <f>NH14/'Drive Train'!$F$35</f>
        <v>0.61792914753655304</v>
      </c>
      <c r="U14" s="2">
        <f>NI14/'Drive Train'!$F$35</f>
        <v>0.62562270332408809</v>
      </c>
      <c r="V14" s="2">
        <f>NJ14/'Drive Train'!$F$35</f>
        <v>0.63606854868117191</v>
      </c>
      <c r="W14" s="2">
        <f>NK14/'Drive Train'!$F$35</f>
        <v>0.64921005334198856</v>
      </c>
      <c r="X14" s="2">
        <f>NL14/'Drive Train'!$F$35</f>
        <v>0.66119504266696849</v>
      </c>
      <c r="Y14" s="2">
        <f>NM14/'Drive Train'!$F$35</f>
        <v>0.66799776470310213</v>
      </c>
      <c r="Z14" s="2">
        <f>NN14/'Drive Train'!$F$35</f>
        <v>0.68342716074192722</v>
      </c>
      <c r="AA14" s="2">
        <f>NO14/'Drive Train'!$F$35</f>
        <v>0.69007502899910411</v>
      </c>
      <c r="AB14" s="2">
        <f>NP14/'Drive Train'!$F$35</f>
        <v>0.7109954538655574</v>
      </c>
      <c r="AC14" s="2">
        <f>NQ14/'Drive Train'!$F$35</f>
        <v>0.73405137077016624</v>
      </c>
      <c r="AD14" s="2">
        <f>NR14/'Drive Train'!$F$35</f>
        <v>0.86451612903225805</v>
      </c>
      <c r="AE14" s="2">
        <f>NS14/'Drive Train'!$F$35</f>
        <v>0.84032258064516141</v>
      </c>
      <c r="AF14" s="2">
        <f>NT14/'Drive Train'!$F$35</f>
        <v>0.81612903225806455</v>
      </c>
      <c r="AG14" s="2">
        <f>NU14/'Drive Train'!$F$35</f>
        <v>0.79193548387096779</v>
      </c>
      <c r="AH14" s="2">
        <f>NV14/'Drive Train'!$F$35</f>
        <v>0.76774193548387104</v>
      </c>
      <c r="AI14" s="2">
        <f>NW14/'Drive Train'!$F$35</f>
        <v>0.74354838709677418</v>
      </c>
      <c r="AJ14" s="2">
        <f>NX14/'Drive Train'!$F$35</f>
        <v>0.71935483870967754</v>
      </c>
      <c r="AK14" s="2">
        <f>NY14/'Drive Train'!$F$35</f>
        <v>0.69516129032258067</v>
      </c>
      <c r="AL14" s="2">
        <f>NZ14/'Drive Train'!$F$35</f>
        <v>0.67096774193548392</v>
      </c>
      <c r="AM14" s="2">
        <f>OA14/'Drive Train'!$F$35</f>
        <v>0.68057713486068494</v>
      </c>
      <c r="AN14" s="61">
        <f t="shared" si="161"/>
        <v>0.24000000000000002</v>
      </c>
      <c r="AO14" s="46">
        <f>LO14*12*60/(PI() * 'Drive Train'!$F$15)/S$6*ABS(S14)</f>
        <v>1378.6450043455475</v>
      </c>
      <c r="AP14" s="46">
        <f>LP14*12*60/(PI() * 'Drive Train'!$F$15)/T$6*ABS(T14)</f>
        <v>122.76072409740576</v>
      </c>
      <c r="AQ14" s="46">
        <f>LQ14*12*60/(PI() * 'Drive Train'!$F$15)/U$6*ABS(U14)</f>
        <v>255.62277508320099</v>
      </c>
      <c r="AR14" s="46">
        <f>LR14*12*60/(PI() * 'Drive Train'!$F$15)/V$6*ABS(V14)</f>
        <v>435.70528015894945</v>
      </c>
      <c r="AS14" s="46">
        <f>LS14*12*60/(PI() * 'Drive Train'!$F$15)/W$6*ABS(W14)</f>
        <v>661.5066865494789</v>
      </c>
      <c r="AT14" s="46">
        <f>LT14*12*60/(PI() * 'Drive Train'!$F$15)/X$6*ABS(X14)</f>
        <v>898.74149745633224</v>
      </c>
      <c r="AU14" s="46">
        <f>LU14*12*60/(PI() * 'Drive Train'!$F$15)/Y$6*ABS(Y14)</f>
        <v>1160.5842155266207</v>
      </c>
      <c r="AV14" s="46">
        <f>LV14*12*60/(PI() * 'Drive Train'!$F$15)/Z$6*ABS(Z14)</f>
        <v>1408.1291747565517</v>
      </c>
      <c r="AW14" s="46">
        <f>LW14*12*60/(PI() * 'Drive Train'!$F$15)/AA$6*ABS(AA14)</f>
        <v>1651.5706563604372</v>
      </c>
      <c r="AX14" s="46">
        <f>LX14*12*60/(PI() * 'Drive Train'!$F$15)/AB$6*ABS(AB14)</f>
        <v>1925.1705134621118</v>
      </c>
      <c r="AY14" s="46">
        <f>LY14*12*60/(PI() * 'Drive Train'!$F$15)/AC$6*ABS(AC14)</f>
        <v>2225.1374335437313</v>
      </c>
      <c r="AZ14" s="46">
        <f>LZ14*12*60/(PI() * 'Drive Train'!$F$15)/AD$6*ABS(AD14)</f>
        <v>644.27275135868922</v>
      </c>
      <c r="BA14" s="46">
        <f>MA14*12*60/(PI() * 'Drive Train'!$F$15)/AE$6*ABS(AE14)</f>
        <v>766.96827140551295</v>
      </c>
      <c r="BB14" s="46">
        <f>MB14*12*60/(PI() * 'Drive Train'!$F$15)/AF$6*ABS(AF14)</f>
        <v>881.56059330989967</v>
      </c>
      <c r="BC14" s="46">
        <f>MC14*12*60/(PI() * 'Drive Train'!$F$15)/AG$6*ABS(AG14)</f>
        <v>988.04971707184939</v>
      </c>
      <c r="BD14" s="46">
        <f>MD14*12*60/(PI() * 'Drive Train'!$F$15)/AH$6*ABS(AH14)</f>
        <v>1086.4356426913623</v>
      </c>
      <c r="BE14" s="46">
        <f>ME14*12*60/(PI() * 'Drive Train'!$F$15)/AI$6*ABS(AI14)</f>
        <v>1176.7183701684382</v>
      </c>
      <c r="BF14" s="46">
        <f>MF14*12*60/(PI() * 'Drive Train'!$F$15)/AJ$6*ABS(AJ14)</f>
        <v>1242.4617017915498</v>
      </c>
      <c r="BG14" s="46">
        <f>MG14*12*60/(PI() * 'Drive Train'!$F$15)/AK$6*ABS(AK14)</f>
        <v>1294.8577978696883</v>
      </c>
      <c r="BH14" s="46">
        <f>MH14*12*60/(PI() * 'Drive Train'!$F$15)/AL$6*ABS(AL14)</f>
        <v>1336.5440871916896</v>
      </c>
      <c r="BI14" s="46">
        <f>MI14*12*60/(PI() * 'Drive Train'!$F$15)/AM$6*ABS(AM14)</f>
        <v>1356.3436700537347</v>
      </c>
      <c r="BJ14" s="61">
        <f t="shared" si="67"/>
        <v>0.24000000000000002</v>
      </c>
      <c r="BK14" s="2">
        <f>IF(OR(KS13=1,AND($C$37=Motors!$C$32,OY13=1)),0,IF(NG14=0,-(CG13+$C$15)/($C$14-$C$15)*$C$12,($C$11*S14-AO14)/($C$11*S14)*$C$12*S14))</f>
        <v>1.0434542120007524</v>
      </c>
      <c r="BL14" s="2">
        <f>IF(OR(KT13=1,AND($C$37=Motors!$C$32,OZ13=1)),0,IF(NH14=0,-(CH13+$C$15)/($C$14-$C$15)*$C$12,($C$11*T14-AP14)/($C$11*T14)*$C$12*T14))</f>
        <v>1.4618099704603891</v>
      </c>
      <c r="BM14" s="2">
        <f>IF(OR(KU13=1,AND($C$37=Motors!$C$32,PA13=1)),0,IF(NI14=0,-(CI13+$C$15)/($C$14-$C$15)*$C$12,($C$11*U14-AQ14)/($C$11*U14)*$C$12*U14))</f>
        <v>1.4214888313833931</v>
      </c>
      <c r="BN14" s="2">
        <f>IF(OR(KV13=1,AND($C$37=Motors!$C$32,PB13=1)),0,IF(NJ14=0,-(CJ13+$C$15)/($C$14-$C$15)*$C$12,($C$11*V14-AR14)/($C$11*V14)*$C$12*V14))</f>
        <v>1.3668811635107747</v>
      </c>
      <c r="BO14" s="2">
        <f>IF(OR(KW13=1,AND($C$37=Motors!$C$32,PC13=1)),0,IF(NK14=0,-(CK13+$C$15)/($C$14-$C$15)*$C$12,($C$11*W14-AS14)/($C$11*W14)*$C$12*W14))</f>
        <v>1.298517068726023</v>
      </c>
      <c r="BP14" s="2">
        <f>IF(OR(KX13=1,AND($C$37=Motors!$C$32,PD13=1)),0,IF(NL14=0,-(CL13+$C$15)/($C$14-$C$15)*$C$12,($C$11*X14-AT14)/($C$11*X14)*$C$12*X14))</f>
        <v>1.2222200165933834</v>
      </c>
      <c r="BQ14" s="2">
        <f>IF(OR(KY13=1,AND($C$37=Motors!$C$32,PE13=1)),0,IF(NM14=0,-(CM13+$C$15)/($C$14-$C$15)*$C$12,($C$11*Y14-AU14)/($C$11*Y14)*$C$12*Y14))</f>
        <v>1.1222395941636081</v>
      </c>
      <c r="BR14" s="2">
        <f>IF(OR(KZ13=1,AND($C$37=Motors!$C$32,PF13=1)),0,IF(NN14=0,-(CN13+$C$15)/($C$14-$C$15)*$C$12,($C$11*Z14-AV14)/($C$11*Z14)*$C$12*Z14))</f>
        <v>1.0498016071385281</v>
      </c>
      <c r="BS14" s="2">
        <f>IF(OR(LA13=1,AND($C$37=Motors!$C$32,PG13=1)),0,IF(NO14=0,-(CO13+$C$15)/($C$14-$C$15)*$C$12,($C$11*AA14-AW14)/($C$11*AA14)*$C$12*AA14))</f>
        <v>0.9576406260837651</v>
      </c>
      <c r="BT14" s="2">
        <f>IF(OR(LB13=1,AND($C$37=Motors!$C$32,PH13=1)),0,IF(NP14=0,-(CP13+$C$15)/($C$14-$C$15)*$C$12,($C$11*AB14-AX14)/($C$11*AB14)*$C$12*AB14))</f>
        <v>0.88706872379505353</v>
      </c>
      <c r="BU14" s="2">
        <f>IF(OR(LC13=1,AND($C$37=Motors!$C$32,PI13=1)),0,IF(NQ14=0,-(CQ13+$C$15)/($C$14-$C$15)*$C$12,($C$11*AC14-AY14)/($C$11*AC14)*$C$12*AC14))</f>
        <v>0.80998870487399022</v>
      </c>
      <c r="BV14" s="2">
        <f>IF(OR(LD13=1,AND($C$37=Motors!$C$32,PJ13=1)),0,IF(NR14=0,-(CR13+$C$15)/($C$14-$C$15)*$C$12,($C$11*AD14-AZ14)/($C$11*AD14)*$C$12*AD14))</f>
        <v>1.8345969897204355</v>
      </c>
      <c r="BW14" s="2">
        <f>IF(OR(LE13=1,AND($C$37=Motors!$C$32,PK13=1)),0,IF(NS14=0,-(CS13+$C$15)/($C$14-$C$15)*$C$12,($C$11*AE14-BA14)/($C$11*AE14)*$C$12*AE14))</f>
        <v>1.7205491964249842</v>
      </c>
      <c r="BX14" s="2">
        <f>IF(OR(LF13=1,AND($C$37=Motors!$C$32,PL13=1)),0,IF(NT14=0,-(CT13+$C$15)/($C$14-$C$15)*$C$12,($C$11*AF14-BB14)/($C$11*AF14)*$C$12*AF14))</f>
        <v>1.6101121397683755</v>
      </c>
      <c r="BY14" s="2">
        <f>IF(OR(LG13=1,AND($C$37=Motors!$C$32,PM13=1)),0,IF(NU14=0,-(CU13+$C$15)/($C$14-$C$15)*$C$12,($C$11*AG14-BC14)/($C$11*AG14)*$C$12*AG14))</f>
        <v>1.5032858197506098</v>
      </c>
      <c r="BZ14" s="2">
        <f>IF(OR(LH13=1,AND($C$37=Motors!$C$32,PN13=1)),0,IF(NV14=0,-(CV13+$C$15)/($C$14-$C$15)*$C$12,($C$11*AH14-BD14)/($C$11*AH14)*$C$12*AH14))</f>
        <v>1.4000702363716868</v>
      </c>
      <c r="CA14" s="2">
        <f>IF(OR(LI13=1,AND($C$37=Motors!$C$32,PO13=1)),0,IF(NW14=0,-(CW13+$C$15)/($C$14-$C$15)*$C$12,($C$11*AI14-BE14)/($C$11*AI14)*$C$12*AI14))</f>
        <v>1.3004653896316063</v>
      </c>
      <c r="CB14" s="2">
        <f>IF(OR(LJ13=1,AND($C$37=Motors!$C$32,PP13=1)),0,IF(NX14=0,-(CX13+$C$15)/($C$14-$C$15)*$C$12,($C$11*AJ14-BF14)/($C$11*AJ14)*$C$12*AJ14))</f>
        <v>1.2117951509496638</v>
      </c>
      <c r="CC14" s="2">
        <f>IF(OR(LK13=1,AND($C$37=Motors!$C$32,PQ13=1)),0,IF(NY14=0,-(CY13+$C$15)/($C$14-$C$15)*$C$12,($C$11*AK14-BG14)/($C$11*AK14)*$C$12*AK14))</f>
        <v>1.129072360616183</v>
      </c>
      <c r="CD14" s="2">
        <f>IF(OR(LL13=1,AND($C$37=Motors!$C$32,PR13=1)),0,IF(NZ14=0,-(CZ13+$C$15)/($C$14-$C$15)*$C$12,($C$11*AL14-BH14)/($C$11*AL14)*$C$12*AL14))</f>
        <v>1.0511217961334802</v>
      </c>
      <c r="CE14" s="2">
        <f>IF(OR(LM13=1,AND($C$37=Motors!$C$32,PS13=1)),0,IF(OA14=0,-(DA13+$C$15)/($C$14-$C$15)*$C$12,($C$11*AM14-BI14)/($C$11*AM14)*$C$12*AM14))</f>
        <v>1.0658824323631026</v>
      </c>
      <c r="CF14" s="61">
        <f t="shared" si="69"/>
        <v>0.24000000000000002</v>
      </c>
      <c r="CG14" s="57">
        <f>IF(AND(KS13=1,OY13=1),0,ABS(BK14/$C$12*($C$14-$C$15)+$C$15) *'Drive Train'!$AA$49 + CG13*(1-'Drive Train'!$AA$49))</f>
        <v>58.299365311077395</v>
      </c>
      <c r="CH14" s="57">
        <f>IF(AND(KT13=1,OZ13=1),0,ABS(BL14/$C$12*($C$14-$C$15)+$C$15) *'Drive Train'!$AA$49 + CH13*(1-'Drive Train'!$AA$49))</f>
        <v>80.571167722019879</v>
      </c>
      <c r="CI14" s="57">
        <f>IF(AND(KU13=1,PA13=1),0,ABS(BM14/$C$12*($C$14-$C$15)+$C$15) *'Drive Train'!$AA$49 + CI13*(1-'Drive Train'!$AA$49))</f>
        <v>78.424610815970681</v>
      </c>
      <c r="CJ14" s="57">
        <f>IF(AND(KV13=1,PB13=1),0,ABS(BN14/$C$12*($C$14-$C$15)+$C$15) *'Drive Train'!$AA$49 + CJ13*(1-'Drive Train'!$AA$49))</f>
        <v>75.517488912212613</v>
      </c>
      <c r="CK14" s="57">
        <f>IF(AND(KW13=1,PC13=1),0,ABS(BO14/$C$12*($C$14-$C$15)+$C$15) *'Drive Train'!$AA$49 + CK13*(1-'Drive Train'!$AA$49))</f>
        <v>71.878022787364614</v>
      </c>
      <c r="CL14" s="57">
        <f>IF(AND(KX13=1,PD13=1),0,ABS(BP14/$C$12*($C$14-$C$15)+$C$15) *'Drive Train'!$AA$49 + CL13*(1-'Drive Train'!$AA$49))</f>
        <v>67.81623366345687</v>
      </c>
      <c r="CM14" s="57">
        <f>IF(AND(KY13=1,PE13=1),0,ABS(BQ14/$C$12*($C$14-$C$15)+$C$15) *'Drive Train'!$AA$49 + CM13*(1-'Drive Train'!$AA$49))</f>
        <v>62.493624452776309</v>
      </c>
      <c r="CN14" s="57">
        <f>IF(AND(KZ13=1,PF13=1),0,ABS(BR14/$C$12*($C$14-$C$15)+$C$15) *'Drive Train'!$AA$49 + CN13*(1-'Drive Train'!$AA$49))</f>
        <v>58.637278504511677</v>
      </c>
      <c r="CO14" s="57">
        <f>IF(AND(LA13=1,PG13=1),0,ABS(BS14/$C$12*($C$14-$C$15)+$C$15) *'Drive Train'!$AA$49 + CO13*(1-'Drive Train'!$AA$49))</f>
        <v>53.730949098152301</v>
      </c>
      <c r="CP14" s="57">
        <f>IF(AND(LB13=1,PH13=1),0,ABS(BT14/$C$12*($C$14-$C$15)+$C$15) *'Drive Train'!$AA$49 + CP13*(1-'Drive Train'!$AA$49))</f>
        <v>49.97394699705616</v>
      </c>
      <c r="CQ14" s="57">
        <f>IF(AND(LC13=1,PI13=1),0,ABS(BU14/$C$12*($C$14-$C$15)+$C$15) *'Drive Train'!$AA$49 + CQ13*(1-'Drive Train'!$AA$49))</f>
        <v>45.870475450345616</v>
      </c>
      <c r="CR14" s="57">
        <f>IF(AND(LD13=1,PJ13=1),0,ABS(BV14/$C$12*($C$14-$C$15)+$C$15) *'Drive Train'!$AA$49 + CR13*(1-'Drive Train'!$AA$49))</f>
        <v>100.4170492867767</v>
      </c>
      <c r="CS14" s="57">
        <f>IF(AND(LE13=1,PK13=1),0,ABS(BW14/$C$12*($C$14-$C$15)+$C$15) *'Drive Train'!$AA$49 + CS13*(1-'Drive Train'!$AA$49))</f>
        <v>94.34554228270764</v>
      </c>
      <c r="CT14" s="57">
        <f>IF(AND(LF13=1,PL13=1),0,ABS(BX14/$C$12*($C$14-$C$15)+$C$15) *'Drive Train'!$AA$49 + CT13*(1-'Drive Train'!$AA$49))</f>
        <v>88.466258312150444</v>
      </c>
      <c r="CU14" s="57">
        <f>IF(AND(LG13=1,PM13=1),0,ABS(BY14/$C$12*($C$14-$C$15)+$C$15) *'Drive Train'!$AA$49 + CU13*(1-'Drive Train'!$AA$49))</f>
        <v>82.77919737510507</v>
      </c>
      <c r="CV14" s="57">
        <f>IF(AND(LH13=1,PN13=1),0,ABS(BZ14/$C$12*($C$14-$C$15)+$C$15) *'Drive Train'!$AA$49 + CV13*(1-'Drive Train'!$AA$49))</f>
        <v>77.284359471571534</v>
      </c>
      <c r="CW14" s="57">
        <f>IF(AND(LI13=1,PO13=1),0,ABS(CA14/$C$12*($C$14-$C$15)+$C$15) *'Drive Train'!$AA$49 + CW13*(1-'Drive Train'!$AA$49))</f>
        <v>71.981744601549821</v>
      </c>
      <c r="CX14" s="57">
        <f>IF(AND(LJ13=1,PP13=1),0,ABS(CB14/$C$12*($C$14-$C$15)+$C$15) *'Drive Train'!$AA$49 + CX13*(1-'Drive Train'!$AA$49))</f>
        <v>67.261250152216533</v>
      </c>
      <c r="CY14" s="57">
        <f>IF(AND(LK13=1,PQ13=1),0,ABS(CC14/$C$12*($C$14-$C$15)+$C$15) *'Drive Train'!$AA$49 + CY13*(1-'Drive Train'!$AA$49))</f>
        <v>62.857377123259859</v>
      </c>
      <c r="CZ14" s="57">
        <f>IF(AND(LL13=1,PR13=1),0,ABS(CD14/$C$12*($C$14-$C$15)+$C$15) *'Drive Train'!$AA$49 + CZ13*(1-'Drive Train'!$AA$49))</f>
        <v>58.707560765114316</v>
      </c>
      <c r="DA14" s="57">
        <f>IF(AND(LM13=1,PS13=1),0,ABS(CE14/$C$12*($C$14-$C$15)+$C$15) *'Drive Train'!$AA$49 + DA13*(1-'Drive Train'!$AA$49))</f>
        <v>59.493365590118692</v>
      </c>
      <c r="DB14" s="61">
        <f t="shared" si="162"/>
        <v>0.24000000000000002</v>
      </c>
      <c r="DC14" s="57">
        <f t="shared" si="70"/>
        <v>58.299365311077395</v>
      </c>
      <c r="DD14" s="57">
        <f t="shared" si="71"/>
        <v>80.571167722019879</v>
      </c>
      <c r="DE14" s="57">
        <f t="shared" si="72"/>
        <v>78.424610815970681</v>
      </c>
      <c r="DF14" s="57">
        <f t="shared" si="73"/>
        <v>75.517488912212613</v>
      </c>
      <c r="DG14" s="57">
        <f t="shared" si="74"/>
        <v>71.878022787364614</v>
      </c>
      <c r="DH14" s="57">
        <f t="shared" si="75"/>
        <v>67.81623366345687</v>
      </c>
      <c r="DI14" s="57">
        <f t="shared" si="76"/>
        <v>62.493624452776309</v>
      </c>
      <c r="DJ14" s="57">
        <f t="shared" si="77"/>
        <v>58.637278504511677</v>
      </c>
      <c r="DK14" s="57">
        <f t="shared" si="78"/>
        <v>53.730949098152301</v>
      </c>
      <c r="DL14" s="57">
        <f t="shared" si="79"/>
        <v>49.97394699705616</v>
      </c>
      <c r="DM14" s="57">
        <f t="shared" si="80"/>
        <v>45.870475450345616</v>
      </c>
      <c r="DN14" s="57">
        <f t="shared" si="81"/>
        <v>25</v>
      </c>
      <c r="DO14" s="57">
        <f t="shared" si="82"/>
        <v>30</v>
      </c>
      <c r="DP14" s="57">
        <f t="shared" si="83"/>
        <v>35</v>
      </c>
      <c r="DQ14" s="57">
        <f t="shared" si="84"/>
        <v>40</v>
      </c>
      <c r="DR14" s="57">
        <f t="shared" si="85"/>
        <v>45</v>
      </c>
      <c r="DS14" s="57">
        <f t="shared" si="86"/>
        <v>50</v>
      </c>
      <c r="DT14" s="57">
        <f t="shared" si="87"/>
        <v>55</v>
      </c>
      <c r="DU14" s="57">
        <f t="shared" si="88"/>
        <v>60</v>
      </c>
      <c r="DV14" s="57">
        <f t="shared" si="89"/>
        <v>58.707560765114316</v>
      </c>
      <c r="DW14" s="57">
        <f t="shared" si="90"/>
        <v>59.493365590118692</v>
      </c>
      <c r="DX14" s="61">
        <f t="shared" si="163"/>
        <v>0.24000000000000002</v>
      </c>
      <c r="DY14" s="2">
        <f>IF(OY14=0,($C$23/0.4536*IF(ISNA(MK13),'Drive Train'!$F$16,'Drive Train'!$F$17)*4.448*$C$24*S$6)*SIGN(BK14),BK14)</f>
        <v>4.5236871680000004</v>
      </c>
      <c r="DZ14" s="2">
        <f>IF(OZ14=0,($C$23/0.4536*IF(ISNA(ML13),'Drive Train'!$F$16,'Drive Train'!$F$17)*4.448*$C$24*$C$21*T$6)*SIGN(BL14),BL14)</f>
        <v>14.225645600594998</v>
      </c>
      <c r="EA14" s="2">
        <f>IF(PA14=0,($C$23/0.4536*IF(ISNA(MM13),'Drive Train'!$F$16,'Drive Train'!$F$17)*4.448*$C$24*$C$21*U$6)*SIGN(BM14),BM14)</f>
        <v>9.8485238773349995</v>
      </c>
      <c r="EB14" s="2">
        <f>IF(PB14=0,($C$23/0.4536*IF(ISNA(MN13),'Drive Train'!$F$16,'Drive Train'!$F$17)*4.448*$C$24*$C$21*V$6)*SIGN(BN14),BN14)</f>
        <v>7.5312241414914709</v>
      </c>
      <c r="EC14" s="2">
        <f>IF(PC14=0,($C$23/0.4536*IF(ISNA(MO13),'Drive Train'!$F$16,'Drive Train'!$F$17)*4.448*$C$24*$C$21*W$6)*SIGN(BO14),BO14)</f>
        <v>6.0967052573978577</v>
      </c>
      <c r="ED14" s="2">
        <f>IF(PD14=0,($C$23/0.4536*IF(ISNA(MP13),'Drive Train'!$F$16,'Drive Train'!$F$17)*4.448*$C$24*$C$21*X$6)*SIGN(BP14),BP14)</f>
        <v>5.1212324162142009</v>
      </c>
      <c r="EE14" s="2">
        <f>IF(PE14=0,($C$23/0.4536*IF(ISNA(MQ13),'Drive Train'!$F$16,'Drive Train'!$F$17)*4.448*$C$24*$C$21*Y$6)*SIGN(BQ14),BQ14)</f>
        <v>4.4148555312191382</v>
      </c>
      <c r="EF14" s="2">
        <f>IF(PF14=0,($C$23/0.4536*IF(ISNA(MR13),'Drive Train'!$F$16,'Drive Train'!$F$17)*4.448*$C$24*$C$21*Z$6)*SIGN(BR14),BR14)</f>
        <v>3.8797215274349997</v>
      </c>
      <c r="EG14" s="2">
        <f>IF(PG14=0,($C$23/0.4536*IF(ISNA(MS13),'Drive Train'!$F$16,'Drive Train'!$F$17)*4.448*$C$24*$C$21*AA$6)*SIGN(BS14),BS14)</f>
        <v>3.4602921731177019</v>
      </c>
      <c r="EH14" s="2">
        <f>IF(PH14=0,($C$23/0.4536*IF(ISNA(MT13),'Drive Train'!$F$16,'Drive Train'!$F$17)*4.448*$C$24*$C$21*AB$6)*SIGN(BT14),BT14)</f>
        <v>3.1227026928135362</v>
      </c>
      <c r="EI14" s="2">
        <f>IF(PI14=0,($C$23/0.4536*IF(ISNA(MU13),'Drive Train'!$F$16,'Drive Train'!$F$17)*4.448*$C$24*$C$21*AC$6)*SIGN(BU14),BU14)</f>
        <v>2.8451291201189992</v>
      </c>
      <c r="EJ14" s="2">
        <f>IF(PJ14=0,($C$23/0.4536*IF(ISNA(MV13),'Drive Train'!$F$16,'Drive Train'!$F$17)*4.448*$C$24*$C$21*AD$6)*SIGN(BV14),BV14)</f>
        <v>3.9831807681666</v>
      </c>
      <c r="EK14" s="2">
        <f>IF(PK14=0,($C$23/0.4536*IF(ISNA(MW13),'Drive Train'!$F$16,'Drive Train'!$F$17)*4.448*$C$24*$C$21*AE$6)*SIGN(BW14),BW14)</f>
        <v>3.9831807681666</v>
      </c>
      <c r="EL14" s="2">
        <f>IF(PL14=0,($C$23/0.4536*IF(ISNA(MX13),'Drive Train'!$F$16,'Drive Train'!$F$17)*4.448*$C$24*$C$21*AF$6)*SIGN(BX14),BX14)</f>
        <v>3.9831807681666</v>
      </c>
      <c r="EM14" s="2">
        <f>IF(PM14=0,($C$23/0.4536*IF(ISNA(MY13),'Drive Train'!$F$16,'Drive Train'!$F$17)*4.448*$C$24*$C$21*AG$6)*SIGN(BY14),BY14)</f>
        <v>3.9831807681666</v>
      </c>
      <c r="EN14" s="2">
        <f>IF(PN14=0,($C$23/0.4536*IF(ISNA(MZ13),'Drive Train'!$F$16,'Drive Train'!$F$17)*4.448*$C$24*$C$21*AH$6)*SIGN(BZ14),BZ14)</f>
        <v>3.9831807681666</v>
      </c>
      <c r="EO14" s="2">
        <f>IF(PO14=0,($C$23/0.4536*IF(ISNA(NA13),'Drive Train'!$F$16,'Drive Train'!$F$17)*4.448*$C$24*$C$21*AI$6)*SIGN(CA14),CA14)</f>
        <v>3.9831807681666</v>
      </c>
      <c r="EP14" s="2">
        <f>IF(PP14=0,($C$23/0.4536*IF(ISNA(NB13),'Drive Train'!$F$16,'Drive Train'!$F$17)*4.448*$C$24*$C$21*AJ$6)*SIGN(CB14),CB14)</f>
        <v>3.9831807681666</v>
      </c>
      <c r="EQ14" s="2">
        <f>IF(PQ14=0,($C$23/0.4536*IF(ISNA(NC13),'Drive Train'!$F$16,'Drive Train'!$F$17)*4.448*$C$24*$C$21*AK$6)*SIGN(CC14),CC14)</f>
        <v>3.9831807681666</v>
      </c>
      <c r="ER14" s="2">
        <f>IF(PR14=0,($C$23/0.4536*IF(ISNA(ND13),'Drive Train'!$F$16,'Drive Train'!$F$17)*4.448*$C$24*$C$21*AL$6)*SIGN(CD14),CD14)</f>
        <v>3.9831807681666</v>
      </c>
      <c r="ES14" s="2">
        <f>IF(PS14=0,($C$23/0.4536*IF(ISNA(NE13),'Drive Train'!$F$16,'Drive Train'!$F$17)*4.448*$C$24*$C$21*AM$6)*SIGN(CE14),CE14)</f>
        <v>3.9831807681666</v>
      </c>
      <c r="ET14" s="61">
        <f t="shared" si="91"/>
        <v>0.24000000000000002</v>
      </c>
      <c r="EU14" s="255">
        <f>MAX(MIN(IF(AND(OY13=1,NG14&lt;0),-1,1)*(DC14-$C$15)/($C$14-$C$15)*$C$12*$C$21-$C$33*LO14/AO$6 -  OY13*$C$33/$C$21,DY13/$C$19),MAX(EU$8:EU13)*-1)</f>
        <v>0.81011528514785991</v>
      </c>
      <c r="EV14" s="255">
        <f>MAX(MIN(IF(AND(OZ13=1,NH14&lt;0),-1,1)*(DD14-$C$15)/($C$14-$C$15)*$C$12*$C$21-$C$33*LP14/AP$6 -  OZ13*$C$33/$C$21,DZ13/$C$19),MAX(EV$8:EV13)*-1)</f>
        <v>1.2765705184423215</v>
      </c>
      <c r="EW14" s="255">
        <f>MAX(MIN(IF(AND(PA13=1,NI14&lt;0),-1,1)*(DE14-$C$15)/($C$14-$C$15)*$C$12*$C$21-$C$33*LQ14/AQ$6 -  PA13*$C$33/$C$21,EA13/$C$19),MAX(EW$8:EW13)*-1)</f>
        <v>1.2298904601633696</v>
      </c>
      <c r="EX14" s="255">
        <f>MAX(MIN(IF(AND(PB13=1,NJ14&lt;0),-1,1)*(DF14-$C$15)/($C$14-$C$15)*$C$12*$C$21-$C$33*LR14/AR$6 -  PB13*$C$33/$C$21,EB13/$C$19),MAX(EX$8:EX13)*-1)</f>
        <v>1.1670912253076977</v>
      </c>
      <c r="EY14" s="255">
        <f>MAX(MIN(IF(AND(PC13=1,NK14&lt;0),-1,1)*(DG14-$C$15)/($C$14-$C$15)*$C$12*$C$21-$C$33*LS14/AS$6 -  PC13*$C$33/$C$21,EC13/$C$19),MAX(EY$8:EY13)*-1)</f>
        <v>1.0891159712595264</v>
      </c>
      <c r="EZ14" s="255">
        <f>MAX(MIN(IF(AND(PD13=1,NL14&lt;0),-1,1)*(DH14-$C$15)/($C$14-$C$15)*$C$12*$C$21-$C$33*LT14/AT$6 -  PD13*$C$33/$C$21,ED13/$C$19),MAX(EZ$8:EZ13)*-1)</f>
        <v>1.0038157324512358</v>
      </c>
      <c r="FA14" s="255">
        <f>MAX(MIN(IF(AND(PE13=1,NM14&lt;0),-1,1)*(DI14-$C$15)/($C$14-$C$15)*$C$12*$C$21-$C$33*LU14/AU$6 -  PE13*$C$33/$C$21,EE13/$C$19),MAX(FA$8:FA13)*-1)</f>
        <v>0.89564876662886783</v>
      </c>
      <c r="FB14" s="255">
        <f>MAX(MIN(IF(AND(PF13=1,NN14&lt;0),-1,1)*(DJ14-$C$15)/($C$14-$C$15)*$C$12*$C$21-$C$33*LV14/AV$6 -  PF13*$C$33/$C$21,EF13/$C$19),MAX(FB$8:FB13)*-1)</f>
        <v>0.81466974467583653</v>
      </c>
      <c r="FC14" s="255">
        <f>MAX(MIN(IF(AND(PG13=1,NO14&lt;0),-1,1)*(DK14-$C$15)/($C$14-$C$15)*$C$12*$C$21-$C$33*LW14/AW$6 -  PG13*$C$33/$C$21,EG13/$C$19),MAX(FC$8:FC13)*-1)</f>
        <v>0.71579509158778976</v>
      </c>
      <c r="FD14" s="255">
        <f>MAX(MIN(IF(AND(PH13=1,NP14&lt;0),-1,1)*(DL14-$C$15)/($C$14-$C$15)*$C$12*$C$21-$C$33*LX14/AX$6 -  PH13*$C$33/$C$21,EH13/$C$19),MAX(FD$8:FD13)*-1)</f>
        <v>0.636916827174837</v>
      </c>
      <c r="FE14" s="255">
        <f>MAX(MIN(IF(AND(PI13=1,NQ14&lt;0),-1,1)*(DM14-$C$15)/($C$14-$C$15)*$C$12*$C$21-$C$33*LY14/AY$6 -  PI13*$C$33/$C$21,EI13/$C$19),MAX(FE$8:FE13)*-1)</f>
        <v>0.55181782504483445</v>
      </c>
      <c r="FF14" s="255">
        <f>MAX(MIN(IF(AND(PJ13=1,NR14&lt;0),-1,1)*(DN14-$C$15)/($C$14-$C$15)*$C$12*$C$21-$C$33*LZ14/AZ$6 -  PJ13*$C$33/$C$21,EJ13/$C$19),MAX(FF$8:FF13)*-1)</f>
        <v>0.32833927384774747</v>
      </c>
      <c r="FG14" s="255">
        <f>MAX(MIN(IF(AND(PK13=1,NS14&lt;0),-1,1)*(DO14-$C$15)/($C$14-$C$15)*$C$12*$C$21-$C$33*MA14/BA$6 -  PK13*$C$33/$C$21,EK13/$C$19),MAX(FG$8:FG13)*-1)</f>
        <v>0.40212172229783794</v>
      </c>
      <c r="FH14" s="255">
        <f>MAX(MIN(IF(AND(PL13=1,NT14&lt;0),-1,1)*(DP14-$C$15)/($C$14-$C$15)*$C$12*$C$21-$C$33*MB14/BB$6 -  PL13*$C$33/$C$21,EL13/$C$19),MAX(FH$8:FH13)*-1)</f>
        <v>0.47590417074792846</v>
      </c>
      <c r="FI14" s="255">
        <f>MAX(MIN(IF(AND(PM13=1,NU14&lt;0),-1,1)*(DQ14-$C$15)/($C$14-$C$15)*$C$12*$C$21-$C$33*MC14/BC$6 -  PM13*$C$33/$C$21,EM13/$C$19),MAX(FI$8:FI13)*-1)</f>
        <v>0.54968661919801887</v>
      </c>
      <c r="FJ14" s="255">
        <f>MAX(MIN(IF(AND(PN13=1,NV14&lt;0),-1,1)*(DR14-$C$15)/($C$14-$C$15)*$C$12*$C$21-$C$33*MD14/BD$6 -  PN13*$C$33/$C$21,EN13/$C$19),MAX(FJ$8:FJ13)*-1)</f>
        <v>0.62346906764810939</v>
      </c>
      <c r="FK14" s="255">
        <f>MAX(MIN(IF(AND(PO13=1,NW14&lt;0),-1,1)*(DS14-$C$15)/($C$14-$C$15)*$C$12*$C$21-$C$33*ME14/BE$6 -  PO13*$C$33/$C$21,EO13/$C$19),MAX(FK$8:FK13)*-1)</f>
        <v>0.6972515160981998</v>
      </c>
      <c r="FL14" s="255">
        <f>MAX(MIN(IF(AND(PP13=1,NX14&lt;0),-1,1)*(DT14-$C$15)/($C$14-$C$15)*$C$12*$C$21-$C$33*MF14/BF$6 -  PP13*$C$33/$C$21,EP13/$C$19),MAX(FL$8:FL13)*-1)</f>
        <v>0.7722504469158934</v>
      </c>
      <c r="FM14" s="255">
        <f>MAX(MIN(IF(AND(PQ13=1,NY14&lt;0),-1,1)*(DU14-$C$15)/($C$14-$C$15)*$C$12*$C$21-$C$33*MG14/BG$6 -  PQ13*$C$33/$C$21,EQ13/$C$19),MAX(FM$8:FM13)*-1)</f>
        <v>0.84773568323904935</v>
      </c>
      <c r="FN14" s="255">
        <f>MAX(MIN(IF(AND(PR13=1,NZ14&lt;0),-1,1)*(DV14-$C$15)/($C$14-$C$15)*$C$12*$C$21-$C$33*MH14/BH$6 -  PR13*$C$33/$C$21,ER13/$C$19),MAX(FN$8:FN13)*-1)</f>
        <v>0.81947544302642206</v>
      </c>
      <c r="FO14" s="255">
        <f>MAX(MIN(IF(AND(PS13=1,OA14&lt;0),-1,1)*(DW14-$C$15)/($C$14-$C$15)*$C$12*$C$21-$C$33*MI14/BI$6 -  PS13*$C$33/$C$21,ES13/$C$19),MAX(FO$8:FO13)*-1)</f>
        <v>0.83242094956009216</v>
      </c>
      <c r="FP14" s="61">
        <f t="shared" si="164"/>
        <v>0.24000000000000002</v>
      </c>
      <c r="FQ14" s="256">
        <f t="shared" si="165"/>
        <v>58.299365311077395</v>
      </c>
      <c r="FR14" s="256">
        <f t="shared" si="166"/>
        <v>80.571167722019879</v>
      </c>
      <c r="FS14" s="256">
        <f t="shared" si="167"/>
        <v>78.424610815970681</v>
      </c>
      <c r="FT14" s="256">
        <f t="shared" si="168"/>
        <v>75.517488912212613</v>
      </c>
      <c r="FU14" s="256">
        <f t="shared" si="169"/>
        <v>71.878022787364614</v>
      </c>
      <c r="FV14" s="256">
        <f t="shared" si="170"/>
        <v>67.81623366345687</v>
      </c>
      <c r="FW14" s="256">
        <f t="shared" si="171"/>
        <v>62.493624452776309</v>
      </c>
      <c r="FX14" s="256">
        <f t="shared" si="172"/>
        <v>58.637278504511677</v>
      </c>
      <c r="FY14" s="256">
        <f t="shared" si="173"/>
        <v>52.272588402716188</v>
      </c>
      <c r="FZ14" s="256">
        <f t="shared" si="174"/>
        <v>46.856421298223154</v>
      </c>
      <c r="GA14" s="256">
        <f t="shared" si="175"/>
        <v>41.013107941977239</v>
      </c>
      <c r="GB14" s="256">
        <f t="shared" si="176"/>
        <v>25</v>
      </c>
      <c r="GC14" s="256">
        <f t="shared" si="177"/>
        <v>30</v>
      </c>
      <c r="GD14" s="256">
        <f t="shared" si="178"/>
        <v>35</v>
      </c>
      <c r="GE14" s="256">
        <f t="shared" si="179"/>
        <v>40</v>
      </c>
      <c r="GF14" s="256">
        <f t="shared" si="180"/>
        <v>45</v>
      </c>
      <c r="GG14" s="256">
        <f t="shared" si="181"/>
        <v>50</v>
      </c>
      <c r="GH14" s="256">
        <f t="shared" si="182"/>
        <v>55</v>
      </c>
      <c r="GI14" s="256">
        <f t="shared" si="183"/>
        <v>60</v>
      </c>
      <c r="GJ14" s="256">
        <f t="shared" si="184"/>
        <v>58.707560765114316</v>
      </c>
      <c r="GK14" s="256">
        <f t="shared" si="185"/>
        <v>59.493365590118692</v>
      </c>
      <c r="GL14" s="61">
        <f t="shared" si="186"/>
        <v>0.24000000000000002</v>
      </c>
      <c r="GM14" s="57">
        <f t="shared" si="93"/>
        <v>20.967330316463212</v>
      </c>
      <c r="GN14" s="57">
        <f t="shared" si="94"/>
        <v>9.2512230573639798</v>
      </c>
      <c r="GO14" s="57">
        <f t="shared" si="95"/>
        <v>12.874240495953957</v>
      </c>
      <c r="GP14" s="57">
        <f t="shared" si="96"/>
        <v>15.975908251377703</v>
      </c>
      <c r="GQ14" s="57">
        <f t="shared" si="97"/>
        <v>18.416421832112352</v>
      </c>
      <c r="GR14" s="57">
        <f t="shared" si="98"/>
        <v>20.207186005258514</v>
      </c>
      <c r="GS14" s="57">
        <f t="shared" si="99"/>
        <v>20.914503667926695</v>
      </c>
      <c r="GT14" s="57">
        <f t="shared" si="100"/>
        <v>21.647480649446255</v>
      </c>
      <c r="GU14" s="57">
        <f t="shared" si="101"/>
        <v>21.32564977102599</v>
      </c>
      <c r="GV14" s="57">
        <f t="shared" si="102"/>
        <v>21.027053137415386</v>
      </c>
      <c r="GW14" s="57">
        <f t="shared" si="103"/>
        <v>19.994938441584701</v>
      </c>
      <c r="GX14" s="57">
        <f t="shared" si="104"/>
        <v>8.4980472987580669</v>
      </c>
      <c r="GY14" s="57">
        <f t="shared" si="105"/>
        <v>10.407677935992751</v>
      </c>
      <c r="GZ14" s="57">
        <f t="shared" si="106"/>
        <v>12.317308573227439</v>
      </c>
      <c r="HA14" s="57">
        <f t="shared" si="107"/>
        <v>14.226939210462119</v>
      </c>
      <c r="HB14" s="57">
        <f t="shared" si="108"/>
        <v>16.136569847696805</v>
      </c>
      <c r="HC14" s="57">
        <f t="shared" si="109"/>
        <v>18.046200484931486</v>
      </c>
      <c r="HD14" s="57">
        <f t="shared" si="110"/>
        <v>19.987316008445084</v>
      </c>
      <c r="HE14" s="57">
        <f t="shared" si="111"/>
        <v>21.941018046933376</v>
      </c>
      <c r="HF14" s="57">
        <f t="shared" si="112"/>
        <v>21.209589073521769</v>
      </c>
      <c r="HG14" s="57">
        <f t="shared" si="113"/>
        <v>21.544643499208664</v>
      </c>
      <c r="HH14" s="61">
        <f t="shared" si="187"/>
        <v>0.24000000000000002</v>
      </c>
      <c r="HI14" s="57">
        <f t="shared" si="188"/>
        <v>20.967330316463212</v>
      </c>
      <c r="HJ14" s="57">
        <f t="shared" si="189"/>
        <v>9.2512230573639798</v>
      </c>
      <c r="HK14" s="57">
        <f t="shared" si="190"/>
        <v>12.874240495953957</v>
      </c>
      <c r="HL14" s="57">
        <f t="shared" si="191"/>
        <v>15.975908251377703</v>
      </c>
      <c r="HM14" s="57">
        <f t="shared" si="192"/>
        <v>18.416421832112352</v>
      </c>
      <c r="HN14" s="57">
        <f t="shared" si="193"/>
        <v>20.207186005258514</v>
      </c>
      <c r="HO14" s="57">
        <f t="shared" si="194"/>
        <v>20.914503667926695</v>
      </c>
      <c r="HP14" s="57">
        <f t="shared" si="195"/>
        <v>21.647480649446255</v>
      </c>
      <c r="HQ14" s="57">
        <f t="shared" si="196"/>
        <v>21.32564977102599</v>
      </c>
      <c r="HR14" s="57">
        <f t="shared" si="197"/>
        <v>21.027053137415386</v>
      </c>
      <c r="HS14" s="57">
        <f t="shared" si="198"/>
        <v>19.994938441584701</v>
      </c>
      <c r="HT14" s="57">
        <f t="shared" si="199"/>
        <v>8.4980472987580669</v>
      </c>
      <c r="HU14" s="57">
        <f t="shared" si="200"/>
        <v>10.407677935992751</v>
      </c>
      <c r="HV14" s="57">
        <f t="shared" si="201"/>
        <v>12.317308573227439</v>
      </c>
      <c r="HW14" s="57">
        <f t="shared" si="202"/>
        <v>14.226939210462119</v>
      </c>
      <c r="HX14" s="57">
        <f t="shared" si="203"/>
        <v>16.136569847696805</v>
      </c>
      <c r="HY14" s="57">
        <f t="shared" si="204"/>
        <v>18.046200484931486</v>
      </c>
      <c r="HZ14" s="57">
        <f t="shared" si="205"/>
        <v>19.987316008445084</v>
      </c>
      <c r="IA14" s="57">
        <f t="shared" si="206"/>
        <v>21.941018046933376</v>
      </c>
      <c r="IB14" s="57">
        <f t="shared" si="207"/>
        <v>21.209589073521769</v>
      </c>
      <c r="IC14" s="57">
        <f t="shared" si="208"/>
        <v>21.544643499208664</v>
      </c>
      <c r="ID14" s="61">
        <f t="shared" si="209"/>
        <v>0.24000000000000002</v>
      </c>
      <c r="IE14" s="57">
        <f t="shared" si="210"/>
        <v>8.3760450904118038</v>
      </c>
      <c r="IF14" s="57">
        <f t="shared" si="211"/>
        <v>7.6623214294532582</v>
      </c>
      <c r="IG14" s="57">
        <f t="shared" si="212"/>
        <v>7.7577215212186923</v>
      </c>
      <c r="IH14" s="57">
        <f t="shared" si="213"/>
        <v>7.8872500036465318</v>
      </c>
      <c r="II14" s="57">
        <f t="shared" si="214"/>
        <v>8.0502046614406577</v>
      </c>
      <c r="IJ14" s="57">
        <f t="shared" si="215"/>
        <v>8.1988185290704099</v>
      </c>
      <c r="IK14" s="57">
        <f t="shared" si="216"/>
        <v>8.2831722823184659</v>
      </c>
      <c r="IL14" s="57">
        <f t="shared" si="217"/>
        <v>8.4744967931998971</v>
      </c>
      <c r="IM14" s="57">
        <f t="shared" si="218"/>
        <v>8.5569303595888915</v>
      </c>
      <c r="IN14" s="57">
        <f t="shared" si="219"/>
        <v>8.8163436279329126</v>
      </c>
      <c r="IO14" s="57">
        <f t="shared" si="220"/>
        <v>9.1022369975500617</v>
      </c>
      <c r="IP14" s="57">
        <f t="shared" si="221"/>
        <v>10.72</v>
      </c>
      <c r="IQ14" s="57">
        <f t="shared" si="222"/>
        <v>10.420000000000002</v>
      </c>
      <c r="IR14" s="57">
        <f t="shared" si="223"/>
        <v>10.120000000000001</v>
      </c>
      <c r="IS14" s="57">
        <f t="shared" si="224"/>
        <v>9.82</v>
      </c>
      <c r="IT14" s="57">
        <f t="shared" si="225"/>
        <v>9.5200000000000014</v>
      </c>
      <c r="IU14" s="57">
        <f t="shared" si="226"/>
        <v>9.2200000000000006</v>
      </c>
      <c r="IV14" s="57">
        <f t="shared" si="227"/>
        <v>8.9200000000000017</v>
      </c>
      <c r="IW14" s="57">
        <f t="shared" si="228"/>
        <v>8.620000000000001</v>
      </c>
      <c r="IX14" s="57">
        <f t="shared" si="229"/>
        <v>8.32</v>
      </c>
      <c r="IY14" s="57">
        <f t="shared" si="230"/>
        <v>8.4391564722724937</v>
      </c>
      <c r="IZ14" s="61">
        <f t="shared" si="231"/>
        <v>0.24000000000000002</v>
      </c>
      <c r="JA14" s="256" t="e">
        <f t="shared" si="349"/>
        <v>#N/A</v>
      </c>
      <c r="JB14" s="256" t="e">
        <f t="shared" si="350"/>
        <v>#N/A</v>
      </c>
      <c r="JC14" s="256" t="e">
        <f t="shared" si="351"/>
        <v>#N/A</v>
      </c>
      <c r="JD14" s="256" t="e">
        <f t="shared" si="352"/>
        <v>#N/A</v>
      </c>
      <c r="JE14" s="256" t="e">
        <f t="shared" si="353"/>
        <v>#N/A</v>
      </c>
      <c r="JF14" s="256" t="e">
        <f t="shared" si="354"/>
        <v>#N/A</v>
      </c>
      <c r="JG14" s="256" t="e">
        <f t="shared" si="355"/>
        <v>#N/A</v>
      </c>
      <c r="JH14" s="256" t="e">
        <f t="shared" si="356"/>
        <v>#N/A</v>
      </c>
      <c r="JI14" s="256" t="e">
        <f t="shared" si="357"/>
        <v>#N/A</v>
      </c>
      <c r="JJ14" s="256" t="e">
        <f t="shared" si="358"/>
        <v>#N/A</v>
      </c>
      <c r="JK14" s="256" t="e">
        <f t="shared" si="359"/>
        <v>#N/A</v>
      </c>
      <c r="JL14" s="256">
        <f t="shared" si="360"/>
        <v>6</v>
      </c>
      <c r="JM14" s="256">
        <f t="shared" si="361"/>
        <v>6</v>
      </c>
      <c r="JN14" s="256" t="e">
        <f t="shared" si="362"/>
        <v>#N/A</v>
      </c>
      <c r="JO14" s="256" t="e">
        <f t="shared" si="363"/>
        <v>#N/A</v>
      </c>
      <c r="JP14" s="256" t="e">
        <f t="shared" si="364"/>
        <v>#N/A</v>
      </c>
      <c r="JQ14" s="256" t="e">
        <f t="shared" si="365"/>
        <v>#N/A</v>
      </c>
      <c r="JR14" s="256" t="e">
        <f t="shared" si="366"/>
        <v>#N/A</v>
      </c>
      <c r="JS14" s="256" t="e">
        <f t="shared" si="367"/>
        <v>#N/A</v>
      </c>
      <c r="JT14" s="256" t="e">
        <f t="shared" si="368"/>
        <v>#N/A</v>
      </c>
      <c r="JU14" s="256" t="e">
        <f t="shared" si="369"/>
        <v>#N/A</v>
      </c>
      <c r="JV14" s="61">
        <f t="shared" si="233"/>
        <v>0.24000000000000002</v>
      </c>
      <c r="JW14" s="46">
        <f t="shared" si="234"/>
        <v>0</v>
      </c>
      <c r="JX14" s="46">
        <f t="shared" si="235"/>
        <v>0</v>
      </c>
      <c r="JY14" s="46">
        <f t="shared" si="236"/>
        <v>0</v>
      </c>
      <c r="JZ14" s="46">
        <f t="shared" si="237"/>
        <v>0</v>
      </c>
      <c r="KA14" s="46">
        <f t="shared" si="238"/>
        <v>0</v>
      </c>
      <c r="KB14" s="46">
        <f t="shared" si="239"/>
        <v>0</v>
      </c>
      <c r="KC14" s="46">
        <f t="shared" si="240"/>
        <v>0</v>
      </c>
      <c r="KD14" s="46">
        <f t="shared" si="241"/>
        <v>0</v>
      </c>
      <c r="KE14" s="46">
        <f t="shared" si="242"/>
        <v>0</v>
      </c>
      <c r="KF14" s="46">
        <f t="shared" si="243"/>
        <v>0</v>
      </c>
      <c r="KG14" s="46">
        <f t="shared" si="244"/>
        <v>0</v>
      </c>
      <c r="KH14" s="46">
        <f t="shared" si="245"/>
        <v>0</v>
      </c>
      <c r="KI14" s="46">
        <f t="shared" si="246"/>
        <v>0</v>
      </c>
      <c r="KJ14" s="46">
        <f t="shared" si="247"/>
        <v>0</v>
      </c>
      <c r="KK14" s="46">
        <f t="shared" si="248"/>
        <v>0</v>
      </c>
      <c r="KL14" s="46">
        <f t="shared" si="249"/>
        <v>0</v>
      </c>
      <c r="KM14" s="46">
        <f t="shared" si="250"/>
        <v>0</v>
      </c>
      <c r="KN14" s="46">
        <f t="shared" si="251"/>
        <v>0</v>
      </c>
      <c r="KO14" s="46">
        <f t="shared" si="252"/>
        <v>0</v>
      </c>
      <c r="KP14" s="46">
        <f t="shared" si="253"/>
        <v>0</v>
      </c>
      <c r="KQ14" s="46">
        <f t="shared" si="254"/>
        <v>0</v>
      </c>
      <c r="KR14" s="61">
        <f t="shared" si="255"/>
        <v>0.24000000000000002</v>
      </c>
      <c r="KS14" s="1">
        <f t="shared" si="256"/>
        <v>0</v>
      </c>
      <c r="KT14" s="1">
        <f t="shared" si="257"/>
        <v>0</v>
      </c>
      <c r="KU14" s="1">
        <f t="shared" si="258"/>
        <v>0</v>
      </c>
      <c r="KV14" s="1">
        <f t="shared" si="259"/>
        <v>0</v>
      </c>
      <c r="KW14" s="1">
        <f t="shared" si="260"/>
        <v>0</v>
      </c>
      <c r="KX14" s="1">
        <f t="shared" si="261"/>
        <v>0</v>
      </c>
      <c r="KY14" s="1">
        <f t="shared" si="262"/>
        <v>0</v>
      </c>
      <c r="KZ14" s="1">
        <f t="shared" si="263"/>
        <v>0</v>
      </c>
      <c r="LA14" s="1">
        <f t="shared" si="264"/>
        <v>0</v>
      </c>
      <c r="LB14" s="1">
        <f t="shared" si="265"/>
        <v>0</v>
      </c>
      <c r="LC14" s="1">
        <f t="shared" si="266"/>
        <v>0</v>
      </c>
      <c r="LD14" s="1">
        <f t="shared" si="267"/>
        <v>0</v>
      </c>
      <c r="LE14" s="1">
        <f t="shared" si="268"/>
        <v>0</v>
      </c>
      <c r="LF14" s="1">
        <f t="shared" si="269"/>
        <v>0</v>
      </c>
      <c r="LG14" s="1">
        <f t="shared" si="270"/>
        <v>0</v>
      </c>
      <c r="LH14" s="1">
        <f t="shared" si="271"/>
        <v>0</v>
      </c>
      <c r="LI14" s="1">
        <f t="shared" si="272"/>
        <v>0</v>
      </c>
      <c r="LJ14" s="1">
        <f t="shared" si="273"/>
        <v>0</v>
      </c>
      <c r="LK14" s="1">
        <f t="shared" si="274"/>
        <v>0</v>
      </c>
      <c r="LL14" s="1">
        <f t="shared" si="275"/>
        <v>0</v>
      </c>
      <c r="LM14" s="1">
        <f t="shared" si="276"/>
        <v>0</v>
      </c>
      <c r="LN14" s="61">
        <f t="shared" si="277"/>
        <v>0.24000000000000002</v>
      </c>
      <c r="LO14" s="57">
        <f t="shared" si="278"/>
        <v>4.9870133785133017</v>
      </c>
      <c r="LP14" s="57">
        <f t="shared" si="279"/>
        <v>1.7336767784573004</v>
      </c>
      <c r="LQ14" s="57">
        <f t="shared" si="280"/>
        <v>2.4685025139591383</v>
      </c>
      <c r="LR14" s="57">
        <f t="shared" si="281"/>
        <v>3.1646804284643015</v>
      </c>
      <c r="LS14" s="57">
        <f t="shared" si="282"/>
        <v>3.8108301151573118</v>
      </c>
      <c r="LT14" s="57">
        <f t="shared" si="283"/>
        <v>4.2702674758365324</v>
      </c>
      <c r="LU14" s="57">
        <f t="shared" si="284"/>
        <v>4.7053673422034539</v>
      </c>
      <c r="LV14" s="57">
        <f t="shared" si="285"/>
        <v>4.903726090418445</v>
      </c>
      <c r="LW14" s="57">
        <f t="shared" si="286"/>
        <v>5.080295838257749</v>
      </c>
      <c r="LX14" s="57">
        <f t="shared" si="287"/>
        <v>5.1869062929338199</v>
      </c>
      <c r="LY14" s="57">
        <f t="shared" si="288"/>
        <v>5.2906344257579594</v>
      </c>
      <c r="LZ14" s="57">
        <f t="shared" si="289"/>
        <v>1.8209669640924941</v>
      </c>
      <c r="MA14" s="57">
        <f t="shared" si="290"/>
        <v>2.2301638280039784</v>
      </c>
      <c r="MB14" s="57">
        <f t="shared" si="291"/>
        <v>2.6393606919154631</v>
      </c>
      <c r="MC14" s="57">
        <f t="shared" si="292"/>
        <v>3.0485575558269464</v>
      </c>
      <c r="MD14" s="57">
        <f t="shared" si="293"/>
        <v>3.4577544197384302</v>
      </c>
      <c r="ME14" s="57">
        <f t="shared" si="294"/>
        <v>3.8669512836499136</v>
      </c>
      <c r="MF14" s="57">
        <f t="shared" si="295"/>
        <v>4.2203186665329149</v>
      </c>
      <c r="MG14" s="57">
        <f t="shared" si="296"/>
        <v>4.5513674489048661</v>
      </c>
      <c r="MH14" s="57">
        <f t="shared" si="297"/>
        <v>4.8672880745614453</v>
      </c>
      <c r="MI14" s="57">
        <f t="shared" si="298"/>
        <v>4.8696505165742829</v>
      </c>
      <c r="MJ14" s="61">
        <f t="shared" si="299"/>
        <v>0.24000000000000002</v>
      </c>
      <c r="MK14" s="57" t="e">
        <f t="shared" si="118"/>
        <v>#N/A</v>
      </c>
      <c r="ML14" s="57" t="e">
        <f t="shared" si="370"/>
        <v>#N/A</v>
      </c>
      <c r="MM14" s="57" t="e">
        <f t="shared" si="371"/>
        <v>#N/A</v>
      </c>
      <c r="MN14" s="57" t="e">
        <f t="shared" si="372"/>
        <v>#N/A</v>
      </c>
      <c r="MO14" s="57" t="e">
        <f t="shared" si="373"/>
        <v>#N/A</v>
      </c>
      <c r="MP14" s="57" t="e">
        <f t="shared" si="374"/>
        <v>#N/A</v>
      </c>
      <c r="MQ14" s="57" t="e">
        <f t="shared" si="375"/>
        <v>#N/A</v>
      </c>
      <c r="MR14" s="57" t="e">
        <f t="shared" si="376"/>
        <v>#N/A</v>
      </c>
      <c r="MS14" s="57" t="e">
        <f t="shared" si="377"/>
        <v>#N/A</v>
      </c>
      <c r="MT14" s="57" t="e">
        <f t="shared" si="378"/>
        <v>#N/A</v>
      </c>
      <c r="MU14" s="57" t="e">
        <f t="shared" si="379"/>
        <v>#N/A</v>
      </c>
      <c r="MV14" s="57" t="e">
        <f t="shared" si="380"/>
        <v>#N/A</v>
      </c>
      <c r="MW14" s="57" t="e">
        <f t="shared" si="381"/>
        <v>#N/A</v>
      </c>
      <c r="MX14" s="57" t="e">
        <f t="shared" si="382"/>
        <v>#N/A</v>
      </c>
      <c r="MY14" s="57" t="e">
        <f t="shared" si="383"/>
        <v>#N/A</v>
      </c>
      <c r="MZ14" s="57" t="e">
        <f t="shared" si="384"/>
        <v>#N/A</v>
      </c>
      <c r="NA14" s="57" t="e">
        <f t="shared" si="385"/>
        <v>#N/A</v>
      </c>
      <c r="NB14" s="57" t="e">
        <f t="shared" si="386"/>
        <v>#N/A</v>
      </c>
      <c r="NC14" s="57" t="e">
        <f t="shared" si="387"/>
        <v>#N/A</v>
      </c>
      <c r="ND14" s="57" t="e">
        <f t="shared" si="388"/>
        <v>#N/A</v>
      </c>
      <c r="NE14" s="57" t="e">
        <f t="shared" si="389"/>
        <v>#N/A</v>
      </c>
      <c r="NF14" s="61">
        <f t="shared" si="320"/>
        <v>0.24000000000000002</v>
      </c>
      <c r="NG14" s="256">
        <f>IF(OY13=0,MIN('Drive Train'!$F$35-FQ13*$C$19*'Drive Train'!$F$39,NG13+$C$39)-$C$7,IF(LO13-1&lt;=0,0,IF($C$37=Motors!$C$30,MAX(MAX(NG$8:NG13)*-1,NG13-$C$39),MAX(0,MAX(NG$8:NG13)*-1,NG13-$C$39))))</f>
        <v>8.3760450904118038</v>
      </c>
      <c r="NH14" s="256">
        <f>IF(OZ13=0,MIN('Drive Train'!$F$35-FR13*$C$19*'Drive Train'!$F$39,NH13+$C$39)-$C$7,IF(LP13-1&lt;=0,0,IF($C$37=Motors!$C$30,MAX(MAX(NH$8:NH13)*-1,NH13-$C$39),MAX(0,MAX(NH$8:NH13)*-1,NH13-$C$39))))</f>
        <v>7.6623214294532582</v>
      </c>
      <c r="NI14" s="256">
        <f>IF(PA13=0,MIN('Drive Train'!$F$35-FS13*$C$19*'Drive Train'!$F$39,NI13+$C$39)-$C$7,IF(LQ13-1&lt;=0,0,IF($C$37=Motors!$C$30,MAX(MAX(NI$8:NI13)*-1,NI13-$C$39),MAX(0,MAX(NI$8:NI13)*-1,NI13-$C$39))))</f>
        <v>7.7577215212186923</v>
      </c>
      <c r="NJ14" s="256">
        <f>IF(PB13=0,MIN('Drive Train'!$F$35-FT13*$C$19*'Drive Train'!$F$39,NJ13+$C$39)-$C$7,IF(LR13-1&lt;=0,0,IF($C$37=Motors!$C$30,MAX(MAX(NJ$8:NJ13)*-1,NJ13-$C$39),MAX(0,MAX(NJ$8:NJ13)*-1,NJ13-$C$39))))</f>
        <v>7.8872500036465318</v>
      </c>
      <c r="NK14" s="256">
        <f>IF(PC13=0,MIN('Drive Train'!$F$35-FU13*$C$19*'Drive Train'!$F$39,NK13+$C$39)-$C$7,IF(LS13-1&lt;=0,0,IF($C$37=Motors!$C$30,MAX(MAX(NK$8:NK13)*-1,NK13-$C$39),MAX(0,MAX(NK$8:NK13)*-1,NK13-$C$39))))</f>
        <v>8.0502046614406577</v>
      </c>
      <c r="NL14" s="256">
        <f>IF(PD13=0,MIN('Drive Train'!$F$35-FV13*$C$19*'Drive Train'!$F$39,NL13+$C$39)-$C$7,IF(LT13-1&lt;=0,0,IF($C$37=Motors!$C$30,MAX(MAX(NL$8:NL13)*-1,NL13-$C$39),MAX(0,MAX(NL$8:NL13)*-1,NL13-$C$39))))</f>
        <v>8.1988185290704099</v>
      </c>
      <c r="NM14" s="256">
        <f>IF(PE13=0,MIN('Drive Train'!$F$35-FW13*$C$19*'Drive Train'!$F$39,NM13+$C$39)-$C$7,IF(LU13-1&lt;=0,0,IF($C$37=Motors!$C$30,MAX(MAX(NM$8:NM13)*-1,NM13-$C$39),MAX(0,MAX(NM$8:NM13)*-1,NM13-$C$39))))</f>
        <v>8.2831722823184659</v>
      </c>
      <c r="NN14" s="256">
        <f>IF(PF13=0,MIN('Drive Train'!$F$35-FX13*$C$19*'Drive Train'!$F$39,NN13+$C$39)-$C$7,IF(LV13-1&lt;=0,0,IF($C$37=Motors!$C$30,MAX(MAX(NN$8:NN13)*-1,NN13-$C$39),MAX(0,MAX(NN$8:NN13)*-1,NN13-$C$39))))</f>
        <v>8.4744967931998971</v>
      </c>
      <c r="NO14" s="256">
        <f>IF(PG13=0,MIN('Drive Train'!$F$35-FY13*$C$19*'Drive Train'!$F$39,NO13+$C$39)-$C$7,IF(LW13-1&lt;=0,0,IF($C$37=Motors!$C$30,MAX(MAX(NO$8:NO13)*-1,NO13-$C$39),MAX(0,MAX(NO$8:NO13)*-1,NO13-$C$39))))</f>
        <v>8.5569303595888915</v>
      </c>
      <c r="NP14" s="256">
        <f>IF(PH13=0,MIN('Drive Train'!$F$35-FZ13*$C$19*'Drive Train'!$F$39,NP13+$C$39)-$C$7,IF(LX13-1&lt;=0,0,IF($C$37=Motors!$C$30,MAX(MAX(NP$8:NP13)*-1,NP13-$C$39),MAX(0,MAX(NP$8:NP13)*-1,NP13-$C$39))))</f>
        <v>8.8163436279329126</v>
      </c>
      <c r="NQ14" s="256">
        <f>IF(PI13=0,MIN('Drive Train'!$F$35-GA13*$C$19*'Drive Train'!$F$39,NQ13+$C$39)-$C$7,IF(LY13-1&lt;=0,0,IF($C$37=Motors!$C$30,MAX(MAX(NQ$8:NQ13)*-1,NQ13-$C$39),MAX(0,MAX(NQ$8:NQ13)*-1,NQ13-$C$39))))</f>
        <v>9.1022369975500617</v>
      </c>
      <c r="NR14" s="256">
        <f>IF(PJ13=0,MIN('Drive Train'!$F$35-GB13*$C$19*'Drive Train'!$F$39,NR13+$C$39)-$C$7,IF(LZ13-1&lt;=0,0,IF($C$37=Motors!$C$30,MAX(MAX(NR$8:NR13)*-1,NR13-$C$39),MAX(0,MAX(NR$8:NR13)*-1,NR13-$C$39))))</f>
        <v>10.72</v>
      </c>
      <c r="NS14" s="256">
        <f>IF(PK13=0,MIN('Drive Train'!$F$35-GC13*$C$19*'Drive Train'!$F$39,NS13+$C$39)-$C$7,IF(MA13-1&lt;=0,0,IF($C$37=Motors!$C$30,MAX(MAX(NS$8:NS13)*-1,NS13-$C$39),MAX(0,MAX(NS$8:NS13)*-1,NS13-$C$39))))</f>
        <v>10.420000000000002</v>
      </c>
      <c r="NT14" s="256">
        <f>IF(PL13=0,MIN('Drive Train'!$F$35-GD13*$C$19*'Drive Train'!$F$39,NT13+$C$39)-$C$7,IF(MB13-1&lt;=0,0,IF($C$37=Motors!$C$30,MAX(MAX(NT$8:NT13)*-1,NT13-$C$39),MAX(0,MAX(NT$8:NT13)*-1,NT13-$C$39))))</f>
        <v>10.120000000000001</v>
      </c>
      <c r="NU14" s="256">
        <f>IF(PM13=0,MIN('Drive Train'!$F$35-GE13*$C$19*'Drive Train'!$F$39,NU13+$C$39)-$C$7,IF(MC13-1&lt;=0,0,IF($C$37=Motors!$C$30,MAX(MAX(NU$8:NU13)*-1,NU13-$C$39),MAX(0,MAX(NU$8:NU13)*-1,NU13-$C$39))))</f>
        <v>9.82</v>
      </c>
      <c r="NV14" s="256">
        <f>IF(PN13=0,MIN('Drive Train'!$F$35-GF13*$C$19*'Drive Train'!$F$39,NV13+$C$39)-$C$7,IF(MD13-1&lt;=0,0,IF($C$37=Motors!$C$30,MAX(MAX(NV$8:NV13)*-1,NV13-$C$39),MAX(0,MAX(NV$8:NV13)*-1,NV13-$C$39))))</f>
        <v>9.5200000000000014</v>
      </c>
      <c r="NW14" s="256">
        <f>IF(PO13=0,MIN('Drive Train'!$F$35-GG13*$C$19*'Drive Train'!$F$39,NW13+$C$39)-$C$7,IF(ME13-1&lt;=0,0,IF($C$37=Motors!$C$30,MAX(MAX(NW$8:NW13)*-1,NW13-$C$39),MAX(0,MAX(NW$8:NW13)*-1,NW13-$C$39))))</f>
        <v>9.2200000000000006</v>
      </c>
      <c r="NX14" s="256">
        <f>IF(PP13=0,MIN('Drive Train'!$F$35-GH13*$C$19*'Drive Train'!$F$39,NX13+$C$39)-$C$7,IF(MF13-1&lt;=0,0,IF($C$37=Motors!$C$30,MAX(MAX(NX$8:NX13)*-1,NX13-$C$39),MAX(0,MAX(NX$8:NX13)*-1,NX13-$C$39))))</f>
        <v>8.9200000000000017</v>
      </c>
      <c r="NY14" s="256">
        <f>IF(PQ13=0,MIN('Drive Train'!$F$35-GI13*$C$19*'Drive Train'!$F$39,NY13+$C$39)-$C$7,IF(MG13-1&lt;=0,0,IF($C$37=Motors!$C$30,MAX(MAX(NY$8:NY13)*-1,NY13-$C$39),MAX(0,MAX(NY$8:NY13)*-1,NY13-$C$39))))</f>
        <v>8.620000000000001</v>
      </c>
      <c r="NZ14" s="256">
        <f>IF(PR13=0,MIN('Drive Train'!$F$35-GJ13*$C$19*'Drive Train'!$F$39,NZ13+$C$39)-$C$7,IF(MH13-1&lt;=0,0,IF($C$37=Motors!$C$30,MAX(MAX(NZ$8:NZ13)*-1,NZ13-$C$39),MAX(0,MAX(NZ$8:NZ13)*-1,NZ13-$C$39))))</f>
        <v>8.32</v>
      </c>
      <c r="OA14" s="256">
        <f>IF(PS13=0,MIN('Drive Train'!$F$35-GK13*$C$19*'Drive Train'!$F$39,OA13+$C$39)-$C$7,IF(MI13-1&lt;=0,0,IF($C$37=Motors!$C$30,MAX(MAX(OA$8:OA13)*-1,OA13-$C$39),MAX(0,MAX(OA$8:OA13)*-1,OA13-$C$39))))</f>
        <v>8.4391564722724937</v>
      </c>
      <c r="OB14" s="61">
        <f t="shared" si="321"/>
        <v>0.24000000000000002</v>
      </c>
      <c r="OC14" s="256">
        <f>'Drive Train'!$F$35-(FQ14*$C$13)*$C$19*'Drive Train'!$F$39</f>
        <v>8.9020380813353572</v>
      </c>
      <c r="OD14" s="256">
        <f>'Drive Train'!$F$35-(FR14*$C$13)*$C$19*'Drive Train'!$F$39</f>
        <v>7.5657299366788076</v>
      </c>
      <c r="OE14" s="256">
        <f>'Drive Train'!$F$35-(FS14*$C$13)*$C$19*'Drive Train'!$F$39</f>
        <v>7.6945233510417594</v>
      </c>
      <c r="OF14" s="256">
        <f>'Drive Train'!$F$35-(FT14*$C$13)*$C$19*'Drive Train'!$F$39</f>
        <v>7.8689506652672438</v>
      </c>
      <c r="OG14" s="256">
        <f>'Drive Train'!$F$35-(FU14*$C$13)*$C$19*'Drive Train'!$F$39</f>
        <v>8.087318632758123</v>
      </c>
      <c r="OH14" s="256">
        <f>'Drive Train'!$F$35-(FV14*$C$13)*$C$19*'Drive Train'!$F$39</f>
        <v>8.3310259801925888</v>
      </c>
      <c r="OI14" s="256">
        <f>'Drive Train'!$F$35-(FW14*$C$13)*$C$19*'Drive Train'!$F$39</f>
        <v>8.6503825328334223</v>
      </c>
      <c r="OJ14" s="256">
        <f>'Drive Train'!$F$35-(FX14*$C$13)*$C$19*'Drive Train'!$F$39</f>
        <v>8.8817632897292995</v>
      </c>
      <c r="OK14" s="256">
        <f>'Drive Train'!$F$35-(FY14*$C$13)*$C$19*'Drive Train'!$F$39</f>
        <v>9.26364469583703</v>
      </c>
      <c r="OL14" s="256">
        <f>'Drive Train'!$F$35-(FZ14*$C$13)*$C$19*'Drive Train'!$F$39</f>
        <v>9.5886147221066107</v>
      </c>
      <c r="OM14" s="256">
        <f>'Drive Train'!$F$35-(GA14*$C$13)*$C$19*'Drive Train'!$F$39</f>
        <v>9.9392135234813654</v>
      </c>
      <c r="ON14" s="256">
        <f>'Drive Train'!$F$35-(GB14*$C$13)*$C$19*'Drive Train'!$F$39</f>
        <v>10.9</v>
      </c>
      <c r="OO14" s="256">
        <f>'Drive Train'!$F$35-(GC14*$C$13)*$C$19*'Drive Train'!$F$39</f>
        <v>10.600000000000001</v>
      </c>
      <c r="OP14" s="256">
        <f>'Drive Train'!$F$35-(GD14*$C$13)*$C$19*'Drive Train'!$F$39</f>
        <v>10.3</v>
      </c>
      <c r="OQ14" s="256">
        <f>'Drive Train'!$F$35-(GE14*$C$13)*$C$19*'Drive Train'!$F$39</f>
        <v>10</v>
      </c>
      <c r="OR14" s="256">
        <f>'Drive Train'!$F$35-(GF14*$C$13)*$C$19*'Drive Train'!$F$39</f>
        <v>9.7000000000000011</v>
      </c>
      <c r="OS14" s="256">
        <f>'Drive Train'!$F$35-(GG14*$C$13)*$C$19*'Drive Train'!$F$39</f>
        <v>9.4</v>
      </c>
      <c r="OT14" s="256">
        <f>'Drive Train'!$F$35-(GH14*$C$13)*$C$19*'Drive Train'!$F$39</f>
        <v>9.1000000000000014</v>
      </c>
      <c r="OU14" s="256">
        <f>'Drive Train'!$F$35-(GI14*$C$13)*$C$19*'Drive Train'!$F$39</f>
        <v>8.8000000000000007</v>
      </c>
      <c r="OV14" s="256">
        <f>'Drive Train'!$F$35-(GJ14*$C$13)*$C$19*'Drive Train'!$F$39</f>
        <v>8.8775463540931412</v>
      </c>
      <c r="OW14" s="256">
        <f>'Drive Train'!$F$35-(GK14*$C$13)*$C$19*'Drive Train'!$F$39</f>
        <v>8.8303980645928792</v>
      </c>
      <c r="OX14" s="61">
        <f t="shared" si="322"/>
        <v>0.24000000000000002</v>
      </c>
      <c r="OY14" s="1">
        <f>IF(PU14&gt;='Drive Train'!$F$29,1,0)</f>
        <v>0</v>
      </c>
      <c r="OZ14" s="1">
        <f>IF(PV14&gt;='Drive Train'!$F$29,1,0)</f>
        <v>0</v>
      </c>
      <c r="PA14" s="1">
        <f>IF(PW14&gt;='Drive Train'!$F$29,1,0)</f>
        <v>0</v>
      </c>
      <c r="PB14" s="1">
        <f>IF(PX14&gt;='Drive Train'!$F$29,1,0)</f>
        <v>0</v>
      </c>
      <c r="PC14" s="1">
        <f>IF(PY14&gt;='Drive Train'!$F$29,1,0)</f>
        <v>0</v>
      </c>
      <c r="PD14" s="1">
        <f>IF(PZ14&gt;='Drive Train'!$F$29,1,0)</f>
        <v>0</v>
      </c>
      <c r="PE14" s="1">
        <f>IF(QA14&gt;='Drive Train'!$F$29,1,0)</f>
        <v>0</v>
      </c>
      <c r="PF14" s="1">
        <f>IF(QB14&gt;='Drive Train'!$F$29,1,0)</f>
        <v>0</v>
      </c>
      <c r="PG14" s="1">
        <f>IF(QC14&gt;='Drive Train'!$F$29,1,0)</f>
        <v>0</v>
      </c>
      <c r="PH14" s="1">
        <f>IF(QD14&gt;='Drive Train'!$F$29,1,0)</f>
        <v>0</v>
      </c>
      <c r="PI14" s="1">
        <f>IF(QE14&gt;='Drive Train'!$F$29,1,0)</f>
        <v>0</v>
      </c>
      <c r="PJ14" s="1">
        <f>IF(QF14&gt;='Drive Train'!$F$29,1,0)</f>
        <v>0</v>
      </c>
      <c r="PK14" s="1">
        <f>IF(QG14&gt;='Drive Train'!$F$29,1,0)</f>
        <v>0</v>
      </c>
      <c r="PL14" s="1">
        <f>IF(QH14&gt;='Drive Train'!$F$29,1,0)</f>
        <v>0</v>
      </c>
      <c r="PM14" s="1">
        <f>IF(QI14&gt;='Drive Train'!$F$29,1,0)</f>
        <v>0</v>
      </c>
      <c r="PN14" s="1">
        <f>IF(QJ14&gt;='Drive Train'!$F$29,1,0)</f>
        <v>0</v>
      </c>
      <c r="PO14" s="1">
        <f>IF(QK14&gt;='Drive Train'!$F$29,1,0)</f>
        <v>0</v>
      </c>
      <c r="PP14" s="1">
        <f>IF(QL14&gt;='Drive Train'!$F$29,1,0)</f>
        <v>0</v>
      </c>
      <c r="PQ14" s="1">
        <f>IF(QM14&gt;='Drive Train'!$F$29,1,0)</f>
        <v>0</v>
      </c>
      <c r="PR14" s="1">
        <f>IF(QN14&gt;='Drive Train'!$F$29,1,0)</f>
        <v>0</v>
      </c>
      <c r="PS14" s="1">
        <f>IF(QO14&gt;='Drive Train'!$F$29,1,0)</f>
        <v>0</v>
      </c>
      <c r="PT14" s="253">
        <f t="shared" si="323"/>
        <v>0.24000000000000002</v>
      </c>
      <c r="PU14" s="57">
        <f t="shared" si="324"/>
        <v>0.71427908885300451</v>
      </c>
      <c r="PV14" s="57">
        <f t="shared" si="325"/>
        <v>0.24260046315878181</v>
      </c>
      <c r="PW14" s="57">
        <f t="shared" si="326"/>
        <v>0.34663652301102371</v>
      </c>
      <c r="PX14" s="57">
        <f t="shared" si="327"/>
        <v>0.44657170825165909</v>
      </c>
      <c r="PY14" s="57">
        <f t="shared" si="328"/>
        <v>0.54119645620974011</v>
      </c>
      <c r="PZ14" s="57">
        <f t="shared" si="329"/>
        <v>0.60444810468927646</v>
      </c>
      <c r="QA14" s="57">
        <f t="shared" si="330"/>
        <v>0.66516924584219361</v>
      </c>
      <c r="QB14" s="57">
        <f t="shared" si="331"/>
        <v>0.69588426116171131</v>
      </c>
      <c r="QC14" s="57">
        <f t="shared" si="332"/>
        <v>0.72281748258119571</v>
      </c>
      <c r="QD14" s="57">
        <f t="shared" si="333"/>
        <v>0.74557173380673381</v>
      </c>
      <c r="QE14" s="57">
        <f t="shared" si="334"/>
        <v>0.76756623127138002</v>
      </c>
      <c r="QF14" s="57">
        <f t="shared" si="335"/>
        <v>0.26505686904479114</v>
      </c>
      <c r="QG14" s="57">
        <f t="shared" si="336"/>
        <v>0.32461887193119621</v>
      </c>
      <c r="QH14" s="57">
        <f t="shared" si="337"/>
        <v>0.38418087481760138</v>
      </c>
      <c r="QI14" s="57">
        <f t="shared" si="338"/>
        <v>0.44374287770400644</v>
      </c>
      <c r="QJ14" s="57">
        <f t="shared" si="339"/>
        <v>0.50330488059041145</v>
      </c>
      <c r="QK14" s="57">
        <f t="shared" si="340"/>
        <v>0.56286688347681646</v>
      </c>
      <c r="QL14" s="57">
        <f t="shared" si="341"/>
        <v>0.60964417210932964</v>
      </c>
      <c r="QM14" s="57">
        <f t="shared" si="342"/>
        <v>0.65131059592948748</v>
      </c>
      <c r="QN14" s="57">
        <f t="shared" si="343"/>
        <v>0.68802075766949977</v>
      </c>
      <c r="QO14" s="57">
        <f t="shared" si="344"/>
        <v>0.69020106388547242</v>
      </c>
      <c r="QP14" s="61">
        <f t="shared" si="345"/>
        <v>0.24000000000000002</v>
      </c>
      <c r="QQ14" s="57">
        <f t="shared" si="139"/>
        <v>0.73567138679153699</v>
      </c>
      <c r="QR14" s="57">
        <f t="shared" si="140"/>
        <v>1.0167160890550777</v>
      </c>
      <c r="QS14" s="57">
        <f t="shared" si="141"/>
        <v>0.98962899320979747</v>
      </c>
      <c r="QT14" s="57">
        <f t="shared" si="142"/>
        <v>0.95294443599209855</v>
      </c>
      <c r="QU14" s="57">
        <f t="shared" si="143"/>
        <v>0.90701853136241273</v>
      </c>
      <c r="QV14" s="57">
        <f t="shared" si="144"/>
        <v>0.85576339296260906</v>
      </c>
      <c r="QW14" s="57">
        <f t="shared" si="145"/>
        <v>0.78859814547702844</v>
      </c>
      <c r="QX14" s="57">
        <f t="shared" si="146"/>
        <v>0.73993546524766574</v>
      </c>
      <c r="QY14" s="57">
        <f t="shared" si="147"/>
        <v>0.65962034742945219</v>
      </c>
      <c r="QZ14" s="57">
        <f t="shared" si="148"/>
        <v>0.59127450620808997</v>
      </c>
      <c r="RA14" s="57">
        <f t="shared" si="149"/>
        <v>0.51753856727789127</v>
      </c>
      <c r="RB14" s="57">
        <f t="shared" si="150"/>
        <v>0.31547143903972863</v>
      </c>
      <c r="RC14" s="57">
        <f t="shared" si="151"/>
        <v>0.37856572684767431</v>
      </c>
      <c r="RD14" s="57">
        <f t="shared" si="152"/>
        <v>0.44166001465562016</v>
      </c>
      <c r="RE14" s="57">
        <f t="shared" si="153"/>
        <v>0.50475430246356578</v>
      </c>
      <c r="RF14" s="57">
        <f t="shared" si="154"/>
        <v>0.56784859027151147</v>
      </c>
      <c r="RG14" s="57">
        <f t="shared" si="155"/>
        <v>0.63094287807945726</v>
      </c>
      <c r="RH14" s="57">
        <f t="shared" si="156"/>
        <v>0.69403716588740294</v>
      </c>
      <c r="RI14" s="57">
        <f t="shared" si="157"/>
        <v>0.75713145369534862</v>
      </c>
      <c r="RJ14" s="57">
        <f t="shared" si="158"/>
        <v>0.74082234708331707</v>
      </c>
      <c r="RK14" s="57">
        <f t="shared" si="159"/>
        <v>0.75073830624125681</v>
      </c>
      <c r="RL14" s="61">
        <f t="shared" si="346"/>
        <v>0.24000000000000002</v>
      </c>
      <c r="RM14" s="2">
        <f>IF(AND(LO14&gt;=LO$6*'Drive Train'!$AA$52,LO14&lt;=LO$6*'Drive Train'!$AA$53,KS14=0,JW14=0,EU14&gt;0),$C$17,0)</f>
        <v>0</v>
      </c>
      <c r="RN14" s="2">
        <f>IF(AND(LP14&gt;=LP$6*'Drive Train'!$AA$52,LP14&lt;=LP$6*'Drive Train'!$AA$53,KT14=0,JX14=0,EV14&gt;0),$C$17,0)</f>
        <v>0</v>
      </c>
      <c r="RO14" s="2">
        <f>IF(AND(LQ14&gt;=LQ$6*'Drive Train'!$AA$52,LQ14&lt;=LQ$6*'Drive Train'!$AA$53,KU14=0,JY14=0,EW14&gt;0),$C$17,0)</f>
        <v>0</v>
      </c>
      <c r="RP14" s="2">
        <f>IF(AND(LR14&gt;=LR$6*'Drive Train'!$AA$52,LR14&lt;=LR$6*'Drive Train'!$AA$53,KV14=0,JZ14=0,EX14&gt;0),$C$17,0)</f>
        <v>0</v>
      </c>
      <c r="RQ14" s="2">
        <f>IF(AND(LS14&gt;=LS$6*'Drive Train'!$AA$52,LS14&lt;=LS$6*'Drive Train'!$AA$53,KW14=0,KA14=0,EY14&gt;0),$C$17,0)</f>
        <v>0</v>
      </c>
      <c r="RR14" s="2">
        <f>IF(AND(LT14&gt;=LT$6*'Drive Train'!$AA$52,LT14&lt;=LT$6*'Drive Train'!$AA$53,KX14=0,KB14=0,EZ14&gt;0),$C$17,0)</f>
        <v>0</v>
      </c>
      <c r="RS14" s="2">
        <f>IF(AND(LU14&gt;=LU$6*'Drive Train'!$AA$52,LU14&lt;=LU$6*'Drive Train'!$AA$53,KY14=0,KC14=0,FA14&gt;0),$C$17,0)</f>
        <v>0</v>
      </c>
      <c r="RT14" s="2">
        <f>IF(AND(LV14&gt;=LV$6*'Drive Train'!$AA$52,LV14&lt;=LV$6*'Drive Train'!$AA$53,KZ14=0,KD14=0,FB14&gt;0),$C$17,0)</f>
        <v>0</v>
      </c>
      <c r="RU14" s="2">
        <f>IF(AND(LW14&gt;=LW$6*'Drive Train'!$AA$52,LW14&lt;=LW$6*'Drive Train'!$AA$53,LA14=0,KE14=0,FC14&gt;0),$C$17,0)</f>
        <v>0</v>
      </c>
      <c r="RV14" s="2">
        <f>IF(AND(LX14&gt;=LX$6*'Drive Train'!$AA$52,LX14&lt;=LX$6*'Drive Train'!$AA$53,LB14=0,KF14=0,FD14&gt;0),$C$17,0)</f>
        <v>0.04</v>
      </c>
      <c r="RW14" s="2">
        <f>IF(AND(LY14&gt;=LY$6*'Drive Train'!$AA$52,LY14&lt;=LY$6*'Drive Train'!$AA$53,LC14=0,KG14=0,FE14&gt;0),$C$17,0)</f>
        <v>0.04</v>
      </c>
      <c r="RX14" s="2">
        <f>IF(AND(LZ14&gt;=LZ$6*'Drive Train'!$AA$52,LZ14&lt;=LZ$6*'Drive Train'!$AA$53,LD14=0,KH14=0,FF14&gt;0),$C$17,0)</f>
        <v>0</v>
      </c>
      <c r="RY14" s="2">
        <f>IF(AND(MA14&gt;=MA$6*'Drive Train'!$AA$52,MA14&lt;=MA$6*'Drive Train'!$AA$53,LE14=0,KI14=0,FG14&gt;0),$C$17,0)</f>
        <v>0</v>
      </c>
      <c r="RZ14" s="2">
        <f>IF(AND(MB14&gt;=MB$6*'Drive Train'!$AA$52,MB14&lt;=MB$6*'Drive Train'!$AA$53,LF14=0,KJ14=0,FH14&gt;0),$C$17,0)</f>
        <v>0</v>
      </c>
      <c r="SA14" s="2">
        <f>IF(AND(MC14&gt;=MC$6*'Drive Train'!$AA$52,MC14&lt;=MC$6*'Drive Train'!$AA$53,LG14=0,KK14=0,FI14&gt;0),$C$17,0)</f>
        <v>0</v>
      </c>
      <c r="SB14" s="2">
        <f>IF(AND(MD14&gt;=MD$6*'Drive Train'!$AA$52,MD14&lt;=MD$6*'Drive Train'!$AA$53,LH14=0,KL14=0,FJ14&gt;0),$C$17,0)</f>
        <v>0</v>
      </c>
      <c r="SC14" s="2">
        <f>IF(AND(ME14&gt;=ME$6*'Drive Train'!$AA$52,ME14&lt;=ME$6*'Drive Train'!$AA$53,LI14=0,KM14=0,FK14&gt;0),$C$17,0)</f>
        <v>0</v>
      </c>
      <c r="SD14" s="2">
        <f>IF(AND(MF14&gt;=MF$6*'Drive Train'!$AA$52,MF14&lt;=MF$6*'Drive Train'!$AA$53,LJ14=0,KN14=0,FL14&gt;0),$C$17,0)</f>
        <v>0</v>
      </c>
      <c r="SE14" s="2">
        <f>IF(AND(MG14&gt;=MG$6*'Drive Train'!$AA$52,MG14&lt;=MG$6*'Drive Train'!$AA$53,LK14=0,KO14=0,FM14&gt;0),$C$17,0)</f>
        <v>0</v>
      </c>
      <c r="SF14" s="2">
        <f>IF(AND(MH14&gt;=MH$6*'Drive Train'!$AA$52,MH14&lt;=MH$6*'Drive Train'!$AA$53,LL14=0,KP14=0,FN14&gt;0),$C$17,0)</f>
        <v>0</v>
      </c>
      <c r="SG14" s="2">
        <f>IF(AND(MI14&gt;=MI$6*'Drive Train'!$AA$52,MI14&lt;=MI$6*'Drive Train'!$AA$53,LM14=0,KQ14=0,FO14&gt;0),$C$17,0)</f>
        <v>0</v>
      </c>
      <c r="SH14" s="61">
        <f t="shared" si="347"/>
        <v>0.24000000000000002</v>
      </c>
      <c r="SI14" s="2">
        <f>IF(AND(EU14&lt;0,KS14=0,LO14&gt;=LO$6*'Drive Train'!$AA$52,LO14&lt;=LO$6*'Drive Train'!$AA$53,OY14=1,JW14=0),$C$17,0)</f>
        <v>0</v>
      </c>
      <c r="SJ14" s="2">
        <f>IF(AND(EV14&lt;0,KT14=0,LP14&gt;=LP$6*'Drive Train'!$AA$52,LP14&lt;=LP$6*'Drive Train'!$AA$53,OZ14=1,JX14=0),$C$17,0)</f>
        <v>0</v>
      </c>
      <c r="SK14" s="2">
        <f>IF(AND(EW14&lt;0,KU14=0,LQ14&gt;=LQ$6*'Drive Train'!$AA$52,LQ14&lt;=LQ$6*'Drive Train'!$AA$53,PA14=1,JY14=0),$C$17,0)</f>
        <v>0</v>
      </c>
      <c r="SL14" s="2">
        <f>IF(AND(EX14&lt;0,KV14=0,LR14&gt;=LR$6*'Drive Train'!$AA$52,LR14&lt;=LR$6*'Drive Train'!$AA$53,PB14=1,JZ14=0),$C$17,0)</f>
        <v>0</v>
      </c>
      <c r="SM14" s="2">
        <f>IF(AND(EY14&lt;0,KW14=0,LS14&gt;=LS$6*'Drive Train'!$AA$52,LS14&lt;=LS$6*'Drive Train'!$AA$53,PC14=1,KA14=0),$C$17,0)</f>
        <v>0</v>
      </c>
      <c r="SN14" s="2">
        <f>IF(AND(EZ14&lt;0,KX14=0,LT14&gt;=LT$6*'Drive Train'!$AA$52,LT14&lt;=LT$6*'Drive Train'!$AA$53,PD14=1,KB14=0),$C$17,0)</f>
        <v>0</v>
      </c>
      <c r="SO14" s="2">
        <f>IF(AND(FA14&lt;0,KY14=0,LU14&gt;=LU$6*'Drive Train'!$AA$52,LU14&lt;=LU$6*'Drive Train'!$AA$53,PE14=1,KC14=0),$C$17,0)</f>
        <v>0</v>
      </c>
      <c r="SP14" s="2">
        <f>IF(AND(FB14&lt;0,KZ14=0,LV14&gt;=LV$6*'Drive Train'!$AA$52,LV14&lt;=LV$6*'Drive Train'!$AA$53,PF14=1,KD14=0),$C$17,0)</f>
        <v>0</v>
      </c>
      <c r="SQ14" s="2">
        <f>IF(AND(FC14&lt;0,LA14=0,LW14&gt;=LW$6*'Drive Train'!$AA$52,LW14&lt;=LW$6*'Drive Train'!$AA$53,PG14=1,KE14=0),$C$17,0)</f>
        <v>0</v>
      </c>
      <c r="SR14" s="2">
        <f>IF(AND(FD14&lt;0,LB14=0,LX14&gt;=LX$6*'Drive Train'!$AA$52,LX14&lt;=LX$6*'Drive Train'!$AA$53,PH14=1,KF14=0),$C$17,0)</f>
        <v>0</v>
      </c>
      <c r="SS14" s="2">
        <f>IF(AND(FE14&lt;0,LC14=0,LY14&gt;=LY$6*'Drive Train'!$AA$52,LY14&lt;=LY$6*'Drive Train'!$AA$53,PI14=1,KG14=0),$C$17,0)</f>
        <v>0</v>
      </c>
      <c r="ST14" s="2">
        <f>IF(AND(FF14&lt;0,LD14=0,LZ14&gt;=LZ$6*'Drive Train'!$AA$52,LZ14&lt;=LZ$6*'Drive Train'!$AA$53,PJ14=1,KH14=0),$C$17,0)</f>
        <v>0</v>
      </c>
      <c r="SU14" s="2">
        <f>IF(AND(FG14&lt;0,LE14=0,MA14&gt;=MA$6*'Drive Train'!$AA$52,MA14&lt;=MA$6*'Drive Train'!$AA$53,PK14=1,KI14=0),$C$17,0)</f>
        <v>0</v>
      </c>
      <c r="SV14" s="2">
        <f>IF(AND(FH14&lt;0,LF14=0,MB14&gt;=MB$6*'Drive Train'!$AA$52,MB14&lt;=MB$6*'Drive Train'!$AA$53,PL14=1,KJ14=0),$C$17,0)</f>
        <v>0</v>
      </c>
      <c r="SW14" s="2">
        <f>IF(AND(FI14&lt;0,LG14=0,MC14&gt;=MC$6*'Drive Train'!$AA$52,MC14&lt;=MC$6*'Drive Train'!$AA$53,PM14=1,KK14=0),$C$17,0)</f>
        <v>0</v>
      </c>
      <c r="SX14" s="2">
        <f>IF(AND(FJ14&lt;0,LH14=0,MD14&gt;=MD$6*'Drive Train'!$AA$52,MD14&lt;=MD$6*'Drive Train'!$AA$53,PN14=1,KL14=0),$C$17,0)</f>
        <v>0</v>
      </c>
      <c r="SY14" s="2">
        <f>IF(AND(FK14&lt;0,LI14=0,ME14&gt;=ME$6*'Drive Train'!$AA$52,ME14&lt;=ME$6*'Drive Train'!$AA$53,PO14=1,KM14=0),$C$17,0)</f>
        <v>0</v>
      </c>
      <c r="SZ14" s="2">
        <f>IF(AND(FL14&lt;0,LJ14=0,MF14&gt;=MF$6*'Drive Train'!$AA$52,MF14&lt;=MF$6*'Drive Train'!$AA$53,PP14=1,KN14=0),$C$17,0)</f>
        <v>0</v>
      </c>
      <c r="TA14" s="2">
        <f>IF(AND(FM14&lt;0,LK14=0,MG14&gt;=MG$6*'Drive Train'!$AA$52,MG14&lt;=MG$6*'Drive Train'!$AA$53,PQ14=1,KO14=0),$C$17,0)</f>
        <v>0</v>
      </c>
      <c r="TB14" s="2">
        <f>IF(AND(FN14&lt;0,LL14=0,MH14&gt;=MH$6*'Drive Train'!$AA$52,MH14&lt;=MH$6*'Drive Train'!$AA$53,PR14=1,KP14=0),$C$17,0)</f>
        <v>0</v>
      </c>
      <c r="TC14" s="2">
        <f>IF(AND(FO14&lt;0,LM14=0,MI14&gt;=MI$6*'Drive Train'!$AA$52,MI14&lt;=MI$6*'Drive Train'!$AA$53,PS14=1,KQ14=0),$C$17,0)</f>
        <v>0</v>
      </c>
      <c r="TD14" s="144">
        <f t="shared" si="348"/>
        <v>0.24000000000000002</v>
      </c>
    </row>
    <row r="15" spans="1:524" x14ac:dyDescent="0.2">
      <c r="A15" s="7"/>
      <c r="B15" s="70" t="s">
        <v>9</v>
      </c>
      <c r="C15" s="74">
        <f>(VLOOKUP('Drive Train'!$D$4,Motors!$B$6:$I$27,7,FALSE))*C9</f>
        <v>2.7495000000000003</v>
      </c>
      <c r="D15" s="5"/>
      <c r="E15" s="6" t="s">
        <v>353</v>
      </c>
      <c r="J15" s="15">
        <f>'Drive Train'!I12/C12</f>
        <v>0</v>
      </c>
      <c r="K15" s="69">
        <v>2</v>
      </c>
      <c r="P15" s="5"/>
      <c r="R15" s="63">
        <f t="shared" si="160"/>
        <v>0.28000000000000003</v>
      </c>
      <c r="S15" s="2">
        <f>NG15/'Drive Train'!$F$35</f>
        <v>0.7033901678496256</v>
      </c>
      <c r="T15" s="2">
        <f>NH15/'Drive Train'!$F$35</f>
        <v>0.59562338199022646</v>
      </c>
      <c r="U15" s="2">
        <f>NI15/'Drive Train'!$F$35</f>
        <v>0.60600994766465799</v>
      </c>
      <c r="V15" s="2">
        <f>NJ15/'Drive Train'!$F$35</f>
        <v>0.62007666655381</v>
      </c>
      <c r="W15" s="2">
        <f>NK15/'Drive Train'!$F$35</f>
        <v>0.63768698651275191</v>
      </c>
      <c r="X15" s="2">
        <f>NL15/'Drive Train'!$F$35</f>
        <v>0.65734080485424107</v>
      </c>
      <c r="Y15" s="2">
        <f>NM15/'Drive Train'!$F$35</f>
        <v>0.68309536555108241</v>
      </c>
      <c r="Z15" s="2">
        <f>NN15/'Drive Train'!$F$35</f>
        <v>0.7017551040104274</v>
      </c>
      <c r="AA15" s="2">
        <f>NO15/'Drive Train'!$F$35</f>
        <v>0.73255199159976048</v>
      </c>
      <c r="AB15" s="2">
        <f>NP15/'Drive Train'!$F$35</f>
        <v>0.75875925178279113</v>
      </c>
      <c r="AC15" s="2">
        <f>NQ15/'Drive Train'!$F$35</f>
        <v>0.78703334866785202</v>
      </c>
      <c r="AD15" s="2">
        <f>NR15/'Drive Train'!$F$35</f>
        <v>0.86451612903225805</v>
      </c>
      <c r="AE15" s="2">
        <f>NS15/'Drive Train'!$F$35</f>
        <v>0.84032258064516141</v>
      </c>
      <c r="AF15" s="2">
        <f>NT15/'Drive Train'!$F$35</f>
        <v>0.81612903225806455</v>
      </c>
      <c r="AG15" s="2">
        <f>NU15/'Drive Train'!$F$35</f>
        <v>0.79193548387096779</v>
      </c>
      <c r="AH15" s="2">
        <f>NV15/'Drive Train'!$F$35</f>
        <v>0.76774193548387104</v>
      </c>
      <c r="AI15" s="2">
        <f>NW15/'Drive Train'!$F$35</f>
        <v>0.74354838709677418</v>
      </c>
      <c r="AJ15" s="2">
        <f>NX15/'Drive Train'!$F$35</f>
        <v>0.71935483870967754</v>
      </c>
      <c r="AK15" s="2">
        <f>NY15/'Drive Train'!$F$35</f>
        <v>0.69516129032258067</v>
      </c>
      <c r="AL15" s="2">
        <f>NZ15/'Drive Train'!$F$35</f>
        <v>0.70141502855589843</v>
      </c>
      <c r="AM15" s="2">
        <f>OA15/'Drive Train'!$F$35</f>
        <v>0.69761274714458699</v>
      </c>
      <c r="AN15" s="61">
        <f t="shared" si="161"/>
        <v>0.28000000000000003</v>
      </c>
      <c r="AO15" s="46">
        <f>LO15*12*60/(PI() * 'Drive Train'!$F$15)/S$6*ABS(S15)</f>
        <v>1677.0248496603426</v>
      </c>
      <c r="AP15" s="46">
        <f>LP15*12*60/(PI() * 'Drive Train'!$F$15)/T$6*ABS(T15)</f>
        <v>143.58645685102545</v>
      </c>
      <c r="AQ15" s="46">
        <f>LQ15*12*60/(PI() * 'Drive Train'!$F$15)/U$6*ABS(U15)</f>
        <v>299.2645054060921</v>
      </c>
      <c r="AR15" s="46">
        <f>LR15*12*60/(PI() * 'Drive Train'!$F$15)/V$6*ABS(V15)</f>
        <v>510.51981029459472</v>
      </c>
      <c r="AS15" s="46">
        <f>LS15*12*60/(PI() * 'Drive Train'!$F$15)/W$6*ABS(W15)</f>
        <v>775.36899867127102</v>
      </c>
      <c r="AT15" s="46">
        <f>LT15*12*60/(PI() * 'Drive Train'!$F$15)/X$6*ABS(X15)</f>
        <v>1062.6270634406094</v>
      </c>
      <c r="AU15" s="46">
        <f>LU15*12*60/(PI() * 'Drive Train'!$F$15)/Y$6*ABS(Y15)</f>
        <v>1397.8219690960334</v>
      </c>
      <c r="AV15" s="46">
        <f>LV15*12*60/(PI() * 'Drive Train'!$F$15)/Z$6*ABS(Z15)</f>
        <v>1701.2073453841117</v>
      </c>
      <c r="AW15" s="46">
        <f>LW15*12*60/(PI() * 'Drive Train'!$F$15)/AA$6*ABS(AA15)</f>
        <v>2047.6145251543965</v>
      </c>
      <c r="AX15" s="46">
        <f>LX15*12*60/(PI() * 'Drive Train'!$F$15)/AB$6*ABS(AB15)</f>
        <v>2387.6484566232839</v>
      </c>
      <c r="AY15" s="46">
        <f>LY15*12*60/(PI() * 'Drive Train'!$F$15)/AC$6*ABS(AC15)</f>
        <v>2746.4004614189548</v>
      </c>
      <c r="AZ15" s="46">
        <f>LZ15*12*60/(PI() * 'Drive Train'!$F$15)/AD$6*ABS(AD15)</f>
        <v>764.53984949521634</v>
      </c>
      <c r="BA15" s="46">
        <f>MA15*12*60/(PI() * 'Drive Train'!$F$15)/AE$6*ABS(AE15)</f>
        <v>910.13907627069568</v>
      </c>
      <c r="BB15" s="46">
        <f>MB15*12*60/(PI() * 'Drive Train'!$F$15)/AF$6*ABS(AF15)</f>
        <v>1046.1224720566076</v>
      </c>
      <c r="BC15" s="46">
        <f>MC15*12*60/(PI() * 'Drive Train'!$F$15)/AG$6*ABS(AG15)</f>
        <v>1172.4900368529525</v>
      </c>
      <c r="BD15" s="46">
        <f>MD15*12*60/(PI() * 'Drive Train'!$F$15)/AH$6*ABS(AH15)</f>
        <v>1289.24177065973</v>
      </c>
      <c r="BE15" s="46">
        <f>ME15*12*60/(PI() * 'Drive Train'!$F$15)/AI$6*ABS(AI15)</f>
        <v>1396.3776734769406</v>
      </c>
      <c r="BF15" s="46">
        <f>MF15*12*60/(PI() * 'Drive Train'!$F$15)/AJ$6*ABS(AJ15)</f>
        <v>1477.8323135799662</v>
      </c>
      <c r="BG15" s="46">
        <f>MG15*12*60/(PI() * 'Drive Train'!$F$15)/AK$6*ABS(AK15)</f>
        <v>1544.5453797247396</v>
      </c>
      <c r="BH15" s="46">
        <f>MH15*12*60/(PI() * 'Drive Train'!$F$15)/AL$6*ABS(AL15)</f>
        <v>1640.7293025304166</v>
      </c>
      <c r="BI15" s="46">
        <f>MI15*12*60/(PI() * 'Drive Train'!$F$15)/AM$6*ABS(AM15)</f>
        <v>1636.3359469452707</v>
      </c>
      <c r="BJ15" s="61">
        <f t="shared" si="67"/>
        <v>0.28000000000000003</v>
      </c>
      <c r="BK15" s="2">
        <f>IF(OR(KS14=1,AND($C$37=Motors!$C$32,OY14=1)),0,IF(NG15=0,-(CG14+$C$15)/($C$14-$C$15)*$C$12,($C$11*S15-AO15)/($C$11*S15)*$C$12*S15))</f>
        <v>0.9789761816017567</v>
      </c>
      <c r="BL15" s="2">
        <f>IF(OR(KT14=1,AND($C$37=Motors!$C$32,OZ14=1)),0,IF(NH15=0,-(CH14+$C$15)/($C$14-$C$15)*$C$12,($C$11*T15-AP15)/($C$11*T15)*$C$12*T15))</f>
        <v>1.3977877104327188</v>
      </c>
      <c r="BM15" s="2">
        <f>IF(OR(KU14=1,AND($C$37=Motors!$C$32,PA14=1)),0,IF(NI15=0,-(CI14+$C$15)/($C$14-$C$15)*$C$12,($C$11*U15-AQ15)/($C$11*U15)*$C$12*U15))</f>
        <v>1.3539090392490325</v>
      </c>
      <c r="BN15" s="2">
        <f>IF(OR(KV14=1,AND($C$37=Motors!$C$32,PB14=1)),0,IF(NJ15=0,-(CJ14+$C$15)/($C$14-$C$15)*$C$12,($C$11*V15-AR15)/($C$11*V15)*$C$12*V15))</f>
        <v>1.294297245653478</v>
      </c>
      <c r="BO15" s="2">
        <f>IF(OR(KW14=1,AND($C$37=Motors!$C$32,PC14=1)),0,IF(NK15=0,-(CK14+$C$15)/($C$14-$C$15)*$C$12,($C$11*W15-AS15)/($C$11*W15)*$C$12*W15))</f>
        <v>1.2195009847280207</v>
      </c>
      <c r="BP15" s="2">
        <f>IF(OR(KX14=1,AND($C$37=Motors!$C$32,PD14=1)),0,IF(NL15=0,-(CL14+$C$15)/($C$14-$C$15)*$C$12,($C$11*X15-AT15)/($C$11*X15)*$C$12*X15))</f>
        <v>1.1397345821489888</v>
      </c>
      <c r="BQ15" s="2">
        <f>IF(OR(KY14=1,AND($C$37=Motors!$C$32,PE14=1)),0,IF(NM15=0,-(CM14+$C$15)/($C$14-$C$15)*$C$12,($C$11*Y15-AU15)/($C$11*Y15)*$C$12*Y15))</f>
        <v>1.0535801501210169</v>
      </c>
      <c r="BR15" s="2">
        <f>IF(OR(KZ14=1,AND($C$37=Motors!$C$32,PF14=1)),0,IF(NN15=0,-(CN14+$C$15)/($C$14-$C$15)*$C$12,($C$11*Z15-AV15)/($C$11*Z15)*$C$12*Z15))</f>
        <v>0.96418785968443799</v>
      </c>
      <c r="BS15" s="2">
        <f>IF(OR(LA14=1,AND($C$37=Motors!$C$32,PG14=1)),0,IF(NO15=0,-(CO14+$C$15)/($C$14-$C$15)*$C$12,($C$11*AA15-AW15)/($C$11*AA15)*$C$12*AA15))</f>
        <v>0.88541209997593828</v>
      </c>
      <c r="BT15" s="2">
        <f>IF(OR(LB14=1,AND($C$37=Motors!$C$32,PH14=1)),0,IF(NP15=0,-(CP14+$C$15)/($C$14-$C$15)*$C$12,($C$11*AB15-AX15)/($C$11*AB15)*$C$12*AB15))</f>
        <v>0.79821243451466761</v>
      </c>
      <c r="BU15" s="2">
        <f>IF(OR(LC14=1,AND($C$37=Motors!$C$32,PI14=1)),0,IF(NQ15=0,-(CQ14+$C$15)/($C$14-$C$15)*$C$12,($C$11*AC15-AY15)/($C$11*AC15)*$C$12*AC15))</f>
        <v>0.70774450369136288</v>
      </c>
      <c r="BV15" s="2">
        <f>IF(OR(LD14=1,AND($C$37=Motors!$C$32,PJ14=1)),0,IF(NR15=0,-(CR14+$C$15)/($C$14-$C$15)*$C$12,($C$11*AD15-AZ15)/($C$11*AD15)*$C$12*AD15))</f>
        <v>1.7810066899331634</v>
      </c>
      <c r="BW15" s="2">
        <f>IF(OR(LE14=1,AND($C$37=Motors!$C$32,PK14=1)),0,IF(NS15=0,-(CS14+$C$15)/($C$14-$C$15)*$C$12,($C$11*AE15-BA15)/($C$11*AE15)*$C$12*AE15))</f>
        <v>1.6567531418731383</v>
      </c>
      <c r="BX15" s="2">
        <f>IF(OR(LF14=1,AND($C$37=Motors!$C$32,PL14=1)),0,IF(NT15=0,-(CT14+$C$15)/($C$14-$C$15)*$C$12,($C$11*AF15-BB15)/($C$11*AF15)*$C$12*AF15))</f>
        <v>1.5367843506037822</v>
      </c>
      <c r="BY15" s="2">
        <f>IF(OR(LG14=1,AND($C$37=Motors!$C$32,PM14=1)),0,IF(NU15=0,-(CU14+$C$15)/($C$14-$C$15)*$C$12,($C$11*AG15-BC15)/($C$11*AG15)*$C$12*AG15))</f>
        <v>1.4211003161250964</v>
      </c>
      <c r="BZ15" s="2">
        <f>IF(OR(LH14=1,AND($C$37=Motors!$C$32,PN14=1)),0,IF(NV15=0,-(CV14+$C$15)/($C$14-$C$15)*$C$12,($C$11*AH15-BD15)/($C$11*AH15)*$C$12*AH15))</f>
        <v>1.3097010384370802</v>
      </c>
      <c r="CA15" s="2">
        <f>IF(OR(LI14=1,AND($C$37=Motors!$C$32,PO14=1)),0,IF(NW15=0,-(CW14+$C$15)/($C$14-$C$15)*$C$12,($C$11*AI15-BE15)/($C$11*AI15)*$C$12*AI15))</f>
        <v>1.2025865175397337</v>
      </c>
      <c r="CB15" s="2">
        <f>IF(OR(LJ14=1,AND($C$37=Motors!$C$32,PP14=1)),0,IF(NX15=0,-(CX14+$C$15)/($C$14-$C$15)*$C$12,($C$11*AJ15-BF15)/($C$11*AJ15)*$C$12*AJ15))</f>
        <v>1.1069154137455965</v>
      </c>
      <c r="CC15" s="2">
        <f>IF(OR(LK14=1,AND($C$37=Motors!$C$32,PQ14=1)),0,IF(NY15=0,-(CY14+$C$15)/($C$14-$C$15)*$C$12,($C$11*AK15-BG15)/($C$11*AK15)*$C$12*AK15))</f>
        <v>1.017813067159371</v>
      </c>
      <c r="CD15" s="2">
        <f>IF(OR(LL14=1,AND($C$37=Motors!$C$32,PR14=1)),0,IF(NZ15=0,-(CZ14+$C$15)/($C$14-$C$15)*$C$12,($C$11*AL15-BH15)/($C$11*AL15)*$C$12*AL15))</f>
        <v>0.99030190643636562</v>
      </c>
      <c r="CE15" s="2">
        <f>IF(OR(LM14=1,AND($C$37=Motors!$C$32,PS14=1)),0,IF(OA15=0,-(DA14+$C$15)/($C$14-$C$15)*$C$12,($C$11*AM15-BI15)/($C$11*AM15)*$C$12*AM15))</f>
        <v>0.98292806374656139</v>
      </c>
      <c r="CF15" s="61">
        <f t="shared" si="69"/>
        <v>0.28000000000000003</v>
      </c>
      <c r="CG15" s="57">
        <f>IF(AND(KS14=1,OY14=1),0,ABS(BK15/$C$12*($C$14-$C$15)+$C$15) *'Drive Train'!$AA$49 + CG14*(1-'Drive Train'!$AA$49))</f>
        <v>54.866779709338331</v>
      </c>
      <c r="CH15" s="57">
        <f>IF(AND(KT14=1,OZ14=1),0,ABS(BL15/$C$12*($C$14-$C$15)+$C$15) *'Drive Train'!$AA$49 + CH14*(1-'Drive Train'!$AA$49))</f>
        <v>77.16284574627295</v>
      </c>
      <c r="CI15" s="57">
        <f>IF(AND(KU14=1,PA14=1),0,ABS(BM15/$C$12*($C$14-$C$15)+$C$15) *'Drive Train'!$AA$49 + CI14*(1-'Drive Train'!$AA$49))</f>
        <v>74.826898230560516</v>
      </c>
      <c r="CJ15" s="57">
        <f>IF(AND(KV14=1,PB14=1),0,ABS(BN15/$C$12*($C$14-$C$15)+$C$15) *'Drive Train'!$AA$49 + CJ14*(1-'Drive Train'!$AA$49))</f>
        <v>71.65337411507933</v>
      </c>
      <c r="CK15" s="57">
        <f>IF(AND(KW14=1,PC14=1),0,ABS(BO15/$C$12*($C$14-$C$15)+$C$15) *'Drive Train'!$AA$49 + CK14*(1-'Drive Train'!$AA$49))</f>
        <v>67.671481884068484</v>
      </c>
      <c r="CL15" s="57">
        <f>IF(AND(KX14=1,PD14=1),0,ABS(BP15/$C$12*($C$14-$C$15)+$C$15) *'Drive Train'!$AA$49 + CL14*(1-'Drive Train'!$AA$49))</f>
        <v>63.424996634736615</v>
      </c>
      <c r="CM15" s="57">
        <f>IF(AND(KY14=1,PE14=1),0,ABS(BQ15/$C$12*($C$14-$C$15)+$C$15) *'Drive Train'!$AA$49 + CM14*(1-'Drive Train'!$AA$49))</f>
        <v>58.838434962874047</v>
      </c>
      <c r="CN15" s="57">
        <f>IF(AND(KZ14=1,PF14=1),0,ABS(BR15/$C$12*($C$14-$C$15)+$C$15) *'Drive Train'!$AA$49 + CN14*(1-'Drive Train'!$AA$49))</f>
        <v>54.079500994818829</v>
      </c>
      <c r="CO15" s="57">
        <f>IF(AND(LA14=1,PG14=1),0,ABS(BS15/$C$12*($C$14-$C$15)+$C$15) *'Drive Train'!$AA$49 + CO14*(1-'Drive Train'!$AA$49))</f>
        <v>49.885754119050979</v>
      </c>
      <c r="CP15" s="57">
        <f>IF(AND(LB14=1,PH14=1),0,ABS(BT15/$C$12*($C$14-$C$15)+$C$15) *'Drive Train'!$AA$49 + CP14*(1-'Drive Train'!$AA$49))</f>
        <v>45.243547862336868</v>
      </c>
      <c r="CQ15" s="57">
        <f>IF(AND(LC14=1,PI14=1),0,ABS(BU15/$C$12*($C$14-$C$15)+$C$15) *'Drive Train'!$AA$49 + CQ14*(1-'Drive Train'!$AA$49))</f>
        <v>40.427350549212385</v>
      </c>
      <c r="CR15" s="57">
        <f>IF(AND(LD14=1,PJ14=1),0,ABS(BV15/$C$12*($C$14-$C$15)+$C$15) *'Drive Train'!$AA$49 + CR14*(1-'Drive Train'!$AA$49))</f>
        <v>97.564088513869237</v>
      </c>
      <c r="CS15" s="57">
        <f>IF(AND(LE14=1,PK14=1),0,ABS(BW15/$C$12*($C$14-$C$15)+$C$15) *'Drive Train'!$AA$49 + CS14*(1-'Drive Train'!$AA$49))</f>
        <v>90.949262698059599</v>
      </c>
      <c r="CT15" s="57">
        <f>IF(AND(LF14=1,PL14=1),0,ABS(BX15/$C$12*($C$14-$C$15)+$C$15) *'Drive Train'!$AA$49 + CT14*(1-'Drive Train'!$AA$49))</f>
        <v>84.562542399363167</v>
      </c>
      <c r="CU15" s="57">
        <f>IF(AND(LG14=1,PM14=1),0,ABS(BY15/$C$12*($C$14-$C$15)+$C$15) *'Drive Train'!$AA$49 + CU14*(1-'Drive Train'!$AA$49))</f>
        <v>78.403927617780013</v>
      </c>
      <c r="CV15" s="57">
        <f>IF(AND(LH14=1,PN14=1),0,ABS(BZ15/$C$12*($C$14-$C$15)+$C$15) *'Drive Train'!$AA$49 + CV14*(1-'Drive Train'!$AA$49))</f>
        <v>72.473418353310123</v>
      </c>
      <c r="CW15" s="57">
        <f>IF(AND(LI14=1,PO14=1),0,ABS(CA15/$C$12*($C$14-$C$15)+$C$15) *'Drive Train'!$AA$49 + CW14*(1-'Drive Train'!$AA$49))</f>
        <v>66.77101460595344</v>
      </c>
      <c r="CX15" s="57">
        <f>IF(AND(LJ14=1,PP14=1),0,ABS(CB15/$C$12*($C$14-$C$15)+$C$15) *'Drive Train'!$AA$49 + CX14*(1-'Drive Train'!$AA$49))</f>
        <v>61.677818499402498</v>
      </c>
      <c r="CY15" s="57">
        <f>IF(AND(LK14=1,PQ14=1),0,ABS(CC15/$C$12*($C$14-$C$15)+$C$15) *'Drive Train'!$AA$49 + CY14*(1-'Drive Train'!$AA$49))</f>
        <v>56.93432013134742</v>
      </c>
      <c r="CZ15" s="57">
        <f>IF(AND(LL14=1,PR14=1),0,ABS(CD15/$C$12*($C$14-$C$15)+$C$15) *'Drive Train'!$AA$49 + CZ14*(1-'Drive Train'!$AA$49))</f>
        <v>55.469721823977466</v>
      </c>
      <c r="DA15" s="57">
        <f>IF(AND(LM14=1,PS14=1),0,ABS(CE15/$C$12*($C$14-$C$15)+$C$15) *'Drive Train'!$AA$49 + DA14*(1-'Drive Train'!$AA$49))</f>
        <v>55.077164140532702</v>
      </c>
      <c r="DB15" s="61">
        <f t="shared" si="162"/>
        <v>0.28000000000000003</v>
      </c>
      <c r="DC15" s="57">
        <f t="shared" si="70"/>
        <v>54.866779709338331</v>
      </c>
      <c r="DD15" s="57">
        <f t="shared" si="71"/>
        <v>77.16284574627295</v>
      </c>
      <c r="DE15" s="57">
        <f t="shared" si="72"/>
        <v>74.826898230560516</v>
      </c>
      <c r="DF15" s="57">
        <f t="shared" si="73"/>
        <v>71.65337411507933</v>
      </c>
      <c r="DG15" s="57">
        <f t="shared" si="74"/>
        <v>67.671481884068484</v>
      </c>
      <c r="DH15" s="57">
        <f t="shared" si="75"/>
        <v>63.424996634736615</v>
      </c>
      <c r="DI15" s="57">
        <f t="shared" si="76"/>
        <v>58.838434962874047</v>
      </c>
      <c r="DJ15" s="57">
        <f t="shared" si="77"/>
        <v>54.079500994818829</v>
      </c>
      <c r="DK15" s="57">
        <f t="shared" si="78"/>
        <v>49.885754119050979</v>
      </c>
      <c r="DL15" s="57">
        <f t="shared" si="79"/>
        <v>45.243547862336868</v>
      </c>
      <c r="DM15" s="57">
        <f t="shared" si="80"/>
        <v>40.427350549212385</v>
      </c>
      <c r="DN15" s="57">
        <f t="shared" si="81"/>
        <v>25</v>
      </c>
      <c r="DO15" s="57">
        <f t="shared" si="82"/>
        <v>30</v>
      </c>
      <c r="DP15" s="57">
        <f t="shared" si="83"/>
        <v>35</v>
      </c>
      <c r="DQ15" s="57">
        <f t="shared" si="84"/>
        <v>40</v>
      </c>
      <c r="DR15" s="57">
        <f t="shared" si="85"/>
        <v>45</v>
      </c>
      <c r="DS15" s="57">
        <f t="shared" si="86"/>
        <v>50</v>
      </c>
      <c r="DT15" s="57">
        <f t="shared" si="87"/>
        <v>55</v>
      </c>
      <c r="DU15" s="57">
        <f t="shared" si="88"/>
        <v>56.93432013134742</v>
      </c>
      <c r="DV15" s="57">
        <f t="shared" si="89"/>
        <v>55.469721823977466</v>
      </c>
      <c r="DW15" s="57">
        <f t="shared" si="90"/>
        <v>55.077164140532702</v>
      </c>
      <c r="DX15" s="61">
        <f t="shared" si="163"/>
        <v>0.28000000000000003</v>
      </c>
      <c r="DY15" s="2">
        <f>IF(OY15=0,($C$23/0.4536*IF(ISNA(MK14),'Drive Train'!$F$16,'Drive Train'!$F$17)*4.448*$C$24*S$6)*SIGN(BK15),BK15)</f>
        <v>4.5236871680000004</v>
      </c>
      <c r="DZ15" s="2">
        <f>IF(OZ15=0,($C$23/0.4536*IF(ISNA(ML14),'Drive Train'!$F$16,'Drive Train'!$F$17)*4.448*$C$24*$C$21*T$6)*SIGN(BL15),BL15)</f>
        <v>14.225645600594998</v>
      </c>
      <c r="EA15" s="2">
        <f>IF(PA15=0,($C$23/0.4536*IF(ISNA(MM14),'Drive Train'!$F$16,'Drive Train'!$F$17)*4.448*$C$24*$C$21*U$6)*SIGN(BM15),BM15)</f>
        <v>9.8485238773349995</v>
      </c>
      <c r="EB15" s="2">
        <f>IF(PB15=0,($C$23/0.4536*IF(ISNA(MN14),'Drive Train'!$F$16,'Drive Train'!$F$17)*4.448*$C$24*$C$21*V$6)*SIGN(BN15),BN15)</f>
        <v>7.5312241414914709</v>
      </c>
      <c r="EC15" s="2">
        <f>IF(PC15=0,($C$23/0.4536*IF(ISNA(MO14),'Drive Train'!$F$16,'Drive Train'!$F$17)*4.448*$C$24*$C$21*W$6)*SIGN(BO15),BO15)</f>
        <v>6.0967052573978577</v>
      </c>
      <c r="ED15" s="2">
        <f>IF(PD15=0,($C$23/0.4536*IF(ISNA(MP14),'Drive Train'!$F$16,'Drive Train'!$F$17)*4.448*$C$24*$C$21*X$6)*SIGN(BP15),BP15)</f>
        <v>5.1212324162142009</v>
      </c>
      <c r="EE15" s="2">
        <f>IF(PE15=0,($C$23/0.4536*IF(ISNA(MQ14),'Drive Train'!$F$16,'Drive Train'!$F$17)*4.448*$C$24*$C$21*Y$6)*SIGN(BQ15),BQ15)</f>
        <v>4.4148555312191382</v>
      </c>
      <c r="EF15" s="2">
        <f>IF(PF15=0,($C$23/0.4536*IF(ISNA(MR14),'Drive Train'!$F$16,'Drive Train'!$F$17)*4.448*$C$24*$C$21*Z$6)*SIGN(BR15),BR15)</f>
        <v>3.8797215274349997</v>
      </c>
      <c r="EG15" s="2">
        <f>IF(PG15=0,($C$23/0.4536*IF(ISNA(MS14),'Drive Train'!$F$16,'Drive Train'!$F$17)*4.448*$C$24*$C$21*AA$6)*SIGN(BS15),BS15)</f>
        <v>3.4602921731177019</v>
      </c>
      <c r="EH15" s="2">
        <f>IF(PH15=0,($C$23/0.4536*IF(ISNA(MT14),'Drive Train'!$F$16,'Drive Train'!$F$17)*4.448*$C$24*$C$21*AB$6)*SIGN(BT15),BT15)</f>
        <v>3.1227026928135362</v>
      </c>
      <c r="EI15" s="2">
        <f>IF(PI15=0,($C$23/0.4536*IF(ISNA(MU14),'Drive Train'!$F$16,'Drive Train'!$F$17)*4.448*$C$24*$C$21*AC$6)*SIGN(BU15),BU15)</f>
        <v>2.8451291201189992</v>
      </c>
      <c r="EJ15" s="2">
        <f>IF(PJ15=0,($C$23/0.4536*IF(ISNA(MV14),'Drive Train'!$F$16,'Drive Train'!$F$17)*4.448*$C$24*$C$21*AD$6)*SIGN(BV15),BV15)</f>
        <v>3.9831807681666</v>
      </c>
      <c r="EK15" s="2">
        <f>IF(PK15=0,($C$23/0.4536*IF(ISNA(MW14),'Drive Train'!$F$16,'Drive Train'!$F$17)*4.448*$C$24*$C$21*AE$6)*SIGN(BW15),BW15)</f>
        <v>3.9831807681666</v>
      </c>
      <c r="EL15" s="2">
        <f>IF(PL15=0,($C$23/0.4536*IF(ISNA(MX14),'Drive Train'!$F$16,'Drive Train'!$F$17)*4.448*$C$24*$C$21*AF$6)*SIGN(BX15),BX15)</f>
        <v>3.9831807681666</v>
      </c>
      <c r="EM15" s="2">
        <f>IF(PM15=0,($C$23/0.4536*IF(ISNA(MY14),'Drive Train'!$F$16,'Drive Train'!$F$17)*4.448*$C$24*$C$21*AG$6)*SIGN(BY15),BY15)</f>
        <v>3.9831807681666</v>
      </c>
      <c r="EN15" s="2">
        <f>IF(PN15=0,($C$23/0.4536*IF(ISNA(MZ14),'Drive Train'!$F$16,'Drive Train'!$F$17)*4.448*$C$24*$C$21*AH$6)*SIGN(BZ15),BZ15)</f>
        <v>3.9831807681666</v>
      </c>
      <c r="EO15" s="2">
        <f>IF(PO15=0,($C$23/0.4536*IF(ISNA(NA14),'Drive Train'!$F$16,'Drive Train'!$F$17)*4.448*$C$24*$C$21*AI$6)*SIGN(CA15),CA15)</f>
        <v>3.9831807681666</v>
      </c>
      <c r="EP15" s="2">
        <f>IF(PP15=0,($C$23/0.4536*IF(ISNA(NB14),'Drive Train'!$F$16,'Drive Train'!$F$17)*4.448*$C$24*$C$21*AJ$6)*SIGN(CB15),CB15)</f>
        <v>3.9831807681666</v>
      </c>
      <c r="EQ15" s="2">
        <f>IF(PQ15=0,($C$23/0.4536*IF(ISNA(NC14),'Drive Train'!$F$16,'Drive Train'!$F$17)*4.448*$C$24*$C$21*AK$6)*SIGN(CC15),CC15)</f>
        <v>3.9831807681666</v>
      </c>
      <c r="ER15" s="2">
        <f>IF(PR15=0,($C$23/0.4536*IF(ISNA(ND14),'Drive Train'!$F$16,'Drive Train'!$F$17)*4.448*$C$24*$C$21*AL$6)*SIGN(CD15),CD15)</f>
        <v>3.9831807681666</v>
      </c>
      <c r="ES15" s="2">
        <f>IF(PS15=0,($C$23/0.4536*IF(ISNA(NE14),'Drive Train'!$F$16,'Drive Train'!$F$17)*4.448*$C$24*$C$21*AM$6)*SIGN(CE15),CE15)</f>
        <v>3.9831807681666</v>
      </c>
      <c r="ET15" s="61">
        <f t="shared" si="91"/>
        <v>0.28000000000000003</v>
      </c>
      <c r="EU15" s="255">
        <f>MAX(MIN(IF(AND(OY14=1,NG15&lt;0),-1,1)*(DC15-$C$15)/($C$14-$C$15)*$C$12*$C$21-$C$33*LO15/AO$6 -  OY14*$C$33/$C$21,DY14/$C$19),MAX(EU$8:EU14)*-1)</f>
        <v>0.73506682773679366</v>
      </c>
      <c r="EV15" s="255">
        <f>MAX(MIN(IF(AND(OZ14=1,NH15&lt;0),-1,1)*(DD15-$C$15)/($C$14-$C$15)*$C$12*$C$21-$C$33*LP15/AP$6 -  OZ14*$C$33/$C$21,DZ14/$C$19),MAX(EV$8:EV14)*-1)</f>
        <v>1.2179402036302289</v>
      </c>
      <c r="EW15" s="255">
        <f>MAX(MIN(IF(AND(PA14=1,NI15&lt;0),-1,1)*(DE15-$C$15)/($C$14-$C$15)*$C$12*$C$21-$C$33*LQ15/AQ$6 -  PA14*$C$33/$C$21,EA14/$C$19),MAX(EW$8:EW14)*-1)</f>
        <v>1.1658471540789672</v>
      </c>
      <c r="EX15" s="255">
        <f>MAX(MIN(IF(AND(PB14=1,NJ15&lt;0),-1,1)*(DF15-$C$15)/($C$14-$C$15)*$C$12*$C$21-$C$33*LR15/AR$6 -  PB14*$C$33/$C$21,EB14/$C$19),MAX(EX$8:EX14)*-1)</f>
        <v>1.0958155821230893</v>
      </c>
      <c r="EY15" s="255">
        <f>MAX(MIN(IF(AND(PC14=1,NK15&lt;0),-1,1)*(DG15-$C$15)/($C$14-$C$15)*$C$12*$C$21-$C$33*LS15/AS$6 -  PC14*$C$33/$C$21,EC14/$C$19),MAX(EY$8:EY14)*-1)</f>
        <v>1.0090542297439693</v>
      </c>
      <c r="EZ15" s="255">
        <f>MAX(MIN(IF(AND(PD14=1,NL15&lt;0),-1,1)*(DH15-$C$15)/($C$14-$C$15)*$C$12*$C$21-$C$33*LT15/AT$6 -  PD14*$C$33/$C$21,ED14/$C$19),MAX(EZ$8:EZ14)*-1)</f>
        <v>0.9174877514404749</v>
      </c>
      <c r="FA15" s="255">
        <f>MAX(MIN(IF(AND(PE14=1,NM15&lt;0),-1,1)*(DI15-$C$15)/($C$14-$C$15)*$C$12*$C$21-$C$33*LU15/AU$6 -  PE14*$C$33/$C$21,EE14/$C$19),MAX(FA$8:FA14)*-1)</f>
        <v>0.81874688551777619</v>
      </c>
      <c r="FB15" s="255">
        <f>MAX(MIN(IF(AND(PF14=1,NN15&lt;0),-1,1)*(DJ15-$C$15)/($C$14-$C$15)*$C$12*$C$21-$C$33*LV15/AV$6 -  PF14*$C$33/$C$21,EF14/$C$19),MAX(FB$8:FB14)*-1)</f>
        <v>0.71991501529210344</v>
      </c>
      <c r="FC15" s="255">
        <f>MAX(MIN(IF(AND(PG14=1,NO15&lt;0),-1,1)*(DK15-$C$15)/($C$14-$C$15)*$C$12*$C$21-$C$33*LW15/AW$6 -  PG14*$C$33/$C$21,EG14/$C$19),MAX(FC$8:FC14)*-1)</f>
        <v>0.63080122396938609</v>
      </c>
      <c r="FD15" s="255">
        <f>MAX(MIN(IF(AND(PH14=1,NP15&lt;0),-1,1)*(DL15-$C$15)/($C$14-$C$15)*$C$12*$C$21-$C$33*LX15/AX$6 -  PH14*$C$33/$C$21,EH14/$C$19),MAX(FD$8:FD14)*-1)</f>
        <v>0.5353008785716431</v>
      </c>
      <c r="FE15" s="255">
        <f>MAX(MIN(IF(AND(PI14=1,NQ15&lt;0),-1,1)*(DM15-$C$15)/($C$14-$C$15)*$C$12*$C$21-$C$33*LY15/AY$6 -  PI14*$C$33/$C$21,EI14/$C$19),MAX(FE$8:FE14)*-1)</f>
        <v>0.43739234760950385</v>
      </c>
      <c r="FF15" s="255">
        <f>MAX(MIN(IF(AND(PJ14=1,NR15&lt;0),-1,1)*(DN15-$C$15)/($C$14-$C$15)*$C$12*$C$21-$C$33*LZ15/AZ$6 -  PJ14*$C$33/$C$21,EJ14/$C$19),MAX(FF$8:FF14)*-1)</f>
        <v>0.32093263168840364</v>
      </c>
      <c r="FG15" s="255">
        <f>MAX(MIN(IF(AND(PK14=1,NS15&lt;0),-1,1)*(DO15-$C$15)/($C$14-$C$15)*$C$12*$C$21-$C$33*MA15/BA$6 -  PK14*$C$33/$C$21,EK14/$C$19),MAX(FG$8:FG14)*-1)</f>
        <v>0.39305070357182281</v>
      </c>
      <c r="FH15" s="255">
        <f>MAX(MIN(IF(AND(PL14=1,NT15&lt;0),-1,1)*(DP15-$C$15)/($C$14-$C$15)*$C$12*$C$21-$C$33*MB15/BB$6 -  PL14*$C$33/$C$21,EL14/$C$19),MAX(FH$8:FH14)*-1)</f>
        <v>0.4651687754552421</v>
      </c>
      <c r="FI15" s="255">
        <f>MAX(MIN(IF(AND(PM14=1,NU15&lt;0),-1,1)*(DQ15-$C$15)/($C$14-$C$15)*$C$12*$C$21-$C$33*MC15/BC$6 -  PM14*$C$33/$C$21,EM14/$C$19),MAX(FI$8:FI14)*-1)</f>
        <v>0.53728684733866117</v>
      </c>
      <c r="FJ15" s="255">
        <f>MAX(MIN(IF(AND(PN14=1,NV15&lt;0),-1,1)*(DR15-$C$15)/($C$14-$C$15)*$C$12*$C$21-$C$33*MD15/BD$6 -  PN14*$C$33/$C$21,EN14/$C$19),MAX(FJ$8:FJ14)*-1)</f>
        <v>0.60940491922208051</v>
      </c>
      <c r="FK15" s="255">
        <f>MAX(MIN(IF(AND(PO14=1,NW15&lt;0),-1,1)*(DS15-$C$15)/($C$14-$C$15)*$C$12*$C$21-$C$33*ME15/BE$6 -  PO14*$C$33/$C$21,EO14/$C$19),MAX(FK$8:FK14)*-1)</f>
        <v>0.68152299110549963</v>
      </c>
      <c r="FL15" s="255">
        <f>MAX(MIN(IF(AND(PP14=1,NX15&lt;0),-1,1)*(DT15-$C$15)/($C$14-$C$15)*$C$12*$C$21-$C$33*MF15/BF$6 -  PP14*$C$33/$C$21,EP14/$C$19),MAX(FL$8:FL14)*-1)</f>
        <v>0.75483010407761419</v>
      </c>
      <c r="FM15" s="255">
        <f>MAX(MIN(IF(AND(PQ14=1,NY15&lt;0),-1,1)*(DU15-$C$15)/($C$14-$C$15)*$C$12*$C$21-$C$33*MG15/BG$6 -  PQ14*$C$33/$C$21,EQ14/$C$19),MAX(FM$8:FM14)*-1)</f>
        <v>0.77790710261509322</v>
      </c>
      <c r="FN15" s="255">
        <f>MAX(MIN(IF(AND(PR14=1,NZ15&lt;0),-1,1)*(DV15-$C$15)/($C$14-$C$15)*$C$12*$C$21-$C$33*MH15/BH$6 -  PR14*$C$33/$C$21,ER14/$C$19),MAX(FN$8:FN14)*-1)</f>
        <v>0.7474368930812082</v>
      </c>
      <c r="FO15" s="255">
        <f>MAX(MIN(IF(AND(PS14=1,OA15&lt;0),-1,1)*(DW15-$C$15)/($C$14-$C$15)*$C$12*$C$21-$C$33*MI15/BI$6 -  PS14*$C$33/$C$21,ES14/$C$19),MAX(FO$8:FO14)*-1)</f>
        <v>0.74060060443319597</v>
      </c>
      <c r="FP15" s="61">
        <f t="shared" si="164"/>
        <v>0.28000000000000003</v>
      </c>
      <c r="FQ15" s="256">
        <f t="shared" si="165"/>
        <v>53.595879985683183</v>
      </c>
      <c r="FR15" s="256">
        <f t="shared" si="166"/>
        <v>77.16284574627295</v>
      </c>
      <c r="FS15" s="256">
        <f t="shared" si="167"/>
        <v>74.826898230560516</v>
      </c>
      <c r="FT15" s="256">
        <f t="shared" si="168"/>
        <v>71.65337411507933</v>
      </c>
      <c r="FU15" s="256">
        <f t="shared" si="169"/>
        <v>67.671481884068484</v>
      </c>
      <c r="FV15" s="256">
        <f t="shared" si="170"/>
        <v>63.424996634736615</v>
      </c>
      <c r="FW15" s="256">
        <f t="shared" si="171"/>
        <v>58.838434962874047</v>
      </c>
      <c r="FX15" s="256">
        <f t="shared" si="172"/>
        <v>52.555482497894339</v>
      </c>
      <c r="FY15" s="256">
        <f t="shared" si="173"/>
        <v>46.436494095818119</v>
      </c>
      <c r="FZ15" s="256">
        <f t="shared" si="174"/>
        <v>39.878973680523067</v>
      </c>
      <c r="GA15" s="256">
        <f t="shared" si="175"/>
        <v>33.156095475823399</v>
      </c>
      <c r="GB15" s="256">
        <f t="shared" si="176"/>
        <v>25</v>
      </c>
      <c r="GC15" s="256">
        <f t="shared" si="177"/>
        <v>30</v>
      </c>
      <c r="GD15" s="256">
        <f t="shared" si="178"/>
        <v>35</v>
      </c>
      <c r="GE15" s="256">
        <f t="shared" si="179"/>
        <v>40</v>
      </c>
      <c r="GF15" s="256">
        <f t="shared" si="180"/>
        <v>44.967319250345291</v>
      </c>
      <c r="GG15" s="256">
        <f t="shared" si="181"/>
        <v>49.919298499400597</v>
      </c>
      <c r="GH15" s="256">
        <f t="shared" si="182"/>
        <v>54.95292312032624</v>
      </c>
      <c r="GI15" s="256">
        <f t="shared" si="183"/>
        <v>56.537502614808673</v>
      </c>
      <c r="GJ15" s="256">
        <f t="shared" si="184"/>
        <v>54.445269123457422</v>
      </c>
      <c r="GK15" s="256">
        <f t="shared" si="185"/>
        <v>53.975856136651103</v>
      </c>
      <c r="GL15" s="61">
        <f t="shared" si="186"/>
        <v>0.28000000000000003</v>
      </c>
      <c r="GM15" s="57">
        <f t="shared" si="93"/>
        <v>19.024932950152998</v>
      </c>
      <c r="GN15" s="57">
        <f t="shared" si="94"/>
        <v>8.8263330004386624</v>
      </c>
      <c r="GO15" s="57">
        <f t="shared" si="95"/>
        <v>12.203848333893392</v>
      </c>
      <c r="GP15" s="57">
        <f t="shared" si="96"/>
        <v>15.000240615992109</v>
      </c>
      <c r="GQ15" s="57">
        <f t="shared" si="97"/>
        <v>17.062616688056952</v>
      </c>
      <c r="GR15" s="57">
        <f t="shared" si="98"/>
        <v>18.469371470828897</v>
      </c>
      <c r="GS15" s="57">
        <f t="shared" si="99"/>
        <v>19.118749869680411</v>
      </c>
      <c r="GT15" s="57">
        <f t="shared" si="100"/>
        <v>19.129649118100911</v>
      </c>
      <c r="GU15" s="57">
        <f t="shared" si="101"/>
        <v>18.793431438130753</v>
      </c>
      <c r="GV15" s="57">
        <f t="shared" si="102"/>
        <v>17.672323195099548</v>
      </c>
      <c r="GW15" s="57">
        <f t="shared" si="103"/>
        <v>15.848768684776854</v>
      </c>
      <c r="GX15" s="57">
        <f t="shared" si="104"/>
        <v>8.3063492583211929</v>
      </c>
      <c r="GY15" s="57">
        <f t="shared" si="105"/>
        <v>10.172902652249688</v>
      </c>
      <c r="GZ15" s="57">
        <f t="shared" si="106"/>
        <v>12.039456046178183</v>
      </c>
      <c r="HA15" s="57">
        <f t="shared" si="107"/>
        <v>13.906009440106676</v>
      </c>
      <c r="HB15" s="57">
        <f t="shared" si="108"/>
        <v>15.772562834035172</v>
      </c>
      <c r="HC15" s="57">
        <f t="shared" si="109"/>
        <v>17.639116227963665</v>
      </c>
      <c r="HD15" s="57">
        <f t="shared" si="110"/>
        <v>19.536444275479862</v>
      </c>
      <c r="HE15" s="57">
        <f t="shared" si="111"/>
        <v>20.133721058079448</v>
      </c>
      <c r="HF15" s="57">
        <f t="shared" si="112"/>
        <v>19.345093859183667</v>
      </c>
      <c r="HG15" s="57">
        <f t="shared" si="113"/>
        <v>19.168157656584551</v>
      </c>
      <c r="HH15" s="61">
        <f t="shared" si="187"/>
        <v>0.28000000000000003</v>
      </c>
      <c r="HI15" s="57">
        <f t="shared" si="188"/>
        <v>19.024932950152998</v>
      </c>
      <c r="HJ15" s="57">
        <f t="shared" si="189"/>
        <v>8.8263330004386624</v>
      </c>
      <c r="HK15" s="57">
        <f t="shared" si="190"/>
        <v>12.203848333893392</v>
      </c>
      <c r="HL15" s="57">
        <f t="shared" si="191"/>
        <v>15.000240615992109</v>
      </c>
      <c r="HM15" s="57">
        <f t="shared" si="192"/>
        <v>17.062616688056952</v>
      </c>
      <c r="HN15" s="57">
        <f t="shared" si="193"/>
        <v>18.469371470828897</v>
      </c>
      <c r="HO15" s="57">
        <f t="shared" si="194"/>
        <v>19.118749869680411</v>
      </c>
      <c r="HP15" s="57">
        <f t="shared" si="195"/>
        <v>19.129649118100911</v>
      </c>
      <c r="HQ15" s="57">
        <f t="shared" si="196"/>
        <v>18.793431438130753</v>
      </c>
      <c r="HR15" s="57">
        <f t="shared" si="197"/>
        <v>17.672323195099548</v>
      </c>
      <c r="HS15" s="57">
        <f t="shared" si="198"/>
        <v>15.848768684776854</v>
      </c>
      <c r="HT15" s="57">
        <f t="shared" si="199"/>
        <v>8.3063492583211929</v>
      </c>
      <c r="HU15" s="57">
        <f t="shared" si="200"/>
        <v>10.172902652249688</v>
      </c>
      <c r="HV15" s="57">
        <f t="shared" si="201"/>
        <v>12.039456046178183</v>
      </c>
      <c r="HW15" s="57">
        <f t="shared" si="202"/>
        <v>13.906009440106676</v>
      </c>
      <c r="HX15" s="57">
        <f t="shared" si="203"/>
        <v>15.772562834035172</v>
      </c>
      <c r="HY15" s="57">
        <f t="shared" si="204"/>
        <v>17.639116227963665</v>
      </c>
      <c r="HZ15" s="57">
        <f t="shared" si="205"/>
        <v>19.536444275479862</v>
      </c>
      <c r="IA15" s="57">
        <f t="shared" si="206"/>
        <v>20.133721058079448</v>
      </c>
      <c r="IB15" s="57">
        <f t="shared" si="207"/>
        <v>19.345093859183667</v>
      </c>
      <c r="IC15" s="57">
        <f t="shared" si="208"/>
        <v>19.168157656584551</v>
      </c>
      <c r="ID15" s="61">
        <f t="shared" si="209"/>
        <v>0.28000000000000003</v>
      </c>
      <c r="IE15" s="57">
        <f t="shared" si="210"/>
        <v>8.7220380813353575</v>
      </c>
      <c r="IF15" s="57">
        <f t="shared" si="211"/>
        <v>7.3857299366788078</v>
      </c>
      <c r="IG15" s="57">
        <f t="shared" si="212"/>
        <v>7.5145233510417597</v>
      </c>
      <c r="IH15" s="57">
        <f t="shared" si="213"/>
        <v>7.6889506652672441</v>
      </c>
      <c r="II15" s="57">
        <f t="shared" si="214"/>
        <v>7.9073186327581233</v>
      </c>
      <c r="IJ15" s="57">
        <f t="shared" si="215"/>
        <v>8.1510259801925891</v>
      </c>
      <c r="IK15" s="57">
        <f t="shared" si="216"/>
        <v>8.4703825328334226</v>
      </c>
      <c r="IL15" s="57">
        <f t="shared" si="217"/>
        <v>8.7017632897292998</v>
      </c>
      <c r="IM15" s="57">
        <f t="shared" si="218"/>
        <v>9.0836446958370303</v>
      </c>
      <c r="IN15" s="57">
        <f t="shared" si="219"/>
        <v>9.408614722106611</v>
      </c>
      <c r="IO15" s="57">
        <f t="shared" si="220"/>
        <v>9.7592135234813657</v>
      </c>
      <c r="IP15" s="57">
        <f t="shared" si="221"/>
        <v>10.72</v>
      </c>
      <c r="IQ15" s="57">
        <f t="shared" si="222"/>
        <v>10.420000000000002</v>
      </c>
      <c r="IR15" s="57">
        <f t="shared" si="223"/>
        <v>10.120000000000001</v>
      </c>
      <c r="IS15" s="57">
        <f t="shared" si="224"/>
        <v>9.82</v>
      </c>
      <c r="IT15" s="57">
        <f t="shared" si="225"/>
        <v>9.5200000000000014</v>
      </c>
      <c r="IU15" s="57">
        <f t="shared" si="226"/>
        <v>9.2200000000000006</v>
      </c>
      <c r="IV15" s="57">
        <f t="shared" si="227"/>
        <v>8.9200000000000017</v>
      </c>
      <c r="IW15" s="57">
        <f t="shared" si="228"/>
        <v>8.620000000000001</v>
      </c>
      <c r="IX15" s="57">
        <f t="shared" si="229"/>
        <v>8.6975463540931415</v>
      </c>
      <c r="IY15" s="57">
        <f t="shared" si="230"/>
        <v>8.6503980645928795</v>
      </c>
      <c r="IZ15" s="61">
        <f t="shared" si="231"/>
        <v>0.28000000000000003</v>
      </c>
      <c r="JA15" s="256" t="e">
        <f t="shared" si="349"/>
        <v>#N/A</v>
      </c>
      <c r="JB15" s="256" t="e">
        <f t="shared" si="350"/>
        <v>#N/A</v>
      </c>
      <c r="JC15" s="256" t="e">
        <f t="shared" si="351"/>
        <v>#N/A</v>
      </c>
      <c r="JD15" s="256" t="e">
        <f t="shared" si="352"/>
        <v>#N/A</v>
      </c>
      <c r="JE15" s="256" t="e">
        <f t="shared" si="353"/>
        <v>#N/A</v>
      </c>
      <c r="JF15" s="256" t="e">
        <f t="shared" si="354"/>
        <v>#N/A</v>
      </c>
      <c r="JG15" s="256" t="e">
        <f t="shared" si="355"/>
        <v>#N/A</v>
      </c>
      <c r="JH15" s="256" t="e">
        <f t="shared" si="356"/>
        <v>#N/A</v>
      </c>
      <c r="JI15" s="256" t="e">
        <f t="shared" si="357"/>
        <v>#N/A</v>
      </c>
      <c r="JJ15" s="256" t="e">
        <f t="shared" si="358"/>
        <v>#N/A</v>
      </c>
      <c r="JK15" s="256" t="e">
        <f t="shared" si="359"/>
        <v>#N/A</v>
      </c>
      <c r="JL15" s="256">
        <f t="shared" si="360"/>
        <v>6</v>
      </c>
      <c r="JM15" s="256" t="e">
        <f t="shared" si="361"/>
        <v>#N/A</v>
      </c>
      <c r="JN15" s="256" t="e">
        <f t="shared" si="362"/>
        <v>#N/A</v>
      </c>
      <c r="JO15" s="256" t="e">
        <f t="shared" si="363"/>
        <v>#N/A</v>
      </c>
      <c r="JP15" s="256" t="e">
        <f t="shared" si="364"/>
        <v>#N/A</v>
      </c>
      <c r="JQ15" s="256" t="e">
        <f t="shared" si="365"/>
        <v>#N/A</v>
      </c>
      <c r="JR15" s="256" t="e">
        <f t="shared" si="366"/>
        <v>#N/A</v>
      </c>
      <c r="JS15" s="256" t="e">
        <f t="shared" si="367"/>
        <v>#N/A</v>
      </c>
      <c r="JT15" s="256" t="e">
        <f t="shared" si="368"/>
        <v>#N/A</v>
      </c>
      <c r="JU15" s="256" t="e">
        <f t="shared" si="369"/>
        <v>#N/A</v>
      </c>
      <c r="JV15" s="61">
        <f t="shared" si="233"/>
        <v>0.28000000000000003</v>
      </c>
      <c r="JW15" s="46">
        <f t="shared" si="234"/>
        <v>0</v>
      </c>
      <c r="JX15" s="46">
        <f t="shared" si="235"/>
        <v>0</v>
      </c>
      <c r="JY15" s="46">
        <f t="shared" si="236"/>
        <v>0</v>
      </c>
      <c r="JZ15" s="46">
        <f t="shared" si="237"/>
        <v>0</v>
      </c>
      <c r="KA15" s="46">
        <f t="shared" si="238"/>
        <v>0</v>
      </c>
      <c r="KB15" s="46">
        <f t="shared" si="239"/>
        <v>0</v>
      </c>
      <c r="KC15" s="46">
        <f t="shared" si="240"/>
        <v>0</v>
      </c>
      <c r="KD15" s="46">
        <f t="shared" si="241"/>
        <v>0</v>
      </c>
      <c r="KE15" s="46">
        <f t="shared" si="242"/>
        <v>0</v>
      </c>
      <c r="KF15" s="46">
        <f t="shared" si="243"/>
        <v>0</v>
      </c>
      <c r="KG15" s="46">
        <f t="shared" si="244"/>
        <v>0</v>
      </c>
      <c r="KH15" s="46">
        <f t="shared" si="245"/>
        <v>0</v>
      </c>
      <c r="KI15" s="46">
        <f t="shared" si="246"/>
        <v>0</v>
      </c>
      <c r="KJ15" s="46">
        <f t="shared" si="247"/>
        <v>0</v>
      </c>
      <c r="KK15" s="46">
        <f t="shared" si="248"/>
        <v>0</v>
      </c>
      <c r="KL15" s="46">
        <f t="shared" si="249"/>
        <v>0</v>
      </c>
      <c r="KM15" s="46">
        <f t="shared" si="250"/>
        <v>0</v>
      </c>
      <c r="KN15" s="46">
        <f t="shared" si="251"/>
        <v>0</v>
      </c>
      <c r="KO15" s="46">
        <f t="shared" si="252"/>
        <v>0</v>
      </c>
      <c r="KP15" s="46">
        <f t="shared" si="253"/>
        <v>0</v>
      </c>
      <c r="KQ15" s="46">
        <f t="shared" si="254"/>
        <v>0</v>
      </c>
      <c r="KR15" s="61">
        <f t="shared" si="255"/>
        <v>0.28000000000000003</v>
      </c>
      <c r="KS15" s="1">
        <f t="shared" si="256"/>
        <v>0</v>
      </c>
      <c r="KT15" s="1">
        <f t="shared" si="257"/>
        <v>0</v>
      </c>
      <c r="KU15" s="1">
        <f t="shared" si="258"/>
        <v>0</v>
      </c>
      <c r="KV15" s="1">
        <f t="shared" si="259"/>
        <v>0</v>
      </c>
      <c r="KW15" s="1">
        <f t="shared" si="260"/>
        <v>0</v>
      </c>
      <c r="KX15" s="1">
        <f t="shared" si="261"/>
        <v>0</v>
      </c>
      <c r="KY15" s="1">
        <f t="shared" si="262"/>
        <v>0</v>
      </c>
      <c r="KZ15" s="1">
        <f t="shared" si="263"/>
        <v>0</v>
      </c>
      <c r="LA15" s="1">
        <f t="shared" si="264"/>
        <v>0</v>
      </c>
      <c r="LB15" s="1">
        <f t="shared" si="265"/>
        <v>0</v>
      </c>
      <c r="LC15" s="1">
        <f t="shared" si="266"/>
        <v>0</v>
      </c>
      <c r="LD15" s="1">
        <f t="shared" si="267"/>
        <v>0</v>
      </c>
      <c r="LE15" s="1">
        <f t="shared" si="268"/>
        <v>0</v>
      </c>
      <c r="LF15" s="1">
        <f t="shared" si="269"/>
        <v>0</v>
      </c>
      <c r="LG15" s="1">
        <f t="shared" si="270"/>
        <v>0</v>
      </c>
      <c r="LH15" s="1">
        <f t="shared" si="271"/>
        <v>0</v>
      </c>
      <c r="LI15" s="1">
        <f t="shared" si="272"/>
        <v>0</v>
      </c>
      <c r="LJ15" s="1">
        <f t="shared" si="273"/>
        <v>0</v>
      </c>
      <c r="LK15" s="1">
        <f t="shared" si="274"/>
        <v>0</v>
      </c>
      <c r="LL15" s="1">
        <f t="shared" si="275"/>
        <v>0</v>
      </c>
      <c r="LM15" s="1">
        <f t="shared" si="276"/>
        <v>0</v>
      </c>
      <c r="LN15" s="61">
        <f t="shared" si="277"/>
        <v>0.28000000000000003</v>
      </c>
      <c r="LO15" s="57">
        <f t="shared" si="278"/>
        <v>5.82570659117183</v>
      </c>
      <c r="LP15" s="57">
        <f t="shared" si="279"/>
        <v>2.1037257007518595</v>
      </c>
      <c r="LQ15" s="57">
        <f t="shared" si="280"/>
        <v>2.9834721337972967</v>
      </c>
      <c r="LR15" s="57">
        <f t="shared" si="281"/>
        <v>3.8037167585194096</v>
      </c>
      <c r="LS15" s="57">
        <f t="shared" si="282"/>
        <v>4.5474869884418059</v>
      </c>
      <c r="LT15" s="57">
        <f t="shared" si="283"/>
        <v>5.0785549160468726</v>
      </c>
      <c r="LU15" s="57">
        <f t="shared" si="284"/>
        <v>5.5419474889205214</v>
      </c>
      <c r="LV15" s="57">
        <f t="shared" si="285"/>
        <v>5.7696253163962954</v>
      </c>
      <c r="LW15" s="57">
        <f t="shared" si="286"/>
        <v>5.933321829098789</v>
      </c>
      <c r="LX15" s="57">
        <f t="shared" si="287"/>
        <v>6.0279884184304358</v>
      </c>
      <c r="LY15" s="57">
        <f t="shared" si="288"/>
        <v>6.0904319634213477</v>
      </c>
      <c r="LZ15" s="57">
        <f t="shared" si="289"/>
        <v>2.160888856042817</v>
      </c>
      <c r="MA15" s="57">
        <f t="shared" si="290"/>
        <v>2.6464709454436885</v>
      </c>
      <c r="MB15" s="57">
        <f t="shared" si="291"/>
        <v>3.1320530348445605</v>
      </c>
      <c r="MC15" s="57">
        <f t="shared" si="292"/>
        <v>3.6176351242454312</v>
      </c>
      <c r="MD15" s="57">
        <f t="shared" si="293"/>
        <v>4.1032172136463023</v>
      </c>
      <c r="ME15" s="57">
        <f t="shared" si="294"/>
        <v>4.588799303047173</v>
      </c>
      <c r="MF15" s="57">
        <f t="shared" si="295"/>
        <v>5.019811306870718</v>
      </c>
      <c r="MG15" s="57">
        <f t="shared" si="296"/>
        <v>5.4290081707822013</v>
      </c>
      <c r="MH15" s="57">
        <f t="shared" si="297"/>
        <v>5.7156716375023162</v>
      </c>
      <c r="MI15" s="57">
        <f t="shared" si="298"/>
        <v>5.7314362565426293</v>
      </c>
      <c r="MJ15" s="61">
        <f t="shared" si="299"/>
        <v>0.28000000000000003</v>
      </c>
      <c r="MK15" s="57" t="e">
        <f t="shared" si="118"/>
        <v>#N/A</v>
      </c>
      <c r="ML15" s="57" t="e">
        <f t="shared" si="370"/>
        <v>#N/A</v>
      </c>
      <c r="MM15" s="57" t="e">
        <f t="shared" si="371"/>
        <v>#N/A</v>
      </c>
      <c r="MN15" s="57" t="e">
        <f t="shared" si="372"/>
        <v>#N/A</v>
      </c>
      <c r="MO15" s="57" t="e">
        <f t="shared" si="373"/>
        <v>#N/A</v>
      </c>
      <c r="MP15" s="57" t="e">
        <f t="shared" si="374"/>
        <v>#N/A</v>
      </c>
      <c r="MQ15" s="57" t="e">
        <f t="shared" si="375"/>
        <v>#N/A</v>
      </c>
      <c r="MR15" s="57" t="e">
        <f t="shared" si="376"/>
        <v>#N/A</v>
      </c>
      <c r="MS15" s="57" t="e">
        <f t="shared" si="377"/>
        <v>#N/A</v>
      </c>
      <c r="MT15" s="57" t="e">
        <f t="shared" si="378"/>
        <v>#N/A</v>
      </c>
      <c r="MU15" s="57" t="e">
        <f t="shared" si="379"/>
        <v>#N/A</v>
      </c>
      <c r="MV15" s="57" t="e">
        <f t="shared" si="380"/>
        <v>#N/A</v>
      </c>
      <c r="MW15" s="57" t="e">
        <f t="shared" si="381"/>
        <v>#N/A</v>
      </c>
      <c r="MX15" s="57" t="e">
        <f t="shared" si="382"/>
        <v>#N/A</v>
      </c>
      <c r="MY15" s="57" t="e">
        <f t="shared" si="383"/>
        <v>#N/A</v>
      </c>
      <c r="MZ15" s="57" t="e">
        <f t="shared" si="384"/>
        <v>#N/A</v>
      </c>
      <c r="NA15" s="57" t="e">
        <f t="shared" si="385"/>
        <v>#N/A</v>
      </c>
      <c r="NB15" s="57" t="e">
        <f t="shared" si="386"/>
        <v>#N/A</v>
      </c>
      <c r="NC15" s="57" t="e">
        <f t="shared" si="387"/>
        <v>#N/A</v>
      </c>
      <c r="ND15" s="57" t="e">
        <f t="shared" si="388"/>
        <v>#N/A</v>
      </c>
      <c r="NE15" s="57" t="e">
        <f t="shared" si="389"/>
        <v>#N/A</v>
      </c>
      <c r="NF15" s="61">
        <f t="shared" si="320"/>
        <v>0.28000000000000003</v>
      </c>
      <c r="NG15" s="256">
        <f>IF(OY14=0,MIN('Drive Train'!$F$35-FQ14*$C$19*'Drive Train'!$F$39,NG14+$C$39)-$C$7,IF(LO14-1&lt;=0,0,IF($C$37=Motors!$C$30,MAX(MAX(NG$8:NG14)*-1,NG14-$C$39),MAX(0,MAX(NG$8:NG14)*-1,NG14-$C$39))))</f>
        <v>8.7220380813353575</v>
      </c>
      <c r="NH15" s="256">
        <f>IF(OZ14=0,MIN('Drive Train'!$F$35-FR14*$C$19*'Drive Train'!$F$39,NH14+$C$39)-$C$7,IF(LP14-1&lt;=0,0,IF($C$37=Motors!$C$30,MAX(MAX(NH$8:NH14)*-1,NH14-$C$39),MAX(0,MAX(NH$8:NH14)*-1,NH14-$C$39))))</f>
        <v>7.3857299366788078</v>
      </c>
      <c r="NI15" s="256">
        <f>IF(PA14=0,MIN('Drive Train'!$F$35-FS14*$C$19*'Drive Train'!$F$39,NI14+$C$39)-$C$7,IF(LQ14-1&lt;=0,0,IF($C$37=Motors!$C$30,MAX(MAX(NI$8:NI14)*-1,NI14-$C$39),MAX(0,MAX(NI$8:NI14)*-1,NI14-$C$39))))</f>
        <v>7.5145233510417597</v>
      </c>
      <c r="NJ15" s="256">
        <f>IF(PB14=0,MIN('Drive Train'!$F$35-FT14*$C$19*'Drive Train'!$F$39,NJ14+$C$39)-$C$7,IF(LR14-1&lt;=0,0,IF($C$37=Motors!$C$30,MAX(MAX(NJ$8:NJ14)*-1,NJ14-$C$39),MAX(0,MAX(NJ$8:NJ14)*-1,NJ14-$C$39))))</f>
        <v>7.6889506652672441</v>
      </c>
      <c r="NK15" s="256">
        <f>IF(PC14=0,MIN('Drive Train'!$F$35-FU14*$C$19*'Drive Train'!$F$39,NK14+$C$39)-$C$7,IF(LS14-1&lt;=0,0,IF($C$37=Motors!$C$30,MAX(MAX(NK$8:NK14)*-1,NK14-$C$39),MAX(0,MAX(NK$8:NK14)*-1,NK14-$C$39))))</f>
        <v>7.9073186327581233</v>
      </c>
      <c r="NL15" s="256">
        <f>IF(PD14=0,MIN('Drive Train'!$F$35-FV14*$C$19*'Drive Train'!$F$39,NL14+$C$39)-$C$7,IF(LT14-1&lt;=0,0,IF($C$37=Motors!$C$30,MAX(MAX(NL$8:NL14)*-1,NL14-$C$39),MAX(0,MAX(NL$8:NL14)*-1,NL14-$C$39))))</f>
        <v>8.1510259801925891</v>
      </c>
      <c r="NM15" s="256">
        <f>IF(PE14=0,MIN('Drive Train'!$F$35-FW14*$C$19*'Drive Train'!$F$39,NM14+$C$39)-$C$7,IF(LU14-1&lt;=0,0,IF($C$37=Motors!$C$30,MAX(MAX(NM$8:NM14)*-1,NM14-$C$39),MAX(0,MAX(NM$8:NM14)*-1,NM14-$C$39))))</f>
        <v>8.4703825328334226</v>
      </c>
      <c r="NN15" s="256">
        <f>IF(PF14=0,MIN('Drive Train'!$F$35-FX14*$C$19*'Drive Train'!$F$39,NN14+$C$39)-$C$7,IF(LV14-1&lt;=0,0,IF($C$37=Motors!$C$30,MAX(MAX(NN$8:NN14)*-1,NN14-$C$39),MAX(0,MAX(NN$8:NN14)*-1,NN14-$C$39))))</f>
        <v>8.7017632897292998</v>
      </c>
      <c r="NO15" s="256">
        <f>IF(PG14=0,MIN('Drive Train'!$F$35-FY14*$C$19*'Drive Train'!$F$39,NO14+$C$39)-$C$7,IF(LW14-1&lt;=0,0,IF($C$37=Motors!$C$30,MAX(MAX(NO$8:NO14)*-1,NO14-$C$39),MAX(0,MAX(NO$8:NO14)*-1,NO14-$C$39))))</f>
        <v>9.0836446958370303</v>
      </c>
      <c r="NP15" s="256">
        <f>IF(PH14=0,MIN('Drive Train'!$F$35-FZ14*$C$19*'Drive Train'!$F$39,NP14+$C$39)-$C$7,IF(LX14-1&lt;=0,0,IF($C$37=Motors!$C$30,MAX(MAX(NP$8:NP14)*-1,NP14-$C$39),MAX(0,MAX(NP$8:NP14)*-1,NP14-$C$39))))</f>
        <v>9.408614722106611</v>
      </c>
      <c r="NQ15" s="256">
        <f>IF(PI14=0,MIN('Drive Train'!$F$35-GA14*$C$19*'Drive Train'!$F$39,NQ14+$C$39)-$C$7,IF(LY14-1&lt;=0,0,IF($C$37=Motors!$C$30,MAX(MAX(NQ$8:NQ14)*-1,NQ14-$C$39),MAX(0,MAX(NQ$8:NQ14)*-1,NQ14-$C$39))))</f>
        <v>9.7592135234813657</v>
      </c>
      <c r="NR15" s="256">
        <f>IF(PJ14=0,MIN('Drive Train'!$F$35-GB14*$C$19*'Drive Train'!$F$39,NR14+$C$39)-$C$7,IF(LZ14-1&lt;=0,0,IF($C$37=Motors!$C$30,MAX(MAX(NR$8:NR14)*-1,NR14-$C$39),MAX(0,MAX(NR$8:NR14)*-1,NR14-$C$39))))</f>
        <v>10.72</v>
      </c>
      <c r="NS15" s="256">
        <f>IF(PK14=0,MIN('Drive Train'!$F$35-GC14*$C$19*'Drive Train'!$F$39,NS14+$C$39)-$C$7,IF(MA14-1&lt;=0,0,IF($C$37=Motors!$C$30,MAX(MAX(NS$8:NS14)*-1,NS14-$C$39),MAX(0,MAX(NS$8:NS14)*-1,NS14-$C$39))))</f>
        <v>10.420000000000002</v>
      </c>
      <c r="NT15" s="256">
        <f>IF(PL14=0,MIN('Drive Train'!$F$35-GD14*$C$19*'Drive Train'!$F$39,NT14+$C$39)-$C$7,IF(MB14-1&lt;=0,0,IF($C$37=Motors!$C$30,MAX(MAX(NT$8:NT14)*-1,NT14-$C$39),MAX(0,MAX(NT$8:NT14)*-1,NT14-$C$39))))</f>
        <v>10.120000000000001</v>
      </c>
      <c r="NU15" s="256">
        <f>IF(PM14=0,MIN('Drive Train'!$F$35-GE14*$C$19*'Drive Train'!$F$39,NU14+$C$39)-$C$7,IF(MC14-1&lt;=0,0,IF($C$37=Motors!$C$30,MAX(MAX(NU$8:NU14)*-1,NU14-$C$39),MAX(0,MAX(NU$8:NU14)*-1,NU14-$C$39))))</f>
        <v>9.82</v>
      </c>
      <c r="NV15" s="256">
        <f>IF(PN14=0,MIN('Drive Train'!$F$35-GF14*$C$19*'Drive Train'!$F$39,NV14+$C$39)-$C$7,IF(MD14-1&lt;=0,0,IF($C$37=Motors!$C$30,MAX(MAX(NV$8:NV14)*-1,NV14-$C$39),MAX(0,MAX(NV$8:NV14)*-1,NV14-$C$39))))</f>
        <v>9.5200000000000014</v>
      </c>
      <c r="NW15" s="256">
        <f>IF(PO14=0,MIN('Drive Train'!$F$35-GG14*$C$19*'Drive Train'!$F$39,NW14+$C$39)-$C$7,IF(ME14-1&lt;=0,0,IF($C$37=Motors!$C$30,MAX(MAX(NW$8:NW14)*-1,NW14-$C$39),MAX(0,MAX(NW$8:NW14)*-1,NW14-$C$39))))</f>
        <v>9.2200000000000006</v>
      </c>
      <c r="NX15" s="256">
        <f>IF(PP14=0,MIN('Drive Train'!$F$35-GH14*$C$19*'Drive Train'!$F$39,NX14+$C$39)-$C$7,IF(MF14-1&lt;=0,0,IF($C$37=Motors!$C$30,MAX(MAX(NX$8:NX14)*-1,NX14-$C$39),MAX(0,MAX(NX$8:NX14)*-1,NX14-$C$39))))</f>
        <v>8.9200000000000017</v>
      </c>
      <c r="NY15" s="256">
        <f>IF(PQ14=0,MIN('Drive Train'!$F$35-GI14*$C$19*'Drive Train'!$F$39,NY14+$C$39)-$C$7,IF(MG14-1&lt;=0,0,IF($C$37=Motors!$C$30,MAX(MAX(NY$8:NY14)*-1,NY14-$C$39),MAX(0,MAX(NY$8:NY14)*-1,NY14-$C$39))))</f>
        <v>8.620000000000001</v>
      </c>
      <c r="NZ15" s="256">
        <f>IF(PR14=0,MIN('Drive Train'!$F$35-GJ14*$C$19*'Drive Train'!$F$39,NZ14+$C$39)-$C$7,IF(MH14-1&lt;=0,0,IF($C$37=Motors!$C$30,MAX(MAX(NZ$8:NZ14)*-1,NZ14-$C$39),MAX(0,MAX(NZ$8:NZ14)*-1,NZ14-$C$39))))</f>
        <v>8.6975463540931415</v>
      </c>
      <c r="OA15" s="256">
        <f>IF(PS14=0,MIN('Drive Train'!$F$35-GK14*$C$19*'Drive Train'!$F$39,OA14+$C$39)-$C$7,IF(MI14-1&lt;=0,0,IF($C$37=Motors!$C$30,MAX(MAX(OA$8:OA14)*-1,OA14-$C$39),MAX(0,MAX(OA$8:OA14)*-1,OA14-$C$39))))</f>
        <v>8.6503980645928795</v>
      </c>
      <c r="OB15" s="61">
        <f t="shared" si="321"/>
        <v>0.28000000000000003</v>
      </c>
      <c r="OC15" s="256">
        <f>'Drive Train'!$F$35-(FQ15*$C$13)*$C$19*'Drive Train'!$F$39</f>
        <v>9.1842472008590086</v>
      </c>
      <c r="OD15" s="256">
        <f>'Drive Train'!$F$35-(FR15*$C$13)*$C$19*'Drive Train'!$F$39</f>
        <v>7.7702292552236232</v>
      </c>
      <c r="OE15" s="256">
        <f>'Drive Train'!$F$35-(FS15*$C$13)*$C$19*'Drive Train'!$F$39</f>
        <v>7.9103861061663698</v>
      </c>
      <c r="OF15" s="256">
        <f>'Drive Train'!$F$35-(FT15*$C$13)*$C$19*'Drive Train'!$F$39</f>
        <v>8.1007975530952407</v>
      </c>
      <c r="OG15" s="256">
        <f>'Drive Train'!$F$35-(FU15*$C$13)*$C$19*'Drive Train'!$F$39</f>
        <v>8.3397110869558908</v>
      </c>
      <c r="OH15" s="256">
        <f>'Drive Train'!$F$35-(FV15*$C$13)*$C$19*'Drive Train'!$F$39</f>
        <v>8.5945002019158032</v>
      </c>
      <c r="OI15" s="256">
        <f>'Drive Train'!$F$35-(FW15*$C$13)*$C$19*'Drive Train'!$F$39</f>
        <v>8.8696939022275583</v>
      </c>
      <c r="OJ15" s="256">
        <f>'Drive Train'!$F$35-(FX15*$C$13)*$C$19*'Drive Train'!$F$39</f>
        <v>9.2466710501263396</v>
      </c>
      <c r="OK15" s="256">
        <f>'Drive Train'!$F$35-(FY15*$C$13)*$C$19*'Drive Train'!$F$39</f>
        <v>9.6138103542509139</v>
      </c>
      <c r="OL15" s="256">
        <f>'Drive Train'!$F$35-(FZ15*$C$13)*$C$19*'Drive Train'!$F$39</f>
        <v>10.007261579168617</v>
      </c>
      <c r="OM15" s="256">
        <f>'Drive Train'!$F$35-(GA15*$C$13)*$C$19*'Drive Train'!$F$39</f>
        <v>10.410634271450597</v>
      </c>
      <c r="ON15" s="256">
        <f>'Drive Train'!$F$35-(GB15*$C$13)*$C$19*'Drive Train'!$F$39</f>
        <v>10.9</v>
      </c>
      <c r="OO15" s="256">
        <f>'Drive Train'!$F$35-(GC15*$C$13)*$C$19*'Drive Train'!$F$39</f>
        <v>10.600000000000001</v>
      </c>
      <c r="OP15" s="256">
        <f>'Drive Train'!$F$35-(GD15*$C$13)*$C$19*'Drive Train'!$F$39</f>
        <v>10.3</v>
      </c>
      <c r="OQ15" s="256">
        <f>'Drive Train'!$F$35-(GE15*$C$13)*$C$19*'Drive Train'!$F$39</f>
        <v>10</v>
      </c>
      <c r="OR15" s="256">
        <f>'Drive Train'!$F$35-(GF15*$C$13)*$C$19*'Drive Train'!$F$39</f>
        <v>9.7019608449792827</v>
      </c>
      <c r="OS15" s="256">
        <f>'Drive Train'!$F$35-(GG15*$C$13)*$C$19*'Drive Train'!$F$39</f>
        <v>9.4048420900359648</v>
      </c>
      <c r="OT15" s="256">
        <f>'Drive Train'!$F$35-(GH15*$C$13)*$C$19*'Drive Train'!$F$39</f>
        <v>9.1028246127804255</v>
      </c>
      <c r="OU15" s="256">
        <f>'Drive Train'!$F$35-(GI15*$C$13)*$C$19*'Drive Train'!$F$39</f>
        <v>9.0077498431114797</v>
      </c>
      <c r="OV15" s="256">
        <f>'Drive Train'!$F$35-(GJ15*$C$13)*$C$19*'Drive Train'!$F$39</f>
        <v>9.1332838525925553</v>
      </c>
      <c r="OW15" s="256">
        <f>'Drive Train'!$F$35-(GK15*$C$13)*$C$19*'Drive Train'!$F$39</f>
        <v>9.1614486318009334</v>
      </c>
      <c r="OX15" s="61">
        <f t="shared" si="322"/>
        <v>0.28000000000000003</v>
      </c>
      <c r="OY15" s="1">
        <f>IF(PU15&gt;='Drive Train'!$F$29,1,0)</f>
        <v>0</v>
      </c>
      <c r="OZ15" s="1">
        <f>IF(PV15&gt;='Drive Train'!$F$29,1,0)</f>
        <v>0</v>
      </c>
      <c r="PA15" s="1">
        <f>IF(PW15&gt;='Drive Train'!$F$29,1,0)</f>
        <v>0</v>
      </c>
      <c r="PB15" s="1">
        <f>IF(PX15&gt;='Drive Train'!$F$29,1,0)</f>
        <v>0</v>
      </c>
      <c r="PC15" s="1">
        <f>IF(PY15&gt;='Drive Train'!$F$29,1,0)</f>
        <v>0</v>
      </c>
      <c r="PD15" s="1">
        <f>IF(PZ15&gt;='Drive Train'!$F$29,1,0)</f>
        <v>0</v>
      </c>
      <c r="PE15" s="1">
        <f>IF(QA15&gt;='Drive Train'!$F$29,1,0)</f>
        <v>0</v>
      </c>
      <c r="PF15" s="1">
        <f>IF(QB15&gt;='Drive Train'!$F$29,1,0)</f>
        <v>0</v>
      </c>
      <c r="PG15" s="1">
        <f>IF(QC15&gt;='Drive Train'!$F$29,1,0)</f>
        <v>0</v>
      </c>
      <c r="PH15" s="1">
        <f>IF(QD15&gt;='Drive Train'!$F$29,1,0)</f>
        <v>0</v>
      </c>
      <c r="PI15" s="1">
        <f>IF(QE15&gt;='Drive Train'!$F$29,1,0)</f>
        <v>0</v>
      </c>
      <c r="PJ15" s="1">
        <f>IF(QF15&gt;='Drive Train'!$F$29,1,0)</f>
        <v>0</v>
      </c>
      <c r="PK15" s="1">
        <f>IF(QG15&gt;='Drive Train'!$F$29,1,0)</f>
        <v>0</v>
      </c>
      <c r="PL15" s="1">
        <f>IF(QH15&gt;='Drive Train'!$F$29,1,0)</f>
        <v>0</v>
      </c>
      <c r="PM15" s="1">
        <f>IF(QI15&gt;='Drive Train'!$F$29,1,0)</f>
        <v>0</v>
      </c>
      <c r="PN15" s="1">
        <f>IF(QJ15&gt;='Drive Train'!$F$29,1,0)</f>
        <v>0</v>
      </c>
      <c r="PO15" s="1">
        <f>IF(QK15&gt;='Drive Train'!$F$29,1,0)</f>
        <v>0</v>
      </c>
      <c r="PP15" s="1">
        <f>IF(QL15&gt;='Drive Train'!$F$29,1,0)</f>
        <v>0</v>
      </c>
      <c r="PQ15" s="1">
        <f>IF(QM15&gt;='Drive Train'!$F$29,1,0)</f>
        <v>0</v>
      </c>
      <c r="PR15" s="1">
        <f>IF(QN15&gt;='Drive Train'!$F$29,1,0)</f>
        <v>0</v>
      </c>
      <c r="PS15" s="1">
        <f>IF(QO15&gt;='Drive Train'!$F$29,1,0)</f>
        <v>0</v>
      </c>
      <c r="PT15" s="253">
        <f t="shared" si="323"/>
        <v>0.28000000000000003</v>
      </c>
      <c r="PU15" s="57">
        <f t="shared" si="324"/>
        <v>0.9625272988600001</v>
      </c>
      <c r="PV15" s="57">
        <f t="shared" si="325"/>
        <v>0.33381055758920714</v>
      </c>
      <c r="PW15" s="57">
        <f t="shared" si="326"/>
        <v>0.4757384870300303</v>
      </c>
      <c r="PX15" s="57">
        <f t="shared" si="327"/>
        <v>0.61072057108522915</v>
      </c>
      <c r="PY15" s="57">
        <f t="shared" si="328"/>
        <v>0.73674602909785791</v>
      </c>
      <c r="PZ15" s="57">
        <f t="shared" si="329"/>
        <v>0.82236579850781455</v>
      </c>
      <c r="QA15" s="57">
        <f t="shared" si="330"/>
        <v>0.90214214529475878</v>
      </c>
      <c r="QB15" s="57">
        <f t="shared" si="331"/>
        <v>0.94197299311204385</v>
      </c>
      <c r="QC15" s="57">
        <f t="shared" si="332"/>
        <v>0.97518510089565191</v>
      </c>
      <c r="QD15" s="57">
        <f t="shared" si="333"/>
        <v>1.0008291291000309</v>
      </c>
      <c r="QE15" s="57">
        <f t="shared" si="334"/>
        <v>1.0238625247560555</v>
      </c>
      <c r="QF15" s="57">
        <f t="shared" si="335"/>
        <v>0.35813750269316075</v>
      </c>
      <c r="QG15" s="57">
        <f t="shared" si="336"/>
        <v>0.43861603187074349</v>
      </c>
      <c r="QH15" s="57">
        <f t="shared" si="337"/>
        <v>0.51909456104832641</v>
      </c>
      <c r="QI15" s="57">
        <f t="shared" si="338"/>
        <v>0.5995730902259091</v>
      </c>
      <c r="QJ15" s="57">
        <f t="shared" si="339"/>
        <v>0.68005161940349179</v>
      </c>
      <c r="QK15" s="57">
        <f t="shared" si="340"/>
        <v>0.76053014858107426</v>
      </c>
      <c r="QL15" s="57">
        <f t="shared" si="341"/>
        <v>0.82606577980454232</v>
      </c>
      <c r="QM15" s="57">
        <f t="shared" si="342"/>
        <v>0.88457789960723909</v>
      </c>
      <c r="QN15" s="57">
        <f t="shared" si="343"/>
        <v>0.93212369825693941</v>
      </c>
      <c r="QO15" s="57">
        <f t="shared" si="344"/>
        <v>0.93479304027244525</v>
      </c>
      <c r="QP15" s="61">
        <f t="shared" si="345"/>
        <v>0.28000000000000003</v>
      </c>
      <c r="QQ15" s="57">
        <f t="shared" si="139"/>
        <v>0.67631877542736241</v>
      </c>
      <c r="QR15" s="57">
        <f t="shared" si="140"/>
        <v>0.97370695951909336</v>
      </c>
      <c r="QS15" s="57">
        <f t="shared" si="141"/>
        <v>0.94422997054697011</v>
      </c>
      <c r="QT15" s="57">
        <f t="shared" si="142"/>
        <v>0.90418372176544459</v>
      </c>
      <c r="QU15" s="57">
        <f t="shared" si="143"/>
        <v>0.85393679087672036</v>
      </c>
      <c r="QV15" s="57">
        <f t="shared" si="144"/>
        <v>0.80035099837801227</v>
      </c>
      <c r="QW15" s="57">
        <f t="shared" si="145"/>
        <v>0.74247382994333444</v>
      </c>
      <c r="QX15" s="57">
        <f t="shared" si="146"/>
        <v>0.66319014772151985</v>
      </c>
      <c r="QY15" s="57">
        <f t="shared" si="147"/>
        <v>0.58597550465470405</v>
      </c>
      <c r="QZ15" s="57">
        <f t="shared" si="148"/>
        <v>0.50322708857688303</v>
      </c>
      <c r="RA15" s="57">
        <f t="shared" si="149"/>
        <v>0.41839204610786579</v>
      </c>
      <c r="RB15" s="57">
        <f t="shared" si="150"/>
        <v>0.31547143903972863</v>
      </c>
      <c r="RC15" s="57">
        <f t="shared" si="151"/>
        <v>0.37856572684767431</v>
      </c>
      <c r="RD15" s="57">
        <f t="shared" si="152"/>
        <v>0.44166001465562016</v>
      </c>
      <c r="RE15" s="57">
        <f t="shared" si="153"/>
        <v>0.50475430246356578</v>
      </c>
      <c r="RF15" s="57">
        <f t="shared" si="154"/>
        <v>0.56743619654661281</v>
      </c>
      <c r="RG15" s="57">
        <f t="shared" si="155"/>
        <v>0.62992451733838695</v>
      </c>
      <c r="RH15" s="57">
        <f t="shared" si="156"/>
        <v>0.69344310944835574</v>
      </c>
      <c r="RI15" s="57">
        <f t="shared" si="157"/>
        <v>0.71343869238424462</v>
      </c>
      <c r="RJ15" s="57">
        <f t="shared" si="158"/>
        <v>0.68703709597129659</v>
      </c>
      <c r="RK15" s="57">
        <f t="shared" si="159"/>
        <v>0.68111364035322752</v>
      </c>
      <c r="RL15" s="61">
        <f t="shared" si="346"/>
        <v>0.28000000000000003</v>
      </c>
      <c r="RM15" s="2">
        <f>IF(AND(LO15&gt;=LO$6*'Drive Train'!$AA$52,LO15&lt;=LO$6*'Drive Train'!$AA$53,KS15=0,JW15=0,EU15&gt;0),$C$17,0)</f>
        <v>0</v>
      </c>
      <c r="RN15" s="2">
        <f>IF(AND(LP15&gt;=LP$6*'Drive Train'!$AA$52,LP15&lt;=LP$6*'Drive Train'!$AA$53,KT15=0,JX15=0,EV15&gt;0),$C$17,0)</f>
        <v>0</v>
      </c>
      <c r="RO15" s="2">
        <f>IF(AND(LQ15&gt;=LQ$6*'Drive Train'!$AA$52,LQ15&lt;=LQ$6*'Drive Train'!$AA$53,KU15=0,JY15=0,EW15&gt;0),$C$17,0)</f>
        <v>0</v>
      </c>
      <c r="RP15" s="2">
        <f>IF(AND(LR15&gt;=LR$6*'Drive Train'!$AA$52,LR15&lt;=LR$6*'Drive Train'!$AA$53,KV15=0,JZ15=0,EX15&gt;0),$C$17,0)</f>
        <v>0</v>
      </c>
      <c r="RQ15" s="2">
        <f>IF(AND(LS15&gt;=LS$6*'Drive Train'!$AA$52,LS15&lt;=LS$6*'Drive Train'!$AA$53,KW15=0,KA15=0,EY15&gt;0),$C$17,0)</f>
        <v>0</v>
      </c>
      <c r="RR15" s="2">
        <f>IF(AND(LT15&gt;=LT$6*'Drive Train'!$AA$52,LT15&lt;=LT$6*'Drive Train'!$AA$53,KX15=0,KB15=0,EZ15&gt;0),$C$17,0)</f>
        <v>0</v>
      </c>
      <c r="RS15" s="2">
        <f>IF(AND(LU15&gt;=LU$6*'Drive Train'!$AA$52,LU15&lt;=LU$6*'Drive Train'!$AA$53,KY15=0,KC15=0,FA15&gt;0),$C$17,0)</f>
        <v>0</v>
      </c>
      <c r="RT15" s="2">
        <f>IF(AND(LV15&gt;=LV$6*'Drive Train'!$AA$52,LV15&lt;=LV$6*'Drive Train'!$AA$53,KZ15=0,KD15=0,FB15&gt;0),$C$17,0)</f>
        <v>0.04</v>
      </c>
      <c r="RU15" s="2">
        <f>IF(AND(LW15&gt;=LW$6*'Drive Train'!$AA$52,LW15&lt;=LW$6*'Drive Train'!$AA$53,LA15=0,KE15=0,FC15&gt;0),$C$17,0)</f>
        <v>0.04</v>
      </c>
      <c r="RV15" s="2">
        <f>IF(AND(LX15&gt;=LX$6*'Drive Train'!$AA$52,LX15&lt;=LX$6*'Drive Train'!$AA$53,LB15=0,KF15=0,FD15&gt;0),$C$17,0)</f>
        <v>0.04</v>
      </c>
      <c r="RW15" s="2">
        <f>IF(AND(LY15&gt;=LY$6*'Drive Train'!$AA$52,LY15&lt;=LY$6*'Drive Train'!$AA$53,LC15=0,KG15=0,FE15&gt;0),$C$17,0)</f>
        <v>0.04</v>
      </c>
      <c r="RX15" s="2">
        <f>IF(AND(LZ15&gt;=LZ$6*'Drive Train'!$AA$52,LZ15&lt;=LZ$6*'Drive Train'!$AA$53,LD15=0,KH15=0,FF15&gt;0),$C$17,0)</f>
        <v>0</v>
      </c>
      <c r="RY15" s="2">
        <f>IF(AND(MA15&gt;=MA$6*'Drive Train'!$AA$52,MA15&lt;=MA$6*'Drive Train'!$AA$53,LE15=0,KI15=0,FG15&gt;0),$C$17,0)</f>
        <v>0</v>
      </c>
      <c r="RZ15" s="2">
        <f>IF(AND(MB15&gt;=MB$6*'Drive Train'!$AA$52,MB15&lt;=MB$6*'Drive Train'!$AA$53,LF15=0,KJ15=0,FH15&gt;0),$C$17,0)</f>
        <v>0</v>
      </c>
      <c r="SA15" s="2">
        <f>IF(AND(MC15&gt;=MC$6*'Drive Train'!$AA$52,MC15&lt;=MC$6*'Drive Train'!$AA$53,LG15=0,KK15=0,FI15&gt;0),$C$17,0)</f>
        <v>0</v>
      </c>
      <c r="SB15" s="2">
        <f>IF(AND(MD15&gt;=MD$6*'Drive Train'!$AA$52,MD15&lt;=MD$6*'Drive Train'!$AA$53,LH15=0,KL15=0,FJ15&gt;0),$C$17,0)</f>
        <v>0</v>
      </c>
      <c r="SC15" s="2">
        <f>IF(AND(ME15&gt;=ME$6*'Drive Train'!$AA$52,ME15&lt;=ME$6*'Drive Train'!$AA$53,LI15=0,KM15=0,FK15&gt;0),$C$17,0)</f>
        <v>0</v>
      </c>
      <c r="SD15" s="2">
        <f>IF(AND(MF15&gt;=MF$6*'Drive Train'!$AA$52,MF15&lt;=MF$6*'Drive Train'!$AA$53,LJ15=0,KN15=0,FL15&gt;0),$C$17,0)</f>
        <v>0</v>
      </c>
      <c r="SE15" s="2">
        <f>IF(AND(MG15&gt;=MG$6*'Drive Train'!$AA$52,MG15&lt;=MG$6*'Drive Train'!$AA$53,LK15=0,KO15=0,FM15&gt;0),$C$17,0)</f>
        <v>0</v>
      </c>
      <c r="SF15" s="2">
        <f>IF(AND(MH15&gt;=MH$6*'Drive Train'!$AA$52,MH15&lt;=MH$6*'Drive Train'!$AA$53,LL15=0,KP15=0,FN15&gt;0),$C$17,0)</f>
        <v>0</v>
      </c>
      <c r="SG15" s="2">
        <f>IF(AND(MI15&gt;=MI$6*'Drive Train'!$AA$52,MI15&lt;=MI$6*'Drive Train'!$AA$53,LM15=0,KQ15=0,FO15&gt;0),$C$17,0)</f>
        <v>0</v>
      </c>
      <c r="SH15" s="61">
        <f t="shared" si="347"/>
        <v>0.28000000000000003</v>
      </c>
      <c r="SI15" s="2">
        <f>IF(AND(EU15&lt;0,KS15=0,LO15&gt;=LO$6*'Drive Train'!$AA$52,LO15&lt;=LO$6*'Drive Train'!$AA$53,OY15=1,JW15=0),$C$17,0)</f>
        <v>0</v>
      </c>
      <c r="SJ15" s="2">
        <f>IF(AND(EV15&lt;0,KT15=0,LP15&gt;=LP$6*'Drive Train'!$AA$52,LP15&lt;=LP$6*'Drive Train'!$AA$53,OZ15=1,JX15=0),$C$17,0)</f>
        <v>0</v>
      </c>
      <c r="SK15" s="2">
        <f>IF(AND(EW15&lt;0,KU15=0,LQ15&gt;=LQ$6*'Drive Train'!$AA$52,LQ15&lt;=LQ$6*'Drive Train'!$AA$53,PA15=1,JY15=0),$C$17,0)</f>
        <v>0</v>
      </c>
      <c r="SL15" s="2">
        <f>IF(AND(EX15&lt;0,KV15=0,LR15&gt;=LR$6*'Drive Train'!$AA$52,LR15&lt;=LR$6*'Drive Train'!$AA$53,PB15=1,JZ15=0),$C$17,0)</f>
        <v>0</v>
      </c>
      <c r="SM15" s="2">
        <f>IF(AND(EY15&lt;0,KW15=0,LS15&gt;=LS$6*'Drive Train'!$AA$52,LS15&lt;=LS$6*'Drive Train'!$AA$53,PC15=1,KA15=0),$C$17,0)</f>
        <v>0</v>
      </c>
      <c r="SN15" s="2">
        <f>IF(AND(EZ15&lt;0,KX15=0,LT15&gt;=LT$6*'Drive Train'!$AA$52,LT15&lt;=LT$6*'Drive Train'!$AA$53,PD15=1,KB15=0),$C$17,0)</f>
        <v>0</v>
      </c>
      <c r="SO15" s="2">
        <f>IF(AND(FA15&lt;0,KY15=0,LU15&gt;=LU$6*'Drive Train'!$AA$52,LU15&lt;=LU$6*'Drive Train'!$AA$53,PE15=1,KC15=0),$C$17,0)</f>
        <v>0</v>
      </c>
      <c r="SP15" s="2">
        <f>IF(AND(FB15&lt;0,KZ15=0,LV15&gt;=LV$6*'Drive Train'!$AA$52,LV15&lt;=LV$6*'Drive Train'!$AA$53,PF15=1,KD15=0),$C$17,0)</f>
        <v>0</v>
      </c>
      <c r="SQ15" s="2">
        <f>IF(AND(FC15&lt;0,LA15=0,LW15&gt;=LW$6*'Drive Train'!$AA$52,LW15&lt;=LW$6*'Drive Train'!$AA$53,PG15=1,KE15=0),$C$17,0)</f>
        <v>0</v>
      </c>
      <c r="SR15" s="2">
        <f>IF(AND(FD15&lt;0,LB15=0,LX15&gt;=LX$6*'Drive Train'!$AA$52,LX15&lt;=LX$6*'Drive Train'!$AA$53,PH15=1,KF15=0),$C$17,0)</f>
        <v>0</v>
      </c>
      <c r="SS15" s="2">
        <f>IF(AND(FE15&lt;0,LC15=0,LY15&gt;=LY$6*'Drive Train'!$AA$52,LY15&lt;=LY$6*'Drive Train'!$AA$53,PI15=1,KG15=0),$C$17,0)</f>
        <v>0</v>
      </c>
      <c r="ST15" s="2">
        <f>IF(AND(FF15&lt;0,LD15=0,LZ15&gt;=LZ$6*'Drive Train'!$AA$52,LZ15&lt;=LZ$6*'Drive Train'!$AA$53,PJ15=1,KH15=0),$C$17,0)</f>
        <v>0</v>
      </c>
      <c r="SU15" s="2">
        <f>IF(AND(FG15&lt;0,LE15=0,MA15&gt;=MA$6*'Drive Train'!$AA$52,MA15&lt;=MA$6*'Drive Train'!$AA$53,PK15=1,KI15=0),$C$17,0)</f>
        <v>0</v>
      </c>
      <c r="SV15" s="2">
        <f>IF(AND(FH15&lt;0,LF15=0,MB15&gt;=MB$6*'Drive Train'!$AA$52,MB15&lt;=MB$6*'Drive Train'!$AA$53,PL15=1,KJ15=0),$C$17,0)</f>
        <v>0</v>
      </c>
      <c r="SW15" s="2">
        <f>IF(AND(FI15&lt;0,LG15=0,MC15&gt;=MC$6*'Drive Train'!$AA$52,MC15&lt;=MC$6*'Drive Train'!$AA$53,PM15=1,KK15=0),$C$17,0)</f>
        <v>0</v>
      </c>
      <c r="SX15" s="2">
        <f>IF(AND(FJ15&lt;0,LH15=0,MD15&gt;=MD$6*'Drive Train'!$AA$52,MD15&lt;=MD$6*'Drive Train'!$AA$53,PN15=1,KL15=0),$C$17,0)</f>
        <v>0</v>
      </c>
      <c r="SY15" s="2">
        <f>IF(AND(FK15&lt;0,LI15=0,ME15&gt;=ME$6*'Drive Train'!$AA$52,ME15&lt;=ME$6*'Drive Train'!$AA$53,PO15=1,KM15=0),$C$17,0)</f>
        <v>0</v>
      </c>
      <c r="SZ15" s="2">
        <f>IF(AND(FL15&lt;0,LJ15=0,MF15&gt;=MF$6*'Drive Train'!$AA$52,MF15&lt;=MF$6*'Drive Train'!$AA$53,PP15=1,KN15=0),$C$17,0)</f>
        <v>0</v>
      </c>
      <c r="TA15" s="2">
        <f>IF(AND(FM15&lt;0,LK15=0,MG15&gt;=MG$6*'Drive Train'!$AA$52,MG15&lt;=MG$6*'Drive Train'!$AA$53,PQ15=1,KO15=0),$C$17,0)</f>
        <v>0</v>
      </c>
      <c r="TB15" s="2">
        <f>IF(AND(FN15&lt;0,LL15=0,MH15&gt;=MH$6*'Drive Train'!$AA$52,MH15&lt;=MH$6*'Drive Train'!$AA$53,PR15=1,KP15=0),$C$17,0)</f>
        <v>0</v>
      </c>
      <c r="TC15" s="2">
        <f>IF(AND(FO15&lt;0,LM15=0,MI15&gt;=MI$6*'Drive Train'!$AA$52,MI15&lt;=MI$6*'Drive Train'!$AA$53,PS15=1,KQ15=0),$C$17,0)</f>
        <v>0</v>
      </c>
      <c r="TD15" s="144">
        <f t="shared" si="348"/>
        <v>0.28000000000000003</v>
      </c>
    </row>
    <row r="16" spans="1:524" x14ac:dyDescent="0.2">
      <c r="B16" s="3" t="s">
        <v>95</v>
      </c>
      <c r="C16" s="133">
        <f>MIN('Drive Train'!F37,'Drive Train'!F35/12*'Drive Train'!F40*'Drive Train'!F41/'Drive Train'!F5)</f>
        <v>93</v>
      </c>
      <c r="D16" s="5"/>
      <c r="E16" s="6">
        <f>MIN('Drive Train'!F38,'Drive Train'!F35/12*'Drive Train'!F40*'Drive Train'!F41/'Drive Train'!F5)</f>
        <v>93</v>
      </c>
      <c r="P16" s="5"/>
      <c r="R16" s="63">
        <f t="shared" si="160"/>
        <v>0.32</v>
      </c>
      <c r="S16" s="2">
        <f>NG16/'Drive Train'!$F$35</f>
        <v>0.72614896781121041</v>
      </c>
      <c r="T16" s="2">
        <f>NH16/'Drive Train'!$F$35</f>
        <v>0.61211526251803416</v>
      </c>
      <c r="U16" s="2">
        <f>NI16/'Drive Train'!$F$35</f>
        <v>0.62341823436825561</v>
      </c>
      <c r="V16" s="2">
        <f>NJ16/'Drive Train'!$F$35</f>
        <v>0.63877399621735809</v>
      </c>
      <c r="W16" s="2">
        <f>NK16/'Drive Train'!$F$35</f>
        <v>0.65804121668999116</v>
      </c>
      <c r="X16" s="2">
        <f>NL16/'Drive Train'!$F$35</f>
        <v>0.67858872596095188</v>
      </c>
      <c r="Y16" s="2">
        <f>NM16/'Drive Train'!$F$35</f>
        <v>0.70078176630867406</v>
      </c>
      <c r="Z16" s="2">
        <f>NN16/'Drive Train'!$F$35</f>
        <v>0.73118314920373706</v>
      </c>
      <c r="AA16" s="2">
        <f>NO16/'Drive Train'!$F$35</f>
        <v>0.76079115760088012</v>
      </c>
      <c r="AB16" s="2">
        <f>NP16/'Drive Train'!$F$35</f>
        <v>0.79252109509424329</v>
      </c>
      <c r="AC16" s="2">
        <f>NQ16/'Drive Train'!$F$35</f>
        <v>0.82505115092343528</v>
      </c>
      <c r="AD16" s="2">
        <f>NR16/'Drive Train'!$F$35</f>
        <v>0.86451612903225805</v>
      </c>
      <c r="AE16" s="2">
        <f>NS16/'Drive Train'!$F$35</f>
        <v>0.84032258064516141</v>
      </c>
      <c r="AF16" s="2">
        <f>NT16/'Drive Train'!$F$35</f>
        <v>0.81612903225806455</v>
      </c>
      <c r="AG16" s="2">
        <f>NU16/'Drive Train'!$F$35</f>
        <v>0.79193548387096779</v>
      </c>
      <c r="AH16" s="2">
        <f>NV16/'Drive Train'!$F$35</f>
        <v>0.76790006814349054</v>
      </c>
      <c r="AI16" s="2">
        <f>NW16/'Drive Train'!$F$35</f>
        <v>0.74393887822870686</v>
      </c>
      <c r="AJ16" s="2">
        <f>NX16/'Drive Train'!$F$35</f>
        <v>0.71958263006293754</v>
      </c>
      <c r="AK16" s="2">
        <f>NY16/'Drive Train'!$F$35</f>
        <v>0.71191530992834517</v>
      </c>
      <c r="AL16" s="2">
        <f>NZ16/'Drive Train'!$F$35</f>
        <v>0.72203902037036738</v>
      </c>
      <c r="AM16" s="2">
        <f>OA16/'Drive Train'!$F$35</f>
        <v>0.7243103735323333</v>
      </c>
      <c r="AN16" s="61">
        <f t="shared" si="161"/>
        <v>0.32</v>
      </c>
      <c r="AO16" s="46">
        <f>LO16*12*60/(PI() * 'Drive Train'!$F$15)/S$6*ABS(S16)</f>
        <v>1957.4400153447675</v>
      </c>
      <c r="AP16" s="46">
        <f>LP16*12*60/(PI() * 'Drive Train'!$F$15)/T$6*ABS(T16)</f>
        <v>172.32644597329531</v>
      </c>
      <c r="AQ16" s="46">
        <f>LQ16*12*60/(PI() * 'Drive Train'!$F$15)/U$6*ABS(U16)</f>
        <v>358.23326590833511</v>
      </c>
      <c r="AR16" s="46">
        <f>LR16*12*60/(PI() * 'Drive Train'!$F$15)/V$6*ABS(V16)</f>
        <v>608.87283073658455</v>
      </c>
      <c r="AS16" s="46">
        <f>LS16*12*60/(PI() * 'Drive Train'!$F$15)/W$6*ABS(W16)</f>
        <v>920.20270599204275</v>
      </c>
      <c r="AT16" s="46">
        <f>LT16*12*60/(PI() * 'Drive Train'!$F$15)/X$6*ABS(X16)</f>
        <v>1256.5519581030937</v>
      </c>
      <c r="AU16" s="46">
        <f>LU16*12*60/(PI() * 'Drive Train'!$F$15)/Y$6*ABS(Y16)</f>
        <v>1631.8976213234239</v>
      </c>
      <c r="AV16" s="46">
        <f>LV16*12*60/(PI() * 'Drive Train'!$F$15)/Z$6*ABS(Z16)</f>
        <v>2007.6281787229275</v>
      </c>
      <c r="AW16" s="46">
        <f>LW16*12*60/(PI() * 'Drive Train'!$F$15)/AA$6*ABS(AA16)</f>
        <v>2395.9764727265124</v>
      </c>
      <c r="AX16" s="46">
        <f>LX16*12*60/(PI() * 'Drive Train'!$F$15)/AB$6*ABS(AB16)</f>
        <v>2786.3441415129009</v>
      </c>
      <c r="AY16" s="46">
        <f>LY16*12*60/(PI() * 'Drive Train'!$F$15)/AC$6*ABS(AC16)</f>
        <v>3178.7467542103996</v>
      </c>
      <c r="AZ16" s="46">
        <f>LZ16*12*60/(PI() * 'Drive Train'!$F$15)/AD$6*ABS(AD16)</f>
        <v>882.09397531807167</v>
      </c>
      <c r="BA16" s="46">
        <f>MA16*12*60/(PI() * 'Drive Train'!$F$15)/AE$6*ABS(AE16)</f>
        <v>1050.0802494598533</v>
      </c>
      <c r="BB16" s="46">
        <f>MB16*12*60/(PI() * 'Drive Train'!$F$15)/AF$6*ABS(AF16)</f>
        <v>1206.9721815746316</v>
      </c>
      <c r="BC16" s="46">
        <f>MC16*12*60/(PI() * 'Drive Train'!$F$15)/AG$6*ABS(AG16)</f>
        <v>1352.7697716624048</v>
      </c>
      <c r="BD16" s="46">
        <f>MD16*12*60/(PI() * 'Drive Train'!$F$15)/AH$6*ABS(AH16)</f>
        <v>1487.7793961940299</v>
      </c>
      <c r="BE16" s="46">
        <f>ME16*12*60/(PI() * 'Drive Train'!$F$15)/AI$6*ABS(AI16)</f>
        <v>1611.9280216072482</v>
      </c>
      <c r="BF16" s="46">
        <f>MF16*12*60/(PI() * 'Drive Train'!$F$15)/AJ$6*ABS(AJ16)</f>
        <v>1708.4342829382081</v>
      </c>
      <c r="BG16" s="46">
        <f>MG16*12*60/(PI() * 'Drive Train'!$F$15)/AK$6*ABS(AK16)</f>
        <v>1816.4129858990918</v>
      </c>
      <c r="BH16" s="46">
        <f>MH16*12*60/(PI() * 'Drive Train'!$F$15)/AL$6*ABS(AL16)</f>
        <v>1917.6301750633813</v>
      </c>
      <c r="BI16" s="46">
        <f>MI16*12*60/(PI() * 'Drive Train'!$F$15)/AM$6*ABS(AM16)</f>
        <v>1926.237678470643</v>
      </c>
      <c r="BJ16" s="61">
        <f t="shared" si="67"/>
        <v>0.32</v>
      </c>
      <c r="BK16" s="2">
        <f>IF(OR(KS15=1,AND($C$37=Motors!$C$32,OY15=1)),0,IF(NG16=0,-(CG15+$C$15)/($C$14-$C$15)*$C$12,($C$11*S16-AO16)/($C$11*S16)*$C$12*S16))</f>
        <v>0.90987912807989335</v>
      </c>
      <c r="BL16" s="2">
        <f>IF(OR(KT15=1,AND($C$37=Motors!$C$32,OZ15=1)),0,IF(NH16=0,-(CH15+$C$15)/($C$14-$C$15)*$C$12,($C$11*T16-AP16)/($C$11*T16)*$C$12*T16))</f>
        <v>1.4254554414585257</v>
      </c>
      <c r="BM16" s="2">
        <f>IF(OR(KU15=1,AND($C$37=Motors!$C$32,PA15=1)),0,IF(NI16=0,-(CI15+$C$15)/($C$14-$C$15)*$C$12,($C$11*U16-AQ16)/($C$11*U16)*$C$12*U16))</f>
        <v>1.3703560392653693</v>
      </c>
      <c r="BN16" s="2">
        <f>IF(OR(KV15=1,AND($C$37=Motors!$C$32,PB15=1)),0,IF(NJ16=0,-(CJ15+$C$15)/($C$14-$C$15)*$C$12,($C$11*V16-AR16)/($C$11*V16)*$C$12*V16))</f>
        <v>1.2963584026888264</v>
      </c>
      <c r="BO16" s="2">
        <f>IF(OR(KW15=1,AND($C$37=Motors!$C$32,PC15=1)),0,IF(NK16=0,-(CK15+$C$15)/($C$14-$C$15)*$C$12,($C$11*W16-AS16)/($C$11*W16)*$C$12*W16))</f>
        <v>1.204916963249173</v>
      </c>
      <c r="BP16" s="2">
        <f>IF(OR(KX15=1,AND($C$37=Motors!$C$32,PD15=1)),0,IF(NL16=0,-(CL15+$C$15)/($C$14-$C$15)*$C$12,($C$11*X16-AT16)/($C$11*X16)*$C$12*X16))</f>
        <v>1.1054691025178329</v>
      </c>
      <c r="BQ16" s="2">
        <f>IF(OR(KY15=1,AND($C$37=Motors!$C$32,PE15=1)),0,IF(NM16=0,-(CM15+$C$15)/($C$14-$C$15)*$C$12,($C$11*Y16-AU16)/($C$11*Y16)*$C$12*Y16))</f>
        <v>0.99268310912001101</v>
      </c>
      <c r="BR16" s="2">
        <f>IF(OR(KZ15=1,AND($C$37=Motors!$C$32,PF15=1)),0,IF(NN16=0,-(CN15+$C$15)/($C$14-$C$15)*$C$12,($C$11*Z16-AV16)/($C$11*Z16)*$C$12*Z16))</f>
        <v>0.89987038665141561</v>
      </c>
      <c r="BS16" s="2">
        <f>IF(OR(LA15=1,AND($C$37=Motors!$C$32,PG15=1)),0,IF(NO16=0,-(CO15+$C$15)/($C$14-$C$15)*$C$12,($C$11*AA16-AW16)/($C$11*AA16)*$C$12*AA16))</f>
        <v>0.79948818973046165</v>
      </c>
      <c r="BT16" s="2">
        <f>IF(OR(LB15=1,AND($C$37=Motors!$C$32,PH15=1)),0,IF(NP16=0,-(CP15+$C$15)/($C$14-$C$15)*$C$12,($C$11*AB16-AX16)/($C$11*AB16)*$C$12*AB16))</f>
        <v>0.7034137745036888</v>
      </c>
      <c r="BU16" s="2">
        <f>IF(OR(LC15=1,AND($C$37=Motors!$C$32,PI15=1)),0,IF(NQ16=0,-(CQ15+$C$15)/($C$14-$C$15)*$C$12,($C$11*AC16-AY16)/($C$11*AC16)*$C$12*AC16))</f>
        <v>0.60839623752264682</v>
      </c>
      <c r="BV16" s="2">
        <f>IF(OR(LD15=1,AND($C$37=Motors!$C$32,PJ15=1)),0,IF(NR16=0,-(CR15+$C$15)/($C$14-$C$15)*$C$12,($C$11*AD16-AZ16)/($C$11*AD16)*$C$12*AD16))</f>
        <v>1.7286252743865278</v>
      </c>
      <c r="BW16" s="2">
        <f>IF(OR(LE15=1,AND($C$37=Motors!$C$32,PK15=1)),0,IF(NS16=0,-(CS15+$C$15)/($C$14-$C$15)*$C$12,($C$11*AE16-BA16)/($C$11*AE16)*$C$12*AE16))</f>
        <v>1.5943961918844052</v>
      </c>
      <c r="BX16" s="2">
        <f>IF(OR(LF15=1,AND($C$37=Motors!$C$32,PL15=1)),0,IF(NT16=0,-(CT15+$C$15)/($C$14-$C$15)*$C$12,($C$11*AF16-BB16)/($C$11*AF16)*$C$12*AF16))</f>
        <v>1.4651106818504125</v>
      </c>
      <c r="BY16" s="2">
        <f>IF(OR(LG15=1,AND($C$37=Motors!$C$32,PM15=1)),0,IF(NU16=0,-(CU15+$C$15)/($C$14-$C$15)*$C$12,($C$11*AG16-BC16)/($C$11*AG16)*$C$12*AG16))</f>
        <v>1.3407687442845506</v>
      </c>
      <c r="BZ16" s="2">
        <f>IF(OR(LH15=1,AND($C$37=Motors!$C$32,PN15=1)),0,IF(NV16=0,-(CV15+$C$15)/($C$14-$C$15)*$C$12,($C$11*AH16-BD16)/($C$11*AH16)*$C$12*AH16))</f>
        <v>1.2216219462010915</v>
      </c>
      <c r="CA16" s="2">
        <f>IF(OR(LI15=1,AND($C$37=Motors!$C$32,PO15=1)),0,IF(NW16=0,-(CW15+$C$15)/($C$14-$C$15)*$C$12,($C$11*AI16-BE16)/($C$11*AI16)*$C$12*AI16))</f>
        <v>1.107496908133391</v>
      </c>
      <c r="CB16" s="2">
        <f>IF(OR(LJ15=1,AND($C$37=Motors!$C$32,PP15=1)),0,IF(NX16=0,-(CX15+$C$15)/($C$14-$C$15)*$C$12,($C$11*AJ16-BF16)/($C$11*AJ16)*$C$12*AJ16))</f>
        <v>1.0047195968367575</v>
      </c>
      <c r="CC16" s="2">
        <f>IF(OR(LK15=1,AND($C$37=Motors!$C$32,PQ15=1)),0,IF(NY16=0,-(CY15+$C$15)/($C$14-$C$15)*$C$12,($C$11*AK16-BG16)/($C$11*AK16)*$C$12*AK16))</f>
        <v>0.93778792317510928</v>
      </c>
      <c r="CD16" s="2">
        <f>IF(OR(LL15=1,AND($C$37=Motors!$C$32,PR15=1)),0,IF(NZ16=0,-(CZ15+$C$15)/($C$14-$C$15)*$C$12,($C$11*AL16-BH16)/($C$11*AL16)*$C$12*AL16))</f>
        <v>0.91753159035440768</v>
      </c>
      <c r="CE16" s="2">
        <f>IF(OR(LM15=1,AND($C$37=Motors!$C$32,PS15=1)),0,IF(OA16=0,-(DA15+$C$15)/($C$14-$C$15)*$C$12,($C$11*AM16-BI16)/($C$11*AM16)*$C$12*AM16))</f>
        <v>0.91927045537928542</v>
      </c>
      <c r="CF16" s="61">
        <f t="shared" si="69"/>
        <v>0.32</v>
      </c>
      <c r="CG16" s="57">
        <f>IF(AND(KS15=1,OY15=1),0,ABS(BK16/$C$12*($C$14-$C$15)+$C$15) *'Drive Train'!$AA$49 + CG15*(1-'Drive Train'!$AA$49))</f>
        <v>51.188293416037467</v>
      </c>
      <c r="CH16" s="57">
        <f>IF(AND(KT15=1,OZ15=1),0,ABS(BL16/$C$12*($C$14-$C$15)+$C$15) *'Drive Train'!$AA$49 + CH15*(1-'Drive Train'!$AA$49))</f>
        <v>78.635779310841841</v>
      </c>
      <c r="CI16" s="57">
        <f>IF(AND(KU15=1,PA15=1),0,ABS(BM16/$C$12*($C$14-$C$15)+$C$15) *'Drive Train'!$AA$49 + CI15*(1-'Drive Train'!$AA$49))</f>
        <v>75.702479185787084</v>
      </c>
      <c r="CJ16" s="57">
        <f>IF(AND(KV15=1,PB15=1),0,ABS(BN16/$C$12*($C$14-$C$15)+$C$15) *'Drive Train'!$AA$49 + CJ15*(1-'Drive Train'!$AA$49))</f>
        <v>71.763102931525481</v>
      </c>
      <c r="CK16" s="57">
        <f>IF(AND(KW15=1,PC15=1),0,ABS(BO16/$C$12*($C$14-$C$15)+$C$15) *'Drive Train'!$AA$49 + CK15*(1-'Drive Train'!$AA$49))</f>
        <v>66.89507941280867</v>
      </c>
      <c r="CL16" s="57">
        <f>IF(AND(KX15=1,PD15=1),0,ABS(BP16/$C$12*($C$14-$C$15)+$C$15) *'Drive Train'!$AA$49 + CL15*(1-'Drive Train'!$AA$49))</f>
        <v>61.600821930721139</v>
      </c>
      <c r="CM16" s="57">
        <f>IF(AND(KY15=1,PE15=1),0,ABS(BQ16/$C$12*($C$14-$C$15)+$C$15) *'Drive Train'!$AA$49 + CM15*(1-'Drive Train'!$AA$49))</f>
        <v>55.596488755227135</v>
      </c>
      <c r="CN16" s="57">
        <f>IF(AND(KZ15=1,PF15=1),0,ABS(BR16/$C$12*($C$14-$C$15)+$C$15) *'Drive Train'!$AA$49 + CN15*(1-'Drive Train'!$AA$49))</f>
        <v>50.65546290762515</v>
      </c>
      <c r="CO16" s="57">
        <f>IF(AND(LA15=1,PG15=1),0,ABS(BS16/$C$12*($C$14-$C$15)+$C$15) *'Drive Train'!$AA$49 + CO15*(1-'Drive Train'!$AA$49))</f>
        <v>45.311464623410046</v>
      </c>
      <c r="CP16" s="57">
        <f>IF(AND(LB15=1,PH15=1),0,ABS(BT16/$C$12*($C$14-$C$15)+$C$15) *'Drive Train'!$AA$49 + CP15*(1-'Drive Train'!$AA$49))</f>
        <v>40.196797621918364</v>
      </c>
      <c r="CQ16" s="57">
        <f>IF(AND(LC15=1,PI15=1),0,ABS(BU16/$C$12*($C$14-$C$15)+$C$15) *'Drive Train'!$AA$49 + CQ15*(1-'Drive Train'!$AA$49))</f>
        <v>35.138395134504385</v>
      </c>
      <c r="CR16" s="57">
        <f>IF(AND(LD15=1,PJ15=1),0,ABS(BV16/$C$12*($C$14-$C$15)+$C$15) *'Drive Train'!$AA$49 + CR15*(1-'Drive Train'!$AA$49))</f>
        <v>94.775484524394813</v>
      </c>
      <c r="CS16" s="57">
        <f>IF(AND(LE15=1,PK15=1),0,ABS(BW16/$C$12*($C$14-$C$15)+$C$15) *'Drive Train'!$AA$49 + CS15*(1-'Drive Train'!$AA$49))</f>
        <v>87.629596024385549</v>
      </c>
      <c r="CT16" s="57">
        <f>IF(AND(LF15=1,PL15=1),0,ABS(BX16/$C$12*($C$14-$C$15)+$C$15) *'Drive Train'!$AA$49 + CT15*(1-'Drive Train'!$AA$49))</f>
        <v>80.746886091870493</v>
      </c>
      <c r="CU16" s="57">
        <f>IF(AND(LG15=1,PM15=1),0,ABS(BY16/$C$12*($C$14-$C$15)+$C$15) *'Drive Train'!$AA$49 + CU15*(1-'Drive Train'!$AA$49))</f>
        <v>74.127354726849717</v>
      </c>
      <c r="CV16" s="57">
        <f>IF(AND(LH15=1,PN15=1),0,ABS(BZ16/$C$12*($C$14-$C$15)+$C$15) *'Drive Train'!$AA$49 + CV15*(1-'Drive Train'!$AA$49))</f>
        <v>67.784394480331969</v>
      </c>
      <c r="CW16" s="57">
        <f>IF(AND(LI15=1,PO15=1),0,ABS(CA16/$C$12*($C$14-$C$15)+$C$15) *'Drive Train'!$AA$49 + CW15*(1-'Drive Train'!$AA$49))</f>
        <v>61.70877523382326</v>
      </c>
      <c r="CX16" s="57">
        <f>IF(AND(LJ15=1,PP15=1),0,ABS(CB16/$C$12*($C$14-$C$15)+$C$15) *'Drive Train'!$AA$49 + CX15*(1-'Drive Train'!$AA$49))</f>
        <v>56.237269408363467</v>
      </c>
      <c r="CY16" s="57">
        <f>IF(AND(LK15=1,PQ15=1),0,ABS(CC16/$C$12*($C$14-$C$15)+$C$15) *'Drive Train'!$AA$49 + CY15*(1-'Drive Train'!$AA$49))</f>
        <v>52.674060391438381</v>
      </c>
      <c r="CZ16" s="57">
        <f>IF(AND(LL15=1,PR15=1),0,ABS(CD16/$C$12*($C$14-$C$15)+$C$15) *'Drive Train'!$AA$49 + CZ15*(1-'Drive Train'!$AA$49))</f>
        <v>51.595683835049996</v>
      </c>
      <c r="DA16" s="57">
        <f>IF(AND(LM15=1,PS15=1),0,ABS(CE16/$C$12*($C$14-$C$15)+$C$15) *'Drive Train'!$AA$49 + DA15*(1-'Drive Train'!$AA$49))</f>
        <v>51.688254948200125</v>
      </c>
      <c r="DB16" s="61">
        <f t="shared" si="162"/>
        <v>0.32</v>
      </c>
      <c r="DC16" s="57">
        <f t="shared" si="70"/>
        <v>51.188293416037467</v>
      </c>
      <c r="DD16" s="57">
        <f t="shared" si="71"/>
        <v>78.635779310841841</v>
      </c>
      <c r="DE16" s="57">
        <f t="shared" si="72"/>
        <v>75.702479185787084</v>
      </c>
      <c r="DF16" s="57">
        <f t="shared" si="73"/>
        <v>71.763102931525481</v>
      </c>
      <c r="DG16" s="57">
        <f t="shared" si="74"/>
        <v>66.89507941280867</v>
      </c>
      <c r="DH16" s="57">
        <f t="shared" si="75"/>
        <v>61.600821930721139</v>
      </c>
      <c r="DI16" s="57">
        <f t="shared" si="76"/>
        <v>55.596488755227135</v>
      </c>
      <c r="DJ16" s="57">
        <f t="shared" si="77"/>
        <v>50.65546290762515</v>
      </c>
      <c r="DK16" s="57">
        <f t="shared" si="78"/>
        <v>45.311464623410046</v>
      </c>
      <c r="DL16" s="57">
        <f t="shared" si="79"/>
        <v>40.196797621918364</v>
      </c>
      <c r="DM16" s="57">
        <f t="shared" si="80"/>
        <v>35.138395134504385</v>
      </c>
      <c r="DN16" s="57">
        <f t="shared" si="81"/>
        <v>25</v>
      </c>
      <c r="DO16" s="57">
        <f t="shared" si="82"/>
        <v>30</v>
      </c>
      <c r="DP16" s="57">
        <f t="shared" si="83"/>
        <v>35</v>
      </c>
      <c r="DQ16" s="57">
        <f t="shared" si="84"/>
        <v>40</v>
      </c>
      <c r="DR16" s="57">
        <f t="shared" si="85"/>
        <v>45</v>
      </c>
      <c r="DS16" s="57">
        <f t="shared" si="86"/>
        <v>50</v>
      </c>
      <c r="DT16" s="57">
        <f t="shared" si="87"/>
        <v>55</v>
      </c>
      <c r="DU16" s="57">
        <f t="shared" si="88"/>
        <v>52.674060391438381</v>
      </c>
      <c r="DV16" s="57">
        <f t="shared" si="89"/>
        <v>51.595683835049996</v>
      </c>
      <c r="DW16" s="57">
        <f t="shared" si="90"/>
        <v>51.688254948200125</v>
      </c>
      <c r="DX16" s="61">
        <f t="shared" si="163"/>
        <v>0.32</v>
      </c>
      <c r="DY16" s="2">
        <f>IF(OY16=0,($C$23/0.4536*IF(ISNA(MK15),'Drive Train'!$F$16,'Drive Train'!$F$17)*4.448*$C$24*S$6)*SIGN(BK16),BK16)</f>
        <v>4.5236871680000004</v>
      </c>
      <c r="DZ16" s="2">
        <f>IF(OZ16=0,($C$23/0.4536*IF(ISNA(ML15),'Drive Train'!$F$16,'Drive Train'!$F$17)*4.448*$C$24*$C$21*T$6)*SIGN(BL16),BL16)</f>
        <v>14.225645600594998</v>
      </c>
      <c r="EA16" s="2">
        <f>IF(PA16=0,($C$23/0.4536*IF(ISNA(MM15),'Drive Train'!$F$16,'Drive Train'!$F$17)*4.448*$C$24*$C$21*U$6)*SIGN(BM16),BM16)</f>
        <v>9.8485238773349995</v>
      </c>
      <c r="EB16" s="2">
        <f>IF(PB16=0,($C$23/0.4536*IF(ISNA(MN15),'Drive Train'!$F$16,'Drive Train'!$F$17)*4.448*$C$24*$C$21*V$6)*SIGN(BN16),BN16)</f>
        <v>7.5312241414914709</v>
      </c>
      <c r="EC16" s="2">
        <f>IF(PC16=0,($C$23/0.4536*IF(ISNA(MO15),'Drive Train'!$F$16,'Drive Train'!$F$17)*4.448*$C$24*$C$21*W$6)*SIGN(BO16),BO16)</f>
        <v>6.0967052573978577</v>
      </c>
      <c r="ED16" s="2">
        <f>IF(PD16=0,($C$23/0.4536*IF(ISNA(MP15),'Drive Train'!$F$16,'Drive Train'!$F$17)*4.448*$C$24*$C$21*X$6)*SIGN(BP16),BP16)</f>
        <v>5.1212324162142009</v>
      </c>
      <c r="EE16" s="2">
        <f>IF(PE16=0,($C$23/0.4536*IF(ISNA(MQ15),'Drive Train'!$F$16,'Drive Train'!$F$17)*4.448*$C$24*$C$21*Y$6)*SIGN(BQ16),BQ16)</f>
        <v>4.4148555312191382</v>
      </c>
      <c r="EF16" s="2">
        <f>IF(PF16=0,($C$23/0.4536*IF(ISNA(MR15),'Drive Train'!$F$16,'Drive Train'!$F$17)*4.448*$C$24*$C$21*Z$6)*SIGN(BR16),BR16)</f>
        <v>3.8797215274349997</v>
      </c>
      <c r="EG16" s="2">
        <f>IF(PG16=0,($C$23/0.4536*IF(ISNA(MS15),'Drive Train'!$F$16,'Drive Train'!$F$17)*4.448*$C$24*$C$21*AA$6)*SIGN(BS16),BS16)</f>
        <v>3.4602921731177019</v>
      </c>
      <c r="EH16" s="2">
        <f>IF(PH16=0,($C$23/0.4536*IF(ISNA(MT15),'Drive Train'!$F$16,'Drive Train'!$F$17)*4.448*$C$24*$C$21*AB$6)*SIGN(BT16),BT16)</f>
        <v>3.1227026928135362</v>
      </c>
      <c r="EI16" s="2">
        <f>IF(PI16=0,($C$23/0.4536*IF(ISNA(MU15),'Drive Train'!$F$16,'Drive Train'!$F$17)*4.448*$C$24*$C$21*AC$6)*SIGN(BU16),BU16)</f>
        <v>2.8451291201189992</v>
      </c>
      <c r="EJ16" s="2">
        <f>IF(PJ16=0,($C$23/0.4536*IF(ISNA(MV15),'Drive Train'!$F$16,'Drive Train'!$F$17)*4.448*$C$24*$C$21*AD$6)*SIGN(BV16),BV16)</f>
        <v>3.9831807681666</v>
      </c>
      <c r="EK16" s="2">
        <f>IF(PK16=0,($C$23/0.4536*IF(ISNA(MW15),'Drive Train'!$F$16,'Drive Train'!$F$17)*4.448*$C$24*$C$21*AE$6)*SIGN(BW16),BW16)</f>
        <v>3.9831807681666</v>
      </c>
      <c r="EL16" s="2">
        <f>IF(PL16=0,($C$23/0.4536*IF(ISNA(MX15),'Drive Train'!$F$16,'Drive Train'!$F$17)*4.448*$C$24*$C$21*AF$6)*SIGN(BX16),BX16)</f>
        <v>3.9831807681666</v>
      </c>
      <c r="EM16" s="2">
        <f>IF(PM16=0,($C$23/0.4536*IF(ISNA(MY15),'Drive Train'!$F$16,'Drive Train'!$F$17)*4.448*$C$24*$C$21*AG$6)*SIGN(BY16),BY16)</f>
        <v>3.9831807681666</v>
      </c>
      <c r="EN16" s="2">
        <f>IF(PN16=0,($C$23/0.4536*IF(ISNA(MZ15),'Drive Train'!$F$16,'Drive Train'!$F$17)*4.448*$C$24*$C$21*AH$6)*SIGN(BZ16),BZ16)</f>
        <v>3.9831807681666</v>
      </c>
      <c r="EO16" s="2">
        <f>IF(PO16=0,($C$23/0.4536*IF(ISNA(NA15),'Drive Train'!$F$16,'Drive Train'!$F$17)*4.448*$C$24*$C$21*AI$6)*SIGN(CA16),CA16)</f>
        <v>3.9831807681666</v>
      </c>
      <c r="EP16" s="2">
        <f>IF(PP16=0,($C$23/0.4536*IF(ISNA(NB15),'Drive Train'!$F$16,'Drive Train'!$F$17)*4.448*$C$24*$C$21*AJ$6)*SIGN(CB16),CB16)</f>
        <v>3.9831807681666</v>
      </c>
      <c r="EQ16" s="2">
        <f>IF(PQ16=0,($C$23/0.4536*IF(ISNA(NC15),'Drive Train'!$F$16,'Drive Train'!$F$17)*4.448*$C$24*$C$21*AK$6)*SIGN(CC16),CC16)</f>
        <v>3.9831807681666</v>
      </c>
      <c r="ER16" s="2">
        <f>IF(PR16=0,($C$23/0.4536*IF(ISNA(ND15),'Drive Train'!$F$16,'Drive Train'!$F$17)*4.448*$C$24*$C$21*AL$6)*SIGN(CD16),CD16)</f>
        <v>3.9831807681666</v>
      </c>
      <c r="ES16" s="2">
        <f>IF(PS16=0,($C$23/0.4536*IF(ISNA(NE15),'Drive Train'!$F$16,'Drive Train'!$F$17)*4.448*$C$24*$C$21*AM$6)*SIGN(CE16),CE16)</f>
        <v>3.9831807681666</v>
      </c>
      <c r="ET16" s="61">
        <f t="shared" si="91"/>
        <v>0.32</v>
      </c>
      <c r="EU16" s="255">
        <f>MAX(MIN(IF(AND(OY15=1,NG16&lt;0),-1,1)*(DC16-$C$15)/($C$14-$C$15)*$C$12*$C$21-$C$33*LO16/AO$6 -  OY15*$C$33/$C$21,DY15/$C$19),MAX(EU$8:EU15)*-1)</f>
        <v>0.6576441797463598</v>
      </c>
      <c r="EV16" s="255">
        <f>MAX(MIN(IF(AND(OZ15=1,NH16&lt;0),-1,1)*(DD16-$C$15)/($C$14-$C$15)*$C$12*$C$21-$C$33*LP16/AP$6 -  OZ15*$C$33/$C$21,DZ15/$C$19),MAX(EV$8:EV15)*-1)</f>
        <v>1.2401481202162274</v>
      </c>
      <c r="EW16" s="255">
        <f>MAX(MIN(IF(AND(PA15=1,NI16&lt;0),-1,1)*(DE16-$C$15)/($C$14-$C$15)*$C$12*$C$21-$C$33*LQ16/AQ$6 -  PA15*$C$33/$C$21,EA15/$C$19),MAX(EW$8:EW15)*-1)</f>
        <v>1.1760271313578541</v>
      </c>
      <c r="EX16" s="255">
        <f>MAX(MIN(IF(AND(PB15=1,NJ16&lt;0),-1,1)*(DF16-$C$15)/($C$14-$C$15)*$C$12*$C$21-$C$33*LR16/AR$6 -  PB15*$C$33/$C$21,EB15/$C$19),MAX(EX$8:EX15)*-1)</f>
        <v>1.0907158993233939</v>
      </c>
      <c r="EY16" s="255">
        <f>MAX(MIN(IF(AND(PC15=1,NK16&lt;0),-1,1)*(DG16-$C$15)/($C$14-$C$15)*$C$12*$C$21-$C$33*LS16/AS$6 -  PC15*$C$33/$C$21,EC15/$C$19),MAX(EY$8:EY15)*-1)</f>
        <v>0.98649686775573986</v>
      </c>
      <c r="EZ16" s="255">
        <f>MAX(MIN(IF(AND(PD15=1,NL16&lt;0),-1,1)*(DH16-$C$15)/($C$14-$C$15)*$C$12*$C$21-$C$33*LT16/AT$6 -  PD15*$C$33/$C$21,ED15/$C$19),MAX(EZ$8:EZ15)*-1)</f>
        <v>0.87479627483724154</v>
      </c>
      <c r="FA16" s="255">
        <f>MAX(MIN(IF(AND(PE15=1,NM16&lt;0),-1,1)*(DI16-$C$15)/($C$14-$C$15)*$C$12*$C$21-$C$33*LU16/AU$6 -  PE15*$C$33/$C$21,EE15/$C$19),MAX(FA$8:FA15)*-1)</f>
        <v>0.75009201814040938</v>
      </c>
      <c r="FB16" s="255">
        <f>MAX(MIN(IF(AND(PF15=1,NN16&lt;0),-1,1)*(DJ16-$C$15)/($C$14-$C$15)*$C$12*$C$21-$C$33*LV16/AV$6 -  PF15*$C$33/$C$21,EF15/$C$19),MAX(FB$8:FB15)*-1)</f>
        <v>0.64616499017931761</v>
      </c>
      <c r="FC16" s="255">
        <f>MAX(MIN(IF(AND(PG15=1,NO16&lt;0),-1,1)*(DK16-$C$15)/($C$14-$C$15)*$C$12*$C$21-$C$33*LW16/AW$6 -  PG15*$C$33/$C$21,EG15/$C$19),MAX(FC$8:FC15)*-1)</f>
        <v>0.53628885420129491</v>
      </c>
      <c r="FD16" s="255">
        <f>MAX(MIN(IF(AND(PH15=1,NP16&lt;0),-1,1)*(DL16-$C$15)/($C$14-$C$15)*$C$12*$C$21-$C$33*LX16/AX$6 -  PH15*$C$33/$C$21,EH15/$C$19),MAX(FD$8:FD15)*-1)</f>
        <v>0.43218214848049846</v>
      </c>
      <c r="FE16" s="255">
        <f>MAX(MIN(IF(AND(PI15=1,NQ16&lt;0),-1,1)*(DM16-$C$15)/($C$14-$C$15)*$C$12*$C$21-$C$33*LY16/AY$6 -  PI15*$C$33/$C$21,EI15/$C$19),MAX(FE$8:FE15)*-1)</f>
        <v>0.3305759358785601</v>
      </c>
      <c r="FF16" s="255">
        <f>MAX(MIN(IF(AND(PJ15=1,NR16&lt;0),-1,1)*(DN16-$C$15)/($C$14-$C$15)*$C$12*$C$21-$C$33*LZ16/AZ$6 -  PJ15*$C$33/$C$21,EJ15/$C$19),MAX(FF$8:FF15)*-1)</f>
        <v>0.31369306776930106</v>
      </c>
      <c r="FG16" s="255">
        <f>MAX(MIN(IF(AND(PK15=1,NS16&lt;0),-1,1)*(DO16-$C$15)/($C$14-$C$15)*$C$12*$C$21-$C$33*MA16/BA$6 -  PK15*$C$33/$C$21,EK15/$C$19),MAX(FG$8:FG15)*-1)</f>
        <v>0.3841843079143093</v>
      </c>
      <c r="FH16" s="255">
        <f>MAX(MIN(IF(AND(PL15=1,NT16&lt;0),-1,1)*(DP16-$C$15)/($C$14-$C$15)*$C$12*$C$21-$C$33*MB16/BB$6 -  PL15*$C$33/$C$21,EL15/$C$19),MAX(FH$8:FH15)*-1)</f>
        <v>0.45467554805931759</v>
      </c>
      <c r="FI16" s="255">
        <f>MAX(MIN(IF(AND(PM15=1,NU16&lt;0),-1,1)*(DQ16-$C$15)/($C$14-$C$15)*$C$12*$C$21-$C$33*MC16/BC$6 -  PM15*$C$33/$C$21,EM15/$C$19),MAX(FI$8:FI15)*-1)</f>
        <v>0.52516678820432572</v>
      </c>
      <c r="FJ16" s="255">
        <f>MAX(MIN(IF(AND(PN15=1,NV16&lt;0),-1,1)*(DR16-$C$15)/($C$14-$C$15)*$C$12*$C$21-$C$33*MD16/BD$6 -  PN15*$C$33/$C$21,EN15/$C$19),MAX(FJ$8:FJ15)*-1)</f>
        <v>0.59565802834933401</v>
      </c>
      <c r="FK16" s="255">
        <f>MAX(MIN(IF(AND(PO15=1,NW16&lt;0),-1,1)*(DS16-$C$15)/($C$14-$C$15)*$C$12*$C$21-$C$33*ME16/BE$6 -  PO15*$C$33/$C$21,EO15/$C$19),MAX(FK$8:FK15)*-1)</f>
        <v>0.66614926849434219</v>
      </c>
      <c r="FL16" s="255">
        <f>MAX(MIN(IF(AND(PP15=1,NX16&lt;0),-1,1)*(DT16-$C$15)/($C$14-$C$15)*$C$12*$C$21-$C$33*MF16/BF$6 -  PP15*$C$33/$C$21,EP15/$C$19),MAX(FL$8:FL15)*-1)</f>
        <v>0.73780272746656772</v>
      </c>
      <c r="FM16" s="255">
        <f>MAX(MIN(IF(AND(PQ15=1,NY16&lt;0),-1,1)*(DU16-$C$15)/($C$14-$C$15)*$C$12*$C$21-$C$33*MG16/BG$6 -  PQ15*$C$33/$C$21,EQ15/$C$19),MAX(FM$8:FM15)*-1)</f>
        <v>0.68989570535297651</v>
      </c>
      <c r="FN16" s="255">
        <f>MAX(MIN(IF(AND(PR15=1,NZ16&lt;0),-1,1)*(DV16-$C$15)/($C$14-$C$15)*$C$12*$C$21-$C$33*MH16/BH$6 -  PR15*$C$33/$C$21,ER15/$C$19),MAX(FN$8:FN15)*-1)</f>
        <v>0.66650083453350628</v>
      </c>
      <c r="FO16" s="255">
        <f>MAX(MIN(IF(AND(PS15=1,OA16&lt;0),-1,1)*(DW16-$C$15)/($C$14-$C$15)*$C$12*$C$21-$C$33*MI16/BI$6 -  PS15*$C$33/$C$21,ES15/$C$19),MAX(FO$8:FO15)*-1)</f>
        <v>0.667842646800476</v>
      </c>
      <c r="FP16" s="61">
        <f t="shared" si="164"/>
        <v>0.32</v>
      </c>
      <c r="FQ16" s="256">
        <f t="shared" si="165"/>
        <v>48.279662618206807</v>
      </c>
      <c r="FR16" s="256">
        <f t="shared" si="166"/>
        <v>78.635779310841841</v>
      </c>
      <c r="FS16" s="256">
        <f t="shared" si="167"/>
        <v>75.702479185787084</v>
      </c>
      <c r="FT16" s="256">
        <f t="shared" si="168"/>
        <v>71.763102931525481</v>
      </c>
      <c r="FU16" s="256">
        <f t="shared" si="169"/>
        <v>66.89507941280867</v>
      </c>
      <c r="FV16" s="256">
        <f t="shared" si="170"/>
        <v>61.600821930721139</v>
      </c>
      <c r="FW16" s="256">
        <f t="shared" si="171"/>
        <v>54.627582985343039</v>
      </c>
      <c r="FX16" s="256">
        <f t="shared" si="172"/>
        <v>47.491445364924495</v>
      </c>
      <c r="FY16" s="256">
        <f t="shared" si="173"/>
        <v>39.946812915389422</v>
      </c>
      <c r="FZ16" s="256">
        <f t="shared" si="174"/>
        <v>32.798337741922971</v>
      </c>
      <c r="GA16" s="256">
        <f t="shared" si="175"/>
        <v>25.821558645647915</v>
      </c>
      <c r="GB16" s="256">
        <f t="shared" si="176"/>
        <v>24.662298416440237</v>
      </c>
      <c r="GC16" s="256">
        <f t="shared" si="177"/>
        <v>29.502571448178216</v>
      </c>
      <c r="GD16" s="256">
        <f t="shared" si="178"/>
        <v>34.342844479916202</v>
      </c>
      <c r="GE16" s="256">
        <f t="shared" si="179"/>
        <v>39.183117511654181</v>
      </c>
      <c r="GF16" s="256">
        <f t="shared" si="180"/>
        <v>44.023390543392168</v>
      </c>
      <c r="GG16" s="256">
        <f t="shared" si="181"/>
        <v>48.86366357513014</v>
      </c>
      <c r="GH16" s="256">
        <f t="shared" si="182"/>
        <v>53.783740231187771</v>
      </c>
      <c r="GI16" s="256">
        <f t="shared" si="183"/>
        <v>50.494209976218762</v>
      </c>
      <c r="GJ16" s="256">
        <f t="shared" si="184"/>
        <v>48.887803817445935</v>
      </c>
      <c r="GK16" s="256">
        <f t="shared" si="185"/>
        <v>48.979939204993492</v>
      </c>
      <c r="GL16" s="61">
        <f t="shared" si="186"/>
        <v>0.32</v>
      </c>
      <c r="GM16" s="57">
        <f t="shared" si="93"/>
        <v>17.02108699865439</v>
      </c>
      <c r="GN16" s="57">
        <f t="shared" si="94"/>
        <v>8.9872723195035409</v>
      </c>
      <c r="GO16" s="57">
        <f t="shared" si="95"/>
        <v>12.310410243247764</v>
      </c>
      <c r="GP16" s="57">
        <f t="shared" si="96"/>
        <v>14.9304328214064</v>
      </c>
      <c r="GQ16" s="57">
        <f t="shared" si="97"/>
        <v>16.681182658295675</v>
      </c>
      <c r="GR16" s="57">
        <f t="shared" si="98"/>
        <v>17.609976085129873</v>
      </c>
      <c r="GS16" s="57">
        <f t="shared" si="99"/>
        <v>17.515574016505877</v>
      </c>
      <c r="GT16" s="57">
        <f t="shared" si="100"/>
        <v>17.169956553157963</v>
      </c>
      <c r="GU16" s="57">
        <f t="shared" si="101"/>
        <v>15.977628814738752</v>
      </c>
      <c r="GV16" s="57">
        <f t="shared" si="102"/>
        <v>14.267980705504609</v>
      </c>
      <c r="GW16" s="57">
        <f t="shared" si="103"/>
        <v>11.978310935541124</v>
      </c>
      <c r="GX16" s="57">
        <f t="shared" si="104"/>
        <v>8.1189755217408894</v>
      </c>
      <c r="GY16" s="57">
        <f t="shared" si="105"/>
        <v>9.9434234042021572</v>
      </c>
      <c r="GZ16" s="57">
        <f t="shared" si="106"/>
        <v>11.767871286663427</v>
      </c>
      <c r="HA16" s="57">
        <f t="shared" si="107"/>
        <v>13.592319169124695</v>
      </c>
      <c r="HB16" s="57">
        <f t="shared" si="108"/>
        <v>15.416767051585962</v>
      </c>
      <c r="HC16" s="57">
        <f t="shared" si="109"/>
        <v>17.241214934047232</v>
      </c>
      <c r="HD16" s="57">
        <f t="shared" si="110"/>
        <v>19.095743258757935</v>
      </c>
      <c r="HE16" s="57">
        <f t="shared" si="111"/>
        <v>17.855818058543452</v>
      </c>
      <c r="HF16" s="57">
        <f t="shared" si="112"/>
        <v>17.250314134378772</v>
      </c>
      <c r="HG16" s="57">
        <f t="shared" si="113"/>
        <v>17.285042797743149</v>
      </c>
      <c r="HH16" s="61">
        <f t="shared" si="187"/>
        <v>0.32</v>
      </c>
      <c r="HI16" s="57">
        <f t="shared" si="188"/>
        <v>17.02108699865439</v>
      </c>
      <c r="HJ16" s="57">
        <f t="shared" si="189"/>
        <v>8.9872723195035409</v>
      </c>
      <c r="HK16" s="57">
        <f t="shared" si="190"/>
        <v>12.310410243247764</v>
      </c>
      <c r="HL16" s="57">
        <f t="shared" si="191"/>
        <v>14.9304328214064</v>
      </c>
      <c r="HM16" s="57">
        <f t="shared" si="192"/>
        <v>16.681182658295675</v>
      </c>
      <c r="HN16" s="57">
        <f t="shared" si="193"/>
        <v>17.609976085129873</v>
      </c>
      <c r="HO16" s="57">
        <f t="shared" si="194"/>
        <v>17.515574016505877</v>
      </c>
      <c r="HP16" s="57">
        <f t="shared" si="195"/>
        <v>17.169956553157963</v>
      </c>
      <c r="HQ16" s="57">
        <f t="shared" si="196"/>
        <v>15.977628814738752</v>
      </c>
      <c r="HR16" s="57">
        <f t="shared" si="197"/>
        <v>14.267980705504609</v>
      </c>
      <c r="HS16" s="57">
        <f t="shared" si="198"/>
        <v>11.978310935541124</v>
      </c>
      <c r="HT16" s="57">
        <f t="shared" si="199"/>
        <v>8.1189755217408894</v>
      </c>
      <c r="HU16" s="57">
        <f t="shared" si="200"/>
        <v>9.9434234042021572</v>
      </c>
      <c r="HV16" s="57">
        <f t="shared" si="201"/>
        <v>11.767871286663427</v>
      </c>
      <c r="HW16" s="57">
        <f t="shared" si="202"/>
        <v>13.592319169124695</v>
      </c>
      <c r="HX16" s="57">
        <f t="shared" si="203"/>
        <v>15.416767051585962</v>
      </c>
      <c r="HY16" s="57">
        <f t="shared" si="204"/>
        <v>17.241214934047232</v>
      </c>
      <c r="HZ16" s="57">
        <f t="shared" si="205"/>
        <v>19.095743258757935</v>
      </c>
      <c r="IA16" s="57">
        <f t="shared" si="206"/>
        <v>17.855818058543452</v>
      </c>
      <c r="IB16" s="57">
        <f t="shared" si="207"/>
        <v>17.250314134378772</v>
      </c>
      <c r="IC16" s="57">
        <f t="shared" si="208"/>
        <v>17.285042797743149</v>
      </c>
      <c r="ID16" s="61">
        <f t="shared" si="209"/>
        <v>0.32</v>
      </c>
      <c r="IE16" s="57">
        <f t="shared" si="210"/>
        <v>9.0042472008590089</v>
      </c>
      <c r="IF16" s="57">
        <f t="shared" si="211"/>
        <v>7.5902292552236235</v>
      </c>
      <c r="IG16" s="57">
        <f t="shared" si="212"/>
        <v>7.7303861061663701</v>
      </c>
      <c r="IH16" s="57">
        <f t="shared" si="213"/>
        <v>7.920797553095241</v>
      </c>
      <c r="II16" s="57">
        <f t="shared" si="214"/>
        <v>8.1597110869558911</v>
      </c>
      <c r="IJ16" s="57">
        <f t="shared" si="215"/>
        <v>8.4145002019158035</v>
      </c>
      <c r="IK16" s="57">
        <f t="shared" si="216"/>
        <v>8.6896939022275586</v>
      </c>
      <c r="IL16" s="57">
        <f t="shared" si="217"/>
        <v>9.0666710501263399</v>
      </c>
      <c r="IM16" s="57">
        <f t="shared" si="218"/>
        <v>9.4338103542509142</v>
      </c>
      <c r="IN16" s="57">
        <f t="shared" si="219"/>
        <v>9.8272615791686171</v>
      </c>
      <c r="IO16" s="57">
        <f t="shared" si="220"/>
        <v>10.230634271450597</v>
      </c>
      <c r="IP16" s="57">
        <f t="shared" si="221"/>
        <v>10.72</v>
      </c>
      <c r="IQ16" s="57">
        <f t="shared" si="222"/>
        <v>10.420000000000002</v>
      </c>
      <c r="IR16" s="57">
        <f t="shared" si="223"/>
        <v>10.120000000000001</v>
      </c>
      <c r="IS16" s="57">
        <f t="shared" si="224"/>
        <v>9.82</v>
      </c>
      <c r="IT16" s="57">
        <f t="shared" si="225"/>
        <v>9.521960844979283</v>
      </c>
      <c r="IU16" s="57">
        <f t="shared" si="226"/>
        <v>9.2248420900359651</v>
      </c>
      <c r="IV16" s="57">
        <f t="shared" si="227"/>
        <v>8.9228246127804258</v>
      </c>
      <c r="IW16" s="57">
        <f t="shared" si="228"/>
        <v>8.82774984311148</v>
      </c>
      <c r="IX16" s="57">
        <f t="shared" si="229"/>
        <v>8.9532838525925555</v>
      </c>
      <c r="IY16" s="57">
        <f t="shared" si="230"/>
        <v>8.9814486318009337</v>
      </c>
      <c r="IZ16" s="61">
        <f t="shared" si="231"/>
        <v>0.32</v>
      </c>
      <c r="JA16" s="256" t="e">
        <f t="shared" si="349"/>
        <v>#N/A</v>
      </c>
      <c r="JB16" s="256" t="e">
        <f t="shared" si="350"/>
        <v>#N/A</v>
      </c>
      <c r="JC16" s="256" t="e">
        <f t="shared" si="351"/>
        <v>#N/A</v>
      </c>
      <c r="JD16" s="256" t="e">
        <f t="shared" si="352"/>
        <v>#N/A</v>
      </c>
      <c r="JE16" s="256" t="e">
        <f t="shared" si="353"/>
        <v>#N/A</v>
      </c>
      <c r="JF16" s="256" t="e">
        <f t="shared" si="354"/>
        <v>#N/A</v>
      </c>
      <c r="JG16" s="256" t="e">
        <f t="shared" si="355"/>
        <v>#N/A</v>
      </c>
      <c r="JH16" s="256" t="e">
        <f t="shared" si="356"/>
        <v>#N/A</v>
      </c>
      <c r="JI16" s="256" t="e">
        <f t="shared" si="357"/>
        <v>#N/A</v>
      </c>
      <c r="JJ16" s="256" t="e">
        <f t="shared" si="358"/>
        <v>#N/A</v>
      </c>
      <c r="JK16" s="256" t="e">
        <f t="shared" si="359"/>
        <v>#N/A</v>
      </c>
      <c r="JL16" s="256">
        <f t="shared" si="360"/>
        <v>6</v>
      </c>
      <c r="JM16" s="256" t="e">
        <f t="shared" si="361"/>
        <v>#N/A</v>
      </c>
      <c r="JN16" s="256" t="e">
        <f t="shared" si="362"/>
        <v>#N/A</v>
      </c>
      <c r="JO16" s="256" t="e">
        <f t="shared" si="363"/>
        <v>#N/A</v>
      </c>
      <c r="JP16" s="256" t="e">
        <f t="shared" si="364"/>
        <v>#N/A</v>
      </c>
      <c r="JQ16" s="256" t="e">
        <f t="shared" si="365"/>
        <v>#N/A</v>
      </c>
      <c r="JR16" s="256" t="e">
        <f t="shared" si="366"/>
        <v>#N/A</v>
      </c>
      <c r="JS16" s="256" t="e">
        <f t="shared" si="367"/>
        <v>#N/A</v>
      </c>
      <c r="JT16" s="256" t="e">
        <f t="shared" si="368"/>
        <v>#N/A</v>
      </c>
      <c r="JU16" s="256" t="e">
        <f t="shared" si="369"/>
        <v>#N/A</v>
      </c>
      <c r="JV16" s="61">
        <f t="shared" si="233"/>
        <v>0.32</v>
      </c>
      <c r="JW16" s="46">
        <f t="shared" si="234"/>
        <v>0</v>
      </c>
      <c r="JX16" s="46">
        <f t="shared" si="235"/>
        <v>0</v>
      </c>
      <c r="JY16" s="46">
        <f t="shared" si="236"/>
        <v>0</v>
      </c>
      <c r="JZ16" s="46">
        <f t="shared" si="237"/>
        <v>0</v>
      </c>
      <c r="KA16" s="46">
        <f t="shared" si="238"/>
        <v>0</v>
      </c>
      <c r="KB16" s="46">
        <f t="shared" si="239"/>
        <v>0</v>
      </c>
      <c r="KC16" s="46">
        <f t="shared" si="240"/>
        <v>0</v>
      </c>
      <c r="KD16" s="46">
        <f t="shared" si="241"/>
        <v>0</v>
      </c>
      <c r="KE16" s="46">
        <f t="shared" si="242"/>
        <v>0</v>
      </c>
      <c r="KF16" s="46">
        <f t="shared" si="243"/>
        <v>0</v>
      </c>
      <c r="KG16" s="46">
        <f t="shared" si="244"/>
        <v>0</v>
      </c>
      <c r="KH16" s="46">
        <f t="shared" si="245"/>
        <v>0</v>
      </c>
      <c r="KI16" s="46">
        <f t="shared" si="246"/>
        <v>0</v>
      </c>
      <c r="KJ16" s="46">
        <f t="shared" si="247"/>
        <v>0</v>
      </c>
      <c r="KK16" s="46">
        <f t="shared" si="248"/>
        <v>0</v>
      </c>
      <c r="KL16" s="46">
        <f t="shared" si="249"/>
        <v>0</v>
      </c>
      <c r="KM16" s="46">
        <f t="shared" si="250"/>
        <v>0</v>
      </c>
      <c r="KN16" s="46">
        <f t="shared" si="251"/>
        <v>0</v>
      </c>
      <c r="KO16" s="46">
        <f t="shared" si="252"/>
        <v>0</v>
      </c>
      <c r="KP16" s="46">
        <f t="shared" si="253"/>
        <v>0</v>
      </c>
      <c r="KQ16" s="46">
        <f t="shared" si="254"/>
        <v>0</v>
      </c>
      <c r="KR16" s="61">
        <f t="shared" si="255"/>
        <v>0.32</v>
      </c>
      <c r="KS16" s="1">
        <f t="shared" si="256"/>
        <v>0</v>
      </c>
      <c r="KT16" s="1">
        <f t="shared" si="257"/>
        <v>0</v>
      </c>
      <c r="KU16" s="1">
        <f t="shared" si="258"/>
        <v>0</v>
      </c>
      <c r="KV16" s="1">
        <f t="shared" si="259"/>
        <v>0</v>
      </c>
      <c r="KW16" s="1">
        <f t="shared" si="260"/>
        <v>0</v>
      </c>
      <c r="KX16" s="1">
        <f t="shared" si="261"/>
        <v>0</v>
      </c>
      <c r="KY16" s="1">
        <f t="shared" si="262"/>
        <v>0</v>
      </c>
      <c r="KZ16" s="1">
        <f t="shared" si="263"/>
        <v>0</v>
      </c>
      <c r="LA16" s="1">
        <f t="shared" si="264"/>
        <v>0</v>
      </c>
      <c r="LB16" s="1">
        <f t="shared" si="265"/>
        <v>0</v>
      </c>
      <c r="LC16" s="1">
        <f t="shared" si="266"/>
        <v>0</v>
      </c>
      <c r="LD16" s="1">
        <f t="shared" si="267"/>
        <v>0</v>
      </c>
      <c r="LE16" s="1">
        <f t="shared" si="268"/>
        <v>0</v>
      </c>
      <c r="LF16" s="1">
        <f t="shared" si="269"/>
        <v>0</v>
      </c>
      <c r="LG16" s="1">
        <f t="shared" si="270"/>
        <v>0</v>
      </c>
      <c r="LH16" s="1">
        <f t="shared" si="271"/>
        <v>0</v>
      </c>
      <c r="LI16" s="1">
        <f t="shared" si="272"/>
        <v>0</v>
      </c>
      <c r="LJ16" s="1">
        <f t="shared" si="273"/>
        <v>0</v>
      </c>
      <c r="LK16" s="1">
        <f t="shared" si="274"/>
        <v>0</v>
      </c>
      <c r="LL16" s="1">
        <f t="shared" si="275"/>
        <v>0</v>
      </c>
      <c r="LM16" s="1">
        <f t="shared" si="276"/>
        <v>0</v>
      </c>
      <c r="LN16" s="61">
        <f t="shared" si="277"/>
        <v>0.32</v>
      </c>
      <c r="LO16" s="57">
        <f t="shared" si="278"/>
        <v>6.5867039091779498</v>
      </c>
      <c r="LP16" s="57">
        <f t="shared" si="279"/>
        <v>2.4567790207694058</v>
      </c>
      <c r="LQ16" s="57">
        <f t="shared" si="280"/>
        <v>3.4716260671530326</v>
      </c>
      <c r="LR16" s="57">
        <f t="shared" si="281"/>
        <v>4.4037263831590936</v>
      </c>
      <c r="LS16" s="57">
        <f t="shared" si="282"/>
        <v>5.229991655964084</v>
      </c>
      <c r="LT16" s="57">
        <f t="shared" si="283"/>
        <v>5.8173297748800286</v>
      </c>
      <c r="LU16" s="57">
        <f t="shared" si="284"/>
        <v>6.3066974837077376</v>
      </c>
      <c r="LV16" s="57">
        <f t="shared" si="285"/>
        <v>6.5348112811203318</v>
      </c>
      <c r="LW16" s="57">
        <f t="shared" si="286"/>
        <v>6.6850590866240189</v>
      </c>
      <c r="LX16" s="57">
        <f t="shared" si="287"/>
        <v>6.7348813462344177</v>
      </c>
      <c r="LY16" s="57">
        <f t="shared" si="288"/>
        <v>6.7243827108124217</v>
      </c>
      <c r="LZ16" s="57">
        <f t="shared" si="289"/>
        <v>2.4931428263756645</v>
      </c>
      <c r="MA16" s="57">
        <f t="shared" si="290"/>
        <v>3.0533870515336758</v>
      </c>
      <c r="MB16" s="57">
        <f t="shared" si="291"/>
        <v>3.613631276691688</v>
      </c>
      <c r="MC16" s="57">
        <f t="shared" si="292"/>
        <v>4.1738755018496985</v>
      </c>
      <c r="MD16" s="57">
        <f t="shared" si="293"/>
        <v>4.7341197270077089</v>
      </c>
      <c r="ME16" s="57">
        <f t="shared" si="294"/>
        <v>5.2943639521657193</v>
      </c>
      <c r="MF16" s="57">
        <f t="shared" si="295"/>
        <v>5.8012690778899128</v>
      </c>
      <c r="MG16" s="57">
        <f t="shared" si="296"/>
        <v>6.2343570131053792</v>
      </c>
      <c r="MH16" s="57">
        <f t="shared" si="297"/>
        <v>6.4894753918696626</v>
      </c>
      <c r="MI16" s="57">
        <f t="shared" si="298"/>
        <v>6.4981625628060113</v>
      </c>
      <c r="MJ16" s="61">
        <f t="shared" si="299"/>
        <v>0.32</v>
      </c>
      <c r="MK16" s="57" t="e">
        <f t="shared" si="118"/>
        <v>#N/A</v>
      </c>
      <c r="ML16" s="57" t="e">
        <f t="shared" si="370"/>
        <v>#N/A</v>
      </c>
      <c r="MM16" s="57" t="e">
        <f t="shared" si="371"/>
        <v>#N/A</v>
      </c>
      <c r="MN16" s="57" t="e">
        <f t="shared" si="372"/>
        <v>#N/A</v>
      </c>
      <c r="MO16" s="57" t="e">
        <f t="shared" si="373"/>
        <v>#N/A</v>
      </c>
      <c r="MP16" s="57" t="e">
        <f t="shared" si="374"/>
        <v>#N/A</v>
      </c>
      <c r="MQ16" s="57" t="e">
        <f t="shared" si="375"/>
        <v>#N/A</v>
      </c>
      <c r="MR16" s="57" t="e">
        <f t="shared" si="376"/>
        <v>#N/A</v>
      </c>
      <c r="MS16" s="57" t="e">
        <f t="shared" si="377"/>
        <v>#N/A</v>
      </c>
      <c r="MT16" s="57" t="e">
        <f t="shared" si="378"/>
        <v>#N/A</v>
      </c>
      <c r="MU16" s="57" t="e">
        <f t="shared" si="379"/>
        <v>#N/A</v>
      </c>
      <c r="MV16" s="57" t="e">
        <f t="shared" si="380"/>
        <v>#N/A</v>
      </c>
      <c r="MW16" s="57" t="e">
        <f t="shared" si="381"/>
        <v>#N/A</v>
      </c>
      <c r="MX16" s="57" t="e">
        <f t="shared" si="382"/>
        <v>#N/A</v>
      </c>
      <c r="MY16" s="57" t="e">
        <f t="shared" si="383"/>
        <v>#N/A</v>
      </c>
      <c r="MZ16" s="57" t="e">
        <f t="shared" si="384"/>
        <v>#N/A</v>
      </c>
      <c r="NA16" s="57" t="e">
        <f t="shared" si="385"/>
        <v>#N/A</v>
      </c>
      <c r="NB16" s="57" t="e">
        <f t="shared" si="386"/>
        <v>#N/A</v>
      </c>
      <c r="NC16" s="57" t="e">
        <f t="shared" si="387"/>
        <v>#N/A</v>
      </c>
      <c r="ND16" s="57" t="e">
        <f t="shared" si="388"/>
        <v>#N/A</v>
      </c>
      <c r="NE16" s="57" t="e">
        <f t="shared" si="389"/>
        <v>#N/A</v>
      </c>
      <c r="NF16" s="61">
        <f t="shared" si="320"/>
        <v>0.32</v>
      </c>
      <c r="NG16" s="256">
        <f>IF(OY15=0,MIN('Drive Train'!$F$35-FQ15*$C$19*'Drive Train'!$F$39,NG15+$C$39)-$C$7,IF(LO15-1&lt;=0,0,IF($C$37=Motors!$C$30,MAX(MAX(NG$8:NG15)*-1,NG15-$C$39),MAX(0,MAX(NG$8:NG15)*-1,NG15-$C$39))))</f>
        <v>9.0042472008590089</v>
      </c>
      <c r="NH16" s="256">
        <f>IF(OZ15=0,MIN('Drive Train'!$F$35-FR15*$C$19*'Drive Train'!$F$39,NH15+$C$39)-$C$7,IF(LP15-1&lt;=0,0,IF($C$37=Motors!$C$30,MAX(MAX(NH$8:NH15)*-1,NH15-$C$39),MAX(0,MAX(NH$8:NH15)*-1,NH15-$C$39))))</f>
        <v>7.5902292552236235</v>
      </c>
      <c r="NI16" s="256">
        <f>IF(PA15=0,MIN('Drive Train'!$F$35-FS15*$C$19*'Drive Train'!$F$39,NI15+$C$39)-$C$7,IF(LQ15-1&lt;=0,0,IF($C$37=Motors!$C$30,MAX(MAX(NI$8:NI15)*-1,NI15-$C$39),MAX(0,MAX(NI$8:NI15)*-1,NI15-$C$39))))</f>
        <v>7.7303861061663701</v>
      </c>
      <c r="NJ16" s="256">
        <f>IF(PB15=0,MIN('Drive Train'!$F$35-FT15*$C$19*'Drive Train'!$F$39,NJ15+$C$39)-$C$7,IF(LR15-1&lt;=0,0,IF($C$37=Motors!$C$30,MAX(MAX(NJ$8:NJ15)*-1,NJ15-$C$39),MAX(0,MAX(NJ$8:NJ15)*-1,NJ15-$C$39))))</f>
        <v>7.920797553095241</v>
      </c>
      <c r="NK16" s="256">
        <f>IF(PC15=0,MIN('Drive Train'!$F$35-FU15*$C$19*'Drive Train'!$F$39,NK15+$C$39)-$C$7,IF(LS15-1&lt;=0,0,IF($C$37=Motors!$C$30,MAX(MAX(NK$8:NK15)*-1,NK15-$C$39),MAX(0,MAX(NK$8:NK15)*-1,NK15-$C$39))))</f>
        <v>8.1597110869558911</v>
      </c>
      <c r="NL16" s="256">
        <f>IF(PD15=0,MIN('Drive Train'!$F$35-FV15*$C$19*'Drive Train'!$F$39,NL15+$C$39)-$C$7,IF(LT15-1&lt;=0,0,IF($C$37=Motors!$C$30,MAX(MAX(NL$8:NL15)*-1,NL15-$C$39),MAX(0,MAX(NL$8:NL15)*-1,NL15-$C$39))))</f>
        <v>8.4145002019158035</v>
      </c>
      <c r="NM16" s="256">
        <f>IF(PE15=0,MIN('Drive Train'!$F$35-FW15*$C$19*'Drive Train'!$F$39,NM15+$C$39)-$C$7,IF(LU15-1&lt;=0,0,IF($C$37=Motors!$C$30,MAX(MAX(NM$8:NM15)*-1,NM15-$C$39),MAX(0,MAX(NM$8:NM15)*-1,NM15-$C$39))))</f>
        <v>8.6896939022275586</v>
      </c>
      <c r="NN16" s="256">
        <f>IF(PF15=0,MIN('Drive Train'!$F$35-FX15*$C$19*'Drive Train'!$F$39,NN15+$C$39)-$C$7,IF(LV15-1&lt;=0,0,IF($C$37=Motors!$C$30,MAX(MAX(NN$8:NN15)*-1,NN15-$C$39),MAX(0,MAX(NN$8:NN15)*-1,NN15-$C$39))))</f>
        <v>9.0666710501263399</v>
      </c>
      <c r="NO16" s="256">
        <f>IF(PG15=0,MIN('Drive Train'!$F$35-FY15*$C$19*'Drive Train'!$F$39,NO15+$C$39)-$C$7,IF(LW15-1&lt;=0,0,IF($C$37=Motors!$C$30,MAX(MAX(NO$8:NO15)*-1,NO15-$C$39),MAX(0,MAX(NO$8:NO15)*-1,NO15-$C$39))))</f>
        <v>9.4338103542509142</v>
      </c>
      <c r="NP16" s="256">
        <f>IF(PH15=0,MIN('Drive Train'!$F$35-FZ15*$C$19*'Drive Train'!$F$39,NP15+$C$39)-$C$7,IF(LX15-1&lt;=0,0,IF($C$37=Motors!$C$30,MAX(MAX(NP$8:NP15)*-1,NP15-$C$39),MAX(0,MAX(NP$8:NP15)*-1,NP15-$C$39))))</f>
        <v>9.8272615791686171</v>
      </c>
      <c r="NQ16" s="256">
        <f>IF(PI15=0,MIN('Drive Train'!$F$35-GA15*$C$19*'Drive Train'!$F$39,NQ15+$C$39)-$C$7,IF(LY15-1&lt;=0,0,IF($C$37=Motors!$C$30,MAX(MAX(NQ$8:NQ15)*-1,NQ15-$C$39),MAX(0,MAX(NQ$8:NQ15)*-1,NQ15-$C$39))))</f>
        <v>10.230634271450597</v>
      </c>
      <c r="NR16" s="256">
        <f>IF(PJ15=0,MIN('Drive Train'!$F$35-GB15*$C$19*'Drive Train'!$F$39,NR15+$C$39)-$C$7,IF(LZ15-1&lt;=0,0,IF($C$37=Motors!$C$30,MAX(MAX(NR$8:NR15)*-1,NR15-$C$39),MAX(0,MAX(NR$8:NR15)*-1,NR15-$C$39))))</f>
        <v>10.72</v>
      </c>
      <c r="NS16" s="256">
        <f>IF(PK15=0,MIN('Drive Train'!$F$35-GC15*$C$19*'Drive Train'!$F$39,NS15+$C$39)-$C$7,IF(MA15-1&lt;=0,0,IF($C$37=Motors!$C$30,MAX(MAX(NS$8:NS15)*-1,NS15-$C$39),MAX(0,MAX(NS$8:NS15)*-1,NS15-$C$39))))</f>
        <v>10.420000000000002</v>
      </c>
      <c r="NT16" s="256">
        <f>IF(PL15=0,MIN('Drive Train'!$F$35-GD15*$C$19*'Drive Train'!$F$39,NT15+$C$39)-$C$7,IF(MB15-1&lt;=0,0,IF($C$37=Motors!$C$30,MAX(MAX(NT$8:NT15)*-1,NT15-$C$39),MAX(0,MAX(NT$8:NT15)*-1,NT15-$C$39))))</f>
        <v>10.120000000000001</v>
      </c>
      <c r="NU16" s="256">
        <f>IF(PM15=0,MIN('Drive Train'!$F$35-GE15*$C$19*'Drive Train'!$F$39,NU15+$C$39)-$C$7,IF(MC15-1&lt;=0,0,IF($C$37=Motors!$C$30,MAX(MAX(NU$8:NU15)*-1,NU15-$C$39),MAX(0,MAX(NU$8:NU15)*-1,NU15-$C$39))))</f>
        <v>9.82</v>
      </c>
      <c r="NV16" s="256">
        <f>IF(PN15=0,MIN('Drive Train'!$F$35-GF15*$C$19*'Drive Train'!$F$39,NV15+$C$39)-$C$7,IF(MD15-1&lt;=0,0,IF($C$37=Motors!$C$30,MAX(MAX(NV$8:NV15)*-1,NV15-$C$39),MAX(0,MAX(NV$8:NV15)*-1,NV15-$C$39))))</f>
        <v>9.521960844979283</v>
      </c>
      <c r="NW16" s="256">
        <f>IF(PO15=0,MIN('Drive Train'!$F$35-GG15*$C$19*'Drive Train'!$F$39,NW15+$C$39)-$C$7,IF(ME15-1&lt;=0,0,IF($C$37=Motors!$C$30,MAX(MAX(NW$8:NW15)*-1,NW15-$C$39),MAX(0,MAX(NW$8:NW15)*-1,NW15-$C$39))))</f>
        <v>9.2248420900359651</v>
      </c>
      <c r="NX16" s="256">
        <f>IF(PP15=0,MIN('Drive Train'!$F$35-GH15*$C$19*'Drive Train'!$F$39,NX15+$C$39)-$C$7,IF(MF15-1&lt;=0,0,IF($C$37=Motors!$C$30,MAX(MAX(NX$8:NX15)*-1,NX15-$C$39),MAX(0,MAX(NX$8:NX15)*-1,NX15-$C$39))))</f>
        <v>8.9228246127804258</v>
      </c>
      <c r="NY16" s="256">
        <f>IF(PQ15=0,MIN('Drive Train'!$F$35-GI15*$C$19*'Drive Train'!$F$39,NY15+$C$39)-$C$7,IF(MG15-1&lt;=0,0,IF($C$37=Motors!$C$30,MAX(MAX(NY$8:NY15)*-1,NY15-$C$39),MAX(0,MAX(NY$8:NY15)*-1,NY15-$C$39))))</f>
        <v>8.82774984311148</v>
      </c>
      <c r="NZ16" s="256">
        <f>IF(PR15=0,MIN('Drive Train'!$F$35-GJ15*$C$19*'Drive Train'!$F$39,NZ15+$C$39)-$C$7,IF(MH15-1&lt;=0,0,IF($C$37=Motors!$C$30,MAX(MAX(NZ$8:NZ15)*-1,NZ15-$C$39),MAX(0,MAX(NZ$8:NZ15)*-1,NZ15-$C$39))))</f>
        <v>8.9532838525925555</v>
      </c>
      <c r="OA16" s="256">
        <f>IF(PS15=0,MIN('Drive Train'!$F$35-GK15*$C$19*'Drive Train'!$F$39,OA15+$C$39)-$C$7,IF(MI15-1&lt;=0,0,IF($C$37=Motors!$C$30,MAX(MAX(OA$8:OA15)*-1,OA15-$C$39),MAX(0,MAX(OA$8:OA15)*-1,OA15-$C$39))))</f>
        <v>8.9814486318009337</v>
      </c>
      <c r="OB16" s="61">
        <f t="shared" si="321"/>
        <v>0.32</v>
      </c>
      <c r="OC16" s="256">
        <f>'Drive Train'!$F$35-(FQ16*$C$13)*$C$19*'Drive Train'!$F$39</f>
        <v>9.5032202429075916</v>
      </c>
      <c r="OD16" s="256">
        <f>'Drive Train'!$F$35-(FR16*$C$13)*$C$19*'Drive Train'!$F$39</f>
        <v>7.68185324134949</v>
      </c>
      <c r="OE16" s="256">
        <f>'Drive Train'!$F$35-(FS16*$C$13)*$C$19*'Drive Train'!$F$39</f>
        <v>7.8578512488527759</v>
      </c>
      <c r="OF16" s="256">
        <f>'Drive Train'!$F$35-(FT16*$C$13)*$C$19*'Drive Train'!$F$39</f>
        <v>8.094213824108472</v>
      </c>
      <c r="OG16" s="256">
        <f>'Drive Train'!$F$35-(FU16*$C$13)*$C$19*'Drive Train'!$F$39</f>
        <v>8.3862952352314792</v>
      </c>
      <c r="OH16" s="256">
        <f>'Drive Train'!$F$35-(FV16*$C$13)*$C$19*'Drive Train'!$F$39</f>
        <v>8.703950684156732</v>
      </c>
      <c r="OI16" s="256">
        <f>'Drive Train'!$F$35-(FW16*$C$13)*$C$19*'Drive Train'!$F$39</f>
        <v>9.1223450208794183</v>
      </c>
      <c r="OJ16" s="256">
        <f>'Drive Train'!$F$35-(FX16*$C$13)*$C$19*'Drive Train'!$F$39</f>
        <v>9.5505132781045319</v>
      </c>
      <c r="OK16" s="256">
        <f>'Drive Train'!$F$35-(FY16*$C$13)*$C$19*'Drive Train'!$F$39</f>
        <v>10.003191225076636</v>
      </c>
      <c r="OL16" s="256">
        <f>'Drive Train'!$F$35-(FZ16*$C$13)*$C$19*'Drive Train'!$F$39</f>
        <v>10.432099735484622</v>
      </c>
      <c r="OM16" s="256">
        <f>'Drive Train'!$F$35-(GA16*$C$13)*$C$19*'Drive Train'!$F$39</f>
        <v>10.850706481261126</v>
      </c>
      <c r="ON16" s="256">
        <f>'Drive Train'!$F$35-(GB16*$C$13)*$C$19*'Drive Train'!$F$39</f>
        <v>10.920262095013586</v>
      </c>
      <c r="OO16" s="256">
        <f>'Drive Train'!$F$35-(GC16*$C$13)*$C$19*'Drive Train'!$F$39</f>
        <v>10.629845713109308</v>
      </c>
      <c r="OP16" s="256">
        <f>'Drive Train'!$F$35-(GD16*$C$13)*$C$19*'Drive Train'!$F$39</f>
        <v>10.339429331205029</v>
      </c>
      <c r="OQ16" s="256">
        <f>'Drive Train'!$F$35-(GE16*$C$13)*$C$19*'Drive Train'!$F$39</f>
        <v>10.049012949300749</v>
      </c>
      <c r="OR16" s="256">
        <f>'Drive Train'!$F$35-(GF16*$C$13)*$C$19*'Drive Train'!$F$39</f>
        <v>9.7585965673964701</v>
      </c>
      <c r="OS16" s="256">
        <f>'Drive Train'!$F$35-(GG16*$C$13)*$C$19*'Drive Train'!$F$39</f>
        <v>9.4681801854921925</v>
      </c>
      <c r="OT16" s="256">
        <f>'Drive Train'!$F$35-(GH16*$C$13)*$C$19*'Drive Train'!$F$39</f>
        <v>9.1729755861287341</v>
      </c>
      <c r="OU16" s="256">
        <f>'Drive Train'!$F$35-(GI16*$C$13)*$C$19*'Drive Train'!$F$39</f>
        <v>9.3703474014268746</v>
      </c>
      <c r="OV16" s="256">
        <f>'Drive Train'!$F$35-(GJ16*$C$13)*$C$19*'Drive Train'!$F$39</f>
        <v>9.4667317709532455</v>
      </c>
      <c r="OW16" s="256">
        <f>'Drive Train'!$F$35-(GK16*$C$13)*$C$19*'Drive Train'!$F$39</f>
        <v>9.4612036477003905</v>
      </c>
      <c r="OX16" s="61">
        <f t="shared" si="322"/>
        <v>0.32</v>
      </c>
      <c r="OY16" s="1">
        <f>IF(PU16&gt;='Drive Train'!$F$29,1,0)</f>
        <v>0</v>
      </c>
      <c r="OZ16" s="1">
        <f>IF(PV16&gt;='Drive Train'!$F$29,1,0)</f>
        <v>0</v>
      </c>
      <c r="PA16" s="1">
        <f>IF(PW16&gt;='Drive Train'!$F$29,1,0)</f>
        <v>0</v>
      </c>
      <c r="PB16" s="1">
        <f>IF(PX16&gt;='Drive Train'!$F$29,1,0)</f>
        <v>0</v>
      </c>
      <c r="PC16" s="1">
        <f>IF(PY16&gt;='Drive Train'!$F$29,1,0)</f>
        <v>0</v>
      </c>
      <c r="PD16" s="1">
        <f>IF(PZ16&gt;='Drive Train'!$F$29,1,0)</f>
        <v>0</v>
      </c>
      <c r="PE16" s="1">
        <f>IF(QA16&gt;='Drive Train'!$F$29,1,0)</f>
        <v>0</v>
      </c>
      <c r="PF16" s="1">
        <f>IF(QB16&gt;='Drive Train'!$F$29,1,0)</f>
        <v>0</v>
      </c>
      <c r="PG16" s="1">
        <f>IF(QC16&gt;='Drive Train'!$F$29,1,0)</f>
        <v>0</v>
      </c>
      <c r="PH16" s="1">
        <f>IF(QD16&gt;='Drive Train'!$F$29,1,0)</f>
        <v>0</v>
      </c>
      <c r="PI16" s="1">
        <f>IF(QE16&gt;='Drive Train'!$F$29,1,0)</f>
        <v>0</v>
      </c>
      <c r="PJ16" s="1">
        <f>IF(QF16&gt;='Drive Train'!$F$29,1,0)</f>
        <v>0</v>
      </c>
      <c r="PK16" s="1">
        <f>IF(QG16&gt;='Drive Train'!$F$29,1,0)</f>
        <v>0</v>
      </c>
      <c r="PL16" s="1">
        <f>IF(QH16&gt;='Drive Train'!$F$29,1,0)</f>
        <v>0</v>
      </c>
      <c r="PM16" s="1">
        <f>IF(QI16&gt;='Drive Train'!$F$29,1,0)</f>
        <v>0</v>
      </c>
      <c r="PN16" s="1">
        <f>IF(QJ16&gt;='Drive Train'!$F$29,1,0)</f>
        <v>0</v>
      </c>
      <c r="PO16" s="1">
        <f>IF(QK16&gt;='Drive Train'!$F$29,1,0)</f>
        <v>0</v>
      </c>
      <c r="PP16" s="1">
        <f>IF(QL16&gt;='Drive Train'!$F$29,1,0)</f>
        <v>0</v>
      </c>
      <c r="PQ16" s="1">
        <f>IF(QM16&gt;='Drive Train'!$F$29,1,0)</f>
        <v>0</v>
      </c>
      <c r="PR16" s="1">
        <f>IF(QN16&gt;='Drive Train'!$F$29,1,0)</f>
        <v>0</v>
      </c>
      <c r="PS16" s="1">
        <f>IF(QO16&gt;='Drive Train'!$F$29,1,0)</f>
        <v>0</v>
      </c>
      <c r="PT16" s="253">
        <f t="shared" si="323"/>
        <v>0.32</v>
      </c>
      <c r="PU16" s="57">
        <f t="shared" si="324"/>
        <v>1.2396123248260416</v>
      </c>
      <c r="PV16" s="57">
        <f t="shared" si="325"/>
        <v>0.43927153627558624</v>
      </c>
      <c r="PW16" s="57">
        <f t="shared" si="326"/>
        <v>0.62445185791074975</v>
      </c>
      <c r="PX16" s="57">
        <f t="shared" si="327"/>
        <v>0.79881397266871801</v>
      </c>
      <c r="PY16" s="57">
        <f t="shared" si="328"/>
        <v>0.95929064146305776</v>
      </c>
      <c r="PZ16" s="57">
        <f t="shared" si="329"/>
        <v>1.0691469703711196</v>
      </c>
      <c r="QA16" s="57">
        <f t="shared" si="330"/>
        <v>1.168422503856273</v>
      </c>
      <c r="QB16" s="57">
        <f t="shared" si="331"/>
        <v>1.2171014095993835</v>
      </c>
      <c r="QC16" s="57">
        <f t="shared" si="332"/>
        <v>1.2553695674124037</v>
      </c>
      <c r="QD16" s="57">
        <f t="shared" si="333"/>
        <v>1.2816387675138112</v>
      </c>
      <c r="QE16" s="57">
        <f t="shared" si="334"/>
        <v>1.3024204819369853</v>
      </c>
      <c r="QF16" s="57">
        <f t="shared" si="335"/>
        <v>0.46435839616558006</v>
      </c>
      <c r="QG16" s="57">
        <f t="shared" si="336"/>
        <v>0.56870625265545227</v>
      </c>
      <c r="QH16" s="57">
        <f t="shared" si="337"/>
        <v>0.6730541091453246</v>
      </c>
      <c r="QI16" s="57">
        <f t="shared" si="338"/>
        <v>0.7774019656351967</v>
      </c>
      <c r="QJ16" s="57">
        <f t="shared" si="339"/>
        <v>0.88174982212506881</v>
      </c>
      <c r="QK16" s="57">
        <f t="shared" si="340"/>
        <v>0.98609767861494091</v>
      </c>
      <c r="QL16" s="57">
        <f t="shared" si="341"/>
        <v>1.0733931375271453</v>
      </c>
      <c r="QM16" s="57">
        <f t="shared" si="342"/>
        <v>1.148236834578289</v>
      </c>
      <c r="QN16" s="57">
        <f t="shared" si="343"/>
        <v>1.2055029652392291</v>
      </c>
      <c r="QO16" s="57">
        <f t="shared" si="344"/>
        <v>1.2085475770228804</v>
      </c>
      <c r="QP16" s="61">
        <f t="shared" si="345"/>
        <v>0.32</v>
      </c>
      <c r="QQ16" s="57">
        <f t="shared" si="139"/>
        <v>0.60923418570073185</v>
      </c>
      <c r="QR16" s="57">
        <f t="shared" si="140"/>
        <v>0.99229369836807202</v>
      </c>
      <c r="QS16" s="57">
        <f t="shared" si="141"/>
        <v>0.95527880190461412</v>
      </c>
      <c r="QT16" s="57">
        <f t="shared" si="142"/>
        <v>0.90556837407058033</v>
      </c>
      <c r="QU16" s="57">
        <f t="shared" si="143"/>
        <v>0.84413947868142691</v>
      </c>
      <c r="QV16" s="57">
        <f t="shared" si="144"/>
        <v>0.77733199762058691</v>
      </c>
      <c r="QW16" s="57">
        <f t="shared" si="145"/>
        <v>0.68933768862593447</v>
      </c>
      <c r="QX16" s="57">
        <f t="shared" si="146"/>
        <v>0.59928778445397513</v>
      </c>
      <c r="QY16" s="57">
        <f t="shared" si="147"/>
        <v>0.50408314221874861</v>
      </c>
      <c r="QZ16" s="57">
        <f t="shared" si="148"/>
        <v>0.41387755222221934</v>
      </c>
      <c r="RA16" s="57">
        <f t="shared" si="149"/>
        <v>0.3258385705676517</v>
      </c>
      <c r="RB16" s="57">
        <f t="shared" si="150"/>
        <v>0.31121003085846483</v>
      </c>
      <c r="RC16" s="57">
        <f t="shared" si="151"/>
        <v>0.37228874680516777</v>
      </c>
      <c r="RD16" s="57">
        <f t="shared" si="152"/>
        <v>0.4333674627518706</v>
      </c>
      <c r="RE16" s="57">
        <f t="shared" si="153"/>
        <v>0.49444617869857344</v>
      </c>
      <c r="RF16" s="57">
        <f t="shared" si="154"/>
        <v>0.55552489464527643</v>
      </c>
      <c r="RG16" s="57">
        <f t="shared" si="155"/>
        <v>0.6166036105919791</v>
      </c>
      <c r="RH16" s="57">
        <f t="shared" si="156"/>
        <v>0.67868935710687006</v>
      </c>
      <c r="RI16" s="57">
        <f t="shared" si="157"/>
        <v>0.63717924337487819</v>
      </c>
      <c r="RJ16" s="57">
        <f t="shared" si="158"/>
        <v>0.61690823287126439</v>
      </c>
      <c r="RK16" s="57">
        <f t="shared" si="159"/>
        <v>0.61807087620310874</v>
      </c>
      <c r="RL16" s="61">
        <f t="shared" si="346"/>
        <v>0.32</v>
      </c>
      <c r="RM16" s="2">
        <f>IF(AND(LO16&gt;=LO$6*'Drive Train'!$AA$52,LO16&lt;=LO$6*'Drive Train'!$AA$53,KS16=0,JW16=0,EU16&gt;0),$C$17,0)</f>
        <v>0.04</v>
      </c>
      <c r="RN16" s="2">
        <f>IF(AND(LP16&gt;=LP$6*'Drive Train'!$AA$52,LP16&lt;=LP$6*'Drive Train'!$AA$53,KT16=0,JX16=0,EV16&gt;0),$C$17,0)</f>
        <v>0</v>
      </c>
      <c r="RO16" s="2">
        <f>IF(AND(LQ16&gt;=LQ$6*'Drive Train'!$AA$52,LQ16&lt;=LQ$6*'Drive Train'!$AA$53,KU16=0,JY16=0,EW16&gt;0),$C$17,0)</f>
        <v>0</v>
      </c>
      <c r="RP16" s="2">
        <f>IF(AND(LR16&gt;=LR$6*'Drive Train'!$AA$52,LR16&lt;=LR$6*'Drive Train'!$AA$53,KV16=0,JZ16=0,EX16&gt;0),$C$17,0)</f>
        <v>0</v>
      </c>
      <c r="RQ16" s="2">
        <f>IF(AND(LS16&gt;=LS$6*'Drive Train'!$AA$52,LS16&lt;=LS$6*'Drive Train'!$AA$53,KW16=0,KA16=0,EY16&gt;0),$C$17,0)</f>
        <v>0</v>
      </c>
      <c r="RR16" s="2">
        <f>IF(AND(LT16&gt;=LT$6*'Drive Train'!$AA$52,LT16&lt;=LT$6*'Drive Train'!$AA$53,KX16=0,KB16=0,EZ16&gt;0),$C$17,0)</f>
        <v>0</v>
      </c>
      <c r="RS16" s="2">
        <f>IF(AND(LU16&gt;=LU$6*'Drive Train'!$AA$52,LU16&lt;=LU$6*'Drive Train'!$AA$53,KY16=0,KC16=0,FA16&gt;0),$C$17,0)</f>
        <v>0</v>
      </c>
      <c r="RT16" s="2">
        <f>IF(AND(LV16&gt;=LV$6*'Drive Train'!$AA$52,LV16&lt;=LV$6*'Drive Train'!$AA$53,KZ16=0,KD16=0,FB16&gt;0),$C$17,0)</f>
        <v>0.04</v>
      </c>
      <c r="RU16" s="2">
        <f>IF(AND(LW16&gt;=LW$6*'Drive Train'!$AA$52,LW16&lt;=LW$6*'Drive Train'!$AA$53,LA16=0,KE16=0,FC16&gt;0),$C$17,0)</f>
        <v>0.04</v>
      </c>
      <c r="RV16" s="2">
        <f>IF(AND(LX16&gt;=LX$6*'Drive Train'!$AA$52,LX16&lt;=LX$6*'Drive Train'!$AA$53,LB16=0,KF16=0,FD16&gt;0),$C$17,0)</f>
        <v>0.04</v>
      </c>
      <c r="RW16" s="2">
        <f>IF(AND(LY16&gt;=LY$6*'Drive Train'!$AA$52,LY16&lt;=LY$6*'Drive Train'!$AA$53,LC16=0,KG16=0,FE16&gt;0),$C$17,0)</f>
        <v>0.04</v>
      </c>
      <c r="RX16" s="2">
        <f>IF(AND(LZ16&gt;=LZ$6*'Drive Train'!$AA$52,LZ16&lt;=LZ$6*'Drive Train'!$AA$53,LD16=0,KH16=0,FF16&gt;0),$C$17,0)</f>
        <v>0</v>
      </c>
      <c r="RY16" s="2">
        <f>IF(AND(MA16&gt;=MA$6*'Drive Train'!$AA$52,MA16&lt;=MA$6*'Drive Train'!$AA$53,LE16=0,KI16=0,FG16&gt;0),$C$17,0)</f>
        <v>0</v>
      </c>
      <c r="RZ16" s="2">
        <f>IF(AND(MB16&gt;=MB$6*'Drive Train'!$AA$52,MB16&lt;=MB$6*'Drive Train'!$AA$53,LF16=0,KJ16=0,FH16&gt;0),$C$17,0)</f>
        <v>0</v>
      </c>
      <c r="SA16" s="2">
        <f>IF(AND(MC16&gt;=MC$6*'Drive Train'!$AA$52,MC16&lt;=MC$6*'Drive Train'!$AA$53,LG16=0,KK16=0,FI16&gt;0),$C$17,0)</f>
        <v>0</v>
      </c>
      <c r="SB16" s="2">
        <f>IF(AND(MD16&gt;=MD$6*'Drive Train'!$AA$52,MD16&lt;=MD$6*'Drive Train'!$AA$53,LH16=0,KL16=0,FJ16&gt;0),$C$17,0)</f>
        <v>0</v>
      </c>
      <c r="SC16" s="2">
        <f>IF(AND(ME16&gt;=ME$6*'Drive Train'!$AA$52,ME16&lt;=ME$6*'Drive Train'!$AA$53,LI16=0,KM16=0,FK16&gt;0),$C$17,0)</f>
        <v>0</v>
      </c>
      <c r="SD16" s="2">
        <f>IF(AND(MF16&gt;=MF$6*'Drive Train'!$AA$52,MF16&lt;=MF$6*'Drive Train'!$AA$53,LJ16=0,KN16=0,FL16&gt;0),$C$17,0)</f>
        <v>0</v>
      </c>
      <c r="SE16" s="2">
        <f>IF(AND(MG16&gt;=MG$6*'Drive Train'!$AA$52,MG16&lt;=MG$6*'Drive Train'!$AA$53,LK16=0,KO16=0,FM16&gt;0),$C$17,0)</f>
        <v>0.04</v>
      </c>
      <c r="SF16" s="2">
        <f>IF(AND(MH16&gt;=MH$6*'Drive Train'!$AA$52,MH16&lt;=MH$6*'Drive Train'!$AA$53,LL16=0,KP16=0,FN16&gt;0),$C$17,0)</f>
        <v>0.04</v>
      </c>
      <c r="SG16" s="2">
        <f>IF(AND(MI16&gt;=MI$6*'Drive Train'!$AA$52,MI16&lt;=MI$6*'Drive Train'!$AA$53,LM16=0,KQ16=0,FO16&gt;0),$C$17,0)</f>
        <v>0.04</v>
      </c>
      <c r="SH16" s="61">
        <f t="shared" si="347"/>
        <v>0.32</v>
      </c>
      <c r="SI16" s="2">
        <f>IF(AND(EU16&lt;0,KS16=0,LO16&gt;=LO$6*'Drive Train'!$AA$52,LO16&lt;=LO$6*'Drive Train'!$AA$53,OY16=1,JW16=0),$C$17,0)</f>
        <v>0</v>
      </c>
      <c r="SJ16" s="2">
        <f>IF(AND(EV16&lt;0,KT16=0,LP16&gt;=LP$6*'Drive Train'!$AA$52,LP16&lt;=LP$6*'Drive Train'!$AA$53,OZ16=1,JX16=0),$C$17,0)</f>
        <v>0</v>
      </c>
      <c r="SK16" s="2">
        <f>IF(AND(EW16&lt;0,KU16=0,LQ16&gt;=LQ$6*'Drive Train'!$AA$52,LQ16&lt;=LQ$6*'Drive Train'!$AA$53,PA16=1,JY16=0),$C$17,0)</f>
        <v>0</v>
      </c>
      <c r="SL16" s="2">
        <f>IF(AND(EX16&lt;0,KV16=0,LR16&gt;=LR$6*'Drive Train'!$AA$52,LR16&lt;=LR$6*'Drive Train'!$AA$53,PB16=1,JZ16=0),$C$17,0)</f>
        <v>0</v>
      </c>
      <c r="SM16" s="2">
        <f>IF(AND(EY16&lt;0,KW16=0,LS16&gt;=LS$6*'Drive Train'!$AA$52,LS16&lt;=LS$6*'Drive Train'!$AA$53,PC16=1,KA16=0),$C$17,0)</f>
        <v>0</v>
      </c>
      <c r="SN16" s="2">
        <f>IF(AND(EZ16&lt;0,KX16=0,LT16&gt;=LT$6*'Drive Train'!$AA$52,LT16&lt;=LT$6*'Drive Train'!$AA$53,PD16=1,KB16=0),$C$17,0)</f>
        <v>0</v>
      </c>
      <c r="SO16" s="2">
        <f>IF(AND(FA16&lt;0,KY16=0,LU16&gt;=LU$6*'Drive Train'!$AA$52,LU16&lt;=LU$6*'Drive Train'!$AA$53,PE16=1,KC16=0),$C$17,0)</f>
        <v>0</v>
      </c>
      <c r="SP16" s="2">
        <f>IF(AND(FB16&lt;0,KZ16=0,LV16&gt;=LV$6*'Drive Train'!$AA$52,LV16&lt;=LV$6*'Drive Train'!$AA$53,PF16=1,KD16=0),$C$17,0)</f>
        <v>0</v>
      </c>
      <c r="SQ16" s="2">
        <f>IF(AND(FC16&lt;0,LA16=0,LW16&gt;=LW$6*'Drive Train'!$AA$52,LW16&lt;=LW$6*'Drive Train'!$AA$53,PG16=1,KE16=0),$C$17,0)</f>
        <v>0</v>
      </c>
      <c r="SR16" s="2">
        <f>IF(AND(FD16&lt;0,LB16=0,LX16&gt;=LX$6*'Drive Train'!$AA$52,LX16&lt;=LX$6*'Drive Train'!$AA$53,PH16=1,KF16=0),$C$17,0)</f>
        <v>0</v>
      </c>
      <c r="SS16" s="2">
        <f>IF(AND(FE16&lt;0,LC16=0,LY16&gt;=LY$6*'Drive Train'!$AA$52,LY16&lt;=LY$6*'Drive Train'!$AA$53,PI16=1,KG16=0),$C$17,0)</f>
        <v>0</v>
      </c>
      <c r="ST16" s="2">
        <f>IF(AND(FF16&lt;0,LD16=0,LZ16&gt;=LZ$6*'Drive Train'!$AA$52,LZ16&lt;=LZ$6*'Drive Train'!$AA$53,PJ16=1,KH16=0),$C$17,0)</f>
        <v>0</v>
      </c>
      <c r="SU16" s="2">
        <f>IF(AND(FG16&lt;0,LE16=0,MA16&gt;=MA$6*'Drive Train'!$AA$52,MA16&lt;=MA$6*'Drive Train'!$AA$53,PK16=1,KI16=0),$C$17,0)</f>
        <v>0</v>
      </c>
      <c r="SV16" s="2">
        <f>IF(AND(FH16&lt;0,LF16=0,MB16&gt;=MB$6*'Drive Train'!$AA$52,MB16&lt;=MB$6*'Drive Train'!$AA$53,PL16=1,KJ16=0),$C$17,0)</f>
        <v>0</v>
      </c>
      <c r="SW16" s="2">
        <f>IF(AND(FI16&lt;0,LG16=0,MC16&gt;=MC$6*'Drive Train'!$AA$52,MC16&lt;=MC$6*'Drive Train'!$AA$53,PM16=1,KK16=0),$C$17,0)</f>
        <v>0</v>
      </c>
      <c r="SX16" s="2">
        <f>IF(AND(FJ16&lt;0,LH16=0,MD16&gt;=MD$6*'Drive Train'!$AA$52,MD16&lt;=MD$6*'Drive Train'!$AA$53,PN16=1,KL16=0),$C$17,0)</f>
        <v>0</v>
      </c>
      <c r="SY16" s="2">
        <f>IF(AND(FK16&lt;0,LI16=0,ME16&gt;=ME$6*'Drive Train'!$AA$52,ME16&lt;=ME$6*'Drive Train'!$AA$53,PO16=1,KM16=0),$C$17,0)</f>
        <v>0</v>
      </c>
      <c r="SZ16" s="2">
        <f>IF(AND(FL16&lt;0,LJ16=0,MF16&gt;=MF$6*'Drive Train'!$AA$52,MF16&lt;=MF$6*'Drive Train'!$AA$53,PP16=1,KN16=0),$C$17,0)</f>
        <v>0</v>
      </c>
      <c r="TA16" s="2">
        <f>IF(AND(FM16&lt;0,LK16=0,MG16&gt;=MG$6*'Drive Train'!$AA$52,MG16&lt;=MG$6*'Drive Train'!$AA$53,PQ16=1,KO16=0),$C$17,0)</f>
        <v>0</v>
      </c>
      <c r="TB16" s="2">
        <f>IF(AND(FN16&lt;0,LL16=0,MH16&gt;=MH$6*'Drive Train'!$AA$52,MH16&lt;=MH$6*'Drive Train'!$AA$53,PR16=1,KP16=0),$C$17,0)</f>
        <v>0</v>
      </c>
      <c r="TC16" s="2">
        <f>IF(AND(FO16&lt;0,LM16=0,MI16&gt;=MI$6*'Drive Train'!$AA$52,MI16&lt;=MI$6*'Drive Train'!$AA$53,PS16=1,KQ16=0),$C$17,0)</f>
        <v>0</v>
      </c>
      <c r="TD16" s="144">
        <f t="shared" si="348"/>
        <v>0.32</v>
      </c>
    </row>
    <row r="17" spans="1:524" x14ac:dyDescent="0.2">
      <c r="B17" s="70" t="s">
        <v>93</v>
      </c>
      <c r="C17" s="55">
        <f>'Drive Train'!AA46/C3</f>
        <v>0.04</v>
      </c>
      <c r="D17" s="5"/>
      <c r="E17" s="6"/>
      <c r="P17" s="5"/>
      <c r="R17" s="63">
        <f t="shared" si="160"/>
        <v>0.36</v>
      </c>
      <c r="S17" s="2">
        <f>NG17/'Drive Train'!$F$35</f>
        <v>0.75187260023448321</v>
      </c>
      <c r="T17" s="2">
        <f>NH17/'Drive Train'!$F$35</f>
        <v>0.60498816462495886</v>
      </c>
      <c r="U17" s="2">
        <f>NI17/'Drive Train'!$F$35</f>
        <v>0.6191815523268368</v>
      </c>
      <c r="V17" s="2">
        <f>NJ17/'Drive Train'!$F$35</f>
        <v>0.63824305033132844</v>
      </c>
      <c r="W17" s="2">
        <f>NK17/'Drive Train'!$F$35</f>
        <v>0.66179800284124835</v>
      </c>
      <c r="X17" s="2">
        <f>NL17/'Drive Train'!$F$35</f>
        <v>0.68741537775457517</v>
      </c>
      <c r="Y17" s="2">
        <f>NM17/'Drive Train'!$F$35</f>
        <v>0.7211568565225337</v>
      </c>
      <c r="Z17" s="2">
        <f>NN17/'Drive Train'!$F$35</f>
        <v>0.75568655468584933</v>
      </c>
      <c r="AA17" s="2">
        <f>NO17/'Drive Train'!$F$35</f>
        <v>0.7921928407319867</v>
      </c>
      <c r="AB17" s="2">
        <f>NP17/'Drive Train'!$F$35</f>
        <v>0.82678223673263074</v>
      </c>
      <c r="AC17" s="2">
        <f>NQ17/'Drive Train'!$F$35</f>
        <v>0.86054084526299401</v>
      </c>
      <c r="AD17" s="2">
        <f>NR17/'Drive Train'!$F$35</f>
        <v>0.86615016895270847</v>
      </c>
      <c r="AE17" s="2">
        <f>NS17/'Drive Train'!$F$35</f>
        <v>0.84272949299268618</v>
      </c>
      <c r="AF17" s="2">
        <f>NT17/'Drive Train'!$F$35</f>
        <v>0.81930881703266356</v>
      </c>
      <c r="AG17" s="2">
        <f>NU17/'Drive Train'!$F$35</f>
        <v>0.79588814107264105</v>
      </c>
      <c r="AH17" s="2">
        <f>NV17/'Drive Train'!$F$35</f>
        <v>0.77246746511261855</v>
      </c>
      <c r="AI17" s="2">
        <f>NW17/'Drive Train'!$F$35</f>
        <v>0.74904678915259615</v>
      </c>
      <c r="AJ17" s="2">
        <f>NX17/'Drive Train'!$F$35</f>
        <v>0.72523996662328505</v>
      </c>
      <c r="AK17" s="2">
        <f>NY17/'Drive Train'!$F$35</f>
        <v>0.74115704850216735</v>
      </c>
      <c r="AL17" s="2">
        <f>NZ17/'Drive Train'!$F$35</f>
        <v>0.74892998152848755</v>
      </c>
      <c r="AM17" s="2">
        <f>OA17/'Drive Train'!$F$35</f>
        <v>0.74848416513712823</v>
      </c>
      <c r="AN17" s="61">
        <f t="shared" si="161"/>
        <v>0.36</v>
      </c>
      <c r="AO17" s="46">
        <f>LO17*12*60/(PI() * 'Drive Train'!$F$15)/S$6*ABS(S17)</f>
        <v>2236.282821112507</v>
      </c>
      <c r="AP17" s="46">
        <f>LP17*12*60/(PI() * 'Drive Train'!$F$15)/T$6*ABS(T17)</f>
        <v>195.24224029820684</v>
      </c>
      <c r="AQ17" s="46">
        <f>LQ17*12*60/(PI() * 'Drive Train'!$F$15)/U$6*ABS(U17)</f>
        <v>406.26534607886202</v>
      </c>
      <c r="AR17" s="46">
        <f>LR17*12*60/(PI() * 'Drive Train'!$F$15)/V$6*ABS(V17)</f>
        <v>690.87121708613608</v>
      </c>
      <c r="AS17" s="46">
        <f>LS17*12*60/(PI() * 'Drive Train'!$F$15)/W$6*ABS(W17)</f>
        <v>1043.5267630814515</v>
      </c>
      <c r="AT17" s="46">
        <f>LT17*12*60/(PI() * 'Drive Train'!$F$15)/X$6*ABS(X17)</f>
        <v>1427.0267261134904</v>
      </c>
      <c r="AU17" s="46">
        <f>LU17*12*60/(PI() * 'Drive Train'!$F$15)/Y$6*ABS(Y17)</f>
        <v>1865.9063030012214</v>
      </c>
      <c r="AV17" s="46">
        <f>LV17*12*60/(PI() * 'Drive Train'!$F$15)/Z$6*ABS(Z17)</f>
        <v>2292.9773094542988</v>
      </c>
      <c r="AW17" s="46">
        <f>LW17*12*60/(PI() * 'Drive Train'!$F$15)/AA$6*ABS(AA17)</f>
        <v>2733.385148666569</v>
      </c>
      <c r="AX17" s="46">
        <f>LX17*12*60/(PI() * 'Drive Train'!$F$15)/AB$6*ABS(AB17)</f>
        <v>3153.1239016052186</v>
      </c>
      <c r="AY17" s="46">
        <f>LY17*12*60/(PI() * 'Drive Train'!$F$15)/AC$6*ABS(AC17)</f>
        <v>3551.7189707574248</v>
      </c>
      <c r="AZ17" s="46">
        <f>LZ17*12*60/(PI() * 'Drive Train'!$F$15)/AD$6*ABS(AD17)</f>
        <v>998.88077126615417</v>
      </c>
      <c r="BA17" s="46">
        <f>MA17*12*60/(PI() * 'Drive Train'!$F$15)/AE$6*ABS(AE17)</f>
        <v>1190.2641476989891</v>
      </c>
      <c r="BB17" s="46">
        <f>MB17*12*60/(PI() * 'Drive Train'!$F$15)/AF$6*ABS(AF17)</f>
        <v>1369.5086024556699</v>
      </c>
      <c r="BC17" s="46">
        <f>MC17*12*60/(PI() * 'Drive Train'!$F$15)/AG$6*ABS(AG17)</f>
        <v>1536.6141355361949</v>
      </c>
      <c r="BD17" s="46">
        <f>MD17*12*60/(PI() * 'Drive Train'!$F$15)/AH$6*ABS(AH17)</f>
        <v>1691.5807469405652</v>
      </c>
      <c r="BE17" s="46">
        <f>ME17*12*60/(PI() * 'Drive Train'!$F$15)/AI$6*ABS(AI17)</f>
        <v>1834.4084366687814</v>
      </c>
      <c r="BF17" s="46">
        <f>MF17*12*60/(PI() * 'Drive Train'!$F$15)/AJ$6*ABS(AJ17)</f>
        <v>1948.5770931293853</v>
      </c>
      <c r="BG17" s="46">
        <f>MG17*12*60/(PI() * 'Drive Train'!$F$15)/AK$6*ABS(AK17)</f>
        <v>2107.6646441563603</v>
      </c>
      <c r="BH17" s="46">
        <f>MH17*12*60/(PI() * 'Drive Train'!$F$15)/AL$6*ABS(AL17)</f>
        <v>2200.5400892775938</v>
      </c>
      <c r="BI17" s="46">
        <f>MI17*12*60/(PI() * 'Drive Train'!$F$15)/AM$6*ABS(AM17)</f>
        <v>2202.3167620957183</v>
      </c>
      <c r="BJ17" s="61">
        <f t="shared" si="67"/>
        <v>0.36</v>
      </c>
      <c r="BK17" s="2">
        <f>IF(OR(KS16=1,AND($C$37=Motors!$C$32,OY16=1)),0,IF(NG17=0,-(CG16+$C$15)/($C$14-$C$15)*$C$12,($C$11*S17-AO17)/($C$11*S17)*$C$12*S17))</f>
        <v>0.84875895114851097</v>
      </c>
      <c r="BL17" s="2">
        <f>IF(OR(KT16=1,AND($C$37=Motors!$C$32,OZ16=1)),0,IF(NH17=0,-(CH16+$C$15)/($C$14-$C$15)*$C$12,($C$11*T17-AP17)/($C$11*T17)*$C$12*T17))</f>
        <v>1.3977530956691173</v>
      </c>
      <c r="BM17" s="2">
        <f>IF(OR(KU16=1,AND($C$37=Motors!$C$32,PA16=1)),0,IF(NI17=0,-(CI16+$C$15)/($C$14-$C$15)*$C$12,($C$11*U17-AQ17)/($C$11*U17)*$C$12*U17))</f>
        <v>1.3385556370966201</v>
      </c>
      <c r="BN17" s="2">
        <f>IF(OR(KV16=1,AND($C$37=Motors!$C$32,PB16=1)),0,IF(NJ17=0,-(CJ16+$C$15)/($C$14-$C$15)*$C$12,($C$11*V17-AR17)/($C$11*V17)*$C$12*V17))</f>
        <v>1.2585173735000021</v>
      </c>
      <c r="BO17" s="2">
        <f>IF(OR(KW16=1,AND($C$37=Motors!$C$32,PC16=1)),0,IF(NK17=0,-(CK16+$C$15)/($C$14-$C$15)*$C$12,($C$11*W17-AS17)/($C$11*W17)*$C$12*W17))</f>
        <v>1.15918434279103</v>
      </c>
      <c r="BP17" s="2">
        <f>IF(OR(KX16=1,AND($C$37=Motors!$C$32,PD16=1)),0,IF(NL17=0,-(CL16+$C$15)/($C$14-$C$15)*$C$12,($C$11*X17-AT17)/($C$11*X17)*$C$12*X17))</f>
        <v>1.0511687869747663</v>
      </c>
      <c r="BQ17" s="2">
        <f>IF(OR(KY16=1,AND($C$37=Motors!$C$32,PE16=1)),0,IF(NM17=0,-(CM16+$C$15)/($C$14-$C$15)*$C$12,($C$11*Y17-AU17)/($C$11*Y17)*$C$12*Y17))</f>
        <v>0.93841444664753204</v>
      </c>
      <c r="BR17" s="2">
        <f>IF(OR(KZ16=1,AND($C$37=Motors!$C$32,PF16=1)),0,IF(NN17=0,-(CN16+$C$15)/($C$14-$C$15)*$C$12,($C$11*Z17-AV17)/($C$11*Z17)*$C$12*Z17))</f>
        <v>0.8328563695992125</v>
      </c>
      <c r="BS17" s="2">
        <f>IF(OR(LA16=1,AND($C$37=Motors!$C$32,PG16=1)),0,IF(NO17=0,-(CO16+$C$15)/($C$14-$C$15)*$C$12,($C$11*AA17-AW17)/($C$11*AA17)*$C$12*AA17))</f>
        <v>0.72620638866046017</v>
      </c>
      <c r="BT17" s="2">
        <f>IF(OR(LB16=1,AND($C$37=Motors!$C$32,PH16=1)),0,IF(NP17=0,-(CP16+$C$15)/($C$14-$C$15)*$C$12,($C$11*AB17-AX17)/($C$11*AB17)*$C$12*AB17))</f>
        <v>0.62406202937204658</v>
      </c>
      <c r="BU17" s="2">
        <f>IF(OR(LC16=1,AND($C$37=Motors!$C$32,PI16=1)),0,IF(NQ17=0,-(CQ16+$C$15)/($C$14-$C$15)*$C$12,($C$11*AC17-AY17)/($C$11*AC17)*$C$12*AC17))</f>
        <v>0.52930026438618683</v>
      </c>
      <c r="BV17" s="2">
        <f>IF(OR(LD16=1,AND($C$37=Motors!$C$32,PJ16=1)),0,IF(NR17=0,-(CR16+$C$15)/($C$14-$C$15)*$C$12,($C$11*AD17-AZ17)/($C$11*AD17)*$C$12*AD17))</f>
        <v>1.6805960099825792</v>
      </c>
      <c r="BW17" s="2">
        <f>IF(OR(LE16=1,AND($C$37=Motors!$C$32,PK16=1)),0,IF(NS17=0,-(CS16+$C$15)/($C$14-$C$15)*$C$12,($C$11*AE17-BA17)/($C$11*AE17)*$C$12*AE17))</f>
        <v>1.5378380892328769</v>
      </c>
      <c r="BX17" s="2">
        <f>IF(OR(LF16=1,AND($C$37=Motors!$C$32,PL16=1)),0,IF(NT17=0,-(CT16+$C$15)/($C$14-$C$15)*$C$12,($C$11*AF17-BB17)/($C$11*AF17)*$C$12*AF17))</f>
        <v>1.4004891993968558</v>
      </c>
      <c r="BY17" s="2">
        <f>IF(OR(LG16=1,AND($C$37=Motors!$C$32,PM16=1)),0,IF(NU17=0,-(CU16+$C$15)/($C$14-$C$15)*$C$12,($C$11*AG17-BC17)/($C$11*AG17)*$C$12*AG17))</f>
        <v>1.2685493404745178</v>
      </c>
      <c r="BZ17" s="2">
        <f>IF(OR(LH16=1,AND($C$37=Motors!$C$32,PN16=1)),0,IF(NV17=0,-(CV16+$C$15)/($C$14-$C$15)*$C$12,($C$11*AH17-BD17)/($C$11*AH17)*$C$12*AH17))</f>
        <v>1.1420185124658622</v>
      </c>
      <c r="CA17" s="2">
        <f>IF(OR(LI16=1,AND($C$37=Motors!$C$32,PO16=1)),0,IF(NW17=0,-(CW16+$C$15)/($C$14-$C$15)*$C$12,($C$11*AI17-BE17)/($C$11*AI17)*$C$12*AI17))</f>
        <v>1.0208967153708892</v>
      </c>
      <c r="CB17" s="2">
        <f>IF(OR(LJ16=1,AND($C$37=Motors!$C$32,PP16=1)),0,IF(NX17=0,-(CX16+$C$15)/($C$14-$C$15)*$C$12,($C$11*AJ17-BF17)/($C$11*AJ17)*$C$12*AJ17))</f>
        <v>0.91159753765745088</v>
      </c>
      <c r="CC17" s="2">
        <f>IF(OR(LK16=1,AND($C$37=Motors!$C$32,PQ16=1)),0,IF(NY17=0,-(CY16+$C$15)/($C$14-$C$15)*$C$12,($C$11*AK17-BG17)/($C$11*AK17)*$C$12*AK17))</f>
        <v>0.87977251325324379</v>
      </c>
      <c r="CD17" s="2">
        <f>IF(OR(LL16=1,AND($C$37=Motors!$C$32,PR16=1)),0,IF(NZ17=0,-(CZ16+$C$15)/($C$14-$C$15)*$C$12,($C$11*AL17-BH17)/($C$11*AL17)*$C$12*AL17))</f>
        <v>0.8574639729443132</v>
      </c>
      <c r="CE17" s="2">
        <f>IF(OR(LM16=1,AND($C$37=Motors!$C$32,PS16=1)),0,IF(OA17=0,-(DA16+$C$15)/($C$14-$C$15)*$C$12,($C$11*AM17-BI17)/($C$11*AM17)*$C$12*AM17))</f>
        <v>0.85557818300284871</v>
      </c>
      <c r="CF17" s="61">
        <f t="shared" si="69"/>
        <v>0.36</v>
      </c>
      <c r="CG17" s="57">
        <f>IF(AND(KS16=1,OY16=1),0,ABS(BK17/$C$12*($C$14-$C$15)+$C$15) *'Drive Train'!$AA$49 + CG16*(1-'Drive Train'!$AA$49))</f>
        <v>47.934468229192511</v>
      </c>
      <c r="CH17" s="57">
        <f>IF(AND(KT16=1,OZ16=1),0,ABS(BL17/$C$12*($C$14-$C$15)+$C$15) *'Drive Train'!$AA$49 + CH16*(1-'Drive Train'!$AA$49))</f>
        <v>77.161002976907767</v>
      </c>
      <c r="CI17" s="57">
        <f>IF(AND(KU16=1,PA16=1),0,ABS(BM17/$C$12*($C$14-$C$15)+$C$15) *'Drive Train'!$AA$49 + CI16*(1-'Drive Train'!$AA$49))</f>
        <v>74.009536613898888</v>
      </c>
      <c r="CJ17" s="57">
        <f>IF(AND(KV16=1,PB16=1),0,ABS(BN17/$C$12*($C$14-$C$15)+$C$15) *'Drive Train'!$AA$49 + CJ16*(1-'Drive Train'!$AA$49))</f>
        <v>69.748578431556126</v>
      </c>
      <c r="CK17" s="57">
        <f>IF(AND(KW16=1,PC16=1),0,ABS(BO17/$C$12*($C$14-$C$15)+$C$15) *'Drive Train'!$AA$49 + CK16*(1-'Drive Train'!$AA$49))</f>
        <v>64.460434099622049</v>
      </c>
      <c r="CL17" s="57">
        <f>IF(AND(KX16=1,PD16=1),0,ABS(BP17/$C$12*($C$14-$C$15)+$C$15) *'Drive Train'!$AA$49 + CL16*(1-'Drive Train'!$AA$49))</f>
        <v>58.710062393718879</v>
      </c>
      <c r="CM17" s="57">
        <f>IF(AND(KY16=1,PE16=1),0,ABS(BQ17/$C$12*($C$14-$C$15)+$C$15) *'Drive Train'!$AA$49 + CM16*(1-'Drive Train'!$AA$49))</f>
        <v>52.707414317376909</v>
      </c>
      <c r="CN17" s="57">
        <f>IF(AND(KZ16=1,PF16=1),0,ABS(BR17/$C$12*($C$14-$C$15)+$C$15) *'Drive Train'!$AA$49 + CN16*(1-'Drive Train'!$AA$49))</f>
        <v>47.087870215592922</v>
      </c>
      <c r="CO17" s="57">
        <f>IF(AND(LA16=1,PG16=1),0,ABS(BS17/$C$12*($C$14-$C$15)+$C$15) *'Drive Train'!$AA$49 + CO16*(1-'Drive Train'!$AA$49))</f>
        <v>41.410196956488392</v>
      </c>
      <c r="CP17" s="57">
        <f>IF(AND(LB16=1,PH16=1),0,ABS(BT17/$C$12*($C$14-$C$15)+$C$15) *'Drive Train'!$AA$49 + CP16*(1-'Drive Train'!$AA$49))</f>
        <v>35.972387289806463</v>
      </c>
      <c r="CQ17" s="57">
        <f>IF(AND(LC16=1,PI16=1),0,ABS(BU17/$C$12*($C$14-$C$15)+$C$15) *'Drive Train'!$AA$49 + CQ16*(1-'Drive Train'!$AA$49))</f>
        <v>30.927601211928533</v>
      </c>
      <c r="CR17" s="57">
        <f>IF(AND(LD16=1,PJ16=1),0,ABS(BV17/$C$12*($C$14-$C$15)+$C$15) *'Drive Train'!$AA$49 + CR16*(1-'Drive Train'!$AA$49))</f>
        <v>92.218573892433568</v>
      </c>
      <c r="CS17" s="57">
        <f>IF(AND(LE16=1,PK16=1),0,ABS(BW17/$C$12*($C$14-$C$15)+$C$15) *'Drive Train'!$AA$49 + CS16*(1-'Drive Train'!$AA$49))</f>
        <v>84.618639771194225</v>
      </c>
      <c r="CT17" s="57">
        <f>IF(AND(LF16=1,PL16=1),0,ABS(BX17/$C$12*($C$14-$C$15)+$C$15) *'Drive Train'!$AA$49 + CT16*(1-'Drive Train'!$AA$49))</f>
        <v>77.306663602745459</v>
      </c>
      <c r="CU17" s="57">
        <f>IF(AND(LG16=1,PM16=1),0,ABS(BY17/$C$12*($C$14-$C$15)+$C$15) *'Drive Train'!$AA$49 + CU16*(1-'Drive Train'!$AA$49))</f>
        <v>70.282645387087399</v>
      </c>
      <c r="CV17" s="57">
        <f>IF(AND(LH16=1,PN16=1),0,ABS(BZ17/$C$12*($C$14-$C$15)+$C$15) *'Drive Train'!$AA$49 + CV16*(1-'Drive Train'!$AA$49))</f>
        <v>63.546585124219959</v>
      </c>
      <c r="CW17" s="57">
        <f>IF(AND(LI16=1,PO16=1),0,ABS(CA17/$C$12*($C$14-$C$15)+$C$15) *'Drive Train'!$AA$49 + CW16*(1-'Drive Train'!$AA$49))</f>
        <v>57.098482814143182</v>
      </c>
      <c r="CX17" s="57">
        <f>IF(AND(LJ16=1,PP16=1),0,ABS(CB17/$C$12*($C$14-$C$15)+$C$15) *'Drive Train'!$AA$49 + CX16*(1-'Drive Train'!$AA$49))</f>
        <v>51.279775552469268</v>
      </c>
      <c r="CY17" s="57">
        <f>IF(AND(LK16=1,PQ16=1),0,ABS(CC17/$C$12*($C$14-$C$15)+$C$15) *'Drive Train'!$AA$49 + CY16*(1-'Drive Train'!$AA$49))</f>
        <v>49.585522178585542</v>
      </c>
      <c r="CZ17" s="57">
        <f>IF(AND(LL16=1,PR16=1),0,ABS(CD17/$C$12*($C$14-$C$15)+$C$15) *'Drive Train'!$AA$49 + CZ16*(1-'Drive Train'!$AA$49))</f>
        <v>48.397893248446209</v>
      </c>
      <c r="DA17" s="57">
        <f>IF(AND(LM16=1,PS16=1),0,ABS(CE17/$C$12*($C$14-$C$15)+$C$15) *'Drive Train'!$AA$49 + DA16*(1-'Drive Train'!$AA$49))</f>
        <v>48.297500364840452</v>
      </c>
      <c r="DB17" s="61">
        <f t="shared" si="162"/>
        <v>0.36</v>
      </c>
      <c r="DC17" s="57">
        <f t="shared" si="70"/>
        <v>47.934468229192511</v>
      </c>
      <c r="DD17" s="57">
        <f t="shared" si="71"/>
        <v>77.161002976907767</v>
      </c>
      <c r="DE17" s="57">
        <f t="shared" si="72"/>
        <v>74.009536613898888</v>
      </c>
      <c r="DF17" s="57">
        <f t="shared" si="73"/>
        <v>69.748578431556126</v>
      </c>
      <c r="DG17" s="57">
        <f t="shared" si="74"/>
        <v>64.460434099622049</v>
      </c>
      <c r="DH17" s="57">
        <f t="shared" si="75"/>
        <v>58.710062393718879</v>
      </c>
      <c r="DI17" s="57">
        <f t="shared" si="76"/>
        <v>52.707414317376909</v>
      </c>
      <c r="DJ17" s="57">
        <f t="shared" si="77"/>
        <v>47.087870215592922</v>
      </c>
      <c r="DK17" s="57">
        <f t="shared" si="78"/>
        <v>41.410196956488392</v>
      </c>
      <c r="DL17" s="57">
        <f t="shared" si="79"/>
        <v>35.972387289806463</v>
      </c>
      <c r="DM17" s="57">
        <f t="shared" si="80"/>
        <v>30.927601211928533</v>
      </c>
      <c r="DN17" s="57">
        <f t="shared" si="81"/>
        <v>25</v>
      </c>
      <c r="DO17" s="57">
        <f t="shared" si="82"/>
        <v>30</v>
      </c>
      <c r="DP17" s="57">
        <f t="shared" si="83"/>
        <v>35</v>
      </c>
      <c r="DQ17" s="57">
        <f t="shared" si="84"/>
        <v>40</v>
      </c>
      <c r="DR17" s="57">
        <f t="shared" si="85"/>
        <v>45</v>
      </c>
      <c r="DS17" s="57">
        <f t="shared" si="86"/>
        <v>50</v>
      </c>
      <c r="DT17" s="57">
        <f t="shared" si="87"/>
        <v>51.279775552469268</v>
      </c>
      <c r="DU17" s="57">
        <f t="shared" si="88"/>
        <v>49.585522178585542</v>
      </c>
      <c r="DV17" s="57">
        <f t="shared" si="89"/>
        <v>48.397893248446209</v>
      </c>
      <c r="DW17" s="57">
        <f t="shared" si="90"/>
        <v>48.297500364840452</v>
      </c>
      <c r="DX17" s="61">
        <f t="shared" si="163"/>
        <v>0.36</v>
      </c>
      <c r="DY17" s="2">
        <f>IF(OY17=0,($C$23/0.4536*IF(ISNA(MK16),'Drive Train'!$F$16,'Drive Train'!$F$17)*4.448*$C$24*S$6)*SIGN(BK17),BK17)</f>
        <v>4.5236871680000004</v>
      </c>
      <c r="DZ17" s="2">
        <f>IF(OZ17=0,($C$23/0.4536*IF(ISNA(ML16),'Drive Train'!$F$16,'Drive Train'!$F$17)*4.448*$C$24*$C$21*T$6)*SIGN(BL17),BL17)</f>
        <v>14.225645600594998</v>
      </c>
      <c r="EA17" s="2">
        <f>IF(PA17=0,($C$23/0.4536*IF(ISNA(MM16),'Drive Train'!$F$16,'Drive Train'!$F$17)*4.448*$C$24*$C$21*U$6)*SIGN(BM17),BM17)</f>
        <v>9.8485238773349995</v>
      </c>
      <c r="EB17" s="2">
        <f>IF(PB17=0,($C$23/0.4536*IF(ISNA(MN16),'Drive Train'!$F$16,'Drive Train'!$F$17)*4.448*$C$24*$C$21*V$6)*SIGN(BN17),BN17)</f>
        <v>7.5312241414914709</v>
      </c>
      <c r="EC17" s="2">
        <f>IF(PC17=0,($C$23/0.4536*IF(ISNA(MO16),'Drive Train'!$F$16,'Drive Train'!$F$17)*4.448*$C$24*$C$21*W$6)*SIGN(BO17),BO17)</f>
        <v>6.0967052573978577</v>
      </c>
      <c r="ED17" s="2">
        <f>IF(PD17=0,($C$23/0.4536*IF(ISNA(MP16),'Drive Train'!$F$16,'Drive Train'!$F$17)*4.448*$C$24*$C$21*X$6)*SIGN(BP17),BP17)</f>
        <v>5.1212324162142009</v>
      </c>
      <c r="EE17" s="2">
        <f>IF(PE17=0,($C$23/0.4536*IF(ISNA(MQ16),'Drive Train'!$F$16,'Drive Train'!$F$17)*4.448*$C$24*$C$21*Y$6)*SIGN(BQ17),BQ17)</f>
        <v>4.4148555312191382</v>
      </c>
      <c r="EF17" s="2">
        <f>IF(PF17=0,($C$23/0.4536*IF(ISNA(MR16),'Drive Train'!$F$16,'Drive Train'!$F$17)*4.448*$C$24*$C$21*Z$6)*SIGN(BR17),BR17)</f>
        <v>3.8797215274349997</v>
      </c>
      <c r="EG17" s="2">
        <f>IF(PG17=0,($C$23/0.4536*IF(ISNA(MS16),'Drive Train'!$F$16,'Drive Train'!$F$17)*4.448*$C$24*$C$21*AA$6)*SIGN(BS17),BS17)</f>
        <v>3.4602921731177019</v>
      </c>
      <c r="EH17" s="2">
        <f>IF(PH17=0,($C$23/0.4536*IF(ISNA(MT16),'Drive Train'!$F$16,'Drive Train'!$F$17)*4.448*$C$24*$C$21*AB$6)*SIGN(BT17),BT17)</f>
        <v>3.1227026928135362</v>
      </c>
      <c r="EI17" s="2">
        <f>IF(PI17=0,($C$23/0.4536*IF(ISNA(MU16),'Drive Train'!$F$16,'Drive Train'!$F$17)*4.448*$C$24*$C$21*AC$6)*SIGN(BU17),BU17)</f>
        <v>2.8451291201189992</v>
      </c>
      <c r="EJ17" s="2">
        <f>IF(PJ17=0,($C$23/0.4536*IF(ISNA(MV16),'Drive Train'!$F$16,'Drive Train'!$F$17)*4.448*$C$24*$C$21*AD$6)*SIGN(BV17),BV17)</f>
        <v>3.9831807681666</v>
      </c>
      <c r="EK17" s="2">
        <f>IF(PK17=0,($C$23/0.4536*IF(ISNA(MW16),'Drive Train'!$F$16,'Drive Train'!$F$17)*4.448*$C$24*$C$21*AE$6)*SIGN(BW17),BW17)</f>
        <v>3.9831807681666</v>
      </c>
      <c r="EL17" s="2">
        <f>IF(PL17=0,($C$23/0.4536*IF(ISNA(MX16),'Drive Train'!$F$16,'Drive Train'!$F$17)*4.448*$C$24*$C$21*AF$6)*SIGN(BX17),BX17)</f>
        <v>3.9831807681666</v>
      </c>
      <c r="EM17" s="2">
        <f>IF(PM17=0,($C$23/0.4536*IF(ISNA(MY16),'Drive Train'!$F$16,'Drive Train'!$F$17)*4.448*$C$24*$C$21*AG$6)*SIGN(BY17),BY17)</f>
        <v>3.9831807681666</v>
      </c>
      <c r="EN17" s="2">
        <f>IF(PN17=0,($C$23/0.4536*IF(ISNA(MZ16),'Drive Train'!$F$16,'Drive Train'!$F$17)*4.448*$C$24*$C$21*AH$6)*SIGN(BZ17),BZ17)</f>
        <v>3.9831807681666</v>
      </c>
      <c r="EO17" s="2">
        <f>IF(PO17=0,($C$23/0.4536*IF(ISNA(NA16),'Drive Train'!$F$16,'Drive Train'!$F$17)*4.448*$C$24*$C$21*AI$6)*SIGN(CA17),CA17)</f>
        <v>3.9831807681666</v>
      </c>
      <c r="EP17" s="2">
        <f>IF(PP17=0,($C$23/0.4536*IF(ISNA(NB16),'Drive Train'!$F$16,'Drive Train'!$F$17)*4.448*$C$24*$C$21*AJ$6)*SIGN(CB17),CB17)</f>
        <v>3.9831807681666</v>
      </c>
      <c r="EQ17" s="2">
        <f>IF(PQ17=0,($C$23/0.4536*IF(ISNA(NC16),'Drive Train'!$F$16,'Drive Train'!$F$17)*4.448*$C$24*$C$21*AK$6)*SIGN(CC17),CC17)</f>
        <v>3.9831807681666</v>
      </c>
      <c r="ER17" s="2">
        <f>IF(PR17=0,($C$23/0.4536*IF(ISNA(ND16),'Drive Train'!$F$16,'Drive Train'!$F$17)*4.448*$C$24*$C$21*AL$6)*SIGN(CD17),CD17)</f>
        <v>3.9831807681666</v>
      </c>
      <c r="ES17" s="2">
        <f>IF(PS17=0,($C$23/0.4536*IF(ISNA(NE16),'Drive Train'!$F$16,'Drive Train'!$F$17)*4.448*$C$24*$C$21*AM$6)*SIGN(CE17),CE17)</f>
        <v>3.9831807681666</v>
      </c>
      <c r="ET17" s="61">
        <f t="shared" si="91"/>
        <v>0.36</v>
      </c>
      <c r="EU17" s="255">
        <f>MAX(MIN(IF(AND(OY16=1,NG17&lt;0),-1,1)*(DC17-$C$15)/($C$14-$C$15)*$C$12*$C$21-$C$33*LO17/AO$6 -  OY16*$C$33/$C$21,DY16/$C$19),MAX(EU$8:EU16)*-1)</f>
        <v>0.58899179426234716</v>
      </c>
      <c r="EV17" s="255">
        <f>MAX(MIN(IF(AND(OZ16=1,NH17&lt;0),-1,1)*(DD17-$C$15)/($C$14-$C$15)*$C$12*$C$21-$C$33*LP17/AP$6 -  OZ16*$C$33/$C$21,DZ16/$C$19),MAX(EV$8:EV16)*-1)</f>
        <v>1.2135625001889614</v>
      </c>
      <c r="EW17" s="255">
        <f>MAX(MIN(IF(AND(PA16=1,NI17&lt;0),-1,1)*(DE17-$C$15)/($C$14-$C$15)*$C$12*$C$21-$C$33*LQ17/AQ$6 -  PA16*$C$33/$C$21,EA16/$C$19),MAX(EW$8:EW16)*-1)</f>
        <v>1.1436869162102381</v>
      </c>
      <c r="EX17" s="255">
        <f>MAX(MIN(IF(AND(PB16=1,NJ17&lt;0),-1,1)*(DF17-$C$15)/($C$14-$C$15)*$C$12*$C$21-$C$33*LR17/AR$6 -  PB16*$C$33/$C$21,EB16/$C$19),MAX(EX$8:EX16)*-1)</f>
        <v>1.050513865762559</v>
      </c>
      <c r="EY17" s="255">
        <f>MAX(MIN(IF(AND(PC16=1,NK17&lt;0),-1,1)*(DG17-$C$15)/($C$14-$C$15)*$C$12*$C$21-$C$33*LS17/AS$6 -  PC16*$C$33/$C$21,EC16/$C$19),MAX(EY$8:EY16)*-1)</f>
        <v>0.93672985165953293</v>
      </c>
      <c r="EZ17" s="255">
        <f>MAX(MIN(IF(AND(PD16=1,NL17&lt;0),-1,1)*(DH17-$C$15)/($C$14-$C$15)*$C$12*$C$21-$C$33*LT17/AT$6 -  PD16*$C$33/$C$21,ED16/$C$19),MAX(EZ$8:EZ16)*-1)</f>
        <v>0.81504637007254477</v>
      </c>
      <c r="FA17" s="255">
        <f>MAX(MIN(IF(AND(PE16=1,NM17&lt;0),-1,1)*(DI17-$C$15)/($C$14-$C$15)*$C$12*$C$21-$C$33*LU17/AU$6 -  PE16*$C$33/$C$21,EE16/$C$19),MAX(FA$8:FA16)*-1)</f>
        <v>0.68853420369396789</v>
      </c>
      <c r="FB17" s="255">
        <f>MAX(MIN(IF(AND(PF16=1,NN17&lt;0),-1,1)*(DJ17-$C$15)/($C$14-$C$15)*$C$12*$C$21-$C$33*LV17/AV$6 -  PF16*$C$33/$C$21,EF16/$C$19),MAX(FB$8:FB16)*-1)</f>
        <v>0.57179416976063846</v>
      </c>
      <c r="FC17" s="255">
        <f>MAX(MIN(IF(AND(PG16=1,NO17&lt;0),-1,1)*(DK17-$C$15)/($C$14-$C$15)*$C$12*$C$21-$C$33*LW17/AW$6 -  PG16*$C$33/$C$21,EG16/$C$19),MAX(FC$8:FC16)*-1)</f>
        <v>0.45573308992995254</v>
      </c>
      <c r="FD17" s="255">
        <f>MAX(MIN(IF(AND(PH16=1,NP17&lt;0),-1,1)*(DL17-$C$15)/($C$14-$C$15)*$C$12*$C$21-$C$33*LX17/AX$6 -  PH16*$C$33/$C$21,EH16/$C$19),MAX(FD$8:FD16)*-1)</f>
        <v>0.34644940984468264</v>
      </c>
      <c r="FE17" s="255">
        <f>MAX(MIN(IF(AND(PI16=1,NQ17&lt;0),-1,1)*(DM17-$C$15)/($C$14-$C$15)*$C$12*$C$21-$C$33*LY17/AY$6 -  PI16*$C$33/$C$21,EI16/$C$19),MAX(FE$8:FE16)*-1)</f>
        <v>0.24631472464169651</v>
      </c>
      <c r="FF17" s="255">
        <f>MAX(MIN(IF(AND(PJ16=1,NR17&lt;0),-1,1)*(DN17-$C$15)/($C$14-$C$15)*$C$12*$C$21-$C$33*LZ17/AZ$6 -  PJ16*$C$33/$C$21,EJ16/$C$19),MAX(FF$8:FF16)*-1)</f>
        <v>0.30661681315739803</v>
      </c>
      <c r="FG17" s="255">
        <f>MAX(MIN(IF(AND(PK16=1,NS17&lt;0),-1,1)*(DO17-$C$15)/($C$14-$C$15)*$C$12*$C$21-$C$33*MA17/BA$6 -  PK16*$C$33/$C$21,EK16/$C$19),MAX(FG$8:FG16)*-1)</f>
        <v>0.37551791946004254</v>
      </c>
      <c r="FH17" s="255">
        <f>MAX(MIN(IF(AND(PL16=1,NT17&lt;0),-1,1)*(DP17-$C$15)/($C$14-$C$15)*$C$12*$C$21-$C$33*MB17/BB$6 -  PL16*$C$33/$C$21,EL16/$C$19),MAX(FH$8:FH16)*-1)</f>
        <v>0.44441902576268705</v>
      </c>
      <c r="FI17" s="255">
        <f>MAX(MIN(IF(AND(PM16=1,NU17&lt;0),-1,1)*(DQ17-$C$15)/($C$14-$C$15)*$C$12*$C$21-$C$33*MC17/BC$6 -  PM16*$C$33/$C$21,EM16/$C$19),MAX(FI$8:FI16)*-1)</f>
        <v>0.51332013206533145</v>
      </c>
      <c r="FJ17" s="255">
        <f>MAX(MIN(IF(AND(PN16=1,NV17&lt;0),-1,1)*(DR17-$C$15)/($C$14-$C$15)*$C$12*$C$21-$C$33*MD17/BD$6 -  PN16*$C$33/$C$21,EN16/$C$19),MAX(FJ$8:FJ16)*-1)</f>
        <v>0.5822212383679759</v>
      </c>
      <c r="FK17" s="255">
        <f>MAX(MIN(IF(AND(PO16=1,NW17&lt;0),-1,1)*(DS17-$C$15)/($C$14-$C$15)*$C$12*$C$21-$C$33*ME17/BE$6 -  PO16*$C$33/$C$21,EO16/$C$19),MAX(FK$8:FK16)*-1)</f>
        <v>0.65112234467062036</v>
      </c>
      <c r="FL17" s="255">
        <f>MAX(MIN(IF(AND(PP16=1,NX17&lt;0),-1,1)*(DT17-$C$15)/($C$14-$C$15)*$C$12*$C$21-$C$33*MF17/BF$6 -  PP16*$C$33/$C$21,EP16/$C$19),MAX(FL$8:FL16)*-1)</f>
        <v>0.65962802645888208</v>
      </c>
      <c r="FM17" s="255">
        <f>MAX(MIN(IF(AND(PQ16=1,NY17&lt;0),-1,1)*(DU17-$C$15)/($C$14-$C$15)*$C$12*$C$21-$C$33*MG17/BG$6 -  PQ16*$C$33/$C$21,EQ16/$C$19),MAX(FM$8:FM16)*-1)</f>
        <v>0.62324959169940264</v>
      </c>
      <c r="FN17" s="255">
        <f>MAX(MIN(IF(AND(PR16=1,NZ17&lt;0),-1,1)*(DV17-$C$15)/($C$14-$C$15)*$C$12*$C$21-$C$33*MH17/BH$6 -  PR16*$C$33/$C$21,ER16/$C$19),MAX(FN$8:FN16)*-1)</f>
        <v>0.59857545750680541</v>
      </c>
      <c r="FO17" s="255">
        <f>MAX(MIN(IF(AND(PS16=1,OA17&lt;0),-1,1)*(DW17-$C$15)/($C$14-$C$15)*$C$12*$C$21-$C$33*MI17/BI$6 -  PS16*$C$33/$C$21,ES16/$C$19),MAX(FO$8:FO16)*-1)</f>
        <v>0.59669543315156626</v>
      </c>
      <c r="FP17" s="61">
        <f t="shared" si="164"/>
        <v>0.36</v>
      </c>
      <c r="FQ17" s="256">
        <f t="shared" si="165"/>
        <v>43.565654333784849</v>
      </c>
      <c r="FR17" s="256">
        <f t="shared" si="166"/>
        <v>77.161002976907767</v>
      </c>
      <c r="FS17" s="256">
        <f t="shared" si="167"/>
        <v>74.009536613898888</v>
      </c>
      <c r="FT17" s="256">
        <f t="shared" si="168"/>
        <v>69.748578431556126</v>
      </c>
      <c r="FU17" s="256">
        <f t="shared" si="169"/>
        <v>64.460434099622049</v>
      </c>
      <c r="FV17" s="256">
        <f t="shared" si="170"/>
        <v>58.710062393718879</v>
      </c>
      <c r="FW17" s="256">
        <f t="shared" si="171"/>
        <v>50.400722618793793</v>
      </c>
      <c r="FX17" s="256">
        <f t="shared" si="172"/>
        <v>42.384781392489728</v>
      </c>
      <c r="FY17" s="256">
        <f t="shared" si="173"/>
        <v>34.415460472851464</v>
      </c>
      <c r="FZ17" s="256">
        <f t="shared" si="174"/>
        <v>26.911508940183321</v>
      </c>
      <c r="GA17" s="256">
        <f t="shared" si="175"/>
        <v>20.035772106322149</v>
      </c>
      <c r="GB17" s="256">
        <f t="shared" si="176"/>
        <v>24.176408193864386</v>
      </c>
      <c r="GC17" s="256">
        <f t="shared" si="177"/>
        <v>28.907494865166463</v>
      </c>
      <c r="GD17" s="256">
        <f t="shared" si="178"/>
        <v>33.638581536468536</v>
      </c>
      <c r="GE17" s="256">
        <f t="shared" si="179"/>
        <v>38.369668207770594</v>
      </c>
      <c r="GF17" s="256">
        <f t="shared" si="180"/>
        <v>43.100754879072674</v>
      </c>
      <c r="GG17" s="256">
        <f t="shared" si="181"/>
        <v>47.83184155037474</v>
      </c>
      <c r="GH17" s="256">
        <f t="shared" si="182"/>
        <v>48.415883228341777</v>
      </c>
      <c r="GI17" s="256">
        <f t="shared" si="183"/>
        <v>45.917962120117139</v>
      </c>
      <c r="GJ17" s="256">
        <f t="shared" si="184"/>
        <v>44.223715486517946</v>
      </c>
      <c r="GK17" s="256">
        <f t="shared" si="185"/>
        <v>44.094623826803137</v>
      </c>
      <c r="GL17" s="61">
        <f t="shared" si="186"/>
        <v>0.36</v>
      </c>
      <c r="GM17" s="57">
        <f t="shared" si="93"/>
        <v>15.244232185707942</v>
      </c>
      <c r="GN17" s="57">
        <f t="shared" si="94"/>
        <v>8.7946080699087208</v>
      </c>
      <c r="GO17" s="57">
        <f t="shared" si="95"/>
        <v>11.971879519588034</v>
      </c>
      <c r="GP17" s="57">
        <f t="shared" si="96"/>
        <v>14.38012108419205</v>
      </c>
      <c r="GQ17" s="57">
        <f t="shared" si="97"/>
        <v>15.839646599749642</v>
      </c>
      <c r="GR17" s="57">
        <f t="shared" si="98"/>
        <v>16.40718816266088</v>
      </c>
      <c r="GS17" s="57">
        <f t="shared" si="99"/>
        <v>16.078123104944314</v>
      </c>
      <c r="GT17" s="57">
        <f t="shared" si="100"/>
        <v>15.193768157285465</v>
      </c>
      <c r="GU17" s="57">
        <f t="shared" si="101"/>
        <v>13.577634687819986</v>
      </c>
      <c r="GV17" s="57">
        <f t="shared" si="102"/>
        <v>11.437616089597558</v>
      </c>
      <c r="GW17" s="57">
        <f t="shared" si="103"/>
        <v>8.9251335004744625</v>
      </c>
      <c r="GX17" s="57">
        <f t="shared" si="104"/>
        <v>7.9358285418340877</v>
      </c>
      <c r="GY17" s="57">
        <f t="shared" si="105"/>
        <v>9.7191207244443873</v>
      </c>
      <c r="GZ17" s="57">
        <f t="shared" si="106"/>
        <v>11.502412907054689</v>
      </c>
      <c r="HA17" s="57">
        <f t="shared" si="107"/>
        <v>13.285705089664983</v>
      </c>
      <c r="HB17" s="57">
        <f t="shared" si="108"/>
        <v>15.068997272275283</v>
      </c>
      <c r="HC17" s="57">
        <f t="shared" si="109"/>
        <v>16.852289454885582</v>
      </c>
      <c r="HD17" s="57">
        <f t="shared" si="110"/>
        <v>17.072432739293131</v>
      </c>
      <c r="HE17" s="57">
        <f t="shared" si="111"/>
        <v>16.130889391103256</v>
      </c>
      <c r="HF17" s="57">
        <f t="shared" si="112"/>
        <v>15.492275688370192</v>
      </c>
      <c r="HG17" s="57">
        <f t="shared" si="113"/>
        <v>15.44361706856388</v>
      </c>
      <c r="HH17" s="61">
        <f t="shared" si="187"/>
        <v>0.36</v>
      </c>
      <c r="HI17" s="57">
        <f t="shared" si="188"/>
        <v>15.244232185707942</v>
      </c>
      <c r="HJ17" s="57">
        <f t="shared" si="189"/>
        <v>8.7946080699087208</v>
      </c>
      <c r="HK17" s="57">
        <f t="shared" si="190"/>
        <v>11.971879519588034</v>
      </c>
      <c r="HL17" s="57">
        <f t="shared" si="191"/>
        <v>14.38012108419205</v>
      </c>
      <c r="HM17" s="57">
        <f t="shared" si="192"/>
        <v>15.839646599749642</v>
      </c>
      <c r="HN17" s="57">
        <f t="shared" si="193"/>
        <v>16.40718816266088</v>
      </c>
      <c r="HO17" s="57">
        <f t="shared" si="194"/>
        <v>16.078123104944314</v>
      </c>
      <c r="HP17" s="57">
        <f t="shared" si="195"/>
        <v>15.193768157285465</v>
      </c>
      <c r="HQ17" s="57">
        <f t="shared" si="196"/>
        <v>13.577634687819986</v>
      </c>
      <c r="HR17" s="57">
        <f t="shared" si="197"/>
        <v>11.437616089597558</v>
      </c>
      <c r="HS17" s="57">
        <f t="shared" si="198"/>
        <v>8.9251335004744625</v>
      </c>
      <c r="HT17" s="57">
        <f t="shared" si="199"/>
        <v>7.9358285418340877</v>
      </c>
      <c r="HU17" s="57">
        <f t="shared" si="200"/>
        <v>9.7191207244443873</v>
      </c>
      <c r="HV17" s="57">
        <f t="shared" si="201"/>
        <v>11.502412907054689</v>
      </c>
      <c r="HW17" s="57">
        <f t="shared" si="202"/>
        <v>13.285705089664983</v>
      </c>
      <c r="HX17" s="57">
        <f t="shared" si="203"/>
        <v>15.068997272275283</v>
      </c>
      <c r="HY17" s="57">
        <f t="shared" si="204"/>
        <v>16.852289454885582</v>
      </c>
      <c r="HZ17" s="57">
        <f t="shared" si="205"/>
        <v>17.072432739293131</v>
      </c>
      <c r="IA17" s="57">
        <f t="shared" si="206"/>
        <v>16.130889391103256</v>
      </c>
      <c r="IB17" s="57">
        <f t="shared" si="207"/>
        <v>15.492275688370192</v>
      </c>
      <c r="IC17" s="57">
        <f t="shared" si="208"/>
        <v>15.44361706856388</v>
      </c>
      <c r="ID17" s="61">
        <f t="shared" si="209"/>
        <v>0.36</v>
      </c>
      <c r="IE17" s="57">
        <f t="shared" si="210"/>
        <v>9.3232202429075919</v>
      </c>
      <c r="IF17" s="57">
        <f t="shared" si="211"/>
        <v>7.5018532413494903</v>
      </c>
      <c r="IG17" s="57">
        <f t="shared" si="212"/>
        <v>7.6778512488527761</v>
      </c>
      <c r="IH17" s="57">
        <f t="shared" si="213"/>
        <v>7.9142138241084723</v>
      </c>
      <c r="II17" s="57">
        <f t="shared" si="214"/>
        <v>8.2062952352314795</v>
      </c>
      <c r="IJ17" s="57">
        <f t="shared" si="215"/>
        <v>8.5239506841567323</v>
      </c>
      <c r="IK17" s="57">
        <f t="shared" si="216"/>
        <v>8.9423450208794186</v>
      </c>
      <c r="IL17" s="57">
        <f t="shared" si="217"/>
        <v>9.3705132781045322</v>
      </c>
      <c r="IM17" s="57">
        <f t="shared" si="218"/>
        <v>9.823191225076636</v>
      </c>
      <c r="IN17" s="57">
        <f t="shared" si="219"/>
        <v>10.252099735484622</v>
      </c>
      <c r="IO17" s="57">
        <f t="shared" si="220"/>
        <v>10.670706481261126</v>
      </c>
      <c r="IP17" s="57">
        <f t="shared" si="221"/>
        <v>10.740262095013586</v>
      </c>
      <c r="IQ17" s="57">
        <f t="shared" si="222"/>
        <v>10.449845713109308</v>
      </c>
      <c r="IR17" s="57">
        <f t="shared" si="223"/>
        <v>10.159429331205029</v>
      </c>
      <c r="IS17" s="57">
        <f t="shared" si="224"/>
        <v>9.8690129493007497</v>
      </c>
      <c r="IT17" s="57">
        <f t="shared" si="225"/>
        <v>9.5785965673964704</v>
      </c>
      <c r="IU17" s="57">
        <f t="shared" si="226"/>
        <v>9.2881801854921928</v>
      </c>
      <c r="IV17" s="57">
        <f t="shared" si="227"/>
        <v>8.9929755861287344</v>
      </c>
      <c r="IW17" s="57">
        <f t="shared" si="228"/>
        <v>9.1903474014268749</v>
      </c>
      <c r="IX17" s="57">
        <f t="shared" si="229"/>
        <v>9.2867317709532458</v>
      </c>
      <c r="IY17" s="57">
        <f t="shared" si="230"/>
        <v>9.2812036477003907</v>
      </c>
      <c r="IZ17" s="61">
        <f t="shared" si="231"/>
        <v>0.36</v>
      </c>
      <c r="JA17" s="256" t="e">
        <f t="shared" si="349"/>
        <v>#N/A</v>
      </c>
      <c r="JB17" s="256" t="e">
        <f t="shared" si="350"/>
        <v>#N/A</v>
      </c>
      <c r="JC17" s="256" t="e">
        <f t="shared" si="351"/>
        <v>#N/A</v>
      </c>
      <c r="JD17" s="256" t="e">
        <f t="shared" si="352"/>
        <v>#N/A</v>
      </c>
      <c r="JE17" s="256" t="e">
        <f t="shared" si="353"/>
        <v>#N/A</v>
      </c>
      <c r="JF17" s="256" t="e">
        <f t="shared" si="354"/>
        <v>#N/A</v>
      </c>
      <c r="JG17" s="256" t="e">
        <f t="shared" si="355"/>
        <v>#N/A</v>
      </c>
      <c r="JH17" s="256" t="e">
        <f t="shared" si="356"/>
        <v>#N/A</v>
      </c>
      <c r="JI17" s="256" t="e">
        <f t="shared" si="357"/>
        <v>#N/A</v>
      </c>
      <c r="JJ17" s="256" t="e">
        <f t="shared" si="358"/>
        <v>#N/A</v>
      </c>
      <c r="JK17" s="256" t="e">
        <f t="shared" si="359"/>
        <v>#N/A</v>
      </c>
      <c r="JL17" s="256" t="e">
        <f t="shared" si="360"/>
        <v>#N/A</v>
      </c>
      <c r="JM17" s="256" t="e">
        <f t="shared" si="361"/>
        <v>#N/A</v>
      </c>
      <c r="JN17" s="256" t="e">
        <f t="shared" si="362"/>
        <v>#N/A</v>
      </c>
      <c r="JO17" s="256" t="e">
        <f t="shared" si="363"/>
        <v>#N/A</v>
      </c>
      <c r="JP17" s="256" t="e">
        <f t="shared" si="364"/>
        <v>#N/A</v>
      </c>
      <c r="JQ17" s="256" t="e">
        <f t="shared" si="365"/>
        <v>#N/A</v>
      </c>
      <c r="JR17" s="256" t="e">
        <f t="shared" si="366"/>
        <v>#N/A</v>
      </c>
      <c r="JS17" s="256" t="e">
        <f t="shared" si="367"/>
        <v>#N/A</v>
      </c>
      <c r="JT17" s="256" t="e">
        <f t="shared" si="368"/>
        <v>#N/A</v>
      </c>
      <c r="JU17" s="256" t="e">
        <f t="shared" si="369"/>
        <v>#N/A</v>
      </c>
      <c r="JV17" s="61">
        <f t="shared" si="233"/>
        <v>0.36</v>
      </c>
      <c r="JW17" s="46">
        <f t="shared" si="234"/>
        <v>0</v>
      </c>
      <c r="JX17" s="46">
        <f t="shared" si="235"/>
        <v>0</v>
      </c>
      <c r="JY17" s="46">
        <f t="shared" si="236"/>
        <v>0</v>
      </c>
      <c r="JZ17" s="46">
        <f t="shared" si="237"/>
        <v>0</v>
      </c>
      <c r="KA17" s="46">
        <f t="shared" si="238"/>
        <v>0</v>
      </c>
      <c r="KB17" s="46">
        <f t="shared" si="239"/>
        <v>0</v>
      </c>
      <c r="KC17" s="46">
        <f t="shared" si="240"/>
        <v>0</v>
      </c>
      <c r="KD17" s="46">
        <f t="shared" si="241"/>
        <v>0</v>
      </c>
      <c r="KE17" s="46">
        <f t="shared" si="242"/>
        <v>0</v>
      </c>
      <c r="KF17" s="46">
        <f t="shared" si="243"/>
        <v>0</v>
      </c>
      <c r="KG17" s="46">
        <f t="shared" si="244"/>
        <v>0</v>
      </c>
      <c r="KH17" s="46">
        <f t="shared" si="245"/>
        <v>0</v>
      </c>
      <c r="KI17" s="46">
        <f t="shared" si="246"/>
        <v>0</v>
      </c>
      <c r="KJ17" s="46">
        <f t="shared" si="247"/>
        <v>0</v>
      </c>
      <c r="KK17" s="46">
        <f t="shared" si="248"/>
        <v>0</v>
      </c>
      <c r="KL17" s="46">
        <f t="shared" si="249"/>
        <v>0</v>
      </c>
      <c r="KM17" s="46">
        <f t="shared" si="250"/>
        <v>0</v>
      </c>
      <c r="KN17" s="46">
        <f t="shared" si="251"/>
        <v>0</v>
      </c>
      <c r="KO17" s="46">
        <f t="shared" si="252"/>
        <v>0</v>
      </c>
      <c r="KP17" s="46">
        <f t="shared" si="253"/>
        <v>0</v>
      </c>
      <c r="KQ17" s="46">
        <f t="shared" si="254"/>
        <v>0</v>
      </c>
      <c r="KR17" s="61">
        <f t="shared" si="255"/>
        <v>0.36</v>
      </c>
      <c r="KS17" s="1">
        <f t="shared" si="256"/>
        <v>0</v>
      </c>
      <c r="KT17" s="1">
        <f t="shared" si="257"/>
        <v>0</v>
      </c>
      <c r="KU17" s="1">
        <f t="shared" si="258"/>
        <v>0</v>
      </c>
      <c r="KV17" s="1">
        <f t="shared" si="259"/>
        <v>0</v>
      </c>
      <c r="KW17" s="1">
        <f t="shared" si="260"/>
        <v>0</v>
      </c>
      <c r="KX17" s="1">
        <f t="shared" si="261"/>
        <v>0</v>
      </c>
      <c r="KY17" s="1">
        <f t="shared" si="262"/>
        <v>0</v>
      </c>
      <c r="KZ17" s="1">
        <f t="shared" si="263"/>
        <v>0</v>
      </c>
      <c r="LA17" s="1">
        <f t="shared" si="264"/>
        <v>0</v>
      </c>
      <c r="LB17" s="1">
        <f t="shared" si="265"/>
        <v>0</v>
      </c>
      <c r="LC17" s="1">
        <f t="shared" si="266"/>
        <v>0</v>
      </c>
      <c r="LD17" s="1">
        <f t="shared" si="267"/>
        <v>0</v>
      </c>
      <c r="LE17" s="1">
        <f t="shared" si="268"/>
        <v>0</v>
      </c>
      <c r="LF17" s="1">
        <f t="shared" si="269"/>
        <v>0</v>
      </c>
      <c r="LG17" s="1">
        <f t="shared" si="270"/>
        <v>0</v>
      </c>
      <c r="LH17" s="1">
        <f t="shared" si="271"/>
        <v>0</v>
      </c>
      <c r="LI17" s="1">
        <f t="shared" si="272"/>
        <v>0</v>
      </c>
      <c r="LJ17" s="1">
        <f t="shared" si="273"/>
        <v>0</v>
      </c>
      <c r="LK17" s="1">
        <f t="shared" si="274"/>
        <v>0</v>
      </c>
      <c r="LL17" s="1">
        <f t="shared" si="275"/>
        <v>0</v>
      </c>
      <c r="LM17" s="1">
        <f t="shared" si="276"/>
        <v>0</v>
      </c>
      <c r="LN17" s="61">
        <f t="shared" si="277"/>
        <v>0.36</v>
      </c>
      <c r="LO17" s="57">
        <f t="shared" si="278"/>
        <v>7.2675473891241253</v>
      </c>
      <c r="LP17" s="57">
        <f t="shared" si="279"/>
        <v>2.8162699135495473</v>
      </c>
      <c r="LQ17" s="57">
        <f t="shared" si="280"/>
        <v>3.964042476882943</v>
      </c>
      <c r="LR17" s="57">
        <f t="shared" si="281"/>
        <v>5.0009436960153497</v>
      </c>
      <c r="LS17" s="57">
        <f t="shared" si="282"/>
        <v>5.8972389622959112</v>
      </c>
      <c r="LT17" s="57">
        <f t="shared" si="283"/>
        <v>6.5217288182852231</v>
      </c>
      <c r="LU17" s="57">
        <f t="shared" si="284"/>
        <v>7.0073204443679726</v>
      </c>
      <c r="LV17" s="57">
        <f t="shared" si="285"/>
        <v>7.2216095432466503</v>
      </c>
      <c r="LW17" s="57">
        <f t="shared" si="286"/>
        <v>7.3241642392135695</v>
      </c>
      <c r="LX17" s="57">
        <f t="shared" si="287"/>
        <v>7.3056005744546022</v>
      </c>
      <c r="LY17" s="57">
        <f t="shared" si="288"/>
        <v>7.2035151482340662</v>
      </c>
      <c r="LZ17" s="57">
        <f t="shared" si="289"/>
        <v>2.8179018472453001</v>
      </c>
      <c r="MA17" s="57">
        <f t="shared" si="290"/>
        <v>3.4511239877017621</v>
      </c>
      <c r="MB17" s="57">
        <f t="shared" si="291"/>
        <v>4.0843461281582254</v>
      </c>
      <c r="MC17" s="57">
        <f t="shared" si="292"/>
        <v>4.717568268614686</v>
      </c>
      <c r="MD17" s="57">
        <f t="shared" si="293"/>
        <v>5.3507904090711476</v>
      </c>
      <c r="ME17" s="57">
        <f t="shared" si="294"/>
        <v>5.9840125495276091</v>
      </c>
      <c r="MF17" s="57">
        <f t="shared" si="295"/>
        <v>6.5650988082402302</v>
      </c>
      <c r="MG17" s="57">
        <f t="shared" si="296"/>
        <v>6.9485897354471176</v>
      </c>
      <c r="MH17" s="57">
        <f t="shared" si="297"/>
        <v>7.1794879572448131</v>
      </c>
      <c r="MI17" s="57">
        <f t="shared" si="298"/>
        <v>7.1895642747157371</v>
      </c>
      <c r="MJ17" s="61">
        <f t="shared" si="299"/>
        <v>0.36</v>
      </c>
      <c r="MK17" s="57" t="e">
        <f t="shared" si="118"/>
        <v>#N/A</v>
      </c>
      <c r="ML17" s="57" t="e">
        <f t="shared" si="370"/>
        <v>#N/A</v>
      </c>
      <c r="MM17" s="57" t="e">
        <f t="shared" si="371"/>
        <v>#N/A</v>
      </c>
      <c r="MN17" s="57" t="e">
        <f t="shared" si="372"/>
        <v>#N/A</v>
      </c>
      <c r="MO17" s="57" t="e">
        <f t="shared" si="373"/>
        <v>#N/A</v>
      </c>
      <c r="MP17" s="57" t="e">
        <f t="shared" si="374"/>
        <v>#N/A</v>
      </c>
      <c r="MQ17" s="57" t="e">
        <f t="shared" si="375"/>
        <v>#N/A</v>
      </c>
      <c r="MR17" s="57" t="e">
        <f t="shared" si="376"/>
        <v>#N/A</v>
      </c>
      <c r="MS17" s="57" t="e">
        <f t="shared" si="377"/>
        <v>#N/A</v>
      </c>
      <c r="MT17" s="57" t="e">
        <f t="shared" si="378"/>
        <v>#N/A</v>
      </c>
      <c r="MU17" s="57" t="e">
        <f t="shared" si="379"/>
        <v>#N/A</v>
      </c>
      <c r="MV17" s="57" t="e">
        <f t="shared" si="380"/>
        <v>#N/A</v>
      </c>
      <c r="MW17" s="57" t="e">
        <f t="shared" si="381"/>
        <v>#N/A</v>
      </c>
      <c r="MX17" s="57" t="e">
        <f t="shared" si="382"/>
        <v>#N/A</v>
      </c>
      <c r="MY17" s="57" t="e">
        <f t="shared" si="383"/>
        <v>#N/A</v>
      </c>
      <c r="MZ17" s="57" t="e">
        <f t="shared" si="384"/>
        <v>#N/A</v>
      </c>
      <c r="NA17" s="57" t="e">
        <f t="shared" si="385"/>
        <v>#N/A</v>
      </c>
      <c r="NB17" s="57" t="e">
        <f t="shared" si="386"/>
        <v>#N/A</v>
      </c>
      <c r="NC17" s="57" t="e">
        <f t="shared" si="387"/>
        <v>#N/A</v>
      </c>
      <c r="ND17" s="57" t="e">
        <f t="shared" si="388"/>
        <v>#N/A</v>
      </c>
      <c r="NE17" s="57" t="e">
        <f t="shared" si="389"/>
        <v>#N/A</v>
      </c>
      <c r="NF17" s="61">
        <f t="shared" si="320"/>
        <v>0.36</v>
      </c>
      <c r="NG17" s="256">
        <f>IF(OY16=0,MIN('Drive Train'!$F$35-FQ16*$C$19*'Drive Train'!$F$39,NG16+$C$39)-$C$7,IF(LO16-1&lt;=0,0,IF($C$37=Motors!$C$30,MAX(MAX(NG$8:NG16)*-1,NG16-$C$39),MAX(0,MAX(NG$8:NG16)*-1,NG16-$C$39))))</f>
        <v>9.3232202429075919</v>
      </c>
      <c r="NH17" s="256">
        <f>IF(OZ16=0,MIN('Drive Train'!$F$35-FR16*$C$19*'Drive Train'!$F$39,NH16+$C$39)-$C$7,IF(LP16-1&lt;=0,0,IF($C$37=Motors!$C$30,MAX(MAX(NH$8:NH16)*-1,NH16-$C$39),MAX(0,MAX(NH$8:NH16)*-1,NH16-$C$39))))</f>
        <v>7.5018532413494903</v>
      </c>
      <c r="NI17" s="256">
        <f>IF(PA16=0,MIN('Drive Train'!$F$35-FS16*$C$19*'Drive Train'!$F$39,NI16+$C$39)-$C$7,IF(LQ16-1&lt;=0,0,IF($C$37=Motors!$C$30,MAX(MAX(NI$8:NI16)*-1,NI16-$C$39),MAX(0,MAX(NI$8:NI16)*-1,NI16-$C$39))))</f>
        <v>7.6778512488527761</v>
      </c>
      <c r="NJ17" s="256">
        <f>IF(PB16=0,MIN('Drive Train'!$F$35-FT16*$C$19*'Drive Train'!$F$39,NJ16+$C$39)-$C$7,IF(LR16-1&lt;=0,0,IF($C$37=Motors!$C$30,MAX(MAX(NJ$8:NJ16)*-1,NJ16-$C$39),MAX(0,MAX(NJ$8:NJ16)*-1,NJ16-$C$39))))</f>
        <v>7.9142138241084723</v>
      </c>
      <c r="NK17" s="256">
        <f>IF(PC16=0,MIN('Drive Train'!$F$35-FU16*$C$19*'Drive Train'!$F$39,NK16+$C$39)-$C$7,IF(LS16-1&lt;=0,0,IF($C$37=Motors!$C$30,MAX(MAX(NK$8:NK16)*-1,NK16-$C$39),MAX(0,MAX(NK$8:NK16)*-1,NK16-$C$39))))</f>
        <v>8.2062952352314795</v>
      </c>
      <c r="NL17" s="256">
        <f>IF(PD16=0,MIN('Drive Train'!$F$35-FV16*$C$19*'Drive Train'!$F$39,NL16+$C$39)-$C$7,IF(LT16-1&lt;=0,0,IF($C$37=Motors!$C$30,MAX(MAX(NL$8:NL16)*-1,NL16-$C$39),MAX(0,MAX(NL$8:NL16)*-1,NL16-$C$39))))</f>
        <v>8.5239506841567323</v>
      </c>
      <c r="NM17" s="256">
        <f>IF(PE16=0,MIN('Drive Train'!$F$35-FW16*$C$19*'Drive Train'!$F$39,NM16+$C$39)-$C$7,IF(LU16-1&lt;=0,0,IF($C$37=Motors!$C$30,MAX(MAX(NM$8:NM16)*-1,NM16-$C$39),MAX(0,MAX(NM$8:NM16)*-1,NM16-$C$39))))</f>
        <v>8.9423450208794186</v>
      </c>
      <c r="NN17" s="256">
        <f>IF(PF16=0,MIN('Drive Train'!$F$35-FX16*$C$19*'Drive Train'!$F$39,NN16+$C$39)-$C$7,IF(LV16-1&lt;=0,0,IF($C$37=Motors!$C$30,MAX(MAX(NN$8:NN16)*-1,NN16-$C$39),MAX(0,MAX(NN$8:NN16)*-1,NN16-$C$39))))</f>
        <v>9.3705132781045322</v>
      </c>
      <c r="NO17" s="256">
        <f>IF(PG16=0,MIN('Drive Train'!$F$35-FY16*$C$19*'Drive Train'!$F$39,NO16+$C$39)-$C$7,IF(LW16-1&lt;=0,0,IF($C$37=Motors!$C$30,MAX(MAX(NO$8:NO16)*-1,NO16-$C$39),MAX(0,MAX(NO$8:NO16)*-1,NO16-$C$39))))</f>
        <v>9.823191225076636</v>
      </c>
      <c r="NP17" s="256">
        <f>IF(PH16=0,MIN('Drive Train'!$F$35-FZ16*$C$19*'Drive Train'!$F$39,NP16+$C$39)-$C$7,IF(LX16-1&lt;=0,0,IF($C$37=Motors!$C$30,MAX(MAX(NP$8:NP16)*-1,NP16-$C$39),MAX(0,MAX(NP$8:NP16)*-1,NP16-$C$39))))</f>
        <v>10.252099735484622</v>
      </c>
      <c r="NQ17" s="256">
        <f>IF(PI16=0,MIN('Drive Train'!$F$35-GA16*$C$19*'Drive Train'!$F$39,NQ16+$C$39)-$C$7,IF(LY16-1&lt;=0,0,IF($C$37=Motors!$C$30,MAX(MAX(NQ$8:NQ16)*-1,NQ16-$C$39),MAX(0,MAX(NQ$8:NQ16)*-1,NQ16-$C$39))))</f>
        <v>10.670706481261126</v>
      </c>
      <c r="NR17" s="256">
        <f>IF(PJ16=0,MIN('Drive Train'!$F$35-GB16*$C$19*'Drive Train'!$F$39,NR16+$C$39)-$C$7,IF(LZ16-1&lt;=0,0,IF($C$37=Motors!$C$30,MAX(MAX(NR$8:NR16)*-1,NR16-$C$39),MAX(0,MAX(NR$8:NR16)*-1,NR16-$C$39))))</f>
        <v>10.740262095013586</v>
      </c>
      <c r="NS17" s="256">
        <f>IF(PK16=0,MIN('Drive Train'!$F$35-GC16*$C$19*'Drive Train'!$F$39,NS16+$C$39)-$C$7,IF(MA16-1&lt;=0,0,IF($C$37=Motors!$C$30,MAX(MAX(NS$8:NS16)*-1,NS16-$C$39),MAX(0,MAX(NS$8:NS16)*-1,NS16-$C$39))))</f>
        <v>10.449845713109308</v>
      </c>
      <c r="NT17" s="256">
        <f>IF(PL16=0,MIN('Drive Train'!$F$35-GD16*$C$19*'Drive Train'!$F$39,NT16+$C$39)-$C$7,IF(MB16-1&lt;=0,0,IF($C$37=Motors!$C$30,MAX(MAX(NT$8:NT16)*-1,NT16-$C$39),MAX(0,MAX(NT$8:NT16)*-1,NT16-$C$39))))</f>
        <v>10.159429331205029</v>
      </c>
      <c r="NU17" s="256">
        <f>IF(PM16=0,MIN('Drive Train'!$F$35-GE16*$C$19*'Drive Train'!$F$39,NU16+$C$39)-$C$7,IF(MC16-1&lt;=0,0,IF($C$37=Motors!$C$30,MAX(MAX(NU$8:NU16)*-1,NU16-$C$39),MAX(0,MAX(NU$8:NU16)*-1,NU16-$C$39))))</f>
        <v>9.8690129493007497</v>
      </c>
      <c r="NV17" s="256">
        <f>IF(PN16=0,MIN('Drive Train'!$F$35-GF16*$C$19*'Drive Train'!$F$39,NV16+$C$39)-$C$7,IF(MD16-1&lt;=0,0,IF($C$37=Motors!$C$30,MAX(MAX(NV$8:NV16)*-1,NV16-$C$39),MAX(0,MAX(NV$8:NV16)*-1,NV16-$C$39))))</f>
        <v>9.5785965673964704</v>
      </c>
      <c r="NW17" s="256">
        <f>IF(PO16=0,MIN('Drive Train'!$F$35-GG16*$C$19*'Drive Train'!$F$39,NW16+$C$39)-$C$7,IF(ME16-1&lt;=0,0,IF($C$37=Motors!$C$30,MAX(MAX(NW$8:NW16)*-1,NW16-$C$39),MAX(0,MAX(NW$8:NW16)*-1,NW16-$C$39))))</f>
        <v>9.2881801854921928</v>
      </c>
      <c r="NX17" s="256">
        <f>IF(PP16=0,MIN('Drive Train'!$F$35-GH16*$C$19*'Drive Train'!$F$39,NX16+$C$39)-$C$7,IF(MF16-1&lt;=0,0,IF($C$37=Motors!$C$30,MAX(MAX(NX$8:NX16)*-1,NX16-$C$39),MAX(0,MAX(NX$8:NX16)*-1,NX16-$C$39))))</f>
        <v>8.9929755861287344</v>
      </c>
      <c r="NY17" s="256">
        <f>IF(PQ16=0,MIN('Drive Train'!$F$35-GI16*$C$19*'Drive Train'!$F$39,NY16+$C$39)-$C$7,IF(MG16-1&lt;=0,0,IF($C$37=Motors!$C$30,MAX(MAX(NY$8:NY16)*-1,NY16-$C$39),MAX(0,MAX(NY$8:NY16)*-1,NY16-$C$39))))</f>
        <v>9.1903474014268749</v>
      </c>
      <c r="NZ17" s="256">
        <f>IF(PR16=0,MIN('Drive Train'!$F$35-GJ16*$C$19*'Drive Train'!$F$39,NZ16+$C$39)-$C$7,IF(MH16-1&lt;=0,0,IF($C$37=Motors!$C$30,MAX(MAX(NZ$8:NZ16)*-1,NZ16-$C$39),MAX(0,MAX(NZ$8:NZ16)*-1,NZ16-$C$39))))</f>
        <v>9.2867317709532458</v>
      </c>
      <c r="OA17" s="256">
        <f>IF(PS16=0,MIN('Drive Train'!$F$35-GK16*$C$19*'Drive Train'!$F$39,OA16+$C$39)-$C$7,IF(MI16-1&lt;=0,0,IF($C$37=Motors!$C$30,MAX(MAX(OA$8:OA16)*-1,OA16-$C$39),MAX(0,MAX(OA$8:OA16)*-1,OA16-$C$39))))</f>
        <v>9.2812036477003907</v>
      </c>
      <c r="OB17" s="61">
        <f t="shared" si="321"/>
        <v>0.36</v>
      </c>
      <c r="OC17" s="256">
        <f>'Drive Train'!$F$35-(FQ17*$C$13)*$C$19*'Drive Train'!$F$39</f>
        <v>9.7860607399729105</v>
      </c>
      <c r="OD17" s="256">
        <f>'Drive Train'!$F$35-(FR17*$C$13)*$C$19*'Drive Train'!$F$39</f>
        <v>7.7703398213855346</v>
      </c>
      <c r="OE17" s="256">
        <f>'Drive Train'!$F$35-(FS17*$C$13)*$C$19*'Drive Train'!$F$39</f>
        <v>7.9594278031660677</v>
      </c>
      <c r="OF17" s="256">
        <f>'Drive Train'!$F$35-(FT17*$C$13)*$C$19*'Drive Train'!$F$39</f>
        <v>8.2150852941066326</v>
      </c>
      <c r="OG17" s="256">
        <f>'Drive Train'!$F$35-(FU17*$C$13)*$C$19*'Drive Train'!$F$39</f>
        <v>8.5323739540226775</v>
      </c>
      <c r="OH17" s="256">
        <f>'Drive Train'!$F$35-(FV17*$C$13)*$C$19*'Drive Train'!$F$39</f>
        <v>8.8773962563768674</v>
      </c>
      <c r="OI17" s="256">
        <f>'Drive Train'!$F$35-(FW17*$C$13)*$C$19*'Drive Train'!$F$39</f>
        <v>9.3759566428723726</v>
      </c>
      <c r="OJ17" s="256">
        <f>'Drive Train'!$F$35-(FX17*$C$13)*$C$19*'Drive Train'!$F$39</f>
        <v>9.8569131164506167</v>
      </c>
      <c r="OK17" s="256">
        <f>'Drive Train'!$F$35-(FY17*$C$13)*$C$19*'Drive Train'!$F$39</f>
        <v>10.335072371628913</v>
      </c>
      <c r="OL17" s="256">
        <f>'Drive Train'!$F$35-(FZ17*$C$13)*$C$19*'Drive Train'!$F$39</f>
        <v>10.785309463589002</v>
      </c>
      <c r="OM17" s="256">
        <f>'Drive Train'!$F$35-(GA17*$C$13)*$C$19*'Drive Train'!$F$39</f>
        <v>11.197853673620671</v>
      </c>
      <c r="ON17" s="256">
        <f>'Drive Train'!$F$35-(GB17*$C$13)*$C$19*'Drive Train'!$F$39</f>
        <v>10.949415508368137</v>
      </c>
      <c r="OO17" s="256">
        <f>'Drive Train'!$F$35-(GC17*$C$13)*$C$19*'Drive Train'!$F$39</f>
        <v>10.665550308090012</v>
      </c>
      <c r="OP17" s="256">
        <f>'Drive Train'!$F$35-(GD17*$C$13)*$C$19*'Drive Train'!$F$39</f>
        <v>10.381685107811888</v>
      </c>
      <c r="OQ17" s="256">
        <f>'Drive Train'!$F$35-(GE17*$C$13)*$C$19*'Drive Train'!$F$39</f>
        <v>10.097819907533765</v>
      </c>
      <c r="OR17" s="256">
        <f>'Drive Train'!$F$35-(GF17*$C$13)*$C$19*'Drive Train'!$F$39</f>
        <v>9.8139547072556397</v>
      </c>
      <c r="OS17" s="256">
        <f>'Drive Train'!$F$35-(GG17*$C$13)*$C$19*'Drive Train'!$F$39</f>
        <v>9.5300895069775162</v>
      </c>
      <c r="OT17" s="256">
        <f>'Drive Train'!$F$35-(GH17*$C$13)*$C$19*'Drive Train'!$F$39</f>
        <v>9.4950470062994938</v>
      </c>
      <c r="OU17" s="256">
        <f>'Drive Train'!$F$35-(GI17*$C$13)*$C$19*'Drive Train'!$F$39</f>
        <v>9.6449222727929715</v>
      </c>
      <c r="OV17" s="256">
        <f>'Drive Train'!$F$35-(GJ17*$C$13)*$C$19*'Drive Train'!$F$39</f>
        <v>9.7465770708089234</v>
      </c>
      <c r="OW17" s="256">
        <f>'Drive Train'!$F$35-(GK17*$C$13)*$C$19*'Drive Train'!$F$39</f>
        <v>9.7543225703918122</v>
      </c>
      <c r="OX17" s="61">
        <f t="shared" si="322"/>
        <v>0.36</v>
      </c>
      <c r="OY17" s="1">
        <f>IF(PU17&gt;='Drive Train'!$F$29,1,0)</f>
        <v>0</v>
      </c>
      <c r="OZ17" s="1">
        <f>IF(PV17&gt;='Drive Train'!$F$29,1,0)</f>
        <v>0</v>
      </c>
      <c r="PA17" s="1">
        <f>IF(PW17&gt;='Drive Train'!$F$29,1,0)</f>
        <v>0</v>
      </c>
      <c r="PB17" s="1">
        <f>IF(PX17&gt;='Drive Train'!$F$29,1,0)</f>
        <v>0</v>
      </c>
      <c r="PC17" s="1">
        <f>IF(PY17&gt;='Drive Train'!$F$29,1,0)</f>
        <v>0</v>
      </c>
      <c r="PD17" s="1">
        <f>IF(PZ17&gt;='Drive Train'!$F$29,1,0)</f>
        <v>0</v>
      </c>
      <c r="PE17" s="1">
        <f>IF(QA17&gt;='Drive Train'!$F$29,1,0)</f>
        <v>0</v>
      </c>
      <c r="PF17" s="1">
        <f>IF(QB17&gt;='Drive Train'!$F$29,1,0)</f>
        <v>0</v>
      </c>
      <c r="PG17" s="1">
        <f>IF(QC17&gt;='Drive Train'!$F$29,1,0)</f>
        <v>0</v>
      </c>
      <c r="PH17" s="1">
        <f>IF(QD17&gt;='Drive Train'!$F$29,1,0)</f>
        <v>0</v>
      </c>
      <c r="PI17" s="1">
        <f>IF(QE17&gt;='Drive Train'!$F$29,1,0)</f>
        <v>0</v>
      </c>
      <c r="PJ17" s="1">
        <f>IF(QF17&gt;='Drive Train'!$F$29,1,0)</f>
        <v>0</v>
      </c>
      <c r="PK17" s="1">
        <f>IF(QG17&gt;='Drive Train'!$F$29,1,0)</f>
        <v>0</v>
      </c>
      <c r="PL17" s="1">
        <f>IF(QH17&gt;='Drive Train'!$F$29,1,0)</f>
        <v>0</v>
      </c>
      <c r="PM17" s="1">
        <f>IF(QI17&gt;='Drive Train'!$F$29,1,0)</f>
        <v>0</v>
      </c>
      <c r="PN17" s="1">
        <f>IF(QJ17&gt;='Drive Train'!$F$29,1,0)</f>
        <v>0</v>
      </c>
      <c r="PO17" s="1">
        <f>IF(QK17&gt;='Drive Train'!$F$29,1,0)</f>
        <v>0</v>
      </c>
      <c r="PP17" s="1">
        <f>IF(QL17&gt;='Drive Train'!$F$29,1,0)</f>
        <v>0</v>
      </c>
      <c r="PQ17" s="1">
        <f>IF(QM17&gt;='Drive Train'!$F$29,1,0)</f>
        <v>0</v>
      </c>
      <c r="PR17" s="1">
        <f>IF(QN17&gt;='Drive Train'!$F$29,1,0)</f>
        <v>0</v>
      </c>
      <c r="PS17" s="1">
        <f>IF(QO17&gt;='Drive Train'!$F$29,1,0)</f>
        <v>0</v>
      </c>
      <c r="PT17" s="253">
        <f t="shared" si="323"/>
        <v>0.36</v>
      </c>
      <c r="PU17" s="57">
        <f t="shared" si="324"/>
        <v>1.5425096061395729</v>
      </c>
      <c r="PV17" s="57">
        <f t="shared" si="325"/>
        <v>0.55895801927349509</v>
      </c>
      <c r="PW17" s="57">
        <f t="shared" si="326"/>
        <v>0.7925910606017379</v>
      </c>
      <c r="PX17" s="57">
        <f t="shared" si="327"/>
        <v>1.0103558173766856</v>
      </c>
      <c r="PY17" s="57">
        <f t="shared" si="328"/>
        <v>1.207851917234694</v>
      </c>
      <c r="PZ17" s="57">
        <f t="shared" si="329"/>
        <v>1.3431418736326572</v>
      </c>
      <c r="QA17" s="57">
        <f t="shared" si="330"/>
        <v>1.4615778201149472</v>
      </c>
      <c r="QB17" s="57">
        <f t="shared" si="331"/>
        <v>1.5181208058550779</v>
      </c>
      <c r="QC17" s="57">
        <f t="shared" si="332"/>
        <v>1.5591982447312025</v>
      </c>
      <c r="QD17" s="57">
        <f t="shared" si="333"/>
        <v>1.5830128833636734</v>
      </c>
      <c r="QE17" s="57">
        <f t="shared" si="334"/>
        <v>1.5977011946667274</v>
      </c>
      <c r="QF17" s="57">
        <f t="shared" si="335"/>
        <v>0.58342313288885927</v>
      </c>
      <c r="QG17" s="57">
        <f t="shared" si="336"/>
        <v>0.71452650874307833</v>
      </c>
      <c r="QH17" s="57">
        <f t="shared" si="337"/>
        <v>0.84562988459729738</v>
      </c>
      <c r="QI17" s="57">
        <f t="shared" si="338"/>
        <v>0.97673326045151609</v>
      </c>
      <c r="QJ17" s="57">
        <f t="shared" si="339"/>
        <v>1.107836636305735</v>
      </c>
      <c r="QK17" s="57">
        <f t="shared" si="340"/>
        <v>1.2389400121599539</v>
      </c>
      <c r="QL17" s="57">
        <f t="shared" si="341"/>
        <v>1.3496550360481891</v>
      </c>
      <c r="QM17" s="57">
        <f t="shared" si="342"/>
        <v>1.4390851355090564</v>
      </c>
      <c r="QN17" s="57">
        <f t="shared" si="343"/>
        <v>1.5050763040797177</v>
      </c>
      <c r="QO17" s="57">
        <f t="shared" si="344"/>
        <v>1.5084850416663611</v>
      </c>
      <c r="QP17" s="61">
        <f t="shared" si="345"/>
        <v>0.36</v>
      </c>
      <c r="QQ17" s="57">
        <f t="shared" si="139"/>
        <v>0.54974878661545978</v>
      </c>
      <c r="QR17" s="57">
        <f t="shared" si="140"/>
        <v>0.97368370587495501</v>
      </c>
      <c r="QS17" s="57">
        <f t="shared" si="141"/>
        <v>0.93391580073000668</v>
      </c>
      <c r="QT17" s="57">
        <f t="shared" si="142"/>
        <v>0.8801473763511356</v>
      </c>
      <c r="QU17" s="57">
        <f t="shared" si="143"/>
        <v>0.81341703626133455</v>
      </c>
      <c r="QV17" s="57">
        <f t="shared" si="144"/>
        <v>0.74085391477834983</v>
      </c>
      <c r="QW17" s="57">
        <f t="shared" si="145"/>
        <v>0.63599953972772316</v>
      </c>
      <c r="QX17" s="57">
        <f t="shared" si="146"/>
        <v>0.53484751917092188</v>
      </c>
      <c r="QY17" s="57">
        <f t="shared" si="147"/>
        <v>0.43428379362341402</v>
      </c>
      <c r="QZ17" s="57">
        <f t="shared" si="148"/>
        <v>0.33959249808360614</v>
      </c>
      <c r="RA17" s="57">
        <f t="shared" si="149"/>
        <v>0.25282855434614016</v>
      </c>
      <c r="RB17" s="57">
        <f t="shared" si="150"/>
        <v>0.30507865134921142</v>
      </c>
      <c r="RC17" s="57">
        <f t="shared" si="151"/>
        <v>0.36477956016590518</v>
      </c>
      <c r="RD17" s="57">
        <f t="shared" si="152"/>
        <v>0.424480468982599</v>
      </c>
      <c r="RE17" s="57">
        <f t="shared" si="153"/>
        <v>0.48418137779929266</v>
      </c>
      <c r="RF17" s="57">
        <f t="shared" si="154"/>
        <v>0.54388228661598648</v>
      </c>
      <c r="RG17" s="57">
        <f t="shared" si="155"/>
        <v>0.60358319543268013</v>
      </c>
      <c r="RH17" s="57">
        <f t="shared" si="156"/>
        <v>0.61095313417697761</v>
      </c>
      <c r="RI17" s="57">
        <f t="shared" si="157"/>
        <v>0.57943222351220403</v>
      </c>
      <c r="RJ17" s="57">
        <f t="shared" si="158"/>
        <v>0.55805276656861391</v>
      </c>
      <c r="RK17" s="57">
        <f t="shared" si="159"/>
        <v>0.55642377730228365</v>
      </c>
      <c r="RL17" s="61">
        <f t="shared" si="346"/>
        <v>0.36</v>
      </c>
      <c r="RM17" s="2">
        <f>IF(AND(LO17&gt;=LO$6*'Drive Train'!$AA$52,LO17&lt;=LO$6*'Drive Train'!$AA$53,KS17=0,JW17=0,EU17&gt;0),$C$17,0)</f>
        <v>0.04</v>
      </c>
      <c r="RN17" s="2">
        <f>IF(AND(LP17&gt;=LP$6*'Drive Train'!$AA$52,LP17&lt;=LP$6*'Drive Train'!$AA$53,KT17=0,JX17=0,EV17&gt;0),$C$17,0)</f>
        <v>0</v>
      </c>
      <c r="RO17" s="2">
        <f>IF(AND(LQ17&gt;=LQ$6*'Drive Train'!$AA$52,LQ17&lt;=LQ$6*'Drive Train'!$AA$53,KU17=0,JY17=0,EW17&gt;0),$C$17,0)</f>
        <v>0</v>
      </c>
      <c r="RP17" s="2">
        <f>IF(AND(LR17&gt;=LR$6*'Drive Train'!$AA$52,LR17&lt;=LR$6*'Drive Train'!$AA$53,KV17=0,JZ17=0,EX17&gt;0),$C$17,0)</f>
        <v>0</v>
      </c>
      <c r="RQ17" s="2">
        <f>IF(AND(LS17&gt;=LS$6*'Drive Train'!$AA$52,LS17&lt;=LS$6*'Drive Train'!$AA$53,KW17=0,KA17=0,EY17&gt;0),$C$17,0)</f>
        <v>0</v>
      </c>
      <c r="RR17" s="2">
        <f>IF(AND(LT17&gt;=LT$6*'Drive Train'!$AA$52,LT17&lt;=LT$6*'Drive Train'!$AA$53,KX17=0,KB17=0,EZ17&gt;0),$C$17,0)</f>
        <v>0</v>
      </c>
      <c r="RS17" s="2">
        <f>IF(AND(LU17&gt;=LU$6*'Drive Train'!$AA$52,LU17&lt;=LU$6*'Drive Train'!$AA$53,KY17=0,KC17=0,FA17&gt;0),$C$17,0)</f>
        <v>0.04</v>
      </c>
      <c r="RT17" s="2">
        <f>IF(AND(LV17&gt;=LV$6*'Drive Train'!$AA$52,LV17&lt;=LV$6*'Drive Train'!$AA$53,KZ17=0,KD17=0,FB17&gt;0),$C$17,0)</f>
        <v>0.04</v>
      </c>
      <c r="RU17" s="2">
        <f>IF(AND(LW17&gt;=LW$6*'Drive Train'!$AA$52,LW17&lt;=LW$6*'Drive Train'!$AA$53,LA17=0,KE17=0,FC17&gt;0),$C$17,0)</f>
        <v>0.04</v>
      </c>
      <c r="RV17" s="2">
        <f>IF(AND(LX17&gt;=LX$6*'Drive Train'!$AA$52,LX17&lt;=LX$6*'Drive Train'!$AA$53,LB17=0,KF17=0,FD17&gt;0),$C$17,0)</f>
        <v>0.04</v>
      </c>
      <c r="RW17" s="2">
        <f>IF(AND(LY17&gt;=LY$6*'Drive Train'!$AA$52,LY17&lt;=LY$6*'Drive Train'!$AA$53,LC17=0,KG17=0,FE17&gt;0),$C$17,0)</f>
        <v>0.04</v>
      </c>
      <c r="RX17" s="2">
        <f>IF(AND(LZ17&gt;=LZ$6*'Drive Train'!$AA$52,LZ17&lt;=LZ$6*'Drive Train'!$AA$53,LD17=0,KH17=0,FF17&gt;0),$C$17,0)</f>
        <v>0</v>
      </c>
      <c r="RY17" s="2">
        <f>IF(AND(MA17&gt;=MA$6*'Drive Train'!$AA$52,MA17&lt;=MA$6*'Drive Train'!$AA$53,LE17=0,KI17=0,FG17&gt;0),$C$17,0)</f>
        <v>0</v>
      </c>
      <c r="RZ17" s="2">
        <f>IF(AND(MB17&gt;=MB$6*'Drive Train'!$AA$52,MB17&lt;=MB$6*'Drive Train'!$AA$53,LF17=0,KJ17=0,FH17&gt;0),$C$17,0)</f>
        <v>0</v>
      </c>
      <c r="SA17" s="2">
        <f>IF(AND(MC17&gt;=MC$6*'Drive Train'!$AA$52,MC17&lt;=MC$6*'Drive Train'!$AA$53,LG17=0,KK17=0,FI17&gt;0),$C$17,0)</f>
        <v>0</v>
      </c>
      <c r="SB17" s="2">
        <f>IF(AND(MD17&gt;=MD$6*'Drive Train'!$AA$52,MD17&lt;=MD$6*'Drive Train'!$AA$53,LH17=0,KL17=0,FJ17&gt;0),$C$17,0)</f>
        <v>0</v>
      </c>
      <c r="SC17" s="2">
        <f>IF(AND(ME17&gt;=ME$6*'Drive Train'!$AA$52,ME17&lt;=ME$6*'Drive Train'!$AA$53,LI17=0,KM17=0,FK17&gt;0),$C$17,0)</f>
        <v>0.04</v>
      </c>
      <c r="SD17" s="2">
        <f>IF(AND(MF17&gt;=MF$6*'Drive Train'!$AA$52,MF17&lt;=MF$6*'Drive Train'!$AA$53,LJ17=0,KN17=0,FL17&gt;0),$C$17,0)</f>
        <v>0.04</v>
      </c>
      <c r="SE17" s="2">
        <f>IF(AND(MG17&gt;=MG$6*'Drive Train'!$AA$52,MG17&lt;=MG$6*'Drive Train'!$AA$53,LK17=0,KO17=0,FM17&gt;0),$C$17,0)</f>
        <v>0.04</v>
      </c>
      <c r="SF17" s="2">
        <f>IF(AND(MH17&gt;=MH$6*'Drive Train'!$AA$52,MH17&lt;=MH$6*'Drive Train'!$AA$53,LL17=0,KP17=0,FN17&gt;0),$C$17,0)</f>
        <v>0.04</v>
      </c>
      <c r="SG17" s="2">
        <f>IF(AND(MI17&gt;=MI$6*'Drive Train'!$AA$52,MI17&lt;=MI$6*'Drive Train'!$AA$53,LM17=0,KQ17=0,FO17&gt;0),$C$17,0)</f>
        <v>0.04</v>
      </c>
      <c r="SH17" s="61">
        <f t="shared" si="347"/>
        <v>0.36</v>
      </c>
      <c r="SI17" s="2">
        <f>IF(AND(EU17&lt;0,KS17=0,LO17&gt;=LO$6*'Drive Train'!$AA$52,LO17&lt;=LO$6*'Drive Train'!$AA$53,OY17=1,JW17=0),$C$17,0)</f>
        <v>0</v>
      </c>
      <c r="SJ17" s="2">
        <f>IF(AND(EV17&lt;0,KT17=0,LP17&gt;=LP$6*'Drive Train'!$AA$52,LP17&lt;=LP$6*'Drive Train'!$AA$53,OZ17=1,JX17=0),$C$17,0)</f>
        <v>0</v>
      </c>
      <c r="SK17" s="2">
        <f>IF(AND(EW17&lt;0,KU17=0,LQ17&gt;=LQ$6*'Drive Train'!$AA$52,LQ17&lt;=LQ$6*'Drive Train'!$AA$53,PA17=1,JY17=0),$C$17,0)</f>
        <v>0</v>
      </c>
      <c r="SL17" s="2">
        <f>IF(AND(EX17&lt;0,KV17=0,LR17&gt;=LR$6*'Drive Train'!$AA$52,LR17&lt;=LR$6*'Drive Train'!$AA$53,PB17=1,JZ17=0),$C$17,0)</f>
        <v>0</v>
      </c>
      <c r="SM17" s="2">
        <f>IF(AND(EY17&lt;0,KW17=0,LS17&gt;=LS$6*'Drive Train'!$AA$52,LS17&lt;=LS$6*'Drive Train'!$AA$53,PC17=1,KA17=0),$C$17,0)</f>
        <v>0</v>
      </c>
      <c r="SN17" s="2">
        <f>IF(AND(EZ17&lt;0,KX17=0,LT17&gt;=LT$6*'Drive Train'!$AA$52,LT17&lt;=LT$6*'Drive Train'!$AA$53,PD17=1,KB17=0),$C$17,0)</f>
        <v>0</v>
      </c>
      <c r="SO17" s="2">
        <f>IF(AND(FA17&lt;0,KY17=0,LU17&gt;=LU$6*'Drive Train'!$AA$52,LU17&lt;=LU$6*'Drive Train'!$AA$53,PE17=1,KC17=0),$C$17,0)</f>
        <v>0</v>
      </c>
      <c r="SP17" s="2">
        <f>IF(AND(FB17&lt;0,KZ17=0,LV17&gt;=LV$6*'Drive Train'!$AA$52,LV17&lt;=LV$6*'Drive Train'!$AA$53,PF17=1,KD17=0),$C$17,0)</f>
        <v>0</v>
      </c>
      <c r="SQ17" s="2">
        <f>IF(AND(FC17&lt;0,LA17=0,LW17&gt;=LW$6*'Drive Train'!$AA$52,LW17&lt;=LW$6*'Drive Train'!$AA$53,PG17=1,KE17=0),$C$17,0)</f>
        <v>0</v>
      </c>
      <c r="SR17" s="2">
        <f>IF(AND(FD17&lt;0,LB17=0,LX17&gt;=LX$6*'Drive Train'!$AA$52,LX17&lt;=LX$6*'Drive Train'!$AA$53,PH17=1,KF17=0),$C$17,0)</f>
        <v>0</v>
      </c>
      <c r="SS17" s="2">
        <f>IF(AND(FE17&lt;0,LC17=0,LY17&gt;=LY$6*'Drive Train'!$AA$52,LY17&lt;=LY$6*'Drive Train'!$AA$53,PI17=1,KG17=0),$C$17,0)</f>
        <v>0</v>
      </c>
      <c r="ST17" s="2">
        <f>IF(AND(FF17&lt;0,LD17=0,LZ17&gt;=LZ$6*'Drive Train'!$AA$52,LZ17&lt;=LZ$6*'Drive Train'!$AA$53,PJ17=1,KH17=0),$C$17,0)</f>
        <v>0</v>
      </c>
      <c r="SU17" s="2">
        <f>IF(AND(FG17&lt;0,LE17=0,MA17&gt;=MA$6*'Drive Train'!$AA$52,MA17&lt;=MA$6*'Drive Train'!$AA$53,PK17=1,KI17=0),$C$17,0)</f>
        <v>0</v>
      </c>
      <c r="SV17" s="2">
        <f>IF(AND(FH17&lt;0,LF17=0,MB17&gt;=MB$6*'Drive Train'!$AA$52,MB17&lt;=MB$6*'Drive Train'!$AA$53,PL17=1,KJ17=0),$C$17,0)</f>
        <v>0</v>
      </c>
      <c r="SW17" s="2">
        <f>IF(AND(FI17&lt;0,LG17=0,MC17&gt;=MC$6*'Drive Train'!$AA$52,MC17&lt;=MC$6*'Drive Train'!$AA$53,PM17=1,KK17=0),$C$17,0)</f>
        <v>0</v>
      </c>
      <c r="SX17" s="2">
        <f>IF(AND(FJ17&lt;0,LH17=0,MD17&gt;=MD$6*'Drive Train'!$AA$52,MD17&lt;=MD$6*'Drive Train'!$AA$53,PN17=1,KL17=0),$C$17,0)</f>
        <v>0</v>
      </c>
      <c r="SY17" s="2">
        <f>IF(AND(FK17&lt;0,LI17=0,ME17&gt;=ME$6*'Drive Train'!$AA$52,ME17&lt;=ME$6*'Drive Train'!$AA$53,PO17=1,KM17=0),$C$17,0)</f>
        <v>0</v>
      </c>
      <c r="SZ17" s="2">
        <f>IF(AND(FL17&lt;0,LJ17=0,MF17&gt;=MF$6*'Drive Train'!$AA$52,MF17&lt;=MF$6*'Drive Train'!$AA$53,PP17=1,KN17=0),$C$17,0)</f>
        <v>0</v>
      </c>
      <c r="TA17" s="2">
        <f>IF(AND(FM17&lt;0,LK17=0,MG17&gt;=MG$6*'Drive Train'!$AA$52,MG17&lt;=MG$6*'Drive Train'!$AA$53,PQ17=1,KO17=0),$C$17,0)</f>
        <v>0</v>
      </c>
      <c r="TB17" s="2">
        <f>IF(AND(FN17&lt;0,LL17=0,MH17&gt;=MH$6*'Drive Train'!$AA$52,MH17&lt;=MH$6*'Drive Train'!$AA$53,PR17=1,KP17=0),$C$17,0)</f>
        <v>0</v>
      </c>
      <c r="TC17" s="2">
        <f>IF(AND(FO17&lt;0,LM17=0,MI17&gt;=MI$6*'Drive Train'!$AA$52,MI17&lt;=MI$6*'Drive Train'!$AA$53,PS17=1,KQ17=0),$C$17,0)</f>
        <v>0</v>
      </c>
      <c r="TD17" s="144">
        <f t="shared" si="348"/>
        <v>0.36</v>
      </c>
    </row>
    <row r="18" spans="1:524" x14ac:dyDescent="0.2">
      <c r="A18" s="14"/>
      <c r="B18" s="3" t="s">
        <v>108</v>
      </c>
      <c r="C18" s="133">
        <f>C17*'Drive Train'!F36</f>
        <v>4.8</v>
      </c>
      <c r="D18" s="5"/>
      <c r="E18" s="6"/>
      <c r="P18" s="5"/>
      <c r="R18" s="63">
        <f t="shared" si="160"/>
        <v>0.39999999999999997</v>
      </c>
      <c r="S18" s="2">
        <f>NG18/'Drive Train'!$F$35</f>
        <v>0.77468231773975083</v>
      </c>
      <c r="T18" s="2">
        <f>NH18/'Drive Train'!$F$35</f>
        <v>0.61212417914399475</v>
      </c>
      <c r="U18" s="2">
        <f>NI18/'Drive Train'!$F$35</f>
        <v>0.62737320993274737</v>
      </c>
      <c r="V18" s="2">
        <f>NJ18/'Drive Train'!$F$35</f>
        <v>0.64799074952472846</v>
      </c>
      <c r="W18" s="2">
        <f>NK18/'Drive Train'!$F$35</f>
        <v>0.67357854467924816</v>
      </c>
      <c r="X18" s="2">
        <f>NL18/'Drive Train'!$F$35</f>
        <v>0.70140292390136028</v>
      </c>
      <c r="Y18" s="2">
        <f>NM18/'Drive Train'!$F$35</f>
        <v>0.74160940668325581</v>
      </c>
      <c r="Z18" s="2">
        <f>NN18/'Drive Train'!$F$35</f>
        <v>0.78039621906859813</v>
      </c>
      <c r="AA18" s="2">
        <f>NO18/'Drive Train'!$F$35</f>
        <v>0.81895744932491232</v>
      </c>
      <c r="AB18" s="2">
        <f>NP18/'Drive Train'!$F$35</f>
        <v>0.85526689222491947</v>
      </c>
      <c r="AC18" s="2">
        <f>NQ18/'Drive Train'!$F$35</f>
        <v>0.88853658658231216</v>
      </c>
      <c r="AD18" s="2">
        <f>NR18/'Drive Train'!$F$35</f>
        <v>0.86850125067484973</v>
      </c>
      <c r="AE18" s="2">
        <f>NS18/'Drive Train'!$F$35</f>
        <v>0.84560889581371068</v>
      </c>
      <c r="AF18" s="2">
        <f>NT18/'Drive Train'!$F$35</f>
        <v>0.82271654095257163</v>
      </c>
      <c r="AG18" s="2">
        <f>NU18/'Drive Train'!$F$35</f>
        <v>0.79982418609143269</v>
      </c>
      <c r="AH18" s="2">
        <f>NV18/'Drive Train'!$F$35</f>
        <v>0.77693183123029352</v>
      </c>
      <c r="AI18" s="2">
        <f>NW18/'Drive Train'!$F$35</f>
        <v>0.75403947636915458</v>
      </c>
      <c r="AJ18" s="2">
        <f>NX18/'Drive Train'!$F$35</f>
        <v>0.75121346824995916</v>
      </c>
      <c r="AK18" s="2">
        <f>NY18/'Drive Train'!$F$35</f>
        <v>0.7633001832897558</v>
      </c>
      <c r="AL18" s="2">
        <f>NZ18/'Drive Train'!$F$35</f>
        <v>0.77149815087168738</v>
      </c>
      <c r="AM18" s="2">
        <f>OA18/'Drive Train'!$F$35</f>
        <v>0.77212278793482358</v>
      </c>
      <c r="AN18" s="61">
        <f t="shared" si="161"/>
        <v>0.39999999999999997</v>
      </c>
      <c r="AO18" s="46">
        <f>LO18*12*60/(PI() * 'Drive Train'!$F$15)/S$6*ABS(S18)</f>
        <v>2497.4485201364105</v>
      </c>
      <c r="AP18" s="46">
        <f>LP18*12*60/(PI() * 'Drive Train'!$F$15)/T$6*ABS(T18)</f>
        <v>222.22083273869148</v>
      </c>
      <c r="AQ18" s="46">
        <f>LQ18*12*60/(PI() * 'Drive Train'!$F$15)/U$6*ABS(U18)</f>
        <v>461.36825051760661</v>
      </c>
      <c r="AR18" s="46">
        <f>LR18*12*60/(PI() * 'Drive Train'!$F$15)/V$6*ABS(V18)</f>
        <v>782.09980972858591</v>
      </c>
      <c r="AS18" s="46">
        <f>LS18*12*60/(PI() * 'Drive Train'!$F$15)/W$6*ABS(W18)</f>
        <v>1176.2122376671707</v>
      </c>
      <c r="AT18" s="46">
        <f>LT18*12*60/(PI() * 'Drive Train'!$F$15)/X$6*ABS(X18)</f>
        <v>1602.5889436352161</v>
      </c>
      <c r="AU18" s="46">
        <f>LU18*12*60/(PI() * 'Drive Train'!$F$15)/Y$6*ABS(Y18)</f>
        <v>2094.9326460983034</v>
      </c>
      <c r="AV18" s="46">
        <f>LV18*12*60/(PI() * 'Drive Train'!$F$15)/Z$6*ABS(Z18)</f>
        <v>2567.2342184531976</v>
      </c>
      <c r="AW18" s="46">
        <f>LW18*12*60/(PI() * 'Drive Train'!$F$15)/AA$6*ABS(AA18)</f>
        <v>3035.2691994468737</v>
      </c>
      <c r="AX18" s="46">
        <f>LX18*12*60/(PI() * 'Drive Train'!$F$15)/AB$6*ABS(AB18)</f>
        <v>3466.0203513865922</v>
      </c>
      <c r="AY18" s="46">
        <f>LY18*12*60/(PI() * 'Drive Train'!$F$15)/AC$6*ABS(AC18)</f>
        <v>3849.0153417997167</v>
      </c>
      <c r="AZ18" s="46">
        <f>LZ18*12*60/(PI() * 'Drive Train'!$F$15)/AD$6*ABS(AD18)</f>
        <v>1114.4202472517293</v>
      </c>
      <c r="BA18" s="46">
        <f>MA18*12*60/(PI() * 'Drive Train'!$F$15)/AE$6*ABS(AE18)</f>
        <v>1328.8708946257198</v>
      </c>
      <c r="BB18" s="46">
        <f>MB18*12*60/(PI() * 'Drive Train'!$F$15)/AF$6*ABS(AF18)</f>
        <v>1530.1198608143034</v>
      </c>
      <c r="BC18" s="46">
        <f>MC18*12*60/(PI() * 'Drive Train'!$F$15)/AG$6*ABS(AG18)</f>
        <v>1718.1671458174794</v>
      </c>
      <c r="BD18" s="46">
        <f>MD18*12*60/(PI() * 'Drive Train'!$F$15)/AH$6*ABS(AH18)</f>
        <v>1893.0127496352482</v>
      </c>
      <c r="BE18" s="46">
        <f>ME18*12*60/(PI() * 'Drive Train'!$F$15)/AI$6*ABS(AI18)</f>
        <v>2054.6566722676107</v>
      </c>
      <c r="BF18" s="46">
        <f>MF18*12*60/(PI() * 'Drive Train'!$F$15)/AJ$6*ABS(AJ18)</f>
        <v>2228.3115657330954</v>
      </c>
      <c r="BG18" s="46">
        <f>MG18*12*60/(PI() * 'Drive Train'!$F$15)/AK$6*ABS(AK18)</f>
        <v>2372.195980951944</v>
      </c>
      <c r="BH18" s="46">
        <f>MH18*12*60/(PI() * 'Drive Train'!$F$15)/AL$6*ABS(AL18)</f>
        <v>2462.5121012060031</v>
      </c>
      <c r="BI18" s="46">
        <f>MI18*12*60/(PI() * 'Drive Train'!$F$15)/AM$6*ABS(AM18)</f>
        <v>2467.0748888428088</v>
      </c>
      <c r="BJ18" s="61">
        <f t="shared" si="67"/>
        <v>0.39999999999999997</v>
      </c>
      <c r="BK18" s="2">
        <f>IF(OR(KS17=1,AND($C$37=Motors!$C$32,OY17=1)),0,IF(NG18=0,-(CG17+$C$15)/($C$14-$C$15)*$C$12,($C$11*S18-AO18)/($C$11*S18)*$C$12*S18))</f>
        <v>0.78836430585463058</v>
      </c>
      <c r="BL18" s="2">
        <f>IF(OR(KT17=1,AND($C$37=Motors!$C$32,OZ17=1)),0,IF(NH18=0,-(CH17+$C$15)/($C$14-$C$15)*$C$12,($C$11*T18-AP18)/($C$11*T18)*$C$12*T18))</f>
        <v>1.4032446840963517</v>
      </c>
      <c r="BM18" s="2">
        <f>IF(OR(KU17=1,AND($C$37=Motors!$C$32,PA17=1)),0,IF(NI18=0,-(CI17+$C$15)/($C$14-$C$15)*$C$12,($C$11*U18-AQ18)/($C$11*U18)*$C$12*U18))</f>
        <v>1.3341059419377379</v>
      </c>
      <c r="BN18" s="2">
        <f>IF(OR(KV17=1,AND($C$37=Motors!$C$32,PB17=1)),0,IF(NJ18=0,-(CJ17+$C$15)/($C$14-$C$15)*$C$12,($C$11*V18-AR18)/($C$11*V18)*$C$12*V18))</f>
        <v>1.241789099022669</v>
      </c>
      <c r="BO18" s="2">
        <f>IF(OR(KW17=1,AND($C$37=Motors!$C$32,PC17=1)),0,IF(NK18=0,-(CK17+$C$15)/($C$14-$C$15)*$C$12,($C$11*W18-AS18)/($C$11*W18)*$C$12*W18))</f>
        <v>1.1289720981506777</v>
      </c>
      <c r="BP18" s="2">
        <f>IF(OR(KX17=1,AND($C$37=Motors!$C$32,PD17=1)),0,IF(NL18=0,-(CL17+$C$15)/($C$14-$C$15)*$C$12,($C$11*X18-AT18)/($C$11*X18)*$C$12*X18))</f>
        <v>1.0072673152567022</v>
      </c>
      <c r="BQ18" s="2">
        <f>IF(OR(KY17=1,AND($C$37=Motors!$C$32,PE17=1)),0,IF(NM18=0,-(CM17+$C$15)/($C$14-$C$15)*$C$12,($C$11*Y18-AU18)/($C$11*Y18)*$C$12*Y18))</f>
        <v>0.88655598536509994</v>
      </c>
      <c r="BR18" s="2">
        <f>IF(OR(KZ17=1,AND($C$37=Motors!$C$32,PF17=1)),0,IF(NN18=0,-(CN17+$C$15)/($C$14-$C$15)*$C$12,($C$11*Z18-AV18)/($C$11*Z18)*$C$12*Z18))</f>
        <v>0.77129117738086883</v>
      </c>
      <c r="BS18" s="2">
        <f>IF(OR(LA17=1,AND($C$37=Motors!$C$32,PG17=1)),0,IF(NO18=0,-(CO17+$C$15)/($C$14-$C$15)*$C$12,($C$11*AA18-AW18)/($C$11*AA18)*$C$12*AA18))</f>
        <v>0.65737391709356807</v>
      </c>
      <c r="BT18" s="2">
        <f>IF(OR(LB17=1,AND($C$37=Motors!$C$32,PH17=1)),0,IF(NP18=0,-(CP17+$C$15)/($C$14-$C$15)*$C$12,($C$11*AB18-AX18)/($C$11*AB18)*$C$12*AB18))</f>
        <v>0.554543809092368</v>
      </c>
      <c r="BU18" s="2">
        <f>IF(OR(LC17=1,AND($C$37=Motors!$C$32,PI17=1)),0,IF(NQ18=0,-(CQ17+$C$15)/($C$14-$C$15)*$C$12,($C$11*AC18-AY18)/($C$11*AC18)*$C$12*AC18))</f>
        <v>0.46553346089655606</v>
      </c>
      <c r="BV18" s="2">
        <f>IF(OR(LD17=1,AND($C$37=Motors!$C$32,PJ17=1)),0,IF(NR18=0,-(CR17+$C$15)/($C$14-$C$15)*$C$12,($C$11*AD18-AZ18)/($C$11*AD18)*$C$12*AD18))</f>
        <v>1.6348822959345324</v>
      </c>
      <c r="BW18" s="2">
        <f>IF(OR(LE17=1,AND($C$37=Motors!$C$32,PK17=1)),0,IF(NS18=0,-(CS17+$C$15)/($C$14-$C$15)*$C$12,($C$11*AE18-BA18)/($C$11*AE18)*$C$12*AE18))</f>
        <v>1.4831423340207326</v>
      </c>
      <c r="BX18" s="2">
        <f>IF(OR(LF17=1,AND($C$37=Motors!$C$32,PL17=1)),0,IF(NT18=0,-(CT17+$C$15)/($C$14-$C$15)*$C$12,($C$11*AF18-BB18)/($C$11*AF18)*$C$12*AF18))</f>
        <v>1.3372849623031211</v>
      </c>
      <c r="BY18" s="2">
        <f>IF(OR(LG17=1,AND($C$37=Motors!$C$32,PM17=1)),0,IF(NU18=0,-(CU17+$C$15)/($C$14-$C$15)*$C$12,($C$11*AG18-BC18)/($C$11*AG18)*$C$12*AG18))</f>
        <v>1.1973101807816984</v>
      </c>
      <c r="BZ18" s="2">
        <f>IF(OR(LH17=1,AND($C$37=Motors!$C$32,PN17=1)),0,IF(NV18=0,-(CV17+$C$15)/($C$14-$C$15)*$C$12,($C$11*AH18-BD18)/($C$11*AH18)*$C$12*AH18))</f>
        <v>1.0632179894564637</v>
      </c>
      <c r="CA18" s="2">
        <f>IF(OR(LI17=1,AND($C$37=Motors!$C$32,PO17=1)),0,IF(NW18=0,-(CW17+$C$15)/($C$14-$C$15)*$C$12,($C$11*AI18-BE18)/($C$11*AI18)*$C$12*AI18))</f>
        <v>0.93500838832741695</v>
      </c>
      <c r="CB18" s="2">
        <f>IF(OR(LJ17=1,AND($C$37=Motors!$C$32,PP17=1)),0,IF(NX18=0,-(CX17+$C$15)/($C$14-$C$15)*$C$12,($C$11*AJ18-BF18)/($C$11*AJ18)*$C$12*AJ18))</f>
        <v>0.85069326415022128</v>
      </c>
      <c r="CC18" s="2">
        <f>IF(OR(LK17=1,AND($C$37=Motors!$C$32,PQ17=1)),0,IF(NY18=0,-(CY17+$C$15)/($C$14-$C$15)*$C$12,($C$11*AK18-BG18)/($C$11*AK18)*$C$12*AK18))</f>
        <v>0.81624224369726439</v>
      </c>
      <c r="CD18" s="2">
        <f>IF(OR(LL17=1,AND($C$37=Motors!$C$32,PR17=1)),0,IF(NZ18=0,-(CZ17+$C$15)/($C$14-$C$15)*$C$12,($C$11*AL18-BH18)/($C$11*AL18)*$C$12*AL18))</f>
        <v>0.79611723596802397</v>
      </c>
      <c r="CE18" s="2">
        <f>IF(OR(LM17=1,AND($C$37=Motors!$C$32,PS17=1)),0,IF(OA18=0,-(DA17+$C$15)/($C$14-$C$15)*$C$12,($C$11*AM18-BI18)/($C$11*AM18)*$C$12*AM18))</f>
        <v>0.79561705895018231</v>
      </c>
      <c r="CF18" s="61">
        <f t="shared" si="69"/>
        <v>0.39999999999999997</v>
      </c>
      <c r="CG18" s="57">
        <f>IF(AND(KS17=1,OY17=1),0,ABS(BK18/$C$12*($C$14-$C$15)+$C$15) *'Drive Train'!$AA$49 + CG17*(1-'Drive Train'!$AA$49))</f>
        <v>44.719267817904182</v>
      </c>
      <c r="CH18" s="57">
        <f>IF(AND(KT17=1,OZ17=1),0,ABS(BL18/$C$12*($C$14-$C$15)+$C$15) *'Drive Train'!$AA$49 + CH17*(1-'Drive Train'!$AA$49))</f>
        <v>77.453356003967599</v>
      </c>
      <c r="CI18" s="57">
        <f>IF(AND(KU17=1,PA17=1),0,ABS(BM18/$C$12*($C$14-$C$15)+$C$15) *'Drive Train'!$AA$49 + CI17*(1-'Drive Train'!$AA$49))</f>
        <v>73.772650352950933</v>
      </c>
      <c r="CJ18" s="57">
        <f>IF(AND(KV17=1,PB17=1),0,ABS(BN18/$C$12*($C$14-$C$15)+$C$15) *'Drive Train'!$AA$49 + CJ17*(1-'Drive Train'!$AA$49))</f>
        <v>68.858023404401834</v>
      </c>
      <c r="CK18" s="57">
        <f>IF(AND(KW17=1,PC17=1),0,ABS(BO18/$C$12*($C$14-$C$15)+$C$15) *'Drive Train'!$AA$49 + CK17*(1-'Drive Train'!$AA$49))</f>
        <v>62.852039499058897</v>
      </c>
      <c r="CL18" s="57">
        <f>IF(AND(KX17=1,PD17=1),0,ABS(BP18/$C$12*($C$14-$C$15)+$C$15) *'Drive Train'!$AA$49 + CL17*(1-'Drive Train'!$AA$49))</f>
        <v>56.372901057026922</v>
      </c>
      <c r="CM18" s="57">
        <f>IF(AND(KY17=1,PE17=1),0,ABS(BQ18/$C$12*($C$14-$C$15)+$C$15) *'Drive Train'!$AA$49 + CM17*(1-'Drive Train'!$AA$49))</f>
        <v>49.94665059018353</v>
      </c>
      <c r="CN18" s="57">
        <f>IF(AND(KZ17=1,PF17=1),0,ABS(BR18/$C$12*($C$14-$C$15)+$C$15) *'Drive Train'!$AA$49 + CN17*(1-'Drive Train'!$AA$49))</f>
        <v>43.810353965960772</v>
      </c>
      <c r="CO18" s="57">
        <f>IF(AND(LA17=1,PG17=1),0,ABS(BS18/$C$12*($C$14-$C$15)+$C$15) *'Drive Train'!$AA$49 + CO17*(1-'Drive Train'!$AA$49))</f>
        <v>37.745796084275838</v>
      </c>
      <c r="CP18" s="57">
        <f>IF(AND(LB17=1,PH17=1),0,ABS(BT18/$C$12*($C$14-$C$15)+$C$15) *'Drive Train'!$AA$49 + CP17*(1-'Drive Train'!$AA$49))</f>
        <v>32.271479546286642</v>
      </c>
      <c r="CQ18" s="57">
        <f>IF(AND(LC17=1,PI17=1),0,ABS(BU18/$C$12*($C$14-$C$15)+$C$15) *'Drive Train'!$AA$49 + CQ17*(1-'Drive Train'!$AA$49))</f>
        <v>27.532878851878898</v>
      </c>
      <c r="CR18" s="57">
        <f>IF(AND(LD17=1,PJ17=1),0,ABS(BV18/$C$12*($C$14-$C$15)+$C$15) *'Drive Train'!$AA$49 + CR17*(1-'Drive Train'!$AA$49))</f>
        <v>89.784935090622611</v>
      </c>
      <c r="CS18" s="57">
        <f>IF(AND(LE17=1,PK17=1),0,ABS(BW18/$C$12*($C$14-$C$15)+$C$15) *'Drive Train'!$AA$49 + CS17*(1-'Drive Train'!$AA$49))</f>
        <v>81.706828404506211</v>
      </c>
      <c r="CT18" s="57">
        <f>IF(AND(LF17=1,PL17=1),0,ABS(BX18/$C$12*($C$14-$C$15)+$C$15) *'Drive Train'!$AA$49 + CT17*(1-'Drive Train'!$AA$49))</f>
        <v>73.941890316800993</v>
      </c>
      <c r="CU18" s="57">
        <f>IF(AND(LG17=1,PM17=1),0,ABS(BY18/$C$12*($C$14-$C$15)+$C$15) *'Drive Train'!$AA$49 + CU17*(1-'Drive Train'!$AA$49))</f>
        <v>66.490120827507013</v>
      </c>
      <c r="CV18" s="57">
        <f>IF(AND(LH17=1,PN17=1),0,ABS(BZ18/$C$12*($C$14-$C$15)+$C$15) *'Drive Train'!$AA$49 + CV17*(1-'Drive Train'!$AA$49))</f>
        <v>59.351519936624179</v>
      </c>
      <c r="CW18" s="57">
        <f>IF(AND(LI17=1,PO17=1),0,ABS(CA18/$C$12*($C$14-$C$15)+$C$15) *'Drive Train'!$AA$49 + CW17*(1-'Drive Train'!$AA$49))</f>
        <v>52.526087644152526</v>
      </c>
      <c r="CX18" s="57">
        <f>IF(AND(LJ17=1,PP17=1),0,ABS(CB18/$C$12*($C$14-$C$15)+$C$15) *'Drive Train'!$AA$49 + CX17*(1-'Drive Train'!$AA$49))</f>
        <v>48.037444311399739</v>
      </c>
      <c r="CY18" s="57">
        <f>IF(AND(LK17=1,PQ17=1),0,ABS(CC18/$C$12*($C$14-$C$15)+$C$15) *'Drive Train'!$AA$49 + CY17*(1-'Drive Train'!$AA$49))</f>
        <v>46.203392060729875</v>
      </c>
      <c r="CZ18" s="57">
        <f>IF(AND(LL17=1,PR17=1),0,ABS(CD18/$C$12*($C$14-$C$15)+$C$15) *'Drive Train'!$AA$49 + CZ17*(1-'Drive Train'!$AA$49))</f>
        <v>45.132006794480269</v>
      </c>
      <c r="DA18" s="57">
        <f>IF(AND(LM17=1,PS17=1),0,ABS(CE18/$C$12*($C$14-$C$15)+$C$15) *'Drive Train'!$AA$49 + DA17*(1-'Drive Train'!$AA$49))</f>
        <v>45.105379113405967</v>
      </c>
      <c r="DB18" s="61">
        <f t="shared" si="162"/>
        <v>0.39999999999999997</v>
      </c>
      <c r="DC18" s="57">
        <f t="shared" si="70"/>
        <v>44.719267817904182</v>
      </c>
      <c r="DD18" s="57">
        <f t="shared" si="71"/>
        <v>77.453356003967599</v>
      </c>
      <c r="DE18" s="57">
        <f t="shared" si="72"/>
        <v>73.772650352950933</v>
      </c>
      <c r="DF18" s="57">
        <f t="shared" si="73"/>
        <v>68.858023404401834</v>
      </c>
      <c r="DG18" s="57">
        <f t="shared" si="74"/>
        <v>62.852039499058897</v>
      </c>
      <c r="DH18" s="57">
        <f t="shared" si="75"/>
        <v>56.372901057026922</v>
      </c>
      <c r="DI18" s="57">
        <f t="shared" si="76"/>
        <v>49.94665059018353</v>
      </c>
      <c r="DJ18" s="57">
        <f t="shared" si="77"/>
        <v>43.810353965960772</v>
      </c>
      <c r="DK18" s="57">
        <f t="shared" si="78"/>
        <v>37.745796084275838</v>
      </c>
      <c r="DL18" s="57">
        <f t="shared" si="79"/>
        <v>32.271479546286642</v>
      </c>
      <c r="DM18" s="57">
        <f t="shared" si="80"/>
        <v>27.532878851878898</v>
      </c>
      <c r="DN18" s="57">
        <f t="shared" si="81"/>
        <v>25</v>
      </c>
      <c r="DO18" s="57">
        <f t="shared" si="82"/>
        <v>30</v>
      </c>
      <c r="DP18" s="57">
        <f t="shared" si="83"/>
        <v>35</v>
      </c>
      <c r="DQ18" s="57">
        <f t="shared" si="84"/>
        <v>40</v>
      </c>
      <c r="DR18" s="57">
        <f t="shared" si="85"/>
        <v>45</v>
      </c>
      <c r="DS18" s="57">
        <f t="shared" si="86"/>
        <v>50</v>
      </c>
      <c r="DT18" s="57">
        <f t="shared" si="87"/>
        <v>48.037444311399739</v>
      </c>
      <c r="DU18" s="57">
        <f t="shared" si="88"/>
        <v>46.203392060729875</v>
      </c>
      <c r="DV18" s="57">
        <f t="shared" si="89"/>
        <v>45.132006794480269</v>
      </c>
      <c r="DW18" s="57">
        <f t="shared" si="90"/>
        <v>45.105379113405967</v>
      </c>
      <c r="DX18" s="61">
        <f t="shared" si="163"/>
        <v>0.39999999999999997</v>
      </c>
      <c r="DY18" s="2">
        <f>IF(OY18=0,($C$23/0.4536*IF(ISNA(MK17),'Drive Train'!$F$16,'Drive Train'!$F$17)*4.448*$C$24*S$6)*SIGN(BK18),BK18)</f>
        <v>4.5236871680000004</v>
      </c>
      <c r="DZ18" s="2">
        <f>IF(OZ18=0,($C$23/0.4536*IF(ISNA(ML17),'Drive Train'!$F$16,'Drive Train'!$F$17)*4.448*$C$24*$C$21*T$6)*SIGN(BL18),BL18)</f>
        <v>14.225645600594998</v>
      </c>
      <c r="EA18" s="2">
        <f>IF(PA18=0,($C$23/0.4536*IF(ISNA(MM17),'Drive Train'!$F$16,'Drive Train'!$F$17)*4.448*$C$24*$C$21*U$6)*SIGN(BM18),BM18)</f>
        <v>9.8485238773349995</v>
      </c>
      <c r="EB18" s="2">
        <f>IF(PB18=0,($C$23/0.4536*IF(ISNA(MN17),'Drive Train'!$F$16,'Drive Train'!$F$17)*4.448*$C$24*$C$21*V$6)*SIGN(BN18),BN18)</f>
        <v>7.5312241414914709</v>
      </c>
      <c r="EC18" s="2">
        <f>IF(PC18=0,($C$23/0.4536*IF(ISNA(MO17),'Drive Train'!$F$16,'Drive Train'!$F$17)*4.448*$C$24*$C$21*W$6)*SIGN(BO18),BO18)</f>
        <v>6.0967052573978577</v>
      </c>
      <c r="ED18" s="2">
        <f>IF(PD18=0,($C$23/0.4536*IF(ISNA(MP17),'Drive Train'!$F$16,'Drive Train'!$F$17)*4.448*$C$24*$C$21*X$6)*SIGN(BP18),BP18)</f>
        <v>5.1212324162142009</v>
      </c>
      <c r="EE18" s="2">
        <f>IF(PE18=0,($C$23/0.4536*IF(ISNA(MQ17),'Drive Train'!$F$16,'Drive Train'!$F$17)*4.448*$C$24*$C$21*Y$6)*SIGN(BQ18),BQ18)</f>
        <v>4.4148555312191382</v>
      </c>
      <c r="EF18" s="2">
        <f>IF(PF18=0,($C$23/0.4536*IF(ISNA(MR17),'Drive Train'!$F$16,'Drive Train'!$F$17)*4.448*$C$24*$C$21*Z$6)*SIGN(BR18),BR18)</f>
        <v>3.8797215274349997</v>
      </c>
      <c r="EG18" s="2">
        <f>IF(PG18=0,($C$23/0.4536*IF(ISNA(MS17),'Drive Train'!$F$16,'Drive Train'!$F$17)*4.448*$C$24*$C$21*AA$6)*SIGN(BS18),BS18)</f>
        <v>3.4602921731177019</v>
      </c>
      <c r="EH18" s="2">
        <f>IF(PH18=0,($C$23/0.4536*IF(ISNA(MT17),'Drive Train'!$F$16,'Drive Train'!$F$17)*4.448*$C$24*$C$21*AB$6)*SIGN(BT18),BT18)</f>
        <v>3.1227026928135362</v>
      </c>
      <c r="EI18" s="2">
        <f>IF(PI18=0,($C$23/0.4536*IF(ISNA(MU17),'Drive Train'!$F$16,'Drive Train'!$F$17)*4.448*$C$24*$C$21*AC$6)*SIGN(BU18),BU18)</f>
        <v>2.8451291201189992</v>
      </c>
      <c r="EJ18" s="2">
        <f>IF(PJ18=0,($C$23/0.4536*IF(ISNA(MV17),'Drive Train'!$F$16,'Drive Train'!$F$17)*4.448*$C$24*$C$21*AD$6)*SIGN(BV18),BV18)</f>
        <v>3.9831807681666</v>
      </c>
      <c r="EK18" s="2">
        <f>IF(PK18=0,($C$23/0.4536*IF(ISNA(MW17),'Drive Train'!$F$16,'Drive Train'!$F$17)*4.448*$C$24*$C$21*AE$6)*SIGN(BW18),BW18)</f>
        <v>3.9831807681666</v>
      </c>
      <c r="EL18" s="2">
        <f>IF(PL18=0,($C$23/0.4536*IF(ISNA(MX17),'Drive Train'!$F$16,'Drive Train'!$F$17)*4.448*$C$24*$C$21*AF$6)*SIGN(BX18),BX18)</f>
        <v>3.9831807681666</v>
      </c>
      <c r="EM18" s="2">
        <f>IF(PM18=0,($C$23/0.4536*IF(ISNA(MY17),'Drive Train'!$F$16,'Drive Train'!$F$17)*4.448*$C$24*$C$21*AG$6)*SIGN(BY18),BY18)</f>
        <v>3.9831807681666</v>
      </c>
      <c r="EN18" s="2">
        <f>IF(PN18=0,($C$23/0.4536*IF(ISNA(MZ17),'Drive Train'!$F$16,'Drive Train'!$F$17)*4.448*$C$24*$C$21*AH$6)*SIGN(BZ18),BZ18)</f>
        <v>3.9831807681666</v>
      </c>
      <c r="EO18" s="2">
        <f>IF(PO18=0,($C$23/0.4536*IF(ISNA(NA17),'Drive Train'!$F$16,'Drive Train'!$F$17)*4.448*$C$24*$C$21*AI$6)*SIGN(CA18),CA18)</f>
        <v>3.9831807681666</v>
      </c>
      <c r="EP18" s="2">
        <f>IF(PP18=0,($C$23/0.4536*IF(ISNA(NB17),'Drive Train'!$F$16,'Drive Train'!$F$17)*4.448*$C$24*$C$21*AJ$6)*SIGN(CB18),CB18)</f>
        <v>3.9831807681666</v>
      </c>
      <c r="EQ18" s="2">
        <f>IF(PQ18=0,($C$23/0.4536*IF(ISNA(NC17),'Drive Train'!$F$16,'Drive Train'!$F$17)*4.448*$C$24*$C$21*AK$6)*SIGN(CC18),CC18)</f>
        <v>3.9831807681666</v>
      </c>
      <c r="ER18" s="2">
        <f>IF(PR18=0,($C$23/0.4536*IF(ISNA(ND17),'Drive Train'!$F$16,'Drive Train'!$F$17)*4.448*$C$24*$C$21*AL$6)*SIGN(CD18),CD18)</f>
        <v>3.9831807681666</v>
      </c>
      <c r="ES18" s="2">
        <f>IF(PS18=0,($C$23/0.4536*IF(ISNA(NE17),'Drive Train'!$F$16,'Drive Train'!$F$17)*4.448*$C$24*$C$21*AM$6)*SIGN(CE18),CE18)</f>
        <v>3.9831807681666</v>
      </c>
      <c r="ET18" s="61">
        <f t="shared" si="91"/>
        <v>0.39999999999999997</v>
      </c>
      <c r="EU18" s="255">
        <f>MAX(MIN(IF(AND(OY17=1,NG18&lt;0),-1,1)*(DC18-$C$15)/($C$14-$C$15)*$C$12*$C$21-$C$33*LO18/AO$6 -  OY17*$C$33/$C$21,DY17/$C$19),MAX(EU$8:EU17)*-1)</f>
        <v>0.52252690444435446</v>
      </c>
      <c r="EV18" s="255">
        <f>MAX(MIN(IF(AND(OZ17=1,NH18&lt;0),-1,1)*(DD18-$C$15)/($C$14-$C$15)*$C$12*$C$21-$C$33*LP18/AP$6 -  OZ17*$C$33/$C$21,DZ17/$C$19),MAX(EV$8:EV17)*-1)</f>
        <v>1.2162517015279672</v>
      </c>
      <c r="EW18" s="255">
        <f>MAX(MIN(IF(AND(PA17=1,NI18&lt;0),-1,1)*(DE18-$C$15)/($C$14-$C$15)*$C$12*$C$21-$C$33*LQ18/AQ$6 -  PA17*$C$33/$C$21,EA17/$C$19),MAX(EW$8:EW17)*-1)</f>
        <v>1.1355487799292319</v>
      </c>
      <c r="EX18" s="255">
        <f>MAX(MIN(IF(AND(PB17=1,NJ18&lt;0),-1,1)*(DF18-$C$15)/($C$14-$C$15)*$C$12*$C$21-$C$33*LR18/AR$6 -  PB17*$C$33/$C$21,EB17/$C$19),MAX(EX$8:EX17)*-1)</f>
        <v>1.029155632803074</v>
      </c>
      <c r="EY18" s="255">
        <f>MAX(MIN(IF(AND(PC17=1,NK18&lt;0),-1,1)*(DG18-$C$15)/($C$14-$C$15)*$C$12*$C$21-$C$33*LS18/AS$6 -  PC17*$C$33/$C$21,EC17/$C$19),MAX(EY$8:EY17)*-1)</f>
        <v>0.90110797332948611</v>
      </c>
      <c r="EZ18" s="255">
        <f>MAX(MIN(IF(AND(PD17=1,NL18&lt;0),-1,1)*(DH18-$C$15)/($C$14-$C$15)*$C$12*$C$21-$C$33*LT18/AT$6 -  PD17*$C$33/$C$21,ED17/$C$19),MAX(EZ$8:EZ17)*-1)</f>
        <v>0.76526817303188477</v>
      </c>
      <c r="FA18" s="255">
        <f>MAX(MIN(IF(AND(PE17=1,NM18&lt;0),-1,1)*(DI18-$C$15)/($C$14-$C$15)*$C$12*$C$21-$C$33*LU18/AU$6 -  PE17*$C$33/$C$21,EE17/$C$19),MAX(FA$8:FA17)*-1)</f>
        <v>0.63022895006534507</v>
      </c>
      <c r="FB18" s="255">
        <f>MAX(MIN(IF(AND(PF17=1,NN18&lt;0),-1,1)*(DJ18-$C$15)/($C$14-$C$15)*$C$12*$C$21-$C$33*LV18/AV$6 -  PF17*$C$33/$C$21,EF17/$C$19),MAX(FB$8:FB17)*-1)</f>
        <v>0.50398944560954861</v>
      </c>
      <c r="FC18" s="255">
        <f>MAX(MIN(IF(AND(PG17=1,NO18&lt;0),-1,1)*(DK18-$C$15)/($C$14-$C$15)*$C$12*$C$21-$C$33*LW18/AW$6 -  PG17*$C$33/$C$21,EG17/$C$19),MAX(FC$8:FC17)*-1)</f>
        <v>0.38150288447661007</v>
      </c>
      <c r="FD18" s="255">
        <f>MAX(MIN(IF(AND(PH17=1,NP18&lt;0),-1,1)*(DL18-$C$15)/($C$14-$C$15)*$C$12*$C$21-$C$33*LX18/AX$6 -  PH17*$C$33/$C$21,EH17/$C$19),MAX(FD$8:FD17)*-1)</f>
        <v>0.27252186889021968</v>
      </c>
      <c r="FE18" s="255">
        <f>MAX(MIN(IF(AND(PI17=1,NQ18&lt;0),-1,1)*(DM18-$C$15)/($C$14-$C$15)*$C$12*$C$21-$C$33*LY18/AY$6 -  PI17*$C$33/$C$21,EI17/$C$19),MAX(FE$8:FE17)*-1)</f>
        <v>0.17927657930778473</v>
      </c>
      <c r="FF18" s="255">
        <f>MAX(MIN(IF(AND(PJ17=1,NR18&lt;0),-1,1)*(DN18-$C$15)/($C$14-$C$15)*$C$12*$C$21-$C$33*LZ18/AZ$6 -  PJ17*$C$33/$C$21,EJ17/$C$19),MAX(FF$8:FF17)*-1)</f>
        <v>0.29970018393884068</v>
      </c>
      <c r="FG18" s="255">
        <f>MAX(MIN(IF(AND(PK17=1,NS18&lt;0),-1,1)*(DO18-$C$15)/($C$14-$C$15)*$C$12*$C$21-$C$33*MA18/BA$6 -  PK17*$C$33/$C$21,EK17/$C$19),MAX(FG$8:FG17)*-1)</f>
        <v>0.36704702646796156</v>
      </c>
      <c r="FH18" s="255">
        <f>MAX(MIN(IF(AND(PL17=1,NT18&lt;0),-1,1)*(DP18-$C$15)/($C$14-$C$15)*$C$12*$C$21-$C$33*MB18/BB$6 -  PL17*$C$33/$C$21,EL17/$C$19),MAX(FH$8:FH17)*-1)</f>
        <v>0.43439386899708249</v>
      </c>
      <c r="FI18" s="255">
        <f>MAX(MIN(IF(AND(PM17=1,NU18&lt;0),-1,1)*(DQ18-$C$15)/($C$14-$C$15)*$C$12*$C$21-$C$33*MC18/BC$6 -  PM17*$C$33/$C$21,EM17/$C$19),MAX(FI$8:FI17)*-1)</f>
        <v>0.50174071152620336</v>
      </c>
      <c r="FJ18" s="255">
        <f>MAX(MIN(IF(AND(PN17=1,NV18&lt;0),-1,1)*(DR18-$C$15)/($C$14-$C$15)*$C$12*$C$21-$C$33*MD18/BD$6 -  PN17*$C$33/$C$21,EN17/$C$19),MAX(FJ$8:FJ17)*-1)</f>
        <v>0.56908755405532419</v>
      </c>
      <c r="FK18" s="255">
        <f>MAX(MIN(IF(AND(PO17=1,NW18&lt;0),-1,1)*(DS18-$C$15)/($C$14-$C$15)*$C$12*$C$21-$C$33*ME18/BE$6 -  PO17*$C$33/$C$21,EO17/$C$19),MAX(FK$8:FK17)*-1)</f>
        <v>0.63643439658444501</v>
      </c>
      <c r="FL18" s="255">
        <f>MAX(MIN(IF(AND(PP17=1,NX18&lt;0),-1,1)*(DT18-$C$15)/($C$14-$C$15)*$C$12*$C$21-$C$33*MF18/BF$6 -  PP17*$C$33/$C$21,EP17/$C$19),MAX(FL$8:FL17)*-1)</f>
        <v>0.59112099608042079</v>
      </c>
      <c r="FM18" s="255">
        <f>MAX(MIN(IF(AND(PQ17=1,NY18&lt;0),-1,1)*(DU18-$C$15)/($C$14-$C$15)*$C$12*$C$21-$C$33*MG18/BG$6 -  PQ17*$C$33/$C$21,EQ17/$C$19),MAX(FM$8:FM17)*-1)</f>
        <v>0.55325094955078402</v>
      </c>
      <c r="FN18" s="255">
        <f>MAX(MIN(IF(AND(PR17=1,NZ18&lt;0),-1,1)*(DV18-$C$15)/($C$14-$C$15)*$C$12*$C$21-$C$33*MH18/BH$6 -  PR17*$C$33/$C$21,ER17/$C$19),MAX(FN$8:FN17)*-1)</f>
        <v>0.53105604809357654</v>
      </c>
      <c r="FO18" s="255">
        <f>MAX(MIN(IF(AND(PS17=1,OA18&lt;0),-1,1)*(DW18-$C$15)/($C$14-$C$15)*$C$12*$C$21-$C$33*MI18/BI$6 -  PS17*$C$33/$C$21,ES17/$C$19),MAX(FO$8:FO17)*-1)</f>
        <v>0.53043848803826854</v>
      </c>
      <c r="FP18" s="61">
        <f t="shared" si="164"/>
        <v>0.39999999999999997</v>
      </c>
      <c r="FQ18" s="256">
        <f t="shared" si="165"/>
        <v>39.001850191856335</v>
      </c>
      <c r="FR18" s="256">
        <f t="shared" si="166"/>
        <v>77.453356003967599</v>
      </c>
      <c r="FS18" s="256">
        <f t="shared" si="167"/>
        <v>73.772650352950933</v>
      </c>
      <c r="FT18" s="256">
        <f t="shared" si="168"/>
        <v>68.858023404401834</v>
      </c>
      <c r="FU18" s="256">
        <f t="shared" si="169"/>
        <v>62.852039499058897</v>
      </c>
      <c r="FV18" s="256">
        <f t="shared" si="170"/>
        <v>55.669651944487157</v>
      </c>
      <c r="FW18" s="256">
        <f t="shared" si="171"/>
        <v>46.397198972923434</v>
      </c>
      <c r="FX18" s="256">
        <f t="shared" si="172"/>
        <v>37.728977677619298</v>
      </c>
      <c r="FY18" s="256">
        <f t="shared" si="173"/>
        <v>29.318451811107472</v>
      </c>
      <c r="FZ18" s="256">
        <f t="shared" si="174"/>
        <v>21.835282702022415</v>
      </c>
      <c r="GA18" s="256">
        <f t="shared" si="175"/>
        <v>15.432605439230359</v>
      </c>
      <c r="GB18" s="256">
        <f t="shared" si="176"/>
        <v>23.701478630868394</v>
      </c>
      <c r="GC18" s="256">
        <f t="shared" si="177"/>
        <v>28.325841955954431</v>
      </c>
      <c r="GD18" s="256">
        <f t="shared" si="178"/>
        <v>32.950205281040468</v>
      </c>
      <c r="GE18" s="256">
        <f t="shared" si="179"/>
        <v>37.574568606126505</v>
      </c>
      <c r="GF18" s="256">
        <f t="shared" si="180"/>
        <v>42.19893193121252</v>
      </c>
      <c r="GG18" s="256">
        <f t="shared" si="181"/>
        <v>46.823295256298557</v>
      </c>
      <c r="GH18" s="256">
        <f t="shared" si="182"/>
        <v>43.71185573580231</v>
      </c>
      <c r="GI18" s="256">
        <f t="shared" si="183"/>
        <v>41.111513274086604</v>
      </c>
      <c r="GJ18" s="256">
        <f t="shared" si="184"/>
        <v>39.587502875852593</v>
      </c>
      <c r="GK18" s="256">
        <f t="shared" si="185"/>
        <v>39.545098184503175</v>
      </c>
      <c r="GL18" s="61">
        <f t="shared" si="186"/>
        <v>0.39999999999999997</v>
      </c>
      <c r="GM18" s="57">
        <f t="shared" si="93"/>
        <v>13.523993937139613</v>
      </c>
      <c r="GN18" s="57">
        <f t="shared" si="94"/>
        <v>8.8140965361343575</v>
      </c>
      <c r="GO18" s="57">
        <f t="shared" si="95"/>
        <v>11.886691182037545</v>
      </c>
      <c r="GP18" s="57">
        <f t="shared" si="96"/>
        <v>14.087755618002955</v>
      </c>
      <c r="GQ18" s="57">
        <f t="shared" si="97"/>
        <v>15.237297947181775</v>
      </c>
      <c r="GR18" s="57">
        <f t="shared" si="98"/>
        <v>15.405134444942435</v>
      </c>
      <c r="GS18" s="57">
        <f t="shared" si="99"/>
        <v>14.716623501182205</v>
      </c>
      <c r="GT18" s="57">
        <f t="shared" si="100"/>
        <v>13.392054685545077</v>
      </c>
      <c r="GU18" s="57">
        <f t="shared" si="101"/>
        <v>11.36609763967143</v>
      </c>
      <c r="GV18" s="57">
        <f t="shared" si="102"/>
        <v>8.9969860643819857</v>
      </c>
      <c r="GW18" s="57">
        <f t="shared" si="103"/>
        <v>6.496028226318689</v>
      </c>
      <c r="GX18" s="57">
        <f t="shared" si="104"/>
        <v>7.7568129718766308</v>
      </c>
      <c r="GY18" s="57">
        <f t="shared" si="105"/>
        <v>9.4998778405035456</v>
      </c>
      <c r="GZ18" s="57">
        <f t="shared" si="106"/>
        <v>11.24294270913046</v>
      </c>
      <c r="HA18" s="57">
        <f t="shared" si="107"/>
        <v>12.986007577757375</v>
      </c>
      <c r="HB18" s="57">
        <f t="shared" si="108"/>
        <v>14.72907244638429</v>
      </c>
      <c r="HC18" s="57">
        <f t="shared" si="109"/>
        <v>16.472137315011203</v>
      </c>
      <c r="HD18" s="57">
        <f t="shared" si="110"/>
        <v>15.29933999400194</v>
      </c>
      <c r="HE18" s="57">
        <f t="shared" si="111"/>
        <v>14.319190885296008</v>
      </c>
      <c r="HF18" s="57">
        <f t="shared" si="112"/>
        <v>13.744744459304082</v>
      </c>
      <c r="HG18" s="57">
        <f t="shared" si="113"/>
        <v>13.728760825977703</v>
      </c>
      <c r="HH18" s="61">
        <f t="shared" si="187"/>
        <v>0.39999999999999997</v>
      </c>
      <c r="HI18" s="57">
        <f t="shared" si="188"/>
        <v>13.523993937139613</v>
      </c>
      <c r="HJ18" s="57">
        <f t="shared" si="189"/>
        <v>8.8140965361343575</v>
      </c>
      <c r="HK18" s="57">
        <f t="shared" si="190"/>
        <v>11.886691182037545</v>
      </c>
      <c r="HL18" s="57">
        <f t="shared" si="191"/>
        <v>14.087755618002955</v>
      </c>
      <c r="HM18" s="57">
        <f t="shared" si="192"/>
        <v>15.237297947181775</v>
      </c>
      <c r="HN18" s="57">
        <f t="shared" si="193"/>
        <v>15.405134444942435</v>
      </c>
      <c r="HO18" s="57">
        <f t="shared" si="194"/>
        <v>14.716623501182205</v>
      </c>
      <c r="HP18" s="57">
        <f t="shared" si="195"/>
        <v>13.392054685545077</v>
      </c>
      <c r="HQ18" s="57">
        <f t="shared" si="196"/>
        <v>11.36609763967143</v>
      </c>
      <c r="HR18" s="57">
        <f t="shared" si="197"/>
        <v>8.9969860643819857</v>
      </c>
      <c r="HS18" s="57">
        <f t="shared" si="198"/>
        <v>6.496028226318689</v>
      </c>
      <c r="HT18" s="57">
        <f t="shared" si="199"/>
        <v>7.7568129718766308</v>
      </c>
      <c r="HU18" s="57">
        <f t="shared" si="200"/>
        <v>9.4998778405035456</v>
      </c>
      <c r="HV18" s="57">
        <f t="shared" si="201"/>
        <v>11.24294270913046</v>
      </c>
      <c r="HW18" s="57">
        <f t="shared" si="202"/>
        <v>12.986007577757375</v>
      </c>
      <c r="HX18" s="57">
        <f t="shared" si="203"/>
        <v>14.72907244638429</v>
      </c>
      <c r="HY18" s="57">
        <f t="shared" si="204"/>
        <v>16.472137315011203</v>
      </c>
      <c r="HZ18" s="57">
        <f t="shared" si="205"/>
        <v>15.29933999400194</v>
      </c>
      <c r="IA18" s="57">
        <f t="shared" si="206"/>
        <v>14.319190885296008</v>
      </c>
      <c r="IB18" s="57">
        <f t="shared" si="207"/>
        <v>13.744744459304082</v>
      </c>
      <c r="IC18" s="57">
        <f t="shared" si="208"/>
        <v>13.728760825977703</v>
      </c>
      <c r="ID18" s="61">
        <f t="shared" si="209"/>
        <v>0.39999999999999997</v>
      </c>
      <c r="IE18" s="57">
        <f t="shared" si="210"/>
        <v>9.6060607399729108</v>
      </c>
      <c r="IF18" s="57">
        <f t="shared" si="211"/>
        <v>7.5903398213855349</v>
      </c>
      <c r="IG18" s="57">
        <f t="shared" si="212"/>
        <v>7.779427803166068</v>
      </c>
      <c r="IH18" s="57">
        <f t="shared" si="213"/>
        <v>8.0350852941066329</v>
      </c>
      <c r="II18" s="57">
        <f t="shared" si="214"/>
        <v>8.3523739540226778</v>
      </c>
      <c r="IJ18" s="57">
        <f t="shared" si="215"/>
        <v>8.6973962563768676</v>
      </c>
      <c r="IK18" s="57">
        <f t="shared" si="216"/>
        <v>9.1959566428723729</v>
      </c>
      <c r="IL18" s="57">
        <f t="shared" si="217"/>
        <v>9.676913116450617</v>
      </c>
      <c r="IM18" s="57">
        <f t="shared" si="218"/>
        <v>10.155072371628913</v>
      </c>
      <c r="IN18" s="57">
        <f t="shared" si="219"/>
        <v>10.605309463589002</v>
      </c>
      <c r="IO18" s="57">
        <f t="shared" si="220"/>
        <v>11.017853673620671</v>
      </c>
      <c r="IP18" s="57">
        <f t="shared" si="221"/>
        <v>10.769415508368137</v>
      </c>
      <c r="IQ18" s="57">
        <f t="shared" si="222"/>
        <v>10.485550308090012</v>
      </c>
      <c r="IR18" s="57">
        <f t="shared" si="223"/>
        <v>10.201685107811889</v>
      </c>
      <c r="IS18" s="57">
        <f t="shared" si="224"/>
        <v>9.9178199075337652</v>
      </c>
      <c r="IT18" s="57">
        <f t="shared" si="225"/>
        <v>9.63395470725564</v>
      </c>
      <c r="IU18" s="57">
        <f t="shared" si="226"/>
        <v>9.3500895069775165</v>
      </c>
      <c r="IV18" s="57">
        <f t="shared" si="227"/>
        <v>9.3150470062994941</v>
      </c>
      <c r="IW18" s="57">
        <f t="shared" si="228"/>
        <v>9.4649222727929718</v>
      </c>
      <c r="IX18" s="57">
        <f t="shared" si="229"/>
        <v>9.5665770708089237</v>
      </c>
      <c r="IY18" s="57">
        <f t="shared" si="230"/>
        <v>9.5743225703918124</v>
      </c>
      <c r="IZ18" s="61">
        <f t="shared" si="231"/>
        <v>0.39999999999999997</v>
      </c>
      <c r="JA18" s="256" t="e">
        <f t="shared" si="349"/>
        <v>#N/A</v>
      </c>
      <c r="JB18" s="256" t="e">
        <f t="shared" si="350"/>
        <v>#N/A</v>
      </c>
      <c r="JC18" s="256" t="e">
        <f t="shared" si="351"/>
        <v>#N/A</v>
      </c>
      <c r="JD18" s="256" t="e">
        <f t="shared" si="352"/>
        <v>#N/A</v>
      </c>
      <c r="JE18" s="256" t="e">
        <f t="shared" si="353"/>
        <v>#N/A</v>
      </c>
      <c r="JF18" s="256" t="e">
        <f t="shared" si="354"/>
        <v>#N/A</v>
      </c>
      <c r="JG18" s="256" t="e">
        <f t="shared" si="355"/>
        <v>#N/A</v>
      </c>
      <c r="JH18" s="256" t="e">
        <f t="shared" si="356"/>
        <v>#N/A</v>
      </c>
      <c r="JI18" s="256" t="e">
        <f t="shared" si="357"/>
        <v>#N/A</v>
      </c>
      <c r="JJ18" s="256" t="e">
        <f t="shared" si="358"/>
        <v>#N/A</v>
      </c>
      <c r="JK18" s="256" t="e">
        <f t="shared" si="359"/>
        <v>#N/A</v>
      </c>
      <c r="JL18" s="256" t="e">
        <f t="shared" si="360"/>
        <v>#N/A</v>
      </c>
      <c r="JM18" s="256" t="e">
        <f t="shared" si="361"/>
        <v>#N/A</v>
      </c>
      <c r="JN18" s="256" t="e">
        <f t="shared" si="362"/>
        <v>#N/A</v>
      </c>
      <c r="JO18" s="256" t="e">
        <f t="shared" si="363"/>
        <v>#N/A</v>
      </c>
      <c r="JP18" s="256" t="e">
        <f t="shared" si="364"/>
        <v>#N/A</v>
      </c>
      <c r="JQ18" s="256" t="e">
        <f t="shared" si="365"/>
        <v>#N/A</v>
      </c>
      <c r="JR18" s="256" t="e">
        <f t="shared" si="366"/>
        <v>#N/A</v>
      </c>
      <c r="JS18" s="256" t="e">
        <f t="shared" si="367"/>
        <v>#N/A</v>
      </c>
      <c r="JT18" s="256" t="e">
        <f t="shared" si="368"/>
        <v>#N/A</v>
      </c>
      <c r="JU18" s="256" t="e">
        <f t="shared" si="369"/>
        <v>#N/A</v>
      </c>
      <c r="JV18" s="61">
        <f t="shared" si="233"/>
        <v>0.39999999999999997</v>
      </c>
      <c r="JW18" s="46">
        <f t="shared" si="234"/>
        <v>0</v>
      </c>
      <c r="JX18" s="46">
        <f t="shared" si="235"/>
        <v>0</v>
      </c>
      <c r="JY18" s="46">
        <f t="shared" si="236"/>
        <v>0</v>
      </c>
      <c r="JZ18" s="46">
        <f t="shared" si="237"/>
        <v>0</v>
      </c>
      <c r="KA18" s="46">
        <f t="shared" si="238"/>
        <v>0</v>
      </c>
      <c r="KB18" s="46">
        <f t="shared" si="239"/>
        <v>0</v>
      </c>
      <c r="KC18" s="46">
        <f t="shared" si="240"/>
        <v>0</v>
      </c>
      <c r="KD18" s="46">
        <f t="shared" si="241"/>
        <v>0</v>
      </c>
      <c r="KE18" s="46">
        <f t="shared" si="242"/>
        <v>0</v>
      </c>
      <c r="KF18" s="46">
        <f t="shared" si="243"/>
        <v>0</v>
      </c>
      <c r="KG18" s="46">
        <f t="shared" si="244"/>
        <v>0</v>
      </c>
      <c r="KH18" s="46">
        <f t="shared" si="245"/>
        <v>0</v>
      </c>
      <c r="KI18" s="46">
        <f t="shared" si="246"/>
        <v>0</v>
      </c>
      <c r="KJ18" s="46">
        <f t="shared" si="247"/>
        <v>0</v>
      </c>
      <c r="KK18" s="46">
        <f t="shared" si="248"/>
        <v>0</v>
      </c>
      <c r="KL18" s="46">
        <f t="shared" si="249"/>
        <v>0</v>
      </c>
      <c r="KM18" s="46">
        <f t="shared" si="250"/>
        <v>0</v>
      </c>
      <c r="KN18" s="46">
        <f t="shared" si="251"/>
        <v>0</v>
      </c>
      <c r="KO18" s="46">
        <f t="shared" si="252"/>
        <v>0</v>
      </c>
      <c r="KP18" s="46">
        <f t="shared" si="253"/>
        <v>0</v>
      </c>
      <c r="KQ18" s="46">
        <f t="shared" si="254"/>
        <v>0</v>
      </c>
      <c r="KR18" s="61">
        <f t="shared" si="255"/>
        <v>0.39999999999999997</v>
      </c>
      <c r="KS18" s="1">
        <f t="shared" si="256"/>
        <v>0</v>
      </c>
      <c r="KT18" s="1">
        <f t="shared" si="257"/>
        <v>0</v>
      </c>
      <c r="KU18" s="1">
        <f t="shared" si="258"/>
        <v>0</v>
      </c>
      <c r="KV18" s="1">
        <f t="shared" si="259"/>
        <v>0</v>
      </c>
      <c r="KW18" s="1">
        <f t="shared" si="260"/>
        <v>0</v>
      </c>
      <c r="KX18" s="1">
        <f t="shared" si="261"/>
        <v>0</v>
      </c>
      <c r="KY18" s="1">
        <f t="shared" si="262"/>
        <v>0</v>
      </c>
      <c r="KZ18" s="1">
        <f t="shared" si="263"/>
        <v>0</v>
      </c>
      <c r="LA18" s="1">
        <f t="shared" si="264"/>
        <v>0</v>
      </c>
      <c r="LB18" s="1">
        <f t="shared" si="265"/>
        <v>0</v>
      </c>
      <c r="LC18" s="1">
        <f t="shared" si="266"/>
        <v>0</v>
      </c>
      <c r="LD18" s="1">
        <f t="shared" si="267"/>
        <v>0</v>
      </c>
      <c r="LE18" s="1">
        <f t="shared" si="268"/>
        <v>0</v>
      </c>
      <c r="LF18" s="1">
        <f t="shared" si="269"/>
        <v>0</v>
      </c>
      <c r="LG18" s="1">
        <f t="shared" si="270"/>
        <v>0</v>
      </c>
      <c r="LH18" s="1">
        <f t="shared" si="271"/>
        <v>0</v>
      </c>
      <c r="LI18" s="1">
        <f t="shared" si="272"/>
        <v>0</v>
      </c>
      <c r="LJ18" s="1">
        <f t="shared" si="273"/>
        <v>0</v>
      </c>
      <c r="LK18" s="1">
        <f t="shared" si="274"/>
        <v>0</v>
      </c>
      <c r="LL18" s="1">
        <f t="shared" si="275"/>
        <v>0</v>
      </c>
      <c r="LM18" s="1">
        <f t="shared" si="276"/>
        <v>0</v>
      </c>
      <c r="LN18" s="61">
        <f t="shared" si="277"/>
        <v>0.39999999999999997</v>
      </c>
      <c r="LO18" s="57">
        <f t="shared" si="278"/>
        <v>7.8773166765524429</v>
      </c>
      <c r="LP18" s="57">
        <f t="shared" si="279"/>
        <v>3.1680542363458963</v>
      </c>
      <c r="LQ18" s="57">
        <f t="shared" si="280"/>
        <v>4.442917657666464</v>
      </c>
      <c r="LR18" s="57">
        <f t="shared" si="281"/>
        <v>5.5761485393830315</v>
      </c>
      <c r="LS18" s="57">
        <f t="shared" si="282"/>
        <v>6.5308248262858966</v>
      </c>
      <c r="LT18" s="57">
        <f t="shared" si="283"/>
        <v>7.1780163447916578</v>
      </c>
      <c r="LU18" s="57">
        <f t="shared" si="284"/>
        <v>7.6504453685657454</v>
      </c>
      <c r="LV18" s="57">
        <f t="shared" si="285"/>
        <v>7.8293602695380686</v>
      </c>
      <c r="LW18" s="57">
        <f t="shared" si="286"/>
        <v>7.8672696267263689</v>
      </c>
      <c r="LX18" s="57">
        <f t="shared" si="287"/>
        <v>7.7631052180385041</v>
      </c>
      <c r="LY18" s="57">
        <f t="shared" si="288"/>
        <v>7.5605204882530446</v>
      </c>
      <c r="LZ18" s="57">
        <f t="shared" si="289"/>
        <v>3.1353349889186637</v>
      </c>
      <c r="MA18" s="57">
        <f t="shared" si="290"/>
        <v>3.8398888166795375</v>
      </c>
      <c r="MB18" s="57">
        <f t="shared" si="291"/>
        <v>4.5444426444404131</v>
      </c>
      <c r="MC18" s="57">
        <f t="shared" si="292"/>
        <v>5.2489964722012852</v>
      </c>
      <c r="MD18" s="57">
        <f t="shared" si="293"/>
        <v>5.953550299962159</v>
      </c>
      <c r="ME18" s="57">
        <f t="shared" si="294"/>
        <v>6.658104127723032</v>
      </c>
      <c r="MF18" s="57">
        <f t="shared" si="295"/>
        <v>7.2479961178119554</v>
      </c>
      <c r="MG18" s="57">
        <f t="shared" si="296"/>
        <v>7.5938253110912477</v>
      </c>
      <c r="MH18" s="57">
        <f t="shared" si="297"/>
        <v>7.7991789847796209</v>
      </c>
      <c r="MI18" s="57">
        <f t="shared" si="298"/>
        <v>7.8073089574582921</v>
      </c>
      <c r="MJ18" s="61">
        <f t="shared" si="299"/>
        <v>0.39999999999999997</v>
      </c>
      <c r="MK18" s="57" t="e">
        <f t="shared" si="118"/>
        <v>#N/A</v>
      </c>
      <c r="ML18" s="57" t="e">
        <f t="shared" si="370"/>
        <v>#N/A</v>
      </c>
      <c r="MM18" s="57" t="e">
        <f t="shared" si="371"/>
        <v>#N/A</v>
      </c>
      <c r="MN18" s="57" t="e">
        <f t="shared" si="372"/>
        <v>#N/A</v>
      </c>
      <c r="MO18" s="57" t="e">
        <f t="shared" si="373"/>
        <v>#N/A</v>
      </c>
      <c r="MP18" s="57" t="e">
        <f t="shared" si="374"/>
        <v>#N/A</v>
      </c>
      <c r="MQ18" s="57" t="e">
        <f t="shared" si="375"/>
        <v>#N/A</v>
      </c>
      <c r="MR18" s="57" t="e">
        <f t="shared" si="376"/>
        <v>#N/A</v>
      </c>
      <c r="MS18" s="57" t="e">
        <f t="shared" si="377"/>
        <v>#N/A</v>
      </c>
      <c r="MT18" s="57" t="e">
        <f t="shared" si="378"/>
        <v>#N/A</v>
      </c>
      <c r="MU18" s="57" t="e">
        <f t="shared" si="379"/>
        <v>#N/A</v>
      </c>
      <c r="MV18" s="57" t="e">
        <f t="shared" si="380"/>
        <v>#N/A</v>
      </c>
      <c r="MW18" s="57" t="e">
        <f t="shared" si="381"/>
        <v>#N/A</v>
      </c>
      <c r="MX18" s="57" t="e">
        <f t="shared" si="382"/>
        <v>#N/A</v>
      </c>
      <c r="MY18" s="57" t="e">
        <f t="shared" si="383"/>
        <v>#N/A</v>
      </c>
      <c r="MZ18" s="57" t="e">
        <f t="shared" si="384"/>
        <v>#N/A</v>
      </c>
      <c r="NA18" s="57" t="e">
        <f t="shared" si="385"/>
        <v>#N/A</v>
      </c>
      <c r="NB18" s="57" t="e">
        <f t="shared" si="386"/>
        <v>#N/A</v>
      </c>
      <c r="NC18" s="57" t="e">
        <f t="shared" si="387"/>
        <v>#N/A</v>
      </c>
      <c r="ND18" s="57" t="e">
        <f t="shared" si="388"/>
        <v>#N/A</v>
      </c>
      <c r="NE18" s="57" t="e">
        <f t="shared" si="389"/>
        <v>#N/A</v>
      </c>
      <c r="NF18" s="61">
        <f t="shared" si="320"/>
        <v>0.39999999999999997</v>
      </c>
      <c r="NG18" s="256">
        <f>IF(OY17=0,MIN('Drive Train'!$F$35-FQ17*$C$19*'Drive Train'!$F$39,NG17+$C$39)-$C$7,IF(LO17-1&lt;=0,0,IF($C$37=Motors!$C$30,MAX(MAX(NG$8:NG17)*-1,NG17-$C$39),MAX(0,MAX(NG$8:NG17)*-1,NG17-$C$39))))</f>
        <v>9.6060607399729108</v>
      </c>
      <c r="NH18" s="256">
        <f>IF(OZ17=0,MIN('Drive Train'!$F$35-FR17*$C$19*'Drive Train'!$F$39,NH17+$C$39)-$C$7,IF(LP17-1&lt;=0,0,IF($C$37=Motors!$C$30,MAX(MAX(NH$8:NH17)*-1,NH17-$C$39),MAX(0,MAX(NH$8:NH17)*-1,NH17-$C$39))))</f>
        <v>7.5903398213855349</v>
      </c>
      <c r="NI18" s="256">
        <f>IF(PA17=0,MIN('Drive Train'!$F$35-FS17*$C$19*'Drive Train'!$F$39,NI17+$C$39)-$C$7,IF(LQ17-1&lt;=0,0,IF($C$37=Motors!$C$30,MAX(MAX(NI$8:NI17)*-1,NI17-$C$39),MAX(0,MAX(NI$8:NI17)*-1,NI17-$C$39))))</f>
        <v>7.779427803166068</v>
      </c>
      <c r="NJ18" s="256">
        <f>IF(PB17=0,MIN('Drive Train'!$F$35-FT17*$C$19*'Drive Train'!$F$39,NJ17+$C$39)-$C$7,IF(LR17-1&lt;=0,0,IF($C$37=Motors!$C$30,MAX(MAX(NJ$8:NJ17)*-1,NJ17-$C$39),MAX(0,MAX(NJ$8:NJ17)*-1,NJ17-$C$39))))</f>
        <v>8.0350852941066329</v>
      </c>
      <c r="NK18" s="256">
        <f>IF(PC17=0,MIN('Drive Train'!$F$35-FU17*$C$19*'Drive Train'!$F$39,NK17+$C$39)-$C$7,IF(LS17-1&lt;=0,0,IF($C$37=Motors!$C$30,MAX(MAX(NK$8:NK17)*-1,NK17-$C$39),MAX(0,MAX(NK$8:NK17)*-1,NK17-$C$39))))</f>
        <v>8.3523739540226778</v>
      </c>
      <c r="NL18" s="256">
        <f>IF(PD17=0,MIN('Drive Train'!$F$35-FV17*$C$19*'Drive Train'!$F$39,NL17+$C$39)-$C$7,IF(LT17-1&lt;=0,0,IF($C$37=Motors!$C$30,MAX(MAX(NL$8:NL17)*-1,NL17-$C$39),MAX(0,MAX(NL$8:NL17)*-1,NL17-$C$39))))</f>
        <v>8.6973962563768676</v>
      </c>
      <c r="NM18" s="256">
        <f>IF(PE17=0,MIN('Drive Train'!$F$35-FW17*$C$19*'Drive Train'!$F$39,NM17+$C$39)-$C$7,IF(LU17-1&lt;=0,0,IF($C$37=Motors!$C$30,MAX(MAX(NM$8:NM17)*-1,NM17-$C$39),MAX(0,MAX(NM$8:NM17)*-1,NM17-$C$39))))</f>
        <v>9.1959566428723729</v>
      </c>
      <c r="NN18" s="256">
        <f>IF(PF17=0,MIN('Drive Train'!$F$35-FX17*$C$19*'Drive Train'!$F$39,NN17+$C$39)-$C$7,IF(LV17-1&lt;=0,0,IF($C$37=Motors!$C$30,MAX(MAX(NN$8:NN17)*-1,NN17-$C$39),MAX(0,MAX(NN$8:NN17)*-1,NN17-$C$39))))</f>
        <v>9.676913116450617</v>
      </c>
      <c r="NO18" s="256">
        <f>IF(PG17=0,MIN('Drive Train'!$F$35-FY17*$C$19*'Drive Train'!$F$39,NO17+$C$39)-$C$7,IF(LW17-1&lt;=0,0,IF($C$37=Motors!$C$30,MAX(MAX(NO$8:NO17)*-1,NO17-$C$39),MAX(0,MAX(NO$8:NO17)*-1,NO17-$C$39))))</f>
        <v>10.155072371628913</v>
      </c>
      <c r="NP18" s="256">
        <f>IF(PH17=0,MIN('Drive Train'!$F$35-FZ17*$C$19*'Drive Train'!$F$39,NP17+$C$39)-$C$7,IF(LX17-1&lt;=0,0,IF($C$37=Motors!$C$30,MAX(MAX(NP$8:NP17)*-1,NP17-$C$39),MAX(0,MAX(NP$8:NP17)*-1,NP17-$C$39))))</f>
        <v>10.605309463589002</v>
      </c>
      <c r="NQ18" s="256">
        <f>IF(PI17=0,MIN('Drive Train'!$F$35-GA17*$C$19*'Drive Train'!$F$39,NQ17+$C$39)-$C$7,IF(LY17-1&lt;=0,0,IF($C$37=Motors!$C$30,MAX(MAX(NQ$8:NQ17)*-1,NQ17-$C$39),MAX(0,MAX(NQ$8:NQ17)*-1,NQ17-$C$39))))</f>
        <v>11.017853673620671</v>
      </c>
      <c r="NR18" s="256">
        <f>IF(PJ17=0,MIN('Drive Train'!$F$35-GB17*$C$19*'Drive Train'!$F$39,NR17+$C$39)-$C$7,IF(LZ17-1&lt;=0,0,IF($C$37=Motors!$C$30,MAX(MAX(NR$8:NR17)*-1,NR17-$C$39),MAX(0,MAX(NR$8:NR17)*-1,NR17-$C$39))))</f>
        <v>10.769415508368137</v>
      </c>
      <c r="NS18" s="256">
        <f>IF(PK17=0,MIN('Drive Train'!$F$35-GC17*$C$19*'Drive Train'!$F$39,NS17+$C$39)-$C$7,IF(MA17-1&lt;=0,0,IF($C$37=Motors!$C$30,MAX(MAX(NS$8:NS17)*-1,NS17-$C$39),MAX(0,MAX(NS$8:NS17)*-1,NS17-$C$39))))</f>
        <v>10.485550308090012</v>
      </c>
      <c r="NT18" s="256">
        <f>IF(PL17=0,MIN('Drive Train'!$F$35-GD17*$C$19*'Drive Train'!$F$39,NT17+$C$39)-$C$7,IF(MB17-1&lt;=0,0,IF($C$37=Motors!$C$30,MAX(MAX(NT$8:NT17)*-1,NT17-$C$39),MAX(0,MAX(NT$8:NT17)*-1,NT17-$C$39))))</f>
        <v>10.201685107811889</v>
      </c>
      <c r="NU18" s="256">
        <f>IF(PM17=0,MIN('Drive Train'!$F$35-GE17*$C$19*'Drive Train'!$F$39,NU17+$C$39)-$C$7,IF(MC17-1&lt;=0,0,IF($C$37=Motors!$C$30,MAX(MAX(NU$8:NU17)*-1,NU17-$C$39),MAX(0,MAX(NU$8:NU17)*-1,NU17-$C$39))))</f>
        <v>9.9178199075337652</v>
      </c>
      <c r="NV18" s="256">
        <f>IF(PN17=0,MIN('Drive Train'!$F$35-GF17*$C$19*'Drive Train'!$F$39,NV17+$C$39)-$C$7,IF(MD17-1&lt;=0,0,IF($C$37=Motors!$C$30,MAX(MAX(NV$8:NV17)*-1,NV17-$C$39),MAX(0,MAX(NV$8:NV17)*-1,NV17-$C$39))))</f>
        <v>9.63395470725564</v>
      </c>
      <c r="NW18" s="256">
        <f>IF(PO17=0,MIN('Drive Train'!$F$35-GG17*$C$19*'Drive Train'!$F$39,NW17+$C$39)-$C$7,IF(ME17-1&lt;=0,0,IF($C$37=Motors!$C$30,MAX(MAX(NW$8:NW17)*-1,NW17-$C$39),MAX(0,MAX(NW$8:NW17)*-1,NW17-$C$39))))</f>
        <v>9.3500895069775165</v>
      </c>
      <c r="NX18" s="256">
        <f>IF(PP17=0,MIN('Drive Train'!$F$35-GH17*$C$19*'Drive Train'!$F$39,NX17+$C$39)-$C$7,IF(MF17-1&lt;=0,0,IF($C$37=Motors!$C$30,MAX(MAX(NX$8:NX17)*-1,NX17-$C$39),MAX(0,MAX(NX$8:NX17)*-1,NX17-$C$39))))</f>
        <v>9.3150470062994941</v>
      </c>
      <c r="NY18" s="256">
        <f>IF(PQ17=0,MIN('Drive Train'!$F$35-GI17*$C$19*'Drive Train'!$F$39,NY17+$C$39)-$C$7,IF(MG17-1&lt;=0,0,IF($C$37=Motors!$C$30,MAX(MAX(NY$8:NY17)*-1,NY17-$C$39),MAX(0,MAX(NY$8:NY17)*-1,NY17-$C$39))))</f>
        <v>9.4649222727929718</v>
      </c>
      <c r="NZ18" s="256">
        <f>IF(PR17=0,MIN('Drive Train'!$F$35-GJ17*$C$19*'Drive Train'!$F$39,NZ17+$C$39)-$C$7,IF(MH17-1&lt;=0,0,IF($C$37=Motors!$C$30,MAX(MAX(NZ$8:NZ17)*-1,NZ17-$C$39),MAX(0,MAX(NZ$8:NZ17)*-1,NZ17-$C$39))))</f>
        <v>9.5665770708089237</v>
      </c>
      <c r="OA18" s="256">
        <f>IF(PS17=0,MIN('Drive Train'!$F$35-GK17*$C$19*'Drive Train'!$F$39,OA17+$C$39)-$C$7,IF(MI17-1&lt;=0,0,IF($C$37=Motors!$C$30,MAX(MAX(OA$8:OA17)*-1,OA17-$C$39),MAX(0,MAX(OA$8:OA17)*-1,OA17-$C$39))))</f>
        <v>9.5743225703918124</v>
      </c>
      <c r="OB18" s="61">
        <f t="shared" si="321"/>
        <v>0.39999999999999997</v>
      </c>
      <c r="OC18" s="256">
        <f>'Drive Train'!$F$35-(FQ18*$C$13)*$C$19*'Drive Train'!$F$39</f>
        <v>10.05988898848862</v>
      </c>
      <c r="OD18" s="256">
        <f>'Drive Train'!$F$35-(FR18*$C$13)*$C$19*'Drive Train'!$F$39</f>
        <v>7.7527986397619442</v>
      </c>
      <c r="OE18" s="256">
        <f>'Drive Train'!$F$35-(FS18*$C$13)*$C$19*'Drive Train'!$F$39</f>
        <v>7.973640978822945</v>
      </c>
      <c r="OF18" s="256">
        <f>'Drive Train'!$F$35-(FT18*$C$13)*$C$19*'Drive Train'!$F$39</f>
        <v>8.2685185957358911</v>
      </c>
      <c r="OG18" s="256">
        <f>'Drive Train'!$F$35-(FU18*$C$13)*$C$19*'Drive Train'!$F$39</f>
        <v>8.6288776300564667</v>
      </c>
      <c r="OH18" s="256">
        <f>'Drive Train'!$F$35-(FV18*$C$13)*$C$19*'Drive Train'!$F$39</f>
        <v>9.0598208833307705</v>
      </c>
      <c r="OI18" s="256">
        <f>'Drive Train'!$F$35-(FW18*$C$13)*$C$19*'Drive Train'!$F$39</f>
        <v>9.6161680616245953</v>
      </c>
      <c r="OJ18" s="256">
        <f>'Drive Train'!$F$35-(FX18*$C$13)*$C$19*'Drive Train'!$F$39</f>
        <v>10.136261339342843</v>
      </c>
      <c r="OK18" s="256">
        <f>'Drive Train'!$F$35-(FY18*$C$13)*$C$19*'Drive Train'!$F$39</f>
        <v>10.640892891333552</v>
      </c>
      <c r="OL18" s="256">
        <f>'Drive Train'!$F$35-(FZ18*$C$13)*$C$19*'Drive Train'!$F$39</f>
        <v>11.089883037878655</v>
      </c>
      <c r="OM18" s="256">
        <f>'Drive Train'!$F$35-(GA18*$C$13)*$C$19*'Drive Train'!$F$39</f>
        <v>11.474043673646179</v>
      </c>
      <c r="ON18" s="256">
        <f>'Drive Train'!$F$35-(GB18*$C$13)*$C$19*'Drive Train'!$F$39</f>
        <v>10.977911282147897</v>
      </c>
      <c r="OO18" s="256">
        <f>'Drive Train'!$F$35-(GC18*$C$13)*$C$19*'Drive Train'!$F$39</f>
        <v>10.700449482642735</v>
      </c>
      <c r="OP18" s="256">
        <f>'Drive Train'!$F$35-(GD18*$C$13)*$C$19*'Drive Train'!$F$39</f>
        <v>10.422987683137572</v>
      </c>
      <c r="OQ18" s="256">
        <f>'Drive Train'!$F$35-(GE18*$C$13)*$C$19*'Drive Train'!$F$39</f>
        <v>10.145525883632409</v>
      </c>
      <c r="OR18" s="256">
        <f>'Drive Train'!$F$35-(GF18*$C$13)*$C$19*'Drive Train'!$F$39</f>
        <v>9.8680640841272496</v>
      </c>
      <c r="OS18" s="256">
        <f>'Drive Train'!$F$35-(GG18*$C$13)*$C$19*'Drive Train'!$F$39</f>
        <v>9.5906022846220864</v>
      </c>
      <c r="OT18" s="256">
        <f>'Drive Train'!$F$35-(GH18*$C$13)*$C$19*'Drive Train'!$F$39</f>
        <v>9.7772886558518621</v>
      </c>
      <c r="OU18" s="256">
        <f>'Drive Train'!$F$35-(GI18*$C$13)*$C$19*'Drive Train'!$F$39</f>
        <v>9.9333092035548045</v>
      </c>
      <c r="OV18" s="256">
        <f>'Drive Train'!$F$35-(GJ18*$C$13)*$C$19*'Drive Train'!$F$39</f>
        <v>10.024749827448845</v>
      </c>
      <c r="OW18" s="256">
        <f>'Drive Train'!$F$35-(GK18*$C$13)*$C$19*'Drive Train'!$F$39</f>
        <v>10.02729410892981</v>
      </c>
      <c r="OX18" s="61">
        <f t="shared" si="322"/>
        <v>0.39999999999999997</v>
      </c>
      <c r="OY18" s="1">
        <f>IF(PU18&gt;='Drive Train'!$F$29,1,0)</f>
        <v>0</v>
      </c>
      <c r="OZ18" s="1">
        <f>IF(PV18&gt;='Drive Train'!$F$29,1,0)</f>
        <v>0</v>
      </c>
      <c r="PA18" s="1">
        <f>IF(PW18&gt;='Drive Train'!$F$29,1,0)</f>
        <v>0</v>
      </c>
      <c r="PB18" s="1">
        <f>IF(PX18&gt;='Drive Train'!$F$29,1,0)</f>
        <v>0</v>
      </c>
      <c r="PC18" s="1">
        <f>IF(PY18&gt;='Drive Train'!$F$29,1,0)</f>
        <v>0</v>
      </c>
      <c r="PD18" s="1">
        <f>IF(PZ18&gt;='Drive Train'!$F$29,1,0)</f>
        <v>0</v>
      </c>
      <c r="PE18" s="1">
        <f>IF(QA18&gt;='Drive Train'!$F$29,1,0)</f>
        <v>0</v>
      </c>
      <c r="PF18" s="1">
        <f>IF(QB18&gt;='Drive Train'!$F$29,1,0)</f>
        <v>0</v>
      </c>
      <c r="PG18" s="1">
        <f>IF(QC18&gt;='Drive Train'!$F$29,1,0)</f>
        <v>0</v>
      </c>
      <c r="PH18" s="1">
        <f>IF(QD18&gt;='Drive Train'!$F$29,1,0)</f>
        <v>0</v>
      </c>
      <c r="PI18" s="1">
        <f>IF(QE18&gt;='Drive Train'!$F$29,1,0)</f>
        <v>0</v>
      </c>
      <c r="PJ18" s="1">
        <f>IF(QF18&gt;='Drive Train'!$F$29,1,0)</f>
        <v>0</v>
      </c>
      <c r="PK18" s="1">
        <f>IF(QG18&gt;='Drive Train'!$F$29,1,0)</f>
        <v>0</v>
      </c>
      <c r="PL18" s="1">
        <f>IF(QH18&gt;='Drive Train'!$F$29,1,0)</f>
        <v>0</v>
      </c>
      <c r="PM18" s="1">
        <f>IF(QI18&gt;='Drive Train'!$F$29,1,0)</f>
        <v>0</v>
      </c>
      <c r="PN18" s="1">
        <f>IF(QJ18&gt;='Drive Train'!$F$29,1,0)</f>
        <v>0</v>
      </c>
      <c r="PO18" s="1">
        <f>IF(QK18&gt;='Drive Train'!$F$29,1,0)</f>
        <v>0</v>
      </c>
      <c r="PP18" s="1">
        <f>IF(QL18&gt;='Drive Train'!$F$29,1,0)</f>
        <v>0</v>
      </c>
      <c r="PQ18" s="1">
        <f>IF(QM18&gt;='Drive Train'!$F$29,1,0)</f>
        <v>0</v>
      </c>
      <c r="PR18" s="1">
        <f>IF(QN18&gt;='Drive Train'!$F$29,1,0)</f>
        <v>0</v>
      </c>
      <c r="PS18" s="1">
        <f>IF(QO18&gt;='Drive Train'!$F$29,1,0)</f>
        <v>0</v>
      </c>
      <c r="PT18" s="253">
        <f t="shared" si="323"/>
        <v>0.39999999999999997</v>
      </c>
      <c r="PU18" s="57">
        <f t="shared" si="324"/>
        <v>1.8684214683513822</v>
      </c>
      <c r="PV18" s="57">
        <f t="shared" si="325"/>
        <v>0.69273146595623847</v>
      </c>
      <c r="PW18" s="57">
        <f t="shared" si="326"/>
        <v>0.97981711985402653</v>
      </c>
      <c r="PX18" s="57">
        <f t="shared" si="327"/>
        <v>1.2446719634464092</v>
      </c>
      <c r="PY18" s="57">
        <f t="shared" si="328"/>
        <v>1.4812747486438753</v>
      </c>
      <c r="PZ18" s="57">
        <f t="shared" si="329"/>
        <v>1.6425866349802776</v>
      </c>
      <c r="QA18" s="57">
        <f t="shared" si="330"/>
        <v>1.7793689336585228</v>
      </c>
      <c r="QB18" s="57">
        <f t="shared" si="331"/>
        <v>1.8420088603850369</v>
      </c>
      <c r="QC18" s="57">
        <f t="shared" si="332"/>
        <v>1.8829819079119945</v>
      </c>
      <c r="QD18" s="57">
        <f t="shared" si="333"/>
        <v>1.9007346809367194</v>
      </c>
      <c r="QE18" s="57">
        <f t="shared" si="334"/>
        <v>1.9053188367779041</v>
      </c>
      <c r="QF18" s="57">
        <f t="shared" si="335"/>
        <v>0.71504198282310716</v>
      </c>
      <c r="QG18" s="57">
        <f t="shared" si="336"/>
        <v>0.87572196368266264</v>
      </c>
      <c r="QH18" s="57">
        <f t="shared" si="337"/>
        <v>1.0364019445422183</v>
      </c>
      <c r="QI18" s="57">
        <f t="shared" si="338"/>
        <v>1.1970819254017735</v>
      </c>
      <c r="QJ18" s="57">
        <f t="shared" si="339"/>
        <v>1.3577619062613286</v>
      </c>
      <c r="QK18" s="57">
        <f t="shared" si="340"/>
        <v>1.518441887120884</v>
      </c>
      <c r="QL18" s="57">
        <f t="shared" si="341"/>
        <v>1.6518143527558689</v>
      </c>
      <c r="QM18" s="57">
        <f t="shared" si="342"/>
        <v>1.754293500660943</v>
      </c>
      <c r="QN18" s="57">
        <f t="shared" si="343"/>
        <v>1.8280392590383459</v>
      </c>
      <c r="QO18" s="57">
        <f t="shared" si="344"/>
        <v>1.8317604086254748</v>
      </c>
      <c r="QP18" s="61">
        <f t="shared" si="345"/>
        <v>0.39999999999999997</v>
      </c>
      <c r="QQ18" s="57">
        <f t="shared" si="139"/>
        <v>0.49215879220947334</v>
      </c>
      <c r="QR18" s="57">
        <f t="shared" si="140"/>
        <v>0.97737286708112259</v>
      </c>
      <c r="QS18" s="57">
        <f t="shared" si="141"/>
        <v>0.93092656674480689</v>
      </c>
      <c r="QT18" s="57">
        <f t="shared" si="142"/>
        <v>0.86890958931271833</v>
      </c>
      <c r="QU18" s="57">
        <f t="shared" si="143"/>
        <v>0.79312093389399896</v>
      </c>
      <c r="QV18" s="57">
        <f t="shared" si="144"/>
        <v>0.70248740839072754</v>
      </c>
      <c r="QW18" s="57">
        <f t="shared" si="145"/>
        <v>0.58547964509603101</v>
      </c>
      <c r="QX18" s="57">
        <f t="shared" si="146"/>
        <v>0.47609659525825426</v>
      </c>
      <c r="QY18" s="57">
        <f t="shared" si="147"/>
        <v>0.36996536733068053</v>
      </c>
      <c r="QZ18" s="57">
        <f t="shared" si="148"/>
        <v>0.27553632223385222</v>
      </c>
      <c r="RA18" s="57">
        <f t="shared" si="149"/>
        <v>0.1947418498418538</v>
      </c>
      <c r="RB18" s="57">
        <f t="shared" si="150"/>
        <v>0.29908558284197717</v>
      </c>
      <c r="RC18" s="57">
        <f t="shared" si="151"/>
        <v>0.35743976495427465</v>
      </c>
      <c r="RD18" s="57">
        <f t="shared" si="152"/>
        <v>0.41579394706657208</v>
      </c>
      <c r="RE18" s="57">
        <f t="shared" si="153"/>
        <v>0.47414812917886962</v>
      </c>
      <c r="RF18" s="57">
        <f t="shared" si="154"/>
        <v>0.53250231129116676</v>
      </c>
      <c r="RG18" s="57">
        <f t="shared" si="155"/>
        <v>0.59085649340346413</v>
      </c>
      <c r="RH18" s="57">
        <f t="shared" si="156"/>
        <v>0.55159368128282282</v>
      </c>
      <c r="RI18" s="57">
        <f t="shared" si="157"/>
        <v>0.51878033014708025</v>
      </c>
      <c r="RJ18" s="57">
        <f t="shared" si="158"/>
        <v>0.49954906000938448</v>
      </c>
      <c r="RK18" s="57">
        <f t="shared" si="159"/>
        <v>0.49901396124930303</v>
      </c>
      <c r="RL18" s="61">
        <f t="shared" si="346"/>
        <v>0.39999999999999997</v>
      </c>
      <c r="RM18" s="2">
        <f>IF(AND(LO18&gt;=LO$6*'Drive Train'!$AA$52,LO18&lt;=LO$6*'Drive Train'!$AA$53,KS18=0,JW18=0,EU18&gt;0),$C$17,0)</f>
        <v>0.04</v>
      </c>
      <c r="RN18" s="2">
        <f>IF(AND(LP18&gt;=LP$6*'Drive Train'!$AA$52,LP18&lt;=LP$6*'Drive Train'!$AA$53,KT18=0,JX18=0,EV18&gt;0),$C$17,0)</f>
        <v>0</v>
      </c>
      <c r="RO18" s="2">
        <f>IF(AND(LQ18&gt;=LQ$6*'Drive Train'!$AA$52,LQ18&lt;=LQ$6*'Drive Train'!$AA$53,KU18=0,JY18=0,EW18&gt;0),$C$17,0)</f>
        <v>0</v>
      </c>
      <c r="RP18" s="2">
        <f>IF(AND(LR18&gt;=LR$6*'Drive Train'!$AA$52,LR18&lt;=LR$6*'Drive Train'!$AA$53,KV18=0,JZ18=0,EX18&gt;0),$C$17,0)</f>
        <v>0</v>
      </c>
      <c r="RQ18" s="2">
        <f>IF(AND(LS18&gt;=LS$6*'Drive Train'!$AA$52,LS18&lt;=LS$6*'Drive Train'!$AA$53,KW18=0,KA18=0,EY18&gt;0),$C$17,0)</f>
        <v>0</v>
      </c>
      <c r="RR18" s="2">
        <f>IF(AND(LT18&gt;=LT$6*'Drive Train'!$AA$52,LT18&lt;=LT$6*'Drive Train'!$AA$53,KX18=0,KB18=0,EZ18&gt;0),$C$17,0)</f>
        <v>0</v>
      </c>
      <c r="RS18" s="2">
        <f>IF(AND(LU18&gt;=LU$6*'Drive Train'!$AA$52,LU18&lt;=LU$6*'Drive Train'!$AA$53,KY18=0,KC18=0,FA18&gt;0),$C$17,0)</f>
        <v>0.04</v>
      </c>
      <c r="RT18" s="2">
        <f>IF(AND(LV18&gt;=LV$6*'Drive Train'!$AA$52,LV18&lt;=LV$6*'Drive Train'!$AA$53,KZ18=0,KD18=0,FB18&gt;0),$C$17,0)</f>
        <v>0.04</v>
      </c>
      <c r="RU18" s="2">
        <f>IF(AND(LW18&gt;=LW$6*'Drive Train'!$AA$52,LW18&lt;=LW$6*'Drive Train'!$AA$53,LA18=0,KE18=0,FC18&gt;0),$C$17,0)</f>
        <v>0.04</v>
      </c>
      <c r="RV18" s="2">
        <f>IF(AND(LX18&gt;=LX$6*'Drive Train'!$AA$52,LX18&lt;=LX$6*'Drive Train'!$AA$53,LB18=0,KF18=0,FD18&gt;0),$C$17,0)</f>
        <v>0.04</v>
      </c>
      <c r="RW18" s="2">
        <f>IF(AND(LY18&gt;=LY$6*'Drive Train'!$AA$52,LY18&lt;=LY$6*'Drive Train'!$AA$53,LC18=0,KG18=0,FE18&gt;0),$C$17,0)</f>
        <v>0.04</v>
      </c>
      <c r="RX18" s="2">
        <f>IF(AND(LZ18&gt;=LZ$6*'Drive Train'!$AA$52,LZ18&lt;=LZ$6*'Drive Train'!$AA$53,LD18=0,KH18=0,FF18&gt;0),$C$17,0)</f>
        <v>0</v>
      </c>
      <c r="RY18" s="2">
        <f>IF(AND(MA18&gt;=MA$6*'Drive Train'!$AA$52,MA18&lt;=MA$6*'Drive Train'!$AA$53,LE18=0,KI18=0,FG18&gt;0),$C$17,0)</f>
        <v>0</v>
      </c>
      <c r="RZ18" s="2">
        <f>IF(AND(MB18&gt;=MB$6*'Drive Train'!$AA$52,MB18&lt;=MB$6*'Drive Train'!$AA$53,LF18=0,KJ18=0,FH18&gt;0),$C$17,0)</f>
        <v>0</v>
      </c>
      <c r="SA18" s="2">
        <f>IF(AND(MC18&gt;=MC$6*'Drive Train'!$AA$52,MC18&lt;=MC$6*'Drive Train'!$AA$53,LG18=0,KK18=0,FI18&gt;0),$C$17,0)</f>
        <v>0</v>
      </c>
      <c r="SB18" s="2">
        <f>IF(AND(MD18&gt;=MD$6*'Drive Train'!$AA$52,MD18&lt;=MD$6*'Drive Train'!$AA$53,LH18=0,KL18=0,FJ18&gt;0),$C$17,0)</f>
        <v>0.04</v>
      </c>
      <c r="SC18" s="2">
        <f>IF(AND(ME18&gt;=ME$6*'Drive Train'!$AA$52,ME18&lt;=ME$6*'Drive Train'!$AA$53,LI18=0,KM18=0,FK18&gt;0),$C$17,0)</f>
        <v>0.04</v>
      </c>
      <c r="SD18" s="2">
        <f>IF(AND(MF18&gt;=MF$6*'Drive Train'!$AA$52,MF18&lt;=MF$6*'Drive Train'!$AA$53,LJ18=0,KN18=0,FL18&gt;0),$C$17,0)</f>
        <v>0.04</v>
      </c>
      <c r="SE18" s="2">
        <f>IF(AND(MG18&gt;=MG$6*'Drive Train'!$AA$52,MG18&lt;=MG$6*'Drive Train'!$AA$53,LK18=0,KO18=0,FM18&gt;0),$C$17,0)</f>
        <v>0.04</v>
      </c>
      <c r="SF18" s="2">
        <f>IF(AND(MH18&gt;=MH$6*'Drive Train'!$AA$52,MH18&lt;=MH$6*'Drive Train'!$AA$53,LL18=0,KP18=0,FN18&gt;0),$C$17,0)</f>
        <v>0.04</v>
      </c>
      <c r="SG18" s="2">
        <f>IF(AND(MI18&gt;=MI$6*'Drive Train'!$AA$52,MI18&lt;=MI$6*'Drive Train'!$AA$53,LM18=0,KQ18=0,FO18&gt;0),$C$17,0)</f>
        <v>0.04</v>
      </c>
      <c r="SH18" s="61">
        <f t="shared" si="347"/>
        <v>0.39999999999999997</v>
      </c>
      <c r="SI18" s="2">
        <f>IF(AND(EU18&lt;0,KS18=0,LO18&gt;=LO$6*'Drive Train'!$AA$52,LO18&lt;=LO$6*'Drive Train'!$AA$53,OY18=1,JW18=0),$C$17,0)</f>
        <v>0</v>
      </c>
      <c r="SJ18" s="2">
        <f>IF(AND(EV18&lt;0,KT18=0,LP18&gt;=LP$6*'Drive Train'!$AA$52,LP18&lt;=LP$6*'Drive Train'!$AA$53,OZ18=1,JX18=0),$C$17,0)</f>
        <v>0</v>
      </c>
      <c r="SK18" s="2">
        <f>IF(AND(EW18&lt;0,KU18=0,LQ18&gt;=LQ$6*'Drive Train'!$AA$52,LQ18&lt;=LQ$6*'Drive Train'!$AA$53,PA18=1,JY18=0),$C$17,0)</f>
        <v>0</v>
      </c>
      <c r="SL18" s="2">
        <f>IF(AND(EX18&lt;0,KV18=0,LR18&gt;=LR$6*'Drive Train'!$AA$52,LR18&lt;=LR$6*'Drive Train'!$AA$53,PB18=1,JZ18=0),$C$17,0)</f>
        <v>0</v>
      </c>
      <c r="SM18" s="2">
        <f>IF(AND(EY18&lt;0,KW18=0,LS18&gt;=LS$6*'Drive Train'!$AA$52,LS18&lt;=LS$6*'Drive Train'!$AA$53,PC18=1,KA18=0),$C$17,0)</f>
        <v>0</v>
      </c>
      <c r="SN18" s="2">
        <f>IF(AND(EZ18&lt;0,KX18=0,LT18&gt;=LT$6*'Drive Train'!$AA$52,LT18&lt;=LT$6*'Drive Train'!$AA$53,PD18=1,KB18=0),$C$17,0)</f>
        <v>0</v>
      </c>
      <c r="SO18" s="2">
        <f>IF(AND(FA18&lt;0,KY18=0,LU18&gt;=LU$6*'Drive Train'!$AA$52,LU18&lt;=LU$6*'Drive Train'!$AA$53,PE18=1,KC18=0),$C$17,0)</f>
        <v>0</v>
      </c>
      <c r="SP18" s="2">
        <f>IF(AND(FB18&lt;0,KZ18=0,LV18&gt;=LV$6*'Drive Train'!$AA$52,LV18&lt;=LV$6*'Drive Train'!$AA$53,PF18=1,KD18=0),$C$17,0)</f>
        <v>0</v>
      </c>
      <c r="SQ18" s="2">
        <f>IF(AND(FC18&lt;0,LA18=0,LW18&gt;=LW$6*'Drive Train'!$AA$52,LW18&lt;=LW$6*'Drive Train'!$AA$53,PG18=1,KE18=0),$C$17,0)</f>
        <v>0</v>
      </c>
      <c r="SR18" s="2">
        <f>IF(AND(FD18&lt;0,LB18=0,LX18&gt;=LX$6*'Drive Train'!$AA$52,LX18&lt;=LX$6*'Drive Train'!$AA$53,PH18=1,KF18=0),$C$17,0)</f>
        <v>0</v>
      </c>
      <c r="SS18" s="2">
        <f>IF(AND(FE18&lt;0,LC18=0,LY18&gt;=LY$6*'Drive Train'!$AA$52,LY18&lt;=LY$6*'Drive Train'!$AA$53,PI18=1,KG18=0),$C$17,0)</f>
        <v>0</v>
      </c>
      <c r="ST18" s="2">
        <f>IF(AND(FF18&lt;0,LD18=0,LZ18&gt;=LZ$6*'Drive Train'!$AA$52,LZ18&lt;=LZ$6*'Drive Train'!$AA$53,PJ18=1,KH18=0),$C$17,0)</f>
        <v>0</v>
      </c>
      <c r="SU18" s="2">
        <f>IF(AND(FG18&lt;0,LE18=0,MA18&gt;=MA$6*'Drive Train'!$AA$52,MA18&lt;=MA$6*'Drive Train'!$AA$53,PK18=1,KI18=0),$C$17,0)</f>
        <v>0</v>
      </c>
      <c r="SV18" s="2">
        <f>IF(AND(FH18&lt;0,LF18=0,MB18&gt;=MB$6*'Drive Train'!$AA$52,MB18&lt;=MB$6*'Drive Train'!$AA$53,PL18=1,KJ18=0),$C$17,0)</f>
        <v>0</v>
      </c>
      <c r="SW18" s="2">
        <f>IF(AND(FI18&lt;0,LG18=0,MC18&gt;=MC$6*'Drive Train'!$AA$52,MC18&lt;=MC$6*'Drive Train'!$AA$53,PM18=1,KK18=0),$C$17,0)</f>
        <v>0</v>
      </c>
      <c r="SX18" s="2">
        <f>IF(AND(FJ18&lt;0,LH18=0,MD18&gt;=MD$6*'Drive Train'!$AA$52,MD18&lt;=MD$6*'Drive Train'!$AA$53,PN18=1,KL18=0),$C$17,0)</f>
        <v>0</v>
      </c>
      <c r="SY18" s="2">
        <f>IF(AND(FK18&lt;0,LI18=0,ME18&gt;=ME$6*'Drive Train'!$AA$52,ME18&lt;=ME$6*'Drive Train'!$AA$53,PO18=1,KM18=0),$C$17,0)</f>
        <v>0</v>
      </c>
      <c r="SZ18" s="2">
        <f>IF(AND(FL18&lt;0,LJ18=0,MF18&gt;=MF$6*'Drive Train'!$AA$52,MF18&lt;=MF$6*'Drive Train'!$AA$53,PP18=1,KN18=0),$C$17,0)</f>
        <v>0</v>
      </c>
      <c r="TA18" s="2">
        <f>IF(AND(FM18&lt;0,LK18=0,MG18&gt;=MG$6*'Drive Train'!$AA$52,MG18&lt;=MG$6*'Drive Train'!$AA$53,PQ18=1,KO18=0),$C$17,0)</f>
        <v>0</v>
      </c>
      <c r="TB18" s="2">
        <f>IF(AND(FN18&lt;0,LL18=0,MH18&gt;=MH$6*'Drive Train'!$AA$52,MH18&lt;=MH$6*'Drive Train'!$AA$53,PR18=1,KP18=0),$C$17,0)</f>
        <v>0</v>
      </c>
      <c r="TC18" s="2">
        <f>IF(AND(FO18&lt;0,LM18=0,MI18&gt;=MI$6*'Drive Train'!$AA$52,MI18&lt;=MI$6*'Drive Train'!$AA$53,PS18=1,KQ18=0),$C$17,0)</f>
        <v>0</v>
      </c>
      <c r="TD18" s="144">
        <f t="shared" si="348"/>
        <v>0.39999999999999997</v>
      </c>
    </row>
    <row r="19" spans="1:524" x14ac:dyDescent="0.2">
      <c r="A19" s="14"/>
      <c r="B19" s="3" t="s">
        <v>33</v>
      </c>
      <c r="C19" s="133">
        <f>'Drive Train'!F5</f>
        <v>4</v>
      </c>
      <c r="D19" s="5"/>
      <c r="E19" s="6"/>
      <c r="P19" s="5"/>
      <c r="R19" s="63">
        <f t="shared" si="160"/>
        <v>0.43999999999999995</v>
      </c>
      <c r="S19" s="2">
        <f>NG19/'Drive Train'!$F$35</f>
        <v>0.79676524100714674</v>
      </c>
      <c r="T19" s="2">
        <f>NH19/'Drive Train'!$F$35</f>
        <v>0.61070956772273743</v>
      </c>
      <c r="U19" s="2">
        <f>NI19/'Drive Train'!$F$35</f>
        <v>0.62851943377604391</v>
      </c>
      <c r="V19" s="2">
        <f>NJ19/'Drive Train'!$F$35</f>
        <v>0.65229988675289441</v>
      </c>
      <c r="W19" s="2">
        <f>NK19/'Drive Train'!$F$35</f>
        <v>0.68136109919810217</v>
      </c>
      <c r="X19" s="2">
        <f>NL19/'Drive Train'!$F$35</f>
        <v>0.71611458736538469</v>
      </c>
      <c r="Y19" s="2">
        <f>NM19/'Drive Train'!$F$35</f>
        <v>0.76098129529230607</v>
      </c>
      <c r="Z19" s="2">
        <f>NN19/'Drive Train'!$F$35</f>
        <v>0.80292430155990668</v>
      </c>
      <c r="AA19" s="2">
        <f>NO19/'Drive Train'!$F$35</f>
        <v>0.84362039446238324</v>
      </c>
      <c r="AB19" s="2">
        <f>NP19/'Drive Train'!$F$35</f>
        <v>0.87982927724827864</v>
      </c>
      <c r="AC19" s="2">
        <f>NQ19/'Drive Train'!$F$35</f>
        <v>0.91080997368114347</v>
      </c>
      <c r="AD19" s="2">
        <f>NR19/'Drive Train'!$F$35</f>
        <v>0.87079929694741098</v>
      </c>
      <c r="AE19" s="2">
        <f>NS19/'Drive Train'!$F$35</f>
        <v>0.84842334537441411</v>
      </c>
      <c r="AF19" s="2">
        <f>NT19/'Drive Train'!$F$35</f>
        <v>0.82604739380141712</v>
      </c>
      <c r="AG19" s="2">
        <f>NU19/'Drive Train'!$F$35</f>
        <v>0.80367144222842013</v>
      </c>
      <c r="AH19" s="2">
        <f>NV19/'Drive Train'!$F$35</f>
        <v>0.78129549065542336</v>
      </c>
      <c r="AI19" s="2">
        <f>NW19/'Drive Train'!$F$35</f>
        <v>0.75891953908242638</v>
      </c>
      <c r="AJ19" s="2">
        <f>NX19/'Drive Train'!$F$35</f>
        <v>0.77397489160095667</v>
      </c>
      <c r="AK19" s="2">
        <f>NY19/'Drive Train'!$F$35</f>
        <v>0.78655719383506484</v>
      </c>
      <c r="AL19" s="2">
        <f>NZ19/'Drive Train'!$F$35</f>
        <v>0.79393143769748753</v>
      </c>
      <c r="AM19" s="2">
        <f>OA19/'Drive Train'!$F$35</f>
        <v>0.7941366216878879</v>
      </c>
      <c r="AN19" s="61">
        <f t="shared" si="161"/>
        <v>0.43999999999999995</v>
      </c>
      <c r="AO19" s="46">
        <f>LO19*12*60/(PI() * 'Drive Train'!$F$15)/S$6*ABS(S19)</f>
        <v>2745.0367251282578</v>
      </c>
      <c r="AP19" s="46">
        <f>LP19*12*60/(PI() * 'Drive Train'!$F$15)/T$6*ABS(T19)</f>
        <v>246.38046422039096</v>
      </c>
      <c r="AQ19" s="46">
        <f>LQ19*12*60/(PI() * 'Drive Train'!$F$15)/U$6*ABS(U19)</f>
        <v>511.67562624056688</v>
      </c>
      <c r="AR19" s="46">
        <f>LR19*12*60/(PI() * 'Drive Train'!$F$15)/V$6*ABS(V19)</f>
        <v>866.8632211517787</v>
      </c>
      <c r="AS19" s="46">
        <f>LS19*12*60/(PI() * 'Drive Train'!$F$15)/W$6*ABS(W19)</f>
        <v>1300.8410273348143</v>
      </c>
      <c r="AT19" s="46">
        <f>LT19*12*60/(PI() * 'Drive Train'!$F$15)/X$6*ABS(X19)</f>
        <v>1776.6644145696403</v>
      </c>
      <c r="AU19" s="46">
        <f>LU19*12*60/(PI() * 'Drive Train'!$F$15)/Y$6*ABS(Y19)</f>
        <v>2315.0608784199549</v>
      </c>
      <c r="AV19" s="46">
        <f>LV19*12*60/(PI() * 'Drive Train'!$F$15)/Z$6*ABS(Z19)</f>
        <v>2822.0636883875945</v>
      </c>
      <c r="AW19" s="46">
        <f>LW19*12*60/(PI() * 'Drive Train'!$F$15)/AA$6*ABS(AA19)</f>
        <v>3307.3648914377563</v>
      </c>
      <c r="AX19" s="46">
        <f>LX19*12*60/(PI() * 'Drive Train'!$F$15)/AB$6*ABS(AB19)</f>
        <v>3730.8519716595233</v>
      </c>
      <c r="AY19" s="46">
        <f>LY19*12*60/(PI() * 'Drive Train'!$F$15)/AC$6*ABS(AC19)</f>
        <v>4081.1000850964124</v>
      </c>
      <c r="AZ19" s="46">
        <f>LZ19*12*60/(PI() * 'Drive Train'!$F$15)/AD$6*ABS(AD19)</f>
        <v>1227.9437459047608</v>
      </c>
      <c r="BA19" s="46">
        <f>MA19*12*60/(PI() * 'Drive Train'!$F$15)/AE$6*ABS(AE19)</f>
        <v>1465.2364455202587</v>
      </c>
      <c r="BB19" s="46">
        <f>MB19*12*60/(PI() * 'Drive Train'!$F$15)/AF$6*ABS(AF19)</f>
        <v>1688.3482991399903</v>
      </c>
      <c r="BC19" s="46">
        <f>MC19*12*60/(PI() * 'Drive Train'!$F$15)/AG$6*ABS(AG19)</f>
        <v>1897.2793067639548</v>
      </c>
      <c r="BD19" s="46">
        <f>MD19*12*60/(PI() * 'Drive Train'!$F$15)/AH$6*ABS(AH19)</f>
        <v>2092.0294683921534</v>
      </c>
      <c r="BE19" s="46">
        <f>ME19*12*60/(PI() * 'Drive Train'!$F$15)/AI$6*ABS(AI19)</f>
        <v>2272.5987840245857</v>
      </c>
      <c r="BF19" s="46">
        <f>MF19*12*60/(PI() * 'Drive Train'!$F$15)/AJ$6*ABS(AJ19)</f>
        <v>2489.6731839292524</v>
      </c>
      <c r="BG19" s="46">
        <f>MG19*12*60/(PI() * 'Drive Train'!$F$15)/AK$6*ABS(AK19)</f>
        <v>2628.8500431548914</v>
      </c>
      <c r="BH19" s="46">
        <f>MH19*12*60/(PI() * 'Drive Train'!$F$15)/AL$6*ABS(AL19)</f>
        <v>2712.7541227316665</v>
      </c>
      <c r="BI19" s="46">
        <f>MI19*12*60/(PI() * 'Drive Train'!$F$15)/AM$6*ABS(AM19)</f>
        <v>2715.8896981998842</v>
      </c>
      <c r="BJ19" s="61">
        <f t="shared" si="67"/>
        <v>0.43999999999999995</v>
      </c>
      <c r="BK19" s="2">
        <f>IF(OR(KS18=1,AND($C$37=Motors!$C$32,OY18=1)),0,IF(NG19=0,-(CG18+$C$15)/($C$14-$C$15)*$C$12,($C$11*S19-AO19)/($C$11*S19)*$C$12*S19))</f>
        <v>0.73223602440886826</v>
      </c>
      <c r="BL19" s="2">
        <f>IF(OR(KT18=1,AND($C$37=Motors!$C$32,OZ18=1)),0,IF(NH19=0,-(CH18+$C$15)/($C$14-$C$15)*$C$12,($C$11*T19-AP19)/($C$11*T19)*$C$12*T19))</f>
        <v>1.3890075809984852</v>
      </c>
      <c r="BM19" s="2">
        <f>IF(OR(KU18=1,AND($C$37=Motors!$C$32,PA18=1)),0,IF(NI19=0,-(CI18+$C$15)/($C$14-$C$15)*$C$12,($C$11*U19-AQ19)/($C$11*U19)*$C$12*U19))</f>
        <v>1.3145023195832242</v>
      </c>
      <c r="BN19" s="2">
        <f>IF(OR(KV18=1,AND($C$37=Motors!$C$32,PB18=1)),0,IF(NJ19=0,-(CJ18+$C$15)/($C$14-$C$15)*$C$12,($C$11*V19-AR19)/($C$11*V19)*$C$12*V19))</f>
        <v>1.2145944425054254</v>
      </c>
      <c r="BO19" s="2">
        <f>IF(OR(KW18=1,AND($C$37=Motors!$C$32,PC18=1)),0,IF(NK19=0,-(CK18+$C$15)/($C$14-$C$15)*$C$12,($C$11*W19-AS19)/($C$11*W19)*$C$12*W19))</f>
        <v>1.0925380702889953</v>
      </c>
      <c r="BP19" s="2">
        <f>IF(OR(KX18=1,AND($C$37=Motors!$C$32,PD18=1)),0,IF(NL19=0,-(CL18+$C$15)/($C$14-$C$15)*$C$12,($C$11*X19-AT19)/($C$11*X19)*$C$12*X19))</f>
        <v>0.96580544557922032</v>
      </c>
      <c r="BQ19" s="2">
        <f>IF(OR(KY18=1,AND($C$37=Motors!$C$32,PE18=1)),0,IF(NM19=0,-(CM18+$C$15)/($C$14-$C$15)*$C$12,($C$11*Y19-AU19)/($C$11*Y19)*$C$12*Y19))</f>
        <v>0.83601032746847037</v>
      </c>
      <c r="BR19" s="2">
        <f>IF(OR(KZ18=1,AND($C$37=Motors!$C$32,PF18=1)),0,IF(NN19=0,-(CN18+$C$15)/($C$14-$C$15)*$C$12,($C$11*Z19-AV19)/($C$11*Z19)*$C$12*Z19))</f>
        <v>0.71302873392417232</v>
      </c>
      <c r="BS19" s="2">
        <f>IF(OR(LA18=1,AND($C$37=Motors!$C$32,PG18=1)),0,IF(NO19=0,-(CO18+$C$15)/($C$14-$C$15)*$C$12,($C$11*AA19-AW19)/($C$11*AA19)*$C$12*AA19))</f>
        <v>0.59665709265779809</v>
      </c>
      <c r="BT19" s="2">
        <f>IF(OR(LB18=1,AND($C$37=Motors!$C$32,PH18=1)),0,IF(NP19=0,-(CP18+$C$15)/($C$14-$C$15)*$C$12,($C$11*AB19-AX19)/($C$11*AB19)*$C$12*AB19))</f>
        <v>0.4968170186222321</v>
      </c>
      <c r="BU19" s="2">
        <f>IF(OR(LC18=1,AND($C$37=Motors!$C$32,PI18=1)),0,IF(NQ19=0,-(CQ18+$C$15)/($C$14-$C$15)*$C$12,($C$11*AC19-AY19)/($C$11*AC19)*$C$12*AC19))</f>
        <v>0.41678086243923901</v>
      </c>
      <c r="BV19" s="2">
        <f>IF(OR(LD18=1,AND($C$37=Motors!$C$32,PJ18=1)),0,IF(NR19=0,-(CR18+$C$15)/($C$14-$C$15)*$C$12,($C$11*AD19-AZ19)/($C$11*AD19)*$C$12*AD19))</f>
        <v>1.5899367306148073</v>
      </c>
      <c r="BW19" s="2">
        <f>IF(OR(LE18=1,AND($C$37=Motors!$C$32,PK18=1)),0,IF(NS19=0,-(CS18+$C$15)/($C$14-$C$15)*$C$12,($C$11*AE19-BA19)/($C$11*AE19)*$C$12*AE19))</f>
        <v>1.4292858351502777</v>
      </c>
      <c r="BX19" s="2">
        <f>IF(OR(LF18=1,AND($C$37=Motors!$C$32,PL18=1)),0,IF(NT19=0,-(CT18+$C$15)/($C$14-$C$15)*$C$12,($C$11*AF19-BB19)/($C$11*AF19)*$C$12*AF19))</f>
        <v>1.2749538398664735</v>
      </c>
      <c r="BY19" s="2">
        <f>IF(OR(LG18=1,AND($C$37=Motors!$C$32,PM18=1)),0,IF(NU19=0,-(CU18+$C$15)/($C$14-$C$15)*$C$12,($C$11*AG19-BC19)/($C$11*AG19)*$C$12*AG19))</f>
        <v>1.1269407447633955</v>
      </c>
      <c r="BZ19" s="2">
        <f>IF(OR(LH18=1,AND($C$37=Motors!$C$32,PN18=1)),0,IF(NV19=0,-(CV18+$C$15)/($C$14-$C$15)*$C$12,($C$11*AH19-BD19)/($C$11*AH19)*$C$12*AH19))</f>
        <v>0.98524654984104321</v>
      </c>
      <c r="CA19" s="2">
        <f>IF(OR(LI18=1,AND($C$37=Motors!$C$32,PO18=1)),0,IF(NW19=0,-(CW18+$C$15)/($C$14-$C$15)*$C$12,($C$11*AI19-BE19)/($C$11*AI19)*$C$12*AI19))</f>
        <v>0.84987125509941608</v>
      </c>
      <c r="CB19" s="2">
        <f>IF(OR(LJ18=1,AND($C$37=Motors!$C$32,PP18=1)),0,IF(NX19=0,-(CX18+$C$15)/($C$14-$C$15)*$C$12,($C$11*AJ19-BF19)/($C$11*AJ19)*$C$12*AJ19))</f>
        <v>0.79009279573618496</v>
      </c>
      <c r="CC19" s="2">
        <f>IF(OR(LK18=1,AND($C$37=Motors!$C$32,PQ18=1)),0,IF(NY19=0,-(CY18+$C$15)/($C$14-$C$15)*$C$12,($C$11*AK19-BG19)/($C$11*AK19)*$C$12*AK19))</f>
        <v>0.7589556959172582</v>
      </c>
      <c r="CD19" s="2">
        <f>IF(OR(LL18=1,AND($C$37=Motors!$C$32,PR18=1)),0,IF(NZ19=0,-(CZ18+$C$15)/($C$14-$C$15)*$C$12,($C$11*AL19-BH19)/($C$11*AL19)*$C$12*AL19))</f>
        <v>0.73966628614904817</v>
      </c>
      <c r="CE19" s="2">
        <f>IF(OR(LM18=1,AND($C$37=Motors!$C$32,PS18=1)),0,IF(OA19=0,-(DA18+$C$15)/($C$14-$C$15)*$C$12,($C$11*AM19-BI19)/($C$11*AM19)*$C$12*AM19))</f>
        <v>0.73877265159922823</v>
      </c>
      <c r="CF19" s="61">
        <f t="shared" si="69"/>
        <v>0.43999999999999995</v>
      </c>
      <c r="CG19" s="57">
        <f>IF(AND(KS18=1,OY18=1),0,ABS(BK19/$C$12*($C$14-$C$15)+$C$15) *'Drive Train'!$AA$49 + CG18*(1-'Drive Train'!$AA$49))</f>
        <v>41.731193747575844</v>
      </c>
      <c r="CH19" s="57">
        <f>IF(AND(KT18=1,OZ18=1),0,ABS(BL19/$C$12*($C$14-$C$15)+$C$15) *'Drive Train'!$AA$49 + CH18*(1-'Drive Train'!$AA$49))</f>
        <v>76.69542225813511</v>
      </c>
      <c r="CI19" s="57">
        <f>IF(AND(KU18=1,PA18=1),0,ABS(BM19/$C$12*($C$14-$C$15)+$C$15) *'Drive Train'!$AA$49 + CI18*(1-'Drive Train'!$AA$49))</f>
        <v>72.729021826774954</v>
      </c>
      <c r="CJ19" s="57">
        <f>IF(AND(KV18=1,PB18=1),0,ABS(BN19/$C$12*($C$14-$C$15)+$C$15) *'Drive Train'!$AA$49 + CJ18*(1-'Drive Train'!$AA$49))</f>
        <v>67.410274677778446</v>
      </c>
      <c r="CK19" s="57">
        <f>IF(AND(KW18=1,PC18=1),0,ABS(BO19/$C$12*($C$14-$C$15)+$C$15) *'Drive Train'!$AA$49 + CK18*(1-'Drive Train'!$AA$49))</f>
        <v>60.912418845675553</v>
      </c>
      <c r="CL19" s="57">
        <f>IF(AND(KX18=1,PD18=1),0,ABS(BP19/$C$12*($C$14-$C$15)+$C$15) *'Drive Train'!$AA$49 + CL18*(1-'Drive Train'!$AA$49))</f>
        <v>54.165615629798324</v>
      </c>
      <c r="CM19" s="57">
        <f>IF(AND(KY18=1,PE18=1),0,ABS(BQ19/$C$12*($C$14-$C$15)+$C$15) *'Drive Train'!$AA$49 + CM18*(1-'Drive Train'!$AA$49))</f>
        <v>47.255775939504041</v>
      </c>
      <c r="CN19" s="57">
        <f>IF(AND(KZ18=1,PF18=1),0,ABS(BR19/$C$12*($C$14-$C$15)+$C$15) *'Drive Train'!$AA$49 + CN18*(1-'Drive Train'!$AA$49))</f>
        <v>40.708664548743279</v>
      </c>
      <c r="CO19" s="57">
        <f>IF(AND(LA18=1,PG18=1),0,ABS(BS19/$C$12*($C$14-$C$15)+$C$15) *'Drive Train'!$AA$49 + CO18*(1-'Drive Train'!$AA$49))</f>
        <v>34.513443978421364</v>
      </c>
      <c r="CP19" s="57">
        <f>IF(AND(LB18=1,PH18=1),0,ABS(BT19/$C$12*($C$14-$C$15)+$C$15) *'Drive Train'!$AA$49 + CP18*(1-'Drive Train'!$AA$49))</f>
        <v>29.198306427067376</v>
      </c>
      <c r="CQ19" s="57">
        <f>IF(AND(LC18=1,PI18=1),0,ABS(BU19/$C$12*($C$14-$C$15)+$C$15) *'Drive Train'!$AA$49 + CQ18*(1-'Drive Train'!$AA$49))</f>
        <v>24.937460436080649</v>
      </c>
      <c r="CR19" s="57">
        <f>IF(AND(LD18=1,PJ18=1),0,ABS(BV19/$C$12*($C$14-$C$15)+$C$15) *'Drive Train'!$AA$49 + CR18*(1-'Drive Train'!$AA$49))</f>
        <v>87.392189849742635</v>
      </c>
      <c r="CS19" s="57">
        <f>IF(AND(LE18=1,PK18=1),0,ABS(BW19/$C$12*($C$14-$C$15)+$C$15) *'Drive Train'!$AA$49 + CS18*(1-'Drive Train'!$AA$49))</f>
        <v>78.839696120240916</v>
      </c>
      <c r="CT19" s="57">
        <f>IF(AND(LF18=1,PL18=1),0,ABS(BX19/$C$12*($C$14-$C$15)+$C$15) *'Drive Train'!$AA$49 + CT18*(1-'Drive Train'!$AA$49))</f>
        <v>70.62359861197865</v>
      </c>
      <c r="CU19" s="57">
        <f>IF(AND(LG18=1,PM18=1),0,ABS(BY19/$C$12*($C$14-$C$15)+$C$15) *'Drive Train'!$AA$49 + CU18*(1-'Drive Train'!$AA$49))</f>
        <v>62.743897324955853</v>
      </c>
      <c r="CV19" s="57">
        <f>IF(AND(LH18=1,PN18=1),0,ABS(BZ19/$C$12*($C$14-$C$15)+$C$15) *'Drive Train'!$AA$49 + CV18*(1-'Drive Train'!$AA$49))</f>
        <v>55.200592259172545</v>
      </c>
      <c r="CW19" s="57">
        <f>IF(AND(LI18=1,PO18=1),0,ABS(CA19/$C$12*($C$14-$C$15)+$C$15) *'Drive Train'!$AA$49 + CW18*(1-'Drive Train'!$AA$49))</f>
        <v>47.993683414628656</v>
      </c>
      <c r="CX19" s="57">
        <f>IF(AND(LJ18=1,PP18=1),0,ABS(CB19/$C$12*($C$14-$C$15)+$C$15) *'Drive Train'!$AA$49 + CX18*(1-'Drive Train'!$AA$49))</f>
        <v>44.811286594586107</v>
      </c>
      <c r="CY19" s="57">
        <f>IF(AND(LK18=1,PQ18=1),0,ABS(CC19/$C$12*($C$14-$C$15)+$C$15) *'Drive Train'!$AA$49 + CY18*(1-'Drive Train'!$AA$49))</f>
        <v>43.153655927877267</v>
      </c>
      <c r="CZ19" s="57">
        <f>IF(AND(LL18=1,PR18=1),0,ABS(CD19/$C$12*($C$14-$C$15)+$C$15) *'Drive Train'!$AA$49 + CZ18*(1-'Drive Train'!$AA$49))</f>
        <v>42.126754984615296</v>
      </c>
      <c r="DA19" s="57">
        <f>IF(AND(LM18=1,PS18=1),0,ABS(CE19/$C$12*($C$14-$C$15)+$C$15) *'Drive Train'!$AA$49 + DA18*(1-'Drive Train'!$AA$49))</f>
        <v>42.079180995925718</v>
      </c>
      <c r="DB19" s="61">
        <f t="shared" si="162"/>
        <v>0.43999999999999995</v>
      </c>
      <c r="DC19" s="57">
        <f t="shared" si="70"/>
        <v>41.731193747575844</v>
      </c>
      <c r="DD19" s="57">
        <f t="shared" si="71"/>
        <v>76.69542225813511</v>
      </c>
      <c r="DE19" s="57">
        <f t="shared" si="72"/>
        <v>72.729021826774954</v>
      </c>
      <c r="DF19" s="57">
        <f t="shared" si="73"/>
        <v>67.410274677778446</v>
      </c>
      <c r="DG19" s="57">
        <f t="shared" si="74"/>
        <v>60.912418845675553</v>
      </c>
      <c r="DH19" s="57">
        <f t="shared" si="75"/>
        <v>54.165615629798324</v>
      </c>
      <c r="DI19" s="57">
        <f t="shared" si="76"/>
        <v>47.255775939504041</v>
      </c>
      <c r="DJ19" s="57">
        <f t="shared" si="77"/>
        <v>40.708664548743279</v>
      </c>
      <c r="DK19" s="57">
        <f t="shared" si="78"/>
        <v>34.513443978421364</v>
      </c>
      <c r="DL19" s="57">
        <f t="shared" si="79"/>
        <v>29.198306427067376</v>
      </c>
      <c r="DM19" s="57">
        <f t="shared" si="80"/>
        <v>24.937460436080649</v>
      </c>
      <c r="DN19" s="57">
        <f t="shared" si="81"/>
        <v>25</v>
      </c>
      <c r="DO19" s="57">
        <f t="shared" si="82"/>
        <v>30</v>
      </c>
      <c r="DP19" s="57">
        <f t="shared" si="83"/>
        <v>35</v>
      </c>
      <c r="DQ19" s="57">
        <f t="shared" si="84"/>
        <v>40</v>
      </c>
      <c r="DR19" s="57">
        <f t="shared" si="85"/>
        <v>45</v>
      </c>
      <c r="DS19" s="57">
        <f t="shared" si="86"/>
        <v>47.993683414628656</v>
      </c>
      <c r="DT19" s="57">
        <f t="shared" si="87"/>
        <v>44.811286594586107</v>
      </c>
      <c r="DU19" s="57">
        <f t="shared" si="88"/>
        <v>43.153655927877267</v>
      </c>
      <c r="DV19" s="57">
        <f t="shared" si="89"/>
        <v>42.126754984615296</v>
      </c>
      <c r="DW19" s="57">
        <f t="shared" si="90"/>
        <v>42.079180995925718</v>
      </c>
      <c r="DX19" s="61">
        <f t="shared" si="163"/>
        <v>0.43999999999999995</v>
      </c>
      <c r="DY19" s="2">
        <f>IF(OY19=0,($C$23/0.4536*IF(ISNA(MK18),'Drive Train'!$F$16,'Drive Train'!$F$17)*4.448*$C$24*S$6)*SIGN(BK19),BK19)</f>
        <v>4.5236871680000004</v>
      </c>
      <c r="DZ19" s="2">
        <f>IF(OZ19=0,($C$23/0.4536*IF(ISNA(ML18),'Drive Train'!$F$16,'Drive Train'!$F$17)*4.448*$C$24*$C$21*T$6)*SIGN(BL19),BL19)</f>
        <v>14.225645600594998</v>
      </c>
      <c r="EA19" s="2">
        <f>IF(PA19=0,($C$23/0.4536*IF(ISNA(MM18),'Drive Train'!$F$16,'Drive Train'!$F$17)*4.448*$C$24*$C$21*U$6)*SIGN(BM19),BM19)</f>
        <v>9.8485238773349995</v>
      </c>
      <c r="EB19" s="2">
        <f>IF(PB19=0,($C$23/0.4536*IF(ISNA(MN18),'Drive Train'!$F$16,'Drive Train'!$F$17)*4.448*$C$24*$C$21*V$6)*SIGN(BN19),BN19)</f>
        <v>7.5312241414914709</v>
      </c>
      <c r="EC19" s="2">
        <f>IF(PC19=0,($C$23/0.4536*IF(ISNA(MO18),'Drive Train'!$F$16,'Drive Train'!$F$17)*4.448*$C$24*$C$21*W$6)*SIGN(BO19),BO19)</f>
        <v>6.0967052573978577</v>
      </c>
      <c r="ED19" s="2">
        <f>IF(PD19=0,($C$23/0.4536*IF(ISNA(MP18),'Drive Train'!$F$16,'Drive Train'!$F$17)*4.448*$C$24*$C$21*X$6)*SIGN(BP19),BP19)</f>
        <v>5.1212324162142009</v>
      </c>
      <c r="EE19" s="2">
        <f>IF(PE19=0,($C$23/0.4536*IF(ISNA(MQ18),'Drive Train'!$F$16,'Drive Train'!$F$17)*4.448*$C$24*$C$21*Y$6)*SIGN(BQ19),BQ19)</f>
        <v>4.4148555312191382</v>
      </c>
      <c r="EF19" s="2">
        <f>IF(PF19=0,($C$23/0.4536*IF(ISNA(MR18),'Drive Train'!$F$16,'Drive Train'!$F$17)*4.448*$C$24*$C$21*Z$6)*SIGN(BR19),BR19)</f>
        <v>3.8797215274349997</v>
      </c>
      <c r="EG19" s="2">
        <f>IF(PG19=0,($C$23/0.4536*IF(ISNA(MS18),'Drive Train'!$F$16,'Drive Train'!$F$17)*4.448*$C$24*$C$21*AA$6)*SIGN(BS19),BS19)</f>
        <v>3.4602921731177019</v>
      </c>
      <c r="EH19" s="2">
        <f>IF(PH19=0,($C$23/0.4536*IF(ISNA(MT18),'Drive Train'!$F$16,'Drive Train'!$F$17)*4.448*$C$24*$C$21*AB$6)*SIGN(BT19),BT19)</f>
        <v>3.1227026928135362</v>
      </c>
      <c r="EI19" s="2">
        <f>IF(PI19=0,($C$23/0.4536*IF(ISNA(MU18),'Drive Train'!$F$16,'Drive Train'!$F$17)*4.448*$C$24*$C$21*AC$6)*SIGN(BU19),BU19)</f>
        <v>2.8451291201189992</v>
      </c>
      <c r="EJ19" s="2">
        <f>IF(PJ19=0,($C$23/0.4536*IF(ISNA(MV18),'Drive Train'!$F$16,'Drive Train'!$F$17)*4.448*$C$24*$C$21*AD$6)*SIGN(BV19),BV19)</f>
        <v>3.9831807681666</v>
      </c>
      <c r="EK19" s="2">
        <f>IF(PK19=0,($C$23/0.4536*IF(ISNA(MW18),'Drive Train'!$F$16,'Drive Train'!$F$17)*4.448*$C$24*$C$21*AE$6)*SIGN(BW19),BW19)</f>
        <v>3.9831807681666</v>
      </c>
      <c r="EL19" s="2">
        <f>IF(PL19=0,($C$23/0.4536*IF(ISNA(MX18),'Drive Train'!$F$16,'Drive Train'!$F$17)*4.448*$C$24*$C$21*AF$6)*SIGN(BX19),BX19)</f>
        <v>3.9831807681666</v>
      </c>
      <c r="EM19" s="2">
        <f>IF(PM19=0,($C$23/0.4536*IF(ISNA(MY18),'Drive Train'!$F$16,'Drive Train'!$F$17)*4.448*$C$24*$C$21*AG$6)*SIGN(BY19),BY19)</f>
        <v>3.9831807681666</v>
      </c>
      <c r="EN19" s="2">
        <f>IF(PN19=0,($C$23/0.4536*IF(ISNA(MZ18),'Drive Train'!$F$16,'Drive Train'!$F$17)*4.448*$C$24*$C$21*AH$6)*SIGN(BZ19),BZ19)</f>
        <v>3.9831807681666</v>
      </c>
      <c r="EO19" s="2">
        <f>IF(PO19=0,($C$23/0.4536*IF(ISNA(NA18),'Drive Train'!$F$16,'Drive Train'!$F$17)*4.448*$C$24*$C$21*AI$6)*SIGN(CA19),CA19)</f>
        <v>3.9831807681666</v>
      </c>
      <c r="EP19" s="2">
        <f>IF(PP19=0,($C$23/0.4536*IF(ISNA(NB18),'Drive Train'!$F$16,'Drive Train'!$F$17)*4.448*$C$24*$C$21*AJ$6)*SIGN(CB19),CB19)</f>
        <v>3.9831807681666</v>
      </c>
      <c r="EQ19" s="2">
        <f>IF(PQ19=0,($C$23/0.4536*IF(ISNA(NC18),'Drive Train'!$F$16,'Drive Train'!$F$17)*4.448*$C$24*$C$21*AK$6)*SIGN(CC19),CC19)</f>
        <v>3.9831807681666</v>
      </c>
      <c r="ER19" s="2">
        <f>IF(PR19=0,($C$23/0.4536*IF(ISNA(ND18),'Drive Train'!$F$16,'Drive Train'!$F$17)*4.448*$C$24*$C$21*AL$6)*SIGN(CD19),CD19)</f>
        <v>3.9831807681666</v>
      </c>
      <c r="ES19" s="2">
        <f>IF(PS19=0,($C$23/0.4536*IF(ISNA(NE18),'Drive Train'!$F$16,'Drive Train'!$F$17)*4.448*$C$24*$C$21*AM$6)*SIGN(CE19),CE19)</f>
        <v>3.9831807681666</v>
      </c>
      <c r="ET19" s="61">
        <f t="shared" si="91"/>
        <v>0.43999999999999995</v>
      </c>
      <c r="EU19" s="255">
        <f>MAX(MIN(IF(AND(OY18=1,NG19&lt;0),-1,1)*(DC19-$C$15)/($C$14-$C$15)*$C$12*$C$21-$C$33*LO19/AO$6 -  OY18*$C$33/$C$21,DY18/$C$19),MAX(EU$8:EU18)*-1)</f>
        <v>0.46131792585275433</v>
      </c>
      <c r="EV19" s="255">
        <f>MAX(MIN(IF(AND(OZ18=1,NH19&lt;0),-1,1)*(DD19-$C$15)/($C$14-$C$15)*$C$12*$C$21-$C$33*LP19/AP$6 -  OZ18*$C$33/$C$21,DZ18/$C$19),MAX(EV$8:EV18)*-1)</f>
        <v>1.2015647103483678</v>
      </c>
      <c r="EW19" s="255">
        <f>MAX(MIN(IF(AND(PA18=1,NI19&lt;0),-1,1)*(DE19-$C$15)/($C$14-$C$15)*$C$12*$C$21-$C$33*LQ19/AQ$6 -  PA18*$C$33/$C$21,EA18/$C$19),MAX(EW$8:EW18)*-1)</f>
        <v>1.1140973911586785</v>
      </c>
      <c r="EX19" s="255">
        <f>MAX(MIN(IF(AND(PB18=1,NJ19&lt;0),-1,1)*(DF19-$C$15)/($C$14-$C$15)*$C$12*$C$21-$C$33*LR19/AR$6 -  PB18*$C$33/$C$21,EB18/$C$19),MAX(EX$8:EX18)*-1)</f>
        <v>0.99871634859033775</v>
      </c>
      <c r="EY19" s="255">
        <f>MAX(MIN(IF(AND(PC18=1,NK19&lt;0),-1,1)*(DG19-$C$15)/($C$14-$C$15)*$C$12*$C$21-$C$33*LS19/AS$6 -  PC18*$C$33/$C$21,EC18/$C$19),MAX(EY$8:EY18)*-1)</f>
        <v>0.86035070557731008</v>
      </c>
      <c r="EZ19" s="255">
        <f>MAX(MIN(IF(AND(PD18=1,NL19&lt;0),-1,1)*(DH19-$C$15)/($C$14-$C$15)*$C$12*$C$21-$C$33*LT19/AT$6 -  PD18*$C$33/$C$21,ED18/$C$19),MAX(EZ$8:EZ18)*-1)</f>
        <v>0.71831736549577796</v>
      </c>
      <c r="FA19" s="255">
        <f>MAX(MIN(IF(AND(PE18=1,NM19&lt;0),-1,1)*(DI19-$C$15)/($C$14-$C$15)*$C$12*$C$21-$C$33*LU19/AU$6 -  PE18*$C$33/$C$21,EE18/$C$19),MAX(FA$8:FA18)*-1)</f>
        <v>0.57415025619379312</v>
      </c>
      <c r="FB19" s="255">
        <f>MAX(MIN(IF(AND(PF18=1,NN19&lt;0),-1,1)*(DJ19-$C$15)/($C$14-$C$15)*$C$12*$C$21-$C$33*LV19/AV$6 -  PF18*$C$33/$C$21,EF18/$C$19),MAX(FB$8:FB18)*-1)</f>
        <v>0.44070504032235014</v>
      </c>
      <c r="FC19" s="255">
        <f>MAX(MIN(IF(AND(PG18=1,NO19&lt;0),-1,1)*(DK19-$C$15)/($C$14-$C$15)*$C$12*$C$21-$C$33*LW19/AW$6 -  PG18*$C$33/$C$21,EG18/$C$19),MAX(FC$8:FC18)*-1)</f>
        <v>0.31663741661637046</v>
      </c>
      <c r="FD19" s="255">
        <f>MAX(MIN(IF(AND(PH18=1,NP19&lt;0),-1,1)*(DL19-$C$15)/($C$14-$C$15)*$C$12*$C$21-$C$33*LX19/AX$6 -  PH18*$C$33/$C$21,EH18/$C$19),MAX(FD$8:FD18)*-1)</f>
        <v>0.2116902111506426</v>
      </c>
      <c r="FE19" s="255">
        <f>MAX(MIN(IF(AND(PI18=1,NQ19&lt;0),-1,1)*(DM19-$C$15)/($C$14-$C$15)*$C$12*$C$21-$C$33*LY19/AY$6 -  PI18*$C$33/$C$21,EI18/$C$19),MAX(FE$8:FE18)*-1)</f>
        <v>0.12842267685884051</v>
      </c>
      <c r="FF19" s="255">
        <f>MAX(MIN(IF(AND(PJ18=1,NR19&lt;0),-1,1)*(DN19-$C$15)/($C$14-$C$15)*$C$12*$C$21-$C$33*LZ19/AZ$6 -  PJ18*$C$33/$C$21,EJ18/$C$19),MAX(FF$8:FF18)*-1)</f>
        <v>0.29293957930110903</v>
      </c>
      <c r="FG19" s="255">
        <f>MAX(MIN(IF(AND(PK18=1,NS19&lt;0),-1,1)*(DO19-$C$15)/($C$14-$C$15)*$C$12*$C$21-$C$33*MA19/BA$6 -  PK18*$C$33/$C$21,EK18/$C$19),MAX(FG$8:FG18)*-1)</f>
        <v>0.35876721897237696</v>
      </c>
      <c r="FH19" s="255">
        <f>MAX(MIN(IF(AND(PL18=1,NT19&lt;0),-1,1)*(DP19-$C$15)/($C$14-$C$15)*$C$12*$C$21-$C$33*MB19/BB$6 -  PL18*$C$33/$C$21,EL18/$C$19),MAX(FH$8:FH18)*-1)</f>
        <v>0.42459485864364482</v>
      </c>
      <c r="FI19" s="255">
        <f>MAX(MIN(IF(AND(PM18=1,NU19&lt;0),-1,1)*(DQ19-$C$15)/($C$14-$C$15)*$C$12*$C$21-$C$33*MC19/BC$6 -  PM18*$C$33/$C$21,EM18/$C$19),MAX(FI$8:FI18)*-1)</f>
        <v>0.49042249831491269</v>
      </c>
      <c r="FJ19" s="255">
        <f>MAX(MIN(IF(AND(PN18=1,NV19&lt;0),-1,1)*(DR19-$C$15)/($C$14-$C$15)*$C$12*$C$21-$C$33*MD19/BD$6 -  PN18*$C$33/$C$21,EN18/$C$19),MAX(FJ$8:FJ18)*-1)</f>
        <v>0.55625013798618062</v>
      </c>
      <c r="FK19" s="255">
        <f>MAX(MIN(IF(AND(PO18=1,NW19&lt;0),-1,1)*(DS19-$C$15)/($C$14-$C$15)*$C$12*$C$21-$C$33*ME19/BE$6 -  PO18*$C$33/$C$21,EO18/$C$19),MAX(FK$8:FK18)*-1)</f>
        <v>0.58889388713821389</v>
      </c>
      <c r="FL19" s="255">
        <f>MAX(MIN(IF(AND(PP18=1,NX19&lt;0),-1,1)*(DT19-$C$15)/($C$14-$C$15)*$C$12*$C$21-$C$33*MF19/BF$6 -  PP18*$C$33/$C$21,EP18/$C$19),MAX(FL$8:FL18)*-1)</f>
        <v>0.52442684532186779</v>
      </c>
      <c r="FM19" s="255">
        <f>MAX(MIN(IF(AND(PQ18=1,NY19&lt;0),-1,1)*(DU19-$C$15)/($C$14-$C$15)*$C$12*$C$21-$C$33*MG19/BG$6 -  PQ18*$C$33/$C$21,EQ18/$C$19),MAX(FM$8:FM18)*-1)</f>
        <v>0.49032902873151096</v>
      </c>
      <c r="FN19" s="255">
        <f>MAX(MIN(IF(AND(PR18=1,NZ19&lt;0),-1,1)*(DV19-$C$15)/($C$14-$C$15)*$C$12*$C$21-$C$33*MH19/BH$6 -  PR18*$C$33/$C$21,ER18/$C$19),MAX(FN$8:FN18)*-1)</f>
        <v>0.46937055519700527</v>
      </c>
      <c r="FO19" s="255">
        <f>MAX(MIN(IF(AND(PS18=1,OA19&lt;0),-1,1)*(DW19-$C$15)/($C$14-$C$15)*$C$12*$C$21-$C$33*MI19/BI$6 -  PS18*$C$33/$C$21,ES18/$C$19),MAX(FO$8:FO18)*-1)</f>
        <v>0.46842048018318649</v>
      </c>
      <c r="FP19" s="61">
        <f t="shared" si="164"/>
        <v>0.43999999999999995</v>
      </c>
      <c r="FQ19" s="256">
        <f t="shared" si="165"/>
        <v>34.798942599825132</v>
      </c>
      <c r="FR19" s="256">
        <f t="shared" si="166"/>
        <v>76.69542225813511</v>
      </c>
      <c r="FS19" s="256">
        <f t="shared" si="167"/>
        <v>72.729021826774954</v>
      </c>
      <c r="FT19" s="256">
        <f t="shared" si="168"/>
        <v>67.410274677778446</v>
      </c>
      <c r="FU19" s="256">
        <f t="shared" si="169"/>
        <v>60.912418845675553</v>
      </c>
      <c r="FV19" s="256">
        <f t="shared" si="170"/>
        <v>52.445780055329728</v>
      </c>
      <c r="FW19" s="256">
        <f t="shared" si="171"/>
        <v>42.546561800940232</v>
      </c>
      <c r="FX19" s="256">
        <f t="shared" si="172"/>
        <v>33.383561146273237</v>
      </c>
      <c r="FY19" s="256">
        <f t="shared" si="173"/>
        <v>24.864471797007553</v>
      </c>
      <c r="FZ19" s="256">
        <f t="shared" si="174"/>
        <v>17.658283803618993</v>
      </c>
      <c r="GA19" s="256">
        <f t="shared" si="175"/>
        <v>11.940727979337359</v>
      </c>
      <c r="GB19" s="256">
        <f t="shared" si="176"/>
        <v>23.237262478067851</v>
      </c>
      <c r="GC19" s="256">
        <f t="shared" si="177"/>
        <v>27.757309910746852</v>
      </c>
      <c r="GD19" s="256">
        <f t="shared" si="178"/>
        <v>32.277357343425848</v>
      </c>
      <c r="GE19" s="256">
        <f t="shared" si="179"/>
        <v>36.797404776104848</v>
      </c>
      <c r="GF19" s="256">
        <f t="shared" si="180"/>
        <v>41.317452208783855</v>
      </c>
      <c r="GG19" s="256">
        <f t="shared" si="181"/>
        <v>43.558931552179899</v>
      </c>
      <c r="GH19" s="256">
        <f t="shared" si="182"/>
        <v>39.132309417320471</v>
      </c>
      <c r="GI19" s="256">
        <f t="shared" si="183"/>
        <v>36.790986697732315</v>
      </c>
      <c r="GJ19" s="256">
        <f t="shared" si="184"/>
        <v>35.351875482966072</v>
      </c>
      <c r="GK19" s="256">
        <f t="shared" si="185"/>
        <v>35.286638689599194</v>
      </c>
      <c r="GL19" s="61">
        <f t="shared" si="186"/>
        <v>0.43999999999999995</v>
      </c>
      <c r="GM19" s="57">
        <f t="shared" si="93"/>
        <v>11.939788706116028</v>
      </c>
      <c r="GN19" s="57">
        <f t="shared" si="94"/>
        <v>8.7076608716089012</v>
      </c>
      <c r="GO19" s="57">
        <f t="shared" si="95"/>
        <v>11.662142454366609</v>
      </c>
      <c r="GP19" s="57">
        <f t="shared" si="96"/>
        <v>13.671082781059919</v>
      </c>
      <c r="GQ19" s="57">
        <f t="shared" si="97"/>
        <v>14.548112354962083</v>
      </c>
      <c r="GR19" s="57">
        <f t="shared" si="98"/>
        <v>14.459997135067399</v>
      </c>
      <c r="GS19" s="57">
        <f t="shared" si="99"/>
        <v>13.407116814667544</v>
      </c>
      <c r="GT19" s="57">
        <f t="shared" si="100"/>
        <v>11.71045554942955</v>
      </c>
      <c r="GU19" s="57">
        <f t="shared" si="101"/>
        <v>9.4335637817586093</v>
      </c>
      <c r="GV19" s="57">
        <f t="shared" si="102"/>
        <v>6.9887010809236489</v>
      </c>
      <c r="GW19" s="57">
        <f t="shared" si="103"/>
        <v>4.6533537007207206</v>
      </c>
      <c r="GX19" s="57">
        <f t="shared" si="104"/>
        <v>7.5818356159655389</v>
      </c>
      <c r="GY19" s="57">
        <f t="shared" si="105"/>
        <v>9.2855806140477259</v>
      </c>
      <c r="GZ19" s="57">
        <f t="shared" si="106"/>
        <v>10.989325612129916</v>
      </c>
      <c r="HA19" s="57">
        <f t="shared" si="107"/>
        <v>12.6930706102121</v>
      </c>
      <c r="HB19" s="57">
        <f t="shared" si="108"/>
        <v>14.39681560829429</v>
      </c>
      <c r="HC19" s="57">
        <f t="shared" si="109"/>
        <v>15.241698162403269</v>
      </c>
      <c r="HD19" s="57">
        <f t="shared" si="110"/>
        <v>13.573168034568603</v>
      </c>
      <c r="HE19" s="57">
        <f t="shared" si="111"/>
        <v>12.690651438934069</v>
      </c>
      <c r="HF19" s="57">
        <f t="shared" si="112"/>
        <v>12.148206128268651</v>
      </c>
      <c r="HG19" s="57">
        <f t="shared" si="113"/>
        <v>12.123616372951885</v>
      </c>
      <c r="HH19" s="61">
        <f t="shared" si="187"/>
        <v>0.43999999999999995</v>
      </c>
      <c r="HI19" s="57">
        <f t="shared" si="188"/>
        <v>11.939788706116028</v>
      </c>
      <c r="HJ19" s="57">
        <f t="shared" si="189"/>
        <v>8.7076608716089012</v>
      </c>
      <c r="HK19" s="57">
        <f t="shared" si="190"/>
        <v>11.662142454366609</v>
      </c>
      <c r="HL19" s="57">
        <f t="shared" si="191"/>
        <v>13.671082781059919</v>
      </c>
      <c r="HM19" s="57">
        <f t="shared" si="192"/>
        <v>14.548112354962083</v>
      </c>
      <c r="HN19" s="57">
        <f t="shared" si="193"/>
        <v>14.459997135067399</v>
      </c>
      <c r="HO19" s="57">
        <f t="shared" si="194"/>
        <v>13.407116814667544</v>
      </c>
      <c r="HP19" s="57">
        <f t="shared" si="195"/>
        <v>11.71045554942955</v>
      </c>
      <c r="HQ19" s="57">
        <f t="shared" si="196"/>
        <v>9.4335637817586093</v>
      </c>
      <c r="HR19" s="57">
        <f t="shared" si="197"/>
        <v>6.9887010809236489</v>
      </c>
      <c r="HS19" s="57">
        <f t="shared" si="198"/>
        <v>4.6533537007207206</v>
      </c>
      <c r="HT19" s="57">
        <f t="shared" si="199"/>
        <v>7.5818356159655389</v>
      </c>
      <c r="HU19" s="57">
        <f t="shared" si="200"/>
        <v>9.2855806140477259</v>
      </c>
      <c r="HV19" s="57">
        <f t="shared" si="201"/>
        <v>10.989325612129916</v>
      </c>
      <c r="HW19" s="57">
        <f t="shared" si="202"/>
        <v>12.6930706102121</v>
      </c>
      <c r="HX19" s="57">
        <f t="shared" si="203"/>
        <v>14.39681560829429</v>
      </c>
      <c r="HY19" s="57">
        <f t="shared" si="204"/>
        <v>15.241698162403269</v>
      </c>
      <c r="HZ19" s="57">
        <f t="shared" si="205"/>
        <v>13.573168034568603</v>
      </c>
      <c r="IA19" s="57">
        <f t="shared" si="206"/>
        <v>12.690651438934069</v>
      </c>
      <c r="IB19" s="57">
        <f t="shared" si="207"/>
        <v>12.148206128268651</v>
      </c>
      <c r="IC19" s="57">
        <f t="shared" si="208"/>
        <v>12.123616372951885</v>
      </c>
      <c r="ID19" s="61">
        <f t="shared" si="209"/>
        <v>0.43999999999999995</v>
      </c>
      <c r="IE19" s="57">
        <f t="shared" si="210"/>
        <v>9.8798889884886201</v>
      </c>
      <c r="IF19" s="57">
        <f t="shared" si="211"/>
        <v>7.5727986397619445</v>
      </c>
      <c r="IG19" s="57">
        <f t="shared" si="212"/>
        <v>7.7936409788229453</v>
      </c>
      <c r="IH19" s="57">
        <f t="shared" si="213"/>
        <v>8.0885185957358914</v>
      </c>
      <c r="II19" s="57">
        <f t="shared" si="214"/>
        <v>8.448877630056467</v>
      </c>
      <c r="IJ19" s="57">
        <f t="shared" si="215"/>
        <v>8.8798208833307708</v>
      </c>
      <c r="IK19" s="57">
        <f t="shared" si="216"/>
        <v>9.4361680616245955</v>
      </c>
      <c r="IL19" s="57">
        <f t="shared" si="217"/>
        <v>9.9562613393428432</v>
      </c>
      <c r="IM19" s="57">
        <f t="shared" si="218"/>
        <v>10.460892891333552</v>
      </c>
      <c r="IN19" s="57">
        <f t="shared" si="219"/>
        <v>10.909883037878656</v>
      </c>
      <c r="IO19" s="57">
        <f t="shared" si="220"/>
        <v>11.294043673646179</v>
      </c>
      <c r="IP19" s="57">
        <f t="shared" si="221"/>
        <v>10.797911282147897</v>
      </c>
      <c r="IQ19" s="57">
        <f t="shared" si="222"/>
        <v>10.520449482642736</v>
      </c>
      <c r="IR19" s="57">
        <f t="shared" si="223"/>
        <v>10.242987683137573</v>
      </c>
      <c r="IS19" s="57">
        <f t="shared" si="224"/>
        <v>9.9655258836324094</v>
      </c>
      <c r="IT19" s="57">
        <f t="shared" si="225"/>
        <v>9.6880640841272498</v>
      </c>
      <c r="IU19" s="57">
        <f t="shared" si="226"/>
        <v>9.4106022846220867</v>
      </c>
      <c r="IV19" s="57">
        <f t="shared" si="227"/>
        <v>9.5972886558518624</v>
      </c>
      <c r="IW19" s="57">
        <f t="shared" si="228"/>
        <v>9.7533092035548048</v>
      </c>
      <c r="IX19" s="57">
        <f t="shared" si="229"/>
        <v>9.8447498274488456</v>
      </c>
      <c r="IY19" s="57">
        <f t="shared" si="230"/>
        <v>9.8472941089298107</v>
      </c>
      <c r="IZ19" s="61">
        <f t="shared" si="231"/>
        <v>0.43999999999999995</v>
      </c>
      <c r="JA19" s="256" t="e">
        <f t="shared" si="349"/>
        <v>#N/A</v>
      </c>
      <c r="JB19" s="256" t="e">
        <f t="shared" si="350"/>
        <v>#N/A</v>
      </c>
      <c r="JC19" s="256" t="e">
        <f t="shared" si="351"/>
        <v>#N/A</v>
      </c>
      <c r="JD19" s="256" t="e">
        <f t="shared" si="352"/>
        <v>#N/A</v>
      </c>
      <c r="JE19" s="256" t="e">
        <f t="shared" si="353"/>
        <v>#N/A</v>
      </c>
      <c r="JF19" s="256" t="e">
        <f t="shared" si="354"/>
        <v>#N/A</v>
      </c>
      <c r="JG19" s="256" t="e">
        <f t="shared" si="355"/>
        <v>#N/A</v>
      </c>
      <c r="JH19" s="256" t="e">
        <f t="shared" si="356"/>
        <v>#N/A</v>
      </c>
      <c r="JI19" s="256" t="e">
        <f t="shared" si="357"/>
        <v>#N/A</v>
      </c>
      <c r="JJ19" s="256" t="e">
        <f t="shared" si="358"/>
        <v>#N/A</v>
      </c>
      <c r="JK19" s="256" t="e">
        <f t="shared" si="359"/>
        <v>#N/A</v>
      </c>
      <c r="JL19" s="256" t="e">
        <f t="shared" si="360"/>
        <v>#N/A</v>
      </c>
      <c r="JM19" s="256" t="e">
        <f t="shared" si="361"/>
        <v>#N/A</v>
      </c>
      <c r="JN19" s="256" t="e">
        <f t="shared" si="362"/>
        <v>#N/A</v>
      </c>
      <c r="JO19" s="256" t="e">
        <f t="shared" si="363"/>
        <v>#N/A</v>
      </c>
      <c r="JP19" s="256" t="e">
        <f t="shared" si="364"/>
        <v>#N/A</v>
      </c>
      <c r="JQ19" s="256" t="e">
        <f t="shared" si="365"/>
        <v>#N/A</v>
      </c>
      <c r="JR19" s="256" t="e">
        <f t="shared" si="366"/>
        <v>#N/A</v>
      </c>
      <c r="JS19" s="256" t="e">
        <f t="shared" si="367"/>
        <v>#N/A</v>
      </c>
      <c r="JT19" s="256" t="e">
        <f t="shared" si="368"/>
        <v>#N/A</v>
      </c>
      <c r="JU19" s="256" t="e">
        <f t="shared" si="369"/>
        <v>#N/A</v>
      </c>
      <c r="JV19" s="61">
        <f t="shared" si="233"/>
        <v>0.43999999999999995</v>
      </c>
      <c r="JW19" s="46">
        <f t="shared" si="234"/>
        <v>0</v>
      </c>
      <c r="JX19" s="46">
        <f t="shared" si="235"/>
        <v>0</v>
      </c>
      <c r="JY19" s="46">
        <f t="shared" si="236"/>
        <v>0</v>
      </c>
      <c r="JZ19" s="46">
        <f t="shared" si="237"/>
        <v>0</v>
      </c>
      <c r="KA19" s="46">
        <f t="shared" si="238"/>
        <v>0</v>
      </c>
      <c r="KB19" s="46">
        <f t="shared" si="239"/>
        <v>0</v>
      </c>
      <c r="KC19" s="46">
        <f t="shared" si="240"/>
        <v>0</v>
      </c>
      <c r="KD19" s="46">
        <f t="shared" si="241"/>
        <v>0</v>
      </c>
      <c r="KE19" s="46">
        <f t="shared" si="242"/>
        <v>0</v>
      </c>
      <c r="KF19" s="46">
        <f t="shared" si="243"/>
        <v>0</v>
      </c>
      <c r="KG19" s="46">
        <f t="shared" si="244"/>
        <v>0</v>
      </c>
      <c r="KH19" s="46">
        <f t="shared" si="245"/>
        <v>0</v>
      </c>
      <c r="KI19" s="46">
        <f t="shared" si="246"/>
        <v>0</v>
      </c>
      <c r="KJ19" s="46">
        <f t="shared" si="247"/>
        <v>0</v>
      </c>
      <c r="KK19" s="46">
        <f t="shared" si="248"/>
        <v>0</v>
      </c>
      <c r="KL19" s="46">
        <f t="shared" si="249"/>
        <v>0</v>
      </c>
      <c r="KM19" s="46">
        <f t="shared" si="250"/>
        <v>0</v>
      </c>
      <c r="KN19" s="46">
        <f t="shared" si="251"/>
        <v>0</v>
      </c>
      <c r="KO19" s="46">
        <f t="shared" si="252"/>
        <v>0</v>
      </c>
      <c r="KP19" s="46">
        <f t="shared" si="253"/>
        <v>0</v>
      </c>
      <c r="KQ19" s="46">
        <f t="shared" si="254"/>
        <v>0</v>
      </c>
      <c r="KR19" s="61">
        <f t="shared" si="255"/>
        <v>0.43999999999999995</v>
      </c>
      <c r="KS19" s="1">
        <f t="shared" si="256"/>
        <v>0</v>
      </c>
      <c r="KT19" s="1">
        <f t="shared" si="257"/>
        <v>0</v>
      </c>
      <c r="KU19" s="1">
        <f t="shared" si="258"/>
        <v>0</v>
      </c>
      <c r="KV19" s="1">
        <f t="shared" si="259"/>
        <v>0</v>
      </c>
      <c r="KW19" s="1">
        <f t="shared" si="260"/>
        <v>0</v>
      </c>
      <c r="KX19" s="1">
        <f t="shared" si="261"/>
        <v>0</v>
      </c>
      <c r="KY19" s="1">
        <f t="shared" si="262"/>
        <v>0</v>
      </c>
      <c r="KZ19" s="1">
        <f t="shared" si="263"/>
        <v>0</v>
      </c>
      <c r="LA19" s="1">
        <f t="shared" si="264"/>
        <v>0</v>
      </c>
      <c r="LB19" s="1">
        <f t="shared" si="265"/>
        <v>0</v>
      </c>
      <c r="LC19" s="1">
        <f t="shared" si="266"/>
        <v>0</v>
      </c>
      <c r="LD19" s="1">
        <f t="shared" si="267"/>
        <v>0</v>
      </c>
      <c r="LE19" s="1">
        <f t="shared" si="268"/>
        <v>0</v>
      </c>
      <c r="LF19" s="1">
        <f t="shared" si="269"/>
        <v>0</v>
      </c>
      <c r="LG19" s="1">
        <f t="shared" si="270"/>
        <v>0</v>
      </c>
      <c r="LH19" s="1">
        <f t="shared" si="271"/>
        <v>0</v>
      </c>
      <c r="LI19" s="1">
        <f t="shared" si="272"/>
        <v>0</v>
      </c>
      <c r="LJ19" s="1">
        <f t="shared" si="273"/>
        <v>0</v>
      </c>
      <c r="LK19" s="1">
        <f t="shared" si="274"/>
        <v>0</v>
      </c>
      <c r="LL19" s="1">
        <f t="shared" si="275"/>
        <v>0</v>
      </c>
      <c r="LM19" s="1">
        <f t="shared" si="276"/>
        <v>0</v>
      </c>
      <c r="LN19" s="61">
        <f t="shared" si="277"/>
        <v>0.43999999999999995</v>
      </c>
      <c r="LO19" s="57">
        <f t="shared" si="278"/>
        <v>8.4182764340380274</v>
      </c>
      <c r="LP19" s="57">
        <f t="shared" si="279"/>
        <v>3.5206180977912709</v>
      </c>
      <c r="LQ19" s="57">
        <f t="shared" si="280"/>
        <v>4.9183853049479662</v>
      </c>
      <c r="LR19" s="57">
        <f t="shared" si="281"/>
        <v>6.1396587641031495</v>
      </c>
      <c r="LS19" s="57">
        <f t="shared" si="282"/>
        <v>7.1403167441731679</v>
      </c>
      <c r="LT19" s="57">
        <f t="shared" si="283"/>
        <v>7.7942217225893557</v>
      </c>
      <c r="LU19" s="57">
        <f t="shared" si="284"/>
        <v>8.239110308613034</v>
      </c>
      <c r="LV19" s="57">
        <f t="shared" si="285"/>
        <v>8.3650424569598716</v>
      </c>
      <c r="LW19" s="57">
        <f t="shared" si="286"/>
        <v>8.3219135323132267</v>
      </c>
      <c r="LX19" s="57">
        <f t="shared" si="287"/>
        <v>8.122984660613783</v>
      </c>
      <c r="LY19" s="57">
        <f t="shared" si="288"/>
        <v>7.8203616173057924</v>
      </c>
      <c r="LZ19" s="57">
        <f t="shared" si="289"/>
        <v>3.4456075077937287</v>
      </c>
      <c r="MA19" s="57">
        <f t="shared" si="290"/>
        <v>4.2198839302996793</v>
      </c>
      <c r="MB19" s="57">
        <f t="shared" si="291"/>
        <v>4.9941603528056318</v>
      </c>
      <c r="MC19" s="57">
        <f t="shared" si="292"/>
        <v>5.7684367753115797</v>
      </c>
      <c r="MD19" s="57">
        <f t="shared" si="293"/>
        <v>6.5427131978175304</v>
      </c>
      <c r="ME19" s="57">
        <f t="shared" si="294"/>
        <v>7.3169896203234801</v>
      </c>
      <c r="MF19" s="57">
        <f t="shared" si="295"/>
        <v>7.8599697175720333</v>
      </c>
      <c r="MG19" s="57">
        <f t="shared" si="296"/>
        <v>8.1665929465030871</v>
      </c>
      <c r="MH19" s="57">
        <f t="shared" si="297"/>
        <v>8.3489687631517846</v>
      </c>
      <c r="MI19" s="57">
        <f t="shared" si="298"/>
        <v>8.3564593904974007</v>
      </c>
      <c r="MJ19" s="61">
        <f t="shared" si="299"/>
        <v>0.43999999999999995</v>
      </c>
      <c r="MK19" s="57" t="e">
        <f t="shared" si="118"/>
        <v>#N/A</v>
      </c>
      <c r="ML19" s="57" t="e">
        <f t="shared" si="370"/>
        <v>#N/A</v>
      </c>
      <c r="MM19" s="57" t="e">
        <f t="shared" si="371"/>
        <v>#N/A</v>
      </c>
      <c r="MN19" s="57" t="e">
        <f t="shared" si="372"/>
        <v>#N/A</v>
      </c>
      <c r="MO19" s="57" t="e">
        <f t="shared" si="373"/>
        <v>#N/A</v>
      </c>
      <c r="MP19" s="57" t="e">
        <f t="shared" si="374"/>
        <v>#N/A</v>
      </c>
      <c r="MQ19" s="57" t="e">
        <f t="shared" si="375"/>
        <v>#N/A</v>
      </c>
      <c r="MR19" s="57" t="e">
        <f t="shared" si="376"/>
        <v>#N/A</v>
      </c>
      <c r="MS19" s="57" t="e">
        <f t="shared" si="377"/>
        <v>#N/A</v>
      </c>
      <c r="MT19" s="57" t="e">
        <f t="shared" si="378"/>
        <v>#N/A</v>
      </c>
      <c r="MU19" s="57" t="e">
        <f t="shared" si="379"/>
        <v>#N/A</v>
      </c>
      <c r="MV19" s="57" t="e">
        <f t="shared" si="380"/>
        <v>#N/A</v>
      </c>
      <c r="MW19" s="57" t="e">
        <f t="shared" si="381"/>
        <v>#N/A</v>
      </c>
      <c r="MX19" s="57" t="e">
        <f t="shared" si="382"/>
        <v>#N/A</v>
      </c>
      <c r="MY19" s="57" t="e">
        <f t="shared" si="383"/>
        <v>#N/A</v>
      </c>
      <c r="MZ19" s="57" t="e">
        <f t="shared" si="384"/>
        <v>#N/A</v>
      </c>
      <c r="NA19" s="57" t="e">
        <f t="shared" si="385"/>
        <v>#N/A</v>
      </c>
      <c r="NB19" s="57" t="e">
        <f t="shared" si="386"/>
        <v>#N/A</v>
      </c>
      <c r="NC19" s="57" t="e">
        <f t="shared" si="387"/>
        <v>#N/A</v>
      </c>
      <c r="ND19" s="57" t="e">
        <f t="shared" si="388"/>
        <v>#N/A</v>
      </c>
      <c r="NE19" s="57" t="e">
        <f t="shared" si="389"/>
        <v>#N/A</v>
      </c>
      <c r="NF19" s="61">
        <f t="shared" si="320"/>
        <v>0.43999999999999995</v>
      </c>
      <c r="NG19" s="256">
        <f>IF(OY18=0,MIN('Drive Train'!$F$35-FQ18*$C$19*'Drive Train'!$F$39,NG18+$C$39)-$C$7,IF(LO18-1&lt;=0,0,IF($C$37=Motors!$C$30,MAX(MAX(NG$8:NG18)*-1,NG18-$C$39),MAX(0,MAX(NG$8:NG18)*-1,NG18-$C$39))))</f>
        <v>9.8798889884886201</v>
      </c>
      <c r="NH19" s="256">
        <f>IF(OZ18=0,MIN('Drive Train'!$F$35-FR18*$C$19*'Drive Train'!$F$39,NH18+$C$39)-$C$7,IF(LP18-1&lt;=0,0,IF($C$37=Motors!$C$30,MAX(MAX(NH$8:NH18)*-1,NH18-$C$39),MAX(0,MAX(NH$8:NH18)*-1,NH18-$C$39))))</f>
        <v>7.5727986397619445</v>
      </c>
      <c r="NI19" s="256">
        <f>IF(PA18=0,MIN('Drive Train'!$F$35-FS18*$C$19*'Drive Train'!$F$39,NI18+$C$39)-$C$7,IF(LQ18-1&lt;=0,0,IF($C$37=Motors!$C$30,MAX(MAX(NI$8:NI18)*-1,NI18-$C$39),MAX(0,MAX(NI$8:NI18)*-1,NI18-$C$39))))</f>
        <v>7.7936409788229453</v>
      </c>
      <c r="NJ19" s="256">
        <f>IF(PB18=0,MIN('Drive Train'!$F$35-FT18*$C$19*'Drive Train'!$F$39,NJ18+$C$39)-$C$7,IF(LR18-1&lt;=0,0,IF($C$37=Motors!$C$30,MAX(MAX(NJ$8:NJ18)*-1,NJ18-$C$39),MAX(0,MAX(NJ$8:NJ18)*-1,NJ18-$C$39))))</f>
        <v>8.0885185957358914</v>
      </c>
      <c r="NK19" s="256">
        <f>IF(PC18=0,MIN('Drive Train'!$F$35-FU18*$C$19*'Drive Train'!$F$39,NK18+$C$39)-$C$7,IF(LS18-1&lt;=0,0,IF($C$37=Motors!$C$30,MAX(MAX(NK$8:NK18)*-1,NK18-$C$39),MAX(0,MAX(NK$8:NK18)*-1,NK18-$C$39))))</f>
        <v>8.448877630056467</v>
      </c>
      <c r="NL19" s="256">
        <f>IF(PD18=0,MIN('Drive Train'!$F$35-FV18*$C$19*'Drive Train'!$F$39,NL18+$C$39)-$C$7,IF(LT18-1&lt;=0,0,IF($C$37=Motors!$C$30,MAX(MAX(NL$8:NL18)*-1,NL18-$C$39),MAX(0,MAX(NL$8:NL18)*-1,NL18-$C$39))))</f>
        <v>8.8798208833307708</v>
      </c>
      <c r="NM19" s="256">
        <f>IF(PE18=0,MIN('Drive Train'!$F$35-FW18*$C$19*'Drive Train'!$F$39,NM18+$C$39)-$C$7,IF(LU18-1&lt;=0,0,IF($C$37=Motors!$C$30,MAX(MAX(NM$8:NM18)*-1,NM18-$C$39),MAX(0,MAX(NM$8:NM18)*-1,NM18-$C$39))))</f>
        <v>9.4361680616245955</v>
      </c>
      <c r="NN19" s="256">
        <f>IF(PF18=0,MIN('Drive Train'!$F$35-FX18*$C$19*'Drive Train'!$F$39,NN18+$C$39)-$C$7,IF(LV18-1&lt;=0,0,IF($C$37=Motors!$C$30,MAX(MAX(NN$8:NN18)*-1,NN18-$C$39),MAX(0,MAX(NN$8:NN18)*-1,NN18-$C$39))))</f>
        <v>9.9562613393428432</v>
      </c>
      <c r="NO19" s="256">
        <f>IF(PG18=0,MIN('Drive Train'!$F$35-FY18*$C$19*'Drive Train'!$F$39,NO18+$C$39)-$C$7,IF(LW18-1&lt;=0,0,IF($C$37=Motors!$C$30,MAX(MAX(NO$8:NO18)*-1,NO18-$C$39),MAX(0,MAX(NO$8:NO18)*-1,NO18-$C$39))))</f>
        <v>10.460892891333552</v>
      </c>
      <c r="NP19" s="256">
        <f>IF(PH18=0,MIN('Drive Train'!$F$35-FZ18*$C$19*'Drive Train'!$F$39,NP18+$C$39)-$C$7,IF(LX18-1&lt;=0,0,IF($C$37=Motors!$C$30,MAX(MAX(NP$8:NP18)*-1,NP18-$C$39),MAX(0,MAX(NP$8:NP18)*-1,NP18-$C$39))))</f>
        <v>10.909883037878656</v>
      </c>
      <c r="NQ19" s="256">
        <f>IF(PI18=0,MIN('Drive Train'!$F$35-GA18*$C$19*'Drive Train'!$F$39,NQ18+$C$39)-$C$7,IF(LY18-1&lt;=0,0,IF($C$37=Motors!$C$30,MAX(MAX(NQ$8:NQ18)*-1,NQ18-$C$39),MAX(0,MAX(NQ$8:NQ18)*-1,NQ18-$C$39))))</f>
        <v>11.294043673646179</v>
      </c>
      <c r="NR19" s="256">
        <f>IF(PJ18=0,MIN('Drive Train'!$F$35-GB18*$C$19*'Drive Train'!$F$39,NR18+$C$39)-$C$7,IF(LZ18-1&lt;=0,0,IF($C$37=Motors!$C$30,MAX(MAX(NR$8:NR18)*-1,NR18-$C$39),MAX(0,MAX(NR$8:NR18)*-1,NR18-$C$39))))</f>
        <v>10.797911282147897</v>
      </c>
      <c r="NS19" s="256">
        <f>IF(PK18=0,MIN('Drive Train'!$F$35-GC18*$C$19*'Drive Train'!$F$39,NS18+$C$39)-$C$7,IF(MA18-1&lt;=0,0,IF($C$37=Motors!$C$30,MAX(MAX(NS$8:NS18)*-1,NS18-$C$39),MAX(0,MAX(NS$8:NS18)*-1,NS18-$C$39))))</f>
        <v>10.520449482642736</v>
      </c>
      <c r="NT19" s="256">
        <f>IF(PL18=0,MIN('Drive Train'!$F$35-GD18*$C$19*'Drive Train'!$F$39,NT18+$C$39)-$C$7,IF(MB18-1&lt;=0,0,IF($C$37=Motors!$C$30,MAX(MAX(NT$8:NT18)*-1,NT18-$C$39),MAX(0,MAX(NT$8:NT18)*-1,NT18-$C$39))))</f>
        <v>10.242987683137573</v>
      </c>
      <c r="NU19" s="256">
        <f>IF(PM18=0,MIN('Drive Train'!$F$35-GE18*$C$19*'Drive Train'!$F$39,NU18+$C$39)-$C$7,IF(MC18-1&lt;=0,0,IF($C$37=Motors!$C$30,MAX(MAX(NU$8:NU18)*-1,NU18-$C$39),MAX(0,MAX(NU$8:NU18)*-1,NU18-$C$39))))</f>
        <v>9.9655258836324094</v>
      </c>
      <c r="NV19" s="256">
        <f>IF(PN18=0,MIN('Drive Train'!$F$35-GF18*$C$19*'Drive Train'!$F$39,NV18+$C$39)-$C$7,IF(MD18-1&lt;=0,0,IF($C$37=Motors!$C$30,MAX(MAX(NV$8:NV18)*-1,NV18-$C$39),MAX(0,MAX(NV$8:NV18)*-1,NV18-$C$39))))</f>
        <v>9.6880640841272498</v>
      </c>
      <c r="NW19" s="256">
        <f>IF(PO18=0,MIN('Drive Train'!$F$35-GG18*$C$19*'Drive Train'!$F$39,NW18+$C$39)-$C$7,IF(ME18-1&lt;=0,0,IF($C$37=Motors!$C$30,MAX(MAX(NW$8:NW18)*-1,NW18-$C$39),MAX(0,MAX(NW$8:NW18)*-1,NW18-$C$39))))</f>
        <v>9.4106022846220867</v>
      </c>
      <c r="NX19" s="256">
        <f>IF(PP18=0,MIN('Drive Train'!$F$35-GH18*$C$19*'Drive Train'!$F$39,NX18+$C$39)-$C$7,IF(MF18-1&lt;=0,0,IF($C$37=Motors!$C$30,MAX(MAX(NX$8:NX18)*-1,NX18-$C$39),MAX(0,MAX(NX$8:NX18)*-1,NX18-$C$39))))</f>
        <v>9.5972886558518624</v>
      </c>
      <c r="NY19" s="256">
        <f>IF(PQ18=0,MIN('Drive Train'!$F$35-GI18*$C$19*'Drive Train'!$F$39,NY18+$C$39)-$C$7,IF(MG18-1&lt;=0,0,IF($C$37=Motors!$C$30,MAX(MAX(NY$8:NY18)*-1,NY18-$C$39),MAX(0,MAX(NY$8:NY18)*-1,NY18-$C$39))))</f>
        <v>9.7533092035548048</v>
      </c>
      <c r="NZ19" s="256">
        <f>IF(PR18=0,MIN('Drive Train'!$F$35-GJ18*$C$19*'Drive Train'!$F$39,NZ18+$C$39)-$C$7,IF(MH18-1&lt;=0,0,IF($C$37=Motors!$C$30,MAX(MAX(NZ$8:NZ18)*-1,NZ18-$C$39),MAX(0,MAX(NZ$8:NZ18)*-1,NZ18-$C$39))))</f>
        <v>9.8447498274488456</v>
      </c>
      <c r="OA19" s="256">
        <f>IF(PS18=0,MIN('Drive Train'!$F$35-GK18*$C$19*'Drive Train'!$F$39,OA18+$C$39)-$C$7,IF(MI18-1&lt;=0,0,IF($C$37=Motors!$C$30,MAX(MAX(OA$8:OA18)*-1,OA18-$C$39),MAX(0,MAX(OA$8:OA18)*-1,OA18-$C$39))))</f>
        <v>9.8472941089298107</v>
      </c>
      <c r="OB19" s="61">
        <f t="shared" si="321"/>
        <v>0.43999999999999995</v>
      </c>
      <c r="OC19" s="256">
        <f>'Drive Train'!$F$35-(FQ19*$C$13)*$C$19*'Drive Train'!$F$39</f>
        <v>10.312063444010493</v>
      </c>
      <c r="OD19" s="256">
        <f>'Drive Train'!$F$35-(FR19*$C$13)*$C$19*'Drive Train'!$F$39</f>
        <v>7.7982746645118937</v>
      </c>
      <c r="OE19" s="256">
        <f>'Drive Train'!$F$35-(FS19*$C$13)*$C$19*'Drive Train'!$F$39</f>
        <v>8.0362586903935025</v>
      </c>
      <c r="OF19" s="256">
        <f>'Drive Train'!$F$35-(FT19*$C$13)*$C$19*'Drive Train'!$F$39</f>
        <v>8.3553835193332944</v>
      </c>
      <c r="OG19" s="256">
        <f>'Drive Train'!$F$35-(FU19*$C$13)*$C$19*'Drive Train'!$F$39</f>
        <v>8.7452548692594672</v>
      </c>
      <c r="OH19" s="256">
        <f>'Drive Train'!$F$35-(FV19*$C$13)*$C$19*'Drive Train'!$F$39</f>
        <v>9.2532531966802161</v>
      </c>
      <c r="OI19" s="256">
        <f>'Drive Train'!$F$35-(FW19*$C$13)*$C$19*'Drive Train'!$F$39</f>
        <v>9.8472062919435857</v>
      </c>
      <c r="OJ19" s="256">
        <f>'Drive Train'!$F$35-(FX19*$C$13)*$C$19*'Drive Train'!$F$39</f>
        <v>10.396986331223607</v>
      </c>
      <c r="OK19" s="256">
        <f>'Drive Train'!$F$35-(FY19*$C$13)*$C$19*'Drive Train'!$F$39</f>
        <v>10.908131692179547</v>
      </c>
      <c r="OL19" s="256">
        <f>'Drive Train'!$F$35-(FZ19*$C$13)*$C$19*'Drive Train'!$F$39</f>
        <v>11.340502971782861</v>
      </c>
      <c r="OM19" s="256">
        <f>'Drive Train'!$F$35-(GA19*$C$13)*$C$19*'Drive Train'!$F$39</f>
        <v>11.68355632123976</v>
      </c>
      <c r="ON19" s="256">
        <f>'Drive Train'!$F$35-(GB19*$C$13)*$C$19*'Drive Train'!$F$39</f>
        <v>11.005764251315929</v>
      </c>
      <c r="OO19" s="256">
        <f>'Drive Train'!$F$35-(GC19*$C$13)*$C$19*'Drive Train'!$F$39</f>
        <v>10.734561405355189</v>
      </c>
      <c r="OP19" s="256">
        <f>'Drive Train'!$F$35-(GD19*$C$13)*$C$19*'Drive Train'!$F$39</f>
        <v>10.46335855939445</v>
      </c>
      <c r="OQ19" s="256">
        <f>'Drive Train'!$F$35-(GE19*$C$13)*$C$19*'Drive Train'!$F$39</f>
        <v>10.19215571343371</v>
      </c>
      <c r="OR19" s="256">
        <f>'Drive Train'!$F$35-(GF19*$C$13)*$C$19*'Drive Train'!$F$39</f>
        <v>9.9209528674729697</v>
      </c>
      <c r="OS19" s="256">
        <f>'Drive Train'!$F$35-(GG19*$C$13)*$C$19*'Drive Train'!$F$39</f>
        <v>9.7864641068692073</v>
      </c>
      <c r="OT19" s="256">
        <f>'Drive Train'!$F$35-(GH19*$C$13)*$C$19*'Drive Train'!$F$39</f>
        <v>10.052061434960772</v>
      </c>
      <c r="OU19" s="256">
        <f>'Drive Train'!$F$35-(GI19*$C$13)*$C$19*'Drive Train'!$F$39</f>
        <v>10.192540798136061</v>
      </c>
      <c r="OV19" s="256">
        <f>'Drive Train'!$F$35-(GJ19*$C$13)*$C$19*'Drive Train'!$F$39</f>
        <v>10.278887471022037</v>
      </c>
      <c r="OW19" s="256">
        <f>'Drive Train'!$F$35-(GK19*$C$13)*$C$19*'Drive Train'!$F$39</f>
        <v>10.282801678624049</v>
      </c>
      <c r="OX19" s="61">
        <f t="shared" si="322"/>
        <v>0.43999999999999995</v>
      </c>
      <c r="OY19" s="1">
        <f>IF(PU19&gt;='Drive Train'!$F$29,1,0)</f>
        <v>0</v>
      </c>
      <c r="OZ19" s="1">
        <f>IF(PV19&gt;='Drive Train'!$F$29,1,0)</f>
        <v>0</v>
      </c>
      <c r="PA19" s="1">
        <f>IF(PW19&gt;='Drive Train'!$F$29,1,0)</f>
        <v>0</v>
      </c>
      <c r="PB19" s="1">
        <f>IF(PX19&gt;='Drive Train'!$F$29,1,0)</f>
        <v>0</v>
      </c>
      <c r="PC19" s="1">
        <f>IF(PY19&gt;='Drive Train'!$F$29,1,0)</f>
        <v>0</v>
      </c>
      <c r="PD19" s="1">
        <f>IF(PZ19&gt;='Drive Train'!$F$29,1,0)</f>
        <v>0</v>
      </c>
      <c r="PE19" s="1">
        <f>IF(QA19&gt;='Drive Train'!$F$29,1,0)</f>
        <v>0</v>
      </c>
      <c r="PF19" s="1">
        <f>IF(QB19&gt;='Drive Train'!$F$29,1,0)</f>
        <v>0</v>
      </c>
      <c r="PG19" s="1">
        <f>IF(QC19&gt;='Drive Train'!$F$29,1,0)</f>
        <v>0</v>
      </c>
      <c r="PH19" s="1">
        <f>IF(QD19&gt;='Drive Train'!$F$29,1,0)</f>
        <v>0</v>
      </c>
      <c r="PI19" s="1">
        <f>IF(QE19&gt;='Drive Train'!$F$29,1,0)</f>
        <v>0</v>
      </c>
      <c r="PJ19" s="1">
        <f>IF(QF19&gt;='Drive Train'!$F$29,1,0)</f>
        <v>0</v>
      </c>
      <c r="PK19" s="1">
        <f>IF(QG19&gt;='Drive Train'!$F$29,1,0)</f>
        <v>0</v>
      </c>
      <c r="PL19" s="1">
        <f>IF(QH19&gt;='Drive Train'!$F$29,1,0)</f>
        <v>0</v>
      </c>
      <c r="PM19" s="1">
        <f>IF(QI19&gt;='Drive Train'!$F$29,1,0)</f>
        <v>0</v>
      </c>
      <c r="PN19" s="1">
        <f>IF(QJ19&gt;='Drive Train'!$F$29,1,0)</f>
        <v>0</v>
      </c>
      <c r="PO19" s="1">
        <f>IF(QK19&gt;='Drive Train'!$F$29,1,0)</f>
        <v>0</v>
      </c>
      <c r="PP19" s="1">
        <f>IF(QL19&gt;='Drive Train'!$F$29,1,0)</f>
        <v>0</v>
      </c>
      <c r="PQ19" s="1">
        <f>IF(QM19&gt;='Drive Train'!$F$29,1,0)</f>
        <v>0</v>
      </c>
      <c r="PR19" s="1">
        <f>IF(QN19&gt;='Drive Train'!$F$29,1,0)</f>
        <v>0</v>
      </c>
      <c r="PS19" s="1">
        <f>IF(QO19&gt;='Drive Train'!$F$29,1,0)</f>
        <v>0</v>
      </c>
      <c r="PT19" s="253">
        <f t="shared" si="323"/>
        <v>0.43999999999999995</v>
      </c>
      <c r="PU19" s="57">
        <f t="shared" si="324"/>
        <v>2.214704356677796</v>
      </c>
      <c r="PV19" s="57">
        <f t="shared" si="325"/>
        <v>0.84052231856517645</v>
      </c>
      <c r="PW19" s="57">
        <f t="shared" si="326"/>
        <v>1.1858822460154383</v>
      </c>
      <c r="PX19" s="57">
        <f t="shared" si="327"/>
        <v>1.5011951802353831</v>
      </c>
      <c r="PY19" s="57">
        <f t="shared" si="328"/>
        <v>1.7785259082947718</v>
      </c>
      <c r="PZ19" s="57">
        <f t="shared" si="329"/>
        <v>1.9659235015919057</v>
      </c>
      <c r="QA19" s="57">
        <f t="shared" si="330"/>
        <v>2.1196590394547785</v>
      </c>
      <c r="QB19" s="57">
        <f t="shared" si="331"/>
        <v>2.1859789231029754</v>
      </c>
      <c r="QC19" s="57">
        <f t="shared" si="332"/>
        <v>2.2234053002299303</v>
      </c>
      <c r="QD19" s="57">
        <f t="shared" si="333"/>
        <v>2.2312450282260095</v>
      </c>
      <c r="QE19" s="57">
        <f t="shared" si="334"/>
        <v>2.2218559844307122</v>
      </c>
      <c r="QF19" s="57">
        <f t="shared" si="335"/>
        <v>0.8589317516276288</v>
      </c>
      <c r="QG19" s="57">
        <f t="shared" si="336"/>
        <v>1.051945785385888</v>
      </c>
      <c r="QH19" s="57">
        <f t="shared" si="337"/>
        <v>1.2449598191441476</v>
      </c>
      <c r="QI19" s="57">
        <f t="shared" si="338"/>
        <v>1.4379738529024064</v>
      </c>
      <c r="QJ19" s="57">
        <f t="shared" si="339"/>
        <v>1.6309878866606653</v>
      </c>
      <c r="QK19" s="57">
        <f t="shared" si="340"/>
        <v>1.8233148304637457</v>
      </c>
      <c r="QL19" s="57">
        <f t="shared" si="341"/>
        <v>1.9770716758864051</v>
      </c>
      <c r="QM19" s="57">
        <f t="shared" si="342"/>
        <v>2.0911097396722136</v>
      </c>
      <c r="QN19" s="57">
        <f t="shared" si="343"/>
        <v>2.1717165744670321</v>
      </c>
      <c r="QO19" s="57">
        <f t="shared" si="344"/>
        <v>2.1757176773437323</v>
      </c>
      <c r="QP19" s="61">
        <f t="shared" si="345"/>
        <v>0.43999999999999995</v>
      </c>
      <c r="QQ19" s="57">
        <f t="shared" si="139"/>
        <v>0.43912289996110992</v>
      </c>
      <c r="QR19" s="57">
        <f t="shared" si="140"/>
        <v>0.9678086091013407</v>
      </c>
      <c r="QS19" s="57">
        <f t="shared" si="141"/>
        <v>0.91775716702578103</v>
      </c>
      <c r="QT19" s="57">
        <f t="shared" si="142"/>
        <v>0.85064065434648573</v>
      </c>
      <c r="QU19" s="57">
        <f t="shared" si="143"/>
        <v>0.76864513714543814</v>
      </c>
      <c r="QV19" s="57">
        <f t="shared" si="144"/>
        <v>0.66180582822463863</v>
      </c>
      <c r="QW19" s="57">
        <f t="shared" si="145"/>
        <v>0.53688900310141452</v>
      </c>
      <c r="QX19" s="57">
        <f t="shared" si="146"/>
        <v>0.4212624030034236</v>
      </c>
      <c r="QY19" s="57">
        <f t="shared" si="147"/>
        <v>0.31376122795058875</v>
      </c>
      <c r="QZ19" s="57">
        <f t="shared" si="148"/>
        <v>0.22282736809998469</v>
      </c>
      <c r="RA19" s="57">
        <f t="shared" si="149"/>
        <v>0.15067834555294032</v>
      </c>
      <c r="RB19" s="57">
        <f t="shared" si="150"/>
        <v>0.29322770533199821</v>
      </c>
      <c r="RC19" s="57">
        <f t="shared" si="151"/>
        <v>0.35026554005660115</v>
      </c>
      <c r="RD19" s="57">
        <f t="shared" si="152"/>
        <v>0.40730337478120415</v>
      </c>
      <c r="RE19" s="57">
        <f t="shared" si="153"/>
        <v>0.46434120950580721</v>
      </c>
      <c r="RF19" s="57">
        <f t="shared" si="154"/>
        <v>0.52137904423041026</v>
      </c>
      <c r="RG19" s="57">
        <f t="shared" si="155"/>
        <v>0.54966395279196933</v>
      </c>
      <c r="RH19" s="57">
        <f t="shared" si="156"/>
        <v>0.49380503859320052</v>
      </c>
      <c r="RI19" s="57">
        <f t="shared" si="157"/>
        <v>0.46426022068900508</v>
      </c>
      <c r="RJ19" s="57">
        <f t="shared" si="158"/>
        <v>0.44610028125458434</v>
      </c>
      <c r="RK19" s="57">
        <f t="shared" si="159"/>
        <v>0.44527706745131285</v>
      </c>
      <c r="RL19" s="61">
        <f t="shared" si="346"/>
        <v>0.43999999999999995</v>
      </c>
      <c r="RM19" s="2">
        <f>IF(AND(LO19&gt;=LO$6*'Drive Train'!$AA$52,LO19&lt;=LO$6*'Drive Train'!$AA$53,KS19=0,JW19=0,EU19&gt;0),$C$17,0)</f>
        <v>0.04</v>
      </c>
      <c r="RN19" s="2">
        <f>IF(AND(LP19&gt;=LP$6*'Drive Train'!$AA$52,LP19&lt;=LP$6*'Drive Train'!$AA$53,KT19=0,JX19=0,EV19&gt;0),$C$17,0)</f>
        <v>0</v>
      </c>
      <c r="RO19" s="2">
        <f>IF(AND(LQ19&gt;=LQ$6*'Drive Train'!$AA$52,LQ19&lt;=LQ$6*'Drive Train'!$AA$53,KU19=0,JY19=0,EW19&gt;0),$C$17,0)</f>
        <v>0</v>
      </c>
      <c r="RP19" s="2">
        <f>IF(AND(LR19&gt;=LR$6*'Drive Train'!$AA$52,LR19&lt;=LR$6*'Drive Train'!$AA$53,KV19=0,JZ19=0,EX19&gt;0),$C$17,0)</f>
        <v>0</v>
      </c>
      <c r="RQ19" s="2">
        <f>IF(AND(LS19&gt;=LS$6*'Drive Train'!$AA$52,LS19&lt;=LS$6*'Drive Train'!$AA$53,KW19=0,KA19=0,EY19&gt;0),$C$17,0)</f>
        <v>0</v>
      </c>
      <c r="RR19" s="2">
        <f>IF(AND(LT19&gt;=LT$6*'Drive Train'!$AA$52,LT19&lt;=LT$6*'Drive Train'!$AA$53,KX19=0,KB19=0,EZ19&gt;0),$C$17,0)</f>
        <v>0.04</v>
      </c>
      <c r="RS19" s="2">
        <f>IF(AND(LU19&gt;=LU$6*'Drive Train'!$AA$52,LU19&lt;=LU$6*'Drive Train'!$AA$53,KY19=0,KC19=0,FA19&gt;0),$C$17,0)</f>
        <v>0.04</v>
      </c>
      <c r="RT19" s="2">
        <f>IF(AND(LV19&gt;=LV$6*'Drive Train'!$AA$52,LV19&lt;=LV$6*'Drive Train'!$AA$53,KZ19=0,KD19=0,FB19&gt;0),$C$17,0)</f>
        <v>0.04</v>
      </c>
      <c r="RU19" s="2">
        <f>IF(AND(LW19&gt;=LW$6*'Drive Train'!$AA$52,LW19&lt;=LW$6*'Drive Train'!$AA$53,LA19=0,KE19=0,FC19&gt;0),$C$17,0)</f>
        <v>0.04</v>
      </c>
      <c r="RV19" s="2">
        <f>IF(AND(LX19&gt;=LX$6*'Drive Train'!$AA$52,LX19&lt;=LX$6*'Drive Train'!$AA$53,LB19=0,KF19=0,FD19&gt;0),$C$17,0)</f>
        <v>0.04</v>
      </c>
      <c r="RW19" s="2">
        <f>IF(AND(LY19&gt;=LY$6*'Drive Train'!$AA$52,LY19&lt;=LY$6*'Drive Train'!$AA$53,LC19=0,KG19=0,FE19&gt;0),$C$17,0)</f>
        <v>0.04</v>
      </c>
      <c r="RX19" s="2">
        <f>IF(AND(LZ19&gt;=LZ$6*'Drive Train'!$AA$52,LZ19&lt;=LZ$6*'Drive Train'!$AA$53,LD19=0,KH19=0,FF19&gt;0),$C$17,0)</f>
        <v>0</v>
      </c>
      <c r="RY19" s="2">
        <f>IF(AND(MA19&gt;=MA$6*'Drive Train'!$AA$52,MA19&lt;=MA$6*'Drive Train'!$AA$53,LE19=0,KI19=0,FG19&gt;0),$C$17,0)</f>
        <v>0</v>
      </c>
      <c r="RZ19" s="2">
        <f>IF(AND(MB19&gt;=MB$6*'Drive Train'!$AA$52,MB19&lt;=MB$6*'Drive Train'!$AA$53,LF19=0,KJ19=0,FH19&gt;0),$C$17,0)</f>
        <v>0</v>
      </c>
      <c r="SA19" s="2">
        <f>IF(AND(MC19&gt;=MC$6*'Drive Train'!$AA$52,MC19&lt;=MC$6*'Drive Train'!$AA$53,LG19=0,KK19=0,FI19&gt;0),$C$17,0)</f>
        <v>0</v>
      </c>
      <c r="SB19" s="2">
        <f>IF(AND(MD19&gt;=MD$6*'Drive Train'!$AA$52,MD19&lt;=MD$6*'Drive Train'!$AA$53,LH19=0,KL19=0,FJ19&gt;0),$C$17,0)</f>
        <v>0.04</v>
      </c>
      <c r="SC19" s="2">
        <f>IF(AND(ME19&gt;=ME$6*'Drive Train'!$AA$52,ME19&lt;=ME$6*'Drive Train'!$AA$53,LI19=0,KM19=0,FK19&gt;0),$C$17,0)</f>
        <v>0.04</v>
      </c>
      <c r="SD19" s="2">
        <f>IF(AND(MF19&gt;=MF$6*'Drive Train'!$AA$52,MF19&lt;=MF$6*'Drive Train'!$AA$53,LJ19=0,KN19=0,FL19&gt;0),$C$17,0)</f>
        <v>0.04</v>
      </c>
      <c r="SE19" s="2">
        <f>IF(AND(MG19&gt;=MG$6*'Drive Train'!$AA$52,MG19&lt;=MG$6*'Drive Train'!$AA$53,LK19=0,KO19=0,FM19&gt;0),$C$17,0)</f>
        <v>0.04</v>
      </c>
      <c r="SF19" s="2">
        <f>IF(AND(MH19&gt;=MH$6*'Drive Train'!$AA$52,MH19&lt;=MH$6*'Drive Train'!$AA$53,LL19=0,KP19=0,FN19&gt;0),$C$17,0)</f>
        <v>0.04</v>
      </c>
      <c r="SG19" s="2">
        <f>IF(AND(MI19&gt;=MI$6*'Drive Train'!$AA$52,MI19&lt;=MI$6*'Drive Train'!$AA$53,LM19=0,KQ19=0,FO19&gt;0),$C$17,0)</f>
        <v>0.04</v>
      </c>
      <c r="SH19" s="61">
        <f t="shared" si="347"/>
        <v>0.43999999999999995</v>
      </c>
      <c r="SI19" s="2">
        <f>IF(AND(EU19&lt;0,KS19=0,LO19&gt;=LO$6*'Drive Train'!$AA$52,LO19&lt;=LO$6*'Drive Train'!$AA$53,OY19=1,JW19=0),$C$17,0)</f>
        <v>0</v>
      </c>
      <c r="SJ19" s="2">
        <f>IF(AND(EV19&lt;0,KT19=0,LP19&gt;=LP$6*'Drive Train'!$AA$52,LP19&lt;=LP$6*'Drive Train'!$AA$53,OZ19=1,JX19=0),$C$17,0)</f>
        <v>0</v>
      </c>
      <c r="SK19" s="2">
        <f>IF(AND(EW19&lt;0,KU19=0,LQ19&gt;=LQ$6*'Drive Train'!$AA$52,LQ19&lt;=LQ$6*'Drive Train'!$AA$53,PA19=1,JY19=0),$C$17,0)</f>
        <v>0</v>
      </c>
      <c r="SL19" s="2">
        <f>IF(AND(EX19&lt;0,KV19=0,LR19&gt;=LR$6*'Drive Train'!$AA$52,LR19&lt;=LR$6*'Drive Train'!$AA$53,PB19=1,JZ19=0),$C$17,0)</f>
        <v>0</v>
      </c>
      <c r="SM19" s="2">
        <f>IF(AND(EY19&lt;0,KW19=0,LS19&gt;=LS$6*'Drive Train'!$AA$52,LS19&lt;=LS$6*'Drive Train'!$AA$53,PC19=1,KA19=0),$C$17,0)</f>
        <v>0</v>
      </c>
      <c r="SN19" s="2">
        <f>IF(AND(EZ19&lt;0,KX19=0,LT19&gt;=LT$6*'Drive Train'!$AA$52,LT19&lt;=LT$6*'Drive Train'!$AA$53,PD19=1,KB19=0),$C$17,0)</f>
        <v>0</v>
      </c>
      <c r="SO19" s="2">
        <f>IF(AND(FA19&lt;0,KY19=0,LU19&gt;=LU$6*'Drive Train'!$AA$52,LU19&lt;=LU$6*'Drive Train'!$AA$53,PE19=1,KC19=0),$C$17,0)</f>
        <v>0</v>
      </c>
      <c r="SP19" s="2">
        <f>IF(AND(FB19&lt;0,KZ19=0,LV19&gt;=LV$6*'Drive Train'!$AA$52,LV19&lt;=LV$6*'Drive Train'!$AA$53,PF19=1,KD19=0),$C$17,0)</f>
        <v>0</v>
      </c>
      <c r="SQ19" s="2">
        <f>IF(AND(FC19&lt;0,LA19=0,LW19&gt;=LW$6*'Drive Train'!$AA$52,LW19&lt;=LW$6*'Drive Train'!$AA$53,PG19=1,KE19=0),$C$17,0)</f>
        <v>0</v>
      </c>
      <c r="SR19" s="2">
        <f>IF(AND(FD19&lt;0,LB19=0,LX19&gt;=LX$6*'Drive Train'!$AA$52,LX19&lt;=LX$6*'Drive Train'!$AA$53,PH19=1,KF19=0),$C$17,0)</f>
        <v>0</v>
      </c>
      <c r="SS19" s="2">
        <f>IF(AND(FE19&lt;0,LC19=0,LY19&gt;=LY$6*'Drive Train'!$AA$52,LY19&lt;=LY$6*'Drive Train'!$AA$53,PI19=1,KG19=0),$C$17,0)</f>
        <v>0</v>
      </c>
      <c r="ST19" s="2">
        <f>IF(AND(FF19&lt;0,LD19=0,LZ19&gt;=LZ$6*'Drive Train'!$AA$52,LZ19&lt;=LZ$6*'Drive Train'!$AA$53,PJ19=1,KH19=0),$C$17,0)</f>
        <v>0</v>
      </c>
      <c r="SU19" s="2">
        <f>IF(AND(FG19&lt;0,LE19=0,MA19&gt;=MA$6*'Drive Train'!$AA$52,MA19&lt;=MA$6*'Drive Train'!$AA$53,PK19=1,KI19=0),$C$17,0)</f>
        <v>0</v>
      </c>
      <c r="SV19" s="2">
        <f>IF(AND(FH19&lt;0,LF19=0,MB19&gt;=MB$6*'Drive Train'!$AA$52,MB19&lt;=MB$6*'Drive Train'!$AA$53,PL19=1,KJ19=0),$C$17,0)</f>
        <v>0</v>
      </c>
      <c r="SW19" s="2">
        <f>IF(AND(FI19&lt;0,LG19=0,MC19&gt;=MC$6*'Drive Train'!$AA$52,MC19&lt;=MC$6*'Drive Train'!$AA$53,PM19=1,KK19=0),$C$17,0)</f>
        <v>0</v>
      </c>
      <c r="SX19" s="2">
        <f>IF(AND(FJ19&lt;0,LH19=0,MD19&gt;=MD$6*'Drive Train'!$AA$52,MD19&lt;=MD$6*'Drive Train'!$AA$53,PN19=1,KL19=0),$C$17,0)</f>
        <v>0</v>
      </c>
      <c r="SY19" s="2">
        <f>IF(AND(FK19&lt;0,LI19=0,ME19&gt;=ME$6*'Drive Train'!$AA$52,ME19&lt;=ME$6*'Drive Train'!$AA$53,PO19=1,KM19=0),$C$17,0)</f>
        <v>0</v>
      </c>
      <c r="SZ19" s="2">
        <f>IF(AND(FL19&lt;0,LJ19=0,MF19&gt;=MF$6*'Drive Train'!$AA$52,MF19&lt;=MF$6*'Drive Train'!$AA$53,PP19=1,KN19=0),$C$17,0)</f>
        <v>0</v>
      </c>
      <c r="TA19" s="2">
        <f>IF(AND(FM19&lt;0,LK19=0,MG19&gt;=MG$6*'Drive Train'!$AA$52,MG19&lt;=MG$6*'Drive Train'!$AA$53,PQ19=1,KO19=0),$C$17,0)</f>
        <v>0</v>
      </c>
      <c r="TB19" s="2">
        <f>IF(AND(FN19&lt;0,LL19=0,MH19&gt;=MH$6*'Drive Train'!$AA$52,MH19&lt;=MH$6*'Drive Train'!$AA$53,PR19=1,KP19=0),$C$17,0)</f>
        <v>0</v>
      </c>
      <c r="TC19" s="2">
        <f>IF(AND(FO19&lt;0,LM19=0,MI19&gt;=MI$6*'Drive Train'!$AA$52,MI19&lt;=MI$6*'Drive Train'!$AA$53,PS19=1,KQ19=0),$C$17,0)</f>
        <v>0</v>
      </c>
      <c r="TD19" s="144">
        <f t="shared" si="348"/>
        <v>0.43999999999999995</v>
      </c>
    </row>
    <row r="20" spans="1:524" x14ac:dyDescent="0.2">
      <c r="B20" s="3" t="s">
        <v>285</v>
      </c>
      <c r="C20" s="133" t="e">
        <f>IF(ISBLANK('Drive Train'!E10),NA(),'Drive Train'!E10)</f>
        <v>#N/A</v>
      </c>
      <c r="D20" s="5"/>
      <c r="E20" s="6"/>
      <c r="P20" s="5"/>
      <c r="R20" s="63">
        <f t="shared" si="160"/>
        <v>0.47999999999999993</v>
      </c>
      <c r="S20" s="2">
        <f>NG20/'Drive Train'!$F$35</f>
        <v>0.81710189064600747</v>
      </c>
      <c r="T20" s="2">
        <f>NH20/'Drive Train'!$F$35</f>
        <v>0.61437698907353977</v>
      </c>
      <c r="U20" s="2">
        <f>NI20/'Drive Train'!$F$35</f>
        <v>0.63356924922528246</v>
      </c>
      <c r="V20" s="2">
        <f>NJ20/'Drive Train'!$F$35</f>
        <v>0.65930512252687856</v>
      </c>
      <c r="W20" s="2">
        <f>NK20/'Drive Train'!$F$35</f>
        <v>0.69074636042415061</v>
      </c>
      <c r="X20" s="2">
        <f>NL20/'Drive Train'!$F$35</f>
        <v>0.73171396747421102</v>
      </c>
      <c r="Y20" s="2">
        <f>NM20/'Drive Train'!$F$35</f>
        <v>0.77961341064061174</v>
      </c>
      <c r="Z20" s="2">
        <f>NN20/'Drive Train'!$F$35</f>
        <v>0.82395051058254898</v>
      </c>
      <c r="AA20" s="2">
        <f>NO20/'Drive Train'!$F$35</f>
        <v>0.86517191065964083</v>
      </c>
      <c r="AB20" s="2">
        <f>NP20/'Drive Train'!$F$35</f>
        <v>0.90004056224055329</v>
      </c>
      <c r="AC20" s="2">
        <f>NQ20/'Drive Train'!$F$35</f>
        <v>0.92770615493869024</v>
      </c>
      <c r="AD20" s="2">
        <f>NR20/'Drive Train'!$F$35</f>
        <v>0.87304550413838133</v>
      </c>
      <c r="AE20" s="2">
        <f>NS20/'Drive Train'!$F$35</f>
        <v>0.85117430688348295</v>
      </c>
      <c r="AF20" s="2">
        <f>NT20/'Drive Train'!$F$35</f>
        <v>0.82930310962858467</v>
      </c>
      <c r="AG20" s="2">
        <f>NU20/'Drive Train'!$F$35</f>
        <v>0.80743191237368628</v>
      </c>
      <c r="AH20" s="2">
        <f>NV20/'Drive Train'!$F$35</f>
        <v>0.78556071511878789</v>
      </c>
      <c r="AI20" s="2">
        <f>NW20/'Drive Train'!$F$35</f>
        <v>0.77471484732816187</v>
      </c>
      <c r="AJ20" s="2">
        <f>NX20/'Drive Train'!$F$35</f>
        <v>0.79613398669038482</v>
      </c>
      <c r="AK20" s="2">
        <f>NY20/'Drive Train'!$F$35</f>
        <v>0.80746296759161784</v>
      </c>
      <c r="AL20" s="2">
        <f>NZ20/'Drive Train'!$F$35</f>
        <v>0.81442640895339002</v>
      </c>
      <c r="AM20" s="2">
        <f>OA20/'Drive Train'!$F$35</f>
        <v>0.81474207085677808</v>
      </c>
      <c r="AN20" s="61">
        <f t="shared" si="161"/>
        <v>0.47999999999999993</v>
      </c>
      <c r="AO20" s="46">
        <f>LO20*12*60/(PI() * 'Drive Train'!$F$15)/S$6*ABS(S20)</f>
        <v>2974.8093739556598</v>
      </c>
      <c r="AP20" s="46">
        <f>LP20*12*60/(PI() * 'Drive Train'!$F$15)/T$6*ABS(T20)</f>
        <v>272.38163831948873</v>
      </c>
      <c r="AQ20" s="46">
        <f>LQ20*12*60/(PI() * 'Drive Train'!$F$15)/U$6*ABS(U20)</f>
        <v>564.70660219331342</v>
      </c>
      <c r="AR20" s="46">
        <f>LR20*12*60/(PI() * 'Drive Train'!$F$15)/V$6*ABS(V20)</f>
        <v>954.21112097925447</v>
      </c>
      <c r="AS20" s="46">
        <f>LS20*12*60/(PI() * 'Drive Train'!$F$15)/W$6*ABS(W20)</f>
        <v>1426.2359634203406</v>
      </c>
      <c r="AT20" s="46">
        <f>LT20*12*60/(PI() * 'Drive Train'!$F$15)/X$6*ABS(X20)</f>
        <v>1950.0822832469319</v>
      </c>
      <c r="AU20" s="46">
        <f>LU20*12*60/(PI() * 'Drive Train'!$F$15)/Y$6*ABS(Y20)</f>
        <v>2526.1206603934602</v>
      </c>
      <c r="AV20" s="46">
        <f>LV20*12*60/(PI() * 'Drive Train'!$F$15)/Z$6*ABS(Z20)</f>
        <v>3058.130864089504</v>
      </c>
      <c r="AW20" s="46">
        <f>LW20*12*60/(PI() * 'Drive Train'!$F$15)/AA$6*ABS(AA20)</f>
        <v>3545.6541311477986</v>
      </c>
      <c r="AX20" s="46">
        <f>LX20*12*60/(PI() * 'Drive Train'!$F$15)/AB$6*ABS(AB20)</f>
        <v>3947.901141995002</v>
      </c>
      <c r="AY20" s="46">
        <f>LY20*12*60/(PI() * 'Drive Train'!$F$15)/AC$6*ABS(AC20)</f>
        <v>4255.7445206995371</v>
      </c>
      <c r="AZ20" s="46">
        <f>LZ20*12*60/(PI() * 'Drive Train'!$F$15)/AD$6*ABS(AD20)</f>
        <v>1339.4704097359454</v>
      </c>
      <c r="BA20" s="46">
        <f>MA20*12*60/(PI() * 'Drive Train'!$F$15)/AE$6*ABS(AE20)</f>
        <v>1599.371858495608</v>
      </c>
      <c r="BB20" s="46">
        <f>MB20*12*60/(PI() * 'Drive Train'!$F$15)/AF$6*ABS(AF20)</f>
        <v>1844.1923459144361</v>
      </c>
      <c r="BC20" s="46">
        <f>MC20*12*60/(PI() * 'Drive Train'!$F$15)/AG$6*ABS(AG20)</f>
        <v>2073.9318719924277</v>
      </c>
      <c r="BD20" s="46">
        <f>MD20*12*60/(PI() * 'Drive Train'!$F$15)/AH$6*ABS(AH20)</f>
        <v>2288.5904367295839</v>
      </c>
      <c r="BE20" s="46">
        <f>ME20*12*60/(PI() * 'Drive Train'!$F$15)/AI$6*ABS(AI20)</f>
        <v>2513.1972271502741</v>
      </c>
      <c r="BF20" s="46">
        <f>MF20*12*60/(PI() * 'Drive Train'!$F$15)/AJ$6*ABS(AJ20)</f>
        <v>2737.8507661631575</v>
      </c>
      <c r="BG20" s="46">
        <f>MG20*12*60/(PI() * 'Drive Train'!$F$15)/AK$6*ABS(AK20)</f>
        <v>2866.4712691868049</v>
      </c>
      <c r="BH20" s="46">
        <f>MH20*12*60/(PI() * 'Drive Train'!$F$15)/AL$6*ABS(AL20)</f>
        <v>2944.7466454115734</v>
      </c>
      <c r="BI20" s="46">
        <f>MI20*12*60/(PI() * 'Drive Train'!$F$15)/AM$6*ABS(AM20)</f>
        <v>2948.0576855595514</v>
      </c>
      <c r="BJ20" s="61">
        <f t="shared" si="67"/>
        <v>0.47999999999999993</v>
      </c>
      <c r="BK20" s="2">
        <f>IF(OR(KS19=1,AND($C$37=Motors!$C$32,OY19=1)),0,IF(NG20=0,-(CG19+$C$15)/($C$14-$C$15)*$C$12,($C$11*S20-AO20)/($C$11*S20)*$C$12*S20))</f>
        <v>0.67976057262649625</v>
      </c>
      <c r="BL20" s="2">
        <f>IF(OR(KT19=1,AND($C$37=Motors!$C$32,OZ19=1)),0,IF(NH20=0,-(CH19+$C$15)/($C$14-$C$15)*$C$12,($C$11*T20-AP20)/($C$11*T20)*$C$12*T20))</f>
        <v>1.386422137650533</v>
      </c>
      <c r="BM20" s="2">
        <f>IF(OR(KU19=1,AND($C$37=Motors!$C$32,PA19=1)),0,IF(NI20=0,-(CI19+$C$15)/($C$14-$C$15)*$C$12,($C$11*U20-AQ20)/($C$11*U20)*$C$12*U20))</f>
        <v>1.303265206711647</v>
      </c>
      <c r="BN20" s="2">
        <f>IF(OR(KV19=1,AND($C$37=Motors!$C$32,PB19=1)),0,IF(NJ20=0,-(CJ19+$C$15)/($C$14-$C$15)*$C$12,($C$11*V20-AR20)/($C$11*V20)*$C$12*V20))</f>
        <v>1.1928648735254657</v>
      </c>
      <c r="BO20" s="2">
        <f>IF(OR(KW19=1,AND($C$37=Motors!$C$32,PC19=1)),0,IF(NK20=0,-(CK19+$C$15)/($C$14-$C$15)*$C$12,($C$11*W20-AS20)/($C$11*W20)*$C$12*W20))</f>
        <v>1.0596959882537282</v>
      </c>
      <c r="BP20" s="2">
        <f>IF(OR(KX19=1,AND($C$37=Motors!$C$32,PD19=1)),0,IF(NL20=0,-(CL19+$C$15)/($C$14-$C$15)*$C$12,($C$11*X20-AT20)/($C$11*X20)*$C$12*X20))</f>
        <v>0.92681521892975027</v>
      </c>
      <c r="BQ20" s="2">
        <f>IF(OR(KY19=1,AND($C$37=Motors!$C$32,PE19=1)),0,IF(NM20=0,-(CM19+$C$15)/($C$14-$C$15)*$C$12,($C$11*Y20-AU20)/($C$11*Y20)*$C$12*Y20))</f>
        <v>0.78768997761481496</v>
      </c>
      <c r="BR20" s="2">
        <f>IF(OR(KZ19=1,AND($C$37=Motors!$C$32,PF19=1)),0,IF(NN20=0,-(CN19+$C$15)/($C$14-$C$15)*$C$12,($C$11*Z20-AV20)/($C$11*Z20)*$C$12*Z20))</f>
        <v>0.65944078375193849</v>
      </c>
      <c r="BS20" s="2">
        <f>IF(OR(LA19=1,AND($C$37=Motors!$C$32,PG19=1)),0,IF(NO20=0,-(CO19+$C$15)/($C$14-$C$15)*$C$12,($C$11*AA20-AW20)/($C$11*AA20)*$C$12*AA20))</f>
        <v>0.54336820416329046</v>
      </c>
      <c r="BT20" s="2">
        <f>IF(OR(LB19=1,AND($C$37=Motors!$C$32,PH19=1)),0,IF(NP20=0,-(CP19+$C$15)/($C$14-$C$15)*$C$12,($C$11*AB20-AX20)/($C$11*AB20)*$C$12*AB20))</f>
        <v>0.44970340494902494</v>
      </c>
      <c r="BU20" s="2">
        <f>IF(OR(LC19=1,AND($C$37=Motors!$C$32,PI19=1)),0,IF(NQ20=0,-(CQ19+$C$15)/($C$14-$C$15)*$C$12,($C$11*AC20-AY20)/($C$11*AC20)*$C$12*AC20))</f>
        <v>0.3804266726677657</v>
      </c>
      <c r="BV20" s="2">
        <f>IF(OR(LD19=1,AND($C$37=Motors!$C$32,PJ19=1)),0,IF(NR20=0,-(CR19+$C$15)/($C$14-$C$15)*$C$12,($C$11*AD20-AZ20)/($C$11*AD20)*$C$12*AD20))</f>
        <v>1.5457537203414808</v>
      </c>
      <c r="BW20" s="2">
        <f>IF(OR(LE19=1,AND($C$37=Motors!$C$32,PK19=1)),0,IF(NS20=0,-(CS19+$C$15)/($C$14-$C$15)*$C$12,($C$11*AE20-BA20)/($C$11*AE20)*$C$12*AE20))</f>
        <v>1.3762672610832196</v>
      </c>
      <c r="BX20" s="2">
        <f>IF(OR(LF19=1,AND($C$37=Motors!$C$32,PL19=1)),0,IF(NT20=0,-(CT19+$C$15)/($C$14-$C$15)*$C$12,($C$11*AF20-BB20)/($C$11*AF20)*$C$12*AF20))</f>
        <v>1.2135007880211675</v>
      </c>
      <c r="BY20" s="2">
        <f>IF(OR(LG19=1,AND($C$37=Motors!$C$32,PM19=1)),0,IF(NU20=0,-(CU19+$C$15)/($C$14-$C$15)*$C$12,($C$11*AG20-BC20)/($C$11*AG20)*$C$12*AG20))</f>
        <v>1.0574543011553255</v>
      </c>
      <c r="BZ20" s="2">
        <f>IF(OR(LH19=1,AND($C$37=Motors!$C$32,PN19=1)),0,IF(NV20=0,-(CV19+$C$15)/($C$14-$C$15)*$C$12,($C$11*AH20-BD20)/($C$11*AH20)*$C$12*AH20))</f>
        <v>0.9081278004856923</v>
      </c>
      <c r="CA20" s="2">
        <f>IF(OR(LI19=1,AND($C$37=Motors!$C$32,PO19=1)),0,IF(NW20=0,-(CW19+$C$15)/($C$14-$C$15)*$C$12,($C$11*AI20-BE20)/($C$11*AI20)*$C$12*AI20))</f>
        <v>0.78142660975305278</v>
      </c>
      <c r="CB20" s="2">
        <f>IF(OR(LJ19=1,AND($C$37=Motors!$C$32,PP19=1)),0,IF(NX20=0,-(CX19+$C$15)/($C$14-$C$15)*$C$12,($C$11*AJ20-BF20)/($C$11*AJ20)*$C$12*AJ20))</f>
        <v>0.73388883093166979</v>
      </c>
      <c r="CC20" s="2">
        <f>IF(OR(LK19=1,AND($C$37=Motors!$C$32,PQ19=1)),0,IF(NY20=0,-(CY19+$C$15)/($C$14-$C$15)*$C$12,($C$11*AK20-BG20)/($C$11*AK20)*$C$12*AK20))</f>
        <v>0.70437969998770456</v>
      </c>
      <c r="CD20" s="2">
        <f>IF(OR(LL19=1,AND($C$37=Motors!$C$32,PR19=1)),0,IF(NZ20=0,-(CZ19+$C$15)/($C$14-$C$15)*$C$12,($C$11*AL20-BH20)/($C$11*AL20)*$C$12*AL20))</f>
        <v>0.68659022212568288</v>
      </c>
      <c r="CE20" s="2">
        <f>IF(OR(LM19=1,AND($C$37=Motors!$C$32,PS19=1)),0,IF(OA20=0,-(DA19+$C$15)/($C$14-$C$15)*$C$12,($C$11*AM20-BI20)/($C$11*AM20)*$C$12*AM20))</f>
        <v>0.68588953461651625</v>
      </c>
      <c r="CF20" s="61">
        <f t="shared" si="69"/>
        <v>0.47999999999999993</v>
      </c>
      <c r="CG20" s="57">
        <f>IF(AND(KS19=1,OY19=1),0,ABS(BK20/$C$12*($C$14-$C$15)+$C$15) *'Drive Train'!$AA$49 + CG19*(1-'Drive Train'!$AA$49))</f>
        <v>38.937583596671971</v>
      </c>
      <c r="CH20" s="57">
        <f>IF(AND(KT19=1,OZ19=1),0,ABS(BL20/$C$12*($C$14-$C$15)+$C$15) *'Drive Train'!$AA$49 + CH19*(1-'Drive Train'!$AA$49))</f>
        <v>76.557782265793918</v>
      </c>
      <c r="CI20" s="57">
        <f>IF(AND(KU19=1,PA19=1),0,ABS(BM20/$C$12*($C$14-$C$15)+$C$15) *'Drive Train'!$AA$49 + CI19*(1-'Drive Train'!$AA$49))</f>
        <v>72.130797104192652</v>
      </c>
      <c r="CJ20" s="57">
        <f>IF(AND(KV19=1,PB19=1),0,ABS(BN20/$C$12*($C$14-$C$15)+$C$15) *'Drive Train'!$AA$49 + CJ19*(1-'Drive Train'!$AA$49))</f>
        <v>66.253468163202172</v>
      </c>
      <c r="CK20" s="57">
        <f>IF(AND(KW19=1,PC19=1),0,ABS(BO20/$C$12*($C$14-$C$15)+$C$15) *'Drive Train'!$AA$49 + CK19*(1-'Drive Train'!$AA$49))</f>
        <v>59.164020868445355</v>
      </c>
      <c r="CL20" s="57">
        <f>IF(AND(KX19=1,PD19=1),0,ABS(BP20/$C$12*($C$14-$C$15)+$C$15) *'Drive Train'!$AA$49 + CL19*(1-'Drive Train'!$AA$49))</f>
        <v>52.089911862525703</v>
      </c>
      <c r="CM20" s="57">
        <f>IF(AND(KY19=1,PE19=1),0,ABS(BQ20/$C$12*($C$14-$C$15)+$C$15) *'Drive Train'!$AA$49 + CM19*(1-'Drive Train'!$AA$49))</f>
        <v>44.68336893277209</v>
      </c>
      <c r="CN20" s="57">
        <f>IF(AND(KZ19=1,PF19=1),0,ABS(BR20/$C$12*($C$14-$C$15)+$C$15) *'Drive Train'!$AA$49 + CN19*(1-'Drive Train'!$AA$49))</f>
        <v>37.855828861150911</v>
      </c>
      <c r="CO20" s="57">
        <f>IF(AND(LA19=1,PG19=1),0,ABS(BS20/$C$12*($C$14-$C$15)+$C$15) *'Drive Train'!$AA$49 + CO19*(1-'Drive Train'!$AA$49))</f>
        <v>31.67652929217849</v>
      </c>
      <c r="CP20" s="57">
        <f>IF(AND(LB19=1,PH19=1),0,ABS(BT20/$C$12*($C$14-$C$15)+$C$15) *'Drive Train'!$AA$49 + CP19*(1-'Drive Train'!$AA$49))</f>
        <v>26.690141848531077</v>
      </c>
      <c r="CQ20" s="57">
        <f>IF(AND(LC19=1,PI19=1),0,ABS(BU20/$C$12*($C$14-$C$15)+$C$15) *'Drive Train'!$AA$49 + CQ19*(1-'Drive Train'!$AA$49))</f>
        <v>23.002090084346197</v>
      </c>
      <c r="CR20" s="57">
        <f>IF(AND(LD19=1,PJ19=1),0,ABS(BV20/$C$12*($C$14-$C$15)+$C$15) *'Drive Train'!$AA$49 + CR19*(1-'Drive Train'!$AA$49))</f>
        <v>85.04004038166471</v>
      </c>
      <c r="CS20" s="57">
        <f>IF(AND(LE19=1,PK19=1),0,ABS(BW20/$C$12*($C$14-$C$15)+$C$15) *'Drive Train'!$AA$49 + CS19*(1-'Drive Train'!$AA$49))</f>
        <v>76.017172031940689</v>
      </c>
      <c r="CT20" s="57">
        <f>IF(AND(LF19=1,PL19=1),0,ABS(BX20/$C$12*($C$14-$C$15)+$C$15) *'Drive Train'!$AA$49 + CT19*(1-'Drive Train'!$AA$49))</f>
        <v>67.352052324944296</v>
      </c>
      <c r="CU20" s="57">
        <f>IF(AND(LG19=1,PM19=1),0,ABS(BY20/$C$12*($C$14-$C$15)+$C$15) *'Drive Train'!$AA$49 + CU19*(1-'Drive Train'!$AA$49))</f>
        <v>59.044681260675617</v>
      </c>
      <c r="CV20" s="57">
        <f>IF(AND(LH19=1,PN19=1),0,ABS(BZ20/$C$12*($C$14-$C$15)+$C$15) *'Drive Train'!$AA$49 + CV19*(1-'Drive Train'!$AA$49))</f>
        <v>51.095058839134566</v>
      </c>
      <c r="CW20" s="57">
        <f>IF(AND(LI19=1,PO19=1),0,ABS(CA20/$C$12*($C$14-$C$15)+$C$15) *'Drive Train'!$AA$49 + CW19*(1-'Drive Train'!$AA$49))</f>
        <v>44.34992905863762</v>
      </c>
      <c r="CX20" s="57">
        <f>IF(AND(LJ19=1,PP19=1),0,ABS(CB20/$C$12*($C$14-$C$15)+$C$15) *'Drive Train'!$AA$49 + CX19*(1-'Drive Train'!$AA$49))</f>
        <v>41.819183406030376</v>
      </c>
      <c r="CY20" s="57">
        <f>IF(AND(LK19=1,PQ19=1),0,ABS(CC20/$C$12*($C$14-$C$15)+$C$15) *'Drive Train'!$AA$49 + CY19*(1-'Drive Train'!$AA$49))</f>
        <v>40.248220127976133</v>
      </c>
      <c r="CZ20" s="57">
        <f>IF(AND(LL19=1,PR19=1),0,ABS(CD20/$C$12*($C$14-$C$15)+$C$15) *'Drive Train'!$AA$49 + CZ19*(1-'Drive Train'!$AA$49))</f>
        <v>39.301170331421204</v>
      </c>
      <c r="DA20" s="57">
        <f>IF(AND(LM19=1,PS19=1),0,ABS(CE20/$C$12*($C$14-$C$15)+$C$15) *'Drive Train'!$AA$49 + DA19*(1-'Drive Train'!$AA$49))</f>
        <v>39.263868170663493</v>
      </c>
      <c r="DB20" s="61">
        <f t="shared" si="162"/>
        <v>0.47999999999999993</v>
      </c>
      <c r="DC20" s="57">
        <f t="shared" si="70"/>
        <v>38.937583596671971</v>
      </c>
      <c r="DD20" s="57">
        <f t="shared" si="71"/>
        <v>76.557782265793918</v>
      </c>
      <c r="DE20" s="57">
        <f t="shared" si="72"/>
        <v>72.130797104192652</v>
      </c>
      <c r="DF20" s="57">
        <f t="shared" si="73"/>
        <v>66.253468163202172</v>
      </c>
      <c r="DG20" s="57">
        <f t="shared" si="74"/>
        <v>59.164020868445355</v>
      </c>
      <c r="DH20" s="57">
        <f t="shared" si="75"/>
        <v>52.089911862525703</v>
      </c>
      <c r="DI20" s="57">
        <f t="shared" si="76"/>
        <v>44.68336893277209</v>
      </c>
      <c r="DJ20" s="57">
        <f t="shared" si="77"/>
        <v>37.855828861150911</v>
      </c>
      <c r="DK20" s="57">
        <f t="shared" si="78"/>
        <v>31.67652929217849</v>
      </c>
      <c r="DL20" s="57">
        <f t="shared" si="79"/>
        <v>26.690141848531077</v>
      </c>
      <c r="DM20" s="57">
        <f t="shared" si="80"/>
        <v>23.002090084346197</v>
      </c>
      <c r="DN20" s="57">
        <f t="shared" si="81"/>
        <v>25</v>
      </c>
      <c r="DO20" s="57">
        <f t="shared" si="82"/>
        <v>30</v>
      </c>
      <c r="DP20" s="57">
        <f t="shared" si="83"/>
        <v>35</v>
      </c>
      <c r="DQ20" s="57">
        <f t="shared" si="84"/>
        <v>40</v>
      </c>
      <c r="DR20" s="57">
        <f t="shared" si="85"/>
        <v>45</v>
      </c>
      <c r="DS20" s="57">
        <f t="shared" si="86"/>
        <v>44.34992905863762</v>
      </c>
      <c r="DT20" s="57">
        <f t="shared" si="87"/>
        <v>41.819183406030376</v>
      </c>
      <c r="DU20" s="57">
        <f t="shared" si="88"/>
        <v>40.248220127976133</v>
      </c>
      <c r="DV20" s="57">
        <f t="shared" si="89"/>
        <v>39.301170331421204</v>
      </c>
      <c r="DW20" s="57">
        <f t="shared" si="90"/>
        <v>39.263868170663493</v>
      </c>
      <c r="DX20" s="61">
        <f t="shared" si="163"/>
        <v>0.47999999999999993</v>
      </c>
      <c r="DY20" s="2">
        <f>IF(OY20=0,($C$23/0.4536*IF(ISNA(MK19),'Drive Train'!$F$16,'Drive Train'!$F$17)*4.448*$C$24*S$6)*SIGN(BK20),BK20)</f>
        <v>4.5236871680000004</v>
      </c>
      <c r="DZ20" s="2">
        <f>IF(OZ20=0,($C$23/0.4536*IF(ISNA(ML19),'Drive Train'!$F$16,'Drive Train'!$F$17)*4.448*$C$24*$C$21*T$6)*SIGN(BL20),BL20)</f>
        <v>14.225645600594998</v>
      </c>
      <c r="EA20" s="2">
        <f>IF(PA20=0,($C$23/0.4536*IF(ISNA(MM19),'Drive Train'!$F$16,'Drive Train'!$F$17)*4.448*$C$24*$C$21*U$6)*SIGN(BM20),BM20)</f>
        <v>9.8485238773349995</v>
      </c>
      <c r="EB20" s="2">
        <f>IF(PB20=0,($C$23/0.4536*IF(ISNA(MN19),'Drive Train'!$F$16,'Drive Train'!$F$17)*4.448*$C$24*$C$21*V$6)*SIGN(BN20),BN20)</f>
        <v>7.5312241414914709</v>
      </c>
      <c r="EC20" s="2">
        <f>IF(PC20=0,($C$23/0.4536*IF(ISNA(MO19),'Drive Train'!$F$16,'Drive Train'!$F$17)*4.448*$C$24*$C$21*W$6)*SIGN(BO20),BO20)</f>
        <v>6.0967052573978577</v>
      </c>
      <c r="ED20" s="2">
        <f>IF(PD20=0,($C$23/0.4536*IF(ISNA(MP19),'Drive Train'!$F$16,'Drive Train'!$F$17)*4.448*$C$24*$C$21*X$6)*SIGN(BP20),BP20)</f>
        <v>5.1212324162142009</v>
      </c>
      <c r="EE20" s="2">
        <f>IF(PE20=0,($C$23/0.4536*IF(ISNA(MQ19),'Drive Train'!$F$16,'Drive Train'!$F$17)*4.448*$C$24*$C$21*Y$6)*SIGN(BQ20),BQ20)</f>
        <v>4.4148555312191382</v>
      </c>
      <c r="EF20" s="2">
        <f>IF(PF20=0,($C$23/0.4536*IF(ISNA(MR19),'Drive Train'!$F$16,'Drive Train'!$F$17)*4.448*$C$24*$C$21*Z$6)*SIGN(BR20),BR20)</f>
        <v>3.8797215274349997</v>
      </c>
      <c r="EG20" s="2">
        <f>IF(PG20=0,($C$23/0.4536*IF(ISNA(MS19),'Drive Train'!$F$16,'Drive Train'!$F$17)*4.448*$C$24*$C$21*AA$6)*SIGN(BS20),BS20)</f>
        <v>3.4602921731177019</v>
      </c>
      <c r="EH20" s="2">
        <f>IF(PH20=0,($C$23/0.4536*IF(ISNA(MT19),'Drive Train'!$F$16,'Drive Train'!$F$17)*4.448*$C$24*$C$21*AB$6)*SIGN(BT20),BT20)</f>
        <v>3.1227026928135362</v>
      </c>
      <c r="EI20" s="2">
        <f>IF(PI20=0,($C$23/0.4536*IF(ISNA(MU19),'Drive Train'!$F$16,'Drive Train'!$F$17)*4.448*$C$24*$C$21*AC$6)*SIGN(BU20),BU20)</f>
        <v>2.8451291201189992</v>
      </c>
      <c r="EJ20" s="2">
        <f>IF(PJ20=0,($C$23/0.4536*IF(ISNA(MV19),'Drive Train'!$F$16,'Drive Train'!$F$17)*4.448*$C$24*$C$21*AD$6)*SIGN(BV20),BV20)</f>
        <v>3.9831807681666</v>
      </c>
      <c r="EK20" s="2">
        <f>IF(PK20=0,($C$23/0.4536*IF(ISNA(MW19),'Drive Train'!$F$16,'Drive Train'!$F$17)*4.448*$C$24*$C$21*AE$6)*SIGN(BW20),BW20)</f>
        <v>3.9831807681666</v>
      </c>
      <c r="EL20" s="2">
        <f>IF(PL20=0,($C$23/0.4536*IF(ISNA(MX19),'Drive Train'!$F$16,'Drive Train'!$F$17)*4.448*$C$24*$C$21*AF$6)*SIGN(BX20),BX20)</f>
        <v>3.9831807681666</v>
      </c>
      <c r="EM20" s="2">
        <f>IF(PM20=0,($C$23/0.4536*IF(ISNA(MY19),'Drive Train'!$F$16,'Drive Train'!$F$17)*4.448*$C$24*$C$21*AG$6)*SIGN(BY20),BY20)</f>
        <v>3.9831807681666</v>
      </c>
      <c r="EN20" s="2">
        <f>IF(PN20=0,($C$23/0.4536*IF(ISNA(MZ19),'Drive Train'!$F$16,'Drive Train'!$F$17)*4.448*$C$24*$C$21*AH$6)*SIGN(BZ20),BZ20)</f>
        <v>3.9831807681666</v>
      </c>
      <c r="EO20" s="2">
        <f>IF(PO20=0,($C$23/0.4536*IF(ISNA(NA19),'Drive Train'!$F$16,'Drive Train'!$F$17)*4.448*$C$24*$C$21*AI$6)*SIGN(CA20),CA20)</f>
        <v>3.9831807681666</v>
      </c>
      <c r="EP20" s="2">
        <f>IF(PP20=0,($C$23/0.4536*IF(ISNA(NB19),'Drive Train'!$F$16,'Drive Train'!$F$17)*4.448*$C$24*$C$21*AJ$6)*SIGN(CB20),CB20)</f>
        <v>3.9831807681666</v>
      </c>
      <c r="EQ20" s="2">
        <f>IF(PQ20=0,($C$23/0.4536*IF(ISNA(NC19),'Drive Train'!$F$16,'Drive Train'!$F$17)*4.448*$C$24*$C$21*AK$6)*SIGN(CC20),CC20)</f>
        <v>3.9831807681666</v>
      </c>
      <c r="ER20" s="2">
        <f>IF(PR20=0,($C$23/0.4536*IF(ISNA(ND19),'Drive Train'!$F$16,'Drive Train'!$F$17)*4.448*$C$24*$C$21*AL$6)*SIGN(CD20),CD20)</f>
        <v>3.9831807681666</v>
      </c>
      <c r="ES20" s="2">
        <f>IF(PS20=0,($C$23/0.4536*IF(ISNA(NE19),'Drive Train'!$F$16,'Drive Train'!$F$17)*4.448*$C$24*$C$21*AM$6)*SIGN(CE20),CE20)</f>
        <v>3.9831807681666</v>
      </c>
      <c r="ET20" s="61">
        <f t="shared" si="91"/>
        <v>0.47999999999999993</v>
      </c>
      <c r="EU20" s="255">
        <f>MAX(MIN(IF(AND(OY19=1,NG20&lt;0),-1,1)*(DC20-$C$15)/($C$14-$C$15)*$C$12*$C$21-$C$33*LO20/AO$6 -  OY19*$C$33/$C$21,DY19/$C$19),MAX(EU$8:EU19)*-1)</f>
        <v>0.4047060692898018</v>
      </c>
      <c r="EV20" s="255">
        <f>MAX(MIN(IF(AND(OZ19=1,NH20&lt;0),-1,1)*(DD20-$C$15)/($C$14-$C$15)*$C$12*$C$21-$C$33*LP20/AP$6 -  OZ19*$C$33/$C$21,DZ19/$C$19),MAX(EV$8:EV19)*-1)</f>
        <v>1.197163171252364</v>
      </c>
      <c r="EW20" s="255">
        <f>MAX(MIN(IF(AND(PA19=1,NI20&lt;0),-1,1)*(DE20-$C$15)/($C$14-$C$15)*$C$12*$C$21-$C$33*LQ20/AQ$6 -  PA19*$C$33/$C$21,EA19/$C$19),MAX(EW$8:EW19)*-1)</f>
        <v>1.1000920050367751</v>
      </c>
      <c r="EX20" s="255">
        <f>MAX(MIN(IF(AND(PB19=1,NJ20&lt;0),-1,1)*(DF20-$C$15)/($C$14-$C$15)*$C$12*$C$21-$C$33*LR20/AR$6 -  PB19*$C$33/$C$21,EB19/$C$19),MAX(EX$8:EX19)*-1)</f>
        <v>0.97328123463976635</v>
      </c>
      <c r="EY20" s="255">
        <f>MAX(MIN(IF(AND(PC19=1,NK20&lt;0),-1,1)*(DG20-$C$15)/($C$14-$C$15)*$C$12*$C$21-$C$33*LS20/AS$6 -  PC19*$C$33/$C$21,EC19/$C$19),MAX(EY$8:EY19)*-1)</f>
        <v>0.82314864501790408</v>
      </c>
      <c r="EZ20" s="255">
        <f>MAX(MIN(IF(AND(PD19=1,NL20&lt;0),-1,1)*(DH20-$C$15)/($C$14-$C$15)*$C$12*$C$21-$C$33*LT20/AT$6 -  PD19*$C$33/$C$21,ED19/$C$19),MAX(EZ$8:EZ19)*-1)</f>
        <v>0.6741835771469139</v>
      </c>
      <c r="FA20" s="255">
        <f>MAX(MIN(IF(AND(PE19=1,NM20&lt;0),-1,1)*(DI20-$C$15)/($C$14-$C$15)*$C$12*$C$21-$C$33*LU20/AU$6 -  PE19*$C$33/$C$21,EE19/$C$19),MAX(FA$8:FA19)*-1)</f>
        <v>0.52106071278460164</v>
      </c>
      <c r="FB20" s="255">
        <f>MAX(MIN(IF(AND(PF19=1,NN20&lt;0),-1,1)*(DJ20-$C$15)/($C$14-$C$15)*$C$12*$C$21-$C$33*LV20/AV$6 -  PF19*$C$33/$C$21,EF19/$C$19),MAX(FB$8:FB19)*-1)</f>
        <v>0.38304131773711186</v>
      </c>
      <c r="FC20" s="255">
        <f>MAX(MIN(IF(AND(PG19=1,NO20&lt;0),-1,1)*(DK20-$C$15)/($C$14-$C$15)*$C$12*$C$21-$C$33*LW20/AW$6 -  PG19*$C$33/$C$21,EG19/$C$19),MAX(FC$8:FC19)*-1)</f>
        <v>0.2602512287768724</v>
      </c>
      <c r="FD20" s="255">
        <f>MAX(MIN(IF(AND(PH19=1,NP20&lt;0),-1,1)*(DL20-$C$15)/($C$14-$C$15)*$C$12*$C$21-$C$33*LX20/AX$6 -  PH19*$C$33/$C$21,EH19/$C$19),MAX(FD$8:FD19)*-1)</f>
        <v>0.16243631204952097</v>
      </c>
      <c r="FE20" s="255">
        <f>MAX(MIN(IF(AND(PI19=1,NQ20&lt;0),-1,1)*(DM20-$C$15)/($C$14-$C$15)*$C$12*$C$21-$C$33*LY20/AY$6 -  PI19*$C$33/$C$21,EI19/$C$19),MAX(FE$8:FE19)*-1)</f>
        <v>9.0734204159208603E-2</v>
      </c>
      <c r="FF20" s="255">
        <f>MAX(MIN(IF(AND(PJ19=1,NR20&lt;0),-1,1)*(DN20-$C$15)/($C$14-$C$15)*$C$12*$C$21-$C$33*LZ20/AZ$6 -  PJ19*$C$33/$C$21,EJ19/$C$19),MAX(FF$8:FF19)*-1)</f>
        <v>0.2863314796584262</v>
      </c>
      <c r="FG20" s="255">
        <f>MAX(MIN(IF(AND(PK19=1,NS20&lt;0),-1,1)*(DO20-$C$15)/($C$14-$C$15)*$C$12*$C$21-$C$33*MA20/BA$6 -  PK19*$C$33/$C$21,EK19/$C$19),MAX(FG$8:FG19)*-1)</f>
        <v>0.35067418648713261</v>
      </c>
      <c r="FH20" s="255">
        <f>MAX(MIN(IF(AND(PL19=1,NT20&lt;0),-1,1)*(DP20-$C$15)/($C$14-$C$15)*$C$12*$C$21-$C$33*MB20/BB$6 -  PL19*$C$33/$C$21,EL19/$C$19),MAX(FH$8:FH19)*-1)</f>
        <v>0.41501689331583907</v>
      </c>
      <c r="FI20" s="255">
        <f>MAX(MIN(IF(AND(PM19=1,NU20&lt;0),-1,1)*(DQ20-$C$15)/($C$14-$C$15)*$C$12*$C$21-$C$33*MC20/BC$6 -  PM19*$C$33/$C$21,EM19/$C$19),MAX(FI$8:FI19)*-1)</f>
        <v>0.47935960014454543</v>
      </c>
      <c r="FJ20" s="255">
        <f>MAX(MIN(IF(AND(PN19=1,NV20&lt;0),-1,1)*(DR20-$C$15)/($C$14-$C$15)*$C$12*$C$21-$C$33*MD20/BD$6 -  PN19*$C$33/$C$21,EN19/$C$19),MAX(FJ$8:FJ19)*-1)</f>
        <v>0.54370230697325184</v>
      </c>
      <c r="FK20" s="255">
        <f>MAX(MIN(IF(AND(PO19=1,NW20&lt;0),-1,1)*(DS20-$C$15)/($C$14-$C$15)*$C$12*$C$21-$C$33*ME20/BE$6 -  PO19*$C$33/$C$21,EO19/$C$19),MAX(FK$8:FK19)*-1)</f>
        <v>0.51534304878211268</v>
      </c>
      <c r="FL20" s="255">
        <f>MAX(MIN(IF(AND(PP19=1,NX20&lt;0),-1,1)*(DT20-$C$15)/($C$14-$C$15)*$C$12*$C$21-$C$33*MF20/BF$6 -  PP19*$C$33/$C$21,EP19/$C$19),MAX(FL$8:FL19)*-1)</f>
        <v>0.46310836762846108</v>
      </c>
      <c r="FM20" s="255">
        <f>MAX(MIN(IF(AND(PQ19=1,NY20&lt;0),-1,1)*(DU20-$C$15)/($C$14-$C$15)*$C$12*$C$21-$C$33*MG20/BG$6 -  PQ19*$C$33/$C$21,EQ19/$C$19),MAX(FM$8:FM19)*-1)</f>
        <v>0.43121317923458602</v>
      </c>
      <c r="FN20" s="255">
        <f>MAX(MIN(IF(AND(PR19=1,NZ20&lt;0),-1,1)*(DV20-$C$15)/($C$14-$C$15)*$C$12*$C$21-$C$33*MH20/BH$6 -  PR19*$C$33/$C$21,ER19/$C$19),MAX(FN$8:FN19)*-1)</f>
        <v>0.41204819935211989</v>
      </c>
      <c r="FO20" s="255">
        <f>MAX(MIN(IF(AND(PS19=1,OA20&lt;0),-1,1)*(DW20-$C$15)/($C$14-$C$15)*$C$12*$C$21-$C$33*MI20/BI$6 -  PS19*$C$33/$C$21,ES19/$C$19),MAX(FO$8:FO19)*-1)</f>
        <v>0.41128944906349901</v>
      </c>
      <c r="FP20" s="61">
        <f t="shared" si="164"/>
        <v>0.47999999999999993</v>
      </c>
      <c r="FQ20" s="256">
        <f t="shared" si="165"/>
        <v>30.911695871939582</v>
      </c>
      <c r="FR20" s="256">
        <f t="shared" si="166"/>
        <v>76.557782265793918</v>
      </c>
      <c r="FS20" s="256">
        <f t="shared" si="167"/>
        <v>72.130797104192652</v>
      </c>
      <c r="FT20" s="256">
        <f t="shared" si="168"/>
        <v>66.253468163202172</v>
      </c>
      <c r="FU20" s="256">
        <f t="shared" si="169"/>
        <v>59.164020868445355</v>
      </c>
      <c r="FV20" s="256">
        <f t="shared" si="170"/>
        <v>49.415338470049065</v>
      </c>
      <c r="FW20" s="256">
        <f t="shared" si="171"/>
        <v>38.901174307371086</v>
      </c>
      <c r="FX20" s="256">
        <f t="shared" si="172"/>
        <v>29.424088156937358</v>
      </c>
      <c r="FY20" s="256">
        <f t="shared" si="173"/>
        <v>20.99272058649403</v>
      </c>
      <c r="FZ20" s="256">
        <f t="shared" si="174"/>
        <v>14.276270392637958</v>
      </c>
      <c r="GA20" s="256">
        <f t="shared" si="175"/>
        <v>9.3528532641222704</v>
      </c>
      <c r="GB20" s="256">
        <f t="shared" si="176"/>
        <v>22.783518063503454</v>
      </c>
      <c r="GC20" s="256">
        <f t="shared" si="177"/>
        <v>27.20160275049934</v>
      </c>
      <c r="GD20" s="256">
        <f t="shared" si="178"/>
        <v>31.619687437495241</v>
      </c>
      <c r="GE20" s="256">
        <f t="shared" si="179"/>
        <v>36.037772124491127</v>
      </c>
      <c r="GF20" s="256">
        <f t="shared" si="180"/>
        <v>40.455856811487017</v>
      </c>
      <c r="GG20" s="256">
        <f t="shared" si="181"/>
        <v>38.508571555329048</v>
      </c>
      <c r="GH20" s="256">
        <f t="shared" si="182"/>
        <v>34.921883081848478</v>
      </c>
      <c r="GI20" s="256">
        <f t="shared" si="183"/>
        <v>32.731803578246378</v>
      </c>
      <c r="GJ20" s="256">
        <f t="shared" si="184"/>
        <v>31.415842402246685</v>
      </c>
      <c r="GK20" s="256">
        <f t="shared" si="185"/>
        <v>31.363742899495985</v>
      </c>
      <c r="GL20" s="61">
        <f t="shared" si="186"/>
        <v>0.47999999999999993</v>
      </c>
      <c r="GM20" s="57">
        <f t="shared" si="93"/>
        <v>10.47456577038656</v>
      </c>
      <c r="GN20" s="57">
        <f t="shared" si="94"/>
        <v>8.675763205647975</v>
      </c>
      <c r="GO20" s="57">
        <f t="shared" si="95"/>
        <v>11.515536951671573</v>
      </c>
      <c r="GP20" s="57">
        <f t="shared" si="96"/>
        <v>13.322910300600622</v>
      </c>
      <c r="GQ20" s="57">
        <f t="shared" si="97"/>
        <v>13.919043588764959</v>
      </c>
      <c r="GR20" s="57">
        <f t="shared" si="98"/>
        <v>13.571567474671006</v>
      </c>
      <c r="GS20" s="57">
        <f t="shared" si="99"/>
        <v>12.167410479181475</v>
      </c>
      <c r="GT20" s="57">
        <f t="shared" si="100"/>
        <v>10.178209719758192</v>
      </c>
      <c r="GU20" s="57">
        <f t="shared" si="101"/>
        <v>7.7536527179357568</v>
      </c>
      <c r="GV20" s="57">
        <f t="shared" si="102"/>
        <v>5.3626420580869292</v>
      </c>
      <c r="GW20" s="57">
        <f t="shared" si="103"/>
        <v>3.2877242168865259</v>
      </c>
      <c r="GX20" s="57">
        <f t="shared" si="104"/>
        <v>7.4108053805010332</v>
      </c>
      <c r="GY20" s="57">
        <f t="shared" si="105"/>
        <v>9.076117481465289</v>
      </c>
      <c r="GZ20" s="57">
        <f t="shared" si="106"/>
        <v>10.741429582429548</v>
      </c>
      <c r="HA20" s="57">
        <f t="shared" si="107"/>
        <v>12.406741683393802</v>
      </c>
      <c r="HB20" s="57">
        <f t="shared" si="108"/>
        <v>14.07205378435806</v>
      </c>
      <c r="HC20" s="57">
        <f t="shared" si="109"/>
        <v>13.338062036609527</v>
      </c>
      <c r="HD20" s="57">
        <f t="shared" si="110"/>
        <v>11.986128757725824</v>
      </c>
      <c r="HE20" s="57">
        <f t="shared" si="111"/>
        <v>11.160620385249997</v>
      </c>
      <c r="HF20" s="57">
        <f t="shared" si="112"/>
        <v>10.664594114580758</v>
      </c>
      <c r="HG20" s="57">
        <f t="shared" si="113"/>
        <v>10.644956208444569</v>
      </c>
      <c r="HH20" s="61">
        <f t="shared" si="187"/>
        <v>0.47999999999999993</v>
      </c>
      <c r="HI20" s="57">
        <f t="shared" si="188"/>
        <v>10.47456577038656</v>
      </c>
      <c r="HJ20" s="57">
        <f t="shared" si="189"/>
        <v>8.675763205647975</v>
      </c>
      <c r="HK20" s="57">
        <f t="shared" si="190"/>
        <v>11.515536951671573</v>
      </c>
      <c r="HL20" s="57">
        <f t="shared" si="191"/>
        <v>13.322910300600622</v>
      </c>
      <c r="HM20" s="57">
        <f t="shared" si="192"/>
        <v>13.919043588764959</v>
      </c>
      <c r="HN20" s="57">
        <f t="shared" si="193"/>
        <v>13.571567474671006</v>
      </c>
      <c r="HO20" s="57">
        <f t="shared" si="194"/>
        <v>12.167410479181475</v>
      </c>
      <c r="HP20" s="57">
        <f t="shared" si="195"/>
        <v>10.178209719758192</v>
      </c>
      <c r="HQ20" s="57">
        <f t="shared" si="196"/>
        <v>7.7536527179357568</v>
      </c>
      <c r="HR20" s="57">
        <f t="shared" si="197"/>
        <v>5.3626420580869292</v>
      </c>
      <c r="HS20" s="57">
        <f t="shared" si="198"/>
        <v>3.2877242168865259</v>
      </c>
      <c r="HT20" s="57">
        <f t="shared" si="199"/>
        <v>7.4108053805010332</v>
      </c>
      <c r="HU20" s="57">
        <f t="shared" si="200"/>
        <v>9.076117481465289</v>
      </c>
      <c r="HV20" s="57">
        <f t="shared" si="201"/>
        <v>10.741429582429548</v>
      </c>
      <c r="HW20" s="57">
        <f t="shared" si="202"/>
        <v>12.406741683393802</v>
      </c>
      <c r="HX20" s="57">
        <f t="shared" si="203"/>
        <v>14.07205378435806</v>
      </c>
      <c r="HY20" s="57">
        <f t="shared" si="204"/>
        <v>13.338062036609527</v>
      </c>
      <c r="HZ20" s="57">
        <f t="shared" si="205"/>
        <v>11.986128757725824</v>
      </c>
      <c r="IA20" s="57">
        <f t="shared" si="206"/>
        <v>11.160620385249997</v>
      </c>
      <c r="IB20" s="57">
        <f t="shared" si="207"/>
        <v>10.664594114580758</v>
      </c>
      <c r="IC20" s="57">
        <f t="shared" si="208"/>
        <v>10.644956208444569</v>
      </c>
      <c r="ID20" s="61">
        <f t="shared" si="209"/>
        <v>0.47999999999999993</v>
      </c>
      <c r="IE20" s="57">
        <f t="shared" si="210"/>
        <v>10.132063444010493</v>
      </c>
      <c r="IF20" s="57">
        <f t="shared" si="211"/>
        <v>7.6182746645118939</v>
      </c>
      <c r="IG20" s="57">
        <f t="shared" si="212"/>
        <v>7.8562586903935028</v>
      </c>
      <c r="IH20" s="57">
        <f t="shared" si="213"/>
        <v>8.1753835193332947</v>
      </c>
      <c r="II20" s="57">
        <f t="shared" si="214"/>
        <v>8.5652548692594674</v>
      </c>
      <c r="IJ20" s="57">
        <f t="shared" si="215"/>
        <v>9.0732531966802163</v>
      </c>
      <c r="IK20" s="57">
        <f t="shared" si="216"/>
        <v>9.6672062919435859</v>
      </c>
      <c r="IL20" s="57">
        <f t="shared" si="217"/>
        <v>10.216986331223607</v>
      </c>
      <c r="IM20" s="57">
        <f t="shared" si="218"/>
        <v>10.728131692179547</v>
      </c>
      <c r="IN20" s="57">
        <f t="shared" si="219"/>
        <v>11.160502971782861</v>
      </c>
      <c r="IO20" s="57">
        <f t="shared" si="220"/>
        <v>11.50355632123976</v>
      </c>
      <c r="IP20" s="57">
        <f t="shared" si="221"/>
        <v>10.825764251315929</v>
      </c>
      <c r="IQ20" s="57">
        <f t="shared" si="222"/>
        <v>10.554561405355189</v>
      </c>
      <c r="IR20" s="57">
        <f t="shared" si="223"/>
        <v>10.283358559394451</v>
      </c>
      <c r="IS20" s="57">
        <f t="shared" si="224"/>
        <v>10.01215571343371</v>
      </c>
      <c r="IT20" s="57">
        <f t="shared" si="225"/>
        <v>9.74095286747297</v>
      </c>
      <c r="IU20" s="57">
        <f t="shared" si="226"/>
        <v>9.6064641068692076</v>
      </c>
      <c r="IV20" s="57">
        <f t="shared" si="227"/>
        <v>9.8720614349607718</v>
      </c>
      <c r="IW20" s="57">
        <f t="shared" si="228"/>
        <v>10.012540798136062</v>
      </c>
      <c r="IX20" s="57">
        <f t="shared" si="229"/>
        <v>10.098887471022037</v>
      </c>
      <c r="IY20" s="57">
        <f t="shared" si="230"/>
        <v>10.102801678624049</v>
      </c>
      <c r="IZ20" s="61">
        <f t="shared" si="231"/>
        <v>0.47999999999999993</v>
      </c>
      <c r="JA20" s="256" t="e">
        <f t="shared" si="349"/>
        <v>#N/A</v>
      </c>
      <c r="JB20" s="256" t="e">
        <f t="shared" si="350"/>
        <v>#N/A</v>
      </c>
      <c r="JC20" s="256" t="e">
        <f t="shared" si="351"/>
        <v>#N/A</v>
      </c>
      <c r="JD20" s="256" t="e">
        <f t="shared" si="352"/>
        <v>#N/A</v>
      </c>
      <c r="JE20" s="256" t="e">
        <f t="shared" si="353"/>
        <v>#N/A</v>
      </c>
      <c r="JF20" s="256" t="e">
        <f t="shared" si="354"/>
        <v>#N/A</v>
      </c>
      <c r="JG20" s="256" t="e">
        <f t="shared" si="355"/>
        <v>#N/A</v>
      </c>
      <c r="JH20" s="256" t="e">
        <f t="shared" si="356"/>
        <v>#N/A</v>
      </c>
      <c r="JI20" s="256" t="e">
        <f t="shared" si="357"/>
        <v>#N/A</v>
      </c>
      <c r="JJ20" s="256" t="e">
        <f t="shared" si="358"/>
        <v>#N/A</v>
      </c>
      <c r="JK20" s="256" t="e">
        <f t="shared" si="359"/>
        <v>#N/A</v>
      </c>
      <c r="JL20" s="256" t="e">
        <f t="shared" si="360"/>
        <v>#N/A</v>
      </c>
      <c r="JM20" s="256" t="e">
        <f t="shared" si="361"/>
        <v>#N/A</v>
      </c>
      <c r="JN20" s="256" t="e">
        <f t="shared" si="362"/>
        <v>#N/A</v>
      </c>
      <c r="JO20" s="256" t="e">
        <f t="shared" si="363"/>
        <v>#N/A</v>
      </c>
      <c r="JP20" s="256" t="e">
        <f t="shared" si="364"/>
        <v>#N/A</v>
      </c>
      <c r="JQ20" s="256" t="e">
        <f t="shared" si="365"/>
        <v>#N/A</v>
      </c>
      <c r="JR20" s="256" t="e">
        <f t="shared" si="366"/>
        <v>#N/A</v>
      </c>
      <c r="JS20" s="256" t="e">
        <f t="shared" si="367"/>
        <v>#N/A</v>
      </c>
      <c r="JT20" s="256" t="e">
        <f t="shared" si="368"/>
        <v>#N/A</v>
      </c>
      <c r="JU20" s="256" t="e">
        <f t="shared" si="369"/>
        <v>#N/A</v>
      </c>
      <c r="JV20" s="61">
        <f t="shared" si="233"/>
        <v>0.47999999999999993</v>
      </c>
      <c r="JW20" s="46">
        <f t="shared" si="234"/>
        <v>0</v>
      </c>
      <c r="JX20" s="46">
        <f t="shared" si="235"/>
        <v>0</v>
      </c>
      <c r="JY20" s="46">
        <f t="shared" si="236"/>
        <v>0</v>
      </c>
      <c r="JZ20" s="46">
        <f t="shared" si="237"/>
        <v>0</v>
      </c>
      <c r="KA20" s="46">
        <f t="shared" si="238"/>
        <v>0</v>
      </c>
      <c r="KB20" s="46">
        <f t="shared" si="239"/>
        <v>0</v>
      </c>
      <c r="KC20" s="46">
        <f t="shared" si="240"/>
        <v>0</v>
      </c>
      <c r="KD20" s="46">
        <f t="shared" si="241"/>
        <v>0</v>
      </c>
      <c r="KE20" s="46">
        <f t="shared" si="242"/>
        <v>0</v>
      </c>
      <c r="KF20" s="46">
        <f t="shared" si="243"/>
        <v>0</v>
      </c>
      <c r="KG20" s="46">
        <f t="shared" si="244"/>
        <v>0</v>
      </c>
      <c r="KH20" s="46">
        <f t="shared" si="245"/>
        <v>0</v>
      </c>
      <c r="KI20" s="46">
        <f t="shared" si="246"/>
        <v>0</v>
      </c>
      <c r="KJ20" s="46">
        <f t="shared" si="247"/>
        <v>0</v>
      </c>
      <c r="KK20" s="46">
        <f t="shared" si="248"/>
        <v>0</v>
      </c>
      <c r="KL20" s="46">
        <f t="shared" si="249"/>
        <v>0</v>
      </c>
      <c r="KM20" s="46">
        <f t="shared" si="250"/>
        <v>0</v>
      </c>
      <c r="KN20" s="46">
        <f t="shared" si="251"/>
        <v>0</v>
      </c>
      <c r="KO20" s="46">
        <f t="shared" si="252"/>
        <v>0</v>
      </c>
      <c r="KP20" s="46">
        <f t="shared" si="253"/>
        <v>0</v>
      </c>
      <c r="KQ20" s="46">
        <f t="shared" si="254"/>
        <v>0</v>
      </c>
      <c r="KR20" s="61">
        <f t="shared" si="255"/>
        <v>0.47999999999999993</v>
      </c>
      <c r="KS20" s="1">
        <f t="shared" si="256"/>
        <v>0</v>
      </c>
      <c r="KT20" s="1">
        <f t="shared" si="257"/>
        <v>0</v>
      </c>
      <c r="KU20" s="1">
        <f t="shared" si="258"/>
        <v>0</v>
      </c>
      <c r="KV20" s="1">
        <f t="shared" si="259"/>
        <v>0</v>
      </c>
      <c r="KW20" s="1">
        <f t="shared" si="260"/>
        <v>0</v>
      </c>
      <c r="KX20" s="1">
        <f t="shared" si="261"/>
        <v>0</v>
      </c>
      <c r="KY20" s="1">
        <f t="shared" si="262"/>
        <v>0</v>
      </c>
      <c r="KZ20" s="1">
        <f t="shared" si="263"/>
        <v>0</v>
      </c>
      <c r="LA20" s="1">
        <f t="shared" si="264"/>
        <v>0</v>
      </c>
      <c r="LB20" s="1">
        <f t="shared" si="265"/>
        <v>0</v>
      </c>
      <c r="LC20" s="1">
        <f t="shared" si="266"/>
        <v>0</v>
      </c>
      <c r="LD20" s="1">
        <f t="shared" si="267"/>
        <v>0</v>
      </c>
      <c r="LE20" s="1">
        <f t="shared" si="268"/>
        <v>0</v>
      </c>
      <c r="LF20" s="1">
        <f t="shared" si="269"/>
        <v>0</v>
      </c>
      <c r="LG20" s="1">
        <f t="shared" si="270"/>
        <v>0</v>
      </c>
      <c r="LH20" s="1">
        <f t="shared" si="271"/>
        <v>0</v>
      </c>
      <c r="LI20" s="1">
        <f t="shared" si="272"/>
        <v>0</v>
      </c>
      <c r="LJ20" s="1">
        <f t="shared" si="273"/>
        <v>0</v>
      </c>
      <c r="LK20" s="1">
        <f t="shared" si="274"/>
        <v>0</v>
      </c>
      <c r="LL20" s="1">
        <f t="shared" si="275"/>
        <v>0</v>
      </c>
      <c r="LM20" s="1">
        <f t="shared" si="276"/>
        <v>0</v>
      </c>
      <c r="LN20" s="61">
        <f t="shared" si="277"/>
        <v>0.47999999999999993</v>
      </c>
      <c r="LO20" s="57">
        <f t="shared" si="278"/>
        <v>8.8958679822826685</v>
      </c>
      <c r="LP20" s="57">
        <f t="shared" si="279"/>
        <v>3.868924532655627</v>
      </c>
      <c r="LQ20" s="57">
        <f t="shared" si="280"/>
        <v>5.3848710031226306</v>
      </c>
      <c r="LR20" s="57">
        <f t="shared" si="281"/>
        <v>6.6865020753455466</v>
      </c>
      <c r="LS20" s="57">
        <f t="shared" si="282"/>
        <v>7.7222412383716517</v>
      </c>
      <c r="LT20" s="57">
        <f t="shared" si="283"/>
        <v>8.3726216079920519</v>
      </c>
      <c r="LU20" s="57">
        <f t="shared" si="284"/>
        <v>8.7753949811997352</v>
      </c>
      <c r="LV20" s="57">
        <f t="shared" si="285"/>
        <v>8.8334606789370529</v>
      </c>
      <c r="LW20" s="57">
        <f t="shared" si="286"/>
        <v>8.6992560835835704</v>
      </c>
      <c r="LX20" s="57">
        <f t="shared" si="287"/>
        <v>8.4025327038507296</v>
      </c>
      <c r="LY20" s="57">
        <f t="shared" si="288"/>
        <v>8.0064957653346216</v>
      </c>
      <c r="LZ20" s="57">
        <f t="shared" si="289"/>
        <v>3.7488809324323502</v>
      </c>
      <c r="MA20" s="57">
        <f t="shared" si="290"/>
        <v>4.591307154861588</v>
      </c>
      <c r="MB20" s="57">
        <f t="shared" si="291"/>
        <v>5.4337333772908281</v>
      </c>
      <c r="MC20" s="57">
        <f t="shared" si="292"/>
        <v>6.2761595997200637</v>
      </c>
      <c r="MD20" s="57">
        <f t="shared" si="293"/>
        <v>7.1185858221493019</v>
      </c>
      <c r="ME20" s="57">
        <f t="shared" si="294"/>
        <v>7.9266575468196105</v>
      </c>
      <c r="MF20" s="57">
        <f t="shared" si="295"/>
        <v>8.4028964389547767</v>
      </c>
      <c r="MG20" s="57">
        <f t="shared" si="296"/>
        <v>8.6742190040604505</v>
      </c>
      <c r="MH20" s="57">
        <f t="shared" si="297"/>
        <v>8.83489700828253</v>
      </c>
      <c r="MI20" s="57">
        <f t="shared" si="298"/>
        <v>8.8414040454154765</v>
      </c>
      <c r="MJ20" s="61">
        <f t="shared" si="299"/>
        <v>0.47999999999999993</v>
      </c>
      <c r="MK20" s="57" t="e">
        <f t="shared" si="118"/>
        <v>#N/A</v>
      </c>
      <c r="ML20" s="57" t="e">
        <f t="shared" si="370"/>
        <v>#N/A</v>
      </c>
      <c r="MM20" s="57" t="e">
        <f t="shared" si="371"/>
        <v>#N/A</v>
      </c>
      <c r="MN20" s="57" t="e">
        <f t="shared" si="372"/>
        <v>#N/A</v>
      </c>
      <c r="MO20" s="57" t="e">
        <f t="shared" si="373"/>
        <v>#N/A</v>
      </c>
      <c r="MP20" s="57" t="e">
        <f t="shared" si="374"/>
        <v>#N/A</v>
      </c>
      <c r="MQ20" s="57" t="e">
        <f t="shared" si="375"/>
        <v>#N/A</v>
      </c>
      <c r="MR20" s="57" t="e">
        <f t="shared" si="376"/>
        <v>#N/A</v>
      </c>
      <c r="MS20" s="57" t="e">
        <f t="shared" si="377"/>
        <v>#N/A</v>
      </c>
      <c r="MT20" s="57" t="e">
        <f t="shared" si="378"/>
        <v>#N/A</v>
      </c>
      <c r="MU20" s="57" t="e">
        <f t="shared" si="379"/>
        <v>#N/A</v>
      </c>
      <c r="MV20" s="57" t="e">
        <f t="shared" si="380"/>
        <v>#N/A</v>
      </c>
      <c r="MW20" s="57" t="e">
        <f t="shared" si="381"/>
        <v>#N/A</v>
      </c>
      <c r="MX20" s="57" t="e">
        <f t="shared" si="382"/>
        <v>#N/A</v>
      </c>
      <c r="MY20" s="57" t="e">
        <f t="shared" si="383"/>
        <v>#N/A</v>
      </c>
      <c r="MZ20" s="57" t="e">
        <f t="shared" si="384"/>
        <v>#N/A</v>
      </c>
      <c r="NA20" s="57" t="e">
        <f t="shared" si="385"/>
        <v>#N/A</v>
      </c>
      <c r="NB20" s="57" t="e">
        <f t="shared" si="386"/>
        <v>#N/A</v>
      </c>
      <c r="NC20" s="57" t="e">
        <f t="shared" si="387"/>
        <v>#N/A</v>
      </c>
      <c r="ND20" s="57" t="e">
        <f t="shared" si="388"/>
        <v>#N/A</v>
      </c>
      <c r="NE20" s="57" t="e">
        <f t="shared" si="389"/>
        <v>#N/A</v>
      </c>
      <c r="NF20" s="61">
        <f t="shared" si="320"/>
        <v>0.47999999999999993</v>
      </c>
      <c r="NG20" s="256">
        <f>IF(OY19=0,MIN('Drive Train'!$F$35-FQ19*$C$19*'Drive Train'!$F$39,NG19+$C$39)-$C$7,IF(LO19-1&lt;=0,0,IF($C$37=Motors!$C$30,MAX(MAX(NG$8:NG19)*-1,NG19-$C$39),MAX(0,MAX(NG$8:NG19)*-1,NG19-$C$39))))</f>
        <v>10.132063444010493</v>
      </c>
      <c r="NH20" s="256">
        <f>IF(OZ19=0,MIN('Drive Train'!$F$35-FR19*$C$19*'Drive Train'!$F$39,NH19+$C$39)-$C$7,IF(LP19-1&lt;=0,0,IF($C$37=Motors!$C$30,MAX(MAX(NH$8:NH19)*-1,NH19-$C$39),MAX(0,MAX(NH$8:NH19)*-1,NH19-$C$39))))</f>
        <v>7.6182746645118939</v>
      </c>
      <c r="NI20" s="256">
        <f>IF(PA19=0,MIN('Drive Train'!$F$35-FS19*$C$19*'Drive Train'!$F$39,NI19+$C$39)-$C$7,IF(LQ19-1&lt;=0,0,IF($C$37=Motors!$C$30,MAX(MAX(NI$8:NI19)*-1,NI19-$C$39),MAX(0,MAX(NI$8:NI19)*-1,NI19-$C$39))))</f>
        <v>7.8562586903935028</v>
      </c>
      <c r="NJ20" s="256">
        <f>IF(PB19=0,MIN('Drive Train'!$F$35-FT19*$C$19*'Drive Train'!$F$39,NJ19+$C$39)-$C$7,IF(LR19-1&lt;=0,0,IF($C$37=Motors!$C$30,MAX(MAX(NJ$8:NJ19)*-1,NJ19-$C$39),MAX(0,MAX(NJ$8:NJ19)*-1,NJ19-$C$39))))</f>
        <v>8.1753835193332947</v>
      </c>
      <c r="NK20" s="256">
        <f>IF(PC19=0,MIN('Drive Train'!$F$35-FU19*$C$19*'Drive Train'!$F$39,NK19+$C$39)-$C$7,IF(LS19-1&lt;=0,0,IF($C$37=Motors!$C$30,MAX(MAX(NK$8:NK19)*-1,NK19-$C$39),MAX(0,MAX(NK$8:NK19)*-1,NK19-$C$39))))</f>
        <v>8.5652548692594674</v>
      </c>
      <c r="NL20" s="256">
        <f>IF(PD19=0,MIN('Drive Train'!$F$35-FV19*$C$19*'Drive Train'!$F$39,NL19+$C$39)-$C$7,IF(LT19-1&lt;=0,0,IF($C$37=Motors!$C$30,MAX(MAX(NL$8:NL19)*-1,NL19-$C$39),MAX(0,MAX(NL$8:NL19)*-1,NL19-$C$39))))</f>
        <v>9.0732531966802163</v>
      </c>
      <c r="NM20" s="256">
        <f>IF(PE19=0,MIN('Drive Train'!$F$35-FW19*$C$19*'Drive Train'!$F$39,NM19+$C$39)-$C$7,IF(LU19-1&lt;=0,0,IF($C$37=Motors!$C$30,MAX(MAX(NM$8:NM19)*-1,NM19-$C$39),MAX(0,MAX(NM$8:NM19)*-1,NM19-$C$39))))</f>
        <v>9.6672062919435859</v>
      </c>
      <c r="NN20" s="256">
        <f>IF(PF19=0,MIN('Drive Train'!$F$35-FX19*$C$19*'Drive Train'!$F$39,NN19+$C$39)-$C$7,IF(LV19-1&lt;=0,0,IF($C$37=Motors!$C$30,MAX(MAX(NN$8:NN19)*-1,NN19-$C$39),MAX(0,MAX(NN$8:NN19)*-1,NN19-$C$39))))</f>
        <v>10.216986331223607</v>
      </c>
      <c r="NO20" s="256">
        <f>IF(PG19=0,MIN('Drive Train'!$F$35-FY19*$C$19*'Drive Train'!$F$39,NO19+$C$39)-$C$7,IF(LW19-1&lt;=0,0,IF($C$37=Motors!$C$30,MAX(MAX(NO$8:NO19)*-1,NO19-$C$39),MAX(0,MAX(NO$8:NO19)*-1,NO19-$C$39))))</f>
        <v>10.728131692179547</v>
      </c>
      <c r="NP20" s="256">
        <f>IF(PH19=0,MIN('Drive Train'!$F$35-FZ19*$C$19*'Drive Train'!$F$39,NP19+$C$39)-$C$7,IF(LX19-1&lt;=0,0,IF($C$37=Motors!$C$30,MAX(MAX(NP$8:NP19)*-1,NP19-$C$39),MAX(0,MAX(NP$8:NP19)*-1,NP19-$C$39))))</f>
        <v>11.160502971782861</v>
      </c>
      <c r="NQ20" s="256">
        <f>IF(PI19=0,MIN('Drive Train'!$F$35-GA19*$C$19*'Drive Train'!$F$39,NQ19+$C$39)-$C$7,IF(LY19-1&lt;=0,0,IF($C$37=Motors!$C$30,MAX(MAX(NQ$8:NQ19)*-1,NQ19-$C$39),MAX(0,MAX(NQ$8:NQ19)*-1,NQ19-$C$39))))</f>
        <v>11.50355632123976</v>
      </c>
      <c r="NR20" s="256">
        <f>IF(PJ19=0,MIN('Drive Train'!$F$35-GB19*$C$19*'Drive Train'!$F$39,NR19+$C$39)-$C$7,IF(LZ19-1&lt;=0,0,IF($C$37=Motors!$C$30,MAX(MAX(NR$8:NR19)*-1,NR19-$C$39),MAX(0,MAX(NR$8:NR19)*-1,NR19-$C$39))))</f>
        <v>10.825764251315929</v>
      </c>
      <c r="NS20" s="256">
        <f>IF(PK19=0,MIN('Drive Train'!$F$35-GC19*$C$19*'Drive Train'!$F$39,NS19+$C$39)-$C$7,IF(MA19-1&lt;=0,0,IF($C$37=Motors!$C$30,MAX(MAX(NS$8:NS19)*-1,NS19-$C$39),MAX(0,MAX(NS$8:NS19)*-1,NS19-$C$39))))</f>
        <v>10.554561405355189</v>
      </c>
      <c r="NT20" s="256">
        <f>IF(PL19=0,MIN('Drive Train'!$F$35-GD19*$C$19*'Drive Train'!$F$39,NT19+$C$39)-$C$7,IF(MB19-1&lt;=0,0,IF($C$37=Motors!$C$30,MAX(MAX(NT$8:NT19)*-1,NT19-$C$39),MAX(0,MAX(NT$8:NT19)*-1,NT19-$C$39))))</f>
        <v>10.283358559394451</v>
      </c>
      <c r="NU20" s="256">
        <f>IF(PM19=0,MIN('Drive Train'!$F$35-GE19*$C$19*'Drive Train'!$F$39,NU19+$C$39)-$C$7,IF(MC19-1&lt;=0,0,IF($C$37=Motors!$C$30,MAX(MAX(NU$8:NU19)*-1,NU19-$C$39),MAX(0,MAX(NU$8:NU19)*-1,NU19-$C$39))))</f>
        <v>10.01215571343371</v>
      </c>
      <c r="NV20" s="256">
        <f>IF(PN19=0,MIN('Drive Train'!$F$35-GF19*$C$19*'Drive Train'!$F$39,NV19+$C$39)-$C$7,IF(MD19-1&lt;=0,0,IF($C$37=Motors!$C$30,MAX(MAX(NV$8:NV19)*-1,NV19-$C$39),MAX(0,MAX(NV$8:NV19)*-1,NV19-$C$39))))</f>
        <v>9.74095286747297</v>
      </c>
      <c r="NW20" s="256">
        <f>IF(PO19=0,MIN('Drive Train'!$F$35-GG19*$C$19*'Drive Train'!$F$39,NW19+$C$39)-$C$7,IF(ME19-1&lt;=0,0,IF($C$37=Motors!$C$30,MAX(MAX(NW$8:NW19)*-1,NW19-$C$39),MAX(0,MAX(NW$8:NW19)*-1,NW19-$C$39))))</f>
        <v>9.6064641068692076</v>
      </c>
      <c r="NX20" s="256">
        <f>IF(PP19=0,MIN('Drive Train'!$F$35-GH19*$C$19*'Drive Train'!$F$39,NX19+$C$39)-$C$7,IF(MF19-1&lt;=0,0,IF($C$37=Motors!$C$30,MAX(MAX(NX$8:NX19)*-1,NX19-$C$39),MAX(0,MAX(NX$8:NX19)*-1,NX19-$C$39))))</f>
        <v>9.8720614349607718</v>
      </c>
      <c r="NY20" s="256">
        <f>IF(PQ19=0,MIN('Drive Train'!$F$35-GI19*$C$19*'Drive Train'!$F$39,NY19+$C$39)-$C$7,IF(MG19-1&lt;=0,0,IF($C$37=Motors!$C$30,MAX(MAX(NY$8:NY19)*-1,NY19-$C$39),MAX(0,MAX(NY$8:NY19)*-1,NY19-$C$39))))</f>
        <v>10.012540798136062</v>
      </c>
      <c r="NZ20" s="256">
        <f>IF(PR19=0,MIN('Drive Train'!$F$35-GJ19*$C$19*'Drive Train'!$F$39,NZ19+$C$39)-$C$7,IF(MH19-1&lt;=0,0,IF($C$37=Motors!$C$30,MAX(MAX(NZ$8:NZ19)*-1,NZ19-$C$39),MAX(0,MAX(NZ$8:NZ19)*-1,NZ19-$C$39))))</f>
        <v>10.098887471022037</v>
      </c>
      <c r="OA20" s="256">
        <f>IF(PS19=0,MIN('Drive Train'!$F$35-GK19*$C$19*'Drive Train'!$F$39,OA19+$C$39)-$C$7,IF(MI19-1&lt;=0,0,IF($C$37=Motors!$C$30,MAX(MAX(OA$8:OA19)*-1,OA19-$C$39),MAX(0,MAX(OA$8:OA19)*-1,OA19-$C$39))))</f>
        <v>10.102801678624049</v>
      </c>
      <c r="OB20" s="61">
        <f t="shared" si="321"/>
        <v>0.47999999999999993</v>
      </c>
      <c r="OC20" s="256">
        <f>'Drive Train'!$F$35-(FQ20*$C$13)*$C$19*'Drive Train'!$F$39</f>
        <v>10.545298247683625</v>
      </c>
      <c r="OD20" s="256">
        <f>'Drive Train'!$F$35-(FR20*$C$13)*$C$19*'Drive Train'!$F$39</f>
        <v>7.8065330640523651</v>
      </c>
      <c r="OE20" s="256">
        <f>'Drive Train'!$F$35-(FS20*$C$13)*$C$19*'Drive Train'!$F$39</f>
        <v>8.0721521737484423</v>
      </c>
      <c r="OF20" s="256">
        <f>'Drive Train'!$F$35-(FT20*$C$13)*$C$19*'Drive Train'!$F$39</f>
        <v>8.4247919102078708</v>
      </c>
      <c r="OG20" s="256">
        <f>'Drive Train'!$F$35-(FU20*$C$13)*$C$19*'Drive Train'!$F$39</f>
        <v>8.8501587478932784</v>
      </c>
      <c r="OH20" s="256">
        <f>'Drive Train'!$F$35-(FV20*$C$13)*$C$19*'Drive Train'!$F$39</f>
        <v>9.435079691797057</v>
      </c>
      <c r="OI20" s="256">
        <f>'Drive Train'!$F$35-(FW20*$C$13)*$C$19*'Drive Train'!$F$39</f>
        <v>10.065929541557736</v>
      </c>
      <c r="OJ20" s="256">
        <f>'Drive Train'!$F$35-(FX20*$C$13)*$C$19*'Drive Train'!$F$39</f>
        <v>10.634554710583759</v>
      </c>
      <c r="OK20" s="256">
        <f>'Drive Train'!$F$35-(FY20*$C$13)*$C$19*'Drive Train'!$F$39</f>
        <v>11.140436764810358</v>
      </c>
      <c r="OL20" s="256">
        <f>'Drive Train'!$F$35-(FZ20*$C$13)*$C$19*'Drive Train'!$F$39</f>
        <v>11.543423776441722</v>
      </c>
      <c r="OM20" s="256">
        <f>'Drive Train'!$F$35-(GA20*$C$13)*$C$19*'Drive Train'!$F$39</f>
        <v>11.838828804152664</v>
      </c>
      <c r="ON20" s="256">
        <f>'Drive Train'!$F$35-(GB20*$C$13)*$C$19*'Drive Train'!$F$39</f>
        <v>11.032988916189794</v>
      </c>
      <c r="OO20" s="256">
        <f>'Drive Train'!$F$35-(GC20*$C$13)*$C$19*'Drive Train'!$F$39</f>
        <v>10.76790383497004</v>
      </c>
      <c r="OP20" s="256">
        <f>'Drive Train'!$F$35-(GD20*$C$13)*$C$19*'Drive Train'!$F$39</f>
        <v>10.502818753750287</v>
      </c>
      <c r="OQ20" s="256">
        <f>'Drive Train'!$F$35-(GE20*$C$13)*$C$19*'Drive Train'!$F$39</f>
        <v>10.237733672530533</v>
      </c>
      <c r="OR20" s="256">
        <f>'Drive Train'!$F$35-(GF20*$C$13)*$C$19*'Drive Train'!$F$39</f>
        <v>9.9726485913107794</v>
      </c>
      <c r="OS20" s="256">
        <f>'Drive Train'!$F$35-(GG20*$C$13)*$C$19*'Drive Train'!$F$39</f>
        <v>10.089485706680257</v>
      </c>
      <c r="OT20" s="256">
        <f>'Drive Train'!$F$35-(GH20*$C$13)*$C$19*'Drive Train'!$F$39</f>
        <v>10.304687015089092</v>
      </c>
      <c r="OU20" s="256">
        <f>'Drive Train'!$F$35-(GI20*$C$13)*$C$19*'Drive Train'!$F$39</f>
        <v>10.436091785305218</v>
      </c>
      <c r="OV20" s="256">
        <f>'Drive Train'!$F$35-(GJ20*$C$13)*$C$19*'Drive Train'!$F$39</f>
        <v>10.515049455865199</v>
      </c>
      <c r="OW20" s="256">
        <f>'Drive Train'!$F$35-(GK20*$C$13)*$C$19*'Drive Train'!$F$39</f>
        <v>10.518175426030242</v>
      </c>
      <c r="OX20" s="61">
        <f t="shared" si="322"/>
        <v>0.47999999999999993</v>
      </c>
      <c r="OY20" s="1">
        <f>IF(PU20&gt;='Drive Train'!$F$29,1,0)</f>
        <v>0</v>
      </c>
      <c r="OZ20" s="1">
        <f>IF(PV20&gt;='Drive Train'!$F$29,1,0)</f>
        <v>0</v>
      </c>
      <c r="PA20" s="1">
        <f>IF(PW20&gt;='Drive Train'!$F$29,1,0)</f>
        <v>0</v>
      </c>
      <c r="PB20" s="1">
        <f>IF(PX20&gt;='Drive Train'!$F$29,1,0)</f>
        <v>0</v>
      </c>
      <c r="PC20" s="1">
        <f>IF(PY20&gt;='Drive Train'!$F$29,1,0)</f>
        <v>0</v>
      </c>
      <c r="PD20" s="1">
        <f>IF(PZ20&gt;='Drive Train'!$F$29,1,0)</f>
        <v>0</v>
      </c>
      <c r="PE20" s="1">
        <f>IF(QA20&gt;='Drive Train'!$F$29,1,0)</f>
        <v>0</v>
      </c>
      <c r="PF20" s="1">
        <f>IF(QB20&gt;='Drive Train'!$F$29,1,0)</f>
        <v>0</v>
      </c>
      <c r="PG20" s="1">
        <f>IF(QC20&gt;='Drive Train'!$F$29,1,0)</f>
        <v>0</v>
      </c>
      <c r="PH20" s="1">
        <f>IF(QD20&gt;='Drive Train'!$F$29,1,0)</f>
        <v>0</v>
      </c>
      <c r="PI20" s="1">
        <f>IF(QE20&gt;='Drive Train'!$F$29,1,0)</f>
        <v>0</v>
      </c>
      <c r="PJ20" s="1">
        <f>IF(QF20&gt;='Drive Train'!$F$29,1,0)</f>
        <v>0</v>
      </c>
      <c r="PK20" s="1">
        <f>IF(QG20&gt;='Drive Train'!$F$29,1,0)</f>
        <v>0</v>
      </c>
      <c r="PL20" s="1">
        <f>IF(QH20&gt;='Drive Train'!$F$29,1,0)</f>
        <v>0</v>
      </c>
      <c r="PM20" s="1">
        <f>IF(QI20&gt;='Drive Train'!$F$29,1,0)</f>
        <v>0</v>
      </c>
      <c r="PN20" s="1">
        <f>IF(QJ20&gt;='Drive Train'!$F$29,1,0)</f>
        <v>0</v>
      </c>
      <c r="PO20" s="1">
        <f>IF(QK20&gt;='Drive Train'!$F$29,1,0)</f>
        <v>0</v>
      </c>
      <c r="PP20" s="1">
        <f>IF(QL20&gt;='Drive Train'!$F$29,1,0)</f>
        <v>0</v>
      </c>
      <c r="PQ20" s="1">
        <f>IF(QM20&gt;='Drive Train'!$F$29,1,0)</f>
        <v>0</v>
      </c>
      <c r="PR20" s="1">
        <f>IF(QN20&gt;='Drive Train'!$F$29,1,0)</f>
        <v>0</v>
      </c>
      <c r="PS20" s="1">
        <f>IF(QO20&gt;='Drive Train'!$F$29,1,0)</f>
        <v>0</v>
      </c>
      <c r="PT20" s="253">
        <f t="shared" si="323"/>
        <v>0.47999999999999993</v>
      </c>
      <c r="PU20" s="57">
        <f t="shared" si="324"/>
        <v>2.5789187285854118</v>
      </c>
      <c r="PV20" s="57">
        <f t="shared" si="325"/>
        <v>1.00221991043592</v>
      </c>
      <c r="PW20" s="57">
        <f t="shared" si="326"/>
        <v>1.4104895157016808</v>
      </c>
      <c r="PX20" s="57">
        <f t="shared" si="327"/>
        <v>1.7793135914896854</v>
      </c>
      <c r="PY20" s="57">
        <f t="shared" si="328"/>
        <v>2.0985507927006495</v>
      </c>
      <c r="PZ20" s="57">
        <f t="shared" si="329"/>
        <v>2.3116856198913247</v>
      </c>
      <c r="QA20" s="57">
        <f t="shared" si="330"/>
        <v>2.480408767086113</v>
      </c>
      <c r="QB20" s="57">
        <f t="shared" si="331"/>
        <v>2.5474599180362643</v>
      </c>
      <c r="QC20" s="57">
        <f t="shared" si="332"/>
        <v>2.5775784657476217</v>
      </c>
      <c r="QD20" s="57">
        <f t="shared" si="333"/>
        <v>2.5716364500265083</v>
      </c>
      <c r="QE20" s="57">
        <f t="shared" si="334"/>
        <v>2.5447459944176063</v>
      </c>
      <c r="QF20" s="57">
        <f t="shared" si="335"/>
        <v>1.0148156332293237</v>
      </c>
      <c r="QG20" s="57">
        <f t="shared" si="336"/>
        <v>1.2428589655655238</v>
      </c>
      <c r="QH20" s="57">
        <f t="shared" si="337"/>
        <v>1.4709022979017243</v>
      </c>
      <c r="QI20" s="57">
        <f t="shared" si="338"/>
        <v>1.6989456302379238</v>
      </c>
      <c r="QJ20" s="57">
        <f t="shared" si="339"/>
        <v>1.9269889625741239</v>
      </c>
      <c r="QK20" s="57">
        <f t="shared" si="340"/>
        <v>2.1510515819658176</v>
      </c>
      <c r="QL20" s="57">
        <f t="shared" si="341"/>
        <v>2.322776436450777</v>
      </c>
      <c r="QM20" s="57">
        <f t="shared" si="342"/>
        <v>2.4470069961428313</v>
      </c>
      <c r="QN20" s="57">
        <f t="shared" si="343"/>
        <v>2.5336441300899977</v>
      </c>
      <c r="QO20" s="57">
        <f t="shared" si="344"/>
        <v>2.537889804127107</v>
      </c>
      <c r="QP20" s="61">
        <f t="shared" si="345"/>
        <v>0.47999999999999993</v>
      </c>
      <c r="QQ20" s="57">
        <f t="shared" si="139"/>
        <v>0.39007028719516873</v>
      </c>
      <c r="QR20" s="57">
        <f t="shared" si="140"/>
        <v>0.96607174964320874</v>
      </c>
      <c r="QS20" s="57">
        <f t="shared" si="141"/>
        <v>0.91020825446169396</v>
      </c>
      <c r="QT20" s="57">
        <f t="shared" si="142"/>
        <v>0.83604307771272945</v>
      </c>
      <c r="QU20" s="57">
        <f t="shared" si="143"/>
        <v>0.74658235210979951</v>
      </c>
      <c r="QV20" s="57">
        <f t="shared" si="144"/>
        <v>0.62356511751126553</v>
      </c>
      <c r="QW20" s="57">
        <f t="shared" si="145"/>
        <v>0.49088837756326703</v>
      </c>
      <c r="QX20" s="57">
        <f t="shared" si="146"/>
        <v>0.37129837733203469</v>
      </c>
      <c r="QY20" s="57">
        <f t="shared" si="147"/>
        <v>0.26490415091120834</v>
      </c>
      <c r="QZ20" s="57">
        <f t="shared" si="148"/>
        <v>0.1801502225954307</v>
      </c>
      <c r="RA20" s="57">
        <f t="shared" si="149"/>
        <v>0.11802232313440304</v>
      </c>
      <c r="RB20" s="57">
        <f t="shared" si="150"/>
        <v>0.28750196919524346</v>
      </c>
      <c r="RC20" s="57">
        <f t="shared" si="151"/>
        <v>0.34325315055548272</v>
      </c>
      <c r="RD20" s="57">
        <f t="shared" si="152"/>
        <v>0.3990043319157221</v>
      </c>
      <c r="RE20" s="57">
        <f t="shared" si="153"/>
        <v>0.45475551327596136</v>
      </c>
      <c r="RF20" s="57">
        <f t="shared" si="154"/>
        <v>0.51050669463620069</v>
      </c>
      <c r="RG20" s="57">
        <f t="shared" si="155"/>
        <v>0.48593417935696065</v>
      </c>
      <c r="RH20" s="57">
        <f t="shared" si="156"/>
        <v>0.44067426839231566</v>
      </c>
      <c r="RI20" s="57">
        <f t="shared" si="157"/>
        <v>0.41303796708780494</v>
      </c>
      <c r="RJ20" s="57">
        <f t="shared" si="158"/>
        <v>0.39643204045128344</v>
      </c>
      <c r="RK20" s="57">
        <f t="shared" si="159"/>
        <v>0.39577460424704275</v>
      </c>
      <c r="RL20" s="61">
        <f t="shared" si="346"/>
        <v>0.47999999999999993</v>
      </c>
      <c r="RM20" s="2">
        <f>IF(AND(LO20&gt;=LO$6*'Drive Train'!$AA$52,LO20&lt;=LO$6*'Drive Train'!$AA$53,KS20=0,JW20=0,EU20&gt;0),$C$17,0)</f>
        <v>0.04</v>
      </c>
      <c r="RN20" s="2">
        <f>IF(AND(LP20&gt;=LP$6*'Drive Train'!$AA$52,LP20&lt;=LP$6*'Drive Train'!$AA$53,KT20=0,JX20=0,EV20&gt;0),$C$17,0)</f>
        <v>0</v>
      </c>
      <c r="RO20" s="2">
        <f>IF(AND(LQ20&gt;=LQ$6*'Drive Train'!$AA$52,LQ20&lt;=LQ$6*'Drive Train'!$AA$53,KU20=0,JY20=0,EW20&gt;0),$C$17,0)</f>
        <v>0</v>
      </c>
      <c r="RP20" s="2">
        <f>IF(AND(LR20&gt;=LR$6*'Drive Train'!$AA$52,LR20&lt;=LR$6*'Drive Train'!$AA$53,KV20=0,JZ20=0,EX20&gt;0),$C$17,0)</f>
        <v>0</v>
      </c>
      <c r="RQ20" s="2">
        <f>IF(AND(LS20&gt;=LS$6*'Drive Train'!$AA$52,LS20&lt;=LS$6*'Drive Train'!$AA$53,KW20=0,KA20=0,EY20&gt;0),$C$17,0)</f>
        <v>0</v>
      </c>
      <c r="RR20" s="2">
        <f>IF(AND(LT20&gt;=LT$6*'Drive Train'!$AA$52,LT20&lt;=LT$6*'Drive Train'!$AA$53,KX20=0,KB20=0,EZ20&gt;0),$C$17,0)</f>
        <v>0.04</v>
      </c>
      <c r="RS20" s="2">
        <f>IF(AND(LU20&gt;=LU$6*'Drive Train'!$AA$52,LU20&lt;=LU$6*'Drive Train'!$AA$53,KY20=0,KC20=0,FA20&gt;0),$C$17,0)</f>
        <v>0.04</v>
      </c>
      <c r="RT20" s="2">
        <f>IF(AND(LV20&gt;=LV$6*'Drive Train'!$AA$52,LV20&lt;=LV$6*'Drive Train'!$AA$53,KZ20=0,KD20=0,FB20&gt;0),$C$17,0)</f>
        <v>0.04</v>
      </c>
      <c r="RU20" s="2">
        <f>IF(AND(LW20&gt;=LW$6*'Drive Train'!$AA$52,LW20&lt;=LW$6*'Drive Train'!$AA$53,LA20=0,KE20=0,FC20&gt;0),$C$17,0)</f>
        <v>0.04</v>
      </c>
      <c r="RV20" s="2">
        <f>IF(AND(LX20&gt;=LX$6*'Drive Train'!$AA$52,LX20&lt;=LX$6*'Drive Train'!$AA$53,LB20=0,KF20=0,FD20&gt;0),$C$17,0)</f>
        <v>0.04</v>
      </c>
      <c r="RW20" s="2">
        <f>IF(AND(LY20&gt;=LY$6*'Drive Train'!$AA$52,LY20&lt;=LY$6*'Drive Train'!$AA$53,LC20=0,KG20=0,FE20&gt;0),$C$17,0)</f>
        <v>0.04</v>
      </c>
      <c r="RX20" s="2">
        <f>IF(AND(LZ20&gt;=LZ$6*'Drive Train'!$AA$52,LZ20&lt;=LZ$6*'Drive Train'!$AA$53,LD20=0,KH20=0,FF20&gt;0),$C$17,0)</f>
        <v>0</v>
      </c>
      <c r="RY20" s="2">
        <f>IF(AND(MA20&gt;=MA$6*'Drive Train'!$AA$52,MA20&lt;=MA$6*'Drive Train'!$AA$53,LE20=0,KI20=0,FG20&gt;0),$C$17,0)</f>
        <v>0</v>
      </c>
      <c r="RZ20" s="2">
        <f>IF(AND(MB20&gt;=MB$6*'Drive Train'!$AA$52,MB20&lt;=MB$6*'Drive Train'!$AA$53,LF20=0,KJ20=0,FH20&gt;0),$C$17,0)</f>
        <v>0</v>
      </c>
      <c r="SA20" s="2">
        <f>IF(AND(MC20&gt;=MC$6*'Drive Train'!$AA$52,MC20&lt;=MC$6*'Drive Train'!$AA$53,LG20=0,KK20=0,FI20&gt;0),$C$17,0)</f>
        <v>0.04</v>
      </c>
      <c r="SB20" s="2">
        <f>IF(AND(MD20&gt;=MD$6*'Drive Train'!$AA$52,MD20&lt;=MD$6*'Drive Train'!$AA$53,LH20=0,KL20=0,FJ20&gt;0),$C$17,0)</f>
        <v>0.04</v>
      </c>
      <c r="SC20" s="2">
        <f>IF(AND(ME20&gt;=ME$6*'Drive Train'!$AA$52,ME20&lt;=ME$6*'Drive Train'!$AA$53,LI20=0,KM20=0,FK20&gt;0),$C$17,0)</f>
        <v>0.04</v>
      </c>
      <c r="SD20" s="2">
        <f>IF(AND(MF20&gt;=MF$6*'Drive Train'!$AA$52,MF20&lt;=MF$6*'Drive Train'!$AA$53,LJ20=0,KN20=0,FL20&gt;0),$C$17,0)</f>
        <v>0.04</v>
      </c>
      <c r="SE20" s="2">
        <f>IF(AND(MG20&gt;=MG$6*'Drive Train'!$AA$52,MG20&lt;=MG$6*'Drive Train'!$AA$53,LK20=0,KO20=0,FM20&gt;0),$C$17,0)</f>
        <v>0.04</v>
      </c>
      <c r="SF20" s="2">
        <f>IF(AND(MH20&gt;=MH$6*'Drive Train'!$AA$52,MH20&lt;=MH$6*'Drive Train'!$AA$53,LL20=0,KP20=0,FN20&gt;0),$C$17,0)</f>
        <v>0.04</v>
      </c>
      <c r="SG20" s="2">
        <f>IF(AND(MI20&gt;=MI$6*'Drive Train'!$AA$52,MI20&lt;=MI$6*'Drive Train'!$AA$53,LM20=0,KQ20=0,FO20&gt;0),$C$17,0)</f>
        <v>0.04</v>
      </c>
      <c r="SH20" s="61">
        <f t="shared" si="347"/>
        <v>0.47999999999999993</v>
      </c>
      <c r="SI20" s="2">
        <f>IF(AND(EU20&lt;0,KS20=0,LO20&gt;=LO$6*'Drive Train'!$AA$52,LO20&lt;=LO$6*'Drive Train'!$AA$53,OY20=1,JW20=0),$C$17,0)</f>
        <v>0</v>
      </c>
      <c r="SJ20" s="2">
        <f>IF(AND(EV20&lt;0,KT20=0,LP20&gt;=LP$6*'Drive Train'!$AA$52,LP20&lt;=LP$6*'Drive Train'!$AA$53,OZ20=1,JX20=0),$C$17,0)</f>
        <v>0</v>
      </c>
      <c r="SK20" s="2">
        <f>IF(AND(EW20&lt;0,KU20=0,LQ20&gt;=LQ$6*'Drive Train'!$AA$52,LQ20&lt;=LQ$6*'Drive Train'!$AA$53,PA20=1,JY20=0),$C$17,0)</f>
        <v>0</v>
      </c>
      <c r="SL20" s="2">
        <f>IF(AND(EX20&lt;0,KV20=0,LR20&gt;=LR$6*'Drive Train'!$AA$52,LR20&lt;=LR$6*'Drive Train'!$AA$53,PB20=1,JZ20=0),$C$17,0)</f>
        <v>0</v>
      </c>
      <c r="SM20" s="2">
        <f>IF(AND(EY20&lt;0,KW20=0,LS20&gt;=LS$6*'Drive Train'!$AA$52,LS20&lt;=LS$6*'Drive Train'!$AA$53,PC20=1,KA20=0),$C$17,0)</f>
        <v>0</v>
      </c>
      <c r="SN20" s="2">
        <f>IF(AND(EZ20&lt;0,KX20=0,LT20&gt;=LT$6*'Drive Train'!$AA$52,LT20&lt;=LT$6*'Drive Train'!$AA$53,PD20=1,KB20=0),$C$17,0)</f>
        <v>0</v>
      </c>
      <c r="SO20" s="2">
        <f>IF(AND(FA20&lt;0,KY20=0,LU20&gt;=LU$6*'Drive Train'!$AA$52,LU20&lt;=LU$6*'Drive Train'!$AA$53,PE20=1,KC20=0),$C$17,0)</f>
        <v>0</v>
      </c>
      <c r="SP20" s="2">
        <f>IF(AND(FB20&lt;0,KZ20=0,LV20&gt;=LV$6*'Drive Train'!$AA$52,LV20&lt;=LV$6*'Drive Train'!$AA$53,PF20=1,KD20=0),$C$17,0)</f>
        <v>0</v>
      </c>
      <c r="SQ20" s="2">
        <f>IF(AND(FC20&lt;0,LA20=0,LW20&gt;=LW$6*'Drive Train'!$AA$52,LW20&lt;=LW$6*'Drive Train'!$AA$53,PG20=1,KE20=0),$C$17,0)</f>
        <v>0</v>
      </c>
      <c r="SR20" s="2">
        <f>IF(AND(FD20&lt;0,LB20=0,LX20&gt;=LX$6*'Drive Train'!$AA$52,LX20&lt;=LX$6*'Drive Train'!$AA$53,PH20=1,KF20=0),$C$17,0)</f>
        <v>0</v>
      </c>
      <c r="SS20" s="2">
        <f>IF(AND(FE20&lt;0,LC20=0,LY20&gt;=LY$6*'Drive Train'!$AA$52,LY20&lt;=LY$6*'Drive Train'!$AA$53,PI20=1,KG20=0),$C$17,0)</f>
        <v>0</v>
      </c>
      <c r="ST20" s="2">
        <f>IF(AND(FF20&lt;0,LD20=0,LZ20&gt;=LZ$6*'Drive Train'!$AA$52,LZ20&lt;=LZ$6*'Drive Train'!$AA$53,PJ20=1,KH20=0),$C$17,0)</f>
        <v>0</v>
      </c>
      <c r="SU20" s="2">
        <f>IF(AND(FG20&lt;0,LE20=0,MA20&gt;=MA$6*'Drive Train'!$AA$52,MA20&lt;=MA$6*'Drive Train'!$AA$53,PK20=1,KI20=0),$C$17,0)</f>
        <v>0</v>
      </c>
      <c r="SV20" s="2">
        <f>IF(AND(FH20&lt;0,LF20=0,MB20&gt;=MB$6*'Drive Train'!$AA$52,MB20&lt;=MB$6*'Drive Train'!$AA$53,PL20=1,KJ20=0),$C$17,0)</f>
        <v>0</v>
      </c>
      <c r="SW20" s="2">
        <f>IF(AND(FI20&lt;0,LG20=0,MC20&gt;=MC$6*'Drive Train'!$AA$52,MC20&lt;=MC$6*'Drive Train'!$AA$53,PM20=1,KK20=0),$C$17,0)</f>
        <v>0</v>
      </c>
      <c r="SX20" s="2">
        <f>IF(AND(FJ20&lt;0,LH20=0,MD20&gt;=MD$6*'Drive Train'!$AA$52,MD20&lt;=MD$6*'Drive Train'!$AA$53,PN20=1,KL20=0),$C$17,0)</f>
        <v>0</v>
      </c>
      <c r="SY20" s="2">
        <f>IF(AND(FK20&lt;0,LI20=0,ME20&gt;=ME$6*'Drive Train'!$AA$52,ME20&lt;=ME$6*'Drive Train'!$AA$53,PO20=1,KM20=0),$C$17,0)</f>
        <v>0</v>
      </c>
      <c r="SZ20" s="2">
        <f>IF(AND(FL20&lt;0,LJ20=0,MF20&gt;=MF$6*'Drive Train'!$AA$52,MF20&lt;=MF$6*'Drive Train'!$AA$53,PP20=1,KN20=0),$C$17,0)</f>
        <v>0</v>
      </c>
      <c r="TA20" s="2">
        <f>IF(AND(FM20&lt;0,LK20=0,MG20&gt;=MG$6*'Drive Train'!$AA$52,MG20&lt;=MG$6*'Drive Train'!$AA$53,PQ20=1,KO20=0),$C$17,0)</f>
        <v>0</v>
      </c>
      <c r="TB20" s="2">
        <f>IF(AND(FN20&lt;0,LL20=0,MH20&gt;=MH$6*'Drive Train'!$AA$52,MH20&lt;=MH$6*'Drive Train'!$AA$53,PR20=1,KP20=0),$C$17,0)</f>
        <v>0</v>
      </c>
      <c r="TC20" s="2">
        <f>IF(AND(FO20&lt;0,LM20=0,MI20&gt;=MI$6*'Drive Train'!$AA$52,MI20&lt;=MI$6*'Drive Train'!$AA$53,PS20=1,KQ20=0),$C$17,0)</f>
        <v>0</v>
      </c>
      <c r="TD20" s="144">
        <f t="shared" si="348"/>
        <v>0.47999999999999993</v>
      </c>
    </row>
    <row r="21" spans="1:524" x14ac:dyDescent="0.2">
      <c r="B21" s="3" t="s">
        <v>96</v>
      </c>
      <c r="C21" s="54">
        <f>'Drive Train'!F7*'Drive Train'!F8*'Drive Train'!F9</f>
        <v>0.88051640624999994</v>
      </c>
      <c r="D21" s="5"/>
      <c r="E21" s="6"/>
      <c r="P21" s="5"/>
      <c r="R21" s="63">
        <f t="shared" si="160"/>
        <v>0.51999999999999991</v>
      </c>
      <c r="S21" s="2">
        <f>NG21/'Drive Train'!$F$35</f>
        <v>0.83591114900674401</v>
      </c>
      <c r="T21" s="2">
        <f>NH21/'Drive Train'!$F$35</f>
        <v>0.61504298903648102</v>
      </c>
      <c r="U21" s="2">
        <f>NI21/'Drive Train'!$F$35</f>
        <v>0.63646388497971307</v>
      </c>
      <c r="V21" s="2">
        <f>NJ21/'Drive Train'!$F$35</f>
        <v>0.6649025734038605</v>
      </c>
      <c r="W21" s="2">
        <f>NK21/'Drive Train'!$F$35</f>
        <v>0.69920635063655467</v>
      </c>
      <c r="X21" s="2">
        <f>NL21/'Drive Train'!$F$35</f>
        <v>0.7463773944997627</v>
      </c>
      <c r="Y21" s="2">
        <f>NM21/'Drive Train'!$F$35</f>
        <v>0.79725238238368845</v>
      </c>
      <c r="Z21" s="2">
        <f>NN21/'Drive Train'!$F$35</f>
        <v>0.84310925085352895</v>
      </c>
      <c r="AA21" s="2">
        <f>NO21/'Drive Train'!$F$35</f>
        <v>0.8839061907105128</v>
      </c>
      <c r="AB21" s="2">
        <f>NP21/'Drive Train'!$F$35</f>
        <v>0.91640514326142919</v>
      </c>
      <c r="AC21" s="2">
        <f>NQ21/'Drive Train'!$F$35</f>
        <v>0.94022812936715028</v>
      </c>
      <c r="AD21" s="2">
        <f>NR21/'Drive Train'!$F$35</f>
        <v>0.87524104162820915</v>
      </c>
      <c r="AE21" s="2">
        <f>NS21/'Drive Train'!$F$35</f>
        <v>0.8538632124975839</v>
      </c>
      <c r="AF21" s="2">
        <f>NT21/'Drive Train'!$F$35</f>
        <v>0.83248538336695854</v>
      </c>
      <c r="AG21" s="2">
        <f>NU21/'Drive Train'!$F$35</f>
        <v>0.81110755423633329</v>
      </c>
      <c r="AH21" s="2">
        <f>NV21/'Drive Train'!$F$35</f>
        <v>0.78972972510570805</v>
      </c>
      <c r="AI21" s="2">
        <f>NW21/'Drive Train'!$F$35</f>
        <v>0.79915207311937564</v>
      </c>
      <c r="AJ21" s="2">
        <f>NX21/'Drive Train'!$F$35</f>
        <v>0.81650701734589448</v>
      </c>
      <c r="AK21" s="2">
        <f>NY21/'Drive Train'!$F$35</f>
        <v>0.82710417623429178</v>
      </c>
      <c r="AL21" s="2">
        <f>NZ21/'Drive Train'!$F$35</f>
        <v>0.83347173031170962</v>
      </c>
      <c r="AM21" s="2">
        <f>OA21/'Drive Train'!$F$35</f>
        <v>0.83372382467985817</v>
      </c>
      <c r="AN21" s="61">
        <f t="shared" si="161"/>
        <v>0.51999999999999991</v>
      </c>
      <c r="AO21" s="46">
        <f>LO21*12*60/(PI() * 'Drive Train'!$F$15)/S$6*ABS(S21)</f>
        <v>3186.6224299282485</v>
      </c>
      <c r="AP21" s="46">
        <f>LP21*12*60/(PI() * 'Drive Train'!$F$15)/T$6*ABS(T21)</f>
        <v>297.13517943106012</v>
      </c>
      <c r="AQ21" s="46">
        <f>LQ21*12*60/(PI() * 'Drive Train'!$F$15)/U$6*ABS(U21)</f>
        <v>615.81227660820264</v>
      </c>
      <c r="AR21" s="46">
        <f>LR21*12*60/(PI() * 'Drive Train'!$F$15)/V$6*ABS(V21)</f>
        <v>1039.0089081624085</v>
      </c>
      <c r="AS21" s="46">
        <f>LS21*12*60/(PI() * 'Drive Train'!$F$15)/W$6*ABS(W21)</f>
        <v>1547.7927803399054</v>
      </c>
      <c r="AT21" s="46">
        <f>LT21*12*60/(PI() * 'Drive Train'!$F$15)/X$6*ABS(X21)</f>
        <v>2118.1345519581482</v>
      </c>
      <c r="AU21" s="46">
        <f>LU21*12*60/(PI() * 'Drive Train'!$F$15)/Y$6*ABS(Y21)</f>
        <v>2726.547101699518</v>
      </c>
      <c r="AV21" s="46">
        <f>LV21*12*60/(PI() * 'Drive Train'!$F$15)/Z$6*ABS(Z21)</f>
        <v>3273.4640103686597</v>
      </c>
      <c r="AW21" s="46">
        <f>LW21*12*60/(PI() * 'Drive Train'!$F$15)/AA$6*ABS(AA21)</f>
        <v>3751.5781104366533</v>
      </c>
      <c r="AX21" s="46">
        <f>LX21*12*60/(PI() * 'Drive Train'!$F$15)/AB$6*ABS(AB21)</f>
        <v>4122.2993031596825</v>
      </c>
      <c r="AY21" s="46">
        <f>LY21*12*60/(PI() * 'Drive Train'!$F$15)/AC$6*ABS(AC21)</f>
        <v>4384.0329605981851</v>
      </c>
      <c r="AZ21" s="46">
        <f>LZ21*12*60/(PI() * 'Drive Train'!$F$15)/AD$6*ABS(AD21)</f>
        <v>1449.0201241062664</v>
      </c>
      <c r="BA21" s="46">
        <f>MA21*12*60/(PI() * 'Drive Train'!$F$15)/AE$6*ABS(AE21)</f>
        <v>1731.2897041258498</v>
      </c>
      <c r="BB21" s="46">
        <f>MB21*12*60/(PI() * 'Drive Train'!$F$15)/AF$6*ABS(AF21)</f>
        <v>1997.6529328548284</v>
      </c>
      <c r="BC21" s="46">
        <f>MC21*12*60/(PI() * 'Drive Train'!$F$15)/AG$6*ABS(AG21)</f>
        <v>2248.109810293201</v>
      </c>
      <c r="BD21" s="46">
        <f>MD21*12*60/(PI() * 'Drive Train'!$F$15)/AH$6*ABS(AH21)</f>
        <v>2482.6603364409702</v>
      </c>
      <c r="BE21" s="46">
        <f>ME21*12*60/(PI() * 'Drive Train'!$F$15)/AI$6*ABS(AI21)</f>
        <v>2766.9647844549158</v>
      </c>
      <c r="BF21" s="46">
        <f>MF21*12*60/(PI() * 'Drive Train'!$F$15)/AJ$6*ABS(AJ21)</f>
        <v>2968.1236484708306</v>
      </c>
      <c r="BG21" s="46">
        <f>MG21*12*60/(PI() * 'Drive Train'!$F$15)/AK$6*ABS(AK21)</f>
        <v>3087.3104742719665</v>
      </c>
      <c r="BH21" s="46">
        <f>MH21*12*60/(PI() * 'Drive Train'!$F$15)/AL$6*ABS(AL21)</f>
        <v>3159.1183792761663</v>
      </c>
      <c r="BI21" s="46">
        <f>MI21*12*60/(PI() * 'Drive Train'!$F$15)/AM$6*ABS(AM21)</f>
        <v>3162.0261136570862</v>
      </c>
      <c r="BJ21" s="61">
        <f t="shared" si="67"/>
        <v>0.51999999999999991</v>
      </c>
      <c r="BK21" s="2">
        <f>IF(OR(KS20=1,AND($C$37=Motors!$C$32,OY20=1)),0,IF(NG21=0,-(CG20+$C$15)/($C$14-$C$15)*$C$12,($C$11*S21-AO21)/($C$11*S21)*$C$12*S21))</f>
        <v>0.63153930981180839</v>
      </c>
      <c r="BL21" s="2">
        <f>IF(OR(KT20=1,AND($C$37=Motors!$C$32,OZ20=1)),0,IF(NH21=0,-(CH20+$C$15)/($C$14-$C$15)*$C$12,($C$11*T21-AP21)/($C$11*T21)*$C$12*T21))</f>
        <v>1.3770265937551476</v>
      </c>
      <c r="BM21" s="2">
        <f>IF(OR(KU20=1,AND($C$37=Motors!$C$32,PA20=1)),0,IF(NI21=0,-(CI20+$C$15)/($C$14-$C$15)*$C$12,($C$11*U21-AQ21)/($C$11*U21)*$C$12*U21))</f>
        <v>1.2875967906055785</v>
      </c>
      <c r="BN21" s="2">
        <f>IF(OR(KV20=1,AND($C$37=Motors!$C$32,PB20=1)),0,IF(NJ21=0,-(CJ20+$C$15)/($C$14-$C$15)*$C$12,($C$11*V21-AR21)/($C$11*V21)*$C$12*V21))</f>
        <v>1.1688166572601644</v>
      </c>
      <c r="BO21" s="2">
        <f>IF(OR(KW20=1,AND($C$37=Motors!$C$32,PC20=1)),0,IF(NK21=0,-(CK20+$C$15)/($C$14-$C$15)*$C$12,($C$11*W21-AS21)/($C$11*W21)*$C$12*W21))</f>
        <v>1.0262933644681098</v>
      </c>
      <c r="BP21" s="2">
        <f>IF(OR(KX20=1,AND($C$37=Motors!$C$32,PD20=1)),0,IF(NL21=0,-(CL20+$C$15)/($C$14-$C$15)*$C$12,($C$11*X21-AT21)/($C$11*X21)*$C$12*X21))</f>
        <v>0.88791887108356993</v>
      </c>
      <c r="BQ21" s="2">
        <f>IF(OR(KY20=1,AND($C$37=Motors!$C$32,PE20=1)),0,IF(NM21=0,-(CM20+$C$15)/($C$14-$C$15)*$C$12,($C$11*Y21-AU21)/($C$11*Y21)*$C$12*Y21))</f>
        <v>0.74167042429648988</v>
      </c>
      <c r="BR21" s="2">
        <f>IF(OR(KZ20=1,AND($C$37=Motors!$C$32,PF20=1)),0,IF(NN21=0,-(CN20+$C$15)/($C$14-$C$15)*$C$12,($C$11*Z21-AV21)/($C$11*Z21)*$C$12*Z21))</f>
        <v>0.61050868242459899</v>
      </c>
      <c r="BS21" s="2">
        <f>IF(OR(LA20=1,AND($C$37=Motors!$C$32,PG20=1)),0,IF(NO21=0,-(CO20+$C$15)/($C$14-$C$15)*$C$12,($C$11*AA21-AW21)/($C$11*AA21)*$C$12*AA21))</f>
        <v>0.49758706818645182</v>
      </c>
      <c r="BT21" s="2">
        <f>IF(OR(LB20=1,AND($C$37=Motors!$C$32,PH20=1)),0,IF(NP21=0,-(CP20+$C$15)/($C$14-$C$15)*$C$12,($C$11*AB21-AX21)/($C$11*AB21)*$C$12*AB21))</f>
        <v>0.41215430915387996</v>
      </c>
      <c r="BU21" s="2">
        <f>IF(OR(LC20=1,AND($C$37=Motors!$C$32,PI20=1)),0,IF(NQ21=0,-(CQ20+$C$15)/($C$14-$C$15)*$C$12,($C$11*AC21-AY21)/($C$11*AC21)*$C$12*AC21))</f>
        <v>0.35399333189800897</v>
      </c>
      <c r="BV21" s="2">
        <f>IF(OR(LD20=1,AND($C$37=Motors!$C$32,PJ20=1)),0,IF(NR21=0,-(CR20+$C$15)/($C$14-$C$15)*$C$12,($C$11*AD21-AZ21)/($C$11*AD21)*$C$12*AD21))</f>
        <v>1.5023272741906104</v>
      </c>
      <c r="BW21" s="2">
        <f>IF(OR(LE20=1,AND($C$37=Motors!$C$32,PK20=1)),0,IF(NS21=0,-(CS20+$C$15)/($C$14-$C$15)*$C$12,($C$11*AE21-BA21)/($C$11*AE21)*$C$12*AE21))</f>
        <v>1.3240845252219353</v>
      </c>
      <c r="BX21" s="2">
        <f>IF(OR(LF20=1,AND($C$37=Motors!$C$32,PL20=1)),0,IF(NT21=0,-(CT20+$C$15)/($C$14-$C$15)*$C$12,($C$11*AF21-BB21)/($C$11*AF21)*$C$12*AF21))</f>
        <v>1.152929551275631</v>
      </c>
      <c r="BY21" s="2">
        <f>IF(OR(LG20=1,AND($C$37=Motors!$C$32,PM20=1)),0,IF(NU21=0,-(CU20+$C$15)/($C$14-$C$15)*$C$12,($C$11*AG21-BC21)/($C$11*AG21)*$C$12*AG21))</f>
        <v>0.98886235235169895</v>
      </c>
      <c r="BZ21" s="2">
        <f>IF(OR(LH20=1,AND($C$37=Motors!$C$32,PN20=1)),0,IF(NV21=0,-(CV20+$C$15)/($C$14-$C$15)*$C$12,($C$11*AH21-BD21)/($C$11*AH21)*$C$12*AH21))</f>
        <v>0.831882928450138</v>
      </c>
      <c r="CA21" s="2">
        <f>IF(OR(LI20=1,AND($C$37=Motors!$C$32,PO20=1)),0,IF(NW21=0,-(CW20+$C$15)/($C$14-$C$15)*$C$12,($C$11*AI21-BE21)/($C$11*AI21)*$C$12*AI21))</f>
        <v>0.7283227358819947</v>
      </c>
      <c r="CB21" s="2">
        <f>IF(OR(LJ20=1,AND($C$37=Motors!$C$32,PP20=1)),0,IF(NX21=0,-(CX20+$C$15)/($C$14-$C$15)*$C$12,($C$11*AJ21-BF21)/($C$11*AJ21)*$C$12*AJ21))</f>
        <v>0.68127976378636645</v>
      </c>
      <c r="CC21" s="2">
        <f>IF(OR(LK20=1,AND($C$37=Motors!$C$32,PQ20=1)),0,IF(NY21=0,-(CY20+$C$15)/($C$14-$C$15)*$C$12,($C$11*AK21-BG21)/($C$11*AK21)*$C$12*AK21))</f>
        <v>0.65417819761679941</v>
      </c>
      <c r="CD21" s="2">
        <f>IF(OR(LL20=1,AND($C$37=Motors!$C$32,PR20=1)),0,IF(NZ21=0,-(CZ20+$C$15)/($C$14-$C$15)*$C$12,($C$11*AL21-BH21)/($C$11*AL21)*$C$12*AL21))</f>
        <v>0.63780816961632936</v>
      </c>
      <c r="CE21" s="2">
        <f>IF(OR(LM20=1,AND($C$37=Motors!$C$32,PS20=1)),0,IF(OA21=0,-(DA20+$C$15)/($C$14-$C$15)*$C$12,($C$11*AM21-BI21)/($C$11*AM21)*$C$12*AM21))</f>
        <v>0.63713118635985333</v>
      </c>
      <c r="CF21" s="61">
        <f t="shared" si="69"/>
        <v>0.51999999999999991</v>
      </c>
      <c r="CG21" s="57">
        <f>IF(AND(KS20=1,OY20=1),0,ABS(BK21/$C$12*($C$14-$C$15)+$C$15) *'Drive Train'!$AA$49 + CG20*(1-'Drive Train'!$AA$49))</f>
        <v>36.370451638529048</v>
      </c>
      <c r="CH21" s="57">
        <f>IF(AND(KT20=1,OZ20=1),0,ABS(BL21/$C$12*($C$14-$C$15)+$C$15) *'Drive Train'!$AA$49 + CH20*(1-'Drive Train'!$AA$49))</f>
        <v>76.057596256757435</v>
      </c>
      <c r="CI21" s="57">
        <f>IF(AND(KU20=1,PA20=1),0,ABS(BM21/$C$12*($C$14-$C$15)+$C$15) *'Drive Train'!$AA$49 + CI20*(1-'Drive Train'!$AA$49))</f>
        <v>71.296665242612335</v>
      </c>
      <c r="CJ21" s="57">
        <f>IF(AND(KV20=1,PB20=1),0,ABS(BN21/$C$12*($C$14-$C$15)+$C$15) *'Drive Train'!$AA$49 + CJ20*(1-'Drive Train'!$AA$49))</f>
        <v>64.973224948746505</v>
      </c>
      <c r="CK21" s="57">
        <f>IF(AND(KW20=1,PC20=1),0,ABS(BO21/$C$12*($C$14-$C$15)+$C$15) *'Drive Train'!$AA$49 + CK20*(1-'Drive Train'!$AA$49))</f>
        <v>57.385781602181936</v>
      </c>
      <c r="CL21" s="57">
        <f>IF(AND(KX20=1,PD20=1),0,ABS(BP21/$C$12*($C$14-$C$15)+$C$15) *'Drive Train'!$AA$49 + CL20*(1-'Drive Train'!$AA$49))</f>
        <v>50.019205875527803</v>
      </c>
      <c r="CM21" s="57">
        <f>IF(AND(KY20=1,PE20=1),0,ABS(BQ21/$C$12*($C$14-$C$15)+$C$15) *'Drive Train'!$AA$49 + CM20*(1-'Drive Train'!$AA$49))</f>
        <v>42.233448314207322</v>
      </c>
      <c r="CN21" s="57">
        <f>IF(AND(KZ20=1,PF20=1),0,ABS(BR21/$C$12*($C$14-$C$15)+$C$15) *'Drive Train'!$AA$49 + CN20*(1-'Drive Train'!$AA$49))</f>
        <v>35.250854338205826</v>
      </c>
      <c r="CO21" s="57">
        <f>IF(AND(LA20=1,PG20=1),0,ABS(BS21/$C$12*($C$14-$C$15)+$C$15) *'Drive Train'!$AA$49 + CO20*(1-'Drive Train'!$AA$49))</f>
        <v>29.23930118187625</v>
      </c>
      <c r="CP21" s="57">
        <f>IF(AND(LB20=1,PH20=1),0,ABS(BT21/$C$12*($C$14-$C$15)+$C$15) *'Drive Train'!$AA$49 + CP20*(1-'Drive Train'!$AA$49))</f>
        <v>24.691158864914023</v>
      </c>
      <c r="CQ21" s="57">
        <f>IF(AND(LC20=1,PI20=1),0,ABS(BU21/$C$12*($C$14-$C$15)+$C$15) *'Drive Train'!$AA$49 + CQ20*(1-'Drive Train'!$AA$49))</f>
        <v>21.594871154570352</v>
      </c>
      <c r="CR21" s="57">
        <f>IF(AND(LD20=1,PJ20=1),0,ABS(BV21/$C$12*($C$14-$C$15)+$C$15) *'Drive Train'!$AA$49 + CR20*(1-'Drive Train'!$AA$49))</f>
        <v>82.728167750479372</v>
      </c>
      <c r="CS21" s="57">
        <f>IF(AND(LE20=1,PK20=1),0,ABS(BW21/$C$12*($C$14-$C$15)+$C$15) *'Drive Train'!$AA$49 + CS20*(1-'Drive Train'!$AA$49))</f>
        <v>73.239145056420867</v>
      </c>
      <c r="CT21" s="57">
        <f>IF(AND(LF20=1,PL20=1),0,ABS(BX21/$C$12*($C$14-$C$15)+$C$15) *'Drive Train'!$AA$49 + CT20*(1-'Drive Train'!$AA$49))</f>
        <v>64.127450800275298</v>
      </c>
      <c r="CU21" s="57">
        <f>IF(AND(LG20=1,PM20=1),0,ABS(BY21/$C$12*($C$14-$C$15)+$C$15) *'Drive Train'!$AA$49 + CU20*(1-'Drive Train'!$AA$49))</f>
        <v>55.393084982042723</v>
      </c>
      <c r="CV21" s="57">
        <f>IF(AND(LH20=1,PN20=1),0,ABS(BZ21/$C$12*($C$14-$C$15)+$C$15) *'Drive Train'!$AA$49 + CV20*(1-'Drive Train'!$AA$49))</f>
        <v>47.036047601723105</v>
      </c>
      <c r="CW21" s="57">
        <f>IF(AND(LI20=1,PO20=1),0,ABS(CA21/$C$12*($C$14-$C$15)+$C$15) *'Drive Train'!$AA$49 + CW20*(1-'Drive Train'!$AA$49))</f>
        <v>41.522863906082947</v>
      </c>
      <c r="CX21" s="57">
        <f>IF(AND(LJ20=1,PP20=1),0,ABS(CB21/$C$12*($C$14-$C$15)+$C$15) *'Drive Train'!$AA$49 + CX20*(1-'Drive Train'!$AA$49))</f>
        <v>39.018460038917347</v>
      </c>
      <c r="CY21" s="57">
        <f>IF(AND(LK20=1,PQ20=1),0,ABS(CC21/$C$12*($C$14-$C$15)+$C$15) *'Drive Train'!$AA$49 + CY20*(1-'Drive Train'!$AA$49))</f>
        <v>37.575667117939979</v>
      </c>
      <c r="CZ21" s="57">
        <f>IF(AND(LL20=1,PR20=1),0,ABS(CD21/$C$12*($C$14-$C$15)+$C$15) *'Drive Train'!$AA$49 + CZ20*(1-'Drive Train'!$AA$49))</f>
        <v>36.704183884553963</v>
      </c>
      <c r="DA21" s="57">
        <f>IF(AND(LM20=1,PS20=1),0,ABS(CE21/$C$12*($C$14-$C$15)+$C$15) *'Drive Train'!$AA$49 + DA20*(1-'Drive Train'!$AA$49))</f>
        <v>36.668143655588871</v>
      </c>
      <c r="DB21" s="61">
        <f t="shared" si="162"/>
        <v>0.51999999999999991</v>
      </c>
      <c r="DC21" s="57">
        <f t="shared" si="70"/>
        <v>36.370451638529048</v>
      </c>
      <c r="DD21" s="57">
        <f t="shared" si="71"/>
        <v>76.057596256757435</v>
      </c>
      <c r="DE21" s="57">
        <f t="shared" si="72"/>
        <v>71.296665242612335</v>
      </c>
      <c r="DF21" s="57">
        <f t="shared" si="73"/>
        <v>64.973224948746505</v>
      </c>
      <c r="DG21" s="57">
        <f t="shared" si="74"/>
        <v>57.385781602181936</v>
      </c>
      <c r="DH21" s="57">
        <f t="shared" si="75"/>
        <v>50.019205875527803</v>
      </c>
      <c r="DI21" s="57">
        <f t="shared" si="76"/>
        <v>42.233448314207322</v>
      </c>
      <c r="DJ21" s="57">
        <f t="shared" si="77"/>
        <v>35.250854338205826</v>
      </c>
      <c r="DK21" s="57">
        <f t="shared" si="78"/>
        <v>29.23930118187625</v>
      </c>
      <c r="DL21" s="57">
        <f t="shared" si="79"/>
        <v>24.691158864914023</v>
      </c>
      <c r="DM21" s="57">
        <f t="shared" si="80"/>
        <v>21.594871154570352</v>
      </c>
      <c r="DN21" s="57">
        <f t="shared" si="81"/>
        <v>25</v>
      </c>
      <c r="DO21" s="57">
        <f t="shared" si="82"/>
        <v>30</v>
      </c>
      <c r="DP21" s="57">
        <f t="shared" si="83"/>
        <v>35</v>
      </c>
      <c r="DQ21" s="57">
        <f t="shared" si="84"/>
        <v>40</v>
      </c>
      <c r="DR21" s="57">
        <f t="shared" si="85"/>
        <v>45</v>
      </c>
      <c r="DS21" s="57">
        <f t="shared" si="86"/>
        <v>41.522863906082947</v>
      </c>
      <c r="DT21" s="57">
        <f t="shared" si="87"/>
        <v>39.018460038917347</v>
      </c>
      <c r="DU21" s="57">
        <f t="shared" si="88"/>
        <v>37.575667117939979</v>
      </c>
      <c r="DV21" s="57">
        <f t="shared" si="89"/>
        <v>36.704183884553963</v>
      </c>
      <c r="DW21" s="57">
        <f t="shared" si="90"/>
        <v>36.668143655588871</v>
      </c>
      <c r="DX21" s="61">
        <f t="shared" si="163"/>
        <v>0.51999999999999991</v>
      </c>
      <c r="DY21" s="2">
        <f>IF(OY21=0,($C$23/0.4536*IF(ISNA(MK20),'Drive Train'!$F$16,'Drive Train'!$F$17)*4.448*$C$24*S$6)*SIGN(BK21),BK21)</f>
        <v>4.5236871680000004</v>
      </c>
      <c r="DZ21" s="2">
        <f>IF(OZ21=0,($C$23/0.4536*IF(ISNA(ML20),'Drive Train'!$F$16,'Drive Train'!$F$17)*4.448*$C$24*$C$21*T$6)*SIGN(BL21),BL21)</f>
        <v>14.225645600594998</v>
      </c>
      <c r="EA21" s="2">
        <f>IF(PA21=0,($C$23/0.4536*IF(ISNA(MM20),'Drive Train'!$F$16,'Drive Train'!$F$17)*4.448*$C$24*$C$21*U$6)*SIGN(BM21),BM21)</f>
        <v>9.8485238773349995</v>
      </c>
      <c r="EB21" s="2">
        <f>IF(PB21=0,($C$23/0.4536*IF(ISNA(MN20),'Drive Train'!$F$16,'Drive Train'!$F$17)*4.448*$C$24*$C$21*V$6)*SIGN(BN21),BN21)</f>
        <v>7.5312241414914709</v>
      </c>
      <c r="EC21" s="2">
        <f>IF(PC21=0,($C$23/0.4536*IF(ISNA(MO20),'Drive Train'!$F$16,'Drive Train'!$F$17)*4.448*$C$24*$C$21*W$6)*SIGN(BO21),BO21)</f>
        <v>6.0967052573978577</v>
      </c>
      <c r="ED21" s="2">
        <f>IF(PD21=0,($C$23/0.4536*IF(ISNA(MP20),'Drive Train'!$F$16,'Drive Train'!$F$17)*4.448*$C$24*$C$21*X$6)*SIGN(BP21),BP21)</f>
        <v>5.1212324162142009</v>
      </c>
      <c r="EE21" s="2">
        <f>IF(PE21=0,($C$23/0.4536*IF(ISNA(MQ20),'Drive Train'!$F$16,'Drive Train'!$F$17)*4.448*$C$24*$C$21*Y$6)*SIGN(BQ21),BQ21)</f>
        <v>4.4148555312191382</v>
      </c>
      <c r="EF21" s="2">
        <f>IF(PF21=0,($C$23/0.4536*IF(ISNA(MR20),'Drive Train'!$F$16,'Drive Train'!$F$17)*4.448*$C$24*$C$21*Z$6)*SIGN(BR21),BR21)</f>
        <v>3.8797215274349997</v>
      </c>
      <c r="EG21" s="2">
        <f>IF(PG21=0,($C$23/0.4536*IF(ISNA(MS20),'Drive Train'!$F$16,'Drive Train'!$F$17)*4.448*$C$24*$C$21*AA$6)*SIGN(BS21),BS21)</f>
        <v>3.4602921731177019</v>
      </c>
      <c r="EH21" s="2">
        <f>IF(PH21=0,($C$23/0.4536*IF(ISNA(MT20),'Drive Train'!$F$16,'Drive Train'!$F$17)*4.448*$C$24*$C$21*AB$6)*SIGN(BT21),BT21)</f>
        <v>3.1227026928135362</v>
      </c>
      <c r="EI21" s="2">
        <f>IF(PI21=0,($C$23/0.4536*IF(ISNA(MU20),'Drive Train'!$F$16,'Drive Train'!$F$17)*4.448*$C$24*$C$21*AC$6)*SIGN(BU21),BU21)</f>
        <v>2.8451291201189992</v>
      </c>
      <c r="EJ21" s="2">
        <f>IF(PJ21=0,($C$23/0.4536*IF(ISNA(MV20),'Drive Train'!$F$16,'Drive Train'!$F$17)*4.448*$C$24*$C$21*AD$6)*SIGN(BV21),BV21)</f>
        <v>3.9831807681666</v>
      </c>
      <c r="EK21" s="2">
        <f>IF(PK21=0,($C$23/0.4536*IF(ISNA(MW20),'Drive Train'!$F$16,'Drive Train'!$F$17)*4.448*$C$24*$C$21*AE$6)*SIGN(BW21),BW21)</f>
        <v>3.9831807681666</v>
      </c>
      <c r="EL21" s="2">
        <f>IF(PL21=0,($C$23/0.4536*IF(ISNA(MX20),'Drive Train'!$F$16,'Drive Train'!$F$17)*4.448*$C$24*$C$21*AF$6)*SIGN(BX21),BX21)</f>
        <v>3.9831807681666</v>
      </c>
      <c r="EM21" s="2">
        <f>IF(PM21=0,($C$23/0.4536*IF(ISNA(MY20),'Drive Train'!$F$16,'Drive Train'!$F$17)*4.448*$C$24*$C$21*AG$6)*SIGN(BY21),BY21)</f>
        <v>3.9831807681666</v>
      </c>
      <c r="EN21" s="2">
        <f>IF(PN21=0,($C$23/0.4536*IF(ISNA(MZ20),'Drive Train'!$F$16,'Drive Train'!$F$17)*4.448*$C$24*$C$21*AH$6)*SIGN(BZ21),BZ21)</f>
        <v>3.9831807681666</v>
      </c>
      <c r="EO21" s="2">
        <f>IF(PO21=0,($C$23/0.4536*IF(ISNA(NA20),'Drive Train'!$F$16,'Drive Train'!$F$17)*4.448*$C$24*$C$21*AI$6)*SIGN(CA21),CA21)</f>
        <v>3.9831807681666</v>
      </c>
      <c r="EP21" s="2">
        <f>IF(PP21=0,($C$23/0.4536*IF(ISNA(NB20),'Drive Train'!$F$16,'Drive Train'!$F$17)*4.448*$C$24*$C$21*AJ$6)*SIGN(CB21),CB21)</f>
        <v>3.9831807681666</v>
      </c>
      <c r="EQ21" s="2">
        <f>IF(PQ21=0,($C$23/0.4536*IF(ISNA(NC20),'Drive Train'!$F$16,'Drive Train'!$F$17)*4.448*$C$24*$C$21*AK$6)*SIGN(CC21),CC21)</f>
        <v>3.9831807681666</v>
      </c>
      <c r="ER21" s="2">
        <f>IF(PR21=0,($C$23/0.4536*IF(ISNA(ND20),'Drive Train'!$F$16,'Drive Train'!$F$17)*4.448*$C$24*$C$21*AL$6)*SIGN(CD21),CD21)</f>
        <v>3.9831807681666</v>
      </c>
      <c r="ES21" s="2">
        <f>IF(PS21=0,($C$23/0.4536*IF(ISNA(NE20),'Drive Train'!$F$16,'Drive Train'!$F$17)*4.448*$C$24*$C$21*AM$6)*SIGN(CE21),CE21)</f>
        <v>3.9831807681666</v>
      </c>
      <c r="ET21" s="61">
        <f t="shared" si="91"/>
        <v>0.51999999999999991</v>
      </c>
      <c r="EU21" s="255">
        <f>MAX(MIN(IF(AND(OY20=1,NG21&lt;0),-1,1)*(DC21-$C$15)/($C$14-$C$15)*$C$12*$C$21-$C$33*LO21/AO$6 -  OY20*$C$33/$C$21,DY20/$C$19),MAX(EU$8:EU20)*-1)</f>
        <v>0.35311714010281769</v>
      </c>
      <c r="EV21" s="255">
        <f>MAX(MIN(IF(AND(OZ20=1,NH21&lt;0),-1,1)*(DD21-$C$15)/($C$14-$C$15)*$C$12*$C$21-$C$33*LP21/AP$6 -  OZ20*$C$33/$C$21,DZ20/$C$19),MAX(EV$8:EV20)*-1)</f>
        <v>1.1867730111888031</v>
      </c>
      <c r="EW21" s="255">
        <f>MAX(MIN(IF(AND(PA20=1,NI21&lt;0),-1,1)*(DE21-$C$15)/($C$14-$C$15)*$C$12*$C$21-$C$33*LQ21/AQ$6 -  PA20*$C$33/$C$21,EA20/$C$19),MAX(EW$8:EW20)*-1)</f>
        <v>1.082236462390165</v>
      </c>
      <c r="EX21" s="255">
        <f>MAX(MIN(IF(AND(PB20=1,NJ21&lt;0),-1,1)*(DF21-$C$15)/($C$14-$C$15)*$C$12*$C$21-$C$33*LR21/AR$6 -  PB20*$C$33/$C$21,EB20/$C$19),MAX(EX$8:EX20)*-1)</f>
        <v>0.94596500856506638</v>
      </c>
      <c r="EY21" s="255">
        <f>MAX(MIN(IF(AND(PC20=1,NK21&lt;0),-1,1)*(DG21-$C$15)/($C$14-$C$15)*$C$12*$C$21-$C$33*LS21/AS$6 -  PC20*$C$33/$C$21,EC20/$C$19),MAX(EY$8:EY20)*-1)</f>
        <v>0.78581122614970667</v>
      </c>
      <c r="EZ21" s="255">
        <f>MAX(MIN(IF(AND(PD20=1,NL21&lt;0),-1,1)*(DH21-$C$15)/($C$14-$C$15)*$C$12*$C$21-$C$33*LT21/AT$6 -  PD20*$C$33/$C$21,ED20/$C$19),MAX(EZ$8:EZ20)*-1)</f>
        <v>0.63073470615754257</v>
      </c>
      <c r="FA21" s="255">
        <f>MAX(MIN(IF(AND(PE20=1,NM21&lt;0),-1,1)*(DI21-$C$15)/($C$14-$C$15)*$C$12*$C$21-$C$33*LU21/AU$6 -  PE20*$C$33/$C$21,EE20/$C$19),MAX(FA$8:FA20)*-1)</f>
        <v>0.47097190120700461</v>
      </c>
      <c r="FB21" s="255">
        <f>MAX(MIN(IF(AND(PF20=1,NN21&lt;0),-1,1)*(DJ21-$C$15)/($C$14-$C$15)*$C$12*$C$21-$C$33*LV21/AV$6 -  PF20*$C$33/$C$21,EF20/$C$19),MAX(FB$8:FB20)*-1)</f>
        <v>0.33084821802466396</v>
      </c>
      <c r="FC21" s="255">
        <f>MAX(MIN(IF(AND(PG20=1,NO21&lt;0),-1,1)*(DK21-$C$15)/($C$14-$C$15)*$C$12*$C$21-$C$33*LW21/AW$6 -  PG20*$C$33/$C$21,EG20/$C$19),MAX(FC$8:FC20)*-1)</f>
        <v>0.21216115093611715</v>
      </c>
      <c r="FD21" s="255">
        <f>MAX(MIN(IF(AND(PH20=1,NP21&lt;0),-1,1)*(DL21-$C$15)/($C$14-$C$15)*$C$12*$C$21-$C$33*LX21/AX$6 -  PH20*$C$33/$C$21,EH20/$C$19),MAX(FD$8:FD20)*-1)</f>
        <v>0.12341187591372207</v>
      </c>
      <c r="FE21" s="255">
        <f>MAX(MIN(IF(AND(PI20=1,NQ21&lt;0),-1,1)*(DM21-$C$15)/($C$14-$C$15)*$C$12*$C$21-$C$33*LY21/AY$6 -  PI20*$C$33/$C$21,EI20/$C$19),MAX(FE$8:FE20)*-1)</f>
        <v>6.3447539926364344E-2</v>
      </c>
      <c r="FF21" s="255">
        <f>MAX(MIN(IF(AND(PJ20=1,NR21&lt;0),-1,1)*(DN21-$C$15)/($C$14-$C$15)*$C$12*$C$21-$C$33*LZ21/AZ$6 -  PJ20*$C$33/$C$21,EJ20/$C$19),MAX(FF$8:FF20)*-1)</f>
        <v>0.27987244481945406</v>
      </c>
      <c r="FG21" s="255">
        <f>MAX(MIN(IF(AND(PK20=1,NS21&lt;0),-1,1)*(DO21-$C$15)/($C$14-$C$15)*$C$12*$C$21-$C$33*MA21/BA$6 -  PK20*$C$33/$C$21,EK20/$C$19),MAX(FG$8:FG20)*-1)</f>
        <v>0.34276371576155751</v>
      </c>
      <c r="FH21" s="255">
        <f>MAX(MIN(IF(AND(PL20=1,NT21&lt;0),-1,1)*(DP21-$C$15)/($C$14-$C$15)*$C$12*$C$21-$C$33*MB21/BB$6 -  PL20*$C$33/$C$21,EL20/$C$19),MAX(FH$8:FH20)*-1)</f>
        <v>0.40565498670366096</v>
      </c>
      <c r="FI21" s="255">
        <f>MAX(MIN(IF(AND(PM20=1,NU21&lt;0),-1,1)*(DQ21-$C$15)/($C$14-$C$15)*$C$12*$C$21-$C$33*MC21/BC$6 -  PM20*$C$33/$C$21,EM20/$C$19),MAX(FI$8:FI20)*-1)</f>
        <v>0.4685462576457643</v>
      </c>
      <c r="FJ21" s="255">
        <f>MAX(MIN(IF(AND(PN20=1,NV21&lt;0),-1,1)*(DR21-$C$15)/($C$14-$C$15)*$C$12*$C$21-$C$33*MD21/BD$6 -  PN20*$C$33/$C$21,EN20/$C$19),MAX(FJ$8:FJ20)*-1)</f>
        <v>0.53143752858786764</v>
      </c>
      <c r="FK21" s="255">
        <f>MAX(MIN(IF(AND(PO20=1,NW21&lt;0),-1,1)*(DS21-$C$15)/($C$14-$C$15)*$C$12*$C$21-$C$33*ME21/BE$6 -  PO20*$C$33/$C$21,EO20/$C$19),MAX(FK$8:FK20)*-1)</f>
        <v>0.45695916332553677</v>
      </c>
      <c r="FL21" s="255">
        <f>MAX(MIN(IF(AND(PP20=1,NX21&lt;0),-1,1)*(DT21-$C$15)/($C$14-$C$15)*$C$12*$C$21-$C$33*MF21/BF$6 -  PP20*$C$33/$C$21,EP20/$C$19),MAX(FL$8:FL20)*-1)</f>
        <v>0.40633847195258199</v>
      </c>
      <c r="FM21" s="255">
        <f>MAX(MIN(IF(AND(PQ20=1,NY21&lt;0),-1,1)*(DU21-$C$15)/($C$14-$C$15)*$C$12*$C$21-$C$33*MG21/BG$6 -  PQ20*$C$33/$C$21,EQ20/$C$19),MAX(FM$8:FM20)*-1)</f>
        <v>0.37728267208403354</v>
      </c>
      <c r="FN21" s="255">
        <f>MAX(MIN(IF(AND(PR20=1,NZ21&lt;0),-1,1)*(DV21-$C$15)/($C$14-$C$15)*$C$12*$C$21-$C$33*MH21/BH$6 -  PR20*$C$33/$C$21,ER20/$C$19),MAX(FN$8:FN20)*-1)</f>
        <v>0.3597998626552581</v>
      </c>
      <c r="FO21" s="255">
        <f>MAX(MIN(IF(AND(PS20=1,OA21&lt;0),-1,1)*(DW21-$C$15)/($C$14-$C$15)*$C$12*$C$21-$C$33*MI21/BI$6 -  PS20*$C$33/$C$21,ES20/$C$19),MAX(FO$8:FO20)*-1)</f>
        <v>0.35907910015774303</v>
      </c>
      <c r="FP21" s="61">
        <f t="shared" si="164"/>
        <v>0.51999999999999991</v>
      </c>
      <c r="FQ21" s="256">
        <f t="shared" si="165"/>
        <v>27.369347884213305</v>
      </c>
      <c r="FR21" s="256">
        <f t="shared" si="166"/>
        <v>76.057596256757435</v>
      </c>
      <c r="FS21" s="256">
        <f t="shared" si="167"/>
        <v>71.296665242612335</v>
      </c>
      <c r="FT21" s="256">
        <f t="shared" si="168"/>
        <v>64.973224948746505</v>
      </c>
      <c r="FU21" s="256">
        <f t="shared" si="169"/>
        <v>57.080238363327403</v>
      </c>
      <c r="FV21" s="256">
        <f t="shared" si="170"/>
        <v>46.431926657791294</v>
      </c>
      <c r="FW21" s="256">
        <f t="shared" si="171"/>
        <v>35.461831725624549</v>
      </c>
      <c r="FX21" s="256">
        <f t="shared" si="172"/>
        <v>25.840254868414021</v>
      </c>
      <c r="FY21" s="256">
        <f t="shared" si="173"/>
        <v>17.690620830723581</v>
      </c>
      <c r="FZ21" s="256">
        <f t="shared" si="174"/>
        <v>11.596661899180853</v>
      </c>
      <c r="GA21" s="256">
        <f t="shared" si="175"/>
        <v>7.4792175507962915</v>
      </c>
      <c r="GB21" s="256">
        <f t="shared" si="176"/>
        <v>22.340009166826071</v>
      </c>
      <c r="GC21" s="256">
        <f t="shared" si="177"/>
        <v>26.658431172831119</v>
      </c>
      <c r="GD21" s="256">
        <f t="shared" si="178"/>
        <v>30.976853178836162</v>
      </c>
      <c r="GE21" s="256">
        <f t="shared" si="179"/>
        <v>35.295275184841209</v>
      </c>
      <c r="GF21" s="256">
        <f t="shared" si="180"/>
        <v>39.613697190846246</v>
      </c>
      <c r="GG21" s="256">
        <f t="shared" si="181"/>
        <v>34.49964866388585</v>
      </c>
      <c r="GH21" s="256">
        <f t="shared" si="182"/>
        <v>31.023784616148625</v>
      </c>
      <c r="GI21" s="256">
        <f t="shared" si="183"/>
        <v>29.02867140449278</v>
      </c>
      <c r="GJ21" s="256">
        <f t="shared" si="184"/>
        <v>27.828216272436084</v>
      </c>
      <c r="GK21" s="256">
        <f t="shared" si="185"/>
        <v>27.778725197065103</v>
      </c>
      <c r="GL21" s="61">
        <f t="shared" si="186"/>
        <v>0.51999999999999991</v>
      </c>
      <c r="GM21" s="57">
        <f t="shared" si="93"/>
        <v>9.1393457853214723</v>
      </c>
      <c r="GN21" s="57">
        <f t="shared" si="94"/>
        <v>8.6004663952007121</v>
      </c>
      <c r="GO21" s="57">
        <f t="shared" si="95"/>
        <v>11.328628801991572</v>
      </c>
      <c r="GP21" s="57">
        <f t="shared" si="96"/>
        <v>12.948987926684865</v>
      </c>
      <c r="GQ21" s="57">
        <f t="shared" si="97"/>
        <v>13.2876859793418</v>
      </c>
      <c r="GR21" s="57">
        <f t="shared" si="98"/>
        <v>12.696925456801099</v>
      </c>
      <c r="GS21" s="57">
        <f t="shared" si="99"/>
        <v>10.997774933983621</v>
      </c>
      <c r="GT21" s="57">
        <f t="shared" si="100"/>
        <v>8.7913297927155956</v>
      </c>
      <c r="GU21" s="57">
        <f t="shared" si="101"/>
        <v>6.3209072722825539</v>
      </c>
      <c r="GV21" s="57">
        <f t="shared" si="102"/>
        <v>4.0742966144205992</v>
      </c>
      <c r="GW21" s="57">
        <f t="shared" si="103"/>
        <v>2.2990008613704496</v>
      </c>
      <c r="GX21" s="57">
        <f t="shared" si="104"/>
        <v>7.243633226762995</v>
      </c>
      <c r="GY21" s="57">
        <f t="shared" si="105"/>
        <v>8.8713793957845919</v>
      </c>
      <c r="GZ21" s="57">
        <f t="shared" si="106"/>
        <v>10.499125564806191</v>
      </c>
      <c r="HA21" s="57">
        <f t="shared" si="107"/>
        <v>12.126871733827784</v>
      </c>
      <c r="HB21" s="57">
        <f t="shared" si="108"/>
        <v>13.754617902849374</v>
      </c>
      <c r="HC21" s="57">
        <f t="shared" si="109"/>
        <v>11.826975609813923</v>
      </c>
      <c r="HD21" s="57">
        <f t="shared" si="110"/>
        <v>10.516815468012918</v>
      </c>
      <c r="HE21" s="57">
        <f t="shared" si="111"/>
        <v>9.7647958917600004</v>
      </c>
      <c r="HF21" s="57">
        <f t="shared" si="112"/>
        <v>9.3123074041665266</v>
      </c>
      <c r="HG21" s="57">
        <f t="shared" si="113"/>
        <v>9.2936526945934812</v>
      </c>
      <c r="HH21" s="61">
        <f t="shared" si="187"/>
        <v>0.51999999999999991</v>
      </c>
      <c r="HI21" s="57">
        <f t="shared" si="188"/>
        <v>9.1393457853214723</v>
      </c>
      <c r="HJ21" s="57">
        <f t="shared" si="189"/>
        <v>8.6004663952007121</v>
      </c>
      <c r="HK21" s="57">
        <f t="shared" si="190"/>
        <v>11.328628801991572</v>
      </c>
      <c r="HL21" s="57">
        <f t="shared" si="191"/>
        <v>12.948987926684865</v>
      </c>
      <c r="HM21" s="57">
        <f t="shared" si="192"/>
        <v>13.2876859793418</v>
      </c>
      <c r="HN21" s="57">
        <f t="shared" si="193"/>
        <v>12.696925456801099</v>
      </c>
      <c r="HO21" s="57">
        <f t="shared" si="194"/>
        <v>10.997774933983621</v>
      </c>
      <c r="HP21" s="57">
        <f t="shared" si="195"/>
        <v>8.7913297927155956</v>
      </c>
      <c r="HQ21" s="57">
        <f t="shared" si="196"/>
        <v>6.3209072722825539</v>
      </c>
      <c r="HR21" s="57">
        <f t="shared" si="197"/>
        <v>4.0742966144205992</v>
      </c>
      <c r="HS21" s="57">
        <f t="shared" si="198"/>
        <v>2.2990008613704496</v>
      </c>
      <c r="HT21" s="57">
        <f t="shared" si="199"/>
        <v>7.243633226762995</v>
      </c>
      <c r="HU21" s="57">
        <f t="shared" si="200"/>
        <v>8.8713793957845919</v>
      </c>
      <c r="HV21" s="57">
        <f t="shared" si="201"/>
        <v>10.499125564806191</v>
      </c>
      <c r="HW21" s="57">
        <f t="shared" si="202"/>
        <v>12.126871733827784</v>
      </c>
      <c r="HX21" s="57">
        <f t="shared" si="203"/>
        <v>13.754617902849374</v>
      </c>
      <c r="HY21" s="57">
        <f t="shared" si="204"/>
        <v>11.826975609813923</v>
      </c>
      <c r="HZ21" s="57">
        <f t="shared" si="205"/>
        <v>10.516815468012918</v>
      </c>
      <c r="IA21" s="57">
        <f t="shared" si="206"/>
        <v>9.7647958917600004</v>
      </c>
      <c r="IB21" s="57">
        <f t="shared" si="207"/>
        <v>9.3123074041665266</v>
      </c>
      <c r="IC21" s="57">
        <f t="shared" si="208"/>
        <v>9.2936526945934812</v>
      </c>
      <c r="ID21" s="61">
        <f t="shared" si="209"/>
        <v>0.51999999999999991</v>
      </c>
      <c r="IE21" s="57">
        <f t="shared" si="210"/>
        <v>10.365298247683626</v>
      </c>
      <c r="IF21" s="57">
        <f t="shared" si="211"/>
        <v>7.6265330640523654</v>
      </c>
      <c r="IG21" s="57">
        <f t="shared" si="212"/>
        <v>7.8921521737484426</v>
      </c>
      <c r="IH21" s="57">
        <f t="shared" si="213"/>
        <v>8.2447919102078711</v>
      </c>
      <c r="II21" s="57">
        <f t="shared" si="214"/>
        <v>8.6701587478932787</v>
      </c>
      <c r="IJ21" s="57">
        <f t="shared" si="215"/>
        <v>9.2550796917970573</v>
      </c>
      <c r="IK21" s="57">
        <f t="shared" si="216"/>
        <v>9.8859295415577364</v>
      </c>
      <c r="IL21" s="57">
        <f t="shared" si="217"/>
        <v>10.454554710583759</v>
      </c>
      <c r="IM21" s="57">
        <f t="shared" si="218"/>
        <v>10.960436764810359</v>
      </c>
      <c r="IN21" s="57">
        <f t="shared" si="219"/>
        <v>11.363423776441723</v>
      </c>
      <c r="IO21" s="57">
        <f t="shared" si="220"/>
        <v>11.658828804152664</v>
      </c>
      <c r="IP21" s="57">
        <f t="shared" si="221"/>
        <v>10.852988916189794</v>
      </c>
      <c r="IQ21" s="57">
        <f t="shared" si="222"/>
        <v>10.587903834970041</v>
      </c>
      <c r="IR21" s="57">
        <f t="shared" si="223"/>
        <v>10.322818753750287</v>
      </c>
      <c r="IS21" s="57">
        <f t="shared" si="224"/>
        <v>10.057733672530533</v>
      </c>
      <c r="IT21" s="57">
        <f t="shared" si="225"/>
        <v>9.7926485913107797</v>
      </c>
      <c r="IU21" s="57">
        <f t="shared" si="226"/>
        <v>9.9094857066802575</v>
      </c>
      <c r="IV21" s="57">
        <f t="shared" si="227"/>
        <v>10.124687015089092</v>
      </c>
      <c r="IW21" s="57">
        <f t="shared" si="228"/>
        <v>10.256091785305218</v>
      </c>
      <c r="IX21" s="57">
        <f t="shared" si="229"/>
        <v>10.3350494558652</v>
      </c>
      <c r="IY21" s="57">
        <f t="shared" si="230"/>
        <v>10.338175426030242</v>
      </c>
      <c r="IZ21" s="61">
        <f t="shared" si="231"/>
        <v>0.51999999999999991</v>
      </c>
      <c r="JA21" s="256" t="e">
        <f t="shared" si="349"/>
        <v>#N/A</v>
      </c>
      <c r="JB21" s="256" t="e">
        <f t="shared" si="350"/>
        <v>#N/A</v>
      </c>
      <c r="JC21" s="256" t="e">
        <f t="shared" si="351"/>
        <v>#N/A</v>
      </c>
      <c r="JD21" s="256" t="e">
        <f t="shared" si="352"/>
        <v>#N/A</v>
      </c>
      <c r="JE21" s="256" t="e">
        <f t="shared" si="353"/>
        <v>#N/A</v>
      </c>
      <c r="JF21" s="256" t="e">
        <f t="shared" si="354"/>
        <v>#N/A</v>
      </c>
      <c r="JG21" s="256" t="e">
        <f t="shared" si="355"/>
        <v>#N/A</v>
      </c>
      <c r="JH21" s="256" t="e">
        <f t="shared" si="356"/>
        <v>#N/A</v>
      </c>
      <c r="JI21" s="256" t="e">
        <f t="shared" si="357"/>
        <v>#N/A</v>
      </c>
      <c r="JJ21" s="256" t="e">
        <f t="shared" si="358"/>
        <v>#N/A</v>
      </c>
      <c r="JK21" s="256" t="e">
        <f t="shared" si="359"/>
        <v>#N/A</v>
      </c>
      <c r="JL21" s="256" t="e">
        <f t="shared" si="360"/>
        <v>#N/A</v>
      </c>
      <c r="JM21" s="256" t="e">
        <f t="shared" si="361"/>
        <v>#N/A</v>
      </c>
      <c r="JN21" s="256" t="e">
        <f t="shared" si="362"/>
        <v>#N/A</v>
      </c>
      <c r="JO21" s="256" t="e">
        <f t="shared" si="363"/>
        <v>#N/A</v>
      </c>
      <c r="JP21" s="256" t="e">
        <f t="shared" si="364"/>
        <v>#N/A</v>
      </c>
      <c r="JQ21" s="256" t="e">
        <f t="shared" si="365"/>
        <v>#N/A</v>
      </c>
      <c r="JR21" s="256" t="e">
        <f t="shared" si="366"/>
        <v>#N/A</v>
      </c>
      <c r="JS21" s="256" t="e">
        <f t="shared" si="367"/>
        <v>#N/A</v>
      </c>
      <c r="JT21" s="256" t="e">
        <f t="shared" si="368"/>
        <v>#N/A</v>
      </c>
      <c r="JU21" s="256" t="e">
        <f t="shared" si="369"/>
        <v>#N/A</v>
      </c>
      <c r="JV21" s="61">
        <f t="shared" si="233"/>
        <v>0.51999999999999991</v>
      </c>
      <c r="JW21" s="46">
        <f t="shared" si="234"/>
        <v>0</v>
      </c>
      <c r="JX21" s="46">
        <f t="shared" si="235"/>
        <v>0</v>
      </c>
      <c r="JY21" s="46">
        <f t="shared" si="236"/>
        <v>0</v>
      </c>
      <c r="JZ21" s="46">
        <f t="shared" si="237"/>
        <v>0</v>
      </c>
      <c r="KA21" s="46">
        <f t="shared" si="238"/>
        <v>0</v>
      </c>
      <c r="KB21" s="46">
        <f t="shared" si="239"/>
        <v>0</v>
      </c>
      <c r="KC21" s="46">
        <f t="shared" si="240"/>
        <v>0</v>
      </c>
      <c r="KD21" s="46">
        <f t="shared" si="241"/>
        <v>0</v>
      </c>
      <c r="KE21" s="46">
        <f t="shared" si="242"/>
        <v>0</v>
      </c>
      <c r="KF21" s="46">
        <f t="shared" si="243"/>
        <v>0</v>
      </c>
      <c r="KG21" s="46">
        <f t="shared" si="244"/>
        <v>0</v>
      </c>
      <c r="KH21" s="46">
        <f t="shared" si="245"/>
        <v>0</v>
      </c>
      <c r="KI21" s="46">
        <f t="shared" si="246"/>
        <v>0</v>
      </c>
      <c r="KJ21" s="46">
        <f t="shared" si="247"/>
        <v>0</v>
      </c>
      <c r="KK21" s="46">
        <f t="shared" si="248"/>
        <v>0</v>
      </c>
      <c r="KL21" s="46">
        <f t="shared" si="249"/>
        <v>0</v>
      </c>
      <c r="KM21" s="46">
        <f t="shared" si="250"/>
        <v>0</v>
      </c>
      <c r="KN21" s="46">
        <f t="shared" si="251"/>
        <v>0</v>
      </c>
      <c r="KO21" s="46">
        <f t="shared" si="252"/>
        <v>0</v>
      </c>
      <c r="KP21" s="46">
        <f t="shared" si="253"/>
        <v>0</v>
      </c>
      <c r="KQ21" s="46">
        <f t="shared" si="254"/>
        <v>0</v>
      </c>
      <c r="KR21" s="61">
        <f t="shared" si="255"/>
        <v>0.51999999999999991</v>
      </c>
      <c r="KS21" s="1">
        <f t="shared" si="256"/>
        <v>0</v>
      </c>
      <c r="KT21" s="1">
        <f t="shared" si="257"/>
        <v>0</v>
      </c>
      <c r="KU21" s="1">
        <f t="shared" si="258"/>
        <v>0</v>
      </c>
      <c r="KV21" s="1">
        <f t="shared" si="259"/>
        <v>0</v>
      </c>
      <c r="KW21" s="1">
        <f t="shared" si="260"/>
        <v>0</v>
      </c>
      <c r="KX21" s="1">
        <f t="shared" si="261"/>
        <v>0</v>
      </c>
      <c r="KY21" s="1">
        <f t="shared" si="262"/>
        <v>0</v>
      </c>
      <c r="KZ21" s="1">
        <f t="shared" si="263"/>
        <v>0</v>
      </c>
      <c r="LA21" s="1">
        <f t="shared" si="264"/>
        <v>0</v>
      </c>
      <c r="LB21" s="1">
        <f t="shared" si="265"/>
        <v>0</v>
      </c>
      <c r="LC21" s="1">
        <f t="shared" si="266"/>
        <v>0</v>
      </c>
      <c r="LD21" s="1">
        <f t="shared" si="267"/>
        <v>0</v>
      </c>
      <c r="LE21" s="1">
        <f t="shared" si="268"/>
        <v>0</v>
      </c>
      <c r="LF21" s="1">
        <f t="shared" si="269"/>
        <v>0</v>
      </c>
      <c r="LG21" s="1">
        <f t="shared" si="270"/>
        <v>0</v>
      </c>
      <c r="LH21" s="1">
        <f t="shared" si="271"/>
        <v>0</v>
      </c>
      <c r="LI21" s="1">
        <f t="shared" si="272"/>
        <v>0</v>
      </c>
      <c r="LJ21" s="1">
        <f t="shared" si="273"/>
        <v>0</v>
      </c>
      <c r="LK21" s="1">
        <f t="shared" si="274"/>
        <v>0</v>
      </c>
      <c r="LL21" s="1">
        <f t="shared" si="275"/>
        <v>0</v>
      </c>
      <c r="LM21" s="1">
        <f t="shared" si="276"/>
        <v>0</v>
      </c>
      <c r="LN21" s="61">
        <f t="shared" si="277"/>
        <v>0.51999999999999991</v>
      </c>
      <c r="LO21" s="57">
        <f t="shared" si="278"/>
        <v>9.3148506130981303</v>
      </c>
      <c r="LP21" s="57">
        <f t="shared" si="279"/>
        <v>4.2159550608815461</v>
      </c>
      <c r="LQ21" s="57">
        <f t="shared" si="280"/>
        <v>5.8454924811894937</v>
      </c>
      <c r="LR21" s="57">
        <f t="shared" si="281"/>
        <v>7.2194184873695715</v>
      </c>
      <c r="LS21" s="57">
        <f t="shared" si="282"/>
        <v>8.2790029819222504</v>
      </c>
      <c r="LT21" s="57">
        <f t="shared" si="283"/>
        <v>8.9154843069788914</v>
      </c>
      <c r="LU21" s="57">
        <f t="shared" si="284"/>
        <v>9.2620914003669945</v>
      </c>
      <c r="LV21" s="57">
        <f t="shared" si="285"/>
        <v>9.240589067727381</v>
      </c>
      <c r="LW21" s="57">
        <f t="shared" si="286"/>
        <v>9.0094021923010015</v>
      </c>
      <c r="LX21" s="57">
        <f t="shared" si="287"/>
        <v>8.6170383861742064</v>
      </c>
      <c r="LY21" s="57">
        <f t="shared" si="288"/>
        <v>8.1380047340100834</v>
      </c>
      <c r="LZ21" s="57">
        <f t="shared" si="289"/>
        <v>4.0453131476523918</v>
      </c>
      <c r="MA21" s="57">
        <f t="shared" si="290"/>
        <v>4.9543518541201994</v>
      </c>
      <c r="MB21" s="57">
        <f t="shared" si="291"/>
        <v>5.8633905605880097</v>
      </c>
      <c r="MC21" s="57">
        <f t="shared" si="292"/>
        <v>6.7724292670558155</v>
      </c>
      <c r="MD21" s="57">
        <f t="shared" si="293"/>
        <v>7.681467973523624</v>
      </c>
      <c r="ME21" s="57">
        <f t="shared" si="294"/>
        <v>8.4601800282839914</v>
      </c>
      <c r="MF21" s="57">
        <f t="shared" si="295"/>
        <v>8.8823415892638096</v>
      </c>
      <c r="MG21" s="57">
        <f t="shared" si="296"/>
        <v>9.12064381947045</v>
      </c>
      <c r="MH21" s="57">
        <f t="shared" si="297"/>
        <v>9.2614807728657595</v>
      </c>
      <c r="MI21" s="57">
        <f t="shared" si="298"/>
        <v>9.2672022937532592</v>
      </c>
      <c r="MJ21" s="61">
        <f t="shared" si="299"/>
        <v>0.51999999999999991</v>
      </c>
      <c r="MK21" s="57" t="e">
        <f t="shared" si="118"/>
        <v>#N/A</v>
      </c>
      <c r="ML21" s="57" t="e">
        <f t="shared" si="370"/>
        <v>#N/A</v>
      </c>
      <c r="MM21" s="57" t="e">
        <f t="shared" si="371"/>
        <v>#N/A</v>
      </c>
      <c r="MN21" s="57" t="e">
        <f t="shared" si="372"/>
        <v>#N/A</v>
      </c>
      <c r="MO21" s="57" t="e">
        <f t="shared" si="373"/>
        <v>#N/A</v>
      </c>
      <c r="MP21" s="57" t="e">
        <f t="shared" si="374"/>
        <v>#N/A</v>
      </c>
      <c r="MQ21" s="57" t="e">
        <f t="shared" si="375"/>
        <v>#N/A</v>
      </c>
      <c r="MR21" s="57" t="e">
        <f t="shared" si="376"/>
        <v>#N/A</v>
      </c>
      <c r="MS21" s="57" t="e">
        <f t="shared" si="377"/>
        <v>#N/A</v>
      </c>
      <c r="MT21" s="57" t="e">
        <f t="shared" si="378"/>
        <v>#N/A</v>
      </c>
      <c r="MU21" s="57" t="e">
        <f t="shared" si="379"/>
        <v>#N/A</v>
      </c>
      <c r="MV21" s="57" t="e">
        <f t="shared" si="380"/>
        <v>#N/A</v>
      </c>
      <c r="MW21" s="57" t="e">
        <f t="shared" si="381"/>
        <v>#N/A</v>
      </c>
      <c r="MX21" s="57" t="e">
        <f t="shared" si="382"/>
        <v>#N/A</v>
      </c>
      <c r="MY21" s="57" t="e">
        <f t="shared" si="383"/>
        <v>#N/A</v>
      </c>
      <c r="MZ21" s="57" t="e">
        <f t="shared" si="384"/>
        <v>#N/A</v>
      </c>
      <c r="NA21" s="57" t="e">
        <f t="shared" si="385"/>
        <v>#N/A</v>
      </c>
      <c r="NB21" s="57" t="e">
        <f t="shared" si="386"/>
        <v>#N/A</v>
      </c>
      <c r="NC21" s="57" t="e">
        <f t="shared" si="387"/>
        <v>#N/A</v>
      </c>
      <c r="ND21" s="57" t="e">
        <f t="shared" si="388"/>
        <v>#N/A</v>
      </c>
      <c r="NE21" s="57" t="e">
        <f t="shared" si="389"/>
        <v>#N/A</v>
      </c>
      <c r="NF21" s="61">
        <f t="shared" si="320"/>
        <v>0.51999999999999991</v>
      </c>
      <c r="NG21" s="256">
        <f>IF(OY20=0,MIN('Drive Train'!$F$35-FQ20*$C$19*'Drive Train'!$F$39,NG20+$C$39)-$C$7,IF(LO20-1&lt;=0,0,IF($C$37=Motors!$C$30,MAX(MAX(NG$8:NG20)*-1,NG20-$C$39),MAX(0,MAX(NG$8:NG20)*-1,NG20-$C$39))))</f>
        <v>10.365298247683626</v>
      </c>
      <c r="NH21" s="256">
        <f>IF(OZ20=0,MIN('Drive Train'!$F$35-FR20*$C$19*'Drive Train'!$F$39,NH20+$C$39)-$C$7,IF(LP20-1&lt;=0,0,IF($C$37=Motors!$C$30,MAX(MAX(NH$8:NH20)*-1,NH20-$C$39),MAX(0,MAX(NH$8:NH20)*-1,NH20-$C$39))))</f>
        <v>7.6265330640523654</v>
      </c>
      <c r="NI21" s="256">
        <f>IF(PA20=0,MIN('Drive Train'!$F$35-FS20*$C$19*'Drive Train'!$F$39,NI20+$C$39)-$C$7,IF(LQ20-1&lt;=0,0,IF($C$37=Motors!$C$30,MAX(MAX(NI$8:NI20)*-1,NI20-$C$39),MAX(0,MAX(NI$8:NI20)*-1,NI20-$C$39))))</f>
        <v>7.8921521737484426</v>
      </c>
      <c r="NJ21" s="256">
        <f>IF(PB20=0,MIN('Drive Train'!$F$35-FT20*$C$19*'Drive Train'!$F$39,NJ20+$C$39)-$C$7,IF(LR20-1&lt;=0,0,IF($C$37=Motors!$C$30,MAX(MAX(NJ$8:NJ20)*-1,NJ20-$C$39),MAX(0,MAX(NJ$8:NJ20)*-1,NJ20-$C$39))))</f>
        <v>8.2447919102078711</v>
      </c>
      <c r="NK21" s="256">
        <f>IF(PC20=0,MIN('Drive Train'!$F$35-FU20*$C$19*'Drive Train'!$F$39,NK20+$C$39)-$C$7,IF(LS20-1&lt;=0,0,IF($C$37=Motors!$C$30,MAX(MAX(NK$8:NK20)*-1,NK20-$C$39),MAX(0,MAX(NK$8:NK20)*-1,NK20-$C$39))))</f>
        <v>8.6701587478932787</v>
      </c>
      <c r="NL21" s="256">
        <f>IF(PD20=0,MIN('Drive Train'!$F$35-FV20*$C$19*'Drive Train'!$F$39,NL20+$C$39)-$C$7,IF(LT20-1&lt;=0,0,IF($C$37=Motors!$C$30,MAX(MAX(NL$8:NL20)*-1,NL20-$C$39),MAX(0,MAX(NL$8:NL20)*-1,NL20-$C$39))))</f>
        <v>9.2550796917970573</v>
      </c>
      <c r="NM21" s="256">
        <f>IF(PE20=0,MIN('Drive Train'!$F$35-FW20*$C$19*'Drive Train'!$F$39,NM20+$C$39)-$C$7,IF(LU20-1&lt;=0,0,IF($C$37=Motors!$C$30,MAX(MAX(NM$8:NM20)*-1,NM20-$C$39),MAX(0,MAX(NM$8:NM20)*-1,NM20-$C$39))))</f>
        <v>9.8859295415577364</v>
      </c>
      <c r="NN21" s="256">
        <f>IF(PF20=0,MIN('Drive Train'!$F$35-FX20*$C$19*'Drive Train'!$F$39,NN20+$C$39)-$C$7,IF(LV20-1&lt;=0,0,IF($C$37=Motors!$C$30,MAX(MAX(NN$8:NN20)*-1,NN20-$C$39),MAX(0,MAX(NN$8:NN20)*-1,NN20-$C$39))))</f>
        <v>10.454554710583759</v>
      </c>
      <c r="NO21" s="256">
        <f>IF(PG20=0,MIN('Drive Train'!$F$35-FY20*$C$19*'Drive Train'!$F$39,NO20+$C$39)-$C$7,IF(LW20-1&lt;=0,0,IF($C$37=Motors!$C$30,MAX(MAX(NO$8:NO20)*-1,NO20-$C$39),MAX(0,MAX(NO$8:NO20)*-1,NO20-$C$39))))</f>
        <v>10.960436764810359</v>
      </c>
      <c r="NP21" s="256">
        <f>IF(PH20=0,MIN('Drive Train'!$F$35-FZ20*$C$19*'Drive Train'!$F$39,NP20+$C$39)-$C$7,IF(LX20-1&lt;=0,0,IF($C$37=Motors!$C$30,MAX(MAX(NP$8:NP20)*-1,NP20-$C$39),MAX(0,MAX(NP$8:NP20)*-1,NP20-$C$39))))</f>
        <v>11.363423776441723</v>
      </c>
      <c r="NQ21" s="256">
        <f>IF(PI20=0,MIN('Drive Train'!$F$35-GA20*$C$19*'Drive Train'!$F$39,NQ20+$C$39)-$C$7,IF(LY20-1&lt;=0,0,IF($C$37=Motors!$C$30,MAX(MAX(NQ$8:NQ20)*-1,NQ20-$C$39),MAX(0,MAX(NQ$8:NQ20)*-1,NQ20-$C$39))))</f>
        <v>11.658828804152664</v>
      </c>
      <c r="NR21" s="256">
        <f>IF(PJ20=0,MIN('Drive Train'!$F$35-GB20*$C$19*'Drive Train'!$F$39,NR20+$C$39)-$C$7,IF(LZ20-1&lt;=0,0,IF($C$37=Motors!$C$30,MAX(MAX(NR$8:NR20)*-1,NR20-$C$39),MAX(0,MAX(NR$8:NR20)*-1,NR20-$C$39))))</f>
        <v>10.852988916189794</v>
      </c>
      <c r="NS21" s="256">
        <f>IF(PK20=0,MIN('Drive Train'!$F$35-GC20*$C$19*'Drive Train'!$F$39,NS20+$C$39)-$C$7,IF(MA20-1&lt;=0,0,IF($C$37=Motors!$C$30,MAX(MAX(NS$8:NS20)*-1,NS20-$C$39),MAX(0,MAX(NS$8:NS20)*-1,NS20-$C$39))))</f>
        <v>10.587903834970041</v>
      </c>
      <c r="NT21" s="256">
        <f>IF(PL20=0,MIN('Drive Train'!$F$35-GD20*$C$19*'Drive Train'!$F$39,NT20+$C$39)-$C$7,IF(MB20-1&lt;=0,0,IF($C$37=Motors!$C$30,MAX(MAX(NT$8:NT20)*-1,NT20-$C$39),MAX(0,MAX(NT$8:NT20)*-1,NT20-$C$39))))</f>
        <v>10.322818753750287</v>
      </c>
      <c r="NU21" s="256">
        <f>IF(PM20=0,MIN('Drive Train'!$F$35-GE20*$C$19*'Drive Train'!$F$39,NU20+$C$39)-$C$7,IF(MC20-1&lt;=0,0,IF($C$37=Motors!$C$30,MAX(MAX(NU$8:NU20)*-1,NU20-$C$39),MAX(0,MAX(NU$8:NU20)*-1,NU20-$C$39))))</f>
        <v>10.057733672530533</v>
      </c>
      <c r="NV21" s="256">
        <f>IF(PN20=0,MIN('Drive Train'!$F$35-GF20*$C$19*'Drive Train'!$F$39,NV20+$C$39)-$C$7,IF(MD20-1&lt;=0,0,IF($C$37=Motors!$C$30,MAX(MAX(NV$8:NV20)*-1,NV20-$C$39),MAX(0,MAX(NV$8:NV20)*-1,NV20-$C$39))))</f>
        <v>9.7926485913107797</v>
      </c>
      <c r="NW21" s="256">
        <f>IF(PO20=0,MIN('Drive Train'!$F$35-GG20*$C$19*'Drive Train'!$F$39,NW20+$C$39)-$C$7,IF(ME20-1&lt;=0,0,IF($C$37=Motors!$C$30,MAX(MAX(NW$8:NW20)*-1,NW20-$C$39),MAX(0,MAX(NW$8:NW20)*-1,NW20-$C$39))))</f>
        <v>9.9094857066802575</v>
      </c>
      <c r="NX21" s="256">
        <f>IF(PP20=0,MIN('Drive Train'!$F$35-GH20*$C$19*'Drive Train'!$F$39,NX20+$C$39)-$C$7,IF(MF20-1&lt;=0,0,IF($C$37=Motors!$C$30,MAX(MAX(NX$8:NX20)*-1,NX20-$C$39),MAX(0,MAX(NX$8:NX20)*-1,NX20-$C$39))))</f>
        <v>10.124687015089092</v>
      </c>
      <c r="NY21" s="256">
        <f>IF(PQ20=0,MIN('Drive Train'!$F$35-GI20*$C$19*'Drive Train'!$F$39,NY20+$C$39)-$C$7,IF(MG20-1&lt;=0,0,IF($C$37=Motors!$C$30,MAX(MAX(NY$8:NY20)*-1,NY20-$C$39),MAX(0,MAX(NY$8:NY20)*-1,NY20-$C$39))))</f>
        <v>10.256091785305218</v>
      </c>
      <c r="NZ21" s="256">
        <f>IF(PR20=0,MIN('Drive Train'!$F$35-GJ20*$C$19*'Drive Train'!$F$39,NZ20+$C$39)-$C$7,IF(MH20-1&lt;=0,0,IF($C$37=Motors!$C$30,MAX(MAX(NZ$8:NZ20)*-1,NZ20-$C$39),MAX(0,MAX(NZ$8:NZ20)*-1,NZ20-$C$39))))</f>
        <v>10.3350494558652</v>
      </c>
      <c r="OA21" s="256">
        <f>IF(PS20=0,MIN('Drive Train'!$F$35-GK20*$C$19*'Drive Train'!$F$39,OA20+$C$39)-$C$7,IF(MI20-1&lt;=0,0,IF($C$37=Motors!$C$30,MAX(MAX(OA$8:OA20)*-1,OA20-$C$39),MAX(0,MAX(OA$8:OA20)*-1,OA20-$C$39))))</f>
        <v>10.338175426030242</v>
      </c>
      <c r="OB21" s="61">
        <f t="shared" si="321"/>
        <v>0.51999999999999991</v>
      </c>
      <c r="OC21" s="256">
        <f>'Drive Train'!$F$35-(FQ21*$C$13)*$C$19*'Drive Train'!$F$39</f>
        <v>10.757839126947202</v>
      </c>
      <c r="OD21" s="256">
        <f>'Drive Train'!$F$35-(FR21*$C$13)*$C$19*'Drive Train'!$F$39</f>
        <v>7.8365442245945545</v>
      </c>
      <c r="OE21" s="256">
        <f>'Drive Train'!$F$35-(FS21*$C$13)*$C$19*'Drive Train'!$F$39</f>
        <v>8.1222000854432608</v>
      </c>
      <c r="OF21" s="256">
        <f>'Drive Train'!$F$35-(FT21*$C$13)*$C$19*'Drive Train'!$F$39</f>
        <v>8.5016065030752106</v>
      </c>
      <c r="OG21" s="256">
        <f>'Drive Train'!$F$35-(FU21*$C$13)*$C$19*'Drive Train'!$F$39</f>
        <v>8.9751856982003559</v>
      </c>
      <c r="OH21" s="256">
        <f>'Drive Train'!$F$35-(FV21*$C$13)*$C$19*'Drive Train'!$F$39</f>
        <v>9.6140844005325228</v>
      </c>
      <c r="OI21" s="256">
        <f>'Drive Train'!$F$35-(FW21*$C$13)*$C$19*'Drive Train'!$F$39</f>
        <v>10.272290096462527</v>
      </c>
      <c r="OJ21" s="256">
        <f>'Drive Train'!$F$35-(FX21*$C$13)*$C$19*'Drive Train'!$F$39</f>
        <v>10.849584707895159</v>
      </c>
      <c r="OK21" s="256">
        <f>'Drive Train'!$F$35-(FY21*$C$13)*$C$19*'Drive Train'!$F$39</f>
        <v>11.338562750156585</v>
      </c>
      <c r="OL21" s="256">
        <f>'Drive Train'!$F$35-(FZ21*$C$13)*$C$19*'Drive Train'!$F$39</f>
        <v>11.704200286049149</v>
      </c>
      <c r="OM21" s="256">
        <f>'Drive Train'!$F$35-(GA21*$C$13)*$C$19*'Drive Train'!$F$39</f>
        <v>11.951246946952223</v>
      </c>
      <c r="ON21" s="256">
        <f>'Drive Train'!$F$35-(GB21*$C$13)*$C$19*'Drive Train'!$F$39</f>
        <v>11.059599449990436</v>
      </c>
      <c r="OO21" s="256">
        <f>'Drive Train'!$F$35-(GC21*$C$13)*$C$19*'Drive Train'!$F$39</f>
        <v>10.800494129630133</v>
      </c>
      <c r="OP21" s="256">
        <f>'Drive Train'!$F$35-(GD21*$C$13)*$C$19*'Drive Train'!$F$39</f>
        <v>10.541388809269831</v>
      </c>
      <c r="OQ21" s="256">
        <f>'Drive Train'!$F$35-(GE21*$C$13)*$C$19*'Drive Train'!$F$39</f>
        <v>10.282283488909528</v>
      </c>
      <c r="OR21" s="256">
        <f>'Drive Train'!$F$35-(GF21*$C$13)*$C$19*'Drive Train'!$F$39</f>
        <v>10.023178168549226</v>
      </c>
      <c r="OS21" s="256">
        <f>'Drive Train'!$F$35-(GG21*$C$13)*$C$19*'Drive Train'!$F$39</f>
        <v>10.33002108016685</v>
      </c>
      <c r="OT21" s="256">
        <f>'Drive Train'!$F$35-(GH21*$C$13)*$C$19*'Drive Train'!$F$39</f>
        <v>10.538572923031083</v>
      </c>
      <c r="OU21" s="256">
        <f>'Drive Train'!$F$35-(GI21*$C$13)*$C$19*'Drive Train'!$F$39</f>
        <v>10.658279715730433</v>
      </c>
      <c r="OV21" s="256">
        <f>'Drive Train'!$F$35-(GJ21*$C$13)*$C$19*'Drive Train'!$F$39</f>
        <v>10.730307023653836</v>
      </c>
      <c r="OW21" s="256">
        <f>'Drive Train'!$F$35-(GK21*$C$13)*$C$19*'Drive Train'!$F$39</f>
        <v>10.733276488176095</v>
      </c>
      <c r="OX21" s="61">
        <f t="shared" si="322"/>
        <v>0.51999999999999991</v>
      </c>
      <c r="OY21" s="1">
        <f>IF(PU21&gt;='Drive Train'!$F$29,1,0)</f>
        <v>0</v>
      </c>
      <c r="OZ21" s="1">
        <f>IF(PV21&gt;='Drive Train'!$F$29,1,0)</f>
        <v>0</v>
      </c>
      <c r="PA21" s="1">
        <f>IF(PW21&gt;='Drive Train'!$F$29,1,0)</f>
        <v>0</v>
      </c>
      <c r="PB21" s="1">
        <f>IF(PX21&gt;='Drive Train'!$F$29,1,0)</f>
        <v>0</v>
      </c>
      <c r="PC21" s="1">
        <f>IF(PY21&gt;='Drive Train'!$F$29,1,0)</f>
        <v>0</v>
      </c>
      <c r="PD21" s="1">
        <f>IF(PZ21&gt;='Drive Train'!$F$29,1,0)</f>
        <v>0</v>
      </c>
      <c r="PE21" s="1">
        <f>IF(QA21&gt;='Drive Train'!$F$29,1,0)</f>
        <v>0</v>
      </c>
      <c r="PF21" s="1">
        <f>IF(QB21&gt;='Drive Train'!$F$29,1,0)</f>
        <v>0</v>
      </c>
      <c r="PG21" s="1">
        <f>IF(QC21&gt;='Drive Train'!$F$29,1,0)</f>
        <v>0</v>
      </c>
      <c r="PH21" s="1">
        <f>IF(QD21&gt;='Drive Train'!$F$29,1,0)</f>
        <v>0</v>
      </c>
      <c r="PI21" s="1">
        <f>IF(QE21&gt;='Drive Train'!$F$29,1,0)</f>
        <v>0</v>
      </c>
      <c r="PJ21" s="1">
        <f>IF(QF21&gt;='Drive Train'!$F$29,1,0)</f>
        <v>0</v>
      </c>
      <c r="PK21" s="1">
        <f>IF(QG21&gt;='Drive Train'!$F$29,1,0)</f>
        <v>0</v>
      </c>
      <c r="PL21" s="1">
        <f>IF(QH21&gt;='Drive Train'!$F$29,1,0)</f>
        <v>0</v>
      </c>
      <c r="PM21" s="1">
        <f>IF(QI21&gt;='Drive Train'!$F$29,1,0)</f>
        <v>0</v>
      </c>
      <c r="PN21" s="1">
        <f>IF(QJ21&gt;='Drive Train'!$F$29,1,0)</f>
        <v>0</v>
      </c>
      <c r="PO21" s="1">
        <f>IF(QK21&gt;='Drive Train'!$F$29,1,0)</f>
        <v>0</v>
      </c>
      <c r="PP21" s="1">
        <f>IF(QL21&gt;='Drive Train'!$F$29,1,0)</f>
        <v>0</v>
      </c>
      <c r="PQ21" s="1">
        <f>IF(QM21&gt;='Drive Train'!$F$29,1,0)</f>
        <v>0</v>
      </c>
      <c r="PR21" s="1">
        <f>IF(QN21&gt;='Drive Train'!$F$29,1,0)</f>
        <v>0</v>
      </c>
      <c r="PS21" s="1">
        <f>IF(QO21&gt;='Drive Train'!$F$29,1,0)</f>
        <v>0</v>
      </c>
      <c r="PT21" s="253">
        <f t="shared" si="323"/>
        <v>0.51999999999999991</v>
      </c>
      <c r="PU21" s="57">
        <f t="shared" si="324"/>
        <v>2.9588242297375942</v>
      </c>
      <c r="PV21" s="57">
        <f t="shared" si="325"/>
        <v>1.1777384859873425</v>
      </c>
      <c r="PW21" s="57">
        <f t="shared" si="326"/>
        <v>1.6533721179908538</v>
      </c>
      <c r="PX21" s="57">
        <f t="shared" si="327"/>
        <v>2.0784495213258163</v>
      </c>
      <c r="PY21" s="57">
        <f t="shared" si="328"/>
        <v>2.4403410607610132</v>
      </c>
      <c r="PZ21" s="57">
        <f t="shared" si="329"/>
        <v>2.6784625325359213</v>
      </c>
      <c r="QA21" s="57">
        <f t="shared" si="330"/>
        <v>2.8596906430479798</v>
      </c>
      <c r="QB21" s="57">
        <f t="shared" si="331"/>
        <v>2.9241165445795319</v>
      </c>
      <c r="QC21" s="57">
        <f t="shared" si="332"/>
        <v>2.9430112792574876</v>
      </c>
      <c r="QD21" s="57">
        <f t="shared" si="333"/>
        <v>2.9195774227650131</v>
      </c>
      <c r="QE21" s="57">
        <f t="shared" si="334"/>
        <v>2.8721053844671061</v>
      </c>
      <c r="QF21" s="57">
        <f t="shared" si="335"/>
        <v>1.1824230657168298</v>
      </c>
      <c r="QG21" s="57">
        <f t="shared" si="336"/>
        <v>1.4481301432469593</v>
      </c>
      <c r="QH21" s="57">
        <f t="shared" si="337"/>
        <v>1.7138372207770898</v>
      </c>
      <c r="QI21" s="57">
        <f t="shared" si="338"/>
        <v>1.9795442983072187</v>
      </c>
      <c r="QJ21" s="57">
        <f t="shared" si="339"/>
        <v>2.2452513758373485</v>
      </c>
      <c r="QK21" s="57">
        <f t="shared" si="340"/>
        <v>2.4989203635850283</v>
      </c>
      <c r="QL21" s="57">
        <f t="shared" si="341"/>
        <v>2.6864835523957398</v>
      </c>
      <c r="QM21" s="57">
        <f t="shared" si="342"/>
        <v>2.8196445856350576</v>
      </c>
      <c r="QN21" s="57">
        <f t="shared" si="343"/>
        <v>2.9115532069279615</v>
      </c>
      <c r="QO21" s="57">
        <f t="shared" si="344"/>
        <v>2.9160128180329123</v>
      </c>
      <c r="QP21" s="61">
        <f t="shared" si="345"/>
        <v>0.51999999999999991</v>
      </c>
      <c r="QQ21" s="57">
        <f t="shared" si="139"/>
        <v>0.34536990250446892</v>
      </c>
      <c r="QR21" s="57">
        <f t="shared" si="140"/>
        <v>0.95975997364087773</v>
      </c>
      <c r="QS21" s="57">
        <f t="shared" si="141"/>
        <v>0.89968246331282864</v>
      </c>
      <c r="QT21" s="57">
        <f t="shared" si="142"/>
        <v>0.81988787094532245</v>
      </c>
      <c r="QU21" s="57">
        <f t="shared" si="143"/>
        <v>0.72028739748838488</v>
      </c>
      <c r="QV21" s="57">
        <f t="shared" si="144"/>
        <v>0.58591786880482222</v>
      </c>
      <c r="QW21" s="57">
        <f t="shared" si="145"/>
        <v>0.44748780341869915</v>
      </c>
      <c r="QX21" s="57">
        <f t="shared" si="146"/>
        <v>0.32607449553967693</v>
      </c>
      <c r="QY21" s="57">
        <f t="shared" si="147"/>
        <v>0.22323542443898273</v>
      </c>
      <c r="QZ21" s="57">
        <f t="shared" si="148"/>
        <v>0.14633662469567105</v>
      </c>
      <c r="RA21" s="57">
        <f t="shared" si="149"/>
        <v>9.4379180945636021E-2</v>
      </c>
      <c r="RB21" s="57">
        <f t="shared" si="150"/>
        <v>0.28190539360077405</v>
      </c>
      <c r="RC21" s="57">
        <f t="shared" si="151"/>
        <v>0.33639894578538376</v>
      </c>
      <c r="RD21" s="57">
        <f t="shared" si="152"/>
        <v>0.39089249796999342</v>
      </c>
      <c r="RE21" s="57">
        <f t="shared" si="153"/>
        <v>0.44538605015460314</v>
      </c>
      <c r="RF21" s="57">
        <f t="shared" si="154"/>
        <v>0.4998796023392128</v>
      </c>
      <c r="RG21" s="57">
        <f t="shared" si="155"/>
        <v>0.4353461524144448</v>
      </c>
      <c r="RH21" s="57">
        <f t="shared" si="156"/>
        <v>0.39148471909260002</v>
      </c>
      <c r="RI21" s="57">
        <f t="shared" si="157"/>
        <v>0.36630866965547032</v>
      </c>
      <c r="RJ21" s="57">
        <f t="shared" si="158"/>
        <v>0.35116029733496817</v>
      </c>
      <c r="RK21" s="57">
        <f t="shared" si="159"/>
        <v>0.35053577650429191</v>
      </c>
      <c r="RL21" s="61">
        <f t="shared" si="346"/>
        <v>0.51999999999999991</v>
      </c>
      <c r="RM21" s="2">
        <f>IF(AND(LO21&gt;=LO$6*'Drive Train'!$AA$52,LO21&lt;=LO$6*'Drive Train'!$AA$53,KS21=0,JW21=0,EU21&gt;0),$C$17,0)</f>
        <v>0.04</v>
      </c>
      <c r="RN21" s="2">
        <f>IF(AND(LP21&gt;=LP$6*'Drive Train'!$AA$52,LP21&lt;=LP$6*'Drive Train'!$AA$53,KT21=0,JX21=0,EV21&gt;0),$C$17,0)</f>
        <v>0</v>
      </c>
      <c r="RO21" s="2">
        <f>IF(AND(LQ21&gt;=LQ$6*'Drive Train'!$AA$52,LQ21&lt;=LQ$6*'Drive Train'!$AA$53,KU21=0,JY21=0,EW21&gt;0),$C$17,0)</f>
        <v>0</v>
      </c>
      <c r="RP21" s="2">
        <f>IF(AND(LR21&gt;=LR$6*'Drive Train'!$AA$52,LR21&lt;=LR$6*'Drive Train'!$AA$53,KV21=0,JZ21=0,EX21&gt;0),$C$17,0)</f>
        <v>0</v>
      </c>
      <c r="RQ21" s="2">
        <f>IF(AND(LS21&gt;=LS$6*'Drive Train'!$AA$52,LS21&lt;=LS$6*'Drive Train'!$AA$53,KW21=0,KA21=0,EY21&gt;0),$C$17,0)</f>
        <v>0.04</v>
      </c>
      <c r="RR21" s="2">
        <f>IF(AND(LT21&gt;=LT$6*'Drive Train'!$AA$52,LT21&lt;=LT$6*'Drive Train'!$AA$53,KX21=0,KB21=0,EZ21&gt;0),$C$17,0)</f>
        <v>0.04</v>
      </c>
      <c r="RS21" s="2">
        <f>IF(AND(LU21&gt;=LU$6*'Drive Train'!$AA$52,LU21&lt;=LU$6*'Drive Train'!$AA$53,KY21=0,KC21=0,FA21&gt;0),$C$17,0)</f>
        <v>0.04</v>
      </c>
      <c r="RT21" s="2">
        <f>IF(AND(LV21&gt;=LV$6*'Drive Train'!$AA$52,LV21&lt;=LV$6*'Drive Train'!$AA$53,KZ21=0,KD21=0,FB21&gt;0),$C$17,0)</f>
        <v>0.04</v>
      </c>
      <c r="RU21" s="2">
        <f>IF(AND(LW21&gt;=LW$6*'Drive Train'!$AA$52,LW21&lt;=LW$6*'Drive Train'!$AA$53,LA21=0,KE21=0,FC21&gt;0),$C$17,0)</f>
        <v>0.04</v>
      </c>
      <c r="RV21" s="2">
        <f>IF(AND(LX21&gt;=LX$6*'Drive Train'!$AA$52,LX21&lt;=LX$6*'Drive Train'!$AA$53,LB21=0,KF21=0,FD21&gt;0),$C$17,0)</f>
        <v>0.04</v>
      </c>
      <c r="RW21" s="2">
        <f>IF(AND(LY21&gt;=LY$6*'Drive Train'!$AA$52,LY21&lt;=LY$6*'Drive Train'!$AA$53,LC21=0,KG21=0,FE21&gt;0),$C$17,0)</f>
        <v>0.04</v>
      </c>
      <c r="RX21" s="2">
        <f>IF(AND(LZ21&gt;=LZ$6*'Drive Train'!$AA$52,LZ21&lt;=LZ$6*'Drive Train'!$AA$53,LD21=0,KH21=0,FF21&gt;0),$C$17,0)</f>
        <v>0</v>
      </c>
      <c r="RY21" s="2">
        <f>IF(AND(MA21&gt;=MA$6*'Drive Train'!$AA$52,MA21&lt;=MA$6*'Drive Train'!$AA$53,LE21=0,KI21=0,FG21&gt;0),$C$17,0)</f>
        <v>0</v>
      </c>
      <c r="RZ21" s="2">
        <f>IF(AND(MB21&gt;=MB$6*'Drive Train'!$AA$52,MB21&lt;=MB$6*'Drive Train'!$AA$53,LF21=0,KJ21=0,FH21&gt;0),$C$17,0)</f>
        <v>0</v>
      </c>
      <c r="SA21" s="2">
        <f>IF(AND(MC21&gt;=MC$6*'Drive Train'!$AA$52,MC21&lt;=MC$6*'Drive Train'!$AA$53,LG21=0,KK21=0,FI21&gt;0),$C$17,0)</f>
        <v>0.04</v>
      </c>
      <c r="SB21" s="2">
        <f>IF(AND(MD21&gt;=MD$6*'Drive Train'!$AA$52,MD21&lt;=MD$6*'Drive Train'!$AA$53,LH21=0,KL21=0,FJ21&gt;0),$C$17,0)</f>
        <v>0.04</v>
      </c>
      <c r="SC21" s="2">
        <f>IF(AND(ME21&gt;=ME$6*'Drive Train'!$AA$52,ME21&lt;=ME$6*'Drive Train'!$AA$53,LI21=0,KM21=0,FK21&gt;0),$C$17,0)</f>
        <v>0.04</v>
      </c>
      <c r="SD21" s="2">
        <f>IF(AND(MF21&gt;=MF$6*'Drive Train'!$AA$52,MF21&lt;=MF$6*'Drive Train'!$AA$53,LJ21=0,KN21=0,FL21&gt;0),$C$17,0)</f>
        <v>0.04</v>
      </c>
      <c r="SE21" s="2">
        <f>IF(AND(MG21&gt;=MG$6*'Drive Train'!$AA$52,MG21&lt;=MG$6*'Drive Train'!$AA$53,LK21=0,KO21=0,FM21&gt;0),$C$17,0)</f>
        <v>0.04</v>
      </c>
      <c r="SF21" s="2">
        <f>IF(AND(MH21&gt;=MH$6*'Drive Train'!$AA$52,MH21&lt;=MH$6*'Drive Train'!$AA$53,LL21=0,KP21=0,FN21&gt;0),$C$17,0)</f>
        <v>0.04</v>
      </c>
      <c r="SG21" s="2">
        <f>IF(AND(MI21&gt;=MI$6*'Drive Train'!$AA$52,MI21&lt;=MI$6*'Drive Train'!$AA$53,LM21=0,KQ21=0,FO21&gt;0),$C$17,0)</f>
        <v>0.04</v>
      </c>
      <c r="SH21" s="61">
        <f t="shared" si="347"/>
        <v>0.51999999999999991</v>
      </c>
      <c r="SI21" s="2">
        <f>IF(AND(EU21&lt;0,KS21=0,LO21&gt;=LO$6*'Drive Train'!$AA$52,LO21&lt;=LO$6*'Drive Train'!$AA$53,OY21=1,JW21=0),$C$17,0)</f>
        <v>0</v>
      </c>
      <c r="SJ21" s="2">
        <f>IF(AND(EV21&lt;0,KT21=0,LP21&gt;=LP$6*'Drive Train'!$AA$52,LP21&lt;=LP$6*'Drive Train'!$AA$53,OZ21=1,JX21=0),$C$17,0)</f>
        <v>0</v>
      </c>
      <c r="SK21" s="2">
        <f>IF(AND(EW21&lt;0,KU21=0,LQ21&gt;=LQ$6*'Drive Train'!$AA$52,LQ21&lt;=LQ$6*'Drive Train'!$AA$53,PA21=1,JY21=0),$C$17,0)</f>
        <v>0</v>
      </c>
      <c r="SL21" s="2">
        <f>IF(AND(EX21&lt;0,KV21=0,LR21&gt;=LR$6*'Drive Train'!$AA$52,LR21&lt;=LR$6*'Drive Train'!$AA$53,PB21=1,JZ21=0),$C$17,0)</f>
        <v>0</v>
      </c>
      <c r="SM21" s="2">
        <f>IF(AND(EY21&lt;0,KW21=0,LS21&gt;=LS$6*'Drive Train'!$AA$52,LS21&lt;=LS$6*'Drive Train'!$AA$53,PC21=1,KA21=0),$C$17,0)</f>
        <v>0</v>
      </c>
      <c r="SN21" s="2">
        <f>IF(AND(EZ21&lt;0,KX21=0,LT21&gt;=LT$6*'Drive Train'!$AA$52,LT21&lt;=LT$6*'Drive Train'!$AA$53,PD21=1,KB21=0),$C$17,0)</f>
        <v>0</v>
      </c>
      <c r="SO21" s="2">
        <f>IF(AND(FA21&lt;0,KY21=0,LU21&gt;=LU$6*'Drive Train'!$AA$52,LU21&lt;=LU$6*'Drive Train'!$AA$53,PE21=1,KC21=0),$C$17,0)</f>
        <v>0</v>
      </c>
      <c r="SP21" s="2">
        <f>IF(AND(FB21&lt;0,KZ21=0,LV21&gt;=LV$6*'Drive Train'!$AA$52,LV21&lt;=LV$6*'Drive Train'!$AA$53,PF21=1,KD21=0),$C$17,0)</f>
        <v>0</v>
      </c>
      <c r="SQ21" s="2">
        <f>IF(AND(FC21&lt;0,LA21=0,LW21&gt;=LW$6*'Drive Train'!$AA$52,LW21&lt;=LW$6*'Drive Train'!$AA$53,PG21=1,KE21=0),$C$17,0)</f>
        <v>0</v>
      </c>
      <c r="SR21" s="2">
        <f>IF(AND(FD21&lt;0,LB21=0,LX21&gt;=LX$6*'Drive Train'!$AA$52,LX21&lt;=LX$6*'Drive Train'!$AA$53,PH21=1,KF21=0),$C$17,0)</f>
        <v>0</v>
      </c>
      <c r="SS21" s="2">
        <f>IF(AND(FE21&lt;0,LC21=0,LY21&gt;=LY$6*'Drive Train'!$AA$52,LY21&lt;=LY$6*'Drive Train'!$AA$53,PI21=1,KG21=0),$C$17,0)</f>
        <v>0</v>
      </c>
      <c r="ST21" s="2">
        <f>IF(AND(FF21&lt;0,LD21=0,LZ21&gt;=LZ$6*'Drive Train'!$AA$52,LZ21&lt;=LZ$6*'Drive Train'!$AA$53,PJ21=1,KH21=0),$C$17,0)</f>
        <v>0</v>
      </c>
      <c r="SU21" s="2">
        <f>IF(AND(FG21&lt;0,LE21=0,MA21&gt;=MA$6*'Drive Train'!$AA$52,MA21&lt;=MA$6*'Drive Train'!$AA$53,PK21=1,KI21=0),$C$17,0)</f>
        <v>0</v>
      </c>
      <c r="SV21" s="2">
        <f>IF(AND(FH21&lt;0,LF21=0,MB21&gt;=MB$6*'Drive Train'!$AA$52,MB21&lt;=MB$6*'Drive Train'!$AA$53,PL21=1,KJ21=0),$C$17,0)</f>
        <v>0</v>
      </c>
      <c r="SW21" s="2">
        <f>IF(AND(FI21&lt;0,LG21=0,MC21&gt;=MC$6*'Drive Train'!$AA$52,MC21&lt;=MC$6*'Drive Train'!$AA$53,PM21=1,KK21=0),$C$17,0)</f>
        <v>0</v>
      </c>
      <c r="SX21" s="2">
        <f>IF(AND(FJ21&lt;0,LH21=0,MD21&gt;=MD$6*'Drive Train'!$AA$52,MD21&lt;=MD$6*'Drive Train'!$AA$53,PN21=1,KL21=0),$C$17,0)</f>
        <v>0</v>
      </c>
      <c r="SY21" s="2">
        <f>IF(AND(FK21&lt;0,LI21=0,ME21&gt;=ME$6*'Drive Train'!$AA$52,ME21&lt;=ME$6*'Drive Train'!$AA$53,PO21=1,KM21=0),$C$17,0)</f>
        <v>0</v>
      </c>
      <c r="SZ21" s="2">
        <f>IF(AND(FL21&lt;0,LJ21=0,MF21&gt;=MF$6*'Drive Train'!$AA$52,MF21&lt;=MF$6*'Drive Train'!$AA$53,PP21=1,KN21=0),$C$17,0)</f>
        <v>0</v>
      </c>
      <c r="TA21" s="2">
        <f>IF(AND(FM21&lt;0,LK21=0,MG21&gt;=MG$6*'Drive Train'!$AA$52,MG21&lt;=MG$6*'Drive Train'!$AA$53,PQ21=1,KO21=0),$C$17,0)</f>
        <v>0</v>
      </c>
      <c r="TB21" s="2">
        <f>IF(AND(FN21&lt;0,LL21=0,MH21&gt;=MH$6*'Drive Train'!$AA$52,MH21&lt;=MH$6*'Drive Train'!$AA$53,PR21=1,KP21=0),$C$17,0)</f>
        <v>0</v>
      </c>
      <c r="TC21" s="2">
        <f>IF(AND(FO21&lt;0,LM21=0,MI21&gt;=MI$6*'Drive Train'!$AA$52,MI21&lt;=MI$6*'Drive Train'!$AA$53,PS21=1,KQ21=0),$C$17,0)</f>
        <v>0</v>
      </c>
      <c r="TD21" s="144">
        <f t="shared" si="348"/>
        <v>0.51999999999999991</v>
      </c>
    </row>
    <row r="22" spans="1:524" x14ac:dyDescent="0.2">
      <c r="B22" s="3" t="s">
        <v>60</v>
      </c>
      <c r="C22" s="133">
        <f>'Drive Train'!F29*12*0.0254</f>
        <v>4.8767999999999994</v>
      </c>
      <c r="D22" s="5"/>
      <c r="E22" s="6"/>
      <c r="P22" s="5"/>
      <c r="R22" s="63">
        <f t="shared" si="160"/>
        <v>0.55999999999999994</v>
      </c>
      <c r="S22" s="2">
        <f>NG22/'Drive Train'!$F$35</f>
        <v>0.85305154249574211</v>
      </c>
      <c r="T22" s="2">
        <f>NH22/'Drive Train'!$F$35</f>
        <v>0.61746324391891572</v>
      </c>
      <c r="U22" s="2">
        <f>NI22/'Drive Train'!$F$35</f>
        <v>0.6405000068905855</v>
      </c>
      <c r="V22" s="2">
        <f>NJ22/'Drive Train'!$F$35</f>
        <v>0.67109729863509759</v>
      </c>
      <c r="W22" s="2">
        <f>NK22/'Drive Train'!$F$35</f>
        <v>0.70928916920970608</v>
      </c>
      <c r="X22" s="2">
        <f>NL22/'Drive Train'!$F$35</f>
        <v>0.76081325810746148</v>
      </c>
      <c r="Y22" s="2">
        <f>NM22/'Drive Train'!$F$35</f>
        <v>0.81389436261794568</v>
      </c>
      <c r="Z22" s="2">
        <f>NN22/'Drive Train'!$F$35</f>
        <v>0.86045037966896443</v>
      </c>
      <c r="AA22" s="2">
        <f>NO22/'Drive Train'!$F$35</f>
        <v>0.89988409275456338</v>
      </c>
      <c r="AB22" s="2">
        <f>NP22/'Drive Train'!$F$35</f>
        <v>0.92937099081041519</v>
      </c>
      <c r="AC22" s="2">
        <f>NQ22/'Drive Train'!$F$35</f>
        <v>0.94929410862517927</v>
      </c>
      <c r="AD22" s="2">
        <f>NR22/'Drive Train'!$F$35</f>
        <v>0.87738705241858361</v>
      </c>
      <c r="AE22" s="2">
        <f>NS22/'Drive Train'!$F$35</f>
        <v>0.85649146206694615</v>
      </c>
      <c r="AF22" s="2">
        <f>NT22/'Drive Train'!$F$35</f>
        <v>0.83559587171530891</v>
      </c>
      <c r="AG22" s="2">
        <f>NU22/'Drive Train'!$F$35</f>
        <v>0.81470028136367156</v>
      </c>
      <c r="AH22" s="2">
        <f>NV22/'Drive Train'!$F$35</f>
        <v>0.79380469101203432</v>
      </c>
      <c r="AI22" s="2">
        <f>NW22/'Drive Train'!$F$35</f>
        <v>0.81855008711022981</v>
      </c>
      <c r="AJ22" s="2">
        <f>NX22/'Drive Train'!$F$35</f>
        <v>0.83536878411540993</v>
      </c>
      <c r="AK22" s="2">
        <f>NY22/'Drive Train'!$F$35</f>
        <v>0.84502255772019619</v>
      </c>
      <c r="AL22" s="2">
        <f>NZ22/'Drive Train'!$F$35</f>
        <v>0.85083121158498676</v>
      </c>
      <c r="AM22" s="2">
        <f>OA22/'Drive Train'!$F$35</f>
        <v>0.8510706845303303</v>
      </c>
      <c r="AN22" s="61">
        <f t="shared" si="161"/>
        <v>0.55999999999999994</v>
      </c>
      <c r="AO22" s="46">
        <f>LO22*12*60/(PI() * 'Drive Train'!$F$15)/S$6*ABS(S22)</f>
        <v>3379.5919656369206</v>
      </c>
      <c r="AP22" s="46">
        <f>LP22*12*60/(PI() * 'Drive Train'!$F$15)/T$6*ABS(T22)</f>
        <v>322.64584577091449</v>
      </c>
      <c r="AQ22" s="46">
        <f>LQ22*12*60/(PI() * 'Drive Train'!$F$15)/U$6*ABS(U22)</f>
        <v>667.75820547841818</v>
      </c>
      <c r="AR22" s="46">
        <f>LR22*12*60/(PI() * 'Drive Train'!$F$15)/V$6*ABS(V22)</f>
        <v>1123.9276233113148</v>
      </c>
      <c r="AS22" s="46">
        <f>LS22*12*60/(PI() * 'Drive Train'!$F$15)/W$6*ABS(W22)</f>
        <v>1670.9128957860082</v>
      </c>
      <c r="AT22" s="46">
        <f>LT22*12*60/(PI() * 'Drive Train'!$F$15)/X$6*ABS(X22)</f>
        <v>2282.0967014917587</v>
      </c>
      <c r="AU22" s="46">
        <f>LU22*12*60/(PI() * 'Drive Train'!$F$15)/Y$6*ABS(Y22)</f>
        <v>2915.6644023747217</v>
      </c>
      <c r="AV22" s="46">
        <f>LV22*12*60/(PI() * 'Drive Train'!$F$15)/Z$6*ABS(Z22)</f>
        <v>3467.9276448020519</v>
      </c>
      <c r="AW22" s="46">
        <f>LW22*12*60/(PI() * 'Drive Train'!$F$15)/AA$6*ABS(AA22)</f>
        <v>3926.5793341806361</v>
      </c>
      <c r="AX22" s="46">
        <f>LX22*12*60/(PI() * 'Drive Train'!$F$15)/AB$6*ABS(AB22)</f>
        <v>4259.6911408794431</v>
      </c>
      <c r="AY22" s="46">
        <f>LY22*12*60/(PI() * 'Drive Train'!$F$15)/AC$6*ABS(AC22)</f>
        <v>4476.3227683081905</v>
      </c>
      <c r="AZ22" s="46">
        <f>LZ22*12*60/(PI() * 'Drive Train'!$F$15)/AD$6*ABS(AD22)</f>
        <v>1556.6134480716585</v>
      </c>
      <c r="BA22" s="46">
        <f>MA22*12*60/(PI() * 'Drive Train'!$F$15)/AE$6*ABS(AE22)</f>
        <v>1861.0039527348711</v>
      </c>
      <c r="BB22" s="46">
        <f>MB22*12*60/(PI() * 'Drive Train'!$F$15)/AF$6*ABS(AF22)</f>
        <v>2148.7333283658022</v>
      </c>
      <c r="BC22" s="46">
        <f>MC22*12*60/(PI() * 'Drive Train'!$F$15)/AG$6*ABS(AG22)</f>
        <v>2419.8015749644487</v>
      </c>
      <c r="BD22" s="46">
        <f>MD22*12*60/(PI() * 'Drive Train'!$F$15)/AH$6*ABS(AH22)</f>
        <v>2674.208692530814</v>
      </c>
      <c r="BE22" s="46">
        <f>ME22*12*60/(PI() * 'Drive Train'!$F$15)/AI$6*ABS(AI22)</f>
        <v>2992.6076647106206</v>
      </c>
      <c r="BF22" s="46">
        <f>MF22*12*60/(PI() * 'Drive Train'!$F$15)/AJ$6*ABS(AJ22)</f>
        <v>3180.5082289741836</v>
      </c>
      <c r="BG22" s="46">
        <f>MG22*12*60/(PI() * 'Drive Train'!$F$15)/AK$6*ABS(AK22)</f>
        <v>3289.2724032290325</v>
      </c>
      <c r="BH22" s="46">
        <f>MH22*12*60/(PI() * 'Drive Train'!$F$15)/AL$6*ABS(AL22)</f>
        <v>3354.6208173843247</v>
      </c>
      <c r="BI22" s="46">
        <f>MI22*12*60/(PI() * 'Drive Train'!$F$15)/AM$6*ABS(AM22)</f>
        <v>3357.2979363041773</v>
      </c>
      <c r="BJ22" s="61">
        <f t="shared" si="67"/>
        <v>0.55999999999999994</v>
      </c>
      <c r="BK22" s="2">
        <f>IF(OR(KS21=1,AND($C$37=Motors!$C$32,OY21=1)),0,IF(NG22=0,-(CG21+$C$15)/($C$14-$C$15)*$C$12,($C$11*S22-AO22)/($C$11*S22)*$C$12*S22))</f>
        <v>0.58761890659726346</v>
      </c>
      <c r="BL22" s="2">
        <f>IF(OR(KT21=1,AND($C$37=Motors!$C$32,OZ21=1)),0,IF(NH22=0,-(CH21+$C$15)/($C$14-$C$15)*$C$12,($C$11*T22-AP22)/($C$11*T22)*$C$12*T22))</f>
        <v>1.3715989425711417</v>
      </c>
      <c r="BM22" s="2">
        <f>IF(OR(KU21=1,AND($C$37=Motors!$C$32,PA21=1)),0,IF(NI22=0,-(CI21+$C$15)/($C$14-$C$15)*$C$12,($C$11*U22-AQ22)/($C$11*U22)*$C$12*U22))</f>
        <v>1.2743553784389254</v>
      </c>
      <c r="BN22" s="2">
        <f>IF(OR(KV21=1,AND($C$37=Motors!$C$32,PB21=1)),0,IF(NJ22=0,-(CJ21+$C$15)/($C$14-$C$15)*$C$12,($C$11*V22-AR22)/($C$11*V22)*$C$12*V22))</f>
        <v>1.1461803769820587</v>
      </c>
      <c r="BO22" s="2">
        <f>IF(OR(KW21=1,AND($C$37=Motors!$C$32,PC21=1)),0,IF(NK22=0,-(CK21+$C$15)/($C$14-$C$15)*$C$12,($C$11*W22-AS22)/($C$11*W22)*$C$12*W22))</f>
        <v>0.99617686252268522</v>
      </c>
      <c r="BP22" s="2">
        <f>IF(OR(KX21=1,AND($C$37=Motors!$C$32,PD21=1)),0,IF(NL22=0,-(CL21+$C$15)/($C$14-$C$15)*$C$12,($C$11*X22-AT22)/($C$11*X22)*$C$12*X22))</f>
        <v>0.85028657353851334</v>
      </c>
      <c r="BQ22" s="2">
        <f>IF(OR(KY21=1,AND($C$37=Motors!$C$32,PE21=1)),0,IF(NM22=0,-(CM21+$C$15)/($C$14-$C$15)*$C$12,($C$11*Y22-AU22)/($C$11*Y22)*$C$12*Y22))</f>
        <v>0.69824335647535318</v>
      </c>
      <c r="BR22" s="2">
        <f>IF(OR(KZ21=1,AND($C$37=Motors!$C$32,PF21=1)),0,IF(NN22=0,-(CN21+$C$15)/($C$14-$C$15)*$C$12,($C$11*Z22-AV22)/($C$11*Z22)*$C$12*Z22))</f>
        <v>0.56641515904490103</v>
      </c>
      <c r="BS22" s="2">
        <f>IF(OR(LA21=1,AND($C$37=Motors!$C$32,PG21=1)),0,IF(NO22=0,-(CO21+$C$15)/($C$14-$C$15)*$C$12,($C$11*AA22-AW22)/($C$11*AA22)*$C$12*AA22))</f>
        <v>0.45882027021173388</v>
      </c>
      <c r="BT22" s="2">
        <f>IF(OR(LB21=1,AND($C$37=Motors!$C$32,PH21=1)),0,IF(NP22=0,-(CP21+$C$15)/($C$14-$C$15)*$C$12,($C$11*AB22-AX22)/($C$11*AB22)*$C$12*AB22))</f>
        <v>0.38275389476370997</v>
      </c>
      <c r="BU22" s="2">
        <f>IF(OR(LC21=1,AND($C$37=Motors!$C$32,PI21=1)),0,IF(NQ22=0,-(CQ21+$C$15)/($C$14-$C$15)*$C$12,($C$11*AC22-AY22)/($C$11*AC22)*$C$12*AC22))</f>
        <v>0.33511912062876625</v>
      </c>
      <c r="BV22" s="2">
        <f>IF(OR(LD21=1,AND($C$37=Motors!$C$32,PJ21=1)),0,IF(NR22=0,-(CR21+$C$15)/($C$14-$C$15)*$C$12,($C$11*AD22-AZ22)/($C$11*AD22)*$C$12*AD22))</f>
        <v>1.4596510363055013</v>
      </c>
      <c r="BW22" s="2">
        <f>IF(OR(LE21=1,AND($C$37=Motors!$C$32,PK21=1)),0,IF(NS22=0,-(CS21+$C$15)/($C$14-$C$15)*$C$12,($C$11*AE22-BA22)/($C$11*AE22)*$C$12*AE22))</f>
        <v>1.2727348379627383</v>
      </c>
      <c r="BX22" s="2">
        <f>IF(OR(LF21=1,AND($C$37=Motors!$C$32,PL21=1)),0,IF(NT22=0,-(CT21+$C$15)/($C$14-$C$15)*$C$12,($C$11*AF22-BB22)/($C$11*AF22)*$C$12*AF22))</f>
        <v>1.0932427390908122</v>
      </c>
      <c r="BY22" s="2">
        <f>IF(OR(LG21=1,AND($C$37=Motors!$C$32,PM21=1)),0,IF(NU22=0,-(CU21+$C$15)/($C$14-$C$15)*$C$12,($C$11*AG22-BC22)/($C$11*AG22)*$C$12*AG22))</f>
        <v>0.92117473968972308</v>
      </c>
      <c r="BZ22" s="2">
        <f>IF(OR(LH21=1,AND($C$37=Motors!$C$32,PN21=1)),0,IF(NV22=0,-(CV21+$C$15)/($C$14-$C$15)*$C$12,($C$11*AH22-BD22)/($C$11*AH22)*$C$12*AH22))</f>
        <v>0.75653083975947055</v>
      </c>
      <c r="CA22" s="2">
        <f>IF(OR(LI21=1,AND($C$37=Motors!$C$32,PO21=1)),0,IF(NW22=0,-(CW21+$C$15)/($C$14-$C$15)*$C$12,($C$11*AI22-BE22)/($C$11*AI22)*$C$12*AI22))</f>
        <v>0.67538390031762929</v>
      </c>
      <c r="CB22" s="2">
        <f>IF(OR(LJ21=1,AND($C$37=Motors!$C$32,PP21=1)),0,IF(NX22=0,-(CX21+$C$15)/($C$14-$C$15)*$C$12,($C$11*AJ22-BF22)/($C$11*AJ22)*$C$12*AJ22))</f>
        <v>0.63293269831991095</v>
      </c>
      <c r="CC22" s="2">
        <f>IF(OR(LK21=1,AND($C$37=Motors!$C$32,PQ21=1)),0,IF(NY22=0,-(CY21+$C$15)/($C$14-$C$15)*$C$12,($C$11*AK22-BG22)/($C$11*AK22)*$C$12*AK22))</f>
        <v>0.60816016291671926</v>
      </c>
      <c r="CD22" s="2">
        <f>IF(OR(LL21=1,AND($C$37=Motors!$C$32,PR21=1)),0,IF(NZ22=0,-(CZ21+$C$15)/($C$14-$C$15)*$C$12,($C$11*AL22-BH22)/($C$11*AL22)*$C$12*AL22))</f>
        <v>0.59329680182688815</v>
      </c>
      <c r="CE22" s="2">
        <f>IF(OR(LM21=1,AND($C$37=Motors!$C$32,PS21=1)),0,IF(OA22=0,-(DA21+$C$15)/($C$14-$C$15)*$C$12,($C$11*AM22-BI22)/($C$11*AM22)*$C$12*AM22))</f>
        <v>0.59269160415539779</v>
      </c>
      <c r="CF22" s="61">
        <f t="shared" si="69"/>
        <v>0.55999999999999994</v>
      </c>
      <c r="CG22" s="57">
        <f>IF(AND(KS21=1,OY21=1),0,ABS(BK22/$C$12*($C$14-$C$15)+$C$15) *'Drive Train'!$AA$49 + CG21*(1-'Drive Train'!$AA$49))</f>
        <v>34.032282454949751</v>
      </c>
      <c r="CH22" s="57">
        <f>IF(AND(KT21=1,OZ21=1),0,ABS(BL22/$C$12*($C$14-$C$15)+$C$15) *'Drive Train'!$AA$49 + CH21*(1-'Drive Train'!$AA$49))</f>
        <v>75.768647025675293</v>
      </c>
      <c r="CI22" s="57">
        <f>IF(AND(KU21=1,PA21=1),0,ABS(BM22/$C$12*($C$14-$C$15)+$C$15) *'Drive Train'!$AA$49 + CI21*(1-'Drive Train'!$AA$49))</f>
        <v>70.591738611499636</v>
      </c>
      <c r="CJ22" s="57">
        <f>IF(AND(KV21=1,PB21=1),0,ABS(BN22/$C$12*($C$14-$C$15)+$C$15) *'Drive Train'!$AA$49 + CJ21*(1-'Drive Train'!$AA$49))</f>
        <v>63.768148284978473</v>
      </c>
      <c r="CK22" s="57">
        <f>IF(AND(KW21=1,PC21=1),0,ABS(BO22/$C$12*($C$14-$C$15)+$C$15) *'Drive Train'!$AA$49 + CK21*(1-'Drive Train'!$AA$49))</f>
        <v>55.782484008987758</v>
      </c>
      <c r="CL22" s="57">
        <f>IF(AND(KX21=1,PD21=1),0,ABS(BP22/$C$12*($C$14-$C$15)+$C$15) *'Drive Train'!$AA$49 + CL21*(1-'Drive Train'!$AA$49))</f>
        <v>48.015793520743259</v>
      </c>
      <c r="CM22" s="57">
        <f>IF(AND(KY21=1,PE21=1),0,ABS(BQ22/$C$12*($C$14-$C$15)+$C$15) *'Drive Train'!$AA$49 + CM21*(1-'Drive Train'!$AA$49))</f>
        <v>39.921542587463819</v>
      </c>
      <c r="CN22" s="57">
        <f>IF(AND(KZ21=1,PF21=1),0,ABS(BR22/$C$12*($C$14-$C$15)+$C$15) *'Drive Train'!$AA$49 + CN21*(1-'Drive Train'!$AA$49))</f>
        <v>32.903468840440162</v>
      </c>
      <c r="CO22" s="57">
        <f>IF(AND(LA21=1,PG21=1),0,ABS(BS22/$C$12*($C$14-$C$15)+$C$15) *'Drive Train'!$AA$49 + CO21*(1-'Drive Train'!$AA$49))</f>
        <v>27.175491978491891</v>
      </c>
      <c r="CP22" s="57">
        <f>IF(AND(LB21=1,PH21=1),0,ABS(BT22/$C$12*($C$14-$C$15)+$C$15) *'Drive Train'!$AA$49 + CP21*(1-'Drive Train'!$AA$49))</f>
        <v>23.125983277254765</v>
      </c>
      <c r="CQ22" s="57">
        <f>IF(AND(LC21=1,PI21=1),0,ABS(BU22/$C$12*($C$14-$C$15)+$C$15) *'Drive Train'!$AA$49 + CQ21*(1-'Drive Train'!$AA$49))</f>
        <v>20.590073932228513</v>
      </c>
      <c r="CR22" s="57">
        <f>IF(AND(LD21=1,PJ21=1),0,ABS(BV22/$C$12*($C$14-$C$15)+$C$15) *'Drive Train'!$AA$49 + CR21*(1-'Drive Train'!$AA$49))</f>
        <v>80.456233592529387</v>
      </c>
      <c r="CS22" s="57">
        <f>IF(AND(LE21=1,PK21=1),0,ABS(BW22/$C$12*($C$14-$C$15)+$C$15) *'Drive Train'!$AA$49 + CS21*(1-'Drive Train'!$AA$49))</f>
        <v>70.505466684904277</v>
      </c>
      <c r="CT22" s="57">
        <f>IF(AND(LF21=1,PL21=1),0,ABS(BX22/$C$12*($C$14-$C$15)+$C$15) *'Drive Train'!$AA$49 + CT21*(1-'Drive Train'!$AA$49))</f>
        <v>60.949932956577257</v>
      </c>
      <c r="CU22" s="57">
        <f>IF(AND(LG21=1,PM21=1),0,ABS(BY22/$C$12*($C$14-$C$15)+$C$15) *'Drive Train'!$AA$49 + CU21*(1-'Drive Train'!$AA$49))</f>
        <v>51.789632407548318</v>
      </c>
      <c r="CV22" s="57">
        <f>IF(AND(LH21=1,PN21=1),0,ABS(BZ22/$C$12*($C$14-$C$15)+$C$15) *'Drive Train'!$AA$49 + CV21*(1-'Drive Train'!$AA$49))</f>
        <v>43.024565037817453</v>
      </c>
      <c r="CW22" s="57">
        <f>IF(AND(LI21=1,PO21=1),0,ABS(CA22/$C$12*($C$14-$C$15)+$C$15) *'Drive Train'!$AA$49 + CW21*(1-'Drive Train'!$AA$49))</f>
        <v>38.704584817739345</v>
      </c>
      <c r="CX22" s="57">
        <f>IF(AND(LJ21=1,PP21=1),0,ABS(CB22/$C$12*($C$14-$C$15)+$C$15) *'Drive Train'!$AA$49 + CX21*(1-'Drive Train'!$AA$49))</f>
        <v>36.44463078607658</v>
      </c>
      <c r="CY22" s="57">
        <f>IF(AND(LK21=1,PQ21=1),0,ABS(CC22/$C$12*($C$14-$C$15)+$C$15) *'Drive Train'!$AA$49 + CY21*(1-'Drive Train'!$AA$49))</f>
        <v>35.125827345317454</v>
      </c>
      <c r="CZ22" s="57">
        <f>IF(AND(LL21=1,PR21=1),0,ABS(CD22/$C$12*($C$14-$C$15)+$C$15) *'Drive Train'!$AA$49 + CZ21*(1-'Drive Train'!$AA$49))</f>
        <v>34.334553806800727</v>
      </c>
      <c r="DA22" s="57">
        <f>IF(AND(LM21=1,PS21=1),0,ABS(CE22/$C$12*($C$14-$C$15)+$C$15) *'Drive Train'!$AA$49 + DA21*(1-'Drive Train'!$AA$49))</f>
        <v>34.302335192173246</v>
      </c>
      <c r="DB22" s="61">
        <f t="shared" si="162"/>
        <v>0.55999999999999994</v>
      </c>
      <c r="DC22" s="57">
        <f t="shared" si="70"/>
        <v>34.032282454949751</v>
      </c>
      <c r="DD22" s="57">
        <f t="shared" si="71"/>
        <v>75.768647025675293</v>
      </c>
      <c r="DE22" s="57">
        <f t="shared" si="72"/>
        <v>70.591738611499636</v>
      </c>
      <c r="DF22" s="57">
        <f t="shared" si="73"/>
        <v>63.768148284978473</v>
      </c>
      <c r="DG22" s="57">
        <f t="shared" si="74"/>
        <v>55.782484008987758</v>
      </c>
      <c r="DH22" s="57">
        <f t="shared" si="75"/>
        <v>48.015793520743259</v>
      </c>
      <c r="DI22" s="57">
        <f t="shared" si="76"/>
        <v>39.921542587463819</v>
      </c>
      <c r="DJ22" s="57">
        <f t="shared" si="77"/>
        <v>32.903468840440162</v>
      </c>
      <c r="DK22" s="57">
        <f t="shared" si="78"/>
        <v>27.175491978491891</v>
      </c>
      <c r="DL22" s="57">
        <f t="shared" si="79"/>
        <v>23.125983277254765</v>
      </c>
      <c r="DM22" s="57">
        <f t="shared" si="80"/>
        <v>20.590073932228513</v>
      </c>
      <c r="DN22" s="57">
        <f t="shared" si="81"/>
        <v>25</v>
      </c>
      <c r="DO22" s="57">
        <f t="shared" si="82"/>
        <v>30</v>
      </c>
      <c r="DP22" s="57">
        <f t="shared" si="83"/>
        <v>35</v>
      </c>
      <c r="DQ22" s="57">
        <f t="shared" si="84"/>
        <v>40</v>
      </c>
      <c r="DR22" s="57">
        <f t="shared" si="85"/>
        <v>43.024565037817453</v>
      </c>
      <c r="DS22" s="57">
        <f t="shared" si="86"/>
        <v>38.704584817739345</v>
      </c>
      <c r="DT22" s="57">
        <f t="shared" si="87"/>
        <v>36.44463078607658</v>
      </c>
      <c r="DU22" s="57">
        <f t="shared" si="88"/>
        <v>35.125827345317454</v>
      </c>
      <c r="DV22" s="57">
        <f t="shared" si="89"/>
        <v>34.334553806800727</v>
      </c>
      <c r="DW22" s="57">
        <f t="shared" si="90"/>
        <v>34.302335192173246</v>
      </c>
      <c r="DX22" s="61">
        <f t="shared" si="163"/>
        <v>0.55999999999999994</v>
      </c>
      <c r="DY22" s="2">
        <f>IF(OY22=0,($C$23/0.4536*IF(ISNA(MK21),'Drive Train'!$F$16,'Drive Train'!$F$17)*4.448*$C$24*S$6)*SIGN(BK22),BK22)</f>
        <v>4.5236871680000004</v>
      </c>
      <c r="DZ22" s="2">
        <f>IF(OZ22=0,($C$23/0.4536*IF(ISNA(ML21),'Drive Train'!$F$16,'Drive Train'!$F$17)*4.448*$C$24*$C$21*T$6)*SIGN(BL22),BL22)</f>
        <v>14.225645600594998</v>
      </c>
      <c r="EA22" s="2">
        <f>IF(PA22=0,($C$23/0.4536*IF(ISNA(MM21),'Drive Train'!$F$16,'Drive Train'!$F$17)*4.448*$C$24*$C$21*U$6)*SIGN(BM22),BM22)</f>
        <v>9.8485238773349995</v>
      </c>
      <c r="EB22" s="2">
        <f>IF(PB22=0,($C$23/0.4536*IF(ISNA(MN21),'Drive Train'!$F$16,'Drive Train'!$F$17)*4.448*$C$24*$C$21*V$6)*SIGN(BN22),BN22)</f>
        <v>7.5312241414914709</v>
      </c>
      <c r="EC22" s="2">
        <f>IF(PC22=0,($C$23/0.4536*IF(ISNA(MO21),'Drive Train'!$F$16,'Drive Train'!$F$17)*4.448*$C$24*$C$21*W$6)*SIGN(BO22),BO22)</f>
        <v>6.0967052573978577</v>
      </c>
      <c r="ED22" s="2">
        <f>IF(PD22=0,($C$23/0.4536*IF(ISNA(MP21),'Drive Train'!$F$16,'Drive Train'!$F$17)*4.448*$C$24*$C$21*X$6)*SIGN(BP22),BP22)</f>
        <v>5.1212324162142009</v>
      </c>
      <c r="EE22" s="2">
        <f>IF(PE22=0,($C$23/0.4536*IF(ISNA(MQ21),'Drive Train'!$F$16,'Drive Train'!$F$17)*4.448*$C$24*$C$21*Y$6)*SIGN(BQ22),BQ22)</f>
        <v>4.4148555312191382</v>
      </c>
      <c r="EF22" s="2">
        <f>IF(PF22=0,($C$23/0.4536*IF(ISNA(MR21),'Drive Train'!$F$16,'Drive Train'!$F$17)*4.448*$C$24*$C$21*Z$6)*SIGN(BR22),BR22)</f>
        <v>3.8797215274349997</v>
      </c>
      <c r="EG22" s="2">
        <f>IF(PG22=0,($C$23/0.4536*IF(ISNA(MS21),'Drive Train'!$F$16,'Drive Train'!$F$17)*4.448*$C$24*$C$21*AA$6)*SIGN(BS22),BS22)</f>
        <v>3.4602921731177019</v>
      </c>
      <c r="EH22" s="2">
        <f>IF(PH22=0,($C$23/0.4536*IF(ISNA(MT21),'Drive Train'!$F$16,'Drive Train'!$F$17)*4.448*$C$24*$C$21*AB$6)*SIGN(BT22),BT22)</f>
        <v>3.1227026928135362</v>
      </c>
      <c r="EI22" s="2">
        <f>IF(PI22=0,($C$23/0.4536*IF(ISNA(MU21),'Drive Train'!$F$16,'Drive Train'!$F$17)*4.448*$C$24*$C$21*AC$6)*SIGN(BU22),BU22)</f>
        <v>2.8451291201189992</v>
      </c>
      <c r="EJ22" s="2">
        <f>IF(PJ22=0,($C$23/0.4536*IF(ISNA(MV21),'Drive Train'!$F$16,'Drive Train'!$F$17)*4.448*$C$24*$C$21*AD$6)*SIGN(BV22),BV22)</f>
        <v>3.9831807681666</v>
      </c>
      <c r="EK22" s="2">
        <f>IF(PK22=0,($C$23/0.4536*IF(ISNA(MW21),'Drive Train'!$F$16,'Drive Train'!$F$17)*4.448*$C$24*$C$21*AE$6)*SIGN(BW22),BW22)</f>
        <v>3.9831807681666</v>
      </c>
      <c r="EL22" s="2">
        <f>IF(PL22=0,($C$23/0.4536*IF(ISNA(MX21),'Drive Train'!$F$16,'Drive Train'!$F$17)*4.448*$C$24*$C$21*AF$6)*SIGN(BX22),BX22)</f>
        <v>3.9831807681666</v>
      </c>
      <c r="EM22" s="2">
        <f>IF(PM22=0,($C$23/0.4536*IF(ISNA(MY21),'Drive Train'!$F$16,'Drive Train'!$F$17)*4.448*$C$24*$C$21*AG$6)*SIGN(BY22),BY22)</f>
        <v>3.9831807681666</v>
      </c>
      <c r="EN22" s="2">
        <f>IF(PN22=0,($C$23/0.4536*IF(ISNA(MZ21),'Drive Train'!$F$16,'Drive Train'!$F$17)*4.448*$C$24*$C$21*AH$6)*SIGN(BZ22),BZ22)</f>
        <v>3.9831807681666</v>
      </c>
      <c r="EO22" s="2">
        <f>IF(PO22=0,($C$23/0.4536*IF(ISNA(NA21),'Drive Train'!$F$16,'Drive Train'!$F$17)*4.448*$C$24*$C$21*AI$6)*SIGN(CA22),CA22)</f>
        <v>3.9831807681666</v>
      </c>
      <c r="EP22" s="2">
        <f>IF(PP22=0,($C$23/0.4536*IF(ISNA(NB21),'Drive Train'!$F$16,'Drive Train'!$F$17)*4.448*$C$24*$C$21*AJ$6)*SIGN(CB22),CB22)</f>
        <v>3.9831807681666</v>
      </c>
      <c r="EQ22" s="2">
        <f>IF(PQ22=0,($C$23/0.4536*IF(ISNA(NC21),'Drive Train'!$F$16,'Drive Train'!$F$17)*4.448*$C$24*$C$21*AK$6)*SIGN(CC22),CC22)</f>
        <v>3.9831807681666</v>
      </c>
      <c r="ER22" s="2">
        <f>IF(PR22=0,($C$23/0.4536*IF(ISNA(ND21),'Drive Train'!$F$16,'Drive Train'!$F$17)*4.448*$C$24*$C$21*AL$6)*SIGN(CD22),CD22)</f>
        <v>3.9831807681666</v>
      </c>
      <c r="ES22" s="2">
        <f>IF(PS22=0,($C$23/0.4536*IF(ISNA(NE21),'Drive Train'!$F$16,'Drive Train'!$F$17)*4.448*$C$24*$C$21*AM$6)*SIGN(CE22),CE22)</f>
        <v>3.9831807681666</v>
      </c>
      <c r="ET22" s="61">
        <f t="shared" si="91"/>
        <v>0.55999999999999994</v>
      </c>
      <c r="EU22" s="255">
        <f>MAX(MIN(IF(AND(OY21=1,NG22&lt;0),-1,1)*(DC22-$C$15)/($C$14-$C$15)*$C$12*$C$21-$C$33*LO22/AO$6 -  OY21*$C$33/$C$21,DY21/$C$19),MAX(EU$8:EU21)*-1)</f>
        <v>0.30647892589180969</v>
      </c>
      <c r="EV22" s="255">
        <f>MAX(MIN(IF(AND(OZ21=1,NH22&lt;0),-1,1)*(DD22-$C$15)/($C$14-$C$15)*$C$12*$C$21-$C$33*LP22/AP$6 -  OZ21*$C$33/$C$21,DZ21/$C$19),MAX(EV$8:EV21)*-1)</f>
        <v>1.1798950211570602</v>
      </c>
      <c r="EW22" s="255">
        <f>MAX(MIN(IF(AND(PA21=1,NI22&lt;0),-1,1)*(DE22-$C$15)/($C$14-$C$15)*$C$12*$C$21-$C$33*LQ22/AQ$6 -  PA21*$C$33/$C$21,EA21/$C$19),MAX(EW$8:EW21)*-1)</f>
        <v>1.0665838219521391</v>
      </c>
      <c r="EX22" s="255">
        <f>MAX(MIN(IF(AND(PB21=1,NJ22&lt;0),-1,1)*(DF22-$C$15)/($C$14-$C$15)*$C$12*$C$21-$C$33*LR22/AR$6 -  PB21*$C$33/$C$21,EB21/$C$19),MAX(EX$8:EX21)*-1)</f>
        <v>0.92006437990698287</v>
      </c>
      <c r="EY22" s="255">
        <f>MAX(MIN(IF(AND(PC21=1,NK22&lt;0),-1,1)*(DG22-$C$15)/($C$14-$C$15)*$C$12*$C$21-$C$33*LS22/AS$6 -  PC21*$C$33/$C$21,EC21/$C$19),MAX(EY$8:EY21)*-1)</f>
        <v>0.75172680269958725</v>
      </c>
      <c r="EZ22" s="255">
        <f>MAX(MIN(IF(AND(PD21=1,NL22&lt;0),-1,1)*(DH22-$C$15)/($C$14-$C$15)*$C$12*$C$21-$C$33*LT22/AT$6 -  PD21*$C$33/$C$21,ED21/$C$19),MAX(EZ$8:EZ21)*-1)</f>
        <v>0.58899176125644703</v>
      </c>
      <c r="FA22" s="255">
        <f>MAX(MIN(IF(AND(PE21=1,NM22&lt;0),-1,1)*(DI22-$C$15)/($C$14-$C$15)*$C$12*$C$21-$C$33*LU22/AU$6 -  PE21*$C$33/$C$21,EE21/$C$19),MAX(FA$8:FA21)*-1)</f>
        <v>0.42408555823083405</v>
      </c>
      <c r="FB22" s="255">
        <f>MAX(MIN(IF(AND(PF21=1,NN22&lt;0),-1,1)*(DJ22-$C$15)/($C$14-$C$15)*$C$12*$C$21-$C$33*LV22/AV$6 -  PF21*$C$33/$C$21,EF21/$C$19),MAX(FB$8:FB21)*-1)</f>
        <v>0.28415656203943562</v>
      </c>
      <c r="FC22" s="255">
        <f>MAX(MIN(IF(AND(PG21=1,NO22&lt;0),-1,1)*(DK22-$C$15)/($C$14-$C$15)*$C$12*$C$21-$C$33*LW22/AW$6 -  PG21*$C$33/$C$21,EG21/$C$19),MAX(FC$8:FC21)*-1)</f>
        <v>0.17168474873261286</v>
      </c>
      <c r="FD22" s="255">
        <f>MAX(MIN(IF(AND(PH21=1,NP22&lt;0),-1,1)*(DL22-$C$15)/($C$14-$C$15)*$C$12*$C$21-$C$33*LX22/AX$6 -  PH21*$C$33/$C$21,EH21/$C$19),MAX(FD$8:FD21)*-1)</f>
        <v>9.2994787218363045E-2</v>
      </c>
      <c r="FE22" s="255">
        <f>MAX(MIN(IF(AND(PI21=1,NQ22&lt;0),-1,1)*(DM22-$C$15)/($C$14-$C$15)*$C$12*$C$21-$C$33*LY22/AY$6 -  PI21*$C$33/$C$21,EI21/$C$19),MAX(FE$8:FE21)*-1)</f>
        <v>4.4023251346002434E-2</v>
      </c>
      <c r="FF22" s="255">
        <f>MAX(MIN(IF(AND(PJ21=1,NR22&lt;0),-1,1)*(DN22-$C$15)/($C$14-$C$15)*$C$12*$C$21-$C$33*LZ22/AZ$6 -  PJ21*$C$33/$C$21,EJ21/$C$19),MAX(FF$8:FF21)*-1)</f>
        <v>0.27355911219632223</v>
      </c>
      <c r="FG22" s="255">
        <f>MAX(MIN(IF(AND(PK21=1,NS22&lt;0),-1,1)*(DO22-$C$15)/($C$14-$C$15)*$C$12*$C$21-$C$33*MA22/BA$6 -  PK21*$C$33/$C$21,EK21/$C$19),MAX(FG$8:FG21)*-1)</f>
        <v>0.33503168858703763</v>
      </c>
      <c r="FH22" s="255">
        <f>MAX(MIN(IF(AND(PL21=1,NT22&lt;0),-1,1)*(DP22-$C$15)/($C$14-$C$15)*$C$12*$C$21-$C$33*MB22/BB$6 -  PL21*$C$33/$C$21,EL21/$C$19),MAX(FH$8:FH21)*-1)</f>
        <v>0.39650426497775304</v>
      </c>
      <c r="FI22" s="255">
        <f>MAX(MIN(IF(AND(PM21=1,NU22&lt;0),-1,1)*(DQ22-$C$15)/($C$14-$C$15)*$C$12*$C$21-$C$33*MC22/BC$6 -  PM21*$C$33/$C$21,EM21/$C$19),MAX(FI$8:FI21)*-1)</f>
        <v>0.45797684136846839</v>
      </c>
      <c r="FJ22" s="255">
        <f>MAX(MIN(IF(AND(PN21=1,NV22&lt;0),-1,1)*(DR22-$C$15)/($C$14-$C$15)*$C$12*$C$21-$C$33*MD22/BD$6 -  PN21*$C$33/$C$21,EN21/$C$19),MAX(FJ$8:FJ21)*-1)</f>
        <v>0.48677630027069885</v>
      </c>
      <c r="FK22" s="255">
        <f>MAX(MIN(IF(AND(PO21=1,NW22&lt;0),-1,1)*(DS22-$C$15)/($C$14-$C$15)*$C$12*$C$21-$C$33*ME22/BE$6 -  PO21*$C$33/$C$21,EO21/$C$19),MAX(FK$8:FK21)*-1)</f>
        <v>0.40003761423821532</v>
      </c>
      <c r="FL22" s="255">
        <f>MAX(MIN(IF(AND(PP21=1,NX22&lt;0),-1,1)*(DT22-$C$15)/($C$14-$C$15)*$C$12*$C$21-$C$33*MF22/BF$6 -  PP21*$C$33/$C$21,EP21/$C$19),MAX(FL$8:FL21)*-1)</f>
        <v>0.35460194790240451</v>
      </c>
      <c r="FM22" s="255">
        <f>MAX(MIN(IF(AND(PQ21=1,NY22&lt;0),-1,1)*(DU22-$C$15)/($C$14-$C$15)*$C$12*$C$21-$C$33*MG22/BG$6 -  PQ21*$C$33/$C$21,EQ21/$C$19),MAX(FM$8:FM21)*-1)</f>
        <v>0.32825233545454369</v>
      </c>
      <c r="FN22" s="255">
        <f>MAX(MIN(IF(AND(PR21=1,NZ22&lt;0),-1,1)*(DV22-$C$15)/($C$14-$C$15)*$C$12*$C$21-$C$33*MH22/BH$6 -  PR21*$C$33/$C$21,ER21/$C$19),MAX(FN$8:FN21)*-1)</f>
        <v>0.31249054630122775</v>
      </c>
      <c r="FO22" s="255">
        <f>MAX(MIN(IF(AND(PS21=1,OA22&lt;0),-1,1)*(DW22-$C$15)/($C$14-$C$15)*$C$12*$C$21-$C$33*MI22/BI$6 -  PS21*$C$33/$C$21,ES21/$C$19),MAX(FO$8:FO21)*-1)</f>
        <v>0.31184925107221728</v>
      </c>
      <c r="FP22" s="61">
        <f t="shared" si="164"/>
        <v>0.55999999999999994</v>
      </c>
      <c r="FQ22" s="256">
        <f t="shared" si="165"/>
        <v>24.166940180368321</v>
      </c>
      <c r="FR22" s="256">
        <f t="shared" si="166"/>
        <v>75.768647025675293</v>
      </c>
      <c r="FS22" s="256">
        <f t="shared" si="167"/>
        <v>70.591738611499636</v>
      </c>
      <c r="FT22" s="256">
        <f t="shared" si="168"/>
        <v>63.768148284978473</v>
      </c>
      <c r="FU22" s="256">
        <f t="shared" si="169"/>
        <v>54.739835282198847</v>
      </c>
      <c r="FV22" s="256">
        <f t="shared" si="170"/>
        <v>43.56565206743845</v>
      </c>
      <c r="FW22" s="256">
        <f t="shared" si="171"/>
        <v>32.242386288183944</v>
      </c>
      <c r="FX22" s="256">
        <f t="shared" si="172"/>
        <v>22.63417759118666</v>
      </c>
      <c r="FY22" s="256">
        <f t="shared" si="173"/>
        <v>14.911313251450196</v>
      </c>
      <c r="FZ22" s="256">
        <f t="shared" si="174"/>
        <v>9.5080759441988381</v>
      </c>
      <c r="GA22" s="256">
        <f t="shared" si="175"/>
        <v>6.1454509723843547</v>
      </c>
      <c r="GB22" s="256">
        <f t="shared" si="176"/>
        <v>21.906504896319905</v>
      </c>
      <c r="GC22" s="256">
        <f t="shared" si="177"/>
        <v>26.127512401413476</v>
      </c>
      <c r="GD22" s="256">
        <f t="shared" si="178"/>
        <v>30.34851990650704</v>
      </c>
      <c r="GE22" s="256">
        <f t="shared" si="179"/>
        <v>34.569527411600603</v>
      </c>
      <c r="GF22" s="256">
        <f t="shared" si="180"/>
        <v>36.547038999797337</v>
      </c>
      <c r="GG22" s="256">
        <f t="shared" si="181"/>
        <v>30.591136933841863</v>
      </c>
      <c r="GH22" s="256">
        <f t="shared" si="182"/>
        <v>27.471302043834701</v>
      </c>
      <c r="GI22" s="256">
        <f t="shared" si="183"/>
        <v>25.662008885340594</v>
      </c>
      <c r="GJ22" s="256">
        <f t="shared" si="184"/>
        <v>24.579727415844591</v>
      </c>
      <c r="GK22" s="256">
        <f t="shared" si="185"/>
        <v>24.535692951477436</v>
      </c>
      <c r="GL22" s="61">
        <f t="shared" si="186"/>
        <v>0.55999999999999994</v>
      </c>
      <c r="GM22" s="57">
        <f t="shared" si="93"/>
        <v>7.9322597561352772</v>
      </c>
      <c r="GN22" s="57">
        <f t="shared" si="94"/>
        <v>8.5506220512724038</v>
      </c>
      <c r="GO22" s="57">
        <f t="shared" si="95"/>
        <v>11.164780179758113</v>
      </c>
      <c r="GP22" s="57">
        <f t="shared" si="96"/>
        <v>12.594443176350159</v>
      </c>
      <c r="GQ22" s="57">
        <f t="shared" si="97"/>
        <v>12.711334941687095</v>
      </c>
      <c r="GR22" s="57">
        <f t="shared" si="98"/>
        <v>11.856624368907285</v>
      </c>
      <c r="GS22" s="57">
        <f t="shared" si="99"/>
        <v>9.9029209815333914</v>
      </c>
      <c r="GT22" s="57">
        <f t="shared" si="100"/>
        <v>7.5506347429282483</v>
      </c>
      <c r="GU22" s="57">
        <f t="shared" si="101"/>
        <v>5.114995709703404</v>
      </c>
      <c r="GV22" s="57">
        <f t="shared" si="102"/>
        <v>3.07011253104542</v>
      </c>
      <c r="GW22" s="57">
        <f t="shared" si="103"/>
        <v>1.5951681165613143</v>
      </c>
      <c r="GX22" s="57">
        <f t="shared" si="104"/>
        <v>7.0802321245572184</v>
      </c>
      <c r="GY22" s="57">
        <f t="shared" si="105"/>
        <v>8.6712597699038891</v>
      </c>
      <c r="GZ22" s="57">
        <f t="shared" si="106"/>
        <v>10.262287415250562</v>
      </c>
      <c r="HA22" s="57">
        <f t="shared" si="107"/>
        <v>11.853315060597234</v>
      </c>
      <c r="HB22" s="57">
        <f t="shared" si="108"/>
        <v>12.598700043215185</v>
      </c>
      <c r="HC22" s="57">
        <f t="shared" si="109"/>
        <v>10.353737240264076</v>
      </c>
      <c r="HD22" s="57">
        <f t="shared" si="110"/>
        <v>9.1777754460884768</v>
      </c>
      <c r="HE22" s="57">
        <f t="shared" si="111"/>
        <v>8.4957971671522241</v>
      </c>
      <c r="HF22" s="57">
        <f t="shared" si="112"/>
        <v>8.0878519701970735</v>
      </c>
      <c r="HG22" s="57">
        <f t="shared" si="113"/>
        <v>8.0712540252581864</v>
      </c>
      <c r="HH22" s="61">
        <f t="shared" si="187"/>
        <v>0.55999999999999994</v>
      </c>
      <c r="HI22" s="57">
        <f t="shared" si="188"/>
        <v>7.9322597561352772</v>
      </c>
      <c r="HJ22" s="57">
        <f t="shared" si="189"/>
        <v>8.5506220512724038</v>
      </c>
      <c r="HK22" s="57">
        <f t="shared" si="190"/>
        <v>11.164780179758113</v>
      </c>
      <c r="HL22" s="57">
        <f t="shared" si="191"/>
        <v>12.594443176350159</v>
      </c>
      <c r="HM22" s="57">
        <f t="shared" si="192"/>
        <v>12.711334941687095</v>
      </c>
      <c r="HN22" s="57">
        <f t="shared" si="193"/>
        <v>11.856624368907285</v>
      </c>
      <c r="HO22" s="57">
        <f t="shared" si="194"/>
        <v>9.9029209815333914</v>
      </c>
      <c r="HP22" s="57">
        <f t="shared" si="195"/>
        <v>7.5506347429282483</v>
      </c>
      <c r="HQ22" s="57">
        <f t="shared" si="196"/>
        <v>5.114995709703404</v>
      </c>
      <c r="HR22" s="57">
        <f t="shared" si="197"/>
        <v>3.07011253104542</v>
      </c>
      <c r="HS22" s="57">
        <f t="shared" si="198"/>
        <v>1.5951681165613143</v>
      </c>
      <c r="HT22" s="57">
        <f t="shared" si="199"/>
        <v>7.0802321245572184</v>
      </c>
      <c r="HU22" s="57">
        <f t="shared" si="200"/>
        <v>8.6712597699038891</v>
      </c>
      <c r="HV22" s="57">
        <f t="shared" si="201"/>
        <v>10.262287415250562</v>
      </c>
      <c r="HW22" s="57">
        <f t="shared" si="202"/>
        <v>11.853315060597234</v>
      </c>
      <c r="HX22" s="57">
        <f t="shared" si="203"/>
        <v>12.598700043215185</v>
      </c>
      <c r="HY22" s="57">
        <f t="shared" si="204"/>
        <v>10.353737240264076</v>
      </c>
      <c r="HZ22" s="57">
        <f t="shared" si="205"/>
        <v>9.1777754460884768</v>
      </c>
      <c r="IA22" s="57">
        <f t="shared" si="206"/>
        <v>8.4957971671522241</v>
      </c>
      <c r="IB22" s="57">
        <f t="shared" si="207"/>
        <v>8.0878519701970735</v>
      </c>
      <c r="IC22" s="57">
        <f t="shared" si="208"/>
        <v>8.0712540252581864</v>
      </c>
      <c r="ID22" s="61">
        <f t="shared" si="209"/>
        <v>0.55999999999999994</v>
      </c>
      <c r="IE22" s="57">
        <f t="shared" si="210"/>
        <v>10.577839126947202</v>
      </c>
      <c r="IF22" s="57">
        <f t="shared" si="211"/>
        <v>7.6565442245945547</v>
      </c>
      <c r="IG22" s="57">
        <f t="shared" si="212"/>
        <v>7.9422000854432611</v>
      </c>
      <c r="IH22" s="57">
        <f t="shared" si="213"/>
        <v>8.3216065030752109</v>
      </c>
      <c r="II22" s="57">
        <f t="shared" si="214"/>
        <v>8.7951856982003562</v>
      </c>
      <c r="IJ22" s="57">
        <f t="shared" si="215"/>
        <v>9.4340844005325231</v>
      </c>
      <c r="IK22" s="57">
        <f t="shared" si="216"/>
        <v>10.092290096462527</v>
      </c>
      <c r="IL22" s="57">
        <f t="shared" si="217"/>
        <v>10.66958470789516</v>
      </c>
      <c r="IM22" s="57">
        <f t="shared" si="218"/>
        <v>11.158562750156586</v>
      </c>
      <c r="IN22" s="57">
        <f t="shared" si="219"/>
        <v>11.524200286049149</v>
      </c>
      <c r="IO22" s="57">
        <f t="shared" si="220"/>
        <v>11.771246946952223</v>
      </c>
      <c r="IP22" s="57">
        <f t="shared" si="221"/>
        <v>10.879599449990437</v>
      </c>
      <c r="IQ22" s="57">
        <f t="shared" si="222"/>
        <v>10.620494129630133</v>
      </c>
      <c r="IR22" s="57">
        <f t="shared" si="223"/>
        <v>10.361388809269831</v>
      </c>
      <c r="IS22" s="57">
        <f t="shared" si="224"/>
        <v>10.102283488909528</v>
      </c>
      <c r="IT22" s="57">
        <f t="shared" si="225"/>
        <v>9.8431781685492261</v>
      </c>
      <c r="IU22" s="57">
        <f t="shared" si="226"/>
        <v>10.15002108016685</v>
      </c>
      <c r="IV22" s="57">
        <f t="shared" si="227"/>
        <v>10.358572923031083</v>
      </c>
      <c r="IW22" s="57">
        <f t="shared" si="228"/>
        <v>10.478279715730434</v>
      </c>
      <c r="IX22" s="57">
        <f t="shared" si="229"/>
        <v>10.550307023653836</v>
      </c>
      <c r="IY22" s="57">
        <f t="shared" si="230"/>
        <v>10.553276488176095</v>
      </c>
      <c r="IZ22" s="61">
        <f t="shared" si="231"/>
        <v>0.55999999999999994</v>
      </c>
      <c r="JA22" s="256" t="e">
        <f t="shared" si="349"/>
        <v>#N/A</v>
      </c>
      <c r="JB22" s="256" t="e">
        <f t="shared" si="350"/>
        <v>#N/A</v>
      </c>
      <c r="JC22" s="256" t="e">
        <f t="shared" si="351"/>
        <v>#N/A</v>
      </c>
      <c r="JD22" s="256" t="e">
        <f t="shared" si="352"/>
        <v>#N/A</v>
      </c>
      <c r="JE22" s="256" t="e">
        <f t="shared" si="353"/>
        <v>#N/A</v>
      </c>
      <c r="JF22" s="256" t="e">
        <f t="shared" si="354"/>
        <v>#N/A</v>
      </c>
      <c r="JG22" s="256" t="e">
        <f t="shared" si="355"/>
        <v>#N/A</v>
      </c>
      <c r="JH22" s="256" t="e">
        <f t="shared" si="356"/>
        <v>#N/A</v>
      </c>
      <c r="JI22" s="256" t="e">
        <f t="shared" si="357"/>
        <v>#N/A</v>
      </c>
      <c r="JJ22" s="256" t="e">
        <f t="shared" si="358"/>
        <v>#N/A</v>
      </c>
      <c r="JK22" s="256" t="e">
        <f t="shared" si="359"/>
        <v>#N/A</v>
      </c>
      <c r="JL22" s="256" t="e">
        <f t="shared" si="360"/>
        <v>#N/A</v>
      </c>
      <c r="JM22" s="256" t="e">
        <f t="shared" si="361"/>
        <v>#N/A</v>
      </c>
      <c r="JN22" s="256" t="e">
        <f t="shared" si="362"/>
        <v>#N/A</v>
      </c>
      <c r="JO22" s="256" t="e">
        <f t="shared" si="363"/>
        <v>#N/A</v>
      </c>
      <c r="JP22" s="256" t="e">
        <f t="shared" si="364"/>
        <v>#N/A</v>
      </c>
      <c r="JQ22" s="256" t="e">
        <f t="shared" si="365"/>
        <v>#N/A</v>
      </c>
      <c r="JR22" s="256" t="e">
        <f t="shared" si="366"/>
        <v>#N/A</v>
      </c>
      <c r="JS22" s="256" t="e">
        <f t="shared" si="367"/>
        <v>#N/A</v>
      </c>
      <c r="JT22" s="256" t="e">
        <f t="shared" si="368"/>
        <v>#N/A</v>
      </c>
      <c r="JU22" s="256" t="e">
        <f t="shared" si="369"/>
        <v>#N/A</v>
      </c>
      <c r="JV22" s="61">
        <f t="shared" si="233"/>
        <v>0.55999999999999994</v>
      </c>
      <c r="JW22" s="46">
        <f t="shared" si="234"/>
        <v>0</v>
      </c>
      <c r="JX22" s="46">
        <f t="shared" si="235"/>
        <v>0</v>
      </c>
      <c r="JY22" s="46">
        <f t="shared" si="236"/>
        <v>0</v>
      </c>
      <c r="JZ22" s="46">
        <f t="shared" si="237"/>
        <v>0</v>
      </c>
      <c r="KA22" s="46">
        <f t="shared" si="238"/>
        <v>0</v>
      </c>
      <c r="KB22" s="46">
        <f t="shared" si="239"/>
        <v>0</v>
      </c>
      <c r="KC22" s="46">
        <f t="shared" si="240"/>
        <v>0</v>
      </c>
      <c r="KD22" s="46">
        <f t="shared" si="241"/>
        <v>0</v>
      </c>
      <c r="KE22" s="46">
        <f t="shared" si="242"/>
        <v>0</v>
      </c>
      <c r="KF22" s="46">
        <f t="shared" si="243"/>
        <v>0</v>
      </c>
      <c r="KG22" s="46">
        <f t="shared" si="244"/>
        <v>0</v>
      </c>
      <c r="KH22" s="46">
        <f t="shared" si="245"/>
        <v>0</v>
      </c>
      <c r="KI22" s="46">
        <f t="shared" si="246"/>
        <v>0</v>
      </c>
      <c r="KJ22" s="46">
        <f t="shared" si="247"/>
        <v>0</v>
      </c>
      <c r="KK22" s="46">
        <f t="shared" si="248"/>
        <v>0</v>
      </c>
      <c r="KL22" s="46">
        <f t="shared" si="249"/>
        <v>0</v>
      </c>
      <c r="KM22" s="46">
        <f t="shared" si="250"/>
        <v>0</v>
      </c>
      <c r="KN22" s="46">
        <f t="shared" si="251"/>
        <v>0</v>
      </c>
      <c r="KO22" s="46">
        <f t="shared" si="252"/>
        <v>0</v>
      </c>
      <c r="KP22" s="46">
        <f t="shared" si="253"/>
        <v>0</v>
      </c>
      <c r="KQ22" s="46">
        <f t="shared" si="254"/>
        <v>0</v>
      </c>
      <c r="KR22" s="61">
        <f t="shared" si="255"/>
        <v>0.55999999999999994</v>
      </c>
      <c r="KS22" s="1">
        <f t="shared" si="256"/>
        <v>0</v>
      </c>
      <c r="KT22" s="1">
        <f t="shared" si="257"/>
        <v>0</v>
      </c>
      <c r="KU22" s="1">
        <f t="shared" si="258"/>
        <v>0</v>
      </c>
      <c r="KV22" s="1">
        <f t="shared" si="259"/>
        <v>0</v>
      </c>
      <c r="KW22" s="1">
        <f t="shared" si="260"/>
        <v>0</v>
      </c>
      <c r="KX22" s="1">
        <f t="shared" si="261"/>
        <v>0</v>
      </c>
      <c r="KY22" s="1">
        <f t="shared" si="262"/>
        <v>0</v>
      </c>
      <c r="KZ22" s="1">
        <f t="shared" si="263"/>
        <v>0</v>
      </c>
      <c r="LA22" s="1">
        <f t="shared" si="264"/>
        <v>0</v>
      </c>
      <c r="LB22" s="1">
        <f t="shared" si="265"/>
        <v>0</v>
      </c>
      <c r="LC22" s="1">
        <f t="shared" si="266"/>
        <v>0</v>
      </c>
      <c r="LD22" s="1">
        <f t="shared" si="267"/>
        <v>0</v>
      </c>
      <c r="LE22" s="1">
        <f t="shared" si="268"/>
        <v>0</v>
      </c>
      <c r="LF22" s="1">
        <f t="shared" si="269"/>
        <v>0</v>
      </c>
      <c r="LG22" s="1">
        <f t="shared" si="270"/>
        <v>0</v>
      </c>
      <c r="LH22" s="1">
        <f t="shared" si="271"/>
        <v>0</v>
      </c>
      <c r="LI22" s="1">
        <f t="shared" si="272"/>
        <v>0</v>
      </c>
      <c r="LJ22" s="1">
        <f t="shared" si="273"/>
        <v>0</v>
      </c>
      <c r="LK22" s="1">
        <f t="shared" si="274"/>
        <v>0</v>
      </c>
      <c r="LL22" s="1">
        <f t="shared" si="275"/>
        <v>0</v>
      </c>
      <c r="LM22" s="1">
        <f t="shared" si="276"/>
        <v>0</v>
      </c>
      <c r="LN22" s="61">
        <f t="shared" si="277"/>
        <v>0.55999999999999994</v>
      </c>
      <c r="LO22" s="57">
        <f t="shared" si="278"/>
        <v>9.6804244445109884</v>
      </c>
      <c r="LP22" s="57">
        <f t="shared" si="279"/>
        <v>4.5599737166895746</v>
      </c>
      <c r="LQ22" s="57">
        <f t="shared" si="280"/>
        <v>6.2986376332691565</v>
      </c>
      <c r="LR22" s="57">
        <f t="shared" si="281"/>
        <v>7.737378004436966</v>
      </c>
      <c r="LS22" s="57">
        <f t="shared" si="282"/>
        <v>8.8105104210959233</v>
      </c>
      <c r="LT22" s="57">
        <f t="shared" si="283"/>
        <v>9.4233613252509354</v>
      </c>
      <c r="LU22" s="57">
        <f t="shared" si="284"/>
        <v>9.7020023977263392</v>
      </c>
      <c r="LV22" s="57">
        <f t="shared" si="285"/>
        <v>9.5922422594360039</v>
      </c>
      <c r="LW22" s="57">
        <f t="shared" si="286"/>
        <v>9.2622384831923039</v>
      </c>
      <c r="LX22" s="57">
        <f t="shared" si="287"/>
        <v>8.7800102507510296</v>
      </c>
      <c r="LY22" s="57">
        <f t="shared" si="288"/>
        <v>8.2299647684649013</v>
      </c>
      <c r="LZ22" s="57">
        <f t="shared" si="289"/>
        <v>4.3350584767229119</v>
      </c>
      <c r="MA22" s="57">
        <f t="shared" si="290"/>
        <v>5.3092070299515832</v>
      </c>
      <c r="MB22" s="57">
        <f t="shared" si="291"/>
        <v>6.2833555831802572</v>
      </c>
      <c r="MC22" s="57">
        <f t="shared" si="292"/>
        <v>7.2575041364089268</v>
      </c>
      <c r="MD22" s="57">
        <f t="shared" si="293"/>
        <v>8.231652689637599</v>
      </c>
      <c r="ME22" s="57">
        <f t="shared" si="294"/>
        <v>8.933259052676549</v>
      </c>
      <c r="MF22" s="57">
        <f t="shared" si="295"/>
        <v>9.3030142079843259</v>
      </c>
      <c r="MG22" s="57">
        <f t="shared" si="296"/>
        <v>9.5112356551408492</v>
      </c>
      <c r="MH22" s="57">
        <f t="shared" si="297"/>
        <v>9.6339730690324199</v>
      </c>
      <c r="MI22" s="57">
        <f t="shared" si="298"/>
        <v>9.6389484015369984</v>
      </c>
      <c r="MJ22" s="61">
        <f t="shared" si="299"/>
        <v>0.55999999999999994</v>
      </c>
      <c r="MK22" s="57" t="e">
        <f t="shared" si="118"/>
        <v>#N/A</v>
      </c>
      <c r="ML22" s="57" t="e">
        <f t="shared" si="370"/>
        <v>#N/A</v>
      </c>
      <c r="MM22" s="57" t="e">
        <f t="shared" si="371"/>
        <v>#N/A</v>
      </c>
      <c r="MN22" s="57" t="e">
        <f t="shared" si="372"/>
        <v>#N/A</v>
      </c>
      <c r="MO22" s="57" t="e">
        <f t="shared" si="373"/>
        <v>#N/A</v>
      </c>
      <c r="MP22" s="57" t="e">
        <f t="shared" si="374"/>
        <v>#N/A</v>
      </c>
      <c r="MQ22" s="57" t="e">
        <f t="shared" si="375"/>
        <v>#N/A</v>
      </c>
      <c r="MR22" s="57" t="e">
        <f t="shared" si="376"/>
        <v>#N/A</v>
      </c>
      <c r="MS22" s="57" t="e">
        <f t="shared" si="377"/>
        <v>#N/A</v>
      </c>
      <c r="MT22" s="57" t="e">
        <f t="shared" si="378"/>
        <v>#N/A</v>
      </c>
      <c r="MU22" s="57" t="e">
        <f t="shared" si="379"/>
        <v>#N/A</v>
      </c>
      <c r="MV22" s="57" t="e">
        <f t="shared" si="380"/>
        <v>#N/A</v>
      </c>
      <c r="MW22" s="57" t="e">
        <f t="shared" si="381"/>
        <v>#N/A</v>
      </c>
      <c r="MX22" s="57" t="e">
        <f t="shared" si="382"/>
        <v>#N/A</v>
      </c>
      <c r="MY22" s="57" t="e">
        <f t="shared" si="383"/>
        <v>#N/A</v>
      </c>
      <c r="MZ22" s="57" t="e">
        <f t="shared" si="384"/>
        <v>#N/A</v>
      </c>
      <c r="NA22" s="57" t="e">
        <f t="shared" si="385"/>
        <v>#N/A</v>
      </c>
      <c r="NB22" s="57" t="e">
        <f t="shared" si="386"/>
        <v>#N/A</v>
      </c>
      <c r="NC22" s="57" t="e">
        <f t="shared" si="387"/>
        <v>#N/A</v>
      </c>
      <c r="ND22" s="57" t="e">
        <f t="shared" si="388"/>
        <v>#N/A</v>
      </c>
      <c r="NE22" s="57" t="e">
        <f t="shared" si="389"/>
        <v>#N/A</v>
      </c>
      <c r="NF22" s="61">
        <f t="shared" si="320"/>
        <v>0.55999999999999994</v>
      </c>
      <c r="NG22" s="256">
        <f>IF(OY21=0,MIN('Drive Train'!$F$35-FQ21*$C$19*'Drive Train'!$F$39,NG21+$C$39)-$C$7,IF(LO21-1&lt;=0,0,IF($C$37=Motors!$C$30,MAX(MAX(NG$8:NG21)*-1,NG21-$C$39),MAX(0,MAX(NG$8:NG21)*-1,NG21-$C$39))))</f>
        <v>10.577839126947202</v>
      </c>
      <c r="NH22" s="256">
        <f>IF(OZ21=0,MIN('Drive Train'!$F$35-FR21*$C$19*'Drive Train'!$F$39,NH21+$C$39)-$C$7,IF(LP21-1&lt;=0,0,IF($C$37=Motors!$C$30,MAX(MAX(NH$8:NH21)*-1,NH21-$C$39),MAX(0,MAX(NH$8:NH21)*-1,NH21-$C$39))))</f>
        <v>7.6565442245945547</v>
      </c>
      <c r="NI22" s="256">
        <f>IF(PA21=0,MIN('Drive Train'!$F$35-FS21*$C$19*'Drive Train'!$F$39,NI21+$C$39)-$C$7,IF(LQ21-1&lt;=0,0,IF($C$37=Motors!$C$30,MAX(MAX(NI$8:NI21)*-1,NI21-$C$39),MAX(0,MAX(NI$8:NI21)*-1,NI21-$C$39))))</f>
        <v>7.9422000854432611</v>
      </c>
      <c r="NJ22" s="256">
        <f>IF(PB21=0,MIN('Drive Train'!$F$35-FT21*$C$19*'Drive Train'!$F$39,NJ21+$C$39)-$C$7,IF(LR21-1&lt;=0,0,IF($C$37=Motors!$C$30,MAX(MAX(NJ$8:NJ21)*-1,NJ21-$C$39),MAX(0,MAX(NJ$8:NJ21)*-1,NJ21-$C$39))))</f>
        <v>8.3216065030752109</v>
      </c>
      <c r="NK22" s="256">
        <f>IF(PC21=0,MIN('Drive Train'!$F$35-FU21*$C$19*'Drive Train'!$F$39,NK21+$C$39)-$C$7,IF(LS21-1&lt;=0,0,IF($C$37=Motors!$C$30,MAX(MAX(NK$8:NK21)*-1,NK21-$C$39),MAX(0,MAX(NK$8:NK21)*-1,NK21-$C$39))))</f>
        <v>8.7951856982003562</v>
      </c>
      <c r="NL22" s="256">
        <f>IF(PD21=0,MIN('Drive Train'!$F$35-FV21*$C$19*'Drive Train'!$F$39,NL21+$C$39)-$C$7,IF(LT21-1&lt;=0,0,IF($C$37=Motors!$C$30,MAX(MAX(NL$8:NL21)*-1,NL21-$C$39),MAX(0,MAX(NL$8:NL21)*-1,NL21-$C$39))))</f>
        <v>9.4340844005325231</v>
      </c>
      <c r="NM22" s="256">
        <f>IF(PE21=0,MIN('Drive Train'!$F$35-FW21*$C$19*'Drive Train'!$F$39,NM21+$C$39)-$C$7,IF(LU21-1&lt;=0,0,IF($C$37=Motors!$C$30,MAX(MAX(NM$8:NM21)*-1,NM21-$C$39),MAX(0,MAX(NM$8:NM21)*-1,NM21-$C$39))))</f>
        <v>10.092290096462527</v>
      </c>
      <c r="NN22" s="256">
        <f>IF(PF21=0,MIN('Drive Train'!$F$35-FX21*$C$19*'Drive Train'!$F$39,NN21+$C$39)-$C$7,IF(LV21-1&lt;=0,0,IF($C$37=Motors!$C$30,MAX(MAX(NN$8:NN21)*-1,NN21-$C$39),MAX(0,MAX(NN$8:NN21)*-1,NN21-$C$39))))</f>
        <v>10.66958470789516</v>
      </c>
      <c r="NO22" s="256">
        <f>IF(PG21=0,MIN('Drive Train'!$F$35-FY21*$C$19*'Drive Train'!$F$39,NO21+$C$39)-$C$7,IF(LW21-1&lt;=0,0,IF($C$37=Motors!$C$30,MAX(MAX(NO$8:NO21)*-1,NO21-$C$39),MAX(0,MAX(NO$8:NO21)*-1,NO21-$C$39))))</f>
        <v>11.158562750156586</v>
      </c>
      <c r="NP22" s="256">
        <f>IF(PH21=0,MIN('Drive Train'!$F$35-FZ21*$C$19*'Drive Train'!$F$39,NP21+$C$39)-$C$7,IF(LX21-1&lt;=0,0,IF($C$37=Motors!$C$30,MAX(MAX(NP$8:NP21)*-1,NP21-$C$39),MAX(0,MAX(NP$8:NP21)*-1,NP21-$C$39))))</f>
        <v>11.524200286049149</v>
      </c>
      <c r="NQ22" s="256">
        <f>IF(PI21=0,MIN('Drive Train'!$F$35-GA21*$C$19*'Drive Train'!$F$39,NQ21+$C$39)-$C$7,IF(LY21-1&lt;=0,0,IF($C$37=Motors!$C$30,MAX(MAX(NQ$8:NQ21)*-1,NQ21-$C$39),MAX(0,MAX(NQ$8:NQ21)*-1,NQ21-$C$39))))</f>
        <v>11.771246946952223</v>
      </c>
      <c r="NR22" s="256">
        <f>IF(PJ21=0,MIN('Drive Train'!$F$35-GB21*$C$19*'Drive Train'!$F$39,NR21+$C$39)-$C$7,IF(LZ21-1&lt;=0,0,IF($C$37=Motors!$C$30,MAX(MAX(NR$8:NR21)*-1,NR21-$C$39),MAX(0,MAX(NR$8:NR21)*-1,NR21-$C$39))))</f>
        <v>10.879599449990437</v>
      </c>
      <c r="NS22" s="256">
        <f>IF(PK21=0,MIN('Drive Train'!$F$35-GC21*$C$19*'Drive Train'!$F$39,NS21+$C$39)-$C$7,IF(MA21-1&lt;=0,0,IF($C$37=Motors!$C$30,MAX(MAX(NS$8:NS21)*-1,NS21-$C$39),MAX(0,MAX(NS$8:NS21)*-1,NS21-$C$39))))</f>
        <v>10.620494129630133</v>
      </c>
      <c r="NT22" s="256">
        <f>IF(PL21=0,MIN('Drive Train'!$F$35-GD21*$C$19*'Drive Train'!$F$39,NT21+$C$39)-$C$7,IF(MB21-1&lt;=0,0,IF($C$37=Motors!$C$30,MAX(MAX(NT$8:NT21)*-1,NT21-$C$39),MAX(0,MAX(NT$8:NT21)*-1,NT21-$C$39))))</f>
        <v>10.361388809269831</v>
      </c>
      <c r="NU22" s="256">
        <f>IF(PM21=0,MIN('Drive Train'!$F$35-GE21*$C$19*'Drive Train'!$F$39,NU21+$C$39)-$C$7,IF(MC21-1&lt;=0,0,IF($C$37=Motors!$C$30,MAX(MAX(NU$8:NU21)*-1,NU21-$C$39),MAX(0,MAX(NU$8:NU21)*-1,NU21-$C$39))))</f>
        <v>10.102283488909528</v>
      </c>
      <c r="NV22" s="256">
        <f>IF(PN21=0,MIN('Drive Train'!$F$35-GF21*$C$19*'Drive Train'!$F$39,NV21+$C$39)-$C$7,IF(MD21-1&lt;=0,0,IF($C$37=Motors!$C$30,MAX(MAX(NV$8:NV21)*-1,NV21-$C$39),MAX(0,MAX(NV$8:NV21)*-1,NV21-$C$39))))</f>
        <v>9.8431781685492261</v>
      </c>
      <c r="NW22" s="256">
        <f>IF(PO21=0,MIN('Drive Train'!$F$35-GG21*$C$19*'Drive Train'!$F$39,NW21+$C$39)-$C$7,IF(ME21-1&lt;=0,0,IF($C$37=Motors!$C$30,MAX(MAX(NW$8:NW21)*-1,NW21-$C$39),MAX(0,MAX(NW$8:NW21)*-1,NW21-$C$39))))</f>
        <v>10.15002108016685</v>
      </c>
      <c r="NX22" s="256">
        <f>IF(PP21=0,MIN('Drive Train'!$F$35-GH21*$C$19*'Drive Train'!$F$39,NX21+$C$39)-$C$7,IF(MF21-1&lt;=0,0,IF($C$37=Motors!$C$30,MAX(MAX(NX$8:NX21)*-1,NX21-$C$39),MAX(0,MAX(NX$8:NX21)*-1,NX21-$C$39))))</f>
        <v>10.358572923031083</v>
      </c>
      <c r="NY22" s="256">
        <f>IF(PQ21=0,MIN('Drive Train'!$F$35-GI21*$C$19*'Drive Train'!$F$39,NY21+$C$39)-$C$7,IF(MG21-1&lt;=0,0,IF($C$37=Motors!$C$30,MAX(MAX(NY$8:NY21)*-1,NY21-$C$39),MAX(0,MAX(NY$8:NY21)*-1,NY21-$C$39))))</f>
        <v>10.478279715730434</v>
      </c>
      <c r="NZ22" s="256">
        <f>IF(PR21=0,MIN('Drive Train'!$F$35-GJ21*$C$19*'Drive Train'!$F$39,NZ21+$C$39)-$C$7,IF(MH21-1&lt;=0,0,IF($C$37=Motors!$C$30,MAX(MAX(NZ$8:NZ21)*-1,NZ21-$C$39),MAX(0,MAX(NZ$8:NZ21)*-1,NZ21-$C$39))))</f>
        <v>10.550307023653836</v>
      </c>
      <c r="OA22" s="256">
        <f>IF(PS21=0,MIN('Drive Train'!$F$35-GK21*$C$19*'Drive Train'!$F$39,OA21+$C$39)-$C$7,IF(MI21-1&lt;=0,0,IF($C$37=Motors!$C$30,MAX(MAX(OA$8:OA21)*-1,OA21-$C$39),MAX(0,MAX(OA$8:OA21)*-1,OA21-$C$39))))</f>
        <v>10.553276488176095</v>
      </c>
      <c r="OB22" s="61">
        <f t="shared" si="321"/>
        <v>0.55999999999999994</v>
      </c>
      <c r="OC22" s="256">
        <f>'Drive Train'!$F$35-(FQ22*$C$13)*$C$19*'Drive Train'!$F$39</f>
        <v>10.949983589177901</v>
      </c>
      <c r="OD22" s="256">
        <f>'Drive Train'!$F$35-(FR22*$C$13)*$C$19*'Drive Train'!$F$39</f>
        <v>7.8538811784594831</v>
      </c>
      <c r="OE22" s="256">
        <f>'Drive Train'!$F$35-(FS22*$C$13)*$C$19*'Drive Train'!$F$39</f>
        <v>8.1644956833100224</v>
      </c>
      <c r="OF22" s="256">
        <f>'Drive Train'!$F$35-(FT22*$C$13)*$C$19*'Drive Train'!$F$39</f>
        <v>8.5739111029012918</v>
      </c>
      <c r="OG22" s="256">
        <f>'Drive Train'!$F$35-(FU22*$C$13)*$C$19*'Drive Train'!$F$39</f>
        <v>9.1156098830680694</v>
      </c>
      <c r="OH22" s="256">
        <f>'Drive Train'!$F$35-(FV22*$C$13)*$C$19*'Drive Train'!$F$39</f>
        <v>9.7860608759536944</v>
      </c>
      <c r="OI22" s="256">
        <f>'Drive Train'!$F$35-(FW22*$C$13)*$C$19*'Drive Train'!$F$39</f>
        <v>10.465456822708964</v>
      </c>
      <c r="OJ22" s="256">
        <f>'Drive Train'!$F$35-(FX22*$C$13)*$C$19*'Drive Train'!$F$39</f>
        <v>11.041949344528801</v>
      </c>
      <c r="OK22" s="256">
        <f>'Drive Train'!$F$35-(FY22*$C$13)*$C$19*'Drive Train'!$F$39</f>
        <v>11.505321204912988</v>
      </c>
      <c r="OL22" s="256">
        <f>'Drive Train'!$F$35-(FZ22*$C$13)*$C$19*'Drive Train'!$F$39</f>
        <v>11.82951544334807</v>
      </c>
      <c r="OM22" s="256">
        <f>'Drive Train'!$F$35-(GA22*$C$13)*$C$19*'Drive Train'!$F$39</f>
        <v>12.031272941656939</v>
      </c>
      <c r="ON22" s="256">
        <f>'Drive Train'!$F$35-(GB22*$C$13)*$C$19*'Drive Train'!$F$39</f>
        <v>11.085609706220806</v>
      </c>
      <c r="OO22" s="256">
        <f>'Drive Train'!$F$35-(GC22*$C$13)*$C$19*'Drive Train'!$F$39</f>
        <v>10.832349255915192</v>
      </c>
      <c r="OP22" s="256">
        <f>'Drive Train'!$F$35-(GD22*$C$13)*$C$19*'Drive Train'!$F$39</f>
        <v>10.579088805609578</v>
      </c>
      <c r="OQ22" s="256">
        <f>'Drive Train'!$F$35-(GE22*$C$13)*$C$19*'Drive Train'!$F$39</f>
        <v>10.325828355303964</v>
      </c>
      <c r="OR22" s="256">
        <f>'Drive Train'!$F$35-(GF22*$C$13)*$C$19*'Drive Train'!$F$39</f>
        <v>10.20717766001216</v>
      </c>
      <c r="OS22" s="256">
        <f>'Drive Train'!$F$35-(GG22*$C$13)*$C$19*'Drive Train'!$F$39</f>
        <v>10.564531783969489</v>
      </c>
      <c r="OT22" s="256">
        <f>'Drive Train'!$F$35-(GH22*$C$13)*$C$19*'Drive Train'!$F$39</f>
        <v>10.751721877369919</v>
      </c>
      <c r="OU22" s="256">
        <f>'Drive Train'!$F$35-(GI22*$C$13)*$C$19*'Drive Train'!$F$39</f>
        <v>10.860279466879565</v>
      </c>
      <c r="OV22" s="256">
        <f>'Drive Train'!$F$35-(GJ22*$C$13)*$C$19*'Drive Train'!$F$39</f>
        <v>10.925216355049326</v>
      </c>
      <c r="OW22" s="256">
        <f>'Drive Train'!$F$35-(GK22*$C$13)*$C$19*'Drive Train'!$F$39</f>
        <v>10.927858422911354</v>
      </c>
      <c r="OX22" s="61">
        <f t="shared" si="322"/>
        <v>0.55999999999999994</v>
      </c>
      <c r="OY22" s="1">
        <f>IF(PU22&gt;='Drive Train'!$F$29,1,0)</f>
        <v>0</v>
      </c>
      <c r="OZ22" s="1">
        <f>IF(PV22&gt;='Drive Train'!$F$29,1,0)</f>
        <v>0</v>
      </c>
      <c r="PA22" s="1">
        <f>IF(PW22&gt;='Drive Train'!$F$29,1,0)</f>
        <v>0</v>
      </c>
      <c r="PB22" s="1">
        <f>IF(PX22&gt;='Drive Train'!$F$29,1,0)</f>
        <v>0</v>
      </c>
      <c r="PC22" s="1">
        <f>IF(PY22&gt;='Drive Train'!$F$29,1,0)</f>
        <v>0</v>
      </c>
      <c r="PD22" s="1">
        <f>IF(PZ22&gt;='Drive Train'!$F$29,1,0)</f>
        <v>0</v>
      </c>
      <c r="PE22" s="1">
        <f>IF(QA22&gt;='Drive Train'!$F$29,1,0)</f>
        <v>0</v>
      </c>
      <c r="PF22" s="1">
        <f>IF(QB22&gt;='Drive Train'!$F$29,1,0)</f>
        <v>0</v>
      </c>
      <c r="PG22" s="1">
        <f>IF(QC22&gt;='Drive Train'!$F$29,1,0)</f>
        <v>0</v>
      </c>
      <c r="PH22" s="1">
        <f>IF(QD22&gt;='Drive Train'!$F$29,1,0)</f>
        <v>0</v>
      </c>
      <c r="PI22" s="1">
        <f>IF(QE22&gt;='Drive Train'!$F$29,1,0)</f>
        <v>0</v>
      </c>
      <c r="PJ22" s="1">
        <f>IF(QF22&gt;='Drive Train'!$F$29,1,0)</f>
        <v>0</v>
      </c>
      <c r="PK22" s="1">
        <f>IF(QG22&gt;='Drive Train'!$F$29,1,0)</f>
        <v>0</v>
      </c>
      <c r="PL22" s="1">
        <f>IF(QH22&gt;='Drive Train'!$F$29,1,0)</f>
        <v>0</v>
      </c>
      <c r="PM22" s="1">
        <f>IF(QI22&gt;='Drive Train'!$F$29,1,0)</f>
        <v>0</v>
      </c>
      <c r="PN22" s="1">
        <f>IF(QJ22&gt;='Drive Train'!$F$29,1,0)</f>
        <v>0</v>
      </c>
      <c r="PO22" s="1">
        <f>IF(QK22&gt;='Drive Train'!$F$29,1,0)</f>
        <v>0</v>
      </c>
      <c r="PP22" s="1">
        <f>IF(QL22&gt;='Drive Train'!$F$29,1,0)</f>
        <v>0</v>
      </c>
      <c r="PQ22" s="1">
        <f>IF(QM22&gt;='Drive Train'!$F$29,1,0)</f>
        <v>0</v>
      </c>
      <c r="PR22" s="1">
        <f>IF(QN22&gt;='Drive Train'!$F$29,1,0)</f>
        <v>0</v>
      </c>
      <c r="PS22" s="1">
        <f>IF(QO22&gt;='Drive Train'!$F$29,1,0)</f>
        <v>0</v>
      </c>
      <c r="PT22" s="253">
        <f t="shared" si="323"/>
        <v>0.55999999999999994</v>
      </c>
      <c r="PU22" s="57">
        <f t="shared" si="324"/>
        <v>3.3523870153229423</v>
      </c>
      <c r="PV22" s="57">
        <f t="shared" si="325"/>
        <v>1.3669779322959434</v>
      </c>
      <c r="PW22" s="57">
        <f t="shared" si="326"/>
        <v>1.9142494474654266</v>
      </c>
      <c r="PX22" s="57">
        <f t="shared" si="327"/>
        <v>2.3980201960443752</v>
      </c>
      <c r="PY22" s="57">
        <f t="shared" si="328"/>
        <v>2.8029305455581994</v>
      </c>
      <c r="PZ22" s="57">
        <f t="shared" si="329"/>
        <v>3.0648822850410844</v>
      </c>
      <c r="QA22" s="57">
        <f t="shared" si="330"/>
        <v>3.25569307574226</v>
      </c>
      <c r="QB22" s="57">
        <f t="shared" si="331"/>
        <v>3.3138467427513145</v>
      </c>
      <c r="QC22" s="57">
        <f t="shared" si="332"/>
        <v>3.3175928151529428</v>
      </c>
      <c r="QD22" s="57">
        <f t="shared" si="333"/>
        <v>3.273233922819891</v>
      </c>
      <c r="QE22" s="57">
        <f t="shared" si="334"/>
        <v>3.2025801096989515</v>
      </c>
      <c r="QF22" s="57">
        <f t="shared" si="335"/>
        <v>1.3614895904853921</v>
      </c>
      <c r="QG22" s="57">
        <f t="shared" si="336"/>
        <v>1.6674354322609459</v>
      </c>
      <c r="QH22" s="57">
        <f t="shared" si="337"/>
        <v>1.9733812740365004</v>
      </c>
      <c r="QI22" s="57">
        <f t="shared" si="338"/>
        <v>2.2793271158120536</v>
      </c>
      <c r="QJ22" s="57">
        <f t="shared" si="339"/>
        <v>2.5845964434574249</v>
      </c>
      <c r="QK22" s="57">
        <f t="shared" si="340"/>
        <v>2.8645337154843014</v>
      </c>
      <c r="QL22" s="57">
        <f t="shared" si="341"/>
        <v>3.0659463410719838</v>
      </c>
      <c r="QM22" s="57">
        <f t="shared" si="342"/>
        <v>3.2068906495744134</v>
      </c>
      <c r="QN22" s="57">
        <f t="shared" si="343"/>
        <v>3.303382411265416</v>
      </c>
      <c r="QO22" s="57">
        <f t="shared" si="344"/>
        <v>3.3080277573145986</v>
      </c>
      <c r="QP22" s="61">
        <f t="shared" si="345"/>
        <v>0.55999999999999994</v>
      </c>
      <c r="QQ22" s="57">
        <f t="shared" si="139"/>
        <v>0.30495917583551335</v>
      </c>
      <c r="QR22" s="57">
        <f t="shared" si="140"/>
        <v>0.95611376445132157</v>
      </c>
      <c r="QS22" s="57">
        <f t="shared" si="141"/>
        <v>0.89078709456344662</v>
      </c>
      <c r="QT22" s="57">
        <f t="shared" si="142"/>
        <v>0.80468118017443857</v>
      </c>
      <c r="QU22" s="57">
        <f t="shared" si="143"/>
        <v>0.69075418437091918</v>
      </c>
      <c r="QV22" s="57">
        <f t="shared" si="144"/>
        <v>0.54974875801675738</v>
      </c>
      <c r="QW22" s="57">
        <f t="shared" si="145"/>
        <v>0.40686208001632818</v>
      </c>
      <c r="QX22" s="57">
        <f t="shared" si="146"/>
        <v>0.28561746304689734</v>
      </c>
      <c r="QY22" s="57">
        <f t="shared" si="147"/>
        <v>0.18816373797628672</v>
      </c>
      <c r="QZ22" s="57">
        <f t="shared" si="148"/>
        <v>0.11998105602461734</v>
      </c>
      <c r="RA22" s="57">
        <f t="shared" si="149"/>
        <v>7.7548570472247669E-2</v>
      </c>
      <c r="RB22" s="57">
        <f t="shared" si="150"/>
        <v>0.27643506495891601</v>
      </c>
      <c r="RC22" s="57">
        <f t="shared" si="151"/>
        <v>0.32969935743209056</v>
      </c>
      <c r="RD22" s="57">
        <f t="shared" si="152"/>
        <v>0.38296364990526505</v>
      </c>
      <c r="RE22" s="57">
        <f t="shared" si="153"/>
        <v>0.43622794237843954</v>
      </c>
      <c r="RF22" s="57">
        <f t="shared" si="154"/>
        <v>0.46118187943628597</v>
      </c>
      <c r="RG22" s="57">
        <f t="shared" si="155"/>
        <v>0.38602519961521936</v>
      </c>
      <c r="RH22" s="57">
        <f t="shared" si="156"/>
        <v>0.34665644752254277</v>
      </c>
      <c r="RI22" s="57">
        <f t="shared" si="157"/>
        <v>0.32382523486834791</v>
      </c>
      <c r="RJ22" s="57">
        <f t="shared" si="158"/>
        <v>0.31016807916323058</v>
      </c>
      <c r="RK22" s="57">
        <f t="shared" si="159"/>
        <v>0.30961241452958055</v>
      </c>
      <c r="RL22" s="61">
        <f t="shared" si="346"/>
        <v>0.55999999999999994</v>
      </c>
      <c r="RM22" s="2">
        <f>IF(AND(LO22&gt;=LO$6*'Drive Train'!$AA$52,LO22&lt;=LO$6*'Drive Train'!$AA$53,KS22=0,JW22=0,EU22&gt;0),$C$17,0)</f>
        <v>0.04</v>
      </c>
      <c r="RN22" s="2">
        <f>IF(AND(LP22&gt;=LP$6*'Drive Train'!$AA$52,LP22&lt;=LP$6*'Drive Train'!$AA$53,KT22=0,JX22=0,EV22&gt;0),$C$17,0)</f>
        <v>0</v>
      </c>
      <c r="RO22" s="2">
        <f>IF(AND(LQ22&gt;=LQ$6*'Drive Train'!$AA$52,LQ22&lt;=LQ$6*'Drive Train'!$AA$53,KU22=0,JY22=0,EW22&gt;0),$C$17,0)</f>
        <v>0</v>
      </c>
      <c r="RP22" s="2">
        <f>IF(AND(LR22&gt;=LR$6*'Drive Train'!$AA$52,LR22&lt;=LR$6*'Drive Train'!$AA$53,KV22=0,JZ22=0,EX22&gt;0),$C$17,0)</f>
        <v>0</v>
      </c>
      <c r="RQ22" s="2">
        <f>IF(AND(LS22&gt;=LS$6*'Drive Train'!$AA$52,LS22&lt;=LS$6*'Drive Train'!$AA$53,KW22=0,KA22=0,EY22&gt;0),$C$17,0)</f>
        <v>0.04</v>
      </c>
      <c r="RR22" s="2">
        <f>IF(AND(LT22&gt;=LT$6*'Drive Train'!$AA$52,LT22&lt;=LT$6*'Drive Train'!$AA$53,KX22=0,KB22=0,EZ22&gt;0),$C$17,0)</f>
        <v>0.04</v>
      </c>
      <c r="RS22" s="2">
        <f>IF(AND(LU22&gt;=LU$6*'Drive Train'!$AA$52,LU22&lt;=LU$6*'Drive Train'!$AA$53,KY22=0,KC22=0,FA22&gt;0),$C$17,0)</f>
        <v>0.04</v>
      </c>
      <c r="RT22" s="2">
        <f>IF(AND(LV22&gt;=LV$6*'Drive Train'!$AA$52,LV22&lt;=LV$6*'Drive Train'!$AA$53,KZ22=0,KD22=0,FB22&gt;0),$C$17,0)</f>
        <v>0.04</v>
      </c>
      <c r="RU22" s="2">
        <f>IF(AND(LW22&gt;=LW$6*'Drive Train'!$AA$52,LW22&lt;=LW$6*'Drive Train'!$AA$53,LA22=0,KE22=0,FC22&gt;0),$C$17,0)</f>
        <v>0.04</v>
      </c>
      <c r="RV22" s="2">
        <f>IF(AND(LX22&gt;=LX$6*'Drive Train'!$AA$52,LX22&lt;=LX$6*'Drive Train'!$AA$53,LB22=0,KF22=0,FD22&gt;0),$C$17,0)</f>
        <v>0.04</v>
      </c>
      <c r="RW22" s="2">
        <f>IF(AND(LY22&gt;=LY$6*'Drive Train'!$AA$52,LY22&lt;=LY$6*'Drive Train'!$AA$53,LC22=0,KG22=0,FE22&gt;0),$C$17,0)</f>
        <v>0.04</v>
      </c>
      <c r="RX22" s="2">
        <f>IF(AND(LZ22&gt;=LZ$6*'Drive Train'!$AA$52,LZ22&lt;=LZ$6*'Drive Train'!$AA$53,LD22=0,KH22=0,FF22&gt;0),$C$17,0)</f>
        <v>0</v>
      </c>
      <c r="RY22" s="2">
        <f>IF(AND(MA22&gt;=MA$6*'Drive Train'!$AA$52,MA22&lt;=MA$6*'Drive Train'!$AA$53,LE22=0,KI22=0,FG22&gt;0),$C$17,0)</f>
        <v>0</v>
      </c>
      <c r="RZ22" s="2">
        <f>IF(AND(MB22&gt;=MB$6*'Drive Train'!$AA$52,MB22&lt;=MB$6*'Drive Train'!$AA$53,LF22=0,KJ22=0,FH22&gt;0),$C$17,0)</f>
        <v>0.04</v>
      </c>
      <c r="SA22" s="2">
        <f>IF(AND(MC22&gt;=MC$6*'Drive Train'!$AA$52,MC22&lt;=MC$6*'Drive Train'!$AA$53,LG22=0,KK22=0,FI22&gt;0),$C$17,0)</f>
        <v>0.04</v>
      </c>
      <c r="SB22" s="2">
        <f>IF(AND(MD22&gt;=MD$6*'Drive Train'!$AA$52,MD22&lt;=MD$6*'Drive Train'!$AA$53,LH22=0,KL22=0,FJ22&gt;0),$C$17,0)</f>
        <v>0.04</v>
      </c>
      <c r="SC22" s="2">
        <f>IF(AND(ME22&gt;=ME$6*'Drive Train'!$AA$52,ME22&lt;=ME$6*'Drive Train'!$AA$53,LI22=0,KM22=0,FK22&gt;0),$C$17,0)</f>
        <v>0.04</v>
      </c>
      <c r="SD22" s="2">
        <f>IF(AND(MF22&gt;=MF$6*'Drive Train'!$AA$52,MF22&lt;=MF$6*'Drive Train'!$AA$53,LJ22=0,KN22=0,FL22&gt;0),$C$17,0)</f>
        <v>0.04</v>
      </c>
      <c r="SE22" s="2">
        <f>IF(AND(MG22&gt;=MG$6*'Drive Train'!$AA$52,MG22&lt;=MG$6*'Drive Train'!$AA$53,LK22=0,KO22=0,FM22&gt;0),$C$17,0)</f>
        <v>0.04</v>
      </c>
      <c r="SF22" s="2">
        <f>IF(AND(MH22&gt;=MH$6*'Drive Train'!$AA$52,MH22&lt;=MH$6*'Drive Train'!$AA$53,LL22=0,KP22=0,FN22&gt;0),$C$17,0)</f>
        <v>0.04</v>
      </c>
      <c r="SG22" s="2">
        <f>IF(AND(MI22&gt;=MI$6*'Drive Train'!$AA$52,MI22&lt;=MI$6*'Drive Train'!$AA$53,LM22=0,KQ22=0,FO22&gt;0),$C$17,0)</f>
        <v>0.04</v>
      </c>
      <c r="SH22" s="61">
        <f t="shared" si="347"/>
        <v>0.55999999999999994</v>
      </c>
      <c r="SI22" s="2">
        <f>IF(AND(EU22&lt;0,KS22=0,LO22&gt;=LO$6*'Drive Train'!$AA$52,LO22&lt;=LO$6*'Drive Train'!$AA$53,OY22=1,JW22=0),$C$17,0)</f>
        <v>0</v>
      </c>
      <c r="SJ22" s="2">
        <f>IF(AND(EV22&lt;0,KT22=0,LP22&gt;=LP$6*'Drive Train'!$AA$52,LP22&lt;=LP$6*'Drive Train'!$AA$53,OZ22=1,JX22=0),$C$17,0)</f>
        <v>0</v>
      </c>
      <c r="SK22" s="2">
        <f>IF(AND(EW22&lt;0,KU22=0,LQ22&gt;=LQ$6*'Drive Train'!$AA$52,LQ22&lt;=LQ$6*'Drive Train'!$AA$53,PA22=1,JY22=0),$C$17,0)</f>
        <v>0</v>
      </c>
      <c r="SL22" s="2">
        <f>IF(AND(EX22&lt;0,KV22=0,LR22&gt;=LR$6*'Drive Train'!$AA$52,LR22&lt;=LR$6*'Drive Train'!$AA$53,PB22=1,JZ22=0),$C$17,0)</f>
        <v>0</v>
      </c>
      <c r="SM22" s="2">
        <f>IF(AND(EY22&lt;0,KW22=0,LS22&gt;=LS$6*'Drive Train'!$AA$52,LS22&lt;=LS$6*'Drive Train'!$AA$53,PC22=1,KA22=0),$C$17,0)</f>
        <v>0</v>
      </c>
      <c r="SN22" s="2">
        <f>IF(AND(EZ22&lt;0,KX22=0,LT22&gt;=LT$6*'Drive Train'!$AA$52,LT22&lt;=LT$6*'Drive Train'!$AA$53,PD22=1,KB22=0),$C$17,0)</f>
        <v>0</v>
      </c>
      <c r="SO22" s="2">
        <f>IF(AND(FA22&lt;0,KY22=0,LU22&gt;=LU$6*'Drive Train'!$AA$52,LU22&lt;=LU$6*'Drive Train'!$AA$53,PE22=1,KC22=0),$C$17,0)</f>
        <v>0</v>
      </c>
      <c r="SP22" s="2">
        <f>IF(AND(FB22&lt;0,KZ22=0,LV22&gt;=LV$6*'Drive Train'!$AA$52,LV22&lt;=LV$6*'Drive Train'!$AA$53,PF22=1,KD22=0),$C$17,0)</f>
        <v>0</v>
      </c>
      <c r="SQ22" s="2">
        <f>IF(AND(FC22&lt;0,LA22=0,LW22&gt;=LW$6*'Drive Train'!$AA$52,LW22&lt;=LW$6*'Drive Train'!$AA$53,PG22=1,KE22=0),$C$17,0)</f>
        <v>0</v>
      </c>
      <c r="SR22" s="2">
        <f>IF(AND(FD22&lt;0,LB22=0,LX22&gt;=LX$6*'Drive Train'!$AA$52,LX22&lt;=LX$6*'Drive Train'!$AA$53,PH22=1,KF22=0),$C$17,0)</f>
        <v>0</v>
      </c>
      <c r="SS22" s="2">
        <f>IF(AND(FE22&lt;0,LC22=0,LY22&gt;=LY$6*'Drive Train'!$AA$52,LY22&lt;=LY$6*'Drive Train'!$AA$53,PI22=1,KG22=0),$C$17,0)</f>
        <v>0</v>
      </c>
      <c r="ST22" s="2">
        <f>IF(AND(FF22&lt;0,LD22=0,LZ22&gt;=LZ$6*'Drive Train'!$AA$52,LZ22&lt;=LZ$6*'Drive Train'!$AA$53,PJ22=1,KH22=0),$C$17,0)</f>
        <v>0</v>
      </c>
      <c r="SU22" s="2">
        <f>IF(AND(FG22&lt;0,LE22=0,MA22&gt;=MA$6*'Drive Train'!$AA$52,MA22&lt;=MA$6*'Drive Train'!$AA$53,PK22=1,KI22=0),$C$17,0)</f>
        <v>0</v>
      </c>
      <c r="SV22" s="2">
        <f>IF(AND(FH22&lt;0,LF22=0,MB22&gt;=MB$6*'Drive Train'!$AA$52,MB22&lt;=MB$6*'Drive Train'!$AA$53,PL22=1,KJ22=0),$C$17,0)</f>
        <v>0</v>
      </c>
      <c r="SW22" s="2">
        <f>IF(AND(FI22&lt;0,LG22=0,MC22&gt;=MC$6*'Drive Train'!$AA$52,MC22&lt;=MC$6*'Drive Train'!$AA$53,PM22=1,KK22=0),$C$17,0)</f>
        <v>0</v>
      </c>
      <c r="SX22" s="2">
        <f>IF(AND(FJ22&lt;0,LH22=0,MD22&gt;=MD$6*'Drive Train'!$AA$52,MD22&lt;=MD$6*'Drive Train'!$AA$53,PN22=1,KL22=0),$C$17,0)</f>
        <v>0</v>
      </c>
      <c r="SY22" s="2">
        <f>IF(AND(FK22&lt;0,LI22=0,ME22&gt;=ME$6*'Drive Train'!$AA$52,ME22&lt;=ME$6*'Drive Train'!$AA$53,PO22=1,KM22=0),$C$17,0)</f>
        <v>0</v>
      </c>
      <c r="SZ22" s="2">
        <f>IF(AND(FL22&lt;0,LJ22=0,MF22&gt;=MF$6*'Drive Train'!$AA$52,MF22&lt;=MF$6*'Drive Train'!$AA$53,PP22=1,KN22=0),$C$17,0)</f>
        <v>0</v>
      </c>
      <c r="TA22" s="2">
        <f>IF(AND(FM22&lt;0,LK22=0,MG22&gt;=MG$6*'Drive Train'!$AA$52,MG22&lt;=MG$6*'Drive Train'!$AA$53,PQ22=1,KO22=0),$C$17,0)</f>
        <v>0</v>
      </c>
      <c r="TB22" s="2">
        <f>IF(AND(FN22&lt;0,LL22=0,MH22&gt;=MH$6*'Drive Train'!$AA$52,MH22&lt;=MH$6*'Drive Train'!$AA$53,PR22=1,KP22=0),$C$17,0)</f>
        <v>0</v>
      </c>
      <c r="TC22" s="2">
        <f>IF(AND(FO22&lt;0,LM22=0,MI22&gt;=MI$6*'Drive Train'!$AA$52,MI22&lt;=MI$6*'Drive Train'!$AA$53,PS22=1,KQ22=0),$C$17,0)</f>
        <v>0</v>
      </c>
      <c r="TD22" s="144">
        <f t="shared" si="348"/>
        <v>0.55999999999999994</v>
      </c>
    </row>
    <row r="23" spans="1:524" x14ac:dyDescent="0.2">
      <c r="B23" s="3" t="s">
        <v>55</v>
      </c>
      <c r="C23" s="48">
        <f>SUM('Drive Train'!F25:F26)*0.4536</f>
        <v>64.864800000000002</v>
      </c>
      <c r="D23" s="5"/>
      <c r="E23" s="6"/>
      <c r="P23" s="5"/>
      <c r="R23" s="63">
        <f t="shared" si="160"/>
        <v>0.6</v>
      </c>
      <c r="S23" s="2">
        <f>NG23/'Drive Train'!$F$35</f>
        <v>0.86854706364337908</v>
      </c>
      <c r="T23" s="2">
        <f>NH23/'Drive Train'!$F$35</f>
        <v>0.61886138535963575</v>
      </c>
      <c r="U23" s="2">
        <f>NI23/'Drive Train'!$F$35</f>
        <v>0.64391094220242118</v>
      </c>
      <c r="V23" s="2">
        <f>NJ23/'Drive Train'!$F$35</f>
        <v>0.67692831475010418</v>
      </c>
      <c r="W23" s="2">
        <f>NK23/'Drive Train'!$F$35</f>
        <v>0.72061370024742499</v>
      </c>
      <c r="X23" s="2">
        <f>NL23/'Drive Train'!$F$35</f>
        <v>0.77468232870594311</v>
      </c>
      <c r="Y23" s="2">
        <f>NM23/'Drive Train'!$F$35</f>
        <v>0.82947232441201324</v>
      </c>
      <c r="Z23" s="2">
        <f>NN23/'Drive Train'!$F$35</f>
        <v>0.87596365681683874</v>
      </c>
      <c r="AA23" s="2">
        <f>NO23/'Drive Train'!$F$35</f>
        <v>0.9133323552349184</v>
      </c>
      <c r="AB23" s="2">
        <f>NP23/'Drive Train'!$F$35</f>
        <v>0.93947705188290886</v>
      </c>
      <c r="AC23" s="2">
        <f>NQ23/'Drive Train'!$F$35</f>
        <v>0.95574781787555951</v>
      </c>
      <c r="AD23" s="2">
        <f>NR23/'Drive Train'!$F$35</f>
        <v>0.87948465372748441</v>
      </c>
      <c r="AE23" s="2">
        <f>NS23/'Drive Train'!$F$35</f>
        <v>0.8590604238641284</v>
      </c>
      <c r="AF23" s="2">
        <f>NT23/'Drive Train'!$F$35</f>
        <v>0.83863619400077238</v>
      </c>
      <c r="AG23" s="2">
        <f>NU23/'Drive Train'!$F$35</f>
        <v>0.81821196413741637</v>
      </c>
      <c r="AH23" s="2">
        <f>NV23/'Drive Train'!$F$35</f>
        <v>0.80864335967840006</v>
      </c>
      <c r="AI23" s="2">
        <f>NW23/'Drive Train'!$F$35</f>
        <v>0.83746224064270069</v>
      </c>
      <c r="AJ23" s="2">
        <f>NX23/'Drive Train'!$F$35</f>
        <v>0.85255821591692893</v>
      </c>
      <c r="AK23" s="2">
        <f>NY23/'Drive Train'!$F$35</f>
        <v>0.86131286023222298</v>
      </c>
      <c r="AL23" s="2">
        <f>NZ23/'Drive Train'!$F$35</f>
        <v>0.86654970605236503</v>
      </c>
      <c r="AM23" s="2">
        <f>OA23/'Drive Train'!$F$35</f>
        <v>0.8667627760412383</v>
      </c>
      <c r="AN23" s="61">
        <f t="shared" si="161"/>
        <v>0.6</v>
      </c>
      <c r="AO23" s="46">
        <f>LO23*12*60/(PI() * 'Drive Train'!$F$15)/S$6*ABS(S23)</f>
        <v>3553.7649386003859</v>
      </c>
      <c r="AP23" s="46">
        <f>LP23*12*60/(PI() * 'Drive Train'!$F$15)/T$6*ABS(T23)</f>
        <v>347.63155896012881</v>
      </c>
      <c r="AQ23" s="46">
        <f>LQ23*12*60/(PI() * 'Drive Train'!$F$15)/U$6*ABS(U23)</f>
        <v>718.91238337200775</v>
      </c>
      <c r="AR23" s="46">
        <f>LR23*12*60/(PI() * 'Drive Train'!$F$15)/V$6*ABS(V23)</f>
        <v>1207.5075121801717</v>
      </c>
      <c r="AS23" s="46">
        <f>LS23*12*60/(PI() * 'Drive Train'!$F$15)/W$6*ABS(W23)</f>
        <v>1795.5584768380245</v>
      </c>
      <c r="AT23" s="46">
        <f>LT23*12*60/(PI() * 'Drive Train'!$F$15)/X$6*ABS(X23)</f>
        <v>2440.6462059902547</v>
      </c>
      <c r="AU23" s="46">
        <f>LU23*12*60/(PI() * 'Drive Train'!$F$15)/Y$6*ABS(Y23)</f>
        <v>3092.7905609603354</v>
      </c>
      <c r="AV23" s="46">
        <f>LV23*12*60/(PI() * 'Drive Train'!$F$15)/Z$6*ABS(Z23)</f>
        <v>3641.6130835029294</v>
      </c>
      <c r="AW23" s="46">
        <f>LW23*12*60/(PI() * 'Drive Train'!$F$15)/AA$6*ABS(AA23)</f>
        <v>4073.292948517284</v>
      </c>
      <c r="AX23" s="46">
        <f>LX23*12*60/(PI() * 'Drive Train'!$F$15)/AB$6*ABS(AB23)</f>
        <v>4366.238837887413</v>
      </c>
      <c r="AY23" s="46">
        <f>LY23*12*60/(PI() * 'Drive Train'!$F$15)/AC$6*ABS(AC23)</f>
        <v>4541.6954981172494</v>
      </c>
      <c r="AZ23" s="46">
        <f>LZ23*12*60/(PI() * 'Drive Train'!$F$15)/AD$6*ABS(AD23)</f>
        <v>1662.2715491249978</v>
      </c>
      <c r="BA23" s="46">
        <f>MA23*12*60/(PI() * 'Drive Train'!$F$15)/AE$6*ABS(AE23)</f>
        <v>1988.5298677334308</v>
      </c>
      <c r="BB23" s="46">
        <f>MB23*12*60/(PI() * 'Drive Train'!$F$15)/AF$6*ABS(AF23)</f>
        <v>2297.4389796587147</v>
      </c>
      <c r="BC23" s="46">
        <f>MC23*12*60/(PI() * 'Drive Train'!$F$15)/AG$6*ABS(AG23)</f>
        <v>2588.9988849008469</v>
      </c>
      <c r="BD23" s="46">
        <f>MD23*12*60/(PI() * 'Drive Train'!$F$15)/AH$6*ABS(AH23)</f>
        <v>2890.9753944721492</v>
      </c>
      <c r="BE23" s="46">
        <f>ME23*12*60/(PI() * 'Drive Train'!$F$15)/AI$6*ABS(AI23)</f>
        <v>3203.694208037814</v>
      </c>
      <c r="BF23" s="46">
        <f>MF23*12*60/(PI() * 'Drive Train'!$F$15)/AJ$6*ABS(AJ23)</f>
        <v>3374.0439767635967</v>
      </c>
      <c r="BG23" s="46">
        <f>MG23*12*60/(PI() * 'Drive Train'!$F$15)/AK$6*ABS(AK23)</f>
        <v>3472.4725807860432</v>
      </c>
      <c r="BH23" s="46">
        <f>MH23*12*60/(PI() * 'Drive Train'!$F$15)/AL$6*ABS(AL23)</f>
        <v>3531.3261507705029</v>
      </c>
      <c r="BI23" s="46">
        <f>MI23*12*60/(PI() * 'Drive Train'!$F$15)/AM$6*ABS(AM23)</f>
        <v>3533.7238217663207</v>
      </c>
      <c r="BJ23" s="61">
        <f t="shared" si="67"/>
        <v>0.6</v>
      </c>
      <c r="BK23" s="2">
        <f>IF(OR(KS22=1,AND($C$37=Motors!$C$32,OY22=1)),0,IF(NG23=0,-(CG22+$C$15)/($C$14-$C$15)*$C$12,($C$11*S23-AO23)/($C$11*S23)*$C$12*S23))</f>
        <v>0.54803732106148551</v>
      </c>
      <c r="BL23" s="2">
        <f>IF(OR(KT22=1,AND($C$37=Motors!$C$32,OZ22=1)),0,IF(NH23=0,-(CH22+$C$15)/($C$14-$C$15)*$C$12,($C$11*T23-AP23)/($C$11*T23)*$C$12*T23))</f>
        <v>1.3638967535986488</v>
      </c>
      <c r="BM23" s="2">
        <f>IF(OR(KU22=1,AND($C$37=Motors!$C$32,PA22=1)),0,IF(NI23=0,-(CI22+$C$15)/($C$14-$C$15)*$C$12,($C$11*U23-AQ23)/($C$11*U23)*$C$12*U23))</f>
        <v>1.2599324432415675</v>
      </c>
      <c r="BN23" s="2">
        <f>IF(OR(KV22=1,AND($C$37=Motors!$C$32,PB22=1)),0,IF(NJ23=0,-(CJ22+$C$15)/($C$14-$C$15)*$C$12,($C$11*V23-AR23)/($C$11*V23)*$C$12*V23))</f>
        <v>1.1232480608375388</v>
      </c>
      <c r="BO23" s="2">
        <f>IF(OR(KW22=1,AND($C$37=Motors!$C$32,PC22=1)),0,IF(NK23=0,-(CK22+$C$15)/($C$14-$C$15)*$C$12,($C$11*W23-AS23)/($C$11*W23)*$C$12*W23))</f>
        <v>0.96842801226018727</v>
      </c>
      <c r="BP23" s="2">
        <f>IF(OR(KX22=1,AND($C$37=Motors!$C$32,PD22=1)),0,IF(NL23=0,-(CL22+$C$15)/($C$14-$C$15)*$C$12,($C$11*X23-AT23)/($C$11*X23)*$C$12*X23))</f>
        <v>0.81367510429928613</v>
      </c>
      <c r="BQ23" s="2">
        <f>IF(OR(KY22=1,AND($C$37=Motors!$C$32,PE22=1)),0,IF(NM23=0,-(CM22+$C$15)/($C$14-$C$15)*$C$12,($C$11*Y23-AU23)/($C$11*Y23)*$C$12*Y23))</f>
        <v>0.65754817354550754</v>
      </c>
      <c r="BR23" s="2">
        <f>IF(OR(KZ22=1,AND($C$37=Motors!$C$32,PF22=1)),0,IF(NN23=0,-(CN22+$C$15)/($C$14-$C$15)*$C$12,($C$11*Z23-AV23)/($C$11*Z23)*$C$12*Z23))</f>
        <v>0.52709439234114919</v>
      </c>
      <c r="BS23" s="2">
        <f>IF(OR(LA22=1,AND($C$37=Motors!$C$32,PG22=1)),0,IF(NO23=0,-(CO22+$C$15)/($C$14-$C$15)*$C$12,($C$11*AA23-AW23)/($C$11*AA23)*$C$12*AA23))</f>
        <v>0.42645006258536627</v>
      </c>
      <c r="BT23" s="2">
        <f>IF(OR(LB22=1,AND($C$37=Motors!$C$32,PH22=1)),0,IF(NP23=0,-(CP22+$C$15)/($C$14-$C$15)*$C$12,($C$11*AB23-AX23)/($C$11*AB23)*$C$12*AB23))</f>
        <v>0.36007900473332816</v>
      </c>
      <c r="BU23" s="2">
        <f>IF(OR(LC22=1,AND($C$37=Motors!$C$32,PI22=1)),0,IF(NQ23=0,-(CQ22+$C$15)/($C$14-$C$15)*$C$12,($C$11*AC23-AY23)/($C$11*AC23)*$C$12*AC23))</f>
        <v>0.32182800880540458</v>
      </c>
      <c r="BV23" s="2">
        <f>IF(OR(LD22=1,AND($C$37=Motors!$C$32,PJ22=1)),0,IF(NR23=0,-(CR22+$C$15)/($C$14-$C$15)*$C$12,($C$11*AD23-AZ23)/($C$11*AD23)*$C$12*AD23))</f>
        <v>1.4177183164356446</v>
      </c>
      <c r="BW23" s="2">
        <f>IF(OR(LE22=1,AND($C$37=Motors!$C$32,PK22=1)),0,IF(NS23=0,-(CS22+$C$15)/($C$14-$C$15)*$C$12,($C$11*AE23-BA23)/($C$11*AE23)*$C$12*AE23))</f>
        <v>1.2222147560127721</v>
      </c>
      <c r="BX23" s="2">
        <f>IF(OR(LF22=1,AND($C$37=Motors!$C$32,PL22=1)),0,IF(NT23=0,-(CT22+$C$15)/($C$14-$C$15)*$C$12,($C$11*AF23-BB23)/($C$11*AF23)*$C$12*AF23))</f>
        <v>1.0344418983475721</v>
      </c>
      <c r="BY23" s="2">
        <f>IF(OR(LG22=1,AND($C$37=Motors!$C$32,PM22=1)),0,IF(NU23=0,-(CU22+$C$15)/($C$14-$C$15)*$C$12,($C$11*AG23-BC23)/($C$11*AG23)*$C$12*AG23))</f>
        <v>0.85439974344004554</v>
      </c>
      <c r="BZ23" s="2">
        <f>IF(OR(LH22=1,AND($C$37=Motors!$C$32,PN22=1)),0,IF(NV23=0,-(CV22+$C$15)/($C$14-$C$15)*$C$12,($C$11*AH23-BD23)/($C$11*AH23)*$C$12*AH23))</f>
        <v>0.69635770687022169</v>
      </c>
      <c r="CA23" s="2">
        <f>IF(OR(LI22=1,AND($C$37=Motors!$C$32,PO22=1)),0,IF(NW23=0,-(CW22+$C$15)/($C$14-$C$15)*$C$12,($C$11*AI23-BE23)/($C$11*AI23)*$C$12*AI23))</f>
        <v>0.62773889080906631</v>
      </c>
      <c r="CB23" s="2">
        <f>IF(OR(LJ22=1,AND($C$37=Motors!$C$32,PP22=1)),0,IF(NX23=0,-(CX22+$C$15)/($C$14-$C$15)*$C$12,($C$11*AJ23-BF23)/($C$11*AJ23)*$C$12*AJ23))</f>
        <v>0.58888034339716111</v>
      </c>
      <c r="CC23" s="2">
        <f>IF(OR(LK22=1,AND($C$37=Motors!$C$32,PQ22=1)),0,IF(NY23=0,-(CY22+$C$15)/($C$14-$C$15)*$C$12,($C$11*AK23-BG23)/($C$11*AK23)*$C$12*AK23))</f>
        <v>0.56650664817075103</v>
      </c>
      <c r="CD23" s="2">
        <f>IF(OR(LL22=1,AND($C$37=Motors!$C$32,PR22=1)),0,IF(NZ23=0,-(CZ22+$C$15)/($C$14-$C$15)*$C$12,($C$11*AL23-BH23)/($C$11*AL23)*$C$12*AL23))</f>
        <v>0.55313402903419628</v>
      </c>
      <c r="CE23" s="2">
        <f>IF(OR(LM22=1,AND($C$37=Motors!$C$32,PS22=1)),0,IF(OA23=0,-(DA22+$C$15)/($C$14-$C$15)*$C$12,($C$11*AM23-BI23)/($C$11*AM23)*$C$12*AM23))</f>
        <v>0.55258855399096451</v>
      </c>
      <c r="CF23" s="61">
        <f t="shared" si="69"/>
        <v>0.6</v>
      </c>
      <c r="CG23" s="57">
        <f>IF(AND(KS22=1,OY22=1),0,ABS(BK23/$C$12*($C$14-$C$15)+$C$15) *'Drive Train'!$AA$49 + CG22*(1-'Drive Train'!$AA$49))</f>
        <v>31.925096801738004</v>
      </c>
      <c r="CH23" s="57">
        <f>IF(AND(KT22=1,OZ22=1),0,ABS(BL23/$C$12*($C$14-$C$15)+$C$15) *'Drive Train'!$AA$49 + CH22*(1-'Drive Train'!$AA$49))</f>
        <v>75.358609330583661</v>
      </c>
      <c r="CI23" s="57">
        <f>IF(AND(KU22=1,PA22=1),0,ABS(BM23/$C$12*($C$14-$C$15)+$C$15) *'Drive Train'!$AA$49 + CI22*(1-'Drive Train'!$AA$49))</f>
        <v>69.823911812403779</v>
      </c>
      <c r="CJ23" s="57">
        <f>IF(AND(KV22=1,PB22=1),0,ABS(BN23/$C$12*($C$14-$C$15)+$C$15) *'Drive Train'!$AA$49 + CJ22*(1-'Drive Train'!$AA$49))</f>
        <v>62.547311703508804</v>
      </c>
      <c r="CK23" s="57">
        <f>IF(AND(KW22=1,PC22=1),0,ABS(BO23/$C$12*($C$14-$C$15)+$C$15) *'Drive Train'!$AA$49 + CK22*(1-'Drive Train'!$AA$49))</f>
        <v>54.305231938996684</v>
      </c>
      <c r="CL23" s="57">
        <f>IF(AND(KX22=1,PD22=1),0,ABS(BP23/$C$12*($C$14-$C$15)+$C$15) *'Drive Train'!$AA$49 + CL22*(1-'Drive Train'!$AA$49))</f>
        <v>46.066726506887299</v>
      </c>
      <c r="CM23" s="57">
        <f>IF(AND(KY22=1,PE22=1),0,ABS(BQ23/$C$12*($C$14-$C$15)+$C$15) *'Drive Train'!$AA$49 + CM22*(1-'Drive Train'!$AA$49))</f>
        <v>37.755072890410212</v>
      </c>
      <c r="CN23" s="57">
        <f>IF(AND(KZ22=1,PF22=1),0,ABS(BR23/$C$12*($C$14-$C$15)+$C$15) *'Drive Train'!$AA$49 + CN22*(1-'Drive Train'!$AA$49))</f>
        <v>30.810168272767402</v>
      </c>
      <c r="CO23" s="57">
        <f>IF(AND(LA22=1,PG22=1),0,ABS(BS23/$C$12*($C$14-$C$15)+$C$15) *'Drive Train'!$AA$49 + CO22*(1-'Drive Train'!$AA$49))</f>
        <v>25.45221495008402</v>
      </c>
      <c r="CP23" s="57">
        <f>IF(AND(LB22=1,PH22=1),0,ABS(BT23/$C$12*($C$14-$C$15)+$C$15) *'Drive Train'!$AA$49 + CP22*(1-'Drive Train'!$AA$49))</f>
        <v>21.918851164848963</v>
      </c>
      <c r="CQ23" s="57">
        <f>IF(AND(LC22=1,PI22=1),0,ABS(BU23/$C$12*($C$14-$C$15)+$C$15) *'Drive Train'!$AA$49 + CQ22*(1-'Drive Train'!$AA$49))</f>
        <v>19.882501464619672</v>
      </c>
      <c r="CR23" s="57">
        <f>IF(AND(LD22=1,PJ22=1),0,ABS(BV23/$C$12*($C$14-$C$15)+$C$15) *'Drive Train'!$AA$49 + CR22*(1-'Drive Train'!$AA$49))</f>
        <v>78.22388174219634</v>
      </c>
      <c r="CS23" s="57">
        <f>IF(AND(LE22=1,PK22=1),0,ABS(BW23/$C$12*($C$14-$C$15)+$C$15) *'Drive Train'!$AA$49 + CS22*(1-'Drive Train'!$AA$49))</f>
        <v>67.815953608480768</v>
      </c>
      <c r="CT23" s="57">
        <f>IF(AND(LF22=1,PL22=1),0,ABS(BX23/$C$12*($C$14-$C$15)+$C$15) *'Drive Train'!$AA$49 + CT22*(1-'Drive Train'!$AA$49))</f>
        <v>57.819581144395634</v>
      </c>
      <c r="CU23" s="57">
        <f>IF(AND(LG22=1,PM22=1),0,ABS(BY23/$C$12*($C$14-$C$15)+$C$15) *'Drive Train'!$AA$49 + CU22*(1-'Drive Train'!$AA$49))</f>
        <v>48.23476434994101</v>
      </c>
      <c r="CV23" s="57">
        <f>IF(AND(LH22=1,PN22=1),0,ABS(BZ23/$C$12*($C$14-$C$15)+$C$15) *'Drive Train'!$AA$49 + CV22*(1-'Drive Train'!$AA$49))</f>
        <v>39.821157174875282</v>
      </c>
      <c r="CW23" s="57">
        <f>IF(AND(LI22=1,PO22=1),0,ABS(CA23/$C$12*($C$14-$C$15)+$C$15) *'Drive Train'!$AA$49 + CW22*(1-'Drive Train'!$AA$49))</f>
        <v>36.168130577096761</v>
      </c>
      <c r="CX23" s="57">
        <f>IF(AND(LJ22=1,PP22=1),0,ABS(CB23/$C$12*($C$14-$C$15)+$C$15) *'Drive Train'!$AA$49 + CX22*(1-'Drive Train'!$AA$49))</f>
        <v>34.099436953467126</v>
      </c>
      <c r="CY23" s="57">
        <f>IF(AND(LK22=1,PQ22=1),0,ABS(CC23/$C$12*($C$14-$C$15)+$C$15) *'Drive Train'!$AA$49 + CY22*(1-'Drive Train'!$AA$49))</f>
        <v>32.908339402617159</v>
      </c>
      <c r="CZ23" s="57">
        <f>IF(AND(LL22=1,PR22=1),0,ABS(CD23/$C$12*($C$14-$C$15)+$C$15) *'Drive Train'!$AA$49 + CZ22*(1-'Drive Train'!$AA$49))</f>
        <v>32.196427769745803</v>
      </c>
      <c r="DA23" s="57">
        <f>IF(AND(LM22=1,PS22=1),0,ABS(CE23/$C$12*($C$14-$C$15)+$C$15) *'Drive Train'!$AA$49 + DA22*(1-'Drive Train'!$AA$49))</f>
        <v>32.167388579684953</v>
      </c>
      <c r="DB23" s="61">
        <f t="shared" si="162"/>
        <v>0.6</v>
      </c>
      <c r="DC23" s="57">
        <f t="shared" si="70"/>
        <v>31.925096801738004</v>
      </c>
      <c r="DD23" s="57">
        <f t="shared" si="71"/>
        <v>75.358609330583661</v>
      </c>
      <c r="DE23" s="57">
        <f t="shared" si="72"/>
        <v>69.823911812403779</v>
      </c>
      <c r="DF23" s="57">
        <f t="shared" si="73"/>
        <v>62.547311703508804</v>
      </c>
      <c r="DG23" s="57">
        <f t="shared" si="74"/>
        <v>54.305231938996684</v>
      </c>
      <c r="DH23" s="57">
        <f t="shared" si="75"/>
        <v>46.066726506887299</v>
      </c>
      <c r="DI23" s="57">
        <f t="shared" si="76"/>
        <v>37.755072890410212</v>
      </c>
      <c r="DJ23" s="57">
        <f t="shared" si="77"/>
        <v>30.810168272767402</v>
      </c>
      <c r="DK23" s="57">
        <f t="shared" si="78"/>
        <v>25.45221495008402</v>
      </c>
      <c r="DL23" s="57">
        <f t="shared" si="79"/>
        <v>21.918851164848963</v>
      </c>
      <c r="DM23" s="57">
        <f t="shared" si="80"/>
        <v>19.882501464619672</v>
      </c>
      <c r="DN23" s="57">
        <f t="shared" si="81"/>
        <v>25</v>
      </c>
      <c r="DO23" s="57">
        <f t="shared" si="82"/>
        <v>30</v>
      </c>
      <c r="DP23" s="57">
        <f t="shared" si="83"/>
        <v>35</v>
      </c>
      <c r="DQ23" s="57">
        <f t="shared" si="84"/>
        <v>40</v>
      </c>
      <c r="DR23" s="57">
        <f t="shared" si="85"/>
        <v>39.821157174875282</v>
      </c>
      <c r="DS23" s="57">
        <f t="shared" si="86"/>
        <v>36.168130577096761</v>
      </c>
      <c r="DT23" s="57">
        <f t="shared" si="87"/>
        <v>34.099436953467126</v>
      </c>
      <c r="DU23" s="57">
        <f t="shared" si="88"/>
        <v>32.908339402617159</v>
      </c>
      <c r="DV23" s="57">
        <f t="shared" si="89"/>
        <v>32.196427769745803</v>
      </c>
      <c r="DW23" s="57">
        <f t="shared" si="90"/>
        <v>32.167388579684953</v>
      </c>
      <c r="DX23" s="61">
        <f t="shared" si="163"/>
        <v>0.6</v>
      </c>
      <c r="DY23" s="2">
        <f>IF(OY23=0,($C$23/0.4536*IF(ISNA(MK22),'Drive Train'!$F$16,'Drive Train'!$F$17)*4.448*$C$24*S$6)*SIGN(BK23),BK23)</f>
        <v>4.5236871680000004</v>
      </c>
      <c r="DZ23" s="2">
        <f>IF(OZ23=0,($C$23/0.4536*IF(ISNA(ML22),'Drive Train'!$F$16,'Drive Train'!$F$17)*4.448*$C$24*$C$21*T$6)*SIGN(BL23),BL23)</f>
        <v>14.225645600594998</v>
      </c>
      <c r="EA23" s="2">
        <f>IF(PA23=0,($C$23/0.4536*IF(ISNA(MM22),'Drive Train'!$F$16,'Drive Train'!$F$17)*4.448*$C$24*$C$21*U$6)*SIGN(BM23),BM23)</f>
        <v>9.8485238773349995</v>
      </c>
      <c r="EB23" s="2">
        <f>IF(PB23=0,($C$23/0.4536*IF(ISNA(MN22),'Drive Train'!$F$16,'Drive Train'!$F$17)*4.448*$C$24*$C$21*V$6)*SIGN(BN23),BN23)</f>
        <v>7.5312241414914709</v>
      </c>
      <c r="EC23" s="2">
        <f>IF(PC23=0,($C$23/0.4536*IF(ISNA(MO22),'Drive Train'!$F$16,'Drive Train'!$F$17)*4.448*$C$24*$C$21*W$6)*SIGN(BO23),BO23)</f>
        <v>6.0967052573978577</v>
      </c>
      <c r="ED23" s="2">
        <f>IF(PD23=0,($C$23/0.4536*IF(ISNA(MP22),'Drive Train'!$F$16,'Drive Train'!$F$17)*4.448*$C$24*$C$21*X$6)*SIGN(BP23),BP23)</f>
        <v>5.1212324162142009</v>
      </c>
      <c r="EE23" s="2">
        <f>IF(PE23=0,($C$23/0.4536*IF(ISNA(MQ22),'Drive Train'!$F$16,'Drive Train'!$F$17)*4.448*$C$24*$C$21*Y$6)*SIGN(BQ23),BQ23)</f>
        <v>4.4148555312191382</v>
      </c>
      <c r="EF23" s="2">
        <f>IF(PF23=0,($C$23/0.4536*IF(ISNA(MR22),'Drive Train'!$F$16,'Drive Train'!$F$17)*4.448*$C$24*$C$21*Z$6)*SIGN(BR23),BR23)</f>
        <v>3.8797215274349997</v>
      </c>
      <c r="EG23" s="2">
        <f>IF(PG23=0,($C$23/0.4536*IF(ISNA(MS22),'Drive Train'!$F$16,'Drive Train'!$F$17)*4.448*$C$24*$C$21*AA$6)*SIGN(BS23),BS23)</f>
        <v>3.4602921731177019</v>
      </c>
      <c r="EH23" s="2">
        <f>IF(PH23=0,($C$23/0.4536*IF(ISNA(MT22),'Drive Train'!$F$16,'Drive Train'!$F$17)*4.448*$C$24*$C$21*AB$6)*SIGN(BT23),BT23)</f>
        <v>3.1227026928135362</v>
      </c>
      <c r="EI23" s="2">
        <f>IF(PI23=0,($C$23/0.4536*IF(ISNA(MU22),'Drive Train'!$F$16,'Drive Train'!$F$17)*4.448*$C$24*$C$21*AC$6)*SIGN(BU23),BU23)</f>
        <v>2.8451291201189992</v>
      </c>
      <c r="EJ23" s="2">
        <f>IF(PJ23=0,($C$23/0.4536*IF(ISNA(MV22),'Drive Train'!$F$16,'Drive Train'!$F$17)*4.448*$C$24*$C$21*AD$6)*SIGN(BV23),BV23)</f>
        <v>3.9831807681666</v>
      </c>
      <c r="EK23" s="2">
        <f>IF(PK23=0,($C$23/0.4536*IF(ISNA(MW22),'Drive Train'!$F$16,'Drive Train'!$F$17)*4.448*$C$24*$C$21*AE$6)*SIGN(BW23),BW23)</f>
        <v>3.9831807681666</v>
      </c>
      <c r="EL23" s="2">
        <f>IF(PL23=0,($C$23/0.4536*IF(ISNA(MX22),'Drive Train'!$F$16,'Drive Train'!$F$17)*4.448*$C$24*$C$21*AF$6)*SIGN(BX23),BX23)</f>
        <v>3.9831807681666</v>
      </c>
      <c r="EM23" s="2">
        <f>IF(PM23=0,($C$23/0.4536*IF(ISNA(MY22),'Drive Train'!$F$16,'Drive Train'!$F$17)*4.448*$C$24*$C$21*AG$6)*SIGN(BY23),BY23)</f>
        <v>3.9831807681666</v>
      </c>
      <c r="EN23" s="2">
        <f>IF(PN23=0,($C$23/0.4536*IF(ISNA(MZ22),'Drive Train'!$F$16,'Drive Train'!$F$17)*4.448*$C$24*$C$21*AH$6)*SIGN(BZ23),BZ23)</f>
        <v>3.9831807681666</v>
      </c>
      <c r="EO23" s="2">
        <f>IF(PO23=0,($C$23/0.4536*IF(ISNA(NA22),'Drive Train'!$F$16,'Drive Train'!$F$17)*4.448*$C$24*$C$21*AI$6)*SIGN(CA23),CA23)</f>
        <v>3.9831807681666</v>
      </c>
      <c r="EP23" s="2">
        <f>IF(PP23=0,($C$23/0.4536*IF(ISNA(NB22),'Drive Train'!$F$16,'Drive Train'!$F$17)*4.448*$C$24*$C$21*AJ$6)*SIGN(CB23),CB23)</f>
        <v>3.9831807681666</v>
      </c>
      <c r="EQ23" s="2">
        <f>IF(PQ23=0,($C$23/0.4536*IF(ISNA(NC22),'Drive Train'!$F$16,'Drive Train'!$F$17)*4.448*$C$24*$C$21*AK$6)*SIGN(CC23),CC23)</f>
        <v>3.9831807681666</v>
      </c>
      <c r="ER23" s="2">
        <f>IF(PR23=0,($C$23/0.4536*IF(ISNA(ND22),'Drive Train'!$F$16,'Drive Train'!$F$17)*4.448*$C$24*$C$21*AL$6)*SIGN(CD23),CD23)</f>
        <v>3.9831807681666</v>
      </c>
      <c r="ES23" s="2">
        <f>IF(PS23=0,($C$23/0.4536*IF(ISNA(NE22),'Drive Train'!$F$16,'Drive Train'!$F$17)*4.448*$C$24*$C$21*AM$6)*SIGN(CE23),CE23)</f>
        <v>3.9831807681666</v>
      </c>
      <c r="ET23" s="61">
        <f t="shared" si="91"/>
        <v>0.6</v>
      </c>
      <c r="EU23" s="255">
        <f>MAX(MIN(IF(AND(OY22=1,NG23&lt;0),-1,1)*(DC23-$C$15)/($C$14-$C$15)*$C$12*$C$21-$C$33*LO23/AO$6 -  OY22*$C$33/$C$21,DY22/$C$19),MAX(EU$8:EU22)*-1)</f>
        <v>0.26471317166977532</v>
      </c>
      <c r="EV23" s="255">
        <f>MAX(MIN(IF(AND(OZ22=1,NH23&lt;0),-1,1)*(DD23-$C$15)/($C$14-$C$15)*$C$12*$C$21-$C$33*LP23/AP$6 -  OZ22*$C$33/$C$21,DZ22/$C$19),MAX(EV$8:EV22)*-1)</f>
        <v>1.1710264272781545</v>
      </c>
      <c r="EW23" s="255">
        <f>MAX(MIN(IF(AND(PA22=1,NI23&lt;0),-1,1)*(DE23-$C$15)/($C$14-$C$15)*$C$12*$C$21-$C$33*LQ23/AQ$6 -  PA22*$C$33/$C$21,EA22/$C$19),MAX(EW$8:EW22)*-1)</f>
        <v>1.0499485880027806</v>
      </c>
      <c r="EX23" s="255">
        <f>MAX(MIN(IF(AND(PB22=1,NJ23&lt;0),-1,1)*(DF23-$C$15)/($C$14-$C$15)*$C$12*$C$21-$C$33*LR23/AR$6 -  PB22*$C$33/$C$21,EB22/$C$19),MAX(EX$8:EX22)*-1)</f>
        <v>0.89406651904726686</v>
      </c>
      <c r="EY23" s="255">
        <f>MAX(MIN(IF(AND(PC22=1,NK23&lt;0),-1,1)*(DG23-$C$15)/($C$14-$C$15)*$C$12*$C$21-$C$33*LS23/AS$6 -  PC22*$C$33/$C$21,EC22/$C$19),MAX(EY$8:EY22)*-1)</f>
        <v>0.72005532447186449</v>
      </c>
      <c r="EZ23" s="255">
        <f>MAX(MIN(IF(AND(PD22=1,NL23&lt;0),-1,1)*(DH23-$C$15)/($C$14-$C$15)*$C$12*$C$21-$C$33*LT23/AT$6 -  PD22*$C$33/$C$21,ED22/$C$19),MAX(EZ$8:EZ22)*-1)</f>
        <v>0.54871730219260795</v>
      </c>
      <c r="FA23" s="255">
        <f>MAX(MIN(IF(AND(PE22=1,NM23&lt;0),-1,1)*(DI23-$C$15)/($C$14-$C$15)*$C$12*$C$21-$C$33*LU23/AU$6 -  PE22*$C$33/$C$21,EE22/$C$19),MAX(FA$8:FA22)*-1)</f>
        <v>0.38046562282479868</v>
      </c>
      <c r="FB23" s="255">
        <f>MAX(MIN(IF(AND(PF22=1,NN23&lt;0),-1,1)*(DJ23-$C$15)/($C$14-$C$15)*$C$12*$C$21-$C$33*LV23/AV$6 -  PF22*$C$33/$C$21,EF22/$C$19),MAX(FB$8:FB22)*-1)</f>
        <v>0.24277758512525707</v>
      </c>
      <c r="FC23" s="255">
        <f>MAX(MIN(IF(AND(PG22=1,NO23&lt;0),-1,1)*(DK23-$C$15)/($C$14-$C$15)*$C$12*$C$21-$C$33*LW23/AW$6 -  PG22*$C$33/$C$21,EG22/$C$19),MAX(FC$8:FC22)*-1)</f>
        <v>0.1380505087336644</v>
      </c>
      <c r="FD23" s="255">
        <f>MAX(MIN(IF(AND(PH22=1,NP23&lt;0),-1,1)*(DL23-$C$15)/($C$14-$C$15)*$C$12*$C$21-$C$33*LX23/AX$6 -  PH22*$C$33/$C$21,EH22/$C$19),MAX(FD$8:FD22)*-1)</f>
        <v>6.9616020474517953E-2</v>
      </c>
      <c r="FE23" s="255">
        <f>MAX(MIN(IF(AND(PI22=1,NQ23&lt;0),-1,1)*(DM23-$C$15)/($C$14-$C$15)*$C$12*$C$21-$C$33*LY23/AY$6 -  PI22*$C$33/$C$21,EI22/$C$19),MAX(FE$8:FE22)*-1)</f>
        <v>3.037378862577822E-2</v>
      </c>
      <c r="FF23" s="255">
        <f>MAX(MIN(IF(AND(PJ22=1,NR23&lt;0),-1,1)*(DN23-$C$15)/($C$14-$C$15)*$C$12*$C$21-$C$33*LZ23/AZ$6 -  PJ22*$C$33/$C$21,EJ22/$C$19),MAX(FF$8:FF22)*-1)</f>
        <v>0.26738819505405714</v>
      </c>
      <c r="FG23" s="255">
        <f>MAX(MIN(IF(AND(PK22=1,NS23&lt;0),-1,1)*(DO23-$C$15)/($C$14-$C$15)*$C$12*$C$21-$C$33*MA23/BA$6 -  PK22*$C$33/$C$21,EK22/$C$19),MAX(FG$8:FG22)*-1)</f>
        <v>0.3274740796530678</v>
      </c>
      <c r="FH23" s="255">
        <f>MAX(MIN(IF(AND(PL22=1,NT23&lt;0),-1,1)*(DP23-$C$15)/($C$14-$C$15)*$C$12*$C$21-$C$33*MB23/BB$6 -  PL22*$C$33/$C$21,EL22/$C$19),MAX(FH$8:FH22)*-1)</f>
        <v>0.3875599642520785</v>
      </c>
      <c r="FI23" s="255">
        <f>MAX(MIN(IF(AND(PM22=1,NU23&lt;0),-1,1)*(DQ23-$C$15)/($C$14-$C$15)*$C$12*$C$21-$C$33*MC23/BC$6 -  PM22*$C$33/$C$21,EM22/$C$19),MAX(FI$8:FI22)*-1)</f>
        <v>0.4476458488510891</v>
      </c>
      <c r="FJ23" s="255">
        <f>MAX(MIN(IF(AND(PN22=1,NV23&lt;0),-1,1)*(DR23-$C$15)/($C$14-$C$15)*$C$12*$C$21-$C$33*MD23/BD$6 -  PN22*$C$33/$C$21,EN22/$C$19),MAX(FJ$8:FJ22)*-1)</f>
        <v>0.42281222192069368</v>
      </c>
      <c r="FK23" s="255">
        <f>MAX(MIN(IF(AND(PO22=1,NW23&lt;0),-1,1)*(DS23-$C$15)/($C$14-$C$15)*$C$12*$C$21-$C$33*ME23/BE$6 -  PO22*$C$33/$C$21,EO22/$C$19),MAX(FK$8:FK22)*-1)</f>
        <v>0.34906139605027919</v>
      </c>
      <c r="FL23" s="255">
        <f>MAX(MIN(IF(AND(PP22=1,NX23&lt;0),-1,1)*(DT23-$C$15)/($C$14-$C$15)*$C$12*$C$21-$C$33*MF23/BF$6 -  PP22*$C$33/$C$21,EP22/$C$19),MAX(FL$8:FL22)*-1)</f>
        <v>0.30781405391223704</v>
      </c>
      <c r="FM23" s="255">
        <f>MAX(MIN(IF(AND(PQ22=1,NY23&lt;0),-1,1)*(DU23-$C$15)/($C$14-$C$15)*$C$12*$C$21-$C$33*MG23/BG$6 -  PQ22*$C$33/$C$21,EQ22/$C$19),MAX(FM$8:FM22)*-1)</f>
        <v>0.28417105133035753</v>
      </c>
      <c r="FN23" s="255">
        <f>MAX(MIN(IF(AND(PR22=1,NZ23&lt;0),-1,1)*(DV23-$C$15)/($C$14-$C$15)*$C$12*$C$21-$C$33*MH23/BH$6 -  PR22*$C$33/$C$21,ER22/$C$19),MAX(FN$8:FN22)*-1)</f>
        <v>0.27007743767530035</v>
      </c>
      <c r="FO23" s="255">
        <f>MAX(MIN(IF(AND(PS22=1,OA23&lt;0),-1,1)*(DW23-$C$15)/($C$14-$C$15)*$C$12*$C$21-$C$33*MI23/BI$6 -  PS22*$C$33/$C$21,ES22/$C$19),MAX(FO$8:FO22)*-1)</f>
        <v>0.26950319546935997</v>
      </c>
      <c r="FP23" s="61">
        <f t="shared" si="164"/>
        <v>0.6</v>
      </c>
      <c r="FQ23" s="256">
        <f t="shared" si="165"/>
        <v>21.299099390573033</v>
      </c>
      <c r="FR23" s="256">
        <f t="shared" si="166"/>
        <v>75.358609330583661</v>
      </c>
      <c r="FS23" s="256">
        <f t="shared" si="167"/>
        <v>69.823911812403779</v>
      </c>
      <c r="FT23" s="256">
        <f t="shared" si="168"/>
        <v>62.547311703508804</v>
      </c>
      <c r="FU23" s="256">
        <f t="shared" si="169"/>
        <v>52.565116811853152</v>
      </c>
      <c r="FV23" s="256">
        <f t="shared" si="170"/>
        <v>40.800210891009662</v>
      </c>
      <c r="FW23" s="256">
        <f t="shared" si="171"/>
        <v>29.24722835710396</v>
      </c>
      <c r="FX23" s="256">
        <f t="shared" si="172"/>
        <v>19.792894821489352</v>
      </c>
      <c r="FY23" s="256">
        <f t="shared" si="173"/>
        <v>12.601821966078878</v>
      </c>
      <c r="FZ23" s="256">
        <f t="shared" si="174"/>
        <v>7.9027755699573801</v>
      </c>
      <c r="GA23" s="256">
        <f t="shared" si="175"/>
        <v>5.2082121585046881</v>
      </c>
      <c r="GB23" s="256">
        <f t="shared" si="176"/>
        <v>21.482779568699744</v>
      </c>
      <c r="GC23" s="256">
        <f t="shared" si="177"/>
        <v>25.608570038755854</v>
      </c>
      <c r="GD23" s="256">
        <f t="shared" si="178"/>
        <v>29.734360508811967</v>
      </c>
      <c r="GE23" s="256">
        <f t="shared" si="179"/>
        <v>33.860150978868077</v>
      </c>
      <c r="GF23" s="256">
        <f t="shared" si="180"/>
        <v>32.154952794467192</v>
      </c>
      <c r="GG23" s="256">
        <f t="shared" si="181"/>
        <v>27.090860677565345</v>
      </c>
      <c r="GH23" s="256">
        <f t="shared" si="182"/>
        <v>24.258616594883069</v>
      </c>
      <c r="GI23" s="256">
        <f t="shared" si="183"/>
        <v>22.635172496709021</v>
      </c>
      <c r="GJ23" s="256">
        <f t="shared" si="184"/>
        <v>21.667436109124154</v>
      </c>
      <c r="GK23" s="256">
        <f t="shared" si="185"/>
        <v>21.628005833002163</v>
      </c>
      <c r="GL23" s="61">
        <f t="shared" si="186"/>
        <v>0.6</v>
      </c>
      <c r="GM23" s="57">
        <f t="shared" si="93"/>
        <v>6.8512822943536751</v>
      </c>
      <c r="GN23" s="57">
        <f t="shared" si="94"/>
        <v>8.4863519314524325</v>
      </c>
      <c r="GO23" s="57">
        <f t="shared" si="95"/>
        <v>10.990645970649727</v>
      </c>
      <c r="GP23" s="57">
        <f t="shared" si="96"/>
        <v>12.238567448026174</v>
      </c>
      <c r="GQ23" s="57">
        <f t="shared" si="97"/>
        <v>12.175785635203447</v>
      </c>
      <c r="GR23" s="57">
        <f t="shared" si="98"/>
        <v>11.045884449961356</v>
      </c>
      <c r="GS23" s="57">
        <f t="shared" si="99"/>
        <v>8.884341675632017</v>
      </c>
      <c r="GT23" s="57">
        <f t="shared" si="100"/>
        <v>6.4511086982977455</v>
      </c>
      <c r="GU23" s="57">
        <f t="shared" si="101"/>
        <v>4.1129323664899946</v>
      </c>
      <c r="GV23" s="57">
        <f t="shared" si="102"/>
        <v>2.2982902936104406</v>
      </c>
      <c r="GW23" s="57">
        <f t="shared" si="103"/>
        <v>1.1005842983792646</v>
      </c>
      <c r="GX23" s="57">
        <f t="shared" si="104"/>
        <v>6.9205170069072866</v>
      </c>
      <c r="GY23" s="57">
        <f t="shared" si="105"/>
        <v>8.475654421101865</v>
      </c>
      <c r="GZ23" s="57">
        <f t="shared" si="106"/>
        <v>10.030791835296444</v>
      </c>
      <c r="HA23" s="57">
        <f t="shared" si="107"/>
        <v>11.58592924949102</v>
      </c>
      <c r="HB23" s="57">
        <f t="shared" si="108"/>
        <v>10.94318757018746</v>
      </c>
      <c r="HC23" s="57">
        <f t="shared" si="109"/>
        <v>9.0343753856911455</v>
      </c>
      <c r="HD23" s="57">
        <f t="shared" si="110"/>
        <v>7.9668154184370383</v>
      </c>
      <c r="HE23" s="57">
        <f t="shared" si="111"/>
        <v>7.354889370508217</v>
      </c>
      <c r="HF23" s="57">
        <f t="shared" si="112"/>
        <v>6.9901197404619637</v>
      </c>
      <c r="HG23" s="57">
        <f t="shared" si="113"/>
        <v>6.9752572557831218</v>
      </c>
      <c r="HH23" s="61">
        <f t="shared" si="187"/>
        <v>0.6</v>
      </c>
      <c r="HI23" s="57">
        <f t="shared" si="188"/>
        <v>6.8512822943536751</v>
      </c>
      <c r="HJ23" s="57">
        <f t="shared" si="189"/>
        <v>8.4863519314524325</v>
      </c>
      <c r="HK23" s="57">
        <f t="shared" si="190"/>
        <v>10.990645970649727</v>
      </c>
      <c r="HL23" s="57">
        <f t="shared" si="191"/>
        <v>12.238567448026174</v>
      </c>
      <c r="HM23" s="57">
        <f t="shared" si="192"/>
        <v>12.175785635203447</v>
      </c>
      <c r="HN23" s="57">
        <f t="shared" si="193"/>
        <v>11.045884449961356</v>
      </c>
      <c r="HO23" s="57">
        <f t="shared" si="194"/>
        <v>8.884341675632017</v>
      </c>
      <c r="HP23" s="57">
        <f t="shared" si="195"/>
        <v>6.4511086982977455</v>
      </c>
      <c r="HQ23" s="57">
        <f t="shared" si="196"/>
        <v>4.1129323664899946</v>
      </c>
      <c r="HR23" s="57">
        <f t="shared" si="197"/>
        <v>2.2982902936104406</v>
      </c>
      <c r="HS23" s="57">
        <f t="shared" si="198"/>
        <v>1.1005842983792646</v>
      </c>
      <c r="HT23" s="57">
        <f t="shared" si="199"/>
        <v>6.9205170069072866</v>
      </c>
      <c r="HU23" s="57">
        <f t="shared" si="200"/>
        <v>8.475654421101865</v>
      </c>
      <c r="HV23" s="57">
        <f t="shared" si="201"/>
        <v>10.030791835296444</v>
      </c>
      <c r="HW23" s="57">
        <f t="shared" si="202"/>
        <v>11.58592924949102</v>
      </c>
      <c r="HX23" s="57">
        <f t="shared" si="203"/>
        <v>10.94318757018746</v>
      </c>
      <c r="HY23" s="57">
        <f t="shared" si="204"/>
        <v>9.0343753856911455</v>
      </c>
      <c r="HZ23" s="57">
        <f t="shared" si="205"/>
        <v>7.9668154184370383</v>
      </c>
      <c r="IA23" s="57">
        <f t="shared" si="206"/>
        <v>7.354889370508217</v>
      </c>
      <c r="IB23" s="57">
        <f t="shared" si="207"/>
        <v>6.9901197404619637</v>
      </c>
      <c r="IC23" s="57">
        <f t="shared" si="208"/>
        <v>6.9752572557831218</v>
      </c>
      <c r="ID23" s="61">
        <f t="shared" si="209"/>
        <v>0.6</v>
      </c>
      <c r="IE23" s="57">
        <f t="shared" si="210"/>
        <v>10.769983589177901</v>
      </c>
      <c r="IF23" s="57">
        <f t="shared" si="211"/>
        <v>7.6738811784594834</v>
      </c>
      <c r="IG23" s="57">
        <f t="shared" si="212"/>
        <v>7.9844956833100227</v>
      </c>
      <c r="IH23" s="57">
        <f t="shared" si="213"/>
        <v>8.3939111029012921</v>
      </c>
      <c r="II23" s="57">
        <f t="shared" si="214"/>
        <v>8.9356098830680697</v>
      </c>
      <c r="IJ23" s="57">
        <f t="shared" si="215"/>
        <v>9.6060608759536947</v>
      </c>
      <c r="IK23" s="57">
        <f t="shared" si="216"/>
        <v>10.285456822708964</v>
      </c>
      <c r="IL23" s="57">
        <f t="shared" si="217"/>
        <v>10.861949344528801</v>
      </c>
      <c r="IM23" s="57">
        <f t="shared" si="218"/>
        <v>11.325321204912989</v>
      </c>
      <c r="IN23" s="57">
        <f t="shared" si="219"/>
        <v>11.64951544334807</v>
      </c>
      <c r="IO23" s="57">
        <f t="shared" si="220"/>
        <v>11.851272941656939</v>
      </c>
      <c r="IP23" s="57">
        <f t="shared" si="221"/>
        <v>10.905609706220806</v>
      </c>
      <c r="IQ23" s="57">
        <f t="shared" si="222"/>
        <v>10.652349255915192</v>
      </c>
      <c r="IR23" s="57">
        <f t="shared" si="223"/>
        <v>10.399088805609578</v>
      </c>
      <c r="IS23" s="57">
        <f t="shared" si="224"/>
        <v>10.145828355303964</v>
      </c>
      <c r="IT23" s="57">
        <f t="shared" si="225"/>
        <v>10.02717766001216</v>
      </c>
      <c r="IU23" s="57">
        <f t="shared" si="226"/>
        <v>10.384531783969489</v>
      </c>
      <c r="IV23" s="57">
        <f t="shared" si="227"/>
        <v>10.571721877369919</v>
      </c>
      <c r="IW23" s="57">
        <f t="shared" si="228"/>
        <v>10.680279466879565</v>
      </c>
      <c r="IX23" s="57">
        <f t="shared" si="229"/>
        <v>10.745216355049326</v>
      </c>
      <c r="IY23" s="57">
        <f t="shared" si="230"/>
        <v>10.747858422911355</v>
      </c>
      <c r="IZ23" s="61">
        <f t="shared" si="231"/>
        <v>0.6</v>
      </c>
      <c r="JA23" s="256" t="e">
        <f t="shared" si="349"/>
        <v>#N/A</v>
      </c>
      <c r="JB23" s="256" t="e">
        <f t="shared" si="350"/>
        <v>#N/A</v>
      </c>
      <c r="JC23" s="256" t="e">
        <f t="shared" si="351"/>
        <v>#N/A</v>
      </c>
      <c r="JD23" s="256" t="e">
        <f t="shared" si="352"/>
        <v>#N/A</v>
      </c>
      <c r="JE23" s="256" t="e">
        <f t="shared" si="353"/>
        <v>#N/A</v>
      </c>
      <c r="JF23" s="256" t="e">
        <f t="shared" si="354"/>
        <v>#N/A</v>
      </c>
      <c r="JG23" s="256" t="e">
        <f t="shared" si="355"/>
        <v>#N/A</v>
      </c>
      <c r="JH23" s="256" t="e">
        <f t="shared" si="356"/>
        <v>#N/A</v>
      </c>
      <c r="JI23" s="256" t="e">
        <f t="shared" si="357"/>
        <v>#N/A</v>
      </c>
      <c r="JJ23" s="256" t="e">
        <f t="shared" si="358"/>
        <v>#N/A</v>
      </c>
      <c r="JK23" s="256" t="e">
        <f t="shared" si="359"/>
        <v>#N/A</v>
      </c>
      <c r="JL23" s="256" t="e">
        <f t="shared" si="360"/>
        <v>#N/A</v>
      </c>
      <c r="JM23" s="256" t="e">
        <f t="shared" si="361"/>
        <v>#N/A</v>
      </c>
      <c r="JN23" s="256" t="e">
        <f t="shared" si="362"/>
        <v>#N/A</v>
      </c>
      <c r="JO23" s="256" t="e">
        <f t="shared" si="363"/>
        <v>#N/A</v>
      </c>
      <c r="JP23" s="256" t="e">
        <f t="shared" si="364"/>
        <v>#N/A</v>
      </c>
      <c r="JQ23" s="256" t="e">
        <f t="shared" si="365"/>
        <v>#N/A</v>
      </c>
      <c r="JR23" s="256" t="e">
        <f t="shared" si="366"/>
        <v>#N/A</v>
      </c>
      <c r="JS23" s="256" t="e">
        <f t="shared" si="367"/>
        <v>#N/A</v>
      </c>
      <c r="JT23" s="256" t="e">
        <f t="shared" si="368"/>
        <v>#N/A</v>
      </c>
      <c r="JU23" s="256" t="e">
        <f t="shared" si="369"/>
        <v>#N/A</v>
      </c>
      <c r="JV23" s="61">
        <f t="shared" si="233"/>
        <v>0.6</v>
      </c>
      <c r="JW23" s="46">
        <f t="shared" si="234"/>
        <v>0</v>
      </c>
      <c r="JX23" s="46">
        <f t="shared" si="235"/>
        <v>0</v>
      </c>
      <c r="JY23" s="46">
        <f t="shared" si="236"/>
        <v>0</v>
      </c>
      <c r="JZ23" s="46">
        <f t="shared" si="237"/>
        <v>0</v>
      </c>
      <c r="KA23" s="46">
        <f t="shared" si="238"/>
        <v>0</v>
      </c>
      <c r="KB23" s="46">
        <f t="shared" si="239"/>
        <v>0</v>
      </c>
      <c r="KC23" s="46">
        <f t="shared" si="240"/>
        <v>0</v>
      </c>
      <c r="KD23" s="46">
        <f t="shared" si="241"/>
        <v>0</v>
      </c>
      <c r="KE23" s="46">
        <f t="shared" si="242"/>
        <v>0</v>
      </c>
      <c r="KF23" s="46">
        <f t="shared" si="243"/>
        <v>0</v>
      </c>
      <c r="KG23" s="46">
        <f t="shared" si="244"/>
        <v>0</v>
      </c>
      <c r="KH23" s="46">
        <f t="shared" si="245"/>
        <v>0</v>
      </c>
      <c r="KI23" s="46">
        <f t="shared" si="246"/>
        <v>0</v>
      </c>
      <c r="KJ23" s="46">
        <f t="shared" si="247"/>
        <v>0</v>
      </c>
      <c r="KK23" s="46">
        <f t="shared" si="248"/>
        <v>0</v>
      </c>
      <c r="KL23" s="46">
        <f t="shared" si="249"/>
        <v>0</v>
      </c>
      <c r="KM23" s="46">
        <f t="shared" si="250"/>
        <v>0</v>
      </c>
      <c r="KN23" s="46">
        <f t="shared" si="251"/>
        <v>0</v>
      </c>
      <c r="KO23" s="46">
        <f t="shared" si="252"/>
        <v>0</v>
      </c>
      <c r="KP23" s="46">
        <f t="shared" si="253"/>
        <v>0</v>
      </c>
      <c r="KQ23" s="46">
        <f t="shared" si="254"/>
        <v>0</v>
      </c>
      <c r="KR23" s="61">
        <f t="shared" si="255"/>
        <v>0.6</v>
      </c>
      <c r="KS23" s="1">
        <f t="shared" si="256"/>
        <v>0</v>
      </c>
      <c r="KT23" s="1">
        <f t="shared" si="257"/>
        <v>0</v>
      </c>
      <c r="KU23" s="1">
        <f t="shared" si="258"/>
        <v>0</v>
      </c>
      <c r="KV23" s="1">
        <f t="shared" si="259"/>
        <v>0</v>
      </c>
      <c r="KW23" s="1">
        <f t="shared" si="260"/>
        <v>0</v>
      </c>
      <c r="KX23" s="1">
        <f t="shared" si="261"/>
        <v>0</v>
      </c>
      <c r="KY23" s="1">
        <f t="shared" si="262"/>
        <v>0</v>
      </c>
      <c r="KZ23" s="1">
        <f t="shared" si="263"/>
        <v>0</v>
      </c>
      <c r="LA23" s="1">
        <f t="shared" si="264"/>
        <v>0</v>
      </c>
      <c r="LB23" s="1">
        <f t="shared" si="265"/>
        <v>0</v>
      </c>
      <c r="LC23" s="1">
        <f t="shared" si="266"/>
        <v>0</v>
      </c>
      <c r="LD23" s="1">
        <f t="shared" si="267"/>
        <v>0</v>
      </c>
      <c r="LE23" s="1">
        <f t="shared" si="268"/>
        <v>0</v>
      </c>
      <c r="LF23" s="1">
        <f t="shared" si="269"/>
        <v>0</v>
      </c>
      <c r="LG23" s="1">
        <f t="shared" si="270"/>
        <v>0</v>
      </c>
      <c r="LH23" s="1">
        <f t="shared" si="271"/>
        <v>0</v>
      </c>
      <c r="LI23" s="1">
        <f t="shared" si="272"/>
        <v>0</v>
      </c>
      <c r="LJ23" s="1">
        <f t="shared" si="273"/>
        <v>0</v>
      </c>
      <c r="LK23" s="1">
        <f t="shared" si="274"/>
        <v>0</v>
      </c>
      <c r="LL23" s="1">
        <f t="shared" si="275"/>
        <v>0</v>
      </c>
      <c r="LM23" s="1">
        <f t="shared" si="276"/>
        <v>0</v>
      </c>
      <c r="LN23" s="61">
        <f t="shared" si="277"/>
        <v>0.6</v>
      </c>
      <c r="LO23" s="57">
        <f t="shared" si="278"/>
        <v>9.9977148347563993</v>
      </c>
      <c r="LP23" s="57">
        <f t="shared" si="279"/>
        <v>4.9019985987404704</v>
      </c>
      <c r="LQ23" s="57">
        <f t="shared" si="280"/>
        <v>6.7452288404594807</v>
      </c>
      <c r="LR23" s="57">
        <f t="shared" si="281"/>
        <v>8.2411557314909718</v>
      </c>
      <c r="LS23" s="57">
        <f t="shared" si="282"/>
        <v>9.3189638187634074</v>
      </c>
      <c r="LT23" s="57">
        <f t="shared" si="283"/>
        <v>9.8976263000072269</v>
      </c>
      <c r="LU23" s="57">
        <f t="shared" si="284"/>
        <v>10.098119236987674</v>
      </c>
      <c r="LV23" s="57">
        <f t="shared" si="285"/>
        <v>9.8942676491531341</v>
      </c>
      <c r="LW23" s="57">
        <f t="shared" si="286"/>
        <v>9.4668383115804406</v>
      </c>
      <c r="LX23" s="57">
        <f t="shared" si="287"/>
        <v>8.902814751992846</v>
      </c>
      <c r="LY23" s="57">
        <f t="shared" si="288"/>
        <v>8.2937714931273536</v>
      </c>
      <c r="LZ23" s="57">
        <f t="shared" si="289"/>
        <v>4.6182677617052006</v>
      </c>
      <c r="MA23" s="57">
        <f t="shared" si="290"/>
        <v>5.6560574207477385</v>
      </c>
      <c r="MB23" s="57">
        <f t="shared" si="291"/>
        <v>6.69384707979028</v>
      </c>
      <c r="MC23" s="57">
        <f t="shared" si="292"/>
        <v>7.7316367388328162</v>
      </c>
      <c r="MD23" s="57">
        <f t="shared" si="293"/>
        <v>8.7356006913662068</v>
      </c>
      <c r="ME23" s="57">
        <f t="shared" si="294"/>
        <v>9.3474085422871127</v>
      </c>
      <c r="MF23" s="57">
        <f t="shared" si="295"/>
        <v>9.6701252258278654</v>
      </c>
      <c r="MG23" s="57">
        <f t="shared" si="296"/>
        <v>9.8510675418269376</v>
      </c>
      <c r="MH23" s="57">
        <f t="shared" si="297"/>
        <v>9.9574871478403022</v>
      </c>
      <c r="MI23" s="57">
        <f t="shared" si="298"/>
        <v>9.961798562547326</v>
      </c>
      <c r="MJ23" s="61">
        <f t="shared" si="299"/>
        <v>0.6</v>
      </c>
      <c r="MK23" s="57" t="e">
        <f t="shared" si="118"/>
        <v>#N/A</v>
      </c>
      <c r="ML23" s="57" t="e">
        <f t="shared" si="370"/>
        <v>#N/A</v>
      </c>
      <c r="MM23" s="57" t="e">
        <f t="shared" si="371"/>
        <v>#N/A</v>
      </c>
      <c r="MN23" s="57" t="e">
        <f t="shared" si="372"/>
        <v>#N/A</v>
      </c>
      <c r="MO23" s="57" t="e">
        <f t="shared" si="373"/>
        <v>#N/A</v>
      </c>
      <c r="MP23" s="57" t="e">
        <f t="shared" si="374"/>
        <v>#N/A</v>
      </c>
      <c r="MQ23" s="57" t="e">
        <f t="shared" si="375"/>
        <v>#N/A</v>
      </c>
      <c r="MR23" s="57" t="e">
        <f t="shared" si="376"/>
        <v>#N/A</v>
      </c>
      <c r="MS23" s="57" t="e">
        <f t="shared" si="377"/>
        <v>#N/A</v>
      </c>
      <c r="MT23" s="57" t="e">
        <f t="shared" si="378"/>
        <v>#N/A</v>
      </c>
      <c r="MU23" s="57" t="e">
        <f t="shared" si="379"/>
        <v>#N/A</v>
      </c>
      <c r="MV23" s="57" t="e">
        <f t="shared" si="380"/>
        <v>#N/A</v>
      </c>
      <c r="MW23" s="57" t="e">
        <f t="shared" si="381"/>
        <v>#N/A</v>
      </c>
      <c r="MX23" s="57" t="e">
        <f t="shared" si="382"/>
        <v>#N/A</v>
      </c>
      <c r="MY23" s="57" t="e">
        <f t="shared" si="383"/>
        <v>#N/A</v>
      </c>
      <c r="MZ23" s="57" t="e">
        <f t="shared" si="384"/>
        <v>#N/A</v>
      </c>
      <c r="NA23" s="57" t="e">
        <f t="shared" si="385"/>
        <v>#N/A</v>
      </c>
      <c r="NB23" s="57" t="e">
        <f t="shared" si="386"/>
        <v>#N/A</v>
      </c>
      <c r="NC23" s="57" t="e">
        <f t="shared" si="387"/>
        <v>#N/A</v>
      </c>
      <c r="ND23" s="57" t="e">
        <f t="shared" si="388"/>
        <v>#N/A</v>
      </c>
      <c r="NE23" s="57" t="e">
        <f t="shared" si="389"/>
        <v>#N/A</v>
      </c>
      <c r="NF23" s="61">
        <f t="shared" si="320"/>
        <v>0.6</v>
      </c>
      <c r="NG23" s="256">
        <f>IF(OY22=0,MIN('Drive Train'!$F$35-FQ22*$C$19*'Drive Train'!$F$39,NG22+$C$39)-$C$7,IF(LO22-1&lt;=0,0,IF($C$37=Motors!$C$30,MAX(MAX(NG$8:NG22)*-1,NG22-$C$39),MAX(0,MAX(NG$8:NG22)*-1,NG22-$C$39))))</f>
        <v>10.769983589177901</v>
      </c>
      <c r="NH23" s="256">
        <f>IF(OZ22=0,MIN('Drive Train'!$F$35-FR22*$C$19*'Drive Train'!$F$39,NH22+$C$39)-$C$7,IF(LP22-1&lt;=0,0,IF($C$37=Motors!$C$30,MAX(MAX(NH$8:NH22)*-1,NH22-$C$39),MAX(0,MAX(NH$8:NH22)*-1,NH22-$C$39))))</f>
        <v>7.6738811784594834</v>
      </c>
      <c r="NI23" s="256">
        <f>IF(PA22=0,MIN('Drive Train'!$F$35-FS22*$C$19*'Drive Train'!$F$39,NI22+$C$39)-$C$7,IF(LQ22-1&lt;=0,0,IF($C$37=Motors!$C$30,MAX(MAX(NI$8:NI22)*-1,NI22-$C$39),MAX(0,MAX(NI$8:NI22)*-1,NI22-$C$39))))</f>
        <v>7.9844956833100227</v>
      </c>
      <c r="NJ23" s="256">
        <f>IF(PB22=0,MIN('Drive Train'!$F$35-FT22*$C$19*'Drive Train'!$F$39,NJ22+$C$39)-$C$7,IF(LR22-1&lt;=0,0,IF($C$37=Motors!$C$30,MAX(MAX(NJ$8:NJ22)*-1,NJ22-$C$39),MAX(0,MAX(NJ$8:NJ22)*-1,NJ22-$C$39))))</f>
        <v>8.3939111029012921</v>
      </c>
      <c r="NK23" s="256">
        <f>IF(PC22=0,MIN('Drive Train'!$F$35-FU22*$C$19*'Drive Train'!$F$39,NK22+$C$39)-$C$7,IF(LS22-1&lt;=0,0,IF($C$37=Motors!$C$30,MAX(MAX(NK$8:NK22)*-1,NK22-$C$39),MAX(0,MAX(NK$8:NK22)*-1,NK22-$C$39))))</f>
        <v>8.9356098830680697</v>
      </c>
      <c r="NL23" s="256">
        <f>IF(PD22=0,MIN('Drive Train'!$F$35-FV22*$C$19*'Drive Train'!$F$39,NL22+$C$39)-$C$7,IF(LT22-1&lt;=0,0,IF($C$37=Motors!$C$30,MAX(MAX(NL$8:NL22)*-1,NL22-$C$39),MAX(0,MAX(NL$8:NL22)*-1,NL22-$C$39))))</f>
        <v>9.6060608759536947</v>
      </c>
      <c r="NM23" s="256">
        <f>IF(PE22=0,MIN('Drive Train'!$F$35-FW22*$C$19*'Drive Train'!$F$39,NM22+$C$39)-$C$7,IF(LU22-1&lt;=0,0,IF($C$37=Motors!$C$30,MAX(MAX(NM$8:NM22)*-1,NM22-$C$39),MAX(0,MAX(NM$8:NM22)*-1,NM22-$C$39))))</f>
        <v>10.285456822708964</v>
      </c>
      <c r="NN23" s="256">
        <f>IF(PF22=0,MIN('Drive Train'!$F$35-FX22*$C$19*'Drive Train'!$F$39,NN22+$C$39)-$C$7,IF(LV22-1&lt;=0,0,IF($C$37=Motors!$C$30,MAX(MAX(NN$8:NN22)*-1,NN22-$C$39),MAX(0,MAX(NN$8:NN22)*-1,NN22-$C$39))))</f>
        <v>10.861949344528801</v>
      </c>
      <c r="NO23" s="256">
        <f>IF(PG22=0,MIN('Drive Train'!$F$35-FY22*$C$19*'Drive Train'!$F$39,NO22+$C$39)-$C$7,IF(LW22-1&lt;=0,0,IF($C$37=Motors!$C$30,MAX(MAX(NO$8:NO22)*-1,NO22-$C$39),MAX(0,MAX(NO$8:NO22)*-1,NO22-$C$39))))</f>
        <v>11.325321204912989</v>
      </c>
      <c r="NP23" s="256">
        <f>IF(PH22=0,MIN('Drive Train'!$F$35-FZ22*$C$19*'Drive Train'!$F$39,NP22+$C$39)-$C$7,IF(LX22-1&lt;=0,0,IF($C$37=Motors!$C$30,MAX(MAX(NP$8:NP22)*-1,NP22-$C$39),MAX(0,MAX(NP$8:NP22)*-1,NP22-$C$39))))</f>
        <v>11.64951544334807</v>
      </c>
      <c r="NQ23" s="256">
        <f>IF(PI22=0,MIN('Drive Train'!$F$35-GA22*$C$19*'Drive Train'!$F$39,NQ22+$C$39)-$C$7,IF(LY22-1&lt;=0,0,IF($C$37=Motors!$C$30,MAX(MAX(NQ$8:NQ22)*-1,NQ22-$C$39),MAX(0,MAX(NQ$8:NQ22)*-1,NQ22-$C$39))))</f>
        <v>11.851272941656939</v>
      </c>
      <c r="NR23" s="256">
        <f>IF(PJ22=0,MIN('Drive Train'!$F$35-GB22*$C$19*'Drive Train'!$F$39,NR22+$C$39)-$C$7,IF(LZ22-1&lt;=0,0,IF($C$37=Motors!$C$30,MAX(MAX(NR$8:NR22)*-1,NR22-$C$39),MAX(0,MAX(NR$8:NR22)*-1,NR22-$C$39))))</f>
        <v>10.905609706220806</v>
      </c>
      <c r="NS23" s="256">
        <f>IF(PK22=0,MIN('Drive Train'!$F$35-GC22*$C$19*'Drive Train'!$F$39,NS22+$C$39)-$C$7,IF(MA22-1&lt;=0,0,IF($C$37=Motors!$C$30,MAX(MAX(NS$8:NS22)*-1,NS22-$C$39),MAX(0,MAX(NS$8:NS22)*-1,NS22-$C$39))))</f>
        <v>10.652349255915192</v>
      </c>
      <c r="NT23" s="256">
        <f>IF(PL22=0,MIN('Drive Train'!$F$35-GD22*$C$19*'Drive Train'!$F$39,NT22+$C$39)-$C$7,IF(MB22-1&lt;=0,0,IF($C$37=Motors!$C$30,MAX(MAX(NT$8:NT22)*-1,NT22-$C$39),MAX(0,MAX(NT$8:NT22)*-1,NT22-$C$39))))</f>
        <v>10.399088805609578</v>
      </c>
      <c r="NU23" s="256">
        <f>IF(PM22=0,MIN('Drive Train'!$F$35-GE22*$C$19*'Drive Train'!$F$39,NU22+$C$39)-$C$7,IF(MC22-1&lt;=0,0,IF($C$37=Motors!$C$30,MAX(MAX(NU$8:NU22)*-1,NU22-$C$39),MAX(0,MAX(NU$8:NU22)*-1,NU22-$C$39))))</f>
        <v>10.145828355303964</v>
      </c>
      <c r="NV23" s="256">
        <f>IF(PN22=0,MIN('Drive Train'!$F$35-GF22*$C$19*'Drive Train'!$F$39,NV22+$C$39)-$C$7,IF(MD22-1&lt;=0,0,IF($C$37=Motors!$C$30,MAX(MAX(NV$8:NV22)*-1,NV22-$C$39),MAX(0,MAX(NV$8:NV22)*-1,NV22-$C$39))))</f>
        <v>10.02717766001216</v>
      </c>
      <c r="NW23" s="256">
        <f>IF(PO22=0,MIN('Drive Train'!$F$35-GG22*$C$19*'Drive Train'!$F$39,NW22+$C$39)-$C$7,IF(ME22-1&lt;=0,0,IF($C$37=Motors!$C$30,MAX(MAX(NW$8:NW22)*-1,NW22-$C$39),MAX(0,MAX(NW$8:NW22)*-1,NW22-$C$39))))</f>
        <v>10.384531783969489</v>
      </c>
      <c r="NX23" s="256">
        <f>IF(PP22=0,MIN('Drive Train'!$F$35-GH22*$C$19*'Drive Train'!$F$39,NX22+$C$39)-$C$7,IF(MF22-1&lt;=0,0,IF($C$37=Motors!$C$30,MAX(MAX(NX$8:NX22)*-1,NX22-$C$39),MAX(0,MAX(NX$8:NX22)*-1,NX22-$C$39))))</f>
        <v>10.571721877369919</v>
      </c>
      <c r="NY23" s="256">
        <f>IF(PQ22=0,MIN('Drive Train'!$F$35-GI22*$C$19*'Drive Train'!$F$39,NY22+$C$39)-$C$7,IF(MG22-1&lt;=0,0,IF($C$37=Motors!$C$30,MAX(MAX(NY$8:NY22)*-1,NY22-$C$39),MAX(0,MAX(NY$8:NY22)*-1,NY22-$C$39))))</f>
        <v>10.680279466879565</v>
      </c>
      <c r="NZ23" s="256">
        <f>IF(PR22=0,MIN('Drive Train'!$F$35-GJ22*$C$19*'Drive Train'!$F$39,NZ22+$C$39)-$C$7,IF(MH22-1&lt;=0,0,IF($C$37=Motors!$C$30,MAX(MAX(NZ$8:NZ22)*-1,NZ22-$C$39),MAX(0,MAX(NZ$8:NZ22)*-1,NZ22-$C$39))))</f>
        <v>10.745216355049326</v>
      </c>
      <c r="OA23" s="256">
        <f>IF(PS22=0,MIN('Drive Train'!$F$35-GK22*$C$19*'Drive Train'!$F$39,OA22+$C$39)-$C$7,IF(MI22-1&lt;=0,0,IF($C$37=Motors!$C$30,MAX(MAX(OA$8:OA22)*-1,OA22-$C$39),MAX(0,MAX(OA$8:OA22)*-1,OA22-$C$39))))</f>
        <v>10.747858422911355</v>
      </c>
      <c r="OB23" s="61">
        <f t="shared" si="321"/>
        <v>0.6</v>
      </c>
      <c r="OC23" s="256">
        <f>'Drive Train'!$F$35-(FQ23*$C$13)*$C$19*'Drive Train'!$F$39</f>
        <v>11.122054036565618</v>
      </c>
      <c r="OD23" s="256">
        <f>'Drive Train'!$F$35-(FR23*$C$13)*$C$19*'Drive Train'!$F$39</f>
        <v>7.878483440164981</v>
      </c>
      <c r="OE23" s="256">
        <f>'Drive Train'!$F$35-(FS23*$C$13)*$C$19*'Drive Train'!$F$39</f>
        <v>8.2105652912557741</v>
      </c>
      <c r="OF23" s="256">
        <f>'Drive Train'!$F$35-(FT23*$C$13)*$C$19*'Drive Train'!$F$39</f>
        <v>8.6471612977894718</v>
      </c>
      <c r="OG23" s="256">
        <f>'Drive Train'!$F$35-(FU23*$C$13)*$C$19*'Drive Train'!$F$39</f>
        <v>9.2460929912888119</v>
      </c>
      <c r="OH23" s="256">
        <f>'Drive Train'!$F$35-(FV23*$C$13)*$C$19*'Drive Train'!$F$39</f>
        <v>9.9519873465394202</v>
      </c>
      <c r="OI23" s="256">
        <f>'Drive Train'!$F$35-(FW23*$C$13)*$C$19*'Drive Train'!$F$39</f>
        <v>10.645166298573763</v>
      </c>
      <c r="OJ23" s="256">
        <f>'Drive Train'!$F$35-(FX23*$C$13)*$C$19*'Drive Train'!$F$39</f>
        <v>11.21242631071064</v>
      </c>
      <c r="OK23" s="256">
        <f>'Drive Train'!$F$35-(FY23*$C$13)*$C$19*'Drive Train'!$F$39</f>
        <v>11.643890682035268</v>
      </c>
      <c r="OL23" s="256">
        <f>'Drive Train'!$F$35-(FZ23*$C$13)*$C$19*'Drive Train'!$F$39</f>
        <v>11.925833465802558</v>
      </c>
      <c r="OM23" s="256">
        <f>'Drive Train'!$F$35-(GA23*$C$13)*$C$19*'Drive Train'!$F$39</f>
        <v>12.08750727048972</v>
      </c>
      <c r="ON23" s="256">
        <f>'Drive Train'!$F$35-(GB23*$C$13)*$C$19*'Drive Train'!$F$39</f>
        <v>11.111033225878016</v>
      </c>
      <c r="OO23" s="256">
        <f>'Drive Train'!$F$35-(GC23*$C$13)*$C$19*'Drive Train'!$F$39</f>
        <v>10.863485797674649</v>
      </c>
      <c r="OP23" s="256">
        <f>'Drive Train'!$F$35-(GD23*$C$13)*$C$19*'Drive Train'!$F$39</f>
        <v>10.615938369471282</v>
      </c>
      <c r="OQ23" s="256">
        <f>'Drive Train'!$F$35-(GE23*$C$13)*$C$19*'Drive Train'!$F$39</f>
        <v>10.368390941267915</v>
      </c>
      <c r="OR23" s="256">
        <f>'Drive Train'!$F$35-(GF23*$C$13)*$C$19*'Drive Train'!$F$39</f>
        <v>10.47070283233197</v>
      </c>
      <c r="OS23" s="256">
        <f>'Drive Train'!$F$35-(GG23*$C$13)*$C$19*'Drive Train'!$F$39</f>
        <v>10.774548359346079</v>
      </c>
      <c r="OT23" s="256">
        <f>'Drive Train'!$F$35-(GH23*$C$13)*$C$19*'Drive Train'!$F$39</f>
        <v>10.944483004307017</v>
      </c>
      <c r="OU23" s="256">
        <f>'Drive Train'!$F$35-(GI23*$C$13)*$C$19*'Drive Train'!$F$39</f>
        <v>11.04188965019746</v>
      </c>
      <c r="OV23" s="256">
        <f>'Drive Train'!$F$35-(GJ23*$C$13)*$C$19*'Drive Train'!$F$39</f>
        <v>11.099953833452551</v>
      </c>
      <c r="OW23" s="256">
        <f>'Drive Train'!$F$35-(GK23*$C$13)*$C$19*'Drive Train'!$F$39</f>
        <v>11.10231965001987</v>
      </c>
      <c r="OX23" s="61">
        <f t="shared" si="322"/>
        <v>0.6</v>
      </c>
      <c r="OY23" s="1">
        <f>IF(PU23&gt;='Drive Train'!$F$29,1,0)</f>
        <v>0</v>
      </c>
      <c r="OZ23" s="1">
        <f>IF(PV23&gt;='Drive Train'!$F$29,1,0)</f>
        <v>0</v>
      </c>
      <c r="PA23" s="1">
        <f>IF(PW23&gt;='Drive Train'!$F$29,1,0)</f>
        <v>0</v>
      </c>
      <c r="PB23" s="1">
        <f>IF(PX23&gt;='Drive Train'!$F$29,1,0)</f>
        <v>0</v>
      </c>
      <c r="PC23" s="1">
        <f>IF(PY23&gt;='Drive Train'!$F$29,1,0)</f>
        <v>0</v>
      </c>
      <c r="PD23" s="1">
        <f>IF(PZ23&gt;='Drive Train'!$F$29,1,0)</f>
        <v>0</v>
      </c>
      <c r="PE23" s="1">
        <f>IF(QA23&gt;='Drive Train'!$F$29,1,0)</f>
        <v>0</v>
      </c>
      <c r="PF23" s="1">
        <f>IF(QB23&gt;='Drive Train'!$F$29,1,0)</f>
        <v>0</v>
      </c>
      <c r="PG23" s="1">
        <f>IF(QC23&gt;='Drive Train'!$F$29,1,0)</f>
        <v>0</v>
      </c>
      <c r="PH23" s="1">
        <f>IF(QD23&gt;='Drive Train'!$F$29,1,0)</f>
        <v>0</v>
      </c>
      <c r="PI23" s="1">
        <f>IF(QE23&gt;='Drive Train'!$F$29,1,0)</f>
        <v>0</v>
      </c>
      <c r="PJ23" s="1">
        <f>IF(QF23&gt;='Drive Train'!$F$29,1,0)</f>
        <v>0</v>
      </c>
      <c r="PK23" s="1">
        <f>IF(QG23&gt;='Drive Train'!$F$29,1,0)</f>
        <v>0</v>
      </c>
      <c r="PL23" s="1">
        <f>IF(QH23&gt;='Drive Train'!$F$29,1,0)</f>
        <v>0</v>
      </c>
      <c r="PM23" s="1">
        <f>IF(QI23&gt;='Drive Train'!$F$29,1,0)</f>
        <v>0</v>
      </c>
      <c r="PN23" s="1">
        <f>IF(QJ23&gt;='Drive Train'!$F$29,1,0)</f>
        <v>0</v>
      </c>
      <c r="PO23" s="1">
        <f>IF(QK23&gt;='Drive Train'!$F$29,1,0)</f>
        <v>0</v>
      </c>
      <c r="PP23" s="1">
        <f>IF(QL23&gt;='Drive Train'!$F$29,1,0)</f>
        <v>0</v>
      </c>
      <c r="PQ23" s="1">
        <f>IF(QM23&gt;='Drive Train'!$F$29,1,0)</f>
        <v>0</v>
      </c>
      <c r="PR23" s="1">
        <f>IF(QN23&gt;='Drive Train'!$F$29,1,0)</f>
        <v>0</v>
      </c>
      <c r="PS23" s="1">
        <f>IF(QO23&gt;='Drive Train'!$F$29,1,0)</f>
        <v>0</v>
      </c>
      <c r="PT23" s="253">
        <f t="shared" si="323"/>
        <v>0.6</v>
      </c>
      <c r="PU23" s="57">
        <f t="shared" si="324"/>
        <v>3.7577766345486814</v>
      </c>
      <c r="PV23" s="57">
        <f t="shared" si="325"/>
        <v>1.5698469577907241</v>
      </c>
      <c r="PW23" s="57">
        <f t="shared" si="326"/>
        <v>2.1928511178603256</v>
      </c>
      <c r="PX23" s="57">
        <f t="shared" si="327"/>
        <v>2.737457279262435</v>
      </c>
      <c r="PY23" s="57">
        <f t="shared" si="328"/>
        <v>3.1854297268168983</v>
      </c>
      <c r="PZ23" s="57">
        <f t="shared" si="329"/>
        <v>3.4696240446013422</v>
      </c>
      <c r="QA23" s="57">
        <f t="shared" si="330"/>
        <v>3.6667253185622726</v>
      </c>
      <c r="QB23" s="57">
        <f t="shared" si="331"/>
        <v>3.714778335676078</v>
      </c>
      <c r="QC23" s="57">
        <f t="shared" si="332"/>
        <v>3.6995566935093525</v>
      </c>
      <c r="QD23" s="57">
        <f t="shared" si="333"/>
        <v>3.6311851451344932</v>
      </c>
      <c r="QE23" s="57">
        <f t="shared" si="334"/>
        <v>3.535211436862749</v>
      </c>
      <c r="QF23" s="57">
        <f t="shared" si="335"/>
        <v>1.551756714559126</v>
      </c>
      <c r="QG23" s="57">
        <f t="shared" si="336"/>
        <v>1.9004582526277369</v>
      </c>
      <c r="QH23" s="57">
        <f t="shared" si="337"/>
        <v>2.249159790696349</v>
      </c>
      <c r="QI23" s="57">
        <f t="shared" si="338"/>
        <v>2.5978613287649588</v>
      </c>
      <c r="QJ23" s="57">
        <f t="shared" si="339"/>
        <v>2.9427750211682233</v>
      </c>
      <c r="QK23" s="57">
        <f t="shared" si="340"/>
        <v>3.2456575574843392</v>
      </c>
      <c r="QL23" s="57">
        <f t="shared" si="341"/>
        <v>3.459124802439848</v>
      </c>
      <c r="QM23" s="57">
        <f t="shared" si="342"/>
        <v>3.6068172627438977</v>
      </c>
      <c r="QN23" s="57">
        <f t="shared" si="343"/>
        <v>3.7072739929713978</v>
      </c>
      <c r="QO23" s="57">
        <f t="shared" si="344"/>
        <v>3.7120799056211182</v>
      </c>
      <c r="QP23" s="61">
        <f t="shared" si="345"/>
        <v>0.6</v>
      </c>
      <c r="QQ23" s="57">
        <f t="shared" si="139"/>
        <v>0.26877030139977126</v>
      </c>
      <c r="QR23" s="57">
        <f t="shared" si="140"/>
        <v>0.95093955718207779</v>
      </c>
      <c r="QS23" s="57">
        <f t="shared" si="141"/>
        <v>0.88109799755368512</v>
      </c>
      <c r="QT23" s="57">
        <f t="shared" si="142"/>
        <v>0.78927561724689521</v>
      </c>
      <c r="QU23" s="57">
        <f t="shared" si="143"/>
        <v>0.66331172175706965</v>
      </c>
      <c r="QV23" s="57">
        <f t="shared" si="144"/>
        <v>0.51485204971644905</v>
      </c>
      <c r="QW23" s="57">
        <f t="shared" si="145"/>
        <v>0.36906660870956576</v>
      </c>
      <c r="QX23" s="57">
        <f t="shared" si="146"/>
        <v>0.24976372048388956</v>
      </c>
      <c r="QY23" s="57">
        <f t="shared" si="147"/>
        <v>0.15902059640645469</v>
      </c>
      <c r="QZ23" s="57">
        <f t="shared" si="148"/>
        <v>9.9723999258498661E-2</v>
      </c>
      <c r="RA23" s="57">
        <f t="shared" si="149"/>
        <v>6.57216873787074E-2</v>
      </c>
      <c r="RB23" s="57">
        <f t="shared" si="150"/>
        <v>0.27108813540443955</v>
      </c>
      <c r="RC23" s="57">
        <f t="shared" si="151"/>
        <v>0.32315089767503957</v>
      </c>
      <c r="RD23" s="57">
        <f t="shared" si="152"/>
        <v>0.3752136599456396</v>
      </c>
      <c r="RE23" s="57">
        <f t="shared" si="153"/>
        <v>0.42727642221623946</v>
      </c>
      <c r="RF23" s="57">
        <f t="shared" si="154"/>
        <v>0.40575876921300436</v>
      </c>
      <c r="RG23" s="57">
        <f t="shared" si="155"/>
        <v>0.34185571211105348</v>
      </c>
      <c r="RH23" s="57">
        <f t="shared" si="156"/>
        <v>0.3061160274520322</v>
      </c>
      <c r="RI23" s="57">
        <f t="shared" si="157"/>
        <v>0.2856300176179713</v>
      </c>
      <c r="RJ23" s="57">
        <f t="shared" si="158"/>
        <v>0.27341828998587103</v>
      </c>
      <c r="RK23" s="57">
        <f t="shared" si="159"/>
        <v>0.27292072494787351</v>
      </c>
      <c r="RL23" s="61">
        <f t="shared" si="346"/>
        <v>0.6</v>
      </c>
      <c r="RM23" s="2">
        <f>IF(AND(LO23&gt;=LO$6*'Drive Train'!$AA$52,LO23&lt;=LO$6*'Drive Train'!$AA$53,KS23=0,JW23=0,EU23&gt;0),$C$17,0)</f>
        <v>0.04</v>
      </c>
      <c r="RN23" s="2">
        <f>IF(AND(LP23&gt;=LP$6*'Drive Train'!$AA$52,LP23&lt;=LP$6*'Drive Train'!$AA$53,KT23=0,JX23=0,EV23&gt;0),$C$17,0)</f>
        <v>0</v>
      </c>
      <c r="RO23" s="2">
        <f>IF(AND(LQ23&gt;=LQ$6*'Drive Train'!$AA$52,LQ23&lt;=LQ$6*'Drive Train'!$AA$53,KU23=0,JY23=0,EW23&gt;0),$C$17,0)</f>
        <v>0</v>
      </c>
      <c r="RP23" s="2">
        <f>IF(AND(LR23&gt;=LR$6*'Drive Train'!$AA$52,LR23&lt;=LR$6*'Drive Train'!$AA$53,KV23=0,JZ23=0,EX23&gt;0),$C$17,0)</f>
        <v>0</v>
      </c>
      <c r="RQ23" s="2">
        <f>IF(AND(LS23&gt;=LS$6*'Drive Train'!$AA$52,LS23&lt;=LS$6*'Drive Train'!$AA$53,KW23=0,KA23=0,EY23&gt;0),$C$17,0)</f>
        <v>0.04</v>
      </c>
      <c r="RR23" s="2">
        <f>IF(AND(LT23&gt;=LT$6*'Drive Train'!$AA$52,LT23&lt;=LT$6*'Drive Train'!$AA$53,KX23=0,KB23=0,EZ23&gt;0),$C$17,0)</f>
        <v>0.04</v>
      </c>
      <c r="RS23" s="2">
        <f>IF(AND(LU23&gt;=LU$6*'Drive Train'!$AA$52,LU23&lt;=LU$6*'Drive Train'!$AA$53,KY23=0,KC23=0,FA23&gt;0),$C$17,0)</f>
        <v>0.04</v>
      </c>
      <c r="RT23" s="2">
        <f>IF(AND(LV23&gt;=LV$6*'Drive Train'!$AA$52,LV23&lt;=LV$6*'Drive Train'!$AA$53,KZ23=0,KD23=0,FB23&gt;0),$C$17,0)</f>
        <v>0.04</v>
      </c>
      <c r="RU23" s="2">
        <f>IF(AND(LW23&gt;=LW$6*'Drive Train'!$AA$52,LW23&lt;=LW$6*'Drive Train'!$AA$53,LA23=0,KE23=0,FC23&gt;0),$C$17,0)</f>
        <v>0.04</v>
      </c>
      <c r="RV23" s="2">
        <f>IF(AND(LX23&gt;=LX$6*'Drive Train'!$AA$52,LX23&lt;=LX$6*'Drive Train'!$AA$53,LB23=0,KF23=0,FD23&gt;0),$C$17,0)</f>
        <v>0.04</v>
      </c>
      <c r="RW23" s="2">
        <f>IF(AND(LY23&gt;=LY$6*'Drive Train'!$AA$52,LY23&lt;=LY$6*'Drive Train'!$AA$53,LC23=0,KG23=0,FE23&gt;0),$C$17,0)</f>
        <v>0.04</v>
      </c>
      <c r="RX23" s="2">
        <f>IF(AND(LZ23&gt;=LZ$6*'Drive Train'!$AA$52,LZ23&lt;=LZ$6*'Drive Train'!$AA$53,LD23=0,KH23=0,FF23&gt;0),$C$17,0)</f>
        <v>0</v>
      </c>
      <c r="RY23" s="2">
        <f>IF(AND(MA23&gt;=MA$6*'Drive Train'!$AA$52,MA23&lt;=MA$6*'Drive Train'!$AA$53,LE23=0,KI23=0,FG23&gt;0),$C$17,0)</f>
        <v>0</v>
      </c>
      <c r="RZ23" s="2">
        <f>IF(AND(MB23&gt;=MB$6*'Drive Train'!$AA$52,MB23&lt;=MB$6*'Drive Train'!$AA$53,LF23=0,KJ23=0,FH23&gt;0),$C$17,0)</f>
        <v>0.04</v>
      </c>
      <c r="SA23" s="2">
        <f>IF(AND(MC23&gt;=MC$6*'Drive Train'!$AA$52,MC23&lt;=MC$6*'Drive Train'!$AA$53,LG23=0,KK23=0,FI23&gt;0),$C$17,0)</f>
        <v>0.04</v>
      </c>
      <c r="SB23" s="2">
        <f>IF(AND(MD23&gt;=MD$6*'Drive Train'!$AA$52,MD23&lt;=MD$6*'Drive Train'!$AA$53,LH23=0,KL23=0,FJ23&gt;0),$C$17,0)</f>
        <v>0.04</v>
      </c>
      <c r="SC23" s="2">
        <f>IF(AND(ME23&gt;=ME$6*'Drive Train'!$AA$52,ME23&lt;=ME$6*'Drive Train'!$AA$53,LI23=0,KM23=0,FK23&gt;0),$C$17,0)</f>
        <v>0.04</v>
      </c>
      <c r="SD23" s="2">
        <f>IF(AND(MF23&gt;=MF$6*'Drive Train'!$AA$52,MF23&lt;=MF$6*'Drive Train'!$AA$53,LJ23=0,KN23=0,FL23&gt;0),$C$17,0)</f>
        <v>0.04</v>
      </c>
      <c r="SE23" s="2">
        <f>IF(AND(MG23&gt;=MG$6*'Drive Train'!$AA$52,MG23&lt;=MG$6*'Drive Train'!$AA$53,LK23=0,KO23=0,FM23&gt;0),$C$17,0)</f>
        <v>0.04</v>
      </c>
      <c r="SF23" s="2">
        <f>IF(AND(MH23&gt;=MH$6*'Drive Train'!$AA$52,MH23&lt;=MH$6*'Drive Train'!$AA$53,LL23=0,KP23=0,FN23&gt;0),$C$17,0)</f>
        <v>0.04</v>
      </c>
      <c r="SG23" s="2">
        <f>IF(AND(MI23&gt;=MI$6*'Drive Train'!$AA$52,MI23&lt;=MI$6*'Drive Train'!$AA$53,LM23=0,KQ23=0,FO23&gt;0),$C$17,0)</f>
        <v>0.04</v>
      </c>
      <c r="SH23" s="61">
        <f t="shared" si="347"/>
        <v>0.6</v>
      </c>
      <c r="SI23" s="2">
        <f>IF(AND(EU23&lt;0,KS23=0,LO23&gt;=LO$6*'Drive Train'!$AA$52,LO23&lt;=LO$6*'Drive Train'!$AA$53,OY23=1,JW23=0),$C$17,0)</f>
        <v>0</v>
      </c>
      <c r="SJ23" s="2">
        <f>IF(AND(EV23&lt;0,KT23=0,LP23&gt;=LP$6*'Drive Train'!$AA$52,LP23&lt;=LP$6*'Drive Train'!$AA$53,OZ23=1,JX23=0),$C$17,0)</f>
        <v>0</v>
      </c>
      <c r="SK23" s="2">
        <f>IF(AND(EW23&lt;0,KU23=0,LQ23&gt;=LQ$6*'Drive Train'!$AA$52,LQ23&lt;=LQ$6*'Drive Train'!$AA$53,PA23=1,JY23=0),$C$17,0)</f>
        <v>0</v>
      </c>
      <c r="SL23" s="2">
        <f>IF(AND(EX23&lt;0,KV23=0,LR23&gt;=LR$6*'Drive Train'!$AA$52,LR23&lt;=LR$6*'Drive Train'!$AA$53,PB23=1,JZ23=0),$C$17,0)</f>
        <v>0</v>
      </c>
      <c r="SM23" s="2">
        <f>IF(AND(EY23&lt;0,KW23=0,LS23&gt;=LS$6*'Drive Train'!$AA$52,LS23&lt;=LS$6*'Drive Train'!$AA$53,PC23=1,KA23=0),$C$17,0)</f>
        <v>0</v>
      </c>
      <c r="SN23" s="2">
        <f>IF(AND(EZ23&lt;0,KX23=0,LT23&gt;=LT$6*'Drive Train'!$AA$52,LT23&lt;=LT$6*'Drive Train'!$AA$53,PD23=1,KB23=0),$C$17,0)</f>
        <v>0</v>
      </c>
      <c r="SO23" s="2">
        <f>IF(AND(FA23&lt;0,KY23=0,LU23&gt;=LU$6*'Drive Train'!$AA$52,LU23&lt;=LU$6*'Drive Train'!$AA$53,PE23=1,KC23=0),$C$17,0)</f>
        <v>0</v>
      </c>
      <c r="SP23" s="2">
        <f>IF(AND(FB23&lt;0,KZ23=0,LV23&gt;=LV$6*'Drive Train'!$AA$52,LV23&lt;=LV$6*'Drive Train'!$AA$53,PF23=1,KD23=0),$C$17,0)</f>
        <v>0</v>
      </c>
      <c r="SQ23" s="2">
        <f>IF(AND(FC23&lt;0,LA23=0,LW23&gt;=LW$6*'Drive Train'!$AA$52,LW23&lt;=LW$6*'Drive Train'!$AA$53,PG23=1,KE23=0),$C$17,0)</f>
        <v>0</v>
      </c>
      <c r="SR23" s="2">
        <f>IF(AND(FD23&lt;0,LB23=0,LX23&gt;=LX$6*'Drive Train'!$AA$52,LX23&lt;=LX$6*'Drive Train'!$AA$53,PH23=1,KF23=0),$C$17,0)</f>
        <v>0</v>
      </c>
      <c r="SS23" s="2">
        <f>IF(AND(FE23&lt;0,LC23=0,LY23&gt;=LY$6*'Drive Train'!$AA$52,LY23&lt;=LY$6*'Drive Train'!$AA$53,PI23=1,KG23=0),$C$17,0)</f>
        <v>0</v>
      </c>
      <c r="ST23" s="2">
        <f>IF(AND(FF23&lt;0,LD23=0,LZ23&gt;=LZ$6*'Drive Train'!$AA$52,LZ23&lt;=LZ$6*'Drive Train'!$AA$53,PJ23=1,KH23=0),$C$17,0)</f>
        <v>0</v>
      </c>
      <c r="SU23" s="2">
        <f>IF(AND(FG23&lt;0,LE23=0,MA23&gt;=MA$6*'Drive Train'!$AA$52,MA23&lt;=MA$6*'Drive Train'!$AA$53,PK23=1,KI23=0),$C$17,0)</f>
        <v>0</v>
      </c>
      <c r="SV23" s="2">
        <f>IF(AND(FH23&lt;0,LF23=0,MB23&gt;=MB$6*'Drive Train'!$AA$52,MB23&lt;=MB$6*'Drive Train'!$AA$53,PL23=1,KJ23=0),$C$17,0)</f>
        <v>0</v>
      </c>
      <c r="SW23" s="2">
        <f>IF(AND(FI23&lt;0,LG23=0,MC23&gt;=MC$6*'Drive Train'!$AA$52,MC23&lt;=MC$6*'Drive Train'!$AA$53,PM23=1,KK23=0),$C$17,0)</f>
        <v>0</v>
      </c>
      <c r="SX23" s="2">
        <f>IF(AND(FJ23&lt;0,LH23=0,MD23&gt;=MD$6*'Drive Train'!$AA$52,MD23&lt;=MD$6*'Drive Train'!$AA$53,PN23=1,KL23=0),$C$17,0)</f>
        <v>0</v>
      </c>
      <c r="SY23" s="2">
        <f>IF(AND(FK23&lt;0,LI23=0,ME23&gt;=ME$6*'Drive Train'!$AA$52,ME23&lt;=ME$6*'Drive Train'!$AA$53,PO23=1,KM23=0),$C$17,0)</f>
        <v>0</v>
      </c>
      <c r="SZ23" s="2">
        <f>IF(AND(FL23&lt;0,LJ23=0,MF23&gt;=MF$6*'Drive Train'!$AA$52,MF23&lt;=MF$6*'Drive Train'!$AA$53,PP23=1,KN23=0),$C$17,0)</f>
        <v>0</v>
      </c>
      <c r="TA23" s="2">
        <f>IF(AND(FM23&lt;0,LK23=0,MG23&gt;=MG$6*'Drive Train'!$AA$52,MG23&lt;=MG$6*'Drive Train'!$AA$53,PQ23=1,KO23=0),$C$17,0)</f>
        <v>0</v>
      </c>
      <c r="TB23" s="2">
        <f>IF(AND(FN23&lt;0,LL23=0,MH23&gt;=MH$6*'Drive Train'!$AA$52,MH23&lt;=MH$6*'Drive Train'!$AA$53,PR23=1,KP23=0),$C$17,0)</f>
        <v>0</v>
      </c>
      <c r="TC23" s="2">
        <f>IF(AND(FO23&lt;0,LM23=0,MI23&gt;=MI$6*'Drive Train'!$AA$52,MI23&lt;=MI$6*'Drive Train'!$AA$53,PS23=1,KQ23=0),$C$17,0)</f>
        <v>0</v>
      </c>
      <c r="TD23" s="144">
        <f t="shared" si="348"/>
        <v>0.6</v>
      </c>
    </row>
    <row r="24" spans="1:524" x14ac:dyDescent="0.2">
      <c r="B24" s="3" t="s">
        <v>32</v>
      </c>
      <c r="C24" s="47">
        <f>'Drive Train'!F15/2*0.0254</f>
        <v>7.619999999999999E-2</v>
      </c>
      <c r="D24" s="5"/>
      <c r="E24" s="6"/>
      <c r="P24" s="5"/>
      <c r="R24" s="63">
        <f t="shared" si="160"/>
        <v>0.64</v>
      </c>
      <c r="S24" s="2">
        <f>NG24/'Drive Train'!$F$35</f>
        <v>0.88242371262625952</v>
      </c>
      <c r="T24" s="2">
        <f>NH24/'Drive Train'!$F$35</f>
        <v>0.62084543872298237</v>
      </c>
      <c r="U24" s="2">
        <f>NI24/'Drive Train'!$F$35</f>
        <v>0.64762623316578827</v>
      </c>
      <c r="V24" s="2">
        <f>NJ24/'Drive Train'!$F$35</f>
        <v>0.68283558853140902</v>
      </c>
      <c r="W24" s="2">
        <f>NK24/'Drive Train'!$F$35</f>
        <v>0.73113653155554936</v>
      </c>
      <c r="X24" s="2">
        <f>NL24/'Drive Train'!$F$35</f>
        <v>0.78806349568866296</v>
      </c>
      <c r="Y24" s="2">
        <f>NM24/'Drive Train'!$F$35</f>
        <v>0.84396502407852925</v>
      </c>
      <c r="Z24" s="2">
        <f>NN24/'Drive Train'!$F$35</f>
        <v>0.88971179925085808</v>
      </c>
      <c r="AA24" s="2">
        <f>NO24/'Drive Train'!$F$35</f>
        <v>0.92450731306736034</v>
      </c>
      <c r="AB24" s="2">
        <f>NP24/'Drive Train'!$F$35</f>
        <v>0.94724463433891593</v>
      </c>
      <c r="AC24" s="2">
        <f>NQ24/'Drive Train'!$F$35</f>
        <v>0.9602828443943322</v>
      </c>
      <c r="AD24" s="2">
        <f>NR24/'Drive Train'!$F$35</f>
        <v>0.8815349375708077</v>
      </c>
      <c r="AE24" s="2">
        <f>NS24/'Drive Train'!$F$35</f>
        <v>0.86157143529634261</v>
      </c>
      <c r="AF24" s="2">
        <f>NT24/'Drive Train'!$F$35</f>
        <v>0.84160793302187753</v>
      </c>
      <c r="AG24" s="2">
        <f>NU24/'Drive Train'!$F$35</f>
        <v>0.82164443074741245</v>
      </c>
      <c r="AH24" s="2">
        <f>NV24/'Drive Train'!$F$35</f>
        <v>0.82989538970419108</v>
      </c>
      <c r="AI24" s="2">
        <f>NW24/'Drive Train'!$F$35</f>
        <v>0.85439906123758702</v>
      </c>
      <c r="AJ24" s="2">
        <f>NX24/'Drive Train'!$F$35</f>
        <v>0.86810346808927552</v>
      </c>
      <c r="AK24" s="2">
        <f>NY24/'Drive Train'!$F$35</f>
        <v>0.87595884275785962</v>
      </c>
      <c r="AL24" s="2">
        <f>NZ24/'Drive Train'!$F$35</f>
        <v>0.8806414381816573</v>
      </c>
      <c r="AM24" s="2">
        <f>OA24/'Drive Train'!$F$35</f>
        <v>0.88083222984031218</v>
      </c>
      <c r="AN24" s="61">
        <f t="shared" si="161"/>
        <v>0.64</v>
      </c>
      <c r="AO24" s="46">
        <f>LO24*12*60/(PI() * 'Drive Train'!$F$15)/S$6*ABS(S24)</f>
        <v>3709.5129309287913</v>
      </c>
      <c r="AP24" s="46">
        <f>LP24*12*60/(PI() * 'Drive Train'!$F$15)/T$6*ABS(T24)</f>
        <v>372.89605757282686</v>
      </c>
      <c r="AQ24" s="46">
        <f>LQ24*12*60/(PI() * 'Drive Train'!$F$15)/U$6*ABS(U24)</f>
        <v>770.18648186791279</v>
      </c>
      <c r="AR24" s="46">
        <f>LR24*12*60/(PI() * 'Drive Train'!$F$15)/V$6*ABS(V24)</f>
        <v>1290.3994677977871</v>
      </c>
      <c r="AS24" s="46">
        <f>LS24*12*60/(PI() * 'Drive Train'!$F$15)/W$6*ABS(W24)</f>
        <v>1916.9888012656236</v>
      </c>
      <c r="AT24" s="46">
        <f>LT24*12*60/(PI() * 'Drive Train'!$F$15)/X$6*ABS(X24)</f>
        <v>2593.6374355209614</v>
      </c>
      <c r="AU24" s="46">
        <f>LU24*12*60/(PI() * 'Drive Train'!$F$15)/Y$6*ABS(Y24)</f>
        <v>3257.5717801021801</v>
      </c>
      <c r="AV24" s="46">
        <f>LV24*12*60/(PI() * 'Drive Train'!$F$15)/Z$6*ABS(Z24)</f>
        <v>3795.2323091196877</v>
      </c>
      <c r="AW24" s="46">
        <f>LW24*12*60/(PI() * 'Drive Train'!$F$15)/AA$6*ABS(AA24)</f>
        <v>4194.7840851260662</v>
      </c>
      <c r="AX24" s="46">
        <f>LX24*12*60/(PI() * 'Drive Train'!$F$15)/AB$6*ABS(AB24)</f>
        <v>4447.7979542345392</v>
      </c>
      <c r="AY24" s="46">
        <f>LY24*12*60/(PI() * 'Drive Train'!$F$15)/AC$6*ABS(AC24)</f>
        <v>4587.4675851847305</v>
      </c>
      <c r="AZ24" s="46">
        <f>LZ24*12*60/(PI() * 'Drive Train'!$F$15)/AD$6*ABS(AD24)</f>
        <v>1766.0161416432338</v>
      </c>
      <c r="BA24" s="46">
        <f>MA24*12*60/(PI() * 'Drive Train'!$F$15)/AE$6*ABS(AE24)</f>
        <v>2113.8839047117349</v>
      </c>
      <c r="BB24" s="46">
        <f>MB24*12*60/(PI() * 'Drive Train'!$F$15)/AF$6*ABS(AF24)</f>
        <v>2443.7773631236937</v>
      </c>
      <c r="BC24" s="46">
        <f>MC24*12*60/(PI() * 'Drive Train'!$F$15)/AG$6*ABS(AG24)</f>
        <v>2755.6965168791053</v>
      </c>
      <c r="BD24" s="46">
        <f>MD24*12*60/(PI() * 'Drive Train'!$F$15)/AH$6*ABS(AH24)</f>
        <v>3115.6228495852242</v>
      </c>
      <c r="BE24" s="46">
        <f>ME24*12*60/(PI() * 'Drive Train'!$F$15)/AI$6*ABS(AI24)</f>
        <v>3394.846784022388</v>
      </c>
      <c r="BF24" s="46">
        <f>MF24*12*60/(PI() * 'Drive Train'!$F$15)/AJ$6*ABS(AJ24)</f>
        <v>3548.7819190502037</v>
      </c>
      <c r="BG24" s="46">
        <f>MG24*12*60/(PI() * 'Drive Train'!$F$15)/AK$6*ABS(AK24)</f>
        <v>3636.985861786598</v>
      </c>
      <c r="BH24" s="46">
        <f>MH24*12*60/(PI() * 'Drive Train'!$F$15)/AL$6*ABS(AL24)</f>
        <v>3689.5238110108417</v>
      </c>
      <c r="BI24" s="46">
        <f>MI24*12*60/(PI() * 'Drive Train'!$F$15)/AM$6*ABS(AM24)</f>
        <v>3691.6630432968773</v>
      </c>
      <c r="BJ24" s="61">
        <f t="shared" si="67"/>
        <v>0.64</v>
      </c>
      <c r="BK24" s="2">
        <f>IF(OR(KS23=1,AND($C$37=Motors!$C$32,OY23=1)),0,IF(NG24=0,-(CG23+$C$15)/($C$14-$C$15)*$C$12,($C$11*S24-AO24)/($C$11*S24)*$C$12*S24))</f>
        <v>0.51269278763817117</v>
      </c>
      <c r="BL24" s="2">
        <f>IF(OR(KT23=1,AND($C$37=Motors!$C$32,OZ23=1)),0,IF(NH24=0,-(CH23+$C$15)/($C$14-$C$15)*$C$12,($C$11*T24-AP24)/($C$11*T24)*$C$12*T24))</f>
        <v>1.3575082747837721</v>
      </c>
      <c r="BM24" s="2">
        <f>IF(OR(KU23=1,AND($C$37=Motors!$C$32,PA23=1)),0,IF(NI24=0,-(CI23+$C$15)/($C$14-$C$15)*$C$12,($C$11*U24-AQ24)/($C$11*U24)*$C$12*U24))</f>
        <v>1.2462030167082825</v>
      </c>
      <c r="BN24" s="2">
        <f>IF(OR(KV23=1,AND($C$37=Motors!$C$32,PB23=1)),0,IF(NJ24=0,-(CJ23+$C$15)/($C$14-$C$15)*$C$12,($C$11*V24-AR24)/($C$11*V24)*$C$12*V24))</f>
        <v>1.1008094339299128</v>
      </c>
      <c r="BO24" s="2">
        <f>IF(OR(KW23=1,AND($C$37=Motors!$C$32,PC23=1)),0,IF(NK24=0,-(CK23+$C$15)/($C$14-$C$15)*$C$12,($C$11*W24-AS24)/($C$11*W24)*$C$12*W24))</f>
        <v>0.94014434300905358</v>
      </c>
      <c r="BP24" s="2">
        <f>IF(OR(KX23=1,AND($C$37=Motors!$C$32,PD23=1)),0,IF(NL24=0,-(CL23+$C$15)/($C$14-$C$15)*$C$12,($C$11*X24-AT24)/($C$11*X24)*$C$12*X24))</f>
        <v>0.77834296422768201</v>
      </c>
      <c r="BQ24" s="2">
        <f>IF(OR(KY23=1,AND($C$37=Motors!$C$32,PE23=1)),0,IF(NM24=0,-(CM23+$C$15)/($C$14-$C$15)*$C$12,($C$11*Y24-AU24)/($C$11*Y24)*$C$12*Y24))</f>
        <v>0.61969038958896605</v>
      </c>
      <c r="BR24" s="2">
        <f>IF(OR(KZ23=1,AND($C$37=Motors!$C$32,PF23=1)),0,IF(NN24=0,-(CN23+$C$15)/($C$14-$C$15)*$C$12,($C$11*Z24-AV24)/($C$11*Z24)*$C$12*Z24))</f>
        <v>0.49238304600505228</v>
      </c>
      <c r="BS24" s="2">
        <f>IF(OR(LA23=1,AND($C$37=Motors!$C$32,PG23=1)),0,IF(NO24=0,-(CO23+$C$15)/($C$14-$C$15)*$C$12,($C$11*AA24-AW24)/($C$11*AA24)*$C$12*AA24))</f>
        <v>0.39973973383713124</v>
      </c>
      <c r="BT24" s="2">
        <f>IF(OR(LB23=1,AND($C$37=Motors!$C$32,PH23=1)),0,IF(NP24=0,-(CP23+$C$15)/($C$14-$C$15)*$C$12,($C$11*AB24-AX24)/($C$11*AB24)*$C$12*AB24))</f>
        <v>0.34279982157917138</v>
      </c>
      <c r="BU24" s="2">
        <f>IF(OR(LC23=1,AND($C$37=Motors!$C$32,PI23=1)),0,IF(NQ24=0,-(CQ23+$C$15)/($C$14-$C$15)*$C$12,($C$11*AC24-AY24)/($C$11*AC24)*$C$12*AC24))</f>
        <v>0.31256202700292501</v>
      </c>
      <c r="BV24" s="2">
        <f>IF(OR(LD23=1,AND($C$37=Motors!$C$32,PJ23=1)),0,IF(NR24=0,-(CR23+$C$15)/($C$14-$C$15)*$C$12,($C$11*AD24-AZ24)/($C$11*AD24)*$C$12*AD24))</f>
        <v>1.3765221187917263</v>
      </c>
      <c r="BW24" s="2">
        <f>IF(OR(LE23=1,AND($C$37=Motors!$C$32,PK23=1)),0,IF(NS24=0,-(CS23+$C$15)/($C$14-$C$15)*$C$12,($C$11*AE24-BA24)/($C$11*AE24)*$C$12*AE24))</f>
        <v>1.1725202291019274</v>
      </c>
      <c r="BX24" s="2">
        <f>IF(OR(LF23=1,AND($C$37=Motors!$C$32,PL23=1)),0,IF(NT24=0,-(CT23+$C$15)/($C$14-$C$15)*$C$12,($C$11*AF24-BB24)/($C$11*AF24)*$C$12*AF24))</f>
        <v>0.97652758208894408</v>
      </c>
      <c r="BY24" s="2">
        <f>IF(OR(LG23=1,AND($C$37=Motors!$C$32,PM23=1)),0,IF(NU24=0,-(CU23+$C$15)/($C$14-$C$15)*$C$12,($C$11*AG24-BC24)/($C$11*AG24)*$C$12*AG24))</f>
        <v>0.78854417775277863</v>
      </c>
      <c r="BZ24" s="2">
        <f>IF(OR(LH23=1,AND($C$37=Motors!$C$32,PN23=1)),0,IF(NV24=0,-(CV23+$C$15)/($C$14-$C$15)*$C$12,($C$11*AH24-BD24)/($C$11*AH24)*$C$12*AH24))</f>
        <v>0.64841252204989863</v>
      </c>
      <c r="CA24" s="2">
        <f>IF(OR(LI23=1,AND($C$37=Motors!$C$32,PO23=1)),0,IF(NW24=0,-(CW23+$C$15)/($C$14-$C$15)*$C$12,($C$11*AI24-BE24)/($C$11*AI24)*$C$12*AI24))</f>
        <v>0.58412850877914213</v>
      </c>
      <c r="CB24" s="2">
        <f>IF(OR(LJ23=1,AND($C$37=Motors!$C$32,PP23=1)),0,IF(NX24=0,-(CX23+$C$15)/($C$14-$C$15)*$C$12,($C$11*AJ24-BF24)/($C$11*AJ24)*$C$12*AJ24))</f>
        <v>0.54916905996124188</v>
      </c>
      <c r="CC24" s="2">
        <f>IF(OR(LK23=1,AND($C$37=Motors!$C$32,PQ23=1)),0,IF(NY24=0,-(CY23+$C$15)/($C$14-$C$15)*$C$12,($C$11*AK24-BG24)/($C$11*AK24)*$C$12*AK24))</f>
        <v>0.52914444008595973</v>
      </c>
      <c r="CD24" s="2">
        <f>IF(OR(LL23=1,AND($C$37=Motors!$C$32,PR23=1)),0,IF(NZ24=0,-(CZ23+$C$15)/($C$14-$C$15)*$C$12,($C$11*AL24-BH24)/($C$11*AL24)*$C$12*AL24))</f>
        <v>0.51722579171042549</v>
      </c>
      <c r="CE24" s="2">
        <f>IF(OR(LM23=1,AND($C$37=Motors!$C$32,PS23=1)),0,IF(OA24=0,-(DA23+$C$15)/($C$14-$C$15)*$C$12,($C$11*AM24-BI24)/($C$11*AM24)*$C$12*AM24))</f>
        <v>0.51674080030421088</v>
      </c>
      <c r="CF24" s="61">
        <f t="shared" si="69"/>
        <v>0.64</v>
      </c>
      <c r="CG24" s="57">
        <f>IF(AND(KS23=1,OY23=1),0,ABS(BK24/$C$12*($C$14-$C$15)+$C$15) *'Drive Train'!$AA$49 + CG23*(1-'Drive Train'!$AA$49))</f>
        <v>30.043477034845377</v>
      </c>
      <c r="CH24" s="57">
        <f>IF(AND(KT23=1,OZ23=1),0,ABS(BL24/$C$12*($C$14-$C$15)+$C$15) *'Drive Train'!$AA$49 + CH23*(1-'Drive Train'!$AA$49))</f>
        <v>75.018508985376741</v>
      </c>
      <c r="CI24" s="57">
        <f>IF(AND(KU23=1,PA23=1),0,ABS(BM24/$C$12*($C$14-$C$15)+$C$15) *'Drive Train'!$AA$49 + CI23*(1-'Drive Train'!$AA$49))</f>
        <v>69.093004997374521</v>
      </c>
      <c r="CJ24" s="57">
        <f>IF(AND(KV23=1,PB23=1),0,ABS(BN24/$C$12*($C$14-$C$15)+$C$15) *'Drive Train'!$AA$49 + CJ23*(1-'Drive Train'!$AA$49))</f>
        <v>61.352757416268794</v>
      </c>
      <c r="CK24" s="57">
        <f>IF(AND(KW23=1,PC23=1),0,ABS(BO24/$C$12*($C$14-$C$15)+$C$15) *'Drive Train'!$AA$49 + CK23*(1-'Drive Train'!$AA$49))</f>
        <v>52.799507970150025</v>
      </c>
      <c r="CL24" s="57">
        <f>IF(AND(KX23=1,PD23=1),0,ABS(BP24/$C$12*($C$14-$C$15)+$C$15) *'Drive Train'!$AA$49 + CL23*(1-'Drive Train'!$AA$49))</f>
        <v>44.185766518842982</v>
      </c>
      <c r="CM24" s="57">
        <f>IF(AND(KY23=1,PE23=1),0,ABS(BQ24/$C$12*($C$14-$C$15)+$C$15) *'Drive Train'!$AA$49 + CM23*(1-'Drive Train'!$AA$49))</f>
        <v>35.739656425005947</v>
      </c>
      <c r="CN24" s="57">
        <f>IF(AND(KZ23=1,PF23=1),0,ABS(BR24/$C$12*($C$14-$C$15)+$C$15) *'Drive Train'!$AA$49 + CN23*(1-'Drive Train'!$AA$49))</f>
        <v>28.962257179439089</v>
      </c>
      <c r="CO24" s="57">
        <f>IF(AND(LA23=1,PG23=1),0,ABS(BS24/$C$12*($C$14-$C$15)+$C$15) *'Drive Train'!$AA$49 + CO23*(1-'Drive Train'!$AA$49))</f>
        <v>24.030250145769266</v>
      </c>
      <c r="CP24" s="57">
        <f>IF(AND(LB23=1,PH23=1),0,ABS(BT24/$C$12*($C$14-$C$15)+$C$15) *'Drive Train'!$AA$49 + CP23*(1-'Drive Train'!$AA$49))</f>
        <v>20.998967679920202</v>
      </c>
      <c r="CQ24" s="57">
        <f>IF(AND(LC23=1,PI23=1),0,ABS(BU24/$C$12*($C$14-$C$15)+$C$15) *'Drive Train'!$AA$49 + CQ23*(1-'Drive Train'!$AA$49))</f>
        <v>19.389212889823767</v>
      </c>
      <c r="CR24" s="57">
        <f>IF(AND(LD23=1,PJ23=1),0,ABS(BV24/$C$12*($C$14-$C$15)+$C$15) *'Drive Train'!$AA$49 + CR23*(1-'Drive Train'!$AA$49))</f>
        <v>76.030739768040846</v>
      </c>
      <c r="CS24" s="57">
        <f>IF(AND(LE23=1,PK23=1),0,ABS(BW24/$C$12*($C$14-$C$15)+$C$15) *'Drive Train'!$AA$49 + CS23*(1-'Drive Train'!$AA$49))</f>
        <v>65.170390204886843</v>
      </c>
      <c r="CT24" s="57">
        <f>IF(AND(LF23=1,PL23=1),0,ABS(BX24/$C$12*($C$14-$C$15)+$C$15) *'Drive Train'!$AA$49 + CT23*(1-'Drive Train'!$AA$49))</f>
        <v>54.736424805813904</v>
      </c>
      <c r="CU24" s="57">
        <f>IF(AND(LG23=1,PM23=1),0,ABS(BY24/$C$12*($C$14-$C$15)+$C$15) *'Drive Train'!$AA$49 + CU23*(1-'Drive Train'!$AA$49))</f>
        <v>44.728843570822193</v>
      </c>
      <c r="CV24" s="57">
        <f>IF(AND(LH23=1,PN23=1),0,ABS(BZ24/$C$12*($C$14-$C$15)+$C$15) *'Drive Train'!$AA$49 + CV23*(1-'Drive Train'!$AA$49))</f>
        <v>37.26872264688879</v>
      </c>
      <c r="CW24" s="57">
        <f>IF(AND(LI23=1,PO23=1),0,ABS(CA24/$C$12*($C$14-$C$15)+$C$15) *'Drive Train'!$AA$49 + CW23*(1-'Drive Train'!$AA$49))</f>
        <v>33.846465840814908</v>
      </c>
      <c r="CX24" s="57">
        <f>IF(AND(LJ23=1,PP23=1),0,ABS(CB24/$C$12*($C$14-$C$15)+$C$15) *'Drive Train'!$AA$49 + CX23*(1-'Drive Train'!$AA$49))</f>
        <v>31.985346636110926</v>
      </c>
      <c r="CY24" s="57">
        <f>IF(AND(LK23=1,PQ23=1),0,ABS(CC24/$C$12*($C$14-$C$15)+$C$15) *'Drive Train'!$AA$49 + CY23*(1-'Drive Train'!$AA$49))</f>
        <v>30.919305669306485</v>
      </c>
      <c r="CZ24" s="57">
        <f>IF(AND(LL23=1,PR23=1),0,ABS(CD24/$C$12*($C$14-$C$15)+$C$15) *'Drive Train'!$AA$49 + CZ23*(1-'Drive Train'!$AA$49))</f>
        <v>30.284798371969952</v>
      </c>
      <c r="DA24" s="57">
        <f>IF(AND(LM23=1,PS23=1),0,ABS(CE24/$C$12*($C$14-$C$15)+$C$15) *'Drive Train'!$AA$49 + DA23*(1-'Drive Train'!$AA$49))</f>
        <v>30.258979119929567</v>
      </c>
      <c r="DB24" s="61">
        <f t="shared" si="162"/>
        <v>0.64</v>
      </c>
      <c r="DC24" s="57">
        <f t="shared" si="70"/>
        <v>30.043477034845377</v>
      </c>
      <c r="DD24" s="57">
        <f t="shared" si="71"/>
        <v>75.018508985376741</v>
      </c>
      <c r="DE24" s="57">
        <f t="shared" si="72"/>
        <v>69.093004997374521</v>
      </c>
      <c r="DF24" s="57">
        <f t="shared" si="73"/>
        <v>61.352757416268794</v>
      </c>
      <c r="DG24" s="57">
        <f t="shared" si="74"/>
        <v>52.799507970150025</v>
      </c>
      <c r="DH24" s="57">
        <f t="shared" si="75"/>
        <v>44.185766518842982</v>
      </c>
      <c r="DI24" s="57">
        <f t="shared" si="76"/>
        <v>35.739656425005947</v>
      </c>
      <c r="DJ24" s="57">
        <f t="shared" si="77"/>
        <v>28.962257179439089</v>
      </c>
      <c r="DK24" s="57">
        <f t="shared" si="78"/>
        <v>24.030250145769266</v>
      </c>
      <c r="DL24" s="57">
        <f t="shared" si="79"/>
        <v>20.998967679920202</v>
      </c>
      <c r="DM24" s="57">
        <f t="shared" si="80"/>
        <v>19.389212889823767</v>
      </c>
      <c r="DN24" s="57">
        <f t="shared" si="81"/>
        <v>25</v>
      </c>
      <c r="DO24" s="57">
        <f t="shared" si="82"/>
        <v>30</v>
      </c>
      <c r="DP24" s="57">
        <f t="shared" si="83"/>
        <v>35</v>
      </c>
      <c r="DQ24" s="57">
        <f t="shared" si="84"/>
        <v>40</v>
      </c>
      <c r="DR24" s="57">
        <f t="shared" si="85"/>
        <v>37.26872264688879</v>
      </c>
      <c r="DS24" s="57">
        <f t="shared" si="86"/>
        <v>33.846465840814908</v>
      </c>
      <c r="DT24" s="57">
        <f t="shared" si="87"/>
        <v>31.985346636110926</v>
      </c>
      <c r="DU24" s="57">
        <f t="shared" si="88"/>
        <v>30.919305669306485</v>
      </c>
      <c r="DV24" s="57">
        <f t="shared" si="89"/>
        <v>30.284798371969952</v>
      </c>
      <c r="DW24" s="57">
        <f t="shared" si="90"/>
        <v>30.258979119929567</v>
      </c>
      <c r="DX24" s="61">
        <f t="shared" si="163"/>
        <v>0.64</v>
      </c>
      <c r="DY24" s="2">
        <f>IF(OY24=0,($C$23/0.4536*IF(ISNA(MK23),'Drive Train'!$F$16,'Drive Train'!$F$17)*4.448*$C$24*S$6)*SIGN(BK24),BK24)</f>
        <v>4.5236871680000004</v>
      </c>
      <c r="DZ24" s="2">
        <f>IF(OZ24=0,($C$23/0.4536*IF(ISNA(ML23),'Drive Train'!$F$16,'Drive Train'!$F$17)*4.448*$C$24*$C$21*T$6)*SIGN(BL24),BL24)</f>
        <v>14.225645600594998</v>
      </c>
      <c r="EA24" s="2">
        <f>IF(PA24=0,($C$23/0.4536*IF(ISNA(MM23),'Drive Train'!$F$16,'Drive Train'!$F$17)*4.448*$C$24*$C$21*U$6)*SIGN(BM24),BM24)</f>
        <v>9.8485238773349995</v>
      </c>
      <c r="EB24" s="2">
        <f>IF(PB24=0,($C$23/0.4536*IF(ISNA(MN23),'Drive Train'!$F$16,'Drive Train'!$F$17)*4.448*$C$24*$C$21*V$6)*SIGN(BN24),BN24)</f>
        <v>7.5312241414914709</v>
      </c>
      <c r="EC24" s="2">
        <f>IF(PC24=0,($C$23/0.4536*IF(ISNA(MO23),'Drive Train'!$F$16,'Drive Train'!$F$17)*4.448*$C$24*$C$21*W$6)*SIGN(BO24),BO24)</f>
        <v>6.0967052573978577</v>
      </c>
      <c r="ED24" s="2">
        <f>IF(PD24=0,($C$23/0.4536*IF(ISNA(MP23),'Drive Train'!$F$16,'Drive Train'!$F$17)*4.448*$C$24*$C$21*X$6)*SIGN(BP24),BP24)</f>
        <v>5.1212324162142009</v>
      </c>
      <c r="EE24" s="2">
        <f>IF(PE24=0,($C$23/0.4536*IF(ISNA(MQ23),'Drive Train'!$F$16,'Drive Train'!$F$17)*4.448*$C$24*$C$21*Y$6)*SIGN(BQ24),BQ24)</f>
        <v>4.4148555312191382</v>
      </c>
      <c r="EF24" s="2">
        <f>IF(PF24=0,($C$23/0.4536*IF(ISNA(MR23),'Drive Train'!$F$16,'Drive Train'!$F$17)*4.448*$C$24*$C$21*Z$6)*SIGN(BR24),BR24)</f>
        <v>3.8797215274349997</v>
      </c>
      <c r="EG24" s="2">
        <f>IF(PG24=0,($C$23/0.4536*IF(ISNA(MS23),'Drive Train'!$F$16,'Drive Train'!$F$17)*4.448*$C$24*$C$21*AA$6)*SIGN(BS24),BS24)</f>
        <v>3.4602921731177019</v>
      </c>
      <c r="EH24" s="2">
        <f>IF(PH24=0,($C$23/0.4536*IF(ISNA(MT23),'Drive Train'!$F$16,'Drive Train'!$F$17)*4.448*$C$24*$C$21*AB$6)*SIGN(BT24),BT24)</f>
        <v>3.1227026928135362</v>
      </c>
      <c r="EI24" s="2">
        <f>IF(PI24=0,($C$23/0.4536*IF(ISNA(MU23),'Drive Train'!$F$16,'Drive Train'!$F$17)*4.448*$C$24*$C$21*AC$6)*SIGN(BU24),BU24)</f>
        <v>2.8451291201189992</v>
      </c>
      <c r="EJ24" s="2">
        <f>IF(PJ24=0,($C$23/0.4536*IF(ISNA(MV23),'Drive Train'!$F$16,'Drive Train'!$F$17)*4.448*$C$24*$C$21*AD$6)*SIGN(BV24),BV24)</f>
        <v>3.9831807681666</v>
      </c>
      <c r="EK24" s="2">
        <f>IF(PK24=0,($C$23/0.4536*IF(ISNA(MW23),'Drive Train'!$F$16,'Drive Train'!$F$17)*4.448*$C$24*$C$21*AE$6)*SIGN(BW24),BW24)</f>
        <v>3.9831807681666</v>
      </c>
      <c r="EL24" s="2">
        <f>IF(PL24=0,($C$23/0.4536*IF(ISNA(MX23),'Drive Train'!$F$16,'Drive Train'!$F$17)*4.448*$C$24*$C$21*AF$6)*SIGN(BX24),BX24)</f>
        <v>3.9831807681666</v>
      </c>
      <c r="EM24" s="2">
        <f>IF(PM24=0,($C$23/0.4536*IF(ISNA(MY23),'Drive Train'!$F$16,'Drive Train'!$F$17)*4.448*$C$24*$C$21*AG$6)*SIGN(BY24),BY24)</f>
        <v>3.9831807681666</v>
      </c>
      <c r="EN24" s="2">
        <f>IF(PN24=0,($C$23/0.4536*IF(ISNA(MZ23),'Drive Train'!$F$16,'Drive Train'!$F$17)*4.448*$C$24*$C$21*AH$6)*SIGN(BZ24),BZ24)</f>
        <v>3.9831807681666</v>
      </c>
      <c r="EO24" s="2">
        <f>IF(PO24=0,($C$23/0.4536*IF(ISNA(NA23),'Drive Train'!$F$16,'Drive Train'!$F$17)*4.448*$C$24*$C$21*AI$6)*SIGN(CA24),CA24)</f>
        <v>3.9831807681666</v>
      </c>
      <c r="EP24" s="2">
        <f>IF(PP24=0,($C$23/0.4536*IF(ISNA(NB23),'Drive Train'!$F$16,'Drive Train'!$F$17)*4.448*$C$24*$C$21*AJ$6)*SIGN(CB24),CB24)</f>
        <v>3.9831807681666</v>
      </c>
      <c r="EQ24" s="2">
        <f>IF(PQ24=0,($C$23/0.4536*IF(ISNA(NC23),'Drive Train'!$F$16,'Drive Train'!$F$17)*4.448*$C$24*$C$21*AK$6)*SIGN(CC24),CC24)</f>
        <v>3.9831807681666</v>
      </c>
      <c r="ER24" s="2">
        <f>IF(PR24=0,($C$23/0.4536*IF(ISNA(ND23),'Drive Train'!$F$16,'Drive Train'!$F$17)*4.448*$C$24*$C$21*AL$6)*SIGN(CD24),CD24)</f>
        <v>3.9831807681666</v>
      </c>
      <c r="ES24" s="2">
        <f>IF(PS24=0,($C$23/0.4536*IF(ISNA(NE23),'Drive Train'!$F$16,'Drive Train'!$F$17)*4.448*$C$24*$C$21*AM$6)*SIGN(CE24),CE24)</f>
        <v>3.9831807681666</v>
      </c>
      <c r="ET24" s="61">
        <f t="shared" si="91"/>
        <v>0.64</v>
      </c>
      <c r="EU24" s="255">
        <f>MAX(MIN(IF(AND(OY23=1,NG24&lt;0),-1,1)*(DC24-$C$15)/($C$14-$C$15)*$C$12*$C$21-$C$33*LO24/AO$6 -  OY23*$C$33/$C$21,DY23/$C$19),MAX(EU$8:EU23)*-1)</f>
        <v>0.22762035875562456</v>
      </c>
      <c r="EV24" s="255">
        <f>MAX(MIN(IF(AND(OZ23=1,NH24&lt;0),-1,1)*(DD24-$C$15)/($C$14-$C$15)*$C$12*$C$21-$C$33*LP24/AP$6 -  OZ23*$C$33/$C$21,DZ23/$C$19),MAX(EV$8:EV23)*-1)</f>
        <v>1.1633302611984613</v>
      </c>
      <c r="EW24" s="255">
        <f>MAX(MIN(IF(AND(PA23=1,NI24&lt;0),-1,1)*(DE24-$C$15)/($C$14-$C$15)*$C$12*$C$21-$C$33*LQ24/AQ$6 -  PA23*$C$33/$C$21,EA23/$C$19),MAX(EW$8:EW23)*-1)</f>
        <v>1.0339853823974152</v>
      </c>
      <c r="EX24" s="255">
        <f>MAX(MIN(IF(AND(PB23=1,NJ24&lt;0),-1,1)*(DF24-$C$15)/($C$14-$C$15)*$C$12*$C$21-$C$33*LR24/AR$6 -  PB23*$C$33/$C$21,EB23/$C$19),MAX(EX$8:EX23)*-1)</f>
        <v>0.86866740542825538</v>
      </c>
      <c r="EY24" s="255">
        <f>MAX(MIN(IF(AND(PC23=1,NK24&lt;0),-1,1)*(DG24-$C$15)/($C$14-$C$15)*$C$12*$C$21-$C$33*LS24/AS$6 -  PC23*$C$33/$C$21,EC23/$C$19),MAX(EY$8:EY23)*-1)</f>
        <v>0.68821788486877622</v>
      </c>
      <c r="EZ24" s="255">
        <f>MAX(MIN(IF(AND(PD23=1,NL24&lt;0),-1,1)*(DH24-$C$15)/($C$14-$C$15)*$C$12*$C$21-$C$33*LT24/AT$6 -  PD23*$C$33/$C$21,ED23/$C$19),MAX(EZ$8:EZ23)*-1)</f>
        <v>0.51011890406324023</v>
      </c>
      <c r="FA24" s="255">
        <f>MAX(MIN(IF(AND(PE23=1,NM24&lt;0),-1,1)*(DI24-$C$15)/($C$14-$C$15)*$C$12*$C$21-$C$33*LU24/AU$6 -  PE23*$C$33/$C$21,EE23/$C$19),MAX(FA$8:FA23)*-1)</f>
        <v>0.34014502332193708</v>
      </c>
      <c r="FB24" s="255">
        <f>MAX(MIN(IF(AND(PF23=1,NN24&lt;0),-1,1)*(DJ24-$C$15)/($C$14-$C$15)*$C$12*$C$21-$C$33*LV24/AV$6 -  PF23*$C$33/$C$21,EF23/$C$19),MAX(FB$8:FB23)*-1)</f>
        <v>0.20644114729769467</v>
      </c>
      <c r="FC24" s="255">
        <f>MAX(MIN(IF(AND(PG23=1,NO24&lt;0),-1,1)*(DK24-$C$15)/($C$14-$C$15)*$C$12*$C$21-$C$33*LW24/AW$6 -  PG23*$C$33/$C$21,EG23/$C$19),MAX(FC$8:FC23)*-1)</f>
        <v>0.11040522882829357</v>
      </c>
      <c r="FD24" s="255">
        <f>MAX(MIN(IF(AND(PH23=1,NP24&lt;0),-1,1)*(DL24-$C$15)/($C$14-$C$15)*$C$12*$C$21-$C$33*LX24/AX$6 -  PH23*$C$33/$C$21,EH23/$C$19),MAX(FD$8:FD23)*-1)</f>
        <v>5.1846324584016279E-2</v>
      </c>
      <c r="FE24" s="255">
        <f>MAX(MIN(IF(AND(PI23=1,NQ24&lt;0),-1,1)*(DM24-$C$15)/($C$14-$C$15)*$C$12*$C$21-$C$33*LY24/AY$6 -  PI23*$C$33/$C$21,EI23/$C$19),MAX(FE$8:FE23)*-1)</f>
        <v>2.087200903665315E-2</v>
      </c>
      <c r="FF24" s="255">
        <f>MAX(MIN(IF(AND(PJ23=1,NR24&lt;0),-1,1)*(DN24-$C$15)/($C$14-$C$15)*$C$12*$C$21-$C$33*LZ24/AZ$6 -  PJ23*$C$33/$C$21,EJ23/$C$19),MAX(FF$8:FF23)*-1)</f>
        <v>0.26135648079950047</v>
      </c>
      <c r="FG24" s="255">
        <f>MAX(MIN(IF(AND(PK23=1,NS24&lt;0),-1,1)*(DO24-$C$15)/($C$14-$C$15)*$C$12*$C$21-$C$33*MA24/BA$6 -  PK23*$C$33/$C$21,EK23/$C$19),MAX(FG$8:FG23)*-1)</f>
        <v>0.32008695445166579</v>
      </c>
      <c r="FH24" s="255">
        <f>MAX(MIN(IF(AND(PL23=1,NT24&lt;0),-1,1)*(DP24-$C$15)/($C$14-$C$15)*$C$12*$C$21-$C$33*MB24/BB$6 -  PL23*$C$33/$C$21,EL23/$C$19),MAX(FH$8:FH23)*-1)</f>
        <v>0.37881742810383107</v>
      </c>
      <c r="FI24" s="255">
        <f>MAX(MIN(IF(AND(PM23=1,NU24&lt;0),-1,1)*(DQ24-$C$15)/($C$14-$C$15)*$C$12*$C$21-$C$33*MC24/BC$6 -  PM23*$C$33/$C$21,EM23/$C$19),MAX(FI$8:FI23)*-1)</f>
        <v>0.43754790175599634</v>
      </c>
      <c r="FJ24" s="255">
        <f>MAX(MIN(IF(AND(PN23=1,NV24&lt;0),-1,1)*(DR24-$C$15)/($C$14-$C$15)*$C$12*$C$21-$C$33*MD24/BD$6 -  PN23*$C$33/$C$21,EN23/$C$19),MAX(FJ$8:FJ23)*-1)</f>
        <v>0.37105794728609975</v>
      </c>
      <c r="FK24" s="255">
        <f>MAX(MIN(IF(AND(PO23=1,NW24&lt;0),-1,1)*(DS24-$C$15)/($C$14-$C$15)*$C$12*$C$21-$C$33*ME24/BE$6 -  PO23*$C$33/$C$21,EO23/$C$19),MAX(FK$8:FK23)*-1)</f>
        <v>0.30278764961839694</v>
      </c>
      <c r="FL24" s="255">
        <f>MAX(MIN(IF(AND(PP23=1,NX24&lt;0),-1,1)*(DT24-$C$15)/($C$14-$C$15)*$C$12*$C$21-$C$33*MF24/BF$6 -  PP23*$C$33/$C$21,EP23/$C$19),MAX(FL$8:FL23)*-1)</f>
        <v>0.26590398088644029</v>
      </c>
      <c r="FM24" s="255">
        <f>MAX(MIN(IF(AND(PQ23=1,NY24&lt;0),-1,1)*(DU24-$C$15)/($C$14-$C$15)*$C$12*$C$21-$C$33*MG24/BG$6 -  PQ23*$C$33/$C$21,EQ23/$C$19),MAX(FM$8:FM23)*-1)</f>
        <v>0.24486271400974444</v>
      </c>
      <c r="FN24" s="255">
        <f>MAX(MIN(IF(AND(PR23=1,NZ24&lt;0),-1,1)*(DV24-$C$15)/($C$14-$C$15)*$C$12*$C$21-$C$33*MH24/BH$6 -  PR23*$C$33/$C$21,ER23/$C$19),MAX(FN$8:FN23)*-1)</f>
        <v>0.23236726769073551</v>
      </c>
      <c r="FO24" s="255">
        <f>MAX(MIN(IF(AND(PS23=1,OA24&lt;0),-1,1)*(DW24-$C$15)/($C$14-$C$15)*$C$12*$C$21-$C$33*MI24/BI$6 -  PS23*$C$33/$C$21,ES23/$C$19),MAX(FO$8:FO23)*-1)</f>
        <v>0.23185923601365249</v>
      </c>
      <c r="FP24" s="61">
        <f t="shared" si="164"/>
        <v>0.64</v>
      </c>
      <c r="FQ24" s="256">
        <f t="shared" si="165"/>
        <v>18.752125587156687</v>
      </c>
      <c r="FR24" s="256">
        <f t="shared" si="166"/>
        <v>75.018508985376741</v>
      </c>
      <c r="FS24" s="256">
        <f t="shared" si="167"/>
        <v>69.093004997374521</v>
      </c>
      <c r="FT24" s="256">
        <f t="shared" si="168"/>
        <v>61.352757416268794</v>
      </c>
      <c r="FU24" s="256">
        <f t="shared" si="169"/>
        <v>50.379002622438833</v>
      </c>
      <c r="FV24" s="256">
        <f t="shared" si="170"/>
        <v>38.149856249077693</v>
      </c>
      <c r="FW24" s="256">
        <f t="shared" si="171"/>
        <v>26.478618952648347</v>
      </c>
      <c r="FX24" s="256">
        <f t="shared" si="172"/>
        <v>17.297857427844793</v>
      </c>
      <c r="FY24" s="256">
        <f t="shared" si="173"/>
        <v>10.703561948159617</v>
      </c>
      <c r="FZ24" s="256">
        <f t="shared" si="174"/>
        <v>6.6826214114541651</v>
      </c>
      <c r="GA24" s="256">
        <f t="shared" si="175"/>
        <v>4.5557735377036988</v>
      </c>
      <c r="GB24" s="256">
        <f t="shared" si="176"/>
        <v>21.068612591619715</v>
      </c>
      <c r="GC24" s="256">
        <f t="shared" si="177"/>
        <v>25.101333922312662</v>
      </c>
      <c r="GD24" s="256">
        <f t="shared" si="178"/>
        <v>29.134055253005613</v>
      </c>
      <c r="GE24" s="256">
        <f t="shared" si="179"/>
        <v>33.166776583698564</v>
      </c>
      <c r="GF24" s="256">
        <f t="shared" si="180"/>
        <v>28.601251380281969</v>
      </c>
      <c r="GG24" s="256">
        <f t="shared" si="181"/>
        <v>23.913479112551382</v>
      </c>
      <c r="GH24" s="256">
        <f t="shared" si="182"/>
        <v>21.380866170750423</v>
      </c>
      <c r="GI24" s="256">
        <f t="shared" si="183"/>
        <v>19.936069960506916</v>
      </c>
      <c r="GJ24" s="256">
        <f t="shared" si="184"/>
        <v>19.078071552293189</v>
      </c>
      <c r="GK24" s="256">
        <f t="shared" si="185"/>
        <v>19.043187614646541</v>
      </c>
      <c r="GL24" s="61">
        <f t="shared" si="186"/>
        <v>0.64</v>
      </c>
      <c r="GM24" s="57">
        <f t="shared" si="93"/>
        <v>5.8912494755730478</v>
      </c>
      <c r="GN24" s="57">
        <f t="shared" si="94"/>
        <v>8.4305783192146713</v>
      </c>
      <c r="GO24" s="57">
        <f t="shared" si="95"/>
        <v>10.823546416090586</v>
      </c>
      <c r="GP24" s="57">
        <f t="shared" si="96"/>
        <v>11.890887763658172</v>
      </c>
      <c r="GQ24" s="57">
        <f t="shared" si="97"/>
        <v>11.637430002509159</v>
      </c>
      <c r="GR24" s="57">
        <f t="shared" si="98"/>
        <v>10.268884264279324</v>
      </c>
      <c r="GS24" s="57">
        <f t="shared" si="99"/>
        <v>7.9428059334798311</v>
      </c>
      <c r="GT24" s="57">
        <f t="shared" si="100"/>
        <v>5.4855734738922344</v>
      </c>
      <c r="GU24" s="57">
        <f t="shared" si="101"/>
        <v>3.2892978319527968</v>
      </c>
      <c r="GV24" s="57">
        <f t="shared" si="102"/>
        <v>1.7116448733871137</v>
      </c>
      <c r="GW24" s="57">
        <f t="shared" si="103"/>
        <v>0.75629042212648956</v>
      </c>
      <c r="GX24" s="57">
        <f t="shared" si="104"/>
        <v>6.764404725768526</v>
      </c>
      <c r="GY24" s="57">
        <f t="shared" si="105"/>
        <v>8.2844615167998619</v>
      </c>
      <c r="GZ24" s="57">
        <f t="shared" si="106"/>
        <v>9.8045183078311915</v>
      </c>
      <c r="HA24" s="57">
        <f t="shared" si="107"/>
        <v>11.324575098862525</v>
      </c>
      <c r="HB24" s="57">
        <f t="shared" si="108"/>
        <v>9.6036881292474892</v>
      </c>
      <c r="HC24" s="57">
        <f t="shared" si="109"/>
        <v>7.8367224784997331</v>
      </c>
      <c r="HD24" s="57">
        <f t="shared" si="110"/>
        <v>6.8821027104690753</v>
      </c>
      <c r="HE24" s="57">
        <f t="shared" si="111"/>
        <v>6.3375145500321119</v>
      </c>
      <c r="HF24" s="57">
        <f t="shared" si="112"/>
        <v>6.014108541991571</v>
      </c>
      <c r="HG24" s="57">
        <f t="shared" si="113"/>
        <v>6.0009597122139873</v>
      </c>
      <c r="HH24" s="61">
        <f t="shared" si="187"/>
        <v>0.64</v>
      </c>
      <c r="HI24" s="57">
        <f t="shared" si="188"/>
        <v>5.8912494755730478</v>
      </c>
      <c r="HJ24" s="57">
        <f t="shared" si="189"/>
        <v>8.4305783192146713</v>
      </c>
      <c r="HK24" s="57">
        <f t="shared" si="190"/>
        <v>10.823546416090586</v>
      </c>
      <c r="HL24" s="57">
        <f t="shared" si="191"/>
        <v>11.890887763658172</v>
      </c>
      <c r="HM24" s="57">
        <f t="shared" si="192"/>
        <v>11.637430002509159</v>
      </c>
      <c r="HN24" s="57">
        <f t="shared" si="193"/>
        <v>10.268884264279324</v>
      </c>
      <c r="HO24" s="57">
        <f t="shared" si="194"/>
        <v>7.9428059334798311</v>
      </c>
      <c r="HP24" s="57">
        <f t="shared" si="195"/>
        <v>5.4855734738922344</v>
      </c>
      <c r="HQ24" s="57">
        <f t="shared" si="196"/>
        <v>3.2892978319527968</v>
      </c>
      <c r="HR24" s="57">
        <f t="shared" si="197"/>
        <v>1.7116448733871137</v>
      </c>
      <c r="HS24" s="57">
        <f t="shared" si="198"/>
        <v>0.75629042212648956</v>
      </c>
      <c r="HT24" s="57">
        <f t="shared" si="199"/>
        <v>6.764404725768526</v>
      </c>
      <c r="HU24" s="57">
        <f t="shared" si="200"/>
        <v>8.2844615167998619</v>
      </c>
      <c r="HV24" s="57">
        <f t="shared" si="201"/>
        <v>9.8045183078311915</v>
      </c>
      <c r="HW24" s="57">
        <f t="shared" si="202"/>
        <v>11.324575098862525</v>
      </c>
      <c r="HX24" s="57">
        <f t="shared" si="203"/>
        <v>9.6036881292474892</v>
      </c>
      <c r="HY24" s="57">
        <f t="shared" si="204"/>
        <v>7.8367224784997331</v>
      </c>
      <c r="HZ24" s="57">
        <f t="shared" si="205"/>
        <v>6.8821027104690753</v>
      </c>
      <c r="IA24" s="57">
        <f t="shared" si="206"/>
        <v>6.3375145500321119</v>
      </c>
      <c r="IB24" s="57">
        <f t="shared" si="207"/>
        <v>6.014108541991571</v>
      </c>
      <c r="IC24" s="57">
        <f t="shared" si="208"/>
        <v>6.0009597122139873</v>
      </c>
      <c r="ID24" s="61">
        <f t="shared" si="209"/>
        <v>0.64</v>
      </c>
      <c r="IE24" s="57">
        <f t="shared" si="210"/>
        <v>10.942054036565619</v>
      </c>
      <c r="IF24" s="57">
        <f t="shared" si="211"/>
        <v>7.6984834401649813</v>
      </c>
      <c r="IG24" s="57">
        <f t="shared" si="212"/>
        <v>8.0305652912557743</v>
      </c>
      <c r="IH24" s="57">
        <f t="shared" si="213"/>
        <v>8.4671612977894721</v>
      </c>
      <c r="II24" s="57">
        <f t="shared" si="214"/>
        <v>9.0660929912888122</v>
      </c>
      <c r="IJ24" s="57">
        <f t="shared" si="215"/>
        <v>9.7719873465394205</v>
      </c>
      <c r="IK24" s="57">
        <f t="shared" si="216"/>
        <v>10.465166298573763</v>
      </c>
      <c r="IL24" s="57">
        <f t="shared" si="217"/>
        <v>11.03242631071064</v>
      </c>
      <c r="IM24" s="57">
        <f t="shared" si="218"/>
        <v>11.463890682035268</v>
      </c>
      <c r="IN24" s="57">
        <f t="shared" si="219"/>
        <v>11.745833465802558</v>
      </c>
      <c r="IO24" s="57">
        <f t="shared" si="220"/>
        <v>11.90750727048972</v>
      </c>
      <c r="IP24" s="57">
        <f t="shared" si="221"/>
        <v>10.931033225878016</v>
      </c>
      <c r="IQ24" s="57">
        <f t="shared" si="222"/>
        <v>10.683485797674649</v>
      </c>
      <c r="IR24" s="57">
        <f t="shared" si="223"/>
        <v>10.435938369471282</v>
      </c>
      <c r="IS24" s="57">
        <f t="shared" si="224"/>
        <v>10.188390941267915</v>
      </c>
      <c r="IT24" s="57">
        <f t="shared" si="225"/>
        <v>10.29070283233197</v>
      </c>
      <c r="IU24" s="57">
        <f t="shared" si="226"/>
        <v>10.59454835934608</v>
      </c>
      <c r="IV24" s="57">
        <f t="shared" si="227"/>
        <v>10.764483004307017</v>
      </c>
      <c r="IW24" s="57">
        <f t="shared" si="228"/>
        <v>10.86188965019746</v>
      </c>
      <c r="IX24" s="57">
        <f t="shared" si="229"/>
        <v>10.919953833452551</v>
      </c>
      <c r="IY24" s="57">
        <f t="shared" si="230"/>
        <v>10.922319650019871</v>
      </c>
      <c r="IZ24" s="61">
        <f t="shared" si="231"/>
        <v>0.64</v>
      </c>
      <c r="JA24" s="256" t="e">
        <f t="shared" si="349"/>
        <v>#N/A</v>
      </c>
      <c r="JB24" s="256" t="e">
        <f t="shared" si="350"/>
        <v>#N/A</v>
      </c>
      <c r="JC24" s="256" t="e">
        <f t="shared" si="351"/>
        <v>#N/A</v>
      </c>
      <c r="JD24" s="256" t="e">
        <f t="shared" si="352"/>
        <v>#N/A</v>
      </c>
      <c r="JE24" s="256" t="e">
        <f t="shared" si="353"/>
        <v>#N/A</v>
      </c>
      <c r="JF24" s="256" t="e">
        <f t="shared" si="354"/>
        <v>#N/A</v>
      </c>
      <c r="JG24" s="256" t="e">
        <f t="shared" si="355"/>
        <v>#N/A</v>
      </c>
      <c r="JH24" s="256" t="e">
        <f t="shared" si="356"/>
        <v>#N/A</v>
      </c>
      <c r="JI24" s="256" t="e">
        <f t="shared" si="357"/>
        <v>#N/A</v>
      </c>
      <c r="JJ24" s="256" t="e">
        <f t="shared" si="358"/>
        <v>#N/A</v>
      </c>
      <c r="JK24" s="256" t="e">
        <f t="shared" si="359"/>
        <v>#N/A</v>
      </c>
      <c r="JL24" s="256" t="e">
        <f t="shared" si="360"/>
        <v>#N/A</v>
      </c>
      <c r="JM24" s="256" t="e">
        <f t="shared" si="361"/>
        <v>#N/A</v>
      </c>
      <c r="JN24" s="256" t="e">
        <f t="shared" si="362"/>
        <v>#N/A</v>
      </c>
      <c r="JO24" s="256" t="e">
        <f t="shared" si="363"/>
        <v>#N/A</v>
      </c>
      <c r="JP24" s="256" t="e">
        <f t="shared" si="364"/>
        <v>#N/A</v>
      </c>
      <c r="JQ24" s="256" t="e">
        <f t="shared" si="365"/>
        <v>#N/A</v>
      </c>
      <c r="JR24" s="256" t="e">
        <f t="shared" si="366"/>
        <v>#N/A</v>
      </c>
      <c r="JS24" s="256" t="e">
        <f t="shared" si="367"/>
        <v>#N/A</v>
      </c>
      <c r="JT24" s="256" t="e">
        <f t="shared" si="368"/>
        <v>#N/A</v>
      </c>
      <c r="JU24" s="256" t="e">
        <f t="shared" si="369"/>
        <v>#N/A</v>
      </c>
      <c r="JV24" s="61">
        <f t="shared" si="233"/>
        <v>0.64</v>
      </c>
      <c r="JW24" s="46">
        <f t="shared" si="234"/>
        <v>0</v>
      </c>
      <c r="JX24" s="46">
        <f t="shared" si="235"/>
        <v>0</v>
      </c>
      <c r="JY24" s="46">
        <f t="shared" si="236"/>
        <v>0</v>
      </c>
      <c r="JZ24" s="46">
        <f t="shared" si="237"/>
        <v>0</v>
      </c>
      <c r="KA24" s="46">
        <f t="shared" si="238"/>
        <v>0</v>
      </c>
      <c r="KB24" s="46">
        <f t="shared" si="239"/>
        <v>0</v>
      </c>
      <c r="KC24" s="46">
        <f t="shared" si="240"/>
        <v>0</v>
      </c>
      <c r="KD24" s="46">
        <f t="shared" si="241"/>
        <v>0</v>
      </c>
      <c r="KE24" s="46">
        <f t="shared" si="242"/>
        <v>0</v>
      </c>
      <c r="KF24" s="46">
        <f t="shared" si="243"/>
        <v>0</v>
      </c>
      <c r="KG24" s="46">
        <f t="shared" si="244"/>
        <v>0</v>
      </c>
      <c r="KH24" s="46">
        <f t="shared" si="245"/>
        <v>0</v>
      </c>
      <c r="KI24" s="46">
        <f t="shared" si="246"/>
        <v>0</v>
      </c>
      <c r="KJ24" s="46">
        <f t="shared" si="247"/>
        <v>0</v>
      </c>
      <c r="KK24" s="46">
        <f t="shared" si="248"/>
        <v>0</v>
      </c>
      <c r="KL24" s="46">
        <f t="shared" si="249"/>
        <v>0</v>
      </c>
      <c r="KM24" s="46">
        <f t="shared" si="250"/>
        <v>0</v>
      </c>
      <c r="KN24" s="46">
        <f t="shared" si="251"/>
        <v>0</v>
      </c>
      <c r="KO24" s="46">
        <f t="shared" si="252"/>
        <v>0</v>
      </c>
      <c r="KP24" s="46">
        <f t="shared" si="253"/>
        <v>0</v>
      </c>
      <c r="KQ24" s="46">
        <f t="shared" si="254"/>
        <v>0</v>
      </c>
      <c r="KR24" s="61">
        <f t="shared" si="255"/>
        <v>0.64</v>
      </c>
      <c r="KS24" s="1">
        <f t="shared" si="256"/>
        <v>0</v>
      </c>
      <c r="KT24" s="1">
        <f t="shared" si="257"/>
        <v>0</v>
      </c>
      <c r="KU24" s="1">
        <f t="shared" si="258"/>
        <v>0</v>
      </c>
      <c r="KV24" s="1">
        <f t="shared" si="259"/>
        <v>0</v>
      </c>
      <c r="KW24" s="1">
        <f t="shared" si="260"/>
        <v>0</v>
      </c>
      <c r="KX24" s="1">
        <f t="shared" si="261"/>
        <v>0</v>
      </c>
      <c r="KY24" s="1">
        <f t="shared" si="262"/>
        <v>0</v>
      </c>
      <c r="KZ24" s="1">
        <f t="shared" si="263"/>
        <v>0</v>
      </c>
      <c r="LA24" s="1">
        <f t="shared" si="264"/>
        <v>0</v>
      </c>
      <c r="LB24" s="1">
        <f t="shared" si="265"/>
        <v>0</v>
      </c>
      <c r="LC24" s="1">
        <f t="shared" si="266"/>
        <v>0</v>
      </c>
      <c r="LD24" s="1">
        <f t="shared" si="267"/>
        <v>0</v>
      </c>
      <c r="LE24" s="1">
        <f t="shared" si="268"/>
        <v>0</v>
      </c>
      <c r="LF24" s="1">
        <f t="shared" si="269"/>
        <v>0</v>
      </c>
      <c r="LG24" s="1">
        <f t="shared" si="270"/>
        <v>0</v>
      </c>
      <c r="LH24" s="1">
        <f t="shared" si="271"/>
        <v>0</v>
      </c>
      <c r="LI24" s="1">
        <f t="shared" si="272"/>
        <v>0</v>
      </c>
      <c r="LJ24" s="1">
        <f t="shared" si="273"/>
        <v>0</v>
      </c>
      <c r="LK24" s="1">
        <f t="shared" si="274"/>
        <v>0</v>
      </c>
      <c r="LL24" s="1">
        <f t="shared" si="275"/>
        <v>0</v>
      </c>
      <c r="LM24" s="1">
        <f t="shared" si="276"/>
        <v>0</v>
      </c>
      <c r="LN24" s="61">
        <f t="shared" si="277"/>
        <v>0.64</v>
      </c>
      <c r="LO24" s="57">
        <f t="shared" si="278"/>
        <v>10.271766126530546</v>
      </c>
      <c r="LP24" s="57">
        <f t="shared" si="279"/>
        <v>5.241452675998568</v>
      </c>
      <c r="LQ24" s="57">
        <f t="shared" si="280"/>
        <v>7.1848546792854702</v>
      </c>
      <c r="LR24" s="57">
        <f t="shared" si="281"/>
        <v>8.7306984294120191</v>
      </c>
      <c r="LS24" s="57">
        <f t="shared" si="282"/>
        <v>9.8059952441715446</v>
      </c>
      <c r="LT24" s="57">
        <f t="shared" si="283"/>
        <v>10.339461678005682</v>
      </c>
      <c r="LU24" s="57">
        <f t="shared" si="284"/>
        <v>10.453492904012956</v>
      </c>
      <c r="LV24" s="57">
        <f t="shared" si="285"/>
        <v>10.152311997085043</v>
      </c>
      <c r="LW24" s="57">
        <f t="shared" si="286"/>
        <v>9.6313556062400405</v>
      </c>
      <c r="LX24" s="57">
        <f t="shared" si="287"/>
        <v>8.9947463637372636</v>
      </c>
      <c r="LY24" s="57">
        <f t="shared" si="288"/>
        <v>8.3377948650625235</v>
      </c>
      <c r="LZ24" s="57">
        <f t="shared" si="289"/>
        <v>4.8950884419814917</v>
      </c>
      <c r="MA24" s="57">
        <f t="shared" si="290"/>
        <v>5.9950835975918135</v>
      </c>
      <c r="MB24" s="57">
        <f t="shared" si="291"/>
        <v>7.095078753202138</v>
      </c>
      <c r="MC24" s="57">
        <f t="shared" si="292"/>
        <v>8.1950739088124571</v>
      </c>
      <c r="MD24" s="57">
        <f t="shared" si="293"/>
        <v>9.1733281941737044</v>
      </c>
      <c r="ME24" s="57">
        <f t="shared" si="294"/>
        <v>9.7087835577147583</v>
      </c>
      <c r="MF24" s="57">
        <f t="shared" si="295"/>
        <v>9.9887978425653472</v>
      </c>
      <c r="MG24" s="57">
        <f t="shared" si="296"/>
        <v>10.145263116647266</v>
      </c>
      <c r="MH24" s="57">
        <f t="shared" si="297"/>
        <v>10.23709193745878</v>
      </c>
      <c r="MI24" s="57">
        <f t="shared" si="298"/>
        <v>10.240808852778651</v>
      </c>
      <c r="MJ24" s="61">
        <f t="shared" si="299"/>
        <v>0.64</v>
      </c>
      <c r="MK24" s="57" t="e">
        <f t="shared" si="118"/>
        <v>#N/A</v>
      </c>
      <c r="ML24" s="57" t="e">
        <f t="shared" si="370"/>
        <v>#N/A</v>
      </c>
      <c r="MM24" s="57" t="e">
        <f t="shared" si="371"/>
        <v>#N/A</v>
      </c>
      <c r="MN24" s="57" t="e">
        <f t="shared" si="372"/>
        <v>#N/A</v>
      </c>
      <c r="MO24" s="57" t="e">
        <f t="shared" si="373"/>
        <v>#N/A</v>
      </c>
      <c r="MP24" s="57" t="e">
        <f t="shared" si="374"/>
        <v>#N/A</v>
      </c>
      <c r="MQ24" s="57" t="e">
        <f t="shared" si="375"/>
        <v>#N/A</v>
      </c>
      <c r="MR24" s="57" t="e">
        <f t="shared" si="376"/>
        <v>#N/A</v>
      </c>
      <c r="MS24" s="57" t="e">
        <f t="shared" si="377"/>
        <v>#N/A</v>
      </c>
      <c r="MT24" s="57" t="e">
        <f t="shared" si="378"/>
        <v>#N/A</v>
      </c>
      <c r="MU24" s="57" t="e">
        <f t="shared" si="379"/>
        <v>#N/A</v>
      </c>
      <c r="MV24" s="57" t="e">
        <f t="shared" si="380"/>
        <v>#N/A</v>
      </c>
      <c r="MW24" s="57" t="e">
        <f t="shared" si="381"/>
        <v>#N/A</v>
      </c>
      <c r="MX24" s="57" t="e">
        <f t="shared" si="382"/>
        <v>#N/A</v>
      </c>
      <c r="MY24" s="57" t="e">
        <f t="shared" si="383"/>
        <v>#N/A</v>
      </c>
      <c r="MZ24" s="57" t="e">
        <f t="shared" si="384"/>
        <v>#N/A</v>
      </c>
      <c r="NA24" s="57" t="e">
        <f t="shared" si="385"/>
        <v>#N/A</v>
      </c>
      <c r="NB24" s="57" t="e">
        <f t="shared" si="386"/>
        <v>#N/A</v>
      </c>
      <c r="NC24" s="57" t="e">
        <f t="shared" si="387"/>
        <v>#N/A</v>
      </c>
      <c r="ND24" s="57" t="e">
        <f t="shared" si="388"/>
        <v>#N/A</v>
      </c>
      <c r="NE24" s="57" t="e">
        <f t="shared" si="389"/>
        <v>#N/A</v>
      </c>
      <c r="NF24" s="61">
        <f t="shared" si="320"/>
        <v>0.64</v>
      </c>
      <c r="NG24" s="256">
        <f>IF(OY23=0,MIN('Drive Train'!$F$35-FQ23*$C$19*'Drive Train'!$F$39,NG23+$C$39)-$C$7,IF(LO23-1&lt;=0,0,IF($C$37=Motors!$C$30,MAX(MAX(NG$8:NG23)*-1,NG23-$C$39),MAX(0,MAX(NG$8:NG23)*-1,NG23-$C$39))))</f>
        <v>10.942054036565619</v>
      </c>
      <c r="NH24" s="256">
        <f>IF(OZ23=0,MIN('Drive Train'!$F$35-FR23*$C$19*'Drive Train'!$F$39,NH23+$C$39)-$C$7,IF(LP23-1&lt;=0,0,IF($C$37=Motors!$C$30,MAX(MAX(NH$8:NH23)*-1,NH23-$C$39),MAX(0,MAX(NH$8:NH23)*-1,NH23-$C$39))))</f>
        <v>7.6984834401649813</v>
      </c>
      <c r="NI24" s="256">
        <f>IF(PA23=0,MIN('Drive Train'!$F$35-FS23*$C$19*'Drive Train'!$F$39,NI23+$C$39)-$C$7,IF(LQ23-1&lt;=0,0,IF($C$37=Motors!$C$30,MAX(MAX(NI$8:NI23)*-1,NI23-$C$39),MAX(0,MAX(NI$8:NI23)*-1,NI23-$C$39))))</f>
        <v>8.0305652912557743</v>
      </c>
      <c r="NJ24" s="256">
        <f>IF(PB23=0,MIN('Drive Train'!$F$35-FT23*$C$19*'Drive Train'!$F$39,NJ23+$C$39)-$C$7,IF(LR23-1&lt;=0,0,IF($C$37=Motors!$C$30,MAX(MAX(NJ$8:NJ23)*-1,NJ23-$C$39),MAX(0,MAX(NJ$8:NJ23)*-1,NJ23-$C$39))))</f>
        <v>8.4671612977894721</v>
      </c>
      <c r="NK24" s="256">
        <f>IF(PC23=0,MIN('Drive Train'!$F$35-FU23*$C$19*'Drive Train'!$F$39,NK23+$C$39)-$C$7,IF(LS23-1&lt;=0,0,IF($C$37=Motors!$C$30,MAX(MAX(NK$8:NK23)*-1,NK23-$C$39),MAX(0,MAX(NK$8:NK23)*-1,NK23-$C$39))))</f>
        <v>9.0660929912888122</v>
      </c>
      <c r="NL24" s="256">
        <f>IF(PD23=0,MIN('Drive Train'!$F$35-FV23*$C$19*'Drive Train'!$F$39,NL23+$C$39)-$C$7,IF(LT23-1&lt;=0,0,IF($C$37=Motors!$C$30,MAX(MAX(NL$8:NL23)*-1,NL23-$C$39),MAX(0,MAX(NL$8:NL23)*-1,NL23-$C$39))))</f>
        <v>9.7719873465394205</v>
      </c>
      <c r="NM24" s="256">
        <f>IF(PE23=0,MIN('Drive Train'!$F$35-FW23*$C$19*'Drive Train'!$F$39,NM23+$C$39)-$C$7,IF(LU23-1&lt;=0,0,IF($C$37=Motors!$C$30,MAX(MAX(NM$8:NM23)*-1,NM23-$C$39),MAX(0,MAX(NM$8:NM23)*-1,NM23-$C$39))))</f>
        <v>10.465166298573763</v>
      </c>
      <c r="NN24" s="256">
        <f>IF(PF23=0,MIN('Drive Train'!$F$35-FX23*$C$19*'Drive Train'!$F$39,NN23+$C$39)-$C$7,IF(LV23-1&lt;=0,0,IF($C$37=Motors!$C$30,MAX(MAX(NN$8:NN23)*-1,NN23-$C$39),MAX(0,MAX(NN$8:NN23)*-1,NN23-$C$39))))</f>
        <v>11.03242631071064</v>
      </c>
      <c r="NO24" s="256">
        <f>IF(PG23=0,MIN('Drive Train'!$F$35-FY23*$C$19*'Drive Train'!$F$39,NO23+$C$39)-$C$7,IF(LW23-1&lt;=0,0,IF($C$37=Motors!$C$30,MAX(MAX(NO$8:NO23)*-1,NO23-$C$39),MAX(0,MAX(NO$8:NO23)*-1,NO23-$C$39))))</f>
        <v>11.463890682035268</v>
      </c>
      <c r="NP24" s="256">
        <f>IF(PH23=0,MIN('Drive Train'!$F$35-FZ23*$C$19*'Drive Train'!$F$39,NP23+$C$39)-$C$7,IF(LX23-1&lt;=0,0,IF($C$37=Motors!$C$30,MAX(MAX(NP$8:NP23)*-1,NP23-$C$39),MAX(0,MAX(NP$8:NP23)*-1,NP23-$C$39))))</f>
        <v>11.745833465802558</v>
      </c>
      <c r="NQ24" s="256">
        <f>IF(PI23=0,MIN('Drive Train'!$F$35-GA23*$C$19*'Drive Train'!$F$39,NQ23+$C$39)-$C$7,IF(LY23-1&lt;=0,0,IF($C$37=Motors!$C$30,MAX(MAX(NQ$8:NQ23)*-1,NQ23-$C$39),MAX(0,MAX(NQ$8:NQ23)*-1,NQ23-$C$39))))</f>
        <v>11.90750727048972</v>
      </c>
      <c r="NR24" s="256">
        <f>IF(PJ23=0,MIN('Drive Train'!$F$35-GB23*$C$19*'Drive Train'!$F$39,NR23+$C$39)-$C$7,IF(LZ23-1&lt;=0,0,IF($C$37=Motors!$C$30,MAX(MAX(NR$8:NR23)*-1,NR23-$C$39),MAX(0,MAX(NR$8:NR23)*-1,NR23-$C$39))))</f>
        <v>10.931033225878016</v>
      </c>
      <c r="NS24" s="256">
        <f>IF(PK23=0,MIN('Drive Train'!$F$35-GC23*$C$19*'Drive Train'!$F$39,NS23+$C$39)-$C$7,IF(MA23-1&lt;=0,0,IF($C$37=Motors!$C$30,MAX(MAX(NS$8:NS23)*-1,NS23-$C$39),MAX(0,MAX(NS$8:NS23)*-1,NS23-$C$39))))</f>
        <v>10.683485797674649</v>
      </c>
      <c r="NT24" s="256">
        <f>IF(PL23=0,MIN('Drive Train'!$F$35-GD23*$C$19*'Drive Train'!$F$39,NT23+$C$39)-$C$7,IF(MB23-1&lt;=0,0,IF($C$37=Motors!$C$30,MAX(MAX(NT$8:NT23)*-1,NT23-$C$39),MAX(0,MAX(NT$8:NT23)*-1,NT23-$C$39))))</f>
        <v>10.435938369471282</v>
      </c>
      <c r="NU24" s="256">
        <f>IF(PM23=0,MIN('Drive Train'!$F$35-GE23*$C$19*'Drive Train'!$F$39,NU23+$C$39)-$C$7,IF(MC23-1&lt;=0,0,IF($C$37=Motors!$C$30,MAX(MAX(NU$8:NU23)*-1,NU23-$C$39),MAX(0,MAX(NU$8:NU23)*-1,NU23-$C$39))))</f>
        <v>10.188390941267915</v>
      </c>
      <c r="NV24" s="256">
        <f>IF(PN23=0,MIN('Drive Train'!$F$35-GF23*$C$19*'Drive Train'!$F$39,NV23+$C$39)-$C$7,IF(MD23-1&lt;=0,0,IF($C$37=Motors!$C$30,MAX(MAX(NV$8:NV23)*-1,NV23-$C$39),MAX(0,MAX(NV$8:NV23)*-1,NV23-$C$39))))</f>
        <v>10.29070283233197</v>
      </c>
      <c r="NW24" s="256">
        <f>IF(PO23=0,MIN('Drive Train'!$F$35-GG23*$C$19*'Drive Train'!$F$39,NW23+$C$39)-$C$7,IF(ME23-1&lt;=0,0,IF($C$37=Motors!$C$30,MAX(MAX(NW$8:NW23)*-1,NW23-$C$39),MAX(0,MAX(NW$8:NW23)*-1,NW23-$C$39))))</f>
        <v>10.59454835934608</v>
      </c>
      <c r="NX24" s="256">
        <f>IF(PP23=0,MIN('Drive Train'!$F$35-GH23*$C$19*'Drive Train'!$F$39,NX23+$C$39)-$C$7,IF(MF23-1&lt;=0,0,IF($C$37=Motors!$C$30,MAX(MAX(NX$8:NX23)*-1,NX23-$C$39),MAX(0,MAX(NX$8:NX23)*-1,NX23-$C$39))))</f>
        <v>10.764483004307017</v>
      </c>
      <c r="NY24" s="256">
        <f>IF(PQ23=0,MIN('Drive Train'!$F$35-GI23*$C$19*'Drive Train'!$F$39,NY23+$C$39)-$C$7,IF(MG23-1&lt;=0,0,IF($C$37=Motors!$C$30,MAX(MAX(NY$8:NY23)*-1,NY23-$C$39),MAX(0,MAX(NY$8:NY23)*-1,NY23-$C$39))))</f>
        <v>10.86188965019746</v>
      </c>
      <c r="NZ24" s="256">
        <f>IF(PR23=0,MIN('Drive Train'!$F$35-GJ23*$C$19*'Drive Train'!$F$39,NZ23+$C$39)-$C$7,IF(MH23-1&lt;=0,0,IF($C$37=Motors!$C$30,MAX(MAX(NZ$8:NZ23)*-1,NZ23-$C$39),MAX(0,MAX(NZ$8:NZ23)*-1,NZ23-$C$39))))</f>
        <v>10.919953833452551</v>
      </c>
      <c r="OA24" s="256">
        <f>IF(PS23=0,MIN('Drive Train'!$F$35-GK23*$C$19*'Drive Train'!$F$39,OA23+$C$39)-$C$7,IF(MI23-1&lt;=0,0,IF($C$37=Motors!$C$30,MAX(MAX(OA$8:OA23)*-1,OA23-$C$39),MAX(0,MAX(OA$8:OA23)*-1,OA23-$C$39))))</f>
        <v>10.922319650019871</v>
      </c>
      <c r="OB24" s="61">
        <f t="shared" si="321"/>
        <v>0.64</v>
      </c>
      <c r="OC24" s="256">
        <f>'Drive Train'!$F$35-(FQ24*$C$13)*$C$19*'Drive Train'!$F$39</f>
        <v>11.274872464770599</v>
      </c>
      <c r="OD24" s="256">
        <f>'Drive Train'!$F$35-(FR24*$C$13)*$C$19*'Drive Train'!$F$39</f>
        <v>7.8988894608773963</v>
      </c>
      <c r="OE24" s="256">
        <f>'Drive Train'!$F$35-(FS24*$C$13)*$C$19*'Drive Train'!$F$39</f>
        <v>8.2544197001575288</v>
      </c>
      <c r="OF24" s="256">
        <f>'Drive Train'!$F$35-(FT24*$C$13)*$C$19*'Drive Train'!$F$39</f>
        <v>8.7188345550238733</v>
      </c>
      <c r="OG24" s="256">
        <f>'Drive Train'!$F$35-(FU24*$C$13)*$C$19*'Drive Train'!$F$39</f>
        <v>9.37725984265367</v>
      </c>
      <c r="OH24" s="256">
        <f>'Drive Train'!$F$35-(FV24*$C$13)*$C$19*'Drive Train'!$F$39</f>
        <v>10.111008625055339</v>
      </c>
      <c r="OI24" s="256">
        <f>'Drive Train'!$F$35-(FW24*$C$13)*$C$19*'Drive Train'!$F$39</f>
        <v>10.8112828628411</v>
      </c>
      <c r="OJ24" s="256">
        <f>'Drive Train'!$F$35-(FX24*$C$13)*$C$19*'Drive Train'!$F$39</f>
        <v>11.362128554329313</v>
      </c>
      <c r="OK24" s="256">
        <f>'Drive Train'!$F$35-(FY24*$C$13)*$C$19*'Drive Train'!$F$39</f>
        <v>11.757786283110423</v>
      </c>
      <c r="OL24" s="256">
        <f>'Drive Train'!$F$35-(FZ24*$C$13)*$C$19*'Drive Train'!$F$39</f>
        <v>11.999042715312751</v>
      </c>
      <c r="OM24" s="256">
        <f>'Drive Train'!$F$35-(GA24*$C$13)*$C$19*'Drive Train'!$F$39</f>
        <v>12.126653587737778</v>
      </c>
      <c r="ON24" s="256">
        <f>'Drive Train'!$F$35-(GB24*$C$13)*$C$19*'Drive Train'!$F$39</f>
        <v>11.135883244502818</v>
      </c>
      <c r="OO24" s="256">
        <f>'Drive Train'!$F$35-(GC24*$C$13)*$C$19*'Drive Train'!$F$39</f>
        <v>10.89391996466124</v>
      </c>
      <c r="OP24" s="256">
        <f>'Drive Train'!$F$35-(GD24*$C$13)*$C$19*'Drive Train'!$F$39</f>
        <v>10.651956684819664</v>
      </c>
      <c r="OQ24" s="256">
        <f>'Drive Train'!$F$35-(GE24*$C$13)*$C$19*'Drive Train'!$F$39</f>
        <v>10.409993404978087</v>
      </c>
      <c r="OR24" s="256">
        <f>'Drive Train'!$F$35-(GF24*$C$13)*$C$19*'Drive Train'!$F$39</f>
        <v>10.683924917183083</v>
      </c>
      <c r="OS24" s="256">
        <f>'Drive Train'!$F$35-(GG24*$C$13)*$C$19*'Drive Train'!$F$39</f>
        <v>10.965191253246918</v>
      </c>
      <c r="OT24" s="256">
        <f>'Drive Train'!$F$35-(GH24*$C$13)*$C$19*'Drive Train'!$F$39</f>
        <v>11.117148029754976</v>
      </c>
      <c r="OU24" s="256">
        <f>'Drive Train'!$F$35-(GI24*$C$13)*$C$19*'Drive Train'!$F$39</f>
        <v>11.203835802369586</v>
      </c>
      <c r="OV24" s="256">
        <f>'Drive Train'!$F$35-(GJ24*$C$13)*$C$19*'Drive Train'!$F$39</f>
        <v>11.255315706862408</v>
      </c>
      <c r="OW24" s="256">
        <f>'Drive Train'!$F$35-(GK24*$C$13)*$C$19*'Drive Train'!$F$39</f>
        <v>11.257408743121207</v>
      </c>
      <c r="OX24" s="61">
        <f t="shared" si="322"/>
        <v>0.64</v>
      </c>
      <c r="OY24" s="1">
        <f>IF(PU24&gt;='Drive Train'!$F$29,1,0)</f>
        <v>0</v>
      </c>
      <c r="OZ24" s="1">
        <f>IF(PV24&gt;='Drive Train'!$F$29,1,0)</f>
        <v>0</v>
      </c>
      <c r="PA24" s="1">
        <f>IF(PW24&gt;='Drive Train'!$F$29,1,0)</f>
        <v>0</v>
      </c>
      <c r="PB24" s="1">
        <f>IF(PX24&gt;='Drive Train'!$F$29,1,0)</f>
        <v>0</v>
      </c>
      <c r="PC24" s="1">
        <f>IF(PY24&gt;='Drive Train'!$F$29,1,0)</f>
        <v>0</v>
      </c>
      <c r="PD24" s="1">
        <f>IF(PZ24&gt;='Drive Train'!$F$29,1,0)</f>
        <v>0</v>
      </c>
      <c r="PE24" s="1">
        <f>IF(QA24&gt;='Drive Train'!$F$29,1,0)</f>
        <v>0</v>
      </c>
      <c r="PF24" s="1">
        <f>IF(QB24&gt;='Drive Train'!$F$29,1,0)</f>
        <v>0</v>
      </c>
      <c r="PG24" s="1">
        <f>IF(QC24&gt;='Drive Train'!$F$29,1,0)</f>
        <v>0</v>
      </c>
      <c r="PH24" s="1">
        <f>IF(QD24&gt;='Drive Train'!$F$29,1,0)</f>
        <v>0</v>
      </c>
      <c r="PI24" s="1">
        <f>IF(QE24&gt;='Drive Train'!$F$29,1,0)</f>
        <v>0</v>
      </c>
      <c r="PJ24" s="1">
        <f>IF(QF24&gt;='Drive Train'!$F$29,1,0)</f>
        <v>0</v>
      </c>
      <c r="PK24" s="1">
        <f>IF(QG24&gt;='Drive Train'!$F$29,1,0)</f>
        <v>0</v>
      </c>
      <c r="PL24" s="1">
        <f>IF(QH24&gt;='Drive Train'!$F$29,1,0)</f>
        <v>0</v>
      </c>
      <c r="PM24" s="1">
        <f>IF(QI24&gt;='Drive Train'!$F$29,1,0)</f>
        <v>0</v>
      </c>
      <c r="PN24" s="1">
        <f>IF(QJ24&gt;='Drive Train'!$F$29,1,0)</f>
        <v>0</v>
      </c>
      <c r="PO24" s="1">
        <f>IF(QK24&gt;='Drive Train'!$F$29,1,0)</f>
        <v>0</v>
      </c>
      <c r="PP24" s="1">
        <f>IF(QL24&gt;='Drive Train'!$F$29,1,0)</f>
        <v>0</v>
      </c>
      <c r="PQ24" s="1">
        <f>IF(QM24&gt;='Drive Train'!$F$29,1,0)</f>
        <v>0</v>
      </c>
      <c r="PR24" s="1">
        <f>IF(QN24&gt;='Drive Train'!$F$29,1,0)</f>
        <v>0</v>
      </c>
      <c r="PS24" s="1">
        <f>IF(QO24&gt;='Drive Train'!$F$29,1,0)</f>
        <v>0</v>
      </c>
      <c r="PT24" s="253">
        <f t="shared" si="323"/>
        <v>0.64</v>
      </c>
      <c r="PU24" s="57">
        <f t="shared" si="324"/>
        <v>4.1733602791903621</v>
      </c>
      <c r="PV24" s="57">
        <f t="shared" si="325"/>
        <v>1.7862495274860386</v>
      </c>
      <c r="PW24" s="57">
        <f t="shared" si="326"/>
        <v>2.4889041421646168</v>
      </c>
      <c r="PX24" s="57">
        <f t="shared" si="327"/>
        <v>3.0961979266498423</v>
      </c>
      <c r="PY24" s="57">
        <f t="shared" si="328"/>
        <v>3.5869794805857671</v>
      </c>
      <c r="PZ24" s="57">
        <f t="shared" si="329"/>
        <v>3.891417619132993</v>
      </c>
      <c r="QA24" s="57">
        <f t="shared" si="330"/>
        <v>4.0912192794695743</v>
      </c>
      <c r="QB24" s="57">
        <f t="shared" si="331"/>
        <v>4.1252592743385934</v>
      </c>
      <c r="QC24" s="57">
        <f t="shared" si="332"/>
        <v>4.0874423560245159</v>
      </c>
      <c r="QD24" s="57">
        <f t="shared" si="333"/>
        <v>3.9923443155826934</v>
      </c>
      <c r="QE24" s="57">
        <f t="shared" si="334"/>
        <v>3.8693282638029509</v>
      </c>
      <c r="QF24" s="57">
        <f t="shared" si="335"/>
        <v>1.7529717760190004</v>
      </c>
      <c r="QG24" s="57">
        <f t="shared" si="336"/>
        <v>2.1468891657448492</v>
      </c>
      <c r="QH24" s="57">
        <f t="shared" si="337"/>
        <v>2.5408065554706996</v>
      </c>
      <c r="QI24" s="57">
        <f t="shared" si="338"/>
        <v>2.9347239451965472</v>
      </c>
      <c r="QJ24" s="57">
        <f t="shared" si="339"/>
        <v>3.3173910994385696</v>
      </c>
      <c r="QK24" s="57">
        <f t="shared" si="340"/>
        <v>3.6402782777757294</v>
      </c>
      <c r="QL24" s="57">
        <f t="shared" si="341"/>
        <v>3.8641823983108372</v>
      </c>
      <c r="QM24" s="57">
        <f t="shared" si="342"/>
        <v>4.0176977990498139</v>
      </c>
      <c r="QN24" s="57">
        <f t="shared" si="343"/>
        <v>4.1215689573033423</v>
      </c>
      <c r="QO24" s="57">
        <f t="shared" si="344"/>
        <v>4.1265130275020354</v>
      </c>
      <c r="QP24" s="61">
        <f t="shared" si="345"/>
        <v>0.64</v>
      </c>
      <c r="QQ24" s="57">
        <f t="shared" si="139"/>
        <v>0.23663040176136146</v>
      </c>
      <c r="QR24" s="57">
        <f t="shared" si="140"/>
        <v>0.94664787936926442</v>
      </c>
      <c r="QS24" s="57">
        <f t="shared" si="141"/>
        <v>0.871874788564036</v>
      </c>
      <c r="QT24" s="57">
        <f t="shared" si="142"/>
        <v>0.77420170684662792</v>
      </c>
      <c r="QU24" s="57">
        <f t="shared" si="143"/>
        <v>0.63572545818748161</v>
      </c>
      <c r="QV24" s="57">
        <f t="shared" si="144"/>
        <v>0.481407602002213</v>
      </c>
      <c r="QW24" s="57">
        <f t="shared" si="145"/>
        <v>0.33412992099106431</v>
      </c>
      <c r="QX24" s="57">
        <f t="shared" si="146"/>
        <v>0.21827919900265025</v>
      </c>
      <c r="QY24" s="57">
        <f t="shared" si="147"/>
        <v>0.13506672362547184</v>
      </c>
      <c r="QZ24" s="57">
        <f t="shared" si="148"/>
        <v>8.4327047729165897E-2</v>
      </c>
      <c r="RA24" s="57">
        <f t="shared" si="149"/>
        <v>5.7488657355140041E-2</v>
      </c>
      <c r="RB24" s="57">
        <f t="shared" si="150"/>
        <v>0.2658618213139527</v>
      </c>
      <c r="RC24" s="57">
        <f t="shared" si="151"/>
        <v>0.31675015737154927</v>
      </c>
      <c r="RD24" s="57">
        <f t="shared" si="152"/>
        <v>0.36763849342914579</v>
      </c>
      <c r="RE24" s="57">
        <f t="shared" si="153"/>
        <v>0.41852682948674247</v>
      </c>
      <c r="RF24" s="57">
        <f t="shared" si="154"/>
        <v>0.36091511725098313</v>
      </c>
      <c r="RG24" s="57">
        <f t="shared" si="155"/>
        <v>0.30176078672332307</v>
      </c>
      <c r="RH24" s="57">
        <f t="shared" si="156"/>
        <v>0.26980210475209954</v>
      </c>
      <c r="RI24" s="57">
        <f t="shared" si="157"/>
        <v>0.25157042716951289</v>
      </c>
      <c r="RJ24" s="57">
        <f t="shared" si="158"/>
        <v>0.24074346746819364</v>
      </c>
      <c r="RK24" s="57">
        <f t="shared" si="159"/>
        <v>0.24030327202784327</v>
      </c>
      <c r="RL24" s="61">
        <f t="shared" si="346"/>
        <v>0.64</v>
      </c>
      <c r="RM24" s="2">
        <f>IF(AND(LO24&gt;=LO$6*'Drive Train'!$AA$52,LO24&lt;=LO$6*'Drive Train'!$AA$53,KS24=0,JW24=0,EU24&gt;0),$C$17,0)</f>
        <v>0.04</v>
      </c>
      <c r="RN24" s="2">
        <f>IF(AND(LP24&gt;=LP$6*'Drive Train'!$AA$52,LP24&lt;=LP$6*'Drive Train'!$AA$53,KT24=0,JX24=0,EV24&gt;0),$C$17,0)</f>
        <v>0</v>
      </c>
      <c r="RO24" s="2">
        <f>IF(AND(LQ24&gt;=LQ$6*'Drive Train'!$AA$52,LQ24&lt;=LQ$6*'Drive Train'!$AA$53,KU24=0,JY24=0,EW24&gt;0),$C$17,0)</f>
        <v>0</v>
      </c>
      <c r="RP24" s="2">
        <f>IF(AND(LR24&gt;=LR$6*'Drive Train'!$AA$52,LR24&lt;=LR$6*'Drive Train'!$AA$53,KV24=0,JZ24=0,EX24&gt;0),$C$17,0)</f>
        <v>0.04</v>
      </c>
      <c r="RQ24" s="2">
        <f>IF(AND(LS24&gt;=LS$6*'Drive Train'!$AA$52,LS24&lt;=LS$6*'Drive Train'!$AA$53,KW24=0,KA24=0,EY24&gt;0),$C$17,0)</f>
        <v>0.04</v>
      </c>
      <c r="RR24" s="2">
        <f>IF(AND(LT24&gt;=LT$6*'Drive Train'!$AA$52,LT24&lt;=LT$6*'Drive Train'!$AA$53,KX24=0,KB24=0,EZ24&gt;0),$C$17,0)</f>
        <v>0.04</v>
      </c>
      <c r="RS24" s="2">
        <f>IF(AND(LU24&gt;=LU$6*'Drive Train'!$AA$52,LU24&lt;=LU$6*'Drive Train'!$AA$53,KY24=0,KC24=0,FA24&gt;0),$C$17,0)</f>
        <v>0.04</v>
      </c>
      <c r="RT24" s="2">
        <f>IF(AND(LV24&gt;=LV$6*'Drive Train'!$AA$52,LV24&lt;=LV$6*'Drive Train'!$AA$53,KZ24=0,KD24=0,FB24&gt;0),$C$17,0)</f>
        <v>0.04</v>
      </c>
      <c r="RU24" s="2">
        <f>IF(AND(LW24&gt;=LW$6*'Drive Train'!$AA$52,LW24&lt;=LW$6*'Drive Train'!$AA$53,LA24=0,KE24=0,FC24&gt;0),$C$17,0)</f>
        <v>0.04</v>
      </c>
      <c r="RV24" s="2">
        <f>IF(AND(LX24&gt;=LX$6*'Drive Train'!$AA$52,LX24&lt;=LX$6*'Drive Train'!$AA$53,LB24=0,KF24=0,FD24&gt;0),$C$17,0)</f>
        <v>0.04</v>
      </c>
      <c r="RW24" s="2">
        <f>IF(AND(LY24&gt;=LY$6*'Drive Train'!$AA$52,LY24&lt;=LY$6*'Drive Train'!$AA$53,LC24=0,KG24=0,FE24&gt;0),$C$17,0)</f>
        <v>0.04</v>
      </c>
      <c r="RX24" s="2">
        <f>IF(AND(LZ24&gt;=LZ$6*'Drive Train'!$AA$52,LZ24&lt;=LZ$6*'Drive Train'!$AA$53,LD24=0,KH24=0,FF24&gt;0),$C$17,0)</f>
        <v>0</v>
      </c>
      <c r="RY24" s="2">
        <f>IF(AND(MA24&gt;=MA$6*'Drive Train'!$AA$52,MA24&lt;=MA$6*'Drive Train'!$AA$53,LE24=0,KI24=0,FG24&gt;0),$C$17,0)</f>
        <v>0.04</v>
      </c>
      <c r="RZ24" s="2">
        <f>IF(AND(MB24&gt;=MB$6*'Drive Train'!$AA$52,MB24&lt;=MB$6*'Drive Train'!$AA$53,LF24=0,KJ24=0,FH24&gt;0),$C$17,0)</f>
        <v>0.04</v>
      </c>
      <c r="SA24" s="2">
        <f>IF(AND(MC24&gt;=MC$6*'Drive Train'!$AA$52,MC24&lt;=MC$6*'Drive Train'!$AA$53,LG24=0,KK24=0,FI24&gt;0),$C$17,0)</f>
        <v>0.04</v>
      </c>
      <c r="SB24" s="2">
        <f>IF(AND(MD24&gt;=MD$6*'Drive Train'!$AA$52,MD24&lt;=MD$6*'Drive Train'!$AA$53,LH24=0,KL24=0,FJ24&gt;0),$C$17,0)</f>
        <v>0.04</v>
      </c>
      <c r="SC24" s="2">
        <f>IF(AND(ME24&gt;=ME$6*'Drive Train'!$AA$52,ME24&lt;=ME$6*'Drive Train'!$AA$53,LI24=0,KM24=0,FK24&gt;0),$C$17,0)</f>
        <v>0.04</v>
      </c>
      <c r="SD24" s="2">
        <f>IF(AND(MF24&gt;=MF$6*'Drive Train'!$AA$52,MF24&lt;=MF$6*'Drive Train'!$AA$53,LJ24=0,KN24=0,FL24&gt;0),$C$17,0)</f>
        <v>0.04</v>
      </c>
      <c r="SE24" s="2">
        <f>IF(AND(MG24&gt;=MG$6*'Drive Train'!$AA$52,MG24&lt;=MG$6*'Drive Train'!$AA$53,LK24=0,KO24=0,FM24&gt;0),$C$17,0)</f>
        <v>0.04</v>
      </c>
      <c r="SF24" s="2">
        <f>IF(AND(MH24&gt;=MH$6*'Drive Train'!$AA$52,MH24&lt;=MH$6*'Drive Train'!$AA$53,LL24=0,KP24=0,FN24&gt;0),$C$17,0)</f>
        <v>0.04</v>
      </c>
      <c r="SG24" s="2">
        <f>IF(AND(MI24&gt;=MI$6*'Drive Train'!$AA$52,MI24&lt;=MI$6*'Drive Train'!$AA$53,LM24=0,KQ24=0,FO24&gt;0),$C$17,0)</f>
        <v>0.04</v>
      </c>
      <c r="SH24" s="61">
        <f t="shared" si="347"/>
        <v>0.64</v>
      </c>
      <c r="SI24" s="2">
        <f>IF(AND(EU24&lt;0,KS24=0,LO24&gt;=LO$6*'Drive Train'!$AA$52,LO24&lt;=LO$6*'Drive Train'!$AA$53,OY24=1,JW24=0),$C$17,0)</f>
        <v>0</v>
      </c>
      <c r="SJ24" s="2">
        <f>IF(AND(EV24&lt;0,KT24=0,LP24&gt;=LP$6*'Drive Train'!$AA$52,LP24&lt;=LP$6*'Drive Train'!$AA$53,OZ24=1,JX24=0),$C$17,0)</f>
        <v>0</v>
      </c>
      <c r="SK24" s="2">
        <f>IF(AND(EW24&lt;0,KU24=0,LQ24&gt;=LQ$6*'Drive Train'!$AA$52,LQ24&lt;=LQ$6*'Drive Train'!$AA$53,PA24=1,JY24=0),$C$17,0)</f>
        <v>0</v>
      </c>
      <c r="SL24" s="2">
        <f>IF(AND(EX24&lt;0,KV24=0,LR24&gt;=LR$6*'Drive Train'!$AA$52,LR24&lt;=LR$6*'Drive Train'!$AA$53,PB24=1,JZ24=0),$C$17,0)</f>
        <v>0</v>
      </c>
      <c r="SM24" s="2">
        <f>IF(AND(EY24&lt;0,KW24=0,LS24&gt;=LS$6*'Drive Train'!$AA$52,LS24&lt;=LS$6*'Drive Train'!$AA$53,PC24=1,KA24=0),$C$17,0)</f>
        <v>0</v>
      </c>
      <c r="SN24" s="2">
        <f>IF(AND(EZ24&lt;0,KX24=0,LT24&gt;=LT$6*'Drive Train'!$AA$52,LT24&lt;=LT$6*'Drive Train'!$AA$53,PD24=1,KB24=0),$C$17,0)</f>
        <v>0</v>
      </c>
      <c r="SO24" s="2">
        <f>IF(AND(FA24&lt;0,KY24=0,LU24&gt;=LU$6*'Drive Train'!$AA$52,LU24&lt;=LU$6*'Drive Train'!$AA$53,PE24=1,KC24=0),$C$17,0)</f>
        <v>0</v>
      </c>
      <c r="SP24" s="2">
        <f>IF(AND(FB24&lt;0,KZ24=0,LV24&gt;=LV$6*'Drive Train'!$AA$52,LV24&lt;=LV$6*'Drive Train'!$AA$53,PF24=1,KD24=0),$C$17,0)</f>
        <v>0</v>
      </c>
      <c r="SQ24" s="2">
        <f>IF(AND(FC24&lt;0,LA24=0,LW24&gt;=LW$6*'Drive Train'!$AA$52,LW24&lt;=LW$6*'Drive Train'!$AA$53,PG24=1,KE24=0),$C$17,0)</f>
        <v>0</v>
      </c>
      <c r="SR24" s="2">
        <f>IF(AND(FD24&lt;0,LB24=0,LX24&gt;=LX$6*'Drive Train'!$AA$52,LX24&lt;=LX$6*'Drive Train'!$AA$53,PH24=1,KF24=0),$C$17,0)</f>
        <v>0</v>
      </c>
      <c r="SS24" s="2">
        <f>IF(AND(FE24&lt;0,LC24=0,LY24&gt;=LY$6*'Drive Train'!$AA$52,LY24&lt;=LY$6*'Drive Train'!$AA$53,PI24=1,KG24=0),$C$17,0)</f>
        <v>0</v>
      </c>
      <c r="ST24" s="2">
        <f>IF(AND(FF24&lt;0,LD24=0,LZ24&gt;=LZ$6*'Drive Train'!$AA$52,LZ24&lt;=LZ$6*'Drive Train'!$AA$53,PJ24=1,KH24=0),$C$17,0)</f>
        <v>0</v>
      </c>
      <c r="SU24" s="2">
        <f>IF(AND(FG24&lt;0,LE24=0,MA24&gt;=MA$6*'Drive Train'!$AA$52,MA24&lt;=MA$6*'Drive Train'!$AA$53,PK24=1,KI24=0),$C$17,0)</f>
        <v>0</v>
      </c>
      <c r="SV24" s="2">
        <f>IF(AND(FH24&lt;0,LF24=0,MB24&gt;=MB$6*'Drive Train'!$AA$52,MB24&lt;=MB$6*'Drive Train'!$AA$53,PL24=1,KJ24=0),$C$17,0)</f>
        <v>0</v>
      </c>
      <c r="SW24" s="2">
        <f>IF(AND(FI24&lt;0,LG24=0,MC24&gt;=MC$6*'Drive Train'!$AA$52,MC24&lt;=MC$6*'Drive Train'!$AA$53,PM24=1,KK24=0),$C$17,0)</f>
        <v>0</v>
      </c>
      <c r="SX24" s="2">
        <f>IF(AND(FJ24&lt;0,LH24=0,MD24&gt;=MD$6*'Drive Train'!$AA$52,MD24&lt;=MD$6*'Drive Train'!$AA$53,PN24=1,KL24=0),$C$17,0)</f>
        <v>0</v>
      </c>
      <c r="SY24" s="2">
        <f>IF(AND(FK24&lt;0,LI24=0,ME24&gt;=ME$6*'Drive Train'!$AA$52,ME24&lt;=ME$6*'Drive Train'!$AA$53,PO24=1,KM24=0),$C$17,0)</f>
        <v>0</v>
      </c>
      <c r="SZ24" s="2">
        <f>IF(AND(FL24&lt;0,LJ24=0,MF24&gt;=MF$6*'Drive Train'!$AA$52,MF24&lt;=MF$6*'Drive Train'!$AA$53,PP24=1,KN24=0),$C$17,0)</f>
        <v>0</v>
      </c>
      <c r="TA24" s="2">
        <f>IF(AND(FM24&lt;0,LK24=0,MG24&gt;=MG$6*'Drive Train'!$AA$52,MG24&lt;=MG$6*'Drive Train'!$AA$53,PQ24=1,KO24=0),$C$17,0)</f>
        <v>0</v>
      </c>
      <c r="TB24" s="2">
        <f>IF(AND(FN24&lt;0,LL24=0,MH24&gt;=MH$6*'Drive Train'!$AA$52,MH24&lt;=MH$6*'Drive Train'!$AA$53,PR24=1,KP24=0),$C$17,0)</f>
        <v>0</v>
      </c>
      <c r="TC24" s="2">
        <f>IF(AND(FO24&lt;0,LM24=0,MI24&gt;=MI$6*'Drive Train'!$AA$52,MI24&lt;=MI$6*'Drive Train'!$AA$53,PS24=1,KQ24=0),$C$17,0)</f>
        <v>0</v>
      </c>
      <c r="TD24" s="144">
        <f t="shared" si="348"/>
        <v>0.64</v>
      </c>
    </row>
    <row r="25" spans="1:524" x14ac:dyDescent="0.2">
      <c r="B25" s="3" t="s">
        <v>321</v>
      </c>
      <c r="C25" s="4">
        <f>(C16-C15)/(C14-C15)*C12</f>
        <v>1.6952743959469994</v>
      </c>
      <c r="D25" s="5"/>
      <c r="E25" s="4">
        <f>(E16-C15)/(C14-C15)*C12</f>
        <v>1.6952743959469994</v>
      </c>
      <c r="P25" s="5"/>
      <c r="R25" s="63">
        <f t="shared" si="160"/>
        <v>0.68</v>
      </c>
      <c r="S25" s="2">
        <f>NG25/'Drive Train'!$F$35</f>
        <v>0.8947477794169838</v>
      </c>
      <c r="T25" s="2">
        <f>NH25/'Drive Train'!$F$35</f>
        <v>0.62249108555462873</v>
      </c>
      <c r="U25" s="2">
        <f>NI25/'Drive Train'!$F$35</f>
        <v>0.65116287904496195</v>
      </c>
      <c r="V25" s="2">
        <f>NJ25/'Drive Train'!$F$35</f>
        <v>0.68861568992128008</v>
      </c>
      <c r="W25" s="2">
        <f>NK25/'Drive Train'!$F$35</f>
        <v>0.74171450343981205</v>
      </c>
      <c r="X25" s="2">
        <f>NL25/'Drive Train'!$F$35</f>
        <v>0.80088779234317253</v>
      </c>
      <c r="Y25" s="2">
        <f>NM25/'Drive Train'!$F$35</f>
        <v>0.85736152119686293</v>
      </c>
      <c r="Z25" s="2">
        <f>NN25/'Drive Train'!$F$35</f>
        <v>0.90178456083300917</v>
      </c>
      <c r="AA25" s="2">
        <f>NO25/'Drive Train'!$F$35</f>
        <v>0.93369244218632441</v>
      </c>
      <c r="AB25" s="2">
        <f>NP25/'Drive Train'!$F$35</f>
        <v>0.95314860607360896</v>
      </c>
      <c r="AC25" s="2">
        <f>NQ25/'Drive Train'!$F$35</f>
        <v>0.96343980546272401</v>
      </c>
      <c r="AD25" s="2">
        <f>NR25/'Drive Train'!$F$35</f>
        <v>0.88353897133087245</v>
      </c>
      <c r="AE25" s="2">
        <f>NS25/'Drive Train'!$F$35</f>
        <v>0.86402580360171288</v>
      </c>
      <c r="AF25" s="2">
        <f>NT25/'Drive Train'!$F$35</f>
        <v>0.84451263587255354</v>
      </c>
      <c r="AG25" s="2">
        <f>NU25/'Drive Train'!$F$35</f>
        <v>0.82499946814339409</v>
      </c>
      <c r="AH25" s="2">
        <f>NV25/'Drive Train'!$F$35</f>
        <v>0.84709071912766798</v>
      </c>
      <c r="AI25" s="2">
        <f>NW25/'Drive Train'!$F$35</f>
        <v>0.86977348816507405</v>
      </c>
      <c r="AJ25" s="2">
        <f>NX25/'Drive Train'!$F$35</f>
        <v>0.88202806691572389</v>
      </c>
      <c r="AK25" s="2">
        <f>NY25/'Drive Train'!$F$35</f>
        <v>0.88901901632012792</v>
      </c>
      <c r="AL25" s="2">
        <f>NZ25/'Drive Train'!$F$35</f>
        <v>0.89317062152116189</v>
      </c>
      <c r="AM25" s="2">
        <f>OA25/'Drive Train'!$F$35</f>
        <v>0.89333941476783929</v>
      </c>
      <c r="AN25" s="61">
        <f t="shared" si="161"/>
        <v>0.68</v>
      </c>
      <c r="AO25" s="46">
        <f>LO25*12*60/(PI() * 'Drive Train'!$F$15)/S$6*ABS(S25)</f>
        <v>3847.610995015677</v>
      </c>
      <c r="AP25" s="46">
        <f>LP25*12*60/(PI() * 'Drive Train'!$F$15)/T$6*ABS(T25)</f>
        <v>397.93935226705241</v>
      </c>
      <c r="AQ25" s="46">
        <f>LQ25*12*60/(PI() * 'Drive Train'!$F$15)/U$6*ABS(U25)</f>
        <v>821.05542413209764</v>
      </c>
      <c r="AR25" s="46">
        <f>LR25*12*60/(PI() * 'Drive Train'!$F$15)/V$6*ABS(V25)</f>
        <v>1372.2166282496564</v>
      </c>
      <c r="AS25" s="46">
        <f>LS25*12*60/(PI() * 'Drive Train'!$F$15)/W$6*ABS(W25)</f>
        <v>2037.0408377782962</v>
      </c>
      <c r="AT25" s="46">
        <f>LT25*12*60/(PI() * 'Drive Train'!$F$15)/X$6*ABS(X25)</f>
        <v>2740.5582290901448</v>
      </c>
      <c r="AU25" s="46">
        <f>LU25*12*60/(PI() * 'Drive Train'!$F$15)/Y$6*ABS(Y25)</f>
        <v>3409.858851334709</v>
      </c>
      <c r="AV25" s="46">
        <f>LV25*12*60/(PI() * 'Drive Train'!$F$15)/Z$6*ABS(Z25)</f>
        <v>3929.8707167735724</v>
      </c>
      <c r="AW25" s="46">
        <f>LW25*12*60/(PI() * 'Drive Train'!$F$15)/AA$6*ABS(AA25)</f>
        <v>4294.3333247526416</v>
      </c>
      <c r="AX25" s="46">
        <f>LX25*12*60/(PI() * 'Drive Train'!$F$15)/AB$6*ABS(AB25)</f>
        <v>4509.5866780107062</v>
      </c>
      <c r="AY25" s="46">
        <f>LY25*12*60/(PI() * 'Drive Train'!$F$15)/AC$6*ABS(AC25)</f>
        <v>4619.2482395274774</v>
      </c>
      <c r="AZ25" s="46">
        <f>LZ25*12*60/(PI() * 'Drive Train'!$F$15)/AD$6*ABS(AD25)</f>
        <v>1867.8694288564802</v>
      </c>
      <c r="BA25" s="46">
        <f>MA25*12*60/(PI() * 'Drive Train'!$F$15)/AE$6*ABS(AE25)</f>
        <v>2237.0836160082931</v>
      </c>
      <c r="BB25" s="46">
        <f>MB25*12*60/(PI() * 'Drive Train'!$F$15)/AF$6*ABS(AF25)</f>
        <v>2587.7578425590141</v>
      </c>
      <c r="BC25" s="46">
        <f>MC25*12*60/(PI() * 'Drive Train'!$F$15)/AG$6*ABS(AG25)</f>
        <v>2919.8921085086399</v>
      </c>
      <c r="BD25" s="46">
        <f>MD25*12*60/(PI() * 'Drive Train'!$F$15)/AH$6*ABS(AH25)</f>
        <v>3313.353123524611</v>
      </c>
      <c r="BE25" s="46">
        <f>ME25*12*60/(PI() * 'Drive Train'!$F$15)/AI$6*ABS(AI25)</f>
        <v>3567.5174054689965</v>
      </c>
      <c r="BF25" s="46">
        <f>MF25*12*60/(PI() * 'Drive Train'!$F$15)/AJ$6*ABS(AJ25)</f>
        <v>3705.0759299207489</v>
      </c>
      <c r="BG25" s="46">
        <f>MG25*12*60/(PI() * 'Drive Train'!$F$15)/AK$6*ABS(AK25)</f>
        <v>3783.4444064900572</v>
      </c>
      <c r="BH25" s="46">
        <f>MH25*12*60/(PI() * 'Drive Train'!$F$15)/AL$6*ABS(AL25)</f>
        <v>3829.950611745905</v>
      </c>
      <c r="BI25" s="46">
        <f>MI25*12*60/(PI() * 'Drive Train'!$F$15)/AM$6*ABS(AM25)</f>
        <v>3831.841032731068</v>
      </c>
      <c r="BJ25" s="61">
        <f t="shared" si="67"/>
        <v>0.68</v>
      </c>
      <c r="BK25" s="2">
        <f>IF(OR(KS24=1,AND($C$37=Motors!$C$32,OY24=1)),0,IF(NG25=0,-(CG24+$C$15)/($C$14-$C$15)*$C$12,($C$11*S25-AO25)/($C$11*S25)*$C$12*S25))</f>
        <v>0.48140263536114181</v>
      </c>
      <c r="BL25" s="2">
        <f>IF(OR(KT24=1,AND($C$37=Motors!$C$32,OZ24=1)),0,IF(NH25=0,-(CH24+$C$15)/($C$14-$C$15)*$C$12,($C$11*T25-AP25)/($C$11*T25)*$C$12*T25))</f>
        <v>1.3503878514422789</v>
      </c>
      <c r="BM25" s="2">
        <f>IF(OR(KU24=1,AND($C$37=Motors!$C$32,PA24=1)),0,IF(NI25=0,-(CI24+$C$15)/($C$14-$C$15)*$C$12,($C$11*U25-AQ25)/($C$11*U25)*$C$12*U25))</f>
        <v>1.2322156975809935</v>
      </c>
      <c r="BN25" s="2">
        <f>IF(OR(KV24=1,AND($C$37=Motors!$C$32,PB24=1)),0,IF(NJ25=0,-(CJ24+$C$15)/($C$14-$C$15)*$C$12,($C$11*V25-AR25)/($C$11*V25)*$C$12*V25))</f>
        <v>1.0785376249578418</v>
      </c>
      <c r="BO25" s="2">
        <f>IF(OR(KW24=1,AND($C$37=Motors!$C$32,PC24=1)),0,IF(NK25=0,-(CK24+$C$15)/($C$14-$C$15)*$C$12,($C$11*W25-AS25)/($C$11*W25)*$C$12*W25))</f>
        <v>0.91261015569422721</v>
      </c>
      <c r="BP25" s="2">
        <f>IF(OR(KX24=1,AND($C$37=Motors!$C$32,PD24=1)),0,IF(NL25=0,-(CL24+$C$15)/($C$14-$C$15)*$C$12,($C$11*X25-AT25)/($C$11*X25)*$C$12*X25))</f>
        <v>0.7443491122437742</v>
      </c>
      <c r="BQ25" s="2">
        <f>IF(OR(KY24=1,AND($C$37=Motors!$C$32,PE24=1)),0,IF(NM25=0,-(CM24+$C$15)/($C$14-$C$15)*$C$12,($C$11*Y25-AU25)/($C$11*Y25)*$C$12*Y25))</f>
        <v>0.58470964120780589</v>
      </c>
      <c r="BR25" s="2">
        <f>IF(OR(KZ24=1,AND($C$37=Motors!$C$32,PF24=1)),0,IF(NN25=0,-(CN24+$C$15)/($C$14-$C$15)*$C$12,($C$11*Z25-AV25)/($C$11*Z25)*$C$12*Z25))</f>
        <v>0.46201774689294101</v>
      </c>
      <c r="BS25" s="2">
        <f>IF(OR(LA24=1,AND($C$37=Motors!$C$32,PG24=1)),0,IF(NO25=0,-(CO24+$C$15)/($C$14-$C$15)*$C$12,($C$11*AA25-AW25)/($C$11*AA25)*$C$12*AA25))</f>
        <v>0.37792317871683068</v>
      </c>
      <c r="BT25" s="2">
        <f>IF(OR(LB24=1,AND($C$37=Motors!$C$32,PH24=1)),0,IF(NP25=0,-(CP24+$C$15)/($C$14-$C$15)*$C$12,($C$11*AB25-AX25)/($C$11*AB25)*$C$12*AB25))</f>
        <v>0.32975656476463777</v>
      </c>
      <c r="BU25" s="2">
        <f>IF(OR(LC24=1,AND($C$37=Motors!$C$32,PI24=1)),0,IF(NQ25=0,-(CQ24+$C$15)/($C$14-$C$15)*$C$12,($C$11*AC25-AY25)/($C$11*AC25)*$C$12*AC25))</f>
        <v>0.30614851869963661</v>
      </c>
      <c r="BV25" s="2">
        <f>IF(OR(LD24=1,AND($C$37=Motors!$C$32,PJ24=1)),0,IF(NR25=0,-(CR24+$C$15)/($C$14-$C$15)*$C$12,($C$11*AD25-AZ25)/($C$11*AD25)*$C$12*AD25))</f>
        <v>1.3360551692990705</v>
      </c>
      <c r="BW25" s="2">
        <f>IF(OR(LE24=1,AND($C$37=Motors!$C$32,PK24=1)),0,IF(NS25=0,-(CS24+$C$15)/($C$14-$C$15)*$C$12,($C$11*AE25-BA25)/($C$11*AE25)*$C$12*AE25))</f>
        <v>1.1236466442151356</v>
      </c>
      <c r="BX25" s="2">
        <f>IF(OR(LF24=1,AND($C$37=Motors!$C$32,PL24=1)),0,IF(NT25=0,-(CT24+$C$15)/($C$14-$C$15)*$C$12,($C$11*AF25-BB25)/($C$11*AF25)*$C$12*AF25))</f>
        <v>0.91949941471454422</v>
      </c>
      <c r="BY25" s="2">
        <f>IF(OR(LG24=1,AND($C$37=Motors!$C$32,PM24=1)),0,IF(NU25=0,-(CU24+$C$15)/($C$14-$C$15)*$C$12,($C$11*AG25-BC25)/($C$11*AG25)*$C$12*AG25))</f>
        <v>0.72361348079729626</v>
      </c>
      <c r="BZ25" s="2">
        <f>IF(OR(LH24=1,AND($C$37=Motors!$C$32,PN24=1)),0,IF(NV25=0,-(CV24+$C$15)/($C$14-$C$15)*$C$12,($C$11*AH25-BD25)/($C$11*AH25)*$C$12*AH25))</f>
        <v>0.60250558520158837</v>
      </c>
      <c r="CA25" s="2">
        <f>IF(OR(LI24=1,AND($C$37=Motors!$C$32,PO24=1)),0,IF(NW25=0,-(CW24+$C$15)/($C$14-$C$15)*$C$12,($C$11*AI25-BE25)/($C$11*AI25)*$C$12*AI25))</f>
        <v>0.54491917467904383</v>
      </c>
      <c r="CB25" s="2">
        <f>IF(OR(LJ24=1,AND($C$37=Motors!$C$32,PP24=1)),0,IF(NX25=0,-(CX24+$C$15)/($C$14-$C$15)*$C$12,($C$11*AJ25-BF25)/($C$11*AJ25)*$C$12*AJ25))</f>
        <v>0.51369890164741239</v>
      </c>
      <c r="CC25" s="2">
        <f>IF(OR(LK24=1,AND($C$37=Motors!$C$32,PQ24=1)),0,IF(NY25=0,-(CY24+$C$15)/($C$14-$C$15)*$C$12,($C$11*AK25-BG25)/($C$11*AK25)*$C$12*AK25))</f>
        <v>0.49593544860832117</v>
      </c>
      <c r="CD25" s="2">
        <f>IF(OR(LL24=1,AND($C$37=Motors!$C$32,PR24=1)),0,IF(NZ25=0,-(CZ24+$C$15)/($C$14-$C$15)*$C$12,($C$11*AL25-BH25)/($C$11*AL25)*$C$12*AL25))</f>
        <v>0.48540136192315797</v>
      </c>
      <c r="CE25" s="2">
        <f>IF(OR(LM24=1,AND($C$37=Motors!$C$32,PS24=1)),0,IF(OA25=0,-(DA24+$C$15)/($C$14-$C$15)*$C$12,($C$11*AM25-BI25)/($C$11*AM25)*$C$12*AM25))</f>
        <v>0.48497325120879919</v>
      </c>
      <c r="CF25" s="61">
        <f t="shared" si="69"/>
        <v>0.68</v>
      </c>
      <c r="CG25" s="57">
        <f>IF(AND(KS24=1,OY24=1),0,ABS(BK25/$C$12*($C$14-$C$15)+$C$15) *'Drive Train'!$AA$49 + CG24*(1-'Drive Train'!$AA$49))</f>
        <v>28.377698388728003</v>
      </c>
      <c r="CH25" s="57">
        <f>IF(AND(KT24=1,OZ24=1),0,ABS(BL25/$C$12*($C$14-$C$15)+$C$15) *'Drive Train'!$AA$49 + CH24*(1-'Drive Train'!$AA$49))</f>
        <v>74.639442464748697</v>
      </c>
      <c r="CI25" s="57">
        <f>IF(AND(KU24=1,PA24=1),0,ABS(BM25/$C$12*($C$14-$C$15)+$C$15) *'Drive Train'!$AA$49 + CI24*(1-'Drive Train'!$AA$49))</f>
        <v>68.348368879519271</v>
      </c>
      <c r="CJ25" s="57">
        <f>IF(AND(KV24=1,PB24=1),0,ABS(BN25/$C$12*($C$14-$C$15)+$C$15) *'Drive Train'!$AA$49 + CJ24*(1-'Drive Train'!$AA$49))</f>
        <v>60.167083934477624</v>
      </c>
      <c r="CK25" s="57">
        <f>IF(AND(KW24=1,PC24=1),0,ABS(BO25/$C$12*($C$14-$C$15)+$C$15) *'Drive Train'!$AA$49 + CK24*(1-'Drive Train'!$AA$49))</f>
        <v>51.333683807290186</v>
      </c>
      <c r="CL25" s="57">
        <f>IF(AND(KX24=1,PD24=1),0,ABS(BP25/$C$12*($C$14-$C$15)+$C$15) *'Drive Train'!$AA$49 + CL24*(1-'Drive Train'!$AA$49))</f>
        <v>42.376052324015028</v>
      </c>
      <c r="CM25" s="57">
        <f>IF(AND(KY24=1,PE24=1),0,ABS(BQ25/$C$12*($C$14-$C$15)+$C$15) *'Drive Train'!$AA$49 + CM24*(1-'Drive Train'!$AA$49))</f>
        <v>33.877403305793145</v>
      </c>
      <c r="CN25" s="57">
        <f>IF(AND(KZ24=1,PF24=1),0,ABS(BR25/$C$12*($C$14-$C$15)+$C$15) *'Drive Train'!$AA$49 + CN24*(1-'Drive Train'!$AA$49))</f>
        <v>27.345714492267355</v>
      </c>
      <c r="CO25" s="57">
        <f>IF(AND(LA24=1,PG24=1),0,ABS(BS25/$C$12*($C$14-$C$15)+$C$15) *'Drive Train'!$AA$49 + CO24*(1-'Drive Train'!$AA$49))</f>
        <v>22.868812792269452</v>
      </c>
      <c r="CP25" s="57">
        <f>IF(AND(LB24=1,PH24=1),0,ABS(BT25/$C$12*($C$14-$C$15)+$C$15) *'Drive Train'!$AA$49 + CP24*(1-'Drive Train'!$AA$49))</f>
        <v>20.304590149088391</v>
      </c>
      <c r="CQ25" s="57">
        <f>IF(AND(LC24=1,PI24=1),0,ABS(BU25/$C$12*($C$14-$C$15)+$C$15) *'Drive Train'!$AA$49 + CQ24*(1-'Drive Train'!$AA$49))</f>
        <v>19.047780061893516</v>
      </c>
      <c r="CR25" s="57">
        <f>IF(AND(LD24=1,PJ24=1),0,ABS(BV25/$C$12*($C$14-$C$15)+$C$15) *'Drive Train'!$AA$49 + CR24*(1-'Drive Train'!$AA$49))</f>
        <v>73.876420423680798</v>
      </c>
      <c r="CS25" s="57">
        <f>IF(AND(LE24=1,PK24=1),0,ABS(BW25/$C$12*($C$14-$C$15)+$C$15) *'Drive Train'!$AA$49 + CS24*(1-'Drive Train'!$AA$49))</f>
        <v>62.568530893278783</v>
      </c>
      <c r="CT25" s="57">
        <f>IF(AND(LF24=1,PL24=1),0,ABS(BX25/$C$12*($C$14-$C$15)+$C$15) *'Drive Train'!$AA$49 + CT24*(1-'Drive Train'!$AA$49))</f>
        <v>51.700443945176765</v>
      </c>
      <c r="CU25" s="57">
        <f>IF(AND(LG24=1,PM24=1),0,ABS(BY25/$C$12*($C$14-$C$15)+$C$15) *'Drive Train'!$AA$49 + CU24*(1-'Drive Train'!$AA$49))</f>
        <v>41.27215957937473</v>
      </c>
      <c r="CV25" s="57">
        <f>IF(AND(LH24=1,PN24=1),0,ABS(BZ25/$C$12*($C$14-$C$15)+$C$15) *'Drive Train'!$AA$49 + CV24*(1-'Drive Train'!$AA$49))</f>
        <v>34.824797336665469</v>
      </c>
      <c r="CW25" s="57">
        <f>IF(AND(LI24=1,PO24=1),0,ABS(CA25/$C$12*($C$14-$C$15)+$C$15) *'Drive Train'!$AA$49 + CW24*(1-'Drive Train'!$AA$49))</f>
        <v>31.759097556564861</v>
      </c>
      <c r="CX25" s="57">
        <f>IF(AND(LJ24=1,PP24=1),0,ABS(CB25/$C$12*($C$14-$C$15)+$C$15) *'Drive Train'!$AA$49 + CX24*(1-'Drive Train'!$AA$49))</f>
        <v>30.097039037909962</v>
      </c>
      <c r="CY25" s="57">
        <f>IF(AND(LK24=1,PQ24=1),0,ABS(CC25/$C$12*($C$14-$C$15)+$C$15) *'Drive Train'!$AA$49 + CY24*(1-'Drive Train'!$AA$49))</f>
        <v>29.151374712218921</v>
      </c>
      <c r="CZ25" s="57">
        <f>IF(AND(LL24=1,PR24=1),0,ABS(CD25/$C$12*($C$14-$C$15)+$C$15) *'Drive Train'!$AA$49 + CZ24*(1-'Drive Train'!$AA$49))</f>
        <v>28.590576653419571</v>
      </c>
      <c r="DA25" s="57">
        <f>IF(AND(LM24=1,PS24=1),0,ABS(CE25/$C$12*($C$14-$C$15)+$C$15) *'Drive Train'!$AA$49 + DA24*(1-'Drive Train'!$AA$49))</f>
        <v>28.567785531157234</v>
      </c>
      <c r="DB25" s="61">
        <f t="shared" si="162"/>
        <v>0.68</v>
      </c>
      <c r="DC25" s="57">
        <f t="shared" si="70"/>
        <v>28.377698388728003</v>
      </c>
      <c r="DD25" s="57">
        <f t="shared" si="71"/>
        <v>74.639442464748697</v>
      </c>
      <c r="DE25" s="57">
        <f t="shared" si="72"/>
        <v>68.348368879519271</v>
      </c>
      <c r="DF25" s="57">
        <f t="shared" si="73"/>
        <v>60.167083934477624</v>
      </c>
      <c r="DG25" s="57">
        <f t="shared" si="74"/>
        <v>51.333683807290186</v>
      </c>
      <c r="DH25" s="57">
        <f t="shared" si="75"/>
        <v>42.376052324015028</v>
      </c>
      <c r="DI25" s="57">
        <f t="shared" si="76"/>
        <v>33.877403305793145</v>
      </c>
      <c r="DJ25" s="57">
        <f t="shared" si="77"/>
        <v>27.345714492267355</v>
      </c>
      <c r="DK25" s="57">
        <f t="shared" si="78"/>
        <v>22.868812792269452</v>
      </c>
      <c r="DL25" s="57">
        <f t="shared" si="79"/>
        <v>20.304590149088391</v>
      </c>
      <c r="DM25" s="57">
        <f t="shared" si="80"/>
        <v>19.047780061893516</v>
      </c>
      <c r="DN25" s="57">
        <f t="shared" si="81"/>
        <v>25</v>
      </c>
      <c r="DO25" s="57">
        <f t="shared" si="82"/>
        <v>30</v>
      </c>
      <c r="DP25" s="57">
        <f t="shared" si="83"/>
        <v>35</v>
      </c>
      <c r="DQ25" s="57">
        <f t="shared" si="84"/>
        <v>40</v>
      </c>
      <c r="DR25" s="57">
        <f t="shared" si="85"/>
        <v>34.824797336665469</v>
      </c>
      <c r="DS25" s="57">
        <f t="shared" si="86"/>
        <v>31.759097556564861</v>
      </c>
      <c r="DT25" s="57">
        <f t="shared" si="87"/>
        <v>30.097039037909962</v>
      </c>
      <c r="DU25" s="57">
        <f t="shared" si="88"/>
        <v>29.151374712218921</v>
      </c>
      <c r="DV25" s="57">
        <f t="shared" si="89"/>
        <v>28.590576653419571</v>
      </c>
      <c r="DW25" s="57">
        <f t="shared" si="90"/>
        <v>28.567785531157234</v>
      </c>
      <c r="DX25" s="61">
        <f t="shared" si="163"/>
        <v>0.68</v>
      </c>
      <c r="DY25" s="2">
        <f>IF(OY25=0,($C$23/0.4536*IF(ISNA(MK24),'Drive Train'!$F$16,'Drive Train'!$F$17)*4.448*$C$24*S$6)*SIGN(BK25),BK25)</f>
        <v>4.5236871680000004</v>
      </c>
      <c r="DZ25" s="2">
        <f>IF(OZ25=0,($C$23/0.4536*IF(ISNA(ML24),'Drive Train'!$F$16,'Drive Train'!$F$17)*4.448*$C$24*$C$21*T$6)*SIGN(BL25),BL25)</f>
        <v>14.225645600594998</v>
      </c>
      <c r="EA25" s="2">
        <f>IF(PA25=0,($C$23/0.4536*IF(ISNA(MM24),'Drive Train'!$F$16,'Drive Train'!$F$17)*4.448*$C$24*$C$21*U$6)*SIGN(BM25),BM25)</f>
        <v>9.8485238773349995</v>
      </c>
      <c r="EB25" s="2">
        <f>IF(PB25=0,($C$23/0.4536*IF(ISNA(MN24),'Drive Train'!$F$16,'Drive Train'!$F$17)*4.448*$C$24*$C$21*V$6)*SIGN(BN25),BN25)</f>
        <v>7.5312241414914709</v>
      </c>
      <c r="EC25" s="2">
        <f>IF(PC25=0,($C$23/0.4536*IF(ISNA(MO24),'Drive Train'!$F$16,'Drive Train'!$F$17)*4.448*$C$24*$C$21*W$6)*SIGN(BO25),BO25)</f>
        <v>6.0967052573978577</v>
      </c>
      <c r="ED25" s="2">
        <f>IF(PD25=0,($C$23/0.4536*IF(ISNA(MP24),'Drive Train'!$F$16,'Drive Train'!$F$17)*4.448*$C$24*$C$21*X$6)*SIGN(BP25),BP25)</f>
        <v>5.1212324162142009</v>
      </c>
      <c r="EE25" s="2">
        <f>IF(PE25=0,($C$23/0.4536*IF(ISNA(MQ24),'Drive Train'!$F$16,'Drive Train'!$F$17)*4.448*$C$24*$C$21*Y$6)*SIGN(BQ25),BQ25)</f>
        <v>4.4148555312191382</v>
      </c>
      <c r="EF25" s="2">
        <f>IF(PF25=0,($C$23/0.4536*IF(ISNA(MR24),'Drive Train'!$F$16,'Drive Train'!$F$17)*4.448*$C$24*$C$21*Z$6)*SIGN(BR25),BR25)</f>
        <v>3.8797215274349997</v>
      </c>
      <c r="EG25" s="2">
        <f>IF(PG25=0,($C$23/0.4536*IF(ISNA(MS24),'Drive Train'!$F$16,'Drive Train'!$F$17)*4.448*$C$24*$C$21*AA$6)*SIGN(BS25),BS25)</f>
        <v>3.4602921731177019</v>
      </c>
      <c r="EH25" s="2">
        <f>IF(PH25=0,($C$23/0.4536*IF(ISNA(MT24),'Drive Train'!$F$16,'Drive Train'!$F$17)*4.448*$C$24*$C$21*AB$6)*SIGN(BT25),BT25)</f>
        <v>3.1227026928135362</v>
      </c>
      <c r="EI25" s="2">
        <f>IF(PI25=0,($C$23/0.4536*IF(ISNA(MU24),'Drive Train'!$F$16,'Drive Train'!$F$17)*4.448*$C$24*$C$21*AC$6)*SIGN(BU25),BU25)</f>
        <v>2.8451291201189992</v>
      </c>
      <c r="EJ25" s="2">
        <f>IF(PJ25=0,($C$23/0.4536*IF(ISNA(MV24),'Drive Train'!$F$16,'Drive Train'!$F$17)*4.448*$C$24*$C$21*AD$6)*SIGN(BV25),BV25)</f>
        <v>3.9831807681666</v>
      </c>
      <c r="EK25" s="2">
        <f>IF(PK25=0,($C$23/0.4536*IF(ISNA(MW24),'Drive Train'!$F$16,'Drive Train'!$F$17)*4.448*$C$24*$C$21*AE$6)*SIGN(BW25),BW25)</f>
        <v>3.9831807681666</v>
      </c>
      <c r="EL25" s="2">
        <f>IF(PL25=0,($C$23/0.4536*IF(ISNA(MX24),'Drive Train'!$F$16,'Drive Train'!$F$17)*4.448*$C$24*$C$21*AF$6)*SIGN(BX25),BX25)</f>
        <v>3.9831807681666</v>
      </c>
      <c r="EM25" s="2">
        <f>IF(PM25=0,($C$23/0.4536*IF(ISNA(MY24),'Drive Train'!$F$16,'Drive Train'!$F$17)*4.448*$C$24*$C$21*AG$6)*SIGN(BY25),BY25)</f>
        <v>3.9831807681666</v>
      </c>
      <c r="EN25" s="2">
        <f>IF(PN25=0,($C$23/0.4536*IF(ISNA(MZ24),'Drive Train'!$F$16,'Drive Train'!$F$17)*4.448*$C$24*$C$21*AH$6)*SIGN(BZ25),BZ25)</f>
        <v>3.9831807681666</v>
      </c>
      <c r="EO25" s="2">
        <f>IF(PO25=0,($C$23/0.4536*IF(ISNA(NA24),'Drive Train'!$F$16,'Drive Train'!$F$17)*4.448*$C$24*$C$21*AI$6)*SIGN(CA25),CA25)</f>
        <v>3.9831807681666</v>
      </c>
      <c r="EP25" s="2">
        <f>IF(PP25=0,($C$23/0.4536*IF(ISNA(NB24),'Drive Train'!$F$16,'Drive Train'!$F$17)*4.448*$C$24*$C$21*AJ$6)*SIGN(CB25),CB25)</f>
        <v>3.9831807681666</v>
      </c>
      <c r="EQ25" s="2">
        <f>IF(PQ25=0,($C$23/0.4536*IF(ISNA(NC24),'Drive Train'!$F$16,'Drive Train'!$F$17)*4.448*$C$24*$C$21*AK$6)*SIGN(CC25),CC25)</f>
        <v>3.9831807681666</v>
      </c>
      <c r="ER25" s="2">
        <f>IF(PR25=0,($C$23/0.4536*IF(ISNA(ND24),'Drive Train'!$F$16,'Drive Train'!$F$17)*4.448*$C$24*$C$21*AL$6)*SIGN(CD25),CD25)</f>
        <v>3.9831807681666</v>
      </c>
      <c r="ES25" s="2">
        <f>IF(PS25=0,($C$23/0.4536*IF(ISNA(NE24),'Drive Train'!$F$16,'Drive Train'!$F$17)*4.448*$C$24*$C$21*AM$6)*SIGN(CE25),CE25)</f>
        <v>3.9831807681666</v>
      </c>
      <c r="ET25" s="61">
        <f t="shared" si="91"/>
        <v>0.68</v>
      </c>
      <c r="EU25" s="255">
        <f>MAX(MIN(IF(AND(OY24=1,NG25&lt;0),-1,1)*(DC25-$C$15)/($C$14-$C$15)*$C$12*$C$21-$C$33*LO25/AO$6 -  OY24*$C$33/$C$21,DY24/$C$19),MAX(EU$8:EU24)*-1)</f>
        <v>0.19493423065735352</v>
      </c>
      <c r="EV25" s="255">
        <f>MAX(MIN(IF(AND(OZ24=1,NH25&lt;0),-1,1)*(DD25-$C$15)/($C$14-$C$15)*$C$12*$C$21-$C$33*LP25/AP$6 -  OZ24*$C$33/$C$21,DZ24/$C$19),MAX(EV$8:EV24)*-1)</f>
        <v>1.1550032169229394</v>
      </c>
      <c r="EW25" s="255">
        <f>MAX(MIN(IF(AND(PA24=1,NI25&lt;0),-1,1)*(DE25-$C$15)/($C$14-$C$15)*$C$12*$C$21-$C$33*LQ25/AQ$6 -  PA24*$C$33/$C$21,EA24/$C$19),MAX(EW$8:EW24)*-1)</f>
        <v>1.017854000992392</v>
      </c>
      <c r="EX25" s="255">
        <f>MAX(MIN(IF(AND(PB24=1,NJ25&lt;0),-1,1)*(DF25-$C$15)/($C$14-$C$15)*$C$12*$C$21-$C$33*LR25/AR$6 -  PB24*$C$33/$C$21,EB24/$C$19),MAX(EX$8:EX24)*-1)</f>
        <v>0.84357544542820284</v>
      </c>
      <c r="EY25" s="255">
        <f>MAX(MIN(IF(AND(PC24=1,NK25&lt;0),-1,1)*(DG25-$C$15)/($C$14-$C$15)*$C$12*$C$21-$C$33*LS25/AS$6 -  PC24*$C$33/$C$21,EC24/$C$19),MAX(EY$8:EY24)*-1)</f>
        <v>0.65734692991945753</v>
      </c>
      <c r="EZ25" s="255">
        <f>MAX(MIN(IF(AND(PD24=1,NL25&lt;0),-1,1)*(DH25-$C$15)/($C$14-$C$15)*$C$12*$C$21-$C$33*LT25/AT$6 -  PD24*$C$33/$C$21,ED24/$C$19),MAX(EZ$8:EZ24)*-1)</f>
        <v>0.47322560941481395</v>
      </c>
      <c r="FA25" s="255">
        <f>MAX(MIN(IF(AND(PE24=1,NM25&lt;0),-1,1)*(DI25-$C$15)/($C$14-$C$15)*$C$12*$C$21-$C$33*LU25/AU$6 -  PE24*$C$33/$C$21,EE24/$C$19),MAX(FA$8:FA24)*-1)</f>
        <v>0.30309807721557319</v>
      </c>
      <c r="FB25" s="255">
        <f>MAX(MIN(IF(AND(PF24=1,NN25&lt;0),-1,1)*(DJ25-$C$15)/($C$14-$C$15)*$C$12*$C$21-$C$33*LV25/AV$6 -  PF24*$C$33/$C$21,EF24/$C$19),MAX(FB$8:FB24)*-1)</f>
        <v>0.17479544762179114</v>
      </c>
      <c r="FC25" s="255">
        <f>MAX(MIN(IF(AND(PG24=1,NO25&lt;0),-1,1)*(DK25-$C$15)/($C$14-$C$15)*$C$12*$C$21-$C$33*LW25/AW$6 -  PG24*$C$33/$C$21,EG24/$C$19),MAX(FC$8:FC24)*-1)</f>
        <v>8.7895327828403619E-2</v>
      </c>
      <c r="FD25" s="255">
        <f>MAX(MIN(IF(AND(PH24=1,NP25&lt;0),-1,1)*(DL25-$C$15)/($C$14-$C$15)*$C$12*$C$21-$C$33*LX25/AX$6 -  PH24*$C$33/$C$21,EH24/$C$19),MAX(FD$8:FD24)*-1)</f>
        <v>3.8458626056606771E-2</v>
      </c>
      <c r="FE25" s="255">
        <f>MAX(MIN(IF(AND(PI24=1,NQ25&lt;0),-1,1)*(DM25-$C$15)/($C$14-$C$15)*$C$12*$C$21-$C$33*LY25/AY$6 -  PI24*$C$33/$C$21,EI24/$C$19),MAX(FE$8:FE24)*-1)</f>
        <v>1.4301985808718054E-2</v>
      </c>
      <c r="FF25" s="255">
        <f>MAX(MIN(IF(AND(PJ24=1,NR25&lt;0),-1,1)*(DN25-$C$15)/($C$14-$C$15)*$C$12*$C$21-$C$33*LZ25/AZ$6 -  PJ24*$C$33/$C$21,EJ24/$C$19),MAX(FF$8:FF24)*-1)</f>
        <v>0.25546082930882641</v>
      </c>
      <c r="FG25" s="255">
        <f>MAX(MIN(IF(AND(PK24=1,NS25&lt;0),-1,1)*(DO25-$C$15)/($C$14-$C$15)*$C$12*$C$21-$C$33*MA25/BA$6 -  PK24*$C$33/$C$21,EK24/$C$19),MAX(FG$8:FG24)*-1)</f>
        <v>0.31286646722905892</v>
      </c>
      <c r="FH25" s="255">
        <f>MAX(MIN(IF(AND(PL24=1,NT25&lt;0),-1,1)*(DP25-$C$15)/($C$14-$C$15)*$C$12*$C$21-$C$33*MB25/BB$6 -  PL24*$C$33/$C$21,EL24/$C$19),MAX(FH$8:FH24)*-1)</f>
        <v>0.37027210514929143</v>
      </c>
      <c r="FI25" s="255">
        <f>MAX(MIN(IF(AND(PM24=1,NU25&lt;0),-1,1)*(DQ25-$C$15)/($C$14-$C$15)*$C$12*$C$21-$C$33*MC25/BC$6 -  PM24*$C$33/$C$21,EM24/$C$19),MAX(FI$8:FI24)*-1)</f>
        <v>0.42767774306952389</v>
      </c>
      <c r="FJ25" s="255">
        <f>MAX(MIN(IF(AND(PN24=1,NV25&lt;0),-1,1)*(DR25-$C$15)/($C$14-$C$15)*$C$12*$C$21-$C$33*MD25/BD$6 -  PN24*$C$33/$C$21,EN24/$C$19),MAX(FJ$8:FJ24)*-1)</f>
        <v>0.32226585081283232</v>
      </c>
      <c r="FK25" s="255">
        <f>MAX(MIN(IF(AND(PO24=1,NW25&lt;0),-1,1)*(DS25-$C$15)/($C$14-$C$15)*$C$12*$C$21-$C$33*ME25/BE$6 -  PO24*$C$33/$C$21,EO24/$C$19),MAX(FK$8:FK24)*-1)</f>
        <v>0.26143293630740005</v>
      </c>
      <c r="FL25" s="255">
        <f>MAX(MIN(IF(AND(PP24=1,NX25&lt;0),-1,1)*(DT25-$C$15)/($C$14-$C$15)*$C$12*$C$21-$C$33*MF25/BF$6 -  PP24*$C$33/$C$21,EP24/$C$19),MAX(FL$8:FL24)*-1)</f>
        <v>0.22867369104843802</v>
      </c>
      <c r="FM25" s="255">
        <f>MAX(MIN(IF(AND(PQ24=1,NY25&lt;0),-1,1)*(DU25-$C$15)/($C$14-$C$15)*$C$12*$C$21-$C$33*MG25/BG$6 -  PQ24*$C$33/$C$21,EQ24/$C$19),MAX(FM$8:FM24)*-1)</f>
        <v>0.2100980653120017</v>
      </c>
      <c r="FN25" s="255">
        <f>MAX(MIN(IF(AND(PR24=1,NZ25&lt;0),-1,1)*(DV25-$C$15)/($C$14-$C$15)*$C$12*$C$21-$C$33*MH25/BH$6 -  PR24*$C$33/$C$21,ER24/$C$19),MAX(FN$8:FN24)*-1)</f>
        <v>0.19910361921606159</v>
      </c>
      <c r="FO25" s="255">
        <f>MAX(MIN(IF(AND(PS24=1,OA25&lt;0),-1,1)*(DW25-$C$15)/($C$14-$C$15)*$C$12*$C$21-$C$33*MI25/BI$6 -  PS24*$C$33/$C$21,ES24/$C$19),MAX(FO$8:FO24)*-1)</f>
        <v>0.19865713204549484</v>
      </c>
      <c r="FP25" s="61">
        <f t="shared" si="164"/>
        <v>0.68</v>
      </c>
      <c r="FQ25" s="256">
        <f t="shared" si="165"/>
        <v>16.507736298210439</v>
      </c>
      <c r="FR25" s="256">
        <f t="shared" si="166"/>
        <v>74.639442464748697</v>
      </c>
      <c r="FS25" s="256">
        <f t="shared" si="167"/>
        <v>68.348368879519271</v>
      </c>
      <c r="FT25" s="256">
        <f t="shared" si="168"/>
        <v>60.167083934477624</v>
      </c>
      <c r="FU25" s="256">
        <f t="shared" si="169"/>
        <v>48.259251992462616</v>
      </c>
      <c r="FV25" s="256">
        <f t="shared" si="170"/>
        <v>35.616582344811071</v>
      </c>
      <c r="FW25" s="256">
        <f t="shared" si="171"/>
        <v>23.934794588400983</v>
      </c>
      <c r="FX25" s="256">
        <f t="shared" si="172"/>
        <v>15.124909038844114</v>
      </c>
      <c r="FY25" s="256">
        <f t="shared" si="173"/>
        <v>9.1579221419549217</v>
      </c>
      <c r="FZ25" s="256">
        <f t="shared" si="174"/>
        <v>5.7633566062676262</v>
      </c>
      <c r="GA25" s="256">
        <f t="shared" si="175"/>
        <v>4.1046436358513718</v>
      </c>
      <c r="GB25" s="256">
        <f t="shared" si="176"/>
        <v>20.663788348832487</v>
      </c>
      <c r="GC25" s="256">
        <f t="shared" si="177"/>
        <v>24.605539983836074</v>
      </c>
      <c r="GD25" s="256">
        <f t="shared" si="178"/>
        <v>28.547291618839665</v>
      </c>
      <c r="GE25" s="256">
        <f t="shared" si="179"/>
        <v>32.489043253843249</v>
      </c>
      <c r="GF25" s="256">
        <f t="shared" si="180"/>
        <v>25.250947594510958</v>
      </c>
      <c r="GG25" s="256">
        <f t="shared" si="181"/>
        <v>21.073862400422236</v>
      </c>
      <c r="GH25" s="256">
        <f t="shared" si="182"/>
        <v>18.82445252990696</v>
      </c>
      <c r="GI25" s="256">
        <f t="shared" si="183"/>
        <v>17.54895928968628</v>
      </c>
      <c r="GJ25" s="256">
        <f t="shared" si="184"/>
        <v>16.79402689202092</v>
      </c>
      <c r="GK25" s="256">
        <f t="shared" si="185"/>
        <v>16.763368900953296</v>
      </c>
      <c r="GL25" s="61">
        <f t="shared" si="186"/>
        <v>0.68</v>
      </c>
      <c r="GM25" s="57">
        <f t="shared" si="93"/>
        <v>5.0452700734221647</v>
      </c>
      <c r="GN25" s="57">
        <f t="shared" si="94"/>
        <v>8.3702327739521962</v>
      </c>
      <c r="GO25" s="57">
        <f t="shared" si="95"/>
        <v>10.654686431834232</v>
      </c>
      <c r="GP25" s="57">
        <f t="shared" si="96"/>
        <v>11.547412598979088</v>
      </c>
      <c r="GQ25" s="57">
        <f t="shared" si="97"/>
        <v>11.11541715565934</v>
      </c>
      <c r="GR25" s="57">
        <f t="shared" si="98"/>
        <v>9.5262084491801868</v>
      </c>
      <c r="GS25" s="57">
        <f t="shared" si="99"/>
        <v>7.0777140368612841</v>
      </c>
      <c r="GT25" s="57">
        <f t="shared" si="100"/>
        <v>4.6446809823650144</v>
      </c>
      <c r="GU25" s="57">
        <f t="shared" si="101"/>
        <v>2.6186614015753666</v>
      </c>
      <c r="GV25" s="57">
        <f t="shared" si="102"/>
        <v>1.2696658954219682</v>
      </c>
      <c r="GW25" s="57">
        <f t="shared" si="103"/>
        <v>0.5182277789132691</v>
      </c>
      <c r="GX25" s="57">
        <f t="shared" si="104"/>
        <v>6.61181400874095</v>
      </c>
      <c r="GY25" s="57">
        <f t="shared" si="105"/>
        <v>8.0975815215476192</v>
      </c>
      <c r="GZ25" s="57">
        <f t="shared" si="106"/>
        <v>9.5833490343542884</v>
      </c>
      <c r="HA25" s="57">
        <f t="shared" si="107"/>
        <v>11.069116547160958</v>
      </c>
      <c r="HB25" s="57">
        <f t="shared" si="108"/>
        <v>8.340855514749892</v>
      </c>
      <c r="HC25" s="57">
        <f t="shared" si="109"/>
        <v>6.7663835402879329</v>
      </c>
      <c r="HD25" s="57">
        <f t="shared" si="110"/>
        <v>5.9185117264172424</v>
      </c>
      <c r="HE25" s="57">
        <f t="shared" si="111"/>
        <v>5.4377390662892848</v>
      </c>
      <c r="HF25" s="57">
        <f t="shared" si="112"/>
        <v>5.1531818098513309</v>
      </c>
      <c r="HG25" s="57">
        <f t="shared" si="113"/>
        <v>5.1416258694080783</v>
      </c>
      <c r="HH25" s="61">
        <f t="shared" si="187"/>
        <v>0.68</v>
      </c>
      <c r="HI25" s="57">
        <f t="shared" si="188"/>
        <v>5.0452700734221647</v>
      </c>
      <c r="HJ25" s="57">
        <f t="shared" si="189"/>
        <v>8.3702327739521962</v>
      </c>
      <c r="HK25" s="57">
        <f t="shared" si="190"/>
        <v>10.654686431834232</v>
      </c>
      <c r="HL25" s="57">
        <f t="shared" si="191"/>
        <v>11.547412598979088</v>
      </c>
      <c r="HM25" s="57">
        <f t="shared" si="192"/>
        <v>11.11541715565934</v>
      </c>
      <c r="HN25" s="57">
        <f t="shared" si="193"/>
        <v>9.5262084491801868</v>
      </c>
      <c r="HO25" s="57">
        <f t="shared" si="194"/>
        <v>7.0777140368612841</v>
      </c>
      <c r="HP25" s="57">
        <f t="shared" si="195"/>
        <v>4.6446809823650144</v>
      </c>
      <c r="HQ25" s="57">
        <f t="shared" si="196"/>
        <v>2.6186614015753666</v>
      </c>
      <c r="HR25" s="57">
        <f t="shared" si="197"/>
        <v>1.2696658954219682</v>
      </c>
      <c r="HS25" s="57">
        <f t="shared" si="198"/>
        <v>0.5182277789132691</v>
      </c>
      <c r="HT25" s="57">
        <f t="shared" si="199"/>
        <v>6.61181400874095</v>
      </c>
      <c r="HU25" s="57">
        <f t="shared" si="200"/>
        <v>8.0975815215476192</v>
      </c>
      <c r="HV25" s="57">
        <f t="shared" si="201"/>
        <v>9.5833490343542884</v>
      </c>
      <c r="HW25" s="57">
        <f t="shared" si="202"/>
        <v>11.069116547160958</v>
      </c>
      <c r="HX25" s="57">
        <f t="shared" si="203"/>
        <v>8.340855514749892</v>
      </c>
      <c r="HY25" s="57">
        <f t="shared" si="204"/>
        <v>6.7663835402879329</v>
      </c>
      <c r="HZ25" s="57">
        <f t="shared" si="205"/>
        <v>5.9185117264172424</v>
      </c>
      <c r="IA25" s="57">
        <f t="shared" si="206"/>
        <v>5.4377390662892848</v>
      </c>
      <c r="IB25" s="57">
        <f t="shared" si="207"/>
        <v>5.1531818098513309</v>
      </c>
      <c r="IC25" s="57">
        <f t="shared" si="208"/>
        <v>5.1416258694080783</v>
      </c>
      <c r="ID25" s="61">
        <f t="shared" si="209"/>
        <v>0.68</v>
      </c>
      <c r="IE25" s="57">
        <f t="shared" si="210"/>
        <v>11.094872464770599</v>
      </c>
      <c r="IF25" s="57">
        <f t="shared" si="211"/>
        <v>7.7188894608773966</v>
      </c>
      <c r="IG25" s="57">
        <f t="shared" si="212"/>
        <v>8.0744197001575291</v>
      </c>
      <c r="IH25" s="57">
        <f t="shared" si="213"/>
        <v>8.5388345550238736</v>
      </c>
      <c r="II25" s="57">
        <f t="shared" si="214"/>
        <v>9.1972598426536702</v>
      </c>
      <c r="IJ25" s="57">
        <f t="shared" si="215"/>
        <v>9.9310086250553393</v>
      </c>
      <c r="IK25" s="57">
        <f t="shared" si="216"/>
        <v>10.6312828628411</v>
      </c>
      <c r="IL25" s="57">
        <f t="shared" si="217"/>
        <v>11.182128554329314</v>
      </c>
      <c r="IM25" s="57">
        <f t="shared" si="218"/>
        <v>11.577786283110424</v>
      </c>
      <c r="IN25" s="57">
        <f t="shared" si="219"/>
        <v>11.819042715312751</v>
      </c>
      <c r="IO25" s="57">
        <f t="shared" si="220"/>
        <v>11.946653587737778</v>
      </c>
      <c r="IP25" s="57">
        <f t="shared" si="221"/>
        <v>10.955883244502818</v>
      </c>
      <c r="IQ25" s="57">
        <f t="shared" si="222"/>
        <v>10.71391996466124</v>
      </c>
      <c r="IR25" s="57">
        <f t="shared" si="223"/>
        <v>10.471956684819665</v>
      </c>
      <c r="IS25" s="57">
        <f t="shared" si="224"/>
        <v>10.229993404978087</v>
      </c>
      <c r="IT25" s="57">
        <f t="shared" si="225"/>
        <v>10.503924917183083</v>
      </c>
      <c r="IU25" s="57">
        <f t="shared" si="226"/>
        <v>10.785191253246918</v>
      </c>
      <c r="IV25" s="57">
        <f t="shared" si="227"/>
        <v>10.937148029754976</v>
      </c>
      <c r="IW25" s="57">
        <f t="shared" si="228"/>
        <v>11.023835802369586</v>
      </c>
      <c r="IX25" s="57">
        <f t="shared" si="229"/>
        <v>11.075315706862408</v>
      </c>
      <c r="IY25" s="57">
        <f t="shared" si="230"/>
        <v>11.077408743121207</v>
      </c>
      <c r="IZ25" s="61">
        <f t="shared" si="231"/>
        <v>0.68</v>
      </c>
      <c r="JA25" s="256" t="e">
        <f t="shared" si="349"/>
        <v>#N/A</v>
      </c>
      <c r="JB25" s="256" t="e">
        <f t="shared" si="350"/>
        <v>#N/A</v>
      </c>
      <c r="JC25" s="256" t="e">
        <f t="shared" si="351"/>
        <v>#N/A</v>
      </c>
      <c r="JD25" s="256" t="e">
        <f t="shared" si="352"/>
        <v>#N/A</v>
      </c>
      <c r="JE25" s="256" t="e">
        <f t="shared" si="353"/>
        <v>#N/A</v>
      </c>
      <c r="JF25" s="256" t="e">
        <f t="shared" si="354"/>
        <v>#N/A</v>
      </c>
      <c r="JG25" s="256" t="e">
        <f t="shared" si="355"/>
        <v>#N/A</v>
      </c>
      <c r="JH25" s="256" t="e">
        <f t="shared" si="356"/>
        <v>#N/A</v>
      </c>
      <c r="JI25" s="256" t="e">
        <f t="shared" si="357"/>
        <v>#N/A</v>
      </c>
      <c r="JJ25" s="256" t="e">
        <f t="shared" si="358"/>
        <v>#N/A</v>
      </c>
      <c r="JK25" s="256" t="e">
        <f t="shared" si="359"/>
        <v>#N/A</v>
      </c>
      <c r="JL25" s="256" t="e">
        <f t="shared" si="360"/>
        <v>#N/A</v>
      </c>
      <c r="JM25" s="256" t="e">
        <f t="shared" si="361"/>
        <v>#N/A</v>
      </c>
      <c r="JN25" s="256" t="e">
        <f t="shared" si="362"/>
        <v>#N/A</v>
      </c>
      <c r="JO25" s="256" t="e">
        <f t="shared" si="363"/>
        <v>#N/A</v>
      </c>
      <c r="JP25" s="256" t="e">
        <f t="shared" si="364"/>
        <v>#N/A</v>
      </c>
      <c r="JQ25" s="256" t="e">
        <f t="shared" si="365"/>
        <v>#N/A</v>
      </c>
      <c r="JR25" s="256" t="e">
        <f t="shared" si="366"/>
        <v>#N/A</v>
      </c>
      <c r="JS25" s="256" t="e">
        <f t="shared" si="367"/>
        <v>#N/A</v>
      </c>
      <c r="JT25" s="256" t="e">
        <f t="shared" si="368"/>
        <v>#N/A</v>
      </c>
      <c r="JU25" s="256" t="e">
        <f t="shared" si="369"/>
        <v>#N/A</v>
      </c>
      <c r="JV25" s="61">
        <f t="shared" si="233"/>
        <v>0.68</v>
      </c>
      <c r="JW25" s="46">
        <f t="shared" si="234"/>
        <v>0</v>
      </c>
      <c r="JX25" s="46">
        <f t="shared" si="235"/>
        <v>0</v>
      </c>
      <c r="JY25" s="46">
        <f t="shared" si="236"/>
        <v>0</v>
      </c>
      <c r="JZ25" s="46">
        <f t="shared" si="237"/>
        <v>0</v>
      </c>
      <c r="KA25" s="46">
        <f t="shared" si="238"/>
        <v>0</v>
      </c>
      <c r="KB25" s="46">
        <f t="shared" si="239"/>
        <v>0</v>
      </c>
      <c r="KC25" s="46">
        <f t="shared" si="240"/>
        <v>0</v>
      </c>
      <c r="KD25" s="46">
        <f t="shared" si="241"/>
        <v>0</v>
      </c>
      <c r="KE25" s="46">
        <f t="shared" si="242"/>
        <v>0</v>
      </c>
      <c r="KF25" s="46">
        <f t="shared" si="243"/>
        <v>0</v>
      </c>
      <c r="KG25" s="46">
        <f t="shared" si="244"/>
        <v>0</v>
      </c>
      <c r="KH25" s="46">
        <f t="shared" si="245"/>
        <v>0</v>
      </c>
      <c r="KI25" s="46">
        <f t="shared" si="246"/>
        <v>0</v>
      </c>
      <c r="KJ25" s="46">
        <f t="shared" si="247"/>
        <v>0</v>
      </c>
      <c r="KK25" s="46">
        <f t="shared" si="248"/>
        <v>0</v>
      </c>
      <c r="KL25" s="46">
        <f t="shared" si="249"/>
        <v>0</v>
      </c>
      <c r="KM25" s="46">
        <f t="shared" si="250"/>
        <v>0</v>
      </c>
      <c r="KN25" s="46">
        <f t="shared" si="251"/>
        <v>0</v>
      </c>
      <c r="KO25" s="46">
        <f t="shared" si="252"/>
        <v>0</v>
      </c>
      <c r="KP25" s="46">
        <f t="shared" si="253"/>
        <v>0</v>
      </c>
      <c r="KQ25" s="46">
        <f t="shared" si="254"/>
        <v>0</v>
      </c>
      <c r="KR25" s="61">
        <f t="shared" si="255"/>
        <v>0.68</v>
      </c>
      <c r="KS25" s="1">
        <f t="shared" si="256"/>
        <v>0</v>
      </c>
      <c r="KT25" s="1">
        <f t="shared" si="257"/>
        <v>0</v>
      </c>
      <c r="KU25" s="1">
        <f t="shared" si="258"/>
        <v>0</v>
      </c>
      <c r="KV25" s="1">
        <f t="shared" si="259"/>
        <v>0</v>
      </c>
      <c r="KW25" s="1">
        <f t="shared" si="260"/>
        <v>0</v>
      </c>
      <c r="KX25" s="1">
        <f t="shared" si="261"/>
        <v>0</v>
      </c>
      <c r="KY25" s="1">
        <f t="shared" si="262"/>
        <v>0</v>
      </c>
      <c r="KZ25" s="1">
        <f t="shared" si="263"/>
        <v>0</v>
      </c>
      <c r="LA25" s="1">
        <f t="shared" si="264"/>
        <v>0</v>
      </c>
      <c r="LB25" s="1">
        <f t="shared" si="265"/>
        <v>0</v>
      </c>
      <c r="LC25" s="1">
        <f t="shared" si="266"/>
        <v>0</v>
      </c>
      <c r="LD25" s="1">
        <f t="shared" si="267"/>
        <v>0</v>
      </c>
      <c r="LE25" s="1">
        <f t="shared" si="268"/>
        <v>0</v>
      </c>
      <c r="LF25" s="1">
        <f t="shared" si="269"/>
        <v>0</v>
      </c>
      <c r="LG25" s="1">
        <f t="shared" si="270"/>
        <v>0</v>
      </c>
      <c r="LH25" s="1">
        <f t="shared" si="271"/>
        <v>0</v>
      </c>
      <c r="LI25" s="1">
        <f t="shared" si="272"/>
        <v>0</v>
      </c>
      <c r="LJ25" s="1">
        <f t="shared" si="273"/>
        <v>0</v>
      </c>
      <c r="LK25" s="1">
        <f t="shared" si="274"/>
        <v>0</v>
      </c>
      <c r="LL25" s="1">
        <f t="shared" si="275"/>
        <v>0</v>
      </c>
      <c r="LM25" s="1">
        <f t="shared" si="276"/>
        <v>0</v>
      </c>
      <c r="LN25" s="61">
        <f t="shared" si="277"/>
        <v>0.68</v>
      </c>
      <c r="LO25" s="57">
        <f t="shared" si="278"/>
        <v>10.507416105553467</v>
      </c>
      <c r="LP25" s="57">
        <f t="shared" si="279"/>
        <v>5.5786758087671551</v>
      </c>
      <c r="LQ25" s="57">
        <f t="shared" si="280"/>
        <v>7.6177965359290933</v>
      </c>
      <c r="LR25" s="57">
        <f t="shared" si="281"/>
        <v>9.2063339399583466</v>
      </c>
      <c r="LS25" s="57">
        <f t="shared" si="282"/>
        <v>10.27149244427191</v>
      </c>
      <c r="LT25" s="57">
        <f t="shared" si="283"/>
        <v>10.750217048576856</v>
      </c>
      <c r="LU25" s="57">
        <f t="shared" si="284"/>
        <v>10.77120514135215</v>
      </c>
      <c r="LV25" s="57">
        <f t="shared" si="285"/>
        <v>10.371734936040733</v>
      </c>
      <c r="LW25" s="57">
        <f t="shared" si="286"/>
        <v>9.7629275195181524</v>
      </c>
      <c r="LX25" s="57">
        <f t="shared" si="287"/>
        <v>9.0632121586727479</v>
      </c>
      <c r="LY25" s="57">
        <f t="shared" si="288"/>
        <v>8.3680464819475837</v>
      </c>
      <c r="LZ25" s="57">
        <f t="shared" si="289"/>
        <v>5.1656646310122332</v>
      </c>
      <c r="MA25" s="57">
        <f t="shared" si="290"/>
        <v>6.3264620582638083</v>
      </c>
      <c r="MB25" s="57">
        <f t="shared" si="291"/>
        <v>7.487259485515386</v>
      </c>
      <c r="MC25" s="57">
        <f t="shared" si="292"/>
        <v>8.6480569127669575</v>
      </c>
      <c r="MD25" s="57">
        <f t="shared" si="293"/>
        <v>9.5574757193436035</v>
      </c>
      <c r="ME25" s="57">
        <f t="shared" si="294"/>
        <v>10.022252456854748</v>
      </c>
      <c r="MF25" s="57">
        <f t="shared" si="295"/>
        <v>10.26408195098411</v>
      </c>
      <c r="MG25" s="57">
        <f t="shared" si="296"/>
        <v>10.398763698648551</v>
      </c>
      <c r="MH25" s="57">
        <f t="shared" si="297"/>
        <v>10.477656279138444</v>
      </c>
      <c r="MI25" s="57">
        <f t="shared" si="298"/>
        <v>10.48084724126721</v>
      </c>
      <c r="MJ25" s="61">
        <f t="shared" si="299"/>
        <v>0.68</v>
      </c>
      <c r="MK25" s="57" t="e">
        <f t="shared" si="118"/>
        <v>#N/A</v>
      </c>
      <c r="ML25" s="57" t="e">
        <f t="shared" si="370"/>
        <v>#N/A</v>
      </c>
      <c r="MM25" s="57" t="e">
        <f t="shared" si="371"/>
        <v>#N/A</v>
      </c>
      <c r="MN25" s="57" t="e">
        <f t="shared" si="372"/>
        <v>#N/A</v>
      </c>
      <c r="MO25" s="57" t="e">
        <f t="shared" si="373"/>
        <v>#N/A</v>
      </c>
      <c r="MP25" s="57" t="e">
        <f t="shared" si="374"/>
        <v>#N/A</v>
      </c>
      <c r="MQ25" s="57" t="e">
        <f t="shared" si="375"/>
        <v>#N/A</v>
      </c>
      <c r="MR25" s="57" t="e">
        <f t="shared" si="376"/>
        <v>#N/A</v>
      </c>
      <c r="MS25" s="57" t="e">
        <f t="shared" si="377"/>
        <v>#N/A</v>
      </c>
      <c r="MT25" s="57" t="e">
        <f t="shared" si="378"/>
        <v>#N/A</v>
      </c>
      <c r="MU25" s="57" t="e">
        <f t="shared" si="379"/>
        <v>#N/A</v>
      </c>
      <c r="MV25" s="57" t="e">
        <f t="shared" si="380"/>
        <v>#N/A</v>
      </c>
      <c r="MW25" s="57" t="e">
        <f t="shared" si="381"/>
        <v>#N/A</v>
      </c>
      <c r="MX25" s="57" t="e">
        <f t="shared" si="382"/>
        <v>#N/A</v>
      </c>
      <c r="MY25" s="57" t="e">
        <f t="shared" si="383"/>
        <v>#N/A</v>
      </c>
      <c r="MZ25" s="57" t="e">
        <f t="shared" si="384"/>
        <v>#N/A</v>
      </c>
      <c r="NA25" s="57" t="e">
        <f t="shared" si="385"/>
        <v>#N/A</v>
      </c>
      <c r="NB25" s="57" t="e">
        <f t="shared" si="386"/>
        <v>#N/A</v>
      </c>
      <c r="NC25" s="57" t="e">
        <f t="shared" si="387"/>
        <v>#N/A</v>
      </c>
      <c r="ND25" s="57" t="e">
        <f t="shared" si="388"/>
        <v>#N/A</v>
      </c>
      <c r="NE25" s="57" t="e">
        <f t="shared" si="389"/>
        <v>#N/A</v>
      </c>
      <c r="NF25" s="61">
        <f t="shared" si="320"/>
        <v>0.68</v>
      </c>
      <c r="NG25" s="256">
        <f>IF(OY24=0,MIN('Drive Train'!$F$35-FQ24*$C$19*'Drive Train'!$F$39,NG24+$C$39)-$C$7,IF(LO24-1&lt;=0,0,IF($C$37=Motors!$C$30,MAX(MAX(NG$8:NG24)*-1,NG24-$C$39),MAX(0,MAX(NG$8:NG24)*-1,NG24-$C$39))))</f>
        <v>11.094872464770599</v>
      </c>
      <c r="NH25" s="256">
        <f>IF(OZ24=0,MIN('Drive Train'!$F$35-FR24*$C$19*'Drive Train'!$F$39,NH24+$C$39)-$C$7,IF(LP24-1&lt;=0,0,IF($C$37=Motors!$C$30,MAX(MAX(NH$8:NH24)*-1,NH24-$C$39),MAX(0,MAX(NH$8:NH24)*-1,NH24-$C$39))))</f>
        <v>7.7188894608773966</v>
      </c>
      <c r="NI25" s="256">
        <f>IF(PA24=0,MIN('Drive Train'!$F$35-FS24*$C$19*'Drive Train'!$F$39,NI24+$C$39)-$C$7,IF(LQ24-1&lt;=0,0,IF($C$37=Motors!$C$30,MAX(MAX(NI$8:NI24)*-1,NI24-$C$39),MAX(0,MAX(NI$8:NI24)*-1,NI24-$C$39))))</f>
        <v>8.0744197001575291</v>
      </c>
      <c r="NJ25" s="256">
        <f>IF(PB24=0,MIN('Drive Train'!$F$35-FT24*$C$19*'Drive Train'!$F$39,NJ24+$C$39)-$C$7,IF(LR24-1&lt;=0,0,IF($C$37=Motors!$C$30,MAX(MAX(NJ$8:NJ24)*-1,NJ24-$C$39),MAX(0,MAX(NJ$8:NJ24)*-1,NJ24-$C$39))))</f>
        <v>8.5388345550238736</v>
      </c>
      <c r="NK25" s="256">
        <f>IF(PC24=0,MIN('Drive Train'!$F$35-FU24*$C$19*'Drive Train'!$F$39,NK24+$C$39)-$C$7,IF(LS24-1&lt;=0,0,IF($C$37=Motors!$C$30,MAX(MAX(NK$8:NK24)*-1,NK24-$C$39),MAX(0,MAX(NK$8:NK24)*-1,NK24-$C$39))))</f>
        <v>9.1972598426536702</v>
      </c>
      <c r="NL25" s="256">
        <f>IF(PD24=0,MIN('Drive Train'!$F$35-FV24*$C$19*'Drive Train'!$F$39,NL24+$C$39)-$C$7,IF(LT24-1&lt;=0,0,IF($C$37=Motors!$C$30,MAX(MAX(NL$8:NL24)*-1,NL24-$C$39),MAX(0,MAX(NL$8:NL24)*-1,NL24-$C$39))))</f>
        <v>9.9310086250553393</v>
      </c>
      <c r="NM25" s="256">
        <f>IF(PE24=0,MIN('Drive Train'!$F$35-FW24*$C$19*'Drive Train'!$F$39,NM24+$C$39)-$C$7,IF(LU24-1&lt;=0,0,IF($C$37=Motors!$C$30,MAX(MAX(NM$8:NM24)*-1,NM24-$C$39),MAX(0,MAX(NM$8:NM24)*-1,NM24-$C$39))))</f>
        <v>10.6312828628411</v>
      </c>
      <c r="NN25" s="256">
        <f>IF(PF24=0,MIN('Drive Train'!$F$35-FX24*$C$19*'Drive Train'!$F$39,NN24+$C$39)-$C$7,IF(LV24-1&lt;=0,0,IF($C$37=Motors!$C$30,MAX(MAX(NN$8:NN24)*-1,NN24-$C$39),MAX(0,MAX(NN$8:NN24)*-1,NN24-$C$39))))</f>
        <v>11.182128554329314</v>
      </c>
      <c r="NO25" s="256">
        <f>IF(PG24=0,MIN('Drive Train'!$F$35-FY24*$C$19*'Drive Train'!$F$39,NO24+$C$39)-$C$7,IF(LW24-1&lt;=0,0,IF($C$37=Motors!$C$30,MAX(MAX(NO$8:NO24)*-1,NO24-$C$39),MAX(0,MAX(NO$8:NO24)*-1,NO24-$C$39))))</f>
        <v>11.577786283110424</v>
      </c>
      <c r="NP25" s="256">
        <f>IF(PH24=0,MIN('Drive Train'!$F$35-FZ24*$C$19*'Drive Train'!$F$39,NP24+$C$39)-$C$7,IF(LX24-1&lt;=0,0,IF($C$37=Motors!$C$30,MAX(MAX(NP$8:NP24)*-1,NP24-$C$39),MAX(0,MAX(NP$8:NP24)*-1,NP24-$C$39))))</f>
        <v>11.819042715312751</v>
      </c>
      <c r="NQ25" s="256">
        <f>IF(PI24=0,MIN('Drive Train'!$F$35-GA24*$C$19*'Drive Train'!$F$39,NQ24+$C$39)-$C$7,IF(LY24-1&lt;=0,0,IF($C$37=Motors!$C$30,MAX(MAX(NQ$8:NQ24)*-1,NQ24-$C$39),MAX(0,MAX(NQ$8:NQ24)*-1,NQ24-$C$39))))</f>
        <v>11.946653587737778</v>
      </c>
      <c r="NR25" s="256">
        <f>IF(PJ24=0,MIN('Drive Train'!$F$35-GB24*$C$19*'Drive Train'!$F$39,NR24+$C$39)-$C$7,IF(LZ24-1&lt;=0,0,IF($C$37=Motors!$C$30,MAX(MAX(NR$8:NR24)*-1,NR24-$C$39),MAX(0,MAX(NR$8:NR24)*-1,NR24-$C$39))))</f>
        <v>10.955883244502818</v>
      </c>
      <c r="NS25" s="256">
        <f>IF(PK24=0,MIN('Drive Train'!$F$35-GC24*$C$19*'Drive Train'!$F$39,NS24+$C$39)-$C$7,IF(MA24-1&lt;=0,0,IF($C$37=Motors!$C$30,MAX(MAX(NS$8:NS24)*-1,NS24-$C$39),MAX(0,MAX(NS$8:NS24)*-1,NS24-$C$39))))</f>
        <v>10.71391996466124</v>
      </c>
      <c r="NT25" s="256">
        <f>IF(PL24=0,MIN('Drive Train'!$F$35-GD24*$C$19*'Drive Train'!$F$39,NT24+$C$39)-$C$7,IF(MB24-1&lt;=0,0,IF($C$37=Motors!$C$30,MAX(MAX(NT$8:NT24)*-1,NT24-$C$39),MAX(0,MAX(NT$8:NT24)*-1,NT24-$C$39))))</f>
        <v>10.471956684819665</v>
      </c>
      <c r="NU25" s="256">
        <f>IF(PM24=0,MIN('Drive Train'!$F$35-GE24*$C$19*'Drive Train'!$F$39,NU24+$C$39)-$C$7,IF(MC24-1&lt;=0,0,IF($C$37=Motors!$C$30,MAX(MAX(NU$8:NU24)*-1,NU24-$C$39),MAX(0,MAX(NU$8:NU24)*-1,NU24-$C$39))))</f>
        <v>10.229993404978087</v>
      </c>
      <c r="NV25" s="256">
        <f>IF(PN24=0,MIN('Drive Train'!$F$35-GF24*$C$19*'Drive Train'!$F$39,NV24+$C$39)-$C$7,IF(MD24-1&lt;=0,0,IF($C$37=Motors!$C$30,MAX(MAX(NV$8:NV24)*-1,NV24-$C$39),MAX(0,MAX(NV$8:NV24)*-1,NV24-$C$39))))</f>
        <v>10.503924917183083</v>
      </c>
      <c r="NW25" s="256">
        <f>IF(PO24=0,MIN('Drive Train'!$F$35-GG24*$C$19*'Drive Train'!$F$39,NW24+$C$39)-$C$7,IF(ME24-1&lt;=0,0,IF($C$37=Motors!$C$30,MAX(MAX(NW$8:NW24)*-1,NW24-$C$39),MAX(0,MAX(NW$8:NW24)*-1,NW24-$C$39))))</f>
        <v>10.785191253246918</v>
      </c>
      <c r="NX25" s="256">
        <f>IF(PP24=0,MIN('Drive Train'!$F$35-GH24*$C$19*'Drive Train'!$F$39,NX24+$C$39)-$C$7,IF(MF24-1&lt;=0,0,IF($C$37=Motors!$C$30,MAX(MAX(NX$8:NX24)*-1,NX24-$C$39),MAX(0,MAX(NX$8:NX24)*-1,NX24-$C$39))))</f>
        <v>10.937148029754976</v>
      </c>
      <c r="NY25" s="256">
        <f>IF(PQ24=0,MIN('Drive Train'!$F$35-GI24*$C$19*'Drive Train'!$F$39,NY24+$C$39)-$C$7,IF(MG24-1&lt;=0,0,IF($C$37=Motors!$C$30,MAX(MAX(NY$8:NY24)*-1,NY24-$C$39),MAX(0,MAX(NY$8:NY24)*-1,NY24-$C$39))))</f>
        <v>11.023835802369586</v>
      </c>
      <c r="NZ25" s="256">
        <f>IF(PR24=0,MIN('Drive Train'!$F$35-GJ24*$C$19*'Drive Train'!$F$39,NZ24+$C$39)-$C$7,IF(MH24-1&lt;=0,0,IF($C$37=Motors!$C$30,MAX(MAX(NZ$8:NZ24)*-1,NZ24-$C$39),MAX(0,MAX(NZ$8:NZ24)*-1,NZ24-$C$39))))</f>
        <v>11.075315706862408</v>
      </c>
      <c r="OA25" s="256">
        <f>IF(PS24=0,MIN('Drive Train'!$F$35-GK24*$C$19*'Drive Train'!$F$39,OA24+$C$39)-$C$7,IF(MI24-1&lt;=0,0,IF($C$37=Motors!$C$30,MAX(MAX(OA$8:OA24)*-1,OA24-$C$39),MAX(0,MAX(OA$8:OA24)*-1,OA24-$C$39))))</f>
        <v>11.077408743121207</v>
      </c>
      <c r="OB25" s="61">
        <f t="shared" si="321"/>
        <v>0.68</v>
      </c>
      <c r="OC25" s="256">
        <f>'Drive Train'!$F$35-(FQ25*$C$13)*$C$19*'Drive Train'!$F$39</f>
        <v>11.409535822107374</v>
      </c>
      <c r="OD25" s="256">
        <f>'Drive Train'!$F$35-(FR25*$C$13)*$C$19*'Drive Train'!$F$39</f>
        <v>7.9216334521150786</v>
      </c>
      <c r="OE25" s="256">
        <f>'Drive Train'!$F$35-(FS25*$C$13)*$C$19*'Drive Train'!$F$39</f>
        <v>8.2990978672288449</v>
      </c>
      <c r="OF25" s="256">
        <f>'Drive Train'!$F$35-(FT25*$C$13)*$C$19*'Drive Train'!$F$39</f>
        <v>8.7899749639313427</v>
      </c>
      <c r="OG25" s="256">
        <f>'Drive Train'!$F$35-(FU25*$C$13)*$C$19*'Drive Train'!$F$39</f>
        <v>9.5044448804522439</v>
      </c>
      <c r="OH25" s="256">
        <f>'Drive Train'!$F$35-(FV25*$C$13)*$C$19*'Drive Train'!$F$39</f>
        <v>10.263005059311336</v>
      </c>
      <c r="OI25" s="256">
        <f>'Drive Train'!$F$35-(FW25*$C$13)*$C$19*'Drive Train'!$F$39</f>
        <v>10.963912324695942</v>
      </c>
      <c r="OJ25" s="256">
        <f>'Drive Train'!$F$35-(FX25*$C$13)*$C$19*'Drive Train'!$F$39</f>
        <v>11.492505457669353</v>
      </c>
      <c r="OK25" s="256">
        <f>'Drive Train'!$F$35-(FY25*$C$13)*$C$19*'Drive Train'!$F$39</f>
        <v>11.850524671482706</v>
      </c>
      <c r="OL25" s="256">
        <f>'Drive Train'!$F$35-(FZ25*$C$13)*$C$19*'Drive Train'!$F$39</f>
        <v>12.054198603623943</v>
      </c>
      <c r="OM25" s="256">
        <f>'Drive Train'!$F$35-(GA25*$C$13)*$C$19*'Drive Train'!$F$39</f>
        <v>12.153721381848918</v>
      </c>
      <c r="ON25" s="256">
        <f>'Drive Train'!$F$35-(GB25*$C$13)*$C$19*'Drive Train'!$F$39</f>
        <v>11.160172699070051</v>
      </c>
      <c r="OO25" s="256">
        <f>'Drive Train'!$F$35-(GC25*$C$13)*$C$19*'Drive Train'!$F$39</f>
        <v>10.923667600969836</v>
      </c>
      <c r="OP25" s="256">
        <f>'Drive Train'!$F$35-(GD25*$C$13)*$C$19*'Drive Train'!$F$39</f>
        <v>10.68716250286962</v>
      </c>
      <c r="OQ25" s="256">
        <f>'Drive Train'!$F$35-(GE25*$C$13)*$C$19*'Drive Train'!$F$39</f>
        <v>10.450657404769405</v>
      </c>
      <c r="OR25" s="256">
        <f>'Drive Train'!$F$35-(GF25*$C$13)*$C$19*'Drive Train'!$F$39</f>
        <v>10.884943144329343</v>
      </c>
      <c r="OS25" s="256">
        <f>'Drive Train'!$F$35-(GG25*$C$13)*$C$19*'Drive Train'!$F$39</f>
        <v>11.135568255974666</v>
      </c>
      <c r="OT25" s="256">
        <f>'Drive Train'!$F$35-(GH25*$C$13)*$C$19*'Drive Train'!$F$39</f>
        <v>11.270532848205583</v>
      </c>
      <c r="OU25" s="256">
        <f>'Drive Train'!$F$35-(GI25*$C$13)*$C$19*'Drive Train'!$F$39</f>
        <v>11.347062442618824</v>
      </c>
      <c r="OV25" s="256">
        <f>'Drive Train'!$F$35-(GJ25*$C$13)*$C$19*'Drive Train'!$F$39</f>
        <v>11.392358386478746</v>
      </c>
      <c r="OW25" s="256">
        <f>'Drive Train'!$F$35-(GK25*$C$13)*$C$19*'Drive Train'!$F$39</f>
        <v>11.394197865942802</v>
      </c>
      <c r="OX25" s="61">
        <f t="shared" si="322"/>
        <v>0.68</v>
      </c>
      <c r="OY25" s="1">
        <f>IF(PU25&gt;='Drive Train'!$F$29,1,0)</f>
        <v>0</v>
      </c>
      <c r="OZ25" s="1">
        <f>IF(PV25&gt;='Drive Train'!$F$29,1,0)</f>
        <v>0</v>
      </c>
      <c r="PA25" s="1">
        <f>IF(PW25&gt;='Drive Train'!$F$29,1,0)</f>
        <v>0</v>
      </c>
      <c r="PB25" s="1">
        <f>IF(PX25&gt;='Drive Train'!$F$29,1,0)</f>
        <v>0</v>
      </c>
      <c r="PC25" s="1">
        <f>IF(PY25&gt;='Drive Train'!$F$29,1,0)</f>
        <v>0</v>
      </c>
      <c r="PD25" s="1">
        <f>IF(PZ25&gt;='Drive Train'!$F$29,1,0)</f>
        <v>0</v>
      </c>
      <c r="PE25" s="1">
        <f>IF(QA25&gt;='Drive Train'!$F$29,1,0)</f>
        <v>0</v>
      </c>
      <c r="PF25" s="1">
        <f>IF(QB25&gt;='Drive Train'!$F$29,1,0)</f>
        <v>0</v>
      </c>
      <c r="PG25" s="1">
        <f>IF(QC25&gt;='Drive Train'!$F$29,1,0)</f>
        <v>0</v>
      </c>
      <c r="PH25" s="1">
        <f>IF(QD25&gt;='Drive Train'!$F$29,1,0)</f>
        <v>0</v>
      </c>
      <c r="PI25" s="1">
        <f>IF(QE25&gt;='Drive Train'!$F$29,1,0)</f>
        <v>0</v>
      </c>
      <c r="PJ25" s="1">
        <f>IF(QF25&gt;='Drive Train'!$F$29,1,0)</f>
        <v>0</v>
      </c>
      <c r="PK25" s="1">
        <f>IF(QG25&gt;='Drive Train'!$F$29,1,0)</f>
        <v>0</v>
      </c>
      <c r="PL25" s="1">
        <f>IF(QH25&gt;='Drive Train'!$F$29,1,0)</f>
        <v>0</v>
      </c>
      <c r="PM25" s="1">
        <f>IF(QI25&gt;='Drive Train'!$F$29,1,0)</f>
        <v>0</v>
      </c>
      <c r="PN25" s="1">
        <f>IF(QJ25&gt;='Drive Train'!$F$29,1,0)</f>
        <v>0</v>
      </c>
      <c r="PO25" s="1">
        <f>IF(QK25&gt;='Drive Train'!$F$29,1,0)</f>
        <v>0</v>
      </c>
      <c r="PP25" s="1">
        <f>IF(QL25&gt;='Drive Train'!$F$29,1,0)</f>
        <v>0</v>
      </c>
      <c r="PQ25" s="1">
        <f>IF(QM25&gt;='Drive Train'!$F$29,1,0)</f>
        <v>0</v>
      </c>
      <c r="PR25" s="1">
        <f>IF(QN25&gt;='Drive Train'!$F$29,1,0)</f>
        <v>0</v>
      </c>
      <c r="PS25" s="1">
        <f>IF(QO25&gt;='Drive Train'!$F$29,1,0)</f>
        <v>0</v>
      </c>
      <c r="PT25" s="253">
        <f t="shared" si="323"/>
        <v>0.68</v>
      </c>
      <c r="PU25" s="57">
        <f t="shared" si="324"/>
        <v>4.5976931394712386</v>
      </c>
      <c r="PV25" s="57">
        <f t="shared" si="325"/>
        <v>2.0160927460558864</v>
      </c>
      <c r="PW25" s="57">
        <f t="shared" si="326"/>
        <v>2.8021397527472476</v>
      </c>
      <c r="PX25" s="57">
        <f t="shared" si="327"/>
        <v>3.4736892143273592</v>
      </c>
      <c r="PY25" s="57">
        <f t="shared" si="328"/>
        <v>4.0067315120811706</v>
      </c>
      <c r="PZ25" s="57">
        <f t="shared" si="329"/>
        <v>4.3290472678354117</v>
      </c>
      <c r="QA25" s="57">
        <f t="shared" si="330"/>
        <v>4.5277296563531495</v>
      </c>
      <c r="QB25" s="57">
        <f t="shared" si="331"/>
        <v>4.5438444165661149</v>
      </c>
      <c r="QC25" s="57">
        <f t="shared" si="332"/>
        <v>4.4800543859265023</v>
      </c>
      <c r="QD25" s="57">
        <f t="shared" si="333"/>
        <v>4.3558885346459411</v>
      </c>
      <c r="QE25" s="57">
        <f t="shared" si="334"/>
        <v>4.2044647053039848</v>
      </c>
      <c r="QF25" s="57">
        <f t="shared" si="335"/>
        <v>1.9648878124664826</v>
      </c>
      <c r="QG25" s="57">
        <f t="shared" si="336"/>
        <v>2.4064257132926397</v>
      </c>
      <c r="QH25" s="57">
        <f t="shared" si="337"/>
        <v>2.8479636141187985</v>
      </c>
      <c r="QI25" s="57">
        <f t="shared" si="338"/>
        <v>3.2895015149449542</v>
      </c>
      <c r="QJ25" s="57">
        <f t="shared" si="339"/>
        <v>3.7063628126241137</v>
      </c>
      <c r="QK25" s="57">
        <f t="shared" si="340"/>
        <v>4.04658148288215</v>
      </c>
      <c r="QL25" s="57">
        <f t="shared" si="341"/>
        <v>4.2794804857313355</v>
      </c>
      <c r="QM25" s="57">
        <f t="shared" si="342"/>
        <v>4.4379985382487881</v>
      </c>
      <c r="QN25" s="57">
        <f t="shared" si="343"/>
        <v>4.544797753916761</v>
      </c>
      <c r="QO25" s="57">
        <f t="shared" si="344"/>
        <v>4.5498602178482503</v>
      </c>
      <c r="QP25" s="61">
        <f t="shared" si="345"/>
        <v>0.68</v>
      </c>
      <c r="QQ25" s="57">
        <f t="shared" si="139"/>
        <v>0.20830877301139239</v>
      </c>
      <c r="QR25" s="57">
        <f t="shared" si="140"/>
        <v>0.94186449293909202</v>
      </c>
      <c r="QS25" s="57">
        <f t="shared" si="141"/>
        <v>0.86247833145760588</v>
      </c>
      <c r="QT25" s="57">
        <f t="shared" si="142"/>
        <v>0.75923986206535166</v>
      </c>
      <c r="QU25" s="57">
        <f t="shared" si="143"/>
        <v>0.60897662692172283</v>
      </c>
      <c r="QV25" s="57">
        <f t="shared" si="144"/>
        <v>0.44944057943978166</v>
      </c>
      <c r="QW25" s="57">
        <f t="shared" si="145"/>
        <v>0.30202976367692669</v>
      </c>
      <c r="QX25" s="57">
        <f t="shared" si="146"/>
        <v>0.19085907279316605</v>
      </c>
      <c r="QY25" s="57">
        <f t="shared" si="147"/>
        <v>0.1155625150694525</v>
      </c>
      <c r="QZ25" s="57">
        <f t="shared" si="148"/>
        <v>7.2726976091134987E-2</v>
      </c>
      <c r="RA25" s="57">
        <f t="shared" si="149"/>
        <v>5.1795913381891844E-2</v>
      </c>
      <c r="RB25" s="57">
        <f t="shared" si="150"/>
        <v>0.26075340185674251</v>
      </c>
      <c r="RC25" s="57">
        <f t="shared" si="151"/>
        <v>0.3104938042820139</v>
      </c>
      <c r="RD25" s="57">
        <f t="shared" si="152"/>
        <v>0.36023420670728534</v>
      </c>
      <c r="RE25" s="57">
        <f t="shared" si="153"/>
        <v>0.40997460913255668</v>
      </c>
      <c r="RF25" s="57">
        <f t="shared" si="154"/>
        <v>0.31863811099028583</v>
      </c>
      <c r="RG25" s="57">
        <f t="shared" si="155"/>
        <v>0.26592806790345724</v>
      </c>
      <c r="RH25" s="57">
        <f t="shared" si="156"/>
        <v>0.23754308514979236</v>
      </c>
      <c r="RI25" s="57">
        <f t="shared" si="157"/>
        <v>0.22144781763067781</v>
      </c>
      <c r="RJ25" s="57">
        <f t="shared" si="158"/>
        <v>0.21192143323590962</v>
      </c>
      <c r="RK25" s="57">
        <f t="shared" si="159"/>
        <v>0.2115345644135028</v>
      </c>
      <c r="RL25" s="61">
        <f t="shared" si="346"/>
        <v>0.68</v>
      </c>
      <c r="RM25" s="2">
        <f>IF(AND(LO25&gt;=LO$6*'Drive Train'!$AA$52,LO25&lt;=LO$6*'Drive Train'!$AA$53,KS25=0,JW25=0,EU25&gt;0),$C$17,0)</f>
        <v>0.04</v>
      </c>
      <c r="RN25" s="2">
        <f>IF(AND(LP25&gt;=LP$6*'Drive Train'!$AA$52,LP25&lt;=LP$6*'Drive Train'!$AA$53,KT25=0,JX25=0,EV25&gt;0),$C$17,0)</f>
        <v>0</v>
      </c>
      <c r="RO25" s="2">
        <f>IF(AND(LQ25&gt;=LQ$6*'Drive Train'!$AA$52,LQ25&lt;=LQ$6*'Drive Train'!$AA$53,KU25=0,JY25=0,EW25&gt;0),$C$17,0)</f>
        <v>0</v>
      </c>
      <c r="RP25" s="2">
        <f>IF(AND(LR25&gt;=LR$6*'Drive Train'!$AA$52,LR25&lt;=LR$6*'Drive Train'!$AA$53,KV25=0,JZ25=0,EX25&gt;0),$C$17,0)</f>
        <v>0.04</v>
      </c>
      <c r="RQ25" s="2">
        <f>IF(AND(LS25&gt;=LS$6*'Drive Train'!$AA$52,LS25&lt;=LS$6*'Drive Train'!$AA$53,KW25=0,KA25=0,EY25&gt;0),$C$17,0)</f>
        <v>0.04</v>
      </c>
      <c r="RR25" s="2">
        <f>IF(AND(LT25&gt;=LT$6*'Drive Train'!$AA$52,LT25&lt;=LT$6*'Drive Train'!$AA$53,KX25=0,KB25=0,EZ25&gt;0),$C$17,0)</f>
        <v>0.04</v>
      </c>
      <c r="RS25" s="2">
        <f>IF(AND(LU25&gt;=LU$6*'Drive Train'!$AA$52,LU25&lt;=LU$6*'Drive Train'!$AA$53,KY25=0,KC25=0,FA25&gt;0),$C$17,0)</f>
        <v>0.04</v>
      </c>
      <c r="RT25" s="2">
        <f>IF(AND(LV25&gt;=LV$6*'Drive Train'!$AA$52,LV25&lt;=LV$6*'Drive Train'!$AA$53,KZ25=0,KD25=0,FB25&gt;0),$C$17,0)</f>
        <v>0.04</v>
      </c>
      <c r="RU25" s="2">
        <f>IF(AND(LW25&gt;=LW$6*'Drive Train'!$AA$52,LW25&lt;=LW$6*'Drive Train'!$AA$53,LA25=0,KE25=0,FC25&gt;0),$C$17,0)</f>
        <v>0.04</v>
      </c>
      <c r="RV25" s="2">
        <f>IF(AND(LX25&gt;=LX$6*'Drive Train'!$AA$52,LX25&lt;=LX$6*'Drive Train'!$AA$53,LB25=0,KF25=0,FD25&gt;0),$C$17,0)</f>
        <v>0.04</v>
      </c>
      <c r="RW25" s="2">
        <f>IF(AND(LY25&gt;=LY$6*'Drive Train'!$AA$52,LY25&lt;=LY$6*'Drive Train'!$AA$53,LC25=0,KG25=0,FE25&gt;0),$C$17,0)</f>
        <v>0</v>
      </c>
      <c r="RX25" s="2">
        <f>IF(AND(LZ25&gt;=LZ$6*'Drive Train'!$AA$52,LZ25&lt;=LZ$6*'Drive Train'!$AA$53,LD25=0,KH25=0,FF25&gt;0),$C$17,0)</f>
        <v>0</v>
      </c>
      <c r="RY25" s="2">
        <f>IF(AND(MA25&gt;=MA$6*'Drive Train'!$AA$52,MA25&lt;=MA$6*'Drive Train'!$AA$53,LE25=0,KI25=0,FG25&gt;0),$C$17,0)</f>
        <v>0.04</v>
      </c>
      <c r="RZ25" s="2">
        <f>IF(AND(MB25&gt;=MB$6*'Drive Train'!$AA$52,MB25&lt;=MB$6*'Drive Train'!$AA$53,LF25=0,KJ25=0,FH25&gt;0),$C$17,0)</f>
        <v>0.04</v>
      </c>
      <c r="SA25" s="2">
        <f>IF(AND(MC25&gt;=MC$6*'Drive Train'!$AA$52,MC25&lt;=MC$6*'Drive Train'!$AA$53,LG25=0,KK25=0,FI25&gt;0),$C$17,0)</f>
        <v>0.04</v>
      </c>
      <c r="SB25" s="2">
        <f>IF(AND(MD25&gt;=MD$6*'Drive Train'!$AA$52,MD25&lt;=MD$6*'Drive Train'!$AA$53,LH25=0,KL25=0,FJ25&gt;0),$C$17,0)</f>
        <v>0.04</v>
      </c>
      <c r="SC25" s="2">
        <f>IF(AND(ME25&gt;=ME$6*'Drive Train'!$AA$52,ME25&lt;=ME$6*'Drive Train'!$AA$53,LI25=0,KM25=0,FK25&gt;0),$C$17,0)</f>
        <v>0.04</v>
      </c>
      <c r="SD25" s="2">
        <f>IF(AND(MF25&gt;=MF$6*'Drive Train'!$AA$52,MF25&lt;=MF$6*'Drive Train'!$AA$53,LJ25=0,KN25=0,FL25&gt;0),$C$17,0)</f>
        <v>0.04</v>
      </c>
      <c r="SE25" s="2">
        <f>IF(AND(MG25&gt;=MG$6*'Drive Train'!$AA$52,MG25&lt;=MG$6*'Drive Train'!$AA$53,LK25=0,KO25=0,FM25&gt;0),$C$17,0)</f>
        <v>0.04</v>
      </c>
      <c r="SF25" s="2">
        <f>IF(AND(MH25&gt;=MH$6*'Drive Train'!$AA$52,MH25&lt;=MH$6*'Drive Train'!$AA$53,LL25=0,KP25=0,FN25&gt;0),$C$17,0)</f>
        <v>0.04</v>
      </c>
      <c r="SG25" s="2">
        <f>IF(AND(MI25&gt;=MI$6*'Drive Train'!$AA$52,MI25&lt;=MI$6*'Drive Train'!$AA$53,LM25=0,KQ25=0,FO25&gt;0),$C$17,0)</f>
        <v>0.04</v>
      </c>
      <c r="SH25" s="61">
        <f t="shared" si="347"/>
        <v>0.68</v>
      </c>
      <c r="SI25" s="2">
        <f>IF(AND(EU25&lt;0,KS25=0,LO25&gt;=LO$6*'Drive Train'!$AA$52,LO25&lt;=LO$6*'Drive Train'!$AA$53,OY25=1,JW25=0),$C$17,0)</f>
        <v>0</v>
      </c>
      <c r="SJ25" s="2">
        <f>IF(AND(EV25&lt;0,KT25=0,LP25&gt;=LP$6*'Drive Train'!$AA$52,LP25&lt;=LP$6*'Drive Train'!$AA$53,OZ25=1,JX25=0),$C$17,0)</f>
        <v>0</v>
      </c>
      <c r="SK25" s="2">
        <f>IF(AND(EW25&lt;0,KU25=0,LQ25&gt;=LQ$6*'Drive Train'!$AA$52,LQ25&lt;=LQ$6*'Drive Train'!$AA$53,PA25=1,JY25=0),$C$17,0)</f>
        <v>0</v>
      </c>
      <c r="SL25" s="2">
        <f>IF(AND(EX25&lt;0,KV25=0,LR25&gt;=LR$6*'Drive Train'!$AA$52,LR25&lt;=LR$6*'Drive Train'!$AA$53,PB25=1,JZ25=0),$C$17,0)</f>
        <v>0</v>
      </c>
      <c r="SM25" s="2">
        <f>IF(AND(EY25&lt;0,KW25=0,LS25&gt;=LS$6*'Drive Train'!$AA$52,LS25&lt;=LS$6*'Drive Train'!$AA$53,PC25=1,KA25=0),$C$17,0)</f>
        <v>0</v>
      </c>
      <c r="SN25" s="2">
        <f>IF(AND(EZ25&lt;0,KX25=0,LT25&gt;=LT$6*'Drive Train'!$AA$52,LT25&lt;=LT$6*'Drive Train'!$AA$53,PD25=1,KB25=0),$C$17,0)</f>
        <v>0</v>
      </c>
      <c r="SO25" s="2">
        <f>IF(AND(FA25&lt;0,KY25=0,LU25&gt;=LU$6*'Drive Train'!$AA$52,LU25&lt;=LU$6*'Drive Train'!$AA$53,PE25=1,KC25=0),$C$17,0)</f>
        <v>0</v>
      </c>
      <c r="SP25" s="2">
        <f>IF(AND(FB25&lt;0,KZ25=0,LV25&gt;=LV$6*'Drive Train'!$AA$52,LV25&lt;=LV$6*'Drive Train'!$AA$53,PF25=1,KD25=0),$C$17,0)</f>
        <v>0</v>
      </c>
      <c r="SQ25" s="2">
        <f>IF(AND(FC25&lt;0,LA25=0,LW25&gt;=LW$6*'Drive Train'!$AA$52,LW25&lt;=LW$6*'Drive Train'!$AA$53,PG25=1,KE25=0),$C$17,0)</f>
        <v>0</v>
      </c>
      <c r="SR25" s="2">
        <f>IF(AND(FD25&lt;0,LB25=0,LX25&gt;=LX$6*'Drive Train'!$AA$52,LX25&lt;=LX$6*'Drive Train'!$AA$53,PH25=1,KF25=0),$C$17,0)</f>
        <v>0</v>
      </c>
      <c r="SS25" s="2">
        <f>IF(AND(FE25&lt;0,LC25=0,LY25&gt;=LY$6*'Drive Train'!$AA$52,LY25&lt;=LY$6*'Drive Train'!$AA$53,PI25=1,KG25=0),$C$17,0)</f>
        <v>0</v>
      </c>
      <c r="ST25" s="2">
        <f>IF(AND(FF25&lt;0,LD25=0,LZ25&gt;=LZ$6*'Drive Train'!$AA$52,LZ25&lt;=LZ$6*'Drive Train'!$AA$53,PJ25=1,KH25=0),$C$17,0)</f>
        <v>0</v>
      </c>
      <c r="SU25" s="2">
        <f>IF(AND(FG25&lt;0,LE25=0,MA25&gt;=MA$6*'Drive Train'!$AA$52,MA25&lt;=MA$6*'Drive Train'!$AA$53,PK25=1,KI25=0),$C$17,0)</f>
        <v>0</v>
      </c>
      <c r="SV25" s="2">
        <f>IF(AND(FH25&lt;0,LF25=0,MB25&gt;=MB$6*'Drive Train'!$AA$52,MB25&lt;=MB$6*'Drive Train'!$AA$53,PL25=1,KJ25=0),$C$17,0)</f>
        <v>0</v>
      </c>
      <c r="SW25" s="2">
        <f>IF(AND(FI25&lt;0,LG25=0,MC25&gt;=MC$6*'Drive Train'!$AA$52,MC25&lt;=MC$6*'Drive Train'!$AA$53,PM25=1,KK25=0),$C$17,0)</f>
        <v>0</v>
      </c>
      <c r="SX25" s="2">
        <f>IF(AND(FJ25&lt;0,LH25=0,MD25&gt;=MD$6*'Drive Train'!$AA$52,MD25&lt;=MD$6*'Drive Train'!$AA$53,PN25=1,KL25=0),$C$17,0)</f>
        <v>0</v>
      </c>
      <c r="SY25" s="2">
        <f>IF(AND(FK25&lt;0,LI25=0,ME25&gt;=ME$6*'Drive Train'!$AA$52,ME25&lt;=ME$6*'Drive Train'!$AA$53,PO25=1,KM25=0),$C$17,0)</f>
        <v>0</v>
      </c>
      <c r="SZ25" s="2">
        <f>IF(AND(FL25&lt;0,LJ25=0,MF25&gt;=MF$6*'Drive Train'!$AA$52,MF25&lt;=MF$6*'Drive Train'!$AA$53,PP25=1,KN25=0),$C$17,0)</f>
        <v>0</v>
      </c>
      <c r="TA25" s="2">
        <f>IF(AND(FM25&lt;0,LK25=0,MG25&gt;=MG$6*'Drive Train'!$AA$52,MG25&lt;=MG$6*'Drive Train'!$AA$53,PQ25=1,KO25=0),$C$17,0)</f>
        <v>0</v>
      </c>
      <c r="TB25" s="2">
        <f>IF(AND(FN25&lt;0,LL25=0,MH25&gt;=MH$6*'Drive Train'!$AA$52,MH25&lt;=MH$6*'Drive Train'!$AA$53,PR25=1,KP25=0),$C$17,0)</f>
        <v>0</v>
      </c>
      <c r="TC25" s="2">
        <f>IF(AND(FO25&lt;0,LM25=0,MI25&gt;=MI$6*'Drive Train'!$AA$52,MI25&lt;=MI$6*'Drive Train'!$AA$53,PS25=1,KQ25=0),$C$17,0)</f>
        <v>0</v>
      </c>
      <c r="TD25" s="144">
        <f t="shared" si="348"/>
        <v>0.68</v>
      </c>
    </row>
    <row r="26" spans="1:524" x14ac:dyDescent="0.2">
      <c r="B26" s="3" t="s">
        <v>354</v>
      </c>
      <c r="C26" s="4">
        <f>C35*E46/C19/C21</f>
        <v>1.2843846905890632</v>
      </c>
      <c r="D26" s="5"/>
      <c r="E26" s="4" t="e">
        <f>C35*E46/C19/C21/IF('Drive Train'!E10=0,NA(),'Drive Train'!E10)</f>
        <v>#N/A</v>
      </c>
      <c r="H26" s="54"/>
      <c r="P26" s="5"/>
      <c r="R26" s="63">
        <f t="shared" si="160"/>
        <v>0.72000000000000008</v>
      </c>
      <c r="S26" s="2">
        <f>NG26/'Drive Train'!$F$35</f>
        <v>0.90560772758930441</v>
      </c>
      <c r="T26" s="2">
        <f>NH26/'Drive Train'!$F$35</f>
        <v>0.6243252783963773</v>
      </c>
      <c r="U26" s="2">
        <f>NI26/'Drive Train'!$F$35</f>
        <v>0.65476595703458429</v>
      </c>
      <c r="V26" s="2">
        <f>NJ26/'Drive Train'!$F$35</f>
        <v>0.69435281967188245</v>
      </c>
      <c r="W26" s="2">
        <f>NK26/'Drive Train'!$F$35</f>
        <v>0.75197136132679387</v>
      </c>
      <c r="X26" s="2">
        <f>NL26/'Drive Train'!$F$35</f>
        <v>0.81314556929930126</v>
      </c>
      <c r="Y26" s="2">
        <f>NM26/'Drive Train'!$F$35</f>
        <v>0.86967034876580174</v>
      </c>
      <c r="Z26" s="2">
        <f>NN26/'Drive Train'!$F$35</f>
        <v>0.91229882723139943</v>
      </c>
      <c r="AA26" s="2">
        <f>NO26/'Drive Train'!$F$35</f>
        <v>0.94117134447441175</v>
      </c>
      <c r="AB26" s="2">
        <f>NP26/'Drive Train'!$F$35</f>
        <v>0.95759666158257606</v>
      </c>
      <c r="AC26" s="2">
        <f>NQ26/'Drive Train'!$F$35</f>
        <v>0.96562269208459017</v>
      </c>
      <c r="AD26" s="2">
        <f>NR26/'Drive Train'!$F$35</f>
        <v>0.88549779831210085</v>
      </c>
      <c r="AE26" s="2">
        <f>NS26/'Drive Train'!$F$35</f>
        <v>0.86642480652982545</v>
      </c>
      <c r="AF26" s="2">
        <f>NT26/'Drive Train'!$F$35</f>
        <v>0.84735181474755006</v>
      </c>
      <c r="AG26" s="2">
        <f>NU26/'Drive Train'!$F$35</f>
        <v>0.82827882296527466</v>
      </c>
      <c r="AH26" s="2">
        <f>NV26/'Drive Train'!$F$35</f>
        <v>0.86330186647817286</v>
      </c>
      <c r="AI26" s="2">
        <f>NW26/'Drive Train'!$F$35</f>
        <v>0.88351356903021505</v>
      </c>
      <c r="AJ26" s="2">
        <f>NX26/'Drive Train'!$F$35</f>
        <v>0.89439781033915999</v>
      </c>
      <c r="AK26" s="2">
        <f>NY26/'Drive Train'!$F$35</f>
        <v>0.9005695518240987</v>
      </c>
      <c r="AL26" s="2">
        <f>NZ26/'Drive Train'!$F$35</f>
        <v>0.90422245052247952</v>
      </c>
      <c r="AM26" s="2">
        <f>OA26/'Drive Train'!$F$35</f>
        <v>0.90437079564054856</v>
      </c>
      <c r="AN26" s="61">
        <f t="shared" si="161"/>
        <v>0.72000000000000008</v>
      </c>
      <c r="AO26" s="46">
        <f>LO26*12*60/(PI() * 'Drive Train'!$F$15)/S$6*ABS(S26)</f>
        <v>3969.1072753809267</v>
      </c>
      <c r="AP26" s="46">
        <f>LP26*12*60/(PI() * 'Drive Train'!$F$15)/T$6*ABS(T26)</f>
        <v>423.06495916992651</v>
      </c>
      <c r="AQ26" s="46">
        <f>LQ26*12*60/(PI() * 'Drive Train'!$F$15)/U$6*ABS(U26)</f>
        <v>871.78774538580217</v>
      </c>
      <c r="AR26" s="46">
        <f>LR26*12*60/(PI() * 'Drive Train'!$F$15)/V$6*ABS(V26)</f>
        <v>1453.0689974604156</v>
      </c>
      <c r="AS26" s="46">
        <f>LS26*12*60/(PI() * 'Drive Train'!$F$15)/W$6*ABS(W26)</f>
        <v>2154.6058862515883</v>
      </c>
      <c r="AT26" s="46">
        <f>LT26*12*60/(PI() * 'Drive Train'!$F$15)/X$6*ABS(X26)</f>
        <v>2881.1307282057442</v>
      </c>
      <c r="AU26" s="46">
        <f>LU26*12*60/(PI() * 'Drive Train'!$F$15)/Y$6*ABS(Y26)</f>
        <v>3549.7238182963092</v>
      </c>
      <c r="AV26" s="46">
        <f>LV26*12*60/(PI() * 'Drive Train'!$F$15)/Z$6*ABS(Z26)</f>
        <v>4046.906563837706</v>
      </c>
      <c r="AW26" s="46">
        <f>LW26*12*60/(PI() * 'Drive Train'!$F$15)/AA$6*ABS(AA26)</f>
        <v>4375.1740119123051</v>
      </c>
      <c r="AX26" s="46">
        <f>LX26*12*60/(PI() * 'Drive Train'!$F$15)/AB$6*ABS(AB26)</f>
        <v>4556.0194085789872</v>
      </c>
      <c r="AY26" s="46">
        <f>LY26*12*60/(PI() * 'Drive Train'!$F$15)/AC$6*ABS(AC26)</f>
        <v>4641.1827809856813</v>
      </c>
      <c r="AZ26" s="46">
        <f>LZ26*12*60/(PI() * 'Drive Train'!$F$15)/AD$6*ABS(AD26)</f>
        <v>1967.8540481644375</v>
      </c>
      <c r="BA26" s="46">
        <f>MA26*12*60/(PI() * 'Drive Train'!$F$15)/AE$6*ABS(AE26)</f>
        <v>2358.1475604887669</v>
      </c>
      <c r="BB26" s="46">
        <f>MB26*12*60/(PI() * 'Drive Train'!$F$15)/AF$6*ABS(AF26)</f>
        <v>2729.3915348806422</v>
      </c>
      <c r="BC26" s="46">
        <f>MC26*12*60/(PI() * 'Drive Train'!$F$15)/AG$6*ABS(AG26)</f>
        <v>3081.5859713400619</v>
      </c>
      <c r="BD26" s="46">
        <f>MD26*12*60/(PI() * 'Drive Train'!$F$15)/AH$6*ABS(AH26)</f>
        <v>3494.6388903527341</v>
      </c>
      <c r="BE26" s="46">
        <f>ME26*12*60/(PI() * 'Drive Train'!$F$15)/AI$6*ABS(AI26)</f>
        <v>3721.7389106752621</v>
      </c>
      <c r="BF26" s="46">
        <f>MF26*12*60/(PI() * 'Drive Train'!$F$15)/AJ$6*ABS(AJ26)</f>
        <v>3843.6925167611239</v>
      </c>
      <c r="BG26" s="46">
        <f>MG26*12*60/(PI() * 'Drive Train'!$F$15)/AK$6*ABS(AK26)</f>
        <v>3912.7666198416346</v>
      </c>
      <c r="BH26" s="46">
        <f>MH26*12*60/(PI() * 'Drive Train'!$F$15)/AL$6*ABS(AL26)</f>
        <v>3953.6203485387077</v>
      </c>
      <c r="BI26" s="46">
        <f>MI26*12*60/(PI() * 'Drive Train'!$F$15)/AM$6*ABS(AM26)</f>
        <v>3955.2789246190328</v>
      </c>
      <c r="BJ26" s="61">
        <f t="shared" si="67"/>
        <v>0.72000000000000008</v>
      </c>
      <c r="BK26" s="2">
        <f>IF(OR(KS25=1,AND($C$37=Motors!$C$32,OY25=1)),0,IF(NG26=0,-(CG25+$C$15)/($C$14-$C$15)*$C$12,($C$11*S26-AO26)/($C$11*S26)*$C$12*S26))</f>
        <v>0.45391692312807319</v>
      </c>
      <c r="BL26" s="2">
        <f>IF(OR(KT25=1,AND($C$37=Motors!$C$32,OZ25=1)),0,IF(NH26=0,-(CH25+$C$15)/($C$14-$C$15)*$C$12,($C$11*T26-AP26)/($C$11*T26)*$C$12*T26))</f>
        <v>1.3436934767483604</v>
      </c>
      <c r="BM26" s="2">
        <f>IF(OR(KU25=1,AND($C$37=Motors!$C$32,PA25=1)),0,IF(NI26=0,-(CI25+$C$15)/($C$14-$C$15)*$C$12,($C$11*U26-AQ26)/($C$11*U26)*$C$12*U26))</f>
        <v>1.218452292537304</v>
      </c>
      <c r="BN26" s="2">
        <f>IF(OR(KV25=1,AND($C$37=Motors!$C$32,PB25=1)),0,IF(NJ26=0,-(CJ25+$C$15)/($C$14-$C$15)*$C$12,($C$11*V26-AR26)/($C$11*V26)*$C$12*V26))</f>
        <v>1.0565902609128988</v>
      </c>
      <c r="BO26" s="2">
        <f>IF(OR(KW25=1,AND($C$37=Motors!$C$32,PC25=1)),0,IF(NK26=0,-(CK25+$C$15)/($C$14-$C$15)*$C$12,($C$11*W26-AS26)/($C$11*W26)*$C$12*W26))</f>
        <v>0.88539608275846848</v>
      </c>
      <c r="BP26" s="2">
        <f>IF(OR(KX25=1,AND($C$37=Motors!$C$32,PD25=1)),0,IF(NL26=0,-(CL25+$C$15)/($C$14-$C$15)*$C$12,($C$11*X26-AT26)/($C$11*X26)*$C$12*X26))</f>
        <v>0.71179367910670877</v>
      </c>
      <c r="BQ26" s="2">
        <f>IF(OR(KY25=1,AND($C$37=Motors!$C$32,PE25=1)),0,IF(NM26=0,-(CM25+$C$15)/($C$14-$C$15)*$C$12,($C$11*Y26-AU26)/($C$11*Y26)*$C$12*Y26))</f>
        <v>0.55259476773095773</v>
      </c>
      <c r="BR26" s="2">
        <f>IF(OR(KZ25=1,AND($C$37=Motors!$C$32,PF25=1)),0,IF(NN26=0,-(CN25+$C$15)/($C$14-$C$15)*$C$12,($C$11*Z26-AV26)/($C$11*Z26)*$C$12*Z26))</f>
        <v>0.43567121061927716</v>
      </c>
      <c r="BS26" s="2">
        <f>IF(OR(LA25=1,AND($C$37=Motors!$C$32,PG25=1)),0,IF(NO26=0,-(CO25+$C$15)/($C$14-$C$15)*$C$12,($C$11*AA26-AW26)/($C$11*AA26)*$C$12*AA26))</f>
        <v>0.36025564925595605</v>
      </c>
      <c r="BT26" s="2">
        <f>IF(OR(LB25=1,AND($C$37=Motors!$C$32,PH25=1)),0,IF(NP26=0,-(CP25+$C$15)/($C$14-$C$15)*$C$12,($C$11*AB26-AX26)/($C$11*AB26)*$C$12*AB26))</f>
        <v>0.31998276136580039</v>
      </c>
      <c r="BU26" s="2">
        <f>IF(OR(LC25=1,AND($C$37=Motors!$C$32,PI25=1)),0,IF(NQ26=0,-(CQ25+$C$15)/($C$14-$C$15)*$C$12,($C$11*AC26-AY26)/($C$11*AC26)*$C$12*AC26))</f>
        <v>0.3017318221503496</v>
      </c>
      <c r="BV26" s="2">
        <f>IF(OR(LD25=1,AND($C$37=Motors!$C$32,PJ25=1)),0,IF(NR26=0,-(CR25+$C$15)/($C$14-$C$15)*$C$12,($C$11*AD26-AZ26)/($C$11*AD26)*$C$12*AD26))</f>
        <v>1.2963099413280561</v>
      </c>
      <c r="BW26" s="2">
        <f>IF(OR(LE25=1,AND($C$37=Motors!$C$32,PK25=1)),0,IF(NS26=0,-(CS25+$C$15)/($C$14-$C$15)*$C$12,($C$11*AE26-BA26)/($C$11*AE26)*$C$12*AE26))</f>
        <v>1.0755888674645708</v>
      </c>
      <c r="BX26" s="2">
        <f>IF(OR(LF25=1,AND($C$37=Motors!$C$32,PL25=1)),0,IF(NT26=0,-(CT25+$C$15)/($C$14-$C$15)*$C$12,($C$11*AF26-BB26)/($C$11*AF26)*$C$12*AF26))</f>
        <v>0.86335615379624309</v>
      </c>
      <c r="BY26" s="2">
        <f>IF(OR(LG25=1,AND($C$37=Motors!$C$32,PM25=1)),0,IF(NU26=0,-(CU25+$C$15)/($C$14-$C$15)*$C$12,($C$11*AG26-BC26)/($C$11*AG26)*$C$12*AG26))</f>
        <v>0.65961180032307365</v>
      </c>
      <c r="BZ26" s="2">
        <f>IF(OR(LH25=1,AND($C$37=Motors!$C$32,PN25=1)),0,IF(NV26=0,-(CV25+$C$15)/($C$14-$C$15)*$C$12,($C$11*AH26-BD26)/($C$11*AH26)*$C$12*AH26))</f>
        <v>0.56151085915095555</v>
      </c>
      <c r="CA26" s="2">
        <f>IF(OR(LI25=1,AND($C$37=Motors!$C$32,PO25=1)),0,IF(NW26=0,-(CW25+$C$15)/($C$14-$C$15)*$C$12,($C$11*AI26-BE26)/($C$11*AI26)*$C$12*AI26))</f>
        <v>0.50991967159123797</v>
      </c>
      <c r="CB26" s="2">
        <f>IF(OR(LJ25=1,AND($C$37=Motors!$C$32,PP25=1)),0,IF(NX26=0,-(CX25+$C$15)/($C$14-$C$15)*$C$12,($C$11*AJ26-BF26)/($C$11*AJ26)*$C$12*AJ26))</f>
        <v>0.48228979756268164</v>
      </c>
      <c r="CC26" s="2">
        <f>IF(OR(LK25=1,AND($C$37=Motors!$C$32,PQ25=1)),0,IF(NY26=0,-(CY25+$C$15)/($C$14-$C$15)*$C$12,($C$11*AK26-BG26)/($C$11*AK26)*$C$12*AK26))</f>
        <v>0.46665737535160018</v>
      </c>
      <c r="CD26" s="2">
        <f>IF(OR(LL25=1,AND($C$37=Motors!$C$32,PR25=1)),0,IF(NZ26=0,-(CZ25+$C$15)/($C$14-$C$15)*$C$12,($C$11*AL26-BH26)/($C$11*AL26)*$C$12*AL26))</f>
        <v>0.45741808123476041</v>
      </c>
      <c r="CE26" s="2">
        <f>IF(OR(LM25=1,AND($C$37=Motors!$C$32,PS25=1)),0,IF(OA26=0,-(DA25+$C$15)/($C$14-$C$15)*$C$12,($C$11*AM26-BI26)/($C$11*AM26)*$C$12*AM26))</f>
        <v>0.457043095767242</v>
      </c>
      <c r="CF26" s="61">
        <f t="shared" si="69"/>
        <v>0.72000000000000008</v>
      </c>
      <c r="CG26" s="57">
        <f>IF(AND(KS25=1,OY25=1),0,ABS(BK26/$C$12*($C$14-$C$15)+$C$15) *'Drive Train'!$AA$49 + CG25*(1-'Drive Train'!$AA$49))</f>
        <v>26.914454870262155</v>
      </c>
      <c r="CH26" s="57">
        <f>IF(AND(KT25=1,OZ25=1),0,ABS(BL26/$C$12*($C$14-$C$15)+$C$15) *'Drive Train'!$AA$49 + CH25*(1-'Drive Train'!$AA$49))</f>
        <v>74.283057289134689</v>
      </c>
      <c r="CI26" s="57">
        <f>IF(AND(KU25=1,PA25=1),0,ABS(BM26/$C$12*($C$14-$C$15)+$C$15) *'Drive Train'!$AA$49 + CI25*(1-'Drive Train'!$AA$49))</f>
        <v>67.615653167027418</v>
      </c>
      <c r="CJ26" s="57">
        <f>IF(AND(KV25=1,PB25=1),0,ABS(BN26/$C$12*($C$14-$C$15)+$C$15) *'Drive Train'!$AA$49 + CJ25*(1-'Drive Train'!$AA$49))</f>
        <v>58.998682769761366</v>
      </c>
      <c r="CK26" s="57">
        <f>IF(AND(KW25=1,PC25=1),0,ABS(BO26/$C$12*($C$14-$C$15)+$C$15) *'Drive Train'!$AA$49 + CK25*(1-'Drive Train'!$AA$49))</f>
        <v>49.884901418220537</v>
      </c>
      <c r="CL26" s="57">
        <f>IF(AND(KX25=1,PD25=1),0,ABS(BP26/$C$12*($C$14-$C$15)+$C$15) *'Drive Train'!$AA$49 + CL25*(1-'Drive Train'!$AA$49))</f>
        <v>40.642914535016892</v>
      </c>
      <c r="CM26" s="57">
        <f>IF(AND(KY25=1,PE25=1),0,ABS(BQ26/$C$12*($C$14-$C$15)+$C$15) *'Drive Train'!$AA$49 + CM25*(1-'Drive Train'!$AA$49))</f>
        <v>32.167719377544344</v>
      </c>
      <c r="CN26" s="57">
        <f>IF(AND(KZ25=1,PF25=1),0,ABS(BR26/$C$12*($C$14-$C$15)+$C$15) *'Drive Train'!$AA$49 + CN25*(1-'Drive Train'!$AA$49))</f>
        <v>25.943116731308407</v>
      </c>
      <c r="CO26" s="57">
        <f>IF(AND(LA25=1,PG25=1),0,ABS(BS26/$C$12*($C$14-$C$15)+$C$15) *'Drive Train'!$AA$49 + CO25*(1-'Drive Train'!$AA$49))</f>
        <v>21.928255103543222</v>
      </c>
      <c r="CP26" s="57">
        <f>IF(AND(LB25=1,PH25=1),0,ABS(BT26/$C$12*($C$14-$C$15)+$C$15) *'Drive Train'!$AA$49 + CP25*(1-'Drive Train'!$AA$49))</f>
        <v>19.784266922502983</v>
      </c>
      <c r="CQ26" s="57">
        <f>IF(AND(LC25=1,PI25=1),0,ABS(BU26/$C$12*($C$14-$C$15)+$C$15) *'Drive Train'!$AA$49 + CQ25*(1-'Drive Train'!$AA$49))</f>
        <v>18.812650531904502</v>
      </c>
      <c r="CR26" s="57">
        <f>IF(AND(LD25=1,PJ25=1),0,ABS(BV26/$C$12*($C$14-$C$15)+$C$15) *'Drive Train'!$AA$49 + CR25*(1-'Drive Train'!$AA$49))</f>
        <v>71.760523017589037</v>
      </c>
      <c r="CS26" s="57">
        <f>IF(AND(LE25=1,PK25=1),0,ABS(BW26/$C$12*($C$14-$C$15)+$C$15) *'Drive Train'!$AA$49 + CS25*(1-'Drive Train'!$AA$49))</f>
        <v>60.010102363362833</v>
      </c>
      <c r="CT26" s="57">
        <f>IF(AND(LF25=1,PL25=1),0,ABS(BX26/$C$12*($C$14-$C$15)+$C$15) *'Drive Train'!$AA$49 + CT25*(1-'Drive Train'!$AA$49))</f>
        <v>48.711572419941071</v>
      </c>
      <c r="CU26" s="57">
        <f>IF(AND(LG25=1,PM25=1),0,ABS(BY26/$C$12*($C$14-$C$15)+$C$15) *'Drive Train'!$AA$49 + CU25*(1-'Drive Train'!$AA$49))</f>
        <v>37.864933187323793</v>
      </c>
      <c r="CV26" s="57">
        <f>IF(AND(LH25=1,PN25=1),0,ABS(BZ26/$C$12*($C$14-$C$15)+$C$15) *'Drive Train'!$AA$49 + CV25*(1-'Drive Train'!$AA$49))</f>
        <v>32.642381007911865</v>
      </c>
      <c r="CW26" s="57">
        <f>IF(AND(LI25=1,PO25=1),0,ABS(CA26/$C$12*($C$14-$C$15)+$C$15) *'Drive Train'!$AA$49 + CW25*(1-'Drive Train'!$AA$49))</f>
        <v>29.895846002139347</v>
      </c>
      <c r="CX26" s="57">
        <f>IF(AND(LJ25=1,PP25=1),0,ABS(CB26/$C$12*($C$14-$C$15)+$C$15) *'Drive Train'!$AA$49 + CX25*(1-'Drive Train'!$AA$49))</f>
        <v>28.42492781215438</v>
      </c>
      <c r="CY26" s="57">
        <f>IF(AND(LK25=1,PQ25=1),0,ABS(CC26/$C$12*($C$14-$C$15)+$C$15) *'Drive Train'!$AA$49 + CY25*(1-'Drive Train'!$AA$49))</f>
        <v>27.592712140087261</v>
      </c>
      <c r="CZ26" s="57">
        <f>IF(AND(LL25=1,PR25=1),0,ABS(CD26/$C$12*($C$14-$C$15)+$C$15) *'Drive Train'!$AA$49 + CZ25*(1-'Drive Train'!$AA$49))</f>
        <v>27.100844324655505</v>
      </c>
      <c r="DA26" s="57">
        <f>IF(AND(LM25=1,PS25=1),0,ABS(CE26/$C$12*($C$14-$C$15)+$C$15) *'Drive Train'!$AA$49 + DA25*(1-'Drive Train'!$AA$49))</f>
        <v>27.08088140536811</v>
      </c>
      <c r="DB26" s="61">
        <f t="shared" si="162"/>
        <v>0.72000000000000008</v>
      </c>
      <c r="DC26" s="57">
        <f t="shared" si="70"/>
        <v>26.914454870262155</v>
      </c>
      <c r="DD26" s="57">
        <f t="shared" si="71"/>
        <v>74.283057289134689</v>
      </c>
      <c r="DE26" s="57">
        <f t="shared" si="72"/>
        <v>67.615653167027418</v>
      </c>
      <c r="DF26" s="57">
        <f t="shared" si="73"/>
        <v>58.998682769761366</v>
      </c>
      <c r="DG26" s="57">
        <f t="shared" si="74"/>
        <v>49.884901418220537</v>
      </c>
      <c r="DH26" s="57">
        <f t="shared" si="75"/>
        <v>40.642914535016892</v>
      </c>
      <c r="DI26" s="57">
        <f t="shared" si="76"/>
        <v>32.167719377544344</v>
      </c>
      <c r="DJ26" s="57">
        <f t="shared" si="77"/>
        <v>25.943116731308407</v>
      </c>
      <c r="DK26" s="57">
        <f t="shared" si="78"/>
        <v>21.928255103543222</v>
      </c>
      <c r="DL26" s="57">
        <f t="shared" si="79"/>
        <v>19.784266922502983</v>
      </c>
      <c r="DM26" s="57">
        <f t="shared" si="80"/>
        <v>18.812650531904502</v>
      </c>
      <c r="DN26" s="57">
        <f t="shared" si="81"/>
        <v>25</v>
      </c>
      <c r="DO26" s="57">
        <f t="shared" si="82"/>
        <v>30</v>
      </c>
      <c r="DP26" s="57">
        <f t="shared" si="83"/>
        <v>35</v>
      </c>
      <c r="DQ26" s="57">
        <f t="shared" si="84"/>
        <v>37.864933187323793</v>
      </c>
      <c r="DR26" s="57">
        <f t="shared" si="85"/>
        <v>32.642381007911865</v>
      </c>
      <c r="DS26" s="57">
        <f t="shared" si="86"/>
        <v>29.895846002139347</v>
      </c>
      <c r="DT26" s="57">
        <f t="shared" si="87"/>
        <v>28.42492781215438</v>
      </c>
      <c r="DU26" s="57">
        <f t="shared" si="88"/>
        <v>27.592712140087261</v>
      </c>
      <c r="DV26" s="57">
        <f t="shared" si="89"/>
        <v>27.100844324655505</v>
      </c>
      <c r="DW26" s="57">
        <f t="shared" si="90"/>
        <v>27.08088140536811</v>
      </c>
      <c r="DX26" s="61">
        <f t="shared" si="163"/>
        <v>0.72000000000000008</v>
      </c>
      <c r="DY26" s="2">
        <f>IF(OY26=0,($C$23/0.4536*IF(ISNA(MK25),'Drive Train'!$F$16,'Drive Train'!$F$17)*4.448*$C$24*S$6)*SIGN(BK26),BK26)</f>
        <v>4.5236871680000004</v>
      </c>
      <c r="DZ26" s="2">
        <f>IF(OZ26=0,($C$23/0.4536*IF(ISNA(ML25),'Drive Train'!$F$16,'Drive Train'!$F$17)*4.448*$C$24*$C$21*T$6)*SIGN(BL26),BL26)</f>
        <v>14.225645600594998</v>
      </c>
      <c r="EA26" s="2">
        <f>IF(PA26=0,($C$23/0.4536*IF(ISNA(MM25),'Drive Train'!$F$16,'Drive Train'!$F$17)*4.448*$C$24*$C$21*U$6)*SIGN(BM26),BM26)</f>
        <v>9.8485238773349995</v>
      </c>
      <c r="EB26" s="2">
        <f>IF(PB26=0,($C$23/0.4536*IF(ISNA(MN25),'Drive Train'!$F$16,'Drive Train'!$F$17)*4.448*$C$24*$C$21*V$6)*SIGN(BN26),BN26)</f>
        <v>7.5312241414914709</v>
      </c>
      <c r="EC26" s="2">
        <f>IF(PC26=0,($C$23/0.4536*IF(ISNA(MO25),'Drive Train'!$F$16,'Drive Train'!$F$17)*4.448*$C$24*$C$21*W$6)*SIGN(BO26),BO26)</f>
        <v>6.0967052573978577</v>
      </c>
      <c r="ED26" s="2">
        <f>IF(PD26=0,($C$23/0.4536*IF(ISNA(MP25),'Drive Train'!$F$16,'Drive Train'!$F$17)*4.448*$C$24*$C$21*X$6)*SIGN(BP26),BP26)</f>
        <v>5.1212324162142009</v>
      </c>
      <c r="EE26" s="2">
        <f>IF(PE26=0,($C$23/0.4536*IF(ISNA(MQ25),'Drive Train'!$F$16,'Drive Train'!$F$17)*4.448*$C$24*$C$21*Y$6)*SIGN(BQ26),BQ26)</f>
        <v>4.4148555312191382</v>
      </c>
      <c r="EF26" s="2">
        <f>IF(PF26=0,($C$23/0.4536*IF(ISNA(MR25),'Drive Train'!$F$16,'Drive Train'!$F$17)*4.448*$C$24*$C$21*Z$6)*SIGN(BR26),BR26)</f>
        <v>3.8797215274349997</v>
      </c>
      <c r="EG26" s="2">
        <f>IF(PG26=0,($C$23/0.4536*IF(ISNA(MS25),'Drive Train'!$F$16,'Drive Train'!$F$17)*4.448*$C$24*$C$21*AA$6)*SIGN(BS26),BS26)</f>
        <v>3.4602921731177019</v>
      </c>
      <c r="EH26" s="2">
        <f>IF(PH26=0,($C$23/0.4536*IF(ISNA(MT25),'Drive Train'!$F$16,'Drive Train'!$F$17)*4.448*$C$24*$C$21*AB$6)*SIGN(BT26),BT26)</f>
        <v>3.1227026928135362</v>
      </c>
      <c r="EI26" s="2">
        <f>IF(PI26=0,($C$23/0.4536*IF(ISNA(MU25),'Drive Train'!$F$16,'Drive Train'!$F$17)*4.448*$C$24*$C$21*AC$6)*SIGN(BU26),BU26)</f>
        <v>2.8451291201189992</v>
      </c>
      <c r="EJ26" s="2">
        <f>IF(PJ26=0,($C$23/0.4536*IF(ISNA(MV25),'Drive Train'!$F$16,'Drive Train'!$F$17)*4.448*$C$24*$C$21*AD$6)*SIGN(BV26),BV26)</f>
        <v>3.9831807681666</v>
      </c>
      <c r="EK26" s="2">
        <f>IF(PK26=0,($C$23/0.4536*IF(ISNA(MW25),'Drive Train'!$F$16,'Drive Train'!$F$17)*4.448*$C$24*$C$21*AE$6)*SIGN(BW26),BW26)</f>
        <v>3.9831807681666</v>
      </c>
      <c r="EL26" s="2">
        <f>IF(PL26=0,($C$23/0.4536*IF(ISNA(MX25),'Drive Train'!$F$16,'Drive Train'!$F$17)*4.448*$C$24*$C$21*AF$6)*SIGN(BX26),BX26)</f>
        <v>3.9831807681666</v>
      </c>
      <c r="EM26" s="2">
        <f>IF(PM26=0,($C$23/0.4536*IF(ISNA(MY25),'Drive Train'!$F$16,'Drive Train'!$F$17)*4.448*$C$24*$C$21*AG$6)*SIGN(BY26),BY26)</f>
        <v>3.9831807681666</v>
      </c>
      <c r="EN26" s="2">
        <f>IF(PN26=0,($C$23/0.4536*IF(ISNA(MZ25),'Drive Train'!$F$16,'Drive Train'!$F$17)*4.448*$C$24*$C$21*AH$6)*SIGN(BZ26),BZ26)</f>
        <v>3.9831807681666</v>
      </c>
      <c r="EO26" s="2">
        <f>IF(PO26=0,($C$23/0.4536*IF(ISNA(NA25),'Drive Train'!$F$16,'Drive Train'!$F$17)*4.448*$C$24*$C$21*AI$6)*SIGN(CA26),CA26)</f>
        <v>3.9831807681666</v>
      </c>
      <c r="EP26" s="2">
        <f>IF(PP26=0,($C$23/0.4536*IF(ISNA(NB25),'Drive Train'!$F$16,'Drive Train'!$F$17)*4.448*$C$24*$C$21*AJ$6)*SIGN(CB26),CB26)</f>
        <v>3.9831807681666</v>
      </c>
      <c r="EQ26" s="2">
        <f>IF(PQ26=0,($C$23/0.4536*IF(ISNA(NC25),'Drive Train'!$F$16,'Drive Train'!$F$17)*4.448*$C$24*$C$21*AK$6)*SIGN(CC26),CC26)</f>
        <v>3.9831807681666</v>
      </c>
      <c r="ER26" s="2">
        <f>IF(PR26=0,($C$23/0.4536*IF(ISNA(ND25),'Drive Train'!$F$16,'Drive Train'!$F$17)*4.448*$C$24*$C$21*AL$6)*SIGN(CD26),CD26)</f>
        <v>3.9831807681666</v>
      </c>
      <c r="ES26" s="2">
        <f>IF(PS26=0,($C$23/0.4536*IF(ISNA(NE25),'Drive Train'!$F$16,'Drive Train'!$F$17)*4.448*$C$24*$C$21*AM$6)*SIGN(CE26),CE26)</f>
        <v>3.9831807681666</v>
      </c>
      <c r="ET26" s="61">
        <f t="shared" si="91"/>
        <v>0.72000000000000008</v>
      </c>
      <c r="EU26" s="255">
        <f>MAX(MIN(IF(AND(OY25=1,NG26&lt;0),-1,1)*(DC26-$C$15)/($C$14-$C$15)*$C$12*$C$21-$C$33*LO26/AO$6 -  OY25*$C$33/$C$21,DY25/$C$19),MAX(EU$8:EU25)*-1)</f>
        <v>0.16633530460984985</v>
      </c>
      <c r="EV26" s="255">
        <f>MAX(MIN(IF(AND(OZ25=1,NH26&lt;0),-1,1)*(DD26-$C$15)/($C$14-$C$15)*$C$12*$C$21-$C$33*LP26/AP$6 -  OZ25*$C$33/$C$21,DZ25/$C$19),MAX(EV$8:EV25)*-1)</f>
        <v>1.147066042172356</v>
      </c>
      <c r="EW26" s="255">
        <f>MAX(MIN(IF(AND(PA25=1,NI26&lt;0),-1,1)*(DE26-$C$15)/($C$14-$C$15)*$C$12*$C$21-$C$33*LQ26/AQ$6 -  PA25*$C$33/$C$21,EA25/$C$19),MAX(EW$8:EW25)*-1)</f>
        <v>1.0019793030262671</v>
      </c>
      <c r="EX26" s="255">
        <f>MAX(MIN(IF(AND(PB25=1,NJ26&lt;0),-1,1)*(DF26-$C$15)/($C$14-$C$15)*$C$12*$C$21-$C$33*LR26/AR$6 -  PB25*$C$33/$C$21,EB25/$C$19),MAX(EX$8:EX25)*-1)</f>
        <v>0.81892749406859333</v>
      </c>
      <c r="EY26" s="255">
        <f>MAX(MIN(IF(AND(PC25=1,NK26&lt;0),-1,1)*(DG26-$C$15)/($C$14-$C$15)*$C$12*$C$21-$C$33*LS26/AS$6 -  PC25*$C$33/$C$21,EC25/$C$19),MAX(EY$8:EY25)*-1)</f>
        <v>0.62705508844379543</v>
      </c>
      <c r="EZ26" s="255">
        <f>MAX(MIN(IF(AND(PD25=1,NL26&lt;0),-1,1)*(DH26-$C$15)/($C$14-$C$15)*$C$12*$C$21-$C$33*LT26/AT$6 -  PD25*$C$33/$C$21,ED25/$C$19),MAX(EZ$8:EZ25)*-1)</f>
        <v>0.43810231695513469</v>
      </c>
      <c r="FA26" s="255">
        <f>MAX(MIN(IF(AND(PE25=1,NM26&lt;0),-1,1)*(DI26-$C$15)/($C$14-$C$15)*$C$12*$C$21-$C$33*LU26/AU$6 -  PE25*$C$33/$C$21,EE25/$C$19),MAX(FA$8:FA25)*-1)</f>
        <v>0.26925484575488667</v>
      </c>
      <c r="FB26" s="255">
        <f>MAX(MIN(IF(AND(PF25=1,NN26&lt;0),-1,1)*(DJ26-$C$15)/($C$14-$C$15)*$C$12*$C$21-$C$33*LV26/AV$6 -  PF25*$C$33/$C$21,EF25/$C$19),MAX(FB$8:FB25)*-1)</f>
        <v>0.14744077504402392</v>
      </c>
      <c r="FC26" s="255">
        <f>MAX(MIN(IF(AND(PG25=1,NO26&lt;0),-1,1)*(DK26-$C$15)/($C$14-$C$15)*$C$12*$C$21-$C$33*LW26/AW$6 -  PG25*$C$33/$C$21,EG25/$C$19),MAX(FC$8:FC25)*-1)</f>
        <v>6.9711543942015258E-2</v>
      </c>
      <c r="FD26" s="255">
        <f>MAX(MIN(IF(AND(PH25=1,NP26&lt;0),-1,1)*(DL26-$C$15)/($C$14-$C$15)*$C$12*$C$21-$C$33*LX26/AX$6 -  PH25*$C$33/$C$21,EH25/$C$19),MAX(FD$8:FD25)*-1)</f>
        <v>2.8441098761237182E-2</v>
      </c>
      <c r="FE26" s="255">
        <f>MAX(MIN(IF(AND(PI25=1,NQ26&lt;0),-1,1)*(DM26-$C$15)/($C$14-$C$15)*$C$12*$C$21-$C$33*LY26/AY$6 -  PI25*$C$33/$C$21,EI25/$C$19),MAX(FE$8:FE25)*-1)</f>
        <v>9.7806716152262219E-3</v>
      </c>
      <c r="FF26" s="255">
        <f>MAX(MIN(IF(AND(PJ25=1,NR26&lt;0),-1,1)*(DN26-$C$15)/($C$14-$C$15)*$C$12*$C$21-$C$33*LZ26/AZ$6 -  PJ25*$C$33/$C$21,EJ25/$C$19),MAX(FF$8:FF25)*-1)</f>
        <v>0.24969817129278576</v>
      </c>
      <c r="FG26" s="255">
        <f>MAX(MIN(IF(AND(PK25=1,NS26&lt;0),-1,1)*(DO26-$C$15)/($C$14-$C$15)*$C$12*$C$21-$C$33*MA26/BA$6 -  PK25*$C$33/$C$21,EK25/$C$19),MAX(FG$8:FG25)*-1)</f>
        <v>0.30580885898357607</v>
      </c>
      <c r="FH26" s="255">
        <f>MAX(MIN(IF(AND(PL25=1,NT26&lt;0),-1,1)*(DP26-$C$15)/($C$14-$C$15)*$C$12*$C$21-$C$33*MB26/BB$6 -  PL25*$C$33/$C$21,EL25/$C$19),MAX(FH$8:FH25)*-1)</f>
        <v>0.36191954667436638</v>
      </c>
      <c r="FI26" s="255">
        <f>MAX(MIN(IF(AND(PM25=1,NU26&lt;0),-1,1)*(DQ26-$C$15)/($C$14-$C$15)*$C$12*$C$21-$C$33*MC26/BC$6 -  PM25*$C$33/$C$21,EM25/$C$19),MAX(FI$8:FI25)*-1)</f>
        <v>0.38271685267869443</v>
      </c>
      <c r="FJ26" s="255">
        <f>MAX(MIN(IF(AND(PN25=1,NV26&lt;0),-1,1)*(DR26-$C$15)/($C$14-$C$15)*$C$12*$C$21-$C$33*MD26/BD$6 -  PN25*$C$33/$C$21,EN25/$C$19),MAX(FJ$8:FJ25)*-1)</f>
        <v>0.27889968342226285</v>
      </c>
      <c r="FK26" s="255">
        <f>MAX(MIN(IF(AND(PO25=1,NW26&lt;0),-1,1)*(DS26-$C$15)/($C$14-$C$15)*$C$12*$C$21-$C$33*ME26/BE$6 -  PO25*$C$33/$C$21,EO25/$C$19),MAX(FK$8:FK25)*-1)</f>
        <v>0.2247179234621601</v>
      </c>
      <c r="FL26" s="255">
        <f>MAX(MIN(IF(AND(PP25=1,NX26&lt;0),-1,1)*(DT26-$C$15)/($C$14-$C$15)*$C$12*$C$21-$C$33*MF26/BF$6 -  PP25*$C$33/$C$21,EP25/$C$19),MAX(FL$8:FL25)*-1)</f>
        <v>0.1958590629749315</v>
      </c>
      <c r="FM26" s="255">
        <f>MAX(MIN(IF(AND(PQ25=1,NY26&lt;0),-1,1)*(DU26-$C$15)/($C$14-$C$15)*$C$12*$C$21-$C$33*MG26/BG$6 -  PQ25*$C$33/$C$21,EQ25/$C$19),MAX(FM$8:FM25)*-1)</f>
        <v>0.17957887181984786</v>
      </c>
      <c r="FN26" s="255">
        <f>MAX(MIN(IF(AND(PR25=1,NZ26&lt;0),-1,1)*(DV26-$C$15)/($C$14-$C$15)*$C$12*$C$21-$C$33*MH26/BH$6 -  PR25*$C$33/$C$21,ER25/$C$19),MAX(FN$8:FN25)*-1)</f>
        <v>0.1699725233600328</v>
      </c>
      <c r="FO26" s="255">
        <f>MAX(MIN(IF(AND(PS25=1,OA26&lt;0),-1,1)*(DW26-$C$15)/($C$14-$C$15)*$C$12*$C$21-$C$33*MI26/BI$6 -  PS25*$C$33/$C$21,ES25/$C$19),MAX(FO$8:FO25)*-1)</f>
        <v>0.16958288565064944</v>
      </c>
      <c r="FP26" s="61">
        <f t="shared" si="164"/>
        <v>0.72000000000000008</v>
      </c>
      <c r="FQ26" s="256">
        <f t="shared" si="165"/>
        <v>14.543994275802516</v>
      </c>
      <c r="FR26" s="256">
        <f t="shared" si="166"/>
        <v>74.283057289134689</v>
      </c>
      <c r="FS26" s="256">
        <f t="shared" si="167"/>
        <v>67.615653167027418</v>
      </c>
      <c r="FT26" s="256">
        <f t="shared" si="168"/>
        <v>58.998682769761366</v>
      </c>
      <c r="FU26" s="256">
        <f t="shared" si="169"/>
        <v>46.179266123655161</v>
      </c>
      <c r="FV26" s="256">
        <f t="shared" si="170"/>
        <v>33.204845440640995</v>
      </c>
      <c r="FW26" s="256">
        <f t="shared" si="171"/>
        <v>21.610952927947128</v>
      </c>
      <c r="FX26" s="256">
        <f t="shared" si="172"/>
        <v>13.246603540205996</v>
      </c>
      <c r="FY26" s="256">
        <f t="shared" si="173"/>
        <v>7.9093346780490261</v>
      </c>
      <c r="FZ26" s="256">
        <f t="shared" si="174"/>
        <v>5.075504227550323</v>
      </c>
      <c r="GA26" s="256">
        <f t="shared" si="175"/>
        <v>3.794188108132551</v>
      </c>
      <c r="GB26" s="256">
        <f t="shared" si="176"/>
        <v>20.268096087938911</v>
      </c>
      <c r="GC26" s="256">
        <f t="shared" si="177"/>
        <v>24.120930111901497</v>
      </c>
      <c r="GD26" s="256">
        <f t="shared" si="178"/>
        <v>27.973764135864073</v>
      </c>
      <c r="GE26" s="256">
        <f t="shared" si="179"/>
        <v>29.401808800399316</v>
      </c>
      <c r="GF26" s="256">
        <f t="shared" si="180"/>
        <v>22.273214615510831</v>
      </c>
      <c r="GG26" s="256">
        <f t="shared" si="181"/>
        <v>18.552830196007079</v>
      </c>
      <c r="GH26" s="256">
        <f t="shared" si="182"/>
        <v>16.571239804694986</v>
      </c>
      <c r="GI26" s="256">
        <f t="shared" si="183"/>
        <v>15.453362320380776</v>
      </c>
      <c r="GJ26" s="256">
        <f t="shared" si="184"/>
        <v>14.793743489900985</v>
      </c>
      <c r="GK26" s="256">
        <f t="shared" si="185"/>
        <v>14.766989060655636</v>
      </c>
      <c r="GL26" s="61">
        <f t="shared" si="186"/>
        <v>0.72000000000000008</v>
      </c>
      <c r="GM26" s="57">
        <f t="shared" si="93"/>
        <v>4.3050752639578942</v>
      </c>
      <c r="GN26" s="57">
        <f t="shared" si="94"/>
        <v>8.3127125876388543</v>
      </c>
      <c r="GO26" s="57">
        <f t="shared" si="95"/>
        <v>10.488513357047252</v>
      </c>
      <c r="GP26" s="57">
        <f t="shared" si="96"/>
        <v>11.210015315059206</v>
      </c>
      <c r="GQ26" s="57">
        <f t="shared" si="97"/>
        <v>10.60319683623632</v>
      </c>
      <c r="GR26" s="57">
        <f t="shared" si="98"/>
        <v>8.8191634399166858</v>
      </c>
      <c r="GS26" s="57">
        <f t="shared" si="99"/>
        <v>6.2874328296608724</v>
      </c>
      <c r="GT26" s="57">
        <f t="shared" si="100"/>
        <v>3.917810064217957</v>
      </c>
      <c r="GU26" s="57">
        <f t="shared" si="101"/>
        <v>2.0769127765422435</v>
      </c>
      <c r="GV26" s="57">
        <f t="shared" si="102"/>
        <v>0.93894912086354743</v>
      </c>
      <c r="GW26" s="57">
        <f t="shared" si="103"/>
        <v>0.35439943761859044</v>
      </c>
      <c r="GX26" s="57">
        <f t="shared" si="104"/>
        <v>6.4626654167586546</v>
      </c>
      <c r="GY26" s="57">
        <f t="shared" si="105"/>
        <v>7.914917145204905</v>
      </c>
      <c r="GZ26" s="57">
        <f t="shared" si="106"/>
        <v>9.3671688736511545</v>
      </c>
      <c r="HA26" s="57">
        <f t="shared" si="107"/>
        <v>9.9054428609216476</v>
      </c>
      <c r="HB26" s="57">
        <f t="shared" si="108"/>
        <v>7.2184563045298971</v>
      </c>
      <c r="HC26" s="57">
        <f t="shared" si="109"/>
        <v>5.8161289086167987</v>
      </c>
      <c r="HD26" s="57">
        <f t="shared" si="110"/>
        <v>5.069206499564844</v>
      </c>
      <c r="HE26" s="57">
        <f t="shared" si="111"/>
        <v>4.6478440690294187</v>
      </c>
      <c r="HF26" s="57">
        <f t="shared" si="112"/>
        <v>4.399213429681307</v>
      </c>
      <c r="HG26" s="57">
        <f t="shared" si="113"/>
        <v>4.3891288618350162</v>
      </c>
      <c r="HH26" s="61">
        <f t="shared" si="187"/>
        <v>0.72000000000000008</v>
      </c>
      <c r="HI26" s="57">
        <f t="shared" si="188"/>
        <v>4.3050752639578942</v>
      </c>
      <c r="HJ26" s="57">
        <f t="shared" si="189"/>
        <v>8.3127125876388543</v>
      </c>
      <c r="HK26" s="57">
        <f t="shared" si="190"/>
        <v>10.488513357047252</v>
      </c>
      <c r="HL26" s="57">
        <f t="shared" si="191"/>
        <v>11.210015315059206</v>
      </c>
      <c r="HM26" s="57">
        <f t="shared" si="192"/>
        <v>10.60319683623632</v>
      </c>
      <c r="HN26" s="57">
        <f t="shared" si="193"/>
        <v>8.8191634399166858</v>
      </c>
      <c r="HO26" s="57">
        <f t="shared" si="194"/>
        <v>6.2874328296608724</v>
      </c>
      <c r="HP26" s="57">
        <f t="shared" si="195"/>
        <v>3.917810064217957</v>
      </c>
      <c r="HQ26" s="57">
        <f t="shared" si="196"/>
        <v>2.0769127765422435</v>
      </c>
      <c r="HR26" s="57">
        <f t="shared" si="197"/>
        <v>0.93894912086354743</v>
      </c>
      <c r="HS26" s="57">
        <f t="shared" si="198"/>
        <v>0.35439943761859044</v>
      </c>
      <c r="HT26" s="57">
        <f t="shared" si="199"/>
        <v>6.4626654167586546</v>
      </c>
      <c r="HU26" s="57">
        <f t="shared" si="200"/>
        <v>7.914917145204905</v>
      </c>
      <c r="HV26" s="57">
        <f t="shared" si="201"/>
        <v>9.3671688736511545</v>
      </c>
      <c r="HW26" s="57">
        <f t="shared" si="202"/>
        <v>9.9054428609216476</v>
      </c>
      <c r="HX26" s="57">
        <f t="shared" si="203"/>
        <v>7.2184563045298971</v>
      </c>
      <c r="HY26" s="57">
        <f t="shared" si="204"/>
        <v>5.8161289086167987</v>
      </c>
      <c r="HZ26" s="57">
        <f t="shared" si="205"/>
        <v>5.069206499564844</v>
      </c>
      <c r="IA26" s="57">
        <f t="shared" si="206"/>
        <v>4.6478440690294187</v>
      </c>
      <c r="IB26" s="57">
        <f t="shared" si="207"/>
        <v>4.399213429681307</v>
      </c>
      <c r="IC26" s="57">
        <f t="shared" si="208"/>
        <v>4.3891288618350162</v>
      </c>
      <c r="ID26" s="61">
        <f t="shared" si="209"/>
        <v>0.72000000000000008</v>
      </c>
      <c r="IE26" s="57">
        <f t="shared" si="210"/>
        <v>11.229535822107374</v>
      </c>
      <c r="IF26" s="57">
        <f t="shared" si="211"/>
        <v>7.7416334521150789</v>
      </c>
      <c r="IG26" s="57">
        <f t="shared" si="212"/>
        <v>8.1190978672288452</v>
      </c>
      <c r="IH26" s="57">
        <f t="shared" si="213"/>
        <v>8.609974963931343</v>
      </c>
      <c r="II26" s="57">
        <f t="shared" si="214"/>
        <v>9.3244448804522442</v>
      </c>
      <c r="IJ26" s="57">
        <f t="shared" si="215"/>
        <v>10.083005059311336</v>
      </c>
      <c r="IK26" s="57">
        <f t="shared" si="216"/>
        <v>10.783912324695942</v>
      </c>
      <c r="IL26" s="57">
        <f t="shared" si="217"/>
        <v>11.312505457669353</v>
      </c>
      <c r="IM26" s="57">
        <f t="shared" si="218"/>
        <v>11.670524671482706</v>
      </c>
      <c r="IN26" s="57">
        <f t="shared" si="219"/>
        <v>11.874198603623944</v>
      </c>
      <c r="IO26" s="57">
        <f t="shared" si="220"/>
        <v>11.973721381848918</v>
      </c>
      <c r="IP26" s="57">
        <f t="shared" si="221"/>
        <v>10.980172699070051</v>
      </c>
      <c r="IQ26" s="57">
        <f t="shared" si="222"/>
        <v>10.743667600969836</v>
      </c>
      <c r="IR26" s="57">
        <f t="shared" si="223"/>
        <v>10.507162502869621</v>
      </c>
      <c r="IS26" s="57">
        <f t="shared" si="224"/>
        <v>10.270657404769405</v>
      </c>
      <c r="IT26" s="57">
        <f t="shared" si="225"/>
        <v>10.704943144329343</v>
      </c>
      <c r="IU26" s="57">
        <f t="shared" si="226"/>
        <v>10.955568255974667</v>
      </c>
      <c r="IV26" s="57">
        <f t="shared" si="227"/>
        <v>11.090532848205584</v>
      </c>
      <c r="IW26" s="57">
        <f t="shared" si="228"/>
        <v>11.167062442618825</v>
      </c>
      <c r="IX26" s="57">
        <f t="shared" si="229"/>
        <v>11.212358386478746</v>
      </c>
      <c r="IY26" s="57">
        <f t="shared" si="230"/>
        <v>11.214197865942802</v>
      </c>
      <c r="IZ26" s="61">
        <f t="shared" si="231"/>
        <v>0.72000000000000008</v>
      </c>
      <c r="JA26" s="256" t="e">
        <f t="shared" si="349"/>
        <v>#N/A</v>
      </c>
      <c r="JB26" s="256" t="e">
        <f t="shared" si="350"/>
        <v>#N/A</v>
      </c>
      <c r="JC26" s="256" t="e">
        <f t="shared" si="351"/>
        <v>#N/A</v>
      </c>
      <c r="JD26" s="256" t="e">
        <f t="shared" si="352"/>
        <v>#N/A</v>
      </c>
      <c r="JE26" s="256" t="e">
        <f t="shared" si="353"/>
        <v>#N/A</v>
      </c>
      <c r="JF26" s="256" t="e">
        <f t="shared" si="354"/>
        <v>#N/A</v>
      </c>
      <c r="JG26" s="256" t="e">
        <f t="shared" si="355"/>
        <v>#N/A</v>
      </c>
      <c r="JH26" s="256" t="e">
        <f t="shared" si="356"/>
        <v>#N/A</v>
      </c>
      <c r="JI26" s="256" t="e">
        <f t="shared" si="357"/>
        <v>#N/A</v>
      </c>
      <c r="JJ26" s="256" t="e">
        <f t="shared" si="358"/>
        <v>#N/A</v>
      </c>
      <c r="JK26" s="256" t="e">
        <f t="shared" si="359"/>
        <v>#N/A</v>
      </c>
      <c r="JL26" s="256" t="e">
        <f t="shared" si="360"/>
        <v>#N/A</v>
      </c>
      <c r="JM26" s="256" t="e">
        <f t="shared" si="361"/>
        <v>#N/A</v>
      </c>
      <c r="JN26" s="256" t="e">
        <f t="shared" si="362"/>
        <v>#N/A</v>
      </c>
      <c r="JO26" s="256" t="e">
        <f t="shared" si="363"/>
        <v>#N/A</v>
      </c>
      <c r="JP26" s="256" t="e">
        <f t="shared" si="364"/>
        <v>#N/A</v>
      </c>
      <c r="JQ26" s="256" t="e">
        <f t="shared" si="365"/>
        <v>#N/A</v>
      </c>
      <c r="JR26" s="256" t="e">
        <f t="shared" si="366"/>
        <v>#N/A</v>
      </c>
      <c r="JS26" s="256" t="e">
        <f t="shared" si="367"/>
        <v>#N/A</v>
      </c>
      <c r="JT26" s="256" t="e">
        <f t="shared" si="368"/>
        <v>#N/A</v>
      </c>
      <c r="JU26" s="256" t="e">
        <f t="shared" si="369"/>
        <v>#N/A</v>
      </c>
      <c r="JV26" s="61">
        <f t="shared" si="233"/>
        <v>0.72000000000000008</v>
      </c>
      <c r="JW26" s="46">
        <f t="shared" si="234"/>
        <v>0</v>
      </c>
      <c r="JX26" s="46">
        <f t="shared" si="235"/>
        <v>0</v>
      </c>
      <c r="JY26" s="46">
        <f t="shared" si="236"/>
        <v>0</v>
      </c>
      <c r="JZ26" s="46">
        <f t="shared" si="237"/>
        <v>0</v>
      </c>
      <c r="KA26" s="46">
        <f t="shared" si="238"/>
        <v>0</v>
      </c>
      <c r="KB26" s="46">
        <f t="shared" si="239"/>
        <v>0</v>
      </c>
      <c r="KC26" s="46">
        <f t="shared" si="240"/>
        <v>0</v>
      </c>
      <c r="KD26" s="46">
        <f t="shared" si="241"/>
        <v>0</v>
      </c>
      <c r="KE26" s="46">
        <f t="shared" si="242"/>
        <v>0</v>
      </c>
      <c r="KF26" s="46">
        <f t="shared" si="243"/>
        <v>0</v>
      </c>
      <c r="KG26" s="46">
        <f t="shared" si="244"/>
        <v>0</v>
      </c>
      <c r="KH26" s="46">
        <f t="shared" si="245"/>
        <v>0</v>
      </c>
      <c r="KI26" s="46">
        <f t="shared" si="246"/>
        <v>0</v>
      </c>
      <c r="KJ26" s="46">
        <f t="shared" si="247"/>
        <v>0</v>
      </c>
      <c r="KK26" s="46">
        <f t="shared" si="248"/>
        <v>0</v>
      </c>
      <c r="KL26" s="46">
        <f t="shared" si="249"/>
        <v>0</v>
      </c>
      <c r="KM26" s="46">
        <f t="shared" si="250"/>
        <v>0</v>
      </c>
      <c r="KN26" s="46">
        <f t="shared" si="251"/>
        <v>0</v>
      </c>
      <c r="KO26" s="46">
        <f t="shared" si="252"/>
        <v>0</v>
      </c>
      <c r="KP26" s="46">
        <f t="shared" si="253"/>
        <v>0</v>
      </c>
      <c r="KQ26" s="46">
        <f t="shared" si="254"/>
        <v>0</v>
      </c>
      <c r="KR26" s="61">
        <f t="shared" si="255"/>
        <v>0.72000000000000008</v>
      </c>
      <c r="KS26" s="1">
        <f t="shared" si="256"/>
        <v>0</v>
      </c>
      <c r="KT26" s="1">
        <f t="shared" si="257"/>
        <v>0</v>
      </c>
      <c r="KU26" s="1">
        <f t="shared" si="258"/>
        <v>0</v>
      </c>
      <c r="KV26" s="1">
        <f t="shared" si="259"/>
        <v>0</v>
      </c>
      <c r="KW26" s="1">
        <f t="shared" si="260"/>
        <v>0</v>
      </c>
      <c r="KX26" s="1">
        <f t="shared" si="261"/>
        <v>0</v>
      </c>
      <c r="KY26" s="1">
        <f t="shared" si="262"/>
        <v>0</v>
      </c>
      <c r="KZ26" s="1">
        <f t="shared" si="263"/>
        <v>0</v>
      </c>
      <c r="LA26" s="1">
        <f t="shared" si="264"/>
        <v>0</v>
      </c>
      <c r="LB26" s="1">
        <f t="shared" si="265"/>
        <v>0</v>
      </c>
      <c r="LC26" s="1">
        <f t="shared" si="266"/>
        <v>0</v>
      </c>
      <c r="LD26" s="1">
        <f t="shared" si="267"/>
        <v>0</v>
      </c>
      <c r="LE26" s="1">
        <f t="shared" si="268"/>
        <v>0</v>
      </c>
      <c r="LF26" s="1">
        <f t="shared" si="269"/>
        <v>0</v>
      </c>
      <c r="LG26" s="1">
        <f t="shared" si="270"/>
        <v>0</v>
      </c>
      <c r="LH26" s="1">
        <f t="shared" si="271"/>
        <v>0</v>
      </c>
      <c r="LI26" s="1">
        <f t="shared" si="272"/>
        <v>0</v>
      </c>
      <c r="LJ26" s="1">
        <f t="shared" si="273"/>
        <v>0</v>
      </c>
      <c r="LK26" s="1">
        <f t="shared" si="274"/>
        <v>0</v>
      </c>
      <c r="LL26" s="1">
        <f t="shared" si="275"/>
        <v>0</v>
      </c>
      <c r="LM26" s="1">
        <f t="shared" si="276"/>
        <v>0</v>
      </c>
      <c r="LN26" s="61">
        <f t="shared" si="277"/>
        <v>0.72000000000000008</v>
      </c>
      <c r="LO26" s="57">
        <f t="shared" si="278"/>
        <v>10.709226908490354</v>
      </c>
      <c r="LP26" s="57">
        <f t="shared" si="279"/>
        <v>5.9134851197252427</v>
      </c>
      <c r="LQ26" s="57">
        <f t="shared" si="280"/>
        <v>8.0439839932024633</v>
      </c>
      <c r="LR26" s="57">
        <f t="shared" si="281"/>
        <v>9.6682304439175102</v>
      </c>
      <c r="LS26" s="57">
        <f t="shared" si="282"/>
        <v>10.716109130498284</v>
      </c>
      <c r="LT26" s="57">
        <f t="shared" si="283"/>
        <v>11.131265386544063</v>
      </c>
      <c r="LU26" s="57">
        <f t="shared" si="284"/>
        <v>11.054313702826601</v>
      </c>
      <c r="LV26" s="57">
        <f t="shared" si="285"/>
        <v>10.557522175335334</v>
      </c>
      <c r="LW26" s="57">
        <f t="shared" si="286"/>
        <v>9.8676739755811678</v>
      </c>
      <c r="LX26" s="57">
        <f t="shared" si="287"/>
        <v>9.1139987944896266</v>
      </c>
      <c r="LY26" s="57">
        <f t="shared" si="288"/>
        <v>8.3887755931041141</v>
      </c>
      <c r="LZ26" s="57">
        <f t="shared" si="289"/>
        <v>5.4301371913618715</v>
      </c>
      <c r="MA26" s="57">
        <f t="shared" si="290"/>
        <v>6.6503653191257133</v>
      </c>
      <c r="MB26" s="57">
        <f t="shared" si="291"/>
        <v>7.8705934468895578</v>
      </c>
      <c r="MC26" s="57">
        <f t="shared" si="292"/>
        <v>9.0908215746533951</v>
      </c>
      <c r="MD26" s="57">
        <f t="shared" si="293"/>
        <v>9.8911099399335995</v>
      </c>
      <c r="ME26" s="57">
        <f t="shared" si="294"/>
        <v>10.292907798466265</v>
      </c>
      <c r="MF26" s="57">
        <f t="shared" si="295"/>
        <v>10.5008224200408</v>
      </c>
      <c r="MG26" s="57">
        <f t="shared" si="296"/>
        <v>10.616273261300122</v>
      </c>
      <c r="MH26" s="57">
        <f t="shared" si="297"/>
        <v>10.683783551532496</v>
      </c>
      <c r="MI26" s="57">
        <f t="shared" si="298"/>
        <v>10.686512276043533</v>
      </c>
      <c r="MJ26" s="61">
        <f t="shared" si="299"/>
        <v>0.72000000000000008</v>
      </c>
      <c r="MK26" s="57" t="e">
        <f t="shared" si="118"/>
        <v>#N/A</v>
      </c>
      <c r="ML26" s="57" t="e">
        <f t="shared" si="370"/>
        <v>#N/A</v>
      </c>
      <c r="MM26" s="57" t="e">
        <f t="shared" si="371"/>
        <v>#N/A</v>
      </c>
      <c r="MN26" s="57" t="e">
        <f t="shared" si="372"/>
        <v>#N/A</v>
      </c>
      <c r="MO26" s="57" t="e">
        <f t="shared" si="373"/>
        <v>#N/A</v>
      </c>
      <c r="MP26" s="57" t="e">
        <f t="shared" si="374"/>
        <v>#N/A</v>
      </c>
      <c r="MQ26" s="57" t="e">
        <f t="shared" si="375"/>
        <v>#N/A</v>
      </c>
      <c r="MR26" s="57" t="e">
        <f t="shared" si="376"/>
        <v>#N/A</v>
      </c>
      <c r="MS26" s="57" t="e">
        <f t="shared" si="377"/>
        <v>#N/A</v>
      </c>
      <c r="MT26" s="57" t="e">
        <f t="shared" si="378"/>
        <v>#N/A</v>
      </c>
      <c r="MU26" s="57" t="e">
        <f t="shared" si="379"/>
        <v>#N/A</v>
      </c>
      <c r="MV26" s="57" t="e">
        <f t="shared" si="380"/>
        <v>#N/A</v>
      </c>
      <c r="MW26" s="57" t="e">
        <f t="shared" si="381"/>
        <v>#N/A</v>
      </c>
      <c r="MX26" s="57" t="e">
        <f t="shared" si="382"/>
        <v>#N/A</v>
      </c>
      <c r="MY26" s="57" t="e">
        <f t="shared" si="383"/>
        <v>#N/A</v>
      </c>
      <c r="MZ26" s="57" t="e">
        <f t="shared" si="384"/>
        <v>#N/A</v>
      </c>
      <c r="NA26" s="57" t="e">
        <f t="shared" si="385"/>
        <v>#N/A</v>
      </c>
      <c r="NB26" s="57" t="e">
        <f t="shared" si="386"/>
        <v>#N/A</v>
      </c>
      <c r="NC26" s="57" t="e">
        <f t="shared" si="387"/>
        <v>#N/A</v>
      </c>
      <c r="ND26" s="57" t="e">
        <f t="shared" si="388"/>
        <v>#N/A</v>
      </c>
      <c r="NE26" s="57" t="e">
        <f t="shared" si="389"/>
        <v>#N/A</v>
      </c>
      <c r="NF26" s="61">
        <f t="shared" si="320"/>
        <v>0.72000000000000008</v>
      </c>
      <c r="NG26" s="256">
        <f>IF(OY25=0,MIN('Drive Train'!$F$35-FQ25*$C$19*'Drive Train'!$F$39,NG25+$C$39)-$C$7,IF(LO25-1&lt;=0,0,IF($C$37=Motors!$C$30,MAX(MAX(NG$8:NG25)*-1,NG25-$C$39),MAX(0,MAX(NG$8:NG25)*-1,NG25-$C$39))))</f>
        <v>11.229535822107374</v>
      </c>
      <c r="NH26" s="256">
        <f>IF(OZ25=0,MIN('Drive Train'!$F$35-FR25*$C$19*'Drive Train'!$F$39,NH25+$C$39)-$C$7,IF(LP25-1&lt;=0,0,IF($C$37=Motors!$C$30,MAX(MAX(NH$8:NH25)*-1,NH25-$C$39),MAX(0,MAX(NH$8:NH25)*-1,NH25-$C$39))))</f>
        <v>7.7416334521150789</v>
      </c>
      <c r="NI26" s="256">
        <f>IF(PA25=0,MIN('Drive Train'!$F$35-FS25*$C$19*'Drive Train'!$F$39,NI25+$C$39)-$C$7,IF(LQ25-1&lt;=0,0,IF($C$37=Motors!$C$30,MAX(MAX(NI$8:NI25)*-1,NI25-$C$39),MAX(0,MAX(NI$8:NI25)*-1,NI25-$C$39))))</f>
        <v>8.1190978672288452</v>
      </c>
      <c r="NJ26" s="256">
        <f>IF(PB25=0,MIN('Drive Train'!$F$35-FT25*$C$19*'Drive Train'!$F$39,NJ25+$C$39)-$C$7,IF(LR25-1&lt;=0,0,IF($C$37=Motors!$C$30,MAX(MAX(NJ$8:NJ25)*-1,NJ25-$C$39),MAX(0,MAX(NJ$8:NJ25)*-1,NJ25-$C$39))))</f>
        <v>8.609974963931343</v>
      </c>
      <c r="NK26" s="256">
        <f>IF(PC25=0,MIN('Drive Train'!$F$35-FU25*$C$19*'Drive Train'!$F$39,NK25+$C$39)-$C$7,IF(LS25-1&lt;=0,0,IF($C$37=Motors!$C$30,MAX(MAX(NK$8:NK25)*-1,NK25-$C$39),MAX(0,MAX(NK$8:NK25)*-1,NK25-$C$39))))</f>
        <v>9.3244448804522442</v>
      </c>
      <c r="NL26" s="256">
        <f>IF(PD25=0,MIN('Drive Train'!$F$35-FV25*$C$19*'Drive Train'!$F$39,NL25+$C$39)-$C$7,IF(LT25-1&lt;=0,0,IF($C$37=Motors!$C$30,MAX(MAX(NL$8:NL25)*-1,NL25-$C$39),MAX(0,MAX(NL$8:NL25)*-1,NL25-$C$39))))</f>
        <v>10.083005059311336</v>
      </c>
      <c r="NM26" s="256">
        <f>IF(PE25=0,MIN('Drive Train'!$F$35-FW25*$C$19*'Drive Train'!$F$39,NM25+$C$39)-$C$7,IF(LU25-1&lt;=0,0,IF($C$37=Motors!$C$30,MAX(MAX(NM$8:NM25)*-1,NM25-$C$39),MAX(0,MAX(NM$8:NM25)*-1,NM25-$C$39))))</f>
        <v>10.783912324695942</v>
      </c>
      <c r="NN26" s="256">
        <f>IF(PF25=0,MIN('Drive Train'!$F$35-FX25*$C$19*'Drive Train'!$F$39,NN25+$C$39)-$C$7,IF(LV25-1&lt;=0,0,IF($C$37=Motors!$C$30,MAX(MAX(NN$8:NN25)*-1,NN25-$C$39),MAX(0,MAX(NN$8:NN25)*-1,NN25-$C$39))))</f>
        <v>11.312505457669353</v>
      </c>
      <c r="NO26" s="256">
        <f>IF(PG25=0,MIN('Drive Train'!$F$35-FY25*$C$19*'Drive Train'!$F$39,NO25+$C$39)-$C$7,IF(LW25-1&lt;=0,0,IF($C$37=Motors!$C$30,MAX(MAX(NO$8:NO25)*-1,NO25-$C$39),MAX(0,MAX(NO$8:NO25)*-1,NO25-$C$39))))</f>
        <v>11.670524671482706</v>
      </c>
      <c r="NP26" s="256">
        <f>IF(PH25=0,MIN('Drive Train'!$F$35-FZ25*$C$19*'Drive Train'!$F$39,NP25+$C$39)-$C$7,IF(LX25-1&lt;=0,0,IF($C$37=Motors!$C$30,MAX(MAX(NP$8:NP25)*-1,NP25-$C$39),MAX(0,MAX(NP$8:NP25)*-1,NP25-$C$39))))</f>
        <v>11.874198603623944</v>
      </c>
      <c r="NQ26" s="256">
        <f>IF(PI25=0,MIN('Drive Train'!$F$35-GA25*$C$19*'Drive Train'!$F$39,NQ25+$C$39)-$C$7,IF(LY25-1&lt;=0,0,IF($C$37=Motors!$C$30,MAX(MAX(NQ$8:NQ25)*-1,NQ25-$C$39),MAX(0,MAX(NQ$8:NQ25)*-1,NQ25-$C$39))))</f>
        <v>11.973721381848918</v>
      </c>
      <c r="NR26" s="256">
        <f>IF(PJ25=0,MIN('Drive Train'!$F$35-GB25*$C$19*'Drive Train'!$F$39,NR25+$C$39)-$C$7,IF(LZ25-1&lt;=0,0,IF($C$37=Motors!$C$30,MAX(MAX(NR$8:NR25)*-1,NR25-$C$39),MAX(0,MAX(NR$8:NR25)*-1,NR25-$C$39))))</f>
        <v>10.980172699070051</v>
      </c>
      <c r="NS26" s="256">
        <f>IF(PK25=0,MIN('Drive Train'!$F$35-GC25*$C$19*'Drive Train'!$F$39,NS25+$C$39)-$C$7,IF(MA25-1&lt;=0,0,IF($C$37=Motors!$C$30,MAX(MAX(NS$8:NS25)*-1,NS25-$C$39),MAX(0,MAX(NS$8:NS25)*-1,NS25-$C$39))))</f>
        <v>10.743667600969836</v>
      </c>
      <c r="NT26" s="256">
        <f>IF(PL25=0,MIN('Drive Train'!$F$35-GD25*$C$19*'Drive Train'!$F$39,NT25+$C$39)-$C$7,IF(MB25-1&lt;=0,0,IF($C$37=Motors!$C$30,MAX(MAX(NT$8:NT25)*-1,NT25-$C$39),MAX(0,MAX(NT$8:NT25)*-1,NT25-$C$39))))</f>
        <v>10.507162502869621</v>
      </c>
      <c r="NU26" s="256">
        <f>IF(PM25=0,MIN('Drive Train'!$F$35-GE25*$C$19*'Drive Train'!$F$39,NU25+$C$39)-$C$7,IF(MC25-1&lt;=0,0,IF($C$37=Motors!$C$30,MAX(MAX(NU$8:NU25)*-1,NU25-$C$39),MAX(0,MAX(NU$8:NU25)*-1,NU25-$C$39))))</f>
        <v>10.270657404769405</v>
      </c>
      <c r="NV26" s="256">
        <f>IF(PN25=0,MIN('Drive Train'!$F$35-GF25*$C$19*'Drive Train'!$F$39,NV25+$C$39)-$C$7,IF(MD25-1&lt;=0,0,IF($C$37=Motors!$C$30,MAX(MAX(NV$8:NV25)*-1,NV25-$C$39),MAX(0,MAX(NV$8:NV25)*-1,NV25-$C$39))))</f>
        <v>10.704943144329343</v>
      </c>
      <c r="NW26" s="256">
        <f>IF(PO25=0,MIN('Drive Train'!$F$35-GG25*$C$19*'Drive Train'!$F$39,NW25+$C$39)-$C$7,IF(ME25-1&lt;=0,0,IF($C$37=Motors!$C$30,MAX(MAX(NW$8:NW25)*-1,NW25-$C$39),MAX(0,MAX(NW$8:NW25)*-1,NW25-$C$39))))</f>
        <v>10.955568255974667</v>
      </c>
      <c r="NX26" s="256">
        <f>IF(PP25=0,MIN('Drive Train'!$F$35-GH25*$C$19*'Drive Train'!$F$39,NX25+$C$39)-$C$7,IF(MF25-1&lt;=0,0,IF($C$37=Motors!$C$30,MAX(MAX(NX$8:NX25)*-1,NX25-$C$39),MAX(0,MAX(NX$8:NX25)*-1,NX25-$C$39))))</f>
        <v>11.090532848205584</v>
      </c>
      <c r="NY26" s="256">
        <f>IF(PQ25=0,MIN('Drive Train'!$F$35-GI25*$C$19*'Drive Train'!$F$39,NY25+$C$39)-$C$7,IF(MG25-1&lt;=0,0,IF($C$37=Motors!$C$30,MAX(MAX(NY$8:NY25)*-1,NY25-$C$39),MAX(0,MAX(NY$8:NY25)*-1,NY25-$C$39))))</f>
        <v>11.167062442618825</v>
      </c>
      <c r="NZ26" s="256">
        <f>IF(PR25=0,MIN('Drive Train'!$F$35-GJ25*$C$19*'Drive Train'!$F$39,NZ25+$C$39)-$C$7,IF(MH25-1&lt;=0,0,IF($C$37=Motors!$C$30,MAX(MAX(NZ$8:NZ25)*-1,NZ25-$C$39),MAX(0,MAX(NZ$8:NZ25)*-1,NZ25-$C$39))))</f>
        <v>11.212358386478746</v>
      </c>
      <c r="OA26" s="256">
        <f>IF(PS25=0,MIN('Drive Train'!$F$35-GK25*$C$19*'Drive Train'!$F$39,OA25+$C$39)-$C$7,IF(MI25-1&lt;=0,0,IF($C$37=Motors!$C$30,MAX(MAX(OA$8:OA25)*-1,OA25-$C$39),MAX(0,MAX(OA$8:OA25)*-1,OA25-$C$39))))</f>
        <v>11.214197865942802</v>
      </c>
      <c r="OB26" s="61">
        <f t="shared" si="321"/>
        <v>0.72000000000000008</v>
      </c>
      <c r="OC26" s="256">
        <f>'Drive Train'!$F$35-(FQ26*$C$13)*$C$19*'Drive Train'!$F$39</f>
        <v>11.52736034345185</v>
      </c>
      <c r="OD26" s="256">
        <f>'Drive Train'!$F$35-(FR26*$C$13)*$C$19*'Drive Train'!$F$39</f>
        <v>7.9430165626519189</v>
      </c>
      <c r="OE26" s="256">
        <f>'Drive Train'!$F$35-(FS26*$C$13)*$C$19*'Drive Train'!$F$39</f>
        <v>8.3430608099783559</v>
      </c>
      <c r="OF26" s="256">
        <f>'Drive Train'!$F$35-(FT26*$C$13)*$C$19*'Drive Train'!$F$39</f>
        <v>8.8600790338143192</v>
      </c>
      <c r="OG26" s="256">
        <f>'Drive Train'!$F$35-(FU26*$C$13)*$C$19*'Drive Train'!$F$39</f>
        <v>9.6292440325806901</v>
      </c>
      <c r="OH26" s="256">
        <f>'Drive Train'!$F$35-(FV26*$C$13)*$C$19*'Drive Train'!$F$39</f>
        <v>10.40770927356154</v>
      </c>
      <c r="OI26" s="256">
        <f>'Drive Train'!$F$35-(FW26*$C$13)*$C$19*'Drive Train'!$F$39</f>
        <v>11.103342824323173</v>
      </c>
      <c r="OJ26" s="256">
        <f>'Drive Train'!$F$35-(FX26*$C$13)*$C$19*'Drive Train'!$F$39</f>
        <v>11.605203787587641</v>
      </c>
      <c r="OK26" s="256">
        <f>'Drive Train'!$F$35-(FY26*$C$13)*$C$19*'Drive Train'!$F$39</f>
        <v>11.925439919317059</v>
      </c>
      <c r="OL26" s="256">
        <f>'Drive Train'!$F$35-(FZ26*$C$13)*$C$19*'Drive Train'!$F$39</f>
        <v>12.09546974634698</v>
      </c>
      <c r="OM26" s="256">
        <f>'Drive Train'!$F$35-(GA26*$C$13)*$C$19*'Drive Train'!$F$39</f>
        <v>12.172348713512047</v>
      </c>
      <c r="ON26" s="256">
        <f>'Drive Train'!$F$35-(GB26*$C$13)*$C$19*'Drive Train'!$F$39</f>
        <v>11.183914234723666</v>
      </c>
      <c r="OO26" s="256">
        <f>'Drive Train'!$F$35-(GC26*$C$13)*$C$19*'Drive Train'!$F$39</f>
        <v>10.952744193285911</v>
      </c>
      <c r="OP26" s="256">
        <f>'Drive Train'!$F$35-(GD26*$C$13)*$C$19*'Drive Train'!$F$39</f>
        <v>10.721574151848156</v>
      </c>
      <c r="OQ26" s="256">
        <f>'Drive Train'!$F$35-(GE26*$C$13)*$C$19*'Drive Train'!$F$39</f>
        <v>10.635891471976041</v>
      </c>
      <c r="OR26" s="256">
        <f>'Drive Train'!$F$35-(GF26*$C$13)*$C$19*'Drive Train'!$F$39</f>
        <v>11.06360712306935</v>
      </c>
      <c r="OS26" s="256">
        <f>'Drive Train'!$F$35-(GG26*$C$13)*$C$19*'Drive Train'!$F$39</f>
        <v>11.286830188239575</v>
      </c>
      <c r="OT26" s="256">
        <f>'Drive Train'!$F$35-(GH26*$C$13)*$C$19*'Drive Train'!$F$39</f>
        <v>11.405725611718301</v>
      </c>
      <c r="OU26" s="256">
        <f>'Drive Train'!$F$35-(GI26*$C$13)*$C$19*'Drive Train'!$F$39</f>
        <v>11.472798260777154</v>
      </c>
      <c r="OV26" s="256">
        <f>'Drive Train'!$F$35-(GJ26*$C$13)*$C$19*'Drive Train'!$F$39</f>
        <v>11.512375390605941</v>
      </c>
      <c r="OW26" s="256">
        <f>'Drive Train'!$F$35-(GK26*$C$13)*$C$19*'Drive Train'!$F$39</f>
        <v>11.513980656360662</v>
      </c>
      <c r="OX26" s="61">
        <f t="shared" si="322"/>
        <v>0.72000000000000008</v>
      </c>
      <c r="OY26" s="1">
        <f>IF(PU26&gt;='Drive Train'!$F$29,1,0)</f>
        <v>0</v>
      </c>
      <c r="OZ26" s="1">
        <f>IF(PV26&gt;='Drive Train'!$F$29,1,0)</f>
        <v>0</v>
      </c>
      <c r="PA26" s="1">
        <f>IF(PW26&gt;='Drive Train'!$F$29,1,0)</f>
        <v>0</v>
      </c>
      <c r="PB26" s="1">
        <f>IF(PX26&gt;='Drive Train'!$F$29,1,0)</f>
        <v>0</v>
      </c>
      <c r="PC26" s="1">
        <f>IF(PY26&gt;='Drive Train'!$F$29,1,0)</f>
        <v>0</v>
      </c>
      <c r="PD26" s="1">
        <f>IF(PZ26&gt;='Drive Train'!$F$29,1,0)</f>
        <v>0</v>
      </c>
      <c r="PE26" s="1">
        <f>IF(QA26&gt;='Drive Train'!$F$29,1,0)</f>
        <v>0</v>
      </c>
      <c r="PF26" s="1">
        <f>IF(QB26&gt;='Drive Train'!$F$29,1,0)</f>
        <v>0</v>
      </c>
      <c r="PG26" s="1">
        <f>IF(QC26&gt;='Drive Train'!$F$29,1,0)</f>
        <v>0</v>
      </c>
      <c r="PH26" s="1">
        <f>IF(QD26&gt;='Drive Train'!$F$29,1,0)</f>
        <v>0</v>
      </c>
      <c r="PI26" s="1">
        <f>IF(QE26&gt;='Drive Train'!$F$29,1,0)</f>
        <v>0</v>
      </c>
      <c r="PJ26" s="1">
        <f>IF(QF26&gt;='Drive Train'!$F$29,1,0)</f>
        <v>0</v>
      </c>
      <c r="PK26" s="1">
        <f>IF(QG26&gt;='Drive Train'!$F$29,1,0)</f>
        <v>0</v>
      </c>
      <c r="PL26" s="1">
        <f>IF(QH26&gt;='Drive Train'!$F$29,1,0)</f>
        <v>0</v>
      </c>
      <c r="PM26" s="1">
        <f>IF(QI26&gt;='Drive Train'!$F$29,1,0)</f>
        <v>0</v>
      </c>
      <c r="PN26" s="1">
        <f>IF(QJ26&gt;='Drive Train'!$F$29,1,0)</f>
        <v>0</v>
      </c>
      <c r="PO26" s="1">
        <f>IF(QK26&gt;='Drive Train'!$F$29,1,0)</f>
        <v>0</v>
      </c>
      <c r="PP26" s="1">
        <f>IF(QL26&gt;='Drive Train'!$F$29,1,0)</f>
        <v>0</v>
      </c>
      <c r="PQ26" s="1">
        <f>IF(QM26&gt;='Drive Train'!$F$29,1,0)</f>
        <v>0</v>
      </c>
      <c r="PR26" s="1">
        <f>IF(QN26&gt;='Drive Train'!$F$29,1,0)</f>
        <v>0</v>
      </c>
      <c r="PS26" s="1">
        <f>IF(QO26&gt;='Drive Train'!$F$29,1,0)</f>
        <v>0</v>
      </c>
      <c r="PT26" s="253">
        <f t="shared" si="323"/>
        <v>0.72000000000000008</v>
      </c>
      <c r="PU26" s="57">
        <f t="shared" si="324"/>
        <v>5.0295062760220191</v>
      </c>
      <c r="PV26" s="57">
        <f t="shared" si="325"/>
        <v>2.2592823209150072</v>
      </c>
      <c r="PW26" s="57">
        <f t="shared" si="326"/>
        <v>3.1322899231609838</v>
      </c>
      <c r="PX26" s="57">
        <f t="shared" si="327"/>
        <v>3.869386444336107</v>
      </c>
      <c r="PY26" s="57">
        <f t="shared" si="328"/>
        <v>4.4438584347700907</v>
      </c>
      <c r="PZ26" s="57">
        <f t="shared" si="329"/>
        <v>4.7813532140491075</v>
      </c>
      <c r="QA26" s="57">
        <f t="shared" si="330"/>
        <v>4.9749321507299431</v>
      </c>
      <c r="QB26" s="57">
        <f t="shared" si="331"/>
        <v>4.969279551630903</v>
      </c>
      <c r="QC26" s="57">
        <f t="shared" si="332"/>
        <v>4.8764228751709826</v>
      </c>
      <c r="QD26" s="57">
        <f t="shared" si="333"/>
        <v>4.7211996457222165</v>
      </c>
      <c r="QE26" s="57">
        <f t="shared" si="334"/>
        <v>4.5402992485782443</v>
      </c>
      <c r="QF26" s="57">
        <f t="shared" si="335"/>
        <v>2.1872634324543645</v>
      </c>
      <c r="QG26" s="57">
        <f t="shared" si="336"/>
        <v>2.6787722597738322</v>
      </c>
      <c r="QH26" s="57">
        <f t="shared" si="337"/>
        <v>3.170281087093302</v>
      </c>
      <c r="QI26" s="57">
        <f t="shared" si="338"/>
        <v>3.6610587322198276</v>
      </c>
      <c r="QJ26" s="57">
        <f t="shared" si="339"/>
        <v>4.1077819752650813</v>
      </c>
      <c r="QK26" s="57">
        <f t="shared" si="340"/>
        <v>4.4629506979476936</v>
      </c>
      <c r="QL26" s="57">
        <f t="shared" si="341"/>
        <v>4.7035687477326196</v>
      </c>
      <c r="QM26" s="57">
        <f t="shared" si="342"/>
        <v>4.8663677439560162</v>
      </c>
      <c r="QN26" s="57">
        <f t="shared" si="343"/>
        <v>4.9756684667218058</v>
      </c>
      <c r="QO26" s="57">
        <f t="shared" si="344"/>
        <v>4.9808320119794596</v>
      </c>
      <c r="QP26" s="61">
        <f t="shared" si="345"/>
        <v>0.72000000000000008</v>
      </c>
      <c r="QQ26" s="57">
        <f t="shared" si="139"/>
        <v>0.18352859214291981</v>
      </c>
      <c r="QR26" s="57">
        <f t="shared" si="140"/>
        <v>0.93736731917095695</v>
      </c>
      <c r="QS26" s="57">
        <f t="shared" si="141"/>
        <v>0.85323229624853292</v>
      </c>
      <c r="QT26" s="57">
        <f t="shared" si="142"/>
        <v>0.7444959741930024</v>
      </c>
      <c r="QU26" s="57">
        <f t="shared" si="143"/>
        <v>0.58272958151312337</v>
      </c>
      <c r="QV26" s="57">
        <f t="shared" si="144"/>
        <v>0.41900721497003152</v>
      </c>
      <c r="QW26" s="57">
        <f t="shared" si="145"/>
        <v>0.27270553676797266</v>
      </c>
      <c r="QX26" s="57">
        <f t="shared" si="146"/>
        <v>0.16715700324870195</v>
      </c>
      <c r="QY26" s="57">
        <f t="shared" si="147"/>
        <v>9.9806767709238201E-2</v>
      </c>
      <c r="QZ26" s="57">
        <f t="shared" si="148"/>
        <v>6.404706490070107E-2</v>
      </c>
      <c r="RA26" s="57">
        <f t="shared" si="149"/>
        <v>4.7878319298400057E-2</v>
      </c>
      <c r="RB26" s="57">
        <f t="shared" si="150"/>
        <v>0.25576021757830331</v>
      </c>
      <c r="RC26" s="57">
        <f t="shared" si="151"/>
        <v>0.30437858133513146</v>
      </c>
      <c r="RD26" s="57">
        <f t="shared" si="152"/>
        <v>0.3529969450919595</v>
      </c>
      <c r="RE26" s="57">
        <f t="shared" si="153"/>
        <v>0.37101723730531722</v>
      </c>
      <c r="RF26" s="57">
        <f t="shared" si="154"/>
        <v>0.28106252267183668</v>
      </c>
      <c r="RG26" s="57">
        <f t="shared" si="155"/>
        <v>0.23411552160776339</v>
      </c>
      <c r="RH26" s="57">
        <f t="shared" si="156"/>
        <v>0.20911011471438234</v>
      </c>
      <c r="RI26" s="57">
        <f t="shared" si="157"/>
        <v>0.19500377796851373</v>
      </c>
      <c r="RJ26" s="57">
        <f t="shared" si="158"/>
        <v>0.18668014190174723</v>
      </c>
      <c r="RK26" s="57">
        <f t="shared" si="159"/>
        <v>0.18634253156995853</v>
      </c>
      <c r="RL26" s="61">
        <f t="shared" si="346"/>
        <v>0.72000000000000008</v>
      </c>
      <c r="RM26" s="2">
        <f>IF(AND(LO26&gt;=LO$6*'Drive Train'!$AA$52,LO26&lt;=LO$6*'Drive Train'!$AA$53,KS26=0,JW26=0,EU26&gt;0),$C$17,0)</f>
        <v>0.04</v>
      </c>
      <c r="RN26" s="2">
        <f>IF(AND(LP26&gt;=LP$6*'Drive Train'!$AA$52,LP26&lt;=LP$6*'Drive Train'!$AA$53,KT26=0,JX26=0,EV26&gt;0),$C$17,0)</f>
        <v>0</v>
      </c>
      <c r="RO26" s="2">
        <f>IF(AND(LQ26&gt;=LQ$6*'Drive Train'!$AA$52,LQ26&lt;=LQ$6*'Drive Train'!$AA$53,KU26=0,JY26=0,EW26&gt;0),$C$17,0)</f>
        <v>0</v>
      </c>
      <c r="RP26" s="2">
        <f>IF(AND(LR26&gt;=LR$6*'Drive Train'!$AA$52,LR26&lt;=LR$6*'Drive Train'!$AA$53,KV26=0,JZ26=0,EX26&gt;0),$C$17,0)</f>
        <v>0.04</v>
      </c>
      <c r="RQ26" s="2">
        <f>IF(AND(LS26&gt;=LS$6*'Drive Train'!$AA$52,LS26&lt;=LS$6*'Drive Train'!$AA$53,KW26=0,KA26=0,EY26&gt;0),$C$17,0)</f>
        <v>0.04</v>
      </c>
      <c r="RR26" s="2">
        <f>IF(AND(LT26&gt;=LT$6*'Drive Train'!$AA$52,LT26&lt;=LT$6*'Drive Train'!$AA$53,KX26=0,KB26=0,EZ26&gt;0),$C$17,0)</f>
        <v>0.04</v>
      </c>
      <c r="RS26" s="2">
        <f>IF(AND(LU26&gt;=LU$6*'Drive Train'!$AA$52,LU26&lt;=LU$6*'Drive Train'!$AA$53,KY26=0,KC26=0,FA26&gt;0),$C$17,0)</f>
        <v>0.04</v>
      </c>
      <c r="RT26" s="2">
        <f>IF(AND(LV26&gt;=LV$6*'Drive Train'!$AA$52,LV26&lt;=LV$6*'Drive Train'!$AA$53,KZ26=0,KD26=0,FB26&gt;0),$C$17,0)</f>
        <v>0.04</v>
      </c>
      <c r="RU26" s="2">
        <f>IF(AND(LW26&gt;=LW$6*'Drive Train'!$AA$52,LW26&lt;=LW$6*'Drive Train'!$AA$53,LA26=0,KE26=0,FC26&gt;0),$C$17,0)</f>
        <v>0.04</v>
      </c>
      <c r="RV26" s="2">
        <f>IF(AND(LX26&gt;=LX$6*'Drive Train'!$AA$52,LX26&lt;=LX$6*'Drive Train'!$AA$53,LB26=0,KF26=0,FD26&gt;0),$C$17,0)</f>
        <v>0.04</v>
      </c>
      <c r="RW26" s="2">
        <f>IF(AND(LY26&gt;=LY$6*'Drive Train'!$AA$52,LY26&lt;=LY$6*'Drive Train'!$AA$53,LC26=0,KG26=0,FE26&gt;0),$C$17,0)</f>
        <v>0</v>
      </c>
      <c r="RX26" s="2">
        <f>IF(AND(LZ26&gt;=LZ$6*'Drive Train'!$AA$52,LZ26&lt;=LZ$6*'Drive Train'!$AA$53,LD26=0,KH26=0,FF26&gt;0),$C$17,0)</f>
        <v>0</v>
      </c>
      <c r="RY26" s="2">
        <f>IF(AND(MA26&gt;=MA$6*'Drive Train'!$AA$52,MA26&lt;=MA$6*'Drive Train'!$AA$53,LE26=0,KI26=0,FG26&gt;0),$C$17,0)</f>
        <v>0.04</v>
      </c>
      <c r="RZ26" s="2">
        <f>IF(AND(MB26&gt;=MB$6*'Drive Train'!$AA$52,MB26&lt;=MB$6*'Drive Train'!$AA$53,LF26=0,KJ26=0,FH26&gt;0),$C$17,0)</f>
        <v>0.04</v>
      </c>
      <c r="SA26" s="2">
        <f>IF(AND(MC26&gt;=MC$6*'Drive Train'!$AA$52,MC26&lt;=MC$6*'Drive Train'!$AA$53,LG26=0,KK26=0,FI26&gt;0),$C$17,0)</f>
        <v>0.04</v>
      </c>
      <c r="SB26" s="2">
        <f>IF(AND(MD26&gt;=MD$6*'Drive Train'!$AA$52,MD26&lt;=MD$6*'Drive Train'!$AA$53,LH26=0,KL26=0,FJ26&gt;0),$C$17,0)</f>
        <v>0.04</v>
      </c>
      <c r="SC26" s="2">
        <f>IF(AND(ME26&gt;=ME$6*'Drive Train'!$AA$52,ME26&lt;=ME$6*'Drive Train'!$AA$53,LI26=0,KM26=0,FK26&gt;0),$C$17,0)</f>
        <v>0.04</v>
      </c>
      <c r="SD26" s="2">
        <f>IF(AND(MF26&gt;=MF$6*'Drive Train'!$AA$52,MF26&lt;=MF$6*'Drive Train'!$AA$53,LJ26=0,KN26=0,FL26&gt;0),$C$17,0)</f>
        <v>0.04</v>
      </c>
      <c r="SE26" s="2">
        <f>IF(AND(MG26&gt;=MG$6*'Drive Train'!$AA$52,MG26&lt;=MG$6*'Drive Train'!$AA$53,LK26=0,KO26=0,FM26&gt;0),$C$17,0)</f>
        <v>0.04</v>
      </c>
      <c r="SF26" s="2">
        <f>IF(AND(MH26&gt;=MH$6*'Drive Train'!$AA$52,MH26&lt;=MH$6*'Drive Train'!$AA$53,LL26=0,KP26=0,FN26&gt;0),$C$17,0)</f>
        <v>0.04</v>
      </c>
      <c r="SG26" s="2">
        <f>IF(AND(MI26&gt;=MI$6*'Drive Train'!$AA$52,MI26&lt;=MI$6*'Drive Train'!$AA$53,LM26=0,KQ26=0,FO26&gt;0),$C$17,0)</f>
        <v>0.04</v>
      </c>
      <c r="SH26" s="61">
        <f t="shared" si="347"/>
        <v>0.72000000000000008</v>
      </c>
      <c r="SI26" s="2">
        <f>IF(AND(EU26&lt;0,KS26=0,LO26&gt;=LO$6*'Drive Train'!$AA$52,LO26&lt;=LO$6*'Drive Train'!$AA$53,OY26=1,JW26=0),$C$17,0)</f>
        <v>0</v>
      </c>
      <c r="SJ26" s="2">
        <f>IF(AND(EV26&lt;0,KT26=0,LP26&gt;=LP$6*'Drive Train'!$AA$52,LP26&lt;=LP$6*'Drive Train'!$AA$53,OZ26=1,JX26=0),$C$17,0)</f>
        <v>0</v>
      </c>
      <c r="SK26" s="2">
        <f>IF(AND(EW26&lt;0,KU26=0,LQ26&gt;=LQ$6*'Drive Train'!$AA$52,LQ26&lt;=LQ$6*'Drive Train'!$AA$53,PA26=1,JY26=0),$C$17,0)</f>
        <v>0</v>
      </c>
      <c r="SL26" s="2">
        <f>IF(AND(EX26&lt;0,KV26=0,LR26&gt;=LR$6*'Drive Train'!$AA$52,LR26&lt;=LR$6*'Drive Train'!$AA$53,PB26=1,JZ26=0),$C$17,0)</f>
        <v>0</v>
      </c>
      <c r="SM26" s="2">
        <f>IF(AND(EY26&lt;0,KW26=0,LS26&gt;=LS$6*'Drive Train'!$AA$52,LS26&lt;=LS$6*'Drive Train'!$AA$53,PC26=1,KA26=0),$C$17,0)</f>
        <v>0</v>
      </c>
      <c r="SN26" s="2">
        <f>IF(AND(EZ26&lt;0,KX26=0,LT26&gt;=LT$6*'Drive Train'!$AA$52,LT26&lt;=LT$6*'Drive Train'!$AA$53,PD26=1,KB26=0),$C$17,0)</f>
        <v>0</v>
      </c>
      <c r="SO26" s="2">
        <f>IF(AND(FA26&lt;0,KY26=0,LU26&gt;=LU$6*'Drive Train'!$AA$52,LU26&lt;=LU$6*'Drive Train'!$AA$53,PE26=1,KC26=0),$C$17,0)</f>
        <v>0</v>
      </c>
      <c r="SP26" s="2">
        <f>IF(AND(FB26&lt;0,KZ26=0,LV26&gt;=LV$6*'Drive Train'!$AA$52,LV26&lt;=LV$6*'Drive Train'!$AA$53,PF26=1,KD26=0),$C$17,0)</f>
        <v>0</v>
      </c>
      <c r="SQ26" s="2">
        <f>IF(AND(FC26&lt;0,LA26=0,LW26&gt;=LW$6*'Drive Train'!$AA$52,LW26&lt;=LW$6*'Drive Train'!$AA$53,PG26=1,KE26=0),$C$17,0)</f>
        <v>0</v>
      </c>
      <c r="SR26" s="2">
        <f>IF(AND(FD26&lt;0,LB26=0,LX26&gt;=LX$6*'Drive Train'!$AA$52,LX26&lt;=LX$6*'Drive Train'!$AA$53,PH26=1,KF26=0),$C$17,0)</f>
        <v>0</v>
      </c>
      <c r="SS26" s="2">
        <f>IF(AND(FE26&lt;0,LC26=0,LY26&gt;=LY$6*'Drive Train'!$AA$52,LY26&lt;=LY$6*'Drive Train'!$AA$53,PI26=1,KG26=0),$C$17,0)</f>
        <v>0</v>
      </c>
      <c r="ST26" s="2">
        <f>IF(AND(FF26&lt;0,LD26=0,LZ26&gt;=LZ$6*'Drive Train'!$AA$52,LZ26&lt;=LZ$6*'Drive Train'!$AA$53,PJ26=1,KH26=0),$C$17,0)</f>
        <v>0</v>
      </c>
      <c r="SU26" s="2">
        <f>IF(AND(FG26&lt;0,LE26=0,MA26&gt;=MA$6*'Drive Train'!$AA$52,MA26&lt;=MA$6*'Drive Train'!$AA$53,PK26=1,KI26=0),$C$17,0)</f>
        <v>0</v>
      </c>
      <c r="SV26" s="2">
        <f>IF(AND(FH26&lt;0,LF26=0,MB26&gt;=MB$6*'Drive Train'!$AA$52,MB26&lt;=MB$6*'Drive Train'!$AA$53,PL26=1,KJ26=0),$C$17,0)</f>
        <v>0</v>
      </c>
      <c r="SW26" s="2">
        <f>IF(AND(FI26&lt;0,LG26=0,MC26&gt;=MC$6*'Drive Train'!$AA$52,MC26&lt;=MC$6*'Drive Train'!$AA$53,PM26=1,KK26=0),$C$17,0)</f>
        <v>0</v>
      </c>
      <c r="SX26" s="2">
        <f>IF(AND(FJ26&lt;0,LH26=0,MD26&gt;=MD$6*'Drive Train'!$AA$52,MD26&lt;=MD$6*'Drive Train'!$AA$53,PN26=1,KL26=0),$C$17,0)</f>
        <v>0</v>
      </c>
      <c r="SY26" s="2">
        <f>IF(AND(FK26&lt;0,LI26=0,ME26&gt;=ME$6*'Drive Train'!$AA$52,ME26&lt;=ME$6*'Drive Train'!$AA$53,PO26=1,KM26=0),$C$17,0)</f>
        <v>0</v>
      </c>
      <c r="SZ26" s="2">
        <f>IF(AND(FL26&lt;0,LJ26=0,MF26&gt;=MF$6*'Drive Train'!$AA$52,MF26&lt;=MF$6*'Drive Train'!$AA$53,PP26=1,KN26=0),$C$17,0)</f>
        <v>0</v>
      </c>
      <c r="TA26" s="2">
        <f>IF(AND(FM26&lt;0,LK26=0,MG26&gt;=MG$6*'Drive Train'!$AA$52,MG26&lt;=MG$6*'Drive Train'!$AA$53,PQ26=1,KO26=0),$C$17,0)</f>
        <v>0</v>
      </c>
      <c r="TB26" s="2">
        <f>IF(AND(FN26&lt;0,LL26=0,MH26&gt;=MH$6*'Drive Train'!$AA$52,MH26&lt;=MH$6*'Drive Train'!$AA$53,PR26=1,KP26=0),$C$17,0)</f>
        <v>0</v>
      </c>
      <c r="TC26" s="2">
        <f>IF(AND(FO26&lt;0,LM26=0,MI26&gt;=MI$6*'Drive Train'!$AA$52,MI26&lt;=MI$6*'Drive Train'!$AA$53,PS26=1,KQ26=0),$C$17,0)</f>
        <v>0</v>
      </c>
      <c r="TD26" s="144">
        <f t="shared" si="348"/>
        <v>0.72000000000000008</v>
      </c>
    </row>
    <row r="27" spans="1:524" x14ac:dyDescent="0.2">
      <c r="B27" s="3" t="s">
        <v>293</v>
      </c>
      <c r="C27" s="46">
        <f>(C26/C12*(C14-C15)+C15)*C19*C13</f>
        <v>284.50265693373746</v>
      </c>
      <c r="D27" s="5"/>
      <c r="E27" s="321" t="e">
        <f>(E26/C12*(C14-C15)+C15)*C19*C13</f>
        <v>#N/A</v>
      </c>
      <c r="P27" s="5"/>
      <c r="R27" s="63">
        <f t="shared" si="160"/>
        <v>0.76000000000000012</v>
      </c>
      <c r="S27" s="2">
        <f>NG27/'Drive Train'!$F$35</f>
        <v>0.91510970511708467</v>
      </c>
      <c r="T27" s="2">
        <f>NH27/'Drive Train'!$F$35</f>
        <v>0.62604972279450954</v>
      </c>
      <c r="U27" s="2">
        <f>NI27/'Drive Train'!$F$35</f>
        <v>0.65831135564341581</v>
      </c>
      <c r="V27" s="2">
        <f>NJ27/'Drive Train'!$F$35</f>
        <v>0.7000063736947032</v>
      </c>
      <c r="W27" s="2">
        <f>NK27/'Drive Train'!$F$35</f>
        <v>0.76203580907908786</v>
      </c>
      <c r="X27" s="2">
        <f>NL27/'Drive Train'!$F$35</f>
        <v>0.82481526399689842</v>
      </c>
      <c r="Y27" s="2">
        <f>NM27/'Drive Train'!$F$35</f>
        <v>0.88091474389703006</v>
      </c>
      <c r="Z27" s="2">
        <f>NN27/'Drive Train'!$F$35</f>
        <v>0.92138740222480975</v>
      </c>
      <c r="AA27" s="2">
        <f>NO27/'Drive Train'!$F$35</f>
        <v>0.94721289671911768</v>
      </c>
      <c r="AB27" s="2">
        <f>NP27/'Drive Train'!$F$35</f>
        <v>0.96092497954411127</v>
      </c>
      <c r="AC27" s="2">
        <f>NQ27/'Drive Train'!$F$35</f>
        <v>0.96712489625097153</v>
      </c>
      <c r="AD27" s="2">
        <f>NR27/'Drive Train'!$F$35</f>
        <v>0.8874124382841666</v>
      </c>
      <c r="AE27" s="2">
        <f>NS27/'Drive Train'!$F$35</f>
        <v>0.8687696930069283</v>
      </c>
      <c r="AF27" s="2">
        <f>NT27/'Drive Train'!$F$35</f>
        <v>0.85012694772969</v>
      </c>
      <c r="AG27" s="2">
        <f>NU27/'Drive Train'!$F$35</f>
        <v>0.84321705419161619</v>
      </c>
      <c r="AH27" s="2">
        <f>NV27/'Drive Train'!$F$35</f>
        <v>0.87771025186043139</v>
      </c>
      <c r="AI27" s="2">
        <f>NW27/'Drive Train'!$F$35</f>
        <v>0.89571211195480449</v>
      </c>
      <c r="AJ27" s="2">
        <f>NX27/'Drive Train'!$F$35</f>
        <v>0.90530045255792757</v>
      </c>
      <c r="AK27" s="2">
        <f>NY27/'Drive Train'!$F$35</f>
        <v>0.91070953715944791</v>
      </c>
      <c r="AL27" s="2">
        <f>NZ27/'Drive Train'!$F$35</f>
        <v>0.9139012411778985</v>
      </c>
      <c r="AM27" s="2">
        <f>OA27/'Drive Train'!$F$35</f>
        <v>0.91403069809360171</v>
      </c>
      <c r="AN27" s="61">
        <f t="shared" si="161"/>
        <v>0.76000000000000012</v>
      </c>
      <c r="AO27" s="46">
        <f>LO27*12*60/(PI() * 'Drive Train'!$F$15)/S$6*ABS(S27)</f>
        <v>4075.245038433914</v>
      </c>
      <c r="AP27" s="46">
        <f>LP27*12*60/(PI() * 'Drive Train'!$F$15)/T$6*ABS(T27)</f>
        <v>448.08766849369465</v>
      </c>
      <c r="AQ27" s="46">
        <f>LQ27*12*60/(PI() * 'Drive Train'!$F$15)/U$6*ABS(U27)</f>
        <v>922.22326640545259</v>
      </c>
      <c r="AR27" s="46">
        <f>LR27*12*60/(PI() * 'Drive Train'!$F$15)/V$6*ABS(V27)</f>
        <v>1532.8404285695572</v>
      </c>
      <c r="AS27" s="46">
        <f>LS27*12*60/(PI() * 'Drive Train'!$F$15)/W$6*ABS(W27)</f>
        <v>2269.8607941758455</v>
      </c>
      <c r="AT27" s="46">
        <f>LT27*12*60/(PI() * 'Drive Train'!$F$15)/X$6*ABS(X27)</f>
        <v>3015.0964392011074</v>
      </c>
      <c r="AU27" s="46">
        <f>LU27*12*60/(PI() * 'Drive Train'!$F$15)/Y$6*ABS(Y27)</f>
        <v>3677.4240928508816</v>
      </c>
      <c r="AV27" s="46">
        <f>LV27*12*60/(PI() * 'Drive Train'!$F$15)/Z$6*ABS(Z27)</f>
        <v>4147.8923737398263</v>
      </c>
      <c r="AW27" s="46">
        <f>LW27*12*60/(PI() * 'Drive Train'!$F$15)/AA$6*ABS(AA27)</f>
        <v>4440.3303495358368</v>
      </c>
      <c r="AX27" s="46">
        <f>LX27*12*60/(PI() * 'Drive Train'!$F$15)/AB$6*ABS(AB27)</f>
        <v>4590.6949616752281</v>
      </c>
      <c r="AY27" s="46">
        <f>LY27*12*60/(PI() * 'Drive Train'!$F$15)/AC$6*ABS(AC27)</f>
        <v>4656.2582141111307</v>
      </c>
      <c r="AZ27" s="46">
        <f>LZ27*12*60/(PI() * 'Drive Train'!$F$15)/AD$6*ABS(AD27)</f>
        <v>2065.9930196337364</v>
      </c>
      <c r="BA27" s="46">
        <f>MA27*12*60/(PI() * 'Drive Train'!$F$15)/AE$6*ABS(AE27)</f>
        <v>2477.0952182809242</v>
      </c>
      <c r="BB27" s="46">
        <f>MB27*12*60/(PI() * 'Drive Train'!$F$15)/AF$6*ABS(AF27)</f>
        <v>2868.6911829521896</v>
      </c>
      <c r="BC27" s="46">
        <f>MC27*12*60/(PI() * 'Drive Train'!$F$15)/AG$6*ABS(AG27)</f>
        <v>3273.894478733494</v>
      </c>
      <c r="BD27" s="46">
        <f>MD27*12*60/(PI() * 'Drive Train'!$F$15)/AH$6*ABS(AH27)</f>
        <v>3656.6809510061353</v>
      </c>
      <c r="BE27" s="46">
        <f>ME27*12*60/(PI() * 'Drive Train'!$F$15)/AI$6*ABS(AI27)</f>
        <v>3858.4063542627641</v>
      </c>
      <c r="BF27" s="46">
        <f>MF27*12*60/(PI() * 'Drive Train'!$F$15)/AJ$6*ABS(AJ27)</f>
        <v>3965.6723286482616</v>
      </c>
      <c r="BG27" s="46">
        <f>MG27*12*60/(PI() * 'Drive Train'!$F$15)/AK$6*ABS(AK27)</f>
        <v>4026.1149799637683</v>
      </c>
      <c r="BH27" s="46">
        <f>MH27*12*60/(PI() * 'Drive Train'!$F$15)/AL$6*ABS(AL27)</f>
        <v>4061.7554790161817</v>
      </c>
      <c r="BI27" s="46">
        <f>MI27*12*60/(PI() * 'Drive Train'!$F$15)/AM$6*ABS(AM27)</f>
        <v>4063.2006847571847</v>
      </c>
      <c r="BJ27" s="61">
        <f t="shared" si="67"/>
        <v>0.76000000000000012</v>
      </c>
      <c r="BK27" s="2">
        <f>IF(OR(KS26=1,AND($C$37=Motors!$C$32,OY26=1)),0,IF(NG27=0,-(CG26+$C$15)/($C$14-$C$15)*$C$12,($C$11*S27-AO27)/($C$11*S27)*$C$12*S27))</f>
        <v>0.42994216544943709</v>
      </c>
      <c r="BL27" s="2">
        <f>IF(OR(KT26=1,AND($C$37=Motors!$C$32,OZ26=1)),0,IF(NH27=0,-(CH26+$C$15)/($C$14-$C$15)*$C$12,($C$11*T27-AP27)/($C$11*T27)*$C$12*T27))</f>
        <v>1.3367756097992283</v>
      </c>
      <c r="BM27" s="2">
        <f>IF(OR(KU26=1,AND($C$37=Motors!$C$32,PA26=1)),0,IF(NI27=0,-(CI26+$C$15)/($C$14-$C$15)*$C$12,($C$11*U27-AQ27)/($C$11*U27)*$C$12*U27))</f>
        <v>1.2046795841281657</v>
      </c>
      <c r="BN27" s="2">
        <f>IF(OR(KV26=1,AND($C$37=Motors!$C$32,PB26=1)),0,IF(NJ27=0,-(CJ26+$C$15)/($C$14-$C$15)*$C$12,($C$11*V27-AR27)/($C$11*V27)*$C$12*V27))</f>
        <v>1.0349194462643274</v>
      </c>
      <c r="BO27" s="2">
        <f>IF(OR(KW26=1,AND($C$37=Motors!$C$32,PC26=1)),0,IF(NK27=0,-(CK26+$C$15)/($C$14-$C$15)*$C$12,($C$11*W27-AS27)/($C$11*W27)*$C$12*W27))</f>
        <v>0.85873918489205814</v>
      </c>
      <c r="BP27" s="2">
        <f>IF(OR(KX26=1,AND($C$37=Motors!$C$32,PD26=1)),0,IF(NL27=0,-(CL26+$C$15)/($C$14-$C$15)*$C$12,($C$11*X27-AT27)/($C$11*X27)*$C$12*X27))</f>
        <v>0.6807389295729247</v>
      </c>
      <c r="BQ27" s="2">
        <f>IF(OR(KY26=1,AND($C$37=Motors!$C$32,PE26=1)),0,IF(NM27=0,-(CM26+$C$15)/($C$14-$C$15)*$C$12,($C$11*Y27-AU27)/($C$11*Y27)*$C$12*Y27))</f>
        <v>0.52328809610328308</v>
      </c>
      <c r="BR27" s="2">
        <f>IF(OR(KZ26=1,AND($C$37=Motors!$C$32,PF26=1)),0,IF(NN27=0,-(CN26+$C$15)/($C$14-$C$15)*$C$12,($C$11*Z27-AV27)/($C$11*Z27)*$C$12*Z27))</f>
        <v>0.41297756684853026</v>
      </c>
      <c r="BS27" s="2">
        <f>IF(OR(LA26=1,AND($C$37=Motors!$C$32,PG26=1)),0,IF(NO27=0,-(CO26+$C$15)/($C$14-$C$15)*$C$12,($C$11*AA27-AW27)/($C$11*AA27)*$C$12*AA27))</f>
        <v>0.34604945164249629</v>
      </c>
      <c r="BT27" s="2">
        <f>IF(OR(LB26=1,AND($C$37=Motors!$C$32,PH26=1)),0,IF(NP27=0,-(CP26+$C$15)/($C$14-$C$15)*$C$12,($C$11*AB27-AX27)/($C$11*AB27)*$C$12*AB27))</f>
        <v>0.31269984471933299</v>
      </c>
      <c r="BU27" s="2">
        <f>IF(OR(LC26=1,AND($C$37=Motors!$C$32,PI26=1)),0,IF(NQ27=0,-(CQ26+$C$15)/($C$14-$C$15)*$C$12,($C$11*AC27-AY27)/($C$11*AC27)*$C$12*AC27))</f>
        <v>0.29870098372225717</v>
      </c>
      <c r="BV27" s="2">
        <f>IF(OR(LD26=1,AND($C$37=Motors!$C$32,PJ26=1)),0,IF(NR27=0,-(CR26+$C$15)/($C$14-$C$15)*$C$12,($C$11*AD27-AZ27)/($C$11*AD27)*$C$12*AD27))</f>
        <v>1.2572786799763795</v>
      </c>
      <c r="BW27" s="2">
        <f>IF(OR(LE26=1,AND($C$37=Motors!$C$32,PK26=1)),0,IF(NS27=0,-(CS26+$C$15)/($C$14-$C$15)*$C$12,($C$11*AE27-BA27)/($C$11*AE27)*$C$12*AE27))</f>
        <v>1.0283412837157637</v>
      </c>
      <c r="BX27" s="2">
        <f>IF(OR(LF26=1,AND($C$37=Motors!$C$32,PL26=1)),0,IF(NT27=0,-(CT26+$C$15)/($C$14-$C$15)*$C$12,($C$11*AF27-BB27)/($C$11*AF27)*$C$12*AF27))</f>
        <v>0.80809574867644118</v>
      </c>
      <c r="BY27" s="2">
        <f>IF(OR(LG26=1,AND($C$37=Motors!$C$32,PM26=1)),0,IF(NU27=0,-(CU26+$C$15)/($C$14-$C$15)*$C$12,($C$11*AG27-BC27)/($C$11*AG27)*$C$12*AG27))</f>
        <v>0.61058143745084459</v>
      </c>
      <c r="BZ27" s="2">
        <f>IF(OR(LH26=1,AND($C$37=Motors!$C$32,PN26=1)),0,IF(NV27=0,-(CV26+$C$15)/($C$14-$C$15)*$C$12,($C$11*AH27-BD27)/($C$11*AH27)*$C$12*AH27))</f>
        <v>0.52466670512675984</v>
      </c>
      <c r="CA27" s="2">
        <f>IF(OR(LI26=1,AND($C$37=Motors!$C$32,PO26=1)),0,IF(NW27=0,-(CW26+$C$15)/($C$14-$C$15)*$C$12,($C$11*AI27-BE27)/($C$11*AI27)*$C$12*AI27))</f>
        <v>0.47895893667407252</v>
      </c>
      <c r="CB27" s="2">
        <f>IF(OR(LJ26=1,AND($C$37=Motors!$C$32,PP26=1)),0,IF(NX27=0,-(CX26+$C$15)/($C$14-$C$15)*$C$12,($C$11*AJ27-BF27)/($C$11*AJ27)*$C$12*AJ27))</f>
        <v>0.45469340559198057</v>
      </c>
      <c r="CC27" s="2">
        <f>IF(OR(LK26=1,AND($C$37=Motors!$C$32,PQ26=1)),0,IF(NY27=0,-(CY26+$C$15)/($C$14-$C$15)*$C$12,($C$11*AK27-BG27)/($C$11*AK27)*$C$12*AK27))</f>
        <v>0.4410354068629046</v>
      </c>
      <c r="CD27" s="2">
        <f>IF(OR(LL26=1,AND($C$37=Motors!$C$32,PR26=1)),0,IF(NZ27=0,-(CZ26+$C$15)/($C$14-$C$15)*$C$12,($C$11*AL27-BH27)/($C$11*AL27)*$C$12*AL27))</f>
        <v>0.43298724040608394</v>
      </c>
      <c r="CE27" s="2">
        <f>IF(OR(LM26=1,AND($C$37=Motors!$C$32,PS26=1)),0,IF(OA27=0,-(DA26+$C$15)/($C$14-$C$15)*$C$12,($C$11*AM27-BI27)/($C$11*AM27)*$C$12*AM27))</f>
        <v>0.43266097637446743</v>
      </c>
      <c r="CF27" s="61">
        <f t="shared" si="69"/>
        <v>0.76000000000000012</v>
      </c>
      <c r="CG27" s="57">
        <f>IF(AND(KS26=1,OY26=1),0,ABS(BK27/$C$12*($C$14-$C$15)+$C$15) *'Drive Train'!$AA$49 + CG26*(1-'Drive Train'!$AA$49))</f>
        <v>25.638122334922315</v>
      </c>
      <c r="CH27" s="57">
        <f>IF(AND(KT26=1,OZ26=1),0,ABS(BL27/$C$12*($C$14-$C$15)+$C$15) *'Drive Train'!$AA$49 + CH26*(1-'Drive Train'!$AA$49))</f>
        <v>73.914774164830277</v>
      </c>
      <c r="CI27" s="57">
        <f>IF(AND(KU26=1,PA26=1),0,ABS(BM27/$C$12*($C$14-$C$15)+$C$15) *'Drive Train'!$AA$49 + CI26*(1-'Drive Train'!$AA$49))</f>
        <v>66.882442175785741</v>
      </c>
      <c r="CJ27" s="57">
        <f>IF(AND(KV26=1,PB26=1),0,ABS(BN27/$C$12*($C$14-$C$15)+$C$15) *'Drive Train'!$AA$49 + CJ26*(1-'Drive Train'!$AA$49))</f>
        <v>57.845004131001325</v>
      </c>
      <c r="CK27" s="57">
        <f>IF(AND(KW26=1,PC26=1),0,ABS(BO27/$C$12*($C$14-$C$15)+$C$15) *'Drive Train'!$AA$49 + CK26*(1-'Drive Train'!$AA$49))</f>
        <v>48.465781087822009</v>
      </c>
      <c r="CL27" s="57">
        <f>IF(AND(KX26=1,PD26=1),0,ABS(BP27/$C$12*($C$14-$C$15)+$C$15) *'Drive Train'!$AA$49 + CL26*(1-'Drive Train'!$AA$49))</f>
        <v>38.989667910459019</v>
      </c>
      <c r="CM27" s="57">
        <f>IF(AND(KY26=1,PE26=1),0,ABS(BQ27/$C$12*($C$14-$C$15)+$C$15) *'Drive Train'!$AA$49 + CM26*(1-'Drive Train'!$AA$49))</f>
        <v>30.60753432782208</v>
      </c>
      <c r="CN27" s="57">
        <f>IF(AND(KZ26=1,PF26=1),0,ABS(BR27/$C$12*($C$14-$C$15)+$C$15) *'Drive Train'!$AA$49 + CN26*(1-'Drive Train'!$AA$49))</f>
        <v>24.734986235131302</v>
      </c>
      <c r="CO27" s="57">
        <f>IF(AND(LA26=1,PG26=1),0,ABS(BS27/$C$12*($C$14-$C$15)+$C$15) *'Drive Train'!$AA$49 + CO26*(1-'Drive Train'!$AA$49))</f>
        <v>21.171966657980196</v>
      </c>
      <c r="CP27" s="57">
        <f>IF(AND(LB26=1,PH26=1),0,ABS(BT27/$C$12*($C$14-$C$15)+$C$15) *'Drive Train'!$AA$49 + CP26*(1-'Drive Train'!$AA$49))</f>
        <v>19.396549824684822</v>
      </c>
      <c r="CQ27" s="57">
        <f>IF(AND(LC26=1,PI26=1),0,ABS(BU27/$C$12*($C$14-$C$15)+$C$15) *'Drive Train'!$AA$49 + CQ26*(1-'Drive Train'!$AA$49))</f>
        <v>18.651299257911035</v>
      </c>
      <c r="CR27" s="57">
        <f>IF(AND(LD26=1,PJ26=1),0,ABS(BV27/$C$12*($C$14-$C$15)+$C$15) *'Drive Train'!$AA$49 + CR26*(1-'Drive Train'!$AA$49))</f>
        <v>69.68263470579646</v>
      </c>
      <c r="CS27" s="57">
        <f>IF(AND(LE26=1,PK26=1),0,ABS(BW27/$C$12*($C$14-$C$15)+$C$15) *'Drive Train'!$AA$49 + CS26*(1-'Drive Train'!$AA$49))</f>
        <v>57.494805684951231</v>
      </c>
      <c r="CT27" s="57">
        <f>IF(AND(LF26=1,PL26=1),0,ABS(BX27/$C$12*($C$14-$C$15)+$C$15) *'Drive Train'!$AA$49 + CT26*(1-'Drive Train'!$AA$49))</f>
        <v>45.769701060243733</v>
      </c>
      <c r="CU27" s="57">
        <f>IF(AND(LG26=1,PM26=1),0,ABS(BY27/$C$12*($C$14-$C$15)+$C$15) *'Drive Train'!$AA$49 + CU26*(1-'Drive Train'!$AA$49))</f>
        <v>35.254727562217155</v>
      </c>
      <c r="CV27" s="57">
        <f>IF(AND(LH26=1,PN26=1),0,ABS(BZ27/$C$12*($C$14-$C$15)+$C$15) *'Drive Train'!$AA$49 + CV26*(1-'Drive Train'!$AA$49))</f>
        <v>30.680926667121692</v>
      </c>
      <c r="CW27" s="57">
        <f>IF(AND(LI26=1,PO26=1),0,ABS(CA27/$C$12*($C$14-$C$15)+$C$15) *'Drive Train'!$AA$49 + CW26*(1-'Drive Train'!$AA$49))</f>
        <v>28.24760438808444</v>
      </c>
      <c r="CX27" s="57">
        <f>IF(AND(LJ26=1,PP26=1),0,ABS(CB27/$C$12*($C$14-$C$15)+$C$15) *'Drive Train'!$AA$49 + CX26*(1-'Drive Train'!$AA$49))</f>
        <v>26.955792090228673</v>
      </c>
      <c r="CY27" s="57">
        <f>IF(AND(LK26=1,PQ26=1),0,ABS(CC27/$C$12*($C$14-$C$15)+$C$15) *'Drive Train'!$AA$49 + CY26*(1-'Drive Train'!$AA$49))</f>
        <v>26.228687842535543</v>
      </c>
      <c r="CZ27" s="57">
        <f>IF(AND(LL26=1,PR26=1),0,ABS(CD27/$C$12*($C$14-$C$15)+$C$15) *'Drive Train'!$AA$49 + CZ26*(1-'Drive Train'!$AA$49))</f>
        <v>25.800231512074923</v>
      </c>
      <c r="DA27" s="57">
        <f>IF(AND(LM26=1,PS26=1),0,ABS(CE27/$C$12*($C$14-$C$15)+$C$15) *'Drive Train'!$AA$49 + DA26*(1-'Drive Train'!$AA$49))</f>
        <v>25.782862352217499</v>
      </c>
      <c r="DB27" s="61">
        <f t="shared" si="162"/>
        <v>0.76000000000000012</v>
      </c>
      <c r="DC27" s="57">
        <f t="shared" si="70"/>
        <v>25.638122334922315</v>
      </c>
      <c r="DD27" s="57">
        <f t="shared" si="71"/>
        <v>73.914774164830277</v>
      </c>
      <c r="DE27" s="57">
        <f t="shared" si="72"/>
        <v>66.882442175785741</v>
      </c>
      <c r="DF27" s="57">
        <f t="shared" si="73"/>
        <v>57.845004131001325</v>
      </c>
      <c r="DG27" s="57">
        <f t="shared" si="74"/>
        <v>48.465781087822009</v>
      </c>
      <c r="DH27" s="57">
        <f t="shared" si="75"/>
        <v>38.989667910459019</v>
      </c>
      <c r="DI27" s="57">
        <f t="shared" si="76"/>
        <v>30.60753432782208</v>
      </c>
      <c r="DJ27" s="57">
        <f t="shared" si="77"/>
        <v>24.734986235131302</v>
      </c>
      <c r="DK27" s="57">
        <f t="shared" si="78"/>
        <v>21.171966657980196</v>
      </c>
      <c r="DL27" s="57">
        <f t="shared" si="79"/>
        <v>19.396549824684822</v>
      </c>
      <c r="DM27" s="57">
        <f t="shared" si="80"/>
        <v>18.651299257911035</v>
      </c>
      <c r="DN27" s="57">
        <f t="shared" si="81"/>
        <v>25</v>
      </c>
      <c r="DO27" s="57">
        <f t="shared" si="82"/>
        <v>30</v>
      </c>
      <c r="DP27" s="57">
        <f t="shared" si="83"/>
        <v>35</v>
      </c>
      <c r="DQ27" s="57">
        <f t="shared" si="84"/>
        <v>35.254727562217155</v>
      </c>
      <c r="DR27" s="57">
        <f t="shared" si="85"/>
        <v>30.680926667121692</v>
      </c>
      <c r="DS27" s="57">
        <f t="shared" si="86"/>
        <v>28.24760438808444</v>
      </c>
      <c r="DT27" s="57">
        <f t="shared" si="87"/>
        <v>26.955792090228673</v>
      </c>
      <c r="DU27" s="57">
        <f t="shared" si="88"/>
        <v>26.228687842535543</v>
      </c>
      <c r="DV27" s="57">
        <f t="shared" si="89"/>
        <v>25.800231512074923</v>
      </c>
      <c r="DW27" s="57">
        <f t="shared" si="90"/>
        <v>25.782862352217499</v>
      </c>
      <c r="DX27" s="61">
        <f t="shared" si="163"/>
        <v>0.76000000000000012</v>
      </c>
      <c r="DY27" s="2">
        <f>IF(OY27=0,($C$23/0.4536*IF(ISNA(MK26),'Drive Train'!$F$16,'Drive Train'!$F$17)*4.448*$C$24*S$6)*SIGN(BK27),BK27)</f>
        <v>4.5236871680000004</v>
      </c>
      <c r="DZ27" s="2">
        <f>IF(OZ27=0,($C$23/0.4536*IF(ISNA(ML26),'Drive Train'!$F$16,'Drive Train'!$F$17)*4.448*$C$24*$C$21*T$6)*SIGN(BL27),BL27)</f>
        <v>14.225645600594998</v>
      </c>
      <c r="EA27" s="2">
        <f>IF(PA27=0,($C$23/0.4536*IF(ISNA(MM26),'Drive Train'!$F$16,'Drive Train'!$F$17)*4.448*$C$24*$C$21*U$6)*SIGN(BM27),BM27)</f>
        <v>9.8485238773349995</v>
      </c>
      <c r="EB27" s="2">
        <f>IF(PB27=0,($C$23/0.4536*IF(ISNA(MN26),'Drive Train'!$F$16,'Drive Train'!$F$17)*4.448*$C$24*$C$21*V$6)*SIGN(BN27),BN27)</f>
        <v>7.5312241414914709</v>
      </c>
      <c r="EC27" s="2">
        <f>IF(PC27=0,($C$23/0.4536*IF(ISNA(MO26),'Drive Train'!$F$16,'Drive Train'!$F$17)*4.448*$C$24*$C$21*W$6)*SIGN(BO27),BO27)</f>
        <v>6.0967052573978577</v>
      </c>
      <c r="ED27" s="2">
        <f>IF(PD27=0,($C$23/0.4536*IF(ISNA(MP26),'Drive Train'!$F$16,'Drive Train'!$F$17)*4.448*$C$24*$C$21*X$6)*SIGN(BP27),BP27)</f>
        <v>5.1212324162142009</v>
      </c>
      <c r="EE27" s="2">
        <f>IF(PE27=0,($C$23/0.4536*IF(ISNA(MQ26),'Drive Train'!$F$16,'Drive Train'!$F$17)*4.448*$C$24*$C$21*Y$6)*SIGN(BQ27),BQ27)</f>
        <v>4.4148555312191382</v>
      </c>
      <c r="EF27" s="2">
        <f>IF(PF27=0,($C$23/0.4536*IF(ISNA(MR26),'Drive Train'!$F$16,'Drive Train'!$F$17)*4.448*$C$24*$C$21*Z$6)*SIGN(BR27),BR27)</f>
        <v>3.8797215274349997</v>
      </c>
      <c r="EG27" s="2">
        <f>IF(PG27=0,($C$23/0.4536*IF(ISNA(MS26),'Drive Train'!$F$16,'Drive Train'!$F$17)*4.448*$C$24*$C$21*AA$6)*SIGN(BS27),BS27)</f>
        <v>3.4602921731177019</v>
      </c>
      <c r="EH27" s="2">
        <f>IF(PH27=0,($C$23/0.4536*IF(ISNA(MT26),'Drive Train'!$F$16,'Drive Train'!$F$17)*4.448*$C$24*$C$21*AB$6)*SIGN(BT27),BT27)</f>
        <v>3.1227026928135362</v>
      </c>
      <c r="EI27" s="2">
        <f>IF(PI27=0,($C$23/0.4536*IF(ISNA(MU26),'Drive Train'!$F$16,'Drive Train'!$F$17)*4.448*$C$24*$C$21*AC$6)*SIGN(BU27),BU27)</f>
        <v>2.8451291201189992</v>
      </c>
      <c r="EJ27" s="2">
        <f>IF(PJ27=0,($C$23/0.4536*IF(ISNA(MV26),'Drive Train'!$F$16,'Drive Train'!$F$17)*4.448*$C$24*$C$21*AD$6)*SIGN(BV27),BV27)</f>
        <v>3.9831807681666</v>
      </c>
      <c r="EK27" s="2">
        <f>IF(PK27=0,($C$23/0.4536*IF(ISNA(MW26),'Drive Train'!$F$16,'Drive Train'!$F$17)*4.448*$C$24*$C$21*AE$6)*SIGN(BW27),BW27)</f>
        <v>3.9831807681666</v>
      </c>
      <c r="EL27" s="2">
        <f>IF(PL27=0,($C$23/0.4536*IF(ISNA(MX26),'Drive Train'!$F$16,'Drive Train'!$F$17)*4.448*$C$24*$C$21*AF$6)*SIGN(BX27),BX27)</f>
        <v>3.9831807681666</v>
      </c>
      <c r="EM27" s="2">
        <f>IF(PM27=0,($C$23/0.4536*IF(ISNA(MY26),'Drive Train'!$F$16,'Drive Train'!$F$17)*4.448*$C$24*$C$21*AG$6)*SIGN(BY27),BY27)</f>
        <v>3.9831807681666</v>
      </c>
      <c r="EN27" s="2">
        <f>IF(PN27=0,($C$23/0.4536*IF(ISNA(MZ26),'Drive Train'!$F$16,'Drive Train'!$F$17)*4.448*$C$24*$C$21*AH$6)*SIGN(BZ27),BZ27)</f>
        <v>3.9831807681666</v>
      </c>
      <c r="EO27" s="2">
        <f>IF(PO27=0,($C$23/0.4536*IF(ISNA(NA26),'Drive Train'!$F$16,'Drive Train'!$F$17)*4.448*$C$24*$C$21*AI$6)*SIGN(CA27),CA27)</f>
        <v>3.9831807681666</v>
      </c>
      <c r="EP27" s="2">
        <f>IF(PP27=0,($C$23/0.4536*IF(ISNA(NB26),'Drive Train'!$F$16,'Drive Train'!$F$17)*4.448*$C$24*$C$21*AJ$6)*SIGN(CB27),CB27)</f>
        <v>3.9831807681666</v>
      </c>
      <c r="EQ27" s="2">
        <f>IF(PQ27=0,($C$23/0.4536*IF(ISNA(NC26),'Drive Train'!$F$16,'Drive Train'!$F$17)*4.448*$C$24*$C$21*AK$6)*SIGN(CC27),CC27)</f>
        <v>3.9831807681666</v>
      </c>
      <c r="ER27" s="2">
        <f>IF(PR27=0,($C$23/0.4536*IF(ISNA(ND26),'Drive Train'!$F$16,'Drive Train'!$F$17)*4.448*$C$24*$C$21*AL$6)*SIGN(CD27),CD27)</f>
        <v>3.9831807681666</v>
      </c>
      <c r="ES27" s="2">
        <f>IF(PS27=0,($C$23/0.4536*IF(ISNA(NE26),'Drive Train'!$F$16,'Drive Train'!$F$17)*4.448*$C$24*$C$21*AM$6)*SIGN(CE27),CE27)</f>
        <v>3.9831807681666</v>
      </c>
      <c r="ET27" s="61">
        <f t="shared" si="91"/>
        <v>0.76000000000000012</v>
      </c>
      <c r="EU27" s="255">
        <f>MAX(MIN(IF(AND(OY26=1,NG27&lt;0),-1,1)*(DC27-$C$15)/($C$14-$C$15)*$C$12*$C$21-$C$33*LO27/AO$6 -  OY26*$C$33/$C$21,DY26/$C$19),MAX(EU$8:EU26)*-1)</f>
        <v>0.14147296315865224</v>
      </c>
      <c r="EV27" s="255">
        <f>MAX(MIN(IF(AND(OZ26=1,NH27&lt;0),-1,1)*(DD27-$C$15)/($C$14-$C$15)*$C$12*$C$21-$C$33*LP27/AP$6 -  OZ26*$C$33/$C$21,DZ26/$C$19),MAX(EV$8:EV26)*-1)</f>
        <v>1.138946116025894</v>
      </c>
      <c r="EW27" s="255">
        <f>MAX(MIN(IF(AND(PA26=1,NI27&lt;0),-1,1)*(DE27-$C$15)/($C$14-$C$15)*$C$12*$C$21-$C$33*LQ27/AQ$6 -  PA26*$C$33/$C$21,EA26/$C$19),MAX(EW$8:EW26)*-1)</f>
        <v>0.98615498956904224</v>
      </c>
      <c r="EX27" s="255">
        <f>MAX(MIN(IF(AND(PB26=1,NJ27&lt;0),-1,1)*(DF27-$C$15)/($C$14-$C$15)*$C$12*$C$21-$C$33*LR27/AR$6 -  PB26*$C$33/$C$21,EB26/$C$19),MAX(EX$8:EX26)*-1)</f>
        <v>0.79467857686682453</v>
      </c>
      <c r="EY27" s="255">
        <f>MAX(MIN(IF(AND(PC26=1,NK27&lt;0),-1,1)*(DG27-$C$15)/($C$14-$C$15)*$C$12*$C$21-$C$33*LS27/AS$6 -  PC26*$C$33/$C$21,EC26/$C$19),MAX(EY$8:EY26)*-1)</f>
        <v>0.597545520152444</v>
      </c>
      <c r="EZ27" s="255">
        <f>MAX(MIN(IF(AND(PD26=1,NL27&lt;0),-1,1)*(DH27-$C$15)/($C$14-$C$15)*$C$12*$C$21-$C$33*LT27/AT$6 -  PD26*$C$33/$C$21,ED26/$C$19),MAX(EZ$8:EZ26)*-1)</f>
        <v>0.40477969813900588</v>
      </c>
      <c r="FA27" s="255">
        <f>MAX(MIN(IF(AND(PE26=1,NM27&lt;0),-1,1)*(DI27-$C$15)/($C$14-$C$15)*$C$12*$C$21-$C$33*LU27/AU$6 -  PE26*$C$33/$C$21,EE26/$C$19),MAX(FA$8:FA26)*-1)</f>
        <v>0.23850571950365038</v>
      </c>
      <c r="FB27" s="255">
        <f>MAX(MIN(IF(AND(PF26=1,NN27&lt;0),-1,1)*(DJ27-$C$15)/($C$14-$C$15)*$C$12*$C$21-$C$33*LV27/AV$6 -  PF26*$C$33/$C$21,EF26/$C$19),MAX(FB$8:FB26)*-1)</f>
        <v>0.12395294688722142</v>
      </c>
      <c r="FC27" s="255">
        <f>MAX(MIN(IF(AND(PG26=1,NO27&lt;0),-1,1)*(DK27-$C$15)/($C$14-$C$15)*$C$12*$C$21-$C$33*LW27/AW$6 -  PG26*$C$33/$C$21,EG26/$C$19),MAX(FC$8:FC26)*-1)</f>
        <v>5.5119041728760088E-2</v>
      </c>
      <c r="FD27" s="255">
        <f>MAX(MIN(IF(AND(PH26=1,NP27&lt;0),-1,1)*(DL27-$C$15)/($C$14-$C$15)*$C$12*$C$21-$C$33*LX27/AX$6 -  PH26*$C$33/$C$21,EH26/$C$19),MAX(FD$8:FD26)*-1)</f>
        <v>2.0984507800912711E-2</v>
      </c>
      <c r="FE27" s="255">
        <f>MAX(MIN(IF(AND(PI26=1,NQ27&lt;0),-1,1)*(DM27-$C$15)/($C$14-$C$15)*$C$12*$C$21-$C$33*LY27/AY$6 -  PI26*$C$33/$C$21,EI26/$C$19),MAX(FE$8:FE26)*-1)</f>
        <v>6.6795312236112014E-3</v>
      </c>
      <c r="FF27" s="255">
        <f>MAX(MIN(IF(AND(PJ26=1,NR27&lt;0),-1,1)*(DN27-$C$15)/($C$14-$C$15)*$C$12*$C$21-$C$33*LZ27/AZ$6 -  PJ26*$C$33/$C$21,EJ26/$C$19),MAX(FF$8:FF26)*-1)</f>
        <v>0.24406550669882737</v>
      </c>
      <c r="FG27" s="255">
        <f>MAX(MIN(IF(AND(PK26=1,NS27&lt;0),-1,1)*(DO27-$C$15)/($C$14-$C$15)*$C$12*$C$21-$C$33*MA27/BA$6 -  PK26*$C$33/$C$21,EK26/$C$19),MAX(FG$8:FG26)*-1)</f>
        <v>0.29891045550870304</v>
      </c>
      <c r="FH27" s="255">
        <f>MAX(MIN(IF(AND(PL26=1,NT27&lt;0),-1,1)*(DP27-$C$15)/($C$14-$C$15)*$C$12*$C$21-$C$33*MB27/BB$6 -  PL26*$C$33/$C$21,EL26/$C$19),MAX(FH$8:FH26)*-1)</f>
        <v>0.35375540431857866</v>
      </c>
      <c r="FI27" s="255">
        <f>MAX(MIN(IF(AND(PM26=1,NU27&lt;0),-1,1)*(DQ27-$C$15)/($C$14-$C$15)*$C$12*$C$21-$C$33*MC27/BC$6 -  PM26*$C$33/$C$21,EM26/$C$19),MAX(FI$8:FI26)*-1)</f>
        <v>0.33091152800901247</v>
      </c>
      <c r="FJ27" s="255">
        <f>MAX(MIN(IF(AND(PN26=1,NV27&lt;0),-1,1)*(DR27-$C$15)/($C$14-$C$15)*$C$12*$C$21-$C$33*MD27/BD$6 -  PN26*$C$33/$C$21,EN26/$C$19),MAX(FJ$8:FJ26)*-1)</f>
        <v>0.24016641215379544</v>
      </c>
      <c r="FK27" s="255">
        <f>MAX(MIN(IF(AND(PO26=1,NW27&lt;0),-1,1)*(DS27-$C$15)/($C$14-$C$15)*$C$12*$C$21-$C$33*ME27/BE$6 -  PO26*$C$33/$C$21,EO26/$C$19),MAX(FK$8:FK26)*-1)</f>
        <v>0.19238732557811952</v>
      </c>
      <c r="FL27" s="255">
        <f>MAX(MIN(IF(AND(PP26=1,NX27&lt;0),-1,1)*(DT27-$C$15)/($C$14-$C$15)*$C$12*$C$21-$C$33*MF27/BF$6 -  PP26*$C$33/$C$21,EP26/$C$19),MAX(FL$8:FL26)*-1)</f>
        <v>0.1671418193342748</v>
      </c>
      <c r="FM27" s="255">
        <f>MAX(MIN(IF(AND(PQ26=1,NY27&lt;0),-1,1)*(DU27-$C$15)/($C$14-$C$15)*$C$12*$C$21-$C$33*MG27/BG$6 -  PQ26*$C$33/$C$21,EQ26/$C$19),MAX(FM$8:FM26)*-1)</f>
        <v>0.1529673872557076</v>
      </c>
      <c r="FN27" s="255">
        <f>MAX(MIN(IF(AND(PR26=1,NZ27&lt;0),-1,1)*(DV27-$C$15)/($C$14-$C$15)*$C$12*$C$21-$C$33*MH27/BH$6 -  PR26*$C$33/$C$21,ER26/$C$19),MAX(FN$8:FN26)*-1)</f>
        <v>0.14462654522175578</v>
      </c>
      <c r="FO27" s="255">
        <f>MAX(MIN(IF(AND(PS26=1,OA27&lt;0),-1,1)*(DW27-$C$15)/($C$14-$C$15)*$C$12*$C$21-$C$33*MI27/BI$6 -  PS26*$C$33/$C$21,ES26/$C$19),MAX(FO$8:FO26)*-1)</f>
        <v>0.1442885969417205</v>
      </c>
      <c r="FP27" s="61">
        <f t="shared" si="164"/>
        <v>0.76000000000000012</v>
      </c>
      <c r="FQ27" s="256">
        <f t="shared" si="165"/>
        <v>12.836824412078462</v>
      </c>
      <c r="FR27" s="256">
        <f t="shared" si="166"/>
        <v>73.914774164830277</v>
      </c>
      <c r="FS27" s="256">
        <f t="shared" si="167"/>
        <v>66.882442175785741</v>
      </c>
      <c r="FT27" s="256">
        <f t="shared" si="168"/>
        <v>57.689113997388269</v>
      </c>
      <c r="FU27" s="256">
        <f t="shared" si="169"/>
        <v>44.152994954570431</v>
      </c>
      <c r="FV27" s="256">
        <f t="shared" si="170"/>
        <v>30.916751588542489</v>
      </c>
      <c r="FW27" s="256">
        <f t="shared" si="171"/>
        <v>19.499567651745469</v>
      </c>
      <c r="FX27" s="256">
        <f t="shared" si="172"/>
        <v>11.633814476379063</v>
      </c>
      <c r="FY27" s="256">
        <f t="shared" si="173"/>
        <v>6.9073421640416308</v>
      </c>
      <c r="FZ27" s="256">
        <f t="shared" si="174"/>
        <v>4.5634982526275563</v>
      </c>
      <c r="GA27" s="256">
        <f t="shared" si="175"/>
        <v>3.5812486538927111</v>
      </c>
      <c r="GB27" s="256">
        <f t="shared" si="176"/>
        <v>19.881329810669879</v>
      </c>
      <c r="GC27" s="256">
        <f t="shared" si="177"/>
        <v>23.647252017534186</v>
      </c>
      <c r="GD27" s="256">
        <f t="shared" si="178"/>
        <v>27.413174224398492</v>
      </c>
      <c r="GE27" s="256">
        <f t="shared" si="179"/>
        <v>25.844602041328717</v>
      </c>
      <c r="GF27" s="256">
        <f t="shared" si="180"/>
        <v>19.613598924737225</v>
      </c>
      <c r="GG27" s="256">
        <f t="shared" si="181"/>
        <v>16.332853349009188</v>
      </c>
      <c r="GH27" s="256">
        <f t="shared" si="182"/>
        <v>14.599373518135366</v>
      </c>
      <c r="GI27" s="256">
        <f t="shared" si="183"/>
        <v>13.626087742641049</v>
      </c>
      <c r="GJ27" s="256">
        <f t="shared" si="184"/>
        <v>13.053364767759716</v>
      </c>
      <c r="GK27" s="256">
        <f t="shared" si="185"/>
        <v>13.030159587334289</v>
      </c>
      <c r="GL27" s="61">
        <f t="shared" si="186"/>
        <v>0.76000000000000012</v>
      </c>
      <c r="GM27" s="57">
        <f t="shared" si="93"/>
        <v>3.6615903980319167</v>
      </c>
      <c r="GN27" s="57">
        <f t="shared" si="94"/>
        <v>8.2538680139118146</v>
      </c>
      <c r="GO27" s="57">
        <f t="shared" si="95"/>
        <v>10.322867696941382</v>
      </c>
      <c r="GP27" s="57">
        <f t="shared" si="96"/>
        <v>10.878080271756508</v>
      </c>
      <c r="GQ27" s="57">
        <f t="shared" si="97"/>
        <v>10.104204376224404</v>
      </c>
      <c r="GR27" s="57">
        <f t="shared" si="98"/>
        <v>8.1483666643415891</v>
      </c>
      <c r="GS27" s="57">
        <f t="shared" si="99"/>
        <v>5.5694027963168917</v>
      </c>
      <c r="GT27" s="57">
        <f t="shared" si="100"/>
        <v>3.2936892976805696</v>
      </c>
      <c r="GU27" s="57">
        <f t="shared" si="101"/>
        <v>1.6421590388594327</v>
      </c>
      <c r="GV27" s="57">
        <f t="shared" si="102"/>
        <v>0.69277862001151991</v>
      </c>
      <c r="GW27" s="57">
        <f t="shared" si="103"/>
        <v>0.24203062962653948</v>
      </c>
      <c r="GX27" s="57">
        <f t="shared" si="104"/>
        <v>6.3168813027336776</v>
      </c>
      <c r="GY27" s="57">
        <f t="shared" si="105"/>
        <v>7.7363732922920443</v>
      </c>
      <c r="GZ27" s="57">
        <f t="shared" si="106"/>
        <v>9.15586528185041</v>
      </c>
      <c r="HA27" s="57">
        <f t="shared" si="107"/>
        <v>8.5646221476047923</v>
      </c>
      <c r="HB27" s="57">
        <f t="shared" si="108"/>
        <v>6.2159652914453787</v>
      </c>
      <c r="HC27" s="57">
        <f t="shared" si="109"/>
        <v>4.979351307216894</v>
      </c>
      <c r="HD27" s="57">
        <f t="shared" si="110"/>
        <v>4.3259494048883704</v>
      </c>
      <c r="HE27" s="57">
        <f t="shared" si="111"/>
        <v>3.9590880397366841</v>
      </c>
      <c r="HF27" s="57">
        <f t="shared" si="112"/>
        <v>3.7432111228959051</v>
      </c>
      <c r="HG27" s="57">
        <f t="shared" si="113"/>
        <v>3.7344643761707319</v>
      </c>
      <c r="HH27" s="61">
        <f t="shared" si="187"/>
        <v>0.76000000000000012</v>
      </c>
      <c r="HI27" s="57">
        <f t="shared" si="188"/>
        <v>3.6615903980319167</v>
      </c>
      <c r="HJ27" s="57">
        <f t="shared" si="189"/>
        <v>8.2538680139118146</v>
      </c>
      <c r="HK27" s="57">
        <f t="shared" si="190"/>
        <v>10.322867696941382</v>
      </c>
      <c r="HL27" s="57">
        <f t="shared" si="191"/>
        <v>10.878080271756508</v>
      </c>
      <c r="HM27" s="57">
        <f t="shared" si="192"/>
        <v>10.104204376224404</v>
      </c>
      <c r="HN27" s="57">
        <f t="shared" si="193"/>
        <v>8.1483666643415891</v>
      </c>
      <c r="HO27" s="57">
        <f t="shared" si="194"/>
        <v>5.5694027963168917</v>
      </c>
      <c r="HP27" s="57">
        <f t="shared" si="195"/>
        <v>3.2936892976805696</v>
      </c>
      <c r="HQ27" s="57">
        <f t="shared" si="196"/>
        <v>1.6421590388594327</v>
      </c>
      <c r="HR27" s="57">
        <f t="shared" si="197"/>
        <v>0.69277862001151991</v>
      </c>
      <c r="HS27" s="57">
        <f t="shared" si="198"/>
        <v>0.24203062962653948</v>
      </c>
      <c r="HT27" s="57">
        <f t="shared" si="199"/>
        <v>6.3168813027336776</v>
      </c>
      <c r="HU27" s="57">
        <f t="shared" si="200"/>
        <v>7.7363732922920443</v>
      </c>
      <c r="HV27" s="57">
        <f t="shared" si="201"/>
        <v>9.15586528185041</v>
      </c>
      <c r="HW27" s="57">
        <f t="shared" si="202"/>
        <v>8.5646221476047923</v>
      </c>
      <c r="HX27" s="57">
        <f t="shared" si="203"/>
        <v>6.2159652914453787</v>
      </c>
      <c r="HY27" s="57">
        <f t="shared" si="204"/>
        <v>4.979351307216894</v>
      </c>
      <c r="HZ27" s="57">
        <f t="shared" si="205"/>
        <v>4.3259494048883704</v>
      </c>
      <c r="IA27" s="57">
        <f t="shared" si="206"/>
        <v>3.9590880397366841</v>
      </c>
      <c r="IB27" s="57">
        <f t="shared" si="207"/>
        <v>3.7432111228959051</v>
      </c>
      <c r="IC27" s="57">
        <f t="shared" si="208"/>
        <v>3.7344643761707319</v>
      </c>
      <c r="ID27" s="61">
        <f t="shared" si="209"/>
        <v>0.76000000000000012</v>
      </c>
      <c r="IE27" s="57">
        <f t="shared" si="210"/>
        <v>11.34736034345185</v>
      </c>
      <c r="IF27" s="57">
        <f t="shared" si="211"/>
        <v>7.7630165626519192</v>
      </c>
      <c r="IG27" s="57">
        <f t="shared" si="212"/>
        <v>8.1630608099783561</v>
      </c>
      <c r="IH27" s="57">
        <f t="shared" si="213"/>
        <v>8.6800790338143194</v>
      </c>
      <c r="II27" s="57">
        <f t="shared" si="214"/>
        <v>9.4492440325806903</v>
      </c>
      <c r="IJ27" s="57">
        <f t="shared" si="215"/>
        <v>10.22770927356154</v>
      </c>
      <c r="IK27" s="57">
        <f t="shared" si="216"/>
        <v>10.923342824323173</v>
      </c>
      <c r="IL27" s="57">
        <f t="shared" si="217"/>
        <v>11.425203787587641</v>
      </c>
      <c r="IM27" s="57">
        <f t="shared" si="218"/>
        <v>11.745439919317059</v>
      </c>
      <c r="IN27" s="57">
        <f t="shared" si="219"/>
        <v>11.915469746346981</v>
      </c>
      <c r="IO27" s="57">
        <f t="shared" si="220"/>
        <v>11.992348713512047</v>
      </c>
      <c r="IP27" s="57">
        <f t="shared" si="221"/>
        <v>11.003914234723666</v>
      </c>
      <c r="IQ27" s="57">
        <f t="shared" si="222"/>
        <v>10.772744193285911</v>
      </c>
      <c r="IR27" s="57">
        <f t="shared" si="223"/>
        <v>10.541574151848156</v>
      </c>
      <c r="IS27" s="57">
        <f t="shared" si="224"/>
        <v>10.455891471976042</v>
      </c>
      <c r="IT27" s="57">
        <f t="shared" si="225"/>
        <v>10.88360712306935</v>
      </c>
      <c r="IU27" s="57">
        <f t="shared" si="226"/>
        <v>11.106830188239575</v>
      </c>
      <c r="IV27" s="57">
        <f t="shared" si="227"/>
        <v>11.225725611718302</v>
      </c>
      <c r="IW27" s="57">
        <f t="shared" si="228"/>
        <v>11.292798260777154</v>
      </c>
      <c r="IX27" s="57">
        <f t="shared" si="229"/>
        <v>11.332375390605941</v>
      </c>
      <c r="IY27" s="57">
        <f t="shared" si="230"/>
        <v>11.333980656360662</v>
      </c>
      <c r="IZ27" s="61">
        <f t="shared" si="231"/>
        <v>0.76000000000000012</v>
      </c>
      <c r="JA27" s="256" t="e">
        <f t="shared" si="349"/>
        <v>#N/A</v>
      </c>
      <c r="JB27" s="256" t="e">
        <f t="shared" si="350"/>
        <v>#N/A</v>
      </c>
      <c r="JC27" s="256" t="e">
        <f t="shared" si="351"/>
        <v>#N/A</v>
      </c>
      <c r="JD27" s="256" t="e">
        <f t="shared" si="352"/>
        <v>#N/A</v>
      </c>
      <c r="JE27" s="256" t="e">
        <f t="shared" si="353"/>
        <v>#N/A</v>
      </c>
      <c r="JF27" s="256" t="e">
        <f t="shared" si="354"/>
        <v>#N/A</v>
      </c>
      <c r="JG27" s="256" t="e">
        <f t="shared" si="355"/>
        <v>#N/A</v>
      </c>
      <c r="JH27" s="256" t="e">
        <f t="shared" si="356"/>
        <v>#N/A</v>
      </c>
      <c r="JI27" s="256" t="e">
        <f t="shared" si="357"/>
        <v>#N/A</v>
      </c>
      <c r="JJ27" s="256" t="e">
        <f t="shared" si="358"/>
        <v>#N/A</v>
      </c>
      <c r="JK27" s="256" t="e">
        <f t="shared" si="359"/>
        <v>#N/A</v>
      </c>
      <c r="JL27" s="256" t="e">
        <f t="shared" si="360"/>
        <v>#N/A</v>
      </c>
      <c r="JM27" s="256" t="e">
        <f t="shared" si="361"/>
        <v>#N/A</v>
      </c>
      <c r="JN27" s="256" t="e">
        <f t="shared" si="362"/>
        <v>#N/A</v>
      </c>
      <c r="JO27" s="256" t="e">
        <f t="shared" si="363"/>
        <v>#N/A</v>
      </c>
      <c r="JP27" s="256" t="e">
        <f t="shared" si="364"/>
        <v>#N/A</v>
      </c>
      <c r="JQ27" s="256" t="e">
        <f t="shared" si="365"/>
        <v>#N/A</v>
      </c>
      <c r="JR27" s="256" t="e">
        <f t="shared" si="366"/>
        <v>#N/A</v>
      </c>
      <c r="JS27" s="256" t="e">
        <f t="shared" si="367"/>
        <v>#N/A</v>
      </c>
      <c r="JT27" s="256" t="e">
        <f t="shared" si="368"/>
        <v>#N/A</v>
      </c>
      <c r="JU27" s="256" t="e">
        <f t="shared" si="369"/>
        <v>#N/A</v>
      </c>
      <c r="JV27" s="61">
        <f t="shared" si="233"/>
        <v>0.76000000000000012</v>
      </c>
      <c r="JW27" s="46">
        <f t="shared" si="234"/>
        <v>0</v>
      </c>
      <c r="JX27" s="46">
        <f t="shared" si="235"/>
        <v>0</v>
      </c>
      <c r="JY27" s="46">
        <f t="shared" si="236"/>
        <v>0</v>
      </c>
      <c r="JZ27" s="46">
        <f t="shared" si="237"/>
        <v>0</v>
      </c>
      <c r="KA27" s="46">
        <f t="shared" si="238"/>
        <v>0</v>
      </c>
      <c r="KB27" s="46">
        <f t="shared" si="239"/>
        <v>0</v>
      </c>
      <c r="KC27" s="46">
        <f t="shared" si="240"/>
        <v>0</v>
      </c>
      <c r="KD27" s="46">
        <f t="shared" si="241"/>
        <v>0</v>
      </c>
      <c r="KE27" s="46">
        <f t="shared" si="242"/>
        <v>0</v>
      </c>
      <c r="KF27" s="46">
        <f t="shared" si="243"/>
        <v>0</v>
      </c>
      <c r="KG27" s="46">
        <f t="shared" si="244"/>
        <v>0</v>
      </c>
      <c r="KH27" s="46">
        <f t="shared" si="245"/>
        <v>0</v>
      </c>
      <c r="KI27" s="46">
        <f t="shared" si="246"/>
        <v>0</v>
      </c>
      <c r="KJ27" s="46">
        <f t="shared" si="247"/>
        <v>0</v>
      </c>
      <c r="KK27" s="46">
        <f t="shared" si="248"/>
        <v>0</v>
      </c>
      <c r="KL27" s="46">
        <f t="shared" si="249"/>
        <v>0</v>
      </c>
      <c r="KM27" s="46">
        <f t="shared" si="250"/>
        <v>0</v>
      </c>
      <c r="KN27" s="46">
        <f t="shared" si="251"/>
        <v>0</v>
      </c>
      <c r="KO27" s="46">
        <f t="shared" si="252"/>
        <v>0</v>
      </c>
      <c r="KP27" s="46">
        <f t="shared" si="253"/>
        <v>0</v>
      </c>
      <c r="KQ27" s="46">
        <f t="shared" si="254"/>
        <v>0</v>
      </c>
      <c r="KR27" s="61">
        <f t="shared" si="255"/>
        <v>0.76000000000000012</v>
      </c>
      <c r="KS27" s="1">
        <f t="shared" si="256"/>
        <v>0</v>
      </c>
      <c r="KT27" s="1">
        <f t="shared" si="257"/>
        <v>0</v>
      </c>
      <c r="KU27" s="1">
        <f t="shared" si="258"/>
        <v>0</v>
      </c>
      <c r="KV27" s="1">
        <f t="shared" si="259"/>
        <v>0</v>
      </c>
      <c r="KW27" s="1">
        <f t="shared" si="260"/>
        <v>0</v>
      </c>
      <c r="KX27" s="1">
        <f t="shared" si="261"/>
        <v>0</v>
      </c>
      <c r="KY27" s="1">
        <f t="shared" si="262"/>
        <v>0</v>
      </c>
      <c r="KZ27" s="1">
        <f t="shared" si="263"/>
        <v>0</v>
      </c>
      <c r="LA27" s="1">
        <f t="shared" si="264"/>
        <v>0</v>
      </c>
      <c r="LB27" s="1">
        <f t="shared" si="265"/>
        <v>0</v>
      </c>
      <c r="LC27" s="1">
        <f t="shared" si="266"/>
        <v>0</v>
      </c>
      <c r="LD27" s="1">
        <f t="shared" si="267"/>
        <v>0</v>
      </c>
      <c r="LE27" s="1">
        <f t="shared" si="268"/>
        <v>0</v>
      </c>
      <c r="LF27" s="1">
        <f t="shared" si="269"/>
        <v>0</v>
      </c>
      <c r="LG27" s="1">
        <f t="shared" si="270"/>
        <v>0</v>
      </c>
      <c r="LH27" s="1">
        <f t="shared" si="271"/>
        <v>0</v>
      </c>
      <c r="LI27" s="1">
        <f t="shared" si="272"/>
        <v>0</v>
      </c>
      <c r="LJ27" s="1">
        <f t="shared" si="273"/>
        <v>0</v>
      </c>
      <c r="LK27" s="1">
        <f t="shared" si="274"/>
        <v>0</v>
      </c>
      <c r="LL27" s="1">
        <f t="shared" si="275"/>
        <v>0</v>
      </c>
      <c r="LM27" s="1">
        <f t="shared" si="276"/>
        <v>0</v>
      </c>
      <c r="LN27" s="61">
        <f t="shared" si="277"/>
        <v>0.76000000000000012</v>
      </c>
      <c r="LO27" s="57">
        <f t="shared" si="278"/>
        <v>10.881429919048671</v>
      </c>
      <c r="LP27" s="57">
        <f t="shared" si="279"/>
        <v>6.2459936232307971</v>
      </c>
      <c r="LQ27" s="57">
        <f t="shared" si="280"/>
        <v>8.4635245274843527</v>
      </c>
      <c r="LR27" s="57">
        <f t="shared" si="281"/>
        <v>10.116631056519878</v>
      </c>
      <c r="LS27" s="57">
        <f t="shared" si="282"/>
        <v>11.140237003947737</v>
      </c>
      <c r="LT27" s="57">
        <f t="shared" si="283"/>
        <v>11.48403192414073</v>
      </c>
      <c r="LU27" s="57">
        <f t="shared" si="284"/>
        <v>11.305811016013037</v>
      </c>
      <c r="LV27" s="57">
        <f t="shared" si="285"/>
        <v>10.714234577904053</v>
      </c>
      <c r="LW27" s="57">
        <f t="shared" si="286"/>
        <v>9.9507504866428569</v>
      </c>
      <c r="LX27" s="57">
        <f t="shared" si="287"/>
        <v>9.1515567593241691</v>
      </c>
      <c r="LY27" s="57">
        <f t="shared" si="288"/>
        <v>8.4029515706088578</v>
      </c>
      <c r="LZ27" s="57">
        <f t="shared" si="289"/>
        <v>5.6886438080322179</v>
      </c>
      <c r="MA27" s="57">
        <f t="shared" si="290"/>
        <v>6.9669620049339098</v>
      </c>
      <c r="MB27" s="57">
        <f t="shared" si="291"/>
        <v>8.2452802018356035</v>
      </c>
      <c r="MC27" s="57">
        <f t="shared" si="292"/>
        <v>9.4870392890902604</v>
      </c>
      <c r="MD27" s="57">
        <f t="shared" si="293"/>
        <v>10.179848192114795</v>
      </c>
      <c r="ME27" s="57">
        <f t="shared" si="294"/>
        <v>10.525552954810937</v>
      </c>
      <c r="MF27" s="57">
        <f t="shared" si="295"/>
        <v>10.703590680023394</v>
      </c>
      <c r="MG27" s="57">
        <f t="shared" si="296"/>
        <v>10.802187024061299</v>
      </c>
      <c r="MH27" s="57">
        <f t="shared" si="297"/>
        <v>10.859752088719748</v>
      </c>
      <c r="MI27" s="57">
        <f t="shared" si="298"/>
        <v>10.862077430516933</v>
      </c>
      <c r="MJ27" s="61">
        <f t="shared" si="299"/>
        <v>0.76000000000000012</v>
      </c>
      <c r="MK27" s="57" t="e">
        <f t="shared" si="118"/>
        <v>#N/A</v>
      </c>
      <c r="ML27" s="57" t="e">
        <f t="shared" si="370"/>
        <v>#N/A</v>
      </c>
      <c r="MM27" s="57" t="e">
        <f t="shared" si="371"/>
        <v>#N/A</v>
      </c>
      <c r="MN27" s="57" t="e">
        <f t="shared" si="372"/>
        <v>#N/A</v>
      </c>
      <c r="MO27" s="57" t="e">
        <f t="shared" si="373"/>
        <v>#N/A</v>
      </c>
      <c r="MP27" s="57" t="e">
        <f t="shared" si="374"/>
        <v>#N/A</v>
      </c>
      <c r="MQ27" s="57" t="e">
        <f t="shared" si="375"/>
        <v>#N/A</v>
      </c>
      <c r="MR27" s="57" t="e">
        <f t="shared" si="376"/>
        <v>#N/A</v>
      </c>
      <c r="MS27" s="57" t="e">
        <f t="shared" si="377"/>
        <v>#N/A</v>
      </c>
      <c r="MT27" s="57" t="e">
        <f t="shared" si="378"/>
        <v>#N/A</v>
      </c>
      <c r="MU27" s="57" t="e">
        <f t="shared" si="379"/>
        <v>#N/A</v>
      </c>
      <c r="MV27" s="57" t="e">
        <f t="shared" si="380"/>
        <v>#N/A</v>
      </c>
      <c r="MW27" s="57" t="e">
        <f t="shared" si="381"/>
        <v>#N/A</v>
      </c>
      <c r="MX27" s="57" t="e">
        <f t="shared" si="382"/>
        <v>#N/A</v>
      </c>
      <c r="MY27" s="57" t="e">
        <f t="shared" si="383"/>
        <v>#N/A</v>
      </c>
      <c r="MZ27" s="57" t="e">
        <f t="shared" si="384"/>
        <v>#N/A</v>
      </c>
      <c r="NA27" s="57" t="e">
        <f t="shared" si="385"/>
        <v>#N/A</v>
      </c>
      <c r="NB27" s="57" t="e">
        <f t="shared" si="386"/>
        <v>#N/A</v>
      </c>
      <c r="NC27" s="57" t="e">
        <f t="shared" si="387"/>
        <v>#N/A</v>
      </c>
      <c r="ND27" s="57" t="e">
        <f t="shared" si="388"/>
        <v>#N/A</v>
      </c>
      <c r="NE27" s="57" t="e">
        <f t="shared" si="389"/>
        <v>#N/A</v>
      </c>
      <c r="NF27" s="61">
        <f t="shared" si="320"/>
        <v>0.76000000000000012</v>
      </c>
      <c r="NG27" s="256">
        <f>IF(OY26=0,MIN('Drive Train'!$F$35-FQ26*$C$19*'Drive Train'!$F$39,NG26+$C$39)-$C$7,IF(LO26-1&lt;=0,0,IF($C$37=Motors!$C$30,MAX(MAX(NG$8:NG26)*-1,NG26-$C$39),MAX(0,MAX(NG$8:NG26)*-1,NG26-$C$39))))</f>
        <v>11.34736034345185</v>
      </c>
      <c r="NH27" s="256">
        <f>IF(OZ26=0,MIN('Drive Train'!$F$35-FR26*$C$19*'Drive Train'!$F$39,NH26+$C$39)-$C$7,IF(LP26-1&lt;=0,0,IF($C$37=Motors!$C$30,MAX(MAX(NH$8:NH26)*-1,NH26-$C$39),MAX(0,MAX(NH$8:NH26)*-1,NH26-$C$39))))</f>
        <v>7.7630165626519192</v>
      </c>
      <c r="NI27" s="256">
        <f>IF(PA26=0,MIN('Drive Train'!$F$35-FS26*$C$19*'Drive Train'!$F$39,NI26+$C$39)-$C$7,IF(LQ26-1&lt;=0,0,IF($C$37=Motors!$C$30,MAX(MAX(NI$8:NI26)*-1,NI26-$C$39),MAX(0,MAX(NI$8:NI26)*-1,NI26-$C$39))))</f>
        <v>8.1630608099783561</v>
      </c>
      <c r="NJ27" s="256">
        <f>IF(PB26=0,MIN('Drive Train'!$F$35-FT26*$C$19*'Drive Train'!$F$39,NJ26+$C$39)-$C$7,IF(LR26-1&lt;=0,0,IF($C$37=Motors!$C$30,MAX(MAX(NJ$8:NJ26)*-1,NJ26-$C$39),MAX(0,MAX(NJ$8:NJ26)*-1,NJ26-$C$39))))</f>
        <v>8.6800790338143194</v>
      </c>
      <c r="NK27" s="256">
        <f>IF(PC26=0,MIN('Drive Train'!$F$35-FU26*$C$19*'Drive Train'!$F$39,NK26+$C$39)-$C$7,IF(LS26-1&lt;=0,0,IF($C$37=Motors!$C$30,MAX(MAX(NK$8:NK26)*-1,NK26-$C$39),MAX(0,MAX(NK$8:NK26)*-1,NK26-$C$39))))</f>
        <v>9.4492440325806903</v>
      </c>
      <c r="NL27" s="256">
        <f>IF(PD26=0,MIN('Drive Train'!$F$35-FV26*$C$19*'Drive Train'!$F$39,NL26+$C$39)-$C$7,IF(LT26-1&lt;=0,0,IF($C$37=Motors!$C$30,MAX(MAX(NL$8:NL26)*-1,NL26-$C$39),MAX(0,MAX(NL$8:NL26)*-1,NL26-$C$39))))</f>
        <v>10.22770927356154</v>
      </c>
      <c r="NM27" s="256">
        <f>IF(PE26=0,MIN('Drive Train'!$F$35-FW26*$C$19*'Drive Train'!$F$39,NM26+$C$39)-$C$7,IF(LU26-1&lt;=0,0,IF($C$37=Motors!$C$30,MAX(MAX(NM$8:NM26)*-1,NM26-$C$39),MAX(0,MAX(NM$8:NM26)*-1,NM26-$C$39))))</f>
        <v>10.923342824323173</v>
      </c>
      <c r="NN27" s="256">
        <f>IF(PF26=0,MIN('Drive Train'!$F$35-FX26*$C$19*'Drive Train'!$F$39,NN26+$C$39)-$C$7,IF(LV26-1&lt;=0,0,IF($C$37=Motors!$C$30,MAX(MAX(NN$8:NN26)*-1,NN26-$C$39),MAX(0,MAX(NN$8:NN26)*-1,NN26-$C$39))))</f>
        <v>11.425203787587641</v>
      </c>
      <c r="NO27" s="256">
        <f>IF(PG26=0,MIN('Drive Train'!$F$35-FY26*$C$19*'Drive Train'!$F$39,NO26+$C$39)-$C$7,IF(LW26-1&lt;=0,0,IF($C$37=Motors!$C$30,MAX(MAX(NO$8:NO26)*-1,NO26-$C$39),MAX(0,MAX(NO$8:NO26)*-1,NO26-$C$39))))</f>
        <v>11.745439919317059</v>
      </c>
      <c r="NP27" s="256">
        <f>IF(PH26=0,MIN('Drive Train'!$F$35-FZ26*$C$19*'Drive Train'!$F$39,NP26+$C$39)-$C$7,IF(LX26-1&lt;=0,0,IF($C$37=Motors!$C$30,MAX(MAX(NP$8:NP26)*-1,NP26-$C$39),MAX(0,MAX(NP$8:NP26)*-1,NP26-$C$39))))</f>
        <v>11.915469746346981</v>
      </c>
      <c r="NQ27" s="256">
        <f>IF(PI26=0,MIN('Drive Train'!$F$35-GA26*$C$19*'Drive Train'!$F$39,NQ26+$C$39)-$C$7,IF(LY26-1&lt;=0,0,IF($C$37=Motors!$C$30,MAX(MAX(NQ$8:NQ26)*-1,NQ26-$C$39),MAX(0,MAX(NQ$8:NQ26)*-1,NQ26-$C$39))))</f>
        <v>11.992348713512047</v>
      </c>
      <c r="NR27" s="256">
        <f>IF(PJ26=0,MIN('Drive Train'!$F$35-GB26*$C$19*'Drive Train'!$F$39,NR26+$C$39)-$C$7,IF(LZ26-1&lt;=0,0,IF($C$37=Motors!$C$30,MAX(MAX(NR$8:NR26)*-1,NR26-$C$39),MAX(0,MAX(NR$8:NR26)*-1,NR26-$C$39))))</f>
        <v>11.003914234723666</v>
      </c>
      <c r="NS27" s="256">
        <f>IF(PK26=0,MIN('Drive Train'!$F$35-GC26*$C$19*'Drive Train'!$F$39,NS26+$C$39)-$C$7,IF(MA26-1&lt;=0,0,IF($C$37=Motors!$C$30,MAX(MAX(NS$8:NS26)*-1,NS26-$C$39),MAX(0,MAX(NS$8:NS26)*-1,NS26-$C$39))))</f>
        <v>10.772744193285911</v>
      </c>
      <c r="NT27" s="256">
        <f>IF(PL26=0,MIN('Drive Train'!$F$35-GD26*$C$19*'Drive Train'!$F$39,NT26+$C$39)-$C$7,IF(MB26-1&lt;=0,0,IF($C$37=Motors!$C$30,MAX(MAX(NT$8:NT26)*-1,NT26-$C$39),MAX(0,MAX(NT$8:NT26)*-1,NT26-$C$39))))</f>
        <v>10.541574151848156</v>
      </c>
      <c r="NU27" s="256">
        <f>IF(PM26=0,MIN('Drive Train'!$F$35-GE26*$C$19*'Drive Train'!$F$39,NU26+$C$39)-$C$7,IF(MC26-1&lt;=0,0,IF($C$37=Motors!$C$30,MAX(MAX(NU$8:NU26)*-1,NU26-$C$39),MAX(0,MAX(NU$8:NU26)*-1,NU26-$C$39))))</f>
        <v>10.455891471976042</v>
      </c>
      <c r="NV27" s="256">
        <f>IF(PN26=0,MIN('Drive Train'!$F$35-GF26*$C$19*'Drive Train'!$F$39,NV26+$C$39)-$C$7,IF(MD26-1&lt;=0,0,IF($C$37=Motors!$C$30,MAX(MAX(NV$8:NV26)*-1,NV26-$C$39),MAX(0,MAX(NV$8:NV26)*-1,NV26-$C$39))))</f>
        <v>10.88360712306935</v>
      </c>
      <c r="NW27" s="256">
        <f>IF(PO26=0,MIN('Drive Train'!$F$35-GG26*$C$19*'Drive Train'!$F$39,NW26+$C$39)-$C$7,IF(ME26-1&lt;=0,0,IF($C$37=Motors!$C$30,MAX(MAX(NW$8:NW26)*-1,NW26-$C$39),MAX(0,MAX(NW$8:NW26)*-1,NW26-$C$39))))</f>
        <v>11.106830188239575</v>
      </c>
      <c r="NX27" s="256">
        <f>IF(PP26=0,MIN('Drive Train'!$F$35-GH26*$C$19*'Drive Train'!$F$39,NX26+$C$39)-$C$7,IF(MF26-1&lt;=0,0,IF($C$37=Motors!$C$30,MAX(MAX(NX$8:NX26)*-1,NX26-$C$39),MAX(0,MAX(NX$8:NX26)*-1,NX26-$C$39))))</f>
        <v>11.225725611718302</v>
      </c>
      <c r="NY27" s="256">
        <f>IF(PQ26=0,MIN('Drive Train'!$F$35-GI26*$C$19*'Drive Train'!$F$39,NY26+$C$39)-$C$7,IF(MG26-1&lt;=0,0,IF($C$37=Motors!$C$30,MAX(MAX(NY$8:NY26)*-1,NY26-$C$39),MAX(0,MAX(NY$8:NY26)*-1,NY26-$C$39))))</f>
        <v>11.292798260777154</v>
      </c>
      <c r="NZ27" s="256">
        <f>IF(PR26=0,MIN('Drive Train'!$F$35-GJ26*$C$19*'Drive Train'!$F$39,NZ26+$C$39)-$C$7,IF(MH26-1&lt;=0,0,IF($C$37=Motors!$C$30,MAX(MAX(NZ$8:NZ26)*-1,NZ26-$C$39),MAX(0,MAX(NZ$8:NZ26)*-1,NZ26-$C$39))))</f>
        <v>11.332375390605941</v>
      </c>
      <c r="OA27" s="256">
        <f>IF(PS26=0,MIN('Drive Train'!$F$35-GK26*$C$19*'Drive Train'!$F$39,OA26+$C$39)-$C$7,IF(MI26-1&lt;=0,0,IF($C$37=Motors!$C$30,MAX(MAX(OA$8:OA26)*-1,OA26-$C$39),MAX(0,MAX(OA$8:OA26)*-1,OA26-$C$39))))</f>
        <v>11.333980656360662</v>
      </c>
      <c r="OB27" s="61">
        <f t="shared" si="321"/>
        <v>0.76000000000000012</v>
      </c>
      <c r="OC27" s="256">
        <f>'Drive Train'!$F$35-(FQ27*$C$13)*$C$19*'Drive Train'!$F$39</f>
        <v>11.629790535275292</v>
      </c>
      <c r="OD27" s="256">
        <f>'Drive Train'!$F$35-(FR27*$C$13)*$C$19*'Drive Train'!$F$39</f>
        <v>7.9651135501101837</v>
      </c>
      <c r="OE27" s="256">
        <f>'Drive Train'!$F$35-(FS27*$C$13)*$C$19*'Drive Train'!$F$39</f>
        <v>8.3870534694528551</v>
      </c>
      <c r="OF27" s="256">
        <f>'Drive Train'!$F$35-(FT27*$C$13)*$C$19*'Drive Train'!$F$39</f>
        <v>8.9386531601567043</v>
      </c>
      <c r="OG27" s="256">
        <f>'Drive Train'!$F$35-(FU27*$C$13)*$C$19*'Drive Train'!$F$39</f>
        <v>9.7508203027257743</v>
      </c>
      <c r="OH27" s="256">
        <f>'Drive Train'!$F$35-(FV27*$C$13)*$C$19*'Drive Train'!$F$39</f>
        <v>10.544994904687451</v>
      </c>
      <c r="OI27" s="256">
        <f>'Drive Train'!$F$35-(FW27*$C$13)*$C$19*'Drive Train'!$F$39</f>
        <v>11.230025940895272</v>
      </c>
      <c r="OJ27" s="256">
        <f>'Drive Train'!$F$35-(FX27*$C$13)*$C$19*'Drive Train'!$F$39</f>
        <v>11.701971131417256</v>
      </c>
      <c r="OK27" s="256">
        <f>'Drive Train'!$F$35-(FY27*$C$13)*$C$19*'Drive Train'!$F$39</f>
        <v>11.985559470157503</v>
      </c>
      <c r="OL27" s="256">
        <f>'Drive Train'!$F$35-(FZ27*$C$13)*$C$19*'Drive Train'!$F$39</f>
        <v>12.126190104842347</v>
      </c>
      <c r="OM27" s="256">
        <f>'Drive Train'!$F$35-(GA27*$C$13)*$C$19*'Drive Train'!$F$39</f>
        <v>12.185125080766438</v>
      </c>
      <c r="ON27" s="256">
        <f>'Drive Train'!$F$35-(GB27*$C$13)*$C$19*'Drive Train'!$F$39</f>
        <v>11.207120211359808</v>
      </c>
      <c r="OO27" s="256">
        <f>'Drive Train'!$F$35-(GC27*$C$13)*$C$19*'Drive Train'!$F$39</f>
        <v>10.981164878947949</v>
      </c>
      <c r="OP27" s="256">
        <f>'Drive Train'!$F$35-(GD27*$C$13)*$C$19*'Drive Train'!$F$39</f>
        <v>10.75520954653609</v>
      </c>
      <c r="OQ27" s="256">
        <f>'Drive Train'!$F$35-(GE27*$C$13)*$C$19*'Drive Train'!$F$39</f>
        <v>10.849323877520277</v>
      </c>
      <c r="OR27" s="256">
        <f>'Drive Train'!$F$35-(GF27*$C$13)*$C$19*'Drive Train'!$F$39</f>
        <v>11.223184064515767</v>
      </c>
      <c r="OS27" s="256">
        <f>'Drive Train'!$F$35-(GG27*$C$13)*$C$19*'Drive Train'!$F$39</f>
        <v>11.420028799059448</v>
      </c>
      <c r="OT27" s="256">
        <f>'Drive Train'!$F$35-(GH27*$C$13)*$C$19*'Drive Train'!$F$39</f>
        <v>11.524037588911879</v>
      </c>
      <c r="OU27" s="256">
        <f>'Drive Train'!$F$35-(GI27*$C$13)*$C$19*'Drive Train'!$F$39</f>
        <v>11.582434735441538</v>
      </c>
      <c r="OV27" s="256">
        <f>'Drive Train'!$F$35-(GJ27*$C$13)*$C$19*'Drive Train'!$F$39</f>
        <v>11.616798113934417</v>
      </c>
      <c r="OW27" s="256">
        <f>'Drive Train'!$F$35-(GK27*$C$13)*$C$19*'Drive Train'!$F$39</f>
        <v>11.618190424759943</v>
      </c>
      <c r="OX27" s="61">
        <f t="shared" si="322"/>
        <v>0.76000000000000012</v>
      </c>
      <c r="OY27" s="1">
        <f>IF(PU27&gt;='Drive Train'!$F$29,1,0)</f>
        <v>0</v>
      </c>
      <c r="OZ27" s="1">
        <f>IF(PV27&gt;='Drive Train'!$F$29,1,0)</f>
        <v>0</v>
      </c>
      <c r="PA27" s="1">
        <f>IF(PW27&gt;='Drive Train'!$F$29,1,0)</f>
        <v>0</v>
      </c>
      <c r="PB27" s="1">
        <f>IF(PX27&gt;='Drive Train'!$F$29,1,0)</f>
        <v>0</v>
      </c>
      <c r="PC27" s="1">
        <f>IF(PY27&gt;='Drive Train'!$F$29,1,0)</f>
        <v>0</v>
      </c>
      <c r="PD27" s="1">
        <f>IF(PZ27&gt;='Drive Train'!$F$29,1,0)</f>
        <v>0</v>
      </c>
      <c r="PE27" s="1">
        <f>IF(QA27&gt;='Drive Train'!$F$29,1,0)</f>
        <v>0</v>
      </c>
      <c r="PF27" s="1">
        <f>IF(QB27&gt;='Drive Train'!$F$29,1,0)</f>
        <v>0</v>
      </c>
      <c r="PG27" s="1">
        <f>IF(QC27&gt;='Drive Train'!$F$29,1,0)</f>
        <v>0</v>
      </c>
      <c r="PH27" s="1">
        <f>IF(QD27&gt;='Drive Train'!$F$29,1,0)</f>
        <v>0</v>
      </c>
      <c r="PI27" s="1">
        <f>IF(QE27&gt;='Drive Train'!$F$29,1,0)</f>
        <v>0</v>
      </c>
      <c r="PJ27" s="1">
        <f>IF(QF27&gt;='Drive Train'!$F$29,1,0)</f>
        <v>0</v>
      </c>
      <c r="PK27" s="1">
        <f>IF(QG27&gt;='Drive Train'!$F$29,1,0)</f>
        <v>0</v>
      </c>
      <c r="PL27" s="1">
        <f>IF(QH27&gt;='Drive Train'!$F$29,1,0)</f>
        <v>0</v>
      </c>
      <c r="PM27" s="1">
        <f>IF(QI27&gt;='Drive Train'!$F$29,1,0)</f>
        <v>0</v>
      </c>
      <c r="PN27" s="1">
        <f>IF(QJ27&gt;='Drive Train'!$F$29,1,0)</f>
        <v>0</v>
      </c>
      <c r="PO27" s="1">
        <f>IF(QK27&gt;='Drive Train'!$F$29,1,0)</f>
        <v>0</v>
      </c>
      <c r="PP27" s="1">
        <f>IF(QL27&gt;='Drive Train'!$F$29,1,0)</f>
        <v>0</v>
      </c>
      <c r="PQ27" s="1">
        <f>IF(QM27&gt;='Drive Train'!$F$29,1,0)</f>
        <v>0</v>
      </c>
      <c r="PR27" s="1">
        <f>IF(QN27&gt;='Drive Train'!$F$29,1,0)</f>
        <v>0</v>
      </c>
      <c r="PS27" s="1">
        <f>IF(QO27&gt;='Drive Train'!$F$29,1,0)</f>
        <v>0</v>
      </c>
      <c r="PT27" s="253">
        <f t="shared" si="323"/>
        <v>0.76000000000000012</v>
      </c>
      <c r="PU27" s="57">
        <f t="shared" si="324"/>
        <v>5.4676927451023918</v>
      </c>
      <c r="PV27" s="57">
        <f t="shared" si="325"/>
        <v>2.5157251602553683</v>
      </c>
      <c r="PW27" s="57">
        <f t="shared" si="326"/>
        <v>3.4790891984179111</v>
      </c>
      <c r="PX27" s="57">
        <f t="shared" si="327"/>
        <v>4.2827541508143074</v>
      </c>
      <c r="PY27" s="57">
        <f t="shared" si="328"/>
        <v>4.8975512784289794</v>
      </c>
      <c r="PZ27" s="57">
        <f t="shared" si="329"/>
        <v>5.2472331843462099</v>
      </c>
      <c r="QA27" s="57">
        <f t="shared" si="330"/>
        <v>5.4316201136075186</v>
      </c>
      <c r="QB27" s="57">
        <f t="shared" si="331"/>
        <v>5.40048388618521</v>
      </c>
      <c r="QC27" s="57">
        <f t="shared" si="332"/>
        <v>5.2757666218677848</v>
      </c>
      <c r="QD27" s="57">
        <f t="shared" si="333"/>
        <v>5.0878161389911929</v>
      </c>
      <c r="QE27" s="57">
        <f t="shared" si="334"/>
        <v>4.8766109359063003</v>
      </c>
      <c r="QF27" s="57">
        <f t="shared" si="335"/>
        <v>2.4198626898178404</v>
      </c>
      <c r="QG27" s="57">
        <f t="shared" si="336"/>
        <v>2.963639838605022</v>
      </c>
      <c r="QH27" s="57">
        <f t="shared" si="337"/>
        <v>3.5074169873922063</v>
      </c>
      <c r="QI27" s="57">
        <f t="shared" si="338"/>
        <v>4.0473920015015219</v>
      </c>
      <c r="QJ27" s="57">
        <f t="shared" si="339"/>
        <v>4.5199486751828291</v>
      </c>
      <c r="QK27" s="57">
        <f t="shared" si="340"/>
        <v>4.8879562971859052</v>
      </c>
      <c r="QL27" s="57">
        <f t="shared" si="341"/>
        <v>5.1351731344574665</v>
      </c>
      <c r="QM27" s="57">
        <f t="shared" si="342"/>
        <v>5.3016224953502578</v>
      </c>
      <c r="QN27" s="57">
        <f t="shared" si="343"/>
        <v>5.4130531191689126</v>
      </c>
      <c r="QO27" s="57">
        <f t="shared" si="344"/>
        <v>5.418302680701073</v>
      </c>
      <c r="QP27" s="61">
        <f t="shared" si="345"/>
        <v>0.76000000000000012</v>
      </c>
      <c r="QQ27" s="57">
        <f t="shared" si="139"/>
        <v>0.1619860587991484</v>
      </c>
      <c r="QR27" s="57">
        <f t="shared" si="140"/>
        <v>0.93272000688302259</v>
      </c>
      <c r="QS27" s="57">
        <f t="shared" si="141"/>
        <v>0.84398001118746258</v>
      </c>
      <c r="QT27" s="57">
        <f t="shared" si="142"/>
        <v>0.72797071238732125</v>
      </c>
      <c r="QU27" s="57">
        <f t="shared" si="143"/>
        <v>0.55716035424928856</v>
      </c>
      <c r="QV27" s="57">
        <f t="shared" si="144"/>
        <v>0.39013408456285265</v>
      </c>
      <c r="QW27" s="57">
        <f t="shared" si="145"/>
        <v>0.24606226670994738</v>
      </c>
      <c r="QX27" s="57">
        <f t="shared" si="146"/>
        <v>0.14680544777538121</v>
      </c>
      <c r="QY27" s="57">
        <f t="shared" si="147"/>
        <v>8.7162766897200261E-2</v>
      </c>
      <c r="QZ27" s="57">
        <f t="shared" si="148"/>
        <v>5.7586134432468086E-2</v>
      </c>
      <c r="RA27" s="57">
        <f t="shared" si="149"/>
        <v>4.5191266656104991E-2</v>
      </c>
      <c r="RB27" s="57">
        <f t="shared" si="150"/>
        <v>0.25087966901581932</v>
      </c>
      <c r="RC27" s="57">
        <f t="shared" si="151"/>
        <v>0.29840130493226541</v>
      </c>
      <c r="RD27" s="57">
        <f t="shared" si="152"/>
        <v>0.34592294084871161</v>
      </c>
      <c r="RE27" s="57">
        <f t="shared" si="153"/>
        <v>0.32612935189548309</v>
      </c>
      <c r="RF27" s="57">
        <f t="shared" si="154"/>
        <v>0.24750121110139703</v>
      </c>
      <c r="RG27" s="57">
        <f t="shared" si="155"/>
        <v>0.20610194998547116</v>
      </c>
      <c r="RH27" s="57">
        <f t="shared" si="156"/>
        <v>0.18422741491378677</v>
      </c>
      <c r="RI27" s="57">
        <f t="shared" si="157"/>
        <v>0.17194566034610317</v>
      </c>
      <c r="RJ27" s="57">
        <f t="shared" si="158"/>
        <v>0.16471855070382599</v>
      </c>
      <c r="RK27" s="57">
        <f t="shared" si="159"/>
        <v>0.16442572783734657</v>
      </c>
      <c r="RL27" s="61">
        <f t="shared" si="346"/>
        <v>0.76000000000000012</v>
      </c>
      <c r="RM27" s="2">
        <f>IF(AND(LO27&gt;=LO$6*'Drive Train'!$AA$52,LO27&lt;=LO$6*'Drive Train'!$AA$53,KS27=0,JW27=0,EU27&gt;0),$C$17,0)</f>
        <v>0.04</v>
      </c>
      <c r="RN27" s="2">
        <f>IF(AND(LP27&gt;=LP$6*'Drive Train'!$AA$52,LP27&lt;=LP$6*'Drive Train'!$AA$53,KT27=0,JX27=0,EV27&gt;0),$C$17,0)</f>
        <v>0</v>
      </c>
      <c r="RO27" s="2">
        <f>IF(AND(LQ27&gt;=LQ$6*'Drive Train'!$AA$52,LQ27&lt;=LQ$6*'Drive Train'!$AA$53,KU27=0,JY27=0,EW27&gt;0),$C$17,0)</f>
        <v>0</v>
      </c>
      <c r="RP27" s="2">
        <f>IF(AND(LR27&gt;=LR$6*'Drive Train'!$AA$52,LR27&lt;=LR$6*'Drive Train'!$AA$53,KV27=0,JZ27=0,EX27&gt;0),$C$17,0)</f>
        <v>0.04</v>
      </c>
      <c r="RQ27" s="2">
        <f>IF(AND(LS27&gt;=LS$6*'Drive Train'!$AA$52,LS27&lt;=LS$6*'Drive Train'!$AA$53,KW27=0,KA27=0,EY27&gt;0),$C$17,0)</f>
        <v>0.04</v>
      </c>
      <c r="RR27" s="2">
        <f>IF(AND(LT27&gt;=LT$6*'Drive Train'!$AA$52,LT27&lt;=LT$6*'Drive Train'!$AA$53,KX27=0,KB27=0,EZ27&gt;0),$C$17,0)</f>
        <v>0.04</v>
      </c>
      <c r="RS27" s="2">
        <f>IF(AND(LU27&gt;=LU$6*'Drive Train'!$AA$52,LU27&lt;=LU$6*'Drive Train'!$AA$53,KY27=0,KC27=0,FA27&gt;0),$C$17,0)</f>
        <v>0.04</v>
      </c>
      <c r="RT27" s="2">
        <f>IF(AND(LV27&gt;=LV$6*'Drive Train'!$AA$52,LV27&lt;=LV$6*'Drive Train'!$AA$53,KZ27=0,KD27=0,FB27&gt;0),$C$17,0)</f>
        <v>0.04</v>
      </c>
      <c r="RU27" s="2">
        <f>IF(AND(LW27&gt;=LW$6*'Drive Train'!$AA$52,LW27&lt;=LW$6*'Drive Train'!$AA$53,LA27=0,KE27=0,FC27&gt;0),$C$17,0)</f>
        <v>0.04</v>
      </c>
      <c r="RV27" s="2">
        <f>IF(AND(LX27&gt;=LX$6*'Drive Train'!$AA$52,LX27&lt;=LX$6*'Drive Train'!$AA$53,LB27=0,KF27=0,FD27&gt;0),$C$17,0)</f>
        <v>0.04</v>
      </c>
      <c r="RW27" s="2">
        <f>IF(AND(LY27&gt;=LY$6*'Drive Train'!$AA$52,LY27&lt;=LY$6*'Drive Train'!$AA$53,LC27=0,KG27=0,FE27&gt;0),$C$17,0)</f>
        <v>0</v>
      </c>
      <c r="RX27" s="2">
        <f>IF(AND(LZ27&gt;=LZ$6*'Drive Train'!$AA$52,LZ27&lt;=LZ$6*'Drive Train'!$AA$53,LD27=0,KH27=0,FF27&gt;0),$C$17,0)</f>
        <v>0</v>
      </c>
      <c r="RY27" s="2">
        <f>IF(AND(MA27&gt;=MA$6*'Drive Train'!$AA$52,MA27&lt;=MA$6*'Drive Train'!$AA$53,LE27=0,KI27=0,FG27&gt;0),$C$17,0)</f>
        <v>0.04</v>
      </c>
      <c r="RZ27" s="2">
        <f>IF(AND(MB27&gt;=MB$6*'Drive Train'!$AA$52,MB27&lt;=MB$6*'Drive Train'!$AA$53,LF27=0,KJ27=0,FH27&gt;0),$C$17,0)</f>
        <v>0.04</v>
      </c>
      <c r="SA27" s="2">
        <f>IF(AND(MC27&gt;=MC$6*'Drive Train'!$AA$52,MC27&lt;=MC$6*'Drive Train'!$AA$53,LG27=0,KK27=0,FI27&gt;0),$C$17,0)</f>
        <v>0.04</v>
      </c>
      <c r="SB27" s="2">
        <f>IF(AND(MD27&gt;=MD$6*'Drive Train'!$AA$52,MD27&lt;=MD$6*'Drive Train'!$AA$53,LH27=0,KL27=0,FJ27&gt;0),$C$17,0)</f>
        <v>0.04</v>
      </c>
      <c r="SC27" s="2">
        <f>IF(AND(ME27&gt;=ME$6*'Drive Train'!$AA$52,ME27&lt;=ME$6*'Drive Train'!$AA$53,LI27=0,KM27=0,FK27&gt;0),$C$17,0)</f>
        <v>0.04</v>
      </c>
      <c r="SD27" s="2">
        <f>IF(AND(MF27&gt;=MF$6*'Drive Train'!$AA$52,MF27&lt;=MF$6*'Drive Train'!$AA$53,LJ27=0,KN27=0,FL27&gt;0),$C$17,0)</f>
        <v>0.04</v>
      </c>
      <c r="SE27" s="2">
        <f>IF(AND(MG27&gt;=MG$6*'Drive Train'!$AA$52,MG27&lt;=MG$6*'Drive Train'!$AA$53,LK27=0,KO27=0,FM27&gt;0),$C$17,0)</f>
        <v>0.04</v>
      </c>
      <c r="SF27" s="2">
        <f>IF(AND(MH27&gt;=MH$6*'Drive Train'!$AA$52,MH27&lt;=MH$6*'Drive Train'!$AA$53,LL27=0,KP27=0,FN27&gt;0),$C$17,0)</f>
        <v>0.04</v>
      </c>
      <c r="SG27" s="2">
        <f>IF(AND(MI27&gt;=MI$6*'Drive Train'!$AA$52,MI27&lt;=MI$6*'Drive Train'!$AA$53,LM27=0,KQ27=0,FO27&gt;0),$C$17,0)</f>
        <v>0.04</v>
      </c>
      <c r="SH27" s="61">
        <f t="shared" si="347"/>
        <v>0.76000000000000012</v>
      </c>
      <c r="SI27" s="2">
        <f>IF(AND(EU27&lt;0,KS27=0,LO27&gt;=LO$6*'Drive Train'!$AA$52,LO27&lt;=LO$6*'Drive Train'!$AA$53,OY27=1,JW27=0),$C$17,0)</f>
        <v>0</v>
      </c>
      <c r="SJ27" s="2">
        <f>IF(AND(EV27&lt;0,KT27=0,LP27&gt;=LP$6*'Drive Train'!$AA$52,LP27&lt;=LP$6*'Drive Train'!$AA$53,OZ27=1,JX27=0),$C$17,0)</f>
        <v>0</v>
      </c>
      <c r="SK27" s="2">
        <f>IF(AND(EW27&lt;0,KU27=0,LQ27&gt;=LQ$6*'Drive Train'!$AA$52,LQ27&lt;=LQ$6*'Drive Train'!$AA$53,PA27=1,JY27=0),$C$17,0)</f>
        <v>0</v>
      </c>
      <c r="SL27" s="2">
        <f>IF(AND(EX27&lt;0,KV27=0,LR27&gt;=LR$6*'Drive Train'!$AA$52,LR27&lt;=LR$6*'Drive Train'!$AA$53,PB27=1,JZ27=0),$C$17,0)</f>
        <v>0</v>
      </c>
      <c r="SM27" s="2">
        <f>IF(AND(EY27&lt;0,KW27=0,LS27&gt;=LS$6*'Drive Train'!$AA$52,LS27&lt;=LS$6*'Drive Train'!$AA$53,PC27=1,KA27=0),$C$17,0)</f>
        <v>0</v>
      </c>
      <c r="SN27" s="2">
        <f>IF(AND(EZ27&lt;0,KX27=0,LT27&gt;=LT$6*'Drive Train'!$AA$52,LT27&lt;=LT$6*'Drive Train'!$AA$53,PD27=1,KB27=0),$C$17,0)</f>
        <v>0</v>
      </c>
      <c r="SO27" s="2">
        <f>IF(AND(FA27&lt;0,KY27=0,LU27&gt;=LU$6*'Drive Train'!$AA$52,LU27&lt;=LU$6*'Drive Train'!$AA$53,PE27=1,KC27=0),$C$17,0)</f>
        <v>0</v>
      </c>
      <c r="SP27" s="2">
        <f>IF(AND(FB27&lt;0,KZ27=0,LV27&gt;=LV$6*'Drive Train'!$AA$52,LV27&lt;=LV$6*'Drive Train'!$AA$53,PF27=1,KD27=0),$C$17,0)</f>
        <v>0</v>
      </c>
      <c r="SQ27" s="2">
        <f>IF(AND(FC27&lt;0,LA27=0,LW27&gt;=LW$6*'Drive Train'!$AA$52,LW27&lt;=LW$6*'Drive Train'!$AA$53,PG27=1,KE27=0),$C$17,0)</f>
        <v>0</v>
      </c>
      <c r="SR27" s="2">
        <f>IF(AND(FD27&lt;0,LB27=0,LX27&gt;=LX$6*'Drive Train'!$AA$52,LX27&lt;=LX$6*'Drive Train'!$AA$53,PH27=1,KF27=0),$C$17,0)</f>
        <v>0</v>
      </c>
      <c r="SS27" s="2">
        <f>IF(AND(FE27&lt;0,LC27=0,LY27&gt;=LY$6*'Drive Train'!$AA$52,LY27&lt;=LY$6*'Drive Train'!$AA$53,PI27=1,KG27=0),$C$17,0)</f>
        <v>0</v>
      </c>
      <c r="ST27" s="2">
        <f>IF(AND(FF27&lt;0,LD27=0,LZ27&gt;=LZ$6*'Drive Train'!$AA$52,LZ27&lt;=LZ$6*'Drive Train'!$AA$53,PJ27=1,KH27=0),$C$17,0)</f>
        <v>0</v>
      </c>
      <c r="SU27" s="2">
        <f>IF(AND(FG27&lt;0,LE27=0,MA27&gt;=MA$6*'Drive Train'!$AA$52,MA27&lt;=MA$6*'Drive Train'!$AA$53,PK27=1,KI27=0),$C$17,0)</f>
        <v>0</v>
      </c>
      <c r="SV27" s="2">
        <f>IF(AND(FH27&lt;0,LF27=0,MB27&gt;=MB$6*'Drive Train'!$AA$52,MB27&lt;=MB$6*'Drive Train'!$AA$53,PL27=1,KJ27=0),$C$17,0)</f>
        <v>0</v>
      </c>
      <c r="SW27" s="2">
        <f>IF(AND(FI27&lt;0,LG27=0,MC27&gt;=MC$6*'Drive Train'!$AA$52,MC27&lt;=MC$6*'Drive Train'!$AA$53,PM27=1,KK27=0),$C$17,0)</f>
        <v>0</v>
      </c>
      <c r="SX27" s="2">
        <f>IF(AND(FJ27&lt;0,LH27=0,MD27&gt;=MD$6*'Drive Train'!$AA$52,MD27&lt;=MD$6*'Drive Train'!$AA$53,PN27=1,KL27=0),$C$17,0)</f>
        <v>0</v>
      </c>
      <c r="SY27" s="2">
        <f>IF(AND(FK27&lt;0,LI27=0,ME27&gt;=ME$6*'Drive Train'!$AA$52,ME27&lt;=ME$6*'Drive Train'!$AA$53,PO27=1,KM27=0),$C$17,0)</f>
        <v>0</v>
      </c>
      <c r="SZ27" s="2">
        <f>IF(AND(FL27&lt;0,LJ27=0,MF27&gt;=MF$6*'Drive Train'!$AA$52,MF27&lt;=MF$6*'Drive Train'!$AA$53,PP27=1,KN27=0),$C$17,0)</f>
        <v>0</v>
      </c>
      <c r="TA27" s="2">
        <f>IF(AND(FM27&lt;0,LK27=0,MG27&gt;=MG$6*'Drive Train'!$AA$52,MG27&lt;=MG$6*'Drive Train'!$AA$53,PQ27=1,KO27=0),$C$17,0)</f>
        <v>0</v>
      </c>
      <c r="TB27" s="2">
        <f>IF(AND(FN27&lt;0,LL27=0,MH27&gt;=MH$6*'Drive Train'!$AA$52,MH27&lt;=MH$6*'Drive Train'!$AA$53,PR27=1,KP27=0),$C$17,0)</f>
        <v>0</v>
      </c>
      <c r="TC27" s="2">
        <f>IF(AND(FO27&lt;0,LM27=0,MI27&gt;=MI$6*'Drive Train'!$AA$52,MI27&lt;=MI$6*'Drive Train'!$AA$53,PS27=1,KQ27=0),$C$17,0)</f>
        <v>0</v>
      </c>
      <c r="TD27" s="144">
        <f t="shared" si="348"/>
        <v>0.76000000000000012</v>
      </c>
    </row>
    <row r="28" spans="1:524" x14ac:dyDescent="0.2">
      <c r="B28" s="3" t="s">
        <v>70</v>
      </c>
      <c r="C28" s="4">
        <f>SQRT(((1-'Drive Train'!$F$21)*'Drive Train'!$F$19-'Drive Train'!F19/2)^2+('Drive Train'!$F$20*'Drive Train'!$F$22-('Drive Train'!F20/2))^2)</f>
        <v>0</v>
      </c>
      <c r="D28" s="5"/>
      <c r="E28" s="6"/>
      <c r="P28" s="5"/>
      <c r="R28" s="63">
        <f t="shared" si="160"/>
        <v>0.80000000000000016</v>
      </c>
      <c r="S28" s="2">
        <f>NG28/'Drive Train'!$F$35</f>
        <v>0.92337020445768492</v>
      </c>
      <c r="T28" s="2">
        <f>NH28/'Drive Train'!$F$35</f>
        <v>0.62783173791211155</v>
      </c>
      <c r="U28" s="2">
        <f>NI28/'Drive Train'!$F$35</f>
        <v>0.66185915076232704</v>
      </c>
      <c r="V28" s="2">
        <f>NJ28/'Drive Train'!$F$35</f>
        <v>0.70634299678683099</v>
      </c>
      <c r="W28" s="2">
        <f>NK28/'Drive Train'!$F$35</f>
        <v>0.77184034699401405</v>
      </c>
      <c r="X28" s="2">
        <f>NL28/'Drive Train'!$F$35</f>
        <v>0.83588668586189119</v>
      </c>
      <c r="Y28" s="2">
        <f>NM28/'Drive Train'!$F$35</f>
        <v>0.89113112426574781</v>
      </c>
      <c r="Z28" s="2">
        <f>NN28/'Drive Train'!$F$35</f>
        <v>0.92919122027558521</v>
      </c>
      <c r="AA28" s="2">
        <f>NO28/'Drive Train'!$F$35</f>
        <v>0.95206124759334698</v>
      </c>
      <c r="AB28" s="2">
        <f>NP28/'Drive Train'!$F$35</f>
        <v>0.96340242780986673</v>
      </c>
      <c r="AC28" s="2">
        <f>NQ28/'Drive Train'!$F$35</f>
        <v>0.96815524844890632</v>
      </c>
      <c r="AD28" s="2">
        <f>NR28/'Drive Train'!$F$35</f>
        <v>0.88928388801288771</v>
      </c>
      <c r="AE28" s="2">
        <f>NS28/'Drive Train'!$F$35</f>
        <v>0.87106168378612492</v>
      </c>
      <c r="AF28" s="2">
        <f>NT28/'Drive Train'!$F$35</f>
        <v>0.85283947955936212</v>
      </c>
      <c r="AG28" s="2">
        <f>NU28/'Drive Train'!$F$35</f>
        <v>0.86042934496131263</v>
      </c>
      <c r="AH28" s="2">
        <f>NV28/'Drive Train'!$F$35</f>
        <v>0.8905793600415941</v>
      </c>
      <c r="AI28" s="2">
        <f>NW28/'Drive Train'!$F$35</f>
        <v>0.90645393540802</v>
      </c>
      <c r="AJ28" s="2">
        <f>NX28/'Drive Train'!$F$35</f>
        <v>0.91484174104128058</v>
      </c>
      <c r="AK28" s="2">
        <f>NY28/'Drive Train'!$F$35</f>
        <v>0.91955118834205951</v>
      </c>
      <c r="AL28" s="2">
        <f>NZ28/'Drive Train'!$F$35</f>
        <v>0.92232242854309809</v>
      </c>
      <c r="AM28" s="2">
        <f>OA28/'Drive Train'!$F$35</f>
        <v>0.922434711674189</v>
      </c>
      <c r="AN28" s="61">
        <f t="shared" si="161"/>
        <v>0.80000000000000016</v>
      </c>
      <c r="AO28" s="46">
        <f>LO28*12*60/(PI() * 'Drive Train'!$F$15)/S$6*ABS(S28)</f>
        <v>4167.3791825841145</v>
      </c>
      <c r="AP28" s="46">
        <f>LP28*12*60/(PI() * 'Drive Train'!$F$15)/T$6*ABS(T28)</f>
        <v>473.11584776684066</v>
      </c>
      <c r="AQ28" s="46">
        <f>LQ28*12*60/(PI() * 'Drive Train'!$F$15)/U$6*ABS(U28)</f>
        <v>972.42884568323439</v>
      </c>
      <c r="AR28" s="46">
        <f>LR28*12*60/(PI() * 'Drive Train'!$F$15)/V$6*ABS(V28)</f>
        <v>1613.2413764743415</v>
      </c>
      <c r="AS28" s="46">
        <f>LS28*12*60/(PI() * 'Drive Train'!$F$15)/W$6*ABS(W28)</f>
        <v>2382.4755442983069</v>
      </c>
      <c r="AT28" s="46">
        <f>LT28*12*60/(PI() * 'Drive Train'!$F$15)/X$6*ABS(X28)</f>
        <v>3142.2895716195867</v>
      </c>
      <c r="AU28" s="46">
        <f>LU28*12*60/(PI() * 'Drive Train'!$F$15)/Y$6*ABS(Y28)</f>
        <v>3793.3753264240868</v>
      </c>
      <c r="AV28" s="46">
        <f>LV28*12*60/(PI() * 'Drive Train'!$F$15)/Z$6*ABS(Z28)</f>
        <v>4234.4600653773587</v>
      </c>
      <c r="AW28" s="46">
        <f>LW28*12*60/(PI() * 'Drive Train'!$F$15)/AA$6*ABS(AA28)</f>
        <v>4492.5196778239342</v>
      </c>
      <c r="AX28" s="46">
        <f>LX28*12*60/(PI() * 'Drive Train'!$F$15)/AB$6*ABS(AB28)</f>
        <v>4616.4672296910439</v>
      </c>
      <c r="AY28" s="46">
        <f>LY28*12*60/(PI() * 'Drive Train'!$F$15)/AC$6*ABS(AC28)</f>
        <v>4666.5891752026537</v>
      </c>
      <c r="AZ28" s="46">
        <f>LZ28*12*60/(PI() * 'Drive Train'!$F$15)/AD$6*ABS(AD28)</f>
        <v>2162.3096975175577</v>
      </c>
      <c r="BA28" s="46">
        <f>MA28*12*60/(PI() * 'Drive Train'!$F$15)/AE$6*ABS(AE28)</f>
        <v>2593.946910223593</v>
      </c>
      <c r="BB28" s="46">
        <f>MB28*12*60/(PI() * 'Drive Train'!$F$15)/AF$6*ABS(AF28)</f>
        <v>3005.6710351921638</v>
      </c>
      <c r="BC28" s="46">
        <f>MC28*12*60/(PI() * 'Drive Train'!$F$15)/AG$6*ABS(AG28)</f>
        <v>3461.3596261655134</v>
      </c>
      <c r="BD28" s="46">
        <f>MD28*12*60/(PI() * 'Drive Train'!$F$15)/AH$6*ABS(AH28)</f>
        <v>3800.9181580305694</v>
      </c>
      <c r="BE28" s="46">
        <f>ME28*12*60/(PI() * 'Drive Train'!$F$15)/AI$6*ABS(AI28)</f>
        <v>3978.5661361413277</v>
      </c>
      <c r="BF28" s="46">
        <f>MF28*12*60/(PI() * 'Drive Train'!$F$15)/AJ$6*ABS(AJ28)</f>
        <v>4072.2541054502331</v>
      </c>
      <c r="BG28" s="46">
        <f>MG28*12*60/(PI() * 'Drive Train'!$F$15)/AK$6*ABS(AK28)</f>
        <v>4124.7998121761166</v>
      </c>
      <c r="BH28" s="46">
        <f>MH28*12*60/(PI() * 'Drive Train'!$F$15)/AL$6*ABS(AL28)</f>
        <v>4155.7000578125735</v>
      </c>
      <c r="BI28" s="46">
        <f>MI28*12*60/(PI() * 'Drive Train'!$F$15)/AM$6*ABS(AM28)</f>
        <v>4156.9517343826437</v>
      </c>
      <c r="BJ28" s="61">
        <f t="shared" si="67"/>
        <v>0.80000000000000016</v>
      </c>
      <c r="BK28" s="2">
        <f>IF(OR(KS27=1,AND($C$37=Motors!$C$32,OY27=1)),0,IF(NG28=0,-(CG27+$C$15)/($C$14-$C$15)*$C$12,($C$11*S28-AO28)/($C$11*S28)*$C$12*S28))</f>
        <v>0.40916052154295834</v>
      </c>
      <c r="BL28" s="2">
        <f>IF(OR(KT27=1,AND($C$37=Motors!$C$32,OZ27=1)),0,IF(NH28=0,-(CH27+$C$15)/($C$14-$C$15)*$C$12,($C$11*T28-AP28)/($C$11*T28)*$C$12*T28))</f>
        <v>1.3299965945735726</v>
      </c>
      <c r="BM28" s="2">
        <f>IF(OR(KU27=1,AND($C$37=Motors!$C$32,PA27=1)),0,IF(NI28=0,-(CI27+$C$15)/($C$14-$C$15)*$C$12,($C$11*U28-AQ28)/($C$11*U28)*$C$12*U28))</f>
        <v>1.1910152178593529</v>
      </c>
      <c r="BN28" s="2">
        <f>IF(OR(KV27=1,AND($C$37=Motors!$C$32,PB27=1)),0,IF(NJ28=0,-(CJ27+$C$15)/($C$14-$C$15)*$C$12,($C$11*V28-AR28)/($C$11*V28)*$C$12*V28))</f>
        <v>1.0146444994212496</v>
      </c>
      <c r="BO28" s="2">
        <f>IF(OR(KW27=1,AND($C$37=Motors!$C$32,PC27=1)),0,IF(NK28=0,-(CK27+$C$15)/($C$14-$C$15)*$C$12,($C$11*W28-AS28)/($C$11*W28)*$C$12*W28))</f>
        <v>0.83262085916415185</v>
      </c>
      <c r="BP28" s="2">
        <f>IF(OR(KX27=1,AND($C$37=Motors!$C$32,PD27=1)),0,IF(NL28=0,-(CL27+$C$15)/($C$14-$C$15)*$C$12,($C$11*X28-AT28)/($C$11*X28)*$C$12*X28))</f>
        <v>0.65123372934150736</v>
      </c>
      <c r="BQ28" s="2">
        <f>IF(OR(KY27=1,AND($C$37=Motors!$C$32,PE27=1)),0,IF(NM28=0,-(CM27+$C$15)/($C$14-$C$15)*$C$12,($C$11*Y28-AU28)/($C$11*Y28)*$C$12*Y28))</f>
        <v>0.4966937901864284</v>
      </c>
      <c r="BR28" s="2">
        <f>IF(OR(KZ27=1,AND($C$37=Motors!$C$32,PF27=1)),0,IF(NN28=0,-(CN27+$C$15)/($C$14-$C$15)*$C$12,($C$11*Z28-AV28)/($C$11*Z28)*$C$12*Z28))</f>
        <v>0.39355552128671689</v>
      </c>
      <c r="BS28" s="2">
        <f>IF(OR(LA27=1,AND($C$37=Motors!$C$32,PG27=1)),0,IF(NO28=0,-(CO27+$C$15)/($C$14-$C$15)*$C$12,($C$11*AA28-AW28)/($C$11*AA28)*$C$12*AA28))</f>
        <v>0.33469294093537294</v>
      </c>
      <c r="BT28" s="2">
        <f>IF(OR(LB27=1,AND($C$37=Motors!$C$32,PH27=1)),0,IF(NP28=0,-(CP27+$C$15)/($C$14-$C$15)*$C$12,($C$11*AB28-AX28)/($C$11*AB28)*$C$12*AB28))</f>
        <v>0.30729598844090028</v>
      </c>
      <c r="BU28" s="2">
        <f>IF(OR(LC27=1,AND($C$37=Motors!$C$32,PI27=1)),0,IF(NQ28=0,-(CQ27+$C$15)/($C$14-$C$15)*$C$12,($C$11*AC28-AY28)/($C$11*AC28)*$C$12*AC28))</f>
        <v>0.29662624242594249</v>
      </c>
      <c r="BV28" s="2">
        <f>IF(OR(LD27=1,AND($C$37=Motors!$C$32,PJ27=1)),0,IF(NR28=0,-(CR27+$C$15)/($C$14-$C$15)*$C$12,($C$11*AD28-AZ28)/($C$11*AD28)*$C$12*AD28))</f>
        <v>1.2189534249745284</v>
      </c>
      <c r="BW28" s="2">
        <f>IF(OR(LE27=1,AND($C$37=Motors!$C$32,PK27=1)),0,IF(NS28=0,-(CS27+$C$15)/($C$14-$C$15)*$C$12,($C$11*AE28-BA28)/($C$11*AE28)*$C$12*AE28))</f>
        <v>0.98189783407636289</v>
      </c>
      <c r="BX28" s="2">
        <f>IF(OR(LF27=1,AND($C$37=Motors!$C$32,PL27=1)),0,IF(NT28=0,-(CT27+$C$15)/($C$14-$C$15)*$C$12,($C$11*AF28-BB28)/($C$11*AF28)*$C$12*AF28))</f>
        <v>0.75371539600283421</v>
      </c>
      <c r="BY28" s="2">
        <f>IF(OR(LG27=1,AND($C$37=Motors!$C$32,PM27=1)),0,IF(NU28=0,-(CU27+$C$15)/($C$14-$C$15)*$C$12,($C$11*AG28-BC28)/($C$11*AG28)*$C$12*AG28))</f>
        <v>0.56929020584664791</v>
      </c>
      <c r="BZ28" s="2">
        <f>IF(OR(LH27=1,AND($C$37=Motors!$C$32,PN27=1)),0,IF(NV28=0,-(CV27+$C$15)/($C$14-$C$15)*$C$12,($C$11*AH28-BD28)/($C$11*AH28)*$C$12*AH28))</f>
        <v>0.49197861896242312</v>
      </c>
      <c r="CA28" s="2">
        <f>IF(OR(LI27=1,AND($C$37=Motors!$C$32,PO27=1)),0,IF(NW28=0,-(CW27+$C$15)/($C$14-$C$15)*$C$12,($C$11*AI28-BE28)/($C$11*AI28)*$C$12*AI28))</f>
        <v>0.45177886045813787</v>
      </c>
      <c r="CB28" s="2">
        <f>IF(OR(LJ27=1,AND($C$37=Motors!$C$32,PP27=1)),0,IF(NX28=0,-(CX27+$C$15)/($C$14-$C$15)*$C$12,($C$11*AJ28-BF28)/($C$11*AJ28)*$C$12*AJ28))</f>
        <v>0.43061727433378066</v>
      </c>
      <c r="CC28" s="2">
        <f>IF(OR(LK27=1,AND($C$37=Motors!$C$32,PQ27=1)),0,IF(NY28=0,-(CY27+$C$15)/($C$14-$C$15)*$C$12,($C$11*AK28-BG28)/($C$11*AK28)*$C$12*AK28))</f>
        <v>0.41876106869085794</v>
      </c>
      <c r="CD28" s="2">
        <f>IF(OR(LL27=1,AND($C$37=Motors!$C$32,PR27=1)),0,IF(NZ28=0,-(CZ27+$C$15)/($C$14-$C$15)*$C$12,($C$11*AL28-BH28)/($C$11*AL28)*$C$12*AL28))</f>
        <v>0.41179323551867314</v>
      </c>
      <c r="CE28" s="2">
        <f>IF(OR(LM27=1,AND($C$37=Motors!$C$32,PS27=1)),0,IF(OA28=0,-(DA27+$C$15)/($C$14-$C$15)*$C$12,($C$11*AM28-BI28)/($C$11*AM28)*$C$12*AM28))</f>
        <v>0.41151105931244247</v>
      </c>
      <c r="CF28" s="61">
        <f t="shared" si="69"/>
        <v>0.80000000000000016</v>
      </c>
      <c r="CG28" s="57">
        <f>IF(AND(KS27=1,OY27=1),0,ABS(BK28/$C$12*($C$14-$C$15)+$C$15) *'Drive Train'!$AA$49 + CG27*(1-'Drive Train'!$AA$49))</f>
        <v>24.531780047286954</v>
      </c>
      <c r="CH28" s="57">
        <f>IF(AND(KT27=1,OZ27=1),0,ABS(BL28/$C$12*($C$14-$C$15)+$C$15) *'Drive Train'!$AA$49 + CH27*(1-'Drive Train'!$AA$49))</f>
        <v>73.553883022319226</v>
      </c>
      <c r="CI28" s="57">
        <f>IF(AND(KU27=1,PA27=1),0,ABS(BM28/$C$12*($C$14-$C$15)+$C$15) *'Drive Train'!$AA$49 + CI27*(1-'Drive Train'!$AA$49))</f>
        <v>66.154998942470939</v>
      </c>
      <c r="CJ28" s="57">
        <f>IF(AND(KV27=1,PB27=1),0,ABS(BN28/$C$12*($C$14-$C$15)+$C$15) *'Drive Train'!$AA$49 + CJ27*(1-'Drive Train'!$AA$49))</f>
        <v>56.765636628940378</v>
      </c>
      <c r="CK28" s="57">
        <f>IF(AND(KW27=1,PC27=1),0,ABS(BO28/$C$12*($C$14-$C$15)+$C$15) *'Drive Train'!$AA$49 + CK27*(1-'Drive Train'!$AA$49))</f>
        <v>47.075332460896547</v>
      </c>
      <c r="CL28" s="57">
        <f>IF(AND(KX27=1,PD27=1),0,ABS(BP28/$C$12*($C$14-$C$15)+$C$15) *'Drive Train'!$AA$49 + CL27*(1-'Drive Train'!$AA$49))</f>
        <v>37.418913889840404</v>
      </c>
      <c r="CM28" s="57">
        <f>IF(AND(KY27=1,PE27=1),0,ABS(BQ28/$C$12*($C$14-$C$15)+$C$15) *'Drive Train'!$AA$49 + CM27*(1-'Drive Train'!$AA$49))</f>
        <v>29.191746174655087</v>
      </c>
      <c r="CN28" s="57">
        <f>IF(AND(KZ27=1,PF27=1),0,ABS(BR28/$C$12*($C$14-$C$15)+$C$15) *'Drive Train'!$AA$49 + CN27*(1-'Drive Train'!$AA$49))</f>
        <v>23.701024224516921</v>
      </c>
      <c r="CO28" s="57">
        <f>IF(AND(LA27=1,PG27=1),0,ABS(BS28/$C$12*($C$14-$C$15)+$C$15) *'Drive Train'!$AA$49 + CO27*(1-'Drive Train'!$AA$49))</f>
        <v>20.567385610791845</v>
      </c>
      <c r="CP28" s="57">
        <f>IF(AND(LB27=1,PH27=1),0,ABS(BT28/$C$12*($C$14-$C$15)+$C$15) *'Drive Train'!$AA$49 + CP27*(1-'Drive Train'!$AA$49))</f>
        <v>19.1088673514388</v>
      </c>
      <c r="CQ28" s="57">
        <f>IF(AND(LC27=1,PI27=1),0,ABS(BU28/$C$12*($C$14-$C$15)+$C$15) *'Drive Train'!$AA$49 + CQ27*(1-'Drive Train'!$AA$49))</f>
        <v>18.540847262758682</v>
      </c>
      <c r="CR28" s="57">
        <f>IF(AND(LD27=1,PJ27=1),0,ABS(BV28/$C$12*($C$14-$C$15)+$C$15) *'Drive Train'!$AA$49 + CR27*(1-'Drive Train'!$AA$49))</f>
        <v>67.642331711299576</v>
      </c>
      <c r="CS28" s="57">
        <f>IF(AND(LE27=1,PK27=1),0,ABS(BW28/$C$12*($C$14-$C$15)+$C$15) *'Drive Train'!$AA$49 + CS27*(1-'Drive Train'!$AA$49))</f>
        <v>55.022318303733336</v>
      </c>
      <c r="CT28" s="57">
        <f>IF(AND(LF27=1,PL27=1),0,ABS(BX28/$C$12*($C$14-$C$15)+$C$15) *'Drive Train'!$AA$49 + CT27*(1-'Drive Train'!$AA$49))</f>
        <v>42.874680625379099</v>
      </c>
      <c r="CU28" s="57">
        <f>IF(AND(LG27=1,PM27=1),0,ABS(BY28/$C$12*($C$14-$C$15)+$C$15) *'Drive Train'!$AA$49 + CU27*(1-'Drive Train'!$AA$49))</f>
        <v>33.056526311255155</v>
      </c>
      <c r="CV28" s="57">
        <f>IF(AND(LH27=1,PN27=1),0,ABS(BZ28/$C$12*($C$14-$C$15)+$C$15) *'Drive Train'!$AA$49 + CV27*(1-'Drive Train'!$AA$49))</f>
        <v>28.940726893310739</v>
      </c>
      <c r="CW28" s="57">
        <f>IF(AND(LI27=1,PO27=1),0,ABS(CA28/$C$12*($C$14-$C$15)+$C$15) *'Drive Train'!$AA$49 + CW27*(1-'Drive Train'!$AA$49))</f>
        <v>26.800631865883439</v>
      </c>
      <c r="CX28" s="57">
        <f>IF(AND(LJ27=1,PP27=1),0,ABS(CB28/$C$12*($C$14-$C$15)+$C$15) *'Drive Train'!$AA$49 + CX27*(1-'Drive Train'!$AA$49))</f>
        <v>25.674062778848157</v>
      </c>
      <c r="CY28" s="57">
        <f>IF(AND(LK27=1,PQ27=1),0,ABS(CC28/$C$12*($C$14-$C$15)+$C$15) *'Drive Train'!$AA$49 + CY27*(1-'Drive Train'!$AA$49))</f>
        <v>25.042879714953145</v>
      </c>
      <c r="CZ28" s="57">
        <f>IF(AND(LL27=1,PR27=1),0,ABS(CD28/$C$12*($C$14-$C$15)+$C$15) *'Drive Train'!$AA$49 + CZ27*(1-'Drive Train'!$AA$49))</f>
        <v>24.671936563089528</v>
      </c>
      <c r="DA28" s="57">
        <f>IF(AND(LM27=1,PS27=1),0,ABS(CE28/$C$12*($C$14-$C$15)+$C$15) *'Drive Train'!$AA$49 + DA27*(1-'Drive Train'!$AA$49))</f>
        <v>24.656914485388533</v>
      </c>
      <c r="DB28" s="61">
        <f t="shared" si="162"/>
        <v>0.80000000000000016</v>
      </c>
      <c r="DC28" s="57">
        <f t="shared" si="70"/>
        <v>24.531780047286954</v>
      </c>
      <c r="DD28" s="57">
        <f t="shared" si="71"/>
        <v>73.553883022319226</v>
      </c>
      <c r="DE28" s="57">
        <f t="shared" si="72"/>
        <v>66.154998942470939</v>
      </c>
      <c r="DF28" s="57">
        <f t="shared" si="73"/>
        <v>56.765636628940378</v>
      </c>
      <c r="DG28" s="57">
        <f t="shared" si="74"/>
        <v>47.075332460896547</v>
      </c>
      <c r="DH28" s="57">
        <f t="shared" si="75"/>
        <v>37.418913889840404</v>
      </c>
      <c r="DI28" s="57">
        <f t="shared" si="76"/>
        <v>29.191746174655087</v>
      </c>
      <c r="DJ28" s="57">
        <f t="shared" si="77"/>
        <v>23.701024224516921</v>
      </c>
      <c r="DK28" s="57">
        <f t="shared" si="78"/>
        <v>20.567385610791845</v>
      </c>
      <c r="DL28" s="57">
        <f t="shared" si="79"/>
        <v>19.1088673514388</v>
      </c>
      <c r="DM28" s="57">
        <f t="shared" si="80"/>
        <v>18.540847262758682</v>
      </c>
      <c r="DN28" s="57">
        <f t="shared" si="81"/>
        <v>25</v>
      </c>
      <c r="DO28" s="57">
        <f t="shared" si="82"/>
        <v>30</v>
      </c>
      <c r="DP28" s="57">
        <f t="shared" si="83"/>
        <v>35</v>
      </c>
      <c r="DQ28" s="57">
        <f t="shared" si="84"/>
        <v>33.056526311255155</v>
      </c>
      <c r="DR28" s="57">
        <f t="shared" si="85"/>
        <v>28.940726893310739</v>
      </c>
      <c r="DS28" s="57">
        <f t="shared" si="86"/>
        <v>26.800631865883439</v>
      </c>
      <c r="DT28" s="57">
        <f t="shared" si="87"/>
        <v>25.674062778848157</v>
      </c>
      <c r="DU28" s="57">
        <f t="shared" si="88"/>
        <v>25.042879714953145</v>
      </c>
      <c r="DV28" s="57">
        <f t="shared" si="89"/>
        <v>24.671936563089528</v>
      </c>
      <c r="DW28" s="57">
        <f t="shared" si="90"/>
        <v>24.656914485388533</v>
      </c>
      <c r="DX28" s="61">
        <f t="shared" si="163"/>
        <v>0.80000000000000016</v>
      </c>
      <c r="DY28" s="2">
        <f>IF(OY28=0,($C$23/0.4536*IF(ISNA(MK27),'Drive Train'!$F$16,'Drive Train'!$F$17)*4.448*$C$24*S$6)*SIGN(BK28),BK28)</f>
        <v>4.5236871680000004</v>
      </c>
      <c r="DZ28" s="2">
        <f>IF(OZ28=0,($C$23/0.4536*IF(ISNA(ML27),'Drive Train'!$F$16,'Drive Train'!$F$17)*4.448*$C$24*$C$21*T$6)*SIGN(BL28),BL28)</f>
        <v>14.225645600594998</v>
      </c>
      <c r="EA28" s="2">
        <f>IF(PA28=0,($C$23/0.4536*IF(ISNA(MM27),'Drive Train'!$F$16,'Drive Train'!$F$17)*4.448*$C$24*$C$21*U$6)*SIGN(BM28),BM28)</f>
        <v>9.8485238773349995</v>
      </c>
      <c r="EB28" s="2">
        <f>IF(PB28=0,($C$23/0.4536*IF(ISNA(MN27),'Drive Train'!$F$16,'Drive Train'!$F$17)*4.448*$C$24*$C$21*V$6)*SIGN(BN28),BN28)</f>
        <v>7.5312241414914709</v>
      </c>
      <c r="EC28" s="2">
        <f>IF(PC28=0,($C$23/0.4536*IF(ISNA(MO27),'Drive Train'!$F$16,'Drive Train'!$F$17)*4.448*$C$24*$C$21*W$6)*SIGN(BO28),BO28)</f>
        <v>6.0967052573978577</v>
      </c>
      <c r="ED28" s="2">
        <f>IF(PD28=0,($C$23/0.4536*IF(ISNA(MP27),'Drive Train'!$F$16,'Drive Train'!$F$17)*4.448*$C$24*$C$21*X$6)*SIGN(BP28),BP28)</f>
        <v>5.1212324162142009</v>
      </c>
      <c r="EE28" s="2">
        <f>IF(PE28=0,($C$23/0.4536*IF(ISNA(MQ27),'Drive Train'!$F$16,'Drive Train'!$F$17)*4.448*$C$24*$C$21*Y$6)*SIGN(BQ28),BQ28)</f>
        <v>4.4148555312191382</v>
      </c>
      <c r="EF28" s="2">
        <f>IF(PF28=0,($C$23/0.4536*IF(ISNA(MR27),'Drive Train'!$F$16,'Drive Train'!$F$17)*4.448*$C$24*$C$21*Z$6)*SIGN(BR28),BR28)</f>
        <v>3.8797215274349997</v>
      </c>
      <c r="EG28" s="2">
        <f>IF(PG28=0,($C$23/0.4536*IF(ISNA(MS27),'Drive Train'!$F$16,'Drive Train'!$F$17)*4.448*$C$24*$C$21*AA$6)*SIGN(BS28),BS28)</f>
        <v>3.4602921731177019</v>
      </c>
      <c r="EH28" s="2">
        <f>IF(PH28=0,($C$23/0.4536*IF(ISNA(MT27),'Drive Train'!$F$16,'Drive Train'!$F$17)*4.448*$C$24*$C$21*AB$6)*SIGN(BT28),BT28)</f>
        <v>3.1227026928135362</v>
      </c>
      <c r="EI28" s="2">
        <f>IF(PI28=0,($C$23/0.4536*IF(ISNA(MU27),'Drive Train'!$F$16,'Drive Train'!$F$17)*4.448*$C$24*$C$21*AC$6)*SIGN(BU28),BU28)</f>
        <v>2.8451291201189992</v>
      </c>
      <c r="EJ28" s="2">
        <f>IF(PJ28=0,($C$23/0.4536*IF(ISNA(MV27),'Drive Train'!$F$16,'Drive Train'!$F$17)*4.448*$C$24*$C$21*AD$6)*SIGN(BV28),BV28)</f>
        <v>3.9831807681666</v>
      </c>
      <c r="EK28" s="2">
        <f>IF(PK28=0,($C$23/0.4536*IF(ISNA(MW27),'Drive Train'!$F$16,'Drive Train'!$F$17)*4.448*$C$24*$C$21*AE$6)*SIGN(BW28),BW28)</f>
        <v>3.9831807681666</v>
      </c>
      <c r="EL28" s="2">
        <f>IF(PL28=0,($C$23/0.4536*IF(ISNA(MX27),'Drive Train'!$F$16,'Drive Train'!$F$17)*4.448*$C$24*$C$21*AF$6)*SIGN(BX28),BX28)</f>
        <v>3.9831807681666</v>
      </c>
      <c r="EM28" s="2">
        <f>IF(PM28=0,($C$23/0.4536*IF(ISNA(MY27),'Drive Train'!$F$16,'Drive Train'!$F$17)*4.448*$C$24*$C$21*AG$6)*SIGN(BY28),BY28)</f>
        <v>3.9831807681666</v>
      </c>
      <c r="EN28" s="2">
        <f>IF(PN28=0,($C$23/0.4536*IF(ISNA(MZ27),'Drive Train'!$F$16,'Drive Train'!$F$17)*4.448*$C$24*$C$21*AH$6)*SIGN(BZ28),BZ28)</f>
        <v>3.9831807681666</v>
      </c>
      <c r="EO28" s="2">
        <f>IF(PO28=0,($C$23/0.4536*IF(ISNA(NA27),'Drive Train'!$F$16,'Drive Train'!$F$17)*4.448*$C$24*$C$21*AI$6)*SIGN(CA28),CA28)</f>
        <v>3.9831807681666</v>
      </c>
      <c r="EP28" s="2">
        <f>IF(PP28=0,($C$23/0.4536*IF(ISNA(NB27),'Drive Train'!$F$16,'Drive Train'!$F$17)*4.448*$C$24*$C$21*AJ$6)*SIGN(CB28),CB28)</f>
        <v>3.9831807681666</v>
      </c>
      <c r="EQ28" s="2">
        <f>IF(PQ28=0,($C$23/0.4536*IF(ISNA(NC27),'Drive Train'!$F$16,'Drive Train'!$F$17)*4.448*$C$24*$C$21*AK$6)*SIGN(CC28),CC28)</f>
        <v>3.9831807681666</v>
      </c>
      <c r="ER28" s="2">
        <f>IF(PR28=0,($C$23/0.4536*IF(ISNA(ND27),'Drive Train'!$F$16,'Drive Train'!$F$17)*4.448*$C$24*$C$21*AL$6)*SIGN(CD28),CD28)</f>
        <v>3.9831807681666</v>
      </c>
      <c r="ES28" s="2">
        <f>IF(PS28=0,($C$23/0.4536*IF(ISNA(NE27),'Drive Train'!$F$16,'Drive Train'!$F$17)*4.448*$C$24*$C$21*AM$6)*SIGN(CE28),CE28)</f>
        <v>3.9831807681666</v>
      </c>
      <c r="ET28" s="61">
        <f t="shared" si="91"/>
        <v>0.80000000000000016</v>
      </c>
      <c r="EU28" s="255">
        <f>MAX(MIN(IF(AND(OY27=1,NG28&lt;0),-1,1)*(DC28-$C$15)/($C$14-$C$15)*$C$12*$C$21-$C$33*LO28/AO$6 -  OY27*$C$33/$C$21,DY27/$C$19),MAX(EU$8:EU27)*-1)</f>
        <v>0.11998305280542729</v>
      </c>
      <c r="EV28" s="255">
        <f>MAX(MIN(IF(AND(OZ27=1,NH28&lt;0),-1,1)*(DD28-$C$15)/($C$14-$C$15)*$C$12*$C$21-$C$33*LP28/AP$6 -  OZ27*$C$33/$C$21,DZ27/$C$19),MAX(EV$8:EV27)*-1)</f>
        <v>1.1309628115044312</v>
      </c>
      <c r="EW28" s="255">
        <f>MAX(MIN(IF(AND(PA27=1,NI28&lt;0),-1,1)*(DE28-$C$15)/($C$14-$C$15)*$C$12*$C$21-$C$33*LQ28/AQ$6 -  PA27*$C$33/$C$21,EA27/$C$19),MAX(EW$8:EW27)*-1)</f>
        <v>0.97048446350415363</v>
      </c>
      <c r="EX28" s="255">
        <f>MAX(MIN(IF(AND(PB27=1,NJ28&lt;0),-1,1)*(DF28-$C$15)/($C$14-$C$15)*$C$12*$C$21-$C$33*LR28/AR$6 -  PB27*$C$33/$C$21,EB27/$C$19),MAX(EX$8:EX27)*-1)</f>
        <v>0.77181175415167547</v>
      </c>
      <c r="EY28" s="255">
        <f>MAX(MIN(IF(AND(PC27=1,NK28&lt;0),-1,1)*(DG28-$C$15)/($C$14-$C$15)*$C$12*$C$21-$C$33*LS28/AS$6 -  PC27*$C$33/$C$21,EC27/$C$19),MAX(EY$8:EY27)*-1)</f>
        <v>0.56879431257698521</v>
      </c>
      <c r="EZ28" s="255">
        <f>MAX(MIN(IF(AND(PD27=1,NL28&lt;0),-1,1)*(DH28-$C$15)/($C$14-$C$15)*$C$12*$C$21-$C$33*LT28/AT$6 -  PD27*$C$33/$C$21,ED27/$C$19),MAX(EZ$8:EZ27)*-1)</f>
        <v>0.37327620778465975</v>
      </c>
      <c r="FA28" s="255">
        <f>MAX(MIN(IF(AND(PE27=1,NM28&lt;0),-1,1)*(DI28-$C$15)/($C$14-$C$15)*$C$12*$C$21-$C$33*LU28/AU$6 -  PE27*$C$33/$C$21,EE27/$C$19),MAX(FA$8:FA27)*-1)</f>
        <v>0.21070949847910925</v>
      </c>
      <c r="FB28" s="255">
        <f>MAX(MIN(IF(AND(PF27=1,NN28&lt;0),-1,1)*(DJ28-$C$15)/($C$14-$C$15)*$C$12*$C$21-$C$33*LV28/AV$6 -  PF27*$C$33/$C$21,EF27/$C$19),MAX(FB$8:FB27)*-1)</f>
        <v>0.10390428522644007</v>
      </c>
      <c r="FC28" s="255">
        <f>MAX(MIN(IF(AND(PG27=1,NO28&lt;0),-1,1)*(DK28-$C$15)/($C$14-$C$15)*$C$12*$C$21-$C$33*LW28/AW$6 -  PG27*$C$33/$C$21,EG27/$C$19),MAX(FC$8:FC27)*-1)</f>
        <v>4.3471912617521702E-2</v>
      </c>
      <c r="FD28" s="255">
        <f>MAX(MIN(IF(AND(PH27=1,NP28&lt;0),-1,1)*(DL28-$C$15)/($C$14-$C$15)*$C$12*$C$21-$C$33*LX28/AX$6 -  PH27*$C$33/$C$21,EH27/$C$19),MAX(FD$8:FD27)*-1)</f>
        <v>1.5456136885798444E-2</v>
      </c>
      <c r="FE28" s="255">
        <f>MAX(MIN(IF(AND(PI27=1,NQ28&lt;0),-1,1)*(DM28-$C$15)/($C$14-$C$15)*$C$12*$C$21-$C$33*LY28/AY$6 -  PI27*$C$33/$C$21,EI27/$C$19),MAX(FE$8:FE27)*-1)</f>
        <v>4.5573622201485753E-3</v>
      </c>
      <c r="FF28" s="255">
        <f>MAX(MIN(IF(AND(PJ27=1,NR28&lt;0),-1,1)*(DN28-$C$15)/($C$14-$C$15)*$C$12*$C$21-$C$33*LZ28/AZ$6 -  PJ27*$C$33/$C$21,EJ27/$C$19),MAX(FF$8:FF27)*-1)</f>
        <v>0.23855990314926423</v>
      </c>
      <c r="FG28" s="255">
        <f>MAX(MIN(IF(AND(PK27=1,NS28&lt;0),-1,1)*(DO28-$C$15)/($C$14-$C$15)*$C$12*$C$21-$C$33*MA28/BA$6 -  PK27*$C$33/$C$21,EK27/$C$19),MAX(FG$8:FG27)*-1)</f>
        <v>0.2921676654802825</v>
      </c>
      <c r="FH28" s="255">
        <f>MAX(MIN(IF(AND(PL27=1,NT28&lt;0),-1,1)*(DP28-$C$15)/($C$14-$C$15)*$C$12*$C$21-$C$33*MB28/BB$6 -  PL27*$C$33/$C$21,EL27/$C$19),MAX(FH$8:FH27)*-1)</f>
        <v>0.34577542781130077</v>
      </c>
      <c r="FI28" s="255">
        <f>MAX(MIN(IF(AND(PM27=1,NU28&lt;0),-1,1)*(DQ28-$C$15)/($C$14-$C$15)*$C$12*$C$21-$C$33*MC28/BC$6 -  PM27*$C$33/$C$21,EM27/$C$19),MAX(FI$8:FI27)*-1)</f>
        <v>0.28708925435414107</v>
      </c>
      <c r="FJ28" s="255">
        <f>MAX(MIN(IF(AND(PN27=1,NV28&lt;0),-1,1)*(DR28-$C$15)/($C$14-$C$15)*$C$12*$C$21-$C$33*MD28/BD$6 -  PN27*$C$33/$C$21,EN27/$C$19),MAX(FJ$8:FJ27)*-1)</f>
        <v>0.20596636780459612</v>
      </c>
      <c r="FK28" s="255">
        <f>MAX(MIN(IF(AND(PO27=1,NW28&lt;0),-1,1)*(DS28-$C$15)/($C$14-$C$15)*$C$12*$C$21-$C$33*ME28/BE$6 -  PO27*$C$33/$C$21,EO27/$C$19),MAX(FK$8:FK27)*-1)</f>
        <v>0.16411496986993088</v>
      </c>
      <c r="FL28" s="255">
        <f>MAX(MIN(IF(AND(PP27=1,NX28&lt;0),-1,1)*(DT28-$C$15)/($C$14-$C$15)*$C$12*$C$21-$C$33*MF28/BF$6 -  PP27*$C$33/$C$21,EP27/$C$19),MAX(FL$8:FL27)*-1)</f>
        <v>0.14217202351037192</v>
      </c>
      <c r="FM28" s="255">
        <f>MAX(MIN(IF(AND(PQ27=1,NY28&lt;0),-1,1)*(DU28-$C$15)/($C$14-$C$15)*$C$12*$C$21-$C$33*MG28/BG$6 -  PQ27*$C$33/$C$21,EQ27/$C$19),MAX(FM$8:FM27)*-1)</f>
        <v>0.1299038451249305</v>
      </c>
      <c r="FN28" s="255">
        <f>MAX(MIN(IF(AND(PR27=1,NZ28&lt;0),-1,1)*(DV28-$C$15)/($C$14-$C$15)*$C$12*$C$21-$C$33*MH28/BH$6 -  PR27*$C$33/$C$21,ER27/$C$19),MAX(FN$8:FN27)*-1)</f>
        <v>0.12270240609323582</v>
      </c>
      <c r="FO28" s="255">
        <f>MAX(MIN(IF(AND(PS27=1,OA28&lt;0),-1,1)*(DW28-$C$15)/($C$14-$C$15)*$C$12*$C$21-$C$33*MI28/BI$6 -  PS27*$C$33/$C$21,ES27/$C$19),MAX(FO$8:FO27)*-1)</f>
        <v>0.12241090126785995</v>
      </c>
      <c r="FP28" s="61">
        <f t="shared" si="164"/>
        <v>0.80000000000000016</v>
      </c>
      <c r="FQ28" s="256">
        <f t="shared" si="165"/>
        <v>11.361222148262319</v>
      </c>
      <c r="FR28" s="256">
        <f t="shared" si="166"/>
        <v>73.553883022319226</v>
      </c>
      <c r="FS28" s="256">
        <f t="shared" si="167"/>
        <v>66.154998942470939</v>
      </c>
      <c r="FT28" s="256">
        <f t="shared" si="168"/>
        <v>56.118966201974452</v>
      </c>
      <c r="FU28" s="256">
        <f t="shared" si="169"/>
        <v>42.178796538269069</v>
      </c>
      <c r="FV28" s="256">
        <f t="shared" si="170"/>
        <v>28.753567986522146</v>
      </c>
      <c r="FW28" s="256">
        <f t="shared" si="171"/>
        <v>17.590943278950373</v>
      </c>
      <c r="FX28" s="256">
        <f t="shared" si="172"/>
        <v>10.257175391019022</v>
      </c>
      <c r="FY28" s="256">
        <f t="shared" si="173"/>
        <v>6.1075933609516673</v>
      </c>
      <c r="FZ28" s="256">
        <f t="shared" si="174"/>
        <v>4.1838932890203573</v>
      </c>
      <c r="GA28" s="256">
        <f t="shared" si="175"/>
        <v>3.4355301592950838</v>
      </c>
      <c r="GB28" s="256">
        <f t="shared" si="176"/>
        <v>19.503288165643173</v>
      </c>
      <c r="GC28" s="256">
        <f t="shared" si="177"/>
        <v>23.184259102867092</v>
      </c>
      <c r="GD28" s="256">
        <f t="shared" si="178"/>
        <v>26.86523004009101</v>
      </c>
      <c r="GE28" s="256">
        <f t="shared" si="179"/>
        <v>22.835550577277601</v>
      </c>
      <c r="GF28" s="256">
        <f t="shared" si="180"/>
        <v>17.26525674765049</v>
      </c>
      <c r="GG28" s="256">
        <f t="shared" si="181"/>
        <v>14.391535242014019</v>
      </c>
      <c r="GH28" s="256">
        <f t="shared" si="182"/>
        <v>12.884825312062993</v>
      </c>
      <c r="GI28" s="256">
        <f t="shared" si="183"/>
        <v>12.04243223080284</v>
      </c>
      <c r="GJ28" s="256">
        <f t="shared" si="184"/>
        <v>11.547946234200815</v>
      </c>
      <c r="GK28" s="256">
        <f t="shared" si="185"/>
        <v>11.52793008833665</v>
      </c>
      <c r="GL28" s="61">
        <f t="shared" si="186"/>
        <v>0.80000000000000016</v>
      </c>
      <c r="GM28" s="57">
        <f t="shared" si="93"/>
        <v>3.1053904878364058</v>
      </c>
      <c r="GN28" s="57">
        <f t="shared" si="94"/>
        <v>8.1960135281658708</v>
      </c>
      <c r="GO28" s="57">
        <f t="shared" si="95"/>
        <v>10.158831851642853</v>
      </c>
      <c r="GP28" s="57">
        <f t="shared" si="96"/>
        <v>10.565064242010051</v>
      </c>
      <c r="GQ28" s="57">
        <f t="shared" si="97"/>
        <v>9.6180354274026119</v>
      </c>
      <c r="GR28" s="57">
        <f t="shared" si="98"/>
        <v>7.5141896248458808</v>
      </c>
      <c r="GS28" s="57">
        <f t="shared" si="99"/>
        <v>4.9203267430327591</v>
      </c>
      <c r="GT28" s="57">
        <f t="shared" si="100"/>
        <v>2.7609543849316589</v>
      </c>
      <c r="GU28" s="57">
        <f t="shared" si="101"/>
        <v>1.2951566646000281</v>
      </c>
      <c r="GV28" s="57">
        <f t="shared" si="102"/>
        <v>0.51026601548342587</v>
      </c>
      <c r="GW28" s="57">
        <f t="shared" si="103"/>
        <v>0.16513452975258783</v>
      </c>
      <c r="GX28" s="57">
        <f t="shared" si="104"/>
        <v>6.1743857711327479</v>
      </c>
      <c r="GY28" s="57">
        <f t="shared" si="105"/>
        <v>7.5618570124829994</v>
      </c>
      <c r="GZ28" s="57">
        <f t="shared" si="106"/>
        <v>8.9493282538332526</v>
      </c>
      <c r="HA28" s="57">
        <f t="shared" si="107"/>
        <v>7.430418036430134</v>
      </c>
      <c r="HB28" s="57">
        <f t="shared" si="108"/>
        <v>5.3308028462305934</v>
      </c>
      <c r="HC28" s="57">
        <f t="shared" si="109"/>
        <v>4.2476087616482836</v>
      </c>
      <c r="HD28" s="57">
        <f t="shared" si="110"/>
        <v>3.6796834146363055</v>
      </c>
      <c r="HE28" s="57">
        <f t="shared" si="111"/>
        <v>3.3621595346345905</v>
      </c>
      <c r="HF28" s="57">
        <f t="shared" si="112"/>
        <v>3.1757725429314845</v>
      </c>
      <c r="HG28" s="57">
        <f t="shared" si="113"/>
        <v>3.1682278414864502</v>
      </c>
      <c r="HH28" s="61">
        <f t="shared" si="187"/>
        <v>0.80000000000000016</v>
      </c>
      <c r="HI28" s="57">
        <f t="shared" si="188"/>
        <v>3.1053904878364058</v>
      </c>
      <c r="HJ28" s="57">
        <f t="shared" si="189"/>
        <v>8.1960135281658708</v>
      </c>
      <c r="HK28" s="57">
        <f t="shared" si="190"/>
        <v>10.158831851642853</v>
      </c>
      <c r="HL28" s="57">
        <f t="shared" si="191"/>
        <v>10.565064242010051</v>
      </c>
      <c r="HM28" s="57">
        <f t="shared" si="192"/>
        <v>9.6180354274026119</v>
      </c>
      <c r="HN28" s="57">
        <f t="shared" si="193"/>
        <v>7.5141896248458808</v>
      </c>
      <c r="HO28" s="57">
        <f t="shared" si="194"/>
        <v>4.9203267430327591</v>
      </c>
      <c r="HP28" s="57">
        <f t="shared" si="195"/>
        <v>2.7609543849316589</v>
      </c>
      <c r="HQ28" s="57">
        <f t="shared" si="196"/>
        <v>1.2951566646000281</v>
      </c>
      <c r="HR28" s="57">
        <f t="shared" si="197"/>
        <v>0.51026601548342587</v>
      </c>
      <c r="HS28" s="57">
        <f t="shared" si="198"/>
        <v>0.16513452975258783</v>
      </c>
      <c r="HT28" s="57">
        <f t="shared" si="199"/>
        <v>6.1743857711327479</v>
      </c>
      <c r="HU28" s="57">
        <f t="shared" si="200"/>
        <v>7.5618570124829994</v>
      </c>
      <c r="HV28" s="57">
        <f t="shared" si="201"/>
        <v>8.9493282538332526</v>
      </c>
      <c r="HW28" s="57">
        <f t="shared" si="202"/>
        <v>7.430418036430134</v>
      </c>
      <c r="HX28" s="57">
        <f t="shared" si="203"/>
        <v>5.3308028462305934</v>
      </c>
      <c r="HY28" s="57">
        <f t="shared" si="204"/>
        <v>4.2476087616482836</v>
      </c>
      <c r="HZ28" s="57">
        <f t="shared" si="205"/>
        <v>3.6796834146363055</v>
      </c>
      <c r="IA28" s="57">
        <f t="shared" si="206"/>
        <v>3.3621595346345905</v>
      </c>
      <c r="IB28" s="57">
        <f t="shared" si="207"/>
        <v>3.1757725429314845</v>
      </c>
      <c r="IC28" s="57">
        <f t="shared" si="208"/>
        <v>3.1682278414864502</v>
      </c>
      <c r="ID28" s="61">
        <f t="shared" si="209"/>
        <v>0.80000000000000016</v>
      </c>
      <c r="IE28" s="57">
        <f t="shared" si="210"/>
        <v>11.449790535275293</v>
      </c>
      <c r="IF28" s="57">
        <f t="shared" si="211"/>
        <v>7.785113550110184</v>
      </c>
      <c r="IG28" s="57">
        <f t="shared" si="212"/>
        <v>8.2070534694528554</v>
      </c>
      <c r="IH28" s="57">
        <f t="shared" si="213"/>
        <v>8.7586531601567046</v>
      </c>
      <c r="II28" s="57">
        <f t="shared" si="214"/>
        <v>9.5708203027257746</v>
      </c>
      <c r="IJ28" s="57">
        <f t="shared" si="215"/>
        <v>10.364994904687451</v>
      </c>
      <c r="IK28" s="57">
        <f t="shared" si="216"/>
        <v>11.050025940895273</v>
      </c>
      <c r="IL28" s="57">
        <f t="shared" si="217"/>
        <v>11.521971131417256</v>
      </c>
      <c r="IM28" s="57">
        <f t="shared" si="218"/>
        <v>11.805559470157503</v>
      </c>
      <c r="IN28" s="57">
        <f t="shared" si="219"/>
        <v>11.946190104842348</v>
      </c>
      <c r="IO28" s="57">
        <f t="shared" si="220"/>
        <v>12.005125080766438</v>
      </c>
      <c r="IP28" s="57">
        <f t="shared" si="221"/>
        <v>11.027120211359808</v>
      </c>
      <c r="IQ28" s="57">
        <f t="shared" si="222"/>
        <v>10.801164878947949</v>
      </c>
      <c r="IR28" s="57">
        <f t="shared" si="223"/>
        <v>10.57520954653609</v>
      </c>
      <c r="IS28" s="57">
        <f t="shared" si="224"/>
        <v>10.669323877520277</v>
      </c>
      <c r="IT28" s="57">
        <f t="shared" si="225"/>
        <v>11.043184064515767</v>
      </c>
      <c r="IU28" s="57">
        <f t="shared" si="226"/>
        <v>11.240028799059449</v>
      </c>
      <c r="IV28" s="57">
        <f t="shared" si="227"/>
        <v>11.344037588911879</v>
      </c>
      <c r="IW28" s="57">
        <f t="shared" si="228"/>
        <v>11.402434735441538</v>
      </c>
      <c r="IX28" s="57">
        <f t="shared" si="229"/>
        <v>11.436798113934417</v>
      </c>
      <c r="IY28" s="57">
        <f t="shared" si="230"/>
        <v>11.438190424759943</v>
      </c>
      <c r="IZ28" s="61">
        <f t="shared" si="231"/>
        <v>0.80000000000000016</v>
      </c>
      <c r="JA28" s="256" t="e">
        <f t="shared" si="349"/>
        <v>#N/A</v>
      </c>
      <c r="JB28" s="256" t="e">
        <f t="shared" si="350"/>
        <v>#N/A</v>
      </c>
      <c r="JC28" s="256" t="e">
        <f t="shared" si="351"/>
        <v>#N/A</v>
      </c>
      <c r="JD28" s="256" t="e">
        <f t="shared" si="352"/>
        <v>#N/A</v>
      </c>
      <c r="JE28" s="256" t="e">
        <f t="shared" si="353"/>
        <v>#N/A</v>
      </c>
      <c r="JF28" s="256" t="e">
        <f t="shared" si="354"/>
        <v>#N/A</v>
      </c>
      <c r="JG28" s="256" t="e">
        <f t="shared" si="355"/>
        <v>#N/A</v>
      </c>
      <c r="JH28" s="256" t="e">
        <f t="shared" si="356"/>
        <v>#N/A</v>
      </c>
      <c r="JI28" s="256" t="e">
        <f t="shared" si="357"/>
        <v>#N/A</v>
      </c>
      <c r="JJ28" s="256" t="e">
        <f t="shared" si="358"/>
        <v>#N/A</v>
      </c>
      <c r="JK28" s="256" t="e">
        <f t="shared" si="359"/>
        <v>#N/A</v>
      </c>
      <c r="JL28" s="256" t="e">
        <f t="shared" si="360"/>
        <v>#N/A</v>
      </c>
      <c r="JM28" s="256" t="e">
        <f t="shared" si="361"/>
        <v>#N/A</v>
      </c>
      <c r="JN28" s="256" t="e">
        <f t="shared" si="362"/>
        <v>#N/A</v>
      </c>
      <c r="JO28" s="256" t="e">
        <f t="shared" si="363"/>
        <v>#N/A</v>
      </c>
      <c r="JP28" s="256" t="e">
        <f t="shared" si="364"/>
        <v>#N/A</v>
      </c>
      <c r="JQ28" s="256" t="e">
        <f t="shared" si="365"/>
        <v>#N/A</v>
      </c>
      <c r="JR28" s="256" t="e">
        <f t="shared" si="366"/>
        <v>#N/A</v>
      </c>
      <c r="JS28" s="256" t="e">
        <f t="shared" si="367"/>
        <v>#N/A</v>
      </c>
      <c r="JT28" s="256" t="e">
        <f t="shared" si="368"/>
        <v>#N/A</v>
      </c>
      <c r="JU28" s="256" t="e">
        <f t="shared" si="369"/>
        <v>#N/A</v>
      </c>
      <c r="JV28" s="61">
        <f t="shared" si="233"/>
        <v>0.80000000000000016</v>
      </c>
      <c r="JW28" s="46">
        <f t="shared" si="234"/>
        <v>0</v>
      </c>
      <c r="JX28" s="46">
        <f t="shared" si="235"/>
        <v>0</v>
      </c>
      <c r="JY28" s="46">
        <f t="shared" si="236"/>
        <v>0</v>
      </c>
      <c r="JZ28" s="46">
        <f t="shared" si="237"/>
        <v>0</v>
      </c>
      <c r="KA28" s="46">
        <f t="shared" si="238"/>
        <v>0</v>
      </c>
      <c r="KB28" s="46">
        <f t="shared" si="239"/>
        <v>0</v>
      </c>
      <c r="KC28" s="46">
        <f t="shared" si="240"/>
        <v>0</v>
      </c>
      <c r="KD28" s="46">
        <f t="shared" si="241"/>
        <v>0</v>
      </c>
      <c r="KE28" s="46">
        <f t="shared" si="242"/>
        <v>0</v>
      </c>
      <c r="KF28" s="46">
        <f t="shared" si="243"/>
        <v>0</v>
      </c>
      <c r="KG28" s="46">
        <f t="shared" si="244"/>
        <v>0</v>
      </c>
      <c r="KH28" s="46">
        <f t="shared" si="245"/>
        <v>0</v>
      </c>
      <c r="KI28" s="46">
        <f t="shared" si="246"/>
        <v>0</v>
      </c>
      <c r="KJ28" s="46">
        <f t="shared" si="247"/>
        <v>0</v>
      </c>
      <c r="KK28" s="46">
        <f t="shared" si="248"/>
        <v>0</v>
      </c>
      <c r="KL28" s="46">
        <f t="shared" si="249"/>
        <v>0</v>
      </c>
      <c r="KM28" s="46">
        <f t="shared" si="250"/>
        <v>0</v>
      </c>
      <c r="KN28" s="46">
        <f t="shared" si="251"/>
        <v>0</v>
      </c>
      <c r="KO28" s="46">
        <f t="shared" si="252"/>
        <v>0</v>
      </c>
      <c r="KP28" s="46">
        <f t="shared" si="253"/>
        <v>0</v>
      </c>
      <c r="KQ28" s="46">
        <f t="shared" si="254"/>
        <v>0</v>
      </c>
      <c r="KR28" s="61">
        <f t="shared" si="255"/>
        <v>0.80000000000000016</v>
      </c>
      <c r="KS28" s="1">
        <f t="shared" si="256"/>
        <v>0</v>
      </c>
      <c r="KT28" s="1">
        <f t="shared" si="257"/>
        <v>0</v>
      </c>
      <c r="KU28" s="1">
        <f t="shared" si="258"/>
        <v>0</v>
      </c>
      <c r="KV28" s="1">
        <f t="shared" si="259"/>
        <v>0</v>
      </c>
      <c r="KW28" s="1">
        <f t="shared" si="260"/>
        <v>0</v>
      </c>
      <c r="KX28" s="1">
        <f t="shared" si="261"/>
        <v>0</v>
      </c>
      <c r="KY28" s="1">
        <f t="shared" si="262"/>
        <v>0</v>
      </c>
      <c r="KZ28" s="1">
        <f t="shared" si="263"/>
        <v>0</v>
      </c>
      <c r="LA28" s="1">
        <f t="shared" si="264"/>
        <v>0</v>
      </c>
      <c r="LB28" s="1">
        <f t="shared" si="265"/>
        <v>0</v>
      </c>
      <c r="LC28" s="1">
        <f t="shared" si="266"/>
        <v>0</v>
      </c>
      <c r="LD28" s="1">
        <f t="shared" si="267"/>
        <v>0</v>
      </c>
      <c r="LE28" s="1">
        <f t="shared" si="268"/>
        <v>0</v>
      </c>
      <c r="LF28" s="1">
        <f t="shared" si="269"/>
        <v>0</v>
      </c>
      <c r="LG28" s="1">
        <f t="shared" si="270"/>
        <v>0</v>
      </c>
      <c r="LH28" s="1">
        <f t="shared" si="271"/>
        <v>0</v>
      </c>
      <c r="LI28" s="1">
        <f t="shared" si="272"/>
        <v>0</v>
      </c>
      <c r="LJ28" s="1">
        <f t="shared" si="273"/>
        <v>0</v>
      </c>
      <c r="LK28" s="1">
        <f t="shared" si="274"/>
        <v>0</v>
      </c>
      <c r="LL28" s="1">
        <f t="shared" si="275"/>
        <v>0</v>
      </c>
      <c r="LM28" s="1">
        <f t="shared" si="276"/>
        <v>0</v>
      </c>
      <c r="LN28" s="61">
        <f t="shared" si="277"/>
        <v>0.80000000000000016</v>
      </c>
      <c r="LO28" s="57">
        <f t="shared" si="278"/>
        <v>11.027893534969948</v>
      </c>
      <c r="LP28" s="57">
        <f t="shared" si="279"/>
        <v>6.5761483437872696</v>
      </c>
      <c r="LQ28" s="57">
        <f t="shared" si="280"/>
        <v>8.8764392353620085</v>
      </c>
      <c r="LR28" s="57">
        <f t="shared" si="281"/>
        <v>10.551754267390139</v>
      </c>
      <c r="LS28" s="57">
        <f t="shared" si="282"/>
        <v>11.544405178996714</v>
      </c>
      <c r="LT28" s="57">
        <f t="shared" si="283"/>
        <v>11.809966590714394</v>
      </c>
      <c r="LU28" s="57">
        <f t="shared" si="284"/>
        <v>11.528587127865713</v>
      </c>
      <c r="LV28" s="57">
        <f t="shared" si="285"/>
        <v>10.845982149811276</v>
      </c>
      <c r="LW28" s="57">
        <f t="shared" si="286"/>
        <v>10.016436848197234</v>
      </c>
      <c r="LX28" s="57">
        <f t="shared" si="287"/>
        <v>9.1792679041246306</v>
      </c>
      <c r="LY28" s="57">
        <f t="shared" si="288"/>
        <v>8.41263279579392</v>
      </c>
      <c r="LZ28" s="57">
        <f t="shared" si="289"/>
        <v>5.9413190601415646</v>
      </c>
      <c r="MA28" s="57">
        <f t="shared" si="290"/>
        <v>7.2764169366255915</v>
      </c>
      <c r="MB28" s="57">
        <f t="shared" si="291"/>
        <v>8.6115148131096202</v>
      </c>
      <c r="MC28" s="57">
        <f t="shared" si="292"/>
        <v>9.8296241749944517</v>
      </c>
      <c r="MD28" s="57">
        <f t="shared" si="293"/>
        <v>10.428486803772611</v>
      </c>
      <c r="ME28" s="57">
        <f t="shared" si="294"/>
        <v>10.724727007099613</v>
      </c>
      <c r="MF28" s="57">
        <f t="shared" si="295"/>
        <v>10.876628656218928</v>
      </c>
      <c r="MG28" s="57">
        <f t="shared" si="296"/>
        <v>10.960550545650767</v>
      </c>
      <c r="MH28" s="57">
        <f t="shared" si="297"/>
        <v>11.009480533635584</v>
      </c>
      <c r="MI28" s="57">
        <f t="shared" si="298"/>
        <v>11.011456005563762</v>
      </c>
      <c r="MJ28" s="61">
        <f t="shared" si="299"/>
        <v>0.80000000000000016</v>
      </c>
      <c r="MK28" s="57" t="e">
        <f t="shared" si="118"/>
        <v>#N/A</v>
      </c>
      <c r="ML28" s="57" t="e">
        <f t="shared" si="370"/>
        <v>#N/A</v>
      </c>
      <c r="MM28" s="57" t="e">
        <f t="shared" si="371"/>
        <v>#N/A</v>
      </c>
      <c r="MN28" s="57" t="e">
        <f t="shared" si="372"/>
        <v>#N/A</v>
      </c>
      <c r="MO28" s="57" t="e">
        <f t="shared" si="373"/>
        <v>#N/A</v>
      </c>
      <c r="MP28" s="57" t="e">
        <f t="shared" si="374"/>
        <v>#N/A</v>
      </c>
      <c r="MQ28" s="57" t="e">
        <f t="shared" si="375"/>
        <v>#N/A</v>
      </c>
      <c r="MR28" s="57" t="e">
        <f t="shared" si="376"/>
        <v>#N/A</v>
      </c>
      <c r="MS28" s="57" t="e">
        <f t="shared" si="377"/>
        <v>#N/A</v>
      </c>
      <c r="MT28" s="57" t="e">
        <f t="shared" si="378"/>
        <v>#N/A</v>
      </c>
      <c r="MU28" s="57" t="e">
        <f t="shared" si="379"/>
        <v>#N/A</v>
      </c>
      <c r="MV28" s="57" t="e">
        <f t="shared" si="380"/>
        <v>#N/A</v>
      </c>
      <c r="MW28" s="57" t="e">
        <f t="shared" si="381"/>
        <v>#N/A</v>
      </c>
      <c r="MX28" s="57" t="e">
        <f t="shared" si="382"/>
        <v>#N/A</v>
      </c>
      <c r="MY28" s="57" t="e">
        <f t="shared" si="383"/>
        <v>#N/A</v>
      </c>
      <c r="MZ28" s="57" t="e">
        <f t="shared" si="384"/>
        <v>#N/A</v>
      </c>
      <c r="NA28" s="57" t="e">
        <f t="shared" si="385"/>
        <v>#N/A</v>
      </c>
      <c r="NB28" s="57" t="e">
        <f t="shared" si="386"/>
        <v>#N/A</v>
      </c>
      <c r="NC28" s="57" t="e">
        <f t="shared" si="387"/>
        <v>#N/A</v>
      </c>
      <c r="ND28" s="57" t="e">
        <f t="shared" si="388"/>
        <v>#N/A</v>
      </c>
      <c r="NE28" s="57" t="e">
        <f t="shared" si="389"/>
        <v>#N/A</v>
      </c>
      <c r="NF28" s="61">
        <f t="shared" si="320"/>
        <v>0.80000000000000016</v>
      </c>
      <c r="NG28" s="256">
        <f>IF(OY27=0,MIN('Drive Train'!$F$35-FQ27*$C$19*'Drive Train'!$F$39,NG27+$C$39)-$C$7,IF(LO27-1&lt;=0,0,IF($C$37=Motors!$C$30,MAX(MAX(NG$8:NG27)*-1,NG27-$C$39),MAX(0,MAX(NG$8:NG27)*-1,NG27-$C$39))))</f>
        <v>11.449790535275293</v>
      </c>
      <c r="NH28" s="256">
        <f>IF(OZ27=0,MIN('Drive Train'!$F$35-FR27*$C$19*'Drive Train'!$F$39,NH27+$C$39)-$C$7,IF(LP27-1&lt;=0,0,IF($C$37=Motors!$C$30,MAX(MAX(NH$8:NH27)*-1,NH27-$C$39),MAX(0,MAX(NH$8:NH27)*-1,NH27-$C$39))))</f>
        <v>7.785113550110184</v>
      </c>
      <c r="NI28" s="256">
        <f>IF(PA27=0,MIN('Drive Train'!$F$35-FS27*$C$19*'Drive Train'!$F$39,NI27+$C$39)-$C$7,IF(LQ27-1&lt;=0,0,IF($C$37=Motors!$C$30,MAX(MAX(NI$8:NI27)*-1,NI27-$C$39),MAX(0,MAX(NI$8:NI27)*-1,NI27-$C$39))))</f>
        <v>8.2070534694528554</v>
      </c>
      <c r="NJ28" s="256">
        <f>IF(PB27=0,MIN('Drive Train'!$F$35-FT27*$C$19*'Drive Train'!$F$39,NJ27+$C$39)-$C$7,IF(LR27-1&lt;=0,0,IF($C$37=Motors!$C$30,MAX(MAX(NJ$8:NJ27)*-1,NJ27-$C$39),MAX(0,MAX(NJ$8:NJ27)*-1,NJ27-$C$39))))</f>
        <v>8.7586531601567046</v>
      </c>
      <c r="NK28" s="256">
        <f>IF(PC27=0,MIN('Drive Train'!$F$35-FU27*$C$19*'Drive Train'!$F$39,NK27+$C$39)-$C$7,IF(LS27-1&lt;=0,0,IF($C$37=Motors!$C$30,MAX(MAX(NK$8:NK27)*-1,NK27-$C$39),MAX(0,MAX(NK$8:NK27)*-1,NK27-$C$39))))</f>
        <v>9.5708203027257746</v>
      </c>
      <c r="NL28" s="256">
        <f>IF(PD27=0,MIN('Drive Train'!$F$35-FV27*$C$19*'Drive Train'!$F$39,NL27+$C$39)-$C$7,IF(LT27-1&lt;=0,0,IF($C$37=Motors!$C$30,MAX(MAX(NL$8:NL27)*-1,NL27-$C$39),MAX(0,MAX(NL$8:NL27)*-1,NL27-$C$39))))</f>
        <v>10.364994904687451</v>
      </c>
      <c r="NM28" s="256">
        <f>IF(PE27=0,MIN('Drive Train'!$F$35-FW27*$C$19*'Drive Train'!$F$39,NM27+$C$39)-$C$7,IF(LU27-1&lt;=0,0,IF($C$37=Motors!$C$30,MAX(MAX(NM$8:NM27)*-1,NM27-$C$39),MAX(0,MAX(NM$8:NM27)*-1,NM27-$C$39))))</f>
        <v>11.050025940895273</v>
      </c>
      <c r="NN28" s="256">
        <f>IF(PF27=0,MIN('Drive Train'!$F$35-FX27*$C$19*'Drive Train'!$F$39,NN27+$C$39)-$C$7,IF(LV27-1&lt;=0,0,IF($C$37=Motors!$C$30,MAX(MAX(NN$8:NN27)*-1,NN27-$C$39),MAX(0,MAX(NN$8:NN27)*-1,NN27-$C$39))))</f>
        <v>11.521971131417256</v>
      </c>
      <c r="NO28" s="256">
        <f>IF(PG27=0,MIN('Drive Train'!$F$35-FY27*$C$19*'Drive Train'!$F$39,NO27+$C$39)-$C$7,IF(LW27-1&lt;=0,0,IF($C$37=Motors!$C$30,MAX(MAX(NO$8:NO27)*-1,NO27-$C$39),MAX(0,MAX(NO$8:NO27)*-1,NO27-$C$39))))</f>
        <v>11.805559470157503</v>
      </c>
      <c r="NP28" s="256">
        <f>IF(PH27=0,MIN('Drive Train'!$F$35-FZ27*$C$19*'Drive Train'!$F$39,NP27+$C$39)-$C$7,IF(LX27-1&lt;=0,0,IF($C$37=Motors!$C$30,MAX(MAX(NP$8:NP27)*-1,NP27-$C$39),MAX(0,MAX(NP$8:NP27)*-1,NP27-$C$39))))</f>
        <v>11.946190104842348</v>
      </c>
      <c r="NQ28" s="256">
        <f>IF(PI27=0,MIN('Drive Train'!$F$35-GA27*$C$19*'Drive Train'!$F$39,NQ27+$C$39)-$C$7,IF(LY27-1&lt;=0,0,IF($C$37=Motors!$C$30,MAX(MAX(NQ$8:NQ27)*-1,NQ27-$C$39),MAX(0,MAX(NQ$8:NQ27)*-1,NQ27-$C$39))))</f>
        <v>12.005125080766438</v>
      </c>
      <c r="NR28" s="256">
        <f>IF(PJ27=0,MIN('Drive Train'!$F$35-GB27*$C$19*'Drive Train'!$F$39,NR27+$C$39)-$C$7,IF(LZ27-1&lt;=0,0,IF($C$37=Motors!$C$30,MAX(MAX(NR$8:NR27)*-1,NR27-$C$39),MAX(0,MAX(NR$8:NR27)*-1,NR27-$C$39))))</f>
        <v>11.027120211359808</v>
      </c>
      <c r="NS28" s="256">
        <f>IF(PK27=0,MIN('Drive Train'!$F$35-GC27*$C$19*'Drive Train'!$F$39,NS27+$C$39)-$C$7,IF(MA27-1&lt;=0,0,IF($C$37=Motors!$C$30,MAX(MAX(NS$8:NS27)*-1,NS27-$C$39),MAX(0,MAX(NS$8:NS27)*-1,NS27-$C$39))))</f>
        <v>10.801164878947949</v>
      </c>
      <c r="NT28" s="256">
        <f>IF(PL27=0,MIN('Drive Train'!$F$35-GD27*$C$19*'Drive Train'!$F$39,NT27+$C$39)-$C$7,IF(MB27-1&lt;=0,0,IF($C$37=Motors!$C$30,MAX(MAX(NT$8:NT27)*-1,NT27-$C$39),MAX(0,MAX(NT$8:NT27)*-1,NT27-$C$39))))</f>
        <v>10.57520954653609</v>
      </c>
      <c r="NU28" s="256">
        <f>IF(PM27=0,MIN('Drive Train'!$F$35-GE27*$C$19*'Drive Train'!$F$39,NU27+$C$39)-$C$7,IF(MC27-1&lt;=0,0,IF($C$37=Motors!$C$30,MAX(MAX(NU$8:NU27)*-1,NU27-$C$39),MAX(0,MAX(NU$8:NU27)*-1,NU27-$C$39))))</f>
        <v>10.669323877520277</v>
      </c>
      <c r="NV28" s="256">
        <f>IF(PN27=0,MIN('Drive Train'!$F$35-GF27*$C$19*'Drive Train'!$F$39,NV27+$C$39)-$C$7,IF(MD27-1&lt;=0,0,IF($C$37=Motors!$C$30,MAX(MAX(NV$8:NV27)*-1,NV27-$C$39),MAX(0,MAX(NV$8:NV27)*-1,NV27-$C$39))))</f>
        <v>11.043184064515767</v>
      </c>
      <c r="NW28" s="256">
        <f>IF(PO27=0,MIN('Drive Train'!$F$35-GG27*$C$19*'Drive Train'!$F$39,NW27+$C$39)-$C$7,IF(ME27-1&lt;=0,0,IF($C$37=Motors!$C$30,MAX(MAX(NW$8:NW27)*-1,NW27-$C$39),MAX(0,MAX(NW$8:NW27)*-1,NW27-$C$39))))</f>
        <v>11.240028799059449</v>
      </c>
      <c r="NX28" s="256">
        <f>IF(PP27=0,MIN('Drive Train'!$F$35-GH27*$C$19*'Drive Train'!$F$39,NX27+$C$39)-$C$7,IF(MF27-1&lt;=0,0,IF($C$37=Motors!$C$30,MAX(MAX(NX$8:NX27)*-1,NX27-$C$39),MAX(0,MAX(NX$8:NX27)*-1,NX27-$C$39))))</f>
        <v>11.344037588911879</v>
      </c>
      <c r="NY28" s="256">
        <f>IF(PQ27=0,MIN('Drive Train'!$F$35-GI27*$C$19*'Drive Train'!$F$39,NY27+$C$39)-$C$7,IF(MG27-1&lt;=0,0,IF($C$37=Motors!$C$30,MAX(MAX(NY$8:NY27)*-1,NY27-$C$39),MAX(0,MAX(NY$8:NY27)*-1,NY27-$C$39))))</f>
        <v>11.402434735441538</v>
      </c>
      <c r="NZ28" s="256">
        <f>IF(PR27=0,MIN('Drive Train'!$F$35-GJ27*$C$19*'Drive Train'!$F$39,NZ27+$C$39)-$C$7,IF(MH27-1&lt;=0,0,IF($C$37=Motors!$C$30,MAX(MAX(NZ$8:NZ27)*-1,NZ27-$C$39),MAX(0,MAX(NZ$8:NZ27)*-1,NZ27-$C$39))))</f>
        <v>11.436798113934417</v>
      </c>
      <c r="OA28" s="256">
        <f>IF(PS27=0,MIN('Drive Train'!$F$35-GK27*$C$19*'Drive Train'!$F$39,OA27+$C$39)-$C$7,IF(MI27-1&lt;=0,0,IF($C$37=Motors!$C$30,MAX(MAX(OA$8:OA27)*-1,OA27-$C$39),MAX(0,MAX(OA$8:OA27)*-1,OA27-$C$39))))</f>
        <v>11.438190424759943</v>
      </c>
      <c r="OB28" s="61">
        <f t="shared" si="321"/>
        <v>0.80000000000000016</v>
      </c>
      <c r="OC28" s="256">
        <f>'Drive Train'!$F$35-(FQ28*$C$13)*$C$19*'Drive Train'!$F$39</f>
        <v>11.718326671104261</v>
      </c>
      <c r="OD28" s="256">
        <f>'Drive Train'!$F$35-(FR28*$C$13)*$C$19*'Drive Train'!$F$39</f>
        <v>7.9867670186608466</v>
      </c>
      <c r="OE28" s="256">
        <f>'Drive Train'!$F$35-(FS28*$C$13)*$C$19*'Drive Train'!$F$39</f>
        <v>8.4307000634517451</v>
      </c>
      <c r="OF28" s="256">
        <f>'Drive Train'!$F$35-(FT28*$C$13)*$C$19*'Drive Train'!$F$39</f>
        <v>9.0328620278815333</v>
      </c>
      <c r="OG28" s="256">
        <f>'Drive Train'!$F$35-(FU28*$C$13)*$C$19*'Drive Train'!$F$39</f>
        <v>9.8692722077038564</v>
      </c>
      <c r="OH28" s="256">
        <f>'Drive Train'!$F$35-(FV28*$C$13)*$C$19*'Drive Train'!$F$39</f>
        <v>10.674785920808672</v>
      </c>
      <c r="OI28" s="256">
        <f>'Drive Train'!$F$35-(FW28*$C$13)*$C$19*'Drive Train'!$F$39</f>
        <v>11.344543403262978</v>
      </c>
      <c r="OJ28" s="256">
        <f>'Drive Train'!$F$35-(FX28*$C$13)*$C$19*'Drive Train'!$F$39</f>
        <v>11.784569476538859</v>
      </c>
      <c r="OK28" s="256">
        <f>'Drive Train'!$F$35-(FY28*$C$13)*$C$19*'Drive Train'!$F$39</f>
        <v>12.033544398342901</v>
      </c>
      <c r="OL28" s="256">
        <f>'Drive Train'!$F$35-(FZ28*$C$13)*$C$19*'Drive Train'!$F$39</f>
        <v>12.148966402658779</v>
      </c>
      <c r="OM28" s="256">
        <f>'Drive Train'!$F$35-(GA28*$C$13)*$C$19*'Drive Train'!$F$39</f>
        <v>12.193868190442295</v>
      </c>
      <c r="ON28" s="256">
        <f>'Drive Train'!$F$35-(GB28*$C$13)*$C$19*'Drive Train'!$F$39</f>
        <v>11.22980271006141</v>
      </c>
      <c r="OO28" s="256">
        <f>'Drive Train'!$F$35-(GC28*$C$13)*$C$19*'Drive Train'!$F$39</f>
        <v>11.008944453827976</v>
      </c>
      <c r="OP28" s="256">
        <f>'Drive Train'!$F$35-(GD28*$C$13)*$C$19*'Drive Train'!$F$39</f>
        <v>10.78808619759454</v>
      </c>
      <c r="OQ28" s="256">
        <f>'Drive Train'!$F$35-(GE28*$C$13)*$C$19*'Drive Train'!$F$39</f>
        <v>11.029866965363345</v>
      </c>
      <c r="OR28" s="256">
        <f>'Drive Train'!$F$35-(GF28*$C$13)*$C$19*'Drive Train'!$F$39</f>
        <v>11.364084595140971</v>
      </c>
      <c r="OS28" s="256">
        <f>'Drive Train'!$F$35-(GG28*$C$13)*$C$19*'Drive Train'!$F$39</f>
        <v>11.536507885479159</v>
      </c>
      <c r="OT28" s="256">
        <f>'Drive Train'!$F$35-(GH28*$C$13)*$C$19*'Drive Train'!$F$39</f>
        <v>11.626910481276221</v>
      </c>
      <c r="OU28" s="256">
        <f>'Drive Train'!$F$35-(GI28*$C$13)*$C$19*'Drive Train'!$F$39</f>
        <v>11.67745406615183</v>
      </c>
      <c r="OV28" s="256">
        <f>'Drive Train'!$F$35-(GJ28*$C$13)*$C$19*'Drive Train'!$F$39</f>
        <v>11.707123225947951</v>
      </c>
      <c r="OW28" s="256">
        <f>'Drive Train'!$F$35-(GK28*$C$13)*$C$19*'Drive Train'!$F$39</f>
        <v>11.708324194699802</v>
      </c>
      <c r="OX28" s="61">
        <f t="shared" si="322"/>
        <v>0.80000000000000016</v>
      </c>
      <c r="OY28" s="1">
        <f>IF(PU28&gt;='Drive Train'!$F$29,1,0)</f>
        <v>0</v>
      </c>
      <c r="OZ28" s="1">
        <f>IF(PV28&gt;='Drive Train'!$F$29,1,0)</f>
        <v>0</v>
      </c>
      <c r="PA28" s="1">
        <f>IF(PW28&gt;='Drive Train'!$F$29,1,0)</f>
        <v>0</v>
      </c>
      <c r="PB28" s="1">
        <f>IF(PX28&gt;='Drive Train'!$F$29,1,0)</f>
        <v>0</v>
      </c>
      <c r="PC28" s="1">
        <f>IF(PY28&gt;='Drive Train'!$F$29,1,0)</f>
        <v>0</v>
      </c>
      <c r="PD28" s="1">
        <f>IF(PZ28&gt;='Drive Train'!$F$29,1,0)</f>
        <v>0</v>
      </c>
      <c r="PE28" s="1">
        <f>IF(QA28&gt;='Drive Train'!$F$29,1,0)</f>
        <v>0</v>
      </c>
      <c r="PF28" s="1">
        <f>IF(QB28&gt;='Drive Train'!$F$29,1,0)</f>
        <v>0</v>
      </c>
      <c r="PG28" s="1">
        <f>IF(QC28&gt;='Drive Train'!$F$29,1,0)</f>
        <v>0</v>
      </c>
      <c r="PH28" s="1">
        <f>IF(QD28&gt;='Drive Train'!$F$29,1,0)</f>
        <v>0</v>
      </c>
      <c r="PI28" s="1">
        <f>IF(QE28&gt;='Drive Train'!$F$29,1,0)</f>
        <v>0</v>
      </c>
      <c r="PJ28" s="1">
        <f>IF(QF28&gt;='Drive Train'!$F$29,1,0)</f>
        <v>0</v>
      </c>
      <c r="PK28" s="1">
        <f>IF(QG28&gt;='Drive Train'!$F$29,1,0)</f>
        <v>0</v>
      </c>
      <c r="PL28" s="1">
        <f>IF(QH28&gt;='Drive Train'!$F$29,1,0)</f>
        <v>0</v>
      </c>
      <c r="PM28" s="1">
        <f>IF(QI28&gt;='Drive Train'!$F$29,1,0)</f>
        <v>0</v>
      </c>
      <c r="PN28" s="1">
        <f>IF(QJ28&gt;='Drive Train'!$F$29,1,0)</f>
        <v>0</v>
      </c>
      <c r="PO28" s="1">
        <f>IF(QK28&gt;='Drive Train'!$F$29,1,0)</f>
        <v>0</v>
      </c>
      <c r="PP28" s="1">
        <f>IF(QL28&gt;='Drive Train'!$F$29,1,0)</f>
        <v>0</v>
      </c>
      <c r="PQ28" s="1">
        <f>IF(QM28&gt;='Drive Train'!$F$29,1,0)</f>
        <v>0</v>
      </c>
      <c r="PR28" s="1">
        <f>IF(QN28&gt;='Drive Train'!$F$29,1,0)</f>
        <v>0</v>
      </c>
      <c r="PS28" s="1">
        <f>IF(QO28&gt;='Drive Train'!$F$29,1,0)</f>
        <v>0</v>
      </c>
      <c r="PT28" s="253">
        <f t="shared" si="323"/>
        <v>0.80000000000000016</v>
      </c>
      <c r="PU28" s="57">
        <f t="shared" si="324"/>
        <v>5.9112927988914592</v>
      </c>
      <c r="PV28" s="57">
        <f t="shared" si="325"/>
        <v>2.785327904829392</v>
      </c>
      <c r="PW28" s="57">
        <f t="shared" si="326"/>
        <v>3.8422738333137056</v>
      </c>
      <c r="PX28" s="57">
        <f t="shared" si="327"/>
        <v>4.713276372903521</v>
      </c>
      <c r="PY28" s="57">
        <f t="shared" si="328"/>
        <v>5.3670219139307695</v>
      </c>
      <c r="PZ28" s="57">
        <f t="shared" si="329"/>
        <v>5.7256431996746624</v>
      </c>
      <c r="QA28" s="57">
        <f t="shared" si="330"/>
        <v>5.8966998601165734</v>
      </c>
      <c r="QB28" s="57">
        <f t="shared" si="331"/>
        <v>5.8365319356856062</v>
      </c>
      <c r="QC28" s="57">
        <f t="shared" si="332"/>
        <v>5.6774602211273546</v>
      </c>
      <c r="QD28" s="57">
        <f t="shared" si="333"/>
        <v>5.4553950679685643</v>
      </c>
      <c r="QE28" s="57">
        <f t="shared" si="334"/>
        <v>5.2132483553618592</v>
      </c>
      <c r="QF28" s="57">
        <f t="shared" si="335"/>
        <v>2.6624549608404093</v>
      </c>
      <c r="QG28" s="57">
        <f t="shared" si="336"/>
        <v>3.2607460016800323</v>
      </c>
      <c r="QH28" s="57">
        <f t="shared" si="337"/>
        <v>3.8590370425196578</v>
      </c>
      <c r="QI28" s="57">
        <f t="shared" si="338"/>
        <v>4.446521302930444</v>
      </c>
      <c r="QJ28" s="57">
        <f t="shared" si="339"/>
        <v>4.9413527896107183</v>
      </c>
      <c r="QK28" s="57">
        <f t="shared" si="340"/>
        <v>5.3203434644792083</v>
      </c>
      <c r="QL28" s="57">
        <f t="shared" si="341"/>
        <v>5.573182027437932</v>
      </c>
      <c r="QM28" s="57">
        <f t="shared" si="342"/>
        <v>5.7427342448039962</v>
      </c>
      <c r="QN28" s="57">
        <f t="shared" si="343"/>
        <v>5.8559729585486808</v>
      </c>
      <c r="QO28" s="57">
        <f t="shared" si="344"/>
        <v>5.8612955031968133</v>
      </c>
      <c r="QP28" s="61">
        <f t="shared" si="345"/>
        <v>0.80000000000000016</v>
      </c>
      <c r="QQ28" s="57">
        <f t="shared" si="139"/>
        <v>0.14336564401449403</v>
      </c>
      <c r="QR28" s="57">
        <f t="shared" si="140"/>
        <v>0.92816597296043646</v>
      </c>
      <c r="QS28" s="57">
        <f t="shared" si="141"/>
        <v>0.83480050864212141</v>
      </c>
      <c r="QT28" s="57">
        <f t="shared" si="142"/>
        <v>0.70815724100635113</v>
      </c>
      <c r="QU28" s="57">
        <f t="shared" si="143"/>
        <v>0.53224822563566676</v>
      </c>
      <c r="QV28" s="57">
        <f t="shared" si="144"/>
        <v>0.36283717880939259</v>
      </c>
      <c r="QW28" s="57">
        <f t="shared" si="145"/>
        <v>0.22197760761106866</v>
      </c>
      <c r="QX28" s="57">
        <f t="shared" si="146"/>
        <v>0.12943383524350646</v>
      </c>
      <c r="QY28" s="57">
        <f t="shared" si="147"/>
        <v>7.7070850665956619E-2</v>
      </c>
      <c r="QZ28" s="57">
        <f t="shared" si="148"/>
        <v>5.2795953467036617E-2</v>
      </c>
      <c r="RA28" s="57">
        <f t="shared" si="149"/>
        <v>4.3352465728688332E-2</v>
      </c>
      <c r="RB28" s="57">
        <f t="shared" si="150"/>
        <v>0.24610921534487842</v>
      </c>
      <c r="RC28" s="57">
        <f t="shared" si="151"/>
        <v>0.29255886329005637</v>
      </c>
      <c r="RD28" s="57">
        <f t="shared" si="152"/>
        <v>0.33900851123523434</v>
      </c>
      <c r="RE28" s="57">
        <f t="shared" si="153"/>
        <v>0.2881585600751308</v>
      </c>
      <c r="RF28" s="57">
        <f t="shared" si="154"/>
        <v>0.21786781566286739</v>
      </c>
      <c r="RG28" s="57">
        <f t="shared" si="155"/>
        <v>0.18160473331156529</v>
      </c>
      <c r="RH28" s="57">
        <f t="shared" si="156"/>
        <v>0.16259177531888136</v>
      </c>
      <c r="RI28" s="57">
        <f t="shared" si="157"/>
        <v>0.15196173701559124</v>
      </c>
      <c r="RJ28" s="57">
        <f t="shared" si="158"/>
        <v>0.14572188865826982</v>
      </c>
      <c r="RK28" s="57">
        <f t="shared" si="159"/>
        <v>0.14546930776467795</v>
      </c>
      <c r="RL28" s="61">
        <f t="shared" si="346"/>
        <v>0.80000000000000016</v>
      </c>
      <c r="RM28" s="2">
        <f>IF(AND(LO28&gt;=LO$6*'Drive Train'!$AA$52,LO28&lt;=LO$6*'Drive Train'!$AA$53,KS28=0,JW28=0,EU28&gt;0),$C$17,0)</f>
        <v>0.04</v>
      </c>
      <c r="RN28" s="2">
        <f>IF(AND(LP28&gt;=LP$6*'Drive Train'!$AA$52,LP28&lt;=LP$6*'Drive Train'!$AA$53,KT28=0,JX28=0,EV28&gt;0),$C$17,0)</f>
        <v>0</v>
      </c>
      <c r="RO28" s="2">
        <f>IF(AND(LQ28&gt;=LQ$6*'Drive Train'!$AA$52,LQ28&lt;=LQ$6*'Drive Train'!$AA$53,KU28=0,JY28=0,EW28&gt;0),$C$17,0)</f>
        <v>0.04</v>
      </c>
      <c r="RP28" s="2">
        <f>IF(AND(LR28&gt;=LR$6*'Drive Train'!$AA$52,LR28&lt;=LR$6*'Drive Train'!$AA$53,KV28=0,JZ28=0,EX28&gt;0),$C$17,0)</f>
        <v>0.04</v>
      </c>
      <c r="RQ28" s="2">
        <f>IF(AND(LS28&gt;=LS$6*'Drive Train'!$AA$52,LS28&lt;=LS$6*'Drive Train'!$AA$53,KW28=0,KA28=0,EY28&gt;0),$C$17,0)</f>
        <v>0.04</v>
      </c>
      <c r="RR28" s="2">
        <f>IF(AND(LT28&gt;=LT$6*'Drive Train'!$AA$52,LT28&lt;=LT$6*'Drive Train'!$AA$53,KX28=0,KB28=0,EZ28&gt;0),$C$17,0)</f>
        <v>0.04</v>
      </c>
      <c r="RS28" s="2">
        <f>IF(AND(LU28&gt;=LU$6*'Drive Train'!$AA$52,LU28&lt;=LU$6*'Drive Train'!$AA$53,KY28=0,KC28=0,FA28&gt;0),$C$17,0)</f>
        <v>0.04</v>
      </c>
      <c r="RT28" s="2">
        <f>IF(AND(LV28&gt;=LV$6*'Drive Train'!$AA$52,LV28&lt;=LV$6*'Drive Train'!$AA$53,KZ28=0,KD28=0,FB28&gt;0),$C$17,0)</f>
        <v>0.04</v>
      </c>
      <c r="RU28" s="2">
        <f>IF(AND(LW28&gt;=LW$6*'Drive Train'!$AA$52,LW28&lt;=LW$6*'Drive Train'!$AA$53,LA28=0,KE28=0,FC28&gt;0),$C$17,0)</f>
        <v>0.04</v>
      </c>
      <c r="RV28" s="2">
        <f>IF(AND(LX28&gt;=LX$6*'Drive Train'!$AA$52,LX28&lt;=LX$6*'Drive Train'!$AA$53,LB28=0,KF28=0,FD28&gt;0),$C$17,0)</f>
        <v>0</v>
      </c>
      <c r="RW28" s="2">
        <f>IF(AND(LY28&gt;=LY$6*'Drive Train'!$AA$52,LY28&lt;=LY$6*'Drive Train'!$AA$53,LC28=0,KG28=0,FE28&gt;0),$C$17,0)</f>
        <v>0</v>
      </c>
      <c r="RX28" s="2">
        <f>IF(AND(LZ28&gt;=LZ$6*'Drive Train'!$AA$52,LZ28&lt;=LZ$6*'Drive Train'!$AA$53,LD28=0,KH28=0,FF28&gt;0),$C$17,0)</f>
        <v>0.04</v>
      </c>
      <c r="RY28" s="2">
        <f>IF(AND(MA28&gt;=MA$6*'Drive Train'!$AA$52,MA28&lt;=MA$6*'Drive Train'!$AA$53,LE28=0,KI28=0,FG28&gt;0),$C$17,0)</f>
        <v>0.04</v>
      </c>
      <c r="RZ28" s="2">
        <f>IF(AND(MB28&gt;=MB$6*'Drive Train'!$AA$52,MB28&lt;=MB$6*'Drive Train'!$AA$53,LF28=0,KJ28=0,FH28&gt;0),$C$17,0)</f>
        <v>0.04</v>
      </c>
      <c r="SA28" s="2">
        <f>IF(AND(MC28&gt;=MC$6*'Drive Train'!$AA$52,MC28&lt;=MC$6*'Drive Train'!$AA$53,LG28=0,KK28=0,FI28&gt;0),$C$17,0)</f>
        <v>0.04</v>
      </c>
      <c r="SB28" s="2">
        <f>IF(AND(MD28&gt;=MD$6*'Drive Train'!$AA$52,MD28&lt;=MD$6*'Drive Train'!$AA$53,LH28=0,KL28=0,FJ28&gt;0),$C$17,0)</f>
        <v>0.04</v>
      </c>
      <c r="SC28" s="2">
        <f>IF(AND(ME28&gt;=ME$6*'Drive Train'!$AA$52,ME28&lt;=ME$6*'Drive Train'!$AA$53,LI28=0,KM28=0,FK28&gt;0),$C$17,0)</f>
        <v>0.04</v>
      </c>
      <c r="SD28" s="2">
        <f>IF(AND(MF28&gt;=MF$6*'Drive Train'!$AA$52,MF28&lt;=MF$6*'Drive Train'!$AA$53,LJ28=0,KN28=0,FL28&gt;0),$C$17,0)</f>
        <v>0.04</v>
      </c>
      <c r="SE28" s="2">
        <f>IF(AND(MG28&gt;=MG$6*'Drive Train'!$AA$52,MG28&lt;=MG$6*'Drive Train'!$AA$53,LK28=0,KO28=0,FM28&gt;0),$C$17,0)</f>
        <v>0.04</v>
      </c>
      <c r="SF28" s="2">
        <f>IF(AND(MH28&gt;=MH$6*'Drive Train'!$AA$52,MH28&lt;=MH$6*'Drive Train'!$AA$53,LL28=0,KP28=0,FN28&gt;0),$C$17,0)</f>
        <v>0.04</v>
      </c>
      <c r="SG28" s="2">
        <f>IF(AND(MI28&gt;=MI$6*'Drive Train'!$AA$52,MI28&lt;=MI$6*'Drive Train'!$AA$53,LM28=0,KQ28=0,FO28&gt;0),$C$17,0)</f>
        <v>0.04</v>
      </c>
      <c r="SH28" s="61">
        <f t="shared" si="347"/>
        <v>0.80000000000000016</v>
      </c>
      <c r="SI28" s="2">
        <f>IF(AND(EU28&lt;0,KS28=0,LO28&gt;=LO$6*'Drive Train'!$AA$52,LO28&lt;=LO$6*'Drive Train'!$AA$53,OY28=1,JW28=0),$C$17,0)</f>
        <v>0</v>
      </c>
      <c r="SJ28" s="2">
        <f>IF(AND(EV28&lt;0,KT28=0,LP28&gt;=LP$6*'Drive Train'!$AA$52,LP28&lt;=LP$6*'Drive Train'!$AA$53,OZ28=1,JX28=0),$C$17,0)</f>
        <v>0</v>
      </c>
      <c r="SK28" s="2">
        <f>IF(AND(EW28&lt;0,KU28=0,LQ28&gt;=LQ$6*'Drive Train'!$AA$52,LQ28&lt;=LQ$6*'Drive Train'!$AA$53,PA28=1,JY28=0),$C$17,0)</f>
        <v>0</v>
      </c>
      <c r="SL28" s="2">
        <f>IF(AND(EX28&lt;0,KV28=0,LR28&gt;=LR$6*'Drive Train'!$AA$52,LR28&lt;=LR$6*'Drive Train'!$AA$53,PB28=1,JZ28=0),$C$17,0)</f>
        <v>0</v>
      </c>
      <c r="SM28" s="2">
        <f>IF(AND(EY28&lt;0,KW28=0,LS28&gt;=LS$6*'Drive Train'!$AA$52,LS28&lt;=LS$6*'Drive Train'!$AA$53,PC28=1,KA28=0),$C$17,0)</f>
        <v>0</v>
      </c>
      <c r="SN28" s="2">
        <f>IF(AND(EZ28&lt;0,KX28=0,LT28&gt;=LT$6*'Drive Train'!$AA$52,LT28&lt;=LT$6*'Drive Train'!$AA$53,PD28=1,KB28=0),$C$17,0)</f>
        <v>0</v>
      </c>
      <c r="SO28" s="2">
        <f>IF(AND(FA28&lt;0,KY28=0,LU28&gt;=LU$6*'Drive Train'!$AA$52,LU28&lt;=LU$6*'Drive Train'!$AA$53,PE28=1,KC28=0),$C$17,0)</f>
        <v>0</v>
      </c>
      <c r="SP28" s="2">
        <f>IF(AND(FB28&lt;0,KZ28=0,LV28&gt;=LV$6*'Drive Train'!$AA$52,LV28&lt;=LV$6*'Drive Train'!$AA$53,PF28=1,KD28=0),$C$17,0)</f>
        <v>0</v>
      </c>
      <c r="SQ28" s="2">
        <f>IF(AND(FC28&lt;0,LA28=0,LW28&gt;=LW$6*'Drive Train'!$AA$52,LW28&lt;=LW$6*'Drive Train'!$AA$53,PG28=1,KE28=0),$C$17,0)</f>
        <v>0</v>
      </c>
      <c r="SR28" s="2">
        <f>IF(AND(FD28&lt;0,LB28=0,LX28&gt;=LX$6*'Drive Train'!$AA$52,LX28&lt;=LX$6*'Drive Train'!$AA$53,PH28=1,KF28=0),$C$17,0)</f>
        <v>0</v>
      </c>
      <c r="SS28" s="2">
        <f>IF(AND(FE28&lt;0,LC28=0,LY28&gt;=LY$6*'Drive Train'!$AA$52,LY28&lt;=LY$6*'Drive Train'!$AA$53,PI28=1,KG28=0),$C$17,0)</f>
        <v>0</v>
      </c>
      <c r="ST28" s="2">
        <f>IF(AND(FF28&lt;0,LD28=0,LZ28&gt;=LZ$6*'Drive Train'!$AA$52,LZ28&lt;=LZ$6*'Drive Train'!$AA$53,PJ28=1,KH28=0),$C$17,0)</f>
        <v>0</v>
      </c>
      <c r="SU28" s="2">
        <f>IF(AND(FG28&lt;0,LE28=0,MA28&gt;=MA$6*'Drive Train'!$AA$52,MA28&lt;=MA$6*'Drive Train'!$AA$53,PK28=1,KI28=0),$C$17,0)</f>
        <v>0</v>
      </c>
      <c r="SV28" s="2">
        <f>IF(AND(FH28&lt;0,LF28=0,MB28&gt;=MB$6*'Drive Train'!$AA$52,MB28&lt;=MB$6*'Drive Train'!$AA$53,PL28=1,KJ28=0),$C$17,0)</f>
        <v>0</v>
      </c>
      <c r="SW28" s="2">
        <f>IF(AND(FI28&lt;0,LG28=0,MC28&gt;=MC$6*'Drive Train'!$AA$52,MC28&lt;=MC$6*'Drive Train'!$AA$53,PM28=1,KK28=0),$C$17,0)</f>
        <v>0</v>
      </c>
      <c r="SX28" s="2">
        <f>IF(AND(FJ28&lt;0,LH28=0,MD28&gt;=MD$6*'Drive Train'!$AA$52,MD28&lt;=MD$6*'Drive Train'!$AA$53,PN28=1,KL28=0),$C$17,0)</f>
        <v>0</v>
      </c>
      <c r="SY28" s="2">
        <f>IF(AND(FK28&lt;0,LI28=0,ME28&gt;=ME$6*'Drive Train'!$AA$52,ME28&lt;=ME$6*'Drive Train'!$AA$53,PO28=1,KM28=0),$C$17,0)</f>
        <v>0</v>
      </c>
      <c r="SZ28" s="2">
        <f>IF(AND(FL28&lt;0,LJ28=0,MF28&gt;=MF$6*'Drive Train'!$AA$52,MF28&lt;=MF$6*'Drive Train'!$AA$53,PP28=1,KN28=0),$C$17,0)</f>
        <v>0</v>
      </c>
      <c r="TA28" s="2">
        <f>IF(AND(FM28&lt;0,LK28=0,MG28&gt;=MG$6*'Drive Train'!$AA$52,MG28&lt;=MG$6*'Drive Train'!$AA$53,PQ28=1,KO28=0),$C$17,0)</f>
        <v>0</v>
      </c>
      <c r="TB28" s="2">
        <f>IF(AND(FN28&lt;0,LL28=0,MH28&gt;=MH$6*'Drive Train'!$AA$52,MH28&lt;=MH$6*'Drive Train'!$AA$53,PR28=1,KP28=0),$C$17,0)</f>
        <v>0</v>
      </c>
      <c r="TC28" s="2">
        <f>IF(AND(FO28&lt;0,LM28=0,MI28&gt;=MI$6*'Drive Train'!$AA$52,MI28&lt;=MI$6*'Drive Train'!$AA$53,PS28=1,KQ28=0),$C$17,0)</f>
        <v>0</v>
      </c>
      <c r="TD28" s="144">
        <f t="shared" si="348"/>
        <v>0.80000000000000016</v>
      </c>
    </row>
    <row r="29" spans="1:524" x14ac:dyDescent="0.2">
      <c r="B29" s="3" t="s">
        <v>67</v>
      </c>
      <c r="C29" s="133" t="b">
        <f>IF('Drive Train'!F16*'Drive Train'!F20 &gt; 'Drive Train'!F18*('Drive Train'!F19-4*C28^2/'Drive Train'!F19), TRUE, FALSE)</f>
        <v>1</v>
      </c>
      <c r="D29" s="5"/>
      <c r="E29" s="6"/>
      <c r="P29" s="5"/>
      <c r="R29" s="63">
        <f t="shared" si="160"/>
        <v>0.84000000000000019</v>
      </c>
      <c r="S29" s="2">
        <f>NG29/'Drive Train'!$F$35</f>
        <v>0.93051021541163392</v>
      </c>
      <c r="T29" s="2">
        <f>NH29/'Drive Train'!$F$35</f>
        <v>0.62957798537587473</v>
      </c>
      <c r="U29" s="2">
        <f>NI29/'Drive Train'!$F$35</f>
        <v>0.6653790373751407</v>
      </c>
      <c r="V29" s="2">
        <f>NJ29/'Drive Train'!$F$35</f>
        <v>0.71394048611947847</v>
      </c>
      <c r="W29" s="2">
        <f>NK29/'Drive Train'!$F$35</f>
        <v>0.78139291997611748</v>
      </c>
      <c r="X29" s="2">
        <f>NL29/'Drive Train'!$F$35</f>
        <v>0.84635370329102189</v>
      </c>
      <c r="Y29" s="2">
        <f>NM29/'Drive Train'!$F$35</f>
        <v>0.90036640348894992</v>
      </c>
      <c r="Z29" s="2">
        <f>NN29/'Drive Train'!$F$35</f>
        <v>0.93585237714023062</v>
      </c>
      <c r="AA29" s="2">
        <f>NO29/'Drive Train'!$F$35</f>
        <v>0.95593099986636298</v>
      </c>
      <c r="AB29" s="2">
        <f>NP29/'Drive Train'!$F$35</f>
        <v>0.96523922602086931</v>
      </c>
      <c r="AC29" s="2">
        <f>NQ29/'Drive Train'!$F$35</f>
        <v>0.9688603379388947</v>
      </c>
      <c r="AD29" s="2">
        <f>NR29/'Drive Train'!$F$35</f>
        <v>0.89111312177914592</v>
      </c>
      <c r="AE29" s="2">
        <f>NS29/'Drive Train'!$F$35</f>
        <v>0.87330197208290128</v>
      </c>
      <c r="AF29" s="2">
        <f>NT29/'Drive Train'!$F$35</f>
        <v>0.85549082238665641</v>
      </c>
      <c r="AG29" s="2">
        <f>NU29/'Drive Train'!$F$35</f>
        <v>0.87498927140026972</v>
      </c>
      <c r="AH29" s="2">
        <f>NV29/'Drive Train'!$F$35</f>
        <v>0.90194230605975578</v>
      </c>
      <c r="AI29" s="2">
        <f>NW29/'Drive Train'!$F$35</f>
        <v>0.91584741011928694</v>
      </c>
      <c r="AJ29" s="2">
        <f>NX29/'Drive Train'!$F$35</f>
        <v>0.92313794203840494</v>
      </c>
      <c r="AK29" s="2">
        <f>NY29/'Drive Train'!$F$35</f>
        <v>0.92721403759288945</v>
      </c>
      <c r="AL29" s="2">
        <f>NZ29/'Drive Train'!$F$35</f>
        <v>0.9296067117699961</v>
      </c>
      <c r="AM29" s="2">
        <f>OA29/'Drive Train'!$F$35</f>
        <v>0.9297035640886937</v>
      </c>
      <c r="AN29" s="61">
        <f t="shared" si="161"/>
        <v>0.84000000000000019</v>
      </c>
      <c r="AO29" s="46">
        <f>LO29*12*60/(PI() * 'Drive Train'!$F$15)/S$6*ABS(S29)</f>
        <v>4246.9070274173118</v>
      </c>
      <c r="AP29" s="46">
        <f>LP29*12*60/(PI() * 'Drive Train'!$F$15)/T$6*ABS(T29)</f>
        <v>498.08360322326729</v>
      </c>
      <c r="AQ29" s="46">
        <f>LQ29*12*60/(PI() * 'Drive Train'!$F$15)/U$6*ABS(U29)</f>
        <v>1022.3538303890472</v>
      </c>
      <c r="AR29" s="46">
        <f>LR29*12*60/(PI() * 'Drive Train'!$F$15)/V$6*ABS(V29)</f>
        <v>1695.8995620850687</v>
      </c>
      <c r="AS29" s="46">
        <f>LS29*12*60/(PI() * 'Drive Train'!$F$15)/W$6*ABS(W29)</f>
        <v>2492.3414066903365</v>
      </c>
      <c r="AT29" s="46">
        <f>LT29*12*60/(PI() * 'Drive Train'!$F$15)/X$6*ABS(X29)</f>
        <v>3262.6112226010719</v>
      </c>
      <c r="AU29" s="46">
        <f>LU29*12*60/(PI() * 'Drive Train'!$F$15)/Y$6*ABS(Y29)</f>
        <v>3898.118814428668</v>
      </c>
      <c r="AV29" s="46">
        <f>LV29*12*60/(PI() * 'Drive Train'!$F$15)/Z$6*ABS(Z29)</f>
        <v>4308.2420099379597</v>
      </c>
      <c r="AW29" s="46">
        <f>LW29*12*60/(PI() * 'Drive Train'!$F$15)/AA$6*ABS(AA29)</f>
        <v>4534.1103121650576</v>
      </c>
      <c r="AX29" s="46">
        <f>LX29*12*60/(PI() * 'Drive Train'!$F$15)/AB$6*ABS(AB29)</f>
        <v>4635.5534236296498</v>
      </c>
      <c r="AY29" s="46">
        <f>LY29*12*60/(PI() * 'Drive Train'!$F$15)/AC$6*ABS(AC29)</f>
        <v>4673.6545187791817</v>
      </c>
      <c r="AZ29" s="46">
        <f>LZ29*12*60/(PI() * 'Drive Train'!$F$15)/AD$6*ABS(AD29)</f>
        <v>2256.8277246463886</v>
      </c>
      <c r="BA29" s="46">
        <f>MA29*12*60/(PI() * 'Drive Train'!$F$15)/AE$6*ABS(AE29)</f>
        <v>2708.7237217988036</v>
      </c>
      <c r="BB29" s="46">
        <f>MB29*12*60/(PI() * 'Drive Train'!$F$15)/AF$6*ABS(AF29)</f>
        <v>3140.3467316312872</v>
      </c>
      <c r="BC29" s="46">
        <f>MC29*12*60/(PI() * 'Drive Train'!$F$15)/AG$6*ABS(AG29)</f>
        <v>3626.3633054776919</v>
      </c>
      <c r="BD29" s="46">
        <f>MD29*12*60/(PI() * 'Drive Train'!$F$15)/AH$6*ABS(AH29)</f>
        <v>3928.1235454292828</v>
      </c>
      <c r="BE29" s="46">
        <f>ME29*12*60/(PI() * 'Drive Train'!$F$15)/AI$6*ABS(AI29)</f>
        <v>4083.4783554160963</v>
      </c>
      <c r="BF29" s="46">
        <f>MF29*12*60/(PI() * 'Drive Train'!$F$15)/AJ$6*ABS(AJ29)</f>
        <v>4164.7904368511154</v>
      </c>
      <c r="BG29" s="46">
        <f>MG29*12*60/(PI() * 'Drive Train'!$F$15)/AK$6*ABS(AK29)</f>
        <v>4210.2060090644145</v>
      </c>
      <c r="BH29" s="46">
        <f>MH29*12*60/(PI() * 'Drive Train'!$F$15)/AL$6*ABS(AL29)</f>
        <v>4236.8492789613729</v>
      </c>
      <c r="BI29" s="46">
        <f>MI29*12*60/(PI() * 'Drive Train'!$F$15)/AM$6*ABS(AM29)</f>
        <v>4237.9275146545415</v>
      </c>
      <c r="BJ29" s="61">
        <f t="shared" si="67"/>
        <v>0.84000000000000019</v>
      </c>
      <c r="BK29" s="2">
        <f>IF(OR(KS28=1,AND($C$37=Motors!$C$32,OY28=1)),0,IF(NG29=0,-(CG28+$C$15)/($C$14-$C$15)*$C$12,($C$11*S29-AO29)/($C$11*S29)*$C$12*S29))</f>
        <v>0.39124628530850519</v>
      </c>
      <c r="BL29" s="2">
        <f>IF(OR(KT28=1,AND($C$37=Motors!$C$32,OZ28=1)),0,IF(NH29=0,-(CH28+$C$15)/($C$14-$C$15)*$C$12,($C$11*T29-AP29)/($C$11*T29)*$C$12*T29))</f>
        <v>1.3231567234594159</v>
      </c>
      <c r="BM29" s="2">
        <f>IF(OR(KU28=1,AND($C$37=Motors!$C$32,PA28=1)),0,IF(NI29=0,-(CI28+$C$15)/($C$14-$C$15)*$C$12,($C$11*U29-AQ29)/($C$11*U29)*$C$12*U29))</f>
        <v>1.1774073902634592</v>
      </c>
      <c r="BN29" s="2">
        <f>IF(OR(KV28=1,AND($C$37=Motors!$C$32,PB28=1)),0,IF(NJ29=0,-(CJ28+$C$15)/($C$14-$C$15)*$C$12,($C$11*V29-AR29)/($C$11*V29)*$C$12*V29))</f>
        <v>0.99645813786670079</v>
      </c>
      <c r="BO29" s="2">
        <f>IF(OR(KW28=1,AND($C$37=Motors!$C$32,PC28=1)),0,IF(NK29=0,-(CK28+$C$15)/($C$14-$C$15)*$C$12,($C$11*W29-AS29)/($C$11*W29)*$C$12*W29))</f>
        <v>0.80710905323311366</v>
      </c>
      <c r="BP29" s="2">
        <f>IF(OR(KX28=1,AND($C$37=Motors!$C$32,PD28=1)),0,IF(NL29=0,-(CL28+$C$15)/($C$14-$C$15)*$C$12,($C$11*X29-AT29)/($C$11*X29)*$C$12*X29))</f>
        <v>0.62330710085700558</v>
      </c>
      <c r="BQ29" s="2">
        <f>IF(OR(KY28=1,AND($C$37=Motors!$C$32,PE28=1)),0,IF(NM29=0,-(CM28+$C$15)/($C$14-$C$15)*$C$12,($C$11*Y29-AU29)/($C$11*Y29)*$C$12*Y29))</f>
        <v>0.47268578659810945</v>
      </c>
      <c r="BR29" s="2">
        <f>IF(OR(KZ28=1,AND($C$37=Motors!$C$32,PF28=1)),0,IF(NN29=0,-(CN28+$C$15)/($C$14-$C$15)*$C$12,($C$11*Z29-AV29)/($C$11*Z29)*$C$12*Z29))</f>
        <v>0.37702642813080434</v>
      </c>
      <c r="BS29" s="2">
        <f>IF(OR(LA28=1,AND($C$37=Motors!$C$32,PG28=1)),0,IF(NO29=0,-(CO28+$C$15)/($C$14-$C$15)*$C$12,($C$11*AA29-AW29)/($C$11*AA29)*$C$12*AA29))</f>
        <v>0.32565748449854726</v>
      </c>
      <c r="BT29" s="2">
        <f>IF(OR(LB28=1,AND($C$37=Motors!$C$32,PH28=1)),0,IF(NP29=0,-(CP28+$C$15)/($C$14-$C$15)*$C$12,($C$11*AB29-AX29)/($C$11*AB29)*$C$12*AB29))</f>
        <v>0.30329913410472636</v>
      </c>
      <c r="BU29" s="2">
        <f>IF(OR(LC28=1,AND($C$37=Motors!$C$32,PI28=1)),0,IF(NQ29=0,-(CQ28+$C$15)/($C$14-$C$15)*$C$12,($C$11*AC29-AY29)/($C$11*AC29)*$C$12*AC29))</f>
        <v>0.29520838645060982</v>
      </c>
      <c r="BV29" s="2">
        <f>IF(OR(LD28=1,AND($C$37=Motors!$C$32,PJ28=1)),0,IF(NR29=0,-(CR28+$C$15)/($C$14-$C$15)*$C$12,($C$11*AD29-AZ29)/($C$11*AD29)*$C$12*AD29))</f>
        <v>1.1813260322825134</v>
      </c>
      <c r="BW29" s="2">
        <f>IF(OR(LE28=1,AND($C$37=Motors!$C$32,PK28=1)),0,IF(NS29=0,-(CS28+$C$15)/($C$14-$C$15)*$C$12,($C$11*AE29-BA29)/($C$11*AE29)*$C$12*AE29))</f>
        <v>0.93625205135121625</v>
      </c>
      <c r="BX29" s="2">
        <f>IF(OR(LF28=1,AND($C$37=Motors!$C$32,PL28=1)),0,IF(NT29=0,-(CT28+$C$15)/($C$14-$C$15)*$C$12,($C$11*AF29-BB29)/($C$11*AF29)*$C$12*AF29))</f>
        <v>0.70021159234646679</v>
      </c>
      <c r="BY29" s="2">
        <f>IF(OR(LG28=1,AND($C$37=Motors!$C$32,PM28=1)),0,IF(NU29=0,-(CU28+$C$15)/($C$14-$C$15)*$C$12,($C$11*AG29-BC29)/($C$11*AG29)*$C$12*AG29))</f>
        <v>0.53149828179289449</v>
      </c>
      <c r="BZ29" s="2">
        <f>IF(OR(LH28=1,AND($C$37=Motors!$C$32,PN28=1)),0,IF(NV29=0,-(CV28+$C$15)/($C$14-$C$15)*$C$12,($C$11*AH29-BD29)/($C$11*AH29)*$C$12*AH29))</f>
        <v>0.46318341170306371</v>
      </c>
      <c r="CA29" s="2">
        <f>IF(OR(LI28=1,AND($C$37=Motors!$C$32,PO28=1)),0,IF(NW29=0,-(CW28+$C$15)/($C$14-$C$15)*$C$12,($C$11*AI29-BE29)/($C$11*AI29)*$C$12*AI29))</f>
        <v>0.42808391195497675</v>
      </c>
      <c r="CB29" s="2">
        <f>IF(OR(LJ28=1,AND($C$37=Motors!$C$32,PP28=1)),0,IF(NX29=0,-(CX28+$C$15)/($C$14-$C$15)*$C$12,($C$11*AJ29-BF29)/($C$11*AJ29)*$C$12*AJ29))</f>
        <v>0.40974403660370762</v>
      </c>
      <c r="CC29" s="2">
        <f>IF(OR(LK28=1,AND($C$37=Motors!$C$32,PQ28=1)),0,IF(NY29=0,-(CY28+$C$15)/($C$14-$C$15)*$C$12,($C$11*AK29-BG29)/($C$11*AK29)*$C$12*AK29))</f>
        <v>0.39951061496474904</v>
      </c>
      <c r="CD29" s="2">
        <f>IF(OR(LL28=1,AND($C$37=Motors!$C$32,PR28=1)),0,IF(NZ29=0,-(CZ28+$C$15)/($C$14-$C$15)*$C$12,($C$11*AL29-BH29)/($C$11*AL29)*$C$12*AL29))</f>
        <v>0.39351059430081209</v>
      </c>
      <c r="CE29" s="2">
        <f>IF(OR(LM28=1,AND($C$37=Motors!$C$32,PS28=1)),0,IF(OA29=0,-(DA28+$C$15)/($C$14-$C$15)*$C$12,($C$11*AM29-BI29)/($C$11*AM29)*$C$12*AM29))</f>
        <v>0.39326783226963613</v>
      </c>
      <c r="CF29" s="61">
        <f t="shared" si="69"/>
        <v>0.84000000000000019</v>
      </c>
      <c r="CG29" s="57">
        <f>IF(AND(KS28=1,OY28=1),0,ABS(BK29/$C$12*($C$14-$C$15)+$C$15) *'Drive Train'!$AA$49 + CG28*(1-'Drive Train'!$AA$49))</f>
        <v>23.57808854982623</v>
      </c>
      <c r="CH29" s="57">
        <f>IF(AND(KT28=1,OZ28=1),0,ABS(BL29/$C$12*($C$14-$C$15)+$C$15) *'Drive Train'!$AA$49 + CH28*(1-'Drive Train'!$AA$49))</f>
        <v>73.189752124416202</v>
      </c>
      <c r="CI29" s="57">
        <f>IF(AND(KU28=1,PA28=1),0,ABS(BM29/$C$12*($C$14-$C$15)+$C$15) *'Drive Train'!$AA$49 + CI28*(1-'Drive Train'!$AA$49))</f>
        <v>65.430565631038093</v>
      </c>
      <c r="CJ29" s="57">
        <f>IF(AND(KV28=1,PB28=1),0,ABS(BN29/$C$12*($C$14-$C$15)+$C$15) *'Drive Train'!$AA$49 + CJ28*(1-'Drive Train'!$AA$49))</f>
        <v>55.797458127924358</v>
      </c>
      <c r="CK29" s="57">
        <f>IF(AND(KW28=1,PC28=1),0,ABS(BO29/$C$12*($C$14-$C$15)+$C$15) *'Drive Train'!$AA$49 + CK28*(1-'Drive Train'!$AA$49))</f>
        <v>45.717172833945426</v>
      </c>
      <c r="CL29" s="57">
        <f>IF(AND(KX28=1,PD28=1),0,ABS(BP29/$C$12*($C$14-$C$15)+$C$15) *'Drive Train'!$AA$49 + CL28*(1-'Drive Train'!$AA$49))</f>
        <v>35.932197526951782</v>
      </c>
      <c r="CM29" s="57">
        <f>IF(AND(KY28=1,PE28=1),0,ABS(BQ29/$C$12*($C$14-$C$15)+$C$15) *'Drive Train'!$AA$49 + CM28*(1-'Drive Train'!$AA$49))</f>
        <v>27.913643742961593</v>
      </c>
      <c r="CN29" s="57">
        <f>IF(AND(KZ28=1,PF28=1),0,ABS(BR29/$C$12*($C$14-$C$15)+$C$15) *'Drive Train'!$AA$49 + CN28*(1-'Drive Train'!$AA$49))</f>
        <v>22.82107291667311</v>
      </c>
      <c r="CO29" s="57">
        <f>IF(AND(LA28=1,PG28=1),0,ABS(BS29/$C$12*($C$14-$C$15)+$C$15) *'Drive Train'!$AA$49 + CO28*(1-'Drive Train'!$AA$49))</f>
        <v>20.086369402972455</v>
      </c>
      <c r="CP29" s="57">
        <f>IF(AND(LB28=1,PH28=1),0,ABS(BT29/$C$12*($C$14-$C$15)+$C$15) *'Drive Train'!$AA$49 + CP28*(1-'Drive Train'!$AA$49))</f>
        <v>18.896088757525472</v>
      </c>
      <c r="CQ29" s="57">
        <f>IF(AND(LC28=1,PI28=1),0,ABS(BU29/$C$12*($C$14-$C$15)+$C$15) *'Drive Train'!$AA$49 + CQ28*(1-'Drive Train'!$AA$49))</f>
        <v>18.465365552536614</v>
      </c>
      <c r="CR29" s="57">
        <f>IF(AND(LD28=1,PJ28=1),0,ABS(BV29/$C$12*($C$14-$C$15)+$C$15) *'Drive Train'!$AA$49 + CR28*(1-'Drive Train'!$AA$49))</f>
        <v>65.639180473795207</v>
      </c>
      <c r="CS29" s="57">
        <f>IF(AND(LE28=1,PK28=1),0,ABS(BW29/$C$12*($C$14-$C$15)+$C$15) *'Drive Train'!$AA$49 + CS28*(1-'Drive Train'!$AA$49))</f>
        <v>52.592295928780509</v>
      </c>
      <c r="CT29" s="57">
        <f>IF(AND(LF28=1,PL28=1),0,ABS(BX29/$C$12*($C$14-$C$15)+$C$15) *'Drive Train'!$AA$49 + CT28*(1-'Drive Train'!$AA$49))</f>
        <v>40.026324605000696</v>
      </c>
      <c r="CU29" s="57">
        <f>IF(AND(LG28=1,PM28=1),0,ABS(BY29/$C$12*($C$14-$C$15)+$C$15) *'Drive Train'!$AA$49 + CU28*(1-'Drive Train'!$AA$49))</f>
        <v>31.04461599752214</v>
      </c>
      <c r="CV29" s="57">
        <f>IF(AND(LH28=1,PN28=1),0,ABS(BZ29/$C$12*($C$14-$C$15)+$C$15) *'Drive Train'!$AA$49 + CV28*(1-'Drive Train'!$AA$49))</f>
        <v>27.407770423860196</v>
      </c>
      <c r="CW29" s="57">
        <f>IF(AND(LI28=1,PO28=1),0,ABS(CA29/$C$12*($C$14-$C$15)+$C$15) *'Drive Train'!$AA$49 + CW28*(1-'Drive Train'!$AA$49))</f>
        <v>25.539195395777391</v>
      </c>
      <c r="CX29" s="57">
        <f>IF(AND(LJ28=1,PP28=1),0,ABS(CB29/$C$12*($C$14-$C$15)+$C$15) *'Drive Train'!$AA$49 + CX28*(1-'Drive Train'!$AA$49))</f>
        <v>24.562844355292818</v>
      </c>
      <c r="CY29" s="57">
        <f>IF(AND(LK28=1,PQ28=1),0,ABS(CC29/$C$12*($C$14-$C$15)+$C$15) *'Drive Train'!$AA$49 + CY28*(1-'Drive Train'!$AA$49))</f>
        <v>24.018052655592239</v>
      </c>
      <c r="CZ29" s="57">
        <f>IF(AND(LL28=1,PR28=1),0,ABS(CD29/$C$12*($C$14-$C$15)+$C$15) *'Drive Train'!$AA$49 + CZ28*(1-'Drive Train'!$AA$49))</f>
        <v>23.698632468379333</v>
      </c>
      <c r="DA29" s="57">
        <f>IF(AND(LM28=1,PS28=1),0,ABS(CE29/$C$12*($C$14-$C$15)+$C$15) *'Drive Train'!$AA$49 + DA28*(1-'Drive Train'!$AA$49))</f>
        <v>23.685708663981043</v>
      </c>
      <c r="DB29" s="61">
        <f t="shared" si="162"/>
        <v>0.84000000000000019</v>
      </c>
      <c r="DC29" s="57">
        <f t="shared" si="70"/>
        <v>23.57808854982623</v>
      </c>
      <c r="DD29" s="57">
        <f t="shared" si="71"/>
        <v>73.189752124416202</v>
      </c>
      <c r="DE29" s="57">
        <f t="shared" si="72"/>
        <v>65.430565631038093</v>
      </c>
      <c r="DF29" s="57">
        <f t="shared" si="73"/>
        <v>55.797458127924358</v>
      </c>
      <c r="DG29" s="57">
        <f t="shared" si="74"/>
        <v>45.717172833945426</v>
      </c>
      <c r="DH29" s="57">
        <f t="shared" si="75"/>
        <v>35.932197526951782</v>
      </c>
      <c r="DI29" s="57">
        <f t="shared" si="76"/>
        <v>27.913643742961593</v>
      </c>
      <c r="DJ29" s="57">
        <f t="shared" si="77"/>
        <v>22.82107291667311</v>
      </c>
      <c r="DK29" s="57">
        <f t="shared" si="78"/>
        <v>20.086369402972455</v>
      </c>
      <c r="DL29" s="57">
        <f t="shared" si="79"/>
        <v>18.896088757525472</v>
      </c>
      <c r="DM29" s="57">
        <f t="shared" si="80"/>
        <v>18.465365552536614</v>
      </c>
      <c r="DN29" s="57">
        <f t="shared" si="81"/>
        <v>25</v>
      </c>
      <c r="DO29" s="57">
        <f t="shared" si="82"/>
        <v>30</v>
      </c>
      <c r="DP29" s="57">
        <f t="shared" si="83"/>
        <v>35</v>
      </c>
      <c r="DQ29" s="57">
        <f t="shared" si="84"/>
        <v>31.04461599752214</v>
      </c>
      <c r="DR29" s="57">
        <f t="shared" si="85"/>
        <v>27.407770423860196</v>
      </c>
      <c r="DS29" s="57">
        <f t="shared" si="86"/>
        <v>25.539195395777391</v>
      </c>
      <c r="DT29" s="57">
        <f t="shared" si="87"/>
        <v>24.562844355292818</v>
      </c>
      <c r="DU29" s="57">
        <f t="shared" si="88"/>
        <v>24.018052655592239</v>
      </c>
      <c r="DV29" s="57">
        <f t="shared" si="89"/>
        <v>23.698632468379333</v>
      </c>
      <c r="DW29" s="57">
        <f t="shared" si="90"/>
        <v>23.685708663981043</v>
      </c>
      <c r="DX29" s="61">
        <f t="shared" si="163"/>
        <v>0.84000000000000019</v>
      </c>
      <c r="DY29" s="2">
        <f>IF(OY29=0,($C$23/0.4536*IF(ISNA(MK28),'Drive Train'!$F$16,'Drive Train'!$F$17)*4.448*$C$24*S$6)*SIGN(BK29),BK29)</f>
        <v>4.5236871680000004</v>
      </c>
      <c r="DZ29" s="2">
        <f>IF(OZ29=0,($C$23/0.4536*IF(ISNA(ML28),'Drive Train'!$F$16,'Drive Train'!$F$17)*4.448*$C$24*$C$21*T$6)*SIGN(BL29),BL29)</f>
        <v>14.225645600594998</v>
      </c>
      <c r="EA29" s="2">
        <f>IF(PA29=0,($C$23/0.4536*IF(ISNA(MM28),'Drive Train'!$F$16,'Drive Train'!$F$17)*4.448*$C$24*$C$21*U$6)*SIGN(BM29),BM29)</f>
        <v>9.8485238773349995</v>
      </c>
      <c r="EB29" s="2">
        <f>IF(PB29=0,($C$23/0.4536*IF(ISNA(MN28),'Drive Train'!$F$16,'Drive Train'!$F$17)*4.448*$C$24*$C$21*V$6)*SIGN(BN29),BN29)</f>
        <v>7.5312241414914709</v>
      </c>
      <c r="EC29" s="2">
        <f>IF(PC29=0,($C$23/0.4536*IF(ISNA(MO28),'Drive Train'!$F$16,'Drive Train'!$F$17)*4.448*$C$24*$C$21*W$6)*SIGN(BO29),BO29)</f>
        <v>6.0967052573978577</v>
      </c>
      <c r="ED29" s="2">
        <f>IF(PD29=0,($C$23/0.4536*IF(ISNA(MP28),'Drive Train'!$F$16,'Drive Train'!$F$17)*4.448*$C$24*$C$21*X$6)*SIGN(BP29),BP29)</f>
        <v>5.1212324162142009</v>
      </c>
      <c r="EE29" s="2">
        <f>IF(PE29=0,($C$23/0.4536*IF(ISNA(MQ28),'Drive Train'!$F$16,'Drive Train'!$F$17)*4.448*$C$24*$C$21*Y$6)*SIGN(BQ29),BQ29)</f>
        <v>4.4148555312191382</v>
      </c>
      <c r="EF29" s="2">
        <f>IF(PF29=0,($C$23/0.4536*IF(ISNA(MR28),'Drive Train'!$F$16,'Drive Train'!$F$17)*4.448*$C$24*$C$21*Z$6)*SIGN(BR29),BR29)</f>
        <v>3.8797215274349997</v>
      </c>
      <c r="EG29" s="2">
        <f>IF(PG29=0,($C$23/0.4536*IF(ISNA(MS28),'Drive Train'!$F$16,'Drive Train'!$F$17)*4.448*$C$24*$C$21*AA$6)*SIGN(BS29),BS29)</f>
        <v>3.4602921731177019</v>
      </c>
      <c r="EH29" s="2">
        <f>IF(PH29=0,($C$23/0.4536*IF(ISNA(MT28),'Drive Train'!$F$16,'Drive Train'!$F$17)*4.448*$C$24*$C$21*AB$6)*SIGN(BT29),BT29)</f>
        <v>3.1227026928135362</v>
      </c>
      <c r="EI29" s="2">
        <f>IF(PI29=0,($C$23/0.4536*IF(ISNA(MU28),'Drive Train'!$F$16,'Drive Train'!$F$17)*4.448*$C$24*$C$21*AC$6)*SIGN(BU29),BU29)</f>
        <v>2.8451291201189992</v>
      </c>
      <c r="EJ29" s="2">
        <f>IF(PJ29=0,($C$23/0.4536*IF(ISNA(MV28),'Drive Train'!$F$16,'Drive Train'!$F$17)*4.448*$C$24*$C$21*AD$6)*SIGN(BV29),BV29)</f>
        <v>3.9831807681666</v>
      </c>
      <c r="EK29" s="2">
        <f>IF(PK29=0,($C$23/0.4536*IF(ISNA(MW28),'Drive Train'!$F$16,'Drive Train'!$F$17)*4.448*$C$24*$C$21*AE$6)*SIGN(BW29),BW29)</f>
        <v>3.9831807681666</v>
      </c>
      <c r="EL29" s="2">
        <f>IF(PL29=0,($C$23/0.4536*IF(ISNA(MX28),'Drive Train'!$F$16,'Drive Train'!$F$17)*4.448*$C$24*$C$21*AF$6)*SIGN(BX29),BX29)</f>
        <v>3.9831807681666</v>
      </c>
      <c r="EM29" s="2">
        <f>IF(PM29=0,($C$23/0.4536*IF(ISNA(MY28),'Drive Train'!$F$16,'Drive Train'!$F$17)*4.448*$C$24*$C$21*AG$6)*SIGN(BY29),BY29)</f>
        <v>3.9831807681666</v>
      </c>
      <c r="EN29" s="2">
        <f>IF(PN29=0,($C$23/0.4536*IF(ISNA(MZ28),'Drive Train'!$F$16,'Drive Train'!$F$17)*4.448*$C$24*$C$21*AH$6)*SIGN(BZ29),BZ29)</f>
        <v>3.9831807681666</v>
      </c>
      <c r="EO29" s="2">
        <f>IF(PO29=0,($C$23/0.4536*IF(ISNA(NA28),'Drive Train'!$F$16,'Drive Train'!$F$17)*4.448*$C$24*$C$21*AI$6)*SIGN(CA29),CA29)</f>
        <v>3.9831807681666</v>
      </c>
      <c r="EP29" s="2">
        <f>IF(PP29=0,($C$23/0.4536*IF(ISNA(NB28),'Drive Train'!$F$16,'Drive Train'!$F$17)*4.448*$C$24*$C$21*AJ$6)*SIGN(CB29),CB29)</f>
        <v>3.9831807681666</v>
      </c>
      <c r="EQ29" s="2">
        <f>IF(PQ29=0,($C$23/0.4536*IF(ISNA(NC28),'Drive Train'!$F$16,'Drive Train'!$F$17)*4.448*$C$24*$C$21*AK$6)*SIGN(CC29),CC29)</f>
        <v>3.9831807681666</v>
      </c>
      <c r="ER29" s="2">
        <f>IF(PR29=0,($C$23/0.4536*IF(ISNA(ND28),'Drive Train'!$F$16,'Drive Train'!$F$17)*4.448*$C$24*$C$21*AL$6)*SIGN(CD29),CD29)</f>
        <v>3.9831807681666</v>
      </c>
      <c r="ES29" s="2">
        <f>IF(PS29=0,($C$23/0.4536*IF(ISNA(NE28),'Drive Train'!$F$16,'Drive Train'!$F$17)*4.448*$C$24*$C$21*AM$6)*SIGN(CE29),CE29)</f>
        <v>3.9831807681666</v>
      </c>
      <c r="ET29" s="61">
        <f t="shared" si="91"/>
        <v>0.84000000000000019</v>
      </c>
      <c r="EU29" s="255">
        <f>MAX(MIN(IF(AND(OY28=1,NG29&lt;0),-1,1)*(DC29-$C$15)/($C$14-$C$15)*$C$12*$C$21-$C$33*LO29/AO$6 -  OY28*$C$33/$C$21,DY28/$C$19),MAX(EU$8:EU28)*-1)</f>
        <v>0.10150270904602618</v>
      </c>
      <c r="EV29" s="255">
        <f>MAX(MIN(IF(AND(OZ28=1,NH29&lt;0),-1,1)*(DD29-$C$15)/($C$14-$C$15)*$C$12*$C$21-$C$33*LP29/AP$6 -  OZ28*$C$33/$C$21,DZ28/$C$19),MAX(EV$8:EV28)*-1)</f>
        <v>1.1229400411585226</v>
      </c>
      <c r="EW29" s="255">
        <f>MAX(MIN(IF(AND(PA28=1,NI29&lt;0),-1,1)*(DE29-$C$15)/($C$14-$C$15)*$C$12*$C$21-$C$33*LQ29/AQ$6 -  PA28*$C$33/$C$21,EA28/$C$19),MAX(EW$8:EW28)*-1)</f>
        <v>0.95492154356635328</v>
      </c>
      <c r="EX29" s="255">
        <f>MAX(MIN(IF(AND(PB28=1,NJ29&lt;0),-1,1)*(DF29-$C$15)/($C$14-$C$15)*$C$12*$C$21-$C$33*LR29/AR$6 -  PB28*$C$33/$C$21,EB28/$C$19),MAX(EX$8:EX28)*-1)</f>
        <v>0.75092825405466512</v>
      </c>
      <c r="EY29" s="255">
        <f>MAX(MIN(IF(AND(PC28=1,NK29&lt;0),-1,1)*(DG29-$C$15)/($C$14-$C$15)*$C$12*$C$21-$C$33*LS29/AS$6 -  PC28*$C$33/$C$21,EC28/$C$19),MAX(EY$8:EY28)*-1)</f>
        <v>0.54085399270902379</v>
      </c>
      <c r="EZ29" s="255">
        <f>MAX(MIN(IF(AND(PD28=1,NL29&lt;0),-1,1)*(DH29-$C$15)/($C$14-$C$15)*$C$12*$C$21-$C$33*LT29/AT$6 -  PD28*$C$33/$C$21,ED28/$C$19),MAX(EZ$8:EZ28)*-1)</f>
        <v>0.34359257656225717</v>
      </c>
      <c r="FA29" s="255">
        <f>MAX(MIN(IF(AND(PE28=1,NM29&lt;0),-1,1)*(DI29-$C$15)/($C$14-$C$15)*$C$12*$C$21-$C$33*LU29/AU$6 -  PE28*$C$33/$C$21,EE28/$C$19),MAX(FA$8:FA28)*-1)</f>
        <v>0.18570095986174365</v>
      </c>
      <c r="FB29" s="255">
        <f>MAX(MIN(IF(AND(PF28=1,NN29&lt;0),-1,1)*(DJ29-$C$15)/($C$14-$C$15)*$C$12*$C$21-$C$33*LV29/AV$6 -  PF28*$C$33/$C$21,EF28/$C$19),MAX(FB$8:FB28)*-1)</f>
        <v>8.6879613083746976E-2</v>
      </c>
      <c r="FC29" s="255">
        <f>MAX(MIN(IF(AND(PG28=1,NO29&lt;0),-1,1)*(DK29-$C$15)/($C$14-$C$15)*$C$12*$C$21-$C$33*LW29/AW$6 -  PG28*$C$33/$C$21,EG28/$C$19),MAX(FC$8:FC28)*-1)</f>
        <v>3.4216648256794491E-2</v>
      </c>
      <c r="FD29" s="255">
        <f>MAX(MIN(IF(AND(PH28=1,NP29&lt;0),-1,1)*(DL29-$C$15)/($C$14-$C$15)*$C$12*$C$21-$C$33*LX29/AX$6 -  PH28*$C$33/$C$21,EH28/$C$19),MAX(FD$8:FD28)*-1)</f>
        <v>1.1369560063928752E-2</v>
      </c>
      <c r="FE29" s="255">
        <f>MAX(MIN(IF(AND(PI28=1,NQ29&lt;0),-1,1)*(DM29-$C$15)/($C$14-$C$15)*$C$12*$C$21-$C$33*LY29/AY$6 -  PI28*$C$33/$C$21,EI28/$C$19),MAX(FE$8:FE28)*-1)</f>
        <v>3.1074199743935105E-3</v>
      </c>
      <c r="FF29" s="255">
        <f>MAX(MIN(IF(AND(PJ28=1,NR29&lt;0),-1,1)*(DN29-$C$15)/($C$14-$C$15)*$C$12*$C$21-$C$33*LZ29/AZ$6 -  PJ28*$C$33/$C$21,EJ28/$C$19),MAX(FF$8:FF28)*-1)</f>
        <v>0.23317849441467084</v>
      </c>
      <c r="FG29" s="255">
        <f>MAX(MIN(IF(AND(PK28=1,NS29&lt;0),-1,1)*(DO29-$C$15)/($C$14-$C$15)*$C$12*$C$21-$C$33*MA29/BA$6 -  PK28*$C$33/$C$21,EK28/$C$19),MAX(FG$8:FG28)*-1)</f>
        <v>0.28557697858686271</v>
      </c>
      <c r="FH29" s="255">
        <f>MAX(MIN(IF(AND(PL28=1,NT29&lt;0),-1,1)*(DP29-$C$15)/($C$14-$C$15)*$C$12*$C$21-$C$33*MB29/BB$6 -  PL28*$C$33/$C$21,EL28/$C$19),MAX(FH$8:FH28)*-1)</f>
        <v>0.33797546275905455</v>
      </c>
      <c r="FI29" s="255">
        <f>MAX(MIN(IF(AND(PM28=1,NU29&lt;0),-1,1)*(DQ29-$C$15)/($C$14-$C$15)*$C$12*$C$21-$C$33*MC29/BC$6 -  PM28*$C$33/$C$21,EM28/$C$19),MAX(FI$8:FI28)*-1)</f>
        <v>0.24733671656169132</v>
      </c>
      <c r="FJ29" s="255">
        <f>MAX(MIN(IF(AND(PN28=1,NV29&lt;0),-1,1)*(DR29-$C$15)/($C$14-$C$15)*$C$12*$C$21-$C$33*MD29/BD$6 -  PN28*$C$33/$C$21,EN28/$C$19),MAX(FJ$8:FJ28)*-1)</f>
        <v>0.17596554813481832</v>
      </c>
      <c r="FK29" s="255">
        <f>MAX(MIN(IF(AND(PO28=1,NW29&lt;0),-1,1)*(DS29-$C$15)/($C$14-$C$15)*$C$12*$C$21-$C$33*ME29/BE$6 -  PO28*$C$33/$C$21,EO28/$C$19),MAX(FK$8:FK28)*-1)</f>
        <v>0.13954909106152225</v>
      </c>
      <c r="FL29" s="255">
        <f>MAX(MIN(IF(AND(PP28=1,NX29&lt;0),-1,1)*(DT29-$C$15)/($C$14-$C$15)*$C$12*$C$21-$C$33*MF29/BF$6 -  PP28*$C$33/$C$21,EP28/$C$19),MAX(FL$8:FL28)*-1)</f>
        <v>0.12058569396424812</v>
      </c>
      <c r="FM29" s="255">
        <f>MAX(MIN(IF(AND(PQ28=1,NY29&lt;0),-1,1)*(DU29-$C$15)/($C$14-$C$15)*$C$12*$C$21-$C$33*MG29/BG$6 -  PQ28*$C$33/$C$21,EQ28/$C$19),MAX(FM$8:FM28)*-1)</f>
        <v>0.11002314777163444</v>
      </c>
      <c r="FN29" s="255">
        <f>MAX(MIN(IF(AND(PR28=1,NZ29&lt;0),-1,1)*(DV29-$C$15)/($C$14-$C$15)*$C$12*$C$21-$C$33*MH29/BH$6 -  PR28*$C$33/$C$21,ER28/$C$19),MAX(FN$8:FN28)*-1)</f>
        <v>0.10383633282170029</v>
      </c>
      <c r="FO29" s="255">
        <f>MAX(MIN(IF(AND(PS28=1,OA29&lt;0),-1,1)*(DW29-$C$15)/($C$14-$C$15)*$C$12*$C$21-$C$33*MI29/BI$6 -  PS28*$C$33/$C$21,ES28/$C$19),MAX(FO$8:FO28)*-1)</f>
        <v>0.10358610855871633</v>
      </c>
      <c r="FP29" s="61">
        <f t="shared" si="164"/>
        <v>0.84000000000000019</v>
      </c>
      <c r="FQ29" s="256">
        <f t="shared" si="165"/>
        <v>10.092271434218018</v>
      </c>
      <c r="FR29" s="256">
        <f t="shared" si="166"/>
        <v>73.189752124416202</v>
      </c>
      <c r="FS29" s="256">
        <f t="shared" si="167"/>
        <v>65.430565631038093</v>
      </c>
      <c r="FT29" s="256">
        <f t="shared" si="168"/>
        <v>54.685003029814055</v>
      </c>
      <c r="FU29" s="256">
        <f t="shared" si="169"/>
        <v>40.260277634688642</v>
      </c>
      <c r="FV29" s="256">
        <f t="shared" si="170"/>
        <v>26.715344805963952</v>
      </c>
      <c r="FW29" s="256">
        <f t="shared" si="171"/>
        <v>15.873734803346839</v>
      </c>
      <c r="FX29" s="256">
        <f t="shared" si="172"/>
        <v>9.0881782038941523</v>
      </c>
      <c r="FY29" s="256">
        <f t="shared" si="173"/>
        <v>5.472081680426836</v>
      </c>
      <c r="FZ29" s="256">
        <f t="shared" si="174"/>
        <v>3.903288953753572</v>
      </c>
      <c r="GA29" s="256">
        <f t="shared" si="175"/>
        <v>3.3359700389841231</v>
      </c>
      <c r="GB29" s="256">
        <f t="shared" si="176"/>
        <v>19.133774343539478</v>
      </c>
      <c r="GC29" s="256">
        <f t="shared" si="177"/>
        <v>22.731710332761395</v>
      </c>
      <c r="GD29" s="256">
        <f t="shared" si="178"/>
        <v>26.329646321983304</v>
      </c>
      <c r="GE29" s="256">
        <f t="shared" si="179"/>
        <v>20.105947065917547</v>
      </c>
      <c r="GF29" s="256">
        <f t="shared" si="180"/>
        <v>15.205253858228446</v>
      </c>
      <c r="GG29" s="256">
        <f t="shared" si="181"/>
        <v>12.704721952126054</v>
      </c>
      <c r="GH29" s="256">
        <f t="shared" si="182"/>
        <v>11.402602435271817</v>
      </c>
      <c r="GI29" s="256">
        <f t="shared" si="183"/>
        <v>10.677326395618893</v>
      </c>
      <c r="GJ29" s="256">
        <f t="shared" si="184"/>
        <v>10.252509446833233</v>
      </c>
      <c r="GK29" s="256">
        <f t="shared" si="185"/>
        <v>10.235327826116727</v>
      </c>
      <c r="GL29" s="61">
        <f t="shared" si="186"/>
        <v>0.84000000000000019</v>
      </c>
      <c r="GM29" s="57">
        <f t="shared" si="93"/>
        <v>2.6270839071940841</v>
      </c>
      <c r="GN29" s="57">
        <f t="shared" si="94"/>
        <v>8.1378730361712979</v>
      </c>
      <c r="GO29" s="57">
        <f t="shared" si="95"/>
        <v>9.9959224051610072</v>
      </c>
      <c r="GP29" s="57">
        <f t="shared" si="96"/>
        <v>10.279197229832393</v>
      </c>
      <c r="GQ29" s="57">
        <f t="shared" si="97"/>
        <v>9.1455781956741529</v>
      </c>
      <c r="GR29" s="57">
        <f t="shared" si="98"/>
        <v>6.9166470300930873</v>
      </c>
      <c r="GS29" s="57">
        <f t="shared" si="99"/>
        <v>4.3363465131363297</v>
      </c>
      <c r="GT29" s="57">
        <f t="shared" si="100"/>
        <v>2.3085732044831802</v>
      </c>
      <c r="GU29" s="57">
        <f t="shared" si="101"/>
        <v>1.0194150052694124</v>
      </c>
      <c r="GV29" s="57">
        <f t="shared" si="102"/>
        <v>0.37535253177985239</v>
      </c>
      <c r="GW29" s="57">
        <f t="shared" si="103"/>
        <v>0.11259634662055495</v>
      </c>
      <c r="GX29" s="57">
        <f t="shared" si="104"/>
        <v>6.0351046384659002</v>
      </c>
      <c r="GY29" s="57">
        <f t="shared" si="105"/>
        <v>7.3912774522152338</v>
      </c>
      <c r="GZ29" s="57">
        <f t="shared" si="106"/>
        <v>8.7474502659645648</v>
      </c>
      <c r="HA29" s="57">
        <f t="shared" si="107"/>
        <v>6.4015464596398601</v>
      </c>
      <c r="HB29" s="57">
        <f t="shared" si="108"/>
        <v>4.5543243532145432</v>
      </c>
      <c r="HC29" s="57">
        <f t="shared" si="109"/>
        <v>3.6117969149478526</v>
      </c>
      <c r="HD29" s="57">
        <f t="shared" si="110"/>
        <v>3.1209879916373446</v>
      </c>
      <c r="HE29" s="57">
        <f t="shared" si="111"/>
        <v>2.8476091293152863</v>
      </c>
      <c r="HF29" s="57">
        <f t="shared" si="112"/>
        <v>2.6874825460495164</v>
      </c>
      <c r="HG29" s="57">
        <f t="shared" si="113"/>
        <v>2.6810062643753336</v>
      </c>
      <c r="HH29" s="61">
        <f t="shared" si="187"/>
        <v>0.84000000000000019</v>
      </c>
      <c r="HI29" s="57">
        <f t="shared" si="188"/>
        <v>2.6270839071940841</v>
      </c>
      <c r="HJ29" s="57">
        <f t="shared" si="189"/>
        <v>8.1378730361712979</v>
      </c>
      <c r="HK29" s="57">
        <f t="shared" si="190"/>
        <v>9.9959224051610072</v>
      </c>
      <c r="HL29" s="57">
        <f t="shared" si="191"/>
        <v>10.279197229832393</v>
      </c>
      <c r="HM29" s="57">
        <f t="shared" si="192"/>
        <v>9.1455781956741529</v>
      </c>
      <c r="HN29" s="57">
        <f t="shared" si="193"/>
        <v>6.9166470300930873</v>
      </c>
      <c r="HO29" s="57">
        <f t="shared" si="194"/>
        <v>4.3363465131363297</v>
      </c>
      <c r="HP29" s="57">
        <f t="shared" si="195"/>
        <v>2.3085732044831802</v>
      </c>
      <c r="HQ29" s="57">
        <f t="shared" si="196"/>
        <v>1.0194150052694124</v>
      </c>
      <c r="HR29" s="57">
        <f t="shared" si="197"/>
        <v>0.37535253177985239</v>
      </c>
      <c r="HS29" s="57">
        <f t="shared" si="198"/>
        <v>0.11259634662055495</v>
      </c>
      <c r="HT29" s="57">
        <f t="shared" si="199"/>
        <v>6.0351046384659002</v>
      </c>
      <c r="HU29" s="57">
        <f t="shared" si="200"/>
        <v>7.3912774522152338</v>
      </c>
      <c r="HV29" s="57">
        <f t="shared" si="201"/>
        <v>8.7474502659645648</v>
      </c>
      <c r="HW29" s="57">
        <f t="shared" si="202"/>
        <v>6.4015464596398601</v>
      </c>
      <c r="HX29" s="57">
        <f t="shared" si="203"/>
        <v>4.5543243532145432</v>
      </c>
      <c r="HY29" s="57">
        <f t="shared" si="204"/>
        <v>3.6117969149478526</v>
      </c>
      <c r="HZ29" s="57">
        <f t="shared" si="205"/>
        <v>3.1209879916373446</v>
      </c>
      <c r="IA29" s="57">
        <f t="shared" si="206"/>
        <v>2.8476091293152863</v>
      </c>
      <c r="IB29" s="57">
        <f t="shared" si="207"/>
        <v>2.6874825460495164</v>
      </c>
      <c r="IC29" s="57">
        <f t="shared" si="208"/>
        <v>2.6810062643753336</v>
      </c>
      <c r="ID29" s="61">
        <f t="shared" si="209"/>
        <v>0.84000000000000019</v>
      </c>
      <c r="IE29" s="57">
        <f t="shared" si="210"/>
        <v>11.538326671104262</v>
      </c>
      <c r="IF29" s="57">
        <f t="shared" si="211"/>
        <v>7.8067670186608469</v>
      </c>
      <c r="IG29" s="57">
        <f t="shared" si="212"/>
        <v>8.2507000634517453</v>
      </c>
      <c r="IH29" s="57">
        <f t="shared" si="213"/>
        <v>8.8528620278815335</v>
      </c>
      <c r="II29" s="57">
        <f t="shared" si="214"/>
        <v>9.6892722077038567</v>
      </c>
      <c r="IJ29" s="57">
        <f t="shared" si="215"/>
        <v>10.494785920808672</v>
      </c>
      <c r="IK29" s="57">
        <f t="shared" si="216"/>
        <v>11.164543403262979</v>
      </c>
      <c r="IL29" s="57">
        <f t="shared" si="217"/>
        <v>11.60456947653886</v>
      </c>
      <c r="IM29" s="57">
        <f t="shared" si="218"/>
        <v>11.853544398342901</v>
      </c>
      <c r="IN29" s="57">
        <f t="shared" si="219"/>
        <v>11.968966402658779</v>
      </c>
      <c r="IO29" s="57">
        <f t="shared" si="220"/>
        <v>12.013868190442295</v>
      </c>
      <c r="IP29" s="57">
        <f t="shared" si="221"/>
        <v>11.04980271006141</v>
      </c>
      <c r="IQ29" s="57">
        <f t="shared" si="222"/>
        <v>10.828944453827976</v>
      </c>
      <c r="IR29" s="57">
        <f t="shared" si="223"/>
        <v>10.60808619759454</v>
      </c>
      <c r="IS29" s="57">
        <f t="shared" si="224"/>
        <v>10.849866965363345</v>
      </c>
      <c r="IT29" s="57">
        <f t="shared" si="225"/>
        <v>11.184084595140972</v>
      </c>
      <c r="IU29" s="57">
        <f t="shared" si="226"/>
        <v>11.356507885479159</v>
      </c>
      <c r="IV29" s="57">
        <f t="shared" si="227"/>
        <v>11.446910481276221</v>
      </c>
      <c r="IW29" s="57">
        <f t="shared" si="228"/>
        <v>11.49745406615183</v>
      </c>
      <c r="IX29" s="57">
        <f t="shared" si="229"/>
        <v>11.527123225947951</v>
      </c>
      <c r="IY29" s="57">
        <f t="shared" si="230"/>
        <v>11.528324194699803</v>
      </c>
      <c r="IZ29" s="61">
        <f t="shared" si="231"/>
        <v>0.84000000000000019</v>
      </c>
      <c r="JA29" s="256" t="e">
        <f t="shared" si="349"/>
        <v>#N/A</v>
      </c>
      <c r="JB29" s="256" t="e">
        <f t="shared" si="350"/>
        <v>#N/A</v>
      </c>
      <c r="JC29" s="256" t="e">
        <f t="shared" si="351"/>
        <v>#N/A</v>
      </c>
      <c r="JD29" s="256" t="e">
        <f t="shared" si="352"/>
        <v>#N/A</v>
      </c>
      <c r="JE29" s="256" t="e">
        <f t="shared" si="353"/>
        <v>#N/A</v>
      </c>
      <c r="JF29" s="256" t="e">
        <f t="shared" si="354"/>
        <v>#N/A</v>
      </c>
      <c r="JG29" s="256" t="e">
        <f t="shared" si="355"/>
        <v>#N/A</v>
      </c>
      <c r="JH29" s="256" t="e">
        <f t="shared" si="356"/>
        <v>#N/A</v>
      </c>
      <c r="JI29" s="256" t="e">
        <f t="shared" si="357"/>
        <v>#N/A</v>
      </c>
      <c r="JJ29" s="256" t="e">
        <f t="shared" si="358"/>
        <v>#N/A</v>
      </c>
      <c r="JK29" s="256" t="e">
        <f t="shared" si="359"/>
        <v>#N/A</v>
      </c>
      <c r="JL29" s="256" t="e">
        <f t="shared" si="360"/>
        <v>#N/A</v>
      </c>
      <c r="JM29" s="256" t="e">
        <f t="shared" si="361"/>
        <v>#N/A</v>
      </c>
      <c r="JN29" s="256" t="e">
        <f t="shared" si="362"/>
        <v>#N/A</v>
      </c>
      <c r="JO29" s="256" t="e">
        <f t="shared" si="363"/>
        <v>#N/A</v>
      </c>
      <c r="JP29" s="256" t="e">
        <f t="shared" si="364"/>
        <v>#N/A</v>
      </c>
      <c r="JQ29" s="256" t="e">
        <f t="shared" si="365"/>
        <v>#N/A</v>
      </c>
      <c r="JR29" s="256" t="e">
        <f t="shared" si="366"/>
        <v>#N/A</v>
      </c>
      <c r="JS29" s="256" t="e">
        <f t="shared" si="367"/>
        <v>#N/A</v>
      </c>
      <c r="JT29" s="256" t="e">
        <f t="shared" si="368"/>
        <v>#N/A</v>
      </c>
      <c r="JU29" s="256" t="e">
        <f t="shared" si="369"/>
        <v>#N/A</v>
      </c>
      <c r="JV29" s="61">
        <f t="shared" si="233"/>
        <v>0.84000000000000019</v>
      </c>
      <c r="JW29" s="46">
        <f t="shared" si="234"/>
        <v>0</v>
      </c>
      <c r="JX29" s="46">
        <f t="shared" si="235"/>
        <v>0</v>
      </c>
      <c r="JY29" s="46">
        <f t="shared" si="236"/>
        <v>0</v>
      </c>
      <c r="JZ29" s="46">
        <f t="shared" si="237"/>
        <v>0</v>
      </c>
      <c r="KA29" s="46">
        <f t="shared" si="238"/>
        <v>0</v>
      </c>
      <c r="KB29" s="46">
        <f t="shared" si="239"/>
        <v>0</v>
      </c>
      <c r="KC29" s="46">
        <f t="shared" si="240"/>
        <v>0</v>
      </c>
      <c r="KD29" s="46">
        <f t="shared" si="241"/>
        <v>0</v>
      </c>
      <c r="KE29" s="46">
        <f t="shared" si="242"/>
        <v>0</v>
      </c>
      <c r="KF29" s="46">
        <f t="shared" si="243"/>
        <v>0</v>
      </c>
      <c r="KG29" s="46">
        <f t="shared" si="244"/>
        <v>1</v>
      </c>
      <c r="KH29" s="46">
        <f t="shared" si="245"/>
        <v>0</v>
      </c>
      <c r="KI29" s="46">
        <f t="shared" si="246"/>
        <v>0</v>
      </c>
      <c r="KJ29" s="46">
        <f t="shared" si="247"/>
        <v>0</v>
      </c>
      <c r="KK29" s="46">
        <f t="shared" si="248"/>
        <v>0</v>
      </c>
      <c r="KL29" s="46">
        <f t="shared" si="249"/>
        <v>0</v>
      </c>
      <c r="KM29" s="46">
        <f t="shared" si="250"/>
        <v>0</v>
      </c>
      <c r="KN29" s="46">
        <f t="shared" si="251"/>
        <v>0</v>
      </c>
      <c r="KO29" s="46">
        <f t="shared" si="252"/>
        <v>0</v>
      </c>
      <c r="KP29" s="46">
        <f t="shared" si="253"/>
        <v>0</v>
      </c>
      <c r="KQ29" s="46">
        <f t="shared" si="254"/>
        <v>0</v>
      </c>
      <c r="KR29" s="61">
        <f t="shared" si="255"/>
        <v>0.84000000000000019</v>
      </c>
      <c r="KS29" s="1">
        <f t="shared" si="256"/>
        <v>0</v>
      </c>
      <c r="KT29" s="1">
        <f t="shared" si="257"/>
        <v>0</v>
      </c>
      <c r="KU29" s="1">
        <f t="shared" si="258"/>
        <v>0</v>
      </c>
      <c r="KV29" s="1">
        <f t="shared" si="259"/>
        <v>0</v>
      </c>
      <c r="KW29" s="1">
        <f t="shared" si="260"/>
        <v>0</v>
      </c>
      <c r="KX29" s="1">
        <f t="shared" si="261"/>
        <v>0</v>
      </c>
      <c r="KY29" s="1">
        <f t="shared" si="262"/>
        <v>0</v>
      </c>
      <c r="KZ29" s="1">
        <f t="shared" si="263"/>
        <v>0</v>
      </c>
      <c r="LA29" s="1">
        <f t="shared" si="264"/>
        <v>0</v>
      </c>
      <c r="LB29" s="1">
        <f t="shared" si="265"/>
        <v>0</v>
      </c>
      <c r="LC29" s="1">
        <f t="shared" si="266"/>
        <v>0</v>
      </c>
      <c r="LD29" s="1">
        <f t="shared" si="267"/>
        <v>0</v>
      </c>
      <c r="LE29" s="1">
        <f t="shared" si="268"/>
        <v>0</v>
      </c>
      <c r="LF29" s="1">
        <f t="shared" si="269"/>
        <v>0</v>
      </c>
      <c r="LG29" s="1">
        <f t="shared" si="270"/>
        <v>0</v>
      </c>
      <c r="LH29" s="1">
        <f t="shared" si="271"/>
        <v>0</v>
      </c>
      <c r="LI29" s="1">
        <f t="shared" si="272"/>
        <v>0</v>
      </c>
      <c r="LJ29" s="1">
        <f t="shared" si="273"/>
        <v>0</v>
      </c>
      <c r="LK29" s="1">
        <f t="shared" si="274"/>
        <v>0</v>
      </c>
      <c r="LL29" s="1">
        <f t="shared" si="275"/>
        <v>0</v>
      </c>
      <c r="LM29" s="1">
        <f t="shared" si="276"/>
        <v>0</v>
      </c>
      <c r="LN29" s="61">
        <f t="shared" si="277"/>
        <v>0.84000000000000019</v>
      </c>
      <c r="LO29" s="57">
        <f t="shared" si="278"/>
        <v>11.152109154483405</v>
      </c>
      <c r="LP29" s="57">
        <f t="shared" si="279"/>
        <v>6.9039888849139048</v>
      </c>
      <c r="LQ29" s="57">
        <f t="shared" si="280"/>
        <v>9.2827925094277219</v>
      </c>
      <c r="LR29" s="57">
        <f t="shared" si="281"/>
        <v>10.974356837070541</v>
      </c>
      <c r="LS29" s="57">
        <f t="shared" si="282"/>
        <v>11.929126596092818</v>
      </c>
      <c r="LT29" s="57">
        <f t="shared" si="283"/>
        <v>12.11053417570823</v>
      </c>
      <c r="LU29" s="57">
        <f t="shared" si="284"/>
        <v>11.725400197587023</v>
      </c>
      <c r="LV29" s="57">
        <f t="shared" si="285"/>
        <v>10.956420325208542</v>
      </c>
      <c r="LW29" s="57">
        <f t="shared" si="286"/>
        <v>10.068243114781236</v>
      </c>
      <c r="LX29" s="57">
        <f t="shared" si="287"/>
        <v>9.1996785447439677</v>
      </c>
      <c r="LY29" s="57">
        <f t="shared" si="288"/>
        <v>8.4192381769840239</v>
      </c>
      <c r="LZ29" s="57">
        <f t="shared" si="289"/>
        <v>6.1882944909868742</v>
      </c>
      <c r="MA29" s="57">
        <f t="shared" si="290"/>
        <v>7.5788912171249114</v>
      </c>
      <c r="MB29" s="57">
        <f t="shared" si="291"/>
        <v>8.9694879432629495</v>
      </c>
      <c r="MC29" s="57">
        <f t="shared" si="292"/>
        <v>10.126840896451657</v>
      </c>
      <c r="MD29" s="57">
        <f t="shared" si="293"/>
        <v>10.641718917621834</v>
      </c>
      <c r="ME29" s="57">
        <f t="shared" si="294"/>
        <v>10.894631357565544</v>
      </c>
      <c r="MF29" s="57">
        <f t="shared" si="295"/>
        <v>11.02381599280438</v>
      </c>
      <c r="MG29" s="57">
        <f t="shared" si="296"/>
        <v>11.095036927036151</v>
      </c>
      <c r="MH29" s="57">
        <f t="shared" si="297"/>
        <v>11.136511435352842</v>
      </c>
      <c r="MI29" s="57">
        <f t="shared" si="298"/>
        <v>11.13818511922322</v>
      </c>
      <c r="MJ29" s="61">
        <f t="shared" si="299"/>
        <v>0.84000000000000019</v>
      </c>
      <c r="MK29" s="57" t="e">
        <f t="shared" si="118"/>
        <v>#N/A</v>
      </c>
      <c r="ML29" s="57" t="e">
        <f t="shared" si="370"/>
        <v>#N/A</v>
      </c>
      <c r="MM29" s="57" t="e">
        <f t="shared" si="371"/>
        <v>#N/A</v>
      </c>
      <c r="MN29" s="57" t="e">
        <f t="shared" si="372"/>
        <v>#N/A</v>
      </c>
      <c r="MO29" s="57" t="e">
        <f t="shared" si="373"/>
        <v>#N/A</v>
      </c>
      <c r="MP29" s="57" t="e">
        <f t="shared" si="374"/>
        <v>#N/A</v>
      </c>
      <c r="MQ29" s="57" t="e">
        <f t="shared" si="375"/>
        <v>#N/A</v>
      </c>
      <c r="MR29" s="57" t="e">
        <f t="shared" si="376"/>
        <v>#N/A</v>
      </c>
      <c r="MS29" s="57" t="e">
        <f t="shared" si="377"/>
        <v>#N/A</v>
      </c>
      <c r="MT29" s="57" t="e">
        <f t="shared" si="378"/>
        <v>#N/A</v>
      </c>
      <c r="MU29" s="57" t="e">
        <f t="shared" si="379"/>
        <v>#N/A</v>
      </c>
      <c r="MV29" s="57" t="e">
        <f t="shared" si="380"/>
        <v>#N/A</v>
      </c>
      <c r="MW29" s="57" t="e">
        <f t="shared" si="381"/>
        <v>#N/A</v>
      </c>
      <c r="MX29" s="57" t="e">
        <f t="shared" si="382"/>
        <v>#N/A</v>
      </c>
      <c r="MY29" s="57" t="e">
        <f t="shared" si="383"/>
        <v>#N/A</v>
      </c>
      <c r="MZ29" s="57" t="e">
        <f t="shared" si="384"/>
        <v>#N/A</v>
      </c>
      <c r="NA29" s="57" t="e">
        <f t="shared" si="385"/>
        <v>#N/A</v>
      </c>
      <c r="NB29" s="57" t="e">
        <f t="shared" si="386"/>
        <v>#N/A</v>
      </c>
      <c r="NC29" s="57" t="e">
        <f t="shared" si="387"/>
        <v>#N/A</v>
      </c>
      <c r="ND29" s="57" t="e">
        <f t="shared" si="388"/>
        <v>#N/A</v>
      </c>
      <c r="NE29" s="57" t="e">
        <f t="shared" si="389"/>
        <v>#N/A</v>
      </c>
      <c r="NF29" s="61">
        <f t="shared" si="320"/>
        <v>0.84000000000000019</v>
      </c>
      <c r="NG29" s="256">
        <f>IF(OY28=0,MIN('Drive Train'!$F$35-FQ28*$C$19*'Drive Train'!$F$39,NG28+$C$39)-$C$7,IF(LO28-1&lt;=0,0,IF($C$37=Motors!$C$30,MAX(MAX(NG$8:NG28)*-1,NG28-$C$39),MAX(0,MAX(NG$8:NG28)*-1,NG28-$C$39))))</f>
        <v>11.538326671104262</v>
      </c>
      <c r="NH29" s="256">
        <f>IF(OZ28=0,MIN('Drive Train'!$F$35-FR28*$C$19*'Drive Train'!$F$39,NH28+$C$39)-$C$7,IF(LP28-1&lt;=0,0,IF($C$37=Motors!$C$30,MAX(MAX(NH$8:NH28)*-1,NH28-$C$39),MAX(0,MAX(NH$8:NH28)*-1,NH28-$C$39))))</f>
        <v>7.8067670186608469</v>
      </c>
      <c r="NI29" s="256">
        <f>IF(PA28=0,MIN('Drive Train'!$F$35-FS28*$C$19*'Drive Train'!$F$39,NI28+$C$39)-$C$7,IF(LQ28-1&lt;=0,0,IF($C$37=Motors!$C$30,MAX(MAX(NI$8:NI28)*-1,NI28-$C$39),MAX(0,MAX(NI$8:NI28)*-1,NI28-$C$39))))</f>
        <v>8.2507000634517453</v>
      </c>
      <c r="NJ29" s="256">
        <f>IF(PB28=0,MIN('Drive Train'!$F$35-FT28*$C$19*'Drive Train'!$F$39,NJ28+$C$39)-$C$7,IF(LR28-1&lt;=0,0,IF($C$37=Motors!$C$30,MAX(MAX(NJ$8:NJ28)*-1,NJ28-$C$39),MAX(0,MAX(NJ$8:NJ28)*-1,NJ28-$C$39))))</f>
        <v>8.8528620278815335</v>
      </c>
      <c r="NK29" s="256">
        <f>IF(PC28=0,MIN('Drive Train'!$F$35-FU28*$C$19*'Drive Train'!$F$39,NK28+$C$39)-$C$7,IF(LS28-1&lt;=0,0,IF($C$37=Motors!$C$30,MAX(MAX(NK$8:NK28)*-1,NK28-$C$39),MAX(0,MAX(NK$8:NK28)*-1,NK28-$C$39))))</f>
        <v>9.6892722077038567</v>
      </c>
      <c r="NL29" s="256">
        <f>IF(PD28=0,MIN('Drive Train'!$F$35-FV28*$C$19*'Drive Train'!$F$39,NL28+$C$39)-$C$7,IF(LT28-1&lt;=0,0,IF($C$37=Motors!$C$30,MAX(MAX(NL$8:NL28)*-1,NL28-$C$39),MAX(0,MAX(NL$8:NL28)*-1,NL28-$C$39))))</f>
        <v>10.494785920808672</v>
      </c>
      <c r="NM29" s="256">
        <f>IF(PE28=0,MIN('Drive Train'!$F$35-FW28*$C$19*'Drive Train'!$F$39,NM28+$C$39)-$C$7,IF(LU28-1&lt;=0,0,IF($C$37=Motors!$C$30,MAX(MAX(NM$8:NM28)*-1,NM28-$C$39),MAX(0,MAX(NM$8:NM28)*-1,NM28-$C$39))))</f>
        <v>11.164543403262979</v>
      </c>
      <c r="NN29" s="256">
        <f>IF(PF28=0,MIN('Drive Train'!$F$35-FX28*$C$19*'Drive Train'!$F$39,NN28+$C$39)-$C$7,IF(LV28-1&lt;=0,0,IF($C$37=Motors!$C$30,MAX(MAX(NN$8:NN28)*-1,NN28-$C$39),MAX(0,MAX(NN$8:NN28)*-1,NN28-$C$39))))</f>
        <v>11.60456947653886</v>
      </c>
      <c r="NO29" s="256">
        <f>IF(PG28=0,MIN('Drive Train'!$F$35-FY28*$C$19*'Drive Train'!$F$39,NO28+$C$39)-$C$7,IF(LW28-1&lt;=0,0,IF($C$37=Motors!$C$30,MAX(MAX(NO$8:NO28)*-1,NO28-$C$39),MAX(0,MAX(NO$8:NO28)*-1,NO28-$C$39))))</f>
        <v>11.853544398342901</v>
      </c>
      <c r="NP29" s="256">
        <f>IF(PH28=0,MIN('Drive Train'!$F$35-FZ28*$C$19*'Drive Train'!$F$39,NP28+$C$39)-$C$7,IF(LX28-1&lt;=0,0,IF($C$37=Motors!$C$30,MAX(MAX(NP$8:NP28)*-1,NP28-$C$39),MAX(0,MAX(NP$8:NP28)*-1,NP28-$C$39))))</f>
        <v>11.968966402658779</v>
      </c>
      <c r="NQ29" s="256">
        <f>IF(PI28=0,MIN('Drive Train'!$F$35-GA28*$C$19*'Drive Train'!$F$39,NQ28+$C$39)-$C$7,IF(LY28-1&lt;=0,0,IF($C$37=Motors!$C$30,MAX(MAX(NQ$8:NQ28)*-1,NQ28-$C$39),MAX(0,MAX(NQ$8:NQ28)*-1,NQ28-$C$39))))</f>
        <v>12.013868190442295</v>
      </c>
      <c r="NR29" s="256">
        <f>IF(PJ28=0,MIN('Drive Train'!$F$35-GB28*$C$19*'Drive Train'!$F$39,NR28+$C$39)-$C$7,IF(LZ28-1&lt;=0,0,IF($C$37=Motors!$C$30,MAX(MAX(NR$8:NR28)*-1,NR28-$C$39),MAX(0,MAX(NR$8:NR28)*-1,NR28-$C$39))))</f>
        <v>11.04980271006141</v>
      </c>
      <c r="NS29" s="256">
        <f>IF(PK28=0,MIN('Drive Train'!$F$35-GC28*$C$19*'Drive Train'!$F$39,NS28+$C$39)-$C$7,IF(MA28-1&lt;=0,0,IF($C$37=Motors!$C$30,MAX(MAX(NS$8:NS28)*-1,NS28-$C$39),MAX(0,MAX(NS$8:NS28)*-1,NS28-$C$39))))</f>
        <v>10.828944453827976</v>
      </c>
      <c r="NT29" s="256">
        <f>IF(PL28=0,MIN('Drive Train'!$F$35-GD28*$C$19*'Drive Train'!$F$39,NT28+$C$39)-$C$7,IF(MB28-1&lt;=0,0,IF($C$37=Motors!$C$30,MAX(MAX(NT$8:NT28)*-1,NT28-$C$39),MAX(0,MAX(NT$8:NT28)*-1,NT28-$C$39))))</f>
        <v>10.60808619759454</v>
      </c>
      <c r="NU29" s="256">
        <f>IF(PM28=0,MIN('Drive Train'!$F$35-GE28*$C$19*'Drive Train'!$F$39,NU28+$C$39)-$C$7,IF(MC28-1&lt;=0,0,IF($C$37=Motors!$C$30,MAX(MAX(NU$8:NU28)*-1,NU28-$C$39),MAX(0,MAX(NU$8:NU28)*-1,NU28-$C$39))))</f>
        <v>10.849866965363345</v>
      </c>
      <c r="NV29" s="256">
        <f>IF(PN28=0,MIN('Drive Train'!$F$35-GF28*$C$19*'Drive Train'!$F$39,NV28+$C$39)-$C$7,IF(MD28-1&lt;=0,0,IF($C$37=Motors!$C$30,MAX(MAX(NV$8:NV28)*-1,NV28-$C$39),MAX(0,MAX(NV$8:NV28)*-1,NV28-$C$39))))</f>
        <v>11.184084595140972</v>
      </c>
      <c r="NW29" s="256">
        <f>IF(PO28=0,MIN('Drive Train'!$F$35-GG28*$C$19*'Drive Train'!$F$39,NW28+$C$39)-$C$7,IF(ME28-1&lt;=0,0,IF($C$37=Motors!$C$30,MAX(MAX(NW$8:NW28)*-1,NW28-$C$39),MAX(0,MAX(NW$8:NW28)*-1,NW28-$C$39))))</f>
        <v>11.356507885479159</v>
      </c>
      <c r="NX29" s="256">
        <f>IF(PP28=0,MIN('Drive Train'!$F$35-GH28*$C$19*'Drive Train'!$F$39,NX28+$C$39)-$C$7,IF(MF28-1&lt;=0,0,IF($C$37=Motors!$C$30,MAX(MAX(NX$8:NX28)*-1,NX28-$C$39),MAX(0,MAX(NX$8:NX28)*-1,NX28-$C$39))))</f>
        <v>11.446910481276221</v>
      </c>
      <c r="NY29" s="256">
        <f>IF(PQ28=0,MIN('Drive Train'!$F$35-GI28*$C$19*'Drive Train'!$F$39,NY28+$C$39)-$C$7,IF(MG28-1&lt;=0,0,IF($C$37=Motors!$C$30,MAX(MAX(NY$8:NY28)*-1,NY28-$C$39),MAX(0,MAX(NY$8:NY28)*-1,NY28-$C$39))))</f>
        <v>11.49745406615183</v>
      </c>
      <c r="NZ29" s="256">
        <f>IF(PR28=0,MIN('Drive Train'!$F$35-GJ28*$C$19*'Drive Train'!$F$39,NZ28+$C$39)-$C$7,IF(MH28-1&lt;=0,0,IF($C$37=Motors!$C$30,MAX(MAX(NZ$8:NZ28)*-1,NZ28-$C$39),MAX(0,MAX(NZ$8:NZ28)*-1,NZ28-$C$39))))</f>
        <v>11.527123225947951</v>
      </c>
      <c r="OA29" s="256">
        <f>IF(PS28=0,MIN('Drive Train'!$F$35-GK28*$C$19*'Drive Train'!$F$39,OA28+$C$39)-$C$7,IF(MI28-1&lt;=0,0,IF($C$37=Motors!$C$30,MAX(MAX(OA$8:OA28)*-1,OA28-$C$39),MAX(0,MAX(OA$8:OA28)*-1,OA28-$C$39))))</f>
        <v>11.528324194699803</v>
      </c>
      <c r="OB29" s="61">
        <f t="shared" si="321"/>
        <v>0.84000000000000019</v>
      </c>
      <c r="OC29" s="256">
        <f>'Drive Train'!$F$35-(FQ29*$C$13)*$C$19*'Drive Train'!$F$39</f>
        <v>11.79446371394692</v>
      </c>
      <c r="OD29" s="256">
        <f>'Drive Train'!$F$35-(FR29*$C$13)*$C$19*'Drive Train'!$F$39</f>
        <v>8.0086148725350288</v>
      </c>
      <c r="OE29" s="256">
        <f>'Drive Train'!$F$35-(FS29*$C$13)*$C$19*'Drive Train'!$F$39</f>
        <v>8.4741660621377157</v>
      </c>
      <c r="OF29" s="256">
        <f>'Drive Train'!$F$35-(FT29*$C$13)*$C$19*'Drive Train'!$F$39</f>
        <v>9.1188998182111582</v>
      </c>
      <c r="OG29" s="256">
        <f>'Drive Train'!$F$35-(FU29*$C$13)*$C$19*'Drive Train'!$F$39</f>
        <v>9.9843833419186829</v>
      </c>
      <c r="OH29" s="256">
        <f>'Drive Train'!$F$35-(FV29*$C$13)*$C$19*'Drive Train'!$F$39</f>
        <v>10.797079311642163</v>
      </c>
      <c r="OI29" s="256">
        <f>'Drive Train'!$F$35-(FW29*$C$13)*$C$19*'Drive Train'!$F$39</f>
        <v>11.44757591179919</v>
      </c>
      <c r="OJ29" s="256">
        <f>'Drive Train'!$F$35-(FX29*$C$13)*$C$19*'Drive Train'!$F$39</f>
        <v>11.854709307766351</v>
      </c>
      <c r="OK29" s="256">
        <f>'Drive Train'!$F$35-(FY29*$C$13)*$C$19*'Drive Train'!$F$39</f>
        <v>12.07167509917439</v>
      </c>
      <c r="OL29" s="256">
        <f>'Drive Train'!$F$35-(FZ29*$C$13)*$C$19*'Drive Train'!$F$39</f>
        <v>12.165802662774786</v>
      </c>
      <c r="OM29" s="256">
        <f>'Drive Train'!$F$35-(GA29*$C$13)*$C$19*'Drive Train'!$F$39</f>
        <v>12.199841797660953</v>
      </c>
      <c r="ON29" s="256">
        <f>'Drive Train'!$F$35-(GB29*$C$13)*$C$19*'Drive Train'!$F$39</f>
        <v>11.251973539387631</v>
      </c>
      <c r="OO29" s="256">
        <f>'Drive Train'!$F$35-(GC29*$C$13)*$C$19*'Drive Train'!$F$39</f>
        <v>11.036097380034317</v>
      </c>
      <c r="OP29" s="256">
        <f>'Drive Train'!$F$35-(GD29*$C$13)*$C$19*'Drive Train'!$F$39</f>
        <v>10.820221220681002</v>
      </c>
      <c r="OQ29" s="256">
        <f>'Drive Train'!$F$35-(GE29*$C$13)*$C$19*'Drive Train'!$F$39</f>
        <v>11.193643176044947</v>
      </c>
      <c r="OR29" s="256">
        <f>'Drive Train'!$F$35-(GF29*$C$13)*$C$19*'Drive Train'!$F$39</f>
        <v>11.487684768506293</v>
      </c>
      <c r="OS29" s="256">
        <f>'Drive Train'!$F$35-(GG29*$C$13)*$C$19*'Drive Train'!$F$39</f>
        <v>11.637716682872437</v>
      </c>
      <c r="OT29" s="256">
        <f>'Drive Train'!$F$35-(GH29*$C$13)*$C$19*'Drive Train'!$F$39</f>
        <v>11.715843853883692</v>
      </c>
      <c r="OU29" s="256">
        <f>'Drive Train'!$F$35-(GI29*$C$13)*$C$19*'Drive Train'!$F$39</f>
        <v>11.759360416262867</v>
      </c>
      <c r="OV29" s="256">
        <f>'Drive Train'!$F$35-(GJ29*$C$13)*$C$19*'Drive Train'!$F$39</f>
        <v>11.784849433190006</v>
      </c>
      <c r="OW29" s="256">
        <f>'Drive Train'!$F$35-(GK29*$C$13)*$C$19*'Drive Train'!$F$39</f>
        <v>11.785880330432997</v>
      </c>
      <c r="OX29" s="61">
        <f t="shared" si="322"/>
        <v>0.84000000000000019</v>
      </c>
      <c r="OY29" s="1">
        <f>IF(PU29&gt;='Drive Train'!$F$29,1,0)</f>
        <v>0</v>
      </c>
      <c r="OZ29" s="1">
        <f>IF(PV29&gt;='Drive Train'!$F$29,1,0)</f>
        <v>0</v>
      </c>
      <c r="PA29" s="1">
        <f>IF(PW29&gt;='Drive Train'!$F$29,1,0)</f>
        <v>0</v>
      </c>
      <c r="PB29" s="1">
        <f>IF(PX29&gt;='Drive Train'!$F$29,1,0)</f>
        <v>0</v>
      </c>
      <c r="PC29" s="1">
        <f>IF(PY29&gt;='Drive Train'!$F$29,1,0)</f>
        <v>0</v>
      </c>
      <c r="PD29" s="1">
        <f>IF(PZ29&gt;='Drive Train'!$F$29,1,0)</f>
        <v>0</v>
      </c>
      <c r="PE29" s="1">
        <f>IF(QA29&gt;='Drive Train'!$F$29,1,0)</f>
        <v>0</v>
      </c>
      <c r="PF29" s="1">
        <f>IF(QB29&gt;='Drive Train'!$F$29,1,0)</f>
        <v>0</v>
      </c>
      <c r="PG29" s="1">
        <f>IF(QC29&gt;='Drive Train'!$F$29,1,0)</f>
        <v>0</v>
      </c>
      <c r="PH29" s="1">
        <f>IF(QD29&gt;='Drive Train'!$F$29,1,0)</f>
        <v>0</v>
      </c>
      <c r="PI29" s="1">
        <f>IF(QE29&gt;='Drive Train'!$F$29,1,0)</f>
        <v>0</v>
      </c>
      <c r="PJ29" s="1">
        <f>IF(QF29&gt;='Drive Train'!$F$29,1,0)</f>
        <v>0</v>
      </c>
      <c r="PK29" s="1">
        <f>IF(QG29&gt;='Drive Train'!$F$29,1,0)</f>
        <v>0</v>
      </c>
      <c r="PL29" s="1">
        <f>IF(QH29&gt;='Drive Train'!$F$29,1,0)</f>
        <v>0</v>
      </c>
      <c r="PM29" s="1">
        <f>IF(QI29&gt;='Drive Train'!$F$29,1,0)</f>
        <v>0</v>
      </c>
      <c r="PN29" s="1">
        <f>IF(QJ29&gt;='Drive Train'!$F$29,1,0)</f>
        <v>0</v>
      </c>
      <c r="PO29" s="1">
        <f>IF(QK29&gt;='Drive Train'!$F$29,1,0)</f>
        <v>0</v>
      </c>
      <c r="PP29" s="1">
        <f>IF(QL29&gt;='Drive Train'!$F$29,1,0)</f>
        <v>0</v>
      </c>
      <c r="PQ29" s="1">
        <f>IF(QM29&gt;='Drive Train'!$F$29,1,0)</f>
        <v>0</v>
      </c>
      <c r="PR29" s="1">
        <f>IF(QN29&gt;='Drive Train'!$F$29,1,0)</f>
        <v>0</v>
      </c>
      <c r="PS29" s="1">
        <f>IF(QO29&gt;='Drive Train'!$F$29,1,0)</f>
        <v>0</v>
      </c>
      <c r="PT29" s="253">
        <f t="shared" si="323"/>
        <v>0.84000000000000019</v>
      </c>
      <c r="PU29" s="57">
        <f t="shared" si="324"/>
        <v>6.359478832196551</v>
      </c>
      <c r="PV29" s="57">
        <f t="shared" si="325"/>
        <v>3.0679977586548852</v>
      </c>
      <c r="PW29" s="57">
        <f t="shared" si="326"/>
        <v>4.2215822716149436</v>
      </c>
      <c r="PX29" s="57">
        <f t="shared" si="327"/>
        <v>5.160474004170208</v>
      </c>
      <c r="PY29" s="57">
        <f t="shared" si="328"/>
        <v>5.8515034403310215</v>
      </c>
      <c r="PZ29" s="57">
        <f t="shared" si="329"/>
        <v>6.2155978843270656</v>
      </c>
      <c r="QA29" s="57">
        <f t="shared" si="330"/>
        <v>6.3691849452305638</v>
      </c>
      <c r="QB29" s="57">
        <f t="shared" si="331"/>
        <v>6.2766356072575347</v>
      </c>
      <c r="QC29" s="57">
        <f t="shared" si="332"/>
        <v>6.0810054777228189</v>
      </c>
      <c r="QD29" s="57">
        <f t="shared" si="333"/>
        <v>5.8236824917837469</v>
      </c>
      <c r="QE29" s="57">
        <f t="shared" si="334"/>
        <v>5.5501079595185168</v>
      </c>
      <c r="QF29" s="57">
        <f t="shared" si="335"/>
        <v>2.9148148241906573</v>
      </c>
      <c r="QG29" s="57">
        <f t="shared" si="336"/>
        <v>3.5698146723268005</v>
      </c>
      <c r="QH29" s="57">
        <f t="shared" si="337"/>
        <v>4.2248145204629477</v>
      </c>
      <c r="QI29" s="57">
        <f t="shared" si="338"/>
        <v>4.8567161759562225</v>
      </c>
      <c r="QJ29" s="57">
        <f t="shared" si="339"/>
        <v>5.3706650057981626</v>
      </c>
      <c r="QK29" s="57">
        <f t="shared" si="340"/>
        <v>5.7590181563137879</v>
      </c>
      <c r="QL29" s="57">
        <f t="shared" si="341"/>
        <v>6.0166314575434168</v>
      </c>
      <c r="QM29" s="57">
        <f t="shared" si="342"/>
        <v>6.1888138091888942</v>
      </c>
      <c r="QN29" s="57">
        <f t="shared" si="343"/>
        <v>6.3035834019996342</v>
      </c>
      <c r="QO29" s="57">
        <f t="shared" si="344"/>
        <v>6.3089677129772426</v>
      </c>
      <c r="QP29" s="61">
        <f t="shared" si="345"/>
        <v>0.84000000000000019</v>
      </c>
      <c r="QQ29" s="57">
        <f t="shared" si="139"/>
        <v>0.12735293570129216</v>
      </c>
      <c r="QR29" s="57">
        <f t="shared" si="140"/>
        <v>0.92357105702602449</v>
      </c>
      <c r="QS29" s="57">
        <f t="shared" si="141"/>
        <v>0.82565898787227987</v>
      </c>
      <c r="QT29" s="57">
        <f t="shared" si="142"/>
        <v>0.6900622639882944</v>
      </c>
      <c r="QU29" s="57">
        <f t="shared" si="143"/>
        <v>0.50803870886216906</v>
      </c>
      <c r="QV29" s="57">
        <f t="shared" si="144"/>
        <v>0.33711713081519951</v>
      </c>
      <c r="QW29" s="57">
        <f t="shared" si="145"/>
        <v>0.20030839845387405</v>
      </c>
      <c r="QX29" s="57">
        <f t="shared" si="146"/>
        <v>0.11468242624927938</v>
      </c>
      <c r="QY29" s="57">
        <f t="shared" si="147"/>
        <v>6.9051419290687616E-2</v>
      </c>
      <c r="QZ29" s="57">
        <f t="shared" si="148"/>
        <v>4.9255047329140642E-2</v>
      </c>
      <c r="RA29" s="57">
        <f t="shared" si="149"/>
        <v>4.2096130751669639E-2</v>
      </c>
      <c r="RB29" s="57">
        <f t="shared" si="150"/>
        <v>0.24144637305671351</v>
      </c>
      <c r="RC29" s="57">
        <f t="shared" si="151"/>
        <v>0.28684821482042022</v>
      </c>
      <c r="RD29" s="57">
        <f t="shared" si="152"/>
        <v>0.33225005658412676</v>
      </c>
      <c r="RE29" s="57">
        <f t="shared" si="153"/>
        <v>0.25371408216566471</v>
      </c>
      <c r="RF29" s="57">
        <f t="shared" si="154"/>
        <v>0.19187293262478855</v>
      </c>
      <c r="RG29" s="57">
        <f t="shared" si="155"/>
        <v>0.16031907667347348</v>
      </c>
      <c r="RH29" s="57">
        <f t="shared" si="156"/>
        <v>0.14388781596212458</v>
      </c>
      <c r="RI29" s="57">
        <f t="shared" si="157"/>
        <v>0.13473566092491085</v>
      </c>
      <c r="RJ29" s="57">
        <f t="shared" si="158"/>
        <v>0.12937495635843571</v>
      </c>
      <c r="RK29" s="57">
        <f t="shared" si="159"/>
        <v>0.12915814393393685</v>
      </c>
      <c r="RL29" s="61">
        <f t="shared" si="346"/>
        <v>0.84000000000000019</v>
      </c>
      <c r="RM29" s="2">
        <f>IF(AND(LO29&gt;=LO$6*'Drive Train'!$AA$52,LO29&lt;=LO$6*'Drive Train'!$AA$53,KS29=0,JW29=0,EU29&gt;0),$C$17,0)</f>
        <v>0.04</v>
      </c>
      <c r="RN29" s="2">
        <f>IF(AND(LP29&gt;=LP$6*'Drive Train'!$AA$52,LP29&lt;=LP$6*'Drive Train'!$AA$53,KT29=0,JX29=0,EV29&gt;0),$C$17,0)</f>
        <v>0</v>
      </c>
      <c r="RO29" s="2">
        <f>IF(AND(LQ29&gt;=LQ$6*'Drive Train'!$AA$52,LQ29&lt;=LQ$6*'Drive Train'!$AA$53,KU29=0,JY29=0,EW29&gt;0),$C$17,0)</f>
        <v>0.04</v>
      </c>
      <c r="RP29" s="2">
        <f>IF(AND(LR29&gt;=LR$6*'Drive Train'!$AA$52,LR29&lt;=LR$6*'Drive Train'!$AA$53,KV29=0,JZ29=0,EX29&gt;0),$C$17,0)</f>
        <v>0.04</v>
      </c>
      <c r="RQ29" s="2">
        <f>IF(AND(LS29&gt;=LS$6*'Drive Train'!$AA$52,LS29&lt;=LS$6*'Drive Train'!$AA$53,KW29=0,KA29=0,EY29&gt;0),$C$17,0)</f>
        <v>0.04</v>
      </c>
      <c r="RR29" s="2">
        <f>IF(AND(LT29&gt;=LT$6*'Drive Train'!$AA$52,LT29&lt;=LT$6*'Drive Train'!$AA$53,KX29=0,KB29=0,EZ29&gt;0),$C$17,0)</f>
        <v>0.04</v>
      </c>
      <c r="RS29" s="2">
        <f>IF(AND(LU29&gt;=LU$6*'Drive Train'!$AA$52,LU29&lt;=LU$6*'Drive Train'!$AA$53,KY29=0,KC29=0,FA29&gt;0),$C$17,0)</f>
        <v>0.04</v>
      </c>
      <c r="RT29" s="2">
        <f>IF(AND(LV29&gt;=LV$6*'Drive Train'!$AA$52,LV29&lt;=LV$6*'Drive Train'!$AA$53,KZ29=0,KD29=0,FB29&gt;0),$C$17,0)</f>
        <v>0.04</v>
      </c>
      <c r="RU29" s="2">
        <f>IF(AND(LW29&gt;=LW$6*'Drive Train'!$AA$52,LW29&lt;=LW$6*'Drive Train'!$AA$53,LA29=0,KE29=0,FC29&gt;0),$C$17,0)</f>
        <v>0.04</v>
      </c>
      <c r="RV29" s="2">
        <f>IF(AND(LX29&gt;=LX$6*'Drive Train'!$AA$52,LX29&lt;=LX$6*'Drive Train'!$AA$53,LB29=0,KF29=0,FD29&gt;0),$C$17,0)</f>
        <v>0</v>
      </c>
      <c r="RW29" s="2">
        <f>IF(AND(LY29&gt;=LY$6*'Drive Train'!$AA$52,LY29&lt;=LY$6*'Drive Train'!$AA$53,LC29=0,KG29=0,FE29&gt;0),$C$17,0)</f>
        <v>0</v>
      </c>
      <c r="RX29" s="2">
        <f>IF(AND(LZ29&gt;=LZ$6*'Drive Train'!$AA$52,LZ29&lt;=LZ$6*'Drive Train'!$AA$53,LD29=0,KH29=0,FF29&gt;0),$C$17,0)</f>
        <v>0.04</v>
      </c>
      <c r="RY29" s="2">
        <f>IF(AND(MA29&gt;=MA$6*'Drive Train'!$AA$52,MA29&lt;=MA$6*'Drive Train'!$AA$53,LE29=0,KI29=0,FG29&gt;0),$C$17,0)</f>
        <v>0.04</v>
      </c>
      <c r="RZ29" s="2">
        <f>IF(AND(MB29&gt;=MB$6*'Drive Train'!$AA$52,MB29&lt;=MB$6*'Drive Train'!$AA$53,LF29=0,KJ29=0,FH29&gt;0),$C$17,0)</f>
        <v>0.04</v>
      </c>
      <c r="SA29" s="2">
        <f>IF(AND(MC29&gt;=MC$6*'Drive Train'!$AA$52,MC29&lt;=MC$6*'Drive Train'!$AA$53,LG29=0,KK29=0,FI29&gt;0),$C$17,0)</f>
        <v>0.04</v>
      </c>
      <c r="SB29" s="2">
        <f>IF(AND(MD29&gt;=MD$6*'Drive Train'!$AA$52,MD29&lt;=MD$6*'Drive Train'!$AA$53,LH29=0,KL29=0,FJ29&gt;0),$C$17,0)</f>
        <v>0.04</v>
      </c>
      <c r="SC29" s="2">
        <f>IF(AND(ME29&gt;=ME$6*'Drive Train'!$AA$52,ME29&lt;=ME$6*'Drive Train'!$AA$53,LI29=0,KM29=0,FK29&gt;0),$C$17,0)</f>
        <v>0.04</v>
      </c>
      <c r="SD29" s="2">
        <f>IF(AND(MF29&gt;=MF$6*'Drive Train'!$AA$52,MF29&lt;=MF$6*'Drive Train'!$AA$53,LJ29=0,KN29=0,FL29&gt;0),$C$17,0)</f>
        <v>0.04</v>
      </c>
      <c r="SE29" s="2">
        <f>IF(AND(MG29&gt;=MG$6*'Drive Train'!$AA$52,MG29&lt;=MG$6*'Drive Train'!$AA$53,LK29=0,KO29=0,FM29&gt;0),$C$17,0)</f>
        <v>0.04</v>
      </c>
      <c r="SF29" s="2">
        <f>IF(AND(MH29&gt;=MH$6*'Drive Train'!$AA$52,MH29&lt;=MH$6*'Drive Train'!$AA$53,LL29=0,KP29=0,FN29&gt;0),$C$17,0)</f>
        <v>0.04</v>
      </c>
      <c r="SG29" s="2">
        <f>IF(AND(MI29&gt;=MI$6*'Drive Train'!$AA$52,MI29&lt;=MI$6*'Drive Train'!$AA$53,LM29=0,KQ29=0,FO29&gt;0),$C$17,0)</f>
        <v>0.04</v>
      </c>
      <c r="SH29" s="61">
        <f t="shared" si="347"/>
        <v>0.84000000000000019</v>
      </c>
      <c r="SI29" s="2">
        <f>IF(AND(EU29&lt;0,KS29=0,LO29&gt;=LO$6*'Drive Train'!$AA$52,LO29&lt;=LO$6*'Drive Train'!$AA$53,OY29=1,JW29=0),$C$17,0)</f>
        <v>0</v>
      </c>
      <c r="SJ29" s="2">
        <f>IF(AND(EV29&lt;0,KT29=0,LP29&gt;=LP$6*'Drive Train'!$AA$52,LP29&lt;=LP$6*'Drive Train'!$AA$53,OZ29=1,JX29=0),$C$17,0)</f>
        <v>0</v>
      </c>
      <c r="SK29" s="2">
        <f>IF(AND(EW29&lt;0,KU29=0,LQ29&gt;=LQ$6*'Drive Train'!$AA$52,LQ29&lt;=LQ$6*'Drive Train'!$AA$53,PA29=1,JY29=0),$C$17,0)</f>
        <v>0</v>
      </c>
      <c r="SL29" s="2">
        <f>IF(AND(EX29&lt;0,KV29=0,LR29&gt;=LR$6*'Drive Train'!$AA$52,LR29&lt;=LR$6*'Drive Train'!$AA$53,PB29=1,JZ29=0),$C$17,0)</f>
        <v>0</v>
      </c>
      <c r="SM29" s="2">
        <f>IF(AND(EY29&lt;0,KW29=0,LS29&gt;=LS$6*'Drive Train'!$AA$52,LS29&lt;=LS$6*'Drive Train'!$AA$53,PC29=1,KA29=0),$C$17,0)</f>
        <v>0</v>
      </c>
      <c r="SN29" s="2">
        <f>IF(AND(EZ29&lt;0,KX29=0,LT29&gt;=LT$6*'Drive Train'!$AA$52,LT29&lt;=LT$6*'Drive Train'!$AA$53,PD29=1,KB29=0),$C$17,0)</f>
        <v>0</v>
      </c>
      <c r="SO29" s="2">
        <f>IF(AND(FA29&lt;0,KY29=0,LU29&gt;=LU$6*'Drive Train'!$AA$52,LU29&lt;=LU$6*'Drive Train'!$AA$53,PE29=1,KC29=0),$C$17,0)</f>
        <v>0</v>
      </c>
      <c r="SP29" s="2">
        <f>IF(AND(FB29&lt;0,KZ29=0,LV29&gt;=LV$6*'Drive Train'!$AA$52,LV29&lt;=LV$6*'Drive Train'!$AA$53,PF29=1,KD29=0),$C$17,0)</f>
        <v>0</v>
      </c>
      <c r="SQ29" s="2">
        <f>IF(AND(FC29&lt;0,LA29=0,LW29&gt;=LW$6*'Drive Train'!$AA$52,LW29&lt;=LW$6*'Drive Train'!$AA$53,PG29=1,KE29=0),$C$17,0)</f>
        <v>0</v>
      </c>
      <c r="SR29" s="2">
        <f>IF(AND(FD29&lt;0,LB29=0,LX29&gt;=LX$6*'Drive Train'!$AA$52,LX29&lt;=LX$6*'Drive Train'!$AA$53,PH29=1,KF29=0),$C$17,0)</f>
        <v>0</v>
      </c>
      <c r="SS29" s="2">
        <f>IF(AND(FE29&lt;0,LC29=0,LY29&gt;=LY$6*'Drive Train'!$AA$52,LY29&lt;=LY$6*'Drive Train'!$AA$53,PI29=1,KG29=0),$C$17,0)</f>
        <v>0</v>
      </c>
      <c r="ST29" s="2">
        <f>IF(AND(FF29&lt;0,LD29=0,LZ29&gt;=LZ$6*'Drive Train'!$AA$52,LZ29&lt;=LZ$6*'Drive Train'!$AA$53,PJ29=1,KH29=0),$C$17,0)</f>
        <v>0</v>
      </c>
      <c r="SU29" s="2">
        <f>IF(AND(FG29&lt;0,LE29=0,MA29&gt;=MA$6*'Drive Train'!$AA$52,MA29&lt;=MA$6*'Drive Train'!$AA$53,PK29=1,KI29=0),$C$17,0)</f>
        <v>0</v>
      </c>
      <c r="SV29" s="2">
        <f>IF(AND(FH29&lt;0,LF29=0,MB29&gt;=MB$6*'Drive Train'!$AA$52,MB29&lt;=MB$6*'Drive Train'!$AA$53,PL29=1,KJ29=0),$C$17,0)</f>
        <v>0</v>
      </c>
      <c r="SW29" s="2">
        <f>IF(AND(FI29&lt;0,LG29=0,MC29&gt;=MC$6*'Drive Train'!$AA$52,MC29&lt;=MC$6*'Drive Train'!$AA$53,PM29=1,KK29=0),$C$17,0)</f>
        <v>0</v>
      </c>
      <c r="SX29" s="2">
        <f>IF(AND(FJ29&lt;0,LH29=0,MD29&gt;=MD$6*'Drive Train'!$AA$52,MD29&lt;=MD$6*'Drive Train'!$AA$53,PN29=1,KL29=0),$C$17,0)</f>
        <v>0</v>
      </c>
      <c r="SY29" s="2">
        <f>IF(AND(FK29&lt;0,LI29=0,ME29&gt;=ME$6*'Drive Train'!$AA$52,ME29&lt;=ME$6*'Drive Train'!$AA$53,PO29=1,KM29=0),$C$17,0)</f>
        <v>0</v>
      </c>
      <c r="SZ29" s="2">
        <f>IF(AND(FL29&lt;0,LJ29=0,MF29&gt;=MF$6*'Drive Train'!$AA$52,MF29&lt;=MF$6*'Drive Train'!$AA$53,PP29=1,KN29=0),$C$17,0)</f>
        <v>0</v>
      </c>
      <c r="TA29" s="2">
        <f>IF(AND(FM29&lt;0,LK29=0,MG29&gt;=MG$6*'Drive Train'!$AA$52,MG29&lt;=MG$6*'Drive Train'!$AA$53,PQ29=1,KO29=0),$C$17,0)</f>
        <v>0</v>
      </c>
      <c r="TB29" s="2">
        <f>IF(AND(FN29&lt;0,LL29=0,MH29&gt;=MH$6*'Drive Train'!$AA$52,MH29&lt;=MH$6*'Drive Train'!$AA$53,PR29=1,KP29=0),$C$17,0)</f>
        <v>0</v>
      </c>
      <c r="TC29" s="2">
        <f>IF(AND(FO29&lt;0,LM29=0,MI29&gt;=MI$6*'Drive Train'!$AA$52,MI29&lt;=MI$6*'Drive Train'!$AA$53,PS29=1,KQ29=0),$C$17,0)</f>
        <v>0</v>
      </c>
      <c r="TD29" s="144">
        <f t="shared" si="348"/>
        <v>0.84000000000000019</v>
      </c>
    </row>
    <row r="30" spans="1:524" x14ac:dyDescent="0.2">
      <c r="B30" s="3" t="s">
        <v>66</v>
      </c>
      <c r="C30" s="46" t="b">
        <f>IF(E62/C24/4 &gt; C31,TRUE,FALSE)</f>
        <v>1</v>
      </c>
      <c r="D30" s="5"/>
      <c r="E30" s="6"/>
      <c r="P30" s="5"/>
      <c r="R30" s="63">
        <f t="shared" si="160"/>
        <v>0.88000000000000023</v>
      </c>
      <c r="S30" s="2">
        <f>NG30/'Drive Train'!$F$35</f>
        <v>0.93665029951184842</v>
      </c>
      <c r="T30" s="2">
        <f>NH30/'Drive Train'!$F$35</f>
        <v>0.6313399090754056</v>
      </c>
      <c r="U30" s="2">
        <f>NI30/'Drive Train'!$F$35</f>
        <v>0.66888435984981576</v>
      </c>
      <c r="V30" s="2">
        <f>NJ30/'Drive Train'!$F$35</f>
        <v>0.72087901759767403</v>
      </c>
      <c r="W30" s="2">
        <f>NK30/'Drive Train'!$F$35</f>
        <v>0.79067607596118405</v>
      </c>
      <c r="X30" s="2">
        <f>NL30/'Drive Train'!$F$35</f>
        <v>0.85621607351952922</v>
      </c>
      <c r="Y30" s="2">
        <f>NM30/'Drive Train'!$F$35</f>
        <v>0.9086754767579992</v>
      </c>
      <c r="Z30" s="2">
        <f>NN30/'Drive Train'!$F$35</f>
        <v>0.94150881514244766</v>
      </c>
      <c r="AA30" s="2">
        <f>NO30/'Drive Train'!$F$35</f>
        <v>0.95900605638503145</v>
      </c>
      <c r="AB30" s="2">
        <f>NP30/'Drive Train'!$F$35</f>
        <v>0.96659698893345047</v>
      </c>
      <c r="AC30" s="2">
        <f>NQ30/'Drive Train'!$F$35</f>
        <v>0.96934208045652848</v>
      </c>
      <c r="AD30" s="2">
        <f>NR30/'Drive Train'!$F$35</f>
        <v>0.89290109188609923</v>
      </c>
      <c r="AE30" s="2">
        <f>NS30/'Drive Train'!$F$35</f>
        <v>0.87549172419631582</v>
      </c>
      <c r="AF30" s="2">
        <f>NT30/'Drive Train'!$F$35</f>
        <v>0.85808235650653242</v>
      </c>
      <c r="AG30" s="2">
        <f>NU30/'Drive Train'!$F$35</f>
        <v>0.88819703032620545</v>
      </c>
      <c r="AH30" s="2">
        <f>NV30/'Drive Train'!$F$35</f>
        <v>0.91191006197631397</v>
      </c>
      <c r="AI30" s="2">
        <f>NW30/'Drive Train'!$F$35</f>
        <v>0.92400940990906755</v>
      </c>
      <c r="AJ30" s="2">
        <f>NX30/'Drive Train'!$F$35</f>
        <v>0.93030998821642674</v>
      </c>
      <c r="AK30" s="2">
        <f>NY30/'Drive Train'!$F$35</f>
        <v>0.9338193884082957</v>
      </c>
      <c r="AL30" s="2">
        <f>NZ30/'Drive Train'!$F$35</f>
        <v>0.93587495428951661</v>
      </c>
      <c r="AM30" s="2">
        <f>OA30/'Drive Train'!$F$35</f>
        <v>0.93595809116395134</v>
      </c>
      <c r="AN30" s="61">
        <f t="shared" si="161"/>
        <v>0.88000000000000023</v>
      </c>
      <c r="AO30" s="46">
        <f>LO30*12*60/(PI() * 'Drive Train'!$F$15)/S$6*ABS(S30)</f>
        <v>4315.2122913312833</v>
      </c>
      <c r="AP30" s="46">
        <f>LP30*12*60/(PI() * 'Drive Train'!$F$15)/T$6*ABS(T30)</f>
        <v>523.027305083285</v>
      </c>
      <c r="AQ30" s="46">
        <f>LQ30*12*60/(PI() * 'Drive Train'!$F$15)/U$6*ABS(U30)</f>
        <v>1072.0074957553875</v>
      </c>
      <c r="AR30" s="46">
        <f>LR30*12*60/(PI() * 'Drive Train'!$F$15)/V$6*ABS(V30)</f>
        <v>1776.5378944608572</v>
      </c>
      <c r="AS30" s="46">
        <f>LS30*12*60/(PI() * 'Drive Train'!$F$15)/W$6*ABS(W30)</f>
        <v>2599.290196398375</v>
      </c>
      <c r="AT30" s="46">
        <f>LT30*12*60/(PI() * 'Drive Train'!$F$15)/X$6*ABS(X30)</f>
        <v>3376.0327846803375</v>
      </c>
      <c r="AU30" s="46">
        <f>LU30*12*60/(PI() * 'Drive Train'!$F$15)/Y$6*ABS(Y30)</f>
        <v>3992.2898251173278</v>
      </c>
      <c r="AV30" s="46">
        <f>LV30*12*60/(PI() * 'Drive Train'!$F$15)/Z$6*ABS(Z30)</f>
        <v>4370.8119012921807</v>
      </c>
      <c r="AW30" s="46">
        <f>LW30*12*60/(PI() * 'Drive Train'!$F$15)/AA$6*ABS(AA30)</f>
        <v>4567.1180371454802</v>
      </c>
      <c r="AX30" s="46">
        <f>LX30*12*60/(PI() * 'Drive Train'!$F$15)/AB$6*ABS(AB30)</f>
        <v>4649.65004768167</v>
      </c>
      <c r="AY30" s="46">
        <f>LY30*12*60/(PI() * 'Drive Train'!$F$15)/AC$6*ABS(AC30)</f>
        <v>4678.4797860241524</v>
      </c>
      <c r="AZ30" s="46">
        <f>LZ30*12*60/(PI() * 'Drive Train'!$F$15)/AD$6*ABS(AD30)</f>
        <v>2349.5709895458276</v>
      </c>
      <c r="BA30" s="46">
        <f>MA30*12*60/(PI() * 'Drive Train'!$F$15)/AE$6*ABS(AE30)</f>
        <v>2821.4474313270607</v>
      </c>
      <c r="BB30" s="46">
        <f>MB30*12*60/(PI() * 'Drive Train'!$F$15)/AF$6*ABS(AF30)</f>
        <v>3272.7351961078116</v>
      </c>
      <c r="BC30" s="46">
        <f>MC30*12*60/(PI() * 'Drive Train'!$F$15)/AG$6*ABS(AG30)</f>
        <v>3774.1807915835443</v>
      </c>
      <c r="BD30" s="46">
        <f>MD30*12*60/(PI() * 'Drive Train'!$F$15)/AH$6*ABS(AH30)</f>
        <v>4039.5226756345128</v>
      </c>
      <c r="BE30" s="46">
        <f>ME30*12*60/(PI() * 'Drive Train'!$F$15)/AI$6*ABS(AI30)</f>
        <v>4174.5030767400585</v>
      </c>
      <c r="BF30" s="46">
        <f>MF30*12*60/(PI() * 'Drive Train'!$F$15)/AJ$6*ABS(AJ30)</f>
        <v>4244.6782571186359</v>
      </c>
      <c r="BG30" s="46">
        <f>MG30*12*60/(PI() * 'Drive Train'!$F$15)/AK$6*ABS(AK30)</f>
        <v>4283.72988331753</v>
      </c>
      <c r="BH30" s="46">
        <f>MH30*12*60/(PI() * 'Drive Train'!$F$15)/AL$6*ABS(AL30)</f>
        <v>4306.5914446796332</v>
      </c>
      <c r="BI30" s="46">
        <f>MI30*12*60/(PI() * 'Drive Train'!$F$15)/AM$6*ABS(AM30)</f>
        <v>4307.5158829185211</v>
      </c>
      <c r="BJ30" s="61">
        <f t="shared" si="67"/>
        <v>0.88000000000000023</v>
      </c>
      <c r="BK30" s="2">
        <f>IF(OR(KS29=1,AND($C$37=Motors!$C$32,OY29=1)),0,IF(NG30=0,-(CG29+$C$15)/($C$14-$C$15)*$C$12,($C$11*S30-AO30)/($C$11*S30)*$C$12*S30))</f>
        <v>0.37587876020675925</v>
      </c>
      <c r="BL30" s="2">
        <f>IF(OR(KT29=1,AND($C$37=Motors!$C$32,OZ29=1)),0,IF(NH30=0,-(CH29+$C$15)/($C$14-$C$15)*$C$12,($C$11*T30-AP30)/($C$11*T30)*$C$12*T30))</f>
        <v>1.3163660428405404</v>
      </c>
      <c r="BM30" s="2">
        <f>IF(OR(KU29=1,AND($C$37=Motors!$C$32,PA29=1)),0,IF(NI30=0,-(CI29+$C$15)/($C$14-$C$15)*$C$12,($C$11*U30-AQ30)/($C$11*U30)*$C$12*U30))</f>
        <v>1.1638847178777847</v>
      </c>
      <c r="BN30" s="2">
        <f>IF(OR(KV29=1,AND($C$37=Motors!$C$32,PB29=1)),0,IF(NJ30=0,-(CJ29+$C$15)/($C$14-$C$15)*$C$12,($C$11*V30-AR30)/($C$11*V30)*$C$12*V30))</f>
        <v>0.97755460745207556</v>
      </c>
      <c r="BO30" s="2">
        <f>IF(OR(KW29=1,AND($C$37=Motors!$C$32,PC29=1)),0,IF(NK30=0,-(CK29+$C$15)/($C$14-$C$15)*$C$12,($C$11*W30-AS30)/($C$11*W30)*$C$12*W30))</f>
        <v>0.78223587874345368</v>
      </c>
      <c r="BP30" s="2">
        <f>IF(OR(KX29=1,AND($C$37=Motors!$C$32,PD29=1)),0,IF(NL30=0,-(CL29+$C$15)/($C$14-$C$15)*$C$12,($C$11*X30-AT30)/($C$11*X30)*$C$12*X30))</f>
        <v>0.5969711956456335</v>
      </c>
      <c r="BQ30" s="2">
        <f>IF(OR(KY29=1,AND($C$37=Motors!$C$32,PE29=1)),0,IF(NM30=0,-(CM29+$C$15)/($C$14-$C$15)*$C$12,($C$11*Y30-AU30)/($C$11*Y30)*$C$12*Y30))</f>
        <v>0.4511157364672595</v>
      </c>
      <c r="BR30" s="2">
        <f>IF(OR(KZ29=1,AND($C$37=Motors!$C$32,PF29=1)),0,IF(NN30=0,-(CN29+$C$15)/($C$14-$C$15)*$C$12,($C$11*Z30-AV30)/($C$11*Z30)*$C$12*Z30))</f>
        <v>0.36302759455383521</v>
      </c>
      <c r="BS30" s="2">
        <f>IF(OR(LA29=1,AND($C$37=Motors!$C$32,PG29=1)),0,IF(NO30=0,-(CO29+$C$15)/($C$14-$C$15)*$C$12,($C$11*AA30-AW30)/($C$11*AA30)*$C$12*AA30))</f>
        <v>0.318496192075578</v>
      </c>
      <c r="BT30" s="2">
        <f>IF(OR(LB29=1,AND($C$37=Motors!$C$32,PH29=1)),0,IF(NP30=0,-(CP29+$C$15)/($C$14-$C$15)*$C$12,($C$11*AB30-AX30)/($C$11*AB30)*$C$12*AB30))</f>
        <v>0.30034996182920004</v>
      </c>
      <c r="BU30" s="2">
        <f>IF(OR(LC29=1,AND($C$37=Motors!$C$32,PI29=1)),0,IF(NQ30=0,-(CQ29+$C$15)/($C$14-$C$15)*$C$12,($C$11*AC30-AY30)/($C$11*AC30)*$C$12*AC30))</f>
        <v>0.29424056067688209</v>
      </c>
      <c r="BV30" s="2">
        <f>IF(OR(LD29=1,AND($C$37=Motors!$C$32,PJ29=1)),0,IF(NR30=0,-(CR29+$C$15)/($C$14-$C$15)*$C$12,($C$11*AD30-AZ30)/($C$11*AD30)*$C$12*AD30))</f>
        <v>1.1443881944427086</v>
      </c>
      <c r="BW30" s="2">
        <f>IF(OR(LE29=1,AND($C$37=Motors!$C$32,PK29=1)),0,IF(NS30=0,-(CS29+$C$15)/($C$14-$C$15)*$C$12,($C$11*AE30-BA30)/($C$11*AE30)*$C$12*AE30))</f>
        <v>0.89139709356264152</v>
      </c>
      <c r="BX30" s="2">
        <f>IF(OR(LF29=1,AND($C$37=Motors!$C$32,PL29=1)),0,IF(NT30=0,-(CT29+$C$15)/($C$14-$C$15)*$C$12,($C$11*AF30-BB30)/($C$11*AF30)*$C$12*AF30))</f>
        <v>0.64758018404309625</v>
      </c>
      <c r="BY30" s="2">
        <f>IF(OR(LG29=1,AND($C$37=Motors!$C$32,PM29=1)),0,IF(NU30=0,-(CU29+$C$15)/($C$14-$C$15)*$C$12,($C$11*AG30-BC30)/($C$11*AG30)*$C$12*AG30))</f>
        <v>0.49804595569195548</v>
      </c>
      <c r="BZ30" s="2">
        <f>IF(OR(LH29=1,AND($C$37=Motors!$C$32,PN29=1)),0,IF(NV30=0,-(CV29+$C$15)/($C$14-$C$15)*$C$12,($C$11*AH30-BD30)/($C$11*AH30)*$C$12*AH30))</f>
        <v>0.43800732584072849</v>
      </c>
      <c r="CA30" s="2">
        <f>IF(OR(LI29=1,AND($C$37=Motors!$C$32,PO29=1)),0,IF(NW30=0,-(CW29+$C$15)/($C$14-$C$15)*$C$12,($C$11*AI30-BE30)/($C$11*AI30)*$C$12*AI30))</f>
        <v>0.40755488427006459</v>
      </c>
      <c r="CB30" s="2">
        <f>IF(OR(LJ29=1,AND($C$37=Motors!$C$32,PP29=1)),0,IF(NX30=0,-(CX29+$C$15)/($C$14-$C$15)*$C$12,($C$11*AJ30-BF30)/($C$11*AJ30)*$C$12*AJ30))</f>
        <v>0.39174801778120849</v>
      </c>
      <c r="CC30" s="2">
        <f>IF(OR(LK29=1,AND($C$37=Motors!$C$32,PQ29=1)),0,IF(NY30=0,-(CY29+$C$15)/($C$14-$C$15)*$C$12,($C$11*AK30-BG30)/($C$11*AK30)*$C$12*AK30))</f>
        <v>0.38295955811876686</v>
      </c>
      <c r="CD30" s="2">
        <f>IF(OR(LL29=1,AND($C$37=Motors!$C$32,PR29=1)),0,IF(NZ30=0,-(CZ29+$C$15)/($C$14-$C$15)*$C$12,($C$11*AL30-BH30)/($C$11*AL30)*$C$12*AL30))</f>
        <v>0.37781731860377921</v>
      </c>
      <c r="CE30" s="2">
        <f>IF(OR(LM29=1,AND($C$37=Motors!$C$32,PS29=1)),0,IF(OA30=0,-(DA29+$C$15)/($C$14-$C$15)*$C$12,($C$11*AM30-BI30)/($C$11*AM30)*$C$12*AM30))</f>
        <v>0.37760942758387273</v>
      </c>
      <c r="CF30" s="61">
        <f t="shared" si="69"/>
        <v>0.88000000000000023</v>
      </c>
      <c r="CG30" s="57">
        <f>IF(AND(KS29=1,OY29=1),0,ABS(BK30/$C$12*($C$14-$C$15)+$C$15) *'Drive Train'!$AA$49 + CG29*(1-'Drive Train'!$AA$49))</f>
        <v>22.759975076567308</v>
      </c>
      <c r="CH30" s="57">
        <f>IF(AND(KT29=1,OZ29=1),0,ABS(BL30/$C$12*($C$14-$C$15)+$C$15) *'Drive Train'!$AA$49 + CH29*(1-'Drive Train'!$AA$49))</f>
        <v>72.828239957029581</v>
      </c>
      <c r="CI30" s="57">
        <f>IF(AND(KU29=1,PA29=1),0,ABS(BM30/$C$12*($C$14-$C$15)+$C$15) *'Drive Train'!$AA$49 + CI29*(1-'Drive Train'!$AA$49))</f>
        <v>64.710665686190765</v>
      </c>
      <c r="CJ30" s="57">
        <f>IF(AND(KV29=1,PB29=1),0,ABS(BN30/$C$12*($C$14-$C$15)+$C$15) *'Drive Train'!$AA$49 + CJ29*(1-'Drive Train'!$AA$49))</f>
        <v>54.79110005647356</v>
      </c>
      <c r="CK30" s="57">
        <f>IF(AND(KW29=1,PC29=1),0,ABS(BO30/$C$12*($C$14-$C$15)+$C$15) *'Drive Train'!$AA$49 + CK29*(1-'Drive Train'!$AA$49))</f>
        <v>44.393011718997968</v>
      </c>
      <c r="CL30" s="57">
        <f>IF(AND(KX29=1,PD29=1),0,ABS(BP30/$C$12*($C$14-$C$15)+$C$15) *'Drive Train'!$AA$49 + CL29*(1-'Drive Train'!$AA$49))</f>
        <v>34.530165726694925</v>
      </c>
      <c r="CM30" s="57">
        <f>IF(AND(KY29=1,PE29=1),0,ABS(BQ30/$C$12*($C$14-$C$15)+$C$15) *'Drive Train'!$AA$49 + CM29*(1-'Drive Train'!$AA$49))</f>
        <v>26.76532945591261</v>
      </c>
      <c r="CN30" s="57">
        <f>IF(AND(KZ29=1,PF29=1),0,ABS(BR30/$C$12*($C$14-$C$15)+$C$15) *'Drive Train'!$AA$49 + CN29*(1-'Drive Train'!$AA$49))</f>
        <v>22.075823809650231</v>
      </c>
      <c r="CO30" s="57">
        <f>IF(AND(LA29=1,PG29=1),0,ABS(BS30/$C$12*($C$14-$C$15)+$C$15) *'Drive Train'!$AA$49 + CO29*(1-'Drive Train'!$AA$49))</f>
        <v>19.705127154894878</v>
      </c>
      <c r="CP30" s="57">
        <f>IF(AND(LB29=1,PH29=1),0,ABS(BT30/$C$12*($C$14-$C$15)+$C$15) *'Drive Train'!$AA$49 + CP29*(1-'Drive Train'!$AA$49))</f>
        <v>18.739085104849114</v>
      </c>
      <c r="CQ30" s="57">
        <f>IF(AND(LC29=1,PI29=1),0,ABS(BU30/$C$12*($C$14-$C$15)+$C$15) *'Drive Train'!$AA$49 + CQ29*(1-'Drive Train'!$AA$49))</f>
        <v>18.413841881677996</v>
      </c>
      <c r="CR30" s="57">
        <f>IF(AND(LD29=1,PJ29=1),0,ABS(BV30/$C$12*($C$14-$C$15)+$C$15) *'Drive Train'!$AA$49 + CR29*(1-'Drive Train'!$AA$49))</f>
        <v>63.672738733194805</v>
      </c>
      <c r="CS30" s="57">
        <f>IF(AND(LE29=1,PK29=1),0,ABS(BW30/$C$12*($C$14-$C$15)+$C$15) *'Drive Train'!$AA$49 + CS29*(1-'Drive Train'!$AA$49))</f>
        <v>50.204374317048497</v>
      </c>
      <c r="CT30" s="57">
        <f>IF(AND(LF29=1,PL29=1),0,ABS(BX30/$C$12*($C$14-$C$15)+$C$15) *'Drive Train'!$AA$49 + CT29*(1-'Drive Train'!$AA$49))</f>
        <v>37.224411872501754</v>
      </c>
      <c r="CU30" s="57">
        <f>IF(AND(LG29=1,PM29=1),0,ABS(BY30/$C$12*($C$14-$C$15)+$C$15) *'Drive Train'!$AA$49 + CU29*(1-'Drive Train'!$AA$49))</f>
        <v>29.263730753227339</v>
      </c>
      <c r="CV30" s="57">
        <f>IF(AND(LH29=1,PN29=1),0,ABS(BZ30/$C$12*($C$14-$C$15)+$C$15) *'Drive Train'!$AA$49 + CV29*(1-'Drive Train'!$AA$49))</f>
        <v>26.067483363222184</v>
      </c>
      <c r="CW30" s="57">
        <f>IF(AND(LI29=1,PO29=1),0,ABS(CA30/$C$12*($C$14-$C$15)+$C$15) *'Drive Train'!$AA$49 + CW29*(1-'Drive Train'!$AA$49))</f>
        <v>24.446301515290159</v>
      </c>
      <c r="CX30" s="57">
        <f>IF(AND(LJ29=1,PP29=1),0,ABS(CB30/$C$12*($C$14-$C$15)+$C$15) *'Drive Train'!$AA$49 + CX29*(1-'Drive Train'!$AA$49))</f>
        <v>23.604799037895869</v>
      </c>
      <c r="CY30" s="57">
        <f>IF(AND(LK29=1,PQ29=1),0,ABS(CC30/$C$12*($C$14-$C$15)+$C$15) *'Drive Train'!$AA$49 + CY29*(1-'Drive Train'!$AA$49))</f>
        <v>23.136932077443067</v>
      </c>
      <c r="CZ30" s="57">
        <f>IF(AND(LL29=1,PR29=1),0,ABS(CD30/$C$12*($C$14-$C$15)+$C$15) *'Drive Train'!$AA$49 + CZ29*(1-'Drive Train'!$AA$49))</f>
        <v>22.863177168823597</v>
      </c>
      <c r="DA30" s="57">
        <f>IF(AND(LM29=1,PS29=1),0,ABS(CE30/$C$12*($C$14-$C$15)+$C$15) *'Drive Train'!$AA$49 + DA29*(1-'Drive Train'!$AA$49))</f>
        <v>22.852109775523182</v>
      </c>
      <c r="DB30" s="61">
        <f t="shared" si="162"/>
        <v>0.88000000000000023</v>
      </c>
      <c r="DC30" s="57">
        <f t="shared" si="70"/>
        <v>22.759975076567308</v>
      </c>
      <c r="DD30" s="57">
        <f t="shared" si="71"/>
        <v>72.828239957029581</v>
      </c>
      <c r="DE30" s="57">
        <f t="shared" si="72"/>
        <v>64.710665686190765</v>
      </c>
      <c r="DF30" s="57">
        <f t="shared" si="73"/>
        <v>54.79110005647356</v>
      </c>
      <c r="DG30" s="57">
        <f t="shared" si="74"/>
        <v>44.393011718997968</v>
      </c>
      <c r="DH30" s="57">
        <f t="shared" si="75"/>
        <v>34.530165726694925</v>
      </c>
      <c r="DI30" s="57">
        <f t="shared" si="76"/>
        <v>26.76532945591261</v>
      </c>
      <c r="DJ30" s="57">
        <f t="shared" si="77"/>
        <v>22.075823809650231</v>
      </c>
      <c r="DK30" s="57">
        <f t="shared" si="78"/>
        <v>19.705127154894878</v>
      </c>
      <c r="DL30" s="57">
        <f t="shared" si="79"/>
        <v>18.739085104849114</v>
      </c>
      <c r="DM30" s="57">
        <f t="shared" si="80"/>
        <v>18.413841881677996</v>
      </c>
      <c r="DN30" s="57">
        <f t="shared" si="81"/>
        <v>25</v>
      </c>
      <c r="DO30" s="57">
        <f t="shared" si="82"/>
        <v>30</v>
      </c>
      <c r="DP30" s="57">
        <f t="shared" si="83"/>
        <v>35</v>
      </c>
      <c r="DQ30" s="57">
        <f t="shared" si="84"/>
        <v>29.263730753227339</v>
      </c>
      <c r="DR30" s="57">
        <f t="shared" si="85"/>
        <v>26.067483363222184</v>
      </c>
      <c r="DS30" s="57">
        <f t="shared" si="86"/>
        <v>24.446301515290159</v>
      </c>
      <c r="DT30" s="57">
        <f t="shared" si="87"/>
        <v>23.604799037895869</v>
      </c>
      <c r="DU30" s="57">
        <f t="shared" si="88"/>
        <v>23.136932077443067</v>
      </c>
      <c r="DV30" s="57">
        <f t="shared" si="89"/>
        <v>22.863177168823597</v>
      </c>
      <c r="DW30" s="57">
        <f t="shared" si="90"/>
        <v>22.852109775523182</v>
      </c>
      <c r="DX30" s="61">
        <f t="shared" si="163"/>
        <v>0.88000000000000023</v>
      </c>
      <c r="DY30" s="2">
        <f>IF(OY30=0,($C$23/0.4536*IF(ISNA(MK29),'Drive Train'!$F$16,'Drive Train'!$F$17)*4.448*$C$24*S$6)*SIGN(BK30),BK30)</f>
        <v>4.5236871680000004</v>
      </c>
      <c r="DZ30" s="2">
        <f>IF(OZ30=0,($C$23/0.4536*IF(ISNA(ML29),'Drive Train'!$F$16,'Drive Train'!$F$17)*4.448*$C$24*$C$21*T$6)*SIGN(BL30),BL30)</f>
        <v>14.225645600594998</v>
      </c>
      <c r="EA30" s="2">
        <f>IF(PA30=0,($C$23/0.4536*IF(ISNA(MM29),'Drive Train'!$F$16,'Drive Train'!$F$17)*4.448*$C$24*$C$21*U$6)*SIGN(BM30),BM30)</f>
        <v>9.8485238773349995</v>
      </c>
      <c r="EB30" s="2">
        <f>IF(PB30=0,($C$23/0.4536*IF(ISNA(MN29),'Drive Train'!$F$16,'Drive Train'!$F$17)*4.448*$C$24*$C$21*V$6)*SIGN(BN30),BN30)</f>
        <v>7.5312241414914709</v>
      </c>
      <c r="EC30" s="2">
        <f>IF(PC30=0,($C$23/0.4536*IF(ISNA(MO29),'Drive Train'!$F$16,'Drive Train'!$F$17)*4.448*$C$24*$C$21*W$6)*SIGN(BO30),BO30)</f>
        <v>6.0967052573978577</v>
      </c>
      <c r="ED30" s="2">
        <f>IF(PD30=0,($C$23/0.4536*IF(ISNA(MP29),'Drive Train'!$F$16,'Drive Train'!$F$17)*4.448*$C$24*$C$21*X$6)*SIGN(BP30),BP30)</f>
        <v>5.1212324162142009</v>
      </c>
      <c r="EE30" s="2">
        <f>IF(PE30=0,($C$23/0.4536*IF(ISNA(MQ29),'Drive Train'!$F$16,'Drive Train'!$F$17)*4.448*$C$24*$C$21*Y$6)*SIGN(BQ30),BQ30)</f>
        <v>4.4148555312191382</v>
      </c>
      <c r="EF30" s="2">
        <f>IF(PF30=0,($C$23/0.4536*IF(ISNA(MR29),'Drive Train'!$F$16,'Drive Train'!$F$17)*4.448*$C$24*$C$21*Z$6)*SIGN(BR30),BR30)</f>
        <v>3.8797215274349997</v>
      </c>
      <c r="EG30" s="2">
        <f>IF(PG30=0,($C$23/0.4536*IF(ISNA(MS29),'Drive Train'!$F$16,'Drive Train'!$F$17)*4.448*$C$24*$C$21*AA$6)*SIGN(BS30),BS30)</f>
        <v>3.4602921731177019</v>
      </c>
      <c r="EH30" s="2">
        <f>IF(PH30=0,($C$23/0.4536*IF(ISNA(MT29),'Drive Train'!$F$16,'Drive Train'!$F$17)*4.448*$C$24*$C$21*AB$6)*SIGN(BT30),BT30)</f>
        <v>3.1227026928135362</v>
      </c>
      <c r="EI30" s="2">
        <f>IF(PI30=0,($C$23/0.4536*IF(ISNA(MU29),'Drive Train'!$F$16,'Drive Train'!$F$17)*4.448*$C$24*$C$21*AC$6)*SIGN(BU30),BU30)</f>
        <v>2.8451291201189992</v>
      </c>
      <c r="EJ30" s="2">
        <f>IF(PJ30=0,($C$23/0.4536*IF(ISNA(MV29),'Drive Train'!$F$16,'Drive Train'!$F$17)*4.448*$C$24*$C$21*AD$6)*SIGN(BV30),BV30)</f>
        <v>3.9831807681666</v>
      </c>
      <c r="EK30" s="2">
        <f>IF(PK30=0,($C$23/0.4536*IF(ISNA(MW29),'Drive Train'!$F$16,'Drive Train'!$F$17)*4.448*$C$24*$C$21*AE$6)*SIGN(BW30),BW30)</f>
        <v>3.9831807681666</v>
      </c>
      <c r="EL30" s="2">
        <f>IF(PL30=0,($C$23/0.4536*IF(ISNA(MX29),'Drive Train'!$F$16,'Drive Train'!$F$17)*4.448*$C$24*$C$21*AF$6)*SIGN(BX30),BX30)</f>
        <v>3.9831807681666</v>
      </c>
      <c r="EM30" s="2">
        <f>IF(PM30=0,($C$23/0.4536*IF(ISNA(MY29),'Drive Train'!$F$16,'Drive Train'!$F$17)*4.448*$C$24*$C$21*AG$6)*SIGN(BY30),BY30)</f>
        <v>3.9831807681666</v>
      </c>
      <c r="EN30" s="2">
        <f>IF(PN30=0,($C$23/0.4536*IF(ISNA(MZ29),'Drive Train'!$F$16,'Drive Train'!$F$17)*4.448*$C$24*$C$21*AH$6)*SIGN(BZ30),BZ30)</f>
        <v>3.9831807681666</v>
      </c>
      <c r="EO30" s="2">
        <f>IF(PO30=0,($C$23/0.4536*IF(ISNA(NA29),'Drive Train'!$F$16,'Drive Train'!$F$17)*4.448*$C$24*$C$21*AI$6)*SIGN(CA30),CA30)</f>
        <v>3.9831807681666</v>
      </c>
      <c r="EP30" s="2">
        <f>IF(PP30=0,($C$23/0.4536*IF(ISNA(NB29),'Drive Train'!$F$16,'Drive Train'!$F$17)*4.448*$C$24*$C$21*AJ$6)*SIGN(CB30),CB30)</f>
        <v>3.9831807681666</v>
      </c>
      <c r="EQ30" s="2">
        <f>IF(PQ30=0,($C$23/0.4536*IF(ISNA(NC29),'Drive Train'!$F$16,'Drive Train'!$F$17)*4.448*$C$24*$C$21*AK$6)*SIGN(CC30),CC30)</f>
        <v>3.9831807681666</v>
      </c>
      <c r="ER30" s="2">
        <f>IF(PR30=0,($C$23/0.4536*IF(ISNA(ND29),'Drive Train'!$F$16,'Drive Train'!$F$17)*4.448*$C$24*$C$21*AL$6)*SIGN(CD30),CD30)</f>
        <v>3.9831807681666</v>
      </c>
      <c r="ES30" s="2">
        <f>IF(PS30=0,($C$23/0.4536*IF(ISNA(NE29),'Drive Train'!$F$16,'Drive Train'!$F$17)*4.448*$C$24*$C$21*AM$6)*SIGN(CE30),CE30)</f>
        <v>3.9831807681666</v>
      </c>
      <c r="ET30" s="61">
        <f t="shared" si="91"/>
        <v>0.88000000000000023</v>
      </c>
      <c r="EU30" s="255">
        <f>MAX(MIN(IF(AND(OY29=1,NG30&lt;0),-1,1)*(DC30-$C$15)/($C$14-$C$15)*$C$12*$C$21-$C$33*LO30/AO$6 -  OY29*$C$33/$C$21,DY29/$C$19),MAX(EU$8:EU29)*-1)</f>
        <v>8.5681663835390165E-2</v>
      </c>
      <c r="EV30" s="255">
        <f>MAX(MIN(IF(AND(OZ29=1,NH30&lt;0),-1,1)*(DD30-$C$15)/($C$14-$C$15)*$C$12*$C$21-$C$33*LP30/AP$6 -  OZ29*$C$33/$C$21,DZ29/$C$19),MAX(EV$8:EV29)*-1)</f>
        <v>1.1149747724313792</v>
      </c>
      <c r="EW30" s="255">
        <f>MAX(MIN(IF(AND(PA29=1,NI30&lt;0),-1,1)*(DE30-$C$15)/($C$14-$C$15)*$C$12*$C$21-$C$33*LQ30/AQ$6 -  PA29*$C$33/$C$21,EA29/$C$19),MAX(EW$8:EW29)*-1)</f>
        <v>0.93949103002883838</v>
      </c>
      <c r="EX30" s="255">
        <f>MAX(MIN(IF(AND(PB29=1,NJ30&lt;0),-1,1)*(DF30-$C$15)/($C$14-$C$15)*$C$12*$C$21-$C$33*LR30/AR$6 -  PB29*$C$33/$C$21,EB29/$C$19),MAX(EX$8:EX29)*-1)</f>
        <v>0.72954504930631692</v>
      </c>
      <c r="EY30" s="255">
        <f>MAX(MIN(IF(AND(PC29=1,NK30&lt;0),-1,1)*(DG30-$C$15)/($C$14-$C$15)*$C$12*$C$21-$C$33*LS30/AS$6 -  PC29*$C$33/$C$21,EC29/$C$19),MAX(EY$8:EY29)*-1)</f>
        <v>0.51374502757479601</v>
      </c>
      <c r="EZ30" s="255">
        <f>MAX(MIN(IF(AND(PD29=1,NL30&lt;0),-1,1)*(DH30-$C$15)/($C$14-$C$15)*$C$12*$C$21-$C$33*LT30/AT$6 -  PD29*$C$33/$C$21,ED29/$C$19),MAX(EZ$8:EZ29)*-1)</f>
        <v>0.31571467005075471</v>
      </c>
      <c r="FA30" s="255">
        <f>MAX(MIN(IF(AND(PE29=1,NM30&lt;0),-1,1)*(DI30-$C$15)/($C$14-$C$15)*$C$12*$C$21-$C$33*LU30/AU$6 -  PE29*$C$33/$C$21,EE29/$C$19),MAX(FA$8:FA29)*-1)</f>
        <v>0.16329829195397388</v>
      </c>
      <c r="FB30" s="255">
        <f>MAX(MIN(IF(AND(PF29=1,NN30&lt;0),-1,1)*(DJ30-$C$15)/($C$14-$C$15)*$C$12*$C$21-$C$33*LV30/AV$6 -  PF29*$C$33/$C$21,EF29/$C$19),MAX(FB$8:FB29)*-1)</f>
        <v>7.2487672010361687E-2</v>
      </c>
      <c r="FC30" s="255">
        <f>MAX(MIN(IF(AND(PG29=1,NO30&lt;0),-1,1)*(DK30-$C$15)/($C$14-$C$15)*$C$12*$C$21-$C$33*LW30/AW$6 -  PG29*$C$33/$C$21,EG29/$C$19),MAX(FC$8:FC29)*-1)</f>
        <v>2.6888260436740863E-2</v>
      </c>
      <c r="FD30" s="255">
        <f>MAX(MIN(IF(AND(PH29=1,NP30&lt;0),-1,1)*(DL30-$C$15)/($C$14-$C$15)*$C$12*$C$21-$C$33*LX30/AX$6 -  PH29*$C$33/$C$21,EH29/$C$19),MAX(FD$8:FD29)*-1)</f>
        <v>8.3554726369872157E-3</v>
      </c>
      <c r="FE30" s="255">
        <f>MAX(MIN(IF(AND(PI29=1,NQ30&lt;0),-1,1)*(DM30-$C$15)/($C$14-$C$15)*$C$12*$C$21-$C$33*LY30/AY$6 -  PI29*$C$33/$C$21,EI29/$C$19),MAX(FE$8:FE29)*-1)</f>
        <v>2.1178436824362268E-3</v>
      </c>
      <c r="FF30" s="255">
        <f>MAX(MIN(IF(AND(PJ29=1,NR30&lt;0),-1,1)*(DN30-$C$15)/($C$14-$C$15)*$C$12*$C$21-$C$33*LZ30/AZ$6 -  PJ29*$C$33/$C$21,EJ29/$C$19),MAX(FF$8:FF29)*-1)</f>
        <v>0.22791847892171804</v>
      </c>
      <c r="FG30" s="255">
        <f>MAX(MIN(IF(AND(PK29=1,NS30&lt;0),-1,1)*(DO30-$C$15)/($C$14-$C$15)*$C$12*$C$21-$C$33*MA30/BA$6 -  PK29*$C$33/$C$21,EK29/$C$19),MAX(FG$8:FG29)*-1)</f>
        <v>0.27913496370222146</v>
      </c>
      <c r="FH30" s="255">
        <f>MAX(MIN(IF(AND(PL29=1,NT30&lt;0),-1,1)*(DP30-$C$15)/($C$14-$C$15)*$C$12*$C$21-$C$33*MB30/BB$6 -  PL29*$C$33/$C$21,EL29/$C$19),MAX(FH$8:FH29)*-1)</f>
        <v>0.33035144848272491</v>
      </c>
      <c r="FI30" s="255">
        <f>MAX(MIN(IF(AND(PM29=1,NU30&lt;0),-1,1)*(DQ30-$C$15)/($C$14-$C$15)*$C$12*$C$21-$C$33*MC30/BC$6 -  PM29*$C$33/$C$21,EM29/$C$19),MAX(FI$8:FI29)*-1)</f>
        <v>0.21230199945143557</v>
      </c>
      <c r="FJ30" s="255">
        <f>MAX(MIN(IF(AND(PN29=1,NV30&lt;0),-1,1)*(DR30-$C$15)/($C$14-$C$15)*$C$12*$C$21-$C$33*MD30/BD$6 -  PN29*$C$33/$C$21,EN29/$C$19),MAX(FJ$8:FJ29)*-1)</f>
        <v>0.14982817950698518</v>
      </c>
      <c r="FK30" s="255">
        <f>MAX(MIN(IF(AND(PO29=1,NW30&lt;0),-1,1)*(DS30-$C$15)/($C$14-$C$15)*$C$12*$C$21-$C$33*ME30/BE$6 -  PO29*$C$33/$C$21,EO29/$C$19),MAX(FK$8:FK29)*-1)</f>
        <v>0.11832501193650405</v>
      </c>
      <c r="FL30" s="255">
        <f>MAX(MIN(IF(AND(PP29=1,NX30&lt;0),-1,1)*(DT30-$C$15)/($C$14-$C$15)*$C$12*$C$21-$C$33*MF30/BF$6 -  PP29*$C$33/$C$21,EP29/$C$19),MAX(FL$8:FL29)*-1)</f>
        <v>0.10201974497963673</v>
      </c>
      <c r="FM30" s="255">
        <f>MAX(MIN(IF(AND(PQ29=1,NY30&lt;0),-1,1)*(DU30-$C$15)/($C$14-$C$15)*$C$12*$C$21-$C$33*MG30/BG$6 -  PQ29*$C$33/$C$21,EQ29/$C$19),MAX(FM$8:FM29)*-1)</f>
        <v>9.2967780299036157E-2</v>
      </c>
      <c r="FN30" s="255">
        <f>MAX(MIN(IF(AND(PR29=1,NZ30&lt;0),-1,1)*(DV30-$C$15)/($C$14-$C$15)*$C$12*$C$21-$C$33*MH30/BH$6 -  PR29*$C$33/$C$21,ER29/$C$19),MAX(FN$8:FN29)*-1)</f>
        <v>8.7675817232474307E-2</v>
      </c>
      <c r="FO30" s="255">
        <f>MAX(MIN(IF(AND(PS29=1,OA30&lt;0),-1,1)*(DW30-$C$15)/($C$14-$C$15)*$C$12*$C$21-$C$33*MI30/BI$6 -  PS29*$C$33/$C$21,ES29/$C$19),MAX(FO$8:FO29)*-1)</f>
        <v>8.7461941999129572E-2</v>
      </c>
      <c r="FP30" s="61">
        <f t="shared" si="164"/>
        <v>0.88000000000000023</v>
      </c>
      <c r="FQ30" s="256">
        <f t="shared" si="165"/>
        <v>9.0059211542482078</v>
      </c>
      <c r="FR30" s="256">
        <f t="shared" si="166"/>
        <v>72.828239957029581</v>
      </c>
      <c r="FS30" s="256">
        <f t="shared" si="167"/>
        <v>64.710665686190765</v>
      </c>
      <c r="FT30" s="256">
        <f t="shared" si="168"/>
        <v>53.216727694287975</v>
      </c>
      <c r="FU30" s="256">
        <f t="shared" si="169"/>
        <v>38.398843609870738</v>
      </c>
      <c r="FV30" s="256">
        <f t="shared" si="170"/>
        <v>24.801111508445587</v>
      </c>
      <c r="FW30" s="256">
        <f t="shared" si="171"/>
        <v>14.335458145284113</v>
      </c>
      <c r="FX30" s="256">
        <f t="shared" si="172"/>
        <v>8.0999571978717189</v>
      </c>
      <c r="FY30" s="256">
        <f t="shared" si="173"/>
        <v>4.9688787596305204</v>
      </c>
      <c r="FZ30" s="256">
        <f t="shared" si="174"/>
        <v>3.6963269814870259</v>
      </c>
      <c r="GA30" s="256">
        <f t="shared" si="175"/>
        <v>3.2680208948216012</v>
      </c>
      <c r="GB30" s="256">
        <f t="shared" si="176"/>
        <v>18.772595974643011</v>
      </c>
      <c r="GC30" s="256">
        <f t="shared" si="177"/>
        <v>22.289370109323123</v>
      </c>
      <c r="GD30" s="256">
        <f t="shared" si="178"/>
        <v>25.806144244003246</v>
      </c>
      <c r="GE30" s="256">
        <f t="shared" si="179"/>
        <v>17.700292178097435</v>
      </c>
      <c r="GF30" s="256">
        <f t="shared" si="180"/>
        <v>13.410534397630988</v>
      </c>
      <c r="GG30" s="256">
        <f t="shared" si="181"/>
        <v>11.247372959528237</v>
      </c>
      <c r="GH30" s="256">
        <f t="shared" si="182"/>
        <v>10.127773648120717</v>
      </c>
      <c r="GI30" s="256">
        <f t="shared" si="183"/>
        <v>9.5062215171378384</v>
      </c>
      <c r="GJ30" s="256">
        <f t="shared" si="184"/>
        <v>9.1428494717128928</v>
      </c>
      <c r="GK30" s="256">
        <f t="shared" si="185"/>
        <v>9.1281637530053548</v>
      </c>
      <c r="GL30" s="61">
        <f t="shared" si="186"/>
        <v>0.88000000000000023</v>
      </c>
      <c r="GM30" s="57">
        <f t="shared" si="93"/>
        <v>2.2176050503390892</v>
      </c>
      <c r="GN30" s="57">
        <f t="shared" si="94"/>
        <v>8.080149254647214</v>
      </c>
      <c r="GO30" s="57">
        <f t="shared" si="95"/>
        <v>9.8343989616572234</v>
      </c>
      <c r="GP30" s="57">
        <f t="shared" si="96"/>
        <v>9.9864899334597634</v>
      </c>
      <c r="GQ30" s="57">
        <f t="shared" si="97"/>
        <v>8.6871787685069997</v>
      </c>
      <c r="GR30" s="57">
        <f t="shared" si="98"/>
        <v>6.3554543489029633</v>
      </c>
      <c r="GS30" s="57">
        <f t="shared" si="99"/>
        <v>3.8132165791869599</v>
      </c>
      <c r="GT30" s="57">
        <f t="shared" si="100"/>
        <v>1.9261492002407661</v>
      </c>
      <c r="GU30" s="57">
        <f t="shared" si="101"/>
        <v>0.80108068882411898</v>
      </c>
      <c r="GV30" s="57">
        <f t="shared" si="102"/>
        <v>0.27584601258764097</v>
      </c>
      <c r="GW30" s="57">
        <f t="shared" si="103"/>
        <v>7.6739373280975187E-2</v>
      </c>
      <c r="GX30" s="57">
        <f t="shared" si="104"/>
        <v>5.8989653946663898</v>
      </c>
      <c r="GY30" s="57">
        <f t="shared" si="105"/>
        <v>7.2245458073911353</v>
      </c>
      <c r="GZ30" s="57">
        <f t="shared" si="106"/>
        <v>8.5501262201158834</v>
      </c>
      <c r="HA30" s="57">
        <f t="shared" si="107"/>
        <v>5.4947810897450031</v>
      </c>
      <c r="HB30" s="57">
        <f t="shared" si="108"/>
        <v>3.8778393495734691</v>
      </c>
      <c r="HC30" s="57">
        <f t="shared" si="109"/>
        <v>3.0624772244845562</v>
      </c>
      <c r="HD30" s="57">
        <f t="shared" si="110"/>
        <v>2.6404657843222443</v>
      </c>
      <c r="HE30" s="57">
        <f t="shared" si="111"/>
        <v>2.4061836556540146</v>
      </c>
      <c r="HF30" s="57">
        <f t="shared" si="112"/>
        <v>2.2692175476526404</v>
      </c>
      <c r="HG30" s="57">
        <f t="shared" si="113"/>
        <v>2.2636820482659932</v>
      </c>
      <c r="HH30" s="61">
        <f t="shared" si="187"/>
        <v>0.88000000000000023</v>
      </c>
      <c r="HI30" s="57">
        <f t="shared" si="188"/>
        <v>2.2176050503390892</v>
      </c>
      <c r="HJ30" s="57">
        <f t="shared" si="189"/>
        <v>8.080149254647214</v>
      </c>
      <c r="HK30" s="57">
        <f t="shared" si="190"/>
        <v>9.8343989616572234</v>
      </c>
      <c r="HL30" s="57">
        <f t="shared" si="191"/>
        <v>9.9864899334597634</v>
      </c>
      <c r="HM30" s="57">
        <f t="shared" si="192"/>
        <v>8.6871787685069997</v>
      </c>
      <c r="HN30" s="57">
        <f t="shared" si="193"/>
        <v>6.3554543489029633</v>
      </c>
      <c r="HO30" s="57">
        <f t="shared" si="194"/>
        <v>3.8132165791869599</v>
      </c>
      <c r="HP30" s="57">
        <f t="shared" si="195"/>
        <v>1.9261492002407661</v>
      </c>
      <c r="HQ30" s="57">
        <f t="shared" si="196"/>
        <v>0.80108068882411898</v>
      </c>
      <c r="HR30" s="57">
        <f t="shared" si="197"/>
        <v>0.27584601258764097</v>
      </c>
      <c r="HS30" s="57">
        <f t="shared" si="198"/>
        <v>7.6739373280975187E-2</v>
      </c>
      <c r="HT30" s="57">
        <f t="shared" si="199"/>
        <v>5.8989653946663898</v>
      </c>
      <c r="HU30" s="57">
        <f t="shared" si="200"/>
        <v>7.2245458073911353</v>
      </c>
      <c r="HV30" s="57">
        <f t="shared" si="201"/>
        <v>8.5501262201158834</v>
      </c>
      <c r="HW30" s="57">
        <f t="shared" si="202"/>
        <v>5.4947810897450031</v>
      </c>
      <c r="HX30" s="57">
        <f t="shared" si="203"/>
        <v>3.8778393495734691</v>
      </c>
      <c r="HY30" s="57">
        <f t="shared" si="204"/>
        <v>3.0624772244845562</v>
      </c>
      <c r="HZ30" s="57">
        <f t="shared" si="205"/>
        <v>2.6404657843222443</v>
      </c>
      <c r="IA30" s="57">
        <f t="shared" si="206"/>
        <v>2.4061836556540146</v>
      </c>
      <c r="IB30" s="57">
        <f t="shared" si="207"/>
        <v>2.2692175476526404</v>
      </c>
      <c r="IC30" s="57">
        <f t="shared" si="208"/>
        <v>2.2636820482659932</v>
      </c>
      <c r="ID30" s="61">
        <f t="shared" si="209"/>
        <v>0.88000000000000023</v>
      </c>
      <c r="IE30" s="57">
        <f t="shared" si="210"/>
        <v>11.61446371394692</v>
      </c>
      <c r="IF30" s="57">
        <f t="shared" si="211"/>
        <v>7.8286148725350291</v>
      </c>
      <c r="IG30" s="57">
        <f t="shared" si="212"/>
        <v>8.294166062137716</v>
      </c>
      <c r="IH30" s="57">
        <f t="shared" si="213"/>
        <v>8.9388998182111585</v>
      </c>
      <c r="II30" s="57">
        <f t="shared" si="214"/>
        <v>9.8043833419186832</v>
      </c>
      <c r="IJ30" s="57">
        <f t="shared" si="215"/>
        <v>10.617079311642163</v>
      </c>
      <c r="IK30" s="57">
        <f t="shared" si="216"/>
        <v>11.26757591179919</v>
      </c>
      <c r="IL30" s="57">
        <f t="shared" si="217"/>
        <v>11.674709307766351</v>
      </c>
      <c r="IM30" s="57">
        <f t="shared" si="218"/>
        <v>11.891675099174391</v>
      </c>
      <c r="IN30" s="57">
        <f t="shared" si="219"/>
        <v>11.985802662774786</v>
      </c>
      <c r="IO30" s="57">
        <f t="shared" si="220"/>
        <v>12.019841797660954</v>
      </c>
      <c r="IP30" s="57">
        <f t="shared" si="221"/>
        <v>11.071973539387631</v>
      </c>
      <c r="IQ30" s="57">
        <f t="shared" si="222"/>
        <v>10.856097380034317</v>
      </c>
      <c r="IR30" s="57">
        <f t="shared" si="223"/>
        <v>10.640221220681003</v>
      </c>
      <c r="IS30" s="57">
        <f t="shared" si="224"/>
        <v>11.013643176044948</v>
      </c>
      <c r="IT30" s="57">
        <f t="shared" si="225"/>
        <v>11.307684768506293</v>
      </c>
      <c r="IU30" s="57">
        <f t="shared" si="226"/>
        <v>11.457716682872437</v>
      </c>
      <c r="IV30" s="57">
        <f t="shared" si="227"/>
        <v>11.535843853883692</v>
      </c>
      <c r="IW30" s="57">
        <f t="shared" si="228"/>
        <v>11.579360416262867</v>
      </c>
      <c r="IX30" s="57">
        <f t="shared" si="229"/>
        <v>11.604849433190006</v>
      </c>
      <c r="IY30" s="57">
        <f t="shared" si="230"/>
        <v>11.605880330432997</v>
      </c>
      <c r="IZ30" s="61">
        <f t="shared" si="231"/>
        <v>0.88000000000000023</v>
      </c>
      <c r="JA30" s="256" t="e">
        <f t="shared" si="349"/>
        <v>#N/A</v>
      </c>
      <c r="JB30" s="256" t="e">
        <f t="shared" si="350"/>
        <v>#N/A</v>
      </c>
      <c r="JC30" s="256" t="e">
        <f t="shared" si="351"/>
        <v>#N/A</v>
      </c>
      <c r="JD30" s="256" t="e">
        <f t="shared" si="352"/>
        <v>#N/A</v>
      </c>
      <c r="JE30" s="256" t="e">
        <f t="shared" si="353"/>
        <v>#N/A</v>
      </c>
      <c r="JF30" s="256" t="e">
        <f t="shared" si="354"/>
        <v>#N/A</v>
      </c>
      <c r="JG30" s="256" t="e">
        <f t="shared" si="355"/>
        <v>#N/A</v>
      </c>
      <c r="JH30" s="256" t="e">
        <f t="shared" si="356"/>
        <v>#N/A</v>
      </c>
      <c r="JI30" s="256" t="e">
        <f t="shared" si="357"/>
        <v>#N/A</v>
      </c>
      <c r="JJ30" s="256" t="e">
        <f t="shared" si="358"/>
        <v>#N/A</v>
      </c>
      <c r="JK30" s="256" t="e">
        <f t="shared" si="359"/>
        <v>#N/A</v>
      </c>
      <c r="JL30" s="256" t="e">
        <f t="shared" si="360"/>
        <v>#N/A</v>
      </c>
      <c r="JM30" s="256" t="e">
        <f t="shared" si="361"/>
        <v>#N/A</v>
      </c>
      <c r="JN30" s="256" t="e">
        <f t="shared" si="362"/>
        <v>#N/A</v>
      </c>
      <c r="JO30" s="256" t="e">
        <f t="shared" si="363"/>
        <v>#N/A</v>
      </c>
      <c r="JP30" s="256" t="e">
        <f t="shared" si="364"/>
        <v>#N/A</v>
      </c>
      <c r="JQ30" s="256" t="e">
        <f t="shared" si="365"/>
        <v>#N/A</v>
      </c>
      <c r="JR30" s="256" t="e">
        <f t="shared" si="366"/>
        <v>#N/A</v>
      </c>
      <c r="JS30" s="256" t="e">
        <f t="shared" si="367"/>
        <v>#N/A</v>
      </c>
      <c r="JT30" s="256" t="e">
        <f t="shared" si="368"/>
        <v>#N/A</v>
      </c>
      <c r="JU30" s="256" t="e">
        <f t="shared" si="369"/>
        <v>#N/A</v>
      </c>
      <c r="JV30" s="61">
        <f t="shared" si="233"/>
        <v>0.88000000000000023</v>
      </c>
      <c r="JW30" s="46">
        <f t="shared" si="234"/>
        <v>0</v>
      </c>
      <c r="JX30" s="46">
        <f t="shared" si="235"/>
        <v>0</v>
      </c>
      <c r="JY30" s="46">
        <f t="shared" si="236"/>
        <v>0</v>
      </c>
      <c r="JZ30" s="46">
        <f t="shared" si="237"/>
        <v>0</v>
      </c>
      <c r="KA30" s="46">
        <f t="shared" si="238"/>
        <v>0</v>
      </c>
      <c r="KB30" s="46">
        <f t="shared" si="239"/>
        <v>0</v>
      </c>
      <c r="KC30" s="46">
        <f t="shared" si="240"/>
        <v>0</v>
      </c>
      <c r="KD30" s="46">
        <f t="shared" si="241"/>
        <v>0</v>
      </c>
      <c r="KE30" s="46">
        <f t="shared" si="242"/>
        <v>0</v>
      </c>
      <c r="KF30" s="46">
        <f t="shared" si="243"/>
        <v>0</v>
      </c>
      <c r="KG30" s="46">
        <f t="shared" si="244"/>
        <v>1</v>
      </c>
      <c r="KH30" s="46">
        <f t="shared" si="245"/>
        <v>0</v>
      </c>
      <c r="KI30" s="46">
        <f t="shared" si="246"/>
        <v>0</v>
      </c>
      <c r="KJ30" s="46">
        <f t="shared" si="247"/>
        <v>0</v>
      </c>
      <c r="KK30" s="46">
        <f t="shared" si="248"/>
        <v>0</v>
      </c>
      <c r="KL30" s="46">
        <f t="shared" si="249"/>
        <v>0</v>
      </c>
      <c r="KM30" s="46">
        <f t="shared" si="250"/>
        <v>0</v>
      </c>
      <c r="KN30" s="46">
        <f t="shared" si="251"/>
        <v>0</v>
      </c>
      <c r="KO30" s="46">
        <f t="shared" si="252"/>
        <v>0</v>
      </c>
      <c r="KP30" s="46">
        <f t="shared" si="253"/>
        <v>0</v>
      </c>
      <c r="KQ30" s="46">
        <f t="shared" si="254"/>
        <v>0</v>
      </c>
      <c r="KR30" s="61">
        <f t="shared" si="255"/>
        <v>0.88000000000000023</v>
      </c>
      <c r="KS30" s="1">
        <f t="shared" si="256"/>
        <v>0</v>
      </c>
      <c r="KT30" s="1">
        <f t="shared" si="257"/>
        <v>0</v>
      </c>
      <c r="KU30" s="1">
        <f t="shared" si="258"/>
        <v>0</v>
      </c>
      <c r="KV30" s="1">
        <f t="shared" si="259"/>
        <v>0</v>
      </c>
      <c r="KW30" s="1">
        <f t="shared" si="260"/>
        <v>0</v>
      </c>
      <c r="KX30" s="1">
        <f t="shared" si="261"/>
        <v>0</v>
      </c>
      <c r="KY30" s="1">
        <f t="shared" si="262"/>
        <v>0</v>
      </c>
      <c r="KZ30" s="1">
        <f t="shared" si="263"/>
        <v>0</v>
      </c>
      <c r="LA30" s="1">
        <f t="shared" si="264"/>
        <v>0</v>
      </c>
      <c r="LB30" s="1">
        <f t="shared" si="265"/>
        <v>0</v>
      </c>
      <c r="LC30" s="1">
        <f t="shared" si="266"/>
        <v>0</v>
      </c>
      <c r="LD30" s="1">
        <f t="shared" si="267"/>
        <v>0</v>
      </c>
      <c r="LE30" s="1">
        <f t="shared" si="268"/>
        <v>0</v>
      </c>
      <c r="LF30" s="1">
        <f t="shared" si="269"/>
        <v>0</v>
      </c>
      <c r="LG30" s="1">
        <f t="shared" si="270"/>
        <v>0</v>
      </c>
      <c r="LH30" s="1">
        <f t="shared" si="271"/>
        <v>0</v>
      </c>
      <c r="LI30" s="1">
        <f t="shared" si="272"/>
        <v>0</v>
      </c>
      <c r="LJ30" s="1">
        <f t="shared" si="273"/>
        <v>0</v>
      </c>
      <c r="LK30" s="1">
        <f t="shared" si="274"/>
        <v>0</v>
      </c>
      <c r="LL30" s="1">
        <f t="shared" si="275"/>
        <v>0</v>
      </c>
      <c r="LM30" s="1">
        <f t="shared" si="276"/>
        <v>0</v>
      </c>
      <c r="LN30" s="61">
        <f t="shared" si="277"/>
        <v>0.88000000000000023</v>
      </c>
      <c r="LO30" s="57">
        <f t="shared" si="278"/>
        <v>11.257192510771169</v>
      </c>
      <c r="LP30" s="57">
        <f t="shared" si="279"/>
        <v>7.2295038063607571</v>
      </c>
      <c r="LQ30" s="57">
        <f t="shared" si="280"/>
        <v>9.6826294056341631</v>
      </c>
      <c r="LR30" s="57">
        <f t="shared" si="281"/>
        <v>11.385524726263837</v>
      </c>
      <c r="LS30" s="57">
        <f t="shared" si="282"/>
        <v>12.294949723919784</v>
      </c>
      <c r="LT30" s="57">
        <f t="shared" si="283"/>
        <v>12.387200056911952</v>
      </c>
      <c r="LU30" s="57">
        <f t="shared" si="284"/>
        <v>11.898854058112477</v>
      </c>
      <c r="LV30" s="57">
        <f t="shared" si="285"/>
        <v>11.04876325338787</v>
      </c>
      <c r="LW30" s="57">
        <f t="shared" si="286"/>
        <v>10.109019714992012</v>
      </c>
      <c r="LX30" s="57">
        <f t="shared" si="287"/>
        <v>9.2146926460151626</v>
      </c>
      <c r="LY30" s="57">
        <f t="shared" si="288"/>
        <v>8.423742030848846</v>
      </c>
      <c r="LZ30" s="57">
        <f t="shared" si="289"/>
        <v>6.4296986765255104</v>
      </c>
      <c r="MA30" s="57">
        <f t="shared" si="290"/>
        <v>7.874542315213521</v>
      </c>
      <c r="MB30" s="57">
        <f t="shared" si="291"/>
        <v>9.3193859539015325</v>
      </c>
      <c r="MC30" s="57">
        <f t="shared" si="292"/>
        <v>10.382902754837252</v>
      </c>
      <c r="MD30" s="57">
        <f t="shared" si="293"/>
        <v>10.823891891750415</v>
      </c>
      <c r="ME30" s="57">
        <f t="shared" si="294"/>
        <v>11.039103234163457</v>
      </c>
      <c r="MF30" s="57">
        <f t="shared" si="295"/>
        <v>11.148655512469874</v>
      </c>
      <c r="MG30" s="57">
        <f t="shared" si="296"/>
        <v>11.208941292208763</v>
      </c>
      <c r="MH30" s="57">
        <f t="shared" si="297"/>
        <v>11.244010737194824</v>
      </c>
      <c r="MI30" s="57">
        <f t="shared" si="298"/>
        <v>11.245425369798234</v>
      </c>
      <c r="MJ30" s="61">
        <f t="shared" si="299"/>
        <v>0.88000000000000023</v>
      </c>
      <c r="MK30" s="57" t="e">
        <f t="shared" si="118"/>
        <v>#N/A</v>
      </c>
      <c r="ML30" s="57" t="e">
        <f t="shared" si="370"/>
        <v>#N/A</v>
      </c>
      <c r="MM30" s="57" t="e">
        <f t="shared" si="371"/>
        <v>#N/A</v>
      </c>
      <c r="MN30" s="57" t="e">
        <f t="shared" si="372"/>
        <v>#N/A</v>
      </c>
      <c r="MO30" s="57" t="e">
        <f t="shared" si="373"/>
        <v>#N/A</v>
      </c>
      <c r="MP30" s="57" t="e">
        <f t="shared" si="374"/>
        <v>#N/A</v>
      </c>
      <c r="MQ30" s="57" t="e">
        <f t="shared" si="375"/>
        <v>#N/A</v>
      </c>
      <c r="MR30" s="57" t="e">
        <f t="shared" si="376"/>
        <v>#N/A</v>
      </c>
      <c r="MS30" s="57" t="e">
        <f t="shared" si="377"/>
        <v>#N/A</v>
      </c>
      <c r="MT30" s="57" t="e">
        <f t="shared" si="378"/>
        <v>#N/A</v>
      </c>
      <c r="MU30" s="57" t="e">
        <f t="shared" si="379"/>
        <v>#N/A</v>
      </c>
      <c r="MV30" s="57" t="e">
        <f t="shared" si="380"/>
        <v>#N/A</v>
      </c>
      <c r="MW30" s="57" t="e">
        <f t="shared" si="381"/>
        <v>#N/A</v>
      </c>
      <c r="MX30" s="57" t="e">
        <f t="shared" si="382"/>
        <v>#N/A</v>
      </c>
      <c r="MY30" s="57" t="e">
        <f t="shared" si="383"/>
        <v>#N/A</v>
      </c>
      <c r="MZ30" s="57" t="e">
        <f t="shared" si="384"/>
        <v>#N/A</v>
      </c>
      <c r="NA30" s="57" t="e">
        <f t="shared" si="385"/>
        <v>#N/A</v>
      </c>
      <c r="NB30" s="57" t="e">
        <f t="shared" si="386"/>
        <v>#N/A</v>
      </c>
      <c r="NC30" s="57" t="e">
        <f t="shared" si="387"/>
        <v>#N/A</v>
      </c>
      <c r="ND30" s="57" t="e">
        <f t="shared" si="388"/>
        <v>#N/A</v>
      </c>
      <c r="NE30" s="57" t="e">
        <f t="shared" si="389"/>
        <v>#N/A</v>
      </c>
      <c r="NF30" s="61">
        <f t="shared" si="320"/>
        <v>0.88000000000000023</v>
      </c>
      <c r="NG30" s="256">
        <f>IF(OY29=0,MIN('Drive Train'!$F$35-FQ29*$C$19*'Drive Train'!$F$39,NG29+$C$39)-$C$7,IF(LO29-1&lt;=0,0,IF($C$37=Motors!$C$30,MAX(MAX(NG$8:NG29)*-1,NG29-$C$39),MAX(0,MAX(NG$8:NG29)*-1,NG29-$C$39))))</f>
        <v>11.61446371394692</v>
      </c>
      <c r="NH30" s="256">
        <f>IF(OZ29=0,MIN('Drive Train'!$F$35-FR29*$C$19*'Drive Train'!$F$39,NH29+$C$39)-$C$7,IF(LP29-1&lt;=0,0,IF($C$37=Motors!$C$30,MAX(MAX(NH$8:NH29)*-1,NH29-$C$39),MAX(0,MAX(NH$8:NH29)*-1,NH29-$C$39))))</f>
        <v>7.8286148725350291</v>
      </c>
      <c r="NI30" s="256">
        <f>IF(PA29=0,MIN('Drive Train'!$F$35-FS29*$C$19*'Drive Train'!$F$39,NI29+$C$39)-$C$7,IF(LQ29-1&lt;=0,0,IF($C$37=Motors!$C$30,MAX(MAX(NI$8:NI29)*-1,NI29-$C$39),MAX(0,MAX(NI$8:NI29)*-1,NI29-$C$39))))</f>
        <v>8.294166062137716</v>
      </c>
      <c r="NJ30" s="256">
        <f>IF(PB29=0,MIN('Drive Train'!$F$35-FT29*$C$19*'Drive Train'!$F$39,NJ29+$C$39)-$C$7,IF(LR29-1&lt;=0,0,IF($C$37=Motors!$C$30,MAX(MAX(NJ$8:NJ29)*-1,NJ29-$C$39),MAX(0,MAX(NJ$8:NJ29)*-1,NJ29-$C$39))))</f>
        <v>8.9388998182111585</v>
      </c>
      <c r="NK30" s="256">
        <f>IF(PC29=0,MIN('Drive Train'!$F$35-FU29*$C$19*'Drive Train'!$F$39,NK29+$C$39)-$C$7,IF(LS29-1&lt;=0,0,IF($C$37=Motors!$C$30,MAX(MAX(NK$8:NK29)*-1,NK29-$C$39),MAX(0,MAX(NK$8:NK29)*-1,NK29-$C$39))))</f>
        <v>9.8043833419186832</v>
      </c>
      <c r="NL30" s="256">
        <f>IF(PD29=0,MIN('Drive Train'!$F$35-FV29*$C$19*'Drive Train'!$F$39,NL29+$C$39)-$C$7,IF(LT29-1&lt;=0,0,IF($C$37=Motors!$C$30,MAX(MAX(NL$8:NL29)*-1,NL29-$C$39),MAX(0,MAX(NL$8:NL29)*-1,NL29-$C$39))))</f>
        <v>10.617079311642163</v>
      </c>
      <c r="NM30" s="256">
        <f>IF(PE29=0,MIN('Drive Train'!$F$35-FW29*$C$19*'Drive Train'!$F$39,NM29+$C$39)-$C$7,IF(LU29-1&lt;=0,0,IF($C$37=Motors!$C$30,MAX(MAX(NM$8:NM29)*-1,NM29-$C$39),MAX(0,MAX(NM$8:NM29)*-1,NM29-$C$39))))</f>
        <v>11.26757591179919</v>
      </c>
      <c r="NN30" s="256">
        <f>IF(PF29=0,MIN('Drive Train'!$F$35-FX29*$C$19*'Drive Train'!$F$39,NN29+$C$39)-$C$7,IF(LV29-1&lt;=0,0,IF($C$37=Motors!$C$30,MAX(MAX(NN$8:NN29)*-1,NN29-$C$39),MAX(0,MAX(NN$8:NN29)*-1,NN29-$C$39))))</f>
        <v>11.674709307766351</v>
      </c>
      <c r="NO30" s="256">
        <f>IF(PG29=0,MIN('Drive Train'!$F$35-FY29*$C$19*'Drive Train'!$F$39,NO29+$C$39)-$C$7,IF(LW29-1&lt;=0,0,IF($C$37=Motors!$C$30,MAX(MAX(NO$8:NO29)*-1,NO29-$C$39),MAX(0,MAX(NO$8:NO29)*-1,NO29-$C$39))))</f>
        <v>11.891675099174391</v>
      </c>
      <c r="NP30" s="256">
        <f>IF(PH29=0,MIN('Drive Train'!$F$35-FZ29*$C$19*'Drive Train'!$F$39,NP29+$C$39)-$C$7,IF(LX29-1&lt;=0,0,IF($C$37=Motors!$C$30,MAX(MAX(NP$8:NP29)*-1,NP29-$C$39),MAX(0,MAX(NP$8:NP29)*-1,NP29-$C$39))))</f>
        <v>11.985802662774786</v>
      </c>
      <c r="NQ30" s="256">
        <f>IF(PI29=0,MIN('Drive Train'!$F$35-GA29*$C$19*'Drive Train'!$F$39,NQ29+$C$39)-$C$7,IF(LY29-1&lt;=0,0,IF($C$37=Motors!$C$30,MAX(MAX(NQ$8:NQ29)*-1,NQ29-$C$39),MAX(0,MAX(NQ$8:NQ29)*-1,NQ29-$C$39))))</f>
        <v>12.019841797660954</v>
      </c>
      <c r="NR30" s="256">
        <f>IF(PJ29=0,MIN('Drive Train'!$F$35-GB29*$C$19*'Drive Train'!$F$39,NR29+$C$39)-$C$7,IF(LZ29-1&lt;=0,0,IF($C$37=Motors!$C$30,MAX(MAX(NR$8:NR29)*-1,NR29-$C$39),MAX(0,MAX(NR$8:NR29)*-1,NR29-$C$39))))</f>
        <v>11.071973539387631</v>
      </c>
      <c r="NS30" s="256">
        <f>IF(PK29=0,MIN('Drive Train'!$F$35-GC29*$C$19*'Drive Train'!$F$39,NS29+$C$39)-$C$7,IF(MA29-1&lt;=0,0,IF($C$37=Motors!$C$30,MAX(MAX(NS$8:NS29)*-1,NS29-$C$39),MAX(0,MAX(NS$8:NS29)*-1,NS29-$C$39))))</f>
        <v>10.856097380034317</v>
      </c>
      <c r="NT30" s="256">
        <f>IF(PL29=0,MIN('Drive Train'!$F$35-GD29*$C$19*'Drive Train'!$F$39,NT29+$C$39)-$C$7,IF(MB29-1&lt;=0,0,IF($C$37=Motors!$C$30,MAX(MAX(NT$8:NT29)*-1,NT29-$C$39),MAX(0,MAX(NT$8:NT29)*-1,NT29-$C$39))))</f>
        <v>10.640221220681003</v>
      </c>
      <c r="NU30" s="256">
        <f>IF(PM29=0,MIN('Drive Train'!$F$35-GE29*$C$19*'Drive Train'!$F$39,NU29+$C$39)-$C$7,IF(MC29-1&lt;=0,0,IF($C$37=Motors!$C$30,MAX(MAX(NU$8:NU29)*-1,NU29-$C$39),MAX(0,MAX(NU$8:NU29)*-1,NU29-$C$39))))</f>
        <v>11.013643176044948</v>
      </c>
      <c r="NV30" s="256">
        <f>IF(PN29=0,MIN('Drive Train'!$F$35-GF29*$C$19*'Drive Train'!$F$39,NV29+$C$39)-$C$7,IF(MD29-1&lt;=0,0,IF($C$37=Motors!$C$30,MAX(MAX(NV$8:NV29)*-1,NV29-$C$39),MAX(0,MAX(NV$8:NV29)*-1,NV29-$C$39))))</f>
        <v>11.307684768506293</v>
      </c>
      <c r="NW30" s="256">
        <f>IF(PO29=0,MIN('Drive Train'!$F$35-GG29*$C$19*'Drive Train'!$F$39,NW29+$C$39)-$C$7,IF(ME29-1&lt;=0,0,IF($C$37=Motors!$C$30,MAX(MAX(NW$8:NW29)*-1,NW29-$C$39),MAX(0,MAX(NW$8:NW29)*-1,NW29-$C$39))))</f>
        <v>11.457716682872437</v>
      </c>
      <c r="NX30" s="256">
        <f>IF(PP29=0,MIN('Drive Train'!$F$35-GH29*$C$19*'Drive Train'!$F$39,NX29+$C$39)-$C$7,IF(MF29-1&lt;=0,0,IF($C$37=Motors!$C$30,MAX(MAX(NX$8:NX29)*-1,NX29-$C$39),MAX(0,MAX(NX$8:NX29)*-1,NX29-$C$39))))</f>
        <v>11.535843853883692</v>
      </c>
      <c r="NY30" s="256">
        <f>IF(PQ29=0,MIN('Drive Train'!$F$35-GI29*$C$19*'Drive Train'!$F$39,NY29+$C$39)-$C$7,IF(MG29-1&lt;=0,0,IF($C$37=Motors!$C$30,MAX(MAX(NY$8:NY29)*-1,NY29-$C$39),MAX(0,MAX(NY$8:NY29)*-1,NY29-$C$39))))</f>
        <v>11.579360416262867</v>
      </c>
      <c r="NZ30" s="256">
        <f>IF(PR29=0,MIN('Drive Train'!$F$35-GJ29*$C$19*'Drive Train'!$F$39,NZ29+$C$39)-$C$7,IF(MH29-1&lt;=0,0,IF($C$37=Motors!$C$30,MAX(MAX(NZ$8:NZ29)*-1,NZ29-$C$39),MAX(0,MAX(NZ$8:NZ29)*-1,NZ29-$C$39))))</f>
        <v>11.604849433190006</v>
      </c>
      <c r="OA30" s="256">
        <f>IF(PS29=0,MIN('Drive Train'!$F$35-GK29*$C$19*'Drive Train'!$F$39,OA29+$C$39)-$C$7,IF(MI29-1&lt;=0,0,IF($C$37=Motors!$C$30,MAX(MAX(OA$8:OA29)*-1,OA29-$C$39),MAX(0,MAX(OA$8:OA29)*-1,OA29-$C$39))))</f>
        <v>11.605880330432997</v>
      </c>
      <c r="OB30" s="61">
        <f t="shared" si="321"/>
        <v>0.88000000000000023</v>
      </c>
      <c r="OC30" s="256">
        <f>'Drive Train'!$F$35-(FQ30*$C$13)*$C$19*'Drive Train'!$F$39</f>
        <v>11.859644730745108</v>
      </c>
      <c r="OD30" s="256">
        <f>'Drive Train'!$F$35-(FR30*$C$13)*$C$19*'Drive Train'!$F$39</f>
        <v>8.0303056025782258</v>
      </c>
      <c r="OE30" s="256">
        <f>'Drive Train'!$F$35-(FS30*$C$13)*$C$19*'Drive Train'!$F$39</f>
        <v>8.5173600588285545</v>
      </c>
      <c r="OF30" s="256">
        <f>'Drive Train'!$F$35-(FT30*$C$13)*$C$19*'Drive Train'!$F$39</f>
        <v>9.2069963383427229</v>
      </c>
      <c r="OG30" s="256">
        <f>'Drive Train'!$F$35-(FU30*$C$13)*$C$19*'Drive Train'!$F$39</f>
        <v>10.096069383407755</v>
      </c>
      <c r="OH30" s="256">
        <f>'Drive Train'!$F$35-(FV30*$C$13)*$C$19*'Drive Train'!$F$39</f>
        <v>10.911933309493264</v>
      </c>
      <c r="OI30" s="256">
        <f>'Drive Train'!$F$35-(FW30*$C$13)*$C$19*'Drive Train'!$F$39</f>
        <v>11.539872511282955</v>
      </c>
      <c r="OJ30" s="256">
        <f>'Drive Train'!$F$35-(FX30*$C$13)*$C$19*'Drive Train'!$F$39</f>
        <v>11.914002568127698</v>
      </c>
      <c r="OK30" s="256">
        <f>'Drive Train'!$F$35-(FY30*$C$13)*$C$19*'Drive Train'!$F$39</f>
        <v>12.101867274422169</v>
      </c>
      <c r="OL30" s="256">
        <f>'Drive Train'!$F$35-(FZ30*$C$13)*$C$19*'Drive Train'!$F$39</f>
        <v>12.178220381110778</v>
      </c>
      <c r="OM30" s="256">
        <f>'Drive Train'!$F$35-(GA30*$C$13)*$C$19*'Drive Train'!$F$39</f>
        <v>12.203918746310704</v>
      </c>
      <c r="ON30" s="256">
        <f>'Drive Train'!$F$35-(GB30*$C$13)*$C$19*'Drive Train'!$F$39</f>
        <v>11.273644241521421</v>
      </c>
      <c r="OO30" s="256">
        <f>'Drive Train'!$F$35-(GC30*$C$13)*$C$19*'Drive Train'!$F$39</f>
        <v>11.062637793440613</v>
      </c>
      <c r="OP30" s="256">
        <f>'Drive Train'!$F$35-(GD30*$C$13)*$C$19*'Drive Train'!$F$39</f>
        <v>10.851631345359806</v>
      </c>
      <c r="OQ30" s="256">
        <f>'Drive Train'!$F$35-(GE30*$C$13)*$C$19*'Drive Train'!$F$39</f>
        <v>11.337982469314154</v>
      </c>
      <c r="OR30" s="256">
        <f>'Drive Train'!$F$35-(GF30*$C$13)*$C$19*'Drive Train'!$F$39</f>
        <v>11.595367936142141</v>
      </c>
      <c r="OS30" s="256">
        <f>'Drive Train'!$F$35-(GG30*$C$13)*$C$19*'Drive Train'!$F$39</f>
        <v>11.725157622428306</v>
      </c>
      <c r="OT30" s="256">
        <f>'Drive Train'!$F$35-(GH30*$C$13)*$C$19*'Drive Train'!$F$39</f>
        <v>11.792333581112757</v>
      </c>
      <c r="OU30" s="256">
        <f>'Drive Train'!$F$35-(GI30*$C$13)*$C$19*'Drive Train'!$F$39</f>
        <v>11.82962670897173</v>
      </c>
      <c r="OV30" s="256">
        <f>'Drive Train'!$F$35-(GJ30*$C$13)*$C$19*'Drive Train'!$F$39</f>
        <v>11.851429031697228</v>
      </c>
      <c r="OW30" s="256">
        <f>'Drive Train'!$F$35-(GK30*$C$13)*$C$19*'Drive Train'!$F$39</f>
        <v>11.85231017481968</v>
      </c>
      <c r="OX30" s="61">
        <f t="shared" si="322"/>
        <v>0.88000000000000023</v>
      </c>
      <c r="OY30" s="1">
        <f>IF(PU30&gt;='Drive Train'!$F$29,1,0)</f>
        <v>0</v>
      </c>
      <c r="OZ30" s="1">
        <f>IF(PV30&gt;='Drive Train'!$F$29,1,0)</f>
        <v>0</v>
      </c>
      <c r="PA30" s="1">
        <f>IF(PW30&gt;='Drive Train'!$F$29,1,0)</f>
        <v>0</v>
      </c>
      <c r="PB30" s="1">
        <f>IF(PX30&gt;='Drive Train'!$F$29,1,0)</f>
        <v>0</v>
      </c>
      <c r="PC30" s="1">
        <f>IF(PY30&gt;='Drive Train'!$F$29,1,0)</f>
        <v>0</v>
      </c>
      <c r="PD30" s="1">
        <f>IF(PZ30&gt;='Drive Train'!$F$29,1,0)</f>
        <v>0</v>
      </c>
      <c r="PE30" s="1">
        <f>IF(QA30&gt;='Drive Train'!$F$29,1,0)</f>
        <v>0</v>
      </c>
      <c r="PF30" s="1">
        <f>IF(QB30&gt;='Drive Train'!$F$29,1,0)</f>
        <v>0</v>
      </c>
      <c r="PG30" s="1">
        <f>IF(QC30&gt;='Drive Train'!$F$29,1,0)</f>
        <v>0</v>
      </c>
      <c r="PH30" s="1">
        <f>IF(QD30&gt;='Drive Train'!$F$29,1,0)</f>
        <v>0</v>
      </c>
      <c r="PI30" s="1">
        <f>IF(QE30&gt;='Drive Train'!$F$29,1,0)</f>
        <v>0</v>
      </c>
      <c r="PJ30" s="1">
        <f>IF(QF30&gt;='Drive Train'!$F$29,1,0)</f>
        <v>0</v>
      </c>
      <c r="PK30" s="1">
        <f>IF(QG30&gt;='Drive Train'!$F$29,1,0)</f>
        <v>0</v>
      </c>
      <c r="PL30" s="1">
        <f>IF(QH30&gt;='Drive Train'!$F$29,1,0)</f>
        <v>0</v>
      </c>
      <c r="PM30" s="1">
        <f>IF(QI30&gt;='Drive Train'!$F$29,1,0)</f>
        <v>0</v>
      </c>
      <c r="PN30" s="1">
        <f>IF(QJ30&gt;='Drive Train'!$F$29,1,0)</f>
        <v>0</v>
      </c>
      <c r="PO30" s="1">
        <f>IF(QK30&gt;='Drive Train'!$F$29,1,0)</f>
        <v>0</v>
      </c>
      <c r="PP30" s="1">
        <f>IF(QL30&gt;='Drive Train'!$F$29,1,0)</f>
        <v>0</v>
      </c>
      <c r="PQ30" s="1">
        <f>IF(QM30&gt;='Drive Train'!$F$29,1,0)</f>
        <v>0</v>
      </c>
      <c r="PR30" s="1">
        <f>IF(QN30&gt;='Drive Train'!$F$29,1,0)</f>
        <v>0</v>
      </c>
      <c r="PS30" s="1">
        <f>IF(QO30&gt;='Drive Train'!$F$29,1,0)</f>
        <v>0</v>
      </c>
      <c r="PT30" s="253">
        <f t="shared" si="323"/>
        <v>0.88000000000000023</v>
      </c>
      <c r="PU30" s="57">
        <f t="shared" si="324"/>
        <v>6.8115406166676689</v>
      </c>
      <c r="PV30" s="57">
        <f t="shared" si="325"/>
        <v>3.3636420303130334</v>
      </c>
      <c r="PW30" s="57">
        <f t="shared" si="326"/>
        <v>4.6167549670096353</v>
      </c>
      <c r="PX30" s="57">
        <f t="shared" si="327"/>
        <v>5.6238841851675296</v>
      </c>
      <c r="PY30" s="57">
        <f t="shared" si="328"/>
        <v>6.3502511723026185</v>
      </c>
      <c r="PZ30" s="57">
        <f t="shared" si="329"/>
        <v>6.7161702500826665</v>
      </c>
      <c r="QA30" s="57">
        <f t="shared" si="330"/>
        <v>6.8481896808184128</v>
      </c>
      <c r="QB30" s="57">
        <f t="shared" si="331"/>
        <v>6.7201270567532418</v>
      </c>
      <c r="QC30" s="57">
        <f t="shared" si="332"/>
        <v>6.4860071308735581</v>
      </c>
      <c r="QD30" s="57">
        <f t="shared" si="333"/>
        <v>6.1924908744344229</v>
      </c>
      <c r="QE30" s="57">
        <f t="shared" si="334"/>
        <v>5.8871190322510962</v>
      </c>
      <c r="QF30" s="57">
        <f t="shared" si="335"/>
        <v>3.1767219435674106</v>
      </c>
      <c r="QG30" s="57">
        <f t="shared" si="336"/>
        <v>3.8905760015812541</v>
      </c>
      <c r="QH30" s="57">
        <f t="shared" si="337"/>
        <v>4.604430059595102</v>
      </c>
      <c r="QI30" s="57">
        <f t="shared" si="338"/>
        <v>5.2764281110215085</v>
      </c>
      <c r="QJ30" s="57">
        <f t="shared" si="339"/>
        <v>5.8067229529478377</v>
      </c>
      <c r="QK30" s="57">
        <f t="shared" si="340"/>
        <v>6.2030322674599141</v>
      </c>
      <c r="QL30" s="57">
        <f t="shared" si="341"/>
        <v>6.4646900506696703</v>
      </c>
      <c r="QM30" s="57">
        <f t="shared" si="342"/>
        <v>6.6390964078017678</v>
      </c>
      <c r="QN30" s="57">
        <f t="shared" si="343"/>
        <v>6.7551592055255494</v>
      </c>
      <c r="QO30" s="57">
        <f t="shared" si="344"/>
        <v>6.760595673407785</v>
      </c>
      <c r="QP30" s="61">
        <f t="shared" si="345"/>
        <v>0.88000000000000023</v>
      </c>
      <c r="QQ30" s="57">
        <f t="shared" si="139"/>
        <v>0.11364443625636063</v>
      </c>
      <c r="QR30" s="57">
        <f t="shared" si="140"/>
        <v>0.91900918647899155</v>
      </c>
      <c r="QS30" s="57">
        <f t="shared" si="141"/>
        <v>0.81657467300965558</v>
      </c>
      <c r="QT30" s="57">
        <f t="shared" si="142"/>
        <v>0.67153430666809633</v>
      </c>
      <c r="QU30" s="57">
        <f t="shared" si="143"/>
        <v>0.4845495380426964</v>
      </c>
      <c r="QV30" s="57">
        <f t="shared" si="144"/>
        <v>0.31296169349416414</v>
      </c>
      <c r="QW30" s="57">
        <f t="shared" si="145"/>
        <v>0.18089710441546311</v>
      </c>
      <c r="QX30" s="57">
        <f t="shared" si="146"/>
        <v>0.10221220613491198</v>
      </c>
      <c r="QY30" s="57">
        <f t="shared" si="147"/>
        <v>6.270157330858328E-2</v>
      </c>
      <c r="QZ30" s="57">
        <f t="shared" si="148"/>
        <v>4.6643423680443538E-2</v>
      </c>
      <c r="RA30" s="57">
        <f t="shared" si="149"/>
        <v>4.1238690180050885E-2</v>
      </c>
      <c r="RB30" s="57">
        <f t="shared" si="150"/>
        <v>0.23688871466528189</v>
      </c>
      <c r="RC30" s="57">
        <f t="shared" si="151"/>
        <v>0.28126638654709113</v>
      </c>
      <c r="RD30" s="57">
        <f t="shared" si="152"/>
        <v>0.32564405842890048</v>
      </c>
      <c r="RE30" s="57">
        <f t="shared" si="153"/>
        <v>0.22335746579392204</v>
      </c>
      <c r="RF30" s="57">
        <f t="shared" si="154"/>
        <v>0.16922562338849714</v>
      </c>
      <c r="RG30" s="57">
        <f t="shared" si="155"/>
        <v>0.14192899731835618</v>
      </c>
      <c r="RH30" s="57">
        <f t="shared" si="156"/>
        <v>0.12780093308165141</v>
      </c>
      <c r="RI30" s="57">
        <f t="shared" si="157"/>
        <v>0.11995765527367624</v>
      </c>
      <c r="RJ30" s="57">
        <f t="shared" si="158"/>
        <v>0.11537231519059556</v>
      </c>
      <c r="RK30" s="57">
        <f t="shared" si="159"/>
        <v>0.11518699819803559</v>
      </c>
      <c r="RL30" s="61">
        <f t="shared" si="346"/>
        <v>0.88000000000000023</v>
      </c>
      <c r="RM30" s="2">
        <f>IF(AND(LO30&gt;=LO$6*'Drive Train'!$AA$52,LO30&lt;=LO$6*'Drive Train'!$AA$53,KS30=0,JW30=0,EU30&gt;0),$C$17,0)</f>
        <v>0.04</v>
      </c>
      <c r="RN30" s="2">
        <f>IF(AND(LP30&gt;=LP$6*'Drive Train'!$AA$52,LP30&lt;=LP$6*'Drive Train'!$AA$53,KT30=0,JX30=0,EV30&gt;0),$C$17,0)</f>
        <v>0</v>
      </c>
      <c r="RO30" s="2">
        <f>IF(AND(LQ30&gt;=LQ$6*'Drive Train'!$AA$52,LQ30&lt;=LQ$6*'Drive Train'!$AA$53,KU30=0,JY30=0,EW30&gt;0),$C$17,0)</f>
        <v>0.04</v>
      </c>
      <c r="RP30" s="2">
        <f>IF(AND(LR30&gt;=LR$6*'Drive Train'!$AA$52,LR30&lt;=LR$6*'Drive Train'!$AA$53,KV30=0,JZ30=0,EX30&gt;0),$C$17,0)</f>
        <v>0.04</v>
      </c>
      <c r="RQ30" s="2">
        <f>IF(AND(LS30&gt;=LS$6*'Drive Train'!$AA$52,LS30&lt;=LS$6*'Drive Train'!$AA$53,KW30=0,KA30=0,EY30&gt;0),$C$17,0)</f>
        <v>0.04</v>
      </c>
      <c r="RR30" s="2">
        <f>IF(AND(LT30&gt;=LT$6*'Drive Train'!$AA$52,LT30&lt;=LT$6*'Drive Train'!$AA$53,KX30=0,KB30=0,EZ30&gt;0),$C$17,0)</f>
        <v>0.04</v>
      </c>
      <c r="RS30" s="2">
        <f>IF(AND(LU30&gt;=LU$6*'Drive Train'!$AA$52,LU30&lt;=LU$6*'Drive Train'!$AA$53,KY30=0,KC30=0,FA30&gt;0),$C$17,0)</f>
        <v>0.04</v>
      </c>
      <c r="RT30" s="2">
        <f>IF(AND(LV30&gt;=LV$6*'Drive Train'!$AA$52,LV30&lt;=LV$6*'Drive Train'!$AA$53,KZ30=0,KD30=0,FB30&gt;0),$C$17,0)</f>
        <v>0.04</v>
      </c>
      <c r="RU30" s="2">
        <f>IF(AND(LW30&gt;=LW$6*'Drive Train'!$AA$52,LW30&lt;=LW$6*'Drive Train'!$AA$53,LA30=0,KE30=0,FC30&gt;0),$C$17,0)</f>
        <v>0.04</v>
      </c>
      <c r="RV30" s="2">
        <f>IF(AND(LX30&gt;=LX$6*'Drive Train'!$AA$52,LX30&lt;=LX$6*'Drive Train'!$AA$53,LB30=0,KF30=0,FD30&gt;0),$C$17,0)</f>
        <v>0</v>
      </c>
      <c r="RW30" s="2">
        <f>IF(AND(LY30&gt;=LY$6*'Drive Train'!$AA$52,LY30&lt;=LY$6*'Drive Train'!$AA$53,LC30=0,KG30=0,FE30&gt;0),$C$17,0)</f>
        <v>0</v>
      </c>
      <c r="RX30" s="2">
        <f>IF(AND(LZ30&gt;=LZ$6*'Drive Train'!$AA$52,LZ30&lt;=LZ$6*'Drive Train'!$AA$53,LD30=0,KH30=0,FF30&gt;0),$C$17,0)</f>
        <v>0.04</v>
      </c>
      <c r="RY30" s="2">
        <f>IF(AND(MA30&gt;=MA$6*'Drive Train'!$AA$52,MA30&lt;=MA$6*'Drive Train'!$AA$53,LE30=0,KI30=0,FG30&gt;0),$C$17,0)</f>
        <v>0.04</v>
      </c>
      <c r="RZ30" s="2">
        <f>IF(AND(MB30&gt;=MB$6*'Drive Train'!$AA$52,MB30&lt;=MB$6*'Drive Train'!$AA$53,LF30=0,KJ30=0,FH30&gt;0),$C$17,0)</f>
        <v>0.04</v>
      </c>
      <c r="SA30" s="2">
        <f>IF(AND(MC30&gt;=MC$6*'Drive Train'!$AA$52,MC30&lt;=MC$6*'Drive Train'!$AA$53,LG30=0,KK30=0,FI30&gt;0),$C$17,0)</f>
        <v>0.04</v>
      </c>
      <c r="SB30" s="2">
        <f>IF(AND(MD30&gt;=MD$6*'Drive Train'!$AA$52,MD30&lt;=MD$6*'Drive Train'!$AA$53,LH30=0,KL30=0,FJ30&gt;0),$C$17,0)</f>
        <v>0.04</v>
      </c>
      <c r="SC30" s="2">
        <f>IF(AND(ME30&gt;=ME$6*'Drive Train'!$AA$52,ME30&lt;=ME$6*'Drive Train'!$AA$53,LI30=0,KM30=0,FK30&gt;0),$C$17,0)</f>
        <v>0.04</v>
      </c>
      <c r="SD30" s="2">
        <f>IF(AND(MF30&gt;=MF$6*'Drive Train'!$AA$52,MF30&lt;=MF$6*'Drive Train'!$AA$53,LJ30=0,KN30=0,FL30&gt;0),$C$17,0)</f>
        <v>0.04</v>
      </c>
      <c r="SE30" s="2">
        <f>IF(AND(MG30&gt;=MG$6*'Drive Train'!$AA$52,MG30&lt;=MG$6*'Drive Train'!$AA$53,LK30=0,KO30=0,FM30&gt;0),$C$17,0)</f>
        <v>0.04</v>
      </c>
      <c r="SF30" s="2">
        <f>IF(AND(MH30&gt;=MH$6*'Drive Train'!$AA$52,MH30&lt;=MH$6*'Drive Train'!$AA$53,LL30=0,KP30=0,FN30&gt;0),$C$17,0)</f>
        <v>0.04</v>
      </c>
      <c r="SG30" s="2">
        <f>IF(AND(MI30&gt;=MI$6*'Drive Train'!$AA$52,MI30&lt;=MI$6*'Drive Train'!$AA$53,LM30=0,KQ30=0,FO30&gt;0),$C$17,0)</f>
        <v>0.04</v>
      </c>
      <c r="SH30" s="61">
        <f t="shared" si="347"/>
        <v>0.88000000000000023</v>
      </c>
      <c r="SI30" s="2">
        <f>IF(AND(EU30&lt;0,KS30=0,LO30&gt;=LO$6*'Drive Train'!$AA$52,LO30&lt;=LO$6*'Drive Train'!$AA$53,OY30=1,JW30=0),$C$17,0)</f>
        <v>0</v>
      </c>
      <c r="SJ30" s="2">
        <f>IF(AND(EV30&lt;0,KT30=0,LP30&gt;=LP$6*'Drive Train'!$AA$52,LP30&lt;=LP$6*'Drive Train'!$AA$53,OZ30=1,JX30=0),$C$17,0)</f>
        <v>0</v>
      </c>
      <c r="SK30" s="2">
        <f>IF(AND(EW30&lt;0,KU30=0,LQ30&gt;=LQ$6*'Drive Train'!$AA$52,LQ30&lt;=LQ$6*'Drive Train'!$AA$53,PA30=1,JY30=0),$C$17,0)</f>
        <v>0</v>
      </c>
      <c r="SL30" s="2">
        <f>IF(AND(EX30&lt;0,KV30=0,LR30&gt;=LR$6*'Drive Train'!$AA$52,LR30&lt;=LR$6*'Drive Train'!$AA$53,PB30=1,JZ30=0),$C$17,0)</f>
        <v>0</v>
      </c>
      <c r="SM30" s="2">
        <f>IF(AND(EY30&lt;0,KW30=0,LS30&gt;=LS$6*'Drive Train'!$AA$52,LS30&lt;=LS$6*'Drive Train'!$AA$53,PC30=1,KA30=0),$C$17,0)</f>
        <v>0</v>
      </c>
      <c r="SN30" s="2">
        <f>IF(AND(EZ30&lt;0,KX30=0,LT30&gt;=LT$6*'Drive Train'!$AA$52,LT30&lt;=LT$6*'Drive Train'!$AA$53,PD30=1,KB30=0),$C$17,0)</f>
        <v>0</v>
      </c>
      <c r="SO30" s="2">
        <f>IF(AND(FA30&lt;0,KY30=0,LU30&gt;=LU$6*'Drive Train'!$AA$52,LU30&lt;=LU$6*'Drive Train'!$AA$53,PE30=1,KC30=0),$C$17,0)</f>
        <v>0</v>
      </c>
      <c r="SP30" s="2">
        <f>IF(AND(FB30&lt;0,KZ30=0,LV30&gt;=LV$6*'Drive Train'!$AA$52,LV30&lt;=LV$6*'Drive Train'!$AA$53,PF30=1,KD30=0),$C$17,0)</f>
        <v>0</v>
      </c>
      <c r="SQ30" s="2">
        <f>IF(AND(FC30&lt;0,LA30=0,LW30&gt;=LW$6*'Drive Train'!$AA$52,LW30&lt;=LW$6*'Drive Train'!$AA$53,PG30=1,KE30=0),$C$17,0)</f>
        <v>0</v>
      </c>
      <c r="SR30" s="2">
        <f>IF(AND(FD30&lt;0,LB30=0,LX30&gt;=LX$6*'Drive Train'!$AA$52,LX30&lt;=LX$6*'Drive Train'!$AA$53,PH30=1,KF30=0),$C$17,0)</f>
        <v>0</v>
      </c>
      <c r="SS30" s="2">
        <f>IF(AND(FE30&lt;0,LC30=0,LY30&gt;=LY$6*'Drive Train'!$AA$52,LY30&lt;=LY$6*'Drive Train'!$AA$53,PI30=1,KG30=0),$C$17,0)</f>
        <v>0</v>
      </c>
      <c r="ST30" s="2">
        <f>IF(AND(FF30&lt;0,LD30=0,LZ30&gt;=LZ$6*'Drive Train'!$AA$52,LZ30&lt;=LZ$6*'Drive Train'!$AA$53,PJ30=1,KH30=0),$C$17,0)</f>
        <v>0</v>
      </c>
      <c r="SU30" s="2">
        <f>IF(AND(FG30&lt;0,LE30=0,MA30&gt;=MA$6*'Drive Train'!$AA$52,MA30&lt;=MA$6*'Drive Train'!$AA$53,PK30=1,KI30=0),$C$17,0)</f>
        <v>0</v>
      </c>
      <c r="SV30" s="2">
        <f>IF(AND(FH30&lt;0,LF30=0,MB30&gt;=MB$6*'Drive Train'!$AA$52,MB30&lt;=MB$6*'Drive Train'!$AA$53,PL30=1,KJ30=0),$C$17,0)</f>
        <v>0</v>
      </c>
      <c r="SW30" s="2">
        <f>IF(AND(FI30&lt;0,LG30=0,MC30&gt;=MC$6*'Drive Train'!$AA$52,MC30&lt;=MC$6*'Drive Train'!$AA$53,PM30=1,KK30=0),$C$17,0)</f>
        <v>0</v>
      </c>
      <c r="SX30" s="2">
        <f>IF(AND(FJ30&lt;0,LH30=0,MD30&gt;=MD$6*'Drive Train'!$AA$52,MD30&lt;=MD$6*'Drive Train'!$AA$53,PN30=1,KL30=0),$C$17,0)</f>
        <v>0</v>
      </c>
      <c r="SY30" s="2">
        <f>IF(AND(FK30&lt;0,LI30=0,ME30&gt;=ME$6*'Drive Train'!$AA$52,ME30&lt;=ME$6*'Drive Train'!$AA$53,PO30=1,KM30=0),$C$17,0)</f>
        <v>0</v>
      </c>
      <c r="SZ30" s="2">
        <f>IF(AND(FL30&lt;0,LJ30=0,MF30&gt;=MF$6*'Drive Train'!$AA$52,MF30&lt;=MF$6*'Drive Train'!$AA$53,PP30=1,KN30=0),$C$17,0)</f>
        <v>0</v>
      </c>
      <c r="TA30" s="2">
        <f>IF(AND(FM30&lt;0,LK30=0,MG30&gt;=MG$6*'Drive Train'!$AA$52,MG30&lt;=MG$6*'Drive Train'!$AA$53,PQ30=1,KO30=0),$C$17,0)</f>
        <v>0</v>
      </c>
      <c r="TB30" s="2">
        <f>IF(AND(FN30&lt;0,LL30=0,MH30&gt;=MH$6*'Drive Train'!$AA$52,MH30&lt;=MH$6*'Drive Train'!$AA$53,PR30=1,KP30=0),$C$17,0)</f>
        <v>0</v>
      </c>
      <c r="TC30" s="2">
        <f>IF(AND(FO30&lt;0,LM30=0,MI30&gt;=MI$6*'Drive Train'!$AA$52,MI30&lt;=MI$6*'Drive Train'!$AA$53,PS30=1,KQ30=0),$C$17,0)</f>
        <v>0</v>
      </c>
      <c r="TD30" s="144">
        <f t="shared" si="348"/>
        <v>0.88000000000000023</v>
      </c>
    </row>
    <row r="31" spans="1:524" x14ac:dyDescent="0.2">
      <c r="B31" s="3" t="s">
        <v>68</v>
      </c>
      <c r="C31" s="46">
        <f>'Drive Train'!F18*(SUM('Drive Train'!F25:F26)*4.448222)/('Drive Train'!F20*0.0254)*(('Drive Train'!F19*0.0254)/4 - (C28*0.0254)^2/('Drive Train'!F19*0.0254))/C21</f>
        <v>102.07997705151026</v>
      </c>
      <c r="D31" s="5"/>
      <c r="E31" s="6"/>
      <c r="P31" s="5"/>
      <c r="R31" s="63">
        <f t="shared" si="160"/>
        <v>0.92000000000000026</v>
      </c>
      <c r="S31" s="2">
        <f>NG31/'Drive Train'!$F$35</f>
        <v>0.94190683312460555</v>
      </c>
      <c r="T31" s="2">
        <f>NH31/'Drive Train'!$F$35</f>
        <v>0.63308916149824401</v>
      </c>
      <c r="U31" s="2">
        <f>NI31/'Drive Train'!$F$35</f>
        <v>0.6723677466797221</v>
      </c>
      <c r="V31" s="2">
        <f>NJ31/'Drive Train'!$F$35</f>
        <v>0.72798357567280025</v>
      </c>
      <c r="W31" s="2">
        <f>NK31/'Drive Train'!$F$35</f>
        <v>0.79968301479094805</v>
      </c>
      <c r="X31" s="2">
        <f>NL31/'Drive Train'!$F$35</f>
        <v>0.86547849270106969</v>
      </c>
      <c r="Y31" s="2">
        <f>NM31/'Drive Train'!$F$35</f>
        <v>0.91611875090991568</v>
      </c>
      <c r="Z31" s="2">
        <f>NN31/'Drive Train'!$F$35</f>
        <v>0.94629052968771754</v>
      </c>
      <c r="AA31" s="2">
        <f>NO31/'Drive Train'!$F$35</f>
        <v>0.96144090922759429</v>
      </c>
      <c r="AB31" s="2">
        <f>NP31/'Drive Train'!$F$35</f>
        <v>0.96759841783151435</v>
      </c>
      <c r="AC31" s="2">
        <f>NQ31/'Drive Train'!$F$35</f>
        <v>0.96967086663795998</v>
      </c>
      <c r="AD31" s="2">
        <f>NR31/'Drive Train'!$F$35</f>
        <v>0.8946487291549533</v>
      </c>
      <c r="AE31" s="2">
        <f>NS31/'Drive Train'!$F$35</f>
        <v>0.87763208011617844</v>
      </c>
      <c r="AF31" s="2">
        <f>NT31/'Drive Train'!$F$35</f>
        <v>0.86061543107740368</v>
      </c>
      <c r="AG31" s="2">
        <f>NU31/'Drive Train'!$F$35</f>
        <v>0.89983729591243178</v>
      </c>
      <c r="AH31" s="2">
        <f>NV31/'Drive Train'!$F$35</f>
        <v>0.92059418839855978</v>
      </c>
      <c r="AI31" s="2">
        <f>NW31/'Drive Train'!$F$35</f>
        <v>0.93106109858292785</v>
      </c>
      <c r="AJ31" s="2">
        <f>NX31/'Drive Train'!$F$35</f>
        <v>0.93647851460586751</v>
      </c>
      <c r="AK31" s="2">
        <f>NY31/'Drive Train'!$F$35</f>
        <v>0.939486024917075</v>
      </c>
      <c r="AL31" s="2">
        <f>NZ31/'Drive Train'!$F$35</f>
        <v>0.9412442767497764</v>
      </c>
      <c r="AM31" s="2">
        <f>OA31/'Drive Train'!$F$35</f>
        <v>0.94131533667900646</v>
      </c>
      <c r="AN31" s="61">
        <f t="shared" si="161"/>
        <v>0.92000000000000026</v>
      </c>
      <c r="AO31" s="46">
        <f>LO31*12*60/(PI() * 'Drive Train'!$F$15)/S$6*ABS(S31)</f>
        <v>4373.6232533147349</v>
      </c>
      <c r="AP31" s="46">
        <f>LP31*12*60/(PI() * 'Drive Train'!$F$15)/T$6*ABS(T31)</f>
        <v>547.92397411660875</v>
      </c>
      <c r="AQ31" s="46">
        <f>LQ31*12*60/(PI() * 'Drive Train'!$F$15)/U$6*ABS(U31)</f>
        <v>1121.3694835690687</v>
      </c>
      <c r="AR31" s="46">
        <f>LR31*12*60/(PI() * 'Drive Train'!$F$15)/V$6*ABS(V31)</f>
        <v>1856.9902790521246</v>
      </c>
      <c r="AS31" s="46">
        <f>LS31*12*60/(PI() * 'Drive Train'!$F$15)/W$6*ABS(W31)</f>
        <v>2703.1993785226409</v>
      </c>
      <c r="AT31" s="46">
        <f>LT31*12*60/(PI() * 'Drive Train'!$F$15)/X$6*ABS(X31)</f>
        <v>3482.5888657314458</v>
      </c>
      <c r="AU31" s="46">
        <f>LU31*12*60/(PI() * 'Drive Train'!$F$15)/Y$6*ABS(Y31)</f>
        <v>4076.5874915002869</v>
      </c>
      <c r="AV31" s="46">
        <f>LV31*12*60/(PI() * 'Drive Train'!$F$15)/Z$6*ABS(Z31)</f>
        <v>4423.6439163630585</v>
      </c>
      <c r="AW31" s="46">
        <f>LW31*12*60/(PI() * 'Drive Train'!$F$15)/AA$6*ABS(AA31)</f>
        <v>4593.2270983677754</v>
      </c>
      <c r="AX31" s="46">
        <f>LX31*12*60/(PI() * 'Drive Train'!$F$15)/AB$6*ABS(AB31)</f>
        <v>4660.040594397974</v>
      </c>
      <c r="AY31" s="46">
        <f>LY31*12*60/(PI() * 'Drive Train'!$F$15)/AC$6*ABS(AC31)</f>
        <v>4681.772051568264</v>
      </c>
      <c r="AZ31" s="46">
        <f>LZ31*12*60/(PI() * 'Drive Train'!$F$15)/AD$6*ABS(AD31)</f>
        <v>2440.5635861442033</v>
      </c>
      <c r="BA31" s="46">
        <f>MA31*12*60/(PI() * 'Drive Train'!$F$15)/AE$6*ABS(AE31)</f>
        <v>2932.1404422159503</v>
      </c>
      <c r="BB31" s="46">
        <f>MB31*12*60/(PI() * 'Drive Train'!$F$15)/AF$6*ABS(AF31)</f>
        <v>3402.8545343032142</v>
      </c>
      <c r="BC31" s="46">
        <f>MC31*12*60/(PI() * 'Drive Train'!$F$15)/AG$6*ABS(AG31)</f>
        <v>3904.5843912626178</v>
      </c>
      <c r="BD31" s="46">
        <f>MD31*12*60/(PI() * 'Drive Train'!$F$15)/AH$6*ABS(AH31)</f>
        <v>4136.4314066901616</v>
      </c>
      <c r="BE31" s="46">
        <f>ME31*12*60/(PI() * 'Drive Train'!$F$15)/AI$6*ABS(AI31)</f>
        <v>4253.0385881781276</v>
      </c>
      <c r="BF31" s="46">
        <f>MF31*12*60/(PI() * 'Drive Train'!$F$15)/AJ$6*ABS(AJ31)</f>
        <v>4313.3023759393773</v>
      </c>
      <c r="BG31" s="46">
        <f>MG31*12*60/(PI() * 'Drive Train'!$F$15)/AK$6*ABS(AK31)</f>
        <v>4346.7306988165965</v>
      </c>
      <c r="BH31" s="46">
        <f>MH31*12*60/(PI() * 'Drive Train'!$F$15)/AL$6*ABS(AL31)</f>
        <v>4366.2642789867032</v>
      </c>
      <c r="BI31" s="46">
        <f>MI31*12*60/(PI() * 'Drive Train'!$F$15)/AM$6*ABS(AM31)</f>
        <v>4367.0535848150521</v>
      </c>
      <c r="BJ31" s="61">
        <f t="shared" si="67"/>
        <v>0.92000000000000026</v>
      </c>
      <c r="BK31" s="2">
        <f>IF(OR(KS30=1,AND($C$37=Motors!$C$32,OY30=1)),0,IF(NG31=0,-(CG30+$C$15)/($C$14-$C$15)*$C$12,($C$11*S31-AO31)/($C$11*S31)*$C$12*S31))</f>
        <v>0.36275168200136587</v>
      </c>
      <c r="BL31" s="2">
        <f>IF(OR(KT30=1,AND($C$37=Motors!$C$32,OZ30=1)),0,IF(NH31=0,-(CH30+$C$15)/($C$14-$C$15)*$C$12,($C$11*T31-AP31)/($C$11*T31)*$C$12*T31))</f>
        <v>1.3095652221319336</v>
      </c>
      <c r="BM31" s="2">
        <f>IF(OR(KU30=1,AND($C$37=Motors!$C$32,PA30=1)),0,IF(NI31=0,-(CI30+$C$15)/($C$14-$C$15)*$C$12,($C$11*U31-AQ31)/($C$11*U31)*$C$12*U31))</f>
        <v>1.1504381811716786</v>
      </c>
      <c r="BN31" s="2">
        <f>IF(OR(KV30=1,AND($C$37=Motors!$C$32,PB30=1)),0,IF(NJ31=0,-(CJ30+$C$15)/($C$14-$C$15)*$C$12,($C$11*V31-AR31)/($C$11*V31)*$C$12*V31))</f>
        <v>0.95914139396542675</v>
      </c>
      <c r="BO31" s="2">
        <f>IF(OR(KW30=1,AND($C$37=Motors!$C$32,PC30=1)),0,IF(NK31=0,-(CK30+$C$15)/($C$14-$C$15)*$C$12,($C$11*W31-AS31)/($C$11*W31)*$C$12*W31))</f>
        <v>0.75803924767873232</v>
      </c>
      <c r="BP31" s="2">
        <f>IF(OR(KX30=1,AND($C$37=Motors!$C$32,PD30=1)),0,IF(NL31=0,-(CL30+$C$15)/($C$14-$C$15)*$C$12,($C$11*X31-AT31)/($C$11*X31)*$C$12*X31))</f>
        <v>0.57222211786768296</v>
      </c>
      <c r="BQ31" s="2">
        <f>IF(OR(KY30=1,AND($C$37=Motors!$C$32,PE30=1)),0,IF(NM31=0,-(CM30+$C$15)/($C$14-$C$15)*$C$12,($C$11*Y31-AU31)/($C$11*Y31)*$C$12*Y31))</f>
        <v>0.43182035975765432</v>
      </c>
      <c r="BR31" s="2">
        <f>IF(OR(KZ30=1,AND($C$37=Motors!$C$32,PF30=1)),0,IF(NN31=0,-(CN30+$C$15)/($C$14-$C$15)*$C$12,($C$11*Z31-AV31)/($C$11*Z31)*$C$12*Z31))</f>
        <v>0.35122116869135217</v>
      </c>
      <c r="BS31" s="2">
        <f>IF(OR(LA30=1,AND($C$37=Motors!$C$32,PG30=1)),0,IF(NO31=0,-(CO30+$C$15)/($C$14-$C$15)*$C$12,($C$11*AA31-AW31)/($C$11*AA31)*$C$12*AA31))</f>
        <v>0.31283772578053171</v>
      </c>
      <c r="BT31" s="2">
        <f>IF(OR(LB30=1,AND($C$37=Motors!$C$32,PH30=1)),0,IF(NP31=0,-(CP30+$C$15)/($C$14-$C$15)*$C$12,($C$11*AB31-AX31)/($C$11*AB31)*$C$12*AB31))</f>
        <v>0.2981776864542896</v>
      </c>
      <c r="BU31" s="2">
        <f>IF(OR(LC30=1,AND($C$37=Motors!$C$32,PI30=1)),0,IF(NQ31=0,-(CQ30+$C$15)/($C$14-$C$15)*$C$12,($C$11*AC31-AY31)/($C$11*AC31)*$C$12*AC31))</f>
        <v>0.29358044840337089</v>
      </c>
      <c r="BV31" s="2">
        <f>IF(OR(LD30=1,AND($C$37=Motors!$C$32,PJ30=1)),0,IF(NR31=0,-(CR30+$C$15)/($C$14-$C$15)*$C$12,($C$11*AD31-AZ31)/($C$11*AD31)*$C$12*AD31))</f>
        <v>1.1081314597506109</v>
      </c>
      <c r="BW31" s="2">
        <f>IF(OR(LE30=1,AND($C$37=Motors!$C$32,PK30=1)),0,IF(NS31=0,-(CS30+$C$15)/($C$14-$C$15)*$C$12,($C$11*AE31-BA31)/($C$11*AE31)*$C$12*AE31))</f>
        <v>0.84732577563017264</v>
      </c>
      <c r="BX31" s="2">
        <f>IF(OR(LF30=1,AND($C$37=Motors!$C$32,PL30=1)),0,IF(NT31=0,-(CT30+$C$15)/($C$14-$C$15)*$C$12,($C$11*AF31-BB31)/($C$11*AF31)*$C$12*AF31))</f>
        <v>0.59581641439141231</v>
      </c>
      <c r="BY31" s="2">
        <f>IF(OR(LG30=1,AND($C$37=Motors!$C$32,PM30=1)),0,IF(NU31=0,-(CU30+$C$15)/($C$14-$C$15)*$C$12,($C$11*AG31-BC31)/($C$11*AG31)*$C$12*AG31))</f>
        <v>0.46850623722626905</v>
      </c>
      <c r="BZ31" s="2">
        <f>IF(OR(LH30=1,AND($C$37=Motors!$C$32,PN30=1)),0,IF(NV31=0,-(CV30+$C$15)/($C$14-$C$15)*$C$12,($C$11*AH31-BD31)/($C$11*AH31)*$C$12*AH31))</f>
        <v>0.41613781308235559</v>
      </c>
      <c r="CA31" s="2">
        <f>IF(OR(LI30=1,AND($C$37=Motors!$C$32,PO30=1)),0,IF(NW31=0,-(CW30+$C$15)/($C$14-$C$15)*$C$12,($C$11*AI31-BE31)/($C$11*AI31)*$C$12*AI31))</f>
        <v>0.38986606679502456</v>
      </c>
      <c r="CB31" s="2">
        <f>IF(OR(LJ30=1,AND($C$37=Motors!$C$32,PP30=1)),0,IF(NX31=0,-(CX30+$C$15)/($C$14-$C$15)*$C$12,($C$11*AJ31-BF31)/($C$11*AJ31)*$C$12*AJ31))</f>
        <v>0.37630821543179366</v>
      </c>
      <c r="CC31" s="2">
        <f>IF(OR(LK30=1,AND($C$37=Motors!$C$32,PQ30=1)),0,IF(NY31=0,-(CY30+$C$15)/($C$14-$C$15)*$C$12,($C$11*AK31-BG31)/($C$11*AK31)*$C$12*AK31))</f>
        <v>0.36879373632441459</v>
      </c>
      <c r="CD31" s="2">
        <f>IF(OR(LL30=1,AND($C$37=Motors!$C$32,PR30=1)),0,IF(NZ31=0,-(CZ30+$C$15)/($C$14-$C$15)*$C$12,($C$11*AL31-BH31)/($C$11*AL31)*$C$12*AL31))</f>
        <v>0.36440476214612932</v>
      </c>
      <c r="CE31" s="2">
        <f>IF(OR(LM30=1,AND($C$37=Motors!$C$32,PS30=1)),0,IF(OA31=0,-(DA30+$C$15)/($C$14-$C$15)*$C$12,($C$11*AM31-BI31)/($C$11*AM31)*$C$12*AM31))</f>
        <v>0.36422744628268972</v>
      </c>
      <c r="CF31" s="61">
        <f t="shared" si="69"/>
        <v>0.92000000000000026</v>
      </c>
      <c r="CG31" s="57">
        <f>IF(AND(KS30=1,OY30=1),0,ABS(BK31/$C$12*($C$14-$C$15)+$C$15) *'Drive Train'!$AA$49 + CG30*(1-'Drive Train'!$AA$49))</f>
        <v>22.061135187043671</v>
      </c>
      <c r="CH31" s="57">
        <f>IF(AND(KT30=1,OZ30=1),0,ABS(BL31/$C$12*($C$14-$C$15)+$C$15) *'Drive Train'!$AA$49 + CH30*(1-'Drive Train'!$AA$49))</f>
        <v>72.466187966608743</v>
      </c>
      <c r="CI31" s="57">
        <f>IF(AND(KU30=1,PA30=1),0,ABS(BM31/$C$12*($C$14-$C$15)+$C$15) *'Drive Train'!$AA$49 + CI30*(1-'Drive Train'!$AA$49))</f>
        <v>63.994818939554499</v>
      </c>
      <c r="CJ31" s="57">
        <f>IF(AND(KV30=1,PB30=1),0,ABS(BN31/$C$12*($C$14-$C$15)+$C$15) *'Drive Train'!$AA$49 + CJ30*(1-'Drive Train'!$AA$49))</f>
        <v>53.810844749279767</v>
      </c>
      <c r="CK31" s="57">
        <f>IF(AND(KW30=1,PC30=1),0,ABS(BO31/$C$12*($C$14-$C$15)+$C$15) *'Drive Train'!$AA$49 + CK30*(1-'Drive Train'!$AA$49))</f>
        <v>43.104867417917568</v>
      </c>
      <c r="CL31" s="57">
        <f>IF(AND(KX30=1,PD30=1),0,ABS(BP31/$C$12*($C$14-$C$15)+$C$15) *'Drive Train'!$AA$49 + CL30*(1-'Drive Train'!$AA$49))</f>
        <v>33.212611088142616</v>
      </c>
      <c r="CM31" s="57">
        <f>IF(AND(KY30=1,PE30=1),0,ABS(BQ31/$C$12*($C$14-$C$15)+$C$15) *'Drive Train'!$AA$49 + CM30*(1-'Drive Train'!$AA$49))</f>
        <v>25.738110853488401</v>
      </c>
      <c r="CN31" s="57">
        <f>IF(AND(KZ30=1,PF30=1),0,ABS(BR31/$C$12*($C$14-$C$15)+$C$15) *'Drive Train'!$AA$49 + CN30*(1-'Drive Train'!$AA$49))</f>
        <v>21.447290847759536</v>
      </c>
      <c r="CO31" s="57">
        <f>IF(AND(LA30=1,PG30=1),0,ABS(BS31/$C$12*($C$14-$C$15)+$C$15) *'Drive Train'!$AA$49 + CO30*(1-'Drive Train'!$AA$49))</f>
        <v>19.403890131801749</v>
      </c>
      <c r="CP31" s="57">
        <f>IF(AND(LB30=1,PH30=1),0,ABS(BT31/$C$12*($C$14-$C$15)+$C$15) *'Drive Train'!$AA$49 + CP30*(1-'Drive Train'!$AA$49))</f>
        <v>18.623440735305124</v>
      </c>
      <c r="CQ31" s="57">
        <f>IF(AND(LC30=1,PI30=1),0,ABS(BU31/$C$12*($C$14-$C$15)+$C$15) *'Drive Train'!$AA$49 + CQ30*(1-'Drive Train'!$AA$49))</f>
        <v>18.378699805042523</v>
      </c>
      <c r="CR31" s="57">
        <f>IF(AND(LD30=1,PJ30=1),0,ABS(BV31/$C$12*($C$14-$C$15)+$C$15) *'Drive Train'!$AA$49 + CR30*(1-'Drive Train'!$AA$49))</f>
        <v>61.74255655020886</v>
      </c>
      <c r="CS31" s="57">
        <f>IF(AND(LE30=1,PK30=1),0,ABS(BW31/$C$12*($C$14-$C$15)+$C$15) *'Drive Train'!$AA$49 + CS30*(1-'Drive Train'!$AA$49))</f>
        <v>47.858170959896739</v>
      </c>
      <c r="CT31" s="57">
        <f>IF(AND(LF30=1,PL30=1),0,ABS(BX31/$C$12*($C$14-$C$15)+$C$15) *'Drive Train'!$AA$49 + CT30*(1-'Drive Train'!$AA$49))</f>
        <v>34.468689197683894</v>
      </c>
      <c r="CU31" s="57">
        <f>IF(AND(LG30=1,PM30=1),0,ABS(BY31/$C$12*($C$14-$C$15)+$C$15) *'Drive Train'!$AA$49 + CU30*(1-'Drive Train'!$AA$49))</f>
        <v>27.691139102128762</v>
      </c>
      <c r="CV31" s="57">
        <f>IF(AND(LH30=1,PN30=1),0,ABS(BZ31/$C$12*($C$14-$C$15)+$C$15) *'Drive Train'!$AA$49 + CV30*(1-'Drive Train'!$AA$49))</f>
        <v>24.903226729654033</v>
      </c>
      <c r="CW31" s="57">
        <f>IF(AND(LI30=1,PO30=1),0,ABS(CA31/$C$12*($C$14-$C$15)+$C$15) *'Drive Train'!$AA$49 + CW30*(1-'Drive Train'!$AA$49))</f>
        <v>23.504610526888651</v>
      </c>
      <c r="CX31" s="57">
        <f>IF(AND(LJ30=1,PP30=1),0,ABS(CB31/$C$12*($C$14-$C$15)+$C$15) *'Drive Train'!$AA$49 + CX30*(1-'Drive Train'!$AA$49))</f>
        <v>22.782837775891753</v>
      </c>
      <c r="CY31" s="57">
        <f>IF(AND(LK30=1,PQ30=1),0,ABS(CC31/$C$12*($C$14-$C$15)+$C$15) *'Drive Train'!$AA$49 + CY30*(1-'Drive Train'!$AA$49))</f>
        <v>22.382793099760331</v>
      </c>
      <c r="CZ31" s="57">
        <f>IF(AND(LL30=1,PR30=1),0,ABS(CD31/$C$12*($C$14-$C$15)+$C$15) *'Drive Train'!$AA$49 + CZ30*(1-'Drive Train'!$AA$49))</f>
        <v>22.149139412177757</v>
      </c>
      <c r="DA31" s="57">
        <f>IF(AND(LM30=1,PS30=1),0,ABS(CE31/$C$12*($C$14-$C$15)+$C$15) *'Drive Train'!$AA$49 + DA30*(1-'Drive Train'!$AA$49))</f>
        <v>22.139699733638626</v>
      </c>
      <c r="DB31" s="61">
        <f t="shared" si="162"/>
        <v>0.92000000000000026</v>
      </c>
      <c r="DC31" s="57">
        <f t="shared" si="70"/>
        <v>22.061135187043671</v>
      </c>
      <c r="DD31" s="57">
        <f t="shared" si="71"/>
        <v>72.466187966608743</v>
      </c>
      <c r="DE31" s="57">
        <f t="shared" si="72"/>
        <v>63.994818939554499</v>
      </c>
      <c r="DF31" s="57">
        <f t="shared" si="73"/>
        <v>53.810844749279767</v>
      </c>
      <c r="DG31" s="57">
        <f t="shared" si="74"/>
        <v>43.104867417917568</v>
      </c>
      <c r="DH31" s="57">
        <f t="shared" si="75"/>
        <v>33.212611088142616</v>
      </c>
      <c r="DI31" s="57">
        <f t="shared" si="76"/>
        <v>25.738110853488401</v>
      </c>
      <c r="DJ31" s="57">
        <f t="shared" si="77"/>
        <v>21.447290847759536</v>
      </c>
      <c r="DK31" s="57">
        <f t="shared" si="78"/>
        <v>19.403890131801749</v>
      </c>
      <c r="DL31" s="57">
        <f t="shared" si="79"/>
        <v>18.623440735305124</v>
      </c>
      <c r="DM31" s="57">
        <f t="shared" si="80"/>
        <v>18.378699805042523</v>
      </c>
      <c r="DN31" s="57">
        <f t="shared" si="81"/>
        <v>25</v>
      </c>
      <c r="DO31" s="57">
        <f t="shared" si="82"/>
        <v>30</v>
      </c>
      <c r="DP31" s="57">
        <f t="shared" si="83"/>
        <v>34.468689197683894</v>
      </c>
      <c r="DQ31" s="57">
        <f t="shared" si="84"/>
        <v>27.691139102128762</v>
      </c>
      <c r="DR31" s="57">
        <f t="shared" si="85"/>
        <v>24.903226729654033</v>
      </c>
      <c r="DS31" s="57">
        <f t="shared" si="86"/>
        <v>23.504610526888651</v>
      </c>
      <c r="DT31" s="57">
        <f t="shared" si="87"/>
        <v>22.782837775891753</v>
      </c>
      <c r="DU31" s="57">
        <f t="shared" si="88"/>
        <v>22.382793099760331</v>
      </c>
      <c r="DV31" s="57">
        <f t="shared" si="89"/>
        <v>22.149139412177757</v>
      </c>
      <c r="DW31" s="57">
        <f t="shared" si="90"/>
        <v>22.139699733638626</v>
      </c>
      <c r="DX31" s="61">
        <f t="shared" si="163"/>
        <v>0.92000000000000026</v>
      </c>
      <c r="DY31" s="2">
        <f>IF(OY31=0,($C$23/0.4536*IF(ISNA(MK30),'Drive Train'!$F$16,'Drive Train'!$F$17)*4.448*$C$24*S$6)*SIGN(BK31),BK31)</f>
        <v>4.5236871680000004</v>
      </c>
      <c r="DZ31" s="2">
        <f>IF(OZ31=0,($C$23/0.4536*IF(ISNA(ML30),'Drive Train'!$F$16,'Drive Train'!$F$17)*4.448*$C$24*$C$21*T$6)*SIGN(BL31),BL31)</f>
        <v>14.225645600594998</v>
      </c>
      <c r="EA31" s="2">
        <f>IF(PA31=0,($C$23/0.4536*IF(ISNA(MM30),'Drive Train'!$F$16,'Drive Train'!$F$17)*4.448*$C$24*$C$21*U$6)*SIGN(BM31),BM31)</f>
        <v>9.8485238773349995</v>
      </c>
      <c r="EB31" s="2">
        <f>IF(PB31=0,($C$23/0.4536*IF(ISNA(MN30),'Drive Train'!$F$16,'Drive Train'!$F$17)*4.448*$C$24*$C$21*V$6)*SIGN(BN31),BN31)</f>
        <v>7.5312241414914709</v>
      </c>
      <c r="EC31" s="2">
        <f>IF(PC31=0,($C$23/0.4536*IF(ISNA(MO30),'Drive Train'!$F$16,'Drive Train'!$F$17)*4.448*$C$24*$C$21*W$6)*SIGN(BO31),BO31)</f>
        <v>6.0967052573978577</v>
      </c>
      <c r="ED31" s="2">
        <f>IF(PD31=0,($C$23/0.4536*IF(ISNA(MP30),'Drive Train'!$F$16,'Drive Train'!$F$17)*4.448*$C$24*$C$21*X$6)*SIGN(BP31),BP31)</f>
        <v>5.1212324162142009</v>
      </c>
      <c r="EE31" s="2">
        <f>IF(PE31=0,($C$23/0.4536*IF(ISNA(MQ30),'Drive Train'!$F$16,'Drive Train'!$F$17)*4.448*$C$24*$C$21*Y$6)*SIGN(BQ31),BQ31)</f>
        <v>4.4148555312191382</v>
      </c>
      <c r="EF31" s="2">
        <f>IF(PF31=0,($C$23/0.4536*IF(ISNA(MR30),'Drive Train'!$F$16,'Drive Train'!$F$17)*4.448*$C$24*$C$21*Z$6)*SIGN(BR31),BR31)</f>
        <v>3.8797215274349997</v>
      </c>
      <c r="EG31" s="2">
        <f>IF(PG31=0,($C$23/0.4536*IF(ISNA(MS30),'Drive Train'!$F$16,'Drive Train'!$F$17)*4.448*$C$24*$C$21*AA$6)*SIGN(BS31),BS31)</f>
        <v>3.4602921731177019</v>
      </c>
      <c r="EH31" s="2">
        <f>IF(PH31=0,($C$23/0.4536*IF(ISNA(MT30),'Drive Train'!$F$16,'Drive Train'!$F$17)*4.448*$C$24*$C$21*AB$6)*SIGN(BT31),BT31)</f>
        <v>3.1227026928135362</v>
      </c>
      <c r="EI31" s="2">
        <f>IF(PI31=0,($C$23/0.4536*IF(ISNA(MU30),'Drive Train'!$F$16,'Drive Train'!$F$17)*4.448*$C$24*$C$21*AC$6)*SIGN(BU31),BU31)</f>
        <v>2.8451291201189992</v>
      </c>
      <c r="EJ31" s="2">
        <f>IF(PJ31=0,($C$23/0.4536*IF(ISNA(MV30),'Drive Train'!$F$16,'Drive Train'!$F$17)*4.448*$C$24*$C$21*AD$6)*SIGN(BV31),BV31)</f>
        <v>3.9831807681666</v>
      </c>
      <c r="EK31" s="2">
        <f>IF(PK31=0,($C$23/0.4536*IF(ISNA(MW30),'Drive Train'!$F$16,'Drive Train'!$F$17)*4.448*$C$24*$C$21*AE$6)*SIGN(BW31),BW31)</f>
        <v>3.9831807681666</v>
      </c>
      <c r="EL31" s="2">
        <f>IF(PL31=0,($C$23/0.4536*IF(ISNA(MX30),'Drive Train'!$F$16,'Drive Train'!$F$17)*4.448*$C$24*$C$21*AF$6)*SIGN(BX31),BX31)</f>
        <v>3.9831807681666</v>
      </c>
      <c r="EM31" s="2">
        <f>IF(PM31=0,($C$23/0.4536*IF(ISNA(MY30),'Drive Train'!$F$16,'Drive Train'!$F$17)*4.448*$C$24*$C$21*AG$6)*SIGN(BY31),BY31)</f>
        <v>3.9831807681666</v>
      </c>
      <c r="EN31" s="2">
        <f>IF(PN31=0,($C$23/0.4536*IF(ISNA(MZ30),'Drive Train'!$F$16,'Drive Train'!$F$17)*4.448*$C$24*$C$21*AH$6)*SIGN(BZ31),BZ31)</f>
        <v>3.9831807681666</v>
      </c>
      <c r="EO31" s="2">
        <f>IF(PO31=0,($C$23/0.4536*IF(ISNA(NA30),'Drive Train'!$F$16,'Drive Train'!$F$17)*4.448*$C$24*$C$21*AI$6)*SIGN(CA31),CA31)</f>
        <v>3.9831807681666</v>
      </c>
      <c r="EP31" s="2">
        <f>IF(PP31=0,($C$23/0.4536*IF(ISNA(NB30),'Drive Train'!$F$16,'Drive Train'!$F$17)*4.448*$C$24*$C$21*AJ$6)*SIGN(CB31),CB31)</f>
        <v>3.9831807681666</v>
      </c>
      <c r="EQ31" s="2">
        <f>IF(PQ31=0,($C$23/0.4536*IF(ISNA(NC30),'Drive Train'!$F$16,'Drive Train'!$F$17)*4.448*$C$24*$C$21*AK$6)*SIGN(CC31),CC31)</f>
        <v>3.9831807681666</v>
      </c>
      <c r="ER31" s="2">
        <f>IF(PR31=0,($C$23/0.4536*IF(ISNA(ND30),'Drive Train'!$F$16,'Drive Train'!$F$17)*4.448*$C$24*$C$21*AL$6)*SIGN(CD31),CD31)</f>
        <v>3.9831807681666</v>
      </c>
      <c r="ES31" s="2">
        <f>IF(PS31=0,($C$23/0.4536*IF(ISNA(NE30),'Drive Train'!$F$16,'Drive Train'!$F$17)*4.448*$C$24*$C$21*AM$6)*SIGN(CE31),CE31)</f>
        <v>3.9831807681666</v>
      </c>
      <c r="ET31" s="61">
        <f t="shared" si="91"/>
        <v>0.92000000000000026</v>
      </c>
      <c r="EU31" s="255">
        <f>MAX(MIN(IF(AND(OY30=1,NG31&lt;0),-1,1)*(DC31-$C$15)/($C$14-$C$15)*$C$12*$C$21-$C$33*LO31/AO$6 -  OY30*$C$33/$C$21,DY30/$C$19),MAX(EU$8:EU30)*-1)</f>
        <v>7.2190258317030465E-2</v>
      </c>
      <c r="EV31" s="255">
        <f>MAX(MIN(IF(AND(OZ30=1,NH31&lt;0),-1,1)*(DD31-$C$15)/($C$14-$C$15)*$C$12*$C$21-$C$33*LP31/AP$6 -  OZ30*$C$33/$C$21,DZ30/$C$19),MAX(EV$8:EV30)*-1)</f>
        <v>1.1070146620756613</v>
      </c>
      <c r="EW31" s="255">
        <f>MAX(MIN(IF(AND(PA30=1,NI31&lt;0),-1,1)*(DE31-$C$15)/($C$14-$C$15)*$C$12*$C$21-$C$33*LQ31/AQ$6 -  PA30*$C$33/$C$21,EA30/$C$19),MAX(EW$8:EW30)*-1)</f>
        <v>0.92418449247862644</v>
      </c>
      <c r="EX31" s="255">
        <f>MAX(MIN(IF(AND(PB30=1,NJ31&lt;0),-1,1)*(DF31-$C$15)/($C$14-$C$15)*$C$12*$C$21-$C$33*LR31/AR$6 -  PB30*$C$33/$C$21,EB30/$C$19),MAX(EX$8:EX30)*-1)</f>
        <v>0.70872850407556676</v>
      </c>
      <c r="EY31" s="255">
        <f>MAX(MIN(IF(AND(PC30=1,NK31&lt;0),-1,1)*(DG31-$C$15)/($C$14-$C$15)*$C$12*$C$21-$C$33*LS31/AS$6 -  PC30*$C$33/$C$21,EC30/$C$19),MAX(EY$8:EY30)*-1)</f>
        <v>0.48749279442314847</v>
      </c>
      <c r="EZ31" s="255">
        <f>MAX(MIN(IF(AND(PD30=1,NL31&lt;0),-1,1)*(DH31-$C$15)/($C$14-$C$15)*$C$12*$C$21-$C$33*LT31/AT$6 -  PD30*$C$33/$C$21,ED30/$C$19),MAX(EZ$8:EZ30)*-1)</f>
        <v>0.2896144167403224</v>
      </c>
      <c r="FA31" s="255">
        <f>MAX(MIN(IF(AND(PE30=1,NM31&lt;0),-1,1)*(DI31-$C$15)/($C$14-$C$15)*$C$12*$C$21-$C$33*LU31/AU$6 -  PE30*$C$33/$C$21,EE30/$C$19),MAX(FA$8:FA30)*-1)</f>
        <v>0.14330987439166604</v>
      </c>
      <c r="FB31" s="255">
        <f>MAX(MIN(IF(AND(PF30=1,NN31&lt;0),-1,1)*(DJ31-$C$15)/($C$14-$C$15)*$C$12*$C$21-$C$33*LV31/AV$6 -  PF30*$C$33/$C$21,EF30/$C$19),MAX(FB$8:FB30)*-1)</f>
        <v>6.0368379393136079E-2</v>
      </c>
      <c r="FC31" s="255">
        <f>MAX(MIN(IF(AND(PG30=1,NO31&lt;0),-1,1)*(DK31-$C$15)/($C$14-$C$15)*$C$12*$C$21-$C$33*LW31/AW$6 -  PG30*$C$33/$C$21,EG30/$C$19),MAX(FC$8:FC30)*-1)</f>
        <v>2.1102184774302646E-2</v>
      </c>
      <c r="FD31" s="255">
        <f>MAX(MIN(IF(AND(PH30=1,NP31&lt;0),-1,1)*(DL31-$C$15)/($C$14-$C$15)*$C$12*$C$21-$C$33*LX31/AX$6 -  PH30*$C$33/$C$21,EH30/$C$19),MAX(FD$8:FD30)*-1)</f>
        <v>6.1360806383876088E-3</v>
      </c>
      <c r="FE31" s="255">
        <f>MAX(MIN(IF(AND(PI30=1,NQ31&lt;0),-1,1)*(DM31-$C$15)/($C$14-$C$15)*$C$12*$C$21-$C$33*LY31/AY$6 -  PI30*$C$33/$C$21,EI30/$C$19),MAX(FE$8:FE30)*-1)</f>
        <v>1.44296677753597E-3</v>
      </c>
      <c r="FF31" s="255">
        <f>MAX(MIN(IF(AND(PJ30=1,NR31&lt;0),-1,1)*(DN31-$C$15)/($C$14-$C$15)*$C$12*$C$21-$C$33*LZ31/AZ$6 -  PJ30*$C$33/$C$21,EJ30/$C$19),MAX(FF$8:FF30)*-1)</f>
        <v>0.22277711829466768</v>
      </c>
      <c r="FG31" s="255">
        <f>MAX(MIN(IF(AND(PK30=1,NS31&lt;0),-1,1)*(DO31-$C$15)/($C$14-$C$15)*$C$12*$C$21-$C$33*MA31/BA$6 -  PK30*$C$33/$C$21,EK30/$C$19),MAX(FG$8:FG30)*-1)</f>
        <v>0.2728382670991143</v>
      </c>
      <c r="FH31" s="255">
        <f>MAX(MIN(IF(AND(PL30=1,NT31&lt;0),-1,1)*(DP31-$C$15)/($C$14-$C$15)*$C$12*$C$21-$C$33*MB31/BB$6 -  PL30*$C$33/$C$21,EL30/$C$19),MAX(FH$8:FH30)*-1)</f>
        <v>0.31411169036498077</v>
      </c>
      <c r="FI31" s="255">
        <f>MAX(MIN(IF(AND(PM30=1,NU31&lt;0),-1,1)*(DQ31-$C$15)/($C$14-$C$15)*$C$12*$C$21-$C$33*MC31/BC$6 -  PM30*$C$33/$C$21,EM30/$C$19),MAX(FI$8:FI30)*-1)</f>
        <v>0.18150270694999554</v>
      </c>
      <c r="FJ31" s="255">
        <f>MAX(MIN(IF(AND(PN30=1,NV31&lt;0),-1,1)*(DR31-$C$15)/($C$14-$C$15)*$C$12*$C$21-$C$33*MD31/BD$6 -  PN30*$C$33/$C$21,EN30/$C$19),MAX(FJ$8:FJ30)*-1)</f>
        <v>0.12719190670665811</v>
      </c>
      <c r="FK31" s="255">
        <f>MAX(MIN(IF(AND(PO30=1,NW31&lt;0),-1,1)*(DS31-$C$15)/($C$14-$C$15)*$C$12*$C$21-$C$33*ME31/BE$6 -  PO30*$C$33/$C$21,EO30/$C$19),MAX(FK$8:FK30)*-1)</f>
        <v>0.1000805550013123</v>
      </c>
      <c r="FL31" s="255">
        <f>MAX(MIN(IF(AND(PP30=1,NX31&lt;0),-1,1)*(DT31-$C$15)/($C$14-$C$15)*$C$12*$C$21-$C$33*MF31/BF$6 -  PP30*$C$33/$C$21,EP30/$C$19),MAX(FL$8:FL30)*-1)</f>
        <v>8.6123395225437438E-2</v>
      </c>
      <c r="FM31" s="255">
        <f>MAX(MIN(IF(AND(PQ30=1,NY31&lt;0),-1,1)*(DU31-$C$15)/($C$14-$C$15)*$C$12*$C$21-$C$33*MG31/BG$6 -  PQ30*$C$33/$C$21,EQ30/$C$19),MAX(FM$8:FM30)*-1)</f>
        <v>7.8397384574199591E-2</v>
      </c>
      <c r="FN31" s="255">
        <f>MAX(MIN(IF(AND(PR30=1,NZ31&lt;0),-1,1)*(DV31-$C$15)/($C$14-$C$15)*$C$12*$C$21-$C$33*MH31/BH$6 -  PR30*$C$33/$C$21,ER30/$C$19),MAX(FN$8:FN30)*-1)</f>
        <v>7.3888059530708483E-2</v>
      </c>
      <c r="FO31" s="255">
        <f>MAX(MIN(IF(AND(PS30=1,OA31&lt;0),-1,1)*(DW31-$C$15)/($C$14-$C$15)*$C$12*$C$21-$C$33*MI31/BI$6 -  PS30*$C$33/$C$21,ES30/$C$19),MAX(FO$8:FO30)*-1)</f>
        <v>7.3705930798854458E-2</v>
      </c>
      <c r="FP31" s="61">
        <f t="shared" si="164"/>
        <v>0.92000000000000026</v>
      </c>
      <c r="FQ31" s="256">
        <f t="shared" si="165"/>
        <v>8.0795353202577154</v>
      </c>
      <c r="FR31" s="256">
        <f t="shared" si="166"/>
        <v>72.466187966608743</v>
      </c>
      <c r="FS31" s="256">
        <f t="shared" si="167"/>
        <v>63.994818939554499</v>
      </c>
      <c r="FT31" s="256">
        <f t="shared" si="168"/>
        <v>51.78736197044649</v>
      </c>
      <c r="FU31" s="256">
        <f t="shared" si="169"/>
        <v>36.596236989737164</v>
      </c>
      <c r="FV31" s="256">
        <f t="shared" si="170"/>
        <v>23.008940566919573</v>
      </c>
      <c r="FW31" s="256">
        <f t="shared" si="171"/>
        <v>12.962955714131926</v>
      </c>
      <c r="FX31" s="256">
        <f t="shared" si="172"/>
        <v>7.2677873410465743</v>
      </c>
      <c r="FY31" s="256">
        <f t="shared" si="173"/>
        <v>4.5715785286956772</v>
      </c>
      <c r="FZ31" s="256">
        <f t="shared" si="174"/>
        <v>3.543932680924597</v>
      </c>
      <c r="GA31" s="256">
        <f t="shared" si="175"/>
        <v>3.22168054847769</v>
      </c>
      <c r="GB31" s="256">
        <f t="shared" si="176"/>
        <v>18.41956502869343</v>
      </c>
      <c r="GC31" s="256">
        <f t="shared" si="177"/>
        <v>21.857008149250358</v>
      </c>
      <c r="GD31" s="256">
        <f t="shared" si="178"/>
        <v>24.691043089624827</v>
      </c>
      <c r="GE31" s="256">
        <f t="shared" si="179"/>
        <v>15.585462241999522</v>
      </c>
      <c r="GF31" s="256">
        <f t="shared" si="180"/>
        <v>11.856217286042396</v>
      </c>
      <c r="GG31" s="256">
        <f t="shared" si="181"/>
        <v>9.9946193875886014</v>
      </c>
      <c r="GH31" s="256">
        <f t="shared" si="182"/>
        <v>9.036252590184354</v>
      </c>
      <c r="GI31" s="256">
        <f t="shared" si="183"/>
        <v>8.5057469426573817</v>
      </c>
      <c r="GJ31" s="256">
        <f t="shared" si="184"/>
        <v>8.1961146485673435</v>
      </c>
      <c r="GK31" s="256">
        <f t="shared" si="185"/>
        <v>8.1836087997940172</v>
      </c>
      <c r="GL31" s="61">
        <f t="shared" si="186"/>
        <v>0.92000000000000026</v>
      </c>
      <c r="GM31" s="57">
        <f t="shared" si="93"/>
        <v>1.8684217166544621</v>
      </c>
      <c r="GN31" s="57">
        <f t="shared" si="94"/>
        <v>8.0224628555034876</v>
      </c>
      <c r="GO31" s="57">
        <f t="shared" si="95"/>
        <v>9.6741732733015287</v>
      </c>
      <c r="GP31" s="57">
        <f t="shared" si="96"/>
        <v>9.7015394432961148</v>
      </c>
      <c r="GQ31" s="57">
        <f t="shared" si="97"/>
        <v>8.2432662628473974</v>
      </c>
      <c r="GR31" s="57">
        <f t="shared" si="98"/>
        <v>5.830046491287133</v>
      </c>
      <c r="GS31" s="57">
        <f t="shared" si="99"/>
        <v>3.346462369278953</v>
      </c>
      <c r="GT31" s="57">
        <f t="shared" si="100"/>
        <v>1.604114223330263</v>
      </c>
      <c r="GU31" s="57">
        <f t="shared" si="101"/>
        <v>0.62869640654005821</v>
      </c>
      <c r="GV31" s="57">
        <f t="shared" si="102"/>
        <v>0.20257541979405783</v>
      </c>
      <c r="GW31" s="57">
        <f t="shared" si="103"/>
        <v>5.2285429322148795E-2</v>
      </c>
      <c r="GX31" s="57">
        <f t="shared" si="104"/>
        <v>5.7658971653417836</v>
      </c>
      <c r="GY31" s="57">
        <f t="shared" si="105"/>
        <v>7.0615752771464155</v>
      </c>
      <c r="GZ31" s="57">
        <f t="shared" si="106"/>
        <v>8.1298102737847895</v>
      </c>
      <c r="HA31" s="57">
        <f t="shared" si="107"/>
        <v>4.6976365953374</v>
      </c>
      <c r="HB31" s="57">
        <f t="shared" si="108"/>
        <v>3.2919693905201686</v>
      </c>
      <c r="HC31" s="57">
        <f t="shared" si="109"/>
        <v>2.5902758452267456</v>
      </c>
      <c r="HD31" s="57">
        <f t="shared" si="110"/>
        <v>2.2290379021023803</v>
      </c>
      <c r="HE31" s="57">
        <f t="shared" si="111"/>
        <v>2.0290739953314443</v>
      </c>
      <c r="HF31" s="57">
        <f t="shared" si="112"/>
        <v>1.9123640536421931</v>
      </c>
      <c r="HG31" s="57">
        <f t="shared" si="113"/>
        <v>1.9076502143270828</v>
      </c>
      <c r="HH31" s="61">
        <f t="shared" si="187"/>
        <v>0.92000000000000026</v>
      </c>
      <c r="HI31" s="57">
        <f t="shared" si="188"/>
        <v>1.8684217166544621</v>
      </c>
      <c r="HJ31" s="57">
        <f t="shared" si="189"/>
        <v>8.0224628555034876</v>
      </c>
      <c r="HK31" s="57">
        <f t="shared" si="190"/>
        <v>9.6741732733015287</v>
      </c>
      <c r="HL31" s="57">
        <f t="shared" si="191"/>
        <v>9.7015394432961148</v>
      </c>
      <c r="HM31" s="57">
        <f t="shared" si="192"/>
        <v>8.2432662628473974</v>
      </c>
      <c r="HN31" s="57">
        <f t="shared" si="193"/>
        <v>5.830046491287133</v>
      </c>
      <c r="HO31" s="57">
        <f t="shared" si="194"/>
        <v>3.346462369278953</v>
      </c>
      <c r="HP31" s="57">
        <f t="shared" si="195"/>
        <v>1.604114223330263</v>
      </c>
      <c r="HQ31" s="57">
        <f t="shared" si="196"/>
        <v>0.62869640654005821</v>
      </c>
      <c r="HR31" s="57">
        <f t="shared" si="197"/>
        <v>0.20257541979405783</v>
      </c>
      <c r="HS31" s="57">
        <f t="shared" si="198"/>
        <v>5.2285429322148795E-2</v>
      </c>
      <c r="HT31" s="57">
        <f t="shared" si="199"/>
        <v>5.7658971653417836</v>
      </c>
      <c r="HU31" s="57">
        <f t="shared" si="200"/>
        <v>7.0615752771464155</v>
      </c>
      <c r="HV31" s="57">
        <f t="shared" si="201"/>
        <v>8.1298102737847895</v>
      </c>
      <c r="HW31" s="57">
        <f t="shared" si="202"/>
        <v>4.6976365953374</v>
      </c>
      <c r="HX31" s="57">
        <f t="shared" si="203"/>
        <v>3.2919693905201686</v>
      </c>
      <c r="HY31" s="57">
        <f t="shared" si="204"/>
        <v>2.5902758452267456</v>
      </c>
      <c r="HZ31" s="57">
        <f t="shared" si="205"/>
        <v>2.2290379021023803</v>
      </c>
      <c r="IA31" s="57">
        <f t="shared" si="206"/>
        <v>2.0290739953314443</v>
      </c>
      <c r="IB31" s="57">
        <f t="shared" si="207"/>
        <v>1.9123640536421931</v>
      </c>
      <c r="IC31" s="57">
        <f t="shared" si="208"/>
        <v>1.9076502143270828</v>
      </c>
      <c r="ID31" s="61">
        <f t="shared" si="209"/>
        <v>0.92000000000000026</v>
      </c>
      <c r="IE31" s="57">
        <f t="shared" si="210"/>
        <v>11.679644730745109</v>
      </c>
      <c r="IF31" s="57">
        <f t="shared" si="211"/>
        <v>7.8503056025782261</v>
      </c>
      <c r="IG31" s="57">
        <f t="shared" si="212"/>
        <v>8.3373600588285548</v>
      </c>
      <c r="IH31" s="57">
        <f t="shared" si="213"/>
        <v>9.0269963383427232</v>
      </c>
      <c r="II31" s="57">
        <f t="shared" si="214"/>
        <v>9.9160693834077556</v>
      </c>
      <c r="IJ31" s="57">
        <f t="shared" si="215"/>
        <v>10.731933309493265</v>
      </c>
      <c r="IK31" s="57">
        <f t="shared" si="216"/>
        <v>11.359872511282955</v>
      </c>
      <c r="IL31" s="57">
        <f t="shared" si="217"/>
        <v>11.734002568127698</v>
      </c>
      <c r="IM31" s="57">
        <f t="shared" si="218"/>
        <v>11.921867274422169</v>
      </c>
      <c r="IN31" s="57">
        <f t="shared" si="219"/>
        <v>11.998220381110778</v>
      </c>
      <c r="IO31" s="57">
        <f t="shared" si="220"/>
        <v>12.023918746310704</v>
      </c>
      <c r="IP31" s="57">
        <f t="shared" si="221"/>
        <v>11.093644241521421</v>
      </c>
      <c r="IQ31" s="57">
        <f t="shared" si="222"/>
        <v>10.882637793440614</v>
      </c>
      <c r="IR31" s="57">
        <f t="shared" si="223"/>
        <v>10.671631345359806</v>
      </c>
      <c r="IS31" s="57">
        <f t="shared" si="224"/>
        <v>11.157982469314154</v>
      </c>
      <c r="IT31" s="57">
        <f t="shared" si="225"/>
        <v>11.415367936142141</v>
      </c>
      <c r="IU31" s="57">
        <f t="shared" si="226"/>
        <v>11.545157622428306</v>
      </c>
      <c r="IV31" s="57">
        <f t="shared" si="227"/>
        <v>11.612333581112757</v>
      </c>
      <c r="IW31" s="57">
        <f t="shared" si="228"/>
        <v>11.649626708971731</v>
      </c>
      <c r="IX31" s="57">
        <f t="shared" si="229"/>
        <v>11.671429031697228</v>
      </c>
      <c r="IY31" s="57">
        <f t="shared" si="230"/>
        <v>11.67231017481968</v>
      </c>
      <c r="IZ31" s="61">
        <f t="shared" si="231"/>
        <v>0.92000000000000026</v>
      </c>
      <c r="JA31" s="256" t="e">
        <f t="shared" si="349"/>
        <v>#N/A</v>
      </c>
      <c r="JB31" s="256" t="e">
        <f t="shared" si="350"/>
        <v>#N/A</v>
      </c>
      <c r="JC31" s="256" t="e">
        <f t="shared" si="351"/>
        <v>#N/A</v>
      </c>
      <c r="JD31" s="256" t="e">
        <f t="shared" si="352"/>
        <v>#N/A</v>
      </c>
      <c r="JE31" s="256" t="e">
        <f t="shared" si="353"/>
        <v>#N/A</v>
      </c>
      <c r="JF31" s="256" t="e">
        <f t="shared" si="354"/>
        <v>#N/A</v>
      </c>
      <c r="JG31" s="256" t="e">
        <f t="shared" si="355"/>
        <v>#N/A</v>
      </c>
      <c r="JH31" s="256" t="e">
        <f t="shared" si="356"/>
        <v>#N/A</v>
      </c>
      <c r="JI31" s="256" t="e">
        <f t="shared" si="357"/>
        <v>#N/A</v>
      </c>
      <c r="JJ31" s="256" t="e">
        <f t="shared" si="358"/>
        <v>#N/A</v>
      </c>
      <c r="JK31" s="256" t="e">
        <f t="shared" si="359"/>
        <v>#N/A</v>
      </c>
      <c r="JL31" s="256" t="e">
        <f t="shared" si="360"/>
        <v>#N/A</v>
      </c>
      <c r="JM31" s="256" t="e">
        <f t="shared" si="361"/>
        <v>#N/A</v>
      </c>
      <c r="JN31" s="256" t="e">
        <f t="shared" si="362"/>
        <v>#N/A</v>
      </c>
      <c r="JO31" s="256" t="e">
        <f t="shared" si="363"/>
        <v>#N/A</v>
      </c>
      <c r="JP31" s="256" t="e">
        <f t="shared" si="364"/>
        <v>#N/A</v>
      </c>
      <c r="JQ31" s="256" t="e">
        <f t="shared" si="365"/>
        <v>#N/A</v>
      </c>
      <c r="JR31" s="256" t="e">
        <f t="shared" si="366"/>
        <v>#N/A</v>
      </c>
      <c r="JS31" s="256" t="e">
        <f t="shared" si="367"/>
        <v>#N/A</v>
      </c>
      <c r="JT31" s="256" t="e">
        <f t="shared" si="368"/>
        <v>#N/A</v>
      </c>
      <c r="JU31" s="256" t="e">
        <f t="shared" si="369"/>
        <v>#N/A</v>
      </c>
      <c r="JV31" s="61">
        <f t="shared" si="233"/>
        <v>0.92000000000000026</v>
      </c>
      <c r="JW31" s="46">
        <f t="shared" si="234"/>
        <v>0</v>
      </c>
      <c r="JX31" s="46">
        <f t="shared" si="235"/>
        <v>0</v>
      </c>
      <c r="JY31" s="46">
        <f t="shared" si="236"/>
        <v>0</v>
      </c>
      <c r="JZ31" s="46">
        <f t="shared" si="237"/>
        <v>0</v>
      </c>
      <c r="KA31" s="46">
        <f t="shared" si="238"/>
        <v>0</v>
      </c>
      <c r="KB31" s="46">
        <f t="shared" si="239"/>
        <v>0</v>
      </c>
      <c r="KC31" s="46">
        <f t="shared" si="240"/>
        <v>0</v>
      </c>
      <c r="KD31" s="46">
        <f t="shared" si="241"/>
        <v>0</v>
      </c>
      <c r="KE31" s="46">
        <f t="shared" si="242"/>
        <v>0</v>
      </c>
      <c r="KF31" s="46">
        <f t="shared" si="243"/>
        <v>0</v>
      </c>
      <c r="KG31" s="46">
        <f t="shared" si="244"/>
        <v>1</v>
      </c>
      <c r="KH31" s="46">
        <f t="shared" si="245"/>
        <v>0</v>
      </c>
      <c r="KI31" s="46">
        <f t="shared" si="246"/>
        <v>0</v>
      </c>
      <c r="KJ31" s="46">
        <f t="shared" si="247"/>
        <v>0</v>
      </c>
      <c r="KK31" s="46">
        <f t="shared" si="248"/>
        <v>0</v>
      </c>
      <c r="KL31" s="46">
        <f t="shared" si="249"/>
        <v>0</v>
      </c>
      <c r="KM31" s="46">
        <f t="shared" si="250"/>
        <v>0</v>
      </c>
      <c r="KN31" s="46">
        <f t="shared" si="251"/>
        <v>0</v>
      </c>
      <c r="KO31" s="46">
        <f t="shared" si="252"/>
        <v>0</v>
      </c>
      <c r="KP31" s="46">
        <f t="shared" si="253"/>
        <v>0</v>
      </c>
      <c r="KQ31" s="46">
        <f t="shared" si="254"/>
        <v>0</v>
      </c>
      <c r="KR31" s="61">
        <f t="shared" si="255"/>
        <v>0.92000000000000026</v>
      </c>
      <c r="KS31" s="1">
        <f t="shared" si="256"/>
        <v>0</v>
      </c>
      <c r="KT31" s="1">
        <f t="shared" si="257"/>
        <v>0</v>
      </c>
      <c r="KU31" s="1">
        <f t="shared" si="258"/>
        <v>0</v>
      </c>
      <c r="KV31" s="1">
        <f t="shared" si="259"/>
        <v>0</v>
      </c>
      <c r="KW31" s="1">
        <f t="shared" si="260"/>
        <v>0</v>
      </c>
      <c r="KX31" s="1">
        <f t="shared" si="261"/>
        <v>0</v>
      </c>
      <c r="KY31" s="1">
        <f t="shared" si="262"/>
        <v>0</v>
      </c>
      <c r="KZ31" s="1">
        <f t="shared" si="263"/>
        <v>0</v>
      </c>
      <c r="LA31" s="1">
        <f t="shared" si="264"/>
        <v>0</v>
      </c>
      <c r="LB31" s="1">
        <f t="shared" si="265"/>
        <v>0</v>
      </c>
      <c r="LC31" s="1">
        <f t="shared" si="266"/>
        <v>0</v>
      </c>
      <c r="LD31" s="1">
        <f t="shared" si="267"/>
        <v>0</v>
      </c>
      <c r="LE31" s="1">
        <f t="shared" si="268"/>
        <v>0</v>
      </c>
      <c r="LF31" s="1">
        <f t="shared" si="269"/>
        <v>0</v>
      </c>
      <c r="LG31" s="1">
        <f t="shared" si="270"/>
        <v>0</v>
      </c>
      <c r="LH31" s="1">
        <f t="shared" si="271"/>
        <v>0</v>
      </c>
      <c r="LI31" s="1">
        <f t="shared" si="272"/>
        <v>0</v>
      </c>
      <c r="LJ31" s="1">
        <f t="shared" si="273"/>
        <v>0</v>
      </c>
      <c r="LK31" s="1">
        <f t="shared" si="274"/>
        <v>0</v>
      </c>
      <c r="LL31" s="1">
        <f t="shared" si="275"/>
        <v>0</v>
      </c>
      <c r="LM31" s="1">
        <f t="shared" si="276"/>
        <v>0</v>
      </c>
      <c r="LN31" s="61">
        <f t="shared" si="277"/>
        <v>0.92000000000000026</v>
      </c>
      <c r="LO31" s="57">
        <f t="shared" si="278"/>
        <v>11.345896712784732</v>
      </c>
      <c r="LP31" s="57">
        <f t="shared" si="279"/>
        <v>7.5527097765466458</v>
      </c>
      <c r="LQ31" s="57">
        <f t="shared" si="280"/>
        <v>10.076005364100451</v>
      </c>
      <c r="LR31" s="57">
        <f t="shared" si="281"/>
        <v>11.784984323602227</v>
      </c>
      <c r="LS31" s="57">
        <f t="shared" si="282"/>
        <v>12.642436874660063</v>
      </c>
      <c r="LT31" s="57">
        <f t="shared" si="283"/>
        <v>12.641418230868071</v>
      </c>
      <c r="LU31" s="57">
        <f t="shared" si="284"/>
        <v>12.051382721279955</v>
      </c>
      <c r="LV31" s="57">
        <f t="shared" si="285"/>
        <v>11.1258092213975</v>
      </c>
      <c r="LW31" s="57">
        <f t="shared" si="286"/>
        <v>10.141062942544977</v>
      </c>
      <c r="LX31" s="57">
        <f t="shared" si="287"/>
        <v>9.2257264865186688</v>
      </c>
      <c r="LY31" s="57">
        <f t="shared" si="288"/>
        <v>8.4268116057800846</v>
      </c>
      <c r="LZ31" s="57">
        <f t="shared" si="289"/>
        <v>6.665657292312166</v>
      </c>
      <c r="MA31" s="57">
        <f t="shared" si="290"/>
        <v>8.1635241475091664</v>
      </c>
      <c r="MB31" s="57">
        <f t="shared" si="291"/>
        <v>9.6613910027061678</v>
      </c>
      <c r="MC31" s="57">
        <f t="shared" si="292"/>
        <v>10.602693998427052</v>
      </c>
      <c r="MD31" s="57">
        <f t="shared" si="293"/>
        <v>10.979005465733355</v>
      </c>
      <c r="ME31" s="57">
        <f t="shared" si="294"/>
        <v>11.161602323142839</v>
      </c>
      <c r="MF31" s="57">
        <f t="shared" si="295"/>
        <v>11.254274143842764</v>
      </c>
      <c r="MG31" s="57">
        <f t="shared" si="296"/>
        <v>11.305188638434924</v>
      </c>
      <c r="MH31" s="57">
        <f t="shared" si="297"/>
        <v>11.334779439100929</v>
      </c>
      <c r="MI31" s="57">
        <f t="shared" si="298"/>
        <v>11.335972651728873</v>
      </c>
      <c r="MJ31" s="61">
        <f t="shared" si="299"/>
        <v>0.92000000000000026</v>
      </c>
      <c r="MK31" s="57" t="e">
        <f t="shared" si="118"/>
        <v>#N/A</v>
      </c>
      <c r="ML31" s="57" t="e">
        <f t="shared" si="370"/>
        <v>#N/A</v>
      </c>
      <c r="MM31" s="57" t="e">
        <f t="shared" si="371"/>
        <v>#N/A</v>
      </c>
      <c r="MN31" s="57" t="e">
        <f t="shared" si="372"/>
        <v>#N/A</v>
      </c>
      <c r="MO31" s="57" t="e">
        <f t="shared" si="373"/>
        <v>#N/A</v>
      </c>
      <c r="MP31" s="57" t="e">
        <f t="shared" si="374"/>
        <v>#N/A</v>
      </c>
      <c r="MQ31" s="57" t="e">
        <f t="shared" si="375"/>
        <v>#N/A</v>
      </c>
      <c r="MR31" s="57" t="e">
        <f t="shared" si="376"/>
        <v>#N/A</v>
      </c>
      <c r="MS31" s="57" t="e">
        <f t="shared" si="377"/>
        <v>#N/A</v>
      </c>
      <c r="MT31" s="57" t="e">
        <f t="shared" si="378"/>
        <v>#N/A</v>
      </c>
      <c r="MU31" s="57" t="e">
        <f t="shared" si="379"/>
        <v>#N/A</v>
      </c>
      <c r="MV31" s="57" t="e">
        <f t="shared" si="380"/>
        <v>#N/A</v>
      </c>
      <c r="MW31" s="57" t="e">
        <f t="shared" si="381"/>
        <v>#N/A</v>
      </c>
      <c r="MX31" s="57" t="e">
        <f t="shared" si="382"/>
        <v>#N/A</v>
      </c>
      <c r="MY31" s="57" t="e">
        <f t="shared" si="383"/>
        <v>#N/A</v>
      </c>
      <c r="MZ31" s="57" t="e">
        <f t="shared" si="384"/>
        <v>#N/A</v>
      </c>
      <c r="NA31" s="57" t="e">
        <f t="shared" si="385"/>
        <v>#N/A</v>
      </c>
      <c r="NB31" s="57" t="e">
        <f t="shared" si="386"/>
        <v>#N/A</v>
      </c>
      <c r="NC31" s="57" t="e">
        <f t="shared" si="387"/>
        <v>#N/A</v>
      </c>
      <c r="ND31" s="57" t="e">
        <f t="shared" si="388"/>
        <v>#N/A</v>
      </c>
      <c r="NE31" s="57" t="e">
        <f t="shared" si="389"/>
        <v>#N/A</v>
      </c>
      <c r="NF31" s="61">
        <f t="shared" si="320"/>
        <v>0.92000000000000026</v>
      </c>
      <c r="NG31" s="256">
        <f>IF(OY30=0,MIN('Drive Train'!$F$35-FQ30*$C$19*'Drive Train'!$F$39,NG30+$C$39)-$C$7,IF(LO30-1&lt;=0,0,IF($C$37=Motors!$C$30,MAX(MAX(NG$8:NG30)*-1,NG30-$C$39),MAX(0,MAX(NG$8:NG30)*-1,NG30-$C$39))))</f>
        <v>11.679644730745109</v>
      </c>
      <c r="NH31" s="256">
        <f>IF(OZ30=0,MIN('Drive Train'!$F$35-FR30*$C$19*'Drive Train'!$F$39,NH30+$C$39)-$C$7,IF(LP30-1&lt;=0,0,IF($C$37=Motors!$C$30,MAX(MAX(NH$8:NH30)*-1,NH30-$C$39),MAX(0,MAX(NH$8:NH30)*-1,NH30-$C$39))))</f>
        <v>7.8503056025782261</v>
      </c>
      <c r="NI31" s="256">
        <f>IF(PA30=0,MIN('Drive Train'!$F$35-FS30*$C$19*'Drive Train'!$F$39,NI30+$C$39)-$C$7,IF(LQ30-1&lt;=0,0,IF($C$37=Motors!$C$30,MAX(MAX(NI$8:NI30)*-1,NI30-$C$39),MAX(0,MAX(NI$8:NI30)*-1,NI30-$C$39))))</f>
        <v>8.3373600588285548</v>
      </c>
      <c r="NJ31" s="256">
        <f>IF(PB30=0,MIN('Drive Train'!$F$35-FT30*$C$19*'Drive Train'!$F$39,NJ30+$C$39)-$C$7,IF(LR30-1&lt;=0,0,IF($C$37=Motors!$C$30,MAX(MAX(NJ$8:NJ30)*-1,NJ30-$C$39),MAX(0,MAX(NJ$8:NJ30)*-1,NJ30-$C$39))))</f>
        <v>9.0269963383427232</v>
      </c>
      <c r="NK31" s="256">
        <f>IF(PC30=0,MIN('Drive Train'!$F$35-FU30*$C$19*'Drive Train'!$F$39,NK30+$C$39)-$C$7,IF(LS30-1&lt;=0,0,IF($C$37=Motors!$C$30,MAX(MAX(NK$8:NK30)*-1,NK30-$C$39),MAX(0,MAX(NK$8:NK30)*-1,NK30-$C$39))))</f>
        <v>9.9160693834077556</v>
      </c>
      <c r="NL31" s="256">
        <f>IF(PD30=0,MIN('Drive Train'!$F$35-FV30*$C$19*'Drive Train'!$F$39,NL30+$C$39)-$C$7,IF(LT30-1&lt;=0,0,IF($C$37=Motors!$C$30,MAX(MAX(NL$8:NL30)*-1,NL30-$C$39),MAX(0,MAX(NL$8:NL30)*-1,NL30-$C$39))))</f>
        <v>10.731933309493265</v>
      </c>
      <c r="NM31" s="256">
        <f>IF(PE30=0,MIN('Drive Train'!$F$35-FW30*$C$19*'Drive Train'!$F$39,NM30+$C$39)-$C$7,IF(LU30-1&lt;=0,0,IF($C$37=Motors!$C$30,MAX(MAX(NM$8:NM30)*-1,NM30-$C$39),MAX(0,MAX(NM$8:NM30)*-1,NM30-$C$39))))</f>
        <v>11.359872511282955</v>
      </c>
      <c r="NN31" s="256">
        <f>IF(PF30=0,MIN('Drive Train'!$F$35-FX30*$C$19*'Drive Train'!$F$39,NN30+$C$39)-$C$7,IF(LV30-1&lt;=0,0,IF($C$37=Motors!$C$30,MAX(MAX(NN$8:NN30)*-1,NN30-$C$39),MAX(0,MAX(NN$8:NN30)*-1,NN30-$C$39))))</f>
        <v>11.734002568127698</v>
      </c>
      <c r="NO31" s="256">
        <f>IF(PG30=0,MIN('Drive Train'!$F$35-FY30*$C$19*'Drive Train'!$F$39,NO30+$C$39)-$C$7,IF(LW30-1&lt;=0,0,IF($C$37=Motors!$C$30,MAX(MAX(NO$8:NO30)*-1,NO30-$C$39),MAX(0,MAX(NO$8:NO30)*-1,NO30-$C$39))))</f>
        <v>11.921867274422169</v>
      </c>
      <c r="NP31" s="256">
        <f>IF(PH30=0,MIN('Drive Train'!$F$35-FZ30*$C$19*'Drive Train'!$F$39,NP30+$C$39)-$C$7,IF(LX30-1&lt;=0,0,IF($C$37=Motors!$C$30,MAX(MAX(NP$8:NP30)*-1,NP30-$C$39),MAX(0,MAX(NP$8:NP30)*-1,NP30-$C$39))))</f>
        <v>11.998220381110778</v>
      </c>
      <c r="NQ31" s="256">
        <f>IF(PI30=0,MIN('Drive Train'!$F$35-GA30*$C$19*'Drive Train'!$F$39,NQ30+$C$39)-$C$7,IF(LY30-1&lt;=0,0,IF($C$37=Motors!$C$30,MAX(MAX(NQ$8:NQ30)*-1,NQ30-$C$39),MAX(0,MAX(NQ$8:NQ30)*-1,NQ30-$C$39))))</f>
        <v>12.023918746310704</v>
      </c>
      <c r="NR31" s="256">
        <f>IF(PJ30=0,MIN('Drive Train'!$F$35-GB30*$C$19*'Drive Train'!$F$39,NR30+$C$39)-$C$7,IF(LZ30-1&lt;=0,0,IF($C$37=Motors!$C$30,MAX(MAX(NR$8:NR30)*-1,NR30-$C$39),MAX(0,MAX(NR$8:NR30)*-1,NR30-$C$39))))</f>
        <v>11.093644241521421</v>
      </c>
      <c r="NS31" s="256">
        <f>IF(PK30=0,MIN('Drive Train'!$F$35-GC30*$C$19*'Drive Train'!$F$39,NS30+$C$39)-$C$7,IF(MA30-1&lt;=0,0,IF($C$37=Motors!$C$30,MAX(MAX(NS$8:NS30)*-1,NS30-$C$39),MAX(0,MAX(NS$8:NS30)*-1,NS30-$C$39))))</f>
        <v>10.882637793440614</v>
      </c>
      <c r="NT31" s="256">
        <f>IF(PL30=0,MIN('Drive Train'!$F$35-GD30*$C$19*'Drive Train'!$F$39,NT30+$C$39)-$C$7,IF(MB30-1&lt;=0,0,IF($C$37=Motors!$C$30,MAX(MAX(NT$8:NT30)*-1,NT30-$C$39),MAX(0,MAX(NT$8:NT30)*-1,NT30-$C$39))))</f>
        <v>10.671631345359806</v>
      </c>
      <c r="NU31" s="256">
        <f>IF(PM30=0,MIN('Drive Train'!$F$35-GE30*$C$19*'Drive Train'!$F$39,NU30+$C$39)-$C$7,IF(MC30-1&lt;=0,0,IF($C$37=Motors!$C$30,MAX(MAX(NU$8:NU30)*-1,NU30-$C$39),MAX(0,MAX(NU$8:NU30)*-1,NU30-$C$39))))</f>
        <v>11.157982469314154</v>
      </c>
      <c r="NV31" s="256">
        <f>IF(PN30=0,MIN('Drive Train'!$F$35-GF30*$C$19*'Drive Train'!$F$39,NV30+$C$39)-$C$7,IF(MD30-1&lt;=0,0,IF($C$37=Motors!$C$30,MAX(MAX(NV$8:NV30)*-1,NV30-$C$39),MAX(0,MAX(NV$8:NV30)*-1,NV30-$C$39))))</f>
        <v>11.415367936142141</v>
      </c>
      <c r="NW31" s="256">
        <f>IF(PO30=0,MIN('Drive Train'!$F$35-GG30*$C$19*'Drive Train'!$F$39,NW30+$C$39)-$C$7,IF(ME30-1&lt;=0,0,IF($C$37=Motors!$C$30,MAX(MAX(NW$8:NW30)*-1,NW30-$C$39),MAX(0,MAX(NW$8:NW30)*-1,NW30-$C$39))))</f>
        <v>11.545157622428306</v>
      </c>
      <c r="NX31" s="256">
        <f>IF(PP30=0,MIN('Drive Train'!$F$35-GH30*$C$19*'Drive Train'!$F$39,NX30+$C$39)-$C$7,IF(MF30-1&lt;=0,0,IF($C$37=Motors!$C$30,MAX(MAX(NX$8:NX30)*-1,NX30-$C$39),MAX(0,MAX(NX$8:NX30)*-1,NX30-$C$39))))</f>
        <v>11.612333581112757</v>
      </c>
      <c r="NY31" s="256">
        <f>IF(PQ30=0,MIN('Drive Train'!$F$35-GI30*$C$19*'Drive Train'!$F$39,NY30+$C$39)-$C$7,IF(MG30-1&lt;=0,0,IF($C$37=Motors!$C$30,MAX(MAX(NY$8:NY30)*-1,NY30-$C$39),MAX(0,MAX(NY$8:NY30)*-1,NY30-$C$39))))</f>
        <v>11.649626708971731</v>
      </c>
      <c r="NZ31" s="256">
        <f>IF(PR30=0,MIN('Drive Train'!$F$35-GJ30*$C$19*'Drive Train'!$F$39,NZ30+$C$39)-$C$7,IF(MH30-1&lt;=0,0,IF($C$37=Motors!$C$30,MAX(MAX(NZ$8:NZ30)*-1,NZ30-$C$39),MAX(0,MAX(NZ$8:NZ30)*-1,NZ30-$C$39))))</f>
        <v>11.671429031697228</v>
      </c>
      <c r="OA31" s="256">
        <f>IF(PS30=0,MIN('Drive Train'!$F$35-GK30*$C$19*'Drive Train'!$F$39,OA30+$C$39)-$C$7,IF(MI30-1&lt;=0,0,IF($C$37=Motors!$C$30,MAX(MAX(OA$8:OA30)*-1,OA30-$C$39),MAX(0,MAX(OA$8:OA30)*-1,OA30-$C$39))))</f>
        <v>11.67231017481968</v>
      </c>
      <c r="OB31" s="61">
        <f t="shared" si="321"/>
        <v>0.92000000000000026</v>
      </c>
      <c r="OC31" s="256">
        <f>'Drive Train'!$F$35-(FQ31*$C$13)*$C$19*'Drive Train'!$F$39</f>
        <v>11.915227880784537</v>
      </c>
      <c r="OD31" s="256">
        <f>'Drive Train'!$F$35-(FR31*$C$13)*$C$19*'Drive Train'!$F$39</f>
        <v>8.0520287220034756</v>
      </c>
      <c r="OE31" s="256">
        <f>'Drive Train'!$F$35-(FS31*$C$13)*$C$19*'Drive Train'!$F$39</f>
        <v>8.5603108636267304</v>
      </c>
      <c r="OF31" s="256">
        <f>'Drive Train'!$F$35-(FT31*$C$13)*$C$19*'Drive Train'!$F$39</f>
        <v>9.2927582817732102</v>
      </c>
      <c r="OG31" s="256">
        <f>'Drive Train'!$F$35-(FU31*$C$13)*$C$19*'Drive Train'!$F$39</f>
        <v>10.20422578061577</v>
      </c>
      <c r="OH31" s="256">
        <f>'Drive Train'!$F$35-(FV31*$C$13)*$C$19*'Drive Train'!$F$39</f>
        <v>11.019463565984825</v>
      </c>
      <c r="OI31" s="256">
        <f>'Drive Train'!$F$35-(FW31*$C$13)*$C$19*'Drive Train'!$F$39</f>
        <v>11.622222657152085</v>
      </c>
      <c r="OJ31" s="256">
        <f>'Drive Train'!$F$35-(FX31*$C$13)*$C$19*'Drive Train'!$F$39</f>
        <v>11.963932759537206</v>
      </c>
      <c r="OK31" s="256">
        <f>'Drive Train'!$F$35-(FY31*$C$13)*$C$19*'Drive Train'!$F$39</f>
        <v>12.12570528827826</v>
      </c>
      <c r="OL31" s="256">
        <f>'Drive Train'!$F$35-(FZ31*$C$13)*$C$19*'Drive Train'!$F$39</f>
        <v>12.187364039144525</v>
      </c>
      <c r="OM31" s="256">
        <f>'Drive Train'!$F$35-(GA31*$C$13)*$C$19*'Drive Train'!$F$39</f>
        <v>12.206699167091339</v>
      </c>
      <c r="ON31" s="256">
        <f>'Drive Train'!$F$35-(GB31*$C$13)*$C$19*'Drive Train'!$F$39</f>
        <v>11.294826098278394</v>
      </c>
      <c r="OO31" s="256">
        <f>'Drive Train'!$F$35-(GC31*$C$13)*$C$19*'Drive Train'!$F$39</f>
        <v>11.08857951104498</v>
      </c>
      <c r="OP31" s="256">
        <f>'Drive Train'!$F$35-(GD31*$C$13)*$C$19*'Drive Train'!$F$39</f>
        <v>10.918537414622511</v>
      </c>
      <c r="OQ31" s="256">
        <f>'Drive Train'!$F$35-(GE31*$C$13)*$C$19*'Drive Train'!$F$39</f>
        <v>11.464872265480029</v>
      </c>
      <c r="OR31" s="256">
        <f>'Drive Train'!$F$35-(GF31*$C$13)*$C$19*'Drive Train'!$F$39</f>
        <v>11.688626962837457</v>
      </c>
      <c r="OS31" s="256">
        <f>'Drive Train'!$F$35-(GG31*$C$13)*$C$19*'Drive Train'!$F$39</f>
        <v>11.800322836744684</v>
      </c>
      <c r="OT31" s="256">
        <f>'Drive Train'!$F$35-(GH31*$C$13)*$C$19*'Drive Train'!$F$39</f>
        <v>11.85782484458894</v>
      </c>
      <c r="OU31" s="256">
        <f>'Drive Train'!$F$35-(GI31*$C$13)*$C$19*'Drive Train'!$F$39</f>
        <v>11.889655183440558</v>
      </c>
      <c r="OV31" s="256">
        <f>'Drive Train'!$F$35-(GJ31*$C$13)*$C$19*'Drive Train'!$F$39</f>
        <v>11.90823312108596</v>
      </c>
      <c r="OW31" s="256">
        <f>'Drive Train'!$F$35-(GK31*$C$13)*$C$19*'Drive Train'!$F$39</f>
        <v>11.908983472012359</v>
      </c>
      <c r="OX31" s="61">
        <f t="shared" si="322"/>
        <v>0.92000000000000026</v>
      </c>
      <c r="OY31" s="1">
        <f>IF(PU31&gt;='Drive Train'!$F$29,1,0)</f>
        <v>0</v>
      </c>
      <c r="OZ31" s="1">
        <f>IF(PV31&gt;='Drive Train'!$F$29,1,0)</f>
        <v>0</v>
      </c>
      <c r="PA31" s="1">
        <f>IF(PW31&gt;='Drive Train'!$F$29,1,0)</f>
        <v>0</v>
      </c>
      <c r="PB31" s="1">
        <f>IF(PX31&gt;='Drive Train'!$F$29,1,0)</f>
        <v>0</v>
      </c>
      <c r="PC31" s="1">
        <f>IF(PY31&gt;='Drive Train'!$F$29,1,0)</f>
        <v>0</v>
      </c>
      <c r="PD31" s="1">
        <f>IF(PZ31&gt;='Drive Train'!$F$29,1,0)</f>
        <v>0</v>
      </c>
      <c r="PE31" s="1">
        <f>IF(QA31&gt;='Drive Train'!$F$29,1,0)</f>
        <v>0</v>
      </c>
      <c r="PF31" s="1">
        <f>IF(QB31&gt;='Drive Train'!$F$29,1,0)</f>
        <v>0</v>
      </c>
      <c r="PG31" s="1">
        <f>IF(QC31&gt;='Drive Train'!$F$29,1,0)</f>
        <v>0</v>
      </c>
      <c r="PH31" s="1">
        <f>IF(QD31&gt;='Drive Train'!$F$29,1,0)</f>
        <v>0</v>
      </c>
      <c r="PI31" s="1">
        <f>IF(QE31&gt;='Drive Train'!$F$29,1,0)</f>
        <v>0</v>
      </c>
      <c r="PJ31" s="1">
        <f>IF(QF31&gt;='Drive Train'!$F$29,1,0)</f>
        <v>0</v>
      </c>
      <c r="PK31" s="1">
        <f>IF(QG31&gt;='Drive Train'!$F$29,1,0)</f>
        <v>0</v>
      </c>
      <c r="PL31" s="1">
        <f>IF(QH31&gt;='Drive Train'!$F$29,1,0)</f>
        <v>0</v>
      </c>
      <c r="PM31" s="1">
        <f>IF(QI31&gt;='Drive Train'!$F$29,1,0)</f>
        <v>0</v>
      </c>
      <c r="PN31" s="1">
        <f>IF(QJ31&gt;='Drive Train'!$F$29,1,0)</f>
        <v>0</v>
      </c>
      <c r="PO31" s="1">
        <f>IF(QK31&gt;='Drive Train'!$F$29,1,0)</f>
        <v>0</v>
      </c>
      <c r="PP31" s="1">
        <f>IF(QL31&gt;='Drive Train'!$F$29,1,0)</f>
        <v>0</v>
      </c>
      <c r="PQ31" s="1">
        <f>IF(QM31&gt;='Drive Train'!$F$29,1,0)</f>
        <v>0</v>
      </c>
      <c r="PR31" s="1">
        <f>IF(QN31&gt;='Drive Train'!$F$29,1,0)</f>
        <v>0</v>
      </c>
      <c r="PS31" s="1">
        <f>IF(QO31&gt;='Drive Train'!$F$29,1,0)</f>
        <v>0</v>
      </c>
      <c r="PT31" s="253">
        <f t="shared" si="323"/>
        <v>0.92000000000000026</v>
      </c>
      <c r="PU31" s="57">
        <f t="shared" si="324"/>
        <v>7.2668712225523819</v>
      </c>
      <c r="PV31" s="57">
        <f t="shared" si="325"/>
        <v>3.6721683916593024</v>
      </c>
      <c r="PW31" s="57">
        <f t="shared" si="326"/>
        <v>5.0275345201922947</v>
      </c>
      <c r="PX31" s="57">
        <f t="shared" si="327"/>
        <v>6.1030447896662556</v>
      </c>
      <c r="PY31" s="57">
        <f t="shared" si="328"/>
        <v>6.8625432602992991</v>
      </c>
      <c r="PZ31" s="57">
        <f t="shared" si="329"/>
        <v>7.226491016510419</v>
      </c>
      <c r="QA31" s="57">
        <f t="shared" si="330"/>
        <v>7.332922159565034</v>
      </c>
      <c r="QB31" s="57">
        <f t="shared" si="331"/>
        <v>7.166442716987806</v>
      </c>
      <c r="QC31" s="57">
        <f t="shared" si="332"/>
        <v>6.8921526057005895</v>
      </c>
      <c r="QD31" s="57">
        <f t="shared" si="333"/>
        <v>6.5616819942310052</v>
      </c>
      <c r="QE31" s="57">
        <f t="shared" si="334"/>
        <v>6.2242333248257573</v>
      </c>
      <c r="QF31" s="57">
        <f t="shared" si="335"/>
        <v>3.4479609529921706</v>
      </c>
      <c r="QG31" s="57">
        <f t="shared" si="336"/>
        <v>4.222766227703338</v>
      </c>
      <c r="QH31" s="57">
        <f t="shared" si="337"/>
        <v>4.9973895479223769</v>
      </c>
      <c r="QI31" s="57">
        <f t="shared" si="338"/>
        <v>5.7042939802348611</v>
      </c>
      <c r="QJ31" s="57">
        <f t="shared" si="339"/>
        <v>6.2485167470895879</v>
      </c>
      <c r="QK31" s="57">
        <f t="shared" si="340"/>
        <v>6.6515685810618095</v>
      </c>
      <c r="QL31" s="57">
        <f t="shared" si="341"/>
        <v>6.9166442467450633</v>
      </c>
      <c r="QM31" s="57">
        <f t="shared" si="342"/>
        <v>7.0929272125354297</v>
      </c>
      <c r="QN31" s="57">
        <f t="shared" si="343"/>
        <v>7.2100802743325003</v>
      </c>
      <c r="QO31" s="57">
        <f t="shared" si="344"/>
        <v>7.2155606996484014</v>
      </c>
      <c r="QP31" s="61">
        <f t="shared" si="345"/>
        <v>0.92000000000000026</v>
      </c>
      <c r="QQ31" s="57">
        <f t="shared" si="139"/>
        <v>0.10195450537016063</v>
      </c>
      <c r="QR31" s="57">
        <f t="shared" si="140"/>
        <v>0.91444050398198107</v>
      </c>
      <c r="QS31" s="57">
        <f t="shared" si="141"/>
        <v>0.80754150487792542</v>
      </c>
      <c r="QT31" s="57">
        <f t="shared" si="142"/>
        <v>0.65349734419552286</v>
      </c>
      <c r="QU31" s="57">
        <f t="shared" si="143"/>
        <v>0.46180270186365313</v>
      </c>
      <c r="QV31" s="57">
        <f t="shared" si="144"/>
        <v>0.29034654365702833</v>
      </c>
      <c r="QW31" s="57">
        <f t="shared" si="145"/>
        <v>0.16357769173381889</v>
      </c>
      <c r="QX31" s="57">
        <f t="shared" si="146"/>
        <v>9.1711173244587427E-2</v>
      </c>
      <c r="QY31" s="57">
        <f t="shared" si="147"/>
        <v>5.7688098285230027E-2</v>
      </c>
      <c r="QZ31" s="57">
        <f t="shared" si="148"/>
        <v>4.4720381708448248E-2</v>
      </c>
      <c r="RA31" s="57">
        <f t="shared" si="149"/>
        <v>4.0653927950182363E-2</v>
      </c>
      <c r="RB31" s="57">
        <f t="shared" si="150"/>
        <v>0.23243386744351105</v>
      </c>
      <c r="RC31" s="57">
        <f t="shared" si="151"/>
        <v>0.27581047255788349</v>
      </c>
      <c r="RD31" s="57">
        <f t="shared" si="152"/>
        <v>0.31157275579503563</v>
      </c>
      <c r="RE31" s="57">
        <f t="shared" si="153"/>
        <v>0.19667072806331781</v>
      </c>
      <c r="RF31" s="57">
        <f t="shared" si="154"/>
        <v>0.14961191715182004</v>
      </c>
      <c r="RG31" s="57">
        <f t="shared" si="155"/>
        <v>0.12612067843427791</v>
      </c>
      <c r="RH31" s="57">
        <f t="shared" si="156"/>
        <v>0.11402718432607734</v>
      </c>
      <c r="RI31" s="57">
        <f t="shared" si="157"/>
        <v>0.10733280912431585</v>
      </c>
      <c r="RJ31" s="57">
        <f t="shared" si="158"/>
        <v>0.10342560330872556</v>
      </c>
      <c r="RK31" s="57">
        <f t="shared" si="159"/>
        <v>0.10326779378436821</v>
      </c>
      <c r="RL31" s="61">
        <f t="shared" si="346"/>
        <v>0.92000000000000026</v>
      </c>
      <c r="RM31" s="2">
        <f>IF(AND(LO31&gt;=LO$6*'Drive Train'!$AA$52,LO31&lt;=LO$6*'Drive Train'!$AA$53,KS31=0,JW31=0,EU31&gt;0),$C$17,0)</f>
        <v>0.04</v>
      </c>
      <c r="RN31" s="2">
        <f>IF(AND(LP31&gt;=LP$6*'Drive Train'!$AA$52,LP31&lt;=LP$6*'Drive Train'!$AA$53,KT31=0,JX31=0,EV31&gt;0),$C$17,0)</f>
        <v>0</v>
      </c>
      <c r="RO31" s="2">
        <f>IF(AND(LQ31&gt;=LQ$6*'Drive Train'!$AA$52,LQ31&lt;=LQ$6*'Drive Train'!$AA$53,KU31=0,JY31=0,EW31&gt;0),$C$17,0)</f>
        <v>0.04</v>
      </c>
      <c r="RP31" s="2">
        <f>IF(AND(LR31&gt;=LR$6*'Drive Train'!$AA$52,LR31&lt;=LR$6*'Drive Train'!$AA$53,KV31=0,JZ31=0,EX31&gt;0),$C$17,0)</f>
        <v>0.04</v>
      </c>
      <c r="RQ31" s="2">
        <f>IF(AND(LS31&gt;=LS$6*'Drive Train'!$AA$52,LS31&lt;=LS$6*'Drive Train'!$AA$53,KW31=0,KA31=0,EY31&gt;0),$C$17,0)</f>
        <v>0.04</v>
      </c>
      <c r="RR31" s="2">
        <f>IF(AND(LT31&gt;=LT$6*'Drive Train'!$AA$52,LT31&lt;=LT$6*'Drive Train'!$AA$53,KX31=0,KB31=0,EZ31&gt;0),$C$17,0)</f>
        <v>0.04</v>
      </c>
      <c r="RS31" s="2">
        <f>IF(AND(LU31&gt;=LU$6*'Drive Train'!$AA$52,LU31&lt;=LU$6*'Drive Train'!$AA$53,KY31=0,KC31=0,FA31&gt;0),$C$17,0)</f>
        <v>0.04</v>
      </c>
      <c r="RT31" s="2">
        <f>IF(AND(LV31&gt;=LV$6*'Drive Train'!$AA$52,LV31&lt;=LV$6*'Drive Train'!$AA$53,KZ31=0,KD31=0,FB31&gt;0),$C$17,0)</f>
        <v>0.04</v>
      </c>
      <c r="RU31" s="2">
        <f>IF(AND(LW31&gt;=LW$6*'Drive Train'!$AA$52,LW31&lt;=LW$6*'Drive Train'!$AA$53,LA31=0,KE31=0,FC31&gt;0),$C$17,0)</f>
        <v>0.04</v>
      </c>
      <c r="RV31" s="2">
        <f>IF(AND(LX31&gt;=LX$6*'Drive Train'!$AA$52,LX31&lt;=LX$6*'Drive Train'!$AA$53,LB31=0,KF31=0,FD31&gt;0),$C$17,0)</f>
        <v>0</v>
      </c>
      <c r="RW31" s="2">
        <f>IF(AND(LY31&gt;=LY$6*'Drive Train'!$AA$52,LY31&lt;=LY$6*'Drive Train'!$AA$53,LC31=0,KG31=0,FE31&gt;0),$C$17,0)</f>
        <v>0</v>
      </c>
      <c r="RX31" s="2">
        <f>IF(AND(LZ31&gt;=LZ$6*'Drive Train'!$AA$52,LZ31&lt;=LZ$6*'Drive Train'!$AA$53,LD31=0,KH31=0,FF31&gt;0),$C$17,0)</f>
        <v>0.04</v>
      </c>
      <c r="RY31" s="2">
        <f>IF(AND(MA31&gt;=MA$6*'Drive Train'!$AA$52,MA31&lt;=MA$6*'Drive Train'!$AA$53,LE31=0,KI31=0,FG31&gt;0),$C$17,0)</f>
        <v>0.04</v>
      </c>
      <c r="RZ31" s="2">
        <f>IF(AND(MB31&gt;=MB$6*'Drive Train'!$AA$52,MB31&lt;=MB$6*'Drive Train'!$AA$53,LF31=0,KJ31=0,FH31&gt;0),$C$17,0)</f>
        <v>0.04</v>
      </c>
      <c r="SA31" s="2">
        <f>IF(AND(MC31&gt;=MC$6*'Drive Train'!$AA$52,MC31&lt;=MC$6*'Drive Train'!$AA$53,LG31=0,KK31=0,FI31&gt;0),$C$17,0)</f>
        <v>0.04</v>
      </c>
      <c r="SB31" s="2">
        <f>IF(AND(MD31&gt;=MD$6*'Drive Train'!$AA$52,MD31&lt;=MD$6*'Drive Train'!$AA$53,LH31=0,KL31=0,FJ31&gt;0),$C$17,0)</f>
        <v>0.04</v>
      </c>
      <c r="SC31" s="2">
        <f>IF(AND(ME31&gt;=ME$6*'Drive Train'!$AA$52,ME31&lt;=ME$6*'Drive Train'!$AA$53,LI31=0,KM31=0,FK31&gt;0),$C$17,0)</f>
        <v>0.04</v>
      </c>
      <c r="SD31" s="2">
        <f>IF(AND(MF31&gt;=MF$6*'Drive Train'!$AA$52,MF31&lt;=MF$6*'Drive Train'!$AA$53,LJ31=0,KN31=0,FL31&gt;0),$C$17,0)</f>
        <v>0.04</v>
      </c>
      <c r="SE31" s="2">
        <f>IF(AND(MG31&gt;=MG$6*'Drive Train'!$AA$52,MG31&lt;=MG$6*'Drive Train'!$AA$53,LK31=0,KO31=0,FM31&gt;0),$C$17,0)</f>
        <v>0.04</v>
      </c>
      <c r="SF31" s="2">
        <f>IF(AND(MH31&gt;=MH$6*'Drive Train'!$AA$52,MH31&lt;=MH$6*'Drive Train'!$AA$53,LL31=0,KP31=0,FN31&gt;0),$C$17,0)</f>
        <v>0.04</v>
      </c>
      <c r="SG31" s="2">
        <f>IF(AND(MI31&gt;=MI$6*'Drive Train'!$AA$52,MI31&lt;=MI$6*'Drive Train'!$AA$53,LM31=0,KQ31=0,FO31&gt;0),$C$17,0)</f>
        <v>0.04</v>
      </c>
      <c r="SH31" s="61">
        <f t="shared" si="347"/>
        <v>0.92000000000000026</v>
      </c>
      <c r="SI31" s="2">
        <f>IF(AND(EU31&lt;0,KS31=0,LO31&gt;=LO$6*'Drive Train'!$AA$52,LO31&lt;=LO$6*'Drive Train'!$AA$53,OY31=1,JW31=0),$C$17,0)</f>
        <v>0</v>
      </c>
      <c r="SJ31" s="2">
        <f>IF(AND(EV31&lt;0,KT31=0,LP31&gt;=LP$6*'Drive Train'!$AA$52,LP31&lt;=LP$6*'Drive Train'!$AA$53,OZ31=1,JX31=0),$C$17,0)</f>
        <v>0</v>
      </c>
      <c r="SK31" s="2">
        <f>IF(AND(EW31&lt;0,KU31=0,LQ31&gt;=LQ$6*'Drive Train'!$AA$52,LQ31&lt;=LQ$6*'Drive Train'!$AA$53,PA31=1,JY31=0),$C$17,0)</f>
        <v>0</v>
      </c>
      <c r="SL31" s="2">
        <f>IF(AND(EX31&lt;0,KV31=0,LR31&gt;=LR$6*'Drive Train'!$AA$52,LR31&lt;=LR$6*'Drive Train'!$AA$53,PB31=1,JZ31=0),$C$17,0)</f>
        <v>0</v>
      </c>
      <c r="SM31" s="2">
        <f>IF(AND(EY31&lt;0,KW31=0,LS31&gt;=LS$6*'Drive Train'!$AA$52,LS31&lt;=LS$6*'Drive Train'!$AA$53,PC31=1,KA31=0),$C$17,0)</f>
        <v>0</v>
      </c>
      <c r="SN31" s="2">
        <f>IF(AND(EZ31&lt;0,KX31=0,LT31&gt;=LT$6*'Drive Train'!$AA$52,LT31&lt;=LT$6*'Drive Train'!$AA$53,PD31=1,KB31=0),$C$17,0)</f>
        <v>0</v>
      </c>
      <c r="SO31" s="2">
        <f>IF(AND(FA31&lt;0,KY31=0,LU31&gt;=LU$6*'Drive Train'!$AA$52,LU31&lt;=LU$6*'Drive Train'!$AA$53,PE31=1,KC31=0),$C$17,0)</f>
        <v>0</v>
      </c>
      <c r="SP31" s="2">
        <f>IF(AND(FB31&lt;0,KZ31=0,LV31&gt;=LV$6*'Drive Train'!$AA$52,LV31&lt;=LV$6*'Drive Train'!$AA$53,PF31=1,KD31=0),$C$17,0)</f>
        <v>0</v>
      </c>
      <c r="SQ31" s="2">
        <f>IF(AND(FC31&lt;0,LA31=0,LW31&gt;=LW$6*'Drive Train'!$AA$52,LW31&lt;=LW$6*'Drive Train'!$AA$53,PG31=1,KE31=0),$C$17,0)</f>
        <v>0</v>
      </c>
      <c r="SR31" s="2">
        <f>IF(AND(FD31&lt;0,LB31=0,LX31&gt;=LX$6*'Drive Train'!$AA$52,LX31&lt;=LX$6*'Drive Train'!$AA$53,PH31=1,KF31=0),$C$17,0)</f>
        <v>0</v>
      </c>
      <c r="SS31" s="2">
        <f>IF(AND(FE31&lt;0,LC31=0,LY31&gt;=LY$6*'Drive Train'!$AA$52,LY31&lt;=LY$6*'Drive Train'!$AA$53,PI31=1,KG31=0),$C$17,0)</f>
        <v>0</v>
      </c>
      <c r="ST31" s="2">
        <f>IF(AND(FF31&lt;0,LD31=0,LZ31&gt;=LZ$6*'Drive Train'!$AA$52,LZ31&lt;=LZ$6*'Drive Train'!$AA$53,PJ31=1,KH31=0),$C$17,0)</f>
        <v>0</v>
      </c>
      <c r="SU31" s="2">
        <f>IF(AND(FG31&lt;0,LE31=0,MA31&gt;=MA$6*'Drive Train'!$AA$52,MA31&lt;=MA$6*'Drive Train'!$AA$53,PK31=1,KI31=0),$C$17,0)</f>
        <v>0</v>
      </c>
      <c r="SV31" s="2">
        <f>IF(AND(FH31&lt;0,LF31=0,MB31&gt;=MB$6*'Drive Train'!$AA$52,MB31&lt;=MB$6*'Drive Train'!$AA$53,PL31=1,KJ31=0),$C$17,0)</f>
        <v>0</v>
      </c>
      <c r="SW31" s="2">
        <f>IF(AND(FI31&lt;0,LG31=0,MC31&gt;=MC$6*'Drive Train'!$AA$52,MC31&lt;=MC$6*'Drive Train'!$AA$53,PM31=1,KK31=0),$C$17,0)</f>
        <v>0</v>
      </c>
      <c r="SX31" s="2">
        <f>IF(AND(FJ31&lt;0,LH31=0,MD31&gt;=MD$6*'Drive Train'!$AA$52,MD31&lt;=MD$6*'Drive Train'!$AA$53,PN31=1,KL31=0),$C$17,0)</f>
        <v>0</v>
      </c>
      <c r="SY31" s="2">
        <f>IF(AND(FK31&lt;0,LI31=0,ME31&gt;=ME$6*'Drive Train'!$AA$52,ME31&lt;=ME$6*'Drive Train'!$AA$53,PO31=1,KM31=0),$C$17,0)</f>
        <v>0</v>
      </c>
      <c r="SZ31" s="2">
        <f>IF(AND(FL31&lt;0,LJ31=0,MF31&gt;=MF$6*'Drive Train'!$AA$52,MF31&lt;=MF$6*'Drive Train'!$AA$53,PP31=1,KN31=0),$C$17,0)</f>
        <v>0</v>
      </c>
      <c r="TA31" s="2">
        <f>IF(AND(FM31&lt;0,LK31=0,MG31&gt;=MG$6*'Drive Train'!$AA$52,MG31&lt;=MG$6*'Drive Train'!$AA$53,PQ31=1,KO31=0),$C$17,0)</f>
        <v>0</v>
      </c>
      <c r="TB31" s="2">
        <f>IF(AND(FN31&lt;0,LL31=0,MH31&gt;=MH$6*'Drive Train'!$AA$52,MH31&lt;=MH$6*'Drive Train'!$AA$53,PR31=1,KP31=0),$C$17,0)</f>
        <v>0</v>
      </c>
      <c r="TC31" s="2">
        <f>IF(AND(FO31&lt;0,LM31=0,MI31&gt;=MI$6*'Drive Train'!$AA$52,MI31&lt;=MI$6*'Drive Train'!$AA$53,PS31=1,KQ31=0),$C$17,0)</f>
        <v>0</v>
      </c>
      <c r="TD31" s="144">
        <f t="shared" si="348"/>
        <v>0.92000000000000026</v>
      </c>
    </row>
    <row r="32" spans="1:524" x14ac:dyDescent="0.2">
      <c r="B32" s="34" t="s">
        <v>69</v>
      </c>
      <c r="C32" s="57">
        <f>C31*C24</f>
        <v>7.7784942513250801</v>
      </c>
      <c r="D32" s="5"/>
      <c r="E32" s="6"/>
      <c r="P32" s="5"/>
      <c r="R32" s="63">
        <f t="shared" si="160"/>
        <v>0.9600000000000003</v>
      </c>
      <c r="S32" s="2">
        <f>NG32/'Drive Train'!$F$35</f>
        <v>0.94638934522455942</v>
      </c>
      <c r="T32" s="2">
        <f>NH32/'Drive Train'!$F$35</f>
        <v>0.63484102596802228</v>
      </c>
      <c r="U32" s="2">
        <f>NI32/'Drive Train'!$F$35</f>
        <v>0.67583152126022017</v>
      </c>
      <c r="V32" s="2">
        <f>NJ32/'Drive Train'!$F$35</f>
        <v>0.73489986143332342</v>
      </c>
      <c r="W32" s="2">
        <f>NK32/'Drive Train'!$F$35</f>
        <v>0.80840530488836859</v>
      </c>
      <c r="X32" s="2">
        <f>NL32/'Drive Train'!$F$35</f>
        <v>0.87415028757942137</v>
      </c>
      <c r="Y32" s="2">
        <f>NM32/'Drive Train'!$F$35</f>
        <v>0.9227598917058133</v>
      </c>
      <c r="Z32" s="2">
        <f>NN32/'Drive Train'!$F$35</f>
        <v>0.95031715802719408</v>
      </c>
      <c r="AA32" s="2">
        <f>NO32/'Drive Train'!$F$35</f>
        <v>0.96336332969985972</v>
      </c>
      <c r="AB32" s="2">
        <f>NP32/'Drive Train'!$F$35</f>
        <v>0.96833580960842935</v>
      </c>
      <c r="AC32" s="2">
        <f>NQ32/'Drive Train'!$F$35</f>
        <v>0.9698950941202692</v>
      </c>
      <c r="AD32" s="2">
        <f>NR32/'Drive Train'!$F$35</f>
        <v>0.89635694340954786</v>
      </c>
      <c r="AE32" s="2">
        <f>NS32/'Drive Train'!$F$35</f>
        <v>0.8797241541165306</v>
      </c>
      <c r="AF32" s="2">
        <f>NT32/'Drive Train'!$F$35</f>
        <v>0.86601108182439601</v>
      </c>
      <c r="AG32" s="2">
        <f>NU32/'Drive Train'!$F$35</f>
        <v>0.91007034399032494</v>
      </c>
      <c r="AH32" s="2">
        <f>NV32/'Drive Train'!$F$35</f>
        <v>0.92811507764818202</v>
      </c>
      <c r="AI32" s="2">
        <f>NW32/'Drive Train'!$F$35</f>
        <v>0.9371228094148939</v>
      </c>
      <c r="AJ32" s="2">
        <f>NX32/'Drive Train'!$F$35</f>
        <v>0.94176006811201129</v>
      </c>
      <c r="AK32" s="2">
        <f>NY32/'Drive Train'!$F$35</f>
        <v>0.9443270309226256</v>
      </c>
      <c r="AL32" s="2">
        <f>NZ32/'Drive Train'!$F$35</f>
        <v>0.9458252517004806</v>
      </c>
      <c r="AM32" s="2">
        <f>OA32/'Drive Train'!$F$35</f>
        <v>0.94588576387196444</v>
      </c>
      <c r="AN32" s="61">
        <f t="shared" si="161"/>
        <v>0.9600000000000003</v>
      </c>
      <c r="AO32" s="46">
        <f>LO32*12*60/(PI() * 'Drive Train'!$F$15)/S$6*ABS(S32)</f>
        <v>4423.3839402461426</v>
      </c>
      <c r="AP32" s="46">
        <f>LP32*12*60/(PI() * 'Drive Train'!$F$15)/T$6*ABS(T32)</f>
        <v>572.78471207299197</v>
      </c>
      <c r="AQ32" s="46">
        <f>LQ32*12*60/(PI() * 'Drive Train'!$F$15)/U$6*ABS(U32)</f>
        <v>1170.4341640177859</v>
      </c>
      <c r="AR32" s="46">
        <f>LR32*12*60/(PI() * 'Drive Train'!$F$15)/V$6*ABS(V32)</f>
        <v>1936.361615948188</v>
      </c>
      <c r="AS32" s="46">
        <f>LS32*12*60/(PI() * 'Drive Train'!$F$15)/W$6*ABS(W32)</f>
        <v>2803.9554988981236</v>
      </c>
      <c r="AT32" s="46">
        <f>LT32*12*60/(PI() * 'Drive Train'!$F$15)/X$6*ABS(X32)</f>
        <v>3582.3717762210481</v>
      </c>
      <c r="AU32" s="46">
        <f>LU32*12*60/(PI() * 'Drive Train'!$F$15)/Y$6*ABS(Y32)</f>
        <v>4151.7477284707247</v>
      </c>
      <c r="AV32" s="46">
        <f>LV32*12*60/(PI() * 'Drive Train'!$F$15)/Z$6*ABS(Z32)</f>
        <v>4468.0877973949409</v>
      </c>
      <c r="AW32" s="46">
        <f>LW32*12*60/(PI() * 'Drive Train'!$F$15)/AA$6*ABS(AA32)</f>
        <v>4613.8244301276336</v>
      </c>
      <c r="AX32" s="46">
        <f>LX32*12*60/(PI() * 'Drive Train'!$F$15)/AB$6*ABS(AB32)</f>
        <v>4667.688002949023</v>
      </c>
      <c r="AY32" s="46">
        <f>LY32*12*60/(PI() * 'Drive Train'!$F$15)/AC$6*ABS(AC32)</f>
        <v>4684.0168876079524</v>
      </c>
      <c r="AZ32" s="46">
        <f>LZ32*12*60/(PI() * 'Drive Train'!$F$15)/AD$6*ABS(AD32)</f>
        <v>2529.8297759391808</v>
      </c>
      <c r="BA32" s="46">
        <f>MA32*12*60/(PI() * 'Drive Train'!$F$15)/AE$6*ABS(AE32)</f>
        <v>3040.8257190621021</v>
      </c>
      <c r="BB32" s="46">
        <f>MB32*12*60/(PI() * 'Drive Train'!$F$15)/AF$6*ABS(AF32)</f>
        <v>3539.4434668206218</v>
      </c>
      <c r="BC32" s="46">
        <f>MC32*12*60/(PI() * 'Drive Train'!$F$15)/AG$6*ABS(AG32)</f>
        <v>4018.9733964202906</v>
      </c>
      <c r="BD32" s="46">
        <f>MD32*12*60/(PI() * 'Drive Train'!$F$15)/AH$6*ABS(AH32)</f>
        <v>4220.2407841245349</v>
      </c>
      <c r="BE32" s="46">
        <f>ME32*12*60/(PI() * 'Drive Train'!$F$15)/AI$6*ABS(AI32)</f>
        <v>4320.4653537278573</v>
      </c>
      <c r="BF32" s="46">
        <f>MF32*12*60/(PI() * 'Drive Train'!$F$15)/AJ$6*ABS(AJ32)</f>
        <v>4371.9932285024088</v>
      </c>
      <c r="BG32" s="46">
        <f>MG32*12*60/(PI() * 'Drive Train'!$F$15)/AK$6*ABS(AK32)</f>
        <v>4400.495774458087</v>
      </c>
      <c r="BH32" s="46">
        <f>MH32*12*60/(PI() * 'Drive Train'!$F$15)/AL$6*ABS(AL32)</f>
        <v>4417.1244447836789</v>
      </c>
      <c r="BI32" s="46">
        <f>MI32*12*60/(PI() * 'Drive Train'!$F$15)/AM$6*ABS(AM32)</f>
        <v>4417.7959569129498</v>
      </c>
      <c r="BJ32" s="61">
        <f t="shared" si="67"/>
        <v>0.9600000000000003</v>
      </c>
      <c r="BK32" s="2">
        <f>IF(OR(KS31=1,AND($C$37=Motors!$C$32,OY31=1)),0,IF(NG32=0,-(CG31+$C$15)/($C$14-$C$15)*$C$12,($C$11*S32-AO32)/($C$11*S32)*$C$12*S32))</f>
        <v>0.35157952393810304</v>
      </c>
      <c r="BL32" s="2">
        <f>IF(OR(KT31=1,AND($C$37=Motors!$C$32,OZ31=1)),0,IF(NH32=0,-(CH31+$C$15)/($C$14-$C$15)*$C$12,($C$11*T32-AP32)/($C$11*T32)*$C$12*T32))</f>
        <v>1.3027868225384263</v>
      </c>
      <c r="BM32" s="2">
        <f>IF(OR(KU31=1,AND($C$37=Motors!$C$32,PA31=1)),0,IF(NI32=0,-(CI31+$C$15)/($C$14-$C$15)*$C$12,($C$11*U32-AQ32)/($C$11*U32)*$C$12*U32))</f>
        <v>1.1370759907940118</v>
      </c>
      <c r="BN32" s="2">
        <f>IF(OR(KV31=1,AND($C$37=Motors!$C$32,PB31=1)),0,IF(NJ32=0,-(CJ31+$C$15)/($C$14-$C$15)*$C$12,($C$11*V32-AR32)/($C$11*V32)*$C$12*V32))</f>
        <v>0.94074783409096263</v>
      </c>
      <c r="BO32" s="2">
        <f>IF(OR(KW31=1,AND($C$37=Motors!$C$32,PC31=1)),0,IF(NK32=0,-(CK31+$C$15)/($C$14-$C$15)*$C$12,($C$11*W32-AS32)/($C$11*W32)*$C$12*W32))</f>
        <v>0.73454902190062654</v>
      </c>
      <c r="BP32" s="2">
        <f>IF(OR(KX31=1,AND($C$37=Motors!$C$32,PD31=1)),0,IF(NL32=0,-(CL31+$C$15)/($C$14-$C$15)*$C$12,($C$11*X32-AT32)/($C$11*X32)*$C$12*X32))</f>
        <v>0.54904162407032242</v>
      </c>
      <c r="BQ32" s="2">
        <f>IF(OR(KY31=1,AND($C$37=Motors!$C$32,PE31=1)),0,IF(NM32=0,-(CM31+$C$15)/($C$14-$C$15)*$C$12,($C$11*Y32-AU32)/($C$11*Y32)*$C$12*Y32))</f>
        <v>0.41462798464315798</v>
      </c>
      <c r="BR32" s="2">
        <f>IF(OR(KZ31=1,AND($C$37=Motors!$C$32,PF31=1)),0,IF(NN32=0,-(CN31+$C$15)/($C$14-$C$15)*$C$12,($C$11*Z32-AV32)/($C$11*Z32)*$C$12*Z32))</f>
        <v>0.34129932521794365</v>
      </c>
      <c r="BS32" s="2">
        <f>IF(OR(LA31=1,AND($C$37=Motors!$C$32,PG31=1)),0,IF(NO32=0,-(CO31+$C$15)/($C$14-$C$15)*$C$12,($C$11*AA32-AW32)/($C$11*AA32)*$C$12*AA32))</f>
        <v>0.30837765019367652</v>
      </c>
      <c r="BT32" s="2">
        <f>IF(OR(LB31=1,AND($C$37=Motors!$C$32,PH31=1)),0,IF(NP32=0,-(CP31+$C$15)/($C$14-$C$15)*$C$12,($C$11*AB32-AX32)/($C$11*AB32)*$C$12*AB32))</f>
        <v>0.29657974154099748</v>
      </c>
      <c r="BU32" s="2">
        <f>IF(OR(LC31=1,AND($C$37=Motors!$C$32,PI31=1)),0,IF(NQ32=0,-(CQ31+$C$15)/($C$14-$C$15)*$C$12,($C$11*AC32-AY32)/($C$11*AC32)*$C$12*AC32))</f>
        <v>0.29313045823713951</v>
      </c>
      <c r="BV32" s="2">
        <f>IF(OR(LD31=1,AND($C$37=Motors!$C$32,PJ31=1)),0,IF(NR32=0,-(CR31+$C$15)/($C$14-$C$15)*$C$12,($C$11*AD32-AZ32)/($C$11*AD32)*$C$12*AD32))</f>
        <v>1.0725472503024371</v>
      </c>
      <c r="BW32" s="2">
        <f>IF(OR(LE31=1,AND($C$37=Motors!$C$32,PK31=1)),0,IF(NS32=0,-(CS31+$C$15)/($C$14-$C$15)*$C$12,($C$11*AE32-BA32)/($C$11*AE32)*$C$12*AE32))</f>
        <v>0.80403059929965071</v>
      </c>
      <c r="BX32" s="2">
        <f>IF(OR(LF31=1,AND($C$37=Motors!$C$32,PL31=1)),0,IF(NT32=0,-(CT31+$C$15)/($C$14-$C$15)*$C$12,($C$11*AF32-BB32)/($C$11*AF32)*$C$12*AF32))</f>
        <v>0.54819511893689798</v>
      </c>
      <c r="BY32" s="2">
        <f>IF(OR(LG31=1,AND($C$37=Motors!$C$32,PM31=1)),0,IF(NU32=0,-(CU31+$C$15)/($C$14-$C$15)*$C$12,($C$11*AG32-BC32)/($C$11*AG32)*$C$12*AG32))</f>
        <v>0.44264895656402553</v>
      </c>
      <c r="BZ32" s="2">
        <f>IF(OR(LH31=1,AND($C$37=Motors!$C$32,PN31=1)),0,IF(NV32=0,-(CV31+$C$15)/($C$14-$C$15)*$C$12,($C$11*AH32-BD32)/($C$11*AH32)*$C$12*AH32))</f>
        <v>0.39725049668769974</v>
      </c>
      <c r="CA32" s="2">
        <f>IF(OR(LI31=1,AND($C$37=Motors!$C$32,PO31=1)),0,IF(NW32=0,-(CW31+$C$15)/($C$14-$C$15)*$C$12,($C$11*AI32-BE32)/($C$11*AI32)*$C$12*AI32))</f>
        <v>0.374697652942651</v>
      </c>
      <c r="CB32" s="2">
        <f>IF(OR(LJ31=1,AND($C$37=Motors!$C$32,PP31=1)),0,IF(NX32=0,-(CX31+$C$15)/($C$14-$C$15)*$C$12,($C$11*AJ32-BF32)/($C$11*AJ32)*$C$12*AJ32))</f>
        <v>0.36311782306310886</v>
      </c>
      <c r="CC32" s="2">
        <f>IF(OR(LK31=1,AND($C$37=Motors!$C$32,PQ31=1)),0,IF(NY32=0,-(CY31+$C$15)/($C$14-$C$15)*$C$12,($C$11*AK32-BG32)/($C$11*AK32)*$C$12*AK32))</f>
        <v>0.35671705636457268</v>
      </c>
      <c r="CD32" s="2">
        <f>IF(OR(LL31=1,AND($C$37=Motors!$C$32,PR31=1)),0,IF(NZ32=0,-(CZ31+$C$15)/($C$14-$C$15)*$C$12,($C$11*AL32-BH32)/($C$11*AL32)*$C$12*AL32))</f>
        <v>0.35298432876201496</v>
      </c>
      <c r="CE32" s="2">
        <f>IF(OR(LM31=1,AND($C$37=Motors!$C$32,PS31=1)),0,IF(OA32=0,-(DA31+$C$15)/($C$14-$C$15)*$C$12,($C$11*AM32-BI32)/($C$11*AM32)*$C$12*AM32))</f>
        <v>0.35283361493526721</v>
      </c>
      <c r="CF32" s="61">
        <f t="shared" si="69"/>
        <v>0.9600000000000003</v>
      </c>
      <c r="CG32" s="57">
        <f>IF(AND(KS31=1,OY31=1),0,ABS(BK32/$C$12*($C$14-$C$15)+$C$15) *'Drive Train'!$AA$49 + CG31*(1-'Drive Train'!$AA$49))</f>
        <v>21.466368432057518</v>
      </c>
      <c r="CH32" s="57">
        <f>IF(AND(KT31=1,OZ31=1),0,ABS(BL32/$C$12*($C$14-$C$15)+$C$15) *'Drive Train'!$AA$49 + CH31*(1-'Drive Train'!$AA$49))</f>
        <v>72.105329598207504</v>
      </c>
      <c r="CI32" s="57">
        <f>IF(AND(KU31=1,PA31=1),0,ABS(BM32/$C$12*($C$14-$C$15)+$C$15) *'Drive Train'!$AA$49 + CI31*(1-'Drive Train'!$AA$49))</f>
        <v>63.283462497457137</v>
      </c>
      <c r="CJ32" s="57">
        <f>IF(AND(KV31=1,PB31=1),0,ABS(BN32/$C$12*($C$14-$C$15)+$C$15) *'Drive Train'!$AA$49 + CJ31*(1-'Drive Train'!$AA$49))</f>
        <v>52.831635731896469</v>
      </c>
      <c r="CK32" s="57">
        <f>IF(AND(KW31=1,PC31=1),0,ABS(BO32/$C$12*($C$14-$C$15)+$C$15) *'Drive Train'!$AA$49 + CK31*(1-'Drive Train'!$AA$49))</f>
        <v>41.854329672137084</v>
      </c>
      <c r="CL32" s="57">
        <f>IF(AND(KX31=1,PD31=1),0,ABS(BP32/$C$12*($C$14-$C$15)+$C$15) *'Drive Train'!$AA$49 + CL31*(1-'Drive Train'!$AA$49))</f>
        <v>31.978562393453263</v>
      </c>
      <c r="CM32" s="57">
        <f>IF(AND(KY31=1,PE31=1),0,ABS(BQ32/$C$12*($C$14-$C$15)+$C$15) *'Drive Train'!$AA$49 + CM31*(1-'Drive Train'!$AA$49))</f>
        <v>24.822848726023722</v>
      </c>
      <c r="CN32" s="57">
        <f>IF(AND(KZ31=1,PF31=1),0,ABS(BR32/$C$12*($C$14-$C$15)+$C$15) *'Drive Train'!$AA$49 + CN31*(1-'Drive Train'!$AA$49))</f>
        <v>20.91908648359426</v>
      </c>
      <c r="CO32" s="57">
        <f>IF(AND(LA31=1,PG31=1),0,ABS(BS32/$C$12*($C$14-$C$15)+$C$15) *'Drive Train'!$AA$49 + CO31*(1-'Drive Train'!$AA$49))</f>
        <v>19.166451253049253</v>
      </c>
      <c r="CP32" s="57">
        <f>IF(AND(LB31=1,PH31=1),0,ABS(BT32/$C$12*($C$14-$C$15)+$C$15) *'Drive Train'!$AA$49 + CP31*(1-'Drive Train'!$AA$49))</f>
        <v>18.538371717721979</v>
      </c>
      <c r="CQ32" s="57">
        <f>IF(AND(LC31=1,PI31=1),0,ABS(BU32/$C$12*($C$14-$C$15)+$C$15) *'Drive Train'!$AA$49 + CQ31*(1-'Drive Train'!$AA$49))</f>
        <v>18.354743897022821</v>
      </c>
      <c r="CR32" s="57">
        <f>IF(AND(LD31=1,PJ31=1),0,ABS(BV32/$C$12*($C$14-$C$15)+$C$15) *'Drive Train'!$AA$49 + CR31*(1-'Drive Train'!$AA$49))</f>
        <v>59.848177267138034</v>
      </c>
      <c r="CS32" s="57">
        <f>IF(AND(LE31=1,PK31=1),0,ABS(BW32/$C$12*($C$14-$C$15)+$C$15) *'Drive Train'!$AA$49 + CS31*(1-'Drive Train'!$AA$49))</f>
        <v>45.553286676408788</v>
      </c>
      <c r="CT32" s="57">
        <f>IF(AND(LF31=1,PL31=1),0,ABS(BX32/$C$12*($C$14-$C$15)+$C$15) *'Drive Train'!$AA$49 + CT31*(1-'Drive Train'!$AA$49))</f>
        <v>31.933497410624071</v>
      </c>
      <c r="CU32" s="57">
        <f>IF(AND(LG31=1,PM31=1),0,ABS(BY32/$C$12*($C$14-$C$15)+$C$15) *'Drive Train'!$AA$49 + CU31*(1-'Drive Train'!$AA$49))</f>
        <v>26.31458760463256</v>
      </c>
      <c r="CV32" s="57">
        <f>IF(AND(LH31=1,PN31=1),0,ABS(BZ32/$C$12*($C$14-$C$15)+$C$15) *'Drive Train'!$AA$49 + CV31*(1-'Drive Train'!$AA$49))</f>
        <v>23.897731836112811</v>
      </c>
      <c r="CW32" s="57">
        <f>IF(AND(LI31=1,PO31=1),0,ABS(CA32/$C$12*($C$14-$C$15)+$C$15) *'Drive Train'!$AA$49 + CW31*(1-'Drive Train'!$AA$49))</f>
        <v>22.697097042548599</v>
      </c>
      <c r="CX32" s="57">
        <f>IF(AND(LJ31=1,PP31=1),0,ABS(CB32/$C$12*($C$14-$C$15)+$C$15) *'Drive Train'!$AA$49 + CX31*(1-'Drive Train'!$AA$49))</f>
        <v>22.08062726099455</v>
      </c>
      <c r="CY32" s="57">
        <f>IF(AND(LK31=1,PQ31=1),0,ABS(CC32/$C$12*($C$14-$C$15)+$C$15) *'Drive Train'!$AA$49 + CY31*(1-'Drive Train'!$AA$49))</f>
        <v>21.739872751690736</v>
      </c>
      <c r="CZ32" s="57">
        <f>IF(AND(LL31=1,PR31=1),0,ABS(CD32/$C$12*($C$14-$C$15)+$C$15) *'Drive Train'!$AA$49 + CZ31*(1-'Drive Train'!$AA$49))</f>
        <v>21.541155344467438</v>
      </c>
      <c r="DA32" s="57">
        <f>IF(AND(LM31=1,PS31=1),0,ABS(CE32/$C$12*($C$14-$C$15)+$C$15) *'Drive Train'!$AA$49 + DA31*(1-'Drive Train'!$AA$49))</f>
        <v>21.533131865640989</v>
      </c>
      <c r="DB32" s="61">
        <f t="shared" si="162"/>
        <v>0.9600000000000003</v>
      </c>
      <c r="DC32" s="57">
        <f t="shared" si="70"/>
        <v>21.466368432057518</v>
      </c>
      <c r="DD32" s="57">
        <f t="shared" si="71"/>
        <v>72.105329598207504</v>
      </c>
      <c r="DE32" s="57">
        <f t="shared" si="72"/>
        <v>63.283462497457137</v>
      </c>
      <c r="DF32" s="57">
        <f t="shared" si="73"/>
        <v>52.831635731896469</v>
      </c>
      <c r="DG32" s="57">
        <f t="shared" si="74"/>
        <v>41.854329672137084</v>
      </c>
      <c r="DH32" s="57">
        <f t="shared" si="75"/>
        <v>31.978562393453263</v>
      </c>
      <c r="DI32" s="57">
        <f t="shared" si="76"/>
        <v>24.822848726023722</v>
      </c>
      <c r="DJ32" s="57">
        <f t="shared" si="77"/>
        <v>20.91908648359426</v>
      </c>
      <c r="DK32" s="57">
        <f t="shared" si="78"/>
        <v>19.166451253049253</v>
      </c>
      <c r="DL32" s="57">
        <f t="shared" si="79"/>
        <v>18.538371717721979</v>
      </c>
      <c r="DM32" s="57">
        <f t="shared" si="80"/>
        <v>18.354743897022821</v>
      </c>
      <c r="DN32" s="57">
        <f t="shared" si="81"/>
        <v>25</v>
      </c>
      <c r="DO32" s="57">
        <f t="shared" si="82"/>
        <v>30</v>
      </c>
      <c r="DP32" s="57">
        <f t="shared" si="83"/>
        <v>31.933497410624071</v>
      </c>
      <c r="DQ32" s="57">
        <f t="shared" si="84"/>
        <v>26.31458760463256</v>
      </c>
      <c r="DR32" s="57">
        <f t="shared" si="85"/>
        <v>23.897731836112811</v>
      </c>
      <c r="DS32" s="57">
        <f t="shared" si="86"/>
        <v>22.697097042548599</v>
      </c>
      <c r="DT32" s="57">
        <f t="shared" si="87"/>
        <v>22.08062726099455</v>
      </c>
      <c r="DU32" s="57">
        <f t="shared" si="88"/>
        <v>21.739872751690736</v>
      </c>
      <c r="DV32" s="57">
        <f t="shared" si="89"/>
        <v>21.541155344467438</v>
      </c>
      <c r="DW32" s="57">
        <f t="shared" si="90"/>
        <v>21.533131865640989</v>
      </c>
      <c r="DX32" s="61">
        <f t="shared" si="163"/>
        <v>0.9600000000000003</v>
      </c>
      <c r="DY32" s="2">
        <f>IF(OY32=0,($C$23/0.4536*IF(ISNA(MK31),'Drive Train'!$F$16,'Drive Train'!$F$17)*4.448*$C$24*S$6)*SIGN(BK32),BK32)</f>
        <v>4.5236871680000004</v>
      </c>
      <c r="DZ32" s="2">
        <f>IF(OZ32=0,($C$23/0.4536*IF(ISNA(ML31),'Drive Train'!$F$16,'Drive Train'!$F$17)*4.448*$C$24*$C$21*T$6)*SIGN(BL32),BL32)</f>
        <v>14.225645600594998</v>
      </c>
      <c r="EA32" s="2">
        <f>IF(PA32=0,($C$23/0.4536*IF(ISNA(MM31),'Drive Train'!$F$16,'Drive Train'!$F$17)*4.448*$C$24*$C$21*U$6)*SIGN(BM32),BM32)</f>
        <v>9.8485238773349995</v>
      </c>
      <c r="EB32" s="2">
        <f>IF(PB32=0,($C$23/0.4536*IF(ISNA(MN31),'Drive Train'!$F$16,'Drive Train'!$F$17)*4.448*$C$24*$C$21*V$6)*SIGN(BN32),BN32)</f>
        <v>7.5312241414914709</v>
      </c>
      <c r="EC32" s="2">
        <f>IF(PC32=0,($C$23/0.4536*IF(ISNA(MO31),'Drive Train'!$F$16,'Drive Train'!$F$17)*4.448*$C$24*$C$21*W$6)*SIGN(BO32),BO32)</f>
        <v>6.0967052573978577</v>
      </c>
      <c r="ED32" s="2">
        <f>IF(PD32=0,($C$23/0.4536*IF(ISNA(MP31),'Drive Train'!$F$16,'Drive Train'!$F$17)*4.448*$C$24*$C$21*X$6)*SIGN(BP32),BP32)</f>
        <v>5.1212324162142009</v>
      </c>
      <c r="EE32" s="2">
        <f>IF(PE32=0,($C$23/0.4536*IF(ISNA(MQ31),'Drive Train'!$F$16,'Drive Train'!$F$17)*4.448*$C$24*$C$21*Y$6)*SIGN(BQ32),BQ32)</f>
        <v>4.4148555312191382</v>
      </c>
      <c r="EF32" s="2">
        <f>IF(PF32=0,($C$23/0.4536*IF(ISNA(MR31),'Drive Train'!$F$16,'Drive Train'!$F$17)*4.448*$C$24*$C$21*Z$6)*SIGN(BR32),BR32)</f>
        <v>3.8797215274349997</v>
      </c>
      <c r="EG32" s="2">
        <f>IF(PG32=0,($C$23/0.4536*IF(ISNA(MS31),'Drive Train'!$F$16,'Drive Train'!$F$17)*4.448*$C$24*$C$21*AA$6)*SIGN(BS32),BS32)</f>
        <v>3.4602921731177019</v>
      </c>
      <c r="EH32" s="2">
        <f>IF(PH32=0,($C$23/0.4536*IF(ISNA(MT31),'Drive Train'!$F$16,'Drive Train'!$F$17)*4.448*$C$24*$C$21*AB$6)*SIGN(BT32),BT32)</f>
        <v>3.1227026928135362</v>
      </c>
      <c r="EI32" s="2">
        <f>IF(PI32=0,($C$23/0.4536*IF(ISNA(MU31),'Drive Train'!$F$16,'Drive Train'!$F$17)*4.448*$C$24*$C$21*AC$6)*SIGN(BU32),BU32)</f>
        <v>2.8451291201189992</v>
      </c>
      <c r="EJ32" s="2">
        <f>IF(PJ32=0,($C$23/0.4536*IF(ISNA(MV31),'Drive Train'!$F$16,'Drive Train'!$F$17)*4.448*$C$24*$C$21*AD$6)*SIGN(BV32),BV32)</f>
        <v>3.9831807681666</v>
      </c>
      <c r="EK32" s="2">
        <f>IF(PK32=0,($C$23/0.4536*IF(ISNA(MW31),'Drive Train'!$F$16,'Drive Train'!$F$17)*4.448*$C$24*$C$21*AE$6)*SIGN(BW32),BW32)</f>
        <v>3.9831807681666</v>
      </c>
      <c r="EL32" s="2">
        <f>IF(PL32=0,($C$23/0.4536*IF(ISNA(MX31),'Drive Train'!$F$16,'Drive Train'!$F$17)*4.448*$C$24*$C$21*AF$6)*SIGN(BX32),BX32)</f>
        <v>3.9831807681666</v>
      </c>
      <c r="EM32" s="2">
        <f>IF(PM32=0,($C$23/0.4536*IF(ISNA(MY31),'Drive Train'!$F$16,'Drive Train'!$F$17)*4.448*$C$24*$C$21*AG$6)*SIGN(BY32),BY32)</f>
        <v>3.9831807681666</v>
      </c>
      <c r="EN32" s="2">
        <f>IF(PN32=0,($C$23/0.4536*IF(ISNA(MZ31),'Drive Train'!$F$16,'Drive Train'!$F$17)*4.448*$C$24*$C$21*AH$6)*SIGN(BZ32),BZ32)</f>
        <v>3.9831807681666</v>
      </c>
      <c r="EO32" s="2">
        <f>IF(PO32=0,($C$23/0.4536*IF(ISNA(NA31),'Drive Train'!$F$16,'Drive Train'!$F$17)*4.448*$C$24*$C$21*AI$6)*SIGN(CA32),CA32)</f>
        <v>3.9831807681666</v>
      </c>
      <c r="EP32" s="2">
        <f>IF(PP32=0,($C$23/0.4536*IF(ISNA(NB31),'Drive Train'!$F$16,'Drive Train'!$F$17)*4.448*$C$24*$C$21*AJ$6)*SIGN(CB32),CB32)</f>
        <v>3.9831807681666</v>
      </c>
      <c r="EQ32" s="2">
        <f>IF(PQ32=0,($C$23/0.4536*IF(ISNA(NC31),'Drive Train'!$F$16,'Drive Train'!$F$17)*4.448*$C$24*$C$21*AK$6)*SIGN(CC32),CC32)</f>
        <v>3.9831807681666</v>
      </c>
      <c r="ER32" s="2">
        <f>IF(PR32=0,($C$23/0.4536*IF(ISNA(ND31),'Drive Train'!$F$16,'Drive Train'!$F$17)*4.448*$C$24*$C$21*AL$6)*SIGN(CD32),CD32)</f>
        <v>3.9831807681666</v>
      </c>
      <c r="ES32" s="2">
        <f>IF(PS32=0,($C$23/0.4536*IF(ISNA(NE31),'Drive Train'!$F$16,'Drive Train'!$F$17)*4.448*$C$24*$C$21*AM$6)*SIGN(CE32),CE32)</f>
        <v>3.9831807681666</v>
      </c>
      <c r="ET32" s="61">
        <f t="shared" si="91"/>
        <v>0.9600000000000003</v>
      </c>
      <c r="EU32" s="255">
        <f>MAX(MIN(IF(AND(OY31=1,NG32&lt;0),-1,1)*(DC32-$C$15)/($C$14-$C$15)*$C$12*$C$21-$C$33*LO32/AO$6 -  OY31*$C$33/$C$21,DY31/$C$19),MAX(EU$8:EU31)*-1)</f>
        <v>6.0724529736863347E-2</v>
      </c>
      <c r="EV32" s="255">
        <f>MAX(MIN(IF(AND(OZ31=1,NH32&lt;0),-1,1)*(DD32-$C$15)/($C$14-$C$15)*$C$12*$C$21-$C$33*LP32/AP$6 -  OZ31*$C$33/$C$21,DZ31/$C$19),MAX(EV$8:EV31)*-1)</f>
        <v>1.0990883716436497</v>
      </c>
      <c r="EW32" s="255">
        <f>MAX(MIN(IF(AND(PA31=1,NI32&lt;0),-1,1)*(DE32-$C$15)/($C$14-$C$15)*$C$12*$C$21-$C$33*LQ32/AQ$6 -  PA31*$C$33/$C$21,EA31/$C$19),MAX(EW$8:EW31)*-1)</f>
        <v>0.90900870306598747</v>
      </c>
      <c r="EX32" s="255">
        <f>MAX(MIN(IF(AND(PB31=1,NJ32&lt;0),-1,1)*(DF32-$C$15)/($C$14-$C$15)*$C$12*$C$21-$C$33*LR32/AR$6 -  PB31*$C$33/$C$21,EB31/$C$19),MAX(EX$8:EX31)*-1)</f>
        <v>0.68806061598548263</v>
      </c>
      <c r="EY32" s="255">
        <f>MAX(MIN(IF(AND(PC31=1,NK32&lt;0),-1,1)*(DG32-$C$15)/($C$14-$C$15)*$C$12*$C$21-$C$33*LS32/AS$6 -  PC31*$C$33/$C$21,EC31/$C$19),MAX(EY$8:EY31)*-1)</f>
        <v>0.46211533788833592</v>
      </c>
      <c r="EZ32" s="255">
        <f>MAX(MIN(IF(AND(PD31=1,NL32&lt;0),-1,1)*(DH32-$C$15)/($C$14-$C$15)*$C$12*$C$21-$C$33*LT32/AT$6 -  PD31*$C$33/$C$21,ED31/$C$19),MAX(EZ$8:EZ31)*-1)</f>
        <v>0.26525149487993377</v>
      </c>
      <c r="FA32" s="255">
        <f>MAX(MIN(IF(AND(PE31=1,NM32&lt;0),-1,1)*(DI32-$C$15)/($C$14-$C$15)*$C$12*$C$21-$C$33*LU32/AU$6 -  PE31*$C$33/$C$21,EE31/$C$19),MAX(FA$8:FA31)*-1)</f>
        <v>0.12554021628037446</v>
      </c>
      <c r="FB32" s="255">
        <f>MAX(MIN(IF(AND(PF31=1,NN32&lt;0),-1,1)*(DJ32-$C$15)/($C$14-$C$15)*$C$12*$C$21-$C$33*LV32/AV$6 -  PF31*$C$33/$C$21,EF31/$C$19),MAX(FB$8:FB31)*-1)</f>
        <v>5.0196653171260319E-2</v>
      </c>
      <c r="FC32" s="255">
        <f>MAX(MIN(IF(AND(PG31=1,NO32&lt;0),-1,1)*(DK32-$C$15)/($C$14-$C$15)*$C$12*$C$21-$C$33*LW32/AW$6 -  PG31*$C$33/$C$21,EG31/$C$19),MAX(FC$8:FC31)*-1)</f>
        <v>1.6544260423030199E-2</v>
      </c>
      <c r="FD32" s="255">
        <f>MAX(MIN(IF(AND(PH31=1,NP32&lt;0),-1,1)*(DL32-$C$15)/($C$14-$C$15)*$C$12*$C$21-$C$33*LX32/AX$6 -  PH31*$C$33/$C$21,EH31/$C$19),MAX(FD$8:FD31)*-1)</f>
        <v>4.5038535761743881E-3</v>
      </c>
      <c r="FE32" s="255">
        <f>MAX(MIN(IF(AND(PI31=1,NQ32&lt;0),-1,1)*(DM32-$C$15)/($C$14-$C$15)*$C$12*$C$21-$C$33*LY32/AY$6 -  PI31*$C$33/$C$21,EI31/$C$19),MAX(FE$8:FE31)*-1)</f>
        <v>9.8294448519631317E-4</v>
      </c>
      <c r="FF32" s="255">
        <f>MAX(MIN(IF(AND(PJ31=1,NR32&lt;0),-1,1)*(DN32-$C$15)/($C$14-$C$15)*$C$12*$C$21-$C$33*LZ32/AZ$6 -  PJ31*$C$33/$C$21,EJ31/$C$19),MAX(FF$8:FF31)*-1)</f>
        <v>0.21775173592976804</v>
      </c>
      <c r="FG32" s="255">
        <f>MAX(MIN(IF(AND(PK31=1,NS32&lt;0),-1,1)*(DO32-$C$15)/($C$14-$C$15)*$C$12*$C$21-$C$33*MA32/BA$6 -  PK31*$C$33/$C$21,EK31/$C$19),MAX(FG$8:FG31)*-1)</f>
        <v>0.26668361070331653</v>
      </c>
      <c r="FH32" s="255">
        <f>MAX(MIN(IF(AND(PL31=1,NT32&lt;0),-1,1)*(DP32-$C$15)/($C$14-$C$15)*$C$12*$C$21-$C$33*MB32/BB$6 -  PL31*$C$33/$C$21,EL31/$C$19),MAX(FH$8:FH31)*-1)</f>
        <v>0.26509466057483971</v>
      </c>
      <c r="FI32" s="255">
        <f>MAX(MIN(IF(AND(PM31=1,NU32&lt;0),-1,1)*(DQ32-$C$15)/($C$14-$C$15)*$C$12*$C$21-$C$33*MC32/BC$6 -  PM31*$C$33/$C$21,EM31/$C$19),MAX(FI$8:FI31)*-1)</f>
        <v>0.15464062848972057</v>
      </c>
      <c r="FJ32" s="255">
        <f>MAX(MIN(IF(AND(PN31=1,NV32&lt;0),-1,1)*(DR32-$C$15)/($C$14-$C$15)*$C$12*$C$21-$C$33*MD32/BD$6 -  PN31*$C$33/$C$21,EN31/$C$19),MAX(FJ$8:FJ31)*-1)</f>
        <v>0.10769213334769534</v>
      </c>
      <c r="FK32" s="255">
        <f>MAX(MIN(IF(AND(PO31=1,NW32&lt;0),-1,1)*(DS32-$C$15)/($C$14-$C$15)*$C$12*$C$21-$C$33*ME32/BE$6 -  PO31*$C$33/$C$21,EO31/$C$19),MAX(FK$8:FK31)*-1)</f>
        <v>8.4466911310980664E-2</v>
      </c>
      <c r="FL32" s="255">
        <f>MAX(MIN(IF(AND(PP31=1,NX32&lt;0),-1,1)*(DT32-$C$15)/($C$14-$C$15)*$C$12*$C$21-$C$33*MF32/BF$6 -  PP31*$C$33/$C$21,EP31/$C$19),MAX(FL$8:FL31)*-1)</f>
        <v>7.2566276018184467E-2</v>
      </c>
      <c r="FM32" s="255">
        <f>MAX(MIN(IF(AND(PQ31=1,NY32&lt;0),-1,1)*(DU32-$C$15)/($C$14-$C$15)*$C$12*$C$21-$C$33*MG32/BG$6 -  PQ31*$C$33/$C$21,EQ31/$C$19),MAX(FM$8:FM31)*-1)</f>
        <v>6.5995189935239451E-2</v>
      </c>
      <c r="FN32" s="255">
        <f>MAX(MIN(IF(AND(PR31=1,NZ32&lt;0),-1,1)*(DV32-$C$15)/($C$14-$C$15)*$C$12*$C$21-$C$33*MH32/BH$6 -  PR31*$C$33/$C$21,ER31/$C$19),MAX(FN$8:FN31)*-1)</f>
        <v>6.2165421639398505E-2</v>
      </c>
      <c r="FO32" s="255">
        <f>MAX(MIN(IF(AND(PS31=1,OA32&lt;0),-1,1)*(DW32-$C$15)/($C$14-$C$15)*$C$12*$C$21-$C$33*MI32/BI$6 -  PS31*$C$33/$C$21,ES31/$C$19),MAX(FO$8:FO31)*-1)</f>
        <v>6.201082487771023E-2</v>
      </c>
      <c r="FP32" s="61">
        <f t="shared" si="164"/>
        <v>0.9600000000000003</v>
      </c>
      <c r="FQ32" s="256">
        <f t="shared" si="165"/>
        <v>7.2922423641166914</v>
      </c>
      <c r="FR32" s="256">
        <f t="shared" si="166"/>
        <v>72.105329598207504</v>
      </c>
      <c r="FS32" s="256">
        <f t="shared" si="167"/>
        <v>63.283462497457137</v>
      </c>
      <c r="FT32" s="256">
        <f t="shared" si="168"/>
        <v>50.368203772355159</v>
      </c>
      <c r="FU32" s="256">
        <f t="shared" si="169"/>
        <v>34.853696807058107</v>
      </c>
      <c r="FV32" s="256">
        <f t="shared" si="170"/>
        <v>21.336063292912222</v>
      </c>
      <c r="FW32" s="256">
        <f t="shared" si="171"/>
        <v>11.7428041497339</v>
      </c>
      <c r="FX32" s="256">
        <f t="shared" si="172"/>
        <v>6.569346910481193</v>
      </c>
      <c r="FY32" s="256">
        <f t="shared" si="173"/>
        <v>4.2586091686335941</v>
      </c>
      <c r="FZ32" s="256">
        <f t="shared" si="174"/>
        <v>3.4318559943086213</v>
      </c>
      <c r="GA32" s="256">
        <f t="shared" si="175"/>
        <v>3.1900931698044035</v>
      </c>
      <c r="GB32" s="256">
        <f t="shared" si="176"/>
        <v>18.074497716996856</v>
      </c>
      <c r="GC32" s="256">
        <f t="shared" si="177"/>
        <v>21.434399363947225</v>
      </c>
      <c r="GD32" s="256">
        <f t="shared" si="178"/>
        <v>21.325294283091477</v>
      </c>
      <c r="GE32" s="256">
        <f t="shared" si="179"/>
        <v>13.740980662724802</v>
      </c>
      <c r="GF32" s="256">
        <f t="shared" si="180"/>
        <v>10.517267553845434</v>
      </c>
      <c r="GG32" s="256">
        <f t="shared" si="181"/>
        <v>8.9225103095526155</v>
      </c>
      <c r="GH32" s="256">
        <f t="shared" si="182"/>
        <v>8.1053545331784669</v>
      </c>
      <c r="GI32" s="256">
        <f t="shared" si="183"/>
        <v>7.6541516505070977</v>
      </c>
      <c r="GJ32" s="256">
        <f t="shared" si="184"/>
        <v>7.3911810436340843</v>
      </c>
      <c r="GK32" s="256">
        <f t="shared" si="185"/>
        <v>7.3805656744782224</v>
      </c>
      <c r="GL32" s="61">
        <f t="shared" si="186"/>
        <v>0.9600000000000003</v>
      </c>
      <c r="GM32" s="57">
        <f t="shared" si="93"/>
        <v>1.5716667697145352</v>
      </c>
      <c r="GN32" s="57">
        <f t="shared" si="94"/>
        <v>7.965021547134981</v>
      </c>
      <c r="GO32" s="57">
        <f t="shared" si="95"/>
        <v>9.515316229570729</v>
      </c>
      <c r="GP32" s="57">
        <f t="shared" si="96"/>
        <v>9.4186238693315598</v>
      </c>
      <c r="GQ32" s="57">
        <f t="shared" si="97"/>
        <v>7.8141458046920418</v>
      </c>
      <c r="GR32" s="57">
        <f t="shared" si="98"/>
        <v>5.3396117653217594</v>
      </c>
      <c r="GS32" s="57">
        <f t="shared" si="99"/>
        <v>2.9315189298487399</v>
      </c>
      <c r="GT32" s="57">
        <f t="shared" si="100"/>
        <v>1.3338301628277625</v>
      </c>
      <c r="GU32" s="57">
        <f t="shared" si="101"/>
        <v>0.49290237897491446</v>
      </c>
      <c r="GV32" s="57">
        <f t="shared" si="102"/>
        <v>0.14868938051052744</v>
      </c>
      <c r="GW32" s="57">
        <f t="shared" si="103"/>
        <v>3.5616671990250752E-2</v>
      </c>
      <c r="GX32" s="57">
        <f t="shared" si="104"/>
        <v>5.6358306748766047</v>
      </c>
      <c r="GY32" s="57">
        <f t="shared" si="105"/>
        <v>6.9022810186613759</v>
      </c>
      <c r="GZ32" s="57">
        <f t="shared" si="106"/>
        <v>6.8611559555858417</v>
      </c>
      <c r="HA32" s="57">
        <f t="shared" si="107"/>
        <v>4.0023947175588086</v>
      </c>
      <c r="HB32" s="57">
        <f t="shared" si="108"/>
        <v>2.7872780254647398</v>
      </c>
      <c r="HC32" s="57">
        <f t="shared" si="109"/>
        <v>2.1861649357047845</v>
      </c>
      <c r="HD32" s="57">
        <f t="shared" si="110"/>
        <v>1.878153772683369</v>
      </c>
      <c r="HE32" s="57">
        <f t="shared" si="111"/>
        <v>1.7080815188141241</v>
      </c>
      <c r="HF32" s="57">
        <f t="shared" si="112"/>
        <v>1.6089598032181032</v>
      </c>
      <c r="HG32" s="57">
        <f t="shared" si="113"/>
        <v>1.6049585438571201</v>
      </c>
      <c r="HH32" s="61">
        <f t="shared" si="187"/>
        <v>0.9600000000000003</v>
      </c>
      <c r="HI32" s="57">
        <f t="shared" si="188"/>
        <v>1.5716667697145352</v>
      </c>
      <c r="HJ32" s="57">
        <f t="shared" si="189"/>
        <v>7.965021547134981</v>
      </c>
      <c r="HK32" s="57">
        <f t="shared" si="190"/>
        <v>9.515316229570729</v>
      </c>
      <c r="HL32" s="57">
        <f t="shared" si="191"/>
        <v>9.4186238693315598</v>
      </c>
      <c r="HM32" s="57">
        <f t="shared" si="192"/>
        <v>7.8141458046920418</v>
      </c>
      <c r="HN32" s="57">
        <f t="shared" si="193"/>
        <v>5.3396117653217594</v>
      </c>
      <c r="HO32" s="57">
        <f t="shared" si="194"/>
        <v>2.9315189298487399</v>
      </c>
      <c r="HP32" s="57">
        <f t="shared" si="195"/>
        <v>1.3338301628277625</v>
      </c>
      <c r="HQ32" s="57">
        <f t="shared" si="196"/>
        <v>0.49290237897491446</v>
      </c>
      <c r="HR32" s="57">
        <f t="shared" si="197"/>
        <v>0.14868938051052744</v>
      </c>
      <c r="HS32" s="57">
        <f t="shared" si="198"/>
        <v>3.5616671990250752E-2</v>
      </c>
      <c r="HT32" s="57">
        <f t="shared" si="199"/>
        <v>5.6358306748766047</v>
      </c>
      <c r="HU32" s="57">
        <f t="shared" si="200"/>
        <v>6.9022810186613759</v>
      </c>
      <c r="HV32" s="57">
        <f t="shared" si="201"/>
        <v>6.8611559555858417</v>
      </c>
      <c r="HW32" s="57">
        <f t="shared" si="202"/>
        <v>4.0023947175588086</v>
      </c>
      <c r="HX32" s="57">
        <f t="shared" si="203"/>
        <v>2.7872780254647398</v>
      </c>
      <c r="HY32" s="57">
        <f t="shared" si="204"/>
        <v>2.1861649357047845</v>
      </c>
      <c r="HZ32" s="57">
        <f t="shared" si="205"/>
        <v>1.878153772683369</v>
      </c>
      <c r="IA32" s="57">
        <f t="shared" si="206"/>
        <v>1.7080815188141241</v>
      </c>
      <c r="IB32" s="57">
        <f t="shared" si="207"/>
        <v>1.6089598032181032</v>
      </c>
      <c r="IC32" s="57">
        <f t="shared" si="208"/>
        <v>1.6049585438571201</v>
      </c>
      <c r="ID32" s="61">
        <f t="shared" si="209"/>
        <v>0.9600000000000003</v>
      </c>
      <c r="IE32" s="57">
        <f t="shared" si="210"/>
        <v>11.735227880784537</v>
      </c>
      <c r="IF32" s="57">
        <f t="shared" si="211"/>
        <v>7.8720287220034759</v>
      </c>
      <c r="IG32" s="57">
        <f t="shared" si="212"/>
        <v>8.3803108636267307</v>
      </c>
      <c r="IH32" s="57">
        <f t="shared" si="213"/>
        <v>9.1127582817732105</v>
      </c>
      <c r="II32" s="57">
        <f t="shared" si="214"/>
        <v>10.024225780615771</v>
      </c>
      <c r="IJ32" s="57">
        <f t="shared" si="215"/>
        <v>10.839463565984826</v>
      </c>
      <c r="IK32" s="57">
        <f t="shared" si="216"/>
        <v>11.442222657152085</v>
      </c>
      <c r="IL32" s="57">
        <f t="shared" si="217"/>
        <v>11.783932759537207</v>
      </c>
      <c r="IM32" s="57">
        <f t="shared" si="218"/>
        <v>11.94570528827826</v>
      </c>
      <c r="IN32" s="57">
        <f t="shared" si="219"/>
        <v>12.007364039144525</v>
      </c>
      <c r="IO32" s="57">
        <f t="shared" si="220"/>
        <v>12.026699167091339</v>
      </c>
      <c r="IP32" s="57">
        <f t="shared" si="221"/>
        <v>11.114826098278394</v>
      </c>
      <c r="IQ32" s="57">
        <f t="shared" si="222"/>
        <v>10.90857951104498</v>
      </c>
      <c r="IR32" s="57">
        <f t="shared" si="223"/>
        <v>10.738537414622511</v>
      </c>
      <c r="IS32" s="57">
        <f t="shared" si="224"/>
        <v>11.284872265480029</v>
      </c>
      <c r="IT32" s="57">
        <f t="shared" si="225"/>
        <v>11.508626962837457</v>
      </c>
      <c r="IU32" s="57">
        <f t="shared" si="226"/>
        <v>11.620322836744684</v>
      </c>
      <c r="IV32" s="57">
        <f t="shared" si="227"/>
        <v>11.67782484458894</v>
      </c>
      <c r="IW32" s="57">
        <f t="shared" si="228"/>
        <v>11.709655183440558</v>
      </c>
      <c r="IX32" s="57">
        <f t="shared" si="229"/>
        <v>11.72823312108596</v>
      </c>
      <c r="IY32" s="57">
        <f t="shared" si="230"/>
        <v>11.728983472012359</v>
      </c>
      <c r="IZ32" s="61">
        <f t="shared" si="231"/>
        <v>0.9600000000000003</v>
      </c>
      <c r="JA32" s="256" t="e">
        <f t="shared" si="349"/>
        <v>#N/A</v>
      </c>
      <c r="JB32" s="256" t="e">
        <f t="shared" si="350"/>
        <v>#N/A</v>
      </c>
      <c r="JC32" s="256" t="e">
        <f t="shared" si="351"/>
        <v>#N/A</v>
      </c>
      <c r="JD32" s="256" t="e">
        <f t="shared" si="352"/>
        <v>#N/A</v>
      </c>
      <c r="JE32" s="256" t="e">
        <f t="shared" si="353"/>
        <v>#N/A</v>
      </c>
      <c r="JF32" s="256" t="e">
        <f t="shared" si="354"/>
        <v>#N/A</v>
      </c>
      <c r="JG32" s="256" t="e">
        <f t="shared" si="355"/>
        <v>#N/A</v>
      </c>
      <c r="JH32" s="256" t="e">
        <f t="shared" si="356"/>
        <v>#N/A</v>
      </c>
      <c r="JI32" s="256" t="e">
        <f t="shared" si="357"/>
        <v>#N/A</v>
      </c>
      <c r="JJ32" s="256" t="e">
        <f t="shared" si="358"/>
        <v>#N/A</v>
      </c>
      <c r="JK32" s="256" t="e">
        <f t="shared" si="359"/>
        <v>#N/A</v>
      </c>
      <c r="JL32" s="256" t="e">
        <f t="shared" si="360"/>
        <v>#N/A</v>
      </c>
      <c r="JM32" s="256" t="e">
        <f t="shared" si="361"/>
        <v>#N/A</v>
      </c>
      <c r="JN32" s="256" t="e">
        <f t="shared" si="362"/>
        <v>#N/A</v>
      </c>
      <c r="JO32" s="256" t="e">
        <f t="shared" si="363"/>
        <v>#N/A</v>
      </c>
      <c r="JP32" s="256" t="e">
        <f t="shared" si="364"/>
        <v>#N/A</v>
      </c>
      <c r="JQ32" s="256" t="e">
        <f t="shared" si="365"/>
        <v>#N/A</v>
      </c>
      <c r="JR32" s="256" t="e">
        <f t="shared" si="366"/>
        <v>#N/A</v>
      </c>
      <c r="JS32" s="256" t="e">
        <f t="shared" si="367"/>
        <v>#N/A</v>
      </c>
      <c r="JT32" s="256" t="e">
        <f t="shared" si="368"/>
        <v>#N/A</v>
      </c>
      <c r="JU32" s="256" t="e">
        <f t="shared" si="369"/>
        <v>#N/A</v>
      </c>
      <c r="JV32" s="61">
        <f t="shared" si="233"/>
        <v>0.9600000000000003</v>
      </c>
      <c r="JW32" s="46">
        <f t="shared" si="234"/>
        <v>0</v>
      </c>
      <c r="JX32" s="46">
        <f t="shared" si="235"/>
        <v>0</v>
      </c>
      <c r="JY32" s="46">
        <f t="shared" si="236"/>
        <v>0</v>
      </c>
      <c r="JZ32" s="46">
        <f t="shared" si="237"/>
        <v>0</v>
      </c>
      <c r="KA32" s="46">
        <f t="shared" si="238"/>
        <v>0</v>
      </c>
      <c r="KB32" s="46">
        <f t="shared" si="239"/>
        <v>0</v>
      </c>
      <c r="KC32" s="46">
        <f t="shared" si="240"/>
        <v>0</v>
      </c>
      <c r="KD32" s="46">
        <f t="shared" si="241"/>
        <v>0</v>
      </c>
      <c r="KE32" s="46">
        <f t="shared" si="242"/>
        <v>0</v>
      </c>
      <c r="KF32" s="46">
        <f t="shared" si="243"/>
        <v>1</v>
      </c>
      <c r="KG32" s="46">
        <f t="shared" si="244"/>
        <v>1</v>
      </c>
      <c r="KH32" s="46">
        <f t="shared" si="245"/>
        <v>0</v>
      </c>
      <c r="KI32" s="46">
        <f t="shared" si="246"/>
        <v>0</v>
      </c>
      <c r="KJ32" s="46">
        <f t="shared" si="247"/>
        <v>0</v>
      </c>
      <c r="KK32" s="46">
        <f t="shared" si="248"/>
        <v>0</v>
      </c>
      <c r="KL32" s="46">
        <f t="shared" si="249"/>
        <v>0</v>
      </c>
      <c r="KM32" s="46">
        <f t="shared" si="250"/>
        <v>0</v>
      </c>
      <c r="KN32" s="46">
        <f t="shared" si="251"/>
        <v>0</v>
      </c>
      <c r="KO32" s="46">
        <f t="shared" si="252"/>
        <v>0</v>
      </c>
      <c r="KP32" s="46">
        <f t="shared" si="253"/>
        <v>0</v>
      </c>
      <c r="KQ32" s="46">
        <f t="shared" si="254"/>
        <v>0</v>
      </c>
      <c r="KR32" s="61">
        <f t="shared" si="255"/>
        <v>0.9600000000000003</v>
      </c>
      <c r="KS32" s="1">
        <f t="shared" si="256"/>
        <v>0</v>
      </c>
      <c r="KT32" s="1">
        <f t="shared" si="257"/>
        <v>0</v>
      </c>
      <c r="KU32" s="1">
        <f t="shared" si="258"/>
        <v>0</v>
      </c>
      <c r="KV32" s="1">
        <f t="shared" si="259"/>
        <v>0</v>
      </c>
      <c r="KW32" s="1">
        <f t="shared" si="260"/>
        <v>0</v>
      </c>
      <c r="KX32" s="1">
        <f t="shared" si="261"/>
        <v>0</v>
      </c>
      <c r="KY32" s="1">
        <f t="shared" si="262"/>
        <v>0</v>
      </c>
      <c r="KZ32" s="1">
        <f t="shared" si="263"/>
        <v>0</v>
      </c>
      <c r="LA32" s="1">
        <f t="shared" si="264"/>
        <v>0</v>
      </c>
      <c r="LB32" s="1">
        <f t="shared" si="265"/>
        <v>0</v>
      </c>
      <c r="LC32" s="1">
        <f t="shared" si="266"/>
        <v>0</v>
      </c>
      <c r="LD32" s="1">
        <f t="shared" si="267"/>
        <v>0</v>
      </c>
      <c r="LE32" s="1">
        <f t="shared" si="268"/>
        <v>0</v>
      </c>
      <c r="LF32" s="1">
        <f t="shared" si="269"/>
        <v>0</v>
      </c>
      <c r="LG32" s="1">
        <f t="shared" si="270"/>
        <v>0</v>
      </c>
      <c r="LH32" s="1">
        <f t="shared" si="271"/>
        <v>0</v>
      </c>
      <c r="LI32" s="1">
        <f t="shared" si="272"/>
        <v>0</v>
      </c>
      <c r="LJ32" s="1">
        <f t="shared" si="273"/>
        <v>0</v>
      </c>
      <c r="LK32" s="1">
        <f t="shared" si="274"/>
        <v>0</v>
      </c>
      <c r="LL32" s="1">
        <f t="shared" si="275"/>
        <v>0</v>
      </c>
      <c r="LM32" s="1">
        <f t="shared" si="276"/>
        <v>0</v>
      </c>
      <c r="LN32" s="61">
        <f t="shared" si="277"/>
        <v>0.9600000000000003</v>
      </c>
      <c r="LO32" s="57">
        <f t="shared" si="278"/>
        <v>11.420633581450911</v>
      </c>
      <c r="LP32" s="57">
        <f t="shared" si="279"/>
        <v>7.8736082907667857</v>
      </c>
      <c r="LQ32" s="57">
        <f t="shared" si="280"/>
        <v>10.462972295032513</v>
      </c>
      <c r="LR32" s="57">
        <f t="shared" si="281"/>
        <v>12.173045901334072</v>
      </c>
      <c r="LS32" s="57">
        <f t="shared" si="282"/>
        <v>12.97216752517396</v>
      </c>
      <c r="LT32" s="57">
        <f t="shared" si="283"/>
        <v>12.874620090519556</v>
      </c>
      <c r="LU32" s="57">
        <f t="shared" si="284"/>
        <v>12.185241216051113</v>
      </c>
      <c r="LV32" s="57">
        <f t="shared" si="285"/>
        <v>11.189973790330709</v>
      </c>
      <c r="LW32" s="57">
        <f t="shared" si="286"/>
        <v>10.16621079880658</v>
      </c>
      <c r="LX32" s="57">
        <f t="shared" si="287"/>
        <v>9.2338295033104316</v>
      </c>
      <c r="LY32" s="57">
        <f t="shared" si="288"/>
        <v>8.4289030229529711</v>
      </c>
      <c r="LZ32" s="57">
        <f t="shared" si="289"/>
        <v>6.8962931789258377</v>
      </c>
      <c r="MA32" s="57">
        <f t="shared" si="290"/>
        <v>8.4459871585950239</v>
      </c>
      <c r="MB32" s="57">
        <f t="shared" si="291"/>
        <v>9.9865834136575593</v>
      </c>
      <c r="MC32" s="57">
        <f t="shared" si="292"/>
        <v>10.790599462240548</v>
      </c>
      <c r="MD32" s="57">
        <f t="shared" si="293"/>
        <v>11.110684241354162</v>
      </c>
      <c r="ME32" s="57">
        <f t="shared" si="294"/>
        <v>11.265213356951909</v>
      </c>
      <c r="MF32" s="57">
        <f t="shared" si="295"/>
        <v>11.343435659926859</v>
      </c>
      <c r="MG32" s="57">
        <f t="shared" si="296"/>
        <v>11.386351598248181</v>
      </c>
      <c r="MH32" s="57">
        <f t="shared" si="297"/>
        <v>11.411274001246618</v>
      </c>
      <c r="MI32" s="57">
        <f t="shared" si="298"/>
        <v>11.412278660301956</v>
      </c>
      <c r="MJ32" s="61">
        <f t="shared" si="299"/>
        <v>0.9600000000000003</v>
      </c>
      <c r="MK32" s="57" t="e">
        <f t="shared" si="118"/>
        <v>#N/A</v>
      </c>
      <c r="ML32" s="57" t="e">
        <f t="shared" si="370"/>
        <v>#N/A</v>
      </c>
      <c r="MM32" s="57" t="e">
        <f t="shared" si="371"/>
        <v>#N/A</v>
      </c>
      <c r="MN32" s="57" t="e">
        <f t="shared" si="372"/>
        <v>#N/A</v>
      </c>
      <c r="MO32" s="57" t="e">
        <f t="shared" si="373"/>
        <v>#N/A</v>
      </c>
      <c r="MP32" s="57" t="e">
        <f t="shared" si="374"/>
        <v>#N/A</v>
      </c>
      <c r="MQ32" s="57" t="e">
        <f t="shared" si="375"/>
        <v>#N/A</v>
      </c>
      <c r="MR32" s="57" t="e">
        <f t="shared" si="376"/>
        <v>#N/A</v>
      </c>
      <c r="MS32" s="57" t="e">
        <f t="shared" si="377"/>
        <v>#N/A</v>
      </c>
      <c r="MT32" s="57" t="e">
        <f t="shared" si="378"/>
        <v>#N/A</v>
      </c>
      <c r="MU32" s="57" t="e">
        <f t="shared" si="379"/>
        <v>#N/A</v>
      </c>
      <c r="MV32" s="57" t="e">
        <f t="shared" si="380"/>
        <v>#N/A</v>
      </c>
      <c r="MW32" s="57" t="e">
        <f t="shared" si="381"/>
        <v>#N/A</v>
      </c>
      <c r="MX32" s="57" t="e">
        <f t="shared" si="382"/>
        <v>#N/A</v>
      </c>
      <c r="MY32" s="57" t="e">
        <f t="shared" si="383"/>
        <v>#N/A</v>
      </c>
      <c r="MZ32" s="57" t="e">
        <f t="shared" si="384"/>
        <v>#N/A</v>
      </c>
      <c r="NA32" s="57" t="e">
        <f t="shared" si="385"/>
        <v>#N/A</v>
      </c>
      <c r="NB32" s="57" t="e">
        <f t="shared" si="386"/>
        <v>#N/A</v>
      </c>
      <c r="NC32" s="57" t="e">
        <f t="shared" si="387"/>
        <v>#N/A</v>
      </c>
      <c r="ND32" s="57" t="e">
        <f t="shared" si="388"/>
        <v>#N/A</v>
      </c>
      <c r="NE32" s="57" t="e">
        <f t="shared" si="389"/>
        <v>#N/A</v>
      </c>
      <c r="NF32" s="61">
        <f t="shared" si="320"/>
        <v>0.9600000000000003</v>
      </c>
      <c r="NG32" s="256">
        <f>IF(OY31=0,MIN('Drive Train'!$F$35-FQ31*$C$19*'Drive Train'!$F$39,NG31+$C$39)-$C$7,IF(LO31-1&lt;=0,0,IF($C$37=Motors!$C$30,MAX(MAX(NG$8:NG31)*-1,NG31-$C$39),MAX(0,MAX(NG$8:NG31)*-1,NG31-$C$39))))</f>
        <v>11.735227880784537</v>
      </c>
      <c r="NH32" s="256">
        <f>IF(OZ31=0,MIN('Drive Train'!$F$35-FR31*$C$19*'Drive Train'!$F$39,NH31+$C$39)-$C$7,IF(LP31-1&lt;=0,0,IF($C$37=Motors!$C$30,MAX(MAX(NH$8:NH31)*-1,NH31-$C$39),MAX(0,MAX(NH$8:NH31)*-1,NH31-$C$39))))</f>
        <v>7.8720287220034759</v>
      </c>
      <c r="NI32" s="256">
        <f>IF(PA31=0,MIN('Drive Train'!$F$35-FS31*$C$19*'Drive Train'!$F$39,NI31+$C$39)-$C$7,IF(LQ31-1&lt;=0,0,IF($C$37=Motors!$C$30,MAX(MAX(NI$8:NI31)*-1,NI31-$C$39),MAX(0,MAX(NI$8:NI31)*-1,NI31-$C$39))))</f>
        <v>8.3803108636267307</v>
      </c>
      <c r="NJ32" s="256">
        <f>IF(PB31=0,MIN('Drive Train'!$F$35-FT31*$C$19*'Drive Train'!$F$39,NJ31+$C$39)-$C$7,IF(LR31-1&lt;=0,0,IF($C$37=Motors!$C$30,MAX(MAX(NJ$8:NJ31)*-1,NJ31-$C$39),MAX(0,MAX(NJ$8:NJ31)*-1,NJ31-$C$39))))</f>
        <v>9.1127582817732105</v>
      </c>
      <c r="NK32" s="256">
        <f>IF(PC31=0,MIN('Drive Train'!$F$35-FU31*$C$19*'Drive Train'!$F$39,NK31+$C$39)-$C$7,IF(LS31-1&lt;=0,0,IF($C$37=Motors!$C$30,MAX(MAX(NK$8:NK31)*-1,NK31-$C$39),MAX(0,MAX(NK$8:NK31)*-1,NK31-$C$39))))</f>
        <v>10.024225780615771</v>
      </c>
      <c r="NL32" s="256">
        <f>IF(PD31=0,MIN('Drive Train'!$F$35-FV31*$C$19*'Drive Train'!$F$39,NL31+$C$39)-$C$7,IF(LT31-1&lt;=0,0,IF($C$37=Motors!$C$30,MAX(MAX(NL$8:NL31)*-1,NL31-$C$39),MAX(0,MAX(NL$8:NL31)*-1,NL31-$C$39))))</f>
        <v>10.839463565984826</v>
      </c>
      <c r="NM32" s="256">
        <f>IF(PE31=0,MIN('Drive Train'!$F$35-FW31*$C$19*'Drive Train'!$F$39,NM31+$C$39)-$C$7,IF(LU31-1&lt;=0,0,IF($C$37=Motors!$C$30,MAX(MAX(NM$8:NM31)*-1,NM31-$C$39),MAX(0,MAX(NM$8:NM31)*-1,NM31-$C$39))))</f>
        <v>11.442222657152085</v>
      </c>
      <c r="NN32" s="256">
        <f>IF(PF31=0,MIN('Drive Train'!$F$35-FX31*$C$19*'Drive Train'!$F$39,NN31+$C$39)-$C$7,IF(LV31-1&lt;=0,0,IF($C$37=Motors!$C$30,MAX(MAX(NN$8:NN31)*-1,NN31-$C$39),MAX(0,MAX(NN$8:NN31)*-1,NN31-$C$39))))</f>
        <v>11.783932759537207</v>
      </c>
      <c r="NO32" s="256">
        <f>IF(PG31=0,MIN('Drive Train'!$F$35-FY31*$C$19*'Drive Train'!$F$39,NO31+$C$39)-$C$7,IF(LW31-1&lt;=0,0,IF($C$37=Motors!$C$30,MAX(MAX(NO$8:NO31)*-1,NO31-$C$39),MAX(0,MAX(NO$8:NO31)*-1,NO31-$C$39))))</f>
        <v>11.94570528827826</v>
      </c>
      <c r="NP32" s="256">
        <f>IF(PH31=0,MIN('Drive Train'!$F$35-FZ31*$C$19*'Drive Train'!$F$39,NP31+$C$39)-$C$7,IF(LX31-1&lt;=0,0,IF($C$37=Motors!$C$30,MAX(MAX(NP$8:NP31)*-1,NP31-$C$39),MAX(0,MAX(NP$8:NP31)*-1,NP31-$C$39))))</f>
        <v>12.007364039144525</v>
      </c>
      <c r="NQ32" s="256">
        <f>IF(PI31=0,MIN('Drive Train'!$F$35-GA31*$C$19*'Drive Train'!$F$39,NQ31+$C$39)-$C$7,IF(LY31-1&lt;=0,0,IF($C$37=Motors!$C$30,MAX(MAX(NQ$8:NQ31)*-1,NQ31-$C$39),MAX(0,MAX(NQ$8:NQ31)*-1,NQ31-$C$39))))</f>
        <v>12.026699167091339</v>
      </c>
      <c r="NR32" s="256">
        <f>IF(PJ31=0,MIN('Drive Train'!$F$35-GB31*$C$19*'Drive Train'!$F$39,NR31+$C$39)-$C$7,IF(LZ31-1&lt;=0,0,IF($C$37=Motors!$C$30,MAX(MAX(NR$8:NR31)*-1,NR31-$C$39),MAX(0,MAX(NR$8:NR31)*-1,NR31-$C$39))))</f>
        <v>11.114826098278394</v>
      </c>
      <c r="NS32" s="256">
        <f>IF(PK31=0,MIN('Drive Train'!$F$35-GC31*$C$19*'Drive Train'!$F$39,NS31+$C$39)-$C$7,IF(MA31-1&lt;=0,0,IF($C$37=Motors!$C$30,MAX(MAX(NS$8:NS31)*-1,NS31-$C$39),MAX(0,MAX(NS$8:NS31)*-1,NS31-$C$39))))</f>
        <v>10.90857951104498</v>
      </c>
      <c r="NT32" s="256">
        <f>IF(PL31=0,MIN('Drive Train'!$F$35-GD31*$C$19*'Drive Train'!$F$39,NT31+$C$39)-$C$7,IF(MB31-1&lt;=0,0,IF($C$37=Motors!$C$30,MAX(MAX(NT$8:NT31)*-1,NT31-$C$39),MAX(0,MAX(NT$8:NT31)*-1,NT31-$C$39))))</f>
        <v>10.738537414622511</v>
      </c>
      <c r="NU32" s="256">
        <f>IF(PM31=0,MIN('Drive Train'!$F$35-GE31*$C$19*'Drive Train'!$F$39,NU31+$C$39)-$C$7,IF(MC31-1&lt;=0,0,IF($C$37=Motors!$C$30,MAX(MAX(NU$8:NU31)*-1,NU31-$C$39),MAX(0,MAX(NU$8:NU31)*-1,NU31-$C$39))))</f>
        <v>11.284872265480029</v>
      </c>
      <c r="NV32" s="256">
        <f>IF(PN31=0,MIN('Drive Train'!$F$35-GF31*$C$19*'Drive Train'!$F$39,NV31+$C$39)-$C$7,IF(MD31-1&lt;=0,0,IF($C$37=Motors!$C$30,MAX(MAX(NV$8:NV31)*-1,NV31-$C$39),MAX(0,MAX(NV$8:NV31)*-1,NV31-$C$39))))</f>
        <v>11.508626962837457</v>
      </c>
      <c r="NW32" s="256">
        <f>IF(PO31=0,MIN('Drive Train'!$F$35-GG31*$C$19*'Drive Train'!$F$39,NW31+$C$39)-$C$7,IF(ME31-1&lt;=0,0,IF($C$37=Motors!$C$30,MAX(MAX(NW$8:NW31)*-1,NW31-$C$39),MAX(0,MAX(NW$8:NW31)*-1,NW31-$C$39))))</f>
        <v>11.620322836744684</v>
      </c>
      <c r="NX32" s="256">
        <f>IF(PP31=0,MIN('Drive Train'!$F$35-GH31*$C$19*'Drive Train'!$F$39,NX31+$C$39)-$C$7,IF(MF31-1&lt;=0,0,IF($C$37=Motors!$C$30,MAX(MAX(NX$8:NX31)*-1,NX31-$C$39),MAX(0,MAX(NX$8:NX31)*-1,NX31-$C$39))))</f>
        <v>11.67782484458894</v>
      </c>
      <c r="NY32" s="256">
        <f>IF(PQ31=0,MIN('Drive Train'!$F$35-GI31*$C$19*'Drive Train'!$F$39,NY31+$C$39)-$C$7,IF(MG31-1&lt;=0,0,IF($C$37=Motors!$C$30,MAX(MAX(NY$8:NY31)*-1,NY31-$C$39),MAX(0,MAX(NY$8:NY31)*-1,NY31-$C$39))))</f>
        <v>11.709655183440558</v>
      </c>
      <c r="NZ32" s="256">
        <f>IF(PR31=0,MIN('Drive Train'!$F$35-GJ31*$C$19*'Drive Train'!$F$39,NZ31+$C$39)-$C$7,IF(MH31-1&lt;=0,0,IF($C$37=Motors!$C$30,MAX(MAX(NZ$8:NZ31)*-1,NZ31-$C$39),MAX(0,MAX(NZ$8:NZ31)*-1,NZ31-$C$39))))</f>
        <v>11.72823312108596</v>
      </c>
      <c r="OA32" s="256">
        <f>IF(PS31=0,MIN('Drive Train'!$F$35-GK31*$C$19*'Drive Train'!$F$39,OA31+$C$39)-$C$7,IF(MI31-1&lt;=0,0,IF($C$37=Motors!$C$30,MAX(MAX(OA$8:OA31)*-1,OA31-$C$39),MAX(0,MAX(OA$8:OA31)*-1,OA31-$C$39))))</f>
        <v>11.728983472012359</v>
      </c>
      <c r="OB32" s="61">
        <f t="shared" si="321"/>
        <v>0.9600000000000003</v>
      </c>
      <c r="OC32" s="256">
        <f>'Drive Train'!$F$35-(FQ32*$C$13)*$C$19*'Drive Train'!$F$39</f>
        <v>11.962465458152998</v>
      </c>
      <c r="OD32" s="256">
        <f>'Drive Train'!$F$35-(FR32*$C$13)*$C$19*'Drive Train'!$F$39</f>
        <v>8.0736802241075516</v>
      </c>
      <c r="OE32" s="256">
        <f>'Drive Train'!$F$35-(FS32*$C$13)*$C$19*'Drive Train'!$F$39</f>
        <v>8.6029922501525729</v>
      </c>
      <c r="OF32" s="256">
        <f>'Drive Train'!$F$35-(FT32*$C$13)*$C$19*'Drive Train'!$F$39</f>
        <v>9.3779077736586913</v>
      </c>
      <c r="OG32" s="256">
        <f>'Drive Train'!$F$35-(FU32*$C$13)*$C$19*'Drive Train'!$F$39</f>
        <v>10.308778191576515</v>
      </c>
      <c r="OH32" s="256">
        <f>'Drive Train'!$F$35-(FV32*$C$13)*$C$19*'Drive Train'!$F$39</f>
        <v>11.119836202425267</v>
      </c>
      <c r="OI32" s="256">
        <f>'Drive Train'!$F$35-(FW32*$C$13)*$C$19*'Drive Train'!$F$39</f>
        <v>11.695431751015967</v>
      </c>
      <c r="OJ32" s="256">
        <f>'Drive Train'!$F$35-(FX32*$C$13)*$C$19*'Drive Train'!$F$39</f>
        <v>12.005839185371128</v>
      </c>
      <c r="OK32" s="256">
        <f>'Drive Train'!$F$35-(FY32*$C$13)*$C$19*'Drive Train'!$F$39</f>
        <v>12.144483449881985</v>
      </c>
      <c r="OL32" s="256">
        <f>'Drive Train'!$F$35-(FZ32*$C$13)*$C$19*'Drive Train'!$F$39</f>
        <v>12.194088640341484</v>
      </c>
      <c r="OM32" s="256">
        <f>'Drive Train'!$F$35-(GA32*$C$13)*$C$19*'Drive Train'!$F$39</f>
        <v>12.208594409811736</v>
      </c>
      <c r="ON32" s="256">
        <f>'Drive Train'!$F$35-(GB32*$C$13)*$C$19*'Drive Train'!$F$39</f>
        <v>11.31553013698019</v>
      </c>
      <c r="OO32" s="256">
        <f>'Drive Train'!$F$35-(GC32*$C$13)*$C$19*'Drive Train'!$F$39</f>
        <v>11.113936038163168</v>
      </c>
      <c r="OP32" s="256">
        <f>'Drive Train'!$F$35-(GD32*$C$13)*$C$19*'Drive Train'!$F$39</f>
        <v>11.120482343014512</v>
      </c>
      <c r="OQ32" s="256">
        <f>'Drive Train'!$F$35-(GE32*$C$13)*$C$19*'Drive Train'!$F$39</f>
        <v>11.575541160236511</v>
      </c>
      <c r="OR32" s="256">
        <f>'Drive Train'!$F$35-(GF32*$C$13)*$C$19*'Drive Train'!$F$39</f>
        <v>11.768963946769274</v>
      </c>
      <c r="OS32" s="256">
        <f>'Drive Train'!$F$35-(GG32*$C$13)*$C$19*'Drive Train'!$F$39</f>
        <v>11.864649381426844</v>
      </c>
      <c r="OT32" s="256">
        <f>'Drive Train'!$F$35-(GH32*$C$13)*$C$19*'Drive Train'!$F$39</f>
        <v>11.913678728009293</v>
      </c>
      <c r="OU32" s="256">
        <f>'Drive Train'!$F$35-(GI32*$C$13)*$C$19*'Drive Train'!$F$39</f>
        <v>11.940750900969574</v>
      </c>
      <c r="OV32" s="256">
        <f>'Drive Train'!$F$35-(GJ32*$C$13)*$C$19*'Drive Train'!$F$39</f>
        <v>11.956529137381956</v>
      </c>
      <c r="OW32" s="256">
        <f>'Drive Train'!$F$35-(GK32*$C$13)*$C$19*'Drive Train'!$F$39</f>
        <v>11.957166059531307</v>
      </c>
      <c r="OX32" s="61">
        <f t="shared" si="322"/>
        <v>0.9600000000000003</v>
      </c>
      <c r="OY32" s="1">
        <f>IF(PU32&gt;='Drive Train'!$F$29,1,0)</f>
        <v>0</v>
      </c>
      <c r="OZ32" s="1">
        <f>IF(PV32&gt;='Drive Train'!$F$29,1,0)</f>
        <v>0</v>
      </c>
      <c r="PA32" s="1">
        <f>IF(PW32&gt;='Drive Train'!$F$29,1,0)</f>
        <v>0</v>
      </c>
      <c r="PB32" s="1">
        <f>IF(PX32&gt;='Drive Train'!$F$29,1,0)</f>
        <v>0</v>
      </c>
      <c r="PC32" s="1">
        <f>IF(PY32&gt;='Drive Train'!$F$29,1,0)</f>
        <v>0</v>
      </c>
      <c r="PD32" s="1">
        <f>IF(PZ32&gt;='Drive Train'!$F$29,1,0)</f>
        <v>0</v>
      </c>
      <c r="PE32" s="1">
        <f>IF(QA32&gt;='Drive Train'!$F$29,1,0)</f>
        <v>0</v>
      </c>
      <c r="PF32" s="1">
        <f>IF(QB32&gt;='Drive Train'!$F$29,1,0)</f>
        <v>0</v>
      </c>
      <c r="PG32" s="1">
        <f>IF(QC32&gt;='Drive Train'!$F$29,1,0)</f>
        <v>0</v>
      </c>
      <c r="PH32" s="1">
        <f>IF(QD32&gt;='Drive Train'!$F$29,1,0)</f>
        <v>0</v>
      </c>
      <c r="PI32" s="1">
        <f>IF(QE32&gt;='Drive Train'!$F$29,1,0)</f>
        <v>0</v>
      </c>
      <c r="PJ32" s="1">
        <f>IF(QF32&gt;='Drive Train'!$F$29,1,0)</f>
        <v>0</v>
      </c>
      <c r="PK32" s="1">
        <f>IF(QG32&gt;='Drive Train'!$F$29,1,0)</f>
        <v>0</v>
      </c>
      <c r="PL32" s="1">
        <f>IF(QH32&gt;='Drive Train'!$F$29,1,0)</f>
        <v>0</v>
      </c>
      <c r="PM32" s="1">
        <f>IF(QI32&gt;='Drive Train'!$F$29,1,0)</f>
        <v>0</v>
      </c>
      <c r="PN32" s="1">
        <f>IF(QJ32&gt;='Drive Train'!$F$29,1,0)</f>
        <v>0</v>
      </c>
      <c r="PO32" s="1">
        <f>IF(QK32&gt;='Drive Train'!$F$29,1,0)</f>
        <v>0</v>
      </c>
      <c r="PP32" s="1">
        <f>IF(QL32&gt;='Drive Train'!$F$29,1,0)</f>
        <v>0</v>
      </c>
      <c r="PQ32" s="1">
        <f>IF(QM32&gt;='Drive Train'!$F$29,1,0)</f>
        <v>0</v>
      </c>
      <c r="PR32" s="1">
        <f>IF(QN32&gt;='Drive Train'!$F$29,1,0)</f>
        <v>0</v>
      </c>
      <c r="PS32" s="1">
        <f>IF(QO32&gt;='Drive Train'!$F$29,1,0)</f>
        <v>0</v>
      </c>
      <c r="PT32" s="253">
        <f t="shared" si="323"/>
        <v>0.9600000000000003</v>
      </c>
      <c r="PU32" s="57">
        <f t="shared" si="324"/>
        <v>7.7249538992261897</v>
      </c>
      <c r="PV32" s="57">
        <f t="shared" si="325"/>
        <v>3.9934847405276819</v>
      </c>
      <c r="PW32" s="57">
        <f t="shared" si="326"/>
        <v>5.453665664977251</v>
      </c>
      <c r="PX32" s="57">
        <f t="shared" si="327"/>
        <v>6.5975015248150841</v>
      </c>
      <c r="PY32" s="57">
        <f t="shared" si="328"/>
        <v>7.3876812779500112</v>
      </c>
      <c r="PZ32" s="57">
        <f t="shared" si="329"/>
        <v>7.7457475095434587</v>
      </c>
      <c r="QA32" s="57">
        <f t="shared" si="330"/>
        <v>7.8226770233509573</v>
      </c>
      <c r="QB32" s="57">
        <f t="shared" si="331"/>
        <v>7.6151087327312963</v>
      </c>
      <c r="QC32" s="57">
        <f t="shared" si="332"/>
        <v>7.2991953595560322</v>
      </c>
      <c r="QD32" s="57">
        <f t="shared" si="333"/>
        <v>6.9311541258678311</v>
      </c>
      <c r="QE32" s="57">
        <f t="shared" si="334"/>
        <v>6.5614179390814691</v>
      </c>
      <c r="QF32" s="57">
        <f t="shared" si="335"/>
        <v>3.7283213446891055</v>
      </c>
      <c r="QG32" s="57">
        <f t="shared" si="336"/>
        <v>4.5661275388620677</v>
      </c>
      <c r="QH32" s="57">
        <f t="shared" si="337"/>
        <v>5.4023418092331479</v>
      </c>
      <c r="QI32" s="57">
        <f t="shared" si="338"/>
        <v>6.1391198744985296</v>
      </c>
      <c r="QJ32" s="57">
        <f t="shared" si="339"/>
        <v>6.6951739391641265</v>
      </c>
      <c r="QK32" s="57">
        <f t="shared" si="340"/>
        <v>7.10392604728845</v>
      </c>
      <c r="QL32" s="57">
        <f t="shared" si="341"/>
        <v>7.3718841961602841</v>
      </c>
      <c r="QM32" s="57">
        <f t="shared" si="342"/>
        <v>7.5497477416804086</v>
      </c>
      <c r="QN32" s="57">
        <f t="shared" si="343"/>
        <v>7.6678184022249392</v>
      </c>
      <c r="QO32" s="57">
        <f t="shared" si="344"/>
        <v>7.6733358128955658</v>
      </c>
      <c r="QP32" s="61">
        <f t="shared" si="345"/>
        <v>0.9600000000000003</v>
      </c>
      <c r="QQ32" s="57">
        <f t="shared" si="139"/>
        <v>9.2019767697374605E-2</v>
      </c>
      <c r="QR32" s="57">
        <f t="shared" si="140"/>
        <v>0.90988688363121828</v>
      </c>
      <c r="QS32" s="57">
        <f t="shared" si="141"/>
        <v>0.79856499925958002</v>
      </c>
      <c r="QT32" s="57">
        <f t="shared" si="142"/>
        <v>0.63558918903644679</v>
      </c>
      <c r="QU32" s="57">
        <f t="shared" si="143"/>
        <v>0.43981383550308067</v>
      </c>
      <c r="QV32" s="57">
        <f t="shared" si="144"/>
        <v>0.26923674361831001</v>
      </c>
      <c r="QW32" s="57">
        <f t="shared" si="145"/>
        <v>0.14818077293913001</v>
      </c>
      <c r="QX32" s="57">
        <f t="shared" si="146"/>
        <v>8.2897652936027882E-2</v>
      </c>
      <c r="QY32" s="57">
        <f t="shared" si="147"/>
        <v>5.3738782509464893E-2</v>
      </c>
      <c r="QZ32" s="57">
        <f t="shared" si="148"/>
        <v>4.3306101964066382E-2</v>
      </c>
      <c r="RA32" s="57">
        <f t="shared" si="149"/>
        <v>4.0255331317960177E-2</v>
      </c>
      <c r="RB32" s="57">
        <f t="shared" si="150"/>
        <v>0.2280795121880515</v>
      </c>
      <c r="RC32" s="57">
        <f t="shared" si="151"/>
        <v>0.27047763249186701</v>
      </c>
      <c r="RD32" s="57">
        <f t="shared" si="152"/>
        <v>0.26910085101730263</v>
      </c>
      <c r="RE32" s="57">
        <f t="shared" si="153"/>
        <v>0.17339547773947511</v>
      </c>
      <c r="RF32" s="57">
        <f t="shared" si="154"/>
        <v>0.13271590119909862</v>
      </c>
      <c r="RG32" s="57">
        <f t="shared" si="155"/>
        <v>0.11259188668805512</v>
      </c>
      <c r="RH32" s="57">
        <f t="shared" si="156"/>
        <v>0.10228031434035997</v>
      </c>
      <c r="RI32" s="57">
        <f t="shared" si="157"/>
        <v>9.6586649432551519E-2</v>
      </c>
      <c r="RJ32" s="57">
        <f t="shared" si="158"/>
        <v>9.3268260801536315E-2</v>
      </c>
      <c r="RK32" s="57">
        <f t="shared" si="159"/>
        <v>9.3134306970194813E-2</v>
      </c>
      <c r="RL32" s="61">
        <f t="shared" si="346"/>
        <v>0.9600000000000003</v>
      </c>
      <c r="RM32" s="2">
        <f>IF(AND(LO32&gt;=LO$6*'Drive Train'!$AA$52,LO32&lt;=LO$6*'Drive Train'!$AA$53,KS32=0,JW32=0,EU32&gt;0),$C$17,0)</f>
        <v>0.04</v>
      </c>
      <c r="RN32" s="2">
        <f>IF(AND(LP32&gt;=LP$6*'Drive Train'!$AA$52,LP32&lt;=LP$6*'Drive Train'!$AA$53,KT32=0,JX32=0,EV32&gt;0),$C$17,0)</f>
        <v>0.04</v>
      </c>
      <c r="RO32" s="2">
        <f>IF(AND(LQ32&gt;=LQ$6*'Drive Train'!$AA$52,LQ32&lt;=LQ$6*'Drive Train'!$AA$53,KU32=0,JY32=0,EW32&gt;0),$C$17,0)</f>
        <v>0.04</v>
      </c>
      <c r="RP32" s="2">
        <f>IF(AND(LR32&gt;=LR$6*'Drive Train'!$AA$52,LR32&lt;=LR$6*'Drive Train'!$AA$53,KV32=0,JZ32=0,EX32&gt;0),$C$17,0)</f>
        <v>0.04</v>
      </c>
      <c r="RQ32" s="2">
        <f>IF(AND(LS32&gt;=LS$6*'Drive Train'!$AA$52,LS32&lt;=LS$6*'Drive Train'!$AA$53,KW32=0,KA32=0,EY32&gt;0),$C$17,0)</f>
        <v>0.04</v>
      </c>
      <c r="RR32" s="2">
        <f>IF(AND(LT32&gt;=LT$6*'Drive Train'!$AA$52,LT32&lt;=LT$6*'Drive Train'!$AA$53,KX32=0,KB32=0,EZ32&gt;0),$C$17,0)</f>
        <v>0.04</v>
      </c>
      <c r="RS32" s="2">
        <f>IF(AND(LU32&gt;=LU$6*'Drive Train'!$AA$52,LU32&lt;=LU$6*'Drive Train'!$AA$53,KY32=0,KC32=0,FA32&gt;0),$C$17,0)</f>
        <v>0.04</v>
      </c>
      <c r="RT32" s="2">
        <f>IF(AND(LV32&gt;=LV$6*'Drive Train'!$AA$52,LV32&lt;=LV$6*'Drive Train'!$AA$53,KZ32=0,KD32=0,FB32&gt;0),$C$17,0)</f>
        <v>0.04</v>
      </c>
      <c r="RU32" s="2">
        <f>IF(AND(LW32&gt;=LW$6*'Drive Train'!$AA$52,LW32&lt;=LW$6*'Drive Train'!$AA$53,LA32=0,KE32=0,FC32&gt;0),$C$17,0)</f>
        <v>0</v>
      </c>
      <c r="RV32" s="2">
        <f>IF(AND(LX32&gt;=LX$6*'Drive Train'!$AA$52,LX32&lt;=LX$6*'Drive Train'!$AA$53,LB32=0,KF32=0,FD32&gt;0),$C$17,0)</f>
        <v>0</v>
      </c>
      <c r="RW32" s="2">
        <f>IF(AND(LY32&gt;=LY$6*'Drive Train'!$AA$52,LY32&lt;=LY$6*'Drive Train'!$AA$53,LC32=0,KG32=0,FE32&gt;0),$C$17,0)</f>
        <v>0</v>
      </c>
      <c r="RX32" s="2">
        <f>IF(AND(LZ32&gt;=LZ$6*'Drive Train'!$AA$52,LZ32&lt;=LZ$6*'Drive Train'!$AA$53,LD32=0,KH32=0,FF32&gt;0),$C$17,0)</f>
        <v>0.04</v>
      </c>
      <c r="RY32" s="2">
        <f>IF(AND(MA32&gt;=MA$6*'Drive Train'!$AA$52,MA32&lt;=MA$6*'Drive Train'!$AA$53,LE32=0,KI32=0,FG32&gt;0),$C$17,0)</f>
        <v>0.04</v>
      </c>
      <c r="RZ32" s="2">
        <f>IF(AND(MB32&gt;=MB$6*'Drive Train'!$AA$52,MB32&lt;=MB$6*'Drive Train'!$AA$53,LF32=0,KJ32=0,FH32&gt;0),$C$17,0)</f>
        <v>0.04</v>
      </c>
      <c r="SA32" s="2">
        <f>IF(AND(MC32&gt;=MC$6*'Drive Train'!$AA$52,MC32&lt;=MC$6*'Drive Train'!$AA$53,LG32=0,KK32=0,FI32&gt;0),$C$17,0)</f>
        <v>0.04</v>
      </c>
      <c r="SB32" s="2">
        <f>IF(AND(MD32&gt;=MD$6*'Drive Train'!$AA$52,MD32&lt;=MD$6*'Drive Train'!$AA$53,LH32=0,KL32=0,FJ32&gt;0),$C$17,0)</f>
        <v>0.04</v>
      </c>
      <c r="SC32" s="2">
        <f>IF(AND(ME32&gt;=ME$6*'Drive Train'!$AA$52,ME32&lt;=ME$6*'Drive Train'!$AA$53,LI32=0,KM32=0,FK32&gt;0),$C$17,0)</f>
        <v>0.04</v>
      </c>
      <c r="SD32" s="2">
        <f>IF(AND(MF32&gt;=MF$6*'Drive Train'!$AA$52,MF32&lt;=MF$6*'Drive Train'!$AA$53,LJ32=0,KN32=0,FL32&gt;0),$C$17,0)</f>
        <v>0.04</v>
      </c>
      <c r="SE32" s="2">
        <f>IF(AND(MG32&gt;=MG$6*'Drive Train'!$AA$52,MG32&lt;=MG$6*'Drive Train'!$AA$53,LK32=0,KO32=0,FM32&gt;0),$C$17,0)</f>
        <v>0.04</v>
      </c>
      <c r="SF32" s="2">
        <f>IF(AND(MH32&gt;=MH$6*'Drive Train'!$AA$52,MH32&lt;=MH$6*'Drive Train'!$AA$53,LL32=0,KP32=0,FN32&gt;0),$C$17,0)</f>
        <v>0.04</v>
      </c>
      <c r="SG32" s="2">
        <f>IF(AND(MI32&gt;=MI$6*'Drive Train'!$AA$52,MI32&lt;=MI$6*'Drive Train'!$AA$53,LM32=0,KQ32=0,FO32&gt;0),$C$17,0)</f>
        <v>0.04</v>
      </c>
      <c r="SH32" s="61">
        <f t="shared" si="347"/>
        <v>0.9600000000000003</v>
      </c>
      <c r="SI32" s="2">
        <f>IF(AND(EU32&lt;0,KS32=0,LO32&gt;=LO$6*'Drive Train'!$AA$52,LO32&lt;=LO$6*'Drive Train'!$AA$53,OY32=1,JW32=0),$C$17,0)</f>
        <v>0</v>
      </c>
      <c r="SJ32" s="2">
        <f>IF(AND(EV32&lt;0,KT32=0,LP32&gt;=LP$6*'Drive Train'!$AA$52,LP32&lt;=LP$6*'Drive Train'!$AA$53,OZ32=1,JX32=0),$C$17,0)</f>
        <v>0</v>
      </c>
      <c r="SK32" s="2">
        <f>IF(AND(EW32&lt;0,KU32=0,LQ32&gt;=LQ$6*'Drive Train'!$AA$52,LQ32&lt;=LQ$6*'Drive Train'!$AA$53,PA32=1,JY32=0),$C$17,0)</f>
        <v>0</v>
      </c>
      <c r="SL32" s="2">
        <f>IF(AND(EX32&lt;0,KV32=0,LR32&gt;=LR$6*'Drive Train'!$AA$52,LR32&lt;=LR$6*'Drive Train'!$AA$53,PB32=1,JZ32=0),$C$17,0)</f>
        <v>0</v>
      </c>
      <c r="SM32" s="2">
        <f>IF(AND(EY32&lt;0,KW32=0,LS32&gt;=LS$6*'Drive Train'!$AA$52,LS32&lt;=LS$6*'Drive Train'!$AA$53,PC32=1,KA32=0),$C$17,0)</f>
        <v>0</v>
      </c>
      <c r="SN32" s="2">
        <f>IF(AND(EZ32&lt;0,KX32=0,LT32&gt;=LT$6*'Drive Train'!$AA$52,LT32&lt;=LT$6*'Drive Train'!$AA$53,PD32=1,KB32=0),$C$17,0)</f>
        <v>0</v>
      </c>
      <c r="SO32" s="2">
        <f>IF(AND(FA32&lt;0,KY32=0,LU32&gt;=LU$6*'Drive Train'!$AA$52,LU32&lt;=LU$6*'Drive Train'!$AA$53,PE32=1,KC32=0),$C$17,0)</f>
        <v>0</v>
      </c>
      <c r="SP32" s="2">
        <f>IF(AND(FB32&lt;0,KZ32=0,LV32&gt;=LV$6*'Drive Train'!$AA$52,LV32&lt;=LV$6*'Drive Train'!$AA$53,PF32=1,KD32=0),$C$17,0)</f>
        <v>0</v>
      </c>
      <c r="SQ32" s="2">
        <f>IF(AND(FC32&lt;0,LA32=0,LW32&gt;=LW$6*'Drive Train'!$AA$52,LW32&lt;=LW$6*'Drive Train'!$AA$53,PG32=1,KE32=0),$C$17,0)</f>
        <v>0</v>
      </c>
      <c r="SR32" s="2">
        <f>IF(AND(FD32&lt;0,LB32=0,LX32&gt;=LX$6*'Drive Train'!$AA$52,LX32&lt;=LX$6*'Drive Train'!$AA$53,PH32=1,KF32=0),$C$17,0)</f>
        <v>0</v>
      </c>
      <c r="SS32" s="2">
        <f>IF(AND(FE32&lt;0,LC32=0,LY32&gt;=LY$6*'Drive Train'!$AA$52,LY32&lt;=LY$6*'Drive Train'!$AA$53,PI32=1,KG32=0),$C$17,0)</f>
        <v>0</v>
      </c>
      <c r="ST32" s="2">
        <f>IF(AND(FF32&lt;0,LD32=0,LZ32&gt;=LZ$6*'Drive Train'!$AA$52,LZ32&lt;=LZ$6*'Drive Train'!$AA$53,PJ32=1,KH32=0),$C$17,0)</f>
        <v>0</v>
      </c>
      <c r="SU32" s="2">
        <f>IF(AND(FG32&lt;0,LE32=0,MA32&gt;=MA$6*'Drive Train'!$AA$52,MA32&lt;=MA$6*'Drive Train'!$AA$53,PK32=1,KI32=0),$C$17,0)</f>
        <v>0</v>
      </c>
      <c r="SV32" s="2">
        <f>IF(AND(FH32&lt;0,LF32=0,MB32&gt;=MB$6*'Drive Train'!$AA$52,MB32&lt;=MB$6*'Drive Train'!$AA$53,PL32=1,KJ32=0),$C$17,0)</f>
        <v>0</v>
      </c>
      <c r="SW32" s="2">
        <f>IF(AND(FI32&lt;0,LG32=0,MC32&gt;=MC$6*'Drive Train'!$AA$52,MC32&lt;=MC$6*'Drive Train'!$AA$53,PM32=1,KK32=0),$C$17,0)</f>
        <v>0</v>
      </c>
      <c r="SX32" s="2">
        <f>IF(AND(FJ32&lt;0,LH32=0,MD32&gt;=MD$6*'Drive Train'!$AA$52,MD32&lt;=MD$6*'Drive Train'!$AA$53,PN32=1,KL32=0),$C$17,0)</f>
        <v>0</v>
      </c>
      <c r="SY32" s="2">
        <f>IF(AND(FK32&lt;0,LI32=0,ME32&gt;=ME$6*'Drive Train'!$AA$52,ME32&lt;=ME$6*'Drive Train'!$AA$53,PO32=1,KM32=0),$C$17,0)</f>
        <v>0</v>
      </c>
      <c r="SZ32" s="2">
        <f>IF(AND(FL32&lt;0,LJ32=0,MF32&gt;=MF$6*'Drive Train'!$AA$52,MF32&lt;=MF$6*'Drive Train'!$AA$53,PP32=1,KN32=0),$C$17,0)</f>
        <v>0</v>
      </c>
      <c r="TA32" s="2">
        <f>IF(AND(FM32&lt;0,LK32=0,MG32&gt;=MG$6*'Drive Train'!$AA$52,MG32&lt;=MG$6*'Drive Train'!$AA$53,PQ32=1,KO32=0),$C$17,0)</f>
        <v>0</v>
      </c>
      <c r="TB32" s="2">
        <f>IF(AND(FN32&lt;0,LL32=0,MH32&gt;=MH$6*'Drive Train'!$AA$52,MH32&lt;=MH$6*'Drive Train'!$AA$53,PR32=1,KP32=0),$C$17,0)</f>
        <v>0</v>
      </c>
      <c r="TC32" s="2">
        <f>IF(AND(FO32&lt;0,LM32=0,MI32&gt;=MI$6*'Drive Train'!$AA$52,MI32&lt;=MI$6*'Drive Train'!$AA$53,PS32=1,KQ32=0),$C$17,0)</f>
        <v>0</v>
      </c>
      <c r="TD32" s="144">
        <f t="shared" si="348"/>
        <v>0.9600000000000003</v>
      </c>
    </row>
    <row r="33" spans="1:524" x14ac:dyDescent="0.2">
      <c r="B33" s="3" t="s">
        <v>135</v>
      </c>
      <c r="C33" s="2">
        <f>((1-C21)*4.448222*SUM('Drive Train'!$F$25:$F$26) / (4.448222*SUM('Drive Train'!$F$25:$F$26)))*C12</f>
        <v>0.29323464438802099</v>
      </c>
      <c r="D33" s="5"/>
      <c r="E33" s="6"/>
      <c r="P33" s="5"/>
      <c r="R33" s="63">
        <f t="shared" si="160"/>
        <v>1.0000000000000002</v>
      </c>
      <c r="S33" s="2">
        <f>NG33/'Drive Train'!$F$35</f>
        <v>0.95019882727040306</v>
      </c>
      <c r="T33" s="2">
        <f>NH33/'Drive Train'!$F$35</f>
        <v>0.63658711484738317</v>
      </c>
      <c r="U33" s="2">
        <f>NI33/'Drive Train'!$F$35</f>
        <v>0.67927356856069132</v>
      </c>
      <c r="V33" s="2">
        <f>NJ33/'Drive Train'!$F$35</f>
        <v>0.74176675594021702</v>
      </c>
      <c r="W33" s="2">
        <f>NK33/'Drive Train'!$F$35</f>
        <v>0.81683695093358988</v>
      </c>
      <c r="X33" s="2">
        <f>NL33/'Drive Train'!$F$35</f>
        <v>0.88224485503429573</v>
      </c>
      <c r="Y33" s="2">
        <f>NM33/'Drive Train'!$F$35</f>
        <v>0.92866385088838443</v>
      </c>
      <c r="Z33" s="2">
        <f>NN33/'Drive Train'!$F$35</f>
        <v>0.95369670849767163</v>
      </c>
      <c r="AA33" s="2">
        <f>NO33/'Drive Train'!$F$35</f>
        <v>0.96487769757112785</v>
      </c>
      <c r="AB33" s="2">
        <f>NP33/'Drive Train'!$F$35</f>
        <v>0.96887811615657127</v>
      </c>
      <c r="AC33" s="2">
        <f>NQ33/'Drive Train'!$F$35</f>
        <v>0.97004793627513997</v>
      </c>
      <c r="AD33" s="2">
        <f>NR33/'Drive Train'!$F$35</f>
        <v>0.89802662395001531</v>
      </c>
      <c r="AE33" s="2">
        <f>NS33/'Drive Train'!$F$35</f>
        <v>0.88176903533573936</v>
      </c>
      <c r="AF33" s="2">
        <f>NT33/'Drive Train'!$F$35</f>
        <v>0.88229696314633155</v>
      </c>
      <c r="AG33" s="2">
        <f>NU33/'Drive Train'!$F$35</f>
        <v>0.91899525485778322</v>
      </c>
      <c r="AH33" s="2">
        <f>NV33/'Drive Train'!$F$35</f>
        <v>0.93459386667494149</v>
      </c>
      <c r="AI33" s="2">
        <f>NW33/'Drive Train'!$F$35</f>
        <v>0.94231043398603576</v>
      </c>
      <c r="AJ33" s="2">
        <f>NX33/'Drive Train'!$F$35</f>
        <v>0.94626441354913648</v>
      </c>
      <c r="AK33" s="2">
        <f>NY33/'Drive Train'!$F$35</f>
        <v>0.94844765330399794</v>
      </c>
      <c r="AL33" s="2">
        <f>NZ33/'Drive Train'!$F$35</f>
        <v>0.94972009172435135</v>
      </c>
      <c r="AM33" s="2">
        <f>OA33/'Drive Train'!$F$35</f>
        <v>0.94977145641381511</v>
      </c>
      <c r="AN33" s="61">
        <f t="shared" si="161"/>
        <v>1.0000000000000002</v>
      </c>
      <c r="AO33" s="46">
        <f>LO33*12*60/(PI() * 'Drive Train'!$F$15)/S$6*ABS(S33)</f>
        <v>4465.6365227236438</v>
      </c>
      <c r="AP33" s="46">
        <f>LP33*12*60/(PI() * 'Drive Train'!$F$15)/T$6*ABS(T33)</f>
        <v>597.60125864550901</v>
      </c>
      <c r="AQ33" s="46">
        <f>LQ33*12*60/(PI() * 'Drive Train'!$F$15)/U$6*ABS(U33)</f>
        <v>1219.1891042807208</v>
      </c>
      <c r="AR33" s="46">
        <f>LR33*12*60/(PI() * 'Drive Train'!$F$15)/V$6*ABS(V33)</f>
        <v>2014.9435973150644</v>
      </c>
      <c r="AS33" s="46">
        <f>LS33*12*60/(PI() * 'Drive Train'!$F$15)/W$6*ABS(W33)</f>
        <v>2901.4669692592011</v>
      </c>
      <c r="AT33" s="46">
        <f>LT33*12*60/(PI() * 'Drive Train'!$F$15)/X$6*ABS(X33)</f>
        <v>3675.5246172673305</v>
      </c>
      <c r="AU33" s="46">
        <f>LU33*12*60/(PI() * 'Drive Train'!$F$15)/Y$6*ABS(Y33)</f>
        <v>4218.5198835940118</v>
      </c>
      <c r="AV33" s="46">
        <f>LV33*12*60/(PI() * 'Drive Train'!$F$15)/Z$6*ABS(Z33)</f>
        <v>4505.3567327083647</v>
      </c>
      <c r="AW33" s="46">
        <f>LW33*12*60/(PI() * 'Drive Train'!$F$15)/AA$6*ABS(AA33)</f>
        <v>4630.0391755798046</v>
      </c>
      <c r="AX33" s="46">
        <f>LX33*12*60/(PI() * 'Drive Train'!$F$15)/AB$6*ABS(AB33)</f>
        <v>4673.3102685644981</v>
      </c>
      <c r="AY33" s="46">
        <f>LY33*12*60/(PI() * 'Drive Train'!$F$15)/AC$6*ABS(AC33)</f>
        <v>4685.5468492840182</v>
      </c>
      <c r="AZ33" s="46">
        <f>LZ33*12*60/(PI() * 'Drive Train'!$F$15)/AD$6*ABS(AD33)</f>
        <v>2617.3939524987695</v>
      </c>
      <c r="BA33" s="46">
        <f>MA33*12*60/(PI() * 'Drive Train'!$F$15)/AE$6*ABS(AE33)</f>
        <v>3147.5267274158555</v>
      </c>
      <c r="BB33" s="46">
        <f>MB33*12*60/(PI() * 'Drive Train'!$F$15)/AF$6*ABS(AF33)</f>
        <v>3705.1033249637908</v>
      </c>
      <c r="BC33" s="46">
        <f>MC33*12*60/(PI() * 'Drive Train'!$F$15)/AG$6*ABS(AG33)</f>
        <v>4118.5994650378207</v>
      </c>
      <c r="BD33" s="46">
        <f>MD33*12*60/(PI() * 'Drive Train'!$F$15)/AH$6*ABS(AH33)</f>
        <v>4292.3445338628071</v>
      </c>
      <c r="BE33" s="46">
        <f>ME33*12*60/(PI() * 'Drive Train'!$F$15)/AI$6*ABS(AI33)</f>
        <v>4378.1055376734639</v>
      </c>
      <c r="BF33" s="46">
        <f>MF33*12*60/(PI() * 'Drive Train'!$F$15)/AJ$6*ABS(AJ33)</f>
        <v>4421.9976927223242</v>
      </c>
      <c r="BG33" s="46">
        <f>MG33*12*60/(PI() * 'Drive Train'!$F$15)/AK$6*ABS(AK33)</f>
        <v>4446.2177621318024</v>
      </c>
      <c r="BH33" s="46">
        <f>MH33*12*60/(PI() * 'Drive Train'!$F$15)/AL$6*ABS(AL33)</f>
        <v>4460.3285502794124</v>
      </c>
      <c r="BI33" s="46">
        <f>MI33*12*60/(PI() * 'Drive Train'!$F$15)/AM$6*ABS(AM33)</f>
        <v>4460.8980815869027</v>
      </c>
      <c r="BJ33" s="61">
        <f t="shared" si="67"/>
        <v>1.0000000000000002</v>
      </c>
      <c r="BK33" s="2">
        <f>IF(OR(KS32=1,AND($C$37=Motors!$C$32,OY32=1)),0,IF(NG33=0,-(CG32+$C$15)/($C$14-$C$15)*$C$12,($C$11*S33-AO33)/($C$11*S33)*$C$12*S33))</f>
        <v>0.34210119318283244</v>
      </c>
      <c r="BL33" s="2">
        <f>IF(OR(KT32=1,AND($C$37=Motors!$C$32,OZ32=1)),0,IF(NH33=0,-(CH32+$C$15)/($C$14-$C$15)*$C$12,($C$11*T33-AP33)/($C$11*T33)*$C$12*T33))</f>
        <v>1.2960139400035826</v>
      </c>
      <c r="BM33" s="2">
        <f>IF(OR(KU32=1,AND($C$37=Motors!$C$32,PA32=1)),0,IF(NI33=0,-(CI32+$C$15)/($C$14-$C$15)*$C$12,($C$11*U33-AQ33)/($C$11*U33)*$C$12*U33))</f>
        <v>1.1237984960625036</v>
      </c>
      <c r="BN33" s="2">
        <f>IF(OR(KV32=1,AND($C$37=Motors!$C$32,PB32=1)),0,IF(NJ33=0,-(CJ32+$C$15)/($C$14-$C$15)*$C$12,($C$11*V33-AR33)/($C$11*V33)*$C$12*V33))</f>
        <v>0.92258479112884795</v>
      </c>
      <c r="BO33" s="2">
        <f>IF(OR(KW32=1,AND($C$37=Motors!$C$32,PC32=1)),0,IF(NK33=0,-(CK32+$C$15)/($C$14-$C$15)*$C$12,($C$11*W33-AS33)/($C$11*W33)*$C$12*W33))</f>
        <v>0.71179129897857341</v>
      </c>
      <c r="BP33" s="2">
        <f>IF(OR(KX32=1,AND($C$37=Motors!$C$32,PD32=1)),0,IF(NL33=0,-(CL32+$C$15)/($C$14-$C$15)*$C$12,($C$11*X33-AT33)/($C$11*X33)*$C$12*X33))</f>
        <v>0.52739882764987478</v>
      </c>
      <c r="BQ33" s="2">
        <f>IF(OR(KY32=1,AND($C$37=Motors!$C$32,PE32=1)),0,IF(NM33=0,-(CM32+$C$15)/($C$14-$C$15)*$C$12,($C$11*Y33-AU33)/($C$11*Y33)*$C$12*Y33))</f>
        <v>0.39936410981378506</v>
      </c>
      <c r="BR33" s="2">
        <f>IF(OR(KZ32=1,AND($C$37=Motors!$C$32,PF32=1)),0,IF(NN33=0,-(CN32+$C$15)/($C$14-$C$15)*$C$12,($C$11*Z33-AV33)/($C$11*Z33)*$C$12*Z33))</f>
        <v>0.33298654693231267</v>
      </c>
      <c r="BS33" s="2">
        <f>IF(OR(LA32=1,AND($C$37=Motors!$C$32,PG32=1)),0,IF(NO33=0,-(CO32+$C$15)/($C$14-$C$15)*$C$12,($C$11*AA33-AW33)/($C$11*AA33)*$C$12*AA33))</f>
        <v>0.30486899296716918</v>
      </c>
      <c r="BT33" s="2">
        <f>IF(OR(LB32=1,AND($C$37=Motors!$C$32,PH32=1)),0,IF(NP33=0,-(CP32+$C$15)/($C$14-$C$15)*$C$12,($C$11*AB33-AX33)/($C$11*AB33)*$C$12*AB33))</f>
        <v>0.29540541329333192</v>
      </c>
      <c r="BU33" s="2">
        <f>IF(OR(LC32=1,AND($C$37=Motors!$C$32,PI32=1)),0,IF(NQ33=0,-(CQ32+$C$15)/($C$14-$C$15)*$C$12,($C$11*AC33-AY33)/($C$11*AC33)*$C$12*AC33))</f>
        <v>0.29282381913187189</v>
      </c>
      <c r="BV33" s="2">
        <f>IF(OR(LD32=1,AND($C$37=Motors!$C$32,PJ32=1)),0,IF(NR33=0,-(CR32+$C$15)/($C$14-$C$15)*$C$12,($C$11*AD33-AZ33)/($C$11*AD33)*$C$12*AD33))</f>
        <v>1.0376268789757079</v>
      </c>
      <c r="BW33" s="2">
        <f>IF(OR(LE32=1,AND($C$37=Motors!$C$32,PK32=1)),0,IF(NS33=0,-(CS32+$C$15)/($C$14-$C$15)*$C$12,($C$11*AE33-BA33)/($C$11*AE33)*$C$12*AE33))</f>
        <v>0.76150378140738528</v>
      </c>
      <c r="BX33" s="2">
        <f>IF(OR(LF32=1,AND($C$37=Motors!$C$32,PL32=1)),0,IF(NT33=0,-(CT32+$C$15)/($C$14-$C$15)*$C$12,($C$11*AF33-BB33)/($C$11*AF33)*$C$12*AF33))</f>
        <v>0.51434661522759606</v>
      </c>
      <c r="BY33" s="2">
        <f>IF(OR(LG32=1,AND($C$37=Motors!$C$32,PM32=1)),0,IF(NU33=0,-(CU32+$C$15)/($C$14-$C$15)*$C$12,($C$11*AG33-BC33)/($C$11*AG33)*$C$12*AG33))</f>
        <v>0.42015954360888336</v>
      </c>
      <c r="BZ33" s="2">
        <f>IF(OR(LH32=1,AND($C$37=Motors!$C$32,PN32=1)),0,IF(NV33=0,-(CV32+$C$15)/($C$14-$C$15)*$C$12,($C$11*AH33-BD33)/($C$11*AH33)*$C$12*AH33))</f>
        <v>0.38102163300150144</v>
      </c>
      <c r="CA33" s="2">
        <f>IF(OR(LI32=1,AND($C$37=Motors!$C$32,PO32=1)),0,IF(NW33=0,-(CW32+$C$15)/($C$14-$C$15)*$C$12,($C$11*AI33-BE33)/($C$11*AI33)*$C$12*AI33))</f>
        <v>0.3617449134005723</v>
      </c>
      <c r="CB33" s="2">
        <f>IF(OR(LJ32=1,AND($C$37=Motors!$C$32,PP32=1)),0,IF(NX33=0,-(CX32+$C$15)/($C$14-$C$15)*$C$12,($C$11*AJ33-BF33)/($C$11*AJ33)*$C$12*AJ33))</f>
        <v>0.3518906223099606</v>
      </c>
      <c r="CC33" s="2">
        <f>IF(OR(LK32=1,AND($C$37=Motors!$C$32,PQ32=1)),0,IF(NY33=0,-(CY32+$C$15)/($C$14-$C$15)*$C$12,($C$11*AK33-BG33)/($C$11*AK33)*$C$12*AK33))</f>
        <v>0.34645637482511121</v>
      </c>
      <c r="CD33" s="2">
        <f>IF(OR(LL32=1,AND($C$37=Motors!$C$32,PR32=1)),0,IF(NZ33=0,-(CZ32+$C$15)/($C$14-$C$15)*$C$12,($C$11*AL33-BH33)/($C$11*AL33)*$C$12*AL33))</f>
        <v>0.34329148916653446</v>
      </c>
      <c r="CE33" s="2">
        <f>IF(OR(LM32=1,AND($C$37=Motors!$C$32,PS32=1)),0,IF(OA33=0,-(DA32+$C$15)/($C$14-$C$15)*$C$12,($C$11*AM33-BI33)/($C$11*AM33)*$C$12*AM33))</f>
        <v>0.34316376778625812</v>
      </c>
      <c r="CF33" s="61">
        <f t="shared" si="69"/>
        <v>1.0000000000000002</v>
      </c>
      <c r="CG33" s="57">
        <f>IF(AND(KS32=1,OY32=1),0,ABS(BK33/$C$12*($C$14-$C$15)+$C$15) *'Drive Train'!$AA$49 + CG32*(1-'Drive Train'!$AA$49))</f>
        <v>20.961775139152451</v>
      </c>
      <c r="CH33" s="57">
        <f>IF(AND(KT32=1,OZ32=1),0,ABS(BL33/$C$12*($C$14-$C$15)+$C$15) *'Drive Train'!$AA$49 + CH32*(1-'Drive Train'!$AA$49))</f>
        <v>71.744764938779923</v>
      </c>
      <c r="CI33" s="57">
        <f>IF(AND(KU32=1,PA32=1),0,ABS(BM33/$C$12*($C$14-$C$15)+$C$15) *'Drive Train'!$AA$49 + CI32*(1-'Drive Train'!$AA$49))</f>
        <v>62.576614956356515</v>
      </c>
      <c r="CJ33" s="57">
        <f>IF(AND(KV32=1,PB32=1),0,ABS(BN33/$C$12*($C$14-$C$15)+$C$15) *'Drive Train'!$AA$49 + CJ32*(1-'Drive Train'!$AA$49))</f>
        <v>51.864698631465224</v>
      </c>
      <c r="CK33" s="57">
        <f>IF(AND(KW32=1,PC32=1),0,ABS(BO33/$C$12*($C$14-$C$15)+$C$15) *'Drive Train'!$AA$49 + CK32*(1-'Drive Train'!$AA$49))</f>
        <v>40.642787825290853</v>
      </c>
      <c r="CL33" s="57">
        <f>IF(AND(KX32=1,PD32=1),0,ABS(BP33/$C$12*($C$14-$C$15)+$C$15) *'Drive Train'!$AA$49 + CL32*(1-'Drive Train'!$AA$49))</f>
        <v>30.826375347501632</v>
      </c>
      <c r="CM33" s="57">
        <f>IF(AND(KY32=1,PE32=1),0,ABS(BQ33/$C$12*($C$14-$C$15)+$C$15) *'Drive Train'!$AA$49 + CM32*(1-'Drive Train'!$AA$49))</f>
        <v>24.010253231995279</v>
      </c>
      <c r="CN33" s="57">
        <f>IF(AND(KZ32=1,PF32=1),0,ABS(BR33/$C$12*($C$14-$C$15)+$C$15) *'Drive Train'!$AA$49 + CN32*(1-'Drive Train'!$AA$49))</f>
        <v>20.476543141666269</v>
      </c>
      <c r="CO33" s="57">
        <f>IF(AND(LA32=1,PG32=1),0,ABS(BS33/$C$12*($C$14-$C$15)+$C$15) *'Drive Train'!$AA$49 + CO32*(1-'Drive Train'!$AA$49))</f>
        <v>18.979662571654693</v>
      </c>
      <c r="CP33" s="57">
        <f>IF(AND(LB32=1,PH32=1),0,ABS(BT33/$C$12*($C$14-$C$15)+$C$15) *'Drive Train'!$AA$49 + CP32*(1-'Drive Train'!$AA$49))</f>
        <v>18.475854574910574</v>
      </c>
      <c r="CQ33" s="57">
        <f>IF(AND(LC32=1,PI32=1),0,ABS(BU33/$C$12*($C$14-$C$15)+$C$15) *'Drive Train'!$AA$49 + CQ32*(1-'Drive Train'!$AA$49))</f>
        <v>18.338419499841976</v>
      </c>
      <c r="CR33" s="57">
        <f>IF(AND(LD32=1,PJ32=1),0,ABS(BV33/$C$12*($C$14-$C$15)+$C$15) *'Drive Train'!$AA$49 + CR32*(1-'Drive Train'!$AA$49))</f>
        <v>57.989138411860296</v>
      </c>
      <c r="CS33" s="57">
        <f>IF(AND(LE32=1,PK32=1),0,ABS(BW33/$C$12*($C$14-$C$15)+$C$15) *'Drive Train'!$AA$49 + CS32*(1-'Drive Train'!$AA$49))</f>
        <v>43.289307118077808</v>
      </c>
      <c r="CT33" s="57">
        <f>IF(AND(LF32=1,PL32=1),0,ABS(BX33/$C$12*($C$14-$C$15)+$C$15) *'Drive Train'!$AA$49 + CT32*(1-'Drive Train'!$AA$49))</f>
        <v>30.131521051328036</v>
      </c>
      <c r="CU33" s="57">
        <f>IF(AND(LG32=1,PM32=1),0,ABS(BY33/$C$12*($C$14-$C$15)+$C$15) *'Drive Train'!$AA$49 + CU32*(1-'Drive Train'!$AA$49))</f>
        <v>25.117329645236403</v>
      </c>
      <c r="CV33" s="57">
        <f>IF(AND(LH32=1,PN32=1),0,ABS(BZ33/$C$12*($C$14-$C$15)+$C$15) *'Drive Train'!$AA$49 + CV32*(1-'Drive Train'!$AA$49))</f>
        <v>23.033763698793624</v>
      </c>
      <c r="CW33" s="57">
        <f>IF(AND(LI32=1,PO32=1),0,ABS(CA33/$C$12*($C$14-$C$15)+$C$15) *'Drive Train'!$AA$49 + CW32*(1-'Drive Train'!$AA$49))</f>
        <v>22.007538335806398</v>
      </c>
      <c r="CX33" s="57">
        <f>IF(AND(LJ32=1,PP32=1),0,ABS(CB33/$C$12*($C$14-$C$15)+$C$15) *'Drive Train'!$AA$49 + CX32*(1-'Drive Train'!$AA$49))</f>
        <v>21.482930225048939</v>
      </c>
      <c r="CY33" s="57">
        <f>IF(AND(LK32=1,PQ32=1),0,ABS(CC33/$C$12*($C$14-$C$15)+$C$15) *'Drive Train'!$AA$49 + CY32*(1-'Drive Train'!$AA$49))</f>
        <v>21.193629829901148</v>
      </c>
      <c r="CZ33" s="57">
        <f>IF(AND(LL32=1,PR32=1),0,ABS(CD33/$C$12*($C$14-$C$15)+$C$15) *'Drive Train'!$AA$49 + CZ32*(1-'Drive Train'!$AA$49))</f>
        <v>21.025142348575258</v>
      </c>
      <c r="DA33" s="57">
        <f>IF(AND(LM32=1,PS32=1),0,ABS(CE33/$C$12*($C$14-$C$15)+$C$15) *'Drive Train'!$AA$49 + DA32*(1-'Drive Train'!$AA$49))</f>
        <v>21.018342907459303</v>
      </c>
      <c r="DB33" s="61">
        <f t="shared" si="162"/>
        <v>1.0000000000000002</v>
      </c>
      <c r="DC33" s="57">
        <f t="shared" si="70"/>
        <v>20.961775139152451</v>
      </c>
      <c r="DD33" s="57">
        <f t="shared" si="71"/>
        <v>71.744764938779923</v>
      </c>
      <c r="DE33" s="57">
        <f t="shared" si="72"/>
        <v>62.576614956356515</v>
      </c>
      <c r="DF33" s="57">
        <f t="shared" si="73"/>
        <v>51.864698631465224</v>
      </c>
      <c r="DG33" s="57">
        <f t="shared" si="74"/>
        <v>40.642787825290853</v>
      </c>
      <c r="DH33" s="57">
        <f t="shared" si="75"/>
        <v>30.826375347501632</v>
      </c>
      <c r="DI33" s="57">
        <f t="shared" si="76"/>
        <v>24.010253231995279</v>
      </c>
      <c r="DJ33" s="57">
        <f t="shared" si="77"/>
        <v>20.476543141666269</v>
      </c>
      <c r="DK33" s="57">
        <f t="shared" si="78"/>
        <v>18.979662571654693</v>
      </c>
      <c r="DL33" s="57">
        <f t="shared" si="79"/>
        <v>18.475854574910574</v>
      </c>
      <c r="DM33" s="57">
        <f t="shared" si="80"/>
        <v>18.338419499841976</v>
      </c>
      <c r="DN33" s="57">
        <f t="shared" si="81"/>
        <v>25</v>
      </c>
      <c r="DO33" s="57">
        <f t="shared" si="82"/>
        <v>30</v>
      </c>
      <c r="DP33" s="57">
        <f t="shared" si="83"/>
        <v>30.131521051328036</v>
      </c>
      <c r="DQ33" s="57">
        <f t="shared" si="84"/>
        <v>25.117329645236403</v>
      </c>
      <c r="DR33" s="57">
        <f t="shared" si="85"/>
        <v>23.033763698793624</v>
      </c>
      <c r="DS33" s="57">
        <f t="shared" si="86"/>
        <v>22.007538335806398</v>
      </c>
      <c r="DT33" s="57">
        <f t="shared" si="87"/>
        <v>21.482930225048939</v>
      </c>
      <c r="DU33" s="57">
        <f t="shared" si="88"/>
        <v>21.193629829901148</v>
      </c>
      <c r="DV33" s="57">
        <f t="shared" si="89"/>
        <v>21.025142348575258</v>
      </c>
      <c r="DW33" s="57">
        <f t="shared" si="90"/>
        <v>21.018342907459303</v>
      </c>
      <c r="DX33" s="61">
        <f t="shared" si="163"/>
        <v>1.0000000000000002</v>
      </c>
      <c r="DY33" s="2">
        <f>IF(OY33=0,($C$23/0.4536*IF(ISNA(MK32),'Drive Train'!$F$16,'Drive Train'!$F$17)*4.448*$C$24*S$6)*SIGN(BK33),BK33)</f>
        <v>4.5236871680000004</v>
      </c>
      <c r="DZ33" s="2">
        <f>IF(OZ33=0,($C$23/0.4536*IF(ISNA(ML32),'Drive Train'!$F$16,'Drive Train'!$F$17)*4.448*$C$24*$C$21*T$6)*SIGN(BL33),BL33)</f>
        <v>14.225645600594998</v>
      </c>
      <c r="EA33" s="2">
        <f>IF(PA33=0,($C$23/0.4536*IF(ISNA(MM32),'Drive Train'!$F$16,'Drive Train'!$F$17)*4.448*$C$24*$C$21*U$6)*SIGN(BM33),BM33)</f>
        <v>9.8485238773349995</v>
      </c>
      <c r="EB33" s="2">
        <f>IF(PB33=0,($C$23/0.4536*IF(ISNA(MN32),'Drive Train'!$F$16,'Drive Train'!$F$17)*4.448*$C$24*$C$21*V$6)*SIGN(BN33),BN33)</f>
        <v>7.5312241414914709</v>
      </c>
      <c r="EC33" s="2">
        <f>IF(PC33=0,($C$23/0.4536*IF(ISNA(MO32),'Drive Train'!$F$16,'Drive Train'!$F$17)*4.448*$C$24*$C$21*W$6)*SIGN(BO33),BO33)</f>
        <v>6.0967052573978577</v>
      </c>
      <c r="ED33" s="2">
        <f>IF(PD33=0,($C$23/0.4536*IF(ISNA(MP32),'Drive Train'!$F$16,'Drive Train'!$F$17)*4.448*$C$24*$C$21*X$6)*SIGN(BP33),BP33)</f>
        <v>5.1212324162142009</v>
      </c>
      <c r="EE33" s="2">
        <f>IF(PE33=0,($C$23/0.4536*IF(ISNA(MQ32),'Drive Train'!$F$16,'Drive Train'!$F$17)*4.448*$C$24*$C$21*Y$6)*SIGN(BQ33),BQ33)</f>
        <v>4.4148555312191382</v>
      </c>
      <c r="EF33" s="2">
        <f>IF(PF33=0,($C$23/0.4536*IF(ISNA(MR32),'Drive Train'!$F$16,'Drive Train'!$F$17)*4.448*$C$24*$C$21*Z$6)*SIGN(BR33),BR33)</f>
        <v>3.8797215274349997</v>
      </c>
      <c r="EG33" s="2">
        <f>IF(PG33=0,($C$23/0.4536*IF(ISNA(MS32),'Drive Train'!$F$16,'Drive Train'!$F$17)*4.448*$C$24*$C$21*AA$6)*SIGN(BS33),BS33)</f>
        <v>3.4602921731177019</v>
      </c>
      <c r="EH33" s="2">
        <f>IF(PH33=0,($C$23/0.4536*IF(ISNA(MT32),'Drive Train'!$F$16,'Drive Train'!$F$17)*4.448*$C$24*$C$21*AB$6)*SIGN(BT33),BT33)</f>
        <v>3.1227026928135362</v>
      </c>
      <c r="EI33" s="2">
        <f>IF(PI33=0,($C$23/0.4536*IF(ISNA(MU32),'Drive Train'!$F$16,'Drive Train'!$F$17)*4.448*$C$24*$C$21*AC$6)*SIGN(BU33),BU33)</f>
        <v>2.8451291201189992</v>
      </c>
      <c r="EJ33" s="2">
        <f>IF(PJ33=0,($C$23/0.4536*IF(ISNA(MV32),'Drive Train'!$F$16,'Drive Train'!$F$17)*4.448*$C$24*$C$21*AD$6)*SIGN(BV33),BV33)</f>
        <v>3.9831807681666</v>
      </c>
      <c r="EK33" s="2">
        <f>IF(PK33=0,($C$23/0.4536*IF(ISNA(MW32),'Drive Train'!$F$16,'Drive Train'!$F$17)*4.448*$C$24*$C$21*AE$6)*SIGN(BW33),BW33)</f>
        <v>3.9831807681666</v>
      </c>
      <c r="EL33" s="2">
        <f>IF(PL33=0,($C$23/0.4536*IF(ISNA(MX32),'Drive Train'!$F$16,'Drive Train'!$F$17)*4.448*$C$24*$C$21*AF$6)*SIGN(BX33),BX33)</f>
        <v>3.9831807681666</v>
      </c>
      <c r="EM33" s="2">
        <f>IF(PM33=0,($C$23/0.4536*IF(ISNA(MY32),'Drive Train'!$F$16,'Drive Train'!$F$17)*4.448*$C$24*$C$21*AG$6)*SIGN(BY33),BY33)</f>
        <v>3.9831807681666</v>
      </c>
      <c r="EN33" s="2">
        <f>IF(PN33=0,($C$23/0.4536*IF(ISNA(MZ32),'Drive Train'!$F$16,'Drive Train'!$F$17)*4.448*$C$24*$C$21*AH$6)*SIGN(BZ33),BZ33)</f>
        <v>3.9831807681666</v>
      </c>
      <c r="EO33" s="2">
        <f>IF(PO33=0,($C$23/0.4536*IF(ISNA(NA32),'Drive Train'!$F$16,'Drive Train'!$F$17)*4.448*$C$24*$C$21*AI$6)*SIGN(CA33),CA33)</f>
        <v>3.9831807681666</v>
      </c>
      <c r="EP33" s="2">
        <f>IF(PP33=0,($C$23/0.4536*IF(ISNA(NB32),'Drive Train'!$F$16,'Drive Train'!$F$17)*4.448*$C$24*$C$21*AJ$6)*SIGN(CB33),CB33)</f>
        <v>3.9831807681666</v>
      </c>
      <c r="EQ33" s="2">
        <f>IF(PQ33=0,($C$23/0.4536*IF(ISNA(NC32),'Drive Train'!$F$16,'Drive Train'!$F$17)*4.448*$C$24*$C$21*AK$6)*SIGN(CC33),CC33)</f>
        <v>3.9831807681666</v>
      </c>
      <c r="ER33" s="2">
        <f>IF(PR33=0,($C$23/0.4536*IF(ISNA(ND32),'Drive Train'!$F$16,'Drive Train'!$F$17)*4.448*$C$24*$C$21*AL$6)*SIGN(CD33),CD33)</f>
        <v>3.9831807681666</v>
      </c>
      <c r="ES33" s="2">
        <f>IF(PS33=0,($C$23/0.4536*IF(ISNA(NE32),'Drive Train'!$F$16,'Drive Train'!$F$17)*4.448*$C$24*$C$21*AM$6)*SIGN(CE33),CE33)</f>
        <v>3.9831807681666</v>
      </c>
      <c r="ET33" s="61">
        <f t="shared" si="91"/>
        <v>1.0000000000000002</v>
      </c>
      <c r="EU33" s="255">
        <f>MAX(MIN(IF(AND(OY32=1,NG33&lt;0),-1,1)*(DC33-$C$15)/($C$14-$C$15)*$C$12*$C$21-$C$33*LO33/AO$6 -  OY32*$C$33/$C$21,DY32/$C$19),MAX(EU$8:EU32)*-1)</f>
        <v>5.1008886567546596E-2</v>
      </c>
      <c r="EV33" s="255">
        <f>MAX(MIN(IF(AND(OZ32=1,NH33&lt;0),-1,1)*(DD33-$C$15)/($C$14-$C$15)*$C$12*$C$21-$C$33*LP33/AP$6 -  OZ32*$C$33/$C$21,DZ32/$C$19),MAX(EV$8:EV32)*-1)</f>
        <v>1.0911809570244726</v>
      </c>
      <c r="EW33" s="255">
        <f>MAX(MIN(IF(AND(PA32=1,NI33&lt;0),-1,1)*(DE33-$C$15)/($C$14-$C$15)*$C$12*$C$21-$C$33*LQ33/AQ$6 -  PA32*$C$33/$C$21,EA32/$C$19),MAX(EW$8:EW32)*-1)</f>
        <v>0.89396348692148364</v>
      </c>
      <c r="EX33" s="255">
        <f>MAX(MIN(IF(AND(PB32=1,NJ33&lt;0),-1,1)*(DF33-$C$15)/($C$14-$C$15)*$C$12*$C$21-$C$33*LR33/AR$6 -  PB32*$C$33/$C$21,EB32/$C$19),MAX(EX$8:EX32)*-1)</f>
        <v>0.66772611560897488</v>
      </c>
      <c r="EY33" s="255">
        <f>MAX(MIN(IF(AND(PC32=1,NK33&lt;0),-1,1)*(DG33-$C$15)/($C$14-$C$15)*$C$12*$C$21-$C$33*LS33/AS$6 -  PC32*$C$33/$C$21,EC32/$C$19),MAX(EY$8:EY32)*-1)</f>
        <v>0.43762721433696494</v>
      </c>
      <c r="EZ33" s="255">
        <f>MAX(MIN(IF(AND(PD32=1,NL33&lt;0),-1,1)*(DH33-$C$15)/($C$14-$C$15)*$C$12*$C$21-$C$33*LT33/AT$6 -  PD32*$C$33/$C$21,ED32/$C$19),MAX(EZ$8:EZ32)*-1)</f>
        <v>0.24257500045278141</v>
      </c>
      <c r="FA33" s="255">
        <f>MAX(MIN(IF(AND(PE32=1,NM33&lt;0),-1,1)*(DI33-$C$15)/($C$14-$C$15)*$C$12*$C$21-$C$33*LU33/AU$6 -  PE32*$C$33/$C$21,EE32/$C$19),MAX(FA$8:FA32)*-1)</f>
        <v>0.1097949249686776</v>
      </c>
      <c r="FB33" s="255">
        <f>MAX(MIN(IF(AND(PF32=1,NN33&lt;0),-1,1)*(DJ33-$C$15)/($C$14-$C$15)*$C$12*$C$21-$C$33*LV33/AV$6 -  PF32*$C$33/$C$21,EF32/$C$19),MAX(FB$8:FB32)*-1)</f>
        <v>4.1683588600457733E-2</v>
      </c>
      <c r="FC33" s="255">
        <f>MAX(MIN(IF(AND(PG32=1,NO33&lt;0),-1,1)*(DK33-$C$15)/($C$14-$C$15)*$C$12*$C$21-$C$33*LW33/AW$6 -  PG32*$C$33/$C$21,EG32/$C$19),MAX(FC$8:FC32)*-1)</f>
        <v>1.296031413538079E-2</v>
      </c>
      <c r="FD33" s="255">
        <f>MAX(MIN(IF(AND(PH32=1,NP33&lt;0),-1,1)*(DL33-$C$15)/($C$14-$C$15)*$C$12*$C$21-$C$33*LX33/AX$6 -  PH32*$C$33/$C$21,EH32/$C$19),MAX(FD$8:FD32)*-1)</f>
        <v>3.3045349778998978E-3</v>
      </c>
      <c r="FE33" s="255">
        <f>MAX(MIN(IF(AND(PI32=1,NQ33&lt;0),-1,1)*(DM33-$C$15)/($C$14-$C$15)*$C$12*$C$21-$C$33*LY33/AY$6 -  PI32*$C$33/$C$21,EI32/$C$19),MAX(FE$8:FE32)*-1)</f>
        <v>6.6948433570779287E-4</v>
      </c>
      <c r="FF33" s="255">
        <f>MAX(MIN(IF(AND(PJ32=1,NR33&lt;0),-1,1)*(DN33-$C$15)/($C$14-$C$15)*$C$12*$C$21-$C$33*LZ33/AZ$6 -  PJ32*$C$33/$C$21,EJ32/$C$19),MAX(FF$8:FF32)*-1)</f>
        <v>0.21283971560180817</v>
      </c>
      <c r="FG33" s="255">
        <f>MAX(MIN(IF(AND(PK32=1,NS33&lt;0),-1,1)*(DO33-$C$15)/($C$14-$C$15)*$C$12*$C$21-$C$33*MA33/BA$6 -  PK32*$C$33/$C$21,EK32/$C$19),MAX(FG$8:FG32)*-1)</f>
        <v>0.26066779038705079</v>
      </c>
      <c r="FH33" s="255">
        <f>MAX(MIN(IF(AND(PL32=1,NT33&lt;0),-1,1)*(DP33-$C$15)/($C$14-$C$15)*$C$12*$C$21-$C$33*MB33/BB$6 -  PL32*$C$33/$C$21,EL32/$C$19),MAX(FH$8:FH32)*-1)</f>
        <v>0.2293105207822688</v>
      </c>
      <c r="FI33" s="255">
        <f>MAX(MIN(IF(AND(PM32=1,NU33&lt;0),-1,1)*(DQ33-$C$15)/($C$14-$C$15)*$C$12*$C$21-$C$33*MC33/BC$6 -  PM32*$C$33/$C$21,EM32/$C$19),MAX(FI$8:FI32)*-1)</f>
        <v>0.13134996468738086</v>
      </c>
      <c r="FJ33" s="255">
        <f>MAX(MIN(IF(AND(PN32=1,NV33&lt;0),-1,1)*(DR33-$C$15)/($C$14-$C$15)*$C$12*$C$21-$C$33*MD33/BD$6 -  PN32*$C$33/$C$21,EN32/$C$19),MAX(FJ$8:FJ32)*-1)</f>
        <v>9.097304501188555E-2</v>
      </c>
      <c r="FK33" s="255">
        <f>MAX(MIN(IF(AND(PO32=1,NW33&lt;0),-1,1)*(DS33-$C$15)/($C$14-$C$15)*$C$12*$C$21-$C$33*ME33/BE$6 -  PO32*$C$33/$C$21,EO32/$C$19),MAX(FK$8:FK32)*-1)</f>
        <v>7.1156416103203363E-2</v>
      </c>
      <c r="FL33" s="255">
        <f>MAX(MIN(IF(AND(PP32=1,NX33&lt;0),-1,1)*(DT33-$C$15)/($C$14-$C$15)*$C$12*$C$21-$C$33*MF33/BF$6 -  PP32*$C$33/$C$21,EP32/$C$19),MAX(FL$8:FL32)*-1)</f>
        <v>6.1043599279515193E-2</v>
      </c>
      <c r="FM33" s="255">
        <f>MAX(MIN(IF(AND(PQ32=1,NY33&lt;0),-1,1)*(DU33-$C$15)/($C$14-$C$15)*$C$12*$C$21-$C$33*MG33/BG$6 -  PQ32*$C$33/$C$21,EQ32/$C$19),MAX(FM$8:FM32)*-1)</f>
        <v>5.5471779076973204E-2</v>
      </c>
      <c r="FN33" s="255">
        <f>MAX(MIN(IF(AND(PR32=1,NZ33&lt;0),-1,1)*(DV33-$C$15)/($C$14-$C$15)*$C$12*$C$21-$C$33*MH33/BH$6 -  PR32*$C$33/$C$21,ER32/$C$19),MAX(FN$8:FN32)*-1)</f>
        <v>5.2228396431839075E-2</v>
      </c>
      <c r="FO33" s="255">
        <f>MAX(MIN(IF(AND(PS32=1,OA33&lt;0),-1,1)*(DW33-$C$15)/($C$14-$C$15)*$C$12*$C$21-$C$33*MI33/BI$6 -  PS32*$C$33/$C$21,ES32/$C$19),MAX(FO$8:FO32)*-1)</f>
        <v>5.2097532273674529E-2</v>
      </c>
      <c r="FP33" s="61">
        <f t="shared" si="164"/>
        <v>1.0000000000000002</v>
      </c>
      <c r="FQ33" s="256">
        <f t="shared" si="165"/>
        <v>6.6251188247705999</v>
      </c>
      <c r="FR33" s="256">
        <f t="shared" si="166"/>
        <v>71.744764938779923</v>
      </c>
      <c r="FS33" s="256">
        <f t="shared" si="167"/>
        <v>62.576614956356515</v>
      </c>
      <c r="FT33" s="256">
        <f t="shared" si="168"/>
        <v>48.971937603909176</v>
      </c>
      <c r="FU33" s="256">
        <f t="shared" si="169"/>
        <v>33.172222573100221</v>
      </c>
      <c r="FV33" s="256">
        <f t="shared" si="170"/>
        <v>19.778984367866883</v>
      </c>
      <c r="FW33" s="256">
        <f t="shared" si="171"/>
        <v>10.661655502666703</v>
      </c>
      <c r="FX33" s="256">
        <f t="shared" si="172"/>
        <v>5.984798294586005</v>
      </c>
      <c r="FY33" s="256">
        <f t="shared" si="173"/>
        <v>4.0125179021496793</v>
      </c>
      <c r="FZ33" s="256">
        <f t="shared" si="174"/>
        <v>3.3495049184054557</v>
      </c>
      <c r="GA33" s="256">
        <f t="shared" si="175"/>
        <v>3.1685694640932724</v>
      </c>
      <c r="GB33" s="256">
        <f t="shared" si="176"/>
        <v>17.737214396745092</v>
      </c>
      <c r="GC33" s="256">
        <f t="shared" si="177"/>
        <v>21.021323742342279</v>
      </c>
      <c r="GD33" s="256">
        <f t="shared" si="178"/>
        <v>18.868180371552661</v>
      </c>
      <c r="GE33" s="256">
        <f t="shared" si="179"/>
        <v>12.141729866997043</v>
      </c>
      <c r="GF33" s="256">
        <f t="shared" si="180"/>
        <v>9.3692532442575533</v>
      </c>
      <c r="GG33" s="256">
        <f t="shared" si="181"/>
        <v>8.0085466615766414</v>
      </c>
      <c r="GH33" s="256">
        <f t="shared" si="182"/>
        <v>7.3141512381749401</v>
      </c>
      <c r="GI33" s="256">
        <f t="shared" si="183"/>
        <v>6.9315628341607907</v>
      </c>
      <c r="GJ33" s="256">
        <f t="shared" si="184"/>
        <v>6.7088563316711838</v>
      </c>
      <c r="GK33" s="256">
        <f t="shared" si="185"/>
        <v>6.6998705590520338</v>
      </c>
      <c r="GL33" s="61">
        <f t="shared" si="186"/>
        <v>1.0000000000000002</v>
      </c>
      <c r="GM33" s="57">
        <f t="shared" si="93"/>
        <v>1.3202073746103271</v>
      </c>
      <c r="GN33" s="57">
        <f t="shared" si="94"/>
        <v>7.9077170305475768</v>
      </c>
      <c r="GO33" s="57">
        <f t="shared" si="95"/>
        <v>9.3578259999674991</v>
      </c>
      <c r="GP33" s="57">
        <f t="shared" si="96"/>
        <v>9.1402719245064699</v>
      </c>
      <c r="GQ33" s="57">
        <f t="shared" si="97"/>
        <v>7.4000635351267672</v>
      </c>
      <c r="GR33" s="57">
        <f t="shared" si="98"/>
        <v>4.8831254541162945</v>
      </c>
      <c r="GS33" s="57">
        <f t="shared" si="99"/>
        <v>2.5638469526622707</v>
      </c>
      <c r="GT33" s="57">
        <f t="shared" si="100"/>
        <v>1.1076202148478427</v>
      </c>
      <c r="GU33" s="57">
        <f t="shared" si="101"/>
        <v>0.38612603442211541</v>
      </c>
      <c r="GV33" s="57">
        <f t="shared" si="102"/>
        <v>0.10909530037534247</v>
      </c>
      <c r="GW33" s="57">
        <f t="shared" si="103"/>
        <v>2.4258545977551421E-2</v>
      </c>
      <c r="GX33" s="57">
        <f t="shared" si="104"/>
        <v>5.5086982103672861</v>
      </c>
      <c r="GY33" s="57">
        <f t="shared" si="105"/>
        <v>6.7465801029915626</v>
      </c>
      <c r="GZ33" s="57">
        <f t="shared" si="106"/>
        <v>5.9349940958149974</v>
      </c>
      <c r="HA33" s="57">
        <f t="shared" si="107"/>
        <v>3.3995878699578297</v>
      </c>
      <c r="HB33" s="57">
        <f t="shared" si="108"/>
        <v>2.3545560979145526</v>
      </c>
      <c r="HC33" s="57">
        <f t="shared" si="109"/>
        <v>1.8416639062664504</v>
      </c>
      <c r="HD33" s="57">
        <f t="shared" si="110"/>
        <v>1.5799248986714318</v>
      </c>
      <c r="HE33" s="57">
        <f t="shared" si="111"/>
        <v>1.4357155536652848</v>
      </c>
      <c r="HF33" s="57">
        <f t="shared" si="112"/>
        <v>1.3517706182838976</v>
      </c>
      <c r="HG33" s="57">
        <f t="shared" si="113"/>
        <v>1.3483836040142911</v>
      </c>
      <c r="HH33" s="61">
        <f t="shared" si="187"/>
        <v>1.0000000000000002</v>
      </c>
      <c r="HI33" s="57">
        <f t="shared" si="188"/>
        <v>1.3202073746103271</v>
      </c>
      <c r="HJ33" s="57">
        <f t="shared" si="189"/>
        <v>7.9077170305475768</v>
      </c>
      <c r="HK33" s="57">
        <f t="shared" si="190"/>
        <v>9.3578259999674991</v>
      </c>
      <c r="HL33" s="57">
        <f t="shared" si="191"/>
        <v>9.1402719245064699</v>
      </c>
      <c r="HM33" s="57">
        <f t="shared" si="192"/>
        <v>7.4000635351267672</v>
      </c>
      <c r="HN33" s="57">
        <f t="shared" si="193"/>
        <v>4.8831254541162945</v>
      </c>
      <c r="HO33" s="57">
        <f t="shared" si="194"/>
        <v>2.5638469526622707</v>
      </c>
      <c r="HP33" s="57">
        <f t="shared" si="195"/>
        <v>1.1076202148478427</v>
      </c>
      <c r="HQ33" s="57">
        <f t="shared" si="196"/>
        <v>0.38612603442211541</v>
      </c>
      <c r="HR33" s="57">
        <f t="shared" si="197"/>
        <v>0.10909530037534247</v>
      </c>
      <c r="HS33" s="57">
        <f t="shared" si="198"/>
        <v>2.4258545977551421E-2</v>
      </c>
      <c r="HT33" s="57">
        <f t="shared" si="199"/>
        <v>5.5086982103672861</v>
      </c>
      <c r="HU33" s="57">
        <f t="shared" si="200"/>
        <v>6.7465801029915626</v>
      </c>
      <c r="HV33" s="57">
        <f t="shared" si="201"/>
        <v>5.9349940958149974</v>
      </c>
      <c r="HW33" s="57">
        <f t="shared" si="202"/>
        <v>3.3995878699578297</v>
      </c>
      <c r="HX33" s="57">
        <f t="shared" si="203"/>
        <v>2.3545560979145526</v>
      </c>
      <c r="HY33" s="57">
        <f t="shared" si="204"/>
        <v>1.8416639062664504</v>
      </c>
      <c r="HZ33" s="57">
        <f t="shared" si="205"/>
        <v>1.5799248986714318</v>
      </c>
      <c r="IA33" s="57">
        <f t="shared" si="206"/>
        <v>1.4357155536652848</v>
      </c>
      <c r="IB33" s="57">
        <f t="shared" si="207"/>
        <v>1.3517706182838976</v>
      </c>
      <c r="IC33" s="57">
        <f t="shared" si="208"/>
        <v>1.3483836040142911</v>
      </c>
      <c r="ID33" s="61">
        <f t="shared" si="209"/>
        <v>1.0000000000000002</v>
      </c>
      <c r="IE33" s="57">
        <f t="shared" si="210"/>
        <v>11.782465458152998</v>
      </c>
      <c r="IF33" s="57">
        <f t="shared" si="211"/>
        <v>7.8936802241075519</v>
      </c>
      <c r="IG33" s="57">
        <f t="shared" si="212"/>
        <v>8.4229922501525731</v>
      </c>
      <c r="IH33" s="57">
        <f t="shared" si="213"/>
        <v>9.1979077736586916</v>
      </c>
      <c r="II33" s="57">
        <f t="shared" si="214"/>
        <v>10.128778191576515</v>
      </c>
      <c r="IJ33" s="57">
        <f t="shared" si="215"/>
        <v>10.939836202425267</v>
      </c>
      <c r="IK33" s="57">
        <f t="shared" si="216"/>
        <v>11.515431751015967</v>
      </c>
      <c r="IL33" s="57">
        <f t="shared" si="217"/>
        <v>11.825839185371128</v>
      </c>
      <c r="IM33" s="57">
        <f t="shared" si="218"/>
        <v>11.964483449881985</v>
      </c>
      <c r="IN33" s="57">
        <f t="shared" si="219"/>
        <v>12.014088640341484</v>
      </c>
      <c r="IO33" s="57">
        <f t="shared" si="220"/>
        <v>12.028594409811737</v>
      </c>
      <c r="IP33" s="57">
        <f t="shared" si="221"/>
        <v>11.13553013698019</v>
      </c>
      <c r="IQ33" s="57">
        <f t="shared" si="222"/>
        <v>10.933936038163168</v>
      </c>
      <c r="IR33" s="57">
        <f t="shared" si="223"/>
        <v>10.940482343014512</v>
      </c>
      <c r="IS33" s="57">
        <f t="shared" si="224"/>
        <v>11.395541160236512</v>
      </c>
      <c r="IT33" s="57">
        <f t="shared" si="225"/>
        <v>11.588963946769274</v>
      </c>
      <c r="IU33" s="57">
        <f t="shared" si="226"/>
        <v>11.684649381426844</v>
      </c>
      <c r="IV33" s="57">
        <f t="shared" si="227"/>
        <v>11.733678728009293</v>
      </c>
      <c r="IW33" s="57">
        <f t="shared" si="228"/>
        <v>11.760750900969574</v>
      </c>
      <c r="IX33" s="57">
        <f t="shared" si="229"/>
        <v>11.776529137381957</v>
      </c>
      <c r="IY33" s="57">
        <f t="shared" si="230"/>
        <v>11.777166059531307</v>
      </c>
      <c r="IZ33" s="61">
        <f t="shared" si="231"/>
        <v>1.0000000000000002</v>
      </c>
      <c r="JA33" s="256" t="e">
        <f t="shared" si="349"/>
        <v>#N/A</v>
      </c>
      <c r="JB33" s="256" t="e">
        <f t="shared" si="350"/>
        <v>#N/A</v>
      </c>
      <c r="JC33" s="256" t="e">
        <f t="shared" si="351"/>
        <v>#N/A</v>
      </c>
      <c r="JD33" s="256" t="e">
        <f t="shared" si="352"/>
        <v>#N/A</v>
      </c>
      <c r="JE33" s="256" t="e">
        <f t="shared" si="353"/>
        <v>#N/A</v>
      </c>
      <c r="JF33" s="256" t="e">
        <f t="shared" si="354"/>
        <v>#N/A</v>
      </c>
      <c r="JG33" s="256" t="e">
        <f t="shared" si="355"/>
        <v>#N/A</v>
      </c>
      <c r="JH33" s="256" t="e">
        <f t="shared" si="356"/>
        <v>#N/A</v>
      </c>
      <c r="JI33" s="256" t="e">
        <f t="shared" si="357"/>
        <v>#N/A</v>
      </c>
      <c r="JJ33" s="256" t="e">
        <f t="shared" si="358"/>
        <v>#N/A</v>
      </c>
      <c r="JK33" s="256" t="e">
        <f t="shared" si="359"/>
        <v>#N/A</v>
      </c>
      <c r="JL33" s="256" t="e">
        <f t="shared" si="360"/>
        <v>#N/A</v>
      </c>
      <c r="JM33" s="256" t="e">
        <f t="shared" si="361"/>
        <v>#N/A</v>
      </c>
      <c r="JN33" s="256" t="e">
        <f t="shared" si="362"/>
        <v>#N/A</v>
      </c>
      <c r="JO33" s="256" t="e">
        <f t="shared" si="363"/>
        <v>#N/A</v>
      </c>
      <c r="JP33" s="256" t="e">
        <f t="shared" si="364"/>
        <v>#N/A</v>
      </c>
      <c r="JQ33" s="256" t="e">
        <f t="shared" si="365"/>
        <v>#N/A</v>
      </c>
      <c r="JR33" s="256" t="e">
        <f t="shared" si="366"/>
        <v>#N/A</v>
      </c>
      <c r="JS33" s="256" t="e">
        <f t="shared" si="367"/>
        <v>#N/A</v>
      </c>
      <c r="JT33" s="256" t="e">
        <f t="shared" si="368"/>
        <v>#N/A</v>
      </c>
      <c r="JU33" s="256" t="e">
        <f t="shared" si="369"/>
        <v>#N/A</v>
      </c>
      <c r="JV33" s="61">
        <f t="shared" si="233"/>
        <v>1.0000000000000002</v>
      </c>
      <c r="JW33" s="46">
        <f t="shared" si="234"/>
        <v>0</v>
      </c>
      <c r="JX33" s="46">
        <f t="shared" si="235"/>
        <v>0</v>
      </c>
      <c r="JY33" s="46">
        <f t="shared" si="236"/>
        <v>0</v>
      </c>
      <c r="JZ33" s="46">
        <f t="shared" si="237"/>
        <v>0</v>
      </c>
      <c r="KA33" s="46">
        <f t="shared" si="238"/>
        <v>0</v>
      </c>
      <c r="KB33" s="46">
        <f t="shared" si="239"/>
        <v>0</v>
      </c>
      <c r="KC33" s="46">
        <f t="shared" si="240"/>
        <v>0</v>
      </c>
      <c r="KD33" s="46">
        <f t="shared" si="241"/>
        <v>0</v>
      </c>
      <c r="KE33" s="46">
        <f t="shared" si="242"/>
        <v>0</v>
      </c>
      <c r="KF33" s="46">
        <f t="shared" si="243"/>
        <v>1</v>
      </c>
      <c r="KG33" s="46">
        <f t="shared" si="244"/>
        <v>1</v>
      </c>
      <c r="KH33" s="46">
        <f t="shared" si="245"/>
        <v>0</v>
      </c>
      <c r="KI33" s="46">
        <f t="shared" si="246"/>
        <v>0</v>
      </c>
      <c r="KJ33" s="46">
        <f t="shared" si="247"/>
        <v>0</v>
      </c>
      <c r="KK33" s="46">
        <f t="shared" si="248"/>
        <v>0</v>
      </c>
      <c r="KL33" s="46">
        <f t="shared" si="249"/>
        <v>0</v>
      </c>
      <c r="KM33" s="46">
        <f t="shared" si="250"/>
        <v>0</v>
      </c>
      <c r="KN33" s="46">
        <f t="shared" si="251"/>
        <v>0</v>
      </c>
      <c r="KO33" s="46">
        <f t="shared" si="252"/>
        <v>0</v>
      </c>
      <c r="KP33" s="46">
        <f t="shared" si="253"/>
        <v>0</v>
      </c>
      <c r="KQ33" s="46">
        <f t="shared" si="254"/>
        <v>0</v>
      </c>
      <c r="KR33" s="61">
        <f t="shared" si="255"/>
        <v>1.0000000000000002</v>
      </c>
      <c r="KS33" s="1">
        <f t="shared" si="256"/>
        <v>0</v>
      </c>
      <c r="KT33" s="1">
        <f t="shared" si="257"/>
        <v>0</v>
      </c>
      <c r="KU33" s="1">
        <f t="shared" si="258"/>
        <v>0</v>
      </c>
      <c r="KV33" s="1">
        <f t="shared" si="259"/>
        <v>0</v>
      </c>
      <c r="KW33" s="1">
        <f t="shared" si="260"/>
        <v>0</v>
      </c>
      <c r="KX33" s="1">
        <f t="shared" si="261"/>
        <v>0</v>
      </c>
      <c r="KY33" s="1">
        <f t="shared" si="262"/>
        <v>0</v>
      </c>
      <c r="KZ33" s="1">
        <f t="shared" si="263"/>
        <v>0</v>
      </c>
      <c r="LA33" s="1">
        <f t="shared" si="264"/>
        <v>0</v>
      </c>
      <c r="LB33" s="1">
        <f t="shared" si="265"/>
        <v>0</v>
      </c>
      <c r="LC33" s="1">
        <f t="shared" si="266"/>
        <v>0</v>
      </c>
      <c r="LD33" s="1">
        <f t="shared" si="267"/>
        <v>0</v>
      </c>
      <c r="LE33" s="1">
        <f t="shared" si="268"/>
        <v>0</v>
      </c>
      <c r="LF33" s="1">
        <f t="shared" si="269"/>
        <v>0</v>
      </c>
      <c r="LG33" s="1">
        <f t="shared" si="270"/>
        <v>0</v>
      </c>
      <c r="LH33" s="1">
        <f t="shared" si="271"/>
        <v>0</v>
      </c>
      <c r="LI33" s="1">
        <f t="shared" si="272"/>
        <v>0</v>
      </c>
      <c r="LJ33" s="1">
        <f t="shared" si="273"/>
        <v>0</v>
      </c>
      <c r="LK33" s="1">
        <f t="shared" si="274"/>
        <v>0</v>
      </c>
      <c r="LL33" s="1">
        <f t="shared" si="275"/>
        <v>0</v>
      </c>
      <c r="LM33" s="1">
        <f t="shared" si="276"/>
        <v>0</v>
      </c>
      <c r="LN33" s="61">
        <f t="shared" si="277"/>
        <v>1.0000000000000002</v>
      </c>
      <c r="LO33" s="57">
        <f t="shared" si="278"/>
        <v>11.483500252239493</v>
      </c>
      <c r="LP33" s="57">
        <f t="shared" si="279"/>
        <v>8.1922091526521843</v>
      </c>
      <c r="LQ33" s="57">
        <f t="shared" si="280"/>
        <v>10.843584944215342</v>
      </c>
      <c r="LR33" s="57">
        <f t="shared" si="281"/>
        <v>12.549790856107334</v>
      </c>
      <c r="LS33" s="57">
        <f t="shared" si="282"/>
        <v>13.284733357361642</v>
      </c>
      <c r="LT33" s="57">
        <f t="shared" si="283"/>
        <v>13.088204561132427</v>
      </c>
      <c r="LU33" s="57">
        <f t="shared" si="284"/>
        <v>12.302501973245063</v>
      </c>
      <c r="LV33" s="57">
        <f t="shared" si="285"/>
        <v>11.24332699684382</v>
      </c>
      <c r="LW33" s="57">
        <f t="shared" si="286"/>
        <v>10.185926893965576</v>
      </c>
      <c r="LX33" s="57">
        <f t="shared" si="287"/>
        <v>9.2397770785308531</v>
      </c>
      <c r="LY33" s="57">
        <f t="shared" si="288"/>
        <v>8.4303276898325805</v>
      </c>
      <c r="LZ33" s="57">
        <f t="shared" si="289"/>
        <v>7.121726405920902</v>
      </c>
      <c r="MA33" s="57">
        <f t="shared" si="290"/>
        <v>8.7220783993414788</v>
      </c>
      <c r="MB33" s="57">
        <f t="shared" si="291"/>
        <v>10.261029651880992</v>
      </c>
      <c r="MC33" s="57">
        <f t="shared" si="292"/>
        <v>10.9506952509429</v>
      </c>
      <c r="MD33" s="57">
        <f t="shared" si="293"/>
        <v>11.222175362372752</v>
      </c>
      <c r="ME33" s="57">
        <f t="shared" si="294"/>
        <v>11.352659954380101</v>
      </c>
      <c r="MF33" s="57">
        <f t="shared" si="295"/>
        <v>11.418561810834195</v>
      </c>
      <c r="MG33" s="57">
        <f t="shared" si="296"/>
        <v>11.454674859000747</v>
      </c>
      <c r="MH33" s="57">
        <f t="shared" si="297"/>
        <v>11.475632393375342</v>
      </c>
      <c r="MI33" s="57">
        <f t="shared" si="298"/>
        <v>11.476477002056241</v>
      </c>
      <c r="MJ33" s="61">
        <f t="shared" si="299"/>
        <v>1.0000000000000002</v>
      </c>
      <c r="MK33" s="57" t="e">
        <f t="shared" si="118"/>
        <v>#N/A</v>
      </c>
      <c r="ML33" s="57" t="e">
        <f t="shared" si="370"/>
        <v>#N/A</v>
      </c>
      <c r="MM33" s="57" t="e">
        <f t="shared" si="371"/>
        <v>#N/A</v>
      </c>
      <c r="MN33" s="57" t="e">
        <f t="shared" si="372"/>
        <v>#N/A</v>
      </c>
      <c r="MO33" s="57" t="e">
        <f t="shared" si="373"/>
        <v>#N/A</v>
      </c>
      <c r="MP33" s="57" t="e">
        <f t="shared" si="374"/>
        <v>#N/A</v>
      </c>
      <c r="MQ33" s="57" t="e">
        <f t="shared" si="375"/>
        <v>#N/A</v>
      </c>
      <c r="MR33" s="57" t="e">
        <f t="shared" si="376"/>
        <v>#N/A</v>
      </c>
      <c r="MS33" s="57" t="e">
        <f t="shared" si="377"/>
        <v>#N/A</v>
      </c>
      <c r="MT33" s="57" t="e">
        <f t="shared" si="378"/>
        <v>#N/A</v>
      </c>
      <c r="MU33" s="57" t="e">
        <f t="shared" si="379"/>
        <v>#N/A</v>
      </c>
      <c r="MV33" s="57" t="e">
        <f t="shared" si="380"/>
        <v>#N/A</v>
      </c>
      <c r="MW33" s="57" t="e">
        <f t="shared" si="381"/>
        <v>#N/A</v>
      </c>
      <c r="MX33" s="57" t="e">
        <f t="shared" si="382"/>
        <v>#N/A</v>
      </c>
      <c r="MY33" s="57" t="e">
        <f t="shared" si="383"/>
        <v>#N/A</v>
      </c>
      <c r="MZ33" s="57" t="e">
        <f t="shared" si="384"/>
        <v>#N/A</v>
      </c>
      <c r="NA33" s="57" t="e">
        <f t="shared" si="385"/>
        <v>#N/A</v>
      </c>
      <c r="NB33" s="57" t="e">
        <f t="shared" si="386"/>
        <v>#N/A</v>
      </c>
      <c r="NC33" s="57" t="e">
        <f t="shared" si="387"/>
        <v>#N/A</v>
      </c>
      <c r="ND33" s="57" t="e">
        <f t="shared" si="388"/>
        <v>#N/A</v>
      </c>
      <c r="NE33" s="57" t="e">
        <f t="shared" si="389"/>
        <v>#N/A</v>
      </c>
      <c r="NF33" s="61">
        <f t="shared" si="320"/>
        <v>1.0000000000000002</v>
      </c>
      <c r="NG33" s="256">
        <f>IF(OY32=0,MIN('Drive Train'!$F$35-FQ32*$C$19*'Drive Train'!$F$39,NG32+$C$39)-$C$7,IF(LO32-1&lt;=0,0,IF($C$37=Motors!$C$30,MAX(MAX(NG$8:NG32)*-1,NG32-$C$39),MAX(0,MAX(NG$8:NG32)*-1,NG32-$C$39))))</f>
        <v>11.782465458152998</v>
      </c>
      <c r="NH33" s="256">
        <f>IF(OZ32=0,MIN('Drive Train'!$F$35-FR32*$C$19*'Drive Train'!$F$39,NH32+$C$39)-$C$7,IF(LP32-1&lt;=0,0,IF($C$37=Motors!$C$30,MAX(MAX(NH$8:NH32)*-1,NH32-$C$39),MAX(0,MAX(NH$8:NH32)*-1,NH32-$C$39))))</f>
        <v>7.8936802241075519</v>
      </c>
      <c r="NI33" s="256">
        <f>IF(PA32=0,MIN('Drive Train'!$F$35-FS32*$C$19*'Drive Train'!$F$39,NI32+$C$39)-$C$7,IF(LQ32-1&lt;=0,0,IF($C$37=Motors!$C$30,MAX(MAX(NI$8:NI32)*-1,NI32-$C$39),MAX(0,MAX(NI$8:NI32)*-1,NI32-$C$39))))</f>
        <v>8.4229922501525731</v>
      </c>
      <c r="NJ33" s="256">
        <f>IF(PB32=0,MIN('Drive Train'!$F$35-FT32*$C$19*'Drive Train'!$F$39,NJ32+$C$39)-$C$7,IF(LR32-1&lt;=0,0,IF($C$37=Motors!$C$30,MAX(MAX(NJ$8:NJ32)*-1,NJ32-$C$39),MAX(0,MAX(NJ$8:NJ32)*-1,NJ32-$C$39))))</f>
        <v>9.1979077736586916</v>
      </c>
      <c r="NK33" s="256">
        <f>IF(PC32=0,MIN('Drive Train'!$F$35-FU32*$C$19*'Drive Train'!$F$39,NK32+$C$39)-$C$7,IF(LS32-1&lt;=0,0,IF($C$37=Motors!$C$30,MAX(MAX(NK$8:NK32)*-1,NK32-$C$39),MAX(0,MAX(NK$8:NK32)*-1,NK32-$C$39))))</f>
        <v>10.128778191576515</v>
      </c>
      <c r="NL33" s="256">
        <f>IF(PD32=0,MIN('Drive Train'!$F$35-FV32*$C$19*'Drive Train'!$F$39,NL32+$C$39)-$C$7,IF(LT32-1&lt;=0,0,IF($C$37=Motors!$C$30,MAX(MAX(NL$8:NL32)*-1,NL32-$C$39),MAX(0,MAX(NL$8:NL32)*-1,NL32-$C$39))))</f>
        <v>10.939836202425267</v>
      </c>
      <c r="NM33" s="256">
        <f>IF(PE32=0,MIN('Drive Train'!$F$35-FW32*$C$19*'Drive Train'!$F$39,NM32+$C$39)-$C$7,IF(LU32-1&lt;=0,0,IF($C$37=Motors!$C$30,MAX(MAX(NM$8:NM32)*-1,NM32-$C$39),MAX(0,MAX(NM$8:NM32)*-1,NM32-$C$39))))</f>
        <v>11.515431751015967</v>
      </c>
      <c r="NN33" s="256">
        <f>IF(PF32=0,MIN('Drive Train'!$F$35-FX32*$C$19*'Drive Train'!$F$39,NN32+$C$39)-$C$7,IF(LV32-1&lt;=0,0,IF($C$37=Motors!$C$30,MAX(MAX(NN$8:NN32)*-1,NN32-$C$39),MAX(0,MAX(NN$8:NN32)*-1,NN32-$C$39))))</f>
        <v>11.825839185371128</v>
      </c>
      <c r="NO33" s="256">
        <f>IF(PG32=0,MIN('Drive Train'!$F$35-FY32*$C$19*'Drive Train'!$F$39,NO32+$C$39)-$C$7,IF(LW32-1&lt;=0,0,IF($C$37=Motors!$C$30,MAX(MAX(NO$8:NO32)*-1,NO32-$C$39),MAX(0,MAX(NO$8:NO32)*-1,NO32-$C$39))))</f>
        <v>11.964483449881985</v>
      </c>
      <c r="NP33" s="256">
        <f>IF(PH32=0,MIN('Drive Train'!$F$35-FZ32*$C$19*'Drive Train'!$F$39,NP32+$C$39)-$C$7,IF(LX32-1&lt;=0,0,IF($C$37=Motors!$C$30,MAX(MAX(NP$8:NP32)*-1,NP32-$C$39),MAX(0,MAX(NP$8:NP32)*-1,NP32-$C$39))))</f>
        <v>12.014088640341484</v>
      </c>
      <c r="NQ33" s="256">
        <f>IF(PI32=0,MIN('Drive Train'!$F$35-GA32*$C$19*'Drive Train'!$F$39,NQ32+$C$39)-$C$7,IF(LY32-1&lt;=0,0,IF($C$37=Motors!$C$30,MAX(MAX(NQ$8:NQ32)*-1,NQ32-$C$39),MAX(0,MAX(NQ$8:NQ32)*-1,NQ32-$C$39))))</f>
        <v>12.028594409811737</v>
      </c>
      <c r="NR33" s="256">
        <f>IF(PJ32=0,MIN('Drive Train'!$F$35-GB32*$C$19*'Drive Train'!$F$39,NR32+$C$39)-$C$7,IF(LZ32-1&lt;=0,0,IF($C$37=Motors!$C$30,MAX(MAX(NR$8:NR32)*-1,NR32-$C$39),MAX(0,MAX(NR$8:NR32)*-1,NR32-$C$39))))</f>
        <v>11.13553013698019</v>
      </c>
      <c r="NS33" s="256">
        <f>IF(PK32=0,MIN('Drive Train'!$F$35-GC32*$C$19*'Drive Train'!$F$39,NS32+$C$39)-$C$7,IF(MA32-1&lt;=0,0,IF($C$37=Motors!$C$30,MAX(MAX(NS$8:NS32)*-1,NS32-$C$39),MAX(0,MAX(NS$8:NS32)*-1,NS32-$C$39))))</f>
        <v>10.933936038163168</v>
      </c>
      <c r="NT33" s="256">
        <f>IF(PL32=0,MIN('Drive Train'!$F$35-GD32*$C$19*'Drive Train'!$F$39,NT32+$C$39)-$C$7,IF(MB32-1&lt;=0,0,IF($C$37=Motors!$C$30,MAX(MAX(NT$8:NT32)*-1,NT32-$C$39),MAX(0,MAX(NT$8:NT32)*-1,NT32-$C$39))))</f>
        <v>10.940482343014512</v>
      </c>
      <c r="NU33" s="256">
        <f>IF(PM32=0,MIN('Drive Train'!$F$35-GE32*$C$19*'Drive Train'!$F$39,NU32+$C$39)-$C$7,IF(MC32-1&lt;=0,0,IF($C$37=Motors!$C$30,MAX(MAX(NU$8:NU32)*-1,NU32-$C$39),MAX(0,MAX(NU$8:NU32)*-1,NU32-$C$39))))</f>
        <v>11.395541160236512</v>
      </c>
      <c r="NV33" s="256">
        <f>IF(PN32=0,MIN('Drive Train'!$F$35-GF32*$C$19*'Drive Train'!$F$39,NV32+$C$39)-$C$7,IF(MD32-1&lt;=0,0,IF($C$37=Motors!$C$30,MAX(MAX(NV$8:NV32)*-1,NV32-$C$39),MAX(0,MAX(NV$8:NV32)*-1,NV32-$C$39))))</f>
        <v>11.588963946769274</v>
      </c>
      <c r="NW33" s="256">
        <f>IF(PO32=0,MIN('Drive Train'!$F$35-GG32*$C$19*'Drive Train'!$F$39,NW32+$C$39)-$C$7,IF(ME32-1&lt;=0,0,IF($C$37=Motors!$C$30,MAX(MAX(NW$8:NW32)*-1,NW32-$C$39),MAX(0,MAX(NW$8:NW32)*-1,NW32-$C$39))))</f>
        <v>11.684649381426844</v>
      </c>
      <c r="NX33" s="256">
        <f>IF(PP32=0,MIN('Drive Train'!$F$35-GH32*$C$19*'Drive Train'!$F$39,NX32+$C$39)-$C$7,IF(MF32-1&lt;=0,0,IF($C$37=Motors!$C$30,MAX(MAX(NX$8:NX32)*-1,NX32-$C$39),MAX(0,MAX(NX$8:NX32)*-1,NX32-$C$39))))</f>
        <v>11.733678728009293</v>
      </c>
      <c r="NY33" s="256">
        <f>IF(PQ32=0,MIN('Drive Train'!$F$35-GI32*$C$19*'Drive Train'!$F$39,NY32+$C$39)-$C$7,IF(MG32-1&lt;=0,0,IF($C$37=Motors!$C$30,MAX(MAX(NY$8:NY32)*-1,NY32-$C$39),MAX(0,MAX(NY$8:NY32)*-1,NY32-$C$39))))</f>
        <v>11.760750900969574</v>
      </c>
      <c r="NZ33" s="256">
        <f>IF(PR32=0,MIN('Drive Train'!$F$35-GJ32*$C$19*'Drive Train'!$F$39,NZ32+$C$39)-$C$7,IF(MH32-1&lt;=0,0,IF($C$37=Motors!$C$30,MAX(MAX(NZ$8:NZ32)*-1,NZ32-$C$39),MAX(0,MAX(NZ$8:NZ32)*-1,NZ32-$C$39))))</f>
        <v>11.776529137381957</v>
      </c>
      <c r="OA33" s="256">
        <f>IF(PS32=0,MIN('Drive Train'!$F$35-GK32*$C$19*'Drive Train'!$F$39,OA32+$C$39)-$C$7,IF(MI32-1&lt;=0,0,IF($C$37=Motors!$C$30,MAX(MAX(OA$8:OA32)*-1,OA32-$C$39),MAX(0,MAX(OA$8:OA32)*-1,OA32-$C$39))))</f>
        <v>11.777166059531307</v>
      </c>
      <c r="OB33" s="61">
        <f t="shared" si="321"/>
        <v>1.0000000000000002</v>
      </c>
      <c r="OC33" s="256">
        <f>'Drive Train'!$F$35-(FQ33*$C$13)*$C$19*'Drive Train'!$F$39</f>
        <v>12.002492870513764</v>
      </c>
      <c r="OD33" s="256">
        <f>'Drive Train'!$F$35-(FR33*$C$13)*$C$19*'Drive Train'!$F$39</f>
        <v>8.0953141036732053</v>
      </c>
      <c r="OE33" s="256">
        <f>'Drive Train'!$F$35-(FS33*$C$13)*$C$19*'Drive Train'!$F$39</f>
        <v>8.6454031026186087</v>
      </c>
      <c r="OF33" s="256">
        <f>'Drive Train'!$F$35-(FT33*$C$13)*$C$19*'Drive Train'!$F$39</f>
        <v>9.46168374376545</v>
      </c>
      <c r="OG33" s="256">
        <f>'Drive Train'!$F$35-(FU33*$C$13)*$C$19*'Drive Train'!$F$39</f>
        <v>10.409666645613987</v>
      </c>
      <c r="OH33" s="256">
        <f>'Drive Train'!$F$35-(FV33*$C$13)*$C$19*'Drive Train'!$F$39</f>
        <v>11.213260937927988</v>
      </c>
      <c r="OI33" s="256">
        <f>'Drive Train'!$F$35-(FW33*$C$13)*$C$19*'Drive Train'!$F$39</f>
        <v>11.760300669839998</v>
      </c>
      <c r="OJ33" s="256">
        <f>'Drive Train'!$F$35-(FX33*$C$13)*$C$19*'Drive Train'!$F$39</f>
        <v>12.040912102324841</v>
      </c>
      <c r="OK33" s="256">
        <f>'Drive Train'!$F$35-(FY33*$C$13)*$C$19*'Drive Train'!$F$39</f>
        <v>12.159248925871019</v>
      </c>
      <c r="OL33" s="256">
        <f>'Drive Train'!$F$35-(FZ33*$C$13)*$C$19*'Drive Train'!$F$39</f>
        <v>12.199029704895674</v>
      </c>
      <c r="OM33" s="256">
        <f>'Drive Train'!$F$35-(GA33*$C$13)*$C$19*'Drive Train'!$F$39</f>
        <v>12.209885832154404</v>
      </c>
      <c r="ON33" s="256">
        <f>'Drive Train'!$F$35-(GB33*$C$13)*$C$19*'Drive Train'!$F$39</f>
        <v>11.335767136195296</v>
      </c>
      <c r="OO33" s="256">
        <f>'Drive Train'!$F$35-(GC33*$C$13)*$C$19*'Drive Train'!$F$39</f>
        <v>11.138720575459464</v>
      </c>
      <c r="OP33" s="256">
        <f>'Drive Train'!$F$35-(GD33*$C$13)*$C$19*'Drive Train'!$F$39</f>
        <v>11.267909177706841</v>
      </c>
      <c r="OQ33" s="256">
        <f>'Drive Train'!$F$35-(GE33*$C$13)*$C$19*'Drive Train'!$F$39</f>
        <v>11.671496207980178</v>
      </c>
      <c r="OR33" s="256">
        <f>'Drive Train'!$F$35-(GF33*$C$13)*$C$19*'Drive Train'!$F$39</f>
        <v>11.837844805344547</v>
      </c>
      <c r="OS33" s="256">
        <f>'Drive Train'!$F$35-(GG33*$C$13)*$C$19*'Drive Train'!$F$39</f>
        <v>11.919487200305403</v>
      </c>
      <c r="OT33" s="256">
        <f>'Drive Train'!$F$35-(GH33*$C$13)*$C$19*'Drive Train'!$F$39</f>
        <v>11.961150925709504</v>
      </c>
      <c r="OU33" s="256">
        <f>'Drive Train'!$F$35-(GI33*$C$13)*$C$19*'Drive Train'!$F$39</f>
        <v>11.984106229950353</v>
      </c>
      <c r="OV33" s="256">
        <f>'Drive Train'!$F$35-(GJ33*$C$13)*$C$19*'Drive Train'!$F$39</f>
        <v>11.997468620099729</v>
      </c>
      <c r="OW33" s="256">
        <f>'Drive Train'!$F$35-(GK33*$C$13)*$C$19*'Drive Train'!$F$39</f>
        <v>11.998007766456878</v>
      </c>
      <c r="OX33" s="61">
        <f t="shared" si="322"/>
        <v>1.0000000000000002</v>
      </c>
      <c r="OY33" s="1">
        <f>IF(PU33&gt;='Drive Train'!$F$29,1,0)</f>
        <v>0</v>
      </c>
      <c r="OZ33" s="1">
        <f>IF(PV33&gt;='Drive Train'!$F$29,1,0)</f>
        <v>0</v>
      </c>
      <c r="PA33" s="1">
        <f>IF(PW33&gt;='Drive Train'!$F$29,1,0)</f>
        <v>0</v>
      </c>
      <c r="PB33" s="1">
        <f>IF(PX33&gt;='Drive Train'!$F$29,1,0)</f>
        <v>0</v>
      </c>
      <c r="PC33" s="1">
        <f>IF(PY33&gt;='Drive Train'!$F$29,1,0)</f>
        <v>0</v>
      </c>
      <c r="PD33" s="1">
        <f>IF(PZ33&gt;='Drive Train'!$F$29,1,0)</f>
        <v>0</v>
      </c>
      <c r="PE33" s="1">
        <f>IF(QA33&gt;='Drive Train'!$F$29,1,0)</f>
        <v>0</v>
      </c>
      <c r="PF33" s="1">
        <f>IF(QB33&gt;='Drive Train'!$F$29,1,0)</f>
        <v>0</v>
      </c>
      <c r="PG33" s="1">
        <f>IF(QC33&gt;='Drive Train'!$F$29,1,0)</f>
        <v>0</v>
      </c>
      <c r="PH33" s="1">
        <f>IF(QD33&gt;='Drive Train'!$F$29,1,0)</f>
        <v>0</v>
      </c>
      <c r="PI33" s="1">
        <f>IF(QE33&gt;='Drive Train'!$F$29,1,0)</f>
        <v>0</v>
      </c>
      <c r="PJ33" s="1">
        <f>IF(QF33&gt;='Drive Train'!$F$29,1,0)</f>
        <v>0</v>
      </c>
      <c r="PK33" s="1">
        <f>IF(QG33&gt;='Drive Train'!$F$29,1,0)</f>
        <v>0</v>
      </c>
      <c r="PL33" s="1">
        <f>IF(QH33&gt;='Drive Train'!$F$29,1,0)</f>
        <v>0</v>
      </c>
      <c r="PM33" s="1">
        <f>IF(QI33&gt;='Drive Train'!$F$29,1,0)</f>
        <v>0</v>
      </c>
      <c r="PN33" s="1">
        <f>IF(QJ33&gt;='Drive Train'!$F$29,1,0)</f>
        <v>0</v>
      </c>
      <c r="PO33" s="1">
        <f>IF(QK33&gt;='Drive Train'!$F$29,1,0)</f>
        <v>0</v>
      </c>
      <c r="PP33" s="1">
        <f>IF(QL33&gt;='Drive Train'!$F$29,1,0)</f>
        <v>0</v>
      </c>
      <c r="PQ33" s="1">
        <f>IF(QM33&gt;='Drive Train'!$F$29,1,0)</f>
        <v>0</v>
      </c>
      <c r="PR33" s="1">
        <f>IF(QN33&gt;='Drive Train'!$F$29,1,0)</f>
        <v>0</v>
      </c>
      <c r="PS33" s="1">
        <f>IF(QO33&gt;='Drive Train'!$F$29,1,0)</f>
        <v>0</v>
      </c>
      <c r="PT33" s="253">
        <f t="shared" si="323"/>
        <v>1.0000000000000002</v>
      </c>
      <c r="PU33" s="57">
        <f t="shared" si="324"/>
        <v>8.1853500752154567</v>
      </c>
      <c r="PV33" s="57">
        <f t="shared" si="325"/>
        <v>4.3274992802582073</v>
      </c>
      <c r="PW33" s="57">
        <f t="shared" si="326"/>
        <v>5.8948953235458381</v>
      </c>
      <c r="PX33" s="57">
        <f t="shared" si="327"/>
        <v>7.1068053765989827</v>
      </c>
      <c r="PY33" s="57">
        <f t="shared" si="328"/>
        <v>7.9249906630725784</v>
      </c>
      <c r="PZ33" s="57">
        <f t="shared" si="329"/>
        <v>8.2731821923520492</v>
      </c>
      <c r="QA33" s="57">
        <f t="shared" si="330"/>
        <v>8.31682817984289</v>
      </c>
      <c r="QB33" s="57">
        <f t="shared" si="331"/>
        <v>8.0657279087769265</v>
      </c>
      <c r="QC33" s="57">
        <f t="shared" si="332"/>
        <v>7.7069413361421928</v>
      </c>
      <c r="QD33" s="57">
        <f t="shared" si="333"/>
        <v>7.3008324852493658</v>
      </c>
      <c r="QE33" s="57">
        <f t="shared" si="334"/>
        <v>6.8986504535115545</v>
      </c>
      <c r="QF33" s="57">
        <f t="shared" si="335"/>
        <v>4.0175973594942356</v>
      </c>
      <c r="QG33" s="57">
        <f t="shared" si="336"/>
        <v>4.9204079389181201</v>
      </c>
      <c r="QH33" s="57">
        <f t="shared" si="337"/>
        <v>5.8175309905850394</v>
      </c>
      <c r="QI33" s="57">
        <f t="shared" si="338"/>
        <v>6.5798673548322117</v>
      </c>
      <c r="QJ33" s="57">
        <f t="shared" si="339"/>
        <v>7.1459445985373682</v>
      </c>
      <c r="QK33" s="57">
        <f t="shared" si="340"/>
        <v>7.5595057765886677</v>
      </c>
      <c r="QL33" s="57">
        <f t="shared" si="341"/>
        <v>7.8298906085125894</v>
      </c>
      <c r="QM33" s="57">
        <f t="shared" si="342"/>
        <v>8.0090833084833708</v>
      </c>
      <c r="QN33" s="57">
        <f t="shared" si="343"/>
        <v>8.1279251144545803</v>
      </c>
      <c r="QO33" s="57">
        <f t="shared" si="344"/>
        <v>8.133473599861027</v>
      </c>
      <c r="QP33" s="61">
        <f t="shared" si="345"/>
        <v>1.0000000000000002</v>
      </c>
      <c r="QQ33" s="57">
        <f t="shared" si="139"/>
        <v>8.3601430778383071E-2</v>
      </c>
      <c r="QR33" s="57">
        <f t="shared" si="140"/>
        <v>0.90533696955215892</v>
      </c>
      <c r="QS33" s="57">
        <f t="shared" si="141"/>
        <v>0.78964539082067187</v>
      </c>
      <c r="QT33" s="57">
        <f t="shared" si="142"/>
        <v>0.61796990513876104</v>
      </c>
      <c r="QU33" s="57">
        <f t="shared" si="143"/>
        <v>0.41859555165128393</v>
      </c>
      <c r="QV33" s="57">
        <f t="shared" si="144"/>
        <v>0.24958818645101052</v>
      </c>
      <c r="QW33" s="57">
        <f t="shared" si="145"/>
        <v>0.13453791215888425</v>
      </c>
      <c r="QX33" s="57">
        <f t="shared" si="146"/>
        <v>7.5521317214222436E-2</v>
      </c>
      <c r="QY33" s="57">
        <f t="shared" si="147"/>
        <v>5.0633391870553289E-2</v>
      </c>
      <c r="QZ33" s="57">
        <f t="shared" si="148"/>
        <v>4.2266925467200712E-2</v>
      </c>
      <c r="RA33" s="57">
        <f t="shared" si="149"/>
        <v>3.9983726741393853E-2</v>
      </c>
      <c r="RB33" s="57">
        <f t="shared" si="150"/>
        <v>0.22382338201189464</v>
      </c>
      <c r="RC33" s="57">
        <f t="shared" si="151"/>
        <v>0.26526509006066928</v>
      </c>
      <c r="RD33" s="57">
        <f t="shared" si="152"/>
        <v>0.2380948805549952</v>
      </c>
      <c r="RE33" s="57">
        <f t="shared" si="153"/>
        <v>0.15321475974292842</v>
      </c>
      <c r="RF33" s="57">
        <f t="shared" si="154"/>
        <v>0.11822927214774306</v>
      </c>
      <c r="RG33" s="57">
        <f t="shared" si="155"/>
        <v>0.10105870959777592</v>
      </c>
      <c r="RH33" s="57">
        <f t="shared" si="156"/>
        <v>9.2296232658450467E-2</v>
      </c>
      <c r="RI33" s="57">
        <f t="shared" si="157"/>
        <v>8.7468404083480208E-2</v>
      </c>
      <c r="RJ33" s="57">
        <f t="shared" si="158"/>
        <v>8.4658102450524145E-2</v>
      </c>
      <c r="RK33" s="57">
        <f t="shared" si="159"/>
        <v>8.454471226576224E-2</v>
      </c>
      <c r="RL33" s="61">
        <f t="shared" si="346"/>
        <v>1.0000000000000002</v>
      </c>
      <c r="RM33" s="2">
        <f>IF(AND(LO33&gt;=LO$6*'Drive Train'!$AA$52,LO33&lt;=LO$6*'Drive Train'!$AA$53,KS33=0,JW33=0,EU33&gt;0),$C$17,0)</f>
        <v>0.04</v>
      </c>
      <c r="RN33" s="2">
        <f>IF(AND(LP33&gt;=LP$6*'Drive Train'!$AA$52,LP33&lt;=LP$6*'Drive Train'!$AA$53,KT33=0,JX33=0,EV33&gt;0),$C$17,0)</f>
        <v>0.04</v>
      </c>
      <c r="RO33" s="2">
        <f>IF(AND(LQ33&gt;=LQ$6*'Drive Train'!$AA$52,LQ33&lt;=LQ$6*'Drive Train'!$AA$53,KU33=0,JY33=0,EW33&gt;0),$C$17,0)</f>
        <v>0.04</v>
      </c>
      <c r="RP33" s="2">
        <f>IF(AND(LR33&gt;=LR$6*'Drive Train'!$AA$52,LR33&lt;=LR$6*'Drive Train'!$AA$53,KV33=0,JZ33=0,EX33&gt;0),$C$17,0)</f>
        <v>0.04</v>
      </c>
      <c r="RQ33" s="2">
        <f>IF(AND(LS33&gt;=LS$6*'Drive Train'!$AA$52,LS33&lt;=LS$6*'Drive Train'!$AA$53,KW33=0,KA33=0,EY33&gt;0),$C$17,0)</f>
        <v>0.04</v>
      </c>
      <c r="RR33" s="2">
        <f>IF(AND(LT33&gt;=LT$6*'Drive Train'!$AA$52,LT33&lt;=LT$6*'Drive Train'!$AA$53,KX33=0,KB33=0,EZ33&gt;0),$C$17,0)</f>
        <v>0.04</v>
      </c>
      <c r="RS33" s="2">
        <f>IF(AND(LU33&gt;=LU$6*'Drive Train'!$AA$52,LU33&lt;=LU$6*'Drive Train'!$AA$53,KY33=0,KC33=0,FA33&gt;0),$C$17,0)</f>
        <v>0.04</v>
      </c>
      <c r="RT33" s="2">
        <f>IF(AND(LV33&gt;=LV$6*'Drive Train'!$AA$52,LV33&lt;=LV$6*'Drive Train'!$AA$53,KZ33=0,KD33=0,FB33&gt;0),$C$17,0)</f>
        <v>0.04</v>
      </c>
      <c r="RU33" s="2">
        <f>IF(AND(LW33&gt;=LW$6*'Drive Train'!$AA$52,LW33&lt;=LW$6*'Drive Train'!$AA$53,LA33=0,KE33=0,FC33&gt;0),$C$17,0)</f>
        <v>0</v>
      </c>
      <c r="RV33" s="2">
        <f>IF(AND(LX33&gt;=LX$6*'Drive Train'!$AA$52,LX33&lt;=LX$6*'Drive Train'!$AA$53,LB33=0,KF33=0,FD33&gt;0),$C$17,0)</f>
        <v>0</v>
      </c>
      <c r="RW33" s="2">
        <f>IF(AND(LY33&gt;=LY$6*'Drive Train'!$AA$52,LY33&lt;=LY$6*'Drive Train'!$AA$53,LC33=0,KG33=0,FE33&gt;0),$C$17,0)</f>
        <v>0</v>
      </c>
      <c r="RX33" s="2">
        <f>IF(AND(LZ33&gt;=LZ$6*'Drive Train'!$AA$52,LZ33&lt;=LZ$6*'Drive Train'!$AA$53,LD33=0,KH33=0,FF33&gt;0),$C$17,0)</f>
        <v>0.04</v>
      </c>
      <c r="RY33" s="2">
        <f>IF(AND(MA33&gt;=MA$6*'Drive Train'!$AA$52,MA33&lt;=MA$6*'Drive Train'!$AA$53,LE33=0,KI33=0,FG33&gt;0),$C$17,0)</f>
        <v>0.04</v>
      </c>
      <c r="RZ33" s="2">
        <f>IF(AND(MB33&gt;=MB$6*'Drive Train'!$AA$52,MB33&lt;=MB$6*'Drive Train'!$AA$53,LF33=0,KJ33=0,FH33&gt;0),$C$17,0)</f>
        <v>0.04</v>
      </c>
      <c r="SA33" s="2">
        <f>IF(AND(MC33&gt;=MC$6*'Drive Train'!$AA$52,MC33&lt;=MC$6*'Drive Train'!$AA$53,LG33=0,KK33=0,FI33&gt;0),$C$17,0)</f>
        <v>0.04</v>
      </c>
      <c r="SB33" s="2">
        <f>IF(AND(MD33&gt;=MD$6*'Drive Train'!$AA$52,MD33&lt;=MD$6*'Drive Train'!$AA$53,LH33=0,KL33=0,FJ33&gt;0),$C$17,0)</f>
        <v>0.04</v>
      </c>
      <c r="SC33" s="2">
        <f>IF(AND(ME33&gt;=ME$6*'Drive Train'!$AA$52,ME33&lt;=ME$6*'Drive Train'!$AA$53,LI33=0,KM33=0,FK33&gt;0),$C$17,0)</f>
        <v>0.04</v>
      </c>
      <c r="SD33" s="2">
        <f>IF(AND(MF33&gt;=MF$6*'Drive Train'!$AA$52,MF33&lt;=MF$6*'Drive Train'!$AA$53,LJ33=0,KN33=0,FL33&gt;0),$C$17,0)</f>
        <v>0.04</v>
      </c>
      <c r="SE33" s="2">
        <f>IF(AND(MG33&gt;=MG$6*'Drive Train'!$AA$52,MG33&lt;=MG$6*'Drive Train'!$AA$53,LK33=0,KO33=0,FM33&gt;0),$C$17,0)</f>
        <v>0.04</v>
      </c>
      <c r="SF33" s="2">
        <f>IF(AND(MH33&gt;=MH$6*'Drive Train'!$AA$52,MH33&lt;=MH$6*'Drive Train'!$AA$53,LL33=0,KP33=0,FN33&gt;0),$C$17,0)</f>
        <v>0.04</v>
      </c>
      <c r="SG33" s="2">
        <f>IF(AND(MI33&gt;=MI$6*'Drive Train'!$AA$52,MI33&lt;=MI$6*'Drive Train'!$AA$53,LM33=0,KQ33=0,FO33&gt;0),$C$17,0)</f>
        <v>0.04</v>
      </c>
      <c r="SH33" s="61">
        <f t="shared" si="347"/>
        <v>1.0000000000000002</v>
      </c>
      <c r="SI33" s="2">
        <f>IF(AND(EU33&lt;0,KS33=0,LO33&gt;=LO$6*'Drive Train'!$AA$52,LO33&lt;=LO$6*'Drive Train'!$AA$53,OY33=1,JW33=0),$C$17,0)</f>
        <v>0</v>
      </c>
      <c r="SJ33" s="2">
        <f>IF(AND(EV33&lt;0,KT33=0,LP33&gt;=LP$6*'Drive Train'!$AA$52,LP33&lt;=LP$6*'Drive Train'!$AA$53,OZ33=1,JX33=0),$C$17,0)</f>
        <v>0</v>
      </c>
      <c r="SK33" s="2">
        <f>IF(AND(EW33&lt;0,KU33=0,LQ33&gt;=LQ$6*'Drive Train'!$AA$52,LQ33&lt;=LQ$6*'Drive Train'!$AA$53,PA33=1,JY33=0),$C$17,0)</f>
        <v>0</v>
      </c>
      <c r="SL33" s="2">
        <f>IF(AND(EX33&lt;0,KV33=0,LR33&gt;=LR$6*'Drive Train'!$AA$52,LR33&lt;=LR$6*'Drive Train'!$AA$53,PB33=1,JZ33=0),$C$17,0)</f>
        <v>0</v>
      </c>
      <c r="SM33" s="2">
        <f>IF(AND(EY33&lt;0,KW33=0,LS33&gt;=LS$6*'Drive Train'!$AA$52,LS33&lt;=LS$6*'Drive Train'!$AA$53,PC33=1,KA33=0),$C$17,0)</f>
        <v>0</v>
      </c>
      <c r="SN33" s="2">
        <f>IF(AND(EZ33&lt;0,KX33=0,LT33&gt;=LT$6*'Drive Train'!$AA$52,LT33&lt;=LT$6*'Drive Train'!$AA$53,PD33=1,KB33=0),$C$17,0)</f>
        <v>0</v>
      </c>
      <c r="SO33" s="2">
        <f>IF(AND(FA33&lt;0,KY33=0,LU33&gt;=LU$6*'Drive Train'!$AA$52,LU33&lt;=LU$6*'Drive Train'!$AA$53,PE33=1,KC33=0),$C$17,0)</f>
        <v>0</v>
      </c>
      <c r="SP33" s="2">
        <f>IF(AND(FB33&lt;0,KZ33=0,LV33&gt;=LV$6*'Drive Train'!$AA$52,LV33&lt;=LV$6*'Drive Train'!$AA$53,PF33=1,KD33=0),$C$17,0)</f>
        <v>0</v>
      </c>
      <c r="SQ33" s="2">
        <f>IF(AND(FC33&lt;0,LA33=0,LW33&gt;=LW$6*'Drive Train'!$AA$52,LW33&lt;=LW$6*'Drive Train'!$AA$53,PG33=1,KE33=0),$C$17,0)</f>
        <v>0</v>
      </c>
      <c r="SR33" s="2">
        <f>IF(AND(FD33&lt;0,LB33=0,LX33&gt;=LX$6*'Drive Train'!$AA$52,LX33&lt;=LX$6*'Drive Train'!$AA$53,PH33=1,KF33=0),$C$17,0)</f>
        <v>0</v>
      </c>
      <c r="SS33" s="2">
        <f>IF(AND(FE33&lt;0,LC33=0,LY33&gt;=LY$6*'Drive Train'!$AA$52,LY33&lt;=LY$6*'Drive Train'!$AA$53,PI33=1,KG33=0),$C$17,0)</f>
        <v>0</v>
      </c>
      <c r="ST33" s="2">
        <f>IF(AND(FF33&lt;0,LD33=0,LZ33&gt;=LZ$6*'Drive Train'!$AA$52,LZ33&lt;=LZ$6*'Drive Train'!$AA$53,PJ33=1,KH33=0),$C$17,0)</f>
        <v>0</v>
      </c>
      <c r="SU33" s="2">
        <f>IF(AND(FG33&lt;0,LE33=0,MA33&gt;=MA$6*'Drive Train'!$AA$52,MA33&lt;=MA$6*'Drive Train'!$AA$53,PK33=1,KI33=0),$C$17,0)</f>
        <v>0</v>
      </c>
      <c r="SV33" s="2">
        <f>IF(AND(FH33&lt;0,LF33=0,MB33&gt;=MB$6*'Drive Train'!$AA$52,MB33&lt;=MB$6*'Drive Train'!$AA$53,PL33=1,KJ33=0),$C$17,0)</f>
        <v>0</v>
      </c>
      <c r="SW33" s="2">
        <f>IF(AND(FI33&lt;0,LG33=0,MC33&gt;=MC$6*'Drive Train'!$AA$52,MC33&lt;=MC$6*'Drive Train'!$AA$53,PM33=1,KK33=0),$C$17,0)</f>
        <v>0</v>
      </c>
      <c r="SX33" s="2">
        <f>IF(AND(FJ33&lt;0,LH33=0,MD33&gt;=MD$6*'Drive Train'!$AA$52,MD33&lt;=MD$6*'Drive Train'!$AA$53,PN33=1,KL33=0),$C$17,0)</f>
        <v>0</v>
      </c>
      <c r="SY33" s="2">
        <f>IF(AND(FK33&lt;0,LI33=0,ME33&gt;=ME$6*'Drive Train'!$AA$52,ME33&lt;=ME$6*'Drive Train'!$AA$53,PO33=1,KM33=0),$C$17,0)</f>
        <v>0</v>
      </c>
      <c r="SZ33" s="2">
        <f>IF(AND(FL33&lt;0,LJ33=0,MF33&gt;=MF$6*'Drive Train'!$AA$52,MF33&lt;=MF$6*'Drive Train'!$AA$53,PP33=1,KN33=0),$C$17,0)</f>
        <v>0</v>
      </c>
      <c r="TA33" s="2">
        <f>IF(AND(FM33&lt;0,LK33=0,MG33&gt;=MG$6*'Drive Train'!$AA$52,MG33&lt;=MG$6*'Drive Train'!$AA$53,PQ33=1,KO33=0),$C$17,0)</f>
        <v>0</v>
      </c>
      <c r="TB33" s="2">
        <f>IF(AND(FN33&lt;0,LL33=0,MH33&gt;=MH$6*'Drive Train'!$AA$52,MH33&lt;=MH$6*'Drive Train'!$AA$53,PR33=1,KP33=0),$C$17,0)</f>
        <v>0</v>
      </c>
      <c r="TC33" s="2">
        <f>IF(AND(FO33&lt;0,LM33=0,MI33&gt;=MI$6*'Drive Train'!$AA$52,MI33&lt;=MI$6*'Drive Train'!$AA$53,PS33=1,KQ33=0),$C$17,0)</f>
        <v>0</v>
      </c>
      <c r="TD33" s="144">
        <f t="shared" si="348"/>
        <v>1.0000000000000002</v>
      </c>
    </row>
    <row r="34" spans="1:524" x14ac:dyDescent="0.2">
      <c r="B34" s="3" t="s">
        <v>148</v>
      </c>
      <c r="C34" s="133">
        <f>C23/0.4536*'Drive Train'!F16*4.448</f>
        <v>636.06400000000008</v>
      </c>
      <c r="D34" s="5"/>
      <c r="E34" s="6"/>
      <c r="P34" s="5"/>
      <c r="R34" s="63">
        <f t="shared" si="160"/>
        <v>1.0400000000000003</v>
      </c>
      <c r="S34" s="2">
        <f>NG34/'Drive Train'!$F$35</f>
        <v>0.95342684439627134</v>
      </c>
      <c r="T34" s="2">
        <f>NH34/'Drive Train'!$F$35</f>
        <v>0.63833178255429079</v>
      </c>
      <c r="U34" s="2">
        <f>NI34/'Drive Train'!$F$35</f>
        <v>0.68269379859827495</v>
      </c>
      <c r="V34" s="2">
        <f>NJ34/'Drive Train'!$F$35</f>
        <v>0.74852288256172983</v>
      </c>
      <c r="W34" s="2">
        <f>NK34/'Drive Train'!$F$35</f>
        <v>0.82497311658177308</v>
      </c>
      <c r="X34" s="2">
        <f>NL34/'Drive Train'!$F$35</f>
        <v>0.88977910789741832</v>
      </c>
      <c r="Y34" s="2">
        <f>NM34/'Drive Train'!$F$35</f>
        <v>0.93389521530967723</v>
      </c>
      <c r="Z34" s="2">
        <f>NN34/'Drive Train'!$F$35</f>
        <v>0.9565251695423258</v>
      </c>
      <c r="AA34" s="2">
        <f>NO34/'Drive Train'!$F$35</f>
        <v>0.9660684617637918</v>
      </c>
      <c r="AB34" s="2">
        <f>NP34/'Drive Train'!$F$35</f>
        <v>0.96927658910448977</v>
      </c>
      <c r="AC34" s="2">
        <f>NQ34/'Drive Train'!$F$35</f>
        <v>0.97015208323825841</v>
      </c>
      <c r="AD34" s="2">
        <f>NR34/'Drive Train'!$F$35</f>
        <v>0.89965864001574969</v>
      </c>
      <c r="AE34" s="2">
        <f>NS34/'Drive Train'!$F$35</f>
        <v>0.88376778834350522</v>
      </c>
      <c r="AF34" s="2">
        <f>NT34/'Drive Train'!$F$35</f>
        <v>0.89418622400861614</v>
      </c>
      <c r="AG34" s="2">
        <f>NU34/'Drive Train'!$F$35</f>
        <v>0.92673356515969174</v>
      </c>
      <c r="AH34" s="2">
        <f>NV34/'Drive Train'!$F$35</f>
        <v>0.94014877462456026</v>
      </c>
      <c r="AI34" s="2">
        <f>NW34/'Drive Train'!$F$35</f>
        <v>0.94673283873430669</v>
      </c>
      <c r="AJ34" s="2">
        <f>NX34/'Drive Train'!$F$35</f>
        <v>0.95009281658947609</v>
      </c>
      <c r="AK34" s="2">
        <f>NY34/'Drive Train'!$F$35</f>
        <v>0.95194405080244782</v>
      </c>
      <c r="AL34" s="2">
        <f>NZ34/'Drive Train'!$F$35</f>
        <v>0.95302166291126844</v>
      </c>
      <c r="AM34" s="2">
        <f>OA34/'Drive Train'!$F$35</f>
        <v>0.95306514245619978</v>
      </c>
      <c r="AN34" s="61">
        <f t="shared" si="161"/>
        <v>1.0400000000000003</v>
      </c>
      <c r="AO34" s="46">
        <f>LO34*12*60/(PI() * 'Drive Train'!$F$15)/S$6*ABS(S34)</f>
        <v>4501.4127365502609</v>
      </c>
      <c r="AP34" s="46">
        <f>LP34*12*60/(PI() * 'Drive Train'!$F$15)/T$6*ABS(T34)</f>
        <v>622.37624787250923</v>
      </c>
      <c r="AQ34" s="46">
        <f>LQ34*12*60/(PI() * 'Drive Train'!$F$15)/U$6*ABS(U34)</f>
        <v>1267.6253481677886</v>
      </c>
      <c r="AR34" s="46">
        <f>LR34*12*60/(PI() * 'Drive Train'!$F$15)/V$6*ABS(V34)</f>
        <v>2092.5316756390471</v>
      </c>
      <c r="AS34" s="46">
        <f>LS34*12*60/(PI() * 'Drive Train'!$F$15)/W$6*ABS(W34)</f>
        <v>2995.6599516315441</v>
      </c>
      <c r="AT34" s="46">
        <f>LT34*12*60/(PI() * 'Drive Train'!$F$15)/X$6*ABS(X34)</f>
        <v>3762.2341283776173</v>
      </c>
      <c r="AU34" s="46">
        <f>LU34*12*60/(PI() * 'Drive Train'!$F$15)/Y$6*ABS(Y34)</f>
        <v>4277.6474724394657</v>
      </c>
      <c r="AV34" s="46">
        <f>LV34*12*60/(PI() * 'Drive Train'!$F$15)/Z$6*ABS(Z34)</f>
        <v>4536.5248631452414</v>
      </c>
      <c r="AW34" s="46">
        <f>LW34*12*60/(PI() * 'Drive Train'!$F$15)/AA$6*ABS(AA34)</f>
        <v>4642.7823956263546</v>
      </c>
      <c r="AX34" s="46">
        <f>LX34*12*60/(PI() * 'Drive Train'!$F$15)/AB$6*ABS(AB34)</f>
        <v>4677.4403167183254</v>
      </c>
      <c r="AY34" s="46">
        <f>LY34*12*60/(PI() * 'Drive Train'!$F$15)/AC$6*ABS(AC34)</f>
        <v>4686.5892727588844</v>
      </c>
      <c r="AZ34" s="46">
        <f>LZ34*12*60/(PI() * 'Drive Train'!$F$15)/AD$6*ABS(AD34)</f>
        <v>2703.2806081779922</v>
      </c>
      <c r="BA34" s="46">
        <f>MA34*12*60/(PI() * 'Drive Train'!$F$15)/AE$6*ABS(AE34)</f>
        <v>3252.267377026948</v>
      </c>
      <c r="BB34" s="46">
        <f>MB34*12*60/(PI() * 'Drive Train'!$F$15)/AF$6*ABS(AF34)</f>
        <v>3841.9074986776764</v>
      </c>
      <c r="BC34" s="46">
        <f>MC34*12*60/(PI() * 'Drive Train'!$F$15)/AG$6*ABS(AG34)</f>
        <v>4204.854318058734</v>
      </c>
      <c r="BD34" s="46">
        <f>MD34*12*60/(PI() * 'Drive Train'!$F$15)/AH$6*ABS(AH34)</f>
        <v>4354.0944350305008</v>
      </c>
      <c r="BE34" s="46">
        <f>ME34*12*60/(PI() * 'Drive Train'!$F$15)/AI$6*ABS(AI34)</f>
        <v>4427.1951722222211</v>
      </c>
      <c r="BF34" s="46">
        <f>MF34*12*60/(PI() * 'Drive Train'!$F$15)/AJ$6*ABS(AJ34)</f>
        <v>4464.4611781786734</v>
      </c>
      <c r="BG34" s="46">
        <f>MG34*12*60/(PI() * 'Drive Train'!$F$15)/AK$6*ABS(AK34)</f>
        <v>4484.9820123288782</v>
      </c>
      <c r="BH34" s="46">
        <f>MH34*12*60/(PI() * 'Drive Train'!$F$15)/AL$6*ABS(AL34)</f>
        <v>4496.9234811130345</v>
      </c>
      <c r="BI34" s="46">
        <f>MI34*12*60/(PI() * 'Drive Train'!$F$15)/AM$6*ABS(AM34)</f>
        <v>4497.4052369319916</v>
      </c>
      <c r="BJ34" s="61">
        <f t="shared" si="67"/>
        <v>1.0400000000000003</v>
      </c>
      <c r="BK34" s="2">
        <f>IF(OR(KS33=1,AND($C$37=Motors!$C$32,OY33=1)),0,IF(NG34=0,-(CG33+$C$15)/($C$14-$C$15)*$C$12,($C$11*S34-AO34)/($C$11*S34)*$C$12*S34))</f>
        <v>0.33408167205714501</v>
      </c>
      <c r="BL34" s="2">
        <f>IF(OR(KT33=1,AND($C$37=Motors!$C$32,OZ33=1)),0,IF(NH34=0,-(CH33+$C$15)/($C$14-$C$15)*$C$12,($C$11*T34-AP34)/($C$11*T34)*$C$12*T34))</f>
        <v>1.2892560873556589</v>
      </c>
      <c r="BM34" s="2">
        <f>IF(OR(KU33=1,AND($C$37=Motors!$C$32,PA33=1)),0,IF(NI34=0,-(CI33+$C$15)/($C$14-$C$15)*$C$12,($C$11*U34-AQ34)/($C$11*U34)*$C$12*U34))</f>
        <v>1.1106094669674651</v>
      </c>
      <c r="BN34" s="2">
        <f>IF(OR(KV33=1,AND($C$37=Motors!$C$32,PB33=1)),0,IF(NJ34=0,-(CJ33+$C$15)/($C$14-$C$15)*$C$12,($C$11*V34-AR34)/($C$11*V34)*$C$12*V34))</f>
        <v>0.90459278072138982</v>
      </c>
      <c r="BO34" s="2">
        <f>IF(OR(KW33=1,AND($C$37=Motors!$C$32,PC33=1)),0,IF(NK34=0,-(CK33+$C$15)/($C$14-$C$15)*$C$12,($C$11*W34-AS34)/($C$11*W34)*$C$12*W34))</f>
        <v>0.68978711139551885</v>
      </c>
      <c r="BP34" s="2">
        <f>IF(OR(KX33=1,AND($C$37=Motors!$C$32,PD33=1)),0,IF(NL34=0,-(CL33+$C$15)/($C$14-$C$15)*$C$12,($C$11*X34-AT34)/($C$11*X34)*$C$12*X34))</f>
        <v>0.50725202578823347</v>
      </c>
      <c r="BQ34" s="2">
        <f>IF(OR(KY33=1,AND($C$37=Motors!$C$32,PE33=1)),0,IF(NM34=0,-(CM33+$C$15)/($C$14-$C$15)*$C$12,($C$11*Y34-AU34)/($C$11*Y34)*$C$12*Y34))</f>
        <v>0.38585593715357991</v>
      </c>
      <c r="BR34" s="2">
        <f>IF(OR(KZ33=1,AND($C$37=Motors!$C$32,PF33=1)),0,IF(NN34=0,-(CN33+$C$15)/($C$14-$C$15)*$C$12,($C$11*Z34-AV34)/($C$11*Z34)*$C$12*Z34))</f>
        <v>0.32603977633561032</v>
      </c>
      <c r="BS34" s="2">
        <f>IF(OR(LA33=1,AND($C$37=Motors!$C$32,PG33=1)),0,IF(NO34=0,-(CO33+$C$15)/($C$14-$C$15)*$C$12,($C$11*AA34-AW34)/($C$11*AA34)*$C$12*AA34))</f>
        <v>0.30211304394863331</v>
      </c>
      <c r="BT34" s="2">
        <f>IF(OR(LB33=1,AND($C$37=Motors!$C$32,PH33=1)),0,IF(NP34=0,-(CP33+$C$15)/($C$14-$C$15)*$C$12,($C$11*AB34-AX34)/($C$11*AB34)*$C$12*AB34))</f>
        <v>0.29454301419935552</v>
      </c>
      <c r="BU34" s="2">
        <f>IF(OR(LC33=1,AND($C$37=Motors!$C$32,PI33=1)),0,IF(NQ34=0,-(CQ33+$C$15)/($C$14-$C$15)*$C$12,($C$11*AC34-AY34)/($C$11*AC34)*$C$12*AC34))</f>
        <v>0.29261491720579064</v>
      </c>
      <c r="BV34" s="2">
        <f>IF(OR(LD33=1,AND($C$37=Motors!$C$32,PJ33=1)),0,IF(NR34=0,-(CR33+$C$15)/($C$14-$C$15)*$C$12,($C$11*AD34-AZ34)/($C$11*AD34)*$C$12*AD34))</f>
        <v>1.0033615653963119</v>
      </c>
      <c r="BW34" s="2">
        <f>IF(OR(LE33=1,AND($C$37=Motors!$C$32,PK33=1)),0,IF(NS34=0,-(CS33+$C$15)/($C$14-$C$15)*$C$12,($C$11*AE34-BA34)/($C$11*AE34)*$C$12*AE34))</f>
        <v>0.71973728056107944</v>
      </c>
      <c r="BX34" s="2">
        <f>IF(OR(LF33=1,AND($C$37=Motors!$C$32,PL33=1)),0,IF(NT34=0,-(CT33+$C$15)/($C$14-$C$15)*$C$12,($C$11*AF34-BB34)/($C$11*AF34)*$C$12*AF34))</f>
        <v>0.48256591930109055</v>
      </c>
      <c r="BY34" s="2">
        <f>IF(OR(LG33=1,AND($C$37=Motors!$C$32,PM33=1)),0,IF(NU34=0,-(CU33+$C$15)/($C$14-$C$15)*$C$12,($C$11*AG34-BC34)/($C$11*AG34)*$C$12*AG34))</f>
        <v>0.40071612903853021</v>
      </c>
      <c r="BZ34" s="2">
        <f>IF(OR(LH33=1,AND($C$37=Motors!$C$32,PN33=1)),0,IF(NV34=0,-(CV33+$C$15)/($C$14-$C$15)*$C$12,($C$11*AH34-BD34)/($C$11*AH34)*$C$12*AH34))</f>
        <v>0.36713900878556305</v>
      </c>
      <c r="CA34" s="2">
        <f>IF(OR(LI33=1,AND($C$37=Motors!$C$32,PO33=1)),0,IF(NW34=0,-(CW33+$C$15)/($C$14-$C$15)*$C$12,($C$11*AI34-BE34)/($C$11*AI34)*$C$12*AI34))</f>
        <v>0.35072425780572025</v>
      </c>
      <c r="CB34" s="2">
        <f>IF(OR(LJ33=1,AND($C$37=Motors!$C$32,PP33=1)),0,IF(NX34=0,-(CX33+$C$15)/($C$14-$C$15)*$C$12,($C$11*AJ34-BF34)/($C$11*AJ34)*$C$12*AJ34))</f>
        <v>0.34236475003776079</v>
      </c>
      <c r="CC34" s="2">
        <f>IF(OR(LK33=1,AND($C$37=Motors!$C$32,PQ33=1)),0,IF(NY34=0,-(CY33+$C$15)/($C$14-$C$15)*$C$12,($C$11*AK34-BG34)/($C$11*AK34)*$C$12*AK34))</f>
        <v>0.33776405719722497</v>
      </c>
      <c r="CD34" s="2">
        <f>IF(OR(LL33=1,AND($C$37=Motors!$C$32,PR33=1)),0,IF(NZ34=0,-(CZ33+$C$15)/($C$14-$C$15)*$C$12,($C$11*AL34-BH34)/($C$11*AL34)*$C$12*AL34))</f>
        <v>0.335087667788805</v>
      </c>
      <c r="CE34" s="2">
        <f>IF(OR(LM33=1,AND($C$37=Motors!$C$32,PS33=1)),0,IF(OA34=0,-(DA33+$C$15)/($C$14-$C$15)*$C$12,($C$11*AM34-BI34)/($C$11*AM34)*$C$12*AM34))</f>
        <v>0.334979707051069</v>
      </c>
      <c r="CF34" s="61">
        <f t="shared" si="69"/>
        <v>1.0400000000000003</v>
      </c>
      <c r="CG34" s="57">
        <f>IF(AND(KS33=1,OY33=1),0,ABS(BK34/$C$12*($C$14-$C$15)+$C$15) *'Drive Train'!$AA$49 + CG33*(1-'Drive Train'!$AA$49))</f>
        <v>20.534843786278714</v>
      </c>
      <c r="CH34" s="57">
        <f>IF(AND(KT33=1,OZ33=1),0,ABS(BL34/$C$12*($C$14-$C$15)+$C$15) *'Drive Train'!$AA$49 + CH33*(1-'Drive Train'!$AA$49))</f>
        <v>71.385000418145651</v>
      </c>
      <c r="CI34" s="57">
        <f>IF(AND(KU33=1,PA33=1),0,ABS(BM34/$C$12*($C$14-$C$15)+$C$15) *'Drive Train'!$AA$49 + CI33*(1-'Drive Train'!$AA$49))</f>
        <v>61.874477017396579</v>
      </c>
      <c r="CJ34" s="57">
        <f>IF(AND(KV33=1,PB33=1),0,ABS(BN34/$C$12*($C$14-$C$15)+$C$15) *'Drive Train'!$AA$49 + CJ33*(1-'Drive Train'!$AA$49))</f>
        <v>50.906866708113817</v>
      </c>
      <c r="CK34" s="57">
        <f>IF(AND(KW33=1,PC33=1),0,ABS(BO34/$C$12*($C$14-$C$15)+$C$15) *'Drive Train'!$AA$49 + CK33*(1-'Drive Train'!$AA$49))</f>
        <v>39.47136157346268</v>
      </c>
      <c r="CL34" s="57">
        <f>IF(AND(KX33=1,PD33=1),0,ABS(BP34/$C$12*($C$14-$C$15)+$C$15) *'Drive Train'!$AA$49 + CL33*(1-'Drive Train'!$AA$49))</f>
        <v>29.753829837605956</v>
      </c>
      <c r="CM34" s="57">
        <f>IF(AND(KY33=1,PE33=1),0,ABS(BQ34/$C$12*($C$14-$C$15)+$C$15) *'Drive Train'!$AA$49 + CM33*(1-'Drive Train'!$AA$49))</f>
        <v>23.291125201993484</v>
      </c>
      <c r="CN34" s="57">
        <f>IF(AND(KZ33=1,PF33=1),0,ABS(BR34/$C$12*($C$14-$C$15)+$C$15) *'Drive Train'!$AA$49 + CN33*(1-'Drive Train'!$AA$49))</f>
        <v>20.106721287908218</v>
      </c>
      <c r="CO34" s="57">
        <f>IF(AND(LA33=1,PG33=1),0,ABS(BS34/$C$12*($C$14-$C$15)+$C$15) *'Drive Train'!$AA$49 + CO33*(1-'Drive Train'!$AA$49))</f>
        <v>18.83294545170525</v>
      </c>
      <c r="CP34" s="57">
        <f>IF(AND(LB33=1,PH33=1),0,ABS(BT34/$C$12*($C$14-$C$15)+$C$15) *'Drive Train'!$AA$49 + CP33*(1-'Drive Train'!$AA$49))</f>
        <v>18.429943453019632</v>
      </c>
      <c r="CQ34" s="57">
        <f>IF(AND(LC33=1,PI33=1),0,ABS(BU34/$C$12*($C$14-$C$15)+$C$15) *'Drive Train'!$AA$49 + CQ33*(1-'Drive Train'!$AA$49))</f>
        <v>18.327298289420305</v>
      </c>
      <c r="CR34" s="57">
        <f>IF(AND(LD33=1,PJ33=1),0,ABS(BV34/$C$12*($C$14-$C$15)+$C$15) *'Drive Train'!$AA$49 + CR33*(1-'Drive Train'!$AA$49))</f>
        <v>56.164972547861744</v>
      </c>
      <c r="CS34" s="57">
        <f>IF(AND(LE33=1,PK33=1),0,ABS(BW34/$C$12*($C$14-$C$15)+$C$15) *'Drive Train'!$AA$49 + CS33*(1-'Drive Train'!$AA$49))</f>
        <v>41.065804189206006</v>
      </c>
      <c r="CT34" s="57">
        <f>IF(AND(LF33=1,PL33=1),0,ABS(BX34/$C$12*($C$14-$C$15)+$C$15) *'Drive Train'!$AA$49 + CT33*(1-'Drive Train'!$AA$49))</f>
        <v>28.439627571091254</v>
      </c>
      <c r="CU34" s="57">
        <f>IF(AND(LG33=1,PM33=1),0,ABS(BY34/$C$12*($C$14-$C$15)+$C$15) *'Drive Train'!$AA$49 + CU33*(1-'Drive Train'!$AA$49))</f>
        <v>24.08223002308856</v>
      </c>
      <c r="CV34" s="57">
        <f>IF(AND(LH33=1,PN33=1),0,ABS(BZ34/$C$12*($C$14-$C$15)+$C$15) *'Drive Train'!$AA$49 + CV33*(1-'Drive Train'!$AA$49))</f>
        <v>22.294701173106944</v>
      </c>
      <c r="CW34" s="57">
        <f>IF(AND(LI33=1,PO33=1),0,ABS(CA34/$C$12*($C$14-$C$15)+$C$15) *'Drive Train'!$AA$49 + CW33*(1-'Drive Train'!$AA$49))</f>
        <v>21.420837044180047</v>
      </c>
      <c r="CX34" s="57">
        <f>IF(AND(LJ33=1,PP33=1),0,ABS(CB34/$C$12*($C$14-$C$15)+$C$15) *'Drive Train'!$AA$49 + CX33*(1-'Drive Train'!$AA$49))</f>
        <v>20.97580598748743</v>
      </c>
      <c r="CY34" s="57">
        <f>IF(AND(LK33=1,PQ33=1),0,ABS(CC34/$C$12*($C$14-$C$15)+$C$15) *'Drive Train'!$AA$49 + CY33*(1-'Drive Train'!$AA$49))</f>
        <v>20.730881136267204</v>
      </c>
      <c r="CZ34" s="57">
        <f>IF(AND(LL33=1,PR33=1),0,ABS(CD34/$C$12*($C$14-$C$15)+$C$15) *'Drive Train'!$AA$49 + CZ33*(1-'Drive Train'!$AA$49))</f>
        <v>20.588399492657128</v>
      </c>
      <c r="DA34" s="57">
        <f>IF(AND(LM33=1,PS33=1),0,ABS(CE34/$C$12*($C$14-$C$15)+$C$15) *'Drive Train'!$AA$49 + DA33*(1-'Drive Train'!$AA$49))</f>
        <v>20.582652039274752</v>
      </c>
      <c r="DB34" s="61">
        <f t="shared" si="162"/>
        <v>1.0400000000000003</v>
      </c>
      <c r="DC34" s="57">
        <f t="shared" si="70"/>
        <v>20.534843786278714</v>
      </c>
      <c r="DD34" s="57">
        <f t="shared" si="71"/>
        <v>71.385000418145651</v>
      </c>
      <c r="DE34" s="57">
        <f t="shared" si="72"/>
        <v>61.874477017396579</v>
      </c>
      <c r="DF34" s="57">
        <f t="shared" si="73"/>
        <v>50.906866708113817</v>
      </c>
      <c r="DG34" s="57">
        <f t="shared" si="74"/>
        <v>39.47136157346268</v>
      </c>
      <c r="DH34" s="57">
        <f t="shared" si="75"/>
        <v>29.753829837605956</v>
      </c>
      <c r="DI34" s="57">
        <f t="shared" si="76"/>
        <v>23.291125201993484</v>
      </c>
      <c r="DJ34" s="57">
        <f t="shared" si="77"/>
        <v>20.106721287908218</v>
      </c>
      <c r="DK34" s="57">
        <f t="shared" si="78"/>
        <v>18.83294545170525</v>
      </c>
      <c r="DL34" s="57">
        <f t="shared" si="79"/>
        <v>18.429943453019632</v>
      </c>
      <c r="DM34" s="57">
        <f t="shared" si="80"/>
        <v>18.327298289420305</v>
      </c>
      <c r="DN34" s="57">
        <f t="shared" si="81"/>
        <v>25</v>
      </c>
      <c r="DO34" s="57">
        <f t="shared" si="82"/>
        <v>30</v>
      </c>
      <c r="DP34" s="57">
        <f t="shared" si="83"/>
        <v>28.439627571091254</v>
      </c>
      <c r="DQ34" s="57">
        <f t="shared" si="84"/>
        <v>24.08223002308856</v>
      </c>
      <c r="DR34" s="57">
        <f t="shared" si="85"/>
        <v>22.294701173106944</v>
      </c>
      <c r="DS34" s="57">
        <f t="shared" si="86"/>
        <v>21.420837044180047</v>
      </c>
      <c r="DT34" s="57">
        <f t="shared" si="87"/>
        <v>20.97580598748743</v>
      </c>
      <c r="DU34" s="57">
        <f t="shared" si="88"/>
        <v>20.730881136267204</v>
      </c>
      <c r="DV34" s="57">
        <f t="shared" si="89"/>
        <v>20.588399492657128</v>
      </c>
      <c r="DW34" s="57">
        <f t="shared" si="90"/>
        <v>20.582652039274752</v>
      </c>
      <c r="DX34" s="61">
        <f t="shared" si="163"/>
        <v>1.0400000000000003</v>
      </c>
      <c r="DY34" s="2">
        <f>IF(OY34=0,($C$23/0.4536*IF(ISNA(MK33),'Drive Train'!$F$16,'Drive Train'!$F$17)*4.448*$C$24*S$6)*SIGN(BK34),BK34)</f>
        <v>4.5236871680000004</v>
      </c>
      <c r="DZ34" s="2">
        <f>IF(OZ34=0,($C$23/0.4536*IF(ISNA(ML33),'Drive Train'!$F$16,'Drive Train'!$F$17)*4.448*$C$24*$C$21*T$6)*SIGN(BL34),BL34)</f>
        <v>14.225645600594998</v>
      </c>
      <c r="EA34" s="2">
        <f>IF(PA34=0,($C$23/0.4536*IF(ISNA(MM33),'Drive Train'!$F$16,'Drive Train'!$F$17)*4.448*$C$24*$C$21*U$6)*SIGN(BM34),BM34)</f>
        <v>9.8485238773349995</v>
      </c>
      <c r="EB34" s="2">
        <f>IF(PB34=0,($C$23/0.4536*IF(ISNA(MN33),'Drive Train'!$F$16,'Drive Train'!$F$17)*4.448*$C$24*$C$21*V$6)*SIGN(BN34),BN34)</f>
        <v>7.5312241414914709</v>
      </c>
      <c r="EC34" s="2">
        <f>IF(PC34=0,($C$23/0.4536*IF(ISNA(MO33),'Drive Train'!$F$16,'Drive Train'!$F$17)*4.448*$C$24*$C$21*W$6)*SIGN(BO34),BO34)</f>
        <v>6.0967052573978577</v>
      </c>
      <c r="ED34" s="2">
        <f>IF(PD34=0,($C$23/0.4536*IF(ISNA(MP33),'Drive Train'!$F$16,'Drive Train'!$F$17)*4.448*$C$24*$C$21*X$6)*SIGN(BP34),BP34)</f>
        <v>5.1212324162142009</v>
      </c>
      <c r="EE34" s="2">
        <f>IF(PE34=0,($C$23/0.4536*IF(ISNA(MQ33),'Drive Train'!$F$16,'Drive Train'!$F$17)*4.448*$C$24*$C$21*Y$6)*SIGN(BQ34),BQ34)</f>
        <v>4.4148555312191382</v>
      </c>
      <c r="EF34" s="2">
        <f>IF(PF34=0,($C$23/0.4536*IF(ISNA(MR33),'Drive Train'!$F$16,'Drive Train'!$F$17)*4.448*$C$24*$C$21*Z$6)*SIGN(BR34),BR34)</f>
        <v>3.8797215274349997</v>
      </c>
      <c r="EG34" s="2">
        <f>IF(PG34=0,($C$23/0.4536*IF(ISNA(MS33),'Drive Train'!$F$16,'Drive Train'!$F$17)*4.448*$C$24*$C$21*AA$6)*SIGN(BS34),BS34)</f>
        <v>3.4602921731177019</v>
      </c>
      <c r="EH34" s="2">
        <f>IF(PH34=0,($C$23/0.4536*IF(ISNA(MT33),'Drive Train'!$F$16,'Drive Train'!$F$17)*4.448*$C$24*$C$21*AB$6)*SIGN(BT34),BT34)</f>
        <v>3.1227026928135362</v>
      </c>
      <c r="EI34" s="2">
        <f>IF(PI34=0,($C$23/0.4536*IF(ISNA(MU33),'Drive Train'!$F$16,'Drive Train'!$F$17)*4.448*$C$24*$C$21*AC$6)*SIGN(BU34),BU34)</f>
        <v>2.8451291201189992</v>
      </c>
      <c r="EJ34" s="2">
        <f>IF(PJ34=0,($C$23/0.4536*IF(ISNA(MV33),'Drive Train'!$F$16,'Drive Train'!$F$17)*4.448*$C$24*$C$21*AD$6)*SIGN(BV34),BV34)</f>
        <v>3.9831807681666</v>
      </c>
      <c r="EK34" s="2">
        <f>IF(PK34=0,($C$23/0.4536*IF(ISNA(MW33),'Drive Train'!$F$16,'Drive Train'!$F$17)*4.448*$C$24*$C$21*AE$6)*SIGN(BW34),BW34)</f>
        <v>3.9831807681666</v>
      </c>
      <c r="EL34" s="2">
        <f>IF(PL34=0,($C$23/0.4536*IF(ISNA(MX33),'Drive Train'!$F$16,'Drive Train'!$F$17)*4.448*$C$24*$C$21*AF$6)*SIGN(BX34),BX34)</f>
        <v>3.9831807681666</v>
      </c>
      <c r="EM34" s="2">
        <f>IF(PM34=0,($C$23/0.4536*IF(ISNA(MY33),'Drive Train'!$F$16,'Drive Train'!$F$17)*4.448*$C$24*$C$21*AG$6)*SIGN(BY34),BY34)</f>
        <v>3.9831807681666</v>
      </c>
      <c r="EN34" s="2">
        <f>IF(PN34=0,($C$23/0.4536*IF(ISNA(MZ33),'Drive Train'!$F$16,'Drive Train'!$F$17)*4.448*$C$24*$C$21*AH$6)*SIGN(BZ34),BZ34)</f>
        <v>3.9831807681666</v>
      </c>
      <c r="EO34" s="2">
        <f>IF(PO34=0,($C$23/0.4536*IF(ISNA(NA33),'Drive Train'!$F$16,'Drive Train'!$F$17)*4.448*$C$24*$C$21*AI$6)*SIGN(CA34),CA34)</f>
        <v>3.9831807681666</v>
      </c>
      <c r="EP34" s="2">
        <f>IF(PP34=0,($C$23/0.4536*IF(ISNA(NB33),'Drive Train'!$F$16,'Drive Train'!$F$17)*4.448*$C$24*$C$21*AJ$6)*SIGN(CB34),CB34)</f>
        <v>3.9831807681666</v>
      </c>
      <c r="EQ34" s="2">
        <f>IF(PQ34=0,($C$23/0.4536*IF(ISNA(NC33),'Drive Train'!$F$16,'Drive Train'!$F$17)*4.448*$C$24*$C$21*AK$6)*SIGN(CC34),CC34)</f>
        <v>3.9831807681666</v>
      </c>
      <c r="ER34" s="2">
        <f>IF(PR34=0,($C$23/0.4536*IF(ISNA(ND33),'Drive Train'!$F$16,'Drive Train'!$F$17)*4.448*$C$24*$C$21*AL$6)*SIGN(CD34),CD34)</f>
        <v>3.9831807681666</v>
      </c>
      <c r="ES34" s="2">
        <f>IF(PS34=0,($C$23/0.4536*IF(ISNA(NE33),'Drive Train'!$F$16,'Drive Train'!$F$17)*4.448*$C$24*$C$21*AM$6)*SIGN(CE34),CE34)</f>
        <v>3.9831807681666</v>
      </c>
      <c r="ET34" s="61">
        <f t="shared" si="91"/>
        <v>1.0400000000000003</v>
      </c>
      <c r="EU34" s="255">
        <f>MAX(MIN(IF(AND(OY33=1,NG34&lt;0),-1,1)*(DC34-$C$15)/($C$14-$C$15)*$C$12*$C$21-$C$33*LO34/AO$6 -  OY33*$C$33/$C$21,DY33/$C$19),MAX(EU$8:EU33)*-1)</f>
        <v>4.2796913648298185E-2</v>
      </c>
      <c r="EV34" s="255">
        <f>MAX(MIN(IF(AND(OZ33=1,NH34&lt;0),-1,1)*(DD34-$C$15)/($C$14-$C$15)*$C$12*$C$21-$C$33*LP34/AP$6 -  OZ33*$C$33/$C$21,DZ33/$C$19),MAX(EV$8:EV33)*-1)</f>
        <v>1.0833007610368728</v>
      </c>
      <c r="EW34" s="255">
        <f>MAX(MIN(IF(AND(PA33=1,NI34&lt;0),-1,1)*(DE34-$C$15)/($C$14-$C$15)*$C$12*$C$21-$C$33*LQ34/AQ$6 -  PA33*$C$33/$C$21,EA33/$C$19),MAX(EW$8:EW33)*-1)</f>
        <v>0.87905168177926785</v>
      </c>
      <c r="EX34" s="255">
        <f>MAX(MIN(IF(AND(PB33=1,NJ34&lt;0),-1,1)*(DF34-$C$15)/($C$14-$C$15)*$C$12*$C$21-$C$33*LR34/AR$6 -  PB33*$C$33/$C$21,EB33/$C$19),MAX(EX$8:EX33)*-1)</f>
        <v>0.64767052232611955</v>
      </c>
      <c r="EY34" s="255">
        <f>MAX(MIN(IF(AND(PC33=1,NK34&lt;0),-1,1)*(DG34-$C$15)/($C$14-$C$15)*$C$12*$C$21-$C$33*LS34/AS$6 -  PC33*$C$33/$C$21,EC33/$C$19),MAX(EY$8:EY33)*-1)</f>
        <v>0.41403838008483684</v>
      </c>
      <c r="EZ34" s="255">
        <f>MAX(MIN(IF(AND(PD33=1,NL34&lt;0),-1,1)*(DH34-$C$15)/($C$14-$C$15)*$C$12*$C$21-$C$33*LT34/AT$6 -  PD33*$C$33/$C$21,ED33/$C$19),MAX(EZ$8:EZ33)*-1)</f>
        <v>0.2215252002307686</v>
      </c>
      <c r="FA34" s="255">
        <f>MAX(MIN(IF(AND(PE33=1,NM34&lt;0),-1,1)*(DI34-$C$15)/($C$14-$C$15)*$C$12*$C$21-$C$33*LU34/AU$6 -  PE33*$C$33/$C$21,EE33/$C$19),MAX(FA$8:FA33)*-1)</f>
        <v>9.5884676979217376E-2</v>
      </c>
      <c r="FB34" s="255">
        <f>MAX(MIN(IF(AND(PF33=1,NN34&lt;0),-1,1)*(DJ34-$C$15)/($C$14-$C$15)*$C$12*$C$21-$C$33*LV34/AV$6 -  PF33*$C$33/$C$21,EF33/$C$19),MAX(FB$8:FB33)*-1)</f>
        <v>3.457573153135618E-2</v>
      </c>
      <c r="FC34" s="255">
        <f>MAX(MIN(IF(AND(PG33=1,NO34&lt;0),-1,1)*(DK34-$C$15)/($C$14-$C$15)*$C$12*$C$21-$C$33*LW34/AW$6 -  PG33*$C$33/$C$21,EG33/$C$19),MAX(FC$8:FC33)*-1)</f>
        <v>1.014626568140653E-2</v>
      </c>
      <c r="FD34" s="255">
        <f>MAX(MIN(IF(AND(PH33=1,NP34&lt;0),-1,1)*(DL34-$C$15)/($C$14-$C$15)*$C$12*$C$21-$C$33*LX34/AX$6 -  PH33*$C$33/$C$21,EH33/$C$19),MAX(FD$8:FD33)*-1)</f>
        <v>2.4238932740535124E-3</v>
      </c>
      <c r="FE34" s="255">
        <f>MAX(MIN(IF(AND(PI33=1,NQ34&lt;0),-1,1)*(DM34-$C$15)/($C$14-$C$15)*$C$12*$C$21-$C$33*LY34/AY$6 -  PI33*$C$33/$C$21,EI33/$C$19),MAX(FE$8:FE33)*-1)</f>
        <v>4.5594253690733888E-4</v>
      </c>
      <c r="FF34" s="255">
        <f>MAX(MIN(IF(AND(PJ33=1,NR34&lt;0),-1,1)*(DN34-$C$15)/($C$14-$C$15)*$C$12*$C$21-$C$33*LZ34/AZ$6 -  PJ33*$C$33/$C$21,EJ33/$C$19),MAX(FF$8:FF33)*-1)</f>
        <v>0.20803850010210495</v>
      </c>
      <c r="FG34" s="255">
        <f>MAX(MIN(IF(AND(PK33=1,NS34&lt;0),-1,1)*(DO34-$C$15)/($C$14-$C$15)*$C$12*$C$21-$C$33*MA34/BA$6 -  PK33*$C$33/$C$21,EK33/$C$19),MAX(FG$8:FG33)*-1)</f>
        <v>0.25478767430091059</v>
      </c>
      <c r="FH34" s="255">
        <f>MAX(MIN(IF(AND(PL33=1,NT34&lt;0),-1,1)*(DP34-$C$15)/($C$14-$C$15)*$C$12*$C$21-$C$33*MB34/BB$6 -  PL33*$C$33/$C$21,EL33/$C$19),MAX(FH$8:FH33)*-1)</f>
        <v>0.19615433445874872</v>
      </c>
      <c r="FI34" s="255">
        <f>MAX(MIN(IF(AND(PM33=1,NU34&lt;0),-1,1)*(DQ34-$C$15)/($C$14-$C$15)*$C$12*$C$21-$C$33*MC34/BC$6 -  PM33*$C$33/$C$21,EM33/$C$19),MAX(FI$8:FI33)*-1)</f>
        <v>0.11126674073481951</v>
      </c>
      <c r="FJ34" s="255">
        <f>MAX(MIN(IF(AND(PN33=1,NV34&lt;0),-1,1)*(DR34-$C$15)/($C$14-$C$15)*$C$12*$C$21-$C$33*MD34/BD$6 -  PN33*$C$33/$C$21,EN33/$C$19),MAX(FJ$8:FJ33)*-1)</f>
        <v>7.6697006425932995E-2</v>
      </c>
      <c r="FK34" s="255">
        <f>MAX(MIN(IF(AND(PO33=1,NW34&lt;0),-1,1)*(DS34-$C$15)/($C$14-$C$15)*$C$12*$C$21-$C$33*ME34/BE$6 -  PO33*$C$33/$C$21,EO33/$C$19),MAX(FK$8:FK33)*-1)</f>
        <v>5.9847409233947213E-2</v>
      </c>
      <c r="FL34" s="255">
        <f>MAX(MIN(IF(AND(PP33=1,NX34&lt;0),-1,1)*(DT34-$C$15)/($C$14-$C$15)*$C$12*$C$21-$C$33*MF34/BF$6 -  PP33*$C$33/$C$21,EP33/$C$19),MAX(FL$8:FL33)*-1)</f>
        <v>5.1278897488008013E-2</v>
      </c>
      <c r="FM34" s="255">
        <f>MAX(MIN(IF(AND(PQ33=1,NY34&lt;0),-1,1)*(DU34-$C$15)/($C$14-$C$15)*$C$12*$C$21-$C$33*MG34/BG$6 -  PQ33*$C$33/$C$21,EQ33/$C$19),MAX(FM$8:FM33)*-1)</f>
        <v>4.6566724348422794E-2</v>
      </c>
      <c r="FN34" s="255">
        <f>MAX(MIN(IF(AND(PR33=1,NZ34&lt;0),-1,1)*(DV34-$C$15)/($C$14-$C$15)*$C$12*$C$21-$C$33*MH34/BH$6 -  PR33*$C$33/$C$21,ER33/$C$19),MAX(FN$8:FN33)*-1)</f>
        <v>4.3826634544138043E-2</v>
      </c>
      <c r="FO34" s="255">
        <f>MAX(MIN(IF(AND(PS33=1,OA34&lt;0),-1,1)*(DW34-$C$15)/($C$14-$C$15)*$C$12*$C$21-$C$33*MI34/BI$6 -  PS33*$C$33/$C$21,ES33/$C$19),MAX(FO$8:FO33)*-1)</f>
        <v>4.3716121975586719E-2</v>
      </c>
      <c r="FP34" s="61">
        <f t="shared" si="164"/>
        <v>1.0400000000000003</v>
      </c>
      <c r="FQ34" s="256">
        <f t="shared" si="165"/>
        <v>6.0612446330748044</v>
      </c>
      <c r="FR34" s="256">
        <f t="shared" si="166"/>
        <v>71.385000418145651</v>
      </c>
      <c r="FS34" s="256">
        <f t="shared" si="167"/>
        <v>61.874477017396579</v>
      </c>
      <c r="FT34" s="256">
        <f t="shared" si="168"/>
        <v>47.59482255950342</v>
      </c>
      <c r="FU34" s="256">
        <f t="shared" si="169"/>
        <v>31.55249793716192</v>
      </c>
      <c r="FV34" s="256">
        <f t="shared" si="170"/>
        <v>18.333602216432343</v>
      </c>
      <c r="FW34" s="256">
        <f t="shared" si="171"/>
        <v>9.7065098977707187</v>
      </c>
      <c r="FX34" s="256">
        <f t="shared" si="172"/>
        <v>5.4967380928609728</v>
      </c>
      <c r="FY34" s="256">
        <f t="shared" si="173"/>
        <v>3.8192915833367858</v>
      </c>
      <c r="FZ34" s="256">
        <f t="shared" si="174"/>
        <v>3.2890357554146656</v>
      </c>
      <c r="GA34" s="256">
        <f t="shared" si="175"/>
        <v>3.1539066406310039</v>
      </c>
      <c r="GB34" s="256">
        <f t="shared" si="176"/>
        <v>17.407539477493135</v>
      </c>
      <c r="GC34" s="256">
        <f t="shared" si="177"/>
        <v>20.617566236350257</v>
      </c>
      <c r="GD34" s="256">
        <f t="shared" si="178"/>
        <v>16.591514587735002</v>
      </c>
      <c r="GE34" s="256">
        <f t="shared" si="179"/>
        <v>10.762717565781049</v>
      </c>
      <c r="GF34" s="256">
        <f t="shared" si="180"/>
        <v>8.3889906694256897</v>
      </c>
      <c r="GG34" s="256">
        <f t="shared" si="181"/>
        <v>7.2320149839895169</v>
      </c>
      <c r="GH34" s="256">
        <f t="shared" si="182"/>
        <v>6.6436590940848532</v>
      </c>
      <c r="GI34" s="256">
        <f t="shared" si="183"/>
        <v>6.3200982584193799</v>
      </c>
      <c r="GJ34" s="256">
        <f t="shared" si="184"/>
        <v>6.1319503019224211</v>
      </c>
      <c r="GK34" s="256">
        <f t="shared" si="185"/>
        <v>6.1243619689022228</v>
      </c>
      <c r="GL34" s="61">
        <f t="shared" si="186"/>
        <v>1.0400000000000003</v>
      </c>
      <c r="GM34" s="57">
        <f t="shared" si="93"/>
        <v>1.1076658365052838</v>
      </c>
      <c r="GN34" s="57">
        <f t="shared" si="94"/>
        <v>7.850609765603072</v>
      </c>
      <c r="GO34" s="57">
        <f t="shared" si="95"/>
        <v>9.2017322893095699</v>
      </c>
      <c r="GP34" s="57">
        <f t="shared" si="96"/>
        <v>8.8657378424518569</v>
      </c>
      <c r="GQ34" s="57">
        <f t="shared" si="97"/>
        <v>7.001187810613632</v>
      </c>
      <c r="GR34" s="57">
        <f t="shared" si="98"/>
        <v>4.4593851054558318</v>
      </c>
      <c r="GS34" s="57">
        <f t="shared" si="99"/>
        <v>2.239025500953749</v>
      </c>
      <c r="GT34" s="57">
        <f t="shared" si="100"/>
        <v>0.91874957202848695</v>
      </c>
      <c r="GU34" s="57">
        <f t="shared" si="101"/>
        <v>0.30228722011139736</v>
      </c>
      <c r="GV34" s="57">
        <f t="shared" si="102"/>
        <v>8.002195969452093E-2</v>
      </c>
      <c r="GW34" s="57">
        <f t="shared" si="103"/>
        <v>1.65209287279212E-2</v>
      </c>
      <c r="GX34" s="57">
        <f t="shared" si="104"/>
        <v>5.3844335863706823</v>
      </c>
      <c r="GY34" s="57">
        <f t="shared" si="105"/>
        <v>6.5943914718947569</v>
      </c>
      <c r="GZ34" s="57">
        <f t="shared" si="106"/>
        <v>5.0768486893219453</v>
      </c>
      <c r="HA34" s="57">
        <f t="shared" si="107"/>
        <v>2.8797956895695735</v>
      </c>
      <c r="HB34" s="57">
        <f t="shared" si="108"/>
        <v>1.9850649623564716</v>
      </c>
      <c r="HC34" s="57">
        <f t="shared" si="109"/>
        <v>1.548965216430513</v>
      </c>
      <c r="HD34" s="57">
        <f t="shared" si="110"/>
        <v>1.3271957727582939</v>
      </c>
      <c r="HE34" s="57">
        <f t="shared" si="111"/>
        <v>1.2052357350483329</v>
      </c>
      <c r="HF34" s="57">
        <f t="shared" si="112"/>
        <v>1.1343169793150358</v>
      </c>
      <c r="HG34" s="57">
        <f t="shared" si="113"/>
        <v>1.1314567030415008</v>
      </c>
      <c r="HH34" s="61">
        <f t="shared" si="187"/>
        <v>1.0400000000000003</v>
      </c>
      <c r="HI34" s="57">
        <f t="shared" si="188"/>
        <v>1.1076658365052838</v>
      </c>
      <c r="HJ34" s="57">
        <f t="shared" si="189"/>
        <v>7.850609765603072</v>
      </c>
      <c r="HK34" s="57">
        <f t="shared" si="190"/>
        <v>9.2017322893095699</v>
      </c>
      <c r="HL34" s="57">
        <f t="shared" si="191"/>
        <v>8.8657378424518569</v>
      </c>
      <c r="HM34" s="57">
        <f t="shared" si="192"/>
        <v>7.001187810613632</v>
      </c>
      <c r="HN34" s="57">
        <f t="shared" si="193"/>
        <v>4.4593851054558318</v>
      </c>
      <c r="HO34" s="57">
        <f t="shared" si="194"/>
        <v>2.239025500953749</v>
      </c>
      <c r="HP34" s="57">
        <f t="shared" si="195"/>
        <v>0.91874957202848695</v>
      </c>
      <c r="HQ34" s="57">
        <f t="shared" si="196"/>
        <v>0.30228722011139736</v>
      </c>
      <c r="HR34" s="57">
        <f t="shared" si="197"/>
        <v>8.002195969452093E-2</v>
      </c>
      <c r="HS34" s="57">
        <f t="shared" si="198"/>
        <v>1.65209287279212E-2</v>
      </c>
      <c r="HT34" s="57">
        <f t="shared" si="199"/>
        <v>5.3844335863706823</v>
      </c>
      <c r="HU34" s="57">
        <f t="shared" si="200"/>
        <v>6.5943914718947569</v>
      </c>
      <c r="HV34" s="57">
        <f t="shared" si="201"/>
        <v>5.0768486893219453</v>
      </c>
      <c r="HW34" s="57">
        <f t="shared" si="202"/>
        <v>2.8797956895695735</v>
      </c>
      <c r="HX34" s="57">
        <f t="shared" si="203"/>
        <v>1.9850649623564716</v>
      </c>
      <c r="HY34" s="57">
        <f t="shared" si="204"/>
        <v>1.548965216430513</v>
      </c>
      <c r="HZ34" s="57">
        <f t="shared" si="205"/>
        <v>1.3271957727582939</v>
      </c>
      <c r="IA34" s="57">
        <f t="shared" si="206"/>
        <v>1.2052357350483329</v>
      </c>
      <c r="IB34" s="57">
        <f t="shared" si="207"/>
        <v>1.1343169793150358</v>
      </c>
      <c r="IC34" s="57">
        <f t="shared" si="208"/>
        <v>1.1314567030415008</v>
      </c>
      <c r="ID34" s="61">
        <f t="shared" si="209"/>
        <v>1.0400000000000003</v>
      </c>
      <c r="IE34" s="57">
        <f t="shared" si="210"/>
        <v>11.822492870513765</v>
      </c>
      <c r="IF34" s="57">
        <f t="shared" si="211"/>
        <v>7.9153141036732055</v>
      </c>
      <c r="IG34" s="57">
        <f t="shared" si="212"/>
        <v>8.465403102618609</v>
      </c>
      <c r="IH34" s="57">
        <f t="shared" si="213"/>
        <v>9.2816837437654502</v>
      </c>
      <c r="II34" s="57">
        <f t="shared" si="214"/>
        <v>10.229666645613987</v>
      </c>
      <c r="IJ34" s="57">
        <f t="shared" si="215"/>
        <v>11.033260937927988</v>
      </c>
      <c r="IK34" s="57">
        <f t="shared" si="216"/>
        <v>11.580300669839998</v>
      </c>
      <c r="IL34" s="57">
        <f t="shared" si="217"/>
        <v>11.860912102324841</v>
      </c>
      <c r="IM34" s="57">
        <f t="shared" si="218"/>
        <v>11.979248925871019</v>
      </c>
      <c r="IN34" s="57">
        <f t="shared" si="219"/>
        <v>12.019029704895674</v>
      </c>
      <c r="IO34" s="57">
        <f t="shared" si="220"/>
        <v>12.029885832154404</v>
      </c>
      <c r="IP34" s="57">
        <f t="shared" si="221"/>
        <v>11.155767136195296</v>
      </c>
      <c r="IQ34" s="57">
        <f t="shared" si="222"/>
        <v>10.958720575459465</v>
      </c>
      <c r="IR34" s="57">
        <f t="shared" si="223"/>
        <v>11.087909177706841</v>
      </c>
      <c r="IS34" s="57">
        <f t="shared" si="224"/>
        <v>11.491496207980179</v>
      </c>
      <c r="IT34" s="57">
        <f t="shared" si="225"/>
        <v>11.657844805344547</v>
      </c>
      <c r="IU34" s="57">
        <f t="shared" si="226"/>
        <v>11.739487200305403</v>
      </c>
      <c r="IV34" s="57">
        <f t="shared" si="227"/>
        <v>11.781150925709504</v>
      </c>
      <c r="IW34" s="57">
        <f t="shared" si="228"/>
        <v>11.804106229950353</v>
      </c>
      <c r="IX34" s="57">
        <f t="shared" si="229"/>
        <v>11.81746862009973</v>
      </c>
      <c r="IY34" s="57">
        <f t="shared" si="230"/>
        <v>11.818007766456878</v>
      </c>
      <c r="IZ34" s="61">
        <f t="shared" si="231"/>
        <v>1.0400000000000003</v>
      </c>
      <c r="JA34" s="256" t="e">
        <f t="shared" si="349"/>
        <v>#N/A</v>
      </c>
      <c r="JB34" s="256" t="e">
        <f t="shared" si="350"/>
        <v>#N/A</v>
      </c>
      <c r="JC34" s="256" t="e">
        <f t="shared" si="351"/>
        <v>#N/A</v>
      </c>
      <c r="JD34" s="256" t="e">
        <f t="shared" si="352"/>
        <v>#N/A</v>
      </c>
      <c r="JE34" s="256" t="e">
        <f t="shared" si="353"/>
        <v>#N/A</v>
      </c>
      <c r="JF34" s="256" t="e">
        <f t="shared" si="354"/>
        <v>#N/A</v>
      </c>
      <c r="JG34" s="256" t="e">
        <f t="shared" si="355"/>
        <v>#N/A</v>
      </c>
      <c r="JH34" s="256" t="e">
        <f t="shared" si="356"/>
        <v>#N/A</v>
      </c>
      <c r="JI34" s="256" t="e">
        <f t="shared" si="357"/>
        <v>#N/A</v>
      </c>
      <c r="JJ34" s="256" t="e">
        <f t="shared" si="358"/>
        <v>#N/A</v>
      </c>
      <c r="JK34" s="256" t="e">
        <f t="shared" si="359"/>
        <v>#N/A</v>
      </c>
      <c r="JL34" s="256" t="e">
        <f t="shared" si="360"/>
        <v>#N/A</v>
      </c>
      <c r="JM34" s="256" t="e">
        <f t="shared" si="361"/>
        <v>#N/A</v>
      </c>
      <c r="JN34" s="256" t="e">
        <f t="shared" si="362"/>
        <v>#N/A</v>
      </c>
      <c r="JO34" s="256" t="e">
        <f t="shared" si="363"/>
        <v>#N/A</v>
      </c>
      <c r="JP34" s="256" t="e">
        <f t="shared" si="364"/>
        <v>#N/A</v>
      </c>
      <c r="JQ34" s="256" t="e">
        <f t="shared" si="365"/>
        <v>#N/A</v>
      </c>
      <c r="JR34" s="256" t="e">
        <f t="shared" si="366"/>
        <v>#N/A</v>
      </c>
      <c r="JS34" s="256" t="e">
        <f t="shared" si="367"/>
        <v>#N/A</v>
      </c>
      <c r="JT34" s="256" t="e">
        <f t="shared" si="368"/>
        <v>#N/A</v>
      </c>
      <c r="JU34" s="256" t="e">
        <f t="shared" si="369"/>
        <v>#N/A</v>
      </c>
      <c r="JV34" s="61">
        <f t="shared" si="233"/>
        <v>1.0400000000000003</v>
      </c>
      <c r="JW34" s="46">
        <f t="shared" si="234"/>
        <v>0</v>
      </c>
      <c r="JX34" s="46">
        <f t="shared" si="235"/>
        <v>0</v>
      </c>
      <c r="JY34" s="46">
        <f t="shared" si="236"/>
        <v>0</v>
      </c>
      <c r="JZ34" s="46">
        <f t="shared" si="237"/>
        <v>0</v>
      </c>
      <c r="KA34" s="46">
        <f t="shared" si="238"/>
        <v>0</v>
      </c>
      <c r="KB34" s="46">
        <f t="shared" si="239"/>
        <v>0</v>
      </c>
      <c r="KC34" s="46">
        <f t="shared" si="240"/>
        <v>0</v>
      </c>
      <c r="KD34" s="46">
        <f t="shared" si="241"/>
        <v>0</v>
      </c>
      <c r="KE34" s="46">
        <f t="shared" si="242"/>
        <v>0</v>
      </c>
      <c r="KF34" s="46">
        <f t="shared" si="243"/>
        <v>1</v>
      </c>
      <c r="KG34" s="46">
        <f t="shared" si="244"/>
        <v>1</v>
      </c>
      <c r="KH34" s="46">
        <f t="shared" si="245"/>
        <v>0</v>
      </c>
      <c r="KI34" s="46">
        <f t="shared" si="246"/>
        <v>0</v>
      </c>
      <c r="KJ34" s="46">
        <f t="shared" si="247"/>
        <v>0</v>
      </c>
      <c r="KK34" s="46">
        <f t="shared" si="248"/>
        <v>0</v>
      </c>
      <c r="KL34" s="46">
        <f t="shared" si="249"/>
        <v>0</v>
      </c>
      <c r="KM34" s="46">
        <f t="shared" si="250"/>
        <v>0</v>
      </c>
      <c r="KN34" s="46">
        <f t="shared" si="251"/>
        <v>0</v>
      </c>
      <c r="KO34" s="46">
        <f t="shared" si="252"/>
        <v>0</v>
      </c>
      <c r="KP34" s="46">
        <f t="shared" si="253"/>
        <v>0</v>
      </c>
      <c r="KQ34" s="46">
        <f t="shared" si="254"/>
        <v>0</v>
      </c>
      <c r="KR34" s="61">
        <f t="shared" si="255"/>
        <v>1.0400000000000003</v>
      </c>
      <c r="KS34" s="1">
        <f t="shared" si="256"/>
        <v>0</v>
      </c>
      <c r="KT34" s="1">
        <f t="shared" si="257"/>
        <v>0</v>
      </c>
      <c r="KU34" s="1">
        <f t="shared" si="258"/>
        <v>0</v>
      </c>
      <c r="KV34" s="1">
        <f t="shared" si="259"/>
        <v>0</v>
      </c>
      <c r="KW34" s="1">
        <f t="shared" si="260"/>
        <v>0</v>
      </c>
      <c r="KX34" s="1">
        <f t="shared" si="261"/>
        <v>0</v>
      </c>
      <c r="KY34" s="1">
        <f t="shared" si="262"/>
        <v>0</v>
      </c>
      <c r="KZ34" s="1">
        <f t="shared" si="263"/>
        <v>0</v>
      </c>
      <c r="LA34" s="1">
        <f t="shared" si="264"/>
        <v>0</v>
      </c>
      <c r="LB34" s="1">
        <f t="shared" si="265"/>
        <v>0</v>
      </c>
      <c r="LC34" s="1">
        <f t="shared" si="266"/>
        <v>0</v>
      </c>
      <c r="LD34" s="1">
        <f t="shared" si="267"/>
        <v>0</v>
      </c>
      <c r="LE34" s="1">
        <f t="shared" si="268"/>
        <v>0</v>
      </c>
      <c r="LF34" s="1">
        <f t="shared" si="269"/>
        <v>0</v>
      </c>
      <c r="LG34" s="1">
        <f t="shared" si="270"/>
        <v>0</v>
      </c>
      <c r="LH34" s="1">
        <f t="shared" si="271"/>
        <v>0</v>
      </c>
      <c r="LI34" s="1">
        <f t="shared" si="272"/>
        <v>0</v>
      </c>
      <c r="LJ34" s="1">
        <f t="shared" si="273"/>
        <v>0</v>
      </c>
      <c r="LK34" s="1">
        <f t="shared" si="274"/>
        <v>0</v>
      </c>
      <c r="LL34" s="1">
        <f t="shared" si="275"/>
        <v>0</v>
      </c>
      <c r="LM34" s="1">
        <f t="shared" si="276"/>
        <v>0</v>
      </c>
      <c r="LN34" s="61">
        <f t="shared" si="277"/>
        <v>1.0400000000000003</v>
      </c>
      <c r="LO34" s="57">
        <f t="shared" si="278"/>
        <v>11.536308547223905</v>
      </c>
      <c r="LP34" s="57">
        <f t="shared" si="279"/>
        <v>8.5085178338740874</v>
      </c>
      <c r="LQ34" s="57">
        <f t="shared" si="280"/>
        <v>11.217897984214042</v>
      </c>
      <c r="LR34" s="57">
        <f t="shared" si="281"/>
        <v>12.915401733087593</v>
      </c>
      <c r="LS34" s="57">
        <f t="shared" si="282"/>
        <v>13.580735898766713</v>
      </c>
      <c r="LT34" s="57">
        <f t="shared" si="283"/>
        <v>13.283529579297079</v>
      </c>
      <c r="LU34" s="57">
        <f t="shared" si="284"/>
        <v>12.405055851351554</v>
      </c>
      <c r="LV34" s="57">
        <f t="shared" si="285"/>
        <v>11.287631805437734</v>
      </c>
      <c r="LW34" s="57">
        <f t="shared" si="286"/>
        <v>10.201371935342459</v>
      </c>
      <c r="LX34" s="57">
        <f t="shared" si="287"/>
        <v>9.2441408905458662</v>
      </c>
      <c r="LY34" s="57">
        <f t="shared" si="288"/>
        <v>8.4312980316716821</v>
      </c>
      <c r="LZ34" s="57">
        <f t="shared" si="289"/>
        <v>7.3420743343355932</v>
      </c>
      <c r="MA34" s="57">
        <f t="shared" si="290"/>
        <v>8.9919416034611412</v>
      </c>
      <c r="MB34" s="57">
        <f t="shared" si="291"/>
        <v>10.498429415713593</v>
      </c>
      <c r="MC34" s="57">
        <f t="shared" si="292"/>
        <v>11.086678765741214</v>
      </c>
      <c r="MD34" s="57">
        <f t="shared" si="293"/>
        <v>11.316357606289335</v>
      </c>
      <c r="ME34" s="57">
        <f t="shared" si="294"/>
        <v>11.426326510630759</v>
      </c>
      <c r="MF34" s="57">
        <f t="shared" si="295"/>
        <v>11.481758806781052</v>
      </c>
      <c r="MG34" s="57">
        <f t="shared" si="296"/>
        <v>11.512103481147358</v>
      </c>
      <c r="MH34" s="57">
        <f t="shared" si="297"/>
        <v>11.529703218106699</v>
      </c>
      <c r="MI34" s="57">
        <f t="shared" si="298"/>
        <v>11.530412346216812</v>
      </c>
      <c r="MJ34" s="61">
        <f t="shared" si="299"/>
        <v>1.0400000000000003</v>
      </c>
      <c r="MK34" s="57" t="e">
        <f t="shared" si="118"/>
        <v>#N/A</v>
      </c>
      <c r="ML34" s="57" t="e">
        <f t="shared" si="370"/>
        <v>#N/A</v>
      </c>
      <c r="MM34" s="57" t="e">
        <f t="shared" si="371"/>
        <v>#N/A</v>
      </c>
      <c r="MN34" s="57" t="e">
        <f t="shared" si="372"/>
        <v>#N/A</v>
      </c>
      <c r="MO34" s="57" t="e">
        <f t="shared" si="373"/>
        <v>#N/A</v>
      </c>
      <c r="MP34" s="57" t="e">
        <f t="shared" si="374"/>
        <v>#N/A</v>
      </c>
      <c r="MQ34" s="57" t="e">
        <f t="shared" si="375"/>
        <v>#N/A</v>
      </c>
      <c r="MR34" s="57" t="e">
        <f t="shared" si="376"/>
        <v>#N/A</v>
      </c>
      <c r="MS34" s="57" t="e">
        <f t="shared" si="377"/>
        <v>#N/A</v>
      </c>
      <c r="MT34" s="57" t="e">
        <f t="shared" si="378"/>
        <v>#N/A</v>
      </c>
      <c r="MU34" s="57" t="e">
        <f t="shared" si="379"/>
        <v>#N/A</v>
      </c>
      <c r="MV34" s="57" t="e">
        <f t="shared" si="380"/>
        <v>#N/A</v>
      </c>
      <c r="MW34" s="57" t="e">
        <f t="shared" si="381"/>
        <v>#N/A</v>
      </c>
      <c r="MX34" s="57" t="e">
        <f t="shared" si="382"/>
        <v>#N/A</v>
      </c>
      <c r="MY34" s="57" t="e">
        <f t="shared" si="383"/>
        <v>#N/A</v>
      </c>
      <c r="MZ34" s="57" t="e">
        <f t="shared" si="384"/>
        <v>#N/A</v>
      </c>
      <c r="NA34" s="57" t="e">
        <f t="shared" si="385"/>
        <v>#N/A</v>
      </c>
      <c r="NB34" s="57" t="e">
        <f t="shared" si="386"/>
        <v>#N/A</v>
      </c>
      <c r="NC34" s="57" t="e">
        <f t="shared" si="387"/>
        <v>#N/A</v>
      </c>
      <c r="ND34" s="57" t="e">
        <f t="shared" si="388"/>
        <v>#N/A</v>
      </c>
      <c r="NE34" s="57" t="e">
        <f t="shared" si="389"/>
        <v>#N/A</v>
      </c>
      <c r="NF34" s="61">
        <f t="shared" si="320"/>
        <v>1.0400000000000003</v>
      </c>
      <c r="NG34" s="256">
        <f>IF(OY33=0,MIN('Drive Train'!$F$35-FQ33*$C$19*'Drive Train'!$F$39,NG33+$C$39)-$C$7,IF(LO33-1&lt;=0,0,IF($C$37=Motors!$C$30,MAX(MAX(NG$8:NG33)*-1,NG33-$C$39),MAX(0,MAX(NG$8:NG33)*-1,NG33-$C$39))))</f>
        <v>11.822492870513765</v>
      </c>
      <c r="NH34" s="256">
        <f>IF(OZ33=0,MIN('Drive Train'!$F$35-FR33*$C$19*'Drive Train'!$F$39,NH33+$C$39)-$C$7,IF(LP33-1&lt;=0,0,IF($C$37=Motors!$C$30,MAX(MAX(NH$8:NH33)*-1,NH33-$C$39),MAX(0,MAX(NH$8:NH33)*-1,NH33-$C$39))))</f>
        <v>7.9153141036732055</v>
      </c>
      <c r="NI34" s="256">
        <f>IF(PA33=0,MIN('Drive Train'!$F$35-FS33*$C$19*'Drive Train'!$F$39,NI33+$C$39)-$C$7,IF(LQ33-1&lt;=0,0,IF($C$37=Motors!$C$30,MAX(MAX(NI$8:NI33)*-1,NI33-$C$39),MAX(0,MAX(NI$8:NI33)*-1,NI33-$C$39))))</f>
        <v>8.465403102618609</v>
      </c>
      <c r="NJ34" s="256">
        <f>IF(PB33=0,MIN('Drive Train'!$F$35-FT33*$C$19*'Drive Train'!$F$39,NJ33+$C$39)-$C$7,IF(LR33-1&lt;=0,0,IF($C$37=Motors!$C$30,MAX(MAX(NJ$8:NJ33)*-1,NJ33-$C$39),MAX(0,MAX(NJ$8:NJ33)*-1,NJ33-$C$39))))</f>
        <v>9.2816837437654502</v>
      </c>
      <c r="NK34" s="256">
        <f>IF(PC33=0,MIN('Drive Train'!$F$35-FU33*$C$19*'Drive Train'!$F$39,NK33+$C$39)-$C$7,IF(LS33-1&lt;=0,0,IF($C$37=Motors!$C$30,MAX(MAX(NK$8:NK33)*-1,NK33-$C$39),MAX(0,MAX(NK$8:NK33)*-1,NK33-$C$39))))</f>
        <v>10.229666645613987</v>
      </c>
      <c r="NL34" s="256">
        <f>IF(PD33=0,MIN('Drive Train'!$F$35-FV33*$C$19*'Drive Train'!$F$39,NL33+$C$39)-$C$7,IF(LT33-1&lt;=0,0,IF($C$37=Motors!$C$30,MAX(MAX(NL$8:NL33)*-1,NL33-$C$39),MAX(0,MAX(NL$8:NL33)*-1,NL33-$C$39))))</f>
        <v>11.033260937927988</v>
      </c>
      <c r="NM34" s="256">
        <f>IF(PE33=0,MIN('Drive Train'!$F$35-FW33*$C$19*'Drive Train'!$F$39,NM33+$C$39)-$C$7,IF(LU33-1&lt;=0,0,IF($C$37=Motors!$C$30,MAX(MAX(NM$8:NM33)*-1,NM33-$C$39),MAX(0,MAX(NM$8:NM33)*-1,NM33-$C$39))))</f>
        <v>11.580300669839998</v>
      </c>
      <c r="NN34" s="256">
        <f>IF(PF33=0,MIN('Drive Train'!$F$35-FX33*$C$19*'Drive Train'!$F$39,NN33+$C$39)-$C$7,IF(LV33-1&lt;=0,0,IF($C$37=Motors!$C$30,MAX(MAX(NN$8:NN33)*-1,NN33-$C$39),MAX(0,MAX(NN$8:NN33)*-1,NN33-$C$39))))</f>
        <v>11.860912102324841</v>
      </c>
      <c r="NO34" s="256">
        <f>IF(PG33=0,MIN('Drive Train'!$F$35-FY33*$C$19*'Drive Train'!$F$39,NO33+$C$39)-$C$7,IF(LW33-1&lt;=0,0,IF($C$37=Motors!$C$30,MAX(MAX(NO$8:NO33)*-1,NO33-$C$39),MAX(0,MAX(NO$8:NO33)*-1,NO33-$C$39))))</f>
        <v>11.979248925871019</v>
      </c>
      <c r="NP34" s="256">
        <f>IF(PH33=0,MIN('Drive Train'!$F$35-FZ33*$C$19*'Drive Train'!$F$39,NP33+$C$39)-$C$7,IF(LX33-1&lt;=0,0,IF($C$37=Motors!$C$30,MAX(MAX(NP$8:NP33)*-1,NP33-$C$39),MAX(0,MAX(NP$8:NP33)*-1,NP33-$C$39))))</f>
        <v>12.019029704895674</v>
      </c>
      <c r="NQ34" s="256">
        <f>IF(PI33=0,MIN('Drive Train'!$F$35-GA33*$C$19*'Drive Train'!$F$39,NQ33+$C$39)-$C$7,IF(LY33-1&lt;=0,0,IF($C$37=Motors!$C$30,MAX(MAX(NQ$8:NQ33)*-1,NQ33-$C$39),MAX(0,MAX(NQ$8:NQ33)*-1,NQ33-$C$39))))</f>
        <v>12.029885832154404</v>
      </c>
      <c r="NR34" s="256">
        <f>IF(PJ33=0,MIN('Drive Train'!$F$35-GB33*$C$19*'Drive Train'!$F$39,NR33+$C$39)-$C$7,IF(LZ33-1&lt;=0,0,IF($C$37=Motors!$C$30,MAX(MAX(NR$8:NR33)*-1,NR33-$C$39),MAX(0,MAX(NR$8:NR33)*-1,NR33-$C$39))))</f>
        <v>11.155767136195296</v>
      </c>
      <c r="NS34" s="256">
        <f>IF(PK33=0,MIN('Drive Train'!$F$35-GC33*$C$19*'Drive Train'!$F$39,NS33+$C$39)-$C$7,IF(MA33-1&lt;=0,0,IF($C$37=Motors!$C$30,MAX(MAX(NS$8:NS33)*-1,NS33-$C$39),MAX(0,MAX(NS$8:NS33)*-1,NS33-$C$39))))</f>
        <v>10.958720575459465</v>
      </c>
      <c r="NT34" s="256">
        <f>IF(PL33=0,MIN('Drive Train'!$F$35-GD33*$C$19*'Drive Train'!$F$39,NT33+$C$39)-$C$7,IF(MB33-1&lt;=0,0,IF($C$37=Motors!$C$30,MAX(MAX(NT$8:NT33)*-1,NT33-$C$39),MAX(0,MAX(NT$8:NT33)*-1,NT33-$C$39))))</f>
        <v>11.087909177706841</v>
      </c>
      <c r="NU34" s="256">
        <f>IF(PM33=0,MIN('Drive Train'!$F$35-GE33*$C$19*'Drive Train'!$F$39,NU33+$C$39)-$C$7,IF(MC33-1&lt;=0,0,IF($C$37=Motors!$C$30,MAX(MAX(NU$8:NU33)*-1,NU33-$C$39),MAX(0,MAX(NU$8:NU33)*-1,NU33-$C$39))))</f>
        <v>11.491496207980179</v>
      </c>
      <c r="NV34" s="256">
        <f>IF(PN33=0,MIN('Drive Train'!$F$35-GF33*$C$19*'Drive Train'!$F$39,NV33+$C$39)-$C$7,IF(MD33-1&lt;=0,0,IF($C$37=Motors!$C$30,MAX(MAX(NV$8:NV33)*-1,NV33-$C$39),MAX(0,MAX(NV$8:NV33)*-1,NV33-$C$39))))</f>
        <v>11.657844805344547</v>
      </c>
      <c r="NW34" s="256">
        <f>IF(PO33=0,MIN('Drive Train'!$F$35-GG33*$C$19*'Drive Train'!$F$39,NW33+$C$39)-$C$7,IF(ME33-1&lt;=0,0,IF($C$37=Motors!$C$30,MAX(MAX(NW$8:NW33)*-1,NW33-$C$39),MAX(0,MAX(NW$8:NW33)*-1,NW33-$C$39))))</f>
        <v>11.739487200305403</v>
      </c>
      <c r="NX34" s="256">
        <f>IF(PP33=0,MIN('Drive Train'!$F$35-GH33*$C$19*'Drive Train'!$F$39,NX33+$C$39)-$C$7,IF(MF33-1&lt;=0,0,IF($C$37=Motors!$C$30,MAX(MAX(NX$8:NX33)*-1,NX33-$C$39),MAX(0,MAX(NX$8:NX33)*-1,NX33-$C$39))))</f>
        <v>11.781150925709504</v>
      </c>
      <c r="NY34" s="256">
        <f>IF(PQ33=0,MIN('Drive Train'!$F$35-GI33*$C$19*'Drive Train'!$F$39,NY33+$C$39)-$C$7,IF(MG33-1&lt;=0,0,IF($C$37=Motors!$C$30,MAX(MAX(NY$8:NY33)*-1,NY33-$C$39),MAX(0,MAX(NY$8:NY33)*-1,NY33-$C$39))))</f>
        <v>11.804106229950353</v>
      </c>
      <c r="NZ34" s="256">
        <f>IF(PR33=0,MIN('Drive Train'!$F$35-GJ33*$C$19*'Drive Train'!$F$39,NZ33+$C$39)-$C$7,IF(MH33-1&lt;=0,0,IF($C$37=Motors!$C$30,MAX(MAX(NZ$8:NZ33)*-1,NZ33-$C$39),MAX(0,MAX(NZ$8:NZ33)*-1,NZ33-$C$39))))</f>
        <v>11.81746862009973</v>
      </c>
      <c r="OA34" s="256">
        <f>IF(PS33=0,MIN('Drive Train'!$F$35-GK33*$C$19*'Drive Train'!$F$39,OA33+$C$39)-$C$7,IF(MI33-1&lt;=0,0,IF($C$37=Motors!$C$30,MAX(MAX(OA$8:OA33)*-1,OA33-$C$39),MAX(0,MAX(OA$8:OA33)*-1,OA33-$C$39))))</f>
        <v>11.818007766456878</v>
      </c>
      <c r="OB34" s="61">
        <f t="shared" si="321"/>
        <v>1.0400000000000003</v>
      </c>
      <c r="OC34" s="256">
        <f>'Drive Train'!$F$35-(FQ34*$C$13)*$C$19*'Drive Train'!$F$39</f>
        <v>12.036325322015513</v>
      </c>
      <c r="OD34" s="256">
        <f>'Drive Train'!$F$35-(FR34*$C$13)*$C$19*'Drive Train'!$F$39</f>
        <v>8.1168999749112611</v>
      </c>
      <c r="OE34" s="256">
        <f>'Drive Train'!$F$35-(FS34*$C$13)*$C$19*'Drive Train'!$F$39</f>
        <v>8.687531378956205</v>
      </c>
      <c r="OF34" s="256">
        <f>'Drive Train'!$F$35-(FT34*$C$13)*$C$19*'Drive Train'!$F$39</f>
        <v>9.5443106464297962</v>
      </c>
      <c r="OG34" s="256">
        <f>'Drive Train'!$F$35-(FU34*$C$13)*$C$19*'Drive Train'!$F$39</f>
        <v>10.506850123770285</v>
      </c>
      <c r="OH34" s="256">
        <f>'Drive Train'!$F$35-(FV34*$C$13)*$C$19*'Drive Train'!$F$39</f>
        <v>11.29998386701406</v>
      </c>
      <c r="OI34" s="256">
        <f>'Drive Train'!$F$35-(FW34*$C$13)*$C$19*'Drive Train'!$F$39</f>
        <v>11.817609406133757</v>
      </c>
      <c r="OJ34" s="256">
        <f>'Drive Train'!$F$35-(FX34*$C$13)*$C$19*'Drive Train'!$F$39</f>
        <v>12.070195714428342</v>
      </c>
      <c r="OK34" s="256">
        <f>'Drive Train'!$F$35-(FY34*$C$13)*$C$19*'Drive Train'!$F$39</f>
        <v>12.170842504999793</v>
      </c>
      <c r="OL34" s="256">
        <f>'Drive Train'!$F$35-(FZ34*$C$13)*$C$19*'Drive Train'!$F$39</f>
        <v>12.20265785467512</v>
      </c>
      <c r="OM34" s="256">
        <f>'Drive Train'!$F$35-(GA34*$C$13)*$C$19*'Drive Train'!$F$39</f>
        <v>12.210765601562141</v>
      </c>
      <c r="ON34" s="256">
        <f>'Drive Train'!$F$35-(GB34*$C$13)*$C$19*'Drive Train'!$F$39</f>
        <v>11.355547631350412</v>
      </c>
      <c r="OO34" s="256">
        <f>'Drive Train'!$F$35-(GC34*$C$13)*$C$19*'Drive Train'!$F$39</f>
        <v>11.162946025818986</v>
      </c>
      <c r="OP34" s="256">
        <f>'Drive Train'!$F$35-(GD34*$C$13)*$C$19*'Drive Train'!$F$39</f>
        <v>11.404509124735901</v>
      </c>
      <c r="OQ34" s="256">
        <f>'Drive Train'!$F$35-(GE34*$C$13)*$C$19*'Drive Train'!$F$39</f>
        <v>11.754236946053137</v>
      </c>
      <c r="OR34" s="256">
        <f>'Drive Train'!$F$35-(GF34*$C$13)*$C$19*'Drive Train'!$F$39</f>
        <v>11.896660559834459</v>
      </c>
      <c r="OS34" s="256">
        <f>'Drive Train'!$F$35-(GG34*$C$13)*$C$19*'Drive Train'!$F$39</f>
        <v>11.966079100960629</v>
      </c>
      <c r="OT34" s="256">
        <f>'Drive Train'!$F$35-(GH34*$C$13)*$C$19*'Drive Train'!$F$39</f>
        <v>12.001380454354909</v>
      </c>
      <c r="OU34" s="256">
        <f>'Drive Train'!$F$35-(GI34*$C$13)*$C$19*'Drive Train'!$F$39</f>
        <v>12.020794104494838</v>
      </c>
      <c r="OV34" s="256">
        <f>'Drive Train'!$F$35-(GJ34*$C$13)*$C$19*'Drive Train'!$F$39</f>
        <v>12.032082981884654</v>
      </c>
      <c r="OW34" s="256">
        <f>'Drive Train'!$F$35-(GK34*$C$13)*$C$19*'Drive Train'!$F$39</f>
        <v>12.032538281865866</v>
      </c>
      <c r="OX34" s="61">
        <f t="shared" si="322"/>
        <v>1.0400000000000003</v>
      </c>
      <c r="OY34" s="1">
        <f>IF(PU34&gt;='Drive Train'!$F$29,1,0)</f>
        <v>0</v>
      </c>
      <c r="OZ34" s="1">
        <f>IF(PV34&gt;='Drive Train'!$F$29,1,0)</f>
        <v>0</v>
      </c>
      <c r="PA34" s="1">
        <f>IF(PW34&gt;='Drive Train'!$F$29,1,0)</f>
        <v>0</v>
      </c>
      <c r="PB34" s="1">
        <f>IF(PX34&gt;='Drive Train'!$F$29,1,0)</f>
        <v>0</v>
      </c>
      <c r="PC34" s="1">
        <f>IF(PY34&gt;='Drive Train'!$F$29,1,0)</f>
        <v>0</v>
      </c>
      <c r="PD34" s="1">
        <f>IF(PZ34&gt;='Drive Train'!$F$29,1,0)</f>
        <v>0</v>
      </c>
      <c r="PE34" s="1">
        <f>IF(QA34&gt;='Drive Train'!$F$29,1,0)</f>
        <v>0</v>
      </c>
      <c r="PF34" s="1">
        <f>IF(QB34&gt;='Drive Train'!$F$29,1,0)</f>
        <v>0</v>
      </c>
      <c r="PG34" s="1">
        <f>IF(QC34&gt;='Drive Train'!$F$29,1,0)</f>
        <v>0</v>
      </c>
      <c r="PH34" s="1">
        <f>IF(QD34&gt;='Drive Train'!$F$29,1,0)</f>
        <v>0</v>
      </c>
      <c r="PI34" s="1">
        <f>IF(QE34&gt;='Drive Train'!$F$29,1,0)</f>
        <v>0</v>
      </c>
      <c r="PJ34" s="1">
        <f>IF(QF34&gt;='Drive Train'!$F$29,1,0)</f>
        <v>0</v>
      </c>
      <c r="PK34" s="1">
        <f>IF(QG34&gt;='Drive Train'!$F$29,1,0)</f>
        <v>0</v>
      </c>
      <c r="PL34" s="1">
        <f>IF(QH34&gt;='Drive Train'!$F$29,1,0)</f>
        <v>0</v>
      </c>
      <c r="PM34" s="1">
        <f>IF(QI34&gt;='Drive Train'!$F$29,1,0)</f>
        <v>0</v>
      </c>
      <c r="PN34" s="1">
        <f>IF(QJ34&gt;='Drive Train'!$F$29,1,0)</f>
        <v>0</v>
      </c>
      <c r="PO34" s="1">
        <f>IF(QK34&gt;='Drive Train'!$F$29,1,0)</f>
        <v>0</v>
      </c>
      <c r="PP34" s="1">
        <f>IF(QL34&gt;='Drive Train'!$F$29,1,0)</f>
        <v>0</v>
      </c>
      <c r="PQ34" s="1">
        <f>IF(QM34&gt;='Drive Train'!$F$29,1,0)</f>
        <v>0</v>
      </c>
      <c r="PR34" s="1">
        <f>IF(QN34&gt;='Drive Train'!$F$29,1,0)</f>
        <v>0</v>
      </c>
      <c r="PS34" s="1">
        <f>IF(QO34&gt;='Drive Train'!$F$29,1,0)</f>
        <v>0</v>
      </c>
      <c r="PT34" s="253">
        <f t="shared" si="323"/>
        <v>1.0400000000000003</v>
      </c>
      <c r="PU34" s="57">
        <f t="shared" si="324"/>
        <v>8.6476885497736173</v>
      </c>
      <c r="PV34" s="57">
        <f t="shared" si="325"/>
        <v>4.6741204814256534</v>
      </c>
      <c r="PW34" s="57">
        <f t="shared" si="326"/>
        <v>6.3509726287458479</v>
      </c>
      <c r="PX34" s="57">
        <f t="shared" si="327"/>
        <v>7.6305140361964483</v>
      </c>
      <c r="PY34" s="57">
        <f t="shared" si="328"/>
        <v>8.4738210492717378</v>
      </c>
      <c r="PZ34" s="57">
        <f t="shared" si="329"/>
        <v>8.8080908836082958</v>
      </c>
      <c r="QA34" s="57">
        <f t="shared" si="330"/>
        <v>8.814821634297715</v>
      </c>
      <c r="QB34" s="57">
        <f t="shared" si="331"/>
        <v>8.5179681806520584</v>
      </c>
      <c r="QC34" s="57">
        <f t="shared" si="332"/>
        <v>8.1152380433319813</v>
      </c>
      <c r="QD34" s="57">
        <f t="shared" si="333"/>
        <v>7.6706621384389555</v>
      </c>
      <c r="QE34" s="57">
        <f t="shared" si="334"/>
        <v>7.2359155915214046</v>
      </c>
      <c r="QF34" s="57">
        <f t="shared" si="335"/>
        <v>4.3155878797367562</v>
      </c>
      <c r="QG34" s="57">
        <f t="shared" si="336"/>
        <v>5.2853611162340819</v>
      </c>
      <c r="QH34" s="57">
        <f t="shared" si="337"/>
        <v>6.2415296461650405</v>
      </c>
      <c r="QI34" s="57">
        <f t="shared" si="338"/>
        <v>7.025638342013516</v>
      </c>
      <c r="QJ34" s="57">
        <f t="shared" si="339"/>
        <v>7.6001869547588266</v>
      </c>
      <c r="QK34" s="57">
        <f t="shared" si="340"/>
        <v>8.0177980091870431</v>
      </c>
      <c r="QL34" s="57">
        <f t="shared" si="341"/>
        <v>8.2902227174020382</v>
      </c>
      <c r="QM34" s="57">
        <f t="shared" si="342"/>
        <v>8.470531636317304</v>
      </c>
      <c r="QN34" s="57">
        <f t="shared" si="343"/>
        <v>8.5900206967623003</v>
      </c>
      <c r="QO34" s="57">
        <f t="shared" si="344"/>
        <v>8.5955952590721321</v>
      </c>
      <c r="QP34" s="61">
        <f t="shared" si="345"/>
        <v>1.0400000000000003</v>
      </c>
      <c r="QQ34" s="57">
        <f t="shared" si="139"/>
        <v>7.6485982670717628E-2</v>
      </c>
      <c r="QR34" s="57">
        <f t="shared" si="140"/>
        <v>0.90079715231056146</v>
      </c>
      <c r="QS34" s="57">
        <f t="shared" si="141"/>
        <v>0.78078521218034858</v>
      </c>
      <c r="QT34" s="57">
        <f t="shared" si="142"/>
        <v>0.60059228654748331</v>
      </c>
      <c r="QU34" s="57">
        <f t="shared" si="143"/>
        <v>0.39815647718138164</v>
      </c>
      <c r="QV34" s="57">
        <f t="shared" si="144"/>
        <v>0.23134911495999477</v>
      </c>
      <c r="QW34" s="57">
        <f t="shared" si="145"/>
        <v>0.12248506582012392</v>
      </c>
      <c r="QX34" s="57">
        <f t="shared" si="146"/>
        <v>6.9362555047173785E-2</v>
      </c>
      <c r="QY34" s="57">
        <f t="shared" si="147"/>
        <v>4.8195096476303177E-2</v>
      </c>
      <c r="QZ34" s="57">
        <f t="shared" si="148"/>
        <v>4.150387371255141E-2</v>
      </c>
      <c r="RA34" s="57">
        <f t="shared" si="149"/>
        <v>3.9798698660672767E-2</v>
      </c>
      <c r="RB34" s="57">
        <f t="shared" si="150"/>
        <v>0.2196632611642258</v>
      </c>
      <c r="RC34" s="57">
        <f t="shared" si="151"/>
        <v>0.26017013160313351</v>
      </c>
      <c r="RD34" s="57">
        <f t="shared" si="152"/>
        <v>0.20936595931365642</v>
      </c>
      <c r="RE34" s="57">
        <f t="shared" si="153"/>
        <v>0.13581319993820451</v>
      </c>
      <c r="RF34" s="57">
        <f t="shared" si="154"/>
        <v>0.10585947834298315</v>
      </c>
      <c r="RG34" s="57">
        <f t="shared" si="155"/>
        <v>9.1259766966242106E-2</v>
      </c>
      <c r="RH34" s="57">
        <f t="shared" si="156"/>
        <v>8.3835387796013128E-2</v>
      </c>
      <c r="RI34" s="57">
        <f t="shared" si="157"/>
        <v>7.9752419698241761E-2</v>
      </c>
      <c r="RJ34" s="57">
        <f t="shared" si="158"/>
        <v>7.737820743470257E-2</v>
      </c>
      <c r="RK34" s="57">
        <f t="shared" si="159"/>
        <v>7.7282451341190786E-2</v>
      </c>
      <c r="RL34" s="61">
        <f t="shared" si="346"/>
        <v>1.0400000000000003</v>
      </c>
      <c r="RM34" s="2">
        <f>IF(AND(LO34&gt;=LO$6*'Drive Train'!$AA$52,LO34&lt;=LO$6*'Drive Train'!$AA$53,KS34=0,JW34=0,EU34&gt;0),$C$17,0)</f>
        <v>0.04</v>
      </c>
      <c r="RN34" s="2">
        <f>IF(AND(LP34&gt;=LP$6*'Drive Train'!$AA$52,LP34&lt;=LP$6*'Drive Train'!$AA$53,KT34=0,JX34=0,EV34&gt;0),$C$17,0)</f>
        <v>0.04</v>
      </c>
      <c r="RO34" s="2">
        <f>IF(AND(LQ34&gt;=LQ$6*'Drive Train'!$AA$52,LQ34&lt;=LQ$6*'Drive Train'!$AA$53,KU34=0,JY34=0,EW34&gt;0),$C$17,0)</f>
        <v>0.04</v>
      </c>
      <c r="RP34" s="2">
        <f>IF(AND(LR34&gt;=LR$6*'Drive Train'!$AA$52,LR34&lt;=LR$6*'Drive Train'!$AA$53,KV34=0,JZ34=0,EX34&gt;0),$C$17,0)</f>
        <v>0.04</v>
      </c>
      <c r="RQ34" s="2">
        <f>IF(AND(LS34&gt;=LS$6*'Drive Train'!$AA$52,LS34&lt;=LS$6*'Drive Train'!$AA$53,KW34=0,KA34=0,EY34&gt;0),$C$17,0)</f>
        <v>0.04</v>
      </c>
      <c r="RR34" s="2">
        <f>IF(AND(LT34&gt;=LT$6*'Drive Train'!$AA$52,LT34&lt;=LT$6*'Drive Train'!$AA$53,KX34=0,KB34=0,EZ34&gt;0),$C$17,0)</f>
        <v>0.04</v>
      </c>
      <c r="RS34" s="2">
        <f>IF(AND(LU34&gt;=LU$6*'Drive Train'!$AA$52,LU34&lt;=LU$6*'Drive Train'!$AA$53,KY34=0,KC34=0,FA34&gt;0),$C$17,0)</f>
        <v>0.04</v>
      </c>
      <c r="RT34" s="2">
        <f>IF(AND(LV34&gt;=LV$6*'Drive Train'!$AA$52,LV34&lt;=LV$6*'Drive Train'!$AA$53,KZ34=0,KD34=0,FB34&gt;0),$C$17,0)</f>
        <v>0.04</v>
      </c>
      <c r="RU34" s="2">
        <f>IF(AND(LW34&gt;=LW$6*'Drive Train'!$AA$52,LW34&lt;=LW$6*'Drive Train'!$AA$53,LA34=0,KE34=0,FC34&gt;0),$C$17,0)</f>
        <v>0</v>
      </c>
      <c r="RV34" s="2">
        <f>IF(AND(LX34&gt;=LX$6*'Drive Train'!$AA$52,LX34&lt;=LX$6*'Drive Train'!$AA$53,LB34=0,KF34=0,FD34&gt;0),$C$17,0)</f>
        <v>0</v>
      </c>
      <c r="RW34" s="2">
        <f>IF(AND(LY34&gt;=LY$6*'Drive Train'!$AA$52,LY34&lt;=LY$6*'Drive Train'!$AA$53,LC34=0,KG34=0,FE34&gt;0),$C$17,0)</f>
        <v>0</v>
      </c>
      <c r="RX34" s="2">
        <f>IF(AND(LZ34&gt;=LZ$6*'Drive Train'!$AA$52,LZ34&lt;=LZ$6*'Drive Train'!$AA$53,LD34=0,KH34=0,FF34&gt;0),$C$17,0)</f>
        <v>0.04</v>
      </c>
      <c r="RY34" s="2">
        <f>IF(AND(MA34&gt;=MA$6*'Drive Train'!$AA$52,MA34&lt;=MA$6*'Drive Train'!$AA$53,LE34=0,KI34=0,FG34&gt;0),$C$17,0)</f>
        <v>0.04</v>
      </c>
      <c r="RZ34" s="2">
        <f>IF(AND(MB34&gt;=MB$6*'Drive Train'!$AA$52,MB34&lt;=MB$6*'Drive Train'!$AA$53,LF34=0,KJ34=0,FH34&gt;0),$C$17,0)</f>
        <v>0.04</v>
      </c>
      <c r="SA34" s="2">
        <f>IF(AND(MC34&gt;=MC$6*'Drive Train'!$AA$52,MC34&lt;=MC$6*'Drive Train'!$AA$53,LG34=0,KK34=0,FI34&gt;0),$C$17,0)</f>
        <v>0.04</v>
      </c>
      <c r="SB34" s="2">
        <f>IF(AND(MD34&gt;=MD$6*'Drive Train'!$AA$52,MD34&lt;=MD$6*'Drive Train'!$AA$53,LH34=0,KL34=0,FJ34&gt;0),$C$17,0)</f>
        <v>0.04</v>
      </c>
      <c r="SC34" s="2">
        <f>IF(AND(ME34&gt;=ME$6*'Drive Train'!$AA$52,ME34&lt;=ME$6*'Drive Train'!$AA$53,LI34=0,KM34=0,FK34&gt;0),$C$17,0)</f>
        <v>0.04</v>
      </c>
      <c r="SD34" s="2">
        <f>IF(AND(MF34&gt;=MF$6*'Drive Train'!$AA$52,MF34&lt;=MF$6*'Drive Train'!$AA$53,LJ34=0,KN34=0,FL34&gt;0),$C$17,0)</f>
        <v>0.04</v>
      </c>
      <c r="SE34" s="2">
        <f>IF(AND(MG34&gt;=MG$6*'Drive Train'!$AA$52,MG34&lt;=MG$6*'Drive Train'!$AA$53,LK34=0,KO34=0,FM34&gt;0),$C$17,0)</f>
        <v>0.04</v>
      </c>
      <c r="SF34" s="2">
        <f>IF(AND(MH34&gt;=MH$6*'Drive Train'!$AA$52,MH34&lt;=MH$6*'Drive Train'!$AA$53,LL34=0,KP34=0,FN34&gt;0),$C$17,0)</f>
        <v>0.04</v>
      </c>
      <c r="SG34" s="2">
        <f>IF(AND(MI34&gt;=MI$6*'Drive Train'!$AA$52,MI34&lt;=MI$6*'Drive Train'!$AA$53,LM34=0,KQ34=0,FO34&gt;0),$C$17,0)</f>
        <v>0.04</v>
      </c>
      <c r="SH34" s="61">
        <f t="shared" si="347"/>
        <v>1.0400000000000003</v>
      </c>
      <c r="SI34" s="2">
        <f>IF(AND(EU34&lt;0,KS34=0,LO34&gt;=LO$6*'Drive Train'!$AA$52,LO34&lt;=LO$6*'Drive Train'!$AA$53,OY34=1,JW34=0),$C$17,0)</f>
        <v>0</v>
      </c>
      <c r="SJ34" s="2">
        <f>IF(AND(EV34&lt;0,KT34=0,LP34&gt;=LP$6*'Drive Train'!$AA$52,LP34&lt;=LP$6*'Drive Train'!$AA$53,OZ34=1,JX34=0),$C$17,0)</f>
        <v>0</v>
      </c>
      <c r="SK34" s="2">
        <f>IF(AND(EW34&lt;0,KU34=0,LQ34&gt;=LQ$6*'Drive Train'!$AA$52,LQ34&lt;=LQ$6*'Drive Train'!$AA$53,PA34=1,JY34=0),$C$17,0)</f>
        <v>0</v>
      </c>
      <c r="SL34" s="2">
        <f>IF(AND(EX34&lt;0,KV34=0,LR34&gt;=LR$6*'Drive Train'!$AA$52,LR34&lt;=LR$6*'Drive Train'!$AA$53,PB34=1,JZ34=0),$C$17,0)</f>
        <v>0</v>
      </c>
      <c r="SM34" s="2">
        <f>IF(AND(EY34&lt;0,KW34=0,LS34&gt;=LS$6*'Drive Train'!$AA$52,LS34&lt;=LS$6*'Drive Train'!$AA$53,PC34=1,KA34=0),$C$17,0)</f>
        <v>0</v>
      </c>
      <c r="SN34" s="2">
        <f>IF(AND(EZ34&lt;0,KX34=0,LT34&gt;=LT$6*'Drive Train'!$AA$52,LT34&lt;=LT$6*'Drive Train'!$AA$53,PD34=1,KB34=0),$C$17,0)</f>
        <v>0</v>
      </c>
      <c r="SO34" s="2">
        <f>IF(AND(FA34&lt;0,KY34=0,LU34&gt;=LU$6*'Drive Train'!$AA$52,LU34&lt;=LU$6*'Drive Train'!$AA$53,PE34=1,KC34=0),$C$17,0)</f>
        <v>0</v>
      </c>
      <c r="SP34" s="2">
        <f>IF(AND(FB34&lt;0,KZ34=0,LV34&gt;=LV$6*'Drive Train'!$AA$52,LV34&lt;=LV$6*'Drive Train'!$AA$53,PF34=1,KD34=0),$C$17,0)</f>
        <v>0</v>
      </c>
      <c r="SQ34" s="2">
        <f>IF(AND(FC34&lt;0,LA34=0,LW34&gt;=LW$6*'Drive Train'!$AA$52,LW34&lt;=LW$6*'Drive Train'!$AA$53,PG34=1,KE34=0),$C$17,0)</f>
        <v>0</v>
      </c>
      <c r="SR34" s="2">
        <f>IF(AND(FD34&lt;0,LB34=0,LX34&gt;=LX$6*'Drive Train'!$AA$52,LX34&lt;=LX$6*'Drive Train'!$AA$53,PH34=1,KF34=0),$C$17,0)</f>
        <v>0</v>
      </c>
      <c r="SS34" s="2">
        <f>IF(AND(FE34&lt;0,LC34=0,LY34&gt;=LY$6*'Drive Train'!$AA$52,LY34&lt;=LY$6*'Drive Train'!$AA$53,PI34=1,KG34=0),$C$17,0)</f>
        <v>0</v>
      </c>
      <c r="ST34" s="2">
        <f>IF(AND(FF34&lt;0,LD34=0,LZ34&gt;=LZ$6*'Drive Train'!$AA$52,LZ34&lt;=LZ$6*'Drive Train'!$AA$53,PJ34=1,KH34=0),$C$17,0)</f>
        <v>0</v>
      </c>
      <c r="SU34" s="2">
        <f>IF(AND(FG34&lt;0,LE34=0,MA34&gt;=MA$6*'Drive Train'!$AA$52,MA34&lt;=MA$6*'Drive Train'!$AA$53,PK34=1,KI34=0),$C$17,0)</f>
        <v>0</v>
      </c>
      <c r="SV34" s="2">
        <f>IF(AND(FH34&lt;0,LF34=0,MB34&gt;=MB$6*'Drive Train'!$AA$52,MB34&lt;=MB$6*'Drive Train'!$AA$53,PL34=1,KJ34=0),$C$17,0)</f>
        <v>0</v>
      </c>
      <c r="SW34" s="2">
        <f>IF(AND(FI34&lt;0,LG34=0,MC34&gt;=MC$6*'Drive Train'!$AA$52,MC34&lt;=MC$6*'Drive Train'!$AA$53,PM34=1,KK34=0),$C$17,0)</f>
        <v>0</v>
      </c>
      <c r="SX34" s="2">
        <f>IF(AND(FJ34&lt;0,LH34=0,MD34&gt;=MD$6*'Drive Train'!$AA$52,MD34&lt;=MD$6*'Drive Train'!$AA$53,PN34=1,KL34=0),$C$17,0)</f>
        <v>0</v>
      </c>
      <c r="SY34" s="2">
        <f>IF(AND(FK34&lt;0,LI34=0,ME34&gt;=ME$6*'Drive Train'!$AA$52,ME34&lt;=ME$6*'Drive Train'!$AA$53,PO34=1,KM34=0),$C$17,0)</f>
        <v>0</v>
      </c>
      <c r="SZ34" s="2">
        <f>IF(AND(FL34&lt;0,LJ34=0,MF34&gt;=MF$6*'Drive Train'!$AA$52,MF34&lt;=MF$6*'Drive Train'!$AA$53,PP34=1,KN34=0),$C$17,0)</f>
        <v>0</v>
      </c>
      <c r="TA34" s="2">
        <f>IF(AND(FM34&lt;0,LK34=0,MG34&gt;=MG$6*'Drive Train'!$AA$52,MG34&lt;=MG$6*'Drive Train'!$AA$53,PQ34=1,KO34=0),$C$17,0)</f>
        <v>0</v>
      </c>
      <c r="TB34" s="2">
        <f>IF(AND(FN34&lt;0,LL34=0,MH34&gt;=MH$6*'Drive Train'!$AA$52,MH34&lt;=MH$6*'Drive Train'!$AA$53,PR34=1,KP34=0),$C$17,0)</f>
        <v>0</v>
      </c>
      <c r="TC34" s="2">
        <f>IF(AND(FO34&lt;0,LM34=0,MI34&gt;=MI$6*'Drive Train'!$AA$52,MI34&lt;=MI$6*'Drive Train'!$AA$53,PS34=1,KQ34=0),$C$17,0)</f>
        <v>0</v>
      </c>
      <c r="TD34" s="144">
        <f t="shared" si="348"/>
        <v>1.0400000000000003</v>
      </c>
    </row>
    <row r="35" spans="1:524" x14ac:dyDescent="0.2">
      <c r="B35" s="3" t="s">
        <v>149</v>
      </c>
      <c r="C35" s="133">
        <f>C34*C24</f>
        <v>48.468076799999999</v>
      </c>
      <c r="D35" s="5"/>
      <c r="E35" s="6"/>
      <c r="P35" s="5"/>
      <c r="R35" s="63">
        <f t="shared" si="160"/>
        <v>1.0800000000000003</v>
      </c>
      <c r="S35" s="2">
        <f>NG35/'Drive Train'!$F$35</f>
        <v>0.9561552679044768</v>
      </c>
      <c r="T35" s="2">
        <f>NH35/'Drive Train'!$F$35</f>
        <v>0.64007257862187594</v>
      </c>
      <c r="U35" s="2">
        <f>NI35/'Drive Train'!$F$35</f>
        <v>0.68609124023840362</v>
      </c>
      <c r="V35" s="2">
        <f>NJ35/'Drive Train'!$F$35</f>
        <v>0.75518634245401584</v>
      </c>
      <c r="W35" s="2">
        <f>NK35/'Drive Train'!$F$35</f>
        <v>0.83281049385244232</v>
      </c>
      <c r="X35" s="2">
        <f>NL35/'Drive Train'!$F$35</f>
        <v>0.8967728925011339</v>
      </c>
      <c r="Y35" s="2">
        <f>NM35/'Drive Train'!$F$35</f>
        <v>0.93851688759143204</v>
      </c>
      <c r="Z35" s="2">
        <f>NN35/'Drive Train'!$F$35</f>
        <v>0.95888675116357602</v>
      </c>
      <c r="AA35" s="2">
        <f>NO35/'Drive Train'!$F$35</f>
        <v>0.96700342782256399</v>
      </c>
      <c r="AB35" s="2">
        <f>NP35/'Drive Train'!$F$35</f>
        <v>0.96956918182863872</v>
      </c>
      <c r="AC35" s="2">
        <f>NQ35/'Drive Train'!$F$35</f>
        <v>0.97022303238404362</v>
      </c>
      <c r="AD35" s="2">
        <f>NR35/'Drive Train'!$F$35</f>
        <v>0.90125384123793639</v>
      </c>
      <c r="AE35" s="2">
        <f>NS35/'Drive Train'!$F$35</f>
        <v>0.88572145369507949</v>
      </c>
      <c r="AF35" s="2">
        <f>NT35/'Drive Train'!$F$35</f>
        <v>0.90520234876902428</v>
      </c>
      <c r="AG35" s="2">
        <f>NU35/'Drive Train'!$F$35</f>
        <v>0.93340620532686591</v>
      </c>
      <c r="AH35" s="2">
        <f>NV35/'Drive Train'!$F$35</f>
        <v>0.94489198063181112</v>
      </c>
      <c r="AI35" s="2">
        <f>NW35/'Drive Train'!$F$35</f>
        <v>0.95049025007747001</v>
      </c>
      <c r="AJ35" s="2">
        <f>NX35/'Drive Train'!$F$35</f>
        <v>0.95333713341571846</v>
      </c>
      <c r="AK35" s="2">
        <f>NY35/'Drive Train'!$F$35</f>
        <v>0.95490275036248695</v>
      </c>
      <c r="AL35" s="2">
        <f>NZ35/'Drive Train'!$F$35</f>
        <v>0.9558131437003754</v>
      </c>
      <c r="AM35" s="2">
        <f>OA35/'Drive Train'!$F$35</f>
        <v>0.95584986144079565</v>
      </c>
      <c r="AN35" s="61">
        <f t="shared" si="161"/>
        <v>1.0800000000000003</v>
      </c>
      <c r="AO35" s="46">
        <f>LO35*12*60/(PI() * 'Drive Train'!$F$15)/S$6*ABS(S35)</f>
        <v>4531.6321498541138</v>
      </c>
      <c r="AP35" s="46">
        <f>LP35*12*60/(PI() * 'Drive Train'!$F$15)/T$6*ABS(T35)</f>
        <v>647.10625174960376</v>
      </c>
      <c r="AQ35" s="46">
        <f>LQ35*12*60/(PI() * 'Drive Train'!$F$15)/U$6*ABS(U35)</f>
        <v>1315.7326228248728</v>
      </c>
      <c r="AR35" s="46">
        <f>LR35*12*60/(PI() * 'Drive Train'!$F$15)/V$6*ABS(V35)</f>
        <v>2169.1276614237267</v>
      </c>
      <c r="AS35" s="46">
        <f>LS35*12*60/(PI() * 'Drive Train'!$F$15)/W$6*ABS(W35)</f>
        <v>3086.4793773690417</v>
      </c>
      <c r="AT35" s="46">
        <f>LT35*12*60/(PI() * 'Drive Train'!$F$15)/X$6*ABS(X35)</f>
        <v>3842.7233578000228</v>
      </c>
      <c r="AU35" s="46">
        <f>LU35*12*60/(PI() * 'Drive Train'!$F$15)/Y$6*ABS(Y35)</f>
        <v>4329.8529974235307</v>
      </c>
      <c r="AV35" s="46">
        <f>LV35*12*60/(PI() * 'Drive Train'!$F$15)/Z$6*ABS(Z35)</f>
        <v>4562.531535518573</v>
      </c>
      <c r="AW35" s="46">
        <f>LW35*12*60/(PI() * 'Drive Train'!$F$15)/AA$6*ABS(AA35)</f>
        <v>4652.784030453895</v>
      </c>
      <c r="AX35" s="46">
        <f>LX35*12*60/(PI() * 'Drive Train'!$F$15)/AB$6*ABS(AB35)</f>
        <v>4680.4723826017143</v>
      </c>
      <c r="AY35" s="46">
        <f>LY35*12*60/(PI() * 'Drive Train'!$F$15)/AC$6*ABS(AC35)</f>
        <v>4687.2993696156909</v>
      </c>
      <c r="AZ35" s="46">
        <f>LZ35*12*60/(PI() * 'Drive Train'!$F$15)/AD$6*ABS(AD35)</f>
        <v>2787.5143029381306</v>
      </c>
      <c r="BA35" s="46">
        <f>MA35*12*60/(PI() * 'Drive Train'!$F$15)/AE$6*ABS(AE35)</f>
        <v>3355.0719683979978</v>
      </c>
      <c r="BB35" s="46">
        <f>MB35*12*60/(PI() * 'Drive Train'!$F$15)/AF$6*ABS(AF35)</f>
        <v>3964.4693191178217</v>
      </c>
      <c r="BC35" s="46">
        <f>MC35*12*60/(PI() * 'Drive Train'!$F$15)/AG$6*ABS(AG35)</f>
        <v>4279.1334607289537</v>
      </c>
      <c r="BD35" s="46">
        <f>MD35*12*60/(PI() * 'Drive Train'!$F$15)/AH$6*ABS(AH35)</f>
        <v>4406.7667291344187</v>
      </c>
      <c r="BE35" s="46">
        <f>ME35*12*60/(PI() * 'Drive Train'!$F$15)/AI$6*ABS(AI35)</f>
        <v>4468.8674003633887</v>
      </c>
      <c r="BF35" s="46">
        <f>MF35*12*60/(PI() * 'Drive Train'!$F$15)/AJ$6*ABS(AJ35)</f>
        <v>4500.4188077575764</v>
      </c>
      <c r="BG35" s="46">
        <f>MG35*12*60/(PI() * 'Drive Train'!$F$15)/AK$6*ABS(AK35)</f>
        <v>4517.761816787216</v>
      </c>
      <c r="BH35" s="46">
        <f>MH35*12*60/(PI() * 'Drive Train'!$F$15)/AL$6*ABS(AL35)</f>
        <v>4527.8438639696515</v>
      </c>
      <c r="BI35" s="46">
        <f>MI35*12*60/(PI() * 'Drive Train'!$F$15)/AM$6*ABS(AM35)</f>
        <v>4528.250447446916</v>
      </c>
      <c r="BJ35" s="61">
        <f t="shared" si="67"/>
        <v>1.0800000000000003</v>
      </c>
      <c r="BK35" s="2">
        <f>IF(OR(KS34=1,AND($C$37=Motors!$C$32,OY34=1)),0,IF(NG35=0,-(CG34+$C$15)/($C$14-$C$15)*$C$12,($C$11*S35-AO35)/($C$11*S35)*$C$12*S35))</f>
        <v>0.32731213368736251</v>
      </c>
      <c r="BL35" s="2">
        <f>IF(OR(KT34=1,AND($C$37=Motors!$C$32,OZ34=1)),0,IF(NH35=0,-(CH34+$C$15)/($C$14-$C$15)*$C$12,($C$11*T35-AP35)/($C$11*T35)*$C$12*T35))</f>
        <v>1.2825087781979632</v>
      </c>
      <c r="BM35" s="2">
        <f>IF(OR(KU34=1,AND($C$37=Motors!$C$32,PA34=1)),0,IF(NI35=0,-(CI34+$C$15)/($C$14-$C$15)*$C$12,($C$11*U35-AQ35)/($C$11*U35)*$C$12*U35))</f>
        <v>1.0975110976889944</v>
      </c>
      <c r="BN35" s="2">
        <f>IF(OR(KV34=1,AND($C$37=Motors!$C$32,PB34=1)),0,IF(NJ35=0,-(CJ34+$C$15)/($C$14-$C$15)*$C$12,($C$11*V35-AR35)/($C$11*V35)*$C$12*V35))</f>
        <v>0.88681541967476174</v>
      </c>
      <c r="BO35" s="2">
        <f>IF(OR(KW34=1,AND($C$37=Motors!$C$32,PC34=1)),0,IF(NK35=0,-(CK34+$C$15)/($C$14-$C$15)*$C$12,($C$11*W35-AS35)/($C$11*W35)*$C$12*W35))</f>
        <v>0.66855287902033389</v>
      </c>
      <c r="BP35" s="2">
        <f>IF(OR(KX34=1,AND($C$37=Motors!$C$32,PD34=1)),0,IF(NL35=0,-(CL34+$C$15)/($C$14-$C$15)*$C$12,($C$11*X35-AT35)/($C$11*X35)*$C$12*X35))</f>
        <v>0.48855053605783361</v>
      </c>
      <c r="BQ35" s="2">
        <f>IF(OR(KY34=1,AND($C$37=Motors!$C$32,PE34=1)),0,IF(NM35=0,-(CM34+$C$15)/($C$14-$C$15)*$C$12,($C$11*Y35-AU35)/($C$11*Y35)*$C$12*Y35))</f>
        <v>0.37393589847190817</v>
      </c>
      <c r="BR35" s="2">
        <f>IF(OR(KZ34=1,AND($C$37=Motors!$C$32,PF34=1)),0,IF(NN35=0,-(CN34+$C$15)/($C$14-$C$15)*$C$12,($C$11*Z35-AV35)/($C$11*Z35)*$C$12*Z35))</f>
        <v>0.32024711288926566</v>
      </c>
      <c r="BS35" s="2">
        <f>IF(OR(LA34=1,AND($C$37=Motors!$C$32,PG34=1)),0,IF(NO35=0,-(CO34+$C$15)/($C$14-$C$15)*$C$12,($C$11*AA35-AW35)/($C$11*AA35)*$C$12*AA35))</f>
        <v>0.29995095339336436</v>
      </c>
      <c r="BT35" s="2">
        <f>IF(OR(LB34=1,AND($C$37=Motors!$C$32,PH34=1)),0,IF(NP35=0,-(CP34+$C$15)/($C$14-$C$15)*$C$12,($C$11*AB35-AX35)/($C$11*AB35)*$C$12*AB35))</f>
        <v>0.29391001995914867</v>
      </c>
      <c r="BU35" s="2">
        <f>IF(OR(LC34=1,AND($C$37=Motors!$C$32,PI34=1)),0,IF(NQ35=0,-(CQ34+$C$15)/($C$14-$C$15)*$C$12,($C$11*AC35-AY35)/($C$11*AC35)*$C$12*AC35))</f>
        <v>0.29247262450355299</v>
      </c>
      <c r="BV35" s="2">
        <f>IF(OR(LD34=1,AND($C$37=Motors!$C$32,PJ34=1)),0,IF(NR35=0,-(CR34+$C$15)/($C$14-$C$15)*$C$12,($C$11*AD35-AZ35)/($C$11*AD35)*$C$12*AD35))</f>
        <v>0.96974245094305367</v>
      </c>
      <c r="BW35" s="2">
        <f>IF(OR(LE34=1,AND($C$37=Motors!$C$32,PK34=1)),0,IF(NS35=0,-(CS34+$C$15)/($C$14-$C$15)*$C$12,($C$11*AE35-BA35)/($C$11*AE35)*$C$12*AE35))</f>
        <v>0.67872282231542691</v>
      </c>
      <c r="BX35" s="2">
        <f>IF(OR(LF34=1,AND($C$37=Motors!$C$32,PL34=1)),0,IF(NT35=0,-(CT34+$C$15)/($C$14-$C$15)*$C$12,($C$11*AF35-BB35)/($C$11*AF35)*$C$12*AF35))</f>
        <v>0.45498869476163301</v>
      </c>
      <c r="BY35" s="2">
        <f>IF(OR(LG34=1,AND($C$37=Motors!$C$32,PM34=1)),0,IF(NU35=0,-(CU34+$C$15)/($C$14-$C$15)*$C$12,($C$11*AG35-BC35)/($C$11*AG35)*$C$12*AG35))</f>
        <v>0.3839936695076665</v>
      </c>
      <c r="BZ35" s="2">
        <f>IF(OR(LH34=1,AND($C$37=Motors!$C$32,PN34=1)),0,IF(NV35=0,-(CV34+$C$15)/($C$14-$C$15)*$C$12,($C$11*AH35-BD35)/($C$11*AH35)*$C$12*AH35))</f>
        <v>0.35530924661870134</v>
      </c>
      <c r="CA35" s="2">
        <f>IF(OR(LI34=1,AND($C$37=Motors!$C$32,PO34=1)),0,IF(NW35=0,-(CW34+$C$15)/($C$14-$C$15)*$C$12,($C$11*AI35-BE35)/($C$11*AI35)*$C$12*AI35))</f>
        <v>0.34137673842179295</v>
      </c>
      <c r="CB35" s="2">
        <f>IF(OR(LJ34=1,AND($C$37=Motors!$C$32,PP34=1)),0,IF(NX35=0,-(CX34+$C$15)/($C$14-$C$15)*$C$12,($C$11*AJ35-BF35)/($C$11*AJ35)*$C$12*AJ35))</f>
        <v>0.33430439359063474</v>
      </c>
      <c r="CC35" s="2">
        <f>IF(OR(LK34=1,AND($C$37=Motors!$C$32,PQ34=1)),0,IF(NY35=0,-(CY34+$C$15)/($C$14-$C$15)*$C$12,($C$11*AK35-BG35)/($C$11*AK35)*$C$12*AK35))</f>
        <v>0.33041876348745064</v>
      </c>
      <c r="CD35" s="2">
        <f>IF(OR(LL34=1,AND($C$37=Motors!$C$32,PR34=1)),0,IF(NZ35=0,-(CZ34+$C$15)/($C$14-$C$15)*$C$12,($C$11*AL35-BH35)/($C$11*AL35)*$C$12*AL35))</f>
        <v>0.32816053570562237</v>
      </c>
      <c r="CE35" s="2">
        <f>IF(OR(LM34=1,AND($C$37=Motors!$C$32,PS34=1)),0,IF(OA35=0,-(DA34+$C$15)/($C$14-$C$15)*$C$12,($C$11*AM35-BI35)/($C$11*AM35)*$C$12*AM35))</f>
        <v>0.32806947660591373</v>
      </c>
      <c r="CF35" s="61">
        <f t="shared" si="69"/>
        <v>1.0800000000000003</v>
      </c>
      <c r="CG35" s="57">
        <f>IF(AND(KS34=1,OY34=1),0,ABS(BK35/$C$12*($C$14-$C$15)+$C$15) *'Drive Train'!$AA$49 + CG34*(1-'Drive Train'!$AA$49))</f>
        <v>20.174457158542992</v>
      </c>
      <c r="CH35" s="57">
        <f>IF(AND(KT34=1,OZ34=1),0,ABS(BL35/$C$12*($C$14-$C$15)+$C$15) *'Drive Train'!$AA$49 + CH34*(1-'Drive Train'!$AA$49))</f>
        <v>71.025797196182012</v>
      </c>
      <c r="CI35" s="57">
        <f>IF(AND(KU34=1,PA34=1),0,ABS(BM35/$C$12*($C$14-$C$15)+$C$15) *'Drive Train'!$AA$49 + CI34*(1-'Drive Train'!$AA$49))</f>
        <v>61.177165491077986</v>
      </c>
      <c r="CJ35" s="57">
        <f>IF(AND(KV34=1,PB34=1),0,ABS(BN35/$C$12*($C$14-$C$15)+$C$15) *'Drive Train'!$AA$49 + CJ34*(1-'Drive Train'!$AA$49))</f>
        <v>49.960461968577555</v>
      </c>
      <c r="CK35" s="57">
        <f>IF(AND(KW34=1,PC34=1),0,ABS(BO35/$C$12*($C$14-$C$15)+$C$15) *'Drive Train'!$AA$49 + CK34*(1-'Drive Train'!$AA$49))</f>
        <v>38.340925053240177</v>
      </c>
      <c r="CL35" s="57">
        <f>IF(AND(KX34=1,PD34=1),0,ABS(BP35/$C$12*($C$14-$C$15)+$C$15) *'Drive Train'!$AA$49 + CL34*(1-'Drive Train'!$AA$49))</f>
        <v>28.758227707975124</v>
      </c>
      <c r="CM35" s="57">
        <f>IF(AND(KY34=1,PE34=1),0,ABS(BQ35/$C$12*($C$14-$C$15)+$C$15) *'Drive Train'!$AA$49 + CM34*(1-'Drive Train'!$AA$49))</f>
        <v>22.656543889604073</v>
      </c>
      <c r="CN35" s="57">
        <f>IF(AND(KZ34=1,PF34=1),0,ABS(BR35/$C$12*($C$14-$C$15)+$C$15) *'Drive Train'!$AA$49 + CN34*(1-'Drive Train'!$AA$49))</f>
        <v>19.798340076221074</v>
      </c>
      <c r="CO35" s="57">
        <f>IF(AND(LA34=1,PG34=1),0,ABS(BS35/$C$12*($C$14-$C$15)+$C$15) *'Drive Train'!$AA$49 + CO34*(1-'Drive Train'!$AA$49))</f>
        <v>18.717843286460017</v>
      </c>
      <c r="CP35" s="57">
        <f>IF(AND(LB34=1,PH34=1),0,ABS(BT35/$C$12*($C$14-$C$15)+$C$15) *'Drive Train'!$AA$49 + CP34*(1-'Drive Train'!$AA$49))</f>
        <v>18.396245045957997</v>
      </c>
      <c r="CQ35" s="57">
        <f>IF(AND(LC34=1,PI34=1),0,ABS(BU35/$C$12*($C$14-$C$15)+$C$15) *'Drive Train'!$AA$49 + CQ34*(1-'Drive Train'!$AA$49))</f>
        <v>18.319723121911139</v>
      </c>
      <c r="CR35" s="57">
        <f>IF(AND(LD34=1,PJ34=1),0,ABS(BV35/$C$12*($C$14-$C$15)+$C$15) *'Drive Train'!$AA$49 + CR34*(1-'Drive Train'!$AA$49))</f>
        <v>54.375208073026464</v>
      </c>
      <c r="CS35" s="57">
        <f>IF(AND(LE34=1,PK34=1),0,ABS(BW35/$C$12*($C$14-$C$15)+$C$15) *'Drive Train'!$AA$49 + CS34*(1-'Drive Train'!$AA$49))</f>
        <v>38.882337387165663</v>
      </c>
      <c r="CT35" s="57">
        <f>IF(AND(LF34=1,PL34=1),0,ABS(BX35/$C$12*($C$14-$C$15)+$C$15) *'Drive Train'!$AA$49 + CT34*(1-'Drive Train'!$AA$49))</f>
        <v>26.971512256397311</v>
      </c>
      <c r="CU35" s="57">
        <f>IF(AND(LG34=1,PM34=1),0,ABS(BY35/$C$12*($C$14-$C$15)+$C$15) *'Drive Train'!$AA$49 + CU34*(1-'Drive Train'!$AA$49))</f>
        <v>23.191984563416437</v>
      </c>
      <c r="CV35" s="57">
        <f>IF(AND(LH34=1,PN34=1),0,ABS(BZ35/$C$12*($C$14-$C$15)+$C$15) *'Drive Train'!$AA$49 + CV34*(1-'Drive Train'!$AA$49))</f>
        <v>21.66492586770929</v>
      </c>
      <c r="CW35" s="57">
        <f>IF(AND(LI34=1,PO34=1),0,ABS(CA35/$C$12*($C$14-$C$15)+$C$15) *'Drive Train'!$AA$49 + CW34*(1-'Drive Train'!$AA$49))</f>
        <v>20.923207692745244</v>
      </c>
      <c r="CX35" s="57">
        <f>IF(AND(LJ34=1,PP34=1),0,ABS(CB35/$C$12*($C$14-$C$15)+$C$15) *'Drive Train'!$AA$49 + CX34*(1-'Drive Train'!$AA$49))</f>
        <v>20.546700704430886</v>
      </c>
      <c r="CY35" s="57">
        <f>IF(AND(LK34=1,PQ34=1),0,ABS(CC35/$C$12*($C$14-$C$15)+$C$15) *'Drive Train'!$AA$49 + CY34*(1-'Drive Train'!$AA$49))</f>
        <v>20.339843301012412</v>
      </c>
      <c r="CZ35" s="57">
        <f>IF(AND(LL34=1,PR34=1),0,ABS(CD35/$C$12*($C$14-$C$15)+$C$15) *'Drive Train'!$AA$49 + CZ34*(1-'Drive Train'!$AA$49))</f>
        <v>20.219623124909273</v>
      </c>
      <c r="DA35" s="57">
        <f>IF(AND(LM34=1,PS34=1),0,ABS(CE35/$C$12*($C$14-$C$15)+$C$15) *'Drive Train'!$AA$49 + DA34*(1-'Drive Train'!$AA$49))</f>
        <v>20.214775455825201</v>
      </c>
      <c r="DB35" s="61">
        <f t="shared" si="162"/>
        <v>1.0800000000000003</v>
      </c>
      <c r="DC35" s="57">
        <f t="shared" si="70"/>
        <v>20.174457158542992</v>
      </c>
      <c r="DD35" s="57">
        <f t="shared" si="71"/>
        <v>71.025797196182012</v>
      </c>
      <c r="DE35" s="57">
        <f t="shared" si="72"/>
        <v>61.177165491077986</v>
      </c>
      <c r="DF35" s="57">
        <f t="shared" si="73"/>
        <v>49.960461968577555</v>
      </c>
      <c r="DG35" s="57">
        <f t="shared" si="74"/>
        <v>38.340925053240177</v>
      </c>
      <c r="DH35" s="57">
        <f t="shared" si="75"/>
        <v>28.758227707975124</v>
      </c>
      <c r="DI35" s="57">
        <f t="shared" si="76"/>
        <v>22.656543889604073</v>
      </c>
      <c r="DJ35" s="57">
        <f t="shared" si="77"/>
        <v>19.798340076221074</v>
      </c>
      <c r="DK35" s="57">
        <f t="shared" si="78"/>
        <v>18.717843286460017</v>
      </c>
      <c r="DL35" s="57">
        <f t="shared" si="79"/>
        <v>18.396245045957997</v>
      </c>
      <c r="DM35" s="57">
        <f t="shared" si="80"/>
        <v>18.319723121911139</v>
      </c>
      <c r="DN35" s="57">
        <f t="shared" si="81"/>
        <v>25</v>
      </c>
      <c r="DO35" s="57">
        <f t="shared" si="82"/>
        <v>30</v>
      </c>
      <c r="DP35" s="57">
        <f t="shared" si="83"/>
        <v>26.971512256397311</v>
      </c>
      <c r="DQ35" s="57">
        <f t="shared" si="84"/>
        <v>23.191984563416437</v>
      </c>
      <c r="DR35" s="57">
        <f t="shared" si="85"/>
        <v>21.66492586770929</v>
      </c>
      <c r="DS35" s="57">
        <f t="shared" si="86"/>
        <v>20.923207692745244</v>
      </c>
      <c r="DT35" s="57">
        <f t="shared" si="87"/>
        <v>20.546700704430886</v>
      </c>
      <c r="DU35" s="57">
        <f t="shared" si="88"/>
        <v>20.339843301012412</v>
      </c>
      <c r="DV35" s="57">
        <f t="shared" si="89"/>
        <v>20.219623124909273</v>
      </c>
      <c r="DW35" s="57">
        <f t="shared" si="90"/>
        <v>20.214775455825201</v>
      </c>
      <c r="DX35" s="61">
        <f t="shared" si="163"/>
        <v>1.0800000000000003</v>
      </c>
      <c r="DY35" s="2">
        <f>IF(OY35=0,($C$23/0.4536*IF(ISNA(MK34),'Drive Train'!$F$16,'Drive Train'!$F$17)*4.448*$C$24*S$6)*SIGN(BK35),BK35)</f>
        <v>4.5236871680000004</v>
      </c>
      <c r="DZ35" s="2">
        <f>IF(OZ35=0,($C$23/0.4536*IF(ISNA(ML34),'Drive Train'!$F$16,'Drive Train'!$F$17)*4.448*$C$24*$C$21*T$6)*SIGN(BL35),BL35)</f>
        <v>14.225645600594998</v>
      </c>
      <c r="EA35" s="2">
        <f>IF(PA35=0,($C$23/0.4536*IF(ISNA(MM34),'Drive Train'!$F$16,'Drive Train'!$F$17)*4.448*$C$24*$C$21*U$6)*SIGN(BM35),BM35)</f>
        <v>9.8485238773349995</v>
      </c>
      <c r="EB35" s="2">
        <f>IF(PB35=0,($C$23/0.4536*IF(ISNA(MN34),'Drive Train'!$F$16,'Drive Train'!$F$17)*4.448*$C$24*$C$21*V$6)*SIGN(BN35),BN35)</f>
        <v>7.5312241414914709</v>
      </c>
      <c r="EC35" s="2">
        <f>IF(PC35=0,($C$23/0.4536*IF(ISNA(MO34),'Drive Train'!$F$16,'Drive Train'!$F$17)*4.448*$C$24*$C$21*W$6)*SIGN(BO35),BO35)</f>
        <v>6.0967052573978577</v>
      </c>
      <c r="ED35" s="2">
        <f>IF(PD35=0,($C$23/0.4536*IF(ISNA(MP34),'Drive Train'!$F$16,'Drive Train'!$F$17)*4.448*$C$24*$C$21*X$6)*SIGN(BP35),BP35)</f>
        <v>5.1212324162142009</v>
      </c>
      <c r="EE35" s="2">
        <f>IF(PE35=0,($C$23/0.4536*IF(ISNA(MQ34),'Drive Train'!$F$16,'Drive Train'!$F$17)*4.448*$C$24*$C$21*Y$6)*SIGN(BQ35),BQ35)</f>
        <v>4.4148555312191382</v>
      </c>
      <c r="EF35" s="2">
        <f>IF(PF35=0,($C$23/0.4536*IF(ISNA(MR34),'Drive Train'!$F$16,'Drive Train'!$F$17)*4.448*$C$24*$C$21*Z$6)*SIGN(BR35),BR35)</f>
        <v>3.8797215274349997</v>
      </c>
      <c r="EG35" s="2">
        <f>IF(PG35=0,($C$23/0.4536*IF(ISNA(MS34),'Drive Train'!$F$16,'Drive Train'!$F$17)*4.448*$C$24*$C$21*AA$6)*SIGN(BS35),BS35)</f>
        <v>3.4602921731177019</v>
      </c>
      <c r="EH35" s="2">
        <f>IF(PH35=0,($C$23/0.4536*IF(ISNA(MT34),'Drive Train'!$F$16,'Drive Train'!$F$17)*4.448*$C$24*$C$21*AB$6)*SIGN(BT35),BT35)</f>
        <v>3.1227026928135362</v>
      </c>
      <c r="EI35" s="2">
        <f>IF(PI35=0,($C$23/0.4536*IF(ISNA(MU34),'Drive Train'!$F$16,'Drive Train'!$F$17)*4.448*$C$24*$C$21*AC$6)*SIGN(BU35),BU35)</f>
        <v>2.8451291201189992</v>
      </c>
      <c r="EJ35" s="2">
        <f>IF(PJ35=0,($C$23/0.4536*IF(ISNA(MV34),'Drive Train'!$F$16,'Drive Train'!$F$17)*4.448*$C$24*$C$21*AD$6)*SIGN(BV35),BV35)</f>
        <v>3.9831807681666</v>
      </c>
      <c r="EK35" s="2">
        <f>IF(PK35=0,($C$23/0.4536*IF(ISNA(MW34),'Drive Train'!$F$16,'Drive Train'!$F$17)*4.448*$C$24*$C$21*AE$6)*SIGN(BW35),BW35)</f>
        <v>3.9831807681666</v>
      </c>
      <c r="EL35" s="2">
        <f>IF(PL35=0,($C$23/0.4536*IF(ISNA(MX34),'Drive Train'!$F$16,'Drive Train'!$F$17)*4.448*$C$24*$C$21*AF$6)*SIGN(BX35),BX35)</f>
        <v>3.9831807681666</v>
      </c>
      <c r="EM35" s="2">
        <f>IF(PM35=0,($C$23/0.4536*IF(ISNA(MY34),'Drive Train'!$F$16,'Drive Train'!$F$17)*4.448*$C$24*$C$21*AG$6)*SIGN(BY35),BY35)</f>
        <v>3.9831807681666</v>
      </c>
      <c r="EN35" s="2">
        <f>IF(PN35=0,($C$23/0.4536*IF(ISNA(MZ34),'Drive Train'!$F$16,'Drive Train'!$F$17)*4.448*$C$24*$C$21*AH$6)*SIGN(BZ35),BZ35)</f>
        <v>3.9831807681666</v>
      </c>
      <c r="EO35" s="2">
        <f>IF(PO35=0,($C$23/0.4536*IF(ISNA(NA34),'Drive Train'!$F$16,'Drive Train'!$F$17)*4.448*$C$24*$C$21*AI$6)*SIGN(CA35),CA35)</f>
        <v>3.9831807681666</v>
      </c>
      <c r="EP35" s="2">
        <f>IF(PP35=0,($C$23/0.4536*IF(ISNA(NB34),'Drive Train'!$F$16,'Drive Train'!$F$17)*4.448*$C$24*$C$21*AJ$6)*SIGN(CB35),CB35)</f>
        <v>3.9831807681666</v>
      </c>
      <c r="EQ35" s="2">
        <f>IF(PQ35=0,($C$23/0.4536*IF(ISNA(NC34),'Drive Train'!$F$16,'Drive Train'!$F$17)*4.448*$C$24*$C$21*AK$6)*SIGN(CC35),CC35)</f>
        <v>3.9831807681666</v>
      </c>
      <c r="ER35" s="2">
        <f>IF(PR35=0,($C$23/0.4536*IF(ISNA(ND34),'Drive Train'!$F$16,'Drive Train'!$F$17)*4.448*$C$24*$C$21*AL$6)*SIGN(CD35),CD35)</f>
        <v>3.9831807681666</v>
      </c>
      <c r="ES35" s="2">
        <f>IF(PS35=0,($C$23/0.4536*IF(ISNA(NE34),'Drive Train'!$F$16,'Drive Train'!$F$17)*4.448*$C$24*$C$21*AM$6)*SIGN(CE35),CE35)</f>
        <v>3.9831807681666</v>
      </c>
      <c r="ET35" s="61">
        <f t="shared" si="91"/>
        <v>1.0800000000000003</v>
      </c>
      <c r="EU35" s="255">
        <f>MAX(MIN(IF(AND(OY34=1,NG35&lt;0),-1,1)*(DC35-$C$15)/($C$14-$C$15)*$C$12*$C$21-$C$33*LO35/AO$6 -  OY34*$C$33/$C$21,DY34/$C$19),MAX(EU$8:EU34)*-1)</f>
        <v>3.5870815858389138E-2</v>
      </c>
      <c r="EV35" s="255">
        <f>MAX(MIN(IF(AND(OZ34=1,NH35&lt;0),-1,1)*(DD35-$C$15)/($C$14-$C$15)*$C$12*$C$21-$C$33*LP35/AP$6 -  OZ34*$C$33/$C$21,DZ34/$C$19),MAX(EV$8:EV34)*-1)</f>
        <v>1.0754437851977521</v>
      </c>
      <c r="EW35" s="255">
        <f>MAX(MIN(IF(AND(PA34=1,NI35&lt;0),-1,1)*(DE35-$C$15)/($C$14-$C$15)*$C$12*$C$21-$C$33*LQ35/AQ$6 -  PA34*$C$33/$C$21,EA34/$C$19),MAX(EW$8:EW34)*-1)</f>
        <v>0.86427472737575151</v>
      </c>
      <c r="EX35" s="255">
        <f>MAX(MIN(IF(AND(PB34=1,NJ35&lt;0),-1,1)*(DF35-$C$15)/($C$14-$C$15)*$C$12*$C$21-$C$33*LR35/AR$6 -  PB34*$C$33/$C$21,EB34/$C$19),MAX(EX$8:EX34)*-1)</f>
        <v>0.62793048155445386</v>
      </c>
      <c r="EY35" s="255">
        <f>MAX(MIN(IF(AND(PC34=1,NK35&lt;0),-1,1)*(DG35-$C$15)/($C$14-$C$15)*$C$12*$C$21-$C$33*LS35/AS$6 -  PC34*$C$33/$C$21,EC34/$C$19),MAX(EY$8:EY34)*-1)</f>
        <v>0.39135463409889459</v>
      </c>
      <c r="EZ35" s="255">
        <f>MAX(MIN(IF(AND(PD34=1,NL35&lt;0),-1,1)*(DH35-$C$15)/($C$14-$C$15)*$C$12*$C$21-$C$33*LT35/AT$6 -  PD34*$C$33/$C$21,ED34/$C$19),MAX(EZ$8:EZ34)*-1)</f>
        <v>0.20203526941990682</v>
      </c>
      <c r="FA35" s="255">
        <f>MAX(MIN(IF(AND(PE34=1,NM35&lt;0),-1,1)*(DI35-$C$15)/($C$14-$C$15)*$C$12*$C$21-$C$33*LU35/AU$6 -  PE34*$C$33/$C$21,EE34/$C$19),MAX(FA$8:FA34)*-1)</f>
        <v>8.3628230272090237E-2</v>
      </c>
      <c r="FB35" s="255">
        <f>MAX(MIN(IF(AND(PF34=1,NN35&lt;0),-1,1)*(DJ35-$C$15)/($C$14-$C$15)*$C$12*$C$21-$C$33*LV35/AV$6 -  PF34*$C$33/$C$21,EF34/$C$19),MAX(FB$8:FB34)*-1)</f>
        <v>2.8653088414072048E-2</v>
      </c>
      <c r="FC35" s="255">
        <f>MAX(MIN(IF(AND(PG34=1,NO35&lt;0),-1,1)*(DK35-$C$15)/($C$14-$C$15)*$C$12*$C$21-$C$33*LW35/AW$6 -  PG34*$C$33/$C$21,EG34/$C$19),MAX(FC$8:FC34)*-1)</f>
        <v>7.9392326319627782E-3</v>
      </c>
      <c r="FD35" s="255">
        <f>MAX(MIN(IF(AND(PH34=1,NP35&lt;0),-1,1)*(DL35-$C$15)/($C$14-$C$15)*$C$12*$C$21-$C$33*LX35/AX$6 -  PH34*$C$33/$C$21,EH34/$C$19),MAX(FD$8:FD34)*-1)</f>
        <v>1.7775681817716049E-3</v>
      </c>
      <c r="FE35" s="255">
        <f>MAX(MIN(IF(AND(PI34=1,NQ35&lt;0),-1,1)*(DM35-$C$15)/($C$14-$C$15)*$C$12*$C$21-$C$33*LY35/AY$6 -  PI34*$C$33/$C$21,EI34/$C$19),MAX(FE$8:FE34)*-1)</f>
        <v>3.1049267642269118E-4</v>
      </c>
      <c r="FF35" s="255">
        <f>MAX(MIN(IF(AND(PJ34=1,NR35&lt;0),-1,1)*(DN35-$C$15)/($C$14-$C$15)*$C$12*$C$21-$C$33*LZ35/AZ$6 -  PJ34*$C$33/$C$21,EJ34/$C$19),MAX(FF$8:FF34)*-1)</f>
        <v>0.20334558990721482</v>
      </c>
      <c r="FG35" s="255">
        <f>MAX(MIN(IF(AND(PK34=1,NS35&lt;0),-1,1)*(DO35-$C$15)/($C$14-$C$15)*$C$12*$C$21-$C$33*MA35/BA$6 -  PK34*$C$33/$C$21,EK34/$C$19),MAX(FG$8:FG34)*-1)</f>
        <v>0.24904020124341292</v>
      </c>
      <c r="FH35" s="255">
        <f>MAX(MIN(IF(AND(PL34=1,NT35&lt;0),-1,1)*(DP35-$C$15)/($C$14-$C$15)*$C$12*$C$21-$C$33*MB35/BB$6 -  PL34*$C$33/$C$21,EL34/$C$19),MAX(FH$8:FH34)*-1)</f>
        <v>0.16744730735327268</v>
      </c>
      <c r="FI35" s="255">
        <f>MAX(MIN(IF(AND(PM34=1,NU35&lt;0),-1,1)*(DQ35-$C$15)/($C$14-$C$15)*$C$12*$C$21-$C$33*MC35/BC$6 -  PM34*$C$33/$C$21,EM34/$C$19),MAX(FI$8:FI34)*-1)</f>
        <v>9.403239754928977E-2</v>
      </c>
      <c r="FJ35" s="255">
        <f>MAX(MIN(IF(AND(PN34=1,NV35&lt;0),-1,1)*(DR35-$C$15)/($C$14-$C$15)*$C$12*$C$21-$C$33*MD35/BD$6 -  PN34*$C$33/$C$21,EN34/$C$19),MAX(FJ$8:FJ34)*-1)</f>
        <v>6.4550583902767605E-2</v>
      </c>
      <c r="FK35" s="255">
        <f>MAX(MIN(IF(AND(PO34=1,NW35&lt;0),-1,1)*(DS35-$C$15)/($C$14-$C$15)*$C$12*$C$21-$C$33*ME35/BE$6 -  PO34*$C$33/$C$21,EO34/$C$19),MAX(FK$8:FK34)*-1)</f>
        <v>5.0266733613547498E-2</v>
      </c>
      <c r="FL35" s="255">
        <f>MAX(MIN(IF(AND(PP34=1,NX35&lt;0),-1,1)*(DT35-$C$15)/($C$14-$C$15)*$C$12*$C$21-$C$33*MF35/BF$6 -  PP34*$C$33/$C$21,EP34/$C$19),MAX(FL$8:FL34)*-1)</f>
        <v>4.302487752086509E-2</v>
      </c>
      <c r="FM35" s="255">
        <f>MAX(MIN(IF(AND(PQ34=1,NY35&lt;0),-1,1)*(DU35-$C$15)/($C$14-$C$15)*$C$12*$C$21-$C$33*MG35/BG$6 -  PQ34*$C$33/$C$21,EQ34/$C$19),MAX(FM$8:FM34)*-1)</f>
        <v>3.9048625549810256E-2</v>
      </c>
      <c r="FN35" s="255">
        <f>MAX(MIN(IF(AND(PR34=1,NZ35&lt;0),-1,1)*(DV35-$C$15)/($C$14-$C$15)*$C$12*$C$21-$C$33*MH35/BH$6 -  PR34*$C$33/$C$21,ER34/$C$19),MAX(FN$8:FN34)*-1)</f>
        <v>3.6738544570420029E-2</v>
      </c>
      <c r="FO35" s="255">
        <f>MAX(MIN(IF(AND(PS34=1,OA35&lt;0),-1,1)*(DW35-$C$15)/($C$14-$C$15)*$C$12*$C$21-$C$33*MI35/BI$6 -  PS34*$C$33/$C$21,ES34/$C$19),MAX(FO$8:FO34)*-1)</f>
        <v>3.6645407102124772E-2</v>
      </c>
      <c r="FP35" s="61">
        <f t="shared" si="164"/>
        <v>1.0800000000000003</v>
      </c>
      <c r="FQ35" s="256">
        <f t="shared" si="165"/>
        <v>5.5856649116978812</v>
      </c>
      <c r="FR35" s="256">
        <f t="shared" si="166"/>
        <v>71.025797196182012</v>
      </c>
      <c r="FS35" s="256">
        <f t="shared" si="167"/>
        <v>61.177165491077986</v>
      </c>
      <c r="FT35" s="256">
        <f t="shared" si="168"/>
        <v>46.239374892588344</v>
      </c>
      <c r="FU35" s="256">
        <f t="shared" si="169"/>
        <v>29.994921084652454</v>
      </c>
      <c r="FV35" s="256">
        <f t="shared" si="170"/>
        <v>16.995328321687509</v>
      </c>
      <c r="FW35" s="256">
        <f t="shared" si="171"/>
        <v>8.864922370875119</v>
      </c>
      <c r="FX35" s="256">
        <f t="shared" si="172"/>
        <v>5.0900604730854182</v>
      </c>
      <c r="FY35" s="256">
        <f t="shared" si="173"/>
        <v>3.6677459086203008</v>
      </c>
      <c r="FZ35" s="256">
        <f t="shared" si="174"/>
        <v>3.244655916054878</v>
      </c>
      <c r="GA35" s="256">
        <f t="shared" si="175"/>
        <v>3.1439193424117402</v>
      </c>
      <c r="GB35" s="256">
        <f t="shared" si="176"/>
        <v>17.085301329746436</v>
      </c>
      <c r="GC35" s="256">
        <f t="shared" si="177"/>
        <v>20.222916648917565</v>
      </c>
      <c r="GD35" s="256">
        <f t="shared" si="178"/>
        <v>14.620349818408039</v>
      </c>
      <c r="GE35" s="256">
        <f t="shared" si="179"/>
        <v>9.5793233402143692</v>
      </c>
      <c r="GF35" s="256">
        <f t="shared" si="180"/>
        <v>7.5549579406776832</v>
      </c>
      <c r="GG35" s="256">
        <f t="shared" si="181"/>
        <v>6.5741589761244859</v>
      </c>
      <c r="GH35" s="256">
        <f t="shared" si="182"/>
        <v>6.0768977466010563</v>
      </c>
      <c r="GI35" s="256">
        <f t="shared" si="183"/>
        <v>5.8038688547373267</v>
      </c>
      <c r="GJ35" s="256">
        <f t="shared" si="184"/>
        <v>5.6452474055661686</v>
      </c>
      <c r="GK35" s="256">
        <f t="shared" si="185"/>
        <v>5.6388521318398643</v>
      </c>
      <c r="GL35" s="61">
        <f t="shared" si="186"/>
        <v>1.0800000000000003</v>
      </c>
      <c r="GM35" s="57">
        <f t="shared" si="93"/>
        <v>0.92840520184309072</v>
      </c>
      <c r="GN35" s="57">
        <f t="shared" si="94"/>
        <v>7.7936707755559587</v>
      </c>
      <c r="GO35" s="57">
        <f t="shared" si="95"/>
        <v>9.0470501684617144</v>
      </c>
      <c r="GP35" s="57">
        <f t="shared" si="96"/>
        <v>8.5955232496179139</v>
      </c>
      <c r="GQ35" s="57">
        <f t="shared" si="97"/>
        <v>6.6176166888657049</v>
      </c>
      <c r="GR35" s="57">
        <f t="shared" si="98"/>
        <v>4.0670455112526342</v>
      </c>
      <c r="GS35" s="57">
        <f t="shared" si="99"/>
        <v>1.9528223494920578</v>
      </c>
      <c r="GT35" s="57">
        <f t="shared" si="100"/>
        <v>0.76137254518676967</v>
      </c>
      <c r="GU35" s="57">
        <f t="shared" si="101"/>
        <v>0.23653318742990276</v>
      </c>
      <c r="GV35" s="57">
        <f t="shared" si="102"/>
        <v>5.8684303850603407E-2</v>
      </c>
      <c r="GW35" s="57">
        <f t="shared" si="103"/>
        <v>1.1250600596546825E-2</v>
      </c>
      <c r="GX35" s="57">
        <f t="shared" si="104"/>
        <v>5.2629721104477847</v>
      </c>
      <c r="GY35" s="57">
        <f t="shared" si="105"/>
        <v>6.4456358956318924</v>
      </c>
      <c r="GZ35" s="57">
        <f t="shared" si="106"/>
        <v>4.3338560180821712</v>
      </c>
      <c r="HA35" s="57">
        <f t="shared" si="107"/>
        <v>2.4337379827429033</v>
      </c>
      <c r="HB35" s="57">
        <f t="shared" si="108"/>
        <v>1.6706923565364806</v>
      </c>
      <c r="HC35" s="57">
        <f t="shared" si="109"/>
        <v>1.3009990391831074</v>
      </c>
      <c r="HD35" s="57">
        <f t="shared" si="110"/>
        <v>1.1135659767741568</v>
      </c>
      <c r="HE35" s="57">
        <f t="shared" si="111"/>
        <v>1.0106529839852627</v>
      </c>
      <c r="HF35" s="57">
        <f t="shared" si="112"/>
        <v>0.95086367764744506</v>
      </c>
      <c r="HG35" s="57">
        <f t="shared" si="113"/>
        <v>0.94845310214246703</v>
      </c>
      <c r="HH35" s="61">
        <f t="shared" si="187"/>
        <v>1.0800000000000003</v>
      </c>
      <c r="HI35" s="57">
        <f t="shared" si="188"/>
        <v>0.92840520184309072</v>
      </c>
      <c r="HJ35" s="57">
        <f t="shared" si="189"/>
        <v>7.7936707755559587</v>
      </c>
      <c r="HK35" s="57">
        <f t="shared" si="190"/>
        <v>9.0470501684617144</v>
      </c>
      <c r="HL35" s="57">
        <f t="shared" si="191"/>
        <v>8.5955232496179139</v>
      </c>
      <c r="HM35" s="57">
        <f t="shared" si="192"/>
        <v>6.6176166888657049</v>
      </c>
      <c r="HN35" s="57">
        <f t="shared" si="193"/>
        <v>4.0670455112526342</v>
      </c>
      <c r="HO35" s="57">
        <f t="shared" si="194"/>
        <v>1.9528223494920578</v>
      </c>
      <c r="HP35" s="57">
        <f t="shared" si="195"/>
        <v>0.76137254518676967</v>
      </c>
      <c r="HQ35" s="57">
        <f t="shared" si="196"/>
        <v>0.23653318742990276</v>
      </c>
      <c r="HR35" s="57">
        <f t="shared" si="197"/>
        <v>5.8684303850603407E-2</v>
      </c>
      <c r="HS35" s="57">
        <f t="shared" si="198"/>
        <v>1.1250600596546825E-2</v>
      </c>
      <c r="HT35" s="57">
        <f t="shared" si="199"/>
        <v>5.2629721104477847</v>
      </c>
      <c r="HU35" s="57">
        <f t="shared" si="200"/>
        <v>6.4456358956318924</v>
      </c>
      <c r="HV35" s="57">
        <f t="shared" si="201"/>
        <v>4.3338560180821712</v>
      </c>
      <c r="HW35" s="57">
        <f t="shared" si="202"/>
        <v>2.4337379827429033</v>
      </c>
      <c r="HX35" s="57">
        <f t="shared" si="203"/>
        <v>1.6706923565364806</v>
      </c>
      <c r="HY35" s="57">
        <f t="shared" si="204"/>
        <v>1.3009990391831074</v>
      </c>
      <c r="HZ35" s="57">
        <f t="shared" si="205"/>
        <v>1.1135659767741568</v>
      </c>
      <c r="IA35" s="57">
        <f t="shared" si="206"/>
        <v>1.0106529839852627</v>
      </c>
      <c r="IB35" s="57">
        <f t="shared" si="207"/>
        <v>0.95086367764744506</v>
      </c>
      <c r="IC35" s="57">
        <f t="shared" si="208"/>
        <v>0.94845310214246703</v>
      </c>
      <c r="ID35" s="61">
        <f t="shared" si="209"/>
        <v>1.0800000000000003</v>
      </c>
      <c r="IE35" s="57">
        <f t="shared" si="210"/>
        <v>11.856325322015513</v>
      </c>
      <c r="IF35" s="57">
        <f t="shared" si="211"/>
        <v>7.9368999749112614</v>
      </c>
      <c r="IG35" s="57">
        <f t="shared" si="212"/>
        <v>8.5075313789562053</v>
      </c>
      <c r="IH35" s="57">
        <f t="shared" si="213"/>
        <v>9.3643106464297965</v>
      </c>
      <c r="II35" s="57">
        <f t="shared" si="214"/>
        <v>10.326850123770285</v>
      </c>
      <c r="IJ35" s="57">
        <f t="shared" si="215"/>
        <v>11.11998386701406</v>
      </c>
      <c r="IK35" s="57">
        <f t="shared" si="216"/>
        <v>11.637609406133757</v>
      </c>
      <c r="IL35" s="57">
        <f t="shared" si="217"/>
        <v>11.890195714428343</v>
      </c>
      <c r="IM35" s="57">
        <f t="shared" si="218"/>
        <v>11.990842504999794</v>
      </c>
      <c r="IN35" s="57">
        <f t="shared" si="219"/>
        <v>12.022657854675121</v>
      </c>
      <c r="IO35" s="57">
        <f t="shared" si="220"/>
        <v>12.030765601562141</v>
      </c>
      <c r="IP35" s="57">
        <f t="shared" si="221"/>
        <v>11.175547631350412</v>
      </c>
      <c r="IQ35" s="57">
        <f t="shared" si="222"/>
        <v>10.982946025818986</v>
      </c>
      <c r="IR35" s="57">
        <f t="shared" si="223"/>
        <v>11.224509124735901</v>
      </c>
      <c r="IS35" s="57">
        <f t="shared" si="224"/>
        <v>11.574236946053137</v>
      </c>
      <c r="IT35" s="57">
        <f t="shared" si="225"/>
        <v>11.716660559834459</v>
      </c>
      <c r="IU35" s="57">
        <f t="shared" si="226"/>
        <v>11.786079100960629</v>
      </c>
      <c r="IV35" s="57">
        <f t="shared" si="227"/>
        <v>11.821380454354909</v>
      </c>
      <c r="IW35" s="57">
        <f t="shared" si="228"/>
        <v>11.840794104494838</v>
      </c>
      <c r="IX35" s="57">
        <f t="shared" si="229"/>
        <v>11.852082981884655</v>
      </c>
      <c r="IY35" s="57">
        <f t="shared" si="230"/>
        <v>11.852538281865867</v>
      </c>
      <c r="IZ35" s="61">
        <f t="shared" si="231"/>
        <v>1.0800000000000003</v>
      </c>
      <c r="JA35" s="256" t="e">
        <f t="shared" si="349"/>
        <v>#N/A</v>
      </c>
      <c r="JB35" s="256" t="e">
        <f t="shared" si="350"/>
        <v>#N/A</v>
      </c>
      <c r="JC35" s="256" t="e">
        <f t="shared" si="351"/>
        <v>#N/A</v>
      </c>
      <c r="JD35" s="256" t="e">
        <f t="shared" si="352"/>
        <v>#N/A</v>
      </c>
      <c r="JE35" s="256" t="e">
        <f t="shared" si="353"/>
        <v>#N/A</v>
      </c>
      <c r="JF35" s="256" t="e">
        <f t="shared" si="354"/>
        <v>#N/A</v>
      </c>
      <c r="JG35" s="256" t="e">
        <f t="shared" si="355"/>
        <v>#N/A</v>
      </c>
      <c r="JH35" s="256" t="e">
        <f t="shared" si="356"/>
        <v>#N/A</v>
      </c>
      <c r="JI35" s="256" t="e">
        <f t="shared" si="357"/>
        <v>#N/A</v>
      </c>
      <c r="JJ35" s="256" t="e">
        <f t="shared" si="358"/>
        <v>#N/A</v>
      </c>
      <c r="JK35" s="256" t="e">
        <f t="shared" si="359"/>
        <v>#N/A</v>
      </c>
      <c r="JL35" s="256" t="e">
        <f t="shared" si="360"/>
        <v>#N/A</v>
      </c>
      <c r="JM35" s="256" t="e">
        <f t="shared" si="361"/>
        <v>#N/A</v>
      </c>
      <c r="JN35" s="256" t="e">
        <f t="shared" si="362"/>
        <v>#N/A</v>
      </c>
      <c r="JO35" s="256" t="e">
        <f t="shared" si="363"/>
        <v>#N/A</v>
      </c>
      <c r="JP35" s="256" t="e">
        <f t="shared" si="364"/>
        <v>#N/A</v>
      </c>
      <c r="JQ35" s="256" t="e">
        <f t="shared" si="365"/>
        <v>#N/A</v>
      </c>
      <c r="JR35" s="256" t="e">
        <f t="shared" si="366"/>
        <v>#N/A</v>
      </c>
      <c r="JS35" s="256" t="e">
        <f t="shared" si="367"/>
        <v>#N/A</v>
      </c>
      <c r="JT35" s="256" t="e">
        <f t="shared" si="368"/>
        <v>#N/A</v>
      </c>
      <c r="JU35" s="256" t="e">
        <f t="shared" si="369"/>
        <v>#N/A</v>
      </c>
      <c r="JV35" s="61">
        <f t="shared" si="233"/>
        <v>1.0800000000000003</v>
      </c>
      <c r="JW35" s="46">
        <f t="shared" si="234"/>
        <v>0</v>
      </c>
      <c r="JX35" s="46">
        <f t="shared" si="235"/>
        <v>0</v>
      </c>
      <c r="JY35" s="46">
        <f t="shared" si="236"/>
        <v>0</v>
      </c>
      <c r="JZ35" s="46">
        <f t="shared" si="237"/>
        <v>0</v>
      </c>
      <c r="KA35" s="46">
        <f t="shared" si="238"/>
        <v>0</v>
      </c>
      <c r="KB35" s="46">
        <f t="shared" si="239"/>
        <v>0</v>
      </c>
      <c r="KC35" s="46">
        <f t="shared" si="240"/>
        <v>0</v>
      </c>
      <c r="KD35" s="46">
        <f t="shared" si="241"/>
        <v>0</v>
      </c>
      <c r="KE35" s="46">
        <f t="shared" si="242"/>
        <v>0</v>
      </c>
      <c r="KF35" s="46">
        <f t="shared" si="243"/>
        <v>1</v>
      </c>
      <c r="KG35" s="46">
        <f t="shared" si="244"/>
        <v>1</v>
      </c>
      <c r="KH35" s="46">
        <f t="shared" si="245"/>
        <v>0</v>
      </c>
      <c r="KI35" s="46">
        <f t="shared" si="246"/>
        <v>0</v>
      </c>
      <c r="KJ35" s="46">
        <f t="shared" si="247"/>
        <v>0</v>
      </c>
      <c r="KK35" s="46">
        <f t="shared" si="248"/>
        <v>0</v>
      </c>
      <c r="KL35" s="46">
        <f t="shared" si="249"/>
        <v>0</v>
      </c>
      <c r="KM35" s="46">
        <f t="shared" si="250"/>
        <v>0</v>
      </c>
      <c r="KN35" s="46">
        <f t="shared" si="251"/>
        <v>0</v>
      </c>
      <c r="KO35" s="46">
        <f t="shared" si="252"/>
        <v>0</v>
      </c>
      <c r="KP35" s="46">
        <f t="shared" si="253"/>
        <v>0</v>
      </c>
      <c r="KQ35" s="46">
        <f t="shared" si="254"/>
        <v>0</v>
      </c>
      <c r="KR35" s="61">
        <f t="shared" si="255"/>
        <v>1.0800000000000003</v>
      </c>
      <c r="KS35" s="1">
        <f t="shared" si="256"/>
        <v>0</v>
      </c>
      <c r="KT35" s="1">
        <f t="shared" si="257"/>
        <v>0</v>
      </c>
      <c r="KU35" s="1">
        <f t="shared" si="258"/>
        <v>0</v>
      </c>
      <c r="KV35" s="1">
        <f t="shared" si="259"/>
        <v>0</v>
      </c>
      <c r="KW35" s="1">
        <f t="shared" si="260"/>
        <v>0</v>
      </c>
      <c r="KX35" s="1">
        <f t="shared" si="261"/>
        <v>0</v>
      </c>
      <c r="KY35" s="1">
        <f t="shared" si="262"/>
        <v>0</v>
      </c>
      <c r="KZ35" s="1">
        <f t="shared" si="263"/>
        <v>0</v>
      </c>
      <c r="LA35" s="1">
        <f t="shared" si="264"/>
        <v>0</v>
      </c>
      <c r="LB35" s="1">
        <f t="shared" si="265"/>
        <v>0</v>
      </c>
      <c r="LC35" s="1">
        <f t="shared" si="266"/>
        <v>0</v>
      </c>
      <c r="LD35" s="1">
        <f t="shared" si="267"/>
        <v>0</v>
      </c>
      <c r="LE35" s="1">
        <f t="shared" si="268"/>
        <v>0</v>
      </c>
      <c r="LF35" s="1">
        <f t="shared" si="269"/>
        <v>0</v>
      </c>
      <c r="LG35" s="1">
        <f t="shared" si="270"/>
        <v>0</v>
      </c>
      <c r="LH35" s="1">
        <f t="shared" si="271"/>
        <v>0</v>
      </c>
      <c r="LI35" s="1">
        <f t="shared" si="272"/>
        <v>0</v>
      </c>
      <c r="LJ35" s="1">
        <f t="shared" si="273"/>
        <v>0</v>
      </c>
      <c r="LK35" s="1">
        <f t="shared" si="274"/>
        <v>0</v>
      </c>
      <c r="LL35" s="1">
        <f t="shared" si="275"/>
        <v>0</v>
      </c>
      <c r="LM35" s="1">
        <f t="shared" si="276"/>
        <v>0</v>
      </c>
      <c r="LN35" s="61">
        <f t="shared" si="277"/>
        <v>1.0800000000000003</v>
      </c>
      <c r="LO35" s="57">
        <f t="shared" si="278"/>
        <v>11.580615180684116</v>
      </c>
      <c r="LP35" s="57">
        <f t="shared" si="279"/>
        <v>8.8225422244982106</v>
      </c>
      <c r="LQ35" s="57">
        <f t="shared" si="280"/>
        <v>11.585967275786425</v>
      </c>
      <c r="LR35" s="57">
        <f t="shared" si="281"/>
        <v>13.270031246785667</v>
      </c>
      <c r="LS35" s="57">
        <f t="shared" si="282"/>
        <v>13.860783411191258</v>
      </c>
      <c r="LT35" s="57">
        <f t="shared" si="283"/>
        <v>13.461904983515312</v>
      </c>
      <c r="LU35" s="57">
        <f t="shared" si="284"/>
        <v>12.494616871389704</v>
      </c>
      <c r="LV35" s="57">
        <f t="shared" si="285"/>
        <v>11.324381788318872</v>
      </c>
      <c r="LW35" s="57">
        <f t="shared" si="286"/>
        <v>10.213463424146916</v>
      </c>
      <c r="LX35" s="57">
        <f t="shared" si="287"/>
        <v>9.2473417689336479</v>
      </c>
      <c r="LY35" s="57">
        <f t="shared" si="288"/>
        <v>8.4319588688207983</v>
      </c>
      <c r="LZ35" s="57">
        <f t="shared" si="289"/>
        <v>7.5574516777904206</v>
      </c>
      <c r="MA35" s="57">
        <f t="shared" si="290"/>
        <v>9.2557172623369315</v>
      </c>
      <c r="MB35" s="57">
        <f t="shared" si="291"/>
        <v>10.701503363286472</v>
      </c>
      <c r="MC35" s="57">
        <f t="shared" si="292"/>
        <v>11.201870593323996</v>
      </c>
      <c r="MD35" s="57">
        <f t="shared" si="293"/>
        <v>11.395760204783594</v>
      </c>
      <c r="ME35" s="57">
        <f t="shared" si="294"/>
        <v>11.48828511928798</v>
      </c>
      <c r="MF35" s="57">
        <f t="shared" si="295"/>
        <v>11.534846637691384</v>
      </c>
      <c r="MG35" s="57">
        <f t="shared" si="296"/>
        <v>11.560312910549291</v>
      </c>
      <c r="MH35" s="57">
        <f t="shared" si="297"/>
        <v>11.5750758972793</v>
      </c>
      <c r="MI35" s="57">
        <f t="shared" si="298"/>
        <v>11.575670614338472</v>
      </c>
      <c r="MJ35" s="61">
        <f t="shared" si="299"/>
        <v>1.0800000000000003</v>
      </c>
      <c r="MK35" s="57" t="e">
        <f t="shared" si="118"/>
        <v>#N/A</v>
      </c>
      <c r="ML35" s="57" t="e">
        <f t="shared" si="370"/>
        <v>#N/A</v>
      </c>
      <c r="MM35" s="57" t="e">
        <f t="shared" si="371"/>
        <v>#N/A</v>
      </c>
      <c r="MN35" s="57" t="e">
        <f t="shared" si="372"/>
        <v>#N/A</v>
      </c>
      <c r="MO35" s="57" t="e">
        <f t="shared" si="373"/>
        <v>#N/A</v>
      </c>
      <c r="MP35" s="57" t="e">
        <f t="shared" si="374"/>
        <v>#N/A</v>
      </c>
      <c r="MQ35" s="57" t="e">
        <f t="shared" si="375"/>
        <v>#N/A</v>
      </c>
      <c r="MR35" s="57" t="e">
        <f t="shared" si="376"/>
        <v>#N/A</v>
      </c>
      <c r="MS35" s="57" t="e">
        <f t="shared" si="377"/>
        <v>#N/A</v>
      </c>
      <c r="MT35" s="57" t="e">
        <f t="shared" si="378"/>
        <v>#N/A</v>
      </c>
      <c r="MU35" s="57" t="e">
        <f t="shared" si="379"/>
        <v>#N/A</v>
      </c>
      <c r="MV35" s="57" t="e">
        <f t="shared" si="380"/>
        <v>#N/A</v>
      </c>
      <c r="MW35" s="57" t="e">
        <f t="shared" si="381"/>
        <v>#N/A</v>
      </c>
      <c r="MX35" s="57" t="e">
        <f t="shared" si="382"/>
        <v>#N/A</v>
      </c>
      <c r="MY35" s="57" t="e">
        <f t="shared" si="383"/>
        <v>#N/A</v>
      </c>
      <c r="MZ35" s="57" t="e">
        <f t="shared" si="384"/>
        <v>#N/A</v>
      </c>
      <c r="NA35" s="57" t="e">
        <f t="shared" si="385"/>
        <v>#N/A</v>
      </c>
      <c r="NB35" s="57" t="e">
        <f t="shared" si="386"/>
        <v>#N/A</v>
      </c>
      <c r="NC35" s="57" t="e">
        <f t="shared" si="387"/>
        <v>#N/A</v>
      </c>
      <c r="ND35" s="57" t="e">
        <f t="shared" si="388"/>
        <v>#N/A</v>
      </c>
      <c r="NE35" s="57" t="e">
        <f t="shared" si="389"/>
        <v>#N/A</v>
      </c>
      <c r="NF35" s="61">
        <f t="shared" si="320"/>
        <v>1.0800000000000003</v>
      </c>
      <c r="NG35" s="256">
        <f>IF(OY34=0,MIN('Drive Train'!$F$35-FQ34*$C$19*'Drive Train'!$F$39,NG34+$C$39)-$C$7,IF(LO34-1&lt;=0,0,IF($C$37=Motors!$C$30,MAX(MAX(NG$8:NG34)*-1,NG34-$C$39),MAX(0,MAX(NG$8:NG34)*-1,NG34-$C$39))))</f>
        <v>11.856325322015513</v>
      </c>
      <c r="NH35" s="256">
        <f>IF(OZ34=0,MIN('Drive Train'!$F$35-FR34*$C$19*'Drive Train'!$F$39,NH34+$C$39)-$C$7,IF(LP34-1&lt;=0,0,IF($C$37=Motors!$C$30,MAX(MAX(NH$8:NH34)*-1,NH34-$C$39),MAX(0,MAX(NH$8:NH34)*-1,NH34-$C$39))))</f>
        <v>7.9368999749112614</v>
      </c>
      <c r="NI35" s="256">
        <f>IF(PA34=0,MIN('Drive Train'!$F$35-FS34*$C$19*'Drive Train'!$F$39,NI34+$C$39)-$C$7,IF(LQ34-1&lt;=0,0,IF($C$37=Motors!$C$30,MAX(MAX(NI$8:NI34)*-1,NI34-$C$39),MAX(0,MAX(NI$8:NI34)*-1,NI34-$C$39))))</f>
        <v>8.5075313789562053</v>
      </c>
      <c r="NJ35" s="256">
        <f>IF(PB34=0,MIN('Drive Train'!$F$35-FT34*$C$19*'Drive Train'!$F$39,NJ34+$C$39)-$C$7,IF(LR34-1&lt;=0,0,IF($C$37=Motors!$C$30,MAX(MAX(NJ$8:NJ34)*-1,NJ34-$C$39),MAX(0,MAX(NJ$8:NJ34)*-1,NJ34-$C$39))))</f>
        <v>9.3643106464297965</v>
      </c>
      <c r="NK35" s="256">
        <f>IF(PC34=0,MIN('Drive Train'!$F$35-FU34*$C$19*'Drive Train'!$F$39,NK34+$C$39)-$C$7,IF(LS34-1&lt;=0,0,IF($C$37=Motors!$C$30,MAX(MAX(NK$8:NK34)*-1,NK34-$C$39),MAX(0,MAX(NK$8:NK34)*-1,NK34-$C$39))))</f>
        <v>10.326850123770285</v>
      </c>
      <c r="NL35" s="256">
        <f>IF(PD34=0,MIN('Drive Train'!$F$35-FV34*$C$19*'Drive Train'!$F$39,NL34+$C$39)-$C$7,IF(LT34-1&lt;=0,0,IF($C$37=Motors!$C$30,MAX(MAX(NL$8:NL34)*-1,NL34-$C$39),MAX(0,MAX(NL$8:NL34)*-1,NL34-$C$39))))</f>
        <v>11.11998386701406</v>
      </c>
      <c r="NM35" s="256">
        <f>IF(PE34=0,MIN('Drive Train'!$F$35-FW34*$C$19*'Drive Train'!$F$39,NM34+$C$39)-$C$7,IF(LU34-1&lt;=0,0,IF($C$37=Motors!$C$30,MAX(MAX(NM$8:NM34)*-1,NM34-$C$39),MAX(0,MAX(NM$8:NM34)*-1,NM34-$C$39))))</f>
        <v>11.637609406133757</v>
      </c>
      <c r="NN35" s="256">
        <f>IF(PF34=0,MIN('Drive Train'!$F$35-FX34*$C$19*'Drive Train'!$F$39,NN34+$C$39)-$C$7,IF(LV34-1&lt;=0,0,IF($C$37=Motors!$C$30,MAX(MAX(NN$8:NN34)*-1,NN34-$C$39),MAX(0,MAX(NN$8:NN34)*-1,NN34-$C$39))))</f>
        <v>11.890195714428343</v>
      </c>
      <c r="NO35" s="256">
        <f>IF(PG34=0,MIN('Drive Train'!$F$35-FY34*$C$19*'Drive Train'!$F$39,NO34+$C$39)-$C$7,IF(LW34-1&lt;=0,0,IF($C$37=Motors!$C$30,MAX(MAX(NO$8:NO34)*-1,NO34-$C$39),MAX(0,MAX(NO$8:NO34)*-1,NO34-$C$39))))</f>
        <v>11.990842504999794</v>
      </c>
      <c r="NP35" s="256">
        <f>IF(PH34=0,MIN('Drive Train'!$F$35-FZ34*$C$19*'Drive Train'!$F$39,NP34+$C$39)-$C$7,IF(LX34-1&lt;=0,0,IF($C$37=Motors!$C$30,MAX(MAX(NP$8:NP34)*-1,NP34-$C$39),MAX(0,MAX(NP$8:NP34)*-1,NP34-$C$39))))</f>
        <v>12.022657854675121</v>
      </c>
      <c r="NQ35" s="256">
        <f>IF(PI34=0,MIN('Drive Train'!$F$35-GA34*$C$19*'Drive Train'!$F$39,NQ34+$C$39)-$C$7,IF(LY34-1&lt;=0,0,IF($C$37=Motors!$C$30,MAX(MAX(NQ$8:NQ34)*-1,NQ34-$C$39),MAX(0,MAX(NQ$8:NQ34)*-1,NQ34-$C$39))))</f>
        <v>12.030765601562141</v>
      </c>
      <c r="NR35" s="256">
        <f>IF(PJ34=0,MIN('Drive Train'!$F$35-GB34*$C$19*'Drive Train'!$F$39,NR34+$C$39)-$C$7,IF(LZ34-1&lt;=0,0,IF($C$37=Motors!$C$30,MAX(MAX(NR$8:NR34)*-1,NR34-$C$39),MAX(0,MAX(NR$8:NR34)*-1,NR34-$C$39))))</f>
        <v>11.175547631350412</v>
      </c>
      <c r="NS35" s="256">
        <f>IF(PK34=0,MIN('Drive Train'!$F$35-GC34*$C$19*'Drive Train'!$F$39,NS34+$C$39)-$C$7,IF(MA34-1&lt;=0,0,IF($C$37=Motors!$C$30,MAX(MAX(NS$8:NS34)*-1,NS34-$C$39),MAX(0,MAX(NS$8:NS34)*-1,NS34-$C$39))))</f>
        <v>10.982946025818986</v>
      </c>
      <c r="NT35" s="256">
        <f>IF(PL34=0,MIN('Drive Train'!$F$35-GD34*$C$19*'Drive Train'!$F$39,NT34+$C$39)-$C$7,IF(MB34-1&lt;=0,0,IF($C$37=Motors!$C$30,MAX(MAX(NT$8:NT34)*-1,NT34-$C$39),MAX(0,MAX(NT$8:NT34)*-1,NT34-$C$39))))</f>
        <v>11.224509124735901</v>
      </c>
      <c r="NU35" s="256">
        <f>IF(PM34=0,MIN('Drive Train'!$F$35-GE34*$C$19*'Drive Train'!$F$39,NU34+$C$39)-$C$7,IF(MC34-1&lt;=0,0,IF($C$37=Motors!$C$30,MAX(MAX(NU$8:NU34)*-1,NU34-$C$39),MAX(0,MAX(NU$8:NU34)*-1,NU34-$C$39))))</f>
        <v>11.574236946053137</v>
      </c>
      <c r="NV35" s="256">
        <f>IF(PN34=0,MIN('Drive Train'!$F$35-GF34*$C$19*'Drive Train'!$F$39,NV34+$C$39)-$C$7,IF(MD34-1&lt;=0,0,IF($C$37=Motors!$C$30,MAX(MAX(NV$8:NV34)*-1,NV34-$C$39),MAX(0,MAX(NV$8:NV34)*-1,NV34-$C$39))))</f>
        <v>11.716660559834459</v>
      </c>
      <c r="NW35" s="256">
        <f>IF(PO34=0,MIN('Drive Train'!$F$35-GG34*$C$19*'Drive Train'!$F$39,NW34+$C$39)-$C$7,IF(ME34-1&lt;=0,0,IF($C$37=Motors!$C$30,MAX(MAX(NW$8:NW34)*-1,NW34-$C$39),MAX(0,MAX(NW$8:NW34)*-1,NW34-$C$39))))</f>
        <v>11.786079100960629</v>
      </c>
      <c r="NX35" s="256">
        <f>IF(PP34=0,MIN('Drive Train'!$F$35-GH34*$C$19*'Drive Train'!$F$39,NX34+$C$39)-$C$7,IF(MF34-1&lt;=0,0,IF($C$37=Motors!$C$30,MAX(MAX(NX$8:NX34)*-1,NX34-$C$39),MAX(0,MAX(NX$8:NX34)*-1,NX34-$C$39))))</f>
        <v>11.821380454354909</v>
      </c>
      <c r="NY35" s="256">
        <f>IF(PQ34=0,MIN('Drive Train'!$F$35-GI34*$C$19*'Drive Train'!$F$39,NY34+$C$39)-$C$7,IF(MG34-1&lt;=0,0,IF($C$37=Motors!$C$30,MAX(MAX(NY$8:NY34)*-1,NY34-$C$39),MAX(0,MAX(NY$8:NY34)*-1,NY34-$C$39))))</f>
        <v>11.840794104494838</v>
      </c>
      <c r="NZ35" s="256">
        <f>IF(PR34=0,MIN('Drive Train'!$F$35-GJ34*$C$19*'Drive Train'!$F$39,NZ34+$C$39)-$C$7,IF(MH34-1&lt;=0,0,IF($C$37=Motors!$C$30,MAX(MAX(NZ$8:NZ34)*-1,NZ34-$C$39),MAX(0,MAX(NZ$8:NZ34)*-1,NZ34-$C$39))))</f>
        <v>11.852082981884655</v>
      </c>
      <c r="OA35" s="256">
        <f>IF(PS34=0,MIN('Drive Train'!$F$35-GK34*$C$19*'Drive Train'!$F$39,OA34+$C$39)-$C$7,IF(MI34-1&lt;=0,0,IF($C$37=Motors!$C$30,MAX(MAX(OA$8:OA34)*-1,OA34-$C$39),MAX(0,MAX(OA$8:OA34)*-1,OA34-$C$39))))</f>
        <v>11.852538281865867</v>
      </c>
      <c r="OB35" s="61">
        <f t="shared" si="321"/>
        <v>1.0800000000000003</v>
      </c>
      <c r="OC35" s="256">
        <f>'Drive Train'!$F$35-(FQ35*$C$13)*$C$19*'Drive Train'!$F$39</f>
        <v>12.064860105298127</v>
      </c>
      <c r="OD35" s="256">
        <f>'Drive Train'!$F$35-(FR35*$C$13)*$C$19*'Drive Train'!$F$39</f>
        <v>8.1384521682290796</v>
      </c>
      <c r="OE35" s="256">
        <f>'Drive Train'!$F$35-(FS35*$C$13)*$C$19*'Drive Train'!$F$39</f>
        <v>8.729370070535321</v>
      </c>
      <c r="OF35" s="256">
        <f>'Drive Train'!$F$35-(FT35*$C$13)*$C$19*'Drive Train'!$F$39</f>
        <v>9.6256375064447006</v>
      </c>
      <c r="OG35" s="256">
        <f>'Drive Train'!$F$35-(FU35*$C$13)*$C$19*'Drive Train'!$F$39</f>
        <v>10.600304734920853</v>
      </c>
      <c r="OH35" s="256">
        <f>'Drive Train'!$F$35-(FV35*$C$13)*$C$19*'Drive Train'!$F$39</f>
        <v>11.38028030069875</v>
      </c>
      <c r="OI35" s="256">
        <f>'Drive Train'!$F$35-(FW35*$C$13)*$C$19*'Drive Train'!$F$39</f>
        <v>11.868104657747493</v>
      </c>
      <c r="OJ35" s="256">
        <f>'Drive Train'!$F$35-(FX35*$C$13)*$C$19*'Drive Train'!$F$39</f>
        <v>12.094596371614875</v>
      </c>
      <c r="OK35" s="256">
        <f>'Drive Train'!$F$35-(FY35*$C$13)*$C$19*'Drive Train'!$F$39</f>
        <v>12.179935245482783</v>
      </c>
      <c r="OL35" s="256">
        <f>'Drive Train'!$F$35-(FZ35*$C$13)*$C$19*'Drive Train'!$F$39</f>
        <v>12.205320645036707</v>
      </c>
      <c r="OM35" s="256">
        <f>'Drive Train'!$F$35-(GA35*$C$13)*$C$19*'Drive Train'!$F$39</f>
        <v>12.211364839455296</v>
      </c>
      <c r="ON35" s="256">
        <f>'Drive Train'!$F$35-(GB35*$C$13)*$C$19*'Drive Train'!$F$39</f>
        <v>11.374881920215214</v>
      </c>
      <c r="OO35" s="256">
        <f>'Drive Train'!$F$35-(GC35*$C$13)*$C$19*'Drive Train'!$F$39</f>
        <v>11.186625001064947</v>
      </c>
      <c r="OP35" s="256">
        <f>'Drive Train'!$F$35-(GD35*$C$13)*$C$19*'Drive Train'!$F$39</f>
        <v>11.522779010895517</v>
      </c>
      <c r="OQ35" s="256">
        <f>'Drive Train'!$F$35-(GE35*$C$13)*$C$19*'Drive Train'!$F$39</f>
        <v>11.825240599587138</v>
      </c>
      <c r="OR35" s="256">
        <f>'Drive Train'!$F$35-(GF35*$C$13)*$C$19*'Drive Train'!$F$39</f>
        <v>11.94670252355934</v>
      </c>
      <c r="OS35" s="256">
        <f>'Drive Train'!$F$35-(GG35*$C$13)*$C$19*'Drive Train'!$F$39</f>
        <v>12.005550461432531</v>
      </c>
      <c r="OT35" s="256">
        <f>'Drive Train'!$F$35-(GH35*$C$13)*$C$19*'Drive Train'!$F$39</f>
        <v>12.035386135203938</v>
      </c>
      <c r="OU35" s="256">
        <f>'Drive Train'!$F$35-(GI35*$C$13)*$C$19*'Drive Train'!$F$39</f>
        <v>12.051767868715761</v>
      </c>
      <c r="OV35" s="256">
        <f>'Drive Train'!$F$35-(GJ35*$C$13)*$C$19*'Drive Train'!$F$39</f>
        <v>12.061285155666031</v>
      </c>
      <c r="OW35" s="256">
        <f>'Drive Train'!$F$35-(GK35*$C$13)*$C$19*'Drive Train'!$F$39</f>
        <v>12.061668872089609</v>
      </c>
      <c r="OX35" s="61">
        <f t="shared" si="322"/>
        <v>1.0800000000000003</v>
      </c>
      <c r="OY35" s="1">
        <f>IF(PU35&gt;='Drive Train'!$F$29,1,0)</f>
        <v>0</v>
      </c>
      <c r="OZ35" s="1">
        <f>IF(PV35&gt;='Drive Train'!$F$29,1,0)</f>
        <v>0</v>
      </c>
      <c r="PA35" s="1">
        <f>IF(PW35&gt;='Drive Train'!$F$29,1,0)</f>
        <v>0</v>
      </c>
      <c r="PB35" s="1">
        <f>IF(PX35&gt;='Drive Train'!$F$29,1,0)</f>
        <v>0</v>
      </c>
      <c r="PC35" s="1">
        <f>IF(PY35&gt;='Drive Train'!$F$29,1,0)</f>
        <v>0</v>
      </c>
      <c r="PD35" s="1">
        <f>IF(PZ35&gt;='Drive Train'!$F$29,1,0)</f>
        <v>0</v>
      </c>
      <c r="PE35" s="1">
        <f>IF(QA35&gt;='Drive Train'!$F$29,1,0)</f>
        <v>0</v>
      </c>
      <c r="PF35" s="1">
        <f>IF(QB35&gt;='Drive Train'!$F$29,1,0)</f>
        <v>0</v>
      </c>
      <c r="PG35" s="1">
        <f>IF(QC35&gt;='Drive Train'!$F$29,1,0)</f>
        <v>0</v>
      </c>
      <c r="PH35" s="1">
        <f>IF(QD35&gt;='Drive Train'!$F$29,1,0)</f>
        <v>0</v>
      </c>
      <c r="PI35" s="1">
        <f>IF(QE35&gt;='Drive Train'!$F$29,1,0)</f>
        <v>0</v>
      </c>
      <c r="PJ35" s="1">
        <f>IF(QF35&gt;='Drive Train'!$F$29,1,0)</f>
        <v>0</v>
      </c>
      <c r="PK35" s="1">
        <f>IF(QG35&gt;='Drive Train'!$F$29,1,0)</f>
        <v>0</v>
      </c>
      <c r="PL35" s="1">
        <f>IF(QH35&gt;='Drive Train'!$F$29,1,0)</f>
        <v>0</v>
      </c>
      <c r="PM35" s="1">
        <f>IF(QI35&gt;='Drive Train'!$F$29,1,0)</f>
        <v>0</v>
      </c>
      <c r="PN35" s="1">
        <f>IF(QJ35&gt;='Drive Train'!$F$29,1,0)</f>
        <v>0</v>
      </c>
      <c r="PO35" s="1">
        <f>IF(QK35&gt;='Drive Train'!$F$29,1,0)</f>
        <v>0</v>
      </c>
      <c r="PP35" s="1">
        <f>IF(QL35&gt;='Drive Train'!$F$29,1,0)</f>
        <v>0</v>
      </c>
      <c r="PQ35" s="1">
        <f>IF(QM35&gt;='Drive Train'!$F$29,1,0)</f>
        <v>0</v>
      </c>
      <c r="PR35" s="1">
        <f>IF(QN35&gt;='Drive Train'!$F$29,1,0)</f>
        <v>0</v>
      </c>
      <c r="PS35" s="1">
        <f>IF(QO35&gt;='Drive Train'!$F$29,1,0)</f>
        <v>0</v>
      </c>
      <c r="PT35" s="253">
        <f t="shared" si="323"/>
        <v>1.0800000000000003</v>
      </c>
      <c r="PU35" s="57">
        <f t="shared" si="324"/>
        <v>9.1116558811624557</v>
      </c>
      <c r="PV35" s="57">
        <f t="shared" si="325"/>
        <v>5.0332571070260261</v>
      </c>
      <c r="PW35" s="57">
        <f t="shared" si="326"/>
        <v>6.821648959912074</v>
      </c>
      <c r="PX35" s="57">
        <f t="shared" si="327"/>
        <v>8.1681917046675689</v>
      </c>
      <c r="PY35" s="57">
        <f t="shared" si="328"/>
        <v>9.0335464790704805</v>
      </c>
      <c r="PZ35" s="57">
        <f t="shared" si="329"/>
        <v>9.3498207193579113</v>
      </c>
      <c r="QA35" s="57">
        <f t="shared" si="330"/>
        <v>9.3161685670328964</v>
      </c>
      <c r="QB35" s="57">
        <f t="shared" si="331"/>
        <v>8.971552550220963</v>
      </c>
      <c r="QC35" s="57">
        <f t="shared" si="332"/>
        <v>8.5239658068478015</v>
      </c>
      <c r="QD35" s="57">
        <f t="shared" si="333"/>
        <v>8.0406027566393821</v>
      </c>
      <c r="QE35" s="57">
        <f t="shared" si="334"/>
        <v>7.5732029467547139</v>
      </c>
      <c r="QF35" s="57">
        <f t="shared" si="335"/>
        <v>4.6220963245367317</v>
      </c>
      <c r="QG35" s="57">
        <f t="shared" si="336"/>
        <v>5.6607463154440651</v>
      </c>
      <c r="QH35" s="57">
        <f t="shared" si="337"/>
        <v>6.673056865510965</v>
      </c>
      <c r="QI35" s="57">
        <f t="shared" si="338"/>
        <v>7.4756601561326708</v>
      </c>
      <c r="QJ35" s="57">
        <f t="shared" si="339"/>
        <v>8.0573539168353996</v>
      </c>
      <c r="QK35" s="57">
        <f t="shared" si="340"/>
        <v>8.4783702131899084</v>
      </c>
      <c r="QL35" s="57">
        <f t="shared" si="341"/>
        <v>8.752507435691113</v>
      </c>
      <c r="QM35" s="57">
        <f t="shared" si="342"/>
        <v>8.9337526751264651</v>
      </c>
      <c r="QN35" s="57">
        <f t="shared" si="343"/>
        <v>9.0537844235955891</v>
      </c>
      <c r="QO35" s="57">
        <f t="shared" si="344"/>
        <v>9.0593808461273859</v>
      </c>
      <c r="QP35" s="61">
        <f t="shared" si="345"/>
        <v>1.0800000000000003</v>
      </c>
      <c r="QQ35" s="57">
        <f t="shared" si="139"/>
        <v>7.0484709907481957E-2</v>
      </c>
      <c r="QR35" s="57">
        <f t="shared" si="140"/>
        <v>0.89626441801693857</v>
      </c>
      <c r="QS35" s="57">
        <f t="shared" si="141"/>
        <v>0.77198593735368004</v>
      </c>
      <c r="QT35" s="57">
        <f t="shared" si="142"/>
        <v>0.58348808550649367</v>
      </c>
      <c r="QU35" s="57">
        <f t="shared" si="143"/>
        <v>0.37850163673833631</v>
      </c>
      <c r="QV35" s="57">
        <f t="shared" si="144"/>
        <v>0.21446162730381657</v>
      </c>
      <c r="QW35" s="57">
        <f t="shared" si="145"/>
        <v>0.11186519269261827</v>
      </c>
      <c r="QX35" s="57">
        <f t="shared" si="146"/>
        <v>6.4230748089739956E-2</v>
      </c>
      <c r="QY35" s="57">
        <f t="shared" si="147"/>
        <v>4.6282763192980934E-2</v>
      </c>
      <c r="QZ35" s="57">
        <f t="shared" si="148"/>
        <v>4.0943850841064056E-2</v>
      </c>
      <c r="RA35" s="57">
        <f t="shared" si="149"/>
        <v>3.967267036701877E-2</v>
      </c>
      <c r="RB35" s="57">
        <f t="shared" si="150"/>
        <v>0.21559698387689985</v>
      </c>
      <c r="RC35" s="57">
        <f t="shared" si="151"/>
        <v>0.25519010467258041</v>
      </c>
      <c r="RD35" s="57">
        <f t="shared" si="152"/>
        <v>0.18449211185909681</v>
      </c>
      <c r="RE35" s="57">
        <f t="shared" si="153"/>
        <v>0.12088011676657148</v>
      </c>
      <c r="RF35" s="57">
        <f t="shared" si="154"/>
        <v>9.5334938137208544E-2</v>
      </c>
      <c r="RG35" s="57">
        <f t="shared" si="155"/>
        <v>8.2958375706957632E-2</v>
      </c>
      <c r="RH35" s="57">
        <f t="shared" si="156"/>
        <v>7.6683507080700777E-2</v>
      </c>
      <c r="RI35" s="57">
        <f t="shared" si="157"/>
        <v>7.3238194384073849E-2</v>
      </c>
      <c r="RJ35" s="57">
        <f t="shared" si="158"/>
        <v>7.1236572910770152E-2</v>
      </c>
      <c r="RK35" s="57">
        <f t="shared" si="159"/>
        <v>7.115587186255054E-2</v>
      </c>
      <c r="RL35" s="61">
        <f t="shared" si="346"/>
        <v>1.0800000000000003</v>
      </c>
      <c r="RM35" s="2">
        <f>IF(AND(LO35&gt;=LO$6*'Drive Train'!$AA$52,LO35&lt;=LO$6*'Drive Train'!$AA$53,KS35=0,JW35=0,EU35&gt;0),$C$17,0)</f>
        <v>0.04</v>
      </c>
      <c r="RN35" s="2">
        <f>IF(AND(LP35&gt;=LP$6*'Drive Train'!$AA$52,LP35&lt;=LP$6*'Drive Train'!$AA$53,KT35=0,JX35=0,EV35&gt;0),$C$17,0)</f>
        <v>0.04</v>
      </c>
      <c r="RO35" s="2">
        <f>IF(AND(LQ35&gt;=LQ$6*'Drive Train'!$AA$52,LQ35&lt;=LQ$6*'Drive Train'!$AA$53,KU35=0,JY35=0,EW35&gt;0),$C$17,0)</f>
        <v>0.04</v>
      </c>
      <c r="RP35" s="2">
        <f>IF(AND(LR35&gt;=LR$6*'Drive Train'!$AA$52,LR35&lt;=LR$6*'Drive Train'!$AA$53,KV35=0,JZ35=0,EX35&gt;0),$C$17,0)</f>
        <v>0.04</v>
      </c>
      <c r="RQ35" s="2">
        <f>IF(AND(LS35&gt;=LS$6*'Drive Train'!$AA$52,LS35&lt;=LS$6*'Drive Train'!$AA$53,KW35=0,KA35=0,EY35&gt;0),$C$17,0)</f>
        <v>0.04</v>
      </c>
      <c r="RR35" s="2">
        <f>IF(AND(LT35&gt;=LT$6*'Drive Train'!$AA$52,LT35&lt;=LT$6*'Drive Train'!$AA$53,KX35=0,KB35=0,EZ35&gt;0),$C$17,0)</f>
        <v>0.04</v>
      </c>
      <c r="RS35" s="2">
        <f>IF(AND(LU35&gt;=LU$6*'Drive Train'!$AA$52,LU35&lt;=LU$6*'Drive Train'!$AA$53,KY35=0,KC35=0,FA35&gt;0),$C$17,0)</f>
        <v>0.04</v>
      </c>
      <c r="RT35" s="2">
        <f>IF(AND(LV35&gt;=LV$6*'Drive Train'!$AA$52,LV35&lt;=LV$6*'Drive Train'!$AA$53,KZ35=0,KD35=0,FB35&gt;0),$C$17,0)</f>
        <v>0.04</v>
      </c>
      <c r="RU35" s="2">
        <f>IF(AND(LW35&gt;=LW$6*'Drive Train'!$AA$52,LW35&lt;=LW$6*'Drive Train'!$AA$53,LA35=0,KE35=0,FC35&gt;0),$C$17,0)</f>
        <v>0</v>
      </c>
      <c r="RV35" s="2">
        <f>IF(AND(LX35&gt;=LX$6*'Drive Train'!$AA$52,LX35&lt;=LX$6*'Drive Train'!$AA$53,LB35=0,KF35=0,FD35&gt;0),$C$17,0)</f>
        <v>0</v>
      </c>
      <c r="RW35" s="2">
        <f>IF(AND(LY35&gt;=LY$6*'Drive Train'!$AA$52,LY35&lt;=LY$6*'Drive Train'!$AA$53,LC35=0,KG35=0,FE35&gt;0),$C$17,0)</f>
        <v>0</v>
      </c>
      <c r="RX35" s="2">
        <f>IF(AND(LZ35&gt;=LZ$6*'Drive Train'!$AA$52,LZ35&lt;=LZ$6*'Drive Train'!$AA$53,LD35=0,KH35=0,FF35&gt;0),$C$17,0)</f>
        <v>0.04</v>
      </c>
      <c r="RY35" s="2">
        <f>IF(AND(MA35&gt;=MA$6*'Drive Train'!$AA$52,MA35&lt;=MA$6*'Drive Train'!$AA$53,LE35=0,KI35=0,FG35&gt;0),$C$17,0)</f>
        <v>0.04</v>
      </c>
      <c r="RZ35" s="2">
        <f>IF(AND(MB35&gt;=MB$6*'Drive Train'!$AA$52,MB35&lt;=MB$6*'Drive Train'!$AA$53,LF35=0,KJ35=0,FH35&gt;0),$C$17,0)</f>
        <v>0.04</v>
      </c>
      <c r="SA35" s="2">
        <f>IF(AND(MC35&gt;=MC$6*'Drive Train'!$AA$52,MC35&lt;=MC$6*'Drive Train'!$AA$53,LG35=0,KK35=0,FI35&gt;0),$C$17,0)</f>
        <v>0.04</v>
      </c>
      <c r="SB35" s="2">
        <f>IF(AND(MD35&gt;=MD$6*'Drive Train'!$AA$52,MD35&lt;=MD$6*'Drive Train'!$AA$53,LH35=0,KL35=0,FJ35&gt;0),$C$17,0)</f>
        <v>0.04</v>
      </c>
      <c r="SC35" s="2">
        <f>IF(AND(ME35&gt;=ME$6*'Drive Train'!$AA$52,ME35&lt;=ME$6*'Drive Train'!$AA$53,LI35=0,KM35=0,FK35&gt;0),$C$17,0)</f>
        <v>0.04</v>
      </c>
      <c r="SD35" s="2">
        <f>IF(AND(MF35&gt;=MF$6*'Drive Train'!$AA$52,MF35&lt;=MF$6*'Drive Train'!$AA$53,LJ35=0,KN35=0,FL35&gt;0),$C$17,0)</f>
        <v>0.04</v>
      </c>
      <c r="SE35" s="2">
        <f>IF(AND(MG35&gt;=MG$6*'Drive Train'!$AA$52,MG35&lt;=MG$6*'Drive Train'!$AA$53,LK35=0,KO35=0,FM35&gt;0),$C$17,0)</f>
        <v>0.04</v>
      </c>
      <c r="SF35" s="2">
        <f>IF(AND(MH35&gt;=MH$6*'Drive Train'!$AA$52,MH35&lt;=MH$6*'Drive Train'!$AA$53,LL35=0,KP35=0,FN35&gt;0),$C$17,0)</f>
        <v>0.04</v>
      </c>
      <c r="SG35" s="2">
        <f>IF(AND(MI35&gt;=MI$6*'Drive Train'!$AA$52,MI35&lt;=MI$6*'Drive Train'!$AA$53,LM35=0,KQ35=0,FO35&gt;0),$C$17,0)</f>
        <v>0.04</v>
      </c>
      <c r="SH35" s="61">
        <f t="shared" si="347"/>
        <v>1.0800000000000003</v>
      </c>
      <c r="SI35" s="2">
        <f>IF(AND(EU35&lt;0,KS35=0,LO35&gt;=LO$6*'Drive Train'!$AA$52,LO35&lt;=LO$6*'Drive Train'!$AA$53,OY35=1,JW35=0),$C$17,0)</f>
        <v>0</v>
      </c>
      <c r="SJ35" s="2">
        <f>IF(AND(EV35&lt;0,KT35=0,LP35&gt;=LP$6*'Drive Train'!$AA$52,LP35&lt;=LP$6*'Drive Train'!$AA$53,OZ35=1,JX35=0),$C$17,0)</f>
        <v>0</v>
      </c>
      <c r="SK35" s="2">
        <f>IF(AND(EW35&lt;0,KU35=0,LQ35&gt;=LQ$6*'Drive Train'!$AA$52,LQ35&lt;=LQ$6*'Drive Train'!$AA$53,PA35=1,JY35=0),$C$17,0)</f>
        <v>0</v>
      </c>
      <c r="SL35" s="2">
        <f>IF(AND(EX35&lt;0,KV35=0,LR35&gt;=LR$6*'Drive Train'!$AA$52,LR35&lt;=LR$6*'Drive Train'!$AA$53,PB35=1,JZ35=0),$C$17,0)</f>
        <v>0</v>
      </c>
      <c r="SM35" s="2">
        <f>IF(AND(EY35&lt;0,KW35=0,LS35&gt;=LS$6*'Drive Train'!$AA$52,LS35&lt;=LS$6*'Drive Train'!$AA$53,PC35=1,KA35=0),$C$17,0)</f>
        <v>0</v>
      </c>
      <c r="SN35" s="2">
        <f>IF(AND(EZ35&lt;0,KX35=0,LT35&gt;=LT$6*'Drive Train'!$AA$52,LT35&lt;=LT$6*'Drive Train'!$AA$53,PD35=1,KB35=0),$C$17,0)</f>
        <v>0</v>
      </c>
      <c r="SO35" s="2">
        <f>IF(AND(FA35&lt;0,KY35=0,LU35&gt;=LU$6*'Drive Train'!$AA$52,LU35&lt;=LU$6*'Drive Train'!$AA$53,PE35=1,KC35=0),$C$17,0)</f>
        <v>0</v>
      </c>
      <c r="SP35" s="2">
        <f>IF(AND(FB35&lt;0,KZ35=0,LV35&gt;=LV$6*'Drive Train'!$AA$52,LV35&lt;=LV$6*'Drive Train'!$AA$53,PF35=1,KD35=0),$C$17,0)</f>
        <v>0</v>
      </c>
      <c r="SQ35" s="2">
        <f>IF(AND(FC35&lt;0,LA35=0,LW35&gt;=LW$6*'Drive Train'!$AA$52,LW35&lt;=LW$6*'Drive Train'!$AA$53,PG35=1,KE35=0),$C$17,0)</f>
        <v>0</v>
      </c>
      <c r="SR35" s="2">
        <f>IF(AND(FD35&lt;0,LB35=0,LX35&gt;=LX$6*'Drive Train'!$AA$52,LX35&lt;=LX$6*'Drive Train'!$AA$53,PH35=1,KF35=0),$C$17,0)</f>
        <v>0</v>
      </c>
      <c r="SS35" s="2">
        <f>IF(AND(FE35&lt;0,LC35=0,LY35&gt;=LY$6*'Drive Train'!$AA$52,LY35&lt;=LY$6*'Drive Train'!$AA$53,PI35=1,KG35=0),$C$17,0)</f>
        <v>0</v>
      </c>
      <c r="ST35" s="2">
        <f>IF(AND(FF35&lt;0,LD35=0,LZ35&gt;=LZ$6*'Drive Train'!$AA$52,LZ35&lt;=LZ$6*'Drive Train'!$AA$53,PJ35=1,KH35=0),$C$17,0)</f>
        <v>0</v>
      </c>
      <c r="SU35" s="2">
        <f>IF(AND(FG35&lt;0,LE35=0,MA35&gt;=MA$6*'Drive Train'!$AA$52,MA35&lt;=MA$6*'Drive Train'!$AA$53,PK35=1,KI35=0),$C$17,0)</f>
        <v>0</v>
      </c>
      <c r="SV35" s="2">
        <f>IF(AND(FH35&lt;0,LF35=0,MB35&gt;=MB$6*'Drive Train'!$AA$52,MB35&lt;=MB$6*'Drive Train'!$AA$53,PL35=1,KJ35=0),$C$17,0)</f>
        <v>0</v>
      </c>
      <c r="SW35" s="2">
        <f>IF(AND(FI35&lt;0,LG35=0,MC35&gt;=MC$6*'Drive Train'!$AA$52,MC35&lt;=MC$6*'Drive Train'!$AA$53,PM35=1,KK35=0),$C$17,0)</f>
        <v>0</v>
      </c>
      <c r="SX35" s="2">
        <f>IF(AND(FJ35&lt;0,LH35=0,MD35&gt;=MD$6*'Drive Train'!$AA$52,MD35&lt;=MD$6*'Drive Train'!$AA$53,PN35=1,KL35=0),$C$17,0)</f>
        <v>0</v>
      </c>
      <c r="SY35" s="2">
        <f>IF(AND(FK35&lt;0,LI35=0,ME35&gt;=ME$6*'Drive Train'!$AA$52,ME35&lt;=ME$6*'Drive Train'!$AA$53,PO35=1,KM35=0),$C$17,0)</f>
        <v>0</v>
      </c>
      <c r="SZ35" s="2">
        <f>IF(AND(FL35&lt;0,LJ35=0,MF35&gt;=MF$6*'Drive Train'!$AA$52,MF35&lt;=MF$6*'Drive Train'!$AA$53,PP35=1,KN35=0),$C$17,0)</f>
        <v>0</v>
      </c>
      <c r="TA35" s="2">
        <f>IF(AND(FM35&lt;0,LK35=0,MG35&gt;=MG$6*'Drive Train'!$AA$52,MG35&lt;=MG$6*'Drive Train'!$AA$53,PQ35=1,KO35=0),$C$17,0)</f>
        <v>0</v>
      </c>
      <c r="TB35" s="2">
        <f>IF(AND(FN35&lt;0,LL35=0,MH35&gt;=MH$6*'Drive Train'!$AA$52,MH35&lt;=MH$6*'Drive Train'!$AA$53,PR35=1,KP35=0),$C$17,0)</f>
        <v>0</v>
      </c>
      <c r="TC35" s="2">
        <f>IF(AND(FO35&lt;0,LM35=0,MI35&gt;=MI$6*'Drive Train'!$AA$52,MI35&lt;=MI$6*'Drive Train'!$AA$53,PS35=1,KQ35=0),$C$17,0)</f>
        <v>0</v>
      </c>
      <c r="TD35" s="144">
        <f t="shared" si="348"/>
        <v>1.0800000000000003</v>
      </c>
    </row>
    <row r="36" spans="1:524" x14ac:dyDescent="0.2">
      <c r="A36" s="29"/>
      <c r="D36" s="5"/>
      <c r="E36" s="6"/>
      <c r="P36" s="5"/>
      <c r="R36" s="63">
        <f t="shared" si="160"/>
        <v>1.1200000000000003</v>
      </c>
      <c r="S36" s="2">
        <f>NG36/'Drive Train'!$F$35</f>
        <v>0.95845646010468766</v>
      </c>
      <c r="T36" s="2">
        <f>NH36/'Drive Train'!$F$35</f>
        <v>0.64181065872815157</v>
      </c>
      <c r="U36" s="2">
        <f>NI36/'Drive Train'!$F$35</f>
        <v>0.68946532826897755</v>
      </c>
      <c r="V36" s="2">
        <f>NJ36/'Drive Train'!$F$35</f>
        <v>0.76174496019715332</v>
      </c>
      <c r="W36" s="2">
        <f>NK36/'Drive Train'!$F$35</f>
        <v>0.84034715604200427</v>
      </c>
      <c r="X36" s="2">
        <f>NL36/'Drive Train'!$F$35</f>
        <v>0.90324841134667344</v>
      </c>
      <c r="Y36" s="2">
        <f>NM36/'Drive Train'!$F$35</f>
        <v>0.94258908530221719</v>
      </c>
      <c r="Z36" s="2">
        <f>NN36/'Drive Train'!$F$35</f>
        <v>0.96085454609797383</v>
      </c>
      <c r="AA36" s="2">
        <f>NO36/'Drive Train'!$F$35</f>
        <v>0.96773671334538569</v>
      </c>
      <c r="AB36" s="2">
        <f>NP36/'Drive Train'!$F$35</f>
        <v>0.96978392298683125</v>
      </c>
      <c r="AC36" s="2">
        <f>NQ36/'Drive Train'!$F$35</f>
        <v>0.97027135802058839</v>
      </c>
      <c r="AD36" s="2">
        <f>NR36/'Drive Train'!$F$35</f>
        <v>0.90281305808187218</v>
      </c>
      <c r="AE36" s="2">
        <f>NS36/'Drive Train'!$F$35</f>
        <v>0.88763104847297958</v>
      </c>
      <c r="AF36" s="2">
        <f>NT36/'Drive Train'!$F$35</f>
        <v>0.91474024281415467</v>
      </c>
      <c r="AG36" s="2">
        <f>NU36/'Drive Train'!$F$35</f>
        <v>0.93913230641831758</v>
      </c>
      <c r="AH36" s="2">
        <f>NV36/'Drive Train'!$F$35</f>
        <v>0.94892762286768872</v>
      </c>
      <c r="AI36" s="2">
        <f>NW36/'Drive Train'!$F$35</f>
        <v>0.95367342430907509</v>
      </c>
      <c r="AJ36" s="2">
        <f>NX36/'Drive Train'!$F$35</f>
        <v>0.95607952703257559</v>
      </c>
      <c r="AK36" s="2">
        <f>NY36/'Drive Train'!$F$35</f>
        <v>0.95740063457385161</v>
      </c>
      <c r="AL36" s="2">
        <f>NZ36/'Drive Train'!$F$35</f>
        <v>0.95816815771500252</v>
      </c>
      <c r="AM36" s="2">
        <f>OA36/'Drive Train'!$F$35</f>
        <v>0.95819910258787167</v>
      </c>
      <c r="AN36" s="61">
        <f t="shared" si="161"/>
        <v>1.1200000000000003</v>
      </c>
      <c r="AO36" s="46">
        <f>LO36*12*60/(PI() * 'Drive Train'!$F$15)/S$6*ABS(S36)</f>
        <v>4557.1053049656639</v>
      </c>
      <c r="AP36" s="46">
        <f>LP36*12*60/(PI() * 'Drive Train'!$F$15)/T$6*ABS(T36)</f>
        <v>671.79119000475828</v>
      </c>
      <c r="AQ36" s="46">
        <f>LQ36*12*60/(PI() * 'Drive Train'!$F$15)/U$6*ABS(U36)</f>
        <v>1363.5015556523995</v>
      </c>
      <c r="AR36" s="46">
        <f>LR36*12*60/(PI() * 'Drive Train'!$F$15)/V$6*ABS(V36)</f>
        <v>2244.6553105535158</v>
      </c>
      <c r="AS36" s="46">
        <f>LS36*12*60/(PI() * 'Drive Train'!$F$15)/W$6*ABS(W36)</f>
        <v>3173.888099635401</v>
      </c>
      <c r="AT36" s="46">
        <f>LT36*12*60/(PI() * 'Drive Train'!$F$15)/X$6*ABS(X36)</f>
        <v>3917.2444498412342</v>
      </c>
      <c r="AU36" s="46">
        <f>LU36*12*60/(PI() * 'Drive Train'!$F$15)/Y$6*ABS(Y36)</f>
        <v>4375.8266016664547</v>
      </c>
      <c r="AV36" s="46">
        <f>LV36*12*60/(PI() * 'Drive Train'!$F$15)/Z$6*ABS(Z36)</f>
        <v>4584.189902119303</v>
      </c>
      <c r="AW36" s="46">
        <f>LW36*12*60/(PI() * 'Drive Train'!$F$15)/AA$6*ABS(AA36)</f>
        <v>4660.6256833363022</v>
      </c>
      <c r="AX36" s="46">
        <f>LX36*12*60/(PI() * 'Drive Train'!$F$15)/AB$6*ABS(AB36)</f>
        <v>4682.6973862128525</v>
      </c>
      <c r="AY36" s="46">
        <f>LY36*12*60/(PI() * 'Drive Train'!$F$15)/AC$6*ABS(AC36)</f>
        <v>4687.7830177293436</v>
      </c>
      <c r="AZ36" s="46">
        <f>LZ36*12*60/(PI() * 'Drive Train'!$F$15)/AD$6*ABS(AD36)</f>
        <v>2870.1196351608214</v>
      </c>
      <c r="BA36" s="46">
        <f>MA36*12*60/(PI() * 'Drive Train'!$F$15)/AE$6*ABS(AE36)</f>
        <v>3455.9651424807553</v>
      </c>
      <c r="BB36" s="46">
        <f>MB36*12*60/(PI() * 'Drive Train'!$F$15)/AF$6*ABS(AF36)</f>
        <v>4071.1392886775498</v>
      </c>
      <c r="BC36" s="46">
        <f>MC36*12*60/(PI() * 'Drive Train'!$F$15)/AG$6*ABS(AG36)</f>
        <v>4342.8001716092804</v>
      </c>
      <c r="BD36" s="46">
        <f>MD36*12*60/(PI() * 'Drive Train'!$F$15)/AH$6*ABS(AH36)</f>
        <v>4451.5408664598381</v>
      </c>
      <c r="BE36" s="46">
        <f>ME36*12*60/(PI() * 'Drive Train'!$F$15)/AI$6*ABS(AI36)</f>
        <v>4504.1445515727737</v>
      </c>
      <c r="BF36" s="46">
        <f>MF36*12*60/(PI() * 'Drive Train'!$F$15)/AJ$6*ABS(AJ36)</f>
        <v>4530.7935084466044</v>
      </c>
      <c r="BG36" s="46">
        <f>MG36*12*60/(PI() * 'Drive Train'!$F$15)/AK$6*ABS(AK36)</f>
        <v>4545.4194371590629</v>
      </c>
      <c r="BH36" s="46">
        <f>MH36*12*60/(PI() * 'Drive Train'!$F$15)/AL$6*ABS(AL36)</f>
        <v>4553.9146541804193</v>
      </c>
      <c r="BI36" s="46">
        <f>MI36*12*60/(PI() * 'Drive Train'!$F$15)/AM$6*ABS(AM36)</f>
        <v>4554.2571319786957</v>
      </c>
      <c r="BJ36" s="61">
        <f t="shared" si="67"/>
        <v>1.1200000000000003</v>
      </c>
      <c r="BK36" s="2">
        <f>IF(OR(KS35=1,AND($C$37=Motors!$C$32,OY35=1)),0,IF(NG36=0,-(CG35+$C$15)/($C$14-$C$15)*$C$12,($C$11*S36-AO36)/($C$11*S36)*$C$12*S36))</f>
        <v>0.32160899563205314</v>
      </c>
      <c r="BL36" s="2">
        <f>IF(OR(KT35=1,AND($C$37=Motors!$C$32,OZ35=1)),0,IF(NH36=0,-(CH35+$C$15)/($C$14-$C$15)*$C$12,($C$11*T36-AP36)/($C$11*T36)*$C$12*T36))</f>
        <v>1.2757748845449524</v>
      </c>
      <c r="BM36" s="2">
        <f>IF(OR(KU35=1,AND($C$37=Motors!$C$32,PA35=1)),0,IF(NI36=0,-(CI35+$C$15)/($C$14-$C$15)*$C$12,($C$11*U36-AQ36)/($C$11*U36)*$C$12*U36))</f>
        <v>1.0845061774673024</v>
      </c>
      <c r="BN36" s="2">
        <f>IF(OR(KV35=1,AND($C$37=Motors!$C$32,PB35=1)),0,IF(NJ36=0,-(CJ35+$C$15)/($C$14-$C$15)*$C$12,($C$11*V36-AR36)/($C$11*V36)*$C$12*V36))</f>
        <v>0.86925680119831605</v>
      </c>
      <c r="BO36" s="2">
        <f>IF(OR(KW35=1,AND($C$37=Motors!$C$32,PC35=1)),0,IF(NK36=0,-(CK35+$C$15)/($C$14-$C$15)*$C$12,($C$11*W36-AS36)/($C$11*W36)*$C$12*W36))</f>
        <v>0.64810042577730242</v>
      </c>
      <c r="BP36" s="2">
        <f>IF(OR(KX35=1,AND($C$37=Motors!$C$32,PD35=1)),0,IF(NL36=0,-(CL35+$C$15)/($C$14-$C$15)*$C$12,($C$11*X36-AT36)/($C$11*X36)*$C$12*X36))</f>
        <v>0.47123649347180269</v>
      </c>
      <c r="BQ36" s="2">
        <f>IF(OR(KY35=1,AND($C$37=Motors!$C$32,PE35=1)),0,IF(NM36=0,-(CM35+$C$15)/($C$14-$C$15)*$C$12,($C$11*Y36-AU36)/($C$11*Y36)*$C$12*Y36))</f>
        <v>0.36344425507428224</v>
      </c>
      <c r="BR36" s="2">
        <f>IF(OR(KZ35=1,AND($C$37=Motors!$C$32,PF35=1)),0,IF(NN36=0,-(CN35+$C$15)/($C$14-$C$15)*$C$12,($C$11*Z36-AV36)/($C$11*Z36)*$C$12*Z36))</f>
        <v>0.31542560377054596</v>
      </c>
      <c r="BS36" s="2">
        <f>IF(OR(LA35=1,AND($C$37=Motors!$C$32,PG35=1)),0,IF(NO36=0,-(CO35+$C$15)/($C$14-$C$15)*$C$12,($C$11*AA36-AW36)/($C$11*AA36)*$C$12*AA36))</f>
        <v>0.29825637686715317</v>
      </c>
      <c r="BT36" s="2">
        <f>IF(OR(LB35=1,AND($C$37=Motors!$C$32,PH35=1)),0,IF(NP36=0,-(CP35+$C$15)/($C$14-$C$15)*$C$12,($C$11*AB36-AX36)/($C$11*AB36)*$C$12*AB36))</f>
        <v>0.29344558582594871</v>
      </c>
      <c r="BU36" s="2">
        <f>IF(OR(LC35=1,AND($C$37=Motors!$C$32,PI35=1)),0,IF(NQ36=0,-(CQ35+$C$15)/($C$14-$C$15)*$C$12,($C$11*AC36-AY36)/($C$11*AC36)*$C$12*AC36))</f>
        <v>0.29237571376788535</v>
      </c>
      <c r="BV36" s="2">
        <f>IF(OR(LD35=1,AND($C$37=Motors!$C$32,PJ35=1)),0,IF(NR36=0,-(CR35+$C$15)/($C$14-$C$15)*$C$12,($C$11*AD36-AZ36)/($C$11*AD36)*$C$12*AD36))</f>
        <v>0.93676061283825363</v>
      </c>
      <c r="BW36" s="2">
        <f>IF(OR(LE35=1,AND($C$37=Motors!$C$32,PK35=1)),0,IF(NS36=0,-(CS35+$C$15)/($C$14-$C$15)*$C$12,($C$11*AE36-BA36)/($C$11*AE36)*$C$12*AE36))</f>
        <v>0.63845192291663322</v>
      </c>
      <c r="BX36" s="2">
        <f>IF(OR(LF35=1,AND($C$37=Motors!$C$32,PL35=1)),0,IF(NT36=0,-(CT35+$C$15)/($C$14-$C$15)*$C$12,($C$11*AF36-BB36)/($C$11*AF36)*$C$12*AF36))</f>
        <v>0.43086493476421733</v>
      </c>
      <c r="BY36" s="2">
        <f>IF(OR(LG35=1,AND($C$37=Motors!$C$32,PM35=1)),0,IF(NU36=0,-(CU35+$C$15)/($C$14-$C$15)*$C$12,($C$11*AG36-BC36)/($C$11*AG36)*$C$12*AG36))</f>
        <v>0.36967706570089331</v>
      </c>
      <c r="BZ36" s="2">
        <f>IF(OR(LH35=1,AND($C$37=Motors!$C$32,PN35=1)),0,IF(NV36=0,-(CV35+$C$15)/($C$14-$C$15)*$C$12,($C$11*AH36-BD36)/($C$11*AH36)*$C$12*AH36))</f>
        <v>0.3452623646699905</v>
      </c>
      <c r="CA36" s="2">
        <f>IF(OR(LI35=1,AND($C$37=Motors!$C$32,PO35=1)),0,IF(NW36=0,-(CW35+$C$15)/($C$14-$C$15)*$C$12,($C$11*AI36-BE36)/($C$11*AI36)*$C$12*AI36))</f>
        <v>0.33346954393045825</v>
      </c>
      <c r="CB36" s="2">
        <f>IF(OR(LJ35=1,AND($C$37=Motors!$C$32,PP35=1)),0,IF(NX36=0,-(CX35+$C$15)/($C$14-$C$15)*$C$12,($C$11*AJ36-BF36)/($C$11*AJ36)*$C$12*AJ36))</f>
        <v>0.32749994529838361</v>
      </c>
      <c r="CC36" s="2">
        <f>IF(OR(LK35=1,AND($C$37=Motors!$C$32,PQ35=1)),0,IF(NY36=0,-(CY35+$C$15)/($C$14-$C$15)*$C$12,($C$11*AK36-BG36)/($C$11*AK36)*$C$12*AK36))</f>
        <v>0.32422495902983195</v>
      </c>
      <c r="CD36" s="2">
        <f>IF(OR(LL35=1,AND($C$37=Motors!$C$32,PR35=1)),0,IF(NZ36=0,-(CZ35+$C$15)/($C$14-$C$15)*$C$12,($C$11*AL36-BH36)/($C$11*AL36)*$C$12*AL36))</f>
        <v>0.32232318362359702</v>
      </c>
      <c r="CE36" s="2">
        <f>IF(OR(LM35=1,AND($C$37=Motors!$C$32,PS35=1)),0,IF(OA36=0,-(DA35+$C$15)/($C$14-$C$15)*$C$12,($C$11*AM36-BI36)/($C$11*AM36)*$C$12*AM36))</f>
        <v>0.3222465219557934</v>
      </c>
      <c r="CF36" s="61">
        <f t="shared" si="69"/>
        <v>1.1200000000000003</v>
      </c>
      <c r="CG36" s="57">
        <f>IF(AND(KS35=1,OY35=1),0,ABS(BK36/$C$12*($C$14-$C$15)+$C$15) *'Drive Train'!$AA$49 + CG35*(1-'Drive Train'!$AA$49))</f>
        <v>19.870841966635858</v>
      </c>
      <c r="CH36" s="57">
        <f>IF(AND(KT35=1,OZ35=1),0,ABS(BL36/$C$12*($C$14-$C$15)+$C$15) *'Drive Train'!$AA$49 + CH35*(1-'Drive Train'!$AA$49))</f>
        <v>70.667308168928372</v>
      </c>
      <c r="CI36" s="57">
        <f>IF(AND(KU35=1,PA35=1),0,ABS(BM36/$C$12*($C$14-$C$15)+$C$15) *'Drive Train'!$AA$49 + CI35*(1-'Drive Train'!$AA$49))</f>
        <v>60.484828866827755</v>
      </c>
      <c r="CJ36" s="57">
        <f>IF(AND(KV35=1,PB35=1),0,ABS(BN36/$C$12*($C$14-$C$15)+$C$15) *'Drive Train'!$AA$49 + CJ35*(1-'Drive Train'!$AA$49))</f>
        <v>49.025702321055576</v>
      </c>
      <c r="CK36" s="57">
        <f>IF(AND(KW35=1,PC35=1),0,ABS(BO36/$C$12*($C$14-$C$15)+$C$15) *'Drive Train'!$AA$49 + CK35*(1-'Drive Train'!$AA$49))</f>
        <v>37.252107729140207</v>
      </c>
      <c r="CL36" s="57">
        <f>IF(AND(KX35=1,PD35=1),0,ABS(BP36/$C$12*($C$14-$C$15)+$C$15) *'Drive Train'!$AA$49 + CL35*(1-'Drive Train'!$AA$49))</f>
        <v>27.836488428395139</v>
      </c>
      <c r="CM36" s="57">
        <f>IF(AND(KY35=1,PE35=1),0,ABS(BQ36/$C$12*($C$14-$C$15)+$C$15) *'Drive Train'!$AA$49 + CM35*(1-'Drive Train'!$AA$49))</f>
        <v>22.098005363498096</v>
      </c>
      <c r="CN36" s="57">
        <f>IF(AND(KZ35=1,PF35=1),0,ABS(BR36/$C$12*($C$14-$C$15)+$C$15) *'Drive Train'!$AA$49 + CN35*(1-'Drive Train'!$AA$49))</f>
        <v>19.541659736000433</v>
      </c>
      <c r="CO36" s="57">
        <f>IF(AND(LA35=1,PG35=1),0,ABS(BS36/$C$12*($C$14-$C$15)+$C$15) *'Drive Train'!$AA$49 + CO35*(1-'Drive Train'!$AA$49))</f>
        <v>18.627629938612344</v>
      </c>
      <c r="CP36" s="57">
        <f>IF(AND(LB35=1,PH35=1),0,ABS(BT36/$C$12*($C$14-$C$15)+$C$15) *'Drive Train'!$AA$49 + CP35*(1-'Drive Train'!$AA$49))</f>
        <v>18.371520191481004</v>
      </c>
      <c r="CQ36" s="57">
        <f>IF(AND(LC35=1,PI35=1),0,ABS(BU36/$C$12*($C$14-$C$15)+$C$15) *'Drive Train'!$AA$49 + CQ35*(1-'Drive Train'!$AA$49))</f>
        <v>18.314563932124351</v>
      </c>
      <c r="CR36" s="57">
        <f>IF(AND(LD35=1,PJ35=1),0,ABS(BV36/$C$12*($C$14-$C$15)+$C$15) *'Drive Train'!$AA$49 + CR35*(1-'Drive Train'!$AA$49))</f>
        <v>52.619369969770922</v>
      </c>
      <c r="CS36" s="57">
        <f>IF(AND(LE35=1,PK35=1),0,ABS(BW36/$C$12*($C$14-$C$15)+$C$15) *'Drive Train'!$AA$49 + CS35*(1-'Drive Train'!$AA$49))</f>
        <v>36.7384550664747</v>
      </c>
      <c r="CT36" s="57">
        <f>IF(AND(LF35=1,PL35=1),0,ABS(BX36/$C$12*($C$14-$C$15)+$C$15) *'Drive Train'!$AA$49 + CT35*(1-'Drive Train'!$AA$49))</f>
        <v>25.687247356949825</v>
      </c>
      <c r="CU36" s="57">
        <f>IF(AND(LG35=1,PM35=1),0,ABS(BY36/$C$12*($C$14-$C$15)+$C$15) *'Drive Train'!$AA$49 + CU35*(1-'Drive Train'!$AA$49))</f>
        <v>22.429818476939673</v>
      </c>
      <c r="CV36" s="57">
        <f>IF(AND(LH35=1,PN35=1),0,ABS(BZ36/$C$12*($C$14-$C$15)+$C$15) *'Drive Train'!$AA$49 + CV35*(1-'Drive Train'!$AA$49))</f>
        <v>21.130064890937668</v>
      </c>
      <c r="CW36" s="57">
        <f>IF(AND(LI35=1,PO35=1),0,ABS(CA36/$C$12*($C$14-$C$15)+$C$15) *'Drive Train'!$AA$49 + CW35*(1-'Drive Train'!$AA$49))</f>
        <v>20.50225621837253</v>
      </c>
      <c r="CX36" s="57">
        <f>IF(AND(LJ35=1,PP35=1),0,ABS(CB36/$C$12*($C$14-$C$15)+$C$15) *'Drive Train'!$AA$49 + CX35*(1-'Drive Train'!$AA$49))</f>
        <v>20.184455594100672</v>
      </c>
      <c r="CY36" s="57">
        <f>IF(AND(LK35=1,PQ35=1),0,ABS(CC36/$C$12*($C$14-$C$15)+$C$15) *'Drive Train'!$AA$49 + CY35*(1-'Drive Train'!$AA$49))</f>
        <v>20.010106740052876</v>
      </c>
      <c r="CZ36" s="57">
        <f>IF(AND(LL35=1,PR35=1),0,ABS(CD36/$C$12*($C$14-$C$15)+$C$15) *'Drive Train'!$AA$49 + CZ35*(1-'Drive Train'!$AA$49))</f>
        <v>19.908862846019709</v>
      </c>
      <c r="DA36" s="57">
        <f>IF(AND(LM35=1,PS35=1),0,ABS(CE36/$C$12*($C$14-$C$15)+$C$15) *'Drive Train'!$AA$49 + DA35*(1-'Drive Train'!$AA$49))</f>
        <v>19.904781646028336</v>
      </c>
      <c r="DB36" s="61">
        <f t="shared" si="162"/>
        <v>1.1200000000000003</v>
      </c>
      <c r="DC36" s="57">
        <f t="shared" si="70"/>
        <v>19.870841966635858</v>
      </c>
      <c r="DD36" s="57">
        <f t="shared" si="71"/>
        <v>70.667308168928372</v>
      </c>
      <c r="DE36" s="57">
        <f t="shared" si="72"/>
        <v>60.484828866827755</v>
      </c>
      <c r="DF36" s="57">
        <f t="shared" si="73"/>
        <v>49.025702321055576</v>
      </c>
      <c r="DG36" s="57">
        <f t="shared" si="74"/>
        <v>37.252107729140207</v>
      </c>
      <c r="DH36" s="57">
        <f t="shared" si="75"/>
        <v>27.836488428395139</v>
      </c>
      <c r="DI36" s="57">
        <f t="shared" si="76"/>
        <v>22.098005363498096</v>
      </c>
      <c r="DJ36" s="57">
        <f t="shared" si="77"/>
        <v>19.541659736000433</v>
      </c>
      <c r="DK36" s="57">
        <f t="shared" si="78"/>
        <v>18.627629938612344</v>
      </c>
      <c r="DL36" s="57">
        <f t="shared" si="79"/>
        <v>18.371520191481004</v>
      </c>
      <c r="DM36" s="57">
        <f t="shared" si="80"/>
        <v>18.314563932124351</v>
      </c>
      <c r="DN36" s="57">
        <f t="shared" si="81"/>
        <v>25</v>
      </c>
      <c r="DO36" s="57">
        <f t="shared" si="82"/>
        <v>30</v>
      </c>
      <c r="DP36" s="57">
        <f t="shared" si="83"/>
        <v>25.687247356949825</v>
      </c>
      <c r="DQ36" s="57">
        <f t="shared" si="84"/>
        <v>22.429818476939673</v>
      </c>
      <c r="DR36" s="57">
        <f t="shared" si="85"/>
        <v>21.130064890937668</v>
      </c>
      <c r="DS36" s="57">
        <f t="shared" si="86"/>
        <v>20.50225621837253</v>
      </c>
      <c r="DT36" s="57">
        <f t="shared" si="87"/>
        <v>20.184455594100672</v>
      </c>
      <c r="DU36" s="57">
        <f t="shared" si="88"/>
        <v>20.010106740052876</v>
      </c>
      <c r="DV36" s="57">
        <f t="shared" si="89"/>
        <v>19.908862846019709</v>
      </c>
      <c r="DW36" s="57">
        <f t="shared" si="90"/>
        <v>19.904781646028336</v>
      </c>
      <c r="DX36" s="61">
        <f t="shared" si="163"/>
        <v>1.1200000000000003</v>
      </c>
      <c r="DY36" s="2">
        <f>IF(OY36=0,($C$23/0.4536*IF(ISNA(MK35),'Drive Train'!$F$16,'Drive Train'!$F$17)*4.448*$C$24*S$6)*SIGN(BK36),BK36)</f>
        <v>4.5236871680000004</v>
      </c>
      <c r="DZ36" s="2">
        <f>IF(OZ36=0,($C$23/0.4536*IF(ISNA(ML35),'Drive Train'!$F$16,'Drive Train'!$F$17)*4.448*$C$24*$C$21*T$6)*SIGN(BL36),BL36)</f>
        <v>14.225645600594998</v>
      </c>
      <c r="EA36" s="2">
        <f>IF(PA36=0,($C$23/0.4536*IF(ISNA(MM35),'Drive Train'!$F$16,'Drive Train'!$F$17)*4.448*$C$24*$C$21*U$6)*SIGN(BM36),BM36)</f>
        <v>9.8485238773349995</v>
      </c>
      <c r="EB36" s="2">
        <f>IF(PB36=0,($C$23/0.4536*IF(ISNA(MN35),'Drive Train'!$F$16,'Drive Train'!$F$17)*4.448*$C$24*$C$21*V$6)*SIGN(BN36),BN36)</f>
        <v>7.5312241414914709</v>
      </c>
      <c r="EC36" s="2">
        <f>IF(PC36=0,($C$23/0.4536*IF(ISNA(MO35),'Drive Train'!$F$16,'Drive Train'!$F$17)*4.448*$C$24*$C$21*W$6)*SIGN(BO36),BO36)</f>
        <v>6.0967052573978577</v>
      </c>
      <c r="ED36" s="2">
        <f>IF(PD36=0,($C$23/0.4536*IF(ISNA(MP35),'Drive Train'!$F$16,'Drive Train'!$F$17)*4.448*$C$24*$C$21*X$6)*SIGN(BP36),BP36)</f>
        <v>5.1212324162142009</v>
      </c>
      <c r="EE36" s="2">
        <f>IF(PE36=0,($C$23/0.4536*IF(ISNA(MQ35),'Drive Train'!$F$16,'Drive Train'!$F$17)*4.448*$C$24*$C$21*Y$6)*SIGN(BQ36),BQ36)</f>
        <v>4.4148555312191382</v>
      </c>
      <c r="EF36" s="2">
        <f>IF(PF36=0,($C$23/0.4536*IF(ISNA(MR35),'Drive Train'!$F$16,'Drive Train'!$F$17)*4.448*$C$24*$C$21*Z$6)*SIGN(BR36),BR36)</f>
        <v>3.8797215274349997</v>
      </c>
      <c r="EG36" s="2">
        <f>IF(PG36=0,($C$23/0.4536*IF(ISNA(MS35),'Drive Train'!$F$16,'Drive Train'!$F$17)*4.448*$C$24*$C$21*AA$6)*SIGN(BS36),BS36)</f>
        <v>3.4602921731177019</v>
      </c>
      <c r="EH36" s="2">
        <f>IF(PH36=0,($C$23/0.4536*IF(ISNA(MT35),'Drive Train'!$F$16,'Drive Train'!$F$17)*4.448*$C$24*$C$21*AB$6)*SIGN(BT36),BT36)</f>
        <v>3.1227026928135362</v>
      </c>
      <c r="EI36" s="2">
        <f>IF(PI36=0,($C$23/0.4536*IF(ISNA(MU35),'Drive Train'!$F$16,'Drive Train'!$F$17)*4.448*$C$24*$C$21*AC$6)*SIGN(BU36),BU36)</f>
        <v>2.8451291201189992</v>
      </c>
      <c r="EJ36" s="2">
        <f>IF(PJ36=0,($C$23/0.4536*IF(ISNA(MV35),'Drive Train'!$F$16,'Drive Train'!$F$17)*4.448*$C$24*$C$21*AD$6)*SIGN(BV36),BV36)</f>
        <v>3.9831807681666</v>
      </c>
      <c r="EK36" s="2">
        <f>IF(PK36=0,($C$23/0.4536*IF(ISNA(MW35),'Drive Train'!$F$16,'Drive Train'!$F$17)*4.448*$C$24*$C$21*AE$6)*SIGN(BW36),BW36)</f>
        <v>3.9831807681666</v>
      </c>
      <c r="EL36" s="2">
        <f>IF(PL36=0,($C$23/0.4536*IF(ISNA(MX35),'Drive Train'!$F$16,'Drive Train'!$F$17)*4.448*$C$24*$C$21*AF$6)*SIGN(BX36),BX36)</f>
        <v>3.9831807681666</v>
      </c>
      <c r="EM36" s="2">
        <f>IF(PM36=0,($C$23/0.4536*IF(ISNA(MY35),'Drive Train'!$F$16,'Drive Train'!$F$17)*4.448*$C$24*$C$21*AG$6)*SIGN(BY36),BY36)</f>
        <v>3.9831807681666</v>
      </c>
      <c r="EN36" s="2">
        <f>IF(PN36=0,($C$23/0.4536*IF(ISNA(MZ35),'Drive Train'!$F$16,'Drive Train'!$F$17)*4.448*$C$24*$C$21*AH$6)*SIGN(BZ36),BZ36)</f>
        <v>3.9831807681666</v>
      </c>
      <c r="EO36" s="2">
        <f>IF(PO36=0,($C$23/0.4536*IF(ISNA(NA35),'Drive Train'!$F$16,'Drive Train'!$F$17)*4.448*$C$24*$C$21*AI$6)*SIGN(CA36),CA36)</f>
        <v>3.9831807681666</v>
      </c>
      <c r="EP36" s="2">
        <f>IF(PP36=0,($C$23/0.4536*IF(ISNA(NB35),'Drive Train'!$F$16,'Drive Train'!$F$17)*4.448*$C$24*$C$21*AJ$6)*SIGN(CB36),CB36)</f>
        <v>3.9831807681666</v>
      </c>
      <c r="EQ36" s="2">
        <f>IF(PQ36=0,($C$23/0.4536*IF(ISNA(NC35),'Drive Train'!$F$16,'Drive Train'!$F$17)*4.448*$C$24*$C$21*AK$6)*SIGN(CC36),CC36)</f>
        <v>3.9831807681666</v>
      </c>
      <c r="ER36" s="2">
        <f>IF(PR36=0,($C$23/0.4536*IF(ISNA(ND35),'Drive Train'!$F$16,'Drive Train'!$F$17)*4.448*$C$24*$C$21*AL$6)*SIGN(CD36),CD36)</f>
        <v>3.9831807681666</v>
      </c>
      <c r="ES36" s="2">
        <f>IF(PS36=0,($C$23/0.4536*IF(ISNA(NE35),'Drive Train'!$F$16,'Drive Train'!$F$17)*4.448*$C$24*$C$21*AM$6)*SIGN(CE36),CE36)</f>
        <v>3.9831807681666</v>
      </c>
      <c r="ET36" s="61">
        <f t="shared" si="91"/>
        <v>1.1200000000000003</v>
      </c>
      <c r="EU36" s="255">
        <f>MAX(MIN(IF(AND(OY35=1,NG36&lt;0),-1,1)*(DC36-$C$15)/($C$14-$C$15)*$C$12*$C$21-$C$33*LO36/AO$6 -  OY35*$C$33/$C$21,DY35/$C$19),MAX(EU$8:EU35)*-1)</f>
        <v>3.0039939212847644E-2</v>
      </c>
      <c r="EV36" s="255">
        <f>MAX(MIN(IF(AND(OZ35=1,NH36&lt;0),-1,1)*(DD36-$C$15)/($C$14-$C$15)*$C$12*$C$21-$C$33*LP36/AP$6 -  OZ35*$C$33/$C$21,DZ35/$C$19),MAX(EV$8:EV35)*-1)</f>
        <v>1.0676125172972248</v>
      </c>
      <c r="EW36" s="255">
        <f>MAX(MIN(IF(AND(PA35=1,NI36&lt;0),-1,1)*(DE36-$C$15)/($C$14-$C$15)*$C$12*$C$21-$C$33*LQ36/AQ$6 -  PA35*$C$33/$C$21,EA35/$C$19),MAX(EW$8:EW35)*-1)</f>
        <v>0.84963458209503384</v>
      </c>
      <c r="EX36" s="255">
        <f>MAX(MIN(IF(AND(PB35=1,NJ36&lt;0),-1,1)*(DF36-$C$15)/($C$14-$C$15)*$C$12*$C$21-$C$33*LR36/AR$6 -  PB35*$C$33/$C$21,EB35/$C$19),MAX(EX$8:EX35)*-1)</f>
        <v>0.60850760630453038</v>
      </c>
      <c r="EY36" s="255">
        <f>MAX(MIN(IF(AND(PC35=1,NK36&lt;0),-1,1)*(DG36-$C$15)/($C$14-$C$15)*$C$12*$C$21-$C$33*LS36/AS$6 -  PC35*$C$33/$C$21,EC35/$C$19),MAX(EY$8:EY35)*-1)</f>
        <v>0.36957767270489184</v>
      </c>
      <c r="EZ36" s="255">
        <f>MAX(MIN(IF(AND(PD35=1,NL36&lt;0),-1,1)*(DH36-$C$15)/($C$14-$C$15)*$C$12*$C$21-$C$33*LT36/AT$6 -  PD35*$C$33/$C$21,ED35/$C$19),MAX(EZ$8:EZ35)*-1)</f>
        <v>0.18403297076490574</v>
      </c>
      <c r="FA36" s="255">
        <f>MAX(MIN(IF(AND(PE35=1,NM36&lt;0),-1,1)*(DI36-$C$15)/($C$14-$C$15)*$C$12*$C$21-$C$33*LU36/AU$6 -  PE35*$C$33/$C$21,EE35/$C$19),MAX(FA$8:FA35)*-1)</f>
        <v>7.2854564816345224E-2</v>
      </c>
      <c r="FB36" s="255">
        <f>MAX(MIN(IF(AND(PF35=1,NN36&lt;0),-1,1)*(DJ36-$C$15)/($C$14-$C$15)*$C$12*$C$21-$C$33*LV36/AV$6 -  PF35*$C$33/$C$21,EF35/$C$19),MAX(FB$8:FB35)*-1)</f>
        <v>2.3726385428837149E-2</v>
      </c>
      <c r="FC36" s="255">
        <f>MAX(MIN(IF(AND(PG35=1,NO36&lt;0),-1,1)*(DK36-$C$15)/($C$14-$C$15)*$C$12*$C$21-$C$33*LW36/AW$6 -  PG35*$C$33/$C$21,EG35/$C$19),MAX(FC$8:FC35)*-1)</f>
        <v>6.2098226525589273E-3</v>
      </c>
      <c r="FD36" s="255">
        <f>MAX(MIN(IF(AND(PH35=1,NP36&lt;0),-1,1)*(DL36-$C$15)/($C$14-$C$15)*$C$12*$C$21-$C$33*LX36/AX$6 -  PH35*$C$33/$C$21,EH35/$C$19),MAX(FD$8:FD35)*-1)</f>
        <v>1.3033848653955515E-3</v>
      </c>
      <c r="FE36" s="255">
        <f>MAX(MIN(IF(AND(PI35=1,NQ36&lt;0),-1,1)*(DM36-$C$15)/($C$14-$C$15)*$C$12*$C$21-$C$33*LY36/AY$6 -  PI35*$C$33/$C$21,EI35/$C$19),MAX(FE$8:FE35)*-1)</f>
        <v>2.114332250929829E-4</v>
      </c>
      <c r="FF36" s="255">
        <f>MAX(MIN(IF(AND(PJ35=1,NR36&lt;0),-1,1)*(DN36-$C$15)/($C$14-$C$15)*$C$12*$C$21-$C$33*LZ36/AZ$6 -  PJ35*$C$33/$C$21,EJ35/$C$19),MAX(FF$8:FF35)*-1)</f>
        <v>0.1987585418776763</v>
      </c>
      <c r="FG36" s="255">
        <f>MAX(MIN(IF(AND(PK35=1,NS36&lt;0),-1,1)*(DO36-$C$15)/($C$14-$C$15)*$C$12*$C$21-$C$33*MA36/BA$6 -  PK35*$C$33/$C$21,EK35/$C$19),MAX(FG$8:FG35)*-1)</f>
        <v>0.24342237906732969</v>
      </c>
      <c r="FH36" s="255">
        <f>MAX(MIN(IF(AND(PL35=1,NT36&lt;0),-1,1)*(DP36-$C$15)/($C$14-$C$15)*$C$12*$C$21-$C$33*MB36/BB$6 -  PL35*$C$33/$C$21,EL35/$C$19),MAX(FH$8:FH35)*-1)</f>
        <v>0.14242868247708049</v>
      </c>
      <c r="FI36" s="255">
        <f>MAX(MIN(IF(AND(PM35=1,NU36&lt;0),-1,1)*(DQ36-$C$15)/($C$14-$C$15)*$C$12*$C$21-$C$33*MC36/BC$6 -  PM35*$C$33/$C$21,EM35/$C$19),MAX(FI$8:FI35)*-1)</f>
        <v>7.9305220266886994E-2</v>
      </c>
      <c r="FJ36" s="255">
        <f>MAX(MIN(IF(AND(PN35=1,NV36&lt;0),-1,1)*(DR36-$C$15)/($C$14-$C$15)*$C$12*$C$21-$C$33*MD36/BD$6 -  PN35*$C$33/$C$21,EN35/$C$19),MAX(FJ$8:FJ35)*-1)</f>
        <v>5.424801435990409E-2</v>
      </c>
      <c r="FK36" s="255">
        <f>MAX(MIN(IF(AND(PO35=1,NW36&lt;0),-1,1)*(DS36-$C$15)/($C$14-$C$15)*$C$12*$C$21-$C$33*ME36/BE$6 -  PO35*$C$33/$C$21,EO35/$C$19),MAX(FK$8:FK35)*-1)</f>
        <v>4.217040754552337E-2</v>
      </c>
      <c r="FL36" s="255">
        <f>MAX(MIN(IF(AND(PP35=1,NX36&lt;0),-1,1)*(DT36-$C$15)/($C$14-$C$15)*$C$12*$C$21-$C$33*MF36/BF$6 -  PP35*$C$33/$C$21,EP35/$C$19),MAX(FL$8:FL35)*-1)</f>
        <v>3.6062898586869452E-2</v>
      </c>
      <c r="FM36" s="255">
        <f>MAX(MIN(IF(AND(PQ35=1,NY36&lt;0),-1,1)*(DU36-$C$15)/($C$14-$C$15)*$C$12*$C$21-$C$33*MG36/BG$6 -  PQ35*$C$33/$C$21,EQ35/$C$19),MAX(FM$8:FM35)*-1)</f>
        <v>3.2714024396508945E-2</v>
      </c>
      <c r="FN36" s="255">
        <f>MAX(MIN(IF(AND(PR35=1,NZ36&lt;0),-1,1)*(DV36-$C$15)/($C$14-$C$15)*$C$12*$C$21-$C$33*MH36/BH$6 -  PR35*$C$33/$C$21,ER35/$C$19),MAX(FN$8:FN35)*-1)</f>
        <v>3.0769916141093645E-2</v>
      </c>
      <c r="FO36" s="255">
        <f>MAX(MIN(IF(AND(PS35=1,OA36&lt;0),-1,1)*(DW36-$C$15)/($C$14-$C$15)*$C$12*$C$21-$C$33*MI36/BI$6 -  PS35*$C$33/$C$21,ES35/$C$19),MAX(FO$8:FO35)*-1)</f>
        <v>3.0691556832829092E-2</v>
      </c>
      <c r="FP36" s="61">
        <f t="shared" si="164"/>
        <v>1.1200000000000003</v>
      </c>
      <c r="FQ36" s="256">
        <f t="shared" si="165"/>
        <v>5.1852884263254095</v>
      </c>
      <c r="FR36" s="256">
        <f t="shared" si="166"/>
        <v>70.667308168928372</v>
      </c>
      <c r="FS36" s="256">
        <f t="shared" si="167"/>
        <v>60.484828866827755</v>
      </c>
      <c r="FT36" s="256">
        <f t="shared" si="168"/>
        <v>44.905705360351106</v>
      </c>
      <c r="FU36" s="256">
        <f t="shared" si="169"/>
        <v>28.499608493587832</v>
      </c>
      <c r="FV36" s="256">
        <f t="shared" si="170"/>
        <v>15.759202520668175</v>
      </c>
      <c r="FW36" s="256">
        <f t="shared" si="171"/>
        <v>8.1251498508976514</v>
      </c>
      <c r="FX36" s="256">
        <f t="shared" si="172"/>
        <v>4.7517689698325265</v>
      </c>
      <c r="FY36" s="256">
        <f t="shared" si="173"/>
        <v>3.5489961679871769</v>
      </c>
      <c r="FZ36" s="256">
        <f t="shared" si="174"/>
        <v>3.2120961722677968</v>
      </c>
      <c r="GA36" s="256">
        <f t="shared" si="175"/>
        <v>3.137117436390175</v>
      </c>
      <c r="GB36" s="256">
        <f t="shared" si="176"/>
        <v>16.770332195610209</v>
      </c>
      <c r="GC36" s="256">
        <f t="shared" si="177"/>
        <v>19.837169524593197</v>
      </c>
      <c r="GD36" s="256">
        <f t="shared" si="178"/>
        <v>12.902448770982961</v>
      </c>
      <c r="GE36" s="256">
        <f t="shared" si="179"/>
        <v>8.5680833778162011</v>
      </c>
      <c r="GF36" s="256">
        <f t="shared" si="180"/>
        <v>6.8475331682755387</v>
      </c>
      <c r="GG36" s="256">
        <f t="shared" si="181"/>
        <v>6.0182256623879207</v>
      </c>
      <c r="GH36" s="256">
        <f t="shared" si="182"/>
        <v>5.5988542505237175</v>
      </c>
      <c r="GI36" s="256">
        <f t="shared" si="183"/>
        <v>5.3689041830126243</v>
      </c>
      <c r="GJ36" s="256">
        <f t="shared" si="184"/>
        <v>5.2354122095403399</v>
      </c>
      <c r="GK36" s="256">
        <f t="shared" si="185"/>
        <v>5.2300316765010813</v>
      </c>
      <c r="GL36" s="61">
        <f t="shared" si="186"/>
        <v>1.1200000000000003</v>
      </c>
      <c r="GM36" s="57">
        <f t="shared" si="93"/>
        <v>0.77749098148085527</v>
      </c>
      <c r="GN36" s="57">
        <f t="shared" si="94"/>
        <v>7.7369180892584914</v>
      </c>
      <c r="GO36" s="57">
        <f t="shared" si="95"/>
        <v>8.8938001373860764</v>
      </c>
      <c r="GP36" s="57">
        <f t="shared" si="96"/>
        <v>8.3296502259483862</v>
      </c>
      <c r="GQ36" s="57">
        <f t="shared" si="97"/>
        <v>6.249378853927178</v>
      </c>
      <c r="GR36" s="57">
        <f t="shared" si="98"/>
        <v>3.7046525085493287</v>
      </c>
      <c r="GS36" s="57">
        <f t="shared" si="99"/>
        <v>1.7012439695660759</v>
      </c>
      <c r="GT36" s="57">
        <f t="shared" si="100"/>
        <v>0.630459732681527</v>
      </c>
      <c r="GU36" s="57">
        <f t="shared" si="101"/>
        <v>0.18500895659245153</v>
      </c>
      <c r="GV36" s="57">
        <f t="shared" si="102"/>
        <v>4.3029704435257575E-2</v>
      </c>
      <c r="GW36" s="57">
        <f t="shared" si="103"/>
        <v>7.6612137708607503E-3</v>
      </c>
      <c r="GX36" s="57">
        <f t="shared" si="104"/>
        <v>5.1442505494846911</v>
      </c>
      <c r="GY36" s="57">
        <f t="shared" si="105"/>
        <v>6.3002359317198513</v>
      </c>
      <c r="GZ36" s="57">
        <f t="shared" si="106"/>
        <v>3.6863262387285314</v>
      </c>
      <c r="HA36" s="57">
        <f t="shared" si="107"/>
        <v>2.0525705163706416</v>
      </c>
      <c r="HB36" s="57">
        <f t="shared" si="108"/>
        <v>1.4040421862781503</v>
      </c>
      <c r="HC36" s="57">
        <f t="shared" si="109"/>
        <v>1.0914506623899576</v>
      </c>
      <c r="HD36" s="57">
        <f t="shared" si="110"/>
        <v>0.9333766695958553</v>
      </c>
      <c r="HE36" s="57">
        <f t="shared" si="111"/>
        <v>0.84670141161112145</v>
      </c>
      <c r="HF36" s="57">
        <f t="shared" si="112"/>
        <v>0.79638417811414364</v>
      </c>
      <c r="HG36" s="57">
        <f t="shared" si="113"/>
        <v>0.79435608960640425</v>
      </c>
      <c r="HH36" s="61">
        <f t="shared" si="187"/>
        <v>1.1200000000000003</v>
      </c>
      <c r="HI36" s="57">
        <f t="shared" si="188"/>
        <v>0.77749098148085527</v>
      </c>
      <c r="HJ36" s="57">
        <f t="shared" si="189"/>
        <v>7.7369180892584914</v>
      </c>
      <c r="HK36" s="57">
        <f t="shared" si="190"/>
        <v>8.8938001373860764</v>
      </c>
      <c r="HL36" s="57">
        <f t="shared" si="191"/>
        <v>8.3296502259483862</v>
      </c>
      <c r="HM36" s="57">
        <f t="shared" si="192"/>
        <v>6.249378853927178</v>
      </c>
      <c r="HN36" s="57">
        <f t="shared" si="193"/>
        <v>3.7046525085493287</v>
      </c>
      <c r="HO36" s="57">
        <f t="shared" si="194"/>
        <v>1.7012439695660759</v>
      </c>
      <c r="HP36" s="57">
        <f t="shared" si="195"/>
        <v>0.630459732681527</v>
      </c>
      <c r="HQ36" s="57">
        <f t="shared" si="196"/>
        <v>0.18500895659245153</v>
      </c>
      <c r="HR36" s="57">
        <f t="shared" si="197"/>
        <v>4.3029704435257575E-2</v>
      </c>
      <c r="HS36" s="57">
        <f t="shared" si="198"/>
        <v>7.6612137708607503E-3</v>
      </c>
      <c r="HT36" s="57">
        <f t="shared" si="199"/>
        <v>5.1442505494846911</v>
      </c>
      <c r="HU36" s="57">
        <f t="shared" si="200"/>
        <v>6.3002359317198513</v>
      </c>
      <c r="HV36" s="57">
        <f t="shared" si="201"/>
        <v>3.6863262387285314</v>
      </c>
      <c r="HW36" s="57">
        <f t="shared" si="202"/>
        <v>2.0525705163706416</v>
      </c>
      <c r="HX36" s="57">
        <f t="shared" si="203"/>
        <v>1.4040421862781503</v>
      </c>
      <c r="HY36" s="57">
        <f t="shared" si="204"/>
        <v>1.0914506623899576</v>
      </c>
      <c r="HZ36" s="57">
        <f t="shared" si="205"/>
        <v>0.9333766695958553</v>
      </c>
      <c r="IA36" s="57">
        <f t="shared" si="206"/>
        <v>0.84670141161112145</v>
      </c>
      <c r="IB36" s="57">
        <f t="shared" si="207"/>
        <v>0.79638417811414364</v>
      </c>
      <c r="IC36" s="57">
        <f t="shared" si="208"/>
        <v>0.79435608960640425</v>
      </c>
      <c r="ID36" s="61">
        <f t="shared" si="209"/>
        <v>1.1200000000000003</v>
      </c>
      <c r="IE36" s="57">
        <f t="shared" si="210"/>
        <v>11.884860105298127</v>
      </c>
      <c r="IF36" s="57">
        <f t="shared" si="211"/>
        <v>7.9584521682290799</v>
      </c>
      <c r="IG36" s="57">
        <f t="shared" si="212"/>
        <v>8.5493700705353213</v>
      </c>
      <c r="IH36" s="57">
        <f t="shared" si="213"/>
        <v>9.4456375064447009</v>
      </c>
      <c r="II36" s="57">
        <f t="shared" si="214"/>
        <v>10.420304734920853</v>
      </c>
      <c r="IJ36" s="57">
        <f t="shared" si="215"/>
        <v>11.200280300698751</v>
      </c>
      <c r="IK36" s="57">
        <f t="shared" si="216"/>
        <v>11.688104657747493</v>
      </c>
      <c r="IL36" s="57">
        <f t="shared" si="217"/>
        <v>11.914596371614875</v>
      </c>
      <c r="IM36" s="57">
        <f t="shared" si="218"/>
        <v>11.999935245482783</v>
      </c>
      <c r="IN36" s="57">
        <f t="shared" si="219"/>
        <v>12.025320645036707</v>
      </c>
      <c r="IO36" s="57">
        <f t="shared" si="220"/>
        <v>12.031364839455296</v>
      </c>
      <c r="IP36" s="57">
        <f t="shared" si="221"/>
        <v>11.194881920215215</v>
      </c>
      <c r="IQ36" s="57">
        <f t="shared" si="222"/>
        <v>11.006625001064947</v>
      </c>
      <c r="IR36" s="57">
        <f t="shared" si="223"/>
        <v>11.342779010895518</v>
      </c>
      <c r="IS36" s="57">
        <f t="shared" si="224"/>
        <v>11.645240599587138</v>
      </c>
      <c r="IT36" s="57">
        <f t="shared" si="225"/>
        <v>11.76670252355934</v>
      </c>
      <c r="IU36" s="57">
        <f t="shared" si="226"/>
        <v>11.825550461432531</v>
      </c>
      <c r="IV36" s="57">
        <f t="shared" si="227"/>
        <v>11.855386135203938</v>
      </c>
      <c r="IW36" s="57">
        <f t="shared" si="228"/>
        <v>11.871767868715761</v>
      </c>
      <c r="IX36" s="57">
        <f t="shared" si="229"/>
        <v>11.881285155666031</v>
      </c>
      <c r="IY36" s="57">
        <f t="shared" si="230"/>
        <v>11.881668872089609</v>
      </c>
      <c r="IZ36" s="61">
        <f t="shared" si="231"/>
        <v>1.1200000000000003</v>
      </c>
      <c r="JA36" s="256" t="e">
        <f t="shared" si="349"/>
        <v>#N/A</v>
      </c>
      <c r="JB36" s="256" t="e">
        <f t="shared" si="350"/>
        <v>#N/A</v>
      </c>
      <c r="JC36" s="256" t="e">
        <f t="shared" si="351"/>
        <v>#N/A</v>
      </c>
      <c r="JD36" s="256" t="e">
        <f t="shared" si="352"/>
        <v>#N/A</v>
      </c>
      <c r="JE36" s="256" t="e">
        <f t="shared" si="353"/>
        <v>#N/A</v>
      </c>
      <c r="JF36" s="256" t="e">
        <f t="shared" si="354"/>
        <v>#N/A</v>
      </c>
      <c r="JG36" s="256" t="e">
        <f t="shared" si="355"/>
        <v>#N/A</v>
      </c>
      <c r="JH36" s="256" t="e">
        <f t="shared" si="356"/>
        <v>#N/A</v>
      </c>
      <c r="JI36" s="256" t="e">
        <f t="shared" si="357"/>
        <v>#N/A</v>
      </c>
      <c r="JJ36" s="256" t="e">
        <f t="shared" si="358"/>
        <v>#N/A</v>
      </c>
      <c r="JK36" s="256" t="e">
        <f t="shared" si="359"/>
        <v>#N/A</v>
      </c>
      <c r="JL36" s="256" t="e">
        <f t="shared" si="360"/>
        <v>#N/A</v>
      </c>
      <c r="JM36" s="256" t="e">
        <f t="shared" si="361"/>
        <v>#N/A</v>
      </c>
      <c r="JN36" s="256" t="e">
        <f t="shared" si="362"/>
        <v>#N/A</v>
      </c>
      <c r="JO36" s="256" t="e">
        <f t="shared" si="363"/>
        <v>#N/A</v>
      </c>
      <c r="JP36" s="256" t="e">
        <f t="shared" si="364"/>
        <v>#N/A</v>
      </c>
      <c r="JQ36" s="256" t="e">
        <f t="shared" si="365"/>
        <v>#N/A</v>
      </c>
      <c r="JR36" s="256" t="e">
        <f t="shared" si="366"/>
        <v>#N/A</v>
      </c>
      <c r="JS36" s="256" t="e">
        <f t="shared" si="367"/>
        <v>#N/A</v>
      </c>
      <c r="JT36" s="256" t="e">
        <f t="shared" si="368"/>
        <v>#N/A</v>
      </c>
      <c r="JU36" s="256" t="e">
        <f t="shared" si="369"/>
        <v>#N/A</v>
      </c>
      <c r="JV36" s="61">
        <f t="shared" si="233"/>
        <v>1.1200000000000003</v>
      </c>
      <c r="JW36" s="46">
        <f t="shared" si="234"/>
        <v>0</v>
      </c>
      <c r="JX36" s="46">
        <f t="shared" si="235"/>
        <v>0</v>
      </c>
      <c r="JY36" s="46">
        <f t="shared" si="236"/>
        <v>0</v>
      </c>
      <c r="JZ36" s="46">
        <f t="shared" si="237"/>
        <v>0</v>
      </c>
      <c r="KA36" s="46">
        <f t="shared" si="238"/>
        <v>0</v>
      </c>
      <c r="KB36" s="46">
        <f t="shared" si="239"/>
        <v>0</v>
      </c>
      <c r="KC36" s="46">
        <f t="shared" si="240"/>
        <v>0</v>
      </c>
      <c r="KD36" s="46">
        <f t="shared" si="241"/>
        <v>0</v>
      </c>
      <c r="KE36" s="46">
        <f t="shared" si="242"/>
        <v>0</v>
      </c>
      <c r="KF36" s="46">
        <f t="shared" si="243"/>
        <v>1</v>
      </c>
      <c r="KG36" s="46">
        <f t="shared" si="244"/>
        <v>1</v>
      </c>
      <c r="KH36" s="46">
        <f t="shared" si="245"/>
        <v>0</v>
      </c>
      <c r="KI36" s="46">
        <f t="shared" si="246"/>
        <v>0</v>
      </c>
      <c r="KJ36" s="46">
        <f t="shared" si="247"/>
        <v>0</v>
      </c>
      <c r="KK36" s="46">
        <f t="shared" si="248"/>
        <v>0</v>
      </c>
      <c r="KL36" s="46">
        <f t="shared" si="249"/>
        <v>0</v>
      </c>
      <c r="KM36" s="46">
        <f t="shared" si="250"/>
        <v>0</v>
      </c>
      <c r="KN36" s="46">
        <f t="shared" si="251"/>
        <v>0</v>
      </c>
      <c r="KO36" s="46">
        <f t="shared" si="252"/>
        <v>0</v>
      </c>
      <c r="KP36" s="46">
        <f t="shared" si="253"/>
        <v>0</v>
      </c>
      <c r="KQ36" s="46">
        <f t="shared" si="254"/>
        <v>0</v>
      </c>
      <c r="KR36" s="61">
        <f t="shared" si="255"/>
        <v>1.1200000000000003</v>
      </c>
      <c r="KS36" s="1">
        <f t="shared" si="256"/>
        <v>0</v>
      </c>
      <c r="KT36" s="1">
        <f t="shared" si="257"/>
        <v>0</v>
      </c>
      <c r="KU36" s="1">
        <f t="shared" si="258"/>
        <v>0</v>
      </c>
      <c r="KV36" s="1">
        <f t="shared" si="259"/>
        <v>0</v>
      </c>
      <c r="KW36" s="1">
        <f t="shared" si="260"/>
        <v>0</v>
      </c>
      <c r="KX36" s="1">
        <f t="shared" si="261"/>
        <v>0</v>
      </c>
      <c r="KY36" s="1">
        <f t="shared" si="262"/>
        <v>0</v>
      </c>
      <c r="KZ36" s="1">
        <f t="shared" si="263"/>
        <v>0</v>
      </c>
      <c r="LA36" s="1">
        <f t="shared" si="264"/>
        <v>0</v>
      </c>
      <c r="LB36" s="1">
        <f t="shared" si="265"/>
        <v>0</v>
      </c>
      <c r="LC36" s="1">
        <f t="shared" si="266"/>
        <v>0</v>
      </c>
      <c r="LD36" s="1">
        <f t="shared" si="267"/>
        <v>0</v>
      </c>
      <c r="LE36" s="1">
        <f t="shared" si="268"/>
        <v>0</v>
      </c>
      <c r="LF36" s="1">
        <f t="shared" si="269"/>
        <v>0</v>
      </c>
      <c r="LG36" s="1">
        <f t="shared" si="270"/>
        <v>0</v>
      </c>
      <c r="LH36" s="1">
        <f t="shared" si="271"/>
        <v>0</v>
      </c>
      <c r="LI36" s="1">
        <f t="shared" si="272"/>
        <v>0</v>
      </c>
      <c r="LJ36" s="1">
        <f t="shared" si="273"/>
        <v>0</v>
      </c>
      <c r="LK36" s="1">
        <f t="shared" si="274"/>
        <v>0</v>
      </c>
      <c r="LL36" s="1">
        <f t="shared" si="275"/>
        <v>0</v>
      </c>
      <c r="LM36" s="1">
        <f t="shared" si="276"/>
        <v>0</v>
      </c>
      <c r="LN36" s="61">
        <f t="shared" si="277"/>
        <v>1.1200000000000003</v>
      </c>
      <c r="LO36" s="57">
        <f t="shared" si="278"/>
        <v>11.61775138875784</v>
      </c>
      <c r="LP36" s="57">
        <f t="shared" si="279"/>
        <v>9.1342890555204495</v>
      </c>
      <c r="LQ36" s="57">
        <f t="shared" si="280"/>
        <v>11.947849282524894</v>
      </c>
      <c r="LR36" s="57">
        <f t="shared" si="281"/>
        <v>13.613852176770383</v>
      </c>
      <c r="LS36" s="57">
        <f t="shared" si="282"/>
        <v>14.125488078745887</v>
      </c>
      <c r="LT36" s="57">
        <f t="shared" si="283"/>
        <v>13.624586803965418</v>
      </c>
      <c r="LU36" s="57">
        <f t="shared" si="284"/>
        <v>12.572729765369386</v>
      </c>
      <c r="LV36" s="57">
        <f t="shared" si="285"/>
        <v>11.354836690126342</v>
      </c>
      <c r="LW36" s="57">
        <f t="shared" si="286"/>
        <v>10.222924751644111</v>
      </c>
      <c r="LX36" s="57">
        <f t="shared" si="287"/>
        <v>9.2496891410876714</v>
      </c>
      <c r="LY36" s="57">
        <f t="shared" si="288"/>
        <v>8.432408892844661</v>
      </c>
      <c r="LZ36" s="57">
        <f t="shared" si="289"/>
        <v>7.7679705622083324</v>
      </c>
      <c r="MA36" s="57">
        <f t="shared" si="290"/>
        <v>9.5135426981622064</v>
      </c>
      <c r="MB36" s="57">
        <f t="shared" si="291"/>
        <v>10.874857604009758</v>
      </c>
      <c r="MC36" s="57">
        <f t="shared" si="292"/>
        <v>11.299220112633712</v>
      </c>
      <c r="MD36" s="57">
        <f t="shared" si="293"/>
        <v>11.462587899045053</v>
      </c>
      <c r="ME36" s="57">
        <f t="shared" si="294"/>
        <v>11.540325080855304</v>
      </c>
      <c r="MF36" s="57">
        <f t="shared" si="295"/>
        <v>11.579389276762351</v>
      </c>
      <c r="MG36" s="57">
        <f t="shared" si="296"/>
        <v>11.600739029908702</v>
      </c>
      <c r="MH36" s="57">
        <f t="shared" si="297"/>
        <v>11.613110444385198</v>
      </c>
      <c r="MI36" s="57">
        <f t="shared" si="298"/>
        <v>11.613608738424171</v>
      </c>
      <c r="MJ36" s="61">
        <f t="shared" si="299"/>
        <v>1.1200000000000003</v>
      </c>
      <c r="MK36" s="57" t="e">
        <f t="shared" si="118"/>
        <v>#N/A</v>
      </c>
      <c r="ML36" s="57" t="e">
        <f t="shared" si="370"/>
        <v>#N/A</v>
      </c>
      <c r="MM36" s="57" t="e">
        <f t="shared" si="371"/>
        <v>#N/A</v>
      </c>
      <c r="MN36" s="57" t="e">
        <f t="shared" si="372"/>
        <v>#N/A</v>
      </c>
      <c r="MO36" s="57" t="e">
        <f t="shared" si="373"/>
        <v>#N/A</v>
      </c>
      <c r="MP36" s="57" t="e">
        <f t="shared" si="374"/>
        <v>#N/A</v>
      </c>
      <c r="MQ36" s="57" t="e">
        <f t="shared" si="375"/>
        <v>#N/A</v>
      </c>
      <c r="MR36" s="57" t="e">
        <f t="shared" si="376"/>
        <v>#N/A</v>
      </c>
      <c r="MS36" s="57" t="e">
        <f t="shared" si="377"/>
        <v>#N/A</v>
      </c>
      <c r="MT36" s="57" t="e">
        <f t="shared" si="378"/>
        <v>#N/A</v>
      </c>
      <c r="MU36" s="57" t="e">
        <f t="shared" si="379"/>
        <v>#N/A</v>
      </c>
      <c r="MV36" s="57" t="e">
        <f t="shared" si="380"/>
        <v>#N/A</v>
      </c>
      <c r="MW36" s="57" t="e">
        <f t="shared" si="381"/>
        <v>#N/A</v>
      </c>
      <c r="MX36" s="57" t="e">
        <f t="shared" si="382"/>
        <v>#N/A</v>
      </c>
      <c r="MY36" s="57" t="e">
        <f t="shared" si="383"/>
        <v>#N/A</v>
      </c>
      <c r="MZ36" s="57" t="e">
        <f t="shared" si="384"/>
        <v>#N/A</v>
      </c>
      <c r="NA36" s="57" t="e">
        <f t="shared" si="385"/>
        <v>#N/A</v>
      </c>
      <c r="NB36" s="57" t="e">
        <f t="shared" si="386"/>
        <v>#N/A</v>
      </c>
      <c r="NC36" s="57" t="e">
        <f t="shared" si="387"/>
        <v>#N/A</v>
      </c>
      <c r="ND36" s="57" t="e">
        <f t="shared" si="388"/>
        <v>#N/A</v>
      </c>
      <c r="NE36" s="57" t="e">
        <f t="shared" si="389"/>
        <v>#N/A</v>
      </c>
      <c r="NF36" s="61">
        <f t="shared" si="320"/>
        <v>1.1200000000000003</v>
      </c>
      <c r="NG36" s="256">
        <f>IF(OY35=0,MIN('Drive Train'!$F$35-FQ35*$C$19*'Drive Train'!$F$39,NG35+$C$39)-$C$7,IF(LO35-1&lt;=0,0,IF($C$37=Motors!$C$30,MAX(MAX(NG$8:NG35)*-1,NG35-$C$39),MAX(0,MAX(NG$8:NG35)*-1,NG35-$C$39))))</f>
        <v>11.884860105298127</v>
      </c>
      <c r="NH36" s="256">
        <f>IF(OZ35=0,MIN('Drive Train'!$F$35-FR35*$C$19*'Drive Train'!$F$39,NH35+$C$39)-$C$7,IF(LP35-1&lt;=0,0,IF($C$37=Motors!$C$30,MAX(MAX(NH$8:NH35)*-1,NH35-$C$39),MAX(0,MAX(NH$8:NH35)*-1,NH35-$C$39))))</f>
        <v>7.9584521682290799</v>
      </c>
      <c r="NI36" s="256">
        <f>IF(PA35=0,MIN('Drive Train'!$F$35-FS35*$C$19*'Drive Train'!$F$39,NI35+$C$39)-$C$7,IF(LQ35-1&lt;=0,0,IF($C$37=Motors!$C$30,MAX(MAX(NI$8:NI35)*-1,NI35-$C$39),MAX(0,MAX(NI$8:NI35)*-1,NI35-$C$39))))</f>
        <v>8.5493700705353213</v>
      </c>
      <c r="NJ36" s="256">
        <f>IF(PB35=0,MIN('Drive Train'!$F$35-FT35*$C$19*'Drive Train'!$F$39,NJ35+$C$39)-$C$7,IF(LR35-1&lt;=0,0,IF($C$37=Motors!$C$30,MAX(MAX(NJ$8:NJ35)*-1,NJ35-$C$39),MAX(0,MAX(NJ$8:NJ35)*-1,NJ35-$C$39))))</f>
        <v>9.4456375064447009</v>
      </c>
      <c r="NK36" s="256">
        <f>IF(PC35=0,MIN('Drive Train'!$F$35-FU35*$C$19*'Drive Train'!$F$39,NK35+$C$39)-$C$7,IF(LS35-1&lt;=0,0,IF($C$37=Motors!$C$30,MAX(MAX(NK$8:NK35)*-1,NK35-$C$39),MAX(0,MAX(NK$8:NK35)*-1,NK35-$C$39))))</f>
        <v>10.420304734920853</v>
      </c>
      <c r="NL36" s="256">
        <f>IF(PD35=0,MIN('Drive Train'!$F$35-FV35*$C$19*'Drive Train'!$F$39,NL35+$C$39)-$C$7,IF(LT35-1&lt;=0,0,IF($C$37=Motors!$C$30,MAX(MAX(NL$8:NL35)*-1,NL35-$C$39),MAX(0,MAX(NL$8:NL35)*-1,NL35-$C$39))))</f>
        <v>11.200280300698751</v>
      </c>
      <c r="NM36" s="256">
        <f>IF(PE35=0,MIN('Drive Train'!$F$35-FW35*$C$19*'Drive Train'!$F$39,NM35+$C$39)-$C$7,IF(LU35-1&lt;=0,0,IF($C$37=Motors!$C$30,MAX(MAX(NM$8:NM35)*-1,NM35-$C$39),MAX(0,MAX(NM$8:NM35)*-1,NM35-$C$39))))</f>
        <v>11.688104657747493</v>
      </c>
      <c r="NN36" s="256">
        <f>IF(PF35=0,MIN('Drive Train'!$F$35-FX35*$C$19*'Drive Train'!$F$39,NN35+$C$39)-$C$7,IF(LV35-1&lt;=0,0,IF($C$37=Motors!$C$30,MAX(MAX(NN$8:NN35)*-1,NN35-$C$39),MAX(0,MAX(NN$8:NN35)*-1,NN35-$C$39))))</f>
        <v>11.914596371614875</v>
      </c>
      <c r="NO36" s="256">
        <f>IF(PG35=0,MIN('Drive Train'!$F$35-FY35*$C$19*'Drive Train'!$F$39,NO35+$C$39)-$C$7,IF(LW35-1&lt;=0,0,IF($C$37=Motors!$C$30,MAX(MAX(NO$8:NO35)*-1,NO35-$C$39),MAX(0,MAX(NO$8:NO35)*-1,NO35-$C$39))))</f>
        <v>11.999935245482783</v>
      </c>
      <c r="NP36" s="256">
        <f>IF(PH35=0,MIN('Drive Train'!$F$35-FZ35*$C$19*'Drive Train'!$F$39,NP35+$C$39)-$C$7,IF(LX35-1&lt;=0,0,IF($C$37=Motors!$C$30,MAX(MAX(NP$8:NP35)*-1,NP35-$C$39),MAX(0,MAX(NP$8:NP35)*-1,NP35-$C$39))))</f>
        <v>12.025320645036707</v>
      </c>
      <c r="NQ36" s="256">
        <f>IF(PI35=0,MIN('Drive Train'!$F$35-GA35*$C$19*'Drive Train'!$F$39,NQ35+$C$39)-$C$7,IF(LY35-1&lt;=0,0,IF($C$37=Motors!$C$30,MAX(MAX(NQ$8:NQ35)*-1,NQ35-$C$39),MAX(0,MAX(NQ$8:NQ35)*-1,NQ35-$C$39))))</f>
        <v>12.031364839455296</v>
      </c>
      <c r="NR36" s="256">
        <f>IF(PJ35=0,MIN('Drive Train'!$F$35-GB35*$C$19*'Drive Train'!$F$39,NR35+$C$39)-$C$7,IF(LZ35-1&lt;=0,0,IF($C$37=Motors!$C$30,MAX(MAX(NR$8:NR35)*-1,NR35-$C$39),MAX(0,MAX(NR$8:NR35)*-1,NR35-$C$39))))</f>
        <v>11.194881920215215</v>
      </c>
      <c r="NS36" s="256">
        <f>IF(PK35=0,MIN('Drive Train'!$F$35-GC35*$C$19*'Drive Train'!$F$39,NS35+$C$39)-$C$7,IF(MA35-1&lt;=0,0,IF($C$37=Motors!$C$30,MAX(MAX(NS$8:NS35)*-1,NS35-$C$39),MAX(0,MAX(NS$8:NS35)*-1,NS35-$C$39))))</f>
        <v>11.006625001064947</v>
      </c>
      <c r="NT36" s="256">
        <f>IF(PL35=0,MIN('Drive Train'!$F$35-GD35*$C$19*'Drive Train'!$F$39,NT35+$C$39)-$C$7,IF(MB35-1&lt;=0,0,IF($C$37=Motors!$C$30,MAX(MAX(NT$8:NT35)*-1,NT35-$C$39),MAX(0,MAX(NT$8:NT35)*-1,NT35-$C$39))))</f>
        <v>11.342779010895518</v>
      </c>
      <c r="NU36" s="256">
        <f>IF(PM35=0,MIN('Drive Train'!$F$35-GE35*$C$19*'Drive Train'!$F$39,NU35+$C$39)-$C$7,IF(MC35-1&lt;=0,0,IF($C$37=Motors!$C$30,MAX(MAX(NU$8:NU35)*-1,NU35-$C$39),MAX(0,MAX(NU$8:NU35)*-1,NU35-$C$39))))</f>
        <v>11.645240599587138</v>
      </c>
      <c r="NV36" s="256">
        <f>IF(PN35=0,MIN('Drive Train'!$F$35-GF35*$C$19*'Drive Train'!$F$39,NV35+$C$39)-$C$7,IF(MD35-1&lt;=0,0,IF($C$37=Motors!$C$30,MAX(MAX(NV$8:NV35)*-1,NV35-$C$39),MAX(0,MAX(NV$8:NV35)*-1,NV35-$C$39))))</f>
        <v>11.76670252355934</v>
      </c>
      <c r="NW36" s="256">
        <f>IF(PO35=0,MIN('Drive Train'!$F$35-GG35*$C$19*'Drive Train'!$F$39,NW35+$C$39)-$C$7,IF(ME35-1&lt;=0,0,IF($C$37=Motors!$C$30,MAX(MAX(NW$8:NW35)*-1,NW35-$C$39),MAX(0,MAX(NW$8:NW35)*-1,NW35-$C$39))))</f>
        <v>11.825550461432531</v>
      </c>
      <c r="NX36" s="256">
        <f>IF(PP35=0,MIN('Drive Train'!$F$35-GH35*$C$19*'Drive Train'!$F$39,NX35+$C$39)-$C$7,IF(MF35-1&lt;=0,0,IF($C$37=Motors!$C$30,MAX(MAX(NX$8:NX35)*-1,NX35-$C$39),MAX(0,MAX(NX$8:NX35)*-1,NX35-$C$39))))</f>
        <v>11.855386135203938</v>
      </c>
      <c r="NY36" s="256">
        <f>IF(PQ35=0,MIN('Drive Train'!$F$35-GI35*$C$19*'Drive Train'!$F$39,NY35+$C$39)-$C$7,IF(MG35-1&lt;=0,0,IF($C$37=Motors!$C$30,MAX(MAX(NY$8:NY35)*-1,NY35-$C$39),MAX(0,MAX(NY$8:NY35)*-1,NY35-$C$39))))</f>
        <v>11.871767868715761</v>
      </c>
      <c r="NZ36" s="256">
        <f>IF(PR35=0,MIN('Drive Train'!$F$35-GJ35*$C$19*'Drive Train'!$F$39,NZ35+$C$39)-$C$7,IF(MH35-1&lt;=0,0,IF($C$37=Motors!$C$30,MAX(MAX(NZ$8:NZ35)*-1,NZ35-$C$39),MAX(0,MAX(NZ$8:NZ35)*-1,NZ35-$C$39))))</f>
        <v>11.881285155666031</v>
      </c>
      <c r="OA36" s="256">
        <f>IF(PS35=0,MIN('Drive Train'!$F$35-GK35*$C$19*'Drive Train'!$F$39,OA35+$C$39)-$C$7,IF(MI35-1&lt;=0,0,IF($C$37=Motors!$C$30,MAX(MAX(OA$8:OA35)*-1,OA35-$C$39),MAX(0,MAX(OA$8:OA35)*-1,OA35-$C$39))))</f>
        <v>11.881668872089609</v>
      </c>
      <c r="OB36" s="61">
        <f t="shared" si="321"/>
        <v>1.1200000000000003</v>
      </c>
      <c r="OC36" s="256">
        <f>'Drive Train'!$F$35-(FQ36*$C$13)*$C$19*'Drive Train'!$F$39</f>
        <v>12.088882694420477</v>
      </c>
      <c r="OD36" s="256">
        <f>'Drive Train'!$F$35-(FR36*$C$13)*$C$19*'Drive Train'!$F$39</f>
        <v>8.1599615098642992</v>
      </c>
      <c r="OE36" s="256">
        <f>'Drive Train'!$F$35-(FS36*$C$13)*$C$19*'Drive Train'!$F$39</f>
        <v>8.7709102679903346</v>
      </c>
      <c r="OF36" s="256">
        <f>'Drive Train'!$F$35-(FT36*$C$13)*$C$19*'Drive Train'!$F$39</f>
        <v>9.7056576783789339</v>
      </c>
      <c r="OG36" s="256">
        <f>'Drive Train'!$F$35-(FU36*$C$13)*$C$19*'Drive Train'!$F$39</f>
        <v>10.69002349038473</v>
      </c>
      <c r="OH36" s="256">
        <f>'Drive Train'!$F$35-(FV36*$C$13)*$C$19*'Drive Train'!$F$39</f>
        <v>11.45444784875991</v>
      </c>
      <c r="OI36" s="256">
        <f>'Drive Train'!$F$35-(FW36*$C$13)*$C$19*'Drive Train'!$F$39</f>
        <v>11.912491008946141</v>
      </c>
      <c r="OJ36" s="256">
        <f>'Drive Train'!$F$35-(FX36*$C$13)*$C$19*'Drive Train'!$F$39</f>
        <v>12.114893861810049</v>
      </c>
      <c r="OK36" s="256">
        <f>'Drive Train'!$F$35-(FY36*$C$13)*$C$19*'Drive Train'!$F$39</f>
        <v>12.187060229920769</v>
      </c>
      <c r="OL36" s="256">
        <f>'Drive Train'!$F$35-(FZ36*$C$13)*$C$19*'Drive Train'!$F$39</f>
        <v>12.207274229663932</v>
      </c>
      <c r="OM36" s="256">
        <f>'Drive Train'!$F$35-(GA36*$C$13)*$C$19*'Drive Train'!$F$39</f>
        <v>12.21177295381659</v>
      </c>
      <c r="ON36" s="256">
        <f>'Drive Train'!$F$35-(GB36*$C$13)*$C$19*'Drive Train'!$F$39</f>
        <v>11.393780068263387</v>
      </c>
      <c r="OO36" s="256">
        <f>'Drive Train'!$F$35-(GC36*$C$13)*$C$19*'Drive Train'!$F$39</f>
        <v>11.209769828524408</v>
      </c>
      <c r="OP36" s="256">
        <f>'Drive Train'!$F$35-(GD36*$C$13)*$C$19*'Drive Train'!$F$39</f>
        <v>11.625853073741023</v>
      </c>
      <c r="OQ36" s="256">
        <f>'Drive Train'!$F$35-(GE36*$C$13)*$C$19*'Drive Train'!$F$39</f>
        <v>11.885914997331028</v>
      </c>
      <c r="OR36" s="256">
        <f>'Drive Train'!$F$35-(GF36*$C$13)*$C$19*'Drive Train'!$F$39</f>
        <v>11.989148009903468</v>
      </c>
      <c r="OS36" s="256">
        <f>'Drive Train'!$F$35-(GG36*$C$13)*$C$19*'Drive Train'!$F$39</f>
        <v>12.038906460256726</v>
      </c>
      <c r="OT36" s="256">
        <f>'Drive Train'!$F$35-(GH36*$C$13)*$C$19*'Drive Train'!$F$39</f>
        <v>12.064068744968578</v>
      </c>
      <c r="OU36" s="256">
        <f>'Drive Train'!$F$35-(GI36*$C$13)*$C$19*'Drive Train'!$F$39</f>
        <v>12.077865749019242</v>
      </c>
      <c r="OV36" s="256">
        <f>'Drive Train'!$F$35-(GJ36*$C$13)*$C$19*'Drive Train'!$F$39</f>
        <v>12.08587526742758</v>
      </c>
      <c r="OW36" s="256">
        <f>'Drive Train'!$F$35-(GK36*$C$13)*$C$19*'Drive Train'!$F$39</f>
        <v>12.086198099409936</v>
      </c>
      <c r="OX36" s="61">
        <f t="shared" si="322"/>
        <v>1.1200000000000003</v>
      </c>
      <c r="OY36" s="1">
        <f>IF(PU36&gt;='Drive Train'!$F$29,1,0)</f>
        <v>0</v>
      </c>
      <c r="OZ36" s="1">
        <f>IF(PV36&gt;='Drive Train'!$F$29,1,0)</f>
        <v>0</v>
      </c>
      <c r="PA36" s="1">
        <f>IF(PW36&gt;='Drive Train'!$F$29,1,0)</f>
        <v>0</v>
      </c>
      <c r="PB36" s="1">
        <f>IF(PX36&gt;='Drive Train'!$F$29,1,0)</f>
        <v>0</v>
      </c>
      <c r="PC36" s="1">
        <f>IF(PY36&gt;='Drive Train'!$F$29,1,0)</f>
        <v>0</v>
      </c>
      <c r="PD36" s="1">
        <f>IF(PZ36&gt;='Drive Train'!$F$29,1,0)</f>
        <v>0</v>
      </c>
      <c r="PE36" s="1">
        <f>IF(QA36&gt;='Drive Train'!$F$29,1,0)</f>
        <v>0</v>
      </c>
      <c r="PF36" s="1">
        <f>IF(QB36&gt;='Drive Train'!$F$29,1,0)</f>
        <v>0</v>
      </c>
      <c r="PG36" s="1">
        <f>IF(QC36&gt;='Drive Train'!$F$29,1,0)</f>
        <v>0</v>
      </c>
      <c r="PH36" s="1">
        <f>IF(QD36&gt;='Drive Train'!$F$29,1,0)</f>
        <v>0</v>
      </c>
      <c r="PI36" s="1">
        <f>IF(QE36&gt;='Drive Train'!$F$29,1,0)</f>
        <v>0</v>
      </c>
      <c r="PJ36" s="1">
        <f>IF(QF36&gt;='Drive Train'!$F$29,1,0)</f>
        <v>0</v>
      </c>
      <c r="PK36" s="1">
        <f>IF(QG36&gt;='Drive Train'!$F$29,1,0)</f>
        <v>0</v>
      </c>
      <c r="PL36" s="1">
        <f>IF(QH36&gt;='Drive Train'!$F$29,1,0)</f>
        <v>0</v>
      </c>
      <c r="PM36" s="1">
        <f>IF(QI36&gt;='Drive Train'!$F$29,1,0)</f>
        <v>0</v>
      </c>
      <c r="PN36" s="1">
        <f>IF(QJ36&gt;='Drive Train'!$F$29,1,0)</f>
        <v>0</v>
      </c>
      <c r="PO36" s="1">
        <f>IF(QK36&gt;='Drive Train'!$F$29,1,0)</f>
        <v>0</v>
      </c>
      <c r="PP36" s="1">
        <f>IF(QL36&gt;='Drive Train'!$F$29,1,0)</f>
        <v>0</v>
      </c>
      <c r="PQ36" s="1">
        <f>IF(QM36&gt;='Drive Train'!$F$29,1,0)</f>
        <v>0</v>
      </c>
      <c r="PR36" s="1">
        <f>IF(QN36&gt;='Drive Train'!$F$29,1,0)</f>
        <v>0</v>
      </c>
      <c r="PS36" s="1">
        <f>IF(QO36&gt;='Drive Train'!$F$29,1,0)</f>
        <v>0</v>
      </c>
      <c r="PT36" s="253">
        <f t="shared" si="323"/>
        <v>1.1200000000000003</v>
      </c>
      <c r="PU36" s="57">
        <f t="shared" si="324"/>
        <v>9.5769879294979532</v>
      </c>
      <c r="PV36" s="57">
        <f t="shared" si="325"/>
        <v>5.4048182037182508</v>
      </c>
      <c r="PW36" s="57">
        <f t="shared" si="326"/>
        <v>7.306677971322979</v>
      </c>
      <c r="PX36" s="57">
        <f t="shared" si="327"/>
        <v>8.7194095119191442</v>
      </c>
      <c r="PY36" s="57">
        <f t="shared" si="328"/>
        <v>9.6035655053034574</v>
      </c>
      <c r="PZ36" s="57">
        <f t="shared" si="329"/>
        <v>9.8977679135233672</v>
      </c>
      <c r="QA36" s="57">
        <f t="shared" si="330"/>
        <v>9.8204387528233248</v>
      </c>
      <c r="QB36" s="57">
        <f t="shared" si="331"/>
        <v>9.4262503856121622</v>
      </c>
      <c r="QC36" s="57">
        <f t="shared" si="332"/>
        <v>8.9330308040788395</v>
      </c>
      <c r="QD36" s="57">
        <f t="shared" si="333"/>
        <v>8.4106247460464374</v>
      </c>
      <c r="QE36" s="57">
        <f t="shared" si="334"/>
        <v>7.9105054314395176</v>
      </c>
      <c r="QF36" s="57">
        <f t="shared" si="335"/>
        <v>4.9369305474646525</v>
      </c>
      <c r="QG36" s="57">
        <f t="shared" si="336"/>
        <v>6.0463282121159292</v>
      </c>
      <c r="QH36" s="57">
        <f t="shared" si="337"/>
        <v>7.1110002306623379</v>
      </c>
      <c r="QI36" s="57">
        <f t="shared" si="338"/>
        <v>7.929271017051116</v>
      </c>
      <c r="QJ36" s="57">
        <f t="shared" si="339"/>
        <v>8.5169806665462229</v>
      </c>
      <c r="QK36" s="57">
        <f t="shared" si="340"/>
        <v>8.9408563769540326</v>
      </c>
      <c r="QL36" s="57">
        <f t="shared" si="341"/>
        <v>9.2164297080972837</v>
      </c>
      <c r="QM36" s="57">
        <f t="shared" si="342"/>
        <v>9.3984595974521028</v>
      </c>
      <c r="QN36" s="57">
        <f t="shared" si="343"/>
        <v>9.5189459487134886</v>
      </c>
      <c r="QO36" s="57">
        <f t="shared" si="344"/>
        <v>9.5245606805360374</v>
      </c>
      <c r="QP36" s="61">
        <f t="shared" si="345"/>
        <v>1.1200000000000003</v>
      </c>
      <c r="QQ36" s="57">
        <f t="shared" si="139"/>
        <v>6.5432416067557078E-2</v>
      </c>
      <c r="QR36" s="57">
        <f t="shared" si="140"/>
        <v>0.89174069604463224</v>
      </c>
      <c r="QS36" s="57">
        <f t="shared" si="141"/>
        <v>0.76324944010759477</v>
      </c>
      <c r="QT36" s="57">
        <f t="shared" si="142"/>
        <v>0.56665869964496074</v>
      </c>
      <c r="QU36" s="57">
        <f t="shared" si="143"/>
        <v>0.359632500141641</v>
      </c>
      <c r="QV36" s="57">
        <f t="shared" si="144"/>
        <v>0.19886313189254828</v>
      </c>
      <c r="QW36" s="57">
        <f t="shared" si="145"/>
        <v>0.10253010863504476</v>
      </c>
      <c r="QX36" s="57">
        <f t="shared" si="146"/>
        <v>5.9961895795895843E-2</v>
      </c>
      <c r="QY36" s="57">
        <f t="shared" si="147"/>
        <v>4.4784277130455893E-2</v>
      </c>
      <c r="QZ36" s="57">
        <f t="shared" si="148"/>
        <v>4.053298407197304E-2</v>
      </c>
      <c r="RA36" s="57">
        <f t="shared" si="149"/>
        <v>3.9586838083785318E-2</v>
      </c>
      <c r="RB36" s="57">
        <f t="shared" si="150"/>
        <v>0.2116224332369378</v>
      </c>
      <c r="RC36" s="57">
        <f t="shared" si="151"/>
        <v>0.25032241665593863</v>
      </c>
      <c r="RD36" s="57">
        <f t="shared" si="152"/>
        <v>0.16281416323673489</v>
      </c>
      <c r="RE36" s="57">
        <f t="shared" si="153"/>
        <v>0.10811942372048226</v>
      </c>
      <c r="RF36" s="57">
        <f t="shared" si="154"/>
        <v>8.6408045698726274E-2</v>
      </c>
      <c r="RG36" s="57">
        <f t="shared" si="155"/>
        <v>7.5943132407173652E-2</v>
      </c>
      <c r="RH36" s="57">
        <f t="shared" si="156"/>
        <v>7.0651144295456741E-2</v>
      </c>
      <c r="RI36" s="57">
        <f t="shared" si="157"/>
        <v>6.7749437147256453E-2</v>
      </c>
      <c r="RJ36" s="57">
        <f t="shared" si="158"/>
        <v>6.6064920948394265E-2</v>
      </c>
      <c r="RK36" s="57">
        <f t="shared" si="159"/>
        <v>6.5997024768366414E-2</v>
      </c>
      <c r="RL36" s="61">
        <f t="shared" si="346"/>
        <v>1.1200000000000003</v>
      </c>
      <c r="RM36" s="2">
        <f>IF(AND(LO36&gt;=LO$6*'Drive Train'!$AA$52,LO36&lt;=LO$6*'Drive Train'!$AA$53,KS36=0,JW36=0,EU36&gt;0),$C$17,0)</f>
        <v>0.04</v>
      </c>
      <c r="RN36" s="2">
        <f>IF(AND(LP36&gt;=LP$6*'Drive Train'!$AA$52,LP36&lt;=LP$6*'Drive Train'!$AA$53,KT36=0,JX36=0,EV36&gt;0),$C$17,0)</f>
        <v>0.04</v>
      </c>
      <c r="RO36" s="2">
        <f>IF(AND(LQ36&gt;=LQ$6*'Drive Train'!$AA$52,LQ36&lt;=LQ$6*'Drive Train'!$AA$53,KU36=0,JY36=0,EW36&gt;0),$C$17,0)</f>
        <v>0.04</v>
      </c>
      <c r="RP36" s="2">
        <f>IF(AND(LR36&gt;=LR$6*'Drive Train'!$AA$52,LR36&lt;=LR$6*'Drive Train'!$AA$53,KV36=0,JZ36=0,EX36&gt;0),$C$17,0)</f>
        <v>0.04</v>
      </c>
      <c r="RQ36" s="2">
        <f>IF(AND(LS36&gt;=LS$6*'Drive Train'!$AA$52,LS36&lt;=LS$6*'Drive Train'!$AA$53,KW36=0,KA36=0,EY36&gt;0),$C$17,0)</f>
        <v>0.04</v>
      </c>
      <c r="RR36" s="2">
        <f>IF(AND(LT36&gt;=LT$6*'Drive Train'!$AA$52,LT36&lt;=LT$6*'Drive Train'!$AA$53,KX36=0,KB36=0,EZ36&gt;0),$C$17,0)</f>
        <v>0.04</v>
      </c>
      <c r="RS36" s="2">
        <f>IF(AND(LU36&gt;=LU$6*'Drive Train'!$AA$52,LU36&lt;=LU$6*'Drive Train'!$AA$53,KY36=0,KC36=0,FA36&gt;0),$C$17,0)</f>
        <v>0.04</v>
      </c>
      <c r="RT36" s="2">
        <f>IF(AND(LV36&gt;=LV$6*'Drive Train'!$AA$52,LV36&lt;=LV$6*'Drive Train'!$AA$53,KZ36=0,KD36=0,FB36&gt;0),$C$17,0)</f>
        <v>0.04</v>
      </c>
      <c r="RU36" s="2">
        <f>IF(AND(LW36&gt;=LW$6*'Drive Train'!$AA$52,LW36&lt;=LW$6*'Drive Train'!$AA$53,LA36=0,KE36=0,FC36&gt;0),$C$17,0)</f>
        <v>0</v>
      </c>
      <c r="RV36" s="2">
        <f>IF(AND(LX36&gt;=LX$6*'Drive Train'!$AA$52,LX36&lt;=LX$6*'Drive Train'!$AA$53,LB36=0,KF36=0,FD36&gt;0),$C$17,0)</f>
        <v>0</v>
      </c>
      <c r="RW36" s="2">
        <f>IF(AND(LY36&gt;=LY$6*'Drive Train'!$AA$52,LY36&lt;=LY$6*'Drive Train'!$AA$53,LC36=0,KG36=0,FE36&gt;0),$C$17,0)</f>
        <v>0</v>
      </c>
      <c r="RX36" s="2">
        <f>IF(AND(LZ36&gt;=LZ$6*'Drive Train'!$AA$52,LZ36&lt;=LZ$6*'Drive Train'!$AA$53,LD36=0,KH36=0,FF36&gt;0),$C$17,0)</f>
        <v>0.04</v>
      </c>
      <c r="RY36" s="2">
        <f>IF(AND(MA36&gt;=MA$6*'Drive Train'!$AA$52,MA36&lt;=MA$6*'Drive Train'!$AA$53,LE36=0,KI36=0,FG36&gt;0),$C$17,0)</f>
        <v>0.04</v>
      </c>
      <c r="RZ36" s="2">
        <f>IF(AND(MB36&gt;=MB$6*'Drive Train'!$AA$52,MB36&lt;=MB$6*'Drive Train'!$AA$53,LF36=0,KJ36=0,FH36&gt;0),$C$17,0)</f>
        <v>0.04</v>
      </c>
      <c r="SA36" s="2">
        <f>IF(AND(MC36&gt;=MC$6*'Drive Train'!$AA$52,MC36&lt;=MC$6*'Drive Train'!$AA$53,LG36=0,KK36=0,FI36&gt;0),$C$17,0)</f>
        <v>0.04</v>
      </c>
      <c r="SB36" s="2">
        <f>IF(AND(MD36&gt;=MD$6*'Drive Train'!$AA$52,MD36&lt;=MD$6*'Drive Train'!$AA$53,LH36=0,KL36=0,FJ36&gt;0),$C$17,0)</f>
        <v>0.04</v>
      </c>
      <c r="SC36" s="2">
        <f>IF(AND(ME36&gt;=ME$6*'Drive Train'!$AA$52,ME36&lt;=ME$6*'Drive Train'!$AA$53,LI36=0,KM36=0,FK36&gt;0),$C$17,0)</f>
        <v>0.04</v>
      </c>
      <c r="SD36" s="2">
        <f>IF(AND(MF36&gt;=MF$6*'Drive Train'!$AA$52,MF36&lt;=MF$6*'Drive Train'!$AA$53,LJ36=0,KN36=0,FL36&gt;0),$C$17,0)</f>
        <v>0.04</v>
      </c>
      <c r="SE36" s="2">
        <f>IF(AND(MG36&gt;=MG$6*'Drive Train'!$AA$52,MG36&lt;=MG$6*'Drive Train'!$AA$53,LK36=0,KO36=0,FM36&gt;0),$C$17,0)</f>
        <v>0.04</v>
      </c>
      <c r="SF36" s="2">
        <f>IF(AND(MH36&gt;=MH$6*'Drive Train'!$AA$52,MH36&lt;=MH$6*'Drive Train'!$AA$53,LL36=0,KP36=0,FN36&gt;0),$C$17,0)</f>
        <v>0.04</v>
      </c>
      <c r="SG36" s="2">
        <f>IF(AND(MI36&gt;=MI$6*'Drive Train'!$AA$52,MI36&lt;=MI$6*'Drive Train'!$AA$53,LM36=0,KQ36=0,FO36&gt;0),$C$17,0)</f>
        <v>0.04</v>
      </c>
      <c r="SH36" s="61">
        <f t="shared" si="347"/>
        <v>1.1200000000000003</v>
      </c>
      <c r="SI36" s="2">
        <f>IF(AND(EU36&lt;0,KS36=0,LO36&gt;=LO$6*'Drive Train'!$AA$52,LO36&lt;=LO$6*'Drive Train'!$AA$53,OY36=1,JW36=0),$C$17,0)</f>
        <v>0</v>
      </c>
      <c r="SJ36" s="2">
        <f>IF(AND(EV36&lt;0,KT36=0,LP36&gt;=LP$6*'Drive Train'!$AA$52,LP36&lt;=LP$6*'Drive Train'!$AA$53,OZ36=1,JX36=0),$C$17,0)</f>
        <v>0</v>
      </c>
      <c r="SK36" s="2">
        <f>IF(AND(EW36&lt;0,KU36=0,LQ36&gt;=LQ$6*'Drive Train'!$AA$52,LQ36&lt;=LQ$6*'Drive Train'!$AA$53,PA36=1,JY36=0),$C$17,0)</f>
        <v>0</v>
      </c>
      <c r="SL36" s="2">
        <f>IF(AND(EX36&lt;0,KV36=0,LR36&gt;=LR$6*'Drive Train'!$AA$52,LR36&lt;=LR$6*'Drive Train'!$AA$53,PB36=1,JZ36=0),$C$17,0)</f>
        <v>0</v>
      </c>
      <c r="SM36" s="2">
        <f>IF(AND(EY36&lt;0,KW36=0,LS36&gt;=LS$6*'Drive Train'!$AA$52,LS36&lt;=LS$6*'Drive Train'!$AA$53,PC36=1,KA36=0),$C$17,0)</f>
        <v>0</v>
      </c>
      <c r="SN36" s="2">
        <f>IF(AND(EZ36&lt;0,KX36=0,LT36&gt;=LT$6*'Drive Train'!$AA$52,LT36&lt;=LT$6*'Drive Train'!$AA$53,PD36=1,KB36=0),$C$17,0)</f>
        <v>0</v>
      </c>
      <c r="SO36" s="2">
        <f>IF(AND(FA36&lt;0,KY36=0,LU36&gt;=LU$6*'Drive Train'!$AA$52,LU36&lt;=LU$6*'Drive Train'!$AA$53,PE36=1,KC36=0),$C$17,0)</f>
        <v>0</v>
      </c>
      <c r="SP36" s="2">
        <f>IF(AND(FB36&lt;0,KZ36=0,LV36&gt;=LV$6*'Drive Train'!$AA$52,LV36&lt;=LV$6*'Drive Train'!$AA$53,PF36=1,KD36=0),$C$17,0)</f>
        <v>0</v>
      </c>
      <c r="SQ36" s="2">
        <f>IF(AND(FC36&lt;0,LA36=0,LW36&gt;=LW$6*'Drive Train'!$AA$52,LW36&lt;=LW$6*'Drive Train'!$AA$53,PG36=1,KE36=0),$C$17,0)</f>
        <v>0</v>
      </c>
      <c r="SR36" s="2">
        <f>IF(AND(FD36&lt;0,LB36=0,LX36&gt;=LX$6*'Drive Train'!$AA$52,LX36&lt;=LX$6*'Drive Train'!$AA$53,PH36=1,KF36=0),$C$17,0)</f>
        <v>0</v>
      </c>
      <c r="SS36" s="2">
        <f>IF(AND(FE36&lt;0,LC36=0,LY36&gt;=LY$6*'Drive Train'!$AA$52,LY36&lt;=LY$6*'Drive Train'!$AA$53,PI36=1,KG36=0),$C$17,0)</f>
        <v>0</v>
      </c>
      <c r="ST36" s="2">
        <f>IF(AND(FF36&lt;0,LD36=0,LZ36&gt;=LZ$6*'Drive Train'!$AA$52,LZ36&lt;=LZ$6*'Drive Train'!$AA$53,PJ36=1,KH36=0),$C$17,0)</f>
        <v>0</v>
      </c>
      <c r="SU36" s="2">
        <f>IF(AND(FG36&lt;0,LE36=0,MA36&gt;=MA$6*'Drive Train'!$AA$52,MA36&lt;=MA$6*'Drive Train'!$AA$53,PK36=1,KI36=0),$C$17,0)</f>
        <v>0</v>
      </c>
      <c r="SV36" s="2">
        <f>IF(AND(FH36&lt;0,LF36=0,MB36&gt;=MB$6*'Drive Train'!$AA$52,MB36&lt;=MB$6*'Drive Train'!$AA$53,PL36=1,KJ36=0),$C$17,0)</f>
        <v>0</v>
      </c>
      <c r="SW36" s="2">
        <f>IF(AND(FI36&lt;0,LG36=0,MC36&gt;=MC$6*'Drive Train'!$AA$52,MC36&lt;=MC$6*'Drive Train'!$AA$53,PM36=1,KK36=0),$C$17,0)</f>
        <v>0</v>
      </c>
      <c r="SX36" s="2">
        <f>IF(AND(FJ36&lt;0,LH36=0,MD36&gt;=MD$6*'Drive Train'!$AA$52,MD36&lt;=MD$6*'Drive Train'!$AA$53,PN36=1,KL36=0),$C$17,0)</f>
        <v>0</v>
      </c>
      <c r="SY36" s="2">
        <f>IF(AND(FK36&lt;0,LI36=0,ME36&gt;=ME$6*'Drive Train'!$AA$52,ME36&lt;=ME$6*'Drive Train'!$AA$53,PO36=1,KM36=0),$C$17,0)</f>
        <v>0</v>
      </c>
      <c r="SZ36" s="2">
        <f>IF(AND(FL36&lt;0,LJ36=0,MF36&gt;=MF$6*'Drive Train'!$AA$52,MF36&lt;=MF$6*'Drive Train'!$AA$53,PP36=1,KN36=0),$C$17,0)</f>
        <v>0</v>
      </c>
      <c r="TA36" s="2">
        <f>IF(AND(FM36&lt;0,LK36=0,MG36&gt;=MG$6*'Drive Train'!$AA$52,MG36&lt;=MG$6*'Drive Train'!$AA$53,PQ36=1,KO36=0),$C$17,0)</f>
        <v>0</v>
      </c>
      <c r="TB36" s="2">
        <f>IF(AND(FN36&lt;0,LL36=0,MH36&gt;=MH$6*'Drive Train'!$AA$52,MH36&lt;=MH$6*'Drive Train'!$AA$53,PR36=1,KP36=0),$C$17,0)</f>
        <v>0</v>
      </c>
      <c r="TC36" s="2">
        <f>IF(AND(FO36&lt;0,LM36=0,MI36&gt;=MI$6*'Drive Train'!$AA$52,MI36&lt;=MI$6*'Drive Train'!$AA$53,PS36=1,KQ36=0),$C$17,0)</f>
        <v>0</v>
      </c>
      <c r="TD36" s="144">
        <f t="shared" si="348"/>
        <v>1.1200000000000003</v>
      </c>
    </row>
    <row r="37" spans="1:524" x14ac:dyDescent="0.2">
      <c r="A37" s="20"/>
      <c r="B37" s="3" t="s">
        <v>170</v>
      </c>
      <c r="C37" s="33" t="str">
        <f>'Drive Train'!F32</f>
        <v>Brake</v>
      </c>
      <c r="D37" s="5"/>
      <c r="E37" s="5"/>
      <c r="F37" s="10"/>
      <c r="G37" s="10"/>
      <c r="H37" s="10"/>
      <c r="I37" s="10"/>
      <c r="J37" s="10"/>
      <c r="K37" s="10"/>
      <c r="L37" s="10"/>
      <c r="M37" s="10"/>
      <c r="N37" s="10"/>
      <c r="O37" s="10"/>
      <c r="R37" s="63">
        <f t="shared" si="160"/>
        <v>1.1600000000000004</v>
      </c>
      <c r="S37" s="2">
        <f>NG37/'Drive Train'!$F$35</f>
        <v>0.96039376567907064</v>
      </c>
      <c r="T37" s="2">
        <f>NH37/'Drive Train'!$F$35</f>
        <v>0.6435452830535725</v>
      </c>
      <c r="U37" s="2">
        <f>NI37/'Drive Train'!$F$35</f>
        <v>0.69281534419276891</v>
      </c>
      <c r="V37" s="2">
        <f>NJ37/'Drive Train'!$F$35</f>
        <v>0.76819819986926885</v>
      </c>
      <c r="W37" s="2">
        <f>NK37/'Drive Train'!$F$35</f>
        <v>0.84758253954715568</v>
      </c>
      <c r="X37" s="2">
        <f>NL37/'Drive Train'!$F$35</f>
        <v>0.90922966522257342</v>
      </c>
      <c r="Y37" s="2">
        <f>NM37/'Drive Train'!$F$35</f>
        <v>0.94616862975372107</v>
      </c>
      <c r="Z37" s="2">
        <f>NN37/'Drive Train'!$F$35</f>
        <v>0.96249144046855239</v>
      </c>
      <c r="AA37" s="2">
        <f>NO37/'Drive Train'!$F$35</f>
        <v>0.96831130886457817</v>
      </c>
      <c r="AB37" s="2">
        <f>NP37/'Drive Train'!$F$35</f>
        <v>0.96994147013418808</v>
      </c>
      <c r="AC37" s="2">
        <f>NQ37/'Drive Train'!$F$35</f>
        <v>0.97030427046907985</v>
      </c>
      <c r="AD37" s="2">
        <f>NR37/'Drive Train'!$F$35</f>
        <v>0.90433710227930542</v>
      </c>
      <c r="AE37" s="2">
        <f>NS37/'Drive Train'!$F$35</f>
        <v>0.88949756681648451</v>
      </c>
      <c r="AF37" s="2">
        <f>NT37/'Drive Train'!$F$35</f>
        <v>0.92305266723717927</v>
      </c>
      <c r="AG37" s="2">
        <f>NU37/'Drive Train'!$F$35</f>
        <v>0.94402540301056681</v>
      </c>
      <c r="AH37" s="2">
        <f>NV37/'Drive Train'!$F$35</f>
        <v>0.95235064595995711</v>
      </c>
      <c r="AI37" s="2">
        <f>NW37/'Drive Train'!$F$35</f>
        <v>0.95636342421425213</v>
      </c>
      <c r="AJ37" s="2">
        <f>NX37/'Drive Train'!$F$35</f>
        <v>0.95839264072327246</v>
      </c>
      <c r="AK37" s="2">
        <f>NY37/'Drive Train'!$F$35</f>
        <v>0.95950530234026143</v>
      </c>
      <c r="AL37" s="2">
        <f>NZ37/'Drive Train'!$F$35</f>
        <v>0.96015123124415969</v>
      </c>
      <c r="AM37" s="2">
        <f>OA37/'Drive Train'!$F$35</f>
        <v>0.96017726608144638</v>
      </c>
      <c r="AN37" s="61">
        <f t="shared" si="161"/>
        <v>1.1600000000000004</v>
      </c>
      <c r="AO37" s="46">
        <f>LO37*12*60/(PI() * 'Drive Train'!$F$15)/S$6*ABS(S37)</f>
        <v>4578.5400793281633</v>
      </c>
      <c r="AP37" s="46">
        <f>LP37*12*60/(PI() * 'Drive Train'!$F$15)/T$6*ABS(T37)</f>
        <v>696.42915965020097</v>
      </c>
      <c r="AQ37" s="46">
        <f>LQ37*12*60/(PI() * 'Drive Train'!$F$15)/U$6*ABS(U37)</f>
        <v>1410.9226894020424</v>
      </c>
      <c r="AR37" s="46">
        <f>LR37*12*60/(PI() * 'Drive Train'!$F$15)/V$6*ABS(V37)</f>
        <v>2319.0724420017427</v>
      </c>
      <c r="AS37" s="46">
        <f>LS37*12*60/(PI() * 'Drive Train'!$F$15)/W$6*ABS(W37)</f>
        <v>3257.8663439888978</v>
      </c>
      <c r="AT37" s="46">
        <f>LT37*12*60/(PI() * 'Drive Train'!$F$15)/X$6*ABS(X37)</f>
        <v>3986.0717406060789</v>
      </c>
      <c r="AU37" s="46">
        <f>LU37*12*60/(PI() * 'Drive Train'!$F$15)/Y$6*ABS(Y37)</f>
        <v>4416.2181472363191</v>
      </c>
      <c r="AV37" s="46">
        <f>LV37*12*60/(PI() * 'Drive Train'!$F$15)/Z$6*ABS(Z37)</f>
        <v>4602.1979913339628</v>
      </c>
      <c r="AW37" s="46">
        <f>LW37*12*60/(PI() * 'Drive Train'!$F$15)/AA$6*ABS(AA37)</f>
        <v>4666.7687611342781</v>
      </c>
      <c r="AX37" s="46">
        <f>LX37*12*60/(PI() * 'Drive Train'!$F$15)/AB$6*ABS(AB37)</f>
        <v>4684.3296190989886</v>
      </c>
      <c r="AY37" s="46">
        <f>LY37*12*60/(PI() * 'Drive Train'!$F$15)/AC$6*ABS(AC37)</f>
        <v>4688.1123994550226</v>
      </c>
      <c r="AZ37" s="46">
        <f>LZ37*12*60/(PI() * 'Drive Train'!$F$15)/AD$6*ABS(AD37)</f>
        <v>2951.1212143543798</v>
      </c>
      <c r="BA37" s="46">
        <f>MA37*12*60/(PI() * 'Drive Train'!$F$15)/AE$6*ABS(AE37)</f>
        <v>3554.9718333578035</v>
      </c>
      <c r="BB37" s="46">
        <f>MB37*12*60/(PI() * 'Drive Train'!$F$15)/AF$6*ABS(AF37)</f>
        <v>4163.8370509905753</v>
      </c>
      <c r="BC37" s="46">
        <f>MC37*12*60/(PI() * 'Drive Train'!$F$15)/AG$6*ABS(AG37)</f>
        <v>4397.1473972661652</v>
      </c>
      <c r="BD37" s="46">
        <f>MD37*12*60/(PI() * 'Drive Train'!$F$15)/AH$6*ABS(AH37)</f>
        <v>4489.4879931744763</v>
      </c>
      <c r="BE37" s="46">
        <f>ME37*12*60/(PI() * 'Drive Train'!$F$15)/AI$6*ABS(AI37)</f>
        <v>4533.9368889554507</v>
      </c>
      <c r="BF37" s="46">
        <f>MF37*12*60/(PI() * 'Drive Train'!$F$15)/AJ$6*ABS(AJ37)</f>
        <v>4556.3990320548428</v>
      </c>
      <c r="BG37" s="46">
        <f>MG37*12*60/(PI() * 'Drive Train'!$F$15)/AK$6*ABS(AK37)</f>
        <v>4568.7111051496413</v>
      </c>
      <c r="BH37" s="46">
        <f>MH37*12*60/(PI() * 'Drive Train'!$F$15)/AL$6*ABS(AL37)</f>
        <v>4575.8571459638724</v>
      </c>
      <c r="BI37" s="46">
        <f>MI37*12*60/(PI() * 'Drive Train'!$F$15)/AM$6*ABS(AM37)</f>
        <v>4576.1451523746982</v>
      </c>
      <c r="BJ37" s="61">
        <f t="shared" si="67"/>
        <v>1.1600000000000004</v>
      </c>
      <c r="BK37" s="2">
        <f>IF(OR(KS36=1,AND($C$37=Motors!$C$32,OY36=1)),0,IF(NG37=0,-(CG36+$C$15)/($C$14-$C$15)*$C$12,($C$11*S37-AO37)/($C$11*S37)*$C$12*S37))</f>
        <v>0.31681229139851702</v>
      </c>
      <c r="BL37" s="2">
        <f>IF(OR(KT36=1,AND($C$37=Motors!$C$32,OZ36=1)),0,IF(NH37=0,-(CH36+$C$15)/($C$14-$C$15)*$C$12,($C$11*T37-AP37)/($C$11*T37)*$C$12*T37))</f>
        <v>1.2690534387038013</v>
      </c>
      <c r="BM37" s="2">
        <f>IF(OR(KU36=1,AND($C$37=Motors!$C$32,PA36=1)),0,IF(NI37=0,-(CI36+$C$15)/($C$14-$C$15)*$C$12,($C$11*U37-AQ37)/($C$11*U37)*$C$12*U37))</f>
        <v>1.0715971570717715</v>
      </c>
      <c r="BN37" s="2">
        <f>IF(OR(KV36=1,AND($C$37=Motors!$C$32,PB36=1)),0,IF(NJ37=0,-(CJ36+$C$15)/($C$14-$C$15)*$C$12,($C$11*V37-AR37)/($C$11*V37)*$C$12*V37))</f>
        <v>0.85193440565478451</v>
      </c>
      <c r="BO37" s="2">
        <f>IF(OR(KW36=1,AND($C$37=Motors!$C$32,PC36=1)),0,IF(NK37=0,-(CK36+$C$15)/($C$14-$C$15)*$C$12,($C$11*W37-AS37)/($C$11*W37)*$C$12*W37))</f>
        <v>0.62843717985358072</v>
      </c>
      <c r="BP37" s="2">
        <f>IF(OR(KX36=1,AND($C$37=Motors!$C$32,PD36=1)),0,IF(NL37=0,-(CL36+$C$15)/($C$14-$C$15)*$C$12,($C$11*X37-AT37)/($C$11*X37)*$C$12*X37))</f>
        <v>0.45524655783744783</v>
      </c>
      <c r="BQ37" s="2">
        <f>IF(OR(KY36=1,AND($C$37=Motors!$C$32,PE36=1)),0,IF(NM37=0,-(CM36+$C$15)/($C$14-$C$15)*$C$12,($C$11*Y37-AU37)/($C$11*Y37)*$C$12*Y37))</f>
        <v>0.35423088222516791</v>
      </c>
      <c r="BR37" s="2">
        <f>IF(OR(KZ36=1,AND($C$37=Motors!$C$32,PF36=1)),0,IF(NN37=0,-(CN36+$C$15)/($C$14-$C$15)*$C$12,($C$11*Z37-AV37)/($C$11*Z37)*$C$12*Z37))</f>
        <v>0.31141854577935052</v>
      </c>
      <c r="BS37" s="2">
        <f>IF(OR(LA36=1,AND($C$37=Motors!$C$32,PG36=1)),0,IF(NO37=0,-(CO36+$C$15)/($C$14-$C$15)*$C$12,($C$11*AA37-AW37)/($C$11*AA37)*$C$12*AA37))</f>
        <v>0.2969292208797874</v>
      </c>
      <c r="BT37" s="2">
        <f>IF(OR(LB36=1,AND($C$37=Motors!$C$32,PH36=1)),0,IF(NP37=0,-(CP36+$C$15)/($C$14-$C$15)*$C$12,($C$11*AB37-AX37)/($C$11*AB37)*$C$12*AB37))</f>
        <v>0.29310492219515155</v>
      </c>
      <c r="BU37" s="2">
        <f>IF(OR(LC36=1,AND($C$37=Motors!$C$32,PI36=1)),0,IF(NQ37=0,-(CQ36+$C$15)/($C$14-$C$15)*$C$12,($C$11*AC37-AY37)/($C$11*AC37)*$C$12*AC37))</f>
        <v>0.29230971642302223</v>
      </c>
      <c r="BV37" s="2">
        <f>IF(OR(LD36=1,AND($C$37=Motors!$C$32,PJ36=1)),0,IF(NR37=0,-(CR36+$C$15)/($C$14-$C$15)*$C$12,($C$11*AD37-AZ37)/($C$11*AD37)*$C$12*AD37))</f>
        <v>0.90440707737068793</v>
      </c>
      <c r="BW37" s="2">
        <f>IF(OR(LE36=1,AND($C$37=Motors!$C$32,PK36=1)),0,IF(NS37=0,-(CS36+$C$15)/($C$14-$C$15)*$C$12,($C$11*AE37-BA37)/($C$11*AE37)*$C$12*AE37))</f>
        <v>0.59891591168664249</v>
      </c>
      <c r="BX37" s="2">
        <f>IF(OR(LF36=1,AND($C$37=Motors!$C$32,PL36=1)),0,IF(NT37=0,-(CT36+$C$15)/($C$14-$C$15)*$C$12,($C$11*AF37-BB37)/($C$11*AF37)*$C$12*AF37))</f>
        <v>0.40995957964643071</v>
      </c>
      <c r="BY37" s="2">
        <f>IF(OR(LG36=1,AND($C$37=Motors!$C$32,PM36=1)),0,IF(NU37=0,-(CU36+$C$15)/($C$14-$C$15)*$C$12,($C$11*AG37-BC37)/($C$11*AG37)*$C$12*AG37))</f>
        <v>0.35746882302488264</v>
      </c>
      <c r="BZ37" s="2">
        <f>IF(OR(LH36=1,AND($C$37=Motors!$C$32,PN36=1)),0,IF(NV37=0,-(CV36+$C$15)/($C$14-$C$15)*$C$12,($C$11*AH37-BD37)/($C$11*AH37)*$C$12*AH37))</f>
        <v>0.33675407813510921</v>
      </c>
      <c r="CA37" s="2">
        <f>IF(OR(LI36=1,AND($C$37=Motors!$C$32,PO36=1)),0,IF(NW37=0,-(CW36+$C$15)/($C$14-$C$15)*$C$12,($C$11*AI37-BE37)/($C$11*AI37)*$C$12*AI37))</f>
        <v>0.32679600947127341</v>
      </c>
      <c r="CB37" s="2">
        <f>IF(OR(LJ36=1,AND($C$37=Motors!$C$32,PP36=1)),0,IF(NX37=0,-(CX36+$C$15)/($C$14-$C$15)*$C$12,($C$11*AJ37-BF37)/($C$11*AJ37)*$C$12*AJ37))</f>
        <v>0.32176708215571248</v>
      </c>
      <c r="CC37" s="2">
        <f>IF(OR(LK36=1,AND($C$37=Motors!$C$32,PQ36=1)),0,IF(NY37=0,-(CY36+$C$15)/($C$14-$C$15)*$C$12,($C$11*AK37-BG37)/($C$11*AK37)*$C$12*AK37))</f>
        <v>0.31901157160130311</v>
      </c>
      <c r="CD37" s="2">
        <f>IF(OR(LL36=1,AND($C$37=Motors!$C$32,PR36=1)),0,IF(NZ37=0,-(CZ36+$C$15)/($C$14-$C$15)*$C$12,($C$11*AL37-BH37)/($C$11*AL37)*$C$12*AL37))</f>
        <v>0.31741256649500993</v>
      </c>
      <c r="CE37" s="2">
        <f>IF(OR(LM36=1,AND($C$37=Motors!$C$32,PS36=1)),0,IF(OA37=0,-(DA36+$C$15)/($C$14-$C$15)*$C$12,($C$11*AM37-BI37)/($C$11*AM37)*$C$12*AM37))</f>
        <v>0.31734812682424807</v>
      </c>
      <c r="CF37" s="61">
        <f t="shared" si="69"/>
        <v>1.1600000000000004</v>
      </c>
      <c r="CG37" s="57">
        <f>IF(AND(KS36=1,OY36=1),0,ABS(BK37/$C$12*($C$14-$C$15)+$C$15) *'Drive Train'!$AA$49 + CG36*(1-'Drive Train'!$AA$49))</f>
        <v>19.615482152045534</v>
      </c>
      <c r="CH37" s="57">
        <f>IF(AND(KT36=1,OZ36=1),0,ABS(BL37/$C$12*($C$14-$C$15)+$C$15) *'Drive Train'!$AA$49 + CH36*(1-'Drive Train'!$AA$49))</f>
        <v>70.309481819791571</v>
      </c>
      <c r="CI37" s="57">
        <f>IF(AND(KU36=1,PA36=1),0,ABS(BM37/$C$12*($C$14-$C$15)+$C$15) *'Drive Train'!$AA$49 + CI36*(1-'Drive Train'!$AA$49))</f>
        <v>59.797597615065669</v>
      </c>
      <c r="CJ37" s="57">
        <f>IF(AND(KV36=1,PB36=1),0,ABS(BN37/$C$12*($C$14-$C$15)+$C$15) *'Drive Train'!$AA$49 + CJ36*(1-'Drive Train'!$AA$49))</f>
        <v>48.103518359132302</v>
      </c>
      <c r="CK37" s="57">
        <f>IF(AND(KW36=1,PC36=1),0,ABS(BO37/$C$12*($C$14-$C$15)+$C$15) *'Drive Train'!$AA$49 + CK36*(1-'Drive Train'!$AA$49))</f>
        <v>36.205305051956181</v>
      </c>
      <c r="CL37" s="57">
        <f>IF(AND(KX36=1,PD36=1),0,ABS(BP37/$C$12*($C$14-$C$15)+$C$15) *'Drive Train'!$AA$49 + CL36*(1-'Drive Train'!$AA$49))</f>
        <v>26.985239987777824</v>
      </c>
      <c r="CM37" s="57">
        <f>IF(AND(KY36=1,PE36=1),0,ABS(BQ37/$C$12*($C$14-$C$15)+$C$15) *'Drive Train'!$AA$49 + CM36*(1-'Drive Train'!$AA$49))</f>
        <v>21.607517506012051</v>
      </c>
      <c r="CN37" s="57">
        <f>IF(AND(KZ36=1,PF36=1),0,ABS(BR37/$C$12*($C$14-$C$15)+$C$15) *'Drive Train'!$AA$49 + CN36*(1-'Drive Train'!$AA$49))</f>
        <v>19.328337935058371</v>
      </c>
      <c r="CO37" s="57">
        <f>IF(AND(LA36=1,PG36=1),0,ABS(BS37/$C$12*($C$14-$C$15)+$C$15) *'Drive Train'!$AA$49 + CO36*(1-'Drive Train'!$AA$49))</f>
        <v>18.556976779616896</v>
      </c>
      <c r="CP37" s="57">
        <f>IF(AND(LB36=1,PH36=1),0,ABS(BT37/$C$12*($C$14-$C$15)+$C$15) *'Drive Train'!$AA$49 + CP36*(1-'Drive Train'!$AA$49))</f>
        <v>18.353384447152674</v>
      </c>
      <c r="CQ37" s="57">
        <f>IF(AND(LC36=1,PI36=1),0,ABS(BU37/$C$12*($C$14-$C$15)+$C$15) *'Drive Train'!$AA$49 + CQ36*(1-'Drive Train'!$AA$49))</f>
        <v>18.311050463516079</v>
      </c>
      <c r="CR37" s="57">
        <f>IF(AND(LD36=1,PJ36=1),0,ABS(BV37/$C$12*($C$14-$C$15)+$C$15) *'Drive Train'!$AA$49 + CR36*(1-'Drive Train'!$AA$49))</f>
        <v>50.896980508987234</v>
      </c>
      <c r="CS37" s="57">
        <f>IF(AND(LE36=1,PK36=1),0,ABS(BW37/$C$12*($C$14-$C$15)+$C$15) *'Drive Train'!$AA$49 + CS36*(1-'Drive Train'!$AA$49))</f>
        <v>34.633695630454866</v>
      </c>
      <c r="CT37" s="57">
        <f>IF(AND(LF36=1,PL36=1),0,ABS(BX37/$C$12*($C$14-$C$15)+$C$15) *'Drive Train'!$AA$49 + CT36*(1-'Drive Train'!$AA$49))</f>
        <v>24.574319115617037</v>
      </c>
      <c r="CU37" s="57">
        <f>IF(AND(LG36=1,PM36=1),0,ABS(BY37/$C$12*($C$14-$C$15)+$C$15) *'Drive Train'!$AA$49 + CU36*(1-'Drive Train'!$AA$49))</f>
        <v>21.779894188420101</v>
      </c>
      <c r="CV37" s="57">
        <f>IF(AND(LH36=1,PN36=1),0,ABS(BZ37/$C$12*($C$14-$C$15)+$C$15) *'Drive Train'!$AA$49 + CV36*(1-'Drive Train'!$AA$49))</f>
        <v>20.677113371259136</v>
      </c>
      <c r="CW37" s="57">
        <f>IF(AND(LI36=1,PO36=1),0,ABS(CA37/$C$12*($C$14-$C$15)+$C$15) *'Drive Train'!$AA$49 + CW36*(1-'Drive Train'!$AA$49))</f>
        <v>20.146980504217584</v>
      </c>
      <c r="CX37" s="57">
        <f>IF(AND(LJ36=1,PP36=1),0,ABS(CB37/$C$12*($C$14-$C$15)+$C$15) *'Drive Train'!$AA$49 + CX36*(1-'Drive Train'!$AA$49))</f>
        <v>19.879257942148509</v>
      </c>
      <c r="CY37" s="57">
        <f>IF(AND(LK36=1,PQ36=1),0,ABS(CC37/$C$12*($C$14-$C$15)+$C$15) *'Drive Train'!$AA$49 + CY36*(1-'Drive Train'!$AA$49))</f>
        <v>19.732564164500907</v>
      </c>
      <c r="CZ37" s="57">
        <f>IF(AND(LL36=1,PR36=1),0,ABS(CD37/$C$12*($C$14-$C$15)+$C$15) *'Drive Train'!$AA$49 + CZ36*(1-'Drive Train'!$AA$49))</f>
        <v>19.647438705937667</v>
      </c>
      <c r="DA37" s="57">
        <f>IF(AND(LM36=1,PS36=1),0,ABS(CE37/$C$12*($C$14-$C$15)+$C$15) *'Drive Train'!$AA$49 + DA36*(1-'Drive Train'!$AA$49))</f>
        <v>19.644008162469305</v>
      </c>
      <c r="DB37" s="61">
        <f t="shared" si="162"/>
        <v>1.1600000000000004</v>
      </c>
      <c r="DC37" s="57">
        <f t="shared" si="70"/>
        <v>19.615482152045534</v>
      </c>
      <c r="DD37" s="57">
        <f t="shared" si="71"/>
        <v>70.309481819791571</v>
      </c>
      <c r="DE37" s="57">
        <f t="shared" si="72"/>
        <v>59.797597615065669</v>
      </c>
      <c r="DF37" s="57">
        <f t="shared" si="73"/>
        <v>48.103518359132302</v>
      </c>
      <c r="DG37" s="57">
        <f t="shared" si="74"/>
        <v>36.205305051956181</v>
      </c>
      <c r="DH37" s="57">
        <f t="shared" si="75"/>
        <v>26.985239987777824</v>
      </c>
      <c r="DI37" s="57">
        <f t="shared" si="76"/>
        <v>21.607517506012051</v>
      </c>
      <c r="DJ37" s="57">
        <f t="shared" si="77"/>
        <v>19.328337935058371</v>
      </c>
      <c r="DK37" s="57">
        <f t="shared" si="78"/>
        <v>18.556976779616896</v>
      </c>
      <c r="DL37" s="57">
        <f t="shared" si="79"/>
        <v>18.353384447152674</v>
      </c>
      <c r="DM37" s="57">
        <f t="shared" si="80"/>
        <v>18.311050463516079</v>
      </c>
      <c r="DN37" s="57">
        <f t="shared" si="81"/>
        <v>25</v>
      </c>
      <c r="DO37" s="57">
        <f t="shared" si="82"/>
        <v>30</v>
      </c>
      <c r="DP37" s="57">
        <f t="shared" si="83"/>
        <v>24.574319115617037</v>
      </c>
      <c r="DQ37" s="57">
        <f t="shared" si="84"/>
        <v>21.779894188420101</v>
      </c>
      <c r="DR37" s="57">
        <f t="shared" si="85"/>
        <v>20.677113371259136</v>
      </c>
      <c r="DS37" s="57">
        <f t="shared" si="86"/>
        <v>20.146980504217584</v>
      </c>
      <c r="DT37" s="57">
        <f t="shared" si="87"/>
        <v>19.879257942148509</v>
      </c>
      <c r="DU37" s="57">
        <f t="shared" si="88"/>
        <v>19.732564164500907</v>
      </c>
      <c r="DV37" s="57">
        <f t="shared" si="89"/>
        <v>19.647438705937667</v>
      </c>
      <c r="DW37" s="57">
        <f t="shared" si="90"/>
        <v>19.644008162469305</v>
      </c>
      <c r="DX37" s="61">
        <f t="shared" si="163"/>
        <v>1.1600000000000004</v>
      </c>
      <c r="DY37" s="2">
        <f>IF(OY37=0,($C$23/0.4536*IF(ISNA(MK36),'Drive Train'!$F$16,'Drive Train'!$F$17)*4.448*$C$24*S$6)*SIGN(BK37),BK37)</f>
        <v>4.5236871680000004</v>
      </c>
      <c r="DZ37" s="2">
        <f>IF(OZ37=0,($C$23/0.4536*IF(ISNA(ML36),'Drive Train'!$F$16,'Drive Train'!$F$17)*4.448*$C$24*$C$21*T$6)*SIGN(BL37),BL37)</f>
        <v>14.225645600594998</v>
      </c>
      <c r="EA37" s="2">
        <f>IF(PA37=0,($C$23/0.4536*IF(ISNA(MM36),'Drive Train'!$F$16,'Drive Train'!$F$17)*4.448*$C$24*$C$21*U$6)*SIGN(BM37),BM37)</f>
        <v>9.8485238773349995</v>
      </c>
      <c r="EB37" s="2">
        <f>IF(PB37=0,($C$23/0.4536*IF(ISNA(MN36),'Drive Train'!$F$16,'Drive Train'!$F$17)*4.448*$C$24*$C$21*V$6)*SIGN(BN37),BN37)</f>
        <v>7.5312241414914709</v>
      </c>
      <c r="EC37" s="2">
        <f>IF(PC37=0,($C$23/0.4536*IF(ISNA(MO36),'Drive Train'!$F$16,'Drive Train'!$F$17)*4.448*$C$24*$C$21*W$6)*SIGN(BO37),BO37)</f>
        <v>6.0967052573978577</v>
      </c>
      <c r="ED37" s="2">
        <f>IF(PD37=0,($C$23/0.4536*IF(ISNA(MP36),'Drive Train'!$F$16,'Drive Train'!$F$17)*4.448*$C$24*$C$21*X$6)*SIGN(BP37),BP37)</f>
        <v>5.1212324162142009</v>
      </c>
      <c r="EE37" s="2">
        <f>IF(PE37=0,($C$23/0.4536*IF(ISNA(MQ36),'Drive Train'!$F$16,'Drive Train'!$F$17)*4.448*$C$24*$C$21*Y$6)*SIGN(BQ37),BQ37)</f>
        <v>4.4148555312191382</v>
      </c>
      <c r="EF37" s="2">
        <f>IF(PF37=0,($C$23/0.4536*IF(ISNA(MR36),'Drive Train'!$F$16,'Drive Train'!$F$17)*4.448*$C$24*$C$21*Z$6)*SIGN(BR37),BR37)</f>
        <v>3.8797215274349997</v>
      </c>
      <c r="EG37" s="2">
        <f>IF(PG37=0,($C$23/0.4536*IF(ISNA(MS36),'Drive Train'!$F$16,'Drive Train'!$F$17)*4.448*$C$24*$C$21*AA$6)*SIGN(BS37),BS37)</f>
        <v>3.4602921731177019</v>
      </c>
      <c r="EH37" s="2">
        <f>IF(PH37=0,($C$23/0.4536*IF(ISNA(MT36),'Drive Train'!$F$16,'Drive Train'!$F$17)*4.448*$C$24*$C$21*AB$6)*SIGN(BT37),BT37)</f>
        <v>3.1227026928135362</v>
      </c>
      <c r="EI37" s="2">
        <f>IF(PI37=0,($C$23/0.4536*IF(ISNA(MU36),'Drive Train'!$F$16,'Drive Train'!$F$17)*4.448*$C$24*$C$21*AC$6)*SIGN(BU37),BU37)</f>
        <v>2.8451291201189992</v>
      </c>
      <c r="EJ37" s="2">
        <f>IF(PJ37=0,($C$23/0.4536*IF(ISNA(MV36),'Drive Train'!$F$16,'Drive Train'!$F$17)*4.448*$C$24*$C$21*AD$6)*SIGN(BV37),BV37)</f>
        <v>3.9831807681666</v>
      </c>
      <c r="EK37" s="2">
        <f>IF(PK37=0,($C$23/0.4536*IF(ISNA(MW36),'Drive Train'!$F$16,'Drive Train'!$F$17)*4.448*$C$24*$C$21*AE$6)*SIGN(BW37),BW37)</f>
        <v>3.9831807681666</v>
      </c>
      <c r="EL37" s="2">
        <f>IF(PL37=0,($C$23/0.4536*IF(ISNA(MX36),'Drive Train'!$F$16,'Drive Train'!$F$17)*4.448*$C$24*$C$21*AF$6)*SIGN(BX37),BX37)</f>
        <v>3.9831807681666</v>
      </c>
      <c r="EM37" s="2">
        <f>IF(PM37=0,($C$23/0.4536*IF(ISNA(MY36),'Drive Train'!$F$16,'Drive Train'!$F$17)*4.448*$C$24*$C$21*AG$6)*SIGN(BY37),BY37)</f>
        <v>3.9831807681666</v>
      </c>
      <c r="EN37" s="2">
        <f>IF(PN37=0,($C$23/0.4536*IF(ISNA(MZ36),'Drive Train'!$F$16,'Drive Train'!$F$17)*4.448*$C$24*$C$21*AH$6)*SIGN(BZ37),BZ37)</f>
        <v>3.9831807681666</v>
      </c>
      <c r="EO37" s="2">
        <f>IF(PO37=0,($C$23/0.4536*IF(ISNA(NA36),'Drive Train'!$F$16,'Drive Train'!$F$17)*4.448*$C$24*$C$21*AI$6)*SIGN(CA37),CA37)</f>
        <v>3.9831807681666</v>
      </c>
      <c r="EP37" s="2">
        <f>IF(PP37=0,($C$23/0.4536*IF(ISNA(NB36),'Drive Train'!$F$16,'Drive Train'!$F$17)*4.448*$C$24*$C$21*AJ$6)*SIGN(CB37),CB37)</f>
        <v>3.9831807681666</v>
      </c>
      <c r="EQ37" s="2">
        <f>IF(PQ37=0,($C$23/0.4536*IF(ISNA(NC36),'Drive Train'!$F$16,'Drive Train'!$F$17)*4.448*$C$24*$C$21*AK$6)*SIGN(CC37),CC37)</f>
        <v>3.9831807681666</v>
      </c>
      <c r="ER37" s="2">
        <f>IF(PR37=0,($C$23/0.4536*IF(ISNA(ND36),'Drive Train'!$F$16,'Drive Train'!$F$17)*4.448*$C$24*$C$21*AL$6)*SIGN(CD37),CD37)</f>
        <v>3.9831807681666</v>
      </c>
      <c r="ES37" s="2">
        <f>IF(PS37=0,($C$23/0.4536*IF(ISNA(NE36),'Drive Train'!$F$16,'Drive Train'!$F$17)*4.448*$C$24*$C$21*AM$6)*SIGN(CE37),CE37)</f>
        <v>3.9831807681666</v>
      </c>
      <c r="ET37" s="61">
        <f t="shared" si="91"/>
        <v>1.1600000000000004</v>
      </c>
      <c r="EU37" s="255">
        <f>MAX(MIN(IF(AND(OY36=1,NG37&lt;0),-1,1)*(DC37-$C$15)/($C$14-$C$15)*$C$12*$C$21-$C$33*LO37/AO$6 -  OY36*$C$33/$C$21,DY36/$C$19),MAX(EU$8:EU36)*-1)</f>
        <v>2.5138724709174609E-2</v>
      </c>
      <c r="EV37" s="255">
        <f>MAX(MIN(IF(AND(OZ36=1,NH37&lt;0),-1,1)*(DD37-$C$15)/($C$14-$C$15)*$C$12*$C$21-$C$33*LP37/AP$6 -  OZ36*$C$33/$C$21,DZ36/$C$19),MAX(EV$8:EV36)*-1)</f>
        <v>1.0598060598003956</v>
      </c>
      <c r="EW37" s="255">
        <f>MAX(MIN(IF(AND(PA36=1,NI37&lt;0),-1,1)*(DE37-$C$15)/($C$14-$C$15)*$C$12*$C$21-$C$33*LQ37/AQ$6 -  PA36*$C$33/$C$21,EA36/$C$19),MAX(EW$8:EW36)*-1)</f>
        <v>0.83513289906582777</v>
      </c>
      <c r="EX37" s="255">
        <f>MAX(MIN(IF(AND(PB36=1,NJ37&lt;0),-1,1)*(DF37-$C$15)/($C$14-$C$15)*$C$12*$C$21-$C$33*LR37/AR$6 -  PB36*$C$33/$C$21,EB36/$C$19),MAX(EX$8:EX36)*-1)</f>
        <v>0.58941528701703372</v>
      </c>
      <c r="EY37" s="255">
        <f>MAX(MIN(IF(AND(PC36=1,NK37&lt;0),-1,1)*(DG37-$C$15)/($C$14-$C$15)*$C$12*$C$21-$C$33*LS37/AS$6 -  PC36*$C$33/$C$21,EC36/$C$19),MAX(EY$8:EY36)*-1)</f>
        <v>0.34870530537649236</v>
      </c>
      <c r="EZ37" s="255">
        <f>MAX(MIN(IF(AND(PD36=1,NL37&lt;0),-1,1)*(DH37-$C$15)/($C$14-$C$15)*$C$12*$C$21-$C$33*LT37/AT$6 -  PD36*$C$33/$C$21,ED36/$C$19),MAX(EZ$8:EZ36)*-1)</f>
        <v>0.16744223176109518</v>
      </c>
      <c r="FA37" s="255">
        <f>MAX(MIN(IF(AND(PE36=1,NM37&lt;0),-1,1)*(DI37-$C$15)/($C$14-$C$15)*$C$12*$C$21-$C$33*LU37/AU$6 -  PE36*$C$33/$C$21,EE36/$C$19),MAX(FA$8:FA36)*-1)</f>
        <v>6.3404266139818699E-2</v>
      </c>
      <c r="FB37" s="255">
        <f>MAX(MIN(IF(AND(PF36=1,NN37&lt;0),-1,1)*(DJ37-$C$15)/($C$14-$C$15)*$C$12*$C$21-$C$33*LV37/AV$6 -  PF36*$C$33/$C$21,EF36/$C$19),MAX(FB$8:FB36)*-1)</f>
        <v>1.9633962346977507E-2</v>
      </c>
      <c r="FC37" s="255">
        <f>MAX(MIN(IF(AND(PG36=1,NO37&lt;0),-1,1)*(DK37-$C$15)/($C$14-$C$15)*$C$12*$C$21-$C$33*LW37/AW$6 -  PG36*$C$33/$C$21,EG36/$C$19),MAX(FC$8:FC36)*-1)</f>
        <v>4.8556253957363071E-3</v>
      </c>
      <c r="FD37" s="255">
        <f>MAX(MIN(IF(AND(PH36=1,NP37&lt;0),-1,1)*(DL37-$C$15)/($C$14-$C$15)*$C$12*$C$21-$C$33*LX37/AX$6 -  PH36*$C$33/$C$21,EH36/$C$19),MAX(FD$8:FD36)*-1)</f>
        <v>9.5558728586164765E-4</v>
      </c>
      <c r="FE37" s="255">
        <f>MAX(MIN(IF(AND(PI36=1,NQ37&lt;0),-1,1)*(DM37-$C$15)/($C$14-$C$15)*$C$12*$C$21-$C$33*LY37/AY$6 -  PI36*$C$33/$C$21,EI36/$C$19),MAX(FE$8:FE36)*-1)</f>
        <v>1.4397328361859252E-4</v>
      </c>
      <c r="FF37" s="255">
        <f>MAX(MIN(IF(AND(PJ36=1,NR37&lt;0),-1,1)*(DN37-$C$15)/($C$14-$C$15)*$C$12*$C$21-$C$33*LZ37/AZ$6 -  PJ36*$C$33/$C$21,EJ36/$C$19),MAX(FF$8:FF36)*-1)</f>
        <v>0.19427496798610602</v>
      </c>
      <c r="FG37" s="255">
        <f>MAX(MIN(IF(AND(PK36=1,NS37&lt;0),-1,1)*(DO37-$C$15)/($C$14-$C$15)*$C$12*$C$21-$C$33*MA37/BA$6 -  PK36*$C$33/$C$21,EK36/$C$19),MAX(FG$8:FG36)*-1)</f>
        <v>0.23793128312196954</v>
      </c>
      <c r="FH37" s="255">
        <f>MAX(MIN(IF(AND(PL36=1,NT37&lt;0),-1,1)*(DP37-$C$15)/($C$14-$C$15)*$C$12*$C$21-$C$33*MB37/BB$6 -  PL36*$C$33/$C$21,EL36/$C$19),MAX(FH$8:FH36)*-1)</f>
        <v>0.12080828335867783</v>
      </c>
      <c r="FI37" s="255">
        <f>MAX(MIN(IF(AND(PM36=1,NU37&lt;0),-1,1)*(DQ37-$C$15)/($C$14-$C$15)*$C$12*$C$21-$C$33*MC37/BC$6 -  PM36*$C$33/$C$21,EM36/$C$19),MAX(FI$8:FI36)*-1)</f>
        <v>6.6766703637604397E-2</v>
      </c>
      <c r="FJ37" s="255">
        <f>MAX(MIN(IF(AND(PN36=1,NV37&lt;0),-1,1)*(DR37-$C$15)/($C$14-$C$15)*$C$12*$C$21-$C$33*MD37/BD$6 -  PN36*$C$33/$C$21,EN36/$C$19),MAX(FJ$8:FJ36)*-1)</f>
        <v>4.5532607581371398E-2</v>
      </c>
      <c r="FK37" s="255">
        <f>MAX(MIN(IF(AND(PO36=1,NW37&lt;0),-1,1)*(DS37-$C$15)/($C$14-$C$15)*$C$12*$C$21-$C$33*ME37/BE$6 -  PO36*$C$33/$C$21,EO36/$C$19),MAX(FK$8:FK36)*-1)</f>
        <v>3.534297543149878E-2</v>
      </c>
      <c r="FL37" s="255">
        <f>MAX(MIN(IF(AND(PP36=1,NX37&lt;0),-1,1)*(DT37-$C$15)/($C$14-$C$15)*$C$12*$C$21-$C$33*MF37/BF$6 -  PP36*$C$33/$C$21,EP36/$C$19),MAX(FL$8:FL36)*-1)</f>
        <v>3.0201515532620515E-2</v>
      </c>
      <c r="FM37" s="255">
        <f>MAX(MIN(IF(AND(PQ36=1,NY37&lt;0),-1,1)*(DU37-$C$15)/($C$14-$C$15)*$C$12*$C$21-$C$33*MG37/BG$6 -  PQ36*$C$33/$C$21,EQ36/$C$19),MAX(FM$8:FM36)*-1)</f>
        <v>2.7385591776379725E-2</v>
      </c>
      <c r="FN37" s="255">
        <f>MAX(MIN(IF(AND(PR36=1,NZ37&lt;0),-1,1)*(DV37-$C$15)/($C$14-$C$15)*$C$12*$C$21-$C$33*MH37/BH$6 -  PR36*$C$33/$C$21,ER36/$C$19),MAX(FN$8:FN36)*-1)</f>
        <v>2.575193272311127E-2</v>
      </c>
      <c r="FO37" s="255">
        <f>MAX(MIN(IF(AND(PS36=1,OA37&lt;0),-1,1)*(DW37-$C$15)/($C$14-$C$15)*$C$12*$C$21-$C$33*MI37/BI$6 -  PS36*$C$33/$C$21,ES36/$C$19),MAX(FO$8:FO36)*-1)</f>
        <v>2.5686102704639113E-2</v>
      </c>
      <c r="FP37" s="61">
        <f t="shared" si="164"/>
        <v>1.1600000000000004</v>
      </c>
      <c r="FQ37" s="256">
        <f t="shared" si="165"/>
        <v>4.8487470867761209</v>
      </c>
      <c r="FR37" s="256">
        <f t="shared" si="166"/>
        <v>70.309481819791571</v>
      </c>
      <c r="FS37" s="256">
        <f t="shared" si="167"/>
        <v>59.797597615065669</v>
      </c>
      <c r="FT37" s="256">
        <f t="shared" si="168"/>
        <v>43.594733415886814</v>
      </c>
      <c r="FU37" s="256">
        <f t="shared" si="169"/>
        <v>27.06640975172494</v>
      </c>
      <c r="FV37" s="256">
        <f t="shared" si="170"/>
        <v>14.620001303445237</v>
      </c>
      <c r="FW37" s="256">
        <f t="shared" si="171"/>
        <v>7.4762461611375599</v>
      </c>
      <c r="FX37" s="256">
        <f t="shared" si="172"/>
        <v>4.4707632017847638</v>
      </c>
      <c r="FY37" s="256">
        <f t="shared" si="173"/>
        <v>3.4560103665121513</v>
      </c>
      <c r="FZ37" s="256">
        <f t="shared" si="174"/>
        <v>3.1882146908062894</v>
      </c>
      <c r="GA37" s="256">
        <f t="shared" si="175"/>
        <v>3.1324853071388041</v>
      </c>
      <c r="GB37" s="256">
        <f t="shared" si="176"/>
        <v>16.462468101454267</v>
      </c>
      <c r="GC37" s="256">
        <f t="shared" si="177"/>
        <v>19.460124042568228</v>
      </c>
      <c r="GD37" s="256">
        <f t="shared" si="178"/>
        <v>11.417886510864651</v>
      </c>
      <c r="GE37" s="256">
        <f t="shared" si="179"/>
        <v>7.7071275516189433</v>
      </c>
      <c r="GF37" s="256">
        <f t="shared" si="180"/>
        <v>6.2490907475722128</v>
      </c>
      <c r="GG37" s="256">
        <f t="shared" si="181"/>
        <v>5.5494208084861532</v>
      </c>
      <c r="GH37" s="256">
        <f t="shared" si="182"/>
        <v>5.1963830460477363</v>
      </c>
      <c r="GI37" s="256">
        <f t="shared" si="183"/>
        <v>5.0030279598168148</v>
      </c>
      <c r="GJ37" s="256">
        <f t="shared" si="184"/>
        <v>4.890852945696996</v>
      </c>
      <c r="GK37" s="256">
        <f t="shared" si="185"/>
        <v>4.8863327349242223</v>
      </c>
      <c r="GL37" s="61">
        <f t="shared" si="186"/>
        <v>1.1600000000000004</v>
      </c>
      <c r="GM37" s="57">
        <f t="shared" si="93"/>
        <v>0.6506381923354233</v>
      </c>
      <c r="GN37" s="57">
        <f t="shared" si="94"/>
        <v>7.6803452023339824</v>
      </c>
      <c r="GO37" s="57">
        <f t="shared" si="95"/>
        <v>8.7419995006941775</v>
      </c>
      <c r="GP37" s="57">
        <f t="shared" si="96"/>
        <v>8.0683020685559423</v>
      </c>
      <c r="GQ37" s="57">
        <f t="shared" si="97"/>
        <v>5.8964372650621586</v>
      </c>
      <c r="GR37" s="57">
        <f t="shared" si="98"/>
        <v>3.3706747293845822</v>
      </c>
      <c r="GS37" s="57">
        <f t="shared" si="99"/>
        <v>1.4805678365802126</v>
      </c>
      <c r="GT37" s="57">
        <f t="shared" si="100"/>
        <v>0.52171548379677835</v>
      </c>
      <c r="GU37" s="57">
        <f t="shared" si="101"/>
        <v>0.14466342089476592</v>
      </c>
      <c r="GV37" s="57">
        <f t="shared" si="102"/>
        <v>3.1547580123418108E-2</v>
      </c>
      <c r="GW37" s="57">
        <f t="shared" si="103"/>
        <v>5.2168248514855029E-3</v>
      </c>
      <c r="GX37" s="57">
        <f t="shared" si="104"/>
        <v>5.0282070967733077</v>
      </c>
      <c r="GY37" s="57">
        <f t="shared" si="105"/>
        <v>6.158115884614773</v>
      </c>
      <c r="GZ37" s="57">
        <f t="shared" si="106"/>
        <v>3.1267490301506444</v>
      </c>
      <c r="HA37" s="57">
        <f t="shared" si="107"/>
        <v>1.728049766466939</v>
      </c>
      <c r="HB37" s="57">
        <f t="shared" si="108"/>
        <v>1.1784708186986774</v>
      </c>
      <c r="HC37" s="57">
        <f t="shared" si="109"/>
        <v>0.91474368380004689</v>
      </c>
      <c r="HD37" s="57">
        <f t="shared" si="110"/>
        <v>0.78167288513099786</v>
      </c>
      <c r="HE37" s="57">
        <f t="shared" si="111"/>
        <v>0.70879140193283763</v>
      </c>
      <c r="HF37" s="57">
        <f t="shared" si="112"/>
        <v>0.6665091865218441</v>
      </c>
      <c r="HG37" s="57">
        <f t="shared" si="113"/>
        <v>0.66480537995585309</v>
      </c>
      <c r="HH37" s="61">
        <f t="shared" si="187"/>
        <v>1.1600000000000004</v>
      </c>
      <c r="HI37" s="57">
        <f t="shared" si="188"/>
        <v>0.6506381923354233</v>
      </c>
      <c r="HJ37" s="57">
        <f t="shared" si="189"/>
        <v>7.6803452023339824</v>
      </c>
      <c r="HK37" s="57">
        <f t="shared" si="190"/>
        <v>8.7419995006941775</v>
      </c>
      <c r="HL37" s="57">
        <f t="shared" si="191"/>
        <v>8.0683020685559423</v>
      </c>
      <c r="HM37" s="57">
        <f t="shared" si="192"/>
        <v>5.8964372650621586</v>
      </c>
      <c r="HN37" s="57">
        <f t="shared" si="193"/>
        <v>3.3706747293845822</v>
      </c>
      <c r="HO37" s="57">
        <f t="shared" si="194"/>
        <v>1.4805678365802126</v>
      </c>
      <c r="HP37" s="57">
        <f t="shared" si="195"/>
        <v>0.52171548379677835</v>
      </c>
      <c r="HQ37" s="57">
        <f t="shared" si="196"/>
        <v>0.14466342089476592</v>
      </c>
      <c r="HR37" s="57">
        <f t="shared" si="197"/>
        <v>3.1547580123418108E-2</v>
      </c>
      <c r="HS37" s="57">
        <f t="shared" si="198"/>
        <v>5.2168248514855029E-3</v>
      </c>
      <c r="HT37" s="57">
        <f t="shared" si="199"/>
        <v>5.0282070967733077</v>
      </c>
      <c r="HU37" s="57">
        <f t="shared" si="200"/>
        <v>6.158115884614773</v>
      </c>
      <c r="HV37" s="57">
        <f t="shared" si="201"/>
        <v>3.1267490301506444</v>
      </c>
      <c r="HW37" s="57">
        <f t="shared" si="202"/>
        <v>1.728049766466939</v>
      </c>
      <c r="HX37" s="57">
        <f t="shared" si="203"/>
        <v>1.1784708186986774</v>
      </c>
      <c r="HY37" s="57">
        <f t="shared" si="204"/>
        <v>0.91474368380004689</v>
      </c>
      <c r="HZ37" s="57">
        <f t="shared" si="205"/>
        <v>0.78167288513099786</v>
      </c>
      <c r="IA37" s="57">
        <f t="shared" si="206"/>
        <v>0.70879140193283763</v>
      </c>
      <c r="IB37" s="57">
        <f t="shared" si="207"/>
        <v>0.6665091865218441</v>
      </c>
      <c r="IC37" s="57">
        <f t="shared" si="208"/>
        <v>0.66480537995585309</v>
      </c>
      <c r="ID37" s="61">
        <f t="shared" si="209"/>
        <v>1.1600000000000004</v>
      </c>
      <c r="IE37" s="57">
        <f t="shared" si="210"/>
        <v>11.908882694420477</v>
      </c>
      <c r="IF37" s="57">
        <f t="shared" si="211"/>
        <v>7.9799615098642995</v>
      </c>
      <c r="IG37" s="57">
        <f t="shared" si="212"/>
        <v>8.5909102679903349</v>
      </c>
      <c r="IH37" s="57">
        <f t="shared" si="213"/>
        <v>9.5256576783789342</v>
      </c>
      <c r="II37" s="57">
        <f t="shared" si="214"/>
        <v>10.51002349038473</v>
      </c>
      <c r="IJ37" s="57">
        <f t="shared" si="215"/>
        <v>11.274447848759911</v>
      </c>
      <c r="IK37" s="57">
        <f t="shared" si="216"/>
        <v>11.732491008946141</v>
      </c>
      <c r="IL37" s="57">
        <f t="shared" si="217"/>
        <v>11.93489386181005</v>
      </c>
      <c r="IM37" s="57">
        <f t="shared" si="218"/>
        <v>12.00706022992077</v>
      </c>
      <c r="IN37" s="57">
        <f t="shared" si="219"/>
        <v>12.027274229663933</v>
      </c>
      <c r="IO37" s="57">
        <f t="shared" si="220"/>
        <v>12.03177295381659</v>
      </c>
      <c r="IP37" s="57">
        <f t="shared" si="221"/>
        <v>11.213780068263388</v>
      </c>
      <c r="IQ37" s="57">
        <f t="shared" si="222"/>
        <v>11.029769828524408</v>
      </c>
      <c r="IR37" s="57">
        <f t="shared" si="223"/>
        <v>11.445853073741024</v>
      </c>
      <c r="IS37" s="57">
        <f t="shared" si="224"/>
        <v>11.705914997331028</v>
      </c>
      <c r="IT37" s="57">
        <f t="shared" si="225"/>
        <v>11.809148009903469</v>
      </c>
      <c r="IU37" s="57">
        <f t="shared" si="226"/>
        <v>11.858906460256726</v>
      </c>
      <c r="IV37" s="57">
        <f t="shared" si="227"/>
        <v>11.884068744968578</v>
      </c>
      <c r="IW37" s="57">
        <f t="shared" si="228"/>
        <v>11.897865749019243</v>
      </c>
      <c r="IX37" s="57">
        <f t="shared" si="229"/>
        <v>11.905875267427581</v>
      </c>
      <c r="IY37" s="57">
        <f t="shared" si="230"/>
        <v>11.906198099409936</v>
      </c>
      <c r="IZ37" s="61">
        <f t="shared" si="231"/>
        <v>1.1600000000000004</v>
      </c>
      <c r="JA37" s="256" t="e">
        <f t="shared" si="349"/>
        <v>#N/A</v>
      </c>
      <c r="JB37" s="256" t="e">
        <f t="shared" si="350"/>
        <v>#N/A</v>
      </c>
      <c r="JC37" s="256" t="e">
        <f t="shared" si="351"/>
        <v>#N/A</v>
      </c>
      <c r="JD37" s="256" t="e">
        <f t="shared" si="352"/>
        <v>#N/A</v>
      </c>
      <c r="JE37" s="256" t="e">
        <f t="shared" si="353"/>
        <v>#N/A</v>
      </c>
      <c r="JF37" s="256" t="e">
        <f t="shared" si="354"/>
        <v>#N/A</v>
      </c>
      <c r="JG37" s="256" t="e">
        <f t="shared" si="355"/>
        <v>#N/A</v>
      </c>
      <c r="JH37" s="256" t="e">
        <f t="shared" si="356"/>
        <v>#N/A</v>
      </c>
      <c r="JI37" s="256" t="e">
        <f t="shared" si="357"/>
        <v>#N/A</v>
      </c>
      <c r="JJ37" s="256" t="e">
        <f t="shared" si="358"/>
        <v>#N/A</v>
      </c>
      <c r="JK37" s="256" t="e">
        <f t="shared" si="359"/>
        <v>#N/A</v>
      </c>
      <c r="JL37" s="256" t="e">
        <f t="shared" si="360"/>
        <v>#N/A</v>
      </c>
      <c r="JM37" s="256" t="e">
        <f t="shared" si="361"/>
        <v>#N/A</v>
      </c>
      <c r="JN37" s="256" t="e">
        <f t="shared" si="362"/>
        <v>#N/A</v>
      </c>
      <c r="JO37" s="256" t="e">
        <f t="shared" si="363"/>
        <v>#N/A</v>
      </c>
      <c r="JP37" s="256" t="e">
        <f t="shared" si="364"/>
        <v>#N/A</v>
      </c>
      <c r="JQ37" s="256" t="e">
        <f t="shared" si="365"/>
        <v>#N/A</v>
      </c>
      <c r="JR37" s="256" t="e">
        <f t="shared" si="366"/>
        <v>#N/A</v>
      </c>
      <c r="JS37" s="256" t="e">
        <f t="shared" si="367"/>
        <v>#N/A</v>
      </c>
      <c r="JT37" s="256" t="e">
        <f t="shared" si="368"/>
        <v>#N/A</v>
      </c>
      <c r="JU37" s="256" t="e">
        <f t="shared" si="369"/>
        <v>#N/A</v>
      </c>
      <c r="JV37" s="61">
        <f t="shared" si="233"/>
        <v>1.1600000000000004</v>
      </c>
      <c r="JW37" s="46">
        <f t="shared" si="234"/>
        <v>0</v>
      </c>
      <c r="JX37" s="46">
        <f t="shared" si="235"/>
        <v>0</v>
      </c>
      <c r="JY37" s="46">
        <f t="shared" si="236"/>
        <v>0</v>
      </c>
      <c r="JZ37" s="46">
        <f t="shared" si="237"/>
        <v>0</v>
      </c>
      <c r="KA37" s="46">
        <f t="shared" si="238"/>
        <v>0</v>
      </c>
      <c r="KB37" s="46">
        <f t="shared" si="239"/>
        <v>0</v>
      </c>
      <c r="KC37" s="46">
        <f t="shared" si="240"/>
        <v>0</v>
      </c>
      <c r="KD37" s="46">
        <f t="shared" si="241"/>
        <v>0</v>
      </c>
      <c r="KE37" s="46">
        <f t="shared" si="242"/>
        <v>1</v>
      </c>
      <c r="KF37" s="46">
        <f t="shared" si="243"/>
        <v>1</v>
      </c>
      <c r="KG37" s="46">
        <f t="shared" si="244"/>
        <v>1</v>
      </c>
      <c r="KH37" s="46">
        <f t="shared" si="245"/>
        <v>0</v>
      </c>
      <c r="KI37" s="46">
        <f t="shared" si="246"/>
        <v>0</v>
      </c>
      <c r="KJ37" s="46">
        <f t="shared" si="247"/>
        <v>0</v>
      </c>
      <c r="KK37" s="46">
        <f t="shared" si="248"/>
        <v>0</v>
      </c>
      <c r="KL37" s="46">
        <f t="shared" si="249"/>
        <v>0</v>
      </c>
      <c r="KM37" s="46">
        <f t="shared" si="250"/>
        <v>0</v>
      </c>
      <c r="KN37" s="46">
        <f t="shared" si="251"/>
        <v>0</v>
      </c>
      <c r="KO37" s="46">
        <f t="shared" si="252"/>
        <v>0</v>
      </c>
      <c r="KP37" s="46">
        <f t="shared" si="253"/>
        <v>0</v>
      </c>
      <c r="KQ37" s="46">
        <f t="shared" si="254"/>
        <v>0</v>
      </c>
      <c r="KR37" s="61">
        <f t="shared" si="255"/>
        <v>1.1600000000000004</v>
      </c>
      <c r="KS37" s="1">
        <f t="shared" si="256"/>
        <v>0</v>
      </c>
      <c r="KT37" s="1">
        <f t="shared" si="257"/>
        <v>0</v>
      </c>
      <c r="KU37" s="1">
        <f t="shared" si="258"/>
        <v>0</v>
      </c>
      <c r="KV37" s="1">
        <f t="shared" si="259"/>
        <v>0</v>
      </c>
      <c r="KW37" s="1">
        <f t="shared" si="260"/>
        <v>0</v>
      </c>
      <c r="KX37" s="1">
        <f t="shared" si="261"/>
        <v>0</v>
      </c>
      <c r="KY37" s="1">
        <f t="shared" si="262"/>
        <v>0</v>
      </c>
      <c r="KZ37" s="1">
        <f t="shared" si="263"/>
        <v>0</v>
      </c>
      <c r="LA37" s="1">
        <f t="shared" si="264"/>
        <v>0</v>
      </c>
      <c r="LB37" s="1">
        <f t="shared" si="265"/>
        <v>0</v>
      </c>
      <c r="LC37" s="1">
        <f t="shared" si="266"/>
        <v>0</v>
      </c>
      <c r="LD37" s="1">
        <f t="shared" si="267"/>
        <v>0</v>
      </c>
      <c r="LE37" s="1">
        <f t="shared" si="268"/>
        <v>0</v>
      </c>
      <c r="LF37" s="1">
        <f t="shared" si="269"/>
        <v>0</v>
      </c>
      <c r="LG37" s="1">
        <f t="shared" si="270"/>
        <v>0</v>
      </c>
      <c r="LH37" s="1">
        <f t="shared" si="271"/>
        <v>0</v>
      </c>
      <c r="LI37" s="1">
        <f t="shared" si="272"/>
        <v>0</v>
      </c>
      <c r="LJ37" s="1">
        <f t="shared" si="273"/>
        <v>0</v>
      </c>
      <c r="LK37" s="1">
        <f t="shared" si="274"/>
        <v>0</v>
      </c>
      <c r="LL37" s="1">
        <f t="shared" si="275"/>
        <v>0</v>
      </c>
      <c r="LM37" s="1">
        <f t="shared" si="276"/>
        <v>0</v>
      </c>
      <c r="LN37" s="61">
        <f t="shared" si="277"/>
        <v>1.1600000000000004</v>
      </c>
      <c r="LO37" s="57">
        <f t="shared" si="278"/>
        <v>11.648851028017075</v>
      </c>
      <c r="LP37" s="57">
        <f t="shared" si="279"/>
        <v>9.4437657790907892</v>
      </c>
      <c r="LQ37" s="57">
        <f t="shared" si="280"/>
        <v>12.303601288020337</v>
      </c>
      <c r="LR37" s="57">
        <f t="shared" si="281"/>
        <v>13.947038185808319</v>
      </c>
      <c r="LS37" s="57">
        <f t="shared" si="282"/>
        <v>14.375463232902973</v>
      </c>
      <c r="LT37" s="57">
        <f t="shared" si="283"/>
        <v>13.772772904307391</v>
      </c>
      <c r="LU37" s="57">
        <f t="shared" si="284"/>
        <v>12.640779524152029</v>
      </c>
      <c r="LV37" s="57">
        <f t="shared" si="285"/>
        <v>11.380055079433603</v>
      </c>
      <c r="LW37" s="57">
        <f t="shared" si="286"/>
        <v>10.23032510990781</v>
      </c>
      <c r="LX37" s="57">
        <f t="shared" si="287"/>
        <v>9.2514103292650809</v>
      </c>
      <c r="LY37" s="57">
        <f t="shared" si="288"/>
        <v>8.4327153413954949</v>
      </c>
      <c r="LZ37" s="57">
        <f t="shared" si="289"/>
        <v>7.9737405841877198</v>
      </c>
      <c r="MA37" s="57">
        <f t="shared" si="290"/>
        <v>9.7655521354310011</v>
      </c>
      <c r="MB37" s="57">
        <f t="shared" si="291"/>
        <v>11.022310653558899</v>
      </c>
      <c r="MC37" s="57">
        <f t="shared" si="292"/>
        <v>11.381322933288537</v>
      </c>
      <c r="MD37" s="57">
        <f t="shared" si="293"/>
        <v>11.518749586496179</v>
      </c>
      <c r="ME37" s="57">
        <f t="shared" si="294"/>
        <v>11.583983107350901</v>
      </c>
      <c r="MF37" s="57">
        <f t="shared" si="295"/>
        <v>11.616724343546185</v>
      </c>
      <c r="MG37" s="57">
        <f t="shared" si="296"/>
        <v>11.634607086373148</v>
      </c>
      <c r="MH37" s="57">
        <f t="shared" si="297"/>
        <v>11.644965811509763</v>
      </c>
      <c r="MI37" s="57">
        <f t="shared" si="298"/>
        <v>11.645382982008426</v>
      </c>
      <c r="MJ37" s="61">
        <f t="shared" si="299"/>
        <v>1.1600000000000004</v>
      </c>
      <c r="MK37" s="57" t="e">
        <f t="shared" si="118"/>
        <v>#N/A</v>
      </c>
      <c r="ML37" s="57" t="e">
        <f t="shared" si="370"/>
        <v>#N/A</v>
      </c>
      <c r="MM37" s="57" t="e">
        <f t="shared" si="371"/>
        <v>#N/A</v>
      </c>
      <c r="MN37" s="57" t="e">
        <f t="shared" si="372"/>
        <v>#N/A</v>
      </c>
      <c r="MO37" s="57" t="e">
        <f t="shared" si="373"/>
        <v>#N/A</v>
      </c>
      <c r="MP37" s="57" t="e">
        <f t="shared" si="374"/>
        <v>#N/A</v>
      </c>
      <c r="MQ37" s="57" t="e">
        <f t="shared" si="375"/>
        <v>#N/A</v>
      </c>
      <c r="MR37" s="57" t="e">
        <f t="shared" si="376"/>
        <v>#N/A</v>
      </c>
      <c r="MS37" s="57" t="e">
        <f t="shared" si="377"/>
        <v>#N/A</v>
      </c>
      <c r="MT37" s="57" t="e">
        <f t="shared" si="378"/>
        <v>#N/A</v>
      </c>
      <c r="MU37" s="57" t="e">
        <f t="shared" si="379"/>
        <v>#N/A</v>
      </c>
      <c r="MV37" s="57" t="e">
        <f t="shared" si="380"/>
        <v>#N/A</v>
      </c>
      <c r="MW37" s="57" t="e">
        <f t="shared" si="381"/>
        <v>#N/A</v>
      </c>
      <c r="MX37" s="57" t="e">
        <f t="shared" si="382"/>
        <v>#N/A</v>
      </c>
      <c r="MY37" s="57" t="e">
        <f t="shared" si="383"/>
        <v>#N/A</v>
      </c>
      <c r="MZ37" s="57" t="e">
        <f t="shared" si="384"/>
        <v>#N/A</v>
      </c>
      <c r="NA37" s="57" t="e">
        <f t="shared" si="385"/>
        <v>#N/A</v>
      </c>
      <c r="NB37" s="57" t="e">
        <f t="shared" si="386"/>
        <v>#N/A</v>
      </c>
      <c r="NC37" s="57" t="e">
        <f t="shared" si="387"/>
        <v>#N/A</v>
      </c>
      <c r="ND37" s="57" t="e">
        <f t="shared" si="388"/>
        <v>#N/A</v>
      </c>
      <c r="NE37" s="57" t="e">
        <f t="shared" si="389"/>
        <v>#N/A</v>
      </c>
      <c r="NF37" s="61">
        <f t="shared" si="320"/>
        <v>1.1600000000000004</v>
      </c>
      <c r="NG37" s="256">
        <f>IF(OY36=0,MIN('Drive Train'!$F$35-FQ36*$C$19*'Drive Train'!$F$39,NG36+$C$39)-$C$7,IF(LO36-1&lt;=0,0,IF($C$37=Motors!$C$30,MAX(MAX(NG$8:NG36)*-1,NG36-$C$39),MAX(0,MAX(NG$8:NG36)*-1,NG36-$C$39))))</f>
        <v>11.908882694420477</v>
      </c>
      <c r="NH37" s="256">
        <f>IF(OZ36=0,MIN('Drive Train'!$F$35-FR36*$C$19*'Drive Train'!$F$39,NH36+$C$39)-$C$7,IF(LP36-1&lt;=0,0,IF($C$37=Motors!$C$30,MAX(MAX(NH$8:NH36)*-1,NH36-$C$39),MAX(0,MAX(NH$8:NH36)*-1,NH36-$C$39))))</f>
        <v>7.9799615098642995</v>
      </c>
      <c r="NI37" s="256">
        <f>IF(PA36=0,MIN('Drive Train'!$F$35-FS36*$C$19*'Drive Train'!$F$39,NI36+$C$39)-$C$7,IF(LQ36-1&lt;=0,0,IF($C$37=Motors!$C$30,MAX(MAX(NI$8:NI36)*-1,NI36-$C$39),MAX(0,MAX(NI$8:NI36)*-1,NI36-$C$39))))</f>
        <v>8.5909102679903349</v>
      </c>
      <c r="NJ37" s="256">
        <f>IF(PB36=0,MIN('Drive Train'!$F$35-FT36*$C$19*'Drive Train'!$F$39,NJ36+$C$39)-$C$7,IF(LR36-1&lt;=0,0,IF($C$37=Motors!$C$30,MAX(MAX(NJ$8:NJ36)*-1,NJ36-$C$39),MAX(0,MAX(NJ$8:NJ36)*-1,NJ36-$C$39))))</f>
        <v>9.5256576783789342</v>
      </c>
      <c r="NK37" s="256">
        <f>IF(PC36=0,MIN('Drive Train'!$F$35-FU36*$C$19*'Drive Train'!$F$39,NK36+$C$39)-$C$7,IF(LS36-1&lt;=0,0,IF($C$37=Motors!$C$30,MAX(MAX(NK$8:NK36)*-1,NK36-$C$39),MAX(0,MAX(NK$8:NK36)*-1,NK36-$C$39))))</f>
        <v>10.51002349038473</v>
      </c>
      <c r="NL37" s="256">
        <f>IF(PD36=0,MIN('Drive Train'!$F$35-FV36*$C$19*'Drive Train'!$F$39,NL36+$C$39)-$C$7,IF(LT36-1&lt;=0,0,IF($C$37=Motors!$C$30,MAX(MAX(NL$8:NL36)*-1,NL36-$C$39),MAX(0,MAX(NL$8:NL36)*-1,NL36-$C$39))))</f>
        <v>11.274447848759911</v>
      </c>
      <c r="NM37" s="256">
        <f>IF(PE36=0,MIN('Drive Train'!$F$35-FW36*$C$19*'Drive Train'!$F$39,NM36+$C$39)-$C$7,IF(LU36-1&lt;=0,0,IF($C$37=Motors!$C$30,MAX(MAX(NM$8:NM36)*-1,NM36-$C$39),MAX(0,MAX(NM$8:NM36)*-1,NM36-$C$39))))</f>
        <v>11.732491008946141</v>
      </c>
      <c r="NN37" s="256">
        <f>IF(PF36=0,MIN('Drive Train'!$F$35-FX36*$C$19*'Drive Train'!$F$39,NN36+$C$39)-$C$7,IF(LV36-1&lt;=0,0,IF($C$37=Motors!$C$30,MAX(MAX(NN$8:NN36)*-1,NN36-$C$39),MAX(0,MAX(NN$8:NN36)*-1,NN36-$C$39))))</f>
        <v>11.93489386181005</v>
      </c>
      <c r="NO37" s="256">
        <f>IF(PG36=0,MIN('Drive Train'!$F$35-FY36*$C$19*'Drive Train'!$F$39,NO36+$C$39)-$C$7,IF(LW36-1&lt;=0,0,IF($C$37=Motors!$C$30,MAX(MAX(NO$8:NO36)*-1,NO36-$C$39),MAX(0,MAX(NO$8:NO36)*-1,NO36-$C$39))))</f>
        <v>12.00706022992077</v>
      </c>
      <c r="NP37" s="256">
        <f>IF(PH36=0,MIN('Drive Train'!$F$35-FZ36*$C$19*'Drive Train'!$F$39,NP36+$C$39)-$C$7,IF(LX36-1&lt;=0,0,IF($C$37=Motors!$C$30,MAX(MAX(NP$8:NP36)*-1,NP36-$C$39),MAX(0,MAX(NP$8:NP36)*-1,NP36-$C$39))))</f>
        <v>12.027274229663933</v>
      </c>
      <c r="NQ37" s="256">
        <f>IF(PI36=0,MIN('Drive Train'!$F$35-GA36*$C$19*'Drive Train'!$F$39,NQ36+$C$39)-$C$7,IF(LY36-1&lt;=0,0,IF($C$37=Motors!$C$30,MAX(MAX(NQ$8:NQ36)*-1,NQ36-$C$39),MAX(0,MAX(NQ$8:NQ36)*-1,NQ36-$C$39))))</f>
        <v>12.03177295381659</v>
      </c>
      <c r="NR37" s="256">
        <f>IF(PJ36=0,MIN('Drive Train'!$F$35-GB36*$C$19*'Drive Train'!$F$39,NR36+$C$39)-$C$7,IF(LZ36-1&lt;=0,0,IF($C$37=Motors!$C$30,MAX(MAX(NR$8:NR36)*-1,NR36-$C$39),MAX(0,MAX(NR$8:NR36)*-1,NR36-$C$39))))</f>
        <v>11.213780068263388</v>
      </c>
      <c r="NS37" s="256">
        <f>IF(PK36=0,MIN('Drive Train'!$F$35-GC36*$C$19*'Drive Train'!$F$39,NS36+$C$39)-$C$7,IF(MA36-1&lt;=0,0,IF($C$37=Motors!$C$30,MAX(MAX(NS$8:NS36)*-1,NS36-$C$39),MAX(0,MAX(NS$8:NS36)*-1,NS36-$C$39))))</f>
        <v>11.029769828524408</v>
      </c>
      <c r="NT37" s="256">
        <f>IF(PL36=0,MIN('Drive Train'!$F$35-GD36*$C$19*'Drive Train'!$F$39,NT36+$C$39)-$C$7,IF(MB36-1&lt;=0,0,IF($C$37=Motors!$C$30,MAX(MAX(NT$8:NT36)*-1,NT36-$C$39),MAX(0,MAX(NT$8:NT36)*-1,NT36-$C$39))))</f>
        <v>11.445853073741024</v>
      </c>
      <c r="NU37" s="256">
        <f>IF(PM36=0,MIN('Drive Train'!$F$35-GE36*$C$19*'Drive Train'!$F$39,NU36+$C$39)-$C$7,IF(MC36-1&lt;=0,0,IF($C$37=Motors!$C$30,MAX(MAX(NU$8:NU36)*-1,NU36-$C$39),MAX(0,MAX(NU$8:NU36)*-1,NU36-$C$39))))</f>
        <v>11.705914997331028</v>
      </c>
      <c r="NV37" s="256">
        <f>IF(PN36=0,MIN('Drive Train'!$F$35-GF36*$C$19*'Drive Train'!$F$39,NV36+$C$39)-$C$7,IF(MD36-1&lt;=0,0,IF($C$37=Motors!$C$30,MAX(MAX(NV$8:NV36)*-1,NV36-$C$39),MAX(0,MAX(NV$8:NV36)*-1,NV36-$C$39))))</f>
        <v>11.809148009903469</v>
      </c>
      <c r="NW37" s="256">
        <f>IF(PO36=0,MIN('Drive Train'!$F$35-GG36*$C$19*'Drive Train'!$F$39,NW36+$C$39)-$C$7,IF(ME36-1&lt;=0,0,IF($C$37=Motors!$C$30,MAX(MAX(NW$8:NW36)*-1,NW36-$C$39),MAX(0,MAX(NW$8:NW36)*-1,NW36-$C$39))))</f>
        <v>11.858906460256726</v>
      </c>
      <c r="NX37" s="256">
        <f>IF(PP36=0,MIN('Drive Train'!$F$35-GH36*$C$19*'Drive Train'!$F$39,NX36+$C$39)-$C$7,IF(MF36-1&lt;=0,0,IF($C$37=Motors!$C$30,MAX(MAX(NX$8:NX36)*-1,NX36-$C$39),MAX(0,MAX(NX$8:NX36)*-1,NX36-$C$39))))</f>
        <v>11.884068744968578</v>
      </c>
      <c r="NY37" s="256">
        <f>IF(PQ36=0,MIN('Drive Train'!$F$35-GI36*$C$19*'Drive Train'!$F$39,NY36+$C$39)-$C$7,IF(MG36-1&lt;=0,0,IF($C$37=Motors!$C$30,MAX(MAX(NY$8:NY36)*-1,NY36-$C$39),MAX(0,MAX(NY$8:NY36)*-1,NY36-$C$39))))</f>
        <v>11.897865749019243</v>
      </c>
      <c r="NZ37" s="256">
        <f>IF(PR36=0,MIN('Drive Train'!$F$35-GJ36*$C$19*'Drive Train'!$F$39,NZ36+$C$39)-$C$7,IF(MH36-1&lt;=0,0,IF($C$37=Motors!$C$30,MAX(MAX(NZ$8:NZ36)*-1,NZ36-$C$39),MAX(0,MAX(NZ$8:NZ36)*-1,NZ36-$C$39))))</f>
        <v>11.905875267427581</v>
      </c>
      <c r="OA37" s="256">
        <f>IF(PS36=0,MIN('Drive Train'!$F$35-GK36*$C$19*'Drive Train'!$F$39,OA36+$C$39)-$C$7,IF(MI36-1&lt;=0,0,IF($C$37=Motors!$C$30,MAX(MAX(OA$8:OA36)*-1,OA36-$C$39),MAX(0,MAX(OA$8:OA36)*-1,OA36-$C$39))))</f>
        <v>11.906198099409936</v>
      </c>
      <c r="OB37" s="61">
        <f t="shared" si="321"/>
        <v>1.1600000000000004</v>
      </c>
      <c r="OC37" s="256">
        <f>'Drive Train'!$F$35-(FQ37*$C$13)*$C$19*'Drive Train'!$F$39</f>
        <v>12.109075174793434</v>
      </c>
      <c r="OD37" s="256">
        <f>'Drive Train'!$F$35-(FR37*$C$13)*$C$19*'Drive Train'!$F$39</f>
        <v>8.1814310908125059</v>
      </c>
      <c r="OE37" s="256">
        <f>'Drive Train'!$F$35-(FS37*$C$13)*$C$19*'Drive Train'!$F$39</f>
        <v>8.8121441430960594</v>
      </c>
      <c r="OF37" s="256">
        <f>'Drive Train'!$F$35-(FT37*$C$13)*$C$19*'Drive Train'!$F$39</f>
        <v>9.7843159950467911</v>
      </c>
      <c r="OG37" s="256">
        <f>'Drive Train'!$F$35-(FU37*$C$13)*$C$19*'Drive Train'!$F$39</f>
        <v>10.776015414896504</v>
      </c>
      <c r="OH37" s="256">
        <f>'Drive Train'!$F$35-(FV37*$C$13)*$C$19*'Drive Train'!$F$39</f>
        <v>11.522799921793286</v>
      </c>
      <c r="OI37" s="256">
        <f>'Drive Train'!$F$35-(FW37*$C$13)*$C$19*'Drive Train'!$F$39</f>
        <v>11.951425230331747</v>
      </c>
      <c r="OJ37" s="256">
        <f>'Drive Train'!$F$35-(FX37*$C$13)*$C$19*'Drive Train'!$F$39</f>
        <v>12.131754207892914</v>
      </c>
      <c r="OK37" s="256">
        <f>'Drive Train'!$F$35-(FY37*$C$13)*$C$19*'Drive Train'!$F$39</f>
        <v>12.192639378009272</v>
      </c>
      <c r="OL37" s="256">
        <f>'Drive Train'!$F$35-(FZ37*$C$13)*$C$19*'Drive Train'!$F$39</f>
        <v>12.208707118551622</v>
      </c>
      <c r="OM37" s="256">
        <f>'Drive Train'!$F$35-(GA37*$C$13)*$C$19*'Drive Train'!$F$39</f>
        <v>12.212050881571672</v>
      </c>
      <c r="ON37" s="256">
        <f>'Drive Train'!$F$35-(GB37*$C$13)*$C$19*'Drive Train'!$F$39</f>
        <v>11.412251913912744</v>
      </c>
      <c r="OO37" s="256">
        <f>'Drive Train'!$F$35-(GC37*$C$13)*$C$19*'Drive Train'!$F$39</f>
        <v>11.232392557445907</v>
      </c>
      <c r="OP37" s="256">
        <f>'Drive Train'!$F$35-(GD37*$C$13)*$C$19*'Drive Train'!$F$39</f>
        <v>11.714926809348121</v>
      </c>
      <c r="OQ37" s="256">
        <f>'Drive Train'!$F$35-(GE37*$C$13)*$C$19*'Drive Train'!$F$39</f>
        <v>11.937572346902863</v>
      </c>
      <c r="OR37" s="256">
        <f>'Drive Train'!$F$35-(GF37*$C$13)*$C$19*'Drive Train'!$F$39</f>
        <v>12.025054555145667</v>
      </c>
      <c r="OS37" s="256">
        <f>'Drive Train'!$F$35-(GG37*$C$13)*$C$19*'Drive Train'!$F$39</f>
        <v>12.067034751490832</v>
      </c>
      <c r="OT37" s="256">
        <f>'Drive Train'!$F$35-(GH37*$C$13)*$C$19*'Drive Train'!$F$39</f>
        <v>12.088217017237136</v>
      </c>
      <c r="OU37" s="256">
        <f>'Drive Train'!$F$35-(GI37*$C$13)*$C$19*'Drive Train'!$F$39</f>
        <v>12.099818322410991</v>
      </c>
      <c r="OV37" s="256">
        <f>'Drive Train'!$F$35-(GJ37*$C$13)*$C$19*'Drive Train'!$F$39</f>
        <v>12.10654882325818</v>
      </c>
      <c r="OW37" s="256">
        <f>'Drive Train'!$F$35-(GK37*$C$13)*$C$19*'Drive Train'!$F$39</f>
        <v>12.106820035904548</v>
      </c>
      <c r="OX37" s="61">
        <f t="shared" si="322"/>
        <v>1.1600000000000004</v>
      </c>
      <c r="OY37" s="1">
        <f>IF(PU37&gt;='Drive Train'!$F$29,1,0)</f>
        <v>0</v>
      </c>
      <c r="OZ37" s="1">
        <f>IF(PV37&gt;='Drive Train'!$F$29,1,0)</f>
        <v>0</v>
      </c>
      <c r="PA37" s="1">
        <f>IF(PW37&gt;='Drive Train'!$F$29,1,0)</f>
        <v>0</v>
      </c>
      <c r="PB37" s="1">
        <f>IF(PX37&gt;='Drive Train'!$F$29,1,0)</f>
        <v>0</v>
      </c>
      <c r="PC37" s="1">
        <f>IF(PY37&gt;='Drive Train'!$F$29,1,0)</f>
        <v>0</v>
      </c>
      <c r="PD37" s="1">
        <f>IF(PZ37&gt;='Drive Train'!$F$29,1,0)</f>
        <v>0</v>
      </c>
      <c r="PE37" s="1">
        <f>IF(QA37&gt;='Drive Train'!$F$29,1,0)</f>
        <v>0</v>
      </c>
      <c r="PF37" s="1">
        <f>IF(QB37&gt;='Drive Train'!$F$29,1,0)</f>
        <v>0</v>
      </c>
      <c r="PG37" s="1">
        <f>IF(QC37&gt;='Drive Train'!$F$29,1,0)</f>
        <v>0</v>
      </c>
      <c r="PH37" s="1">
        <f>IF(QD37&gt;='Drive Train'!$F$29,1,0)</f>
        <v>0</v>
      </c>
      <c r="PI37" s="1">
        <f>IF(QE37&gt;='Drive Train'!$F$29,1,0)</f>
        <v>0</v>
      </c>
      <c r="PJ37" s="1">
        <f>IF(QF37&gt;='Drive Train'!$F$29,1,0)</f>
        <v>0</v>
      </c>
      <c r="PK37" s="1">
        <f>IF(QG37&gt;='Drive Train'!$F$29,1,0)</f>
        <v>0</v>
      </c>
      <c r="PL37" s="1">
        <f>IF(QH37&gt;='Drive Train'!$F$29,1,0)</f>
        <v>0</v>
      </c>
      <c r="PM37" s="1">
        <f>IF(QI37&gt;='Drive Train'!$F$29,1,0)</f>
        <v>0</v>
      </c>
      <c r="PN37" s="1">
        <f>IF(QJ37&gt;='Drive Train'!$F$29,1,0)</f>
        <v>0</v>
      </c>
      <c r="PO37" s="1">
        <f>IF(QK37&gt;='Drive Train'!$F$29,1,0)</f>
        <v>0</v>
      </c>
      <c r="PP37" s="1">
        <f>IF(QL37&gt;='Drive Train'!$F$29,1,0)</f>
        <v>0</v>
      </c>
      <c r="PQ37" s="1">
        <f>IF(QM37&gt;='Drive Train'!$F$29,1,0)</f>
        <v>0</v>
      </c>
      <c r="PR37" s="1">
        <f>IF(QN37&gt;='Drive Train'!$F$29,1,0)</f>
        <v>0</v>
      </c>
      <c r="PS37" s="1">
        <f>IF(QO37&gt;='Drive Train'!$F$29,1,0)</f>
        <v>0</v>
      </c>
      <c r="PT37" s="253">
        <f t="shared" si="323"/>
        <v>1.1600000000000004</v>
      </c>
      <c r="PU37" s="57">
        <f t="shared" si="324"/>
        <v>10.043462481172504</v>
      </c>
      <c r="PV37" s="57">
        <f t="shared" si="325"/>
        <v>5.7887131110437497</v>
      </c>
      <c r="PW37" s="57">
        <f t="shared" si="326"/>
        <v>7.8058156224443476</v>
      </c>
      <c r="PX37" s="57">
        <f t="shared" si="327"/>
        <v>9.2837456810063212</v>
      </c>
      <c r="PY37" s="57">
        <f t="shared" si="328"/>
        <v>10.183301184431627</v>
      </c>
      <c r="PZ37" s="57">
        <f t="shared" si="329"/>
        <v>10.45137536947917</v>
      </c>
      <c r="QA37" s="57">
        <f t="shared" si="330"/>
        <v>10.32725438805867</v>
      </c>
      <c r="QB37" s="57">
        <f t="shared" si="331"/>
        <v>9.8818699611765446</v>
      </c>
      <c r="QC37" s="57">
        <f t="shared" si="332"/>
        <v>9.3423595392118681</v>
      </c>
      <c r="QD37" s="57">
        <f t="shared" si="333"/>
        <v>8.7807063972811399</v>
      </c>
      <c r="QE37" s="57">
        <f t="shared" si="334"/>
        <v>8.2478182185552189</v>
      </c>
      <c r="QF37" s="57">
        <f t="shared" si="335"/>
        <v>5.2599027365095798</v>
      </c>
      <c r="QG37" s="57">
        <f t="shared" si="336"/>
        <v>6.4418767902408609</v>
      </c>
      <c r="QH37" s="57">
        <f t="shared" si="337"/>
        <v>7.5543940560288148</v>
      </c>
      <c r="QI37" s="57">
        <f t="shared" si="338"/>
        <v>8.385906374195832</v>
      </c>
      <c r="QJ37" s="57">
        <f t="shared" si="339"/>
        <v>8.9786734266610289</v>
      </c>
      <c r="QK37" s="57">
        <f t="shared" si="340"/>
        <v>9.4049474961951081</v>
      </c>
      <c r="QL37" s="57">
        <f t="shared" si="341"/>
        <v>9.6817240201472359</v>
      </c>
      <c r="QM37" s="57">
        <f t="shared" si="342"/>
        <v>9.864410914028575</v>
      </c>
      <c r="QN37" s="57">
        <f t="shared" si="343"/>
        <v>9.9852777885230974</v>
      </c>
      <c r="QO37" s="57">
        <f t="shared" si="344"/>
        <v>9.9909078441203381</v>
      </c>
      <c r="QP37" s="61">
        <f t="shared" si="345"/>
        <v>1.1600000000000004</v>
      </c>
      <c r="QQ37" s="57">
        <f t="shared" si="139"/>
        <v>6.1185648840198191E-2</v>
      </c>
      <c r="QR37" s="57">
        <f t="shared" si="140"/>
        <v>0.88722533631309142</v>
      </c>
      <c r="QS37" s="57">
        <f t="shared" si="141"/>
        <v>0.75457736682973653</v>
      </c>
      <c r="QT37" s="57">
        <f t="shared" si="142"/>
        <v>0.55011573141052628</v>
      </c>
      <c r="QU37" s="57">
        <f t="shared" si="143"/>
        <v>0.34154716936062446</v>
      </c>
      <c r="QV37" s="57">
        <f t="shared" si="144"/>
        <v>0.18448771399842312</v>
      </c>
      <c r="QW37" s="57">
        <f t="shared" si="145"/>
        <v>9.4341685402772532E-2</v>
      </c>
      <c r="QX37" s="57">
        <f t="shared" si="146"/>
        <v>5.6415924034916166E-2</v>
      </c>
      <c r="QY37" s="57">
        <f t="shared" si="147"/>
        <v>4.3610902546392334E-2</v>
      </c>
      <c r="QZ37" s="57">
        <f t="shared" si="148"/>
        <v>4.0231627059050541E-2</v>
      </c>
      <c r="RA37" s="57">
        <f t="shared" si="149"/>
        <v>3.9528385904555395E-2</v>
      </c>
      <c r="RB37" s="57">
        <f t="shared" si="150"/>
        <v>0.20773754008445625</v>
      </c>
      <c r="RC37" s="57">
        <f t="shared" si="151"/>
        <v>0.24556453342402479</v>
      </c>
      <c r="RD37" s="57">
        <f t="shared" si="152"/>
        <v>0.14408068353499112</v>
      </c>
      <c r="RE37" s="57">
        <f t="shared" si="153"/>
        <v>9.7255144782878722E-2</v>
      </c>
      <c r="RF37" s="57">
        <f t="shared" si="154"/>
        <v>7.8856386033058362E-2</v>
      </c>
      <c r="RG37" s="57">
        <f t="shared" si="155"/>
        <v>7.0027350731605639E-2</v>
      </c>
      <c r="RH37" s="57">
        <f t="shared" si="156"/>
        <v>6.5572417493533111E-2</v>
      </c>
      <c r="RI37" s="57">
        <f t="shared" si="157"/>
        <v>6.3132497201576321E-2</v>
      </c>
      <c r="RJ37" s="57">
        <f t="shared" si="158"/>
        <v>6.1716976676429072E-2</v>
      </c>
      <c r="RK37" s="57">
        <f t="shared" si="159"/>
        <v>6.165993678053909E-2</v>
      </c>
      <c r="RL37" s="61">
        <f t="shared" si="346"/>
        <v>1.1600000000000004</v>
      </c>
      <c r="RM37" s="2">
        <f>IF(AND(LO37&gt;=LO$6*'Drive Train'!$AA$52,LO37&lt;=LO$6*'Drive Train'!$AA$53,KS37=0,JW37=0,EU37&gt;0),$C$17,0)</f>
        <v>0.04</v>
      </c>
      <c r="RN37" s="2">
        <f>IF(AND(LP37&gt;=LP$6*'Drive Train'!$AA$52,LP37&lt;=LP$6*'Drive Train'!$AA$53,KT37=0,JX37=0,EV37&gt;0),$C$17,0)</f>
        <v>0.04</v>
      </c>
      <c r="RO37" s="2">
        <f>IF(AND(LQ37&gt;=LQ$6*'Drive Train'!$AA$52,LQ37&lt;=LQ$6*'Drive Train'!$AA$53,KU37=0,JY37=0,EW37&gt;0),$C$17,0)</f>
        <v>0.04</v>
      </c>
      <c r="RP37" s="2">
        <f>IF(AND(LR37&gt;=LR$6*'Drive Train'!$AA$52,LR37&lt;=LR$6*'Drive Train'!$AA$53,KV37=0,JZ37=0,EX37&gt;0),$C$17,0)</f>
        <v>0.04</v>
      </c>
      <c r="RQ37" s="2">
        <f>IF(AND(LS37&gt;=LS$6*'Drive Train'!$AA$52,LS37&lt;=LS$6*'Drive Train'!$AA$53,KW37=0,KA37=0,EY37&gt;0),$C$17,0)</f>
        <v>0.04</v>
      </c>
      <c r="RR37" s="2">
        <f>IF(AND(LT37&gt;=LT$6*'Drive Train'!$AA$52,LT37&lt;=LT$6*'Drive Train'!$AA$53,KX37=0,KB37=0,EZ37&gt;0),$C$17,0)</f>
        <v>0.04</v>
      </c>
      <c r="RS37" s="2">
        <f>IF(AND(LU37&gt;=LU$6*'Drive Train'!$AA$52,LU37&lt;=LU$6*'Drive Train'!$AA$53,KY37=0,KC37=0,FA37&gt;0),$C$17,0)</f>
        <v>0.04</v>
      </c>
      <c r="RT37" s="2">
        <f>IF(AND(LV37&gt;=LV$6*'Drive Train'!$AA$52,LV37&lt;=LV$6*'Drive Train'!$AA$53,KZ37=0,KD37=0,FB37&gt;0),$C$17,0)</f>
        <v>0</v>
      </c>
      <c r="RU37" s="2">
        <f>IF(AND(LW37&gt;=LW$6*'Drive Train'!$AA$52,LW37&lt;=LW$6*'Drive Train'!$AA$53,LA37=0,KE37=0,FC37&gt;0),$C$17,0)</f>
        <v>0</v>
      </c>
      <c r="RV37" s="2">
        <f>IF(AND(LX37&gt;=LX$6*'Drive Train'!$AA$52,LX37&lt;=LX$6*'Drive Train'!$AA$53,LB37=0,KF37=0,FD37&gt;0),$C$17,0)</f>
        <v>0</v>
      </c>
      <c r="RW37" s="2">
        <f>IF(AND(LY37&gt;=LY$6*'Drive Train'!$AA$52,LY37&lt;=LY$6*'Drive Train'!$AA$53,LC37=0,KG37=0,FE37&gt;0),$C$17,0)</f>
        <v>0</v>
      </c>
      <c r="RX37" s="2">
        <f>IF(AND(LZ37&gt;=LZ$6*'Drive Train'!$AA$52,LZ37&lt;=LZ$6*'Drive Train'!$AA$53,LD37=0,KH37=0,FF37&gt;0),$C$17,0)</f>
        <v>0.04</v>
      </c>
      <c r="RY37" s="2">
        <f>IF(AND(MA37&gt;=MA$6*'Drive Train'!$AA$52,MA37&lt;=MA$6*'Drive Train'!$AA$53,LE37=0,KI37=0,FG37&gt;0),$C$17,0)</f>
        <v>0.04</v>
      </c>
      <c r="RZ37" s="2">
        <f>IF(AND(MB37&gt;=MB$6*'Drive Train'!$AA$52,MB37&lt;=MB$6*'Drive Train'!$AA$53,LF37=0,KJ37=0,FH37&gt;0),$C$17,0)</f>
        <v>0.04</v>
      </c>
      <c r="SA37" s="2">
        <f>IF(AND(MC37&gt;=MC$6*'Drive Train'!$AA$52,MC37&lt;=MC$6*'Drive Train'!$AA$53,LG37=0,KK37=0,FI37&gt;0),$C$17,0)</f>
        <v>0.04</v>
      </c>
      <c r="SB37" s="2">
        <f>IF(AND(MD37&gt;=MD$6*'Drive Train'!$AA$52,MD37&lt;=MD$6*'Drive Train'!$AA$53,LH37=0,KL37=0,FJ37&gt;0),$C$17,0)</f>
        <v>0.04</v>
      </c>
      <c r="SC37" s="2">
        <f>IF(AND(ME37&gt;=ME$6*'Drive Train'!$AA$52,ME37&lt;=ME$6*'Drive Train'!$AA$53,LI37=0,KM37=0,FK37&gt;0),$C$17,0)</f>
        <v>0.04</v>
      </c>
      <c r="SD37" s="2">
        <f>IF(AND(MF37&gt;=MF$6*'Drive Train'!$AA$52,MF37&lt;=MF$6*'Drive Train'!$AA$53,LJ37=0,KN37=0,FL37&gt;0),$C$17,0)</f>
        <v>0.04</v>
      </c>
      <c r="SE37" s="2">
        <f>IF(AND(MG37&gt;=MG$6*'Drive Train'!$AA$52,MG37&lt;=MG$6*'Drive Train'!$AA$53,LK37=0,KO37=0,FM37&gt;0),$C$17,0)</f>
        <v>0.04</v>
      </c>
      <c r="SF37" s="2">
        <f>IF(AND(MH37&gt;=MH$6*'Drive Train'!$AA$52,MH37&lt;=MH$6*'Drive Train'!$AA$53,LL37=0,KP37=0,FN37&gt;0),$C$17,0)</f>
        <v>0.04</v>
      </c>
      <c r="SG37" s="2">
        <f>IF(AND(MI37&gt;=MI$6*'Drive Train'!$AA$52,MI37&lt;=MI$6*'Drive Train'!$AA$53,LM37=0,KQ37=0,FO37&gt;0),$C$17,0)</f>
        <v>0.04</v>
      </c>
      <c r="SH37" s="61">
        <f t="shared" si="347"/>
        <v>1.1600000000000004</v>
      </c>
      <c r="SI37" s="2">
        <f>IF(AND(EU37&lt;0,KS37=0,LO37&gt;=LO$6*'Drive Train'!$AA$52,LO37&lt;=LO$6*'Drive Train'!$AA$53,OY37=1,JW37=0),$C$17,0)</f>
        <v>0</v>
      </c>
      <c r="SJ37" s="2">
        <f>IF(AND(EV37&lt;0,KT37=0,LP37&gt;=LP$6*'Drive Train'!$AA$52,LP37&lt;=LP$6*'Drive Train'!$AA$53,OZ37=1,JX37=0),$C$17,0)</f>
        <v>0</v>
      </c>
      <c r="SK37" s="2">
        <f>IF(AND(EW37&lt;0,KU37=0,LQ37&gt;=LQ$6*'Drive Train'!$AA$52,LQ37&lt;=LQ$6*'Drive Train'!$AA$53,PA37=1,JY37=0),$C$17,0)</f>
        <v>0</v>
      </c>
      <c r="SL37" s="2">
        <f>IF(AND(EX37&lt;0,KV37=0,LR37&gt;=LR$6*'Drive Train'!$AA$52,LR37&lt;=LR$6*'Drive Train'!$AA$53,PB37=1,JZ37=0),$C$17,0)</f>
        <v>0</v>
      </c>
      <c r="SM37" s="2">
        <f>IF(AND(EY37&lt;0,KW37=0,LS37&gt;=LS$6*'Drive Train'!$AA$52,LS37&lt;=LS$6*'Drive Train'!$AA$53,PC37=1,KA37=0),$C$17,0)</f>
        <v>0</v>
      </c>
      <c r="SN37" s="2">
        <f>IF(AND(EZ37&lt;0,KX37=0,LT37&gt;=LT$6*'Drive Train'!$AA$52,LT37&lt;=LT$6*'Drive Train'!$AA$53,PD37=1,KB37=0),$C$17,0)</f>
        <v>0</v>
      </c>
      <c r="SO37" s="2">
        <f>IF(AND(FA37&lt;0,KY37=0,LU37&gt;=LU$6*'Drive Train'!$AA$52,LU37&lt;=LU$6*'Drive Train'!$AA$53,PE37=1,KC37=0),$C$17,0)</f>
        <v>0</v>
      </c>
      <c r="SP37" s="2">
        <f>IF(AND(FB37&lt;0,KZ37=0,LV37&gt;=LV$6*'Drive Train'!$AA$52,LV37&lt;=LV$6*'Drive Train'!$AA$53,PF37=1,KD37=0),$C$17,0)</f>
        <v>0</v>
      </c>
      <c r="SQ37" s="2">
        <f>IF(AND(FC37&lt;0,LA37=0,LW37&gt;=LW$6*'Drive Train'!$AA$52,LW37&lt;=LW$6*'Drive Train'!$AA$53,PG37=1,KE37=0),$C$17,0)</f>
        <v>0</v>
      </c>
      <c r="SR37" s="2">
        <f>IF(AND(FD37&lt;0,LB37=0,LX37&gt;=LX$6*'Drive Train'!$AA$52,LX37&lt;=LX$6*'Drive Train'!$AA$53,PH37=1,KF37=0),$C$17,0)</f>
        <v>0</v>
      </c>
      <c r="SS37" s="2">
        <f>IF(AND(FE37&lt;0,LC37=0,LY37&gt;=LY$6*'Drive Train'!$AA$52,LY37&lt;=LY$6*'Drive Train'!$AA$53,PI37=1,KG37=0),$C$17,0)</f>
        <v>0</v>
      </c>
      <c r="ST37" s="2">
        <f>IF(AND(FF37&lt;0,LD37=0,LZ37&gt;=LZ$6*'Drive Train'!$AA$52,LZ37&lt;=LZ$6*'Drive Train'!$AA$53,PJ37=1,KH37=0),$C$17,0)</f>
        <v>0</v>
      </c>
      <c r="SU37" s="2">
        <f>IF(AND(FG37&lt;0,LE37=0,MA37&gt;=MA$6*'Drive Train'!$AA$52,MA37&lt;=MA$6*'Drive Train'!$AA$53,PK37=1,KI37=0),$C$17,0)</f>
        <v>0</v>
      </c>
      <c r="SV37" s="2">
        <f>IF(AND(FH37&lt;0,LF37=0,MB37&gt;=MB$6*'Drive Train'!$AA$52,MB37&lt;=MB$6*'Drive Train'!$AA$53,PL37=1,KJ37=0),$C$17,0)</f>
        <v>0</v>
      </c>
      <c r="SW37" s="2">
        <f>IF(AND(FI37&lt;0,LG37=0,MC37&gt;=MC$6*'Drive Train'!$AA$52,MC37&lt;=MC$6*'Drive Train'!$AA$53,PM37=1,KK37=0),$C$17,0)</f>
        <v>0</v>
      </c>
      <c r="SX37" s="2">
        <f>IF(AND(FJ37&lt;0,LH37=0,MD37&gt;=MD$6*'Drive Train'!$AA$52,MD37&lt;=MD$6*'Drive Train'!$AA$53,PN37=1,KL37=0),$C$17,0)</f>
        <v>0</v>
      </c>
      <c r="SY37" s="2">
        <f>IF(AND(FK37&lt;0,LI37=0,ME37&gt;=ME$6*'Drive Train'!$AA$52,ME37&lt;=ME$6*'Drive Train'!$AA$53,PO37=1,KM37=0),$C$17,0)</f>
        <v>0</v>
      </c>
      <c r="SZ37" s="2">
        <f>IF(AND(FL37&lt;0,LJ37=0,MF37&gt;=MF$6*'Drive Train'!$AA$52,MF37&lt;=MF$6*'Drive Train'!$AA$53,PP37=1,KN37=0),$C$17,0)</f>
        <v>0</v>
      </c>
      <c r="TA37" s="2">
        <f>IF(AND(FM37&lt;0,LK37=0,MG37&gt;=MG$6*'Drive Train'!$AA$52,MG37&lt;=MG$6*'Drive Train'!$AA$53,PQ37=1,KO37=0),$C$17,0)</f>
        <v>0</v>
      </c>
      <c r="TB37" s="2">
        <f>IF(AND(FN37&lt;0,LL37=0,MH37&gt;=MH$6*'Drive Train'!$AA$52,MH37&lt;=MH$6*'Drive Train'!$AA$53,PR37=1,KP37=0),$C$17,0)</f>
        <v>0</v>
      </c>
      <c r="TC37" s="2">
        <f>IF(AND(FO37&lt;0,LM37=0,MI37&gt;=MI$6*'Drive Train'!$AA$52,MI37&lt;=MI$6*'Drive Train'!$AA$53,PS37=1,KQ37=0),$C$17,0)</f>
        <v>0</v>
      </c>
      <c r="TD37" s="144">
        <f t="shared" si="348"/>
        <v>1.1600000000000004</v>
      </c>
    </row>
    <row r="38" spans="1:524" x14ac:dyDescent="0.2">
      <c r="A38" s="20"/>
      <c r="B38" s="3" t="s">
        <v>127</v>
      </c>
      <c r="C38" s="80">
        <f>'Drive Train'!$F$36</f>
        <v>120</v>
      </c>
      <c r="E38" s="6"/>
      <c r="P38" s="133"/>
      <c r="R38" s="63">
        <f t="shared" si="160"/>
        <v>1.2000000000000004</v>
      </c>
      <c r="S38" s="2">
        <f>NG38/'Drive Train'!$F$35</f>
        <v>0.96202219151559953</v>
      </c>
      <c r="T38" s="2">
        <f>NH38/'Drive Train'!$F$35</f>
        <v>0.64527670087197631</v>
      </c>
      <c r="U38" s="2">
        <f>NI38/'Drive Train'!$F$35</f>
        <v>0.6961406567012951</v>
      </c>
      <c r="V38" s="2">
        <f>NJ38/'Drive Train'!$F$35</f>
        <v>0.77454161250377351</v>
      </c>
      <c r="W38" s="2">
        <f>NK38/'Drive Train'!$F$35</f>
        <v>0.85451737216907286</v>
      </c>
      <c r="X38" s="2">
        <f>NL38/'Drive Train'!$F$35</f>
        <v>0.91474192917687791</v>
      </c>
      <c r="Y38" s="2">
        <f>NM38/'Drive Train'!$F$35</f>
        <v>0.94930848631707632</v>
      </c>
      <c r="Z38" s="2">
        <f>NN38/'Drive Train'!$F$35</f>
        <v>0.96385114579781572</v>
      </c>
      <c r="AA38" s="2">
        <f>NO38/'Drive Train'!$F$35</f>
        <v>0.96876124016203802</v>
      </c>
      <c r="AB38" s="2">
        <f>NP38/'Drive Train'!$F$35</f>
        <v>0.97005702568964691</v>
      </c>
      <c r="AC38" s="2">
        <f>NQ38/'Drive Train'!$F$35</f>
        <v>0.97032668399771549</v>
      </c>
      <c r="AD38" s="2">
        <f>NR38/'Drive Train'!$F$35</f>
        <v>0.90582676725102773</v>
      </c>
      <c r="AE38" s="2">
        <f>NS38/'Drive Train'!$F$35</f>
        <v>0.89132198043918609</v>
      </c>
      <c r="AF38" s="2">
        <f>NT38/'Drive Train'!$F$35</f>
        <v>0.93023603301194524</v>
      </c>
      <c r="AG38" s="2">
        <f>NU38/'Drive Train'!$F$35</f>
        <v>0.94819131829861802</v>
      </c>
      <c r="AH38" s="2">
        <f>NV38/'Drive Train'!$F$35</f>
        <v>0.95524633509239254</v>
      </c>
      <c r="AI38" s="2">
        <f>NW38/'Drive Train'!$F$35</f>
        <v>0.95863183479764769</v>
      </c>
      <c r="AJ38" s="2">
        <f>NX38/'Drive Train'!$F$35</f>
        <v>0.9603400820352529</v>
      </c>
      <c r="AK38" s="2">
        <f>NY38/'Drive Train'!$F$35</f>
        <v>0.96127567116217671</v>
      </c>
      <c r="AL38" s="2">
        <f>NZ38/'Drive Train'!$F$35</f>
        <v>0.96181845348856287</v>
      </c>
      <c r="AM38" s="2">
        <f>OA38/'Drive Train'!$F$35</f>
        <v>0.96184032547617315</v>
      </c>
      <c r="AN38" s="61">
        <f t="shared" si="161"/>
        <v>1.2000000000000004</v>
      </c>
      <c r="AO38" s="46">
        <f>LO38*12*60/(PI() * 'Drive Train'!$F$15)/S$6*ABS(S38)</f>
        <v>4596.5499538533049</v>
      </c>
      <c r="AP38" s="46">
        <f>LP38*12*60/(PI() * 'Drive Train'!$F$15)/T$6*ABS(T38)</f>
        <v>721.01924964569537</v>
      </c>
      <c r="AQ38" s="46">
        <f>LQ38*12*60/(PI() * 'Drive Train'!$F$15)/U$6*ABS(U38)</f>
        <v>1457.9869325439229</v>
      </c>
      <c r="AR38" s="46">
        <f>LR38*12*60/(PI() * 'Drive Train'!$F$15)/V$6*ABS(V38)</f>
        <v>2392.3282942611586</v>
      </c>
      <c r="AS38" s="46">
        <f>LS38*12*60/(PI() * 'Drive Train'!$F$15)/W$6*ABS(W38)</f>
        <v>3338.410851710546</v>
      </c>
      <c r="AT38" s="46">
        <f>LT38*12*60/(PI() * 'Drive Train'!$F$15)/X$6*ABS(X38)</f>
        <v>4049.4953227776755</v>
      </c>
      <c r="AU38" s="46">
        <f>LU38*12*60/(PI() * 'Drive Train'!$F$15)/Y$6*ABS(Y38)</f>
        <v>4451.6322217967381</v>
      </c>
      <c r="AV38" s="46">
        <f>LV38*12*60/(PI() * 'Drive Train'!$F$15)/Z$6*ABS(Z38)</f>
        <v>4617.1508684062355</v>
      </c>
      <c r="AW38" s="46">
        <f>LW38*12*60/(PI() * 'Drive Train'!$F$15)/AA$6*ABS(AA38)</f>
        <v>4671.5780732960056</v>
      </c>
      <c r="AX38" s="46">
        <f>LX38*12*60/(PI() * 'Drive Train'!$F$15)/AB$6*ABS(AB38)</f>
        <v>4685.5267184999466</v>
      </c>
      <c r="AY38" s="46">
        <f>LY38*12*60/(PI() * 'Drive Train'!$F$15)/AC$6*ABS(AC38)</f>
        <v>4688.3367054882247</v>
      </c>
      <c r="AZ38" s="46">
        <f>LZ38*12*60/(PI() * 'Drive Train'!$F$15)/AD$6*ABS(AD38)</f>
        <v>3030.5436356546534</v>
      </c>
      <c r="BA38" s="46">
        <f>MA38*12*60/(PI() * 'Drive Train'!$F$15)/AE$6*ABS(AE38)</f>
        <v>3652.1172237598075</v>
      </c>
      <c r="BB38" s="46">
        <f>MB38*12*60/(PI() * 'Drive Train'!$F$15)/AF$6*ABS(AF38)</f>
        <v>4243.8554664456897</v>
      </c>
      <c r="BC38" s="46">
        <f>MC38*12*60/(PI() * 'Drive Train'!$F$15)/AG$6*ABS(AG38)</f>
        <v>4443.3746547646097</v>
      </c>
      <c r="BD38" s="46">
        <f>MD38*12*60/(PI() * 'Drive Train'!$F$15)/AH$6*ABS(AH38)</f>
        <v>4521.567046915975</v>
      </c>
      <c r="BE38" s="46">
        <f>ME38*12*60/(PI() * 'Drive Train'!$F$15)/AI$6*ABS(AI38)</f>
        <v>4559.0460794449964</v>
      </c>
      <c r="BF38" s="46">
        <f>MF38*12*60/(PI() * 'Drive Train'!$F$15)/AJ$6*ABS(AJ38)</f>
        <v>4577.9462398960841</v>
      </c>
      <c r="BG38" s="46">
        <f>MG38*12*60/(PI() * 'Drive Train'!$F$15)/AK$6*ABS(AK38)</f>
        <v>4588.2945172809259</v>
      </c>
      <c r="BH38" s="46">
        <f>MH38*12*60/(PI() * 'Drive Train'!$F$15)/AL$6*ABS(AL38)</f>
        <v>4594.2970475245784</v>
      </c>
      <c r="BI38" s="46">
        <f>MI38*12*60/(PI() * 'Drive Train'!$F$15)/AM$6*ABS(AM38)</f>
        <v>4594.5389099845606</v>
      </c>
      <c r="BJ38" s="61">
        <f t="shared" si="67"/>
        <v>1.2000000000000004</v>
      </c>
      <c r="BK38" s="2">
        <f>IF(OR(KS37=1,AND($C$37=Motors!$C$32,OY37=1)),0,IF(NG38=0,-(CG37+$C$15)/($C$14-$C$15)*$C$12,($C$11*S38-AO38)/($C$11*S38)*$C$12*S38))</f>
        <v>0.31278365454852364</v>
      </c>
      <c r="BL38" s="2">
        <f>IF(OR(KT37=1,AND($C$37=Motors!$C$32,OZ37=1)),0,IF(NH38=0,-(CH37+$C$15)/($C$14-$C$15)*$C$12,($C$11*T38-AP38)/($C$11*T38)*$C$12*T38))</f>
        <v>1.2623454583922888</v>
      </c>
      <c r="BM38" s="2">
        <f>IF(OR(KU37=1,AND($C$37=Motors!$C$32,PA37=1)),0,IF(NI38=0,-(CI37+$C$15)/($C$14-$C$15)*$C$12,($C$11*U38-AQ38)/($C$11*U38)*$C$12*U38))</f>
        <v>1.0587865382869963</v>
      </c>
      <c r="BN38" s="2">
        <f>IF(OR(KV37=1,AND($C$37=Motors!$C$32,PB37=1)),0,IF(NJ38=0,-(CJ37+$C$15)/($C$14-$C$15)*$C$12,($C$11*V38-AR38)/($C$11*V38)*$C$12*V38))</f>
        <v>0.83485993348861376</v>
      </c>
      <c r="BO38" s="2">
        <f>IF(OR(KW37=1,AND($C$37=Motors!$C$32,PC37=1)),0,IF(NK38=0,-(CK37+$C$15)/($C$14-$C$15)*$C$12,($C$11*W38-AS38)/($C$11*W38)*$C$12*W38))</f>
        <v>0.60956637947238079</v>
      </c>
      <c r="BP38" s="2">
        <f>IF(OR(KX37=1,AND($C$37=Motors!$C$32,PD37=1)),0,IF(NL38=0,-(CL37+$C$15)/($C$14-$C$15)*$C$12,($C$11*X38-AT38)/($C$11*X38)*$C$12*X38))</f>
        <v>0.44051349519145161</v>
      </c>
      <c r="BQ38" s="2">
        <f>IF(OR(KY37=1,AND($C$37=Motors!$C$32,PE37=1)),0,IF(NM38=0,-(CM37+$C$15)/($C$14-$C$15)*$C$12,($C$11*Y38-AU38)/($C$11*Y38)*$C$12*Y38))</f>
        <v>0.3461563660078939</v>
      </c>
      <c r="BR38" s="2">
        <f>IF(OR(KZ37=1,AND($C$37=Motors!$C$32,PF37=1)),0,IF(NN38=0,-(CN37+$C$15)/($C$14-$C$15)*$C$12,($C$11*Z38-AV38)/($C$11*Z38)*$C$12*Z38))</f>
        <v>0.30809259932464977</v>
      </c>
      <c r="BS38" s="2">
        <f>IF(OR(LA37=1,AND($C$37=Motors!$C$32,PG37=1)),0,IF(NO38=0,-(CO37+$C$15)/($C$14-$C$15)*$C$12,($C$11*AA38-AW38)/($C$11*AA38)*$C$12*AA38))</f>
        <v>0.29589043402938453</v>
      </c>
      <c r="BT38" s="2">
        <f>IF(OR(LB37=1,AND($C$37=Motors!$C$32,PH37=1)),0,IF(NP38=0,-(CP37+$C$15)/($C$14-$C$15)*$C$12,($C$11*AB38-AX38)/($C$11*AB38)*$C$12*AB38))</f>
        <v>0.29285509637847396</v>
      </c>
      <c r="BU38" s="2">
        <f>IF(OR(LC37=1,AND($C$37=Motors!$C$32,PI37=1)),0,IF(NQ38=0,-(CQ37+$C$15)/($C$14-$C$15)*$C$12,($C$11*AC38-AY38)/($C$11*AC38)*$C$12*AC38))</f>
        <v>0.29226477390429395</v>
      </c>
      <c r="BV38" s="2">
        <f>IF(OR(LD37=1,AND($C$37=Motors!$C$32,PJ37=1)),0,IF(NR38=0,-(CR37+$C$15)/($C$14-$C$15)*$C$12,($C$11*AD38-AZ38)/($C$11*AD38)*$C$12*AD38))</f>
        <v>0.87267283229497383</v>
      </c>
      <c r="BW38" s="2">
        <f>IF(OR(LE37=1,AND($C$37=Motors!$C$32,PK37=1)),0,IF(NS38=0,-(CS37+$C$15)/($C$14-$C$15)*$C$12,($C$11*AE38-BA38)/($C$11*AE38)*$C$12*AE38))</f>
        <v>0.56010595211455394</v>
      </c>
      <c r="BX38" s="2">
        <f>IF(OR(LF37=1,AND($C$37=Motors!$C$32,PL37=1)),0,IF(NT38=0,-(CT37+$C$15)/($C$14-$C$15)*$C$12,($C$11*AF38-BB38)/($C$11*AF38)*$C$12*AF38))</f>
        <v>0.3919331487549087</v>
      </c>
      <c r="BY38" s="2">
        <f>IF(OR(LG37=1,AND($C$37=Motors!$C$32,PM37=1)),0,IF(NU38=0,-(CU37+$C$15)/($C$14-$C$15)*$C$12,($C$11*AG38-BC38)/($C$11*AG38)*$C$12*AG38))</f>
        <v>0.34709415336949428</v>
      </c>
      <c r="BZ38" s="2">
        <f>IF(OR(LH37=1,AND($C$37=Motors!$C$32,PN37=1)),0,IF(NV38=0,-(CV37+$C$15)/($C$14-$C$15)*$C$12,($C$11*AH38-BD38)/($C$11*AH38)*$C$12*AH38))</f>
        <v>0.32956639561333745</v>
      </c>
      <c r="CA38" s="2">
        <f>IF(OR(LI37=1,AND($C$37=Motors!$C$32,PO37=1)),0,IF(NW38=0,-(CW37+$C$15)/($C$14-$C$15)*$C$12,($C$11*AI38-BE38)/($C$11*AI38)*$C$12*AI38))</f>
        <v>0.32117459977755924</v>
      </c>
      <c r="CB38" s="2">
        <f>IF(OR(LJ37=1,AND($C$37=Motors!$C$32,PP37=1)),0,IF(NX38=0,-(CX37+$C$15)/($C$14-$C$15)*$C$12,($C$11*AJ38-BF38)/($C$11*AJ38)*$C$12*AJ38))</f>
        <v>0.31694515319463251</v>
      </c>
      <c r="CC38" s="2">
        <f>IF(OR(LK37=1,AND($C$37=Motors!$C$32,PQ37=1)),0,IF(NY38=0,-(CY37+$C$15)/($C$14-$C$15)*$C$12,($C$11*AK38-BG38)/($C$11*AK38)*$C$12*AK38))</f>
        <v>0.31463012991206818</v>
      </c>
      <c r="CD38" s="2">
        <f>IF(OR(LL37=1,AND($C$37=Motors!$C$32,PR37=1)),0,IF(NZ38=0,-(CZ37+$C$15)/($C$14-$C$15)*$C$12,($C$11*AL38-BH38)/($C$11*AL38)*$C$12*AL38))</f>
        <v>0.31328752566693308</v>
      </c>
      <c r="CE38" s="2">
        <f>IF(OR(LM37=1,AND($C$37=Motors!$C$32,PS37=1)),0,IF(OA38=0,-(DA37+$C$15)/($C$14-$C$15)*$C$12,($C$11*AM38-BI38)/($C$11*AM38)*$C$12*AM38))</f>
        <v>0.31323343106845219</v>
      </c>
      <c r="CF38" s="61">
        <f t="shared" si="69"/>
        <v>1.2000000000000004</v>
      </c>
      <c r="CG38" s="57">
        <f>IF(AND(KS37=1,OY37=1),0,ABS(BK38/$C$12*($C$14-$C$15)+$C$15) *'Drive Train'!$AA$49 + CG37*(1-'Drive Train'!$AA$49))</f>
        <v>19.401011567873685</v>
      </c>
      <c r="CH38" s="57">
        <f>IF(AND(KT37=1,OZ37=1),0,ABS(BL38/$C$12*($C$14-$C$15)+$C$15) *'Drive Train'!$AA$49 + CH37*(1-'Drive Train'!$AA$49))</f>
        <v>69.952372328518948</v>
      </c>
      <c r="CI38" s="57">
        <f>IF(AND(KU37=1,PA37=1),0,ABS(BM38/$C$12*($C$14-$C$15)+$C$15) *'Drive Train'!$AA$49 + CI37*(1-'Drive Train'!$AA$49))</f>
        <v>59.115604922083662</v>
      </c>
      <c r="CJ38" s="57">
        <f>IF(AND(KV37=1,PB37=1),0,ABS(BN38/$C$12*($C$14-$C$15)+$C$15) *'Drive Train'!$AA$49 + CJ37*(1-'Drive Train'!$AA$49))</f>
        <v>47.194532973688439</v>
      </c>
      <c r="CK38" s="57">
        <f>IF(AND(KW37=1,PC37=1),0,ABS(BO38/$C$12*($C$14-$C$15)+$C$15) *'Drive Train'!$AA$49 + CK37*(1-'Drive Train'!$AA$49))</f>
        <v>35.200689413405165</v>
      </c>
      <c r="CL38" s="57">
        <f>IF(AND(KX37=1,PD37=1),0,ABS(BP38/$C$12*($C$14-$C$15)+$C$15) *'Drive Train'!$AA$49 + CL37*(1-'Drive Train'!$AA$49))</f>
        <v>26.200903084258606</v>
      </c>
      <c r="CM38" s="57">
        <f>IF(AND(KY37=1,PE37=1),0,ABS(BQ38/$C$12*($C$14-$C$15)+$C$15) *'Drive Train'!$AA$49 + CM37*(1-'Drive Train'!$AA$49))</f>
        <v>21.177658406146382</v>
      </c>
      <c r="CN38" s="57">
        <f>IF(AND(KZ37=1,PF37=1),0,ABS(BR38/$C$12*($C$14-$C$15)+$C$15) *'Drive Train'!$AA$49 + CN37*(1-'Drive Train'!$AA$49))</f>
        <v>19.151276138320569</v>
      </c>
      <c r="CO38" s="57">
        <f>IF(AND(LA37=1,PG37=1),0,ABS(BS38/$C$12*($C$14-$C$15)+$C$15) *'Drive Train'!$AA$49 + CO37*(1-'Drive Train'!$AA$49))</f>
        <v>18.501675388369307</v>
      </c>
      <c r="CP38" s="57">
        <f>IF(AND(LB37=1,PH37=1),0,ABS(BT38/$C$12*($C$14-$C$15)+$C$15) *'Drive Train'!$AA$49 + CP37*(1-'Drive Train'!$AA$49))</f>
        <v>18.340084591434941</v>
      </c>
      <c r="CQ38" s="57">
        <f>IF(AND(LC37=1,PI37=1),0,ABS(BU38/$C$12*($C$14-$C$15)+$C$15) *'Drive Train'!$AA$49 + CQ37*(1-'Drive Train'!$AA$49))</f>
        <v>18.308657880465109</v>
      </c>
      <c r="CR38" s="57">
        <f>IF(AND(LD37=1,PJ37=1),0,ABS(BV38/$C$12*($C$14-$C$15)+$C$15) *'Drive Train'!$AA$49 + CR37*(1-'Drive Train'!$AA$49))</f>
        <v>49.207559910143203</v>
      </c>
      <c r="CS38" s="57">
        <f>IF(AND(LE37=1,PK37=1),0,ABS(BW38/$C$12*($C$14-$C$15)+$C$15) *'Drive Train'!$AA$49 + CS37*(1-'Drive Train'!$AA$49))</f>
        <v>32.567588654065254</v>
      </c>
      <c r="CT38" s="57">
        <f>IF(AND(LF37=1,PL37=1),0,ABS(BX38/$C$12*($C$14-$C$15)+$C$15) *'Drive Train'!$AA$49 + CT37*(1-'Drive Train'!$AA$49))</f>
        <v>23.614654765665886</v>
      </c>
      <c r="CU38" s="57">
        <f>IF(AND(LG37=1,PM37=1),0,ABS(BY38/$C$12*($C$14-$C$15)+$C$15) *'Drive Train'!$AA$49 + CU37*(1-'Drive Train'!$AA$49))</f>
        <v>21.227582936641543</v>
      </c>
      <c r="CV38" s="57">
        <f>IF(AND(LH37=1,PN37=1),0,ABS(BZ38/$C$12*($C$14-$C$15)+$C$15) *'Drive Train'!$AA$49 + CV37*(1-'Drive Train'!$AA$49))</f>
        <v>20.294466206303401</v>
      </c>
      <c r="CW38" s="57">
        <f>IF(AND(LI37=1,PO37=1),0,ABS(CA38/$C$12*($C$14-$C$15)+$C$15) *'Drive Train'!$AA$49 + CW37*(1-'Drive Train'!$AA$49))</f>
        <v>19.847716245419441</v>
      </c>
      <c r="CX38" s="57">
        <f>IF(AND(LJ37=1,PP37=1),0,ABS(CB38/$C$12*($C$14-$C$15)+$C$15) *'Drive Train'!$AA$49 + CX37*(1-'Drive Train'!$AA$49))</f>
        <v>19.622555250983961</v>
      </c>
      <c r="CY38" s="57">
        <f>IF(AND(LK37=1,PQ37=1),0,ABS(CC38/$C$12*($C$14-$C$15)+$C$15) *'Drive Train'!$AA$49 + CY37*(1-'Drive Train'!$AA$49))</f>
        <v>19.499311480381056</v>
      </c>
      <c r="CZ38" s="57">
        <f>IF(AND(LL37=1,PR37=1),0,ABS(CD38/$C$12*($C$14-$C$15)+$C$15) *'Drive Train'!$AA$49 + CZ37*(1-'Drive Train'!$AA$49))</f>
        <v>19.42783590998652</v>
      </c>
      <c r="DA38" s="57">
        <f>IF(AND(LM37=1,PS37=1),0,ABS(CE38/$C$12*($C$14-$C$15)+$C$15) *'Drive Train'!$AA$49 + DA37*(1-'Drive Train'!$AA$49))</f>
        <v>19.424956102108887</v>
      </c>
      <c r="DB38" s="61">
        <f t="shared" si="162"/>
        <v>1.2000000000000004</v>
      </c>
      <c r="DC38" s="57">
        <f t="shared" si="70"/>
        <v>19.401011567873685</v>
      </c>
      <c r="DD38" s="57">
        <f t="shared" si="71"/>
        <v>69.952372328518948</v>
      </c>
      <c r="DE38" s="57">
        <f t="shared" si="72"/>
        <v>59.115604922083662</v>
      </c>
      <c r="DF38" s="57">
        <f t="shared" si="73"/>
        <v>47.194532973688439</v>
      </c>
      <c r="DG38" s="57">
        <f t="shared" si="74"/>
        <v>35.200689413405165</v>
      </c>
      <c r="DH38" s="57">
        <f t="shared" si="75"/>
        <v>26.200903084258606</v>
      </c>
      <c r="DI38" s="57">
        <f t="shared" si="76"/>
        <v>21.177658406146382</v>
      </c>
      <c r="DJ38" s="57">
        <f t="shared" si="77"/>
        <v>19.151276138320569</v>
      </c>
      <c r="DK38" s="57">
        <f t="shared" si="78"/>
        <v>18.501675388369307</v>
      </c>
      <c r="DL38" s="57">
        <f t="shared" si="79"/>
        <v>18.340084591434941</v>
      </c>
      <c r="DM38" s="57">
        <f t="shared" si="80"/>
        <v>18.308657880465109</v>
      </c>
      <c r="DN38" s="57">
        <f t="shared" si="81"/>
        <v>25</v>
      </c>
      <c r="DO38" s="57">
        <f t="shared" si="82"/>
        <v>30</v>
      </c>
      <c r="DP38" s="57">
        <f t="shared" si="83"/>
        <v>23.614654765665886</v>
      </c>
      <c r="DQ38" s="57">
        <f t="shared" si="84"/>
        <v>21.227582936641543</v>
      </c>
      <c r="DR38" s="57">
        <f t="shared" si="85"/>
        <v>20.294466206303401</v>
      </c>
      <c r="DS38" s="57">
        <f t="shared" si="86"/>
        <v>19.847716245419441</v>
      </c>
      <c r="DT38" s="57">
        <f t="shared" si="87"/>
        <v>19.622555250983961</v>
      </c>
      <c r="DU38" s="57">
        <f t="shared" si="88"/>
        <v>19.499311480381056</v>
      </c>
      <c r="DV38" s="57">
        <f t="shared" si="89"/>
        <v>19.42783590998652</v>
      </c>
      <c r="DW38" s="57">
        <f t="shared" si="90"/>
        <v>19.424956102108887</v>
      </c>
      <c r="DX38" s="61">
        <f t="shared" si="163"/>
        <v>1.2000000000000004</v>
      </c>
      <c r="DY38" s="2">
        <f>IF(OY38=0,($C$23/0.4536*IF(ISNA(MK37),'Drive Train'!$F$16,'Drive Train'!$F$17)*4.448*$C$24*S$6)*SIGN(BK38),BK38)</f>
        <v>4.5236871680000004</v>
      </c>
      <c r="DZ38" s="2">
        <f>IF(OZ38=0,($C$23/0.4536*IF(ISNA(ML37),'Drive Train'!$F$16,'Drive Train'!$F$17)*4.448*$C$24*$C$21*T$6)*SIGN(BL38),BL38)</f>
        <v>14.225645600594998</v>
      </c>
      <c r="EA38" s="2">
        <f>IF(PA38=0,($C$23/0.4536*IF(ISNA(MM37),'Drive Train'!$F$16,'Drive Train'!$F$17)*4.448*$C$24*$C$21*U$6)*SIGN(BM38),BM38)</f>
        <v>9.8485238773349995</v>
      </c>
      <c r="EB38" s="2">
        <f>IF(PB38=0,($C$23/0.4536*IF(ISNA(MN37),'Drive Train'!$F$16,'Drive Train'!$F$17)*4.448*$C$24*$C$21*V$6)*SIGN(BN38),BN38)</f>
        <v>7.5312241414914709</v>
      </c>
      <c r="EC38" s="2">
        <f>IF(PC38=0,($C$23/0.4536*IF(ISNA(MO37),'Drive Train'!$F$16,'Drive Train'!$F$17)*4.448*$C$24*$C$21*W$6)*SIGN(BO38),BO38)</f>
        <v>6.0967052573978577</v>
      </c>
      <c r="ED38" s="2">
        <f>IF(PD38=0,($C$23/0.4536*IF(ISNA(MP37),'Drive Train'!$F$16,'Drive Train'!$F$17)*4.448*$C$24*$C$21*X$6)*SIGN(BP38),BP38)</f>
        <v>5.1212324162142009</v>
      </c>
      <c r="EE38" s="2">
        <f>IF(PE38=0,($C$23/0.4536*IF(ISNA(MQ37),'Drive Train'!$F$16,'Drive Train'!$F$17)*4.448*$C$24*$C$21*Y$6)*SIGN(BQ38),BQ38)</f>
        <v>4.4148555312191382</v>
      </c>
      <c r="EF38" s="2">
        <f>IF(PF38=0,($C$23/0.4536*IF(ISNA(MR37),'Drive Train'!$F$16,'Drive Train'!$F$17)*4.448*$C$24*$C$21*Z$6)*SIGN(BR38),BR38)</f>
        <v>3.8797215274349997</v>
      </c>
      <c r="EG38" s="2">
        <f>IF(PG38=0,($C$23/0.4536*IF(ISNA(MS37),'Drive Train'!$F$16,'Drive Train'!$F$17)*4.448*$C$24*$C$21*AA$6)*SIGN(BS38),BS38)</f>
        <v>3.4602921731177019</v>
      </c>
      <c r="EH38" s="2">
        <f>IF(PH38=0,($C$23/0.4536*IF(ISNA(MT37),'Drive Train'!$F$16,'Drive Train'!$F$17)*4.448*$C$24*$C$21*AB$6)*SIGN(BT38),BT38)</f>
        <v>3.1227026928135362</v>
      </c>
      <c r="EI38" s="2">
        <f>IF(PI38=0,($C$23/0.4536*IF(ISNA(MU37),'Drive Train'!$F$16,'Drive Train'!$F$17)*4.448*$C$24*$C$21*AC$6)*SIGN(BU38),BU38)</f>
        <v>2.8451291201189992</v>
      </c>
      <c r="EJ38" s="2">
        <f>IF(PJ38=0,($C$23/0.4536*IF(ISNA(MV37),'Drive Train'!$F$16,'Drive Train'!$F$17)*4.448*$C$24*$C$21*AD$6)*SIGN(BV38),BV38)</f>
        <v>3.9831807681666</v>
      </c>
      <c r="EK38" s="2">
        <f>IF(PK38=0,($C$23/0.4536*IF(ISNA(MW37),'Drive Train'!$F$16,'Drive Train'!$F$17)*4.448*$C$24*$C$21*AE$6)*SIGN(BW38),BW38)</f>
        <v>3.9831807681666</v>
      </c>
      <c r="EL38" s="2">
        <f>IF(PL38=0,($C$23/0.4536*IF(ISNA(MX37),'Drive Train'!$F$16,'Drive Train'!$F$17)*4.448*$C$24*$C$21*AF$6)*SIGN(BX38),BX38)</f>
        <v>3.9831807681666</v>
      </c>
      <c r="EM38" s="2">
        <f>IF(PM38=0,($C$23/0.4536*IF(ISNA(MY37),'Drive Train'!$F$16,'Drive Train'!$F$17)*4.448*$C$24*$C$21*AG$6)*SIGN(BY38),BY38)</f>
        <v>3.9831807681666</v>
      </c>
      <c r="EN38" s="2">
        <f>IF(PN38=0,($C$23/0.4536*IF(ISNA(MZ37),'Drive Train'!$F$16,'Drive Train'!$F$17)*4.448*$C$24*$C$21*AH$6)*SIGN(BZ38),BZ38)</f>
        <v>3.9831807681666</v>
      </c>
      <c r="EO38" s="2">
        <f>IF(PO38=0,($C$23/0.4536*IF(ISNA(NA37),'Drive Train'!$F$16,'Drive Train'!$F$17)*4.448*$C$24*$C$21*AI$6)*SIGN(CA38),CA38)</f>
        <v>3.9831807681666</v>
      </c>
      <c r="EP38" s="2">
        <f>IF(PP38=0,($C$23/0.4536*IF(ISNA(NB37),'Drive Train'!$F$16,'Drive Train'!$F$17)*4.448*$C$24*$C$21*AJ$6)*SIGN(CB38),CB38)</f>
        <v>3.9831807681666</v>
      </c>
      <c r="EQ38" s="2">
        <f>IF(PQ38=0,($C$23/0.4536*IF(ISNA(NC37),'Drive Train'!$F$16,'Drive Train'!$F$17)*4.448*$C$24*$C$21*AK$6)*SIGN(CC38),CC38)</f>
        <v>3.9831807681666</v>
      </c>
      <c r="ER38" s="2">
        <f>IF(PR38=0,($C$23/0.4536*IF(ISNA(ND37),'Drive Train'!$F$16,'Drive Train'!$F$17)*4.448*$C$24*$C$21*AL$6)*SIGN(CD38),CD38)</f>
        <v>3.9831807681666</v>
      </c>
      <c r="ES38" s="2">
        <f>IF(PS38=0,($C$23/0.4536*IF(ISNA(NE37),'Drive Train'!$F$16,'Drive Train'!$F$17)*4.448*$C$24*$C$21*AM$6)*SIGN(CE38),CE38)</f>
        <v>3.9831807681666</v>
      </c>
      <c r="ET38" s="61">
        <f t="shared" si="91"/>
        <v>1.2000000000000004</v>
      </c>
      <c r="EU38" s="255">
        <f>MAX(MIN(IF(AND(OY37=1,NG38&lt;0),-1,1)*(DC38-$C$15)/($C$14-$C$15)*$C$12*$C$21-$C$33*LO38/AO$6 -  OY37*$C$33/$C$21,DY37/$C$19),MAX(EU$8:EU37)*-1)</f>
        <v>2.1024367209446726E-2</v>
      </c>
      <c r="EV38" s="255">
        <f>MAX(MIN(IF(AND(OZ37=1,NH38&lt;0),-1,1)*(DD38-$C$15)/($C$14-$C$15)*$C$12*$C$21-$C$33*LP38/AP$6 -  OZ37*$C$33/$C$21,DZ37/$C$19),MAX(EV$8:EV37)*-1)</f>
        <v>1.052025264946304</v>
      </c>
      <c r="EW38" s="255">
        <f>MAX(MIN(IF(AND(PA37=1,NI38&lt;0),-1,1)*(DE38-$C$15)/($C$14-$C$15)*$C$12*$C$21-$C$33*LQ38/AQ$6 -  PA37*$C$33/$C$21,EA37/$C$19),MAX(EW$8:EW37)*-1)</f>
        <v>0.82077137023667346</v>
      </c>
      <c r="EX38" s="255">
        <f>MAX(MIN(IF(AND(PB37=1,NJ38&lt;0),-1,1)*(DF38-$C$15)/($C$14-$C$15)*$C$12*$C$21-$C$33*LR38/AR$6 -  PB37*$C$33/$C$21,EB37/$C$19),MAX(EX$8:EX37)*-1)</f>
        <v>0.57066174032646944</v>
      </c>
      <c r="EY38" s="255">
        <f>MAX(MIN(IF(AND(PC37=1,NK38&lt;0),-1,1)*(DG38-$C$15)/($C$14-$C$15)*$C$12*$C$21-$C$33*LS38/AS$6 -  PC37*$C$33/$C$21,EC37/$C$19),MAX(EY$8:EY37)*-1)</f>
        <v>0.32873167334731157</v>
      </c>
      <c r="EZ38" s="255">
        <f>MAX(MIN(IF(AND(PD37=1,NL38&lt;0),-1,1)*(DH38-$C$15)/($C$14-$C$15)*$C$12*$C$21-$C$33*LT38/AT$6 -  PD37*$C$33/$C$21,ED37/$C$19),MAX(EZ$8:EZ37)*-1)</f>
        <v>0.15218458947038244</v>
      </c>
      <c r="FA38" s="255">
        <f>MAX(MIN(IF(AND(PE37=1,NM38&lt;0),-1,1)*(DI38-$C$15)/($C$14-$C$15)*$C$12*$C$21-$C$33*LU38/AU$6 -  PE37*$C$33/$C$21,EE37/$C$19),MAX(FA$8:FA37)*-1)</f>
        <v>5.5130278028268448E-2</v>
      </c>
      <c r="FB38" s="255">
        <f>MAX(MIN(IF(AND(PF37=1,NN38&lt;0),-1,1)*(DJ38-$C$15)/($C$14-$C$15)*$C$12*$C$21-$C$33*LV38/AV$6 -  PF37*$C$33/$C$21,EF37/$C$19),MAX(FB$8:FB37)*-1)</f>
        <v>1.6238574779671222E-2</v>
      </c>
      <c r="FC38" s="255">
        <f>MAX(MIN(IF(AND(PG37=1,NO38&lt;0),-1,1)*(DK38-$C$15)/($C$14-$C$15)*$C$12*$C$21-$C$33*LW38/AW$6 -  PG37*$C$33/$C$21,EG37/$C$19),MAX(FC$8:FC37)*-1)</f>
        <v>3.7958195134065176E-3</v>
      </c>
      <c r="FD38" s="255">
        <f>MAX(MIN(IF(AND(PH37=1,NP38&lt;0),-1,1)*(DL38-$C$15)/($C$14-$C$15)*$C$12*$C$21-$C$33*LX38/AX$6 -  PH37*$C$33/$C$21,EH37/$C$19),MAX(FD$8:FD37)*-1)</f>
        <v>7.0053898081762211E-4</v>
      </c>
      <c r="FE38" s="255">
        <f>MAX(MIN(IF(AND(PI37=1,NQ38&lt;0),-1,1)*(DM38-$C$15)/($C$14-$C$15)*$C$12*$C$21-$C$33*LY38/AY$6 -  PI37*$C$33/$C$21,EI37/$C$19),MAX(FE$8:FE37)*-1)</f>
        <v>9.8035100084825633E-5</v>
      </c>
      <c r="FF38" s="255">
        <f>MAX(MIN(IF(AND(PJ37=1,NR38&lt;0),-1,1)*(DN38-$C$15)/($C$14-$C$15)*$C$12*$C$21-$C$33*LZ38/AZ$6 -  PJ37*$C$33/$C$21,EJ37/$C$19),MAX(FF$8:FF37)*-1)</f>
        <v>0.18989253407398651</v>
      </c>
      <c r="FG38" s="255">
        <f>MAX(MIN(IF(AND(PK37=1,NS38&lt;0),-1,1)*(DO38-$C$15)/($C$14-$C$15)*$C$12*$C$21-$C$33*MA38/BA$6 -  PK37*$C$33/$C$21,EK37/$C$19),MAX(FG$8:FG37)*-1)</f>
        <v>0.23256405473059796</v>
      </c>
      <c r="FH38" s="255">
        <f>MAX(MIN(IF(AND(PL37=1,NT38&lt;0),-1,1)*(DP38-$C$15)/($C$14-$C$15)*$C$12*$C$21-$C$33*MB38/BB$6 -  PL37*$C$33/$C$21,EL37/$C$19),MAX(FH$8:FH37)*-1)</f>
        <v>0.10221053490063381</v>
      </c>
      <c r="FI38" s="255">
        <f>MAX(MIN(IF(AND(PM37=1,NU38&lt;0),-1,1)*(DQ38-$C$15)/($C$14-$C$15)*$C$12*$C$21-$C$33*MC38/BC$6 -  PM37*$C$33/$C$21,EM37/$C$19),MAX(FI$8:FI37)*-1)</f>
        <v>5.6125520649713406E-2</v>
      </c>
      <c r="FJ38" s="255">
        <f>MAX(MIN(IF(AND(PN37=1,NV38&lt;0),-1,1)*(DR38-$C$15)/($C$14-$C$15)*$C$12*$C$21-$C$33*MD38/BD$6 -  PN37*$C$33/$C$21,EN37/$C$19),MAX(FJ$8:FJ37)*-1)</f>
        <v>3.817661551483359E-2</v>
      </c>
      <c r="FK38" s="255">
        <f>MAX(MIN(IF(AND(PO37=1,NW38&lt;0),-1,1)*(DS38-$C$15)/($C$14-$C$15)*$C$12*$C$21-$C$33*ME38/BE$6 -  PO37*$C$33/$C$21,EO37/$C$19),MAX(FK$8:FK37)*-1)</f>
        <v>2.9595968916991788E-2</v>
      </c>
      <c r="FL38" s="255">
        <f>MAX(MIN(IF(AND(PP37=1,NX38&lt;0),-1,1)*(DT38-$C$15)/($C$14-$C$15)*$C$12*$C$21-$C$33*MF38/BF$6 -  PP37*$C$33/$C$21,EP37/$C$19),MAX(FL$8:FL37)*-1)</f>
        <v>2.5274445421192671E-2</v>
      </c>
      <c r="FM38" s="255">
        <f>MAX(MIN(IF(AND(PQ37=1,NY38&lt;0),-1,1)*(DU38-$C$15)/($C$14-$C$15)*$C$12*$C$21-$C$33*MG38/BG$6 -  PQ37*$C$33/$C$21,EQ37/$C$19),MAX(FM$8:FM37)*-1)</f>
        <v>2.2909899240935172E-2</v>
      </c>
      <c r="FN38" s="255">
        <f>MAX(MIN(IF(AND(PR37=1,NZ38&lt;0),-1,1)*(DV38-$C$15)/($C$14-$C$15)*$C$12*$C$21-$C$33*MH38/BH$6 -  PR37*$C$33/$C$21,ER37/$C$19),MAX(FN$8:FN37)*-1)</f>
        <v>2.1538857258377231E-2</v>
      </c>
      <c r="FO38" s="255">
        <f>MAX(MIN(IF(AND(PS37=1,OA38&lt;0),-1,1)*(DW38-$C$15)/($C$14-$C$15)*$C$12*$C$21-$C$33*MI38/BI$6 -  PS37*$C$33/$C$21,ES37/$C$19),MAX(FO$8:FO37)*-1)</f>
        <v>2.1483621232275707E-2</v>
      </c>
      <c r="FP38" s="61">
        <f t="shared" si="164"/>
        <v>1.2000000000000004</v>
      </c>
      <c r="FQ38" s="256">
        <f t="shared" si="165"/>
        <v>4.5662351944062989</v>
      </c>
      <c r="FR38" s="256">
        <f t="shared" si="166"/>
        <v>69.952372328518948</v>
      </c>
      <c r="FS38" s="256">
        <f t="shared" si="167"/>
        <v>59.115604922083662</v>
      </c>
      <c r="FT38" s="256">
        <f t="shared" si="168"/>
        <v>42.307023253474448</v>
      </c>
      <c r="FU38" s="256">
        <f t="shared" si="169"/>
        <v>25.694922567532625</v>
      </c>
      <c r="FV38" s="256">
        <f t="shared" si="170"/>
        <v>13.572337021249011</v>
      </c>
      <c r="FW38" s="256">
        <f t="shared" si="171"/>
        <v>6.9081137032765056</v>
      </c>
      <c r="FX38" s="256">
        <f t="shared" si="172"/>
        <v>4.2376192985065231</v>
      </c>
      <c r="FY38" s="256">
        <f t="shared" si="173"/>
        <v>3.3832389154699265</v>
      </c>
      <c r="FZ38" s="256">
        <f t="shared" si="174"/>
        <v>3.1707018277873442</v>
      </c>
      <c r="GA38" s="256">
        <f t="shared" si="175"/>
        <v>3.1293309669622356</v>
      </c>
      <c r="GB38" s="256">
        <f t="shared" si="176"/>
        <v>16.161548772548006</v>
      </c>
      <c r="GC38" s="256">
        <f t="shared" si="177"/>
        <v>19.091583912128005</v>
      </c>
      <c r="GD38" s="256">
        <f t="shared" si="178"/>
        <v>10.140874216466939</v>
      </c>
      <c r="GE38" s="256">
        <f t="shared" si="179"/>
        <v>6.9764519253124151</v>
      </c>
      <c r="GF38" s="256">
        <f t="shared" si="180"/>
        <v>5.7439923843132021</v>
      </c>
      <c r="GG38" s="256">
        <f t="shared" si="181"/>
        <v>5.1548032561751427</v>
      </c>
      <c r="GH38" s="256">
        <f t="shared" si="182"/>
        <v>4.8580663341163275</v>
      </c>
      <c r="GI38" s="256">
        <f t="shared" si="183"/>
        <v>4.6957050380878336</v>
      </c>
      <c r="GJ38" s="256">
        <f t="shared" si="184"/>
        <v>4.601562595425392</v>
      </c>
      <c r="GK38" s="256">
        <f t="shared" si="185"/>
        <v>4.5977698199405284</v>
      </c>
      <c r="GL38" s="61">
        <f t="shared" si="186"/>
        <v>1.2000000000000004</v>
      </c>
      <c r="GM38" s="57">
        <f t="shared" si="93"/>
        <v>0.54415076478235969</v>
      </c>
      <c r="GN38" s="57">
        <f t="shared" si="94"/>
        <v>7.6239582909030155</v>
      </c>
      <c r="GO38" s="57">
        <f t="shared" si="95"/>
        <v>8.5916659693555015</v>
      </c>
      <c r="GP38" s="57">
        <f t="shared" si="96"/>
        <v>7.8115912521093591</v>
      </c>
      <c r="GQ38" s="57">
        <f t="shared" si="97"/>
        <v>5.5586928533780791</v>
      </c>
      <c r="GR38" s="57">
        <f t="shared" si="98"/>
        <v>3.0635326854785223</v>
      </c>
      <c r="GS38" s="57">
        <f t="shared" si="99"/>
        <v>1.2873600065077961</v>
      </c>
      <c r="GT38" s="57">
        <f t="shared" si="100"/>
        <v>0.431492927796641</v>
      </c>
      <c r="GU38" s="57">
        <f t="shared" si="101"/>
        <v>0.11308867368365524</v>
      </c>
      <c r="GV38" s="57">
        <f t="shared" si="102"/>
        <v>2.3127463031274918E-2</v>
      </c>
      <c r="GW38" s="57">
        <f t="shared" si="103"/>
        <v>3.5522697932989377E-3</v>
      </c>
      <c r="GX38" s="57">
        <f t="shared" si="104"/>
        <v>4.9147813398346409</v>
      </c>
      <c r="GY38" s="57">
        <f t="shared" si="105"/>
        <v>6.019201766304751</v>
      </c>
      <c r="GZ38" s="57">
        <f t="shared" si="106"/>
        <v>2.6454037917490112</v>
      </c>
      <c r="HA38" s="57">
        <f t="shared" si="107"/>
        <v>1.4526356337434507</v>
      </c>
      <c r="HB38" s="57">
        <f t="shared" si="108"/>
        <v>0.98808369936882756</v>
      </c>
      <c r="HC38" s="57">
        <f t="shared" si="109"/>
        <v>0.76600018256054025</v>
      </c>
      <c r="HD38" s="57">
        <f t="shared" si="110"/>
        <v>0.65415090349127913</v>
      </c>
      <c r="HE38" s="57">
        <f t="shared" si="111"/>
        <v>0.5929519337657031</v>
      </c>
      <c r="HF38" s="57">
        <f t="shared" si="112"/>
        <v>0.55746674955419406</v>
      </c>
      <c r="HG38" s="57">
        <f t="shared" si="113"/>
        <v>0.5560371357376519</v>
      </c>
      <c r="HH38" s="61">
        <f t="shared" si="187"/>
        <v>1.2000000000000004</v>
      </c>
      <c r="HI38" s="57">
        <f t="shared" si="188"/>
        <v>0.54415076478235969</v>
      </c>
      <c r="HJ38" s="57">
        <f t="shared" si="189"/>
        <v>7.6239582909030155</v>
      </c>
      <c r="HK38" s="57">
        <f t="shared" si="190"/>
        <v>8.5916659693555015</v>
      </c>
      <c r="HL38" s="57">
        <f t="shared" si="191"/>
        <v>7.8115912521093591</v>
      </c>
      <c r="HM38" s="57">
        <f t="shared" si="192"/>
        <v>5.5586928533780791</v>
      </c>
      <c r="HN38" s="57">
        <f t="shared" si="193"/>
        <v>3.0635326854785223</v>
      </c>
      <c r="HO38" s="57">
        <f t="shared" si="194"/>
        <v>1.2873600065077961</v>
      </c>
      <c r="HP38" s="57">
        <f t="shared" si="195"/>
        <v>0.431492927796641</v>
      </c>
      <c r="HQ38" s="57">
        <f t="shared" si="196"/>
        <v>0.11308867368365524</v>
      </c>
      <c r="HR38" s="57">
        <f t="shared" si="197"/>
        <v>2.3127463031274918E-2</v>
      </c>
      <c r="HS38" s="57">
        <f t="shared" si="198"/>
        <v>3.5522697932989377E-3</v>
      </c>
      <c r="HT38" s="57">
        <f t="shared" si="199"/>
        <v>4.9147813398346409</v>
      </c>
      <c r="HU38" s="57">
        <f t="shared" si="200"/>
        <v>6.019201766304751</v>
      </c>
      <c r="HV38" s="57">
        <f t="shared" si="201"/>
        <v>2.6454037917490112</v>
      </c>
      <c r="HW38" s="57">
        <f t="shared" si="202"/>
        <v>1.4526356337434507</v>
      </c>
      <c r="HX38" s="57">
        <f t="shared" si="203"/>
        <v>0.98808369936882756</v>
      </c>
      <c r="HY38" s="57">
        <f t="shared" si="204"/>
        <v>0.76600018256054025</v>
      </c>
      <c r="HZ38" s="57">
        <f t="shared" si="205"/>
        <v>0.65415090349127913</v>
      </c>
      <c r="IA38" s="57">
        <f t="shared" si="206"/>
        <v>0.5929519337657031</v>
      </c>
      <c r="IB38" s="57">
        <f t="shared" si="207"/>
        <v>0.55746674955419406</v>
      </c>
      <c r="IC38" s="57">
        <f t="shared" si="208"/>
        <v>0.5560371357376519</v>
      </c>
      <c r="ID38" s="61">
        <f t="shared" si="209"/>
        <v>1.2000000000000004</v>
      </c>
      <c r="IE38" s="57">
        <f t="shared" si="210"/>
        <v>11.929075174793434</v>
      </c>
      <c r="IF38" s="57">
        <f t="shared" si="211"/>
        <v>8.0014310908125061</v>
      </c>
      <c r="IG38" s="57">
        <f t="shared" si="212"/>
        <v>8.6321441430960597</v>
      </c>
      <c r="IH38" s="57">
        <f t="shared" si="213"/>
        <v>9.6043159950467913</v>
      </c>
      <c r="II38" s="57">
        <f t="shared" si="214"/>
        <v>10.596015414896504</v>
      </c>
      <c r="IJ38" s="57">
        <f t="shared" si="215"/>
        <v>11.342799921793286</v>
      </c>
      <c r="IK38" s="57">
        <f t="shared" si="216"/>
        <v>11.771425230331747</v>
      </c>
      <c r="IL38" s="57">
        <f t="shared" si="217"/>
        <v>11.951754207892915</v>
      </c>
      <c r="IM38" s="57">
        <f t="shared" si="218"/>
        <v>12.012639378009272</v>
      </c>
      <c r="IN38" s="57">
        <f t="shared" si="219"/>
        <v>12.028707118551623</v>
      </c>
      <c r="IO38" s="57">
        <f t="shared" si="220"/>
        <v>12.032050881571672</v>
      </c>
      <c r="IP38" s="57">
        <f t="shared" si="221"/>
        <v>11.232251913912744</v>
      </c>
      <c r="IQ38" s="57">
        <f t="shared" si="222"/>
        <v>11.052392557445907</v>
      </c>
      <c r="IR38" s="57">
        <f t="shared" si="223"/>
        <v>11.534926809348121</v>
      </c>
      <c r="IS38" s="57">
        <f t="shared" si="224"/>
        <v>11.757572346902863</v>
      </c>
      <c r="IT38" s="57">
        <f t="shared" si="225"/>
        <v>11.845054555145667</v>
      </c>
      <c r="IU38" s="57">
        <f t="shared" si="226"/>
        <v>11.887034751490832</v>
      </c>
      <c r="IV38" s="57">
        <f t="shared" si="227"/>
        <v>11.908217017237137</v>
      </c>
      <c r="IW38" s="57">
        <f t="shared" si="228"/>
        <v>11.919818322410991</v>
      </c>
      <c r="IX38" s="57">
        <f t="shared" si="229"/>
        <v>11.92654882325818</v>
      </c>
      <c r="IY38" s="57">
        <f t="shared" si="230"/>
        <v>11.926820035904548</v>
      </c>
      <c r="IZ38" s="61">
        <f t="shared" si="231"/>
        <v>1.2000000000000004</v>
      </c>
      <c r="JA38" s="256" t="e">
        <f t="shared" si="349"/>
        <v>#N/A</v>
      </c>
      <c r="JB38" s="256" t="e">
        <f t="shared" si="350"/>
        <v>#N/A</v>
      </c>
      <c r="JC38" s="256" t="e">
        <f t="shared" si="351"/>
        <v>#N/A</v>
      </c>
      <c r="JD38" s="256" t="e">
        <f t="shared" si="352"/>
        <v>#N/A</v>
      </c>
      <c r="JE38" s="256" t="e">
        <f t="shared" si="353"/>
        <v>#N/A</v>
      </c>
      <c r="JF38" s="256" t="e">
        <f t="shared" si="354"/>
        <v>#N/A</v>
      </c>
      <c r="JG38" s="256" t="e">
        <f t="shared" si="355"/>
        <v>#N/A</v>
      </c>
      <c r="JH38" s="256" t="e">
        <f t="shared" si="356"/>
        <v>#N/A</v>
      </c>
      <c r="JI38" s="256" t="e">
        <f t="shared" si="357"/>
        <v>#N/A</v>
      </c>
      <c r="JJ38" s="256" t="e">
        <f t="shared" si="358"/>
        <v>#N/A</v>
      </c>
      <c r="JK38" s="256" t="e">
        <f t="shared" si="359"/>
        <v>#N/A</v>
      </c>
      <c r="JL38" s="256" t="e">
        <f t="shared" si="360"/>
        <v>#N/A</v>
      </c>
      <c r="JM38" s="256" t="e">
        <f t="shared" si="361"/>
        <v>#N/A</v>
      </c>
      <c r="JN38" s="256" t="e">
        <f t="shared" si="362"/>
        <v>#N/A</v>
      </c>
      <c r="JO38" s="256" t="e">
        <f t="shared" si="363"/>
        <v>#N/A</v>
      </c>
      <c r="JP38" s="256" t="e">
        <f t="shared" si="364"/>
        <v>#N/A</v>
      </c>
      <c r="JQ38" s="256" t="e">
        <f t="shared" si="365"/>
        <v>#N/A</v>
      </c>
      <c r="JR38" s="256" t="e">
        <f t="shared" si="366"/>
        <v>#N/A</v>
      </c>
      <c r="JS38" s="256" t="e">
        <f t="shared" si="367"/>
        <v>#N/A</v>
      </c>
      <c r="JT38" s="256" t="e">
        <f t="shared" si="368"/>
        <v>#N/A</v>
      </c>
      <c r="JU38" s="256" t="e">
        <f t="shared" si="369"/>
        <v>#N/A</v>
      </c>
      <c r="JV38" s="61">
        <f t="shared" si="233"/>
        <v>1.2000000000000004</v>
      </c>
      <c r="JW38" s="46">
        <f t="shared" si="234"/>
        <v>0</v>
      </c>
      <c r="JX38" s="46">
        <f t="shared" si="235"/>
        <v>0</v>
      </c>
      <c r="JY38" s="46">
        <f t="shared" si="236"/>
        <v>0</v>
      </c>
      <c r="JZ38" s="46">
        <f t="shared" si="237"/>
        <v>0</v>
      </c>
      <c r="KA38" s="46">
        <f t="shared" si="238"/>
        <v>0</v>
      </c>
      <c r="KB38" s="46">
        <f t="shared" si="239"/>
        <v>0</v>
      </c>
      <c r="KC38" s="46">
        <f t="shared" si="240"/>
        <v>0</v>
      </c>
      <c r="KD38" s="46">
        <f t="shared" si="241"/>
        <v>0</v>
      </c>
      <c r="KE38" s="46">
        <f t="shared" si="242"/>
        <v>1</v>
      </c>
      <c r="KF38" s="46">
        <f t="shared" si="243"/>
        <v>1</v>
      </c>
      <c r="KG38" s="46">
        <f t="shared" si="244"/>
        <v>1</v>
      </c>
      <c r="KH38" s="46">
        <f t="shared" si="245"/>
        <v>0</v>
      </c>
      <c r="KI38" s="46">
        <f t="shared" si="246"/>
        <v>0</v>
      </c>
      <c r="KJ38" s="46">
        <f t="shared" si="247"/>
        <v>0</v>
      </c>
      <c r="KK38" s="46">
        <f t="shared" si="248"/>
        <v>0</v>
      </c>
      <c r="KL38" s="46">
        <f t="shared" si="249"/>
        <v>0</v>
      </c>
      <c r="KM38" s="46">
        <f t="shared" si="250"/>
        <v>0</v>
      </c>
      <c r="KN38" s="46">
        <f t="shared" si="251"/>
        <v>0</v>
      </c>
      <c r="KO38" s="46">
        <f t="shared" si="252"/>
        <v>0</v>
      </c>
      <c r="KP38" s="46">
        <f t="shared" si="253"/>
        <v>0</v>
      </c>
      <c r="KQ38" s="46">
        <f t="shared" si="254"/>
        <v>0</v>
      </c>
      <c r="KR38" s="61">
        <f t="shared" si="255"/>
        <v>1.2000000000000004</v>
      </c>
      <c r="KS38" s="1">
        <f t="shared" si="256"/>
        <v>0</v>
      </c>
      <c r="KT38" s="1">
        <f t="shared" si="257"/>
        <v>0</v>
      </c>
      <c r="KU38" s="1">
        <f t="shared" si="258"/>
        <v>0</v>
      </c>
      <c r="KV38" s="1">
        <f t="shared" si="259"/>
        <v>0</v>
      </c>
      <c r="KW38" s="1">
        <f t="shared" si="260"/>
        <v>0</v>
      </c>
      <c r="KX38" s="1">
        <f t="shared" si="261"/>
        <v>0</v>
      </c>
      <c r="KY38" s="1">
        <f t="shared" si="262"/>
        <v>0</v>
      </c>
      <c r="KZ38" s="1">
        <f t="shared" si="263"/>
        <v>0</v>
      </c>
      <c r="LA38" s="1">
        <f t="shared" si="264"/>
        <v>0</v>
      </c>
      <c r="LB38" s="1">
        <f t="shared" si="265"/>
        <v>0</v>
      </c>
      <c r="LC38" s="1">
        <f t="shared" si="266"/>
        <v>0</v>
      </c>
      <c r="LD38" s="1">
        <f t="shared" si="267"/>
        <v>0</v>
      </c>
      <c r="LE38" s="1">
        <f t="shared" si="268"/>
        <v>0</v>
      </c>
      <c r="LF38" s="1">
        <f t="shared" si="269"/>
        <v>0</v>
      </c>
      <c r="LG38" s="1">
        <f t="shared" si="270"/>
        <v>0</v>
      </c>
      <c r="LH38" s="1">
        <f t="shared" si="271"/>
        <v>0</v>
      </c>
      <c r="LI38" s="1">
        <f t="shared" si="272"/>
        <v>0</v>
      </c>
      <c r="LJ38" s="1">
        <f t="shared" si="273"/>
        <v>0</v>
      </c>
      <c r="LK38" s="1">
        <f t="shared" si="274"/>
        <v>0</v>
      </c>
      <c r="LL38" s="1">
        <f t="shared" si="275"/>
        <v>0</v>
      </c>
      <c r="LM38" s="1">
        <f t="shared" si="276"/>
        <v>0</v>
      </c>
      <c r="LN38" s="61">
        <f t="shared" si="277"/>
        <v>1.2000000000000004</v>
      </c>
      <c r="LO38" s="57">
        <f t="shared" si="278"/>
        <v>11.674876555710492</v>
      </c>
      <c r="LP38" s="57">
        <f t="shared" si="279"/>
        <v>9.7509795871841476</v>
      </c>
      <c r="LQ38" s="57">
        <f t="shared" si="280"/>
        <v>12.653281268048104</v>
      </c>
      <c r="LR38" s="57">
        <f t="shared" si="281"/>
        <v>14.269770268550557</v>
      </c>
      <c r="LS38" s="57">
        <f t="shared" si="282"/>
        <v>14.611320723505459</v>
      </c>
      <c r="LT38" s="57">
        <f t="shared" si="283"/>
        <v>13.907599893482775</v>
      </c>
      <c r="LU38" s="57">
        <f t="shared" si="284"/>
        <v>12.700002237615237</v>
      </c>
      <c r="LV38" s="57">
        <f t="shared" si="285"/>
        <v>11.400923698785475</v>
      </c>
      <c r="LW38" s="57">
        <f t="shared" si="286"/>
        <v>10.2361116467436</v>
      </c>
      <c r="LX38" s="57">
        <f t="shared" si="287"/>
        <v>9.252672232470017</v>
      </c>
      <c r="LY38" s="57">
        <f t="shared" si="288"/>
        <v>8.4329240143895543</v>
      </c>
      <c r="LZ38" s="57">
        <f t="shared" si="289"/>
        <v>8.1748688680586525</v>
      </c>
      <c r="MA38" s="57">
        <f t="shared" si="290"/>
        <v>10.011876770815592</v>
      </c>
      <c r="MB38" s="57">
        <f t="shared" si="291"/>
        <v>11.147380614764925</v>
      </c>
      <c r="MC38" s="57">
        <f t="shared" si="292"/>
        <v>11.450444923947215</v>
      </c>
      <c r="MD38" s="57">
        <f t="shared" si="293"/>
        <v>11.565888419244127</v>
      </c>
      <c r="ME38" s="57">
        <f t="shared" si="294"/>
        <v>11.620572854702903</v>
      </c>
      <c r="MF38" s="57">
        <f t="shared" si="295"/>
        <v>11.647991258951425</v>
      </c>
      <c r="MG38" s="57">
        <f t="shared" si="296"/>
        <v>11.662958742450462</v>
      </c>
      <c r="MH38" s="57">
        <f t="shared" si="297"/>
        <v>11.671626178970637</v>
      </c>
      <c r="MI38" s="57">
        <f t="shared" si="298"/>
        <v>11.67197519720666</v>
      </c>
      <c r="MJ38" s="61">
        <f t="shared" si="299"/>
        <v>1.2000000000000004</v>
      </c>
      <c r="MK38" s="57" t="e">
        <f t="shared" si="118"/>
        <v>#N/A</v>
      </c>
      <c r="ML38" s="57" t="e">
        <f t="shared" si="370"/>
        <v>#N/A</v>
      </c>
      <c r="MM38" s="57" t="e">
        <f t="shared" si="371"/>
        <v>#N/A</v>
      </c>
      <c r="MN38" s="57" t="e">
        <f t="shared" si="372"/>
        <v>#N/A</v>
      </c>
      <c r="MO38" s="57" t="e">
        <f t="shared" si="373"/>
        <v>#N/A</v>
      </c>
      <c r="MP38" s="57" t="e">
        <f t="shared" si="374"/>
        <v>#N/A</v>
      </c>
      <c r="MQ38" s="57" t="e">
        <f t="shared" si="375"/>
        <v>#N/A</v>
      </c>
      <c r="MR38" s="57" t="e">
        <f t="shared" si="376"/>
        <v>#N/A</v>
      </c>
      <c r="MS38" s="57" t="e">
        <f t="shared" si="377"/>
        <v>#N/A</v>
      </c>
      <c r="MT38" s="57" t="e">
        <f t="shared" si="378"/>
        <v>#N/A</v>
      </c>
      <c r="MU38" s="57" t="e">
        <f t="shared" si="379"/>
        <v>#N/A</v>
      </c>
      <c r="MV38" s="57" t="e">
        <f t="shared" si="380"/>
        <v>#N/A</v>
      </c>
      <c r="MW38" s="57" t="e">
        <f t="shared" si="381"/>
        <v>#N/A</v>
      </c>
      <c r="MX38" s="57" t="e">
        <f t="shared" si="382"/>
        <v>#N/A</v>
      </c>
      <c r="MY38" s="57" t="e">
        <f t="shared" si="383"/>
        <v>#N/A</v>
      </c>
      <c r="MZ38" s="57" t="e">
        <f t="shared" si="384"/>
        <v>#N/A</v>
      </c>
      <c r="NA38" s="57" t="e">
        <f t="shared" si="385"/>
        <v>#N/A</v>
      </c>
      <c r="NB38" s="57" t="e">
        <f t="shared" si="386"/>
        <v>#N/A</v>
      </c>
      <c r="NC38" s="57" t="e">
        <f t="shared" si="387"/>
        <v>#N/A</v>
      </c>
      <c r="ND38" s="57" t="e">
        <f t="shared" si="388"/>
        <v>#N/A</v>
      </c>
      <c r="NE38" s="57" t="e">
        <f t="shared" si="389"/>
        <v>#N/A</v>
      </c>
      <c r="NF38" s="61">
        <f t="shared" si="320"/>
        <v>1.2000000000000004</v>
      </c>
      <c r="NG38" s="256">
        <f>IF(OY37=0,MIN('Drive Train'!$F$35-FQ37*$C$19*'Drive Train'!$F$39,NG37+$C$39)-$C$7,IF(LO37-1&lt;=0,0,IF($C$37=Motors!$C$30,MAX(MAX(NG$8:NG37)*-1,NG37-$C$39),MAX(0,MAX(NG$8:NG37)*-1,NG37-$C$39))))</f>
        <v>11.929075174793434</v>
      </c>
      <c r="NH38" s="256">
        <f>IF(OZ37=0,MIN('Drive Train'!$F$35-FR37*$C$19*'Drive Train'!$F$39,NH37+$C$39)-$C$7,IF(LP37-1&lt;=0,0,IF($C$37=Motors!$C$30,MAX(MAX(NH$8:NH37)*-1,NH37-$C$39),MAX(0,MAX(NH$8:NH37)*-1,NH37-$C$39))))</f>
        <v>8.0014310908125061</v>
      </c>
      <c r="NI38" s="256">
        <f>IF(PA37=0,MIN('Drive Train'!$F$35-FS37*$C$19*'Drive Train'!$F$39,NI37+$C$39)-$C$7,IF(LQ37-1&lt;=0,0,IF($C$37=Motors!$C$30,MAX(MAX(NI$8:NI37)*-1,NI37-$C$39),MAX(0,MAX(NI$8:NI37)*-1,NI37-$C$39))))</f>
        <v>8.6321441430960597</v>
      </c>
      <c r="NJ38" s="256">
        <f>IF(PB37=0,MIN('Drive Train'!$F$35-FT37*$C$19*'Drive Train'!$F$39,NJ37+$C$39)-$C$7,IF(LR37-1&lt;=0,0,IF($C$37=Motors!$C$30,MAX(MAX(NJ$8:NJ37)*-1,NJ37-$C$39),MAX(0,MAX(NJ$8:NJ37)*-1,NJ37-$C$39))))</f>
        <v>9.6043159950467913</v>
      </c>
      <c r="NK38" s="256">
        <f>IF(PC37=0,MIN('Drive Train'!$F$35-FU37*$C$19*'Drive Train'!$F$39,NK37+$C$39)-$C$7,IF(LS37-1&lt;=0,0,IF($C$37=Motors!$C$30,MAX(MAX(NK$8:NK37)*-1,NK37-$C$39),MAX(0,MAX(NK$8:NK37)*-1,NK37-$C$39))))</f>
        <v>10.596015414896504</v>
      </c>
      <c r="NL38" s="256">
        <f>IF(PD37=0,MIN('Drive Train'!$F$35-FV37*$C$19*'Drive Train'!$F$39,NL37+$C$39)-$C$7,IF(LT37-1&lt;=0,0,IF($C$37=Motors!$C$30,MAX(MAX(NL$8:NL37)*-1,NL37-$C$39),MAX(0,MAX(NL$8:NL37)*-1,NL37-$C$39))))</f>
        <v>11.342799921793286</v>
      </c>
      <c r="NM38" s="256">
        <f>IF(PE37=0,MIN('Drive Train'!$F$35-FW37*$C$19*'Drive Train'!$F$39,NM37+$C$39)-$C$7,IF(LU37-1&lt;=0,0,IF($C$37=Motors!$C$30,MAX(MAX(NM$8:NM37)*-1,NM37-$C$39),MAX(0,MAX(NM$8:NM37)*-1,NM37-$C$39))))</f>
        <v>11.771425230331747</v>
      </c>
      <c r="NN38" s="256">
        <f>IF(PF37=0,MIN('Drive Train'!$F$35-FX37*$C$19*'Drive Train'!$F$39,NN37+$C$39)-$C$7,IF(LV37-1&lt;=0,0,IF($C$37=Motors!$C$30,MAX(MAX(NN$8:NN37)*-1,NN37-$C$39),MAX(0,MAX(NN$8:NN37)*-1,NN37-$C$39))))</f>
        <v>11.951754207892915</v>
      </c>
      <c r="NO38" s="256">
        <f>IF(PG37=0,MIN('Drive Train'!$F$35-FY37*$C$19*'Drive Train'!$F$39,NO37+$C$39)-$C$7,IF(LW37-1&lt;=0,0,IF($C$37=Motors!$C$30,MAX(MAX(NO$8:NO37)*-1,NO37-$C$39),MAX(0,MAX(NO$8:NO37)*-1,NO37-$C$39))))</f>
        <v>12.012639378009272</v>
      </c>
      <c r="NP38" s="256">
        <f>IF(PH37=0,MIN('Drive Train'!$F$35-FZ37*$C$19*'Drive Train'!$F$39,NP37+$C$39)-$C$7,IF(LX37-1&lt;=0,0,IF($C$37=Motors!$C$30,MAX(MAX(NP$8:NP37)*-1,NP37-$C$39),MAX(0,MAX(NP$8:NP37)*-1,NP37-$C$39))))</f>
        <v>12.028707118551623</v>
      </c>
      <c r="NQ38" s="256">
        <f>IF(PI37=0,MIN('Drive Train'!$F$35-GA37*$C$19*'Drive Train'!$F$39,NQ37+$C$39)-$C$7,IF(LY37-1&lt;=0,0,IF($C$37=Motors!$C$30,MAX(MAX(NQ$8:NQ37)*-1,NQ37-$C$39),MAX(0,MAX(NQ$8:NQ37)*-1,NQ37-$C$39))))</f>
        <v>12.032050881571672</v>
      </c>
      <c r="NR38" s="256">
        <f>IF(PJ37=0,MIN('Drive Train'!$F$35-GB37*$C$19*'Drive Train'!$F$39,NR37+$C$39)-$C$7,IF(LZ37-1&lt;=0,0,IF($C$37=Motors!$C$30,MAX(MAX(NR$8:NR37)*-1,NR37-$C$39),MAX(0,MAX(NR$8:NR37)*-1,NR37-$C$39))))</f>
        <v>11.232251913912744</v>
      </c>
      <c r="NS38" s="256">
        <f>IF(PK37=0,MIN('Drive Train'!$F$35-GC37*$C$19*'Drive Train'!$F$39,NS37+$C$39)-$C$7,IF(MA37-1&lt;=0,0,IF($C$37=Motors!$C$30,MAX(MAX(NS$8:NS37)*-1,NS37-$C$39),MAX(0,MAX(NS$8:NS37)*-1,NS37-$C$39))))</f>
        <v>11.052392557445907</v>
      </c>
      <c r="NT38" s="256">
        <f>IF(PL37=0,MIN('Drive Train'!$F$35-GD37*$C$19*'Drive Train'!$F$39,NT37+$C$39)-$C$7,IF(MB37-1&lt;=0,0,IF($C$37=Motors!$C$30,MAX(MAX(NT$8:NT37)*-1,NT37-$C$39),MAX(0,MAX(NT$8:NT37)*-1,NT37-$C$39))))</f>
        <v>11.534926809348121</v>
      </c>
      <c r="NU38" s="256">
        <f>IF(PM37=0,MIN('Drive Train'!$F$35-GE37*$C$19*'Drive Train'!$F$39,NU37+$C$39)-$C$7,IF(MC37-1&lt;=0,0,IF($C$37=Motors!$C$30,MAX(MAX(NU$8:NU37)*-1,NU37-$C$39),MAX(0,MAX(NU$8:NU37)*-1,NU37-$C$39))))</f>
        <v>11.757572346902863</v>
      </c>
      <c r="NV38" s="256">
        <f>IF(PN37=0,MIN('Drive Train'!$F$35-GF37*$C$19*'Drive Train'!$F$39,NV37+$C$39)-$C$7,IF(MD37-1&lt;=0,0,IF($C$37=Motors!$C$30,MAX(MAX(NV$8:NV37)*-1,NV37-$C$39),MAX(0,MAX(NV$8:NV37)*-1,NV37-$C$39))))</f>
        <v>11.845054555145667</v>
      </c>
      <c r="NW38" s="256">
        <f>IF(PO37=0,MIN('Drive Train'!$F$35-GG37*$C$19*'Drive Train'!$F$39,NW37+$C$39)-$C$7,IF(ME37-1&lt;=0,0,IF($C$37=Motors!$C$30,MAX(MAX(NW$8:NW37)*-1,NW37-$C$39),MAX(0,MAX(NW$8:NW37)*-1,NW37-$C$39))))</f>
        <v>11.887034751490832</v>
      </c>
      <c r="NX38" s="256">
        <f>IF(PP37=0,MIN('Drive Train'!$F$35-GH37*$C$19*'Drive Train'!$F$39,NX37+$C$39)-$C$7,IF(MF37-1&lt;=0,0,IF($C$37=Motors!$C$30,MAX(MAX(NX$8:NX37)*-1,NX37-$C$39),MAX(0,MAX(NX$8:NX37)*-1,NX37-$C$39))))</f>
        <v>11.908217017237137</v>
      </c>
      <c r="NY38" s="256">
        <f>IF(PQ37=0,MIN('Drive Train'!$F$35-GI37*$C$19*'Drive Train'!$F$39,NY37+$C$39)-$C$7,IF(MG37-1&lt;=0,0,IF($C$37=Motors!$C$30,MAX(MAX(NY$8:NY37)*-1,NY37-$C$39),MAX(0,MAX(NY$8:NY37)*-1,NY37-$C$39))))</f>
        <v>11.919818322410991</v>
      </c>
      <c r="NZ38" s="256">
        <f>IF(PR37=0,MIN('Drive Train'!$F$35-GJ37*$C$19*'Drive Train'!$F$39,NZ37+$C$39)-$C$7,IF(MH37-1&lt;=0,0,IF($C$37=Motors!$C$30,MAX(MAX(NZ$8:NZ37)*-1,NZ37-$C$39),MAX(0,MAX(NZ$8:NZ37)*-1,NZ37-$C$39))))</f>
        <v>11.92654882325818</v>
      </c>
      <c r="OA38" s="256">
        <f>IF(PS37=0,MIN('Drive Train'!$F$35-GK37*$C$19*'Drive Train'!$F$39,OA37+$C$39)-$C$7,IF(MI37-1&lt;=0,0,IF($C$37=Motors!$C$30,MAX(MAX(OA$8:OA37)*-1,OA37-$C$39),MAX(0,MAX(OA$8:OA37)*-1,OA37-$C$39))))</f>
        <v>11.926820035904548</v>
      </c>
      <c r="OB38" s="61">
        <f t="shared" si="321"/>
        <v>1.2000000000000004</v>
      </c>
      <c r="OC38" s="256">
        <f>'Drive Train'!$F$35-(FQ38*$C$13)*$C$19*'Drive Train'!$F$39</f>
        <v>12.126025888335622</v>
      </c>
      <c r="OD38" s="256">
        <f>'Drive Train'!$F$35-(FR38*$C$13)*$C$19*'Drive Train'!$F$39</f>
        <v>8.2028576602888634</v>
      </c>
      <c r="OE38" s="256">
        <f>'Drive Train'!$F$35-(FS38*$C$13)*$C$19*'Drive Train'!$F$39</f>
        <v>8.8530637046749803</v>
      </c>
      <c r="OF38" s="256">
        <f>'Drive Train'!$F$35-(FT38*$C$13)*$C$19*'Drive Train'!$F$39</f>
        <v>9.8615786047915339</v>
      </c>
      <c r="OG38" s="256">
        <f>'Drive Train'!$F$35-(FU38*$C$13)*$C$19*'Drive Train'!$F$39</f>
        <v>10.858304645948042</v>
      </c>
      <c r="OH38" s="256">
        <f>'Drive Train'!$F$35-(FV38*$C$13)*$C$19*'Drive Train'!$F$39</f>
        <v>11.585659778725059</v>
      </c>
      <c r="OI38" s="256">
        <f>'Drive Train'!$F$35-(FW38*$C$13)*$C$19*'Drive Train'!$F$39</f>
        <v>11.98551317780341</v>
      </c>
      <c r="OJ38" s="256">
        <f>'Drive Train'!$F$35-(FX38*$C$13)*$C$19*'Drive Train'!$F$39</f>
        <v>12.145742842089609</v>
      </c>
      <c r="OK38" s="256">
        <f>'Drive Train'!$F$35-(FY38*$C$13)*$C$19*'Drive Train'!$F$39</f>
        <v>12.197005665071805</v>
      </c>
      <c r="OL38" s="256">
        <f>'Drive Train'!$F$35-(FZ38*$C$13)*$C$19*'Drive Train'!$F$39</f>
        <v>12.20975789033276</v>
      </c>
      <c r="OM38" s="256">
        <f>'Drive Train'!$F$35-(GA38*$C$13)*$C$19*'Drive Train'!$F$39</f>
        <v>12.212240141982265</v>
      </c>
      <c r="ON38" s="256">
        <f>'Drive Train'!$F$35-(GB38*$C$13)*$C$19*'Drive Train'!$F$39</f>
        <v>11.43030707364712</v>
      </c>
      <c r="OO38" s="256">
        <f>'Drive Train'!$F$35-(GC38*$C$13)*$C$19*'Drive Train'!$F$39</f>
        <v>11.25450496527232</v>
      </c>
      <c r="OP38" s="256">
        <f>'Drive Train'!$F$35-(GD38*$C$13)*$C$19*'Drive Train'!$F$39</f>
        <v>11.791547547011984</v>
      </c>
      <c r="OQ38" s="256">
        <f>'Drive Train'!$F$35-(GE38*$C$13)*$C$19*'Drive Train'!$F$39</f>
        <v>11.981412884481255</v>
      </c>
      <c r="OR38" s="256">
        <f>'Drive Train'!$F$35-(GF38*$C$13)*$C$19*'Drive Train'!$F$39</f>
        <v>12.055360456941209</v>
      </c>
      <c r="OS38" s="256">
        <f>'Drive Train'!$F$35-(GG38*$C$13)*$C$19*'Drive Train'!$F$39</f>
        <v>12.090711804629493</v>
      </c>
      <c r="OT38" s="256">
        <f>'Drive Train'!$F$35-(GH38*$C$13)*$C$19*'Drive Train'!$F$39</f>
        <v>12.10851601995302</v>
      </c>
      <c r="OU38" s="256">
        <f>'Drive Train'!$F$35-(GI38*$C$13)*$C$19*'Drive Train'!$F$39</f>
        <v>12.11825769771473</v>
      </c>
      <c r="OV38" s="256">
        <f>'Drive Train'!$F$35-(GJ38*$C$13)*$C$19*'Drive Train'!$F$39</f>
        <v>12.123906244274476</v>
      </c>
      <c r="OW38" s="256">
        <f>'Drive Train'!$F$35-(GK38*$C$13)*$C$19*'Drive Train'!$F$39</f>
        <v>12.124133810803569</v>
      </c>
      <c r="OX38" s="61">
        <f t="shared" si="322"/>
        <v>1.2000000000000004</v>
      </c>
      <c r="OY38" s="1">
        <f>IF(PU38&gt;='Drive Train'!$F$29,1,0)</f>
        <v>0</v>
      </c>
      <c r="OZ38" s="1">
        <f>IF(PV38&gt;='Drive Train'!$F$29,1,0)</f>
        <v>0</v>
      </c>
      <c r="PA38" s="1">
        <f>IF(PW38&gt;='Drive Train'!$F$29,1,0)</f>
        <v>0</v>
      </c>
      <c r="PB38" s="1">
        <f>IF(PX38&gt;='Drive Train'!$F$29,1,0)</f>
        <v>0</v>
      </c>
      <c r="PC38" s="1">
        <f>IF(PY38&gt;='Drive Train'!$F$29,1,0)</f>
        <v>0</v>
      </c>
      <c r="PD38" s="1">
        <f>IF(PZ38&gt;='Drive Train'!$F$29,1,0)</f>
        <v>0</v>
      </c>
      <c r="PE38" s="1">
        <f>IF(QA38&gt;='Drive Train'!$F$29,1,0)</f>
        <v>0</v>
      </c>
      <c r="PF38" s="1">
        <f>IF(QB38&gt;='Drive Train'!$F$29,1,0)</f>
        <v>0</v>
      </c>
      <c r="PG38" s="1">
        <f>IF(QC38&gt;='Drive Train'!$F$29,1,0)</f>
        <v>0</v>
      </c>
      <c r="PH38" s="1">
        <f>IF(QD38&gt;='Drive Train'!$F$29,1,0)</f>
        <v>0</v>
      </c>
      <c r="PI38" s="1">
        <f>IF(QE38&gt;='Drive Train'!$F$29,1,0)</f>
        <v>0</v>
      </c>
      <c r="PJ38" s="1">
        <f>IF(QF38&gt;='Drive Train'!$F$29,1,0)</f>
        <v>0</v>
      </c>
      <c r="PK38" s="1">
        <f>IF(QG38&gt;='Drive Train'!$F$29,1,0)</f>
        <v>0</v>
      </c>
      <c r="PL38" s="1">
        <f>IF(QH38&gt;='Drive Train'!$F$29,1,0)</f>
        <v>0</v>
      </c>
      <c r="PM38" s="1">
        <f>IF(QI38&gt;='Drive Train'!$F$29,1,0)</f>
        <v>0</v>
      </c>
      <c r="PN38" s="1">
        <f>IF(QJ38&gt;='Drive Train'!$F$29,1,0)</f>
        <v>0</v>
      </c>
      <c r="PO38" s="1">
        <f>IF(QK38&gt;='Drive Train'!$F$29,1,0)</f>
        <v>0</v>
      </c>
      <c r="PP38" s="1">
        <f>IF(QL38&gt;='Drive Train'!$F$29,1,0)</f>
        <v>0</v>
      </c>
      <c r="PQ38" s="1">
        <f>IF(QM38&gt;='Drive Train'!$F$29,1,0)</f>
        <v>0</v>
      </c>
      <c r="PR38" s="1">
        <f>IF(QN38&gt;='Drive Train'!$F$29,1,0)</f>
        <v>0</v>
      </c>
      <c r="PS38" s="1">
        <f>IF(QO38&gt;='Drive Train'!$F$29,1,0)</f>
        <v>0</v>
      </c>
      <c r="PT38" s="253">
        <f t="shared" si="323"/>
        <v>1.2000000000000004</v>
      </c>
      <c r="PU38" s="57">
        <f t="shared" si="324"/>
        <v>10.510892864012751</v>
      </c>
      <c r="PV38" s="57">
        <f t="shared" si="325"/>
        <v>6.1848514611638379</v>
      </c>
      <c r="PW38" s="57">
        <f t="shared" si="326"/>
        <v>8.3188202059417566</v>
      </c>
      <c r="PX38" s="57">
        <f t="shared" si="327"/>
        <v>9.8607857647500303</v>
      </c>
      <c r="PY38" s="57">
        <f t="shared" si="328"/>
        <v>10.772200967654548</v>
      </c>
      <c r="PZ38" s="57">
        <f t="shared" si="329"/>
        <v>11.010130191366864</v>
      </c>
      <c r="QA38" s="57">
        <f t="shared" si="330"/>
        <v>10.836284365568485</v>
      </c>
      <c r="QB38" s="57">
        <f t="shared" si="331"/>
        <v>10.338252103470202</v>
      </c>
      <c r="QC38" s="57">
        <f t="shared" si="332"/>
        <v>9.7518944760205581</v>
      </c>
      <c r="QD38" s="57">
        <f t="shared" si="333"/>
        <v>9.1508317885503665</v>
      </c>
      <c r="QE38" s="57">
        <f t="shared" si="334"/>
        <v>8.585138020946637</v>
      </c>
      <c r="QF38" s="57">
        <f t="shared" si="335"/>
        <v>5.5908293163037932</v>
      </c>
      <c r="QG38" s="57">
        <f t="shared" si="336"/>
        <v>6.8471672224865285</v>
      </c>
      <c r="QH38" s="57">
        <f t="shared" si="337"/>
        <v>8.0024056036528108</v>
      </c>
      <c r="QI38" s="57">
        <f t="shared" si="338"/>
        <v>8.8450862796607144</v>
      </c>
      <c r="QJ38" s="57">
        <f t="shared" si="339"/>
        <v>9.4420994303902894</v>
      </c>
      <c r="QK38" s="57">
        <f t="shared" si="340"/>
        <v>9.8703832105292726</v>
      </c>
      <c r="QL38" s="57">
        <f t="shared" si="341"/>
        <v>10.148166991228086</v>
      </c>
      <c r="QM38" s="57">
        <f t="shared" si="342"/>
        <v>10.331403625273607</v>
      </c>
      <c r="QN38" s="57">
        <f t="shared" si="343"/>
        <v>10.452588809081565</v>
      </c>
      <c r="QO38" s="57">
        <f t="shared" si="344"/>
        <v>10.458231681717194</v>
      </c>
      <c r="QP38" s="61">
        <f t="shared" si="345"/>
        <v>1.2000000000000004</v>
      </c>
      <c r="QQ38" s="57">
        <f t="shared" si="139"/>
        <v>5.7620671510928409E-2</v>
      </c>
      <c r="QR38" s="57">
        <f t="shared" si="140"/>
        <v>0.88271902250883061</v>
      </c>
      <c r="QS38" s="57">
        <f t="shared" si="141"/>
        <v>0.74597139817895186</v>
      </c>
      <c r="QT38" s="57">
        <f t="shared" si="142"/>
        <v>0.5338663002904338</v>
      </c>
      <c r="QU38" s="57">
        <f t="shared" si="143"/>
        <v>0.32424056793575662</v>
      </c>
      <c r="QV38" s="57">
        <f t="shared" si="144"/>
        <v>0.17126738764902438</v>
      </c>
      <c r="QW38" s="57">
        <f t="shared" si="145"/>
        <v>8.7172502840908328E-2</v>
      </c>
      <c r="QX38" s="57">
        <f t="shared" si="146"/>
        <v>5.3473914328095132E-2</v>
      </c>
      <c r="QY38" s="57">
        <f t="shared" si="147"/>
        <v>4.2692609971140341E-2</v>
      </c>
      <c r="QZ38" s="57">
        <f t="shared" si="148"/>
        <v>4.0010634735118844E-2</v>
      </c>
      <c r="RA38" s="57">
        <f t="shared" si="149"/>
        <v>3.9488581735166471E-2</v>
      </c>
      <c r="RB38" s="57">
        <f t="shared" si="150"/>
        <v>0.20394028193545918</v>
      </c>
      <c r="RC38" s="57">
        <f t="shared" si="151"/>
        <v>0.24091397801227016</v>
      </c>
      <c r="RD38" s="57">
        <f t="shared" si="152"/>
        <v>0.12796624728758824</v>
      </c>
      <c r="RE38" s="57">
        <f t="shared" si="153"/>
        <v>8.8034853130791735E-2</v>
      </c>
      <c r="RF38" s="57">
        <f t="shared" si="154"/>
        <v>7.2482621732501126E-2</v>
      </c>
      <c r="RG38" s="57">
        <f t="shared" si="155"/>
        <v>6.5047728047690059E-2</v>
      </c>
      <c r="RH38" s="57">
        <f t="shared" si="156"/>
        <v>6.1303247094965471E-2</v>
      </c>
      <c r="RI38" s="57">
        <f t="shared" si="157"/>
        <v>5.92544330268669E-2</v>
      </c>
      <c r="RJ38" s="57">
        <f t="shared" si="158"/>
        <v>5.8066462952409477E-2</v>
      </c>
      <c r="RK38" s="57">
        <f t="shared" si="159"/>
        <v>5.8018602458802894E-2</v>
      </c>
      <c r="RL38" s="61">
        <f t="shared" si="346"/>
        <v>1.2000000000000004</v>
      </c>
      <c r="RM38" s="2">
        <f>IF(AND(LO38&gt;=LO$6*'Drive Train'!$AA$52,LO38&lt;=LO$6*'Drive Train'!$AA$53,KS38=0,JW38=0,EU38&gt;0),$C$17,0)</f>
        <v>0.04</v>
      </c>
      <c r="RN38" s="2">
        <f>IF(AND(LP38&gt;=LP$6*'Drive Train'!$AA$52,LP38&lt;=LP$6*'Drive Train'!$AA$53,KT38=0,JX38=0,EV38&gt;0),$C$17,0)</f>
        <v>0.04</v>
      </c>
      <c r="RO38" s="2">
        <f>IF(AND(LQ38&gt;=LQ$6*'Drive Train'!$AA$52,LQ38&lt;=LQ$6*'Drive Train'!$AA$53,KU38=0,JY38=0,EW38&gt;0),$C$17,0)</f>
        <v>0.04</v>
      </c>
      <c r="RP38" s="2">
        <f>IF(AND(LR38&gt;=LR$6*'Drive Train'!$AA$52,LR38&lt;=LR$6*'Drive Train'!$AA$53,KV38=0,JZ38=0,EX38&gt;0),$C$17,0)</f>
        <v>0.04</v>
      </c>
      <c r="RQ38" s="2">
        <f>IF(AND(LS38&gt;=LS$6*'Drive Train'!$AA$52,LS38&lt;=LS$6*'Drive Train'!$AA$53,KW38=0,KA38=0,EY38&gt;0),$C$17,0)</f>
        <v>0.04</v>
      </c>
      <c r="RR38" s="2">
        <f>IF(AND(LT38&gt;=LT$6*'Drive Train'!$AA$52,LT38&lt;=LT$6*'Drive Train'!$AA$53,KX38=0,KB38=0,EZ38&gt;0),$C$17,0)</f>
        <v>0.04</v>
      </c>
      <c r="RS38" s="2">
        <f>IF(AND(LU38&gt;=LU$6*'Drive Train'!$AA$52,LU38&lt;=LU$6*'Drive Train'!$AA$53,KY38=0,KC38=0,FA38&gt;0),$C$17,0)</f>
        <v>0.04</v>
      </c>
      <c r="RT38" s="2">
        <f>IF(AND(LV38&gt;=LV$6*'Drive Train'!$AA$52,LV38&lt;=LV$6*'Drive Train'!$AA$53,KZ38=0,KD38=0,FB38&gt;0),$C$17,0)</f>
        <v>0</v>
      </c>
      <c r="RU38" s="2">
        <f>IF(AND(LW38&gt;=LW$6*'Drive Train'!$AA$52,LW38&lt;=LW$6*'Drive Train'!$AA$53,LA38=0,KE38=0,FC38&gt;0),$C$17,0)</f>
        <v>0</v>
      </c>
      <c r="RV38" s="2">
        <f>IF(AND(LX38&gt;=LX$6*'Drive Train'!$AA$52,LX38&lt;=LX$6*'Drive Train'!$AA$53,LB38=0,KF38=0,FD38&gt;0),$C$17,0)</f>
        <v>0</v>
      </c>
      <c r="RW38" s="2">
        <f>IF(AND(LY38&gt;=LY$6*'Drive Train'!$AA$52,LY38&lt;=LY$6*'Drive Train'!$AA$53,LC38=0,KG38=0,FE38&gt;0),$C$17,0)</f>
        <v>0</v>
      </c>
      <c r="RX38" s="2">
        <f>IF(AND(LZ38&gt;=LZ$6*'Drive Train'!$AA$52,LZ38&lt;=LZ$6*'Drive Train'!$AA$53,LD38=0,KH38=0,FF38&gt;0),$C$17,0)</f>
        <v>0.04</v>
      </c>
      <c r="RY38" s="2">
        <f>IF(AND(MA38&gt;=MA$6*'Drive Train'!$AA$52,MA38&lt;=MA$6*'Drive Train'!$AA$53,LE38=0,KI38=0,FG38&gt;0),$C$17,0)</f>
        <v>0.04</v>
      </c>
      <c r="RZ38" s="2">
        <f>IF(AND(MB38&gt;=MB$6*'Drive Train'!$AA$52,MB38&lt;=MB$6*'Drive Train'!$AA$53,LF38=0,KJ38=0,FH38&gt;0),$C$17,0)</f>
        <v>0.04</v>
      </c>
      <c r="SA38" s="2">
        <f>IF(AND(MC38&gt;=MC$6*'Drive Train'!$AA$52,MC38&lt;=MC$6*'Drive Train'!$AA$53,LG38=0,KK38=0,FI38&gt;0),$C$17,0)</f>
        <v>0.04</v>
      </c>
      <c r="SB38" s="2">
        <f>IF(AND(MD38&gt;=MD$6*'Drive Train'!$AA$52,MD38&lt;=MD$6*'Drive Train'!$AA$53,LH38=0,KL38=0,FJ38&gt;0),$C$17,0)</f>
        <v>0.04</v>
      </c>
      <c r="SC38" s="2">
        <f>IF(AND(ME38&gt;=ME$6*'Drive Train'!$AA$52,ME38&lt;=ME$6*'Drive Train'!$AA$53,LI38=0,KM38=0,FK38&gt;0),$C$17,0)</f>
        <v>0.04</v>
      </c>
      <c r="SD38" s="2">
        <f>IF(AND(MF38&gt;=MF$6*'Drive Train'!$AA$52,MF38&lt;=MF$6*'Drive Train'!$AA$53,LJ38=0,KN38=0,FL38&gt;0),$C$17,0)</f>
        <v>0.04</v>
      </c>
      <c r="SE38" s="2">
        <f>IF(AND(MG38&gt;=MG$6*'Drive Train'!$AA$52,MG38&lt;=MG$6*'Drive Train'!$AA$53,LK38=0,KO38=0,FM38&gt;0),$C$17,0)</f>
        <v>0.04</v>
      </c>
      <c r="SF38" s="2">
        <f>IF(AND(MH38&gt;=MH$6*'Drive Train'!$AA$52,MH38&lt;=MH$6*'Drive Train'!$AA$53,LL38=0,KP38=0,FN38&gt;0),$C$17,0)</f>
        <v>0.04</v>
      </c>
      <c r="SG38" s="2">
        <f>IF(AND(MI38&gt;=MI$6*'Drive Train'!$AA$52,MI38&lt;=MI$6*'Drive Train'!$AA$53,LM38=0,KQ38=0,FO38&gt;0),$C$17,0)</f>
        <v>0.04</v>
      </c>
      <c r="SH38" s="61">
        <f t="shared" si="347"/>
        <v>1.2000000000000004</v>
      </c>
      <c r="SI38" s="2">
        <f>IF(AND(EU38&lt;0,KS38=0,LO38&gt;=LO$6*'Drive Train'!$AA$52,LO38&lt;=LO$6*'Drive Train'!$AA$53,OY38=1,JW38=0),$C$17,0)</f>
        <v>0</v>
      </c>
      <c r="SJ38" s="2">
        <f>IF(AND(EV38&lt;0,KT38=0,LP38&gt;=LP$6*'Drive Train'!$AA$52,LP38&lt;=LP$6*'Drive Train'!$AA$53,OZ38=1,JX38=0),$C$17,0)</f>
        <v>0</v>
      </c>
      <c r="SK38" s="2">
        <f>IF(AND(EW38&lt;0,KU38=0,LQ38&gt;=LQ$6*'Drive Train'!$AA$52,LQ38&lt;=LQ$6*'Drive Train'!$AA$53,PA38=1,JY38=0),$C$17,0)</f>
        <v>0</v>
      </c>
      <c r="SL38" s="2">
        <f>IF(AND(EX38&lt;0,KV38=0,LR38&gt;=LR$6*'Drive Train'!$AA$52,LR38&lt;=LR$6*'Drive Train'!$AA$53,PB38=1,JZ38=0),$C$17,0)</f>
        <v>0</v>
      </c>
      <c r="SM38" s="2">
        <f>IF(AND(EY38&lt;0,KW38=0,LS38&gt;=LS$6*'Drive Train'!$AA$52,LS38&lt;=LS$6*'Drive Train'!$AA$53,PC38=1,KA38=0),$C$17,0)</f>
        <v>0</v>
      </c>
      <c r="SN38" s="2">
        <f>IF(AND(EZ38&lt;0,KX38=0,LT38&gt;=LT$6*'Drive Train'!$AA$52,LT38&lt;=LT$6*'Drive Train'!$AA$53,PD38=1,KB38=0),$C$17,0)</f>
        <v>0</v>
      </c>
      <c r="SO38" s="2">
        <f>IF(AND(FA38&lt;0,KY38=0,LU38&gt;=LU$6*'Drive Train'!$AA$52,LU38&lt;=LU$6*'Drive Train'!$AA$53,PE38=1,KC38=0),$C$17,0)</f>
        <v>0</v>
      </c>
      <c r="SP38" s="2">
        <f>IF(AND(FB38&lt;0,KZ38=0,LV38&gt;=LV$6*'Drive Train'!$AA$52,LV38&lt;=LV$6*'Drive Train'!$AA$53,PF38=1,KD38=0),$C$17,0)</f>
        <v>0</v>
      </c>
      <c r="SQ38" s="2">
        <f>IF(AND(FC38&lt;0,LA38=0,LW38&gt;=LW$6*'Drive Train'!$AA$52,LW38&lt;=LW$6*'Drive Train'!$AA$53,PG38=1,KE38=0),$C$17,0)</f>
        <v>0</v>
      </c>
      <c r="SR38" s="2">
        <f>IF(AND(FD38&lt;0,LB38=0,LX38&gt;=LX$6*'Drive Train'!$AA$52,LX38&lt;=LX$6*'Drive Train'!$AA$53,PH38=1,KF38=0),$C$17,0)</f>
        <v>0</v>
      </c>
      <c r="SS38" s="2">
        <f>IF(AND(FE38&lt;0,LC38=0,LY38&gt;=LY$6*'Drive Train'!$AA$52,LY38&lt;=LY$6*'Drive Train'!$AA$53,PI38=1,KG38=0),$C$17,0)</f>
        <v>0</v>
      </c>
      <c r="ST38" s="2">
        <f>IF(AND(FF38&lt;0,LD38=0,LZ38&gt;=LZ$6*'Drive Train'!$AA$52,LZ38&lt;=LZ$6*'Drive Train'!$AA$53,PJ38=1,KH38=0),$C$17,0)</f>
        <v>0</v>
      </c>
      <c r="SU38" s="2">
        <f>IF(AND(FG38&lt;0,LE38=0,MA38&gt;=MA$6*'Drive Train'!$AA$52,MA38&lt;=MA$6*'Drive Train'!$AA$53,PK38=1,KI38=0),$C$17,0)</f>
        <v>0</v>
      </c>
      <c r="SV38" s="2">
        <f>IF(AND(FH38&lt;0,LF38=0,MB38&gt;=MB$6*'Drive Train'!$AA$52,MB38&lt;=MB$6*'Drive Train'!$AA$53,PL38=1,KJ38=0),$C$17,0)</f>
        <v>0</v>
      </c>
      <c r="SW38" s="2">
        <f>IF(AND(FI38&lt;0,LG38=0,MC38&gt;=MC$6*'Drive Train'!$AA$52,MC38&lt;=MC$6*'Drive Train'!$AA$53,PM38=1,KK38=0),$C$17,0)</f>
        <v>0</v>
      </c>
      <c r="SX38" s="2">
        <f>IF(AND(FJ38&lt;0,LH38=0,MD38&gt;=MD$6*'Drive Train'!$AA$52,MD38&lt;=MD$6*'Drive Train'!$AA$53,PN38=1,KL38=0),$C$17,0)</f>
        <v>0</v>
      </c>
      <c r="SY38" s="2">
        <f>IF(AND(FK38&lt;0,LI38=0,ME38&gt;=ME$6*'Drive Train'!$AA$52,ME38&lt;=ME$6*'Drive Train'!$AA$53,PO38=1,KM38=0),$C$17,0)</f>
        <v>0</v>
      </c>
      <c r="SZ38" s="2">
        <f>IF(AND(FL38&lt;0,LJ38=0,MF38&gt;=MF$6*'Drive Train'!$AA$52,MF38&lt;=MF$6*'Drive Train'!$AA$53,PP38=1,KN38=0),$C$17,0)</f>
        <v>0</v>
      </c>
      <c r="TA38" s="2">
        <f>IF(AND(FM38&lt;0,LK38=0,MG38&gt;=MG$6*'Drive Train'!$AA$52,MG38&lt;=MG$6*'Drive Train'!$AA$53,PQ38=1,KO38=0),$C$17,0)</f>
        <v>0</v>
      </c>
      <c r="TB38" s="2">
        <f>IF(AND(FN38&lt;0,LL38=0,MH38&gt;=MH$6*'Drive Train'!$AA$52,MH38&lt;=MH$6*'Drive Train'!$AA$53,PR38=1,KP38=0),$C$17,0)</f>
        <v>0</v>
      </c>
      <c r="TC38" s="2">
        <f>IF(AND(FO38&lt;0,LM38=0,MI38&gt;=MI$6*'Drive Train'!$AA$52,MI38&lt;=MI$6*'Drive Train'!$AA$53,PS38=1,KQ38=0),$C$17,0)</f>
        <v>0</v>
      </c>
      <c r="TD38" s="144">
        <f t="shared" si="348"/>
        <v>1.2000000000000004</v>
      </c>
    </row>
    <row r="39" spans="1:524" x14ac:dyDescent="0.2">
      <c r="A39" s="20"/>
      <c r="B39" s="3" t="s">
        <v>128</v>
      </c>
      <c r="C39" s="80">
        <f>$C$38*$C$17</f>
        <v>4.8</v>
      </c>
      <c r="E39" s="6"/>
      <c r="P39" s="133"/>
      <c r="R39" s="63">
        <f t="shared" si="160"/>
        <v>1.2400000000000004</v>
      </c>
      <c r="S39" s="2">
        <f>NG39/'Drive Train'!$F$35</f>
        <v>0.96338918454319533</v>
      </c>
      <c r="T39" s="2">
        <f>NH39/'Drive Train'!$F$35</f>
        <v>0.64700465002329544</v>
      </c>
      <c r="U39" s="2">
        <f>NI39/'Drive Train'!$F$35</f>
        <v>0.69944062134475649</v>
      </c>
      <c r="V39" s="2">
        <f>NJ39/'Drive Train'!$F$35</f>
        <v>0.78077246812834955</v>
      </c>
      <c r="W39" s="2">
        <f>NK39/'Drive Train'!$F$35</f>
        <v>0.86115360047968081</v>
      </c>
      <c r="X39" s="2">
        <f>NL39/'Drive Train'!$F$35</f>
        <v>0.91981127247782735</v>
      </c>
      <c r="Y39" s="2">
        <f>NM39/'Drive Train'!$F$35</f>
        <v>0.95205751433898467</v>
      </c>
      <c r="Z39" s="2">
        <f>NN39/'Drive Train'!$F$35</f>
        <v>0.96497926145883939</v>
      </c>
      <c r="AA39" s="2">
        <f>NO39/'Drive Train'!$F$35</f>
        <v>0.96911336008643589</v>
      </c>
      <c r="AB39" s="2">
        <f>NP39/'Drive Train'!$F$35</f>
        <v>0.9701417653494161</v>
      </c>
      <c r="AC39" s="2">
        <f>NQ39/'Drive Train'!$F$35</f>
        <v>0.97034194693405362</v>
      </c>
      <c r="AD39" s="2">
        <f>NR39/'Drive Train'!$F$35</f>
        <v>0.90728282851992903</v>
      </c>
      <c r="AE39" s="2">
        <f>NS39/'Drive Train'!$F$35</f>
        <v>0.8931052391348645</v>
      </c>
      <c r="AF39" s="2">
        <f>NT39/'Drive Train'!$F$35</f>
        <v>0.93641512475903099</v>
      </c>
      <c r="AG39" s="2">
        <f>NU39/'Drive Train'!$F$35</f>
        <v>0.95172684552268183</v>
      </c>
      <c r="AH39" s="2">
        <f>NV39/'Drive Train'!$F$35</f>
        <v>0.95769035943074265</v>
      </c>
      <c r="AI39" s="2">
        <f>NW39/'Drive Train'!$F$35</f>
        <v>0.96054127456689453</v>
      </c>
      <c r="AJ39" s="2">
        <f>NX39/'Drive Train'!$F$35</f>
        <v>0.96197709838330814</v>
      </c>
      <c r="AK39" s="2">
        <f>NY39/'Drive Train'!$F$35</f>
        <v>0.96276271755763954</v>
      </c>
      <c r="AL39" s="2">
        <f>NZ39/'Drive Train'!$F$35</f>
        <v>0.9632182455060061</v>
      </c>
      <c r="AM39" s="2">
        <f>OA39/'Drive Train'!$F$35</f>
        <v>0.96323659764544911</v>
      </c>
      <c r="AN39" s="61">
        <f t="shared" si="161"/>
        <v>1.2400000000000004</v>
      </c>
      <c r="AO39" s="46">
        <f>LO39*12*60/(PI() * 'Drive Train'!$F$15)/S$6*ABS(S39)</f>
        <v>4611.6632026529596</v>
      </c>
      <c r="AP39" s="46">
        <f>LP39*12*60/(PI() * 'Drive Train'!$F$15)/T$6*ABS(T39)</f>
        <v>745.56002386229784</v>
      </c>
      <c r="AQ39" s="46">
        <f>LQ39*12*60/(PI() * 'Drive Train'!$F$15)/U$6*ABS(U39)</f>
        <v>1504.6853769395516</v>
      </c>
      <c r="AR39" s="46">
        <f>LR39*12*60/(PI() * 'Drive Train'!$F$15)/V$6*ABS(V39)</f>
        <v>2464.3795219721137</v>
      </c>
      <c r="AS39" s="46">
        <f>LS39*12*60/(PI() * 'Drive Train'!$F$15)/W$6*ABS(W39)</f>
        <v>3415.5339183746719</v>
      </c>
      <c r="AT39" s="46">
        <f>LT39*12*60/(PI() * 'Drive Train'!$F$15)/X$6*ABS(X39)</f>
        <v>4107.8151924944741</v>
      </c>
      <c r="AU39" s="46">
        <f>LU39*12*60/(PI() * 'Drive Train'!$F$15)/Y$6*ABS(Y39)</f>
        <v>4482.6255523520049</v>
      </c>
      <c r="AV39" s="46">
        <f>LV39*12*60/(PI() * 'Drive Train'!$F$15)/Z$6*ABS(Z39)</f>
        <v>4629.5529266707399</v>
      </c>
      <c r="AW39" s="46">
        <f>LW39*12*60/(PI() * 'Drive Train'!$F$15)/AA$6*ABS(AA39)</f>
        <v>4675.3412886113074</v>
      </c>
      <c r="AX39" s="46">
        <f>LX39*12*60/(PI() * 'Drive Train'!$F$15)/AB$6*ABS(AB39)</f>
        <v>4686.4045324368899</v>
      </c>
      <c r="AY39" s="46">
        <f>LY39*12*60/(PI() * 'Drive Train'!$F$15)/AC$6*ABS(AC39)</f>
        <v>4688.4894490680163</v>
      </c>
      <c r="AZ39" s="46">
        <f>LZ39*12*60/(PI() * 'Drive Train'!$F$15)/AD$6*ABS(AD39)</f>
        <v>3108.4114560273106</v>
      </c>
      <c r="BA39" s="46">
        <f>MA39*12*60/(PI() * 'Drive Train'!$F$15)/AE$6*ABS(AE39)</f>
        <v>3747.4267032754801</v>
      </c>
      <c r="BB39" s="46">
        <f>MB39*12*60/(PI() * 'Drive Train'!$F$15)/AF$6*ABS(AF39)</f>
        <v>4312.597523581464</v>
      </c>
      <c r="BC39" s="46">
        <f>MC39*12*60/(PI() * 'Drive Train'!$F$15)/AG$6*ABS(AG39)</f>
        <v>4482.574729896839</v>
      </c>
      <c r="BD39" s="46">
        <f>MD39*12*60/(PI() * 'Drive Train'!$F$15)/AH$6*ABS(AH39)</f>
        <v>4548.6263874974447</v>
      </c>
      <c r="BE39" s="46">
        <f>ME39*12*60/(PI() * 'Drive Train'!$F$15)/AI$6*ABS(AI39)</f>
        <v>4580.1717600326992</v>
      </c>
      <c r="BF39" s="46">
        <f>MF39*12*60/(PI() * 'Drive Train'!$F$15)/AJ$6*ABS(AJ39)</f>
        <v>4596.0513295576029</v>
      </c>
      <c r="BG39" s="46">
        <f>MG39*12*60/(PI() * 'Drive Train'!$F$15)/AK$6*ABS(AK39)</f>
        <v>4604.7376862694937</v>
      </c>
      <c r="BH39" s="46">
        <f>MH39*12*60/(PI() * 'Drive Train'!$F$15)/AL$6*ABS(AL39)</f>
        <v>4609.7735931554944</v>
      </c>
      <c r="BI39" s="46">
        <f>MI39*12*60/(PI() * 'Drive Train'!$F$15)/AM$6*ABS(AM39)</f>
        <v>4609.9764666342517</v>
      </c>
      <c r="BJ39" s="61">
        <f t="shared" si="67"/>
        <v>1.2400000000000004</v>
      </c>
      <c r="BK39" s="2">
        <f>IF(OR(KS38=1,AND($C$37=Motors!$C$32,OY38=1)),0,IF(NG39=0,-(CG38+$C$15)/($C$14-$C$15)*$C$12,($C$11*S39-AO39)/($C$11*S39)*$C$12*S39))</f>
        <v>0.30940413275883744</v>
      </c>
      <c r="BL39" s="2">
        <f>IF(OR(KT38=1,AND($C$37=Motors!$C$32,OZ38=1)),0,IF(NH39=0,-(CH38+$C$15)/($C$14-$C$15)*$C$12,($C$11*T39-AP39)/($C$11*T39)*$C$12*T39))</f>
        <v>1.2556509401520168</v>
      </c>
      <c r="BM39" s="2">
        <f>IF(OR(KU38=1,AND($C$37=Motors!$C$32,PA38=1)),0,IF(NI39=0,-(CI38+$C$15)/($C$14-$C$15)*$C$12,($C$11*U39-AQ39)/($C$11*U39)*$C$12*U39))</f>
        <v>1.0460767089282639</v>
      </c>
      <c r="BN39" s="2">
        <f>IF(OR(KV38=1,AND($C$37=Motors!$C$32,PB38=1)),0,IF(NJ39=0,-(CJ38+$C$15)/($C$14-$C$15)*$C$12,($C$11*V39-AR39)/($C$11*V39)*$C$12*V39))</f>
        <v>0.81804599928031507</v>
      </c>
      <c r="BO39" s="2">
        <f>IF(OR(KW38=1,AND($C$37=Motors!$C$32,PC38=1)),0,IF(NK39=0,-(CK38+$C$15)/($C$14-$C$15)*$C$12,($C$11*W39-AS39)/($C$11*W39)*$C$12*W39))</f>
        <v>0.59148732304368012</v>
      </c>
      <c r="BP39" s="2">
        <f>IF(OR(KX38=1,AND($C$37=Motors!$C$32,PD38=1)),0,IF(NL39=0,-(CL38+$C$15)/($C$14-$C$15)*$C$12,($C$11*X39-AT39)/($C$11*X39)*$C$12*X39))</f>
        <v>0.42696760781198878</v>
      </c>
      <c r="BQ39" s="2">
        <f>IF(OR(KY38=1,AND($C$37=Motors!$C$32,PE38=1)),0,IF(NM39=0,-(CM38+$C$15)/($C$14-$C$15)*$C$12,($C$11*Y39-AU39)/($C$11*Y39)*$C$12*Y39))</f>
        <v>0.33909254199267425</v>
      </c>
      <c r="BR39" s="2">
        <f>IF(OR(KZ38=1,AND($C$37=Motors!$C$32,PF38=1)),0,IF(NN39=0,-(CN38+$C$15)/($C$14-$C$15)*$C$12,($C$11*Z39-AV39)/($C$11*Z39)*$C$12*Z39))</f>
        <v>0.30533491897399201</v>
      </c>
      <c r="BS39" s="2">
        <f>IF(OR(LA38=1,AND($C$37=Motors!$C$32,PG38=1)),0,IF(NO39=0,-(CO38+$C$15)/($C$14-$C$15)*$C$12,($C$11*AA39-AW39)/($C$11*AA39)*$C$12*AA39))</f>
        <v>0.29507773463698828</v>
      </c>
      <c r="BT39" s="2">
        <f>IF(OR(LB38=1,AND($C$37=Motors!$C$32,PH38=1)),0,IF(NP39=0,-(CP38+$C$15)/($C$14-$C$15)*$C$12,($C$11*AB39-AX39)/($C$11*AB39)*$C$12*AB39))</f>
        <v>0.29267191439777651</v>
      </c>
      <c r="BU39" s="2">
        <f>IF(OR(LC38=1,AND($C$37=Motors!$C$32,PI38=1)),0,IF(NQ39=0,-(CQ38+$C$15)/($C$14-$C$15)*$C$12,($C$11*AC39-AY39)/($C$11*AC39)*$C$12*AC39))</f>
        <v>0.29223417032245436</v>
      </c>
      <c r="BV39" s="2">
        <f>IF(OR(LD38=1,AND($C$37=Motors!$C$32,PJ38=1)),0,IF(NR39=0,-(CR38+$C$15)/($C$14-$C$15)*$C$12,($C$11*AD39-AZ39)/($C$11*AD39)*$C$12*AD39))</f>
        <v>0.84154883844939943</v>
      </c>
      <c r="BW39" s="2">
        <f>IF(OR(LE38=1,AND($C$37=Motors!$C$32,PK38=1)),0,IF(NS39=0,-(CS38+$C$15)/($C$14-$C$15)*$C$12,($C$11*AE39-BA39)/($C$11*AE39)*$C$12*AE39))</f>
        <v>0.52201306171952067</v>
      </c>
      <c r="BX39" s="2">
        <f>IF(OR(LF38=1,AND($C$37=Motors!$C$32,PL38=1)),0,IF(NT39=0,-(CT38+$C$15)/($C$14-$C$15)*$C$12,($C$11*AF39-BB39)/($C$11*AF39)*$C$12*AF39))</f>
        <v>0.37646672312217572</v>
      </c>
      <c r="BY39" s="2">
        <f>IF(OR(LG38=1,AND($C$37=Motors!$C$32,PM38=1)),0,IF(NU39=0,-(CU38+$C$15)/($C$14-$C$15)*$C$12,($C$11*AG39-BC39)/($C$11*AG39)*$C$12*AG39))</f>
        <v>0.33830366627697772</v>
      </c>
      <c r="BZ39" s="2">
        <f>IF(OR(LH38=1,AND($C$37=Motors!$C$32,PN38=1)),0,IF(NV39=0,-(CV38+$C$15)/($C$14-$C$15)*$C$12,($C$11*AH39-BD39)/($C$11*AH39)*$C$12*AH39))</f>
        <v>0.32350699905018293</v>
      </c>
      <c r="CA39" s="2">
        <f>IF(OR(LI38=1,AND($C$37=Motors!$C$32,PO38=1)),0,IF(NW39=0,-(CW38+$C$15)/($C$14-$C$15)*$C$12,($C$11*AI39-BE39)/($C$11*AI39)*$C$12*AI39))</f>
        <v>0.31644723808729797</v>
      </c>
      <c r="CB39" s="2">
        <f>IF(OR(LJ38=1,AND($C$37=Motors!$C$32,PP38=1)),0,IF(NX39=0,-(CX38+$C$15)/($C$14-$C$15)*$C$12,($C$11*AJ39-BF39)/($C$11*AJ39)*$C$12*AJ39))</f>
        <v>0.31289517173942544</v>
      </c>
      <c r="CC39" s="2">
        <f>IF(OR(LK38=1,AND($C$37=Motors!$C$32,PQ38=1)),0,IF(NY39=0,-(CY38+$C$15)/($C$14-$C$15)*$C$12,($C$11*AK39-BG39)/($C$11*AK39)*$C$12*AK39))</f>
        <v>0.31095263661304728</v>
      </c>
      <c r="CD39" s="2">
        <f>IF(OR(LL38=1,AND($C$37=Motors!$C$32,PR38=1)),0,IF(NZ39=0,-(CZ38+$C$15)/($C$14-$C$15)*$C$12,($C$11*AL39-BH39)/($C$11*AL39)*$C$12*AL39))</f>
        <v>0.30982661571581943</v>
      </c>
      <c r="CE39" s="2">
        <f>IF(OR(LM38=1,AND($C$37=Motors!$C$32,PS38=1)),0,IF(OA39=0,-(DA38+$C$15)/($C$14-$C$15)*$C$12,($C$11*AM39-BI39)/($C$11*AM39)*$C$12*AM39))</f>
        <v>0.30978125602152801</v>
      </c>
      <c r="CF39" s="61">
        <f t="shared" si="69"/>
        <v>1.2400000000000004</v>
      </c>
      <c r="CG39" s="57">
        <f>IF(AND(KS38=1,OY38=1),0,ABS(BK39/$C$12*($C$14-$C$15)+$C$15) *'Drive Train'!$AA$49 + CG38*(1-'Drive Train'!$AA$49))</f>
        <v>19.221097607036864</v>
      </c>
      <c r="CH39" s="57">
        <f>IF(AND(KT38=1,OZ38=1),0,ABS(BL39/$C$12*($C$14-$C$15)+$C$15) *'Drive Train'!$AA$49 + CH38*(1-'Drive Train'!$AA$49))</f>
        <v>69.59597951099741</v>
      </c>
      <c r="CI39" s="57">
        <f>IF(AND(KU38=1,PA38=1),0,ABS(BM39/$C$12*($C$14-$C$15)+$C$15) *'Drive Train'!$AA$49 + CI38*(1-'Drive Train'!$AA$49))</f>
        <v>58.438977906844912</v>
      </c>
      <c r="CJ39" s="57">
        <f>IF(AND(KV38=1,PB38=1),0,ABS(BN39/$C$12*($C$14-$C$15)+$C$15) *'Drive Train'!$AA$49 + CJ38*(1-'Drive Train'!$AA$49))</f>
        <v>46.299417721022579</v>
      </c>
      <c r="CK39" s="57">
        <f>IF(AND(KW38=1,PC38=1),0,ABS(BO39/$C$12*($C$14-$C$15)+$C$15) *'Drive Train'!$AA$49 + CK38*(1-'Drive Train'!$AA$49))</f>
        <v>34.238223463279731</v>
      </c>
      <c r="CL39" s="57">
        <f>IF(AND(KX38=1,PD38=1),0,ABS(BP39/$C$12*($C$14-$C$15)+$C$15) *'Drive Train'!$AA$49 + CL38*(1-'Drive Train'!$AA$49))</f>
        <v>25.479767254057325</v>
      </c>
      <c r="CM39" s="57">
        <f>IF(AND(KY38=1,PE38=1),0,ABS(BQ39/$C$12*($C$14-$C$15)+$C$15) *'Drive Train'!$AA$49 + CM38*(1-'Drive Train'!$AA$49))</f>
        <v>20.801605036373488</v>
      </c>
      <c r="CN39" s="57">
        <f>IF(AND(KZ38=1,PF38=1),0,ABS(BR39/$C$12*($C$14-$C$15)+$C$15) *'Drive Train'!$AA$49 + CN38*(1-'Drive Train'!$AA$49))</f>
        <v>19.004466848283474</v>
      </c>
      <c r="CO39" s="57">
        <f>IF(AND(LA38=1,PG38=1),0,ABS(BS39/$C$12*($C$14-$C$15)+$C$15) *'Drive Train'!$AA$49 + CO38*(1-'Drive Train'!$AA$49))</f>
        <v>18.458410105363317</v>
      </c>
      <c r="CP39" s="57">
        <f>IF(AND(LB38=1,PH38=1),0,ABS(BT39/$C$12*($C$14-$C$15)+$C$15) *'Drive Train'!$AA$49 + CP38*(1-'Drive Train'!$AA$49))</f>
        <v>18.33033262125922</v>
      </c>
      <c r="CQ39" s="57">
        <f>IF(AND(LC38=1,PI38=1),0,ABS(BU39/$C$12*($C$14-$C$15)+$C$15) *'Drive Train'!$AA$49 + CQ38*(1-'Drive Train'!$AA$49))</f>
        <v>18.307028652436053</v>
      </c>
      <c r="CR39" s="57">
        <f>IF(AND(LD38=1,PJ38=1),0,ABS(BV39/$C$12*($C$14-$C$15)+$C$15) *'Drive Train'!$AA$49 + CR38*(1-'Drive Train'!$AA$49))</f>
        <v>47.550626959775073</v>
      </c>
      <c r="CS39" s="57">
        <f>IF(AND(LE38=1,PK38=1),0,ABS(BW39/$C$12*($C$14-$C$15)+$C$15) *'Drive Train'!$AA$49 + CS38*(1-'Drive Train'!$AA$49))</f>
        <v>30.539655941333816</v>
      </c>
      <c r="CT39" s="57">
        <f>IF(AND(LF38=1,PL38=1),0,ABS(BX39/$C$12*($C$14-$C$15)+$C$15) *'Drive Train'!$AA$49 + CT38*(1-'Drive Train'!$AA$49))</f>
        <v>22.791276172852758</v>
      </c>
      <c r="CU39" s="57">
        <f>IF(AND(LG38=1,PM38=1),0,ABS(BY39/$C$12*($C$14-$C$15)+$C$15) *'Drive Train'!$AA$49 + CU38*(1-'Drive Train'!$AA$49))</f>
        <v>20.75960804287811</v>
      </c>
      <c r="CV39" s="57">
        <f>IF(AND(LH38=1,PN38=1),0,ABS(BZ39/$C$12*($C$14-$C$15)+$C$15) *'Drive Train'!$AA$49 + CV38*(1-'Drive Train'!$AA$49))</f>
        <v>19.97188505316949</v>
      </c>
      <c r="CW39" s="57">
        <f>IF(AND(LI38=1,PO38=1),0,ABS(CA39/$C$12*($C$14-$C$15)+$C$15) *'Drive Train'!$AA$49 + CW38*(1-'Drive Train'!$AA$49))</f>
        <v>19.596047986141215</v>
      </c>
      <c r="CX39" s="57">
        <f>IF(AND(LJ38=1,PP38=1),0,ABS(CB39/$C$12*($C$14-$C$15)+$C$15) *'Drive Train'!$AA$49 + CX38*(1-'Drive Train'!$AA$49))</f>
        <v>19.406948354426671</v>
      </c>
      <c r="CY39" s="57">
        <f>IF(AND(LK38=1,PQ38=1),0,ABS(CC39/$C$12*($C$14-$C$15)+$C$15) *'Drive Train'!$AA$49 + CY38*(1-'Drive Train'!$AA$49))</f>
        <v>19.303534554960152</v>
      </c>
      <c r="CZ39" s="57">
        <f>IF(AND(LL38=1,PR38=1),0,ABS(CD39/$C$12*($C$14-$C$15)+$C$15) *'Drive Train'!$AA$49 + CZ38*(1-'Drive Train'!$AA$49))</f>
        <v>19.243589127111878</v>
      </c>
      <c r="DA39" s="57">
        <f>IF(AND(LM38=1,PS38=1),0,ABS(CE39/$C$12*($C$14-$C$15)+$C$15) *'Drive Train'!$AA$49 + DA38*(1-'Drive Train'!$AA$49))</f>
        <v>19.241174335087983</v>
      </c>
      <c r="DB39" s="61">
        <f t="shared" si="162"/>
        <v>1.2400000000000004</v>
      </c>
      <c r="DC39" s="57">
        <f t="shared" si="70"/>
        <v>19.221097607036864</v>
      </c>
      <c r="DD39" s="57">
        <f t="shared" si="71"/>
        <v>69.59597951099741</v>
      </c>
      <c r="DE39" s="57">
        <f t="shared" si="72"/>
        <v>58.438977906844912</v>
      </c>
      <c r="DF39" s="57">
        <f t="shared" si="73"/>
        <v>46.299417721022579</v>
      </c>
      <c r="DG39" s="57">
        <f t="shared" si="74"/>
        <v>34.238223463279731</v>
      </c>
      <c r="DH39" s="57">
        <f t="shared" si="75"/>
        <v>25.479767254057325</v>
      </c>
      <c r="DI39" s="57">
        <f t="shared" si="76"/>
        <v>20.801605036373488</v>
      </c>
      <c r="DJ39" s="57">
        <f t="shared" si="77"/>
        <v>19.004466848283474</v>
      </c>
      <c r="DK39" s="57">
        <f t="shared" si="78"/>
        <v>18.458410105363317</v>
      </c>
      <c r="DL39" s="57">
        <f t="shared" si="79"/>
        <v>18.33033262125922</v>
      </c>
      <c r="DM39" s="57">
        <f t="shared" si="80"/>
        <v>18.307028652436053</v>
      </c>
      <c r="DN39" s="57">
        <f t="shared" si="81"/>
        <v>25</v>
      </c>
      <c r="DO39" s="57">
        <f t="shared" si="82"/>
        <v>30</v>
      </c>
      <c r="DP39" s="57">
        <f t="shared" si="83"/>
        <v>22.791276172852758</v>
      </c>
      <c r="DQ39" s="57">
        <f t="shared" si="84"/>
        <v>20.75960804287811</v>
      </c>
      <c r="DR39" s="57">
        <f t="shared" si="85"/>
        <v>19.97188505316949</v>
      </c>
      <c r="DS39" s="57">
        <f t="shared" si="86"/>
        <v>19.596047986141215</v>
      </c>
      <c r="DT39" s="57">
        <f t="shared" si="87"/>
        <v>19.406948354426671</v>
      </c>
      <c r="DU39" s="57">
        <f t="shared" si="88"/>
        <v>19.303534554960152</v>
      </c>
      <c r="DV39" s="57">
        <f t="shared" si="89"/>
        <v>19.243589127111878</v>
      </c>
      <c r="DW39" s="57">
        <f t="shared" si="90"/>
        <v>19.241174335087983</v>
      </c>
      <c r="DX39" s="61">
        <f t="shared" si="163"/>
        <v>1.2400000000000004</v>
      </c>
      <c r="DY39" s="2">
        <f>IF(OY39=0,($C$23/0.4536*IF(ISNA(MK38),'Drive Train'!$F$16,'Drive Train'!$F$17)*4.448*$C$24*S$6)*SIGN(BK39),BK39)</f>
        <v>4.5236871680000004</v>
      </c>
      <c r="DZ39" s="2">
        <f>IF(OZ39=0,($C$23/0.4536*IF(ISNA(ML38),'Drive Train'!$F$16,'Drive Train'!$F$17)*4.448*$C$24*$C$21*T$6)*SIGN(BL39),BL39)</f>
        <v>14.225645600594998</v>
      </c>
      <c r="EA39" s="2">
        <f>IF(PA39=0,($C$23/0.4536*IF(ISNA(MM38),'Drive Train'!$F$16,'Drive Train'!$F$17)*4.448*$C$24*$C$21*U$6)*SIGN(BM39),BM39)</f>
        <v>9.8485238773349995</v>
      </c>
      <c r="EB39" s="2">
        <f>IF(PB39=0,($C$23/0.4536*IF(ISNA(MN38),'Drive Train'!$F$16,'Drive Train'!$F$17)*4.448*$C$24*$C$21*V$6)*SIGN(BN39),BN39)</f>
        <v>7.5312241414914709</v>
      </c>
      <c r="EC39" s="2">
        <f>IF(PC39=0,($C$23/0.4536*IF(ISNA(MO38),'Drive Train'!$F$16,'Drive Train'!$F$17)*4.448*$C$24*$C$21*W$6)*SIGN(BO39),BO39)</f>
        <v>6.0967052573978577</v>
      </c>
      <c r="ED39" s="2">
        <f>IF(PD39=0,($C$23/0.4536*IF(ISNA(MP38),'Drive Train'!$F$16,'Drive Train'!$F$17)*4.448*$C$24*$C$21*X$6)*SIGN(BP39),BP39)</f>
        <v>5.1212324162142009</v>
      </c>
      <c r="EE39" s="2">
        <f>IF(PE39=0,($C$23/0.4536*IF(ISNA(MQ38),'Drive Train'!$F$16,'Drive Train'!$F$17)*4.448*$C$24*$C$21*Y$6)*SIGN(BQ39),BQ39)</f>
        <v>4.4148555312191382</v>
      </c>
      <c r="EF39" s="2">
        <f>IF(PF39=0,($C$23/0.4536*IF(ISNA(MR38),'Drive Train'!$F$16,'Drive Train'!$F$17)*4.448*$C$24*$C$21*Z$6)*SIGN(BR39),BR39)</f>
        <v>3.8797215274349997</v>
      </c>
      <c r="EG39" s="2">
        <f>IF(PG39=0,($C$23/0.4536*IF(ISNA(MS38),'Drive Train'!$F$16,'Drive Train'!$F$17)*4.448*$C$24*$C$21*AA$6)*SIGN(BS39),BS39)</f>
        <v>3.4602921731177019</v>
      </c>
      <c r="EH39" s="2">
        <f>IF(PH39=0,($C$23/0.4536*IF(ISNA(MT38),'Drive Train'!$F$16,'Drive Train'!$F$17)*4.448*$C$24*$C$21*AB$6)*SIGN(BT39),BT39)</f>
        <v>3.1227026928135362</v>
      </c>
      <c r="EI39" s="2">
        <f>IF(PI39=0,($C$23/0.4536*IF(ISNA(MU38),'Drive Train'!$F$16,'Drive Train'!$F$17)*4.448*$C$24*$C$21*AC$6)*SIGN(BU39),BU39)</f>
        <v>2.8451291201189992</v>
      </c>
      <c r="EJ39" s="2">
        <f>IF(PJ39=0,($C$23/0.4536*IF(ISNA(MV38),'Drive Train'!$F$16,'Drive Train'!$F$17)*4.448*$C$24*$C$21*AD$6)*SIGN(BV39),BV39)</f>
        <v>3.9831807681666</v>
      </c>
      <c r="EK39" s="2">
        <f>IF(PK39=0,($C$23/0.4536*IF(ISNA(MW38),'Drive Train'!$F$16,'Drive Train'!$F$17)*4.448*$C$24*$C$21*AE$6)*SIGN(BW39),BW39)</f>
        <v>3.9831807681666</v>
      </c>
      <c r="EL39" s="2">
        <f>IF(PL39=0,($C$23/0.4536*IF(ISNA(MX38),'Drive Train'!$F$16,'Drive Train'!$F$17)*4.448*$C$24*$C$21*AF$6)*SIGN(BX39),BX39)</f>
        <v>3.9831807681666</v>
      </c>
      <c r="EM39" s="2">
        <f>IF(PM39=0,($C$23/0.4536*IF(ISNA(MY38),'Drive Train'!$F$16,'Drive Train'!$F$17)*4.448*$C$24*$C$21*AG$6)*SIGN(BY39),BY39)</f>
        <v>3.9831807681666</v>
      </c>
      <c r="EN39" s="2">
        <f>IF(PN39=0,($C$23/0.4536*IF(ISNA(MZ38),'Drive Train'!$F$16,'Drive Train'!$F$17)*4.448*$C$24*$C$21*AH$6)*SIGN(BZ39),BZ39)</f>
        <v>3.9831807681666</v>
      </c>
      <c r="EO39" s="2">
        <f>IF(PO39=0,($C$23/0.4536*IF(ISNA(NA38),'Drive Train'!$F$16,'Drive Train'!$F$17)*4.448*$C$24*$C$21*AI$6)*SIGN(CA39),CA39)</f>
        <v>3.9831807681666</v>
      </c>
      <c r="EP39" s="2">
        <f>IF(PP39=0,($C$23/0.4536*IF(ISNA(NB38),'Drive Train'!$F$16,'Drive Train'!$F$17)*4.448*$C$24*$C$21*AJ$6)*SIGN(CB39),CB39)</f>
        <v>3.9831807681666</v>
      </c>
      <c r="EQ39" s="2">
        <f>IF(PQ39=0,($C$23/0.4536*IF(ISNA(NC38),'Drive Train'!$F$16,'Drive Train'!$F$17)*4.448*$C$24*$C$21*AK$6)*SIGN(CC39),CC39)</f>
        <v>3.9831807681666</v>
      </c>
      <c r="ER39" s="2">
        <f>IF(PR39=0,($C$23/0.4536*IF(ISNA(ND38),'Drive Train'!$F$16,'Drive Train'!$F$17)*4.448*$C$24*$C$21*AL$6)*SIGN(CD39),CD39)</f>
        <v>3.9831807681666</v>
      </c>
      <c r="ES39" s="2">
        <f>IF(PS39=0,($C$23/0.4536*IF(ISNA(NE38),'Drive Train'!$F$16,'Drive Train'!$F$17)*4.448*$C$24*$C$21*AM$6)*SIGN(CE39),CE39)</f>
        <v>3.9831807681666</v>
      </c>
      <c r="ET39" s="61">
        <f t="shared" si="91"/>
        <v>1.2400000000000004</v>
      </c>
      <c r="EU39" s="255">
        <f>MAX(MIN(IF(AND(OY38=1,NG39&lt;0),-1,1)*(DC39-$C$15)/($C$14-$C$15)*$C$12*$C$21-$C$33*LO39/AO$6 -  OY38*$C$33/$C$21,DY38/$C$19),MAX(EU$8:EU38)*-1)</f>
        <v>1.7574377405506714E-2</v>
      </c>
      <c r="EV39" s="255">
        <f>MAX(MIN(IF(AND(OZ38=1,NH39&lt;0),-1,1)*(DD39-$C$15)/($C$14-$C$15)*$C$12*$C$21-$C$33*LP39/AP$6 -  OZ38*$C$33/$C$21,DZ38/$C$19),MAX(EV$8:EV38)*-1)</f>
        <v>1.0442700843043944</v>
      </c>
      <c r="EW39" s="255">
        <f>MAX(MIN(IF(AND(PA38=1,NI39&lt;0),-1,1)*(DE39-$C$15)/($C$14-$C$15)*$C$12*$C$21-$C$33*LQ39/AQ$6 -  PA38*$C$33/$C$21,EA38/$C$19),MAX(EW$8:EW38)*-1)</f>
        <v>0.80655158096112134</v>
      </c>
      <c r="EX39" s="255">
        <f>MAX(MIN(IF(AND(PB38=1,NJ39&lt;0),-1,1)*(DF39-$C$15)/($C$14-$C$15)*$C$12*$C$21-$C$33*LR39/AR$6 -  PB38*$C$33/$C$21,EB38/$C$19),MAX(EX$8:EX38)*-1)</f>
        <v>0.55225593593241329</v>
      </c>
      <c r="EY39" s="255">
        <f>MAX(MIN(IF(AND(PC38=1,NK39&lt;0),-1,1)*(DG39-$C$15)/($C$14-$C$15)*$C$12*$C$21-$C$33*LS39/AS$6 -  PC38*$C$33/$C$21,EC38/$C$19),MAX(EY$8:EY38)*-1)</f>
        <v>0.30964750519314388</v>
      </c>
      <c r="EZ39" s="255">
        <f>MAX(MIN(IF(AND(PD38=1,NL39&lt;0),-1,1)*(DH39-$C$15)/($C$14-$C$15)*$C$12*$C$21-$C$33*LT39/AT$6 -  PD38*$C$33/$C$21,ED38/$C$19),MAX(EZ$8:EZ38)*-1)</f>
        <v>0.13818048229055419</v>
      </c>
      <c r="FA39" s="255">
        <f>MAX(MIN(IF(AND(PE38=1,NM39&lt;0),-1,1)*(DI39-$C$15)/($C$14-$C$15)*$C$12*$C$21-$C$33*LU39/AU$6 -  PE38*$C$33/$C$21,EE38/$C$19),MAX(FA$8:FA38)*-1)</f>
        <v>4.7898149906154708E-2</v>
      </c>
      <c r="FB39" s="255">
        <f>MAX(MIN(IF(AND(PF38=1,NN39&lt;0),-1,1)*(DJ39-$C$15)/($C$14-$C$15)*$C$12*$C$21-$C$33*LV39/AV$6 -  PF38*$C$33/$C$21,EF38/$C$19),MAX(FB$8:FB38)*-1)</f>
        <v>1.3424287043759864E-2</v>
      </c>
      <c r="FC39" s="255">
        <f>MAX(MIN(IF(AND(PG38=1,NO39&lt;0),-1,1)*(DK39-$C$15)/($C$14-$C$15)*$C$12*$C$21-$C$33*LW39/AW$6 -  PG38*$C$33/$C$21,EG38/$C$19),MAX(FC$8:FC38)*-1)</f>
        <v>2.9667654632704044E-3</v>
      </c>
      <c r="FD39" s="255">
        <f>MAX(MIN(IF(AND(PH38=1,NP39&lt;0),-1,1)*(DL39-$C$15)/($C$14-$C$15)*$C$12*$C$21-$C$33*LX39/AX$6 -  PH38*$C$33/$C$21,EH38/$C$19),MAX(FD$8:FD38)*-1)</f>
        <v>5.1353261248193727E-4</v>
      </c>
      <c r="FE39" s="255">
        <f>MAX(MIN(IF(AND(PI38=1,NQ39&lt;0),-1,1)*(DM39-$C$15)/($C$14-$C$15)*$C$12*$C$21-$C$33*LY39/AY$6 -  PI38*$C$33/$C$21,EI38/$C$19),MAX(FE$8:FE38)*-1)</f>
        <v>6.6753672228969663E-5</v>
      </c>
      <c r="FF39" s="255">
        <f>MAX(MIN(IF(AND(PJ38=1,NR39&lt;0),-1,1)*(DN39-$C$15)/($C$14-$C$15)*$C$12*$C$21-$C$33*LZ39/AZ$6 -  PJ38*$C$33/$C$21,EJ38/$C$19),MAX(FF$8:FF38)*-1)</f>
        <v>0.18560895863649801</v>
      </c>
      <c r="FG39" s="255">
        <f>MAX(MIN(IF(AND(PK38=1,NS39&lt;0),-1,1)*(DO39-$C$15)/($C$14-$C$15)*$C$12*$C$21-$C$33*MA39/BA$6 -  PK38*$C$33/$C$21,EK38/$C$19),MAX(FG$8:FG38)*-1)</f>
        <v>0.22731789970220398</v>
      </c>
      <c r="FH39" s="255">
        <f>MAX(MIN(IF(AND(PL38=1,NT39&lt;0),-1,1)*(DP39-$C$15)/($C$14-$C$15)*$C$12*$C$21-$C$33*MB39/BB$6 -  PL38*$C$33/$C$21,EL38/$C$19),MAX(FH$8:FH38)*-1)</f>
        <v>8.6286439090088984E-2</v>
      </c>
      <c r="FI39" s="255">
        <f>MAX(MIN(IF(AND(PM38=1,NU39&lt;0),-1,1)*(DQ39-$C$15)/($C$14-$C$15)*$C$12*$C$21-$C$33*MC39/BC$6 -  PM38*$C$33/$C$21,EM38/$C$19),MAX(FI$8:FI38)*-1)</f>
        <v>4.7119279064610886E-2</v>
      </c>
      <c r="FJ39" s="255">
        <f>MAX(MIN(IF(AND(PN38=1,NV39&lt;0),-1,1)*(DR39-$C$15)/($C$14-$C$15)*$C$12*$C$21-$C$33*MD39/BD$6 -  PN38*$C$33/$C$21,EN38/$C$19),MAX(FJ$8:FJ38)*-1)</f>
        <v>3.1980033426674548E-2</v>
      </c>
      <c r="FK39" s="255">
        <f>MAX(MIN(IF(AND(PO38=1,NW39&lt;0),-1,1)*(DS39-$C$15)/($C$14-$C$15)*$C$12*$C$21-$C$33*ME39/BE$6 -  PO38*$C$33/$C$21,EO38/$C$19),MAX(FK$8:FK38)*-1)</f>
        <v>2.4765826694687798E-2</v>
      </c>
      <c r="FL39" s="255">
        <f>MAX(MIN(IF(AND(PP38=1,NX39&lt;0),-1,1)*(DT39-$C$15)/($C$14-$C$15)*$C$12*$C$21-$C$33*MF39/BF$6 -  PP38*$C$33/$C$21,EP38/$C$19),MAX(FL$8:FL38)*-1)</f>
        <v>2.1138232073109331E-2</v>
      </c>
      <c r="FM39" s="255">
        <f>MAX(MIN(IF(AND(PQ38=1,NY39&lt;0),-1,1)*(DU39-$C$15)/($C$14-$C$15)*$C$12*$C$21-$C$33*MG39/BG$6 -  PQ38*$C$33/$C$21,EQ38/$C$19),MAX(FM$8:FM38)*-1)</f>
        <v>1.9155007004891034E-2</v>
      </c>
      <c r="FN39" s="255">
        <f>MAX(MIN(IF(AND(PR38=1,NZ39&lt;0),-1,1)*(DV39-$C$15)/($C$14-$C$15)*$C$12*$C$21-$C$33*MH39/BH$6 -  PR38*$C$33/$C$21,ER38/$C$19),MAX(FN$8:FN38)*-1)</f>
        <v>1.8005598031627434E-2</v>
      </c>
      <c r="FO39" s="255">
        <f>MAX(MIN(IF(AND(PS38=1,OA39&lt;0),-1,1)*(DW39-$C$15)/($C$14-$C$15)*$C$12*$C$21-$C$33*MI39/BI$6 -  PS38*$C$33/$C$21,ES38/$C$19),MAX(FO$8:FO38)*-1)</f>
        <v>1.7959299240330184E-2</v>
      </c>
      <c r="FP39" s="61">
        <f t="shared" si="164"/>
        <v>1.2400000000000004</v>
      </c>
      <c r="FQ39" s="256">
        <f t="shared" si="165"/>
        <v>4.3293420347253182</v>
      </c>
      <c r="FR39" s="256">
        <f t="shared" si="166"/>
        <v>69.59597951099741</v>
      </c>
      <c r="FS39" s="256">
        <f t="shared" si="167"/>
        <v>58.438977906844912</v>
      </c>
      <c r="FT39" s="256">
        <f t="shared" si="168"/>
        <v>41.043190776520881</v>
      </c>
      <c r="FU39" s="256">
        <f t="shared" si="169"/>
        <v>24.384510319716437</v>
      </c>
      <c r="FV39" s="256">
        <f t="shared" si="170"/>
        <v>12.610746585662232</v>
      </c>
      <c r="FW39" s="256">
        <f t="shared" si="171"/>
        <v>6.4115204437519049</v>
      </c>
      <c r="FX39" s="256">
        <f t="shared" si="172"/>
        <v>4.0443765494264827</v>
      </c>
      <c r="FY39" s="256">
        <f t="shared" si="173"/>
        <v>3.3263120128863983</v>
      </c>
      <c r="FZ39" s="256">
        <f t="shared" si="174"/>
        <v>3.1578610566566838</v>
      </c>
      <c r="GA39" s="256">
        <f t="shared" si="175"/>
        <v>3.1271830312565583</v>
      </c>
      <c r="GB39" s="256">
        <f t="shared" si="176"/>
        <v>15.86741754962102</v>
      </c>
      <c r="GC39" s="256">
        <f t="shared" si="177"/>
        <v>18.731357270462798</v>
      </c>
      <c r="GD39" s="256">
        <f t="shared" si="178"/>
        <v>9.0474479787097906</v>
      </c>
      <c r="GE39" s="256">
        <f t="shared" si="179"/>
        <v>6.3580393655104608</v>
      </c>
      <c r="GF39" s="256">
        <f t="shared" si="180"/>
        <v>5.3185047760860291</v>
      </c>
      <c r="GG39" s="256">
        <f t="shared" si="181"/>
        <v>4.8231420867875228</v>
      </c>
      <c r="GH39" s="256">
        <f t="shared" si="182"/>
        <v>4.5740537123911569</v>
      </c>
      <c r="GI39" s="256">
        <f t="shared" si="183"/>
        <v>4.4378757873920103</v>
      </c>
      <c r="GJ39" s="256">
        <f t="shared" si="184"/>
        <v>4.3589517502452555</v>
      </c>
      <c r="GK39" s="256">
        <f t="shared" si="185"/>
        <v>4.3557726489773936</v>
      </c>
      <c r="GL39" s="61">
        <f t="shared" si="186"/>
        <v>1.2400000000000004</v>
      </c>
      <c r="GM39" s="57">
        <f t="shared" si="93"/>
        <v>0.45485844166017886</v>
      </c>
      <c r="GN39" s="57">
        <f t="shared" si="94"/>
        <v>7.5677570039925195</v>
      </c>
      <c r="GO39" s="57">
        <f t="shared" si="95"/>
        <v>8.4428161385250977</v>
      </c>
      <c r="GP39" s="57">
        <f t="shared" si="96"/>
        <v>7.5596405597247749</v>
      </c>
      <c r="GQ39" s="57">
        <f t="shared" si="97"/>
        <v>5.2359888435969513</v>
      </c>
      <c r="GR39" s="57">
        <f t="shared" si="98"/>
        <v>2.7816247720317553</v>
      </c>
      <c r="GS39" s="57">
        <f t="shared" si="99"/>
        <v>1.1184808925375092</v>
      </c>
      <c r="GT39" s="57">
        <f t="shared" si="100"/>
        <v>0.35671141086506969</v>
      </c>
      <c r="GU39" s="57">
        <f t="shared" si="101"/>
        <v>8.8388705044257318E-2</v>
      </c>
      <c r="GV39" s="57">
        <f t="shared" si="102"/>
        <v>1.695366972537108E-2</v>
      </c>
      <c r="GW39" s="57">
        <f t="shared" si="103"/>
        <v>2.4187974842232126E-3</v>
      </c>
      <c r="GX39" s="57">
        <f t="shared" si="104"/>
        <v>4.8039142289679235</v>
      </c>
      <c r="GY39" s="57">
        <f t="shared" si="105"/>
        <v>5.8834212577915288</v>
      </c>
      <c r="GZ39" s="57">
        <f t="shared" si="106"/>
        <v>2.233257788615937</v>
      </c>
      <c r="HA39" s="57">
        <f t="shared" si="107"/>
        <v>1.2195369060848982</v>
      </c>
      <c r="HB39" s="57">
        <f t="shared" si="108"/>
        <v>0.82770432391759619</v>
      </c>
      <c r="HC39" s="57">
        <f t="shared" si="109"/>
        <v>0.64098687975381807</v>
      </c>
      <c r="HD39" s="57">
        <f t="shared" si="110"/>
        <v>0.54709780485384429</v>
      </c>
      <c r="HE39" s="57">
        <f t="shared" si="111"/>
        <v>0.49576815355658022</v>
      </c>
      <c r="HF39" s="57">
        <f t="shared" si="112"/>
        <v>0.46601925478506023</v>
      </c>
      <c r="HG39" s="57">
        <f t="shared" si="113"/>
        <v>0.46482095366893533</v>
      </c>
      <c r="HH39" s="61">
        <f t="shared" si="187"/>
        <v>1.2400000000000004</v>
      </c>
      <c r="HI39" s="57">
        <f t="shared" si="188"/>
        <v>0.45485844166017886</v>
      </c>
      <c r="HJ39" s="57">
        <f t="shared" si="189"/>
        <v>7.5677570039925195</v>
      </c>
      <c r="HK39" s="57">
        <f t="shared" si="190"/>
        <v>8.4428161385250977</v>
      </c>
      <c r="HL39" s="57">
        <f t="shared" si="191"/>
        <v>7.5596405597247749</v>
      </c>
      <c r="HM39" s="57">
        <f t="shared" si="192"/>
        <v>5.2359888435969513</v>
      </c>
      <c r="HN39" s="57">
        <f t="shared" si="193"/>
        <v>2.7816247720317553</v>
      </c>
      <c r="HO39" s="57">
        <f t="shared" si="194"/>
        <v>1.1184808925375092</v>
      </c>
      <c r="HP39" s="57">
        <f t="shared" si="195"/>
        <v>0.35671141086506969</v>
      </c>
      <c r="HQ39" s="57">
        <f t="shared" si="196"/>
        <v>8.8388705044257318E-2</v>
      </c>
      <c r="HR39" s="57">
        <f t="shared" si="197"/>
        <v>1.695366972537108E-2</v>
      </c>
      <c r="HS39" s="57">
        <f t="shared" si="198"/>
        <v>2.4187974842232126E-3</v>
      </c>
      <c r="HT39" s="57">
        <f t="shared" si="199"/>
        <v>4.8039142289679235</v>
      </c>
      <c r="HU39" s="57">
        <f t="shared" si="200"/>
        <v>5.8834212577915288</v>
      </c>
      <c r="HV39" s="57">
        <f t="shared" si="201"/>
        <v>2.233257788615937</v>
      </c>
      <c r="HW39" s="57">
        <f t="shared" si="202"/>
        <v>1.2195369060848982</v>
      </c>
      <c r="HX39" s="57">
        <f t="shared" si="203"/>
        <v>0.82770432391759619</v>
      </c>
      <c r="HY39" s="57">
        <f t="shared" si="204"/>
        <v>0.64098687975381807</v>
      </c>
      <c r="HZ39" s="57">
        <f t="shared" si="205"/>
        <v>0.54709780485384429</v>
      </c>
      <c r="IA39" s="57">
        <f t="shared" si="206"/>
        <v>0.49576815355658022</v>
      </c>
      <c r="IB39" s="57">
        <f t="shared" si="207"/>
        <v>0.46601925478506023</v>
      </c>
      <c r="IC39" s="57">
        <f t="shared" si="208"/>
        <v>0.46482095366893533</v>
      </c>
      <c r="ID39" s="61">
        <f t="shared" si="209"/>
        <v>1.2400000000000004</v>
      </c>
      <c r="IE39" s="57">
        <f t="shared" si="210"/>
        <v>11.946025888335623</v>
      </c>
      <c r="IF39" s="57">
        <f t="shared" si="211"/>
        <v>8.0228576602888637</v>
      </c>
      <c r="IG39" s="57">
        <f t="shared" si="212"/>
        <v>8.6730637046749806</v>
      </c>
      <c r="IH39" s="57">
        <f t="shared" si="213"/>
        <v>9.6815786047915342</v>
      </c>
      <c r="II39" s="57">
        <f t="shared" si="214"/>
        <v>10.678304645948042</v>
      </c>
      <c r="IJ39" s="57">
        <f t="shared" si="215"/>
        <v>11.40565977872506</v>
      </c>
      <c r="IK39" s="57">
        <f t="shared" si="216"/>
        <v>11.805513177803411</v>
      </c>
      <c r="IL39" s="57">
        <f t="shared" si="217"/>
        <v>11.965742842089609</v>
      </c>
      <c r="IM39" s="57">
        <f t="shared" si="218"/>
        <v>12.017005665071805</v>
      </c>
      <c r="IN39" s="57">
        <f t="shared" si="219"/>
        <v>12.02975789033276</v>
      </c>
      <c r="IO39" s="57">
        <f t="shared" si="220"/>
        <v>12.032240141982266</v>
      </c>
      <c r="IP39" s="57">
        <f t="shared" si="221"/>
        <v>11.25030707364712</v>
      </c>
      <c r="IQ39" s="57">
        <f t="shared" si="222"/>
        <v>11.07450496527232</v>
      </c>
      <c r="IR39" s="57">
        <f t="shared" si="223"/>
        <v>11.611547547011984</v>
      </c>
      <c r="IS39" s="57">
        <f t="shared" si="224"/>
        <v>11.801412884481255</v>
      </c>
      <c r="IT39" s="57">
        <f t="shared" si="225"/>
        <v>11.875360456941209</v>
      </c>
      <c r="IU39" s="57">
        <f t="shared" si="226"/>
        <v>11.910711804629493</v>
      </c>
      <c r="IV39" s="57">
        <f t="shared" si="227"/>
        <v>11.928516019953021</v>
      </c>
      <c r="IW39" s="57">
        <f t="shared" si="228"/>
        <v>11.938257697714731</v>
      </c>
      <c r="IX39" s="57">
        <f t="shared" si="229"/>
        <v>11.943906244274476</v>
      </c>
      <c r="IY39" s="57">
        <f t="shared" si="230"/>
        <v>11.944133810803569</v>
      </c>
      <c r="IZ39" s="61">
        <f t="shared" si="231"/>
        <v>1.2400000000000004</v>
      </c>
      <c r="JA39" s="256" t="e">
        <f t="shared" si="349"/>
        <v>#N/A</v>
      </c>
      <c r="JB39" s="256" t="e">
        <f t="shared" si="350"/>
        <v>#N/A</v>
      </c>
      <c r="JC39" s="256" t="e">
        <f t="shared" si="351"/>
        <v>#N/A</v>
      </c>
      <c r="JD39" s="256" t="e">
        <f t="shared" si="352"/>
        <v>#N/A</v>
      </c>
      <c r="JE39" s="256" t="e">
        <f t="shared" si="353"/>
        <v>#N/A</v>
      </c>
      <c r="JF39" s="256" t="e">
        <f t="shared" si="354"/>
        <v>#N/A</v>
      </c>
      <c r="JG39" s="256" t="e">
        <f t="shared" si="355"/>
        <v>#N/A</v>
      </c>
      <c r="JH39" s="256" t="e">
        <f t="shared" si="356"/>
        <v>#N/A</v>
      </c>
      <c r="JI39" s="256" t="e">
        <f t="shared" si="357"/>
        <v>#N/A</v>
      </c>
      <c r="JJ39" s="256" t="e">
        <f t="shared" si="358"/>
        <v>#N/A</v>
      </c>
      <c r="JK39" s="256" t="e">
        <f t="shared" si="359"/>
        <v>#N/A</v>
      </c>
      <c r="JL39" s="256" t="e">
        <f t="shared" si="360"/>
        <v>#N/A</v>
      </c>
      <c r="JM39" s="256" t="e">
        <f t="shared" si="361"/>
        <v>#N/A</v>
      </c>
      <c r="JN39" s="256" t="e">
        <f t="shared" si="362"/>
        <v>#N/A</v>
      </c>
      <c r="JO39" s="256" t="e">
        <f t="shared" si="363"/>
        <v>#N/A</v>
      </c>
      <c r="JP39" s="256" t="e">
        <f t="shared" si="364"/>
        <v>#N/A</v>
      </c>
      <c r="JQ39" s="256" t="e">
        <f t="shared" si="365"/>
        <v>#N/A</v>
      </c>
      <c r="JR39" s="256" t="e">
        <f t="shared" si="366"/>
        <v>#N/A</v>
      </c>
      <c r="JS39" s="256" t="e">
        <f t="shared" si="367"/>
        <v>#N/A</v>
      </c>
      <c r="JT39" s="256" t="e">
        <f t="shared" si="368"/>
        <v>#N/A</v>
      </c>
      <c r="JU39" s="256" t="e">
        <f t="shared" si="369"/>
        <v>#N/A</v>
      </c>
      <c r="JV39" s="61">
        <f t="shared" si="233"/>
        <v>1.2400000000000004</v>
      </c>
      <c r="JW39" s="46">
        <f t="shared" si="234"/>
        <v>0</v>
      </c>
      <c r="JX39" s="46">
        <f t="shared" si="235"/>
        <v>0</v>
      </c>
      <c r="JY39" s="46">
        <f t="shared" si="236"/>
        <v>0</v>
      </c>
      <c r="JZ39" s="46">
        <f t="shared" si="237"/>
        <v>0</v>
      </c>
      <c r="KA39" s="46">
        <f t="shared" si="238"/>
        <v>0</v>
      </c>
      <c r="KB39" s="46">
        <f t="shared" si="239"/>
        <v>0</v>
      </c>
      <c r="KC39" s="46">
        <f t="shared" si="240"/>
        <v>0</v>
      </c>
      <c r="KD39" s="46">
        <f t="shared" si="241"/>
        <v>0</v>
      </c>
      <c r="KE39" s="46">
        <f t="shared" si="242"/>
        <v>1</v>
      </c>
      <c r="KF39" s="46">
        <f t="shared" si="243"/>
        <v>1</v>
      </c>
      <c r="KG39" s="46">
        <f t="shared" si="244"/>
        <v>1</v>
      </c>
      <c r="KH39" s="46">
        <f t="shared" si="245"/>
        <v>0</v>
      </c>
      <c r="KI39" s="46">
        <f t="shared" si="246"/>
        <v>0</v>
      </c>
      <c r="KJ39" s="46">
        <f t="shared" si="247"/>
        <v>0</v>
      </c>
      <c r="KK39" s="46">
        <f t="shared" si="248"/>
        <v>0</v>
      </c>
      <c r="KL39" s="46">
        <f t="shared" si="249"/>
        <v>0</v>
      </c>
      <c r="KM39" s="46">
        <f t="shared" si="250"/>
        <v>0</v>
      </c>
      <c r="KN39" s="46">
        <f t="shared" si="251"/>
        <v>0</v>
      </c>
      <c r="KO39" s="46">
        <f t="shared" si="252"/>
        <v>0</v>
      </c>
      <c r="KP39" s="46">
        <f t="shared" si="253"/>
        <v>0</v>
      </c>
      <c r="KQ39" s="46">
        <f t="shared" si="254"/>
        <v>0</v>
      </c>
      <c r="KR39" s="61">
        <f t="shared" si="255"/>
        <v>1.2400000000000004</v>
      </c>
      <c r="KS39" s="1">
        <f t="shared" si="256"/>
        <v>0</v>
      </c>
      <c r="KT39" s="1">
        <f t="shared" si="257"/>
        <v>0</v>
      </c>
      <c r="KU39" s="1">
        <f t="shared" si="258"/>
        <v>0</v>
      </c>
      <c r="KV39" s="1">
        <f t="shared" si="259"/>
        <v>0</v>
      </c>
      <c r="KW39" s="1">
        <f t="shared" si="260"/>
        <v>0</v>
      </c>
      <c r="KX39" s="1">
        <f t="shared" si="261"/>
        <v>0</v>
      </c>
      <c r="KY39" s="1">
        <f t="shared" si="262"/>
        <v>0</v>
      </c>
      <c r="KZ39" s="1">
        <f t="shared" si="263"/>
        <v>0</v>
      </c>
      <c r="LA39" s="1">
        <f t="shared" si="264"/>
        <v>0</v>
      </c>
      <c r="LB39" s="1">
        <f t="shared" si="265"/>
        <v>0</v>
      </c>
      <c r="LC39" s="1">
        <f t="shared" si="266"/>
        <v>0</v>
      </c>
      <c r="LD39" s="1">
        <f t="shared" si="267"/>
        <v>0</v>
      </c>
      <c r="LE39" s="1">
        <f t="shared" si="268"/>
        <v>0</v>
      </c>
      <c r="LF39" s="1">
        <f t="shared" si="269"/>
        <v>0</v>
      </c>
      <c r="LG39" s="1">
        <f t="shared" si="270"/>
        <v>0</v>
      </c>
      <c r="LH39" s="1">
        <f t="shared" si="271"/>
        <v>0</v>
      </c>
      <c r="LI39" s="1">
        <f t="shared" si="272"/>
        <v>0</v>
      </c>
      <c r="LJ39" s="1">
        <f t="shared" si="273"/>
        <v>0</v>
      </c>
      <c r="LK39" s="1">
        <f t="shared" si="274"/>
        <v>0</v>
      </c>
      <c r="LL39" s="1">
        <f t="shared" si="275"/>
        <v>0</v>
      </c>
      <c r="LM39" s="1">
        <f t="shared" si="276"/>
        <v>0</v>
      </c>
      <c r="LN39" s="61">
        <f t="shared" si="277"/>
        <v>1.2400000000000004</v>
      </c>
      <c r="LO39" s="57">
        <f t="shared" si="278"/>
        <v>11.696642586301786</v>
      </c>
      <c r="LP39" s="57">
        <f t="shared" si="279"/>
        <v>10.055937918820268</v>
      </c>
      <c r="LQ39" s="57">
        <f t="shared" si="280"/>
        <v>12.996947906822324</v>
      </c>
      <c r="LR39" s="57">
        <f t="shared" si="281"/>
        <v>14.582233918634932</v>
      </c>
      <c r="LS39" s="57">
        <f t="shared" si="282"/>
        <v>14.833668437640583</v>
      </c>
      <c r="LT39" s="57">
        <f t="shared" si="283"/>
        <v>14.030141200901916</v>
      </c>
      <c r="LU39" s="57">
        <f t="shared" si="284"/>
        <v>12.751496637875549</v>
      </c>
      <c r="LV39" s="57">
        <f t="shared" si="285"/>
        <v>11.418183415897341</v>
      </c>
      <c r="LW39" s="57">
        <f t="shared" si="286"/>
        <v>10.240635193690947</v>
      </c>
      <c r="LX39" s="57">
        <f t="shared" si="287"/>
        <v>9.2535973309912674</v>
      </c>
      <c r="LY39" s="57">
        <f t="shared" si="288"/>
        <v>8.4330661051812861</v>
      </c>
      <c r="LZ39" s="57">
        <f t="shared" si="289"/>
        <v>8.3714601216520386</v>
      </c>
      <c r="MA39" s="57">
        <f t="shared" si="290"/>
        <v>10.252644841467783</v>
      </c>
      <c r="MB39" s="57">
        <f t="shared" si="291"/>
        <v>11.253196766434886</v>
      </c>
      <c r="MC39" s="57">
        <f t="shared" si="292"/>
        <v>11.508550349296954</v>
      </c>
      <c r="MD39" s="57">
        <f t="shared" si="293"/>
        <v>11.605411767218881</v>
      </c>
      <c r="ME39" s="57">
        <f t="shared" si="294"/>
        <v>11.651212862005325</v>
      </c>
      <c r="MF39" s="57">
        <f t="shared" si="295"/>
        <v>11.674157295091076</v>
      </c>
      <c r="MG39" s="57">
        <f t="shared" si="296"/>
        <v>11.68667681980109</v>
      </c>
      <c r="MH39" s="57">
        <f t="shared" si="297"/>
        <v>11.693924848952806</v>
      </c>
      <c r="MI39" s="57">
        <f t="shared" si="298"/>
        <v>11.694216682636165</v>
      </c>
      <c r="MJ39" s="61">
        <f t="shared" si="299"/>
        <v>1.2400000000000004</v>
      </c>
      <c r="MK39" s="57" t="e">
        <f t="shared" si="118"/>
        <v>#N/A</v>
      </c>
      <c r="ML39" s="57" t="e">
        <f t="shared" si="370"/>
        <v>#N/A</v>
      </c>
      <c r="MM39" s="57" t="e">
        <f t="shared" si="371"/>
        <v>#N/A</v>
      </c>
      <c r="MN39" s="57" t="e">
        <f t="shared" si="372"/>
        <v>#N/A</v>
      </c>
      <c r="MO39" s="57" t="e">
        <f t="shared" si="373"/>
        <v>#N/A</v>
      </c>
      <c r="MP39" s="57" t="e">
        <f t="shared" si="374"/>
        <v>#N/A</v>
      </c>
      <c r="MQ39" s="57" t="e">
        <f t="shared" si="375"/>
        <v>#N/A</v>
      </c>
      <c r="MR39" s="57" t="e">
        <f t="shared" si="376"/>
        <v>#N/A</v>
      </c>
      <c r="MS39" s="57" t="e">
        <f t="shared" si="377"/>
        <v>#N/A</v>
      </c>
      <c r="MT39" s="57" t="e">
        <f t="shared" si="378"/>
        <v>#N/A</v>
      </c>
      <c r="MU39" s="57" t="e">
        <f t="shared" si="379"/>
        <v>#N/A</v>
      </c>
      <c r="MV39" s="57" t="e">
        <f t="shared" si="380"/>
        <v>#N/A</v>
      </c>
      <c r="MW39" s="57" t="e">
        <f t="shared" si="381"/>
        <v>#N/A</v>
      </c>
      <c r="MX39" s="57" t="e">
        <f t="shared" si="382"/>
        <v>#N/A</v>
      </c>
      <c r="MY39" s="57" t="e">
        <f t="shared" si="383"/>
        <v>#N/A</v>
      </c>
      <c r="MZ39" s="57" t="e">
        <f t="shared" si="384"/>
        <v>#N/A</v>
      </c>
      <c r="NA39" s="57" t="e">
        <f t="shared" si="385"/>
        <v>#N/A</v>
      </c>
      <c r="NB39" s="57" t="e">
        <f t="shared" si="386"/>
        <v>#N/A</v>
      </c>
      <c r="NC39" s="57" t="e">
        <f t="shared" si="387"/>
        <v>#N/A</v>
      </c>
      <c r="ND39" s="57" t="e">
        <f t="shared" si="388"/>
        <v>#N/A</v>
      </c>
      <c r="NE39" s="57" t="e">
        <f t="shared" si="389"/>
        <v>#N/A</v>
      </c>
      <c r="NF39" s="61">
        <f t="shared" si="320"/>
        <v>1.2400000000000004</v>
      </c>
      <c r="NG39" s="256">
        <f>IF(OY38=0,MIN('Drive Train'!$F$35-FQ38*$C$19*'Drive Train'!$F$39,NG38+$C$39)-$C$7,IF(LO38-1&lt;=0,0,IF($C$37=Motors!$C$30,MAX(MAX(NG$8:NG38)*-1,NG38-$C$39),MAX(0,MAX(NG$8:NG38)*-1,NG38-$C$39))))</f>
        <v>11.946025888335623</v>
      </c>
      <c r="NH39" s="256">
        <f>IF(OZ38=0,MIN('Drive Train'!$F$35-FR38*$C$19*'Drive Train'!$F$39,NH38+$C$39)-$C$7,IF(LP38-1&lt;=0,0,IF($C$37=Motors!$C$30,MAX(MAX(NH$8:NH38)*-1,NH38-$C$39),MAX(0,MAX(NH$8:NH38)*-1,NH38-$C$39))))</f>
        <v>8.0228576602888637</v>
      </c>
      <c r="NI39" s="256">
        <f>IF(PA38=0,MIN('Drive Train'!$F$35-FS38*$C$19*'Drive Train'!$F$39,NI38+$C$39)-$C$7,IF(LQ38-1&lt;=0,0,IF($C$37=Motors!$C$30,MAX(MAX(NI$8:NI38)*-1,NI38-$C$39),MAX(0,MAX(NI$8:NI38)*-1,NI38-$C$39))))</f>
        <v>8.6730637046749806</v>
      </c>
      <c r="NJ39" s="256">
        <f>IF(PB38=0,MIN('Drive Train'!$F$35-FT38*$C$19*'Drive Train'!$F$39,NJ38+$C$39)-$C$7,IF(LR38-1&lt;=0,0,IF($C$37=Motors!$C$30,MAX(MAX(NJ$8:NJ38)*-1,NJ38-$C$39),MAX(0,MAX(NJ$8:NJ38)*-1,NJ38-$C$39))))</f>
        <v>9.6815786047915342</v>
      </c>
      <c r="NK39" s="256">
        <f>IF(PC38=0,MIN('Drive Train'!$F$35-FU38*$C$19*'Drive Train'!$F$39,NK38+$C$39)-$C$7,IF(LS38-1&lt;=0,0,IF($C$37=Motors!$C$30,MAX(MAX(NK$8:NK38)*-1,NK38-$C$39),MAX(0,MAX(NK$8:NK38)*-1,NK38-$C$39))))</f>
        <v>10.678304645948042</v>
      </c>
      <c r="NL39" s="256">
        <f>IF(PD38=0,MIN('Drive Train'!$F$35-FV38*$C$19*'Drive Train'!$F$39,NL38+$C$39)-$C$7,IF(LT38-1&lt;=0,0,IF($C$37=Motors!$C$30,MAX(MAX(NL$8:NL38)*-1,NL38-$C$39),MAX(0,MAX(NL$8:NL38)*-1,NL38-$C$39))))</f>
        <v>11.40565977872506</v>
      </c>
      <c r="NM39" s="256">
        <f>IF(PE38=0,MIN('Drive Train'!$F$35-FW38*$C$19*'Drive Train'!$F$39,NM38+$C$39)-$C$7,IF(LU38-1&lt;=0,0,IF($C$37=Motors!$C$30,MAX(MAX(NM$8:NM38)*-1,NM38-$C$39),MAX(0,MAX(NM$8:NM38)*-1,NM38-$C$39))))</f>
        <v>11.805513177803411</v>
      </c>
      <c r="NN39" s="256">
        <f>IF(PF38=0,MIN('Drive Train'!$F$35-FX38*$C$19*'Drive Train'!$F$39,NN38+$C$39)-$C$7,IF(LV38-1&lt;=0,0,IF($C$37=Motors!$C$30,MAX(MAX(NN$8:NN38)*-1,NN38-$C$39),MAX(0,MAX(NN$8:NN38)*-1,NN38-$C$39))))</f>
        <v>11.965742842089609</v>
      </c>
      <c r="NO39" s="256">
        <f>IF(PG38=0,MIN('Drive Train'!$F$35-FY38*$C$19*'Drive Train'!$F$39,NO38+$C$39)-$C$7,IF(LW38-1&lt;=0,0,IF($C$37=Motors!$C$30,MAX(MAX(NO$8:NO38)*-1,NO38-$C$39),MAX(0,MAX(NO$8:NO38)*-1,NO38-$C$39))))</f>
        <v>12.017005665071805</v>
      </c>
      <c r="NP39" s="256">
        <f>IF(PH38=0,MIN('Drive Train'!$F$35-FZ38*$C$19*'Drive Train'!$F$39,NP38+$C$39)-$C$7,IF(LX38-1&lt;=0,0,IF($C$37=Motors!$C$30,MAX(MAX(NP$8:NP38)*-1,NP38-$C$39),MAX(0,MAX(NP$8:NP38)*-1,NP38-$C$39))))</f>
        <v>12.02975789033276</v>
      </c>
      <c r="NQ39" s="256">
        <f>IF(PI38=0,MIN('Drive Train'!$F$35-GA38*$C$19*'Drive Train'!$F$39,NQ38+$C$39)-$C$7,IF(LY38-1&lt;=0,0,IF($C$37=Motors!$C$30,MAX(MAX(NQ$8:NQ38)*-1,NQ38-$C$39),MAX(0,MAX(NQ$8:NQ38)*-1,NQ38-$C$39))))</f>
        <v>12.032240141982266</v>
      </c>
      <c r="NR39" s="256">
        <f>IF(PJ38=0,MIN('Drive Train'!$F$35-GB38*$C$19*'Drive Train'!$F$39,NR38+$C$39)-$C$7,IF(LZ38-1&lt;=0,0,IF($C$37=Motors!$C$30,MAX(MAX(NR$8:NR38)*-1,NR38-$C$39),MAX(0,MAX(NR$8:NR38)*-1,NR38-$C$39))))</f>
        <v>11.25030707364712</v>
      </c>
      <c r="NS39" s="256">
        <f>IF(PK38=0,MIN('Drive Train'!$F$35-GC38*$C$19*'Drive Train'!$F$39,NS38+$C$39)-$C$7,IF(MA38-1&lt;=0,0,IF($C$37=Motors!$C$30,MAX(MAX(NS$8:NS38)*-1,NS38-$C$39),MAX(0,MAX(NS$8:NS38)*-1,NS38-$C$39))))</f>
        <v>11.07450496527232</v>
      </c>
      <c r="NT39" s="256">
        <f>IF(PL38=0,MIN('Drive Train'!$F$35-GD38*$C$19*'Drive Train'!$F$39,NT38+$C$39)-$C$7,IF(MB38-1&lt;=0,0,IF($C$37=Motors!$C$30,MAX(MAX(NT$8:NT38)*-1,NT38-$C$39),MAX(0,MAX(NT$8:NT38)*-1,NT38-$C$39))))</f>
        <v>11.611547547011984</v>
      </c>
      <c r="NU39" s="256">
        <f>IF(PM38=0,MIN('Drive Train'!$F$35-GE38*$C$19*'Drive Train'!$F$39,NU38+$C$39)-$C$7,IF(MC38-1&lt;=0,0,IF($C$37=Motors!$C$30,MAX(MAX(NU$8:NU38)*-1,NU38-$C$39),MAX(0,MAX(NU$8:NU38)*-1,NU38-$C$39))))</f>
        <v>11.801412884481255</v>
      </c>
      <c r="NV39" s="256">
        <f>IF(PN38=0,MIN('Drive Train'!$F$35-GF38*$C$19*'Drive Train'!$F$39,NV38+$C$39)-$C$7,IF(MD38-1&lt;=0,0,IF($C$37=Motors!$C$30,MAX(MAX(NV$8:NV38)*-1,NV38-$C$39),MAX(0,MAX(NV$8:NV38)*-1,NV38-$C$39))))</f>
        <v>11.875360456941209</v>
      </c>
      <c r="NW39" s="256">
        <f>IF(PO38=0,MIN('Drive Train'!$F$35-GG38*$C$19*'Drive Train'!$F$39,NW38+$C$39)-$C$7,IF(ME38-1&lt;=0,0,IF($C$37=Motors!$C$30,MAX(MAX(NW$8:NW38)*-1,NW38-$C$39),MAX(0,MAX(NW$8:NW38)*-1,NW38-$C$39))))</f>
        <v>11.910711804629493</v>
      </c>
      <c r="NX39" s="256">
        <f>IF(PP38=0,MIN('Drive Train'!$F$35-GH38*$C$19*'Drive Train'!$F$39,NX38+$C$39)-$C$7,IF(MF38-1&lt;=0,0,IF($C$37=Motors!$C$30,MAX(MAX(NX$8:NX38)*-1,NX38-$C$39),MAX(0,MAX(NX$8:NX38)*-1,NX38-$C$39))))</f>
        <v>11.928516019953021</v>
      </c>
      <c r="NY39" s="256">
        <f>IF(PQ38=0,MIN('Drive Train'!$F$35-GI38*$C$19*'Drive Train'!$F$39,NY38+$C$39)-$C$7,IF(MG38-1&lt;=0,0,IF($C$37=Motors!$C$30,MAX(MAX(NY$8:NY38)*-1,NY38-$C$39),MAX(0,MAX(NY$8:NY38)*-1,NY38-$C$39))))</f>
        <v>11.938257697714731</v>
      </c>
      <c r="NZ39" s="256">
        <f>IF(PR38=0,MIN('Drive Train'!$F$35-GJ38*$C$19*'Drive Train'!$F$39,NZ38+$C$39)-$C$7,IF(MH38-1&lt;=0,0,IF($C$37=Motors!$C$30,MAX(MAX(NZ$8:NZ38)*-1,NZ38-$C$39),MAX(0,MAX(NZ$8:NZ38)*-1,NZ38-$C$39))))</f>
        <v>11.943906244274476</v>
      </c>
      <c r="OA39" s="256">
        <f>IF(PS38=0,MIN('Drive Train'!$F$35-GK38*$C$19*'Drive Train'!$F$39,OA38+$C$39)-$C$7,IF(MI38-1&lt;=0,0,IF($C$37=Motors!$C$30,MAX(MAX(OA$8:OA38)*-1,OA38-$C$39),MAX(0,MAX(OA$8:OA38)*-1,OA38-$C$39))))</f>
        <v>11.944133810803569</v>
      </c>
      <c r="OB39" s="61">
        <f t="shared" si="321"/>
        <v>1.2400000000000004</v>
      </c>
      <c r="OC39" s="256">
        <f>'Drive Train'!$F$35-(FQ39*$C$13)*$C$19*'Drive Train'!$F$39</f>
        <v>12.140239477916481</v>
      </c>
      <c r="OD39" s="256">
        <f>'Drive Train'!$F$35-(FR39*$C$13)*$C$19*'Drive Train'!$F$39</f>
        <v>8.224241229340155</v>
      </c>
      <c r="OE39" s="256">
        <f>'Drive Train'!$F$35-(FS39*$C$13)*$C$19*'Drive Train'!$F$39</f>
        <v>8.8936613255893064</v>
      </c>
      <c r="OF39" s="256">
        <f>'Drive Train'!$F$35-(FT39*$C$13)*$C$19*'Drive Train'!$F$39</f>
        <v>9.9374085534087477</v>
      </c>
      <c r="OG39" s="256">
        <f>'Drive Train'!$F$35-(FU39*$C$13)*$C$19*'Drive Train'!$F$39</f>
        <v>10.936929380817014</v>
      </c>
      <c r="OH39" s="256">
        <f>'Drive Train'!$F$35-(FV39*$C$13)*$C$19*'Drive Train'!$F$39</f>
        <v>11.643355204860267</v>
      </c>
      <c r="OI39" s="256">
        <f>'Drive Train'!$F$35-(FW39*$C$13)*$C$19*'Drive Train'!$F$39</f>
        <v>12.015308773374887</v>
      </c>
      <c r="OJ39" s="256">
        <f>'Drive Train'!$F$35-(FX39*$C$13)*$C$19*'Drive Train'!$F$39</f>
        <v>12.157337407034412</v>
      </c>
      <c r="OK39" s="256">
        <f>'Drive Train'!$F$35-(FY39*$C$13)*$C$19*'Drive Train'!$F$39</f>
        <v>12.200421279226816</v>
      </c>
      <c r="OL39" s="256">
        <f>'Drive Train'!$F$35-(FZ39*$C$13)*$C$19*'Drive Train'!$F$39</f>
        <v>12.2105283366006</v>
      </c>
      <c r="OM39" s="256">
        <f>'Drive Train'!$F$35-(GA39*$C$13)*$C$19*'Drive Train'!$F$39</f>
        <v>12.212369018124607</v>
      </c>
      <c r="ON39" s="256">
        <f>'Drive Train'!$F$35-(GB39*$C$13)*$C$19*'Drive Train'!$F$39</f>
        <v>11.447954947022739</v>
      </c>
      <c r="OO39" s="256">
        <f>'Drive Train'!$F$35-(GC39*$C$13)*$C$19*'Drive Train'!$F$39</f>
        <v>11.276118563772233</v>
      </c>
      <c r="OP39" s="256">
        <f>'Drive Train'!$F$35-(GD39*$C$13)*$C$19*'Drive Train'!$F$39</f>
        <v>11.857153121277413</v>
      </c>
      <c r="OQ39" s="256">
        <f>'Drive Train'!$F$35-(GE39*$C$13)*$C$19*'Drive Train'!$F$39</f>
        <v>12.018517638069373</v>
      </c>
      <c r="OR39" s="256">
        <f>'Drive Train'!$F$35-(GF39*$C$13)*$C$19*'Drive Train'!$F$39</f>
        <v>12.080889713434839</v>
      </c>
      <c r="OS39" s="256">
        <f>'Drive Train'!$F$35-(GG39*$C$13)*$C$19*'Drive Train'!$F$39</f>
        <v>12.11061147479275</v>
      </c>
      <c r="OT39" s="256">
        <f>'Drive Train'!$F$35-(GH39*$C$13)*$C$19*'Drive Train'!$F$39</f>
        <v>12.125556777256531</v>
      </c>
      <c r="OU39" s="256">
        <f>'Drive Train'!$F$35-(GI39*$C$13)*$C$19*'Drive Train'!$F$39</f>
        <v>12.13372745275648</v>
      </c>
      <c r="OV39" s="256">
        <f>'Drive Train'!$F$35-(GJ39*$C$13)*$C$19*'Drive Train'!$F$39</f>
        <v>12.138462894985285</v>
      </c>
      <c r="OW39" s="256">
        <f>'Drive Train'!$F$35-(GK39*$C$13)*$C$19*'Drive Train'!$F$39</f>
        <v>12.138653641061357</v>
      </c>
      <c r="OX39" s="61">
        <f t="shared" si="322"/>
        <v>1.2400000000000004</v>
      </c>
      <c r="OY39" s="1">
        <f>IF(PU39&gt;='Drive Train'!$F$29,1,0)</f>
        <v>0</v>
      </c>
      <c r="OZ39" s="1">
        <f>IF(PV39&gt;='Drive Train'!$F$29,1,0)</f>
        <v>0</v>
      </c>
      <c r="PA39" s="1">
        <f>IF(PW39&gt;='Drive Train'!$F$29,1,0)</f>
        <v>0</v>
      </c>
      <c r="PB39" s="1">
        <f>IF(PX39&gt;='Drive Train'!$F$29,1,0)</f>
        <v>0</v>
      </c>
      <c r="PC39" s="1">
        <f>IF(PY39&gt;='Drive Train'!$F$29,1,0)</f>
        <v>0</v>
      </c>
      <c r="PD39" s="1">
        <f>IF(PZ39&gt;='Drive Train'!$F$29,1,0)</f>
        <v>0</v>
      </c>
      <c r="PE39" s="1">
        <f>IF(QA39&gt;='Drive Train'!$F$29,1,0)</f>
        <v>0</v>
      </c>
      <c r="PF39" s="1">
        <f>IF(QB39&gt;='Drive Train'!$F$29,1,0)</f>
        <v>0</v>
      </c>
      <c r="PG39" s="1">
        <f>IF(QC39&gt;='Drive Train'!$F$29,1,0)</f>
        <v>0</v>
      </c>
      <c r="PH39" s="1">
        <f>IF(QD39&gt;='Drive Train'!$F$29,1,0)</f>
        <v>0</v>
      </c>
      <c r="PI39" s="1">
        <f>IF(QE39&gt;='Drive Train'!$F$29,1,0)</f>
        <v>0</v>
      </c>
      <c r="PJ39" s="1">
        <f>IF(QF39&gt;='Drive Train'!$F$29,1,0)</f>
        <v>0</v>
      </c>
      <c r="PK39" s="1">
        <f>IF(QG39&gt;='Drive Train'!$F$29,1,0)</f>
        <v>0</v>
      </c>
      <c r="PL39" s="1">
        <f>IF(QH39&gt;='Drive Train'!$F$29,1,0)</f>
        <v>0</v>
      </c>
      <c r="PM39" s="1">
        <f>IF(QI39&gt;='Drive Train'!$F$29,1,0)</f>
        <v>0</v>
      </c>
      <c r="PN39" s="1">
        <f>IF(QJ39&gt;='Drive Train'!$F$29,1,0)</f>
        <v>0</v>
      </c>
      <c r="PO39" s="1">
        <f>IF(QK39&gt;='Drive Train'!$F$29,1,0)</f>
        <v>0</v>
      </c>
      <c r="PP39" s="1">
        <f>IF(QL39&gt;='Drive Train'!$F$29,1,0)</f>
        <v>0</v>
      </c>
      <c r="PQ39" s="1">
        <f>IF(QM39&gt;='Drive Train'!$F$29,1,0)</f>
        <v>0</v>
      </c>
      <c r="PR39" s="1">
        <f>IF(QN39&gt;='Drive Train'!$F$29,1,0)</f>
        <v>0</v>
      </c>
      <c r="PS39" s="1">
        <f>IF(QO39&gt;='Drive Train'!$F$29,1,0)</f>
        <v>0</v>
      </c>
      <c r="PT39" s="253">
        <f t="shared" si="323"/>
        <v>1.2400000000000004</v>
      </c>
      <c r="PU39" s="57">
        <f t="shared" si="324"/>
        <v>10.979122454218151</v>
      </c>
      <c r="PV39" s="57">
        <f t="shared" si="325"/>
        <v>6.5931431835198424</v>
      </c>
      <c r="PW39" s="57">
        <f t="shared" si="326"/>
        <v>8.8454523751254701</v>
      </c>
      <c r="PX39" s="57">
        <f t="shared" si="327"/>
        <v>10.450122833943206</v>
      </c>
      <c r="PY39" s="57">
        <f t="shared" si="328"/>
        <v>11.369736496235049</v>
      </c>
      <c r="PZ39" s="57">
        <f t="shared" si="329"/>
        <v>11.573561139220567</v>
      </c>
      <c r="QA39" s="57">
        <f t="shared" si="330"/>
        <v>11.347239015797536</v>
      </c>
      <c r="QB39" s="57">
        <f t="shared" si="331"/>
        <v>10.795264809234787</v>
      </c>
      <c r="QC39" s="57">
        <f t="shared" si="332"/>
        <v>10.161590594732232</v>
      </c>
      <c r="QD39" s="57">
        <f t="shared" si="333"/>
        <v>9.5209892447257971</v>
      </c>
      <c r="QE39" s="57">
        <f t="shared" si="334"/>
        <v>8.9224626001918761</v>
      </c>
      <c r="QF39" s="57">
        <f t="shared" si="335"/>
        <v>5.9295308525530492</v>
      </c>
      <c r="QG39" s="57">
        <f t="shared" si="336"/>
        <v>7.2619797531514729</v>
      </c>
      <c r="QH39" s="57">
        <f t="shared" si="337"/>
        <v>8.4543200805410983</v>
      </c>
      <c r="QI39" s="57">
        <f t="shared" si="338"/>
        <v>9.3064039231574611</v>
      </c>
      <c r="QJ39" s="57">
        <f t="shared" si="339"/>
        <v>9.9069780645381798</v>
      </c>
      <c r="QK39" s="57">
        <f t="shared" si="340"/>
        <v>10.33694451451329</v>
      </c>
      <c r="QL39" s="57">
        <f t="shared" si="341"/>
        <v>10.615570961275612</v>
      </c>
      <c r="QM39" s="57">
        <f t="shared" si="342"/>
        <v>10.799267312588496</v>
      </c>
      <c r="QN39" s="57">
        <f t="shared" si="343"/>
        <v>10.920718618443505</v>
      </c>
      <c r="QO39" s="57">
        <f t="shared" si="344"/>
        <v>10.926372205785576</v>
      </c>
      <c r="QP39" s="61">
        <f t="shared" si="345"/>
        <v>1.2400000000000004</v>
      </c>
      <c r="QQ39" s="57">
        <f t="shared" si="139"/>
        <v>5.463135047159931E-2</v>
      </c>
      <c r="QR39" s="57">
        <f t="shared" si="140"/>
        <v>0.87822175230855271</v>
      </c>
      <c r="QS39" s="57">
        <f t="shared" si="141"/>
        <v>0.73743313825133083</v>
      </c>
      <c r="QT39" s="57">
        <f t="shared" si="142"/>
        <v>0.51791817828204634</v>
      </c>
      <c r="QU39" s="57">
        <f t="shared" si="143"/>
        <v>0.30770466243360228</v>
      </c>
      <c r="QV39" s="57">
        <f t="shared" si="144"/>
        <v>0.15913321490976837</v>
      </c>
      <c r="QW39" s="57">
        <f t="shared" si="145"/>
        <v>8.0906063232922112E-2</v>
      </c>
      <c r="QX39" s="57">
        <f t="shared" si="146"/>
        <v>5.1035411602644194E-2</v>
      </c>
      <c r="QY39" s="57">
        <f t="shared" si="147"/>
        <v>4.1974257496016333E-2</v>
      </c>
      <c r="QZ39" s="57">
        <f t="shared" si="148"/>
        <v>3.9848598873240083E-2</v>
      </c>
      <c r="RA39" s="57">
        <f t="shared" si="149"/>
        <v>3.9461477240445089E-2</v>
      </c>
      <c r="RB39" s="57">
        <f t="shared" si="150"/>
        <v>0.20022868192892754</v>
      </c>
      <c r="RC39" s="57">
        <f t="shared" si="151"/>
        <v>0.23636832933120724</v>
      </c>
      <c r="RD39" s="57">
        <f t="shared" si="152"/>
        <v>0.11416845733922645</v>
      </c>
      <c r="RE39" s="57">
        <f t="shared" si="153"/>
        <v>8.0231193124353131E-2</v>
      </c>
      <c r="RF39" s="57">
        <f t="shared" si="154"/>
        <v>6.7113454210061166E-2</v>
      </c>
      <c r="RG39" s="57">
        <f t="shared" si="155"/>
        <v>6.0862542992477585E-2</v>
      </c>
      <c r="RH39" s="57">
        <f t="shared" si="156"/>
        <v>5.7719332275722048E-2</v>
      </c>
      <c r="RI39" s="57">
        <f t="shared" si="157"/>
        <v>5.6000922437125046E-2</v>
      </c>
      <c r="RJ39" s="57">
        <f t="shared" si="158"/>
        <v>5.5004991254184579E-2</v>
      </c>
      <c r="RK39" s="57">
        <f t="shared" si="159"/>
        <v>5.496487462811156E-2</v>
      </c>
      <c r="RL39" s="61">
        <f t="shared" si="346"/>
        <v>1.2400000000000004</v>
      </c>
      <c r="RM39" s="2">
        <f>IF(AND(LO39&gt;=LO$6*'Drive Train'!$AA$52,LO39&lt;=LO$6*'Drive Train'!$AA$53,KS39=0,JW39=0,EU39&gt;0),$C$17,0)</f>
        <v>0</v>
      </c>
      <c r="RN39" s="2">
        <f>IF(AND(LP39&gt;=LP$6*'Drive Train'!$AA$52,LP39&lt;=LP$6*'Drive Train'!$AA$53,KT39=0,JX39=0,EV39&gt;0),$C$17,0)</f>
        <v>0.04</v>
      </c>
      <c r="RO39" s="2">
        <f>IF(AND(LQ39&gt;=LQ$6*'Drive Train'!$AA$52,LQ39&lt;=LQ$6*'Drive Train'!$AA$53,KU39=0,JY39=0,EW39&gt;0),$C$17,0)</f>
        <v>0.04</v>
      </c>
      <c r="RP39" s="2">
        <f>IF(AND(LR39&gt;=LR$6*'Drive Train'!$AA$52,LR39&lt;=LR$6*'Drive Train'!$AA$53,KV39=0,JZ39=0,EX39&gt;0),$C$17,0)</f>
        <v>0.04</v>
      </c>
      <c r="RQ39" s="2">
        <f>IF(AND(LS39&gt;=LS$6*'Drive Train'!$AA$52,LS39&lt;=LS$6*'Drive Train'!$AA$53,KW39=0,KA39=0,EY39&gt;0),$C$17,0)</f>
        <v>0.04</v>
      </c>
      <c r="RR39" s="2">
        <f>IF(AND(LT39&gt;=LT$6*'Drive Train'!$AA$52,LT39&lt;=LT$6*'Drive Train'!$AA$53,KX39=0,KB39=0,EZ39&gt;0),$C$17,0)</f>
        <v>0.04</v>
      </c>
      <c r="RS39" s="2">
        <f>IF(AND(LU39&gt;=LU$6*'Drive Train'!$AA$52,LU39&lt;=LU$6*'Drive Train'!$AA$53,KY39=0,KC39=0,FA39&gt;0),$C$17,0)</f>
        <v>0.04</v>
      </c>
      <c r="RT39" s="2">
        <f>IF(AND(LV39&gt;=LV$6*'Drive Train'!$AA$52,LV39&lt;=LV$6*'Drive Train'!$AA$53,KZ39=0,KD39=0,FB39&gt;0),$C$17,0)</f>
        <v>0</v>
      </c>
      <c r="RU39" s="2">
        <f>IF(AND(LW39&gt;=LW$6*'Drive Train'!$AA$52,LW39&lt;=LW$6*'Drive Train'!$AA$53,LA39=0,KE39=0,FC39&gt;0),$C$17,0)</f>
        <v>0</v>
      </c>
      <c r="RV39" s="2">
        <f>IF(AND(LX39&gt;=LX$6*'Drive Train'!$AA$52,LX39&lt;=LX$6*'Drive Train'!$AA$53,LB39=0,KF39=0,FD39&gt;0),$C$17,0)</f>
        <v>0</v>
      </c>
      <c r="RW39" s="2">
        <f>IF(AND(LY39&gt;=LY$6*'Drive Train'!$AA$52,LY39&lt;=LY$6*'Drive Train'!$AA$53,LC39=0,KG39=0,FE39&gt;0),$C$17,0)</f>
        <v>0</v>
      </c>
      <c r="RX39" s="2">
        <f>IF(AND(LZ39&gt;=LZ$6*'Drive Train'!$AA$52,LZ39&lt;=LZ$6*'Drive Train'!$AA$53,LD39=0,KH39=0,FF39&gt;0),$C$17,0)</f>
        <v>0.04</v>
      </c>
      <c r="RY39" s="2">
        <f>IF(AND(MA39&gt;=MA$6*'Drive Train'!$AA$52,MA39&lt;=MA$6*'Drive Train'!$AA$53,LE39=0,KI39=0,FG39&gt;0),$C$17,0)</f>
        <v>0.04</v>
      </c>
      <c r="RZ39" s="2">
        <f>IF(AND(MB39&gt;=MB$6*'Drive Train'!$AA$52,MB39&lt;=MB$6*'Drive Train'!$AA$53,LF39=0,KJ39=0,FH39&gt;0),$C$17,0)</f>
        <v>0.04</v>
      </c>
      <c r="SA39" s="2">
        <f>IF(AND(MC39&gt;=MC$6*'Drive Train'!$AA$52,MC39&lt;=MC$6*'Drive Train'!$AA$53,LG39=0,KK39=0,FI39&gt;0),$C$17,0)</f>
        <v>0.04</v>
      </c>
      <c r="SB39" s="2">
        <f>IF(AND(MD39&gt;=MD$6*'Drive Train'!$AA$52,MD39&lt;=MD$6*'Drive Train'!$AA$53,LH39=0,KL39=0,FJ39&gt;0),$C$17,0)</f>
        <v>0.04</v>
      </c>
      <c r="SC39" s="2">
        <f>IF(AND(ME39&gt;=ME$6*'Drive Train'!$AA$52,ME39&lt;=ME$6*'Drive Train'!$AA$53,LI39=0,KM39=0,FK39&gt;0),$C$17,0)</f>
        <v>0.04</v>
      </c>
      <c r="SD39" s="2">
        <f>IF(AND(MF39&gt;=MF$6*'Drive Train'!$AA$52,MF39&lt;=MF$6*'Drive Train'!$AA$53,LJ39=0,KN39=0,FL39&gt;0),$C$17,0)</f>
        <v>0.04</v>
      </c>
      <c r="SE39" s="2">
        <f>IF(AND(MG39&gt;=MG$6*'Drive Train'!$AA$52,MG39&lt;=MG$6*'Drive Train'!$AA$53,LK39=0,KO39=0,FM39&gt;0),$C$17,0)</f>
        <v>0</v>
      </c>
      <c r="SF39" s="2">
        <f>IF(AND(MH39&gt;=MH$6*'Drive Train'!$AA$52,MH39&lt;=MH$6*'Drive Train'!$AA$53,LL39=0,KP39=0,FN39&gt;0),$C$17,0)</f>
        <v>0</v>
      </c>
      <c r="SG39" s="2">
        <f>IF(AND(MI39&gt;=MI$6*'Drive Train'!$AA$52,MI39&lt;=MI$6*'Drive Train'!$AA$53,LM39=0,KQ39=0,FO39&gt;0),$C$17,0)</f>
        <v>0</v>
      </c>
      <c r="SH39" s="61">
        <f t="shared" si="347"/>
        <v>1.2400000000000004</v>
      </c>
      <c r="SI39" s="2">
        <f>IF(AND(EU39&lt;0,KS39=0,LO39&gt;=LO$6*'Drive Train'!$AA$52,LO39&lt;=LO$6*'Drive Train'!$AA$53,OY39=1,JW39=0),$C$17,0)</f>
        <v>0</v>
      </c>
      <c r="SJ39" s="2">
        <f>IF(AND(EV39&lt;0,KT39=0,LP39&gt;=LP$6*'Drive Train'!$AA$52,LP39&lt;=LP$6*'Drive Train'!$AA$53,OZ39=1,JX39=0),$C$17,0)</f>
        <v>0</v>
      </c>
      <c r="SK39" s="2">
        <f>IF(AND(EW39&lt;0,KU39=0,LQ39&gt;=LQ$6*'Drive Train'!$AA$52,LQ39&lt;=LQ$6*'Drive Train'!$AA$53,PA39=1,JY39=0),$C$17,0)</f>
        <v>0</v>
      </c>
      <c r="SL39" s="2">
        <f>IF(AND(EX39&lt;0,KV39=0,LR39&gt;=LR$6*'Drive Train'!$AA$52,LR39&lt;=LR$6*'Drive Train'!$AA$53,PB39=1,JZ39=0),$C$17,0)</f>
        <v>0</v>
      </c>
      <c r="SM39" s="2">
        <f>IF(AND(EY39&lt;0,KW39=0,LS39&gt;=LS$6*'Drive Train'!$AA$52,LS39&lt;=LS$6*'Drive Train'!$AA$53,PC39=1,KA39=0),$C$17,0)</f>
        <v>0</v>
      </c>
      <c r="SN39" s="2">
        <f>IF(AND(EZ39&lt;0,KX39=0,LT39&gt;=LT$6*'Drive Train'!$AA$52,LT39&lt;=LT$6*'Drive Train'!$AA$53,PD39=1,KB39=0),$C$17,0)</f>
        <v>0</v>
      </c>
      <c r="SO39" s="2">
        <f>IF(AND(FA39&lt;0,KY39=0,LU39&gt;=LU$6*'Drive Train'!$AA$52,LU39&lt;=LU$6*'Drive Train'!$AA$53,PE39=1,KC39=0),$C$17,0)</f>
        <v>0</v>
      </c>
      <c r="SP39" s="2">
        <f>IF(AND(FB39&lt;0,KZ39=0,LV39&gt;=LV$6*'Drive Train'!$AA$52,LV39&lt;=LV$6*'Drive Train'!$AA$53,PF39=1,KD39=0),$C$17,0)</f>
        <v>0</v>
      </c>
      <c r="SQ39" s="2">
        <f>IF(AND(FC39&lt;0,LA39=0,LW39&gt;=LW$6*'Drive Train'!$AA$52,LW39&lt;=LW$6*'Drive Train'!$AA$53,PG39=1,KE39=0),$C$17,0)</f>
        <v>0</v>
      </c>
      <c r="SR39" s="2">
        <f>IF(AND(FD39&lt;0,LB39=0,LX39&gt;=LX$6*'Drive Train'!$AA$52,LX39&lt;=LX$6*'Drive Train'!$AA$53,PH39=1,KF39=0),$C$17,0)</f>
        <v>0</v>
      </c>
      <c r="SS39" s="2">
        <f>IF(AND(FE39&lt;0,LC39=0,LY39&gt;=LY$6*'Drive Train'!$AA$52,LY39&lt;=LY$6*'Drive Train'!$AA$53,PI39=1,KG39=0),$C$17,0)</f>
        <v>0</v>
      </c>
      <c r="ST39" s="2">
        <f>IF(AND(FF39&lt;0,LD39=0,LZ39&gt;=LZ$6*'Drive Train'!$AA$52,LZ39&lt;=LZ$6*'Drive Train'!$AA$53,PJ39=1,KH39=0),$C$17,0)</f>
        <v>0</v>
      </c>
      <c r="SU39" s="2">
        <f>IF(AND(FG39&lt;0,LE39=0,MA39&gt;=MA$6*'Drive Train'!$AA$52,MA39&lt;=MA$6*'Drive Train'!$AA$53,PK39=1,KI39=0),$C$17,0)</f>
        <v>0</v>
      </c>
      <c r="SV39" s="2">
        <f>IF(AND(FH39&lt;0,LF39=0,MB39&gt;=MB$6*'Drive Train'!$AA$52,MB39&lt;=MB$6*'Drive Train'!$AA$53,PL39=1,KJ39=0),$C$17,0)</f>
        <v>0</v>
      </c>
      <c r="SW39" s="2">
        <f>IF(AND(FI39&lt;0,LG39=0,MC39&gt;=MC$6*'Drive Train'!$AA$52,MC39&lt;=MC$6*'Drive Train'!$AA$53,PM39=1,KK39=0),$C$17,0)</f>
        <v>0</v>
      </c>
      <c r="SX39" s="2">
        <f>IF(AND(FJ39&lt;0,LH39=0,MD39&gt;=MD$6*'Drive Train'!$AA$52,MD39&lt;=MD$6*'Drive Train'!$AA$53,PN39=1,KL39=0),$C$17,0)</f>
        <v>0</v>
      </c>
      <c r="SY39" s="2">
        <f>IF(AND(FK39&lt;0,LI39=0,ME39&gt;=ME$6*'Drive Train'!$AA$52,ME39&lt;=ME$6*'Drive Train'!$AA$53,PO39=1,KM39=0),$C$17,0)</f>
        <v>0</v>
      </c>
      <c r="SZ39" s="2">
        <f>IF(AND(FL39&lt;0,LJ39=0,MF39&gt;=MF$6*'Drive Train'!$AA$52,MF39&lt;=MF$6*'Drive Train'!$AA$53,PP39=1,KN39=0),$C$17,0)</f>
        <v>0</v>
      </c>
      <c r="TA39" s="2">
        <f>IF(AND(FM39&lt;0,LK39=0,MG39&gt;=MG$6*'Drive Train'!$AA$52,MG39&lt;=MG$6*'Drive Train'!$AA$53,PQ39=1,KO39=0),$C$17,0)</f>
        <v>0</v>
      </c>
      <c r="TB39" s="2">
        <f>IF(AND(FN39&lt;0,LL39=0,MH39&gt;=MH$6*'Drive Train'!$AA$52,MH39&lt;=MH$6*'Drive Train'!$AA$53,PR39=1,KP39=0),$C$17,0)</f>
        <v>0</v>
      </c>
      <c r="TC39" s="2">
        <f>IF(AND(FO39&lt;0,LM39=0,MI39&gt;=MI$6*'Drive Train'!$AA$52,MI39&lt;=MI$6*'Drive Train'!$AA$53,PS39=1,KQ39=0),$C$17,0)</f>
        <v>0</v>
      </c>
      <c r="TD39" s="144">
        <f t="shared" si="348"/>
        <v>1.2400000000000004</v>
      </c>
    </row>
    <row r="40" spans="1:524" x14ac:dyDescent="0.2">
      <c r="B40" s="3" t="s">
        <v>217</v>
      </c>
      <c r="C40" s="2">
        <f>'Drive Train'!AA51</f>
        <v>0.15</v>
      </c>
      <c r="E40" s="6"/>
      <c r="K40" s="57"/>
      <c r="R40" s="63">
        <f t="shared" si="160"/>
        <v>1.2800000000000005</v>
      </c>
      <c r="S40" s="2">
        <f>NG40/'Drive Train'!$F$35</f>
        <v>0.96453544176745809</v>
      </c>
      <c r="T40" s="2">
        <f>NH40/'Drive Train'!$F$35</f>
        <v>0.64872913139839961</v>
      </c>
      <c r="U40" s="2">
        <f>NI40/'Drive Train'!$F$35</f>
        <v>0.70271462303139565</v>
      </c>
      <c r="V40" s="2">
        <f>NJ40/'Drive Train'!$F$35</f>
        <v>0.78688778656522163</v>
      </c>
      <c r="W40" s="2">
        <f>NK40/'Drive Train'!$F$35</f>
        <v>0.86749430490459789</v>
      </c>
      <c r="X40" s="2">
        <f>NL40/'Drive Train'!$F$35</f>
        <v>0.92446412942421508</v>
      </c>
      <c r="Y40" s="2">
        <f>NM40/'Drive Train'!$F$35</f>
        <v>0.95446038494958763</v>
      </c>
      <c r="Z40" s="2">
        <f>NN40/'Drive Train'!$F$35</f>
        <v>0.96591430701890413</v>
      </c>
      <c r="AA40" s="2">
        <f>NO40/'Drive Train'!$F$35</f>
        <v>0.9693888128408723</v>
      </c>
      <c r="AB40" s="2">
        <f>NP40/'Drive Train'!$F$35</f>
        <v>0.9702038981129516</v>
      </c>
      <c r="AC40" s="2">
        <f>NQ40/'Drive Train'!$F$35</f>
        <v>0.9703523401713392</v>
      </c>
      <c r="AD40" s="2">
        <f>NR40/'Drive Train'!$F$35</f>
        <v>0.90870604411473699</v>
      </c>
      <c r="AE40" s="2">
        <f>NS40/'Drive Train'!$F$35</f>
        <v>0.89484827127195421</v>
      </c>
      <c r="AF40" s="2">
        <f>NT40/'Drive Train'!$F$35</f>
        <v>0.94170589687721074</v>
      </c>
      <c r="AG40" s="2">
        <f>NU40/'Drive Train'!$F$35</f>
        <v>0.95471916436043325</v>
      </c>
      <c r="AH40" s="2">
        <f>NV40/'Drive Train'!$F$35</f>
        <v>0.95974917043829344</v>
      </c>
      <c r="AI40" s="2">
        <f>NW40/'Drive Train'!$F$35</f>
        <v>0.96214608667683466</v>
      </c>
      <c r="AJ40" s="2">
        <f>NX40/'Drive Train'!$F$35</f>
        <v>0.96335135300455887</v>
      </c>
      <c r="AK40" s="2">
        <f>NY40/'Drive Train'!$F$35</f>
        <v>0.96401027844810316</v>
      </c>
      <c r="AL40" s="2">
        <f>NZ40/'Drive Train'!$F$35</f>
        <v>0.96439216895042612</v>
      </c>
      <c r="AM40" s="2">
        <f>OA40/'Drive Train'!$F$35</f>
        <v>0.96440755169849646</v>
      </c>
      <c r="AN40" s="61">
        <f t="shared" si="161"/>
        <v>1.2800000000000005</v>
      </c>
      <c r="AO40" s="46">
        <f>LO40*12*60/(PI() * 'Drive Train'!$F$15)/S$6*ABS(S40)</f>
        <v>4624.3322999624661</v>
      </c>
      <c r="AP40" s="46">
        <f>LP40*12*60/(PI() * 'Drive Train'!$F$15)/T$6*ABS(T40)</f>
        <v>770.05033186800733</v>
      </c>
      <c r="AQ40" s="46">
        <f>LQ40*12*60/(PI() * 'Drive Train'!$F$15)/U$6*ABS(U40)</f>
        <v>1551.0093886141217</v>
      </c>
      <c r="AR40" s="46">
        <f>LR40*12*60/(PI() * 'Drive Train'!$F$15)/V$6*ABS(V40)</f>
        <v>2535.1845700175063</v>
      </c>
      <c r="AS40" s="46">
        <f>LS40*12*60/(PI() * 'Drive Train'!$F$15)/W$6*ABS(W40)</f>
        <v>3489.2623066108195</v>
      </c>
      <c r="AT40" s="46">
        <f>LT40*12*60/(PI() * 'Drive Train'!$F$15)/X$6*ABS(X40)</f>
        <v>4161.336050039049</v>
      </c>
      <c r="AU40" s="46">
        <f>LU40*12*60/(PI() * 'Drive Train'!$F$15)/Y$6*ABS(Y40)</f>
        <v>4509.7063225110278</v>
      </c>
      <c r="AV40" s="46">
        <f>LV40*12*60/(PI() * 'Drive Train'!$F$15)/Z$6*ABS(Z40)</f>
        <v>4639.8296851208288</v>
      </c>
      <c r="AW40" s="46">
        <f>LW40*12*60/(PI() * 'Drive Train'!$F$15)/AA$6*ABS(AA40)</f>
        <v>4678.2847750676219</v>
      </c>
      <c r="AX40" s="46">
        <f>LX40*12*60/(PI() * 'Drive Train'!$F$15)/AB$6*ABS(AB40)</f>
        <v>4687.0481369665331</v>
      </c>
      <c r="AY40" s="46">
        <f>LY40*12*60/(PI() * 'Drive Train'!$F$15)/AC$6*ABS(AC40)</f>
        <v>4688.5934582621767</v>
      </c>
      <c r="AZ40" s="46">
        <f>LZ40*12*60/(PI() * 'Drive Train'!$F$15)/AD$6*ABS(AD40)</f>
        <v>3184.7491720829676</v>
      </c>
      <c r="BA40" s="46">
        <f>MA40*12*60/(PI() * 'Drive Train'!$F$15)/AE$6*ABS(AE40)</f>
        <v>3840.9258291181777</v>
      </c>
      <c r="BB40" s="46">
        <f>MB40*12*60/(PI() * 'Drive Train'!$F$15)/AF$6*ABS(AF40)</f>
        <v>4371.391579888993</v>
      </c>
      <c r="BC40" s="46">
        <f>MC40*12*60/(PI() * 'Drive Train'!$F$15)/AG$6*ABS(AG40)</f>
        <v>4515.7284670777872</v>
      </c>
      <c r="BD40" s="46">
        <f>MD40*12*60/(PI() * 'Drive Train'!$F$15)/AH$6*ABS(AH40)</f>
        <v>4571.4091911104197</v>
      </c>
      <c r="BE40" s="46">
        <f>ME40*12*60/(PI() * 'Drive Train'!$F$15)/AI$6*ABS(AI40)</f>
        <v>4597.9199168696368</v>
      </c>
      <c r="BF40" s="46">
        <f>MF40*12*60/(PI() * 'Drive Train'!$F$15)/AJ$6*ABS(AJ40)</f>
        <v>4611.245008421527</v>
      </c>
      <c r="BG40" s="46">
        <f>MG40*12*60/(PI() * 'Drive Train'!$F$15)/AK$6*ABS(AK40)</f>
        <v>4618.5283157991362</v>
      </c>
      <c r="BH40" s="46">
        <f>MH40*12*60/(PI() * 'Drive Train'!$F$15)/AL$6*ABS(AL40)</f>
        <v>4622.7489530838111</v>
      </c>
      <c r="BI40" s="46">
        <f>MI40*12*60/(PI() * 'Drive Train'!$F$15)/AM$6*ABS(AM40)</f>
        <v>4622.9189545843255</v>
      </c>
      <c r="BJ40" s="61">
        <f t="shared" ref="BJ40:BJ71" si="390">AN40</f>
        <v>1.2800000000000005</v>
      </c>
      <c r="BK40" s="2">
        <f>IF(OR(KS39=1,AND($C$37=Motors!$C$32,OY39=1)),0,IF(NG40=0,-(CG39+$C$15)/($C$14-$C$15)*$C$12,($C$11*S40-AO40)/($C$11*S40)*$C$12*S40))</f>
        <v>0.30657198412864023</v>
      </c>
      <c r="BL40" s="2">
        <f>IF(OR(KT39=1,AND($C$37=Motors!$C$32,OZ39=1)),0,IF(NH40=0,-(CH39+$C$15)/($C$14-$C$15)*$C$12,($C$11*T40-AP40)/($C$11*T40)*$C$12*T40))</f>
        <v>1.248970398794963</v>
      </c>
      <c r="BM40" s="2">
        <f>IF(OR(KU39=1,AND($C$37=Motors!$C$32,PA39=1)),0,IF(NI40=0,-(CI39+$C$15)/($C$14-$C$15)*$C$12,($C$11*U40-AQ40)/($C$11*U40)*$C$12*U40))</f>
        <v>1.033470006695181</v>
      </c>
      <c r="BN40" s="2">
        <f>IF(OR(KV39=1,AND($C$37=Motors!$C$32,PB39=1)),0,IF(NJ40=0,-(CJ39+$C$15)/($C$14-$C$15)*$C$12,($C$11*V40-AR40)/($C$11*V40)*$C$12*V40))</f>
        <v>0.80150380583896241</v>
      </c>
      <c r="BO40" s="2">
        <f>IF(OR(KW39=1,AND($C$37=Motors!$C$32,PC39=1)),0,IF(NK40=0,-(CK39+$C$15)/($C$14-$C$15)*$C$12,($C$11*W40-AS40)/($C$11*W40)*$C$12*W40))</f>
        <v>0.57419564522899413</v>
      </c>
      <c r="BP40" s="2">
        <f>IF(OR(KX39=1,AND($C$37=Motors!$C$32,PD39=1)),0,IF(NL40=0,-(CL39+$C$15)/($C$14-$C$15)*$C$12,($C$11*X40-AT40)/($C$11*X40)*$C$12*X40))</f>
        <v>0.41453799769063976</v>
      </c>
      <c r="BQ40" s="2">
        <f>IF(OR(KY39=1,AND($C$37=Motors!$C$32,PE39=1)),0,IF(NM40=0,-(CM39+$C$15)/($C$14-$C$15)*$C$12,($C$11*Y40-AU40)/($C$11*Y40)*$C$12*Y40))</f>
        <v>0.33292259774515975</v>
      </c>
      <c r="BR40" s="2">
        <f>IF(OR(KZ39=1,AND($C$37=Motors!$C$32,PF39=1)),0,IF(NN40=0,-(CN39+$C$15)/($C$14-$C$15)*$C$12,($C$11*Z40-AV40)/($C$11*Z40)*$C$12*Z40))</f>
        <v>0.30305043008837668</v>
      </c>
      <c r="BS40" s="2">
        <f>IF(OR(LA39=1,AND($C$37=Motors!$C$32,PG39=1)),0,IF(NO40=0,-(CO39+$C$15)/($C$14-$C$15)*$C$12,($C$11*AA40-AW40)/($C$11*AA40)*$C$12*AA40))</f>
        <v>0.29444214623181897</v>
      </c>
      <c r="BT40" s="2">
        <f>IF(OR(LB39=1,AND($C$37=Motors!$C$32,PH39=1)),0,IF(NP40=0,-(CP39+$C$15)/($C$14-$C$15)*$C$12,($C$11*AB40-AX40)/($C$11*AB40)*$C$12*AB40))</f>
        <v>0.29253761326055189</v>
      </c>
      <c r="BU40" s="2">
        <f>IF(OR(LC39=1,AND($C$37=Motors!$C$32,PI39=1)),0,IF(NQ40=0,-(CQ39+$C$15)/($C$14-$C$15)*$C$12,($C$11*AC40-AY40)/($C$11*AC40)*$C$12*AC40))</f>
        <v>0.29221333135718974</v>
      </c>
      <c r="BV40" s="2">
        <f>IF(OR(LD39=1,AND($C$37=Motors!$C$32,PJ39=1)),0,IF(NR40=0,-(CR39+$C$15)/($C$14-$C$15)*$C$12,($C$11*AD40-AZ40)/($C$11*AD40)*$C$12*AD40))</f>
        <v>0.81102604063222306</v>
      </c>
      <c r="BW40" s="2">
        <f>IF(OR(LE39=1,AND($C$37=Motors!$C$32,PK39=1)),0,IF(NS40=0,-(CS39+$C$15)/($C$14-$C$15)*$C$12,($C$11*AE40-BA40)/($C$11*AE40)*$C$12*AE40))</f>
        <v>0.48462813074643024</v>
      </c>
      <c r="BX40" s="2">
        <f>IF(OR(LF39=1,AND($C$37=Motors!$C$32,PL39=1)),0,IF(NT40=0,-(CT39+$C$15)/($C$14-$C$15)*$C$12,($C$11*AF40-BB40)/($C$11*AF40)*$C$12*AF40))</f>
        <v>0.36325296794606915</v>
      </c>
      <c r="BY40" s="2">
        <f>IF(OR(LG39=1,AND($C$37=Motors!$C$32,PM39=1)),0,IF(NU40=0,-(CU39+$C$15)/($C$14-$C$15)*$C$12,($C$11*AG40-BC40)/($C$11*AG40)*$C$12*AG40))</f>
        <v>0.33087425825299543</v>
      </c>
      <c r="BZ40" s="2">
        <f>IF(OR(LH39=1,AND($C$37=Motors!$C$32,PN39=1)),0,IF(NV40=0,-(CV39+$C$15)/($C$14-$C$15)*$C$12,($C$11*AH40-BD40)/($C$11*AH40)*$C$12*AH40))</f>
        <v>0.31840781765222487</v>
      </c>
      <c r="CA40" s="2">
        <f>IF(OR(LI39=1,AND($C$37=Motors!$C$32,PO39=1)),0,IF(NW40=0,-(CW39+$C$15)/($C$14-$C$15)*$C$12,($C$11*AI40-BE40)/($C$11*AI40)*$C$12*AI40))</f>
        <v>0.31247726865998371</v>
      </c>
      <c r="CB40" s="2">
        <f>IF(OR(LJ39=1,AND($C$37=Motors!$C$32,PP39=1)),0,IF(NX40=0,-(CX39+$C$15)/($C$14-$C$15)*$C$12,($C$11*AJ40-BF40)/($C$11*AJ40)*$C$12*AJ40))</f>
        <v>0.30949763207615694</v>
      </c>
      <c r="CC40" s="2">
        <f>IF(OR(LK39=1,AND($C$37=Motors!$C$32,PQ39=1)),0,IF(NY40=0,-(CY39+$C$15)/($C$14-$C$15)*$C$12,($C$11*AK40-BG40)/($C$11*AK40)*$C$12*AK40))</f>
        <v>0.30786935770100438</v>
      </c>
      <c r="CD40" s="2">
        <f>IF(OR(LL39=1,AND($C$37=Motors!$C$32,PR39=1)),0,IF(NZ40=0,-(CZ39+$C$15)/($C$14-$C$15)*$C$12,($C$11*AL40-BH40)/($C$11*AL40)*$C$12*AL40))</f>
        <v>0.30692589627039762</v>
      </c>
      <c r="CE40" s="2">
        <f>IF(OR(LM39=1,AND($C$37=Motors!$C$32,PS39=1)),0,IF(OA40=0,-(DA39+$C$15)/($C$14-$C$15)*$C$12,($C$11*AM40-BI40)/($C$11*AM40)*$C$12*AM40))</f>
        <v>0.30688789670223487</v>
      </c>
      <c r="CF40" s="61">
        <f t="shared" ref="CF40:CF71" si="391">BJ40</f>
        <v>1.2800000000000005</v>
      </c>
      <c r="CG40" s="57">
        <f>IF(AND(KS39=1,OY39=1),0,ABS(BK40/$C$12*($C$14-$C$15)+$C$15) *'Drive Train'!$AA$49 + CG39*(1-'Drive Train'!$AA$49))</f>
        <v>19.070323885354583</v>
      </c>
      <c r="CH40" s="57">
        <f>IF(AND(KT39=1,OZ39=1),0,ABS(BL40/$C$12*($C$14-$C$15)+$C$15) *'Drive Train'!$AA$49 + CH39*(1-'Drive Train'!$AA$49))</f>
        <v>69.240330774022283</v>
      </c>
      <c r="CI40" s="57">
        <f>IF(AND(KU39=1,PA39=1),0,ABS(BM40/$C$12*($C$14-$C$15)+$C$15) *'Drive Train'!$AA$49 + CI39*(1-'Drive Train'!$AA$49))</f>
        <v>57.767841020328511</v>
      </c>
      <c r="CJ40" s="57">
        <f>IF(AND(KV39=1,PB39=1),0,ABS(BN40/$C$12*($C$14-$C$15)+$C$15) *'Drive Train'!$AA$49 + CJ39*(1-'Drive Train'!$AA$49))</f>
        <v>45.418768999642687</v>
      </c>
      <c r="CK40" s="57">
        <f>IF(AND(KW39=1,PC39=1),0,ABS(BO40/$C$12*($C$14-$C$15)+$C$15) *'Drive Train'!$AA$49 + CK39*(1-'Drive Train'!$AA$49))</f>
        <v>33.317674806174246</v>
      </c>
      <c r="CL40" s="57">
        <f>IF(AND(KX39=1,PD39=1),0,ABS(BP40/$C$12*($C$14-$C$15)+$C$15) *'Drive Train'!$AA$49 + CL39*(1-'Drive Train'!$AA$49))</f>
        <v>24.81805813431912</v>
      </c>
      <c r="CM40" s="57">
        <f>IF(AND(KY39=1,PE39=1),0,ABS(BQ40/$C$12*($C$14-$C$15)+$C$15) *'Drive Train'!$AA$49 + CM39*(1-'Drive Train'!$AA$49))</f>
        <v>20.473138709835684</v>
      </c>
      <c r="CN40" s="57">
        <f>IF(AND(KZ39=1,PF39=1),0,ABS(BR40/$C$12*($C$14-$C$15)+$C$15) *'Drive Train'!$AA$49 + CN39*(1-'Drive Train'!$AA$49))</f>
        <v>18.88284862254719</v>
      </c>
      <c r="CO40" s="57">
        <f>IF(AND(LA39=1,PG39=1),0,ABS(BS40/$C$12*($C$14-$C$15)+$C$15) *'Drive Train'!$AA$49 + CO39*(1-'Drive Train'!$AA$49))</f>
        <v>18.424573594000986</v>
      </c>
      <c r="CP40" s="57">
        <f>IF(AND(LB39=1,PH39=1),0,ABS(BT40/$C$12*($C$14-$C$15)+$C$15) *'Drive Train'!$AA$49 + CP39*(1-'Drive Train'!$AA$49))</f>
        <v>18.323182896816931</v>
      </c>
      <c r="CQ40" s="57">
        <f>IF(AND(LC39=1,PI39=1),0,ABS(BU40/$C$12*($C$14-$C$15)+$C$15) *'Drive Train'!$AA$49 + CQ39*(1-'Drive Train'!$AA$49))</f>
        <v>18.305919258559104</v>
      </c>
      <c r="CR40" s="57">
        <f>IF(AND(LD39=1,PJ39=1),0,ABS(BV40/$C$12*($C$14-$C$15)+$C$15) *'Drive Train'!$AA$49 + CR39*(1-'Drive Train'!$AA$49))</f>
        <v>45.925699590503818</v>
      </c>
      <c r="CS40" s="57">
        <f>IF(AND(LE39=1,PK39=1),0,ABS(BW40/$C$12*($C$14-$C$15)+$C$15) *'Drive Train'!$AA$49 + CS39*(1-'Drive Train'!$AA$49))</f>
        <v>28.549412520650208</v>
      </c>
      <c r="CT40" s="57">
        <f>IF(AND(LF39=1,PL39=1),0,ABS(BX40/$C$12*($C$14-$C$15)+$C$15) *'Drive Train'!$AA$49 + CT39*(1-'Drive Train'!$AA$49))</f>
        <v>22.08782190351895</v>
      </c>
      <c r="CU40" s="57">
        <f>IF(AND(LG39=1,PM39=1),0,ABS(BY40/$C$12*($C$14-$C$15)+$C$15) *'Drive Train'!$AA$49 + CU39*(1-'Drive Train'!$AA$49))</f>
        <v>20.364092254713409</v>
      </c>
      <c r="CV40" s="57">
        <f>IF(AND(LH39=1,PN39=1),0,ABS(BZ40/$C$12*($C$14-$C$15)+$C$15) *'Drive Train'!$AA$49 + CV39*(1-'Drive Train'!$AA$49))</f>
        <v>19.700422408622593</v>
      </c>
      <c r="CW40" s="57">
        <f>IF(AND(LI39=1,PO39=1),0,ABS(CA40/$C$12*($C$14-$C$15)+$C$15) *'Drive Train'!$AA$49 + CW39*(1-'Drive Train'!$AA$49))</f>
        <v>19.38470065106884</v>
      </c>
      <c r="CX40" s="57">
        <f>IF(AND(LJ39=1,PP39=1),0,ABS(CB40/$C$12*($C$14-$C$15)+$C$15) *'Drive Train'!$AA$49 + CX39*(1-'Drive Train'!$AA$49))</f>
        <v>19.226075184801218</v>
      </c>
      <c r="CY40" s="57">
        <f>IF(AND(LK39=1,PQ39=1),0,ABS(CC40/$C$12*($C$14-$C$15)+$C$15) *'Drive Train'!$AA$49 + CY39*(1-'Drive Train'!$AA$49))</f>
        <v>19.139391532381271</v>
      </c>
      <c r="CZ40" s="57">
        <f>IF(AND(LL39=1,PR39=1),0,ABS(CD40/$C$12*($C$14-$C$15)+$C$15) *'Drive Train'!$AA$49 + CZ39*(1-'Drive Train'!$AA$49))</f>
        <v>19.08916493422905</v>
      </c>
      <c r="DA40" s="57">
        <f>IF(AND(LM39=1,PS39=1),0,ABS(CE40/$C$12*($C$14-$C$15)+$C$15) *'Drive Train'!$AA$49 + DA39*(1-'Drive Train'!$AA$49))</f>
        <v>19.087141969666693</v>
      </c>
      <c r="DB40" s="61">
        <f t="shared" si="162"/>
        <v>1.2800000000000005</v>
      </c>
      <c r="DC40" s="57">
        <f t="shared" ref="DC40:DC71" si="392">MIN(ABS(CG40),S$5) * SIGN(CG40)</f>
        <v>19.070323885354583</v>
      </c>
      <c r="DD40" s="57">
        <f t="shared" ref="DD40:DD71" si="393">MIN(ABS(CH40),T$5) * SIGN(CH40)</f>
        <v>69.240330774022283</v>
      </c>
      <c r="DE40" s="57">
        <f t="shared" ref="DE40:DE71" si="394">MIN(ABS(CI40),U$5) * SIGN(CI40)</f>
        <v>57.767841020328511</v>
      </c>
      <c r="DF40" s="57">
        <f t="shared" ref="DF40:DF71" si="395">MIN(ABS(CJ40),V$5) * SIGN(CJ40)</f>
        <v>45.418768999642687</v>
      </c>
      <c r="DG40" s="57">
        <f t="shared" ref="DG40:DG71" si="396">MIN(ABS(CK40),W$5) * SIGN(CK40)</f>
        <v>33.317674806174246</v>
      </c>
      <c r="DH40" s="57">
        <f t="shared" ref="DH40:DH71" si="397">MIN(ABS(CL40),X$5) * SIGN(CL40)</f>
        <v>24.81805813431912</v>
      </c>
      <c r="DI40" s="57">
        <f t="shared" ref="DI40:DI71" si="398">MIN(ABS(CM40),Y$5) * SIGN(CM40)</f>
        <v>20.473138709835684</v>
      </c>
      <c r="DJ40" s="57">
        <f t="shared" ref="DJ40:DJ71" si="399">MIN(ABS(CN40),Z$5) * SIGN(CN40)</f>
        <v>18.88284862254719</v>
      </c>
      <c r="DK40" s="57">
        <f t="shared" ref="DK40:DK71" si="400">MIN(ABS(CO40),AA$5) * SIGN(CO40)</f>
        <v>18.424573594000986</v>
      </c>
      <c r="DL40" s="57">
        <f t="shared" ref="DL40:DL71" si="401">MIN(ABS(CP40),AB$5) * SIGN(CP40)</f>
        <v>18.323182896816931</v>
      </c>
      <c r="DM40" s="57">
        <f t="shared" ref="DM40:DM71" si="402">MIN(ABS(CQ40),AC$5) * SIGN(CQ40)</f>
        <v>18.305919258559104</v>
      </c>
      <c r="DN40" s="57">
        <f t="shared" ref="DN40:DN71" si="403">MIN(ABS(CR40),AD$5) * SIGN(CR40)</f>
        <v>25</v>
      </c>
      <c r="DO40" s="57">
        <f t="shared" ref="DO40:DO71" si="404">MIN(ABS(CS40),AE$5) * SIGN(CS40)</f>
        <v>28.549412520650208</v>
      </c>
      <c r="DP40" s="57">
        <f t="shared" ref="DP40:DP71" si="405">MIN(ABS(CT40),AF$5) * SIGN(CT40)</f>
        <v>22.08782190351895</v>
      </c>
      <c r="DQ40" s="57">
        <f t="shared" ref="DQ40:DQ71" si="406">MIN(ABS(CU40),AG$5) * SIGN(CU40)</f>
        <v>20.364092254713409</v>
      </c>
      <c r="DR40" s="57">
        <f t="shared" ref="DR40:DR71" si="407">MIN(ABS(CV40),AH$5) * SIGN(CV40)</f>
        <v>19.700422408622593</v>
      </c>
      <c r="DS40" s="57">
        <f t="shared" ref="DS40:DS71" si="408">MIN(ABS(CW40),AI$5) * SIGN(CW40)</f>
        <v>19.38470065106884</v>
      </c>
      <c r="DT40" s="57">
        <f t="shared" ref="DT40:DT71" si="409">MIN(ABS(CX40),AJ$5) * SIGN(CX40)</f>
        <v>19.226075184801218</v>
      </c>
      <c r="DU40" s="57">
        <f t="shared" ref="DU40:DU71" si="410">MIN(ABS(CY40),AK$5) * SIGN(CY40)</f>
        <v>19.139391532381271</v>
      </c>
      <c r="DV40" s="57">
        <f t="shared" ref="DV40:DV71" si="411">MIN(ABS(CZ40),AL$5) * SIGN(CZ40)</f>
        <v>19.08916493422905</v>
      </c>
      <c r="DW40" s="57">
        <f t="shared" ref="DW40:DW71" si="412">MIN(ABS(DA40),AM$5) * SIGN(DA40)</f>
        <v>19.087141969666693</v>
      </c>
      <c r="DX40" s="61">
        <f t="shared" si="163"/>
        <v>1.2800000000000005</v>
      </c>
      <c r="DY40" s="2">
        <f>IF(OY40=0,($C$23/0.4536*IF(ISNA(MK39),'Drive Train'!$F$16,'Drive Train'!$F$17)*4.448*$C$24*S$6)*SIGN(BK40),BK40)</f>
        <v>4.5236871680000004</v>
      </c>
      <c r="DZ40" s="2">
        <f>IF(OZ40=0,($C$23/0.4536*IF(ISNA(ML39),'Drive Train'!$F$16,'Drive Train'!$F$17)*4.448*$C$24*$C$21*T$6)*SIGN(BL40),BL40)</f>
        <v>14.225645600594998</v>
      </c>
      <c r="EA40" s="2">
        <f>IF(PA40=0,($C$23/0.4536*IF(ISNA(MM39),'Drive Train'!$F$16,'Drive Train'!$F$17)*4.448*$C$24*$C$21*U$6)*SIGN(BM40),BM40)</f>
        <v>9.8485238773349995</v>
      </c>
      <c r="EB40" s="2">
        <f>IF(PB40=0,($C$23/0.4536*IF(ISNA(MN39),'Drive Train'!$F$16,'Drive Train'!$F$17)*4.448*$C$24*$C$21*V$6)*SIGN(BN40),BN40)</f>
        <v>7.5312241414914709</v>
      </c>
      <c r="EC40" s="2">
        <f>IF(PC40=0,($C$23/0.4536*IF(ISNA(MO39),'Drive Train'!$F$16,'Drive Train'!$F$17)*4.448*$C$24*$C$21*W$6)*SIGN(BO40),BO40)</f>
        <v>6.0967052573978577</v>
      </c>
      <c r="ED40" s="2">
        <f>IF(PD40=0,($C$23/0.4536*IF(ISNA(MP39),'Drive Train'!$F$16,'Drive Train'!$F$17)*4.448*$C$24*$C$21*X$6)*SIGN(BP40),BP40)</f>
        <v>5.1212324162142009</v>
      </c>
      <c r="EE40" s="2">
        <f>IF(PE40=0,($C$23/0.4536*IF(ISNA(MQ39),'Drive Train'!$F$16,'Drive Train'!$F$17)*4.448*$C$24*$C$21*Y$6)*SIGN(BQ40),BQ40)</f>
        <v>4.4148555312191382</v>
      </c>
      <c r="EF40" s="2">
        <f>IF(PF40=0,($C$23/0.4536*IF(ISNA(MR39),'Drive Train'!$F$16,'Drive Train'!$F$17)*4.448*$C$24*$C$21*Z$6)*SIGN(BR40),BR40)</f>
        <v>3.8797215274349997</v>
      </c>
      <c r="EG40" s="2">
        <f>IF(PG40=0,($C$23/0.4536*IF(ISNA(MS39),'Drive Train'!$F$16,'Drive Train'!$F$17)*4.448*$C$24*$C$21*AA$6)*SIGN(BS40),BS40)</f>
        <v>3.4602921731177019</v>
      </c>
      <c r="EH40" s="2">
        <f>IF(PH40=0,($C$23/0.4536*IF(ISNA(MT39),'Drive Train'!$F$16,'Drive Train'!$F$17)*4.448*$C$24*$C$21*AB$6)*SIGN(BT40),BT40)</f>
        <v>3.1227026928135362</v>
      </c>
      <c r="EI40" s="2">
        <f>IF(PI40=0,($C$23/0.4536*IF(ISNA(MU39),'Drive Train'!$F$16,'Drive Train'!$F$17)*4.448*$C$24*$C$21*AC$6)*SIGN(BU40),BU40)</f>
        <v>2.8451291201189992</v>
      </c>
      <c r="EJ40" s="2">
        <f>IF(PJ40=0,($C$23/0.4536*IF(ISNA(MV39),'Drive Train'!$F$16,'Drive Train'!$F$17)*4.448*$C$24*$C$21*AD$6)*SIGN(BV40),BV40)</f>
        <v>3.9831807681666</v>
      </c>
      <c r="EK40" s="2">
        <f>IF(PK40=0,($C$23/0.4536*IF(ISNA(MW39),'Drive Train'!$F$16,'Drive Train'!$F$17)*4.448*$C$24*$C$21*AE$6)*SIGN(BW40),BW40)</f>
        <v>3.9831807681666</v>
      </c>
      <c r="EL40" s="2">
        <f>IF(PL40=0,($C$23/0.4536*IF(ISNA(MX39),'Drive Train'!$F$16,'Drive Train'!$F$17)*4.448*$C$24*$C$21*AF$6)*SIGN(BX40),BX40)</f>
        <v>3.9831807681666</v>
      </c>
      <c r="EM40" s="2">
        <f>IF(PM40=0,($C$23/0.4536*IF(ISNA(MY39),'Drive Train'!$F$16,'Drive Train'!$F$17)*4.448*$C$24*$C$21*AG$6)*SIGN(BY40),BY40)</f>
        <v>3.9831807681666</v>
      </c>
      <c r="EN40" s="2">
        <f>IF(PN40=0,($C$23/0.4536*IF(ISNA(MZ39),'Drive Train'!$F$16,'Drive Train'!$F$17)*4.448*$C$24*$C$21*AH$6)*SIGN(BZ40),BZ40)</f>
        <v>3.9831807681666</v>
      </c>
      <c r="EO40" s="2">
        <f>IF(PO40=0,($C$23/0.4536*IF(ISNA(NA39),'Drive Train'!$F$16,'Drive Train'!$F$17)*4.448*$C$24*$C$21*AI$6)*SIGN(CA40),CA40)</f>
        <v>3.9831807681666</v>
      </c>
      <c r="EP40" s="2">
        <f>IF(PP40=0,($C$23/0.4536*IF(ISNA(NB39),'Drive Train'!$F$16,'Drive Train'!$F$17)*4.448*$C$24*$C$21*AJ$6)*SIGN(CB40),CB40)</f>
        <v>3.9831807681666</v>
      </c>
      <c r="EQ40" s="2">
        <f>IF(PQ40=0,($C$23/0.4536*IF(ISNA(NC39),'Drive Train'!$F$16,'Drive Train'!$F$17)*4.448*$C$24*$C$21*AK$6)*SIGN(CC40),CC40)</f>
        <v>3.9831807681666</v>
      </c>
      <c r="ER40" s="2">
        <f>IF(PR40=0,($C$23/0.4536*IF(ISNA(ND39),'Drive Train'!$F$16,'Drive Train'!$F$17)*4.448*$C$24*$C$21*AL$6)*SIGN(CD40),CD40)</f>
        <v>3.9831807681666</v>
      </c>
      <c r="ES40" s="2">
        <f>IF(PS40=0,($C$23/0.4536*IF(ISNA(NE39),'Drive Train'!$F$16,'Drive Train'!$F$17)*4.448*$C$24*$C$21*AM$6)*SIGN(CE40),CE40)</f>
        <v>3.9831807681666</v>
      </c>
      <c r="ET40" s="61">
        <f t="shared" ref="ET40:ET71" si="413">BJ40</f>
        <v>1.2800000000000005</v>
      </c>
      <c r="EU40" s="255">
        <f>MAX(MIN(IF(AND(OY39=1,NG40&lt;0),-1,1)*(DC40-$C$15)/($C$14-$C$15)*$C$12*$C$21-$C$33*LO40/AO$6 -  OY39*$C$33/$C$21,DY39/$C$19),MAX(EU$8:EU39)*-1)</f>
        <v>1.4684183149183738E-2</v>
      </c>
      <c r="EV40" s="255">
        <f>MAX(MIN(IF(AND(OZ39=1,NH40&lt;0),-1,1)*(DD40-$C$15)/($C$14-$C$15)*$C$12*$C$21-$C$33*LP40/AP$6 -  OZ39*$C$33/$C$21,DZ39/$C$19),MAX(EV$8:EV39)*-1)</f>
        <v>1.0365409258753309</v>
      </c>
      <c r="EW40" s="255">
        <f>MAX(MIN(IF(AND(PA39=1,NI40&lt;0),-1,1)*(DE40-$C$15)/($C$14-$C$15)*$C$12*$C$21-$C$33*LQ40/AQ$6 -  PA39*$C$33/$C$21,EA39/$C$19),MAX(EW$8:EW39)*-1)</f>
        <v>0.79247506661522449</v>
      </c>
      <c r="EX40" s="255">
        <f>MAX(MIN(IF(AND(PB39=1,NJ40&lt;0),-1,1)*(DF40-$C$15)/($C$14-$C$15)*$C$12*$C$21-$C$33*LR40/AR$6 -  PB39*$C$33/$C$21,EB39/$C$19),MAX(EX$8:EX39)*-1)</f>
        <v>0.5342055438479778</v>
      </c>
      <c r="EY40" s="255">
        <f>MAX(MIN(IF(AND(PC39=1,NK40&lt;0),-1,1)*(DG40-$C$15)/($C$14-$C$15)*$C$12*$C$21-$C$33*LS40/AS$6 -  PC39*$C$33/$C$21,EC39/$C$19),MAX(EY$8:EY39)*-1)</f>
        <v>0.2914403927710208</v>
      </c>
      <c r="EZ40" s="255">
        <f>MAX(MIN(IF(AND(PD39=1,NL40&lt;0),-1,1)*(DH40-$C$15)/($C$14-$C$15)*$C$12*$C$21-$C$33*LT40/AT$6 -  PD39*$C$33/$C$21,ED39/$C$19),MAX(EZ$8:EZ39)*-1)</f>
        <v>0.12535037745554131</v>
      </c>
      <c r="FA40" s="255">
        <f>MAX(MIN(IF(AND(PE39=1,NM40&lt;0),-1,1)*(DI40-$C$15)/($C$14-$C$15)*$C$12*$C$21-$C$33*LU40/AU$6 -  PE39*$C$33/$C$21,EE39/$C$19),MAX(FA$8:FA39)*-1)</f>
        <v>4.1585895629385972E-2</v>
      </c>
      <c r="FB40" s="255">
        <f>MAX(MIN(IF(AND(PF39=1,NN40&lt;0),-1,1)*(DJ40-$C$15)/($C$14-$C$15)*$C$12*$C$21-$C$33*LV40/AV$6 -  PF39*$C$33/$C$21,EF39/$C$19),MAX(FB$8:FB39)*-1)</f>
        <v>1.1093567536518079E-2</v>
      </c>
      <c r="FC40" s="255">
        <f>MAX(MIN(IF(AND(PG39=1,NO40&lt;0),-1,1)*(DK40-$C$15)/($C$14-$C$15)*$C$12*$C$21-$C$33*LW40/AW$6 -  PG39*$C$33/$C$21,EG39/$C$19),MAX(FC$8:FC39)*-1)</f>
        <v>2.318441374161595E-3</v>
      </c>
      <c r="FD40" s="255">
        <f>MAX(MIN(IF(AND(PH39=1,NP40&lt;0),-1,1)*(DL40-$C$15)/($C$14-$C$15)*$C$12*$C$21-$C$33*LX40/AX$6 -  PH39*$C$33/$C$21,EH39/$C$19),MAX(FD$8:FD39)*-1)</f>
        <v>3.7643025591876933E-4</v>
      </c>
      <c r="FE40" s="255">
        <f>MAX(MIN(IF(AND(PI39=1,NQ40&lt;0),-1,1)*(DM40-$C$15)/($C$14-$C$15)*$C$12*$C$21-$C$33*LY40/AY$6 -  PI39*$C$33/$C$21,EI39/$C$19),MAX(FE$8:FE39)*-1)</f>
        <v>4.5453209940204964E-5</v>
      </c>
      <c r="FF40" s="255">
        <f>MAX(MIN(IF(AND(PJ39=1,NR40&lt;0),-1,1)*(DN40-$C$15)/($C$14-$C$15)*$C$12*$C$21-$C$33*LZ40/AZ$6 -  PJ39*$C$33/$C$21,EJ39/$C$19),MAX(FF$8:FF39)*-1)</f>
        <v>0.18142201163476201</v>
      </c>
      <c r="FG40" s="255">
        <f>MAX(MIN(IF(AND(PK39=1,NS40&lt;0),-1,1)*(DO40-$C$15)/($C$14-$C$15)*$C$12*$C$21-$C$33*MA40/BA$6 -  PK39*$C$33/$C$21,EK39/$C$19),MAX(FG$8:FG39)*-1)</f>
        <v>0.19819779350983355</v>
      </c>
      <c r="FH40" s="255">
        <f>MAX(MIN(IF(AND(PL39=1,NT40&lt;0),-1,1)*(DP40-$C$15)/($C$14-$C$15)*$C$12*$C$21-$C$33*MB40/BB$6 -  PL39*$C$33/$C$21,EL39/$C$19),MAX(FH$8:FH39)*-1)</f>
        <v>7.270507062157569E-2</v>
      </c>
      <c r="FI40" s="255">
        <f>MAX(MIN(IF(AND(PM39=1,NU40&lt;0),-1,1)*(DQ40-$C$15)/($C$14-$C$15)*$C$12*$C$21-$C$33*MC40/BC$6 -  PM39*$C$33/$C$21,EM39/$C$19),MAX(FI$8:FI39)*-1)</f>
        <v>3.9514651762253772E-2</v>
      </c>
      <c r="FJ40" s="255">
        <f>MAX(MIN(IF(AND(PN39=1,NV40&lt;0),-1,1)*(DR40-$C$15)/($C$14-$C$15)*$C$12*$C$21-$C$33*MD40/BD$6 -  PN39*$C$33/$C$21,EN39/$C$19),MAX(FJ$8:FJ39)*-1)</f>
        <v>2.6768718379809098E-2</v>
      </c>
      <c r="FK40" s="255">
        <f>MAX(MIN(IF(AND(PO39=1,NW40&lt;0),-1,1)*(DS40-$C$15)/($C$14-$C$15)*$C$12*$C$21-$C$33*ME40/BE$6 -  PO39*$C$33/$C$21,EO39/$C$19),MAX(FK$8:FK39)*-1)</f>
        <v>2.0711538616597636E-2</v>
      </c>
      <c r="FL40" s="255">
        <f>MAX(MIN(IF(AND(PP39=1,NX40&lt;0),-1,1)*(DT40-$C$15)/($C$14-$C$15)*$C$12*$C$21-$C$33*MF40/BF$6 -  PP39*$C$33/$C$21,EP39/$C$19),MAX(FL$8:FL39)*-1)</f>
        <v>1.7669808684480037E-2</v>
      </c>
      <c r="FM40" s="255">
        <f>MAX(MIN(IF(AND(PQ39=1,NY40&lt;0),-1,1)*(DU40-$C$15)/($C$14-$C$15)*$C$12*$C$21-$C$33*MG40/BG$6 -  PQ39*$C$33/$C$21,EQ39/$C$19),MAX(FM$8:FM39)*-1)</f>
        <v>1.600803274215129E-2</v>
      </c>
      <c r="FN40" s="255">
        <f>MAX(MIN(IF(AND(PR39=1,NZ40&lt;0),-1,1)*(DV40-$C$15)/($C$14-$C$15)*$C$12*$C$21-$C$33*MH40/BH$6 -  PR39*$C$33/$C$21,ER39/$C$19),MAX(FN$8:FN39)*-1)</f>
        <v>1.5045298618828584E-2</v>
      </c>
      <c r="FO40" s="255">
        <f>MAX(MIN(IF(AND(PS39=1,OA40&lt;0),-1,1)*(DW40-$C$15)/($C$14-$C$15)*$C$12*$C$21-$C$33*MI40/BI$6 -  PS39*$C$33/$C$21,ES39/$C$19),MAX(FO$8:FO39)*-1)</f>
        <v>1.5006524942513089E-2</v>
      </c>
      <c r="FP40" s="61">
        <f t="shared" si="164"/>
        <v>1.2800000000000005</v>
      </c>
      <c r="FQ40" s="256">
        <f t="shared" si="165"/>
        <v>4.1308871730065215</v>
      </c>
      <c r="FR40" s="256">
        <f t="shared" si="166"/>
        <v>69.240330774022283</v>
      </c>
      <c r="FS40" s="256">
        <f t="shared" si="167"/>
        <v>57.537810215187264</v>
      </c>
      <c r="FT40" s="256">
        <f t="shared" si="168"/>
        <v>39.803762645608977</v>
      </c>
      <c r="FU40" s="256">
        <f t="shared" si="169"/>
        <v>23.134321004542862</v>
      </c>
      <c r="FV40" s="256">
        <f t="shared" si="170"/>
        <v>11.729768888298205</v>
      </c>
      <c r="FW40" s="256">
        <f t="shared" si="171"/>
        <v>5.9780902177767983</v>
      </c>
      <c r="FX40" s="256">
        <f t="shared" si="172"/>
        <v>3.8843379580746897</v>
      </c>
      <c r="FY40" s="256">
        <f t="shared" si="173"/>
        <v>3.2817949126355859</v>
      </c>
      <c r="FZ40" s="256">
        <f t="shared" si="174"/>
        <v>3.1484469388500553</v>
      </c>
      <c r="GA40" s="256">
        <f t="shared" si="175"/>
        <v>3.125720437422661</v>
      </c>
      <c r="GB40" s="256">
        <f t="shared" si="176"/>
        <v>15.579921307305954</v>
      </c>
      <c r="GC40" s="256">
        <f t="shared" si="177"/>
        <v>16.731828472354994</v>
      </c>
      <c r="GD40" s="256">
        <f t="shared" si="178"/>
        <v>8.114884848922145</v>
      </c>
      <c r="GE40" s="256">
        <f t="shared" si="179"/>
        <v>5.8358684919054786</v>
      </c>
      <c r="GF40" s="256">
        <f t="shared" si="180"/>
        <v>4.9606704178119481</v>
      </c>
      <c r="GG40" s="256">
        <f t="shared" si="181"/>
        <v>4.5447548544603826</v>
      </c>
      <c r="GH40" s="256">
        <f t="shared" si="182"/>
        <v>4.3358948127023922</v>
      </c>
      <c r="GI40" s="256">
        <f t="shared" si="183"/>
        <v>4.2217891555753706</v>
      </c>
      <c r="GJ40" s="256">
        <f t="shared" si="184"/>
        <v>4.1556831258861937</v>
      </c>
      <c r="GK40" s="256">
        <f t="shared" si="185"/>
        <v>4.153020735787436</v>
      </c>
      <c r="GL40" s="61">
        <f t="shared" si="186"/>
        <v>1.2800000000000005</v>
      </c>
      <c r="GM40" s="57">
        <f t="shared" ref="GM40:GM71" si="414">IF(AND(KS39=1,OY39=1),0,EU40*$C$19/S$6/$C$24/$C$23*3.39*$C$21)</f>
        <v>0.38005469611671822</v>
      </c>
      <c r="GN40" s="57">
        <f t="shared" ref="GN40:GN71" si="415">IF(AND(KT39=1,OZ39=1),0,EV40*$C$19/T$6/$C$24/$C$23*3.39*$C$21)</f>
        <v>7.5117442983566267</v>
      </c>
      <c r="GO40" s="57">
        <f t="shared" ref="GO40:GO71" si="416">IF(AND(KU39=1,PA39=1),0,EW40*$C$19/U$6/$C$24/$C$23*3.39*$C$21)</f>
        <v>8.2954660802038482</v>
      </c>
      <c r="GP40" s="57">
        <f t="shared" ref="GP40:GP71" si="417">IF(AND(KV39=1,PB39=1),0,EX40*$C$19/V$6/$C$24/$C$23*3.39*$C$21)</f>
        <v>7.3125549835597186</v>
      </c>
      <c r="GQ40" s="57">
        <f t="shared" ref="GQ40:GQ71" si="418">IF(AND(KW39=1,PC39=1),0,EY40*$C$19/W$6/$C$24/$C$23*3.39*$C$21)</f>
        <v>4.9281154200507551</v>
      </c>
      <c r="GR40" s="57">
        <f t="shared" ref="GR40:GR71" si="419">IF(AND(KX39=1,PD39=1),0,EZ40*$C$19/X$6/$C$24/$C$23*3.39*$C$21)</f>
        <v>2.5233499647272524</v>
      </c>
      <c r="GS40" s="57">
        <f t="shared" ref="GS40:GS71" si="420">IF(AND(KY39=1,PE39=1),0,FA40*$C$19/Y$6/$C$24/$C$23*3.39*$C$21)</f>
        <v>0.97108196770979249</v>
      </c>
      <c r="GT40" s="57">
        <f t="shared" ref="GT40:GT71" si="421">IF(AND(KZ39=1,PF39=1),0,FB40*$C$19/Z$6/$C$24/$C$23*3.39*$C$21)</f>
        <v>0.29477931413257158</v>
      </c>
      <c r="GU40" s="57">
        <f t="shared" ref="GU40:GU71" si="422">IF(AND(LA39=1,PG39=1),0,FC40*$C$19/AA$6/$C$24/$C$23*3.39*$C$21)</f>
        <v>6.9073215702489171E-2</v>
      </c>
      <c r="GV40" s="57">
        <f t="shared" ref="GV40:GV71" si="423">IF(AND(LB39=1,PH39=1),0,FD40*$C$19/AB$6/$C$24/$C$23*3.39*$C$21)</f>
        <v>1.24273981405771E-2</v>
      </c>
      <c r="GW40" s="57">
        <f t="shared" ref="GW40:GW71" si="424">IF(AND(LC39=1,PI39=1),0,FE40*$C$19/AC$6/$C$24/$C$23*3.39*$C$21)</f>
        <v>1.6469821986141574E-3</v>
      </c>
      <c r="GX40" s="57">
        <f t="shared" ref="GX40:GX71" si="425">IF(AND(LD39=1,PJ39=1),0,FF40*$C$19/AD$6/$C$24/$C$23*3.39*$C$21)</f>
        <v>4.695548046509213</v>
      </c>
      <c r="GY40" s="57">
        <f t="shared" ref="GY40:GY71" si="426">IF(AND(LE39=1,PK39=1),0,FG40*$C$19/AE$6/$C$24/$C$23*3.39*$C$21)</f>
        <v>5.1297373110993281</v>
      </c>
      <c r="GZ40" s="57">
        <f t="shared" ref="GZ40:GZ71" si="427">IF(AND(LF39=1,PL39=1),0,FH40*$C$19/AF$6/$C$24/$C$23*3.39*$C$21)</f>
        <v>1.8817460420168817</v>
      </c>
      <c r="HA40" s="57">
        <f t="shared" ref="HA40:HA71" si="428">IF(AND(LG39=1,PM39=1),0,FI40*$C$19/AG$6/$C$24/$C$23*3.39*$C$21)</f>
        <v>1.0227146321377845</v>
      </c>
      <c r="HB40" s="57">
        <f t="shared" ref="HB40:HB71" si="429">IF(AND(LH39=1,PN39=1),0,FJ40*$C$19/AH$6/$C$24/$C$23*3.39*$C$21)</f>
        <v>0.69282554064560831</v>
      </c>
      <c r="HC40" s="57">
        <f t="shared" ref="HC40:HC71" si="430">IF(AND(LI39=1,PO39=1),0,FK40*$C$19/AI$6/$C$24/$C$23*3.39*$C$21)</f>
        <v>0.53605416352207846</v>
      </c>
      <c r="HD40" s="57">
        <f t="shared" ref="HD40:HD71" si="431">IF(AND(LJ39=1,PP39=1),0,FL40*$C$19/AJ$6/$C$24/$C$23*3.39*$C$21)</f>
        <v>0.45732838536503184</v>
      </c>
      <c r="HE40" s="57">
        <f t="shared" ref="HE40:HE71" si="432">IF(AND(LK39=1,PQ39=1),0,FM40*$C$19/AK$6/$C$24/$C$23*3.39*$C$21)</f>
        <v>0.41431845118214666</v>
      </c>
      <c r="HF40" s="57">
        <f t="shared" ref="HF40:HF71" si="433">IF(AND(LL39=1,PR39=1),0,FN40*$C$19/AL$6/$C$24/$C$23*3.39*$C$21)</f>
        <v>0.38940105394163727</v>
      </c>
      <c r="HG40" s="57">
        <f t="shared" ref="HG40:HG71" si="434">IF(AND(LM39=1,PS39=1),0,FO40*$C$19/AM$6/$C$24/$C$23*3.39*$C$21)</f>
        <v>0.38839751716879106</v>
      </c>
      <c r="HH40" s="61">
        <f t="shared" si="187"/>
        <v>1.2800000000000005</v>
      </c>
      <c r="HI40" s="57">
        <f t="shared" si="188"/>
        <v>0.38005469611671822</v>
      </c>
      <c r="HJ40" s="57">
        <f t="shared" si="189"/>
        <v>7.5117442983566267</v>
      </c>
      <c r="HK40" s="57">
        <f t="shared" si="190"/>
        <v>8.2954660802038482</v>
      </c>
      <c r="HL40" s="57">
        <f t="shared" si="191"/>
        <v>7.3125549835597186</v>
      </c>
      <c r="HM40" s="57">
        <f t="shared" si="192"/>
        <v>4.9281154200507551</v>
      </c>
      <c r="HN40" s="57">
        <f t="shared" si="193"/>
        <v>2.5233499647272524</v>
      </c>
      <c r="HO40" s="57">
        <f t="shared" si="194"/>
        <v>0.97108196770979249</v>
      </c>
      <c r="HP40" s="57">
        <f t="shared" si="195"/>
        <v>0.29477931413257158</v>
      </c>
      <c r="HQ40" s="57">
        <f t="shared" si="196"/>
        <v>6.9073215702489171E-2</v>
      </c>
      <c r="HR40" s="57">
        <f t="shared" si="197"/>
        <v>1.24273981405771E-2</v>
      </c>
      <c r="HS40" s="57">
        <f t="shared" si="198"/>
        <v>1.6469821986141574E-3</v>
      </c>
      <c r="HT40" s="57">
        <f t="shared" si="199"/>
        <v>4.695548046509213</v>
      </c>
      <c r="HU40" s="57">
        <f t="shared" si="200"/>
        <v>5.1297373110993281</v>
      </c>
      <c r="HV40" s="57">
        <f t="shared" si="201"/>
        <v>1.8817460420168817</v>
      </c>
      <c r="HW40" s="57">
        <f t="shared" si="202"/>
        <v>1.0227146321377845</v>
      </c>
      <c r="HX40" s="57">
        <f t="shared" si="203"/>
        <v>0.69282554064560831</v>
      </c>
      <c r="HY40" s="57">
        <f t="shared" si="204"/>
        <v>0.53605416352207846</v>
      </c>
      <c r="HZ40" s="57">
        <f t="shared" si="205"/>
        <v>0.45732838536503184</v>
      </c>
      <c r="IA40" s="57">
        <f t="shared" si="206"/>
        <v>0.41431845118214666</v>
      </c>
      <c r="IB40" s="57">
        <f t="shared" si="207"/>
        <v>0.38940105394163727</v>
      </c>
      <c r="IC40" s="57">
        <f t="shared" si="208"/>
        <v>0.38839751716879106</v>
      </c>
      <c r="ID40" s="61">
        <f t="shared" si="209"/>
        <v>1.2800000000000005</v>
      </c>
      <c r="IE40" s="57">
        <f t="shared" si="210"/>
        <v>11.960239477916481</v>
      </c>
      <c r="IF40" s="57">
        <f t="shared" si="211"/>
        <v>8.0442412293401553</v>
      </c>
      <c r="IG40" s="57">
        <f t="shared" si="212"/>
        <v>8.7136613255893067</v>
      </c>
      <c r="IH40" s="57">
        <f t="shared" si="213"/>
        <v>9.757408553408748</v>
      </c>
      <c r="II40" s="57">
        <f t="shared" si="214"/>
        <v>10.756929380817015</v>
      </c>
      <c r="IJ40" s="57">
        <f t="shared" si="215"/>
        <v>11.463355204860267</v>
      </c>
      <c r="IK40" s="57">
        <f t="shared" si="216"/>
        <v>11.835308773374887</v>
      </c>
      <c r="IL40" s="57">
        <f t="shared" si="217"/>
        <v>11.977337407034412</v>
      </c>
      <c r="IM40" s="57">
        <f t="shared" si="218"/>
        <v>12.020421279226817</v>
      </c>
      <c r="IN40" s="57">
        <f t="shared" si="219"/>
        <v>12.0305283366006</v>
      </c>
      <c r="IO40" s="57">
        <f t="shared" si="220"/>
        <v>12.032369018124607</v>
      </c>
      <c r="IP40" s="57">
        <f t="shared" si="221"/>
        <v>11.267954947022739</v>
      </c>
      <c r="IQ40" s="57">
        <f t="shared" si="222"/>
        <v>11.096118563772233</v>
      </c>
      <c r="IR40" s="57">
        <f t="shared" si="223"/>
        <v>11.677153121277414</v>
      </c>
      <c r="IS40" s="57">
        <f t="shared" si="224"/>
        <v>11.838517638069373</v>
      </c>
      <c r="IT40" s="57">
        <f t="shared" si="225"/>
        <v>11.900889713434839</v>
      </c>
      <c r="IU40" s="57">
        <f t="shared" si="226"/>
        <v>11.93061147479275</v>
      </c>
      <c r="IV40" s="57">
        <f t="shared" si="227"/>
        <v>11.945556777256531</v>
      </c>
      <c r="IW40" s="57">
        <f t="shared" si="228"/>
        <v>11.95372745275648</v>
      </c>
      <c r="IX40" s="57">
        <f t="shared" si="229"/>
        <v>11.958462894985285</v>
      </c>
      <c r="IY40" s="57">
        <f t="shared" si="230"/>
        <v>11.958653641061357</v>
      </c>
      <c r="IZ40" s="61">
        <f t="shared" si="231"/>
        <v>1.2800000000000005</v>
      </c>
      <c r="JA40" s="256" t="e">
        <f t="shared" si="349"/>
        <v>#N/A</v>
      </c>
      <c r="JB40" s="256" t="e">
        <f t="shared" si="350"/>
        <v>#N/A</v>
      </c>
      <c r="JC40" s="256" t="e">
        <f t="shared" si="351"/>
        <v>#N/A</v>
      </c>
      <c r="JD40" s="256" t="e">
        <f t="shared" si="352"/>
        <v>#N/A</v>
      </c>
      <c r="JE40" s="256" t="e">
        <f t="shared" si="353"/>
        <v>#N/A</v>
      </c>
      <c r="JF40" s="256" t="e">
        <f t="shared" si="354"/>
        <v>#N/A</v>
      </c>
      <c r="JG40" s="256" t="e">
        <f t="shared" si="355"/>
        <v>#N/A</v>
      </c>
      <c r="JH40" s="256" t="e">
        <f t="shared" si="356"/>
        <v>#N/A</v>
      </c>
      <c r="JI40" s="256" t="e">
        <f t="shared" si="357"/>
        <v>#N/A</v>
      </c>
      <c r="JJ40" s="256" t="e">
        <f t="shared" si="358"/>
        <v>#N/A</v>
      </c>
      <c r="JK40" s="256" t="e">
        <f t="shared" si="359"/>
        <v>#N/A</v>
      </c>
      <c r="JL40" s="256" t="e">
        <f t="shared" si="360"/>
        <v>#N/A</v>
      </c>
      <c r="JM40" s="256" t="e">
        <f t="shared" si="361"/>
        <v>#N/A</v>
      </c>
      <c r="JN40" s="256" t="e">
        <f t="shared" si="362"/>
        <v>#N/A</v>
      </c>
      <c r="JO40" s="256" t="e">
        <f t="shared" si="363"/>
        <v>#N/A</v>
      </c>
      <c r="JP40" s="256" t="e">
        <f t="shared" si="364"/>
        <v>#N/A</v>
      </c>
      <c r="JQ40" s="256" t="e">
        <f t="shared" si="365"/>
        <v>#N/A</v>
      </c>
      <c r="JR40" s="256" t="e">
        <f t="shared" si="366"/>
        <v>#N/A</v>
      </c>
      <c r="JS40" s="256" t="e">
        <f t="shared" si="367"/>
        <v>#N/A</v>
      </c>
      <c r="JT40" s="256" t="e">
        <f t="shared" si="368"/>
        <v>#N/A</v>
      </c>
      <c r="JU40" s="256" t="e">
        <f t="shared" si="369"/>
        <v>#N/A</v>
      </c>
      <c r="JV40" s="61">
        <f t="shared" si="233"/>
        <v>1.2800000000000005</v>
      </c>
      <c r="JW40" s="46">
        <f t="shared" si="234"/>
        <v>0</v>
      </c>
      <c r="JX40" s="46">
        <f t="shared" si="235"/>
        <v>0</v>
      </c>
      <c r="JY40" s="46">
        <f t="shared" si="236"/>
        <v>0</v>
      </c>
      <c r="JZ40" s="46">
        <f t="shared" si="237"/>
        <v>0</v>
      </c>
      <c r="KA40" s="46">
        <f t="shared" si="238"/>
        <v>0</v>
      </c>
      <c r="KB40" s="46">
        <f t="shared" si="239"/>
        <v>0</v>
      </c>
      <c r="KC40" s="46">
        <f t="shared" si="240"/>
        <v>0</v>
      </c>
      <c r="KD40" s="46">
        <f t="shared" si="241"/>
        <v>0</v>
      </c>
      <c r="KE40" s="46">
        <f t="shared" si="242"/>
        <v>1</v>
      </c>
      <c r="KF40" s="46">
        <f t="shared" si="243"/>
        <v>1</v>
      </c>
      <c r="KG40" s="46">
        <f t="shared" si="244"/>
        <v>1</v>
      </c>
      <c r="KH40" s="46">
        <f t="shared" si="245"/>
        <v>0</v>
      </c>
      <c r="KI40" s="46">
        <f t="shared" si="246"/>
        <v>0</v>
      </c>
      <c r="KJ40" s="46">
        <f t="shared" si="247"/>
        <v>0</v>
      </c>
      <c r="KK40" s="46">
        <f t="shared" si="248"/>
        <v>0</v>
      </c>
      <c r="KL40" s="46">
        <f t="shared" si="249"/>
        <v>0</v>
      </c>
      <c r="KM40" s="46">
        <f t="shared" si="250"/>
        <v>0</v>
      </c>
      <c r="KN40" s="46">
        <f t="shared" si="251"/>
        <v>0</v>
      </c>
      <c r="KO40" s="46">
        <f t="shared" si="252"/>
        <v>0</v>
      </c>
      <c r="KP40" s="46">
        <f t="shared" si="253"/>
        <v>0</v>
      </c>
      <c r="KQ40" s="46">
        <f t="shared" si="254"/>
        <v>0</v>
      </c>
      <c r="KR40" s="61">
        <f t="shared" si="255"/>
        <v>1.2800000000000005</v>
      </c>
      <c r="KS40" s="1">
        <f t="shared" si="256"/>
        <v>0</v>
      </c>
      <c r="KT40" s="1">
        <f t="shared" si="257"/>
        <v>0</v>
      </c>
      <c r="KU40" s="1">
        <f t="shared" si="258"/>
        <v>0</v>
      </c>
      <c r="KV40" s="1">
        <f t="shared" si="259"/>
        <v>0</v>
      </c>
      <c r="KW40" s="1">
        <f t="shared" si="260"/>
        <v>0</v>
      </c>
      <c r="KX40" s="1">
        <f t="shared" si="261"/>
        <v>0</v>
      </c>
      <c r="KY40" s="1">
        <f t="shared" si="262"/>
        <v>0</v>
      </c>
      <c r="KZ40" s="1">
        <f t="shared" si="263"/>
        <v>0</v>
      </c>
      <c r="LA40" s="1">
        <f t="shared" si="264"/>
        <v>0</v>
      </c>
      <c r="LB40" s="1">
        <f t="shared" si="265"/>
        <v>0</v>
      </c>
      <c r="LC40" s="1">
        <f t="shared" si="266"/>
        <v>0</v>
      </c>
      <c r="LD40" s="1">
        <f t="shared" si="267"/>
        <v>0</v>
      </c>
      <c r="LE40" s="1">
        <f t="shared" si="268"/>
        <v>0</v>
      </c>
      <c r="LF40" s="1">
        <f t="shared" si="269"/>
        <v>0</v>
      </c>
      <c r="LG40" s="1">
        <f t="shared" si="270"/>
        <v>0</v>
      </c>
      <c r="LH40" s="1">
        <f t="shared" si="271"/>
        <v>0</v>
      </c>
      <c r="LI40" s="1">
        <f t="shared" si="272"/>
        <v>0</v>
      </c>
      <c r="LJ40" s="1">
        <f t="shared" si="273"/>
        <v>0</v>
      </c>
      <c r="LK40" s="1">
        <f t="shared" si="274"/>
        <v>0</v>
      </c>
      <c r="LL40" s="1">
        <f t="shared" si="275"/>
        <v>0</v>
      </c>
      <c r="LM40" s="1">
        <f t="shared" si="276"/>
        <v>0</v>
      </c>
      <c r="LN40" s="61">
        <f t="shared" si="277"/>
        <v>1.2800000000000005</v>
      </c>
      <c r="LO40" s="57">
        <f t="shared" si="278"/>
        <v>11.714836923968194</v>
      </c>
      <c r="LP40" s="57">
        <f t="shared" si="279"/>
        <v>10.358648198979969</v>
      </c>
      <c r="LQ40" s="57">
        <f t="shared" si="280"/>
        <v>13.334660552363328</v>
      </c>
      <c r="LR40" s="57">
        <f t="shared" si="281"/>
        <v>14.884619541023923</v>
      </c>
      <c r="LS40" s="57">
        <f t="shared" si="282"/>
        <v>15.043107991384462</v>
      </c>
      <c r="LT40" s="57">
        <f t="shared" si="283"/>
        <v>14.141406191783187</v>
      </c>
      <c r="LU40" s="57">
        <f t="shared" si="284"/>
        <v>12.79623587357705</v>
      </c>
      <c r="LV40" s="57">
        <f t="shared" si="285"/>
        <v>11.432451872331944</v>
      </c>
      <c r="LW40" s="57">
        <f t="shared" si="286"/>
        <v>10.244170741892717</v>
      </c>
      <c r="LX40" s="57">
        <f t="shared" si="287"/>
        <v>9.2542754777802827</v>
      </c>
      <c r="LY40" s="57">
        <f t="shared" si="288"/>
        <v>8.4331628570806547</v>
      </c>
      <c r="LZ40" s="57">
        <f t="shared" si="289"/>
        <v>8.5636166908107558</v>
      </c>
      <c r="MA40" s="57">
        <f t="shared" si="290"/>
        <v>10.487981691779444</v>
      </c>
      <c r="MB40" s="57">
        <f t="shared" si="291"/>
        <v>11.342527077979524</v>
      </c>
      <c r="MC40" s="57">
        <f t="shared" si="292"/>
        <v>11.55733182554035</v>
      </c>
      <c r="MD40" s="57">
        <f t="shared" si="293"/>
        <v>11.638519940175584</v>
      </c>
      <c r="ME40" s="57">
        <f t="shared" si="294"/>
        <v>11.676852337195477</v>
      </c>
      <c r="MF40" s="57">
        <f t="shared" si="295"/>
        <v>11.69604120728523</v>
      </c>
      <c r="MG40" s="57">
        <f t="shared" si="296"/>
        <v>11.706507545943353</v>
      </c>
      <c r="MH40" s="57">
        <f t="shared" si="297"/>
        <v>11.712565619144208</v>
      </c>
      <c r="MI40" s="57">
        <f t="shared" si="298"/>
        <v>11.712809520782923</v>
      </c>
      <c r="MJ40" s="61">
        <f t="shared" si="299"/>
        <v>1.2800000000000005</v>
      </c>
      <c r="MK40" s="57" t="e">
        <f t="shared" ref="MK40:MK71" si="435">IF(AND(ABS(CG40)&gt;0,EU40*$C$19&gt;=DY39,NG40&lt;&gt;0),3,NA())</f>
        <v>#N/A</v>
      </c>
      <c r="ML40" s="57" t="e">
        <f t="shared" si="370"/>
        <v>#N/A</v>
      </c>
      <c r="MM40" s="57" t="e">
        <f t="shared" si="371"/>
        <v>#N/A</v>
      </c>
      <c r="MN40" s="57" t="e">
        <f t="shared" si="372"/>
        <v>#N/A</v>
      </c>
      <c r="MO40" s="57" t="e">
        <f t="shared" si="373"/>
        <v>#N/A</v>
      </c>
      <c r="MP40" s="57" t="e">
        <f t="shared" si="374"/>
        <v>#N/A</v>
      </c>
      <c r="MQ40" s="57" t="e">
        <f t="shared" si="375"/>
        <v>#N/A</v>
      </c>
      <c r="MR40" s="57" t="e">
        <f t="shared" si="376"/>
        <v>#N/A</v>
      </c>
      <c r="MS40" s="57" t="e">
        <f t="shared" si="377"/>
        <v>#N/A</v>
      </c>
      <c r="MT40" s="57" t="e">
        <f t="shared" si="378"/>
        <v>#N/A</v>
      </c>
      <c r="MU40" s="57" t="e">
        <f t="shared" si="379"/>
        <v>#N/A</v>
      </c>
      <c r="MV40" s="57" t="e">
        <f t="shared" si="380"/>
        <v>#N/A</v>
      </c>
      <c r="MW40" s="57" t="e">
        <f t="shared" si="381"/>
        <v>#N/A</v>
      </c>
      <c r="MX40" s="57" t="e">
        <f t="shared" si="382"/>
        <v>#N/A</v>
      </c>
      <c r="MY40" s="57" t="e">
        <f t="shared" si="383"/>
        <v>#N/A</v>
      </c>
      <c r="MZ40" s="57" t="e">
        <f t="shared" si="384"/>
        <v>#N/A</v>
      </c>
      <c r="NA40" s="57" t="e">
        <f t="shared" si="385"/>
        <v>#N/A</v>
      </c>
      <c r="NB40" s="57" t="e">
        <f t="shared" si="386"/>
        <v>#N/A</v>
      </c>
      <c r="NC40" s="57" t="e">
        <f t="shared" si="387"/>
        <v>#N/A</v>
      </c>
      <c r="ND40" s="57" t="e">
        <f t="shared" si="388"/>
        <v>#N/A</v>
      </c>
      <c r="NE40" s="57" t="e">
        <f t="shared" si="389"/>
        <v>#N/A</v>
      </c>
      <c r="NF40" s="61">
        <f t="shared" si="320"/>
        <v>1.2800000000000005</v>
      </c>
      <c r="NG40" s="256">
        <f>IF(OY39=0,MIN('Drive Train'!$F$35-FQ39*$C$19*'Drive Train'!$F$39,NG39+$C$39)-$C$7,IF(LO39-1&lt;=0,0,IF($C$37=Motors!$C$30,MAX(MAX(NG$8:NG39)*-1,NG39-$C$39),MAX(0,MAX(NG$8:NG39)*-1,NG39-$C$39))))</f>
        <v>11.960239477916481</v>
      </c>
      <c r="NH40" s="256">
        <f>IF(OZ39=0,MIN('Drive Train'!$F$35-FR39*$C$19*'Drive Train'!$F$39,NH39+$C$39)-$C$7,IF(LP39-1&lt;=0,0,IF($C$37=Motors!$C$30,MAX(MAX(NH$8:NH39)*-1,NH39-$C$39),MAX(0,MAX(NH$8:NH39)*-1,NH39-$C$39))))</f>
        <v>8.0442412293401553</v>
      </c>
      <c r="NI40" s="256">
        <f>IF(PA39=0,MIN('Drive Train'!$F$35-FS39*$C$19*'Drive Train'!$F$39,NI39+$C$39)-$C$7,IF(LQ39-1&lt;=0,0,IF($C$37=Motors!$C$30,MAX(MAX(NI$8:NI39)*-1,NI39-$C$39),MAX(0,MAX(NI$8:NI39)*-1,NI39-$C$39))))</f>
        <v>8.7136613255893067</v>
      </c>
      <c r="NJ40" s="256">
        <f>IF(PB39=0,MIN('Drive Train'!$F$35-FT39*$C$19*'Drive Train'!$F$39,NJ39+$C$39)-$C$7,IF(LR39-1&lt;=0,0,IF($C$37=Motors!$C$30,MAX(MAX(NJ$8:NJ39)*-1,NJ39-$C$39),MAX(0,MAX(NJ$8:NJ39)*-1,NJ39-$C$39))))</f>
        <v>9.757408553408748</v>
      </c>
      <c r="NK40" s="256">
        <f>IF(PC39=0,MIN('Drive Train'!$F$35-FU39*$C$19*'Drive Train'!$F$39,NK39+$C$39)-$C$7,IF(LS39-1&lt;=0,0,IF($C$37=Motors!$C$30,MAX(MAX(NK$8:NK39)*-1,NK39-$C$39),MAX(0,MAX(NK$8:NK39)*-1,NK39-$C$39))))</f>
        <v>10.756929380817015</v>
      </c>
      <c r="NL40" s="256">
        <f>IF(PD39=0,MIN('Drive Train'!$F$35-FV39*$C$19*'Drive Train'!$F$39,NL39+$C$39)-$C$7,IF(LT39-1&lt;=0,0,IF($C$37=Motors!$C$30,MAX(MAX(NL$8:NL39)*-1,NL39-$C$39),MAX(0,MAX(NL$8:NL39)*-1,NL39-$C$39))))</f>
        <v>11.463355204860267</v>
      </c>
      <c r="NM40" s="256">
        <f>IF(PE39=0,MIN('Drive Train'!$F$35-FW39*$C$19*'Drive Train'!$F$39,NM39+$C$39)-$C$7,IF(LU39-1&lt;=0,0,IF($C$37=Motors!$C$30,MAX(MAX(NM$8:NM39)*-1,NM39-$C$39),MAX(0,MAX(NM$8:NM39)*-1,NM39-$C$39))))</f>
        <v>11.835308773374887</v>
      </c>
      <c r="NN40" s="256">
        <f>IF(PF39=0,MIN('Drive Train'!$F$35-FX39*$C$19*'Drive Train'!$F$39,NN39+$C$39)-$C$7,IF(LV39-1&lt;=0,0,IF($C$37=Motors!$C$30,MAX(MAX(NN$8:NN39)*-1,NN39-$C$39),MAX(0,MAX(NN$8:NN39)*-1,NN39-$C$39))))</f>
        <v>11.977337407034412</v>
      </c>
      <c r="NO40" s="256">
        <f>IF(PG39=0,MIN('Drive Train'!$F$35-FY39*$C$19*'Drive Train'!$F$39,NO39+$C$39)-$C$7,IF(LW39-1&lt;=0,0,IF($C$37=Motors!$C$30,MAX(MAX(NO$8:NO39)*-1,NO39-$C$39),MAX(0,MAX(NO$8:NO39)*-1,NO39-$C$39))))</f>
        <v>12.020421279226817</v>
      </c>
      <c r="NP40" s="256">
        <f>IF(PH39=0,MIN('Drive Train'!$F$35-FZ39*$C$19*'Drive Train'!$F$39,NP39+$C$39)-$C$7,IF(LX39-1&lt;=0,0,IF($C$37=Motors!$C$30,MAX(MAX(NP$8:NP39)*-1,NP39-$C$39),MAX(0,MAX(NP$8:NP39)*-1,NP39-$C$39))))</f>
        <v>12.0305283366006</v>
      </c>
      <c r="NQ40" s="256">
        <f>IF(PI39=0,MIN('Drive Train'!$F$35-GA39*$C$19*'Drive Train'!$F$39,NQ39+$C$39)-$C$7,IF(LY39-1&lt;=0,0,IF($C$37=Motors!$C$30,MAX(MAX(NQ$8:NQ39)*-1,NQ39-$C$39),MAX(0,MAX(NQ$8:NQ39)*-1,NQ39-$C$39))))</f>
        <v>12.032369018124607</v>
      </c>
      <c r="NR40" s="256">
        <f>IF(PJ39=0,MIN('Drive Train'!$F$35-GB39*$C$19*'Drive Train'!$F$39,NR39+$C$39)-$C$7,IF(LZ39-1&lt;=0,0,IF($C$37=Motors!$C$30,MAX(MAX(NR$8:NR39)*-1,NR39-$C$39),MAX(0,MAX(NR$8:NR39)*-1,NR39-$C$39))))</f>
        <v>11.267954947022739</v>
      </c>
      <c r="NS40" s="256">
        <f>IF(PK39=0,MIN('Drive Train'!$F$35-GC39*$C$19*'Drive Train'!$F$39,NS39+$C$39)-$C$7,IF(MA39-1&lt;=0,0,IF($C$37=Motors!$C$30,MAX(MAX(NS$8:NS39)*-1,NS39-$C$39),MAX(0,MAX(NS$8:NS39)*-1,NS39-$C$39))))</f>
        <v>11.096118563772233</v>
      </c>
      <c r="NT40" s="256">
        <f>IF(PL39=0,MIN('Drive Train'!$F$35-GD39*$C$19*'Drive Train'!$F$39,NT39+$C$39)-$C$7,IF(MB39-1&lt;=0,0,IF($C$37=Motors!$C$30,MAX(MAX(NT$8:NT39)*-1,NT39-$C$39),MAX(0,MAX(NT$8:NT39)*-1,NT39-$C$39))))</f>
        <v>11.677153121277414</v>
      </c>
      <c r="NU40" s="256">
        <f>IF(PM39=0,MIN('Drive Train'!$F$35-GE39*$C$19*'Drive Train'!$F$39,NU39+$C$39)-$C$7,IF(MC39-1&lt;=0,0,IF($C$37=Motors!$C$30,MAX(MAX(NU$8:NU39)*-1,NU39-$C$39),MAX(0,MAX(NU$8:NU39)*-1,NU39-$C$39))))</f>
        <v>11.838517638069373</v>
      </c>
      <c r="NV40" s="256">
        <f>IF(PN39=0,MIN('Drive Train'!$F$35-GF39*$C$19*'Drive Train'!$F$39,NV39+$C$39)-$C$7,IF(MD39-1&lt;=0,0,IF($C$37=Motors!$C$30,MAX(MAX(NV$8:NV39)*-1,NV39-$C$39),MAX(0,MAX(NV$8:NV39)*-1,NV39-$C$39))))</f>
        <v>11.900889713434839</v>
      </c>
      <c r="NW40" s="256">
        <f>IF(PO39=0,MIN('Drive Train'!$F$35-GG39*$C$19*'Drive Train'!$F$39,NW39+$C$39)-$C$7,IF(ME39-1&lt;=0,0,IF($C$37=Motors!$C$30,MAX(MAX(NW$8:NW39)*-1,NW39-$C$39),MAX(0,MAX(NW$8:NW39)*-1,NW39-$C$39))))</f>
        <v>11.93061147479275</v>
      </c>
      <c r="NX40" s="256">
        <f>IF(PP39=0,MIN('Drive Train'!$F$35-GH39*$C$19*'Drive Train'!$F$39,NX39+$C$39)-$C$7,IF(MF39-1&lt;=0,0,IF($C$37=Motors!$C$30,MAX(MAX(NX$8:NX39)*-1,NX39-$C$39),MAX(0,MAX(NX$8:NX39)*-1,NX39-$C$39))))</f>
        <v>11.945556777256531</v>
      </c>
      <c r="NY40" s="256">
        <f>IF(PQ39=0,MIN('Drive Train'!$F$35-GI39*$C$19*'Drive Train'!$F$39,NY39+$C$39)-$C$7,IF(MG39-1&lt;=0,0,IF($C$37=Motors!$C$30,MAX(MAX(NY$8:NY39)*-1,NY39-$C$39),MAX(0,MAX(NY$8:NY39)*-1,NY39-$C$39))))</f>
        <v>11.95372745275648</v>
      </c>
      <c r="NZ40" s="256">
        <f>IF(PR39=0,MIN('Drive Train'!$F$35-GJ39*$C$19*'Drive Train'!$F$39,NZ39+$C$39)-$C$7,IF(MH39-1&lt;=0,0,IF($C$37=Motors!$C$30,MAX(MAX(NZ$8:NZ39)*-1,NZ39-$C$39),MAX(0,MAX(NZ$8:NZ39)*-1,NZ39-$C$39))))</f>
        <v>11.958462894985285</v>
      </c>
      <c r="OA40" s="256">
        <f>IF(PS39=0,MIN('Drive Train'!$F$35-GK39*$C$19*'Drive Train'!$F$39,OA39+$C$39)-$C$7,IF(MI39-1&lt;=0,0,IF($C$37=Motors!$C$30,MAX(MAX(OA$8:OA39)*-1,OA39-$C$39),MAX(0,MAX(OA$8:OA39)*-1,OA39-$C$39))))</f>
        <v>11.958653641061357</v>
      </c>
      <c r="OB40" s="61">
        <f t="shared" si="321"/>
        <v>1.2800000000000005</v>
      </c>
      <c r="OC40" s="256">
        <f>'Drive Train'!$F$35-(FQ40*$C$13)*$C$19*'Drive Train'!$F$39</f>
        <v>12.152146769619609</v>
      </c>
      <c r="OD40" s="256">
        <f>'Drive Train'!$F$35-(FR40*$C$13)*$C$19*'Drive Train'!$F$39</f>
        <v>8.245580153558663</v>
      </c>
      <c r="OE40" s="256">
        <f>'Drive Train'!$F$35-(FS40*$C$13)*$C$19*'Drive Train'!$F$39</f>
        <v>8.9477313870887656</v>
      </c>
      <c r="OF40" s="256">
        <f>'Drive Train'!$F$35-(FT40*$C$13)*$C$19*'Drive Train'!$F$39</f>
        <v>10.011774241263462</v>
      </c>
      <c r="OG40" s="256">
        <f>'Drive Train'!$F$35-(FU40*$C$13)*$C$19*'Drive Train'!$F$39</f>
        <v>11.011940739727429</v>
      </c>
      <c r="OH40" s="256">
        <f>'Drive Train'!$F$35-(FV40*$C$13)*$C$19*'Drive Train'!$F$39</f>
        <v>11.696213866702108</v>
      </c>
      <c r="OI40" s="256">
        <f>'Drive Train'!$F$35-(FW40*$C$13)*$C$19*'Drive Train'!$F$39</f>
        <v>12.041314586933392</v>
      </c>
      <c r="OJ40" s="256">
        <f>'Drive Train'!$F$35-(FX40*$C$13)*$C$19*'Drive Train'!$F$39</f>
        <v>12.166939722515519</v>
      </c>
      <c r="OK40" s="256">
        <f>'Drive Train'!$F$35-(FY40*$C$13)*$C$19*'Drive Train'!$F$39</f>
        <v>12.203092305241865</v>
      </c>
      <c r="OL40" s="256">
        <f>'Drive Train'!$F$35-(FZ40*$C$13)*$C$19*'Drive Train'!$F$39</f>
        <v>12.211093183668996</v>
      </c>
      <c r="OM40" s="256">
        <f>'Drive Train'!$F$35-(GA40*$C$13)*$C$19*'Drive Train'!$F$39</f>
        <v>12.21245677375464</v>
      </c>
      <c r="ON40" s="256">
        <f>'Drive Train'!$F$35-(GB40*$C$13)*$C$19*'Drive Train'!$F$39</f>
        <v>11.465204721561642</v>
      </c>
      <c r="OO40" s="256">
        <f>'Drive Train'!$F$35-(GC40*$C$13)*$C$19*'Drive Train'!$F$39</f>
        <v>11.396090291658702</v>
      </c>
      <c r="OP40" s="256">
        <f>'Drive Train'!$F$35-(GD40*$C$13)*$C$19*'Drive Train'!$F$39</f>
        <v>11.913106909064672</v>
      </c>
      <c r="OQ40" s="256">
        <f>'Drive Train'!$F$35-(GE40*$C$13)*$C$19*'Drive Train'!$F$39</f>
        <v>12.049847890485673</v>
      </c>
      <c r="OR40" s="256">
        <f>'Drive Train'!$F$35-(GF40*$C$13)*$C$19*'Drive Train'!$F$39</f>
        <v>12.102359774931283</v>
      </c>
      <c r="OS40" s="256">
        <f>'Drive Train'!$F$35-(GG40*$C$13)*$C$19*'Drive Train'!$F$39</f>
        <v>12.127314708732378</v>
      </c>
      <c r="OT40" s="256">
        <f>'Drive Train'!$F$35-(GH40*$C$13)*$C$19*'Drive Train'!$F$39</f>
        <v>12.139846311237857</v>
      </c>
      <c r="OU40" s="256">
        <f>'Drive Train'!$F$35-(GI40*$C$13)*$C$19*'Drive Train'!$F$39</f>
        <v>12.146692650665479</v>
      </c>
      <c r="OV40" s="256">
        <f>'Drive Train'!$F$35-(GJ40*$C$13)*$C$19*'Drive Train'!$F$39</f>
        <v>12.150659012446829</v>
      </c>
      <c r="OW40" s="256">
        <f>'Drive Train'!$F$35-(GK40*$C$13)*$C$19*'Drive Train'!$F$39</f>
        <v>12.150818755852754</v>
      </c>
      <c r="OX40" s="61">
        <f t="shared" si="322"/>
        <v>1.2800000000000005</v>
      </c>
      <c r="OY40" s="1">
        <f>IF(PU40&gt;='Drive Train'!$F$29,1,0)</f>
        <v>0</v>
      </c>
      <c r="OZ40" s="1">
        <f>IF(PV40&gt;='Drive Train'!$F$29,1,0)</f>
        <v>0</v>
      </c>
      <c r="PA40" s="1">
        <f>IF(PW40&gt;='Drive Train'!$F$29,1,0)</f>
        <v>0</v>
      </c>
      <c r="PB40" s="1">
        <f>IF(PX40&gt;='Drive Train'!$F$29,1,0)</f>
        <v>0</v>
      </c>
      <c r="PC40" s="1">
        <f>IF(PY40&gt;='Drive Train'!$F$29,1,0)</f>
        <v>0</v>
      </c>
      <c r="PD40" s="1">
        <f>IF(PZ40&gt;='Drive Train'!$F$29,1,0)</f>
        <v>0</v>
      </c>
      <c r="PE40" s="1">
        <f>IF(QA40&gt;='Drive Train'!$F$29,1,0)</f>
        <v>0</v>
      </c>
      <c r="PF40" s="1">
        <f>IF(QB40&gt;='Drive Train'!$F$29,1,0)</f>
        <v>0</v>
      </c>
      <c r="PG40" s="1">
        <f>IF(QC40&gt;='Drive Train'!$F$29,1,0)</f>
        <v>0</v>
      </c>
      <c r="PH40" s="1">
        <f>IF(QD40&gt;='Drive Train'!$F$29,1,0)</f>
        <v>0</v>
      </c>
      <c r="PI40" s="1">
        <f>IF(QE40&gt;='Drive Train'!$F$29,1,0)</f>
        <v>0</v>
      </c>
      <c r="PJ40" s="1">
        <f>IF(QF40&gt;='Drive Train'!$F$29,1,0)</f>
        <v>0</v>
      </c>
      <c r="PK40" s="1">
        <f>IF(QG40&gt;='Drive Train'!$F$29,1,0)</f>
        <v>0</v>
      </c>
      <c r="PL40" s="1">
        <f>IF(QH40&gt;='Drive Train'!$F$29,1,0)</f>
        <v>0</v>
      </c>
      <c r="PM40" s="1">
        <f>IF(QI40&gt;='Drive Train'!$F$29,1,0)</f>
        <v>0</v>
      </c>
      <c r="PN40" s="1">
        <f>IF(QJ40&gt;='Drive Train'!$F$29,1,0)</f>
        <v>0</v>
      </c>
      <c r="PO40" s="1">
        <f>IF(QK40&gt;='Drive Train'!$F$29,1,0)</f>
        <v>0</v>
      </c>
      <c r="PP40" s="1">
        <f>IF(QL40&gt;='Drive Train'!$F$29,1,0)</f>
        <v>0</v>
      </c>
      <c r="PQ40" s="1">
        <f>IF(QM40&gt;='Drive Train'!$F$29,1,0)</f>
        <v>0</v>
      </c>
      <c r="PR40" s="1">
        <f>IF(QN40&gt;='Drive Train'!$F$29,1,0)</f>
        <v>0</v>
      </c>
      <c r="PS40" s="1">
        <f>IF(QO40&gt;='Drive Train'!$F$29,1,0)</f>
        <v>0</v>
      </c>
      <c r="PT40" s="253">
        <f t="shared" si="323"/>
        <v>1.2800000000000005</v>
      </c>
      <c r="PU40" s="57">
        <f t="shared" si="324"/>
        <v>11.448019974933771</v>
      </c>
      <c r="PV40" s="57">
        <f t="shared" si="325"/>
        <v>7.0134985069177258</v>
      </c>
      <c r="PW40" s="57">
        <f t="shared" si="326"/>
        <v>9.3854751700841668</v>
      </c>
      <c r="PX40" s="57">
        <f t="shared" si="327"/>
        <v>11.051357659571012</v>
      </c>
      <c r="PY40" s="57">
        <f t="shared" si="328"/>
        <v>11.975403308226468</v>
      </c>
      <c r="PZ40" s="57">
        <f t="shared" si="329"/>
        <v>12.141236066863677</v>
      </c>
      <c r="QA40" s="57">
        <f t="shared" si="330"/>
        <v>11.859865316314785</v>
      </c>
      <c r="QB40" s="57">
        <f t="shared" si="331"/>
        <v>11.25279870757937</v>
      </c>
      <c r="QC40" s="57">
        <f t="shared" si="332"/>
        <v>10.571412682980503</v>
      </c>
      <c r="QD40" s="57">
        <f t="shared" si="333"/>
        <v>9.8911702057555217</v>
      </c>
      <c r="QE40" s="57">
        <f t="shared" si="334"/>
        <v>9.2597904320608624</v>
      </c>
      <c r="QF40" s="57">
        <f t="shared" si="335"/>
        <v>6.2758319586226872</v>
      </c>
      <c r="QG40" s="57">
        <f t="shared" si="336"/>
        <v>7.6856028106715302</v>
      </c>
      <c r="QH40" s="57">
        <f t="shared" si="337"/>
        <v>8.9095265604938927</v>
      </c>
      <c r="QI40" s="57">
        <f t="shared" si="338"/>
        <v>9.7695153678847859</v>
      </c>
      <c r="QJ40" s="57">
        <f t="shared" si="339"/>
        <v>10.373073122577718</v>
      </c>
      <c r="QK40" s="57">
        <f t="shared" si="340"/>
        <v>10.804447451331926</v>
      </c>
      <c r="QL40" s="57">
        <f t="shared" si="341"/>
        <v>11.083778472275315</v>
      </c>
      <c r="QM40" s="57">
        <f t="shared" si="342"/>
        <v>11.267859069187177</v>
      </c>
      <c r="QN40" s="57">
        <f t="shared" si="343"/>
        <v>11.389532764052428</v>
      </c>
      <c r="QO40" s="57">
        <f t="shared" si="344"/>
        <v>11.395195304630628</v>
      </c>
      <c r="QP40" s="61">
        <f t="shared" si="345"/>
        <v>1.2800000000000005</v>
      </c>
      <c r="QQ40" s="57">
        <f t="shared" ref="QQ40:QQ71" si="436">MIN(FQ40,$C$16)*$C$17*1000/60/60/$C$21</f>
        <v>5.2127076839164947E-2</v>
      </c>
      <c r="QR40" s="57">
        <f t="shared" ref="QR40:QR71" si="437">MIN(FR40,$C$16)*$C$17*1000/60/60/$C$21</f>
        <v>0.87373387155470472</v>
      </c>
      <c r="QS40" s="57">
        <f t="shared" ref="QS40:QS71" si="438">MIN(FS40,$C$16)*$C$17*1000/60/60/$C$21</f>
        <v>0.72606143151119706</v>
      </c>
      <c r="QT40" s="57">
        <f t="shared" ref="QT40:QT71" si="439">MIN(FT40,$C$16)*$C$17*1000/60/60/$C$21</f>
        <v>0.50227801124024241</v>
      </c>
      <c r="QU40" s="57">
        <f t="shared" ref="QU40:QU71" si="440">MIN(FU40,$C$16)*$C$17*1000/60/60/$C$21</f>
        <v>0.29192870154040629</v>
      </c>
      <c r="QV40" s="57">
        <f t="shared" ref="QV40:QV71" si="441">MIN(FV40,$C$16)*$C$17*1000/60/60/$C$21</f>
        <v>0.14801628283179488</v>
      </c>
      <c r="QW40" s="57">
        <f t="shared" ref="QW40:QW71" si="442">MIN(FW40,$C$16)*$C$17*1000/60/60/$C$21</f>
        <v>7.5436668948454855E-2</v>
      </c>
      <c r="QX40" s="57">
        <f t="shared" ref="QX40:QX71" si="443">MIN(FX40,$C$16)*$C$17*1000/60/60/$C$21</f>
        <v>4.9015907414018539E-2</v>
      </c>
      <c r="QY40" s="57">
        <f t="shared" ref="QY40:QY71" si="444">MIN(FY40,$C$16)*$C$17*1000/60/60/$C$21</f>
        <v>4.1412502548896356E-2</v>
      </c>
      <c r="QZ40" s="57">
        <f t="shared" ref="QZ40:QZ71" si="445">MIN(FZ40,$C$16)*$C$17*1000/60/60/$C$21</f>
        <v>3.9729803461570214E-2</v>
      </c>
      <c r="RA40" s="57">
        <f t="shared" ref="RA40:RA71" si="446">MIN(GA40,$C$16)*$C$17*1000/60/60/$C$21</f>
        <v>3.9443020977184676E-2</v>
      </c>
      <c r="RB40" s="57">
        <f t="shared" ref="RB40:RB71" si="447">MIN(GB40,$C$16)*$C$17*1000/60/60/$C$21</f>
        <v>0.19660080779766156</v>
      </c>
      <c r="RC40" s="57">
        <f t="shared" ref="RC40:RC71" si="448">MIN(GC40,$C$16)*$C$17*1000/60/60/$C$21</f>
        <v>0.21113656023758942</v>
      </c>
      <c r="RD40" s="57">
        <f t="shared" ref="RD40:RD71" si="449">MIN(GD40,$C$16)*$C$17*1000/60/60/$C$21</f>
        <v>0.10240057603724639</v>
      </c>
      <c r="RE40" s="57">
        <f t="shared" ref="RE40:RE71" si="450">MIN(GE40,$C$16)*$C$17*1000/60/60/$C$21</f>
        <v>7.3641993247521284E-2</v>
      </c>
      <c r="RF40" s="57">
        <f t="shared" ref="RF40:RF71" si="451">MIN(GF40,$C$16)*$C$17*1000/60/60/$C$21</f>
        <v>6.2597993412357875E-2</v>
      </c>
      <c r="RG40" s="57">
        <f t="shared" ref="RG40:RG71" si="452">MIN(GG40,$C$16)*$C$17*1000/60/60/$C$21</f>
        <v>5.7349614160776372E-2</v>
      </c>
      <c r="RH40" s="57">
        <f t="shared" ref="RH40:RH71" si="453">MIN(GH40,$C$16)*$C$17*1000/60/60/$C$21</f>
        <v>5.4714039043524731E-2</v>
      </c>
      <c r="RI40" s="57">
        <f t="shared" ref="RI40:RI71" si="454">MIN(GI40,$C$16)*$C$17*1000/60/60/$C$21</f>
        <v>5.3274156009267319E-2</v>
      </c>
      <c r="RJ40" s="57">
        <f t="shared" ref="RJ40:RJ71" si="455">MIN(GJ40,$C$16)*$C$17*1000/60/60/$C$21</f>
        <v>5.2439973436657412E-2</v>
      </c>
      <c r="RK40" s="57">
        <f t="shared" ref="RK40:RK71" si="456">MIN(GK40,$C$16)*$C$17*1000/60/60/$C$21</f>
        <v>5.2406377115227804E-2</v>
      </c>
      <c r="RL40" s="61">
        <f t="shared" si="346"/>
        <v>1.2800000000000005</v>
      </c>
      <c r="RM40" s="2">
        <f>IF(AND(LO40&gt;=LO$6*'Drive Train'!$AA$52,LO40&lt;=LO$6*'Drive Train'!$AA$53,KS40=0,JW40=0,EU40&gt;0),$C$17,0)</f>
        <v>0</v>
      </c>
      <c r="RN40" s="2">
        <f>IF(AND(LP40&gt;=LP$6*'Drive Train'!$AA$52,LP40&lt;=LP$6*'Drive Train'!$AA$53,KT40=0,JX40=0,EV40&gt;0),$C$17,0)</f>
        <v>0.04</v>
      </c>
      <c r="RO40" s="2">
        <f>IF(AND(LQ40&gt;=LQ$6*'Drive Train'!$AA$52,LQ40&lt;=LQ$6*'Drive Train'!$AA$53,KU40=0,JY40=0,EW40&gt;0),$C$17,0)</f>
        <v>0.04</v>
      </c>
      <c r="RP40" s="2">
        <f>IF(AND(LR40&gt;=LR$6*'Drive Train'!$AA$52,LR40&lt;=LR$6*'Drive Train'!$AA$53,KV40=0,JZ40=0,EX40&gt;0),$C$17,0)</f>
        <v>0.04</v>
      </c>
      <c r="RQ40" s="2">
        <f>IF(AND(LS40&gt;=LS$6*'Drive Train'!$AA$52,LS40&lt;=LS$6*'Drive Train'!$AA$53,KW40=0,KA40=0,EY40&gt;0),$C$17,0)</f>
        <v>0.04</v>
      </c>
      <c r="RR40" s="2">
        <f>IF(AND(LT40&gt;=LT$6*'Drive Train'!$AA$52,LT40&lt;=LT$6*'Drive Train'!$AA$53,KX40=0,KB40=0,EZ40&gt;0),$C$17,0)</f>
        <v>0.04</v>
      </c>
      <c r="RS40" s="2">
        <f>IF(AND(LU40&gt;=LU$6*'Drive Train'!$AA$52,LU40&lt;=LU$6*'Drive Train'!$AA$53,KY40=0,KC40=0,FA40&gt;0),$C$17,0)</f>
        <v>0.04</v>
      </c>
      <c r="RT40" s="2">
        <f>IF(AND(LV40&gt;=LV$6*'Drive Train'!$AA$52,LV40&lt;=LV$6*'Drive Train'!$AA$53,KZ40=0,KD40=0,FB40&gt;0),$C$17,0)</f>
        <v>0</v>
      </c>
      <c r="RU40" s="2">
        <f>IF(AND(LW40&gt;=LW$6*'Drive Train'!$AA$52,LW40&lt;=LW$6*'Drive Train'!$AA$53,LA40=0,KE40=0,FC40&gt;0),$C$17,0)</f>
        <v>0</v>
      </c>
      <c r="RV40" s="2">
        <f>IF(AND(LX40&gt;=LX$6*'Drive Train'!$AA$52,LX40&lt;=LX$6*'Drive Train'!$AA$53,LB40=0,KF40=0,FD40&gt;0),$C$17,0)</f>
        <v>0</v>
      </c>
      <c r="RW40" s="2">
        <f>IF(AND(LY40&gt;=LY$6*'Drive Train'!$AA$52,LY40&lt;=LY$6*'Drive Train'!$AA$53,LC40=0,KG40=0,FE40&gt;0),$C$17,0)</f>
        <v>0</v>
      </c>
      <c r="RX40" s="2">
        <f>IF(AND(LZ40&gt;=LZ$6*'Drive Train'!$AA$52,LZ40&lt;=LZ$6*'Drive Train'!$AA$53,LD40=0,KH40=0,FF40&gt;0),$C$17,0)</f>
        <v>0.04</v>
      </c>
      <c r="RY40" s="2">
        <f>IF(AND(MA40&gt;=MA$6*'Drive Train'!$AA$52,MA40&lt;=MA$6*'Drive Train'!$AA$53,LE40=0,KI40=0,FG40&gt;0),$C$17,0)</f>
        <v>0.04</v>
      </c>
      <c r="RZ40" s="2">
        <f>IF(AND(MB40&gt;=MB$6*'Drive Train'!$AA$52,MB40&lt;=MB$6*'Drive Train'!$AA$53,LF40=0,KJ40=0,FH40&gt;0),$C$17,0)</f>
        <v>0.04</v>
      </c>
      <c r="SA40" s="2">
        <f>IF(AND(MC40&gt;=MC$6*'Drive Train'!$AA$52,MC40&lt;=MC$6*'Drive Train'!$AA$53,LG40=0,KK40=0,FI40&gt;0),$C$17,0)</f>
        <v>0.04</v>
      </c>
      <c r="SB40" s="2">
        <f>IF(AND(MD40&gt;=MD$6*'Drive Train'!$AA$52,MD40&lt;=MD$6*'Drive Train'!$AA$53,LH40=0,KL40=0,FJ40&gt;0),$C$17,0)</f>
        <v>0.04</v>
      </c>
      <c r="SC40" s="2">
        <f>IF(AND(ME40&gt;=ME$6*'Drive Train'!$AA$52,ME40&lt;=ME$6*'Drive Train'!$AA$53,LI40=0,KM40=0,FK40&gt;0),$C$17,0)</f>
        <v>0</v>
      </c>
      <c r="SD40" s="2">
        <f>IF(AND(MF40&gt;=MF$6*'Drive Train'!$AA$52,MF40&lt;=MF$6*'Drive Train'!$AA$53,LJ40=0,KN40=0,FL40&gt;0),$C$17,0)</f>
        <v>0</v>
      </c>
      <c r="SE40" s="2">
        <f>IF(AND(MG40&gt;=MG$6*'Drive Train'!$AA$52,MG40&lt;=MG$6*'Drive Train'!$AA$53,LK40=0,KO40=0,FM40&gt;0),$C$17,0)</f>
        <v>0</v>
      </c>
      <c r="SF40" s="2">
        <f>IF(AND(MH40&gt;=MH$6*'Drive Train'!$AA$52,MH40&lt;=MH$6*'Drive Train'!$AA$53,LL40=0,KP40=0,FN40&gt;0),$C$17,0)</f>
        <v>0</v>
      </c>
      <c r="SG40" s="2">
        <f>IF(AND(MI40&gt;=MI$6*'Drive Train'!$AA$52,MI40&lt;=MI$6*'Drive Train'!$AA$53,LM40=0,KQ40=0,FO40&gt;0),$C$17,0)</f>
        <v>0</v>
      </c>
      <c r="SH40" s="61">
        <f t="shared" si="347"/>
        <v>1.2800000000000005</v>
      </c>
      <c r="SI40" s="2">
        <f>IF(AND(EU40&lt;0,KS40=0,LO40&gt;=LO$6*'Drive Train'!$AA$52,LO40&lt;=LO$6*'Drive Train'!$AA$53,OY40=1,JW40=0),$C$17,0)</f>
        <v>0</v>
      </c>
      <c r="SJ40" s="2">
        <f>IF(AND(EV40&lt;0,KT40=0,LP40&gt;=LP$6*'Drive Train'!$AA$52,LP40&lt;=LP$6*'Drive Train'!$AA$53,OZ40=1,JX40=0),$C$17,0)</f>
        <v>0</v>
      </c>
      <c r="SK40" s="2">
        <f>IF(AND(EW40&lt;0,KU40=0,LQ40&gt;=LQ$6*'Drive Train'!$AA$52,LQ40&lt;=LQ$6*'Drive Train'!$AA$53,PA40=1,JY40=0),$C$17,0)</f>
        <v>0</v>
      </c>
      <c r="SL40" s="2">
        <f>IF(AND(EX40&lt;0,KV40=0,LR40&gt;=LR$6*'Drive Train'!$AA$52,LR40&lt;=LR$6*'Drive Train'!$AA$53,PB40=1,JZ40=0),$C$17,0)</f>
        <v>0</v>
      </c>
      <c r="SM40" s="2">
        <f>IF(AND(EY40&lt;0,KW40=0,LS40&gt;=LS$6*'Drive Train'!$AA$52,LS40&lt;=LS$6*'Drive Train'!$AA$53,PC40=1,KA40=0),$C$17,0)</f>
        <v>0</v>
      </c>
      <c r="SN40" s="2">
        <f>IF(AND(EZ40&lt;0,KX40=0,LT40&gt;=LT$6*'Drive Train'!$AA$52,LT40&lt;=LT$6*'Drive Train'!$AA$53,PD40=1,KB40=0),$C$17,0)</f>
        <v>0</v>
      </c>
      <c r="SO40" s="2">
        <f>IF(AND(FA40&lt;0,KY40=0,LU40&gt;=LU$6*'Drive Train'!$AA$52,LU40&lt;=LU$6*'Drive Train'!$AA$53,PE40=1,KC40=0),$C$17,0)</f>
        <v>0</v>
      </c>
      <c r="SP40" s="2">
        <f>IF(AND(FB40&lt;0,KZ40=0,LV40&gt;=LV$6*'Drive Train'!$AA$52,LV40&lt;=LV$6*'Drive Train'!$AA$53,PF40=1,KD40=0),$C$17,0)</f>
        <v>0</v>
      </c>
      <c r="SQ40" s="2">
        <f>IF(AND(FC40&lt;0,LA40=0,LW40&gt;=LW$6*'Drive Train'!$AA$52,LW40&lt;=LW$6*'Drive Train'!$AA$53,PG40=1,KE40=0),$C$17,0)</f>
        <v>0</v>
      </c>
      <c r="SR40" s="2">
        <f>IF(AND(FD40&lt;0,LB40=0,LX40&gt;=LX$6*'Drive Train'!$AA$52,LX40&lt;=LX$6*'Drive Train'!$AA$53,PH40=1,KF40=0),$C$17,0)</f>
        <v>0</v>
      </c>
      <c r="SS40" s="2">
        <f>IF(AND(FE40&lt;0,LC40=0,LY40&gt;=LY$6*'Drive Train'!$AA$52,LY40&lt;=LY$6*'Drive Train'!$AA$53,PI40=1,KG40=0),$C$17,0)</f>
        <v>0</v>
      </c>
      <c r="ST40" s="2">
        <f>IF(AND(FF40&lt;0,LD40=0,LZ40&gt;=LZ$6*'Drive Train'!$AA$52,LZ40&lt;=LZ$6*'Drive Train'!$AA$53,PJ40=1,KH40=0),$C$17,0)</f>
        <v>0</v>
      </c>
      <c r="SU40" s="2">
        <f>IF(AND(FG40&lt;0,LE40=0,MA40&gt;=MA$6*'Drive Train'!$AA$52,MA40&lt;=MA$6*'Drive Train'!$AA$53,PK40=1,KI40=0),$C$17,0)</f>
        <v>0</v>
      </c>
      <c r="SV40" s="2">
        <f>IF(AND(FH40&lt;0,LF40=0,MB40&gt;=MB$6*'Drive Train'!$AA$52,MB40&lt;=MB$6*'Drive Train'!$AA$53,PL40=1,KJ40=0),$C$17,0)</f>
        <v>0</v>
      </c>
      <c r="SW40" s="2">
        <f>IF(AND(FI40&lt;0,LG40=0,MC40&gt;=MC$6*'Drive Train'!$AA$52,MC40&lt;=MC$6*'Drive Train'!$AA$53,PM40=1,KK40=0),$C$17,0)</f>
        <v>0</v>
      </c>
      <c r="SX40" s="2">
        <f>IF(AND(FJ40&lt;0,LH40=0,MD40&gt;=MD$6*'Drive Train'!$AA$52,MD40&lt;=MD$6*'Drive Train'!$AA$53,PN40=1,KL40=0),$C$17,0)</f>
        <v>0</v>
      </c>
      <c r="SY40" s="2">
        <f>IF(AND(FK40&lt;0,LI40=0,ME40&gt;=ME$6*'Drive Train'!$AA$52,ME40&lt;=ME$6*'Drive Train'!$AA$53,PO40=1,KM40=0),$C$17,0)</f>
        <v>0</v>
      </c>
      <c r="SZ40" s="2">
        <f>IF(AND(FL40&lt;0,LJ40=0,MF40&gt;=MF$6*'Drive Train'!$AA$52,MF40&lt;=MF$6*'Drive Train'!$AA$53,PP40=1,KN40=0),$C$17,0)</f>
        <v>0</v>
      </c>
      <c r="TA40" s="2">
        <f>IF(AND(FM40&lt;0,LK40=0,MG40&gt;=MG$6*'Drive Train'!$AA$52,MG40&lt;=MG$6*'Drive Train'!$AA$53,PQ40=1,KO40=0),$C$17,0)</f>
        <v>0</v>
      </c>
      <c r="TB40" s="2">
        <f>IF(AND(FN40&lt;0,LL40=0,MH40&gt;=MH$6*'Drive Train'!$AA$52,MH40&lt;=MH$6*'Drive Train'!$AA$53,PR40=1,KP40=0),$C$17,0)</f>
        <v>0</v>
      </c>
      <c r="TC40" s="2">
        <f>IF(AND(FO40&lt;0,LM40=0,MI40&gt;=MI$6*'Drive Train'!$AA$52,MI40&lt;=MI$6*'Drive Train'!$AA$53,PS40=1,KQ40=0),$C$17,0)</f>
        <v>0</v>
      </c>
      <c r="TD40" s="144">
        <f t="shared" si="348"/>
        <v>1.2800000000000005</v>
      </c>
    </row>
    <row r="41" spans="1:524" x14ac:dyDescent="0.2">
      <c r="B41" s="3" t="s">
        <v>216</v>
      </c>
      <c r="C41" s="177">
        <f>VLOOKUP('Drive Train'!F32,Motors!C30:D32,2,FALSE)</f>
        <v>0.2</v>
      </c>
      <c r="E41" s="6"/>
      <c r="K41" s="57"/>
      <c r="R41" s="63">
        <f t="shared" si="160"/>
        <v>1.3200000000000005</v>
      </c>
      <c r="S41" s="2">
        <f>NG41/'Drive Train'!$F$35</f>
        <v>0.96549570722738787</v>
      </c>
      <c r="T41" s="2">
        <f>NH41/'Drive Train'!$F$35</f>
        <v>0.6504500123837631</v>
      </c>
      <c r="U41" s="2">
        <f>NI41/'Drive Train'!$F$35</f>
        <v>0.70707511186199723</v>
      </c>
      <c r="V41" s="2">
        <f>NJ41/'Drive Train'!$F$35</f>
        <v>0.79288501945673073</v>
      </c>
      <c r="W41" s="2">
        <f>NK41/'Drive Train'!$F$35</f>
        <v>0.87354360804253461</v>
      </c>
      <c r="X41" s="2">
        <f>NL41/'Drive Train'!$F$35</f>
        <v>0.92872692473404095</v>
      </c>
      <c r="Y41" s="2">
        <f>NM41/'Drive Train'!$F$35</f>
        <v>0.95655762797849941</v>
      </c>
      <c r="Z41" s="2">
        <f>NN41/'Drive Train'!$F$35</f>
        <v>0.96668868729963864</v>
      </c>
      <c r="AA41" s="2">
        <f>NO41/'Drive Train'!$F$35</f>
        <v>0.96960421816466658</v>
      </c>
      <c r="AB41" s="2">
        <f>NP41/'Drive Train'!$F$35</f>
        <v>0.97024945029588683</v>
      </c>
      <c r="AC41" s="2">
        <f>NQ41/'Drive Train'!$F$35</f>
        <v>0.97035941723827746</v>
      </c>
      <c r="AD41" s="2">
        <f>NR41/'Drive Train'!$F$35</f>
        <v>0.9100971549646486</v>
      </c>
      <c r="AE41" s="2">
        <f>NS41/'Drive Train'!$F$35</f>
        <v>0.90452341061763719</v>
      </c>
      <c r="AF41" s="2">
        <f>NT41/'Drive Train'!$F$35</f>
        <v>0.94621829911811861</v>
      </c>
      <c r="AG41" s="2">
        <f>NU41/'Drive Train'!$F$35</f>
        <v>0.95724579761981232</v>
      </c>
      <c r="AH41" s="2">
        <f>NV41/'Drive Train'!$F$35</f>
        <v>0.96148062701058734</v>
      </c>
      <c r="AI41" s="2">
        <f>NW41/'Drive Train'!$F$35</f>
        <v>0.96349312167196599</v>
      </c>
      <c r="AJ41" s="2">
        <f>NX41/'Drive Train'!$F$35</f>
        <v>0.96450373477724649</v>
      </c>
      <c r="AK41" s="2">
        <f>NY41/'Drive Train'!$F$35</f>
        <v>0.96505585892463541</v>
      </c>
      <c r="AL41" s="2">
        <f>NZ41/'Drive Train'!$F$35</f>
        <v>0.9653757268102281</v>
      </c>
      <c r="AM41" s="2">
        <f>OA41/'Drive Train'!$F$35</f>
        <v>0.965388609342964</v>
      </c>
      <c r="AN41" s="61">
        <f t="shared" si="161"/>
        <v>1.3200000000000005</v>
      </c>
      <c r="AO41" s="46">
        <f>LO41*12*60/(PI() * 'Drive Train'!$F$15)/S$6*ABS(S41)</f>
        <v>4634.9430692246724</v>
      </c>
      <c r="AP41" s="46">
        <f>LP41*12*60/(PI() * 'Drive Train'!$F$15)/T$6*ABS(T41)</f>
        <v>794.4888803369098</v>
      </c>
      <c r="AQ41" s="46">
        <f>LQ41*12*60/(PI() * 'Drive Train'!$F$15)/U$6*ABS(U41)</f>
        <v>1599.4684076440615</v>
      </c>
      <c r="AR41" s="46">
        <f>LR41*12*60/(PI() * 'Drive Train'!$F$15)/V$6*ABS(V41)</f>
        <v>2604.7057589744345</v>
      </c>
      <c r="AS41" s="46">
        <f>LS41*12*60/(PI() * 'Drive Train'!$F$15)/W$6*ABS(W41)</f>
        <v>3559.6360726112357</v>
      </c>
      <c r="AT41" s="46">
        <f>LT41*12*60/(PI() * 'Drive Train'!$F$15)/X$6*ABS(X41)</f>
        <v>4210.3627887295152</v>
      </c>
      <c r="AU41" s="46">
        <f>LU41*12*60/(PI() * 'Drive Train'!$F$15)/Y$6*ABS(Y41)</f>
        <v>4533.3349349302007</v>
      </c>
      <c r="AV41" s="46">
        <f>LV41*12*60/(PI() * 'Drive Train'!$F$15)/Z$6*ABS(Z41)</f>
        <v>4648.3387211611544</v>
      </c>
      <c r="AW41" s="46">
        <f>LW41*12*60/(PI() * 'Drive Train'!$F$15)/AA$6*ABS(AA41)</f>
        <v>4680.5863727366605</v>
      </c>
      <c r="AX41" s="46">
        <f>LX41*12*60/(PI() * 'Drive Train'!$F$15)/AB$6*ABS(AB41)</f>
        <v>4687.5199771254247</v>
      </c>
      <c r="AY41" s="46">
        <f>LY41*12*60/(PI() * 'Drive Train'!$F$15)/AC$6*ABS(AC41)</f>
        <v>4688.6642807991611</v>
      </c>
      <c r="AZ41" s="46">
        <f>LZ41*12*60/(PI() * 'Drive Train'!$F$15)/AD$6*ABS(AD41)</f>
        <v>3259.5811994207693</v>
      </c>
      <c r="BA41" s="46">
        <f>MA41*12*60/(PI() * 'Drive Train'!$F$15)/AE$6*ABS(AE41)</f>
        <v>3958.411391358587</v>
      </c>
      <c r="BB41" s="46">
        <f>MB41*12*60/(PI() * 'Drive Train'!$F$15)/AF$6*ABS(AF41)</f>
        <v>4421.4859945488015</v>
      </c>
      <c r="BC41" s="46">
        <f>MC41*12*60/(PI() * 'Drive Train'!$F$15)/AG$6*ABS(AG41)</f>
        <v>4543.7054684098939</v>
      </c>
      <c r="BD41" s="46">
        <f>MD41*12*60/(PI() * 'Drive Train'!$F$15)/AH$6*ABS(AH41)</f>
        <v>4590.5611751836141</v>
      </c>
      <c r="BE41" s="46">
        <f>ME41*12*60/(PI() * 'Drive Train'!$F$15)/AI$6*ABS(AI41)</f>
        <v>4612.8121166674218</v>
      </c>
      <c r="BF41" s="46">
        <f>MF41*12*60/(PI() * 'Drive Train'!$F$15)/AJ$6*ABS(AJ41)</f>
        <v>4623.9819020037576</v>
      </c>
      <c r="BG41" s="46">
        <f>MG41*12*60/(PI() * 'Drive Train'!$F$15)/AK$6*ABS(AK41)</f>
        <v>4630.0831203304342</v>
      </c>
      <c r="BH41" s="46">
        <f>MH41*12*60/(PI() * 'Drive Train'!$F$15)/AL$6*ABS(AL41)</f>
        <v>4633.6174381977598</v>
      </c>
      <c r="BI41" s="46">
        <f>MI41*12*60/(PI() * 'Drive Train'!$F$15)/AM$6*ABS(AM41)</f>
        <v>4633.7597756120413</v>
      </c>
      <c r="BJ41" s="61">
        <f t="shared" si="390"/>
        <v>1.3200000000000005</v>
      </c>
      <c r="BK41" s="2">
        <f>IF(OR(KS40=1,AND($C$37=Motors!$C$32,OY40=1)),0,IF(NG41=0,-(CG40+$C$15)/($C$14-$C$15)*$C$12,($C$11*S41-AO41)/($C$11*S41)*$C$12*S41))</f>
        <v>0.30420055628029458</v>
      </c>
      <c r="BL41" s="2">
        <f>IF(OR(KT40=1,AND($C$37=Motors!$C$32,OZ40=1)),0,IF(NH41=0,-(CH40+$C$15)/($C$14-$C$15)*$C$12,($C$11*T41-AP41)/($C$11*T41)*$C$12*T41))</f>
        <v>1.242304085161517</v>
      </c>
      <c r="BM41" s="2">
        <f>IF(OR(KU40=1,AND($C$37=Motors!$C$32,PA40=1)),0,IF(NI41=0,-(CI40+$C$15)/($C$14-$C$15)*$C$12,($C$11*U41-AQ41)/($C$11*U41)*$C$12*U41))</f>
        <v>1.0225783965915087</v>
      </c>
      <c r="BN41" s="2">
        <f>IF(OR(KV40=1,AND($C$37=Motors!$C$32,PB40=1)),0,IF(NJ41=0,-(CJ40+$C$15)/($C$14-$C$15)*$C$12,($C$11*V41-AR41)/($C$11*V41)*$C$12*V41))</f>
        <v>0.78524388875320028</v>
      </c>
      <c r="BO41" s="2">
        <f>IF(OR(KW40=1,AND($C$37=Motors!$C$32,PC40=1)),0,IF(NK41=0,-(CK40+$C$15)/($C$14-$C$15)*$C$12,($C$11*W41-AS41)/($C$11*W41)*$C$12*W41))</f>
        <v>0.55768361484162055</v>
      </c>
      <c r="BP41" s="2">
        <f>IF(OR(KX40=1,AND($C$37=Motors!$C$32,PD40=1)),0,IF(NL41=0,-(CL40+$C$15)/($C$14-$C$15)*$C$12,($C$11*X41-AT41)/($C$11*X41)*$C$12*X41))</f>
        <v>0.40315365729047919</v>
      </c>
      <c r="BQ41" s="2">
        <f>IF(OR(KY40=1,AND($C$37=Motors!$C$32,PE40=1)),0,IF(NM41=0,-(CM40+$C$15)/($C$14-$C$15)*$C$12,($C$11*Y41-AU41)/($C$11*Y41)*$C$12*Y41))</f>
        <v>0.3275408482270008</v>
      </c>
      <c r="BR41" s="2">
        <f>IF(OR(KZ40=1,AND($C$37=Motors!$C$32,PF40=1)),0,IF(NN41=0,-(CN40+$C$15)/($C$14-$C$15)*$C$12,($C$11*Z41-AV41)/($C$11*Z41)*$C$12*Z41))</f>
        <v>0.30115932568760051</v>
      </c>
      <c r="BS41" s="2">
        <f>IF(OR(LA40=1,AND($C$37=Motors!$C$32,PG40=1)),0,IF(NO41=0,-(CO40+$C$15)/($C$14-$C$15)*$C$12,($C$11*AA41-AW41)/($C$11*AA41)*$C$12*AA41))</f>
        <v>0.29394521222856629</v>
      </c>
      <c r="BT41" s="2">
        <f>IF(OR(LB40=1,AND($C$37=Motors!$C$32,PH40=1)),0,IF(NP41=0,-(CP40+$C$15)/($C$14-$C$15)*$C$12,($C$11*AB41-AX41)/($C$11*AB41)*$C$12*AB41))</f>
        <v>0.29243915751529515</v>
      </c>
      <c r="BU41" s="2">
        <f>IF(OR(LC40=1,AND($C$37=Motors!$C$32,PI40=1)),0,IF(NQ41=0,-(CQ40+$C$15)/($C$14-$C$15)*$C$12,($C$11*AC41-AY41)/($C$11*AC41)*$C$12*AC41))</f>
        <v>0.29219914167792466</v>
      </c>
      <c r="BV41" s="2">
        <f>IF(OR(LD40=1,AND($C$37=Motors!$C$32,PJ40=1)),0,IF(NR41=0,-(CR40+$C$15)/($C$14-$C$15)*$C$12,($C$11*AD41-AZ41)/($C$11*AD41)*$C$12*AD41))</f>
        <v>0.78109537777454585</v>
      </c>
      <c r="BW41" s="2">
        <f>IF(OR(LE40=1,AND($C$37=Motors!$C$32,PK40=1)),0,IF(NS41=0,-(CS40+$C$15)/($C$14-$C$15)*$C$12,($C$11*AE41-BA41)/($C$11*AE41)*$C$12*AE41))</f>
        <v>0.45602183245200634</v>
      </c>
      <c r="BX41" s="2">
        <f>IF(OR(LF40=1,AND($C$37=Motors!$C$32,PL40=1)),0,IF(NT41=0,-(CT40+$C$15)/($C$14-$C$15)*$C$12,($C$11*AF41-BB41)/($C$11*AF41)*$C$12*AF41))</f>
        <v>0.35200545868833033</v>
      </c>
      <c r="BY41" s="2">
        <f>IF(OR(LG40=1,AND($C$37=Motors!$C$32,PM40=1)),0,IF(NU41=0,-(CU40+$C$15)/($C$14-$C$15)*$C$12,($C$11*AG41-BC41)/($C$11*AG41)*$C$12*AG41))</f>
        <v>0.32460869498372336</v>
      </c>
      <c r="BZ41" s="2">
        <f>IF(OR(LH40=1,AND($C$37=Motors!$C$32,PN40=1)),0,IF(NV41=0,-(CV40+$C$15)/($C$14-$C$15)*$C$12,($C$11*AH41-BD41)/($C$11*AH41)*$C$12*AH41))</f>
        <v>0.3141231199314487</v>
      </c>
      <c r="CA41" s="2">
        <f>IF(OR(LI40=1,AND($C$37=Motors!$C$32,PO40=1)),0,IF(NW41=0,-(CW40+$C$15)/($C$14-$C$15)*$C$12,($C$11*AI41-BE41)/($C$11*AI41)*$C$12*AI41))</f>
        <v>0.30914726431311801</v>
      </c>
      <c r="CB41" s="2">
        <f>IF(OR(LJ40=1,AND($C$37=Motors!$C$32,PP40=1)),0,IF(NX41=0,-(CX40+$C$15)/($C$14-$C$15)*$C$12,($C$11*AJ41-BF41)/($C$11*AJ41)*$C$12*AJ41))</f>
        <v>0.30665030459689352</v>
      </c>
      <c r="CC41" s="2">
        <f>IF(OR(LK40=1,AND($C$37=Motors!$C$32,PQ40=1)),0,IF(NY41=0,-(CY40+$C$15)/($C$14-$C$15)*$C$12,($C$11*AK41-BG41)/($C$11*AK41)*$C$12*AK41))</f>
        <v>0.30528665207348044</v>
      </c>
      <c r="CD41" s="2">
        <f>IF(OR(LL40=1,AND($C$37=Motors!$C$32,PR40=1)),0,IF(NZ41=0,-(CZ40+$C$15)/($C$14-$C$15)*$C$12,($C$11*AL41-BH41)/($C$11*AL41)*$C$12*AL41))</f>
        <v>0.30449679559909842</v>
      </c>
      <c r="CE41" s="2">
        <f>IF(OR(LM40=1,AND($C$37=Motors!$C$32,PS40=1)),0,IF(OA41=0,-(DA40+$C$15)/($C$14-$C$15)*$C$12,($C$11*AM41-BI41)/($C$11*AM41)*$C$12*AM41))</f>
        <v>0.30446498699553903</v>
      </c>
      <c r="CF41" s="61">
        <f t="shared" si="391"/>
        <v>1.3200000000000005</v>
      </c>
      <c r="CG41" s="57">
        <f>IF(AND(KS40=1,OY40=1),0,ABS(BK41/$C$12*($C$14-$C$15)+$C$15) *'Drive Train'!$AA$49 + CG40*(1-'Drive Train'!$AA$49))</f>
        <v>18.944077332266303</v>
      </c>
      <c r="CH41" s="57">
        <f>IF(AND(KT40=1,OZ40=1),0,ABS(BL41/$C$12*($C$14-$C$15)+$C$15) *'Drive Train'!$AA$49 + CH40*(1-'Drive Train'!$AA$49))</f>
        <v>68.885439471461666</v>
      </c>
      <c r="CI41" s="57">
        <f>IF(AND(KU40=1,PA40=1),0,ABS(BM41/$C$12*($C$14-$C$15)+$C$15) *'Drive Train'!$AA$49 + CI40*(1-'Drive Train'!$AA$49))</f>
        <v>57.188009660867451</v>
      </c>
      <c r="CJ41" s="57">
        <f>IF(AND(KV40=1,PB40=1),0,ABS(BN41/$C$12*($C$14-$C$15)+$C$15) *'Drive Train'!$AA$49 + CJ40*(1-'Drive Train'!$AA$49))</f>
        <v>44.553147687566629</v>
      </c>
      <c r="CK41" s="57">
        <f>IF(AND(KW40=1,PC40=1),0,ABS(BO41/$C$12*($C$14-$C$15)+$C$15) *'Drive Train'!$AA$49 + CK40*(1-'Drive Train'!$AA$49))</f>
        <v>32.438631860655562</v>
      </c>
      <c r="CL41" s="57">
        <f>IF(AND(KX40=1,PD40=1),0,ABS(BP41/$C$12*($C$14-$C$15)+$C$15) *'Drive Train'!$AA$49 + CL40*(1-'Drive Train'!$AA$49))</f>
        <v>24.211995531273228</v>
      </c>
      <c r="CM41" s="57">
        <f>IF(AND(KY40=1,PE40=1),0,ABS(BQ41/$C$12*($C$14-$C$15)+$C$15) *'Drive Train'!$AA$49 + CM40*(1-'Drive Train'!$AA$49))</f>
        <v>20.186633123454026</v>
      </c>
      <c r="CN41" s="57">
        <f>IF(AND(KZ40=1,PF40=1),0,ABS(BR41/$C$12*($C$14-$C$15)+$C$15) *'Drive Train'!$AA$49 + CN40*(1-'Drive Train'!$AA$49))</f>
        <v>18.782172815651098</v>
      </c>
      <c r="CO41" s="57">
        <f>IF(AND(LA40=1,PG40=1),0,ABS(BS41/$C$12*($C$14-$C$15)+$C$15) *'Drive Train'!$AA$49 + CO40*(1-'Drive Train'!$AA$49))</f>
        <v>18.39811855971994</v>
      </c>
      <c r="CP41" s="57">
        <f>IF(AND(LB40=1,PH40=1),0,ABS(BT41/$C$12*($C$14-$C$15)+$C$15) *'Drive Train'!$AA$49 + CP40*(1-'Drive Train'!$AA$49))</f>
        <v>18.317941456104716</v>
      </c>
      <c r="CQ41" s="57">
        <f>IF(AND(LC40=1,PI40=1),0,ABS(BU41/$C$12*($C$14-$C$15)+$C$15) *'Drive Train'!$AA$49 + CQ40*(1-'Drive Train'!$AA$49))</f>
        <v>18.305163849492835</v>
      </c>
      <c r="CR41" s="57">
        <f>IF(AND(LD40=1,PJ40=1),0,ABS(BV41/$C$12*($C$14-$C$15)+$C$15) *'Drive Train'!$AA$49 + CR40*(1-'Drive Train'!$AA$49))</f>
        <v>44.332295422603408</v>
      </c>
      <c r="CS41" s="57">
        <f>IF(AND(LE40=1,PK40=1),0,ABS(BW41/$C$12*($C$14-$C$15)+$C$15) *'Drive Train'!$AA$49 + CS40*(1-'Drive Train'!$AA$49))</f>
        <v>27.026512906054943</v>
      </c>
      <c r="CT41" s="57">
        <f>IF(AND(LF40=1,PL40=1),0,ABS(BX41/$C$12*($C$14-$C$15)+$C$15) *'Drive Train'!$AA$49 + CT40*(1-'Drive Train'!$AA$49))</f>
        <v>21.489043713573768</v>
      </c>
      <c r="CU41" s="57">
        <f>IF(AND(LG40=1,PM40=1),0,ABS(BY41/$C$12*($C$14-$C$15)+$C$15) *'Drive Train'!$AA$49 + CU40*(1-'Drive Train'!$AA$49))</f>
        <v>20.030535504735148</v>
      </c>
      <c r="CV41" s="57">
        <f>IF(AND(LH40=1,PN40=1),0,ABS(BZ41/$C$12*($C$14-$C$15)+$C$15) *'Drive Train'!$AA$49 + CV40*(1-'Drive Train'!$AA$49))</f>
        <v>19.472320036184591</v>
      </c>
      <c r="CW41" s="57">
        <f>IF(AND(LI40=1,PO40=1),0,ABS(CA41/$C$12*($C$14-$C$15)+$C$15) *'Drive Train'!$AA$49 + CW40*(1-'Drive Train'!$AA$49))</f>
        <v>19.207422826295868</v>
      </c>
      <c r="CX41" s="57">
        <f>IF(AND(LJ40=1,PP40=1),0,ABS(CB41/$C$12*($C$14-$C$15)+$C$15) *'Drive Train'!$AA$49 + CX40*(1-'Drive Train'!$AA$49))</f>
        <v>19.07449339410018</v>
      </c>
      <c r="CY41" s="57">
        <f>IF(AND(LK40=1,PQ40=1),0,ABS(CC41/$C$12*($C$14-$C$15)+$C$15) *'Drive Train'!$AA$49 + CY40*(1-'Drive Train'!$AA$49))</f>
        <v>19.001897286733421</v>
      </c>
      <c r="CZ41" s="57">
        <f>IF(AND(LL40=1,PR40=1),0,ABS(CD41/$C$12*($C$14-$C$15)+$C$15) *'Drive Train'!$AA$49 + CZ40*(1-'Drive Train'!$AA$49))</f>
        <v>18.959848081064038</v>
      </c>
      <c r="DA41" s="57">
        <f>IF(AND(LM40=1,PS40=1),0,ABS(CE41/$C$12*($C$14-$C$15)+$C$15) *'Drive Train'!$AA$49 + DA40*(1-'Drive Train'!$AA$49))</f>
        <v>18.958154701878694</v>
      </c>
      <c r="DB41" s="61">
        <f t="shared" si="162"/>
        <v>1.3200000000000005</v>
      </c>
      <c r="DC41" s="57">
        <f t="shared" si="392"/>
        <v>18.944077332266303</v>
      </c>
      <c r="DD41" s="57">
        <f t="shared" si="393"/>
        <v>68.885439471461666</v>
      </c>
      <c r="DE41" s="57">
        <f t="shared" si="394"/>
        <v>57.188009660867451</v>
      </c>
      <c r="DF41" s="57">
        <f t="shared" si="395"/>
        <v>44.553147687566629</v>
      </c>
      <c r="DG41" s="57">
        <f t="shared" si="396"/>
        <v>32.438631860655562</v>
      </c>
      <c r="DH41" s="57">
        <f t="shared" si="397"/>
        <v>24.211995531273228</v>
      </c>
      <c r="DI41" s="57">
        <f t="shared" si="398"/>
        <v>20.186633123454026</v>
      </c>
      <c r="DJ41" s="57">
        <f t="shared" si="399"/>
        <v>18.782172815651098</v>
      </c>
      <c r="DK41" s="57">
        <f t="shared" si="400"/>
        <v>18.39811855971994</v>
      </c>
      <c r="DL41" s="57">
        <f t="shared" si="401"/>
        <v>18.317941456104716</v>
      </c>
      <c r="DM41" s="57">
        <f t="shared" si="402"/>
        <v>18.305163849492835</v>
      </c>
      <c r="DN41" s="57">
        <f t="shared" si="403"/>
        <v>25</v>
      </c>
      <c r="DO41" s="57">
        <f t="shared" si="404"/>
        <v>27.026512906054943</v>
      </c>
      <c r="DP41" s="57">
        <f t="shared" si="405"/>
        <v>21.489043713573768</v>
      </c>
      <c r="DQ41" s="57">
        <f t="shared" si="406"/>
        <v>20.030535504735148</v>
      </c>
      <c r="DR41" s="57">
        <f t="shared" si="407"/>
        <v>19.472320036184591</v>
      </c>
      <c r="DS41" s="57">
        <f t="shared" si="408"/>
        <v>19.207422826295868</v>
      </c>
      <c r="DT41" s="57">
        <f t="shared" si="409"/>
        <v>19.07449339410018</v>
      </c>
      <c r="DU41" s="57">
        <f t="shared" si="410"/>
        <v>19.001897286733421</v>
      </c>
      <c r="DV41" s="57">
        <f t="shared" si="411"/>
        <v>18.959848081064038</v>
      </c>
      <c r="DW41" s="57">
        <f t="shared" si="412"/>
        <v>18.958154701878694</v>
      </c>
      <c r="DX41" s="61">
        <f t="shared" si="163"/>
        <v>1.3200000000000005</v>
      </c>
      <c r="DY41" s="2">
        <f>IF(OY41=0,($C$23/0.4536*IF(ISNA(MK40),'Drive Train'!$F$16,'Drive Train'!$F$17)*4.448*$C$24*S$6)*SIGN(BK41),BK41)</f>
        <v>4.5236871680000004</v>
      </c>
      <c r="DZ41" s="2">
        <f>IF(OZ41=0,($C$23/0.4536*IF(ISNA(ML40),'Drive Train'!$F$16,'Drive Train'!$F$17)*4.448*$C$24*$C$21*T$6)*SIGN(BL41),BL41)</f>
        <v>14.225645600594998</v>
      </c>
      <c r="EA41" s="2">
        <f>IF(PA41=0,($C$23/0.4536*IF(ISNA(MM40),'Drive Train'!$F$16,'Drive Train'!$F$17)*4.448*$C$24*$C$21*U$6)*SIGN(BM41),BM41)</f>
        <v>9.8485238773349995</v>
      </c>
      <c r="EB41" s="2">
        <f>IF(PB41=0,($C$23/0.4536*IF(ISNA(MN40),'Drive Train'!$F$16,'Drive Train'!$F$17)*4.448*$C$24*$C$21*V$6)*SIGN(BN41),BN41)</f>
        <v>7.5312241414914709</v>
      </c>
      <c r="EC41" s="2">
        <f>IF(PC41=0,($C$23/0.4536*IF(ISNA(MO40),'Drive Train'!$F$16,'Drive Train'!$F$17)*4.448*$C$24*$C$21*W$6)*SIGN(BO41),BO41)</f>
        <v>6.0967052573978577</v>
      </c>
      <c r="ED41" s="2">
        <f>IF(PD41=0,($C$23/0.4536*IF(ISNA(MP40),'Drive Train'!$F$16,'Drive Train'!$F$17)*4.448*$C$24*$C$21*X$6)*SIGN(BP41),BP41)</f>
        <v>5.1212324162142009</v>
      </c>
      <c r="EE41" s="2">
        <f>IF(PE41=0,($C$23/0.4536*IF(ISNA(MQ40),'Drive Train'!$F$16,'Drive Train'!$F$17)*4.448*$C$24*$C$21*Y$6)*SIGN(BQ41),BQ41)</f>
        <v>4.4148555312191382</v>
      </c>
      <c r="EF41" s="2">
        <f>IF(PF41=0,($C$23/0.4536*IF(ISNA(MR40),'Drive Train'!$F$16,'Drive Train'!$F$17)*4.448*$C$24*$C$21*Z$6)*SIGN(BR41),BR41)</f>
        <v>3.8797215274349997</v>
      </c>
      <c r="EG41" s="2">
        <f>IF(PG41=0,($C$23/0.4536*IF(ISNA(MS40),'Drive Train'!$F$16,'Drive Train'!$F$17)*4.448*$C$24*$C$21*AA$6)*SIGN(BS41),BS41)</f>
        <v>3.4602921731177019</v>
      </c>
      <c r="EH41" s="2">
        <f>IF(PH41=0,($C$23/0.4536*IF(ISNA(MT40),'Drive Train'!$F$16,'Drive Train'!$F$17)*4.448*$C$24*$C$21*AB$6)*SIGN(BT41),BT41)</f>
        <v>3.1227026928135362</v>
      </c>
      <c r="EI41" s="2">
        <f>IF(PI41=0,($C$23/0.4536*IF(ISNA(MU40),'Drive Train'!$F$16,'Drive Train'!$F$17)*4.448*$C$24*$C$21*AC$6)*SIGN(BU41),BU41)</f>
        <v>2.8451291201189992</v>
      </c>
      <c r="EJ41" s="2">
        <f>IF(PJ41=0,($C$23/0.4536*IF(ISNA(MV40),'Drive Train'!$F$16,'Drive Train'!$F$17)*4.448*$C$24*$C$21*AD$6)*SIGN(BV41),BV41)</f>
        <v>3.9831807681666</v>
      </c>
      <c r="EK41" s="2">
        <f>IF(PK41=0,($C$23/0.4536*IF(ISNA(MW40),'Drive Train'!$F$16,'Drive Train'!$F$17)*4.448*$C$24*$C$21*AE$6)*SIGN(BW41),BW41)</f>
        <v>3.9831807681666</v>
      </c>
      <c r="EL41" s="2">
        <f>IF(PL41=0,($C$23/0.4536*IF(ISNA(MX40),'Drive Train'!$F$16,'Drive Train'!$F$17)*4.448*$C$24*$C$21*AF$6)*SIGN(BX41),BX41)</f>
        <v>3.9831807681666</v>
      </c>
      <c r="EM41" s="2">
        <f>IF(PM41=0,($C$23/0.4536*IF(ISNA(MY40),'Drive Train'!$F$16,'Drive Train'!$F$17)*4.448*$C$24*$C$21*AG$6)*SIGN(BY41),BY41)</f>
        <v>3.9831807681666</v>
      </c>
      <c r="EN41" s="2">
        <f>IF(PN41=0,($C$23/0.4536*IF(ISNA(MZ40),'Drive Train'!$F$16,'Drive Train'!$F$17)*4.448*$C$24*$C$21*AH$6)*SIGN(BZ41),BZ41)</f>
        <v>3.9831807681666</v>
      </c>
      <c r="EO41" s="2">
        <f>IF(PO41=0,($C$23/0.4536*IF(ISNA(NA40),'Drive Train'!$F$16,'Drive Train'!$F$17)*4.448*$C$24*$C$21*AI$6)*SIGN(CA41),CA41)</f>
        <v>3.9831807681666</v>
      </c>
      <c r="EP41" s="2">
        <f>IF(PP41=0,($C$23/0.4536*IF(ISNA(NB40),'Drive Train'!$F$16,'Drive Train'!$F$17)*4.448*$C$24*$C$21*AJ$6)*SIGN(CB41),CB41)</f>
        <v>3.9831807681666</v>
      </c>
      <c r="EQ41" s="2">
        <f>IF(PQ41=0,($C$23/0.4536*IF(ISNA(NC40),'Drive Train'!$F$16,'Drive Train'!$F$17)*4.448*$C$24*$C$21*AK$6)*SIGN(CC41),CC41)</f>
        <v>3.9831807681666</v>
      </c>
      <c r="ER41" s="2">
        <f>IF(PR41=0,($C$23/0.4536*IF(ISNA(ND40),'Drive Train'!$F$16,'Drive Train'!$F$17)*4.448*$C$24*$C$21*AL$6)*SIGN(CD41),CD41)</f>
        <v>3.9831807681666</v>
      </c>
      <c r="ES41" s="2">
        <f>IF(PS41=0,($C$23/0.4536*IF(ISNA(NE40),'Drive Train'!$F$16,'Drive Train'!$F$17)*4.448*$C$24*$C$21*AM$6)*SIGN(CE41),CE41)</f>
        <v>3.9831807681666</v>
      </c>
      <c r="ET41" s="61">
        <f t="shared" si="413"/>
        <v>1.3200000000000005</v>
      </c>
      <c r="EU41" s="255">
        <f>MAX(MIN(IF(AND(OY40=1,NG41&lt;0),-1,1)*(DC41-$C$15)/($C$14-$C$15)*$C$12*$C$21-$C$33*LO41/AO$6 -  OY40*$C$33/$C$21,DY40/$C$19),MAX(EU$8:EU40)*-1)</f>
        <v>1.2264857792343709E-2</v>
      </c>
      <c r="EV41" s="255">
        <f>MAX(MIN(IF(AND(OZ40=1,NH41&lt;0),-1,1)*(DD41-$C$15)/($C$14-$C$15)*$C$12*$C$21-$C$33*LP41/AP$6 -  OZ40*$C$33/$C$21,DZ40/$C$19),MAX(EV$8:EV40)*-1)</f>
        <v>1.0288379645068995</v>
      </c>
      <c r="EW41" s="255">
        <f>MAX(MIN(IF(AND(PA40=1,NI41&lt;0),-1,1)*(DE41-$C$15)/($C$14-$C$15)*$C$12*$C$21-$C$33*LQ41/AQ$6 -  PA40*$C$33/$C$21,EA40/$C$19),MAX(EW$8:EW40)*-1)</f>
        <v>0.77996066015888543</v>
      </c>
      <c r="EX41" s="255">
        <f>MAX(MIN(IF(AND(PB40=1,NJ41&lt;0),-1,1)*(DF41-$C$15)/($C$14-$C$15)*$C$12*$C$21-$C$33*LR41/AR$6 -  PB40*$C$33/$C$21,EB40/$C$19),MAX(EX$8:EX40)*-1)</f>
        <v>0.51651759819017462</v>
      </c>
      <c r="EY41" s="255">
        <f>MAX(MIN(IF(AND(PC40=1,NK41&lt;0),-1,1)*(DG41-$C$15)/($C$14-$C$15)*$C$12*$C$21-$C$33*LS41/AS$6 -  PC40*$C$33/$C$21,EC40/$C$19),MAX(EY$8:EY40)*-1)</f>
        <v>0.27409508372782343</v>
      </c>
      <c r="EZ41" s="255">
        <f>MAX(MIN(IF(AND(PD40=1,NL41&lt;0),-1,1)*(DH41-$C$15)/($C$14-$C$15)*$C$12*$C$21-$C$33*LT41/AT$6 -  PD40*$C$33/$C$21,ED40/$C$19),MAX(EZ$8:EZ40)*-1)</f>
        <v>0.11361573107230927</v>
      </c>
      <c r="FA41" s="255">
        <f>MAX(MIN(IF(AND(PE40=1,NM41&lt;0),-1,1)*(DI41-$C$15)/($C$14-$C$15)*$C$12*$C$21-$C$33*LU41/AU$6 -  PE40*$C$33/$C$21,EE40/$C$19),MAX(FA$8:FA40)*-1)</f>
        <v>3.6083566846995763E-2</v>
      </c>
      <c r="FB41" s="255">
        <f>MAX(MIN(IF(AND(PF40=1,NN41&lt;0),-1,1)*(DJ41-$C$15)/($C$14-$C$15)*$C$12*$C$21-$C$33*LV41/AV$6 -  PF40*$C$33/$C$21,EF40/$C$19),MAX(FB$8:FB40)*-1)</f>
        <v>9.1646470903054E-3</v>
      </c>
      <c r="FC41" s="255">
        <f>MAX(MIN(IF(AND(PG40=1,NO41&lt;0),-1,1)*(DK41-$C$15)/($C$14-$C$15)*$C$12*$C$21-$C$33*LW41/AW$6 -  PG40*$C$33/$C$21,EG40/$C$19),MAX(FC$8:FC40)*-1)</f>
        <v>1.8115834848563828E-3</v>
      </c>
      <c r="FD41" s="255">
        <f>MAX(MIN(IF(AND(PH40=1,NP41&lt;0),-1,1)*(DL41-$C$15)/($C$14-$C$15)*$C$12*$C$21-$C$33*LX41/AX$6 -  PH40*$C$33/$C$21,EH40/$C$19),MAX(FD$8:FD40)*-1)</f>
        <v>2.7592237330897884E-4</v>
      </c>
      <c r="FE41" s="255">
        <f>MAX(MIN(IF(AND(PI40=1,NQ41&lt;0),-1,1)*(DM41-$C$15)/($C$14-$C$15)*$C$12*$C$21-$C$33*LY41/AY$6 -  PI40*$C$33/$C$21,EI40/$C$19),MAX(FE$8:FE40)*-1)</f>
        <v>3.0949320413975467E-5</v>
      </c>
      <c r="FF41" s="255">
        <f>MAX(MIN(IF(AND(PJ40=1,NR41&lt;0),-1,1)*(DN41-$C$15)/($C$14-$C$15)*$C$12*$C$21-$C$33*LZ41/AZ$6 -  PJ40*$C$33/$C$21,EJ40/$C$19),MAX(FF$8:FF40)*-1)</f>
        <v>0.17732951333487817</v>
      </c>
      <c r="FG41" s="255">
        <f>MAX(MIN(IF(AND(PK40=1,NS41&lt;0),-1,1)*(DO41-$C$15)/($C$14-$C$15)*$C$12*$C$21-$C$33*MA41/BA$6 -  PK40*$C$33/$C$21,EK40/$C$19),MAX(FG$8:FG40)*-1)</f>
        <v>0.1685385539495417</v>
      </c>
      <c r="FH41" s="255">
        <f>MAX(MIN(IF(AND(PL40=1,NT41&lt;0),-1,1)*(DP41-$C$15)/($C$14-$C$15)*$C$12*$C$21-$C$33*MB41/BB$6 -  PL40*$C$33/$C$21,EL40/$C$19),MAX(FH$8:FH40)*-1)</f>
        <v>6.1161380997635961E-2</v>
      </c>
      <c r="FI41" s="255">
        <f>MAX(MIN(IF(AND(PM40=1,NU41&lt;0),-1,1)*(DQ41-$C$15)/($C$14-$C$15)*$C$12*$C$21-$C$33*MC41/BC$6 -  PM40*$C$33/$C$21,EM40/$C$19),MAX(FI$8:FI40)*-1)</f>
        <v>3.3106353228631147E-2</v>
      </c>
      <c r="FJ41" s="255">
        <f>MAX(MIN(IF(AND(PN40=1,NV41&lt;0),-1,1)*(DR41-$C$15)/($C$14-$C$15)*$C$12*$C$21-$C$33*MD41/BD$6 -  PN40*$C$33/$C$21,EN40/$C$19),MAX(FJ$8:FJ40)*-1)</f>
        <v>2.2392125859782785E-2</v>
      </c>
      <c r="FK41" s="255">
        <f>MAX(MIN(IF(AND(PO40=1,NW41&lt;0),-1,1)*(DS41-$C$15)/($C$14-$C$15)*$C$12*$C$21-$C$33*ME41/BE$6 -  PO40*$C$33/$C$21,EO40/$C$19),MAX(FK$8:FK40)*-1)</f>
        <v>1.7312206487335946E-2</v>
      </c>
      <c r="FL41" s="255">
        <f>MAX(MIN(IF(AND(PP40=1,NX41&lt;0),-1,1)*(DT41-$C$15)/($C$14-$C$15)*$C$12*$C$21-$C$33*MF41/BF$6 -  PP40*$C$33/$C$21,EP40/$C$19),MAX(FL$8:FL40)*-1)</f>
        <v>1.4764096473960098E-2</v>
      </c>
      <c r="FM41" s="255">
        <f>MAX(MIN(IF(AND(PQ40=1,NY41&lt;0),-1,1)*(DU41-$C$15)/($C$14-$C$15)*$C$12*$C$21-$C$33*MG41/BG$6 -  PQ40*$C$33/$C$21,EQ40/$C$19),MAX(FM$8:FM40)*-1)</f>
        <v>1.337281057719536E-2</v>
      </c>
      <c r="FN41" s="255">
        <f>MAX(MIN(IF(AND(PR40=1,NZ41&lt;0),-1,1)*(DV41-$C$15)/($C$14-$C$15)*$C$12*$C$21-$C$33*MH41/BH$6 -  PR40*$C$33/$C$21,ER40/$C$19),MAX(FN$8:FN40)*-1)</f>
        <v>1.2567045391111031E-2</v>
      </c>
      <c r="FO41" s="255">
        <f>MAX(MIN(IF(AND(PS40=1,OA41&lt;0),-1,1)*(DW41-$C$15)/($C$14-$C$15)*$C$12*$C$21-$C$33*MI41/BI$6 -  PS40*$C$33/$C$21,ES40/$C$19),MAX(FO$8:FO40)*-1)</f>
        <v>1.2534597613135134E-2</v>
      </c>
      <c r="FP41" s="61">
        <f t="shared" si="164"/>
        <v>1.3200000000000005</v>
      </c>
      <c r="FQ41" s="256">
        <f t="shared" ref="FQ41:FQ72" si="457">IF(AND(KS41=1,OY41=1),0,MIN((ABS(($C$14-$C$15)*EU41/$C$12/$C$21)+$C$15)/$C$21,DC41))</f>
        <v>3.9647644710137127</v>
      </c>
      <c r="FR41" s="256">
        <f t="shared" ref="FR41:FR72" si="458">IF(AND(KT41=1,OZ41=1),0,MIN((ABS(($C$14-$C$15)*EV41/$C$12/$C$21)+$C$15)/$C$21,DD41))</f>
        <v>68.885439471461666</v>
      </c>
      <c r="FS41" s="256">
        <f t="shared" ref="FS41:FS72" si="459">IF(AND(KU41=1,PA41=1),0,MIN((ABS(($C$14-$C$15)*EW41/$C$12/$C$21)+$C$15)/$C$21,DE41))</f>
        <v>56.678509911288238</v>
      </c>
      <c r="FT41" s="256">
        <f t="shared" ref="FT41:FT72" si="460">IF(AND(KV41=1,PB41=1),0,MIN((ABS(($C$14-$C$15)*EX41/$C$12/$C$21)+$C$15)/$C$21,DF41))</f>
        <v>38.589221857587752</v>
      </c>
      <c r="FU41" s="256">
        <f t="shared" ref="FU41:FU72" si="461">IF(AND(KW41=1,PC41=1),0,MIN((ABS(($C$14-$C$15)*EY41/$C$12/$C$21)+$C$15)/$C$21,DG41))</f>
        <v>21.94330732091008</v>
      </c>
      <c r="FV41" s="256">
        <f t="shared" ref="FV41:FV72" si="462">IF(AND(KX41=1,PD41=1),0,MIN((ABS(($C$14-$C$15)*EZ41/$C$12/$C$21)+$C$15)/$C$21,DH41))</f>
        <v>10.92401072162532</v>
      </c>
      <c r="FW41" s="256">
        <f t="shared" ref="FW41:FW72" si="463">IF(AND(KY41=1,PE41=1),0,MIN((ABS(($C$14-$C$15)*FA41/$C$12/$C$21)+$C$15)/$C$21,DI41))</f>
        <v>5.6002734342676348</v>
      </c>
      <c r="FX41" s="256">
        <f t="shared" ref="FX41:FX72" si="464">IF(AND(KZ41=1,PF41=1),0,MIN((ABS(($C$14-$C$15)*FB41/$C$12/$C$21)+$C$15)/$C$21,DJ41))</f>
        <v>3.7518888538035067</v>
      </c>
      <c r="FY41" s="256">
        <f t="shared" ref="FY41:FY72" si="465">IF(AND(LA41=1,PG41=1),0,MIN((ABS(($C$14-$C$15)*FC41/$C$12/$C$21)+$C$15)/$C$21,DK41))</f>
        <v>3.246991572993938</v>
      </c>
      <c r="FZ41" s="256">
        <f t="shared" ref="FZ41:FZ72" si="466">IF(AND(LB41=1,PH41=1),0,MIN((ABS(($C$14-$C$15)*FD41/$C$12/$C$21)+$C$15)/$C$21,DL41))</f>
        <v>3.1415455764584661</v>
      </c>
      <c r="GA41" s="256">
        <f t="shared" ref="GA41:GA72" si="467">IF(AND(LC41=1,PI41=1),0,MIN((ABS(($C$14-$C$15)*FE41/$C$12/$C$21)+$C$15)/$C$21,DM41))</f>
        <v>3.1247245294887858</v>
      </c>
      <c r="GB41" s="256">
        <f t="shared" ref="GB41:GB72" si="468">IF(AND(LD41=1,PJ41=1),0,MIN((ABS(($C$14-$C$15)*FF41/$C$12/$C$21)+$C$15)/$C$21,DN41))</f>
        <v>15.298910374421068</v>
      </c>
      <c r="GC41" s="256">
        <f t="shared" ref="GC41:GC72" si="469">IF(AND(LE41=1,PK41=1),0,MIN((ABS(($C$14-$C$15)*FG41/$C$12/$C$21)+$C$15)/$C$21,DO41))</f>
        <v>14.695280142516836</v>
      </c>
      <c r="GD41" s="256">
        <f t="shared" ref="GD41:GD72" si="470">IF(AND(LF41=1,PL41=1),0,MIN((ABS(($C$14-$C$15)*FH41/$C$12/$C$21)+$C$15)/$C$21,DP41))</f>
        <v>7.3222387065281564</v>
      </c>
      <c r="GE41" s="256">
        <f t="shared" ref="GE41:GE72" si="471">IF(AND(LG41=1,PM41=1),0,MIN((ABS(($C$14-$C$15)*FI41/$C$12/$C$21)+$C$15)/$C$21,DQ41))</f>
        <v>5.3958433978964591</v>
      </c>
      <c r="GF41" s="256">
        <f t="shared" ref="GF41:GF72" si="472">IF(AND(LH41=1,PN41=1),0,MIN((ABS(($C$14-$C$15)*FJ41/$C$12/$C$21)+$C$15)/$C$21,DR41))</f>
        <v>4.6601521874330816</v>
      </c>
      <c r="GG41" s="256">
        <f t="shared" ref="GG41:GG72" si="473">IF(AND(LI41=1,PO41=1),0,MIN((ABS(($C$14-$C$15)*FK41/$C$12/$C$21)+$C$15)/$C$21,DS41))</f>
        <v>4.3113400982816188</v>
      </c>
      <c r="GH41" s="256">
        <f t="shared" ref="GH41:GH72" si="474">IF(AND(LJ41=1,PP41=1),0,MIN((ABS(($C$14-$C$15)*FL41/$C$12/$C$21)+$C$15)/$C$21,DT41))</f>
        <v>4.1363744124137982</v>
      </c>
      <c r="GI41" s="256">
        <f t="shared" ref="GI41:GI72" si="475">IF(AND(LK41=1,PQ41=1),0,MIN((ABS(($C$14-$C$15)*FM41/$C$12/$C$21)+$C$15)/$C$21,DU41))</f>
        <v>4.0408419236720086</v>
      </c>
      <c r="GJ41" s="256">
        <f t="shared" ref="GJ41:GJ72" si="476">IF(AND(LL41=1,PR41=1),0,MIN((ABS(($C$14-$C$15)*FN41/$C$12/$C$21)+$C$15)/$C$21,DV41))</f>
        <v>3.98551414830454</v>
      </c>
      <c r="GK41" s="256">
        <f t="shared" ref="GK41:GK72" si="477">IF(AND(LM41=1,PS41=1),0,MIN((ABS(($C$14-$C$15)*FO41/$C$12/$C$21)+$C$15)/$C$21,DW41))</f>
        <v>3.983286125299788</v>
      </c>
      <c r="GL41" s="61">
        <f t="shared" si="186"/>
        <v>1.3200000000000005</v>
      </c>
      <c r="GM41" s="57">
        <f t="shared" si="414"/>
        <v>0.317437936712405</v>
      </c>
      <c r="GN41" s="57">
        <f t="shared" si="415"/>
        <v>7.4559214411057999</v>
      </c>
      <c r="GO41" s="57">
        <f t="shared" si="416"/>
        <v>8.1644678461321512</v>
      </c>
      <c r="GP41" s="57">
        <f t="shared" si="417"/>
        <v>7.0704308112098522</v>
      </c>
      <c r="GQ41" s="57">
        <f t="shared" si="418"/>
        <v>4.6348146728599344</v>
      </c>
      <c r="GR41" s="57">
        <f t="shared" si="419"/>
        <v>2.2871271456318931</v>
      </c>
      <c r="GS41" s="57">
        <f t="shared" si="420"/>
        <v>0.84259580238565268</v>
      </c>
      <c r="GT41" s="57">
        <f t="shared" si="421"/>
        <v>0.24352385962894893</v>
      </c>
      <c r="GU41" s="57">
        <f t="shared" si="422"/>
        <v>5.3972422251911664E-2</v>
      </c>
      <c r="GV41" s="57">
        <f t="shared" si="423"/>
        <v>9.1092496819479216E-3</v>
      </c>
      <c r="GW41" s="57">
        <f t="shared" si="424"/>
        <v>1.1214385045210185E-3</v>
      </c>
      <c r="GX41" s="57">
        <f t="shared" si="425"/>
        <v>4.5896263767834444</v>
      </c>
      <c r="GY41" s="57">
        <f t="shared" si="426"/>
        <v>4.3620995634888144</v>
      </c>
      <c r="GZ41" s="57">
        <f t="shared" si="427"/>
        <v>1.5829733144146652</v>
      </c>
      <c r="HA41" s="57">
        <f t="shared" si="428"/>
        <v>0.85685563085200012</v>
      </c>
      <c r="HB41" s="57">
        <f t="shared" si="429"/>
        <v>0.57955097008716627</v>
      </c>
      <c r="HC41" s="57">
        <f t="shared" si="430"/>
        <v>0.44807295774025302</v>
      </c>
      <c r="HD41" s="57">
        <f t="shared" si="431"/>
        <v>0.38212300553883571</v>
      </c>
      <c r="HE41" s="57">
        <f t="shared" si="432"/>
        <v>0.34611387017635625</v>
      </c>
      <c r="HF41" s="57">
        <f t="shared" si="433"/>
        <v>0.32525912872921392</v>
      </c>
      <c r="HG41" s="57">
        <f t="shared" si="434"/>
        <v>0.32441931828330717</v>
      </c>
      <c r="HH41" s="61">
        <f t="shared" si="187"/>
        <v>1.3200000000000005</v>
      </c>
      <c r="HI41" s="57">
        <f t="shared" si="188"/>
        <v>0.317437936712405</v>
      </c>
      <c r="HJ41" s="57">
        <f t="shared" si="189"/>
        <v>7.4559214411057999</v>
      </c>
      <c r="HK41" s="57">
        <f t="shared" si="190"/>
        <v>8.1644678461321512</v>
      </c>
      <c r="HL41" s="57">
        <f t="shared" si="191"/>
        <v>7.0704308112098522</v>
      </c>
      <c r="HM41" s="57">
        <f t="shared" si="192"/>
        <v>4.6348146728599344</v>
      </c>
      <c r="HN41" s="57">
        <f t="shared" si="193"/>
        <v>2.2871271456318931</v>
      </c>
      <c r="HO41" s="57">
        <f t="shared" si="194"/>
        <v>0.84259580238565268</v>
      </c>
      <c r="HP41" s="57">
        <f t="shared" si="195"/>
        <v>0.24352385962894893</v>
      </c>
      <c r="HQ41" s="57">
        <f t="shared" si="196"/>
        <v>5.3972422251911664E-2</v>
      </c>
      <c r="HR41" s="57">
        <f t="shared" si="197"/>
        <v>9.1092496819479216E-3</v>
      </c>
      <c r="HS41" s="57">
        <f t="shared" si="198"/>
        <v>1.1214385045210185E-3</v>
      </c>
      <c r="HT41" s="57">
        <f t="shared" si="199"/>
        <v>4.5896263767834444</v>
      </c>
      <c r="HU41" s="57">
        <f t="shared" si="200"/>
        <v>4.3620995634888144</v>
      </c>
      <c r="HV41" s="57">
        <f t="shared" si="201"/>
        <v>1.5829733144146652</v>
      </c>
      <c r="HW41" s="57">
        <f t="shared" si="202"/>
        <v>0.85685563085200012</v>
      </c>
      <c r="HX41" s="57">
        <f t="shared" si="203"/>
        <v>0.57955097008716627</v>
      </c>
      <c r="HY41" s="57">
        <f t="shared" si="204"/>
        <v>0.44807295774025302</v>
      </c>
      <c r="HZ41" s="57">
        <f t="shared" si="205"/>
        <v>0.38212300553883571</v>
      </c>
      <c r="IA41" s="57">
        <f t="shared" si="206"/>
        <v>0.34611387017635625</v>
      </c>
      <c r="IB41" s="57">
        <f t="shared" si="207"/>
        <v>0.32525912872921392</v>
      </c>
      <c r="IC41" s="57">
        <f t="shared" si="208"/>
        <v>0.32441931828330717</v>
      </c>
      <c r="ID41" s="61">
        <f t="shared" si="209"/>
        <v>1.3200000000000005</v>
      </c>
      <c r="IE41" s="57">
        <f t="shared" si="210"/>
        <v>11.972146769619609</v>
      </c>
      <c r="IF41" s="57">
        <f t="shared" si="211"/>
        <v>8.0655801535586633</v>
      </c>
      <c r="IG41" s="57">
        <f t="shared" si="212"/>
        <v>8.7677313870887659</v>
      </c>
      <c r="IH41" s="57">
        <f t="shared" si="213"/>
        <v>9.8317742412634619</v>
      </c>
      <c r="II41" s="57">
        <f t="shared" si="214"/>
        <v>10.831940739727429</v>
      </c>
      <c r="IJ41" s="57">
        <f t="shared" si="215"/>
        <v>11.516213866702108</v>
      </c>
      <c r="IK41" s="57">
        <f t="shared" si="216"/>
        <v>11.861314586933393</v>
      </c>
      <c r="IL41" s="57">
        <f t="shared" si="217"/>
        <v>11.986939722515519</v>
      </c>
      <c r="IM41" s="57">
        <f t="shared" si="218"/>
        <v>12.023092305241866</v>
      </c>
      <c r="IN41" s="57">
        <f t="shared" si="219"/>
        <v>12.031093183668997</v>
      </c>
      <c r="IO41" s="57">
        <f t="shared" si="220"/>
        <v>12.032456773754641</v>
      </c>
      <c r="IP41" s="57">
        <f t="shared" si="221"/>
        <v>11.285204721561643</v>
      </c>
      <c r="IQ41" s="57">
        <f t="shared" si="222"/>
        <v>11.216090291658702</v>
      </c>
      <c r="IR41" s="57">
        <f t="shared" si="223"/>
        <v>11.733106909064672</v>
      </c>
      <c r="IS41" s="57">
        <f t="shared" si="224"/>
        <v>11.869847890485673</v>
      </c>
      <c r="IT41" s="57">
        <f t="shared" si="225"/>
        <v>11.922359774931284</v>
      </c>
      <c r="IU41" s="57">
        <f t="shared" si="226"/>
        <v>11.947314708732378</v>
      </c>
      <c r="IV41" s="57">
        <f t="shared" si="227"/>
        <v>11.959846311237857</v>
      </c>
      <c r="IW41" s="57">
        <f t="shared" si="228"/>
        <v>11.966692650665479</v>
      </c>
      <c r="IX41" s="57">
        <f t="shared" si="229"/>
        <v>11.970659012446829</v>
      </c>
      <c r="IY41" s="57">
        <f t="shared" si="230"/>
        <v>11.970818755852754</v>
      </c>
      <c r="IZ41" s="61">
        <f t="shared" si="231"/>
        <v>1.3200000000000005</v>
      </c>
      <c r="JA41" s="256" t="e">
        <f t="shared" si="349"/>
        <v>#N/A</v>
      </c>
      <c r="JB41" s="256" t="e">
        <f t="shared" si="350"/>
        <v>#N/A</v>
      </c>
      <c r="JC41" s="256" t="e">
        <f t="shared" si="351"/>
        <v>#N/A</v>
      </c>
      <c r="JD41" s="256" t="e">
        <f t="shared" si="352"/>
        <v>#N/A</v>
      </c>
      <c r="JE41" s="256" t="e">
        <f t="shared" si="353"/>
        <v>#N/A</v>
      </c>
      <c r="JF41" s="256" t="e">
        <f t="shared" si="354"/>
        <v>#N/A</v>
      </c>
      <c r="JG41" s="256" t="e">
        <f t="shared" si="355"/>
        <v>#N/A</v>
      </c>
      <c r="JH41" s="256" t="e">
        <f t="shared" si="356"/>
        <v>#N/A</v>
      </c>
      <c r="JI41" s="256" t="e">
        <f t="shared" si="357"/>
        <v>#N/A</v>
      </c>
      <c r="JJ41" s="256" t="e">
        <f t="shared" si="358"/>
        <v>#N/A</v>
      </c>
      <c r="JK41" s="256" t="e">
        <f t="shared" si="359"/>
        <v>#N/A</v>
      </c>
      <c r="JL41" s="256" t="e">
        <f t="shared" si="360"/>
        <v>#N/A</v>
      </c>
      <c r="JM41" s="256" t="e">
        <f t="shared" si="361"/>
        <v>#N/A</v>
      </c>
      <c r="JN41" s="256" t="e">
        <f t="shared" si="362"/>
        <v>#N/A</v>
      </c>
      <c r="JO41" s="256" t="e">
        <f t="shared" si="363"/>
        <v>#N/A</v>
      </c>
      <c r="JP41" s="256" t="e">
        <f t="shared" si="364"/>
        <v>#N/A</v>
      </c>
      <c r="JQ41" s="256" t="e">
        <f t="shared" si="365"/>
        <v>#N/A</v>
      </c>
      <c r="JR41" s="256" t="e">
        <f t="shared" si="366"/>
        <v>#N/A</v>
      </c>
      <c r="JS41" s="256" t="e">
        <f t="shared" si="367"/>
        <v>#N/A</v>
      </c>
      <c r="JT41" s="256" t="e">
        <f t="shared" si="368"/>
        <v>#N/A</v>
      </c>
      <c r="JU41" s="256" t="e">
        <f t="shared" si="369"/>
        <v>#N/A</v>
      </c>
      <c r="JV41" s="61">
        <f t="shared" si="233"/>
        <v>1.3200000000000005</v>
      </c>
      <c r="JW41" s="46">
        <f t="shared" ref="JW41:JW72" si="478">IF(AND(KS41=0,HI41&lt;=$C$40),1,0)</f>
        <v>0</v>
      </c>
      <c r="JX41" s="46">
        <f t="shared" ref="JX41:JX72" si="479">IF(AND(KT41=0,HJ41&lt;=$C$40),1,0)</f>
        <v>0</v>
      </c>
      <c r="JY41" s="46">
        <f t="shared" ref="JY41:JY72" si="480">IF(AND(KU41=0,HK41&lt;=$C$40),1,0)</f>
        <v>0</v>
      </c>
      <c r="JZ41" s="46">
        <f t="shared" ref="JZ41:JZ72" si="481">IF(AND(KV41=0,HL41&lt;=$C$40),1,0)</f>
        <v>0</v>
      </c>
      <c r="KA41" s="46">
        <f t="shared" ref="KA41:KA72" si="482">IF(AND(KW41=0,HM41&lt;=$C$40),1,0)</f>
        <v>0</v>
      </c>
      <c r="KB41" s="46">
        <f t="shared" ref="KB41:KB72" si="483">IF(AND(KX41=0,HN41&lt;=$C$40),1,0)</f>
        <v>0</v>
      </c>
      <c r="KC41" s="46">
        <f t="shared" ref="KC41:KC72" si="484">IF(AND(KY41=0,HO41&lt;=$C$40),1,0)</f>
        <v>0</v>
      </c>
      <c r="KD41" s="46">
        <f t="shared" ref="KD41:KD72" si="485">IF(AND(KZ41=0,HP41&lt;=$C$40),1,0)</f>
        <v>0</v>
      </c>
      <c r="KE41" s="46">
        <f t="shared" ref="KE41:KE72" si="486">IF(AND(LA41=0,HQ41&lt;=$C$40),1,0)</f>
        <v>1</v>
      </c>
      <c r="KF41" s="46">
        <f t="shared" ref="KF41:KF72" si="487">IF(AND(LB41=0,HR41&lt;=$C$40),1,0)</f>
        <v>1</v>
      </c>
      <c r="KG41" s="46">
        <f t="shared" ref="KG41:KG72" si="488">IF(AND(LC41=0,HS41&lt;=$C$40),1,0)</f>
        <v>1</v>
      </c>
      <c r="KH41" s="46">
        <f t="shared" ref="KH41:KH72" si="489">IF(AND(LD41=0,HT41&lt;=$C$40),1,0)</f>
        <v>0</v>
      </c>
      <c r="KI41" s="46">
        <f t="shared" ref="KI41:KI72" si="490">IF(AND(LE41=0,HU41&lt;=$C$40),1,0)</f>
        <v>0</v>
      </c>
      <c r="KJ41" s="46">
        <f t="shared" ref="KJ41:KJ72" si="491">IF(AND(LF41=0,HV41&lt;=$C$40),1,0)</f>
        <v>0</v>
      </c>
      <c r="KK41" s="46">
        <f t="shared" ref="KK41:KK72" si="492">IF(AND(LG41=0,HW41&lt;=$C$40),1,0)</f>
        <v>0</v>
      </c>
      <c r="KL41" s="46">
        <f t="shared" ref="KL41:KL72" si="493">IF(AND(LH41=0,HX41&lt;=$C$40),1,0)</f>
        <v>0</v>
      </c>
      <c r="KM41" s="46">
        <f t="shared" ref="KM41:KM72" si="494">IF(AND(LI41=0,HY41&lt;=$C$40),1,0)</f>
        <v>0</v>
      </c>
      <c r="KN41" s="46">
        <f t="shared" ref="KN41:KN72" si="495">IF(AND(LJ41=0,HZ41&lt;=$C$40),1,0)</f>
        <v>0</v>
      </c>
      <c r="KO41" s="46">
        <f t="shared" ref="KO41:KO72" si="496">IF(AND(LK41=0,IA41&lt;=$C$40),1,0)</f>
        <v>0</v>
      </c>
      <c r="KP41" s="46">
        <f t="shared" ref="KP41:KP72" si="497">IF(AND(LL41=0,IB41&lt;=$C$40),1,0)</f>
        <v>0</v>
      </c>
      <c r="KQ41" s="46">
        <f t="shared" ref="KQ41:KQ72" si="498">IF(AND(LM41=0,IC41&lt;=$C$40),1,0)</f>
        <v>0</v>
      </c>
      <c r="KR41" s="61">
        <f t="shared" si="255"/>
        <v>1.3200000000000005</v>
      </c>
      <c r="KS41" s="1">
        <f t="shared" ref="KS41:KS72" si="499">IF(OR(KS40=1,AND(OY41=1,LO41&lt;=$C$41)),1,0)</f>
        <v>0</v>
      </c>
      <c r="KT41" s="1">
        <f t="shared" ref="KT41:KT72" si="500">IF(OR(KT40=1,AND(OZ41=1,LP41&lt;=$C$41)),1,0)</f>
        <v>0</v>
      </c>
      <c r="KU41" s="1">
        <f t="shared" ref="KU41:KU72" si="501">IF(OR(KU40=1,AND(PA41=1,LQ41&lt;=$C$41)),1,0)</f>
        <v>0</v>
      </c>
      <c r="KV41" s="1">
        <f t="shared" ref="KV41:KV72" si="502">IF(OR(KV40=1,AND(PB41=1,LR41&lt;=$C$41)),1,0)</f>
        <v>0</v>
      </c>
      <c r="KW41" s="1">
        <f t="shared" ref="KW41:KW72" si="503">IF(OR(KW40=1,AND(PC41=1,LS41&lt;=$C$41)),1,0)</f>
        <v>0</v>
      </c>
      <c r="KX41" s="1">
        <f t="shared" ref="KX41:KX72" si="504">IF(OR(KX40=1,AND(PD41=1,LT41&lt;=$C$41)),1,0)</f>
        <v>0</v>
      </c>
      <c r="KY41" s="1">
        <f t="shared" ref="KY41:KY72" si="505">IF(OR(KY40=1,AND(PE41=1,LU41&lt;=$C$41)),1,0)</f>
        <v>0</v>
      </c>
      <c r="KZ41" s="1">
        <f t="shared" ref="KZ41:KZ72" si="506">IF(OR(KZ40=1,AND(PF41=1,LV41&lt;=$C$41)),1,0)</f>
        <v>0</v>
      </c>
      <c r="LA41" s="1">
        <f t="shared" ref="LA41:LA72" si="507">IF(OR(LA40=1,AND(PG41=1,LW41&lt;=$C$41)),1,0)</f>
        <v>0</v>
      </c>
      <c r="LB41" s="1">
        <f t="shared" ref="LB41:LB72" si="508">IF(OR(LB40=1,AND(PH41=1,LX41&lt;=$C$41)),1,0)</f>
        <v>0</v>
      </c>
      <c r="LC41" s="1">
        <f t="shared" ref="LC41:LC72" si="509">IF(OR(LC40=1,AND(PI41=1,LY41&lt;=$C$41)),1,0)</f>
        <v>0</v>
      </c>
      <c r="LD41" s="1">
        <f t="shared" ref="LD41:LD72" si="510">IF(OR(LD40=1,AND(PJ41=1,LZ41&lt;=$C$41)),1,0)</f>
        <v>0</v>
      </c>
      <c r="LE41" s="1">
        <f t="shared" ref="LE41:LE72" si="511">IF(OR(LE40=1,AND(PK41=1,MA41&lt;=$C$41)),1,0)</f>
        <v>0</v>
      </c>
      <c r="LF41" s="1">
        <f t="shared" ref="LF41:LF72" si="512">IF(OR(LF40=1,AND(PL41=1,MB41&lt;=$C$41)),1,0)</f>
        <v>0</v>
      </c>
      <c r="LG41" s="1">
        <f t="shared" ref="LG41:LG72" si="513">IF(OR(LG40=1,AND(PM41=1,MC41&lt;=$C$41)),1,0)</f>
        <v>0</v>
      </c>
      <c r="LH41" s="1">
        <f t="shared" ref="LH41:LH72" si="514">IF(OR(LH40=1,AND(PN41=1,MD41&lt;=$C$41)),1,0)</f>
        <v>0</v>
      </c>
      <c r="LI41" s="1">
        <f t="shared" ref="LI41:LI72" si="515">IF(OR(LI40=1,AND(PO41=1,ME41&lt;=$C$41)),1,0)</f>
        <v>0</v>
      </c>
      <c r="LJ41" s="1">
        <f t="shared" ref="LJ41:LJ72" si="516">IF(OR(LJ40=1,AND(PP41=1,MF41&lt;=$C$41)),1,0)</f>
        <v>0</v>
      </c>
      <c r="LK41" s="1">
        <f t="shared" ref="LK41:LK72" si="517">IF(OR(LK40=1,AND(PQ41=1,MG41&lt;=$C$41)),1,0)</f>
        <v>0</v>
      </c>
      <c r="LL41" s="1">
        <f t="shared" ref="LL41:LL72" si="518">IF(OR(LL40=1,AND(PR41=1,MH41&lt;=$C$41)),1,0)</f>
        <v>0</v>
      </c>
      <c r="LM41" s="1">
        <f t="shared" ref="LM41:LM72" si="519">IF(OR(LM40=1,AND(PS41=1,MI41&lt;=$C$41)),1,0)</f>
        <v>0</v>
      </c>
      <c r="LN41" s="61">
        <f t="shared" si="277"/>
        <v>1.3200000000000005</v>
      </c>
      <c r="LO41" s="57">
        <f t="shared" si="278"/>
        <v>11.730039111812863</v>
      </c>
      <c r="LP41" s="57">
        <f t="shared" si="279"/>
        <v>10.659117970914235</v>
      </c>
      <c r="LQ41" s="57">
        <f t="shared" si="280"/>
        <v>13.666479195571481</v>
      </c>
      <c r="LR41" s="57">
        <f t="shared" si="281"/>
        <v>15.177121740366312</v>
      </c>
      <c r="LS41" s="57">
        <f t="shared" si="282"/>
        <v>15.240232608186492</v>
      </c>
      <c r="LT41" s="57">
        <f t="shared" si="283"/>
        <v>14.242340190372277</v>
      </c>
      <c r="LU41" s="57">
        <f t="shared" si="284"/>
        <v>12.835079152285441</v>
      </c>
      <c r="LV41" s="57">
        <f t="shared" si="285"/>
        <v>11.444243044897247</v>
      </c>
      <c r="LW41" s="57">
        <f t="shared" si="286"/>
        <v>10.246933670520816</v>
      </c>
      <c r="LX41" s="57">
        <f t="shared" si="287"/>
        <v>9.254772573705905</v>
      </c>
      <c r="LY41" s="57">
        <f t="shared" si="288"/>
        <v>8.4332287363685996</v>
      </c>
      <c r="LZ41" s="57">
        <f t="shared" si="289"/>
        <v>8.7514386126711248</v>
      </c>
      <c r="MA41" s="57">
        <f t="shared" si="290"/>
        <v>10.693171184223417</v>
      </c>
      <c r="MB41" s="57">
        <f t="shared" si="291"/>
        <v>11.4177969196602</v>
      </c>
      <c r="MC41" s="57">
        <f t="shared" si="292"/>
        <v>11.598240410825861</v>
      </c>
      <c r="MD41" s="57">
        <f t="shared" si="293"/>
        <v>11.666232961801409</v>
      </c>
      <c r="ME41" s="57">
        <f t="shared" si="294"/>
        <v>11.69829450373636</v>
      </c>
      <c r="MF41" s="57">
        <f t="shared" si="295"/>
        <v>11.714334342699832</v>
      </c>
      <c r="MG41" s="57">
        <f t="shared" si="296"/>
        <v>11.723080283990639</v>
      </c>
      <c r="MH41" s="57">
        <f t="shared" si="297"/>
        <v>11.728141661301873</v>
      </c>
      <c r="MI41" s="57">
        <f t="shared" si="298"/>
        <v>11.728345421469674</v>
      </c>
      <c r="MJ41" s="61">
        <f t="shared" si="299"/>
        <v>1.3200000000000005</v>
      </c>
      <c r="MK41" s="57" t="e">
        <f t="shared" si="435"/>
        <v>#N/A</v>
      </c>
      <c r="ML41" s="57" t="e">
        <f t="shared" si="370"/>
        <v>#N/A</v>
      </c>
      <c r="MM41" s="57" t="e">
        <f t="shared" si="371"/>
        <v>#N/A</v>
      </c>
      <c r="MN41" s="57" t="e">
        <f t="shared" si="372"/>
        <v>#N/A</v>
      </c>
      <c r="MO41" s="57" t="e">
        <f t="shared" si="373"/>
        <v>#N/A</v>
      </c>
      <c r="MP41" s="57" t="e">
        <f t="shared" si="374"/>
        <v>#N/A</v>
      </c>
      <c r="MQ41" s="57" t="e">
        <f t="shared" si="375"/>
        <v>#N/A</v>
      </c>
      <c r="MR41" s="57" t="e">
        <f t="shared" si="376"/>
        <v>#N/A</v>
      </c>
      <c r="MS41" s="57" t="e">
        <f t="shared" si="377"/>
        <v>#N/A</v>
      </c>
      <c r="MT41" s="57" t="e">
        <f t="shared" si="378"/>
        <v>#N/A</v>
      </c>
      <c r="MU41" s="57" t="e">
        <f t="shared" si="379"/>
        <v>#N/A</v>
      </c>
      <c r="MV41" s="57" t="e">
        <f t="shared" si="380"/>
        <v>#N/A</v>
      </c>
      <c r="MW41" s="57" t="e">
        <f t="shared" si="381"/>
        <v>#N/A</v>
      </c>
      <c r="MX41" s="57" t="e">
        <f t="shared" si="382"/>
        <v>#N/A</v>
      </c>
      <c r="MY41" s="57" t="e">
        <f t="shared" si="383"/>
        <v>#N/A</v>
      </c>
      <c r="MZ41" s="57" t="e">
        <f t="shared" si="384"/>
        <v>#N/A</v>
      </c>
      <c r="NA41" s="57" t="e">
        <f t="shared" si="385"/>
        <v>#N/A</v>
      </c>
      <c r="NB41" s="57" t="e">
        <f t="shared" si="386"/>
        <v>#N/A</v>
      </c>
      <c r="NC41" s="57" t="e">
        <f t="shared" si="387"/>
        <v>#N/A</v>
      </c>
      <c r="ND41" s="57" t="e">
        <f t="shared" si="388"/>
        <v>#N/A</v>
      </c>
      <c r="NE41" s="57" t="e">
        <f t="shared" si="389"/>
        <v>#N/A</v>
      </c>
      <c r="NF41" s="61">
        <f t="shared" si="320"/>
        <v>1.3200000000000005</v>
      </c>
      <c r="NG41" s="256">
        <f>IF(OY40=0,MIN('Drive Train'!$F$35-FQ40*$C$19*'Drive Train'!$F$39,NG40+$C$39)-$C$7,IF(LO40-1&lt;=0,0,IF($C$37=Motors!$C$30,MAX(MAX(NG$8:NG40)*-1,NG40-$C$39),MAX(0,MAX(NG$8:NG40)*-1,NG40-$C$39))))</f>
        <v>11.972146769619609</v>
      </c>
      <c r="NH41" s="256">
        <f>IF(OZ40=0,MIN('Drive Train'!$F$35-FR40*$C$19*'Drive Train'!$F$39,NH40+$C$39)-$C$7,IF(LP40-1&lt;=0,0,IF($C$37=Motors!$C$30,MAX(MAX(NH$8:NH40)*-1,NH40-$C$39),MAX(0,MAX(NH$8:NH40)*-1,NH40-$C$39))))</f>
        <v>8.0655801535586633</v>
      </c>
      <c r="NI41" s="256">
        <f>IF(PA40=0,MIN('Drive Train'!$F$35-FS40*$C$19*'Drive Train'!$F$39,NI40+$C$39)-$C$7,IF(LQ40-1&lt;=0,0,IF($C$37=Motors!$C$30,MAX(MAX(NI$8:NI40)*-1,NI40-$C$39),MAX(0,MAX(NI$8:NI40)*-1,NI40-$C$39))))</f>
        <v>8.7677313870887659</v>
      </c>
      <c r="NJ41" s="256">
        <f>IF(PB40=0,MIN('Drive Train'!$F$35-FT40*$C$19*'Drive Train'!$F$39,NJ40+$C$39)-$C$7,IF(LR40-1&lt;=0,0,IF($C$37=Motors!$C$30,MAX(MAX(NJ$8:NJ40)*-1,NJ40-$C$39),MAX(0,MAX(NJ$8:NJ40)*-1,NJ40-$C$39))))</f>
        <v>9.8317742412634619</v>
      </c>
      <c r="NK41" s="256">
        <f>IF(PC40=0,MIN('Drive Train'!$F$35-FU40*$C$19*'Drive Train'!$F$39,NK40+$C$39)-$C$7,IF(LS40-1&lt;=0,0,IF($C$37=Motors!$C$30,MAX(MAX(NK$8:NK40)*-1,NK40-$C$39),MAX(0,MAX(NK$8:NK40)*-1,NK40-$C$39))))</f>
        <v>10.831940739727429</v>
      </c>
      <c r="NL41" s="256">
        <f>IF(PD40=0,MIN('Drive Train'!$F$35-FV40*$C$19*'Drive Train'!$F$39,NL40+$C$39)-$C$7,IF(LT40-1&lt;=0,0,IF($C$37=Motors!$C$30,MAX(MAX(NL$8:NL40)*-1,NL40-$C$39),MAX(0,MAX(NL$8:NL40)*-1,NL40-$C$39))))</f>
        <v>11.516213866702108</v>
      </c>
      <c r="NM41" s="256">
        <f>IF(PE40=0,MIN('Drive Train'!$F$35-FW40*$C$19*'Drive Train'!$F$39,NM40+$C$39)-$C$7,IF(LU40-1&lt;=0,0,IF($C$37=Motors!$C$30,MAX(MAX(NM$8:NM40)*-1,NM40-$C$39),MAX(0,MAX(NM$8:NM40)*-1,NM40-$C$39))))</f>
        <v>11.861314586933393</v>
      </c>
      <c r="NN41" s="256">
        <f>IF(PF40=0,MIN('Drive Train'!$F$35-FX40*$C$19*'Drive Train'!$F$39,NN40+$C$39)-$C$7,IF(LV40-1&lt;=0,0,IF($C$37=Motors!$C$30,MAX(MAX(NN$8:NN40)*-1,NN40-$C$39),MAX(0,MAX(NN$8:NN40)*-1,NN40-$C$39))))</f>
        <v>11.986939722515519</v>
      </c>
      <c r="NO41" s="256">
        <f>IF(PG40=0,MIN('Drive Train'!$F$35-FY40*$C$19*'Drive Train'!$F$39,NO40+$C$39)-$C$7,IF(LW40-1&lt;=0,0,IF($C$37=Motors!$C$30,MAX(MAX(NO$8:NO40)*-1,NO40-$C$39),MAX(0,MAX(NO$8:NO40)*-1,NO40-$C$39))))</f>
        <v>12.023092305241866</v>
      </c>
      <c r="NP41" s="256">
        <f>IF(PH40=0,MIN('Drive Train'!$F$35-FZ40*$C$19*'Drive Train'!$F$39,NP40+$C$39)-$C$7,IF(LX40-1&lt;=0,0,IF($C$37=Motors!$C$30,MAX(MAX(NP$8:NP40)*-1,NP40-$C$39),MAX(0,MAX(NP$8:NP40)*-1,NP40-$C$39))))</f>
        <v>12.031093183668997</v>
      </c>
      <c r="NQ41" s="256">
        <f>IF(PI40=0,MIN('Drive Train'!$F$35-GA40*$C$19*'Drive Train'!$F$39,NQ40+$C$39)-$C$7,IF(LY40-1&lt;=0,0,IF($C$37=Motors!$C$30,MAX(MAX(NQ$8:NQ40)*-1,NQ40-$C$39),MAX(0,MAX(NQ$8:NQ40)*-1,NQ40-$C$39))))</f>
        <v>12.032456773754641</v>
      </c>
      <c r="NR41" s="256">
        <f>IF(PJ40=0,MIN('Drive Train'!$F$35-GB40*$C$19*'Drive Train'!$F$39,NR40+$C$39)-$C$7,IF(LZ40-1&lt;=0,0,IF($C$37=Motors!$C$30,MAX(MAX(NR$8:NR40)*-1,NR40-$C$39),MAX(0,MAX(NR$8:NR40)*-1,NR40-$C$39))))</f>
        <v>11.285204721561643</v>
      </c>
      <c r="NS41" s="256">
        <f>IF(PK40=0,MIN('Drive Train'!$F$35-GC40*$C$19*'Drive Train'!$F$39,NS40+$C$39)-$C$7,IF(MA40-1&lt;=0,0,IF($C$37=Motors!$C$30,MAX(MAX(NS$8:NS40)*-1,NS40-$C$39),MAX(0,MAX(NS$8:NS40)*-1,NS40-$C$39))))</f>
        <v>11.216090291658702</v>
      </c>
      <c r="NT41" s="256">
        <f>IF(PL40=0,MIN('Drive Train'!$F$35-GD40*$C$19*'Drive Train'!$F$39,NT40+$C$39)-$C$7,IF(MB40-1&lt;=0,0,IF($C$37=Motors!$C$30,MAX(MAX(NT$8:NT40)*-1,NT40-$C$39),MAX(0,MAX(NT$8:NT40)*-1,NT40-$C$39))))</f>
        <v>11.733106909064672</v>
      </c>
      <c r="NU41" s="256">
        <f>IF(PM40=0,MIN('Drive Train'!$F$35-GE40*$C$19*'Drive Train'!$F$39,NU40+$C$39)-$C$7,IF(MC40-1&lt;=0,0,IF($C$37=Motors!$C$30,MAX(MAX(NU$8:NU40)*-1,NU40-$C$39),MAX(0,MAX(NU$8:NU40)*-1,NU40-$C$39))))</f>
        <v>11.869847890485673</v>
      </c>
      <c r="NV41" s="256">
        <f>IF(PN40=0,MIN('Drive Train'!$F$35-GF40*$C$19*'Drive Train'!$F$39,NV40+$C$39)-$C$7,IF(MD40-1&lt;=0,0,IF($C$37=Motors!$C$30,MAX(MAX(NV$8:NV40)*-1,NV40-$C$39),MAX(0,MAX(NV$8:NV40)*-1,NV40-$C$39))))</f>
        <v>11.922359774931284</v>
      </c>
      <c r="NW41" s="256">
        <f>IF(PO40=0,MIN('Drive Train'!$F$35-GG40*$C$19*'Drive Train'!$F$39,NW40+$C$39)-$C$7,IF(ME40-1&lt;=0,0,IF($C$37=Motors!$C$30,MAX(MAX(NW$8:NW40)*-1,NW40-$C$39),MAX(0,MAX(NW$8:NW40)*-1,NW40-$C$39))))</f>
        <v>11.947314708732378</v>
      </c>
      <c r="NX41" s="256">
        <f>IF(PP40=0,MIN('Drive Train'!$F$35-GH40*$C$19*'Drive Train'!$F$39,NX40+$C$39)-$C$7,IF(MF40-1&lt;=0,0,IF($C$37=Motors!$C$30,MAX(MAX(NX$8:NX40)*-1,NX40-$C$39),MAX(0,MAX(NX$8:NX40)*-1,NX40-$C$39))))</f>
        <v>11.959846311237857</v>
      </c>
      <c r="NY41" s="256">
        <f>IF(PQ40=0,MIN('Drive Train'!$F$35-GI40*$C$19*'Drive Train'!$F$39,NY40+$C$39)-$C$7,IF(MG40-1&lt;=0,0,IF($C$37=Motors!$C$30,MAX(MAX(NY$8:NY40)*-1,NY40-$C$39),MAX(0,MAX(NY$8:NY40)*-1,NY40-$C$39))))</f>
        <v>11.966692650665479</v>
      </c>
      <c r="NZ41" s="256">
        <f>IF(PR40=0,MIN('Drive Train'!$F$35-GJ40*$C$19*'Drive Train'!$F$39,NZ40+$C$39)-$C$7,IF(MH40-1&lt;=0,0,IF($C$37=Motors!$C$30,MAX(MAX(NZ$8:NZ40)*-1,NZ40-$C$39),MAX(0,MAX(NZ$8:NZ40)*-1,NZ40-$C$39))))</f>
        <v>11.970659012446829</v>
      </c>
      <c r="OA41" s="256">
        <f>IF(PS40=0,MIN('Drive Train'!$F$35-GK40*$C$19*'Drive Train'!$F$39,OA40+$C$39)-$C$7,IF(MI40-1&lt;=0,0,IF($C$37=Motors!$C$30,MAX(MAX(OA$8:OA40)*-1,OA40-$C$39),MAX(0,MAX(OA$8:OA40)*-1,OA40-$C$39))))</f>
        <v>11.970818755852754</v>
      </c>
      <c r="OB41" s="61">
        <f t="shared" si="321"/>
        <v>1.3200000000000005</v>
      </c>
      <c r="OC41" s="256">
        <f>'Drive Train'!$F$35-(FQ41*$C$13)*$C$19*'Drive Train'!$F$39</f>
        <v>12.162114131739177</v>
      </c>
      <c r="OD41" s="256">
        <f>'Drive Train'!$F$35-(FR41*$C$13)*$C$19*'Drive Train'!$F$39</f>
        <v>8.2668736317123006</v>
      </c>
      <c r="OE41" s="256">
        <f>'Drive Train'!$F$35-(FS41*$C$13)*$C$19*'Drive Train'!$F$39</f>
        <v>8.9992894053227062</v>
      </c>
      <c r="OF41" s="256">
        <f>'Drive Train'!$F$35-(FT41*$C$13)*$C$19*'Drive Train'!$F$39</f>
        <v>10.084646688544735</v>
      </c>
      <c r="OG41" s="256">
        <f>'Drive Train'!$F$35-(FU41*$C$13)*$C$19*'Drive Train'!$F$39</f>
        <v>11.083401560745395</v>
      </c>
      <c r="OH41" s="256">
        <f>'Drive Train'!$F$35-(FV41*$C$13)*$C$19*'Drive Train'!$F$39</f>
        <v>11.744559356702482</v>
      </c>
      <c r="OI41" s="256">
        <f>'Drive Train'!$F$35-(FW41*$C$13)*$C$19*'Drive Train'!$F$39</f>
        <v>12.063983593943941</v>
      </c>
      <c r="OJ41" s="256">
        <f>'Drive Train'!$F$35-(FX41*$C$13)*$C$19*'Drive Train'!$F$39</f>
        <v>12.174886668771791</v>
      </c>
      <c r="OK41" s="256">
        <f>'Drive Train'!$F$35-(FY41*$C$13)*$C$19*'Drive Train'!$F$39</f>
        <v>12.205180505620364</v>
      </c>
      <c r="OL41" s="256">
        <f>'Drive Train'!$F$35-(FZ41*$C$13)*$C$19*'Drive Train'!$F$39</f>
        <v>12.211507265412493</v>
      </c>
      <c r="OM41" s="256">
        <f>'Drive Train'!$F$35-(GA41*$C$13)*$C$19*'Drive Train'!$F$39</f>
        <v>12.212516528230672</v>
      </c>
      <c r="ON41" s="256">
        <f>'Drive Train'!$F$35-(GB41*$C$13)*$C$19*'Drive Train'!$F$39</f>
        <v>11.482065377534736</v>
      </c>
      <c r="OO41" s="256">
        <f>'Drive Train'!$F$35-(GC41*$C$13)*$C$19*'Drive Train'!$F$39</f>
        <v>11.51828319144899</v>
      </c>
      <c r="OP41" s="256">
        <f>'Drive Train'!$F$35-(GD41*$C$13)*$C$19*'Drive Train'!$F$39</f>
        <v>11.960665677608311</v>
      </c>
      <c r="OQ41" s="256">
        <f>'Drive Train'!$F$35-(GE41*$C$13)*$C$19*'Drive Train'!$F$39</f>
        <v>12.076249396126213</v>
      </c>
      <c r="OR41" s="256">
        <f>'Drive Train'!$F$35-(GF41*$C$13)*$C$19*'Drive Train'!$F$39</f>
        <v>12.120390868754015</v>
      </c>
      <c r="OS41" s="256">
        <f>'Drive Train'!$F$35-(GG41*$C$13)*$C$19*'Drive Train'!$F$39</f>
        <v>12.141319594103104</v>
      </c>
      <c r="OT41" s="256">
        <f>'Drive Train'!$F$35-(GH41*$C$13)*$C$19*'Drive Train'!$F$39</f>
        <v>12.151817535255173</v>
      </c>
      <c r="OU41" s="256">
        <f>'Drive Train'!$F$35-(GI41*$C$13)*$C$19*'Drive Train'!$F$39</f>
        <v>12.157549484579679</v>
      </c>
      <c r="OV41" s="256">
        <f>'Drive Train'!$F$35-(GJ41*$C$13)*$C$19*'Drive Train'!$F$39</f>
        <v>12.160869151101728</v>
      </c>
      <c r="OW41" s="256">
        <f>'Drive Train'!$F$35-(GK41*$C$13)*$C$19*'Drive Train'!$F$39</f>
        <v>12.161002832482014</v>
      </c>
      <c r="OX41" s="61">
        <f t="shared" si="322"/>
        <v>1.3200000000000005</v>
      </c>
      <c r="OY41" s="1">
        <f>IF(PU41&gt;='Drive Train'!$F$29,1,0)</f>
        <v>0</v>
      </c>
      <c r="OZ41" s="1">
        <f>IF(PV41&gt;='Drive Train'!$F$29,1,0)</f>
        <v>0</v>
      </c>
      <c r="PA41" s="1">
        <f>IF(PW41&gt;='Drive Train'!$F$29,1,0)</f>
        <v>0</v>
      </c>
      <c r="PB41" s="1">
        <f>IF(PX41&gt;='Drive Train'!$F$29,1,0)</f>
        <v>0</v>
      </c>
      <c r="PC41" s="1">
        <f>IF(PY41&gt;='Drive Train'!$F$29,1,0)</f>
        <v>0</v>
      </c>
      <c r="PD41" s="1">
        <f>IF(PZ41&gt;='Drive Train'!$F$29,1,0)</f>
        <v>0</v>
      </c>
      <c r="PE41" s="1">
        <f>IF(QA41&gt;='Drive Train'!$F$29,1,0)</f>
        <v>0</v>
      </c>
      <c r="PF41" s="1">
        <f>IF(QB41&gt;='Drive Train'!$F$29,1,0)</f>
        <v>0</v>
      </c>
      <c r="PG41" s="1">
        <f>IF(QC41&gt;='Drive Train'!$F$29,1,0)</f>
        <v>0</v>
      </c>
      <c r="PH41" s="1">
        <f>IF(QD41&gt;='Drive Train'!$F$29,1,0)</f>
        <v>0</v>
      </c>
      <c r="PI41" s="1">
        <f>IF(QE41&gt;='Drive Train'!$F$29,1,0)</f>
        <v>0</v>
      </c>
      <c r="PJ41" s="1">
        <f>IF(QF41&gt;='Drive Train'!$F$29,1,0)</f>
        <v>0</v>
      </c>
      <c r="PK41" s="1">
        <f>IF(QG41&gt;='Drive Train'!$F$29,1,0)</f>
        <v>0</v>
      </c>
      <c r="PL41" s="1">
        <f>IF(QH41&gt;='Drive Train'!$F$29,1,0)</f>
        <v>0</v>
      </c>
      <c r="PM41" s="1">
        <f>IF(QI41&gt;='Drive Train'!$F$29,1,0)</f>
        <v>0</v>
      </c>
      <c r="PN41" s="1">
        <f>IF(QJ41&gt;='Drive Train'!$F$29,1,0)</f>
        <v>0</v>
      </c>
      <c r="PO41" s="1">
        <f>IF(QK41&gt;='Drive Train'!$F$29,1,0)</f>
        <v>0</v>
      </c>
      <c r="PP41" s="1">
        <f>IF(QL41&gt;='Drive Train'!$F$29,1,0)</f>
        <v>0</v>
      </c>
      <c r="PQ41" s="1">
        <f>IF(QM41&gt;='Drive Train'!$F$29,1,0)</f>
        <v>0</v>
      </c>
      <c r="PR41" s="1">
        <f>IF(QN41&gt;='Drive Train'!$F$29,1,0)</f>
        <v>0</v>
      </c>
      <c r="PS41" s="1">
        <f>IF(QO41&gt;='Drive Train'!$F$29,1,0)</f>
        <v>0</v>
      </c>
      <c r="PT41" s="253">
        <f t="shared" si="323"/>
        <v>1.3200000000000005</v>
      </c>
      <c r="PU41" s="57">
        <f t="shared" si="324"/>
        <v>11.917475489755656</v>
      </c>
      <c r="PV41" s="57">
        <f t="shared" si="325"/>
        <v>7.4458279629071802</v>
      </c>
      <c r="PW41" s="57">
        <f t="shared" si="326"/>
        <v>9.9386659121839322</v>
      </c>
      <c r="PX41" s="57">
        <f t="shared" si="327"/>
        <v>11.664098873834632</v>
      </c>
      <c r="PY41" s="57">
        <f t="shared" si="328"/>
        <v>12.588720464292216</v>
      </c>
      <c r="PZ41" s="57">
        <f t="shared" si="329"/>
        <v>12.712759376195073</v>
      </c>
      <c r="QA41" s="57">
        <f t="shared" si="330"/>
        <v>12.373942559048112</v>
      </c>
      <c r="QB41" s="57">
        <f t="shared" si="331"/>
        <v>11.710763248462962</v>
      </c>
      <c r="QC41" s="57">
        <f t="shared" si="332"/>
        <v>10.981333207739137</v>
      </c>
      <c r="QD41" s="57">
        <f t="shared" si="333"/>
        <v>10.261368396103503</v>
      </c>
      <c r="QE41" s="57">
        <f t="shared" si="334"/>
        <v>9.5971204786664099</v>
      </c>
      <c r="QF41" s="57">
        <f t="shared" si="335"/>
        <v>6.6295612042309582</v>
      </c>
      <c r="QG41" s="57">
        <f t="shared" si="336"/>
        <v>8.1168193376912576</v>
      </c>
      <c r="QH41" s="57">
        <f t="shared" si="337"/>
        <v>9.3675048159318326</v>
      </c>
      <c r="QI41" s="57">
        <f t="shared" si="338"/>
        <v>10.234130468822503</v>
      </c>
      <c r="QJ41" s="57">
        <f t="shared" si="339"/>
        <v>10.840186081825845</v>
      </c>
      <c r="QK41" s="57">
        <f t="shared" si="340"/>
        <v>11.272737689847572</v>
      </c>
      <c r="QL41" s="57">
        <f t="shared" si="341"/>
        <v>11.552657544387738</v>
      </c>
      <c r="QM41" s="57">
        <f t="shared" si="342"/>
        <v>11.737059171642942</v>
      </c>
      <c r="QN41" s="57">
        <f t="shared" si="343"/>
        <v>11.858918637807486</v>
      </c>
      <c r="QO41" s="57">
        <f t="shared" si="344"/>
        <v>11.86458865694404</v>
      </c>
      <c r="QP41" s="61">
        <f t="shared" si="345"/>
        <v>1.3200000000000005</v>
      </c>
      <c r="QQ41" s="57">
        <f t="shared" si="436"/>
        <v>5.0030798124971368E-2</v>
      </c>
      <c r="QR41" s="57">
        <f t="shared" si="437"/>
        <v>0.86925554875784539</v>
      </c>
      <c r="QS41" s="57">
        <f t="shared" si="438"/>
        <v>0.71521804337366501</v>
      </c>
      <c r="QT41" s="57">
        <f t="shared" si="439"/>
        <v>0.48695189403346234</v>
      </c>
      <c r="QU41" s="57">
        <f t="shared" si="440"/>
        <v>0.27689946951274058</v>
      </c>
      <c r="QV41" s="57">
        <f t="shared" si="441"/>
        <v>0.13784853529746258</v>
      </c>
      <c r="QW41" s="57">
        <f t="shared" si="442"/>
        <v>7.0669052772974958E-2</v>
      </c>
      <c r="QX41" s="57">
        <f t="shared" si="443"/>
        <v>4.7344551033060414E-2</v>
      </c>
      <c r="QY41" s="57">
        <f t="shared" si="444"/>
        <v>4.0973324163290782E-2</v>
      </c>
      <c r="QZ41" s="57">
        <f t="shared" si="445"/>
        <v>3.9642716152569847E-2</v>
      </c>
      <c r="RA41" s="57">
        <f t="shared" si="446"/>
        <v>3.943045375682265E-2</v>
      </c>
      <c r="RB41" s="57">
        <f t="shared" si="447"/>
        <v>0.19305477086233788</v>
      </c>
      <c r="RC41" s="57">
        <f t="shared" si="448"/>
        <v>0.18543764694606937</v>
      </c>
      <c r="RD41" s="57">
        <f t="shared" si="449"/>
        <v>9.2398287269633547E-2</v>
      </c>
      <c r="RE41" s="57">
        <f t="shared" si="450"/>
        <v>6.8089379262696606E-2</v>
      </c>
      <c r="RF41" s="57">
        <f t="shared" si="451"/>
        <v>5.8805796668546129E-2</v>
      </c>
      <c r="RG41" s="57">
        <f t="shared" si="452"/>
        <v>5.4404186599783494E-2</v>
      </c>
      <c r="RH41" s="57">
        <f t="shared" si="453"/>
        <v>5.2196319531651721E-2</v>
      </c>
      <c r="RI41" s="57">
        <f t="shared" si="454"/>
        <v>5.099080866371495E-2</v>
      </c>
      <c r="RJ41" s="57">
        <f t="shared" si="455"/>
        <v>5.0292635347153267E-2</v>
      </c>
      <c r="RK41" s="57">
        <f t="shared" si="456"/>
        <v>5.0264520242212368E-2</v>
      </c>
      <c r="RL41" s="61">
        <f t="shared" si="346"/>
        <v>1.3200000000000005</v>
      </c>
      <c r="RM41" s="2">
        <f>IF(AND(LO41&gt;=LO$6*'Drive Train'!$AA$52,LO41&lt;=LO$6*'Drive Train'!$AA$53,KS41=0,JW41=0,EU41&gt;0),$C$17,0)</f>
        <v>0</v>
      </c>
      <c r="RN41" s="2">
        <f>IF(AND(LP41&gt;=LP$6*'Drive Train'!$AA$52,LP41&lt;=LP$6*'Drive Train'!$AA$53,KT41=0,JX41=0,EV41&gt;0),$C$17,0)</f>
        <v>0.04</v>
      </c>
      <c r="RO41" s="2">
        <f>IF(AND(LQ41&gt;=LQ$6*'Drive Train'!$AA$52,LQ41&lt;=LQ$6*'Drive Train'!$AA$53,KU41=0,JY41=0,EW41&gt;0),$C$17,0)</f>
        <v>0.04</v>
      </c>
      <c r="RP41" s="2">
        <f>IF(AND(LR41&gt;=LR$6*'Drive Train'!$AA$52,LR41&lt;=LR$6*'Drive Train'!$AA$53,KV41=0,JZ41=0,EX41&gt;0),$C$17,0)</f>
        <v>0.04</v>
      </c>
      <c r="RQ41" s="2">
        <f>IF(AND(LS41&gt;=LS$6*'Drive Train'!$AA$52,LS41&lt;=LS$6*'Drive Train'!$AA$53,KW41=0,KA41=0,EY41&gt;0),$C$17,0)</f>
        <v>0.04</v>
      </c>
      <c r="RR41" s="2">
        <f>IF(AND(LT41&gt;=LT$6*'Drive Train'!$AA$52,LT41&lt;=LT$6*'Drive Train'!$AA$53,KX41=0,KB41=0,EZ41&gt;0),$C$17,0)</f>
        <v>0.04</v>
      </c>
      <c r="RS41" s="2">
        <f>IF(AND(LU41&gt;=LU$6*'Drive Train'!$AA$52,LU41&lt;=LU$6*'Drive Train'!$AA$53,KY41=0,KC41=0,FA41&gt;0),$C$17,0)</f>
        <v>0.04</v>
      </c>
      <c r="RT41" s="2">
        <f>IF(AND(LV41&gt;=LV$6*'Drive Train'!$AA$52,LV41&lt;=LV$6*'Drive Train'!$AA$53,KZ41=0,KD41=0,FB41&gt;0),$C$17,0)</f>
        <v>0</v>
      </c>
      <c r="RU41" s="2">
        <f>IF(AND(LW41&gt;=LW$6*'Drive Train'!$AA$52,LW41&lt;=LW$6*'Drive Train'!$AA$53,LA41=0,KE41=0,FC41&gt;0),$C$17,0)</f>
        <v>0</v>
      </c>
      <c r="RV41" s="2">
        <f>IF(AND(LX41&gt;=LX$6*'Drive Train'!$AA$52,LX41&lt;=LX$6*'Drive Train'!$AA$53,LB41=0,KF41=0,FD41&gt;0),$C$17,0)</f>
        <v>0</v>
      </c>
      <c r="RW41" s="2">
        <f>IF(AND(LY41&gt;=LY$6*'Drive Train'!$AA$52,LY41&lt;=LY$6*'Drive Train'!$AA$53,LC41=0,KG41=0,FE41&gt;0),$C$17,0)</f>
        <v>0</v>
      </c>
      <c r="RX41" s="2">
        <f>IF(AND(LZ41&gt;=LZ$6*'Drive Train'!$AA$52,LZ41&lt;=LZ$6*'Drive Train'!$AA$53,LD41=0,KH41=0,FF41&gt;0),$C$17,0)</f>
        <v>0.04</v>
      </c>
      <c r="RY41" s="2">
        <f>IF(AND(MA41&gt;=MA$6*'Drive Train'!$AA$52,MA41&lt;=MA$6*'Drive Train'!$AA$53,LE41=0,KI41=0,FG41&gt;0),$C$17,0)</f>
        <v>0.04</v>
      </c>
      <c r="RZ41" s="2">
        <f>IF(AND(MB41&gt;=MB$6*'Drive Train'!$AA$52,MB41&lt;=MB$6*'Drive Train'!$AA$53,LF41=0,KJ41=0,FH41&gt;0),$C$17,0)</f>
        <v>0.04</v>
      </c>
      <c r="SA41" s="2">
        <f>IF(AND(MC41&gt;=MC$6*'Drive Train'!$AA$52,MC41&lt;=MC$6*'Drive Train'!$AA$53,LG41=0,KK41=0,FI41&gt;0),$C$17,0)</f>
        <v>0.04</v>
      </c>
      <c r="SB41" s="2">
        <f>IF(AND(MD41&gt;=MD$6*'Drive Train'!$AA$52,MD41&lt;=MD$6*'Drive Train'!$AA$53,LH41=0,KL41=0,FJ41&gt;0),$C$17,0)</f>
        <v>0.04</v>
      </c>
      <c r="SC41" s="2">
        <f>IF(AND(ME41&gt;=ME$6*'Drive Train'!$AA$52,ME41&lt;=ME$6*'Drive Train'!$AA$53,LI41=0,KM41=0,FK41&gt;0),$C$17,0)</f>
        <v>0</v>
      </c>
      <c r="SD41" s="2">
        <f>IF(AND(MF41&gt;=MF$6*'Drive Train'!$AA$52,MF41&lt;=MF$6*'Drive Train'!$AA$53,LJ41=0,KN41=0,FL41&gt;0),$C$17,0)</f>
        <v>0</v>
      </c>
      <c r="SE41" s="2">
        <f>IF(AND(MG41&gt;=MG$6*'Drive Train'!$AA$52,MG41&lt;=MG$6*'Drive Train'!$AA$53,LK41=0,KO41=0,FM41&gt;0),$C$17,0)</f>
        <v>0</v>
      </c>
      <c r="SF41" s="2">
        <f>IF(AND(MH41&gt;=MH$6*'Drive Train'!$AA$52,MH41&lt;=MH$6*'Drive Train'!$AA$53,LL41=0,KP41=0,FN41&gt;0),$C$17,0)</f>
        <v>0</v>
      </c>
      <c r="SG41" s="2">
        <f>IF(AND(MI41&gt;=MI$6*'Drive Train'!$AA$52,MI41&lt;=MI$6*'Drive Train'!$AA$53,LM41=0,KQ41=0,FO41&gt;0),$C$17,0)</f>
        <v>0</v>
      </c>
      <c r="SH41" s="61">
        <f t="shared" si="347"/>
        <v>1.3200000000000005</v>
      </c>
      <c r="SI41" s="2">
        <f>IF(AND(EU41&lt;0,KS41=0,LO41&gt;=LO$6*'Drive Train'!$AA$52,LO41&lt;=LO$6*'Drive Train'!$AA$53,OY41=1,JW41=0),$C$17,0)</f>
        <v>0</v>
      </c>
      <c r="SJ41" s="2">
        <f>IF(AND(EV41&lt;0,KT41=0,LP41&gt;=LP$6*'Drive Train'!$AA$52,LP41&lt;=LP$6*'Drive Train'!$AA$53,OZ41=1,JX41=0),$C$17,0)</f>
        <v>0</v>
      </c>
      <c r="SK41" s="2">
        <f>IF(AND(EW41&lt;0,KU41=0,LQ41&gt;=LQ$6*'Drive Train'!$AA$52,LQ41&lt;=LQ$6*'Drive Train'!$AA$53,PA41=1,JY41=0),$C$17,0)</f>
        <v>0</v>
      </c>
      <c r="SL41" s="2">
        <f>IF(AND(EX41&lt;0,KV41=0,LR41&gt;=LR$6*'Drive Train'!$AA$52,LR41&lt;=LR$6*'Drive Train'!$AA$53,PB41=1,JZ41=0),$C$17,0)</f>
        <v>0</v>
      </c>
      <c r="SM41" s="2">
        <f>IF(AND(EY41&lt;0,KW41=0,LS41&gt;=LS$6*'Drive Train'!$AA$52,LS41&lt;=LS$6*'Drive Train'!$AA$53,PC41=1,KA41=0),$C$17,0)</f>
        <v>0</v>
      </c>
      <c r="SN41" s="2">
        <f>IF(AND(EZ41&lt;0,KX41=0,LT41&gt;=LT$6*'Drive Train'!$AA$52,LT41&lt;=LT$6*'Drive Train'!$AA$53,PD41=1,KB41=0),$C$17,0)</f>
        <v>0</v>
      </c>
      <c r="SO41" s="2">
        <f>IF(AND(FA41&lt;0,KY41=0,LU41&gt;=LU$6*'Drive Train'!$AA$52,LU41&lt;=LU$6*'Drive Train'!$AA$53,PE41=1,KC41=0),$C$17,0)</f>
        <v>0</v>
      </c>
      <c r="SP41" s="2">
        <f>IF(AND(FB41&lt;0,KZ41=0,LV41&gt;=LV$6*'Drive Train'!$AA$52,LV41&lt;=LV$6*'Drive Train'!$AA$53,PF41=1,KD41=0),$C$17,0)</f>
        <v>0</v>
      </c>
      <c r="SQ41" s="2">
        <f>IF(AND(FC41&lt;0,LA41=0,LW41&gt;=LW$6*'Drive Train'!$AA$52,LW41&lt;=LW$6*'Drive Train'!$AA$53,PG41=1,KE41=0),$C$17,0)</f>
        <v>0</v>
      </c>
      <c r="SR41" s="2">
        <f>IF(AND(FD41&lt;0,LB41=0,LX41&gt;=LX$6*'Drive Train'!$AA$52,LX41&lt;=LX$6*'Drive Train'!$AA$53,PH41=1,KF41=0),$C$17,0)</f>
        <v>0</v>
      </c>
      <c r="SS41" s="2">
        <f>IF(AND(FE41&lt;0,LC41=0,LY41&gt;=LY$6*'Drive Train'!$AA$52,LY41&lt;=LY$6*'Drive Train'!$AA$53,PI41=1,KG41=0),$C$17,0)</f>
        <v>0</v>
      </c>
      <c r="ST41" s="2">
        <f>IF(AND(FF41&lt;0,LD41=0,LZ41&gt;=LZ$6*'Drive Train'!$AA$52,LZ41&lt;=LZ$6*'Drive Train'!$AA$53,PJ41=1,KH41=0),$C$17,0)</f>
        <v>0</v>
      </c>
      <c r="SU41" s="2">
        <f>IF(AND(FG41&lt;0,LE41=0,MA41&gt;=MA$6*'Drive Train'!$AA$52,MA41&lt;=MA$6*'Drive Train'!$AA$53,PK41=1,KI41=0),$C$17,0)</f>
        <v>0</v>
      </c>
      <c r="SV41" s="2">
        <f>IF(AND(FH41&lt;0,LF41=0,MB41&gt;=MB$6*'Drive Train'!$AA$52,MB41&lt;=MB$6*'Drive Train'!$AA$53,PL41=1,KJ41=0),$C$17,0)</f>
        <v>0</v>
      </c>
      <c r="SW41" s="2">
        <f>IF(AND(FI41&lt;0,LG41=0,MC41&gt;=MC$6*'Drive Train'!$AA$52,MC41&lt;=MC$6*'Drive Train'!$AA$53,PM41=1,KK41=0),$C$17,0)</f>
        <v>0</v>
      </c>
      <c r="SX41" s="2">
        <f>IF(AND(FJ41&lt;0,LH41=0,MD41&gt;=MD$6*'Drive Train'!$AA$52,MD41&lt;=MD$6*'Drive Train'!$AA$53,PN41=1,KL41=0),$C$17,0)</f>
        <v>0</v>
      </c>
      <c r="SY41" s="2">
        <f>IF(AND(FK41&lt;0,LI41=0,ME41&gt;=ME$6*'Drive Train'!$AA$52,ME41&lt;=ME$6*'Drive Train'!$AA$53,PO41=1,KM41=0),$C$17,0)</f>
        <v>0</v>
      </c>
      <c r="SZ41" s="2">
        <f>IF(AND(FL41&lt;0,LJ41=0,MF41&gt;=MF$6*'Drive Train'!$AA$52,MF41&lt;=MF$6*'Drive Train'!$AA$53,PP41=1,KN41=0),$C$17,0)</f>
        <v>0</v>
      </c>
      <c r="TA41" s="2">
        <f>IF(AND(FM41&lt;0,LK41=0,MG41&gt;=MG$6*'Drive Train'!$AA$52,MG41&lt;=MG$6*'Drive Train'!$AA$53,PQ41=1,KO41=0),$C$17,0)</f>
        <v>0</v>
      </c>
      <c r="TB41" s="2">
        <f>IF(AND(FN41&lt;0,LL41=0,MH41&gt;=MH$6*'Drive Train'!$AA$52,MH41&lt;=MH$6*'Drive Train'!$AA$53,PR41=1,KP41=0),$C$17,0)</f>
        <v>0</v>
      </c>
      <c r="TC41" s="2">
        <f>IF(AND(FO41&lt;0,LM41=0,MI41&gt;=MI$6*'Drive Train'!$AA$52,MI41&lt;=MI$6*'Drive Train'!$AA$53,PS41=1,KQ41=0),$C$17,0)</f>
        <v>0</v>
      </c>
      <c r="TD41" s="144">
        <f t="shared" si="348"/>
        <v>1.3200000000000005</v>
      </c>
    </row>
    <row r="42" spans="1:524" x14ac:dyDescent="0.2">
      <c r="E42" s="6"/>
      <c r="F42" s="133" t="s">
        <v>30</v>
      </c>
      <c r="G42" s="133">
        <f>'Drive Train'!AA47</f>
        <v>3</v>
      </c>
      <c r="H42" s="133" t="s">
        <v>31</v>
      </c>
      <c r="I42" s="133">
        <f>(G42-K42)/9</f>
        <v>-1.3333333333333333</v>
      </c>
      <c r="J42" s="133" t="s">
        <v>34</v>
      </c>
      <c r="K42" s="57">
        <f>'Drive Train'!AA48</f>
        <v>15</v>
      </c>
      <c r="R42" s="63">
        <f t="shared" si="160"/>
        <v>1.3600000000000005</v>
      </c>
      <c r="S42" s="2">
        <f>NG42/'Drive Train'!$F$35</f>
        <v>0.96629952675315944</v>
      </c>
      <c r="T42" s="2">
        <f>NH42/'Drive Train'!$F$35</f>
        <v>0.65216722836389518</v>
      </c>
      <c r="U42" s="2">
        <f>NI42/'Drive Train'!$F$35</f>
        <v>0.71123301655828275</v>
      </c>
      <c r="V42" s="2">
        <f>NJ42/'Drive Train'!$F$35</f>
        <v>0.79876182972134957</v>
      </c>
      <c r="W42" s="2">
        <f>NK42/'Drive Train'!$F$35</f>
        <v>0.87930657747946739</v>
      </c>
      <c r="X42" s="2">
        <f>NL42/'Drive Train'!$F$35</f>
        <v>0.93262575457278074</v>
      </c>
      <c r="Y42" s="2">
        <f>NM42/'Drive Train'!$F$35</f>
        <v>0.95838577370515654</v>
      </c>
      <c r="Z42" s="2">
        <f>NN42/'Drive Train'!$F$35</f>
        <v>0.96732957006224118</v>
      </c>
      <c r="AA42" s="2">
        <f>NO42/'Drive Train'!$F$35</f>
        <v>0.96977262142099707</v>
      </c>
      <c r="AB42" s="2">
        <f>NP42/'Drive Train'!$F$35</f>
        <v>0.97028284398487841</v>
      </c>
      <c r="AC42" s="2">
        <f>NQ42/'Drive Train'!$F$35</f>
        <v>0.9703642361476349</v>
      </c>
      <c r="AD42" s="2">
        <f>NR42/'Drive Train'!$F$35</f>
        <v>0.91145688528505941</v>
      </c>
      <c r="AE42" s="2">
        <f>NS42/'Drive Train'!$F$35</f>
        <v>0.91437767672975723</v>
      </c>
      <c r="AF42" s="2">
        <f>NT42/'Drive Train'!$F$35</f>
        <v>0.95005368367808962</v>
      </c>
      <c r="AG42" s="2">
        <f>NU42/'Drive Train'!$F$35</f>
        <v>0.9593749513005011</v>
      </c>
      <c r="AH42" s="2">
        <f>NV42/'Drive Train'!$F$35</f>
        <v>0.9629347474801625</v>
      </c>
      <c r="AI42" s="2">
        <f>NW42/'Drive Train'!$F$35</f>
        <v>0.96462254791154067</v>
      </c>
      <c r="AJ42" s="2">
        <f>NX42/'Drive Train'!$F$35</f>
        <v>0.96546915606896555</v>
      </c>
      <c r="AK42" s="2">
        <f>NY42/'Drive Train'!$F$35</f>
        <v>0.96593141004674832</v>
      </c>
      <c r="AL42" s="2">
        <f>NZ42/'Drive Train'!$F$35</f>
        <v>0.96619912508884909</v>
      </c>
      <c r="AM42" s="2">
        <f>OA42/'Drive Train'!$F$35</f>
        <v>0.96620990584532374</v>
      </c>
      <c r="AN42" s="61">
        <f t="shared" si="161"/>
        <v>1.3600000000000005</v>
      </c>
      <c r="AO42" s="46">
        <f>LO42*12*60/(PI() * 'Drive Train'!$F$15)/S$6*ABS(S42)</f>
        <v>4643.8232764455379</v>
      </c>
      <c r="AP42" s="46">
        <f>LP42*12*60/(PI() * 'Drive Train'!$F$15)/T$6*ABS(T42)</f>
        <v>818.87445828060152</v>
      </c>
      <c r="AQ42" s="46">
        <f>LQ42*12*60/(PI() * 'Drive Train'!$F$15)/U$6*ABS(U42)</f>
        <v>1647.3201526419593</v>
      </c>
      <c r="AR42" s="46">
        <f>LR42*12*60/(PI() * 'Drive Train'!$F$15)/V$6*ABS(V42)</f>
        <v>2672.9086619466107</v>
      </c>
      <c r="AS42" s="46">
        <f>LS42*12*60/(PI() * 'Drive Train'!$F$15)/W$6*ABS(W42)</f>
        <v>3626.7073299399399</v>
      </c>
      <c r="AT42" s="46">
        <f>LT42*12*60/(PI() * 'Drive Train'!$F$15)/X$6*ABS(X42)</f>
        <v>4255.1966751172722</v>
      </c>
      <c r="AU42" s="46">
        <f>LU42*12*60/(PI() * 'Drive Train'!$F$15)/Y$6*ABS(Y42)</f>
        <v>4553.9258206256291</v>
      </c>
      <c r="AV42" s="46">
        <f>LV42*12*60/(PI() * 'Drive Train'!$F$15)/Z$6*ABS(Z42)</f>
        <v>4655.3795491029023</v>
      </c>
      <c r="AW42" s="46">
        <f>LW42*12*60/(PI() * 'Drive Train'!$F$15)/AA$6*ABS(AA42)</f>
        <v>4682.3856190560837</v>
      </c>
      <c r="AX42" s="46">
        <f>LX42*12*60/(PI() * 'Drive Train'!$F$15)/AB$6*ABS(AB42)</f>
        <v>4687.8658693364341</v>
      </c>
      <c r="AY42" s="46">
        <f>LY42*12*60/(PI() * 'Drive Train'!$F$15)/AC$6*ABS(AC42)</f>
        <v>4688.7125050052746</v>
      </c>
      <c r="AZ42" s="46">
        <f>LZ42*12*60/(PI() * 'Drive Train'!$F$15)/AD$6*ABS(AD42)</f>
        <v>3332.931853420077</v>
      </c>
      <c r="BA42" s="46">
        <f>MA42*12*60/(PI() * 'Drive Train'!$F$15)/AE$6*ABS(AE42)</f>
        <v>4066.8303995322804</v>
      </c>
      <c r="BB42" s="46">
        <f>MB42*12*60/(PI() * 'Drive Train'!$F$15)/AF$6*ABS(AF42)</f>
        <v>4464.0273034396687</v>
      </c>
      <c r="BC42" s="46">
        <f>MC42*12*60/(PI() * 'Drive Train'!$F$15)/AG$6*ABS(AG42)</f>
        <v>4567.2688772539123</v>
      </c>
      <c r="BD42" s="46">
        <f>MD42*12*60/(PI() * 'Drive Train'!$F$15)/AH$6*ABS(AH42)</f>
        <v>4606.6395572788997</v>
      </c>
      <c r="BE42" s="46">
        <f>ME42*12*60/(PI() * 'Drive Train'!$F$15)/AI$6*ABS(AI42)</f>
        <v>4625.2949074653552</v>
      </c>
      <c r="BF42" s="46">
        <f>MF42*12*60/(PI() * 'Drive Train'!$F$15)/AJ$6*ABS(AJ42)</f>
        <v>4634.6497159460487</v>
      </c>
      <c r="BG42" s="46">
        <f>MG42*12*60/(PI() * 'Drive Train'!$F$15)/AK$6*ABS(AK42)</f>
        <v>4639.756713197351</v>
      </c>
      <c r="BH42" s="46">
        <f>MH42*12*60/(PI() * 'Drive Train'!$F$15)/AL$6*ABS(AL42)</f>
        <v>4642.7141806908849</v>
      </c>
      <c r="BI42" s="46">
        <f>MI42*12*60/(PI() * 'Drive Train'!$F$15)/AM$6*ABS(AM42)</f>
        <v>4642.833272533162</v>
      </c>
      <c r="BJ42" s="61">
        <f t="shared" si="390"/>
        <v>1.3600000000000005</v>
      </c>
      <c r="BK42" s="2">
        <f>IF(OR(KS41=1,AND($C$37=Motors!$C$32,OY41=1)),0,IF(NG42=0,-(CG41+$C$15)/($C$14-$C$15)*$C$12,($C$11*S42-AO42)/($C$11*S42)*$C$12*S42))</f>
        <v>0.30221630952542028</v>
      </c>
      <c r="BL42" s="2">
        <f>IF(OR(KT41=1,AND($C$37=Motors!$C$32,OZ41=1)),0,IF(NH42=0,-(CH41+$C$15)/($C$14-$C$15)*$C$12,($C$11*T42-AP42)/($C$11*T42)*$C$12*T42))</f>
        <v>1.23565238028261</v>
      </c>
      <c r="BM42" s="2">
        <f>IF(OR(KU41=1,AND($C$37=Motors!$C$32,PA41=1)),0,IF(NI42=0,-(CI41+$C$15)/($C$14-$C$15)*$C$12,($C$11*U42-AQ42)/($C$11*U42)*$C$12*U42))</f>
        <v>1.0114602055592565</v>
      </c>
      <c r="BN42" s="2">
        <f>IF(OR(KV41=1,AND($C$37=Motors!$C$32,PB41=1)),0,IF(NJ42=0,-(CJ41+$C$15)/($C$14-$C$15)*$C$12,($C$11*V42-AR42)/($C$11*V42)*$C$12*V42))</f>
        <v>0.76927585281562494</v>
      </c>
      <c r="BO42" s="2">
        <f>IF(OR(KW41=1,AND($C$37=Motors!$C$32,PC41=1)),0,IF(NK42=0,-(CK41+$C$15)/($C$14-$C$15)*$C$12,($C$11*W42-AS42)/($C$11*W42)*$C$12*W42))</f>
        <v>0.54194044717409173</v>
      </c>
      <c r="BP42" s="2">
        <f>IF(OR(KX41=1,AND($C$37=Motors!$C$32,PD41=1)),0,IF(NL42=0,-(CL41+$C$15)/($C$14-$C$15)*$C$12,($C$11*X42-AT42)/($C$11*X42)*$C$12*X42))</f>
        <v>0.3927443888120139</v>
      </c>
      <c r="BQ42" s="2">
        <f>IF(OR(KY41=1,AND($C$37=Motors!$C$32,PE41=1)),0,IF(NM42=0,-(CM41+$C$15)/($C$14-$C$15)*$C$12,($C$11*Y42-AU42)/($C$11*Y42)*$C$12*Y42))</f>
        <v>0.32285227745848455</v>
      </c>
      <c r="BR42" s="2">
        <f>IF(OR(KZ41=1,AND($C$37=Motors!$C$32,PF41=1)),0,IF(NN42=0,-(CN41+$C$15)/($C$14-$C$15)*$C$12,($C$11*Z42-AV42)/($C$11*Z42)*$C$12*Z42))</f>
        <v>0.2995948186522957</v>
      </c>
      <c r="BS42" s="2">
        <f>IF(OR(LA41=1,AND($C$37=Motors!$C$32,PG41=1)),0,IF(NO42=0,-(CO41+$C$15)/($C$14-$C$15)*$C$12,($C$11*AA42-AW42)/($C$11*AA42)*$C$12*AA42))</f>
        <v>0.2935567712922687</v>
      </c>
      <c r="BT42" s="2">
        <f>IF(OR(LB41=1,AND($C$37=Motors!$C$32,PH41=1)),0,IF(NP42=0,-(CP41+$C$15)/($C$14-$C$15)*$C$12,($C$11*AB42-AX42)/($C$11*AB42)*$C$12*AB42))</f>
        <v>0.29236698424930846</v>
      </c>
      <c r="BU42" s="2">
        <f>IF(OR(LC41=1,AND($C$37=Motors!$C$32,PI41=1)),0,IF(NQ42=0,-(CQ41+$C$15)/($C$14-$C$15)*$C$12,($C$11*AC42-AY42)/($C$11*AC42)*$C$12*AC42))</f>
        <v>0.29218947974706899</v>
      </c>
      <c r="BV42" s="2">
        <f>IF(OR(LD41=1,AND($C$37=Motors!$C$32,PJ41=1)),0,IF(NR42=0,-(CR41+$C$15)/($C$14-$C$15)*$C$12,($C$11*AD42-AZ42)/($C$11*AD42)*$C$12*AD42))</f>
        <v>0.75174779244607326</v>
      </c>
      <c r="BW42" s="2">
        <f>IF(OR(LE41=1,AND($C$37=Motors!$C$32,PK41=1)),0,IF(NS42=0,-(CS41+$C$15)/($C$14-$C$15)*$C$12,($C$11*AE42-BA42)/($C$11*AE42)*$C$12*AE42))</f>
        <v>0.43189514636059845</v>
      </c>
      <c r="BX42" s="2">
        <f>IF(OR(LF41=1,AND($C$37=Motors!$C$32,PL41=1)),0,IF(NT42=0,-(CT41+$C$15)/($C$14-$C$15)*$C$12,($C$11*AF42-BB42)/($C$11*AF42)*$C$12*AF42))</f>
        <v>0.34246204268817881</v>
      </c>
      <c r="BY42" s="2">
        <f>IF(OR(LG41=1,AND($C$37=Motors!$C$32,PM41=1)),0,IF(NU42=0,-(CU41+$C$15)/($C$14-$C$15)*$C$12,($C$11*AG42-BC42)/($C$11*AG42)*$C$12*AG42))</f>
        <v>0.31933431437851262</v>
      </c>
      <c r="BZ42" s="2">
        <f>IF(OR(LH41=1,AND($C$37=Motors!$C$32,PN41=1)),0,IF(NV42=0,-(CV41+$C$15)/($C$14-$C$15)*$C$12,($C$11*AH42-BD42)/($C$11*AH42)*$C$12*AH42))</f>
        <v>0.31052736723226737</v>
      </c>
      <c r="CA42" s="2">
        <f>IF(OR(LI41=1,AND($C$37=Motors!$C$32,PO41=1)),0,IF(NW42=0,-(CW41+$C$15)/($C$14-$C$15)*$C$12,($C$11*AI42-BE42)/($C$11*AI42)*$C$12*AI42))</f>
        <v>0.30635682642834478</v>
      </c>
      <c r="CB42" s="2">
        <f>IF(OR(LJ41=1,AND($C$37=Motors!$C$32,PP41=1)),0,IF(NX42=0,-(CX41+$C$15)/($C$14-$C$15)*$C$12,($C$11*AJ42-BF42)/($C$11*AJ42)*$C$12*AJ42))</f>
        <v>0.30426611133664982</v>
      </c>
      <c r="CC42" s="2">
        <f>IF(OR(LK41=1,AND($C$37=Motors!$C$32,PQ41=1)),0,IF(NY42=0,-(CY41+$C$15)/($C$14-$C$15)*$C$12,($C$11*AK42-BG42)/($C$11*AK42)*$C$12*AK42))</f>
        <v>0.30312491990702406</v>
      </c>
      <c r="CD42" s="2">
        <f>IF(OR(LL41=1,AND($C$37=Motors!$C$32,PR41=1)),0,IF(NZ42=0,-(CZ41+$C$15)/($C$14-$C$15)*$C$12,($C$11*AL42-BH42)/($C$11*AL42)*$C$12*AL42))</f>
        <v>0.30246411187061772</v>
      </c>
      <c r="CE42" s="2">
        <f>IF(OR(LM41=1,AND($C$37=Motors!$C$32,PS41=1)),0,IF(OA42=0,-(DA41+$C$15)/($C$14-$C$15)*$C$12,($C$11*AM42-BI42)/($C$11*AM42)*$C$12*AM42))</f>
        <v>0.30243750321067497</v>
      </c>
      <c r="CF42" s="61">
        <f t="shared" si="391"/>
        <v>1.3600000000000005</v>
      </c>
      <c r="CG42" s="57">
        <f>IF(AND(KS41=1,OY41=1),0,ABS(BK42/$C$12*($C$14-$C$15)+$C$15) *'Drive Train'!$AA$49 + CG41*(1-'Drive Train'!$AA$49))</f>
        <v>18.838442951083579</v>
      </c>
      <c r="CH42" s="57">
        <f>IF(AND(KT41=1,OZ41=1),0,ABS(BL42/$C$12*($C$14-$C$15)+$C$15) *'Drive Train'!$AA$49 + CH41*(1-'Drive Train'!$AA$49))</f>
        <v>68.531325888074207</v>
      </c>
      <c r="CI42" s="57">
        <f>IF(AND(KU41=1,PA41=1),0,ABS(BM42/$C$12*($C$14-$C$15)+$C$15) *'Drive Train'!$AA$49 + CI41*(1-'Drive Train'!$AA$49))</f>
        <v>56.596115922511451</v>
      </c>
      <c r="CJ42" s="57">
        <f>IF(AND(KV41=1,PB41=1),0,ABS(BN42/$C$12*($C$14-$C$15)+$C$15) *'Drive Train'!$AA$49 + CJ41*(1-'Drive Train'!$AA$49))</f>
        <v>43.703065110474967</v>
      </c>
      <c r="CK42" s="57">
        <f>IF(AND(KW41=1,PC41=1),0,ABS(BO42/$C$12*($C$14-$C$15)+$C$15) *'Drive Train'!$AA$49 + CK41*(1-'Drive Train'!$AA$49))</f>
        <v>31.600520486487955</v>
      </c>
      <c r="CL42" s="57">
        <f>IF(AND(KX41=1,PD41=1),0,ABS(BP42/$C$12*($C$14-$C$15)+$C$15) *'Drive Train'!$AA$49 + CL41*(1-'Drive Train'!$AA$49))</f>
        <v>23.657842358747462</v>
      </c>
      <c r="CM42" s="57">
        <f>IF(AND(KY41=1,PE41=1),0,ABS(BQ42/$C$12*($C$14-$C$15)+$C$15) *'Drive Train'!$AA$49 + CM41*(1-'Drive Train'!$AA$49))</f>
        <v>19.937029957644633</v>
      </c>
      <c r="CN42" s="57">
        <f>IF(AND(KZ41=1,PF41=1),0,ABS(BR42/$C$12*($C$14-$C$15)+$C$15) *'Drive Train'!$AA$49 + CN41*(1-'Drive Train'!$AA$49))</f>
        <v>18.698883914145036</v>
      </c>
      <c r="CO42" s="57">
        <f>IF(AND(LA41=1,PG41=1),0,ABS(BS42/$C$12*($C$14-$C$15)+$C$15) *'Drive Train'!$AA$49 + CO41*(1-'Drive Train'!$AA$49))</f>
        <v>18.377439318173476</v>
      </c>
      <c r="CP42" s="57">
        <f>IF(AND(LB41=1,PH41=1),0,ABS(BT42/$C$12*($C$14-$C$15)+$C$15) *'Drive Train'!$AA$49 + CP41*(1-'Drive Train'!$AA$49))</f>
        <v>18.314099202981854</v>
      </c>
      <c r="CQ42" s="57">
        <f>IF(AND(LC41=1,PI41=1),0,ABS(BU42/$C$12*($C$14-$C$15)+$C$15) *'Drive Train'!$AA$49 + CQ41*(1-'Drive Train'!$AA$49))</f>
        <v>18.304649481970518</v>
      </c>
      <c r="CR42" s="57">
        <f>IF(AND(LD41=1,PJ41=1),0,ABS(BV42/$C$12*($C$14-$C$15)+$C$15) *'Drive Train'!$AA$49 + CR41*(1-'Drive Train'!$AA$49))</f>
        <v>42.769932270054433</v>
      </c>
      <c r="CS42" s="57">
        <f>IF(AND(LE41=1,PK41=1),0,ABS(BW42/$C$12*($C$14-$C$15)+$C$15) *'Drive Train'!$AA$49 + CS41*(1-'Drive Train'!$AA$49))</f>
        <v>25.74209223156215</v>
      </c>
      <c r="CT42" s="57">
        <f>IF(AND(LF41=1,PL41=1),0,ABS(BX42/$C$12*($C$14-$C$15)+$C$15) *'Drive Train'!$AA$49 + CT41*(1-'Drive Train'!$AA$49))</f>
        <v>20.980985509084373</v>
      </c>
      <c r="CU42" s="57">
        <f>IF(AND(LG41=1,PM41=1),0,ABS(BY42/$C$12*($C$14-$C$15)+$C$15) *'Drive Train'!$AA$49 + CU41*(1-'Drive Train'!$AA$49))</f>
        <v>19.749745865046958</v>
      </c>
      <c r="CV42" s="57">
        <f>IF(AND(LH41=1,PN41=1),0,ABS(BZ42/$C$12*($C$14-$C$15)+$C$15) *'Drive Train'!$AA$49 + CV41*(1-'Drive Train'!$AA$49))</f>
        <v>19.280894695394149</v>
      </c>
      <c r="CW42" s="57">
        <f>IF(AND(LI41=1,PO41=1),0,ABS(CA42/$C$12*($C$14-$C$15)+$C$15) *'Drive Train'!$AA$49 + CW41*(1-'Drive Train'!$AA$49))</f>
        <v>19.058869639318104</v>
      </c>
      <c r="CX42" s="57">
        <f>IF(AND(LJ41=1,PP41=1),0,ABS(CB42/$C$12*($C$14-$C$15)+$C$15) *'Drive Train'!$AA$49 + CX41*(1-'Drive Train'!$AA$49))</f>
        <v>18.947567254976004</v>
      </c>
      <c r="CY42" s="57">
        <f>IF(AND(LK41=1,PQ41=1),0,ABS(CC42/$C$12*($C$14-$C$15)+$C$15) *'Drive Train'!$AA$49 + CY41*(1-'Drive Train'!$AA$49))</f>
        <v>18.886814200859416</v>
      </c>
      <c r="CZ42" s="57">
        <f>IF(AND(LL41=1,PR41=1),0,ABS(CD42/$C$12*($C$14-$C$15)+$C$15) *'Drive Train'!$AA$49 + CZ41*(1-'Drive Train'!$AA$49))</f>
        <v>18.85163508423247</v>
      </c>
      <c r="DA42" s="57">
        <f>IF(AND(LM41=1,PS41=1),0,ABS(CE42/$C$12*($C$14-$C$15)+$C$15) *'Drive Train'!$AA$49 + DA41*(1-'Drive Train'!$AA$49))</f>
        <v>18.850218531920994</v>
      </c>
      <c r="DB42" s="61">
        <f t="shared" si="162"/>
        <v>1.3600000000000005</v>
      </c>
      <c r="DC42" s="57">
        <f t="shared" si="392"/>
        <v>18.838442951083579</v>
      </c>
      <c r="DD42" s="57">
        <f t="shared" si="393"/>
        <v>68.531325888074207</v>
      </c>
      <c r="DE42" s="57">
        <f t="shared" si="394"/>
        <v>56.596115922511451</v>
      </c>
      <c r="DF42" s="57">
        <f t="shared" si="395"/>
        <v>43.703065110474967</v>
      </c>
      <c r="DG42" s="57">
        <f t="shared" si="396"/>
        <v>31.600520486487955</v>
      </c>
      <c r="DH42" s="57">
        <f t="shared" si="397"/>
        <v>23.657842358747462</v>
      </c>
      <c r="DI42" s="57">
        <f t="shared" si="398"/>
        <v>19.937029957644633</v>
      </c>
      <c r="DJ42" s="57">
        <f t="shared" si="399"/>
        <v>18.698883914145036</v>
      </c>
      <c r="DK42" s="57">
        <f t="shared" si="400"/>
        <v>18.377439318173476</v>
      </c>
      <c r="DL42" s="57">
        <f t="shared" si="401"/>
        <v>18.314099202981854</v>
      </c>
      <c r="DM42" s="57">
        <f t="shared" si="402"/>
        <v>18.304649481970518</v>
      </c>
      <c r="DN42" s="57">
        <f t="shared" si="403"/>
        <v>25</v>
      </c>
      <c r="DO42" s="57">
        <f t="shared" si="404"/>
        <v>25.74209223156215</v>
      </c>
      <c r="DP42" s="57">
        <f t="shared" si="405"/>
        <v>20.980985509084373</v>
      </c>
      <c r="DQ42" s="57">
        <f t="shared" si="406"/>
        <v>19.749745865046958</v>
      </c>
      <c r="DR42" s="57">
        <f t="shared" si="407"/>
        <v>19.280894695394149</v>
      </c>
      <c r="DS42" s="57">
        <f t="shared" si="408"/>
        <v>19.058869639318104</v>
      </c>
      <c r="DT42" s="57">
        <f t="shared" si="409"/>
        <v>18.947567254976004</v>
      </c>
      <c r="DU42" s="57">
        <f t="shared" si="410"/>
        <v>18.886814200859416</v>
      </c>
      <c r="DV42" s="57">
        <f t="shared" si="411"/>
        <v>18.85163508423247</v>
      </c>
      <c r="DW42" s="57">
        <f t="shared" si="412"/>
        <v>18.850218531920994</v>
      </c>
      <c r="DX42" s="61">
        <f t="shared" si="163"/>
        <v>1.3600000000000005</v>
      </c>
      <c r="DY42" s="2">
        <f>IF(OY42=0,($C$23/0.4536*IF(ISNA(MK41),'Drive Train'!$F$16,'Drive Train'!$F$17)*4.448*$C$24*S$6)*SIGN(BK42),BK42)</f>
        <v>4.5236871680000004</v>
      </c>
      <c r="DZ42" s="2">
        <f>IF(OZ42=0,($C$23/0.4536*IF(ISNA(ML41),'Drive Train'!$F$16,'Drive Train'!$F$17)*4.448*$C$24*$C$21*T$6)*SIGN(BL42),BL42)</f>
        <v>14.225645600594998</v>
      </c>
      <c r="EA42" s="2">
        <f>IF(PA42=0,($C$23/0.4536*IF(ISNA(MM41),'Drive Train'!$F$16,'Drive Train'!$F$17)*4.448*$C$24*$C$21*U$6)*SIGN(BM42),BM42)</f>
        <v>9.8485238773349995</v>
      </c>
      <c r="EB42" s="2">
        <f>IF(PB42=0,($C$23/0.4536*IF(ISNA(MN41),'Drive Train'!$F$16,'Drive Train'!$F$17)*4.448*$C$24*$C$21*V$6)*SIGN(BN42),BN42)</f>
        <v>7.5312241414914709</v>
      </c>
      <c r="EC42" s="2">
        <f>IF(PC42=0,($C$23/0.4536*IF(ISNA(MO41),'Drive Train'!$F$16,'Drive Train'!$F$17)*4.448*$C$24*$C$21*W$6)*SIGN(BO42),BO42)</f>
        <v>6.0967052573978577</v>
      </c>
      <c r="ED42" s="2">
        <f>IF(PD42=0,($C$23/0.4536*IF(ISNA(MP41),'Drive Train'!$F$16,'Drive Train'!$F$17)*4.448*$C$24*$C$21*X$6)*SIGN(BP42),BP42)</f>
        <v>5.1212324162142009</v>
      </c>
      <c r="EE42" s="2">
        <f>IF(PE42=0,($C$23/0.4536*IF(ISNA(MQ41),'Drive Train'!$F$16,'Drive Train'!$F$17)*4.448*$C$24*$C$21*Y$6)*SIGN(BQ42),BQ42)</f>
        <v>4.4148555312191382</v>
      </c>
      <c r="EF42" s="2">
        <f>IF(PF42=0,($C$23/0.4536*IF(ISNA(MR41),'Drive Train'!$F$16,'Drive Train'!$F$17)*4.448*$C$24*$C$21*Z$6)*SIGN(BR42),BR42)</f>
        <v>3.8797215274349997</v>
      </c>
      <c r="EG42" s="2">
        <f>IF(PG42=0,($C$23/0.4536*IF(ISNA(MS41),'Drive Train'!$F$16,'Drive Train'!$F$17)*4.448*$C$24*$C$21*AA$6)*SIGN(BS42),BS42)</f>
        <v>3.4602921731177019</v>
      </c>
      <c r="EH42" s="2">
        <f>IF(PH42=0,($C$23/0.4536*IF(ISNA(MT41),'Drive Train'!$F$16,'Drive Train'!$F$17)*4.448*$C$24*$C$21*AB$6)*SIGN(BT42),BT42)</f>
        <v>3.1227026928135362</v>
      </c>
      <c r="EI42" s="2">
        <f>IF(PI42=0,($C$23/0.4536*IF(ISNA(MU41),'Drive Train'!$F$16,'Drive Train'!$F$17)*4.448*$C$24*$C$21*AC$6)*SIGN(BU42),BU42)</f>
        <v>2.8451291201189992</v>
      </c>
      <c r="EJ42" s="2">
        <f>IF(PJ42=0,($C$23/0.4536*IF(ISNA(MV41),'Drive Train'!$F$16,'Drive Train'!$F$17)*4.448*$C$24*$C$21*AD$6)*SIGN(BV42),BV42)</f>
        <v>3.9831807681666</v>
      </c>
      <c r="EK42" s="2">
        <f>IF(PK42=0,($C$23/0.4536*IF(ISNA(MW41),'Drive Train'!$F$16,'Drive Train'!$F$17)*4.448*$C$24*$C$21*AE$6)*SIGN(BW42),BW42)</f>
        <v>3.9831807681666</v>
      </c>
      <c r="EL42" s="2">
        <f>IF(PL42=0,($C$23/0.4536*IF(ISNA(MX41),'Drive Train'!$F$16,'Drive Train'!$F$17)*4.448*$C$24*$C$21*AF$6)*SIGN(BX42),BX42)</f>
        <v>3.9831807681666</v>
      </c>
      <c r="EM42" s="2">
        <f>IF(PM42=0,($C$23/0.4536*IF(ISNA(MY41),'Drive Train'!$F$16,'Drive Train'!$F$17)*4.448*$C$24*$C$21*AG$6)*SIGN(BY42),BY42)</f>
        <v>3.9831807681666</v>
      </c>
      <c r="EN42" s="2">
        <f>IF(PN42=0,($C$23/0.4536*IF(ISNA(MZ41),'Drive Train'!$F$16,'Drive Train'!$F$17)*4.448*$C$24*$C$21*AH$6)*SIGN(BZ42),BZ42)</f>
        <v>3.9831807681666</v>
      </c>
      <c r="EO42" s="2">
        <f>IF(PO42=0,($C$23/0.4536*IF(ISNA(NA41),'Drive Train'!$F$16,'Drive Train'!$F$17)*4.448*$C$24*$C$21*AI$6)*SIGN(CA42),CA42)</f>
        <v>3.9831807681666</v>
      </c>
      <c r="EP42" s="2">
        <f>IF(PP42=0,($C$23/0.4536*IF(ISNA(NB41),'Drive Train'!$F$16,'Drive Train'!$F$17)*4.448*$C$24*$C$21*AJ$6)*SIGN(CB42),CB42)</f>
        <v>3.9831807681666</v>
      </c>
      <c r="EQ42" s="2">
        <f>IF(PQ42=0,($C$23/0.4536*IF(ISNA(NC41),'Drive Train'!$F$16,'Drive Train'!$F$17)*4.448*$C$24*$C$21*AK$6)*SIGN(CC42),CC42)</f>
        <v>3.9831807681666</v>
      </c>
      <c r="ER42" s="2">
        <f>IF(PR42=0,($C$23/0.4536*IF(ISNA(ND41),'Drive Train'!$F$16,'Drive Train'!$F$17)*4.448*$C$24*$C$21*AL$6)*SIGN(CD42),CD42)</f>
        <v>3.9831807681666</v>
      </c>
      <c r="ES42" s="2">
        <f>IF(PS42=0,($C$23/0.4536*IF(ISNA(NE41),'Drive Train'!$F$16,'Drive Train'!$F$17)*4.448*$C$24*$C$21*AM$6)*SIGN(CE42),CE42)</f>
        <v>3.9831807681666</v>
      </c>
      <c r="ET42" s="61">
        <f t="shared" si="413"/>
        <v>1.3600000000000005</v>
      </c>
      <c r="EU42" s="255">
        <f>MAX(MIN(IF(AND(OY41=1,NG42&lt;0),-1,1)*(DC42-$C$15)/($C$14-$C$15)*$C$12*$C$21-$C$33*LO42/AO$6 -  OY41*$C$33/$C$21,DY41/$C$19),MAX(EU$8:EU41)*-1)</f>
        <v>1.0241026622674732E-2</v>
      </c>
      <c r="EV42" s="255">
        <f>MAX(MIN(IF(AND(OZ41=1,NH42&lt;0),-1,1)*(DD42-$C$15)/($C$14-$C$15)*$C$12*$C$21-$C$33*LP42/AP$6 -  OZ41*$C$33/$C$21,DZ41/$C$19),MAX(EV$8:EV41)*-1)</f>
        <v>1.0211614893725676</v>
      </c>
      <c r="EW42" s="255">
        <f>MAX(MIN(IF(AND(PA41=1,NI42&lt;0),-1,1)*(DE42-$C$15)/($C$14-$C$15)*$C$12*$C$21-$C$33*LQ42/AQ$6 -  PA41*$C$33/$C$21,EA41/$C$19),MAX(EW$8:EW41)*-1)</f>
        <v>0.76729292256475201</v>
      </c>
      <c r="EX42" s="255">
        <f>MAX(MIN(IF(AND(PB41=1,NJ42&lt;0),-1,1)*(DF42-$C$15)/($C$14-$C$15)*$C$12*$C$21-$C$33*LR42/AR$6 -  PB41*$C$33/$C$21,EB41/$C$19),MAX(EX$8:EX41)*-1)</f>
        <v>0.49919826910974452</v>
      </c>
      <c r="EY42" s="255">
        <f>MAX(MIN(IF(AND(PC41=1,NK42&lt;0),-1,1)*(DG42-$C$15)/($C$14-$C$15)*$C$12*$C$21-$C$33*LS42/AS$6 -  PC41*$C$33/$C$21,EC41/$C$19),MAX(EY$8:EY41)*-1)</f>
        <v>0.25759378389580556</v>
      </c>
      <c r="EZ42" s="255">
        <f>MAX(MIN(IF(AND(PD41=1,NL42&lt;0),-1,1)*(DH42-$C$15)/($C$14-$C$15)*$C$12*$C$21-$C$33*LT42/AT$6 -  PD41*$C$33/$C$21,ED41/$C$19),MAX(EZ$8:EZ41)*-1)</f>
        <v>0.10289978405530548</v>
      </c>
      <c r="FA42" s="255">
        <f>MAX(MIN(IF(AND(PE41=1,NM42&lt;0),-1,1)*(DI42-$C$15)/($C$14-$C$15)*$C$12*$C$21-$C$33*LU42/AU$6 -  PE41*$C$33/$C$21,EE41/$C$19),MAX(FA$8:FA41)*-1)</f>
        <v>3.1292628386774712E-2</v>
      </c>
      <c r="FB42" s="255">
        <f>MAX(MIN(IF(AND(PF41=1,NN42&lt;0),-1,1)*(DJ42-$C$15)/($C$14-$C$15)*$C$12*$C$21-$C$33*LV42/AV$6 -  PF41*$C$33/$C$21,EF41/$C$19),MAX(FB$8:FB41)*-1)</f>
        <v>7.5691649658227722E-3</v>
      </c>
      <c r="FC42" s="255">
        <f>MAX(MIN(IF(AND(PG41=1,NO42&lt;0),-1,1)*(DK42-$C$15)/($C$14-$C$15)*$C$12*$C$21-$C$33*LW42/AW$6 -  PG41*$C$33/$C$21,EG41/$C$19),MAX(FC$8:FC41)*-1)</f>
        <v>1.4154057511838181E-3</v>
      </c>
      <c r="FD42" s="255">
        <f>MAX(MIN(IF(AND(PH41=1,NP42&lt;0),-1,1)*(DL42-$C$15)/($C$14-$C$15)*$C$12*$C$21-$C$33*LX42/AX$6 -  PH41*$C$33/$C$21,EH41/$C$19),MAX(FD$8:FD41)*-1)</f>
        <v>2.0224554938003125E-4</v>
      </c>
      <c r="FE42" s="255">
        <f>MAX(MIN(IF(AND(PI41=1,NQ42&lt;0),-1,1)*(DM42-$C$15)/($C$14-$C$15)*$C$12*$C$21-$C$33*LY42/AY$6 -  PI41*$C$33/$C$21,EI41/$C$19),MAX(FE$8:FE41)*-1)</f>
        <v>2.1073454930076174E-5</v>
      </c>
      <c r="FF42" s="255">
        <f>MAX(MIN(IF(AND(PJ41=1,NR42&lt;0),-1,1)*(DN42-$C$15)/($C$14-$C$15)*$C$12*$C$21-$C$33*LZ42/AZ$6 -  PJ41*$C$33/$C$21,EJ41/$C$19),MAX(FF$8:FF41)*-1)</f>
        <v>0.17332933317314989</v>
      </c>
      <c r="FG42" s="255">
        <f>MAX(MIN(IF(AND(PK41=1,NS42&lt;0),-1,1)*(DO42-$C$15)/($C$14-$C$15)*$C$12*$C$21-$C$33*MA42/BA$6 -  PK41*$C$33/$C$21,EK41/$C$19),MAX(FG$8:FG41)*-1)</f>
        <v>0.14349273637578674</v>
      </c>
      <c r="FH42" s="255">
        <f>MAX(MIN(IF(AND(PL41=1,NT42&lt;0),-1,1)*(DP42-$C$15)/($C$14-$C$15)*$C$12*$C$21-$C$33*MB42/BB$6 -  PL41*$C$33/$C$21,EL41/$C$19),MAX(FH$8:FH41)*-1)</f>
        <v>5.1378574758462914E-2</v>
      </c>
      <c r="FI42" s="255">
        <f>MAX(MIN(IF(AND(PM41=1,NU42&lt;0),-1,1)*(DQ42-$C$15)/($C$14-$C$15)*$C$12*$C$21-$C$33*MC42/BC$6 -  PM41*$C$33/$C$21,EM41/$C$19),MAX(FI$8:FI41)*-1)</f>
        <v>2.7715365004005399E-2</v>
      </c>
      <c r="FJ42" s="255">
        <f>MAX(MIN(IF(AND(PN41=1,NV42&lt;0),-1,1)*(DR42-$C$15)/($C$14-$C$15)*$C$12*$C$21-$C$33*MD42/BD$6 -  PN41*$C$33/$C$21,EN41/$C$19),MAX(FJ$8:FJ41)*-1)</f>
        <v>1.8720887439409029E-2</v>
      </c>
      <c r="FK42" s="255">
        <f>MAX(MIN(IF(AND(PO41=1,NW42&lt;0),-1,1)*(DS42-$C$15)/($C$14-$C$15)*$C$12*$C$21-$C$33*ME42/BE$6 -  PO41*$C$33/$C$21,EO41/$C$19),MAX(FK$8:FK41)*-1)</f>
        <v>1.4464653250157278E-2</v>
      </c>
      <c r="FL42" s="255">
        <f>MAX(MIN(IF(AND(PP41=1,NX42&lt;0),-1,1)*(DT42-$C$15)/($C$14-$C$15)*$C$12*$C$21-$C$33*MF42/BF$6 -  PP41*$C$33/$C$21,EP41/$C$19),MAX(FL$8:FL41)*-1)</f>
        <v>1.2331728286293531E-2</v>
      </c>
      <c r="FM42" s="255">
        <f>MAX(MIN(IF(AND(PQ41=1,NY42&lt;0),-1,1)*(DU42-$C$15)/($C$14-$C$15)*$C$12*$C$21-$C$33*MG42/BG$6 -  PQ41*$C$33/$C$21,EQ41/$C$19),MAX(FM$8:FM41)*-1)</f>
        <v>1.1167707510549851E-2</v>
      </c>
      <c r="FN42" s="255">
        <f>MAX(MIN(IF(AND(PR41=1,NZ42&lt;0),-1,1)*(DV42-$C$15)/($C$14-$C$15)*$C$12*$C$21-$C$33*MH42/BH$6 -  PR41*$C$33/$C$21,ER41/$C$19),MAX(FN$8:FN41)*-1)</f>
        <v>1.0493747956037469E-2</v>
      </c>
      <c r="FO42" s="255">
        <f>MAX(MIN(IF(AND(PS41=1,OA42&lt;0),-1,1)*(DW42-$C$15)/($C$14-$C$15)*$C$12*$C$21-$C$33*MI42/BI$6 -  PS41*$C$33/$C$21,ES41/$C$19),MAX(FO$8:FO41)*-1)</f>
        <v>1.0466610767226603E-2</v>
      </c>
      <c r="FP42" s="61">
        <f t="shared" si="164"/>
        <v>1.3600000000000005</v>
      </c>
      <c r="FQ42" s="256">
        <f t="shared" si="457"/>
        <v>3.8257983326511553</v>
      </c>
      <c r="FR42" s="256">
        <f t="shared" si="458"/>
        <v>68.531325888074207</v>
      </c>
      <c r="FS42" s="256">
        <f t="shared" si="459"/>
        <v>55.80868114215486</v>
      </c>
      <c r="FT42" s="256">
        <f t="shared" si="460"/>
        <v>37.399992085159958</v>
      </c>
      <c r="FU42" s="256">
        <f t="shared" si="461"/>
        <v>20.810247434302383</v>
      </c>
      <c r="FV42" s="256">
        <f t="shared" si="462"/>
        <v>10.18820143171585</v>
      </c>
      <c r="FW42" s="256">
        <f t="shared" si="463"/>
        <v>5.2713041867693491</v>
      </c>
      <c r="FX42" s="256">
        <f t="shared" si="464"/>
        <v>3.6423352541808143</v>
      </c>
      <c r="FY42" s="256">
        <f t="shared" si="465"/>
        <v>3.2197880737204727</v>
      </c>
      <c r="FZ42" s="256">
        <f t="shared" si="466"/>
        <v>3.1364865656765049</v>
      </c>
      <c r="GA42" s="256">
        <f t="shared" si="467"/>
        <v>3.1240464043023306</v>
      </c>
      <c r="GB42" s="256">
        <f t="shared" si="468"/>
        <v>15.02423845605111</v>
      </c>
      <c r="GC42" s="256">
        <f t="shared" si="469"/>
        <v>12.975511911589212</v>
      </c>
      <c r="GD42" s="256">
        <f t="shared" si="470"/>
        <v>6.6505034225867723</v>
      </c>
      <c r="GE42" s="256">
        <f t="shared" si="471"/>
        <v>5.0256718011931651</v>
      </c>
      <c r="GF42" s="256">
        <f t="shared" si="472"/>
        <v>4.4080670165287108</v>
      </c>
      <c r="GG42" s="256">
        <f t="shared" si="473"/>
        <v>4.1158131773195095</v>
      </c>
      <c r="GH42" s="256">
        <f t="shared" si="474"/>
        <v>3.9693561259174781</v>
      </c>
      <c r="GI42" s="256">
        <f t="shared" si="475"/>
        <v>3.8894287710060778</v>
      </c>
      <c r="GJ42" s="256">
        <f t="shared" si="476"/>
        <v>3.8431514144227936</v>
      </c>
      <c r="GK42" s="256">
        <f t="shared" si="477"/>
        <v>3.8412880424224114</v>
      </c>
      <c r="GL42" s="61">
        <f t="shared" si="186"/>
        <v>1.3600000000000005</v>
      </c>
      <c r="GM42" s="57">
        <f t="shared" si="414"/>
        <v>0.2650573219811837</v>
      </c>
      <c r="GN42" s="57">
        <f t="shared" si="415"/>
        <v>7.4002905278612525</v>
      </c>
      <c r="GO42" s="57">
        <f t="shared" si="416"/>
        <v>8.0318645732318572</v>
      </c>
      <c r="GP42" s="57">
        <f t="shared" si="417"/>
        <v>6.8333525037352834</v>
      </c>
      <c r="GQ42" s="57">
        <f t="shared" si="418"/>
        <v>4.3557857112947467</v>
      </c>
      <c r="GR42" s="57">
        <f t="shared" si="419"/>
        <v>2.0714111256544809</v>
      </c>
      <c r="GS42" s="57">
        <f t="shared" si="420"/>
        <v>0.73072147873058035</v>
      </c>
      <c r="GT42" s="57">
        <f t="shared" si="421"/>
        <v>0.20112855939594698</v>
      </c>
      <c r="GU42" s="57">
        <f t="shared" si="422"/>
        <v>4.2169117514743441E-2</v>
      </c>
      <c r="GV42" s="57">
        <f t="shared" si="423"/>
        <v>6.6768967817713446E-3</v>
      </c>
      <c r="GW42" s="57">
        <f t="shared" si="424"/>
        <v>7.6358974820022808E-4</v>
      </c>
      <c r="GX42" s="57">
        <f t="shared" si="425"/>
        <v>4.4860940767343056</v>
      </c>
      <c r="GY42" s="57">
        <f t="shared" si="426"/>
        <v>3.7138659852037788</v>
      </c>
      <c r="GZ42" s="57">
        <f t="shared" si="427"/>
        <v>1.3297756108294765</v>
      </c>
      <c r="HA42" s="57">
        <f t="shared" si="428"/>
        <v>0.71732656269318762</v>
      </c>
      <c r="HB42" s="57">
        <f t="shared" si="429"/>
        <v>0.48453231034614219</v>
      </c>
      <c r="HC42" s="57">
        <f t="shared" si="430"/>
        <v>0.37437284318588809</v>
      </c>
      <c r="HD42" s="57">
        <f t="shared" si="431"/>
        <v>0.31916867277031691</v>
      </c>
      <c r="HE42" s="57">
        <f t="shared" si="432"/>
        <v>0.28904159265259161</v>
      </c>
      <c r="HF42" s="57">
        <f t="shared" si="433"/>
        <v>0.27159823260437532</v>
      </c>
      <c r="HG42" s="57">
        <f t="shared" si="434"/>
        <v>0.27089587034546075</v>
      </c>
      <c r="HH42" s="61">
        <f t="shared" si="187"/>
        <v>1.3600000000000005</v>
      </c>
      <c r="HI42" s="57">
        <f t="shared" si="188"/>
        <v>0.2650573219811837</v>
      </c>
      <c r="HJ42" s="57">
        <f t="shared" si="189"/>
        <v>7.4002905278612525</v>
      </c>
      <c r="HK42" s="57">
        <f t="shared" si="190"/>
        <v>8.0318645732318572</v>
      </c>
      <c r="HL42" s="57">
        <f t="shared" si="191"/>
        <v>6.8333525037352834</v>
      </c>
      <c r="HM42" s="57">
        <f t="shared" si="192"/>
        <v>4.3557857112947467</v>
      </c>
      <c r="HN42" s="57">
        <f t="shared" si="193"/>
        <v>2.0714111256544809</v>
      </c>
      <c r="HO42" s="57">
        <f t="shared" si="194"/>
        <v>0.73072147873058035</v>
      </c>
      <c r="HP42" s="57">
        <f t="shared" si="195"/>
        <v>0.20112855939594698</v>
      </c>
      <c r="HQ42" s="57">
        <f t="shared" si="196"/>
        <v>4.2169117514743441E-2</v>
      </c>
      <c r="HR42" s="57">
        <f t="shared" si="197"/>
        <v>6.6768967817713446E-3</v>
      </c>
      <c r="HS42" s="57">
        <f t="shared" si="198"/>
        <v>7.6358974820022808E-4</v>
      </c>
      <c r="HT42" s="57">
        <f t="shared" si="199"/>
        <v>4.4860940767343056</v>
      </c>
      <c r="HU42" s="57">
        <f t="shared" si="200"/>
        <v>3.7138659852037788</v>
      </c>
      <c r="HV42" s="57">
        <f t="shared" si="201"/>
        <v>1.3297756108294765</v>
      </c>
      <c r="HW42" s="57">
        <f t="shared" si="202"/>
        <v>0.71732656269318762</v>
      </c>
      <c r="HX42" s="57">
        <f t="shared" si="203"/>
        <v>0.48453231034614219</v>
      </c>
      <c r="HY42" s="57">
        <f t="shared" si="204"/>
        <v>0.37437284318588809</v>
      </c>
      <c r="HZ42" s="57">
        <f t="shared" si="205"/>
        <v>0.31916867277031691</v>
      </c>
      <c r="IA42" s="57">
        <f t="shared" si="206"/>
        <v>0.28904159265259161</v>
      </c>
      <c r="IB42" s="57">
        <f t="shared" si="207"/>
        <v>0.27159823260437532</v>
      </c>
      <c r="IC42" s="57">
        <f t="shared" si="208"/>
        <v>0.27089587034546075</v>
      </c>
      <c r="ID42" s="61">
        <f t="shared" si="209"/>
        <v>1.3600000000000005</v>
      </c>
      <c r="IE42" s="57">
        <f t="shared" si="210"/>
        <v>11.982114131739177</v>
      </c>
      <c r="IF42" s="57">
        <f t="shared" si="211"/>
        <v>8.0868736317123009</v>
      </c>
      <c r="IG42" s="57">
        <f t="shared" si="212"/>
        <v>8.8192894053227064</v>
      </c>
      <c r="IH42" s="57">
        <f t="shared" si="213"/>
        <v>9.9046466885447355</v>
      </c>
      <c r="II42" s="57">
        <f t="shared" si="214"/>
        <v>10.903401560745396</v>
      </c>
      <c r="IJ42" s="57">
        <f t="shared" si="215"/>
        <v>11.564559356702482</v>
      </c>
      <c r="IK42" s="57">
        <f t="shared" si="216"/>
        <v>11.883983593943942</v>
      </c>
      <c r="IL42" s="57">
        <f t="shared" si="217"/>
        <v>11.994886668771791</v>
      </c>
      <c r="IM42" s="57">
        <f t="shared" si="218"/>
        <v>12.025180505620364</v>
      </c>
      <c r="IN42" s="57">
        <f t="shared" si="219"/>
        <v>12.031507265412493</v>
      </c>
      <c r="IO42" s="57">
        <f t="shared" si="220"/>
        <v>12.032516528230673</v>
      </c>
      <c r="IP42" s="57">
        <f t="shared" si="221"/>
        <v>11.302065377534737</v>
      </c>
      <c r="IQ42" s="57">
        <f t="shared" si="222"/>
        <v>11.338283191448991</v>
      </c>
      <c r="IR42" s="57">
        <f t="shared" si="223"/>
        <v>11.780665677608312</v>
      </c>
      <c r="IS42" s="57">
        <f t="shared" si="224"/>
        <v>11.896249396126214</v>
      </c>
      <c r="IT42" s="57">
        <f t="shared" si="225"/>
        <v>11.940390868754015</v>
      </c>
      <c r="IU42" s="57">
        <f t="shared" si="226"/>
        <v>11.961319594103104</v>
      </c>
      <c r="IV42" s="57">
        <f t="shared" si="227"/>
        <v>11.971817535255173</v>
      </c>
      <c r="IW42" s="57">
        <f t="shared" si="228"/>
        <v>11.977549484579679</v>
      </c>
      <c r="IX42" s="57">
        <f t="shared" si="229"/>
        <v>11.980869151101729</v>
      </c>
      <c r="IY42" s="57">
        <f t="shared" si="230"/>
        <v>11.981002832482014</v>
      </c>
      <c r="IZ42" s="61">
        <f t="shared" si="231"/>
        <v>1.3600000000000005</v>
      </c>
      <c r="JA42" s="256" t="e">
        <f t="shared" si="349"/>
        <v>#N/A</v>
      </c>
      <c r="JB42" s="256" t="e">
        <f t="shared" si="350"/>
        <v>#N/A</v>
      </c>
      <c r="JC42" s="256" t="e">
        <f t="shared" si="351"/>
        <v>#N/A</v>
      </c>
      <c r="JD42" s="256" t="e">
        <f t="shared" si="352"/>
        <v>#N/A</v>
      </c>
      <c r="JE42" s="256" t="e">
        <f t="shared" si="353"/>
        <v>#N/A</v>
      </c>
      <c r="JF42" s="256" t="e">
        <f t="shared" si="354"/>
        <v>#N/A</v>
      </c>
      <c r="JG42" s="256" t="e">
        <f t="shared" si="355"/>
        <v>#N/A</v>
      </c>
      <c r="JH42" s="256" t="e">
        <f t="shared" si="356"/>
        <v>#N/A</v>
      </c>
      <c r="JI42" s="256" t="e">
        <f t="shared" si="357"/>
        <v>#N/A</v>
      </c>
      <c r="JJ42" s="256" t="e">
        <f t="shared" si="358"/>
        <v>#N/A</v>
      </c>
      <c r="JK42" s="256" t="e">
        <f t="shared" si="359"/>
        <v>#N/A</v>
      </c>
      <c r="JL42" s="256" t="e">
        <f t="shared" si="360"/>
        <v>#N/A</v>
      </c>
      <c r="JM42" s="256" t="e">
        <f t="shared" si="361"/>
        <v>#N/A</v>
      </c>
      <c r="JN42" s="256" t="e">
        <f t="shared" si="362"/>
        <v>#N/A</v>
      </c>
      <c r="JO42" s="256" t="e">
        <f t="shared" si="363"/>
        <v>#N/A</v>
      </c>
      <c r="JP42" s="256" t="e">
        <f t="shared" si="364"/>
        <v>#N/A</v>
      </c>
      <c r="JQ42" s="256" t="e">
        <f t="shared" si="365"/>
        <v>#N/A</v>
      </c>
      <c r="JR42" s="256" t="e">
        <f t="shared" si="366"/>
        <v>#N/A</v>
      </c>
      <c r="JS42" s="256" t="e">
        <f t="shared" si="367"/>
        <v>#N/A</v>
      </c>
      <c r="JT42" s="256" t="e">
        <f t="shared" si="368"/>
        <v>#N/A</v>
      </c>
      <c r="JU42" s="256" t="e">
        <f t="shared" si="369"/>
        <v>#N/A</v>
      </c>
      <c r="JV42" s="61">
        <f t="shared" si="233"/>
        <v>1.3600000000000005</v>
      </c>
      <c r="JW42" s="46">
        <f t="shared" si="478"/>
        <v>0</v>
      </c>
      <c r="JX42" s="46">
        <f t="shared" si="479"/>
        <v>0</v>
      </c>
      <c r="JY42" s="46">
        <f t="shared" si="480"/>
        <v>0</v>
      </c>
      <c r="JZ42" s="46">
        <f t="shared" si="481"/>
        <v>0</v>
      </c>
      <c r="KA42" s="46">
        <f t="shared" si="482"/>
        <v>0</v>
      </c>
      <c r="KB42" s="46">
        <f t="shared" si="483"/>
        <v>0</v>
      </c>
      <c r="KC42" s="46">
        <f t="shared" si="484"/>
        <v>0</v>
      </c>
      <c r="KD42" s="46">
        <f t="shared" si="485"/>
        <v>0</v>
      </c>
      <c r="KE42" s="46">
        <f t="shared" si="486"/>
        <v>1</v>
      </c>
      <c r="KF42" s="46">
        <f t="shared" si="487"/>
        <v>1</v>
      </c>
      <c r="KG42" s="46">
        <f t="shared" si="488"/>
        <v>1</v>
      </c>
      <c r="KH42" s="46">
        <f t="shared" si="489"/>
        <v>0</v>
      </c>
      <c r="KI42" s="46">
        <f t="shared" si="490"/>
        <v>0</v>
      </c>
      <c r="KJ42" s="46">
        <f t="shared" si="491"/>
        <v>0</v>
      </c>
      <c r="KK42" s="46">
        <f t="shared" si="492"/>
        <v>0</v>
      </c>
      <c r="KL42" s="46">
        <f t="shared" si="493"/>
        <v>0</v>
      </c>
      <c r="KM42" s="46">
        <f t="shared" si="494"/>
        <v>0</v>
      </c>
      <c r="KN42" s="46">
        <f t="shared" si="495"/>
        <v>0</v>
      </c>
      <c r="KO42" s="46">
        <f t="shared" si="496"/>
        <v>0</v>
      </c>
      <c r="KP42" s="46">
        <f t="shared" si="497"/>
        <v>0</v>
      </c>
      <c r="KQ42" s="46">
        <f t="shared" si="498"/>
        <v>0</v>
      </c>
      <c r="KR42" s="61">
        <f t="shared" si="255"/>
        <v>1.3600000000000005</v>
      </c>
      <c r="KS42" s="1">
        <f t="shared" si="499"/>
        <v>0</v>
      </c>
      <c r="KT42" s="1">
        <f t="shared" si="500"/>
        <v>0</v>
      </c>
      <c r="KU42" s="1">
        <f t="shared" si="501"/>
        <v>0</v>
      </c>
      <c r="KV42" s="1">
        <f t="shared" si="502"/>
        <v>0</v>
      </c>
      <c r="KW42" s="1">
        <f t="shared" si="503"/>
        <v>0</v>
      </c>
      <c r="KX42" s="1">
        <f t="shared" si="504"/>
        <v>0</v>
      </c>
      <c r="KY42" s="1">
        <f t="shared" si="505"/>
        <v>0</v>
      </c>
      <c r="KZ42" s="1">
        <f t="shared" si="506"/>
        <v>0</v>
      </c>
      <c r="LA42" s="1">
        <f t="shared" si="507"/>
        <v>0</v>
      </c>
      <c r="LB42" s="1">
        <f t="shared" si="508"/>
        <v>0</v>
      </c>
      <c r="LC42" s="1">
        <f t="shared" si="509"/>
        <v>0</v>
      </c>
      <c r="LD42" s="1">
        <f t="shared" si="510"/>
        <v>0</v>
      </c>
      <c r="LE42" s="1">
        <f t="shared" si="511"/>
        <v>0</v>
      </c>
      <c r="LF42" s="1">
        <f t="shared" si="512"/>
        <v>0</v>
      </c>
      <c r="LG42" s="1">
        <f t="shared" si="513"/>
        <v>0</v>
      </c>
      <c r="LH42" s="1">
        <f t="shared" si="514"/>
        <v>0</v>
      </c>
      <c r="LI42" s="1">
        <f t="shared" si="515"/>
        <v>0</v>
      </c>
      <c r="LJ42" s="1">
        <f t="shared" si="516"/>
        <v>0</v>
      </c>
      <c r="LK42" s="1">
        <f t="shared" si="517"/>
        <v>0</v>
      </c>
      <c r="LL42" s="1">
        <f t="shared" si="518"/>
        <v>0</v>
      </c>
      <c r="LM42" s="1">
        <f t="shared" si="519"/>
        <v>0</v>
      </c>
      <c r="LN42" s="61">
        <f t="shared" si="277"/>
        <v>1.3600000000000005</v>
      </c>
      <c r="LO42" s="57">
        <f t="shared" si="278"/>
        <v>11.742736629281358</v>
      </c>
      <c r="LP42" s="57">
        <f t="shared" si="279"/>
        <v>10.957354828558467</v>
      </c>
      <c r="LQ42" s="57">
        <f t="shared" si="280"/>
        <v>13.993057909416768</v>
      </c>
      <c r="LR42" s="57">
        <f t="shared" si="281"/>
        <v>15.459938972814706</v>
      </c>
      <c r="LS42" s="57">
        <f t="shared" si="282"/>
        <v>15.42562519510089</v>
      </c>
      <c r="LT42" s="57">
        <f t="shared" si="283"/>
        <v>14.333825276197553</v>
      </c>
      <c r="LU42" s="57">
        <f t="shared" si="284"/>
        <v>12.868782984380868</v>
      </c>
      <c r="LV42" s="57">
        <f t="shared" si="285"/>
        <v>11.453983999282405</v>
      </c>
      <c r="LW42" s="57">
        <f t="shared" si="286"/>
        <v>10.249092567410893</v>
      </c>
      <c r="LX42" s="57">
        <f t="shared" si="287"/>
        <v>9.2551369436931825</v>
      </c>
      <c r="LY42" s="57">
        <f t="shared" si="288"/>
        <v>8.4332735939087797</v>
      </c>
      <c r="LZ42" s="57">
        <f t="shared" si="289"/>
        <v>8.9350236677424633</v>
      </c>
      <c r="MA42" s="57">
        <f t="shared" si="290"/>
        <v>10.867655166762969</v>
      </c>
      <c r="MB42" s="57">
        <f t="shared" si="291"/>
        <v>11.481115852236787</v>
      </c>
      <c r="MC42" s="57">
        <f t="shared" si="292"/>
        <v>11.632514636059941</v>
      </c>
      <c r="MD42" s="57">
        <f t="shared" si="293"/>
        <v>11.689415000604896</v>
      </c>
      <c r="ME42" s="57">
        <f t="shared" si="294"/>
        <v>11.71621742204597</v>
      </c>
      <c r="MF42" s="57">
        <f t="shared" si="295"/>
        <v>11.729619262921386</v>
      </c>
      <c r="MG42" s="57">
        <f t="shared" si="296"/>
        <v>11.736924838797693</v>
      </c>
      <c r="MH42" s="57">
        <f t="shared" si="297"/>
        <v>11.741152026451042</v>
      </c>
      <c r="MI42" s="57">
        <f t="shared" si="298"/>
        <v>11.741322194201006</v>
      </c>
      <c r="MJ42" s="61">
        <f t="shared" si="299"/>
        <v>1.3600000000000005</v>
      </c>
      <c r="MK42" s="57" t="e">
        <f t="shared" si="435"/>
        <v>#N/A</v>
      </c>
      <c r="ML42" s="57" t="e">
        <f t="shared" si="370"/>
        <v>#N/A</v>
      </c>
      <c r="MM42" s="57" t="e">
        <f t="shared" si="371"/>
        <v>#N/A</v>
      </c>
      <c r="MN42" s="57" t="e">
        <f t="shared" si="372"/>
        <v>#N/A</v>
      </c>
      <c r="MO42" s="57" t="e">
        <f t="shared" si="373"/>
        <v>#N/A</v>
      </c>
      <c r="MP42" s="57" t="e">
        <f t="shared" si="374"/>
        <v>#N/A</v>
      </c>
      <c r="MQ42" s="57" t="e">
        <f t="shared" si="375"/>
        <v>#N/A</v>
      </c>
      <c r="MR42" s="57" t="e">
        <f t="shared" si="376"/>
        <v>#N/A</v>
      </c>
      <c r="MS42" s="57" t="e">
        <f t="shared" si="377"/>
        <v>#N/A</v>
      </c>
      <c r="MT42" s="57" t="e">
        <f t="shared" si="378"/>
        <v>#N/A</v>
      </c>
      <c r="MU42" s="57" t="e">
        <f t="shared" si="379"/>
        <v>#N/A</v>
      </c>
      <c r="MV42" s="57" t="e">
        <f t="shared" si="380"/>
        <v>#N/A</v>
      </c>
      <c r="MW42" s="57" t="e">
        <f t="shared" si="381"/>
        <v>#N/A</v>
      </c>
      <c r="MX42" s="57" t="e">
        <f t="shared" si="382"/>
        <v>#N/A</v>
      </c>
      <c r="MY42" s="57" t="e">
        <f t="shared" si="383"/>
        <v>#N/A</v>
      </c>
      <c r="MZ42" s="57" t="e">
        <f t="shared" si="384"/>
        <v>#N/A</v>
      </c>
      <c r="NA42" s="57" t="e">
        <f t="shared" si="385"/>
        <v>#N/A</v>
      </c>
      <c r="NB42" s="57" t="e">
        <f t="shared" si="386"/>
        <v>#N/A</v>
      </c>
      <c r="NC42" s="57" t="e">
        <f t="shared" si="387"/>
        <v>#N/A</v>
      </c>
      <c r="ND42" s="57" t="e">
        <f t="shared" si="388"/>
        <v>#N/A</v>
      </c>
      <c r="NE42" s="57" t="e">
        <f t="shared" si="389"/>
        <v>#N/A</v>
      </c>
      <c r="NF42" s="61">
        <f t="shared" si="320"/>
        <v>1.3600000000000005</v>
      </c>
      <c r="NG42" s="256">
        <f>IF(OY41=0,MIN('Drive Train'!$F$35-FQ41*$C$19*'Drive Train'!$F$39,NG41+$C$39)-$C$7,IF(LO41-1&lt;=0,0,IF($C$37=Motors!$C$30,MAX(MAX(NG$8:NG41)*-1,NG41-$C$39),MAX(0,MAX(NG$8:NG41)*-1,NG41-$C$39))))</f>
        <v>11.982114131739177</v>
      </c>
      <c r="NH42" s="256">
        <f>IF(OZ41=0,MIN('Drive Train'!$F$35-FR41*$C$19*'Drive Train'!$F$39,NH41+$C$39)-$C$7,IF(LP41-1&lt;=0,0,IF($C$37=Motors!$C$30,MAX(MAX(NH$8:NH41)*-1,NH41-$C$39),MAX(0,MAX(NH$8:NH41)*-1,NH41-$C$39))))</f>
        <v>8.0868736317123009</v>
      </c>
      <c r="NI42" s="256">
        <f>IF(PA41=0,MIN('Drive Train'!$F$35-FS41*$C$19*'Drive Train'!$F$39,NI41+$C$39)-$C$7,IF(LQ41-1&lt;=0,0,IF($C$37=Motors!$C$30,MAX(MAX(NI$8:NI41)*-1,NI41-$C$39),MAX(0,MAX(NI$8:NI41)*-1,NI41-$C$39))))</f>
        <v>8.8192894053227064</v>
      </c>
      <c r="NJ42" s="256">
        <f>IF(PB41=0,MIN('Drive Train'!$F$35-FT41*$C$19*'Drive Train'!$F$39,NJ41+$C$39)-$C$7,IF(LR41-1&lt;=0,0,IF($C$37=Motors!$C$30,MAX(MAX(NJ$8:NJ41)*-1,NJ41-$C$39),MAX(0,MAX(NJ$8:NJ41)*-1,NJ41-$C$39))))</f>
        <v>9.9046466885447355</v>
      </c>
      <c r="NK42" s="256">
        <f>IF(PC41=0,MIN('Drive Train'!$F$35-FU41*$C$19*'Drive Train'!$F$39,NK41+$C$39)-$C$7,IF(LS41-1&lt;=0,0,IF($C$37=Motors!$C$30,MAX(MAX(NK$8:NK41)*-1,NK41-$C$39),MAX(0,MAX(NK$8:NK41)*-1,NK41-$C$39))))</f>
        <v>10.903401560745396</v>
      </c>
      <c r="NL42" s="256">
        <f>IF(PD41=0,MIN('Drive Train'!$F$35-FV41*$C$19*'Drive Train'!$F$39,NL41+$C$39)-$C$7,IF(LT41-1&lt;=0,0,IF($C$37=Motors!$C$30,MAX(MAX(NL$8:NL41)*-1,NL41-$C$39),MAX(0,MAX(NL$8:NL41)*-1,NL41-$C$39))))</f>
        <v>11.564559356702482</v>
      </c>
      <c r="NM42" s="256">
        <f>IF(PE41=0,MIN('Drive Train'!$F$35-FW41*$C$19*'Drive Train'!$F$39,NM41+$C$39)-$C$7,IF(LU41-1&lt;=0,0,IF($C$37=Motors!$C$30,MAX(MAX(NM$8:NM41)*-1,NM41-$C$39),MAX(0,MAX(NM$8:NM41)*-1,NM41-$C$39))))</f>
        <v>11.883983593943942</v>
      </c>
      <c r="NN42" s="256">
        <f>IF(PF41=0,MIN('Drive Train'!$F$35-FX41*$C$19*'Drive Train'!$F$39,NN41+$C$39)-$C$7,IF(LV41-1&lt;=0,0,IF($C$37=Motors!$C$30,MAX(MAX(NN$8:NN41)*-1,NN41-$C$39),MAX(0,MAX(NN$8:NN41)*-1,NN41-$C$39))))</f>
        <v>11.994886668771791</v>
      </c>
      <c r="NO42" s="256">
        <f>IF(PG41=0,MIN('Drive Train'!$F$35-FY41*$C$19*'Drive Train'!$F$39,NO41+$C$39)-$C$7,IF(LW41-1&lt;=0,0,IF($C$37=Motors!$C$30,MAX(MAX(NO$8:NO41)*-1,NO41-$C$39),MAX(0,MAX(NO$8:NO41)*-1,NO41-$C$39))))</f>
        <v>12.025180505620364</v>
      </c>
      <c r="NP42" s="256">
        <f>IF(PH41=0,MIN('Drive Train'!$F$35-FZ41*$C$19*'Drive Train'!$F$39,NP41+$C$39)-$C$7,IF(LX41-1&lt;=0,0,IF($C$37=Motors!$C$30,MAX(MAX(NP$8:NP41)*-1,NP41-$C$39),MAX(0,MAX(NP$8:NP41)*-1,NP41-$C$39))))</f>
        <v>12.031507265412493</v>
      </c>
      <c r="NQ42" s="256">
        <f>IF(PI41=0,MIN('Drive Train'!$F$35-GA41*$C$19*'Drive Train'!$F$39,NQ41+$C$39)-$C$7,IF(LY41-1&lt;=0,0,IF($C$37=Motors!$C$30,MAX(MAX(NQ$8:NQ41)*-1,NQ41-$C$39),MAX(0,MAX(NQ$8:NQ41)*-1,NQ41-$C$39))))</f>
        <v>12.032516528230673</v>
      </c>
      <c r="NR42" s="256">
        <f>IF(PJ41=0,MIN('Drive Train'!$F$35-GB41*$C$19*'Drive Train'!$F$39,NR41+$C$39)-$C$7,IF(LZ41-1&lt;=0,0,IF($C$37=Motors!$C$30,MAX(MAX(NR$8:NR41)*-1,NR41-$C$39),MAX(0,MAX(NR$8:NR41)*-1,NR41-$C$39))))</f>
        <v>11.302065377534737</v>
      </c>
      <c r="NS42" s="256">
        <f>IF(PK41=0,MIN('Drive Train'!$F$35-GC41*$C$19*'Drive Train'!$F$39,NS41+$C$39)-$C$7,IF(MA41-1&lt;=0,0,IF($C$37=Motors!$C$30,MAX(MAX(NS$8:NS41)*-1,NS41-$C$39),MAX(0,MAX(NS$8:NS41)*-1,NS41-$C$39))))</f>
        <v>11.338283191448991</v>
      </c>
      <c r="NT42" s="256">
        <f>IF(PL41=0,MIN('Drive Train'!$F$35-GD41*$C$19*'Drive Train'!$F$39,NT41+$C$39)-$C$7,IF(MB41-1&lt;=0,0,IF($C$37=Motors!$C$30,MAX(MAX(NT$8:NT41)*-1,NT41-$C$39),MAX(0,MAX(NT$8:NT41)*-1,NT41-$C$39))))</f>
        <v>11.780665677608312</v>
      </c>
      <c r="NU42" s="256">
        <f>IF(PM41=0,MIN('Drive Train'!$F$35-GE41*$C$19*'Drive Train'!$F$39,NU41+$C$39)-$C$7,IF(MC41-1&lt;=0,0,IF($C$37=Motors!$C$30,MAX(MAX(NU$8:NU41)*-1,NU41-$C$39),MAX(0,MAX(NU$8:NU41)*-1,NU41-$C$39))))</f>
        <v>11.896249396126214</v>
      </c>
      <c r="NV42" s="256">
        <f>IF(PN41=0,MIN('Drive Train'!$F$35-GF41*$C$19*'Drive Train'!$F$39,NV41+$C$39)-$C$7,IF(MD41-1&lt;=0,0,IF($C$37=Motors!$C$30,MAX(MAX(NV$8:NV41)*-1,NV41-$C$39),MAX(0,MAX(NV$8:NV41)*-1,NV41-$C$39))))</f>
        <v>11.940390868754015</v>
      </c>
      <c r="NW42" s="256">
        <f>IF(PO41=0,MIN('Drive Train'!$F$35-GG41*$C$19*'Drive Train'!$F$39,NW41+$C$39)-$C$7,IF(ME41-1&lt;=0,0,IF($C$37=Motors!$C$30,MAX(MAX(NW$8:NW41)*-1,NW41-$C$39),MAX(0,MAX(NW$8:NW41)*-1,NW41-$C$39))))</f>
        <v>11.961319594103104</v>
      </c>
      <c r="NX42" s="256">
        <f>IF(PP41=0,MIN('Drive Train'!$F$35-GH41*$C$19*'Drive Train'!$F$39,NX41+$C$39)-$C$7,IF(MF41-1&lt;=0,0,IF($C$37=Motors!$C$30,MAX(MAX(NX$8:NX41)*-1,NX41-$C$39),MAX(0,MAX(NX$8:NX41)*-1,NX41-$C$39))))</f>
        <v>11.971817535255173</v>
      </c>
      <c r="NY42" s="256">
        <f>IF(PQ41=0,MIN('Drive Train'!$F$35-GI41*$C$19*'Drive Train'!$F$39,NY41+$C$39)-$C$7,IF(MG41-1&lt;=0,0,IF($C$37=Motors!$C$30,MAX(MAX(NY$8:NY41)*-1,NY41-$C$39),MAX(0,MAX(NY$8:NY41)*-1,NY41-$C$39))))</f>
        <v>11.977549484579679</v>
      </c>
      <c r="NZ42" s="256">
        <f>IF(PR41=0,MIN('Drive Train'!$F$35-GJ41*$C$19*'Drive Train'!$F$39,NZ41+$C$39)-$C$7,IF(MH41-1&lt;=0,0,IF($C$37=Motors!$C$30,MAX(MAX(NZ$8:NZ41)*-1,NZ41-$C$39),MAX(0,MAX(NZ$8:NZ41)*-1,NZ41-$C$39))))</f>
        <v>11.980869151101729</v>
      </c>
      <c r="OA42" s="256">
        <f>IF(PS41=0,MIN('Drive Train'!$F$35-GK41*$C$19*'Drive Train'!$F$39,OA41+$C$39)-$C$7,IF(MI41-1&lt;=0,0,IF($C$37=Motors!$C$30,MAX(MAX(OA$8:OA41)*-1,OA41-$C$39),MAX(0,MAX(OA$8:OA41)*-1,OA41-$C$39))))</f>
        <v>11.981002832482014</v>
      </c>
      <c r="OB42" s="61">
        <f t="shared" si="321"/>
        <v>1.3600000000000005</v>
      </c>
      <c r="OC42" s="256">
        <f>'Drive Train'!$F$35-(FQ42*$C$13)*$C$19*'Drive Train'!$F$39</f>
        <v>12.170452100040931</v>
      </c>
      <c r="OD42" s="256">
        <f>'Drive Train'!$F$35-(FR42*$C$13)*$C$19*'Drive Train'!$F$39</f>
        <v>8.2881204467155491</v>
      </c>
      <c r="OE42" s="256">
        <f>'Drive Train'!$F$35-(FS42*$C$13)*$C$19*'Drive Train'!$F$39</f>
        <v>9.0514791314707086</v>
      </c>
      <c r="OF42" s="256">
        <f>'Drive Train'!$F$35-(FT42*$C$13)*$C$19*'Drive Train'!$F$39</f>
        <v>10.156000474890403</v>
      </c>
      <c r="OG42" s="256">
        <f>'Drive Train'!$F$35-(FU42*$C$13)*$C$19*'Drive Train'!$F$39</f>
        <v>11.151385153941858</v>
      </c>
      <c r="OH42" s="256">
        <f>'Drive Train'!$F$35-(FV42*$C$13)*$C$19*'Drive Train'!$F$39</f>
        <v>11.788707914097049</v>
      </c>
      <c r="OI42" s="256">
        <f>'Drive Train'!$F$35-(FW42*$C$13)*$C$19*'Drive Train'!$F$39</f>
        <v>12.08372174879384</v>
      </c>
      <c r="OJ42" s="256">
        <f>'Drive Train'!$F$35-(FX42*$C$13)*$C$19*'Drive Train'!$F$39</f>
        <v>12.181459884749151</v>
      </c>
      <c r="OK42" s="256">
        <f>'Drive Train'!$F$35-(FY42*$C$13)*$C$19*'Drive Train'!$F$39</f>
        <v>12.206812715576772</v>
      </c>
      <c r="OL42" s="256">
        <f>'Drive Train'!$F$35-(FZ42*$C$13)*$C$19*'Drive Train'!$F$39</f>
        <v>12.211810806059409</v>
      </c>
      <c r="OM42" s="256">
        <f>'Drive Train'!$F$35-(GA42*$C$13)*$C$19*'Drive Train'!$F$39</f>
        <v>12.21255721574186</v>
      </c>
      <c r="ON42" s="256">
        <f>'Drive Train'!$F$35-(GB42*$C$13)*$C$19*'Drive Train'!$F$39</f>
        <v>11.498545692636934</v>
      </c>
      <c r="OO42" s="256">
        <f>'Drive Train'!$F$35-(GC42*$C$13)*$C$19*'Drive Train'!$F$39</f>
        <v>11.621469285304647</v>
      </c>
      <c r="OP42" s="256">
        <f>'Drive Train'!$F$35-(GD42*$C$13)*$C$19*'Drive Train'!$F$39</f>
        <v>12.000969794644794</v>
      </c>
      <c r="OQ42" s="256">
        <f>'Drive Train'!$F$35-(GE42*$C$13)*$C$19*'Drive Train'!$F$39</f>
        <v>12.09845969192841</v>
      </c>
      <c r="OR42" s="256">
        <f>'Drive Train'!$F$35-(GF42*$C$13)*$C$19*'Drive Train'!$F$39</f>
        <v>12.135515979008277</v>
      </c>
      <c r="OS42" s="256">
        <f>'Drive Train'!$F$35-(GG42*$C$13)*$C$19*'Drive Train'!$F$39</f>
        <v>12.15305120936083</v>
      </c>
      <c r="OT42" s="256">
        <f>'Drive Train'!$F$35-(GH42*$C$13)*$C$19*'Drive Train'!$F$39</f>
        <v>12.161838632444951</v>
      </c>
      <c r="OU42" s="256">
        <f>'Drive Train'!$F$35-(GI42*$C$13)*$C$19*'Drive Train'!$F$39</f>
        <v>12.166634273739636</v>
      </c>
      <c r="OV42" s="256">
        <f>'Drive Train'!$F$35-(GJ42*$C$13)*$C$19*'Drive Train'!$F$39</f>
        <v>12.169410915134632</v>
      </c>
      <c r="OW42" s="256">
        <f>'Drive Train'!$F$35-(GK42*$C$13)*$C$19*'Drive Train'!$F$39</f>
        <v>12.169522717454656</v>
      </c>
      <c r="OX42" s="61">
        <f t="shared" si="322"/>
        <v>1.3600000000000005</v>
      </c>
      <c r="OY42" s="1">
        <f>IF(PU42&gt;='Drive Train'!$F$29,1,0)</f>
        <v>0</v>
      </c>
      <c r="OZ42" s="1">
        <f>IF(PV42&gt;='Drive Train'!$F$29,1,0)</f>
        <v>0</v>
      </c>
      <c r="PA42" s="1">
        <f>IF(PW42&gt;='Drive Train'!$F$29,1,0)</f>
        <v>0</v>
      </c>
      <c r="PB42" s="1">
        <f>IF(PX42&gt;='Drive Train'!$F$29,1,0)</f>
        <v>0</v>
      </c>
      <c r="PC42" s="1">
        <f>IF(PY42&gt;='Drive Train'!$F$29,1,0)</f>
        <v>0</v>
      </c>
      <c r="PD42" s="1">
        <f>IF(PZ42&gt;='Drive Train'!$F$29,1,0)</f>
        <v>0</v>
      </c>
      <c r="PE42" s="1">
        <f>IF(QA42&gt;='Drive Train'!$F$29,1,0)</f>
        <v>0</v>
      </c>
      <c r="PF42" s="1">
        <f>IF(QB42&gt;='Drive Train'!$F$29,1,0)</f>
        <v>0</v>
      </c>
      <c r="PG42" s="1">
        <f>IF(QC42&gt;='Drive Train'!$F$29,1,0)</f>
        <v>0</v>
      </c>
      <c r="PH42" s="1">
        <f>IF(QD42&gt;='Drive Train'!$F$29,1,0)</f>
        <v>0</v>
      </c>
      <c r="PI42" s="1">
        <f>IF(QE42&gt;='Drive Train'!$F$29,1,0)</f>
        <v>0</v>
      </c>
      <c r="PJ42" s="1">
        <f>IF(QF42&gt;='Drive Train'!$F$29,1,0)</f>
        <v>0</v>
      </c>
      <c r="PK42" s="1">
        <f>IF(QG42&gt;='Drive Train'!$F$29,1,0)</f>
        <v>0</v>
      </c>
      <c r="PL42" s="1">
        <f>IF(QH42&gt;='Drive Train'!$F$29,1,0)</f>
        <v>0</v>
      </c>
      <c r="PM42" s="1">
        <f>IF(QI42&gt;='Drive Train'!$F$29,1,0)</f>
        <v>0</v>
      </c>
      <c r="PN42" s="1">
        <f>IF(QJ42&gt;='Drive Train'!$F$29,1,0)</f>
        <v>0</v>
      </c>
      <c r="PO42" s="1">
        <f>IF(QK42&gt;='Drive Train'!$F$29,1,0)</f>
        <v>0</v>
      </c>
      <c r="PP42" s="1">
        <f>IF(QL42&gt;='Drive Train'!$F$29,1,0)</f>
        <v>0</v>
      </c>
      <c r="PQ42" s="1">
        <f>IF(QM42&gt;='Drive Train'!$F$29,1,0)</f>
        <v>0</v>
      </c>
      <c r="PR42" s="1">
        <f>IF(QN42&gt;='Drive Train'!$F$29,1,0)</f>
        <v>0</v>
      </c>
      <c r="PS42" s="1">
        <f>IF(QO42&gt;='Drive Train'!$F$29,1,0)</f>
        <v>0</v>
      </c>
      <c r="PT42" s="253">
        <f t="shared" si="323"/>
        <v>1.3600000000000005</v>
      </c>
      <c r="PU42" s="57">
        <f t="shared" si="324"/>
        <v>12.387397000784496</v>
      </c>
      <c r="PV42" s="57">
        <f t="shared" si="325"/>
        <v>7.8900423884718078</v>
      </c>
      <c r="PW42" s="57">
        <f t="shared" si="326"/>
        <v>10.50481372021919</v>
      </c>
      <c r="PX42" s="57">
        <f t="shared" si="327"/>
        <v>12.287963114750209</v>
      </c>
      <c r="PY42" s="57">
        <f t="shared" si="328"/>
        <v>13.209230100665287</v>
      </c>
      <c r="PZ42" s="57">
        <f t="shared" si="329"/>
        <v>13.287769516143499</v>
      </c>
      <c r="QA42" s="57">
        <f t="shared" si="330"/>
        <v>12.88927845560633</v>
      </c>
      <c r="QB42" s="57">
        <f t="shared" si="331"/>
        <v>12.169083511281775</v>
      </c>
      <c r="QC42" s="57">
        <f t="shared" si="332"/>
        <v>11.391330645729585</v>
      </c>
      <c r="QD42" s="57">
        <f t="shared" si="333"/>
        <v>10.631579215368657</v>
      </c>
      <c r="QE42" s="57">
        <f t="shared" si="334"/>
        <v>9.9344520332945603</v>
      </c>
      <c r="QF42" s="57">
        <f t="shared" si="335"/>
        <v>6.990551026202044</v>
      </c>
      <c r="QG42" s="57">
        <f t="shared" si="336"/>
        <v>8.5544966371499402</v>
      </c>
      <c r="QH42" s="57">
        <f t="shared" si="337"/>
        <v>9.8278132705099672</v>
      </c>
      <c r="QI42" s="57">
        <f t="shared" si="338"/>
        <v>10.700004915515056</v>
      </c>
      <c r="QJ42" s="57">
        <f t="shared" si="339"/>
        <v>11.308150307698316</v>
      </c>
      <c r="QK42" s="57">
        <f t="shared" si="340"/>
        <v>11.74168588500396</v>
      </c>
      <c r="QL42" s="57">
        <f t="shared" si="341"/>
        <v>12.022097649842811</v>
      </c>
      <c r="QM42" s="57">
        <f t="shared" si="342"/>
        <v>12.206767398468971</v>
      </c>
      <c r="QN42" s="57">
        <f t="shared" si="343"/>
        <v>12.32878199745161</v>
      </c>
      <c r="QO42" s="57">
        <f t="shared" si="344"/>
        <v>12.334458261408356</v>
      </c>
      <c r="QP42" s="61">
        <f t="shared" si="345"/>
        <v>1.3600000000000005</v>
      </c>
      <c r="QQ42" s="57">
        <f t="shared" si="436"/>
        <v>4.8277204219090181E-2</v>
      </c>
      <c r="QR42" s="57">
        <f t="shared" si="437"/>
        <v>0.86478703988845529</v>
      </c>
      <c r="QS42" s="57">
        <f t="shared" si="438"/>
        <v>0.70424179803299836</v>
      </c>
      <c r="QT42" s="57">
        <f t="shared" si="439"/>
        <v>0.4719451729271949</v>
      </c>
      <c r="QU42" s="57">
        <f t="shared" si="440"/>
        <v>0.26260154819488774</v>
      </c>
      <c r="QV42" s="57">
        <f t="shared" si="441"/>
        <v>0.1285634626756009</v>
      </c>
      <c r="QW42" s="57">
        <f t="shared" si="442"/>
        <v>6.6517836696650914E-2</v>
      </c>
      <c r="QX42" s="57">
        <f t="shared" si="443"/>
        <v>4.5962109764062294E-2</v>
      </c>
      <c r="QY42" s="57">
        <f t="shared" si="444"/>
        <v>4.0630047080782133E-2</v>
      </c>
      <c r="QZ42" s="57">
        <f t="shared" si="445"/>
        <v>3.9578877216109733E-2</v>
      </c>
      <c r="RA42" s="57">
        <f t="shared" si="446"/>
        <v>3.9421896591685844E-2</v>
      </c>
      <c r="RB42" s="57">
        <f t="shared" si="447"/>
        <v>0.18958872504825899</v>
      </c>
      <c r="RC42" s="57">
        <f t="shared" si="448"/>
        <v>0.1637361366010476</v>
      </c>
      <c r="RD42" s="57">
        <f t="shared" si="449"/>
        <v>8.3921755402483589E-2</v>
      </c>
      <c r="RE42" s="57">
        <f t="shared" si="450"/>
        <v>6.3418236610551709E-2</v>
      </c>
      <c r="RF42" s="57">
        <f t="shared" si="451"/>
        <v>5.5624769803515016E-2</v>
      </c>
      <c r="RG42" s="57">
        <f t="shared" si="452"/>
        <v>5.193686023470654E-2</v>
      </c>
      <c r="RH42" s="57">
        <f t="shared" si="453"/>
        <v>5.0088739564173965E-2</v>
      </c>
      <c r="RI42" s="57">
        <f t="shared" si="454"/>
        <v>4.9080147657272422E-2</v>
      </c>
      <c r="RJ42" s="57">
        <f t="shared" si="455"/>
        <v>4.8496180286221081E-2</v>
      </c>
      <c r="RK42" s="57">
        <f t="shared" si="456"/>
        <v>4.8472666660364011E-2</v>
      </c>
      <c r="RL42" s="61">
        <f t="shared" si="346"/>
        <v>1.3600000000000005</v>
      </c>
      <c r="RM42" s="2">
        <f>IF(AND(LO42&gt;=LO$6*'Drive Train'!$AA$52,LO42&lt;=LO$6*'Drive Train'!$AA$53,KS42=0,JW42=0,EU42&gt;0),$C$17,0)</f>
        <v>0</v>
      </c>
      <c r="RN42" s="2">
        <f>IF(AND(LP42&gt;=LP$6*'Drive Train'!$AA$52,LP42&lt;=LP$6*'Drive Train'!$AA$53,KT42=0,JX42=0,EV42&gt;0),$C$17,0)</f>
        <v>0.04</v>
      </c>
      <c r="RO42" s="2">
        <f>IF(AND(LQ42&gt;=LQ$6*'Drive Train'!$AA$52,LQ42&lt;=LQ$6*'Drive Train'!$AA$53,KU42=0,JY42=0,EW42&gt;0),$C$17,0)</f>
        <v>0.04</v>
      </c>
      <c r="RP42" s="2">
        <f>IF(AND(LR42&gt;=LR$6*'Drive Train'!$AA$52,LR42&lt;=LR$6*'Drive Train'!$AA$53,KV42=0,JZ42=0,EX42&gt;0),$C$17,0)</f>
        <v>0.04</v>
      </c>
      <c r="RQ42" s="2">
        <f>IF(AND(LS42&gt;=LS$6*'Drive Train'!$AA$52,LS42&lt;=LS$6*'Drive Train'!$AA$53,KW42=0,KA42=0,EY42&gt;0),$C$17,0)</f>
        <v>0.04</v>
      </c>
      <c r="RR42" s="2">
        <f>IF(AND(LT42&gt;=LT$6*'Drive Train'!$AA$52,LT42&lt;=LT$6*'Drive Train'!$AA$53,KX42=0,KB42=0,EZ42&gt;0),$C$17,0)</f>
        <v>0.04</v>
      </c>
      <c r="RS42" s="2">
        <f>IF(AND(LU42&gt;=LU$6*'Drive Train'!$AA$52,LU42&lt;=LU$6*'Drive Train'!$AA$53,KY42=0,KC42=0,FA42&gt;0),$C$17,0)</f>
        <v>0.04</v>
      </c>
      <c r="RT42" s="2">
        <f>IF(AND(LV42&gt;=LV$6*'Drive Train'!$AA$52,LV42&lt;=LV$6*'Drive Train'!$AA$53,KZ42=0,KD42=0,FB42&gt;0),$C$17,0)</f>
        <v>0</v>
      </c>
      <c r="RU42" s="2">
        <f>IF(AND(LW42&gt;=LW$6*'Drive Train'!$AA$52,LW42&lt;=LW$6*'Drive Train'!$AA$53,LA42=0,KE42=0,FC42&gt;0),$C$17,0)</f>
        <v>0</v>
      </c>
      <c r="RV42" s="2">
        <f>IF(AND(LX42&gt;=LX$6*'Drive Train'!$AA$52,LX42&lt;=LX$6*'Drive Train'!$AA$53,LB42=0,KF42=0,FD42&gt;0),$C$17,0)</f>
        <v>0</v>
      </c>
      <c r="RW42" s="2">
        <f>IF(AND(LY42&gt;=LY$6*'Drive Train'!$AA$52,LY42&lt;=LY$6*'Drive Train'!$AA$53,LC42=0,KG42=0,FE42&gt;0),$C$17,0)</f>
        <v>0</v>
      </c>
      <c r="RX42" s="2">
        <f>IF(AND(LZ42&gt;=LZ$6*'Drive Train'!$AA$52,LZ42&lt;=LZ$6*'Drive Train'!$AA$53,LD42=0,KH42=0,FF42&gt;0),$C$17,0)</f>
        <v>0.04</v>
      </c>
      <c r="RY42" s="2">
        <f>IF(AND(MA42&gt;=MA$6*'Drive Train'!$AA$52,MA42&lt;=MA$6*'Drive Train'!$AA$53,LE42=0,KI42=0,FG42&gt;0),$C$17,0)</f>
        <v>0.04</v>
      </c>
      <c r="RZ42" s="2">
        <f>IF(AND(MB42&gt;=MB$6*'Drive Train'!$AA$52,MB42&lt;=MB$6*'Drive Train'!$AA$53,LF42=0,KJ42=0,FH42&gt;0),$C$17,0)</f>
        <v>0.04</v>
      </c>
      <c r="SA42" s="2">
        <f>IF(AND(MC42&gt;=MC$6*'Drive Train'!$AA$52,MC42&lt;=MC$6*'Drive Train'!$AA$53,LG42=0,KK42=0,FI42&gt;0),$C$17,0)</f>
        <v>0.04</v>
      </c>
      <c r="SB42" s="2">
        <f>IF(AND(MD42&gt;=MD$6*'Drive Train'!$AA$52,MD42&lt;=MD$6*'Drive Train'!$AA$53,LH42=0,KL42=0,FJ42&gt;0),$C$17,0)</f>
        <v>0</v>
      </c>
      <c r="SC42" s="2">
        <f>IF(AND(ME42&gt;=ME$6*'Drive Train'!$AA$52,ME42&lt;=ME$6*'Drive Train'!$AA$53,LI42=0,KM42=0,FK42&gt;0),$C$17,0)</f>
        <v>0</v>
      </c>
      <c r="SD42" s="2">
        <f>IF(AND(MF42&gt;=MF$6*'Drive Train'!$AA$52,MF42&lt;=MF$6*'Drive Train'!$AA$53,LJ42=0,KN42=0,FL42&gt;0),$C$17,0)</f>
        <v>0</v>
      </c>
      <c r="SE42" s="2">
        <f>IF(AND(MG42&gt;=MG$6*'Drive Train'!$AA$52,MG42&lt;=MG$6*'Drive Train'!$AA$53,LK42=0,KO42=0,FM42&gt;0),$C$17,0)</f>
        <v>0</v>
      </c>
      <c r="SF42" s="2">
        <f>IF(AND(MH42&gt;=MH$6*'Drive Train'!$AA$52,MH42&lt;=MH$6*'Drive Train'!$AA$53,LL42=0,KP42=0,FN42&gt;0),$C$17,0)</f>
        <v>0</v>
      </c>
      <c r="SG42" s="2">
        <f>IF(AND(MI42&gt;=MI$6*'Drive Train'!$AA$52,MI42&lt;=MI$6*'Drive Train'!$AA$53,LM42=0,KQ42=0,FO42&gt;0),$C$17,0)</f>
        <v>0</v>
      </c>
      <c r="SH42" s="61">
        <f t="shared" si="347"/>
        <v>1.3600000000000005</v>
      </c>
      <c r="SI42" s="2">
        <f>IF(AND(EU42&lt;0,KS42=0,LO42&gt;=LO$6*'Drive Train'!$AA$52,LO42&lt;=LO$6*'Drive Train'!$AA$53,OY42=1,JW42=0),$C$17,0)</f>
        <v>0</v>
      </c>
      <c r="SJ42" s="2">
        <f>IF(AND(EV42&lt;0,KT42=0,LP42&gt;=LP$6*'Drive Train'!$AA$52,LP42&lt;=LP$6*'Drive Train'!$AA$53,OZ42=1,JX42=0),$C$17,0)</f>
        <v>0</v>
      </c>
      <c r="SK42" s="2">
        <f>IF(AND(EW42&lt;0,KU42=0,LQ42&gt;=LQ$6*'Drive Train'!$AA$52,LQ42&lt;=LQ$6*'Drive Train'!$AA$53,PA42=1,JY42=0),$C$17,0)</f>
        <v>0</v>
      </c>
      <c r="SL42" s="2">
        <f>IF(AND(EX42&lt;0,KV42=0,LR42&gt;=LR$6*'Drive Train'!$AA$52,LR42&lt;=LR$6*'Drive Train'!$AA$53,PB42=1,JZ42=0),$C$17,0)</f>
        <v>0</v>
      </c>
      <c r="SM42" s="2">
        <f>IF(AND(EY42&lt;0,KW42=0,LS42&gt;=LS$6*'Drive Train'!$AA$52,LS42&lt;=LS$6*'Drive Train'!$AA$53,PC42=1,KA42=0),$C$17,0)</f>
        <v>0</v>
      </c>
      <c r="SN42" s="2">
        <f>IF(AND(EZ42&lt;0,KX42=0,LT42&gt;=LT$6*'Drive Train'!$AA$52,LT42&lt;=LT$6*'Drive Train'!$AA$53,PD42=1,KB42=0),$C$17,0)</f>
        <v>0</v>
      </c>
      <c r="SO42" s="2">
        <f>IF(AND(FA42&lt;0,KY42=0,LU42&gt;=LU$6*'Drive Train'!$AA$52,LU42&lt;=LU$6*'Drive Train'!$AA$53,PE42=1,KC42=0),$C$17,0)</f>
        <v>0</v>
      </c>
      <c r="SP42" s="2">
        <f>IF(AND(FB42&lt;0,KZ42=0,LV42&gt;=LV$6*'Drive Train'!$AA$52,LV42&lt;=LV$6*'Drive Train'!$AA$53,PF42=1,KD42=0),$C$17,0)</f>
        <v>0</v>
      </c>
      <c r="SQ42" s="2">
        <f>IF(AND(FC42&lt;0,LA42=0,LW42&gt;=LW$6*'Drive Train'!$AA$52,LW42&lt;=LW$6*'Drive Train'!$AA$53,PG42=1,KE42=0),$C$17,0)</f>
        <v>0</v>
      </c>
      <c r="SR42" s="2">
        <f>IF(AND(FD42&lt;0,LB42=0,LX42&gt;=LX$6*'Drive Train'!$AA$52,LX42&lt;=LX$6*'Drive Train'!$AA$53,PH42=1,KF42=0),$C$17,0)</f>
        <v>0</v>
      </c>
      <c r="SS42" s="2">
        <f>IF(AND(FE42&lt;0,LC42=0,LY42&gt;=LY$6*'Drive Train'!$AA$52,LY42&lt;=LY$6*'Drive Train'!$AA$53,PI42=1,KG42=0),$C$17,0)</f>
        <v>0</v>
      </c>
      <c r="ST42" s="2">
        <f>IF(AND(FF42&lt;0,LD42=0,LZ42&gt;=LZ$6*'Drive Train'!$AA$52,LZ42&lt;=LZ$6*'Drive Train'!$AA$53,PJ42=1,KH42=0),$C$17,0)</f>
        <v>0</v>
      </c>
      <c r="SU42" s="2">
        <f>IF(AND(FG42&lt;0,LE42=0,MA42&gt;=MA$6*'Drive Train'!$AA$52,MA42&lt;=MA$6*'Drive Train'!$AA$53,PK42=1,KI42=0),$C$17,0)</f>
        <v>0</v>
      </c>
      <c r="SV42" s="2">
        <f>IF(AND(FH42&lt;0,LF42=0,MB42&gt;=MB$6*'Drive Train'!$AA$52,MB42&lt;=MB$6*'Drive Train'!$AA$53,PL42=1,KJ42=0),$C$17,0)</f>
        <v>0</v>
      </c>
      <c r="SW42" s="2">
        <f>IF(AND(FI42&lt;0,LG42=0,MC42&gt;=MC$6*'Drive Train'!$AA$52,MC42&lt;=MC$6*'Drive Train'!$AA$53,PM42=1,KK42=0),$C$17,0)</f>
        <v>0</v>
      </c>
      <c r="SX42" s="2">
        <f>IF(AND(FJ42&lt;0,LH42=0,MD42&gt;=MD$6*'Drive Train'!$AA$52,MD42&lt;=MD$6*'Drive Train'!$AA$53,PN42=1,KL42=0),$C$17,0)</f>
        <v>0</v>
      </c>
      <c r="SY42" s="2">
        <f>IF(AND(FK42&lt;0,LI42=0,ME42&gt;=ME$6*'Drive Train'!$AA$52,ME42&lt;=ME$6*'Drive Train'!$AA$53,PO42=1,KM42=0),$C$17,0)</f>
        <v>0</v>
      </c>
      <c r="SZ42" s="2">
        <f>IF(AND(FL42&lt;0,LJ42=0,MF42&gt;=MF$6*'Drive Train'!$AA$52,MF42&lt;=MF$6*'Drive Train'!$AA$53,PP42=1,KN42=0),$C$17,0)</f>
        <v>0</v>
      </c>
      <c r="TA42" s="2">
        <f>IF(AND(FM42&lt;0,LK42=0,MG42&gt;=MG$6*'Drive Train'!$AA$52,MG42&lt;=MG$6*'Drive Train'!$AA$53,PQ42=1,KO42=0),$C$17,0)</f>
        <v>0</v>
      </c>
      <c r="TB42" s="2">
        <f>IF(AND(FN42&lt;0,LL42=0,MH42&gt;=MH$6*'Drive Train'!$AA$52,MH42&lt;=MH$6*'Drive Train'!$AA$53,PR42=1,KP42=0),$C$17,0)</f>
        <v>0</v>
      </c>
      <c r="TC42" s="2">
        <f>IF(AND(FO42&lt;0,LM42=0,MI42&gt;=MI$6*'Drive Train'!$AA$52,MI42&lt;=MI$6*'Drive Train'!$AA$53,PS42=1,KQ42=0),$C$17,0)</f>
        <v>0</v>
      </c>
      <c r="TD42" s="144">
        <f t="shared" si="348"/>
        <v>1.3600000000000005</v>
      </c>
    </row>
    <row r="43" spans="1:524" x14ac:dyDescent="0.2">
      <c r="E43" s="6"/>
      <c r="G43" s="133">
        <f>1/G42</f>
        <v>0.33333333333333331</v>
      </c>
      <c r="I43" s="135">
        <f>(G43-K43)/9</f>
        <v>2.9629629629629631E-2</v>
      </c>
      <c r="K43" s="57">
        <f>1/K42</f>
        <v>6.6666666666666666E-2</v>
      </c>
      <c r="R43" s="63">
        <f t="shared" si="160"/>
        <v>1.4000000000000006</v>
      </c>
      <c r="S43" s="2">
        <f>NG43/'Drive Train'!$F$35</f>
        <v>0.96697194355168803</v>
      </c>
      <c r="T43" s="2">
        <f>NH43/'Drive Train'!$F$35</f>
        <v>0.65388068118673781</v>
      </c>
      <c r="U43" s="2">
        <f>NI43/'Drive Train'!$F$35</f>
        <v>0.71544186544118615</v>
      </c>
      <c r="V43" s="2">
        <f>NJ43/'Drive Train'!$F$35</f>
        <v>0.80451616732987119</v>
      </c>
      <c r="W43" s="2">
        <f>NK43/'Drive Train'!$F$35</f>
        <v>0.88478912531789178</v>
      </c>
      <c r="X43" s="2">
        <f>NL43/'Drive Train'!$F$35</f>
        <v>0.93618612210460073</v>
      </c>
      <c r="Y43" s="2">
        <f>NM43/'Drive Train'!$F$35</f>
        <v>0.95997756038659998</v>
      </c>
      <c r="Z43" s="2">
        <f>NN43/'Drive Train'!$F$35</f>
        <v>0.96785966812493152</v>
      </c>
      <c r="AA43" s="2">
        <f>NO43/'Drive Train'!$F$35</f>
        <v>0.96990425125619129</v>
      </c>
      <c r="AB43" s="2">
        <f>NP43/'Drive Train'!$F$35</f>
        <v>0.97030732306930723</v>
      </c>
      <c r="AC43" s="2">
        <f>NQ43/'Drive Train'!$F$35</f>
        <v>0.9703675173985371</v>
      </c>
      <c r="AD43" s="2">
        <f>NR43/'Drive Train'!$F$35</f>
        <v>0.91278594295459148</v>
      </c>
      <c r="AE43" s="2">
        <f>NS43/'Drive Train'!$F$35</f>
        <v>0.92269913591166508</v>
      </c>
      <c r="AF43" s="2">
        <f>NT43/'Drive Train'!$F$35</f>
        <v>0.95330401569716083</v>
      </c>
      <c r="AG43" s="2">
        <f>NU43/'Drive Train'!$F$35</f>
        <v>0.96116610418777493</v>
      </c>
      <c r="AH43" s="2">
        <f>NV43/'Drive Train'!$F$35</f>
        <v>0.96415451443615141</v>
      </c>
      <c r="AI43" s="2">
        <f>NW43/'Drive Train'!$F$35</f>
        <v>0.96556864591619596</v>
      </c>
      <c r="AJ43" s="2">
        <f>NX43/'Drive Train'!$F$35</f>
        <v>0.96627730906814124</v>
      </c>
      <c r="AK43" s="2">
        <f>NY43/'Drive Train'!$F$35</f>
        <v>0.96666405433384162</v>
      </c>
      <c r="AL43" s="2">
        <f>NZ43/'Drive Train'!$F$35</f>
        <v>0.96688797702698648</v>
      </c>
      <c r="AM43" s="2">
        <f>OA43/'Drive Train'!$F$35</f>
        <v>0.96689699334311741</v>
      </c>
      <c r="AN43" s="61">
        <f t="shared" si="161"/>
        <v>1.4000000000000006</v>
      </c>
      <c r="AO43" s="46">
        <f>LO43*12*60/(PI() * 'Drive Train'!$F$15)/S$6*ABS(S43)</f>
        <v>4651.2505009735323</v>
      </c>
      <c r="AP43" s="46">
        <f>LP43*12*60/(PI() * 'Drive Train'!$F$15)/T$6*ABS(T43)</f>
        <v>843.20582048893732</v>
      </c>
      <c r="AQ43" s="46">
        <f>LQ43*12*60/(PI() * 'Drive Train'!$F$15)/U$6*ABS(U43)</f>
        <v>1695.1140432439572</v>
      </c>
      <c r="AR43" s="46">
        <f>LR43*12*60/(PI() * 'Drive Train'!$F$15)/V$6*ABS(V43)</f>
        <v>2739.7623704242055</v>
      </c>
      <c r="AS43" s="46">
        <f>LS43*12*60/(PI() * 'Drive Train'!$F$15)/W$6*ABS(W43)</f>
        <v>3690.5389768668424</v>
      </c>
      <c r="AT43" s="46">
        <f>LT43*12*60/(PI() * 'Drive Train'!$F$15)/X$6*ABS(X43)</f>
        <v>4296.1321986752482</v>
      </c>
      <c r="AU43" s="46">
        <f>LU43*12*60/(PI() * 'Drive Train'!$F$15)/Y$6*ABS(Y43)</f>
        <v>4571.8499621266328</v>
      </c>
      <c r="AV43" s="46">
        <f>LV43*12*60/(PI() * 'Drive Train'!$F$15)/Z$6*ABS(Z43)</f>
        <v>4661.2023793401913</v>
      </c>
      <c r="AW43" s="46">
        <f>LW43*12*60/(PI() * 'Drive Train'!$F$15)/AA$6*ABS(AA43)</f>
        <v>4683.7918892775988</v>
      </c>
      <c r="AX43" s="46">
        <f>LX43*12*60/(PI() * 'Drive Train'!$F$15)/AB$6*ABS(AB43)</f>
        <v>4688.1194199808642</v>
      </c>
      <c r="AY43" s="46">
        <f>LY43*12*60/(PI() * 'Drive Train'!$F$15)/AC$6*ABS(AC43)</f>
        <v>4688.7453413277362</v>
      </c>
      <c r="AZ43" s="46">
        <f>LZ43*12*60/(PI() * 'Drive Train'!$F$15)/AD$6*ABS(AD43)</f>
        <v>3404.8253314038079</v>
      </c>
      <c r="BA43" s="46">
        <f>MA43*12*60/(PI() * 'Drive Train'!$F$15)/AE$6*ABS(AE43)</f>
        <v>4159.9384911638954</v>
      </c>
      <c r="BB43" s="46">
        <f>MB43*12*60/(PI() * 'Drive Train'!$F$15)/AF$6*ABS(AF43)</f>
        <v>4500.051883885616</v>
      </c>
      <c r="BC43" s="46">
        <f>MC43*12*60/(PI() * 'Drive Train'!$F$15)/AG$6*ABS(AG43)</f>
        <v>4587.082744641104</v>
      </c>
      <c r="BD43" s="46">
        <f>MD43*12*60/(PI() * 'Drive Train'!$F$15)/AH$6*ABS(AH43)</f>
        <v>4620.1224503414423</v>
      </c>
      <c r="BE43" s="46">
        <f>ME43*12*60/(PI() * 'Drive Train'!$F$15)/AI$6*ABS(AI43)</f>
        <v>4635.7489305044501</v>
      </c>
      <c r="BF43" s="46">
        <f>MF43*12*60/(PI() * 'Drive Train'!$F$15)/AJ$6*ABS(AJ43)</f>
        <v>4643.577849138489</v>
      </c>
      <c r="BG43" s="46">
        <f>MG43*12*60/(PI() * 'Drive Train'!$F$15)/AK$6*ABS(AK43)</f>
        <v>4647.8498384922632</v>
      </c>
      <c r="BH43" s="46">
        <f>MH43*12*60/(PI() * 'Drive Train'!$F$15)/AL$6*ABS(AL43)</f>
        <v>4650.3231084847248</v>
      </c>
      <c r="BI43" s="46">
        <f>MI43*12*60/(PI() * 'Drive Train'!$F$15)/AM$6*ABS(AM43)</f>
        <v>4650.4226926824203</v>
      </c>
      <c r="BJ43" s="61">
        <f t="shared" si="390"/>
        <v>1.4000000000000006</v>
      </c>
      <c r="BK43" s="2">
        <f>IF(OR(KS42=1,AND($C$37=Motors!$C$32,OY42=1)),0,IF(NG43=0,-(CG42+$C$15)/($C$14-$C$15)*$C$12,($C$11*S43-AO43)/($C$11*S43)*$C$12*S43))</f>
        <v>0.30055701678716151</v>
      </c>
      <c r="BL43" s="2">
        <f>IF(OR(KT42=1,AND($C$37=Motors!$C$32,OZ42=1)),0,IF(NH43=0,-(CH42+$C$15)/($C$14-$C$15)*$C$12,($C$11*T43-AP43)/($C$11*T43)*$C$12*T43))</f>
        <v>1.2290155981332918</v>
      </c>
      <c r="BM43" s="2">
        <f>IF(OR(KU42=1,AND($C$37=Motors!$C$32,PA42=1)),0,IF(NI43=0,-(CI42+$C$15)/($C$14-$C$15)*$C$12,($C$11*U43-AQ43)/($C$11*U43)*$C$12*U43))</f>
        <v>1.0004928204736021</v>
      </c>
      <c r="BN43" s="2">
        <f>IF(OR(KV42=1,AND($C$37=Motors!$C$32,PB42=1)),0,IF(NJ43=0,-(CJ42+$C$15)/($C$14-$C$15)*$C$12,($C$11*V43-AR43)/($C$11*V43)*$C$12*V43))</f>
        <v>0.75360843952588463</v>
      </c>
      <c r="BO43" s="2">
        <f>IF(OR(KW42=1,AND($C$37=Motors!$C$32,PC42=1)),0,IF(NK43=0,-(CK42+$C$15)/($C$14-$C$15)*$C$12,($C$11*W43-AS43)/($C$11*W43)*$C$12*W43))</f>
        <v>0.52695262451684777</v>
      </c>
      <c r="BP43" s="2">
        <f>IF(OR(KX42=1,AND($C$37=Motors!$C$32,PD42=1)),0,IF(NL43=0,-(CL42+$C$15)/($C$14-$C$15)*$C$12,($C$11*X43-AT43)/($C$11*X43)*$C$12*X43))</f>
        <v>0.38324155894746403</v>
      </c>
      <c r="BQ43" s="2">
        <f>IF(OR(KY42=1,AND($C$37=Motors!$C$32,PE42=1)),0,IF(NM43=0,-(CM42+$C$15)/($C$14-$C$15)*$C$12,($C$11*Y43-AU43)/($C$11*Y43)*$C$12*Y43))</f>
        <v>0.31877192352764439</v>
      </c>
      <c r="BR43" s="2">
        <f>IF(OR(KZ42=1,AND($C$37=Motors!$C$32,PF42=1)),0,IF(NN43=0,-(CN42+$C$15)/($C$14-$C$15)*$C$12,($C$11*Z43-AV43)/($C$11*Z43)*$C$12*Z43))</f>
        <v>0.29830115814691416</v>
      </c>
      <c r="BS43" s="2">
        <f>IF(OR(LA42=1,AND($C$37=Motors!$C$32,PG42=1)),0,IF(NO43=0,-(CO42+$C$15)/($C$14-$C$15)*$C$12,($C$11*AA43-AW43)/($C$11*AA43)*$C$12*AA43))</f>
        <v>0.29325318943811857</v>
      </c>
      <c r="BT43" s="2">
        <f>IF(OR(LB42=1,AND($C$37=Motors!$C$32,PH42=1)),0,IF(NP43=0,-(CP42+$C$15)/($C$14-$C$15)*$C$12,($C$11*AB43-AX43)/($C$11*AB43)*$C$12*AB43))</f>
        <v>0.29231407975928808</v>
      </c>
      <c r="BU43" s="2">
        <f>IF(OR(LC42=1,AND($C$37=Motors!$C$32,PI42=1)),0,IF(NQ43=0,-(CQ42+$C$15)/($C$14-$C$15)*$C$12,($C$11*AC43-AY43)/($C$11*AC43)*$C$12*AC43))</f>
        <v>0.29218290086940318</v>
      </c>
      <c r="BV43" s="2">
        <f>IF(OR(LD42=1,AND($C$37=Motors!$C$32,PJ42=1)),0,IF(NR43=0,-(CR42+$C$15)/($C$14-$C$15)*$C$12,($C$11*AD43-AZ43)/($C$11*AD43)*$C$12*AD43))</f>
        <v>0.72297423972831798</v>
      </c>
      <c r="BW43" s="2">
        <f>IF(OR(LE42=1,AND($C$37=Motors!$C$32,PK42=1)),0,IF(NS43=0,-(CS42+$C$15)/($C$14-$C$15)*$C$12,($C$11*AE43-BA43)/($C$11*AE43)*$C$12*AE43))</f>
        <v>0.41082912390670234</v>
      </c>
      <c r="BX43" s="2">
        <f>IF(OR(LF42=1,AND($C$37=Motors!$C$32,PL42=1)),0,IF(NT43=0,-(CT42+$C$15)/($C$14-$C$15)*$C$12,($C$11*AF43-BB43)/($C$11*AF43)*$C$12*AF43))</f>
        <v>0.33438661572102085</v>
      </c>
      <c r="BY43" s="2">
        <f>IF(OR(LG42=1,AND($C$37=Motors!$C$32,PM42=1)),0,IF(NU43=0,-(CU42+$C$15)/($C$14-$C$15)*$C$12,($C$11*AG43-BC43)/($C$11*AG43)*$C$12*AG43))</f>
        <v>0.31490119111206466</v>
      </c>
      <c r="BZ43" s="2">
        <f>IF(OR(LH42=1,AND($C$37=Motors!$C$32,PN42=1)),0,IF(NV43=0,-(CV42+$C$15)/($C$14-$C$15)*$C$12,($C$11*AH43-BD43)/($C$11*AH43)*$C$12*AH43))</f>
        <v>0.3075130024390848</v>
      </c>
      <c r="CA43" s="2">
        <f>IF(OR(LI42=1,AND($C$37=Motors!$C$32,PO42=1)),0,IF(NW43=0,-(CW42+$C$15)/($C$14-$C$15)*$C$12,($C$11*AI43-BE43)/($C$11*AI43)*$C$12*AI43))</f>
        <v>0.30402047422713657</v>
      </c>
      <c r="CB43" s="2">
        <f>IF(OR(LJ42=1,AND($C$37=Motors!$C$32,PP42=1)),0,IF(NX43=0,-(CX42+$C$15)/($C$14-$C$15)*$C$12,($C$11*AJ43-BF43)/($C$11*AJ43)*$C$12*AJ43))</f>
        <v>0.30227114419362111</v>
      </c>
      <c r="CC43" s="2">
        <f>IF(OR(LK42=1,AND($C$37=Motors!$C$32,PQ42=1)),0,IF(NY43=0,-(CY42+$C$15)/($C$14-$C$15)*$C$12,($C$11*AK43-BG43)/($C$11*AK43)*$C$12*AK43))</f>
        <v>0.30131671506745372</v>
      </c>
      <c r="CD43" s="2">
        <f>IF(OR(LL42=1,AND($C$37=Motors!$C$32,PR42=1)),0,IF(NZ43=0,-(CZ42+$C$15)/($C$14-$C$15)*$C$12,($C$11*AL43-BH43)/($C$11*AL43)*$C$12*AL43))</f>
        <v>0.30076418808930988</v>
      </c>
      <c r="CE43" s="2">
        <f>IF(OR(LM42=1,AND($C$37=Motors!$C$32,PS42=1)),0,IF(OA43=0,-(DA42+$C$15)/($C$14-$C$15)*$C$12,($C$11*AM43-BI43)/($C$11*AM43)*$C$12*AM43))</f>
        <v>0.30074194165906154</v>
      </c>
      <c r="CF43" s="61">
        <f t="shared" si="391"/>
        <v>1.4000000000000006</v>
      </c>
      <c r="CG43" s="57">
        <f>IF(AND(KS42=1,OY42=1),0,ABS(BK43/$C$12*($C$14-$C$15)+$C$15) *'Drive Train'!$AA$49 + CG42*(1-'Drive Train'!$AA$49))</f>
        <v>18.750107989125652</v>
      </c>
      <c r="CH43" s="57">
        <f>IF(AND(KT42=1,OZ42=1),0,ABS(BL43/$C$12*($C$14-$C$15)+$C$15) *'Drive Train'!$AA$49 + CH42*(1-'Drive Train'!$AA$49))</f>
        <v>68.178006738797222</v>
      </c>
      <c r="CI43" s="57">
        <f>IF(AND(KU42=1,PA42=1),0,ABS(BM43/$C$12*($C$14-$C$15)+$C$15) *'Drive Train'!$AA$49 + CI42*(1-'Drive Train'!$AA$49))</f>
        <v>56.012250567121633</v>
      </c>
      <c r="CJ43" s="57">
        <f>IF(AND(KV42=1,PB42=1),0,ABS(BN43/$C$12*($C$14-$C$15)+$C$15) *'Drive Train'!$AA$49 + CJ42*(1-'Drive Train'!$AA$49))</f>
        <v>42.868986635340661</v>
      </c>
      <c r="CK43" s="57">
        <f>IF(AND(KW42=1,PC42=1),0,ABS(BO43/$C$12*($C$14-$C$15)+$C$15) *'Drive Train'!$AA$49 + CK42*(1-'Drive Train'!$AA$49))</f>
        <v>30.80262104793011</v>
      </c>
      <c r="CL43" s="57">
        <f>IF(AND(KX42=1,PD42=1),0,ABS(BP43/$C$12*($C$14-$C$15)+$C$15) *'Drive Train'!$AA$49 + CL42*(1-'Drive Train'!$AA$49))</f>
        <v>23.151944818655451</v>
      </c>
      <c r="CM43" s="57">
        <f>IF(AND(KY42=1,PE42=1),0,ABS(BQ43/$C$12*($C$14-$C$15)+$C$15) *'Drive Train'!$AA$49 + CM42*(1-'Drive Train'!$AA$49))</f>
        <v>19.719806136347209</v>
      </c>
      <c r="CN43" s="57">
        <f>IF(AND(KZ42=1,PF42=1),0,ABS(BR43/$C$12*($C$14-$C$15)+$C$15) *'Drive Train'!$AA$49 + CN42*(1-'Drive Train'!$AA$49))</f>
        <v>18.630013937862689</v>
      </c>
      <c r="CO43" s="57">
        <f>IF(AND(LA42=1,PG42=1),0,ABS(BS43/$C$12*($C$14-$C$15)+$C$15) *'Drive Train'!$AA$49 + CO42*(1-'Drive Train'!$AA$49))</f>
        <v>18.361277678386145</v>
      </c>
      <c r="CP43" s="57">
        <f>IF(AND(LB42=1,PH42=1),0,ABS(BT43/$C$12*($C$14-$C$15)+$C$15) *'Drive Train'!$AA$49 + CP42*(1-'Drive Train'!$AA$49))</f>
        <v>18.311282752330563</v>
      </c>
      <c r="CQ43" s="57">
        <f>IF(AND(LC42=1,PI42=1),0,ABS(BU43/$C$12*($C$14-$C$15)+$C$15) *'Drive Train'!$AA$49 + CQ42*(1-'Drive Train'!$AA$49))</f>
        <v>18.304299245454118</v>
      </c>
      <c r="CR43" s="57">
        <f>IF(AND(LD42=1,PJ42=1),0,ABS(BV43/$C$12*($C$14-$C$15)+$C$15) *'Drive Train'!$AA$49 + CR42*(1-'Drive Train'!$AA$49))</f>
        <v>41.23812861292248</v>
      </c>
      <c r="CS43" s="57">
        <f>IF(AND(LE42=1,PK42=1),0,ABS(BW43/$C$12*($C$14-$C$15)+$C$15) *'Drive Train'!$AA$49 + CS42*(1-'Drive Train'!$AA$49))</f>
        <v>24.620610621257224</v>
      </c>
      <c r="CT43" s="57">
        <f>IF(AND(LF42=1,PL42=1),0,ABS(BX43/$C$12*($C$14-$C$15)+$C$15) *'Drive Train'!$AA$49 + CT42*(1-'Drive Train'!$AA$49))</f>
        <v>20.551077924069283</v>
      </c>
      <c r="CU43" s="57">
        <f>IF(AND(LG42=1,PM42=1),0,ABS(BY43/$C$12*($C$14-$C$15)+$C$15) *'Drive Train'!$AA$49 + CU42*(1-'Drive Train'!$AA$49))</f>
        <v>19.513741833891242</v>
      </c>
      <c r="CV43" s="57">
        <f>IF(AND(LH42=1,PN42=1),0,ABS(BZ43/$C$12*($C$14-$C$15)+$C$15) *'Drive Train'!$AA$49 + CV42*(1-'Drive Train'!$AA$49))</f>
        <v>19.120420420304804</v>
      </c>
      <c r="CW43" s="57">
        <f>IF(AND(LI42=1,PO42=1),0,ABS(CA43/$C$12*($C$14-$C$15)+$C$15) *'Drive Train'!$AA$49 + CW42*(1-'Drive Train'!$AA$49))</f>
        <v>18.93449039142806</v>
      </c>
      <c r="CX43" s="57">
        <f>IF(AND(LJ42=1,PP42=1),0,ABS(CB43/$C$12*($C$14-$C$15)+$C$15) *'Drive Train'!$AA$49 + CX42*(1-'Drive Train'!$AA$49))</f>
        <v>18.841362157693606</v>
      </c>
      <c r="CY43" s="57">
        <f>IF(AND(LK42=1,PQ42=1),0,ABS(CC43/$C$12*($C$14-$C$15)+$C$15) *'Drive Train'!$AA$49 + CY42*(1-'Drive Train'!$AA$49))</f>
        <v>18.79055167765739</v>
      </c>
      <c r="CZ43" s="57">
        <f>IF(AND(LL42=1,PR42=1),0,ABS(CD43/$C$12*($C$14-$C$15)+$C$15) *'Drive Train'!$AA$49 + CZ42*(1-'Drive Train'!$AA$49))</f>
        <v>18.761137067161187</v>
      </c>
      <c r="DA43" s="57">
        <f>IF(AND(LM42=1,PS42=1),0,ABS(CE43/$C$12*($C$14-$C$15)+$C$15) *'Drive Train'!$AA$49 + DA42*(1-'Drive Train'!$AA$49))</f>
        <v>18.759952744754191</v>
      </c>
      <c r="DB43" s="61">
        <f t="shared" si="162"/>
        <v>1.4000000000000006</v>
      </c>
      <c r="DC43" s="57">
        <f t="shared" si="392"/>
        <v>18.750107989125652</v>
      </c>
      <c r="DD43" s="57">
        <f t="shared" si="393"/>
        <v>68.178006738797222</v>
      </c>
      <c r="DE43" s="57">
        <f t="shared" si="394"/>
        <v>56.012250567121633</v>
      </c>
      <c r="DF43" s="57">
        <f t="shared" si="395"/>
        <v>42.868986635340661</v>
      </c>
      <c r="DG43" s="57">
        <f t="shared" si="396"/>
        <v>30.80262104793011</v>
      </c>
      <c r="DH43" s="57">
        <f t="shared" si="397"/>
        <v>23.151944818655451</v>
      </c>
      <c r="DI43" s="57">
        <f t="shared" si="398"/>
        <v>19.719806136347209</v>
      </c>
      <c r="DJ43" s="57">
        <f t="shared" si="399"/>
        <v>18.630013937862689</v>
      </c>
      <c r="DK43" s="57">
        <f t="shared" si="400"/>
        <v>18.361277678386145</v>
      </c>
      <c r="DL43" s="57">
        <f t="shared" si="401"/>
        <v>18.311282752330563</v>
      </c>
      <c r="DM43" s="57">
        <f t="shared" si="402"/>
        <v>18.304299245454118</v>
      </c>
      <c r="DN43" s="57">
        <f t="shared" si="403"/>
        <v>25</v>
      </c>
      <c r="DO43" s="57">
        <f t="shared" si="404"/>
        <v>24.620610621257224</v>
      </c>
      <c r="DP43" s="57">
        <f t="shared" si="405"/>
        <v>20.551077924069283</v>
      </c>
      <c r="DQ43" s="57">
        <f t="shared" si="406"/>
        <v>19.513741833891242</v>
      </c>
      <c r="DR43" s="57">
        <f t="shared" si="407"/>
        <v>19.120420420304804</v>
      </c>
      <c r="DS43" s="57">
        <f t="shared" si="408"/>
        <v>18.93449039142806</v>
      </c>
      <c r="DT43" s="57">
        <f t="shared" si="409"/>
        <v>18.841362157693606</v>
      </c>
      <c r="DU43" s="57">
        <f t="shared" si="410"/>
        <v>18.79055167765739</v>
      </c>
      <c r="DV43" s="57">
        <f t="shared" si="411"/>
        <v>18.761137067161187</v>
      </c>
      <c r="DW43" s="57">
        <f t="shared" si="412"/>
        <v>18.759952744754191</v>
      </c>
      <c r="DX43" s="61">
        <f t="shared" si="163"/>
        <v>1.4000000000000006</v>
      </c>
      <c r="DY43" s="2">
        <f>IF(OY43=0,($C$23/0.4536*IF(ISNA(MK42),'Drive Train'!$F$16,'Drive Train'!$F$17)*4.448*$C$24*S$6)*SIGN(BK43),BK43)</f>
        <v>4.5236871680000004</v>
      </c>
      <c r="DZ43" s="2">
        <f>IF(OZ43=0,($C$23/0.4536*IF(ISNA(ML42),'Drive Train'!$F$16,'Drive Train'!$F$17)*4.448*$C$24*$C$21*T$6)*SIGN(BL43),BL43)</f>
        <v>14.225645600594998</v>
      </c>
      <c r="EA43" s="2">
        <f>IF(PA43=0,($C$23/0.4536*IF(ISNA(MM42),'Drive Train'!$F$16,'Drive Train'!$F$17)*4.448*$C$24*$C$21*U$6)*SIGN(BM43),BM43)</f>
        <v>9.8485238773349995</v>
      </c>
      <c r="EB43" s="2">
        <f>IF(PB43=0,($C$23/0.4536*IF(ISNA(MN42),'Drive Train'!$F$16,'Drive Train'!$F$17)*4.448*$C$24*$C$21*V$6)*SIGN(BN43),BN43)</f>
        <v>7.5312241414914709</v>
      </c>
      <c r="EC43" s="2">
        <f>IF(PC43=0,($C$23/0.4536*IF(ISNA(MO42),'Drive Train'!$F$16,'Drive Train'!$F$17)*4.448*$C$24*$C$21*W$6)*SIGN(BO43),BO43)</f>
        <v>6.0967052573978577</v>
      </c>
      <c r="ED43" s="2">
        <f>IF(PD43=0,($C$23/0.4536*IF(ISNA(MP42),'Drive Train'!$F$16,'Drive Train'!$F$17)*4.448*$C$24*$C$21*X$6)*SIGN(BP43),BP43)</f>
        <v>5.1212324162142009</v>
      </c>
      <c r="EE43" s="2">
        <f>IF(PE43=0,($C$23/0.4536*IF(ISNA(MQ42),'Drive Train'!$F$16,'Drive Train'!$F$17)*4.448*$C$24*$C$21*Y$6)*SIGN(BQ43),BQ43)</f>
        <v>4.4148555312191382</v>
      </c>
      <c r="EF43" s="2">
        <f>IF(PF43=0,($C$23/0.4536*IF(ISNA(MR42),'Drive Train'!$F$16,'Drive Train'!$F$17)*4.448*$C$24*$C$21*Z$6)*SIGN(BR43),BR43)</f>
        <v>3.8797215274349997</v>
      </c>
      <c r="EG43" s="2">
        <f>IF(PG43=0,($C$23/0.4536*IF(ISNA(MS42),'Drive Train'!$F$16,'Drive Train'!$F$17)*4.448*$C$24*$C$21*AA$6)*SIGN(BS43),BS43)</f>
        <v>3.4602921731177019</v>
      </c>
      <c r="EH43" s="2">
        <f>IF(PH43=0,($C$23/0.4536*IF(ISNA(MT42),'Drive Train'!$F$16,'Drive Train'!$F$17)*4.448*$C$24*$C$21*AB$6)*SIGN(BT43),BT43)</f>
        <v>3.1227026928135362</v>
      </c>
      <c r="EI43" s="2">
        <f>IF(PI43=0,($C$23/0.4536*IF(ISNA(MU42),'Drive Train'!$F$16,'Drive Train'!$F$17)*4.448*$C$24*$C$21*AC$6)*SIGN(BU43),BU43)</f>
        <v>2.8451291201189992</v>
      </c>
      <c r="EJ43" s="2">
        <f>IF(PJ43=0,($C$23/0.4536*IF(ISNA(MV42),'Drive Train'!$F$16,'Drive Train'!$F$17)*4.448*$C$24*$C$21*AD$6)*SIGN(BV43),BV43)</f>
        <v>3.9831807681666</v>
      </c>
      <c r="EK43" s="2">
        <f>IF(PK43=0,($C$23/0.4536*IF(ISNA(MW42),'Drive Train'!$F$16,'Drive Train'!$F$17)*4.448*$C$24*$C$21*AE$6)*SIGN(BW43),BW43)</f>
        <v>3.9831807681666</v>
      </c>
      <c r="EL43" s="2">
        <f>IF(PL43=0,($C$23/0.4536*IF(ISNA(MX42),'Drive Train'!$F$16,'Drive Train'!$F$17)*4.448*$C$24*$C$21*AF$6)*SIGN(BX43),BX43)</f>
        <v>3.9831807681666</v>
      </c>
      <c r="EM43" s="2">
        <f>IF(PM43=0,($C$23/0.4536*IF(ISNA(MY42),'Drive Train'!$F$16,'Drive Train'!$F$17)*4.448*$C$24*$C$21*AG$6)*SIGN(BY43),BY43)</f>
        <v>3.9831807681666</v>
      </c>
      <c r="EN43" s="2">
        <f>IF(PN43=0,($C$23/0.4536*IF(ISNA(MZ42),'Drive Train'!$F$16,'Drive Train'!$F$17)*4.448*$C$24*$C$21*AH$6)*SIGN(BZ43),BZ43)</f>
        <v>3.9831807681666</v>
      </c>
      <c r="EO43" s="2">
        <f>IF(PO43=0,($C$23/0.4536*IF(ISNA(NA42),'Drive Train'!$F$16,'Drive Train'!$F$17)*4.448*$C$24*$C$21*AI$6)*SIGN(CA43),CA43)</f>
        <v>3.9831807681666</v>
      </c>
      <c r="EP43" s="2">
        <f>IF(PP43=0,($C$23/0.4536*IF(ISNA(NB42),'Drive Train'!$F$16,'Drive Train'!$F$17)*4.448*$C$24*$C$21*AJ$6)*SIGN(CB43),CB43)</f>
        <v>3.9831807681666</v>
      </c>
      <c r="EQ43" s="2">
        <f>IF(PQ43=0,($C$23/0.4536*IF(ISNA(NC42),'Drive Train'!$F$16,'Drive Train'!$F$17)*4.448*$C$24*$C$21*AK$6)*SIGN(CC43),CC43)</f>
        <v>3.9831807681666</v>
      </c>
      <c r="ER43" s="2">
        <f>IF(PR43=0,($C$23/0.4536*IF(ISNA(ND42),'Drive Train'!$F$16,'Drive Train'!$F$17)*4.448*$C$24*$C$21*AL$6)*SIGN(CD43),CD43)</f>
        <v>3.9831807681666</v>
      </c>
      <c r="ES43" s="2">
        <f>IF(PS43=0,($C$23/0.4536*IF(ISNA(NE42),'Drive Train'!$F$16,'Drive Train'!$F$17)*4.448*$C$24*$C$21*AM$6)*SIGN(CE43),CE43)</f>
        <v>3.9831807681666</v>
      </c>
      <c r="ET43" s="61">
        <f t="shared" si="413"/>
        <v>1.4000000000000006</v>
      </c>
      <c r="EU43" s="255">
        <f>MAX(MIN(IF(AND(OY42=1,NG43&lt;0),-1,1)*(DC43-$C$15)/($C$14-$C$15)*$C$12*$C$21-$C$33*LO43/AO$6 -  OY42*$C$33/$C$21,DY42/$C$19),MAX(EU$8:EU42)*-1)</f>
        <v>8.5489761625931471E-3</v>
      </c>
      <c r="EV43" s="255">
        <f>MAX(MIN(IF(AND(OZ42=1,NH43&lt;0),-1,1)*(DD43-$C$15)/($C$14-$C$15)*$C$12*$C$21-$C$33*LP43/AP$6 -  OZ42*$C$33/$C$21,DZ42/$C$19),MAX(EV$8:EV42)*-1)</f>
        <v>1.0135117300905854</v>
      </c>
      <c r="EW43" s="255">
        <f>MAX(MIN(IF(AND(PA42=1,NI43&lt;0),-1,1)*(DE43-$C$15)/($C$14-$C$15)*$C$12*$C$21-$C$33*LQ43/AQ$6 -  PA42*$C$33/$C$21,EA42/$C$19),MAX(EW$8:EW42)*-1)</f>
        <v>0.75480471494667756</v>
      </c>
      <c r="EX43" s="255">
        <f>MAX(MIN(IF(AND(PB42=1,NJ43&lt;0),-1,1)*(DF43-$C$15)/($C$14-$C$15)*$C$12*$C$21-$C$33*LR43/AR$6 -  PB42*$C$33/$C$21,EB42/$C$19),MAX(EX$8:EX42)*-1)</f>
        <v>0.48225292768034633</v>
      </c>
      <c r="EY43" s="255">
        <f>MAX(MIN(IF(AND(PC42=1,NK43&lt;0),-1,1)*(DG43-$C$15)/($C$14-$C$15)*$C$12*$C$21-$C$33*LS43/AS$6 -  PC42*$C$33/$C$21,EC42/$C$19),MAX(EY$8:EY42)*-1)</f>
        <v>0.24191646398894354</v>
      </c>
      <c r="EZ43" s="255">
        <f>MAX(MIN(IF(AND(PD42=1,NL43&lt;0),-1,1)*(DH43-$C$15)/($C$14-$C$15)*$C$12*$C$21-$C$33*LT43/AT$6 -  PD42*$C$33/$C$21,ED42/$C$19),MAX(EZ$8:EZ42)*-1)</f>
        <v>9.3128202344266997E-2</v>
      </c>
      <c r="FA43" s="255">
        <f>MAX(MIN(IF(AND(PE42=1,NM43&lt;0),-1,1)*(DI43-$C$15)/($C$14-$C$15)*$C$12*$C$21-$C$33*LU43/AU$6 -  PE42*$C$33/$C$21,EE42/$C$19),MAX(FA$8:FA42)*-1)</f>
        <v>2.7125207174217569E-2</v>
      </c>
      <c r="FB43" s="255">
        <f>MAX(MIN(IF(AND(PF42=1,NN43&lt;0),-1,1)*(DJ43-$C$15)/($C$14-$C$15)*$C$12*$C$21-$C$33*LV43/AV$6 -  PF42*$C$33/$C$21,EF42/$C$19),MAX(FB$8:FB42)*-1)</f>
        <v>6.2501034675158662E-3</v>
      </c>
      <c r="FC43" s="255">
        <f>MAX(MIN(IF(AND(PG42=1,NO43&lt;0),-1,1)*(DK43-$C$15)/($C$14-$C$15)*$C$12*$C$21-$C$33*LW43/AW$6 -  PG42*$C$33/$C$21,EG42/$C$19),MAX(FC$8:FC42)*-1)</f>
        <v>1.1057897777903558E-3</v>
      </c>
      <c r="FD43" s="255">
        <f>MAX(MIN(IF(AND(PH42=1,NP43&lt;0),-1,1)*(DL43-$C$15)/($C$14-$C$15)*$C$12*$C$21-$C$33*LX43/AX$6 -  PH42*$C$33/$C$21,EH42/$C$19),MAX(FD$8:FD42)*-1)</f>
        <v>1.4823933265578626E-4</v>
      </c>
      <c r="FE43" s="255">
        <f>MAX(MIN(IF(AND(PI42=1,NQ43&lt;0),-1,1)*(DM43-$C$15)/($C$14-$C$15)*$C$12*$C$21-$C$33*LY43/AY$6 -  PI42*$C$33/$C$21,EI42/$C$19),MAX(FE$8:FE42)*-1)</f>
        <v>1.4348914643302901E-5</v>
      </c>
      <c r="FF43" s="255">
        <f>MAX(MIN(IF(AND(PJ42=1,NR43&lt;0),-1,1)*(DN43-$C$15)/($C$14-$C$15)*$C$12*$C$21-$C$33*LZ43/AZ$6 -  PJ42*$C$33/$C$21,EJ42/$C$19),MAX(FF$8:FF42)*-1)</f>
        <v>0.16941938864690809</v>
      </c>
      <c r="FG43" s="255">
        <f>MAX(MIN(IF(AND(PK42=1,NS43&lt;0),-1,1)*(DO43-$C$15)/($C$14-$C$15)*$C$12*$C$21-$C$33*MA43/BA$6 -  PK42*$C$33/$C$21,EK42/$C$19),MAX(FG$8:FG42)*-1)</f>
        <v>0.12170686421815297</v>
      </c>
      <c r="FH43" s="255">
        <f>MAX(MIN(IF(AND(PL42=1,NT43&lt;0),-1,1)*(DP43-$C$15)/($C$14-$C$15)*$C$12*$C$21-$C$33*MB43/BB$6 -  PL42*$C$33/$C$21,EL42/$C$19),MAX(FH$8:FH42)*-1)</f>
        <v>4.3109036441994264E-2</v>
      </c>
      <c r="FI43" s="255">
        <f>MAX(MIN(IF(AND(PM42=1,NU43&lt;0),-1,1)*(DQ43-$C$15)/($C$14-$C$15)*$C$12*$C$21-$C$33*MC43/BC$6 -  PM42*$C$33/$C$21,EM42/$C$19),MAX(FI$8:FI42)*-1)</f>
        <v>2.3186727002788843E-2</v>
      </c>
      <c r="FJ43" s="255">
        <f>MAX(MIN(IF(AND(PN42=1,NV43&lt;0),-1,1)*(DR43-$C$15)/($C$14-$C$15)*$C$12*$C$21-$C$33*MD43/BD$6 -  PN42*$C$33/$C$21,EN42/$C$19),MAX(FJ$8:FJ42)*-1)</f>
        <v>1.5644386011592237E-2</v>
      </c>
      <c r="FK43" s="255">
        <f>MAX(MIN(IF(AND(PO42=1,NW43&lt;0),-1,1)*(DS43-$C$15)/($C$14-$C$15)*$C$12*$C$21-$C$33*ME43/BE$6 -  PO42*$C$33/$C$21,EO42/$C$19),MAX(FK$8:FK42)*-1)</f>
        <v>1.2081164708022285E-2</v>
      </c>
      <c r="FL43" s="255">
        <f>MAX(MIN(IF(AND(PP42=1,NX43&lt;0),-1,1)*(DT43-$C$15)/($C$14-$C$15)*$C$12*$C$21-$C$33*MF43/BF$6 -  PP42*$C$33/$C$21,EP42/$C$19),MAX(FL$8:FL42)*-1)</f>
        <v>1.0296949181535453E-2</v>
      </c>
      <c r="FM43" s="255">
        <f>MAX(MIN(IF(AND(PQ42=1,NY43&lt;0),-1,1)*(DU43-$C$15)/($C$14-$C$15)*$C$12*$C$21-$C$33*MG43/BG$6 -  PQ42*$C$33/$C$21,EQ42/$C$19),MAX(FM$8:FM42)*-1)</f>
        <v>9.3236335339954013E-3</v>
      </c>
      <c r="FN43" s="255">
        <f>MAX(MIN(IF(AND(PR42=1,NZ43&lt;0),-1,1)*(DV43-$C$15)/($C$14-$C$15)*$C$12*$C$21-$C$33*MH43/BH$6 -  PR42*$C$33/$C$21,ER42/$C$19),MAX(FN$8:FN42)*-1)</f>
        <v>8.7602203351880847E-3</v>
      </c>
      <c r="FO43" s="255">
        <f>MAX(MIN(IF(AND(PS42=1,OA43&lt;0),-1,1)*(DW43-$C$15)/($C$14-$C$15)*$C$12*$C$21-$C$33*MI43/BI$6 -  PS42*$C$33/$C$21,ES42/$C$19),MAX(FO$8:FO42)*-1)</f>
        <v>8.737536318988659E-3</v>
      </c>
      <c r="FP43" s="61">
        <f t="shared" si="164"/>
        <v>1.4000000000000006</v>
      </c>
      <c r="FQ43" s="256">
        <f t="shared" si="457"/>
        <v>3.709613879186795</v>
      </c>
      <c r="FR43" s="256">
        <f t="shared" si="458"/>
        <v>68.178006738797222</v>
      </c>
      <c r="FS43" s="256">
        <f t="shared" si="459"/>
        <v>54.951179778522082</v>
      </c>
      <c r="FT43" s="256">
        <f t="shared" si="460"/>
        <v>36.236442132490893</v>
      </c>
      <c r="FU43" s="256">
        <f t="shared" si="461"/>
        <v>19.733766036060356</v>
      </c>
      <c r="FV43" s="256">
        <f t="shared" si="462"/>
        <v>9.5172368787292907</v>
      </c>
      <c r="FW43" s="256">
        <f t="shared" si="463"/>
        <v>4.9851486805598091</v>
      </c>
      <c r="FX43" s="256">
        <f t="shared" si="464"/>
        <v>3.5517620455902863</v>
      </c>
      <c r="FY43" s="256">
        <f t="shared" si="465"/>
        <v>3.1985283279261187</v>
      </c>
      <c r="FZ43" s="256">
        <f t="shared" si="466"/>
        <v>3.1327782349134372</v>
      </c>
      <c r="GA43" s="256">
        <f t="shared" si="467"/>
        <v>3.1235846645041092</v>
      </c>
      <c r="GB43" s="256">
        <f t="shared" si="468"/>
        <v>14.755762557385852</v>
      </c>
      <c r="GC43" s="256">
        <f t="shared" si="469"/>
        <v>11.479587463947706</v>
      </c>
      <c r="GD43" s="256">
        <f t="shared" si="470"/>
        <v>6.0826765094017077</v>
      </c>
      <c r="GE43" s="256">
        <f t="shared" si="471"/>
        <v>4.7147133850452754</v>
      </c>
      <c r="GF43" s="256">
        <f t="shared" si="472"/>
        <v>4.1968193939513192</v>
      </c>
      <c r="GG43" s="256">
        <f t="shared" si="473"/>
        <v>3.9521512061551469</v>
      </c>
      <c r="GH43" s="256">
        <f t="shared" si="474"/>
        <v>3.8296382488302791</v>
      </c>
      <c r="GI43" s="256">
        <f t="shared" si="475"/>
        <v>3.7628056399775276</v>
      </c>
      <c r="GJ43" s="256">
        <f t="shared" si="476"/>
        <v>3.7241189364055325</v>
      </c>
      <c r="GK43" s="256">
        <f t="shared" si="477"/>
        <v>3.7225613409988445</v>
      </c>
      <c r="GL43" s="61">
        <f t="shared" si="186"/>
        <v>1.4000000000000006</v>
      </c>
      <c r="GM43" s="57">
        <f t="shared" si="414"/>
        <v>0.22126382547632653</v>
      </c>
      <c r="GN43" s="57">
        <f t="shared" si="415"/>
        <v>7.3448532226514223</v>
      </c>
      <c r="GO43" s="57">
        <f t="shared" si="416"/>
        <v>7.9011405832131532</v>
      </c>
      <c r="GP43" s="57">
        <f t="shared" si="417"/>
        <v>6.6013935839062334</v>
      </c>
      <c r="GQ43" s="57">
        <f t="shared" si="418"/>
        <v>4.0906898498615067</v>
      </c>
      <c r="GR43" s="57">
        <f t="shared" si="419"/>
        <v>1.8747055323695814</v>
      </c>
      <c r="GS43" s="57">
        <f t="shared" si="420"/>
        <v>0.63340705204535008</v>
      </c>
      <c r="GT43" s="57">
        <f t="shared" si="421"/>
        <v>0.16607833389458102</v>
      </c>
      <c r="GU43" s="57">
        <f t="shared" si="422"/>
        <v>3.2944743263366688E-2</v>
      </c>
      <c r="GV43" s="57">
        <f t="shared" si="423"/>
        <v>4.8939456327985681E-3</v>
      </c>
      <c r="GW43" s="57">
        <f t="shared" si="424"/>
        <v>5.1992822988834058E-4</v>
      </c>
      <c r="GX43" s="57">
        <f t="shared" si="425"/>
        <v>4.3848972472166459</v>
      </c>
      <c r="GY43" s="57">
        <f t="shared" si="426"/>
        <v>3.1500060184362408</v>
      </c>
      <c r="GZ43" s="57">
        <f t="shared" si="427"/>
        <v>1.1157441703359168</v>
      </c>
      <c r="HA43" s="57">
        <f t="shared" si="428"/>
        <v>0.60011676478415965</v>
      </c>
      <c r="HB43" s="57">
        <f t="shared" si="429"/>
        <v>0.40490657949188241</v>
      </c>
      <c r="HC43" s="57">
        <f t="shared" si="430"/>
        <v>0.31268360896865149</v>
      </c>
      <c r="HD43" s="57">
        <f t="shared" si="431"/>
        <v>0.2665047045763172</v>
      </c>
      <c r="HE43" s="57">
        <f t="shared" si="432"/>
        <v>0.24131343728597127</v>
      </c>
      <c r="HF43" s="57">
        <f t="shared" si="433"/>
        <v>0.22673122798733789</v>
      </c>
      <c r="HG43" s="57">
        <f t="shared" si="434"/>
        <v>0.22614412233796036</v>
      </c>
      <c r="HH43" s="61">
        <f t="shared" si="187"/>
        <v>1.4000000000000006</v>
      </c>
      <c r="HI43" s="57">
        <f t="shared" si="188"/>
        <v>0.22126382547632653</v>
      </c>
      <c r="HJ43" s="57">
        <f t="shared" si="189"/>
        <v>7.3448532226514223</v>
      </c>
      <c r="HK43" s="57">
        <f t="shared" si="190"/>
        <v>7.9011405832131532</v>
      </c>
      <c r="HL43" s="57">
        <f t="shared" si="191"/>
        <v>6.6013935839062334</v>
      </c>
      <c r="HM43" s="57">
        <f t="shared" si="192"/>
        <v>4.0906898498615067</v>
      </c>
      <c r="HN43" s="57">
        <f t="shared" si="193"/>
        <v>1.8747055323695814</v>
      </c>
      <c r="HO43" s="57">
        <f t="shared" si="194"/>
        <v>0.63340705204535008</v>
      </c>
      <c r="HP43" s="57">
        <f t="shared" si="195"/>
        <v>0.16607833389458102</v>
      </c>
      <c r="HQ43" s="57">
        <f t="shared" si="196"/>
        <v>3.2944743263366688E-2</v>
      </c>
      <c r="HR43" s="57">
        <f t="shared" si="197"/>
        <v>4.8939456327985681E-3</v>
      </c>
      <c r="HS43" s="57">
        <f t="shared" si="198"/>
        <v>5.1992822988834058E-4</v>
      </c>
      <c r="HT43" s="57">
        <f t="shared" si="199"/>
        <v>4.3848972472166459</v>
      </c>
      <c r="HU43" s="57">
        <f t="shared" si="200"/>
        <v>3.1500060184362408</v>
      </c>
      <c r="HV43" s="57">
        <f t="shared" si="201"/>
        <v>1.1157441703359168</v>
      </c>
      <c r="HW43" s="57">
        <f t="shared" si="202"/>
        <v>0.60011676478415965</v>
      </c>
      <c r="HX43" s="57">
        <f t="shared" si="203"/>
        <v>0.40490657949188241</v>
      </c>
      <c r="HY43" s="57">
        <f t="shared" si="204"/>
        <v>0.31268360896865149</v>
      </c>
      <c r="HZ43" s="57">
        <f t="shared" si="205"/>
        <v>0.2665047045763172</v>
      </c>
      <c r="IA43" s="57">
        <f t="shared" si="206"/>
        <v>0.24131343728597127</v>
      </c>
      <c r="IB43" s="57">
        <f t="shared" si="207"/>
        <v>0.22673122798733789</v>
      </c>
      <c r="IC43" s="57">
        <f t="shared" si="208"/>
        <v>0.22614412233796036</v>
      </c>
      <c r="ID43" s="61">
        <f t="shared" si="209"/>
        <v>1.4000000000000006</v>
      </c>
      <c r="IE43" s="57">
        <f t="shared" si="210"/>
        <v>11.990452100040931</v>
      </c>
      <c r="IF43" s="57">
        <f t="shared" si="211"/>
        <v>8.1081204467155494</v>
      </c>
      <c r="IG43" s="57">
        <f t="shared" si="212"/>
        <v>8.8714791314707089</v>
      </c>
      <c r="IH43" s="57">
        <f t="shared" si="213"/>
        <v>9.9760004748904034</v>
      </c>
      <c r="II43" s="57">
        <f t="shared" si="214"/>
        <v>10.971385153941858</v>
      </c>
      <c r="IJ43" s="57">
        <f t="shared" si="215"/>
        <v>11.608707914097049</v>
      </c>
      <c r="IK43" s="57">
        <f t="shared" si="216"/>
        <v>11.90372174879384</v>
      </c>
      <c r="IL43" s="57">
        <f t="shared" si="217"/>
        <v>12.001459884749151</v>
      </c>
      <c r="IM43" s="57">
        <f t="shared" si="218"/>
        <v>12.026812715576773</v>
      </c>
      <c r="IN43" s="57">
        <f t="shared" si="219"/>
        <v>12.03181080605941</v>
      </c>
      <c r="IO43" s="57">
        <f t="shared" si="220"/>
        <v>12.032557215741861</v>
      </c>
      <c r="IP43" s="57">
        <f t="shared" si="221"/>
        <v>11.318545692636935</v>
      </c>
      <c r="IQ43" s="57">
        <f t="shared" si="222"/>
        <v>11.441469285304647</v>
      </c>
      <c r="IR43" s="57">
        <f t="shared" si="223"/>
        <v>11.820969794644794</v>
      </c>
      <c r="IS43" s="57">
        <f t="shared" si="224"/>
        <v>11.91845969192841</v>
      </c>
      <c r="IT43" s="57">
        <f t="shared" si="225"/>
        <v>11.955515979008277</v>
      </c>
      <c r="IU43" s="57">
        <f t="shared" si="226"/>
        <v>11.973051209360831</v>
      </c>
      <c r="IV43" s="57">
        <f t="shared" si="227"/>
        <v>11.981838632444951</v>
      </c>
      <c r="IW43" s="57">
        <f t="shared" si="228"/>
        <v>11.986634273739636</v>
      </c>
      <c r="IX43" s="57">
        <f t="shared" si="229"/>
        <v>11.989410915134632</v>
      </c>
      <c r="IY43" s="57">
        <f t="shared" si="230"/>
        <v>11.989522717454657</v>
      </c>
      <c r="IZ43" s="61">
        <f t="shared" si="231"/>
        <v>1.4000000000000006</v>
      </c>
      <c r="JA43" s="256" t="e">
        <f t="shared" si="349"/>
        <v>#N/A</v>
      </c>
      <c r="JB43" s="256" t="e">
        <f t="shared" si="350"/>
        <v>#N/A</v>
      </c>
      <c r="JC43" s="256" t="e">
        <f t="shared" si="351"/>
        <v>#N/A</v>
      </c>
      <c r="JD43" s="256" t="e">
        <f t="shared" si="352"/>
        <v>#N/A</v>
      </c>
      <c r="JE43" s="256" t="e">
        <f t="shared" si="353"/>
        <v>#N/A</v>
      </c>
      <c r="JF43" s="256" t="e">
        <f t="shared" si="354"/>
        <v>#N/A</v>
      </c>
      <c r="JG43" s="256" t="e">
        <f t="shared" si="355"/>
        <v>#N/A</v>
      </c>
      <c r="JH43" s="256" t="e">
        <f t="shared" si="356"/>
        <v>#N/A</v>
      </c>
      <c r="JI43" s="256" t="e">
        <f t="shared" si="357"/>
        <v>#N/A</v>
      </c>
      <c r="JJ43" s="256" t="e">
        <f t="shared" si="358"/>
        <v>#N/A</v>
      </c>
      <c r="JK43" s="256" t="e">
        <f t="shared" si="359"/>
        <v>#N/A</v>
      </c>
      <c r="JL43" s="256" t="e">
        <f t="shared" si="360"/>
        <v>#N/A</v>
      </c>
      <c r="JM43" s="256" t="e">
        <f t="shared" si="361"/>
        <v>#N/A</v>
      </c>
      <c r="JN43" s="256" t="e">
        <f t="shared" si="362"/>
        <v>#N/A</v>
      </c>
      <c r="JO43" s="256" t="e">
        <f t="shared" si="363"/>
        <v>#N/A</v>
      </c>
      <c r="JP43" s="256" t="e">
        <f t="shared" si="364"/>
        <v>#N/A</v>
      </c>
      <c r="JQ43" s="256" t="e">
        <f t="shared" si="365"/>
        <v>#N/A</v>
      </c>
      <c r="JR43" s="256" t="e">
        <f t="shared" si="366"/>
        <v>#N/A</v>
      </c>
      <c r="JS43" s="256" t="e">
        <f t="shared" si="367"/>
        <v>#N/A</v>
      </c>
      <c r="JT43" s="256" t="e">
        <f t="shared" si="368"/>
        <v>#N/A</v>
      </c>
      <c r="JU43" s="256" t="e">
        <f t="shared" si="369"/>
        <v>#N/A</v>
      </c>
      <c r="JV43" s="61">
        <f t="shared" si="233"/>
        <v>1.4000000000000006</v>
      </c>
      <c r="JW43" s="46">
        <f t="shared" si="478"/>
        <v>0</v>
      </c>
      <c r="JX43" s="46">
        <f t="shared" si="479"/>
        <v>0</v>
      </c>
      <c r="JY43" s="46">
        <f t="shared" si="480"/>
        <v>0</v>
      </c>
      <c r="JZ43" s="46">
        <f t="shared" si="481"/>
        <v>0</v>
      </c>
      <c r="KA43" s="46">
        <f t="shared" si="482"/>
        <v>0</v>
      </c>
      <c r="KB43" s="46">
        <f t="shared" si="483"/>
        <v>0</v>
      </c>
      <c r="KC43" s="46">
        <f t="shared" si="484"/>
        <v>0</v>
      </c>
      <c r="KD43" s="46">
        <f t="shared" si="485"/>
        <v>0</v>
      </c>
      <c r="KE43" s="46">
        <f t="shared" si="486"/>
        <v>1</v>
      </c>
      <c r="KF43" s="46">
        <f t="shared" si="487"/>
        <v>1</v>
      </c>
      <c r="KG43" s="46">
        <f t="shared" si="488"/>
        <v>1</v>
      </c>
      <c r="KH43" s="46">
        <f t="shared" si="489"/>
        <v>0</v>
      </c>
      <c r="KI43" s="46">
        <f t="shared" si="490"/>
        <v>0</v>
      </c>
      <c r="KJ43" s="46">
        <f t="shared" si="491"/>
        <v>0</v>
      </c>
      <c r="KK43" s="46">
        <f t="shared" si="492"/>
        <v>0</v>
      </c>
      <c r="KL43" s="46">
        <f t="shared" si="493"/>
        <v>0</v>
      </c>
      <c r="KM43" s="46">
        <f t="shared" si="494"/>
        <v>0</v>
      </c>
      <c r="KN43" s="46">
        <f t="shared" si="495"/>
        <v>0</v>
      </c>
      <c r="KO43" s="46">
        <f t="shared" si="496"/>
        <v>0</v>
      </c>
      <c r="KP43" s="46">
        <f t="shared" si="497"/>
        <v>0</v>
      </c>
      <c r="KQ43" s="46">
        <f t="shared" si="498"/>
        <v>0</v>
      </c>
      <c r="KR43" s="61">
        <f t="shared" si="255"/>
        <v>1.4000000000000006</v>
      </c>
      <c r="KS43" s="1">
        <f t="shared" si="499"/>
        <v>0</v>
      </c>
      <c r="KT43" s="1">
        <f t="shared" si="500"/>
        <v>0</v>
      </c>
      <c r="KU43" s="1">
        <f t="shared" si="501"/>
        <v>0</v>
      </c>
      <c r="KV43" s="1">
        <f t="shared" si="502"/>
        <v>0</v>
      </c>
      <c r="KW43" s="1">
        <f t="shared" si="503"/>
        <v>0</v>
      </c>
      <c r="KX43" s="1">
        <f t="shared" si="504"/>
        <v>0</v>
      </c>
      <c r="KY43" s="1">
        <f t="shared" si="505"/>
        <v>0</v>
      </c>
      <c r="KZ43" s="1">
        <f t="shared" si="506"/>
        <v>0</v>
      </c>
      <c r="LA43" s="1">
        <f t="shared" si="507"/>
        <v>0</v>
      </c>
      <c r="LB43" s="1">
        <f t="shared" si="508"/>
        <v>0</v>
      </c>
      <c r="LC43" s="1">
        <f t="shared" si="509"/>
        <v>0</v>
      </c>
      <c r="LD43" s="1">
        <f t="shared" si="510"/>
        <v>0</v>
      </c>
      <c r="LE43" s="1">
        <f t="shared" si="511"/>
        <v>0</v>
      </c>
      <c r="LF43" s="1">
        <f t="shared" si="512"/>
        <v>0</v>
      </c>
      <c r="LG43" s="1">
        <f t="shared" si="513"/>
        <v>0</v>
      </c>
      <c r="LH43" s="1">
        <f t="shared" si="514"/>
        <v>0</v>
      </c>
      <c r="LI43" s="1">
        <f t="shared" si="515"/>
        <v>0</v>
      </c>
      <c r="LJ43" s="1">
        <f t="shared" si="516"/>
        <v>0</v>
      </c>
      <c r="LK43" s="1">
        <f t="shared" si="517"/>
        <v>0</v>
      </c>
      <c r="LL43" s="1">
        <f t="shared" si="518"/>
        <v>0</v>
      </c>
      <c r="LM43" s="1">
        <f t="shared" si="519"/>
        <v>0</v>
      </c>
      <c r="LN43" s="61">
        <f t="shared" si="277"/>
        <v>1.4000000000000006</v>
      </c>
      <c r="LO43" s="57">
        <f t="shared" si="278"/>
        <v>11.753338922160605</v>
      </c>
      <c r="LP43" s="57">
        <f t="shared" si="279"/>
        <v>11.253366449672917</v>
      </c>
      <c r="LQ43" s="57">
        <f t="shared" si="280"/>
        <v>14.314332492346042</v>
      </c>
      <c r="LR43" s="57">
        <f t="shared" si="281"/>
        <v>15.733273072964117</v>
      </c>
      <c r="LS43" s="57">
        <f t="shared" si="282"/>
        <v>15.599856623552681</v>
      </c>
      <c r="LT43" s="57">
        <f t="shared" si="283"/>
        <v>14.416681721223732</v>
      </c>
      <c r="LU43" s="57">
        <f t="shared" si="284"/>
        <v>12.898011843530091</v>
      </c>
      <c r="LV43" s="57">
        <f t="shared" si="285"/>
        <v>11.462029141658244</v>
      </c>
      <c r="LW43" s="57">
        <f t="shared" si="286"/>
        <v>10.250779332111483</v>
      </c>
      <c r="LX43" s="57">
        <f t="shared" si="287"/>
        <v>9.2554040195644536</v>
      </c>
      <c r="LY43" s="57">
        <f t="shared" si="288"/>
        <v>8.4333041374987072</v>
      </c>
      <c r="LZ43" s="57">
        <f t="shared" si="289"/>
        <v>9.1144674308118354</v>
      </c>
      <c r="MA43" s="57">
        <f t="shared" si="290"/>
        <v>11.016209806171119</v>
      </c>
      <c r="MB43" s="57">
        <f t="shared" si="291"/>
        <v>11.534306876669966</v>
      </c>
      <c r="MC43" s="57">
        <f t="shared" si="292"/>
        <v>11.661207698567669</v>
      </c>
      <c r="MD43" s="57">
        <f t="shared" si="293"/>
        <v>11.708796293018741</v>
      </c>
      <c r="ME43" s="57">
        <f t="shared" si="294"/>
        <v>11.731192335773406</v>
      </c>
      <c r="MF43" s="57">
        <f t="shared" si="295"/>
        <v>11.742386009832199</v>
      </c>
      <c r="MG43" s="57">
        <f t="shared" si="296"/>
        <v>11.748486502503797</v>
      </c>
      <c r="MH43" s="57">
        <f t="shared" si="297"/>
        <v>11.752015955755217</v>
      </c>
      <c r="MI43" s="57">
        <f t="shared" si="298"/>
        <v>11.752158029014824</v>
      </c>
      <c r="MJ43" s="61">
        <f t="shared" si="299"/>
        <v>1.4000000000000006</v>
      </c>
      <c r="MK43" s="57" t="e">
        <f t="shared" si="435"/>
        <v>#N/A</v>
      </c>
      <c r="ML43" s="57" t="e">
        <f t="shared" si="370"/>
        <v>#N/A</v>
      </c>
      <c r="MM43" s="57" t="e">
        <f t="shared" si="371"/>
        <v>#N/A</v>
      </c>
      <c r="MN43" s="57" t="e">
        <f t="shared" si="372"/>
        <v>#N/A</v>
      </c>
      <c r="MO43" s="57" t="e">
        <f t="shared" si="373"/>
        <v>#N/A</v>
      </c>
      <c r="MP43" s="57" t="e">
        <f t="shared" si="374"/>
        <v>#N/A</v>
      </c>
      <c r="MQ43" s="57" t="e">
        <f t="shared" si="375"/>
        <v>#N/A</v>
      </c>
      <c r="MR43" s="57" t="e">
        <f t="shared" si="376"/>
        <v>#N/A</v>
      </c>
      <c r="MS43" s="57" t="e">
        <f t="shared" si="377"/>
        <v>#N/A</v>
      </c>
      <c r="MT43" s="57" t="e">
        <f t="shared" si="378"/>
        <v>#N/A</v>
      </c>
      <c r="MU43" s="57" t="e">
        <f t="shared" si="379"/>
        <v>#N/A</v>
      </c>
      <c r="MV43" s="57" t="e">
        <f t="shared" si="380"/>
        <v>#N/A</v>
      </c>
      <c r="MW43" s="57" t="e">
        <f t="shared" si="381"/>
        <v>#N/A</v>
      </c>
      <c r="MX43" s="57" t="e">
        <f t="shared" si="382"/>
        <v>#N/A</v>
      </c>
      <c r="MY43" s="57" t="e">
        <f t="shared" si="383"/>
        <v>#N/A</v>
      </c>
      <c r="MZ43" s="57" t="e">
        <f t="shared" si="384"/>
        <v>#N/A</v>
      </c>
      <c r="NA43" s="57" t="e">
        <f t="shared" si="385"/>
        <v>#N/A</v>
      </c>
      <c r="NB43" s="57" t="e">
        <f t="shared" si="386"/>
        <v>#N/A</v>
      </c>
      <c r="NC43" s="57" t="e">
        <f t="shared" si="387"/>
        <v>#N/A</v>
      </c>
      <c r="ND43" s="57" t="e">
        <f t="shared" si="388"/>
        <v>#N/A</v>
      </c>
      <c r="NE43" s="57" t="e">
        <f t="shared" si="389"/>
        <v>#N/A</v>
      </c>
      <c r="NF43" s="61">
        <f t="shared" si="320"/>
        <v>1.4000000000000006</v>
      </c>
      <c r="NG43" s="256">
        <f>IF(OY42=0,MIN('Drive Train'!$F$35-FQ42*$C$19*'Drive Train'!$F$39,NG42+$C$39)-$C$7,IF(LO42-1&lt;=0,0,IF($C$37=Motors!$C$30,MAX(MAX(NG$8:NG42)*-1,NG42-$C$39),MAX(0,MAX(NG$8:NG42)*-1,NG42-$C$39))))</f>
        <v>11.990452100040931</v>
      </c>
      <c r="NH43" s="256">
        <f>IF(OZ42=0,MIN('Drive Train'!$F$35-FR42*$C$19*'Drive Train'!$F$39,NH42+$C$39)-$C$7,IF(LP42-1&lt;=0,0,IF($C$37=Motors!$C$30,MAX(MAX(NH$8:NH42)*-1,NH42-$C$39),MAX(0,MAX(NH$8:NH42)*-1,NH42-$C$39))))</f>
        <v>8.1081204467155494</v>
      </c>
      <c r="NI43" s="256">
        <f>IF(PA42=0,MIN('Drive Train'!$F$35-FS42*$C$19*'Drive Train'!$F$39,NI42+$C$39)-$C$7,IF(LQ42-1&lt;=0,0,IF($C$37=Motors!$C$30,MAX(MAX(NI$8:NI42)*-1,NI42-$C$39),MAX(0,MAX(NI$8:NI42)*-1,NI42-$C$39))))</f>
        <v>8.8714791314707089</v>
      </c>
      <c r="NJ43" s="256">
        <f>IF(PB42=0,MIN('Drive Train'!$F$35-FT42*$C$19*'Drive Train'!$F$39,NJ42+$C$39)-$C$7,IF(LR42-1&lt;=0,0,IF($C$37=Motors!$C$30,MAX(MAX(NJ$8:NJ42)*-1,NJ42-$C$39),MAX(0,MAX(NJ$8:NJ42)*-1,NJ42-$C$39))))</f>
        <v>9.9760004748904034</v>
      </c>
      <c r="NK43" s="256">
        <f>IF(PC42=0,MIN('Drive Train'!$F$35-FU42*$C$19*'Drive Train'!$F$39,NK42+$C$39)-$C$7,IF(LS42-1&lt;=0,0,IF($C$37=Motors!$C$30,MAX(MAX(NK$8:NK42)*-1,NK42-$C$39),MAX(0,MAX(NK$8:NK42)*-1,NK42-$C$39))))</f>
        <v>10.971385153941858</v>
      </c>
      <c r="NL43" s="256">
        <f>IF(PD42=0,MIN('Drive Train'!$F$35-FV42*$C$19*'Drive Train'!$F$39,NL42+$C$39)-$C$7,IF(LT42-1&lt;=0,0,IF($C$37=Motors!$C$30,MAX(MAX(NL$8:NL42)*-1,NL42-$C$39),MAX(0,MAX(NL$8:NL42)*-1,NL42-$C$39))))</f>
        <v>11.608707914097049</v>
      </c>
      <c r="NM43" s="256">
        <f>IF(PE42=0,MIN('Drive Train'!$F$35-FW42*$C$19*'Drive Train'!$F$39,NM42+$C$39)-$C$7,IF(LU42-1&lt;=0,0,IF($C$37=Motors!$C$30,MAX(MAX(NM$8:NM42)*-1,NM42-$C$39),MAX(0,MAX(NM$8:NM42)*-1,NM42-$C$39))))</f>
        <v>11.90372174879384</v>
      </c>
      <c r="NN43" s="256">
        <f>IF(PF42=0,MIN('Drive Train'!$F$35-FX42*$C$19*'Drive Train'!$F$39,NN42+$C$39)-$C$7,IF(LV42-1&lt;=0,0,IF($C$37=Motors!$C$30,MAX(MAX(NN$8:NN42)*-1,NN42-$C$39),MAX(0,MAX(NN$8:NN42)*-1,NN42-$C$39))))</f>
        <v>12.001459884749151</v>
      </c>
      <c r="NO43" s="256">
        <f>IF(PG42=0,MIN('Drive Train'!$F$35-FY42*$C$19*'Drive Train'!$F$39,NO42+$C$39)-$C$7,IF(LW42-1&lt;=0,0,IF($C$37=Motors!$C$30,MAX(MAX(NO$8:NO42)*-1,NO42-$C$39),MAX(0,MAX(NO$8:NO42)*-1,NO42-$C$39))))</f>
        <v>12.026812715576773</v>
      </c>
      <c r="NP43" s="256">
        <f>IF(PH42=0,MIN('Drive Train'!$F$35-FZ42*$C$19*'Drive Train'!$F$39,NP42+$C$39)-$C$7,IF(LX42-1&lt;=0,0,IF($C$37=Motors!$C$30,MAX(MAX(NP$8:NP42)*-1,NP42-$C$39),MAX(0,MAX(NP$8:NP42)*-1,NP42-$C$39))))</f>
        <v>12.03181080605941</v>
      </c>
      <c r="NQ43" s="256">
        <f>IF(PI42=0,MIN('Drive Train'!$F$35-GA42*$C$19*'Drive Train'!$F$39,NQ42+$C$39)-$C$7,IF(LY42-1&lt;=0,0,IF($C$37=Motors!$C$30,MAX(MAX(NQ$8:NQ42)*-1,NQ42-$C$39),MAX(0,MAX(NQ$8:NQ42)*-1,NQ42-$C$39))))</f>
        <v>12.032557215741861</v>
      </c>
      <c r="NR43" s="256">
        <f>IF(PJ42=0,MIN('Drive Train'!$F$35-GB42*$C$19*'Drive Train'!$F$39,NR42+$C$39)-$C$7,IF(LZ42-1&lt;=0,0,IF($C$37=Motors!$C$30,MAX(MAX(NR$8:NR42)*-1,NR42-$C$39),MAX(0,MAX(NR$8:NR42)*-1,NR42-$C$39))))</f>
        <v>11.318545692636935</v>
      </c>
      <c r="NS43" s="256">
        <f>IF(PK42=0,MIN('Drive Train'!$F$35-GC42*$C$19*'Drive Train'!$F$39,NS42+$C$39)-$C$7,IF(MA42-1&lt;=0,0,IF($C$37=Motors!$C$30,MAX(MAX(NS$8:NS42)*-1,NS42-$C$39),MAX(0,MAX(NS$8:NS42)*-1,NS42-$C$39))))</f>
        <v>11.441469285304647</v>
      </c>
      <c r="NT43" s="256">
        <f>IF(PL42=0,MIN('Drive Train'!$F$35-GD42*$C$19*'Drive Train'!$F$39,NT42+$C$39)-$C$7,IF(MB42-1&lt;=0,0,IF($C$37=Motors!$C$30,MAX(MAX(NT$8:NT42)*-1,NT42-$C$39),MAX(0,MAX(NT$8:NT42)*-1,NT42-$C$39))))</f>
        <v>11.820969794644794</v>
      </c>
      <c r="NU43" s="256">
        <f>IF(PM42=0,MIN('Drive Train'!$F$35-GE42*$C$19*'Drive Train'!$F$39,NU42+$C$39)-$C$7,IF(MC42-1&lt;=0,0,IF($C$37=Motors!$C$30,MAX(MAX(NU$8:NU42)*-1,NU42-$C$39),MAX(0,MAX(NU$8:NU42)*-1,NU42-$C$39))))</f>
        <v>11.91845969192841</v>
      </c>
      <c r="NV43" s="256">
        <f>IF(PN42=0,MIN('Drive Train'!$F$35-GF42*$C$19*'Drive Train'!$F$39,NV42+$C$39)-$C$7,IF(MD42-1&lt;=0,0,IF($C$37=Motors!$C$30,MAX(MAX(NV$8:NV42)*-1,NV42-$C$39),MAX(0,MAX(NV$8:NV42)*-1,NV42-$C$39))))</f>
        <v>11.955515979008277</v>
      </c>
      <c r="NW43" s="256">
        <f>IF(PO42=0,MIN('Drive Train'!$F$35-GG42*$C$19*'Drive Train'!$F$39,NW42+$C$39)-$C$7,IF(ME42-1&lt;=0,0,IF($C$37=Motors!$C$30,MAX(MAX(NW$8:NW42)*-1,NW42-$C$39),MAX(0,MAX(NW$8:NW42)*-1,NW42-$C$39))))</f>
        <v>11.973051209360831</v>
      </c>
      <c r="NX43" s="256">
        <f>IF(PP42=0,MIN('Drive Train'!$F$35-GH42*$C$19*'Drive Train'!$F$39,NX42+$C$39)-$C$7,IF(MF42-1&lt;=0,0,IF($C$37=Motors!$C$30,MAX(MAX(NX$8:NX42)*-1,NX42-$C$39),MAX(0,MAX(NX$8:NX42)*-1,NX42-$C$39))))</f>
        <v>11.981838632444951</v>
      </c>
      <c r="NY43" s="256">
        <f>IF(PQ42=0,MIN('Drive Train'!$F$35-GI42*$C$19*'Drive Train'!$F$39,NY42+$C$39)-$C$7,IF(MG42-1&lt;=0,0,IF($C$37=Motors!$C$30,MAX(MAX(NY$8:NY42)*-1,NY42-$C$39),MAX(0,MAX(NY$8:NY42)*-1,NY42-$C$39))))</f>
        <v>11.986634273739636</v>
      </c>
      <c r="NZ43" s="256">
        <f>IF(PR42=0,MIN('Drive Train'!$F$35-GJ42*$C$19*'Drive Train'!$F$39,NZ42+$C$39)-$C$7,IF(MH42-1&lt;=0,0,IF($C$37=Motors!$C$30,MAX(MAX(NZ$8:NZ42)*-1,NZ42-$C$39),MAX(0,MAX(NZ$8:NZ42)*-1,NZ42-$C$39))))</f>
        <v>11.989410915134632</v>
      </c>
      <c r="OA43" s="256">
        <f>IF(PS42=0,MIN('Drive Train'!$F$35-GK42*$C$19*'Drive Train'!$F$39,OA42+$C$39)-$C$7,IF(MI42-1&lt;=0,0,IF($C$37=Motors!$C$30,MAX(MAX(OA$8:OA42)*-1,OA42-$C$39),MAX(0,MAX(OA$8:OA42)*-1,OA42-$C$39))))</f>
        <v>11.989522717454657</v>
      </c>
      <c r="OB43" s="61">
        <f t="shared" si="321"/>
        <v>1.4000000000000006</v>
      </c>
      <c r="OC43" s="256">
        <f>'Drive Train'!$F$35-(FQ43*$C$13)*$C$19*'Drive Train'!$F$39</f>
        <v>12.177423167248792</v>
      </c>
      <c r="OD43" s="256">
        <f>'Drive Train'!$F$35-(FR43*$C$13)*$C$19*'Drive Train'!$F$39</f>
        <v>8.3093195956721679</v>
      </c>
      <c r="OE43" s="256">
        <f>'Drive Train'!$F$35-(FS43*$C$13)*$C$19*'Drive Train'!$F$39</f>
        <v>9.1029292132886752</v>
      </c>
      <c r="OF43" s="256">
        <f>'Drive Train'!$F$35-(FT43*$C$13)*$C$19*'Drive Train'!$F$39</f>
        <v>10.225813472050547</v>
      </c>
      <c r="OG43" s="256">
        <f>'Drive Train'!$F$35-(FU43*$C$13)*$C$19*'Drive Train'!$F$39</f>
        <v>11.215974037836379</v>
      </c>
      <c r="OH43" s="256">
        <f>'Drive Train'!$F$35-(FV43*$C$13)*$C$19*'Drive Train'!$F$39</f>
        <v>11.828965787276243</v>
      </c>
      <c r="OI43" s="256">
        <f>'Drive Train'!$F$35-(FW43*$C$13)*$C$19*'Drive Train'!$F$39</f>
        <v>12.100891079166411</v>
      </c>
      <c r="OJ43" s="256">
        <f>'Drive Train'!$F$35-(FX43*$C$13)*$C$19*'Drive Train'!$F$39</f>
        <v>12.186894277264583</v>
      </c>
      <c r="OK43" s="256">
        <f>'Drive Train'!$F$35-(FY43*$C$13)*$C$19*'Drive Train'!$F$39</f>
        <v>12.208088300324434</v>
      </c>
      <c r="OL43" s="256">
        <f>'Drive Train'!$F$35-(FZ43*$C$13)*$C$19*'Drive Train'!$F$39</f>
        <v>12.212033305905194</v>
      </c>
      <c r="OM43" s="256">
        <f>'Drive Train'!$F$35-(GA43*$C$13)*$C$19*'Drive Train'!$F$39</f>
        <v>12.212584920129753</v>
      </c>
      <c r="ON43" s="256">
        <f>'Drive Train'!$F$35-(GB43*$C$13)*$C$19*'Drive Train'!$F$39</f>
        <v>11.51465424655685</v>
      </c>
      <c r="OO43" s="256">
        <f>'Drive Train'!$F$35-(GC43*$C$13)*$C$19*'Drive Train'!$F$39</f>
        <v>11.711224752163139</v>
      </c>
      <c r="OP43" s="256">
        <f>'Drive Train'!$F$35-(GD43*$C$13)*$C$19*'Drive Train'!$F$39</f>
        <v>12.035039409435898</v>
      </c>
      <c r="OQ43" s="256">
        <f>'Drive Train'!$F$35-(GE43*$C$13)*$C$19*'Drive Train'!$F$39</f>
        <v>12.117117196897285</v>
      </c>
      <c r="OR43" s="256">
        <f>'Drive Train'!$F$35-(GF43*$C$13)*$C$19*'Drive Train'!$F$39</f>
        <v>12.148190836362922</v>
      </c>
      <c r="OS43" s="256">
        <f>'Drive Train'!$F$35-(GG43*$C$13)*$C$19*'Drive Train'!$F$39</f>
        <v>12.162870927630692</v>
      </c>
      <c r="OT43" s="256">
        <f>'Drive Train'!$F$35-(GH43*$C$13)*$C$19*'Drive Train'!$F$39</f>
        <v>12.170221705070183</v>
      </c>
      <c r="OU43" s="256">
        <f>'Drive Train'!$F$35-(GI43*$C$13)*$C$19*'Drive Train'!$F$39</f>
        <v>12.174231661601349</v>
      </c>
      <c r="OV43" s="256">
        <f>'Drive Train'!$F$35-(GJ43*$C$13)*$C$19*'Drive Train'!$F$39</f>
        <v>12.176552863815669</v>
      </c>
      <c r="OW43" s="256">
        <f>'Drive Train'!$F$35-(GK43*$C$13)*$C$19*'Drive Train'!$F$39</f>
        <v>12.176646319540069</v>
      </c>
      <c r="OX43" s="61">
        <f t="shared" si="322"/>
        <v>1.4000000000000006</v>
      </c>
      <c r="OY43" s="1">
        <f>IF(PU43&gt;='Drive Train'!$F$29,1,0)</f>
        <v>0</v>
      </c>
      <c r="OZ43" s="1">
        <f>IF(PV43&gt;='Drive Train'!$F$29,1,0)</f>
        <v>0</v>
      </c>
      <c r="PA43" s="1">
        <f>IF(PW43&gt;='Drive Train'!$F$29,1,0)</f>
        <v>0</v>
      </c>
      <c r="PB43" s="1">
        <f>IF(PX43&gt;='Drive Train'!$F$29,1,0)</f>
        <v>0</v>
      </c>
      <c r="PC43" s="1">
        <f>IF(PY43&gt;='Drive Train'!$F$29,1,0)</f>
        <v>0</v>
      </c>
      <c r="PD43" s="1">
        <f>IF(PZ43&gt;='Drive Train'!$F$29,1,0)</f>
        <v>0</v>
      </c>
      <c r="PE43" s="1">
        <f>IF(QA43&gt;='Drive Train'!$F$29,1,0)</f>
        <v>0</v>
      </c>
      <c r="PF43" s="1">
        <f>IF(QB43&gt;='Drive Train'!$F$29,1,0)</f>
        <v>0</v>
      </c>
      <c r="PG43" s="1">
        <f>IF(QC43&gt;='Drive Train'!$F$29,1,0)</f>
        <v>0</v>
      </c>
      <c r="PH43" s="1">
        <f>IF(QD43&gt;='Drive Train'!$F$29,1,0)</f>
        <v>0</v>
      </c>
      <c r="PI43" s="1">
        <f>IF(QE43&gt;='Drive Train'!$F$29,1,0)</f>
        <v>0</v>
      </c>
      <c r="PJ43" s="1">
        <f>IF(QF43&gt;='Drive Train'!$F$29,1,0)</f>
        <v>0</v>
      </c>
      <c r="PK43" s="1">
        <f>IF(QG43&gt;='Drive Train'!$F$29,1,0)</f>
        <v>0</v>
      </c>
      <c r="PL43" s="1">
        <f>IF(QH43&gt;='Drive Train'!$F$29,1,0)</f>
        <v>0</v>
      </c>
      <c r="PM43" s="1">
        <f>IF(QI43&gt;='Drive Train'!$F$29,1,0)</f>
        <v>0</v>
      </c>
      <c r="PN43" s="1">
        <f>IF(QJ43&gt;='Drive Train'!$F$29,1,0)</f>
        <v>0</v>
      </c>
      <c r="PO43" s="1">
        <f>IF(QK43&gt;='Drive Train'!$F$29,1,0)</f>
        <v>0</v>
      </c>
      <c r="PP43" s="1">
        <f>IF(QL43&gt;='Drive Train'!$F$29,1,0)</f>
        <v>0</v>
      </c>
      <c r="PQ43" s="1">
        <f>IF(QM43&gt;='Drive Train'!$F$29,1,0)</f>
        <v>0</v>
      </c>
      <c r="PR43" s="1">
        <f>IF(QN43&gt;='Drive Train'!$F$29,1,0)</f>
        <v>0</v>
      </c>
      <c r="PS43" s="1">
        <f>IF(QO43&gt;='Drive Train'!$F$29,1,0)</f>
        <v>0</v>
      </c>
      <c r="PT43" s="253">
        <f t="shared" si="323"/>
        <v>1.4000000000000006</v>
      </c>
      <c r="PU43" s="57">
        <f t="shared" si="324"/>
        <v>12.857707568731302</v>
      </c>
      <c r="PV43" s="57">
        <f t="shared" si="325"/>
        <v>8.3460529290368459</v>
      </c>
      <c r="PW43" s="57">
        <f t="shared" si="326"/>
        <v>11.083707932379602</v>
      </c>
      <c r="PX43" s="57">
        <f t="shared" si="327"/>
        <v>12.922575152535899</v>
      </c>
      <c r="PY43" s="57">
        <f t="shared" si="328"/>
        <v>13.836496917487283</v>
      </c>
      <c r="PZ43" s="57">
        <f t="shared" si="329"/>
        <v>13.865936549418343</v>
      </c>
      <c r="QA43" s="57">
        <f t="shared" si="330"/>
        <v>13.405705654989172</v>
      </c>
      <c r="QB43" s="57">
        <f t="shared" si="331"/>
        <v>12.62769753961522</v>
      </c>
      <c r="QC43" s="57">
        <f t="shared" si="332"/>
        <v>11.801388174808654</v>
      </c>
      <c r="QD43" s="57">
        <f t="shared" si="333"/>
        <v>11.001799291307741</v>
      </c>
      <c r="QE43" s="57">
        <f t="shared" si="334"/>
        <v>10.271784614737092</v>
      </c>
      <c r="QF43" s="57">
        <f t="shared" si="335"/>
        <v>7.3586376412322911</v>
      </c>
      <c r="QG43" s="57">
        <f t="shared" si="336"/>
        <v>8.9976650342115327</v>
      </c>
      <c r="QH43" s="57">
        <f t="shared" si="337"/>
        <v>10.290078140913035</v>
      </c>
      <c r="QI43" s="57">
        <f t="shared" si="338"/>
        <v>11.16693331686959</v>
      </c>
      <c r="QJ43" s="57">
        <f t="shared" si="339"/>
        <v>11.776826084682659</v>
      </c>
      <c r="QK43" s="57">
        <f t="shared" si="340"/>
        <v>12.211183725322073</v>
      </c>
      <c r="QL43" s="57">
        <f t="shared" si="341"/>
        <v>12.49200629399976</v>
      </c>
      <c r="QM43" s="57">
        <f t="shared" si="342"/>
        <v>12.676899909318951</v>
      </c>
      <c r="QN43" s="57">
        <f t="shared" si="343"/>
        <v>12.79904402066421</v>
      </c>
      <c r="QO43" s="57">
        <f t="shared" si="344"/>
        <v>12.804725497866819</v>
      </c>
      <c r="QP43" s="61">
        <f t="shared" si="345"/>
        <v>1.4000000000000006</v>
      </c>
      <c r="QQ43" s="57">
        <f t="shared" si="436"/>
        <v>4.6811089149952329E-2</v>
      </c>
      <c r="QR43" s="57">
        <f t="shared" si="437"/>
        <v>0.86032855586994705</v>
      </c>
      <c r="QS43" s="57">
        <f t="shared" si="438"/>
        <v>0.69342111046644794</v>
      </c>
      <c r="QT43" s="57">
        <f t="shared" si="439"/>
        <v>0.45726250180867017</v>
      </c>
      <c r="QU43" s="57">
        <f t="shared" si="440"/>
        <v>0.24901758276277131</v>
      </c>
      <c r="QV43" s="57">
        <f t="shared" si="441"/>
        <v>0.12009665655258818</v>
      </c>
      <c r="QW43" s="57">
        <f t="shared" si="442"/>
        <v>6.290688112332829E-2</v>
      </c>
      <c r="QX43" s="57">
        <f t="shared" si="443"/>
        <v>4.4819179345962315E-2</v>
      </c>
      <c r="QY43" s="57">
        <f t="shared" si="444"/>
        <v>4.0361773376807582E-2</v>
      </c>
      <c r="QZ43" s="57">
        <f t="shared" si="445"/>
        <v>3.9532082318419329E-2</v>
      </c>
      <c r="RA43" s="57">
        <f t="shared" si="446"/>
        <v>3.9416069962941572E-2</v>
      </c>
      <c r="RB43" s="57">
        <f t="shared" si="447"/>
        <v>0.18620086592428242</v>
      </c>
      <c r="RC43" s="57">
        <f t="shared" si="448"/>
        <v>0.14485927907336046</v>
      </c>
      <c r="RD43" s="57">
        <f t="shared" si="449"/>
        <v>7.6756428465364415E-2</v>
      </c>
      <c r="RE43" s="57">
        <f t="shared" si="450"/>
        <v>5.949429664960413E-2</v>
      </c>
      <c r="RF43" s="57">
        <f t="shared" si="451"/>
        <v>5.2959066143986579E-2</v>
      </c>
      <c r="RG43" s="57">
        <f t="shared" si="452"/>
        <v>4.9871633132334538E-2</v>
      </c>
      <c r="RH43" s="57">
        <f t="shared" si="453"/>
        <v>4.8325659574402977E-2</v>
      </c>
      <c r="RI43" s="57">
        <f t="shared" si="454"/>
        <v>4.7482308402820701E-2</v>
      </c>
      <c r="RJ43" s="57">
        <f t="shared" si="455"/>
        <v>4.6994126400918282E-2</v>
      </c>
      <c r="RK43" s="57">
        <f t="shared" si="456"/>
        <v>4.6974471326342693E-2</v>
      </c>
      <c r="RL43" s="61">
        <f t="shared" si="346"/>
        <v>1.4000000000000006</v>
      </c>
      <c r="RM43" s="2">
        <f>IF(AND(LO43&gt;=LO$6*'Drive Train'!$AA$52,LO43&lt;=LO$6*'Drive Train'!$AA$53,KS43=0,JW43=0,EU43&gt;0),$C$17,0)</f>
        <v>0</v>
      </c>
      <c r="RN43" s="2">
        <f>IF(AND(LP43&gt;=LP$6*'Drive Train'!$AA$52,LP43&lt;=LP$6*'Drive Train'!$AA$53,KT43=0,JX43=0,EV43&gt;0),$C$17,0)</f>
        <v>0.04</v>
      </c>
      <c r="RO43" s="2">
        <f>IF(AND(LQ43&gt;=LQ$6*'Drive Train'!$AA$52,LQ43&lt;=LQ$6*'Drive Train'!$AA$53,KU43=0,JY43=0,EW43&gt;0),$C$17,0)</f>
        <v>0.04</v>
      </c>
      <c r="RP43" s="2">
        <f>IF(AND(LR43&gt;=LR$6*'Drive Train'!$AA$52,LR43&lt;=LR$6*'Drive Train'!$AA$53,KV43=0,JZ43=0,EX43&gt;0),$C$17,0)</f>
        <v>0.04</v>
      </c>
      <c r="RQ43" s="2">
        <f>IF(AND(LS43&gt;=LS$6*'Drive Train'!$AA$52,LS43&lt;=LS$6*'Drive Train'!$AA$53,KW43=0,KA43=0,EY43&gt;0),$C$17,0)</f>
        <v>0.04</v>
      </c>
      <c r="RR43" s="2">
        <f>IF(AND(LT43&gt;=LT$6*'Drive Train'!$AA$52,LT43&lt;=LT$6*'Drive Train'!$AA$53,KX43=0,KB43=0,EZ43&gt;0),$C$17,0)</f>
        <v>0.04</v>
      </c>
      <c r="RS43" s="2">
        <f>IF(AND(LU43&gt;=LU$6*'Drive Train'!$AA$52,LU43&lt;=LU$6*'Drive Train'!$AA$53,KY43=0,KC43=0,FA43&gt;0),$C$17,0)</f>
        <v>0</v>
      </c>
      <c r="RT43" s="2">
        <f>IF(AND(LV43&gt;=LV$6*'Drive Train'!$AA$52,LV43&lt;=LV$6*'Drive Train'!$AA$53,KZ43=0,KD43=0,FB43&gt;0),$C$17,0)</f>
        <v>0</v>
      </c>
      <c r="RU43" s="2">
        <f>IF(AND(LW43&gt;=LW$6*'Drive Train'!$AA$52,LW43&lt;=LW$6*'Drive Train'!$AA$53,LA43=0,KE43=0,FC43&gt;0),$C$17,0)</f>
        <v>0</v>
      </c>
      <c r="RV43" s="2">
        <f>IF(AND(LX43&gt;=LX$6*'Drive Train'!$AA$52,LX43&lt;=LX$6*'Drive Train'!$AA$53,LB43=0,KF43=0,FD43&gt;0),$C$17,0)</f>
        <v>0</v>
      </c>
      <c r="RW43" s="2">
        <f>IF(AND(LY43&gt;=LY$6*'Drive Train'!$AA$52,LY43&lt;=LY$6*'Drive Train'!$AA$53,LC43=0,KG43=0,FE43&gt;0),$C$17,0)</f>
        <v>0</v>
      </c>
      <c r="RX43" s="2">
        <f>IF(AND(LZ43&gt;=LZ$6*'Drive Train'!$AA$52,LZ43&lt;=LZ$6*'Drive Train'!$AA$53,LD43=0,KH43=0,FF43&gt;0),$C$17,0)</f>
        <v>0.04</v>
      </c>
      <c r="RY43" s="2">
        <f>IF(AND(MA43&gt;=MA$6*'Drive Train'!$AA$52,MA43&lt;=MA$6*'Drive Train'!$AA$53,LE43=0,KI43=0,FG43&gt;0),$C$17,0)</f>
        <v>0.04</v>
      </c>
      <c r="RZ43" s="2">
        <f>IF(AND(MB43&gt;=MB$6*'Drive Train'!$AA$52,MB43&lt;=MB$6*'Drive Train'!$AA$53,LF43=0,KJ43=0,FH43&gt;0),$C$17,0)</f>
        <v>0.04</v>
      </c>
      <c r="SA43" s="2">
        <f>IF(AND(MC43&gt;=MC$6*'Drive Train'!$AA$52,MC43&lt;=MC$6*'Drive Train'!$AA$53,LG43=0,KK43=0,FI43&gt;0),$C$17,0)</f>
        <v>0.04</v>
      </c>
      <c r="SB43" s="2">
        <f>IF(AND(MD43&gt;=MD$6*'Drive Train'!$AA$52,MD43&lt;=MD$6*'Drive Train'!$AA$53,LH43=0,KL43=0,FJ43&gt;0),$C$17,0)</f>
        <v>0</v>
      </c>
      <c r="SC43" s="2">
        <f>IF(AND(ME43&gt;=ME$6*'Drive Train'!$AA$52,ME43&lt;=ME$6*'Drive Train'!$AA$53,LI43=0,KM43=0,FK43&gt;0),$C$17,0)</f>
        <v>0</v>
      </c>
      <c r="SD43" s="2">
        <f>IF(AND(MF43&gt;=MF$6*'Drive Train'!$AA$52,MF43&lt;=MF$6*'Drive Train'!$AA$53,LJ43=0,KN43=0,FL43&gt;0),$C$17,0)</f>
        <v>0</v>
      </c>
      <c r="SE43" s="2">
        <f>IF(AND(MG43&gt;=MG$6*'Drive Train'!$AA$52,MG43&lt;=MG$6*'Drive Train'!$AA$53,LK43=0,KO43=0,FM43&gt;0),$C$17,0)</f>
        <v>0</v>
      </c>
      <c r="SF43" s="2">
        <f>IF(AND(MH43&gt;=MH$6*'Drive Train'!$AA$52,MH43&lt;=MH$6*'Drive Train'!$AA$53,LL43=0,KP43=0,FN43&gt;0),$C$17,0)</f>
        <v>0</v>
      </c>
      <c r="SG43" s="2">
        <f>IF(AND(MI43&gt;=MI$6*'Drive Train'!$AA$52,MI43&lt;=MI$6*'Drive Train'!$AA$53,LM43=0,KQ43=0,FO43&gt;0),$C$17,0)</f>
        <v>0</v>
      </c>
      <c r="SH43" s="61">
        <f t="shared" si="347"/>
        <v>1.4000000000000006</v>
      </c>
      <c r="SI43" s="2">
        <f>IF(AND(EU43&lt;0,KS43=0,LO43&gt;=LO$6*'Drive Train'!$AA$52,LO43&lt;=LO$6*'Drive Train'!$AA$53,OY43=1,JW43=0),$C$17,0)</f>
        <v>0</v>
      </c>
      <c r="SJ43" s="2">
        <f>IF(AND(EV43&lt;0,KT43=0,LP43&gt;=LP$6*'Drive Train'!$AA$52,LP43&lt;=LP$6*'Drive Train'!$AA$53,OZ43=1,JX43=0),$C$17,0)</f>
        <v>0</v>
      </c>
      <c r="SK43" s="2">
        <f>IF(AND(EW43&lt;0,KU43=0,LQ43&gt;=LQ$6*'Drive Train'!$AA$52,LQ43&lt;=LQ$6*'Drive Train'!$AA$53,PA43=1,JY43=0),$C$17,0)</f>
        <v>0</v>
      </c>
      <c r="SL43" s="2">
        <f>IF(AND(EX43&lt;0,KV43=0,LR43&gt;=LR$6*'Drive Train'!$AA$52,LR43&lt;=LR$6*'Drive Train'!$AA$53,PB43=1,JZ43=0),$C$17,0)</f>
        <v>0</v>
      </c>
      <c r="SM43" s="2">
        <f>IF(AND(EY43&lt;0,KW43=0,LS43&gt;=LS$6*'Drive Train'!$AA$52,LS43&lt;=LS$6*'Drive Train'!$AA$53,PC43=1,KA43=0),$C$17,0)</f>
        <v>0</v>
      </c>
      <c r="SN43" s="2">
        <f>IF(AND(EZ43&lt;0,KX43=0,LT43&gt;=LT$6*'Drive Train'!$AA$52,LT43&lt;=LT$6*'Drive Train'!$AA$53,PD43=1,KB43=0),$C$17,0)</f>
        <v>0</v>
      </c>
      <c r="SO43" s="2">
        <f>IF(AND(FA43&lt;0,KY43=0,LU43&gt;=LU$6*'Drive Train'!$AA$52,LU43&lt;=LU$6*'Drive Train'!$AA$53,PE43=1,KC43=0),$C$17,0)</f>
        <v>0</v>
      </c>
      <c r="SP43" s="2">
        <f>IF(AND(FB43&lt;0,KZ43=0,LV43&gt;=LV$6*'Drive Train'!$AA$52,LV43&lt;=LV$6*'Drive Train'!$AA$53,PF43=1,KD43=0),$C$17,0)</f>
        <v>0</v>
      </c>
      <c r="SQ43" s="2">
        <f>IF(AND(FC43&lt;0,LA43=0,LW43&gt;=LW$6*'Drive Train'!$AA$52,LW43&lt;=LW$6*'Drive Train'!$AA$53,PG43=1,KE43=0),$C$17,0)</f>
        <v>0</v>
      </c>
      <c r="SR43" s="2">
        <f>IF(AND(FD43&lt;0,LB43=0,LX43&gt;=LX$6*'Drive Train'!$AA$52,LX43&lt;=LX$6*'Drive Train'!$AA$53,PH43=1,KF43=0),$C$17,0)</f>
        <v>0</v>
      </c>
      <c r="SS43" s="2">
        <f>IF(AND(FE43&lt;0,LC43=0,LY43&gt;=LY$6*'Drive Train'!$AA$52,LY43&lt;=LY$6*'Drive Train'!$AA$53,PI43=1,KG43=0),$C$17,0)</f>
        <v>0</v>
      </c>
      <c r="ST43" s="2">
        <f>IF(AND(FF43&lt;0,LD43=0,LZ43&gt;=LZ$6*'Drive Train'!$AA$52,LZ43&lt;=LZ$6*'Drive Train'!$AA$53,PJ43=1,KH43=0),$C$17,0)</f>
        <v>0</v>
      </c>
      <c r="SU43" s="2">
        <f>IF(AND(FG43&lt;0,LE43=0,MA43&gt;=MA$6*'Drive Train'!$AA$52,MA43&lt;=MA$6*'Drive Train'!$AA$53,PK43=1,KI43=0),$C$17,0)</f>
        <v>0</v>
      </c>
      <c r="SV43" s="2">
        <f>IF(AND(FH43&lt;0,LF43=0,MB43&gt;=MB$6*'Drive Train'!$AA$52,MB43&lt;=MB$6*'Drive Train'!$AA$53,PL43=1,KJ43=0),$C$17,0)</f>
        <v>0</v>
      </c>
      <c r="SW43" s="2">
        <f>IF(AND(FI43&lt;0,LG43=0,MC43&gt;=MC$6*'Drive Train'!$AA$52,MC43&lt;=MC$6*'Drive Train'!$AA$53,PM43=1,KK43=0),$C$17,0)</f>
        <v>0</v>
      </c>
      <c r="SX43" s="2">
        <f>IF(AND(FJ43&lt;0,LH43=0,MD43&gt;=MD$6*'Drive Train'!$AA$52,MD43&lt;=MD$6*'Drive Train'!$AA$53,PN43=1,KL43=0),$C$17,0)</f>
        <v>0</v>
      </c>
      <c r="SY43" s="2">
        <f>IF(AND(FK43&lt;0,LI43=0,ME43&gt;=ME$6*'Drive Train'!$AA$52,ME43&lt;=ME$6*'Drive Train'!$AA$53,PO43=1,KM43=0),$C$17,0)</f>
        <v>0</v>
      </c>
      <c r="SZ43" s="2">
        <f>IF(AND(FL43&lt;0,LJ43=0,MF43&gt;=MF$6*'Drive Train'!$AA$52,MF43&lt;=MF$6*'Drive Train'!$AA$53,PP43=1,KN43=0),$C$17,0)</f>
        <v>0</v>
      </c>
      <c r="TA43" s="2">
        <f>IF(AND(FM43&lt;0,LK43=0,MG43&gt;=MG$6*'Drive Train'!$AA$52,MG43&lt;=MG$6*'Drive Train'!$AA$53,PQ43=1,KO43=0),$C$17,0)</f>
        <v>0</v>
      </c>
      <c r="TB43" s="2">
        <f>IF(AND(FN43&lt;0,LL43=0,MH43&gt;=MH$6*'Drive Train'!$AA$52,MH43&lt;=MH$6*'Drive Train'!$AA$53,PR43=1,KP43=0),$C$17,0)</f>
        <v>0</v>
      </c>
      <c r="TC43" s="2">
        <f>IF(AND(FO43&lt;0,LM43=0,MI43&gt;=MI$6*'Drive Train'!$AA$52,MI43&lt;=MI$6*'Drive Train'!$AA$53,PS43=1,KQ43=0),$C$17,0)</f>
        <v>0</v>
      </c>
      <c r="TD43" s="144">
        <f t="shared" si="348"/>
        <v>1.4000000000000006</v>
      </c>
    </row>
    <row r="44" spans="1:524" x14ac:dyDescent="0.2">
      <c r="B44" s="20"/>
      <c r="C44" s="133" t="s">
        <v>29</v>
      </c>
      <c r="E44" s="16">
        <v>0</v>
      </c>
      <c r="F44" s="69">
        <v>1</v>
      </c>
      <c r="G44" s="69">
        <v>2</v>
      </c>
      <c r="H44" s="69">
        <v>3</v>
      </c>
      <c r="I44" s="69">
        <v>4</v>
      </c>
      <c r="J44" s="69">
        <v>5</v>
      </c>
      <c r="K44" s="69">
        <v>6</v>
      </c>
      <c r="L44" s="69">
        <v>7</v>
      </c>
      <c r="M44" s="69">
        <v>8</v>
      </c>
      <c r="N44" s="69">
        <v>9</v>
      </c>
      <c r="O44" s="69">
        <v>10</v>
      </c>
      <c r="R44" s="63">
        <f t="shared" si="160"/>
        <v>1.4400000000000006</v>
      </c>
      <c r="S44" s="2">
        <f>NG44/'Drive Train'!$F$35</f>
        <v>0.96753412639103165</v>
      </c>
      <c r="T44" s="2">
        <f>NH44/'Drive Train'!$F$35</f>
        <v>0.65559028997356195</v>
      </c>
      <c r="U44" s="2">
        <f>NI44/'Drive Train'!$F$35</f>
        <v>0.7195910655877964</v>
      </c>
      <c r="V44" s="2">
        <f>NJ44/'Drive Train'!$F$35</f>
        <v>0.81014624774601185</v>
      </c>
      <c r="W44" s="2">
        <f>NK44/'Drive Train'!$F$35</f>
        <v>0.88999790627712727</v>
      </c>
      <c r="X44" s="2">
        <f>NL44/'Drive Train'!$F$35</f>
        <v>0.93943272478034212</v>
      </c>
      <c r="Y44" s="2">
        <f>NM44/'Drive Train'!$F$35</f>
        <v>0.96136218380374283</v>
      </c>
      <c r="Z44" s="2">
        <f>NN44/'Drive Train'!$F$35</f>
        <v>0.96829792558585348</v>
      </c>
      <c r="AA44" s="2">
        <f>NO44/'Drive Train'!$F$35</f>
        <v>0.97000712099390596</v>
      </c>
      <c r="AB44" s="2">
        <f>NP44/'Drive Train'!$F$35</f>
        <v>0.97032526660525764</v>
      </c>
      <c r="AC44" s="2">
        <f>NQ44/'Drive Train'!$F$35</f>
        <v>0.97036975162336725</v>
      </c>
      <c r="AD44" s="2">
        <f>NR44/'Drive Train'!$F$35</f>
        <v>0.9140850198836169</v>
      </c>
      <c r="AE44" s="2">
        <f>NS44/'Drive Train'!$F$35</f>
        <v>0.92993748001315635</v>
      </c>
      <c r="AF44" s="2">
        <f>NT44/'Drive Train'!$F$35</f>
        <v>0.95605156527708857</v>
      </c>
      <c r="AG44" s="2">
        <f>NU44/'Drive Train'!$F$35</f>
        <v>0.9626707416852649</v>
      </c>
      <c r="AH44" s="2">
        <f>NV44/'Drive Train'!$F$35</f>
        <v>0.96517668035184856</v>
      </c>
      <c r="AI44" s="2">
        <f>NW44/'Drive Train'!$F$35</f>
        <v>0.96636055867989457</v>
      </c>
      <c r="AJ44" s="2">
        <f>NX44/'Drive Train'!$F$35</f>
        <v>0.96695336331211157</v>
      </c>
      <c r="AK44" s="2">
        <f>NY44/'Drive Train'!$F$35</f>
        <v>0.96727674690333454</v>
      </c>
      <c r="AL44" s="2">
        <f>NZ44/'Drive Train'!$F$35</f>
        <v>0.96746394063029584</v>
      </c>
      <c r="AM44" s="2">
        <f>OA44/'Drive Train'!$F$35</f>
        <v>0.96747147738226358</v>
      </c>
      <c r="AN44" s="61">
        <f t="shared" si="161"/>
        <v>1.4400000000000006</v>
      </c>
      <c r="AO44" s="46">
        <f>LO44*12*60/(PI() * 'Drive Train'!$F$15)/S$6*ABS(S44)</f>
        <v>4657.459209777765</v>
      </c>
      <c r="AP44" s="46">
        <f>LP44*12*60/(PI() * 'Drive Train'!$F$15)/T$6*ABS(T44)</f>
        <v>867.48174803483664</v>
      </c>
      <c r="AQ44" s="46">
        <f>LQ44*12*60/(PI() * 'Drive Train'!$F$15)/U$6*ABS(U44)</f>
        <v>1742.5882602615586</v>
      </c>
      <c r="AR44" s="46">
        <f>LR44*12*60/(PI() * 'Drive Train'!$F$15)/V$6*ABS(V44)</f>
        <v>2805.2394417813889</v>
      </c>
      <c r="AS44" s="46">
        <f>LS44*12*60/(PI() * 'Drive Train'!$F$15)/W$6*ABS(W44)</f>
        <v>3751.2034107615859</v>
      </c>
      <c r="AT44" s="46">
        <f>LT44*12*60/(PI() * 'Drive Train'!$F$15)/X$6*ABS(X44)</f>
        <v>4333.4545505641363</v>
      </c>
      <c r="AU44" s="46">
        <f>LU44*12*60/(PI() * 'Drive Train'!$F$15)/Y$6*ABS(Y44)</f>
        <v>4587.4378614303787</v>
      </c>
      <c r="AV44" s="46">
        <f>LV44*12*60/(PI() * 'Drive Train'!$F$15)/Z$6*ABS(Z44)</f>
        <v>4666.0157738045582</v>
      </c>
      <c r="AW44" s="46">
        <f>LW44*12*60/(PI() * 'Drive Train'!$F$15)/AA$6*ABS(AA44)</f>
        <v>4684.8908495115948</v>
      </c>
      <c r="AX44" s="46">
        <f>LX44*12*60/(PI() * 'Drive Train'!$F$15)/AB$6*ABS(AB44)</f>
        <v>4688.3052742605269</v>
      </c>
      <c r="AY44" s="46">
        <f>LY44*12*60/(PI() * 'Drive Train'!$F$15)/AC$6*ABS(AC44)</f>
        <v>4688.7676997466697</v>
      </c>
      <c r="AZ44" s="46">
        <f>LZ44*12*60/(PI() * 'Drive Train'!$F$15)/AD$6*ABS(AD44)</f>
        <v>3475.2856961006028</v>
      </c>
      <c r="BA44" s="46">
        <f>MA44*12*60/(PI() * 'Drive Train'!$F$15)/AE$6*ABS(AE44)</f>
        <v>4240.5256040452041</v>
      </c>
      <c r="BB44" s="46">
        <f>MB44*12*60/(PI() * 'Drive Train'!$F$15)/AF$6*ABS(AF44)</f>
        <v>4530.4838980942814</v>
      </c>
      <c r="BC44" s="46">
        <f>MC44*12*60/(PI() * 'Drive Train'!$F$15)/AG$6*ABS(AG44)</f>
        <v>4603.720818748624</v>
      </c>
      <c r="BD44" s="46">
        <f>MD44*12*60/(PI() * 'Drive Train'!$F$15)/AH$6*ABS(AH44)</f>
        <v>4631.4181446650582</v>
      </c>
      <c r="BE44" s="46">
        <f>ME44*12*60/(PI() * 'Drive Train'!$F$15)/AI$6*ABS(AI44)</f>
        <v>4644.4974579576083</v>
      </c>
      <c r="BF44" s="46">
        <f>MF44*12*60/(PI() * 'Drive Train'!$F$15)/AJ$6*ABS(AJ44)</f>
        <v>4651.0452877699836</v>
      </c>
      <c r="BG44" s="46">
        <f>MG44*12*60/(PI() * 'Drive Train'!$F$15)/AK$6*ABS(AK44)</f>
        <v>4654.6168324268538</v>
      </c>
      <c r="BH44" s="46">
        <f>MH44*12*60/(PI() * 'Drive Train'!$F$15)/AL$6*ABS(AL44)</f>
        <v>4656.68412887671</v>
      </c>
      <c r="BI44" s="46">
        <f>MI44*12*60/(PI() * 'Drive Train'!$F$15)/AM$6*ABS(AM44)</f>
        <v>4656.7673599549053</v>
      </c>
      <c r="BJ44" s="61">
        <f t="shared" si="390"/>
        <v>1.4400000000000006</v>
      </c>
      <c r="BK44" s="2">
        <f>IF(OR(KS43=1,AND($C$37=Motors!$C$32,OY43=1)),0,IF(NG44=0,-(CG43+$C$15)/($C$14-$C$15)*$C$12,($C$11*S44-AO44)/($C$11*S44)*$C$12*S44))</f>
        <v>0.29917015302384425</v>
      </c>
      <c r="BL44" s="2">
        <f>IF(OR(KT43=1,AND($C$37=Motors!$C$32,OZ43=1)),0,IF(NH44=0,-(CH43+$C$15)/($C$14-$C$15)*$C$12,($C$11*T44-AP44)/($C$11*T44)*$C$12*T44))</f>
        <v>1.2223940833689519</v>
      </c>
      <c r="BM44" s="2">
        <f>IF(OR(KU43=1,AND($C$37=Motors!$C$32,PA43=1)),0,IF(NI44=0,-(CI43+$C$15)/($C$14-$C$15)*$C$12,($C$11*U44-AQ44)/($C$11*U44)*$C$12*U44))</f>
        <v>0.98952149109118781</v>
      </c>
      <c r="BN44" s="2">
        <f>IF(OR(KV43=1,AND($C$37=Motors!$C$32,PB43=1)),0,IF(NJ44=0,-(CJ43+$C$15)/($C$14-$C$15)*$C$12,($C$11*V44-AR44)/($C$11*V44)*$C$12*V44))</f>
        <v>0.73824949757474989</v>
      </c>
      <c r="BO44" s="2">
        <f>IF(OR(KW43=1,AND($C$37=Motors!$C$32,PC43=1)),0,IF(NK44=0,-(CK43+$C$15)/($C$14-$C$15)*$C$12,($C$11*W44-AS44)/($C$11*W44)*$C$12*W44))</f>
        <v>0.5127042189361215</v>
      </c>
      <c r="BP44" s="2">
        <f>IF(OR(KX43=1,AND($C$37=Motors!$C$32,PD43=1)),0,IF(NL44=0,-(CL43+$C$15)/($C$14-$C$15)*$C$12,($C$11*X44-AT44)/($C$11*X44)*$C$12*X44))</f>
        <v>0.37457870029316848</v>
      </c>
      <c r="BQ44" s="2">
        <f>IF(OR(KY43=1,AND($C$37=Motors!$C$32,PE43=1)),0,IF(NM44=0,-(CM43+$C$15)/($C$14-$C$15)*$C$12,($C$11*Y44-AU44)/($C$11*Y44)*$C$12*Y44))</f>
        <v>0.31522416851971519</v>
      </c>
      <c r="BR44" s="2">
        <f>IF(OR(KZ43=1,AND($C$37=Motors!$C$32,PF43=1)),0,IF(NN44=0,-(CN43+$C$15)/($C$14-$C$15)*$C$12,($C$11*Z44-AV44)/($C$11*Z44)*$C$12*Z44))</f>
        <v>0.29723190251179837</v>
      </c>
      <c r="BS44" s="2">
        <f>IF(OR(LA43=1,AND($C$37=Motors!$C$32,PG43=1)),0,IF(NO44=0,-(CO43+$C$15)/($C$14-$C$15)*$C$12,($C$11*AA44-AW44)/($C$11*AA44)*$C$12*AA44))</f>
        <v>0.29301596052493478</v>
      </c>
      <c r="BT44" s="2">
        <f>IF(OR(LB43=1,AND($C$37=Motors!$C$32,PH43=1)),0,IF(NP44=0,-(CP43+$C$15)/($C$14-$C$15)*$C$12,($C$11*AB44-AX44)/($C$11*AB44)*$C$12*AB44))</f>
        <v>0.29227530093046483</v>
      </c>
      <c r="BU44" s="2">
        <f>IF(OR(LC43=1,AND($C$37=Motors!$C$32,PI43=1)),0,IF(NQ44=0,-(CQ43+$C$15)/($C$14-$C$15)*$C$12,($C$11*AC44-AY44)/($C$11*AC44)*$C$12*AC44))</f>
        <v>0.29217842128896054</v>
      </c>
      <c r="BV44" s="2">
        <f>IF(OR(LD43=1,AND($C$37=Motors!$C$32,PJ43=1)),0,IF(NR44=0,-(CR43+$C$15)/($C$14-$C$15)*$C$12,($C$11*AD44-AZ44)/($C$11*AD44)*$C$12*AD44))</f>
        <v>0.69476569548818579</v>
      </c>
      <c r="BW44" s="2">
        <f>IF(OR(LE43=1,AND($C$37=Motors!$C$32,PK43=1)),0,IF(NS44=0,-(CS43+$C$15)/($C$14-$C$15)*$C$12,($C$11*AE44-BA44)/($C$11*AE44)*$C$12*AE44))</f>
        <v>0.39268421173576312</v>
      </c>
      <c r="BX44" s="2">
        <f>IF(OR(LF43=1,AND($C$37=Motors!$C$32,PL43=1)),0,IF(NT44=0,-(CT43+$C$15)/($C$14-$C$15)*$C$12,($C$11*AF44-BB44)/($C$11*AF44)*$C$12*AF44))</f>
        <v>0.32756928254576323</v>
      </c>
      <c r="BY44" s="2">
        <f>IF(OR(LG43=1,AND($C$37=Motors!$C$32,PM43=1)),0,IF(NU44=0,-(CU43+$C$15)/($C$14-$C$15)*$C$12,($C$11*AG44-BC44)/($C$11*AG44)*$C$12*AG44))</f>
        <v>0.31118002104689269</v>
      </c>
      <c r="BZ44" s="2">
        <f>IF(OR(LH43=1,AND($C$37=Motors!$C$32,PN43=1)),0,IF(NV44=0,-(CV43+$C$15)/($C$14-$C$15)*$C$12,($C$11*AH44-BD44)/($C$11*AH44)*$C$12*AH44))</f>
        <v>0.30498829114578441</v>
      </c>
      <c r="CA44" s="2">
        <f>IF(OR(LI43=1,AND($C$37=Motors!$C$32,PO43=1)),0,IF(NW44=0,-(CW43+$C$15)/($C$14-$C$15)*$C$12,($C$11*AI44-BE44)/($C$11*AI44)*$C$12*AI44))</f>
        <v>0.30206568181233417</v>
      </c>
      <c r="CB44" s="2">
        <f>IF(OR(LJ43=1,AND($C$37=Motors!$C$32,PP43=1)),0,IF(NX44=0,-(CX43+$C$15)/($C$14-$C$15)*$C$12,($C$11*AJ44-BF44)/($C$11*AJ44)*$C$12*AJ44))</f>
        <v>0.30060285924928376</v>
      </c>
      <c r="CC44" s="2">
        <f>IF(OR(LK43=1,AND($C$37=Motors!$C$32,PQ43=1)),0,IF(NY44=0,-(CY43+$C$15)/($C$14-$C$15)*$C$12,($C$11*AK44-BG44)/($C$11*AK44)*$C$12*AK44))</f>
        <v>0.29980504292624272</v>
      </c>
      <c r="CD44" s="2">
        <f>IF(OR(LL43=1,AND($C$37=Motors!$C$32,PR43=1)),0,IF(NZ44=0,-(CZ43+$C$15)/($C$14-$C$15)*$C$12,($C$11*AL44-BH44)/($C$11*AL44)*$C$12*AL44))</f>
        <v>0.29934327571448882</v>
      </c>
      <c r="CE44" s="2">
        <f>IF(OR(LM43=1,AND($C$37=Motors!$C$32,PS43=1)),0,IF(OA44=0,-(DA43+$C$15)/($C$14-$C$15)*$C$12,($C$11*AM44-BI44)/($C$11*AM44)*$C$12*AM44))</f>
        <v>0.2993246850147957</v>
      </c>
      <c r="CF44" s="61">
        <f t="shared" si="391"/>
        <v>1.4400000000000006</v>
      </c>
      <c r="CG44" s="57">
        <f>IF(AND(KS43=1,OY43=1),0,ABS(BK44/$C$12*($C$14-$C$15)+$C$15) *'Drive Train'!$AA$49 + CG43*(1-'Drive Train'!$AA$49))</f>
        <v>18.676276196248637</v>
      </c>
      <c r="CH44" s="57">
        <f>IF(AND(KT43=1,OZ43=1),0,ABS(BL44/$C$12*($C$14-$C$15)+$C$15) *'Drive Train'!$AA$49 + CH43*(1-'Drive Train'!$AA$49))</f>
        <v>67.82550037188237</v>
      </c>
      <c r="CI44" s="57">
        <f>IF(AND(KU43=1,PA43=1),0,ABS(BM44/$C$12*($C$14-$C$15)+$C$15) *'Drive Train'!$AA$49 + CI43*(1-'Drive Train'!$AA$49))</f>
        <v>55.428175231120072</v>
      </c>
      <c r="CJ44" s="57">
        <f>IF(AND(KV43=1,PB43=1),0,ABS(BN44/$C$12*($C$14-$C$15)+$C$15) *'Drive Train'!$AA$49 + CJ43*(1-'Drive Train'!$AA$49))</f>
        <v>42.0513300991039</v>
      </c>
      <c r="CK44" s="57">
        <f>IF(AND(KW43=1,PC43=1),0,ABS(BO44/$C$12*($C$14-$C$15)+$C$15) *'Drive Train'!$AA$49 + CK43*(1-'Drive Train'!$AA$49))</f>
        <v>30.044085597304726</v>
      </c>
      <c r="CL44" s="57">
        <f>IF(AND(KX43=1,PD43=1),0,ABS(BP44/$C$12*($C$14-$C$15)+$C$15) *'Drive Train'!$AA$49 + CL43*(1-'Drive Train'!$AA$49))</f>
        <v>22.690764418096894</v>
      </c>
      <c r="CM44" s="57">
        <f>IF(AND(KY43=1,PE43=1),0,ABS(BQ44/$C$12*($C$14-$C$15)+$C$15) *'Drive Train'!$AA$49 + CM43*(1-'Drive Train'!$AA$49))</f>
        <v>19.530936025344172</v>
      </c>
      <c r="CN44" s="57">
        <f>IF(AND(KZ43=1,PF43=1),0,ABS(BR44/$C$12*($C$14-$C$15)+$C$15) *'Drive Train'!$AA$49 + CN43*(1-'Drive Train'!$AA$49))</f>
        <v>18.573090494715242</v>
      </c>
      <c r="CO44" s="57">
        <f>IF(AND(LA43=1,PG43=1),0,ABS(BS44/$C$12*($C$14-$C$15)+$C$15) *'Drive Train'!$AA$49 + CO43*(1-'Drive Train'!$AA$49))</f>
        <v>18.348648437904203</v>
      </c>
      <c r="CP44" s="57">
        <f>IF(AND(LB43=1,PH43=1),0,ABS(BT44/$C$12*($C$14-$C$15)+$C$15) *'Drive Train'!$AA$49 + CP43*(1-'Drive Train'!$AA$49))</f>
        <v>18.309218302646737</v>
      </c>
      <c r="CQ44" s="57">
        <f>IF(AND(LC43=1,PI43=1),0,ABS(BU44/$C$12*($C$14-$C$15)+$C$15) *'Drive Train'!$AA$49 + CQ43*(1-'Drive Train'!$AA$49))</f>
        <v>18.304060768204828</v>
      </c>
      <c r="CR44" s="57">
        <f>IF(AND(LD43=1,PJ43=1),0,ABS(BV44/$C$12*($C$14-$C$15)+$C$15) *'Drive Train'!$AA$49 + CR43*(1-'Drive Train'!$AA$49))</f>
        <v>39.736404037815035</v>
      </c>
      <c r="CS44" s="57">
        <f>IF(AND(LE43=1,PK43=1),0,ABS(BW44/$C$12*($C$14-$C$15)+$C$15) *'Drive Train'!$AA$49 + CS43*(1-'Drive Train'!$AA$49))</f>
        <v>23.654638740953697</v>
      </c>
      <c r="CT44" s="57">
        <f>IF(AND(LF43=1,PL43=1),0,ABS(BX44/$C$12*($C$14-$C$15)+$C$15) *'Drive Train'!$AA$49 + CT43*(1-'Drive Train'!$AA$49))</f>
        <v>20.188146867477769</v>
      </c>
      <c r="CU44" s="57">
        <f>IF(AND(LG43=1,PM43=1),0,ABS(BY44/$C$12*($C$14-$C$15)+$C$15) *'Drive Train'!$AA$49 + CU43*(1-'Drive Train'!$AA$49))</f>
        <v>19.315639709674826</v>
      </c>
      <c r="CV44" s="57">
        <f>IF(AND(LH43=1,PN43=1),0,ABS(BZ44/$C$12*($C$14-$C$15)+$C$15) *'Drive Train'!$AA$49 + CV43*(1-'Drive Train'!$AA$49))</f>
        <v>18.986013590873089</v>
      </c>
      <c r="CW44" s="57">
        <f>IF(AND(LI43=1,PO43=1),0,ABS(CA44/$C$12*($C$14-$C$15)+$C$15) *'Drive Train'!$AA$49 + CW43*(1-'Drive Train'!$AA$49))</f>
        <v>18.830424056648329</v>
      </c>
      <c r="CX44" s="57">
        <f>IF(AND(LJ43=1,PP43=1),0,ABS(CB44/$C$12*($C$14-$C$15)+$C$15) *'Drive Train'!$AA$49 + CX43*(1-'Drive Train'!$AA$49))</f>
        <v>18.752548482026185</v>
      </c>
      <c r="CY44" s="57">
        <f>IF(AND(LK43=1,PQ43=1),0,ABS(CC44/$C$12*($C$14-$C$15)+$C$15) *'Drive Train'!$AA$49 + CY43*(1-'Drive Train'!$AA$49))</f>
        <v>18.710075521758068</v>
      </c>
      <c r="CZ44" s="57">
        <f>IF(AND(LL43=1,PR43=1),0,ABS(CD44/$C$12*($C$14-$C$15)+$C$15) *'Drive Train'!$AA$49 + CZ43*(1-'Drive Train'!$AA$49))</f>
        <v>18.685492644883368</v>
      </c>
      <c r="DA44" s="57">
        <f>IF(AND(LM43=1,PS43=1),0,ABS(CE44/$C$12*($C$14-$C$15)+$C$15) *'Drive Train'!$AA$49 + DA43*(1-'Drive Train'!$AA$49))</f>
        <v>18.684502940829166</v>
      </c>
      <c r="DB44" s="61">
        <f t="shared" si="162"/>
        <v>1.4400000000000006</v>
      </c>
      <c r="DC44" s="57">
        <f t="shared" si="392"/>
        <v>18.676276196248637</v>
      </c>
      <c r="DD44" s="57">
        <f t="shared" si="393"/>
        <v>67.82550037188237</v>
      </c>
      <c r="DE44" s="57">
        <f t="shared" si="394"/>
        <v>55.428175231120072</v>
      </c>
      <c r="DF44" s="57">
        <f t="shared" si="395"/>
        <v>42.0513300991039</v>
      </c>
      <c r="DG44" s="57">
        <f t="shared" si="396"/>
        <v>30.044085597304726</v>
      </c>
      <c r="DH44" s="57">
        <f t="shared" si="397"/>
        <v>22.690764418096894</v>
      </c>
      <c r="DI44" s="57">
        <f t="shared" si="398"/>
        <v>19.530936025344172</v>
      </c>
      <c r="DJ44" s="57">
        <f t="shared" si="399"/>
        <v>18.573090494715242</v>
      </c>
      <c r="DK44" s="57">
        <f t="shared" si="400"/>
        <v>18.348648437904203</v>
      </c>
      <c r="DL44" s="57">
        <f t="shared" si="401"/>
        <v>18.309218302646737</v>
      </c>
      <c r="DM44" s="57">
        <f t="shared" si="402"/>
        <v>18.304060768204828</v>
      </c>
      <c r="DN44" s="57">
        <f t="shared" si="403"/>
        <v>25</v>
      </c>
      <c r="DO44" s="57">
        <f t="shared" si="404"/>
        <v>23.654638740953697</v>
      </c>
      <c r="DP44" s="57">
        <f t="shared" si="405"/>
        <v>20.188146867477769</v>
      </c>
      <c r="DQ44" s="57">
        <f t="shared" si="406"/>
        <v>19.315639709674826</v>
      </c>
      <c r="DR44" s="57">
        <f t="shared" si="407"/>
        <v>18.986013590873089</v>
      </c>
      <c r="DS44" s="57">
        <f t="shared" si="408"/>
        <v>18.830424056648329</v>
      </c>
      <c r="DT44" s="57">
        <f t="shared" si="409"/>
        <v>18.752548482026185</v>
      </c>
      <c r="DU44" s="57">
        <f t="shared" si="410"/>
        <v>18.710075521758068</v>
      </c>
      <c r="DV44" s="57">
        <f t="shared" si="411"/>
        <v>18.685492644883368</v>
      </c>
      <c r="DW44" s="57">
        <f t="shared" si="412"/>
        <v>18.684502940829166</v>
      </c>
      <c r="DX44" s="61">
        <f t="shared" si="163"/>
        <v>1.4400000000000006</v>
      </c>
      <c r="DY44" s="2">
        <f>IF(OY44=0,($C$23/0.4536*IF(ISNA(MK43),'Drive Train'!$F$16,'Drive Train'!$F$17)*4.448*$C$24*S$6)*SIGN(BK44),BK44)</f>
        <v>4.5236871680000004</v>
      </c>
      <c r="DZ44" s="2">
        <f>IF(OZ44=0,($C$23/0.4536*IF(ISNA(ML43),'Drive Train'!$F$16,'Drive Train'!$F$17)*4.448*$C$24*$C$21*T$6)*SIGN(BL44),BL44)</f>
        <v>14.225645600594998</v>
      </c>
      <c r="EA44" s="2">
        <f>IF(PA44=0,($C$23/0.4536*IF(ISNA(MM43),'Drive Train'!$F$16,'Drive Train'!$F$17)*4.448*$C$24*$C$21*U$6)*SIGN(BM44),BM44)</f>
        <v>9.8485238773349995</v>
      </c>
      <c r="EB44" s="2">
        <f>IF(PB44=0,($C$23/0.4536*IF(ISNA(MN43),'Drive Train'!$F$16,'Drive Train'!$F$17)*4.448*$C$24*$C$21*V$6)*SIGN(BN44),BN44)</f>
        <v>7.5312241414914709</v>
      </c>
      <c r="EC44" s="2">
        <f>IF(PC44=0,($C$23/0.4536*IF(ISNA(MO43),'Drive Train'!$F$16,'Drive Train'!$F$17)*4.448*$C$24*$C$21*W$6)*SIGN(BO44),BO44)</f>
        <v>6.0967052573978577</v>
      </c>
      <c r="ED44" s="2">
        <f>IF(PD44=0,($C$23/0.4536*IF(ISNA(MP43),'Drive Train'!$F$16,'Drive Train'!$F$17)*4.448*$C$24*$C$21*X$6)*SIGN(BP44),BP44)</f>
        <v>5.1212324162142009</v>
      </c>
      <c r="EE44" s="2">
        <f>IF(PE44=0,($C$23/0.4536*IF(ISNA(MQ43),'Drive Train'!$F$16,'Drive Train'!$F$17)*4.448*$C$24*$C$21*Y$6)*SIGN(BQ44),BQ44)</f>
        <v>4.4148555312191382</v>
      </c>
      <c r="EF44" s="2">
        <f>IF(PF44=0,($C$23/0.4536*IF(ISNA(MR43),'Drive Train'!$F$16,'Drive Train'!$F$17)*4.448*$C$24*$C$21*Z$6)*SIGN(BR44),BR44)</f>
        <v>3.8797215274349997</v>
      </c>
      <c r="EG44" s="2">
        <f>IF(PG44=0,($C$23/0.4536*IF(ISNA(MS43),'Drive Train'!$F$16,'Drive Train'!$F$17)*4.448*$C$24*$C$21*AA$6)*SIGN(BS44),BS44)</f>
        <v>3.4602921731177019</v>
      </c>
      <c r="EH44" s="2">
        <f>IF(PH44=0,($C$23/0.4536*IF(ISNA(MT43),'Drive Train'!$F$16,'Drive Train'!$F$17)*4.448*$C$24*$C$21*AB$6)*SIGN(BT44),BT44)</f>
        <v>3.1227026928135362</v>
      </c>
      <c r="EI44" s="2">
        <f>IF(PI44=0,($C$23/0.4536*IF(ISNA(MU43),'Drive Train'!$F$16,'Drive Train'!$F$17)*4.448*$C$24*$C$21*AC$6)*SIGN(BU44),BU44)</f>
        <v>2.8451291201189992</v>
      </c>
      <c r="EJ44" s="2">
        <f>IF(PJ44=0,($C$23/0.4536*IF(ISNA(MV43),'Drive Train'!$F$16,'Drive Train'!$F$17)*4.448*$C$24*$C$21*AD$6)*SIGN(BV44),BV44)</f>
        <v>3.9831807681666</v>
      </c>
      <c r="EK44" s="2">
        <f>IF(PK44=0,($C$23/0.4536*IF(ISNA(MW43),'Drive Train'!$F$16,'Drive Train'!$F$17)*4.448*$C$24*$C$21*AE$6)*SIGN(BW44),BW44)</f>
        <v>3.9831807681666</v>
      </c>
      <c r="EL44" s="2">
        <f>IF(PL44=0,($C$23/0.4536*IF(ISNA(MX43),'Drive Train'!$F$16,'Drive Train'!$F$17)*4.448*$C$24*$C$21*AF$6)*SIGN(BX44),BX44)</f>
        <v>3.9831807681666</v>
      </c>
      <c r="EM44" s="2">
        <f>IF(PM44=0,($C$23/0.4536*IF(ISNA(MY43),'Drive Train'!$F$16,'Drive Train'!$F$17)*4.448*$C$24*$C$21*AG$6)*SIGN(BY44),BY44)</f>
        <v>3.9831807681666</v>
      </c>
      <c r="EN44" s="2">
        <f>IF(PN44=0,($C$23/0.4536*IF(ISNA(MZ43),'Drive Train'!$F$16,'Drive Train'!$F$17)*4.448*$C$24*$C$21*AH$6)*SIGN(BZ44),BZ44)</f>
        <v>3.9831807681666</v>
      </c>
      <c r="EO44" s="2">
        <f>IF(PO44=0,($C$23/0.4536*IF(ISNA(NA43),'Drive Train'!$F$16,'Drive Train'!$F$17)*4.448*$C$24*$C$21*AI$6)*SIGN(CA44),CA44)</f>
        <v>3.9831807681666</v>
      </c>
      <c r="EP44" s="2">
        <f>IF(PP44=0,($C$23/0.4536*IF(ISNA(NB43),'Drive Train'!$F$16,'Drive Train'!$F$17)*4.448*$C$24*$C$21*AJ$6)*SIGN(CB44),CB44)</f>
        <v>3.9831807681666</v>
      </c>
      <c r="EQ44" s="2">
        <f>IF(PQ44=0,($C$23/0.4536*IF(ISNA(NC43),'Drive Train'!$F$16,'Drive Train'!$F$17)*4.448*$C$24*$C$21*AK$6)*SIGN(CC44),CC44)</f>
        <v>3.9831807681666</v>
      </c>
      <c r="ER44" s="2">
        <f>IF(PR44=0,($C$23/0.4536*IF(ISNA(ND43),'Drive Train'!$F$16,'Drive Train'!$F$17)*4.448*$C$24*$C$21*AL$6)*SIGN(CD44),CD44)</f>
        <v>3.9831807681666</v>
      </c>
      <c r="ES44" s="2">
        <f>IF(PS44=0,($C$23/0.4536*IF(ISNA(NE43),'Drive Train'!$F$16,'Drive Train'!$F$17)*4.448*$C$24*$C$21*AM$6)*SIGN(CE44),CE44)</f>
        <v>3.9831807681666</v>
      </c>
      <c r="ET44" s="61">
        <f t="shared" si="413"/>
        <v>1.4400000000000006</v>
      </c>
      <c r="EU44" s="255">
        <f>MAX(MIN(IF(AND(OY43=1,NG44&lt;0),-1,1)*(DC44-$C$15)/($C$14-$C$15)*$C$12*$C$21-$C$33*LO44/AO$6 -  OY43*$C$33/$C$21,DY43/$C$19),MAX(EU$8:EU43)*-1)</f>
        <v>7.1349729774681792E-3</v>
      </c>
      <c r="EV44" s="255">
        <f>MAX(MIN(IF(AND(OZ43=1,NH44&lt;0),-1,1)*(DD44-$C$15)/($C$14-$C$15)*$C$12*$C$21-$C$33*LP44/AP$6 -  OZ43*$C$33/$C$21,DZ43/$C$19),MAX(EV$8:EV43)*-1)</f>
        <v>1.0058889428876565</v>
      </c>
      <c r="EW44" s="255">
        <f>MAX(MIN(IF(AND(PA43=1,NI44&lt;0),-1,1)*(DE44-$C$15)/($C$14-$C$15)*$C$12*$C$21-$C$33*LQ44/AQ$6 -  PA43*$C$33/$C$21,EA43/$C$19),MAX(EW$8:EW43)*-1)</f>
        <v>0.7423591147262909</v>
      </c>
      <c r="EX44" s="255">
        <f>MAX(MIN(IF(AND(PB43=1,NJ44&lt;0),-1,1)*(DF44-$C$15)/($C$14-$C$15)*$C$12*$C$21-$C$33*LR44/AR$6 -  PB43*$C$33/$C$21,EB43/$C$19),MAX(EX$8:EX43)*-1)</f>
        <v>0.46568612495145217</v>
      </c>
      <c r="EY44" s="255">
        <f>MAX(MIN(IF(AND(PC43=1,NK44&lt;0),-1,1)*(DG44-$C$15)/($C$14-$C$15)*$C$12*$C$21-$C$33*LS44/AS$6 -  PC43*$C$33/$C$21,EC43/$C$19),MAX(EY$8:EY43)*-1)</f>
        <v>0.22704116533546828</v>
      </c>
      <c r="EZ44" s="255">
        <f>MAX(MIN(IF(AND(PD43=1,NL44&lt;0),-1,1)*(DH44-$C$15)/($C$14-$C$15)*$C$12*$C$21-$C$33*LT44/AT$6 -  PD43*$C$33/$C$21,ED43/$C$19),MAX(EZ$8:EZ43)*-1)</f>
        <v>8.4229573365493443E-2</v>
      </c>
      <c r="FA44" s="255">
        <f>MAX(MIN(IF(AND(PE43=1,NM44&lt;0),-1,1)*(DI44-$C$15)/($C$14-$C$15)*$C$12*$C$21-$C$33*LU44/AU$6 -  PE43*$C$33/$C$21,EE43/$C$19),MAX(FA$8:FA43)*-1)</f>
        <v>2.3503271223803246E-2</v>
      </c>
      <c r="FB44" s="255">
        <f>MAX(MIN(IF(AND(PF43=1,NN44&lt;0),-1,1)*(DJ44-$C$15)/($C$14-$C$15)*$C$12*$C$21-$C$33*LV44/AV$6 -  PF43*$C$33/$C$21,EF43/$C$19),MAX(FB$8:FB43)*-1)</f>
        <v>5.1599974929122383E-3</v>
      </c>
      <c r="FC44" s="255">
        <f>MAX(MIN(IF(AND(PG43=1,NO44&lt;0),-1,1)*(DK44-$C$15)/($C$14-$C$15)*$C$12*$C$21-$C$33*LW44/AW$6 -  PG43*$C$33/$C$21,EG43/$C$19),MAX(FC$8:FC43)*-1)</f>
        <v>8.6385323039789297E-4</v>
      </c>
      <c r="FD44" s="255">
        <f>MAX(MIN(IF(AND(PH43=1,NP44&lt;0),-1,1)*(DL44-$C$15)/($C$14-$C$15)*$C$12*$C$21-$C$33*LX44/AX$6 -  PH43*$C$33/$C$21,EH43/$C$19),MAX(FD$8:FD43)*-1)</f>
        <v>1.0865316301666983E-4</v>
      </c>
      <c r="FE44" s="255">
        <f>MAX(MIN(IF(AND(PI43=1,NQ44&lt;0),-1,1)*(DM44-$C$15)/($C$14-$C$15)*$C$12*$C$21-$C$33*LY44/AY$6 -  PI43*$C$33/$C$21,EI43/$C$19),MAX(FE$8:FE43)*-1)</f>
        <v>9.7701552634887889E-6</v>
      </c>
      <c r="FF44" s="255">
        <f>MAX(MIN(IF(AND(PJ43=1,NR44&lt;0),-1,1)*(DN44-$C$15)/($C$14-$C$15)*$C$12*$C$21-$C$33*LZ44/AZ$6 -  PJ43*$C$33/$C$21,EJ43/$C$19),MAX(FF$8:FF43)*-1)</f>
        <v>0.16559764423035583</v>
      </c>
      <c r="FG44" s="255">
        <f>MAX(MIN(IF(AND(PK43=1,NS44&lt;0),-1,1)*(DO44-$C$15)/($C$14-$C$15)*$C$12*$C$21-$C$33*MA44/BA$6 -  PK43*$C$33/$C$21,EK43/$C$19),MAX(FG$8:FG43)*-1)</f>
        <v>0.10298452095899949</v>
      </c>
      <c r="FH44" s="255">
        <f>MAX(MIN(IF(AND(PL43=1,NT44&lt;0),-1,1)*(DP44-$C$15)/($C$14-$C$15)*$C$12*$C$21-$C$33*MB44/BB$6 -  PL43*$C$33/$C$21,EL43/$C$19),MAX(FH$8:FH43)*-1)</f>
        <v>3.613381370919333E-2</v>
      </c>
      <c r="FI44" s="255">
        <f>MAX(MIN(IF(AND(PM43=1,NU44&lt;0),-1,1)*(DQ44-$C$15)/($C$14-$C$15)*$C$12*$C$21-$C$33*MC44/BC$6 -  PM43*$C$33/$C$21,EM43/$C$19),MAX(FI$8:FI43)*-1)</f>
        <v>1.9387132006585761E-2</v>
      </c>
      <c r="FJ44" s="255">
        <f>MAX(MIN(IF(AND(PN43=1,NV44&lt;0),-1,1)*(DR44-$C$15)/($C$14-$C$15)*$C$12*$C$21-$C$33*MD44/BD$6 -  PN43*$C$33/$C$21,EN43/$C$19),MAX(FJ$8:FJ43)*-1)</f>
        <v>1.3068431913374479E-2</v>
      </c>
      <c r="FK44" s="255">
        <f>MAX(MIN(IF(AND(PO43=1,NW44&lt;0),-1,1)*(DS44-$C$15)/($C$14-$C$15)*$C$12*$C$21-$C$33*ME44/BE$6 -  PO43*$C$33/$C$21,EO43/$C$19),MAX(FK$8:FK43)*-1)</f>
        <v>1.0087412296935994E-2</v>
      </c>
      <c r="FL44" s="255">
        <f>MAX(MIN(IF(AND(PP43=1,NX44&lt;0),-1,1)*(DT44-$C$15)/($C$14-$C$15)*$C$12*$C$21-$C$33*MF44/BF$6 -  PP43*$C$33/$C$21,EP43/$C$19),MAX(FL$8:FL43)*-1)</f>
        <v>8.5957194413824323E-3</v>
      </c>
      <c r="FM44" s="255">
        <f>MAX(MIN(IF(AND(PQ43=1,NY44&lt;0),-1,1)*(DU44-$C$15)/($C$14-$C$15)*$C$12*$C$21-$C$33*MG44/BG$6 -  PQ43*$C$33/$C$21,EQ43/$C$19),MAX(FM$8:FM43)*-1)</f>
        <v>7.7822598865145975E-3</v>
      </c>
      <c r="FN44" s="255">
        <f>MAX(MIN(IF(AND(PR43=1,NZ44&lt;0),-1,1)*(DV44-$C$15)/($C$14-$C$15)*$C$12*$C$21-$C$33*MH44/BH$6 -  PR43*$C$33/$C$21,ER43/$C$19),MAX(FN$8:FN43)*-1)</f>
        <v>7.3114715656125706E-3</v>
      </c>
      <c r="FO44" s="255">
        <f>MAX(MIN(IF(AND(PS43=1,OA44&lt;0),-1,1)*(DW44-$C$15)/($C$14-$C$15)*$C$12*$C$21-$C$33*MI44/BI$6 -  PS43*$C$33/$C$21,ES43/$C$19),MAX(FO$8:FO43)*-1)</f>
        <v>7.2925181837507069E-3</v>
      </c>
      <c r="FP44" s="61">
        <f t="shared" si="164"/>
        <v>1.4400000000000006</v>
      </c>
      <c r="FQ44" s="256">
        <f t="shared" si="457"/>
        <v>3.6125215104091599</v>
      </c>
      <c r="FR44" s="256">
        <f t="shared" si="458"/>
        <v>67.82550037188237</v>
      </c>
      <c r="FS44" s="256">
        <f t="shared" si="459"/>
        <v>54.096604047032471</v>
      </c>
      <c r="FT44" s="256">
        <f t="shared" si="460"/>
        <v>35.098884496877808</v>
      </c>
      <c r="FU44" s="256">
        <f t="shared" si="461"/>
        <v>18.712355336470569</v>
      </c>
      <c r="FV44" s="256">
        <f t="shared" si="462"/>
        <v>8.9062135263695303</v>
      </c>
      <c r="FW44" s="256">
        <f t="shared" si="463"/>
        <v>4.7364488581789113</v>
      </c>
      <c r="FX44" s="256">
        <f t="shared" si="464"/>
        <v>3.476910042139131</v>
      </c>
      <c r="FY44" s="256">
        <f t="shared" si="465"/>
        <v>3.1819157822633302</v>
      </c>
      <c r="FZ44" s="256">
        <f t="shared" si="466"/>
        <v>3.1300600550525086</v>
      </c>
      <c r="GA44" s="256">
        <f t="shared" si="467"/>
        <v>3.123270264509169</v>
      </c>
      <c r="GB44" s="256">
        <f t="shared" si="468"/>
        <v>14.493342909276667</v>
      </c>
      <c r="GC44" s="256">
        <f t="shared" si="469"/>
        <v>10.194019881623943</v>
      </c>
      <c r="GD44" s="256">
        <f t="shared" si="470"/>
        <v>5.603723629377324</v>
      </c>
      <c r="GE44" s="256">
        <f t="shared" si="471"/>
        <v>4.4538146243791852</v>
      </c>
      <c r="GF44" s="256">
        <f t="shared" si="472"/>
        <v>4.019941797147097</v>
      </c>
      <c r="GG44" s="256">
        <f t="shared" si="473"/>
        <v>3.815250422348651</v>
      </c>
      <c r="GH44" s="256">
        <f t="shared" si="474"/>
        <v>3.7128235011380242</v>
      </c>
      <c r="GI44" s="256">
        <f t="shared" si="475"/>
        <v>3.6569673928082977</v>
      </c>
      <c r="GJ44" s="256">
        <f t="shared" si="476"/>
        <v>3.6246407660014541</v>
      </c>
      <c r="GK44" s="256">
        <f t="shared" si="477"/>
        <v>3.6233393341796063</v>
      </c>
      <c r="GL44" s="61">
        <f t="shared" si="186"/>
        <v>1.4400000000000006</v>
      </c>
      <c r="GM44" s="57">
        <f t="shared" si="414"/>
        <v>0.18466672331742209</v>
      </c>
      <c r="GN44" s="57">
        <f t="shared" si="415"/>
        <v>7.2896113823344733</v>
      </c>
      <c r="GO44" s="57">
        <f t="shared" si="416"/>
        <v>7.7708625986742126</v>
      </c>
      <c r="GP44" s="57">
        <f t="shared" si="417"/>
        <v>6.3746163494653638</v>
      </c>
      <c r="GQ44" s="57">
        <f t="shared" si="418"/>
        <v>3.839155778091135</v>
      </c>
      <c r="GR44" s="57">
        <f t="shared" si="419"/>
        <v>1.6955728039685591</v>
      </c>
      <c r="GS44" s="57">
        <f t="shared" si="420"/>
        <v>0.54883037919952571</v>
      </c>
      <c r="GT44" s="57">
        <f t="shared" si="421"/>
        <v>0.13711193598266685</v>
      </c>
      <c r="GU44" s="57">
        <f t="shared" si="422"/>
        <v>2.5736738993516084E-2</v>
      </c>
      <c r="GV44" s="57">
        <f t="shared" si="423"/>
        <v>3.5870552242021742E-3</v>
      </c>
      <c r="GW44" s="57">
        <f t="shared" si="424"/>
        <v>3.5401838105231708E-4</v>
      </c>
      <c r="GX44" s="57">
        <f t="shared" si="425"/>
        <v>4.2859832049364472</v>
      </c>
      <c r="GY44" s="57">
        <f t="shared" si="426"/>
        <v>2.6654360286955452</v>
      </c>
      <c r="GZ44" s="57">
        <f t="shared" si="427"/>
        <v>0.93521208835841541</v>
      </c>
      <c r="HA44" s="57">
        <f t="shared" si="428"/>
        <v>0.50177599179204135</v>
      </c>
      <c r="HB44" s="57">
        <f t="shared" si="429"/>
        <v>0.33823596921260463</v>
      </c>
      <c r="HC44" s="57">
        <f t="shared" si="430"/>
        <v>0.26108148993831953</v>
      </c>
      <c r="HD44" s="57">
        <f t="shared" si="431"/>
        <v>0.22247363077739626</v>
      </c>
      <c r="HE44" s="57">
        <f t="shared" si="432"/>
        <v>0.20141974437543314</v>
      </c>
      <c r="HF44" s="57">
        <f t="shared" si="433"/>
        <v>0.18923484376380698</v>
      </c>
      <c r="HG44" s="57">
        <f t="shared" si="434"/>
        <v>0.18874429405391074</v>
      </c>
      <c r="HH44" s="61">
        <f t="shared" si="187"/>
        <v>1.4400000000000006</v>
      </c>
      <c r="HI44" s="57">
        <f t="shared" si="188"/>
        <v>0.18466672331742209</v>
      </c>
      <c r="HJ44" s="57">
        <f t="shared" si="189"/>
        <v>7.2896113823344733</v>
      </c>
      <c r="HK44" s="57">
        <f t="shared" si="190"/>
        <v>7.7708625986742126</v>
      </c>
      <c r="HL44" s="57">
        <f t="shared" si="191"/>
        <v>6.3746163494653638</v>
      </c>
      <c r="HM44" s="57">
        <f t="shared" si="192"/>
        <v>3.839155778091135</v>
      </c>
      <c r="HN44" s="57">
        <f t="shared" si="193"/>
        <v>1.6955728039685591</v>
      </c>
      <c r="HO44" s="57">
        <f t="shared" si="194"/>
        <v>0.54883037919952571</v>
      </c>
      <c r="HP44" s="57">
        <f t="shared" si="195"/>
        <v>0.13711193598266685</v>
      </c>
      <c r="HQ44" s="57">
        <f t="shared" si="196"/>
        <v>2.5736738993516084E-2</v>
      </c>
      <c r="HR44" s="57">
        <f t="shared" si="197"/>
        <v>3.5870552242021742E-3</v>
      </c>
      <c r="HS44" s="57">
        <f t="shared" si="198"/>
        <v>3.5401838105231708E-4</v>
      </c>
      <c r="HT44" s="57">
        <f t="shared" si="199"/>
        <v>4.2859832049364472</v>
      </c>
      <c r="HU44" s="57">
        <f t="shared" si="200"/>
        <v>2.6654360286955452</v>
      </c>
      <c r="HV44" s="57">
        <f t="shared" si="201"/>
        <v>0.93521208835841541</v>
      </c>
      <c r="HW44" s="57">
        <f t="shared" si="202"/>
        <v>0.50177599179204135</v>
      </c>
      <c r="HX44" s="57">
        <f t="shared" si="203"/>
        <v>0.33823596921260463</v>
      </c>
      <c r="HY44" s="57">
        <f t="shared" si="204"/>
        <v>0.26108148993831953</v>
      </c>
      <c r="HZ44" s="57">
        <f t="shared" si="205"/>
        <v>0.22247363077739626</v>
      </c>
      <c r="IA44" s="57">
        <f t="shared" si="206"/>
        <v>0.20141974437543314</v>
      </c>
      <c r="IB44" s="57">
        <f t="shared" si="207"/>
        <v>0.18923484376380698</v>
      </c>
      <c r="IC44" s="57">
        <f t="shared" si="208"/>
        <v>0.18874429405391074</v>
      </c>
      <c r="ID44" s="61">
        <f t="shared" si="209"/>
        <v>1.4400000000000006</v>
      </c>
      <c r="IE44" s="57">
        <f t="shared" si="210"/>
        <v>11.997423167248792</v>
      </c>
      <c r="IF44" s="57">
        <f t="shared" si="211"/>
        <v>8.1293195956721682</v>
      </c>
      <c r="IG44" s="57">
        <f t="shared" si="212"/>
        <v>8.9229292132886755</v>
      </c>
      <c r="IH44" s="57">
        <f t="shared" si="213"/>
        <v>10.045813472050547</v>
      </c>
      <c r="II44" s="57">
        <f t="shared" si="214"/>
        <v>11.035974037836379</v>
      </c>
      <c r="IJ44" s="57">
        <f t="shared" si="215"/>
        <v>11.648965787276243</v>
      </c>
      <c r="IK44" s="57">
        <f t="shared" si="216"/>
        <v>11.920891079166411</v>
      </c>
      <c r="IL44" s="57">
        <f t="shared" si="217"/>
        <v>12.006894277264584</v>
      </c>
      <c r="IM44" s="57">
        <f t="shared" si="218"/>
        <v>12.028088300324434</v>
      </c>
      <c r="IN44" s="57">
        <f t="shared" si="219"/>
        <v>12.032033305905195</v>
      </c>
      <c r="IO44" s="57">
        <f t="shared" si="220"/>
        <v>12.032584920129754</v>
      </c>
      <c r="IP44" s="57">
        <f t="shared" si="221"/>
        <v>11.33465424655685</v>
      </c>
      <c r="IQ44" s="57">
        <f t="shared" si="222"/>
        <v>11.531224752163139</v>
      </c>
      <c r="IR44" s="57">
        <f t="shared" si="223"/>
        <v>11.855039409435898</v>
      </c>
      <c r="IS44" s="57">
        <f t="shared" si="224"/>
        <v>11.937117196897285</v>
      </c>
      <c r="IT44" s="57">
        <f t="shared" si="225"/>
        <v>11.968190836362922</v>
      </c>
      <c r="IU44" s="57">
        <f t="shared" si="226"/>
        <v>11.982870927630692</v>
      </c>
      <c r="IV44" s="57">
        <f t="shared" si="227"/>
        <v>11.990221705070184</v>
      </c>
      <c r="IW44" s="57">
        <f t="shared" si="228"/>
        <v>11.994231661601349</v>
      </c>
      <c r="IX44" s="57">
        <f t="shared" si="229"/>
        <v>11.996552863815669</v>
      </c>
      <c r="IY44" s="57">
        <f t="shared" si="230"/>
        <v>11.996646319540069</v>
      </c>
      <c r="IZ44" s="61">
        <f t="shared" si="231"/>
        <v>1.4400000000000006</v>
      </c>
      <c r="JA44" s="256" t="e">
        <f t="shared" si="349"/>
        <v>#N/A</v>
      </c>
      <c r="JB44" s="256" t="e">
        <f t="shared" si="350"/>
        <v>#N/A</v>
      </c>
      <c r="JC44" s="256" t="e">
        <f t="shared" si="351"/>
        <v>#N/A</v>
      </c>
      <c r="JD44" s="256" t="e">
        <f t="shared" si="352"/>
        <v>#N/A</v>
      </c>
      <c r="JE44" s="256" t="e">
        <f t="shared" si="353"/>
        <v>#N/A</v>
      </c>
      <c r="JF44" s="256" t="e">
        <f t="shared" si="354"/>
        <v>#N/A</v>
      </c>
      <c r="JG44" s="256" t="e">
        <f t="shared" si="355"/>
        <v>#N/A</v>
      </c>
      <c r="JH44" s="256" t="e">
        <f t="shared" si="356"/>
        <v>#N/A</v>
      </c>
      <c r="JI44" s="256" t="e">
        <f t="shared" si="357"/>
        <v>#N/A</v>
      </c>
      <c r="JJ44" s="256" t="e">
        <f t="shared" si="358"/>
        <v>#N/A</v>
      </c>
      <c r="JK44" s="256" t="e">
        <f t="shared" si="359"/>
        <v>#N/A</v>
      </c>
      <c r="JL44" s="256" t="e">
        <f t="shared" si="360"/>
        <v>#N/A</v>
      </c>
      <c r="JM44" s="256" t="e">
        <f t="shared" si="361"/>
        <v>#N/A</v>
      </c>
      <c r="JN44" s="256" t="e">
        <f t="shared" si="362"/>
        <v>#N/A</v>
      </c>
      <c r="JO44" s="256" t="e">
        <f t="shared" si="363"/>
        <v>#N/A</v>
      </c>
      <c r="JP44" s="256" t="e">
        <f t="shared" si="364"/>
        <v>#N/A</v>
      </c>
      <c r="JQ44" s="256" t="e">
        <f t="shared" si="365"/>
        <v>#N/A</v>
      </c>
      <c r="JR44" s="256" t="e">
        <f t="shared" si="366"/>
        <v>#N/A</v>
      </c>
      <c r="JS44" s="256" t="e">
        <f t="shared" si="367"/>
        <v>#N/A</v>
      </c>
      <c r="JT44" s="256" t="e">
        <f t="shared" si="368"/>
        <v>#N/A</v>
      </c>
      <c r="JU44" s="256" t="e">
        <f t="shared" si="369"/>
        <v>#N/A</v>
      </c>
      <c r="JV44" s="61">
        <f t="shared" si="233"/>
        <v>1.4400000000000006</v>
      </c>
      <c r="JW44" s="46">
        <f t="shared" si="478"/>
        <v>0</v>
      </c>
      <c r="JX44" s="46">
        <f t="shared" si="479"/>
        <v>0</v>
      </c>
      <c r="JY44" s="46">
        <f t="shared" si="480"/>
        <v>0</v>
      </c>
      <c r="JZ44" s="46">
        <f t="shared" si="481"/>
        <v>0</v>
      </c>
      <c r="KA44" s="46">
        <f t="shared" si="482"/>
        <v>0</v>
      </c>
      <c r="KB44" s="46">
        <f t="shared" si="483"/>
        <v>0</v>
      </c>
      <c r="KC44" s="46">
        <f t="shared" si="484"/>
        <v>0</v>
      </c>
      <c r="KD44" s="46">
        <f t="shared" si="485"/>
        <v>1</v>
      </c>
      <c r="KE44" s="46">
        <f t="shared" si="486"/>
        <v>1</v>
      </c>
      <c r="KF44" s="46">
        <f t="shared" si="487"/>
        <v>1</v>
      </c>
      <c r="KG44" s="46">
        <f t="shared" si="488"/>
        <v>1</v>
      </c>
      <c r="KH44" s="46">
        <f t="shared" si="489"/>
        <v>0</v>
      </c>
      <c r="KI44" s="46">
        <f t="shared" si="490"/>
        <v>0</v>
      </c>
      <c r="KJ44" s="46">
        <f t="shared" si="491"/>
        <v>0</v>
      </c>
      <c r="KK44" s="46">
        <f t="shared" si="492"/>
        <v>0</v>
      </c>
      <c r="KL44" s="46">
        <f t="shared" si="493"/>
        <v>0</v>
      </c>
      <c r="KM44" s="46">
        <f t="shared" si="494"/>
        <v>0</v>
      </c>
      <c r="KN44" s="46">
        <f t="shared" si="495"/>
        <v>0</v>
      </c>
      <c r="KO44" s="46">
        <f t="shared" si="496"/>
        <v>0</v>
      </c>
      <c r="KP44" s="46">
        <f t="shared" si="497"/>
        <v>0</v>
      </c>
      <c r="KQ44" s="46">
        <f t="shared" si="498"/>
        <v>0</v>
      </c>
      <c r="KR44" s="61">
        <f t="shared" si="255"/>
        <v>1.4400000000000006</v>
      </c>
      <c r="KS44" s="1">
        <f t="shared" si="499"/>
        <v>0</v>
      </c>
      <c r="KT44" s="1">
        <f t="shared" si="500"/>
        <v>0</v>
      </c>
      <c r="KU44" s="1">
        <f t="shared" si="501"/>
        <v>0</v>
      </c>
      <c r="KV44" s="1">
        <f t="shared" si="502"/>
        <v>0</v>
      </c>
      <c r="KW44" s="1">
        <f t="shared" si="503"/>
        <v>0</v>
      </c>
      <c r="KX44" s="1">
        <f t="shared" si="504"/>
        <v>0</v>
      </c>
      <c r="KY44" s="1">
        <f t="shared" si="505"/>
        <v>0</v>
      </c>
      <c r="KZ44" s="1">
        <f t="shared" si="506"/>
        <v>0</v>
      </c>
      <c r="LA44" s="1">
        <f t="shared" si="507"/>
        <v>0</v>
      </c>
      <c r="LB44" s="1">
        <f t="shared" si="508"/>
        <v>0</v>
      </c>
      <c r="LC44" s="1">
        <f t="shared" si="509"/>
        <v>0</v>
      </c>
      <c r="LD44" s="1">
        <f t="shared" si="510"/>
        <v>0</v>
      </c>
      <c r="LE44" s="1">
        <f t="shared" si="511"/>
        <v>0</v>
      </c>
      <c r="LF44" s="1">
        <f t="shared" si="512"/>
        <v>0</v>
      </c>
      <c r="LG44" s="1">
        <f t="shared" si="513"/>
        <v>0</v>
      </c>
      <c r="LH44" s="1">
        <f t="shared" si="514"/>
        <v>0</v>
      </c>
      <c r="LI44" s="1">
        <f t="shared" si="515"/>
        <v>0</v>
      </c>
      <c r="LJ44" s="1">
        <f t="shared" si="516"/>
        <v>0</v>
      </c>
      <c r="LK44" s="1">
        <f t="shared" si="517"/>
        <v>0</v>
      </c>
      <c r="LL44" s="1">
        <f t="shared" si="518"/>
        <v>0</v>
      </c>
      <c r="LM44" s="1">
        <f t="shared" si="519"/>
        <v>0</v>
      </c>
      <c r="LN44" s="61">
        <f t="shared" si="277"/>
        <v>1.4400000000000006</v>
      </c>
      <c r="LO44" s="57">
        <f t="shared" si="278"/>
        <v>11.762189475179659</v>
      </c>
      <c r="LP44" s="57">
        <f t="shared" si="279"/>
        <v>11.547160578578975</v>
      </c>
      <c r="LQ44" s="57">
        <f t="shared" si="280"/>
        <v>14.630378115674567</v>
      </c>
      <c r="LR44" s="57">
        <f t="shared" si="281"/>
        <v>15.997328816320366</v>
      </c>
      <c r="LS44" s="57">
        <f t="shared" si="282"/>
        <v>15.763484217547141</v>
      </c>
      <c r="LT44" s="57">
        <f t="shared" si="283"/>
        <v>14.491669942518515</v>
      </c>
      <c r="LU44" s="57">
        <f t="shared" si="284"/>
        <v>12.923348125611904</v>
      </c>
      <c r="LV44" s="57">
        <f t="shared" si="285"/>
        <v>11.468672275014027</v>
      </c>
      <c r="LW44" s="57">
        <f t="shared" si="286"/>
        <v>10.252097121842018</v>
      </c>
      <c r="LX44" s="57">
        <f t="shared" si="287"/>
        <v>9.2555997773897651</v>
      </c>
      <c r="LY44" s="57">
        <f t="shared" si="288"/>
        <v>8.4333249346279029</v>
      </c>
      <c r="LZ44" s="57">
        <f t="shared" si="289"/>
        <v>9.2898633207005012</v>
      </c>
      <c r="MA44" s="57">
        <f t="shared" si="290"/>
        <v>11.142210046908568</v>
      </c>
      <c r="MB44" s="57">
        <f t="shared" si="291"/>
        <v>11.578936643483402</v>
      </c>
      <c r="MC44" s="57">
        <f t="shared" si="292"/>
        <v>11.685212369159036</v>
      </c>
      <c r="MD44" s="57">
        <f t="shared" si="293"/>
        <v>11.724992556198417</v>
      </c>
      <c r="ME44" s="57">
        <f t="shared" si="294"/>
        <v>11.743699680132151</v>
      </c>
      <c r="MF44" s="57">
        <f t="shared" si="295"/>
        <v>11.753046198015252</v>
      </c>
      <c r="MG44" s="57">
        <f t="shared" si="296"/>
        <v>11.758139039995235</v>
      </c>
      <c r="MH44" s="57">
        <f t="shared" si="297"/>
        <v>11.761085204874711</v>
      </c>
      <c r="MI44" s="57">
        <f t="shared" si="298"/>
        <v>11.761203793908342</v>
      </c>
      <c r="MJ44" s="61">
        <f t="shared" si="299"/>
        <v>1.4400000000000006</v>
      </c>
      <c r="MK44" s="57" t="e">
        <f t="shared" si="435"/>
        <v>#N/A</v>
      </c>
      <c r="ML44" s="57" t="e">
        <f t="shared" si="370"/>
        <v>#N/A</v>
      </c>
      <c r="MM44" s="57" t="e">
        <f t="shared" si="371"/>
        <v>#N/A</v>
      </c>
      <c r="MN44" s="57" t="e">
        <f t="shared" si="372"/>
        <v>#N/A</v>
      </c>
      <c r="MO44" s="57" t="e">
        <f t="shared" si="373"/>
        <v>#N/A</v>
      </c>
      <c r="MP44" s="57" t="e">
        <f t="shared" si="374"/>
        <v>#N/A</v>
      </c>
      <c r="MQ44" s="57" t="e">
        <f t="shared" si="375"/>
        <v>#N/A</v>
      </c>
      <c r="MR44" s="57" t="e">
        <f t="shared" si="376"/>
        <v>#N/A</v>
      </c>
      <c r="MS44" s="57" t="e">
        <f t="shared" si="377"/>
        <v>#N/A</v>
      </c>
      <c r="MT44" s="57" t="e">
        <f t="shared" si="378"/>
        <v>#N/A</v>
      </c>
      <c r="MU44" s="57" t="e">
        <f t="shared" si="379"/>
        <v>#N/A</v>
      </c>
      <c r="MV44" s="57" t="e">
        <f t="shared" si="380"/>
        <v>#N/A</v>
      </c>
      <c r="MW44" s="57" t="e">
        <f t="shared" si="381"/>
        <v>#N/A</v>
      </c>
      <c r="MX44" s="57" t="e">
        <f t="shared" si="382"/>
        <v>#N/A</v>
      </c>
      <c r="MY44" s="57" t="e">
        <f t="shared" si="383"/>
        <v>#N/A</v>
      </c>
      <c r="MZ44" s="57" t="e">
        <f t="shared" si="384"/>
        <v>#N/A</v>
      </c>
      <c r="NA44" s="57" t="e">
        <f t="shared" si="385"/>
        <v>#N/A</v>
      </c>
      <c r="NB44" s="57" t="e">
        <f t="shared" si="386"/>
        <v>#N/A</v>
      </c>
      <c r="NC44" s="57" t="e">
        <f t="shared" si="387"/>
        <v>#N/A</v>
      </c>
      <c r="ND44" s="57" t="e">
        <f t="shared" si="388"/>
        <v>#N/A</v>
      </c>
      <c r="NE44" s="57" t="e">
        <f t="shared" si="389"/>
        <v>#N/A</v>
      </c>
      <c r="NF44" s="61">
        <f t="shared" si="320"/>
        <v>1.4400000000000006</v>
      </c>
      <c r="NG44" s="256">
        <f>IF(OY43=0,MIN('Drive Train'!$F$35-FQ43*$C$19*'Drive Train'!$F$39,NG43+$C$39)-$C$7,IF(LO43-1&lt;=0,0,IF($C$37=Motors!$C$30,MAX(MAX(NG$8:NG43)*-1,NG43-$C$39),MAX(0,MAX(NG$8:NG43)*-1,NG43-$C$39))))</f>
        <v>11.997423167248792</v>
      </c>
      <c r="NH44" s="256">
        <f>IF(OZ43=0,MIN('Drive Train'!$F$35-FR43*$C$19*'Drive Train'!$F$39,NH43+$C$39)-$C$7,IF(LP43-1&lt;=0,0,IF($C$37=Motors!$C$30,MAX(MAX(NH$8:NH43)*-1,NH43-$C$39),MAX(0,MAX(NH$8:NH43)*-1,NH43-$C$39))))</f>
        <v>8.1293195956721682</v>
      </c>
      <c r="NI44" s="256">
        <f>IF(PA43=0,MIN('Drive Train'!$F$35-FS43*$C$19*'Drive Train'!$F$39,NI43+$C$39)-$C$7,IF(LQ43-1&lt;=0,0,IF($C$37=Motors!$C$30,MAX(MAX(NI$8:NI43)*-1,NI43-$C$39),MAX(0,MAX(NI$8:NI43)*-1,NI43-$C$39))))</f>
        <v>8.9229292132886755</v>
      </c>
      <c r="NJ44" s="256">
        <f>IF(PB43=0,MIN('Drive Train'!$F$35-FT43*$C$19*'Drive Train'!$F$39,NJ43+$C$39)-$C$7,IF(LR43-1&lt;=0,0,IF($C$37=Motors!$C$30,MAX(MAX(NJ$8:NJ43)*-1,NJ43-$C$39),MAX(0,MAX(NJ$8:NJ43)*-1,NJ43-$C$39))))</f>
        <v>10.045813472050547</v>
      </c>
      <c r="NK44" s="256">
        <f>IF(PC43=0,MIN('Drive Train'!$F$35-FU43*$C$19*'Drive Train'!$F$39,NK43+$C$39)-$C$7,IF(LS43-1&lt;=0,0,IF($C$37=Motors!$C$30,MAX(MAX(NK$8:NK43)*-1,NK43-$C$39),MAX(0,MAX(NK$8:NK43)*-1,NK43-$C$39))))</f>
        <v>11.035974037836379</v>
      </c>
      <c r="NL44" s="256">
        <f>IF(PD43=0,MIN('Drive Train'!$F$35-FV43*$C$19*'Drive Train'!$F$39,NL43+$C$39)-$C$7,IF(LT43-1&lt;=0,0,IF($C$37=Motors!$C$30,MAX(MAX(NL$8:NL43)*-1,NL43-$C$39),MAX(0,MAX(NL$8:NL43)*-1,NL43-$C$39))))</f>
        <v>11.648965787276243</v>
      </c>
      <c r="NM44" s="256">
        <f>IF(PE43=0,MIN('Drive Train'!$F$35-FW43*$C$19*'Drive Train'!$F$39,NM43+$C$39)-$C$7,IF(LU43-1&lt;=0,0,IF($C$37=Motors!$C$30,MAX(MAX(NM$8:NM43)*-1,NM43-$C$39),MAX(0,MAX(NM$8:NM43)*-1,NM43-$C$39))))</f>
        <v>11.920891079166411</v>
      </c>
      <c r="NN44" s="256">
        <f>IF(PF43=0,MIN('Drive Train'!$F$35-FX43*$C$19*'Drive Train'!$F$39,NN43+$C$39)-$C$7,IF(LV43-1&lt;=0,0,IF($C$37=Motors!$C$30,MAX(MAX(NN$8:NN43)*-1,NN43-$C$39),MAX(0,MAX(NN$8:NN43)*-1,NN43-$C$39))))</f>
        <v>12.006894277264584</v>
      </c>
      <c r="NO44" s="256">
        <f>IF(PG43=0,MIN('Drive Train'!$F$35-FY43*$C$19*'Drive Train'!$F$39,NO43+$C$39)-$C$7,IF(LW43-1&lt;=0,0,IF($C$37=Motors!$C$30,MAX(MAX(NO$8:NO43)*-1,NO43-$C$39),MAX(0,MAX(NO$8:NO43)*-1,NO43-$C$39))))</f>
        <v>12.028088300324434</v>
      </c>
      <c r="NP44" s="256">
        <f>IF(PH43=0,MIN('Drive Train'!$F$35-FZ43*$C$19*'Drive Train'!$F$39,NP43+$C$39)-$C$7,IF(LX43-1&lt;=0,0,IF($C$37=Motors!$C$30,MAX(MAX(NP$8:NP43)*-1,NP43-$C$39),MAX(0,MAX(NP$8:NP43)*-1,NP43-$C$39))))</f>
        <v>12.032033305905195</v>
      </c>
      <c r="NQ44" s="256">
        <f>IF(PI43=0,MIN('Drive Train'!$F$35-GA43*$C$19*'Drive Train'!$F$39,NQ43+$C$39)-$C$7,IF(LY43-1&lt;=0,0,IF($C$37=Motors!$C$30,MAX(MAX(NQ$8:NQ43)*-1,NQ43-$C$39),MAX(0,MAX(NQ$8:NQ43)*-1,NQ43-$C$39))))</f>
        <v>12.032584920129754</v>
      </c>
      <c r="NR44" s="256">
        <f>IF(PJ43=0,MIN('Drive Train'!$F$35-GB43*$C$19*'Drive Train'!$F$39,NR43+$C$39)-$C$7,IF(LZ43-1&lt;=0,0,IF($C$37=Motors!$C$30,MAX(MAX(NR$8:NR43)*-1,NR43-$C$39),MAX(0,MAX(NR$8:NR43)*-1,NR43-$C$39))))</f>
        <v>11.33465424655685</v>
      </c>
      <c r="NS44" s="256">
        <f>IF(PK43=0,MIN('Drive Train'!$F$35-GC43*$C$19*'Drive Train'!$F$39,NS43+$C$39)-$C$7,IF(MA43-1&lt;=0,0,IF($C$37=Motors!$C$30,MAX(MAX(NS$8:NS43)*-1,NS43-$C$39),MAX(0,MAX(NS$8:NS43)*-1,NS43-$C$39))))</f>
        <v>11.531224752163139</v>
      </c>
      <c r="NT44" s="256">
        <f>IF(PL43=0,MIN('Drive Train'!$F$35-GD43*$C$19*'Drive Train'!$F$39,NT43+$C$39)-$C$7,IF(MB43-1&lt;=0,0,IF($C$37=Motors!$C$30,MAX(MAX(NT$8:NT43)*-1,NT43-$C$39),MAX(0,MAX(NT$8:NT43)*-1,NT43-$C$39))))</f>
        <v>11.855039409435898</v>
      </c>
      <c r="NU44" s="256">
        <f>IF(PM43=0,MIN('Drive Train'!$F$35-GE43*$C$19*'Drive Train'!$F$39,NU43+$C$39)-$C$7,IF(MC43-1&lt;=0,0,IF($C$37=Motors!$C$30,MAX(MAX(NU$8:NU43)*-1,NU43-$C$39),MAX(0,MAX(NU$8:NU43)*-1,NU43-$C$39))))</f>
        <v>11.937117196897285</v>
      </c>
      <c r="NV44" s="256">
        <f>IF(PN43=0,MIN('Drive Train'!$F$35-GF43*$C$19*'Drive Train'!$F$39,NV43+$C$39)-$C$7,IF(MD43-1&lt;=0,0,IF($C$37=Motors!$C$30,MAX(MAX(NV$8:NV43)*-1,NV43-$C$39),MAX(0,MAX(NV$8:NV43)*-1,NV43-$C$39))))</f>
        <v>11.968190836362922</v>
      </c>
      <c r="NW44" s="256">
        <f>IF(PO43=0,MIN('Drive Train'!$F$35-GG43*$C$19*'Drive Train'!$F$39,NW43+$C$39)-$C$7,IF(ME43-1&lt;=0,0,IF($C$37=Motors!$C$30,MAX(MAX(NW$8:NW43)*-1,NW43-$C$39),MAX(0,MAX(NW$8:NW43)*-1,NW43-$C$39))))</f>
        <v>11.982870927630692</v>
      </c>
      <c r="NX44" s="256">
        <f>IF(PP43=0,MIN('Drive Train'!$F$35-GH43*$C$19*'Drive Train'!$F$39,NX43+$C$39)-$C$7,IF(MF43-1&lt;=0,0,IF($C$37=Motors!$C$30,MAX(MAX(NX$8:NX43)*-1,NX43-$C$39),MAX(0,MAX(NX$8:NX43)*-1,NX43-$C$39))))</f>
        <v>11.990221705070184</v>
      </c>
      <c r="NY44" s="256">
        <f>IF(PQ43=0,MIN('Drive Train'!$F$35-GI43*$C$19*'Drive Train'!$F$39,NY43+$C$39)-$C$7,IF(MG43-1&lt;=0,0,IF($C$37=Motors!$C$30,MAX(MAX(NY$8:NY43)*-1,NY43-$C$39),MAX(0,MAX(NY$8:NY43)*-1,NY43-$C$39))))</f>
        <v>11.994231661601349</v>
      </c>
      <c r="NZ44" s="256">
        <f>IF(PR43=0,MIN('Drive Train'!$F$35-GJ43*$C$19*'Drive Train'!$F$39,NZ43+$C$39)-$C$7,IF(MH43-1&lt;=0,0,IF($C$37=Motors!$C$30,MAX(MAX(NZ$8:NZ43)*-1,NZ43-$C$39),MAX(0,MAX(NZ$8:NZ43)*-1,NZ43-$C$39))))</f>
        <v>11.996552863815669</v>
      </c>
      <c r="OA44" s="256">
        <f>IF(PS43=0,MIN('Drive Train'!$F$35-GK43*$C$19*'Drive Train'!$F$39,OA43+$C$39)-$C$7,IF(MI43-1&lt;=0,0,IF($C$37=Motors!$C$30,MAX(MAX(OA$8:OA43)*-1,OA43-$C$39),MAX(0,MAX(OA$8:OA43)*-1,OA43-$C$39))))</f>
        <v>11.996646319540069</v>
      </c>
      <c r="OB44" s="61">
        <f t="shared" si="321"/>
        <v>1.4400000000000006</v>
      </c>
      <c r="OC44" s="256">
        <f>'Drive Train'!$F$35-(FQ44*$C$13)*$C$19*'Drive Train'!$F$39</f>
        <v>12.183248709375452</v>
      </c>
      <c r="OD44" s="256">
        <f>'Drive Train'!$F$35-(FR44*$C$13)*$C$19*'Drive Train'!$F$39</f>
        <v>8.3304699776870592</v>
      </c>
      <c r="OE44" s="256">
        <f>'Drive Train'!$F$35-(FS44*$C$13)*$C$19*'Drive Train'!$F$39</f>
        <v>9.1542037571780526</v>
      </c>
      <c r="OF44" s="256">
        <f>'Drive Train'!$F$35-(FT44*$C$13)*$C$19*'Drive Train'!$F$39</f>
        <v>10.294066930187332</v>
      </c>
      <c r="OG44" s="256">
        <f>'Drive Train'!$F$35-(FU44*$C$13)*$C$19*'Drive Train'!$F$39</f>
        <v>11.277258679811766</v>
      </c>
      <c r="OH44" s="256">
        <f>'Drive Train'!$F$35-(FV44*$C$13)*$C$19*'Drive Train'!$F$39</f>
        <v>11.865627188417829</v>
      </c>
      <c r="OI44" s="256">
        <f>'Drive Train'!$F$35-(FW44*$C$13)*$C$19*'Drive Train'!$F$39</f>
        <v>12.115813068509265</v>
      </c>
      <c r="OJ44" s="256">
        <f>'Drive Train'!$F$35-(FX44*$C$13)*$C$19*'Drive Train'!$F$39</f>
        <v>12.191385397471652</v>
      </c>
      <c r="OK44" s="256">
        <f>'Drive Train'!$F$35-(FY44*$C$13)*$C$19*'Drive Train'!$F$39</f>
        <v>12.2090850530642</v>
      </c>
      <c r="OL44" s="256">
        <f>'Drive Train'!$F$35-(FZ44*$C$13)*$C$19*'Drive Train'!$F$39</f>
        <v>12.21219639669685</v>
      </c>
      <c r="OM44" s="256">
        <f>'Drive Train'!$F$35-(GA44*$C$13)*$C$19*'Drive Train'!$F$39</f>
        <v>12.212603784129451</v>
      </c>
      <c r="ON44" s="256">
        <f>'Drive Train'!$F$35-(GB44*$C$13)*$C$19*'Drive Train'!$F$39</f>
        <v>11.530399425443401</v>
      </c>
      <c r="OO44" s="256">
        <f>'Drive Train'!$F$35-(GC44*$C$13)*$C$19*'Drive Train'!$F$39</f>
        <v>11.788358807102563</v>
      </c>
      <c r="OP44" s="256">
        <f>'Drive Train'!$F$35-(GD44*$C$13)*$C$19*'Drive Train'!$F$39</f>
        <v>12.063776582237361</v>
      </c>
      <c r="OQ44" s="256">
        <f>'Drive Train'!$F$35-(GE44*$C$13)*$C$19*'Drive Train'!$F$39</f>
        <v>12.13277112253725</v>
      </c>
      <c r="OR44" s="256">
        <f>'Drive Train'!$F$35-(GF44*$C$13)*$C$19*'Drive Train'!$F$39</f>
        <v>12.158803492171174</v>
      </c>
      <c r="OS44" s="256">
        <f>'Drive Train'!$F$35-(GG44*$C$13)*$C$19*'Drive Train'!$F$39</f>
        <v>12.171084974659081</v>
      </c>
      <c r="OT44" s="256">
        <f>'Drive Train'!$F$35-(GH44*$C$13)*$C$19*'Drive Train'!$F$39</f>
        <v>12.177230589931719</v>
      </c>
      <c r="OU44" s="256">
        <f>'Drive Train'!$F$35-(GI44*$C$13)*$C$19*'Drive Train'!$F$39</f>
        <v>12.180581956431503</v>
      </c>
      <c r="OV44" s="256">
        <f>'Drive Train'!$F$35-(GJ44*$C$13)*$C$19*'Drive Train'!$F$39</f>
        <v>12.182521554039914</v>
      </c>
      <c r="OW44" s="256">
        <f>'Drive Train'!$F$35-(GK44*$C$13)*$C$19*'Drive Train'!$F$39</f>
        <v>12.182599639949224</v>
      </c>
      <c r="OX44" s="61">
        <f t="shared" si="322"/>
        <v>1.4400000000000006</v>
      </c>
      <c r="OY44" s="1">
        <f>IF(PU44&gt;='Drive Train'!$F$29,1,0)</f>
        <v>0</v>
      </c>
      <c r="OZ44" s="1">
        <f>IF(PV44&gt;='Drive Train'!$F$29,1,0)</f>
        <v>0</v>
      </c>
      <c r="PA44" s="1">
        <f>IF(PW44&gt;='Drive Train'!$F$29,1,0)</f>
        <v>0</v>
      </c>
      <c r="PB44" s="1">
        <f>IF(PX44&gt;='Drive Train'!$F$29,1,0)</f>
        <v>0</v>
      </c>
      <c r="PC44" s="1">
        <f>IF(PY44&gt;='Drive Train'!$F$29,1,0)</f>
        <v>0</v>
      </c>
      <c r="PD44" s="1">
        <f>IF(PZ44&gt;='Drive Train'!$F$29,1,0)</f>
        <v>0</v>
      </c>
      <c r="PE44" s="1">
        <f>IF(QA44&gt;='Drive Train'!$F$29,1,0)</f>
        <v>0</v>
      </c>
      <c r="PF44" s="1">
        <f>IF(QB44&gt;='Drive Train'!$F$29,1,0)</f>
        <v>0</v>
      </c>
      <c r="PG44" s="1">
        <f>IF(QC44&gt;='Drive Train'!$F$29,1,0)</f>
        <v>0</v>
      </c>
      <c r="PH44" s="1">
        <f>IF(QD44&gt;='Drive Train'!$F$29,1,0)</f>
        <v>0</v>
      </c>
      <c r="PI44" s="1">
        <f>IF(QE44&gt;='Drive Train'!$F$29,1,0)</f>
        <v>0</v>
      </c>
      <c r="PJ44" s="1">
        <f>IF(QF44&gt;='Drive Train'!$F$29,1,0)</f>
        <v>0</v>
      </c>
      <c r="PK44" s="1">
        <f>IF(QG44&gt;='Drive Train'!$F$29,1,0)</f>
        <v>0</v>
      </c>
      <c r="PL44" s="1">
        <f>IF(QH44&gt;='Drive Train'!$F$29,1,0)</f>
        <v>0</v>
      </c>
      <c r="PM44" s="1">
        <f>IF(QI44&gt;='Drive Train'!$F$29,1,0)</f>
        <v>0</v>
      </c>
      <c r="PN44" s="1">
        <f>IF(QJ44&gt;='Drive Train'!$F$29,1,0)</f>
        <v>0</v>
      </c>
      <c r="PO44" s="1">
        <f>IF(QK44&gt;='Drive Train'!$F$29,1,0)</f>
        <v>0</v>
      </c>
      <c r="PP44" s="1">
        <f>IF(QL44&gt;='Drive Train'!$F$29,1,0)</f>
        <v>0</v>
      </c>
      <c r="PQ44" s="1">
        <f>IF(QM44&gt;='Drive Train'!$F$29,1,0)</f>
        <v>0</v>
      </c>
      <c r="PR44" s="1">
        <f>IF(QN44&gt;='Drive Train'!$F$29,1,0)</f>
        <v>0</v>
      </c>
      <c r="PS44" s="1">
        <f>IF(QO44&gt;='Drive Train'!$F$29,1,0)</f>
        <v>0</v>
      </c>
      <c r="PT44" s="253">
        <f t="shared" si="323"/>
        <v>1.4400000000000006</v>
      </c>
      <c r="PU44" s="57">
        <f t="shared" si="324"/>
        <v>13.328342881117141</v>
      </c>
      <c r="PV44" s="57">
        <f t="shared" si="325"/>
        <v>8.8137710412858734</v>
      </c>
      <c r="PW44" s="57">
        <f t="shared" si="326"/>
        <v>11.675139747085524</v>
      </c>
      <c r="PX44" s="57">
        <f t="shared" si="327"/>
        <v>13.567567998268284</v>
      </c>
      <c r="PY44" s="57">
        <f t="shared" si="328"/>
        <v>14.470107610811642</v>
      </c>
      <c r="PZ44" s="57">
        <f t="shared" si="329"/>
        <v>14.446959805362258</v>
      </c>
      <c r="QA44" s="57">
        <f t="shared" si="330"/>
        <v>13.923078644317007</v>
      </c>
      <c r="QB44" s="57">
        <f t="shared" si="331"/>
        <v>13.086554120164568</v>
      </c>
      <c r="QC44" s="57">
        <f t="shared" si="332"/>
        <v>12.211492649073529</v>
      </c>
      <c r="QD44" s="57">
        <f t="shared" si="333"/>
        <v>11.372026152047511</v>
      </c>
      <c r="QE44" s="57">
        <f t="shared" si="334"/>
        <v>10.609117895336913</v>
      </c>
      <c r="QF44" s="57">
        <f t="shared" si="335"/>
        <v>7.7336609606242606</v>
      </c>
      <c r="QG44" s="57">
        <f t="shared" si="336"/>
        <v>9.4454857849108311</v>
      </c>
      <c r="QH44" s="57">
        <f t="shared" si="337"/>
        <v>10.753983776323057</v>
      </c>
      <c r="QI44" s="57">
        <f t="shared" si="338"/>
        <v>11.634743232429386</v>
      </c>
      <c r="QJ44" s="57">
        <f t="shared" si="339"/>
        <v>12.246096375705966</v>
      </c>
      <c r="QK44" s="57">
        <f t="shared" si="340"/>
        <v>12.68114057771931</v>
      </c>
      <c r="QL44" s="57">
        <f t="shared" si="341"/>
        <v>12.962306120824993</v>
      </c>
      <c r="QM44" s="57">
        <f t="shared" si="342"/>
        <v>13.14738660671426</v>
      </c>
      <c r="QN44" s="57">
        <f t="shared" si="343"/>
        <v>13.26963881673421</v>
      </c>
      <c r="QO44" s="57">
        <f t="shared" si="344"/>
        <v>13.275324645058395</v>
      </c>
      <c r="QP44" s="61">
        <f t="shared" si="345"/>
        <v>1.4400000000000006</v>
      </c>
      <c r="QQ44" s="57">
        <f t="shared" si="436"/>
        <v>4.5585894378030074E-2</v>
      </c>
      <c r="QR44" s="57">
        <f t="shared" si="437"/>
        <v>0.85588032823629523</v>
      </c>
      <c r="QS44" s="57">
        <f t="shared" si="438"/>
        <v>0.6826373410351898</v>
      </c>
      <c r="QT44" s="57">
        <f t="shared" si="439"/>
        <v>0.44290782403677054</v>
      </c>
      <c r="QU44" s="57">
        <f t="shared" si="440"/>
        <v>0.23612854663276467</v>
      </c>
      <c r="QV44" s="57">
        <f t="shared" si="441"/>
        <v>0.11238623990235566</v>
      </c>
      <c r="QW44" s="57">
        <f t="shared" si="442"/>
        <v>5.9768573489111222E-2</v>
      </c>
      <c r="QX44" s="57">
        <f t="shared" si="443"/>
        <v>4.3874632576212602E-2</v>
      </c>
      <c r="QY44" s="57">
        <f t="shared" si="444"/>
        <v>4.0152142029353459E-2</v>
      </c>
      <c r="QZ44" s="57">
        <f t="shared" si="445"/>
        <v>3.9497781993927492E-2</v>
      </c>
      <c r="RA44" s="57">
        <f t="shared" si="446"/>
        <v>3.941210259418805E-2</v>
      </c>
      <c r="RB44" s="57">
        <f t="shared" si="447"/>
        <v>0.18288942976343028</v>
      </c>
      <c r="RC44" s="57">
        <f t="shared" si="448"/>
        <v>0.12863688486622038</v>
      </c>
      <c r="RD44" s="57">
        <f t="shared" si="449"/>
        <v>7.0712590293623812E-2</v>
      </c>
      <c r="RE44" s="57">
        <f t="shared" si="450"/>
        <v>5.6202052350763601E-2</v>
      </c>
      <c r="RF44" s="57">
        <f t="shared" si="451"/>
        <v>5.0727072944077897E-2</v>
      </c>
      <c r="RG44" s="57">
        <f t="shared" si="452"/>
        <v>4.8144101641410454E-2</v>
      </c>
      <c r="RH44" s="57">
        <f t="shared" si="453"/>
        <v>4.6851590912181447E-2</v>
      </c>
      <c r="RI44" s="57">
        <f t="shared" si="454"/>
        <v>4.6146750637223927E-2</v>
      </c>
      <c r="RJ44" s="57">
        <f t="shared" si="455"/>
        <v>4.5738825538101734E-2</v>
      </c>
      <c r="RK44" s="57">
        <f t="shared" si="456"/>
        <v>4.5722402955315711E-2</v>
      </c>
      <c r="RL44" s="61">
        <f t="shared" si="346"/>
        <v>1.4400000000000006</v>
      </c>
      <c r="RM44" s="2">
        <f>IF(AND(LO44&gt;=LO$6*'Drive Train'!$AA$52,LO44&lt;=LO$6*'Drive Train'!$AA$53,KS44=0,JW44=0,EU44&gt;0),$C$17,0)</f>
        <v>0</v>
      </c>
      <c r="RN44" s="2">
        <f>IF(AND(LP44&gt;=LP$6*'Drive Train'!$AA$52,LP44&lt;=LP$6*'Drive Train'!$AA$53,KT44=0,JX44=0,EV44&gt;0),$C$17,0)</f>
        <v>0.04</v>
      </c>
      <c r="RO44" s="2">
        <f>IF(AND(LQ44&gt;=LQ$6*'Drive Train'!$AA$52,LQ44&lt;=LQ$6*'Drive Train'!$AA$53,KU44=0,JY44=0,EW44&gt;0),$C$17,0)</f>
        <v>0.04</v>
      </c>
      <c r="RP44" s="2">
        <f>IF(AND(LR44&gt;=LR$6*'Drive Train'!$AA$52,LR44&lt;=LR$6*'Drive Train'!$AA$53,KV44=0,JZ44=0,EX44&gt;0),$C$17,0)</f>
        <v>0.04</v>
      </c>
      <c r="RQ44" s="2">
        <f>IF(AND(LS44&gt;=LS$6*'Drive Train'!$AA$52,LS44&lt;=LS$6*'Drive Train'!$AA$53,KW44=0,KA44=0,EY44&gt;0),$C$17,0)</f>
        <v>0.04</v>
      </c>
      <c r="RR44" s="2">
        <f>IF(AND(LT44&gt;=LT$6*'Drive Train'!$AA$52,LT44&lt;=LT$6*'Drive Train'!$AA$53,KX44=0,KB44=0,EZ44&gt;0),$C$17,0)</f>
        <v>0.04</v>
      </c>
      <c r="RS44" s="2">
        <f>IF(AND(LU44&gt;=LU$6*'Drive Train'!$AA$52,LU44&lt;=LU$6*'Drive Train'!$AA$53,KY44=0,KC44=0,FA44&gt;0),$C$17,0)</f>
        <v>0</v>
      </c>
      <c r="RT44" s="2">
        <f>IF(AND(LV44&gt;=LV$6*'Drive Train'!$AA$52,LV44&lt;=LV$6*'Drive Train'!$AA$53,KZ44=0,KD44=0,FB44&gt;0),$C$17,0)</f>
        <v>0</v>
      </c>
      <c r="RU44" s="2">
        <f>IF(AND(LW44&gt;=LW$6*'Drive Train'!$AA$52,LW44&lt;=LW$6*'Drive Train'!$AA$53,LA44=0,KE44=0,FC44&gt;0),$C$17,0)</f>
        <v>0</v>
      </c>
      <c r="RV44" s="2">
        <f>IF(AND(LX44&gt;=LX$6*'Drive Train'!$AA$52,LX44&lt;=LX$6*'Drive Train'!$AA$53,LB44=0,KF44=0,FD44&gt;0),$C$17,0)</f>
        <v>0</v>
      </c>
      <c r="RW44" s="2">
        <f>IF(AND(LY44&gt;=LY$6*'Drive Train'!$AA$52,LY44&lt;=LY$6*'Drive Train'!$AA$53,LC44=0,KG44=0,FE44&gt;0),$C$17,0)</f>
        <v>0</v>
      </c>
      <c r="RX44" s="2">
        <f>IF(AND(LZ44&gt;=LZ$6*'Drive Train'!$AA$52,LZ44&lt;=LZ$6*'Drive Train'!$AA$53,LD44=0,KH44=0,FF44&gt;0),$C$17,0)</f>
        <v>0.04</v>
      </c>
      <c r="RY44" s="2">
        <f>IF(AND(MA44&gt;=MA$6*'Drive Train'!$AA$52,MA44&lt;=MA$6*'Drive Train'!$AA$53,LE44=0,KI44=0,FG44&gt;0),$C$17,0)</f>
        <v>0.04</v>
      </c>
      <c r="RZ44" s="2">
        <f>IF(AND(MB44&gt;=MB$6*'Drive Train'!$AA$52,MB44&lt;=MB$6*'Drive Train'!$AA$53,LF44=0,KJ44=0,FH44&gt;0),$C$17,0)</f>
        <v>0.04</v>
      </c>
      <c r="SA44" s="2">
        <f>IF(AND(MC44&gt;=MC$6*'Drive Train'!$AA$52,MC44&lt;=MC$6*'Drive Train'!$AA$53,LG44=0,KK44=0,FI44&gt;0),$C$17,0)</f>
        <v>0</v>
      </c>
      <c r="SB44" s="2">
        <f>IF(AND(MD44&gt;=MD$6*'Drive Train'!$AA$52,MD44&lt;=MD$6*'Drive Train'!$AA$53,LH44=0,KL44=0,FJ44&gt;0),$C$17,0)</f>
        <v>0</v>
      </c>
      <c r="SC44" s="2">
        <f>IF(AND(ME44&gt;=ME$6*'Drive Train'!$AA$52,ME44&lt;=ME$6*'Drive Train'!$AA$53,LI44=0,KM44=0,FK44&gt;0),$C$17,0)</f>
        <v>0</v>
      </c>
      <c r="SD44" s="2">
        <f>IF(AND(MF44&gt;=MF$6*'Drive Train'!$AA$52,MF44&lt;=MF$6*'Drive Train'!$AA$53,LJ44=0,KN44=0,FL44&gt;0),$C$17,0)</f>
        <v>0</v>
      </c>
      <c r="SE44" s="2">
        <f>IF(AND(MG44&gt;=MG$6*'Drive Train'!$AA$52,MG44&lt;=MG$6*'Drive Train'!$AA$53,LK44=0,KO44=0,FM44&gt;0),$C$17,0)</f>
        <v>0</v>
      </c>
      <c r="SF44" s="2">
        <f>IF(AND(MH44&gt;=MH$6*'Drive Train'!$AA$52,MH44&lt;=MH$6*'Drive Train'!$AA$53,LL44=0,KP44=0,FN44&gt;0),$C$17,0)</f>
        <v>0</v>
      </c>
      <c r="SG44" s="2">
        <f>IF(AND(MI44&gt;=MI$6*'Drive Train'!$AA$52,MI44&lt;=MI$6*'Drive Train'!$AA$53,LM44=0,KQ44=0,FO44&gt;0),$C$17,0)</f>
        <v>0</v>
      </c>
      <c r="SH44" s="61">
        <f t="shared" si="347"/>
        <v>1.4400000000000006</v>
      </c>
      <c r="SI44" s="2">
        <f>IF(AND(EU44&lt;0,KS44=0,LO44&gt;=LO$6*'Drive Train'!$AA$52,LO44&lt;=LO$6*'Drive Train'!$AA$53,OY44=1,JW44=0),$C$17,0)</f>
        <v>0</v>
      </c>
      <c r="SJ44" s="2">
        <f>IF(AND(EV44&lt;0,KT44=0,LP44&gt;=LP$6*'Drive Train'!$AA$52,LP44&lt;=LP$6*'Drive Train'!$AA$53,OZ44=1,JX44=0),$C$17,0)</f>
        <v>0</v>
      </c>
      <c r="SK44" s="2">
        <f>IF(AND(EW44&lt;0,KU44=0,LQ44&gt;=LQ$6*'Drive Train'!$AA$52,LQ44&lt;=LQ$6*'Drive Train'!$AA$53,PA44=1,JY44=0),$C$17,0)</f>
        <v>0</v>
      </c>
      <c r="SL44" s="2">
        <f>IF(AND(EX44&lt;0,KV44=0,LR44&gt;=LR$6*'Drive Train'!$AA$52,LR44&lt;=LR$6*'Drive Train'!$AA$53,PB44=1,JZ44=0),$C$17,0)</f>
        <v>0</v>
      </c>
      <c r="SM44" s="2">
        <f>IF(AND(EY44&lt;0,KW44=0,LS44&gt;=LS$6*'Drive Train'!$AA$52,LS44&lt;=LS$6*'Drive Train'!$AA$53,PC44=1,KA44=0),$C$17,0)</f>
        <v>0</v>
      </c>
      <c r="SN44" s="2">
        <f>IF(AND(EZ44&lt;0,KX44=0,LT44&gt;=LT$6*'Drive Train'!$AA$52,LT44&lt;=LT$6*'Drive Train'!$AA$53,PD44=1,KB44=0),$C$17,0)</f>
        <v>0</v>
      </c>
      <c r="SO44" s="2">
        <f>IF(AND(FA44&lt;0,KY44=0,LU44&gt;=LU$6*'Drive Train'!$AA$52,LU44&lt;=LU$6*'Drive Train'!$AA$53,PE44=1,KC44=0),$C$17,0)</f>
        <v>0</v>
      </c>
      <c r="SP44" s="2">
        <f>IF(AND(FB44&lt;0,KZ44=0,LV44&gt;=LV$6*'Drive Train'!$AA$52,LV44&lt;=LV$6*'Drive Train'!$AA$53,PF44=1,KD44=0),$C$17,0)</f>
        <v>0</v>
      </c>
      <c r="SQ44" s="2">
        <f>IF(AND(FC44&lt;0,LA44=0,LW44&gt;=LW$6*'Drive Train'!$AA$52,LW44&lt;=LW$6*'Drive Train'!$AA$53,PG44=1,KE44=0),$C$17,0)</f>
        <v>0</v>
      </c>
      <c r="SR44" s="2">
        <f>IF(AND(FD44&lt;0,LB44=0,LX44&gt;=LX$6*'Drive Train'!$AA$52,LX44&lt;=LX$6*'Drive Train'!$AA$53,PH44=1,KF44=0),$C$17,0)</f>
        <v>0</v>
      </c>
      <c r="SS44" s="2">
        <f>IF(AND(FE44&lt;0,LC44=0,LY44&gt;=LY$6*'Drive Train'!$AA$52,LY44&lt;=LY$6*'Drive Train'!$AA$53,PI44=1,KG44=0),$C$17,0)</f>
        <v>0</v>
      </c>
      <c r="ST44" s="2">
        <f>IF(AND(FF44&lt;0,LD44=0,LZ44&gt;=LZ$6*'Drive Train'!$AA$52,LZ44&lt;=LZ$6*'Drive Train'!$AA$53,PJ44=1,KH44=0),$C$17,0)</f>
        <v>0</v>
      </c>
      <c r="SU44" s="2">
        <f>IF(AND(FG44&lt;0,LE44=0,MA44&gt;=MA$6*'Drive Train'!$AA$52,MA44&lt;=MA$6*'Drive Train'!$AA$53,PK44=1,KI44=0),$C$17,0)</f>
        <v>0</v>
      </c>
      <c r="SV44" s="2">
        <f>IF(AND(FH44&lt;0,LF44=0,MB44&gt;=MB$6*'Drive Train'!$AA$52,MB44&lt;=MB$6*'Drive Train'!$AA$53,PL44=1,KJ44=0),$C$17,0)</f>
        <v>0</v>
      </c>
      <c r="SW44" s="2">
        <f>IF(AND(FI44&lt;0,LG44=0,MC44&gt;=MC$6*'Drive Train'!$AA$52,MC44&lt;=MC$6*'Drive Train'!$AA$53,PM44=1,KK44=0),$C$17,0)</f>
        <v>0</v>
      </c>
      <c r="SX44" s="2">
        <f>IF(AND(FJ44&lt;0,LH44=0,MD44&gt;=MD$6*'Drive Train'!$AA$52,MD44&lt;=MD$6*'Drive Train'!$AA$53,PN44=1,KL44=0),$C$17,0)</f>
        <v>0</v>
      </c>
      <c r="SY44" s="2">
        <f>IF(AND(FK44&lt;0,LI44=0,ME44&gt;=ME$6*'Drive Train'!$AA$52,ME44&lt;=ME$6*'Drive Train'!$AA$53,PO44=1,KM44=0),$C$17,0)</f>
        <v>0</v>
      </c>
      <c r="SZ44" s="2">
        <f>IF(AND(FL44&lt;0,LJ44=0,MF44&gt;=MF$6*'Drive Train'!$AA$52,MF44&lt;=MF$6*'Drive Train'!$AA$53,PP44=1,KN44=0),$C$17,0)</f>
        <v>0</v>
      </c>
      <c r="TA44" s="2">
        <f>IF(AND(FM44&lt;0,LK44=0,MG44&gt;=MG$6*'Drive Train'!$AA$52,MG44&lt;=MG$6*'Drive Train'!$AA$53,PQ44=1,KO44=0),$C$17,0)</f>
        <v>0</v>
      </c>
      <c r="TB44" s="2">
        <f>IF(AND(FN44&lt;0,LL44=0,MH44&gt;=MH$6*'Drive Train'!$AA$52,MH44&lt;=MH$6*'Drive Train'!$AA$53,PR44=1,KP44=0),$C$17,0)</f>
        <v>0</v>
      </c>
      <c r="TC44" s="2">
        <f>IF(AND(FO44&lt;0,LM44=0,MI44&gt;=MI$6*'Drive Train'!$AA$52,MI44&lt;=MI$6*'Drive Train'!$AA$53,PS44=1,KQ44=0),$C$17,0)</f>
        <v>0</v>
      </c>
      <c r="TD44" s="144">
        <f t="shared" si="348"/>
        <v>1.4400000000000006</v>
      </c>
    </row>
    <row r="45" spans="1:524" x14ac:dyDescent="0.2">
      <c r="B45" s="20"/>
      <c r="C45" s="133" t="s">
        <v>36</v>
      </c>
      <c r="E45" s="17">
        <f>1/'Drive Train'!F10</f>
        <v>10.714285714285714</v>
      </c>
      <c r="F45" s="18">
        <f>G42</f>
        <v>3</v>
      </c>
      <c r="G45" s="18">
        <f t="shared" ref="G45:O45" si="520">F45-$I$42</f>
        <v>4.333333333333333</v>
      </c>
      <c r="H45" s="18">
        <f t="shared" si="520"/>
        <v>5.6666666666666661</v>
      </c>
      <c r="I45" s="18">
        <f t="shared" si="520"/>
        <v>6.9999999999999991</v>
      </c>
      <c r="J45" s="18">
        <f t="shared" si="520"/>
        <v>8.3333333333333321</v>
      </c>
      <c r="K45" s="18">
        <f t="shared" si="520"/>
        <v>9.6666666666666661</v>
      </c>
      <c r="L45" s="18">
        <f t="shared" si="520"/>
        <v>11</v>
      </c>
      <c r="M45" s="18">
        <f t="shared" si="520"/>
        <v>12.333333333333334</v>
      </c>
      <c r="N45" s="18">
        <f t="shared" si="520"/>
        <v>13.666666666666668</v>
      </c>
      <c r="O45" s="18">
        <f t="shared" si="520"/>
        <v>15.000000000000002</v>
      </c>
      <c r="R45" s="63">
        <f t="shared" si="160"/>
        <v>1.4800000000000006</v>
      </c>
      <c r="S45" s="2">
        <f>NG45/'Drive Train'!$F$35</f>
        <v>0.96800392817543968</v>
      </c>
      <c r="T45" s="2">
        <f>NH45/'Drive Train'!$F$35</f>
        <v>0.65729596594250483</v>
      </c>
      <c r="U45" s="2">
        <f>NI45/'Drive Train'!$F$35</f>
        <v>0.72372610944984295</v>
      </c>
      <c r="V45" s="2">
        <f>NJ45/'Drive Train'!$F$35</f>
        <v>0.81565055888607518</v>
      </c>
      <c r="W45" s="2">
        <f>NK45/'Drive Train'!$F$35</f>
        <v>0.89494021611385211</v>
      </c>
      <c r="X45" s="2">
        <f>NL45/'Drive Train'!$F$35</f>
        <v>0.94238928938853461</v>
      </c>
      <c r="Y45" s="2">
        <f>NM45/'Drive Train'!$F$35</f>
        <v>0.9625655700410698</v>
      </c>
      <c r="Z45" s="2">
        <f>NN45/'Drive Train'!$F$35</f>
        <v>0.96866011269932684</v>
      </c>
      <c r="AA45" s="2">
        <f>NO45/'Drive Train'!$F$35</f>
        <v>0.97008750427937096</v>
      </c>
      <c r="AB45" s="2">
        <f>NP45/'Drive Train'!$F$35</f>
        <v>0.97033841908845564</v>
      </c>
      <c r="AC45" s="2">
        <f>NQ45/'Drive Train'!$F$35</f>
        <v>0.97037127291366543</v>
      </c>
      <c r="AD45" s="2">
        <f>NR45/'Drive Train'!$F$35</f>
        <v>0.91535479237446782</v>
      </c>
      <c r="AE45" s="2">
        <f>NS45/'Drive Train'!$F$35</f>
        <v>0.93615796831472287</v>
      </c>
      <c r="AF45" s="2">
        <f>NT45/'Drive Train'!$F$35</f>
        <v>0.95836907921269043</v>
      </c>
      <c r="AG45" s="2">
        <f>NU45/'Drive Train'!$F$35</f>
        <v>0.96393315504332655</v>
      </c>
      <c r="AH45" s="2">
        <f>NV45/'Drive Train'!$F$35</f>
        <v>0.96603253969122371</v>
      </c>
      <c r="AI45" s="2">
        <f>NW45/'Drive Train'!$F$35</f>
        <v>0.96702298182734525</v>
      </c>
      <c r="AJ45" s="2">
        <f>NX45/'Drive Train'!$F$35</f>
        <v>0.96751859596223544</v>
      </c>
      <c r="AK45" s="2">
        <f>NY45/'Drive Train'!$F$35</f>
        <v>0.96778886745415349</v>
      </c>
      <c r="AL45" s="2">
        <f>NZ45/'Drive Train'!$F$35</f>
        <v>0.96794528661612211</v>
      </c>
      <c r="AM45" s="2">
        <f>OA45/'Drive Train'!$F$35</f>
        <v>0.96795158386687286</v>
      </c>
      <c r="AN45" s="61">
        <f t="shared" si="161"/>
        <v>1.4800000000000006</v>
      </c>
      <c r="AO45" s="46">
        <f>LO45*12*60/(PI() * 'Drive Train'!$F$15)/S$6*ABS(S45)</f>
        <v>4662.6470242719888</v>
      </c>
      <c r="AP45" s="46">
        <f>LP45*12*60/(PI() * 'Drive Train'!$F$15)/T$6*ABS(T45)</f>
        <v>891.70101786748035</v>
      </c>
      <c r="AQ45" s="46">
        <f>LQ45*12*60/(PI() * 'Drive Train'!$F$15)/U$6*ABS(U45)</f>
        <v>1789.8373129307138</v>
      </c>
      <c r="AR45" s="46">
        <f>LR45*12*60/(PI() * 'Drive Train'!$F$15)/V$6*ABS(V45)</f>
        <v>2869.3159229487196</v>
      </c>
      <c r="AS45" s="46">
        <f>LS45*12*60/(PI() * 'Drive Train'!$F$15)/W$6*ABS(W45)</f>
        <v>3808.7812510661493</v>
      </c>
      <c r="AT45" s="46">
        <f>LT45*12*60/(PI() * 'Drive Train'!$F$15)/X$6*ABS(X45)</f>
        <v>4367.4376783057933</v>
      </c>
      <c r="AU45" s="46">
        <f>LU45*12*60/(PI() * 'Drive Train'!$F$15)/Y$6*ABS(Y45)</f>
        <v>4600.9827423791658</v>
      </c>
      <c r="AV45" s="46">
        <f>LV45*12*60/(PI() * 'Drive Train'!$F$15)/Z$6*ABS(Z45)</f>
        <v>4669.9932620304735</v>
      </c>
      <c r="AW45" s="46">
        <f>LW45*12*60/(PI() * 'Drive Train'!$F$15)/AA$6*ABS(AA45)</f>
        <v>4685.7495552858963</v>
      </c>
      <c r="AX45" s="46">
        <f>LX45*12*60/(PI() * 'Drive Train'!$F$15)/AB$6*ABS(AB45)</f>
        <v>4688.4415029625297</v>
      </c>
      <c r="AY45" s="46">
        <f>LY45*12*60/(PI() * 'Drive Train'!$F$15)/AC$6*ABS(AC45)</f>
        <v>4688.7829236398456</v>
      </c>
      <c r="AZ45" s="46">
        <f>LZ45*12*60/(PI() * 'Drive Train'!$F$15)/AD$6*ABS(AD45)</f>
        <v>3544.3368603365598</v>
      </c>
      <c r="BA45" s="46">
        <f>MA45*12*60/(PI() * 'Drive Train'!$F$15)/AE$6*ABS(AE45)</f>
        <v>4309.7392144157739</v>
      </c>
      <c r="BB45" s="46">
        <f>MB45*12*60/(PI() * 'Drive Train'!$F$15)/AF$6*ABS(AF45)</f>
        <v>4556.1382802028393</v>
      </c>
      <c r="BC45" s="46">
        <f>MC45*12*60/(PI() * 'Drive Train'!$F$15)/AG$6*ABS(AG45)</f>
        <v>4617.6759051777199</v>
      </c>
      <c r="BD45" s="46">
        <f>MD45*12*60/(PI() * 'Drive Train'!$F$15)/AH$6*ABS(AH45)</f>
        <v>4640.8739219104682</v>
      </c>
      <c r="BE45" s="46">
        <f>ME45*12*60/(PI() * 'Drive Train'!$F$15)/AI$6*ABS(AI45)</f>
        <v>4651.8141987962144</v>
      </c>
      <c r="BF45" s="46">
        <f>MF45*12*60/(PI() * 'Drive Train'!$F$15)/AJ$6*ABS(AJ45)</f>
        <v>4657.2877040556377</v>
      </c>
      <c r="BG45" s="46">
        <f>MG45*12*60/(PI() * 'Drive Train'!$F$15)/AK$6*ABS(AK45)</f>
        <v>4660.2722762258054</v>
      </c>
      <c r="BH45" s="46">
        <f>MH45*12*60/(PI() * 'Drive Train'!$F$15)/AL$6*ABS(AL45)</f>
        <v>4661.9995034239791</v>
      </c>
      <c r="BI45" s="46">
        <f>MI45*12*60/(PI() * 'Drive Train'!$F$15)/AM$6*ABS(AM45)</f>
        <v>4662.0690381865461</v>
      </c>
      <c r="BJ45" s="61">
        <f t="shared" si="390"/>
        <v>1.4800000000000006</v>
      </c>
      <c r="BK45" s="2">
        <f>IF(OR(KS44=1,AND($C$37=Motors!$C$32,OY44=1)),0,IF(NG45=0,-(CG44+$C$15)/($C$14-$C$15)*$C$12,($C$11*S45-AO45)/($C$11*S45)*$C$12*S45))</f>
        <v>0.2980114736152456</v>
      </c>
      <c r="BL45" s="2">
        <f>IF(OR(KT44=1,AND($C$37=Motors!$C$32,OZ44=1)),0,IF(NH45=0,-(CH44+$C$15)/($C$14-$C$15)*$C$12,($C$11*T45-AP45)/($C$11*T45)*$C$12*T45))</f>
        <v>1.215788163086754</v>
      </c>
      <c r="BM45" s="2">
        <f>IF(OR(KU44=1,AND($C$37=Motors!$C$32,PA44=1)),0,IF(NI45=0,-(CI44+$C$15)/($C$14-$C$15)*$C$12,($C$11*U45-AQ45)/($C$11*U45)*$C$12*U45))</f>
        <v>0.97861575147842284</v>
      </c>
      <c r="BN45" s="2">
        <f>IF(OR(KV44=1,AND($C$37=Motors!$C$32,PB44=1)),0,IF(NJ45=0,-(CJ44+$C$15)/($C$14-$C$15)*$C$12,($C$11*V45-AR45)/($C$11*V45)*$C$12*V45))</f>
        <v>0.72320598937612868</v>
      </c>
      <c r="BO45" s="2">
        <f>IF(OR(KW44=1,AND($C$37=Motors!$C$32,PC44=1)),0,IF(NK45=0,-(CK44+$C$15)/($C$14-$C$15)*$C$12,($C$11*W45-AS45)/($C$11*W45)*$C$12*W45))</f>
        <v>0.49917721201507792</v>
      </c>
      <c r="BP45" s="2">
        <f>IF(OR(KX44=1,AND($C$37=Motors!$C$32,PD44=1)),0,IF(NL45=0,-(CL44+$C$15)/($C$14-$C$15)*$C$12,($C$11*X45-AT45)/($C$11*X45)*$C$12*X45))</f>
        <v>0.36669197336043158</v>
      </c>
      <c r="BQ45" s="2">
        <f>IF(OR(KY44=1,AND($C$37=Motors!$C$32,PE44=1)),0,IF(NM45=0,-(CM44+$C$15)/($C$14-$C$15)*$C$12,($C$11*Y45-AU45)/($C$11*Y45)*$C$12*Y45))</f>
        <v>0.31214198100835316</v>
      </c>
      <c r="BR45" s="2">
        <f>IF(OR(KZ44=1,AND($C$37=Motors!$C$32,PF44=1)),0,IF(NN45=0,-(CN44+$C$15)/($C$14-$C$15)*$C$12,($C$11*Z45-AV45)/($C$11*Z45)*$C$12*Z45))</f>
        <v>0.29634843111932951</v>
      </c>
      <c r="BS45" s="2">
        <f>IF(OR(LA44=1,AND($C$37=Motors!$C$32,PG44=1)),0,IF(NO45=0,-(CO44+$C$15)/($C$14-$C$15)*$C$12,($C$11*AA45-AW45)/($C$11*AA45)*$C$12*AA45))</f>
        <v>0.29283060168604125</v>
      </c>
      <c r="BT45" s="2">
        <f>IF(OR(LB44=1,AND($C$37=Motors!$C$32,PH44=1)),0,IF(NP45=0,-(CP44+$C$15)/($C$14-$C$15)*$C$12,($C$11*AB45-AX45)/($C$11*AB45)*$C$12*AB45))</f>
        <v>0.29224687684049416</v>
      </c>
      <c r="BU45" s="2">
        <f>IF(OR(LC44=1,AND($C$37=Motors!$C$32,PI44=1)),0,IF(NQ45=0,-(CQ44+$C$15)/($C$14-$C$15)*$C$12,($C$11*AC45-AY45)/($C$11*AC45)*$C$12*AC45))</f>
        <v>0.2921753711384884</v>
      </c>
      <c r="BV45" s="2">
        <f>IF(OR(LD44=1,AND($C$37=Motors!$C$32,PJ44=1)),0,IF(NR45=0,-(CR44+$C$15)/($C$14-$C$15)*$C$12,($C$11*AD45-AZ45)/($C$11*AD45)*$C$12*AD45))</f>
        <v>0.66711316408326671</v>
      </c>
      <c r="BW45" s="2">
        <f>IF(OR(LE44=1,AND($C$37=Motors!$C$32,PK44=1)),0,IF(NS45=0,-(CS44+$C$15)/($C$14-$C$15)*$C$12,($C$11*AE45-BA45)/($C$11*AE45)*$C$12*AE45))</f>
        <v>0.3771092595353423</v>
      </c>
      <c r="BX45" s="2">
        <f>IF(OR(LF44=1,AND($C$37=Motors!$C$32,PL44=1)),0,IF(NT45=0,-(CT44+$C$15)/($C$14-$C$15)*$C$12,($C$11*AF45-BB45)/($C$11*AF45)*$C$12*AF45))</f>
        <v>0.32182544735520957</v>
      </c>
      <c r="BY45" s="2">
        <f>IF(OR(LG44=1,AND($C$37=Motors!$C$32,PM44=1)),0,IF(NU45=0,-(CU44+$C$15)/($C$14-$C$15)*$C$12,($C$11*AG45-BC45)/($C$11*AG45)*$C$12*AG45))</f>
        <v>0.30805991180226844</v>
      </c>
      <c r="BZ45" s="2">
        <f>IF(OR(LH44=1,AND($C$37=Motors!$C$32,PN44=1)),0,IF(NV45=0,-(CV44+$C$15)/($C$14-$C$15)*$C$12,($C$11*AH45-BD45)/($C$11*AH45)*$C$12*AH45))</f>
        <v>0.30287528907283473</v>
      </c>
      <c r="CA45" s="2">
        <f>IF(OR(LI44=1,AND($C$37=Motors!$C$32,PO44=1)),0,IF(NW45=0,-(CW44+$C$15)/($C$14-$C$15)*$C$12,($C$11*AI45-BE45)/($C$11*AI45)*$C$12*AI45))</f>
        <v>0.30043109369351023</v>
      </c>
      <c r="CB45" s="2">
        <f>IF(OR(LJ44=1,AND($C$37=Motors!$C$32,PP44=1)),0,IF(NX45=0,-(CX44+$C$15)/($C$14-$C$15)*$C$12,($C$11*AJ45-BF45)/($C$11*AJ45)*$C$12*AJ45))</f>
        <v>0.29920846042858695</v>
      </c>
      <c r="CC45" s="2">
        <f>IF(OR(LK44=1,AND($C$37=Motors!$C$32,PQ44=1)),0,IF(NY45=0,-(CY44+$C$15)/($C$14-$C$15)*$C$12,($C$11*AK45-BG45)/($C$11*AK45)*$C$12*AK45))</f>
        <v>0.29854184870688022</v>
      </c>
      <c r="CD45" s="2">
        <f>IF(OR(LL44=1,AND($C$37=Motors!$C$32,PR44=1)),0,IF(NZ45=0,-(CZ44+$C$15)/($C$14-$C$15)*$C$12,($C$11*AL45-BH45)/($C$11*AL45)*$C$12*AL45))</f>
        <v>0.29815608789572173</v>
      </c>
      <c r="CE45" s="2">
        <f>IF(OR(LM44=1,AND($C$37=Motors!$C$32,PS44=1)),0,IF(OA45=0,-(DA44+$C$15)/($C$14-$C$15)*$C$12,($C$11*AM45-BI45)/($C$11*AM45)*$C$12*AM45))</f>
        <v>0.29814055822914648</v>
      </c>
      <c r="CF45" s="61">
        <f t="shared" si="391"/>
        <v>1.4800000000000006</v>
      </c>
      <c r="CG45" s="57">
        <f>IF(AND(KS44=1,OY44=1),0,ABS(BK45/$C$12*($C$14-$C$15)+$C$15) *'Drive Train'!$AA$49 + CG44*(1-'Drive Train'!$AA$49))</f>
        <v>18.614592143085481</v>
      </c>
      <c r="CH45" s="57">
        <f>IF(AND(KT44=1,OZ44=1),0,ABS(BL45/$C$12*($C$14-$C$15)+$C$15) *'Drive Train'!$AA$49 + CH44*(1-'Drive Train'!$AA$49))</f>
        <v>67.473824200842529</v>
      </c>
      <c r="CI45" s="57">
        <f>IF(AND(KU44=1,PA44=1),0,ABS(BM45/$C$12*($C$14-$C$15)+$C$15) *'Drive Train'!$AA$49 + CI44*(1-'Drive Train'!$AA$49))</f>
        <v>54.847591665842998</v>
      </c>
      <c r="CJ45" s="57">
        <f>IF(AND(KV44=1,PB44=1),0,ABS(BN45/$C$12*($C$14-$C$15)+$C$15) *'Drive Train'!$AA$49 + CJ44*(1-'Drive Train'!$AA$49))</f>
        <v>41.250466156413815</v>
      </c>
      <c r="CK45" s="57">
        <f>IF(AND(KW44=1,PC44=1),0,ABS(BO45/$C$12*($C$14-$C$15)+$C$15) *'Drive Train'!$AA$49 + CK44*(1-'Drive Train'!$AA$49))</f>
        <v>29.323954896902279</v>
      </c>
      <c r="CL45" s="57">
        <f>IF(AND(KX44=1,PD44=1),0,ABS(BP45/$C$12*($C$14-$C$15)+$C$15) *'Drive Train'!$AA$49 + CL44*(1-'Drive Train'!$AA$49))</f>
        <v>22.270902565204718</v>
      </c>
      <c r="CM45" s="57">
        <f>IF(AND(KY44=1,PE44=1),0,ABS(BQ45/$C$12*($C$14-$C$15)+$C$15) *'Drive Train'!$AA$49 + CM44*(1-'Drive Train'!$AA$49))</f>
        <v>19.366851105133492</v>
      </c>
      <c r="CN45" s="57">
        <f>IF(AND(KZ44=1,PF44=1),0,ABS(BR45/$C$12*($C$14-$C$15)+$C$15) *'Drive Train'!$AA$49 + CN44*(1-'Drive Train'!$AA$49))</f>
        <v>18.526057557099573</v>
      </c>
      <c r="CO45" s="57">
        <f>IF(AND(LA44=1,PG44=1),0,ABS(BS45/$C$12*($C$14-$C$15)+$C$15) *'Drive Train'!$AA$49 + CO44*(1-'Drive Train'!$AA$49))</f>
        <v>18.338780579385514</v>
      </c>
      <c r="CP45" s="57">
        <f>IF(AND(LB44=1,PH44=1),0,ABS(BT45/$C$12*($C$14-$C$15)+$C$15) *'Drive Train'!$AA$49 + CP44*(1-'Drive Train'!$AA$49))</f>
        <v>18.307705103168214</v>
      </c>
      <c r="CQ45" s="57">
        <f>IF(AND(LC44=1,PI44=1),0,ABS(BU45/$C$12*($C$14-$C$15)+$C$15) *'Drive Train'!$AA$49 + CQ44*(1-'Drive Train'!$AA$49))</f>
        <v>18.303898388824919</v>
      </c>
      <c r="CR45" s="57">
        <f>IF(AND(LD44=1,PJ44=1),0,ABS(BV45/$C$12*($C$14-$C$15)+$C$15) *'Drive Train'!$AA$49 + CR44*(1-'Drive Train'!$AA$49))</f>
        <v>38.264279648084276</v>
      </c>
      <c r="CS45" s="57">
        <f>IF(AND(LE44=1,PK44=1),0,ABS(BW45/$C$12*($C$14-$C$15)+$C$15) *'Drive Train'!$AA$49 + CS44*(1-'Drive Train'!$AA$49))</f>
        <v>22.825482571943741</v>
      </c>
      <c r="CT45" s="57">
        <f>IF(AND(LF44=1,PL44=1),0,ABS(BX45/$C$12*($C$14-$C$15)+$C$15) *'Drive Train'!$AA$49 + CT44*(1-'Drive Train'!$AA$49))</f>
        <v>19.882365101939168</v>
      </c>
      <c r="CU45" s="57">
        <f>IF(AND(LG44=1,PM44=1),0,ABS(BY45/$C$12*($C$14-$C$15)+$C$15) *'Drive Train'!$AA$49 + CU44*(1-'Drive Train'!$AA$49))</f>
        <v>19.149535968560599</v>
      </c>
      <c r="CV45" s="57">
        <f>IF(AND(LH44=1,PN44=1),0,ABS(BZ45/$C$12*($C$14-$C$15)+$C$15) *'Drive Train'!$AA$49 + CV44*(1-'Drive Train'!$AA$49))</f>
        <v>18.873524725329752</v>
      </c>
      <c r="CW45" s="57">
        <f>IF(AND(LI44=1,PO44=1),0,ABS(CA45/$C$12*($C$14-$C$15)+$C$15) *'Drive Train'!$AA$49 + CW44*(1-'Drive Train'!$AA$49))</f>
        <v>18.743404282521727</v>
      </c>
      <c r="CX45" s="57">
        <f>IF(AND(LJ44=1,PP44=1),0,ABS(CB45/$C$12*($C$14-$C$15)+$C$15) *'Drive Train'!$AA$49 + CX44*(1-'Drive Train'!$AA$49))</f>
        <v>18.678315548957553</v>
      </c>
      <c r="CY45" s="57">
        <f>IF(AND(LK44=1,PQ44=1),0,ABS(CC45/$C$12*($C$14-$C$15)+$C$15) *'Drive Train'!$AA$49 + CY44*(1-'Drive Train'!$AA$49))</f>
        <v>18.642827464353829</v>
      </c>
      <c r="CZ45" s="57">
        <f>IF(AND(LL44=1,PR44=1),0,ABS(CD45/$C$12*($C$14-$C$15)+$C$15) *'Drive Train'!$AA$49 + CZ44*(1-'Drive Train'!$AA$49))</f>
        <v>18.622290903328256</v>
      </c>
      <c r="DA45" s="57">
        <f>IF(AND(LM44=1,PS44=1),0,ABS(CE45/$C$12*($C$14-$C$15)+$C$15) *'Drive Train'!$AA$49 + DA44*(1-'Drive Train'!$AA$49))</f>
        <v>18.621464158008088</v>
      </c>
      <c r="DB45" s="61">
        <f t="shared" si="162"/>
        <v>1.4800000000000006</v>
      </c>
      <c r="DC45" s="57">
        <f t="shared" si="392"/>
        <v>18.614592143085481</v>
      </c>
      <c r="DD45" s="57">
        <f t="shared" si="393"/>
        <v>67.473824200842529</v>
      </c>
      <c r="DE45" s="57">
        <f t="shared" si="394"/>
        <v>54.847591665842998</v>
      </c>
      <c r="DF45" s="57">
        <f t="shared" si="395"/>
        <v>41.250466156413815</v>
      </c>
      <c r="DG45" s="57">
        <f t="shared" si="396"/>
        <v>29.323954896902279</v>
      </c>
      <c r="DH45" s="57">
        <f t="shared" si="397"/>
        <v>22.270902565204718</v>
      </c>
      <c r="DI45" s="57">
        <f t="shared" si="398"/>
        <v>19.366851105133492</v>
      </c>
      <c r="DJ45" s="57">
        <f t="shared" si="399"/>
        <v>18.526057557099573</v>
      </c>
      <c r="DK45" s="57">
        <f t="shared" si="400"/>
        <v>18.338780579385514</v>
      </c>
      <c r="DL45" s="57">
        <f t="shared" si="401"/>
        <v>18.307705103168214</v>
      </c>
      <c r="DM45" s="57">
        <f t="shared" si="402"/>
        <v>18.303898388824919</v>
      </c>
      <c r="DN45" s="57">
        <f t="shared" si="403"/>
        <v>25</v>
      </c>
      <c r="DO45" s="57">
        <f t="shared" si="404"/>
        <v>22.825482571943741</v>
      </c>
      <c r="DP45" s="57">
        <f t="shared" si="405"/>
        <v>19.882365101939168</v>
      </c>
      <c r="DQ45" s="57">
        <f t="shared" si="406"/>
        <v>19.149535968560599</v>
      </c>
      <c r="DR45" s="57">
        <f t="shared" si="407"/>
        <v>18.873524725329752</v>
      </c>
      <c r="DS45" s="57">
        <f t="shared" si="408"/>
        <v>18.743404282521727</v>
      </c>
      <c r="DT45" s="57">
        <f t="shared" si="409"/>
        <v>18.678315548957553</v>
      </c>
      <c r="DU45" s="57">
        <f t="shared" si="410"/>
        <v>18.642827464353829</v>
      </c>
      <c r="DV45" s="57">
        <f t="shared" si="411"/>
        <v>18.622290903328256</v>
      </c>
      <c r="DW45" s="57">
        <f t="shared" si="412"/>
        <v>18.621464158008088</v>
      </c>
      <c r="DX45" s="61">
        <f t="shared" si="163"/>
        <v>1.4800000000000006</v>
      </c>
      <c r="DY45" s="2">
        <f>IF(OY45=0,($C$23/0.4536*IF(ISNA(MK44),'Drive Train'!$F$16,'Drive Train'!$F$17)*4.448*$C$24*S$6)*SIGN(BK45),BK45)</f>
        <v>4.5236871680000004</v>
      </c>
      <c r="DZ45" s="2">
        <f>IF(OZ45=0,($C$23/0.4536*IF(ISNA(ML44),'Drive Train'!$F$16,'Drive Train'!$F$17)*4.448*$C$24*$C$21*T$6)*SIGN(BL45),BL45)</f>
        <v>14.225645600594998</v>
      </c>
      <c r="EA45" s="2">
        <f>IF(PA45=0,($C$23/0.4536*IF(ISNA(MM44),'Drive Train'!$F$16,'Drive Train'!$F$17)*4.448*$C$24*$C$21*U$6)*SIGN(BM45),BM45)</f>
        <v>9.8485238773349995</v>
      </c>
      <c r="EB45" s="2">
        <f>IF(PB45=0,($C$23/0.4536*IF(ISNA(MN44),'Drive Train'!$F$16,'Drive Train'!$F$17)*4.448*$C$24*$C$21*V$6)*SIGN(BN45),BN45)</f>
        <v>7.5312241414914709</v>
      </c>
      <c r="EC45" s="2">
        <f>IF(PC45=0,($C$23/0.4536*IF(ISNA(MO44),'Drive Train'!$F$16,'Drive Train'!$F$17)*4.448*$C$24*$C$21*W$6)*SIGN(BO45),BO45)</f>
        <v>6.0967052573978577</v>
      </c>
      <c r="ED45" s="2">
        <f>IF(PD45=0,($C$23/0.4536*IF(ISNA(MP44),'Drive Train'!$F$16,'Drive Train'!$F$17)*4.448*$C$24*$C$21*X$6)*SIGN(BP45),BP45)</f>
        <v>5.1212324162142009</v>
      </c>
      <c r="EE45" s="2">
        <f>IF(PE45=0,($C$23/0.4536*IF(ISNA(MQ44),'Drive Train'!$F$16,'Drive Train'!$F$17)*4.448*$C$24*$C$21*Y$6)*SIGN(BQ45),BQ45)</f>
        <v>4.4148555312191382</v>
      </c>
      <c r="EF45" s="2">
        <f>IF(PF45=0,($C$23/0.4536*IF(ISNA(MR44),'Drive Train'!$F$16,'Drive Train'!$F$17)*4.448*$C$24*$C$21*Z$6)*SIGN(BR45),BR45)</f>
        <v>3.8797215274349997</v>
      </c>
      <c r="EG45" s="2">
        <f>IF(PG45=0,($C$23/0.4536*IF(ISNA(MS44),'Drive Train'!$F$16,'Drive Train'!$F$17)*4.448*$C$24*$C$21*AA$6)*SIGN(BS45),BS45)</f>
        <v>3.4602921731177019</v>
      </c>
      <c r="EH45" s="2">
        <f>IF(PH45=0,($C$23/0.4536*IF(ISNA(MT44),'Drive Train'!$F$16,'Drive Train'!$F$17)*4.448*$C$24*$C$21*AB$6)*SIGN(BT45),BT45)</f>
        <v>3.1227026928135362</v>
      </c>
      <c r="EI45" s="2">
        <f>IF(PI45=0,($C$23/0.4536*IF(ISNA(MU44),'Drive Train'!$F$16,'Drive Train'!$F$17)*4.448*$C$24*$C$21*AC$6)*SIGN(BU45),BU45)</f>
        <v>2.8451291201189992</v>
      </c>
      <c r="EJ45" s="2">
        <f>IF(PJ45=0,($C$23/0.4536*IF(ISNA(MV44),'Drive Train'!$F$16,'Drive Train'!$F$17)*4.448*$C$24*$C$21*AD$6)*SIGN(BV45),BV45)</f>
        <v>3.9831807681666</v>
      </c>
      <c r="EK45" s="2">
        <f>IF(PK45=0,($C$23/0.4536*IF(ISNA(MW44),'Drive Train'!$F$16,'Drive Train'!$F$17)*4.448*$C$24*$C$21*AE$6)*SIGN(BW45),BW45)</f>
        <v>3.9831807681666</v>
      </c>
      <c r="EL45" s="2">
        <f>IF(PL45=0,($C$23/0.4536*IF(ISNA(MX44),'Drive Train'!$F$16,'Drive Train'!$F$17)*4.448*$C$24*$C$21*AF$6)*SIGN(BX45),BX45)</f>
        <v>3.9831807681666</v>
      </c>
      <c r="EM45" s="2">
        <f>IF(PM45=0,($C$23/0.4536*IF(ISNA(MY44),'Drive Train'!$F$16,'Drive Train'!$F$17)*4.448*$C$24*$C$21*AG$6)*SIGN(BY45),BY45)</f>
        <v>3.9831807681666</v>
      </c>
      <c r="EN45" s="2">
        <f>IF(PN45=0,($C$23/0.4536*IF(ISNA(MZ44),'Drive Train'!$F$16,'Drive Train'!$F$17)*4.448*$C$24*$C$21*AH$6)*SIGN(BZ45),BZ45)</f>
        <v>3.9831807681666</v>
      </c>
      <c r="EO45" s="2">
        <f>IF(PO45=0,($C$23/0.4536*IF(ISNA(NA44),'Drive Train'!$F$16,'Drive Train'!$F$17)*4.448*$C$24*$C$21*AI$6)*SIGN(CA45),CA45)</f>
        <v>3.9831807681666</v>
      </c>
      <c r="EP45" s="2">
        <f>IF(PP45=0,($C$23/0.4536*IF(ISNA(NB44),'Drive Train'!$F$16,'Drive Train'!$F$17)*4.448*$C$24*$C$21*AJ$6)*SIGN(CB45),CB45)</f>
        <v>3.9831807681666</v>
      </c>
      <c r="EQ45" s="2">
        <f>IF(PQ45=0,($C$23/0.4536*IF(ISNA(NC44),'Drive Train'!$F$16,'Drive Train'!$F$17)*4.448*$C$24*$C$21*AK$6)*SIGN(CC45),CC45)</f>
        <v>3.9831807681666</v>
      </c>
      <c r="ER45" s="2">
        <f>IF(PR45=0,($C$23/0.4536*IF(ISNA(ND44),'Drive Train'!$F$16,'Drive Train'!$F$17)*4.448*$C$24*$C$21*AL$6)*SIGN(CD45),CD45)</f>
        <v>3.9831807681666</v>
      </c>
      <c r="ES45" s="2">
        <f>IF(PS45=0,($C$23/0.4536*IF(ISNA(NE44),'Drive Train'!$F$16,'Drive Train'!$F$17)*4.448*$C$24*$C$21*AM$6)*SIGN(CE45),CE45)</f>
        <v>3.9831807681666</v>
      </c>
      <c r="ET45" s="61">
        <f t="shared" si="413"/>
        <v>1.4800000000000006</v>
      </c>
      <c r="EU45" s="255">
        <f>MAX(MIN(IF(AND(OY44=1,NG45&lt;0),-1,1)*(DC45-$C$15)/($C$14-$C$15)*$C$12*$C$21-$C$33*LO45/AO$6 -  OY44*$C$33/$C$21,DY44/$C$19),MAX(EU$8:EU44)*-1)</f>
        <v>5.9537867926684473E-3</v>
      </c>
      <c r="EV45" s="255">
        <f>MAX(MIN(IF(AND(OZ44=1,NH45&lt;0),-1,1)*(DD45-$C$15)/($C$14-$C$15)*$C$12*$C$21-$C$33*LP45/AP$6 -  OZ44*$C$33/$C$21,DZ44/$C$19),MAX(EV$8:EV44)*-1)</f>
        <v>0.99829336807703106</v>
      </c>
      <c r="EW45" s="255">
        <f>MAX(MIN(IF(AND(PA44=1,NI45&lt;0),-1,1)*(DE45-$C$15)/($C$14-$C$15)*$C$12*$C$21-$C$33*LQ45/AQ$6 -  PA44*$C$33/$C$21,EA44/$C$19),MAX(EW$8:EW44)*-1)</f>
        <v>0.73001719057221326</v>
      </c>
      <c r="EX45" s="255">
        <f>MAX(MIN(IF(AND(PB44=1,NJ45&lt;0),-1,1)*(DF45-$C$15)/($C$14-$C$15)*$C$12*$C$21-$C$33*LR45/AR$6 -  PB44*$C$33/$C$21,EB44/$C$19),MAX(EX$8:EX44)*-1)</f>
        <v>0.44950160287422219</v>
      </c>
      <c r="EY45" s="255">
        <f>MAX(MIN(IF(AND(PC44=1,NK45&lt;0),-1,1)*(DG45-$C$15)/($C$14-$C$15)*$C$12*$C$21-$C$33*LS45/AS$6 -  PC44*$C$33/$C$21,EC44/$C$19),MAX(EY$8:EY44)*-1)</f>
        <v>0.21294429999268202</v>
      </c>
      <c r="EZ45" s="255">
        <f>MAX(MIN(IF(AND(PD44=1,NL45&lt;0),-1,1)*(DH45-$C$15)/($C$14-$C$15)*$C$12*$C$21-$C$33*LT45/AT$6 -  PD44*$C$33/$C$21,ED44/$C$19),MAX(EZ$8:EZ44)*-1)</f>
        <v>7.6135772972983656E-2</v>
      </c>
      <c r="FA45" s="255">
        <f>MAX(MIN(IF(AND(PE44=1,NM45&lt;0),-1,1)*(DI45-$C$15)/($C$14-$C$15)*$C$12*$C$21-$C$33*LU45/AU$6 -  PE44*$C$33/$C$21,EE44/$C$19),MAX(FA$8:FA44)*-1)</f>
        <v>2.0357781935684938E-2</v>
      </c>
      <c r="FB45" s="255">
        <f>MAX(MIN(IF(AND(PF44=1,NN45&lt;0),-1,1)*(DJ45-$C$15)/($C$14-$C$15)*$C$12*$C$21-$C$33*LV45/AV$6 -  PF44*$C$33/$C$21,EF44/$C$19),MAX(FB$8:FB44)*-1)</f>
        <v>4.2593970653315716E-3</v>
      </c>
      <c r="FC45" s="255">
        <f>MAX(MIN(IF(AND(PG44=1,NO45&lt;0),-1,1)*(DK45-$C$15)/($C$14-$C$15)*$C$12*$C$21-$C$33*LW45/AW$6 -  PG44*$C$33/$C$21,EG44/$C$19),MAX(FC$8:FC44)*-1)</f>
        <v>6.7482073614355542E-4</v>
      </c>
      <c r="FD45" s="255">
        <f>MAX(MIN(IF(AND(PH44=1,NP45&lt;0),-1,1)*(DL45-$C$15)/($C$14-$C$15)*$C$12*$C$21-$C$33*LX45/AX$6 -  PH44*$C$33/$C$21,EH44/$C$19),MAX(FD$8:FD44)*-1)</f>
        <v>7.9637427695344876E-5</v>
      </c>
      <c r="FE45" s="255">
        <f>MAX(MIN(IF(AND(PI44=1,NQ45&lt;0),-1,1)*(DM45-$C$15)/($C$14-$C$15)*$C$12*$C$21-$C$33*LY45/AY$6 -  PI44*$C$33/$C$21,EI44/$C$19),MAX(FE$8:FE44)*-1)</f>
        <v>6.6524752646013319E-6</v>
      </c>
      <c r="FF45" s="255">
        <f>MAX(MIN(IF(AND(PJ44=1,NR45&lt;0),-1,1)*(DN45-$C$15)/($C$14-$C$15)*$C$12*$C$21-$C$33*LZ45/AZ$6 -  PJ44*$C$33/$C$21,EJ44/$C$19),MAX(FF$8:FF44)*-1)</f>
        <v>0.161862110314869</v>
      </c>
      <c r="FG45" s="255">
        <f>MAX(MIN(IF(AND(PK44=1,NS45&lt;0),-1,1)*(DO45-$C$15)/($C$14-$C$15)*$C$12*$C$21-$C$33*MA45/BA$6 -  PK44*$C$33/$C$21,EK44/$C$19),MAX(FG$8:FG44)*-1)</f>
        <v>8.6947406230516222E-2</v>
      </c>
      <c r="FH45" s="255">
        <f>MAX(MIN(IF(AND(PL44=1,NT45&lt;0),-1,1)*(DP45-$C$15)/($C$14-$C$15)*$C$12*$C$21-$C$33*MB45/BB$6 -  PL44*$C$33/$C$21,EL44/$C$19),MAX(FH$8:FH44)*-1)</f>
        <v>3.0261169891042439E-2</v>
      </c>
      <c r="FI45" s="255">
        <f>MAX(MIN(IF(AND(PM44=1,NU45&lt;0),-1,1)*(DQ45-$C$15)/($C$14-$C$15)*$C$12*$C$21-$C$33*MC45/BC$6 -  PM44*$C$33/$C$21,EM44/$C$19),MAX(FI$8:FI44)*-1)</f>
        <v>1.6202491780843487E-2</v>
      </c>
      <c r="FJ45" s="255">
        <f>MAX(MIN(IF(AND(PN44=1,NV45&lt;0),-1,1)*(DR45-$C$15)/($C$14-$C$15)*$C$12*$C$21-$C$33*MD45/BD$6 -  PN44*$C$33/$C$21,EN44/$C$19),MAX(FJ$8:FJ44)*-1)</f>
        <v>1.0913102634825311E-2</v>
      </c>
      <c r="FK45" s="255">
        <f>MAX(MIN(IF(AND(PO44=1,NW45&lt;0),-1,1)*(DS45-$C$15)/($C$14-$C$15)*$C$12*$C$21-$C$33*ME45/BE$6 -  PO44*$C$33/$C$21,EO44/$C$19),MAX(FK$8:FK44)*-1)</f>
        <v>8.4205798750778826E-3</v>
      </c>
      <c r="FL45" s="255">
        <f>MAX(MIN(IF(AND(PP44=1,NX45&lt;0),-1,1)*(DT45-$C$15)/($C$14-$C$15)*$C$12*$C$21-$C$33*MF45/BF$6 -  PP44*$C$33/$C$21,EP44/$C$19),MAX(FL$8:FL44)*-1)</f>
        <v>7.1740270847381882E-3</v>
      </c>
      <c r="FM45" s="255">
        <f>MAX(MIN(IF(AND(PQ44=1,NY45&lt;0),-1,1)*(DU45-$C$15)/($C$14-$C$15)*$C$12*$C$21-$C$33*MG45/BG$6 -  PQ44*$C$33/$C$21,EQ44/$C$19),MAX(FM$8:FM44)*-1)</f>
        <v>6.4944452674007835E-3</v>
      </c>
      <c r="FN45" s="255">
        <f>MAX(MIN(IF(AND(PR44=1,NZ45&lt;0),-1,1)*(DV45-$C$15)/($C$14-$C$15)*$C$12*$C$21-$C$33*MH45/BH$6 -  PR44*$C$33/$C$21,ER44/$C$19),MAX(FN$8:FN44)*-1)</f>
        <v>6.1012018217030395E-3</v>
      </c>
      <c r="FO45" s="255">
        <f>MAX(MIN(IF(AND(PS44=1,OA45&lt;0),-1,1)*(DW45-$C$15)/($C$14-$C$15)*$C$12*$C$21-$C$33*MI45/BI$6 -  PS44*$C$33/$C$21,ES44/$C$19),MAX(FO$8:FO44)*-1)</f>
        <v>6.0853712780788438E-3</v>
      </c>
      <c r="FP45" s="61">
        <f t="shared" si="164"/>
        <v>1.4800000000000006</v>
      </c>
      <c r="FQ45" s="256">
        <f t="shared" si="457"/>
        <v>3.5314154946263963</v>
      </c>
      <c r="FR45" s="256">
        <f t="shared" si="458"/>
        <v>67.473824200842529</v>
      </c>
      <c r="FS45" s="256">
        <f t="shared" si="459"/>
        <v>53.249147220909833</v>
      </c>
      <c r="FT45" s="256">
        <f t="shared" si="460"/>
        <v>33.987576118973898</v>
      </c>
      <c r="FU45" s="256">
        <f t="shared" si="461"/>
        <v>17.744395672115566</v>
      </c>
      <c r="FV45" s="256">
        <f t="shared" si="462"/>
        <v>8.3504536378564946</v>
      </c>
      <c r="FW45" s="256">
        <f t="shared" si="463"/>
        <v>4.5204641919766964</v>
      </c>
      <c r="FX45" s="256">
        <f t="shared" si="464"/>
        <v>3.4150704156405314</v>
      </c>
      <c r="FY45" s="256">
        <f t="shared" si="465"/>
        <v>3.1689358874256275</v>
      </c>
      <c r="FZ45" s="256">
        <f t="shared" si="466"/>
        <v>3.1280676928684565</v>
      </c>
      <c r="GA45" s="256">
        <f t="shared" si="467"/>
        <v>3.1230561893646662</v>
      </c>
      <c r="GB45" s="256">
        <f t="shared" si="468"/>
        <v>14.236842895472414</v>
      </c>
      <c r="GC45" s="256">
        <f t="shared" si="469"/>
        <v>9.0928332126494098</v>
      </c>
      <c r="GD45" s="256">
        <f t="shared" si="470"/>
        <v>5.20047920582165</v>
      </c>
      <c r="GE45" s="256">
        <f t="shared" si="471"/>
        <v>4.2351416634731365</v>
      </c>
      <c r="GF45" s="256">
        <f t="shared" si="472"/>
        <v>3.8719463560112017</v>
      </c>
      <c r="GG45" s="256">
        <f t="shared" si="473"/>
        <v>3.7007975626266534</v>
      </c>
      <c r="GH45" s="256">
        <f t="shared" si="474"/>
        <v>3.6152031562676914</v>
      </c>
      <c r="GI45" s="256">
        <f t="shared" si="475"/>
        <v>3.5685397476434262</v>
      </c>
      <c r="GJ45" s="256">
        <f t="shared" si="476"/>
        <v>3.5415377309218736</v>
      </c>
      <c r="GK45" s="256">
        <f t="shared" si="477"/>
        <v>3.5404507284344109</v>
      </c>
      <c r="GL45" s="61">
        <f t="shared" si="186"/>
        <v>1.4800000000000006</v>
      </c>
      <c r="GM45" s="57">
        <f t="shared" si="414"/>
        <v>0.15409536963975548</v>
      </c>
      <c r="GN45" s="57">
        <f t="shared" si="415"/>
        <v>7.2345667484448155</v>
      </c>
      <c r="GO45" s="57">
        <f t="shared" si="416"/>
        <v>7.6416698738836537</v>
      </c>
      <c r="GP45" s="57">
        <f t="shared" si="417"/>
        <v>6.1530720226882911</v>
      </c>
      <c r="GQ45" s="57">
        <f t="shared" si="418"/>
        <v>3.600784635334866</v>
      </c>
      <c r="GR45" s="57">
        <f t="shared" si="419"/>
        <v>1.5326415759218566</v>
      </c>
      <c r="GS45" s="57">
        <f t="shared" si="420"/>
        <v>0.475379323713358</v>
      </c>
      <c r="GT45" s="57">
        <f t="shared" si="421"/>
        <v>0.11318109719020257</v>
      </c>
      <c r="GU45" s="57">
        <f t="shared" si="422"/>
        <v>2.0104902710775849E-2</v>
      </c>
      <c r="GV45" s="57">
        <f t="shared" si="423"/>
        <v>2.6291351593030255E-3</v>
      </c>
      <c r="GW45" s="57">
        <f t="shared" si="424"/>
        <v>2.410502657993354E-4</v>
      </c>
      <c r="GX45" s="57">
        <f t="shared" si="425"/>
        <v>4.1893004550238002</v>
      </c>
      <c r="GY45" s="57">
        <f t="shared" si="426"/>
        <v>2.2503648801814746</v>
      </c>
      <c r="GZ45" s="57">
        <f t="shared" si="427"/>
        <v>0.783216853823825</v>
      </c>
      <c r="HA45" s="57">
        <f t="shared" si="428"/>
        <v>0.41935142238023609</v>
      </c>
      <c r="HB45" s="57">
        <f t="shared" si="429"/>
        <v>0.28245193235686689</v>
      </c>
      <c r="HC45" s="57">
        <f t="shared" si="430"/>
        <v>0.21794068441097961</v>
      </c>
      <c r="HD45" s="57">
        <f t="shared" si="431"/>
        <v>0.18567751817879224</v>
      </c>
      <c r="HE45" s="57">
        <f t="shared" si="432"/>
        <v>0.1680886432341909</v>
      </c>
      <c r="HF45" s="57">
        <f t="shared" si="433"/>
        <v>0.15791075204772373</v>
      </c>
      <c r="HG45" s="57">
        <f t="shared" si="434"/>
        <v>0.15750102735379065</v>
      </c>
      <c r="HH45" s="61">
        <f t="shared" si="187"/>
        <v>1.4800000000000006</v>
      </c>
      <c r="HI45" s="57">
        <f t="shared" si="188"/>
        <v>0.15409536963975548</v>
      </c>
      <c r="HJ45" s="57">
        <f t="shared" si="189"/>
        <v>7.2345667484448155</v>
      </c>
      <c r="HK45" s="57">
        <f t="shared" si="190"/>
        <v>7.6416698738836537</v>
      </c>
      <c r="HL45" s="57">
        <f t="shared" si="191"/>
        <v>6.1530720226882911</v>
      </c>
      <c r="HM45" s="57">
        <f t="shared" si="192"/>
        <v>3.600784635334866</v>
      </c>
      <c r="HN45" s="57">
        <f t="shared" si="193"/>
        <v>1.5326415759218566</v>
      </c>
      <c r="HO45" s="57">
        <f t="shared" si="194"/>
        <v>0.475379323713358</v>
      </c>
      <c r="HP45" s="57">
        <f t="shared" si="195"/>
        <v>0.11318109719020257</v>
      </c>
      <c r="HQ45" s="57">
        <f t="shared" si="196"/>
        <v>2.0104902710775849E-2</v>
      </c>
      <c r="HR45" s="57">
        <f t="shared" si="197"/>
        <v>2.6291351593030255E-3</v>
      </c>
      <c r="HS45" s="57">
        <f t="shared" si="198"/>
        <v>2.410502657993354E-4</v>
      </c>
      <c r="HT45" s="57">
        <f t="shared" si="199"/>
        <v>4.1893004550238002</v>
      </c>
      <c r="HU45" s="57">
        <f t="shared" si="200"/>
        <v>2.2503648801814746</v>
      </c>
      <c r="HV45" s="57">
        <f t="shared" si="201"/>
        <v>0.783216853823825</v>
      </c>
      <c r="HW45" s="57">
        <f t="shared" si="202"/>
        <v>0.41935142238023609</v>
      </c>
      <c r="HX45" s="57">
        <f t="shared" si="203"/>
        <v>0.28245193235686689</v>
      </c>
      <c r="HY45" s="57">
        <f t="shared" si="204"/>
        <v>0.21794068441097961</v>
      </c>
      <c r="HZ45" s="57">
        <f t="shared" si="205"/>
        <v>0.18567751817879224</v>
      </c>
      <c r="IA45" s="57">
        <f t="shared" si="206"/>
        <v>0.1680886432341909</v>
      </c>
      <c r="IB45" s="57">
        <f t="shared" si="207"/>
        <v>0.15791075204772373</v>
      </c>
      <c r="IC45" s="57">
        <f t="shared" si="208"/>
        <v>0.15750102735379065</v>
      </c>
      <c r="ID45" s="61">
        <f t="shared" si="209"/>
        <v>1.4800000000000006</v>
      </c>
      <c r="IE45" s="57">
        <f t="shared" si="210"/>
        <v>12.003248709375452</v>
      </c>
      <c r="IF45" s="57">
        <f t="shared" si="211"/>
        <v>8.1504699776870595</v>
      </c>
      <c r="IG45" s="57">
        <f t="shared" si="212"/>
        <v>8.9742037571780529</v>
      </c>
      <c r="IH45" s="57">
        <f t="shared" si="213"/>
        <v>10.114066930187333</v>
      </c>
      <c r="II45" s="57">
        <f t="shared" si="214"/>
        <v>11.097258679811766</v>
      </c>
      <c r="IJ45" s="57">
        <f t="shared" si="215"/>
        <v>11.685627188417829</v>
      </c>
      <c r="IK45" s="57">
        <f t="shared" si="216"/>
        <v>11.935813068509265</v>
      </c>
      <c r="IL45" s="57">
        <f t="shared" si="217"/>
        <v>12.011385397471653</v>
      </c>
      <c r="IM45" s="57">
        <f t="shared" si="218"/>
        <v>12.0290850530642</v>
      </c>
      <c r="IN45" s="57">
        <f t="shared" si="219"/>
        <v>12.03219639669685</v>
      </c>
      <c r="IO45" s="57">
        <f t="shared" si="220"/>
        <v>12.032603784129451</v>
      </c>
      <c r="IP45" s="57">
        <f t="shared" si="221"/>
        <v>11.350399425443401</v>
      </c>
      <c r="IQ45" s="57">
        <f t="shared" si="222"/>
        <v>11.608358807102563</v>
      </c>
      <c r="IR45" s="57">
        <f t="shared" si="223"/>
        <v>11.883776582237362</v>
      </c>
      <c r="IS45" s="57">
        <f t="shared" si="224"/>
        <v>11.95277112253725</v>
      </c>
      <c r="IT45" s="57">
        <f t="shared" si="225"/>
        <v>11.978803492171174</v>
      </c>
      <c r="IU45" s="57">
        <f t="shared" si="226"/>
        <v>11.991084974659081</v>
      </c>
      <c r="IV45" s="57">
        <f t="shared" si="227"/>
        <v>11.99723058993172</v>
      </c>
      <c r="IW45" s="57">
        <f t="shared" si="228"/>
        <v>12.000581956431503</v>
      </c>
      <c r="IX45" s="57">
        <f t="shared" si="229"/>
        <v>12.002521554039914</v>
      </c>
      <c r="IY45" s="57">
        <f t="shared" si="230"/>
        <v>12.002599639949224</v>
      </c>
      <c r="IZ45" s="61">
        <f t="shared" si="231"/>
        <v>1.4800000000000006</v>
      </c>
      <c r="JA45" s="256" t="e">
        <f t="shared" si="349"/>
        <v>#N/A</v>
      </c>
      <c r="JB45" s="256" t="e">
        <f t="shared" si="350"/>
        <v>#N/A</v>
      </c>
      <c r="JC45" s="256" t="e">
        <f t="shared" si="351"/>
        <v>#N/A</v>
      </c>
      <c r="JD45" s="256" t="e">
        <f t="shared" si="352"/>
        <v>#N/A</v>
      </c>
      <c r="JE45" s="256" t="e">
        <f t="shared" si="353"/>
        <v>#N/A</v>
      </c>
      <c r="JF45" s="256" t="e">
        <f t="shared" si="354"/>
        <v>#N/A</v>
      </c>
      <c r="JG45" s="256" t="e">
        <f t="shared" si="355"/>
        <v>#N/A</v>
      </c>
      <c r="JH45" s="256" t="e">
        <f t="shared" si="356"/>
        <v>#N/A</v>
      </c>
      <c r="JI45" s="256" t="e">
        <f t="shared" si="357"/>
        <v>#N/A</v>
      </c>
      <c r="JJ45" s="256" t="e">
        <f t="shared" si="358"/>
        <v>#N/A</v>
      </c>
      <c r="JK45" s="256" t="e">
        <f t="shared" si="359"/>
        <v>#N/A</v>
      </c>
      <c r="JL45" s="256" t="e">
        <f t="shared" si="360"/>
        <v>#N/A</v>
      </c>
      <c r="JM45" s="256" t="e">
        <f t="shared" si="361"/>
        <v>#N/A</v>
      </c>
      <c r="JN45" s="256" t="e">
        <f t="shared" si="362"/>
        <v>#N/A</v>
      </c>
      <c r="JO45" s="256" t="e">
        <f t="shared" si="363"/>
        <v>#N/A</v>
      </c>
      <c r="JP45" s="256" t="e">
        <f t="shared" si="364"/>
        <v>#N/A</v>
      </c>
      <c r="JQ45" s="256" t="e">
        <f t="shared" si="365"/>
        <v>#N/A</v>
      </c>
      <c r="JR45" s="256" t="e">
        <f t="shared" si="366"/>
        <v>#N/A</v>
      </c>
      <c r="JS45" s="256" t="e">
        <f t="shared" si="367"/>
        <v>#N/A</v>
      </c>
      <c r="JT45" s="256" t="e">
        <f t="shared" si="368"/>
        <v>#N/A</v>
      </c>
      <c r="JU45" s="256" t="e">
        <f t="shared" si="369"/>
        <v>#N/A</v>
      </c>
      <c r="JV45" s="61">
        <f t="shared" si="233"/>
        <v>1.4800000000000006</v>
      </c>
      <c r="JW45" s="46">
        <f t="shared" si="478"/>
        <v>0</v>
      </c>
      <c r="JX45" s="46">
        <f t="shared" si="479"/>
        <v>0</v>
      </c>
      <c r="JY45" s="46">
        <f t="shared" si="480"/>
        <v>0</v>
      </c>
      <c r="JZ45" s="46">
        <f t="shared" si="481"/>
        <v>0</v>
      </c>
      <c r="KA45" s="46">
        <f t="shared" si="482"/>
        <v>0</v>
      </c>
      <c r="KB45" s="46">
        <f t="shared" si="483"/>
        <v>0</v>
      </c>
      <c r="KC45" s="46">
        <f t="shared" si="484"/>
        <v>0</v>
      </c>
      <c r="KD45" s="46">
        <f t="shared" si="485"/>
        <v>1</v>
      </c>
      <c r="KE45" s="46">
        <f t="shared" si="486"/>
        <v>1</v>
      </c>
      <c r="KF45" s="46">
        <f t="shared" si="487"/>
        <v>1</v>
      </c>
      <c r="KG45" s="46">
        <f t="shared" si="488"/>
        <v>1</v>
      </c>
      <c r="KH45" s="46">
        <f t="shared" si="489"/>
        <v>0</v>
      </c>
      <c r="KI45" s="46">
        <f t="shared" si="490"/>
        <v>0</v>
      </c>
      <c r="KJ45" s="46">
        <f t="shared" si="491"/>
        <v>0</v>
      </c>
      <c r="KK45" s="46">
        <f t="shared" si="492"/>
        <v>0</v>
      </c>
      <c r="KL45" s="46">
        <f t="shared" si="493"/>
        <v>0</v>
      </c>
      <c r="KM45" s="46">
        <f t="shared" si="494"/>
        <v>0</v>
      </c>
      <c r="KN45" s="46">
        <f t="shared" si="495"/>
        <v>0</v>
      </c>
      <c r="KO45" s="46">
        <f t="shared" si="496"/>
        <v>0</v>
      </c>
      <c r="KP45" s="46">
        <f t="shared" si="497"/>
        <v>0</v>
      </c>
      <c r="KQ45" s="46">
        <f t="shared" si="498"/>
        <v>0</v>
      </c>
      <c r="KR45" s="61">
        <f t="shared" si="255"/>
        <v>1.4800000000000006</v>
      </c>
      <c r="KS45" s="1">
        <f t="shared" si="499"/>
        <v>0</v>
      </c>
      <c r="KT45" s="1">
        <f t="shared" si="500"/>
        <v>0</v>
      </c>
      <c r="KU45" s="1">
        <f t="shared" si="501"/>
        <v>0</v>
      </c>
      <c r="KV45" s="1">
        <f t="shared" si="502"/>
        <v>0</v>
      </c>
      <c r="KW45" s="1">
        <f t="shared" si="503"/>
        <v>0</v>
      </c>
      <c r="KX45" s="1">
        <f t="shared" si="504"/>
        <v>0</v>
      </c>
      <c r="KY45" s="1">
        <f t="shared" si="505"/>
        <v>0</v>
      </c>
      <c r="KZ45" s="1">
        <f t="shared" si="506"/>
        <v>0</v>
      </c>
      <c r="LA45" s="1">
        <f t="shared" si="507"/>
        <v>0</v>
      </c>
      <c r="LB45" s="1">
        <f t="shared" si="508"/>
        <v>0</v>
      </c>
      <c r="LC45" s="1">
        <f t="shared" si="509"/>
        <v>0</v>
      </c>
      <c r="LD45" s="1">
        <f t="shared" si="510"/>
        <v>0</v>
      </c>
      <c r="LE45" s="1">
        <f t="shared" si="511"/>
        <v>0</v>
      </c>
      <c r="LF45" s="1">
        <f t="shared" si="512"/>
        <v>0</v>
      </c>
      <c r="LG45" s="1">
        <f t="shared" si="513"/>
        <v>0</v>
      </c>
      <c r="LH45" s="1">
        <f t="shared" si="514"/>
        <v>0</v>
      </c>
      <c r="LI45" s="1">
        <f t="shared" si="515"/>
        <v>0</v>
      </c>
      <c r="LJ45" s="1">
        <f t="shared" si="516"/>
        <v>0</v>
      </c>
      <c r="LK45" s="1">
        <f t="shared" si="517"/>
        <v>0</v>
      </c>
      <c r="LL45" s="1">
        <f t="shared" si="518"/>
        <v>0</v>
      </c>
      <c r="LM45" s="1">
        <f t="shared" si="519"/>
        <v>0</v>
      </c>
      <c r="LN45" s="61">
        <f t="shared" si="277"/>
        <v>1.4800000000000006</v>
      </c>
      <c r="LO45" s="57">
        <f t="shared" si="278"/>
        <v>11.769576144112355</v>
      </c>
      <c r="LP45" s="57">
        <f t="shared" si="279"/>
        <v>11.838745033872353</v>
      </c>
      <c r="LQ45" s="57">
        <f t="shared" si="280"/>
        <v>14.941212619621536</v>
      </c>
      <c r="LR45" s="57">
        <f t="shared" si="281"/>
        <v>16.252313470298979</v>
      </c>
      <c r="LS45" s="57">
        <f t="shared" si="282"/>
        <v>15.917050448670787</v>
      </c>
      <c r="LT45" s="57">
        <f t="shared" si="283"/>
        <v>14.559492854677258</v>
      </c>
      <c r="LU45" s="57">
        <f t="shared" si="284"/>
        <v>12.945301340779885</v>
      </c>
      <c r="LV45" s="57">
        <f t="shared" si="285"/>
        <v>11.474156752453334</v>
      </c>
      <c r="LW45" s="57">
        <f t="shared" si="286"/>
        <v>10.25312659140176</v>
      </c>
      <c r="LX45" s="57">
        <f t="shared" si="287"/>
        <v>9.2557432595987326</v>
      </c>
      <c r="LY45" s="57">
        <f t="shared" si="288"/>
        <v>8.4333390953631451</v>
      </c>
      <c r="LZ45" s="57">
        <f t="shared" si="289"/>
        <v>9.4613026488979592</v>
      </c>
      <c r="MA45" s="57">
        <f t="shared" si="290"/>
        <v>11.24882748805639</v>
      </c>
      <c r="MB45" s="57">
        <f t="shared" si="291"/>
        <v>11.616345127017739</v>
      </c>
      <c r="MC45" s="57">
        <f t="shared" si="292"/>
        <v>11.705283408830716</v>
      </c>
      <c r="MD45" s="57">
        <f t="shared" si="293"/>
        <v>11.738521994966922</v>
      </c>
      <c r="ME45" s="57">
        <f t="shared" si="294"/>
        <v>11.754142939729684</v>
      </c>
      <c r="MF45" s="57">
        <f t="shared" si="295"/>
        <v>11.761945143246347</v>
      </c>
      <c r="MG45" s="57">
        <f t="shared" si="296"/>
        <v>11.766195829770252</v>
      </c>
      <c r="MH45" s="57">
        <f t="shared" si="297"/>
        <v>11.768654598625263</v>
      </c>
      <c r="MI45" s="57">
        <f t="shared" si="298"/>
        <v>11.768753565670497</v>
      </c>
      <c r="MJ45" s="61">
        <f t="shared" si="299"/>
        <v>1.4800000000000006</v>
      </c>
      <c r="MK45" s="57" t="e">
        <f t="shared" si="435"/>
        <v>#N/A</v>
      </c>
      <c r="ML45" s="57" t="e">
        <f t="shared" si="370"/>
        <v>#N/A</v>
      </c>
      <c r="MM45" s="57" t="e">
        <f t="shared" si="371"/>
        <v>#N/A</v>
      </c>
      <c r="MN45" s="57" t="e">
        <f t="shared" si="372"/>
        <v>#N/A</v>
      </c>
      <c r="MO45" s="57" t="e">
        <f t="shared" si="373"/>
        <v>#N/A</v>
      </c>
      <c r="MP45" s="57" t="e">
        <f t="shared" si="374"/>
        <v>#N/A</v>
      </c>
      <c r="MQ45" s="57" t="e">
        <f t="shared" si="375"/>
        <v>#N/A</v>
      </c>
      <c r="MR45" s="57" t="e">
        <f t="shared" si="376"/>
        <v>#N/A</v>
      </c>
      <c r="MS45" s="57" t="e">
        <f t="shared" si="377"/>
        <v>#N/A</v>
      </c>
      <c r="MT45" s="57" t="e">
        <f t="shared" si="378"/>
        <v>#N/A</v>
      </c>
      <c r="MU45" s="57" t="e">
        <f t="shared" si="379"/>
        <v>#N/A</v>
      </c>
      <c r="MV45" s="57" t="e">
        <f t="shared" si="380"/>
        <v>#N/A</v>
      </c>
      <c r="MW45" s="57" t="e">
        <f t="shared" si="381"/>
        <v>#N/A</v>
      </c>
      <c r="MX45" s="57" t="e">
        <f t="shared" si="382"/>
        <v>#N/A</v>
      </c>
      <c r="MY45" s="57" t="e">
        <f t="shared" si="383"/>
        <v>#N/A</v>
      </c>
      <c r="MZ45" s="57" t="e">
        <f t="shared" si="384"/>
        <v>#N/A</v>
      </c>
      <c r="NA45" s="57" t="e">
        <f t="shared" si="385"/>
        <v>#N/A</v>
      </c>
      <c r="NB45" s="57" t="e">
        <f t="shared" si="386"/>
        <v>#N/A</v>
      </c>
      <c r="NC45" s="57" t="e">
        <f t="shared" si="387"/>
        <v>#N/A</v>
      </c>
      <c r="ND45" s="57" t="e">
        <f t="shared" si="388"/>
        <v>#N/A</v>
      </c>
      <c r="NE45" s="57" t="e">
        <f t="shared" si="389"/>
        <v>#N/A</v>
      </c>
      <c r="NF45" s="61">
        <f t="shared" si="320"/>
        <v>1.4800000000000006</v>
      </c>
      <c r="NG45" s="256">
        <f>IF(OY44=0,MIN('Drive Train'!$F$35-FQ44*$C$19*'Drive Train'!$F$39,NG44+$C$39)-$C$7,IF(LO44-1&lt;=0,0,IF($C$37=Motors!$C$30,MAX(MAX(NG$8:NG44)*-1,NG44-$C$39),MAX(0,MAX(NG$8:NG44)*-1,NG44-$C$39))))</f>
        <v>12.003248709375452</v>
      </c>
      <c r="NH45" s="256">
        <f>IF(OZ44=0,MIN('Drive Train'!$F$35-FR44*$C$19*'Drive Train'!$F$39,NH44+$C$39)-$C$7,IF(LP44-1&lt;=0,0,IF($C$37=Motors!$C$30,MAX(MAX(NH$8:NH44)*-1,NH44-$C$39),MAX(0,MAX(NH$8:NH44)*-1,NH44-$C$39))))</f>
        <v>8.1504699776870595</v>
      </c>
      <c r="NI45" s="256">
        <f>IF(PA44=0,MIN('Drive Train'!$F$35-FS44*$C$19*'Drive Train'!$F$39,NI44+$C$39)-$C$7,IF(LQ44-1&lt;=0,0,IF($C$37=Motors!$C$30,MAX(MAX(NI$8:NI44)*-1,NI44-$C$39),MAX(0,MAX(NI$8:NI44)*-1,NI44-$C$39))))</f>
        <v>8.9742037571780529</v>
      </c>
      <c r="NJ45" s="256">
        <f>IF(PB44=0,MIN('Drive Train'!$F$35-FT44*$C$19*'Drive Train'!$F$39,NJ44+$C$39)-$C$7,IF(LR44-1&lt;=0,0,IF($C$37=Motors!$C$30,MAX(MAX(NJ$8:NJ44)*-1,NJ44-$C$39),MAX(0,MAX(NJ$8:NJ44)*-1,NJ44-$C$39))))</f>
        <v>10.114066930187333</v>
      </c>
      <c r="NK45" s="256">
        <f>IF(PC44=0,MIN('Drive Train'!$F$35-FU44*$C$19*'Drive Train'!$F$39,NK44+$C$39)-$C$7,IF(LS44-1&lt;=0,0,IF($C$37=Motors!$C$30,MAX(MAX(NK$8:NK44)*-1,NK44-$C$39),MAX(0,MAX(NK$8:NK44)*-1,NK44-$C$39))))</f>
        <v>11.097258679811766</v>
      </c>
      <c r="NL45" s="256">
        <f>IF(PD44=0,MIN('Drive Train'!$F$35-FV44*$C$19*'Drive Train'!$F$39,NL44+$C$39)-$C$7,IF(LT44-1&lt;=0,0,IF($C$37=Motors!$C$30,MAX(MAX(NL$8:NL44)*-1,NL44-$C$39),MAX(0,MAX(NL$8:NL44)*-1,NL44-$C$39))))</f>
        <v>11.685627188417829</v>
      </c>
      <c r="NM45" s="256">
        <f>IF(PE44=0,MIN('Drive Train'!$F$35-FW44*$C$19*'Drive Train'!$F$39,NM44+$C$39)-$C$7,IF(LU44-1&lt;=0,0,IF($C$37=Motors!$C$30,MAX(MAX(NM$8:NM44)*-1,NM44-$C$39),MAX(0,MAX(NM$8:NM44)*-1,NM44-$C$39))))</f>
        <v>11.935813068509265</v>
      </c>
      <c r="NN45" s="256">
        <f>IF(PF44=0,MIN('Drive Train'!$F$35-FX44*$C$19*'Drive Train'!$F$39,NN44+$C$39)-$C$7,IF(LV44-1&lt;=0,0,IF($C$37=Motors!$C$30,MAX(MAX(NN$8:NN44)*-1,NN44-$C$39),MAX(0,MAX(NN$8:NN44)*-1,NN44-$C$39))))</f>
        <v>12.011385397471653</v>
      </c>
      <c r="NO45" s="256">
        <f>IF(PG44=0,MIN('Drive Train'!$F$35-FY44*$C$19*'Drive Train'!$F$39,NO44+$C$39)-$C$7,IF(LW44-1&lt;=0,0,IF($C$37=Motors!$C$30,MAX(MAX(NO$8:NO44)*-1,NO44-$C$39),MAX(0,MAX(NO$8:NO44)*-1,NO44-$C$39))))</f>
        <v>12.0290850530642</v>
      </c>
      <c r="NP45" s="256">
        <f>IF(PH44=0,MIN('Drive Train'!$F$35-FZ44*$C$19*'Drive Train'!$F$39,NP44+$C$39)-$C$7,IF(LX44-1&lt;=0,0,IF($C$37=Motors!$C$30,MAX(MAX(NP$8:NP44)*-1,NP44-$C$39),MAX(0,MAX(NP$8:NP44)*-1,NP44-$C$39))))</f>
        <v>12.03219639669685</v>
      </c>
      <c r="NQ45" s="256">
        <f>IF(PI44=0,MIN('Drive Train'!$F$35-GA44*$C$19*'Drive Train'!$F$39,NQ44+$C$39)-$C$7,IF(LY44-1&lt;=0,0,IF($C$37=Motors!$C$30,MAX(MAX(NQ$8:NQ44)*-1,NQ44-$C$39),MAX(0,MAX(NQ$8:NQ44)*-1,NQ44-$C$39))))</f>
        <v>12.032603784129451</v>
      </c>
      <c r="NR45" s="256">
        <f>IF(PJ44=0,MIN('Drive Train'!$F$35-GB44*$C$19*'Drive Train'!$F$39,NR44+$C$39)-$C$7,IF(LZ44-1&lt;=0,0,IF($C$37=Motors!$C$30,MAX(MAX(NR$8:NR44)*-1,NR44-$C$39),MAX(0,MAX(NR$8:NR44)*-1,NR44-$C$39))))</f>
        <v>11.350399425443401</v>
      </c>
      <c r="NS45" s="256">
        <f>IF(PK44=0,MIN('Drive Train'!$F$35-GC44*$C$19*'Drive Train'!$F$39,NS44+$C$39)-$C$7,IF(MA44-1&lt;=0,0,IF($C$37=Motors!$C$30,MAX(MAX(NS$8:NS44)*-1,NS44-$C$39),MAX(0,MAX(NS$8:NS44)*-1,NS44-$C$39))))</f>
        <v>11.608358807102563</v>
      </c>
      <c r="NT45" s="256">
        <f>IF(PL44=0,MIN('Drive Train'!$F$35-GD44*$C$19*'Drive Train'!$F$39,NT44+$C$39)-$C$7,IF(MB44-1&lt;=0,0,IF($C$37=Motors!$C$30,MAX(MAX(NT$8:NT44)*-1,NT44-$C$39),MAX(0,MAX(NT$8:NT44)*-1,NT44-$C$39))))</f>
        <v>11.883776582237362</v>
      </c>
      <c r="NU45" s="256">
        <f>IF(PM44=0,MIN('Drive Train'!$F$35-GE44*$C$19*'Drive Train'!$F$39,NU44+$C$39)-$C$7,IF(MC44-1&lt;=0,0,IF($C$37=Motors!$C$30,MAX(MAX(NU$8:NU44)*-1,NU44-$C$39),MAX(0,MAX(NU$8:NU44)*-1,NU44-$C$39))))</f>
        <v>11.95277112253725</v>
      </c>
      <c r="NV45" s="256">
        <f>IF(PN44=0,MIN('Drive Train'!$F$35-GF44*$C$19*'Drive Train'!$F$39,NV44+$C$39)-$C$7,IF(MD44-1&lt;=0,0,IF($C$37=Motors!$C$30,MAX(MAX(NV$8:NV44)*-1,NV44-$C$39),MAX(0,MAX(NV$8:NV44)*-1,NV44-$C$39))))</f>
        <v>11.978803492171174</v>
      </c>
      <c r="NW45" s="256">
        <f>IF(PO44=0,MIN('Drive Train'!$F$35-GG44*$C$19*'Drive Train'!$F$39,NW44+$C$39)-$C$7,IF(ME44-1&lt;=0,0,IF($C$37=Motors!$C$30,MAX(MAX(NW$8:NW44)*-1,NW44-$C$39),MAX(0,MAX(NW$8:NW44)*-1,NW44-$C$39))))</f>
        <v>11.991084974659081</v>
      </c>
      <c r="NX45" s="256">
        <f>IF(PP44=0,MIN('Drive Train'!$F$35-GH44*$C$19*'Drive Train'!$F$39,NX44+$C$39)-$C$7,IF(MF44-1&lt;=0,0,IF($C$37=Motors!$C$30,MAX(MAX(NX$8:NX44)*-1,NX44-$C$39),MAX(0,MAX(NX$8:NX44)*-1,NX44-$C$39))))</f>
        <v>11.99723058993172</v>
      </c>
      <c r="NY45" s="256">
        <f>IF(PQ44=0,MIN('Drive Train'!$F$35-GI44*$C$19*'Drive Train'!$F$39,NY44+$C$39)-$C$7,IF(MG44-1&lt;=0,0,IF($C$37=Motors!$C$30,MAX(MAX(NY$8:NY44)*-1,NY44-$C$39),MAX(0,MAX(NY$8:NY44)*-1,NY44-$C$39))))</f>
        <v>12.000581956431503</v>
      </c>
      <c r="NZ45" s="256">
        <f>IF(PR44=0,MIN('Drive Train'!$F$35-GJ44*$C$19*'Drive Train'!$F$39,NZ44+$C$39)-$C$7,IF(MH44-1&lt;=0,0,IF($C$37=Motors!$C$30,MAX(MAX(NZ$8:NZ44)*-1,NZ44-$C$39),MAX(0,MAX(NZ$8:NZ44)*-1,NZ44-$C$39))))</f>
        <v>12.002521554039914</v>
      </c>
      <c r="OA45" s="256">
        <f>IF(PS44=0,MIN('Drive Train'!$F$35-GK44*$C$19*'Drive Train'!$F$39,OA44+$C$39)-$C$7,IF(MI44-1&lt;=0,0,IF($C$37=Motors!$C$30,MAX(MAX(OA$8:OA44)*-1,OA44-$C$39),MAX(0,MAX(OA$8:OA44)*-1,OA44-$C$39))))</f>
        <v>12.002599639949224</v>
      </c>
      <c r="OB45" s="61">
        <f t="shared" si="321"/>
        <v>1.4800000000000006</v>
      </c>
      <c r="OC45" s="256">
        <f>'Drive Train'!$F$35-(FQ45*$C$13)*$C$19*'Drive Train'!$F$39</f>
        <v>12.188115070322416</v>
      </c>
      <c r="OD45" s="256">
        <f>'Drive Train'!$F$35-(FR45*$C$13)*$C$19*'Drive Train'!$F$39</f>
        <v>8.35157054794945</v>
      </c>
      <c r="OE45" s="256">
        <f>'Drive Train'!$F$35-(FS45*$C$13)*$C$19*'Drive Train'!$F$39</f>
        <v>9.2050511667454096</v>
      </c>
      <c r="OF45" s="256">
        <f>'Drive Train'!$F$35-(FT45*$C$13)*$C$19*'Drive Train'!$F$39</f>
        <v>10.360745432861567</v>
      </c>
      <c r="OG45" s="256">
        <f>'Drive Train'!$F$35-(FU45*$C$13)*$C$19*'Drive Train'!$F$39</f>
        <v>11.335336259673067</v>
      </c>
      <c r="OH45" s="256">
        <f>'Drive Train'!$F$35-(FV45*$C$13)*$C$19*'Drive Train'!$F$39</f>
        <v>11.898972781728611</v>
      </c>
      <c r="OI45" s="256">
        <f>'Drive Train'!$F$35-(FW45*$C$13)*$C$19*'Drive Train'!$F$39</f>
        <v>12.128772148481399</v>
      </c>
      <c r="OJ45" s="256">
        <f>'Drive Train'!$F$35-(FX45*$C$13)*$C$19*'Drive Train'!$F$39</f>
        <v>12.195095775061569</v>
      </c>
      <c r="OK45" s="256">
        <f>'Drive Train'!$F$35-(FY45*$C$13)*$C$19*'Drive Train'!$F$39</f>
        <v>12.209863846754462</v>
      </c>
      <c r="OL45" s="256">
        <f>'Drive Train'!$F$35-(FZ45*$C$13)*$C$19*'Drive Train'!$F$39</f>
        <v>12.212315938427892</v>
      </c>
      <c r="OM45" s="256">
        <f>'Drive Train'!$F$35-(GA45*$C$13)*$C$19*'Drive Train'!$F$39</f>
        <v>12.21261662863812</v>
      </c>
      <c r="ON45" s="256">
        <f>'Drive Train'!$F$35-(GB45*$C$13)*$C$19*'Drive Train'!$F$39</f>
        <v>11.545789426271655</v>
      </c>
      <c r="OO45" s="256">
        <f>'Drive Train'!$F$35-(GC45*$C$13)*$C$19*'Drive Train'!$F$39</f>
        <v>11.854430007241035</v>
      </c>
      <c r="OP45" s="256">
        <f>'Drive Train'!$F$35-(GD45*$C$13)*$C$19*'Drive Train'!$F$39</f>
        <v>12.087971247650701</v>
      </c>
      <c r="OQ45" s="256">
        <f>'Drive Train'!$F$35-(GE45*$C$13)*$C$19*'Drive Train'!$F$39</f>
        <v>12.145891500191611</v>
      </c>
      <c r="OR45" s="256">
        <f>'Drive Train'!$F$35-(GF45*$C$13)*$C$19*'Drive Train'!$F$39</f>
        <v>12.167683218639329</v>
      </c>
      <c r="OS45" s="256">
        <f>'Drive Train'!$F$35-(GG45*$C$13)*$C$19*'Drive Train'!$F$39</f>
        <v>12.177952146242401</v>
      </c>
      <c r="OT45" s="256">
        <f>'Drive Train'!$F$35-(GH45*$C$13)*$C$19*'Drive Train'!$F$39</f>
        <v>12.183087810623938</v>
      </c>
      <c r="OU45" s="256">
        <f>'Drive Train'!$F$35-(GI45*$C$13)*$C$19*'Drive Train'!$F$39</f>
        <v>12.185887615141395</v>
      </c>
      <c r="OV45" s="256">
        <f>'Drive Train'!$F$35-(GJ45*$C$13)*$C$19*'Drive Train'!$F$39</f>
        <v>12.187507736144688</v>
      </c>
      <c r="OW45" s="256">
        <f>'Drive Train'!$F$35-(GK45*$C$13)*$C$19*'Drive Train'!$F$39</f>
        <v>12.187572956293936</v>
      </c>
      <c r="OX45" s="61">
        <f t="shared" si="322"/>
        <v>1.4800000000000006</v>
      </c>
      <c r="OY45" s="1">
        <f>IF(PU45&gt;='Drive Train'!$F$29,1,0)</f>
        <v>0</v>
      </c>
      <c r="OZ45" s="1">
        <f>IF(PV45&gt;='Drive Train'!$F$29,1,0)</f>
        <v>0</v>
      </c>
      <c r="PA45" s="1">
        <f>IF(PW45&gt;='Drive Train'!$F$29,1,0)</f>
        <v>0</v>
      </c>
      <c r="PB45" s="1">
        <f>IF(PX45&gt;='Drive Train'!$F$29,1,0)</f>
        <v>0</v>
      </c>
      <c r="PC45" s="1">
        <f>IF(PY45&gt;='Drive Train'!$F$29,1,0)</f>
        <v>0</v>
      </c>
      <c r="PD45" s="1">
        <f>IF(PZ45&gt;='Drive Train'!$F$29,1,0)</f>
        <v>0</v>
      </c>
      <c r="PE45" s="1">
        <f>IF(QA45&gt;='Drive Train'!$F$29,1,0)</f>
        <v>0</v>
      </c>
      <c r="PF45" s="1">
        <f>IF(QB45&gt;='Drive Train'!$F$29,1,0)</f>
        <v>0</v>
      </c>
      <c r="PG45" s="1">
        <f>IF(QC45&gt;='Drive Train'!$F$29,1,0)</f>
        <v>0</v>
      </c>
      <c r="PH45" s="1">
        <f>IF(QD45&gt;='Drive Train'!$F$29,1,0)</f>
        <v>0</v>
      </c>
      <c r="PI45" s="1">
        <f>IF(QE45&gt;='Drive Train'!$F$29,1,0)</f>
        <v>0</v>
      </c>
      <c r="PJ45" s="1">
        <f>IF(QF45&gt;='Drive Train'!$F$29,1,0)</f>
        <v>0</v>
      </c>
      <c r="PK45" s="1">
        <f>IF(QG45&gt;='Drive Train'!$F$29,1,0)</f>
        <v>0</v>
      </c>
      <c r="PL45" s="1">
        <f>IF(QH45&gt;='Drive Train'!$F$29,1,0)</f>
        <v>0</v>
      </c>
      <c r="PM45" s="1">
        <f>IF(QI45&gt;='Drive Train'!$F$29,1,0)</f>
        <v>0</v>
      </c>
      <c r="PN45" s="1">
        <f>IF(QJ45&gt;='Drive Train'!$F$29,1,0)</f>
        <v>0</v>
      </c>
      <c r="PO45" s="1">
        <f>IF(QK45&gt;='Drive Train'!$F$29,1,0)</f>
        <v>0</v>
      </c>
      <c r="PP45" s="1">
        <f>IF(QL45&gt;='Drive Train'!$F$29,1,0)</f>
        <v>0</v>
      </c>
      <c r="PQ45" s="1">
        <f>IF(QM45&gt;='Drive Train'!$F$29,1,0)</f>
        <v>0</v>
      </c>
      <c r="PR45" s="1">
        <f>IF(QN45&gt;='Drive Train'!$F$29,1,0)</f>
        <v>0</v>
      </c>
      <c r="PS45" s="1">
        <f>IF(QO45&gt;='Drive Train'!$F$29,1,0)</f>
        <v>0</v>
      </c>
      <c r="PT45" s="253">
        <f t="shared" si="323"/>
        <v>1.4800000000000006</v>
      </c>
      <c r="PU45" s="57">
        <f t="shared" si="324"/>
        <v>13.799249203177347</v>
      </c>
      <c r="PV45" s="57">
        <f t="shared" si="325"/>
        <v>9.2931084960395225</v>
      </c>
      <c r="PW45" s="57">
        <f t="shared" si="326"/>
        <v>12.278901587769493</v>
      </c>
      <c r="PX45" s="57">
        <f t="shared" si="327"/>
        <v>14.222582994698394</v>
      </c>
      <c r="PY45" s="57">
        <f t="shared" si="328"/>
        <v>15.109670256466742</v>
      </c>
      <c r="PZ45" s="57">
        <f t="shared" si="329"/>
        <v>15.030565632810085</v>
      </c>
      <c r="QA45" s="57">
        <f t="shared" si="330"/>
        <v>14.441271001407173</v>
      </c>
      <c r="QB45" s="57">
        <f t="shared" si="331"/>
        <v>13.545610935140452</v>
      </c>
      <c r="QC45" s="57">
        <f t="shared" si="332"/>
        <v>12.621633796651768</v>
      </c>
      <c r="QD45" s="57">
        <f t="shared" si="333"/>
        <v>11.742257985739586</v>
      </c>
      <c r="QE45" s="57">
        <f t="shared" si="334"/>
        <v>10.946451651991651</v>
      </c>
      <c r="QF45" s="57">
        <f t="shared" si="335"/>
        <v>8.115464506944198</v>
      </c>
      <c r="QG45" s="57">
        <f t="shared" si="336"/>
        <v>9.8972391763372318</v>
      </c>
      <c r="QH45" s="57">
        <f t="shared" si="337"/>
        <v>11.219264154886826</v>
      </c>
      <c r="QI45" s="57">
        <f t="shared" si="338"/>
        <v>12.103290049920519</v>
      </c>
      <c r="QJ45" s="57">
        <f t="shared" si="339"/>
        <v>12.715863217050527</v>
      </c>
      <c r="QK45" s="57">
        <f t="shared" si="340"/>
        <v>13.151480647856026</v>
      </c>
      <c r="QL45" s="57">
        <f t="shared" si="341"/>
        <v>13.432932468569389</v>
      </c>
      <c r="QM45" s="57">
        <f t="shared" si="342"/>
        <v>13.618168910819657</v>
      </c>
      <c r="QN45" s="57">
        <f t="shared" si="343"/>
        <v>13.740511329280858</v>
      </c>
      <c r="QO45" s="57">
        <f t="shared" si="344"/>
        <v>13.746200788507098</v>
      </c>
      <c r="QP45" s="61">
        <f t="shared" si="345"/>
        <v>1.4800000000000006</v>
      </c>
      <c r="QQ45" s="57">
        <f t="shared" si="436"/>
        <v>4.4562429117479367E-2</v>
      </c>
      <c r="QR45" s="57">
        <f t="shared" si="437"/>
        <v>0.85144257672613821</v>
      </c>
      <c r="QS45" s="57">
        <f t="shared" si="438"/>
        <v>0.67194340405675157</v>
      </c>
      <c r="QT45" s="57">
        <f t="shared" si="439"/>
        <v>0.42888438190900047</v>
      </c>
      <c r="QU45" s="57">
        <f t="shared" si="440"/>
        <v>0.22391400150290519</v>
      </c>
      <c r="QV45" s="57">
        <f t="shared" si="441"/>
        <v>0.105373185030765</v>
      </c>
      <c r="QW45" s="57">
        <f t="shared" si="442"/>
        <v>5.7043093750818112E-2</v>
      </c>
      <c r="QX45" s="57">
        <f t="shared" si="443"/>
        <v>4.3094287137764906E-2</v>
      </c>
      <c r="QY45" s="57">
        <f t="shared" si="444"/>
        <v>3.9988350585232084E-2</v>
      </c>
      <c r="QZ45" s="57">
        <f t="shared" si="445"/>
        <v>3.9472640659315834E-2</v>
      </c>
      <c r="RA45" s="57">
        <f t="shared" si="446"/>
        <v>3.9409401210432106E-2</v>
      </c>
      <c r="RB45" s="57">
        <f t="shared" si="447"/>
        <v>0.17965269262468878</v>
      </c>
      <c r="RC45" s="57">
        <f t="shared" si="448"/>
        <v>0.11474116714170993</v>
      </c>
      <c r="RD45" s="57">
        <f t="shared" si="449"/>
        <v>6.5624106350269634E-2</v>
      </c>
      <c r="RE45" s="57">
        <f t="shared" si="450"/>
        <v>5.3442649404519225E-2</v>
      </c>
      <c r="RF45" s="57">
        <f t="shared" si="451"/>
        <v>4.8859539552619485E-2</v>
      </c>
      <c r="RG45" s="57">
        <f t="shared" si="452"/>
        <v>4.6699837307062023E-2</v>
      </c>
      <c r="RH45" s="57">
        <f t="shared" si="453"/>
        <v>4.5619733685149488E-2</v>
      </c>
      <c r="RI45" s="57">
        <f t="shared" si="454"/>
        <v>4.503089477838166E-2</v>
      </c>
      <c r="RJ45" s="57">
        <f t="shared" si="455"/>
        <v>4.4690160175496756E-2</v>
      </c>
      <c r="RK45" s="57">
        <f t="shared" si="456"/>
        <v>4.4676443445938373E-2</v>
      </c>
      <c r="RL45" s="61">
        <f t="shared" si="346"/>
        <v>1.4800000000000006</v>
      </c>
      <c r="RM45" s="2">
        <f>IF(AND(LO45&gt;=LO$6*'Drive Train'!$AA$52,LO45&lt;=LO$6*'Drive Train'!$AA$53,KS45=0,JW45=0,EU45&gt;0),$C$17,0)</f>
        <v>0</v>
      </c>
      <c r="RN45" s="2">
        <f>IF(AND(LP45&gt;=LP$6*'Drive Train'!$AA$52,LP45&lt;=LP$6*'Drive Train'!$AA$53,KT45=0,JX45=0,EV45&gt;0),$C$17,0)</f>
        <v>0.04</v>
      </c>
      <c r="RO45" s="2">
        <f>IF(AND(LQ45&gt;=LQ$6*'Drive Train'!$AA$52,LQ45&lt;=LQ$6*'Drive Train'!$AA$53,KU45=0,JY45=0,EW45&gt;0),$C$17,0)</f>
        <v>0.04</v>
      </c>
      <c r="RP45" s="2">
        <f>IF(AND(LR45&gt;=LR$6*'Drive Train'!$AA$52,LR45&lt;=LR$6*'Drive Train'!$AA$53,KV45=0,JZ45=0,EX45&gt;0),$C$17,0)</f>
        <v>0.04</v>
      </c>
      <c r="RQ45" s="2">
        <f>IF(AND(LS45&gt;=LS$6*'Drive Train'!$AA$52,LS45&lt;=LS$6*'Drive Train'!$AA$53,KW45=0,KA45=0,EY45&gt;0),$C$17,0)</f>
        <v>0.04</v>
      </c>
      <c r="RR45" s="2">
        <f>IF(AND(LT45&gt;=LT$6*'Drive Train'!$AA$52,LT45&lt;=LT$6*'Drive Train'!$AA$53,KX45=0,KB45=0,EZ45&gt;0),$C$17,0)</f>
        <v>0.04</v>
      </c>
      <c r="RS45" s="2">
        <f>IF(AND(LU45&gt;=LU$6*'Drive Train'!$AA$52,LU45&lt;=LU$6*'Drive Train'!$AA$53,KY45=0,KC45=0,FA45&gt;0),$C$17,0)</f>
        <v>0</v>
      </c>
      <c r="RT45" s="2">
        <f>IF(AND(LV45&gt;=LV$6*'Drive Train'!$AA$52,LV45&lt;=LV$6*'Drive Train'!$AA$53,KZ45=0,KD45=0,FB45&gt;0),$C$17,0)</f>
        <v>0</v>
      </c>
      <c r="RU45" s="2">
        <f>IF(AND(LW45&gt;=LW$6*'Drive Train'!$AA$52,LW45&lt;=LW$6*'Drive Train'!$AA$53,LA45=0,KE45=0,FC45&gt;0),$C$17,0)</f>
        <v>0</v>
      </c>
      <c r="RV45" s="2">
        <f>IF(AND(LX45&gt;=LX$6*'Drive Train'!$AA$52,LX45&lt;=LX$6*'Drive Train'!$AA$53,LB45=0,KF45=0,FD45&gt;0),$C$17,0)</f>
        <v>0</v>
      </c>
      <c r="RW45" s="2">
        <f>IF(AND(LY45&gt;=LY$6*'Drive Train'!$AA$52,LY45&lt;=LY$6*'Drive Train'!$AA$53,LC45=0,KG45=0,FE45&gt;0),$C$17,0)</f>
        <v>0</v>
      </c>
      <c r="RX45" s="2">
        <f>IF(AND(LZ45&gt;=LZ$6*'Drive Train'!$AA$52,LZ45&lt;=LZ$6*'Drive Train'!$AA$53,LD45=0,KH45=0,FF45&gt;0),$C$17,0)</f>
        <v>0.04</v>
      </c>
      <c r="RY45" s="2">
        <f>IF(AND(MA45&gt;=MA$6*'Drive Train'!$AA$52,MA45&lt;=MA$6*'Drive Train'!$AA$53,LE45=0,KI45=0,FG45&gt;0),$C$17,0)</f>
        <v>0.04</v>
      </c>
      <c r="RZ45" s="2">
        <f>IF(AND(MB45&gt;=MB$6*'Drive Train'!$AA$52,MB45&lt;=MB$6*'Drive Train'!$AA$53,LF45=0,KJ45=0,FH45&gt;0),$C$17,0)</f>
        <v>0.04</v>
      </c>
      <c r="SA45" s="2">
        <f>IF(AND(MC45&gt;=MC$6*'Drive Train'!$AA$52,MC45&lt;=MC$6*'Drive Train'!$AA$53,LG45=0,KK45=0,FI45&gt;0),$C$17,0)</f>
        <v>0</v>
      </c>
      <c r="SB45" s="2">
        <f>IF(AND(MD45&gt;=MD$6*'Drive Train'!$AA$52,MD45&lt;=MD$6*'Drive Train'!$AA$53,LH45=0,KL45=0,FJ45&gt;0),$C$17,0)</f>
        <v>0</v>
      </c>
      <c r="SC45" s="2">
        <f>IF(AND(ME45&gt;=ME$6*'Drive Train'!$AA$52,ME45&lt;=ME$6*'Drive Train'!$AA$53,LI45=0,KM45=0,FK45&gt;0),$C$17,0)</f>
        <v>0</v>
      </c>
      <c r="SD45" s="2">
        <f>IF(AND(MF45&gt;=MF$6*'Drive Train'!$AA$52,MF45&lt;=MF$6*'Drive Train'!$AA$53,LJ45=0,KN45=0,FL45&gt;0),$C$17,0)</f>
        <v>0</v>
      </c>
      <c r="SE45" s="2">
        <f>IF(AND(MG45&gt;=MG$6*'Drive Train'!$AA$52,MG45&lt;=MG$6*'Drive Train'!$AA$53,LK45=0,KO45=0,FM45&gt;0),$C$17,0)</f>
        <v>0</v>
      </c>
      <c r="SF45" s="2">
        <f>IF(AND(MH45&gt;=MH$6*'Drive Train'!$AA$52,MH45&lt;=MH$6*'Drive Train'!$AA$53,LL45=0,KP45=0,FN45&gt;0),$C$17,0)</f>
        <v>0</v>
      </c>
      <c r="SG45" s="2">
        <f>IF(AND(MI45&gt;=MI$6*'Drive Train'!$AA$52,MI45&lt;=MI$6*'Drive Train'!$AA$53,LM45=0,KQ45=0,FO45&gt;0),$C$17,0)</f>
        <v>0</v>
      </c>
      <c r="SH45" s="61">
        <f t="shared" si="347"/>
        <v>1.4800000000000006</v>
      </c>
      <c r="SI45" s="2">
        <f>IF(AND(EU45&lt;0,KS45=0,LO45&gt;=LO$6*'Drive Train'!$AA$52,LO45&lt;=LO$6*'Drive Train'!$AA$53,OY45=1,JW45=0),$C$17,0)</f>
        <v>0</v>
      </c>
      <c r="SJ45" s="2">
        <f>IF(AND(EV45&lt;0,KT45=0,LP45&gt;=LP$6*'Drive Train'!$AA$52,LP45&lt;=LP$6*'Drive Train'!$AA$53,OZ45=1,JX45=0),$C$17,0)</f>
        <v>0</v>
      </c>
      <c r="SK45" s="2">
        <f>IF(AND(EW45&lt;0,KU45=0,LQ45&gt;=LQ$6*'Drive Train'!$AA$52,LQ45&lt;=LQ$6*'Drive Train'!$AA$53,PA45=1,JY45=0),$C$17,0)</f>
        <v>0</v>
      </c>
      <c r="SL45" s="2">
        <f>IF(AND(EX45&lt;0,KV45=0,LR45&gt;=LR$6*'Drive Train'!$AA$52,LR45&lt;=LR$6*'Drive Train'!$AA$53,PB45=1,JZ45=0),$C$17,0)</f>
        <v>0</v>
      </c>
      <c r="SM45" s="2">
        <f>IF(AND(EY45&lt;0,KW45=0,LS45&gt;=LS$6*'Drive Train'!$AA$52,LS45&lt;=LS$6*'Drive Train'!$AA$53,PC45=1,KA45=0),$C$17,0)</f>
        <v>0</v>
      </c>
      <c r="SN45" s="2">
        <f>IF(AND(EZ45&lt;0,KX45=0,LT45&gt;=LT$6*'Drive Train'!$AA$52,LT45&lt;=LT$6*'Drive Train'!$AA$53,PD45=1,KB45=0),$C$17,0)</f>
        <v>0</v>
      </c>
      <c r="SO45" s="2">
        <f>IF(AND(FA45&lt;0,KY45=0,LU45&gt;=LU$6*'Drive Train'!$AA$52,LU45&lt;=LU$6*'Drive Train'!$AA$53,PE45=1,KC45=0),$C$17,0)</f>
        <v>0</v>
      </c>
      <c r="SP45" s="2">
        <f>IF(AND(FB45&lt;0,KZ45=0,LV45&gt;=LV$6*'Drive Train'!$AA$52,LV45&lt;=LV$6*'Drive Train'!$AA$53,PF45=1,KD45=0),$C$17,0)</f>
        <v>0</v>
      </c>
      <c r="SQ45" s="2">
        <f>IF(AND(FC45&lt;0,LA45=0,LW45&gt;=LW$6*'Drive Train'!$AA$52,LW45&lt;=LW$6*'Drive Train'!$AA$53,PG45=1,KE45=0),$C$17,0)</f>
        <v>0</v>
      </c>
      <c r="SR45" s="2">
        <f>IF(AND(FD45&lt;0,LB45=0,LX45&gt;=LX$6*'Drive Train'!$AA$52,LX45&lt;=LX$6*'Drive Train'!$AA$53,PH45=1,KF45=0),$C$17,0)</f>
        <v>0</v>
      </c>
      <c r="SS45" s="2">
        <f>IF(AND(FE45&lt;0,LC45=0,LY45&gt;=LY$6*'Drive Train'!$AA$52,LY45&lt;=LY$6*'Drive Train'!$AA$53,PI45=1,KG45=0),$C$17,0)</f>
        <v>0</v>
      </c>
      <c r="ST45" s="2">
        <f>IF(AND(FF45&lt;0,LD45=0,LZ45&gt;=LZ$6*'Drive Train'!$AA$52,LZ45&lt;=LZ$6*'Drive Train'!$AA$53,PJ45=1,KH45=0),$C$17,0)</f>
        <v>0</v>
      </c>
      <c r="SU45" s="2">
        <f>IF(AND(FG45&lt;0,LE45=0,MA45&gt;=MA$6*'Drive Train'!$AA$52,MA45&lt;=MA$6*'Drive Train'!$AA$53,PK45=1,KI45=0),$C$17,0)</f>
        <v>0</v>
      </c>
      <c r="SV45" s="2">
        <f>IF(AND(FH45&lt;0,LF45=0,MB45&gt;=MB$6*'Drive Train'!$AA$52,MB45&lt;=MB$6*'Drive Train'!$AA$53,PL45=1,KJ45=0),$C$17,0)</f>
        <v>0</v>
      </c>
      <c r="SW45" s="2">
        <f>IF(AND(FI45&lt;0,LG45=0,MC45&gt;=MC$6*'Drive Train'!$AA$52,MC45&lt;=MC$6*'Drive Train'!$AA$53,PM45=1,KK45=0),$C$17,0)</f>
        <v>0</v>
      </c>
      <c r="SX45" s="2">
        <f>IF(AND(FJ45&lt;0,LH45=0,MD45&gt;=MD$6*'Drive Train'!$AA$52,MD45&lt;=MD$6*'Drive Train'!$AA$53,PN45=1,KL45=0),$C$17,0)</f>
        <v>0</v>
      </c>
      <c r="SY45" s="2">
        <f>IF(AND(FK45&lt;0,LI45=0,ME45&gt;=ME$6*'Drive Train'!$AA$52,ME45&lt;=ME$6*'Drive Train'!$AA$53,PO45=1,KM45=0),$C$17,0)</f>
        <v>0</v>
      </c>
      <c r="SZ45" s="2">
        <f>IF(AND(FL45&lt;0,LJ45=0,MF45&gt;=MF$6*'Drive Train'!$AA$52,MF45&lt;=MF$6*'Drive Train'!$AA$53,PP45=1,KN45=0),$C$17,0)</f>
        <v>0</v>
      </c>
      <c r="TA45" s="2">
        <f>IF(AND(FM45&lt;0,LK45=0,MG45&gt;=MG$6*'Drive Train'!$AA$52,MG45&lt;=MG$6*'Drive Train'!$AA$53,PQ45=1,KO45=0),$C$17,0)</f>
        <v>0</v>
      </c>
      <c r="TB45" s="2">
        <f>IF(AND(FN45&lt;0,LL45=0,MH45&gt;=MH$6*'Drive Train'!$AA$52,MH45&lt;=MH$6*'Drive Train'!$AA$53,PR45=1,KP45=0),$C$17,0)</f>
        <v>0</v>
      </c>
      <c r="TC45" s="2">
        <f>IF(AND(FO45&lt;0,LM45=0,MI45&gt;=MI$6*'Drive Train'!$AA$52,MI45&lt;=MI$6*'Drive Train'!$AA$53,PS45=1,KQ45=0),$C$17,0)</f>
        <v>0</v>
      </c>
      <c r="TD45" s="144">
        <f t="shared" si="348"/>
        <v>1.4800000000000006</v>
      </c>
    </row>
    <row r="46" spans="1:524" x14ac:dyDescent="0.2">
      <c r="B46" s="20"/>
      <c r="C46" s="133" t="s">
        <v>13</v>
      </c>
      <c r="E46" s="66">
        <f t="shared" ref="E46" si="521">1/E45</f>
        <v>9.3333333333333338E-2</v>
      </c>
      <c r="F46" s="66">
        <f>1/F45</f>
        <v>0.33333333333333331</v>
      </c>
      <c r="G46" s="66">
        <f t="shared" ref="G46:O46" si="522">1/G45</f>
        <v>0.23076923076923078</v>
      </c>
      <c r="H46" s="66">
        <f t="shared" si="522"/>
        <v>0.17647058823529413</v>
      </c>
      <c r="I46" s="66">
        <f t="shared" si="522"/>
        <v>0.14285714285714288</v>
      </c>
      <c r="J46" s="66">
        <f t="shared" si="522"/>
        <v>0.12000000000000002</v>
      </c>
      <c r="K46" s="66">
        <f t="shared" si="522"/>
        <v>0.10344827586206898</v>
      </c>
      <c r="L46" s="66">
        <f t="shared" si="522"/>
        <v>9.0909090909090912E-2</v>
      </c>
      <c r="M46" s="66">
        <f t="shared" si="522"/>
        <v>8.1081081081081072E-2</v>
      </c>
      <c r="N46" s="66">
        <f t="shared" si="522"/>
        <v>7.3170731707317069E-2</v>
      </c>
      <c r="O46" s="66">
        <f t="shared" si="522"/>
        <v>6.6666666666666652E-2</v>
      </c>
      <c r="P46" s="133"/>
      <c r="R46" s="63">
        <f t="shared" si="160"/>
        <v>1.5200000000000007</v>
      </c>
      <c r="S46" s="2">
        <f>NG46/'Drive Train'!$F$35</f>
        <v>0.96839637663890454</v>
      </c>
      <c r="T46" s="2">
        <f>NH46/'Drive Train'!$F$35</f>
        <v>0.65899762483463309</v>
      </c>
      <c r="U46" s="2">
        <f>NI46/'Drive Train'!$F$35</f>
        <v>0.72782670699559759</v>
      </c>
      <c r="V46" s="2">
        <f>NJ46/'Drive Train'!$F$35</f>
        <v>0.821027857488836</v>
      </c>
      <c r="W46" s="2">
        <f>NK46/'Drive Train'!$F$35</f>
        <v>0.89962389190911829</v>
      </c>
      <c r="X46" s="2">
        <f>NL46/'Drive Train'!$F$35</f>
        <v>0.94507845013940417</v>
      </c>
      <c r="Y46" s="2">
        <f>NM46/'Drive Train'!$F$35</f>
        <v>0.96361065713559668</v>
      </c>
      <c r="Z46" s="2">
        <f>NN46/'Drive Train'!$F$35</f>
        <v>0.96895933669851364</v>
      </c>
      <c r="AA46" s="2">
        <f>NO46/'Drive Train'!$F$35</f>
        <v>0.97015031022213405</v>
      </c>
      <c r="AB46" s="2">
        <f>NP46/'Drive Train'!$F$35</f>
        <v>0.97034805955063641</v>
      </c>
      <c r="AC46" s="2">
        <f>NQ46/'Drive Train'!$F$35</f>
        <v>0.97037230876113867</v>
      </c>
      <c r="AD46" s="2">
        <f>NR46/'Drive Train'!$F$35</f>
        <v>0.91659592147352065</v>
      </c>
      <c r="AE46" s="2">
        <f>NS46/'Drive Train'!$F$35</f>
        <v>0.94148629090653513</v>
      </c>
      <c r="AF46" s="2">
        <f>NT46/'Drive Train'!$F$35</f>
        <v>0.96032026190731457</v>
      </c>
      <c r="AG46" s="2">
        <f>NU46/'Drive Train'!$F$35</f>
        <v>0.9649912500154525</v>
      </c>
      <c r="AH46" s="2">
        <f>NV46/'Drive Train'!$F$35</f>
        <v>0.96674864666446203</v>
      </c>
      <c r="AI46" s="2">
        <f>NW46/'Drive Train'!$F$35</f>
        <v>0.96757678598729036</v>
      </c>
      <c r="AJ46" s="2">
        <f>NX46/'Drive Train'!$F$35</f>
        <v>0.96799095246967248</v>
      </c>
      <c r="AK46" s="2">
        <f>NY46/'Drive Train'!$F$35</f>
        <v>0.96821674315656414</v>
      </c>
      <c r="AL46" s="2">
        <f>NZ46/'Drive Train'!$F$35</f>
        <v>0.96834739807618453</v>
      </c>
      <c r="AM46" s="2">
        <f>OA46/'Drive Train'!$F$35</f>
        <v>0.96835265776563995</v>
      </c>
      <c r="AN46" s="61">
        <f t="shared" si="161"/>
        <v>1.5200000000000007</v>
      </c>
      <c r="AO46" s="46">
        <f>LO46*12*60/(PI() * 'Drive Train'!$F$15)/S$6*ABS(S46)</f>
        <v>4666.980209120281</v>
      </c>
      <c r="AP46" s="46">
        <f>LP46*12*60/(PI() * 'Drive Train'!$F$15)/T$6*ABS(T46)</f>
        <v>915.86241866620196</v>
      </c>
      <c r="AQ46" s="46">
        <f>LQ46*12*60/(PI() * 'Drive Train'!$F$15)/U$6*ABS(U46)</f>
        <v>1836.8023404520306</v>
      </c>
      <c r="AR46" s="46">
        <f>LR46*12*60/(PI() * 'Drive Train'!$F$15)/V$6*ABS(V46)</f>
        <v>2931.9713257639551</v>
      </c>
      <c r="AS46" s="46">
        <f>LS46*12*60/(PI() * 'Drive Train'!$F$15)/W$6*ABS(W46)</f>
        <v>3863.3600897700853</v>
      </c>
      <c r="AT46" s="46">
        <f>LT46*12*60/(PI() * 'Drive Train'!$F$15)/X$6*ABS(X46)</f>
        <v>4398.3428555362279</v>
      </c>
      <c r="AU46" s="46">
        <f>LU46*12*60/(PI() * 'Drive Train'!$F$15)/Y$6*ABS(Y46)</f>
        <v>4612.743828314643</v>
      </c>
      <c r="AV46" s="46">
        <f>LV46*12*60/(PI() * 'Drive Train'!$F$15)/Z$6*ABS(Z46)</f>
        <v>4673.2790084976468</v>
      </c>
      <c r="AW46" s="46">
        <f>LW46*12*60/(PI() * 'Drive Train'!$F$15)/AA$6*ABS(AA46)</f>
        <v>4686.4204696416282</v>
      </c>
      <c r="AX46" s="46">
        <f>LX46*12*60/(PI() * 'Drive Train'!$F$15)/AB$6*ABS(AB46)</f>
        <v>4688.5413547917096</v>
      </c>
      <c r="AY46" s="46">
        <f>LY46*12*60/(PI() * 'Drive Train'!$F$15)/AC$6*ABS(AC46)</f>
        <v>4688.7932895883278</v>
      </c>
      <c r="AZ46" s="46">
        <f>LZ46*12*60/(PI() * 'Drive Train'!$F$15)/AD$6*ABS(AD46)</f>
        <v>3612.002572890568</v>
      </c>
      <c r="BA46" s="46">
        <f>MA46*12*60/(PI() * 'Drive Train'!$F$15)/AE$6*ABS(AE46)</f>
        <v>4368.9523108394424</v>
      </c>
      <c r="BB46" s="46">
        <f>MB46*12*60/(PI() * 'Drive Train'!$F$15)/AF$6*ABS(AF46)</f>
        <v>4577.7269911229441</v>
      </c>
      <c r="BC46" s="46">
        <f>MC46*12*60/(PI() * 'Drive Train'!$F$15)/AG$6*ABS(AG46)</f>
        <v>4629.3692042339972</v>
      </c>
      <c r="BD46" s="46">
        <f>MD46*12*60/(PI() * 'Drive Train'!$F$15)/AH$6*ABS(AH46)</f>
        <v>4648.7841929414708</v>
      </c>
      <c r="BE46" s="46">
        <f>ME46*12*60/(PI() * 'Drive Train'!$F$15)/AI$6*ABS(AI46)</f>
        <v>4657.930305181244</v>
      </c>
      <c r="BF46" s="46">
        <f>MF46*12*60/(PI() * 'Drive Train'!$F$15)/AJ$6*ABS(AJ46)</f>
        <v>4662.503747152593</v>
      </c>
      <c r="BG46" s="46">
        <f>MG46*12*60/(PI() * 'Drive Train'!$F$15)/AK$6*ABS(AK46)</f>
        <v>4664.9968529949683</v>
      </c>
      <c r="BH46" s="46">
        <f>MH46*12*60/(PI() * 'Drive Train'!$F$15)/AL$6*ABS(AL46)</f>
        <v>4666.4394391250898</v>
      </c>
      <c r="BI46" s="46">
        <f>MI46*12*60/(PI() * 'Drive Train'!$F$15)/AM$6*ABS(AM46)</f>
        <v>4666.4975114148174</v>
      </c>
      <c r="BJ46" s="61">
        <f t="shared" si="390"/>
        <v>1.5200000000000007</v>
      </c>
      <c r="BK46" s="2">
        <f>IF(OR(KS45=1,AND($C$37=Motors!$C$32,OY45=1)),0,IF(NG46=0,-(CG45+$C$15)/($C$14-$C$15)*$C$12,($C$11*S46-AO46)/($C$11*S46)*$C$12*S46))</f>
        <v>0.29704377283554256</v>
      </c>
      <c r="BL46" s="2">
        <f>IF(OR(KT45=1,AND($C$37=Motors!$C$32,OZ45=1)),0,IF(NH46=0,-(CH45+$C$15)/($C$14-$C$15)*$C$12,($C$11*T46-AP46)/($C$11*T46)*$C$12*T46))</f>
        <v>1.2091981702570744</v>
      </c>
      <c r="BM46" s="2">
        <f>IF(OR(KU45=1,AND($C$37=Motors!$C$32,PA45=1)),0,IF(NI46=0,-(CI45+$C$15)/($C$14-$C$15)*$C$12,($C$11*U46-AQ46)/($C$11*U46)*$C$12*U46))</f>
        <v>0.96775203419785527</v>
      </c>
      <c r="BN46" s="2">
        <f>IF(OR(KV45=1,AND($C$37=Motors!$C$32,PB45=1)),0,IF(NJ46=0,-(CJ45+$C$15)/($C$14-$C$15)*$C$12,($C$11*V46-AR46)/($C$11*V46)*$C$12*V46))</f>
        <v>0.70848399314162935</v>
      </c>
      <c r="BO46" s="2">
        <f>IF(OR(KW45=1,AND($C$37=Motors!$C$32,PC45=1)),0,IF(NK46=0,-(CK45+$C$15)/($C$14-$C$15)*$C$12,($C$11*W46-AS46)/($C$11*W46)*$C$12*W46))</f>
        <v>0.48635180692063218</v>
      </c>
      <c r="BP46" s="2">
        <f>IF(OR(KX45=1,AND($C$37=Motors!$C$32,PD45=1)),0,IF(NL46=0,-(CL45+$C$15)/($C$14-$C$15)*$C$12,($C$11*X46-AT46)/($C$11*X46)*$C$12*X46))</f>
        <v>0.35952050468084501</v>
      </c>
      <c r="BQ46" s="2">
        <f>IF(OR(KY45=1,AND($C$37=Motors!$C$32,PE45=1)),0,IF(NM46=0,-(CM45+$C$15)/($C$14-$C$15)*$C$12,($C$11*Y46-AU46)/($C$11*Y46)*$C$12*Y46))</f>
        <v>0.309466146770701</v>
      </c>
      <c r="BR46" s="2">
        <f>IF(OR(KZ45=1,AND($C$37=Motors!$C$32,PF45=1)),0,IF(NN46=0,-(CN45+$C$15)/($C$14-$C$15)*$C$12,($C$11*Z46-AV46)/($C$11*Z46)*$C$12*Z46))</f>
        <v>0.29561867269255904</v>
      </c>
      <c r="BS46" s="2">
        <f>IF(OR(LA45=1,AND($C$37=Motors!$C$32,PG45=1)),0,IF(NO46=0,-(CO45+$C$15)/($C$14-$C$15)*$C$12,($C$11*AA46-AW46)/($C$11*AA46)*$C$12*AA46))</f>
        <v>0.29268578355885216</v>
      </c>
      <c r="BT46" s="2">
        <f>IF(OR(LB45=1,AND($C$37=Motors!$C$32,PH45=1)),0,IF(NP46=0,-(CP45+$C$15)/($C$14-$C$15)*$C$12,($C$11*AB46-AX46)/($C$11*AB46)*$C$12*AB46))</f>
        <v>0.29222604292408988</v>
      </c>
      <c r="BU46" s="2">
        <f>IF(OR(LC45=1,AND($C$37=Motors!$C$32,PI45=1)),0,IF(NQ46=0,-(CQ45+$C$15)/($C$14-$C$15)*$C$12,($C$11*AC46-AY46)/($C$11*AC46)*$C$12*AC46))</f>
        <v>0.29217329429343292</v>
      </c>
      <c r="BV46" s="2">
        <f>IF(OR(LD45=1,AND($C$37=Motors!$C$32,PJ45=1)),0,IF(NR46=0,-(CR45+$C$15)/($C$14-$C$15)*$C$12,($C$11*AD46-AZ46)/($C$11*AD46)*$C$12*AD46))</f>
        <v>0.64000768552869391</v>
      </c>
      <c r="BW46" s="2">
        <f>IF(OR(LE45=1,AND($C$37=Motors!$C$32,PK45=1)),0,IF(NS46=0,-(CS45+$C$15)/($C$14-$C$15)*$C$12,($C$11*AE46-BA46)/($C$11*AE46)*$C$12*AE46))</f>
        <v>0.36380093833570037</v>
      </c>
      <c r="BX46" s="2">
        <f>IF(OR(LF45=1,AND($C$37=Motors!$C$32,PL45=1)),0,IF(NT46=0,-(CT45+$C$15)/($C$14-$C$15)*$C$12,($C$11*AF46-BB46)/($C$11*AF46)*$C$12*AF46))</f>
        <v>0.31699420690928543</v>
      </c>
      <c r="BY46" s="2">
        <f>IF(OR(LG45=1,AND($C$37=Motors!$C$32,PM45=1)),0,IF(NU46=0,-(CU45+$C$15)/($C$14-$C$15)*$C$12,($C$11*AG46-BC46)/($C$11*AG46)*$C$12*AG46))</f>
        <v>0.30544620670905892</v>
      </c>
      <c r="BZ46" s="2">
        <f>IF(OR(LH45=1,AND($C$37=Motors!$C$32,PN45=1)),0,IF(NV46=0,-(CV45+$C$15)/($C$14-$C$15)*$C$12,($C$11*AH46-BD46)/($C$11*AH46)*$C$12*AH46))</f>
        <v>0.30110797739983641</v>
      </c>
      <c r="CA46" s="2">
        <f>IF(OR(LI45=1,AND($C$37=Motors!$C$32,PO45=1)),0,IF(NW46=0,-(CW45+$C$15)/($C$14-$C$15)*$C$12,($C$11*AI46-BE46)/($C$11*AI46)*$C$12*AI46))</f>
        <v>0.29906493019913427</v>
      </c>
      <c r="CB46" s="2">
        <f>IF(OR(LJ45=1,AND($C$37=Motors!$C$32,PP45=1)),0,IF(NX46=0,-(CX45+$C$15)/($C$14-$C$15)*$C$12,($C$11*AJ46-BF46)/($C$11*AJ46)*$C$12*AJ46))</f>
        <v>0.29804347228208466</v>
      </c>
      <c r="CC46" s="2">
        <f>IF(OR(LK45=1,AND($C$37=Motors!$C$32,PQ45=1)),0,IF(NY46=0,-(CY45+$C$15)/($C$14-$C$15)*$C$12,($C$11*AK46-BG46)/($C$11*AK46)*$C$12*AK46))</f>
        <v>0.29748669096694863</v>
      </c>
      <c r="CD46" s="2">
        <f>IF(OR(LL45=1,AND($C$37=Motors!$C$32,PR45=1)),0,IF(NZ46=0,-(CZ45+$C$15)/($C$14-$C$15)*$C$12,($C$11*AL46-BH46)/($C$11*AL46)*$C$12*AL46))</f>
        <v>0.29716453433952383</v>
      </c>
      <c r="CE46" s="2">
        <f>IF(OR(LM45=1,AND($C$37=Motors!$C$32,PS45=1)),0,IF(OA46=0,-(DA45+$C$15)/($C$14-$C$15)*$C$12,($C$11*AM46-BI46)/($C$11*AM46)*$C$12*AM46))</f>
        <v>0.29715156591666697</v>
      </c>
      <c r="CF46" s="61">
        <f t="shared" si="391"/>
        <v>1.5200000000000007</v>
      </c>
      <c r="CG46" s="57">
        <f>IF(AND(KS45=1,OY45=1),0,ABS(BK46/$C$12*($C$14-$C$15)+$C$15) *'Drive Train'!$AA$49 + CG45*(1-'Drive Train'!$AA$49))</f>
        <v>18.563075126473073</v>
      </c>
      <c r="CH46" s="57">
        <f>IF(AND(KT45=1,OZ45=1),0,ABS(BL46/$C$12*($C$14-$C$15)+$C$15) *'Drive Train'!$AA$49 + CH45*(1-'Drive Train'!$AA$49))</f>
        <v>67.122995951860005</v>
      </c>
      <c r="CI46" s="57">
        <f>IF(AND(KU45=1,PA45=1),0,ABS(BM46/$C$12*($C$14-$C$15)+$C$15) *'Drive Train'!$AA$49 + CI45*(1-'Drive Train'!$AA$49))</f>
        <v>54.269245223064239</v>
      </c>
      <c r="CJ46" s="57">
        <f>IF(AND(KV45=1,PB45=1),0,ABS(BN46/$C$12*($C$14-$C$15)+$C$15) *'Drive Train'!$AA$49 + CJ45*(1-'Drive Train'!$AA$49))</f>
        <v>40.466718390070966</v>
      </c>
      <c r="CK46" s="57">
        <f>IF(AND(KW45=1,PC45=1),0,ABS(BO46/$C$12*($C$14-$C$15)+$C$15) *'Drive Train'!$AA$49 + CK45*(1-'Drive Train'!$AA$49))</f>
        <v>28.64117503233075</v>
      </c>
      <c r="CL46" s="57">
        <f>IF(AND(KX45=1,PD45=1),0,ABS(BP46/$C$12*($C$14-$C$15)+$C$15) *'Drive Train'!$AA$49 + CL45*(1-'Drive Train'!$AA$49))</f>
        <v>21.889118568693949</v>
      </c>
      <c r="CM46" s="57">
        <f>IF(AND(KY45=1,PE45=1),0,ABS(BQ46/$C$12*($C$14-$C$15)+$C$15) *'Drive Train'!$AA$49 + CM45*(1-'Drive Train'!$AA$49))</f>
        <v>19.224399016880056</v>
      </c>
      <c r="CN46" s="57">
        <f>IF(AND(KZ45=1,PF45=1),0,ABS(BR46/$C$12*($C$14-$C$15)+$C$15) *'Drive Train'!$AA$49 + CN45*(1-'Drive Train'!$AA$49))</f>
        <v>18.487207762014659</v>
      </c>
      <c r="CO46" s="57">
        <f>IF(AND(LA45=1,PG45=1),0,ABS(BS46/$C$12*($C$14-$C$15)+$C$15) *'Drive Train'!$AA$49 + CO45*(1-'Drive Train'!$AA$49))</f>
        <v>18.331070967054245</v>
      </c>
      <c r="CP46" s="57">
        <f>IF(AND(LB45=1,PH45=1),0,ABS(BT46/$C$12*($C$14-$C$15)+$C$15) *'Drive Train'!$AA$49 + CP45*(1-'Drive Train'!$AA$49))</f>
        <v>18.306595978074991</v>
      </c>
      <c r="CQ46" s="57">
        <f>IF(AND(LC45=1,PI45=1),0,ABS(BU46/$C$12*($C$14-$C$15)+$C$15) *'Drive Train'!$AA$49 + CQ45*(1-'Drive Train'!$AA$49))</f>
        <v>18.303787824832963</v>
      </c>
      <c r="CR46" s="57">
        <f>IF(AND(LD45=1,PJ45=1),0,ABS(BV46/$C$12*($C$14-$C$15)+$C$15) *'Drive Train'!$AA$49 + CR45*(1-'Drive Train'!$AA$49))</f>
        <v>36.821278445365735</v>
      </c>
      <c r="CS46" s="57">
        <f>IF(AND(LE45=1,PK45=1),0,ABS(BW46/$C$12*($C$14-$C$15)+$C$15) *'Drive Train'!$AA$49 + CS45*(1-'Drive Train'!$AA$49))</f>
        <v>22.116993937124629</v>
      </c>
      <c r="CT46" s="57">
        <f>IF(AND(LF45=1,PL45=1),0,ABS(BX46/$C$12*($C$14-$C$15)+$C$15) *'Drive Train'!$AA$49 + CT45*(1-'Drive Train'!$AA$49))</f>
        <v>19.625166699776479</v>
      </c>
      <c r="CU46" s="57">
        <f>IF(AND(LG45=1,PM45=1),0,ABS(BY46/$C$12*($C$14-$C$15)+$C$15) *'Drive Train'!$AA$49 + CU45*(1-'Drive Train'!$AA$49))</f>
        <v>19.010391419407576</v>
      </c>
      <c r="CV46" s="57">
        <f>IF(AND(LH45=1,PN45=1),0,ABS(BZ46/$C$12*($C$14-$C$15)+$C$15) *'Drive Train'!$AA$49 + CV45*(1-'Drive Train'!$AA$49))</f>
        <v>18.779439211783821</v>
      </c>
      <c r="CW46" s="57">
        <f>IF(AND(LI45=1,PO45=1),0,ABS(CA46/$C$12*($C$14-$C$15)+$C$15) *'Drive Train'!$AA$49 + CW45*(1-'Drive Train'!$AA$49))</f>
        <v>18.670674499812833</v>
      </c>
      <c r="CX46" s="57">
        <f>IF(AND(LJ45=1,PP45=1),0,ABS(CB46/$C$12*($C$14-$C$15)+$C$15) *'Drive Train'!$AA$49 + CX45*(1-'Drive Train'!$AA$49))</f>
        <v>18.61629564057737</v>
      </c>
      <c r="CY46" s="57">
        <f>IF(AND(LK45=1,PQ45=1),0,ABS(CC46/$C$12*($C$14-$C$15)+$C$15) *'Drive Train'!$AA$49 + CY45*(1-'Drive Train'!$AA$49))</f>
        <v>18.586654544008095</v>
      </c>
      <c r="CZ46" s="57">
        <f>IF(AND(LL45=1,PR45=1),0,ABS(CD46/$C$12*($C$14-$C$15)+$C$15) *'Drive Train'!$AA$49 + CZ45*(1-'Drive Train'!$AA$49))</f>
        <v>18.569504048033572</v>
      </c>
      <c r="DA46" s="57">
        <f>IF(AND(LM45=1,PS45=1),0,ABS(CE46/$C$12*($C$14-$C$15)+$C$15) *'Drive Train'!$AA$49 + DA45*(1-'Drive Train'!$AA$49))</f>
        <v>18.568813654401811</v>
      </c>
      <c r="DB46" s="61">
        <f t="shared" si="162"/>
        <v>1.5200000000000007</v>
      </c>
      <c r="DC46" s="57">
        <f t="shared" si="392"/>
        <v>18.563075126473073</v>
      </c>
      <c r="DD46" s="57">
        <f t="shared" si="393"/>
        <v>67.122995951860005</v>
      </c>
      <c r="DE46" s="57">
        <f t="shared" si="394"/>
        <v>54.269245223064239</v>
      </c>
      <c r="DF46" s="57">
        <f t="shared" si="395"/>
        <v>40.466718390070966</v>
      </c>
      <c r="DG46" s="57">
        <f t="shared" si="396"/>
        <v>28.64117503233075</v>
      </c>
      <c r="DH46" s="57">
        <f t="shared" si="397"/>
        <v>21.889118568693949</v>
      </c>
      <c r="DI46" s="57">
        <f t="shared" si="398"/>
        <v>19.224399016880056</v>
      </c>
      <c r="DJ46" s="57">
        <f t="shared" si="399"/>
        <v>18.487207762014659</v>
      </c>
      <c r="DK46" s="57">
        <f t="shared" si="400"/>
        <v>18.331070967054245</v>
      </c>
      <c r="DL46" s="57">
        <f t="shared" si="401"/>
        <v>18.306595978074991</v>
      </c>
      <c r="DM46" s="57">
        <f t="shared" si="402"/>
        <v>18.303787824832963</v>
      </c>
      <c r="DN46" s="57">
        <f t="shared" si="403"/>
        <v>25</v>
      </c>
      <c r="DO46" s="57">
        <f t="shared" si="404"/>
        <v>22.116993937124629</v>
      </c>
      <c r="DP46" s="57">
        <f t="shared" si="405"/>
        <v>19.625166699776479</v>
      </c>
      <c r="DQ46" s="57">
        <f t="shared" si="406"/>
        <v>19.010391419407576</v>
      </c>
      <c r="DR46" s="57">
        <f t="shared" si="407"/>
        <v>18.779439211783821</v>
      </c>
      <c r="DS46" s="57">
        <f t="shared" si="408"/>
        <v>18.670674499812833</v>
      </c>
      <c r="DT46" s="57">
        <f t="shared" si="409"/>
        <v>18.61629564057737</v>
      </c>
      <c r="DU46" s="57">
        <f t="shared" si="410"/>
        <v>18.586654544008095</v>
      </c>
      <c r="DV46" s="57">
        <f t="shared" si="411"/>
        <v>18.569504048033572</v>
      </c>
      <c r="DW46" s="57">
        <f t="shared" si="412"/>
        <v>18.568813654401811</v>
      </c>
      <c r="DX46" s="61">
        <f t="shared" si="163"/>
        <v>1.5200000000000007</v>
      </c>
      <c r="DY46" s="2">
        <f>IF(OY46=0,($C$23/0.4536*IF(ISNA(MK45),'Drive Train'!$F$16,'Drive Train'!$F$17)*4.448*$C$24*S$6)*SIGN(BK46),BK46)</f>
        <v>4.5236871680000004</v>
      </c>
      <c r="DZ46" s="2">
        <f>IF(OZ46=0,($C$23/0.4536*IF(ISNA(ML45),'Drive Train'!$F$16,'Drive Train'!$F$17)*4.448*$C$24*$C$21*T$6)*SIGN(BL46),BL46)</f>
        <v>14.225645600594998</v>
      </c>
      <c r="EA46" s="2">
        <f>IF(PA46=0,($C$23/0.4536*IF(ISNA(MM45),'Drive Train'!$F$16,'Drive Train'!$F$17)*4.448*$C$24*$C$21*U$6)*SIGN(BM46),BM46)</f>
        <v>9.8485238773349995</v>
      </c>
      <c r="EB46" s="2">
        <f>IF(PB46=0,($C$23/0.4536*IF(ISNA(MN45),'Drive Train'!$F$16,'Drive Train'!$F$17)*4.448*$C$24*$C$21*V$6)*SIGN(BN46),BN46)</f>
        <v>7.5312241414914709</v>
      </c>
      <c r="EC46" s="2">
        <f>IF(PC46=0,($C$23/0.4536*IF(ISNA(MO45),'Drive Train'!$F$16,'Drive Train'!$F$17)*4.448*$C$24*$C$21*W$6)*SIGN(BO46),BO46)</f>
        <v>6.0967052573978577</v>
      </c>
      <c r="ED46" s="2">
        <f>IF(PD46=0,($C$23/0.4536*IF(ISNA(MP45),'Drive Train'!$F$16,'Drive Train'!$F$17)*4.448*$C$24*$C$21*X$6)*SIGN(BP46),BP46)</f>
        <v>5.1212324162142009</v>
      </c>
      <c r="EE46" s="2">
        <f>IF(PE46=0,($C$23/0.4536*IF(ISNA(MQ45),'Drive Train'!$F$16,'Drive Train'!$F$17)*4.448*$C$24*$C$21*Y$6)*SIGN(BQ46),BQ46)</f>
        <v>4.4148555312191382</v>
      </c>
      <c r="EF46" s="2">
        <f>IF(PF46=0,($C$23/0.4536*IF(ISNA(MR45),'Drive Train'!$F$16,'Drive Train'!$F$17)*4.448*$C$24*$C$21*Z$6)*SIGN(BR46),BR46)</f>
        <v>3.8797215274349997</v>
      </c>
      <c r="EG46" s="2">
        <f>IF(PG46=0,($C$23/0.4536*IF(ISNA(MS45),'Drive Train'!$F$16,'Drive Train'!$F$17)*4.448*$C$24*$C$21*AA$6)*SIGN(BS46),BS46)</f>
        <v>3.4602921731177019</v>
      </c>
      <c r="EH46" s="2">
        <f>IF(PH46=0,($C$23/0.4536*IF(ISNA(MT45),'Drive Train'!$F$16,'Drive Train'!$F$17)*4.448*$C$24*$C$21*AB$6)*SIGN(BT46),BT46)</f>
        <v>3.1227026928135362</v>
      </c>
      <c r="EI46" s="2">
        <f>IF(PI46=0,($C$23/0.4536*IF(ISNA(MU45),'Drive Train'!$F$16,'Drive Train'!$F$17)*4.448*$C$24*$C$21*AC$6)*SIGN(BU46),BU46)</f>
        <v>2.8451291201189992</v>
      </c>
      <c r="EJ46" s="2">
        <f>IF(PJ46=0,($C$23/0.4536*IF(ISNA(MV45),'Drive Train'!$F$16,'Drive Train'!$F$17)*4.448*$C$24*$C$21*AD$6)*SIGN(BV46),BV46)</f>
        <v>3.9831807681666</v>
      </c>
      <c r="EK46" s="2">
        <f>IF(PK46=0,($C$23/0.4536*IF(ISNA(MW45),'Drive Train'!$F$16,'Drive Train'!$F$17)*4.448*$C$24*$C$21*AE$6)*SIGN(BW46),BW46)</f>
        <v>3.9831807681666</v>
      </c>
      <c r="EL46" s="2">
        <f>IF(PL46=0,($C$23/0.4536*IF(ISNA(MX45),'Drive Train'!$F$16,'Drive Train'!$F$17)*4.448*$C$24*$C$21*AF$6)*SIGN(BX46),BX46)</f>
        <v>3.9831807681666</v>
      </c>
      <c r="EM46" s="2">
        <f>IF(PM46=0,($C$23/0.4536*IF(ISNA(MY45),'Drive Train'!$F$16,'Drive Train'!$F$17)*4.448*$C$24*$C$21*AG$6)*SIGN(BY46),BY46)</f>
        <v>3.9831807681666</v>
      </c>
      <c r="EN46" s="2">
        <f>IF(PN46=0,($C$23/0.4536*IF(ISNA(MZ45),'Drive Train'!$F$16,'Drive Train'!$F$17)*4.448*$C$24*$C$21*AH$6)*SIGN(BZ46),BZ46)</f>
        <v>3.9831807681666</v>
      </c>
      <c r="EO46" s="2">
        <f>IF(PO46=0,($C$23/0.4536*IF(ISNA(NA45),'Drive Train'!$F$16,'Drive Train'!$F$17)*4.448*$C$24*$C$21*AI$6)*SIGN(CA46),CA46)</f>
        <v>3.9831807681666</v>
      </c>
      <c r="EP46" s="2">
        <f>IF(PP46=0,($C$23/0.4536*IF(ISNA(NB45),'Drive Train'!$F$16,'Drive Train'!$F$17)*4.448*$C$24*$C$21*AJ$6)*SIGN(CB46),CB46)</f>
        <v>3.9831807681666</v>
      </c>
      <c r="EQ46" s="2">
        <f>IF(PQ46=0,($C$23/0.4536*IF(ISNA(NC45),'Drive Train'!$F$16,'Drive Train'!$F$17)*4.448*$C$24*$C$21*AK$6)*SIGN(CC46),CC46)</f>
        <v>3.9831807681666</v>
      </c>
      <c r="ER46" s="2">
        <f>IF(PR46=0,($C$23/0.4536*IF(ISNA(ND45),'Drive Train'!$F$16,'Drive Train'!$F$17)*4.448*$C$24*$C$21*AL$6)*SIGN(CD46),CD46)</f>
        <v>3.9831807681666</v>
      </c>
      <c r="ES46" s="2">
        <f>IF(PS46=0,($C$23/0.4536*IF(ISNA(NE45),'Drive Train'!$F$16,'Drive Train'!$F$17)*4.448*$C$24*$C$21*AM$6)*SIGN(CE46),CE46)</f>
        <v>3.9831807681666</v>
      </c>
      <c r="ET46" s="61">
        <f t="shared" si="413"/>
        <v>1.5200000000000007</v>
      </c>
      <c r="EU46" s="255">
        <f>MAX(MIN(IF(AND(OY45=1,NG46&lt;0),-1,1)*(DC46-$C$15)/($C$14-$C$15)*$C$12*$C$21-$C$33*LO46/AO$6 -  OY45*$C$33/$C$21,DY45/$C$19),MAX(EU$8:EU45)*-1)</f>
        <v>4.9674054952520974E-3</v>
      </c>
      <c r="EV46" s="255">
        <f>MAX(MIN(IF(AND(OZ45=1,NH46&lt;0),-1,1)*(DD46-$C$15)/($C$14-$C$15)*$C$12*$C$21-$C$33*LP46/AP$6 -  OZ45*$C$33/$C$21,DZ45/$C$19),MAX(EV$8:EV45)*-1)</f>
        <v>0.99072525071841744</v>
      </c>
      <c r="EW46" s="255">
        <f>MAX(MIN(IF(AND(PA45=1,NI46&lt;0),-1,1)*(DE46-$C$15)/($C$14-$C$15)*$C$12*$C$21-$C$33*LQ46/AQ$6 -  PA45*$C$33/$C$21,EA45/$C$19),MAX(EW$8:EW45)*-1)</f>
        <v>0.71775780841331693</v>
      </c>
      <c r="EX46" s="255">
        <f>MAX(MIN(IF(AND(PB45=1,NJ46&lt;0),-1,1)*(DF46-$C$15)/($C$14-$C$15)*$C$12*$C$21-$C$33*LR46/AR$6 -  PB45*$C$33/$C$21,EB45/$C$19),MAX(EX$8:EX45)*-1)</f>
        <v>0.433702301233579</v>
      </c>
      <c r="EY46" s="255">
        <f>MAX(MIN(IF(AND(PC45=1,NK46&lt;0),-1,1)*(DG46-$C$15)/($C$14-$C$15)*$C$12*$C$21-$C$33*LS46/AS$6 -  PC45*$C$33/$C$21,EC45/$C$19),MAX(EY$8:EY45)*-1)</f>
        <v>0.1996009412146911</v>
      </c>
      <c r="EZ46" s="255">
        <f>MAX(MIN(IF(AND(PD45=1,NL46&lt;0),-1,1)*(DH46-$C$15)/($C$14-$C$15)*$C$12*$C$21-$C$33*LT46/AT$6 -  PD45*$C$33/$C$21,ED45/$C$19),MAX(EZ$8:EZ45)*-1)</f>
        <v>6.8782218281398438E-2</v>
      </c>
      <c r="FA46" s="255">
        <f>MAX(MIN(IF(AND(PE45=1,NM46&lt;0),-1,1)*(DI46-$C$15)/($C$14-$C$15)*$C$12*$C$21-$C$33*LU46/AU$6 -  PE45*$C$33/$C$21,EE45/$C$19),MAX(FA$8:FA45)*-1)</f>
        <v>1.7627851589013199E-2</v>
      </c>
      <c r="FB46" s="255">
        <f>MAX(MIN(IF(AND(PF45=1,NN46&lt;0),-1,1)*(DJ46-$C$15)/($C$14-$C$15)*$C$12*$C$21-$C$33*LV46/AV$6 -  PF45*$C$33/$C$21,EF45/$C$19),MAX(FB$8:FB45)*-1)</f>
        <v>3.5155570217587084E-3</v>
      </c>
      <c r="FC46" s="255">
        <f>MAX(MIN(IF(AND(PG45=1,NO46&lt;0),-1,1)*(DK46-$C$15)/($C$14-$C$15)*$C$12*$C$21-$C$33*LW46/AW$6 -  PG45*$C$33/$C$21,EG45/$C$19),MAX(FC$8:FC45)*-1)</f>
        <v>5.2713527737469068E-4</v>
      </c>
      <c r="FD46" s="255">
        <f>MAX(MIN(IF(AND(PH45=1,NP46&lt;0),-1,1)*(DL46-$C$15)/($C$14-$C$15)*$C$12*$C$21-$C$33*LX46/AX$6 -  PH45*$C$33/$C$21,EH45/$C$19),MAX(FD$8:FD45)*-1)</f>
        <v>5.8369918771339346E-5</v>
      </c>
      <c r="FE46" s="255">
        <f>MAX(MIN(IF(AND(PI45=1,NQ46&lt;0),-1,1)*(DM46-$C$15)/($C$14-$C$15)*$C$12*$C$21-$C$33*LY46/AY$6 -  PI45*$C$33/$C$21,EI45/$C$19),MAX(FE$8:FE45)*-1)</f>
        <v>4.5296501045566373E-6</v>
      </c>
      <c r="FF46" s="255">
        <f>MAX(MIN(IF(AND(PJ45=1,NR46&lt;0),-1,1)*(DN46-$C$15)/($C$14-$C$15)*$C$12*$C$21-$C$33*LZ46/AZ$6 -  PJ45*$C$33/$C$21,EJ45/$C$19),MAX(FF$8:FF45)*-1)</f>
        <v>0.15821084217320167</v>
      </c>
      <c r="FG46" s="255">
        <f>MAX(MIN(IF(AND(PK45=1,NS46&lt;0),-1,1)*(DO46-$C$15)/($C$14-$C$15)*$C$12*$C$21-$C$33*MA46/BA$6 -  PK45*$C$33/$C$21,EK45/$C$19),MAX(FG$8:FG45)*-1)</f>
        <v>7.3267860800872192E-2</v>
      </c>
      <c r="FH46" s="255">
        <f>MAX(MIN(IF(AND(PL45=1,NT46&lt;0),-1,1)*(DP46-$C$15)/($C$14-$C$15)*$C$12*$C$21-$C$33*MB46/BB$6 -  PL45*$C$33/$C$21,EL45/$C$19),MAX(FH$8:FH45)*-1)</f>
        <v>2.5324555187817233E-2</v>
      </c>
      <c r="FI46" s="255">
        <f>MAX(MIN(IF(AND(PM45=1,NU46&lt;0),-1,1)*(DQ46-$C$15)/($C$14-$C$15)*$C$12*$C$21-$C$33*MC46/BC$6 -  PM45*$C$33/$C$21,EM45/$C$19),MAX(FI$8:FI45)*-1)</f>
        <v>1.3535587491606993E-2</v>
      </c>
      <c r="FJ46" s="255">
        <f>MAX(MIN(IF(AND(PN45=1,NV46&lt;0),-1,1)*(DR46-$C$15)/($C$14-$C$15)*$C$12*$C$21-$C$33*MD46/BD$6 -  PN45*$C$33/$C$21,EN45/$C$19),MAX(FJ$8:FJ45)*-1)</f>
        <v>9.1107791118478221E-3</v>
      </c>
      <c r="FK46" s="255">
        <f>MAX(MIN(IF(AND(PO45=1,NW46&lt;0),-1,1)*(DS46-$C$15)/($C$14-$C$15)*$C$12*$C$21-$C$33*ME46/BE$6 -  PO45*$C$33/$C$21,EO45/$C$19),MAX(FK$8:FK45)*-1)</f>
        <v>7.0276999660662254E-3</v>
      </c>
      <c r="FL46" s="255">
        <f>MAX(MIN(IF(AND(PP45=1,NX46&lt;0),-1,1)*(DT46-$C$15)/($C$14-$C$15)*$C$12*$C$21-$C$33*MF46/BF$6 -  PP45*$C$33/$C$21,EP45/$C$19),MAX(FL$8:FL45)*-1)</f>
        <v>5.9864049743441616E-3</v>
      </c>
      <c r="FM46" s="255">
        <f>MAX(MIN(IF(AND(PQ45=1,NY46&lt;0),-1,1)*(DU46-$C$15)/($C$14-$C$15)*$C$12*$C$21-$C$33*MG46/BG$6 -  PQ45*$C$33/$C$21,EQ45/$C$19),MAX(FM$8:FM45)*-1)</f>
        <v>5.4188605657187194E-3</v>
      </c>
      <c r="FN46" s="255">
        <f>MAX(MIN(IF(AND(PR45=1,NZ46&lt;0),-1,1)*(DV46-$C$15)/($C$14-$C$15)*$C$12*$C$21-$C$33*MH46/BH$6 -  PR45*$C$33/$C$21,ER45/$C$19),MAX(FN$8:FN45)*-1)</f>
        <v>5.0904923908183242E-3</v>
      </c>
      <c r="FO46" s="255">
        <f>MAX(MIN(IF(AND(PS45=1,OA46&lt;0),-1,1)*(DW46-$C$15)/($C$14-$C$15)*$C$12*$C$21-$C$33*MI46/BI$6 -  PS45*$C$33/$C$21,ES45/$C$19),MAX(FO$8:FO45)*-1)</f>
        <v>5.0772741680153999E-3</v>
      </c>
      <c r="FP46" s="61">
        <f t="shared" si="164"/>
        <v>1.5200000000000007</v>
      </c>
      <c r="FQ46" s="256">
        <f t="shared" si="457"/>
        <v>3.4636857344026617</v>
      </c>
      <c r="FR46" s="256">
        <f t="shared" si="458"/>
        <v>67.122995951860005</v>
      </c>
      <c r="FS46" s="256">
        <f t="shared" si="459"/>
        <v>52.407358131550517</v>
      </c>
      <c r="FT46" s="256">
        <f t="shared" si="460"/>
        <v>32.902718858778364</v>
      </c>
      <c r="FU46" s="256">
        <f t="shared" si="461"/>
        <v>16.828175450807862</v>
      </c>
      <c r="FV46" s="256">
        <f t="shared" si="462"/>
        <v>7.8455226366729285</v>
      </c>
      <c r="FW46" s="256">
        <f t="shared" si="463"/>
        <v>4.333013833487664</v>
      </c>
      <c r="FX46" s="256">
        <f t="shared" si="464"/>
        <v>3.3639947231796503</v>
      </c>
      <c r="FY46" s="256">
        <f t="shared" si="465"/>
        <v>3.1587950821030328</v>
      </c>
      <c r="FZ46" s="256">
        <f t="shared" si="466"/>
        <v>3.126607361773623</v>
      </c>
      <c r="GA46" s="256">
        <f t="shared" si="467"/>
        <v>3.1229104258151512</v>
      </c>
      <c r="GB46" s="256">
        <f t="shared" si="468"/>
        <v>13.986128981496705</v>
      </c>
      <c r="GC46" s="256">
        <f t="shared" si="469"/>
        <v>8.1535287729298958</v>
      </c>
      <c r="GD46" s="256">
        <f t="shared" si="470"/>
        <v>4.8615071155740051</v>
      </c>
      <c r="GE46" s="256">
        <f t="shared" si="471"/>
        <v>4.0520189820894146</v>
      </c>
      <c r="GF46" s="256">
        <f t="shared" si="472"/>
        <v>3.7481900151553837</v>
      </c>
      <c r="GG46" s="256">
        <f t="shared" si="473"/>
        <v>3.6051556212142173</v>
      </c>
      <c r="GH46" s="256">
        <f t="shared" si="474"/>
        <v>3.5336552183819223</v>
      </c>
      <c r="GI46" s="256">
        <f t="shared" si="475"/>
        <v>3.4946848457550206</v>
      </c>
      <c r="GJ46" s="256">
        <f t="shared" si="476"/>
        <v>3.4721374821651354</v>
      </c>
      <c r="GK46" s="256">
        <f t="shared" si="477"/>
        <v>3.4712298543914026</v>
      </c>
      <c r="GL46" s="61">
        <f t="shared" si="186"/>
        <v>1.5200000000000007</v>
      </c>
      <c r="GM46" s="57">
        <f t="shared" si="414"/>
        <v>0.12856593838462821</v>
      </c>
      <c r="GN46" s="57">
        <f t="shared" si="415"/>
        <v>7.1797210969141227</v>
      </c>
      <c r="GO46" s="57">
        <f t="shared" si="416"/>
        <v>7.5133411817296603</v>
      </c>
      <c r="GP46" s="57">
        <f t="shared" si="417"/>
        <v>5.936800845274365</v>
      </c>
      <c r="GQ46" s="57">
        <f t="shared" si="418"/>
        <v>3.3751549224324706</v>
      </c>
      <c r="GR46" s="57">
        <f t="shared" si="419"/>
        <v>1.3846117706010654</v>
      </c>
      <c r="GS46" s="57">
        <f t="shared" si="420"/>
        <v>0.41163208218747421</v>
      </c>
      <c r="GT46" s="57">
        <f t="shared" si="421"/>
        <v>9.3415709982980294E-2</v>
      </c>
      <c r="GU46" s="57">
        <f t="shared" si="422"/>
        <v>1.5704916727368422E-2</v>
      </c>
      <c r="GV46" s="57">
        <f t="shared" si="423"/>
        <v>1.9270135930867141E-3</v>
      </c>
      <c r="GW46" s="57">
        <f t="shared" si="424"/>
        <v>1.6413039030620106E-4</v>
      </c>
      <c r="GX46" s="57">
        <f t="shared" si="425"/>
        <v>4.0947986642245509</v>
      </c>
      <c r="GY46" s="57">
        <f t="shared" si="426"/>
        <v>1.8963121263810565</v>
      </c>
      <c r="GZ46" s="57">
        <f t="shared" si="427"/>
        <v>0.65544783992509348</v>
      </c>
      <c r="HA46" s="57">
        <f t="shared" si="428"/>
        <v>0.35032684750802134</v>
      </c>
      <c r="HB46" s="57">
        <f t="shared" si="429"/>
        <v>0.2358043584421205</v>
      </c>
      <c r="HC46" s="57">
        <f t="shared" si="430"/>
        <v>0.18189029296813425</v>
      </c>
      <c r="HD46" s="57">
        <f t="shared" si="431"/>
        <v>0.15493959045876188</v>
      </c>
      <c r="HE46" s="57">
        <f t="shared" si="432"/>
        <v>0.14025045756239948</v>
      </c>
      <c r="HF46" s="57">
        <f t="shared" si="433"/>
        <v>0.13175166224921869</v>
      </c>
      <c r="HG46" s="57">
        <f t="shared" si="434"/>
        <v>0.1314095494057918</v>
      </c>
      <c r="HH46" s="61">
        <f t="shared" si="187"/>
        <v>1.5200000000000007</v>
      </c>
      <c r="HI46" s="57">
        <f t="shared" si="188"/>
        <v>0.12856593838462821</v>
      </c>
      <c r="HJ46" s="57">
        <f t="shared" si="189"/>
        <v>7.1797210969141227</v>
      </c>
      <c r="HK46" s="57">
        <f t="shared" si="190"/>
        <v>7.5133411817296603</v>
      </c>
      <c r="HL46" s="57">
        <f t="shared" si="191"/>
        <v>5.936800845274365</v>
      </c>
      <c r="HM46" s="57">
        <f t="shared" si="192"/>
        <v>3.3751549224324706</v>
      </c>
      <c r="HN46" s="57">
        <f t="shared" si="193"/>
        <v>1.3846117706010654</v>
      </c>
      <c r="HO46" s="57">
        <f t="shared" si="194"/>
        <v>0.41163208218747421</v>
      </c>
      <c r="HP46" s="57">
        <f t="shared" si="195"/>
        <v>9.3415709982980294E-2</v>
      </c>
      <c r="HQ46" s="57">
        <f t="shared" si="196"/>
        <v>1.5704916727368422E-2</v>
      </c>
      <c r="HR46" s="57">
        <f t="shared" si="197"/>
        <v>1.9270135930867141E-3</v>
      </c>
      <c r="HS46" s="57">
        <f t="shared" si="198"/>
        <v>1.6413039030620106E-4</v>
      </c>
      <c r="HT46" s="57">
        <f t="shared" si="199"/>
        <v>4.0947986642245509</v>
      </c>
      <c r="HU46" s="57">
        <f t="shared" si="200"/>
        <v>1.8963121263810565</v>
      </c>
      <c r="HV46" s="57">
        <f t="shared" si="201"/>
        <v>0.65544783992509348</v>
      </c>
      <c r="HW46" s="57">
        <f t="shared" si="202"/>
        <v>0.35032684750802134</v>
      </c>
      <c r="HX46" s="57">
        <f t="shared" si="203"/>
        <v>0.2358043584421205</v>
      </c>
      <c r="HY46" s="57">
        <f t="shared" si="204"/>
        <v>0.18189029296813425</v>
      </c>
      <c r="HZ46" s="57">
        <f t="shared" si="205"/>
        <v>0.15493959045876188</v>
      </c>
      <c r="IA46" s="57">
        <f t="shared" si="206"/>
        <v>0.14025045756239948</v>
      </c>
      <c r="IB46" s="57">
        <f t="shared" si="207"/>
        <v>0.13175166224921869</v>
      </c>
      <c r="IC46" s="57">
        <f t="shared" si="208"/>
        <v>0.1314095494057918</v>
      </c>
      <c r="ID46" s="61">
        <f t="shared" si="209"/>
        <v>1.5200000000000007</v>
      </c>
      <c r="IE46" s="57">
        <f t="shared" si="210"/>
        <v>12.008115070322416</v>
      </c>
      <c r="IF46" s="57">
        <f t="shared" si="211"/>
        <v>8.1715705479494503</v>
      </c>
      <c r="IG46" s="57">
        <f t="shared" si="212"/>
        <v>9.0250511667454099</v>
      </c>
      <c r="IH46" s="57">
        <f t="shared" si="213"/>
        <v>10.180745432861567</v>
      </c>
      <c r="II46" s="57">
        <f t="shared" si="214"/>
        <v>11.155336259673067</v>
      </c>
      <c r="IJ46" s="57">
        <f t="shared" si="215"/>
        <v>11.718972781728612</v>
      </c>
      <c r="IK46" s="57">
        <f t="shared" si="216"/>
        <v>11.9487721484814</v>
      </c>
      <c r="IL46" s="57">
        <f t="shared" si="217"/>
        <v>12.015095775061569</v>
      </c>
      <c r="IM46" s="57">
        <f t="shared" si="218"/>
        <v>12.029863846754463</v>
      </c>
      <c r="IN46" s="57">
        <f t="shared" si="219"/>
        <v>12.032315938427892</v>
      </c>
      <c r="IO46" s="57">
        <f t="shared" si="220"/>
        <v>12.03261662863812</v>
      </c>
      <c r="IP46" s="57">
        <f t="shared" si="221"/>
        <v>11.365789426271656</v>
      </c>
      <c r="IQ46" s="57">
        <f t="shared" si="222"/>
        <v>11.674430007241035</v>
      </c>
      <c r="IR46" s="57">
        <f t="shared" si="223"/>
        <v>11.907971247650702</v>
      </c>
      <c r="IS46" s="57">
        <f t="shared" si="224"/>
        <v>11.965891500191612</v>
      </c>
      <c r="IT46" s="57">
        <f t="shared" si="225"/>
        <v>11.987683218639329</v>
      </c>
      <c r="IU46" s="57">
        <f t="shared" si="226"/>
        <v>11.997952146242401</v>
      </c>
      <c r="IV46" s="57">
        <f t="shared" si="227"/>
        <v>12.003087810623938</v>
      </c>
      <c r="IW46" s="57">
        <f t="shared" si="228"/>
        <v>12.005887615141395</v>
      </c>
      <c r="IX46" s="57">
        <f t="shared" si="229"/>
        <v>12.007507736144689</v>
      </c>
      <c r="IY46" s="57">
        <f t="shared" si="230"/>
        <v>12.007572956293936</v>
      </c>
      <c r="IZ46" s="61">
        <f t="shared" si="231"/>
        <v>1.5200000000000007</v>
      </c>
      <c r="JA46" s="256" t="e">
        <f t="shared" si="349"/>
        <v>#N/A</v>
      </c>
      <c r="JB46" s="256" t="e">
        <f t="shared" si="350"/>
        <v>#N/A</v>
      </c>
      <c r="JC46" s="256" t="e">
        <f t="shared" si="351"/>
        <v>#N/A</v>
      </c>
      <c r="JD46" s="256" t="e">
        <f t="shared" si="352"/>
        <v>#N/A</v>
      </c>
      <c r="JE46" s="256" t="e">
        <f t="shared" si="353"/>
        <v>#N/A</v>
      </c>
      <c r="JF46" s="256" t="e">
        <f t="shared" si="354"/>
        <v>#N/A</v>
      </c>
      <c r="JG46" s="256" t="e">
        <f t="shared" si="355"/>
        <v>#N/A</v>
      </c>
      <c r="JH46" s="256" t="e">
        <f t="shared" si="356"/>
        <v>#N/A</v>
      </c>
      <c r="JI46" s="256" t="e">
        <f t="shared" si="357"/>
        <v>#N/A</v>
      </c>
      <c r="JJ46" s="256" t="e">
        <f t="shared" si="358"/>
        <v>#N/A</v>
      </c>
      <c r="JK46" s="256" t="e">
        <f t="shared" si="359"/>
        <v>#N/A</v>
      </c>
      <c r="JL46" s="256" t="e">
        <f t="shared" si="360"/>
        <v>#N/A</v>
      </c>
      <c r="JM46" s="256" t="e">
        <f t="shared" si="361"/>
        <v>#N/A</v>
      </c>
      <c r="JN46" s="256" t="e">
        <f t="shared" si="362"/>
        <v>#N/A</v>
      </c>
      <c r="JO46" s="256" t="e">
        <f t="shared" si="363"/>
        <v>#N/A</v>
      </c>
      <c r="JP46" s="256" t="e">
        <f t="shared" si="364"/>
        <v>#N/A</v>
      </c>
      <c r="JQ46" s="256" t="e">
        <f t="shared" si="365"/>
        <v>#N/A</v>
      </c>
      <c r="JR46" s="256" t="e">
        <f t="shared" si="366"/>
        <v>#N/A</v>
      </c>
      <c r="JS46" s="256" t="e">
        <f t="shared" si="367"/>
        <v>#N/A</v>
      </c>
      <c r="JT46" s="256" t="e">
        <f t="shared" si="368"/>
        <v>#N/A</v>
      </c>
      <c r="JU46" s="256" t="e">
        <f t="shared" si="369"/>
        <v>#N/A</v>
      </c>
      <c r="JV46" s="61">
        <f t="shared" si="233"/>
        <v>1.5200000000000007</v>
      </c>
      <c r="JW46" s="46">
        <f t="shared" si="478"/>
        <v>1</v>
      </c>
      <c r="JX46" s="46">
        <f t="shared" si="479"/>
        <v>0</v>
      </c>
      <c r="JY46" s="46">
        <f t="shared" si="480"/>
        <v>0</v>
      </c>
      <c r="JZ46" s="46">
        <f t="shared" si="481"/>
        <v>0</v>
      </c>
      <c r="KA46" s="46">
        <f t="shared" si="482"/>
        <v>0</v>
      </c>
      <c r="KB46" s="46">
        <f t="shared" si="483"/>
        <v>0</v>
      </c>
      <c r="KC46" s="46">
        <f t="shared" si="484"/>
        <v>0</v>
      </c>
      <c r="KD46" s="46">
        <f t="shared" si="485"/>
        <v>1</v>
      </c>
      <c r="KE46" s="46">
        <f t="shared" si="486"/>
        <v>1</v>
      </c>
      <c r="KF46" s="46">
        <f t="shared" si="487"/>
        <v>1</v>
      </c>
      <c r="KG46" s="46">
        <f t="shared" si="488"/>
        <v>1</v>
      </c>
      <c r="KH46" s="46">
        <f t="shared" si="489"/>
        <v>0</v>
      </c>
      <c r="KI46" s="46">
        <f t="shared" si="490"/>
        <v>0</v>
      </c>
      <c r="KJ46" s="46">
        <f t="shared" si="491"/>
        <v>0</v>
      </c>
      <c r="KK46" s="46">
        <f t="shared" si="492"/>
        <v>0</v>
      </c>
      <c r="KL46" s="46">
        <f t="shared" si="493"/>
        <v>0</v>
      </c>
      <c r="KM46" s="46">
        <f t="shared" si="494"/>
        <v>0</v>
      </c>
      <c r="KN46" s="46">
        <f t="shared" si="495"/>
        <v>0</v>
      </c>
      <c r="KO46" s="46">
        <f t="shared" si="496"/>
        <v>1</v>
      </c>
      <c r="KP46" s="46">
        <f t="shared" si="497"/>
        <v>1</v>
      </c>
      <c r="KQ46" s="46">
        <f t="shared" si="498"/>
        <v>1</v>
      </c>
      <c r="KR46" s="61">
        <f t="shared" si="255"/>
        <v>1.5200000000000007</v>
      </c>
      <c r="KS46" s="1">
        <f t="shared" si="499"/>
        <v>0</v>
      </c>
      <c r="KT46" s="1">
        <f t="shared" si="500"/>
        <v>0</v>
      </c>
      <c r="KU46" s="1">
        <f t="shared" si="501"/>
        <v>0</v>
      </c>
      <c r="KV46" s="1">
        <f t="shared" si="502"/>
        <v>0</v>
      </c>
      <c r="KW46" s="1">
        <f t="shared" si="503"/>
        <v>0</v>
      </c>
      <c r="KX46" s="1">
        <f t="shared" si="504"/>
        <v>0</v>
      </c>
      <c r="KY46" s="1">
        <f t="shared" si="505"/>
        <v>0</v>
      </c>
      <c r="KZ46" s="1">
        <f t="shared" si="506"/>
        <v>0</v>
      </c>
      <c r="LA46" s="1">
        <f t="shared" si="507"/>
        <v>0</v>
      </c>
      <c r="LB46" s="1">
        <f t="shared" si="508"/>
        <v>0</v>
      </c>
      <c r="LC46" s="1">
        <f t="shared" si="509"/>
        <v>0</v>
      </c>
      <c r="LD46" s="1">
        <f t="shared" si="510"/>
        <v>0</v>
      </c>
      <c r="LE46" s="1">
        <f t="shared" si="511"/>
        <v>0</v>
      </c>
      <c r="LF46" s="1">
        <f t="shared" si="512"/>
        <v>0</v>
      </c>
      <c r="LG46" s="1">
        <f t="shared" si="513"/>
        <v>0</v>
      </c>
      <c r="LH46" s="1">
        <f t="shared" si="514"/>
        <v>0</v>
      </c>
      <c r="LI46" s="1">
        <f t="shared" si="515"/>
        <v>0</v>
      </c>
      <c r="LJ46" s="1">
        <f t="shared" si="516"/>
        <v>0</v>
      </c>
      <c r="LK46" s="1">
        <f t="shared" si="517"/>
        <v>0</v>
      </c>
      <c r="LL46" s="1">
        <f t="shared" si="518"/>
        <v>0</v>
      </c>
      <c r="LM46" s="1">
        <f t="shared" si="519"/>
        <v>0</v>
      </c>
      <c r="LN46" s="61">
        <f t="shared" si="277"/>
        <v>1.5200000000000007</v>
      </c>
      <c r="LO46" s="57">
        <f t="shared" si="278"/>
        <v>11.775739958897946</v>
      </c>
      <c r="LP46" s="57">
        <f t="shared" si="279"/>
        <v>12.128127703810145</v>
      </c>
      <c r="LQ46" s="57">
        <f t="shared" si="280"/>
        <v>15.246879414576883</v>
      </c>
      <c r="LR46" s="57">
        <f t="shared" si="281"/>
        <v>16.498436351206511</v>
      </c>
      <c r="LS46" s="57">
        <f t="shared" si="282"/>
        <v>16.061081834084181</v>
      </c>
      <c r="LT46" s="57">
        <f t="shared" si="283"/>
        <v>14.620798517714132</v>
      </c>
      <c r="LU46" s="57">
        <f t="shared" si="284"/>
        <v>12.96431651372842</v>
      </c>
      <c r="LV46" s="57">
        <f t="shared" si="285"/>
        <v>11.478683996340942</v>
      </c>
      <c r="LW46" s="57">
        <f t="shared" si="286"/>
        <v>10.253930787510191</v>
      </c>
      <c r="LX46" s="57">
        <f t="shared" si="287"/>
        <v>9.2558484250051052</v>
      </c>
      <c r="LY46" s="57">
        <f t="shared" si="288"/>
        <v>8.4333487373737768</v>
      </c>
      <c r="LZ46" s="57">
        <f t="shared" si="289"/>
        <v>9.6288746670989109</v>
      </c>
      <c r="MA46" s="57">
        <f t="shared" si="290"/>
        <v>11.33884208326365</v>
      </c>
      <c r="MB46" s="57">
        <f t="shared" si="291"/>
        <v>11.647673801170692</v>
      </c>
      <c r="MC46" s="57">
        <f t="shared" si="292"/>
        <v>11.722057465725927</v>
      </c>
      <c r="MD46" s="57">
        <f t="shared" si="293"/>
        <v>11.749820072261196</v>
      </c>
      <c r="ME46" s="57">
        <f t="shared" si="294"/>
        <v>11.762860567106124</v>
      </c>
      <c r="MF46" s="57">
        <f t="shared" si="295"/>
        <v>11.769372243973498</v>
      </c>
      <c r="MG46" s="57">
        <f t="shared" si="296"/>
        <v>11.772919375499621</v>
      </c>
      <c r="MH46" s="57">
        <f t="shared" si="297"/>
        <v>11.774971028707172</v>
      </c>
      <c r="MI46" s="57">
        <f t="shared" si="298"/>
        <v>11.775053606764649</v>
      </c>
      <c r="MJ46" s="61">
        <f t="shared" si="299"/>
        <v>1.5200000000000007</v>
      </c>
      <c r="MK46" s="57" t="e">
        <f t="shared" si="435"/>
        <v>#N/A</v>
      </c>
      <c r="ML46" s="57" t="e">
        <f t="shared" si="370"/>
        <v>#N/A</v>
      </c>
      <c r="MM46" s="57" t="e">
        <f t="shared" si="371"/>
        <v>#N/A</v>
      </c>
      <c r="MN46" s="57" t="e">
        <f t="shared" si="372"/>
        <v>#N/A</v>
      </c>
      <c r="MO46" s="57" t="e">
        <f t="shared" si="373"/>
        <v>#N/A</v>
      </c>
      <c r="MP46" s="57" t="e">
        <f t="shared" si="374"/>
        <v>#N/A</v>
      </c>
      <c r="MQ46" s="57" t="e">
        <f t="shared" si="375"/>
        <v>#N/A</v>
      </c>
      <c r="MR46" s="57" t="e">
        <f t="shared" si="376"/>
        <v>#N/A</v>
      </c>
      <c r="MS46" s="57" t="e">
        <f t="shared" si="377"/>
        <v>#N/A</v>
      </c>
      <c r="MT46" s="57" t="e">
        <f t="shared" si="378"/>
        <v>#N/A</v>
      </c>
      <c r="MU46" s="57" t="e">
        <f t="shared" si="379"/>
        <v>#N/A</v>
      </c>
      <c r="MV46" s="57" t="e">
        <f t="shared" si="380"/>
        <v>#N/A</v>
      </c>
      <c r="MW46" s="57" t="e">
        <f t="shared" si="381"/>
        <v>#N/A</v>
      </c>
      <c r="MX46" s="57" t="e">
        <f t="shared" si="382"/>
        <v>#N/A</v>
      </c>
      <c r="MY46" s="57" t="e">
        <f t="shared" si="383"/>
        <v>#N/A</v>
      </c>
      <c r="MZ46" s="57" t="e">
        <f t="shared" si="384"/>
        <v>#N/A</v>
      </c>
      <c r="NA46" s="57" t="e">
        <f t="shared" si="385"/>
        <v>#N/A</v>
      </c>
      <c r="NB46" s="57" t="e">
        <f t="shared" si="386"/>
        <v>#N/A</v>
      </c>
      <c r="NC46" s="57" t="e">
        <f t="shared" si="387"/>
        <v>#N/A</v>
      </c>
      <c r="ND46" s="57" t="e">
        <f t="shared" si="388"/>
        <v>#N/A</v>
      </c>
      <c r="NE46" s="57" t="e">
        <f t="shared" si="389"/>
        <v>#N/A</v>
      </c>
      <c r="NF46" s="61">
        <f t="shared" si="320"/>
        <v>1.5200000000000007</v>
      </c>
      <c r="NG46" s="256">
        <f>IF(OY45=0,MIN('Drive Train'!$F$35-FQ45*$C$19*'Drive Train'!$F$39,NG45+$C$39)-$C$7,IF(LO45-1&lt;=0,0,IF($C$37=Motors!$C$30,MAX(MAX(NG$8:NG45)*-1,NG45-$C$39),MAX(0,MAX(NG$8:NG45)*-1,NG45-$C$39))))</f>
        <v>12.008115070322416</v>
      </c>
      <c r="NH46" s="256">
        <f>IF(OZ45=0,MIN('Drive Train'!$F$35-FR45*$C$19*'Drive Train'!$F$39,NH45+$C$39)-$C$7,IF(LP45-1&lt;=0,0,IF($C$37=Motors!$C$30,MAX(MAX(NH$8:NH45)*-1,NH45-$C$39),MAX(0,MAX(NH$8:NH45)*-1,NH45-$C$39))))</f>
        <v>8.1715705479494503</v>
      </c>
      <c r="NI46" s="256">
        <f>IF(PA45=0,MIN('Drive Train'!$F$35-FS45*$C$19*'Drive Train'!$F$39,NI45+$C$39)-$C$7,IF(LQ45-1&lt;=0,0,IF($C$37=Motors!$C$30,MAX(MAX(NI$8:NI45)*-1,NI45-$C$39),MAX(0,MAX(NI$8:NI45)*-1,NI45-$C$39))))</f>
        <v>9.0250511667454099</v>
      </c>
      <c r="NJ46" s="256">
        <f>IF(PB45=0,MIN('Drive Train'!$F$35-FT45*$C$19*'Drive Train'!$F$39,NJ45+$C$39)-$C$7,IF(LR45-1&lt;=0,0,IF($C$37=Motors!$C$30,MAX(MAX(NJ$8:NJ45)*-1,NJ45-$C$39),MAX(0,MAX(NJ$8:NJ45)*-1,NJ45-$C$39))))</f>
        <v>10.180745432861567</v>
      </c>
      <c r="NK46" s="256">
        <f>IF(PC45=0,MIN('Drive Train'!$F$35-FU45*$C$19*'Drive Train'!$F$39,NK45+$C$39)-$C$7,IF(LS45-1&lt;=0,0,IF($C$37=Motors!$C$30,MAX(MAX(NK$8:NK45)*-1,NK45-$C$39),MAX(0,MAX(NK$8:NK45)*-1,NK45-$C$39))))</f>
        <v>11.155336259673067</v>
      </c>
      <c r="NL46" s="256">
        <f>IF(PD45=0,MIN('Drive Train'!$F$35-FV45*$C$19*'Drive Train'!$F$39,NL45+$C$39)-$C$7,IF(LT45-1&lt;=0,0,IF($C$37=Motors!$C$30,MAX(MAX(NL$8:NL45)*-1,NL45-$C$39),MAX(0,MAX(NL$8:NL45)*-1,NL45-$C$39))))</f>
        <v>11.718972781728612</v>
      </c>
      <c r="NM46" s="256">
        <f>IF(PE45=0,MIN('Drive Train'!$F$35-FW45*$C$19*'Drive Train'!$F$39,NM45+$C$39)-$C$7,IF(LU45-1&lt;=0,0,IF($C$37=Motors!$C$30,MAX(MAX(NM$8:NM45)*-1,NM45-$C$39),MAX(0,MAX(NM$8:NM45)*-1,NM45-$C$39))))</f>
        <v>11.9487721484814</v>
      </c>
      <c r="NN46" s="256">
        <f>IF(PF45=0,MIN('Drive Train'!$F$35-FX45*$C$19*'Drive Train'!$F$39,NN45+$C$39)-$C$7,IF(LV45-1&lt;=0,0,IF($C$37=Motors!$C$30,MAX(MAX(NN$8:NN45)*-1,NN45-$C$39),MAX(0,MAX(NN$8:NN45)*-1,NN45-$C$39))))</f>
        <v>12.015095775061569</v>
      </c>
      <c r="NO46" s="256">
        <f>IF(PG45=0,MIN('Drive Train'!$F$35-FY45*$C$19*'Drive Train'!$F$39,NO45+$C$39)-$C$7,IF(LW45-1&lt;=0,0,IF($C$37=Motors!$C$30,MAX(MAX(NO$8:NO45)*-1,NO45-$C$39),MAX(0,MAX(NO$8:NO45)*-1,NO45-$C$39))))</f>
        <v>12.029863846754463</v>
      </c>
      <c r="NP46" s="256">
        <f>IF(PH45=0,MIN('Drive Train'!$F$35-FZ45*$C$19*'Drive Train'!$F$39,NP45+$C$39)-$C$7,IF(LX45-1&lt;=0,0,IF($C$37=Motors!$C$30,MAX(MAX(NP$8:NP45)*-1,NP45-$C$39),MAX(0,MAX(NP$8:NP45)*-1,NP45-$C$39))))</f>
        <v>12.032315938427892</v>
      </c>
      <c r="NQ46" s="256">
        <f>IF(PI45=0,MIN('Drive Train'!$F$35-GA45*$C$19*'Drive Train'!$F$39,NQ45+$C$39)-$C$7,IF(LY45-1&lt;=0,0,IF($C$37=Motors!$C$30,MAX(MAX(NQ$8:NQ45)*-1,NQ45-$C$39),MAX(0,MAX(NQ$8:NQ45)*-1,NQ45-$C$39))))</f>
        <v>12.03261662863812</v>
      </c>
      <c r="NR46" s="256">
        <f>IF(PJ45=0,MIN('Drive Train'!$F$35-GB45*$C$19*'Drive Train'!$F$39,NR45+$C$39)-$C$7,IF(LZ45-1&lt;=0,0,IF($C$37=Motors!$C$30,MAX(MAX(NR$8:NR45)*-1,NR45-$C$39),MAX(0,MAX(NR$8:NR45)*-1,NR45-$C$39))))</f>
        <v>11.365789426271656</v>
      </c>
      <c r="NS46" s="256">
        <f>IF(PK45=0,MIN('Drive Train'!$F$35-GC45*$C$19*'Drive Train'!$F$39,NS45+$C$39)-$C$7,IF(MA45-1&lt;=0,0,IF($C$37=Motors!$C$30,MAX(MAX(NS$8:NS45)*-1,NS45-$C$39),MAX(0,MAX(NS$8:NS45)*-1,NS45-$C$39))))</f>
        <v>11.674430007241035</v>
      </c>
      <c r="NT46" s="256">
        <f>IF(PL45=0,MIN('Drive Train'!$F$35-GD45*$C$19*'Drive Train'!$F$39,NT45+$C$39)-$C$7,IF(MB45-1&lt;=0,0,IF($C$37=Motors!$C$30,MAX(MAX(NT$8:NT45)*-1,NT45-$C$39),MAX(0,MAX(NT$8:NT45)*-1,NT45-$C$39))))</f>
        <v>11.907971247650702</v>
      </c>
      <c r="NU46" s="256">
        <f>IF(PM45=0,MIN('Drive Train'!$F$35-GE45*$C$19*'Drive Train'!$F$39,NU45+$C$39)-$C$7,IF(MC45-1&lt;=0,0,IF($C$37=Motors!$C$30,MAX(MAX(NU$8:NU45)*-1,NU45-$C$39),MAX(0,MAX(NU$8:NU45)*-1,NU45-$C$39))))</f>
        <v>11.965891500191612</v>
      </c>
      <c r="NV46" s="256">
        <f>IF(PN45=0,MIN('Drive Train'!$F$35-GF45*$C$19*'Drive Train'!$F$39,NV45+$C$39)-$C$7,IF(MD45-1&lt;=0,0,IF($C$37=Motors!$C$30,MAX(MAX(NV$8:NV45)*-1,NV45-$C$39),MAX(0,MAX(NV$8:NV45)*-1,NV45-$C$39))))</f>
        <v>11.987683218639329</v>
      </c>
      <c r="NW46" s="256">
        <f>IF(PO45=0,MIN('Drive Train'!$F$35-GG45*$C$19*'Drive Train'!$F$39,NW45+$C$39)-$C$7,IF(ME45-1&lt;=0,0,IF($C$37=Motors!$C$30,MAX(MAX(NW$8:NW45)*-1,NW45-$C$39),MAX(0,MAX(NW$8:NW45)*-1,NW45-$C$39))))</f>
        <v>11.997952146242401</v>
      </c>
      <c r="NX46" s="256">
        <f>IF(PP45=0,MIN('Drive Train'!$F$35-GH45*$C$19*'Drive Train'!$F$39,NX45+$C$39)-$C$7,IF(MF45-1&lt;=0,0,IF($C$37=Motors!$C$30,MAX(MAX(NX$8:NX45)*-1,NX45-$C$39),MAX(0,MAX(NX$8:NX45)*-1,NX45-$C$39))))</f>
        <v>12.003087810623938</v>
      </c>
      <c r="NY46" s="256">
        <f>IF(PQ45=0,MIN('Drive Train'!$F$35-GI45*$C$19*'Drive Train'!$F$39,NY45+$C$39)-$C$7,IF(MG45-1&lt;=0,0,IF($C$37=Motors!$C$30,MAX(MAX(NY$8:NY45)*-1,NY45-$C$39),MAX(0,MAX(NY$8:NY45)*-1,NY45-$C$39))))</f>
        <v>12.005887615141395</v>
      </c>
      <c r="NZ46" s="256">
        <f>IF(PR45=0,MIN('Drive Train'!$F$35-GJ45*$C$19*'Drive Train'!$F$39,NZ45+$C$39)-$C$7,IF(MH45-1&lt;=0,0,IF($C$37=Motors!$C$30,MAX(MAX(NZ$8:NZ45)*-1,NZ45-$C$39),MAX(0,MAX(NZ$8:NZ45)*-1,NZ45-$C$39))))</f>
        <v>12.007507736144689</v>
      </c>
      <c r="OA46" s="256">
        <f>IF(PS45=0,MIN('Drive Train'!$F$35-GK45*$C$19*'Drive Train'!$F$39,OA45+$C$39)-$C$7,IF(MI45-1&lt;=0,0,IF($C$37=Motors!$C$30,MAX(MAX(OA$8:OA45)*-1,OA45-$C$39),MAX(0,MAX(OA$8:OA45)*-1,OA45-$C$39))))</f>
        <v>12.007572956293936</v>
      </c>
      <c r="OB46" s="61">
        <f t="shared" si="321"/>
        <v>1.5200000000000007</v>
      </c>
      <c r="OC46" s="256">
        <f>'Drive Train'!$F$35-(FQ46*$C$13)*$C$19*'Drive Train'!$F$39</f>
        <v>12.192178855935841</v>
      </c>
      <c r="OD46" s="256">
        <f>'Drive Train'!$F$35-(FR46*$C$13)*$C$19*'Drive Train'!$F$39</f>
        <v>8.3726202428884005</v>
      </c>
      <c r="OE46" s="256">
        <f>'Drive Train'!$F$35-(FS46*$C$13)*$C$19*'Drive Train'!$F$39</f>
        <v>9.255558512106969</v>
      </c>
      <c r="OF46" s="256">
        <f>'Drive Train'!$F$35-(FT46*$C$13)*$C$19*'Drive Train'!$F$39</f>
        <v>10.425836868473299</v>
      </c>
      <c r="OG46" s="256">
        <f>'Drive Train'!$F$35-(FU46*$C$13)*$C$19*'Drive Train'!$F$39</f>
        <v>11.390309472951529</v>
      </c>
      <c r="OH46" s="256">
        <f>'Drive Train'!$F$35-(FV46*$C$13)*$C$19*'Drive Train'!$F$39</f>
        <v>11.929268641799625</v>
      </c>
      <c r="OI46" s="256">
        <f>'Drive Train'!$F$35-(FW46*$C$13)*$C$19*'Drive Train'!$F$39</f>
        <v>12.14001916999074</v>
      </c>
      <c r="OJ46" s="256">
        <f>'Drive Train'!$F$35-(FX46*$C$13)*$C$19*'Drive Train'!$F$39</f>
        <v>12.198160316609222</v>
      </c>
      <c r="OK46" s="256">
        <f>'Drive Train'!$F$35-(FY46*$C$13)*$C$19*'Drive Train'!$F$39</f>
        <v>12.210472295073819</v>
      </c>
      <c r="OL46" s="256">
        <f>'Drive Train'!$F$35-(FZ46*$C$13)*$C$19*'Drive Train'!$F$39</f>
        <v>12.212403558293582</v>
      </c>
      <c r="OM46" s="256">
        <f>'Drive Train'!$F$35-(GA46*$C$13)*$C$19*'Drive Train'!$F$39</f>
        <v>12.212625374451092</v>
      </c>
      <c r="ON46" s="256">
        <f>'Drive Train'!$F$35-(GB46*$C$13)*$C$19*'Drive Train'!$F$39</f>
        <v>11.560832261110198</v>
      </c>
      <c r="OO46" s="256">
        <f>'Drive Train'!$F$35-(GC46*$C$13)*$C$19*'Drive Train'!$F$39</f>
        <v>11.910788273624206</v>
      </c>
      <c r="OP46" s="256">
        <f>'Drive Train'!$F$35-(GD46*$C$13)*$C$19*'Drive Train'!$F$39</f>
        <v>12.10830957306556</v>
      </c>
      <c r="OQ46" s="256">
        <f>'Drive Train'!$F$35-(GE46*$C$13)*$C$19*'Drive Train'!$F$39</f>
        <v>12.156878861074636</v>
      </c>
      <c r="OR46" s="256">
        <f>'Drive Train'!$F$35-(GF46*$C$13)*$C$19*'Drive Train'!$F$39</f>
        <v>12.175108599090677</v>
      </c>
      <c r="OS46" s="256">
        <f>'Drive Train'!$F$35-(GG46*$C$13)*$C$19*'Drive Train'!$F$39</f>
        <v>12.183690662727148</v>
      </c>
      <c r="OT46" s="256">
        <f>'Drive Train'!$F$35-(GH46*$C$13)*$C$19*'Drive Train'!$F$39</f>
        <v>12.187980686897085</v>
      </c>
      <c r="OU46" s="256">
        <f>'Drive Train'!$F$35-(GI46*$C$13)*$C$19*'Drive Train'!$F$39</f>
        <v>12.1903189092547</v>
      </c>
      <c r="OV46" s="256">
        <f>'Drive Train'!$F$35-(GJ46*$C$13)*$C$19*'Drive Train'!$F$39</f>
        <v>12.191671751070093</v>
      </c>
      <c r="OW46" s="256">
        <f>'Drive Train'!$F$35-(GK46*$C$13)*$C$19*'Drive Train'!$F$39</f>
        <v>12.191726208736517</v>
      </c>
      <c r="OX46" s="61">
        <f t="shared" si="322"/>
        <v>1.5200000000000007</v>
      </c>
      <c r="OY46" s="1">
        <f>IF(PU46&gt;='Drive Train'!$F$29,1,0)</f>
        <v>0</v>
      </c>
      <c r="OZ46" s="1">
        <f>IF(PV46&gt;='Drive Train'!$F$29,1,0)</f>
        <v>0</v>
      </c>
      <c r="PA46" s="1">
        <f>IF(PW46&gt;='Drive Train'!$F$29,1,0)</f>
        <v>0</v>
      </c>
      <c r="PB46" s="1">
        <f>IF(PX46&gt;='Drive Train'!$F$29,1,0)</f>
        <v>0</v>
      </c>
      <c r="PC46" s="1">
        <f>IF(PY46&gt;='Drive Train'!$F$29,1,0)</f>
        <v>0</v>
      </c>
      <c r="PD46" s="1">
        <f>IF(PZ46&gt;='Drive Train'!$F$29,1,0)</f>
        <v>0</v>
      </c>
      <c r="PE46" s="1">
        <f>IF(QA46&gt;='Drive Train'!$F$29,1,0)</f>
        <v>0</v>
      </c>
      <c r="PF46" s="1">
        <f>IF(QB46&gt;='Drive Train'!$F$29,1,0)</f>
        <v>0</v>
      </c>
      <c r="PG46" s="1">
        <f>IF(QC46&gt;='Drive Train'!$F$29,1,0)</f>
        <v>0</v>
      </c>
      <c r="PH46" s="1">
        <f>IF(QD46&gt;='Drive Train'!$F$29,1,0)</f>
        <v>0</v>
      </c>
      <c r="PI46" s="1">
        <f>IF(QE46&gt;='Drive Train'!$F$29,1,0)</f>
        <v>0</v>
      </c>
      <c r="PJ46" s="1">
        <f>IF(QF46&gt;='Drive Train'!$F$29,1,0)</f>
        <v>0</v>
      </c>
      <c r="PK46" s="1">
        <f>IF(QG46&gt;='Drive Train'!$F$29,1,0)</f>
        <v>0</v>
      </c>
      <c r="PL46" s="1">
        <f>IF(QH46&gt;='Drive Train'!$F$29,1,0)</f>
        <v>0</v>
      </c>
      <c r="PM46" s="1">
        <f>IF(QI46&gt;='Drive Train'!$F$29,1,0)</f>
        <v>0</v>
      </c>
      <c r="PN46" s="1">
        <f>IF(QJ46&gt;='Drive Train'!$F$29,1,0)</f>
        <v>0</v>
      </c>
      <c r="PO46" s="1">
        <f>IF(QK46&gt;='Drive Train'!$F$29,1,0)</f>
        <v>0</v>
      </c>
      <c r="PP46" s="1">
        <f>IF(QL46&gt;='Drive Train'!$F$29,1,0)</f>
        <v>0</v>
      </c>
      <c r="PQ46" s="1">
        <f>IF(QM46&gt;='Drive Train'!$F$29,1,0)</f>
        <v>0</v>
      </c>
      <c r="PR46" s="1">
        <f>IF(QN46&gt;='Drive Train'!$F$29,1,0)</f>
        <v>0</v>
      </c>
      <c r="PS46" s="1">
        <f>IF(QO46&gt;='Drive Train'!$F$29,1,0)</f>
        <v>0</v>
      </c>
      <c r="PT46" s="253">
        <f t="shared" si="323"/>
        <v>1.5200000000000007</v>
      </c>
      <c r="PU46" s="57">
        <f t="shared" si="324"/>
        <v>14.270381654283971</v>
      </c>
      <c r="PV46" s="57">
        <f t="shared" si="325"/>
        <v>9.7839773810694606</v>
      </c>
      <c r="PW46" s="57">
        <f t="shared" si="326"/>
        <v>12.894787437297953</v>
      </c>
      <c r="PX46" s="57">
        <f t="shared" si="327"/>
        <v>14.887269889422873</v>
      </c>
      <c r="PY46" s="57">
        <f t="shared" si="328"/>
        <v>15.754813653768055</v>
      </c>
      <c r="PZ46" s="57">
        <f t="shared" si="329"/>
        <v>15.61650526293513</v>
      </c>
      <c r="QA46" s="57">
        <f t="shared" si="330"/>
        <v>14.960172967622059</v>
      </c>
      <c r="QB46" s="57">
        <f t="shared" si="331"/>
        <v>14.004833027562077</v>
      </c>
      <c r="QC46" s="57">
        <f t="shared" si="332"/>
        <v>13.031803592085557</v>
      </c>
      <c r="QD46" s="57">
        <f t="shared" si="333"/>
        <v>12.112493464350665</v>
      </c>
      <c r="QE46" s="57">
        <f t="shared" si="334"/>
        <v>11.283785732790914</v>
      </c>
      <c r="QF46" s="57">
        <f t="shared" si="335"/>
        <v>8.5038953325595337</v>
      </c>
      <c r="QG46" s="57">
        <f t="shared" si="336"/>
        <v>10.352309909368882</v>
      </c>
      <c r="QH46" s="57">
        <f t="shared" si="337"/>
        <v>11.685695465205594</v>
      </c>
      <c r="QI46" s="57">
        <f t="shared" si="338"/>
        <v>12.572452610027563</v>
      </c>
      <c r="QJ46" s="57">
        <f t="shared" si="339"/>
        <v>13.18604466342773</v>
      </c>
      <c r="QK46" s="57">
        <f t="shared" si="340"/>
        <v>13.622140582774644</v>
      </c>
      <c r="QL46" s="57">
        <f t="shared" si="341"/>
        <v>13.903831310000697</v>
      </c>
      <c r="QM46" s="57">
        <f t="shared" si="342"/>
        <v>14.089197886205692</v>
      </c>
      <c r="QN46" s="57">
        <f t="shared" si="343"/>
        <v>14.211615571758944</v>
      </c>
      <c r="QO46" s="57">
        <f t="shared" si="344"/>
        <v>14.217308060417208</v>
      </c>
      <c r="QP46" s="61">
        <f t="shared" si="345"/>
        <v>1.5200000000000007</v>
      </c>
      <c r="QQ46" s="57">
        <f t="shared" si="436"/>
        <v>4.3707756920535488E-2</v>
      </c>
      <c r="QR46" s="57">
        <f t="shared" si="437"/>
        <v>0.84701552502364619</v>
      </c>
      <c r="QS46" s="57">
        <f t="shared" si="438"/>
        <v>0.66132098744122658</v>
      </c>
      <c r="QT46" s="57">
        <f t="shared" si="439"/>
        <v>0.41519472266793711</v>
      </c>
      <c r="QU46" s="57">
        <f t="shared" si="440"/>
        <v>0.21235234903517561</v>
      </c>
      <c r="QV46" s="57">
        <f t="shared" si="441"/>
        <v>9.9001532648399004E-2</v>
      </c>
      <c r="QW46" s="57">
        <f t="shared" si="442"/>
        <v>5.4677684377176176E-2</v>
      </c>
      <c r="QX46" s="57">
        <f t="shared" si="443"/>
        <v>4.2449770249741517E-2</v>
      </c>
      <c r="QY46" s="57">
        <f t="shared" si="444"/>
        <v>3.9860385207306455E-2</v>
      </c>
      <c r="QZ46" s="57">
        <f t="shared" si="445"/>
        <v>3.9454212949237365E-2</v>
      </c>
      <c r="RA46" s="57">
        <f t="shared" si="446"/>
        <v>3.9407561840963092E-2</v>
      </c>
      <c r="RB46" s="57">
        <f t="shared" si="447"/>
        <v>0.17648896945552081</v>
      </c>
      <c r="RC46" s="57">
        <f t="shared" si="448"/>
        <v>0.10288821820992107</v>
      </c>
      <c r="RD46" s="57">
        <f t="shared" si="449"/>
        <v>6.1346665826080463E-2</v>
      </c>
      <c r="RE46" s="57">
        <f t="shared" si="450"/>
        <v>5.1131850371841765E-2</v>
      </c>
      <c r="RF46" s="57">
        <f t="shared" si="451"/>
        <v>4.7297875915016448E-2</v>
      </c>
      <c r="RG46" s="57">
        <f t="shared" si="452"/>
        <v>4.5492945271464635E-2</v>
      </c>
      <c r="RH46" s="57">
        <f t="shared" si="453"/>
        <v>4.4590691872527663E-2</v>
      </c>
      <c r="RI46" s="57">
        <f t="shared" si="454"/>
        <v>4.4098930291226746E-2</v>
      </c>
      <c r="RJ46" s="57">
        <f t="shared" si="455"/>
        <v>4.381440832169662E-2</v>
      </c>
      <c r="RK46" s="57">
        <f t="shared" si="456"/>
        <v>4.3802955096100944E-2</v>
      </c>
      <c r="RL46" s="61">
        <f t="shared" si="346"/>
        <v>1.5200000000000007</v>
      </c>
      <c r="RM46" s="2">
        <f>IF(AND(LO46&gt;=LO$6*'Drive Train'!$AA$52,LO46&lt;=LO$6*'Drive Train'!$AA$53,KS46=0,JW46=0,EU46&gt;0),$C$17,0)</f>
        <v>0</v>
      </c>
      <c r="RN46" s="2">
        <f>IF(AND(LP46&gt;=LP$6*'Drive Train'!$AA$52,LP46&lt;=LP$6*'Drive Train'!$AA$53,KT46=0,JX46=0,EV46&gt;0),$C$17,0)</f>
        <v>0.04</v>
      </c>
      <c r="RO46" s="2">
        <f>IF(AND(LQ46&gt;=LQ$6*'Drive Train'!$AA$52,LQ46&lt;=LQ$6*'Drive Train'!$AA$53,KU46=0,JY46=0,EW46&gt;0),$C$17,0)</f>
        <v>0.04</v>
      </c>
      <c r="RP46" s="2">
        <f>IF(AND(LR46&gt;=LR$6*'Drive Train'!$AA$52,LR46&lt;=LR$6*'Drive Train'!$AA$53,KV46=0,JZ46=0,EX46&gt;0),$C$17,0)</f>
        <v>0.04</v>
      </c>
      <c r="RQ46" s="2">
        <f>IF(AND(LS46&gt;=LS$6*'Drive Train'!$AA$52,LS46&lt;=LS$6*'Drive Train'!$AA$53,KW46=0,KA46=0,EY46&gt;0),$C$17,0)</f>
        <v>0.04</v>
      </c>
      <c r="RR46" s="2">
        <f>IF(AND(LT46&gt;=LT$6*'Drive Train'!$AA$52,LT46&lt;=LT$6*'Drive Train'!$AA$53,KX46=0,KB46=0,EZ46&gt;0),$C$17,0)</f>
        <v>0</v>
      </c>
      <c r="RS46" s="2">
        <f>IF(AND(LU46&gt;=LU$6*'Drive Train'!$AA$52,LU46&lt;=LU$6*'Drive Train'!$AA$53,KY46=0,KC46=0,FA46&gt;0),$C$17,0)</f>
        <v>0</v>
      </c>
      <c r="RT46" s="2">
        <f>IF(AND(LV46&gt;=LV$6*'Drive Train'!$AA$52,LV46&lt;=LV$6*'Drive Train'!$AA$53,KZ46=0,KD46=0,FB46&gt;0),$C$17,0)</f>
        <v>0</v>
      </c>
      <c r="RU46" s="2">
        <f>IF(AND(LW46&gt;=LW$6*'Drive Train'!$AA$52,LW46&lt;=LW$6*'Drive Train'!$AA$53,LA46=0,KE46=0,FC46&gt;0),$C$17,0)</f>
        <v>0</v>
      </c>
      <c r="RV46" s="2">
        <f>IF(AND(LX46&gt;=LX$6*'Drive Train'!$AA$52,LX46&lt;=LX$6*'Drive Train'!$AA$53,LB46=0,KF46=0,FD46&gt;0),$C$17,0)</f>
        <v>0</v>
      </c>
      <c r="RW46" s="2">
        <f>IF(AND(LY46&gt;=LY$6*'Drive Train'!$AA$52,LY46&lt;=LY$6*'Drive Train'!$AA$53,LC46=0,KG46=0,FE46&gt;0),$C$17,0)</f>
        <v>0</v>
      </c>
      <c r="RX46" s="2">
        <f>IF(AND(LZ46&gt;=LZ$6*'Drive Train'!$AA$52,LZ46&lt;=LZ$6*'Drive Train'!$AA$53,LD46=0,KH46=0,FF46&gt;0),$C$17,0)</f>
        <v>0.04</v>
      </c>
      <c r="RY46" s="2">
        <f>IF(AND(MA46&gt;=MA$6*'Drive Train'!$AA$52,MA46&lt;=MA$6*'Drive Train'!$AA$53,LE46=0,KI46=0,FG46&gt;0),$C$17,0)</f>
        <v>0.04</v>
      </c>
      <c r="RZ46" s="2">
        <f>IF(AND(MB46&gt;=MB$6*'Drive Train'!$AA$52,MB46&lt;=MB$6*'Drive Train'!$AA$53,LF46=0,KJ46=0,FH46&gt;0),$C$17,0)</f>
        <v>0.04</v>
      </c>
      <c r="SA46" s="2">
        <f>IF(AND(MC46&gt;=MC$6*'Drive Train'!$AA$52,MC46&lt;=MC$6*'Drive Train'!$AA$53,LG46=0,KK46=0,FI46&gt;0),$C$17,0)</f>
        <v>0</v>
      </c>
      <c r="SB46" s="2">
        <f>IF(AND(MD46&gt;=MD$6*'Drive Train'!$AA$52,MD46&lt;=MD$6*'Drive Train'!$AA$53,LH46=0,KL46=0,FJ46&gt;0),$C$17,0)</f>
        <v>0</v>
      </c>
      <c r="SC46" s="2">
        <f>IF(AND(ME46&gt;=ME$6*'Drive Train'!$AA$52,ME46&lt;=ME$6*'Drive Train'!$AA$53,LI46=0,KM46=0,FK46&gt;0),$C$17,0)</f>
        <v>0</v>
      </c>
      <c r="SD46" s="2">
        <f>IF(AND(MF46&gt;=MF$6*'Drive Train'!$AA$52,MF46&lt;=MF$6*'Drive Train'!$AA$53,LJ46=0,KN46=0,FL46&gt;0),$C$17,0)</f>
        <v>0</v>
      </c>
      <c r="SE46" s="2">
        <f>IF(AND(MG46&gt;=MG$6*'Drive Train'!$AA$52,MG46&lt;=MG$6*'Drive Train'!$AA$53,LK46=0,KO46=0,FM46&gt;0),$C$17,0)</f>
        <v>0</v>
      </c>
      <c r="SF46" s="2">
        <f>IF(AND(MH46&gt;=MH$6*'Drive Train'!$AA$52,MH46&lt;=MH$6*'Drive Train'!$AA$53,LL46=0,KP46=0,FN46&gt;0),$C$17,0)</f>
        <v>0</v>
      </c>
      <c r="SG46" s="2">
        <f>IF(AND(MI46&gt;=MI$6*'Drive Train'!$AA$52,MI46&lt;=MI$6*'Drive Train'!$AA$53,LM46=0,KQ46=0,FO46&gt;0),$C$17,0)</f>
        <v>0</v>
      </c>
      <c r="SH46" s="61">
        <f t="shared" si="347"/>
        <v>1.5200000000000007</v>
      </c>
      <c r="SI46" s="2">
        <f>IF(AND(EU46&lt;0,KS46=0,LO46&gt;=LO$6*'Drive Train'!$AA$52,LO46&lt;=LO$6*'Drive Train'!$AA$53,OY46=1,JW46=0),$C$17,0)</f>
        <v>0</v>
      </c>
      <c r="SJ46" s="2">
        <f>IF(AND(EV46&lt;0,KT46=0,LP46&gt;=LP$6*'Drive Train'!$AA$52,LP46&lt;=LP$6*'Drive Train'!$AA$53,OZ46=1,JX46=0),$C$17,0)</f>
        <v>0</v>
      </c>
      <c r="SK46" s="2">
        <f>IF(AND(EW46&lt;0,KU46=0,LQ46&gt;=LQ$6*'Drive Train'!$AA$52,LQ46&lt;=LQ$6*'Drive Train'!$AA$53,PA46=1,JY46=0),$C$17,0)</f>
        <v>0</v>
      </c>
      <c r="SL46" s="2">
        <f>IF(AND(EX46&lt;0,KV46=0,LR46&gt;=LR$6*'Drive Train'!$AA$52,LR46&lt;=LR$6*'Drive Train'!$AA$53,PB46=1,JZ46=0),$C$17,0)</f>
        <v>0</v>
      </c>
      <c r="SM46" s="2">
        <f>IF(AND(EY46&lt;0,KW46=0,LS46&gt;=LS$6*'Drive Train'!$AA$52,LS46&lt;=LS$6*'Drive Train'!$AA$53,PC46=1,KA46=0),$C$17,0)</f>
        <v>0</v>
      </c>
      <c r="SN46" s="2">
        <f>IF(AND(EZ46&lt;0,KX46=0,LT46&gt;=LT$6*'Drive Train'!$AA$52,LT46&lt;=LT$6*'Drive Train'!$AA$53,PD46=1,KB46=0),$C$17,0)</f>
        <v>0</v>
      </c>
      <c r="SO46" s="2">
        <f>IF(AND(FA46&lt;0,KY46=0,LU46&gt;=LU$6*'Drive Train'!$AA$52,LU46&lt;=LU$6*'Drive Train'!$AA$53,PE46=1,KC46=0),$C$17,0)</f>
        <v>0</v>
      </c>
      <c r="SP46" s="2">
        <f>IF(AND(FB46&lt;0,KZ46=0,LV46&gt;=LV$6*'Drive Train'!$AA$52,LV46&lt;=LV$6*'Drive Train'!$AA$53,PF46=1,KD46=0),$C$17,0)</f>
        <v>0</v>
      </c>
      <c r="SQ46" s="2">
        <f>IF(AND(FC46&lt;0,LA46=0,LW46&gt;=LW$6*'Drive Train'!$AA$52,LW46&lt;=LW$6*'Drive Train'!$AA$53,PG46=1,KE46=0),$C$17,0)</f>
        <v>0</v>
      </c>
      <c r="SR46" s="2">
        <f>IF(AND(FD46&lt;0,LB46=0,LX46&gt;=LX$6*'Drive Train'!$AA$52,LX46&lt;=LX$6*'Drive Train'!$AA$53,PH46=1,KF46=0),$C$17,0)</f>
        <v>0</v>
      </c>
      <c r="SS46" s="2">
        <f>IF(AND(FE46&lt;0,LC46=0,LY46&gt;=LY$6*'Drive Train'!$AA$52,LY46&lt;=LY$6*'Drive Train'!$AA$53,PI46=1,KG46=0),$C$17,0)</f>
        <v>0</v>
      </c>
      <c r="ST46" s="2">
        <f>IF(AND(FF46&lt;0,LD46=0,LZ46&gt;=LZ$6*'Drive Train'!$AA$52,LZ46&lt;=LZ$6*'Drive Train'!$AA$53,PJ46=1,KH46=0),$C$17,0)</f>
        <v>0</v>
      </c>
      <c r="SU46" s="2">
        <f>IF(AND(FG46&lt;0,LE46=0,MA46&gt;=MA$6*'Drive Train'!$AA$52,MA46&lt;=MA$6*'Drive Train'!$AA$53,PK46=1,KI46=0),$C$17,0)</f>
        <v>0</v>
      </c>
      <c r="SV46" s="2">
        <f>IF(AND(FH46&lt;0,LF46=0,MB46&gt;=MB$6*'Drive Train'!$AA$52,MB46&lt;=MB$6*'Drive Train'!$AA$53,PL46=1,KJ46=0),$C$17,0)</f>
        <v>0</v>
      </c>
      <c r="SW46" s="2">
        <f>IF(AND(FI46&lt;0,LG46=0,MC46&gt;=MC$6*'Drive Train'!$AA$52,MC46&lt;=MC$6*'Drive Train'!$AA$53,PM46=1,KK46=0),$C$17,0)</f>
        <v>0</v>
      </c>
      <c r="SX46" s="2">
        <f>IF(AND(FJ46&lt;0,LH46=0,MD46&gt;=MD$6*'Drive Train'!$AA$52,MD46&lt;=MD$6*'Drive Train'!$AA$53,PN46=1,KL46=0),$C$17,0)</f>
        <v>0</v>
      </c>
      <c r="SY46" s="2">
        <f>IF(AND(FK46&lt;0,LI46=0,ME46&gt;=ME$6*'Drive Train'!$AA$52,ME46&lt;=ME$6*'Drive Train'!$AA$53,PO46=1,KM46=0),$C$17,0)</f>
        <v>0</v>
      </c>
      <c r="SZ46" s="2">
        <f>IF(AND(FL46&lt;0,LJ46=0,MF46&gt;=MF$6*'Drive Train'!$AA$52,MF46&lt;=MF$6*'Drive Train'!$AA$53,PP46=1,KN46=0),$C$17,0)</f>
        <v>0</v>
      </c>
      <c r="TA46" s="2">
        <f>IF(AND(FM46&lt;0,LK46=0,MG46&gt;=MG$6*'Drive Train'!$AA$52,MG46&lt;=MG$6*'Drive Train'!$AA$53,PQ46=1,KO46=0),$C$17,0)</f>
        <v>0</v>
      </c>
      <c r="TB46" s="2">
        <f>IF(AND(FN46&lt;0,LL46=0,MH46&gt;=MH$6*'Drive Train'!$AA$52,MH46&lt;=MH$6*'Drive Train'!$AA$53,PR46=1,KP46=0),$C$17,0)</f>
        <v>0</v>
      </c>
      <c r="TC46" s="2">
        <f>IF(AND(FO46&lt;0,LM46=0,MI46&gt;=MI$6*'Drive Train'!$AA$52,MI46&lt;=MI$6*'Drive Train'!$AA$53,PS46=1,KQ46=0),$C$17,0)</f>
        <v>0</v>
      </c>
      <c r="TD46" s="144">
        <f t="shared" si="348"/>
        <v>1.5200000000000007</v>
      </c>
    </row>
    <row r="47" spans="1:524" x14ac:dyDescent="0.2">
      <c r="C47" s="3" t="s">
        <v>338</v>
      </c>
      <c r="E47" s="300">
        <f>RM6</f>
        <v>0.92000000000000026</v>
      </c>
      <c r="F47" s="300" t="e">
        <f>RN6*VLOOKUP('Drive Train'!$AK$31,$E$98:$F$99,2,FALSE)</f>
        <v>#N/A</v>
      </c>
      <c r="G47" s="300" t="e">
        <f>RO6*VLOOKUP('Drive Train'!$AK$31,$E$98:$F$99,2,FALSE)</f>
        <v>#N/A</v>
      </c>
      <c r="H47" s="300" t="e">
        <f>RP6*VLOOKUP('Drive Train'!$AK$31,$E$98:$F$99,2,FALSE)</f>
        <v>#N/A</v>
      </c>
      <c r="I47" s="300" t="e">
        <f>RQ6*VLOOKUP('Drive Train'!$AK$31,$E$98:$F$99,2,FALSE)</f>
        <v>#N/A</v>
      </c>
      <c r="J47" s="300" t="e">
        <f>RR6*VLOOKUP('Drive Train'!$AK$31,$E$98:$F$99,2,FALSE)</f>
        <v>#N/A</v>
      </c>
      <c r="K47" s="300" t="e">
        <f>RS6*VLOOKUP('Drive Train'!$AK$31,$E$98:$F$99,2,FALSE)</f>
        <v>#N/A</v>
      </c>
      <c r="L47" s="300" t="e">
        <f>RT6*VLOOKUP('Drive Train'!$AK$31,$E$98:$F$99,2,FALSE)</f>
        <v>#N/A</v>
      </c>
      <c r="M47" s="300" t="e">
        <f>RU6*VLOOKUP('Drive Train'!$AK$31,$E$98:$F$99,2,FALSE)</f>
        <v>#N/A</v>
      </c>
      <c r="N47" s="300" t="e">
        <f>RV6*VLOOKUP('Drive Train'!$AK$31,$E$98:$F$99,2,FALSE)</f>
        <v>#N/A</v>
      </c>
      <c r="O47" s="300" t="e">
        <f>RW6*VLOOKUP('Drive Train'!$AK$31,$E$98:$F$99,2,FALSE)</f>
        <v>#N/A</v>
      </c>
      <c r="R47" s="63">
        <f t="shared" si="160"/>
        <v>1.5600000000000007</v>
      </c>
      <c r="S47" s="2">
        <f>NG47/'Drive Train'!$F$35</f>
        <v>0.96872410128514852</v>
      </c>
      <c r="T47" s="2">
        <f>NH47/'Drive Train'!$F$35</f>
        <v>0.66069518087809687</v>
      </c>
      <c r="U47" s="2">
        <f>NI47/'Drive Train'!$F$35</f>
        <v>0.73189988000862649</v>
      </c>
      <c r="V47" s="2">
        <f>NJ47/'Drive Train'!$F$35</f>
        <v>0.82627716681236285</v>
      </c>
      <c r="W47" s="2">
        <f>NK47/'Drive Train'!$F$35</f>
        <v>0.90405721556060714</v>
      </c>
      <c r="X47" s="2">
        <f>NL47/'Drive Train'!$F$35</f>
        <v>0.94752166466126009</v>
      </c>
      <c r="Y47" s="2">
        <f>NM47/'Drive Train'!$F$35</f>
        <v>0.96451767499925323</v>
      </c>
      <c r="Z47" s="2">
        <f>NN47/'Drive Train'!$F$35</f>
        <v>0.96920647714590502</v>
      </c>
      <c r="AA47" s="2">
        <f>NO47/'Drive Train'!$F$35</f>
        <v>0.9701993786349854</v>
      </c>
      <c r="AB47" s="2">
        <f>NP47/'Drive Train'!$F$35</f>
        <v>0.9703551256688373</v>
      </c>
      <c r="AC47" s="2">
        <f>NQ47/'Drive Train'!$F$35</f>
        <v>0.97037301406863641</v>
      </c>
      <c r="AD47" s="2">
        <f>NR47/'Drive Train'!$F$35</f>
        <v>0.91780905331533857</v>
      </c>
      <c r="AE47" s="2">
        <f>NS47/'Drive Train'!$F$35</f>
        <v>0.94603131238904892</v>
      </c>
      <c r="AF47" s="2">
        <f>NT47/'Drive Train'!$F$35</f>
        <v>0.96196044944077097</v>
      </c>
      <c r="AG47" s="2">
        <f>NU47/'Drive Train'!$F$35</f>
        <v>0.96587732750601907</v>
      </c>
      <c r="AH47" s="2">
        <f>NV47/'Drive Train'!$F$35</f>
        <v>0.96734746766860302</v>
      </c>
      <c r="AI47" s="2">
        <f>NW47/'Drive Train'!$F$35</f>
        <v>0.96803956957477</v>
      </c>
      <c r="AJ47" s="2">
        <f>NX47/'Drive Train'!$F$35</f>
        <v>0.96838553926589388</v>
      </c>
      <c r="AK47" s="2">
        <f>NY47/'Drive Train'!$F$35</f>
        <v>0.96857410558505641</v>
      </c>
      <c r="AL47" s="2">
        <f>NZ47/'Drive Train'!$F$35</f>
        <v>0.96868320573145905</v>
      </c>
      <c r="AM47" s="2">
        <f>OA47/'Drive Train'!$F$35</f>
        <v>0.96868759747875133</v>
      </c>
      <c r="AN47" s="61">
        <f t="shared" si="161"/>
        <v>1.5600000000000007</v>
      </c>
      <c r="AO47" s="46">
        <f>LO47*12*60/(PI() * 'Drive Train'!$F$15)/S$6*ABS(S47)</f>
        <v>4670.5984364248297</v>
      </c>
      <c r="AP47" s="46">
        <f>LP47*12*60/(PI() * 'Drive Train'!$F$15)/T$6*ABS(T47)</f>
        <v>939.96474335827509</v>
      </c>
      <c r="AQ47" s="46">
        <f>LQ47*12*60/(PI() * 'Drive Train'!$F$15)/U$6*ABS(U47)</f>
        <v>1883.4898488611179</v>
      </c>
      <c r="AR47" s="46">
        <f>LR47*12*60/(PI() * 'Drive Train'!$F$15)/V$6*ABS(V47)</f>
        <v>2993.1885933873259</v>
      </c>
      <c r="AS47" s="46">
        <f>LS47*12*60/(PI() * 'Drive Train'!$F$15)/W$6*ABS(W47)</f>
        <v>3915.0332855812021</v>
      </c>
      <c r="AT47" s="46">
        <f>LT47*12*60/(PI() * 'Drive Train'!$F$15)/X$6*ABS(X47)</f>
        <v>4426.4177025888539</v>
      </c>
      <c r="AU47" s="46">
        <f>LU47*12*60/(PI() * 'Drive Train'!$F$15)/Y$6*ABS(Y47)</f>
        <v>4622.9495789340654</v>
      </c>
      <c r="AV47" s="46">
        <f>LV47*12*60/(PI() * 'Drive Train'!$F$15)/Z$6*ABS(Z47)</f>
        <v>4675.9926331397492</v>
      </c>
      <c r="AW47" s="46">
        <f>LW47*12*60/(PI() * 'Drive Train'!$F$15)/AA$6*ABS(AA47)</f>
        <v>4686.9446234610123</v>
      </c>
      <c r="AX47" s="46">
        <f>LX47*12*60/(PI() * 'Drive Train'!$F$15)/AB$6*ABS(AB47)</f>
        <v>4688.6145423222652</v>
      </c>
      <c r="AY47" s="46">
        <f>LY47*12*60/(PI() * 'Drive Train'!$F$15)/AC$6*ABS(AC47)</f>
        <v>4688.8003477477796</v>
      </c>
      <c r="AZ47" s="46">
        <f>LZ47*12*60/(PI() * 'Drive Train'!$F$15)/AD$6*ABS(AD47)</f>
        <v>3678.3064054505126</v>
      </c>
      <c r="BA47" s="46">
        <f>MA47*12*60/(PI() * 'Drive Train'!$F$15)/AE$6*ABS(AE47)</f>
        <v>4419.4111105592256</v>
      </c>
      <c r="BB47" s="46">
        <f>MB47*12*60/(PI() * 'Drive Train'!$F$15)/AF$6*ABS(AF47)</f>
        <v>4595.8672299751233</v>
      </c>
      <c r="BC47" s="46">
        <f>MC47*12*60/(PI() * 'Drive Train'!$F$15)/AG$6*ABS(AG47)</f>
        <v>4639.1592365261677</v>
      </c>
      <c r="BD47" s="46">
        <f>MD47*12*60/(PI() * 'Drive Train'!$F$15)/AH$6*ABS(AH47)</f>
        <v>4655.3978566449377</v>
      </c>
      <c r="BE47" s="46">
        <f>ME47*12*60/(PI() * 'Drive Train'!$F$15)/AI$6*ABS(AI47)</f>
        <v>4663.0405725806822</v>
      </c>
      <c r="BF47" s="46">
        <f>MF47*12*60/(PI() * 'Drive Train'!$F$15)/AJ$6*ABS(AJ47)</f>
        <v>4666.8605547494253</v>
      </c>
      <c r="BG47" s="46">
        <f>MG47*12*60/(PI() * 'Drive Train'!$F$15)/AK$6*ABS(AK47)</f>
        <v>4668.9424521694145</v>
      </c>
      <c r="BH47" s="46">
        <f>MH47*12*60/(PI() * 'Drive Train'!$F$15)/AL$6*ABS(AL47)</f>
        <v>4670.1469468319947</v>
      </c>
      <c r="BI47" s="46">
        <f>MI47*12*60/(PI() * 'Drive Train'!$F$15)/AM$6*ABS(AM47)</f>
        <v>4670.195432224471</v>
      </c>
      <c r="BJ47" s="61">
        <f t="shared" si="390"/>
        <v>1.5600000000000007</v>
      </c>
      <c r="BK47" s="2">
        <f>IF(OR(KS46=1,AND($C$37=Motors!$C$32,OY46=1)),0,IF(NG47=0,-(CG46+$C$15)/($C$14-$C$15)*$C$12,($C$11*S47-AO47)/($C$11*S47)*$C$12*S47))</f>
        <v>0.2962358087487183</v>
      </c>
      <c r="BL47" s="2">
        <f>IF(OR(KT46=1,AND($C$37=Motors!$C$32,OZ46=1)),0,IF(NH47=0,-(CH46+$C$15)/($C$14-$C$15)*$C$12,($C$11*T47-AP47)/($C$11*T47)*$C$12*T47))</f>
        <v>1.2026244322444577</v>
      </c>
      <c r="BM47" s="2">
        <f>IF(OR(KU46=1,AND($C$37=Motors!$C$32,PA46=1)),0,IF(NI47=0,-(CI46+$C$15)/($C$14-$C$15)*$C$12,($C$11*U47-AQ47)/($C$11*U47)*$C$12*U47))</f>
        <v>0.95694467294312013</v>
      </c>
      <c r="BN47" s="2">
        <f>IF(OR(KV46=1,AND($C$37=Motors!$C$32,PB46=1)),0,IF(NJ47=0,-(CJ46+$C$15)/($C$14-$C$15)*$C$12,($C$11*V47-AR47)/($C$11*V47)*$C$12*V47))</f>
        <v>0.69408871219329094</v>
      </c>
      <c r="BO47" s="2">
        <f>IF(OR(KW46=1,AND($C$37=Motors!$C$32,PC46=1)),0,IF(NK47=0,-(CK46+$C$15)/($C$14-$C$15)*$C$12,($C$11*W47-AS47)/($C$11*W47)*$C$12*W47))</f>
        <v>0.47420672886608578</v>
      </c>
      <c r="BP47" s="2">
        <f>IF(OR(KX46=1,AND($C$37=Motors!$C$32,PD46=1)),0,IF(NL47=0,-(CL46+$C$15)/($C$14-$C$15)*$C$12,($C$11*X47-AT47)/($C$11*X47)*$C$12*X47))</f>
        <v>0.35300661706826547</v>
      </c>
      <c r="BQ47" s="2">
        <f>IF(OR(KY46=1,AND($C$37=Motors!$C$32,PE46=1)),0,IF(NM47=0,-(CM46+$C$15)/($C$14-$C$15)*$C$12,($C$11*Y47-AU47)/($C$11*Y47)*$C$12*Y47))</f>
        <v>0.30714451344443933</v>
      </c>
      <c r="BR47" s="2">
        <f>IF(OR(KZ46=1,AND($C$37=Motors!$C$32,PF46=1)),0,IF(NN47=0,-(CN46+$C$15)/($C$14-$C$15)*$C$12,($C$11*Z47-AV47)/($C$11*Z47)*$C$12*Z47))</f>
        <v>0.29501602574525571</v>
      </c>
      <c r="BS47" s="2">
        <f>IF(OR(LA46=1,AND($C$37=Motors!$C$32,PG46=1)),0,IF(NO47=0,-(CO46+$C$15)/($C$14-$C$15)*$C$12,($C$11*AA47-AW47)/($C$11*AA47)*$C$12*AA47))</f>
        <v>0.29257264663214827</v>
      </c>
      <c r="BT47" s="2">
        <f>IF(OR(LB46=1,AND($C$37=Motors!$C$32,PH46=1)),0,IF(NP47=0,-(CP46+$C$15)/($C$14-$C$15)*$C$12,($C$11*AB47-AX47)/($C$11*AB47)*$C$12*AB47))</f>
        <v>0.29221077254762223</v>
      </c>
      <c r="BU47" s="2">
        <f>IF(OR(LC46=1,AND($C$37=Motors!$C$32,PI46=1)),0,IF(NQ47=0,-(CQ46+$C$15)/($C$14-$C$15)*$C$12,($C$11*AC47-AY47)/($C$11*AC47)*$C$12*AC47))</f>
        <v>0.29217188017369178</v>
      </c>
      <c r="BV47" s="2">
        <f>IF(OR(LD46=1,AND($C$37=Motors!$C$32,PJ46=1)),0,IF(NR47=0,-(CR46+$C$15)/($C$14-$C$15)*$C$12,($C$11*AD47-AZ47)/($C$11*AD47)*$C$12*AD47))</f>
        <v>0.61344034215397003</v>
      </c>
      <c r="BW47" s="2">
        <f>IF(OR(LE46=1,AND($C$37=Motors!$C$32,PK46=1)),0,IF(NS47=0,-(CS46+$C$15)/($C$14-$C$15)*$C$12,($C$11*AE47-BA47)/($C$11*AE47)*$C$12*AE47))</f>
        <v>0.35247111487318877</v>
      </c>
      <c r="BX47" s="2">
        <f>IF(OR(LF46=1,AND($C$37=Motors!$C$32,PL46=1)),0,IF(NT47=0,-(CT46+$C$15)/($C$14-$C$15)*$C$12,($C$11*AF47-BB47)/($C$11*AF47)*$C$12*AF47))</f>
        <v>0.31293634585525459</v>
      </c>
      <c r="BY47" s="2">
        <f>IF(OR(LG46=1,AND($C$37=Motors!$C$32,PM46=1)),0,IF(NU47=0,-(CU46+$C$15)/($C$14-$C$15)*$C$12,($C$11*AG47-BC47)/($C$11*AG47)*$C$12*AG47))</f>
        <v>0.30325842346898368</v>
      </c>
      <c r="BZ47" s="2">
        <f>IF(OR(LH46=1,AND($C$37=Motors!$C$32,PN46=1)),0,IF(NV47=0,-(CV46+$C$15)/($C$14-$C$15)*$C$12,($C$11*AH47-BD47)/($C$11*AH47)*$C$12*AH47))</f>
        <v>0.29963058492827505</v>
      </c>
      <c r="CA47" s="2">
        <f>IF(OR(LI46=1,AND($C$37=Motors!$C$32,PO46=1)),0,IF(NW47=0,-(CW46+$C$15)/($C$14-$C$15)*$C$12,($C$11*AI47-BE47)/($C$11*AI47)*$C$12*AI47))</f>
        <v>0.29792358137034447</v>
      </c>
      <c r="CB47" s="2">
        <f>IF(OR(LJ46=1,AND($C$37=Motors!$C$32,PP46=1)),0,IF(NX47=0,-(CX46+$C$15)/($C$14-$C$15)*$C$12,($C$11*AJ47-BF47)/($C$11*AJ47)*$C$12*AJ47))</f>
        <v>0.29707049320749729</v>
      </c>
      <c r="CC47" s="2">
        <f>IF(OR(LK46=1,AND($C$37=Motors!$C$32,PQ46=1)),0,IF(NY47=0,-(CY46+$C$15)/($C$14-$C$15)*$C$12,($C$11*AK47-BG47)/($C$11*AK47)*$C$12*AK47))</f>
        <v>0.29660558848366331</v>
      </c>
      <c r="CD47" s="2">
        <f>IF(OR(LL46=1,AND($C$37=Motors!$C$32,PR46=1)),0,IF(NZ47=0,-(CZ46+$C$15)/($C$14-$C$15)*$C$12,($C$11*AL47-BH47)/($C$11*AL47)*$C$12*AL47))</f>
        <v>0.29633662462531174</v>
      </c>
      <c r="CE47" s="2">
        <f>IF(OR(LM46=1,AND($C$37=Motors!$C$32,PS46=1)),0,IF(OA47=0,-(DA46+$C$15)/($C$14-$C$15)*$C$12,($C$11*AM47-BI47)/($C$11*AM47)*$C$12*AM47))</f>
        <v>0.2963257979773537</v>
      </c>
      <c r="CF47" s="61">
        <f t="shared" si="391"/>
        <v>1.5600000000000007</v>
      </c>
      <c r="CG47" s="57">
        <f>IF(AND(KS46=1,OY46=1),0,ABS(BK47/$C$12*($C$14-$C$15)+$C$15) *'Drive Train'!$AA$49 + CG46*(1-'Drive Train'!$AA$49))</f>
        <v>18.520061934630938</v>
      </c>
      <c r="CH47" s="57">
        <f>IF(AND(KT46=1,OZ46=1),0,ABS(BL47/$C$12*($C$14-$C$15)+$C$15) *'Drive Train'!$AA$49 + CH46*(1-'Drive Train'!$AA$49))</f>
        <v>66.773033052682123</v>
      </c>
      <c r="CI47" s="57">
        <f>IF(AND(KU46=1,PA46=1),0,ABS(BM47/$C$12*($C$14-$C$15)+$C$15) *'Drive Train'!$AA$49 + CI46*(1-'Drive Train'!$AA$49))</f>
        <v>53.693898978673147</v>
      </c>
      <c r="CJ47" s="57">
        <f>IF(AND(KV46=1,PB46=1),0,ABS(BN47/$C$12*($C$14-$C$15)+$C$15) *'Drive Train'!$AA$49 + CJ46*(1-'Drive Train'!$AA$49))</f>
        <v>39.700363806804653</v>
      </c>
      <c r="CK47" s="57">
        <f>IF(AND(KW46=1,PC46=1),0,ABS(BO47/$C$12*($C$14-$C$15)+$C$15) *'Drive Train'!$AA$49 + CK46*(1-'Drive Train'!$AA$49))</f>
        <v>27.994613408099088</v>
      </c>
      <c r="CL47" s="57">
        <f>IF(AND(KX46=1,PD46=1),0,ABS(BP47/$C$12*($C$14-$C$15)+$C$15) *'Drive Train'!$AA$49 + CL46*(1-'Drive Train'!$AA$49))</f>
        <v>21.542341896206832</v>
      </c>
      <c r="CM47" s="57">
        <f>IF(AND(KY46=1,PE46=1),0,ABS(BQ47/$C$12*($C$14-$C$15)+$C$15) *'Drive Train'!$AA$49 + CM46*(1-'Drive Train'!$AA$49))</f>
        <v>19.10080335058986</v>
      </c>
      <c r="CN47" s="57">
        <f>IF(AND(KZ46=1,PF46=1),0,ABS(BR47/$C$12*($C$14-$C$15)+$C$15) *'Drive Train'!$AA$49 + CN46*(1-'Drive Train'!$AA$49))</f>
        <v>18.455124939052411</v>
      </c>
      <c r="CO47" s="57">
        <f>IF(AND(LA46=1,PG46=1),0,ABS(BS47/$C$12*($C$14-$C$15)+$C$15) *'Drive Train'!$AA$49 + CO46*(1-'Drive Train'!$AA$49))</f>
        <v>18.325047951412706</v>
      </c>
      <c r="CP47" s="57">
        <f>IF(AND(LB46=1,PH46=1),0,ABS(BT47/$C$12*($C$14-$C$15)+$C$15) *'Drive Train'!$AA$49 + CP46*(1-'Drive Train'!$AA$49))</f>
        <v>18.3057830364564</v>
      </c>
      <c r="CQ47" s="57">
        <f>IF(AND(LC46=1,PI46=1),0,ABS(BU47/$C$12*($C$14-$C$15)+$C$15) *'Drive Train'!$AA$49 + CQ46*(1-'Drive Train'!$AA$49))</f>
        <v>18.303712542026826</v>
      </c>
      <c r="CR47" s="57">
        <f>IF(AND(LD46=1,PJ46=1),0,ABS(BV47/$C$12*($C$14-$C$15)+$C$15) *'Drive Train'!$AA$49 + CR46*(1-'Drive Train'!$AA$49))</f>
        <v>35.406925683964459</v>
      </c>
      <c r="CS47" s="57">
        <f>IF(AND(LE46=1,PK46=1),0,ABS(BW47/$C$12*($C$14-$C$15)+$C$15) *'Drive Train'!$AA$49 + CS46*(1-'Drive Train'!$AA$49))</f>
        <v>21.513833625821629</v>
      </c>
      <c r="CT47" s="57">
        <f>IF(AND(LF46=1,PL46=1),0,ABS(BX47/$C$12*($C$14-$C$15)+$C$15) *'Drive Train'!$AA$49 + CT46*(1-'Drive Train'!$AA$49))</f>
        <v>19.409140320841974</v>
      </c>
      <c r="CU47" s="57">
        <f>IF(AND(LG46=1,PM46=1),0,ABS(BY47/$C$12*($C$14-$C$15)+$C$15) *'Drive Train'!$AA$49 + CU46*(1-'Drive Train'!$AA$49))</f>
        <v>18.893921465174525</v>
      </c>
      <c r="CV47" s="57">
        <f>IF(AND(LH46=1,PN46=1),0,ABS(BZ47/$C$12*($C$14-$C$15)+$C$15) *'Drive Train'!$AA$49 + CV46*(1-'Drive Train'!$AA$49))</f>
        <v>18.700787986015637</v>
      </c>
      <c r="CW47" s="57">
        <f>IF(AND(LI46=1,PO46=1),0,ABS(CA47/$C$12*($C$14-$C$15)+$C$15) *'Drive Train'!$AA$49 + CW46*(1-'Drive Train'!$AA$49))</f>
        <v>18.609913066313357</v>
      </c>
      <c r="CX47" s="57">
        <f>IF(AND(LJ46=1,PP46=1),0,ABS(CB47/$C$12*($C$14-$C$15)+$C$15) *'Drive Train'!$AA$49 + CX46*(1-'Drive Train'!$AA$49))</f>
        <v>18.564497625942696</v>
      </c>
      <c r="CY47" s="57">
        <f>IF(AND(LK46=1,PQ46=1),0,ABS(CC47/$C$12*($C$14-$C$15)+$C$15) *'Drive Train'!$AA$49 + CY46*(1-'Drive Train'!$AA$49))</f>
        <v>18.539747718860582</v>
      </c>
      <c r="CZ47" s="57">
        <f>IF(AND(LL46=1,PR46=1),0,ABS(CD47/$C$12*($C$14-$C$15)+$C$15) *'Drive Train'!$AA$49 + CZ46*(1-'Drive Train'!$AA$49))</f>
        <v>18.525429020509332</v>
      </c>
      <c r="DA47" s="57">
        <f>IF(AND(LM46=1,PS46=1),0,ABS(CE47/$C$12*($C$14-$C$15)+$C$15) *'Drive Train'!$AA$49 + DA46*(1-'Drive Train'!$AA$49))</f>
        <v>18.524852647508084</v>
      </c>
      <c r="DB47" s="61">
        <f t="shared" si="162"/>
        <v>1.5600000000000007</v>
      </c>
      <c r="DC47" s="57">
        <f t="shared" si="392"/>
        <v>18.520061934630938</v>
      </c>
      <c r="DD47" s="57">
        <f t="shared" si="393"/>
        <v>66.773033052682123</v>
      </c>
      <c r="DE47" s="57">
        <f t="shared" si="394"/>
        <v>53.693898978673147</v>
      </c>
      <c r="DF47" s="57">
        <f t="shared" si="395"/>
        <v>39.700363806804653</v>
      </c>
      <c r="DG47" s="57">
        <f t="shared" si="396"/>
        <v>27.994613408099088</v>
      </c>
      <c r="DH47" s="57">
        <f t="shared" si="397"/>
        <v>21.542341896206832</v>
      </c>
      <c r="DI47" s="57">
        <f t="shared" si="398"/>
        <v>19.10080335058986</v>
      </c>
      <c r="DJ47" s="57">
        <f t="shared" si="399"/>
        <v>18.455124939052411</v>
      </c>
      <c r="DK47" s="57">
        <f t="shared" si="400"/>
        <v>18.325047951412706</v>
      </c>
      <c r="DL47" s="57">
        <f t="shared" si="401"/>
        <v>18.3057830364564</v>
      </c>
      <c r="DM47" s="57">
        <f t="shared" si="402"/>
        <v>18.303712542026826</v>
      </c>
      <c r="DN47" s="57">
        <f t="shared" si="403"/>
        <v>25</v>
      </c>
      <c r="DO47" s="57">
        <f t="shared" si="404"/>
        <v>21.513833625821629</v>
      </c>
      <c r="DP47" s="57">
        <f t="shared" si="405"/>
        <v>19.409140320841974</v>
      </c>
      <c r="DQ47" s="57">
        <f t="shared" si="406"/>
        <v>18.893921465174525</v>
      </c>
      <c r="DR47" s="57">
        <f t="shared" si="407"/>
        <v>18.700787986015637</v>
      </c>
      <c r="DS47" s="57">
        <f t="shared" si="408"/>
        <v>18.609913066313357</v>
      </c>
      <c r="DT47" s="57">
        <f t="shared" si="409"/>
        <v>18.564497625942696</v>
      </c>
      <c r="DU47" s="57">
        <f t="shared" si="410"/>
        <v>18.539747718860582</v>
      </c>
      <c r="DV47" s="57">
        <f t="shared" si="411"/>
        <v>18.525429020509332</v>
      </c>
      <c r="DW47" s="57">
        <f t="shared" si="412"/>
        <v>18.524852647508084</v>
      </c>
      <c r="DX47" s="61">
        <f t="shared" si="163"/>
        <v>1.5600000000000007</v>
      </c>
      <c r="DY47" s="2">
        <f>IF(OY47=0,($C$23/0.4536*IF(ISNA(MK46),'Drive Train'!$F$16,'Drive Train'!$F$17)*4.448*$C$24*S$6)*SIGN(BK47),BK47)</f>
        <v>4.5236871680000004</v>
      </c>
      <c r="DZ47" s="2">
        <f>IF(OZ47=0,($C$23/0.4536*IF(ISNA(ML46),'Drive Train'!$F$16,'Drive Train'!$F$17)*4.448*$C$24*$C$21*T$6)*SIGN(BL47),BL47)</f>
        <v>14.225645600594998</v>
      </c>
      <c r="EA47" s="2">
        <f>IF(PA47=0,($C$23/0.4536*IF(ISNA(MM46),'Drive Train'!$F$16,'Drive Train'!$F$17)*4.448*$C$24*$C$21*U$6)*SIGN(BM47),BM47)</f>
        <v>9.8485238773349995</v>
      </c>
      <c r="EB47" s="2">
        <f>IF(PB47=0,($C$23/0.4536*IF(ISNA(MN46),'Drive Train'!$F$16,'Drive Train'!$F$17)*4.448*$C$24*$C$21*V$6)*SIGN(BN47),BN47)</f>
        <v>7.5312241414914709</v>
      </c>
      <c r="EC47" s="2">
        <f>IF(PC47=0,($C$23/0.4536*IF(ISNA(MO46),'Drive Train'!$F$16,'Drive Train'!$F$17)*4.448*$C$24*$C$21*W$6)*SIGN(BO47),BO47)</f>
        <v>0.47420672886608578</v>
      </c>
      <c r="ED47" s="2">
        <f>IF(PD47=0,($C$23/0.4536*IF(ISNA(MP46),'Drive Train'!$F$16,'Drive Train'!$F$17)*4.448*$C$24*$C$21*X$6)*SIGN(BP47),BP47)</f>
        <v>0.35300661706826547</v>
      </c>
      <c r="EE47" s="2">
        <f>IF(PE47=0,($C$23/0.4536*IF(ISNA(MQ46),'Drive Train'!$F$16,'Drive Train'!$F$17)*4.448*$C$24*$C$21*Y$6)*SIGN(BQ47),BQ47)</f>
        <v>4.4148555312191382</v>
      </c>
      <c r="EF47" s="2">
        <f>IF(PF47=0,($C$23/0.4536*IF(ISNA(MR46),'Drive Train'!$F$16,'Drive Train'!$F$17)*4.448*$C$24*$C$21*Z$6)*SIGN(BR47),BR47)</f>
        <v>3.8797215274349997</v>
      </c>
      <c r="EG47" s="2">
        <f>IF(PG47=0,($C$23/0.4536*IF(ISNA(MS46),'Drive Train'!$F$16,'Drive Train'!$F$17)*4.448*$C$24*$C$21*AA$6)*SIGN(BS47),BS47)</f>
        <v>3.4602921731177019</v>
      </c>
      <c r="EH47" s="2">
        <f>IF(PH47=0,($C$23/0.4536*IF(ISNA(MT46),'Drive Train'!$F$16,'Drive Train'!$F$17)*4.448*$C$24*$C$21*AB$6)*SIGN(BT47),BT47)</f>
        <v>3.1227026928135362</v>
      </c>
      <c r="EI47" s="2">
        <f>IF(PI47=0,($C$23/0.4536*IF(ISNA(MU46),'Drive Train'!$F$16,'Drive Train'!$F$17)*4.448*$C$24*$C$21*AC$6)*SIGN(BU47),BU47)</f>
        <v>2.8451291201189992</v>
      </c>
      <c r="EJ47" s="2">
        <f>IF(PJ47=0,($C$23/0.4536*IF(ISNA(MV46),'Drive Train'!$F$16,'Drive Train'!$F$17)*4.448*$C$24*$C$21*AD$6)*SIGN(BV47),BV47)</f>
        <v>3.9831807681666</v>
      </c>
      <c r="EK47" s="2">
        <f>IF(PK47=0,($C$23/0.4536*IF(ISNA(MW46),'Drive Train'!$F$16,'Drive Train'!$F$17)*4.448*$C$24*$C$21*AE$6)*SIGN(BW47),BW47)</f>
        <v>3.9831807681666</v>
      </c>
      <c r="EL47" s="2">
        <f>IF(PL47=0,($C$23/0.4536*IF(ISNA(MX46),'Drive Train'!$F$16,'Drive Train'!$F$17)*4.448*$C$24*$C$21*AF$6)*SIGN(BX47),BX47)</f>
        <v>3.9831807681666</v>
      </c>
      <c r="EM47" s="2">
        <f>IF(PM47=0,($C$23/0.4536*IF(ISNA(MY46),'Drive Train'!$F$16,'Drive Train'!$F$17)*4.448*$C$24*$C$21*AG$6)*SIGN(BY47),BY47)</f>
        <v>3.9831807681666</v>
      </c>
      <c r="EN47" s="2">
        <f>IF(PN47=0,($C$23/0.4536*IF(ISNA(MZ46),'Drive Train'!$F$16,'Drive Train'!$F$17)*4.448*$C$24*$C$21*AH$6)*SIGN(BZ47),BZ47)</f>
        <v>3.9831807681666</v>
      </c>
      <c r="EO47" s="2">
        <f>IF(PO47=0,($C$23/0.4536*IF(ISNA(NA46),'Drive Train'!$F$16,'Drive Train'!$F$17)*4.448*$C$24*$C$21*AI$6)*SIGN(CA47),CA47)</f>
        <v>3.9831807681666</v>
      </c>
      <c r="EP47" s="2">
        <f>IF(PP47=0,($C$23/0.4536*IF(ISNA(NB46),'Drive Train'!$F$16,'Drive Train'!$F$17)*4.448*$C$24*$C$21*AJ$6)*SIGN(CB47),CB47)</f>
        <v>3.9831807681666</v>
      </c>
      <c r="EQ47" s="2">
        <f>IF(PQ47=0,($C$23/0.4536*IF(ISNA(NC46),'Drive Train'!$F$16,'Drive Train'!$F$17)*4.448*$C$24*$C$21*AK$6)*SIGN(CC47),CC47)</f>
        <v>3.9831807681666</v>
      </c>
      <c r="ER47" s="2">
        <f>IF(PR47=0,($C$23/0.4536*IF(ISNA(ND46),'Drive Train'!$F$16,'Drive Train'!$F$17)*4.448*$C$24*$C$21*AL$6)*SIGN(CD47),CD47)</f>
        <v>3.9831807681666</v>
      </c>
      <c r="ES47" s="2">
        <f>IF(PS47=0,($C$23/0.4536*IF(ISNA(NE46),'Drive Train'!$F$16,'Drive Train'!$F$17)*4.448*$C$24*$C$21*AM$6)*SIGN(CE47),CE47)</f>
        <v>3.9831807681666</v>
      </c>
      <c r="ET47" s="61">
        <f t="shared" si="413"/>
        <v>1.5600000000000007</v>
      </c>
      <c r="EU47" s="255">
        <f>MAX(MIN(IF(AND(OY46=1,NG47&lt;0),-1,1)*(DC47-$C$15)/($C$14-$C$15)*$C$12*$C$21-$C$33*LO47/AO$6 -  OY46*$C$33/$C$21,DY46/$C$19),MAX(EU$8:EU46)*-1)</f>
        <v>4.1439256602163743E-3</v>
      </c>
      <c r="EV47" s="255">
        <f>MAX(MIN(IF(AND(OZ46=1,NH47&lt;0),-1,1)*(DD47-$C$15)/($C$14-$C$15)*$C$12*$C$21-$C$33*LP47/AP$6 -  OZ46*$C$33/$C$21,DZ46/$C$19),MAX(EV$8:EV46)*-1)</f>
        <v>0.98318483050209848</v>
      </c>
      <c r="EW47" s="255">
        <f>MAX(MIN(IF(AND(PA46=1,NI47&lt;0),-1,1)*(DE47-$C$15)/($C$14-$C$15)*$C$12*$C$21-$C$33*LQ47/AQ$6 -  PA46*$C$33/$C$21,EA46/$C$19),MAX(EW$8:EW46)*-1)</f>
        <v>0.70559328472912219</v>
      </c>
      <c r="EX47" s="255">
        <f>MAX(MIN(IF(AND(PB46=1,NJ47&lt;0),-1,1)*(DF47-$C$15)/($C$14-$C$15)*$C$12*$C$21-$C$33*LR47/AR$6 -  PB46*$C$33/$C$21,EB46/$C$19),MAX(EX$8:EX46)*-1)</f>
        <v>0.41829037090986587</v>
      </c>
      <c r="EY47" s="255">
        <f>MAX(MIN(IF(AND(PC46=1,NK47&lt;0),-1,1)*(DG47-$C$15)/($C$14-$C$15)*$C$12*$C$21-$C$33*LS47/AS$6 -  PC46*$C$33/$C$21,EC46/$C$19),MAX(EY$8:EY46)*-1)</f>
        <v>0.18698510090563558</v>
      </c>
      <c r="EZ47" s="255">
        <f>MAX(MIN(IF(AND(PD46=1,NL47&lt;0),-1,1)*(DH47-$C$15)/($C$14-$C$15)*$C$12*$C$21-$C$33*LT47/AT$6 -  PD46*$C$33/$C$21,ED46/$C$19),MAX(EZ$8:EZ46)*-1)</f>
        <v>6.2108022090996029E-2</v>
      </c>
      <c r="FA47" s="255">
        <f>MAX(MIN(IF(AND(PE46=1,NM47&lt;0),-1,1)*(DI47-$C$15)/($C$14-$C$15)*$C$12*$C$21-$C$33*LU47/AU$6 -  PE46*$C$33/$C$21,EE46/$C$19),MAX(FA$8:FA46)*-1)</f>
        <v>1.5259928581711268E-2</v>
      </c>
      <c r="FB47" s="255">
        <f>MAX(MIN(IF(AND(PF46=1,NN47&lt;0),-1,1)*(DJ47-$C$15)/($C$14-$C$15)*$C$12*$C$21-$C$33*LV47/AV$6 -  PF46*$C$33/$C$21,EF46/$C$19),MAX(FB$8:FB46)*-1)</f>
        <v>2.9013270220932252E-3</v>
      </c>
      <c r="FC47" s="255">
        <f>MAX(MIN(IF(AND(PG46=1,NO47&lt;0),-1,1)*(DK47-$C$15)/($C$14-$C$15)*$C$12*$C$21-$C$33*LW47/AW$6 -  PG46*$C$33/$C$21,EG46/$C$19),MAX(FC$8:FC46)*-1)</f>
        <v>4.1176002599790928E-4</v>
      </c>
      <c r="FD47" s="255">
        <f>MAX(MIN(IF(AND(PH46=1,NP47&lt;0),-1,1)*(DL47-$C$15)/($C$14-$C$15)*$C$12*$C$21-$C$33*LX47/AX$6 -  PH46*$C$33/$C$21,EH46/$C$19),MAX(FD$8:FD46)*-1)</f>
        <v>4.2781771731170704E-5</v>
      </c>
      <c r="FE47" s="255">
        <f>MAX(MIN(IF(AND(PI46=1,NQ47&lt;0),-1,1)*(DM47-$C$15)/($C$14-$C$15)*$C$12*$C$21-$C$33*LY47/AY$6 -  PI46*$C$33/$C$21,EI46/$C$19),MAX(FE$8:FE46)*-1)</f>
        <v>3.0842229230554352E-6</v>
      </c>
      <c r="FF47" s="255">
        <f>MAX(MIN(IF(AND(PJ46=1,NR47&lt;0),-1,1)*(DN47-$C$15)/($C$14-$C$15)*$C$12*$C$21-$C$33*LZ47/AZ$6 -  PJ46*$C$33/$C$21,EJ46/$C$19),MAX(FF$8:FF46)*-1)</f>
        <v>0.15464193894705669</v>
      </c>
      <c r="FG47" s="255">
        <f>MAX(MIN(IF(AND(PK46=1,NS47&lt;0),-1,1)*(DO47-$C$15)/($C$14-$C$15)*$C$12*$C$21-$C$33*MA47/BA$6 -  PK46*$C$33/$C$21,EK46/$C$19),MAX(FG$8:FG46)*-1)</f>
        <v>6.1638996808598578E-2</v>
      </c>
      <c r="FH47" s="255">
        <f>MAX(MIN(IF(AND(PL46=1,NT47&lt;0),-1,1)*(DP47-$C$15)/($C$14-$C$15)*$C$12*$C$21-$C$33*MB47/BB$6 -  PL46*$C$33/$C$21,EL46/$C$19),MAX(FH$8:FH46)*-1)</f>
        <v>2.118027335294842E-2</v>
      </c>
      <c r="FI47" s="255">
        <f>MAX(MIN(IF(AND(PM46=1,NU47&lt;0),-1,1)*(DQ47-$C$15)/($C$14-$C$15)*$C$12*$C$21-$C$33*MC47/BC$6 -  PM46*$C$33/$C$21,EM46/$C$19),MAX(FI$8:FI46)*-1)</f>
        <v>1.1303874123045121E-2</v>
      </c>
      <c r="FJ47" s="255">
        <f>MAX(MIN(IF(AND(PN46=1,NV47&lt;0),-1,1)*(DR47-$C$15)/($C$14-$C$15)*$C$12*$C$21-$C$33*MD47/BD$6 -  PN46*$C$33/$C$21,EN46/$C$19),MAX(FJ$8:FJ46)*-1)</f>
        <v>7.6043908231427371E-3</v>
      </c>
      <c r="FK47" s="255">
        <f>MAX(MIN(IF(AND(PO46=1,NW47&lt;0),-1,1)*(DS47-$C$15)/($C$14-$C$15)*$C$12*$C$21-$C$33*ME47/BE$6 -  PO46*$C$33/$C$21,EO46/$C$19),MAX(FK$8:FK46)*-1)</f>
        <v>5.8641934942152973E-3</v>
      </c>
      <c r="FL47" s="255">
        <f>MAX(MIN(IF(AND(PP46=1,NX47&lt;0),-1,1)*(DT47-$C$15)/($C$14-$C$15)*$C$12*$C$21-$C$33*MF47/BF$6 -  PP46*$C$33/$C$21,EP46/$C$19),MAX(FL$8:FL46)*-1)</f>
        <v>4.9946402542378476E-3</v>
      </c>
      <c r="FM47" s="255">
        <f>MAX(MIN(IF(AND(PQ46=1,NY47&lt;0),-1,1)*(DU47-$C$15)/($C$14-$C$15)*$C$12*$C$21-$C$33*MG47/BG$6 -  PQ46*$C$33/$C$21,EQ46/$C$19),MAX(FM$8:FM46)*-1)</f>
        <v>4.5207972975639388E-3</v>
      </c>
      <c r="FN47" s="255">
        <f>MAX(MIN(IF(AND(PR46=1,NZ47&lt;0),-1,1)*(DV47-$C$15)/($C$14-$C$15)*$C$12*$C$21-$C$33*MH47/BH$6 -  PR46*$C$33/$C$21,ER46/$C$19),MAX(FN$8:FN46)*-1)</f>
        <v>4.2466735226325825E-3</v>
      </c>
      <c r="FO47" s="255">
        <f>MAX(MIN(IF(AND(PS46=1,OA47&lt;0),-1,1)*(DW47-$C$15)/($C$14-$C$15)*$C$12*$C$21-$C$33*MI47/BI$6 -  PS46*$C$33/$C$21,ES46/$C$19),MAX(FO$8:FO46)*-1)</f>
        <v>4.2356393430204031E-3</v>
      </c>
      <c r="FP47" s="61">
        <f t="shared" si="164"/>
        <v>1.5600000000000007</v>
      </c>
      <c r="FQ47" s="256">
        <f t="shared" si="457"/>
        <v>3.4071415846685373</v>
      </c>
      <c r="FR47" s="256">
        <f t="shared" si="458"/>
        <v>66.773033052682123</v>
      </c>
      <c r="FS47" s="256">
        <f t="shared" si="459"/>
        <v>51.572082488627728</v>
      </c>
      <c r="FT47" s="256">
        <f t="shared" si="460"/>
        <v>31.844460406246711</v>
      </c>
      <c r="FU47" s="256">
        <f t="shared" si="461"/>
        <v>15.961910202884591</v>
      </c>
      <c r="FV47" s="256">
        <f t="shared" si="462"/>
        <v>7.3872397101351295</v>
      </c>
      <c r="FW47" s="256">
        <f t="shared" si="463"/>
        <v>4.1704206680120937</v>
      </c>
      <c r="FX47" s="256">
        <f t="shared" si="464"/>
        <v>3.3218186897242967</v>
      </c>
      <c r="FY47" s="256">
        <f t="shared" si="465"/>
        <v>3.1508728535166126</v>
      </c>
      <c r="FZ47" s="256">
        <f t="shared" si="466"/>
        <v>3.1255370034201868</v>
      </c>
      <c r="GA47" s="256">
        <f t="shared" si="467"/>
        <v>3.1228111757212167</v>
      </c>
      <c r="GB47" s="256">
        <f t="shared" si="468"/>
        <v>13.74107064512957</v>
      </c>
      <c r="GC47" s="256">
        <f t="shared" si="469"/>
        <v>7.3550341421677956</v>
      </c>
      <c r="GD47" s="256">
        <f t="shared" si="470"/>
        <v>4.5769404721162843</v>
      </c>
      <c r="GE47" s="256">
        <f t="shared" si="471"/>
        <v>3.8987786360521195</v>
      </c>
      <c r="GF47" s="256">
        <f t="shared" si="472"/>
        <v>3.6447540336895154</v>
      </c>
      <c r="GG47" s="256">
        <f t="shared" si="473"/>
        <v>3.5252635809214428</v>
      </c>
      <c r="GH47" s="256">
        <f t="shared" si="474"/>
        <v>3.4655558060480671</v>
      </c>
      <c r="GI47" s="256">
        <f t="shared" si="475"/>
        <v>3.4330194330214372</v>
      </c>
      <c r="GJ47" s="256">
        <f t="shared" si="476"/>
        <v>3.414196755020185</v>
      </c>
      <c r="GK47" s="256">
        <f t="shared" si="477"/>
        <v>3.4134390943251205</v>
      </c>
      <c r="GL47" s="61">
        <f t="shared" si="186"/>
        <v>1.5600000000000007</v>
      </c>
      <c r="GM47" s="57">
        <f t="shared" si="414"/>
        <v>0.1072527080004005</v>
      </c>
      <c r="GN47" s="57">
        <f t="shared" si="415"/>
        <v>7.1250761647622012</v>
      </c>
      <c r="GO47" s="57">
        <f t="shared" si="416"/>
        <v>7.3860054485878264</v>
      </c>
      <c r="GP47" s="57">
        <f t="shared" si="417"/>
        <v>5.7258322598809208</v>
      </c>
      <c r="GQ47" s="57">
        <f t="shared" si="418"/>
        <v>3.1618271933115385</v>
      </c>
      <c r="GR47" s="57">
        <f t="shared" si="419"/>
        <v>1.2502577059106108</v>
      </c>
      <c r="GS47" s="57">
        <f t="shared" si="420"/>
        <v>0.35633815864645552</v>
      </c>
      <c r="GT47" s="57">
        <f t="shared" si="421"/>
        <v>7.709433298455165E-2</v>
      </c>
      <c r="GU47" s="57">
        <f t="shared" si="422"/>
        <v>1.2267547245485691E-2</v>
      </c>
      <c r="GV47" s="57">
        <f t="shared" si="423"/>
        <v>1.4123894190303185E-3</v>
      </c>
      <c r="GW47" s="57">
        <f t="shared" si="424"/>
        <v>1.117558090509442E-4</v>
      </c>
      <c r="GX47" s="57">
        <f t="shared" si="425"/>
        <v>4.002428634696698</v>
      </c>
      <c r="GY47" s="57">
        <f t="shared" si="426"/>
        <v>1.595334923504649</v>
      </c>
      <c r="GZ47" s="57">
        <f t="shared" si="427"/>
        <v>0.54818591344465073</v>
      </c>
      <c r="HA47" s="57">
        <f t="shared" si="428"/>
        <v>0.29256584456414642</v>
      </c>
      <c r="HB47" s="57">
        <f t="shared" si="429"/>
        <v>0.1968161534135405</v>
      </c>
      <c r="HC47" s="57">
        <f t="shared" si="430"/>
        <v>0.1517765240171034</v>
      </c>
      <c r="HD47" s="57">
        <f t="shared" si="431"/>
        <v>0.12927082594595754</v>
      </c>
      <c r="HE47" s="57">
        <f t="shared" si="432"/>
        <v>0.11700686552840031</v>
      </c>
      <c r="HF47" s="57">
        <f t="shared" si="433"/>
        <v>0.10991201885416121</v>
      </c>
      <c r="HG47" s="57">
        <f t="shared" si="434"/>
        <v>0.10962643321846059</v>
      </c>
      <c r="HH47" s="61">
        <f t="shared" si="187"/>
        <v>1.5600000000000007</v>
      </c>
      <c r="HI47" s="57">
        <f t="shared" si="188"/>
        <v>0.1072527080004005</v>
      </c>
      <c r="HJ47" s="57">
        <f t="shared" si="189"/>
        <v>7.1250761647622012</v>
      </c>
      <c r="HK47" s="57">
        <f t="shared" si="190"/>
        <v>7.3860054485878264</v>
      </c>
      <c r="HL47" s="57">
        <f t="shared" si="191"/>
        <v>5.7258322598809208</v>
      </c>
      <c r="HM47" s="57">
        <f t="shared" si="192"/>
        <v>3.1618271933115385</v>
      </c>
      <c r="HN47" s="57">
        <f t="shared" si="193"/>
        <v>1.2502577059106108</v>
      </c>
      <c r="HO47" s="57">
        <f t="shared" si="194"/>
        <v>0.35633815864645552</v>
      </c>
      <c r="HP47" s="57">
        <f t="shared" si="195"/>
        <v>7.709433298455165E-2</v>
      </c>
      <c r="HQ47" s="57">
        <f t="shared" si="196"/>
        <v>1.2267547245485691E-2</v>
      </c>
      <c r="HR47" s="57">
        <f t="shared" si="197"/>
        <v>1.4123894190303185E-3</v>
      </c>
      <c r="HS47" s="57">
        <f t="shared" si="198"/>
        <v>1.117558090509442E-4</v>
      </c>
      <c r="HT47" s="57">
        <f t="shared" si="199"/>
        <v>4.002428634696698</v>
      </c>
      <c r="HU47" s="57">
        <f t="shared" si="200"/>
        <v>1.595334923504649</v>
      </c>
      <c r="HV47" s="57">
        <f t="shared" si="201"/>
        <v>0.54818591344465073</v>
      </c>
      <c r="HW47" s="57">
        <f t="shared" si="202"/>
        <v>0.29256584456414642</v>
      </c>
      <c r="HX47" s="57">
        <f t="shared" si="203"/>
        <v>0.1968161534135405</v>
      </c>
      <c r="HY47" s="57">
        <f t="shared" si="204"/>
        <v>0.1517765240171034</v>
      </c>
      <c r="HZ47" s="57">
        <f t="shared" si="205"/>
        <v>0.12927082594595754</v>
      </c>
      <c r="IA47" s="57">
        <f t="shared" si="206"/>
        <v>0.11700686552840031</v>
      </c>
      <c r="IB47" s="57">
        <f t="shared" si="207"/>
        <v>0.10991201885416121</v>
      </c>
      <c r="IC47" s="57">
        <f t="shared" si="208"/>
        <v>0.10962643321846059</v>
      </c>
      <c r="ID47" s="61">
        <f t="shared" si="209"/>
        <v>1.5600000000000007</v>
      </c>
      <c r="IE47" s="57">
        <f t="shared" si="210"/>
        <v>12.012178855935842</v>
      </c>
      <c r="IF47" s="57">
        <f t="shared" si="211"/>
        <v>8.1926202428884007</v>
      </c>
      <c r="IG47" s="57">
        <f t="shared" si="212"/>
        <v>9.0755585121069693</v>
      </c>
      <c r="IH47" s="57">
        <f t="shared" si="213"/>
        <v>10.245836868473299</v>
      </c>
      <c r="II47" s="57">
        <f t="shared" si="214"/>
        <v>11.210309472951529</v>
      </c>
      <c r="IJ47" s="57">
        <f t="shared" si="215"/>
        <v>11.749268641799626</v>
      </c>
      <c r="IK47" s="57">
        <f t="shared" si="216"/>
        <v>11.960019169990741</v>
      </c>
      <c r="IL47" s="57">
        <f t="shared" si="217"/>
        <v>12.018160316609222</v>
      </c>
      <c r="IM47" s="57">
        <f t="shared" si="218"/>
        <v>12.030472295073819</v>
      </c>
      <c r="IN47" s="57">
        <f t="shared" si="219"/>
        <v>12.032403558293582</v>
      </c>
      <c r="IO47" s="57">
        <f t="shared" si="220"/>
        <v>12.032625374451092</v>
      </c>
      <c r="IP47" s="57">
        <f t="shared" si="221"/>
        <v>11.380832261110198</v>
      </c>
      <c r="IQ47" s="57">
        <f t="shared" si="222"/>
        <v>11.730788273624206</v>
      </c>
      <c r="IR47" s="57">
        <f t="shared" si="223"/>
        <v>11.92830957306556</v>
      </c>
      <c r="IS47" s="57">
        <f t="shared" si="224"/>
        <v>11.976878861074637</v>
      </c>
      <c r="IT47" s="57">
        <f t="shared" si="225"/>
        <v>11.995108599090678</v>
      </c>
      <c r="IU47" s="57">
        <f t="shared" si="226"/>
        <v>12.003690662727148</v>
      </c>
      <c r="IV47" s="57">
        <f t="shared" si="227"/>
        <v>12.007980686897085</v>
      </c>
      <c r="IW47" s="57">
        <f t="shared" si="228"/>
        <v>12.0103189092547</v>
      </c>
      <c r="IX47" s="57">
        <f t="shared" si="229"/>
        <v>12.011671751070093</v>
      </c>
      <c r="IY47" s="57">
        <f t="shared" si="230"/>
        <v>12.011726208736517</v>
      </c>
      <c r="IZ47" s="61">
        <f t="shared" si="231"/>
        <v>1.5600000000000007</v>
      </c>
      <c r="JA47" s="256" t="e">
        <f t="shared" si="349"/>
        <v>#N/A</v>
      </c>
      <c r="JB47" s="256" t="e">
        <f t="shared" si="350"/>
        <v>#N/A</v>
      </c>
      <c r="JC47" s="256" t="e">
        <f t="shared" si="351"/>
        <v>#N/A</v>
      </c>
      <c r="JD47" s="256" t="e">
        <f t="shared" si="352"/>
        <v>#N/A</v>
      </c>
      <c r="JE47" s="256" t="e">
        <f t="shared" si="353"/>
        <v>#N/A</v>
      </c>
      <c r="JF47" s="256" t="e">
        <f t="shared" si="354"/>
        <v>#N/A</v>
      </c>
      <c r="JG47" s="256" t="e">
        <f t="shared" si="355"/>
        <v>#N/A</v>
      </c>
      <c r="JH47" s="256" t="e">
        <f t="shared" si="356"/>
        <v>#N/A</v>
      </c>
      <c r="JI47" s="256" t="e">
        <f t="shared" si="357"/>
        <v>#N/A</v>
      </c>
      <c r="JJ47" s="256" t="e">
        <f t="shared" si="358"/>
        <v>#N/A</v>
      </c>
      <c r="JK47" s="256" t="e">
        <f t="shared" si="359"/>
        <v>#N/A</v>
      </c>
      <c r="JL47" s="256" t="e">
        <f t="shared" si="360"/>
        <v>#N/A</v>
      </c>
      <c r="JM47" s="256" t="e">
        <f t="shared" si="361"/>
        <v>#N/A</v>
      </c>
      <c r="JN47" s="256" t="e">
        <f t="shared" si="362"/>
        <v>#N/A</v>
      </c>
      <c r="JO47" s="256" t="e">
        <f t="shared" si="363"/>
        <v>#N/A</v>
      </c>
      <c r="JP47" s="256" t="e">
        <f t="shared" si="364"/>
        <v>#N/A</v>
      </c>
      <c r="JQ47" s="256" t="e">
        <f t="shared" si="365"/>
        <v>#N/A</v>
      </c>
      <c r="JR47" s="256" t="e">
        <f t="shared" si="366"/>
        <v>#N/A</v>
      </c>
      <c r="JS47" s="256" t="e">
        <f t="shared" si="367"/>
        <v>#N/A</v>
      </c>
      <c r="JT47" s="256" t="e">
        <f t="shared" si="368"/>
        <v>#N/A</v>
      </c>
      <c r="JU47" s="256" t="e">
        <f t="shared" si="369"/>
        <v>#N/A</v>
      </c>
      <c r="JV47" s="61">
        <f t="shared" si="233"/>
        <v>1.5600000000000007</v>
      </c>
      <c r="JW47" s="46">
        <f t="shared" si="478"/>
        <v>1</v>
      </c>
      <c r="JX47" s="46">
        <f t="shared" si="479"/>
        <v>0</v>
      </c>
      <c r="JY47" s="46">
        <f t="shared" si="480"/>
        <v>0</v>
      </c>
      <c r="JZ47" s="46">
        <f t="shared" si="481"/>
        <v>0</v>
      </c>
      <c r="KA47" s="46">
        <f t="shared" si="482"/>
        <v>0</v>
      </c>
      <c r="KB47" s="46">
        <f t="shared" si="483"/>
        <v>0</v>
      </c>
      <c r="KC47" s="46">
        <f t="shared" si="484"/>
        <v>0</v>
      </c>
      <c r="KD47" s="46">
        <f t="shared" si="485"/>
        <v>1</v>
      </c>
      <c r="KE47" s="46">
        <f t="shared" si="486"/>
        <v>1</v>
      </c>
      <c r="KF47" s="46">
        <f t="shared" si="487"/>
        <v>1</v>
      </c>
      <c r="KG47" s="46">
        <f t="shared" si="488"/>
        <v>1</v>
      </c>
      <c r="KH47" s="46">
        <f t="shared" si="489"/>
        <v>0</v>
      </c>
      <c r="KI47" s="46">
        <f t="shared" si="490"/>
        <v>0</v>
      </c>
      <c r="KJ47" s="46">
        <f t="shared" si="491"/>
        <v>0</v>
      </c>
      <c r="KK47" s="46">
        <f t="shared" si="492"/>
        <v>0</v>
      </c>
      <c r="KL47" s="46">
        <f t="shared" si="493"/>
        <v>0</v>
      </c>
      <c r="KM47" s="46">
        <f t="shared" si="494"/>
        <v>0</v>
      </c>
      <c r="KN47" s="46">
        <f t="shared" si="495"/>
        <v>1</v>
      </c>
      <c r="KO47" s="46">
        <f t="shared" si="496"/>
        <v>1</v>
      </c>
      <c r="KP47" s="46">
        <f t="shared" si="497"/>
        <v>1</v>
      </c>
      <c r="KQ47" s="46">
        <f t="shared" si="498"/>
        <v>1</v>
      </c>
      <c r="KR47" s="61">
        <f t="shared" si="255"/>
        <v>1.5600000000000007</v>
      </c>
      <c r="KS47" s="1">
        <f t="shared" si="499"/>
        <v>0</v>
      </c>
      <c r="KT47" s="1">
        <f t="shared" si="500"/>
        <v>0</v>
      </c>
      <c r="KU47" s="1">
        <f t="shared" si="501"/>
        <v>0</v>
      </c>
      <c r="KV47" s="1">
        <f t="shared" si="502"/>
        <v>0</v>
      </c>
      <c r="KW47" s="1">
        <f t="shared" si="503"/>
        <v>0</v>
      </c>
      <c r="KX47" s="1">
        <f t="shared" si="504"/>
        <v>0</v>
      </c>
      <c r="KY47" s="1">
        <f t="shared" si="505"/>
        <v>0</v>
      </c>
      <c r="KZ47" s="1">
        <f t="shared" si="506"/>
        <v>0</v>
      </c>
      <c r="LA47" s="1">
        <f t="shared" si="507"/>
        <v>0</v>
      </c>
      <c r="LB47" s="1">
        <f t="shared" si="508"/>
        <v>0</v>
      </c>
      <c r="LC47" s="1">
        <f t="shared" si="509"/>
        <v>0</v>
      </c>
      <c r="LD47" s="1">
        <f t="shared" si="510"/>
        <v>0</v>
      </c>
      <c r="LE47" s="1">
        <f t="shared" si="511"/>
        <v>0</v>
      </c>
      <c r="LF47" s="1">
        <f t="shared" si="512"/>
        <v>0</v>
      </c>
      <c r="LG47" s="1">
        <f t="shared" si="513"/>
        <v>0</v>
      </c>
      <c r="LH47" s="1">
        <f t="shared" si="514"/>
        <v>0</v>
      </c>
      <c r="LI47" s="1">
        <f t="shared" si="515"/>
        <v>0</v>
      </c>
      <c r="LJ47" s="1">
        <f t="shared" si="516"/>
        <v>0</v>
      </c>
      <c r="LK47" s="1">
        <f t="shared" si="517"/>
        <v>0</v>
      </c>
      <c r="LL47" s="1">
        <f t="shared" si="518"/>
        <v>0</v>
      </c>
      <c r="LM47" s="1">
        <f t="shared" si="519"/>
        <v>0</v>
      </c>
      <c r="LN47" s="61">
        <f t="shared" si="277"/>
        <v>1.5600000000000007</v>
      </c>
      <c r="LO47" s="57">
        <f t="shared" si="278"/>
        <v>11.780882596433331</v>
      </c>
      <c r="LP47" s="57">
        <f t="shared" si="279"/>
        <v>12.415316547686711</v>
      </c>
      <c r="LQ47" s="57">
        <f t="shared" si="280"/>
        <v>15.547413061846068</v>
      </c>
      <c r="LR47" s="57">
        <f t="shared" si="281"/>
        <v>16.735908385017485</v>
      </c>
      <c r="LS47" s="57">
        <f t="shared" si="282"/>
        <v>16.196088030981478</v>
      </c>
      <c r="LT47" s="57">
        <f t="shared" si="283"/>
        <v>14.676182988538175</v>
      </c>
      <c r="LU47" s="57">
        <f t="shared" si="284"/>
        <v>12.980781797015918</v>
      </c>
      <c r="LV47" s="57">
        <f t="shared" si="285"/>
        <v>11.482420624740262</v>
      </c>
      <c r="LW47" s="57">
        <f t="shared" si="286"/>
        <v>10.254558984179285</v>
      </c>
      <c r="LX47" s="57">
        <f t="shared" si="287"/>
        <v>9.255925505548829</v>
      </c>
      <c r="LY47" s="57">
        <f t="shared" si="288"/>
        <v>8.4333553025893888</v>
      </c>
      <c r="LZ47" s="57">
        <f t="shared" si="289"/>
        <v>9.7926666136678922</v>
      </c>
      <c r="MA47" s="57">
        <f t="shared" si="290"/>
        <v>11.414694568318891</v>
      </c>
      <c r="MB47" s="57">
        <f t="shared" si="291"/>
        <v>11.673891714767695</v>
      </c>
      <c r="MC47" s="57">
        <f t="shared" si="292"/>
        <v>11.736070539626247</v>
      </c>
      <c r="MD47" s="57">
        <f t="shared" si="293"/>
        <v>11.75925224659888</v>
      </c>
      <c r="ME47" s="57">
        <f t="shared" si="294"/>
        <v>11.770136178824849</v>
      </c>
      <c r="MF47" s="57">
        <f t="shared" si="295"/>
        <v>11.775569827591848</v>
      </c>
      <c r="MG47" s="57">
        <f t="shared" si="296"/>
        <v>11.778529393802117</v>
      </c>
      <c r="MH47" s="57">
        <f t="shared" si="297"/>
        <v>11.780241095197141</v>
      </c>
      <c r="MI47" s="57">
        <f t="shared" si="298"/>
        <v>11.78030998874088</v>
      </c>
      <c r="MJ47" s="61">
        <f t="shared" si="299"/>
        <v>1.5600000000000007</v>
      </c>
      <c r="MK47" s="57" t="e">
        <f t="shared" si="435"/>
        <v>#N/A</v>
      </c>
      <c r="ML47" s="57" t="e">
        <f t="shared" si="370"/>
        <v>#N/A</v>
      </c>
      <c r="MM47" s="57" t="e">
        <f t="shared" si="371"/>
        <v>#N/A</v>
      </c>
      <c r="MN47" s="57" t="e">
        <f t="shared" si="372"/>
        <v>#N/A</v>
      </c>
      <c r="MO47" s="57" t="e">
        <f t="shared" si="373"/>
        <v>#N/A</v>
      </c>
      <c r="MP47" s="57" t="e">
        <f t="shared" si="374"/>
        <v>#N/A</v>
      </c>
      <c r="MQ47" s="57" t="e">
        <f t="shared" si="375"/>
        <v>#N/A</v>
      </c>
      <c r="MR47" s="57" t="e">
        <f t="shared" si="376"/>
        <v>#N/A</v>
      </c>
      <c r="MS47" s="57" t="e">
        <f t="shared" si="377"/>
        <v>#N/A</v>
      </c>
      <c r="MT47" s="57" t="e">
        <f t="shared" si="378"/>
        <v>#N/A</v>
      </c>
      <c r="MU47" s="57" t="e">
        <f t="shared" si="379"/>
        <v>#N/A</v>
      </c>
      <c r="MV47" s="57" t="e">
        <f t="shared" si="380"/>
        <v>#N/A</v>
      </c>
      <c r="MW47" s="57" t="e">
        <f t="shared" si="381"/>
        <v>#N/A</v>
      </c>
      <c r="MX47" s="57" t="e">
        <f t="shared" si="382"/>
        <v>#N/A</v>
      </c>
      <c r="MY47" s="57" t="e">
        <f t="shared" si="383"/>
        <v>#N/A</v>
      </c>
      <c r="MZ47" s="57" t="e">
        <f t="shared" si="384"/>
        <v>#N/A</v>
      </c>
      <c r="NA47" s="57" t="e">
        <f t="shared" si="385"/>
        <v>#N/A</v>
      </c>
      <c r="NB47" s="57" t="e">
        <f t="shared" si="386"/>
        <v>#N/A</v>
      </c>
      <c r="NC47" s="57" t="e">
        <f t="shared" si="387"/>
        <v>#N/A</v>
      </c>
      <c r="ND47" s="57" t="e">
        <f t="shared" si="388"/>
        <v>#N/A</v>
      </c>
      <c r="NE47" s="57" t="e">
        <f t="shared" si="389"/>
        <v>#N/A</v>
      </c>
      <c r="NF47" s="61">
        <f t="shared" si="320"/>
        <v>1.5600000000000007</v>
      </c>
      <c r="NG47" s="256">
        <f>IF(OY46=0,MIN('Drive Train'!$F$35-FQ46*$C$19*'Drive Train'!$F$39,NG46+$C$39)-$C$7,IF(LO46-1&lt;=0,0,IF($C$37=Motors!$C$30,MAX(MAX(NG$8:NG46)*-1,NG46-$C$39),MAX(0,MAX(NG$8:NG46)*-1,NG46-$C$39))))</f>
        <v>12.012178855935842</v>
      </c>
      <c r="NH47" s="256">
        <f>IF(OZ46=0,MIN('Drive Train'!$F$35-FR46*$C$19*'Drive Train'!$F$39,NH46+$C$39)-$C$7,IF(LP46-1&lt;=0,0,IF($C$37=Motors!$C$30,MAX(MAX(NH$8:NH46)*-1,NH46-$C$39),MAX(0,MAX(NH$8:NH46)*-1,NH46-$C$39))))</f>
        <v>8.1926202428884007</v>
      </c>
      <c r="NI47" s="256">
        <f>IF(PA46=0,MIN('Drive Train'!$F$35-FS46*$C$19*'Drive Train'!$F$39,NI46+$C$39)-$C$7,IF(LQ46-1&lt;=0,0,IF($C$37=Motors!$C$30,MAX(MAX(NI$8:NI46)*-1,NI46-$C$39),MAX(0,MAX(NI$8:NI46)*-1,NI46-$C$39))))</f>
        <v>9.0755585121069693</v>
      </c>
      <c r="NJ47" s="256">
        <f>IF(PB46=0,MIN('Drive Train'!$F$35-FT46*$C$19*'Drive Train'!$F$39,NJ46+$C$39)-$C$7,IF(LR46-1&lt;=0,0,IF($C$37=Motors!$C$30,MAX(MAX(NJ$8:NJ46)*-1,NJ46-$C$39),MAX(0,MAX(NJ$8:NJ46)*-1,NJ46-$C$39))))</f>
        <v>10.245836868473299</v>
      </c>
      <c r="NK47" s="256">
        <f>IF(PC46=0,MIN('Drive Train'!$F$35-FU46*$C$19*'Drive Train'!$F$39,NK46+$C$39)-$C$7,IF(LS46-1&lt;=0,0,IF($C$37=Motors!$C$30,MAX(MAX(NK$8:NK46)*-1,NK46-$C$39),MAX(0,MAX(NK$8:NK46)*-1,NK46-$C$39))))</f>
        <v>11.210309472951529</v>
      </c>
      <c r="NL47" s="256">
        <f>IF(PD46=0,MIN('Drive Train'!$F$35-FV46*$C$19*'Drive Train'!$F$39,NL46+$C$39)-$C$7,IF(LT46-1&lt;=0,0,IF($C$37=Motors!$C$30,MAX(MAX(NL$8:NL46)*-1,NL46-$C$39),MAX(0,MAX(NL$8:NL46)*-1,NL46-$C$39))))</f>
        <v>11.749268641799626</v>
      </c>
      <c r="NM47" s="256">
        <f>IF(PE46=0,MIN('Drive Train'!$F$35-FW46*$C$19*'Drive Train'!$F$39,NM46+$C$39)-$C$7,IF(LU46-1&lt;=0,0,IF($C$37=Motors!$C$30,MAX(MAX(NM$8:NM46)*-1,NM46-$C$39),MAX(0,MAX(NM$8:NM46)*-1,NM46-$C$39))))</f>
        <v>11.960019169990741</v>
      </c>
      <c r="NN47" s="256">
        <f>IF(PF46=0,MIN('Drive Train'!$F$35-FX46*$C$19*'Drive Train'!$F$39,NN46+$C$39)-$C$7,IF(LV46-1&lt;=0,0,IF($C$37=Motors!$C$30,MAX(MAX(NN$8:NN46)*-1,NN46-$C$39),MAX(0,MAX(NN$8:NN46)*-1,NN46-$C$39))))</f>
        <v>12.018160316609222</v>
      </c>
      <c r="NO47" s="256">
        <f>IF(PG46=0,MIN('Drive Train'!$F$35-FY46*$C$19*'Drive Train'!$F$39,NO46+$C$39)-$C$7,IF(LW46-1&lt;=0,0,IF($C$37=Motors!$C$30,MAX(MAX(NO$8:NO46)*-1,NO46-$C$39),MAX(0,MAX(NO$8:NO46)*-1,NO46-$C$39))))</f>
        <v>12.030472295073819</v>
      </c>
      <c r="NP47" s="256">
        <f>IF(PH46=0,MIN('Drive Train'!$F$35-FZ46*$C$19*'Drive Train'!$F$39,NP46+$C$39)-$C$7,IF(LX46-1&lt;=0,0,IF($C$37=Motors!$C$30,MAX(MAX(NP$8:NP46)*-1,NP46-$C$39),MAX(0,MAX(NP$8:NP46)*-1,NP46-$C$39))))</f>
        <v>12.032403558293582</v>
      </c>
      <c r="NQ47" s="256">
        <f>IF(PI46=0,MIN('Drive Train'!$F$35-GA46*$C$19*'Drive Train'!$F$39,NQ46+$C$39)-$C$7,IF(LY46-1&lt;=0,0,IF($C$37=Motors!$C$30,MAX(MAX(NQ$8:NQ46)*-1,NQ46-$C$39),MAX(0,MAX(NQ$8:NQ46)*-1,NQ46-$C$39))))</f>
        <v>12.032625374451092</v>
      </c>
      <c r="NR47" s="256">
        <f>IF(PJ46=0,MIN('Drive Train'!$F$35-GB46*$C$19*'Drive Train'!$F$39,NR46+$C$39)-$C$7,IF(LZ46-1&lt;=0,0,IF($C$37=Motors!$C$30,MAX(MAX(NR$8:NR46)*-1,NR46-$C$39),MAX(0,MAX(NR$8:NR46)*-1,NR46-$C$39))))</f>
        <v>11.380832261110198</v>
      </c>
      <c r="NS47" s="256">
        <f>IF(PK46=0,MIN('Drive Train'!$F$35-GC46*$C$19*'Drive Train'!$F$39,NS46+$C$39)-$C$7,IF(MA46-1&lt;=0,0,IF($C$37=Motors!$C$30,MAX(MAX(NS$8:NS46)*-1,NS46-$C$39),MAX(0,MAX(NS$8:NS46)*-1,NS46-$C$39))))</f>
        <v>11.730788273624206</v>
      </c>
      <c r="NT47" s="256">
        <f>IF(PL46=0,MIN('Drive Train'!$F$35-GD46*$C$19*'Drive Train'!$F$39,NT46+$C$39)-$C$7,IF(MB46-1&lt;=0,0,IF($C$37=Motors!$C$30,MAX(MAX(NT$8:NT46)*-1,NT46-$C$39),MAX(0,MAX(NT$8:NT46)*-1,NT46-$C$39))))</f>
        <v>11.92830957306556</v>
      </c>
      <c r="NU47" s="256">
        <f>IF(PM46=0,MIN('Drive Train'!$F$35-GE46*$C$19*'Drive Train'!$F$39,NU46+$C$39)-$C$7,IF(MC46-1&lt;=0,0,IF($C$37=Motors!$C$30,MAX(MAX(NU$8:NU46)*-1,NU46-$C$39),MAX(0,MAX(NU$8:NU46)*-1,NU46-$C$39))))</f>
        <v>11.976878861074637</v>
      </c>
      <c r="NV47" s="256">
        <f>IF(PN46=0,MIN('Drive Train'!$F$35-GF46*$C$19*'Drive Train'!$F$39,NV46+$C$39)-$C$7,IF(MD46-1&lt;=0,0,IF($C$37=Motors!$C$30,MAX(MAX(NV$8:NV46)*-1,NV46-$C$39),MAX(0,MAX(NV$8:NV46)*-1,NV46-$C$39))))</f>
        <v>11.995108599090678</v>
      </c>
      <c r="NW47" s="256">
        <f>IF(PO46=0,MIN('Drive Train'!$F$35-GG46*$C$19*'Drive Train'!$F$39,NW46+$C$39)-$C$7,IF(ME46-1&lt;=0,0,IF($C$37=Motors!$C$30,MAX(MAX(NW$8:NW46)*-1,NW46-$C$39),MAX(0,MAX(NW$8:NW46)*-1,NW46-$C$39))))</f>
        <v>12.003690662727148</v>
      </c>
      <c r="NX47" s="256">
        <f>IF(PP46=0,MIN('Drive Train'!$F$35-GH46*$C$19*'Drive Train'!$F$39,NX46+$C$39)-$C$7,IF(MF46-1&lt;=0,0,IF($C$37=Motors!$C$30,MAX(MAX(NX$8:NX46)*-1,NX46-$C$39),MAX(0,MAX(NX$8:NX46)*-1,NX46-$C$39))))</f>
        <v>12.007980686897085</v>
      </c>
      <c r="NY47" s="256">
        <f>IF(PQ46=0,MIN('Drive Train'!$F$35-GI46*$C$19*'Drive Train'!$F$39,NY46+$C$39)-$C$7,IF(MG46-1&lt;=0,0,IF($C$37=Motors!$C$30,MAX(MAX(NY$8:NY46)*-1,NY46-$C$39),MAX(0,MAX(NY$8:NY46)*-1,NY46-$C$39))))</f>
        <v>12.0103189092547</v>
      </c>
      <c r="NZ47" s="256">
        <f>IF(PR46=0,MIN('Drive Train'!$F$35-GJ46*$C$19*'Drive Train'!$F$39,NZ46+$C$39)-$C$7,IF(MH46-1&lt;=0,0,IF($C$37=Motors!$C$30,MAX(MAX(NZ$8:NZ46)*-1,NZ46-$C$39),MAX(0,MAX(NZ$8:NZ46)*-1,NZ46-$C$39))))</f>
        <v>12.011671751070093</v>
      </c>
      <c r="OA47" s="256">
        <f>IF(PS46=0,MIN('Drive Train'!$F$35-GK46*$C$19*'Drive Train'!$F$39,OA46+$C$39)-$C$7,IF(MI46-1&lt;=0,0,IF($C$37=Motors!$C$30,MAX(MAX(OA$8:OA46)*-1,OA46-$C$39),MAX(0,MAX(OA$8:OA46)*-1,OA46-$C$39))))</f>
        <v>12.011726208736517</v>
      </c>
      <c r="OB47" s="61">
        <f t="shared" si="321"/>
        <v>1.5600000000000007</v>
      </c>
      <c r="OC47" s="256">
        <f>'Drive Train'!$F$35-(FQ47*$C$13)*$C$19*'Drive Train'!$F$39</f>
        <v>12.195571504919888</v>
      </c>
      <c r="OD47" s="256">
        <f>'Drive Train'!$F$35-(FR47*$C$13)*$C$19*'Drive Train'!$F$39</f>
        <v>8.3936180168390742</v>
      </c>
      <c r="OE47" s="256">
        <f>'Drive Train'!$F$35-(FS47*$C$13)*$C$19*'Drive Train'!$F$39</f>
        <v>9.3056750506823374</v>
      </c>
      <c r="OF47" s="256">
        <f>'Drive Train'!$F$35-(FT47*$C$13)*$C$19*'Drive Train'!$F$39</f>
        <v>10.489332375625198</v>
      </c>
      <c r="OG47" s="256">
        <f>'Drive Train'!$F$35-(FU47*$C$13)*$C$19*'Drive Train'!$F$39</f>
        <v>11.442285387826924</v>
      </c>
      <c r="OH47" s="256">
        <f>'Drive Train'!$F$35-(FV47*$C$13)*$C$19*'Drive Train'!$F$39</f>
        <v>11.956765617391893</v>
      </c>
      <c r="OI47" s="256">
        <f>'Drive Train'!$F$35-(FW47*$C$13)*$C$19*'Drive Train'!$F$39</f>
        <v>12.149774759919275</v>
      </c>
      <c r="OJ47" s="256">
        <f>'Drive Train'!$F$35-(FX47*$C$13)*$C$19*'Drive Train'!$F$39</f>
        <v>12.200690878616543</v>
      </c>
      <c r="OK47" s="256">
        <f>'Drive Train'!$F$35-(FY47*$C$13)*$C$19*'Drive Train'!$F$39</f>
        <v>12.210947628789004</v>
      </c>
      <c r="OL47" s="256">
        <f>'Drive Train'!$F$35-(FZ47*$C$13)*$C$19*'Drive Train'!$F$39</f>
        <v>12.212467779794789</v>
      </c>
      <c r="OM47" s="256">
        <f>'Drive Train'!$F$35-(GA47*$C$13)*$C$19*'Drive Train'!$F$39</f>
        <v>12.212631329456727</v>
      </c>
      <c r="ON47" s="256">
        <f>'Drive Train'!$F$35-(GB47*$C$13)*$C$19*'Drive Train'!$F$39</f>
        <v>11.575535761292226</v>
      </c>
      <c r="OO47" s="256">
        <f>'Drive Train'!$F$35-(GC47*$C$13)*$C$19*'Drive Train'!$F$39</f>
        <v>11.958697951469933</v>
      </c>
      <c r="OP47" s="256">
        <f>'Drive Train'!$F$35-(GD47*$C$13)*$C$19*'Drive Train'!$F$39</f>
        <v>12.125383571673023</v>
      </c>
      <c r="OQ47" s="256">
        <f>'Drive Train'!$F$35-(GE47*$C$13)*$C$19*'Drive Train'!$F$39</f>
        <v>12.166073281836873</v>
      </c>
      <c r="OR47" s="256">
        <f>'Drive Train'!$F$35-(GF47*$C$13)*$C$19*'Drive Train'!$F$39</f>
        <v>12.18131475797863</v>
      </c>
      <c r="OS47" s="256">
        <f>'Drive Train'!$F$35-(GG47*$C$13)*$C$19*'Drive Train'!$F$39</f>
        <v>12.188484185144715</v>
      </c>
      <c r="OT47" s="256">
        <f>'Drive Train'!$F$35-(GH47*$C$13)*$C$19*'Drive Train'!$F$39</f>
        <v>12.192066651637116</v>
      </c>
      <c r="OU47" s="256">
        <f>'Drive Train'!$F$35-(GI47*$C$13)*$C$19*'Drive Train'!$F$39</f>
        <v>12.194018834018713</v>
      </c>
      <c r="OV47" s="256">
        <f>'Drive Train'!$F$35-(GJ47*$C$13)*$C$19*'Drive Train'!$F$39</f>
        <v>12.19514819469879</v>
      </c>
      <c r="OW47" s="256">
        <f>'Drive Train'!$F$35-(GK47*$C$13)*$C$19*'Drive Train'!$F$39</f>
        <v>12.195193654340493</v>
      </c>
      <c r="OX47" s="61">
        <f t="shared" si="322"/>
        <v>1.5600000000000007</v>
      </c>
      <c r="OY47" s="1">
        <f>IF(PU47&gt;='Drive Train'!$F$29,1,0)</f>
        <v>0</v>
      </c>
      <c r="OZ47" s="1">
        <f>IF(PV47&gt;='Drive Train'!$F$29,1,0)</f>
        <v>0</v>
      </c>
      <c r="PA47" s="1">
        <f>IF(PW47&gt;='Drive Train'!$F$29,1,0)</f>
        <v>0</v>
      </c>
      <c r="PB47" s="1">
        <f>IF(PX47&gt;='Drive Train'!$F$29,1,0)</f>
        <v>0</v>
      </c>
      <c r="PC47" s="1">
        <f>IF(PY47&gt;='Drive Train'!$F$29,1,0)</f>
        <v>1</v>
      </c>
      <c r="PD47" s="1">
        <f>IF(PZ47&gt;='Drive Train'!$F$29,1,0)</f>
        <v>1</v>
      </c>
      <c r="PE47" s="1">
        <f>IF(QA47&gt;='Drive Train'!$F$29,1,0)</f>
        <v>0</v>
      </c>
      <c r="PF47" s="1">
        <f>IF(QB47&gt;='Drive Train'!$F$29,1,0)</f>
        <v>0</v>
      </c>
      <c r="PG47" s="1">
        <f>IF(QC47&gt;='Drive Train'!$F$29,1,0)</f>
        <v>0</v>
      </c>
      <c r="PH47" s="1">
        <f>IF(QD47&gt;='Drive Train'!$F$29,1,0)</f>
        <v>0</v>
      </c>
      <c r="PI47" s="1">
        <f>IF(QE47&gt;='Drive Train'!$F$29,1,0)</f>
        <v>0</v>
      </c>
      <c r="PJ47" s="1">
        <f>IF(QF47&gt;='Drive Train'!$F$29,1,0)</f>
        <v>0</v>
      </c>
      <c r="PK47" s="1">
        <f>IF(QG47&gt;='Drive Train'!$F$29,1,0)</f>
        <v>0</v>
      </c>
      <c r="PL47" s="1">
        <f>IF(QH47&gt;='Drive Train'!$F$29,1,0)</f>
        <v>0</v>
      </c>
      <c r="PM47" s="1">
        <f>IF(QI47&gt;='Drive Train'!$F$29,1,0)</f>
        <v>0</v>
      </c>
      <c r="PN47" s="1">
        <f>IF(QJ47&gt;='Drive Train'!$F$29,1,0)</f>
        <v>0</v>
      </c>
      <c r="PO47" s="1">
        <f>IF(QK47&gt;='Drive Train'!$F$29,1,0)</f>
        <v>0</v>
      </c>
      <c r="PP47" s="1">
        <f>IF(QL47&gt;='Drive Train'!$F$29,1,0)</f>
        <v>0</v>
      </c>
      <c r="PQ47" s="1">
        <f>IF(QM47&gt;='Drive Train'!$F$29,1,0)</f>
        <v>0</v>
      </c>
      <c r="PR47" s="1">
        <f>IF(QN47&gt;='Drive Train'!$F$29,1,0)</f>
        <v>0</v>
      </c>
      <c r="PS47" s="1">
        <f>IF(QO47&gt;='Drive Train'!$F$29,1,0)</f>
        <v>0</v>
      </c>
      <c r="PT47" s="253">
        <f t="shared" si="323"/>
        <v>1.5600000000000007</v>
      </c>
      <c r="PU47" s="57">
        <f t="shared" si="324"/>
        <v>14.741702760307707</v>
      </c>
      <c r="PV47" s="57">
        <f t="shared" si="325"/>
        <v>10.286290103908739</v>
      </c>
      <c r="PW47" s="57">
        <f t="shared" si="326"/>
        <v>13.522592764130668</v>
      </c>
      <c r="PX47" s="57">
        <f t="shared" si="327"/>
        <v>15.561286890631479</v>
      </c>
      <c r="PY47" s="57">
        <f t="shared" si="328"/>
        <v>16.405186636761965</v>
      </c>
      <c r="PZ47" s="57">
        <f t="shared" si="329"/>
        <v>16.204552788641386</v>
      </c>
      <c r="QA47" s="57">
        <f t="shared" si="330"/>
        <v>15.479689310029613</v>
      </c>
      <c r="QB47" s="57">
        <f t="shared" si="331"/>
        <v>14.464191528018075</v>
      </c>
      <c r="QC47" s="57">
        <f t="shared" si="332"/>
        <v>13.441995765490525</v>
      </c>
      <c r="QD47" s="57">
        <f t="shared" si="333"/>
        <v>12.482731614484154</v>
      </c>
      <c r="QE47" s="57">
        <f t="shared" si="334"/>
        <v>11.621120034299137</v>
      </c>
      <c r="QF47" s="57">
        <f t="shared" si="335"/>
        <v>8.8988039400140071</v>
      </c>
      <c r="QG47" s="57">
        <f t="shared" si="336"/>
        <v>10.810173960040443</v>
      </c>
      <c r="QH47" s="57">
        <f t="shared" si="337"/>
        <v>12.153089682527058</v>
      </c>
      <c r="QI47" s="57">
        <f t="shared" si="338"/>
        <v>13.042129484288264</v>
      </c>
      <c r="QJ47" s="57">
        <f t="shared" si="339"/>
        <v>13.656572206214415</v>
      </c>
      <c r="QK47" s="57">
        <f t="shared" si="340"/>
        <v>14.093067451146853</v>
      </c>
      <c r="QL47" s="57">
        <f t="shared" si="341"/>
        <v>14.374957519765129</v>
      </c>
      <c r="QM47" s="57">
        <f t="shared" si="342"/>
        <v>14.560432667450199</v>
      </c>
      <c r="QN47" s="57">
        <f t="shared" si="343"/>
        <v>14.682913145181914</v>
      </c>
      <c r="QO47" s="57">
        <f t="shared" si="344"/>
        <v>14.688608161113418</v>
      </c>
      <c r="QP47" s="61">
        <f t="shared" si="345"/>
        <v>1.5600000000000007</v>
      </c>
      <c r="QQ47" s="57">
        <f t="shared" si="436"/>
        <v>4.2994234349099401E-2</v>
      </c>
      <c r="QR47" s="57">
        <f t="shared" si="437"/>
        <v>0.84259939304707976</v>
      </c>
      <c r="QS47" s="57">
        <f t="shared" si="438"/>
        <v>0.65078076307851895</v>
      </c>
      <c r="QT47" s="57">
        <f t="shared" si="439"/>
        <v>0.40184070999209237</v>
      </c>
      <c r="QU47" s="57">
        <f t="shared" si="440"/>
        <v>0.20142107126107714</v>
      </c>
      <c r="QV47" s="57">
        <f t="shared" si="441"/>
        <v>9.3218525675510297E-2</v>
      </c>
      <c r="QW47" s="57">
        <f t="shared" si="442"/>
        <v>5.2625944381552069E-2</v>
      </c>
      <c r="QX47" s="57">
        <f t="shared" si="443"/>
        <v>4.1917556891055599E-2</v>
      </c>
      <c r="QY47" s="57">
        <f t="shared" si="444"/>
        <v>3.9760415733204081E-2</v>
      </c>
      <c r="QZ47" s="57">
        <f t="shared" si="445"/>
        <v>3.9440706249635506E-2</v>
      </c>
      <c r="RA47" s="57">
        <f t="shared" si="446"/>
        <v>3.940630941816476E-2</v>
      </c>
      <c r="RB47" s="57">
        <f t="shared" si="447"/>
        <v>0.17339661321462388</v>
      </c>
      <c r="RC47" s="57">
        <f t="shared" si="448"/>
        <v>9.2812128200640415E-2</v>
      </c>
      <c r="RD47" s="57">
        <f t="shared" si="449"/>
        <v>5.7755759885507969E-2</v>
      </c>
      <c r="RE47" s="57">
        <f t="shared" si="450"/>
        <v>4.9198132272508494E-2</v>
      </c>
      <c r="RF47" s="57">
        <f t="shared" si="451"/>
        <v>4.5992631998155481E-2</v>
      </c>
      <c r="RG47" s="57">
        <f t="shared" si="452"/>
        <v>4.448479899470538E-2</v>
      </c>
      <c r="RH47" s="57">
        <f t="shared" si="453"/>
        <v>4.3731355088258816E-2</v>
      </c>
      <c r="RI47" s="57">
        <f t="shared" si="454"/>
        <v>4.3320783231465043E-2</v>
      </c>
      <c r="RJ47" s="57">
        <f t="shared" si="455"/>
        <v>4.3083262538839595E-2</v>
      </c>
      <c r="RK47" s="57">
        <f t="shared" si="456"/>
        <v>4.3073701726448546E-2</v>
      </c>
      <c r="RL47" s="61">
        <f t="shared" si="346"/>
        <v>1.5600000000000007</v>
      </c>
      <c r="RM47" s="2">
        <f>IF(AND(LO47&gt;=LO$6*'Drive Train'!$AA$52,LO47&lt;=LO$6*'Drive Train'!$AA$53,KS47=0,JW47=0,EU47&gt;0),$C$17,0)</f>
        <v>0</v>
      </c>
      <c r="RN47" s="2">
        <f>IF(AND(LP47&gt;=LP$6*'Drive Train'!$AA$52,LP47&lt;=LP$6*'Drive Train'!$AA$53,KT47=0,JX47=0,EV47&gt;0),$C$17,0)</f>
        <v>0.04</v>
      </c>
      <c r="RO47" s="2">
        <f>IF(AND(LQ47&gt;=LQ$6*'Drive Train'!$AA$52,LQ47&lt;=LQ$6*'Drive Train'!$AA$53,KU47=0,JY47=0,EW47&gt;0),$C$17,0)</f>
        <v>0.04</v>
      </c>
      <c r="RP47" s="2">
        <f>IF(AND(LR47&gt;=LR$6*'Drive Train'!$AA$52,LR47&lt;=LR$6*'Drive Train'!$AA$53,KV47=0,JZ47=0,EX47&gt;0),$C$17,0)</f>
        <v>0.04</v>
      </c>
      <c r="RQ47" s="2">
        <f>IF(AND(LS47&gt;=LS$6*'Drive Train'!$AA$52,LS47&lt;=LS$6*'Drive Train'!$AA$53,KW47=0,KA47=0,EY47&gt;0),$C$17,0)</f>
        <v>0</v>
      </c>
      <c r="RR47" s="2">
        <f>IF(AND(LT47&gt;=LT$6*'Drive Train'!$AA$52,LT47&lt;=LT$6*'Drive Train'!$AA$53,KX47=0,KB47=0,EZ47&gt;0),$C$17,0)</f>
        <v>0</v>
      </c>
      <c r="RS47" s="2">
        <f>IF(AND(LU47&gt;=LU$6*'Drive Train'!$AA$52,LU47&lt;=LU$6*'Drive Train'!$AA$53,KY47=0,KC47=0,FA47&gt;0),$C$17,0)</f>
        <v>0</v>
      </c>
      <c r="RT47" s="2">
        <f>IF(AND(LV47&gt;=LV$6*'Drive Train'!$AA$52,LV47&lt;=LV$6*'Drive Train'!$AA$53,KZ47=0,KD47=0,FB47&gt;0),$C$17,0)</f>
        <v>0</v>
      </c>
      <c r="RU47" s="2">
        <f>IF(AND(LW47&gt;=LW$6*'Drive Train'!$AA$52,LW47&lt;=LW$6*'Drive Train'!$AA$53,LA47=0,KE47=0,FC47&gt;0),$C$17,0)</f>
        <v>0</v>
      </c>
      <c r="RV47" s="2">
        <f>IF(AND(LX47&gt;=LX$6*'Drive Train'!$AA$52,LX47&lt;=LX$6*'Drive Train'!$AA$53,LB47=0,KF47=0,FD47&gt;0),$C$17,0)</f>
        <v>0</v>
      </c>
      <c r="RW47" s="2">
        <f>IF(AND(LY47&gt;=LY$6*'Drive Train'!$AA$52,LY47&lt;=LY$6*'Drive Train'!$AA$53,LC47=0,KG47=0,FE47&gt;0),$C$17,0)</f>
        <v>0</v>
      </c>
      <c r="RX47" s="2">
        <f>IF(AND(LZ47&gt;=LZ$6*'Drive Train'!$AA$52,LZ47&lt;=LZ$6*'Drive Train'!$AA$53,LD47=0,KH47=0,FF47&gt;0),$C$17,0)</f>
        <v>0.04</v>
      </c>
      <c r="RY47" s="2">
        <f>IF(AND(MA47&gt;=MA$6*'Drive Train'!$AA$52,MA47&lt;=MA$6*'Drive Train'!$AA$53,LE47=0,KI47=0,FG47&gt;0),$C$17,0)</f>
        <v>0.04</v>
      </c>
      <c r="RZ47" s="2">
        <f>IF(AND(MB47&gt;=MB$6*'Drive Train'!$AA$52,MB47&lt;=MB$6*'Drive Train'!$AA$53,LF47=0,KJ47=0,FH47&gt;0),$C$17,0)</f>
        <v>0</v>
      </c>
      <c r="SA47" s="2">
        <f>IF(AND(MC47&gt;=MC$6*'Drive Train'!$AA$52,MC47&lt;=MC$6*'Drive Train'!$AA$53,LG47=0,KK47=0,FI47&gt;0),$C$17,0)</f>
        <v>0</v>
      </c>
      <c r="SB47" s="2">
        <f>IF(AND(MD47&gt;=MD$6*'Drive Train'!$AA$52,MD47&lt;=MD$6*'Drive Train'!$AA$53,LH47=0,KL47=0,FJ47&gt;0),$C$17,0)</f>
        <v>0</v>
      </c>
      <c r="SC47" s="2">
        <f>IF(AND(ME47&gt;=ME$6*'Drive Train'!$AA$52,ME47&lt;=ME$6*'Drive Train'!$AA$53,LI47=0,KM47=0,FK47&gt;0),$C$17,0)</f>
        <v>0</v>
      </c>
      <c r="SD47" s="2">
        <f>IF(AND(MF47&gt;=MF$6*'Drive Train'!$AA$52,MF47&lt;=MF$6*'Drive Train'!$AA$53,LJ47=0,KN47=0,FL47&gt;0),$C$17,0)</f>
        <v>0</v>
      </c>
      <c r="SE47" s="2">
        <f>IF(AND(MG47&gt;=MG$6*'Drive Train'!$AA$52,MG47&lt;=MG$6*'Drive Train'!$AA$53,LK47=0,KO47=0,FM47&gt;0),$C$17,0)</f>
        <v>0</v>
      </c>
      <c r="SF47" s="2">
        <f>IF(AND(MH47&gt;=MH$6*'Drive Train'!$AA$52,MH47&lt;=MH$6*'Drive Train'!$AA$53,LL47=0,KP47=0,FN47&gt;0),$C$17,0)</f>
        <v>0</v>
      </c>
      <c r="SG47" s="2">
        <f>IF(AND(MI47&gt;=MI$6*'Drive Train'!$AA$52,MI47&lt;=MI$6*'Drive Train'!$AA$53,LM47=0,KQ47=0,FO47&gt;0),$C$17,0)</f>
        <v>0</v>
      </c>
      <c r="SH47" s="61">
        <f t="shared" si="347"/>
        <v>1.5600000000000007</v>
      </c>
      <c r="SI47" s="2">
        <f>IF(AND(EU47&lt;0,KS47=0,LO47&gt;=LO$6*'Drive Train'!$AA$52,LO47&lt;=LO$6*'Drive Train'!$AA$53,OY47=1,JW47=0),$C$17,0)</f>
        <v>0</v>
      </c>
      <c r="SJ47" s="2">
        <f>IF(AND(EV47&lt;0,KT47=0,LP47&gt;=LP$6*'Drive Train'!$AA$52,LP47&lt;=LP$6*'Drive Train'!$AA$53,OZ47=1,JX47=0),$C$17,0)</f>
        <v>0</v>
      </c>
      <c r="SK47" s="2">
        <f>IF(AND(EW47&lt;0,KU47=0,LQ47&gt;=LQ$6*'Drive Train'!$AA$52,LQ47&lt;=LQ$6*'Drive Train'!$AA$53,PA47=1,JY47=0),$C$17,0)</f>
        <v>0</v>
      </c>
      <c r="SL47" s="2">
        <f>IF(AND(EX47&lt;0,KV47=0,LR47&gt;=LR$6*'Drive Train'!$AA$52,LR47&lt;=LR$6*'Drive Train'!$AA$53,PB47=1,JZ47=0),$C$17,0)</f>
        <v>0</v>
      </c>
      <c r="SM47" s="2">
        <f>IF(AND(EY47&lt;0,KW47=0,LS47&gt;=LS$6*'Drive Train'!$AA$52,LS47&lt;=LS$6*'Drive Train'!$AA$53,PC47=1,KA47=0),$C$17,0)</f>
        <v>0</v>
      </c>
      <c r="SN47" s="2">
        <f>IF(AND(EZ47&lt;0,KX47=0,LT47&gt;=LT$6*'Drive Train'!$AA$52,LT47&lt;=LT$6*'Drive Train'!$AA$53,PD47=1,KB47=0),$C$17,0)</f>
        <v>0</v>
      </c>
      <c r="SO47" s="2">
        <f>IF(AND(FA47&lt;0,KY47=0,LU47&gt;=LU$6*'Drive Train'!$AA$52,LU47&lt;=LU$6*'Drive Train'!$AA$53,PE47=1,KC47=0),$C$17,0)</f>
        <v>0</v>
      </c>
      <c r="SP47" s="2">
        <f>IF(AND(FB47&lt;0,KZ47=0,LV47&gt;=LV$6*'Drive Train'!$AA$52,LV47&lt;=LV$6*'Drive Train'!$AA$53,PF47=1,KD47=0),$C$17,0)</f>
        <v>0</v>
      </c>
      <c r="SQ47" s="2">
        <f>IF(AND(FC47&lt;0,LA47=0,LW47&gt;=LW$6*'Drive Train'!$AA$52,LW47&lt;=LW$6*'Drive Train'!$AA$53,PG47=1,KE47=0),$C$17,0)</f>
        <v>0</v>
      </c>
      <c r="SR47" s="2">
        <f>IF(AND(FD47&lt;0,LB47=0,LX47&gt;=LX$6*'Drive Train'!$AA$52,LX47&lt;=LX$6*'Drive Train'!$AA$53,PH47=1,KF47=0),$C$17,0)</f>
        <v>0</v>
      </c>
      <c r="SS47" s="2">
        <f>IF(AND(FE47&lt;0,LC47=0,LY47&gt;=LY$6*'Drive Train'!$AA$52,LY47&lt;=LY$6*'Drive Train'!$AA$53,PI47=1,KG47=0),$C$17,0)</f>
        <v>0</v>
      </c>
      <c r="ST47" s="2">
        <f>IF(AND(FF47&lt;0,LD47=0,LZ47&gt;=LZ$6*'Drive Train'!$AA$52,LZ47&lt;=LZ$6*'Drive Train'!$AA$53,PJ47=1,KH47=0),$C$17,0)</f>
        <v>0</v>
      </c>
      <c r="SU47" s="2">
        <f>IF(AND(FG47&lt;0,LE47=0,MA47&gt;=MA$6*'Drive Train'!$AA$52,MA47&lt;=MA$6*'Drive Train'!$AA$53,PK47=1,KI47=0),$C$17,0)</f>
        <v>0</v>
      </c>
      <c r="SV47" s="2">
        <f>IF(AND(FH47&lt;0,LF47=0,MB47&gt;=MB$6*'Drive Train'!$AA$52,MB47&lt;=MB$6*'Drive Train'!$AA$53,PL47=1,KJ47=0),$C$17,0)</f>
        <v>0</v>
      </c>
      <c r="SW47" s="2">
        <f>IF(AND(FI47&lt;0,LG47=0,MC47&gt;=MC$6*'Drive Train'!$AA$52,MC47&lt;=MC$6*'Drive Train'!$AA$53,PM47=1,KK47=0),$C$17,0)</f>
        <v>0</v>
      </c>
      <c r="SX47" s="2">
        <f>IF(AND(FJ47&lt;0,LH47=0,MD47&gt;=MD$6*'Drive Train'!$AA$52,MD47&lt;=MD$6*'Drive Train'!$AA$53,PN47=1,KL47=0),$C$17,0)</f>
        <v>0</v>
      </c>
      <c r="SY47" s="2">
        <f>IF(AND(FK47&lt;0,LI47=0,ME47&gt;=ME$6*'Drive Train'!$AA$52,ME47&lt;=ME$6*'Drive Train'!$AA$53,PO47=1,KM47=0),$C$17,0)</f>
        <v>0</v>
      </c>
      <c r="SZ47" s="2">
        <f>IF(AND(FL47&lt;0,LJ47=0,MF47&gt;=MF$6*'Drive Train'!$AA$52,MF47&lt;=MF$6*'Drive Train'!$AA$53,PP47=1,KN47=0),$C$17,0)</f>
        <v>0</v>
      </c>
      <c r="TA47" s="2">
        <f>IF(AND(FM47&lt;0,LK47=0,MG47&gt;=MG$6*'Drive Train'!$AA$52,MG47&lt;=MG$6*'Drive Train'!$AA$53,PQ47=1,KO47=0),$C$17,0)</f>
        <v>0</v>
      </c>
      <c r="TB47" s="2">
        <f>IF(AND(FN47&lt;0,LL47=0,MH47&gt;=MH$6*'Drive Train'!$AA$52,MH47&lt;=MH$6*'Drive Train'!$AA$53,PR47=1,KP47=0),$C$17,0)</f>
        <v>0</v>
      </c>
      <c r="TC47" s="2">
        <f>IF(AND(FO47&lt;0,LM47=0,MI47&gt;=MI$6*'Drive Train'!$AA$52,MI47&lt;=MI$6*'Drive Train'!$AA$53,PS47=1,KQ47=0),$C$17,0)</f>
        <v>0</v>
      </c>
      <c r="TD47" s="144">
        <f t="shared" si="348"/>
        <v>1.5600000000000007</v>
      </c>
    </row>
    <row r="48" spans="1:524" x14ac:dyDescent="0.2">
      <c r="C48" s="3" t="s">
        <v>339</v>
      </c>
      <c r="E48" s="300">
        <f>SI6</f>
        <v>0.39999999999999997</v>
      </c>
      <c r="F48" s="300" t="e">
        <f>SJ6*VLOOKUP('Drive Train'!$AK$32,$E$98:$F$99,2,FALSE)</f>
        <v>#N/A</v>
      </c>
      <c r="G48" s="300" t="e">
        <f>SK6*VLOOKUP('Drive Train'!$AK$32,$E$98:$F$99,2,FALSE)</f>
        <v>#N/A</v>
      </c>
      <c r="H48" s="300" t="e">
        <f>SL6*VLOOKUP('Drive Train'!$AK$32,$E$98:$F$99,2,FALSE)</f>
        <v>#N/A</v>
      </c>
      <c r="I48" s="300" t="e">
        <f>SM6*VLOOKUP('Drive Train'!$AK$32,$E$98:$F$99,2,FALSE)</f>
        <v>#N/A</v>
      </c>
      <c r="J48" s="300" t="e">
        <f>SN6*VLOOKUP('Drive Train'!$AK$32,$E$98:$F$99,2,FALSE)</f>
        <v>#N/A</v>
      </c>
      <c r="K48" s="300" t="e">
        <f>SO6*VLOOKUP('Drive Train'!$AK$32,$E$98:$F$99,2,FALSE)</f>
        <v>#N/A</v>
      </c>
      <c r="L48" s="300" t="e">
        <f>SP6*VLOOKUP('Drive Train'!$AK$32,$E$98:$F$99,2,FALSE)</f>
        <v>#N/A</v>
      </c>
      <c r="M48" s="300" t="e">
        <f>SQ6*VLOOKUP('Drive Train'!$AK$32,$E$98:$F$99,2,FALSE)</f>
        <v>#N/A</v>
      </c>
      <c r="N48" s="300" t="e">
        <f>SR6*VLOOKUP('Drive Train'!$AK$32,$E$98:$F$99,2,FALSE)</f>
        <v>#N/A</v>
      </c>
      <c r="O48" s="300" t="e">
        <f>SS6*VLOOKUP('Drive Train'!$AK$32,$E$98:$F$99,2,FALSE)</f>
        <v>#N/A</v>
      </c>
      <c r="R48" s="63">
        <f t="shared" si="160"/>
        <v>1.6000000000000008</v>
      </c>
      <c r="S48" s="2">
        <f>NG48/'Drive Train'!$F$35</f>
        <v>0.96899770200966839</v>
      </c>
      <c r="T48" s="2">
        <f>NH48/'Drive Train'!$F$35</f>
        <v>0.66238854974508665</v>
      </c>
      <c r="U48" s="2">
        <f>NI48/'Drive Train'!$F$35</f>
        <v>0.73594153634534976</v>
      </c>
      <c r="V48" s="2">
        <f>NJ48/'Drive Train'!$F$35</f>
        <v>0.83139777222783851</v>
      </c>
      <c r="W48" s="2">
        <f>NK48/'Drive Train'!$F$35</f>
        <v>0.51696044136705877</v>
      </c>
      <c r="X48" s="2">
        <f>NL48/'Drive Train'!$F$35</f>
        <v>0.56042489046771171</v>
      </c>
      <c r="Y48" s="2">
        <f>NM48/'Drive Train'!$F$35</f>
        <v>0.96530441612252216</v>
      </c>
      <c r="Z48" s="2">
        <f>NN48/'Drive Train'!$F$35</f>
        <v>0.96941055472714055</v>
      </c>
      <c r="AA48" s="2">
        <f>NO48/'Drive Train'!$F$35</f>
        <v>0.97023771199911324</v>
      </c>
      <c r="AB48" s="2">
        <f>NP48/'Drive Train'!$F$35</f>
        <v>0.9703603048221604</v>
      </c>
      <c r="AC48" s="2">
        <f>NQ48/'Drive Train'!$F$35</f>
        <v>0.97037349431102637</v>
      </c>
      <c r="AD48" s="2">
        <f>NR48/'Drive Train'!$F$35</f>
        <v>0.91899481945905048</v>
      </c>
      <c r="AE48" s="2">
        <f>NS48/'Drive Train'!$F$35</f>
        <v>0.94989499608628492</v>
      </c>
      <c r="AF48" s="2">
        <f>NT48/'Drive Train'!$F$35</f>
        <v>0.96333738481234055</v>
      </c>
      <c r="AG48" s="2">
        <f>NU48/'Drive Train'!$F$35</f>
        <v>0.96661881305136066</v>
      </c>
      <c r="AH48" s="2">
        <f>NV48/'Drive Train'!$F$35</f>
        <v>0.96784796435311526</v>
      </c>
      <c r="AI48" s="2">
        <f>NW48/'Drive Train'!$F$35</f>
        <v>0.96842614396328341</v>
      </c>
      <c r="AJ48" s="2">
        <f>NX48/'Drive Train'!$F$35</f>
        <v>0.96871505255138035</v>
      </c>
      <c r="AK48" s="2">
        <f>NY48/'Drive Train'!$F$35</f>
        <v>0.96887248661441239</v>
      </c>
      <c r="AL48" s="2">
        <f>NZ48/'Drive Train'!$F$35</f>
        <v>0.96896356408861206</v>
      </c>
      <c r="AM48" s="2">
        <f>OA48/'Drive Train'!$F$35</f>
        <v>0.96896723018874942</v>
      </c>
      <c r="AN48" s="61">
        <f t="shared" si="161"/>
        <v>1.6000000000000008</v>
      </c>
      <c r="AO48" s="46">
        <f>LO48*12*60/(PI() * 'Drive Train'!$F$15)/S$6*ABS(S48)</f>
        <v>4673.6188911240961</v>
      </c>
      <c r="AP48" s="46">
        <f>LP48*12*60/(PI() * 'Drive Train'!$F$15)/T$6*ABS(T48)</f>
        <v>964.00679330156709</v>
      </c>
      <c r="AQ48" s="46">
        <f>LQ48*12*60/(PI() * 'Drive Train'!$F$15)/U$6*ABS(U48)</f>
        <v>1929.8794705735424</v>
      </c>
      <c r="AR48" s="46">
        <f>LR48*12*60/(PI() * 'Drive Train'!$F$15)/V$6*ABS(V48)</f>
        <v>3052.9540471077953</v>
      </c>
      <c r="AS48" s="46">
        <f>LS48*12*60/(PI() * 'Drive Train'!$F$15)/W$6*ABS(W48)</f>
        <v>2256.1866663536157</v>
      </c>
      <c r="AT48" s="46">
        <f>LT48*12*60/(PI() * 'Drive Train'!$F$15)/X$6*ABS(X48)</f>
        <v>2626.9877018972879</v>
      </c>
      <c r="AU48" s="46">
        <f>LU48*12*60/(PI() * 'Drive Train'!$F$15)/Y$6*ABS(Y48)</f>
        <v>4631.8008053436106</v>
      </c>
      <c r="AV48" s="46">
        <f>LV48*12*60/(PI() * 'Drive Train'!$F$15)/Z$6*ABS(Z48)</f>
        <v>4678.2332883928184</v>
      </c>
      <c r="AW48" s="46">
        <f>LW48*12*60/(PI() * 'Drive Train'!$F$15)/AA$6*ABS(AA48)</f>
        <v>4687.3540973142271</v>
      </c>
      <c r="AX48" s="46">
        <f>LX48*12*60/(PI() * 'Drive Train'!$F$15)/AB$6*ABS(AB48)</f>
        <v>4688.6681853789451</v>
      </c>
      <c r="AY48" s="46">
        <f>LY48*12*60/(PI() * 'Drive Train'!$F$15)/AC$6*ABS(AC48)</f>
        <v>4688.8051536316516</v>
      </c>
      <c r="AZ48" s="46">
        <f>LZ48*12*60/(PI() * 'Drive Train'!$F$15)/AD$6*ABS(AD48)</f>
        <v>3743.2717406106221</v>
      </c>
      <c r="BA48" s="46">
        <f>MA48*12*60/(PI() * 'Drive Train'!$F$15)/AE$6*ABS(AE48)</f>
        <v>4462.2678607887037</v>
      </c>
      <c r="BB48" s="46">
        <f>MB48*12*60/(PI() * 'Drive Train'!$F$15)/AF$6*ABS(AF48)</f>
        <v>4611.0906014611219</v>
      </c>
      <c r="BC48" s="46">
        <f>MC48*12*60/(PI() * 'Drive Train'!$F$15)/AG$6*ABS(AG48)</f>
        <v>4647.3501235619724</v>
      </c>
      <c r="BD48" s="46">
        <f>MD48*12*60/(PI() * 'Drive Train'!$F$15)/AH$6*ABS(AH48)</f>
        <v>4660.924849529214</v>
      </c>
      <c r="BE48" s="46">
        <f>ME48*12*60/(PI() * 'Drive Train'!$F$15)/AI$6*ABS(AI48)</f>
        <v>4667.3088656098998</v>
      </c>
      <c r="BF48" s="46">
        <f>MF48*12*60/(PI() * 'Drive Train'!$F$15)/AJ$6*ABS(AJ48)</f>
        <v>4670.4985381967135</v>
      </c>
      <c r="BG48" s="46">
        <f>MG48*12*60/(PI() * 'Drive Train'!$F$15)/AK$6*ABS(AK48)</f>
        <v>4672.2365825813786</v>
      </c>
      <c r="BH48" s="46">
        <f>MH48*12*60/(PI() * 'Drive Train'!$F$15)/AL$6*ABS(AL48)</f>
        <v>4673.2420315693544</v>
      </c>
      <c r="BI48" s="46">
        <f>MI48*12*60/(PI() * 'Drive Train'!$F$15)/AM$6*ABS(AM48)</f>
        <v>4673.2825029845744</v>
      </c>
      <c r="BJ48" s="61">
        <f t="shared" si="390"/>
        <v>1.6000000000000008</v>
      </c>
      <c r="BK48" s="2">
        <f>IF(OR(KS47=1,AND($C$37=Motors!$C$32,OY47=1)),0,IF(NG48=0,-(CG47+$C$15)/($C$14-$C$15)*$C$12,($C$11*S48-AO48)/($C$11*S48)*$C$12*S48))</f>
        <v>0.29556137853377046</v>
      </c>
      <c r="BL48" s="2">
        <f>IF(OR(KT47=1,AND($C$37=Motors!$C$32,OZ47=1)),0,IF(NH48=0,-(CH47+$C$15)/($C$14-$C$15)*$C$12,($C$11*T48-AP48)/($C$11*T48)*$C$12*T48))</f>
        <v>1.1960672762007662</v>
      </c>
      <c r="BM48" s="2">
        <f>IF(OR(KU47=1,AND($C$37=Motors!$C$32,PA47=1)),0,IF(NI48=0,-(CI47+$C$15)/($C$14-$C$15)*$C$12,($C$11*U48-AQ48)/($C$11*U48)*$C$12*U48))</f>
        <v>0.94619270051747972</v>
      </c>
      <c r="BN48" s="2">
        <f>IF(OR(KV47=1,AND($C$37=Motors!$C$32,PB47=1)),0,IF(NJ48=0,-(CJ47+$C$15)/($C$14-$C$15)*$C$12,($C$11*V48-AR48)/($C$11*V48)*$C$12*V48))</f>
        <v>0.68002448785282688</v>
      </c>
      <c r="BO48" s="2">
        <f>IF(OR(KW47=1,AND($C$37=Motors!$C$32,PC47=1)),0,IF(NK48=0,-(CK47+$C$15)/($C$14-$C$15)*$C$12,($C$11*W48-AS48)/($C$11*W48)*$C$12*W48))</f>
        <v>0</v>
      </c>
      <c r="BP48" s="2">
        <f>IF(OR(KX47=1,AND($C$37=Motors!$C$32,PD47=1)),0,IF(NL48=0,-(CL47+$C$15)/($C$14-$C$15)*$C$12,($C$11*X48-AT48)/($C$11*X48)*$C$12*X48))</f>
        <v>0</v>
      </c>
      <c r="BQ48" s="2">
        <f>IF(OR(KY47=1,AND($C$37=Motors!$C$32,PE47=1)),0,IF(NM48=0,-(CM47+$C$15)/($C$14-$C$15)*$C$12,($C$11*Y48-AU48)/($C$11*Y48)*$C$12*Y48))</f>
        <v>0.30513126683501535</v>
      </c>
      <c r="BR48" s="2">
        <f>IF(OR(KZ47=1,AND($C$37=Motors!$C$32,PF47=1)),0,IF(NN48=0,-(CN47+$C$15)/($C$14-$C$15)*$C$12,($C$11*Z48-AV48)/($C$11*Z48)*$C$12*Z48))</f>
        <v>0.29451844696115936</v>
      </c>
      <c r="BS48" s="2">
        <f>IF(OR(LA47=1,AND($C$37=Motors!$C$32,PG47=1)),0,IF(NO48=0,-(CO47+$C$15)/($C$14-$C$15)*$C$12,($C$11*AA48-AW48)/($C$11*AA48)*$C$12*AA48))</f>
        <v>0.29248426463497568</v>
      </c>
      <c r="BT48" s="2">
        <f>IF(OR(LB47=1,AND($C$37=Motors!$C$32,PH47=1)),0,IF(NP48=0,-(CP47+$C$15)/($C$14-$C$15)*$C$12,($C$11*AB48-AX48)/($C$11*AB48)*$C$12*AB48))</f>
        <v>0.29219958011409297</v>
      </c>
      <c r="BU48" s="2">
        <f>IF(OR(LC47=1,AND($C$37=Motors!$C$32,PI47=1)),0,IF(NQ48=0,-(CQ47+$C$15)/($C$14-$C$15)*$C$12,($C$11*AC48-AY48)/($C$11*AC48)*$C$12*AC48))</f>
        <v>0.29217091730344458</v>
      </c>
      <c r="BV48" s="2">
        <f>IF(OR(LD47=1,AND($C$37=Motors!$C$32,PJ47=1)),0,IF(NR48=0,-(CR47+$C$15)/($C$14-$C$15)*$C$12,($C$11*AD48-AZ48)/($C$11*AD48)*$C$12*AD48))</f>
        <v>0.58740226477681223</v>
      </c>
      <c r="BW48" s="2">
        <f>IF(OR(LE47=1,AND($C$37=Motors!$C$32,PK47=1)),0,IF(NS48=0,-(CS47+$C$15)/($C$14-$C$15)*$C$12,($C$11*AE48-BA48)/($C$11*AE48)*$C$12*AE48))</f>
        <v>0.34285659136977087</v>
      </c>
      <c r="BX48" s="2">
        <f>IF(OR(LF47=1,AND($C$37=Motors!$C$32,PL47=1)),0,IF(NT48=0,-(CT47+$C$15)/($C$14-$C$15)*$C$12,($C$11*AF48-BB48)/($C$11*AF48)*$C$12*AF48))</f>
        <v>0.30953215438989146</v>
      </c>
      <c r="BY48" s="2">
        <f>IF(OR(LG47=1,AND($C$37=Motors!$C$32,PM47=1)),0,IF(NU48=0,-(CU47+$C$15)/($C$14-$C$15)*$C$12,($C$11*AG48-BC48)/($C$11*AG48)*$C$12*AG48))</f>
        <v>0.30142835465088058</v>
      </c>
      <c r="BZ48" s="2">
        <f>IF(OR(LH47=1,AND($C$37=Motors!$C$32,PN47=1)),0,IF(NV48=0,-(CV47+$C$15)/($C$14-$C$15)*$C$12,($C$11*AH48-BD48)/($C$11*AH48)*$C$12*AH48))</f>
        <v>0.29839610056945554</v>
      </c>
      <c r="CA48" s="2">
        <f>IF(OR(LI47=1,AND($C$37=Motors!$C$32,PO47=1)),0,IF(NW48=0,-(CW47+$C$15)/($C$14-$C$15)*$C$12,($C$11*AI48-BE48)/($C$11*AI48)*$C$12*AI48))</f>
        <v>0.29697037994035258</v>
      </c>
      <c r="CB48" s="2">
        <f>IF(OR(LJ47=1,AND($C$37=Motors!$C$32,PP47=1)),0,IF(NX48=0,-(CX47+$C$15)/($C$14-$C$15)*$C$12,($C$11*AJ48-BF48)/($C$11*AJ48)*$C$12*AJ48))</f>
        <v>0.29625811555021947</v>
      </c>
      <c r="CC48" s="2">
        <f>IF(OR(LK47=1,AND($C$37=Motors!$C$32,PQ47=1)),0,IF(NY48=0,-(CY47+$C$15)/($C$14-$C$15)*$C$12,($C$11*AK48-BG48)/($C$11*AK48)*$C$12*AK48))</f>
        <v>0.29587002541871699</v>
      </c>
      <c r="CD48" s="2">
        <f>IF(OR(LL47=1,AND($C$37=Motors!$C$32,PR47=1)),0,IF(NZ48=0,-(CZ47+$C$15)/($C$14-$C$15)*$C$12,($C$11*AL48-BH48)/($C$11*AL48)*$C$12*AL48))</f>
        <v>0.29564552418102419</v>
      </c>
      <c r="CE48" s="2">
        <f>IF(OR(LM47=1,AND($C$37=Motors!$C$32,PS47=1)),0,IF(OA48=0,-(DA47+$C$15)/($C$14-$C$15)*$C$12,($C$11*AM48-BI48)/($C$11*AM48)*$C$12*AM48))</f>
        <v>0.29563648764225819</v>
      </c>
      <c r="CF48" s="61">
        <f t="shared" si="391"/>
        <v>1.6000000000000008</v>
      </c>
      <c r="CG48" s="57">
        <f>IF(AND(KS47=1,OY47=1),0,ABS(BK48/$C$12*($C$14-$C$15)+$C$15) *'Drive Train'!$AA$49 + CG47*(1-'Drive Train'!$AA$49))</f>
        <v>18.484157620698234</v>
      </c>
      <c r="CH48" s="57">
        <f>IF(AND(KT47=1,OZ47=1),0,ABS(BL48/$C$12*($C$14-$C$15)+$C$15) *'Drive Train'!$AA$49 + CH47*(1-'Drive Train'!$AA$49))</f>
        <v>66.423952919733736</v>
      </c>
      <c r="CI48" s="57">
        <f>IF(AND(KU47=1,PA47=1),0,ABS(BM48/$C$12*($C$14-$C$15)+$C$15) *'Drive Train'!$AA$49 + CI47*(1-'Drive Train'!$AA$49))</f>
        <v>53.121501442486569</v>
      </c>
      <c r="CJ48" s="57">
        <f>IF(AND(KV47=1,PB47=1),0,ABS(BN48/$C$12*($C$14-$C$15)+$C$15) *'Drive Train'!$AA$49 + CJ47*(1-'Drive Train'!$AA$49))</f>
        <v>38.951633523451321</v>
      </c>
      <c r="CK48" s="57">
        <f>IF(AND(KW47=1,PC47=1),0,ABS(BO48/$C$12*($C$14-$C$15)+$C$15) *'Drive Train'!$AA$49 + CK47*(1-'Drive Train'!$AA$49))</f>
        <v>2.7495000000000003</v>
      </c>
      <c r="CL48" s="57">
        <f>IF(AND(KX47=1,PD47=1),0,ABS(BP48/$C$12*($C$14-$C$15)+$C$15) *'Drive Train'!$AA$49 + CL47*(1-'Drive Train'!$AA$49))</f>
        <v>2.7495000000000003</v>
      </c>
      <c r="CM48" s="57">
        <f>IF(AND(KY47=1,PE47=1),0,ABS(BQ48/$C$12*($C$14-$C$15)+$C$15) *'Drive Train'!$AA$49 + CM47*(1-'Drive Train'!$AA$49))</f>
        <v>18.993625118229239</v>
      </c>
      <c r="CN48" s="57">
        <f>IF(AND(KZ47=1,PF47=1),0,ABS(BR48/$C$12*($C$14-$C$15)+$C$15) *'Drive Train'!$AA$49 + CN47*(1-'Drive Train'!$AA$49))</f>
        <v>18.428635578886617</v>
      </c>
      <c r="CO48" s="57">
        <f>IF(AND(LA47=1,PG47=1),0,ABS(BS48/$C$12*($C$14-$C$15)+$C$15) *'Drive Train'!$AA$49 + CO47*(1-'Drive Train'!$AA$49))</f>
        <v>18.320342801936672</v>
      </c>
      <c r="CP48" s="57">
        <f>IF(AND(LB47=1,PH47=1),0,ABS(BT48/$C$12*($C$14-$C$15)+$C$15) *'Drive Train'!$AA$49 + CP47*(1-'Drive Train'!$AA$49))</f>
        <v>18.305187190306274</v>
      </c>
      <c r="CQ48" s="57">
        <f>IF(AND(LC47=1,PI47=1),0,ABS(BU48/$C$12*($C$14-$C$15)+$C$15) *'Drive Train'!$AA$49 + CQ47*(1-'Drive Train'!$AA$49))</f>
        <v>18.303661282170928</v>
      </c>
      <c r="CR48" s="57">
        <f>IF(AND(LD47=1,PJ47=1),0,ABS(BV48/$C$12*($C$14-$C$15)+$C$15) *'Drive Train'!$AA$49 + CR47*(1-'Drive Train'!$AA$49))</f>
        <v>34.02074919952905</v>
      </c>
      <c r="CS48" s="57">
        <f>IF(AND(LE47=1,PK47=1),0,ABS(BW48/$C$12*($C$14-$C$15)+$C$15) *'Drive Train'!$AA$49 + CS47*(1-'Drive Train'!$AA$49))</f>
        <v>21.001989905701908</v>
      </c>
      <c r="CT48" s="57">
        <f>IF(AND(LF47=1,PL47=1),0,ABS(BX48/$C$12*($C$14-$C$15)+$C$15) *'Drive Train'!$AA$49 + CT47*(1-'Drive Train'!$AA$49))</f>
        <v>19.227913032457707</v>
      </c>
      <c r="CU48" s="57">
        <f>IF(AND(LG47=1,PM47=1),0,ABS(BY48/$C$12*($C$14-$C$15)+$C$15) *'Drive Train'!$AA$49 + CU47*(1-'Drive Train'!$AA$49))</f>
        <v>18.796494979961818</v>
      </c>
      <c r="CV48" s="57">
        <f>IF(AND(LH47=1,PN47=1),0,ABS(BZ48/$C$12*($C$14-$C$15)+$C$15) *'Drive Train'!$AA$49 + CV47*(1-'Drive Train'!$AA$49))</f>
        <v>18.635068341519148</v>
      </c>
      <c r="CW48" s="57">
        <f>IF(AND(LI47=1,PO47=1),0,ABS(CA48/$C$12*($C$14-$C$15)+$C$15) *'Drive Train'!$AA$49 + CW47*(1-'Drive Train'!$AA$49))</f>
        <v>18.55916794454242</v>
      </c>
      <c r="CX48" s="57">
        <f>IF(AND(LJ47=1,PP47=1),0,ABS(CB48/$C$12*($C$14-$C$15)+$C$15) *'Drive Train'!$AA$49 + CX47*(1-'Drive Train'!$AA$49))</f>
        <v>18.521249470993013</v>
      </c>
      <c r="CY48" s="57">
        <f>IF(AND(LK47=1,PQ47=1),0,ABS(CC48/$C$12*($C$14-$C$15)+$C$15) *'Drive Train'!$AA$49 + CY47*(1-'Drive Train'!$AA$49))</f>
        <v>18.500588905071115</v>
      </c>
      <c r="CZ48" s="57">
        <f>IF(AND(LL47=1,PR47=1),0,ABS(CD48/$C$12*($C$14-$C$15)+$C$15) *'Drive Train'!$AA$49 + CZ47*(1-'Drive Train'!$AA$49))</f>
        <v>18.48863724167029</v>
      </c>
      <c r="DA48" s="57">
        <f>IF(AND(LM47=1,PS47=1),0,ABS(CE48/$C$12*($C$14-$C$15)+$C$15) *'Drive Train'!$AA$49 + DA47*(1-'Drive Train'!$AA$49))</f>
        <v>18.488156167843041</v>
      </c>
      <c r="DB48" s="61">
        <f t="shared" si="162"/>
        <v>1.6000000000000008</v>
      </c>
      <c r="DC48" s="57">
        <f t="shared" si="392"/>
        <v>18.484157620698234</v>
      </c>
      <c r="DD48" s="57">
        <f t="shared" si="393"/>
        <v>66.423952919733736</v>
      </c>
      <c r="DE48" s="57">
        <f t="shared" si="394"/>
        <v>53.121501442486569</v>
      </c>
      <c r="DF48" s="57">
        <f t="shared" si="395"/>
        <v>38.951633523451321</v>
      </c>
      <c r="DG48" s="57">
        <f t="shared" si="396"/>
        <v>2.7495000000000003</v>
      </c>
      <c r="DH48" s="57">
        <f t="shared" si="397"/>
        <v>2.7495000000000003</v>
      </c>
      <c r="DI48" s="57">
        <f t="shared" si="398"/>
        <v>18.993625118229239</v>
      </c>
      <c r="DJ48" s="57">
        <f t="shared" si="399"/>
        <v>18.428635578886617</v>
      </c>
      <c r="DK48" s="57">
        <f t="shared" si="400"/>
        <v>18.320342801936672</v>
      </c>
      <c r="DL48" s="57">
        <f t="shared" si="401"/>
        <v>18.305187190306274</v>
      </c>
      <c r="DM48" s="57">
        <f t="shared" si="402"/>
        <v>18.303661282170928</v>
      </c>
      <c r="DN48" s="57">
        <f t="shared" si="403"/>
        <v>25</v>
      </c>
      <c r="DO48" s="57">
        <f t="shared" si="404"/>
        <v>21.001989905701908</v>
      </c>
      <c r="DP48" s="57">
        <f t="shared" si="405"/>
        <v>19.227913032457707</v>
      </c>
      <c r="DQ48" s="57">
        <f t="shared" si="406"/>
        <v>18.796494979961818</v>
      </c>
      <c r="DR48" s="57">
        <f t="shared" si="407"/>
        <v>18.635068341519148</v>
      </c>
      <c r="DS48" s="57">
        <f t="shared" si="408"/>
        <v>18.55916794454242</v>
      </c>
      <c r="DT48" s="57">
        <f t="shared" si="409"/>
        <v>18.521249470993013</v>
      </c>
      <c r="DU48" s="57">
        <f t="shared" si="410"/>
        <v>18.500588905071115</v>
      </c>
      <c r="DV48" s="57">
        <f t="shared" si="411"/>
        <v>18.48863724167029</v>
      </c>
      <c r="DW48" s="57">
        <f t="shared" si="412"/>
        <v>18.488156167843041</v>
      </c>
      <c r="DX48" s="61">
        <f t="shared" si="163"/>
        <v>1.6000000000000008</v>
      </c>
      <c r="DY48" s="2">
        <f>IF(OY48=0,($C$23/0.4536*IF(ISNA(MK47),'Drive Train'!$F$16,'Drive Train'!$F$17)*4.448*$C$24*S$6)*SIGN(BK48),BK48)</f>
        <v>4.5236871680000004</v>
      </c>
      <c r="DZ48" s="2">
        <f>IF(OZ48=0,($C$23/0.4536*IF(ISNA(ML47),'Drive Train'!$F$16,'Drive Train'!$F$17)*4.448*$C$24*$C$21*T$6)*SIGN(BL48),BL48)</f>
        <v>14.225645600594998</v>
      </c>
      <c r="EA48" s="2">
        <f>IF(PA48=0,($C$23/0.4536*IF(ISNA(MM47),'Drive Train'!$F$16,'Drive Train'!$F$17)*4.448*$C$24*$C$21*U$6)*SIGN(BM48),BM48)</f>
        <v>9.8485238773349995</v>
      </c>
      <c r="EB48" s="2">
        <f>IF(PB48=0,($C$23/0.4536*IF(ISNA(MN47),'Drive Train'!$F$16,'Drive Train'!$F$17)*4.448*$C$24*$C$21*V$6)*SIGN(BN48),BN48)</f>
        <v>0.68002448785282688</v>
      </c>
      <c r="EC48" s="2">
        <f>IF(PC48=0,($C$23/0.4536*IF(ISNA(MO47),'Drive Train'!$F$16,'Drive Train'!$F$17)*4.448*$C$24*$C$21*W$6)*SIGN(BO48),BO48)</f>
        <v>0</v>
      </c>
      <c r="ED48" s="2">
        <f>IF(PD48=0,($C$23/0.4536*IF(ISNA(MP47),'Drive Train'!$F$16,'Drive Train'!$F$17)*4.448*$C$24*$C$21*X$6)*SIGN(BP48),BP48)</f>
        <v>0</v>
      </c>
      <c r="EE48" s="2">
        <f>IF(PE48=0,($C$23/0.4536*IF(ISNA(MQ47),'Drive Train'!$F$16,'Drive Train'!$F$17)*4.448*$C$24*$C$21*Y$6)*SIGN(BQ48),BQ48)</f>
        <v>4.4148555312191382</v>
      </c>
      <c r="EF48" s="2">
        <f>IF(PF48=0,($C$23/0.4536*IF(ISNA(MR47),'Drive Train'!$F$16,'Drive Train'!$F$17)*4.448*$C$24*$C$21*Z$6)*SIGN(BR48),BR48)</f>
        <v>3.8797215274349997</v>
      </c>
      <c r="EG48" s="2">
        <f>IF(PG48=0,($C$23/0.4536*IF(ISNA(MS47),'Drive Train'!$F$16,'Drive Train'!$F$17)*4.448*$C$24*$C$21*AA$6)*SIGN(BS48),BS48)</f>
        <v>3.4602921731177019</v>
      </c>
      <c r="EH48" s="2">
        <f>IF(PH48=0,($C$23/0.4536*IF(ISNA(MT47),'Drive Train'!$F$16,'Drive Train'!$F$17)*4.448*$C$24*$C$21*AB$6)*SIGN(BT48),BT48)</f>
        <v>3.1227026928135362</v>
      </c>
      <c r="EI48" s="2">
        <f>IF(PI48=0,($C$23/0.4536*IF(ISNA(MU47),'Drive Train'!$F$16,'Drive Train'!$F$17)*4.448*$C$24*$C$21*AC$6)*SIGN(BU48),BU48)</f>
        <v>2.8451291201189992</v>
      </c>
      <c r="EJ48" s="2">
        <f>IF(PJ48=0,($C$23/0.4536*IF(ISNA(MV47),'Drive Train'!$F$16,'Drive Train'!$F$17)*4.448*$C$24*$C$21*AD$6)*SIGN(BV48),BV48)</f>
        <v>3.9831807681666</v>
      </c>
      <c r="EK48" s="2">
        <f>IF(PK48=0,($C$23/0.4536*IF(ISNA(MW47),'Drive Train'!$F$16,'Drive Train'!$F$17)*4.448*$C$24*$C$21*AE$6)*SIGN(BW48),BW48)</f>
        <v>3.9831807681666</v>
      </c>
      <c r="EL48" s="2">
        <f>IF(PL48=0,($C$23/0.4536*IF(ISNA(MX47),'Drive Train'!$F$16,'Drive Train'!$F$17)*4.448*$C$24*$C$21*AF$6)*SIGN(BX48),BX48)</f>
        <v>3.9831807681666</v>
      </c>
      <c r="EM48" s="2">
        <f>IF(PM48=0,($C$23/0.4536*IF(ISNA(MY47),'Drive Train'!$F$16,'Drive Train'!$F$17)*4.448*$C$24*$C$21*AG$6)*SIGN(BY48),BY48)</f>
        <v>3.9831807681666</v>
      </c>
      <c r="EN48" s="2">
        <f>IF(PN48=0,($C$23/0.4536*IF(ISNA(MZ47),'Drive Train'!$F$16,'Drive Train'!$F$17)*4.448*$C$24*$C$21*AH$6)*SIGN(BZ48),BZ48)</f>
        <v>3.9831807681666</v>
      </c>
      <c r="EO48" s="2">
        <f>IF(PO48=0,($C$23/0.4536*IF(ISNA(NA47),'Drive Train'!$F$16,'Drive Train'!$F$17)*4.448*$C$24*$C$21*AI$6)*SIGN(CA48),CA48)</f>
        <v>3.9831807681666</v>
      </c>
      <c r="EP48" s="2">
        <f>IF(PP48=0,($C$23/0.4536*IF(ISNA(NB47),'Drive Train'!$F$16,'Drive Train'!$F$17)*4.448*$C$24*$C$21*AJ$6)*SIGN(CB48),CB48)</f>
        <v>3.9831807681666</v>
      </c>
      <c r="EQ48" s="2">
        <f>IF(PQ48=0,($C$23/0.4536*IF(ISNA(NC47),'Drive Train'!$F$16,'Drive Train'!$F$17)*4.448*$C$24*$C$21*AK$6)*SIGN(CC48),CC48)</f>
        <v>3.9831807681666</v>
      </c>
      <c r="ER48" s="2">
        <f>IF(PR48=0,($C$23/0.4536*IF(ISNA(ND47),'Drive Train'!$F$16,'Drive Train'!$F$17)*4.448*$C$24*$C$21*AL$6)*SIGN(CD48),CD48)</f>
        <v>3.9831807681666</v>
      </c>
      <c r="ES48" s="2">
        <f>IF(PS48=0,($C$23/0.4536*IF(ISNA(NE47),'Drive Train'!$F$16,'Drive Train'!$F$17)*4.448*$C$24*$C$21*AM$6)*SIGN(CE48),CE48)</f>
        <v>3.9831807681666</v>
      </c>
      <c r="ET48" s="61">
        <f t="shared" si="413"/>
        <v>1.6000000000000008</v>
      </c>
      <c r="EU48" s="255">
        <f>MAX(MIN(IF(AND(OY47=1,NG48&lt;0),-1,1)*(DC48-$C$15)/($C$14-$C$15)*$C$12*$C$21-$C$33*LO48/AO$6 -  OY47*$C$33/$C$21,DY47/$C$19),MAX(EU$8:EU47)*-1)</f>
        <v>3.4566005600443206E-3</v>
      </c>
      <c r="EV48" s="255">
        <f>MAX(MIN(IF(AND(OZ47=1,NH48&lt;0),-1,1)*(DD48-$C$15)/($C$14-$C$15)*$C$12*$C$21-$C$33*LP48/AP$6 -  OZ47*$C$33/$C$21,DZ47/$C$19),MAX(EV$8:EV47)*-1)</f>
        <v>0.97567234650718493</v>
      </c>
      <c r="EW48" s="255">
        <f>MAX(MIN(IF(AND(PA47=1,NI48&lt;0),-1,1)*(DE48-$C$15)/($C$14-$C$15)*$C$12*$C$21-$C$33*LQ48/AQ$6 -  PA47*$C$33/$C$21,EA47/$C$19),MAX(EW$8:EW47)*-1)</f>
        <v>0.69352241786739288</v>
      </c>
      <c r="EX48" s="255">
        <f>MAX(MIN(IF(AND(PB47=1,NJ48&lt;0),-1,1)*(DF48-$C$15)/($C$14-$C$15)*$C$12*$C$21-$C$33*LR48/AR$6 -  PB47*$C$33/$C$21,EB47/$C$19),MAX(EX$8:EX47)*-1)</f>
        <v>0.40326719020600332</v>
      </c>
      <c r="EY48" s="255">
        <f>MAX(MIN(IF(AND(PC47=1,NK48&lt;0),-1,1)*(DG48-$C$15)/($C$14-$C$15)*$C$12*$C$21-$C$33*LS48/AS$6 -  PC47*$C$33/$C$21,EC47/$C$19),MAX(EY$8:EY47)*-1)</f>
        <v>-0.56538788822752328</v>
      </c>
      <c r="EZ48" s="255">
        <f>MAX(MIN(IF(AND(PD47=1,NL48&lt;0),-1,1)*(DH48-$C$15)/($C$14-$C$15)*$C$12*$C$21-$C$33*LT48/AT$6 -  PD47*$C$33/$C$21,ED47/$C$19),MAX(EZ$8:EZ47)*-1)</f>
        <v>-0.58259338893351587</v>
      </c>
      <c r="FA48" s="255">
        <f>MAX(MIN(IF(AND(PE47=1,NM48&lt;0),-1,1)*(DI48-$C$15)/($C$14-$C$15)*$C$12*$C$21-$C$33*LU48/AU$6 -  PE47*$C$33/$C$21,EE47/$C$19),MAX(FA$8:FA47)*-1)</f>
        <v>1.3207025499571812E-2</v>
      </c>
      <c r="FB48" s="255">
        <f>MAX(MIN(IF(AND(PF47=1,NN48&lt;0),-1,1)*(DJ48-$C$15)/($C$14-$C$15)*$C$12*$C$21-$C$33*LV48/AV$6 -  PF47*$C$33/$C$21,EF47/$C$19),MAX(FB$8:FB47)*-1)</f>
        <v>2.3942158239009803E-3</v>
      </c>
      <c r="FC48" s="255">
        <f>MAX(MIN(IF(AND(PG47=1,NO48&lt;0),-1,1)*(DK48-$C$15)/($C$14-$C$15)*$C$12*$C$21-$C$33*LW48/AW$6 -  PG47*$C$33/$C$21,EG47/$C$19),MAX(FC$8:FC47)*-1)</f>
        <v>3.216305189023827E-4</v>
      </c>
      <c r="FD48" s="255">
        <f>MAX(MIN(IF(AND(PH47=1,NP48&lt;0),-1,1)*(DL48-$C$15)/($C$14-$C$15)*$C$12*$C$21-$C$33*LX48/AX$6 -  PH47*$C$33/$C$21,EH47/$C$19),MAX(FD$8:FD47)*-1)</f>
        <v>3.1356446478503219E-5</v>
      </c>
      <c r="FE48" s="255">
        <f>MAX(MIN(IF(AND(PI47=1,NQ48&lt;0),-1,1)*(DM48-$C$15)/($C$14-$C$15)*$C$12*$C$21-$C$33*LY48/AY$6 -  PI47*$C$33/$C$21,EI47/$C$19),MAX(FE$8:FE47)*-1)</f>
        <v>2.1000356756895044E-6</v>
      </c>
      <c r="FF48" s="255">
        <f>MAX(MIN(IF(AND(PJ47=1,NR48&lt;0),-1,1)*(DN48-$C$15)/($C$14-$C$15)*$C$12*$C$21-$C$33*LZ48/AZ$6 -  PJ47*$C$33/$C$21,EJ47/$C$19),MAX(FF$8:FF47)*-1)</f>
        <v>0.15115354265749475</v>
      </c>
      <c r="FG48" s="255">
        <f>MAX(MIN(IF(AND(PK47=1,NS48&lt;0),-1,1)*(DO48-$C$15)/($C$14-$C$15)*$C$12*$C$21-$C$33*MA48/BA$6 -  PK47*$C$33/$C$21,EK47/$C$19),MAX(FG$8:FG47)*-1)</f>
        <v>5.1782805239902696E-2</v>
      </c>
      <c r="FH48" s="255">
        <f>MAX(MIN(IF(AND(PL47=1,NT48&lt;0),-1,1)*(DP48-$C$15)/($C$14-$C$15)*$C$12*$C$21-$C$33*MB48/BB$6 -  PL47*$C$33/$C$21,EL47/$C$19),MAX(FH$8:FH47)*-1)</f>
        <v>1.7705044580757556E-2</v>
      </c>
      <c r="FI48" s="255">
        <f>MAX(MIN(IF(AND(PM47=1,NU48&lt;0),-1,1)*(DQ48-$C$15)/($C$14-$C$15)*$C$12*$C$21-$C$33*MC48/BC$6 -  PM47*$C$33/$C$21,EM47/$C$19),MAX(FI$8:FI47)*-1)</f>
        <v>9.4374769228317557E-3</v>
      </c>
      <c r="FJ48" s="255">
        <f>MAX(MIN(IF(AND(PN47=1,NV48&lt;0),-1,1)*(DR48-$C$15)/($C$14-$C$15)*$C$12*$C$21-$C$33*MD48/BD$6 -  PN47*$C$33/$C$21,EN47/$C$19),MAX(FJ$8:FJ47)*-1)</f>
        <v>6.3458680585318783E-3</v>
      </c>
      <c r="FK48" s="255">
        <f>MAX(MIN(IF(AND(PO47=1,NW48&lt;0),-1,1)*(DS48-$C$15)/($C$14-$C$15)*$C$12*$C$21-$C$33*ME48/BE$6 -  PO47*$C$33/$C$21,EO47/$C$19),MAX(FK$8:FK47)*-1)</f>
        <v>4.8926001481265913E-3</v>
      </c>
      <c r="FL48" s="255">
        <f>MAX(MIN(IF(AND(PP47=1,NX48&lt;0),-1,1)*(DT48-$C$15)/($C$14-$C$15)*$C$12*$C$21-$C$33*MF48/BF$6 -  PP47*$C$33/$C$21,EP47/$C$19),MAX(FL$8:FL47)*-1)</f>
        <v>4.1666598392324783E-3</v>
      </c>
      <c r="FM48" s="255">
        <f>MAX(MIN(IF(AND(PQ47=1,NY48&lt;0),-1,1)*(DU48-$C$15)/($C$14-$C$15)*$C$12*$C$21-$C$33*MG48/BG$6 -  PQ47*$C$33/$C$21,EQ47/$C$19),MAX(FM$8:FM47)*-1)</f>
        <v>3.7711422899923686E-3</v>
      </c>
      <c r="FN48" s="255">
        <f>MAX(MIN(IF(AND(PR47=1,NZ48&lt;0),-1,1)*(DV48-$C$15)/($C$14-$C$15)*$C$12*$C$21-$C$33*MH48/BH$6 -  PR47*$C$33/$C$21,ER47/$C$19),MAX(FN$8:FN47)*-1)</f>
        <v>3.5423522367596938E-3</v>
      </c>
      <c r="FO48" s="255">
        <f>MAX(MIN(IF(AND(PS47=1,OA48&lt;0),-1,1)*(DW48-$C$15)/($C$14-$C$15)*$C$12*$C$21-$C$33*MI48/BI$6 -  PS47*$C$33/$C$21,ES47/$C$19),MAX(FO$8:FO47)*-1)</f>
        <v>3.5331431855015194E-3</v>
      </c>
      <c r="FP48" s="61">
        <f t="shared" si="164"/>
        <v>1.6000000000000008</v>
      </c>
      <c r="FQ48" s="256">
        <f t="shared" si="457"/>
        <v>3.3599464844042251</v>
      </c>
      <c r="FR48" s="256">
        <f t="shared" si="458"/>
        <v>66.423952919733736</v>
      </c>
      <c r="FS48" s="256">
        <f t="shared" si="459"/>
        <v>50.743237780826611</v>
      </c>
      <c r="FT48" s="256">
        <f t="shared" si="460"/>
        <v>30.812895402393089</v>
      </c>
      <c r="FU48" s="256">
        <f t="shared" si="461"/>
        <v>2.7495000000000003</v>
      </c>
      <c r="FV48" s="256">
        <f t="shared" si="462"/>
        <v>2.7495000000000003</v>
      </c>
      <c r="FW48" s="256">
        <f t="shared" si="463"/>
        <v>4.0294583100678913</v>
      </c>
      <c r="FX48" s="256">
        <f t="shared" si="464"/>
        <v>3.2869979566565708</v>
      </c>
      <c r="FY48" s="256">
        <f t="shared" si="465"/>
        <v>3.1446841211058776</v>
      </c>
      <c r="FZ48" s="256">
        <f t="shared" si="466"/>
        <v>3.1247524847539592</v>
      </c>
      <c r="GA48" s="256">
        <f t="shared" si="467"/>
        <v>3.1227435966151913</v>
      </c>
      <c r="GB48" s="256">
        <f t="shared" si="468"/>
        <v>13.501540308457274</v>
      </c>
      <c r="GC48" s="256">
        <f t="shared" si="469"/>
        <v>6.6782598628748779</v>
      </c>
      <c r="GD48" s="256">
        <f t="shared" si="470"/>
        <v>4.338314281534978</v>
      </c>
      <c r="GE48" s="256">
        <f t="shared" si="471"/>
        <v>3.7706226833958696</v>
      </c>
      <c r="GF48" s="256">
        <f t="shared" si="472"/>
        <v>3.5583377104010725</v>
      </c>
      <c r="GG48" s="256">
        <f t="shared" si="473"/>
        <v>3.4585492337030495</v>
      </c>
      <c r="GH48" s="256">
        <f t="shared" si="474"/>
        <v>3.4087026244993592</v>
      </c>
      <c r="GI48" s="256">
        <f t="shared" si="475"/>
        <v>3.3815444567152788</v>
      </c>
      <c r="GJ48" s="256">
        <f t="shared" si="476"/>
        <v>3.3658346135870554</v>
      </c>
      <c r="GK48" s="256">
        <f t="shared" si="477"/>
        <v>3.3652022751239903</v>
      </c>
      <c r="GL48" s="61">
        <f t="shared" si="186"/>
        <v>1.6000000000000008</v>
      </c>
      <c r="GM48" s="57">
        <f t="shared" si="414"/>
        <v>8.9463422111944149E-2</v>
      </c>
      <c r="GN48" s="57">
        <f t="shared" si="415"/>
        <v>7.0706336845797306</v>
      </c>
      <c r="GO48" s="57">
        <f t="shared" si="416"/>
        <v>7.2596500958095769</v>
      </c>
      <c r="GP48" s="57">
        <f t="shared" si="417"/>
        <v>5.5201851336200756</v>
      </c>
      <c r="GQ48" s="57">
        <f t="shared" si="418"/>
        <v>-9.5604344469612723</v>
      </c>
      <c r="GR48" s="57">
        <f t="shared" si="419"/>
        <v>-11.727822741795261</v>
      </c>
      <c r="GS48" s="57">
        <f t="shared" si="420"/>
        <v>0.30840033899991215</v>
      </c>
      <c r="GT48" s="57">
        <f t="shared" si="421"/>
        <v>6.361932679740985E-2</v>
      </c>
      <c r="GU48" s="57">
        <f t="shared" si="422"/>
        <v>9.5823230452319139E-3</v>
      </c>
      <c r="GV48" s="57">
        <f t="shared" si="423"/>
        <v>1.0351958657280351E-3</v>
      </c>
      <c r="GW48" s="57">
        <f t="shared" si="424"/>
        <v>7.6094105979870679E-5</v>
      </c>
      <c r="GX48" s="57">
        <f t="shared" si="425"/>
        <v>3.912142278397889</v>
      </c>
      <c r="GY48" s="57">
        <f t="shared" si="426"/>
        <v>1.340237867478274</v>
      </c>
      <c r="GZ48" s="57">
        <f t="shared" si="427"/>
        <v>0.45824035763588289</v>
      </c>
      <c r="HA48" s="57">
        <f t="shared" si="428"/>
        <v>0.24425992154795098</v>
      </c>
      <c r="HB48" s="57">
        <f t="shared" si="429"/>
        <v>0.16424318139318408</v>
      </c>
      <c r="HC48" s="57">
        <f t="shared" si="430"/>
        <v>0.12662983317667387</v>
      </c>
      <c r="HD48" s="57">
        <f t="shared" si="431"/>
        <v>0.10784111195924848</v>
      </c>
      <c r="HE48" s="57">
        <f t="shared" si="432"/>
        <v>9.7604362631204644E-2</v>
      </c>
      <c r="HF48" s="57">
        <f t="shared" si="433"/>
        <v>9.1682839229291394E-2</v>
      </c>
      <c r="HG48" s="57">
        <f t="shared" si="434"/>
        <v>9.1444491400073297E-2</v>
      </c>
      <c r="HH48" s="61">
        <f t="shared" si="187"/>
        <v>1.6000000000000008</v>
      </c>
      <c r="HI48" s="57">
        <f t="shared" si="188"/>
        <v>8.9463422111944149E-2</v>
      </c>
      <c r="HJ48" s="57">
        <f t="shared" si="189"/>
        <v>7.0706336845797306</v>
      </c>
      <c r="HK48" s="57">
        <f t="shared" si="190"/>
        <v>7.2596500958095769</v>
      </c>
      <c r="HL48" s="57">
        <f t="shared" si="191"/>
        <v>5.5201851336200756</v>
      </c>
      <c r="HM48" s="57">
        <f t="shared" si="192"/>
        <v>9.5604344469612723</v>
      </c>
      <c r="HN48" s="57">
        <f t="shared" si="193"/>
        <v>11.727822741795261</v>
      </c>
      <c r="HO48" s="57">
        <f t="shared" si="194"/>
        <v>0.30840033899991215</v>
      </c>
      <c r="HP48" s="57">
        <f t="shared" si="195"/>
        <v>6.361932679740985E-2</v>
      </c>
      <c r="HQ48" s="57">
        <f t="shared" si="196"/>
        <v>9.5823230452319139E-3</v>
      </c>
      <c r="HR48" s="57">
        <f t="shared" si="197"/>
        <v>1.0351958657280351E-3</v>
      </c>
      <c r="HS48" s="57">
        <f t="shared" si="198"/>
        <v>7.6094105979870679E-5</v>
      </c>
      <c r="HT48" s="57">
        <f t="shared" si="199"/>
        <v>3.912142278397889</v>
      </c>
      <c r="HU48" s="57">
        <f t="shared" si="200"/>
        <v>1.340237867478274</v>
      </c>
      <c r="HV48" s="57">
        <f t="shared" si="201"/>
        <v>0.45824035763588289</v>
      </c>
      <c r="HW48" s="57">
        <f t="shared" si="202"/>
        <v>0.24425992154795098</v>
      </c>
      <c r="HX48" s="57">
        <f t="shared" si="203"/>
        <v>0.16424318139318408</v>
      </c>
      <c r="HY48" s="57">
        <f t="shared" si="204"/>
        <v>0.12662983317667387</v>
      </c>
      <c r="HZ48" s="57">
        <f t="shared" si="205"/>
        <v>0.10784111195924848</v>
      </c>
      <c r="IA48" s="57">
        <f t="shared" si="206"/>
        <v>9.7604362631204644E-2</v>
      </c>
      <c r="IB48" s="57">
        <f t="shared" si="207"/>
        <v>9.1682839229291394E-2</v>
      </c>
      <c r="IC48" s="57">
        <f t="shared" si="208"/>
        <v>9.1444491400073297E-2</v>
      </c>
      <c r="ID48" s="61">
        <f t="shared" si="209"/>
        <v>1.6000000000000008</v>
      </c>
      <c r="IE48" s="57">
        <f t="shared" si="210"/>
        <v>12.015571504919889</v>
      </c>
      <c r="IF48" s="57">
        <f t="shared" si="211"/>
        <v>8.2136180168390744</v>
      </c>
      <c r="IG48" s="57">
        <f t="shared" si="212"/>
        <v>9.1256750506823376</v>
      </c>
      <c r="IH48" s="57">
        <f t="shared" si="213"/>
        <v>10.309332375625198</v>
      </c>
      <c r="II48" s="57">
        <f t="shared" si="214"/>
        <v>6.4103094729515293</v>
      </c>
      <c r="IJ48" s="57">
        <f t="shared" si="215"/>
        <v>6.9492686417996259</v>
      </c>
      <c r="IK48" s="57">
        <f t="shared" si="216"/>
        <v>11.969774759919275</v>
      </c>
      <c r="IL48" s="57">
        <f t="shared" si="217"/>
        <v>12.020690878616543</v>
      </c>
      <c r="IM48" s="57">
        <f t="shared" si="218"/>
        <v>12.030947628789004</v>
      </c>
      <c r="IN48" s="57">
        <f t="shared" si="219"/>
        <v>12.032467779794789</v>
      </c>
      <c r="IO48" s="57">
        <f t="shared" si="220"/>
        <v>12.032631329456727</v>
      </c>
      <c r="IP48" s="57">
        <f t="shared" si="221"/>
        <v>11.395535761292226</v>
      </c>
      <c r="IQ48" s="57">
        <f t="shared" si="222"/>
        <v>11.778697951469933</v>
      </c>
      <c r="IR48" s="57">
        <f t="shared" si="223"/>
        <v>11.945383571673023</v>
      </c>
      <c r="IS48" s="57">
        <f t="shared" si="224"/>
        <v>11.986073281836873</v>
      </c>
      <c r="IT48" s="57">
        <f t="shared" si="225"/>
        <v>12.00131475797863</v>
      </c>
      <c r="IU48" s="57">
        <f t="shared" si="226"/>
        <v>12.008484185144715</v>
      </c>
      <c r="IV48" s="57">
        <f t="shared" si="227"/>
        <v>12.012066651637117</v>
      </c>
      <c r="IW48" s="57">
        <f t="shared" si="228"/>
        <v>12.014018834018714</v>
      </c>
      <c r="IX48" s="57">
        <f t="shared" si="229"/>
        <v>12.01514819469879</v>
      </c>
      <c r="IY48" s="57">
        <f t="shared" si="230"/>
        <v>12.015193654340493</v>
      </c>
      <c r="IZ48" s="61">
        <f t="shared" si="231"/>
        <v>1.6000000000000008</v>
      </c>
      <c r="JA48" s="256" t="e">
        <f t="shared" si="349"/>
        <v>#N/A</v>
      </c>
      <c r="JB48" s="256" t="e">
        <f t="shared" si="350"/>
        <v>#N/A</v>
      </c>
      <c r="JC48" s="256" t="e">
        <f t="shared" si="351"/>
        <v>#N/A</v>
      </c>
      <c r="JD48" s="256" t="e">
        <f t="shared" si="352"/>
        <v>#N/A</v>
      </c>
      <c r="JE48" s="256" t="e">
        <f t="shared" si="353"/>
        <v>#N/A</v>
      </c>
      <c r="JF48" s="256" t="e">
        <f t="shared" si="354"/>
        <v>#N/A</v>
      </c>
      <c r="JG48" s="256" t="e">
        <f t="shared" si="355"/>
        <v>#N/A</v>
      </c>
      <c r="JH48" s="256" t="e">
        <f t="shared" si="356"/>
        <v>#N/A</v>
      </c>
      <c r="JI48" s="256" t="e">
        <f t="shared" si="357"/>
        <v>#N/A</v>
      </c>
      <c r="JJ48" s="256" t="e">
        <f t="shared" si="358"/>
        <v>#N/A</v>
      </c>
      <c r="JK48" s="256" t="e">
        <f t="shared" si="359"/>
        <v>#N/A</v>
      </c>
      <c r="JL48" s="256" t="e">
        <f t="shared" si="360"/>
        <v>#N/A</v>
      </c>
      <c r="JM48" s="256" t="e">
        <f t="shared" si="361"/>
        <v>#N/A</v>
      </c>
      <c r="JN48" s="256" t="e">
        <f t="shared" si="362"/>
        <v>#N/A</v>
      </c>
      <c r="JO48" s="256" t="e">
        <f t="shared" si="363"/>
        <v>#N/A</v>
      </c>
      <c r="JP48" s="256" t="e">
        <f t="shared" si="364"/>
        <v>#N/A</v>
      </c>
      <c r="JQ48" s="256" t="e">
        <f t="shared" si="365"/>
        <v>#N/A</v>
      </c>
      <c r="JR48" s="256" t="e">
        <f t="shared" si="366"/>
        <v>#N/A</v>
      </c>
      <c r="JS48" s="256" t="e">
        <f t="shared" si="367"/>
        <v>#N/A</v>
      </c>
      <c r="JT48" s="256" t="e">
        <f t="shared" si="368"/>
        <v>#N/A</v>
      </c>
      <c r="JU48" s="256" t="e">
        <f t="shared" si="369"/>
        <v>#N/A</v>
      </c>
      <c r="JV48" s="61">
        <f t="shared" si="233"/>
        <v>1.6000000000000008</v>
      </c>
      <c r="JW48" s="46">
        <f t="shared" si="478"/>
        <v>1</v>
      </c>
      <c r="JX48" s="46">
        <f t="shared" si="479"/>
        <v>0</v>
      </c>
      <c r="JY48" s="46">
        <f t="shared" si="480"/>
        <v>0</v>
      </c>
      <c r="JZ48" s="46">
        <f t="shared" si="481"/>
        <v>0</v>
      </c>
      <c r="KA48" s="46">
        <f t="shared" si="482"/>
        <v>0</v>
      </c>
      <c r="KB48" s="46">
        <f t="shared" si="483"/>
        <v>0</v>
      </c>
      <c r="KC48" s="46">
        <f t="shared" si="484"/>
        <v>0</v>
      </c>
      <c r="KD48" s="46">
        <f t="shared" si="485"/>
        <v>1</v>
      </c>
      <c r="KE48" s="46">
        <f t="shared" si="486"/>
        <v>1</v>
      </c>
      <c r="KF48" s="46">
        <f t="shared" si="487"/>
        <v>1</v>
      </c>
      <c r="KG48" s="46">
        <f t="shared" si="488"/>
        <v>1</v>
      </c>
      <c r="KH48" s="46">
        <f t="shared" si="489"/>
        <v>0</v>
      </c>
      <c r="KI48" s="46">
        <f t="shared" si="490"/>
        <v>0</v>
      </c>
      <c r="KJ48" s="46">
        <f t="shared" si="491"/>
        <v>0</v>
      </c>
      <c r="KK48" s="46">
        <f t="shared" si="492"/>
        <v>0</v>
      </c>
      <c r="KL48" s="46">
        <f t="shared" si="493"/>
        <v>0</v>
      </c>
      <c r="KM48" s="46">
        <f t="shared" si="494"/>
        <v>1</v>
      </c>
      <c r="KN48" s="46">
        <f t="shared" si="495"/>
        <v>1</v>
      </c>
      <c r="KO48" s="46">
        <f t="shared" si="496"/>
        <v>1</v>
      </c>
      <c r="KP48" s="46">
        <f t="shared" si="497"/>
        <v>1</v>
      </c>
      <c r="KQ48" s="46">
        <f t="shared" si="498"/>
        <v>1</v>
      </c>
      <c r="KR48" s="61">
        <f t="shared" si="255"/>
        <v>1.6000000000000008</v>
      </c>
      <c r="KS48" s="1">
        <f t="shared" si="499"/>
        <v>0</v>
      </c>
      <c r="KT48" s="1">
        <f t="shared" si="500"/>
        <v>0</v>
      </c>
      <c r="KU48" s="1">
        <f t="shared" si="501"/>
        <v>0</v>
      </c>
      <c r="KV48" s="1">
        <f t="shared" si="502"/>
        <v>0</v>
      </c>
      <c r="KW48" s="1">
        <f t="shared" si="503"/>
        <v>0</v>
      </c>
      <c r="KX48" s="1">
        <f t="shared" si="504"/>
        <v>0</v>
      </c>
      <c r="KY48" s="1">
        <f t="shared" si="505"/>
        <v>0</v>
      </c>
      <c r="KZ48" s="1">
        <f t="shared" si="506"/>
        <v>0</v>
      </c>
      <c r="LA48" s="1">
        <f t="shared" si="507"/>
        <v>0</v>
      </c>
      <c r="LB48" s="1">
        <f t="shared" si="508"/>
        <v>0</v>
      </c>
      <c r="LC48" s="1">
        <f t="shared" si="509"/>
        <v>0</v>
      </c>
      <c r="LD48" s="1">
        <f t="shared" si="510"/>
        <v>0</v>
      </c>
      <c r="LE48" s="1">
        <f t="shared" si="511"/>
        <v>0</v>
      </c>
      <c r="LF48" s="1">
        <f t="shared" si="512"/>
        <v>0</v>
      </c>
      <c r="LG48" s="1">
        <f t="shared" si="513"/>
        <v>0</v>
      </c>
      <c r="LH48" s="1">
        <f t="shared" si="514"/>
        <v>0</v>
      </c>
      <c r="LI48" s="1">
        <f t="shared" si="515"/>
        <v>0</v>
      </c>
      <c r="LJ48" s="1">
        <f t="shared" si="516"/>
        <v>0</v>
      </c>
      <c r="LK48" s="1">
        <f t="shared" si="517"/>
        <v>0</v>
      </c>
      <c r="LL48" s="1">
        <f t="shared" si="518"/>
        <v>0</v>
      </c>
      <c r="LM48" s="1">
        <f t="shared" si="519"/>
        <v>0</v>
      </c>
      <c r="LN48" s="61">
        <f t="shared" si="277"/>
        <v>1.6000000000000008</v>
      </c>
      <c r="LO48" s="57">
        <f t="shared" si="278"/>
        <v>11.785172704753347</v>
      </c>
      <c r="LP48" s="57">
        <f t="shared" si="279"/>
        <v>12.700319594277198</v>
      </c>
      <c r="LQ48" s="57">
        <f t="shared" si="280"/>
        <v>15.842853279789582</v>
      </c>
      <c r="LR48" s="57">
        <f t="shared" si="281"/>
        <v>16.964941675412721</v>
      </c>
      <c r="LS48" s="57">
        <f t="shared" si="282"/>
        <v>16.322561118713939</v>
      </c>
      <c r="LT48" s="57">
        <f t="shared" si="283"/>
        <v>14.7261932967746</v>
      </c>
      <c r="LU48" s="57">
        <f t="shared" si="284"/>
        <v>12.995035323361776</v>
      </c>
      <c r="LV48" s="57">
        <f t="shared" si="285"/>
        <v>11.485504398059645</v>
      </c>
      <c r="LW48" s="57">
        <f t="shared" si="286"/>
        <v>10.255049686069105</v>
      </c>
      <c r="LX48" s="57">
        <f t="shared" si="287"/>
        <v>9.2559820011255898</v>
      </c>
      <c r="LY48" s="57">
        <f t="shared" si="288"/>
        <v>8.4333597728217509</v>
      </c>
      <c r="LZ48" s="57">
        <f t="shared" si="289"/>
        <v>9.9527637590557596</v>
      </c>
      <c r="MA48" s="57">
        <f t="shared" si="290"/>
        <v>11.478507965259077</v>
      </c>
      <c r="MB48" s="57">
        <f t="shared" si="291"/>
        <v>11.69581915130548</v>
      </c>
      <c r="MC48" s="57">
        <f t="shared" si="292"/>
        <v>11.747773173408813</v>
      </c>
      <c r="MD48" s="57">
        <f t="shared" si="293"/>
        <v>11.767124892735422</v>
      </c>
      <c r="ME48" s="57">
        <f t="shared" si="294"/>
        <v>11.776207239785533</v>
      </c>
      <c r="MF48" s="57">
        <f t="shared" si="295"/>
        <v>11.780740660629686</v>
      </c>
      <c r="MG48" s="57">
        <f t="shared" si="296"/>
        <v>11.783209668423252</v>
      </c>
      <c r="MH48" s="57">
        <f t="shared" si="297"/>
        <v>11.784637575951308</v>
      </c>
      <c r="MI48" s="57">
        <f t="shared" si="298"/>
        <v>11.784695046069618</v>
      </c>
      <c r="MJ48" s="61">
        <f t="shared" si="299"/>
        <v>1.6000000000000008</v>
      </c>
      <c r="MK48" s="57" t="e">
        <f t="shared" si="435"/>
        <v>#N/A</v>
      </c>
      <c r="ML48" s="57" t="e">
        <f t="shared" si="370"/>
        <v>#N/A</v>
      </c>
      <c r="MM48" s="57" t="e">
        <f t="shared" si="371"/>
        <v>#N/A</v>
      </c>
      <c r="MN48" s="57" t="e">
        <f t="shared" si="372"/>
        <v>#N/A</v>
      </c>
      <c r="MO48" s="57" t="e">
        <f t="shared" si="373"/>
        <v>#N/A</v>
      </c>
      <c r="MP48" s="57" t="e">
        <f t="shared" si="374"/>
        <v>#N/A</v>
      </c>
      <c r="MQ48" s="57" t="e">
        <f t="shared" si="375"/>
        <v>#N/A</v>
      </c>
      <c r="MR48" s="57" t="e">
        <f t="shared" si="376"/>
        <v>#N/A</v>
      </c>
      <c r="MS48" s="57" t="e">
        <f t="shared" si="377"/>
        <v>#N/A</v>
      </c>
      <c r="MT48" s="57" t="e">
        <f t="shared" si="378"/>
        <v>#N/A</v>
      </c>
      <c r="MU48" s="57" t="e">
        <f t="shared" si="379"/>
        <v>#N/A</v>
      </c>
      <c r="MV48" s="57" t="e">
        <f t="shared" si="380"/>
        <v>#N/A</v>
      </c>
      <c r="MW48" s="57" t="e">
        <f t="shared" si="381"/>
        <v>#N/A</v>
      </c>
      <c r="MX48" s="57" t="e">
        <f t="shared" si="382"/>
        <v>#N/A</v>
      </c>
      <c r="MY48" s="57" t="e">
        <f t="shared" si="383"/>
        <v>#N/A</v>
      </c>
      <c r="MZ48" s="57" t="e">
        <f t="shared" si="384"/>
        <v>#N/A</v>
      </c>
      <c r="NA48" s="57" t="e">
        <f t="shared" si="385"/>
        <v>#N/A</v>
      </c>
      <c r="NB48" s="57" t="e">
        <f t="shared" si="386"/>
        <v>#N/A</v>
      </c>
      <c r="NC48" s="57" t="e">
        <f t="shared" si="387"/>
        <v>#N/A</v>
      </c>
      <c r="ND48" s="57" t="e">
        <f t="shared" si="388"/>
        <v>#N/A</v>
      </c>
      <c r="NE48" s="57" t="e">
        <f t="shared" si="389"/>
        <v>#N/A</v>
      </c>
      <c r="NF48" s="61">
        <f t="shared" si="320"/>
        <v>1.6000000000000008</v>
      </c>
      <c r="NG48" s="256">
        <f>IF(OY47=0,MIN('Drive Train'!$F$35-FQ47*$C$19*'Drive Train'!$F$39,NG47+$C$39)-$C$7,IF(LO47-1&lt;=0,0,IF($C$37=Motors!$C$30,MAX(MAX(NG$8:NG47)*-1,NG47-$C$39),MAX(0,MAX(NG$8:NG47)*-1,NG47-$C$39))))</f>
        <v>12.015571504919889</v>
      </c>
      <c r="NH48" s="256">
        <f>IF(OZ47=0,MIN('Drive Train'!$F$35-FR47*$C$19*'Drive Train'!$F$39,NH47+$C$39)-$C$7,IF(LP47-1&lt;=0,0,IF($C$37=Motors!$C$30,MAX(MAX(NH$8:NH47)*-1,NH47-$C$39),MAX(0,MAX(NH$8:NH47)*-1,NH47-$C$39))))</f>
        <v>8.2136180168390744</v>
      </c>
      <c r="NI48" s="256">
        <f>IF(PA47=0,MIN('Drive Train'!$F$35-FS47*$C$19*'Drive Train'!$F$39,NI47+$C$39)-$C$7,IF(LQ47-1&lt;=0,0,IF($C$37=Motors!$C$30,MAX(MAX(NI$8:NI47)*-1,NI47-$C$39),MAX(0,MAX(NI$8:NI47)*-1,NI47-$C$39))))</f>
        <v>9.1256750506823376</v>
      </c>
      <c r="NJ48" s="256">
        <f>IF(PB47=0,MIN('Drive Train'!$F$35-FT47*$C$19*'Drive Train'!$F$39,NJ47+$C$39)-$C$7,IF(LR47-1&lt;=0,0,IF($C$37=Motors!$C$30,MAX(MAX(NJ$8:NJ47)*-1,NJ47-$C$39),MAX(0,MAX(NJ$8:NJ47)*-1,NJ47-$C$39))))</f>
        <v>10.309332375625198</v>
      </c>
      <c r="NK48" s="256">
        <f>IF(PC47=0,MIN('Drive Train'!$F$35-FU47*$C$19*'Drive Train'!$F$39,NK47+$C$39)-$C$7,IF(LS47-1&lt;=0,0,IF($C$37=Motors!$C$30,MAX(MAX(NK$8:NK47)*-1,NK47-$C$39),MAX(0,MAX(NK$8:NK47)*-1,NK47-$C$39))))</f>
        <v>6.4103094729515293</v>
      </c>
      <c r="NL48" s="256">
        <f>IF(PD47=0,MIN('Drive Train'!$F$35-FV47*$C$19*'Drive Train'!$F$39,NL47+$C$39)-$C$7,IF(LT47-1&lt;=0,0,IF($C$37=Motors!$C$30,MAX(MAX(NL$8:NL47)*-1,NL47-$C$39),MAX(0,MAX(NL$8:NL47)*-1,NL47-$C$39))))</f>
        <v>6.9492686417996259</v>
      </c>
      <c r="NM48" s="256">
        <f>IF(PE47=0,MIN('Drive Train'!$F$35-FW47*$C$19*'Drive Train'!$F$39,NM47+$C$39)-$C$7,IF(LU47-1&lt;=0,0,IF($C$37=Motors!$C$30,MAX(MAX(NM$8:NM47)*-1,NM47-$C$39),MAX(0,MAX(NM$8:NM47)*-1,NM47-$C$39))))</f>
        <v>11.969774759919275</v>
      </c>
      <c r="NN48" s="256">
        <f>IF(PF47=0,MIN('Drive Train'!$F$35-FX47*$C$19*'Drive Train'!$F$39,NN47+$C$39)-$C$7,IF(LV47-1&lt;=0,0,IF($C$37=Motors!$C$30,MAX(MAX(NN$8:NN47)*-1,NN47-$C$39),MAX(0,MAX(NN$8:NN47)*-1,NN47-$C$39))))</f>
        <v>12.020690878616543</v>
      </c>
      <c r="NO48" s="256">
        <f>IF(PG47=0,MIN('Drive Train'!$F$35-FY47*$C$19*'Drive Train'!$F$39,NO47+$C$39)-$C$7,IF(LW47-1&lt;=0,0,IF($C$37=Motors!$C$30,MAX(MAX(NO$8:NO47)*-1,NO47-$C$39),MAX(0,MAX(NO$8:NO47)*-1,NO47-$C$39))))</f>
        <v>12.030947628789004</v>
      </c>
      <c r="NP48" s="256">
        <f>IF(PH47=0,MIN('Drive Train'!$F$35-FZ47*$C$19*'Drive Train'!$F$39,NP47+$C$39)-$C$7,IF(LX47-1&lt;=0,0,IF($C$37=Motors!$C$30,MAX(MAX(NP$8:NP47)*-1,NP47-$C$39),MAX(0,MAX(NP$8:NP47)*-1,NP47-$C$39))))</f>
        <v>12.032467779794789</v>
      </c>
      <c r="NQ48" s="256">
        <f>IF(PI47=0,MIN('Drive Train'!$F$35-GA47*$C$19*'Drive Train'!$F$39,NQ47+$C$39)-$C$7,IF(LY47-1&lt;=0,0,IF($C$37=Motors!$C$30,MAX(MAX(NQ$8:NQ47)*-1,NQ47-$C$39),MAX(0,MAX(NQ$8:NQ47)*-1,NQ47-$C$39))))</f>
        <v>12.032631329456727</v>
      </c>
      <c r="NR48" s="256">
        <f>IF(PJ47=0,MIN('Drive Train'!$F$35-GB47*$C$19*'Drive Train'!$F$39,NR47+$C$39)-$C$7,IF(LZ47-1&lt;=0,0,IF($C$37=Motors!$C$30,MAX(MAX(NR$8:NR47)*-1,NR47-$C$39),MAX(0,MAX(NR$8:NR47)*-1,NR47-$C$39))))</f>
        <v>11.395535761292226</v>
      </c>
      <c r="NS48" s="256">
        <f>IF(PK47=0,MIN('Drive Train'!$F$35-GC47*$C$19*'Drive Train'!$F$39,NS47+$C$39)-$C$7,IF(MA47-1&lt;=0,0,IF($C$37=Motors!$C$30,MAX(MAX(NS$8:NS47)*-1,NS47-$C$39),MAX(0,MAX(NS$8:NS47)*-1,NS47-$C$39))))</f>
        <v>11.778697951469933</v>
      </c>
      <c r="NT48" s="256">
        <f>IF(PL47=0,MIN('Drive Train'!$F$35-GD47*$C$19*'Drive Train'!$F$39,NT47+$C$39)-$C$7,IF(MB47-1&lt;=0,0,IF($C$37=Motors!$C$30,MAX(MAX(NT$8:NT47)*-1,NT47-$C$39),MAX(0,MAX(NT$8:NT47)*-1,NT47-$C$39))))</f>
        <v>11.945383571673023</v>
      </c>
      <c r="NU48" s="256">
        <f>IF(PM47=0,MIN('Drive Train'!$F$35-GE47*$C$19*'Drive Train'!$F$39,NU47+$C$39)-$C$7,IF(MC47-1&lt;=0,0,IF($C$37=Motors!$C$30,MAX(MAX(NU$8:NU47)*-1,NU47-$C$39),MAX(0,MAX(NU$8:NU47)*-1,NU47-$C$39))))</f>
        <v>11.986073281836873</v>
      </c>
      <c r="NV48" s="256">
        <f>IF(PN47=0,MIN('Drive Train'!$F$35-GF47*$C$19*'Drive Train'!$F$39,NV47+$C$39)-$C$7,IF(MD47-1&lt;=0,0,IF($C$37=Motors!$C$30,MAX(MAX(NV$8:NV47)*-1,NV47-$C$39),MAX(0,MAX(NV$8:NV47)*-1,NV47-$C$39))))</f>
        <v>12.00131475797863</v>
      </c>
      <c r="NW48" s="256">
        <f>IF(PO47=0,MIN('Drive Train'!$F$35-GG47*$C$19*'Drive Train'!$F$39,NW47+$C$39)-$C$7,IF(ME47-1&lt;=0,0,IF($C$37=Motors!$C$30,MAX(MAX(NW$8:NW47)*-1,NW47-$C$39),MAX(0,MAX(NW$8:NW47)*-1,NW47-$C$39))))</f>
        <v>12.008484185144715</v>
      </c>
      <c r="NX48" s="256">
        <f>IF(PP47=0,MIN('Drive Train'!$F$35-GH47*$C$19*'Drive Train'!$F$39,NX47+$C$39)-$C$7,IF(MF47-1&lt;=0,0,IF($C$37=Motors!$C$30,MAX(MAX(NX$8:NX47)*-1,NX47-$C$39),MAX(0,MAX(NX$8:NX47)*-1,NX47-$C$39))))</f>
        <v>12.012066651637117</v>
      </c>
      <c r="NY48" s="256">
        <f>IF(PQ47=0,MIN('Drive Train'!$F$35-GI47*$C$19*'Drive Train'!$F$39,NY47+$C$39)-$C$7,IF(MG47-1&lt;=0,0,IF($C$37=Motors!$C$30,MAX(MAX(NY$8:NY47)*-1,NY47-$C$39),MAX(0,MAX(NY$8:NY47)*-1,NY47-$C$39))))</f>
        <v>12.014018834018714</v>
      </c>
      <c r="NZ48" s="256">
        <f>IF(PR47=0,MIN('Drive Train'!$F$35-GJ47*$C$19*'Drive Train'!$F$39,NZ47+$C$39)-$C$7,IF(MH47-1&lt;=0,0,IF($C$37=Motors!$C$30,MAX(MAX(NZ$8:NZ47)*-1,NZ47-$C$39),MAX(0,MAX(NZ$8:NZ47)*-1,NZ47-$C$39))))</f>
        <v>12.01514819469879</v>
      </c>
      <c r="OA48" s="256">
        <f>IF(PS47=0,MIN('Drive Train'!$F$35-GK47*$C$19*'Drive Train'!$F$39,OA47+$C$39)-$C$7,IF(MI47-1&lt;=0,0,IF($C$37=Motors!$C$30,MAX(MAX(OA$8:OA47)*-1,OA47-$C$39),MAX(0,MAX(OA$8:OA47)*-1,OA47-$C$39))))</f>
        <v>12.015193654340493</v>
      </c>
      <c r="OB48" s="61">
        <f t="shared" si="321"/>
        <v>1.6000000000000008</v>
      </c>
      <c r="OC48" s="256">
        <f>'Drive Train'!$F$35-(FQ48*$C$13)*$C$19*'Drive Train'!$F$39</f>
        <v>12.198403210935746</v>
      </c>
      <c r="OD48" s="256">
        <f>'Drive Train'!$F$35-(FR48*$C$13)*$C$19*'Drive Train'!$F$39</f>
        <v>8.4145628248159774</v>
      </c>
      <c r="OE48" s="256">
        <f>'Drive Train'!$F$35-(FS48*$C$13)*$C$19*'Drive Train'!$F$39</f>
        <v>9.3554057331504037</v>
      </c>
      <c r="OF48" s="256">
        <f>'Drive Train'!$F$35-(FT48*$C$13)*$C$19*'Drive Train'!$F$39</f>
        <v>10.551226275856415</v>
      </c>
      <c r="OG48" s="256">
        <f>'Drive Train'!$F$35-(FU48*$C$13)*$C$19*'Drive Train'!$F$39</f>
        <v>12.23503</v>
      </c>
      <c r="OH48" s="256">
        <f>'Drive Train'!$F$35-(FV48*$C$13)*$C$19*'Drive Train'!$F$39</f>
        <v>12.23503</v>
      </c>
      <c r="OI48" s="256">
        <f>'Drive Train'!$F$35-(FW48*$C$13)*$C$19*'Drive Train'!$F$39</f>
        <v>12.158232501395927</v>
      </c>
      <c r="OJ48" s="256">
        <f>'Drive Train'!$F$35-(FX48*$C$13)*$C$19*'Drive Train'!$F$39</f>
        <v>12.202780122600606</v>
      </c>
      <c r="OK48" s="256">
        <f>'Drive Train'!$F$35-(FY48*$C$13)*$C$19*'Drive Train'!$F$39</f>
        <v>12.211318952733647</v>
      </c>
      <c r="OL48" s="256">
        <f>'Drive Train'!$F$35-(FZ48*$C$13)*$C$19*'Drive Train'!$F$39</f>
        <v>12.212514850914763</v>
      </c>
      <c r="OM48" s="256">
        <f>'Drive Train'!$F$35-(GA48*$C$13)*$C$19*'Drive Train'!$F$39</f>
        <v>12.212635384203089</v>
      </c>
      <c r="ON48" s="256">
        <f>'Drive Train'!$F$35-(GB48*$C$13)*$C$19*'Drive Train'!$F$39</f>
        <v>11.589907581492565</v>
      </c>
      <c r="OO48" s="256">
        <f>'Drive Train'!$F$35-(GC48*$C$13)*$C$19*'Drive Train'!$F$39</f>
        <v>11.999304408227507</v>
      </c>
      <c r="OP48" s="256">
        <f>'Drive Train'!$F$35-(GD48*$C$13)*$C$19*'Drive Train'!$F$39</f>
        <v>12.139701143107901</v>
      </c>
      <c r="OQ48" s="256">
        <f>'Drive Train'!$F$35-(GE48*$C$13)*$C$19*'Drive Train'!$F$39</f>
        <v>12.173762638996248</v>
      </c>
      <c r="OR48" s="256">
        <f>'Drive Train'!$F$35-(GF48*$C$13)*$C$19*'Drive Train'!$F$39</f>
        <v>12.186499737375936</v>
      </c>
      <c r="OS48" s="256">
        <f>'Drive Train'!$F$35-(GG48*$C$13)*$C$19*'Drive Train'!$F$39</f>
        <v>12.192487045977817</v>
      </c>
      <c r="OT48" s="256">
        <f>'Drive Train'!$F$35-(GH48*$C$13)*$C$19*'Drive Train'!$F$39</f>
        <v>12.195477842530039</v>
      </c>
      <c r="OU48" s="256">
        <f>'Drive Train'!$F$35-(GI48*$C$13)*$C$19*'Drive Train'!$F$39</f>
        <v>12.197107332597083</v>
      </c>
      <c r="OV48" s="256">
        <f>'Drive Train'!$F$35-(GJ48*$C$13)*$C$19*'Drive Train'!$F$39</f>
        <v>12.198049923184778</v>
      </c>
      <c r="OW48" s="256">
        <f>'Drive Train'!$F$35-(GK48*$C$13)*$C$19*'Drive Train'!$F$39</f>
        <v>12.19808786349256</v>
      </c>
      <c r="OX48" s="61">
        <f t="shared" si="322"/>
        <v>1.6000000000000008</v>
      </c>
      <c r="OY48" s="1">
        <f>IF(PU48&gt;='Drive Train'!$F$29,1,0)</f>
        <v>0</v>
      </c>
      <c r="OZ48" s="1">
        <f>IF(PV48&gt;='Drive Train'!$F$29,1,0)</f>
        <v>0</v>
      </c>
      <c r="PA48" s="1">
        <f>IF(PW48&gt;='Drive Train'!$F$29,1,0)</f>
        <v>0</v>
      </c>
      <c r="PB48" s="1">
        <f>IF(PX48&gt;='Drive Train'!$F$29,1,0)</f>
        <v>1</v>
      </c>
      <c r="PC48" s="1">
        <f>IF(PY48&gt;='Drive Train'!$F$29,1,0)</f>
        <v>1</v>
      </c>
      <c r="PD48" s="1">
        <f>IF(PZ48&gt;='Drive Train'!$F$29,1,0)</f>
        <v>1</v>
      </c>
      <c r="PE48" s="1">
        <f>IF(QA48&gt;='Drive Train'!$F$29,1,0)</f>
        <v>0</v>
      </c>
      <c r="PF48" s="1">
        <f>IF(QB48&gt;='Drive Train'!$F$29,1,0)</f>
        <v>0</v>
      </c>
      <c r="PG48" s="1">
        <f>IF(QC48&gt;='Drive Train'!$F$29,1,0)</f>
        <v>0</v>
      </c>
      <c r="PH48" s="1">
        <f>IF(QD48&gt;='Drive Train'!$F$29,1,0)</f>
        <v>0</v>
      </c>
      <c r="PI48" s="1">
        <f>IF(QE48&gt;='Drive Train'!$F$29,1,0)</f>
        <v>0</v>
      </c>
      <c r="PJ48" s="1">
        <f>IF(QF48&gt;='Drive Train'!$F$29,1,0)</f>
        <v>0</v>
      </c>
      <c r="PK48" s="1">
        <f>IF(QG48&gt;='Drive Train'!$F$29,1,0)</f>
        <v>0</v>
      </c>
      <c r="PL48" s="1">
        <f>IF(QH48&gt;='Drive Train'!$F$29,1,0)</f>
        <v>0</v>
      </c>
      <c r="PM48" s="1">
        <f>IF(QI48&gt;='Drive Train'!$F$29,1,0)</f>
        <v>0</v>
      </c>
      <c r="PN48" s="1">
        <f>IF(QJ48&gt;='Drive Train'!$F$29,1,0)</f>
        <v>0</v>
      </c>
      <c r="PO48" s="1">
        <f>IF(QK48&gt;='Drive Train'!$F$29,1,0)</f>
        <v>0</v>
      </c>
      <c r="PP48" s="1">
        <f>IF(QL48&gt;='Drive Train'!$F$29,1,0)</f>
        <v>0</v>
      </c>
      <c r="PQ48" s="1">
        <f>IF(QM48&gt;='Drive Train'!$F$29,1,0)</f>
        <v>0</v>
      </c>
      <c r="PR48" s="1">
        <f>IF(QN48&gt;='Drive Train'!$F$29,1,0)</f>
        <v>0</v>
      </c>
      <c r="PS48" s="1">
        <f>IF(QO48&gt;='Drive Train'!$F$29,1,0)</f>
        <v>0</v>
      </c>
      <c r="PT48" s="253">
        <f t="shared" si="323"/>
        <v>1.6000000000000008</v>
      </c>
      <c r="PU48" s="57">
        <f t="shared" si="324"/>
        <v>15.213181239235531</v>
      </c>
      <c r="PV48" s="57">
        <f t="shared" si="325"/>
        <v>10.799959394627491</v>
      </c>
      <c r="PW48" s="57">
        <f t="shared" si="326"/>
        <v>14.162114615398899</v>
      </c>
      <c r="PX48" s="57">
        <f t="shared" si="327"/>
        <v>16.244300705754885</v>
      </c>
      <c r="PY48" s="57">
        <f t="shared" si="328"/>
        <v>17.050440733952954</v>
      </c>
      <c r="PZ48" s="57">
        <f t="shared" si="329"/>
        <v>16.784218262318934</v>
      </c>
      <c r="QA48" s="57">
        <f t="shared" si="330"/>
        <v>15.999737443235285</v>
      </c>
      <c r="QB48" s="57">
        <f t="shared" si="331"/>
        <v>14.923662599401899</v>
      </c>
      <c r="QC48" s="57">
        <f t="shared" si="332"/>
        <v>13.852205418791726</v>
      </c>
      <c r="QD48" s="57">
        <f t="shared" si="333"/>
        <v>12.85297172268587</v>
      </c>
      <c r="QE48" s="57">
        <f t="shared" si="334"/>
        <v>11.958454486087293</v>
      </c>
      <c r="QF48" s="57">
        <f t="shared" si="335"/>
        <v>9.3000442041989544</v>
      </c>
      <c r="QG48" s="57">
        <f t="shared" si="336"/>
        <v>11.270386468944787</v>
      </c>
      <c r="QH48" s="57">
        <f t="shared" si="337"/>
        <v>12.621289040865387</v>
      </c>
      <c r="QI48" s="57">
        <f t="shared" si="338"/>
        <v>13.512235819161853</v>
      </c>
      <c r="QJ48" s="57">
        <f t="shared" si="339"/>
        <v>14.127388596468947</v>
      </c>
      <c r="QK48" s="57">
        <f t="shared" si="340"/>
        <v>14.564217044604815</v>
      </c>
      <c r="QL48" s="57">
        <f t="shared" si="341"/>
        <v>14.846273419079884</v>
      </c>
      <c r="QM48" s="57">
        <f t="shared" si="342"/>
        <v>15.031839137677235</v>
      </c>
      <c r="QN48" s="57">
        <f t="shared" si="343"/>
        <v>15.154371994491349</v>
      </c>
      <c r="QO48" s="57">
        <f t="shared" si="344"/>
        <v>15.160069118549321</v>
      </c>
      <c r="QP48" s="61">
        <f t="shared" si="345"/>
        <v>1.6000000000000008</v>
      </c>
      <c r="QQ48" s="57">
        <f t="shared" si="436"/>
        <v>4.2398686101259117E-2</v>
      </c>
      <c r="QR48" s="57">
        <f t="shared" si="437"/>
        <v>0.83819440057182348</v>
      </c>
      <c r="QS48" s="57">
        <f t="shared" si="438"/>
        <v>0.64032168977009984</v>
      </c>
      <c r="QT48" s="57">
        <f t="shared" si="439"/>
        <v>0.38882353814294335</v>
      </c>
      <c r="QU48" s="57">
        <f t="shared" si="440"/>
        <v>3.4695548865589357E-2</v>
      </c>
      <c r="QV48" s="57">
        <f t="shared" si="441"/>
        <v>3.4695548865589357E-2</v>
      </c>
      <c r="QW48" s="57">
        <f t="shared" si="442"/>
        <v>5.0847160465108426E-2</v>
      </c>
      <c r="QX48" s="57">
        <f t="shared" si="443"/>
        <v>4.1478159020283838E-2</v>
      </c>
      <c r="QY48" s="57">
        <f t="shared" si="444"/>
        <v>3.9682321000426221E-2</v>
      </c>
      <c r="QZ48" s="57">
        <f t="shared" si="445"/>
        <v>3.9430806520331971E-2</v>
      </c>
      <c r="RA48" s="57">
        <f t="shared" si="446"/>
        <v>3.9405456647051688E-2</v>
      </c>
      <c r="RB48" s="57">
        <f t="shared" si="447"/>
        <v>0.17037401401447674</v>
      </c>
      <c r="RC48" s="57">
        <f t="shared" si="448"/>
        <v>8.4272009968895931E-2</v>
      </c>
      <c r="RD48" s="57">
        <f t="shared" si="449"/>
        <v>5.4744569976097834E-2</v>
      </c>
      <c r="RE48" s="57">
        <f t="shared" si="450"/>
        <v>4.7580950560269522E-2</v>
      </c>
      <c r="RF48" s="57">
        <f t="shared" si="451"/>
        <v>4.4902156723582373E-2</v>
      </c>
      <c r="RG48" s="57">
        <f t="shared" si="452"/>
        <v>4.3642940149842067E-2</v>
      </c>
      <c r="RH48" s="57">
        <f t="shared" si="453"/>
        <v>4.3013932888372505E-2</v>
      </c>
      <c r="RI48" s="57">
        <f t="shared" si="454"/>
        <v>4.2671227837471459E-2</v>
      </c>
      <c r="RJ48" s="57">
        <f t="shared" si="455"/>
        <v>4.2472987564721496E-2</v>
      </c>
      <c r="RK48" s="57">
        <f t="shared" si="456"/>
        <v>4.2465008175725349E-2</v>
      </c>
      <c r="RL48" s="61">
        <f t="shared" si="346"/>
        <v>1.6000000000000008</v>
      </c>
      <c r="RM48" s="2">
        <f>IF(AND(LO48&gt;=LO$6*'Drive Train'!$AA$52,LO48&lt;=LO$6*'Drive Train'!$AA$53,KS48=0,JW48=0,EU48&gt;0),$C$17,0)</f>
        <v>0</v>
      </c>
      <c r="RN48" s="2">
        <f>IF(AND(LP48&gt;=LP$6*'Drive Train'!$AA$52,LP48&lt;=LP$6*'Drive Train'!$AA$53,KT48=0,JX48=0,EV48&gt;0),$C$17,0)</f>
        <v>0.04</v>
      </c>
      <c r="RO48" s="2">
        <f>IF(AND(LQ48&gt;=LQ$6*'Drive Train'!$AA$52,LQ48&lt;=LQ$6*'Drive Train'!$AA$53,KU48=0,JY48=0,EW48&gt;0),$C$17,0)</f>
        <v>0.04</v>
      </c>
      <c r="RP48" s="2">
        <f>IF(AND(LR48&gt;=LR$6*'Drive Train'!$AA$52,LR48&lt;=LR$6*'Drive Train'!$AA$53,KV48=0,JZ48=0,EX48&gt;0),$C$17,0)</f>
        <v>0.04</v>
      </c>
      <c r="RQ48" s="2">
        <f>IF(AND(LS48&gt;=LS$6*'Drive Train'!$AA$52,LS48&lt;=LS$6*'Drive Train'!$AA$53,KW48=0,KA48=0,EY48&gt;0),$C$17,0)</f>
        <v>0</v>
      </c>
      <c r="RR48" s="2">
        <f>IF(AND(LT48&gt;=LT$6*'Drive Train'!$AA$52,LT48&lt;=LT$6*'Drive Train'!$AA$53,KX48=0,KB48=0,EZ48&gt;0),$C$17,0)</f>
        <v>0</v>
      </c>
      <c r="RS48" s="2">
        <f>IF(AND(LU48&gt;=LU$6*'Drive Train'!$AA$52,LU48&lt;=LU$6*'Drive Train'!$AA$53,KY48=0,KC48=0,FA48&gt;0),$C$17,0)</f>
        <v>0</v>
      </c>
      <c r="RT48" s="2">
        <f>IF(AND(LV48&gt;=LV$6*'Drive Train'!$AA$52,LV48&lt;=LV$6*'Drive Train'!$AA$53,KZ48=0,KD48=0,FB48&gt;0),$C$17,0)</f>
        <v>0</v>
      </c>
      <c r="RU48" s="2">
        <f>IF(AND(LW48&gt;=LW$6*'Drive Train'!$AA$52,LW48&lt;=LW$6*'Drive Train'!$AA$53,LA48=0,KE48=0,FC48&gt;0),$C$17,0)</f>
        <v>0</v>
      </c>
      <c r="RV48" s="2">
        <f>IF(AND(LX48&gt;=LX$6*'Drive Train'!$AA$52,LX48&lt;=LX$6*'Drive Train'!$AA$53,LB48=0,KF48=0,FD48&gt;0),$C$17,0)</f>
        <v>0</v>
      </c>
      <c r="RW48" s="2">
        <f>IF(AND(LY48&gt;=LY$6*'Drive Train'!$AA$52,LY48&lt;=LY$6*'Drive Train'!$AA$53,LC48=0,KG48=0,FE48&gt;0),$C$17,0)</f>
        <v>0</v>
      </c>
      <c r="RX48" s="2">
        <f>IF(AND(LZ48&gt;=LZ$6*'Drive Train'!$AA$52,LZ48&lt;=LZ$6*'Drive Train'!$AA$53,LD48=0,KH48=0,FF48&gt;0),$C$17,0)</f>
        <v>0.04</v>
      </c>
      <c r="RY48" s="2">
        <f>IF(AND(MA48&gt;=MA$6*'Drive Train'!$AA$52,MA48&lt;=MA$6*'Drive Train'!$AA$53,LE48=0,KI48=0,FG48&gt;0),$C$17,0)</f>
        <v>0.04</v>
      </c>
      <c r="RZ48" s="2">
        <f>IF(AND(MB48&gt;=MB$6*'Drive Train'!$AA$52,MB48&lt;=MB$6*'Drive Train'!$AA$53,LF48=0,KJ48=0,FH48&gt;0),$C$17,0)</f>
        <v>0</v>
      </c>
      <c r="SA48" s="2">
        <f>IF(AND(MC48&gt;=MC$6*'Drive Train'!$AA$52,MC48&lt;=MC$6*'Drive Train'!$AA$53,LG48=0,KK48=0,FI48&gt;0),$C$17,0)</f>
        <v>0</v>
      </c>
      <c r="SB48" s="2">
        <f>IF(AND(MD48&gt;=MD$6*'Drive Train'!$AA$52,MD48&lt;=MD$6*'Drive Train'!$AA$53,LH48=0,KL48=0,FJ48&gt;0),$C$17,0)</f>
        <v>0</v>
      </c>
      <c r="SC48" s="2">
        <f>IF(AND(ME48&gt;=ME$6*'Drive Train'!$AA$52,ME48&lt;=ME$6*'Drive Train'!$AA$53,LI48=0,KM48=0,FK48&gt;0),$C$17,0)</f>
        <v>0</v>
      </c>
      <c r="SD48" s="2">
        <f>IF(AND(MF48&gt;=MF$6*'Drive Train'!$AA$52,MF48&lt;=MF$6*'Drive Train'!$AA$53,LJ48=0,KN48=0,FL48&gt;0),$C$17,0)</f>
        <v>0</v>
      </c>
      <c r="SE48" s="2">
        <f>IF(AND(MG48&gt;=MG$6*'Drive Train'!$AA$52,MG48&lt;=MG$6*'Drive Train'!$AA$53,LK48=0,KO48=0,FM48&gt;0),$C$17,0)</f>
        <v>0</v>
      </c>
      <c r="SF48" s="2">
        <f>IF(AND(MH48&gt;=MH$6*'Drive Train'!$AA$52,MH48&lt;=MH$6*'Drive Train'!$AA$53,LL48=0,KP48=0,FN48&gt;0),$C$17,0)</f>
        <v>0</v>
      </c>
      <c r="SG48" s="2">
        <f>IF(AND(MI48&gt;=MI$6*'Drive Train'!$AA$52,MI48&lt;=MI$6*'Drive Train'!$AA$53,LM48=0,KQ48=0,FO48&gt;0),$C$17,0)</f>
        <v>0</v>
      </c>
      <c r="SH48" s="61">
        <f t="shared" si="347"/>
        <v>1.6000000000000008</v>
      </c>
      <c r="SI48" s="2">
        <f>IF(AND(EU48&lt;0,KS48=0,LO48&gt;=LO$6*'Drive Train'!$AA$52,LO48&lt;=LO$6*'Drive Train'!$AA$53,OY48=1,JW48=0),$C$17,0)</f>
        <v>0</v>
      </c>
      <c r="SJ48" s="2">
        <f>IF(AND(EV48&lt;0,KT48=0,LP48&gt;=LP$6*'Drive Train'!$AA$52,LP48&lt;=LP$6*'Drive Train'!$AA$53,OZ48=1,JX48=0),$C$17,0)</f>
        <v>0</v>
      </c>
      <c r="SK48" s="2">
        <f>IF(AND(EW48&lt;0,KU48=0,LQ48&gt;=LQ$6*'Drive Train'!$AA$52,LQ48&lt;=LQ$6*'Drive Train'!$AA$53,PA48=1,JY48=0),$C$17,0)</f>
        <v>0</v>
      </c>
      <c r="SL48" s="2">
        <f>IF(AND(EX48&lt;0,KV48=0,LR48&gt;=LR$6*'Drive Train'!$AA$52,LR48&lt;=LR$6*'Drive Train'!$AA$53,PB48=1,JZ48=0),$C$17,0)</f>
        <v>0</v>
      </c>
      <c r="SM48" s="2">
        <f>IF(AND(EY48&lt;0,KW48=0,LS48&gt;=LS$6*'Drive Train'!$AA$52,LS48&lt;=LS$6*'Drive Train'!$AA$53,PC48=1,KA48=0),$C$17,0)</f>
        <v>0</v>
      </c>
      <c r="SN48" s="2">
        <f>IF(AND(EZ48&lt;0,KX48=0,LT48&gt;=LT$6*'Drive Train'!$AA$52,LT48&lt;=LT$6*'Drive Train'!$AA$53,PD48=1,KB48=0),$C$17,0)</f>
        <v>0</v>
      </c>
      <c r="SO48" s="2">
        <f>IF(AND(FA48&lt;0,KY48=0,LU48&gt;=LU$6*'Drive Train'!$AA$52,LU48&lt;=LU$6*'Drive Train'!$AA$53,PE48=1,KC48=0),$C$17,0)</f>
        <v>0</v>
      </c>
      <c r="SP48" s="2">
        <f>IF(AND(FB48&lt;0,KZ48=0,LV48&gt;=LV$6*'Drive Train'!$AA$52,LV48&lt;=LV$6*'Drive Train'!$AA$53,PF48=1,KD48=0),$C$17,0)</f>
        <v>0</v>
      </c>
      <c r="SQ48" s="2">
        <f>IF(AND(FC48&lt;0,LA48=0,LW48&gt;=LW$6*'Drive Train'!$AA$52,LW48&lt;=LW$6*'Drive Train'!$AA$53,PG48=1,KE48=0),$C$17,0)</f>
        <v>0</v>
      </c>
      <c r="SR48" s="2">
        <f>IF(AND(FD48&lt;0,LB48=0,LX48&gt;=LX$6*'Drive Train'!$AA$52,LX48&lt;=LX$6*'Drive Train'!$AA$53,PH48=1,KF48=0),$C$17,0)</f>
        <v>0</v>
      </c>
      <c r="SS48" s="2">
        <f>IF(AND(FE48&lt;0,LC48=0,LY48&gt;=LY$6*'Drive Train'!$AA$52,LY48&lt;=LY$6*'Drive Train'!$AA$53,PI48=1,KG48=0),$C$17,0)</f>
        <v>0</v>
      </c>
      <c r="ST48" s="2">
        <f>IF(AND(FF48&lt;0,LD48=0,LZ48&gt;=LZ$6*'Drive Train'!$AA$52,LZ48&lt;=LZ$6*'Drive Train'!$AA$53,PJ48=1,KH48=0),$C$17,0)</f>
        <v>0</v>
      </c>
      <c r="SU48" s="2">
        <f>IF(AND(FG48&lt;0,LE48=0,MA48&gt;=MA$6*'Drive Train'!$AA$52,MA48&lt;=MA$6*'Drive Train'!$AA$53,PK48=1,KI48=0),$C$17,0)</f>
        <v>0</v>
      </c>
      <c r="SV48" s="2">
        <f>IF(AND(FH48&lt;0,LF48=0,MB48&gt;=MB$6*'Drive Train'!$AA$52,MB48&lt;=MB$6*'Drive Train'!$AA$53,PL48=1,KJ48=0),$C$17,0)</f>
        <v>0</v>
      </c>
      <c r="SW48" s="2">
        <f>IF(AND(FI48&lt;0,LG48=0,MC48&gt;=MC$6*'Drive Train'!$AA$52,MC48&lt;=MC$6*'Drive Train'!$AA$53,PM48=1,KK48=0),$C$17,0)</f>
        <v>0</v>
      </c>
      <c r="SX48" s="2">
        <f>IF(AND(FJ48&lt;0,LH48=0,MD48&gt;=MD$6*'Drive Train'!$AA$52,MD48&lt;=MD$6*'Drive Train'!$AA$53,PN48=1,KL48=0),$C$17,0)</f>
        <v>0</v>
      </c>
      <c r="SY48" s="2">
        <f>IF(AND(FK48&lt;0,LI48=0,ME48&gt;=ME$6*'Drive Train'!$AA$52,ME48&lt;=ME$6*'Drive Train'!$AA$53,PO48=1,KM48=0),$C$17,0)</f>
        <v>0</v>
      </c>
      <c r="SZ48" s="2">
        <f>IF(AND(FL48&lt;0,LJ48=0,MF48&gt;=MF$6*'Drive Train'!$AA$52,MF48&lt;=MF$6*'Drive Train'!$AA$53,PP48=1,KN48=0),$C$17,0)</f>
        <v>0</v>
      </c>
      <c r="TA48" s="2">
        <f>IF(AND(FM48&lt;0,LK48=0,MG48&gt;=MG$6*'Drive Train'!$AA$52,MG48&lt;=MG$6*'Drive Train'!$AA$53,PQ48=1,KO48=0),$C$17,0)</f>
        <v>0</v>
      </c>
      <c r="TB48" s="2">
        <f>IF(AND(FN48&lt;0,LL48=0,MH48&gt;=MH$6*'Drive Train'!$AA$52,MH48&lt;=MH$6*'Drive Train'!$AA$53,PR48=1,KP48=0),$C$17,0)</f>
        <v>0</v>
      </c>
      <c r="TC48" s="2">
        <f>IF(AND(FO48&lt;0,LM48=0,MI48&gt;=MI$6*'Drive Train'!$AA$52,MI48&lt;=MI$6*'Drive Train'!$AA$53,PS48=1,KQ48=0),$C$17,0)</f>
        <v>0</v>
      </c>
      <c r="TD48" s="144">
        <f t="shared" si="348"/>
        <v>1.6000000000000008</v>
      </c>
    </row>
    <row r="49" spans="3:524" x14ac:dyDescent="0.2">
      <c r="C49" s="58" t="s">
        <v>14</v>
      </c>
      <c r="E49" s="18">
        <f>OY6</f>
        <v>1.6800000000000008</v>
      </c>
      <c r="F49" s="18">
        <f>OZ6*VLOOKUP('Drive Train'!$AK$29,$E$98:$F$99,2,FALSE)</f>
        <v>2.0000000000000009</v>
      </c>
      <c r="G49" s="18">
        <f>PA6*VLOOKUP('Drive Train'!$AK$29,$E$98:$F$99,2,FALSE)</f>
        <v>1.7200000000000009</v>
      </c>
      <c r="H49" s="18">
        <f>PB6*VLOOKUP('Drive Train'!$AK$29,$E$98:$F$99,2,FALSE)</f>
        <v>1.6000000000000008</v>
      </c>
      <c r="I49" s="18">
        <f>PC6*VLOOKUP('Drive Train'!$AK$29,$E$98:$F$99,2,FALSE)</f>
        <v>1.5600000000000007</v>
      </c>
      <c r="J49" s="18">
        <f>PD6*VLOOKUP('Drive Train'!$AK$29,$E$98:$F$99,2,FALSE)</f>
        <v>1.5600000000000007</v>
      </c>
      <c r="K49" s="18">
        <f>PE6*VLOOKUP('Drive Train'!$AK$29,$E$98:$F$99,2,FALSE)</f>
        <v>1.6400000000000008</v>
      </c>
      <c r="L49" s="18">
        <f>PF6*VLOOKUP('Drive Train'!$AK$29,$E$98:$F$99,2,FALSE)</f>
        <v>1.7200000000000009</v>
      </c>
      <c r="M49" s="18">
        <f>PG6*VLOOKUP('Drive Train'!$AK$29,$E$98:$F$99,2,FALSE)</f>
        <v>1.840000000000001</v>
      </c>
      <c r="N49" s="18">
        <f>PH6*VLOOKUP('Drive Train'!$AK$29,$E$98:$F$99,2,FALSE)</f>
        <v>1.9600000000000011</v>
      </c>
      <c r="O49" s="18">
        <f>PI6*VLOOKUP('Drive Train'!$AK$29,$E$98:$F$99,2,FALSE)</f>
        <v>2.080000000000001</v>
      </c>
      <c r="R49" s="63">
        <f t="shared" si="160"/>
        <v>1.6400000000000008</v>
      </c>
      <c r="S49" s="2">
        <f>NG49/'Drive Train'!$F$35</f>
        <v>0.96922606539804401</v>
      </c>
      <c r="T49" s="2">
        <f>NH49/'Drive Train'!$F$35</f>
        <v>0.66407764716257878</v>
      </c>
      <c r="U49" s="2">
        <f>NI49/'Drive Train'!$F$35</f>
        <v>0.73995207525406481</v>
      </c>
      <c r="V49" s="2">
        <f>NJ49/'Drive Train'!$F$35</f>
        <v>0.44430099803429018</v>
      </c>
      <c r="W49" s="2">
        <f>NK49/'Drive Train'!$F$35</f>
        <v>0.12986366717351044</v>
      </c>
      <c r="X49" s="2">
        <f>NL49/'Drive Train'!$F$35</f>
        <v>0.17332811627416339</v>
      </c>
      <c r="Y49" s="2">
        <f>NM49/'Drive Train'!$F$35</f>
        <v>0.96598649204805864</v>
      </c>
      <c r="Z49" s="2">
        <f>NN49/'Drive Train'!$F$35</f>
        <v>0.96957904214521018</v>
      </c>
      <c r="AA49" s="2">
        <f>NO49/'Drive Train'!$F$35</f>
        <v>0.97026765747851995</v>
      </c>
      <c r="AB49" s="2">
        <f>NP49/'Drive Train'!$F$35</f>
        <v>0.97036410088022285</v>
      </c>
      <c r="AC49" s="2">
        <f>NQ49/'Drive Train'!$F$35</f>
        <v>0.9703738213067008</v>
      </c>
      <c r="AD49" s="2">
        <f>NR49/'Drive Train'!$F$35</f>
        <v>0.92015383721714228</v>
      </c>
      <c r="AE49" s="2">
        <f>NS49/'Drive Train'!$F$35</f>
        <v>0.95316971034092801</v>
      </c>
      <c r="AF49" s="2">
        <f>NT49/'Drive Train'!$F$35</f>
        <v>0.96449202766999198</v>
      </c>
      <c r="AG49" s="2">
        <f>NU49/'Drive Train'!$F$35</f>
        <v>0.96723892249969745</v>
      </c>
      <c r="AH49" s="2">
        <f>NV49/'Drive Train'!$F$35</f>
        <v>0.96826610785289802</v>
      </c>
      <c r="AI49" s="2">
        <f>NW49/'Drive Train'!$F$35</f>
        <v>0.96874895532079164</v>
      </c>
      <c r="AJ49" s="2">
        <f>NX49/'Drive Train'!$F$35</f>
        <v>0.96899014859113219</v>
      </c>
      <c r="AK49" s="2">
        <f>NY49/'Drive Train'!$F$35</f>
        <v>0.96912155908040998</v>
      </c>
      <c r="AL49" s="2">
        <f>NZ49/'Drive Train'!$F$35</f>
        <v>0.96919757445038524</v>
      </c>
      <c r="AM49" s="2">
        <f>OA49/'Drive Train'!$F$35</f>
        <v>0.96920063415262581</v>
      </c>
      <c r="AN49" s="61">
        <f t="shared" si="161"/>
        <v>1.6400000000000008</v>
      </c>
      <c r="AO49" s="46">
        <f>LO49*12*60/(PI() * 'Drive Train'!$F$15)/S$6*ABS(S49)</f>
        <v>4676.1397880464847</v>
      </c>
      <c r="AP49" s="46">
        <f>LP49*12*60/(PI() * 'Drive Train'!$F$15)/T$6*ABS(T49)</f>
        <v>987.9873766828473</v>
      </c>
      <c r="AQ49" s="46">
        <f>LQ49*12*60/(PI() * 'Drive Train'!$F$15)/U$6*ABS(U49)</f>
        <v>1975.9622288776591</v>
      </c>
      <c r="AR49" s="46">
        <f>LR49*12*60/(PI() * 'Drive Train'!$F$15)/V$6*ABS(V49)</f>
        <v>1652.7409792225196</v>
      </c>
      <c r="AS49" s="46">
        <f>LS49*12*60/(PI() * 'Drive Train'!$F$15)/W$6*ABS(W49)</f>
        <v>553.48940163761165</v>
      </c>
      <c r="AT49" s="46">
        <f>LT49*12*60/(PI() * 'Drive Train'!$F$15)/X$6*ABS(X49)</f>
        <v>786.59239422467522</v>
      </c>
      <c r="AU49" s="46">
        <f>LU49*12*60/(PI() * 'Drive Train'!$F$15)/Y$6*ABS(Y49)</f>
        <v>4639.4736100582304</v>
      </c>
      <c r="AV49" s="46">
        <f>LV49*12*60/(PI() * 'Drive Train'!$F$15)/Z$6*ABS(Z49)</f>
        <v>4680.0830917179401</v>
      </c>
      <c r="AW49" s="46">
        <f>LW49*12*60/(PI() * 'Drive Train'!$F$15)/AA$6*ABS(AA49)</f>
        <v>4687.673968152224</v>
      </c>
      <c r="AX49" s="46">
        <f>LX49*12*60/(PI() * 'Drive Train'!$F$15)/AB$6*ABS(AB49)</f>
        <v>4688.707502936817</v>
      </c>
      <c r="AY49" s="46">
        <f>LY49*12*60/(PI() * 'Drive Train'!$F$15)/AC$6*ABS(AC49)</f>
        <v>4688.8084259433344</v>
      </c>
      <c r="AZ49" s="46">
        <f>LZ49*12*60/(PI() * 'Drive Train'!$F$15)/AD$6*ABS(AD49)</f>
        <v>3806.9217608531844</v>
      </c>
      <c r="BA49" s="46">
        <f>MA49*12*60/(PI() * 'Drive Train'!$F$15)/AE$6*ABS(AE49)</f>
        <v>4498.5638364423421</v>
      </c>
      <c r="BB49" s="46">
        <f>MB49*12*60/(PI() * 'Drive Train'!$F$15)/AF$6*ABS(AF49)</f>
        <v>4623.8525246175614</v>
      </c>
      <c r="BC49" s="46">
        <f>MC49*12*60/(PI() * 'Drive Train'!$F$15)/AG$6*ABS(AG49)</f>
        <v>4654.1991027755512</v>
      </c>
      <c r="BD49" s="46">
        <f>MD49*12*60/(PI() * 'Drive Train'!$F$15)/AH$6*ABS(AH49)</f>
        <v>4665.5419034713677</v>
      </c>
      <c r="BE49" s="46">
        <f>ME49*12*60/(PI() * 'Drive Train'!$F$15)/AI$6*ABS(AI49)</f>
        <v>4670.8728244198492</v>
      </c>
      <c r="BF49" s="46">
        <f>MF49*12*60/(PI() * 'Drive Train'!$F$15)/AJ$6*ABS(AJ49)</f>
        <v>4673.5355067624132</v>
      </c>
      <c r="BG49" s="46">
        <f>MG49*12*60/(PI() * 'Drive Train'!$F$15)/AK$6*ABS(AK49)</f>
        <v>4674.9861631569365</v>
      </c>
      <c r="BH49" s="46">
        <f>MH49*12*60/(PI() * 'Drive Train'!$F$15)/AL$6*ABS(AL49)</f>
        <v>4675.8252849302435</v>
      </c>
      <c r="BI49" s="46">
        <f>MI49*12*60/(PI() * 'Drive Train'!$F$15)/AM$6*ABS(AM49)</f>
        <v>4675.8590601797359</v>
      </c>
      <c r="BJ49" s="61">
        <f t="shared" si="390"/>
        <v>1.6400000000000008</v>
      </c>
      <c r="BK49" s="2">
        <f>IF(OR(KS48=1,AND($C$37=Motors!$C$32,OY48=1)),0,IF(NG49=0,-(CG48+$C$15)/($C$14-$C$15)*$C$12,($C$11*S49-AO49)/($C$11*S49)*$C$12*S49))</f>
        <v>0.29499852756066253</v>
      </c>
      <c r="BL49" s="2">
        <f>IF(OR(KT48=1,AND($C$37=Motors!$C$32,OZ48=1)),0,IF(NH49=0,-(CH48+$C$15)/($C$14-$C$15)*$C$12,($C$11*T49-AP49)/($C$11*T49)*$C$12*T49))</f>
        <v>1.1895270263693987</v>
      </c>
      <c r="BM49" s="2">
        <f>IF(OR(KU48=1,AND($C$37=Motors!$C$32,PA48=1)),0,IF(NI49=0,-(CI48+$C$15)/($C$14-$C$15)*$C$12,($C$11*U49-AQ49)/($C$11*U49)*$C$12*U49))</f>
        <v>0.93550109671848425</v>
      </c>
      <c r="BN49" s="2">
        <f>IF(OR(KV48=1,AND($C$37=Motors!$C$32,PB48=1)),0,IF(NJ49=0,-(CJ48+$C$15)/($C$14-$C$15)*$C$12,($C$11*V49-AR49)/($C$11*V49)*$C$12*V49))</f>
        <v>0</v>
      </c>
      <c r="BO49" s="2">
        <f>IF(OR(KW48=1,AND($C$37=Motors!$C$32,PC48=1)),0,IF(NK49=0,-(CK48+$C$15)/($C$14-$C$15)*$C$12,($C$11*W49-AS49)/($C$11*W49)*$C$12*W49))</f>
        <v>0</v>
      </c>
      <c r="BP49" s="2">
        <f>IF(OR(KX48=1,AND($C$37=Motors!$C$32,PD48=1)),0,IF(NL49=0,-(CL48+$C$15)/($C$14-$C$15)*$C$12,($C$11*X49-AT49)/($C$11*X49)*$C$12*X49))</f>
        <v>0</v>
      </c>
      <c r="BQ49" s="2">
        <f>IF(OR(KY48=1,AND($C$37=Motors!$C$32,PE48=1)),0,IF(NM49=0,-(CM48+$C$15)/($C$14-$C$15)*$C$12,($C$11*Y49-AU49)/($C$11*Y49)*$C$12*Y49))</f>
        <v>0.30338625030257116</v>
      </c>
      <c r="BR49" s="2">
        <f>IF(OR(KZ48=1,AND($C$37=Motors!$C$32,PF48=1)),0,IF(NN49=0,-(CN48+$C$15)/($C$14-$C$15)*$C$12,($C$11*Z49-AV49)/($C$11*Z49)*$C$12*Z49))</f>
        <v>0.29410768467376774</v>
      </c>
      <c r="BS49" s="2">
        <f>IF(OR(LA48=1,AND($C$37=Motors!$C$32,PG48=1)),0,IF(NO49=0,-(CO48+$C$15)/($C$14-$C$15)*$C$12,($C$11*AA49-AW49)/($C$11*AA49)*$C$12*AA49))</f>
        <v>0.29241522379871465</v>
      </c>
      <c r="BT49" s="2">
        <f>IF(OR(LB48=1,AND($C$37=Motors!$C$32,PH48=1)),0,IF(NP49=0,-(CP48+$C$15)/($C$14-$C$15)*$C$12,($C$11*AB49-AX49)/($C$11*AB49)*$C$12*AB49))</f>
        <v>0.2921913766678354</v>
      </c>
      <c r="BU49" s="2">
        <f>IF(OR(LC48=1,AND($C$37=Motors!$C$32,PI48=1)),0,IF(NQ49=0,-(CQ48+$C$15)/($C$14-$C$15)*$C$12,($C$11*AC49-AY49)/($C$11*AC49)*$C$12*AC49))</f>
        <v>0.29217026168825999</v>
      </c>
      <c r="BV49" s="2">
        <f>IF(OR(LD48=1,AND($C$37=Motors!$C$32,PJ48=1)),0,IF(NR49=0,-(CR48+$C$15)/($C$14-$C$15)*$C$12,($C$11*AD49-AZ49)/($C$11*AD49)*$C$12*AD49))</f>
        <v>0.56188463841974845</v>
      </c>
      <c r="BW49" s="2">
        <f>IF(OR(LE48=1,AND($C$37=Motors!$C$32,PK48=1)),0,IF(NS49=0,-(CS48+$C$15)/($C$14-$C$15)*$C$12,($C$11*AE49-BA49)/($C$11*AE49)*$C$12*AE49))</f>
        <v>0.33472007079705524</v>
      </c>
      <c r="BX49" s="2">
        <f>IF(OR(LF48=1,AND($C$37=Motors!$C$32,PL48=1)),0,IF(NT49=0,-(CT48+$C$15)/($C$14-$C$15)*$C$12,($C$11*AF49-BB49)/($C$11*AF49)*$C$12*AF49))</f>
        <v>0.30667922299905931</v>
      </c>
      <c r="BY49" s="2">
        <f>IF(OR(LG48=1,AND($C$37=Motors!$C$32,PM48=1)),0,IF(NU49=0,-(CU48+$C$15)/($C$14-$C$15)*$C$12,($C$11*AG49-BC49)/($C$11*AG49)*$C$12*AG49))</f>
        <v>0.29989835274003102</v>
      </c>
      <c r="BZ49" s="2">
        <f>IF(OR(LH48=1,AND($C$37=Motors!$C$32,PN48=1)),0,IF(NV49=0,-(CV48+$C$15)/($C$14-$C$15)*$C$12,($C$11*AH49-BD49)/($C$11*AH49)*$C$12*AH49))</f>
        <v>0.2973649697488161</v>
      </c>
      <c r="CA49" s="2">
        <f>IF(OR(LI48=1,AND($C$37=Motors!$C$32,PO48=1)),0,IF(NW49=0,-(CW48+$C$15)/($C$14-$C$15)*$C$12,($C$11*AI49-BE49)/($C$11*AI49)*$C$12*AI49))</f>
        <v>0.29617453945889394</v>
      </c>
      <c r="CB49" s="2">
        <f>IF(OR(LJ48=1,AND($C$37=Motors!$C$32,PP48=1)),0,IF(NX49=0,-(CX48+$C$15)/($C$14-$C$15)*$C$12,($C$11*AJ49-BF49)/($C$11*AJ49)*$C$12*AJ49))</f>
        <v>0.29557999663285461</v>
      </c>
      <c r="CC49" s="2">
        <f>IF(OR(LK48=1,AND($C$37=Motors!$C$32,PQ48=1)),0,IF(NY49=0,-(CY48+$C$15)/($C$14-$C$15)*$C$12,($C$11*AK49-BG49)/($C$11*AK49)*$C$12*AK49))</f>
        <v>0.29525609825032917</v>
      </c>
      <c r="CD49" s="2">
        <f>IF(OR(LL48=1,AND($C$37=Motors!$C$32,PR48=1)),0,IF(NZ49=0,-(CZ48+$C$15)/($C$14-$C$15)*$C$12,($C$11*AL49-BH49)/($C$11*AL49)*$C$12*AL49))</f>
        <v>0.29506874625977936</v>
      </c>
      <c r="CE49" s="2">
        <f>IF(OR(LM48=1,AND($C$37=Motors!$C$32,PS48=1)),0,IF(OA49=0,-(DA48+$C$15)/($C$14-$C$15)*$C$12,($C$11*AM49-BI49)/($C$11*AM49)*$C$12*AM49))</f>
        <v>0.2950612052808097</v>
      </c>
      <c r="CF49" s="61">
        <f t="shared" si="391"/>
        <v>1.6400000000000008</v>
      </c>
      <c r="CG49" s="57">
        <f>IF(AND(KS48=1,OY48=1),0,ABS(BK49/$C$12*($C$14-$C$15)+$C$15) *'Drive Train'!$AA$49 + CG48*(1-'Drive Train'!$AA$49))</f>
        <v>18.45419339669419</v>
      </c>
      <c r="CH49" s="57">
        <f>IF(AND(KT48=1,OZ48=1),0,ABS(BL49/$C$12*($C$14-$C$15)+$C$15) *'Drive Train'!$AA$49 + CH48*(1-'Drive Train'!$AA$49))</f>
        <v>66.075772814603255</v>
      </c>
      <c r="CI49" s="57">
        <f>IF(AND(KU48=1,PA48=1),0,ABS(BM49/$C$12*($C$14-$C$15)+$C$15) *'Drive Train'!$AA$49 + CI48*(1-'Drive Train'!$AA$49))</f>
        <v>52.552317721569089</v>
      </c>
      <c r="CJ49" s="57">
        <f>IF(AND(KV48=1,PB48=1),0,ABS(BN49/$C$12*($C$14-$C$15)+$C$15) *'Drive Train'!$AA$49 + CJ48*(1-'Drive Train'!$AA$49))</f>
        <v>2.7495000000000003</v>
      </c>
      <c r="CK49" s="57">
        <f>IF(AND(KW48=1,PC48=1),0,ABS(BO49/$C$12*($C$14-$C$15)+$C$15) *'Drive Train'!$AA$49 + CK48*(1-'Drive Train'!$AA$49))</f>
        <v>2.7495000000000003</v>
      </c>
      <c r="CL49" s="57">
        <f>IF(AND(KX48=1,PD48=1),0,ABS(BP49/$C$12*($C$14-$C$15)+$C$15) *'Drive Train'!$AA$49 + CL48*(1-'Drive Train'!$AA$49))</f>
        <v>2.7495000000000003</v>
      </c>
      <c r="CM49" s="57">
        <f>IF(AND(KY48=1,PE48=1),0,ABS(BQ49/$C$12*($C$14-$C$15)+$C$15) *'Drive Train'!$AA$49 + CM48*(1-'Drive Train'!$AA$49))</f>
        <v>18.900726520257212</v>
      </c>
      <c r="CN49" s="57">
        <f>IF(AND(KZ48=1,PF48=1),0,ABS(BR49/$C$12*($C$14-$C$15)+$C$15) *'Drive Train'!$AA$49 + CN48*(1-'Drive Train'!$AA$49))</f>
        <v>18.406768026408464</v>
      </c>
      <c r="CO49" s="57">
        <f>IF(AND(LA48=1,PG48=1),0,ABS(BS49/$C$12*($C$14-$C$15)+$C$15) *'Drive Train'!$AA$49 + CO48*(1-'Drive Train'!$AA$49))</f>
        <v>18.316667308454392</v>
      </c>
      <c r="CP49" s="57">
        <f>IF(AND(LB48=1,PH48=1),0,ABS(BT49/$C$12*($C$14-$C$15)+$C$15) *'Drive Train'!$AA$49 + CP48*(1-'Drive Train'!$AA$49))</f>
        <v>18.304750467420448</v>
      </c>
      <c r="CQ49" s="57">
        <f>IF(AND(LC48=1,PI48=1),0,ABS(BU49/$C$12*($C$14-$C$15)+$C$15) *'Drive Train'!$AA$49 + CQ48*(1-'Drive Train'!$AA$49))</f>
        <v>18.303626379503633</v>
      </c>
      <c r="CR49" s="57">
        <f>IF(AND(LD48=1,PJ48=1),0,ABS(BV49/$C$12*($C$14-$C$15)+$C$15) *'Drive Train'!$AA$49 + CR48*(1-'Drive Train'!$AA$49))</f>
        <v>32.662279713383285</v>
      </c>
      <c r="CS49" s="57">
        <f>IF(AND(LE48=1,PK48=1),0,ABS(BW49/$C$12*($C$14-$C$15)+$C$15) *'Drive Train'!$AA$49 + CS48*(1-'Drive Train'!$AA$49))</f>
        <v>20.568829910067297</v>
      </c>
      <c r="CT49" s="57">
        <f>IF(AND(LF48=1,PL48=1),0,ABS(BX49/$C$12*($C$14-$C$15)+$C$15) *'Drive Train'!$AA$49 + CT48*(1-'Drive Train'!$AA$49))</f>
        <v>19.076032909037057</v>
      </c>
      <c r="CU49" s="57">
        <f>IF(AND(LG48=1,PM48=1),0,ABS(BY49/$C$12*($C$14-$C$15)+$C$15) *'Drive Train'!$AA$49 + CU48*(1-'Drive Train'!$AA$49))</f>
        <v>18.715043011014927</v>
      </c>
      <c r="CV49" s="57">
        <f>IF(AND(LH48=1,PN48=1),0,ABS(BZ49/$C$12*($C$14-$C$15)+$C$15) *'Drive Train'!$AA$49 + CV48*(1-'Drive Train'!$AA$49))</f>
        <v>18.580174530611245</v>
      </c>
      <c r="CW49" s="57">
        <f>IF(AND(LI48=1,PO48=1),0,ABS(CA49/$C$12*($C$14-$C$15)+$C$15) *'Drive Train'!$AA$49 + CW48*(1-'Drive Train'!$AA$49))</f>
        <v>18.516800171193399</v>
      </c>
      <c r="CX49" s="57">
        <f>IF(AND(LJ48=1,PP48=1),0,ABS(CB49/$C$12*($C$14-$C$15)+$C$15) *'Drive Train'!$AA$49 + CX48*(1-'Drive Train'!$AA$49))</f>
        <v>18.485148783400518</v>
      </c>
      <c r="CY49" s="57">
        <f>IF(AND(LK48=1,PQ48=1),0,ABS(CC49/$C$12*($C$14-$C$15)+$C$15) *'Drive Train'!$AA$49 + CY48*(1-'Drive Train'!$AA$49))</f>
        <v>18.467905562455282</v>
      </c>
      <c r="CZ49" s="57">
        <f>IF(AND(LL48=1,PR48=1),0,ABS(CD49/$C$12*($C$14-$C$15)+$C$15) *'Drive Train'!$AA$49 + CZ48*(1-'Drive Train'!$AA$49))</f>
        <v>18.457931595489498</v>
      </c>
      <c r="DA49" s="57">
        <f>IF(AND(LM48=1,PS48=1),0,ABS(CE49/$C$12*($C$14-$C$15)+$C$15) *'Drive Train'!$AA$49 + DA48*(1-'Drive Train'!$AA$49))</f>
        <v>18.457530140053063</v>
      </c>
      <c r="DB49" s="61">
        <f t="shared" si="162"/>
        <v>1.6400000000000008</v>
      </c>
      <c r="DC49" s="57">
        <f t="shared" si="392"/>
        <v>18.45419339669419</v>
      </c>
      <c r="DD49" s="57">
        <f t="shared" si="393"/>
        <v>66.075772814603255</v>
      </c>
      <c r="DE49" s="57">
        <f t="shared" si="394"/>
        <v>52.552317721569089</v>
      </c>
      <c r="DF49" s="57">
        <f t="shared" si="395"/>
        <v>2.7495000000000003</v>
      </c>
      <c r="DG49" s="57">
        <f t="shared" si="396"/>
        <v>2.7495000000000003</v>
      </c>
      <c r="DH49" s="57">
        <f t="shared" si="397"/>
        <v>2.7495000000000003</v>
      </c>
      <c r="DI49" s="57">
        <f t="shared" si="398"/>
        <v>18.900726520257212</v>
      </c>
      <c r="DJ49" s="57">
        <f t="shared" si="399"/>
        <v>18.406768026408464</v>
      </c>
      <c r="DK49" s="57">
        <f t="shared" si="400"/>
        <v>18.316667308454392</v>
      </c>
      <c r="DL49" s="57">
        <f t="shared" si="401"/>
        <v>18.304750467420448</v>
      </c>
      <c r="DM49" s="57">
        <f t="shared" si="402"/>
        <v>18.303626379503633</v>
      </c>
      <c r="DN49" s="57">
        <f t="shared" si="403"/>
        <v>25</v>
      </c>
      <c r="DO49" s="57">
        <f t="shared" si="404"/>
        <v>20.568829910067297</v>
      </c>
      <c r="DP49" s="57">
        <f t="shared" si="405"/>
        <v>19.076032909037057</v>
      </c>
      <c r="DQ49" s="57">
        <f t="shared" si="406"/>
        <v>18.715043011014927</v>
      </c>
      <c r="DR49" s="57">
        <f t="shared" si="407"/>
        <v>18.580174530611245</v>
      </c>
      <c r="DS49" s="57">
        <f t="shared" si="408"/>
        <v>18.516800171193399</v>
      </c>
      <c r="DT49" s="57">
        <f t="shared" si="409"/>
        <v>18.485148783400518</v>
      </c>
      <c r="DU49" s="57">
        <f t="shared" si="410"/>
        <v>18.467905562455282</v>
      </c>
      <c r="DV49" s="57">
        <f t="shared" si="411"/>
        <v>18.457931595489498</v>
      </c>
      <c r="DW49" s="57">
        <f t="shared" si="412"/>
        <v>18.457530140053063</v>
      </c>
      <c r="DX49" s="61">
        <f t="shared" si="163"/>
        <v>1.6400000000000008</v>
      </c>
      <c r="DY49" s="2">
        <f>IF(OY49=0,($C$23/0.4536*IF(ISNA(MK48),'Drive Train'!$F$16,'Drive Train'!$F$17)*4.448*$C$24*S$6)*SIGN(BK49),BK49)</f>
        <v>4.5236871680000004</v>
      </c>
      <c r="DZ49" s="2">
        <f>IF(OZ49=0,($C$23/0.4536*IF(ISNA(ML48),'Drive Train'!$F$16,'Drive Train'!$F$17)*4.448*$C$24*$C$21*T$6)*SIGN(BL49),BL49)</f>
        <v>14.225645600594998</v>
      </c>
      <c r="EA49" s="2">
        <f>IF(PA49=0,($C$23/0.4536*IF(ISNA(MM48),'Drive Train'!$F$16,'Drive Train'!$F$17)*4.448*$C$24*$C$21*U$6)*SIGN(BM49),BM49)</f>
        <v>9.8485238773349995</v>
      </c>
      <c r="EB49" s="2">
        <f>IF(PB49=0,($C$23/0.4536*IF(ISNA(MN48),'Drive Train'!$F$16,'Drive Train'!$F$17)*4.448*$C$24*$C$21*V$6)*SIGN(BN49),BN49)</f>
        <v>0</v>
      </c>
      <c r="EC49" s="2">
        <f>IF(PC49=0,($C$23/0.4536*IF(ISNA(MO48),'Drive Train'!$F$16,'Drive Train'!$F$17)*4.448*$C$24*$C$21*W$6)*SIGN(BO49),BO49)</f>
        <v>0</v>
      </c>
      <c r="ED49" s="2">
        <f>IF(PD49=0,($C$23/0.4536*IF(ISNA(MP48),'Drive Train'!$F$16,'Drive Train'!$F$17)*4.448*$C$24*$C$21*X$6)*SIGN(BP49),BP49)</f>
        <v>0</v>
      </c>
      <c r="EE49" s="2">
        <f>IF(PE49=0,($C$23/0.4536*IF(ISNA(MQ48),'Drive Train'!$F$16,'Drive Train'!$F$17)*4.448*$C$24*$C$21*Y$6)*SIGN(BQ49),BQ49)</f>
        <v>0.30338625030257116</v>
      </c>
      <c r="EF49" s="2">
        <f>IF(PF49=0,($C$23/0.4536*IF(ISNA(MR48),'Drive Train'!$F$16,'Drive Train'!$F$17)*4.448*$C$24*$C$21*Z$6)*SIGN(BR49),BR49)</f>
        <v>3.8797215274349997</v>
      </c>
      <c r="EG49" s="2">
        <f>IF(PG49=0,($C$23/0.4536*IF(ISNA(MS48),'Drive Train'!$F$16,'Drive Train'!$F$17)*4.448*$C$24*$C$21*AA$6)*SIGN(BS49),BS49)</f>
        <v>3.4602921731177019</v>
      </c>
      <c r="EH49" s="2">
        <f>IF(PH49=0,($C$23/0.4536*IF(ISNA(MT48),'Drive Train'!$F$16,'Drive Train'!$F$17)*4.448*$C$24*$C$21*AB$6)*SIGN(BT49),BT49)</f>
        <v>3.1227026928135362</v>
      </c>
      <c r="EI49" s="2">
        <f>IF(PI49=0,($C$23/0.4536*IF(ISNA(MU48),'Drive Train'!$F$16,'Drive Train'!$F$17)*4.448*$C$24*$C$21*AC$6)*SIGN(BU49),BU49)</f>
        <v>2.8451291201189992</v>
      </c>
      <c r="EJ49" s="2">
        <f>IF(PJ49=0,($C$23/0.4536*IF(ISNA(MV48),'Drive Train'!$F$16,'Drive Train'!$F$17)*4.448*$C$24*$C$21*AD$6)*SIGN(BV49),BV49)</f>
        <v>3.9831807681666</v>
      </c>
      <c r="EK49" s="2">
        <f>IF(PK49=0,($C$23/0.4536*IF(ISNA(MW48),'Drive Train'!$F$16,'Drive Train'!$F$17)*4.448*$C$24*$C$21*AE$6)*SIGN(BW49),BW49)</f>
        <v>3.9831807681666</v>
      </c>
      <c r="EL49" s="2">
        <f>IF(PL49=0,($C$23/0.4536*IF(ISNA(MX48),'Drive Train'!$F$16,'Drive Train'!$F$17)*4.448*$C$24*$C$21*AF$6)*SIGN(BX49),BX49)</f>
        <v>3.9831807681666</v>
      </c>
      <c r="EM49" s="2">
        <f>IF(PM49=0,($C$23/0.4536*IF(ISNA(MY48),'Drive Train'!$F$16,'Drive Train'!$F$17)*4.448*$C$24*$C$21*AG$6)*SIGN(BY49),BY49)</f>
        <v>3.9831807681666</v>
      </c>
      <c r="EN49" s="2">
        <f>IF(PN49=0,($C$23/0.4536*IF(ISNA(MZ48),'Drive Train'!$F$16,'Drive Train'!$F$17)*4.448*$C$24*$C$21*AH$6)*SIGN(BZ49),BZ49)</f>
        <v>3.9831807681666</v>
      </c>
      <c r="EO49" s="2">
        <f>IF(PO49=0,($C$23/0.4536*IF(ISNA(NA48),'Drive Train'!$F$16,'Drive Train'!$F$17)*4.448*$C$24*$C$21*AI$6)*SIGN(CA49),CA49)</f>
        <v>3.9831807681666</v>
      </c>
      <c r="EP49" s="2">
        <f>IF(PP49=0,($C$23/0.4536*IF(ISNA(NB48),'Drive Train'!$F$16,'Drive Train'!$F$17)*4.448*$C$24*$C$21*AJ$6)*SIGN(CB49),CB49)</f>
        <v>3.9831807681666</v>
      </c>
      <c r="EQ49" s="2">
        <f>IF(PQ49=0,($C$23/0.4536*IF(ISNA(NC48),'Drive Train'!$F$16,'Drive Train'!$F$17)*4.448*$C$24*$C$21*AK$6)*SIGN(CC49),CC49)</f>
        <v>3.9831807681666</v>
      </c>
      <c r="ER49" s="2">
        <f>IF(PR49=0,($C$23/0.4536*IF(ISNA(ND48),'Drive Train'!$F$16,'Drive Train'!$F$17)*4.448*$C$24*$C$21*AL$6)*SIGN(CD49),CD49)</f>
        <v>3.9831807681666</v>
      </c>
      <c r="ES49" s="2">
        <f>IF(PS49=0,($C$23/0.4536*IF(ISNA(NE48),'Drive Train'!$F$16,'Drive Train'!$F$17)*4.448*$C$24*$C$21*AM$6)*SIGN(CE49),CE49)</f>
        <v>3.9831807681666</v>
      </c>
      <c r="ET49" s="61">
        <f t="shared" si="413"/>
        <v>1.6400000000000008</v>
      </c>
      <c r="EU49" s="255">
        <f>MAX(MIN(IF(AND(OY48=1,NG49&lt;0),-1,1)*(DC49-$C$15)/($C$14-$C$15)*$C$12*$C$21-$C$33*LO49/AO$6 -  OY48*$C$33/$C$21,DY48/$C$19),MAX(EU$8:EU48)*-1)</f>
        <v>2.8830274188751392E-3</v>
      </c>
      <c r="EV49" s="255">
        <f>MAX(MIN(IF(AND(OZ48=1,NH49&lt;0),-1,1)*(DD49-$C$15)/($C$14-$C$15)*$C$12*$C$21-$C$33*LP49/AP$6 -  OZ48*$C$33/$C$21,DZ48/$C$19),MAX(EV$8:EV48)*-1)</f>
        <v>0.96818803482901805</v>
      </c>
      <c r="EW49" s="255">
        <f>MAX(MIN(IF(AND(PA48=1,NI49&lt;0),-1,1)*(DE49-$C$15)/($C$14-$C$15)*$C$12*$C$21-$C$33*LQ49/AQ$6 -  PA48*$C$33/$C$21,EA48/$C$19),MAX(EW$8:EW48)*-1)</f>
        <v>0.68154924703592423</v>
      </c>
      <c r="EX49" s="255">
        <f>MAX(MIN(IF(AND(PB48=1,NJ49&lt;0),-1,1)*(DF49-$C$15)/($C$14-$C$15)*$C$12*$C$21-$C$33*LR49/AR$6 -  PB48*$C$33/$C$21,EB48/$C$19),MAX(EX$8:EX48)*-1)</f>
        <v>-0.53107589145398548</v>
      </c>
      <c r="EY49" s="255">
        <f>MAX(MIN(IF(AND(PC48=1,NK49&lt;0),-1,1)*(DG49-$C$15)/($C$14-$C$15)*$C$12*$C$21-$C$33*LS49/AS$6 -  PC48*$C$33/$C$21,EC48/$C$19),MAX(EY$8:EY48)*-1)</f>
        <v>-0.55994393151133992</v>
      </c>
      <c r="EZ49" s="255">
        <f>MAX(MIN(IF(AND(PD48=1,NL49&lt;0),-1,1)*(DH49-$C$15)/($C$14-$C$15)*$C$12*$C$21-$C$33*LT49/AT$6 -  PD48*$C$33/$C$21,ED48/$C$19),MAX(EZ$8:EZ48)*-1)</f>
        <v>-0.57464324222960839</v>
      </c>
      <c r="FA49" s="255">
        <f>MAX(MIN(IF(AND(PE48=1,NM49&lt;0),-1,1)*(DI49-$C$15)/($C$14-$C$15)*$C$12*$C$21-$C$33*LU49/AU$6 -  PE48*$C$33/$C$21,EE48/$C$19),MAX(FA$8:FA48)*-1)</f>
        <v>1.1427999292112578E-2</v>
      </c>
      <c r="FB49" s="255">
        <f>MAX(MIN(IF(AND(PF48=1,NN49&lt;0),-1,1)*(DJ49-$C$15)/($C$14-$C$15)*$C$12*$C$21-$C$33*LV49/AV$6 -  PF48*$C$33/$C$21,EF48/$C$19),MAX(FB$8:FB48)*-1)</f>
        <v>1.9756055693244678E-3</v>
      </c>
      <c r="FC49" s="255">
        <f>MAX(MIN(IF(AND(PG48=1,NO49&lt;0),-1,1)*(DK49-$C$15)/($C$14-$C$15)*$C$12*$C$21-$C$33*LW49/AW$6 -  PG48*$C$33/$C$21,EG48/$C$19),MAX(FC$8:FC48)*-1)</f>
        <v>2.5122523635456862E-4</v>
      </c>
      <c r="FD49" s="255">
        <f>MAX(MIN(IF(AND(PH48=1,NP49&lt;0),-1,1)*(DL49-$C$15)/($C$14-$C$15)*$C$12*$C$21-$C$33*LX49/AX$6 -  PH48*$C$33/$C$21,EH48/$C$19),MAX(FD$8:FD48)*-1)</f>
        <v>2.2982313139685573E-5</v>
      </c>
      <c r="FE49" s="255">
        <f>MAX(MIN(IF(AND(PI48=1,NQ49&lt;0),-1,1)*(DM49-$C$15)/($C$14-$C$15)*$C$12*$C$21-$C$33*LY49/AY$6 -  PI48*$C$33/$C$21,EI48/$C$19),MAX(FE$8:FE48)*-1)</f>
        <v>1.4299058851419133E-6</v>
      </c>
      <c r="FF49" s="255">
        <f>MAX(MIN(IF(AND(PJ48=1,NR49&lt;0),-1,1)*(DN49-$C$15)/($C$14-$C$15)*$C$12*$C$21-$C$33*LZ49/AZ$6 -  PJ48*$C$33/$C$21,EJ48/$C$19),MAX(FF$8:FF48)*-1)</f>
        <v>0.1477438372376664</v>
      </c>
      <c r="FG49" s="255">
        <f>MAX(MIN(IF(AND(PK48=1,NS49&lt;0),-1,1)*(DO49-$C$15)/($C$14-$C$15)*$C$12*$C$21-$C$33*MA49/BA$6 -  PK48*$C$33/$C$21,EK48/$C$19),MAX(FG$8:FG48)*-1)</f>
        <v>4.3450354413534786E-2</v>
      </c>
      <c r="FH49" s="255">
        <f>MAX(MIN(IF(AND(PL48=1,NT49&lt;0),-1,1)*(DP49-$C$15)/($C$14-$C$15)*$C$12*$C$21-$C$33*MB49/BB$6 -  PL48*$C$33/$C$21,EL48/$C$19),MAX(FH$8:FH48)*-1)</f>
        <v>1.4793603186589455E-2</v>
      </c>
      <c r="FI49" s="255">
        <f>MAX(MIN(IF(AND(PM48=1,NU49&lt;0),-1,1)*(DQ49-$C$15)/($C$14-$C$15)*$C$12*$C$21-$C$33*MC49/BC$6 -  PM48*$C$33/$C$21,EM48/$C$19),MAX(FI$8:FI48)*-1)</f>
        <v>7.8773955454938815E-3</v>
      </c>
      <c r="FJ49" s="255">
        <f>MAX(MIN(IF(AND(PN48=1,NV49&lt;0),-1,1)*(DR49-$C$15)/($C$14-$C$15)*$C$12*$C$21-$C$33*MD49/BD$6 -  PN48*$C$33/$C$21,EN48/$C$19),MAX(FJ$8:FJ48)*-1)</f>
        <v>5.294791042236402E-3</v>
      </c>
      <c r="FK49" s="255">
        <f>MAX(MIN(IF(AND(PO48=1,NW49&lt;0),-1,1)*(DS49-$C$15)/($C$14-$C$15)*$C$12*$C$21-$C$33*ME49/BE$6 -  PO48*$C$33/$C$21,EO48/$C$19),MAX(FK$8:FK48)*-1)</f>
        <v>4.0814827975236279E-3</v>
      </c>
      <c r="FL49" s="255">
        <f>MAX(MIN(IF(AND(PP48=1,NX49&lt;0),-1,1)*(DT49-$C$15)/($C$14-$C$15)*$C$12*$C$21-$C$33*MF49/BF$6 -  PP48*$C$33/$C$21,EP48/$C$19),MAX(FL$8:FL48)*-1)</f>
        <v>3.4755739408902087E-3</v>
      </c>
      <c r="FM49" s="255">
        <f>MAX(MIN(IF(AND(PQ48=1,NY49&lt;0),-1,1)*(DU49-$C$15)/($C$14-$C$15)*$C$12*$C$21-$C$33*MG49/BG$6 -  PQ48*$C$33/$C$21,EQ48/$C$19),MAX(FM$8:FM48)*-1)</f>
        <v>3.1455003222680133E-3</v>
      </c>
      <c r="FN49" s="255">
        <f>MAX(MIN(IF(AND(PR48=1,NZ49&lt;0),-1,1)*(DV49-$C$15)/($C$14-$C$15)*$C$12*$C$21-$C$33*MH49/BH$6 -  PR48*$C$33/$C$21,ER48/$C$19),MAX(FN$8:FN48)*-1)</f>
        <v>2.9545818121314849E-3</v>
      </c>
      <c r="FO49" s="255">
        <f>MAX(MIN(IF(AND(PS48=1,OA49&lt;0),-1,1)*(DW49-$C$15)/($C$14-$C$15)*$C$12*$C$21-$C$33*MI49/BI$6 -  PS48*$C$33/$C$21,ES48/$C$19),MAX(FO$8:FO48)*-1)</f>
        <v>2.9468973626021189E-3</v>
      </c>
      <c r="FP49" s="61">
        <f t="shared" si="164"/>
        <v>1.6400000000000008</v>
      </c>
      <c r="FQ49" s="256">
        <f t="shared" si="457"/>
        <v>3.3205621495390791</v>
      </c>
      <c r="FR49" s="256">
        <f t="shared" si="458"/>
        <v>66.075772814603255</v>
      </c>
      <c r="FS49" s="256">
        <f t="shared" si="459"/>
        <v>49.921101359893555</v>
      </c>
      <c r="FT49" s="256">
        <f t="shared" si="460"/>
        <v>2.7495000000000003</v>
      </c>
      <c r="FU49" s="256">
        <f t="shared" si="461"/>
        <v>2.7495000000000003</v>
      </c>
      <c r="FV49" s="256">
        <f t="shared" si="462"/>
        <v>2.7495000000000003</v>
      </c>
      <c r="FW49" s="256">
        <f t="shared" si="463"/>
        <v>3.9073016767471223</v>
      </c>
      <c r="FX49" s="256">
        <f t="shared" si="464"/>
        <v>3.2582541308724369</v>
      </c>
      <c r="FY49" s="256">
        <f t="shared" si="465"/>
        <v>3.1398497503428286</v>
      </c>
      <c r="FZ49" s="256">
        <f t="shared" si="466"/>
        <v>3.1241774758353946</v>
      </c>
      <c r="GA49" s="256">
        <f t="shared" si="467"/>
        <v>3.122697582228918</v>
      </c>
      <c r="GB49" s="256">
        <f t="shared" si="468"/>
        <v>13.267413271455004</v>
      </c>
      <c r="GC49" s="256">
        <f t="shared" si="469"/>
        <v>6.106113069313218</v>
      </c>
      <c r="GD49" s="256">
        <f t="shared" si="470"/>
        <v>4.1384004874991751</v>
      </c>
      <c r="GE49" s="256">
        <f t="shared" si="471"/>
        <v>3.6634998720719167</v>
      </c>
      <c r="GF49" s="256">
        <f t="shared" si="472"/>
        <v>3.486165625957828</v>
      </c>
      <c r="GG49" s="256">
        <f t="shared" si="473"/>
        <v>3.4028539525642585</v>
      </c>
      <c r="GH49" s="256">
        <f t="shared" si="474"/>
        <v>3.3612492894540491</v>
      </c>
      <c r="GI49" s="256">
        <f t="shared" si="475"/>
        <v>3.3385848217638983</v>
      </c>
      <c r="GJ49" s="256">
        <f t="shared" si="476"/>
        <v>3.3254754238589603</v>
      </c>
      <c r="GK49" s="256">
        <f t="shared" si="477"/>
        <v>3.324947772001166</v>
      </c>
      <c r="GL49" s="61">
        <f t="shared" si="186"/>
        <v>1.6400000000000008</v>
      </c>
      <c r="GM49" s="57">
        <f t="shared" si="414"/>
        <v>7.4618254106811888E-2</v>
      </c>
      <c r="GN49" s="57">
        <f t="shared" si="415"/>
        <v>7.0163953673342077</v>
      </c>
      <c r="GO49" s="57">
        <f t="shared" si="416"/>
        <v>7.1343174049917373</v>
      </c>
      <c r="GP49" s="57">
        <f t="shared" si="417"/>
        <v>-7.2697142540426709</v>
      </c>
      <c r="GQ49" s="57">
        <f t="shared" si="418"/>
        <v>-9.4683797843112991</v>
      </c>
      <c r="GR49" s="57">
        <f t="shared" si="419"/>
        <v>-11.567783316209994</v>
      </c>
      <c r="GS49" s="57">
        <f t="shared" si="420"/>
        <v>0.26685788226066048</v>
      </c>
      <c r="GT49" s="57">
        <f t="shared" si="421"/>
        <v>5.2495975961285933E-2</v>
      </c>
      <c r="GU49" s="57">
        <f t="shared" si="422"/>
        <v>7.4847417467707941E-3</v>
      </c>
      <c r="GV49" s="57">
        <f t="shared" si="423"/>
        <v>7.5873379221653645E-4</v>
      </c>
      <c r="GW49" s="57">
        <f t="shared" si="424"/>
        <v>5.1812172157268148E-5</v>
      </c>
      <c r="GX49" s="57">
        <f t="shared" si="425"/>
        <v>3.8238925920506848</v>
      </c>
      <c r="GY49" s="57">
        <f t="shared" si="426"/>
        <v>1.1245781311109304</v>
      </c>
      <c r="GZ49" s="57">
        <f t="shared" si="427"/>
        <v>0.382886695598257</v>
      </c>
      <c r="HA49" s="57">
        <f t="shared" si="428"/>
        <v>0.20388203687041917</v>
      </c>
      <c r="HB49" s="57">
        <f t="shared" si="429"/>
        <v>0.13703930141122883</v>
      </c>
      <c r="HC49" s="57">
        <f t="shared" si="430"/>
        <v>0.10563656749300912</v>
      </c>
      <c r="HD49" s="57">
        <f t="shared" si="431"/>
        <v>8.9954489433730564E-2</v>
      </c>
      <c r="HE49" s="57">
        <f t="shared" si="432"/>
        <v>8.1411553980860155E-2</v>
      </c>
      <c r="HF49" s="57">
        <f t="shared" si="433"/>
        <v>7.6470218421651456E-2</v>
      </c>
      <c r="HG49" s="57">
        <f t="shared" si="434"/>
        <v>7.6271330196066384E-2</v>
      </c>
      <c r="HH49" s="61">
        <f t="shared" si="187"/>
        <v>1.6400000000000008</v>
      </c>
      <c r="HI49" s="57">
        <f t="shared" si="188"/>
        <v>7.4618254106811888E-2</v>
      </c>
      <c r="HJ49" s="57">
        <f t="shared" si="189"/>
        <v>7.0163953673342077</v>
      </c>
      <c r="HK49" s="57">
        <f t="shared" si="190"/>
        <v>7.1343174049917373</v>
      </c>
      <c r="HL49" s="57">
        <f t="shared" si="191"/>
        <v>7.2697142540426709</v>
      </c>
      <c r="HM49" s="57">
        <f t="shared" si="192"/>
        <v>9.4683797843112991</v>
      </c>
      <c r="HN49" s="57">
        <f t="shared" si="193"/>
        <v>11.567783316209994</v>
      </c>
      <c r="HO49" s="57">
        <f t="shared" si="194"/>
        <v>0.26685788226066048</v>
      </c>
      <c r="HP49" s="57">
        <f t="shared" si="195"/>
        <v>5.2495975961285933E-2</v>
      </c>
      <c r="HQ49" s="57">
        <f t="shared" si="196"/>
        <v>7.4847417467707941E-3</v>
      </c>
      <c r="HR49" s="57">
        <f t="shared" si="197"/>
        <v>7.5873379221653645E-4</v>
      </c>
      <c r="HS49" s="57">
        <f t="shared" si="198"/>
        <v>5.1812172157268148E-5</v>
      </c>
      <c r="HT49" s="57">
        <f t="shared" si="199"/>
        <v>3.8238925920506848</v>
      </c>
      <c r="HU49" s="57">
        <f t="shared" si="200"/>
        <v>1.1245781311109304</v>
      </c>
      <c r="HV49" s="57">
        <f t="shared" si="201"/>
        <v>0.382886695598257</v>
      </c>
      <c r="HW49" s="57">
        <f t="shared" si="202"/>
        <v>0.20388203687041917</v>
      </c>
      <c r="HX49" s="57">
        <f t="shared" si="203"/>
        <v>0.13703930141122883</v>
      </c>
      <c r="HY49" s="57">
        <f t="shared" si="204"/>
        <v>0.10563656749300912</v>
      </c>
      <c r="HZ49" s="57">
        <f t="shared" si="205"/>
        <v>8.9954489433730564E-2</v>
      </c>
      <c r="IA49" s="57">
        <f t="shared" si="206"/>
        <v>8.1411553980860155E-2</v>
      </c>
      <c r="IB49" s="57">
        <f t="shared" si="207"/>
        <v>7.6470218421651456E-2</v>
      </c>
      <c r="IC49" s="57">
        <f t="shared" si="208"/>
        <v>7.6271330196066384E-2</v>
      </c>
      <c r="ID49" s="61">
        <f t="shared" si="209"/>
        <v>1.6400000000000008</v>
      </c>
      <c r="IE49" s="57">
        <f t="shared" si="210"/>
        <v>12.018403210935746</v>
      </c>
      <c r="IF49" s="57">
        <f t="shared" si="211"/>
        <v>8.2345628248159777</v>
      </c>
      <c r="IG49" s="57">
        <f t="shared" si="212"/>
        <v>9.175405733150404</v>
      </c>
      <c r="IH49" s="57">
        <f t="shared" si="213"/>
        <v>5.5093323756251982</v>
      </c>
      <c r="II49" s="57">
        <f t="shared" si="214"/>
        <v>1.6103094729515295</v>
      </c>
      <c r="IJ49" s="57">
        <f t="shared" si="215"/>
        <v>2.1492686417996261</v>
      </c>
      <c r="IK49" s="57">
        <f t="shared" si="216"/>
        <v>11.978232501395928</v>
      </c>
      <c r="IL49" s="57">
        <f t="shared" si="217"/>
        <v>12.022780122600606</v>
      </c>
      <c r="IM49" s="57">
        <f t="shared" si="218"/>
        <v>12.031318952733647</v>
      </c>
      <c r="IN49" s="57">
        <f t="shared" si="219"/>
        <v>12.032514850914763</v>
      </c>
      <c r="IO49" s="57">
        <f t="shared" si="220"/>
        <v>12.03263538420309</v>
      </c>
      <c r="IP49" s="57">
        <f t="shared" si="221"/>
        <v>11.409907581492565</v>
      </c>
      <c r="IQ49" s="57">
        <f t="shared" si="222"/>
        <v>11.819304408227508</v>
      </c>
      <c r="IR49" s="57">
        <f t="shared" si="223"/>
        <v>11.959701143107901</v>
      </c>
      <c r="IS49" s="57">
        <f t="shared" si="224"/>
        <v>11.993762638996248</v>
      </c>
      <c r="IT49" s="57">
        <f t="shared" si="225"/>
        <v>12.006499737375936</v>
      </c>
      <c r="IU49" s="57">
        <f t="shared" si="226"/>
        <v>12.012487045977817</v>
      </c>
      <c r="IV49" s="57">
        <f t="shared" si="227"/>
        <v>12.015477842530039</v>
      </c>
      <c r="IW49" s="57">
        <f t="shared" si="228"/>
        <v>12.017107332597083</v>
      </c>
      <c r="IX49" s="57">
        <f t="shared" si="229"/>
        <v>12.018049923184778</v>
      </c>
      <c r="IY49" s="57">
        <f t="shared" si="230"/>
        <v>12.018087863492561</v>
      </c>
      <c r="IZ49" s="61">
        <f t="shared" si="231"/>
        <v>1.6400000000000008</v>
      </c>
      <c r="JA49" s="256" t="e">
        <f t="shared" si="349"/>
        <v>#N/A</v>
      </c>
      <c r="JB49" s="256" t="e">
        <f t="shared" si="350"/>
        <v>#N/A</v>
      </c>
      <c r="JC49" s="256" t="e">
        <f t="shared" si="351"/>
        <v>#N/A</v>
      </c>
      <c r="JD49" s="256" t="e">
        <f t="shared" si="352"/>
        <v>#N/A</v>
      </c>
      <c r="JE49" s="256" t="e">
        <f t="shared" si="353"/>
        <v>#N/A</v>
      </c>
      <c r="JF49" s="256" t="e">
        <f t="shared" si="354"/>
        <v>#N/A</v>
      </c>
      <c r="JG49" s="256" t="e">
        <f t="shared" si="355"/>
        <v>#N/A</v>
      </c>
      <c r="JH49" s="256" t="e">
        <f t="shared" si="356"/>
        <v>#N/A</v>
      </c>
      <c r="JI49" s="256" t="e">
        <f t="shared" si="357"/>
        <v>#N/A</v>
      </c>
      <c r="JJ49" s="256" t="e">
        <f t="shared" si="358"/>
        <v>#N/A</v>
      </c>
      <c r="JK49" s="256" t="e">
        <f t="shared" si="359"/>
        <v>#N/A</v>
      </c>
      <c r="JL49" s="256" t="e">
        <f t="shared" si="360"/>
        <v>#N/A</v>
      </c>
      <c r="JM49" s="256" t="e">
        <f t="shared" si="361"/>
        <v>#N/A</v>
      </c>
      <c r="JN49" s="256" t="e">
        <f t="shared" si="362"/>
        <v>#N/A</v>
      </c>
      <c r="JO49" s="256" t="e">
        <f t="shared" si="363"/>
        <v>#N/A</v>
      </c>
      <c r="JP49" s="256" t="e">
        <f t="shared" si="364"/>
        <v>#N/A</v>
      </c>
      <c r="JQ49" s="256" t="e">
        <f t="shared" si="365"/>
        <v>#N/A</v>
      </c>
      <c r="JR49" s="256" t="e">
        <f t="shared" si="366"/>
        <v>#N/A</v>
      </c>
      <c r="JS49" s="256" t="e">
        <f t="shared" si="367"/>
        <v>#N/A</v>
      </c>
      <c r="JT49" s="256" t="e">
        <f t="shared" si="368"/>
        <v>#N/A</v>
      </c>
      <c r="JU49" s="256" t="e">
        <f t="shared" si="369"/>
        <v>#N/A</v>
      </c>
      <c r="JV49" s="61">
        <f t="shared" si="233"/>
        <v>1.6400000000000008</v>
      </c>
      <c r="JW49" s="46">
        <f t="shared" si="478"/>
        <v>1</v>
      </c>
      <c r="JX49" s="46">
        <f t="shared" si="479"/>
        <v>0</v>
      </c>
      <c r="JY49" s="46">
        <f t="shared" si="480"/>
        <v>0</v>
      </c>
      <c r="JZ49" s="46">
        <f t="shared" si="481"/>
        <v>0</v>
      </c>
      <c r="KA49" s="46">
        <f t="shared" si="482"/>
        <v>0</v>
      </c>
      <c r="KB49" s="46">
        <f t="shared" si="483"/>
        <v>0</v>
      </c>
      <c r="KC49" s="46">
        <f t="shared" si="484"/>
        <v>0</v>
      </c>
      <c r="KD49" s="46">
        <f t="shared" si="485"/>
        <v>1</v>
      </c>
      <c r="KE49" s="46">
        <f t="shared" si="486"/>
        <v>1</v>
      </c>
      <c r="KF49" s="46">
        <f t="shared" si="487"/>
        <v>1</v>
      </c>
      <c r="KG49" s="46">
        <f t="shared" si="488"/>
        <v>1</v>
      </c>
      <c r="KH49" s="46">
        <f t="shared" si="489"/>
        <v>0</v>
      </c>
      <c r="KI49" s="46">
        <f t="shared" si="490"/>
        <v>0</v>
      </c>
      <c r="KJ49" s="46">
        <f t="shared" si="491"/>
        <v>0</v>
      </c>
      <c r="KK49" s="46">
        <f t="shared" si="492"/>
        <v>0</v>
      </c>
      <c r="KL49" s="46">
        <f t="shared" si="493"/>
        <v>1</v>
      </c>
      <c r="KM49" s="46">
        <f t="shared" si="494"/>
        <v>1</v>
      </c>
      <c r="KN49" s="46">
        <f t="shared" si="495"/>
        <v>1</v>
      </c>
      <c r="KO49" s="46">
        <f t="shared" si="496"/>
        <v>1</v>
      </c>
      <c r="KP49" s="46">
        <f t="shared" si="497"/>
        <v>1</v>
      </c>
      <c r="KQ49" s="46">
        <f t="shared" si="498"/>
        <v>1</v>
      </c>
      <c r="KR49" s="61">
        <f t="shared" si="255"/>
        <v>1.6400000000000008</v>
      </c>
      <c r="KS49" s="1">
        <f t="shared" si="499"/>
        <v>0</v>
      </c>
      <c r="KT49" s="1">
        <f t="shared" si="500"/>
        <v>0</v>
      </c>
      <c r="KU49" s="1">
        <f t="shared" si="501"/>
        <v>0</v>
      </c>
      <c r="KV49" s="1">
        <f t="shared" si="502"/>
        <v>0</v>
      </c>
      <c r="KW49" s="1">
        <f t="shared" si="503"/>
        <v>0</v>
      </c>
      <c r="KX49" s="1">
        <f t="shared" si="504"/>
        <v>0</v>
      </c>
      <c r="KY49" s="1">
        <f t="shared" si="505"/>
        <v>0</v>
      </c>
      <c r="KZ49" s="1">
        <f t="shared" si="506"/>
        <v>0</v>
      </c>
      <c r="LA49" s="1">
        <f t="shared" si="507"/>
        <v>0</v>
      </c>
      <c r="LB49" s="1">
        <f t="shared" si="508"/>
        <v>0</v>
      </c>
      <c r="LC49" s="1">
        <f t="shared" si="509"/>
        <v>0</v>
      </c>
      <c r="LD49" s="1">
        <f t="shared" si="510"/>
        <v>0</v>
      </c>
      <c r="LE49" s="1">
        <f t="shared" si="511"/>
        <v>0</v>
      </c>
      <c r="LF49" s="1">
        <f t="shared" si="512"/>
        <v>0</v>
      </c>
      <c r="LG49" s="1">
        <f t="shared" si="513"/>
        <v>0</v>
      </c>
      <c r="LH49" s="1">
        <f t="shared" si="514"/>
        <v>0</v>
      </c>
      <c r="LI49" s="1">
        <f t="shared" si="515"/>
        <v>0</v>
      </c>
      <c r="LJ49" s="1">
        <f t="shared" si="516"/>
        <v>0</v>
      </c>
      <c r="LK49" s="1">
        <f t="shared" si="517"/>
        <v>0</v>
      </c>
      <c r="LL49" s="1">
        <f t="shared" si="518"/>
        <v>0</v>
      </c>
      <c r="LM49" s="1">
        <f t="shared" si="519"/>
        <v>0</v>
      </c>
      <c r="LN49" s="61">
        <f t="shared" si="277"/>
        <v>1.6400000000000008</v>
      </c>
      <c r="LO49" s="57">
        <f t="shared" si="278"/>
        <v>11.788751241637824</v>
      </c>
      <c r="LP49" s="57">
        <f t="shared" si="279"/>
        <v>12.983144941660388</v>
      </c>
      <c r="LQ49" s="57">
        <f t="shared" si="280"/>
        <v>16.133239283621965</v>
      </c>
      <c r="LR49" s="57">
        <f t="shared" si="281"/>
        <v>17.185749080757525</v>
      </c>
      <c r="LS49" s="57">
        <f t="shared" si="282"/>
        <v>15.940143740835488</v>
      </c>
      <c r="LT49" s="57">
        <f t="shared" si="283"/>
        <v>14.257080387102789</v>
      </c>
      <c r="LU49" s="57">
        <f t="shared" si="284"/>
        <v>13.007371336921773</v>
      </c>
      <c r="LV49" s="57">
        <f t="shared" si="285"/>
        <v>11.488049171131541</v>
      </c>
      <c r="LW49" s="57">
        <f t="shared" si="286"/>
        <v>10.255432978990914</v>
      </c>
      <c r="LX49" s="57">
        <f t="shared" si="287"/>
        <v>9.2560234089602194</v>
      </c>
      <c r="LY49" s="57">
        <f t="shared" si="288"/>
        <v>8.4333628165859906</v>
      </c>
      <c r="LZ49" s="57">
        <f t="shared" si="289"/>
        <v>10.109249450191674</v>
      </c>
      <c r="MA49" s="57">
        <f t="shared" si="290"/>
        <v>11.532117479958208</v>
      </c>
      <c r="MB49" s="57">
        <f t="shared" si="291"/>
        <v>11.714148765610915</v>
      </c>
      <c r="MC49" s="57">
        <f t="shared" si="292"/>
        <v>11.75754357027073</v>
      </c>
      <c r="MD49" s="57">
        <f t="shared" si="293"/>
        <v>11.773694619991149</v>
      </c>
      <c r="ME49" s="57">
        <f t="shared" si="294"/>
        <v>11.7812724331126</v>
      </c>
      <c r="MF49" s="57">
        <f t="shared" si="295"/>
        <v>11.785054305108055</v>
      </c>
      <c r="MG49" s="57">
        <f t="shared" si="296"/>
        <v>11.7871138429285</v>
      </c>
      <c r="MH49" s="57">
        <f t="shared" si="297"/>
        <v>11.788304889520481</v>
      </c>
      <c r="MI49" s="57">
        <f t="shared" si="298"/>
        <v>11.788352825725621</v>
      </c>
      <c r="MJ49" s="61">
        <f t="shared" si="299"/>
        <v>1.6400000000000008</v>
      </c>
      <c r="MK49" s="57" t="e">
        <f t="shared" si="435"/>
        <v>#N/A</v>
      </c>
      <c r="ML49" s="57" t="e">
        <f t="shared" si="370"/>
        <v>#N/A</v>
      </c>
      <c r="MM49" s="57" t="e">
        <f t="shared" si="371"/>
        <v>#N/A</v>
      </c>
      <c r="MN49" s="57" t="e">
        <f t="shared" si="372"/>
        <v>#N/A</v>
      </c>
      <c r="MO49" s="57" t="e">
        <f t="shared" si="373"/>
        <v>#N/A</v>
      </c>
      <c r="MP49" s="57" t="e">
        <f t="shared" si="374"/>
        <v>#N/A</v>
      </c>
      <c r="MQ49" s="57" t="e">
        <f t="shared" si="375"/>
        <v>#N/A</v>
      </c>
      <c r="MR49" s="57" t="e">
        <f t="shared" si="376"/>
        <v>#N/A</v>
      </c>
      <c r="MS49" s="57" t="e">
        <f t="shared" si="377"/>
        <v>#N/A</v>
      </c>
      <c r="MT49" s="57" t="e">
        <f t="shared" si="378"/>
        <v>#N/A</v>
      </c>
      <c r="MU49" s="57" t="e">
        <f t="shared" si="379"/>
        <v>#N/A</v>
      </c>
      <c r="MV49" s="57" t="e">
        <f t="shared" si="380"/>
        <v>#N/A</v>
      </c>
      <c r="MW49" s="57" t="e">
        <f t="shared" si="381"/>
        <v>#N/A</v>
      </c>
      <c r="MX49" s="57" t="e">
        <f t="shared" si="382"/>
        <v>#N/A</v>
      </c>
      <c r="MY49" s="57" t="e">
        <f t="shared" si="383"/>
        <v>#N/A</v>
      </c>
      <c r="MZ49" s="57" t="e">
        <f t="shared" si="384"/>
        <v>#N/A</v>
      </c>
      <c r="NA49" s="57" t="e">
        <f t="shared" si="385"/>
        <v>#N/A</v>
      </c>
      <c r="NB49" s="57" t="e">
        <f t="shared" si="386"/>
        <v>#N/A</v>
      </c>
      <c r="NC49" s="57" t="e">
        <f t="shared" si="387"/>
        <v>#N/A</v>
      </c>
      <c r="ND49" s="57" t="e">
        <f t="shared" si="388"/>
        <v>#N/A</v>
      </c>
      <c r="NE49" s="57" t="e">
        <f t="shared" si="389"/>
        <v>#N/A</v>
      </c>
      <c r="NF49" s="61">
        <f t="shared" si="320"/>
        <v>1.6400000000000008</v>
      </c>
      <c r="NG49" s="256">
        <f>IF(OY48=0,MIN('Drive Train'!$F$35-FQ48*$C$19*'Drive Train'!$F$39,NG48+$C$39)-$C$7,IF(LO48-1&lt;=0,0,IF($C$37=Motors!$C$30,MAX(MAX(NG$8:NG48)*-1,NG48-$C$39),MAX(0,MAX(NG$8:NG48)*-1,NG48-$C$39))))</f>
        <v>12.018403210935746</v>
      </c>
      <c r="NH49" s="256">
        <f>IF(OZ48=0,MIN('Drive Train'!$F$35-FR48*$C$19*'Drive Train'!$F$39,NH48+$C$39)-$C$7,IF(LP48-1&lt;=0,0,IF($C$37=Motors!$C$30,MAX(MAX(NH$8:NH48)*-1,NH48-$C$39),MAX(0,MAX(NH$8:NH48)*-1,NH48-$C$39))))</f>
        <v>8.2345628248159777</v>
      </c>
      <c r="NI49" s="256">
        <f>IF(PA48=0,MIN('Drive Train'!$F$35-FS48*$C$19*'Drive Train'!$F$39,NI48+$C$39)-$C$7,IF(LQ48-1&lt;=0,0,IF($C$37=Motors!$C$30,MAX(MAX(NI$8:NI48)*-1,NI48-$C$39),MAX(0,MAX(NI$8:NI48)*-1,NI48-$C$39))))</f>
        <v>9.175405733150404</v>
      </c>
      <c r="NJ49" s="256">
        <f>IF(PB48=0,MIN('Drive Train'!$F$35-FT48*$C$19*'Drive Train'!$F$39,NJ48+$C$39)-$C$7,IF(LR48-1&lt;=0,0,IF($C$37=Motors!$C$30,MAX(MAX(NJ$8:NJ48)*-1,NJ48-$C$39),MAX(0,MAX(NJ$8:NJ48)*-1,NJ48-$C$39))))</f>
        <v>5.5093323756251982</v>
      </c>
      <c r="NK49" s="256">
        <f>IF(PC48=0,MIN('Drive Train'!$F$35-FU48*$C$19*'Drive Train'!$F$39,NK48+$C$39)-$C$7,IF(LS48-1&lt;=0,0,IF($C$37=Motors!$C$30,MAX(MAX(NK$8:NK48)*-1,NK48-$C$39),MAX(0,MAX(NK$8:NK48)*-1,NK48-$C$39))))</f>
        <v>1.6103094729515295</v>
      </c>
      <c r="NL49" s="256">
        <f>IF(PD48=0,MIN('Drive Train'!$F$35-FV48*$C$19*'Drive Train'!$F$39,NL48+$C$39)-$C$7,IF(LT48-1&lt;=0,0,IF($C$37=Motors!$C$30,MAX(MAX(NL$8:NL48)*-1,NL48-$C$39),MAX(0,MAX(NL$8:NL48)*-1,NL48-$C$39))))</f>
        <v>2.1492686417996261</v>
      </c>
      <c r="NM49" s="256">
        <f>IF(PE48=0,MIN('Drive Train'!$F$35-FW48*$C$19*'Drive Train'!$F$39,NM48+$C$39)-$C$7,IF(LU48-1&lt;=0,0,IF($C$37=Motors!$C$30,MAX(MAX(NM$8:NM48)*-1,NM48-$C$39),MAX(0,MAX(NM$8:NM48)*-1,NM48-$C$39))))</f>
        <v>11.978232501395928</v>
      </c>
      <c r="NN49" s="256">
        <f>IF(PF48=0,MIN('Drive Train'!$F$35-FX48*$C$19*'Drive Train'!$F$39,NN48+$C$39)-$C$7,IF(LV48-1&lt;=0,0,IF($C$37=Motors!$C$30,MAX(MAX(NN$8:NN48)*-1,NN48-$C$39),MAX(0,MAX(NN$8:NN48)*-1,NN48-$C$39))))</f>
        <v>12.022780122600606</v>
      </c>
      <c r="NO49" s="256">
        <f>IF(PG48=0,MIN('Drive Train'!$F$35-FY48*$C$19*'Drive Train'!$F$39,NO48+$C$39)-$C$7,IF(LW48-1&lt;=0,0,IF($C$37=Motors!$C$30,MAX(MAX(NO$8:NO48)*-1,NO48-$C$39),MAX(0,MAX(NO$8:NO48)*-1,NO48-$C$39))))</f>
        <v>12.031318952733647</v>
      </c>
      <c r="NP49" s="256">
        <f>IF(PH48=0,MIN('Drive Train'!$F$35-FZ48*$C$19*'Drive Train'!$F$39,NP48+$C$39)-$C$7,IF(LX48-1&lt;=0,0,IF($C$37=Motors!$C$30,MAX(MAX(NP$8:NP48)*-1,NP48-$C$39),MAX(0,MAX(NP$8:NP48)*-1,NP48-$C$39))))</f>
        <v>12.032514850914763</v>
      </c>
      <c r="NQ49" s="256">
        <f>IF(PI48=0,MIN('Drive Train'!$F$35-GA48*$C$19*'Drive Train'!$F$39,NQ48+$C$39)-$C$7,IF(LY48-1&lt;=0,0,IF($C$37=Motors!$C$30,MAX(MAX(NQ$8:NQ48)*-1,NQ48-$C$39),MAX(0,MAX(NQ$8:NQ48)*-1,NQ48-$C$39))))</f>
        <v>12.03263538420309</v>
      </c>
      <c r="NR49" s="256">
        <f>IF(PJ48=0,MIN('Drive Train'!$F$35-GB48*$C$19*'Drive Train'!$F$39,NR48+$C$39)-$C$7,IF(LZ48-1&lt;=0,0,IF($C$37=Motors!$C$30,MAX(MAX(NR$8:NR48)*-1,NR48-$C$39),MAX(0,MAX(NR$8:NR48)*-1,NR48-$C$39))))</f>
        <v>11.409907581492565</v>
      </c>
      <c r="NS49" s="256">
        <f>IF(PK48=0,MIN('Drive Train'!$F$35-GC48*$C$19*'Drive Train'!$F$39,NS48+$C$39)-$C$7,IF(MA48-1&lt;=0,0,IF($C$37=Motors!$C$30,MAX(MAX(NS$8:NS48)*-1,NS48-$C$39),MAX(0,MAX(NS$8:NS48)*-1,NS48-$C$39))))</f>
        <v>11.819304408227508</v>
      </c>
      <c r="NT49" s="256">
        <f>IF(PL48=0,MIN('Drive Train'!$F$35-GD48*$C$19*'Drive Train'!$F$39,NT48+$C$39)-$C$7,IF(MB48-1&lt;=0,0,IF($C$37=Motors!$C$30,MAX(MAX(NT$8:NT48)*-1,NT48-$C$39),MAX(0,MAX(NT$8:NT48)*-1,NT48-$C$39))))</f>
        <v>11.959701143107901</v>
      </c>
      <c r="NU49" s="256">
        <f>IF(PM48=0,MIN('Drive Train'!$F$35-GE48*$C$19*'Drive Train'!$F$39,NU48+$C$39)-$C$7,IF(MC48-1&lt;=0,0,IF($C$37=Motors!$C$30,MAX(MAX(NU$8:NU48)*-1,NU48-$C$39),MAX(0,MAX(NU$8:NU48)*-1,NU48-$C$39))))</f>
        <v>11.993762638996248</v>
      </c>
      <c r="NV49" s="256">
        <f>IF(PN48=0,MIN('Drive Train'!$F$35-GF48*$C$19*'Drive Train'!$F$39,NV48+$C$39)-$C$7,IF(MD48-1&lt;=0,0,IF($C$37=Motors!$C$30,MAX(MAX(NV$8:NV48)*-1,NV48-$C$39),MAX(0,MAX(NV$8:NV48)*-1,NV48-$C$39))))</f>
        <v>12.006499737375936</v>
      </c>
      <c r="NW49" s="256">
        <f>IF(PO48=0,MIN('Drive Train'!$F$35-GG48*$C$19*'Drive Train'!$F$39,NW48+$C$39)-$C$7,IF(ME48-1&lt;=0,0,IF($C$37=Motors!$C$30,MAX(MAX(NW$8:NW48)*-1,NW48-$C$39),MAX(0,MAX(NW$8:NW48)*-1,NW48-$C$39))))</f>
        <v>12.012487045977817</v>
      </c>
      <c r="NX49" s="256">
        <f>IF(PP48=0,MIN('Drive Train'!$F$35-GH48*$C$19*'Drive Train'!$F$39,NX48+$C$39)-$C$7,IF(MF48-1&lt;=0,0,IF($C$37=Motors!$C$30,MAX(MAX(NX$8:NX48)*-1,NX48-$C$39),MAX(0,MAX(NX$8:NX48)*-1,NX48-$C$39))))</f>
        <v>12.015477842530039</v>
      </c>
      <c r="NY49" s="256">
        <f>IF(PQ48=0,MIN('Drive Train'!$F$35-GI48*$C$19*'Drive Train'!$F$39,NY48+$C$39)-$C$7,IF(MG48-1&lt;=0,0,IF($C$37=Motors!$C$30,MAX(MAX(NY$8:NY48)*-1,NY48-$C$39),MAX(0,MAX(NY$8:NY48)*-1,NY48-$C$39))))</f>
        <v>12.017107332597083</v>
      </c>
      <c r="NZ49" s="256">
        <f>IF(PR48=0,MIN('Drive Train'!$F$35-GJ48*$C$19*'Drive Train'!$F$39,NZ48+$C$39)-$C$7,IF(MH48-1&lt;=0,0,IF($C$37=Motors!$C$30,MAX(MAX(NZ$8:NZ48)*-1,NZ48-$C$39),MAX(0,MAX(NZ$8:NZ48)*-1,NZ48-$C$39))))</f>
        <v>12.018049923184778</v>
      </c>
      <c r="OA49" s="256">
        <f>IF(PS48=0,MIN('Drive Train'!$F$35-GK48*$C$19*'Drive Train'!$F$39,OA48+$C$39)-$C$7,IF(MI48-1&lt;=0,0,IF($C$37=Motors!$C$30,MAX(MAX(OA$8:OA48)*-1,OA48-$C$39),MAX(0,MAX(OA$8:OA48)*-1,OA48-$C$39))))</f>
        <v>12.018087863492561</v>
      </c>
      <c r="OB49" s="61">
        <f t="shared" si="321"/>
        <v>1.6400000000000008</v>
      </c>
      <c r="OC49" s="256">
        <f>'Drive Train'!$F$35-(FQ49*$C$13)*$C$19*'Drive Train'!$F$39</f>
        <v>12.200766271027655</v>
      </c>
      <c r="OD49" s="256">
        <f>'Drive Train'!$F$35-(FR49*$C$13)*$C$19*'Drive Train'!$F$39</f>
        <v>8.4354536311238046</v>
      </c>
      <c r="OE49" s="256">
        <f>'Drive Train'!$F$35-(FS49*$C$13)*$C$19*'Drive Train'!$F$39</f>
        <v>9.4047339184063876</v>
      </c>
      <c r="OF49" s="256">
        <f>'Drive Train'!$F$35-(FT49*$C$13)*$C$19*'Drive Train'!$F$39</f>
        <v>12.23503</v>
      </c>
      <c r="OG49" s="256">
        <f>'Drive Train'!$F$35-(FU49*$C$13)*$C$19*'Drive Train'!$F$39</f>
        <v>12.23503</v>
      </c>
      <c r="OH49" s="256">
        <f>'Drive Train'!$F$35-(FV49*$C$13)*$C$19*'Drive Train'!$F$39</f>
        <v>12.23503</v>
      </c>
      <c r="OI49" s="256">
        <f>'Drive Train'!$F$35-(FW49*$C$13)*$C$19*'Drive Train'!$F$39</f>
        <v>12.165561899395174</v>
      </c>
      <c r="OJ49" s="256">
        <f>'Drive Train'!$F$35-(FX49*$C$13)*$C$19*'Drive Train'!$F$39</f>
        <v>12.204504752147654</v>
      </c>
      <c r="OK49" s="256">
        <f>'Drive Train'!$F$35-(FY49*$C$13)*$C$19*'Drive Train'!$F$39</f>
        <v>12.21160901497943</v>
      </c>
      <c r="OL49" s="256">
        <f>'Drive Train'!$F$35-(FZ49*$C$13)*$C$19*'Drive Train'!$F$39</f>
        <v>12.212549351449876</v>
      </c>
      <c r="OM49" s="256">
        <f>'Drive Train'!$F$35-(GA49*$C$13)*$C$19*'Drive Train'!$F$39</f>
        <v>12.212638145066265</v>
      </c>
      <c r="ON49" s="256">
        <f>'Drive Train'!$F$35-(GB49*$C$13)*$C$19*'Drive Train'!$F$39</f>
        <v>11.603955203712701</v>
      </c>
      <c r="OO49" s="256">
        <f>'Drive Train'!$F$35-(GC49*$C$13)*$C$19*'Drive Train'!$F$39</f>
        <v>12.033633215841208</v>
      </c>
      <c r="OP49" s="256">
        <f>'Drive Train'!$F$35-(GD49*$C$13)*$C$19*'Drive Train'!$F$39</f>
        <v>12.151695970750049</v>
      </c>
      <c r="OQ49" s="256">
        <f>'Drive Train'!$F$35-(GE49*$C$13)*$C$19*'Drive Train'!$F$39</f>
        <v>12.180190007675685</v>
      </c>
      <c r="OR49" s="256">
        <f>'Drive Train'!$F$35-(GF49*$C$13)*$C$19*'Drive Train'!$F$39</f>
        <v>12.190830062442531</v>
      </c>
      <c r="OS49" s="256">
        <f>'Drive Train'!$F$35-(GG49*$C$13)*$C$19*'Drive Train'!$F$39</f>
        <v>12.195828762846144</v>
      </c>
      <c r="OT49" s="256">
        <f>'Drive Train'!$F$35-(GH49*$C$13)*$C$19*'Drive Train'!$F$39</f>
        <v>12.198325042632757</v>
      </c>
      <c r="OU49" s="256">
        <f>'Drive Train'!$F$35-(GI49*$C$13)*$C$19*'Drive Train'!$F$39</f>
        <v>12.199684910694167</v>
      </c>
      <c r="OV49" s="256">
        <f>'Drive Train'!$F$35-(GJ49*$C$13)*$C$19*'Drive Train'!$F$39</f>
        <v>12.200471474568463</v>
      </c>
      <c r="OW49" s="256">
        <f>'Drive Train'!$F$35-(GK49*$C$13)*$C$19*'Drive Train'!$F$39</f>
        <v>12.200503133679931</v>
      </c>
      <c r="OX49" s="61">
        <f t="shared" si="322"/>
        <v>1.6400000000000008</v>
      </c>
      <c r="OY49" s="1">
        <f>IF(PU49&gt;='Drive Train'!$F$29,1,0)</f>
        <v>0</v>
      </c>
      <c r="OZ49" s="1">
        <f>IF(PV49&gt;='Drive Train'!$F$29,1,0)</f>
        <v>0</v>
      </c>
      <c r="PA49" s="1">
        <f>IF(PW49&gt;='Drive Train'!$F$29,1,0)</f>
        <v>0</v>
      </c>
      <c r="PB49" s="1">
        <f>IF(PX49&gt;='Drive Train'!$F$29,1,0)</f>
        <v>1</v>
      </c>
      <c r="PC49" s="1">
        <f>IF(PY49&gt;='Drive Train'!$F$29,1,0)</f>
        <v>1</v>
      </c>
      <c r="PD49" s="1">
        <f>IF(PZ49&gt;='Drive Train'!$F$29,1,0)</f>
        <v>1</v>
      </c>
      <c r="PE49" s="1">
        <f>IF(QA49&gt;='Drive Train'!$F$29,1,0)</f>
        <v>1</v>
      </c>
      <c r="PF49" s="1">
        <f>IF(QB49&gt;='Drive Train'!$F$29,1,0)</f>
        <v>0</v>
      </c>
      <c r="PG49" s="1">
        <f>IF(QC49&gt;='Drive Train'!$F$29,1,0)</f>
        <v>0</v>
      </c>
      <c r="PH49" s="1">
        <f>IF(QD49&gt;='Drive Train'!$F$29,1,0)</f>
        <v>0</v>
      </c>
      <c r="PI49" s="1">
        <f>IF(QE49&gt;='Drive Train'!$F$29,1,0)</f>
        <v>0</v>
      </c>
      <c r="PJ49" s="1">
        <f>IF(QF49&gt;='Drive Train'!$F$29,1,0)</f>
        <v>0</v>
      </c>
      <c r="PK49" s="1">
        <f>IF(QG49&gt;='Drive Train'!$F$29,1,0)</f>
        <v>0</v>
      </c>
      <c r="PL49" s="1">
        <f>IF(QH49&gt;='Drive Train'!$F$29,1,0)</f>
        <v>0</v>
      </c>
      <c r="PM49" s="1">
        <f>IF(QI49&gt;='Drive Train'!$F$29,1,0)</f>
        <v>0</v>
      </c>
      <c r="PN49" s="1">
        <f>IF(QJ49&gt;='Drive Train'!$F$29,1,0)</f>
        <v>0</v>
      </c>
      <c r="PO49" s="1">
        <f>IF(QK49&gt;='Drive Train'!$F$29,1,0)</f>
        <v>0</v>
      </c>
      <c r="PP49" s="1">
        <f>IF(QL49&gt;='Drive Train'!$F$29,1,0)</f>
        <v>0</v>
      </c>
      <c r="PQ49" s="1">
        <f>IF(QM49&gt;='Drive Train'!$F$29,1,0)</f>
        <v>0</v>
      </c>
      <c r="PR49" s="1">
        <f>IF(QN49&gt;='Drive Train'!$F$29,1,0)</f>
        <v>0</v>
      </c>
      <c r="PS49" s="1">
        <f>IF(QO49&gt;='Drive Train'!$F$29,1,0)</f>
        <v>0</v>
      </c>
      <c r="PT49" s="253">
        <f t="shared" si="323"/>
        <v>1.6400000000000008</v>
      </c>
      <c r="PU49" s="57">
        <f t="shared" si="324"/>
        <v>15.68479098350433</v>
      </c>
      <c r="PV49" s="57">
        <f t="shared" si="325"/>
        <v>11.324898308587773</v>
      </c>
      <c r="PW49" s="57">
        <f t="shared" si="326"/>
        <v>14.813151640667771</v>
      </c>
      <c r="PX49" s="57">
        <f t="shared" si="327"/>
        <v>16.925914897581951</v>
      </c>
      <c r="PY49" s="57">
        <f t="shared" si="328"/>
        <v>17.680471779758925</v>
      </c>
      <c r="PZ49" s="57">
        <f t="shared" si="329"/>
        <v>17.345247251150077</v>
      </c>
      <c r="QA49" s="57">
        <f t="shared" si="330"/>
        <v>16.520245783017963</v>
      </c>
      <c r="QB49" s="57">
        <f t="shared" si="331"/>
        <v>15.383226563027931</v>
      </c>
      <c r="QC49" s="57">
        <f t="shared" si="332"/>
        <v>14.26242872574476</v>
      </c>
      <c r="QD49" s="57">
        <f t="shared" si="333"/>
        <v>13.223213266031312</v>
      </c>
      <c r="QE49" s="57">
        <f t="shared" si="334"/>
        <v>12.29578904020047</v>
      </c>
      <c r="QF49" s="57">
        <f t="shared" si="335"/>
        <v>9.707473296280261</v>
      </c>
      <c r="QG49" s="57">
        <f t="shared" si="336"/>
        <v>11.732570830648005</v>
      </c>
      <c r="QH49" s="57">
        <f t="shared" si="337"/>
        <v>13.090161300846301</v>
      </c>
      <c r="QI49" s="57">
        <f t="shared" si="338"/>
        <v>13.982700667602179</v>
      </c>
      <c r="QJ49" s="57">
        <f t="shared" si="339"/>
        <v>14.598446012709722</v>
      </c>
      <c r="QK49" s="57">
        <f t="shared" si="340"/>
        <v>15.035552451183314</v>
      </c>
      <c r="QL49" s="57">
        <f t="shared" si="341"/>
        <v>15.317747554875751</v>
      </c>
      <c r="QM49" s="57">
        <f t="shared" si="342"/>
        <v>15.503388820637559</v>
      </c>
      <c r="QN49" s="57">
        <f t="shared" si="343"/>
        <v>15.625965366246906</v>
      </c>
      <c r="QO49" s="57">
        <f t="shared" si="344"/>
        <v>15.631664248642503</v>
      </c>
      <c r="QP49" s="61">
        <f t="shared" si="345"/>
        <v>1.6400000000000008</v>
      </c>
      <c r="QQ49" s="57">
        <f t="shared" si="436"/>
        <v>4.1901700789437904E-2</v>
      </c>
      <c r="QR49" s="57">
        <f t="shared" si="437"/>
        <v>0.83380076541940262</v>
      </c>
      <c r="QS49" s="57">
        <f t="shared" si="438"/>
        <v>0.62994726737815099</v>
      </c>
      <c r="QT49" s="57">
        <f t="shared" si="439"/>
        <v>3.4695548865589357E-2</v>
      </c>
      <c r="QU49" s="57">
        <f t="shared" si="440"/>
        <v>3.4695548865589357E-2</v>
      </c>
      <c r="QV49" s="57">
        <f t="shared" si="441"/>
        <v>3.4695548865589357E-2</v>
      </c>
      <c r="QW49" s="57">
        <f t="shared" si="442"/>
        <v>4.9305683309030367E-2</v>
      </c>
      <c r="QX49" s="57">
        <f t="shared" si="443"/>
        <v>4.1115444776938723E-2</v>
      </c>
      <c r="QY49" s="57">
        <f t="shared" si="444"/>
        <v>3.9621316764367392E-2</v>
      </c>
      <c r="QZ49" s="57">
        <f t="shared" si="445"/>
        <v>3.9423550564691948E-2</v>
      </c>
      <c r="RA49" s="57">
        <f t="shared" si="446"/>
        <v>3.9404875998065525E-2</v>
      </c>
      <c r="RB49" s="57">
        <f t="shared" si="447"/>
        <v>0.16741959828322817</v>
      </c>
      <c r="RC49" s="57">
        <f t="shared" si="448"/>
        <v>7.7052171076621406E-2</v>
      </c>
      <c r="RD49" s="57">
        <f t="shared" si="449"/>
        <v>5.2221886284563174E-2</v>
      </c>
      <c r="RE49" s="57">
        <f t="shared" si="450"/>
        <v>4.6229183062575577E-2</v>
      </c>
      <c r="RF49" s="57">
        <f t="shared" si="451"/>
        <v>4.3991427470070094E-2</v>
      </c>
      <c r="RG49" s="57">
        <f t="shared" si="452"/>
        <v>4.2940129330299004E-2</v>
      </c>
      <c r="RH49" s="57">
        <f t="shared" si="453"/>
        <v>4.2415126012613373E-2</v>
      </c>
      <c r="RI49" s="57">
        <f t="shared" si="454"/>
        <v>4.2129126323122122E-2</v>
      </c>
      <c r="RJ49" s="57">
        <f t="shared" si="455"/>
        <v>4.1963700698241513E-2</v>
      </c>
      <c r="RK49" s="57">
        <f t="shared" si="456"/>
        <v>4.1957042334605898E-2</v>
      </c>
      <c r="RL49" s="61">
        <f t="shared" si="346"/>
        <v>1.6400000000000008</v>
      </c>
      <c r="RM49" s="2">
        <f>IF(AND(LO49&gt;=LO$6*'Drive Train'!$AA$52,LO49&lt;=LO$6*'Drive Train'!$AA$53,KS49=0,JW49=0,EU49&gt;0),$C$17,0)</f>
        <v>0</v>
      </c>
      <c r="RN49" s="2">
        <f>IF(AND(LP49&gt;=LP$6*'Drive Train'!$AA$52,LP49&lt;=LP$6*'Drive Train'!$AA$53,KT49=0,JX49=0,EV49&gt;0),$C$17,0)</f>
        <v>0.04</v>
      </c>
      <c r="RO49" s="2">
        <f>IF(AND(LQ49&gt;=LQ$6*'Drive Train'!$AA$52,LQ49&lt;=LQ$6*'Drive Train'!$AA$53,KU49=0,JY49=0,EW49&gt;0),$C$17,0)</f>
        <v>0.04</v>
      </c>
      <c r="RP49" s="2">
        <f>IF(AND(LR49&gt;=LR$6*'Drive Train'!$AA$52,LR49&lt;=LR$6*'Drive Train'!$AA$53,KV49=0,JZ49=0,EX49&gt;0),$C$17,0)</f>
        <v>0</v>
      </c>
      <c r="RQ49" s="2">
        <f>IF(AND(LS49&gt;=LS$6*'Drive Train'!$AA$52,LS49&lt;=LS$6*'Drive Train'!$AA$53,KW49=0,KA49=0,EY49&gt;0),$C$17,0)</f>
        <v>0</v>
      </c>
      <c r="RR49" s="2">
        <f>IF(AND(LT49&gt;=LT$6*'Drive Train'!$AA$52,LT49&lt;=LT$6*'Drive Train'!$AA$53,KX49=0,KB49=0,EZ49&gt;0),$C$17,0)</f>
        <v>0</v>
      </c>
      <c r="RS49" s="2">
        <f>IF(AND(LU49&gt;=LU$6*'Drive Train'!$AA$52,LU49&lt;=LU$6*'Drive Train'!$AA$53,KY49=0,KC49=0,FA49&gt;0),$C$17,0)</f>
        <v>0</v>
      </c>
      <c r="RT49" s="2">
        <f>IF(AND(LV49&gt;=LV$6*'Drive Train'!$AA$52,LV49&lt;=LV$6*'Drive Train'!$AA$53,KZ49=0,KD49=0,FB49&gt;0),$C$17,0)</f>
        <v>0</v>
      </c>
      <c r="RU49" s="2">
        <f>IF(AND(LW49&gt;=LW$6*'Drive Train'!$AA$52,LW49&lt;=LW$6*'Drive Train'!$AA$53,LA49=0,KE49=0,FC49&gt;0),$C$17,0)</f>
        <v>0</v>
      </c>
      <c r="RV49" s="2">
        <f>IF(AND(LX49&gt;=LX$6*'Drive Train'!$AA$52,LX49&lt;=LX$6*'Drive Train'!$AA$53,LB49=0,KF49=0,FD49&gt;0),$C$17,0)</f>
        <v>0</v>
      </c>
      <c r="RW49" s="2">
        <f>IF(AND(LY49&gt;=LY$6*'Drive Train'!$AA$52,LY49&lt;=LY$6*'Drive Train'!$AA$53,LC49=0,KG49=0,FE49&gt;0),$C$17,0)</f>
        <v>0</v>
      </c>
      <c r="RX49" s="2">
        <f>IF(AND(LZ49&gt;=LZ$6*'Drive Train'!$AA$52,LZ49&lt;=LZ$6*'Drive Train'!$AA$53,LD49=0,KH49=0,FF49&gt;0),$C$17,0)</f>
        <v>0.04</v>
      </c>
      <c r="RY49" s="2">
        <f>IF(AND(MA49&gt;=MA$6*'Drive Train'!$AA$52,MA49&lt;=MA$6*'Drive Train'!$AA$53,LE49=0,KI49=0,FG49&gt;0),$C$17,0)</f>
        <v>0.04</v>
      </c>
      <c r="RZ49" s="2">
        <f>IF(AND(MB49&gt;=MB$6*'Drive Train'!$AA$52,MB49&lt;=MB$6*'Drive Train'!$AA$53,LF49=0,KJ49=0,FH49&gt;0),$C$17,0)</f>
        <v>0</v>
      </c>
      <c r="SA49" s="2">
        <f>IF(AND(MC49&gt;=MC$6*'Drive Train'!$AA$52,MC49&lt;=MC$6*'Drive Train'!$AA$53,LG49=0,KK49=0,FI49&gt;0),$C$17,0)</f>
        <v>0</v>
      </c>
      <c r="SB49" s="2">
        <f>IF(AND(MD49&gt;=MD$6*'Drive Train'!$AA$52,MD49&lt;=MD$6*'Drive Train'!$AA$53,LH49=0,KL49=0,FJ49&gt;0),$C$17,0)</f>
        <v>0</v>
      </c>
      <c r="SC49" s="2">
        <f>IF(AND(ME49&gt;=ME$6*'Drive Train'!$AA$52,ME49&lt;=ME$6*'Drive Train'!$AA$53,LI49=0,KM49=0,FK49&gt;0),$C$17,0)</f>
        <v>0</v>
      </c>
      <c r="SD49" s="2">
        <f>IF(AND(MF49&gt;=MF$6*'Drive Train'!$AA$52,MF49&lt;=MF$6*'Drive Train'!$AA$53,LJ49=0,KN49=0,FL49&gt;0),$C$17,0)</f>
        <v>0</v>
      </c>
      <c r="SE49" s="2">
        <f>IF(AND(MG49&gt;=MG$6*'Drive Train'!$AA$52,MG49&lt;=MG$6*'Drive Train'!$AA$53,LK49=0,KO49=0,FM49&gt;0),$C$17,0)</f>
        <v>0</v>
      </c>
      <c r="SF49" s="2">
        <f>IF(AND(MH49&gt;=MH$6*'Drive Train'!$AA$52,MH49&lt;=MH$6*'Drive Train'!$AA$53,LL49=0,KP49=0,FN49&gt;0),$C$17,0)</f>
        <v>0</v>
      </c>
      <c r="SG49" s="2">
        <f>IF(AND(MI49&gt;=MI$6*'Drive Train'!$AA$52,MI49&lt;=MI$6*'Drive Train'!$AA$53,LM49=0,KQ49=0,FO49&gt;0),$C$17,0)</f>
        <v>0</v>
      </c>
      <c r="SH49" s="61">
        <f t="shared" si="347"/>
        <v>1.6400000000000008</v>
      </c>
      <c r="SI49" s="2">
        <f>IF(AND(EU49&lt;0,KS49=0,LO49&gt;=LO$6*'Drive Train'!$AA$52,LO49&lt;=LO$6*'Drive Train'!$AA$53,OY49=1,JW49=0),$C$17,0)</f>
        <v>0</v>
      </c>
      <c r="SJ49" s="2">
        <f>IF(AND(EV49&lt;0,KT49=0,LP49&gt;=LP$6*'Drive Train'!$AA$52,LP49&lt;=LP$6*'Drive Train'!$AA$53,OZ49=1,JX49=0),$C$17,0)</f>
        <v>0</v>
      </c>
      <c r="SK49" s="2">
        <f>IF(AND(EW49&lt;0,KU49=0,LQ49&gt;=LQ$6*'Drive Train'!$AA$52,LQ49&lt;=LQ$6*'Drive Train'!$AA$53,PA49=1,JY49=0),$C$17,0)</f>
        <v>0</v>
      </c>
      <c r="SL49" s="2">
        <f>IF(AND(EX49&lt;0,KV49=0,LR49&gt;=LR$6*'Drive Train'!$AA$52,LR49&lt;=LR$6*'Drive Train'!$AA$53,PB49=1,JZ49=0),$C$17,0)</f>
        <v>0</v>
      </c>
      <c r="SM49" s="2">
        <f>IF(AND(EY49&lt;0,KW49=0,LS49&gt;=LS$6*'Drive Train'!$AA$52,LS49&lt;=LS$6*'Drive Train'!$AA$53,PC49=1,KA49=0),$C$17,0)</f>
        <v>0.04</v>
      </c>
      <c r="SN49" s="2">
        <f>IF(AND(EZ49&lt;0,KX49=0,LT49&gt;=LT$6*'Drive Train'!$AA$52,LT49&lt;=LT$6*'Drive Train'!$AA$53,PD49=1,KB49=0),$C$17,0)</f>
        <v>0.04</v>
      </c>
      <c r="SO49" s="2">
        <f>IF(AND(FA49&lt;0,KY49=0,LU49&gt;=LU$6*'Drive Train'!$AA$52,LU49&lt;=LU$6*'Drive Train'!$AA$53,PE49=1,KC49=0),$C$17,0)</f>
        <v>0</v>
      </c>
      <c r="SP49" s="2">
        <f>IF(AND(FB49&lt;0,KZ49=0,LV49&gt;=LV$6*'Drive Train'!$AA$52,LV49&lt;=LV$6*'Drive Train'!$AA$53,PF49=1,KD49=0),$C$17,0)</f>
        <v>0</v>
      </c>
      <c r="SQ49" s="2">
        <f>IF(AND(FC49&lt;0,LA49=0,LW49&gt;=LW$6*'Drive Train'!$AA$52,LW49&lt;=LW$6*'Drive Train'!$AA$53,PG49=1,KE49=0),$C$17,0)</f>
        <v>0</v>
      </c>
      <c r="SR49" s="2">
        <f>IF(AND(FD49&lt;0,LB49=0,LX49&gt;=LX$6*'Drive Train'!$AA$52,LX49&lt;=LX$6*'Drive Train'!$AA$53,PH49=1,KF49=0),$C$17,0)</f>
        <v>0</v>
      </c>
      <c r="SS49" s="2">
        <f>IF(AND(FE49&lt;0,LC49=0,LY49&gt;=LY$6*'Drive Train'!$AA$52,LY49&lt;=LY$6*'Drive Train'!$AA$53,PI49=1,KG49=0),$C$17,0)</f>
        <v>0</v>
      </c>
      <c r="ST49" s="2">
        <f>IF(AND(FF49&lt;0,LD49=0,LZ49&gt;=LZ$6*'Drive Train'!$AA$52,LZ49&lt;=LZ$6*'Drive Train'!$AA$53,PJ49=1,KH49=0),$C$17,0)</f>
        <v>0</v>
      </c>
      <c r="SU49" s="2">
        <f>IF(AND(FG49&lt;0,LE49=0,MA49&gt;=MA$6*'Drive Train'!$AA$52,MA49&lt;=MA$6*'Drive Train'!$AA$53,PK49=1,KI49=0),$C$17,0)</f>
        <v>0</v>
      </c>
      <c r="SV49" s="2">
        <f>IF(AND(FH49&lt;0,LF49=0,MB49&gt;=MB$6*'Drive Train'!$AA$52,MB49&lt;=MB$6*'Drive Train'!$AA$53,PL49=1,KJ49=0),$C$17,0)</f>
        <v>0</v>
      </c>
      <c r="SW49" s="2">
        <f>IF(AND(FI49&lt;0,LG49=0,MC49&gt;=MC$6*'Drive Train'!$AA$52,MC49&lt;=MC$6*'Drive Train'!$AA$53,PM49=1,KK49=0),$C$17,0)</f>
        <v>0</v>
      </c>
      <c r="SX49" s="2">
        <f>IF(AND(FJ49&lt;0,LH49=0,MD49&gt;=MD$6*'Drive Train'!$AA$52,MD49&lt;=MD$6*'Drive Train'!$AA$53,PN49=1,KL49=0),$C$17,0)</f>
        <v>0</v>
      </c>
      <c r="SY49" s="2">
        <f>IF(AND(FK49&lt;0,LI49=0,ME49&gt;=ME$6*'Drive Train'!$AA$52,ME49&lt;=ME$6*'Drive Train'!$AA$53,PO49=1,KM49=0),$C$17,0)</f>
        <v>0</v>
      </c>
      <c r="SZ49" s="2">
        <f>IF(AND(FL49&lt;0,LJ49=0,MF49&gt;=MF$6*'Drive Train'!$AA$52,MF49&lt;=MF$6*'Drive Train'!$AA$53,PP49=1,KN49=0),$C$17,0)</f>
        <v>0</v>
      </c>
      <c r="TA49" s="2">
        <f>IF(AND(FM49&lt;0,LK49=0,MG49&gt;=MG$6*'Drive Train'!$AA$52,MG49&lt;=MG$6*'Drive Train'!$AA$53,PQ49=1,KO49=0),$C$17,0)</f>
        <v>0</v>
      </c>
      <c r="TB49" s="2">
        <f>IF(AND(FN49&lt;0,LL49=0,MH49&gt;=MH$6*'Drive Train'!$AA$52,MH49&lt;=MH$6*'Drive Train'!$AA$53,PR49=1,KP49=0),$C$17,0)</f>
        <v>0</v>
      </c>
      <c r="TC49" s="2">
        <f>IF(AND(FO49&lt;0,LM49=0,MI49&gt;=MI$6*'Drive Train'!$AA$52,MI49&lt;=MI$6*'Drive Train'!$AA$53,PS49=1,KQ49=0),$C$17,0)</f>
        <v>0</v>
      </c>
      <c r="TD49" s="144">
        <f t="shared" si="348"/>
        <v>1.6400000000000008</v>
      </c>
    </row>
    <row r="50" spans="3:524" x14ac:dyDescent="0.2">
      <c r="C50" s="58" t="s">
        <v>201</v>
      </c>
      <c r="E50" s="18">
        <f>PU6</f>
        <v>2.7200000000000015</v>
      </c>
      <c r="F50" s="18" t="e">
        <f>PV6*VLOOKUP('Drive Train'!$AK$30,$E$98:$F$99,2,FALSE)</f>
        <v>#N/A</v>
      </c>
      <c r="G50" s="18" t="e">
        <f>PW6*VLOOKUP('Drive Train'!$AK$30,$E$98:$F$99,2,FALSE)</f>
        <v>#N/A</v>
      </c>
      <c r="H50" s="18" t="e">
        <f>PX6*VLOOKUP('Drive Train'!$AK$30,$E$98:$F$99,2,FALSE)</f>
        <v>#N/A</v>
      </c>
      <c r="I50" s="18">
        <f>PY6*VLOOKUP('Drive Train'!$AK$30,$E$98:$F$99,2,FALSE)</f>
        <v>3.7600000000000025</v>
      </c>
      <c r="J50" s="18">
        <f>PZ6*VLOOKUP('Drive Train'!$AK$30,$E$98:$F$99,2,FALSE)</f>
        <v>3.200000000000002</v>
      </c>
      <c r="K50" s="18">
        <f>QA6*VLOOKUP('Drive Train'!$AK$30,$E$98:$F$99,2,FALSE)</f>
        <v>2.9200000000000017</v>
      </c>
      <c r="L50" s="18">
        <f>QB6*VLOOKUP('Drive Train'!$AK$30,$E$98:$F$99,2,FALSE)</f>
        <v>2.7200000000000015</v>
      </c>
      <c r="M50" s="18">
        <f>QC6*VLOOKUP('Drive Train'!$AK$30,$E$98:$F$99,2,FALSE)</f>
        <v>2.6400000000000015</v>
      </c>
      <c r="N50" s="18">
        <f>QD6*VLOOKUP('Drive Train'!$AK$30,$E$98:$F$99,2,FALSE)</f>
        <v>2.6000000000000014</v>
      </c>
      <c r="O50" s="18">
        <f>QE6*VLOOKUP('Drive Train'!$AK$30,$E$98:$F$99,2,FALSE)</f>
        <v>2.6400000000000015</v>
      </c>
      <c r="Q50" s="73"/>
      <c r="R50" s="63">
        <f t="shared" si="160"/>
        <v>1.6800000000000008</v>
      </c>
      <c r="S50" s="2">
        <f>NG50/'Drive Train'!$F$35</f>
        <v>0.96941663476029472</v>
      </c>
      <c r="T50" s="2">
        <f>NH50/'Drive Train'!$F$35</f>
        <v>0.66576238960675849</v>
      </c>
      <c r="U50" s="2">
        <f>NI50/'Drive Train'!$F$35</f>
        <v>0.74393015471019253</v>
      </c>
      <c r="V50" s="2">
        <f>NJ50/'Drive Train'!$F$35</f>
        <v>5.7204223840741801E-2</v>
      </c>
      <c r="W50" s="2">
        <f>NK50/'Drive Train'!$F$35</f>
        <v>0</v>
      </c>
      <c r="X50" s="2">
        <f>NL50/'Drive Train'!$F$35</f>
        <v>0</v>
      </c>
      <c r="Y50" s="2">
        <f>NM50/'Drive Train'!$F$35</f>
        <v>0.57888971785451027</v>
      </c>
      <c r="Z50" s="2">
        <f>NN50/'Drive Train'!$F$35</f>
        <v>0.96971812517319789</v>
      </c>
      <c r="AA50" s="2">
        <f>NO50/'Drive Train'!$F$35</f>
        <v>0.97029104959511536</v>
      </c>
      <c r="AB50" s="2">
        <f>NP50/'Drive Train'!$F$35</f>
        <v>0.9703668831814416</v>
      </c>
      <c r="AC50" s="2">
        <f>NQ50/'Drive Train'!$F$35</f>
        <v>0.97037404395695681</v>
      </c>
      <c r="AD50" s="2">
        <f>NR50/'Drive Train'!$F$35</f>
        <v>0.92128670997683071</v>
      </c>
      <c r="AE50" s="2">
        <f>NS50/'Drive Train'!$F$35</f>
        <v>0.95593816256783937</v>
      </c>
      <c r="AF50" s="2">
        <f>NT50/'Drive Train'!$F$35</f>
        <v>0.96545935247984271</v>
      </c>
      <c r="AG50" s="2">
        <f>NU50/'Drive Train'!$F$35</f>
        <v>0.96775725868352303</v>
      </c>
      <c r="AH50" s="2">
        <f>NV50/'Drive Train'!$F$35</f>
        <v>0.96861532761633318</v>
      </c>
      <c r="AI50" s="2">
        <f>NW50/'Drive Train'!$F$35</f>
        <v>0.96901844861662456</v>
      </c>
      <c r="AJ50" s="2">
        <f>NX50/'Drive Train'!$F$35</f>
        <v>0.96921976150264166</v>
      </c>
      <c r="AK50" s="2">
        <f>NY50/'Drive Train'!$F$35</f>
        <v>0.96932942828178759</v>
      </c>
      <c r="AL50" s="2">
        <f>NZ50/'Drive Train'!$F$35</f>
        <v>0.96939286085229537</v>
      </c>
      <c r="AM50" s="2">
        <f>OA50/'Drive Train'!$F$35</f>
        <v>0.96939541400644602</v>
      </c>
      <c r="AN50" s="61">
        <f t="shared" si="161"/>
        <v>1.6800000000000008</v>
      </c>
      <c r="AO50" s="46">
        <f>LO50*12*60/(PI() * 'Drive Train'!$F$15)/S$6*ABS(S50)</f>
        <v>4678.243370619186</v>
      </c>
      <c r="AP50" s="46">
        <f>LP50*12*60/(PI() * 'Drive Train'!$F$15)/T$6*ABS(T50)</f>
        <v>1011.9053097548951</v>
      </c>
      <c r="AQ50" s="46">
        <f>LQ50*12*60/(PI() * 'Drive Train'!$F$15)/U$6*ABS(U50)</f>
        <v>2021.7249613458307</v>
      </c>
      <c r="AR50" s="46">
        <f>LR50*12*60/(PI() * 'Drive Train'!$F$15)/V$6*ABS(V50)</f>
        <v>209.19163697830285</v>
      </c>
      <c r="AS50" s="46">
        <f>LS50*12*60/(PI() * 'Drive Train'!$F$15)/W$6*ABS(W50)</f>
        <v>0</v>
      </c>
      <c r="AT50" s="46">
        <f>LT50*12*60/(PI() * 'Drive Train'!$F$15)/X$6*ABS(X50)</f>
        <v>0</v>
      </c>
      <c r="AU50" s="46">
        <f>LU50*12*60/(PI() * 'Drive Train'!$F$15)/Y$6*ABS(Y50)</f>
        <v>2782.5933475422153</v>
      </c>
      <c r="AV50" s="46">
        <f>LV50*12*60/(PI() * 'Drive Train'!$F$15)/Z$6*ABS(Z50)</f>
        <v>4681.6100048010931</v>
      </c>
      <c r="AW50" s="46">
        <f>LW50*12*60/(PI() * 'Drive Train'!$F$15)/AA$6*ABS(AA50)</f>
        <v>4687.9238348154222</v>
      </c>
      <c r="AX50" s="46">
        <f>LX50*12*60/(PI() * 'Drive Train'!$F$15)/AB$6*ABS(AB50)</f>
        <v>4688.7363204869098</v>
      </c>
      <c r="AY50" s="46">
        <f>LY50*12*60/(PI() * 'Drive Train'!$F$15)/AC$6*ABS(AC50)</f>
        <v>4688.8106540489298</v>
      </c>
      <c r="AZ50" s="46">
        <f>LZ50*12*60/(PI() * 'Drive Train'!$F$15)/AD$6*ABS(AD50)</f>
        <v>3869.2794384605622</v>
      </c>
      <c r="BA50" s="46">
        <f>MA50*12*60/(PI() * 'Drive Train'!$F$15)/AE$6*ABS(AE50)</f>
        <v>4529.2282112200537</v>
      </c>
      <c r="BB50" s="46">
        <f>MB50*12*60/(PI() * 'Drive Train'!$F$15)/AF$6*ABS(AF50)</f>
        <v>4634.5413994881128</v>
      </c>
      <c r="BC50" s="46">
        <f>MC50*12*60/(PI() * 'Drive Train'!$F$15)/AG$6*ABS(AG50)</f>
        <v>4659.923234807723</v>
      </c>
      <c r="BD50" s="46">
        <f>MD50*12*60/(PI() * 'Drive Train'!$F$15)/AH$6*ABS(AH50)</f>
        <v>4669.3975581125833</v>
      </c>
      <c r="BE50" s="46">
        <f>ME50*12*60/(PI() * 'Drive Train'!$F$15)/AI$6*ABS(AI50)</f>
        <v>4673.8479181035727</v>
      </c>
      <c r="BF50" s="46">
        <f>MF50*12*60/(PI() * 'Drive Train'!$F$15)/AJ$6*ABS(AJ50)</f>
        <v>4676.0702014036433</v>
      </c>
      <c r="BG50" s="46">
        <f>MG50*12*60/(PI() * 'Drive Train'!$F$15)/AK$6*ABS(AK50)</f>
        <v>4677.2807619462892</v>
      </c>
      <c r="BH50" s="46">
        <f>MH50*12*60/(PI() * 'Drive Train'!$F$15)/AL$6*ABS(AL50)</f>
        <v>4677.9809498254444</v>
      </c>
      <c r="BI50" s="46">
        <f>MI50*12*60/(PI() * 'Drive Train'!$F$15)/AM$6*ABS(AM50)</f>
        <v>4678.0091320860056</v>
      </c>
      <c r="BJ50" s="61">
        <f t="shared" si="390"/>
        <v>1.6800000000000008</v>
      </c>
      <c r="BK50" s="2">
        <f>IF(OR(KS49=1,AND($C$37=Motors!$C$32,OY49=1)),0,IF(NG50=0,-(CG49+$C$15)/($C$14-$C$15)*$C$12,($C$11*S50-AO50)/($C$11*S50)*$C$12*S50))</f>
        <v>0.29452887589741017</v>
      </c>
      <c r="BL50" s="2">
        <f>IF(OR(KT49=1,AND($C$37=Motors!$C$32,OZ49=1)),0,IF(NH50=0,-(CH49+$C$15)/($C$14-$C$15)*$C$12,($C$11*T50-AP50)/($C$11*T50)*$C$12*T50))</f>
        <v>1.1830040052382846</v>
      </c>
      <c r="BM50" s="2">
        <f>IF(OR(KU49=1,AND($C$37=Motors!$C$32,PA49=1)),0,IF(NI50=0,-(CI49+$C$15)/($C$14-$C$15)*$C$12,($C$11*U50-AQ50)/($C$11*U50)*$C$12*U50))</f>
        <v>0.92487243307082834</v>
      </c>
      <c r="BN50" s="2">
        <f>IF(OR(KV49=1,AND($C$37=Motors!$C$32,PB49=1)),0,IF(NJ50=0,-(CJ49+$C$15)/($C$14-$C$15)*$C$12,($C$11*V50-AR50)/($C$11*V50)*$C$12*V50))</f>
        <v>0</v>
      </c>
      <c r="BO50" s="2">
        <f>IF(OR(KW49=1,AND($C$37=Motors!$C$32,PC49=1)),0,IF(NK50=0,-(CK49+$C$15)/($C$14-$C$15)*$C$12,($C$11*W50-AS50)/($C$11*W50)*$C$12*W50))</f>
        <v>0</v>
      </c>
      <c r="BP50" s="2">
        <f>IF(OR(KX49=1,AND($C$37=Motors!$C$32,PD49=1)),0,IF(NL50=0,-(CL49+$C$15)/($C$14-$C$15)*$C$12,($C$11*X50-AT50)/($C$11*X50)*$C$12*X50))</f>
        <v>0</v>
      </c>
      <c r="BQ50" s="2">
        <f>IF(OR(KY49=1,AND($C$37=Motors!$C$32,PE49=1)),0,IF(NM50=0,-(CM49+$C$15)/($C$14-$C$15)*$C$12,($C$11*Y50-AU50)/($C$11*Y50)*$C$12*Y50))</f>
        <v>0</v>
      </c>
      <c r="BR50" s="2">
        <f>IF(OR(KZ49=1,AND($C$37=Motors!$C$32,PF49=1)),0,IF(NN50=0,-(CN49+$C$15)/($C$14-$C$15)*$C$12,($C$11*Z50-AV50)/($C$11*Z50)*$C$12*Z50))</f>
        <v>0.29376863658339508</v>
      </c>
      <c r="BS50" s="2">
        <f>IF(OR(LA49=1,AND($C$37=Motors!$C$32,PG49=1)),0,IF(NO50=0,-(CO49+$C$15)/($C$14-$C$15)*$C$12,($C$11*AA50-AW50)/($C$11*AA50)*$C$12*AA50))</f>
        <v>0.29236129325036186</v>
      </c>
      <c r="BT50" s="2">
        <f>IF(OR(LB49=1,AND($C$37=Motors!$C$32,PH49=1)),0,IF(NP50=0,-(CP49+$C$15)/($C$14-$C$15)*$C$12,($C$11*AB50-AX50)/($C$11*AB50)*$C$12*AB50))</f>
        <v>0.29218536401710921</v>
      </c>
      <c r="BU50" s="2">
        <f>IF(OR(LC49=1,AND($C$37=Motors!$C$32,PI49=1)),0,IF(NQ50=0,-(CQ49+$C$15)/($C$14-$C$15)*$C$12,($C$11*AC50-AY50)/($C$11*AC50)*$C$12*AC50))</f>
        <v>0.29216981528227726</v>
      </c>
      <c r="BV50" s="2">
        <f>IF(OR(LD49=1,AND($C$37=Motors!$C$32,PJ49=1)),0,IF(NR50=0,-(CR49+$C$15)/($C$14-$C$15)*$C$12,($C$11*AD50-AZ50)/($C$11*AD50)*$C$12*AD50))</f>
        <v>0.53687870759397183</v>
      </c>
      <c r="BW50" s="2">
        <f>IF(OR(LE49=1,AND($C$37=Motors!$C$32,PK49=1)),0,IF(NS50=0,-(CS49+$C$15)/($C$14-$C$15)*$C$12,($C$11*AE50-BA50)/($C$11*AE50)*$C$12*AE50))</f>
        <v>0.32785049806949007</v>
      </c>
      <c r="BX50" s="2">
        <f>IF(OR(LF49=1,AND($C$37=Motors!$C$32,PL49=1)),0,IF(NT50=0,-(CT49+$C$15)/($C$14-$C$15)*$C$12,($C$11*AF50-BB50)/($C$11*AF50)*$C$12*AF50))</f>
        <v>0.3042903166975911</v>
      </c>
      <c r="BY50" s="2">
        <f>IF(OR(LG49=1,AND($C$37=Motors!$C$32,PM49=1)),0,IF(NU50=0,-(CU49+$C$15)/($C$14-$C$15)*$C$12,($C$11*AG50-BC50)/($C$11*AG50)*$C$12*AG50))</f>
        <v>0.29861980575760094</v>
      </c>
      <c r="BZ50" s="2">
        <f>IF(OR(LH49=1,AND($C$37=Motors!$C$32,PN49=1)),0,IF(NV50=0,-(CV49+$C$15)/($C$14-$C$15)*$C$12,($C$11*AH50-BD50)/($C$11*AH50)*$C$12*AH50))</f>
        <v>0.29650396241883875</v>
      </c>
      <c r="CA50" s="2">
        <f>IF(OR(LI49=1,AND($C$37=Motors!$C$32,PO49=1)),0,IF(NW50=0,-(CW49+$C$15)/($C$14-$C$15)*$C$12,($C$11*AI50-BE50)/($C$11*AI50)*$C$12*AI50))</f>
        <v>0.2955102414582077</v>
      </c>
      <c r="CB50" s="2">
        <f>IF(OR(LJ49=1,AND($C$37=Motors!$C$32,PP49=1)),0,IF(NX50=0,-(CX49+$C$15)/($C$14-$C$15)*$C$12,($C$11*AJ50-BF50)/($C$11*AJ50)*$C$12*AJ50))</f>
        <v>0.29501406403758462</v>
      </c>
      <c r="CC50" s="2">
        <f>IF(OR(LK49=1,AND($C$37=Motors!$C$32,PQ49=1)),0,IF(NY50=0,-(CY49+$C$15)/($C$14-$C$15)*$C$12,($C$11*AK50-BG50)/($C$11*AK50)*$C$12*AK50))</f>
        <v>0.29474378787998134</v>
      </c>
      <c r="CD50" s="2">
        <f>IF(OR(LL49=1,AND($C$37=Motors!$C$32,PR49=1)),0,IF(NZ50=0,-(CZ49+$C$15)/($C$14-$C$15)*$C$12,($C$11*AL50-BH50)/($C$11*AL50)*$C$12*AL50))</f>
        <v>0.29458746350516468</v>
      </c>
      <c r="CE50" s="2">
        <f>IF(OR(LM49=1,AND($C$37=Motors!$C$32,PS49=1)),0,IF(OA50=0,-(DA49+$C$15)/($C$14-$C$15)*$C$12,($C$11*AM50-BI50)/($C$11*AM50)*$C$12*AM50))</f>
        <v>0.29458117156673952</v>
      </c>
      <c r="CF50" s="61">
        <f t="shared" si="391"/>
        <v>1.6800000000000008</v>
      </c>
      <c r="CG50" s="57">
        <f>IF(AND(KS49=1,OY49=1),0,ABS(BK50/$C$12*($C$14-$C$15)+$C$15) *'Drive Train'!$AA$49 + CG49*(1-'Drive Train'!$AA$49))</f>
        <v>18.42919077910279</v>
      </c>
      <c r="CH50" s="57">
        <f>IF(AND(KT49=1,OZ49=1),0,ABS(BL50/$C$12*($C$14-$C$15)+$C$15) *'Drive Train'!$AA$49 + CH49*(1-'Drive Train'!$AA$49))</f>
        <v>65.728509905424033</v>
      </c>
      <c r="CI50" s="57">
        <f>IF(AND(KU49=1,PA49=1),0,ABS(BM50/$C$12*($C$14-$C$15)+$C$15) *'Drive Train'!$AA$49 + CI49*(1-'Drive Train'!$AA$49))</f>
        <v>51.986484714932473</v>
      </c>
      <c r="CJ50" s="57">
        <f>IF(AND(KV49=1,PB49=1),0,ABS(BN50/$C$12*($C$14-$C$15)+$C$15) *'Drive Train'!$AA$49 + CJ49*(1-'Drive Train'!$AA$49))</f>
        <v>2.7495000000000003</v>
      </c>
      <c r="CK50" s="57">
        <f>IF(AND(KW49=1,PC49=1),0,ABS(BO50/$C$12*($C$14-$C$15)+$C$15) *'Drive Train'!$AA$49 + CK49*(1-'Drive Train'!$AA$49))</f>
        <v>2.7495000000000003</v>
      </c>
      <c r="CL50" s="57">
        <f>IF(AND(KX49=1,PD49=1),0,ABS(BP50/$C$12*($C$14-$C$15)+$C$15) *'Drive Train'!$AA$49 + CL49*(1-'Drive Train'!$AA$49))</f>
        <v>2.7495000000000003</v>
      </c>
      <c r="CM50" s="57">
        <f>IF(AND(KY49=1,PE49=1),0,ABS(BQ50/$C$12*($C$14-$C$15)+$C$15) *'Drive Train'!$AA$49 + CM49*(1-'Drive Train'!$AA$49))</f>
        <v>2.7495000000000003</v>
      </c>
      <c r="CN50" s="57">
        <f>IF(AND(KZ49=1,PF49=1),0,ABS(BR50/$C$12*($C$14-$C$15)+$C$15) *'Drive Train'!$AA$49 + CN49*(1-'Drive Train'!$AA$49))</f>
        <v>18.388718287821405</v>
      </c>
      <c r="CO50" s="57">
        <f>IF(AND(LA49=1,PG49=1),0,ABS(BS50/$C$12*($C$14-$C$15)+$C$15) *'Drive Train'!$AA$49 + CO49*(1-'Drive Train'!$AA$49))</f>
        <v>18.313796234033784</v>
      </c>
      <c r="CP50" s="57">
        <f>IF(AND(LB49=1,PH49=1),0,ABS(BT50/$C$12*($C$14-$C$15)+$C$15) *'Drive Train'!$AA$49 + CP49*(1-'Drive Train'!$AA$49))</f>
        <v>18.304430374852743</v>
      </c>
      <c r="CQ50" s="57">
        <f>IF(AND(LC49=1,PI49=1),0,ABS(BU50/$C$12*($C$14-$C$15)+$C$15) *'Drive Train'!$AA$49 + CQ49*(1-'Drive Train'!$AA$49))</f>
        <v>18.303602614405051</v>
      </c>
      <c r="CR50" s="57">
        <f>IF(AND(LD49=1,PJ49=1),0,ABS(BV50/$C$12*($C$14-$C$15)+$C$15) *'Drive Train'!$AA$49 + CR49*(1-'Drive Train'!$AA$49))</f>
        <v>31.331051113820159</v>
      </c>
      <c r="CS50" s="57">
        <f>IF(AND(LE49=1,PK49=1),0,ABS(BW50/$C$12*($C$14-$C$15)+$C$15) *'Drive Train'!$AA$49 + CS49*(1-'Drive Train'!$AA$49))</f>
        <v>20.203117801790693</v>
      </c>
      <c r="CT50" s="57">
        <f>IF(AND(LF49=1,PL49=1),0,ABS(BX50/$C$12*($C$14-$C$15)+$C$15) *'Drive Train'!$AA$49 + CT49*(1-'Drive Train'!$AA$49))</f>
        <v>18.948855864025287</v>
      </c>
      <c r="CU50" s="57">
        <f>IF(AND(LG49=1,PM49=1),0,ABS(BY50/$C$12*($C$14-$C$15)+$C$15) *'Drive Train'!$AA$49 + CU49*(1-'Drive Train'!$AA$49))</f>
        <v>18.646977626016678</v>
      </c>
      <c r="CV50" s="57">
        <f>IF(AND(LH49=1,PN49=1),0,ABS(BZ50/$C$12*($C$14-$C$15)+$C$15) *'Drive Train'!$AA$49 + CV49*(1-'Drive Train'!$AA$49))</f>
        <v>18.534337501384652</v>
      </c>
      <c r="CW50" s="57">
        <f>IF(AND(LI49=1,PO49=1),0,ABS(CA50/$C$12*($C$14-$C$15)+$C$15) *'Drive Train'!$AA$49 + CW49*(1-'Drive Train'!$AA$49))</f>
        <v>18.481435261032384</v>
      </c>
      <c r="CX50" s="57">
        <f>IF(AND(LJ49=1,PP49=1),0,ABS(CB50/$C$12*($C$14-$C$15)+$C$15) *'Drive Train'!$AA$49 + CX49*(1-'Drive Train'!$AA$49))</f>
        <v>18.455020504573486</v>
      </c>
      <c r="CY50" s="57">
        <f>IF(AND(LK49=1,PQ49=1),0,ABS(CC50/$C$12*($C$14-$C$15)+$C$15) *'Drive Train'!$AA$49 + CY49*(1-'Drive Train'!$AA$49))</f>
        <v>18.440631943984069</v>
      </c>
      <c r="CZ50" s="57">
        <f>IF(AND(LL49=1,PR49=1),0,ABS(CD50/$C$12*($C$14-$C$15)+$C$15) *'Drive Train'!$AA$49 + CZ49*(1-'Drive Train'!$AA$49))</f>
        <v>18.43230977913387</v>
      </c>
      <c r="DA50" s="57">
        <f>IF(AND(LM49=1,PS49=1),0,ABS(CE50/$C$12*($C$14-$C$15)+$C$15) *'Drive Train'!$AA$49 + DA49*(1-'Drive Train'!$AA$49))</f>
        <v>18.431974818262521</v>
      </c>
      <c r="DB50" s="61">
        <f t="shared" si="162"/>
        <v>1.6800000000000008</v>
      </c>
      <c r="DC50" s="57">
        <f t="shared" si="392"/>
        <v>18.42919077910279</v>
      </c>
      <c r="DD50" s="57">
        <f t="shared" si="393"/>
        <v>65.728509905424033</v>
      </c>
      <c r="DE50" s="57">
        <f t="shared" si="394"/>
        <v>51.986484714932473</v>
      </c>
      <c r="DF50" s="57">
        <f t="shared" si="395"/>
        <v>2.7495000000000003</v>
      </c>
      <c r="DG50" s="57">
        <f t="shared" si="396"/>
        <v>2.7495000000000003</v>
      </c>
      <c r="DH50" s="57">
        <f t="shared" si="397"/>
        <v>2.7495000000000003</v>
      </c>
      <c r="DI50" s="57">
        <f t="shared" si="398"/>
        <v>2.7495000000000003</v>
      </c>
      <c r="DJ50" s="57">
        <f t="shared" si="399"/>
        <v>18.388718287821405</v>
      </c>
      <c r="DK50" s="57">
        <f t="shared" si="400"/>
        <v>18.313796234033784</v>
      </c>
      <c r="DL50" s="57">
        <f t="shared" si="401"/>
        <v>18.304430374852743</v>
      </c>
      <c r="DM50" s="57">
        <f t="shared" si="402"/>
        <v>18.303602614405051</v>
      </c>
      <c r="DN50" s="57">
        <f t="shared" si="403"/>
        <v>25</v>
      </c>
      <c r="DO50" s="57">
        <f t="shared" si="404"/>
        <v>20.203117801790693</v>
      </c>
      <c r="DP50" s="57">
        <f t="shared" si="405"/>
        <v>18.948855864025287</v>
      </c>
      <c r="DQ50" s="57">
        <f t="shared" si="406"/>
        <v>18.646977626016678</v>
      </c>
      <c r="DR50" s="57">
        <f t="shared" si="407"/>
        <v>18.534337501384652</v>
      </c>
      <c r="DS50" s="57">
        <f t="shared" si="408"/>
        <v>18.481435261032384</v>
      </c>
      <c r="DT50" s="57">
        <f t="shared" si="409"/>
        <v>18.455020504573486</v>
      </c>
      <c r="DU50" s="57">
        <f t="shared" si="410"/>
        <v>18.440631943984069</v>
      </c>
      <c r="DV50" s="57">
        <f t="shared" si="411"/>
        <v>18.43230977913387</v>
      </c>
      <c r="DW50" s="57">
        <f t="shared" si="412"/>
        <v>18.431974818262521</v>
      </c>
      <c r="DX50" s="61">
        <f t="shared" si="163"/>
        <v>1.6800000000000008</v>
      </c>
      <c r="DY50" s="2">
        <f>IF(OY50=0,($C$23/0.4536*IF(ISNA(MK49),'Drive Train'!$F$16,'Drive Train'!$F$17)*4.448*$C$24*S$6)*SIGN(BK50),BK50)</f>
        <v>0.29452887589741017</v>
      </c>
      <c r="DZ50" s="2">
        <f>IF(OZ50=0,($C$23/0.4536*IF(ISNA(ML49),'Drive Train'!$F$16,'Drive Train'!$F$17)*4.448*$C$24*$C$21*T$6)*SIGN(BL50),BL50)</f>
        <v>14.225645600594998</v>
      </c>
      <c r="EA50" s="2">
        <f>IF(PA50=0,($C$23/0.4536*IF(ISNA(MM49),'Drive Train'!$F$16,'Drive Train'!$F$17)*4.448*$C$24*$C$21*U$6)*SIGN(BM50),BM50)</f>
        <v>9.8485238773349995</v>
      </c>
      <c r="EB50" s="2">
        <f>IF(PB50=0,($C$23/0.4536*IF(ISNA(MN49),'Drive Train'!$F$16,'Drive Train'!$F$17)*4.448*$C$24*$C$21*V$6)*SIGN(BN50),BN50)</f>
        <v>0</v>
      </c>
      <c r="EC50" s="2">
        <f>IF(PC50=0,($C$23/0.4536*IF(ISNA(MO49),'Drive Train'!$F$16,'Drive Train'!$F$17)*4.448*$C$24*$C$21*W$6)*SIGN(BO50),BO50)</f>
        <v>0</v>
      </c>
      <c r="ED50" s="2">
        <f>IF(PD50=0,($C$23/0.4536*IF(ISNA(MP49),'Drive Train'!$F$16,'Drive Train'!$F$17)*4.448*$C$24*$C$21*X$6)*SIGN(BP50),BP50)</f>
        <v>0</v>
      </c>
      <c r="EE50" s="2">
        <f>IF(PE50=0,($C$23/0.4536*IF(ISNA(MQ49),'Drive Train'!$F$16,'Drive Train'!$F$17)*4.448*$C$24*$C$21*Y$6)*SIGN(BQ50),BQ50)</f>
        <v>0</v>
      </c>
      <c r="EF50" s="2">
        <f>IF(PF50=0,($C$23/0.4536*IF(ISNA(MR49),'Drive Train'!$F$16,'Drive Train'!$F$17)*4.448*$C$24*$C$21*Z$6)*SIGN(BR50),BR50)</f>
        <v>3.8797215274349997</v>
      </c>
      <c r="EG50" s="2">
        <f>IF(PG50=0,($C$23/0.4536*IF(ISNA(MS49),'Drive Train'!$F$16,'Drive Train'!$F$17)*4.448*$C$24*$C$21*AA$6)*SIGN(BS50),BS50)</f>
        <v>3.4602921731177019</v>
      </c>
      <c r="EH50" s="2">
        <f>IF(PH50=0,($C$23/0.4536*IF(ISNA(MT49),'Drive Train'!$F$16,'Drive Train'!$F$17)*4.448*$C$24*$C$21*AB$6)*SIGN(BT50),BT50)</f>
        <v>3.1227026928135362</v>
      </c>
      <c r="EI50" s="2">
        <f>IF(PI50=0,($C$23/0.4536*IF(ISNA(MU49),'Drive Train'!$F$16,'Drive Train'!$F$17)*4.448*$C$24*$C$21*AC$6)*SIGN(BU50),BU50)</f>
        <v>2.8451291201189992</v>
      </c>
      <c r="EJ50" s="2">
        <f>IF(PJ50=0,($C$23/0.4536*IF(ISNA(MV49),'Drive Train'!$F$16,'Drive Train'!$F$17)*4.448*$C$24*$C$21*AD$6)*SIGN(BV50),BV50)</f>
        <v>3.9831807681666</v>
      </c>
      <c r="EK50" s="2">
        <f>IF(PK50=0,($C$23/0.4536*IF(ISNA(MW49),'Drive Train'!$F$16,'Drive Train'!$F$17)*4.448*$C$24*$C$21*AE$6)*SIGN(BW50),BW50)</f>
        <v>3.9831807681666</v>
      </c>
      <c r="EL50" s="2">
        <f>IF(PL50=0,($C$23/0.4536*IF(ISNA(MX49),'Drive Train'!$F$16,'Drive Train'!$F$17)*4.448*$C$24*$C$21*AF$6)*SIGN(BX50),BX50)</f>
        <v>3.9831807681666</v>
      </c>
      <c r="EM50" s="2">
        <f>IF(PM50=0,($C$23/0.4536*IF(ISNA(MY49),'Drive Train'!$F$16,'Drive Train'!$F$17)*4.448*$C$24*$C$21*AG$6)*SIGN(BY50),BY50)</f>
        <v>3.9831807681666</v>
      </c>
      <c r="EN50" s="2">
        <f>IF(PN50=0,($C$23/0.4536*IF(ISNA(MZ49),'Drive Train'!$F$16,'Drive Train'!$F$17)*4.448*$C$24*$C$21*AH$6)*SIGN(BZ50),BZ50)</f>
        <v>3.9831807681666</v>
      </c>
      <c r="EO50" s="2">
        <f>IF(PO50=0,($C$23/0.4536*IF(ISNA(NA49),'Drive Train'!$F$16,'Drive Train'!$F$17)*4.448*$C$24*$C$21*AI$6)*SIGN(CA50),CA50)</f>
        <v>3.9831807681666</v>
      </c>
      <c r="EP50" s="2">
        <f>IF(PP50=0,($C$23/0.4536*IF(ISNA(NB49),'Drive Train'!$F$16,'Drive Train'!$F$17)*4.448*$C$24*$C$21*AJ$6)*SIGN(CB50),CB50)</f>
        <v>3.9831807681666</v>
      </c>
      <c r="EQ50" s="2">
        <f>IF(PQ50=0,($C$23/0.4536*IF(ISNA(NC49),'Drive Train'!$F$16,'Drive Train'!$F$17)*4.448*$C$24*$C$21*AK$6)*SIGN(CC50),CC50)</f>
        <v>3.9831807681666</v>
      </c>
      <c r="ER50" s="2">
        <f>IF(PR50=0,($C$23/0.4536*IF(ISNA(ND49),'Drive Train'!$F$16,'Drive Train'!$F$17)*4.448*$C$24*$C$21*AL$6)*SIGN(CD50),CD50)</f>
        <v>0.29458746350516468</v>
      </c>
      <c r="ES50" s="2">
        <f>IF(PS50=0,($C$23/0.4536*IF(ISNA(NE49),'Drive Train'!$F$16,'Drive Train'!$F$17)*4.448*$C$24*$C$21*AM$6)*SIGN(CE50),CE50)</f>
        <v>0.29458117156673952</v>
      </c>
      <c r="ET50" s="61">
        <f t="shared" si="413"/>
        <v>1.6800000000000008</v>
      </c>
      <c r="EU50" s="255">
        <f>MAX(MIN(IF(AND(OY49=1,NG50&lt;0),-1,1)*(DC50-$C$15)/($C$14-$C$15)*$C$12*$C$21-$C$33*LO50/AO$6 -  OY49*$C$33/$C$21,DY49/$C$19),MAX(EU$8:EU49)*-1)</f>
        <v>2.4044564005476499E-3</v>
      </c>
      <c r="EV50" s="255">
        <f>MAX(MIN(IF(AND(OZ49=1,NH50&lt;0),-1,1)*(DD50-$C$15)/($C$14-$C$15)*$C$12*$C$21-$C$33*LP50/AP$6 -  OZ49*$C$33/$C$21,DZ49/$C$19),MAX(EV$8:EV49)*-1)</f>
        <v>0.96073212959967536</v>
      </c>
      <c r="EW50" s="255">
        <f>MAX(MIN(IF(AND(PA49=1,NI50&lt;0),-1,1)*(DE50-$C$15)/($C$14-$C$15)*$C$12*$C$21-$C$33*LQ50/AQ$6 -  PA49*$C$33/$C$21,EA49/$C$19),MAX(EW$8:EW49)*-1)</f>
        <v>0.66967567601442124</v>
      </c>
      <c r="EX50" s="255">
        <f>MAX(MIN(IF(AND(PB49=1,NJ50&lt;0),-1,1)*(DF50-$C$15)/($C$14-$C$15)*$C$12*$C$21-$C$33*LR50/AR$6 -  PB49*$C$33/$C$21,EB49/$C$19),MAX(EX$8:EX49)*-1)</f>
        <v>-0.52772481757270762</v>
      </c>
      <c r="EY50" s="255">
        <f>MAX(MIN(IF(AND(PC49=1,NK50&lt;0),-1,1)*(DG50-$C$15)/($C$14-$C$15)*$C$12*$C$21-$C$33*LS50/AS$6 -  PC49*$C$33/$C$21,EC49/$C$19),MAX(EY$8:EY49)*-1)</f>
        <v>-0.55455239308239757</v>
      </c>
      <c r="EZ50" s="255">
        <f>MAX(MIN(IF(AND(PD49=1,NL50&lt;0),-1,1)*(DH50-$C$15)/($C$14-$C$15)*$C$12*$C$21-$C$33*LT50/AT$6 -  PD49*$C$33/$C$21,ED49/$C$19),MAX(EZ$8:EZ49)*-1)</f>
        <v>-0.56680158428272109</v>
      </c>
      <c r="FA50" s="255">
        <f>MAX(MIN(IF(AND(PE49=1,NM50&lt;0),-1,1)*(DI50-$C$15)/($C$14-$C$15)*$C$12*$C$21-$C$33*LU50/AU$6 -  PE49*$C$33/$C$21,EE49/$C$19),MAX(FA$8:FA49)*-1)</f>
        <v>-0.58894417402105381</v>
      </c>
      <c r="FB50" s="255">
        <f>MAX(MIN(IF(AND(PF49=1,NN50&lt;0),-1,1)*(DJ50-$C$15)/($C$14-$C$15)*$C$12*$C$21-$C$33*LV50/AV$6 -  PF49*$C$33/$C$21,EF49/$C$19),MAX(FB$8:FB49)*-1)</f>
        <v>1.6300941468666563E-3</v>
      </c>
      <c r="FC50" s="255">
        <f>MAX(MIN(IF(AND(PG49=1,NO50&lt;0),-1,1)*(DK50-$C$15)/($C$14-$C$15)*$C$12*$C$21-$C$33*LW50/AW$6 -  PG49*$C$33/$C$21,EG49/$C$19),MAX(FC$8:FC49)*-1)</f>
        <v>1.9622925854351214E-4</v>
      </c>
      <c r="FD50" s="255">
        <f>MAX(MIN(IF(AND(PH49=1,NP50&lt;0),-1,1)*(DL50-$C$15)/($C$14-$C$15)*$C$12*$C$21-$C$33*LX50/AX$6 -  PH49*$C$33/$C$21,EH49/$C$19),MAX(FD$8:FD49)*-1)</f>
        <v>1.6844563998030804E-5</v>
      </c>
      <c r="FE50" s="255">
        <f>MAX(MIN(IF(AND(PI49=1,NQ50&lt;0),-1,1)*(DM50-$C$15)/($C$14-$C$15)*$C$12*$C$21-$C$33*LY50/AY$6 -  PI49*$C$33/$C$21,EI49/$C$19),MAX(FE$8:FE49)*-1)</f>
        <v>9.7361699252784817E-7</v>
      </c>
      <c r="FF50" s="255">
        <f>MAX(MIN(IF(AND(PJ49=1,NR50&lt;0),-1,1)*(DN50-$C$15)/($C$14-$C$15)*$C$12*$C$21-$C$33*LZ50/AZ$6 -  PJ49*$C$33/$C$21,EJ49/$C$19),MAX(FF$8:FF49)*-1)</f>
        <v>0.14441104758736356</v>
      </c>
      <c r="FG50" s="255">
        <f>MAX(MIN(IF(AND(PK49=1,NS50&lt;0),-1,1)*(DO50-$C$15)/($C$14-$C$15)*$C$12*$C$21-$C$33*MA50/BA$6 -  PK49*$C$33/$C$21,EK49/$C$19),MAX(FG$8:FG49)*-1)</f>
        <v>3.6421434483640547E-2</v>
      </c>
      <c r="FH50" s="255">
        <f>MAX(MIN(IF(AND(PL49=1,NT50&lt;0),-1,1)*(DP50-$C$15)/($C$14-$C$15)*$C$12*$C$21-$C$33*MB50/BB$6 -  PL49*$C$33/$C$21,EL49/$C$19),MAX(FH$8:FH49)*-1)</f>
        <v>1.235641947953936E-2</v>
      </c>
      <c r="FI50" s="255">
        <f>MAX(MIN(IF(AND(PM49=1,NU50&lt;0),-1,1)*(DQ50-$C$15)/($C$14-$C$15)*$C$12*$C$21-$C$33*MC50/BC$6 -  PM49*$C$33/$C$21,EM49/$C$19),MAX(FI$8:FI49)*-1)</f>
        <v>6.5739165066158733E-3</v>
      </c>
      <c r="FJ50" s="255">
        <f>MAX(MIN(IF(AND(PN49=1,NV50&lt;0),-1,1)*(DR50-$C$15)/($C$14-$C$15)*$C$12*$C$21-$C$33*MD50/BD$6 -  PN49*$C$33/$C$21,EN49/$C$19),MAX(FJ$8:FJ49)*-1)</f>
        <v>4.4172206332727115E-3</v>
      </c>
      <c r="FK50" s="255">
        <f>MAX(MIN(IF(AND(PO49=1,NW50&lt;0),-1,1)*(DS50-$C$15)/($C$14-$C$15)*$C$12*$C$21-$C$33*ME50/BE$6 -  PO49*$C$33/$C$21,EO49/$C$19),MAX(FK$8:FK49)*-1)</f>
        <v>3.404487857646743E-3</v>
      </c>
      <c r="FL50" s="255">
        <f>MAX(MIN(IF(AND(PP49=1,NX50&lt;0),-1,1)*(DT50-$C$15)/($C$14-$C$15)*$C$12*$C$21-$C$33*MF50/BF$6 -  PP49*$C$33/$C$21,EP49/$C$19),MAX(FL$8:FL49)*-1)</f>
        <v>2.8988593813571994E-3</v>
      </c>
      <c r="FM50" s="255">
        <f>MAX(MIN(IF(AND(PQ49=1,NY50&lt;0),-1,1)*(DU50-$C$15)/($C$14-$C$15)*$C$12*$C$21-$C$33*MG50/BG$6 -  PQ49*$C$33/$C$21,EQ49/$C$19),MAX(FM$8:FM49)*-1)</f>
        <v>2.6234467768416203E-3</v>
      </c>
      <c r="FN50" s="255">
        <f>MAX(MIN(IF(AND(PR49=1,NZ50&lt;0),-1,1)*(DV50-$C$15)/($C$14-$C$15)*$C$12*$C$21-$C$33*MH50/BH$6 -  PR49*$C$33/$C$21,ER49/$C$19),MAX(FN$8:FN49)*-1)</f>
        <v>2.4641553107005443E-3</v>
      </c>
      <c r="FO50" s="255">
        <f>MAX(MIN(IF(AND(PS49=1,OA50&lt;0),-1,1)*(DW50-$C$15)/($C$14-$C$15)*$C$12*$C$21-$C$33*MI50/BI$6 -  PS49*$C$33/$C$21,ES49/$C$19),MAX(FO$8:FO49)*-1)</f>
        <v>2.4577440068517808E-3</v>
      </c>
      <c r="FP50" s="61">
        <f t="shared" si="164"/>
        <v>1.6800000000000008</v>
      </c>
      <c r="FQ50" s="256">
        <f t="shared" si="457"/>
        <v>3.287701124693768</v>
      </c>
      <c r="FR50" s="256">
        <f t="shared" si="458"/>
        <v>65.728509905424033</v>
      </c>
      <c r="FS50" s="256">
        <f t="shared" si="459"/>
        <v>49.105803948646674</v>
      </c>
      <c r="FT50" s="256">
        <f t="shared" si="460"/>
        <v>2.7495000000000003</v>
      </c>
      <c r="FU50" s="256">
        <f t="shared" si="461"/>
        <v>2.7495000000000003</v>
      </c>
      <c r="FV50" s="256">
        <f t="shared" si="462"/>
        <v>2.7495000000000003</v>
      </c>
      <c r="FW50" s="256">
        <f t="shared" si="463"/>
        <v>2.7495000000000003</v>
      </c>
      <c r="FX50" s="256">
        <f t="shared" si="464"/>
        <v>3.2345296281279863</v>
      </c>
      <c r="FY50" s="256">
        <f t="shared" si="465"/>
        <v>3.1360734577466802</v>
      </c>
      <c r="FZ50" s="256">
        <f t="shared" si="466"/>
        <v>3.1237560279847849</v>
      </c>
      <c r="GA50" s="256">
        <f t="shared" si="467"/>
        <v>3.1226662512037144</v>
      </c>
      <c r="GB50" s="256">
        <f t="shared" si="468"/>
        <v>13.038567647067753</v>
      </c>
      <c r="GC50" s="256">
        <f t="shared" si="469"/>
        <v>5.6234730773237729</v>
      </c>
      <c r="GD50" s="256">
        <f t="shared" si="470"/>
        <v>3.9710515439090384</v>
      </c>
      <c r="GE50" s="256">
        <f t="shared" si="471"/>
        <v>3.5739966312956404</v>
      </c>
      <c r="GF50" s="256">
        <f t="shared" si="472"/>
        <v>3.425907353082783</v>
      </c>
      <c r="GG50" s="256">
        <f t="shared" si="473"/>
        <v>3.3563681715882345</v>
      </c>
      <c r="GH50" s="256">
        <f t="shared" si="474"/>
        <v>3.3216492494522565</v>
      </c>
      <c r="GI50" s="256">
        <f t="shared" si="475"/>
        <v>3.3027380741133747</v>
      </c>
      <c r="GJ50" s="256">
        <f t="shared" si="476"/>
        <v>3.2918003436072496</v>
      </c>
      <c r="GK50" s="256">
        <f t="shared" si="477"/>
        <v>3.2913601121536162</v>
      </c>
      <c r="GL50" s="61">
        <f t="shared" si="186"/>
        <v>1.6800000000000008</v>
      </c>
      <c r="GM50" s="57">
        <f t="shared" si="414"/>
        <v>6.2231922426466912E-2</v>
      </c>
      <c r="GN50" s="57">
        <f t="shared" si="415"/>
        <v>6.9623629097654867</v>
      </c>
      <c r="GO50" s="57">
        <f t="shared" si="416"/>
        <v>7.0100273045088741</v>
      </c>
      <c r="GP50" s="57">
        <f t="shared" si="417"/>
        <v>-7.2238425623445606</v>
      </c>
      <c r="GQ50" s="57">
        <f t="shared" si="418"/>
        <v>-9.3772114894265801</v>
      </c>
      <c r="GR50" s="57">
        <f t="shared" si="419"/>
        <v>-11.409927809865794</v>
      </c>
      <c r="GS50" s="57">
        <f t="shared" si="420"/>
        <v>-13.752573047277371</v>
      </c>
      <c r="GT50" s="57">
        <f t="shared" si="421"/>
        <v>4.3315014128961778E-2</v>
      </c>
      <c r="GU50" s="57">
        <f t="shared" si="422"/>
        <v>5.8462491454704365E-3</v>
      </c>
      <c r="GV50" s="57">
        <f t="shared" si="423"/>
        <v>5.5610328876734235E-4</v>
      </c>
      <c r="GW50" s="57">
        <f t="shared" si="424"/>
        <v>3.5278693343574845E-5</v>
      </c>
      <c r="GX50" s="57">
        <f t="shared" si="425"/>
        <v>3.7376336326725319</v>
      </c>
      <c r="GY50" s="57">
        <f t="shared" si="426"/>
        <v>0.9426562631496751</v>
      </c>
      <c r="GZ50" s="57">
        <f t="shared" si="427"/>
        <v>0.3198077279939181</v>
      </c>
      <c r="HA50" s="57">
        <f t="shared" si="428"/>
        <v>0.17014551063791766</v>
      </c>
      <c r="HB50" s="57">
        <f t="shared" si="429"/>
        <v>0.11432610369969935</v>
      </c>
      <c r="HC50" s="57">
        <f t="shared" si="430"/>
        <v>8.8114645876159248E-2</v>
      </c>
      <c r="HD50" s="57">
        <f t="shared" si="431"/>
        <v>7.5028015523495473E-2</v>
      </c>
      <c r="HE50" s="57">
        <f t="shared" si="432"/>
        <v>6.7899811478880231E-2</v>
      </c>
      <c r="HF50" s="57">
        <f t="shared" si="433"/>
        <v>6.3777044203153471E-2</v>
      </c>
      <c r="HG50" s="57">
        <f t="shared" si="434"/>
        <v>6.3611107418573842E-2</v>
      </c>
      <c r="HH50" s="61">
        <f t="shared" si="187"/>
        <v>1.6800000000000008</v>
      </c>
      <c r="HI50" s="57">
        <f t="shared" si="188"/>
        <v>6.2231922426466912E-2</v>
      </c>
      <c r="HJ50" s="57">
        <f t="shared" si="189"/>
        <v>6.9623629097654867</v>
      </c>
      <c r="HK50" s="57">
        <f t="shared" si="190"/>
        <v>7.0100273045088741</v>
      </c>
      <c r="HL50" s="57">
        <f t="shared" si="191"/>
        <v>7.2238425623445606</v>
      </c>
      <c r="HM50" s="57">
        <f t="shared" si="192"/>
        <v>9.3772114894265801</v>
      </c>
      <c r="HN50" s="57">
        <f t="shared" si="193"/>
        <v>11.409927809865794</v>
      </c>
      <c r="HO50" s="57">
        <f t="shared" si="194"/>
        <v>13.752573047277371</v>
      </c>
      <c r="HP50" s="57">
        <f t="shared" si="195"/>
        <v>4.3315014128961778E-2</v>
      </c>
      <c r="HQ50" s="57">
        <f t="shared" si="196"/>
        <v>5.8462491454704365E-3</v>
      </c>
      <c r="HR50" s="57">
        <f t="shared" si="197"/>
        <v>5.5610328876734235E-4</v>
      </c>
      <c r="HS50" s="57">
        <f t="shared" si="198"/>
        <v>3.5278693343574845E-5</v>
      </c>
      <c r="HT50" s="57">
        <f t="shared" si="199"/>
        <v>3.7376336326725319</v>
      </c>
      <c r="HU50" s="57">
        <f t="shared" si="200"/>
        <v>0.9426562631496751</v>
      </c>
      <c r="HV50" s="57">
        <f t="shared" si="201"/>
        <v>0.3198077279939181</v>
      </c>
      <c r="HW50" s="57">
        <f t="shared" si="202"/>
        <v>0.17014551063791766</v>
      </c>
      <c r="HX50" s="57">
        <f t="shared" si="203"/>
        <v>0.11432610369969935</v>
      </c>
      <c r="HY50" s="57">
        <f t="shared" si="204"/>
        <v>8.8114645876159248E-2</v>
      </c>
      <c r="HZ50" s="57">
        <f t="shared" si="205"/>
        <v>7.5028015523495473E-2</v>
      </c>
      <c r="IA50" s="57">
        <f t="shared" si="206"/>
        <v>6.7899811478880231E-2</v>
      </c>
      <c r="IB50" s="57">
        <f t="shared" si="207"/>
        <v>6.3777044203153471E-2</v>
      </c>
      <c r="IC50" s="57">
        <f t="shared" si="208"/>
        <v>6.3611107418573842E-2</v>
      </c>
      <c r="ID50" s="61">
        <f t="shared" si="209"/>
        <v>1.6800000000000008</v>
      </c>
      <c r="IE50" s="57">
        <f t="shared" si="210"/>
        <v>12.020766271027655</v>
      </c>
      <c r="IF50" s="57">
        <f t="shared" si="211"/>
        <v>8.2554536311238049</v>
      </c>
      <c r="IG50" s="57">
        <f t="shared" si="212"/>
        <v>9.2247339184063879</v>
      </c>
      <c r="IH50" s="57">
        <f t="shared" si="213"/>
        <v>0.70933237562519835</v>
      </c>
      <c r="II50" s="57">
        <f t="shared" si="214"/>
        <v>0</v>
      </c>
      <c r="IJ50" s="57">
        <f t="shared" si="215"/>
        <v>0</v>
      </c>
      <c r="IK50" s="57">
        <f t="shared" si="216"/>
        <v>7.1782325013959278</v>
      </c>
      <c r="IL50" s="57">
        <f t="shared" si="217"/>
        <v>12.024504752147655</v>
      </c>
      <c r="IM50" s="57">
        <f t="shared" si="218"/>
        <v>12.031609014979431</v>
      </c>
      <c r="IN50" s="57">
        <f t="shared" si="219"/>
        <v>12.032549351449877</v>
      </c>
      <c r="IO50" s="57">
        <f t="shared" si="220"/>
        <v>12.032638145066265</v>
      </c>
      <c r="IP50" s="57">
        <f t="shared" si="221"/>
        <v>11.423955203712701</v>
      </c>
      <c r="IQ50" s="57">
        <f t="shared" si="222"/>
        <v>11.853633215841208</v>
      </c>
      <c r="IR50" s="57">
        <f t="shared" si="223"/>
        <v>11.97169597075005</v>
      </c>
      <c r="IS50" s="57">
        <f t="shared" si="224"/>
        <v>12.000190007675686</v>
      </c>
      <c r="IT50" s="57">
        <f t="shared" si="225"/>
        <v>12.010830062442531</v>
      </c>
      <c r="IU50" s="57">
        <f t="shared" si="226"/>
        <v>12.015828762846144</v>
      </c>
      <c r="IV50" s="57">
        <f t="shared" si="227"/>
        <v>12.018325042632757</v>
      </c>
      <c r="IW50" s="57">
        <f t="shared" si="228"/>
        <v>12.019684910694167</v>
      </c>
      <c r="IX50" s="57">
        <f t="shared" si="229"/>
        <v>12.020471474568463</v>
      </c>
      <c r="IY50" s="57">
        <f t="shared" si="230"/>
        <v>12.020503133679931</v>
      </c>
      <c r="IZ50" s="61">
        <f t="shared" si="231"/>
        <v>1.6800000000000008</v>
      </c>
      <c r="JA50" s="256" t="e">
        <f t="shared" si="349"/>
        <v>#N/A</v>
      </c>
      <c r="JB50" s="256" t="e">
        <f t="shared" si="350"/>
        <v>#N/A</v>
      </c>
      <c r="JC50" s="256" t="e">
        <f t="shared" si="351"/>
        <v>#N/A</v>
      </c>
      <c r="JD50" s="256" t="e">
        <f t="shared" si="352"/>
        <v>#N/A</v>
      </c>
      <c r="JE50" s="256" t="e">
        <f t="shared" si="353"/>
        <v>#N/A</v>
      </c>
      <c r="JF50" s="256" t="e">
        <f t="shared" si="354"/>
        <v>#N/A</v>
      </c>
      <c r="JG50" s="256" t="e">
        <f t="shared" si="355"/>
        <v>#N/A</v>
      </c>
      <c r="JH50" s="256" t="e">
        <f t="shared" si="356"/>
        <v>#N/A</v>
      </c>
      <c r="JI50" s="256" t="e">
        <f t="shared" si="357"/>
        <v>#N/A</v>
      </c>
      <c r="JJ50" s="256" t="e">
        <f t="shared" si="358"/>
        <v>#N/A</v>
      </c>
      <c r="JK50" s="256" t="e">
        <f t="shared" si="359"/>
        <v>#N/A</v>
      </c>
      <c r="JL50" s="256" t="e">
        <f t="shared" si="360"/>
        <v>#N/A</v>
      </c>
      <c r="JM50" s="256" t="e">
        <f t="shared" si="361"/>
        <v>#N/A</v>
      </c>
      <c r="JN50" s="256" t="e">
        <f t="shared" si="362"/>
        <v>#N/A</v>
      </c>
      <c r="JO50" s="256" t="e">
        <f t="shared" si="363"/>
        <v>#N/A</v>
      </c>
      <c r="JP50" s="256" t="e">
        <f t="shared" si="364"/>
        <v>#N/A</v>
      </c>
      <c r="JQ50" s="256" t="e">
        <f t="shared" si="365"/>
        <v>#N/A</v>
      </c>
      <c r="JR50" s="256" t="e">
        <f t="shared" si="366"/>
        <v>#N/A</v>
      </c>
      <c r="JS50" s="256" t="e">
        <f t="shared" si="367"/>
        <v>#N/A</v>
      </c>
      <c r="JT50" s="256" t="e">
        <f t="shared" si="368"/>
        <v>#N/A</v>
      </c>
      <c r="JU50" s="256" t="e">
        <f t="shared" si="369"/>
        <v>#N/A</v>
      </c>
      <c r="JV50" s="61">
        <f t="shared" si="233"/>
        <v>1.6800000000000008</v>
      </c>
      <c r="JW50" s="46">
        <f t="shared" si="478"/>
        <v>1</v>
      </c>
      <c r="JX50" s="46">
        <f t="shared" si="479"/>
        <v>0</v>
      </c>
      <c r="JY50" s="46">
        <f t="shared" si="480"/>
        <v>0</v>
      </c>
      <c r="JZ50" s="46">
        <f t="shared" si="481"/>
        <v>0</v>
      </c>
      <c r="KA50" s="46">
        <f t="shared" si="482"/>
        <v>0</v>
      </c>
      <c r="KB50" s="46">
        <f t="shared" si="483"/>
        <v>0</v>
      </c>
      <c r="KC50" s="46">
        <f t="shared" si="484"/>
        <v>0</v>
      </c>
      <c r="KD50" s="46">
        <f t="shared" si="485"/>
        <v>1</v>
      </c>
      <c r="KE50" s="46">
        <f t="shared" si="486"/>
        <v>1</v>
      </c>
      <c r="KF50" s="46">
        <f t="shared" si="487"/>
        <v>1</v>
      </c>
      <c r="KG50" s="46">
        <f t="shared" si="488"/>
        <v>1</v>
      </c>
      <c r="KH50" s="46">
        <f t="shared" si="489"/>
        <v>0</v>
      </c>
      <c r="KI50" s="46">
        <f t="shared" si="490"/>
        <v>0</v>
      </c>
      <c r="KJ50" s="46">
        <f t="shared" si="491"/>
        <v>0</v>
      </c>
      <c r="KK50" s="46">
        <f t="shared" si="492"/>
        <v>0</v>
      </c>
      <c r="KL50" s="46">
        <f t="shared" si="493"/>
        <v>1</v>
      </c>
      <c r="KM50" s="46">
        <f t="shared" si="494"/>
        <v>1</v>
      </c>
      <c r="KN50" s="46">
        <f t="shared" si="495"/>
        <v>1</v>
      </c>
      <c r="KO50" s="46">
        <f t="shared" si="496"/>
        <v>1</v>
      </c>
      <c r="KP50" s="46">
        <f t="shared" si="497"/>
        <v>1</v>
      </c>
      <c r="KQ50" s="46">
        <f t="shared" si="498"/>
        <v>1</v>
      </c>
      <c r="KR50" s="61">
        <f t="shared" si="255"/>
        <v>1.6800000000000008</v>
      </c>
      <c r="KS50" s="1">
        <f t="shared" si="499"/>
        <v>0</v>
      </c>
      <c r="KT50" s="1">
        <f t="shared" si="500"/>
        <v>0</v>
      </c>
      <c r="KU50" s="1">
        <f t="shared" si="501"/>
        <v>0</v>
      </c>
      <c r="KV50" s="1">
        <f t="shared" si="502"/>
        <v>0</v>
      </c>
      <c r="KW50" s="1">
        <f t="shared" si="503"/>
        <v>0</v>
      </c>
      <c r="KX50" s="1">
        <f t="shared" si="504"/>
        <v>0</v>
      </c>
      <c r="KY50" s="1">
        <f t="shared" si="505"/>
        <v>0</v>
      </c>
      <c r="KZ50" s="1">
        <f t="shared" si="506"/>
        <v>0</v>
      </c>
      <c r="LA50" s="1">
        <f t="shared" si="507"/>
        <v>0</v>
      </c>
      <c r="LB50" s="1">
        <f t="shared" si="508"/>
        <v>0</v>
      </c>
      <c r="LC50" s="1">
        <f t="shared" si="509"/>
        <v>0</v>
      </c>
      <c r="LD50" s="1">
        <f t="shared" si="510"/>
        <v>0</v>
      </c>
      <c r="LE50" s="1">
        <f t="shared" si="511"/>
        <v>0</v>
      </c>
      <c r="LF50" s="1">
        <f t="shared" si="512"/>
        <v>0</v>
      </c>
      <c r="LG50" s="1">
        <f t="shared" si="513"/>
        <v>0</v>
      </c>
      <c r="LH50" s="1">
        <f t="shared" si="514"/>
        <v>0</v>
      </c>
      <c r="LI50" s="1">
        <f t="shared" si="515"/>
        <v>0</v>
      </c>
      <c r="LJ50" s="1">
        <f t="shared" si="516"/>
        <v>0</v>
      </c>
      <c r="LK50" s="1">
        <f t="shared" si="517"/>
        <v>0</v>
      </c>
      <c r="LL50" s="1">
        <f t="shared" si="518"/>
        <v>0</v>
      </c>
      <c r="LM50" s="1">
        <f t="shared" si="519"/>
        <v>0</v>
      </c>
      <c r="LN50" s="61">
        <f t="shared" si="277"/>
        <v>1.6800000000000008</v>
      </c>
      <c r="LO50" s="57">
        <f t="shared" si="278"/>
        <v>11.791735971802096</v>
      </c>
      <c r="LP50" s="57">
        <f t="shared" si="279"/>
        <v>13.263800756353756</v>
      </c>
      <c r="LQ50" s="57">
        <f t="shared" si="280"/>
        <v>16.418611979821634</v>
      </c>
      <c r="LR50" s="57">
        <f t="shared" si="281"/>
        <v>16.894960510595819</v>
      </c>
      <c r="LS50" s="57">
        <f t="shared" si="282"/>
        <v>15.561408549463035</v>
      </c>
      <c r="LT50" s="57">
        <f t="shared" si="283"/>
        <v>13.794369054454389</v>
      </c>
      <c r="LU50" s="57">
        <f t="shared" si="284"/>
        <v>13.0180456522122</v>
      </c>
      <c r="LV50" s="57">
        <f t="shared" si="285"/>
        <v>11.490149010169992</v>
      </c>
      <c r="LW50" s="57">
        <f t="shared" si="286"/>
        <v>10.255732368660786</v>
      </c>
      <c r="LX50" s="57">
        <f t="shared" si="287"/>
        <v>9.2560537583119071</v>
      </c>
      <c r="LY50" s="57">
        <f t="shared" si="288"/>
        <v>8.4333648890728767</v>
      </c>
      <c r="LZ50" s="57">
        <f t="shared" si="289"/>
        <v>10.262205153873701</v>
      </c>
      <c r="MA50" s="57">
        <f t="shared" si="290"/>
        <v>11.577100605202645</v>
      </c>
      <c r="MB50" s="57">
        <f t="shared" si="291"/>
        <v>11.729464233434845</v>
      </c>
      <c r="MC50" s="57">
        <f t="shared" si="292"/>
        <v>11.765698851745547</v>
      </c>
      <c r="MD50" s="57">
        <f t="shared" si="293"/>
        <v>11.779176192047599</v>
      </c>
      <c r="ME50" s="57">
        <f t="shared" si="294"/>
        <v>11.78549789581232</v>
      </c>
      <c r="MF50" s="57">
        <f t="shared" si="295"/>
        <v>11.788652484685404</v>
      </c>
      <c r="MG50" s="57">
        <f t="shared" si="296"/>
        <v>11.790370305087734</v>
      </c>
      <c r="MH50" s="57">
        <f t="shared" si="297"/>
        <v>11.791363698257346</v>
      </c>
      <c r="MI50" s="57">
        <f t="shared" si="298"/>
        <v>11.791403678933463</v>
      </c>
      <c r="MJ50" s="61">
        <f t="shared" si="299"/>
        <v>1.6800000000000008</v>
      </c>
      <c r="MK50" s="57" t="e">
        <f t="shared" si="435"/>
        <v>#N/A</v>
      </c>
      <c r="ML50" s="57" t="e">
        <f t="shared" si="370"/>
        <v>#N/A</v>
      </c>
      <c r="MM50" s="57" t="e">
        <f t="shared" si="371"/>
        <v>#N/A</v>
      </c>
      <c r="MN50" s="57" t="e">
        <f t="shared" si="372"/>
        <v>#N/A</v>
      </c>
      <c r="MO50" s="57" t="e">
        <f t="shared" si="373"/>
        <v>#N/A</v>
      </c>
      <c r="MP50" s="57" t="e">
        <f t="shared" si="374"/>
        <v>#N/A</v>
      </c>
      <c r="MQ50" s="57" t="e">
        <f t="shared" si="375"/>
        <v>#N/A</v>
      </c>
      <c r="MR50" s="57" t="e">
        <f t="shared" si="376"/>
        <v>#N/A</v>
      </c>
      <c r="MS50" s="57" t="e">
        <f t="shared" si="377"/>
        <v>#N/A</v>
      </c>
      <c r="MT50" s="57" t="e">
        <f t="shared" si="378"/>
        <v>#N/A</v>
      </c>
      <c r="MU50" s="57" t="e">
        <f t="shared" si="379"/>
        <v>#N/A</v>
      </c>
      <c r="MV50" s="57" t="e">
        <f t="shared" si="380"/>
        <v>#N/A</v>
      </c>
      <c r="MW50" s="57" t="e">
        <f t="shared" si="381"/>
        <v>#N/A</v>
      </c>
      <c r="MX50" s="57" t="e">
        <f t="shared" si="382"/>
        <v>#N/A</v>
      </c>
      <c r="MY50" s="57" t="e">
        <f t="shared" si="383"/>
        <v>#N/A</v>
      </c>
      <c r="MZ50" s="57" t="e">
        <f t="shared" si="384"/>
        <v>#N/A</v>
      </c>
      <c r="NA50" s="57" t="e">
        <f t="shared" si="385"/>
        <v>#N/A</v>
      </c>
      <c r="NB50" s="57" t="e">
        <f t="shared" si="386"/>
        <v>#N/A</v>
      </c>
      <c r="NC50" s="57" t="e">
        <f t="shared" si="387"/>
        <v>#N/A</v>
      </c>
      <c r="ND50" s="57" t="e">
        <f t="shared" si="388"/>
        <v>#N/A</v>
      </c>
      <c r="NE50" s="57" t="e">
        <f t="shared" si="389"/>
        <v>#N/A</v>
      </c>
      <c r="NF50" s="61">
        <f t="shared" si="320"/>
        <v>1.6800000000000008</v>
      </c>
      <c r="NG50" s="256">
        <f>IF(OY49=0,MIN('Drive Train'!$F$35-FQ49*$C$19*'Drive Train'!$F$39,NG49+$C$39)-$C$7,IF(LO49-1&lt;=0,0,IF($C$37=Motors!$C$30,MAX(MAX(NG$8:NG49)*-1,NG49-$C$39),MAX(0,MAX(NG$8:NG49)*-1,NG49-$C$39))))</f>
        <v>12.020766271027655</v>
      </c>
      <c r="NH50" s="256">
        <f>IF(OZ49=0,MIN('Drive Train'!$F$35-FR49*$C$19*'Drive Train'!$F$39,NH49+$C$39)-$C$7,IF(LP49-1&lt;=0,0,IF($C$37=Motors!$C$30,MAX(MAX(NH$8:NH49)*-1,NH49-$C$39),MAX(0,MAX(NH$8:NH49)*-1,NH49-$C$39))))</f>
        <v>8.2554536311238049</v>
      </c>
      <c r="NI50" s="256">
        <f>IF(PA49=0,MIN('Drive Train'!$F$35-FS49*$C$19*'Drive Train'!$F$39,NI49+$C$39)-$C$7,IF(LQ49-1&lt;=0,0,IF($C$37=Motors!$C$30,MAX(MAX(NI$8:NI49)*-1,NI49-$C$39),MAX(0,MAX(NI$8:NI49)*-1,NI49-$C$39))))</f>
        <v>9.2247339184063879</v>
      </c>
      <c r="NJ50" s="256">
        <f>IF(PB49=0,MIN('Drive Train'!$F$35-FT49*$C$19*'Drive Train'!$F$39,NJ49+$C$39)-$C$7,IF(LR49-1&lt;=0,0,IF($C$37=Motors!$C$30,MAX(MAX(NJ$8:NJ49)*-1,NJ49-$C$39),MAX(0,MAX(NJ$8:NJ49)*-1,NJ49-$C$39))))</f>
        <v>0.70933237562519835</v>
      </c>
      <c r="NK50" s="256">
        <f>IF(PC49=0,MIN('Drive Train'!$F$35-FU49*$C$19*'Drive Train'!$F$39,NK49+$C$39)-$C$7,IF(LS49-1&lt;=0,0,IF($C$37=Motors!$C$30,MAX(MAX(NK$8:NK49)*-1,NK49-$C$39),MAX(0,MAX(NK$8:NK49)*-1,NK49-$C$39))))</f>
        <v>0</v>
      </c>
      <c r="NL50" s="256">
        <f>IF(PD49=0,MIN('Drive Train'!$F$35-FV49*$C$19*'Drive Train'!$F$39,NL49+$C$39)-$C$7,IF(LT49-1&lt;=0,0,IF($C$37=Motors!$C$30,MAX(MAX(NL$8:NL49)*-1,NL49-$C$39),MAX(0,MAX(NL$8:NL49)*-1,NL49-$C$39))))</f>
        <v>0</v>
      </c>
      <c r="NM50" s="256">
        <f>IF(PE49=0,MIN('Drive Train'!$F$35-FW49*$C$19*'Drive Train'!$F$39,NM49+$C$39)-$C$7,IF(LU49-1&lt;=0,0,IF($C$37=Motors!$C$30,MAX(MAX(NM$8:NM49)*-1,NM49-$C$39),MAX(0,MAX(NM$8:NM49)*-1,NM49-$C$39))))</f>
        <v>7.1782325013959278</v>
      </c>
      <c r="NN50" s="256">
        <f>IF(PF49=0,MIN('Drive Train'!$F$35-FX49*$C$19*'Drive Train'!$F$39,NN49+$C$39)-$C$7,IF(LV49-1&lt;=0,0,IF($C$37=Motors!$C$30,MAX(MAX(NN$8:NN49)*-1,NN49-$C$39),MAX(0,MAX(NN$8:NN49)*-1,NN49-$C$39))))</f>
        <v>12.024504752147655</v>
      </c>
      <c r="NO50" s="256">
        <f>IF(PG49=0,MIN('Drive Train'!$F$35-FY49*$C$19*'Drive Train'!$F$39,NO49+$C$39)-$C$7,IF(LW49-1&lt;=0,0,IF($C$37=Motors!$C$30,MAX(MAX(NO$8:NO49)*-1,NO49-$C$39),MAX(0,MAX(NO$8:NO49)*-1,NO49-$C$39))))</f>
        <v>12.031609014979431</v>
      </c>
      <c r="NP50" s="256">
        <f>IF(PH49=0,MIN('Drive Train'!$F$35-FZ49*$C$19*'Drive Train'!$F$39,NP49+$C$39)-$C$7,IF(LX49-1&lt;=0,0,IF($C$37=Motors!$C$30,MAX(MAX(NP$8:NP49)*-1,NP49-$C$39),MAX(0,MAX(NP$8:NP49)*-1,NP49-$C$39))))</f>
        <v>12.032549351449877</v>
      </c>
      <c r="NQ50" s="256">
        <f>IF(PI49=0,MIN('Drive Train'!$F$35-GA49*$C$19*'Drive Train'!$F$39,NQ49+$C$39)-$C$7,IF(LY49-1&lt;=0,0,IF($C$37=Motors!$C$30,MAX(MAX(NQ$8:NQ49)*-1,NQ49-$C$39),MAX(0,MAX(NQ$8:NQ49)*-1,NQ49-$C$39))))</f>
        <v>12.032638145066265</v>
      </c>
      <c r="NR50" s="256">
        <f>IF(PJ49=0,MIN('Drive Train'!$F$35-GB49*$C$19*'Drive Train'!$F$39,NR49+$C$39)-$C$7,IF(LZ49-1&lt;=0,0,IF($C$37=Motors!$C$30,MAX(MAX(NR$8:NR49)*-1,NR49-$C$39),MAX(0,MAX(NR$8:NR49)*-1,NR49-$C$39))))</f>
        <v>11.423955203712701</v>
      </c>
      <c r="NS50" s="256">
        <f>IF(PK49=0,MIN('Drive Train'!$F$35-GC49*$C$19*'Drive Train'!$F$39,NS49+$C$39)-$C$7,IF(MA49-1&lt;=0,0,IF($C$37=Motors!$C$30,MAX(MAX(NS$8:NS49)*-1,NS49-$C$39),MAX(0,MAX(NS$8:NS49)*-1,NS49-$C$39))))</f>
        <v>11.853633215841208</v>
      </c>
      <c r="NT50" s="256">
        <f>IF(PL49=0,MIN('Drive Train'!$F$35-GD49*$C$19*'Drive Train'!$F$39,NT49+$C$39)-$C$7,IF(MB49-1&lt;=0,0,IF($C$37=Motors!$C$30,MAX(MAX(NT$8:NT49)*-1,NT49-$C$39),MAX(0,MAX(NT$8:NT49)*-1,NT49-$C$39))))</f>
        <v>11.97169597075005</v>
      </c>
      <c r="NU50" s="256">
        <f>IF(PM49=0,MIN('Drive Train'!$F$35-GE49*$C$19*'Drive Train'!$F$39,NU49+$C$39)-$C$7,IF(MC49-1&lt;=0,0,IF($C$37=Motors!$C$30,MAX(MAX(NU$8:NU49)*-1,NU49-$C$39),MAX(0,MAX(NU$8:NU49)*-1,NU49-$C$39))))</f>
        <v>12.000190007675686</v>
      </c>
      <c r="NV50" s="256">
        <f>IF(PN49=0,MIN('Drive Train'!$F$35-GF49*$C$19*'Drive Train'!$F$39,NV49+$C$39)-$C$7,IF(MD49-1&lt;=0,0,IF($C$37=Motors!$C$30,MAX(MAX(NV$8:NV49)*-1,NV49-$C$39),MAX(0,MAX(NV$8:NV49)*-1,NV49-$C$39))))</f>
        <v>12.010830062442531</v>
      </c>
      <c r="NW50" s="256">
        <f>IF(PO49=0,MIN('Drive Train'!$F$35-GG49*$C$19*'Drive Train'!$F$39,NW49+$C$39)-$C$7,IF(ME49-1&lt;=0,0,IF($C$37=Motors!$C$30,MAX(MAX(NW$8:NW49)*-1,NW49-$C$39),MAX(0,MAX(NW$8:NW49)*-1,NW49-$C$39))))</f>
        <v>12.015828762846144</v>
      </c>
      <c r="NX50" s="256">
        <f>IF(PP49=0,MIN('Drive Train'!$F$35-GH49*$C$19*'Drive Train'!$F$39,NX49+$C$39)-$C$7,IF(MF49-1&lt;=0,0,IF($C$37=Motors!$C$30,MAX(MAX(NX$8:NX49)*-1,NX49-$C$39),MAX(0,MAX(NX$8:NX49)*-1,NX49-$C$39))))</f>
        <v>12.018325042632757</v>
      </c>
      <c r="NY50" s="256">
        <f>IF(PQ49=0,MIN('Drive Train'!$F$35-GI49*$C$19*'Drive Train'!$F$39,NY49+$C$39)-$C$7,IF(MG49-1&lt;=0,0,IF($C$37=Motors!$C$30,MAX(MAX(NY$8:NY49)*-1,NY49-$C$39),MAX(0,MAX(NY$8:NY49)*-1,NY49-$C$39))))</f>
        <v>12.019684910694167</v>
      </c>
      <c r="NZ50" s="256">
        <f>IF(PR49=0,MIN('Drive Train'!$F$35-GJ49*$C$19*'Drive Train'!$F$39,NZ49+$C$39)-$C$7,IF(MH49-1&lt;=0,0,IF($C$37=Motors!$C$30,MAX(MAX(NZ$8:NZ49)*-1,NZ49-$C$39),MAX(0,MAX(NZ$8:NZ49)*-1,NZ49-$C$39))))</f>
        <v>12.020471474568463</v>
      </c>
      <c r="OA50" s="256">
        <f>IF(PS49=0,MIN('Drive Train'!$F$35-GK49*$C$19*'Drive Train'!$F$39,OA49+$C$39)-$C$7,IF(MI49-1&lt;=0,0,IF($C$37=Motors!$C$30,MAX(MAX(OA$8:OA49)*-1,OA49-$C$39),MAX(0,MAX(OA$8:OA49)*-1,OA49-$C$39))))</f>
        <v>12.020503133679931</v>
      </c>
      <c r="OB50" s="61">
        <f t="shared" si="321"/>
        <v>1.6800000000000008</v>
      </c>
      <c r="OC50" s="256">
        <f>'Drive Train'!$F$35-(FQ50*$C$13)*$C$19*'Drive Train'!$F$39</f>
        <v>12.202737932518374</v>
      </c>
      <c r="OD50" s="256">
        <f>'Drive Train'!$F$35-(FR50*$C$13)*$C$19*'Drive Train'!$F$39</f>
        <v>8.4562894056745588</v>
      </c>
      <c r="OE50" s="256">
        <f>'Drive Train'!$F$35-(FS50*$C$13)*$C$19*'Drive Train'!$F$39</f>
        <v>9.4536517630812007</v>
      </c>
      <c r="OF50" s="256">
        <f>'Drive Train'!$F$35-(FT50*$C$13)*$C$19*'Drive Train'!$F$39</f>
        <v>12.23503</v>
      </c>
      <c r="OG50" s="256">
        <f>'Drive Train'!$F$35-(FU50*$C$13)*$C$19*'Drive Train'!$F$39</f>
        <v>12.23503</v>
      </c>
      <c r="OH50" s="256">
        <f>'Drive Train'!$F$35-(FV50*$C$13)*$C$19*'Drive Train'!$F$39</f>
        <v>12.23503</v>
      </c>
      <c r="OI50" s="256">
        <f>'Drive Train'!$F$35-(FW50*$C$13)*$C$19*'Drive Train'!$F$39</f>
        <v>12.23503</v>
      </c>
      <c r="OJ50" s="256">
        <f>'Drive Train'!$F$35-(FX50*$C$13)*$C$19*'Drive Train'!$F$39</f>
        <v>12.205928222312322</v>
      </c>
      <c r="OK50" s="256">
        <f>'Drive Train'!$F$35-(FY50*$C$13)*$C$19*'Drive Train'!$F$39</f>
        <v>12.2118355925352</v>
      </c>
      <c r="OL50" s="256">
        <f>'Drive Train'!$F$35-(FZ50*$C$13)*$C$19*'Drive Train'!$F$39</f>
        <v>12.212574638320913</v>
      </c>
      <c r="OM50" s="256">
        <f>'Drive Train'!$F$35-(GA50*$C$13)*$C$19*'Drive Train'!$F$39</f>
        <v>12.212640024927778</v>
      </c>
      <c r="ON50" s="256">
        <f>'Drive Train'!$F$35-(GB50*$C$13)*$C$19*'Drive Train'!$F$39</f>
        <v>11.617685941175935</v>
      </c>
      <c r="OO50" s="256">
        <f>'Drive Train'!$F$35-(GC50*$C$13)*$C$19*'Drive Train'!$F$39</f>
        <v>12.062591615360574</v>
      </c>
      <c r="OP50" s="256">
        <f>'Drive Train'!$F$35-(GD50*$C$13)*$C$19*'Drive Train'!$F$39</f>
        <v>12.161736907365459</v>
      </c>
      <c r="OQ50" s="256">
        <f>'Drive Train'!$F$35-(GE50*$C$13)*$C$19*'Drive Train'!$F$39</f>
        <v>12.185560202122263</v>
      </c>
      <c r="OR50" s="256">
        <f>'Drive Train'!$F$35-(GF50*$C$13)*$C$19*'Drive Train'!$F$39</f>
        <v>12.194445558815033</v>
      </c>
      <c r="OS50" s="256">
        <f>'Drive Train'!$F$35-(GG50*$C$13)*$C$19*'Drive Train'!$F$39</f>
        <v>12.198617909704707</v>
      </c>
      <c r="OT50" s="256">
        <f>'Drive Train'!$F$35-(GH50*$C$13)*$C$19*'Drive Train'!$F$39</f>
        <v>12.200701045032865</v>
      </c>
      <c r="OU50" s="256">
        <f>'Drive Train'!$F$35-(GI50*$C$13)*$C$19*'Drive Train'!$F$39</f>
        <v>12.201835715553198</v>
      </c>
      <c r="OV50" s="256">
        <f>'Drive Train'!$F$35-(GJ50*$C$13)*$C$19*'Drive Train'!$F$39</f>
        <v>12.202491979383565</v>
      </c>
      <c r="OW50" s="256">
        <f>'Drive Train'!$F$35-(GK50*$C$13)*$C$19*'Drive Train'!$F$39</f>
        <v>12.202518393270783</v>
      </c>
      <c r="OX50" s="61">
        <f t="shared" si="322"/>
        <v>1.6800000000000008</v>
      </c>
      <c r="OY50" s="1">
        <f>IF(PU50&gt;='Drive Train'!$F$29,1,0)</f>
        <v>1</v>
      </c>
      <c r="OZ50" s="1">
        <f>IF(PV50&gt;='Drive Train'!$F$29,1,0)</f>
        <v>0</v>
      </c>
      <c r="PA50" s="1">
        <f>IF(PW50&gt;='Drive Train'!$F$29,1,0)</f>
        <v>0</v>
      </c>
      <c r="PB50" s="1">
        <f>IF(PX50&gt;='Drive Train'!$F$29,1,0)</f>
        <v>1</v>
      </c>
      <c r="PC50" s="1">
        <f>IF(PY50&gt;='Drive Train'!$F$29,1,0)</f>
        <v>1</v>
      </c>
      <c r="PD50" s="1">
        <f>IF(PZ50&gt;='Drive Train'!$F$29,1,0)</f>
        <v>1</v>
      </c>
      <c r="PE50" s="1">
        <f>IF(QA50&gt;='Drive Train'!$F$29,1,0)</f>
        <v>1</v>
      </c>
      <c r="PF50" s="1">
        <f>IF(QB50&gt;='Drive Train'!$F$29,1,0)</f>
        <v>0</v>
      </c>
      <c r="PG50" s="1">
        <f>IF(QC50&gt;='Drive Train'!$F$29,1,0)</f>
        <v>0</v>
      </c>
      <c r="PH50" s="1">
        <f>IF(QD50&gt;='Drive Train'!$F$29,1,0)</f>
        <v>0</v>
      </c>
      <c r="PI50" s="1">
        <f>IF(QE50&gt;='Drive Train'!$F$29,1,0)</f>
        <v>0</v>
      </c>
      <c r="PJ50" s="1">
        <f>IF(QF50&gt;='Drive Train'!$F$29,1,0)</f>
        <v>0</v>
      </c>
      <c r="PK50" s="1">
        <f>IF(QG50&gt;='Drive Train'!$F$29,1,0)</f>
        <v>0</v>
      </c>
      <c r="PL50" s="1">
        <f>IF(QH50&gt;='Drive Train'!$F$29,1,0)</f>
        <v>0</v>
      </c>
      <c r="PM50" s="1">
        <f>IF(QI50&gt;='Drive Train'!$F$29,1,0)</f>
        <v>0</v>
      </c>
      <c r="PN50" s="1">
        <f>IF(QJ50&gt;='Drive Train'!$F$29,1,0)</f>
        <v>0</v>
      </c>
      <c r="PO50" s="1">
        <f>IF(QK50&gt;='Drive Train'!$F$29,1,0)</f>
        <v>0</v>
      </c>
      <c r="PP50" s="1">
        <f>IF(QL50&gt;='Drive Train'!$F$29,1,0)</f>
        <v>0</v>
      </c>
      <c r="PQ50" s="1">
        <f>IF(QM50&gt;='Drive Train'!$F$29,1,0)</f>
        <v>0</v>
      </c>
      <c r="PR50" s="1">
        <f>IF(QN50&gt;='Drive Train'!$F$29,1,0)</f>
        <v>1</v>
      </c>
      <c r="PS50" s="1">
        <f>IF(QO50&gt;='Drive Train'!$F$29,1,0)</f>
        <v>1</v>
      </c>
      <c r="PT50" s="253">
        <f t="shared" si="323"/>
        <v>1.6800000000000008</v>
      </c>
      <c r="PU50" s="57">
        <f t="shared" si="324"/>
        <v>16.156510207914355</v>
      </c>
      <c r="PV50" s="57">
        <f t="shared" si="325"/>
        <v>11.861020229169736</v>
      </c>
      <c r="PW50" s="57">
        <f t="shared" si="326"/>
        <v>15.475504141704242</v>
      </c>
      <c r="PX50" s="57">
        <f t="shared" si="327"/>
        <v>17.595934243955906</v>
      </c>
      <c r="PY50" s="57">
        <f t="shared" si="328"/>
        <v>18.295426352545903</v>
      </c>
      <c r="PZ50" s="57">
        <f t="shared" si="329"/>
        <v>17.88789407108036</v>
      </c>
      <c r="QA50" s="57">
        <f t="shared" si="330"/>
        <v>17.029965550668628</v>
      </c>
      <c r="QB50" s="57">
        <f t="shared" si="331"/>
        <v>15.842867175446033</v>
      </c>
      <c r="QC50" s="57">
        <f t="shared" si="332"/>
        <v>14.672662697490507</v>
      </c>
      <c r="QD50" s="57">
        <f t="shared" si="333"/>
        <v>13.593455861246419</v>
      </c>
      <c r="QE50" s="57">
        <f t="shared" si="334"/>
        <v>12.633123663986339</v>
      </c>
      <c r="QF50" s="57">
        <f t="shared" si="335"/>
        <v>10.120951609341347</v>
      </c>
      <c r="QG50" s="57">
        <f t="shared" si="336"/>
        <v>12.19640897986663</v>
      </c>
      <c r="QH50" s="57">
        <f t="shared" si="337"/>
        <v>13.55959571636609</v>
      </c>
      <c r="QI50" s="57">
        <f t="shared" si="338"/>
        <v>14.453464738080513</v>
      </c>
      <c r="QJ50" s="57">
        <f t="shared" si="339"/>
        <v>15.069704521274586</v>
      </c>
      <c r="QK50" s="57">
        <f t="shared" si="340"/>
        <v>15.507042858732508</v>
      </c>
      <c r="QL50" s="57">
        <f t="shared" si="341"/>
        <v>15.789353676675585</v>
      </c>
      <c r="QM50" s="57">
        <f t="shared" si="342"/>
        <v>15.97505795269025</v>
      </c>
      <c r="QN50" s="57">
        <f t="shared" si="343"/>
        <v>16.097670935812562</v>
      </c>
      <c r="QO50" s="57">
        <f t="shared" si="344"/>
        <v>16.103371284685778</v>
      </c>
      <c r="QP50" s="61">
        <f t="shared" si="345"/>
        <v>1.6800000000000008</v>
      </c>
      <c r="QQ50" s="57">
        <f t="shared" si="436"/>
        <v>4.1487032197587093E-2</v>
      </c>
      <c r="QR50" s="57">
        <f t="shared" si="437"/>
        <v>0.82941870423204711</v>
      </c>
      <c r="QS50" s="57">
        <f t="shared" si="438"/>
        <v>0.61965914547529422</v>
      </c>
      <c r="QT50" s="57">
        <f t="shared" si="439"/>
        <v>3.4695548865589357E-2</v>
      </c>
      <c r="QU50" s="57">
        <f t="shared" si="440"/>
        <v>3.4695548865589357E-2</v>
      </c>
      <c r="QV50" s="57">
        <f t="shared" si="441"/>
        <v>3.4695548865589357E-2</v>
      </c>
      <c r="QW50" s="57">
        <f t="shared" si="442"/>
        <v>3.4695548865589357E-2</v>
      </c>
      <c r="QX50" s="57">
        <f t="shared" si="443"/>
        <v>4.0816068656086966E-2</v>
      </c>
      <c r="QY50" s="57">
        <f t="shared" si="444"/>
        <v>3.9573664265985714E-2</v>
      </c>
      <c r="QZ50" s="57">
        <f t="shared" si="445"/>
        <v>3.9418232374295481E-2</v>
      </c>
      <c r="RA50" s="57">
        <f t="shared" si="446"/>
        <v>3.9404480636321217E-2</v>
      </c>
      <c r="RB50" s="57">
        <f t="shared" si="447"/>
        <v>0.16453182794549251</v>
      </c>
      <c r="RC50" s="57">
        <f t="shared" si="448"/>
        <v>7.0961805764180069E-2</v>
      </c>
      <c r="RD50" s="57">
        <f t="shared" si="449"/>
        <v>5.0110133802316818E-2</v>
      </c>
      <c r="RE50" s="57">
        <f t="shared" si="450"/>
        <v>4.5099754415919124E-2</v>
      </c>
      <c r="RF50" s="57">
        <f t="shared" si="451"/>
        <v>4.323103690775254E-2</v>
      </c>
      <c r="RG50" s="57">
        <f t="shared" si="452"/>
        <v>4.2353531881523319E-2</v>
      </c>
      <c r="RH50" s="57">
        <f t="shared" si="453"/>
        <v>4.1915418748397507E-2</v>
      </c>
      <c r="RI50" s="57">
        <f t="shared" si="454"/>
        <v>4.1676781320473928E-2</v>
      </c>
      <c r="RJ50" s="57">
        <f t="shared" si="455"/>
        <v>4.1538759657170084E-2</v>
      </c>
      <c r="RK50" s="57">
        <f t="shared" si="456"/>
        <v>4.1533204439162551E-2</v>
      </c>
      <c r="RL50" s="61">
        <f t="shared" si="346"/>
        <v>1.6800000000000008</v>
      </c>
      <c r="RM50" s="2">
        <f>IF(AND(LO50&gt;=LO$6*'Drive Train'!$AA$52,LO50&lt;=LO$6*'Drive Train'!$AA$53,KS50=0,JW50=0,EU50&gt;0),$C$17,0)</f>
        <v>0</v>
      </c>
      <c r="RN50" s="2">
        <f>IF(AND(LP50&gt;=LP$6*'Drive Train'!$AA$52,LP50&lt;=LP$6*'Drive Train'!$AA$53,KT50=0,JX50=0,EV50&gt;0),$C$17,0)</f>
        <v>0.04</v>
      </c>
      <c r="RO50" s="2">
        <f>IF(AND(LQ50&gt;=LQ$6*'Drive Train'!$AA$52,LQ50&lt;=LQ$6*'Drive Train'!$AA$53,KU50=0,JY50=0,EW50&gt;0),$C$17,0)</f>
        <v>0.04</v>
      </c>
      <c r="RP50" s="2">
        <f>IF(AND(LR50&gt;=LR$6*'Drive Train'!$AA$52,LR50&lt;=LR$6*'Drive Train'!$AA$53,KV50=0,JZ50=0,EX50&gt;0),$C$17,0)</f>
        <v>0</v>
      </c>
      <c r="RQ50" s="2">
        <f>IF(AND(LS50&gt;=LS$6*'Drive Train'!$AA$52,LS50&lt;=LS$6*'Drive Train'!$AA$53,KW50=0,KA50=0,EY50&gt;0),$C$17,0)</f>
        <v>0</v>
      </c>
      <c r="RR50" s="2">
        <f>IF(AND(LT50&gt;=LT$6*'Drive Train'!$AA$52,LT50&lt;=LT$6*'Drive Train'!$AA$53,KX50=0,KB50=0,EZ50&gt;0),$C$17,0)</f>
        <v>0</v>
      </c>
      <c r="RS50" s="2">
        <f>IF(AND(LU50&gt;=LU$6*'Drive Train'!$AA$52,LU50&lt;=LU$6*'Drive Train'!$AA$53,KY50=0,KC50=0,FA50&gt;0),$C$17,0)</f>
        <v>0</v>
      </c>
      <c r="RT50" s="2">
        <f>IF(AND(LV50&gt;=LV$6*'Drive Train'!$AA$52,LV50&lt;=LV$6*'Drive Train'!$AA$53,KZ50=0,KD50=0,FB50&gt;0),$C$17,0)</f>
        <v>0</v>
      </c>
      <c r="RU50" s="2">
        <f>IF(AND(LW50&gt;=LW$6*'Drive Train'!$AA$52,LW50&lt;=LW$6*'Drive Train'!$AA$53,LA50=0,KE50=0,FC50&gt;0),$C$17,0)</f>
        <v>0</v>
      </c>
      <c r="RV50" s="2">
        <f>IF(AND(LX50&gt;=LX$6*'Drive Train'!$AA$52,LX50&lt;=LX$6*'Drive Train'!$AA$53,LB50=0,KF50=0,FD50&gt;0),$C$17,0)</f>
        <v>0</v>
      </c>
      <c r="RW50" s="2">
        <f>IF(AND(LY50&gt;=LY$6*'Drive Train'!$AA$52,LY50&lt;=LY$6*'Drive Train'!$AA$53,LC50=0,KG50=0,FE50&gt;0),$C$17,0)</f>
        <v>0</v>
      </c>
      <c r="RX50" s="2">
        <f>IF(AND(LZ50&gt;=LZ$6*'Drive Train'!$AA$52,LZ50&lt;=LZ$6*'Drive Train'!$AA$53,LD50=0,KH50=0,FF50&gt;0),$C$17,0)</f>
        <v>0.04</v>
      </c>
      <c r="RY50" s="2">
        <f>IF(AND(MA50&gt;=MA$6*'Drive Train'!$AA$52,MA50&lt;=MA$6*'Drive Train'!$AA$53,LE50=0,KI50=0,FG50&gt;0),$C$17,0)</f>
        <v>0.04</v>
      </c>
      <c r="RZ50" s="2">
        <f>IF(AND(MB50&gt;=MB$6*'Drive Train'!$AA$52,MB50&lt;=MB$6*'Drive Train'!$AA$53,LF50=0,KJ50=0,FH50&gt;0),$C$17,0)</f>
        <v>0</v>
      </c>
      <c r="SA50" s="2">
        <f>IF(AND(MC50&gt;=MC$6*'Drive Train'!$AA$52,MC50&lt;=MC$6*'Drive Train'!$AA$53,LG50=0,KK50=0,FI50&gt;0),$C$17,0)</f>
        <v>0</v>
      </c>
      <c r="SB50" s="2">
        <f>IF(AND(MD50&gt;=MD$6*'Drive Train'!$AA$52,MD50&lt;=MD$6*'Drive Train'!$AA$53,LH50=0,KL50=0,FJ50&gt;0),$C$17,0)</f>
        <v>0</v>
      </c>
      <c r="SC50" s="2">
        <f>IF(AND(ME50&gt;=ME$6*'Drive Train'!$AA$52,ME50&lt;=ME$6*'Drive Train'!$AA$53,LI50=0,KM50=0,FK50&gt;0),$C$17,0)</f>
        <v>0</v>
      </c>
      <c r="SD50" s="2">
        <f>IF(AND(MF50&gt;=MF$6*'Drive Train'!$AA$52,MF50&lt;=MF$6*'Drive Train'!$AA$53,LJ50=0,KN50=0,FL50&gt;0),$C$17,0)</f>
        <v>0</v>
      </c>
      <c r="SE50" s="2">
        <f>IF(AND(MG50&gt;=MG$6*'Drive Train'!$AA$52,MG50&lt;=MG$6*'Drive Train'!$AA$53,LK50=0,KO50=0,FM50&gt;0),$C$17,0)</f>
        <v>0</v>
      </c>
      <c r="SF50" s="2">
        <f>IF(AND(MH50&gt;=MH$6*'Drive Train'!$AA$52,MH50&lt;=MH$6*'Drive Train'!$AA$53,LL50=0,KP50=0,FN50&gt;0),$C$17,0)</f>
        <v>0</v>
      </c>
      <c r="SG50" s="2">
        <f>IF(AND(MI50&gt;=MI$6*'Drive Train'!$AA$52,MI50&lt;=MI$6*'Drive Train'!$AA$53,LM50=0,KQ50=0,FO50&gt;0),$C$17,0)</f>
        <v>0</v>
      </c>
      <c r="SH50" s="61">
        <f t="shared" si="347"/>
        <v>1.6800000000000008</v>
      </c>
      <c r="SI50" s="2">
        <f>IF(AND(EU50&lt;0,KS50=0,LO50&gt;=LO$6*'Drive Train'!$AA$52,LO50&lt;=LO$6*'Drive Train'!$AA$53,OY50=1,JW50=0),$C$17,0)</f>
        <v>0</v>
      </c>
      <c r="SJ50" s="2">
        <f>IF(AND(EV50&lt;0,KT50=0,LP50&gt;=LP$6*'Drive Train'!$AA$52,LP50&lt;=LP$6*'Drive Train'!$AA$53,OZ50=1,JX50=0),$C$17,0)</f>
        <v>0</v>
      </c>
      <c r="SK50" s="2">
        <f>IF(AND(EW50&lt;0,KU50=0,LQ50&gt;=LQ$6*'Drive Train'!$AA$52,LQ50&lt;=LQ$6*'Drive Train'!$AA$53,PA50=1,JY50=0),$C$17,0)</f>
        <v>0</v>
      </c>
      <c r="SL50" s="2">
        <f>IF(AND(EX50&lt;0,KV50=0,LR50&gt;=LR$6*'Drive Train'!$AA$52,LR50&lt;=LR$6*'Drive Train'!$AA$53,PB50=1,JZ50=0),$C$17,0)</f>
        <v>0.04</v>
      </c>
      <c r="SM50" s="2">
        <f>IF(AND(EY50&lt;0,KW50=0,LS50&gt;=LS$6*'Drive Train'!$AA$52,LS50&lt;=LS$6*'Drive Train'!$AA$53,PC50=1,KA50=0),$C$17,0)</f>
        <v>0.04</v>
      </c>
      <c r="SN50" s="2">
        <f>IF(AND(EZ50&lt;0,KX50=0,LT50&gt;=LT$6*'Drive Train'!$AA$52,LT50&lt;=LT$6*'Drive Train'!$AA$53,PD50=1,KB50=0),$C$17,0)</f>
        <v>0.04</v>
      </c>
      <c r="SO50" s="2">
        <f>IF(AND(FA50&lt;0,KY50=0,LU50&gt;=LU$6*'Drive Train'!$AA$52,LU50&lt;=LU$6*'Drive Train'!$AA$53,PE50=1,KC50=0),$C$17,0)</f>
        <v>0</v>
      </c>
      <c r="SP50" s="2">
        <f>IF(AND(FB50&lt;0,KZ50=0,LV50&gt;=LV$6*'Drive Train'!$AA$52,LV50&lt;=LV$6*'Drive Train'!$AA$53,PF50=1,KD50=0),$C$17,0)</f>
        <v>0</v>
      </c>
      <c r="SQ50" s="2">
        <f>IF(AND(FC50&lt;0,LA50=0,LW50&gt;=LW$6*'Drive Train'!$AA$52,LW50&lt;=LW$6*'Drive Train'!$AA$53,PG50=1,KE50=0),$C$17,0)</f>
        <v>0</v>
      </c>
      <c r="SR50" s="2">
        <f>IF(AND(FD50&lt;0,LB50=0,LX50&gt;=LX$6*'Drive Train'!$AA$52,LX50&lt;=LX$6*'Drive Train'!$AA$53,PH50=1,KF50=0),$C$17,0)</f>
        <v>0</v>
      </c>
      <c r="SS50" s="2">
        <f>IF(AND(FE50&lt;0,LC50=0,LY50&gt;=LY$6*'Drive Train'!$AA$52,LY50&lt;=LY$6*'Drive Train'!$AA$53,PI50=1,KG50=0),$C$17,0)</f>
        <v>0</v>
      </c>
      <c r="ST50" s="2">
        <f>IF(AND(FF50&lt;0,LD50=0,LZ50&gt;=LZ$6*'Drive Train'!$AA$52,LZ50&lt;=LZ$6*'Drive Train'!$AA$53,PJ50=1,KH50=0),$C$17,0)</f>
        <v>0</v>
      </c>
      <c r="SU50" s="2">
        <f>IF(AND(FG50&lt;0,LE50=0,MA50&gt;=MA$6*'Drive Train'!$AA$52,MA50&lt;=MA$6*'Drive Train'!$AA$53,PK50=1,KI50=0),$C$17,0)</f>
        <v>0</v>
      </c>
      <c r="SV50" s="2">
        <f>IF(AND(FH50&lt;0,LF50=0,MB50&gt;=MB$6*'Drive Train'!$AA$52,MB50&lt;=MB$6*'Drive Train'!$AA$53,PL50=1,KJ50=0),$C$17,0)</f>
        <v>0</v>
      </c>
      <c r="SW50" s="2">
        <f>IF(AND(FI50&lt;0,LG50=0,MC50&gt;=MC$6*'Drive Train'!$AA$52,MC50&lt;=MC$6*'Drive Train'!$AA$53,PM50=1,KK50=0),$C$17,0)</f>
        <v>0</v>
      </c>
      <c r="SX50" s="2">
        <f>IF(AND(FJ50&lt;0,LH50=0,MD50&gt;=MD$6*'Drive Train'!$AA$52,MD50&lt;=MD$6*'Drive Train'!$AA$53,PN50=1,KL50=0),$C$17,0)</f>
        <v>0</v>
      </c>
      <c r="SY50" s="2">
        <f>IF(AND(FK50&lt;0,LI50=0,ME50&gt;=ME$6*'Drive Train'!$AA$52,ME50&lt;=ME$6*'Drive Train'!$AA$53,PO50=1,KM50=0),$C$17,0)</f>
        <v>0</v>
      </c>
      <c r="SZ50" s="2">
        <f>IF(AND(FL50&lt;0,LJ50=0,MF50&gt;=MF$6*'Drive Train'!$AA$52,MF50&lt;=MF$6*'Drive Train'!$AA$53,PP50=1,KN50=0),$C$17,0)</f>
        <v>0</v>
      </c>
      <c r="TA50" s="2">
        <f>IF(AND(FM50&lt;0,LK50=0,MG50&gt;=MG$6*'Drive Train'!$AA$52,MG50&lt;=MG$6*'Drive Train'!$AA$53,PQ50=1,KO50=0),$C$17,0)</f>
        <v>0</v>
      </c>
      <c r="TB50" s="2">
        <f>IF(AND(FN50&lt;0,LL50=0,MH50&gt;=MH$6*'Drive Train'!$AA$52,MH50&lt;=MH$6*'Drive Train'!$AA$53,PR50=1,KP50=0),$C$17,0)</f>
        <v>0</v>
      </c>
      <c r="TC50" s="2">
        <f>IF(AND(FO50&lt;0,LM50=0,MI50&gt;=MI$6*'Drive Train'!$AA$52,MI50&lt;=MI$6*'Drive Train'!$AA$53,PS50=1,KQ50=0),$C$17,0)</f>
        <v>0</v>
      </c>
      <c r="TD50" s="144">
        <f t="shared" si="348"/>
        <v>1.6800000000000008</v>
      </c>
    </row>
    <row r="51" spans="3:524" x14ac:dyDescent="0.2">
      <c r="C51" s="3" t="s">
        <v>117</v>
      </c>
      <c r="E51" s="18">
        <f>JW6</f>
        <v>14.270381654283971</v>
      </c>
      <c r="F51" s="18">
        <f>_xlfn.IFNA(JX6,'Drive Train'!$F$29)</f>
        <v>16</v>
      </c>
      <c r="G51" s="18">
        <f>_xlfn.IFNA(JY6,'Drive Train'!$F$29)</f>
        <v>16</v>
      </c>
      <c r="H51" s="18">
        <f>_xlfn.IFNA(JZ6,'Drive Train'!$F$29)</f>
        <v>16</v>
      </c>
      <c r="I51" s="18">
        <f>_xlfn.IFNA(KA6,'Drive Train'!$F$29)</f>
        <v>16</v>
      </c>
      <c r="J51" s="18">
        <f>_xlfn.IFNA(KB6,'Drive Train'!$F$29)</f>
        <v>16</v>
      </c>
      <c r="K51" s="18">
        <f>_xlfn.IFNA(KC6,'Drive Train'!$F$29)</f>
        <v>16</v>
      </c>
      <c r="L51" s="18">
        <f>_xlfn.IFNA(KD6,'Drive Train'!$F$29)</f>
        <v>13.086554120164568</v>
      </c>
      <c r="M51" s="18">
        <f>_xlfn.IFNA(KE6,'Drive Train'!$F$29)</f>
        <v>9.3423595392118681</v>
      </c>
      <c r="N51" s="18">
        <f>_xlfn.IFNA(KF6,'Drive Train'!$F$29)</f>
        <v>6.9311541258678311</v>
      </c>
      <c r="O51" s="18">
        <f>_xlfn.IFNA(KG6,'Drive Train'!$F$29)</f>
        <v>5.5501079595185168</v>
      </c>
      <c r="R51" s="63">
        <f t="shared" si="160"/>
        <v>1.7200000000000009</v>
      </c>
      <c r="S51" s="2">
        <f>NG51/'Drive Train'!$F$35</f>
        <v>0.58231986056674645</v>
      </c>
      <c r="T51" s="2">
        <f>NH51/'Drive Train'!$F$35</f>
        <v>0.66744269400601286</v>
      </c>
      <c r="U51" s="2">
        <f>NI51/'Drive Train'!$F$35</f>
        <v>0.74787514218396778</v>
      </c>
      <c r="V51" s="2">
        <f>NJ51/'Drive Train'!$F$35</f>
        <v>0</v>
      </c>
      <c r="W51" s="2">
        <f>NK51/'Drive Train'!$F$35</f>
        <v>0</v>
      </c>
      <c r="X51" s="2">
        <f>NL51/'Drive Train'!$F$35</f>
        <v>0</v>
      </c>
      <c r="Y51" s="2">
        <f>NM51/'Drive Train'!$F$35</f>
        <v>0.19179294366096192</v>
      </c>
      <c r="Z51" s="2">
        <f>NN51/'Drive Train'!$F$35</f>
        <v>0.96983292115421948</v>
      </c>
      <c r="AA51" s="2">
        <f>NO51/'Drive Train'!$F$35</f>
        <v>0.97030932197864517</v>
      </c>
      <c r="AB51" s="2">
        <f>NP51/'Drive Train'!$F$35</f>
        <v>0.97036892244523487</v>
      </c>
      <c r="AC51" s="2">
        <f>NQ51/'Drive Train'!$F$35</f>
        <v>0.97037419555869175</v>
      </c>
      <c r="AD51" s="2">
        <f>NR51/'Drive Train'!$F$35</f>
        <v>0.92239402751418831</v>
      </c>
      <c r="AE51" s="2">
        <f>NS51/'Drive Train'!$F$35</f>
        <v>0.95827351736778821</v>
      </c>
      <c r="AF51" s="2">
        <f>NT51/'Drive Train'!$F$35</f>
        <v>0.96626910543269828</v>
      </c>
      <c r="AG51" s="2">
        <f>NU51/'Drive Train'!$F$35</f>
        <v>0.96819033888082762</v>
      </c>
      <c r="AH51" s="2">
        <f>NV51/'Drive Train'!$F$35</f>
        <v>0.96890689990443812</v>
      </c>
      <c r="AI51" s="2">
        <f>NW51/'Drive Train'!$F$35</f>
        <v>0.96924337981489572</v>
      </c>
      <c r="AJ51" s="2">
        <f>NX51/'Drive Train'!$F$35</f>
        <v>0.96941137459942461</v>
      </c>
      <c r="AK51" s="2">
        <f>NY51/'Drive Train'!$F$35</f>
        <v>0.96950288028654819</v>
      </c>
      <c r="AL51" s="2">
        <f>NZ51/'Drive Train'!$F$35</f>
        <v>0.58229608665874699</v>
      </c>
      <c r="AM51" s="2">
        <f>OA51/'Drive Train'!$F$35</f>
        <v>0.58229863981289764</v>
      </c>
      <c r="AN51" s="61">
        <f t="shared" si="161"/>
        <v>1.7200000000000009</v>
      </c>
      <c r="AO51" s="46">
        <f>LO51*12*60/(PI() * 'Drive Train'!$F$15)/S$6*ABS(S51)</f>
        <v>2810.7719889967725</v>
      </c>
      <c r="AP51" s="46">
        <f>LP51*12*60/(PI() * 'Drive Train'!$F$15)/T$6*ABS(T51)</f>
        <v>1035.7594166873866</v>
      </c>
      <c r="AQ51" s="46">
        <f>LQ51*12*60/(PI() * 'Drive Train'!$F$15)/U$6*ABS(U51)</f>
        <v>2067.1565792809438</v>
      </c>
      <c r="AR51" s="46">
        <f>LR51*12*60/(PI() * 'Drive Train'!$F$15)/V$6*ABS(V51)</f>
        <v>0</v>
      </c>
      <c r="AS51" s="46">
        <f>LS51*12*60/(PI() * 'Drive Train'!$F$15)/W$6*ABS(W51)</f>
        <v>0</v>
      </c>
      <c r="AT51" s="46">
        <f>LT51*12*60/(PI() * 'Drive Train'!$F$15)/X$6*ABS(X51)</f>
        <v>0</v>
      </c>
      <c r="AU51" s="46">
        <f>LU51*12*60/(PI() * 'Drive Train'!$F$15)/Y$6*ABS(Y51)</f>
        <v>882.94883949964151</v>
      </c>
      <c r="AV51" s="46">
        <f>LV51*12*60/(PI() * 'Drive Train'!$F$15)/Z$6*ABS(Z51)</f>
        <v>4682.8702413594156</v>
      </c>
      <c r="AW51" s="46">
        <f>LW51*12*60/(PI() * 'Drive Train'!$F$15)/AA$6*ABS(AA51)</f>
        <v>4688.1190126164829</v>
      </c>
      <c r="AX51" s="46">
        <f>LX51*12*60/(PI() * 'Drive Train'!$F$15)/AB$6*ABS(AB51)</f>
        <v>4688.7574420351502</v>
      </c>
      <c r="AY51" s="46">
        <f>LY51*12*60/(PI() * 'Drive Train'!$F$15)/AC$6*ABS(AC51)</f>
        <v>4688.8121711575741</v>
      </c>
      <c r="AZ51" s="46">
        <f>LZ51*12*60/(PI() * 'Drive Train'!$F$15)/AD$6*ABS(AD51)</f>
        <v>3930.36752630613</v>
      </c>
      <c r="BA51" s="46">
        <f>MA51*12*60/(PI() * 'Drive Train'!$F$15)/AE$6*ABS(AE51)</f>
        <v>4555.0806966931523</v>
      </c>
      <c r="BB51" s="46">
        <f>MB51*12*60/(PI() * 'Drive Train'!$F$15)/AF$6*ABS(AF51)</f>
        <v>4643.487227479769</v>
      </c>
      <c r="BC51" s="46">
        <f>MC51*12*60/(PI() * 'Drive Train'!$F$15)/AG$6*ABS(AG51)</f>
        <v>4664.7053127660101</v>
      </c>
      <c r="BD51" s="46">
        <f>MD51*12*60/(PI() * 'Drive Train'!$F$15)/AH$6*ABS(AH51)</f>
        <v>4672.6164904118168</v>
      </c>
      <c r="BE51" s="46">
        <f>ME51*12*60/(PI() * 'Drive Train'!$F$15)/AI$6*ABS(AI51)</f>
        <v>4676.3309156911555</v>
      </c>
      <c r="BF51" s="46">
        <f>MF51*12*60/(PI() * 'Drive Train'!$F$15)/AJ$6*ABS(AJ51)</f>
        <v>4678.1853081214585</v>
      </c>
      <c r="BG51" s="46">
        <f>MG51*12*60/(PI() * 'Drive Train'!$F$15)/AK$6*ABS(AK51)</f>
        <v>4679.1953519351027</v>
      </c>
      <c r="BH51" s="46">
        <f>MH51*12*60/(PI() * 'Drive Train'!$F$15)/AL$6*ABS(AL51)</f>
        <v>2810.5832487105095</v>
      </c>
      <c r="BI51" s="46">
        <f>MI51*12*60/(PI() * 'Drive Train'!$F$15)/AM$6*ABS(AM51)</f>
        <v>2810.603518068684</v>
      </c>
      <c r="BJ51" s="61">
        <f t="shared" si="390"/>
        <v>1.7200000000000009</v>
      </c>
      <c r="BK51" s="2">
        <f>IF(OR(KS50=1,AND($C$37=Motors!$C$32,OY50=1)),0,IF(NG51=0,-(CG50+$C$15)/($C$14-$C$15)*$C$12,($C$11*S51-AO51)/($C$11*S51)*$C$12*S51))</f>
        <v>0</v>
      </c>
      <c r="BL51" s="2">
        <f>IF(OR(KT50=1,AND($C$37=Motors!$C$32,OZ50=1)),0,IF(NH51=0,-(CH50+$C$15)/($C$14-$C$15)*$C$12,($C$11*T51-AP51)/($C$11*T51)*$C$12*T51))</f>
        <v>1.1764985328774171</v>
      </c>
      <c r="BM51" s="2">
        <f>IF(OR(KU50=1,AND($C$37=Motors!$C$32,PA50=1)),0,IF(NI51=0,-(CI50+$C$15)/($C$14-$C$15)*$C$12,($C$11*U51-AQ51)/($C$11*U51)*$C$12*U51))</f>
        <v>0.91431009828763321</v>
      </c>
      <c r="BN51" s="2">
        <f>IF(OR(KV50=1,AND($C$37=Motors!$C$32,PB50=1)),0,IF(NJ51=0,-(CJ50+$C$15)/($C$14-$C$15)*$C$12,($C$11*V51-AR51)/($C$11*V51)*$C$12*V51))</f>
        <v>0</v>
      </c>
      <c r="BO51" s="2">
        <f>IF(OR(KW50=1,AND($C$37=Motors!$C$32,PC50=1)),0,IF(NK51=0,-(CK50+$C$15)/($C$14-$C$15)*$C$12,($C$11*W51-AS51)/($C$11*W51)*$C$12*W51))</f>
        <v>0</v>
      </c>
      <c r="BP51" s="2">
        <f>IF(OR(KX50=1,AND($C$37=Motors!$C$32,PD50=1)),0,IF(NL51=0,-(CL50+$C$15)/($C$14-$C$15)*$C$12,($C$11*X51-AT51)/($C$11*X51)*$C$12*X51))</f>
        <v>0</v>
      </c>
      <c r="BQ51" s="2">
        <f>IF(OR(KY50=1,AND($C$37=Motors!$C$32,PE50=1)),0,IF(NM51=0,-(CM50+$C$15)/($C$14-$C$15)*$C$12,($C$11*Y51-AU51)/($C$11*Y51)*$C$12*Y51))</f>
        <v>0</v>
      </c>
      <c r="BR51" s="2">
        <f>IF(OR(KZ50=1,AND($C$37=Motors!$C$32,PF50=1)),0,IF(NN51=0,-(CN50+$C$15)/($C$14-$C$15)*$C$12,($C$11*Z51-AV51)/($C$11*Z51)*$C$12*Z51))</f>
        <v>0.2934888130920032</v>
      </c>
      <c r="BS51" s="2">
        <f>IF(OR(LA50=1,AND($C$37=Motors!$C$32,PG50=1)),0,IF(NO51=0,-(CO50+$C$15)/($C$14-$C$15)*$C$12,($C$11*AA51-AW51)/($C$11*AA51)*$C$12*AA51))</f>
        <v>0.29231916696840254</v>
      </c>
      <c r="BT51" s="2">
        <f>IF(OR(LB50=1,AND($C$37=Motors!$C$32,PH50=1)),0,IF(NP51=0,-(CP50+$C$15)/($C$14-$C$15)*$C$12,($C$11*AB51-AX51)/($C$11*AB51)*$C$12*AB51))</f>
        <v>0.29218095710872438</v>
      </c>
      <c r="BU51" s="2">
        <f>IF(OR(LC50=1,AND($C$37=Motors!$C$32,PI50=1)),0,IF(NQ51=0,-(CQ50+$C$15)/($C$14-$C$15)*$C$12,($C$11*AC51-AY51)/($C$11*AC51)*$C$12*AC51))</f>
        <v>0.29216951132618807</v>
      </c>
      <c r="BV51" s="2">
        <f>IF(OR(LD50=1,AND($C$37=Motors!$C$32,PJ50=1)),0,IF(NR51=0,-(CR50+$C$15)/($C$14-$C$15)*$C$12,($C$11*AD51-AZ51)/($C$11*AD51)*$C$12*AD51))</f>
        <v>0.51237578117376603</v>
      </c>
      <c r="BW51" s="2">
        <f>IF(OR(LE50=1,AND($C$37=Motors!$C$32,PK50=1)),0,IF(NS51=0,-(CS50+$C$15)/($C$14-$C$15)*$C$12,($C$11*AE51-BA51)/($C$11*AE51)*$C$12*AE51))</f>
        <v>0.32206217395619774</v>
      </c>
      <c r="BX51" s="2">
        <f>IF(OR(LF50=1,AND($C$37=Motors!$C$32,PL50=1)),0,IF(NT51=0,-(CT50+$C$15)/($C$14-$C$15)*$C$12,($C$11*AF51-BB51)/($C$11*AF51)*$C$12*AF51))</f>
        <v>0.30229139143749373</v>
      </c>
      <c r="BY51" s="2">
        <f>IF(OR(LG50=1,AND($C$37=Motors!$C$32,PM50=1)),0,IF(NU51=0,-(CU50+$C$15)/($C$14-$C$15)*$C$12,($C$11*AG51-BC51)/($C$11*AG51)*$C$12*AG51))</f>
        <v>0.29755179861625375</v>
      </c>
      <c r="BZ51" s="2">
        <f>IF(OR(LH50=1,AND($C$37=Motors!$C$32,PN50=1)),0,IF(NV51=0,-(CV50+$C$15)/($C$14-$C$15)*$C$12,($C$11*AH51-BD51)/($C$11*AH51)*$C$12*AH51))</f>
        <v>0.29578519728397573</v>
      </c>
      <c r="CA51" s="2">
        <f>IF(OR(LI50=1,AND($C$37=Motors!$C$32,PO50=1)),0,IF(NW51=0,-(CW50+$C$15)/($C$14-$C$15)*$C$12,($C$11*AI51-BE51)/($C$11*AI51)*$C$12*AI51))</f>
        <v>0.29495585497831689</v>
      </c>
      <c r="CB51" s="2">
        <f>IF(OR(LJ50=1,AND($C$37=Motors!$C$32,PP50=1)),0,IF(NX51=0,-(CX50+$C$15)/($C$14-$C$15)*$C$12,($C$11*AJ51-BF51)/($C$11*AJ51)*$C$12*AJ51))</f>
        <v>0.29454183880007206</v>
      </c>
      <c r="CC51" s="2">
        <f>IF(OR(LK50=1,AND($C$37=Motors!$C$32,PQ50=1)),0,IF(NY51=0,-(CY50+$C$15)/($C$14-$C$15)*$C$12,($C$11*AK51-BG51)/($C$11*AK51)*$C$12*AK51))</f>
        <v>0.2943163410485572</v>
      </c>
      <c r="CD51" s="2">
        <f>IF(OR(LL50=1,AND($C$37=Motors!$C$32,PR50=1)),0,IF(NZ51=0,-(CZ50+$C$15)/($C$14-$C$15)*$C$12,($C$11*AL51-BH51)/($C$11*AL51)*$C$12*AL51))</f>
        <v>0</v>
      </c>
      <c r="CE51" s="2">
        <f>IF(OR(LM50=1,AND($C$37=Motors!$C$32,PS50=1)),0,IF(OA51=0,-(DA50+$C$15)/($C$14-$C$15)*$C$12,($C$11*AM51-BI51)/($C$11*AM51)*$C$12*AM51))</f>
        <v>0</v>
      </c>
      <c r="CF51" s="61">
        <f t="shared" si="391"/>
        <v>1.7200000000000009</v>
      </c>
      <c r="CG51" s="57">
        <f>IF(AND(KS50=1,OY50=1),0,ABS(BK51/$C$12*($C$14-$C$15)+$C$15) *'Drive Train'!$AA$49 + CG50*(1-'Drive Train'!$AA$49))</f>
        <v>2.7495000000000003</v>
      </c>
      <c r="CH51" s="57">
        <f>IF(AND(KT50=1,OZ50=1),0,ABS(BL51/$C$12*($C$14-$C$15)+$C$15) *'Drive Train'!$AA$49 + CH50*(1-'Drive Train'!$AA$49))</f>
        <v>65.382181231606893</v>
      </c>
      <c r="CI51" s="57">
        <f>IF(AND(KU50=1,PA50=1),0,ABS(BM51/$C$12*($C$14-$C$15)+$C$15) *'Drive Train'!$AA$49 + CI50*(1-'Drive Train'!$AA$49))</f>
        <v>51.424182825852</v>
      </c>
      <c r="CJ51" s="57">
        <f>IF(AND(KV50=1,PB50=1),0,ABS(BN51/$C$12*($C$14-$C$15)+$C$15) *'Drive Train'!$AA$49 + CJ50*(1-'Drive Train'!$AA$49))</f>
        <v>2.7495000000000003</v>
      </c>
      <c r="CK51" s="57">
        <f>IF(AND(KW50=1,PC50=1),0,ABS(BO51/$C$12*($C$14-$C$15)+$C$15) *'Drive Train'!$AA$49 + CK50*(1-'Drive Train'!$AA$49))</f>
        <v>2.7495000000000003</v>
      </c>
      <c r="CL51" s="57">
        <f>IF(AND(KX50=1,PD50=1),0,ABS(BP51/$C$12*($C$14-$C$15)+$C$15) *'Drive Train'!$AA$49 + CL50*(1-'Drive Train'!$AA$49))</f>
        <v>2.7495000000000003</v>
      </c>
      <c r="CM51" s="57">
        <f>IF(AND(KY50=1,PE50=1),0,ABS(BQ51/$C$12*($C$14-$C$15)+$C$15) *'Drive Train'!$AA$49 + CM50*(1-'Drive Train'!$AA$49))</f>
        <v>2.7495000000000003</v>
      </c>
      <c r="CN51" s="57">
        <f>IF(AND(KZ50=1,PF50=1),0,ABS(BR51/$C$12*($C$14-$C$15)+$C$15) *'Drive Train'!$AA$49 + CN50*(1-'Drive Train'!$AA$49))</f>
        <v>18.373821460458093</v>
      </c>
      <c r="CO51" s="57">
        <f>IF(AND(LA50=1,PG50=1),0,ABS(BS51/$C$12*($C$14-$C$15)+$C$15) *'Drive Train'!$AA$49 + CO50*(1-'Drive Train'!$AA$49))</f>
        <v>18.311553577612468</v>
      </c>
      <c r="CP51" s="57">
        <f>IF(AND(LB50=1,PH50=1),0,ABS(BT51/$C$12*($C$14-$C$15)+$C$15) *'Drive Train'!$AA$49 + CP50*(1-'Drive Train'!$AA$49))</f>
        <v>18.304195766410512</v>
      </c>
      <c r="CQ51" s="57">
        <f>IF(AND(LC50=1,PI50=1),0,ABS(BU51/$C$12*($C$14-$C$15)+$C$15) *'Drive Train'!$AA$49 + CQ50*(1-'Drive Train'!$AA$49))</f>
        <v>18.303586432842295</v>
      </c>
      <c r="CR51" s="57">
        <f>IF(AND(LD50=1,PJ50=1),0,ABS(BV51/$C$12*($C$14-$C$15)+$C$15) *'Drive Train'!$AA$49 + CR50*(1-'Drive Train'!$AA$49))</f>
        <v>30.026600715599244</v>
      </c>
      <c r="CS51" s="57">
        <f>IF(AND(LE50=1,PK50=1),0,ABS(BW51/$C$12*($C$14-$C$15)+$C$15) *'Drive Train'!$AA$49 + CS50*(1-'Drive Train'!$AA$49))</f>
        <v>19.894967601070611</v>
      </c>
      <c r="CT51" s="57">
        <f>IF(AND(LF50=1,PL50=1),0,ABS(BX51/$C$12*($C$14-$C$15)+$C$15) *'Drive Train'!$AA$49 + CT50*(1-'Drive Train'!$AA$49))</f>
        <v>18.842440050386077</v>
      </c>
      <c r="CU51" s="57">
        <f>IF(AND(LG50=1,PM50=1),0,ABS(BY51/$C$12*($C$14-$C$15)+$C$15) *'Drive Train'!$AA$49 + CU50*(1-'Drive Train'!$AA$49))</f>
        <v>18.590120648325872</v>
      </c>
      <c r="CV51" s="57">
        <f>IF(AND(LH50=1,PN50=1),0,ABS(BZ51/$C$12*($C$14-$C$15)+$C$15) *'Drive Train'!$AA$49 + CV50*(1-'Drive Train'!$AA$49))</f>
        <v>18.49607295084402</v>
      </c>
      <c r="CW51" s="57">
        <f>IF(AND(LI50=1,PO50=1),0,ABS(CA51/$C$12*($C$14-$C$15)+$C$15) *'Drive Train'!$AA$49 + CW50*(1-'Drive Train'!$AA$49))</f>
        <v>18.451921657144421</v>
      </c>
      <c r="CX51" s="57">
        <f>IF(AND(LJ50=1,PP50=1),0,ABS(CB51/$C$12*($C$14-$C$15)+$C$15) *'Drive Train'!$AA$49 + CX50*(1-'Drive Train'!$AA$49))</f>
        <v>18.429880878858608</v>
      </c>
      <c r="CY51" s="57">
        <f>IF(AND(LK50=1,PQ50=1),0,ABS(CC51/$C$12*($C$14-$C$15)+$C$15) *'Drive Train'!$AA$49 + CY50*(1-'Drive Train'!$AA$49))</f>
        <v>18.417876164535222</v>
      </c>
      <c r="CZ51" s="57">
        <f>IF(AND(LL50=1,PR50=1),0,ABS(CD51/$C$12*($C$14-$C$15)+$C$15) *'Drive Train'!$AA$49 + CZ50*(1-'Drive Train'!$AA$49))</f>
        <v>2.7495000000000003</v>
      </c>
      <c r="DA51" s="57">
        <f>IF(AND(LM50=1,PS50=1),0,ABS(CE51/$C$12*($C$14-$C$15)+$C$15) *'Drive Train'!$AA$49 + DA50*(1-'Drive Train'!$AA$49))</f>
        <v>2.7495000000000003</v>
      </c>
      <c r="DB51" s="61">
        <f t="shared" si="162"/>
        <v>1.7200000000000009</v>
      </c>
      <c r="DC51" s="57">
        <f t="shared" si="392"/>
        <v>2.7495000000000003</v>
      </c>
      <c r="DD51" s="57">
        <f t="shared" si="393"/>
        <v>65.382181231606893</v>
      </c>
      <c r="DE51" s="57">
        <f t="shared" si="394"/>
        <v>51.424182825852</v>
      </c>
      <c r="DF51" s="57">
        <f t="shared" si="395"/>
        <v>2.7495000000000003</v>
      </c>
      <c r="DG51" s="57">
        <f t="shared" si="396"/>
        <v>2.7495000000000003</v>
      </c>
      <c r="DH51" s="57">
        <f t="shared" si="397"/>
        <v>2.7495000000000003</v>
      </c>
      <c r="DI51" s="57">
        <f t="shared" si="398"/>
        <v>2.7495000000000003</v>
      </c>
      <c r="DJ51" s="57">
        <f t="shared" si="399"/>
        <v>18.373821460458093</v>
      </c>
      <c r="DK51" s="57">
        <f t="shared" si="400"/>
        <v>18.311553577612468</v>
      </c>
      <c r="DL51" s="57">
        <f t="shared" si="401"/>
        <v>18.304195766410512</v>
      </c>
      <c r="DM51" s="57">
        <f t="shared" si="402"/>
        <v>18.303586432842295</v>
      </c>
      <c r="DN51" s="57">
        <f t="shared" si="403"/>
        <v>25</v>
      </c>
      <c r="DO51" s="57">
        <f t="shared" si="404"/>
        <v>19.894967601070611</v>
      </c>
      <c r="DP51" s="57">
        <f t="shared" si="405"/>
        <v>18.842440050386077</v>
      </c>
      <c r="DQ51" s="57">
        <f t="shared" si="406"/>
        <v>18.590120648325872</v>
      </c>
      <c r="DR51" s="57">
        <f t="shared" si="407"/>
        <v>18.49607295084402</v>
      </c>
      <c r="DS51" s="57">
        <f t="shared" si="408"/>
        <v>18.451921657144421</v>
      </c>
      <c r="DT51" s="57">
        <f t="shared" si="409"/>
        <v>18.429880878858608</v>
      </c>
      <c r="DU51" s="57">
        <f t="shared" si="410"/>
        <v>18.417876164535222</v>
      </c>
      <c r="DV51" s="57">
        <f t="shared" si="411"/>
        <v>2.7495000000000003</v>
      </c>
      <c r="DW51" s="57">
        <f t="shared" si="412"/>
        <v>2.7495000000000003</v>
      </c>
      <c r="DX51" s="61">
        <f t="shared" si="163"/>
        <v>1.7200000000000009</v>
      </c>
      <c r="DY51" s="2">
        <f>IF(OY51=0,($C$23/0.4536*IF(ISNA(MK50),'Drive Train'!$F$16,'Drive Train'!$F$17)*4.448*$C$24*S$6)*SIGN(BK51),BK51)</f>
        <v>0</v>
      </c>
      <c r="DZ51" s="2">
        <f>IF(OZ51=0,($C$23/0.4536*IF(ISNA(ML50),'Drive Train'!$F$16,'Drive Train'!$F$17)*4.448*$C$24*$C$21*T$6)*SIGN(BL51),BL51)</f>
        <v>14.225645600594998</v>
      </c>
      <c r="EA51" s="2">
        <f>IF(PA51=0,($C$23/0.4536*IF(ISNA(MM50),'Drive Train'!$F$16,'Drive Train'!$F$17)*4.448*$C$24*$C$21*U$6)*SIGN(BM51),BM51)</f>
        <v>0.91431009828763321</v>
      </c>
      <c r="EB51" s="2">
        <f>IF(PB51=0,($C$23/0.4536*IF(ISNA(MN50),'Drive Train'!$F$16,'Drive Train'!$F$17)*4.448*$C$24*$C$21*V$6)*SIGN(BN51),BN51)</f>
        <v>0</v>
      </c>
      <c r="EC51" s="2">
        <f>IF(PC51=0,($C$23/0.4536*IF(ISNA(MO50),'Drive Train'!$F$16,'Drive Train'!$F$17)*4.448*$C$24*$C$21*W$6)*SIGN(BO51),BO51)</f>
        <v>0</v>
      </c>
      <c r="ED51" s="2">
        <f>IF(PD51=0,($C$23/0.4536*IF(ISNA(MP50),'Drive Train'!$F$16,'Drive Train'!$F$17)*4.448*$C$24*$C$21*X$6)*SIGN(BP51),BP51)</f>
        <v>0</v>
      </c>
      <c r="EE51" s="2">
        <f>IF(PE51=0,($C$23/0.4536*IF(ISNA(MQ50),'Drive Train'!$F$16,'Drive Train'!$F$17)*4.448*$C$24*$C$21*Y$6)*SIGN(BQ51),BQ51)</f>
        <v>0</v>
      </c>
      <c r="EF51" s="2">
        <f>IF(PF51=0,($C$23/0.4536*IF(ISNA(MR50),'Drive Train'!$F$16,'Drive Train'!$F$17)*4.448*$C$24*$C$21*Z$6)*SIGN(BR51),BR51)</f>
        <v>0.2934888130920032</v>
      </c>
      <c r="EG51" s="2">
        <f>IF(PG51=0,($C$23/0.4536*IF(ISNA(MS50),'Drive Train'!$F$16,'Drive Train'!$F$17)*4.448*$C$24*$C$21*AA$6)*SIGN(BS51),BS51)</f>
        <v>3.4602921731177019</v>
      </c>
      <c r="EH51" s="2">
        <f>IF(PH51=0,($C$23/0.4536*IF(ISNA(MT50),'Drive Train'!$F$16,'Drive Train'!$F$17)*4.448*$C$24*$C$21*AB$6)*SIGN(BT51),BT51)</f>
        <v>3.1227026928135362</v>
      </c>
      <c r="EI51" s="2">
        <f>IF(PI51=0,($C$23/0.4536*IF(ISNA(MU50),'Drive Train'!$F$16,'Drive Train'!$F$17)*4.448*$C$24*$C$21*AC$6)*SIGN(BU51),BU51)</f>
        <v>2.8451291201189992</v>
      </c>
      <c r="EJ51" s="2">
        <f>IF(PJ51=0,($C$23/0.4536*IF(ISNA(MV50),'Drive Train'!$F$16,'Drive Train'!$F$17)*4.448*$C$24*$C$21*AD$6)*SIGN(BV51),BV51)</f>
        <v>3.9831807681666</v>
      </c>
      <c r="EK51" s="2">
        <f>IF(PK51=0,($C$23/0.4536*IF(ISNA(MW50),'Drive Train'!$F$16,'Drive Train'!$F$17)*4.448*$C$24*$C$21*AE$6)*SIGN(BW51),BW51)</f>
        <v>3.9831807681666</v>
      </c>
      <c r="EL51" s="2">
        <f>IF(PL51=0,($C$23/0.4536*IF(ISNA(MX50),'Drive Train'!$F$16,'Drive Train'!$F$17)*4.448*$C$24*$C$21*AF$6)*SIGN(BX51),BX51)</f>
        <v>3.9831807681666</v>
      </c>
      <c r="EM51" s="2">
        <f>IF(PM51=0,($C$23/0.4536*IF(ISNA(MY50),'Drive Train'!$F$16,'Drive Train'!$F$17)*4.448*$C$24*$C$21*AG$6)*SIGN(BY51),BY51)</f>
        <v>3.9831807681666</v>
      </c>
      <c r="EN51" s="2">
        <f>IF(PN51=0,($C$23/0.4536*IF(ISNA(MZ50),'Drive Train'!$F$16,'Drive Train'!$F$17)*4.448*$C$24*$C$21*AH$6)*SIGN(BZ51),BZ51)</f>
        <v>3.9831807681666</v>
      </c>
      <c r="EO51" s="2">
        <f>IF(PO51=0,($C$23/0.4536*IF(ISNA(NA50),'Drive Train'!$F$16,'Drive Train'!$F$17)*4.448*$C$24*$C$21*AI$6)*SIGN(CA51),CA51)</f>
        <v>3.9831807681666</v>
      </c>
      <c r="EP51" s="2">
        <f>IF(PP51=0,($C$23/0.4536*IF(ISNA(NB50),'Drive Train'!$F$16,'Drive Train'!$F$17)*4.448*$C$24*$C$21*AJ$6)*SIGN(CB51),CB51)</f>
        <v>0.29454183880007206</v>
      </c>
      <c r="EQ51" s="2">
        <f>IF(PQ51=0,($C$23/0.4536*IF(ISNA(NC50),'Drive Train'!$F$16,'Drive Train'!$F$17)*4.448*$C$24*$C$21*AK$6)*SIGN(CC51),CC51)</f>
        <v>0.2943163410485572</v>
      </c>
      <c r="ER51" s="2">
        <f>IF(PR51=0,($C$23/0.4536*IF(ISNA(ND50),'Drive Train'!$F$16,'Drive Train'!$F$17)*4.448*$C$24*$C$21*AL$6)*SIGN(CD51),CD51)</f>
        <v>0</v>
      </c>
      <c r="ES51" s="2">
        <f>IF(PS51=0,($C$23/0.4536*IF(ISNA(NE50),'Drive Train'!$F$16,'Drive Train'!$F$17)*4.448*$C$24*$C$21*AM$6)*SIGN(CE51),CE51)</f>
        <v>0</v>
      </c>
      <c r="ET51" s="61">
        <f t="shared" si="413"/>
        <v>1.7200000000000009</v>
      </c>
      <c r="EU51" s="255">
        <f>MAX(MIN(IF(AND(OY50=1,NG51&lt;0),-1,1)*(DC51-$C$15)/($C$14-$C$15)*$C$12*$C$21-$C$33*LO51/AO$6 -  OY50*$C$33/$C$21,DY50/$C$19),MAX(EU$8:EU50)*-1)</f>
        <v>-0.59001304928036014</v>
      </c>
      <c r="EV51" s="255">
        <f>MAX(MIN(IF(AND(OZ50=1,NH51&lt;0),-1,1)*(DD51-$C$15)/($C$14-$C$15)*$C$12*$C$21-$C$33*LP51/AP$6 -  OZ50*$C$33/$C$21,DZ50/$C$19),MAX(EV$8:EV50)*-1)</f>
        <v>0.95330486240812939</v>
      </c>
      <c r="EW51" s="255">
        <f>MAX(MIN(IF(AND(PA50=1,NI51&lt;0),-1,1)*(DE51-$C$15)/($C$14-$C$15)*$C$12*$C$21-$C$33*LQ51/AQ$6 -  PA50*$C$33/$C$21,EA50/$C$19),MAX(EW$8:EW50)*-1)</f>
        <v>0.65790432110562169</v>
      </c>
      <c r="EX51" s="255">
        <f>MAX(MIN(IF(AND(PB50=1,NJ51&lt;0),-1,1)*(DF51-$C$15)/($C$14-$C$15)*$C$12*$C$21-$C$33*LR51/AR$6 -  PB50*$C$33/$C$21,EB50/$C$19),MAX(EX$8:EX50)*-1)</f>
        <v>-0.52439488887301033</v>
      </c>
      <c r="EY51" s="255">
        <f>MAX(MIN(IF(AND(PC50=1,NK51&lt;0),-1,1)*(DG51-$C$15)/($C$14-$C$15)*$C$12*$C$21-$C$33*LS51/AS$6 -  PC50*$C$33/$C$21,EC50/$C$19),MAX(EY$8:EY50)*-1)</f>
        <v>-0.54921276822014453</v>
      </c>
      <c r="EZ51" s="255">
        <f>MAX(MIN(IF(AND(PD50=1,NL51&lt;0),-1,1)*(DH51-$C$15)/($C$14-$C$15)*$C$12*$C$21-$C$33*LT51/AT$6 -  PD50*$C$33/$C$21,ED50/$C$19),MAX(EZ$8:EZ50)*-1)</f>
        <v>-0.55906693464087787</v>
      </c>
      <c r="FA51" s="255">
        <f>MAX(MIN(IF(AND(PE50=1,NM51&lt;0),-1,1)*(DI51-$C$15)/($C$14-$C$15)*$C$12*$C$21-$C$33*LU51/AU$6 -  PE50*$C$33/$C$21,EE50/$C$19),MAX(FA$8:FA50)*-1)</f>
        <v>-0.57812984200056705</v>
      </c>
      <c r="FB51" s="255">
        <f>MAX(MIN(IF(AND(PF50=1,NN51&lt;0),-1,1)*(DJ51-$C$15)/($C$14-$C$15)*$C$12*$C$21-$C$33*LV51/AV$6 -  PF50*$C$33/$C$21,EF50/$C$19),MAX(FB$8:FB50)*-1)</f>
        <v>1.3449461880341018E-3</v>
      </c>
      <c r="FC51" s="255">
        <f>MAX(MIN(IF(AND(PG50=1,NO51&lt;0),-1,1)*(DK51-$C$15)/($C$14-$C$15)*$C$12*$C$21-$C$33*LW51/AW$6 -  PG50*$C$33/$C$21,EG50/$C$19),MAX(FC$8:FC50)*-1)</f>
        <v>1.5327098763096014E-4</v>
      </c>
      <c r="FD51" s="255">
        <f>MAX(MIN(IF(AND(PH50=1,NP51&lt;0),-1,1)*(DL51-$C$15)/($C$14-$C$15)*$C$12*$C$21-$C$33*LX51/AX$6 -  PH50*$C$33/$C$21,EH50/$C$19),MAX(FD$8:FD50)*-1)</f>
        <v>1.2345968920468575E-5</v>
      </c>
      <c r="FE51" s="255">
        <f>MAX(MIN(IF(AND(PI50=1,NQ51&lt;0),-1,1)*(DM51-$C$15)/($C$14-$C$15)*$C$12*$C$21-$C$33*LY51/AY$6 -  PI50*$C$33/$C$21,EI50/$C$19),MAX(FE$8:FE50)*-1)</f>
        <v>6.6293168354825127E-7</v>
      </c>
      <c r="FF51" s="255">
        <f>MAX(MIN(IF(AND(PJ50=1,NR51&lt;0),-1,1)*(DN51-$C$15)/($C$14-$C$15)*$C$12*$C$21-$C$33*LZ51/AZ$6 -  PJ50*$C$33/$C$21,EJ50/$C$19),MAX(FF$8:FF50)*-1)</f>
        <v>0.14115343864889843</v>
      </c>
      <c r="FG51" s="255">
        <f>MAX(MIN(IF(AND(PK50=1,NS51&lt;0),-1,1)*(DO51-$C$15)/($C$14-$C$15)*$C$12*$C$21-$C$33*MA51/BA$6 -  PK50*$C$33/$C$21,EK50/$C$19),MAX(FG$8:FG50)*-1)</f>
        <v>3.0503129320509248E-2</v>
      </c>
      <c r="FH51" s="255">
        <f>MAX(MIN(IF(AND(PL50=1,NT51&lt;0),-1,1)*(DP51-$C$15)/($C$14-$C$15)*$C$12*$C$21-$C$33*MB51/BB$6 -  PL50*$C$33/$C$21,EL50/$C$19),MAX(FH$8:FH50)*-1)</f>
        <v>1.0317598206472767E-2</v>
      </c>
      <c r="FI51" s="255">
        <f>MAX(MIN(IF(AND(PM50=1,NU51&lt;0),-1,1)*(DQ51-$C$15)/($C$14-$C$15)*$C$12*$C$21-$C$33*MC51/BC$6 -  PM50*$C$33/$C$21,EM50/$C$19),MAX(FI$8:FI50)*-1)</f>
        <v>5.4852249924776109E-3</v>
      </c>
      <c r="FJ51" s="255">
        <f>MAX(MIN(IF(AND(PN50=1,NV51&lt;0),-1,1)*(DR51-$C$15)/($C$14-$C$15)*$C$12*$C$21-$C$33*MD51/BD$6 -  PN50*$C$33/$C$21,EN50/$C$19),MAX(FJ$8:FJ50)*-1)</f>
        <v>3.6846929500258252E-3</v>
      </c>
      <c r="FK51" s="255">
        <f>MAX(MIN(IF(AND(PO50=1,NW51&lt;0),-1,1)*(DS51-$C$15)/($C$14-$C$15)*$C$12*$C$21-$C$33*ME51/BE$6 -  PO50*$C$33/$C$21,EO50/$C$19),MAX(FK$8:FK50)*-1)</f>
        <v>2.8395433943828596E-3</v>
      </c>
      <c r="FL51" s="255">
        <f>MAX(MIN(IF(AND(PP50=1,NX51&lt;0),-1,1)*(DT51-$C$15)/($C$14-$C$15)*$C$12*$C$21-$C$33*MF51/BF$6 -  PP50*$C$33/$C$21,EP50/$C$19),MAX(FL$8:FL50)*-1)</f>
        <v>2.4176651529575488E-3</v>
      </c>
      <c r="FM51" s="255">
        <f>MAX(MIN(IF(AND(PQ50=1,NY51&lt;0),-1,1)*(DU51-$C$15)/($C$14-$C$15)*$C$12*$C$21-$C$33*MG51/BG$6 -  PQ50*$C$33/$C$21,EQ50/$C$19),MAX(FM$8:FM50)*-1)</f>
        <v>2.1878933976718917E-3</v>
      </c>
      <c r="FN51" s="255">
        <f>MAX(MIN(IF(AND(PR50=1,NZ51&lt;0),-1,1)*(DV51-$C$15)/($C$14-$C$15)*$C$12*$C$21-$C$33*MH51/BH$6 -  PR50*$C$33/$C$21,ER50/$C$19),MAX(FN$8:FN50)*-1)</f>
        <v>-0.59000628440165681</v>
      </c>
      <c r="FO51" s="255">
        <f>MAX(MIN(IF(AND(PS50=1,OA51&lt;0),-1,1)*(DW51-$C$15)/($C$14-$C$15)*$C$12*$C$21-$C$33*MI51/BI$6 -  PS50*$C$33/$C$21,ES50/$C$19),MAX(FO$8:FO50)*-1)</f>
        <v>-0.59000701092498986</v>
      </c>
      <c r="FP51" s="61">
        <f t="shared" si="164"/>
        <v>1.7200000000000009</v>
      </c>
      <c r="FQ51" s="256">
        <f t="shared" si="457"/>
        <v>2.7495000000000003</v>
      </c>
      <c r="FR51" s="256">
        <f t="shared" si="458"/>
        <v>65.382181231606893</v>
      </c>
      <c r="FS51" s="256">
        <f t="shared" si="459"/>
        <v>48.297525195217581</v>
      </c>
      <c r="FT51" s="256">
        <f t="shared" si="460"/>
        <v>2.7495000000000003</v>
      </c>
      <c r="FU51" s="256">
        <f t="shared" si="461"/>
        <v>2.7495000000000003</v>
      </c>
      <c r="FV51" s="256">
        <f t="shared" si="462"/>
        <v>2.7495000000000003</v>
      </c>
      <c r="FW51" s="256">
        <f t="shared" si="463"/>
        <v>2.7495000000000003</v>
      </c>
      <c r="FX51" s="256">
        <f t="shared" si="464"/>
        <v>3.2149499757860336</v>
      </c>
      <c r="FY51" s="256">
        <f t="shared" si="465"/>
        <v>3.1331237329332087</v>
      </c>
      <c r="FZ51" s="256">
        <f t="shared" si="466"/>
        <v>3.1234471324625912</v>
      </c>
      <c r="GA51" s="256">
        <f t="shared" si="467"/>
        <v>3.1226449180321127</v>
      </c>
      <c r="GB51" s="256">
        <f t="shared" si="468"/>
        <v>12.814884297755619</v>
      </c>
      <c r="GC51" s="256">
        <f t="shared" si="469"/>
        <v>5.2170933226794842</v>
      </c>
      <c r="GD51" s="256">
        <f t="shared" si="470"/>
        <v>3.8310561117921194</v>
      </c>
      <c r="GE51" s="256">
        <f t="shared" si="471"/>
        <v>3.4992417516123586</v>
      </c>
      <c r="GF51" s="256">
        <f t="shared" si="472"/>
        <v>3.3756084225642153</v>
      </c>
      <c r="GG51" s="256">
        <f t="shared" si="473"/>
        <v>3.31757632391552</v>
      </c>
      <c r="GH51" s="256">
        <f t="shared" si="474"/>
        <v>3.288608102184035</v>
      </c>
      <c r="GI51" s="256">
        <f t="shared" si="475"/>
        <v>3.2728308505953772</v>
      </c>
      <c r="GJ51" s="256">
        <f t="shared" si="476"/>
        <v>2.7495000000000003</v>
      </c>
      <c r="GK51" s="256">
        <f t="shared" si="477"/>
        <v>2.7495000000000003</v>
      </c>
      <c r="GL51" s="61">
        <f t="shared" si="186"/>
        <v>1.7200000000000009</v>
      </c>
      <c r="GM51" s="57">
        <f t="shared" si="414"/>
        <v>-15.270664215435806</v>
      </c>
      <c r="GN51" s="57">
        <f t="shared" si="415"/>
        <v>6.9085379901837038</v>
      </c>
      <c r="GO51" s="57">
        <f t="shared" si="416"/>
        <v>6.8868071812801901</v>
      </c>
      <c r="GP51" s="57">
        <f t="shared" si="417"/>
        <v>-7.1782603197259798</v>
      </c>
      <c r="GQ51" s="57">
        <f t="shared" si="418"/>
        <v>-9.2869210277278462</v>
      </c>
      <c r="GR51" s="57">
        <f t="shared" si="419"/>
        <v>-11.254226420710864</v>
      </c>
      <c r="GS51" s="57">
        <f t="shared" si="420"/>
        <v>-13.500045052894091</v>
      </c>
      <c r="GT51" s="57">
        <f t="shared" si="421"/>
        <v>3.5738035897724035E-2</v>
      </c>
      <c r="GU51" s="57">
        <f t="shared" si="422"/>
        <v>4.5663953842246044E-3</v>
      </c>
      <c r="GV51" s="57">
        <f t="shared" si="423"/>
        <v>4.0758751134755344E-4</v>
      </c>
      <c r="GW51" s="57">
        <f t="shared" si="424"/>
        <v>2.4021112769320953E-5</v>
      </c>
      <c r="GX51" s="57">
        <f t="shared" si="425"/>
        <v>3.6533204936577612</v>
      </c>
      <c r="GY51" s="57">
        <f t="shared" si="426"/>
        <v>0.78947922582670349</v>
      </c>
      <c r="GZ51" s="57">
        <f t="shared" si="427"/>
        <v>0.26703914076646323</v>
      </c>
      <c r="HA51" s="57">
        <f t="shared" si="428"/>
        <v>0.1419680956351862</v>
      </c>
      <c r="HB51" s="57">
        <f t="shared" si="429"/>
        <v>9.5366888656882712E-2</v>
      </c>
      <c r="HC51" s="57">
        <f t="shared" si="430"/>
        <v>7.3492804529777453E-2</v>
      </c>
      <c r="HD51" s="57">
        <f t="shared" si="431"/>
        <v>6.2573790158040682E-2</v>
      </c>
      <c r="HE51" s="57">
        <f t="shared" si="432"/>
        <v>5.6626858432652229E-2</v>
      </c>
      <c r="HF51" s="57">
        <f t="shared" si="433"/>
        <v>-15.270489127458914</v>
      </c>
      <c r="HG51" s="57">
        <f t="shared" si="434"/>
        <v>-15.270507931269913</v>
      </c>
      <c r="HH51" s="61">
        <f t="shared" si="187"/>
        <v>1.7200000000000009</v>
      </c>
      <c r="HI51" s="57">
        <f t="shared" si="188"/>
        <v>15.270664215435806</v>
      </c>
      <c r="HJ51" s="57">
        <f t="shared" si="189"/>
        <v>6.9085379901837038</v>
      </c>
      <c r="HK51" s="57">
        <f t="shared" si="190"/>
        <v>6.8868071812801901</v>
      </c>
      <c r="HL51" s="57">
        <f t="shared" si="191"/>
        <v>7.1782603197259798</v>
      </c>
      <c r="HM51" s="57">
        <f t="shared" si="192"/>
        <v>9.2869210277278462</v>
      </c>
      <c r="HN51" s="57">
        <f t="shared" si="193"/>
        <v>11.254226420710864</v>
      </c>
      <c r="HO51" s="57">
        <f t="shared" si="194"/>
        <v>13.500045052894091</v>
      </c>
      <c r="HP51" s="57">
        <f t="shared" si="195"/>
        <v>3.5738035897724035E-2</v>
      </c>
      <c r="HQ51" s="57">
        <f t="shared" si="196"/>
        <v>4.5663953842246044E-3</v>
      </c>
      <c r="HR51" s="57">
        <f t="shared" si="197"/>
        <v>4.0758751134755344E-4</v>
      </c>
      <c r="HS51" s="57">
        <f t="shared" si="198"/>
        <v>2.4021112769320953E-5</v>
      </c>
      <c r="HT51" s="57">
        <f t="shared" si="199"/>
        <v>3.6533204936577612</v>
      </c>
      <c r="HU51" s="57">
        <f t="shared" si="200"/>
        <v>0.78947922582670349</v>
      </c>
      <c r="HV51" s="57">
        <f t="shared" si="201"/>
        <v>0.26703914076646323</v>
      </c>
      <c r="HW51" s="57">
        <f t="shared" si="202"/>
        <v>0.1419680956351862</v>
      </c>
      <c r="HX51" s="57">
        <f t="shared" si="203"/>
        <v>9.5366888656882712E-2</v>
      </c>
      <c r="HY51" s="57">
        <f t="shared" si="204"/>
        <v>7.3492804529777453E-2</v>
      </c>
      <c r="HZ51" s="57">
        <f t="shared" si="205"/>
        <v>6.2573790158040682E-2</v>
      </c>
      <c r="IA51" s="57">
        <f t="shared" si="206"/>
        <v>5.6626858432652229E-2</v>
      </c>
      <c r="IB51" s="57">
        <f t="shared" si="207"/>
        <v>15.270489127458914</v>
      </c>
      <c r="IC51" s="57">
        <f t="shared" si="208"/>
        <v>15.270507931269913</v>
      </c>
      <c r="ID51" s="61">
        <f t="shared" si="209"/>
        <v>1.7200000000000009</v>
      </c>
      <c r="IE51" s="57">
        <f t="shared" si="210"/>
        <v>7.2207662710276557</v>
      </c>
      <c r="IF51" s="57">
        <f t="shared" si="211"/>
        <v>8.2762894056745591</v>
      </c>
      <c r="IG51" s="57">
        <f t="shared" si="212"/>
        <v>9.273651763081201</v>
      </c>
      <c r="IH51" s="57">
        <f t="shared" si="213"/>
        <v>0</v>
      </c>
      <c r="II51" s="57">
        <f t="shared" si="214"/>
        <v>0</v>
      </c>
      <c r="IJ51" s="57">
        <f t="shared" si="215"/>
        <v>0</v>
      </c>
      <c r="IK51" s="57">
        <f t="shared" si="216"/>
        <v>2.378232501395928</v>
      </c>
      <c r="IL51" s="57">
        <f t="shared" si="217"/>
        <v>12.025928222312322</v>
      </c>
      <c r="IM51" s="57">
        <f t="shared" si="218"/>
        <v>12.031835592535201</v>
      </c>
      <c r="IN51" s="57">
        <f t="shared" si="219"/>
        <v>12.032574638320913</v>
      </c>
      <c r="IO51" s="57">
        <f t="shared" si="220"/>
        <v>12.032640024927778</v>
      </c>
      <c r="IP51" s="57">
        <f t="shared" si="221"/>
        <v>11.437685941175936</v>
      </c>
      <c r="IQ51" s="57">
        <f t="shared" si="222"/>
        <v>11.882591615360575</v>
      </c>
      <c r="IR51" s="57">
        <f t="shared" si="223"/>
        <v>11.981736907365459</v>
      </c>
      <c r="IS51" s="57">
        <f t="shared" si="224"/>
        <v>12.005560202122263</v>
      </c>
      <c r="IT51" s="57">
        <f t="shared" si="225"/>
        <v>12.014445558815034</v>
      </c>
      <c r="IU51" s="57">
        <f t="shared" si="226"/>
        <v>12.018617909704707</v>
      </c>
      <c r="IV51" s="57">
        <f t="shared" si="227"/>
        <v>12.020701045032865</v>
      </c>
      <c r="IW51" s="57">
        <f t="shared" si="228"/>
        <v>12.021835715553198</v>
      </c>
      <c r="IX51" s="57">
        <f t="shared" si="229"/>
        <v>7.2204714745684635</v>
      </c>
      <c r="IY51" s="57">
        <f t="shared" si="230"/>
        <v>7.220503133679931</v>
      </c>
      <c r="IZ51" s="61">
        <f t="shared" si="231"/>
        <v>1.7200000000000009</v>
      </c>
      <c r="JA51" s="256" t="e">
        <f t="shared" si="349"/>
        <v>#N/A</v>
      </c>
      <c r="JB51" s="256" t="e">
        <f t="shared" si="350"/>
        <v>#N/A</v>
      </c>
      <c r="JC51" s="256" t="e">
        <f t="shared" si="351"/>
        <v>#N/A</v>
      </c>
      <c r="JD51" s="256" t="e">
        <f t="shared" si="352"/>
        <v>#N/A</v>
      </c>
      <c r="JE51" s="256" t="e">
        <f t="shared" si="353"/>
        <v>#N/A</v>
      </c>
      <c r="JF51" s="256" t="e">
        <f t="shared" si="354"/>
        <v>#N/A</v>
      </c>
      <c r="JG51" s="256" t="e">
        <f t="shared" si="355"/>
        <v>#N/A</v>
      </c>
      <c r="JH51" s="256" t="e">
        <f t="shared" si="356"/>
        <v>#N/A</v>
      </c>
      <c r="JI51" s="256" t="e">
        <f t="shared" si="357"/>
        <v>#N/A</v>
      </c>
      <c r="JJ51" s="256" t="e">
        <f t="shared" si="358"/>
        <v>#N/A</v>
      </c>
      <c r="JK51" s="256" t="e">
        <f t="shared" si="359"/>
        <v>#N/A</v>
      </c>
      <c r="JL51" s="256" t="e">
        <f t="shared" si="360"/>
        <v>#N/A</v>
      </c>
      <c r="JM51" s="256" t="e">
        <f t="shared" si="361"/>
        <v>#N/A</v>
      </c>
      <c r="JN51" s="256" t="e">
        <f t="shared" si="362"/>
        <v>#N/A</v>
      </c>
      <c r="JO51" s="256" t="e">
        <f t="shared" si="363"/>
        <v>#N/A</v>
      </c>
      <c r="JP51" s="256" t="e">
        <f t="shared" si="364"/>
        <v>#N/A</v>
      </c>
      <c r="JQ51" s="256" t="e">
        <f t="shared" si="365"/>
        <v>#N/A</v>
      </c>
      <c r="JR51" s="256" t="e">
        <f t="shared" si="366"/>
        <v>#N/A</v>
      </c>
      <c r="JS51" s="256" t="e">
        <f t="shared" si="367"/>
        <v>#N/A</v>
      </c>
      <c r="JT51" s="256" t="e">
        <f t="shared" si="368"/>
        <v>#N/A</v>
      </c>
      <c r="JU51" s="256" t="e">
        <f t="shared" si="369"/>
        <v>#N/A</v>
      </c>
      <c r="JV51" s="61">
        <f t="shared" si="233"/>
        <v>1.7200000000000009</v>
      </c>
      <c r="JW51" s="46">
        <f t="shared" si="478"/>
        <v>0</v>
      </c>
      <c r="JX51" s="46">
        <f t="shared" si="479"/>
        <v>0</v>
      </c>
      <c r="JY51" s="46">
        <f t="shared" si="480"/>
        <v>0</v>
      </c>
      <c r="JZ51" s="46">
        <f t="shared" si="481"/>
        <v>0</v>
      </c>
      <c r="KA51" s="46">
        <f t="shared" si="482"/>
        <v>0</v>
      </c>
      <c r="KB51" s="46">
        <f t="shared" si="483"/>
        <v>0</v>
      </c>
      <c r="KC51" s="46">
        <f t="shared" si="484"/>
        <v>0</v>
      </c>
      <c r="KD51" s="46">
        <f t="shared" si="485"/>
        <v>1</v>
      </c>
      <c r="KE51" s="46">
        <f t="shared" si="486"/>
        <v>1</v>
      </c>
      <c r="KF51" s="46">
        <f t="shared" si="487"/>
        <v>1</v>
      </c>
      <c r="KG51" s="46">
        <f t="shared" si="488"/>
        <v>1</v>
      </c>
      <c r="KH51" s="46">
        <f t="shared" si="489"/>
        <v>0</v>
      </c>
      <c r="KI51" s="46">
        <f t="shared" si="490"/>
        <v>0</v>
      </c>
      <c r="KJ51" s="46">
        <f t="shared" si="491"/>
        <v>0</v>
      </c>
      <c r="KK51" s="46">
        <f t="shared" si="492"/>
        <v>1</v>
      </c>
      <c r="KL51" s="46">
        <f t="shared" si="493"/>
        <v>1</v>
      </c>
      <c r="KM51" s="46">
        <f t="shared" si="494"/>
        <v>1</v>
      </c>
      <c r="KN51" s="46">
        <f t="shared" si="495"/>
        <v>1</v>
      </c>
      <c r="KO51" s="46">
        <f t="shared" si="496"/>
        <v>1</v>
      </c>
      <c r="KP51" s="46">
        <f t="shared" si="497"/>
        <v>0</v>
      </c>
      <c r="KQ51" s="46">
        <f t="shared" si="498"/>
        <v>0</v>
      </c>
      <c r="KR51" s="61">
        <f t="shared" si="255"/>
        <v>1.7200000000000009</v>
      </c>
      <c r="KS51" s="1">
        <f t="shared" si="499"/>
        <v>0</v>
      </c>
      <c r="KT51" s="1">
        <f t="shared" si="500"/>
        <v>0</v>
      </c>
      <c r="KU51" s="1">
        <f t="shared" si="501"/>
        <v>0</v>
      </c>
      <c r="KV51" s="1">
        <f t="shared" si="502"/>
        <v>0</v>
      </c>
      <c r="KW51" s="1">
        <f t="shared" si="503"/>
        <v>0</v>
      </c>
      <c r="KX51" s="1">
        <f t="shared" si="504"/>
        <v>0</v>
      </c>
      <c r="KY51" s="1">
        <f t="shared" si="505"/>
        <v>0</v>
      </c>
      <c r="KZ51" s="1">
        <f t="shared" si="506"/>
        <v>0</v>
      </c>
      <c r="LA51" s="1">
        <f t="shared" si="507"/>
        <v>0</v>
      </c>
      <c r="LB51" s="1">
        <f t="shared" si="508"/>
        <v>0</v>
      </c>
      <c r="LC51" s="1">
        <f t="shared" si="509"/>
        <v>0</v>
      </c>
      <c r="LD51" s="1">
        <f t="shared" si="510"/>
        <v>0</v>
      </c>
      <c r="LE51" s="1">
        <f t="shared" si="511"/>
        <v>0</v>
      </c>
      <c r="LF51" s="1">
        <f t="shared" si="512"/>
        <v>0</v>
      </c>
      <c r="LG51" s="1">
        <f t="shared" si="513"/>
        <v>0</v>
      </c>
      <c r="LH51" s="1">
        <f t="shared" si="514"/>
        <v>0</v>
      </c>
      <c r="LI51" s="1">
        <f t="shared" si="515"/>
        <v>0</v>
      </c>
      <c r="LJ51" s="1">
        <f t="shared" si="516"/>
        <v>0</v>
      </c>
      <c r="LK51" s="1">
        <f t="shared" si="517"/>
        <v>0</v>
      </c>
      <c r="LL51" s="1">
        <f t="shared" si="518"/>
        <v>0</v>
      </c>
      <c r="LM51" s="1">
        <f t="shared" si="519"/>
        <v>0</v>
      </c>
      <c r="LN51" s="61">
        <f t="shared" si="277"/>
        <v>1.7200000000000009</v>
      </c>
      <c r="LO51" s="57">
        <f t="shared" si="278"/>
        <v>11.794225248699155</v>
      </c>
      <c r="LP51" s="57">
        <f t="shared" si="279"/>
        <v>13.542295272744376</v>
      </c>
      <c r="LQ51" s="57">
        <f t="shared" si="280"/>
        <v>16.699013072001989</v>
      </c>
      <c r="LR51" s="57">
        <f t="shared" si="281"/>
        <v>16.606006808102038</v>
      </c>
      <c r="LS51" s="57">
        <f t="shared" si="282"/>
        <v>15.186320089885973</v>
      </c>
      <c r="LT51" s="57">
        <f t="shared" si="283"/>
        <v>13.337971942059758</v>
      </c>
      <c r="LU51" s="57">
        <f t="shared" si="284"/>
        <v>12.467942730321106</v>
      </c>
      <c r="LV51" s="57">
        <f t="shared" si="285"/>
        <v>11.491881610735151</v>
      </c>
      <c r="LW51" s="57">
        <f t="shared" si="286"/>
        <v>10.255966218626604</v>
      </c>
      <c r="LX51" s="57">
        <f t="shared" si="287"/>
        <v>9.2560760024434572</v>
      </c>
      <c r="LY51" s="57">
        <f t="shared" si="288"/>
        <v>8.4333663002206105</v>
      </c>
      <c r="LZ51" s="57">
        <f t="shared" si="289"/>
        <v>10.411710499180602</v>
      </c>
      <c r="MA51" s="57">
        <f t="shared" si="290"/>
        <v>11.614806855728633</v>
      </c>
      <c r="MB51" s="57">
        <f t="shared" si="291"/>
        <v>11.742256542554601</v>
      </c>
      <c r="MC51" s="57">
        <f t="shared" si="292"/>
        <v>11.772504672171063</v>
      </c>
      <c r="MD51" s="57">
        <f t="shared" si="293"/>
        <v>11.783749236195586</v>
      </c>
      <c r="ME51" s="57">
        <f t="shared" si="294"/>
        <v>11.789022481647367</v>
      </c>
      <c r="MF51" s="57">
        <f t="shared" si="295"/>
        <v>11.791653605306344</v>
      </c>
      <c r="MG51" s="57">
        <f t="shared" si="296"/>
        <v>11.793086297546889</v>
      </c>
      <c r="MH51" s="57">
        <f t="shared" si="297"/>
        <v>11.793914780025473</v>
      </c>
      <c r="MI51" s="57">
        <f t="shared" si="298"/>
        <v>11.793948123230207</v>
      </c>
      <c r="MJ51" s="61">
        <f t="shared" si="299"/>
        <v>1.7200000000000009</v>
      </c>
      <c r="MK51" s="57" t="e">
        <f t="shared" si="435"/>
        <v>#N/A</v>
      </c>
      <c r="ML51" s="57" t="e">
        <f t="shared" si="370"/>
        <v>#N/A</v>
      </c>
      <c r="MM51" s="57" t="e">
        <f t="shared" si="371"/>
        <v>#N/A</v>
      </c>
      <c r="MN51" s="57" t="e">
        <f t="shared" si="372"/>
        <v>#N/A</v>
      </c>
      <c r="MO51" s="57" t="e">
        <f t="shared" si="373"/>
        <v>#N/A</v>
      </c>
      <c r="MP51" s="57" t="e">
        <f t="shared" si="374"/>
        <v>#N/A</v>
      </c>
      <c r="MQ51" s="57" t="e">
        <f t="shared" si="375"/>
        <v>#N/A</v>
      </c>
      <c r="MR51" s="57" t="e">
        <f t="shared" si="376"/>
        <v>#N/A</v>
      </c>
      <c r="MS51" s="57" t="e">
        <f t="shared" si="377"/>
        <v>#N/A</v>
      </c>
      <c r="MT51" s="57" t="e">
        <f t="shared" si="378"/>
        <v>#N/A</v>
      </c>
      <c r="MU51" s="57" t="e">
        <f t="shared" si="379"/>
        <v>#N/A</v>
      </c>
      <c r="MV51" s="57" t="e">
        <f t="shared" si="380"/>
        <v>#N/A</v>
      </c>
      <c r="MW51" s="57" t="e">
        <f t="shared" si="381"/>
        <v>#N/A</v>
      </c>
      <c r="MX51" s="57" t="e">
        <f t="shared" si="382"/>
        <v>#N/A</v>
      </c>
      <c r="MY51" s="57" t="e">
        <f t="shared" si="383"/>
        <v>#N/A</v>
      </c>
      <c r="MZ51" s="57" t="e">
        <f t="shared" si="384"/>
        <v>#N/A</v>
      </c>
      <c r="NA51" s="57" t="e">
        <f t="shared" si="385"/>
        <v>#N/A</v>
      </c>
      <c r="NB51" s="57" t="e">
        <f t="shared" si="386"/>
        <v>#N/A</v>
      </c>
      <c r="NC51" s="57" t="e">
        <f t="shared" si="387"/>
        <v>#N/A</v>
      </c>
      <c r="ND51" s="57" t="e">
        <f t="shared" si="388"/>
        <v>#N/A</v>
      </c>
      <c r="NE51" s="57" t="e">
        <f t="shared" si="389"/>
        <v>#N/A</v>
      </c>
      <c r="NF51" s="61">
        <f t="shared" si="320"/>
        <v>1.7200000000000009</v>
      </c>
      <c r="NG51" s="256">
        <f>IF(OY50=0,MIN('Drive Train'!$F$35-FQ50*$C$19*'Drive Train'!$F$39,NG50+$C$39)-$C$7,IF(LO50-1&lt;=0,0,IF($C$37=Motors!$C$30,MAX(MAX(NG$8:NG50)*-1,NG50-$C$39),MAX(0,MAX(NG$8:NG50)*-1,NG50-$C$39))))</f>
        <v>7.2207662710276557</v>
      </c>
      <c r="NH51" s="256">
        <f>IF(OZ50=0,MIN('Drive Train'!$F$35-FR50*$C$19*'Drive Train'!$F$39,NH50+$C$39)-$C$7,IF(LP50-1&lt;=0,0,IF($C$37=Motors!$C$30,MAX(MAX(NH$8:NH50)*-1,NH50-$C$39),MAX(0,MAX(NH$8:NH50)*-1,NH50-$C$39))))</f>
        <v>8.2762894056745591</v>
      </c>
      <c r="NI51" s="256">
        <f>IF(PA50=0,MIN('Drive Train'!$F$35-FS50*$C$19*'Drive Train'!$F$39,NI50+$C$39)-$C$7,IF(LQ50-1&lt;=0,0,IF($C$37=Motors!$C$30,MAX(MAX(NI$8:NI50)*-1,NI50-$C$39),MAX(0,MAX(NI$8:NI50)*-1,NI50-$C$39))))</f>
        <v>9.273651763081201</v>
      </c>
      <c r="NJ51" s="256">
        <f>IF(PB50=0,MIN('Drive Train'!$F$35-FT50*$C$19*'Drive Train'!$F$39,NJ50+$C$39)-$C$7,IF(LR50-1&lt;=0,0,IF($C$37=Motors!$C$30,MAX(MAX(NJ$8:NJ50)*-1,NJ50-$C$39),MAX(0,MAX(NJ$8:NJ50)*-1,NJ50-$C$39))))</f>
        <v>0</v>
      </c>
      <c r="NK51" s="256">
        <f>IF(PC50=0,MIN('Drive Train'!$F$35-FU50*$C$19*'Drive Train'!$F$39,NK50+$C$39)-$C$7,IF(LS50-1&lt;=0,0,IF($C$37=Motors!$C$30,MAX(MAX(NK$8:NK50)*-1,NK50-$C$39),MAX(0,MAX(NK$8:NK50)*-1,NK50-$C$39))))</f>
        <v>0</v>
      </c>
      <c r="NL51" s="256">
        <f>IF(PD50=0,MIN('Drive Train'!$F$35-FV50*$C$19*'Drive Train'!$F$39,NL50+$C$39)-$C$7,IF(LT50-1&lt;=0,0,IF($C$37=Motors!$C$30,MAX(MAX(NL$8:NL50)*-1,NL50-$C$39),MAX(0,MAX(NL$8:NL50)*-1,NL50-$C$39))))</f>
        <v>0</v>
      </c>
      <c r="NM51" s="256">
        <f>IF(PE50=0,MIN('Drive Train'!$F$35-FW50*$C$19*'Drive Train'!$F$39,NM50+$C$39)-$C$7,IF(LU50-1&lt;=0,0,IF($C$37=Motors!$C$30,MAX(MAX(NM$8:NM50)*-1,NM50-$C$39),MAX(0,MAX(NM$8:NM50)*-1,NM50-$C$39))))</f>
        <v>2.378232501395928</v>
      </c>
      <c r="NN51" s="256">
        <f>IF(PF50=0,MIN('Drive Train'!$F$35-FX50*$C$19*'Drive Train'!$F$39,NN50+$C$39)-$C$7,IF(LV50-1&lt;=0,0,IF($C$37=Motors!$C$30,MAX(MAX(NN$8:NN50)*-1,NN50-$C$39),MAX(0,MAX(NN$8:NN50)*-1,NN50-$C$39))))</f>
        <v>12.025928222312322</v>
      </c>
      <c r="NO51" s="256">
        <f>IF(PG50=0,MIN('Drive Train'!$F$35-FY50*$C$19*'Drive Train'!$F$39,NO50+$C$39)-$C$7,IF(LW50-1&lt;=0,0,IF($C$37=Motors!$C$30,MAX(MAX(NO$8:NO50)*-1,NO50-$C$39),MAX(0,MAX(NO$8:NO50)*-1,NO50-$C$39))))</f>
        <v>12.031835592535201</v>
      </c>
      <c r="NP51" s="256">
        <f>IF(PH50=0,MIN('Drive Train'!$F$35-FZ50*$C$19*'Drive Train'!$F$39,NP50+$C$39)-$C$7,IF(LX50-1&lt;=0,0,IF($C$37=Motors!$C$30,MAX(MAX(NP$8:NP50)*-1,NP50-$C$39),MAX(0,MAX(NP$8:NP50)*-1,NP50-$C$39))))</f>
        <v>12.032574638320913</v>
      </c>
      <c r="NQ51" s="256">
        <f>IF(PI50=0,MIN('Drive Train'!$F$35-GA50*$C$19*'Drive Train'!$F$39,NQ50+$C$39)-$C$7,IF(LY50-1&lt;=0,0,IF($C$37=Motors!$C$30,MAX(MAX(NQ$8:NQ50)*-1,NQ50-$C$39),MAX(0,MAX(NQ$8:NQ50)*-1,NQ50-$C$39))))</f>
        <v>12.032640024927778</v>
      </c>
      <c r="NR51" s="256">
        <f>IF(PJ50=0,MIN('Drive Train'!$F$35-GB50*$C$19*'Drive Train'!$F$39,NR50+$C$39)-$C$7,IF(LZ50-1&lt;=0,0,IF($C$37=Motors!$C$30,MAX(MAX(NR$8:NR50)*-1,NR50-$C$39),MAX(0,MAX(NR$8:NR50)*-1,NR50-$C$39))))</f>
        <v>11.437685941175936</v>
      </c>
      <c r="NS51" s="256">
        <f>IF(PK50=0,MIN('Drive Train'!$F$35-GC50*$C$19*'Drive Train'!$F$39,NS50+$C$39)-$C$7,IF(MA50-1&lt;=0,0,IF($C$37=Motors!$C$30,MAX(MAX(NS$8:NS50)*-1,NS50-$C$39),MAX(0,MAX(NS$8:NS50)*-1,NS50-$C$39))))</f>
        <v>11.882591615360575</v>
      </c>
      <c r="NT51" s="256">
        <f>IF(PL50=0,MIN('Drive Train'!$F$35-GD50*$C$19*'Drive Train'!$F$39,NT50+$C$39)-$C$7,IF(MB50-1&lt;=0,0,IF($C$37=Motors!$C$30,MAX(MAX(NT$8:NT50)*-1,NT50-$C$39),MAX(0,MAX(NT$8:NT50)*-1,NT50-$C$39))))</f>
        <v>11.981736907365459</v>
      </c>
      <c r="NU51" s="256">
        <f>IF(PM50=0,MIN('Drive Train'!$F$35-GE50*$C$19*'Drive Train'!$F$39,NU50+$C$39)-$C$7,IF(MC50-1&lt;=0,0,IF($C$37=Motors!$C$30,MAX(MAX(NU$8:NU50)*-1,NU50-$C$39),MAX(0,MAX(NU$8:NU50)*-1,NU50-$C$39))))</f>
        <v>12.005560202122263</v>
      </c>
      <c r="NV51" s="256">
        <f>IF(PN50=0,MIN('Drive Train'!$F$35-GF50*$C$19*'Drive Train'!$F$39,NV50+$C$39)-$C$7,IF(MD50-1&lt;=0,0,IF($C$37=Motors!$C$30,MAX(MAX(NV$8:NV50)*-1,NV50-$C$39),MAX(0,MAX(NV$8:NV50)*-1,NV50-$C$39))))</f>
        <v>12.014445558815034</v>
      </c>
      <c r="NW51" s="256">
        <f>IF(PO50=0,MIN('Drive Train'!$F$35-GG50*$C$19*'Drive Train'!$F$39,NW50+$C$39)-$C$7,IF(ME50-1&lt;=0,0,IF($C$37=Motors!$C$30,MAX(MAX(NW$8:NW50)*-1,NW50-$C$39),MAX(0,MAX(NW$8:NW50)*-1,NW50-$C$39))))</f>
        <v>12.018617909704707</v>
      </c>
      <c r="NX51" s="256">
        <f>IF(PP50=0,MIN('Drive Train'!$F$35-GH50*$C$19*'Drive Train'!$F$39,NX50+$C$39)-$C$7,IF(MF50-1&lt;=0,0,IF($C$37=Motors!$C$30,MAX(MAX(NX$8:NX50)*-1,NX50-$C$39),MAX(0,MAX(NX$8:NX50)*-1,NX50-$C$39))))</f>
        <v>12.020701045032865</v>
      </c>
      <c r="NY51" s="256">
        <f>IF(PQ50=0,MIN('Drive Train'!$F$35-GI50*$C$19*'Drive Train'!$F$39,NY50+$C$39)-$C$7,IF(MG50-1&lt;=0,0,IF($C$37=Motors!$C$30,MAX(MAX(NY$8:NY50)*-1,NY50-$C$39),MAX(0,MAX(NY$8:NY50)*-1,NY50-$C$39))))</f>
        <v>12.021835715553198</v>
      </c>
      <c r="NZ51" s="256">
        <f>IF(PR50=0,MIN('Drive Train'!$F$35-GJ50*$C$19*'Drive Train'!$F$39,NZ50+$C$39)-$C$7,IF(MH50-1&lt;=0,0,IF($C$37=Motors!$C$30,MAX(MAX(NZ$8:NZ50)*-1,NZ50-$C$39),MAX(0,MAX(NZ$8:NZ50)*-1,NZ50-$C$39))))</f>
        <v>7.2204714745684635</v>
      </c>
      <c r="OA51" s="256">
        <f>IF(PS50=0,MIN('Drive Train'!$F$35-GK50*$C$19*'Drive Train'!$F$39,OA50+$C$39)-$C$7,IF(MI50-1&lt;=0,0,IF($C$37=Motors!$C$30,MAX(MAX(OA$8:OA50)*-1,OA50-$C$39),MAX(0,MAX(OA$8:OA50)*-1,OA50-$C$39))))</f>
        <v>7.220503133679931</v>
      </c>
      <c r="OB51" s="61">
        <f t="shared" si="321"/>
        <v>1.7200000000000009</v>
      </c>
      <c r="OC51" s="256">
        <f>'Drive Train'!$F$35-(FQ51*$C$13)*$C$19*'Drive Train'!$F$39</f>
        <v>12.23503</v>
      </c>
      <c r="OD51" s="256">
        <f>'Drive Train'!$F$35-(FR51*$C$13)*$C$19*'Drive Train'!$F$39</f>
        <v>8.4770691261035864</v>
      </c>
      <c r="OE51" s="256">
        <f>'Drive Train'!$F$35-(FS51*$C$13)*$C$19*'Drive Train'!$F$39</f>
        <v>9.5021484882869451</v>
      </c>
      <c r="OF51" s="256">
        <f>'Drive Train'!$F$35-(FT51*$C$13)*$C$19*'Drive Train'!$F$39</f>
        <v>12.23503</v>
      </c>
      <c r="OG51" s="256">
        <f>'Drive Train'!$F$35-(FU51*$C$13)*$C$19*'Drive Train'!$F$39</f>
        <v>12.23503</v>
      </c>
      <c r="OH51" s="256">
        <f>'Drive Train'!$F$35-(FV51*$C$13)*$C$19*'Drive Train'!$F$39</f>
        <v>12.23503</v>
      </c>
      <c r="OI51" s="256">
        <f>'Drive Train'!$F$35-(FW51*$C$13)*$C$19*'Drive Train'!$F$39</f>
        <v>12.23503</v>
      </c>
      <c r="OJ51" s="256">
        <f>'Drive Train'!$F$35-(FX51*$C$13)*$C$19*'Drive Train'!$F$39</f>
        <v>12.207103001452838</v>
      </c>
      <c r="OK51" s="256">
        <f>'Drive Train'!$F$35-(FY51*$C$13)*$C$19*'Drive Train'!$F$39</f>
        <v>12.212012576024009</v>
      </c>
      <c r="OL51" s="256">
        <f>'Drive Train'!$F$35-(FZ51*$C$13)*$C$19*'Drive Train'!$F$39</f>
        <v>12.212593172052244</v>
      </c>
      <c r="OM51" s="256">
        <f>'Drive Train'!$F$35-(GA51*$C$13)*$C$19*'Drive Train'!$F$39</f>
        <v>12.212641304918074</v>
      </c>
      <c r="ON51" s="256">
        <f>'Drive Train'!$F$35-(GB51*$C$13)*$C$19*'Drive Train'!$F$39</f>
        <v>11.631106942134663</v>
      </c>
      <c r="OO51" s="256">
        <f>'Drive Train'!$F$35-(GC51*$C$13)*$C$19*'Drive Train'!$F$39</f>
        <v>12.086974400639232</v>
      </c>
      <c r="OP51" s="256">
        <f>'Drive Train'!$F$35-(GD51*$C$13)*$C$19*'Drive Train'!$F$39</f>
        <v>12.170136633292474</v>
      </c>
      <c r="OQ51" s="256">
        <f>'Drive Train'!$F$35-(GE51*$C$13)*$C$19*'Drive Train'!$F$39</f>
        <v>12.190045494903259</v>
      </c>
      <c r="OR51" s="256">
        <f>'Drive Train'!$F$35-(GF51*$C$13)*$C$19*'Drive Train'!$F$39</f>
        <v>12.197463494646147</v>
      </c>
      <c r="OS51" s="256">
        <f>'Drive Train'!$F$35-(GG51*$C$13)*$C$19*'Drive Train'!$F$39</f>
        <v>12.20094542056507</v>
      </c>
      <c r="OT51" s="256">
        <f>'Drive Train'!$F$35-(GH51*$C$13)*$C$19*'Drive Train'!$F$39</f>
        <v>12.202683513868958</v>
      </c>
      <c r="OU51" s="256">
        <f>'Drive Train'!$F$35-(GI51*$C$13)*$C$19*'Drive Train'!$F$39</f>
        <v>12.203630148964278</v>
      </c>
      <c r="OV51" s="256">
        <f>'Drive Train'!$F$35-(GJ51*$C$13)*$C$19*'Drive Train'!$F$39</f>
        <v>12.23503</v>
      </c>
      <c r="OW51" s="256">
        <f>'Drive Train'!$F$35-(GK51*$C$13)*$C$19*'Drive Train'!$F$39</f>
        <v>12.23503</v>
      </c>
      <c r="OX51" s="61">
        <f t="shared" si="322"/>
        <v>1.7200000000000009</v>
      </c>
      <c r="OY51" s="1">
        <f>IF(PU51&gt;='Drive Train'!$F$29,1,0)</f>
        <v>1</v>
      </c>
      <c r="OZ51" s="1">
        <f>IF(PV51&gt;='Drive Train'!$F$29,1,0)</f>
        <v>0</v>
      </c>
      <c r="PA51" s="1">
        <f>IF(PW51&gt;='Drive Train'!$F$29,1,0)</f>
        <v>1</v>
      </c>
      <c r="PB51" s="1">
        <f>IF(PX51&gt;='Drive Train'!$F$29,1,0)</f>
        <v>1</v>
      </c>
      <c r="PC51" s="1">
        <f>IF(PY51&gt;='Drive Train'!$F$29,1,0)</f>
        <v>1</v>
      </c>
      <c r="PD51" s="1">
        <f>IF(PZ51&gt;='Drive Train'!$F$29,1,0)</f>
        <v>1</v>
      </c>
      <c r="PE51" s="1">
        <f>IF(QA51&gt;='Drive Train'!$F$29,1,0)</f>
        <v>1</v>
      </c>
      <c r="PF51" s="1">
        <f>IF(QB51&gt;='Drive Train'!$F$29,1,0)</f>
        <v>1</v>
      </c>
      <c r="PG51" s="1">
        <f>IF(QC51&gt;='Drive Train'!$F$29,1,0)</f>
        <v>0</v>
      </c>
      <c r="PH51" s="1">
        <f>IF(QD51&gt;='Drive Train'!$F$29,1,0)</f>
        <v>0</v>
      </c>
      <c r="PI51" s="1">
        <f>IF(QE51&gt;='Drive Train'!$F$29,1,0)</f>
        <v>0</v>
      </c>
      <c r="PJ51" s="1">
        <f>IF(QF51&gt;='Drive Train'!$F$29,1,0)</f>
        <v>0</v>
      </c>
      <c r="PK51" s="1">
        <f>IF(QG51&gt;='Drive Train'!$F$29,1,0)</f>
        <v>0</v>
      </c>
      <c r="PL51" s="1">
        <f>IF(QH51&gt;='Drive Train'!$F$29,1,0)</f>
        <v>0</v>
      </c>
      <c r="PM51" s="1">
        <f>IF(QI51&gt;='Drive Train'!$F$29,1,0)</f>
        <v>0</v>
      </c>
      <c r="PN51" s="1">
        <f>IF(QJ51&gt;='Drive Train'!$F$29,1,0)</f>
        <v>0</v>
      </c>
      <c r="PO51" s="1">
        <f>IF(QK51&gt;='Drive Train'!$F$29,1,0)</f>
        <v>0</v>
      </c>
      <c r="PP51" s="1">
        <f>IF(QL51&gt;='Drive Train'!$F$29,1,0)</f>
        <v>1</v>
      </c>
      <c r="PQ51" s="1">
        <f>IF(QM51&gt;='Drive Train'!$F$29,1,0)</f>
        <v>1</v>
      </c>
      <c r="PR51" s="1">
        <f>IF(QN51&gt;='Drive Train'!$F$29,1,0)</f>
        <v>1</v>
      </c>
      <c r="PS51" s="1">
        <f>IF(QO51&gt;='Drive Train'!$F$29,1,0)</f>
        <v>1</v>
      </c>
      <c r="PT51" s="253">
        <f t="shared" si="323"/>
        <v>1.7200000000000009</v>
      </c>
      <c r="PU51" s="57">
        <f t="shared" si="324"/>
        <v>16.616062686489972</v>
      </c>
      <c r="PV51" s="57">
        <f t="shared" si="325"/>
        <v>12.408238870471658</v>
      </c>
      <c r="PW51" s="57">
        <f t="shared" si="326"/>
        <v>16.148974110329348</v>
      </c>
      <c r="PX51" s="57">
        <f t="shared" si="327"/>
        <v>18.254431908024209</v>
      </c>
      <c r="PY51" s="57">
        <f t="shared" si="328"/>
        <v>18.895449619319159</v>
      </c>
      <c r="PZ51" s="57">
        <f t="shared" si="329"/>
        <v>18.412409567626181</v>
      </c>
      <c r="QA51" s="57">
        <f t="shared" si="330"/>
        <v>17.517883223839156</v>
      </c>
      <c r="QB51" s="57">
        <f t="shared" si="331"/>
        <v>16.302571030304158</v>
      </c>
      <c r="QC51" s="57">
        <f t="shared" si="332"/>
        <v>15.082904999351879</v>
      </c>
      <c r="QD51" s="57">
        <f t="shared" si="333"/>
        <v>13.963699227414166</v>
      </c>
      <c r="QE51" s="57">
        <f t="shared" si="334"/>
        <v>12.970458335212053</v>
      </c>
      <c r="QF51" s="57">
        <f t="shared" si="335"/>
        <v>10.540342685703497</v>
      </c>
      <c r="QG51" s="57">
        <f t="shared" si="336"/>
        <v>12.661632837476438</v>
      </c>
      <c r="QH51" s="57">
        <f t="shared" si="337"/>
        <v>14.029499609380887</v>
      </c>
      <c r="QI51" s="57">
        <f t="shared" si="338"/>
        <v>14.924478499443863</v>
      </c>
      <c r="QJ51" s="57">
        <f t="shared" si="339"/>
        <v>15.541130784233335</v>
      </c>
      <c r="QK51" s="57">
        <f t="shared" si="340"/>
        <v>15.978662552242024</v>
      </c>
      <c r="QL51" s="57">
        <f t="shared" si="341"/>
        <v>16.261069879919965</v>
      </c>
      <c r="QM51" s="57">
        <f t="shared" si="342"/>
        <v>16.446826706078873</v>
      </c>
      <c r="QN51" s="57">
        <f t="shared" si="343"/>
        <v>16.557211135711615</v>
      </c>
      <c r="QO51" s="57">
        <f t="shared" si="344"/>
        <v>16.56291280326997</v>
      </c>
      <c r="QP51" s="61">
        <f t="shared" si="345"/>
        <v>1.7200000000000009</v>
      </c>
      <c r="QQ51" s="57">
        <f t="shared" si="436"/>
        <v>3.4695548865589357E-2</v>
      </c>
      <c r="QR51" s="57">
        <f t="shared" si="437"/>
        <v>0.82504843202765454</v>
      </c>
      <c r="QS51" s="57">
        <f t="shared" si="438"/>
        <v>0.60945959101571368</v>
      </c>
      <c r="QT51" s="57">
        <f t="shared" si="439"/>
        <v>3.4695548865589357E-2</v>
      </c>
      <c r="QU51" s="57">
        <f t="shared" si="440"/>
        <v>3.4695548865589357E-2</v>
      </c>
      <c r="QV51" s="57">
        <f t="shared" si="441"/>
        <v>3.4695548865589357E-2</v>
      </c>
      <c r="QW51" s="57">
        <f t="shared" si="442"/>
        <v>3.4695548865589357E-2</v>
      </c>
      <c r="QX51" s="57">
        <f t="shared" si="443"/>
        <v>4.0568995812078429E-2</v>
      </c>
      <c r="QY51" s="57">
        <f t="shared" si="444"/>
        <v>3.9536442108718629E-2</v>
      </c>
      <c r="QZ51" s="57">
        <f t="shared" si="445"/>
        <v>3.9414334465699502E-2</v>
      </c>
      <c r="RA51" s="57">
        <f t="shared" si="446"/>
        <v>3.9404211436067448E-2</v>
      </c>
      <c r="RB51" s="57">
        <f t="shared" si="447"/>
        <v>0.1617091996216235</v>
      </c>
      <c r="RC51" s="57">
        <f t="shared" si="448"/>
        <v>6.5833757524410258E-2</v>
      </c>
      <c r="RD51" s="57">
        <f t="shared" si="449"/>
        <v>4.8343551385160298E-2</v>
      </c>
      <c r="RE51" s="57">
        <f t="shared" si="450"/>
        <v>4.4156433237162063E-2</v>
      </c>
      <c r="RF51" s="57">
        <f t="shared" si="451"/>
        <v>4.2596321868038453E-2</v>
      </c>
      <c r="RG51" s="57">
        <f t="shared" si="452"/>
        <v>4.1864023081190478E-2</v>
      </c>
      <c r="RH51" s="57">
        <f t="shared" si="453"/>
        <v>4.149847721734834E-2</v>
      </c>
      <c r="RI51" s="57">
        <f t="shared" si="454"/>
        <v>4.1299386326837703E-2</v>
      </c>
      <c r="RJ51" s="57">
        <f t="shared" si="455"/>
        <v>3.4695548865589357E-2</v>
      </c>
      <c r="RK51" s="57">
        <f t="shared" si="456"/>
        <v>3.4695548865589357E-2</v>
      </c>
      <c r="RL51" s="61">
        <f t="shared" si="346"/>
        <v>1.7200000000000009</v>
      </c>
      <c r="RM51" s="2">
        <f>IF(AND(LO51&gt;=LO$6*'Drive Train'!$AA$52,LO51&lt;=LO$6*'Drive Train'!$AA$53,KS51=0,JW51=0,EU51&gt;0),$C$17,0)</f>
        <v>0</v>
      </c>
      <c r="RN51" s="2">
        <f>IF(AND(LP51&gt;=LP$6*'Drive Train'!$AA$52,LP51&lt;=LP$6*'Drive Train'!$AA$53,KT51=0,JX51=0,EV51&gt;0),$C$17,0)</f>
        <v>0.04</v>
      </c>
      <c r="RO51" s="2">
        <f>IF(AND(LQ51&gt;=LQ$6*'Drive Train'!$AA$52,LQ51&lt;=LQ$6*'Drive Train'!$AA$53,KU51=0,JY51=0,EW51&gt;0),$C$17,0)</f>
        <v>0.04</v>
      </c>
      <c r="RP51" s="2">
        <f>IF(AND(LR51&gt;=LR$6*'Drive Train'!$AA$52,LR51&lt;=LR$6*'Drive Train'!$AA$53,KV51=0,JZ51=0,EX51&gt;0),$C$17,0)</f>
        <v>0</v>
      </c>
      <c r="RQ51" s="2">
        <f>IF(AND(LS51&gt;=LS$6*'Drive Train'!$AA$52,LS51&lt;=LS$6*'Drive Train'!$AA$53,KW51=0,KA51=0,EY51&gt;0),$C$17,0)</f>
        <v>0</v>
      </c>
      <c r="RR51" s="2">
        <f>IF(AND(LT51&gt;=LT$6*'Drive Train'!$AA$52,LT51&lt;=LT$6*'Drive Train'!$AA$53,KX51=0,KB51=0,EZ51&gt;0),$C$17,0)</f>
        <v>0</v>
      </c>
      <c r="RS51" s="2">
        <f>IF(AND(LU51&gt;=LU$6*'Drive Train'!$AA$52,LU51&lt;=LU$6*'Drive Train'!$AA$53,KY51=0,KC51=0,FA51&gt;0),$C$17,0)</f>
        <v>0</v>
      </c>
      <c r="RT51" s="2">
        <f>IF(AND(LV51&gt;=LV$6*'Drive Train'!$AA$52,LV51&lt;=LV$6*'Drive Train'!$AA$53,KZ51=0,KD51=0,FB51&gt;0),$C$17,0)</f>
        <v>0</v>
      </c>
      <c r="RU51" s="2">
        <f>IF(AND(LW51&gt;=LW$6*'Drive Train'!$AA$52,LW51&lt;=LW$6*'Drive Train'!$AA$53,LA51=0,KE51=0,FC51&gt;0),$C$17,0)</f>
        <v>0</v>
      </c>
      <c r="RV51" s="2">
        <f>IF(AND(LX51&gt;=LX$6*'Drive Train'!$AA$52,LX51&lt;=LX$6*'Drive Train'!$AA$53,LB51=0,KF51=0,FD51&gt;0),$C$17,0)</f>
        <v>0</v>
      </c>
      <c r="RW51" s="2">
        <f>IF(AND(LY51&gt;=LY$6*'Drive Train'!$AA$52,LY51&lt;=LY$6*'Drive Train'!$AA$53,LC51=0,KG51=0,FE51&gt;0),$C$17,0)</f>
        <v>0</v>
      </c>
      <c r="RX51" s="2">
        <f>IF(AND(LZ51&gt;=LZ$6*'Drive Train'!$AA$52,LZ51&lt;=LZ$6*'Drive Train'!$AA$53,LD51=0,KH51=0,FF51&gt;0),$C$17,0)</f>
        <v>0.04</v>
      </c>
      <c r="RY51" s="2">
        <f>IF(AND(MA51&gt;=MA$6*'Drive Train'!$AA$52,MA51&lt;=MA$6*'Drive Train'!$AA$53,LE51=0,KI51=0,FG51&gt;0),$C$17,0)</f>
        <v>0.04</v>
      </c>
      <c r="RZ51" s="2">
        <f>IF(AND(MB51&gt;=MB$6*'Drive Train'!$AA$52,MB51&lt;=MB$6*'Drive Train'!$AA$53,LF51=0,KJ51=0,FH51&gt;0),$C$17,0)</f>
        <v>0</v>
      </c>
      <c r="SA51" s="2">
        <f>IF(AND(MC51&gt;=MC$6*'Drive Train'!$AA$52,MC51&lt;=MC$6*'Drive Train'!$AA$53,LG51=0,KK51=0,FI51&gt;0),$C$17,0)</f>
        <v>0</v>
      </c>
      <c r="SB51" s="2">
        <f>IF(AND(MD51&gt;=MD$6*'Drive Train'!$AA$52,MD51&lt;=MD$6*'Drive Train'!$AA$53,LH51=0,KL51=0,FJ51&gt;0),$C$17,0)</f>
        <v>0</v>
      </c>
      <c r="SC51" s="2">
        <f>IF(AND(ME51&gt;=ME$6*'Drive Train'!$AA$52,ME51&lt;=ME$6*'Drive Train'!$AA$53,LI51=0,KM51=0,FK51&gt;0),$C$17,0)</f>
        <v>0</v>
      </c>
      <c r="SD51" s="2">
        <f>IF(AND(MF51&gt;=MF$6*'Drive Train'!$AA$52,MF51&lt;=MF$6*'Drive Train'!$AA$53,LJ51=0,KN51=0,FL51&gt;0),$C$17,0)</f>
        <v>0</v>
      </c>
      <c r="SE51" s="2">
        <f>IF(AND(MG51&gt;=MG$6*'Drive Train'!$AA$52,MG51&lt;=MG$6*'Drive Train'!$AA$53,LK51=0,KO51=0,FM51&gt;0),$C$17,0)</f>
        <v>0</v>
      </c>
      <c r="SF51" s="2">
        <f>IF(AND(MH51&gt;=MH$6*'Drive Train'!$AA$52,MH51&lt;=MH$6*'Drive Train'!$AA$53,LL51=0,KP51=0,FN51&gt;0),$C$17,0)</f>
        <v>0</v>
      </c>
      <c r="SG51" s="2">
        <f>IF(AND(MI51&gt;=MI$6*'Drive Train'!$AA$52,MI51&lt;=MI$6*'Drive Train'!$AA$53,LM51=0,KQ51=0,FO51&gt;0),$C$17,0)</f>
        <v>0</v>
      </c>
      <c r="SH51" s="61">
        <f t="shared" si="347"/>
        <v>1.7200000000000009</v>
      </c>
      <c r="SI51" s="2">
        <f>IF(AND(EU51&lt;0,KS51=0,LO51&gt;=LO$6*'Drive Train'!$AA$52,LO51&lt;=LO$6*'Drive Train'!$AA$53,OY51=1,JW51=0),$C$17,0)</f>
        <v>0</v>
      </c>
      <c r="SJ51" s="2">
        <f>IF(AND(EV51&lt;0,KT51=0,LP51&gt;=LP$6*'Drive Train'!$AA$52,LP51&lt;=LP$6*'Drive Train'!$AA$53,OZ51=1,JX51=0),$C$17,0)</f>
        <v>0</v>
      </c>
      <c r="SK51" s="2">
        <f>IF(AND(EW51&lt;0,KU51=0,LQ51&gt;=LQ$6*'Drive Train'!$AA$52,LQ51&lt;=LQ$6*'Drive Train'!$AA$53,PA51=1,JY51=0),$C$17,0)</f>
        <v>0</v>
      </c>
      <c r="SL51" s="2">
        <f>IF(AND(EX51&lt;0,KV51=0,LR51&gt;=LR$6*'Drive Train'!$AA$52,LR51&lt;=LR$6*'Drive Train'!$AA$53,PB51=1,JZ51=0),$C$17,0)</f>
        <v>0.04</v>
      </c>
      <c r="SM51" s="2">
        <f>IF(AND(EY51&lt;0,KW51=0,LS51&gt;=LS$6*'Drive Train'!$AA$52,LS51&lt;=LS$6*'Drive Train'!$AA$53,PC51=1,KA51=0),$C$17,0)</f>
        <v>0.04</v>
      </c>
      <c r="SN51" s="2">
        <f>IF(AND(EZ51&lt;0,KX51=0,LT51&gt;=LT$6*'Drive Train'!$AA$52,LT51&lt;=LT$6*'Drive Train'!$AA$53,PD51=1,KB51=0),$C$17,0)</f>
        <v>0.04</v>
      </c>
      <c r="SO51" s="2">
        <f>IF(AND(FA51&lt;0,KY51=0,LU51&gt;=LU$6*'Drive Train'!$AA$52,LU51&lt;=LU$6*'Drive Train'!$AA$53,PE51=1,KC51=0),$C$17,0)</f>
        <v>0.04</v>
      </c>
      <c r="SP51" s="2">
        <f>IF(AND(FB51&lt;0,KZ51=0,LV51&gt;=LV$6*'Drive Train'!$AA$52,LV51&lt;=LV$6*'Drive Train'!$AA$53,PF51=1,KD51=0),$C$17,0)</f>
        <v>0</v>
      </c>
      <c r="SQ51" s="2">
        <f>IF(AND(FC51&lt;0,LA51=0,LW51&gt;=LW$6*'Drive Train'!$AA$52,LW51&lt;=LW$6*'Drive Train'!$AA$53,PG51=1,KE51=0),$C$17,0)</f>
        <v>0</v>
      </c>
      <c r="SR51" s="2">
        <f>IF(AND(FD51&lt;0,LB51=0,LX51&gt;=LX$6*'Drive Train'!$AA$52,LX51&lt;=LX$6*'Drive Train'!$AA$53,PH51=1,KF51=0),$C$17,0)</f>
        <v>0</v>
      </c>
      <c r="SS51" s="2">
        <f>IF(AND(FE51&lt;0,LC51=0,LY51&gt;=LY$6*'Drive Train'!$AA$52,LY51&lt;=LY$6*'Drive Train'!$AA$53,PI51=1,KG51=0),$C$17,0)</f>
        <v>0</v>
      </c>
      <c r="ST51" s="2">
        <f>IF(AND(FF51&lt;0,LD51=0,LZ51&gt;=LZ$6*'Drive Train'!$AA$52,LZ51&lt;=LZ$6*'Drive Train'!$AA$53,PJ51=1,KH51=0),$C$17,0)</f>
        <v>0</v>
      </c>
      <c r="SU51" s="2">
        <f>IF(AND(FG51&lt;0,LE51=0,MA51&gt;=MA$6*'Drive Train'!$AA$52,MA51&lt;=MA$6*'Drive Train'!$AA$53,PK51=1,KI51=0),$C$17,0)</f>
        <v>0</v>
      </c>
      <c r="SV51" s="2">
        <f>IF(AND(FH51&lt;0,LF51=0,MB51&gt;=MB$6*'Drive Train'!$AA$52,MB51&lt;=MB$6*'Drive Train'!$AA$53,PL51=1,KJ51=0),$C$17,0)</f>
        <v>0</v>
      </c>
      <c r="SW51" s="2">
        <f>IF(AND(FI51&lt;0,LG51=0,MC51&gt;=MC$6*'Drive Train'!$AA$52,MC51&lt;=MC$6*'Drive Train'!$AA$53,PM51=1,KK51=0),$C$17,0)</f>
        <v>0</v>
      </c>
      <c r="SX51" s="2">
        <f>IF(AND(FJ51&lt;0,LH51=0,MD51&gt;=MD$6*'Drive Train'!$AA$52,MD51&lt;=MD$6*'Drive Train'!$AA$53,PN51=1,KL51=0),$C$17,0)</f>
        <v>0</v>
      </c>
      <c r="SY51" s="2">
        <f>IF(AND(FK51&lt;0,LI51=0,ME51&gt;=ME$6*'Drive Train'!$AA$52,ME51&lt;=ME$6*'Drive Train'!$AA$53,PO51=1,KM51=0),$C$17,0)</f>
        <v>0</v>
      </c>
      <c r="SZ51" s="2">
        <f>IF(AND(FL51&lt;0,LJ51=0,MF51&gt;=MF$6*'Drive Train'!$AA$52,MF51&lt;=MF$6*'Drive Train'!$AA$53,PP51=1,KN51=0),$C$17,0)</f>
        <v>0</v>
      </c>
      <c r="TA51" s="2">
        <f>IF(AND(FM51&lt;0,LK51=0,MG51&gt;=MG$6*'Drive Train'!$AA$52,MG51&lt;=MG$6*'Drive Train'!$AA$53,PQ51=1,KO51=0),$C$17,0)</f>
        <v>0</v>
      </c>
      <c r="TB51" s="2">
        <f>IF(AND(FN51&lt;0,LL51=0,MH51&gt;=MH$6*'Drive Train'!$AA$52,MH51&lt;=MH$6*'Drive Train'!$AA$53,PR51=1,KP51=0),$C$17,0)</f>
        <v>0</v>
      </c>
      <c r="TC51" s="2">
        <f>IF(AND(FO51&lt;0,LM51=0,MI51&gt;=MI$6*'Drive Train'!$AA$52,MI51&lt;=MI$6*'Drive Train'!$AA$53,PS51=1,KQ51=0),$C$17,0)</f>
        <v>0</v>
      </c>
      <c r="TD51" s="144">
        <f t="shared" si="348"/>
        <v>1.7200000000000009</v>
      </c>
    </row>
    <row r="52" spans="3:524" x14ac:dyDescent="0.2">
      <c r="C52" s="3" t="s">
        <v>300</v>
      </c>
      <c r="E52" s="18">
        <f>JW6</f>
        <v>14.270381654283971</v>
      </c>
      <c r="F52" s="18">
        <f>_xlfn.IFNA(JX6,'Drive Train'!$F$29)*VLOOKUP('Drive Train'!$AK$14,$E$98:$F$99,2,FALSE)</f>
        <v>16</v>
      </c>
      <c r="G52" s="18">
        <f>_xlfn.IFNA(JY6,'Drive Train'!$F$29)*VLOOKUP('Drive Train'!$AK$14,$E$98:$F$99,2,FALSE)</f>
        <v>16</v>
      </c>
      <c r="H52" s="18">
        <f>_xlfn.IFNA(JZ6,'Drive Train'!$F$29)*VLOOKUP('Drive Train'!$AK$14,$E$98:$F$99,2,FALSE)</f>
        <v>16</v>
      </c>
      <c r="I52" s="18">
        <f>_xlfn.IFNA(KA6,'Drive Train'!$F$29)*VLOOKUP('Drive Train'!$AK$14,$E$98:$F$99,2,FALSE)</f>
        <v>16</v>
      </c>
      <c r="J52" s="18">
        <f>_xlfn.IFNA(KB6,'Drive Train'!$F$29)*VLOOKUP('Drive Train'!$AK$14,$E$98:$F$99,2,FALSE)</f>
        <v>16</v>
      </c>
      <c r="K52" s="18">
        <f>_xlfn.IFNA(KC6,'Drive Train'!$F$29)*VLOOKUP('Drive Train'!$AK$14,$E$98:$F$99,2,FALSE)</f>
        <v>16</v>
      </c>
      <c r="L52" s="18">
        <f>_xlfn.IFNA(KD6,'Drive Train'!$F$29)*VLOOKUP('Drive Train'!$AK$14,$E$98:$F$99,2,FALSE)</f>
        <v>13.086554120164568</v>
      </c>
      <c r="M52" s="18">
        <f>_xlfn.IFNA(KE6,'Drive Train'!$F$29)*VLOOKUP('Drive Train'!$AK$14,$E$98:$F$99,2,FALSE)</f>
        <v>9.3423595392118681</v>
      </c>
      <c r="N52" s="18">
        <f>_xlfn.IFNA(KF6,'Drive Train'!$F$29)*VLOOKUP('Drive Train'!$AK$14,$E$98:$F$99,2,FALSE)</f>
        <v>6.9311541258678311</v>
      </c>
      <c r="O52" s="18">
        <f>_xlfn.IFNA(KG6,'Drive Train'!$F$29)*VLOOKUP('Drive Train'!$AK$14,$E$98:$F$99,2,FALSE)</f>
        <v>5.5501079595185168</v>
      </c>
      <c r="R52" s="63">
        <f t="shared" si="160"/>
        <v>1.7600000000000009</v>
      </c>
      <c r="S52" s="2">
        <f>NG52/'Drive Train'!$F$35</f>
        <v>0.19522308637319805</v>
      </c>
      <c r="T52" s="2">
        <f>NH52/'Drive Train'!$F$35</f>
        <v>0.66911847791157952</v>
      </c>
      <c r="U52" s="2">
        <f>NI52/'Drive Train'!$F$35</f>
        <v>0.36077836799041946</v>
      </c>
      <c r="V52" s="2">
        <f>NJ52/'Drive Train'!$F$35</f>
        <v>0</v>
      </c>
      <c r="W52" s="2">
        <f>NK52/'Drive Train'!$F$35</f>
        <v>0</v>
      </c>
      <c r="X52" s="2">
        <f>NL52/'Drive Train'!$F$35</f>
        <v>0</v>
      </c>
      <c r="Y52" s="2">
        <f>NM52/'Drive Train'!$F$35</f>
        <v>0</v>
      </c>
      <c r="Z52" s="2">
        <f>NN52/'Drive Train'!$F$35</f>
        <v>0.58273614696067111</v>
      </c>
      <c r="AA52" s="2">
        <f>NO52/'Drive Train'!$F$35</f>
        <v>0.9703235948406459</v>
      </c>
      <c r="AB52" s="2">
        <f>NP52/'Drive Train'!$F$35</f>
        <v>0.97037041710098748</v>
      </c>
      <c r="AC52" s="2">
        <f>NQ52/'Drive Train'!$F$35</f>
        <v>0.97037429878371573</v>
      </c>
      <c r="AD52" s="2">
        <f>NR52/'Drive Train'!$F$35</f>
        <v>0.92347636630118246</v>
      </c>
      <c r="AE52" s="2">
        <f>NS52/'Drive Train'!$F$35</f>
        <v>0.96023987101929287</v>
      </c>
      <c r="AF52" s="2">
        <f>NT52/'Drive Train'!$F$35</f>
        <v>0.96694650268487692</v>
      </c>
      <c r="AG52" s="2">
        <f>NU52/'Drive Train'!$F$35</f>
        <v>0.96855205604058547</v>
      </c>
      <c r="AH52" s="2">
        <f>NV52/'Drive Train'!$F$35</f>
        <v>0.96915028182630214</v>
      </c>
      <c r="AI52" s="2">
        <f>NW52/'Drive Train'!$F$35</f>
        <v>0.96943108230363462</v>
      </c>
      <c r="AJ52" s="2">
        <f>NX52/'Drive Train'!$F$35</f>
        <v>0.58231460040587624</v>
      </c>
      <c r="AK52" s="2">
        <f>NY52/'Drive Train'!$F$35</f>
        <v>0.58240610609299981</v>
      </c>
      <c r="AL52" s="2">
        <f>NZ52/'Drive Train'!$F$35</f>
        <v>0.19519931246519867</v>
      </c>
      <c r="AM52" s="2">
        <f>OA52/'Drive Train'!$F$35</f>
        <v>0.1952018656193493</v>
      </c>
      <c r="AN52" s="61">
        <f t="shared" si="161"/>
        <v>1.7600000000000009</v>
      </c>
      <c r="AO52" s="46">
        <f>LO52*12*60/(PI() * 'Drive Train'!$F$15)/S$6*ABS(S52)</f>
        <v>893.51033171729944</v>
      </c>
      <c r="AP52" s="46">
        <f>LP52*12*60/(PI() * 'Drive Train'!$F$15)/T$6*ABS(T52)</f>
        <v>1059.5485300834662</v>
      </c>
      <c r="AQ52" s="46">
        <f>LQ52*12*60/(PI() * 'Drive Train'!$F$15)/U$6*ABS(U52)</f>
        <v>1013.6559561798301</v>
      </c>
      <c r="AR52" s="46">
        <f>LR52*12*60/(PI() * 'Drive Train'!$F$15)/V$6*ABS(V52)</f>
        <v>0</v>
      </c>
      <c r="AS52" s="46">
        <f>LS52*12*60/(PI() * 'Drive Train'!$F$15)/W$6*ABS(W52)</f>
        <v>0</v>
      </c>
      <c r="AT52" s="46">
        <f>LT52*12*60/(PI() * 'Drive Train'!$F$15)/X$6*ABS(X52)</f>
        <v>0</v>
      </c>
      <c r="AU52" s="46">
        <f>LU52*12*60/(PI() * 'Drive Train'!$F$15)/Y$6*ABS(Y52)</f>
        <v>0</v>
      </c>
      <c r="AV52" s="46">
        <f>LV52*12*60/(PI() * 'Drive Train'!$F$15)/Z$6*ABS(Z52)</f>
        <v>2814.1107171464687</v>
      </c>
      <c r="AW52" s="46">
        <f>LW52*12*60/(PI() * 'Drive Train'!$F$15)/AA$6*ABS(AA52)</f>
        <v>4688.2714682544092</v>
      </c>
      <c r="AX52" s="46">
        <f>LX52*12*60/(PI() * 'Drive Train'!$F$15)/AB$6*ABS(AB52)</f>
        <v>4688.772922824508</v>
      </c>
      <c r="AY52" s="46">
        <f>LY52*12*60/(PI() * 'Drive Train'!$F$15)/AC$6*ABS(AC52)</f>
        <v>4688.8132041507788</v>
      </c>
      <c r="AZ52" s="46">
        <f>LZ52*12*60/(PI() * 'Drive Train'!$F$15)/AD$6*ABS(AD52)</f>
        <v>3990.2085494752564</v>
      </c>
      <c r="BA52" s="46">
        <f>MA52*12*60/(PI() * 'Drive Train'!$F$15)/AE$6*ABS(AE52)</f>
        <v>4576.8377028817495</v>
      </c>
      <c r="BB52" s="46">
        <f>MB52*12*60/(PI() * 'Drive Train'!$F$15)/AF$6*ABS(AF52)</f>
        <v>4650.9695139575506</v>
      </c>
      <c r="BC52" s="46">
        <f>MC52*12*60/(PI() * 'Drive Train'!$F$15)/AG$6*ABS(AG52)</f>
        <v>4668.699015460089</v>
      </c>
      <c r="BD52" s="46">
        <f>MD52*12*60/(PI() * 'Drive Train'!$F$15)/AH$6*ABS(AH52)</f>
        <v>4675.3032308768597</v>
      </c>
      <c r="BE52" s="46">
        <f>ME52*12*60/(PI() * 'Drive Train'!$F$15)/AI$6*ABS(AI52)</f>
        <v>4678.4028445326167</v>
      </c>
      <c r="BF52" s="46">
        <f>MF52*12*60/(PI() * 'Drive Train'!$F$15)/AJ$6*ABS(AJ52)</f>
        <v>2810.7302286599715</v>
      </c>
      <c r="BG52" s="46">
        <f>MG52*12*60/(PI() * 'Drive Train'!$F$15)/AK$6*ABS(AK52)</f>
        <v>2811.4566981919793</v>
      </c>
      <c r="BH52" s="46">
        <f>MH52*12*60/(PI() * 'Drive Train'!$F$15)/AL$6*ABS(AL52)</f>
        <v>893.37727893390809</v>
      </c>
      <c r="BI52" s="46">
        <f>MI52*12*60/(PI() * 'Drive Train'!$F$15)/AM$6*ABS(AM52)</f>
        <v>893.39156768287933</v>
      </c>
      <c r="BJ52" s="61">
        <f t="shared" si="390"/>
        <v>1.7600000000000009</v>
      </c>
      <c r="BK52" s="2">
        <f>IF(OR(KS51=1,AND($C$37=Motors!$C$32,OY51=1)),0,IF(NG52=0,-(CG51+$C$15)/($C$14-$C$15)*$C$12,($C$11*S52-AO52)/($C$11*S52)*$C$12*S52))</f>
        <v>0</v>
      </c>
      <c r="BL52" s="2">
        <f>IF(OR(KT51=1,AND($C$37=Motors!$C$32,OZ51=1)),0,IF(NH52=0,-(CH51+$C$15)/($C$14-$C$15)*$C$12,($C$11*T52-AP52)/($C$11*T52)*$C$12*T52))</f>
        <v>1.1700109271274763</v>
      </c>
      <c r="BM52" s="2">
        <f>IF(OR(KU51=1,AND($C$37=Motors!$C$32,PA51=1)),0,IF(NI52=0,-(CI51+$C$15)/($C$14-$C$15)*$C$12,($C$11*U52-AQ52)/($C$11*U52)*$C$12*U52))</f>
        <v>0</v>
      </c>
      <c r="BN52" s="2">
        <f>IF(OR(KV51=1,AND($C$37=Motors!$C$32,PB51=1)),0,IF(NJ52=0,-(CJ51+$C$15)/($C$14-$C$15)*$C$12,($C$11*V52-AR52)/($C$11*V52)*$C$12*V52))</f>
        <v>0</v>
      </c>
      <c r="BO52" s="2">
        <f>IF(OR(KW51=1,AND($C$37=Motors!$C$32,PC51=1)),0,IF(NK52=0,-(CK51+$C$15)/($C$14-$C$15)*$C$12,($C$11*W52-AS52)/($C$11*W52)*$C$12*W52))</f>
        <v>0</v>
      </c>
      <c r="BP52" s="2">
        <f>IF(OR(KX51=1,AND($C$37=Motors!$C$32,PD51=1)),0,IF(NL52=0,-(CL51+$C$15)/($C$14-$C$15)*$C$12,($C$11*X52-AT52)/($C$11*X52)*$C$12*X52))</f>
        <v>0</v>
      </c>
      <c r="BQ52" s="2">
        <f>IF(OR(KY51=1,AND($C$37=Motors!$C$32,PE51=1)),0,IF(NM52=0,-(CM51+$C$15)/($C$14-$C$15)*$C$12,($C$11*Y52-AU52)/($C$11*Y52)*$C$12*Y52))</f>
        <v>0</v>
      </c>
      <c r="BR52" s="2">
        <f>IF(OR(KZ51=1,AND($C$37=Motors!$C$32,PF51=1)),0,IF(NN52=0,-(CN51+$C$15)/($C$14-$C$15)*$C$12,($C$11*Z52-AV52)/($C$11*Z52)*$C$12*Z52))</f>
        <v>0</v>
      </c>
      <c r="BS52" s="2">
        <f>IF(OR(LA51=1,AND($C$37=Motors!$C$32,PG51=1)),0,IF(NO52=0,-(CO51+$C$15)/($C$14-$C$15)*$C$12,($C$11*AA52-AW52)/($C$11*AA52)*$C$12*AA52))</f>
        <v>0.29228626186779899</v>
      </c>
      <c r="BT52" s="2">
        <f>IF(OR(LB51=1,AND($C$37=Motors!$C$32,PH51=1)),0,IF(NP52=0,-(CP51+$C$15)/($C$14-$C$15)*$C$12,($C$11*AB52-AX52)/($C$11*AB52)*$C$12*AB52))</f>
        <v>0.29217772712079165</v>
      </c>
      <c r="BU52" s="2">
        <f>IF(OR(LC51=1,AND($C$37=Motors!$C$32,PI51=1)),0,IF(NQ52=0,-(CQ51+$C$15)/($C$14-$C$15)*$C$12,($C$11*AC52-AY52)/($C$11*AC52)*$C$12*AC52))</f>
        <v>0.29216930436372618</v>
      </c>
      <c r="BV52" s="2">
        <f>IF(OR(LD51=1,AND($C$37=Motors!$C$32,PJ51=1)),0,IF(NR52=0,-(CR51+$C$15)/($C$14-$C$15)*$C$12,($C$11*AD52-AZ52)/($C$11*AD52)*$C$12*AD52))</f>
        <v>0.48836723688367562</v>
      </c>
      <c r="BW52" s="2">
        <f>IF(OR(LE51=1,AND($C$37=Motors!$C$32,PK51=1)),0,IF(NS52=0,-(CS51+$C$15)/($C$14-$C$15)*$C$12,($C$11*AE52-BA52)/($C$11*AE52)*$C$12*AE52))</f>
        <v>0.3171931744544893</v>
      </c>
      <c r="BX52" s="2">
        <f>IF(OR(LF51=1,AND($C$37=Motors!$C$32,PL51=1)),0,IF(NT52=0,-(CT51+$C$15)/($C$14-$C$15)*$C$12,($C$11*AF52-BB52)/($C$11*AF52)*$C$12*AF52))</f>
        <v>0.30061978636999548</v>
      </c>
      <c r="BY52" s="2">
        <f>IF(OR(LG51=1,AND($C$37=Motors!$C$32,PM51=1)),0,IF(NU52=0,-(CU51+$C$15)/($C$14-$C$15)*$C$12,($C$11*AG52-BC52)/($C$11*AG52)*$C$12*AG52))</f>
        <v>0.29665994880115021</v>
      </c>
      <c r="BZ52" s="2">
        <f>IF(OR(LH51=1,AND($C$37=Motors!$C$32,PN51=1)),0,IF(NV52=0,-(CV51+$C$15)/($C$14-$C$15)*$C$12,($C$11*AH52-BD52)/($C$11*AH52)*$C$12*AH52))</f>
        <v>0.29518530565450751</v>
      </c>
      <c r="CA52" s="2">
        <f>IF(OR(LI51=1,AND($C$37=Motors!$C$32,PO51=1)),0,IF(NW52=0,-(CW51+$C$15)/($C$14-$C$15)*$C$12,($C$11*AI52-BE52)/($C$11*AI52)*$C$12*AI52))</f>
        <v>0.29449327219523902</v>
      </c>
      <c r="CB52" s="2">
        <f>IF(OR(LJ51=1,AND($C$37=Motors!$C$32,PP51=1)),0,IF(NX52=0,-(CX51+$C$15)/($C$14-$C$15)*$C$12,($C$11*AJ52-BF52)/($C$11*AJ52)*$C$12*AJ52))</f>
        <v>0</v>
      </c>
      <c r="CC52" s="2">
        <f>IF(OR(LK51=1,AND($C$37=Motors!$C$32,PQ51=1)),0,IF(NY52=0,-(CY51+$C$15)/($C$14-$C$15)*$C$12,($C$11*AK52-BG52)/($C$11*AK52)*$C$12*AK52))</f>
        <v>0</v>
      </c>
      <c r="CD52" s="2">
        <f>IF(OR(LL51=1,AND($C$37=Motors!$C$32,PR51=1)),0,IF(NZ52=0,-(CZ51+$C$15)/($C$14-$C$15)*$C$12,($C$11*AL52-BH52)/($C$11*AL52)*$C$12*AL52))</f>
        <v>0</v>
      </c>
      <c r="CE52" s="2">
        <f>IF(OR(LM51=1,AND($C$37=Motors!$C$32,PS51=1)),0,IF(OA52=0,-(DA51+$C$15)/($C$14-$C$15)*$C$12,($C$11*AM52-BI52)/($C$11*AM52)*$C$12*AM52))</f>
        <v>0</v>
      </c>
      <c r="CF52" s="61">
        <f t="shared" si="391"/>
        <v>1.7600000000000009</v>
      </c>
      <c r="CG52" s="57">
        <f>IF(AND(KS51=1,OY51=1),0,ABS(BK52/$C$12*($C$14-$C$15)+$C$15) *'Drive Train'!$AA$49 + CG51*(1-'Drive Train'!$AA$49))</f>
        <v>2.7495000000000003</v>
      </c>
      <c r="CH52" s="57">
        <f>IF(AND(KT51=1,OZ51=1),0,ABS(BL52/$C$12*($C$14-$C$15)+$C$15) *'Drive Train'!$AA$49 + CH51*(1-'Drive Train'!$AA$49))</f>
        <v>65.036803713881824</v>
      </c>
      <c r="CI52" s="57">
        <f>IF(AND(KU51=1,PA51=1),0,ABS(BM52/$C$12*($C$14-$C$15)+$C$15) *'Drive Train'!$AA$49 + CI51*(1-'Drive Train'!$AA$49))</f>
        <v>2.7495000000000003</v>
      </c>
      <c r="CJ52" s="57">
        <f>IF(AND(KV51=1,PB51=1),0,ABS(BN52/$C$12*($C$14-$C$15)+$C$15) *'Drive Train'!$AA$49 + CJ51*(1-'Drive Train'!$AA$49))</f>
        <v>2.7495000000000003</v>
      </c>
      <c r="CK52" s="57">
        <f>IF(AND(KW51=1,PC51=1),0,ABS(BO52/$C$12*($C$14-$C$15)+$C$15) *'Drive Train'!$AA$49 + CK51*(1-'Drive Train'!$AA$49))</f>
        <v>2.7495000000000003</v>
      </c>
      <c r="CL52" s="57">
        <f>IF(AND(KX51=1,PD51=1),0,ABS(BP52/$C$12*($C$14-$C$15)+$C$15) *'Drive Train'!$AA$49 + CL51*(1-'Drive Train'!$AA$49))</f>
        <v>2.7495000000000003</v>
      </c>
      <c r="CM52" s="57">
        <f>IF(AND(KY51=1,PE51=1),0,ABS(BQ52/$C$12*($C$14-$C$15)+$C$15) *'Drive Train'!$AA$49 + CM51*(1-'Drive Train'!$AA$49))</f>
        <v>2.7495000000000003</v>
      </c>
      <c r="CN52" s="57">
        <f>IF(AND(KZ51=1,PF51=1),0,ABS(BR52/$C$12*($C$14-$C$15)+$C$15) *'Drive Train'!$AA$49 + CN51*(1-'Drive Train'!$AA$49))</f>
        <v>2.7495000000000003</v>
      </c>
      <c r="CO52" s="57">
        <f>IF(AND(LA51=1,PG51=1),0,ABS(BS52/$C$12*($C$14-$C$15)+$C$15) *'Drive Train'!$AA$49 + CO51*(1-'Drive Train'!$AA$49))</f>
        <v>18.309801824746309</v>
      </c>
      <c r="CP52" s="57">
        <f>IF(AND(LB51=1,PH51=1),0,ABS(BT52/$C$12*($C$14-$C$15)+$C$15) *'Drive Train'!$AA$49 + CP51*(1-'Drive Train'!$AA$49))</f>
        <v>18.304023813111023</v>
      </c>
      <c r="CQ52" s="57">
        <f>IF(AND(LC51=1,PI51=1),0,ABS(BU52/$C$12*($C$14-$C$15)+$C$15) *'Drive Train'!$AA$49 + CQ51*(1-'Drive Train'!$AA$49))</f>
        <v>18.303575414882186</v>
      </c>
      <c r="CR52" s="57">
        <f>IF(AND(LD51=1,PJ51=1),0,ABS(BV52/$C$12*($C$14-$C$15)+$C$15) *'Drive Train'!$AA$49 + CR51*(1-'Drive Train'!$AA$49))</f>
        <v>28.74846949882804</v>
      </c>
      <c r="CS52" s="57">
        <f>IF(AND(LE51=1,PK51=1),0,ABS(BW52/$C$12*($C$14-$C$15)+$C$15) *'Drive Train'!$AA$49 + CS51*(1-'Drive Train'!$AA$49))</f>
        <v>19.635759038386301</v>
      </c>
      <c r="CT52" s="57">
        <f>IF(AND(LF51=1,PL51=1),0,ABS(BX52/$C$12*($C$14-$C$15)+$C$15) *'Drive Train'!$AA$49 + CT51*(1-'Drive Train'!$AA$49))</f>
        <v>18.753449622933783</v>
      </c>
      <c r="CU52" s="57">
        <f>IF(AND(LG51=1,PM51=1),0,ABS(BY52/$C$12*($C$14-$C$15)+$C$15) *'Drive Train'!$AA$49 + CU51*(1-'Drive Train'!$AA$49))</f>
        <v>18.542641672691939</v>
      </c>
      <c r="CV52" s="57">
        <f>IF(AND(LH51=1,PN51=1),0,ABS(BZ52/$C$12*($C$14-$C$15)+$C$15) *'Drive Train'!$AA$49 + CV51*(1-'Drive Train'!$AA$49))</f>
        <v>18.464136811399715</v>
      </c>
      <c r="CW52" s="57">
        <f>IF(AND(LI51=1,PO51=1),0,ABS(CA52/$C$12*($C$14-$C$15)+$C$15) *'Drive Train'!$AA$49 + CW51*(1-'Drive Train'!$AA$49))</f>
        <v>18.427295362095091</v>
      </c>
      <c r="CX52" s="57">
        <f>IF(AND(LJ51=1,PP51=1),0,ABS(CB52/$C$12*($C$14-$C$15)+$C$15) *'Drive Train'!$AA$49 + CX51*(1-'Drive Train'!$AA$49))</f>
        <v>2.7495000000000003</v>
      </c>
      <c r="CY52" s="57">
        <f>IF(AND(LK51=1,PQ51=1),0,ABS(CC52/$C$12*($C$14-$C$15)+$C$15) *'Drive Train'!$AA$49 + CY51*(1-'Drive Train'!$AA$49))</f>
        <v>2.7495000000000003</v>
      </c>
      <c r="CZ52" s="57">
        <f>IF(AND(LL51=1,PR51=1),0,ABS(CD52/$C$12*($C$14-$C$15)+$C$15) *'Drive Train'!$AA$49 + CZ51*(1-'Drive Train'!$AA$49))</f>
        <v>2.7495000000000003</v>
      </c>
      <c r="DA52" s="57">
        <f>IF(AND(LM51=1,PS51=1),0,ABS(CE52/$C$12*($C$14-$C$15)+$C$15) *'Drive Train'!$AA$49 + DA51*(1-'Drive Train'!$AA$49))</f>
        <v>2.7495000000000003</v>
      </c>
      <c r="DB52" s="61">
        <f t="shared" si="162"/>
        <v>1.7600000000000009</v>
      </c>
      <c r="DC52" s="57">
        <f t="shared" si="392"/>
        <v>2.7495000000000003</v>
      </c>
      <c r="DD52" s="57">
        <f t="shared" si="393"/>
        <v>65.036803713881824</v>
      </c>
      <c r="DE52" s="57">
        <f t="shared" si="394"/>
        <v>2.7495000000000003</v>
      </c>
      <c r="DF52" s="57">
        <f t="shared" si="395"/>
        <v>2.7495000000000003</v>
      </c>
      <c r="DG52" s="57">
        <f t="shared" si="396"/>
        <v>2.7495000000000003</v>
      </c>
      <c r="DH52" s="57">
        <f t="shared" si="397"/>
        <v>2.7495000000000003</v>
      </c>
      <c r="DI52" s="57">
        <f t="shared" si="398"/>
        <v>2.7495000000000003</v>
      </c>
      <c r="DJ52" s="57">
        <f t="shared" si="399"/>
        <v>2.7495000000000003</v>
      </c>
      <c r="DK52" s="57">
        <f t="shared" si="400"/>
        <v>18.309801824746309</v>
      </c>
      <c r="DL52" s="57">
        <f t="shared" si="401"/>
        <v>18.304023813111023</v>
      </c>
      <c r="DM52" s="57">
        <f t="shared" si="402"/>
        <v>18.303575414882186</v>
      </c>
      <c r="DN52" s="57">
        <f t="shared" si="403"/>
        <v>25</v>
      </c>
      <c r="DO52" s="57">
        <f t="shared" si="404"/>
        <v>19.635759038386301</v>
      </c>
      <c r="DP52" s="57">
        <f t="shared" si="405"/>
        <v>18.753449622933783</v>
      </c>
      <c r="DQ52" s="57">
        <f t="shared" si="406"/>
        <v>18.542641672691939</v>
      </c>
      <c r="DR52" s="57">
        <f t="shared" si="407"/>
        <v>18.464136811399715</v>
      </c>
      <c r="DS52" s="57">
        <f t="shared" si="408"/>
        <v>18.427295362095091</v>
      </c>
      <c r="DT52" s="57">
        <f t="shared" si="409"/>
        <v>2.7495000000000003</v>
      </c>
      <c r="DU52" s="57">
        <f t="shared" si="410"/>
        <v>2.7495000000000003</v>
      </c>
      <c r="DV52" s="57">
        <f t="shared" si="411"/>
        <v>2.7495000000000003</v>
      </c>
      <c r="DW52" s="57">
        <f t="shared" si="412"/>
        <v>2.7495000000000003</v>
      </c>
      <c r="DX52" s="61">
        <f t="shared" si="163"/>
        <v>1.7600000000000009</v>
      </c>
      <c r="DY52" s="2">
        <f>IF(OY52=0,($C$23/0.4536*IF(ISNA(MK51),'Drive Train'!$F$16,'Drive Train'!$F$17)*4.448*$C$24*S$6)*SIGN(BK52),BK52)</f>
        <v>0</v>
      </c>
      <c r="DZ52" s="2">
        <f>IF(OZ52=0,($C$23/0.4536*IF(ISNA(ML51),'Drive Train'!$F$16,'Drive Train'!$F$17)*4.448*$C$24*$C$21*T$6)*SIGN(BL52),BL52)</f>
        <v>14.225645600594998</v>
      </c>
      <c r="EA52" s="2">
        <f>IF(PA52=0,($C$23/0.4536*IF(ISNA(MM51),'Drive Train'!$F$16,'Drive Train'!$F$17)*4.448*$C$24*$C$21*U$6)*SIGN(BM52),BM52)</f>
        <v>0</v>
      </c>
      <c r="EB52" s="2">
        <f>IF(PB52=0,($C$23/0.4536*IF(ISNA(MN51),'Drive Train'!$F$16,'Drive Train'!$F$17)*4.448*$C$24*$C$21*V$6)*SIGN(BN52),BN52)</f>
        <v>0</v>
      </c>
      <c r="EC52" s="2">
        <f>IF(PC52=0,($C$23/0.4536*IF(ISNA(MO51),'Drive Train'!$F$16,'Drive Train'!$F$17)*4.448*$C$24*$C$21*W$6)*SIGN(BO52),BO52)</f>
        <v>0</v>
      </c>
      <c r="ED52" s="2">
        <f>IF(PD52=0,($C$23/0.4536*IF(ISNA(MP51),'Drive Train'!$F$16,'Drive Train'!$F$17)*4.448*$C$24*$C$21*X$6)*SIGN(BP52),BP52)</f>
        <v>0</v>
      </c>
      <c r="EE52" s="2">
        <f>IF(PE52=0,($C$23/0.4536*IF(ISNA(MQ51),'Drive Train'!$F$16,'Drive Train'!$F$17)*4.448*$C$24*$C$21*Y$6)*SIGN(BQ52),BQ52)</f>
        <v>0</v>
      </c>
      <c r="EF52" s="2">
        <f>IF(PF52=0,($C$23/0.4536*IF(ISNA(MR51),'Drive Train'!$F$16,'Drive Train'!$F$17)*4.448*$C$24*$C$21*Z$6)*SIGN(BR52),BR52)</f>
        <v>0</v>
      </c>
      <c r="EG52" s="2">
        <f>IF(PG52=0,($C$23/0.4536*IF(ISNA(MS51),'Drive Train'!$F$16,'Drive Train'!$F$17)*4.448*$C$24*$C$21*AA$6)*SIGN(BS52),BS52)</f>
        <v>3.4602921731177019</v>
      </c>
      <c r="EH52" s="2">
        <f>IF(PH52=0,($C$23/0.4536*IF(ISNA(MT51),'Drive Train'!$F$16,'Drive Train'!$F$17)*4.448*$C$24*$C$21*AB$6)*SIGN(BT52),BT52)</f>
        <v>3.1227026928135362</v>
      </c>
      <c r="EI52" s="2">
        <f>IF(PI52=0,($C$23/0.4536*IF(ISNA(MU51),'Drive Train'!$F$16,'Drive Train'!$F$17)*4.448*$C$24*$C$21*AC$6)*SIGN(BU52),BU52)</f>
        <v>2.8451291201189992</v>
      </c>
      <c r="EJ52" s="2">
        <f>IF(PJ52=0,($C$23/0.4536*IF(ISNA(MV51),'Drive Train'!$F$16,'Drive Train'!$F$17)*4.448*$C$24*$C$21*AD$6)*SIGN(BV52),BV52)</f>
        <v>3.9831807681666</v>
      </c>
      <c r="EK52" s="2">
        <f>IF(PK52=0,($C$23/0.4536*IF(ISNA(MW51),'Drive Train'!$F$16,'Drive Train'!$F$17)*4.448*$C$24*$C$21*AE$6)*SIGN(BW52),BW52)</f>
        <v>3.9831807681666</v>
      </c>
      <c r="EL52" s="2">
        <f>IF(PL52=0,($C$23/0.4536*IF(ISNA(MX51),'Drive Train'!$F$16,'Drive Train'!$F$17)*4.448*$C$24*$C$21*AF$6)*SIGN(BX52),BX52)</f>
        <v>3.9831807681666</v>
      </c>
      <c r="EM52" s="2">
        <f>IF(PM52=0,($C$23/0.4536*IF(ISNA(MY51),'Drive Train'!$F$16,'Drive Train'!$F$17)*4.448*$C$24*$C$21*AG$6)*SIGN(BY52),BY52)</f>
        <v>3.9831807681666</v>
      </c>
      <c r="EN52" s="2">
        <f>IF(PN52=0,($C$23/0.4536*IF(ISNA(MZ51),'Drive Train'!$F$16,'Drive Train'!$F$17)*4.448*$C$24*$C$21*AH$6)*SIGN(BZ52),BZ52)</f>
        <v>0.29518530565450751</v>
      </c>
      <c r="EO52" s="2">
        <f>IF(PO52=0,($C$23/0.4536*IF(ISNA(NA51),'Drive Train'!$F$16,'Drive Train'!$F$17)*4.448*$C$24*$C$21*AI$6)*SIGN(CA52),CA52)</f>
        <v>0.29449327219523902</v>
      </c>
      <c r="EP52" s="2">
        <f>IF(PP52=0,($C$23/0.4536*IF(ISNA(NB51),'Drive Train'!$F$16,'Drive Train'!$F$17)*4.448*$C$24*$C$21*AJ$6)*SIGN(CB52),CB52)</f>
        <v>0</v>
      </c>
      <c r="EQ52" s="2">
        <f>IF(PQ52=0,($C$23/0.4536*IF(ISNA(NC51),'Drive Train'!$F$16,'Drive Train'!$F$17)*4.448*$C$24*$C$21*AK$6)*SIGN(CC52),CC52)</f>
        <v>0</v>
      </c>
      <c r="ER52" s="2">
        <f>IF(PR52=0,($C$23/0.4536*IF(ISNA(ND51),'Drive Train'!$F$16,'Drive Train'!$F$17)*4.448*$C$24*$C$21*AL$6)*SIGN(CD52),CD52)</f>
        <v>0</v>
      </c>
      <c r="ES52" s="2">
        <f>IF(PS52=0,($C$23/0.4536*IF(ISNA(NE51),'Drive Train'!$F$16,'Drive Train'!$F$17)*4.448*$C$24*$C$21*AM$6)*SIGN(CE52),CE52)</f>
        <v>0</v>
      </c>
      <c r="ET52" s="61">
        <f t="shared" si="413"/>
        <v>1.7600000000000009</v>
      </c>
      <c r="EU52" s="255">
        <f>MAX(MIN(IF(AND(OY51=1,NG52&lt;0),-1,1)*(DC52-$C$15)/($C$14-$C$15)*$C$12*$C$21-$C$33*LO52/AO$6 -  OY51*$C$33/$C$21,DY51/$C$19),MAX(EU$8:EU51)*-1)</f>
        <v>-0.57670359813200522</v>
      </c>
      <c r="EV52" s="255">
        <f>MAX(MIN(IF(AND(OZ51=1,NH52&lt;0),-1,1)*(DD52-$C$15)/($C$14-$C$15)*$C$12*$C$21-$C$33*LP52/AP$6 -  OZ51*$C$33/$C$21,DZ51/$C$19),MAX(EV$8:EV51)*-1)</f>
        <v>0.94590646247083354</v>
      </c>
      <c r="EW52" s="255">
        <f>MAX(MIN(IF(AND(PA51=1,NI52&lt;0),-1,1)*(DE52-$C$15)/($C$14-$C$15)*$C$12*$C$21-$C$33*LQ52/AQ$6 -  PA51*$C$33/$C$21,EA51/$C$19),MAX(EW$8:EW51)*-1)</f>
        <v>-0.48261409025894886</v>
      </c>
      <c r="EX52" s="255">
        <f>MAX(MIN(IF(AND(PB51=1,NJ52&lt;0),-1,1)*(DF52-$C$15)/($C$14-$C$15)*$C$12*$C$21-$C$33*LR52/AR$6 -  PB51*$C$33/$C$21,EB51/$C$19),MAX(EX$8:EX51)*-1)</f>
        <v>-0.52108597192939454</v>
      </c>
      <c r="EY52" s="255">
        <f>MAX(MIN(IF(AND(PC51=1,NK52&lt;0),-1,1)*(DG52-$C$15)/($C$14-$C$15)*$C$12*$C$21-$C$33*LS52/AS$6 -  PC51*$C$33/$C$21,EC51/$C$19),MAX(EY$8:EY51)*-1)</f>
        <v>-0.54392455706383747</v>
      </c>
      <c r="EZ52" s="255">
        <f>MAX(MIN(IF(AND(PD51=1,NL52&lt;0),-1,1)*(DH52-$C$15)/($C$14-$C$15)*$C$12*$C$21-$C$33*LT52/AT$6 -  PD51*$C$33/$C$21,ED51/$C$19),MAX(EZ$8:EZ51)*-1)</f>
        <v>-0.55143783305454652</v>
      </c>
      <c r="FA52" s="255">
        <f>MAX(MIN(IF(AND(PE51=1,NM52&lt;0),-1,1)*(DI52-$C$15)/($C$14-$C$15)*$C$12*$C$21-$C$33*LU52/AU$6 -  PE51*$C$33/$C$21,EE51/$C$19),MAX(FA$8:FA51)*-1)</f>
        <v>-0.56751408529877456</v>
      </c>
      <c r="FB52" s="255">
        <f>MAX(MIN(IF(AND(PF51=1,NN52&lt;0),-1,1)*(DJ52-$C$15)/($C$14-$C$15)*$C$12*$C$21-$C$33*LV52/AV$6 -  PF51*$C$33/$C$21,EF51/$C$19),MAX(FB$8:FB51)*-1)</f>
        <v>-0.59013450647394539</v>
      </c>
      <c r="FC52" s="255">
        <f>MAX(MIN(IF(AND(PG51=1,NO52&lt;0),-1,1)*(DK52-$C$15)/($C$14-$C$15)*$C$12*$C$21-$C$33*LW52/AW$6 -  PG51*$C$33/$C$21,EG51/$C$19),MAX(FC$8:FC51)*-1)</f>
        <v>1.1971616191541745E-4</v>
      </c>
      <c r="FD52" s="255">
        <f>MAX(MIN(IF(AND(PH51=1,NP52&lt;0),-1,1)*(DL52-$C$15)/($C$14-$C$15)*$C$12*$C$21-$C$33*LX52/AX$6 -  PH51*$C$33/$C$21,EH51/$C$19),MAX(FD$8:FD51)*-1)</f>
        <v>9.0487819188189711E-6</v>
      </c>
      <c r="FE52" s="255">
        <f>MAX(MIN(IF(AND(PI51=1,NQ52&lt;0),-1,1)*(DM52-$C$15)/($C$14-$C$15)*$C$12*$C$21-$C$33*LY52/AY$6 -  PI51*$C$33/$C$21,EI51/$C$19),MAX(FE$8:FE51)*-1)</f>
        <v>4.5138733029137512E-7</v>
      </c>
      <c r="FF52" s="255">
        <f>MAX(MIN(IF(AND(PJ51=1,NR52&lt;0),-1,1)*(DN52-$C$15)/($C$14-$C$15)*$C$12*$C$21-$C$33*LZ52/AZ$6 -  PJ51*$C$33/$C$21,EJ51/$C$19),MAX(FF$8:FF51)*-1)</f>
        <v>0.13796931450382866</v>
      </c>
      <c r="FG52" s="255">
        <f>MAX(MIN(IF(AND(PK51=1,NS52&lt;0),-1,1)*(DO52-$C$15)/($C$14-$C$15)*$C$12*$C$21-$C$33*MA52/BA$6 -  PK51*$C$33/$C$21,EK51/$C$19),MAX(FG$8:FG51)*-1)</f>
        <v>2.5527809054296524E-2</v>
      </c>
      <c r="FH52" s="255">
        <f>MAX(MIN(IF(AND(PL51=1,NT52&lt;0),-1,1)*(DP52-$C$15)/($C$14-$C$15)*$C$12*$C$21-$C$33*MB52/BB$6 -  PL51*$C$33/$C$21,EL51/$C$19),MAX(FH$8:FH51)*-1)</f>
        <v>8.6129792449136655E-3</v>
      </c>
      <c r="FI52" s="255">
        <f>MAX(MIN(IF(AND(PM51=1,NU52&lt;0),-1,1)*(DQ52-$C$15)/($C$14-$C$15)*$C$12*$C$21-$C$33*MC52/BC$6 -  PM51*$C$33/$C$21,EM51/$C$19),MAX(FI$8:FI51)*-1)</f>
        <v>4.5762014807054774E-3</v>
      </c>
      <c r="FJ52" s="255">
        <f>MAX(MIN(IF(AND(PN51=1,NV52&lt;0),-1,1)*(DR52-$C$15)/($C$14-$C$15)*$C$12*$C$21-$C$33*MD52/BD$6 -  PN51*$C$33/$C$21,EN51/$C$19),MAX(FJ$8:FJ51)*-1)</f>
        <v>3.0733596195390289E-3</v>
      </c>
      <c r="FK52" s="255">
        <f>MAX(MIN(IF(AND(PO51=1,NW52&lt;0),-1,1)*(DS52-$C$15)/($C$14-$C$15)*$C$12*$C$21-$C$33*ME52/BE$6 -  PO51*$C$33/$C$21,EO51/$C$19),MAX(FK$8:FK51)*-1)</f>
        <v>2.3681775489881596E-3</v>
      </c>
      <c r="FL52" s="255">
        <f>MAX(MIN(IF(AND(PP51=1,NX52&lt;0),-1,1)*(DT52-$C$15)/($C$14-$C$15)*$C$12*$C$21-$C$33*MF52/BF$6 -  PP51*$C$33/$C$21,EP51/$C$19),MAX(FL$8:FL51)*-1)</f>
        <v>-0.59001155253803828</v>
      </c>
      <c r="FM52" s="255">
        <f>MAX(MIN(IF(AND(PQ51=1,NY52&lt;0),-1,1)*(DU52-$C$15)/($C$14-$C$15)*$C$12*$C$21-$C$33*MG52/BG$6 -  PQ51*$C$33/$C$21,EQ51/$C$19),MAX(FM$8:FM51)*-1)</f>
        <v>-0.59003758665690587</v>
      </c>
      <c r="FN52" s="255">
        <f>MAX(MIN(IF(AND(PR51=1,NZ52&lt;0),-1,1)*(DV52-$C$15)/($C$14-$C$15)*$C$12*$C$21-$C$33*MH52/BH$6 -  PR51*$C$33/$C$21,ER51/$C$19),MAX(FN$8:FN51)*-1)</f>
        <v>-0.57669698585471085</v>
      </c>
      <c r="FO52" s="255">
        <f>MAX(MIN(IF(AND(PS51=1,OA52&lt;0),-1,1)*(DW52-$C$15)/($C$14-$C$15)*$C$12*$C$21-$C$33*MI52/BI$6 -  PS51*$C$33/$C$21,ES51/$C$19),MAX(FO$8:FO51)*-1)</f>
        <v>-0.57669769598920839</v>
      </c>
      <c r="FP52" s="61">
        <f t="shared" si="164"/>
        <v>1.7600000000000009</v>
      </c>
      <c r="FQ52" s="256">
        <f t="shared" si="457"/>
        <v>2.7495000000000003</v>
      </c>
      <c r="FR52" s="256">
        <f t="shared" si="458"/>
        <v>65.036803713881824</v>
      </c>
      <c r="FS52" s="256">
        <f t="shared" si="459"/>
        <v>2.7495000000000003</v>
      </c>
      <c r="FT52" s="256">
        <f t="shared" si="460"/>
        <v>2.7495000000000003</v>
      </c>
      <c r="FU52" s="256">
        <f t="shared" si="461"/>
        <v>2.7495000000000003</v>
      </c>
      <c r="FV52" s="256">
        <f t="shared" si="462"/>
        <v>2.7495000000000003</v>
      </c>
      <c r="FW52" s="256">
        <f t="shared" si="463"/>
        <v>2.7495000000000003</v>
      </c>
      <c r="FX52" s="256">
        <f t="shared" si="464"/>
        <v>2.7495000000000003</v>
      </c>
      <c r="FY52" s="256">
        <f t="shared" si="465"/>
        <v>3.1308196946206253</v>
      </c>
      <c r="FZ52" s="256">
        <f t="shared" si="466"/>
        <v>3.1232207314900471</v>
      </c>
      <c r="GA52" s="256">
        <f t="shared" si="467"/>
        <v>3.122630392363023</v>
      </c>
      <c r="GB52" s="256">
        <f t="shared" si="468"/>
        <v>12.596246773470575</v>
      </c>
      <c r="GC52" s="256">
        <f t="shared" si="469"/>
        <v>4.8754635193270444</v>
      </c>
      <c r="GD52" s="256">
        <f t="shared" si="470"/>
        <v>3.7140086435953497</v>
      </c>
      <c r="GE52" s="256">
        <f t="shared" si="471"/>
        <v>3.4368237549904337</v>
      </c>
      <c r="GF52" s="256">
        <f t="shared" si="472"/>
        <v>3.333631288570392</v>
      </c>
      <c r="GG52" s="256">
        <f t="shared" si="473"/>
        <v>3.285210041454707</v>
      </c>
      <c r="GH52" s="256">
        <f t="shared" si="474"/>
        <v>2.7495000000000003</v>
      </c>
      <c r="GI52" s="256">
        <f t="shared" si="475"/>
        <v>2.7495000000000003</v>
      </c>
      <c r="GJ52" s="256">
        <f t="shared" si="476"/>
        <v>2.7495000000000003</v>
      </c>
      <c r="GK52" s="256">
        <f t="shared" si="477"/>
        <v>2.7495000000000003</v>
      </c>
      <c r="GL52" s="61">
        <f t="shared" si="186"/>
        <v>1.7600000000000009</v>
      </c>
      <c r="GM52" s="57">
        <f t="shared" si="414"/>
        <v>-14.926190208248723</v>
      </c>
      <c r="GN52" s="57">
        <f t="shared" si="415"/>
        <v>6.8549222697055043</v>
      </c>
      <c r="GO52" s="57">
        <f t="shared" si="416"/>
        <v>-5.0519050809650246</v>
      </c>
      <c r="GP52" s="57">
        <f t="shared" si="417"/>
        <v>-7.1329656997714013</v>
      </c>
      <c r="GQ52" s="57">
        <f t="shared" si="418"/>
        <v>-9.1974999468128296</v>
      </c>
      <c r="GR52" s="57">
        <f t="shared" si="419"/>
        <v>-11.100649753376157</v>
      </c>
      <c r="GS52" s="57">
        <f t="shared" si="420"/>
        <v>-13.252154037185857</v>
      </c>
      <c r="GT52" s="57">
        <f t="shared" si="421"/>
        <v>-15.681109299754947</v>
      </c>
      <c r="GU52" s="57">
        <f t="shared" si="422"/>
        <v>3.5666980270519398E-3</v>
      </c>
      <c r="GV52" s="57">
        <f t="shared" si="423"/>
        <v>2.9873479568731854E-4</v>
      </c>
      <c r="GW52" s="57">
        <f t="shared" si="424"/>
        <v>1.6355872305781351E-5</v>
      </c>
      <c r="GX52" s="57">
        <f t="shared" si="425"/>
        <v>3.570909281399103</v>
      </c>
      <c r="GY52" s="57">
        <f t="shared" si="426"/>
        <v>0.66070843805810087</v>
      </c>
      <c r="GZ52" s="57">
        <f t="shared" si="427"/>
        <v>0.22292034744658071</v>
      </c>
      <c r="HA52" s="57">
        <f t="shared" si="428"/>
        <v>0.11844083157019697</v>
      </c>
      <c r="HB52" s="57">
        <f t="shared" si="429"/>
        <v>7.9544414857439807E-2</v>
      </c>
      <c r="HC52" s="57">
        <f t="shared" si="430"/>
        <v>6.1292956481624965E-2</v>
      </c>
      <c r="HD52" s="57">
        <f t="shared" si="431"/>
        <v>-15.270625476886815</v>
      </c>
      <c r="HE52" s="57">
        <f t="shared" si="432"/>
        <v>-15.271299289589527</v>
      </c>
      <c r="HF52" s="57">
        <f t="shared" si="433"/>
        <v>-14.926019069887655</v>
      </c>
      <c r="HG52" s="57">
        <f t="shared" si="434"/>
        <v>-14.9260374495243</v>
      </c>
      <c r="HH52" s="61">
        <f t="shared" si="187"/>
        <v>1.7600000000000009</v>
      </c>
      <c r="HI52" s="57">
        <f t="shared" si="188"/>
        <v>14.926190208248723</v>
      </c>
      <c r="HJ52" s="57">
        <f t="shared" si="189"/>
        <v>6.8549222697055043</v>
      </c>
      <c r="HK52" s="57">
        <f t="shared" si="190"/>
        <v>5.0519050809650246</v>
      </c>
      <c r="HL52" s="57">
        <f t="shared" si="191"/>
        <v>7.1329656997714013</v>
      </c>
      <c r="HM52" s="57">
        <f t="shared" si="192"/>
        <v>9.1974999468128296</v>
      </c>
      <c r="HN52" s="57">
        <f t="shared" si="193"/>
        <v>11.100649753376157</v>
      </c>
      <c r="HO52" s="57">
        <f t="shared" si="194"/>
        <v>13.252154037185857</v>
      </c>
      <c r="HP52" s="57">
        <f t="shared" si="195"/>
        <v>15.681109299754947</v>
      </c>
      <c r="HQ52" s="57">
        <f t="shared" si="196"/>
        <v>3.5666980270519398E-3</v>
      </c>
      <c r="HR52" s="57">
        <f t="shared" si="197"/>
        <v>2.9873479568731854E-4</v>
      </c>
      <c r="HS52" s="57">
        <f t="shared" si="198"/>
        <v>1.6355872305781351E-5</v>
      </c>
      <c r="HT52" s="57">
        <f t="shared" si="199"/>
        <v>3.570909281399103</v>
      </c>
      <c r="HU52" s="57">
        <f t="shared" si="200"/>
        <v>0.66070843805810087</v>
      </c>
      <c r="HV52" s="57">
        <f t="shared" si="201"/>
        <v>0.22292034744658071</v>
      </c>
      <c r="HW52" s="57">
        <f t="shared" si="202"/>
        <v>0.11844083157019697</v>
      </c>
      <c r="HX52" s="57">
        <f t="shared" si="203"/>
        <v>7.9544414857439807E-2</v>
      </c>
      <c r="HY52" s="57">
        <f t="shared" si="204"/>
        <v>6.1292956481624965E-2</v>
      </c>
      <c r="HZ52" s="57">
        <f t="shared" si="205"/>
        <v>15.270625476886815</v>
      </c>
      <c r="IA52" s="57">
        <f t="shared" si="206"/>
        <v>15.271299289589527</v>
      </c>
      <c r="IB52" s="57">
        <f t="shared" si="207"/>
        <v>14.926019069887655</v>
      </c>
      <c r="IC52" s="57">
        <f t="shared" si="208"/>
        <v>14.9260374495243</v>
      </c>
      <c r="ID52" s="61">
        <f t="shared" si="209"/>
        <v>1.7600000000000009</v>
      </c>
      <c r="IE52" s="57">
        <f t="shared" si="210"/>
        <v>2.4207662710276558</v>
      </c>
      <c r="IF52" s="57">
        <f t="shared" si="211"/>
        <v>8.2970691261035867</v>
      </c>
      <c r="IG52" s="57">
        <f t="shared" si="212"/>
        <v>4.4736517630812012</v>
      </c>
      <c r="IH52" s="57">
        <f t="shared" si="213"/>
        <v>0</v>
      </c>
      <c r="II52" s="57">
        <f t="shared" si="214"/>
        <v>0</v>
      </c>
      <c r="IJ52" s="57">
        <f t="shared" si="215"/>
        <v>0</v>
      </c>
      <c r="IK52" s="57">
        <f t="shared" si="216"/>
        <v>0</v>
      </c>
      <c r="IL52" s="57">
        <f t="shared" si="217"/>
        <v>7.225928222312322</v>
      </c>
      <c r="IM52" s="57">
        <f t="shared" si="218"/>
        <v>12.032012576024009</v>
      </c>
      <c r="IN52" s="57">
        <f t="shared" si="219"/>
        <v>12.032593172052245</v>
      </c>
      <c r="IO52" s="57">
        <f t="shared" si="220"/>
        <v>12.032641304918075</v>
      </c>
      <c r="IP52" s="57">
        <f t="shared" si="221"/>
        <v>11.451106942134663</v>
      </c>
      <c r="IQ52" s="57">
        <f t="shared" si="222"/>
        <v>11.906974400639232</v>
      </c>
      <c r="IR52" s="57">
        <f t="shared" si="223"/>
        <v>11.990136633292474</v>
      </c>
      <c r="IS52" s="57">
        <f t="shared" si="224"/>
        <v>12.01004549490326</v>
      </c>
      <c r="IT52" s="57">
        <f t="shared" si="225"/>
        <v>12.017463494646147</v>
      </c>
      <c r="IU52" s="57">
        <f t="shared" si="226"/>
        <v>12.02094542056507</v>
      </c>
      <c r="IV52" s="57">
        <f t="shared" si="227"/>
        <v>7.2207010450328655</v>
      </c>
      <c r="IW52" s="57">
        <f t="shared" si="228"/>
        <v>7.2218357155531985</v>
      </c>
      <c r="IX52" s="57">
        <f t="shared" si="229"/>
        <v>2.4204714745684637</v>
      </c>
      <c r="IY52" s="57">
        <f t="shared" si="230"/>
        <v>2.4205031336799312</v>
      </c>
      <c r="IZ52" s="61">
        <f t="shared" si="231"/>
        <v>1.7600000000000009</v>
      </c>
      <c r="JA52" s="256" t="e">
        <f t="shared" si="349"/>
        <v>#N/A</v>
      </c>
      <c r="JB52" s="256" t="e">
        <f t="shared" si="350"/>
        <v>#N/A</v>
      </c>
      <c r="JC52" s="256" t="e">
        <f t="shared" si="351"/>
        <v>#N/A</v>
      </c>
      <c r="JD52" s="256" t="e">
        <f t="shared" si="352"/>
        <v>#N/A</v>
      </c>
      <c r="JE52" s="256" t="e">
        <f t="shared" si="353"/>
        <v>#N/A</v>
      </c>
      <c r="JF52" s="256" t="e">
        <f t="shared" si="354"/>
        <v>#N/A</v>
      </c>
      <c r="JG52" s="256" t="e">
        <f t="shared" si="355"/>
        <v>#N/A</v>
      </c>
      <c r="JH52" s="256" t="e">
        <f t="shared" si="356"/>
        <v>#N/A</v>
      </c>
      <c r="JI52" s="256" t="e">
        <f t="shared" si="357"/>
        <v>#N/A</v>
      </c>
      <c r="JJ52" s="256" t="e">
        <f t="shared" si="358"/>
        <v>#N/A</v>
      </c>
      <c r="JK52" s="256" t="e">
        <f t="shared" si="359"/>
        <v>#N/A</v>
      </c>
      <c r="JL52" s="256" t="e">
        <f t="shared" si="360"/>
        <v>#N/A</v>
      </c>
      <c r="JM52" s="256" t="e">
        <f t="shared" si="361"/>
        <v>#N/A</v>
      </c>
      <c r="JN52" s="256" t="e">
        <f t="shared" si="362"/>
        <v>#N/A</v>
      </c>
      <c r="JO52" s="256" t="e">
        <f t="shared" si="363"/>
        <v>#N/A</v>
      </c>
      <c r="JP52" s="256" t="e">
        <f t="shared" si="364"/>
        <v>#N/A</v>
      </c>
      <c r="JQ52" s="256" t="e">
        <f t="shared" si="365"/>
        <v>#N/A</v>
      </c>
      <c r="JR52" s="256" t="e">
        <f t="shared" si="366"/>
        <v>#N/A</v>
      </c>
      <c r="JS52" s="256" t="e">
        <f t="shared" si="367"/>
        <v>#N/A</v>
      </c>
      <c r="JT52" s="256" t="e">
        <f t="shared" si="368"/>
        <v>#N/A</v>
      </c>
      <c r="JU52" s="256" t="e">
        <f t="shared" si="369"/>
        <v>#N/A</v>
      </c>
      <c r="JV52" s="61">
        <f t="shared" si="233"/>
        <v>1.7600000000000009</v>
      </c>
      <c r="JW52" s="46">
        <f t="shared" si="478"/>
        <v>0</v>
      </c>
      <c r="JX52" s="46">
        <f t="shared" si="479"/>
        <v>0</v>
      </c>
      <c r="JY52" s="46">
        <f t="shared" si="480"/>
        <v>0</v>
      </c>
      <c r="JZ52" s="46">
        <f t="shared" si="481"/>
        <v>0</v>
      </c>
      <c r="KA52" s="46">
        <f t="shared" si="482"/>
        <v>0</v>
      </c>
      <c r="KB52" s="46">
        <f t="shared" si="483"/>
        <v>0</v>
      </c>
      <c r="KC52" s="46">
        <f t="shared" si="484"/>
        <v>0</v>
      </c>
      <c r="KD52" s="46">
        <f t="shared" si="485"/>
        <v>0</v>
      </c>
      <c r="KE52" s="46">
        <f t="shared" si="486"/>
        <v>1</v>
      </c>
      <c r="KF52" s="46">
        <f t="shared" si="487"/>
        <v>1</v>
      </c>
      <c r="KG52" s="46">
        <f t="shared" si="488"/>
        <v>1</v>
      </c>
      <c r="KH52" s="46">
        <f t="shared" si="489"/>
        <v>0</v>
      </c>
      <c r="KI52" s="46">
        <f t="shared" si="490"/>
        <v>0</v>
      </c>
      <c r="KJ52" s="46">
        <f t="shared" si="491"/>
        <v>0</v>
      </c>
      <c r="KK52" s="46">
        <f t="shared" si="492"/>
        <v>1</v>
      </c>
      <c r="KL52" s="46">
        <f t="shared" si="493"/>
        <v>1</v>
      </c>
      <c r="KM52" s="46">
        <f t="shared" si="494"/>
        <v>1</v>
      </c>
      <c r="KN52" s="46">
        <f t="shared" si="495"/>
        <v>0</v>
      </c>
      <c r="KO52" s="46">
        <f t="shared" si="496"/>
        <v>0</v>
      </c>
      <c r="KP52" s="46">
        <f t="shared" si="497"/>
        <v>0</v>
      </c>
      <c r="KQ52" s="46">
        <f t="shared" si="498"/>
        <v>0</v>
      </c>
      <c r="KR52" s="61">
        <f t="shared" si="255"/>
        <v>1.7600000000000009</v>
      </c>
      <c r="KS52" s="1">
        <f t="shared" si="499"/>
        <v>0</v>
      </c>
      <c r="KT52" s="1">
        <f t="shared" si="500"/>
        <v>0</v>
      </c>
      <c r="KU52" s="1">
        <f t="shared" si="501"/>
        <v>0</v>
      </c>
      <c r="KV52" s="1">
        <f t="shared" si="502"/>
        <v>0</v>
      </c>
      <c r="KW52" s="1">
        <f t="shared" si="503"/>
        <v>0</v>
      </c>
      <c r="KX52" s="1">
        <f t="shared" si="504"/>
        <v>0</v>
      </c>
      <c r="KY52" s="1">
        <f t="shared" si="505"/>
        <v>0</v>
      </c>
      <c r="KZ52" s="1">
        <f t="shared" si="506"/>
        <v>0</v>
      </c>
      <c r="LA52" s="1">
        <f t="shared" si="507"/>
        <v>0</v>
      </c>
      <c r="LB52" s="1">
        <f t="shared" si="508"/>
        <v>0</v>
      </c>
      <c r="LC52" s="1">
        <f t="shared" si="509"/>
        <v>0</v>
      </c>
      <c r="LD52" s="1">
        <f t="shared" si="510"/>
        <v>0</v>
      </c>
      <c r="LE52" s="1">
        <f t="shared" si="511"/>
        <v>0</v>
      </c>
      <c r="LF52" s="1">
        <f t="shared" si="512"/>
        <v>0</v>
      </c>
      <c r="LG52" s="1">
        <f t="shared" si="513"/>
        <v>0</v>
      </c>
      <c r="LH52" s="1">
        <f t="shared" si="514"/>
        <v>0</v>
      </c>
      <c r="LI52" s="1">
        <f t="shared" si="515"/>
        <v>0</v>
      </c>
      <c r="LJ52" s="1">
        <f t="shared" si="516"/>
        <v>0</v>
      </c>
      <c r="LK52" s="1">
        <f t="shared" si="517"/>
        <v>0</v>
      </c>
      <c r="LL52" s="1">
        <f t="shared" si="518"/>
        <v>0</v>
      </c>
      <c r="LM52" s="1">
        <f t="shared" si="519"/>
        <v>0</v>
      </c>
      <c r="LN52" s="61">
        <f t="shared" si="277"/>
        <v>1.7600000000000009</v>
      </c>
      <c r="LO52" s="57">
        <f t="shared" si="278"/>
        <v>11.183398680081723</v>
      </c>
      <c r="LP52" s="57">
        <f t="shared" si="279"/>
        <v>13.818636792351723</v>
      </c>
      <c r="LQ52" s="57">
        <f t="shared" si="280"/>
        <v>16.974485359253197</v>
      </c>
      <c r="LR52" s="57">
        <f t="shared" si="281"/>
        <v>16.318876395312998</v>
      </c>
      <c r="LS52" s="57">
        <f t="shared" si="282"/>
        <v>14.814843248776858</v>
      </c>
      <c r="LT52" s="57">
        <f t="shared" si="283"/>
        <v>12.887802885231324</v>
      </c>
      <c r="LU52" s="57">
        <f t="shared" si="284"/>
        <v>11.927940928205341</v>
      </c>
      <c r="LV52" s="57">
        <f t="shared" si="285"/>
        <v>11.49331113217106</v>
      </c>
      <c r="LW52" s="57">
        <f t="shared" si="286"/>
        <v>10.256148874441973</v>
      </c>
      <c r="LX52" s="57">
        <f t="shared" si="287"/>
        <v>9.2560923059439109</v>
      </c>
      <c r="LY52" s="57">
        <f t="shared" si="288"/>
        <v>8.433367261065122</v>
      </c>
      <c r="LZ52" s="57">
        <f t="shared" si="289"/>
        <v>10.557843318926912</v>
      </c>
      <c r="MA52" s="57">
        <f t="shared" si="290"/>
        <v>11.6463860247617</v>
      </c>
      <c r="MB52" s="57">
        <f t="shared" si="291"/>
        <v>11.75293810818526</v>
      </c>
      <c r="MC52" s="57">
        <f t="shared" si="292"/>
        <v>11.778183395996471</v>
      </c>
      <c r="MD52" s="57">
        <f t="shared" si="293"/>
        <v>11.787563911741861</v>
      </c>
      <c r="ME52" s="57">
        <f t="shared" si="294"/>
        <v>11.791962193828558</v>
      </c>
      <c r="MF52" s="57">
        <f t="shared" si="295"/>
        <v>11.794156556912666</v>
      </c>
      <c r="MG52" s="57">
        <f t="shared" si="296"/>
        <v>11.795351371884195</v>
      </c>
      <c r="MH52" s="57">
        <f t="shared" si="297"/>
        <v>11.183095214927116</v>
      </c>
      <c r="MI52" s="57">
        <f t="shared" si="298"/>
        <v>11.18312780597941</v>
      </c>
      <c r="MJ52" s="61">
        <f t="shared" si="299"/>
        <v>1.7600000000000009</v>
      </c>
      <c r="MK52" s="57" t="e">
        <f t="shared" si="435"/>
        <v>#N/A</v>
      </c>
      <c r="ML52" s="57" t="e">
        <f t="shared" si="370"/>
        <v>#N/A</v>
      </c>
      <c r="MM52" s="57" t="e">
        <f t="shared" si="371"/>
        <v>#N/A</v>
      </c>
      <c r="MN52" s="57" t="e">
        <f t="shared" si="372"/>
        <v>#N/A</v>
      </c>
      <c r="MO52" s="57" t="e">
        <f t="shared" si="373"/>
        <v>#N/A</v>
      </c>
      <c r="MP52" s="57" t="e">
        <f t="shared" si="374"/>
        <v>#N/A</v>
      </c>
      <c r="MQ52" s="57" t="e">
        <f t="shared" si="375"/>
        <v>#N/A</v>
      </c>
      <c r="MR52" s="57" t="e">
        <f t="shared" si="376"/>
        <v>#N/A</v>
      </c>
      <c r="MS52" s="57" t="e">
        <f t="shared" si="377"/>
        <v>#N/A</v>
      </c>
      <c r="MT52" s="57" t="e">
        <f t="shared" si="378"/>
        <v>#N/A</v>
      </c>
      <c r="MU52" s="57" t="e">
        <f t="shared" si="379"/>
        <v>#N/A</v>
      </c>
      <c r="MV52" s="57" t="e">
        <f t="shared" si="380"/>
        <v>#N/A</v>
      </c>
      <c r="MW52" s="57" t="e">
        <f t="shared" si="381"/>
        <v>#N/A</v>
      </c>
      <c r="MX52" s="57" t="e">
        <f t="shared" si="382"/>
        <v>#N/A</v>
      </c>
      <c r="MY52" s="57" t="e">
        <f t="shared" si="383"/>
        <v>#N/A</v>
      </c>
      <c r="MZ52" s="57" t="e">
        <f t="shared" si="384"/>
        <v>#N/A</v>
      </c>
      <c r="NA52" s="57" t="e">
        <f t="shared" si="385"/>
        <v>#N/A</v>
      </c>
      <c r="NB52" s="57" t="e">
        <f t="shared" si="386"/>
        <v>#N/A</v>
      </c>
      <c r="NC52" s="57" t="e">
        <f t="shared" si="387"/>
        <v>#N/A</v>
      </c>
      <c r="ND52" s="57" t="e">
        <f t="shared" si="388"/>
        <v>#N/A</v>
      </c>
      <c r="NE52" s="57" t="e">
        <f t="shared" si="389"/>
        <v>#N/A</v>
      </c>
      <c r="NF52" s="61">
        <f t="shared" si="320"/>
        <v>1.7600000000000009</v>
      </c>
      <c r="NG52" s="256">
        <f>IF(OY51=0,MIN('Drive Train'!$F$35-FQ51*$C$19*'Drive Train'!$F$39,NG51+$C$39)-$C$7,IF(LO51-1&lt;=0,0,IF($C$37=Motors!$C$30,MAX(MAX(NG$8:NG51)*-1,NG51-$C$39),MAX(0,MAX(NG$8:NG51)*-1,NG51-$C$39))))</f>
        <v>2.4207662710276558</v>
      </c>
      <c r="NH52" s="256">
        <f>IF(OZ51=0,MIN('Drive Train'!$F$35-FR51*$C$19*'Drive Train'!$F$39,NH51+$C$39)-$C$7,IF(LP51-1&lt;=0,0,IF($C$37=Motors!$C$30,MAX(MAX(NH$8:NH51)*-1,NH51-$C$39),MAX(0,MAX(NH$8:NH51)*-1,NH51-$C$39))))</f>
        <v>8.2970691261035867</v>
      </c>
      <c r="NI52" s="256">
        <f>IF(PA51=0,MIN('Drive Train'!$F$35-FS51*$C$19*'Drive Train'!$F$39,NI51+$C$39)-$C$7,IF(LQ51-1&lt;=0,0,IF($C$37=Motors!$C$30,MAX(MAX(NI$8:NI51)*-1,NI51-$C$39),MAX(0,MAX(NI$8:NI51)*-1,NI51-$C$39))))</f>
        <v>4.4736517630812012</v>
      </c>
      <c r="NJ52" s="256">
        <f>IF(PB51=0,MIN('Drive Train'!$F$35-FT51*$C$19*'Drive Train'!$F$39,NJ51+$C$39)-$C$7,IF(LR51-1&lt;=0,0,IF($C$37=Motors!$C$30,MAX(MAX(NJ$8:NJ51)*-1,NJ51-$C$39),MAX(0,MAX(NJ$8:NJ51)*-1,NJ51-$C$39))))</f>
        <v>0</v>
      </c>
      <c r="NK52" s="256">
        <f>IF(PC51=0,MIN('Drive Train'!$F$35-FU51*$C$19*'Drive Train'!$F$39,NK51+$C$39)-$C$7,IF(LS51-1&lt;=0,0,IF($C$37=Motors!$C$30,MAX(MAX(NK$8:NK51)*-1,NK51-$C$39),MAX(0,MAX(NK$8:NK51)*-1,NK51-$C$39))))</f>
        <v>0</v>
      </c>
      <c r="NL52" s="256">
        <f>IF(PD51=0,MIN('Drive Train'!$F$35-FV51*$C$19*'Drive Train'!$F$39,NL51+$C$39)-$C$7,IF(LT51-1&lt;=0,0,IF($C$37=Motors!$C$30,MAX(MAX(NL$8:NL51)*-1,NL51-$C$39),MAX(0,MAX(NL$8:NL51)*-1,NL51-$C$39))))</f>
        <v>0</v>
      </c>
      <c r="NM52" s="256">
        <f>IF(PE51=0,MIN('Drive Train'!$F$35-FW51*$C$19*'Drive Train'!$F$39,NM51+$C$39)-$C$7,IF(LU51-1&lt;=0,0,IF($C$37=Motors!$C$30,MAX(MAX(NM$8:NM51)*-1,NM51-$C$39),MAX(0,MAX(NM$8:NM51)*-1,NM51-$C$39))))</f>
        <v>0</v>
      </c>
      <c r="NN52" s="256">
        <f>IF(PF51=0,MIN('Drive Train'!$F$35-FX51*$C$19*'Drive Train'!$F$39,NN51+$C$39)-$C$7,IF(LV51-1&lt;=0,0,IF($C$37=Motors!$C$30,MAX(MAX(NN$8:NN51)*-1,NN51-$C$39),MAX(0,MAX(NN$8:NN51)*-1,NN51-$C$39))))</f>
        <v>7.225928222312322</v>
      </c>
      <c r="NO52" s="256">
        <f>IF(PG51=0,MIN('Drive Train'!$F$35-FY51*$C$19*'Drive Train'!$F$39,NO51+$C$39)-$C$7,IF(LW51-1&lt;=0,0,IF($C$37=Motors!$C$30,MAX(MAX(NO$8:NO51)*-1,NO51-$C$39),MAX(0,MAX(NO$8:NO51)*-1,NO51-$C$39))))</f>
        <v>12.032012576024009</v>
      </c>
      <c r="NP52" s="256">
        <f>IF(PH51=0,MIN('Drive Train'!$F$35-FZ51*$C$19*'Drive Train'!$F$39,NP51+$C$39)-$C$7,IF(LX51-1&lt;=0,0,IF($C$37=Motors!$C$30,MAX(MAX(NP$8:NP51)*-1,NP51-$C$39),MAX(0,MAX(NP$8:NP51)*-1,NP51-$C$39))))</f>
        <v>12.032593172052245</v>
      </c>
      <c r="NQ52" s="256">
        <f>IF(PI51=0,MIN('Drive Train'!$F$35-GA51*$C$19*'Drive Train'!$F$39,NQ51+$C$39)-$C$7,IF(LY51-1&lt;=0,0,IF($C$37=Motors!$C$30,MAX(MAX(NQ$8:NQ51)*-1,NQ51-$C$39),MAX(0,MAX(NQ$8:NQ51)*-1,NQ51-$C$39))))</f>
        <v>12.032641304918075</v>
      </c>
      <c r="NR52" s="256">
        <f>IF(PJ51=0,MIN('Drive Train'!$F$35-GB51*$C$19*'Drive Train'!$F$39,NR51+$C$39)-$C$7,IF(LZ51-1&lt;=0,0,IF($C$37=Motors!$C$30,MAX(MAX(NR$8:NR51)*-1,NR51-$C$39),MAX(0,MAX(NR$8:NR51)*-1,NR51-$C$39))))</f>
        <v>11.451106942134663</v>
      </c>
      <c r="NS52" s="256">
        <f>IF(PK51=0,MIN('Drive Train'!$F$35-GC51*$C$19*'Drive Train'!$F$39,NS51+$C$39)-$C$7,IF(MA51-1&lt;=0,0,IF($C$37=Motors!$C$30,MAX(MAX(NS$8:NS51)*-1,NS51-$C$39),MAX(0,MAX(NS$8:NS51)*-1,NS51-$C$39))))</f>
        <v>11.906974400639232</v>
      </c>
      <c r="NT52" s="256">
        <f>IF(PL51=0,MIN('Drive Train'!$F$35-GD51*$C$19*'Drive Train'!$F$39,NT51+$C$39)-$C$7,IF(MB51-1&lt;=0,0,IF($C$37=Motors!$C$30,MAX(MAX(NT$8:NT51)*-1,NT51-$C$39),MAX(0,MAX(NT$8:NT51)*-1,NT51-$C$39))))</f>
        <v>11.990136633292474</v>
      </c>
      <c r="NU52" s="256">
        <f>IF(PM51=0,MIN('Drive Train'!$F$35-GE51*$C$19*'Drive Train'!$F$39,NU51+$C$39)-$C$7,IF(MC51-1&lt;=0,0,IF($C$37=Motors!$C$30,MAX(MAX(NU$8:NU51)*-1,NU51-$C$39),MAX(0,MAX(NU$8:NU51)*-1,NU51-$C$39))))</f>
        <v>12.01004549490326</v>
      </c>
      <c r="NV52" s="256">
        <f>IF(PN51=0,MIN('Drive Train'!$F$35-GF51*$C$19*'Drive Train'!$F$39,NV51+$C$39)-$C$7,IF(MD51-1&lt;=0,0,IF($C$37=Motors!$C$30,MAX(MAX(NV$8:NV51)*-1,NV51-$C$39),MAX(0,MAX(NV$8:NV51)*-1,NV51-$C$39))))</f>
        <v>12.017463494646147</v>
      </c>
      <c r="NW52" s="256">
        <f>IF(PO51=0,MIN('Drive Train'!$F$35-GG51*$C$19*'Drive Train'!$F$39,NW51+$C$39)-$C$7,IF(ME51-1&lt;=0,0,IF($C$37=Motors!$C$30,MAX(MAX(NW$8:NW51)*-1,NW51-$C$39),MAX(0,MAX(NW$8:NW51)*-1,NW51-$C$39))))</f>
        <v>12.02094542056507</v>
      </c>
      <c r="NX52" s="256">
        <f>IF(PP51=0,MIN('Drive Train'!$F$35-GH51*$C$19*'Drive Train'!$F$39,NX51+$C$39)-$C$7,IF(MF51-1&lt;=0,0,IF($C$37=Motors!$C$30,MAX(MAX(NX$8:NX51)*-1,NX51-$C$39),MAX(0,MAX(NX$8:NX51)*-1,NX51-$C$39))))</f>
        <v>7.2207010450328655</v>
      </c>
      <c r="NY52" s="256">
        <f>IF(PQ51=0,MIN('Drive Train'!$F$35-GI51*$C$19*'Drive Train'!$F$39,NY51+$C$39)-$C$7,IF(MG51-1&lt;=0,0,IF($C$37=Motors!$C$30,MAX(MAX(NY$8:NY51)*-1,NY51-$C$39),MAX(0,MAX(NY$8:NY51)*-1,NY51-$C$39))))</f>
        <v>7.2218357155531985</v>
      </c>
      <c r="NZ52" s="256">
        <f>IF(PR51=0,MIN('Drive Train'!$F$35-GJ51*$C$19*'Drive Train'!$F$39,NZ51+$C$39)-$C$7,IF(MH51-1&lt;=0,0,IF($C$37=Motors!$C$30,MAX(MAX(NZ$8:NZ51)*-1,NZ51-$C$39),MAX(0,MAX(NZ$8:NZ51)*-1,NZ51-$C$39))))</f>
        <v>2.4204714745684637</v>
      </c>
      <c r="OA52" s="256">
        <f>IF(PS51=0,MIN('Drive Train'!$F$35-GK51*$C$19*'Drive Train'!$F$39,OA51+$C$39)-$C$7,IF(MI51-1&lt;=0,0,IF($C$37=Motors!$C$30,MAX(MAX(OA$8:OA51)*-1,OA51-$C$39),MAX(0,MAX(OA$8:OA51)*-1,OA51-$C$39))))</f>
        <v>2.4205031336799312</v>
      </c>
      <c r="OB52" s="61">
        <f t="shared" si="321"/>
        <v>1.7600000000000009</v>
      </c>
      <c r="OC52" s="256">
        <f>'Drive Train'!$F$35-(FQ52*$C$13)*$C$19*'Drive Train'!$F$39</f>
        <v>12.23503</v>
      </c>
      <c r="OD52" s="256">
        <f>'Drive Train'!$F$35-(FR52*$C$13)*$C$19*'Drive Train'!$F$39</f>
        <v>8.497791777167091</v>
      </c>
      <c r="OE52" s="256">
        <f>'Drive Train'!$F$35-(FS52*$C$13)*$C$19*'Drive Train'!$F$39</f>
        <v>12.23503</v>
      </c>
      <c r="OF52" s="256">
        <f>'Drive Train'!$F$35-(FT52*$C$13)*$C$19*'Drive Train'!$F$39</f>
        <v>12.23503</v>
      </c>
      <c r="OG52" s="256">
        <f>'Drive Train'!$F$35-(FU52*$C$13)*$C$19*'Drive Train'!$F$39</f>
        <v>12.23503</v>
      </c>
      <c r="OH52" s="256">
        <f>'Drive Train'!$F$35-(FV52*$C$13)*$C$19*'Drive Train'!$F$39</f>
        <v>12.23503</v>
      </c>
      <c r="OI52" s="256">
        <f>'Drive Train'!$F$35-(FW52*$C$13)*$C$19*'Drive Train'!$F$39</f>
        <v>12.23503</v>
      </c>
      <c r="OJ52" s="256">
        <f>'Drive Train'!$F$35-(FX52*$C$13)*$C$19*'Drive Train'!$F$39</f>
        <v>12.23503</v>
      </c>
      <c r="OK52" s="256">
        <f>'Drive Train'!$F$35-(FY52*$C$13)*$C$19*'Drive Train'!$F$39</f>
        <v>12.212150818322764</v>
      </c>
      <c r="OL52" s="256">
        <f>'Drive Train'!$F$35-(FZ52*$C$13)*$C$19*'Drive Train'!$F$39</f>
        <v>12.212606756110597</v>
      </c>
      <c r="OM52" s="256">
        <f>'Drive Train'!$F$35-(GA52*$C$13)*$C$19*'Drive Train'!$F$39</f>
        <v>12.212642176458219</v>
      </c>
      <c r="ON52" s="256">
        <f>'Drive Train'!$F$35-(GB52*$C$13)*$C$19*'Drive Train'!$F$39</f>
        <v>11.644225193591765</v>
      </c>
      <c r="OO52" s="256">
        <f>'Drive Train'!$F$35-(GC52*$C$13)*$C$19*'Drive Train'!$F$39</f>
        <v>12.107472188840378</v>
      </c>
      <c r="OP52" s="256">
        <f>'Drive Train'!$F$35-(GD52*$C$13)*$C$19*'Drive Train'!$F$39</f>
        <v>12.17715948138428</v>
      </c>
      <c r="OQ52" s="256">
        <f>'Drive Train'!$F$35-(GE52*$C$13)*$C$19*'Drive Train'!$F$39</f>
        <v>12.193790574700575</v>
      </c>
      <c r="OR52" s="256">
        <f>'Drive Train'!$F$35-(GF52*$C$13)*$C$19*'Drive Train'!$F$39</f>
        <v>12.199982122685777</v>
      </c>
      <c r="OS52" s="256">
        <f>'Drive Train'!$F$35-(GG52*$C$13)*$C$19*'Drive Train'!$F$39</f>
        <v>12.202887397512718</v>
      </c>
      <c r="OT52" s="256">
        <f>'Drive Train'!$F$35-(GH52*$C$13)*$C$19*'Drive Train'!$F$39</f>
        <v>12.23503</v>
      </c>
      <c r="OU52" s="256">
        <f>'Drive Train'!$F$35-(GI52*$C$13)*$C$19*'Drive Train'!$F$39</f>
        <v>12.23503</v>
      </c>
      <c r="OV52" s="256">
        <f>'Drive Train'!$F$35-(GJ52*$C$13)*$C$19*'Drive Train'!$F$39</f>
        <v>12.23503</v>
      </c>
      <c r="OW52" s="256">
        <f>'Drive Train'!$F$35-(GK52*$C$13)*$C$19*'Drive Train'!$F$39</f>
        <v>12.23503</v>
      </c>
      <c r="OX52" s="61">
        <f t="shared" si="322"/>
        <v>1.7600000000000009</v>
      </c>
      <c r="OY52" s="1">
        <f>IF(PU52&gt;='Drive Train'!$F$29,1,0)</f>
        <v>1</v>
      </c>
      <c r="OZ52" s="1">
        <f>IF(PV52&gt;='Drive Train'!$F$29,1,0)</f>
        <v>0</v>
      </c>
      <c r="PA52" s="1">
        <f>IF(PW52&gt;='Drive Train'!$F$29,1,0)</f>
        <v>1</v>
      </c>
      <c r="PB52" s="1">
        <f>IF(PX52&gt;='Drive Train'!$F$29,1,0)</f>
        <v>1</v>
      </c>
      <c r="PC52" s="1">
        <f>IF(PY52&gt;='Drive Train'!$F$29,1,0)</f>
        <v>1</v>
      </c>
      <c r="PD52" s="1">
        <f>IF(PZ52&gt;='Drive Train'!$F$29,1,0)</f>
        <v>1</v>
      </c>
      <c r="PE52" s="1">
        <f>IF(QA52&gt;='Drive Train'!$F$29,1,0)</f>
        <v>1</v>
      </c>
      <c r="PF52" s="1">
        <f>IF(QB52&gt;='Drive Train'!$F$29,1,0)</f>
        <v>1</v>
      </c>
      <c r="PG52" s="1">
        <f>IF(QC52&gt;='Drive Train'!$F$29,1,0)</f>
        <v>0</v>
      </c>
      <c r="PH52" s="1">
        <f>IF(QD52&gt;='Drive Train'!$F$29,1,0)</f>
        <v>0</v>
      </c>
      <c r="PI52" s="1">
        <f>IF(QE52&gt;='Drive Train'!$F$29,1,0)</f>
        <v>0</v>
      </c>
      <c r="PJ52" s="1">
        <f>IF(QF52&gt;='Drive Train'!$F$29,1,0)</f>
        <v>0</v>
      </c>
      <c r="PK52" s="1">
        <f>IF(QG52&gt;='Drive Train'!$F$29,1,0)</f>
        <v>0</v>
      </c>
      <c r="PL52" s="1">
        <f>IF(QH52&gt;='Drive Train'!$F$29,1,0)</f>
        <v>0</v>
      </c>
      <c r="PM52" s="1">
        <f>IF(QI52&gt;='Drive Train'!$F$29,1,0)</f>
        <v>0</v>
      </c>
      <c r="PN52" s="1">
        <f>IF(QJ52&gt;='Drive Train'!$F$29,1,0)</f>
        <v>1</v>
      </c>
      <c r="PO52" s="1">
        <f>IF(QK52&gt;='Drive Train'!$F$29,1,0)</f>
        <v>1</v>
      </c>
      <c r="PP52" s="1">
        <f>IF(QL52&gt;='Drive Train'!$F$29,1,0)</f>
        <v>1</v>
      </c>
      <c r="PQ52" s="1">
        <f>IF(QM52&gt;='Drive Train'!$F$29,1,0)</f>
        <v>1</v>
      </c>
      <c r="PR52" s="1">
        <f>IF(QN52&gt;='Drive Train'!$F$29,1,0)</f>
        <v>1</v>
      </c>
      <c r="PS52" s="1">
        <f>IF(QO52&gt;='Drive Train'!$F$29,1,0)</f>
        <v>1</v>
      </c>
      <c r="PT52" s="253">
        <f t="shared" si="323"/>
        <v>1.7600000000000009</v>
      </c>
      <c r="PU52" s="57">
        <f t="shared" si="324"/>
        <v>17.051457681526639</v>
      </c>
      <c r="PV52" s="57">
        <f t="shared" si="325"/>
        <v>12.966468279981491</v>
      </c>
      <c r="PW52" s="57">
        <f t="shared" si="326"/>
        <v>16.823912000634706</v>
      </c>
      <c r="PX52" s="57">
        <f t="shared" si="327"/>
        <v>18.901480591276911</v>
      </c>
      <c r="PY52" s="57">
        <f t="shared" si="328"/>
        <v>19.480685349312783</v>
      </c>
      <c r="PZ52" s="57">
        <f t="shared" si="329"/>
        <v>18.91904116323273</v>
      </c>
      <c r="QA52" s="57">
        <f t="shared" si="330"/>
        <v>17.984399137737622</v>
      </c>
      <c r="QB52" s="57">
        <f t="shared" si="331"/>
        <v>16.749758588151195</v>
      </c>
      <c r="QC52" s="57">
        <f t="shared" si="332"/>
        <v>15.49315380768798</v>
      </c>
      <c r="QD52" s="57">
        <f t="shared" si="333"/>
        <v>14.333943158639759</v>
      </c>
      <c r="QE52" s="57">
        <f t="shared" si="334"/>
        <v>13.307793038739355</v>
      </c>
      <c r="QF52" s="57">
        <f t="shared" si="335"/>
        <v>10.965513145885692</v>
      </c>
      <c r="QG52" s="57">
        <f t="shared" si="336"/>
        <v>13.128016845217353</v>
      </c>
      <c r="QH52" s="57">
        <f t="shared" si="337"/>
        <v>14.499795469986253</v>
      </c>
      <c r="QI52" s="57">
        <f t="shared" si="338"/>
        <v>15.395700587948976</v>
      </c>
      <c r="QJ52" s="57">
        <f t="shared" si="339"/>
        <v>16.012696976234896</v>
      </c>
      <c r="QK52" s="57">
        <f t="shared" si="340"/>
        <v>16.450390074360353</v>
      </c>
      <c r="QL52" s="57">
        <f t="shared" si="341"/>
        <v>16.720619641814963</v>
      </c>
      <c r="QM52" s="57">
        <f t="shared" si="342"/>
        <v>16.906423721522568</v>
      </c>
      <c r="QN52" s="57">
        <f t="shared" si="343"/>
        <v>16.992594129052787</v>
      </c>
      <c r="QO52" s="57">
        <f t="shared" si="344"/>
        <v>16.998297085549527</v>
      </c>
      <c r="QP52" s="61">
        <f t="shared" si="345"/>
        <v>1.7600000000000009</v>
      </c>
      <c r="QQ52" s="57">
        <f t="shared" si="436"/>
        <v>3.4695548865589357E-2</v>
      </c>
      <c r="QR52" s="57">
        <f t="shared" si="437"/>
        <v>0.82069016232650671</v>
      </c>
      <c r="QS52" s="57">
        <f t="shared" si="438"/>
        <v>3.4695548865589357E-2</v>
      </c>
      <c r="QT52" s="57">
        <f t="shared" si="439"/>
        <v>3.4695548865589357E-2</v>
      </c>
      <c r="QU52" s="57">
        <f t="shared" si="440"/>
        <v>3.4695548865589357E-2</v>
      </c>
      <c r="QV52" s="57">
        <f t="shared" si="441"/>
        <v>3.4695548865589357E-2</v>
      </c>
      <c r="QW52" s="57">
        <f t="shared" si="442"/>
        <v>3.4695548865589357E-2</v>
      </c>
      <c r="QX52" s="57">
        <f t="shared" si="443"/>
        <v>3.4695548865589357E-2</v>
      </c>
      <c r="QY52" s="57">
        <f t="shared" si="444"/>
        <v>3.9507367777435694E-2</v>
      </c>
      <c r="QZ52" s="57">
        <f t="shared" si="445"/>
        <v>3.9411477544075167E-2</v>
      </c>
      <c r="RA52" s="57">
        <f t="shared" si="446"/>
        <v>3.9404028138718211E-2</v>
      </c>
      <c r="RB52" s="57">
        <f t="shared" si="447"/>
        <v>0.15895024384505205</v>
      </c>
      <c r="RC52" s="57">
        <f t="shared" si="448"/>
        <v>6.1522779697112104E-2</v>
      </c>
      <c r="RD52" s="57">
        <f t="shared" si="449"/>
        <v>4.6866546056040626E-2</v>
      </c>
      <c r="RE52" s="57">
        <f t="shared" si="450"/>
        <v>4.3368789428510246E-2</v>
      </c>
      <c r="RF52" s="57">
        <f t="shared" si="451"/>
        <v>4.2066618393326656E-2</v>
      </c>
      <c r="RG52" s="57">
        <f t="shared" si="452"/>
        <v>4.1455597573019323E-2</v>
      </c>
      <c r="RH52" s="57">
        <f t="shared" si="453"/>
        <v>3.4695548865589357E-2</v>
      </c>
      <c r="RI52" s="57">
        <f t="shared" si="454"/>
        <v>3.4695548865589357E-2</v>
      </c>
      <c r="RJ52" s="57">
        <f t="shared" si="455"/>
        <v>3.4695548865589357E-2</v>
      </c>
      <c r="RK52" s="57">
        <f t="shared" si="456"/>
        <v>3.4695548865589357E-2</v>
      </c>
      <c r="RL52" s="61">
        <f t="shared" si="346"/>
        <v>1.7600000000000009</v>
      </c>
      <c r="RM52" s="2">
        <f>IF(AND(LO52&gt;=LO$6*'Drive Train'!$AA$52,LO52&lt;=LO$6*'Drive Train'!$AA$53,KS52=0,JW52=0,EU52&gt;0),$C$17,0)</f>
        <v>0</v>
      </c>
      <c r="RN52" s="2">
        <f>IF(AND(LP52&gt;=LP$6*'Drive Train'!$AA$52,LP52&lt;=LP$6*'Drive Train'!$AA$53,KT52=0,JX52=0,EV52&gt;0),$C$17,0)</f>
        <v>0.04</v>
      </c>
      <c r="RO52" s="2">
        <f>IF(AND(LQ52&gt;=LQ$6*'Drive Train'!$AA$52,LQ52&lt;=LQ$6*'Drive Train'!$AA$53,KU52=0,JY52=0,EW52&gt;0),$C$17,0)</f>
        <v>0</v>
      </c>
      <c r="RP52" s="2">
        <f>IF(AND(LR52&gt;=LR$6*'Drive Train'!$AA$52,LR52&lt;=LR$6*'Drive Train'!$AA$53,KV52=0,JZ52=0,EX52&gt;0),$C$17,0)</f>
        <v>0</v>
      </c>
      <c r="RQ52" s="2">
        <f>IF(AND(LS52&gt;=LS$6*'Drive Train'!$AA$52,LS52&lt;=LS$6*'Drive Train'!$AA$53,KW52=0,KA52=0,EY52&gt;0),$C$17,0)</f>
        <v>0</v>
      </c>
      <c r="RR52" s="2">
        <f>IF(AND(LT52&gt;=LT$6*'Drive Train'!$AA$52,LT52&lt;=LT$6*'Drive Train'!$AA$53,KX52=0,KB52=0,EZ52&gt;0),$C$17,0)</f>
        <v>0</v>
      </c>
      <c r="RS52" s="2">
        <f>IF(AND(LU52&gt;=LU$6*'Drive Train'!$AA$52,LU52&lt;=LU$6*'Drive Train'!$AA$53,KY52=0,KC52=0,FA52&gt;0),$C$17,0)</f>
        <v>0</v>
      </c>
      <c r="RT52" s="2">
        <f>IF(AND(LV52&gt;=LV$6*'Drive Train'!$AA$52,LV52&lt;=LV$6*'Drive Train'!$AA$53,KZ52=0,KD52=0,FB52&gt;0),$C$17,0)</f>
        <v>0</v>
      </c>
      <c r="RU52" s="2">
        <f>IF(AND(LW52&gt;=LW$6*'Drive Train'!$AA$52,LW52&lt;=LW$6*'Drive Train'!$AA$53,LA52=0,KE52=0,FC52&gt;0),$C$17,0)</f>
        <v>0</v>
      </c>
      <c r="RV52" s="2">
        <f>IF(AND(LX52&gt;=LX$6*'Drive Train'!$AA$52,LX52&lt;=LX$6*'Drive Train'!$AA$53,LB52=0,KF52=0,FD52&gt;0),$C$17,0)</f>
        <v>0</v>
      </c>
      <c r="RW52" s="2">
        <f>IF(AND(LY52&gt;=LY$6*'Drive Train'!$AA$52,LY52&lt;=LY$6*'Drive Train'!$AA$53,LC52=0,KG52=0,FE52&gt;0),$C$17,0)</f>
        <v>0</v>
      </c>
      <c r="RX52" s="2">
        <f>IF(AND(LZ52&gt;=LZ$6*'Drive Train'!$AA$52,LZ52&lt;=LZ$6*'Drive Train'!$AA$53,LD52=0,KH52=0,FF52&gt;0),$C$17,0)</f>
        <v>0.04</v>
      </c>
      <c r="RY52" s="2">
        <f>IF(AND(MA52&gt;=MA$6*'Drive Train'!$AA$52,MA52&lt;=MA$6*'Drive Train'!$AA$53,LE52=0,KI52=0,FG52&gt;0),$C$17,0)</f>
        <v>0.04</v>
      </c>
      <c r="RZ52" s="2">
        <f>IF(AND(MB52&gt;=MB$6*'Drive Train'!$AA$52,MB52&lt;=MB$6*'Drive Train'!$AA$53,LF52=0,KJ52=0,FH52&gt;0),$C$17,0)</f>
        <v>0</v>
      </c>
      <c r="SA52" s="2">
        <f>IF(AND(MC52&gt;=MC$6*'Drive Train'!$AA$52,MC52&lt;=MC$6*'Drive Train'!$AA$53,LG52=0,KK52=0,FI52&gt;0),$C$17,0)</f>
        <v>0</v>
      </c>
      <c r="SB52" s="2">
        <f>IF(AND(MD52&gt;=MD$6*'Drive Train'!$AA$52,MD52&lt;=MD$6*'Drive Train'!$AA$53,LH52=0,KL52=0,FJ52&gt;0),$C$17,0)</f>
        <v>0</v>
      </c>
      <c r="SC52" s="2">
        <f>IF(AND(ME52&gt;=ME$6*'Drive Train'!$AA$52,ME52&lt;=ME$6*'Drive Train'!$AA$53,LI52=0,KM52=0,FK52&gt;0),$C$17,0)</f>
        <v>0</v>
      </c>
      <c r="SD52" s="2">
        <f>IF(AND(MF52&gt;=MF$6*'Drive Train'!$AA$52,MF52&lt;=MF$6*'Drive Train'!$AA$53,LJ52=0,KN52=0,FL52&gt;0),$C$17,0)</f>
        <v>0</v>
      </c>
      <c r="SE52" s="2">
        <f>IF(AND(MG52&gt;=MG$6*'Drive Train'!$AA$52,MG52&lt;=MG$6*'Drive Train'!$AA$53,LK52=0,KO52=0,FM52&gt;0),$C$17,0)</f>
        <v>0</v>
      </c>
      <c r="SF52" s="2">
        <f>IF(AND(MH52&gt;=MH$6*'Drive Train'!$AA$52,MH52&lt;=MH$6*'Drive Train'!$AA$53,LL52=0,KP52=0,FN52&gt;0),$C$17,0)</f>
        <v>0</v>
      </c>
      <c r="SG52" s="2">
        <f>IF(AND(MI52&gt;=MI$6*'Drive Train'!$AA$52,MI52&lt;=MI$6*'Drive Train'!$AA$53,LM52=0,KQ52=0,FO52&gt;0),$C$17,0)</f>
        <v>0</v>
      </c>
      <c r="SH52" s="61">
        <f t="shared" si="347"/>
        <v>1.7600000000000009</v>
      </c>
      <c r="SI52" s="2">
        <f>IF(AND(EU52&lt;0,KS52=0,LO52&gt;=LO$6*'Drive Train'!$AA$52,LO52&lt;=LO$6*'Drive Train'!$AA$53,OY52=1,JW52=0),$C$17,0)</f>
        <v>0.04</v>
      </c>
      <c r="SJ52" s="2">
        <f>IF(AND(EV52&lt;0,KT52=0,LP52&gt;=LP$6*'Drive Train'!$AA$52,LP52&lt;=LP$6*'Drive Train'!$AA$53,OZ52=1,JX52=0),$C$17,0)</f>
        <v>0</v>
      </c>
      <c r="SK52" s="2">
        <f>IF(AND(EW52&lt;0,KU52=0,LQ52&gt;=LQ$6*'Drive Train'!$AA$52,LQ52&lt;=LQ$6*'Drive Train'!$AA$53,PA52=1,JY52=0),$C$17,0)</f>
        <v>0</v>
      </c>
      <c r="SL52" s="2">
        <f>IF(AND(EX52&lt;0,KV52=0,LR52&gt;=LR$6*'Drive Train'!$AA$52,LR52&lt;=LR$6*'Drive Train'!$AA$53,PB52=1,JZ52=0),$C$17,0)</f>
        <v>0.04</v>
      </c>
      <c r="SM52" s="2">
        <f>IF(AND(EY52&lt;0,KW52=0,LS52&gt;=LS$6*'Drive Train'!$AA$52,LS52&lt;=LS$6*'Drive Train'!$AA$53,PC52=1,KA52=0),$C$17,0)</f>
        <v>0.04</v>
      </c>
      <c r="SN52" s="2">
        <f>IF(AND(EZ52&lt;0,KX52=0,LT52&gt;=LT$6*'Drive Train'!$AA$52,LT52&lt;=LT$6*'Drive Train'!$AA$53,PD52=1,KB52=0),$C$17,0)</f>
        <v>0.04</v>
      </c>
      <c r="SO52" s="2">
        <f>IF(AND(FA52&lt;0,KY52=0,LU52&gt;=LU$6*'Drive Train'!$AA$52,LU52&lt;=LU$6*'Drive Train'!$AA$53,PE52=1,KC52=0),$C$17,0)</f>
        <v>0.04</v>
      </c>
      <c r="SP52" s="2">
        <f>IF(AND(FB52&lt;0,KZ52=0,LV52&gt;=LV$6*'Drive Train'!$AA$52,LV52&lt;=LV$6*'Drive Train'!$AA$53,PF52=1,KD52=0),$C$17,0)</f>
        <v>0</v>
      </c>
      <c r="SQ52" s="2">
        <f>IF(AND(FC52&lt;0,LA52=0,LW52&gt;=LW$6*'Drive Train'!$AA$52,LW52&lt;=LW$6*'Drive Train'!$AA$53,PG52=1,KE52=0),$C$17,0)</f>
        <v>0</v>
      </c>
      <c r="SR52" s="2">
        <f>IF(AND(FD52&lt;0,LB52=0,LX52&gt;=LX$6*'Drive Train'!$AA$52,LX52&lt;=LX$6*'Drive Train'!$AA$53,PH52=1,KF52=0),$C$17,0)</f>
        <v>0</v>
      </c>
      <c r="SS52" s="2">
        <f>IF(AND(FE52&lt;0,LC52=0,LY52&gt;=LY$6*'Drive Train'!$AA$52,LY52&lt;=LY$6*'Drive Train'!$AA$53,PI52=1,KG52=0),$C$17,0)</f>
        <v>0</v>
      </c>
      <c r="ST52" s="2">
        <f>IF(AND(FF52&lt;0,LD52=0,LZ52&gt;=LZ$6*'Drive Train'!$AA$52,LZ52&lt;=LZ$6*'Drive Train'!$AA$53,PJ52=1,KH52=0),$C$17,0)</f>
        <v>0</v>
      </c>
      <c r="SU52" s="2">
        <f>IF(AND(FG52&lt;0,LE52=0,MA52&gt;=MA$6*'Drive Train'!$AA$52,MA52&lt;=MA$6*'Drive Train'!$AA$53,PK52=1,KI52=0),$C$17,0)</f>
        <v>0</v>
      </c>
      <c r="SV52" s="2">
        <f>IF(AND(FH52&lt;0,LF52=0,MB52&gt;=MB$6*'Drive Train'!$AA$52,MB52&lt;=MB$6*'Drive Train'!$AA$53,PL52=1,KJ52=0),$C$17,0)</f>
        <v>0</v>
      </c>
      <c r="SW52" s="2">
        <f>IF(AND(FI52&lt;0,LG52=0,MC52&gt;=MC$6*'Drive Train'!$AA$52,MC52&lt;=MC$6*'Drive Train'!$AA$53,PM52=1,KK52=0),$C$17,0)</f>
        <v>0</v>
      </c>
      <c r="SX52" s="2">
        <f>IF(AND(FJ52&lt;0,LH52=0,MD52&gt;=MD$6*'Drive Train'!$AA$52,MD52&lt;=MD$6*'Drive Train'!$AA$53,PN52=1,KL52=0),$C$17,0)</f>
        <v>0</v>
      </c>
      <c r="SY52" s="2">
        <f>IF(AND(FK52&lt;0,LI52=0,ME52&gt;=ME$6*'Drive Train'!$AA$52,ME52&lt;=ME$6*'Drive Train'!$AA$53,PO52=1,KM52=0),$C$17,0)</f>
        <v>0</v>
      </c>
      <c r="SZ52" s="2">
        <f>IF(AND(FL52&lt;0,LJ52=0,MF52&gt;=MF$6*'Drive Train'!$AA$52,MF52&lt;=MF$6*'Drive Train'!$AA$53,PP52=1,KN52=0),$C$17,0)</f>
        <v>0</v>
      </c>
      <c r="TA52" s="2">
        <f>IF(AND(FM52&lt;0,LK52=0,MG52&gt;=MG$6*'Drive Train'!$AA$52,MG52&lt;=MG$6*'Drive Train'!$AA$53,PQ52=1,KO52=0),$C$17,0)</f>
        <v>0</v>
      </c>
      <c r="TB52" s="2">
        <f>IF(AND(FN52&lt;0,LL52=0,MH52&gt;=MH$6*'Drive Train'!$AA$52,MH52&lt;=MH$6*'Drive Train'!$AA$53,PR52=1,KP52=0),$C$17,0)</f>
        <v>0.04</v>
      </c>
      <c r="TC52" s="2">
        <f>IF(AND(FO52&lt;0,LM52=0,MI52&gt;=MI$6*'Drive Train'!$AA$52,MI52&lt;=MI$6*'Drive Train'!$AA$53,PS52=1,KQ52=0),$C$17,0)</f>
        <v>0.04</v>
      </c>
      <c r="TD52" s="144">
        <f t="shared" si="348"/>
        <v>1.7600000000000009</v>
      </c>
    </row>
    <row r="53" spans="3:524" x14ac:dyDescent="0.2">
      <c r="C53" s="3" t="s">
        <v>221</v>
      </c>
      <c r="E53" s="18">
        <f>KS6</f>
        <v>5.3471434100303625</v>
      </c>
      <c r="F53" s="18" t="e">
        <f>KT6*VLOOKUP('Drive Train'!$AK$16,$E$98:$F$99,2,FALSE)</f>
        <v>#N/A</v>
      </c>
      <c r="G53" s="18" t="e">
        <f>KU6*VLOOKUP('Drive Train'!$AK$16,$E$98:$F$99,2,FALSE)</f>
        <v>#N/A</v>
      </c>
      <c r="H53" s="18" t="e">
        <f>KV6*VLOOKUP('Drive Train'!$AK$16,$E$98:$F$99,2,FALSE)</f>
        <v>#N/A</v>
      </c>
      <c r="I53" s="18">
        <f>KW6*VLOOKUP('Drive Train'!$AK$16,$E$98:$F$99,2,FALSE)</f>
        <v>16.290599054444943</v>
      </c>
      <c r="J53" s="18">
        <f>KX6*VLOOKUP('Drive Train'!$AK$16,$E$98:$F$99,2,FALSE)</f>
        <v>10.876695924403304</v>
      </c>
      <c r="K53" s="18">
        <f>KY6*VLOOKUP('Drive Train'!$AK$16,$E$98:$F$99,2,FALSE)</f>
        <v>7.2465469354711551</v>
      </c>
      <c r="L53" s="18">
        <f>KZ6*VLOOKUP('Drive Train'!$AK$16,$E$98:$F$99,2,FALSE)</f>
        <v>4.9402808708539823</v>
      </c>
      <c r="M53" s="18">
        <f>LA6*VLOOKUP('Drive Train'!$AK$16,$E$98:$F$99,2,FALSE)</f>
        <v>3.4948902997129743</v>
      </c>
      <c r="N53" s="18">
        <f>LB6*VLOOKUP('Drive Train'!$AK$16,$E$98:$F$99,2,FALSE)</f>
        <v>2.5617798122643229</v>
      </c>
      <c r="O53" s="18">
        <f>LC6*VLOOKUP('Drive Train'!$AK$16,$E$98:$F$99,2,FALSE)</f>
        <v>1.9228545416936171</v>
      </c>
      <c r="R53" s="63">
        <f t="shared" si="160"/>
        <v>1.8000000000000009</v>
      </c>
      <c r="S53" s="2">
        <f>NG53/'Drive Train'!$F$35</f>
        <v>0</v>
      </c>
      <c r="T53" s="2">
        <f>NH53/'Drive Train'!$F$35</f>
        <v>0.67078965944895896</v>
      </c>
      <c r="U53" s="2">
        <f>NI53/'Drive Train'!$F$35</f>
        <v>0</v>
      </c>
      <c r="V53" s="2">
        <f>NJ53/'Drive Train'!$F$35</f>
        <v>0</v>
      </c>
      <c r="W53" s="2">
        <f>NK53/'Drive Train'!$F$35</f>
        <v>0</v>
      </c>
      <c r="X53" s="2">
        <f>NL53/'Drive Train'!$F$35</f>
        <v>0</v>
      </c>
      <c r="Y53" s="2">
        <f>NM53/'Drive Train'!$F$35</f>
        <v>0</v>
      </c>
      <c r="Z53" s="2">
        <f>NN53/'Drive Train'!$F$35</f>
        <v>0.19563937276712276</v>
      </c>
      <c r="AA53" s="2">
        <f>NO53/'Drive Train'!$F$35</f>
        <v>0.97033474341312609</v>
      </c>
      <c r="AB53" s="2">
        <f>NP53/'Drive Train'!$F$35</f>
        <v>0.97037151258956433</v>
      </c>
      <c r="AC53" s="2">
        <f>NQ53/'Drive Train'!$F$35</f>
        <v>0.97037436906921126</v>
      </c>
      <c r="AD53" s="2">
        <f>NR53/'Drive Train'!$F$35</f>
        <v>0.92453428980578756</v>
      </c>
      <c r="AE53" s="2">
        <f>NS53/'Drive Train'!$F$35</f>
        <v>0.96189291845486913</v>
      </c>
      <c r="AF53" s="2">
        <f>NT53/'Drive Train'!$F$35</f>
        <v>0.96751286140195802</v>
      </c>
      <c r="AG53" s="2">
        <f>NU53/'Drive Train'!$F$35</f>
        <v>0.96885407860488504</v>
      </c>
      <c r="AH53" s="2">
        <f>NV53/'Drive Train'!$F$35</f>
        <v>0.58205350763275376</v>
      </c>
      <c r="AI53" s="2">
        <f>NW53/'Drive Train'!$F$35</f>
        <v>0.58233430811008624</v>
      </c>
      <c r="AJ53" s="2">
        <f>NX53/'Drive Train'!$F$35</f>
        <v>0.19521782621232786</v>
      </c>
      <c r="AK53" s="2">
        <f>NY53/'Drive Train'!$F$35</f>
        <v>0.19530933189945149</v>
      </c>
      <c r="AL53" s="2">
        <f>NZ53/'Drive Train'!$F$35</f>
        <v>0</v>
      </c>
      <c r="AM53" s="2">
        <f>OA53/'Drive Train'!$F$35</f>
        <v>0</v>
      </c>
      <c r="AN53" s="61">
        <f t="shared" si="161"/>
        <v>1.8000000000000009</v>
      </c>
      <c r="AO53" s="46">
        <f>LO53*12*60/(PI() * 'Drive Train'!$F$15)/S$6*ABS(S53)</f>
        <v>0</v>
      </c>
      <c r="AP53" s="46">
        <f>LP53*12*60/(PI() * 'Drive Train'!$F$15)/T$6*ABS(T53)</f>
        <v>1083.2714911736293</v>
      </c>
      <c r="AQ53" s="46">
        <f>LQ53*12*60/(PI() * 'Drive Train'!$F$15)/U$6*ABS(U53)</f>
        <v>0</v>
      </c>
      <c r="AR53" s="46">
        <f>LR53*12*60/(PI() * 'Drive Train'!$F$15)/V$6*ABS(V53)</f>
        <v>0</v>
      </c>
      <c r="AS53" s="46">
        <f>LS53*12*60/(PI() * 'Drive Train'!$F$15)/W$6*ABS(W53)</f>
        <v>0</v>
      </c>
      <c r="AT53" s="46">
        <f>LT53*12*60/(PI() * 'Drive Train'!$F$15)/X$6*ABS(X53)</f>
        <v>0</v>
      </c>
      <c r="AU53" s="46">
        <f>LU53*12*60/(PI() * 'Drive Train'!$F$15)/Y$6*ABS(Y53)</f>
        <v>0</v>
      </c>
      <c r="AV53" s="46">
        <f>LV53*12*60/(PI() * 'Drive Train'!$F$15)/Z$6*ABS(Z53)</f>
        <v>893.20817501002921</v>
      </c>
      <c r="AW53" s="46">
        <f>LW53*12*60/(PI() * 'Drive Train'!$F$15)/AA$6*ABS(AA53)</f>
        <v>4688.3905511813155</v>
      </c>
      <c r="AX53" s="46">
        <f>LX53*12*60/(PI() * 'Drive Train'!$F$15)/AB$6*ABS(AB53)</f>
        <v>4688.78426926058</v>
      </c>
      <c r="AY53" s="46">
        <f>LY53*12*60/(PI() * 'Drive Train'!$F$15)/AC$6*ABS(AC53)</f>
        <v>4688.8139075115723</v>
      </c>
      <c r="AZ53" s="46">
        <f>LZ53*12*60/(PI() * 'Drive Train'!$F$15)/AD$6*ABS(AD53)</f>
        <v>4048.8247976698267</v>
      </c>
      <c r="BA53" s="46">
        <f>MA53*12*60/(PI() * 'Drive Train'!$F$15)/AE$6*ABS(AE53)</f>
        <v>4595.1204829729049</v>
      </c>
      <c r="BB53" s="46">
        <f>MB53*12*60/(PI() * 'Drive Train'!$F$15)/AF$6*ABS(AF53)</f>
        <v>4657.2243759639741</v>
      </c>
      <c r="BC53" s="46">
        <f>MC53*12*60/(PI() * 'Drive Train'!$F$15)/AG$6*ABS(AG53)</f>
        <v>4672.0333648190781</v>
      </c>
      <c r="BD53" s="46">
        <f>MD53*12*60/(PI() * 'Drive Train'!$F$15)/AH$6*ABS(AH53)</f>
        <v>2808.6574813728394</v>
      </c>
      <c r="BE53" s="46">
        <f>ME53*12*60/(PI() * 'Drive Train'!$F$15)/AI$6*ABS(AI53)</f>
        <v>2810.8866880853857</v>
      </c>
      <c r="BF53" s="46">
        <f>MF53*12*60/(PI() * 'Drive Train'!$F$15)/AJ$6*ABS(AJ53)</f>
        <v>893.4808923931007</v>
      </c>
      <c r="BG53" s="46">
        <f>MG53*12*60/(PI() * 'Drive Train'!$F$15)/AK$6*ABS(AK53)</f>
        <v>893.99304826477589</v>
      </c>
      <c r="BH53" s="46">
        <f>MH53*12*60/(PI() * 'Drive Train'!$F$15)/AL$6*ABS(AL53)</f>
        <v>0</v>
      </c>
      <c r="BI53" s="46">
        <f>MI53*12*60/(PI() * 'Drive Train'!$F$15)/AM$6*ABS(AM53)</f>
        <v>0</v>
      </c>
      <c r="BJ53" s="61">
        <f t="shared" si="390"/>
        <v>1.8000000000000009</v>
      </c>
      <c r="BK53" s="2">
        <f>IF(OR(KS52=1,AND($C$37=Motors!$C$32,OY52=1)),0,IF(NG53=0,-(CG52+$C$15)/($C$14-$C$15)*$C$12,($C$11*S53-AO53)/($C$11*S53)*$C$12*S53))</f>
        <v>0</v>
      </c>
      <c r="BL53" s="2">
        <f>IF(OR(KT52=1,AND($C$37=Motors!$C$32,OZ52=1)),0,IF(NH53=0,-(CH52+$C$15)/($C$14-$C$15)*$C$12,($C$11*T53-AP53)/($C$11*T53)*$C$12*T53))</f>
        <v>1.1635415033941925</v>
      </c>
      <c r="BM53" s="2">
        <f>IF(OR(KU52=1,AND($C$37=Motors!$C$32,PA52=1)),0,IF(NI53=0,-(CI52+$C$15)/($C$14-$C$15)*$C$12,($C$11*U53-AQ53)/($C$11*U53)*$C$12*U53))</f>
        <v>0</v>
      </c>
      <c r="BN53" s="2">
        <f>IF(OR(KV52=1,AND($C$37=Motors!$C$32,PB52=1)),0,IF(NJ53=0,-(CJ52+$C$15)/($C$14-$C$15)*$C$12,($C$11*V53-AR53)/($C$11*V53)*$C$12*V53))</f>
        <v>0</v>
      </c>
      <c r="BO53" s="2">
        <f>IF(OR(KW52=1,AND($C$37=Motors!$C$32,PC52=1)),0,IF(NK53=0,-(CK52+$C$15)/($C$14-$C$15)*$C$12,($C$11*W53-AS53)/($C$11*W53)*$C$12*W53))</f>
        <v>0</v>
      </c>
      <c r="BP53" s="2">
        <f>IF(OR(KX52=1,AND($C$37=Motors!$C$32,PD52=1)),0,IF(NL53=0,-(CL52+$C$15)/($C$14-$C$15)*$C$12,($C$11*X53-AT53)/($C$11*X53)*$C$12*X53))</f>
        <v>0</v>
      </c>
      <c r="BQ53" s="2">
        <f>IF(OR(KY52=1,AND($C$37=Motors!$C$32,PE52=1)),0,IF(NM53=0,-(CM52+$C$15)/($C$14-$C$15)*$C$12,($C$11*Y53-AU53)/($C$11*Y53)*$C$12*Y53))</f>
        <v>0</v>
      </c>
      <c r="BR53" s="2">
        <f>IF(OR(KZ52=1,AND($C$37=Motors!$C$32,PF52=1)),0,IF(NN53=0,-(CN52+$C$15)/($C$14-$C$15)*$C$12,($C$11*Z53-AV53)/($C$11*Z53)*$C$12*Z53))</f>
        <v>0</v>
      </c>
      <c r="BS53" s="2">
        <f>IF(OR(LA52=1,AND($C$37=Motors!$C$32,PG52=1)),0,IF(NO53=0,-(CO52+$C$15)/($C$14-$C$15)*$C$12,($C$11*AA53-AW53)/($C$11*AA53)*$C$12*AA53))</f>
        <v>0.29226055986840233</v>
      </c>
      <c r="BT53" s="2">
        <f>IF(OR(LB52=1,AND($C$37=Motors!$C$32,PH52=1)),0,IF(NP53=0,-(CP52+$C$15)/($C$14-$C$15)*$C$12,($C$11*AB53-AX53)/($C$11*AB53)*$C$12*AB53))</f>
        <v>0.29217535974653186</v>
      </c>
      <c r="BU53" s="2">
        <f>IF(OR(LC52=1,AND($C$37=Motors!$C$32,PI52=1)),0,IF(NQ53=0,-(CQ52+$C$15)/($C$14-$C$15)*$C$12,($C$11*AC53-AY53)/($C$11*AC53)*$C$12*AC53))</f>
        <v>0.29216916344385424</v>
      </c>
      <c r="BV53" s="2">
        <f>IF(OR(LD52=1,AND($C$37=Motors!$C$32,PJ52=1)),0,IF(NR53=0,-(CR52+$C$15)/($C$14-$C$15)*$C$12,($C$11*AD53-AZ53)/($C$11*AD53)*$C$12*AD53))</f>
        <v>0.46484452541953436</v>
      </c>
      <c r="BW53" s="2">
        <f>IF(OR(LE52=1,AND($C$37=Motors!$C$32,PK52=1)),0,IF(NS53=0,-(CS52+$C$15)/($C$14-$C$15)*$C$12,($C$11*AE53-BA53)/($C$11*AE53)*$C$12*AE53))</f>
        <v>0.31310335843415299</v>
      </c>
      <c r="BX53" s="2">
        <f>IF(OR(LF52=1,AND($C$37=Motors!$C$32,PL52=1)),0,IF(NT53=0,-(CT52+$C$15)/($C$14-$C$15)*$C$12,($C$11*AF53-BB53)/($C$11*AF53)*$C$12*AF53))</f>
        <v>0.29922260538530221</v>
      </c>
      <c r="BY53" s="2">
        <f>IF(OR(LG52=1,AND($C$37=Motors!$C$32,PM52=1)),0,IF(NU53=0,-(CU52+$C$15)/($C$14-$C$15)*$C$12,($C$11*AG53-BC53)/($C$11*AG53)*$C$12*AG53))</f>
        <v>0.295915401408267</v>
      </c>
      <c r="BZ53" s="2">
        <f>IF(OR(LH52=1,AND($C$37=Motors!$C$32,PN52=1)),0,IF(NV53=0,-(CV52+$C$15)/($C$14-$C$15)*$C$12,($C$11*AH53-BD53)/($C$11*AH53)*$C$12*AH53))</f>
        <v>0</v>
      </c>
      <c r="CA53" s="2">
        <f>IF(OR(LI52=1,AND($C$37=Motors!$C$32,PO52=1)),0,IF(NW53=0,-(CW52+$C$15)/($C$14-$C$15)*$C$12,($C$11*AI53-BE53)/($C$11*AI53)*$C$12*AI53))</f>
        <v>0</v>
      </c>
      <c r="CB53" s="2">
        <f>IF(OR(LJ52=1,AND($C$37=Motors!$C$32,PP52=1)),0,IF(NX53=0,-(CX52+$C$15)/($C$14-$C$15)*$C$12,($C$11*AJ53-BF53)/($C$11*AJ53)*$C$12*AJ53))</f>
        <v>0</v>
      </c>
      <c r="CC53" s="2">
        <f>IF(OR(LK52=1,AND($C$37=Motors!$C$32,PQ52=1)),0,IF(NY53=0,-(CY52+$C$15)/($C$14-$C$15)*$C$12,($C$11*AK53-BG53)/($C$11*AK53)*$C$12*AK53))</f>
        <v>0</v>
      </c>
      <c r="CD53" s="2">
        <f>IF(OR(LL52=1,AND($C$37=Motors!$C$32,PR52=1)),0,IF(NZ53=0,-(CZ52+$C$15)/($C$14-$C$15)*$C$12,($C$11*AL53-BH53)/($C$11*AL53)*$C$12*AL53))</f>
        <v>0</v>
      </c>
      <c r="CE53" s="2">
        <f>IF(OR(LM52=1,AND($C$37=Motors!$C$32,PS52=1)),0,IF(OA53=0,-(DA52+$C$15)/($C$14-$C$15)*$C$12,($C$11*AM53-BI53)/($C$11*AM53)*$C$12*AM53))</f>
        <v>0</v>
      </c>
      <c r="CF53" s="61">
        <f t="shared" si="391"/>
        <v>1.8000000000000009</v>
      </c>
      <c r="CG53" s="57">
        <f>IF(AND(KS52=1,OY52=1),0,ABS(BK53/$C$12*($C$14-$C$15)+$C$15) *'Drive Train'!$AA$49 + CG52*(1-'Drive Train'!$AA$49))</f>
        <v>2.7495000000000003</v>
      </c>
      <c r="CH53" s="57">
        <f>IF(AND(KT52=1,OZ52=1),0,ABS(BL53/$C$12*($C$14-$C$15)+$C$15) *'Drive Train'!$AA$49 + CH52*(1-'Drive Train'!$AA$49))</f>
        <v>64.692394143350583</v>
      </c>
      <c r="CI53" s="57">
        <f>IF(AND(KU52=1,PA52=1),0,ABS(BM53/$C$12*($C$14-$C$15)+$C$15) *'Drive Train'!$AA$49 + CI52*(1-'Drive Train'!$AA$49))</f>
        <v>2.7495000000000003</v>
      </c>
      <c r="CJ53" s="57">
        <f>IF(AND(KV52=1,PB52=1),0,ABS(BN53/$C$12*($C$14-$C$15)+$C$15) *'Drive Train'!$AA$49 + CJ52*(1-'Drive Train'!$AA$49))</f>
        <v>2.7495000000000003</v>
      </c>
      <c r="CK53" s="57">
        <f>IF(AND(KW52=1,PC52=1),0,ABS(BO53/$C$12*($C$14-$C$15)+$C$15) *'Drive Train'!$AA$49 + CK52*(1-'Drive Train'!$AA$49))</f>
        <v>2.7495000000000003</v>
      </c>
      <c r="CL53" s="57">
        <f>IF(AND(KX52=1,PD52=1),0,ABS(BP53/$C$12*($C$14-$C$15)+$C$15) *'Drive Train'!$AA$49 + CL52*(1-'Drive Train'!$AA$49))</f>
        <v>2.7495000000000003</v>
      </c>
      <c r="CM53" s="57">
        <f>IF(AND(KY52=1,PE52=1),0,ABS(BQ53/$C$12*($C$14-$C$15)+$C$15) *'Drive Train'!$AA$49 + CM52*(1-'Drive Train'!$AA$49))</f>
        <v>2.7495000000000003</v>
      </c>
      <c r="CN53" s="57">
        <f>IF(AND(KZ52=1,PF52=1),0,ABS(BR53/$C$12*($C$14-$C$15)+$C$15) *'Drive Train'!$AA$49 + CN52*(1-'Drive Train'!$AA$49))</f>
        <v>2.7495000000000003</v>
      </c>
      <c r="CO53" s="57">
        <f>IF(AND(LA52=1,PG52=1),0,ABS(BS53/$C$12*($C$14-$C$15)+$C$15) *'Drive Train'!$AA$49 + CO52*(1-'Drive Train'!$AA$49))</f>
        <v>18.308433539882163</v>
      </c>
      <c r="CP53" s="57">
        <f>IF(AND(LB52=1,PH52=1),0,ABS(BT53/$C$12*($C$14-$C$15)+$C$15) *'Drive Train'!$AA$49 + CP52*(1-'Drive Train'!$AA$49))</f>
        <v>18.303897782356863</v>
      </c>
      <c r="CQ53" s="57">
        <f>IF(AND(LC52=1,PI52=1),0,ABS(BU53/$C$12*($C$14-$C$15)+$C$15) *'Drive Train'!$AA$49 + CQ52*(1-'Drive Train'!$AA$49))</f>
        <v>18.303567912799377</v>
      </c>
      <c r="CR53" s="57">
        <f>IF(AND(LD52=1,PJ52=1),0,ABS(BV53/$C$12*($C$14-$C$15)+$C$15) *'Drive Train'!$AA$49 + CR52*(1-'Drive Train'!$AA$49))</f>
        <v>27.496202328351142</v>
      </c>
      <c r="CS53" s="57">
        <f>IF(AND(LE52=1,PK52=1),0,ABS(BW53/$C$12*($C$14-$C$15)+$C$15) *'Drive Train'!$AA$49 + CS52*(1-'Drive Train'!$AA$49))</f>
        <v>19.418031488423996</v>
      </c>
      <c r="CT53" s="57">
        <f>IF(AND(LF52=1,PL52=1),0,ABS(BX53/$C$12*($C$14-$C$15)+$C$15) *'Drive Train'!$AA$49 + CT52*(1-'Drive Train'!$AA$49))</f>
        <v>18.679068577151149</v>
      </c>
      <c r="CU53" s="57">
        <f>IF(AND(LG52=1,PM52=1),0,ABS(BY53/$C$12*($C$14-$C$15)+$C$15) *'Drive Train'!$AA$49 + CU52*(1-'Drive Train'!$AA$49))</f>
        <v>18.503004564597781</v>
      </c>
      <c r="CV53" s="57">
        <f>IF(AND(LH52=1,PN52=1),0,ABS(BZ53/$C$12*($C$14-$C$15)+$C$15) *'Drive Train'!$AA$49 + CV52*(1-'Drive Train'!$AA$49))</f>
        <v>2.7495000000000003</v>
      </c>
      <c r="CW53" s="57">
        <f>IF(AND(LI52=1,PO52=1),0,ABS(CA53/$C$12*($C$14-$C$15)+$C$15) *'Drive Train'!$AA$49 + CW52*(1-'Drive Train'!$AA$49))</f>
        <v>2.7495000000000003</v>
      </c>
      <c r="CX53" s="57">
        <f>IF(AND(LJ52=1,PP52=1),0,ABS(CB53/$C$12*($C$14-$C$15)+$C$15) *'Drive Train'!$AA$49 + CX52*(1-'Drive Train'!$AA$49))</f>
        <v>2.7495000000000003</v>
      </c>
      <c r="CY53" s="57">
        <f>IF(AND(LK52=1,PQ52=1),0,ABS(CC53/$C$12*($C$14-$C$15)+$C$15) *'Drive Train'!$AA$49 + CY52*(1-'Drive Train'!$AA$49))</f>
        <v>2.7495000000000003</v>
      </c>
      <c r="CZ53" s="57">
        <f>IF(AND(LL52=1,PR52=1),0,ABS(CD53/$C$12*($C$14-$C$15)+$C$15) *'Drive Train'!$AA$49 + CZ52*(1-'Drive Train'!$AA$49))</f>
        <v>2.7495000000000003</v>
      </c>
      <c r="DA53" s="57">
        <f>IF(AND(LM52=1,PS52=1),0,ABS(CE53/$C$12*($C$14-$C$15)+$C$15) *'Drive Train'!$AA$49 + DA52*(1-'Drive Train'!$AA$49))</f>
        <v>2.7495000000000003</v>
      </c>
      <c r="DB53" s="61">
        <f t="shared" si="162"/>
        <v>1.8000000000000009</v>
      </c>
      <c r="DC53" s="57">
        <f t="shared" si="392"/>
        <v>2.7495000000000003</v>
      </c>
      <c r="DD53" s="57">
        <f t="shared" si="393"/>
        <v>64.692394143350583</v>
      </c>
      <c r="DE53" s="57">
        <f t="shared" si="394"/>
        <v>2.7495000000000003</v>
      </c>
      <c r="DF53" s="57">
        <f t="shared" si="395"/>
        <v>2.7495000000000003</v>
      </c>
      <c r="DG53" s="57">
        <f t="shared" si="396"/>
        <v>2.7495000000000003</v>
      </c>
      <c r="DH53" s="57">
        <f t="shared" si="397"/>
        <v>2.7495000000000003</v>
      </c>
      <c r="DI53" s="57">
        <f t="shared" si="398"/>
        <v>2.7495000000000003</v>
      </c>
      <c r="DJ53" s="57">
        <f t="shared" si="399"/>
        <v>2.7495000000000003</v>
      </c>
      <c r="DK53" s="57">
        <f t="shared" si="400"/>
        <v>18.308433539882163</v>
      </c>
      <c r="DL53" s="57">
        <f t="shared" si="401"/>
        <v>18.303897782356863</v>
      </c>
      <c r="DM53" s="57">
        <f t="shared" si="402"/>
        <v>18.303567912799377</v>
      </c>
      <c r="DN53" s="57">
        <f t="shared" si="403"/>
        <v>25</v>
      </c>
      <c r="DO53" s="57">
        <f t="shared" si="404"/>
        <v>19.418031488423996</v>
      </c>
      <c r="DP53" s="57">
        <f t="shared" si="405"/>
        <v>18.679068577151149</v>
      </c>
      <c r="DQ53" s="57">
        <f t="shared" si="406"/>
        <v>18.503004564597781</v>
      </c>
      <c r="DR53" s="57">
        <f t="shared" si="407"/>
        <v>2.7495000000000003</v>
      </c>
      <c r="DS53" s="57">
        <f t="shared" si="408"/>
        <v>2.7495000000000003</v>
      </c>
      <c r="DT53" s="57">
        <f t="shared" si="409"/>
        <v>2.7495000000000003</v>
      </c>
      <c r="DU53" s="57">
        <f t="shared" si="410"/>
        <v>2.7495000000000003</v>
      </c>
      <c r="DV53" s="57">
        <f t="shared" si="411"/>
        <v>2.7495000000000003</v>
      </c>
      <c r="DW53" s="57">
        <f t="shared" si="412"/>
        <v>2.7495000000000003</v>
      </c>
      <c r="DX53" s="61">
        <f t="shared" si="163"/>
        <v>1.8000000000000009</v>
      </c>
      <c r="DY53" s="2">
        <f>IF(OY53=0,($C$23/0.4536*IF(ISNA(MK52),'Drive Train'!$F$16,'Drive Train'!$F$17)*4.448*$C$24*S$6)*SIGN(BK53),BK53)</f>
        <v>0</v>
      </c>
      <c r="DZ53" s="2">
        <f>IF(OZ53=0,($C$23/0.4536*IF(ISNA(ML52),'Drive Train'!$F$16,'Drive Train'!$F$17)*4.448*$C$24*$C$21*T$6)*SIGN(BL53),BL53)</f>
        <v>14.225645600594998</v>
      </c>
      <c r="EA53" s="2">
        <f>IF(PA53=0,($C$23/0.4536*IF(ISNA(MM52),'Drive Train'!$F$16,'Drive Train'!$F$17)*4.448*$C$24*$C$21*U$6)*SIGN(BM53),BM53)</f>
        <v>0</v>
      </c>
      <c r="EB53" s="2">
        <f>IF(PB53=0,($C$23/0.4536*IF(ISNA(MN52),'Drive Train'!$F$16,'Drive Train'!$F$17)*4.448*$C$24*$C$21*V$6)*SIGN(BN53),BN53)</f>
        <v>0</v>
      </c>
      <c r="EC53" s="2">
        <f>IF(PC53=0,($C$23/0.4536*IF(ISNA(MO52),'Drive Train'!$F$16,'Drive Train'!$F$17)*4.448*$C$24*$C$21*W$6)*SIGN(BO53),BO53)</f>
        <v>0</v>
      </c>
      <c r="ED53" s="2">
        <f>IF(PD53=0,($C$23/0.4536*IF(ISNA(MP52),'Drive Train'!$F$16,'Drive Train'!$F$17)*4.448*$C$24*$C$21*X$6)*SIGN(BP53),BP53)</f>
        <v>0</v>
      </c>
      <c r="EE53" s="2">
        <f>IF(PE53=0,($C$23/0.4536*IF(ISNA(MQ52),'Drive Train'!$F$16,'Drive Train'!$F$17)*4.448*$C$24*$C$21*Y$6)*SIGN(BQ53),BQ53)</f>
        <v>0</v>
      </c>
      <c r="EF53" s="2">
        <f>IF(PF53=0,($C$23/0.4536*IF(ISNA(MR52),'Drive Train'!$F$16,'Drive Train'!$F$17)*4.448*$C$24*$C$21*Z$6)*SIGN(BR53),BR53)</f>
        <v>0</v>
      </c>
      <c r="EG53" s="2">
        <f>IF(PG53=0,($C$23/0.4536*IF(ISNA(MS52),'Drive Train'!$F$16,'Drive Train'!$F$17)*4.448*$C$24*$C$21*AA$6)*SIGN(BS53),BS53)</f>
        <v>3.4602921731177019</v>
      </c>
      <c r="EH53" s="2">
        <f>IF(PH53=0,($C$23/0.4536*IF(ISNA(MT52),'Drive Train'!$F$16,'Drive Train'!$F$17)*4.448*$C$24*$C$21*AB$6)*SIGN(BT53),BT53)</f>
        <v>3.1227026928135362</v>
      </c>
      <c r="EI53" s="2">
        <f>IF(PI53=0,($C$23/0.4536*IF(ISNA(MU52),'Drive Train'!$F$16,'Drive Train'!$F$17)*4.448*$C$24*$C$21*AC$6)*SIGN(BU53),BU53)</f>
        <v>2.8451291201189992</v>
      </c>
      <c r="EJ53" s="2">
        <f>IF(PJ53=0,($C$23/0.4536*IF(ISNA(MV52),'Drive Train'!$F$16,'Drive Train'!$F$17)*4.448*$C$24*$C$21*AD$6)*SIGN(BV53),BV53)</f>
        <v>3.9831807681666</v>
      </c>
      <c r="EK53" s="2">
        <f>IF(PK53=0,($C$23/0.4536*IF(ISNA(MW52),'Drive Train'!$F$16,'Drive Train'!$F$17)*4.448*$C$24*$C$21*AE$6)*SIGN(BW53),BW53)</f>
        <v>3.9831807681666</v>
      </c>
      <c r="EL53" s="2">
        <f>IF(PL53=0,($C$23/0.4536*IF(ISNA(MX52),'Drive Train'!$F$16,'Drive Train'!$F$17)*4.448*$C$24*$C$21*AF$6)*SIGN(BX53),BX53)</f>
        <v>3.9831807681666</v>
      </c>
      <c r="EM53" s="2">
        <f>IF(PM53=0,($C$23/0.4536*IF(ISNA(MY52),'Drive Train'!$F$16,'Drive Train'!$F$17)*4.448*$C$24*$C$21*AG$6)*SIGN(BY53),BY53)</f>
        <v>3.9831807681666</v>
      </c>
      <c r="EN53" s="2">
        <f>IF(PN53=0,($C$23/0.4536*IF(ISNA(MZ52),'Drive Train'!$F$16,'Drive Train'!$F$17)*4.448*$C$24*$C$21*AH$6)*SIGN(BZ53),BZ53)</f>
        <v>0</v>
      </c>
      <c r="EO53" s="2">
        <f>IF(PO53=0,($C$23/0.4536*IF(ISNA(NA52),'Drive Train'!$F$16,'Drive Train'!$F$17)*4.448*$C$24*$C$21*AI$6)*SIGN(CA53),CA53)</f>
        <v>0</v>
      </c>
      <c r="EP53" s="2">
        <f>IF(PP53=0,($C$23/0.4536*IF(ISNA(NB52),'Drive Train'!$F$16,'Drive Train'!$F$17)*4.448*$C$24*$C$21*AJ$6)*SIGN(CB53),CB53)</f>
        <v>0</v>
      </c>
      <c r="EQ53" s="2">
        <f>IF(PQ53=0,($C$23/0.4536*IF(ISNA(NC52),'Drive Train'!$F$16,'Drive Train'!$F$17)*4.448*$C$24*$C$21*AK$6)*SIGN(CC53),CC53)</f>
        <v>0</v>
      </c>
      <c r="ER53" s="2">
        <f>IF(PR53=0,($C$23/0.4536*IF(ISNA(ND52),'Drive Train'!$F$16,'Drive Train'!$F$17)*4.448*$C$24*$C$21*AL$6)*SIGN(CD53),CD53)</f>
        <v>0</v>
      </c>
      <c r="ES53" s="2">
        <f>IF(PS53=0,($C$23/0.4536*IF(ISNA(NE52),'Drive Train'!$F$16,'Drive Train'!$F$17)*4.448*$C$24*$C$21*AM$6)*SIGN(CE53),CE53)</f>
        <v>0</v>
      </c>
      <c r="ET53" s="61">
        <f t="shared" si="413"/>
        <v>1.8000000000000009</v>
      </c>
      <c r="EU53" s="255">
        <f>MAX(MIN(IF(AND(OY52=1,NG53&lt;0),-1,1)*(DC53-$C$15)/($C$14-$C$15)*$C$12*$C$21-$C$33*LO53/AO$6 -  OY52*$C$33/$C$21,DY52/$C$19),MAX(EU$8:EU52)*-1)</f>
        <v>-0.56369438015660556</v>
      </c>
      <c r="EV53" s="255">
        <f>MAX(MIN(IF(AND(OZ52=1,NH53&lt;0),-1,1)*(DD53-$C$15)/($C$14-$C$15)*$C$12*$C$21-$C$33*LP53/AP$6 -  OZ52*$C$33/$C$21,DZ52/$C$19),MAX(EV$8:EV52)*-1)</f>
        <v>0.93853715645484836</v>
      </c>
      <c r="EW53" s="255">
        <f>MAX(MIN(IF(AND(PA52=1,NI53&lt;0),-1,1)*(DE53-$C$15)/($C$14-$C$15)*$C$12*$C$21-$C$33*LQ53/AQ$6 -  PA52*$C$33/$C$21,EA52/$C$19),MAX(EW$8:EW52)*-1)</f>
        <v>-0.48083328563269262</v>
      </c>
      <c r="EX53" s="255">
        <f>MAX(MIN(IF(AND(PB52=1,NJ53&lt;0),-1,1)*(DF53-$C$15)/($C$14-$C$15)*$C$12*$C$21-$C$33*LR53/AR$6 -  PB52*$C$33/$C$21,EB52/$C$19),MAX(EX$8:EX52)*-1)</f>
        <v>-0.5177979341582728</v>
      </c>
      <c r="EY53" s="255">
        <f>MAX(MIN(IF(AND(PC52=1,NK53&lt;0),-1,1)*(DG53-$C$15)/($C$14-$C$15)*$C$12*$C$21-$C$33*LS53/AS$6 -  PC52*$C$33/$C$21,EC52/$C$19),MAX(EY$8:EY52)*-1)</f>
        <v>-0.53868726456574789</v>
      </c>
      <c r="EZ53" s="255">
        <f>MAX(MIN(IF(AND(PD52=1,NL53&lt;0),-1,1)*(DH53-$C$15)/($C$14-$C$15)*$C$12*$C$21-$C$33*LT53/AT$6 -  PD52*$C$33/$C$21,ED52/$C$19),MAX(EZ$8:EZ52)*-1)</f>
        <v>-0.54391283920095379</v>
      </c>
      <c r="FA53" s="255">
        <f>MAX(MIN(IF(AND(PE52=1,NM53&lt;0),-1,1)*(DI53-$C$15)/($C$14-$C$15)*$C$12*$C$21-$C$33*LU53/AU$6 -  PE52*$C$33/$C$21,EE52/$C$19),MAX(FA$8:FA52)*-1)</f>
        <v>-0.55709325762877471</v>
      </c>
      <c r="FB53" s="255">
        <f>MAX(MIN(IF(AND(PF52=1,NN53&lt;0),-1,1)*(DJ53-$C$15)/($C$14-$C$15)*$C$12*$C$21-$C$33*LV53/AV$6 -  PF52*$C$33/$C$21,EF52/$C$19),MAX(FB$8:FB52)*-1)</f>
        <v>-0.57610286554209678</v>
      </c>
      <c r="FC53" s="255">
        <f>MAX(MIN(IF(AND(PG52=1,NO53&lt;0),-1,1)*(DK53-$C$15)/($C$14-$C$15)*$C$12*$C$21-$C$33*LW53/AW$6 -  PG52*$C$33/$C$21,EG52/$C$19),MAX(FC$8:FC52)*-1)</f>
        <v>9.3506755140748687E-5</v>
      </c>
      <c r="FD53" s="255">
        <f>MAX(MIN(IF(AND(PH52=1,NP53&lt;0),-1,1)*(DL53-$C$15)/($C$14-$C$15)*$C$12*$C$21-$C$33*LX53/AX$6 -  PH52*$C$33/$C$21,EH52/$C$19),MAX(FD$8:FD52)*-1)</f>
        <v>6.6321558712667539E-6</v>
      </c>
      <c r="FE53" s="255">
        <f>MAX(MIN(IF(AND(PI52=1,NQ53&lt;0),-1,1)*(DM53-$C$15)/($C$14-$C$15)*$C$12*$C$21-$C$33*LY53/AY$6 -  PI52*$C$33/$C$21,EI52/$C$19),MAX(FE$8:FE52)*-1)</f>
        <v>3.0734767081375125E-7</v>
      </c>
      <c r="FF53" s="255">
        <f>MAX(MIN(IF(AND(PJ52=1,NR53&lt;0),-1,1)*(DN53-$C$15)/($C$14-$C$15)*$C$12*$C$21-$C$33*LZ53/AZ$6 -  PJ52*$C$33/$C$21,EJ52/$C$19),MAX(FF$8:FF52)*-1)</f>
        <v>0.13485701749005846</v>
      </c>
      <c r="FG53" s="255">
        <f>MAX(MIN(IF(AND(PK52=1,NS53&lt;0),-1,1)*(DO53-$C$15)/($C$14-$C$15)*$C$12*$C$21-$C$33*MA53/BA$6 -  PK52*$C$33/$C$21,EK52/$C$19),MAX(FG$8:FG52)*-1)</f>
        <v>2.1350805368392234E-2</v>
      </c>
      <c r="FH53" s="255">
        <f>MAX(MIN(IF(AND(PL52=1,NT53&lt;0),-1,1)*(DP53-$C$15)/($C$14-$C$15)*$C$12*$C$21-$C$33*MB53/BB$6 -  PL52*$C$33/$C$21,EL52/$C$19),MAX(FH$8:FH52)*-1)</f>
        <v>7.1884478024269449E-3</v>
      </c>
      <c r="FI53" s="255">
        <f>MAX(MIN(IF(AND(PM52=1,NU53&lt;0),-1,1)*(DQ53-$C$15)/($C$14-$C$15)*$C$12*$C$21-$C$33*MC53/BC$6 -  PM52*$C$33/$C$21,EM52/$C$19),MAX(FI$8:FI52)*-1)</f>
        <v>3.8173858233593316E-3</v>
      </c>
      <c r="FJ53" s="255">
        <f>MAX(MIN(IF(AND(PN52=1,NV53&lt;0),-1,1)*(DR53-$C$15)/($C$14-$C$15)*$C$12*$C$21-$C$33*MD53/BD$6 -  PN52*$C$33/$C$21,EN52/$C$19),MAX(FJ$8:FJ52)*-1)</f>
        <v>-0.58993723227918771</v>
      </c>
      <c r="FK53" s="255">
        <f>MAX(MIN(IF(AND(PO52=1,NW53&lt;0),-1,1)*(DS53-$C$15)/($C$14-$C$15)*$C$12*$C$21-$C$33*ME53/BE$6 -  PO52*$C$33/$C$21,EO52/$C$19),MAX(FK$8:FK52)*-1)</f>
        <v>-0.5900171601135884</v>
      </c>
      <c r="FL53" s="255">
        <f>MAX(MIN(IF(AND(PP52=1,NX53&lt;0),-1,1)*(DT53-$C$15)/($C$14-$C$15)*$C$12*$C$21-$C$33*MF53/BF$6 -  PP52*$C$33/$C$21,EP52/$C$19),MAX(FL$8:FL52)*-1)</f>
        <v>-0.57670213515303637</v>
      </c>
      <c r="FM53" s="255">
        <f>MAX(MIN(IF(AND(PQ52=1,NY53&lt;0),-1,1)*(DU53-$C$15)/($C$14-$C$15)*$C$12*$C$21-$C$33*MG53/BG$6 -  PQ52*$C$33/$C$21,EQ52/$C$19),MAX(FM$8:FM52)*-1)</f>
        <v>-0.57672758199703988</v>
      </c>
      <c r="FN53" s="255">
        <f>MAX(MIN(IF(AND(PR52=1,NZ53&lt;0),-1,1)*(DV53-$C$15)/($C$14-$C$15)*$C$12*$C$21-$C$33*MH53/BH$6 -  PR52*$C$33/$C$21,ER52/$C$19),MAX(FN$8:FN52)*-1)</f>
        <v>-0.56368791703835397</v>
      </c>
      <c r="FO53" s="255">
        <f>MAX(MIN(IF(AND(PS52=1,OA53&lt;0),-1,1)*(DW53-$C$15)/($C$14-$C$15)*$C$12*$C$21-$C$33*MI53/BI$6 -  PS52*$C$33/$C$21,ES52/$C$19),MAX(FO$8:FO52)*-1)</f>
        <v>-0.5636886111537136</v>
      </c>
      <c r="FP53" s="61">
        <f t="shared" si="164"/>
        <v>1.8000000000000009</v>
      </c>
      <c r="FQ53" s="256">
        <f t="shared" si="457"/>
        <v>2.7495000000000003</v>
      </c>
      <c r="FR53" s="256">
        <f t="shared" si="458"/>
        <v>64.692394143350583</v>
      </c>
      <c r="FS53" s="256">
        <f t="shared" si="459"/>
        <v>2.7495000000000003</v>
      </c>
      <c r="FT53" s="256">
        <f t="shared" si="460"/>
        <v>2.7495000000000003</v>
      </c>
      <c r="FU53" s="256">
        <f t="shared" si="461"/>
        <v>2.7495000000000003</v>
      </c>
      <c r="FV53" s="256">
        <f t="shared" si="462"/>
        <v>2.7495000000000003</v>
      </c>
      <c r="FW53" s="256">
        <f t="shared" si="463"/>
        <v>2.7495000000000003</v>
      </c>
      <c r="FX53" s="256">
        <f t="shared" si="464"/>
        <v>2.7495000000000003</v>
      </c>
      <c r="FY53" s="256">
        <f t="shared" si="465"/>
        <v>3.129020028668823</v>
      </c>
      <c r="FZ53" s="256">
        <f t="shared" si="466"/>
        <v>3.1230547941358213</v>
      </c>
      <c r="GA53" s="256">
        <f t="shared" si="467"/>
        <v>3.1226205018960962</v>
      </c>
      <c r="GB53" s="256">
        <f t="shared" si="468"/>
        <v>12.382541251032304</v>
      </c>
      <c r="GC53" s="256">
        <f t="shared" si="469"/>
        <v>4.5886500336689338</v>
      </c>
      <c r="GD53" s="256">
        <f t="shared" si="470"/>
        <v>3.6161933532167536</v>
      </c>
      <c r="GE53" s="256">
        <f t="shared" si="471"/>
        <v>3.3847197637036079</v>
      </c>
      <c r="GF53" s="256">
        <f t="shared" si="472"/>
        <v>2.7495000000000003</v>
      </c>
      <c r="GG53" s="256">
        <f t="shared" si="473"/>
        <v>2.7495000000000003</v>
      </c>
      <c r="GH53" s="256">
        <f t="shared" si="474"/>
        <v>2.7495000000000003</v>
      </c>
      <c r="GI53" s="256">
        <f t="shared" si="475"/>
        <v>2.7495000000000003</v>
      </c>
      <c r="GJ53" s="256">
        <f t="shared" si="476"/>
        <v>2.7495000000000003</v>
      </c>
      <c r="GK53" s="256">
        <f t="shared" si="477"/>
        <v>2.7495000000000003</v>
      </c>
      <c r="GL53" s="61">
        <f t="shared" si="186"/>
        <v>1.8000000000000009</v>
      </c>
      <c r="GM53" s="57">
        <f t="shared" si="414"/>
        <v>-14.589486808806887</v>
      </c>
      <c r="GN53" s="57">
        <f t="shared" si="415"/>
        <v>6.8015173909722551</v>
      </c>
      <c r="GO53" s="57">
        <f t="shared" si="416"/>
        <v>-5.0332639842354139</v>
      </c>
      <c r="GP53" s="57">
        <f t="shared" si="417"/>
        <v>-7.0879568875899404</v>
      </c>
      <c r="GQ53" s="57">
        <f t="shared" si="418"/>
        <v>-9.1089398756650066</v>
      </c>
      <c r="GR53" s="57">
        <f t="shared" si="419"/>
        <v>-10.949168813625727</v>
      </c>
      <c r="GS53" s="57">
        <f t="shared" si="420"/>
        <v>-13.008814854855071</v>
      </c>
      <c r="GT53" s="57">
        <f t="shared" si="421"/>
        <v>-15.308259224571369</v>
      </c>
      <c r="GU53" s="57">
        <f t="shared" si="422"/>
        <v>2.7858423937126451E-3</v>
      </c>
      <c r="GV53" s="57">
        <f t="shared" si="423"/>
        <v>2.1895275485077812E-4</v>
      </c>
      <c r="GW53" s="57">
        <f t="shared" si="424"/>
        <v>1.1136642346749289E-5</v>
      </c>
      <c r="GX53" s="57">
        <f t="shared" si="425"/>
        <v>3.4903570924365761</v>
      </c>
      <c r="GY53" s="57">
        <f t="shared" si="426"/>
        <v>0.55259960759768745</v>
      </c>
      <c r="GZ53" s="57">
        <f t="shared" si="427"/>
        <v>0.18605075388576375</v>
      </c>
      <c r="HA53" s="57">
        <f t="shared" si="428"/>
        <v>9.8801233566590763E-2</v>
      </c>
      <c r="HB53" s="57">
        <f t="shared" si="429"/>
        <v>-15.268701926689586</v>
      </c>
      <c r="HC53" s="57">
        <f t="shared" si="430"/>
        <v>-15.270770611648485</v>
      </c>
      <c r="HD53" s="57">
        <f t="shared" si="431"/>
        <v>-14.926152343559773</v>
      </c>
      <c r="HE53" s="57">
        <f t="shared" si="432"/>
        <v>-14.926810956467731</v>
      </c>
      <c r="HF53" s="57">
        <f t="shared" si="433"/>
        <v>-14.589319530966636</v>
      </c>
      <c r="HG53" s="57">
        <f t="shared" si="434"/>
        <v>-14.589337495997405</v>
      </c>
      <c r="HH53" s="61">
        <f t="shared" si="187"/>
        <v>1.8000000000000009</v>
      </c>
      <c r="HI53" s="57">
        <f t="shared" si="188"/>
        <v>14.589486808806887</v>
      </c>
      <c r="HJ53" s="57">
        <f t="shared" si="189"/>
        <v>6.8015173909722551</v>
      </c>
      <c r="HK53" s="57">
        <f t="shared" si="190"/>
        <v>5.0332639842354139</v>
      </c>
      <c r="HL53" s="57">
        <f t="shared" si="191"/>
        <v>7.0879568875899404</v>
      </c>
      <c r="HM53" s="57">
        <f t="shared" si="192"/>
        <v>9.1089398756650066</v>
      </c>
      <c r="HN53" s="57">
        <f t="shared" si="193"/>
        <v>10.949168813625727</v>
      </c>
      <c r="HO53" s="57">
        <f t="shared" si="194"/>
        <v>13.008814854855071</v>
      </c>
      <c r="HP53" s="57">
        <f t="shared" si="195"/>
        <v>15.308259224571369</v>
      </c>
      <c r="HQ53" s="57">
        <f t="shared" si="196"/>
        <v>2.7858423937126451E-3</v>
      </c>
      <c r="HR53" s="57">
        <f t="shared" si="197"/>
        <v>2.1895275485077812E-4</v>
      </c>
      <c r="HS53" s="57">
        <f t="shared" si="198"/>
        <v>1.1136642346749289E-5</v>
      </c>
      <c r="HT53" s="57">
        <f t="shared" si="199"/>
        <v>3.4903570924365761</v>
      </c>
      <c r="HU53" s="57">
        <f t="shared" si="200"/>
        <v>0.55259960759768745</v>
      </c>
      <c r="HV53" s="57">
        <f t="shared" si="201"/>
        <v>0.18605075388576375</v>
      </c>
      <c r="HW53" s="57">
        <f t="shared" si="202"/>
        <v>9.8801233566590763E-2</v>
      </c>
      <c r="HX53" s="57">
        <f t="shared" si="203"/>
        <v>15.268701926689586</v>
      </c>
      <c r="HY53" s="57">
        <f t="shared" si="204"/>
        <v>15.270770611648485</v>
      </c>
      <c r="HZ53" s="57">
        <f t="shared" si="205"/>
        <v>14.926152343559773</v>
      </c>
      <c r="IA53" s="57">
        <f t="shared" si="206"/>
        <v>14.926810956467731</v>
      </c>
      <c r="IB53" s="57">
        <f t="shared" si="207"/>
        <v>14.589319530966636</v>
      </c>
      <c r="IC53" s="57">
        <f t="shared" si="208"/>
        <v>14.589337495997405</v>
      </c>
      <c r="ID53" s="61">
        <f t="shared" si="209"/>
        <v>1.8000000000000009</v>
      </c>
      <c r="IE53" s="57">
        <f t="shared" si="210"/>
        <v>0</v>
      </c>
      <c r="IF53" s="57">
        <f t="shared" si="211"/>
        <v>8.3177917771670913</v>
      </c>
      <c r="IG53" s="57">
        <f t="shared" si="212"/>
        <v>0</v>
      </c>
      <c r="IH53" s="57">
        <f t="shared" si="213"/>
        <v>0</v>
      </c>
      <c r="II53" s="57">
        <f t="shared" si="214"/>
        <v>0</v>
      </c>
      <c r="IJ53" s="57">
        <f t="shared" si="215"/>
        <v>0</v>
      </c>
      <c r="IK53" s="57">
        <f t="shared" si="216"/>
        <v>0</v>
      </c>
      <c r="IL53" s="57">
        <f t="shared" si="217"/>
        <v>2.4259282223123222</v>
      </c>
      <c r="IM53" s="57">
        <f t="shared" si="218"/>
        <v>12.032150818322764</v>
      </c>
      <c r="IN53" s="57">
        <f t="shared" si="219"/>
        <v>12.032606756110598</v>
      </c>
      <c r="IO53" s="57">
        <f t="shared" si="220"/>
        <v>12.03264217645822</v>
      </c>
      <c r="IP53" s="57">
        <f t="shared" si="221"/>
        <v>11.464225193591766</v>
      </c>
      <c r="IQ53" s="57">
        <f t="shared" si="222"/>
        <v>11.927472188840378</v>
      </c>
      <c r="IR53" s="57">
        <f t="shared" si="223"/>
        <v>11.99715948138428</v>
      </c>
      <c r="IS53" s="57">
        <f t="shared" si="224"/>
        <v>12.013790574700575</v>
      </c>
      <c r="IT53" s="57">
        <f t="shared" si="225"/>
        <v>7.2174634946461476</v>
      </c>
      <c r="IU53" s="57">
        <f t="shared" si="226"/>
        <v>7.2209454205650703</v>
      </c>
      <c r="IV53" s="57">
        <f t="shared" si="227"/>
        <v>2.4207010450328657</v>
      </c>
      <c r="IW53" s="57">
        <f t="shared" si="228"/>
        <v>2.4218357155531987</v>
      </c>
      <c r="IX53" s="57">
        <f t="shared" si="229"/>
        <v>0</v>
      </c>
      <c r="IY53" s="57">
        <f t="shared" si="230"/>
        <v>0</v>
      </c>
      <c r="IZ53" s="61">
        <f t="shared" si="231"/>
        <v>1.8000000000000009</v>
      </c>
      <c r="JA53" s="256" t="e">
        <f t="shared" si="349"/>
        <v>#N/A</v>
      </c>
      <c r="JB53" s="256" t="e">
        <f t="shared" si="350"/>
        <v>#N/A</v>
      </c>
      <c r="JC53" s="256" t="e">
        <f t="shared" si="351"/>
        <v>#N/A</v>
      </c>
      <c r="JD53" s="256" t="e">
        <f t="shared" si="352"/>
        <v>#N/A</v>
      </c>
      <c r="JE53" s="256" t="e">
        <f t="shared" si="353"/>
        <v>#N/A</v>
      </c>
      <c r="JF53" s="256" t="e">
        <f t="shared" si="354"/>
        <v>#N/A</v>
      </c>
      <c r="JG53" s="256" t="e">
        <f t="shared" si="355"/>
        <v>#N/A</v>
      </c>
      <c r="JH53" s="256" t="e">
        <f t="shared" si="356"/>
        <v>#N/A</v>
      </c>
      <c r="JI53" s="256" t="e">
        <f t="shared" si="357"/>
        <v>#N/A</v>
      </c>
      <c r="JJ53" s="256" t="e">
        <f t="shared" si="358"/>
        <v>#N/A</v>
      </c>
      <c r="JK53" s="256" t="e">
        <f t="shared" si="359"/>
        <v>#N/A</v>
      </c>
      <c r="JL53" s="256" t="e">
        <f t="shared" si="360"/>
        <v>#N/A</v>
      </c>
      <c r="JM53" s="256" t="e">
        <f t="shared" si="361"/>
        <v>#N/A</v>
      </c>
      <c r="JN53" s="256" t="e">
        <f t="shared" si="362"/>
        <v>#N/A</v>
      </c>
      <c r="JO53" s="256" t="e">
        <f t="shared" si="363"/>
        <v>#N/A</v>
      </c>
      <c r="JP53" s="256" t="e">
        <f t="shared" si="364"/>
        <v>#N/A</v>
      </c>
      <c r="JQ53" s="256" t="e">
        <f t="shared" si="365"/>
        <v>#N/A</v>
      </c>
      <c r="JR53" s="256" t="e">
        <f t="shared" si="366"/>
        <v>#N/A</v>
      </c>
      <c r="JS53" s="256" t="e">
        <f t="shared" si="367"/>
        <v>#N/A</v>
      </c>
      <c r="JT53" s="256" t="e">
        <f t="shared" si="368"/>
        <v>#N/A</v>
      </c>
      <c r="JU53" s="256" t="e">
        <f t="shared" si="369"/>
        <v>#N/A</v>
      </c>
      <c r="JV53" s="61">
        <f t="shared" si="233"/>
        <v>1.8000000000000009</v>
      </c>
      <c r="JW53" s="46">
        <f t="shared" si="478"/>
        <v>0</v>
      </c>
      <c r="JX53" s="46">
        <f t="shared" si="479"/>
        <v>0</v>
      </c>
      <c r="JY53" s="46">
        <f t="shared" si="480"/>
        <v>0</v>
      </c>
      <c r="JZ53" s="46">
        <f t="shared" si="481"/>
        <v>0</v>
      </c>
      <c r="KA53" s="46">
        <f t="shared" si="482"/>
        <v>0</v>
      </c>
      <c r="KB53" s="46">
        <f t="shared" si="483"/>
        <v>0</v>
      </c>
      <c r="KC53" s="46">
        <f t="shared" si="484"/>
        <v>0</v>
      </c>
      <c r="KD53" s="46">
        <f t="shared" si="485"/>
        <v>0</v>
      </c>
      <c r="KE53" s="46">
        <f t="shared" si="486"/>
        <v>1</v>
      </c>
      <c r="KF53" s="46">
        <f t="shared" si="487"/>
        <v>1</v>
      </c>
      <c r="KG53" s="46">
        <f t="shared" si="488"/>
        <v>1</v>
      </c>
      <c r="KH53" s="46">
        <f t="shared" si="489"/>
        <v>0</v>
      </c>
      <c r="KI53" s="46">
        <f t="shared" si="490"/>
        <v>0</v>
      </c>
      <c r="KJ53" s="46">
        <f t="shared" si="491"/>
        <v>0</v>
      </c>
      <c r="KK53" s="46">
        <f t="shared" si="492"/>
        <v>1</v>
      </c>
      <c r="KL53" s="46">
        <f t="shared" si="493"/>
        <v>0</v>
      </c>
      <c r="KM53" s="46">
        <f t="shared" si="494"/>
        <v>0</v>
      </c>
      <c r="KN53" s="46">
        <f t="shared" si="495"/>
        <v>0</v>
      </c>
      <c r="KO53" s="46">
        <f t="shared" si="496"/>
        <v>0</v>
      </c>
      <c r="KP53" s="46">
        <f t="shared" si="497"/>
        <v>0</v>
      </c>
      <c r="KQ53" s="46">
        <f t="shared" si="498"/>
        <v>0</v>
      </c>
      <c r="KR53" s="61">
        <f t="shared" si="255"/>
        <v>1.8000000000000009</v>
      </c>
      <c r="KS53" s="1">
        <f t="shared" si="499"/>
        <v>0</v>
      </c>
      <c r="KT53" s="1">
        <f t="shared" si="500"/>
        <v>0</v>
      </c>
      <c r="KU53" s="1">
        <f t="shared" si="501"/>
        <v>0</v>
      </c>
      <c r="KV53" s="1">
        <f t="shared" si="502"/>
        <v>0</v>
      </c>
      <c r="KW53" s="1">
        <f t="shared" si="503"/>
        <v>0</v>
      </c>
      <c r="KX53" s="1">
        <f t="shared" si="504"/>
        <v>0</v>
      </c>
      <c r="KY53" s="1">
        <f t="shared" si="505"/>
        <v>0</v>
      </c>
      <c r="KZ53" s="1">
        <f t="shared" si="506"/>
        <v>0</v>
      </c>
      <c r="LA53" s="1">
        <f t="shared" si="507"/>
        <v>0</v>
      </c>
      <c r="LB53" s="1">
        <f t="shared" si="508"/>
        <v>0</v>
      </c>
      <c r="LC53" s="1">
        <f t="shared" si="509"/>
        <v>0</v>
      </c>
      <c r="LD53" s="1">
        <f t="shared" si="510"/>
        <v>0</v>
      </c>
      <c r="LE53" s="1">
        <f t="shared" si="511"/>
        <v>0</v>
      </c>
      <c r="LF53" s="1">
        <f t="shared" si="512"/>
        <v>0</v>
      </c>
      <c r="LG53" s="1">
        <f t="shared" si="513"/>
        <v>0</v>
      </c>
      <c r="LH53" s="1">
        <f t="shared" si="514"/>
        <v>0</v>
      </c>
      <c r="LI53" s="1">
        <f t="shared" si="515"/>
        <v>0</v>
      </c>
      <c r="LJ53" s="1">
        <f t="shared" si="516"/>
        <v>0</v>
      </c>
      <c r="LK53" s="1">
        <f t="shared" si="517"/>
        <v>0</v>
      </c>
      <c r="LL53" s="1">
        <f t="shared" si="518"/>
        <v>0</v>
      </c>
      <c r="LM53" s="1">
        <f t="shared" si="519"/>
        <v>0</v>
      </c>
      <c r="LN53" s="61">
        <f t="shared" si="277"/>
        <v>1.8000000000000009</v>
      </c>
      <c r="LO53" s="57">
        <f t="shared" si="278"/>
        <v>10.586351071751775</v>
      </c>
      <c r="LP53" s="57">
        <f t="shared" si="279"/>
        <v>14.092833683139943</v>
      </c>
      <c r="LQ53" s="57">
        <f t="shared" si="280"/>
        <v>16.772409156014596</v>
      </c>
      <c r="LR53" s="57">
        <f t="shared" si="281"/>
        <v>16.03355776732214</v>
      </c>
      <c r="LS53" s="57">
        <f t="shared" si="282"/>
        <v>14.446943250904345</v>
      </c>
      <c r="LT53" s="57">
        <f t="shared" si="283"/>
        <v>12.443776895096278</v>
      </c>
      <c r="LU53" s="57">
        <f t="shared" si="284"/>
        <v>11.397854766717908</v>
      </c>
      <c r="LV53" s="57">
        <f t="shared" si="285"/>
        <v>10.866066760180862</v>
      </c>
      <c r="LW53" s="57">
        <f t="shared" si="286"/>
        <v>10.256291542363055</v>
      </c>
      <c r="LX53" s="57">
        <f t="shared" si="287"/>
        <v>9.2561042553357389</v>
      </c>
      <c r="LY53" s="57">
        <f t="shared" si="288"/>
        <v>8.4333679153000141</v>
      </c>
      <c r="LZ53" s="57">
        <f t="shared" si="289"/>
        <v>10.700679690182875</v>
      </c>
      <c r="MA53" s="57">
        <f t="shared" si="290"/>
        <v>11.672814362284024</v>
      </c>
      <c r="MB53" s="57">
        <f t="shared" si="291"/>
        <v>11.761854922083124</v>
      </c>
      <c r="MC53" s="57">
        <f t="shared" si="292"/>
        <v>11.782921029259279</v>
      </c>
      <c r="MD53" s="57">
        <f t="shared" si="293"/>
        <v>11.790745688336159</v>
      </c>
      <c r="ME53" s="57">
        <f t="shared" si="294"/>
        <v>11.794413912087823</v>
      </c>
      <c r="MF53" s="57">
        <f t="shared" si="295"/>
        <v>11.183331537837194</v>
      </c>
      <c r="MG53" s="57">
        <f t="shared" si="296"/>
        <v>11.184499400300613</v>
      </c>
      <c r="MH53" s="57">
        <f t="shared" si="297"/>
        <v>10.586054452131609</v>
      </c>
      <c r="MI53" s="57">
        <f t="shared" si="298"/>
        <v>10.586086307998439</v>
      </c>
      <c r="MJ53" s="61">
        <f t="shared" si="299"/>
        <v>1.8000000000000009</v>
      </c>
      <c r="MK53" s="57" t="e">
        <f t="shared" si="435"/>
        <v>#N/A</v>
      </c>
      <c r="ML53" s="57" t="e">
        <f t="shared" si="370"/>
        <v>#N/A</v>
      </c>
      <c r="MM53" s="57" t="e">
        <f t="shared" si="371"/>
        <v>#N/A</v>
      </c>
      <c r="MN53" s="57" t="e">
        <f t="shared" si="372"/>
        <v>#N/A</v>
      </c>
      <c r="MO53" s="57" t="e">
        <f t="shared" si="373"/>
        <v>#N/A</v>
      </c>
      <c r="MP53" s="57" t="e">
        <f t="shared" si="374"/>
        <v>#N/A</v>
      </c>
      <c r="MQ53" s="57" t="e">
        <f t="shared" si="375"/>
        <v>#N/A</v>
      </c>
      <c r="MR53" s="57" t="e">
        <f t="shared" si="376"/>
        <v>#N/A</v>
      </c>
      <c r="MS53" s="57" t="e">
        <f t="shared" si="377"/>
        <v>#N/A</v>
      </c>
      <c r="MT53" s="57" t="e">
        <f t="shared" si="378"/>
        <v>#N/A</v>
      </c>
      <c r="MU53" s="57" t="e">
        <f t="shared" si="379"/>
        <v>#N/A</v>
      </c>
      <c r="MV53" s="57" t="e">
        <f t="shared" si="380"/>
        <v>#N/A</v>
      </c>
      <c r="MW53" s="57" t="e">
        <f t="shared" si="381"/>
        <v>#N/A</v>
      </c>
      <c r="MX53" s="57" t="e">
        <f t="shared" si="382"/>
        <v>#N/A</v>
      </c>
      <c r="MY53" s="57" t="e">
        <f t="shared" si="383"/>
        <v>#N/A</v>
      </c>
      <c r="MZ53" s="57" t="e">
        <f t="shared" si="384"/>
        <v>#N/A</v>
      </c>
      <c r="NA53" s="57" t="e">
        <f t="shared" si="385"/>
        <v>#N/A</v>
      </c>
      <c r="NB53" s="57" t="e">
        <f t="shared" si="386"/>
        <v>#N/A</v>
      </c>
      <c r="NC53" s="57" t="e">
        <f t="shared" si="387"/>
        <v>#N/A</v>
      </c>
      <c r="ND53" s="57" t="e">
        <f t="shared" si="388"/>
        <v>#N/A</v>
      </c>
      <c r="NE53" s="57" t="e">
        <f t="shared" si="389"/>
        <v>#N/A</v>
      </c>
      <c r="NF53" s="61">
        <f t="shared" si="320"/>
        <v>1.8000000000000009</v>
      </c>
      <c r="NG53" s="256">
        <f>IF(OY52=0,MIN('Drive Train'!$F$35-FQ52*$C$19*'Drive Train'!$F$39,NG52+$C$39)-$C$7,IF(LO52-1&lt;=0,0,IF($C$37=Motors!$C$30,MAX(MAX(NG$8:NG52)*-1,NG52-$C$39),MAX(0,MAX(NG$8:NG52)*-1,NG52-$C$39))))</f>
        <v>0</v>
      </c>
      <c r="NH53" s="256">
        <f>IF(OZ52=0,MIN('Drive Train'!$F$35-FR52*$C$19*'Drive Train'!$F$39,NH52+$C$39)-$C$7,IF(LP52-1&lt;=0,0,IF($C$37=Motors!$C$30,MAX(MAX(NH$8:NH52)*-1,NH52-$C$39),MAX(0,MAX(NH$8:NH52)*-1,NH52-$C$39))))</f>
        <v>8.3177917771670913</v>
      </c>
      <c r="NI53" s="256">
        <f>IF(PA52=0,MIN('Drive Train'!$F$35-FS52*$C$19*'Drive Train'!$F$39,NI52+$C$39)-$C$7,IF(LQ52-1&lt;=0,0,IF($C$37=Motors!$C$30,MAX(MAX(NI$8:NI52)*-1,NI52-$C$39),MAX(0,MAX(NI$8:NI52)*-1,NI52-$C$39))))</f>
        <v>0</v>
      </c>
      <c r="NJ53" s="256">
        <f>IF(PB52=0,MIN('Drive Train'!$F$35-FT52*$C$19*'Drive Train'!$F$39,NJ52+$C$39)-$C$7,IF(LR52-1&lt;=0,0,IF($C$37=Motors!$C$30,MAX(MAX(NJ$8:NJ52)*-1,NJ52-$C$39),MAX(0,MAX(NJ$8:NJ52)*-1,NJ52-$C$39))))</f>
        <v>0</v>
      </c>
      <c r="NK53" s="256">
        <f>IF(PC52=0,MIN('Drive Train'!$F$35-FU52*$C$19*'Drive Train'!$F$39,NK52+$C$39)-$C$7,IF(LS52-1&lt;=0,0,IF($C$37=Motors!$C$30,MAX(MAX(NK$8:NK52)*-1,NK52-$C$39),MAX(0,MAX(NK$8:NK52)*-1,NK52-$C$39))))</f>
        <v>0</v>
      </c>
      <c r="NL53" s="256">
        <f>IF(PD52=0,MIN('Drive Train'!$F$35-FV52*$C$19*'Drive Train'!$F$39,NL52+$C$39)-$C$7,IF(LT52-1&lt;=0,0,IF($C$37=Motors!$C$30,MAX(MAX(NL$8:NL52)*-1,NL52-$C$39),MAX(0,MAX(NL$8:NL52)*-1,NL52-$C$39))))</f>
        <v>0</v>
      </c>
      <c r="NM53" s="256">
        <f>IF(PE52=0,MIN('Drive Train'!$F$35-FW52*$C$19*'Drive Train'!$F$39,NM52+$C$39)-$C$7,IF(LU52-1&lt;=0,0,IF($C$37=Motors!$C$30,MAX(MAX(NM$8:NM52)*-1,NM52-$C$39),MAX(0,MAX(NM$8:NM52)*-1,NM52-$C$39))))</f>
        <v>0</v>
      </c>
      <c r="NN53" s="256">
        <f>IF(PF52=0,MIN('Drive Train'!$F$35-FX52*$C$19*'Drive Train'!$F$39,NN52+$C$39)-$C$7,IF(LV52-1&lt;=0,0,IF($C$37=Motors!$C$30,MAX(MAX(NN$8:NN52)*-1,NN52-$C$39),MAX(0,MAX(NN$8:NN52)*-1,NN52-$C$39))))</f>
        <v>2.4259282223123222</v>
      </c>
      <c r="NO53" s="256">
        <f>IF(PG52=0,MIN('Drive Train'!$F$35-FY52*$C$19*'Drive Train'!$F$39,NO52+$C$39)-$C$7,IF(LW52-1&lt;=0,0,IF($C$37=Motors!$C$30,MAX(MAX(NO$8:NO52)*-1,NO52-$C$39),MAX(0,MAX(NO$8:NO52)*-1,NO52-$C$39))))</f>
        <v>12.032150818322764</v>
      </c>
      <c r="NP53" s="256">
        <f>IF(PH52=0,MIN('Drive Train'!$F$35-FZ52*$C$19*'Drive Train'!$F$39,NP52+$C$39)-$C$7,IF(LX52-1&lt;=0,0,IF($C$37=Motors!$C$30,MAX(MAX(NP$8:NP52)*-1,NP52-$C$39),MAX(0,MAX(NP$8:NP52)*-1,NP52-$C$39))))</f>
        <v>12.032606756110598</v>
      </c>
      <c r="NQ53" s="256">
        <f>IF(PI52=0,MIN('Drive Train'!$F$35-GA52*$C$19*'Drive Train'!$F$39,NQ52+$C$39)-$C$7,IF(LY52-1&lt;=0,0,IF($C$37=Motors!$C$30,MAX(MAX(NQ$8:NQ52)*-1,NQ52-$C$39),MAX(0,MAX(NQ$8:NQ52)*-1,NQ52-$C$39))))</f>
        <v>12.03264217645822</v>
      </c>
      <c r="NR53" s="256">
        <f>IF(PJ52=0,MIN('Drive Train'!$F$35-GB52*$C$19*'Drive Train'!$F$39,NR52+$C$39)-$C$7,IF(LZ52-1&lt;=0,0,IF($C$37=Motors!$C$30,MAX(MAX(NR$8:NR52)*-1,NR52-$C$39),MAX(0,MAX(NR$8:NR52)*-1,NR52-$C$39))))</f>
        <v>11.464225193591766</v>
      </c>
      <c r="NS53" s="256">
        <f>IF(PK52=0,MIN('Drive Train'!$F$35-GC52*$C$19*'Drive Train'!$F$39,NS52+$C$39)-$C$7,IF(MA52-1&lt;=0,0,IF($C$37=Motors!$C$30,MAX(MAX(NS$8:NS52)*-1,NS52-$C$39),MAX(0,MAX(NS$8:NS52)*-1,NS52-$C$39))))</f>
        <v>11.927472188840378</v>
      </c>
      <c r="NT53" s="256">
        <f>IF(PL52=0,MIN('Drive Train'!$F$35-GD52*$C$19*'Drive Train'!$F$39,NT52+$C$39)-$C$7,IF(MB52-1&lt;=0,0,IF($C$37=Motors!$C$30,MAX(MAX(NT$8:NT52)*-1,NT52-$C$39),MAX(0,MAX(NT$8:NT52)*-1,NT52-$C$39))))</f>
        <v>11.99715948138428</v>
      </c>
      <c r="NU53" s="256">
        <f>IF(PM52=0,MIN('Drive Train'!$F$35-GE52*$C$19*'Drive Train'!$F$39,NU52+$C$39)-$C$7,IF(MC52-1&lt;=0,0,IF($C$37=Motors!$C$30,MAX(MAX(NU$8:NU52)*-1,NU52-$C$39),MAX(0,MAX(NU$8:NU52)*-1,NU52-$C$39))))</f>
        <v>12.013790574700575</v>
      </c>
      <c r="NV53" s="256">
        <f>IF(PN52=0,MIN('Drive Train'!$F$35-GF52*$C$19*'Drive Train'!$F$39,NV52+$C$39)-$C$7,IF(MD52-1&lt;=0,0,IF($C$37=Motors!$C$30,MAX(MAX(NV$8:NV52)*-1,NV52-$C$39),MAX(0,MAX(NV$8:NV52)*-1,NV52-$C$39))))</f>
        <v>7.2174634946461476</v>
      </c>
      <c r="NW53" s="256">
        <f>IF(PO52=0,MIN('Drive Train'!$F$35-GG52*$C$19*'Drive Train'!$F$39,NW52+$C$39)-$C$7,IF(ME52-1&lt;=0,0,IF($C$37=Motors!$C$30,MAX(MAX(NW$8:NW52)*-1,NW52-$C$39),MAX(0,MAX(NW$8:NW52)*-1,NW52-$C$39))))</f>
        <v>7.2209454205650703</v>
      </c>
      <c r="NX53" s="256">
        <f>IF(PP52=0,MIN('Drive Train'!$F$35-GH52*$C$19*'Drive Train'!$F$39,NX52+$C$39)-$C$7,IF(MF52-1&lt;=0,0,IF($C$37=Motors!$C$30,MAX(MAX(NX$8:NX52)*-1,NX52-$C$39),MAX(0,MAX(NX$8:NX52)*-1,NX52-$C$39))))</f>
        <v>2.4207010450328657</v>
      </c>
      <c r="NY53" s="256">
        <f>IF(PQ52=0,MIN('Drive Train'!$F$35-GI52*$C$19*'Drive Train'!$F$39,NY52+$C$39)-$C$7,IF(MG52-1&lt;=0,0,IF($C$37=Motors!$C$30,MAX(MAX(NY$8:NY52)*-1,NY52-$C$39),MAX(0,MAX(NY$8:NY52)*-1,NY52-$C$39))))</f>
        <v>2.4218357155531987</v>
      </c>
      <c r="NZ53" s="256">
        <f>IF(PR52=0,MIN('Drive Train'!$F$35-GJ52*$C$19*'Drive Train'!$F$39,NZ52+$C$39)-$C$7,IF(MH52-1&lt;=0,0,IF($C$37=Motors!$C$30,MAX(MAX(NZ$8:NZ52)*-1,NZ52-$C$39),MAX(0,MAX(NZ$8:NZ52)*-1,NZ52-$C$39))))</f>
        <v>0</v>
      </c>
      <c r="OA53" s="256">
        <f>IF(PS52=0,MIN('Drive Train'!$F$35-GK52*$C$19*'Drive Train'!$F$39,OA52+$C$39)-$C$7,IF(MI52-1&lt;=0,0,IF($C$37=Motors!$C$30,MAX(MAX(OA$8:OA52)*-1,OA52-$C$39),MAX(0,MAX(OA$8:OA52)*-1,OA52-$C$39))))</f>
        <v>0</v>
      </c>
      <c r="OB53" s="61">
        <f t="shared" si="321"/>
        <v>1.8000000000000009</v>
      </c>
      <c r="OC53" s="256">
        <f>'Drive Train'!$F$35-(FQ53*$C$13)*$C$19*'Drive Train'!$F$39</f>
        <v>12.23503</v>
      </c>
      <c r="OD53" s="256">
        <f>'Drive Train'!$F$35-(FR53*$C$13)*$C$19*'Drive Train'!$F$39</f>
        <v>8.5184563513989655</v>
      </c>
      <c r="OE53" s="256">
        <f>'Drive Train'!$F$35-(FS53*$C$13)*$C$19*'Drive Train'!$F$39</f>
        <v>12.23503</v>
      </c>
      <c r="OF53" s="256">
        <f>'Drive Train'!$F$35-(FT53*$C$13)*$C$19*'Drive Train'!$F$39</f>
        <v>12.23503</v>
      </c>
      <c r="OG53" s="256">
        <f>'Drive Train'!$F$35-(FU53*$C$13)*$C$19*'Drive Train'!$F$39</f>
        <v>12.23503</v>
      </c>
      <c r="OH53" s="256">
        <f>'Drive Train'!$F$35-(FV53*$C$13)*$C$19*'Drive Train'!$F$39</f>
        <v>12.23503</v>
      </c>
      <c r="OI53" s="256">
        <f>'Drive Train'!$F$35-(FW53*$C$13)*$C$19*'Drive Train'!$F$39</f>
        <v>12.23503</v>
      </c>
      <c r="OJ53" s="256">
        <f>'Drive Train'!$F$35-(FX53*$C$13)*$C$19*'Drive Train'!$F$39</f>
        <v>12.23503</v>
      </c>
      <c r="OK53" s="256">
        <f>'Drive Train'!$F$35-(FY53*$C$13)*$C$19*'Drive Train'!$F$39</f>
        <v>12.212258798279871</v>
      </c>
      <c r="OL53" s="256">
        <f>'Drive Train'!$F$35-(FZ53*$C$13)*$C$19*'Drive Train'!$F$39</f>
        <v>12.212616712351851</v>
      </c>
      <c r="OM53" s="256">
        <f>'Drive Train'!$F$35-(GA53*$C$13)*$C$19*'Drive Train'!$F$39</f>
        <v>12.212642769886235</v>
      </c>
      <c r="ON53" s="256">
        <f>'Drive Train'!$F$35-(GB53*$C$13)*$C$19*'Drive Train'!$F$39</f>
        <v>11.657047524938061</v>
      </c>
      <c r="OO53" s="256">
        <f>'Drive Train'!$F$35-(GC53*$C$13)*$C$19*'Drive Train'!$F$39</f>
        <v>12.124680997979864</v>
      </c>
      <c r="OP53" s="256">
        <f>'Drive Train'!$F$35-(GD53*$C$13)*$C$19*'Drive Train'!$F$39</f>
        <v>12.183028398806995</v>
      </c>
      <c r="OQ53" s="256">
        <f>'Drive Train'!$F$35-(GE53*$C$13)*$C$19*'Drive Train'!$F$39</f>
        <v>12.196916814177785</v>
      </c>
      <c r="OR53" s="256">
        <f>'Drive Train'!$F$35-(GF53*$C$13)*$C$19*'Drive Train'!$F$39</f>
        <v>12.23503</v>
      </c>
      <c r="OS53" s="256">
        <f>'Drive Train'!$F$35-(GG53*$C$13)*$C$19*'Drive Train'!$F$39</f>
        <v>12.23503</v>
      </c>
      <c r="OT53" s="256">
        <f>'Drive Train'!$F$35-(GH53*$C$13)*$C$19*'Drive Train'!$F$39</f>
        <v>12.23503</v>
      </c>
      <c r="OU53" s="256">
        <f>'Drive Train'!$F$35-(GI53*$C$13)*$C$19*'Drive Train'!$F$39</f>
        <v>12.23503</v>
      </c>
      <c r="OV53" s="256">
        <f>'Drive Train'!$F$35-(GJ53*$C$13)*$C$19*'Drive Train'!$F$39</f>
        <v>12.23503</v>
      </c>
      <c r="OW53" s="256">
        <f>'Drive Train'!$F$35-(GK53*$C$13)*$C$19*'Drive Train'!$F$39</f>
        <v>12.23503</v>
      </c>
      <c r="OX53" s="61">
        <f t="shared" si="322"/>
        <v>1.8000000000000009</v>
      </c>
      <c r="OY53" s="1">
        <f>IF(PU53&gt;='Drive Train'!$F$29,1,0)</f>
        <v>1</v>
      </c>
      <c r="OZ53" s="1">
        <f>IF(PV53&gt;='Drive Train'!$F$29,1,0)</f>
        <v>0</v>
      </c>
      <c r="PA53" s="1">
        <f>IF(PW53&gt;='Drive Train'!$F$29,1,0)</f>
        <v>1</v>
      </c>
      <c r="PB53" s="1">
        <f>IF(PX53&gt;='Drive Train'!$F$29,1,0)</f>
        <v>1</v>
      </c>
      <c r="PC53" s="1">
        <f>IF(PY53&gt;='Drive Train'!$F$29,1,0)</f>
        <v>1</v>
      </c>
      <c r="PD53" s="1">
        <f>IF(PZ53&gt;='Drive Train'!$F$29,1,0)</f>
        <v>1</v>
      </c>
      <c r="PE53" s="1">
        <f>IF(QA53&gt;='Drive Train'!$F$29,1,0)</f>
        <v>1</v>
      </c>
      <c r="PF53" s="1">
        <f>IF(QB53&gt;='Drive Train'!$F$29,1,0)</f>
        <v>1</v>
      </c>
      <c r="PG53" s="1">
        <f>IF(QC53&gt;='Drive Train'!$F$29,1,0)</f>
        <v>0</v>
      </c>
      <c r="PH53" s="1">
        <f>IF(QD53&gt;='Drive Train'!$F$29,1,0)</f>
        <v>0</v>
      </c>
      <c r="PI53" s="1">
        <f>IF(QE53&gt;='Drive Train'!$F$29,1,0)</f>
        <v>0</v>
      </c>
      <c r="PJ53" s="1">
        <f>IF(QF53&gt;='Drive Train'!$F$29,1,0)</f>
        <v>0</v>
      </c>
      <c r="PK53" s="1">
        <f>IF(QG53&gt;='Drive Train'!$F$29,1,0)</f>
        <v>0</v>
      </c>
      <c r="PL53" s="1">
        <f>IF(QH53&gt;='Drive Train'!$F$29,1,0)</f>
        <v>0</v>
      </c>
      <c r="PM53" s="1">
        <f>IF(QI53&gt;='Drive Train'!$F$29,1,0)</f>
        <v>0</v>
      </c>
      <c r="PN53" s="1">
        <f>IF(QJ53&gt;='Drive Train'!$F$29,1,0)</f>
        <v>1</v>
      </c>
      <c r="PO53" s="1">
        <f>IF(QK53&gt;='Drive Train'!$F$29,1,0)</f>
        <v>1</v>
      </c>
      <c r="PP53" s="1">
        <f>IF(QL53&gt;='Drive Train'!$F$29,1,0)</f>
        <v>1</v>
      </c>
      <c r="PQ53" s="1">
        <f>IF(QM53&gt;='Drive Train'!$F$29,1,0)</f>
        <v>1</v>
      </c>
      <c r="PR53" s="1">
        <f>IF(QN53&gt;='Drive Train'!$F$29,1,0)</f>
        <v>1</v>
      </c>
      <c r="PS53" s="1">
        <f>IF(QO53&gt;='Drive Train'!$F$29,1,0)</f>
        <v>1</v>
      </c>
      <c r="PT53" s="253">
        <f t="shared" si="323"/>
        <v>1.8000000000000009</v>
      </c>
      <c r="PU53" s="57">
        <f t="shared" si="324"/>
        <v>17.463240134949665</v>
      </c>
      <c r="PV53" s="57">
        <f t="shared" si="325"/>
        <v>13.535622841219867</v>
      </c>
      <c r="PW53" s="57">
        <f t="shared" si="326"/>
        <v>17.490781755687902</v>
      </c>
      <c r="PX53" s="57">
        <f t="shared" si="327"/>
        <v>19.537152536459725</v>
      </c>
      <c r="PY53" s="57">
        <f t="shared" si="328"/>
        <v>20.051275927448426</v>
      </c>
      <c r="PZ53" s="57">
        <f t="shared" si="329"/>
        <v>19.408032903985681</v>
      </c>
      <c r="QA53" s="57">
        <f t="shared" si="330"/>
        <v>18.429906276522452</v>
      </c>
      <c r="QB53" s="57">
        <f t="shared" si="331"/>
        <v>17.172154651178772</v>
      </c>
      <c r="QC53" s="57">
        <f t="shared" si="332"/>
        <v>15.903407698056418</v>
      </c>
      <c r="QD53" s="57">
        <f t="shared" si="333"/>
        <v>14.704187504015392</v>
      </c>
      <c r="QE53" s="57">
        <f t="shared" si="334"/>
        <v>13.645127764260669</v>
      </c>
      <c r="QF53" s="57">
        <f t="shared" si="335"/>
        <v>11.396332619166957</v>
      </c>
      <c r="QG53" s="57">
        <f t="shared" si="336"/>
        <v>13.595371499394792</v>
      </c>
      <c r="QH53" s="57">
        <f t="shared" si="337"/>
        <v>14.970418507472687</v>
      </c>
      <c r="QI53" s="57">
        <f t="shared" si="338"/>
        <v>15.867096470106199</v>
      </c>
      <c r="QJ53" s="57">
        <f t="shared" si="339"/>
        <v>16.47211184222699</v>
      </c>
      <c r="QK53" s="57">
        <f t="shared" si="340"/>
        <v>16.909950014354546</v>
      </c>
      <c r="QL53" s="57">
        <f t="shared" si="341"/>
        <v>17.156011981453602</v>
      </c>
      <c r="QM53" s="57">
        <f t="shared" si="342"/>
        <v>17.341862248769417</v>
      </c>
      <c r="QN53" s="57">
        <f t="shared" si="343"/>
        <v>17.404364851513275</v>
      </c>
      <c r="QO53" s="57">
        <f t="shared" si="344"/>
        <v>17.410069067872666</v>
      </c>
      <c r="QP53" s="61">
        <f t="shared" si="345"/>
        <v>1.8000000000000009</v>
      </c>
      <c r="QQ53" s="57">
        <f t="shared" si="436"/>
        <v>3.4695548865589357E-2</v>
      </c>
      <c r="QR53" s="57">
        <f t="shared" si="437"/>
        <v>0.81634410701312488</v>
      </c>
      <c r="QS53" s="57">
        <f t="shared" si="438"/>
        <v>3.4695548865589357E-2</v>
      </c>
      <c r="QT53" s="57">
        <f t="shared" si="439"/>
        <v>3.4695548865589357E-2</v>
      </c>
      <c r="QU53" s="57">
        <f t="shared" si="440"/>
        <v>3.4695548865589357E-2</v>
      </c>
      <c r="QV53" s="57">
        <f t="shared" si="441"/>
        <v>3.4695548865589357E-2</v>
      </c>
      <c r="QW53" s="57">
        <f t="shared" si="442"/>
        <v>3.4695548865589357E-2</v>
      </c>
      <c r="QX53" s="57">
        <f t="shared" si="443"/>
        <v>3.4695548865589357E-2</v>
      </c>
      <c r="QY53" s="57">
        <f t="shared" si="444"/>
        <v>3.9484658049131462E-2</v>
      </c>
      <c r="QZ53" s="57">
        <f t="shared" si="445"/>
        <v>3.9409383604238041E-2</v>
      </c>
      <c r="RA53" s="57">
        <f t="shared" si="446"/>
        <v>3.9403903332324838E-2</v>
      </c>
      <c r="RB53" s="57">
        <f t="shared" si="447"/>
        <v>0.15625352429727851</v>
      </c>
      <c r="RC53" s="57">
        <f t="shared" si="448"/>
        <v>5.7903521174849502E-2</v>
      </c>
      <c r="RD53" s="57">
        <f t="shared" si="449"/>
        <v>4.5632228839407638E-2</v>
      </c>
      <c r="RE53" s="57">
        <f t="shared" si="450"/>
        <v>4.2711296584071495E-2</v>
      </c>
      <c r="RF53" s="57">
        <f t="shared" si="451"/>
        <v>3.4695548865589357E-2</v>
      </c>
      <c r="RG53" s="57">
        <f t="shared" si="452"/>
        <v>3.4695548865589357E-2</v>
      </c>
      <c r="RH53" s="57">
        <f t="shared" si="453"/>
        <v>3.4695548865589357E-2</v>
      </c>
      <c r="RI53" s="57">
        <f t="shared" si="454"/>
        <v>3.4695548865589357E-2</v>
      </c>
      <c r="RJ53" s="57">
        <f t="shared" si="455"/>
        <v>3.4695548865589357E-2</v>
      </c>
      <c r="RK53" s="57">
        <f t="shared" si="456"/>
        <v>3.4695548865589357E-2</v>
      </c>
      <c r="RL53" s="61">
        <f t="shared" si="346"/>
        <v>1.8000000000000009</v>
      </c>
      <c r="RM53" s="2">
        <f>IF(AND(LO53&gt;=LO$6*'Drive Train'!$AA$52,LO53&lt;=LO$6*'Drive Train'!$AA$53,KS53=0,JW53=0,EU53&gt;0),$C$17,0)</f>
        <v>0</v>
      </c>
      <c r="RN53" s="2">
        <f>IF(AND(LP53&gt;=LP$6*'Drive Train'!$AA$52,LP53&lt;=LP$6*'Drive Train'!$AA$53,KT53=0,JX53=0,EV53&gt;0),$C$17,0)</f>
        <v>0.04</v>
      </c>
      <c r="RO53" s="2">
        <f>IF(AND(LQ53&gt;=LQ$6*'Drive Train'!$AA$52,LQ53&lt;=LQ$6*'Drive Train'!$AA$53,KU53=0,JY53=0,EW53&gt;0),$C$17,0)</f>
        <v>0</v>
      </c>
      <c r="RP53" s="2">
        <f>IF(AND(LR53&gt;=LR$6*'Drive Train'!$AA$52,LR53&lt;=LR$6*'Drive Train'!$AA$53,KV53=0,JZ53=0,EX53&gt;0),$C$17,0)</f>
        <v>0</v>
      </c>
      <c r="RQ53" s="2">
        <f>IF(AND(LS53&gt;=LS$6*'Drive Train'!$AA$52,LS53&lt;=LS$6*'Drive Train'!$AA$53,KW53=0,KA53=0,EY53&gt;0),$C$17,0)</f>
        <v>0</v>
      </c>
      <c r="RR53" s="2">
        <f>IF(AND(LT53&gt;=LT$6*'Drive Train'!$AA$52,LT53&lt;=LT$6*'Drive Train'!$AA$53,KX53=0,KB53=0,EZ53&gt;0),$C$17,0)</f>
        <v>0</v>
      </c>
      <c r="RS53" s="2">
        <f>IF(AND(LU53&gt;=LU$6*'Drive Train'!$AA$52,LU53&lt;=LU$6*'Drive Train'!$AA$53,KY53=0,KC53=0,FA53&gt;0),$C$17,0)</f>
        <v>0</v>
      </c>
      <c r="RT53" s="2">
        <f>IF(AND(LV53&gt;=LV$6*'Drive Train'!$AA$52,LV53&lt;=LV$6*'Drive Train'!$AA$53,KZ53=0,KD53=0,FB53&gt;0),$C$17,0)</f>
        <v>0</v>
      </c>
      <c r="RU53" s="2">
        <f>IF(AND(LW53&gt;=LW$6*'Drive Train'!$AA$52,LW53&lt;=LW$6*'Drive Train'!$AA$53,LA53=0,KE53=0,FC53&gt;0),$C$17,0)</f>
        <v>0</v>
      </c>
      <c r="RV53" s="2">
        <f>IF(AND(LX53&gt;=LX$6*'Drive Train'!$AA$52,LX53&lt;=LX$6*'Drive Train'!$AA$53,LB53=0,KF53=0,FD53&gt;0),$C$17,0)</f>
        <v>0</v>
      </c>
      <c r="RW53" s="2">
        <f>IF(AND(LY53&gt;=LY$6*'Drive Train'!$AA$52,LY53&lt;=LY$6*'Drive Train'!$AA$53,LC53=0,KG53=0,FE53&gt;0),$C$17,0)</f>
        <v>0</v>
      </c>
      <c r="RX53" s="2">
        <f>IF(AND(LZ53&gt;=LZ$6*'Drive Train'!$AA$52,LZ53&lt;=LZ$6*'Drive Train'!$AA$53,LD53=0,KH53=0,FF53&gt;0),$C$17,0)</f>
        <v>0.04</v>
      </c>
      <c r="RY53" s="2">
        <f>IF(AND(MA53&gt;=MA$6*'Drive Train'!$AA$52,MA53&lt;=MA$6*'Drive Train'!$AA$53,LE53=0,KI53=0,FG53&gt;0),$C$17,0)</f>
        <v>0</v>
      </c>
      <c r="RZ53" s="2">
        <f>IF(AND(MB53&gt;=MB$6*'Drive Train'!$AA$52,MB53&lt;=MB$6*'Drive Train'!$AA$53,LF53=0,KJ53=0,FH53&gt;0),$C$17,0)</f>
        <v>0</v>
      </c>
      <c r="SA53" s="2">
        <f>IF(AND(MC53&gt;=MC$6*'Drive Train'!$AA$52,MC53&lt;=MC$6*'Drive Train'!$AA$53,LG53=0,KK53=0,FI53&gt;0),$C$17,0)</f>
        <v>0</v>
      </c>
      <c r="SB53" s="2">
        <f>IF(AND(MD53&gt;=MD$6*'Drive Train'!$AA$52,MD53&lt;=MD$6*'Drive Train'!$AA$53,LH53=0,KL53=0,FJ53&gt;0),$C$17,0)</f>
        <v>0</v>
      </c>
      <c r="SC53" s="2">
        <f>IF(AND(ME53&gt;=ME$6*'Drive Train'!$AA$52,ME53&lt;=ME$6*'Drive Train'!$AA$53,LI53=0,KM53=0,FK53&gt;0),$C$17,0)</f>
        <v>0</v>
      </c>
      <c r="SD53" s="2">
        <f>IF(AND(MF53&gt;=MF$6*'Drive Train'!$AA$52,MF53&lt;=MF$6*'Drive Train'!$AA$53,LJ53=0,KN53=0,FL53&gt;0),$C$17,0)</f>
        <v>0</v>
      </c>
      <c r="SE53" s="2">
        <f>IF(AND(MG53&gt;=MG$6*'Drive Train'!$AA$52,MG53&lt;=MG$6*'Drive Train'!$AA$53,LK53=0,KO53=0,FM53&gt;0),$C$17,0)</f>
        <v>0</v>
      </c>
      <c r="SF53" s="2">
        <f>IF(AND(MH53&gt;=MH$6*'Drive Train'!$AA$52,MH53&lt;=MH$6*'Drive Train'!$AA$53,LL53=0,KP53=0,FN53&gt;0),$C$17,0)</f>
        <v>0</v>
      </c>
      <c r="SG53" s="2">
        <f>IF(AND(MI53&gt;=MI$6*'Drive Train'!$AA$52,MI53&lt;=MI$6*'Drive Train'!$AA$53,LM53=0,KQ53=0,FO53&gt;0),$C$17,0)</f>
        <v>0</v>
      </c>
      <c r="SH53" s="61">
        <f t="shared" si="347"/>
        <v>1.8000000000000009</v>
      </c>
      <c r="SI53" s="2">
        <f>IF(AND(EU53&lt;0,KS53=0,LO53&gt;=LO$6*'Drive Train'!$AA$52,LO53&lt;=LO$6*'Drive Train'!$AA$53,OY53=1,JW53=0),$C$17,0)</f>
        <v>0.04</v>
      </c>
      <c r="SJ53" s="2">
        <f>IF(AND(EV53&lt;0,KT53=0,LP53&gt;=LP$6*'Drive Train'!$AA$52,LP53&lt;=LP$6*'Drive Train'!$AA$53,OZ53=1,JX53=0),$C$17,0)</f>
        <v>0</v>
      </c>
      <c r="SK53" s="2">
        <f>IF(AND(EW53&lt;0,KU53=0,LQ53&gt;=LQ$6*'Drive Train'!$AA$52,LQ53&lt;=LQ$6*'Drive Train'!$AA$53,PA53=1,JY53=0),$C$17,0)</f>
        <v>0.04</v>
      </c>
      <c r="SL53" s="2">
        <f>IF(AND(EX53&lt;0,KV53=0,LR53&gt;=LR$6*'Drive Train'!$AA$52,LR53&lt;=LR$6*'Drive Train'!$AA$53,PB53=1,JZ53=0),$C$17,0)</f>
        <v>0.04</v>
      </c>
      <c r="SM53" s="2">
        <f>IF(AND(EY53&lt;0,KW53=0,LS53&gt;=LS$6*'Drive Train'!$AA$52,LS53&lt;=LS$6*'Drive Train'!$AA$53,PC53=1,KA53=0),$C$17,0)</f>
        <v>0.04</v>
      </c>
      <c r="SN53" s="2">
        <f>IF(AND(EZ53&lt;0,KX53=0,LT53&gt;=LT$6*'Drive Train'!$AA$52,LT53&lt;=LT$6*'Drive Train'!$AA$53,PD53=1,KB53=0),$C$17,0)</f>
        <v>0.04</v>
      </c>
      <c r="SO53" s="2">
        <f>IF(AND(FA53&lt;0,KY53=0,LU53&gt;=LU$6*'Drive Train'!$AA$52,LU53&lt;=LU$6*'Drive Train'!$AA$53,PE53=1,KC53=0),$C$17,0)</f>
        <v>0.04</v>
      </c>
      <c r="SP53" s="2">
        <f>IF(AND(FB53&lt;0,KZ53=0,LV53&gt;=LV$6*'Drive Train'!$AA$52,LV53&lt;=LV$6*'Drive Train'!$AA$53,PF53=1,KD53=0),$C$17,0)</f>
        <v>0.04</v>
      </c>
      <c r="SQ53" s="2">
        <f>IF(AND(FC53&lt;0,LA53=0,LW53&gt;=LW$6*'Drive Train'!$AA$52,LW53&lt;=LW$6*'Drive Train'!$AA$53,PG53=1,KE53=0),$C$17,0)</f>
        <v>0</v>
      </c>
      <c r="SR53" s="2">
        <f>IF(AND(FD53&lt;0,LB53=0,LX53&gt;=LX$6*'Drive Train'!$AA$52,LX53&lt;=LX$6*'Drive Train'!$AA$53,PH53=1,KF53=0),$C$17,0)</f>
        <v>0</v>
      </c>
      <c r="SS53" s="2">
        <f>IF(AND(FE53&lt;0,LC53=0,LY53&gt;=LY$6*'Drive Train'!$AA$52,LY53&lt;=LY$6*'Drive Train'!$AA$53,PI53=1,KG53=0),$C$17,0)</f>
        <v>0</v>
      </c>
      <c r="ST53" s="2">
        <f>IF(AND(FF53&lt;0,LD53=0,LZ53&gt;=LZ$6*'Drive Train'!$AA$52,LZ53&lt;=LZ$6*'Drive Train'!$AA$53,PJ53=1,KH53=0),$C$17,0)</f>
        <v>0</v>
      </c>
      <c r="SU53" s="2">
        <f>IF(AND(FG53&lt;0,LE53=0,MA53&gt;=MA$6*'Drive Train'!$AA$52,MA53&lt;=MA$6*'Drive Train'!$AA$53,PK53=1,KI53=0),$C$17,0)</f>
        <v>0</v>
      </c>
      <c r="SV53" s="2">
        <f>IF(AND(FH53&lt;0,LF53=0,MB53&gt;=MB$6*'Drive Train'!$AA$52,MB53&lt;=MB$6*'Drive Train'!$AA$53,PL53=1,KJ53=0),$C$17,0)</f>
        <v>0</v>
      </c>
      <c r="SW53" s="2">
        <f>IF(AND(FI53&lt;0,LG53=0,MC53&gt;=MC$6*'Drive Train'!$AA$52,MC53&lt;=MC$6*'Drive Train'!$AA$53,PM53=1,KK53=0),$C$17,0)</f>
        <v>0</v>
      </c>
      <c r="SX53" s="2">
        <f>IF(AND(FJ53&lt;0,LH53=0,MD53&gt;=MD$6*'Drive Train'!$AA$52,MD53&lt;=MD$6*'Drive Train'!$AA$53,PN53=1,KL53=0),$C$17,0)</f>
        <v>0</v>
      </c>
      <c r="SY53" s="2">
        <f>IF(AND(FK53&lt;0,LI53=0,ME53&gt;=ME$6*'Drive Train'!$AA$52,ME53&lt;=ME$6*'Drive Train'!$AA$53,PO53=1,KM53=0),$C$17,0)</f>
        <v>0</v>
      </c>
      <c r="SZ53" s="2">
        <f>IF(AND(FL53&lt;0,LJ53=0,MF53&gt;=MF$6*'Drive Train'!$AA$52,MF53&lt;=MF$6*'Drive Train'!$AA$53,PP53=1,KN53=0),$C$17,0)</f>
        <v>0.04</v>
      </c>
      <c r="TA53" s="2">
        <f>IF(AND(FM53&lt;0,LK53=0,MG53&gt;=MG$6*'Drive Train'!$AA$52,MG53&lt;=MG$6*'Drive Train'!$AA$53,PQ53=1,KO53=0),$C$17,0)</f>
        <v>0.04</v>
      </c>
      <c r="TB53" s="2">
        <f>IF(AND(FN53&lt;0,LL53=0,MH53&gt;=MH$6*'Drive Train'!$AA$52,MH53&lt;=MH$6*'Drive Train'!$AA$53,PR53=1,KP53=0),$C$17,0)</f>
        <v>0.04</v>
      </c>
      <c r="TC53" s="2">
        <f>IF(AND(FO53&lt;0,LM53=0,MI53&gt;=MI$6*'Drive Train'!$AA$52,MI53&lt;=MI$6*'Drive Train'!$AA$53,PS53=1,KQ53=0),$C$17,0)</f>
        <v>0.04</v>
      </c>
      <c r="TD53" s="144">
        <f t="shared" si="348"/>
        <v>1.8000000000000009</v>
      </c>
    </row>
    <row r="54" spans="3:524" x14ac:dyDescent="0.2">
      <c r="C54" s="3" t="s">
        <v>246</v>
      </c>
      <c r="E54" s="18">
        <f>IF(E52/'Drive Train'!$F$29=1,0,MAX(E56-E52-E53,0))</f>
        <v>1.8921048755618539</v>
      </c>
      <c r="F54" s="18">
        <f>IF(F51/'Drive Train'!$F$29=1,0,MAX(F56-F51-F53,0))*VLOOKUP('Drive Train'!$AK$15,$E$98:$F$99,2,FALSE)</f>
        <v>0</v>
      </c>
      <c r="G54" s="18">
        <f>IF(G51/'Drive Train'!$F$29=1,0,MAX(G56-G51-G53,0))*VLOOKUP('Drive Train'!$AK$15,$E$98:$F$99,2,FALSE)</f>
        <v>0</v>
      </c>
      <c r="H54" s="18">
        <f>IF(H51/'Drive Train'!$F$29=1,0,MAX(H56-H51-H53,0))*VLOOKUP('Drive Train'!$AK$15,$E$98:$F$99,2,FALSE)</f>
        <v>0</v>
      </c>
      <c r="I54" s="18">
        <f>IF(I51/'Drive Train'!$F$29=1,0,MAX(I56-I51-I53,0))*VLOOKUP('Drive Train'!$AK$15,$E$98:$F$99,2,FALSE)</f>
        <v>0</v>
      </c>
      <c r="J54" s="18">
        <f>IF(J51/'Drive Train'!$F$29=1,0,MAX(J56-J51-J53,0))*VLOOKUP('Drive Train'!$AK$15,$E$98:$F$99,2,FALSE)</f>
        <v>0</v>
      </c>
      <c r="K54" s="18">
        <f>IF(K51/'Drive Train'!$F$29=1,0,MAX(K56-K51-K53,0))*VLOOKUP('Drive Train'!$AK$15,$E$98:$F$99,2,FALSE)</f>
        <v>0</v>
      </c>
      <c r="L54" s="18">
        <f>IF(L51/'Drive Train'!$F$29=1,0,MAX(L56-L51-L53,0))*VLOOKUP('Drive Train'!$AK$15,$E$98:$F$99,2,FALSE)</f>
        <v>3.2230962634289426</v>
      </c>
      <c r="M54" s="18">
        <f>IF(M51/'Drive Train'!$F$29=1,0,MAX(M56-M51-M53,0))*VLOOKUP('Drive Train'!$AK$15,$E$98:$F$99,2,FALSE)</f>
        <v>6.979243475348353</v>
      </c>
      <c r="N54" s="18">
        <f>IF(N51/'Drive Train'!$F$29=1,0,MAX(N56-N51-N53,0))*VLOOKUP('Drive Train'!$AK$15,$E$98:$F$99,2,FALSE)</f>
        <v>9.2573720979633727</v>
      </c>
      <c r="O54" s="18">
        <f>IF(O51/'Drive Train'!$F$29=1,0,MAX(O56-O51-O53,0))*VLOOKUP('Drive Train'!$AK$15,$E$98:$F$99,2,FALSE)</f>
        <v>10.466016782135355</v>
      </c>
      <c r="R54" s="63">
        <f t="shared" si="160"/>
        <v>1.840000000000001</v>
      </c>
      <c r="S54" s="2">
        <f>NG54/'Drive Train'!$F$35</f>
        <v>0</v>
      </c>
      <c r="T54" s="2">
        <f>NH54/'Drive Train'!$F$35</f>
        <v>0.67245615737088427</v>
      </c>
      <c r="U54" s="2">
        <f>NI54/'Drive Train'!$F$35</f>
        <v>0</v>
      </c>
      <c r="V54" s="2">
        <f>NJ54/'Drive Train'!$F$35</f>
        <v>0</v>
      </c>
      <c r="W54" s="2">
        <f>NK54/'Drive Train'!$F$35</f>
        <v>0</v>
      </c>
      <c r="X54" s="2">
        <f>NL54/'Drive Train'!$F$35</f>
        <v>0</v>
      </c>
      <c r="Y54" s="2">
        <f>NM54/'Drive Train'!$F$35</f>
        <v>0</v>
      </c>
      <c r="Z54" s="2">
        <f>NN54/'Drive Train'!$F$35</f>
        <v>0</v>
      </c>
      <c r="AA54" s="2">
        <f>NO54/'Drive Train'!$F$35</f>
        <v>0.97034345147418311</v>
      </c>
      <c r="AB54" s="2">
        <f>NP54/'Drive Train'!$F$35</f>
        <v>0.97037231551224601</v>
      </c>
      <c r="AC54" s="2">
        <f>NQ54/'Drive Train'!$F$35</f>
        <v>0.97037441692630932</v>
      </c>
      <c r="AD54" s="2">
        <f>NR54/'Drive Train'!$F$35</f>
        <v>0.92556834878532757</v>
      </c>
      <c r="AE54" s="2">
        <f>NS54/'Drive Train'!$F$35</f>
        <v>0.96328072564353739</v>
      </c>
      <c r="AF54" s="2">
        <f>NT54/'Drive Train'!$F$35</f>
        <v>0.96798616119411252</v>
      </c>
      <c r="AG54" s="2">
        <f>NU54/'Drive Train'!$F$35</f>
        <v>0.96910619469175685</v>
      </c>
      <c r="AH54" s="2">
        <f>NV54/'Drive Train'!$F$35</f>
        <v>0.19495673343920547</v>
      </c>
      <c r="AI54" s="2">
        <f>NW54/'Drive Train'!$F$35</f>
        <v>0.19523753391653795</v>
      </c>
      <c r="AJ54" s="2">
        <f>NX54/'Drive Train'!$F$35</f>
        <v>0</v>
      </c>
      <c r="AK54" s="2">
        <f>NY54/'Drive Train'!$F$35</f>
        <v>0</v>
      </c>
      <c r="AL54" s="2">
        <f>NZ54/'Drive Train'!$F$35</f>
        <v>0</v>
      </c>
      <c r="AM54" s="2">
        <f>OA54/'Drive Train'!$F$35</f>
        <v>0</v>
      </c>
      <c r="AN54" s="61">
        <f t="shared" si="161"/>
        <v>1.840000000000001</v>
      </c>
      <c r="AO54" s="46">
        <f>LO54*12*60/(PI() * 'Drive Train'!$F$15)/S$6*ABS(S54)</f>
        <v>0</v>
      </c>
      <c r="AP54" s="46">
        <f>LP54*12*60/(PI() * 'Drive Train'!$F$15)/T$6*ABS(T54)</f>
        <v>1106.9271501585552</v>
      </c>
      <c r="AQ54" s="46">
        <f>LQ54*12*60/(PI() * 'Drive Train'!$F$15)/U$6*ABS(U54)</f>
        <v>0</v>
      </c>
      <c r="AR54" s="46">
        <f>LR54*12*60/(PI() * 'Drive Train'!$F$15)/V$6*ABS(V54)</f>
        <v>0</v>
      </c>
      <c r="AS54" s="46">
        <f>LS54*12*60/(PI() * 'Drive Train'!$F$15)/W$6*ABS(W54)</f>
        <v>0</v>
      </c>
      <c r="AT54" s="46">
        <f>LT54*12*60/(PI() * 'Drive Train'!$F$15)/X$6*ABS(X54)</f>
        <v>0</v>
      </c>
      <c r="AU54" s="46">
        <f>LU54*12*60/(PI() * 'Drive Train'!$F$15)/Y$6*ABS(Y54)</f>
        <v>0</v>
      </c>
      <c r="AV54" s="46">
        <f>LV54*12*60/(PI() * 'Drive Train'!$F$15)/Z$6*ABS(Z54)</f>
        <v>0</v>
      </c>
      <c r="AW54" s="46">
        <f>LW54*12*60/(PI() * 'Drive Train'!$F$15)/AA$6*ABS(AA54)</f>
        <v>4688.483565540495</v>
      </c>
      <c r="AX54" s="46">
        <f>LX54*12*60/(PI() * 'Drive Train'!$F$15)/AB$6*ABS(AB54)</f>
        <v>4688.7925854642954</v>
      </c>
      <c r="AY54" s="46">
        <f>LY54*12*60/(PI() * 'Drive Train'!$F$15)/AC$6*ABS(AC54)</f>
        <v>4688.8143864269559</v>
      </c>
      <c r="AZ54" s="46">
        <f>LZ54*12*60/(PI() * 'Drive Train'!$F$15)/AD$6*ABS(AD54)</f>
        <v>4106.2383183521279</v>
      </c>
      <c r="BA54" s="46">
        <f>MA54*12*60/(PI() * 'Drive Train'!$F$15)/AE$6*ABS(AE54)</f>
        <v>4610.4642754247579</v>
      </c>
      <c r="BB54" s="46">
        <f>MB54*12*60/(PI() * 'Drive Train'!$F$15)/AF$6*ABS(AF54)</f>
        <v>4662.4508420047059</v>
      </c>
      <c r="BC54" s="46">
        <f>MC54*12*60/(PI() * 'Drive Train'!$F$15)/AG$6*ABS(AG54)</f>
        <v>4674.8165561910319</v>
      </c>
      <c r="BD54" s="46">
        <f>MD54*12*60/(PI() * 'Drive Train'!$F$15)/AH$6*ABS(AH54)</f>
        <v>892.01990793446782</v>
      </c>
      <c r="BE54" s="46">
        <f>ME54*12*60/(PI() * 'Drive Train'!$F$15)/AI$6*ABS(AI54)</f>
        <v>893.59119075876197</v>
      </c>
      <c r="BF54" s="46">
        <f>MF54*12*60/(PI() * 'Drive Train'!$F$15)/AJ$6*ABS(AJ54)</f>
        <v>0</v>
      </c>
      <c r="BG54" s="46">
        <f>MG54*12*60/(PI() * 'Drive Train'!$F$15)/AK$6*ABS(AK54)</f>
        <v>0</v>
      </c>
      <c r="BH54" s="46">
        <f>MH54*12*60/(PI() * 'Drive Train'!$F$15)/AL$6*ABS(AL54)</f>
        <v>0</v>
      </c>
      <c r="BI54" s="46">
        <f>MI54*12*60/(PI() * 'Drive Train'!$F$15)/AM$6*ABS(AM54)</f>
        <v>0</v>
      </c>
      <c r="BJ54" s="61">
        <f t="shared" si="390"/>
        <v>1.840000000000001</v>
      </c>
      <c r="BK54" s="2">
        <f>IF(OR(KS53=1,AND($C$37=Motors!$C$32,OY53=1)),0,IF(NG54=0,-(CG53+$C$15)/($C$14-$C$15)*$C$12,($C$11*S54-AO54)/($C$11*S54)*$C$12*S54))</f>
        <v>0</v>
      </c>
      <c r="BL54" s="2">
        <f>IF(OR(KT53=1,AND($C$37=Motors!$C$32,OZ53=1)),0,IF(NH54=0,-(CH53+$C$15)/($C$14-$C$15)*$C$12,($C$11*T54-AP54)/($C$11*T54)*$C$12*T54))</f>
        <v>1.1570905746255791</v>
      </c>
      <c r="BM54" s="2">
        <f>IF(OR(KU53=1,AND($C$37=Motors!$C$32,PA53=1)),0,IF(NI54=0,-(CI53+$C$15)/($C$14-$C$15)*$C$12,($C$11*U54-AQ54)/($C$11*U54)*$C$12*U54))</f>
        <v>0</v>
      </c>
      <c r="BN54" s="2">
        <f>IF(OR(KV53=1,AND($C$37=Motors!$C$32,PB53=1)),0,IF(NJ54=0,-(CJ53+$C$15)/($C$14-$C$15)*$C$12,($C$11*V54-AR54)/($C$11*V54)*$C$12*V54))</f>
        <v>0</v>
      </c>
      <c r="BO54" s="2">
        <f>IF(OR(KW53=1,AND($C$37=Motors!$C$32,PC53=1)),0,IF(NK54=0,-(CK53+$C$15)/($C$14-$C$15)*$C$12,($C$11*W54-AS54)/($C$11*W54)*$C$12*W54))</f>
        <v>0</v>
      </c>
      <c r="BP54" s="2">
        <f>IF(OR(KX53=1,AND($C$37=Motors!$C$32,PD53=1)),0,IF(NL54=0,-(CL53+$C$15)/($C$14-$C$15)*$C$12,($C$11*X54-AT54)/($C$11*X54)*$C$12*X54))</f>
        <v>0</v>
      </c>
      <c r="BQ54" s="2">
        <f>IF(OR(KY53=1,AND($C$37=Motors!$C$32,PE53=1)),0,IF(NM54=0,-(CM53+$C$15)/($C$14-$C$15)*$C$12,($C$11*Y54-AU54)/($C$11*Y54)*$C$12*Y54))</f>
        <v>0</v>
      </c>
      <c r="BR54" s="2">
        <f>IF(OR(KZ53=1,AND($C$37=Motors!$C$32,PF53=1)),0,IF(NN54=0,-(CN53+$C$15)/($C$14-$C$15)*$C$12,($C$11*Z54-AV54)/($C$11*Z54)*$C$12*Z54))</f>
        <v>0</v>
      </c>
      <c r="BS54" s="2">
        <f>IF(OR(LA53=1,AND($C$37=Motors!$C$32,PG53=1)),0,IF(NO54=0,-(CO53+$C$15)/($C$14-$C$15)*$C$12,($C$11*AA54-AW54)/($C$11*AA54)*$C$12*AA54))</f>
        <v>0.29224048440444733</v>
      </c>
      <c r="BT54" s="2">
        <f>IF(OR(LB53=1,AND($C$37=Motors!$C$32,PH53=1)),0,IF(NP54=0,-(CP53+$C$15)/($C$14-$C$15)*$C$12,($C$11*AB54-AX54)/($C$11*AB54)*$C$12*AB54))</f>
        <v>0.29217362461534663</v>
      </c>
      <c r="BU54" s="2">
        <f>IF(OR(LC53=1,AND($C$37=Motors!$C$32,PI53=1)),0,IF(NQ54=0,-(CQ53+$C$15)/($C$14-$C$15)*$C$12,($C$11*AC54-AY54)/($C$11*AC54)*$C$12*AC54))</f>
        <v>0.29216906749211558</v>
      </c>
      <c r="BV54" s="2">
        <f>IF(OR(LD53=1,AND($C$37=Motors!$C$32,PJ53=1)),0,IF(NR54=0,-(CR53+$C$15)/($C$14-$C$15)*$C$12,($C$11*AD54-AZ54)/($C$11*AD54)*$C$12*AD54))</f>
        <v>0.44179917422342563</v>
      </c>
      <c r="BW54" s="2">
        <f>IF(OR(LE53=1,AND($C$37=Motors!$C$32,PK53=1)),0,IF(NS54=0,-(CS53+$C$15)/($C$14-$C$15)*$C$12,($C$11*AE54-BA54)/($C$11*AE54)*$C$12*AE54))</f>
        <v>0.30967218953879411</v>
      </c>
      <c r="BX54" s="2">
        <f>IF(OR(LF53=1,AND($C$37=Motors!$C$32,PL53=1)),0,IF(NT54=0,-(CT53+$C$15)/($C$14-$C$15)*$C$12,($C$11*AF54-BB54)/($C$11*AF54)*$C$12*AF54))</f>
        <v>0.29805528783100976</v>
      </c>
      <c r="BY54" s="2">
        <f>IF(OR(LG53=1,AND($C$37=Motors!$C$32,PM53=1)),0,IF(NU54=0,-(CU53+$C$15)/($C$14-$C$15)*$C$12,($C$11*AG54-BC54)/($C$11*AG54)*$C$12*AG54))</f>
        <v>0.2952939670736045</v>
      </c>
      <c r="BZ54" s="2">
        <f>IF(OR(LH53=1,AND($C$37=Motors!$C$32,PN53=1)),0,IF(NV54=0,-(CV53+$C$15)/($C$14-$C$15)*$C$12,($C$11*AH54-BD54)/($C$11*AH54)*$C$12*AH54))</f>
        <v>0</v>
      </c>
      <c r="CA54" s="2">
        <f>IF(OR(LI53=1,AND($C$37=Motors!$C$32,PO53=1)),0,IF(NW54=0,-(CW53+$C$15)/($C$14-$C$15)*$C$12,($C$11*AI54-BE54)/($C$11*AI54)*$C$12*AI54))</f>
        <v>0</v>
      </c>
      <c r="CB54" s="2">
        <f>IF(OR(LJ53=1,AND($C$37=Motors!$C$32,PP53=1)),0,IF(NX54=0,-(CX53+$C$15)/($C$14-$C$15)*$C$12,($C$11*AJ54-BF54)/($C$11*AJ54)*$C$12*AJ54))</f>
        <v>0</v>
      </c>
      <c r="CC54" s="2">
        <f>IF(OR(LK53=1,AND($C$37=Motors!$C$32,PQ53=1)),0,IF(NY54=0,-(CY53+$C$15)/($C$14-$C$15)*$C$12,($C$11*AK54-BG54)/($C$11*AK54)*$C$12*AK54))</f>
        <v>0</v>
      </c>
      <c r="CD54" s="2">
        <f>IF(OR(LL53=1,AND($C$37=Motors!$C$32,PR53=1)),0,IF(NZ54=0,-(CZ53+$C$15)/($C$14-$C$15)*$C$12,($C$11*AL54-BH54)/($C$11*AL54)*$C$12*AL54))</f>
        <v>0</v>
      </c>
      <c r="CE54" s="2">
        <f>IF(OR(LM53=1,AND($C$37=Motors!$C$32,PS53=1)),0,IF(OA54=0,-(DA53+$C$15)/($C$14-$C$15)*$C$12,($C$11*AM54-BI54)/($C$11*AM54)*$C$12*AM54))</f>
        <v>0</v>
      </c>
      <c r="CF54" s="61">
        <f t="shared" si="391"/>
        <v>1.840000000000001</v>
      </c>
      <c r="CG54" s="57">
        <f>IF(AND(KS53=1,OY53=1),0,ABS(BK54/$C$12*($C$14-$C$15)+$C$15) *'Drive Train'!$AA$49 + CG53*(1-'Drive Train'!$AA$49))</f>
        <v>2.7495000000000003</v>
      </c>
      <c r="CH54" s="57">
        <f>IF(AND(KT53=1,OZ53=1),0,ABS(BL54/$C$12*($C$14-$C$15)+$C$15) *'Drive Train'!$AA$49 + CH53*(1-'Drive Train'!$AA$49))</f>
        <v>64.348969180274594</v>
      </c>
      <c r="CI54" s="57">
        <f>IF(AND(KU53=1,PA53=1),0,ABS(BM54/$C$12*($C$14-$C$15)+$C$15) *'Drive Train'!$AA$49 + CI53*(1-'Drive Train'!$AA$49))</f>
        <v>2.7495000000000003</v>
      </c>
      <c r="CJ54" s="57">
        <f>IF(AND(KV53=1,PB53=1),0,ABS(BN54/$C$12*($C$14-$C$15)+$C$15) *'Drive Train'!$AA$49 + CJ53*(1-'Drive Train'!$AA$49))</f>
        <v>2.7495000000000003</v>
      </c>
      <c r="CK54" s="57">
        <f>IF(AND(KW53=1,PC53=1),0,ABS(BO54/$C$12*($C$14-$C$15)+$C$15) *'Drive Train'!$AA$49 + CK53*(1-'Drive Train'!$AA$49))</f>
        <v>2.7495000000000003</v>
      </c>
      <c r="CL54" s="57">
        <f>IF(AND(KX53=1,PD53=1),0,ABS(BP54/$C$12*($C$14-$C$15)+$C$15) *'Drive Train'!$AA$49 + CL53*(1-'Drive Train'!$AA$49))</f>
        <v>2.7495000000000003</v>
      </c>
      <c r="CM54" s="57">
        <f>IF(AND(KY53=1,PE53=1),0,ABS(BQ54/$C$12*($C$14-$C$15)+$C$15) *'Drive Train'!$AA$49 + CM53*(1-'Drive Train'!$AA$49))</f>
        <v>2.7495000000000003</v>
      </c>
      <c r="CN54" s="57">
        <f>IF(AND(KZ53=1,PF53=1),0,ABS(BR54/$C$12*($C$14-$C$15)+$C$15) *'Drive Train'!$AA$49 + CN53*(1-'Drive Train'!$AA$49))</f>
        <v>2.7495000000000003</v>
      </c>
      <c r="CO54" s="57">
        <f>IF(AND(LA53=1,PG53=1),0,ABS(BS54/$C$12*($C$14-$C$15)+$C$15) *'Drive Train'!$AA$49 + CO53*(1-'Drive Train'!$AA$49))</f>
        <v>18.307364792153773</v>
      </c>
      <c r="CP54" s="57">
        <f>IF(AND(LB53=1,PH53=1),0,ABS(BT54/$C$12*($C$14-$C$15)+$C$15) *'Drive Train'!$AA$49 + CP53*(1-'Drive Train'!$AA$49))</f>
        <v>18.30380541002032</v>
      </c>
      <c r="CQ54" s="57">
        <f>IF(AND(LC53=1,PI53=1),0,ABS(BU54/$C$12*($C$14-$C$15)+$C$15) *'Drive Train'!$AA$49 + CQ53*(1-'Drive Train'!$AA$49))</f>
        <v>18.303562804663247</v>
      </c>
      <c r="CR54" s="57">
        <f>IF(AND(LD53=1,PJ53=1),0,ABS(BV54/$C$12*($C$14-$C$15)+$C$15) *'Drive Train'!$AA$49 + CR53*(1-'Drive Train'!$AA$49))</f>
        <v>26.269348154715978</v>
      </c>
      <c r="CS54" s="57">
        <f>IF(AND(LE53=1,PK53=1),0,ABS(BW54/$C$12*($C$14-$C$15)+$C$15) *'Drive Train'!$AA$49 + CS53*(1-'Drive Train'!$AA$49))</f>
        <v>19.235368015695968</v>
      </c>
      <c r="CT54" s="57">
        <f>IF(AND(LF53=1,PL53=1),0,ABS(BX54/$C$12*($C$14-$C$15)+$C$15) *'Drive Train'!$AA$49 + CT53*(1-'Drive Train'!$AA$49))</f>
        <v>18.616924659219315</v>
      </c>
      <c r="CU54" s="57">
        <f>IF(AND(LG53=1,PM53=1),0,ABS(BY54/$C$12*($C$14-$C$15)+$C$15) *'Drive Train'!$AA$49 + CU53*(1-'Drive Train'!$AA$49))</f>
        <v>18.46992156661554</v>
      </c>
      <c r="CV54" s="57">
        <f>IF(AND(LH53=1,PN53=1),0,ABS(BZ54/$C$12*($C$14-$C$15)+$C$15) *'Drive Train'!$AA$49 + CV53*(1-'Drive Train'!$AA$49))</f>
        <v>2.7495000000000003</v>
      </c>
      <c r="CW54" s="57">
        <f>IF(AND(LI53=1,PO53=1),0,ABS(CA54/$C$12*($C$14-$C$15)+$C$15) *'Drive Train'!$AA$49 + CW53*(1-'Drive Train'!$AA$49))</f>
        <v>2.7495000000000003</v>
      </c>
      <c r="CX54" s="57">
        <f>IF(AND(LJ53=1,PP53=1),0,ABS(CB54/$C$12*($C$14-$C$15)+$C$15) *'Drive Train'!$AA$49 + CX53*(1-'Drive Train'!$AA$49))</f>
        <v>2.7495000000000003</v>
      </c>
      <c r="CY54" s="57">
        <f>IF(AND(LK53=1,PQ53=1),0,ABS(CC54/$C$12*($C$14-$C$15)+$C$15) *'Drive Train'!$AA$49 + CY53*(1-'Drive Train'!$AA$49))</f>
        <v>2.7495000000000003</v>
      </c>
      <c r="CZ54" s="57">
        <f>IF(AND(LL53=1,PR53=1),0,ABS(CD54/$C$12*($C$14-$C$15)+$C$15) *'Drive Train'!$AA$49 + CZ53*(1-'Drive Train'!$AA$49))</f>
        <v>2.7495000000000003</v>
      </c>
      <c r="DA54" s="57">
        <f>IF(AND(LM53=1,PS53=1),0,ABS(CE54/$C$12*($C$14-$C$15)+$C$15) *'Drive Train'!$AA$49 + DA53*(1-'Drive Train'!$AA$49))</f>
        <v>2.7495000000000003</v>
      </c>
      <c r="DB54" s="61">
        <f t="shared" si="162"/>
        <v>1.840000000000001</v>
      </c>
      <c r="DC54" s="57">
        <f t="shared" si="392"/>
        <v>2.7495000000000003</v>
      </c>
      <c r="DD54" s="57">
        <f t="shared" si="393"/>
        <v>64.348969180274594</v>
      </c>
      <c r="DE54" s="57">
        <f t="shared" si="394"/>
        <v>2.7495000000000003</v>
      </c>
      <c r="DF54" s="57">
        <f t="shared" si="395"/>
        <v>2.7495000000000003</v>
      </c>
      <c r="DG54" s="57">
        <f t="shared" si="396"/>
        <v>2.7495000000000003</v>
      </c>
      <c r="DH54" s="57">
        <f t="shared" si="397"/>
        <v>2.7495000000000003</v>
      </c>
      <c r="DI54" s="57">
        <f t="shared" si="398"/>
        <v>2.7495000000000003</v>
      </c>
      <c r="DJ54" s="57">
        <f t="shared" si="399"/>
        <v>2.7495000000000003</v>
      </c>
      <c r="DK54" s="57">
        <f t="shared" si="400"/>
        <v>18.307364792153773</v>
      </c>
      <c r="DL54" s="57">
        <f t="shared" si="401"/>
        <v>18.30380541002032</v>
      </c>
      <c r="DM54" s="57">
        <f t="shared" si="402"/>
        <v>18.303562804663247</v>
      </c>
      <c r="DN54" s="57">
        <f t="shared" si="403"/>
        <v>25</v>
      </c>
      <c r="DO54" s="57">
        <f t="shared" si="404"/>
        <v>19.235368015695968</v>
      </c>
      <c r="DP54" s="57">
        <f t="shared" si="405"/>
        <v>18.616924659219315</v>
      </c>
      <c r="DQ54" s="57">
        <f t="shared" si="406"/>
        <v>18.46992156661554</v>
      </c>
      <c r="DR54" s="57">
        <f t="shared" si="407"/>
        <v>2.7495000000000003</v>
      </c>
      <c r="DS54" s="57">
        <f t="shared" si="408"/>
        <v>2.7495000000000003</v>
      </c>
      <c r="DT54" s="57">
        <f t="shared" si="409"/>
        <v>2.7495000000000003</v>
      </c>
      <c r="DU54" s="57">
        <f t="shared" si="410"/>
        <v>2.7495000000000003</v>
      </c>
      <c r="DV54" s="57">
        <f t="shared" si="411"/>
        <v>2.7495000000000003</v>
      </c>
      <c r="DW54" s="57">
        <f t="shared" si="412"/>
        <v>2.7495000000000003</v>
      </c>
      <c r="DX54" s="61">
        <f t="shared" si="163"/>
        <v>1.840000000000001</v>
      </c>
      <c r="DY54" s="2">
        <f>IF(OY54=0,($C$23/0.4536*IF(ISNA(MK53),'Drive Train'!$F$16,'Drive Train'!$F$17)*4.448*$C$24*S$6)*SIGN(BK54),BK54)</f>
        <v>0</v>
      </c>
      <c r="DZ54" s="2">
        <f>IF(OZ54=0,($C$23/0.4536*IF(ISNA(ML53),'Drive Train'!$F$16,'Drive Train'!$F$17)*4.448*$C$24*$C$21*T$6)*SIGN(BL54),BL54)</f>
        <v>14.225645600594998</v>
      </c>
      <c r="EA54" s="2">
        <f>IF(PA54=0,($C$23/0.4536*IF(ISNA(MM53),'Drive Train'!$F$16,'Drive Train'!$F$17)*4.448*$C$24*$C$21*U$6)*SIGN(BM54),BM54)</f>
        <v>0</v>
      </c>
      <c r="EB54" s="2">
        <f>IF(PB54=0,($C$23/0.4536*IF(ISNA(MN53),'Drive Train'!$F$16,'Drive Train'!$F$17)*4.448*$C$24*$C$21*V$6)*SIGN(BN54),BN54)</f>
        <v>0</v>
      </c>
      <c r="EC54" s="2">
        <f>IF(PC54=0,($C$23/0.4536*IF(ISNA(MO53),'Drive Train'!$F$16,'Drive Train'!$F$17)*4.448*$C$24*$C$21*W$6)*SIGN(BO54),BO54)</f>
        <v>0</v>
      </c>
      <c r="ED54" s="2">
        <f>IF(PD54=0,($C$23/0.4536*IF(ISNA(MP53),'Drive Train'!$F$16,'Drive Train'!$F$17)*4.448*$C$24*$C$21*X$6)*SIGN(BP54),BP54)</f>
        <v>0</v>
      </c>
      <c r="EE54" s="2">
        <f>IF(PE54=0,($C$23/0.4536*IF(ISNA(MQ53),'Drive Train'!$F$16,'Drive Train'!$F$17)*4.448*$C$24*$C$21*Y$6)*SIGN(BQ54),BQ54)</f>
        <v>0</v>
      </c>
      <c r="EF54" s="2">
        <f>IF(PF54=0,($C$23/0.4536*IF(ISNA(MR53),'Drive Train'!$F$16,'Drive Train'!$F$17)*4.448*$C$24*$C$21*Z$6)*SIGN(BR54),BR54)</f>
        <v>0</v>
      </c>
      <c r="EG54" s="2">
        <f>IF(PG54=0,($C$23/0.4536*IF(ISNA(MS53),'Drive Train'!$F$16,'Drive Train'!$F$17)*4.448*$C$24*$C$21*AA$6)*SIGN(BS54),BS54)</f>
        <v>0.29224048440444733</v>
      </c>
      <c r="EH54" s="2">
        <f>IF(PH54=0,($C$23/0.4536*IF(ISNA(MT53),'Drive Train'!$F$16,'Drive Train'!$F$17)*4.448*$C$24*$C$21*AB$6)*SIGN(BT54),BT54)</f>
        <v>3.1227026928135362</v>
      </c>
      <c r="EI54" s="2">
        <f>IF(PI54=0,($C$23/0.4536*IF(ISNA(MU53),'Drive Train'!$F$16,'Drive Train'!$F$17)*4.448*$C$24*$C$21*AC$6)*SIGN(BU54),BU54)</f>
        <v>2.8451291201189992</v>
      </c>
      <c r="EJ54" s="2">
        <f>IF(PJ54=0,($C$23/0.4536*IF(ISNA(MV53),'Drive Train'!$F$16,'Drive Train'!$F$17)*4.448*$C$24*$C$21*AD$6)*SIGN(BV54),BV54)</f>
        <v>3.9831807681666</v>
      </c>
      <c r="EK54" s="2">
        <f>IF(PK54=0,($C$23/0.4536*IF(ISNA(MW53),'Drive Train'!$F$16,'Drive Train'!$F$17)*4.448*$C$24*$C$21*AE$6)*SIGN(BW54),BW54)</f>
        <v>3.9831807681666</v>
      </c>
      <c r="EL54" s="2">
        <f>IF(PL54=0,($C$23/0.4536*IF(ISNA(MX53),'Drive Train'!$F$16,'Drive Train'!$F$17)*4.448*$C$24*$C$21*AF$6)*SIGN(BX54),BX54)</f>
        <v>3.9831807681666</v>
      </c>
      <c r="EM54" s="2">
        <f>IF(PM54=0,($C$23/0.4536*IF(ISNA(MY53),'Drive Train'!$F$16,'Drive Train'!$F$17)*4.448*$C$24*$C$21*AG$6)*SIGN(BY54),BY54)</f>
        <v>0.2952939670736045</v>
      </c>
      <c r="EN54" s="2">
        <f>IF(PN54=0,($C$23/0.4536*IF(ISNA(MZ53),'Drive Train'!$F$16,'Drive Train'!$F$17)*4.448*$C$24*$C$21*AH$6)*SIGN(BZ54),BZ54)</f>
        <v>0</v>
      </c>
      <c r="EO54" s="2">
        <f>IF(PO54=0,($C$23/0.4536*IF(ISNA(NA53),'Drive Train'!$F$16,'Drive Train'!$F$17)*4.448*$C$24*$C$21*AI$6)*SIGN(CA54),CA54)</f>
        <v>0</v>
      </c>
      <c r="EP54" s="2">
        <f>IF(PP54=0,($C$23/0.4536*IF(ISNA(NB53),'Drive Train'!$F$16,'Drive Train'!$F$17)*4.448*$C$24*$C$21*AJ$6)*SIGN(CB54),CB54)</f>
        <v>0</v>
      </c>
      <c r="EQ54" s="2">
        <f>IF(PQ54=0,($C$23/0.4536*IF(ISNA(NC53),'Drive Train'!$F$16,'Drive Train'!$F$17)*4.448*$C$24*$C$21*AK$6)*SIGN(CC54),CC54)</f>
        <v>0</v>
      </c>
      <c r="ER54" s="2">
        <f>IF(PR54=0,($C$23/0.4536*IF(ISNA(ND53),'Drive Train'!$F$16,'Drive Train'!$F$17)*4.448*$C$24*$C$21*AL$6)*SIGN(CD54),CD54)</f>
        <v>0</v>
      </c>
      <c r="ES54" s="2">
        <f>IF(PS54=0,($C$23/0.4536*IF(ISNA(NE53),'Drive Train'!$F$16,'Drive Train'!$F$17)*4.448*$C$24*$C$21*AM$6)*SIGN(CE54),CE54)</f>
        <v>0</v>
      </c>
      <c r="ET54" s="61">
        <f t="shared" si="413"/>
        <v>1.840000000000001</v>
      </c>
      <c r="EU54" s="255">
        <f>MAX(MIN(IF(AND(OY53=1,NG54&lt;0),-1,1)*(DC54-$C$15)/($C$14-$C$15)*$C$12*$C$21-$C$33*LO54/AO$6 -  OY53*$C$33/$C$21,DY53/$C$19),MAX(EU$8:EU53)*-1)</f>
        <v>-0.55097862272641429</v>
      </c>
      <c r="EV54" s="255">
        <f>MAX(MIN(IF(AND(OZ53=1,NH54&lt;0),-1,1)*(DD54-$C$15)/($C$14-$C$15)*$C$12*$C$21-$C$33*LP54/AP$6 -  OZ53*$C$33/$C$21,DZ53/$C$19),MAX(EV$8:EV53)*-1)</f>
        <v>0.93119716846230483</v>
      </c>
      <c r="EW54" s="255">
        <f>MAX(MIN(IF(AND(PA53=1,NI54&lt;0),-1,1)*(DE54-$C$15)/($C$14-$C$15)*$C$12*$C$21-$C$33*LQ54/AQ$6 -  PA53*$C$33/$C$21,EA53/$C$19),MAX(EW$8:EW53)*-1)</f>
        <v>-0.47905905202286736</v>
      </c>
      <c r="EX54" s="255">
        <f>MAX(MIN(IF(AND(PB53=1,NJ54&lt;0),-1,1)*(DF54-$C$15)/($C$14-$C$15)*$C$12*$C$21-$C$33*LR54/AR$6 -  PB53*$C$33/$C$21,EB53/$C$19),MAX(EX$8:EX53)*-1)</f>
        <v>-0.51453064381265601</v>
      </c>
      <c r="EY54" s="255">
        <f>MAX(MIN(IF(AND(PC53=1,NK54&lt;0),-1,1)*(DG54-$C$15)/($C$14-$C$15)*$C$12*$C$21-$C$33*LS54/AS$6 -  PC53*$C$33/$C$21,EC53/$C$19),MAX(EY$8:EY53)*-1)</f>
        <v>-0.53350040044481895</v>
      </c>
      <c r="EZ54" s="255">
        <f>MAX(MIN(IF(AND(PD53=1,NL54&lt;0),-1,1)*(DH54-$C$15)/($C$14-$C$15)*$C$12*$C$21-$C$33*LT54/AT$6 -  PD53*$C$33/$C$21,ED53/$C$19),MAX(EZ$8:EZ53)*-1)</f>
        <v>-0.53649053241216194</v>
      </c>
      <c r="FA54" s="255">
        <f>MAX(MIN(IF(AND(PE53=1,NM54&lt;0),-1,1)*(DI54-$C$15)/($C$14-$C$15)*$C$12*$C$21-$C$33*LU54/AU$6 -  PE53*$C$33/$C$21,EE53/$C$19),MAX(FA$8:FA53)*-1)</f>
        <v>-0.54686377965764743</v>
      </c>
      <c r="FB54" s="255">
        <f>MAX(MIN(IF(AND(PF53=1,NN54&lt;0),-1,1)*(DJ54-$C$15)/($C$14-$C$15)*$C$12*$C$21-$C$33*LV54/AV$6 -  PF53*$C$33/$C$21,EF53/$C$19),MAX(FB$8:FB53)*-1)</f>
        <v>-0.562404855240351</v>
      </c>
      <c r="FC54" s="255">
        <f>MAX(MIN(IF(AND(PG53=1,NO54&lt;0),-1,1)*(DK54-$C$15)/($C$14-$C$15)*$C$12*$C$21-$C$33*LW54/AW$6 -  PG53*$C$33/$C$21,EG53/$C$19),MAX(FC$8:FC53)*-1)</f>
        <v>7.3035017120248735E-5</v>
      </c>
      <c r="FD54" s="255">
        <f>MAX(MIN(IF(AND(PH53=1,NP54&lt;0),-1,1)*(DL54-$C$15)/($C$14-$C$15)*$C$12*$C$21-$C$33*LX54/AX$6 -  PH53*$C$33/$C$21,EH53/$C$19),MAX(FD$8:FD53)*-1)</f>
        <v>4.8609267759847086E-6</v>
      </c>
      <c r="FE54" s="255">
        <f>MAX(MIN(IF(AND(PI53=1,NQ54&lt;0),-1,1)*(DM54-$C$15)/($C$14-$C$15)*$C$12*$C$21-$C$33*LY54/AY$6 -  PI53*$C$33/$C$21,EI53/$C$19),MAX(FE$8:FE53)*-1)</f>
        <v>2.0927168370432625E-7</v>
      </c>
      <c r="FF54" s="255">
        <f>MAX(MIN(IF(AND(PJ53=1,NR54&lt;0),-1,1)*(DN54-$C$15)/($C$14-$C$15)*$C$12*$C$21-$C$33*LZ54/AZ$6 -  PJ53*$C$33/$C$21,EJ53/$C$19),MAX(FF$8:FF53)*-1)</f>
        <v>0.13181492733885586</v>
      </c>
      <c r="FG54" s="255">
        <f>MAX(MIN(IF(AND(PK53=1,NS54&lt;0),-1,1)*(DO54-$C$15)/($C$14-$C$15)*$C$12*$C$21-$C$33*MA54/BA$6 -  PK53*$C$33/$C$21,EK53/$C$19),MAX(FG$8:FG53)*-1)</f>
        <v>1.7847975683559059E-2</v>
      </c>
      <c r="FH54" s="255">
        <f>MAX(MIN(IF(AND(PL53=1,NT54&lt;0),-1,1)*(DP54-$C$15)/($C$14-$C$15)*$C$12*$C$21-$C$33*MB54/BB$6 -  PL53*$C$33/$C$21,EL53/$C$19),MAX(FH$8:FH53)*-1)</f>
        <v>5.9984493092523072E-3</v>
      </c>
      <c r="FI54" s="255">
        <f>MAX(MIN(IF(AND(PM53=1,NU54&lt;0),-1,1)*(DQ54-$C$15)/($C$14-$C$15)*$C$12*$C$21-$C$33*MC54/BC$6 -  PM53*$C$33/$C$21,EM53/$C$19),MAX(FI$8:FI53)*-1)</f>
        <v>3.1840905158946886E-3</v>
      </c>
      <c r="FJ54" s="255">
        <f>MAX(MIN(IF(AND(PN53=1,NV54&lt;0),-1,1)*(DR54-$C$15)/($C$14-$C$15)*$C$12*$C$21-$C$33*MD54/BD$6 -  PN53*$C$33/$C$21,EN53/$C$19),MAX(FJ$8:FJ53)*-1)</f>
        <v>-0.57662949140262176</v>
      </c>
      <c r="FK54" s="255">
        <f>MAX(MIN(IF(AND(PO53=1,NW54&lt;0),-1,1)*(DS54-$C$15)/($C$14-$C$15)*$C$12*$C$21-$C$33*ME54/BE$6 -  PO53*$C$33/$C$21,EO53/$C$19),MAX(FK$8:FK53)*-1)</f>
        <v>-0.57670761623349798</v>
      </c>
      <c r="FL54" s="255">
        <f>MAX(MIN(IF(AND(PP53=1,NX54&lt;0),-1,1)*(DT54-$C$15)/($C$14-$C$15)*$C$12*$C$21-$C$33*MF54/BF$6 -  PP53*$C$33/$C$21,EP53/$C$19),MAX(FL$8:FL53)*-1)</f>
        <v>-0.5636929501793595</v>
      </c>
      <c r="FM54" s="255">
        <f>MAX(MIN(IF(AND(PQ53=1,NY54&lt;0),-1,1)*(DU54-$C$15)/($C$14-$C$15)*$C$12*$C$21-$C$33*MG54/BG$6 -  PQ53*$C$33/$C$21,EQ53/$C$19),MAX(FM$8:FM53)*-1)</f>
        <v>-0.56371782299618256</v>
      </c>
      <c r="FN54" s="255">
        <f>MAX(MIN(IF(AND(PR53=1,NZ54&lt;0),-1,1)*(DV54-$C$15)/($C$14-$C$15)*$C$12*$C$21-$C$33*MH54/BH$6 -  PR53*$C$33/$C$21,ER53/$C$19),MAX(FN$8:FN53)*-1)</f>
        <v>-0.55097230540249165</v>
      </c>
      <c r="FO54" s="255">
        <f>MAX(MIN(IF(AND(PS53=1,OA54&lt;0),-1,1)*(DW54-$C$15)/($C$14-$C$15)*$C$12*$C$21-$C$33*MI54/BI$6 -  PS53*$C$33/$C$21,ES53/$C$19),MAX(FO$8:FO53)*-1)</f>
        <v>-0.55097298386007143</v>
      </c>
      <c r="FP54" s="61">
        <f t="shared" si="164"/>
        <v>1.840000000000001</v>
      </c>
      <c r="FQ54" s="256">
        <f t="shared" si="457"/>
        <v>2.7495000000000003</v>
      </c>
      <c r="FR54" s="256">
        <f t="shared" si="458"/>
        <v>64.348969180274594</v>
      </c>
      <c r="FS54" s="256">
        <f t="shared" si="459"/>
        <v>2.7495000000000003</v>
      </c>
      <c r="FT54" s="256">
        <f t="shared" si="460"/>
        <v>2.7495000000000003</v>
      </c>
      <c r="FU54" s="256">
        <f t="shared" si="461"/>
        <v>2.7495000000000003</v>
      </c>
      <c r="FV54" s="256">
        <f t="shared" si="462"/>
        <v>2.7495000000000003</v>
      </c>
      <c r="FW54" s="256">
        <f t="shared" si="463"/>
        <v>2.7495000000000003</v>
      </c>
      <c r="FX54" s="256">
        <f t="shared" si="464"/>
        <v>2.7495000000000003</v>
      </c>
      <c r="FY54" s="256">
        <f t="shared" si="465"/>
        <v>3.1276143390930744</v>
      </c>
      <c r="FZ54" s="256">
        <f t="shared" si="466"/>
        <v>3.1229331728903267</v>
      </c>
      <c r="GA54" s="256">
        <f t="shared" si="467"/>
        <v>3.1226137675195345</v>
      </c>
      <c r="GB54" s="256">
        <f t="shared" si="468"/>
        <v>12.173656474871585</v>
      </c>
      <c r="GC54" s="256">
        <f t="shared" si="469"/>
        <v>4.348128629542809</v>
      </c>
      <c r="GD54" s="256">
        <f t="shared" si="470"/>
        <v>3.5344822412761321</v>
      </c>
      <c r="GE54" s="256">
        <f t="shared" si="471"/>
        <v>3.3412346130445805</v>
      </c>
      <c r="GF54" s="256">
        <f t="shared" si="472"/>
        <v>2.7495000000000003</v>
      </c>
      <c r="GG54" s="256">
        <f t="shared" si="473"/>
        <v>2.7495000000000003</v>
      </c>
      <c r="GH54" s="256">
        <f t="shared" si="474"/>
        <v>2.7495000000000003</v>
      </c>
      <c r="GI54" s="256">
        <f t="shared" si="475"/>
        <v>2.7495000000000003</v>
      </c>
      <c r="GJ54" s="256">
        <f t="shared" si="476"/>
        <v>2.7495000000000003</v>
      </c>
      <c r="GK54" s="256">
        <f t="shared" si="477"/>
        <v>2.7495000000000003</v>
      </c>
      <c r="GL54" s="61">
        <f t="shared" si="186"/>
        <v>1.840000000000001</v>
      </c>
      <c r="GM54" s="57">
        <f t="shared" si="414"/>
        <v>-14.260378728573368</v>
      </c>
      <c r="GN54" s="57">
        <f t="shared" si="415"/>
        <v>6.7483249780374424</v>
      </c>
      <c r="GO54" s="57">
        <f t="shared" si="416"/>
        <v>-5.0146916715549326</v>
      </c>
      <c r="GP54" s="57">
        <f t="shared" si="417"/>
        <v>-7.0432320797426167</v>
      </c>
      <c r="GQ54" s="57">
        <f t="shared" si="418"/>
        <v>-9.0212325238699478</v>
      </c>
      <c r="GR54" s="57">
        <f t="shared" si="419"/>
        <v>-10.799755002882831</v>
      </c>
      <c r="GS54" s="57">
        <f t="shared" si="420"/>
        <v>-12.769943924062211</v>
      </c>
      <c r="GT54" s="57">
        <f t="shared" si="421"/>
        <v>-14.944274413694481</v>
      </c>
      <c r="GU54" s="57">
        <f t="shared" si="422"/>
        <v>2.1759288578975778E-3</v>
      </c>
      <c r="GV54" s="57">
        <f t="shared" si="423"/>
        <v>1.6047772841721182E-4</v>
      </c>
      <c r="GW54" s="57">
        <f t="shared" si="424"/>
        <v>7.5828910254843832E-6</v>
      </c>
      <c r="GX54" s="57">
        <f t="shared" si="425"/>
        <v>3.411621991121851</v>
      </c>
      <c r="GY54" s="57">
        <f t="shared" si="426"/>
        <v>0.46193968747186853</v>
      </c>
      <c r="GZ54" s="57">
        <f t="shared" si="427"/>
        <v>0.15525132084219131</v>
      </c>
      <c r="HA54" s="57">
        <f t="shared" si="428"/>
        <v>8.2410341871399825E-2</v>
      </c>
      <c r="HB54" s="57">
        <f t="shared" si="429"/>
        <v>-14.924272184601794</v>
      </c>
      <c r="HC54" s="57">
        <f t="shared" si="430"/>
        <v>-14.926294204387037</v>
      </c>
      <c r="HD54" s="57">
        <f t="shared" si="431"/>
        <v>-14.589449798265532</v>
      </c>
      <c r="HE54" s="57">
        <f t="shared" si="432"/>
        <v>-14.590093554254082</v>
      </c>
      <c r="HF54" s="57">
        <f t="shared" si="433"/>
        <v>-14.260215224168713</v>
      </c>
      <c r="HG54" s="57">
        <f t="shared" si="434"/>
        <v>-14.260232783946245</v>
      </c>
      <c r="HH54" s="61">
        <f t="shared" si="187"/>
        <v>1.840000000000001</v>
      </c>
      <c r="HI54" s="57">
        <f t="shared" si="188"/>
        <v>14.260378728573368</v>
      </c>
      <c r="HJ54" s="57">
        <f t="shared" si="189"/>
        <v>6.7483249780374424</v>
      </c>
      <c r="HK54" s="57">
        <f t="shared" si="190"/>
        <v>5.0146916715549326</v>
      </c>
      <c r="HL54" s="57">
        <f t="shared" si="191"/>
        <v>7.0432320797426167</v>
      </c>
      <c r="HM54" s="57">
        <f t="shared" si="192"/>
        <v>9.0212325238699478</v>
      </c>
      <c r="HN54" s="57">
        <f t="shared" si="193"/>
        <v>10.799755002882831</v>
      </c>
      <c r="HO54" s="57">
        <f t="shared" si="194"/>
        <v>12.769943924062211</v>
      </c>
      <c r="HP54" s="57">
        <f t="shared" si="195"/>
        <v>14.944274413694481</v>
      </c>
      <c r="HQ54" s="57">
        <f t="shared" si="196"/>
        <v>2.1759288578975778E-3</v>
      </c>
      <c r="HR54" s="57">
        <f t="shared" si="197"/>
        <v>1.6047772841721182E-4</v>
      </c>
      <c r="HS54" s="57">
        <f t="shared" si="198"/>
        <v>7.5828910254843832E-6</v>
      </c>
      <c r="HT54" s="57">
        <f t="shared" si="199"/>
        <v>3.411621991121851</v>
      </c>
      <c r="HU54" s="57">
        <f t="shared" si="200"/>
        <v>0.46193968747186853</v>
      </c>
      <c r="HV54" s="57">
        <f t="shared" si="201"/>
        <v>0.15525132084219131</v>
      </c>
      <c r="HW54" s="57">
        <f t="shared" si="202"/>
        <v>8.2410341871399825E-2</v>
      </c>
      <c r="HX54" s="57">
        <f t="shared" si="203"/>
        <v>14.924272184601794</v>
      </c>
      <c r="HY54" s="57">
        <f t="shared" si="204"/>
        <v>14.926294204387037</v>
      </c>
      <c r="HZ54" s="57">
        <f t="shared" si="205"/>
        <v>14.589449798265532</v>
      </c>
      <c r="IA54" s="57">
        <f t="shared" si="206"/>
        <v>14.590093554254082</v>
      </c>
      <c r="IB54" s="57">
        <f t="shared" si="207"/>
        <v>14.260215224168713</v>
      </c>
      <c r="IC54" s="57">
        <f t="shared" si="208"/>
        <v>14.260232783946245</v>
      </c>
      <c r="ID54" s="61">
        <f t="shared" si="209"/>
        <v>1.840000000000001</v>
      </c>
      <c r="IE54" s="57">
        <f t="shared" si="210"/>
        <v>0</v>
      </c>
      <c r="IF54" s="57">
        <f t="shared" si="211"/>
        <v>8.3384563513989658</v>
      </c>
      <c r="IG54" s="57">
        <f t="shared" si="212"/>
        <v>0</v>
      </c>
      <c r="IH54" s="57">
        <f t="shared" si="213"/>
        <v>0</v>
      </c>
      <c r="II54" s="57">
        <f t="shared" si="214"/>
        <v>0</v>
      </c>
      <c r="IJ54" s="57">
        <f t="shared" si="215"/>
        <v>0</v>
      </c>
      <c r="IK54" s="57">
        <f t="shared" si="216"/>
        <v>0</v>
      </c>
      <c r="IL54" s="57">
        <f t="shared" si="217"/>
        <v>0</v>
      </c>
      <c r="IM54" s="57">
        <f t="shared" si="218"/>
        <v>12.032258798279871</v>
      </c>
      <c r="IN54" s="57">
        <f t="shared" si="219"/>
        <v>12.032616712351851</v>
      </c>
      <c r="IO54" s="57">
        <f t="shared" si="220"/>
        <v>12.032642769886236</v>
      </c>
      <c r="IP54" s="57">
        <f t="shared" si="221"/>
        <v>11.477047524938062</v>
      </c>
      <c r="IQ54" s="57">
        <f t="shared" si="222"/>
        <v>11.944680997979864</v>
      </c>
      <c r="IR54" s="57">
        <f t="shared" si="223"/>
        <v>12.003028398806995</v>
      </c>
      <c r="IS54" s="57">
        <f t="shared" si="224"/>
        <v>12.016916814177785</v>
      </c>
      <c r="IT54" s="57">
        <f t="shared" si="225"/>
        <v>2.4174634946461477</v>
      </c>
      <c r="IU54" s="57">
        <f t="shared" si="226"/>
        <v>2.4209454205650704</v>
      </c>
      <c r="IV54" s="57">
        <f t="shared" si="227"/>
        <v>0</v>
      </c>
      <c r="IW54" s="57">
        <f t="shared" si="228"/>
        <v>0</v>
      </c>
      <c r="IX54" s="57">
        <f t="shared" si="229"/>
        <v>0</v>
      </c>
      <c r="IY54" s="57">
        <f t="shared" si="230"/>
        <v>0</v>
      </c>
      <c r="IZ54" s="61">
        <f t="shared" si="231"/>
        <v>1.840000000000001</v>
      </c>
      <c r="JA54" s="256" t="e">
        <f t="shared" si="349"/>
        <v>#N/A</v>
      </c>
      <c r="JB54" s="256" t="e">
        <f t="shared" si="350"/>
        <v>#N/A</v>
      </c>
      <c r="JC54" s="256" t="e">
        <f t="shared" si="351"/>
        <v>#N/A</v>
      </c>
      <c r="JD54" s="256" t="e">
        <f t="shared" si="352"/>
        <v>#N/A</v>
      </c>
      <c r="JE54" s="256" t="e">
        <f t="shared" si="353"/>
        <v>#N/A</v>
      </c>
      <c r="JF54" s="256" t="e">
        <f t="shared" si="354"/>
        <v>#N/A</v>
      </c>
      <c r="JG54" s="256" t="e">
        <f t="shared" si="355"/>
        <v>#N/A</v>
      </c>
      <c r="JH54" s="256" t="e">
        <f t="shared" si="356"/>
        <v>#N/A</v>
      </c>
      <c r="JI54" s="256" t="e">
        <f t="shared" si="357"/>
        <v>#N/A</v>
      </c>
      <c r="JJ54" s="256" t="e">
        <f t="shared" si="358"/>
        <v>#N/A</v>
      </c>
      <c r="JK54" s="256" t="e">
        <f t="shared" si="359"/>
        <v>#N/A</v>
      </c>
      <c r="JL54" s="256" t="e">
        <f t="shared" si="360"/>
        <v>#N/A</v>
      </c>
      <c r="JM54" s="256" t="e">
        <f t="shared" si="361"/>
        <v>#N/A</v>
      </c>
      <c r="JN54" s="256" t="e">
        <f t="shared" si="362"/>
        <v>#N/A</v>
      </c>
      <c r="JO54" s="256" t="e">
        <f t="shared" si="363"/>
        <v>#N/A</v>
      </c>
      <c r="JP54" s="256" t="e">
        <f t="shared" si="364"/>
        <v>#N/A</v>
      </c>
      <c r="JQ54" s="256" t="e">
        <f t="shared" si="365"/>
        <v>#N/A</v>
      </c>
      <c r="JR54" s="256" t="e">
        <f t="shared" si="366"/>
        <v>#N/A</v>
      </c>
      <c r="JS54" s="256" t="e">
        <f t="shared" si="367"/>
        <v>#N/A</v>
      </c>
      <c r="JT54" s="256" t="e">
        <f t="shared" si="368"/>
        <v>#N/A</v>
      </c>
      <c r="JU54" s="256" t="e">
        <f t="shared" si="369"/>
        <v>#N/A</v>
      </c>
      <c r="JV54" s="61">
        <f t="shared" si="233"/>
        <v>1.840000000000001</v>
      </c>
      <c r="JW54" s="46">
        <f t="shared" si="478"/>
        <v>0</v>
      </c>
      <c r="JX54" s="46">
        <f t="shared" si="479"/>
        <v>0</v>
      </c>
      <c r="JY54" s="46">
        <f t="shared" si="480"/>
        <v>0</v>
      </c>
      <c r="JZ54" s="46">
        <f t="shared" si="481"/>
        <v>0</v>
      </c>
      <c r="KA54" s="46">
        <f t="shared" si="482"/>
        <v>0</v>
      </c>
      <c r="KB54" s="46">
        <f t="shared" si="483"/>
        <v>0</v>
      </c>
      <c r="KC54" s="46">
        <f t="shared" si="484"/>
        <v>0</v>
      </c>
      <c r="KD54" s="46">
        <f t="shared" si="485"/>
        <v>0</v>
      </c>
      <c r="KE54" s="46">
        <f t="shared" si="486"/>
        <v>1</v>
      </c>
      <c r="KF54" s="46">
        <f t="shared" si="487"/>
        <v>1</v>
      </c>
      <c r="KG54" s="46">
        <f t="shared" si="488"/>
        <v>1</v>
      </c>
      <c r="KH54" s="46">
        <f t="shared" si="489"/>
        <v>0</v>
      </c>
      <c r="KI54" s="46">
        <f t="shared" si="490"/>
        <v>0</v>
      </c>
      <c r="KJ54" s="46">
        <f t="shared" si="491"/>
        <v>0</v>
      </c>
      <c r="KK54" s="46">
        <f t="shared" si="492"/>
        <v>1</v>
      </c>
      <c r="KL54" s="46">
        <f t="shared" si="493"/>
        <v>0</v>
      </c>
      <c r="KM54" s="46">
        <f t="shared" si="494"/>
        <v>0</v>
      </c>
      <c r="KN54" s="46">
        <f t="shared" si="495"/>
        <v>0</v>
      </c>
      <c r="KO54" s="46">
        <f t="shared" si="496"/>
        <v>0</v>
      </c>
      <c r="KP54" s="46">
        <f t="shared" si="497"/>
        <v>0</v>
      </c>
      <c r="KQ54" s="46">
        <f t="shared" si="498"/>
        <v>0</v>
      </c>
      <c r="KR54" s="61">
        <f t="shared" si="255"/>
        <v>1.840000000000001</v>
      </c>
      <c r="KS54" s="1">
        <f t="shared" si="499"/>
        <v>0</v>
      </c>
      <c r="KT54" s="1">
        <f t="shared" si="500"/>
        <v>0</v>
      </c>
      <c r="KU54" s="1">
        <f t="shared" si="501"/>
        <v>0</v>
      </c>
      <c r="KV54" s="1">
        <f t="shared" si="502"/>
        <v>0</v>
      </c>
      <c r="KW54" s="1">
        <f t="shared" si="503"/>
        <v>0</v>
      </c>
      <c r="KX54" s="1">
        <f t="shared" si="504"/>
        <v>0</v>
      </c>
      <c r="KY54" s="1">
        <f t="shared" si="505"/>
        <v>0</v>
      </c>
      <c r="KZ54" s="1">
        <f t="shared" si="506"/>
        <v>0</v>
      </c>
      <c r="LA54" s="1">
        <f t="shared" si="507"/>
        <v>0</v>
      </c>
      <c r="LB54" s="1">
        <f t="shared" si="508"/>
        <v>0</v>
      </c>
      <c r="LC54" s="1">
        <f t="shared" si="509"/>
        <v>0</v>
      </c>
      <c r="LD54" s="1">
        <f t="shared" si="510"/>
        <v>0</v>
      </c>
      <c r="LE54" s="1">
        <f t="shared" si="511"/>
        <v>0</v>
      </c>
      <c r="LF54" s="1">
        <f t="shared" si="512"/>
        <v>0</v>
      </c>
      <c r="LG54" s="1">
        <f t="shared" si="513"/>
        <v>0</v>
      </c>
      <c r="LH54" s="1">
        <f t="shared" si="514"/>
        <v>0</v>
      </c>
      <c r="LI54" s="1">
        <f t="shared" si="515"/>
        <v>0</v>
      </c>
      <c r="LJ54" s="1">
        <f t="shared" si="516"/>
        <v>0</v>
      </c>
      <c r="LK54" s="1">
        <f t="shared" si="517"/>
        <v>0</v>
      </c>
      <c r="LL54" s="1">
        <f t="shared" si="518"/>
        <v>0</v>
      </c>
      <c r="LM54" s="1">
        <f t="shared" si="519"/>
        <v>0</v>
      </c>
      <c r="LN54" s="61">
        <f t="shared" si="277"/>
        <v>1.840000000000001</v>
      </c>
      <c r="LO54" s="57">
        <f t="shared" si="278"/>
        <v>10.0027715993995</v>
      </c>
      <c r="LP54" s="57">
        <f t="shared" si="279"/>
        <v>14.364894378778834</v>
      </c>
      <c r="LQ54" s="57">
        <f t="shared" si="280"/>
        <v>16.571078596645179</v>
      </c>
      <c r="LR54" s="57">
        <f t="shared" si="281"/>
        <v>15.750039491818542</v>
      </c>
      <c r="LS54" s="57">
        <f t="shared" si="282"/>
        <v>14.082585655877745</v>
      </c>
      <c r="LT54" s="57">
        <f t="shared" si="283"/>
        <v>12.005810142551249</v>
      </c>
      <c r="LU54" s="57">
        <f t="shared" si="284"/>
        <v>10.877502172523705</v>
      </c>
      <c r="LV54" s="57">
        <f t="shared" si="285"/>
        <v>10.253736391198007</v>
      </c>
      <c r="LW54" s="57">
        <f t="shared" si="286"/>
        <v>10.256402976058803</v>
      </c>
      <c r="LX54" s="57">
        <f t="shared" si="287"/>
        <v>9.2561130134459333</v>
      </c>
      <c r="LY54" s="57">
        <f t="shared" si="288"/>
        <v>8.4333683607657086</v>
      </c>
      <c r="LZ54" s="57">
        <f t="shared" si="289"/>
        <v>10.840293973880339</v>
      </c>
      <c r="MA54" s="57">
        <f t="shared" si="290"/>
        <v>11.694918346587931</v>
      </c>
      <c r="MB54" s="57">
        <f t="shared" si="291"/>
        <v>11.769296952238555</v>
      </c>
      <c r="MC54" s="57">
        <f t="shared" si="292"/>
        <v>11.786873078601943</v>
      </c>
      <c r="MD54" s="57">
        <f t="shared" si="293"/>
        <v>11.179997611268575</v>
      </c>
      <c r="ME54" s="57">
        <f t="shared" si="294"/>
        <v>11.183583087621884</v>
      </c>
      <c r="MF54" s="57">
        <f t="shared" si="295"/>
        <v>10.586285444094804</v>
      </c>
      <c r="MG54" s="57">
        <f t="shared" si="296"/>
        <v>10.587426962041903</v>
      </c>
      <c r="MH54" s="57">
        <f t="shared" si="297"/>
        <v>10.002481670892944</v>
      </c>
      <c r="MI54" s="57">
        <f t="shared" si="298"/>
        <v>10.002512808158542</v>
      </c>
      <c r="MJ54" s="61">
        <f t="shared" si="299"/>
        <v>1.840000000000001</v>
      </c>
      <c r="MK54" s="57" t="e">
        <f t="shared" si="435"/>
        <v>#N/A</v>
      </c>
      <c r="ML54" s="57" t="e">
        <f t="shared" si="370"/>
        <v>#N/A</v>
      </c>
      <c r="MM54" s="57" t="e">
        <f t="shared" si="371"/>
        <v>#N/A</v>
      </c>
      <c r="MN54" s="57" t="e">
        <f t="shared" si="372"/>
        <v>#N/A</v>
      </c>
      <c r="MO54" s="57" t="e">
        <f t="shared" si="373"/>
        <v>#N/A</v>
      </c>
      <c r="MP54" s="57" t="e">
        <f t="shared" si="374"/>
        <v>#N/A</v>
      </c>
      <c r="MQ54" s="57" t="e">
        <f t="shared" si="375"/>
        <v>#N/A</v>
      </c>
      <c r="MR54" s="57" t="e">
        <f t="shared" si="376"/>
        <v>#N/A</v>
      </c>
      <c r="MS54" s="57" t="e">
        <f t="shared" si="377"/>
        <v>#N/A</v>
      </c>
      <c r="MT54" s="57" t="e">
        <f t="shared" si="378"/>
        <v>#N/A</v>
      </c>
      <c r="MU54" s="57" t="e">
        <f t="shared" si="379"/>
        <v>#N/A</v>
      </c>
      <c r="MV54" s="57" t="e">
        <f t="shared" si="380"/>
        <v>#N/A</v>
      </c>
      <c r="MW54" s="57" t="e">
        <f t="shared" si="381"/>
        <v>#N/A</v>
      </c>
      <c r="MX54" s="57" t="e">
        <f t="shared" si="382"/>
        <v>#N/A</v>
      </c>
      <c r="MY54" s="57" t="e">
        <f t="shared" si="383"/>
        <v>#N/A</v>
      </c>
      <c r="MZ54" s="57" t="e">
        <f t="shared" si="384"/>
        <v>#N/A</v>
      </c>
      <c r="NA54" s="57" t="e">
        <f t="shared" si="385"/>
        <v>#N/A</v>
      </c>
      <c r="NB54" s="57" t="e">
        <f t="shared" si="386"/>
        <v>#N/A</v>
      </c>
      <c r="NC54" s="57" t="e">
        <f t="shared" si="387"/>
        <v>#N/A</v>
      </c>
      <c r="ND54" s="57" t="e">
        <f t="shared" si="388"/>
        <v>#N/A</v>
      </c>
      <c r="NE54" s="57" t="e">
        <f t="shared" si="389"/>
        <v>#N/A</v>
      </c>
      <c r="NF54" s="61">
        <f t="shared" si="320"/>
        <v>1.840000000000001</v>
      </c>
      <c r="NG54" s="256">
        <f>IF(OY53=0,MIN('Drive Train'!$F$35-FQ53*$C$19*'Drive Train'!$F$39,NG53+$C$39)-$C$7,IF(LO53-1&lt;=0,0,IF($C$37=Motors!$C$30,MAX(MAX(NG$8:NG53)*-1,NG53-$C$39),MAX(0,MAX(NG$8:NG53)*-1,NG53-$C$39))))</f>
        <v>0</v>
      </c>
      <c r="NH54" s="256">
        <f>IF(OZ53=0,MIN('Drive Train'!$F$35-FR53*$C$19*'Drive Train'!$F$39,NH53+$C$39)-$C$7,IF(LP53-1&lt;=0,0,IF($C$37=Motors!$C$30,MAX(MAX(NH$8:NH53)*-1,NH53-$C$39),MAX(0,MAX(NH$8:NH53)*-1,NH53-$C$39))))</f>
        <v>8.3384563513989658</v>
      </c>
      <c r="NI54" s="256">
        <f>IF(PA53=0,MIN('Drive Train'!$F$35-FS53*$C$19*'Drive Train'!$F$39,NI53+$C$39)-$C$7,IF(LQ53-1&lt;=0,0,IF($C$37=Motors!$C$30,MAX(MAX(NI$8:NI53)*-1,NI53-$C$39),MAX(0,MAX(NI$8:NI53)*-1,NI53-$C$39))))</f>
        <v>0</v>
      </c>
      <c r="NJ54" s="256">
        <f>IF(PB53=0,MIN('Drive Train'!$F$35-FT53*$C$19*'Drive Train'!$F$39,NJ53+$C$39)-$C$7,IF(LR53-1&lt;=0,0,IF($C$37=Motors!$C$30,MAX(MAX(NJ$8:NJ53)*-1,NJ53-$C$39),MAX(0,MAX(NJ$8:NJ53)*-1,NJ53-$C$39))))</f>
        <v>0</v>
      </c>
      <c r="NK54" s="256">
        <f>IF(PC53=0,MIN('Drive Train'!$F$35-FU53*$C$19*'Drive Train'!$F$39,NK53+$C$39)-$C$7,IF(LS53-1&lt;=0,0,IF($C$37=Motors!$C$30,MAX(MAX(NK$8:NK53)*-1,NK53-$C$39),MAX(0,MAX(NK$8:NK53)*-1,NK53-$C$39))))</f>
        <v>0</v>
      </c>
      <c r="NL54" s="256">
        <f>IF(PD53=0,MIN('Drive Train'!$F$35-FV53*$C$19*'Drive Train'!$F$39,NL53+$C$39)-$C$7,IF(LT53-1&lt;=0,0,IF($C$37=Motors!$C$30,MAX(MAX(NL$8:NL53)*-1,NL53-$C$39),MAX(0,MAX(NL$8:NL53)*-1,NL53-$C$39))))</f>
        <v>0</v>
      </c>
      <c r="NM54" s="256">
        <f>IF(PE53=0,MIN('Drive Train'!$F$35-FW53*$C$19*'Drive Train'!$F$39,NM53+$C$39)-$C$7,IF(LU53-1&lt;=0,0,IF($C$37=Motors!$C$30,MAX(MAX(NM$8:NM53)*-1,NM53-$C$39),MAX(0,MAX(NM$8:NM53)*-1,NM53-$C$39))))</f>
        <v>0</v>
      </c>
      <c r="NN54" s="256">
        <f>IF(PF53=0,MIN('Drive Train'!$F$35-FX53*$C$19*'Drive Train'!$F$39,NN53+$C$39)-$C$7,IF(LV53-1&lt;=0,0,IF($C$37=Motors!$C$30,MAX(MAX(NN$8:NN53)*-1,NN53-$C$39),MAX(0,MAX(NN$8:NN53)*-1,NN53-$C$39))))</f>
        <v>0</v>
      </c>
      <c r="NO54" s="256">
        <f>IF(PG53=0,MIN('Drive Train'!$F$35-FY53*$C$19*'Drive Train'!$F$39,NO53+$C$39)-$C$7,IF(LW53-1&lt;=0,0,IF($C$37=Motors!$C$30,MAX(MAX(NO$8:NO53)*-1,NO53-$C$39),MAX(0,MAX(NO$8:NO53)*-1,NO53-$C$39))))</f>
        <v>12.032258798279871</v>
      </c>
      <c r="NP54" s="256">
        <f>IF(PH53=0,MIN('Drive Train'!$F$35-FZ53*$C$19*'Drive Train'!$F$39,NP53+$C$39)-$C$7,IF(LX53-1&lt;=0,0,IF($C$37=Motors!$C$30,MAX(MAX(NP$8:NP53)*-1,NP53-$C$39),MAX(0,MAX(NP$8:NP53)*-1,NP53-$C$39))))</f>
        <v>12.032616712351851</v>
      </c>
      <c r="NQ54" s="256">
        <f>IF(PI53=0,MIN('Drive Train'!$F$35-GA53*$C$19*'Drive Train'!$F$39,NQ53+$C$39)-$C$7,IF(LY53-1&lt;=0,0,IF($C$37=Motors!$C$30,MAX(MAX(NQ$8:NQ53)*-1,NQ53-$C$39),MAX(0,MAX(NQ$8:NQ53)*-1,NQ53-$C$39))))</f>
        <v>12.032642769886236</v>
      </c>
      <c r="NR54" s="256">
        <f>IF(PJ53=0,MIN('Drive Train'!$F$35-GB53*$C$19*'Drive Train'!$F$39,NR53+$C$39)-$C$7,IF(LZ53-1&lt;=0,0,IF($C$37=Motors!$C$30,MAX(MAX(NR$8:NR53)*-1,NR53-$C$39),MAX(0,MAX(NR$8:NR53)*-1,NR53-$C$39))))</f>
        <v>11.477047524938062</v>
      </c>
      <c r="NS54" s="256">
        <f>IF(PK53=0,MIN('Drive Train'!$F$35-GC53*$C$19*'Drive Train'!$F$39,NS53+$C$39)-$C$7,IF(MA53-1&lt;=0,0,IF($C$37=Motors!$C$30,MAX(MAX(NS$8:NS53)*-1,NS53-$C$39),MAX(0,MAX(NS$8:NS53)*-1,NS53-$C$39))))</f>
        <v>11.944680997979864</v>
      </c>
      <c r="NT54" s="256">
        <f>IF(PL53=0,MIN('Drive Train'!$F$35-GD53*$C$19*'Drive Train'!$F$39,NT53+$C$39)-$C$7,IF(MB53-1&lt;=0,0,IF($C$37=Motors!$C$30,MAX(MAX(NT$8:NT53)*-1,NT53-$C$39),MAX(0,MAX(NT$8:NT53)*-1,NT53-$C$39))))</f>
        <v>12.003028398806995</v>
      </c>
      <c r="NU54" s="256">
        <f>IF(PM53=0,MIN('Drive Train'!$F$35-GE53*$C$19*'Drive Train'!$F$39,NU53+$C$39)-$C$7,IF(MC53-1&lt;=0,0,IF($C$37=Motors!$C$30,MAX(MAX(NU$8:NU53)*-1,NU53-$C$39),MAX(0,MAX(NU$8:NU53)*-1,NU53-$C$39))))</f>
        <v>12.016916814177785</v>
      </c>
      <c r="NV54" s="256">
        <f>IF(PN53=0,MIN('Drive Train'!$F$35-GF53*$C$19*'Drive Train'!$F$39,NV53+$C$39)-$C$7,IF(MD53-1&lt;=0,0,IF($C$37=Motors!$C$30,MAX(MAX(NV$8:NV53)*-1,NV53-$C$39),MAX(0,MAX(NV$8:NV53)*-1,NV53-$C$39))))</f>
        <v>2.4174634946461477</v>
      </c>
      <c r="NW54" s="256">
        <f>IF(PO53=0,MIN('Drive Train'!$F$35-GG53*$C$19*'Drive Train'!$F$39,NW53+$C$39)-$C$7,IF(ME53-1&lt;=0,0,IF($C$37=Motors!$C$30,MAX(MAX(NW$8:NW53)*-1,NW53-$C$39),MAX(0,MAX(NW$8:NW53)*-1,NW53-$C$39))))</f>
        <v>2.4209454205650704</v>
      </c>
      <c r="NX54" s="256">
        <f>IF(PP53=0,MIN('Drive Train'!$F$35-GH53*$C$19*'Drive Train'!$F$39,NX53+$C$39)-$C$7,IF(MF53-1&lt;=0,0,IF($C$37=Motors!$C$30,MAX(MAX(NX$8:NX53)*-1,NX53-$C$39),MAX(0,MAX(NX$8:NX53)*-1,NX53-$C$39))))</f>
        <v>0</v>
      </c>
      <c r="NY54" s="256">
        <f>IF(PQ53=0,MIN('Drive Train'!$F$35-GI53*$C$19*'Drive Train'!$F$39,NY53+$C$39)-$C$7,IF(MG53-1&lt;=0,0,IF($C$37=Motors!$C$30,MAX(MAX(NY$8:NY53)*-1,NY53-$C$39),MAX(0,MAX(NY$8:NY53)*-1,NY53-$C$39))))</f>
        <v>0</v>
      </c>
      <c r="NZ54" s="256">
        <f>IF(PR53=0,MIN('Drive Train'!$F$35-GJ53*$C$19*'Drive Train'!$F$39,NZ53+$C$39)-$C$7,IF(MH53-1&lt;=0,0,IF($C$37=Motors!$C$30,MAX(MAX(NZ$8:NZ53)*-1,NZ53-$C$39),MAX(0,MAX(NZ$8:NZ53)*-1,NZ53-$C$39))))</f>
        <v>0</v>
      </c>
      <c r="OA54" s="256">
        <f>IF(PS53=0,MIN('Drive Train'!$F$35-GK53*$C$19*'Drive Train'!$F$39,OA53+$C$39)-$C$7,IF(MI53-1&lt;=0,0,IF($C$37=Motors!$C$30,MAX(MAX(OA$8:OA53)*-1,OA53-$C$39),MAX(0,MAX(OA$8:OA53)*-1,OA53-$C$39))))</f>
        <v>0</v>
      </c>
      <c r="OB54" s="61">
        <f t="shared" si="321"/>
        <v>1.840000000000001</v>
      </c>
      <c r="OC54" s="256">
        <f>'Drive Train'!$F$35-(FQ54*$C$13)*$C$19*'Drive Train'!$F$39</f>
        <v>12.23503</v>
      </c>
      <c r="OD54" s="256">
        <f>'Drive Train'!$F$35-(FR54*$C$13)*$C$19*'Drive Train'!$F$39</f>
        <v>8.5390618491835255</v>
      </c>
      <c r="OE54" s="256">
        <f>'Drive Train'!$F$35-(FS54*$C$13)*$C$19*'Drive Train'!$F$39</f>
        <v>12.23503</v>
      </c>
      <c r="OF54" s="256">
        <f>'Drive Train'!$F$35-(FT54*$C$13)*$C$19*'Drive Train'!$F$39</f>
        <v>12.23503</v>
      </c>
      <c r="OG54" s="256">
        <f>'Drive Train'!$F$35-(FU54*$C$13)*$C$19*'Drive Train'!$F$39</f>
        <v>12.23503</v>
      </c>
      <c r="OH54" s="256">
        <f>'Drive Train'!$F$35-(FV54*$C$13)*$C$19*'Drive Train'!$F$39</f>
        <v>12.23503</v>
      </c>
      <c r="OI54" s="256">
        <f>'Drive Train'!$F$35-(FW54*$C$13)*$C$19*'Drive Train'!$F$39</f>
        <v>12.23503</v>
      </c>
      <c r="OJ54" s="256">
        <f>'Drive Train'!$F$35-(FX54*$C$13)*$C$19*'Drive Train'!$F$39</f>
        <v>12.23503</v>
      </c>
      <c r="OK54" s="256">
        <f>'Drive Train'!$F$35-(FY54*$C$13)*$C$19*'Drive Train'!$F$39</f>
        <v>12.212343139654417</v>
      </c>
      <c r="OL54" s="256">
        <f>'Drive Train'!$F$35-(FZ54*$C$13)*$C$19*'Drive Train'!$F$39</f>
        <v>12.21262400962658</v>
      </c>
      <c r="OM54" s="256">
        <f>'Drive Train'!$F$35-(GA54*$C$13)*$C$19*'Drive Train'!$F$39</f>
        <v>12.212643173948829</v>
      </c>
      <c r="ON54" s="256">
        <f>'Drive Train'!$F$35-(GB54*$C$13)*$C$19*'Drive Train'!$F$39</f>
        <v>11.669580611507705</v>
      </c>
      <c r="OO54" s="256">
        <f>'Drive Train'!$F$35-(GC54*$C$13)*$C$19*'Drive Train'!$F$39</f>
        <v>12.139112282227432</v>
      </c>
      <c r="OP54" s="256">
        <f>'Drive Train'!$F$35-(GD54*$C$13)*$C$19*'Drive Train'!$F$39</f>
        <v>12.187931065523433</v>
      </c>
      <c r="OQ54" s="256">
        <f>'Drive Train'!$F$35-(GE54*$C$13)*$C$19*'Drive Train'!$F$39</f>
        <v>12.199525923217326</v>
      </c>
      <c r="OR54" s="256">
        <f>'Drive Train'!$F$35-(GF54*$C$13)*$C$19*'Drive Train'!$F$39</f>
        <v>12.23503</v>
      </c>
      <c r="OS54" s="256">
        <f>'Drive Train'!$F$35-(GG54*$C$13)*$C$19*'Drive Train'!$F$39</f>
        <v>12.23503</v>
      </c>
      <c r="OT54" s="256">
        <f>'Drive Train'!$F$35-(GH54*$C$13)*$C$19*'Drive Train'!$F$39</f>
        <v>12.23503</v>
      </c>
      <c r="OU54" s="256">
        <f>'Drive Train'!$F$35-(GI54*$C$13)*$C$19*'Drive Train'!$F$39</f>
        <v>12.23503</v>
      </c>
      <c r="OV54" s="256">
        <f>'Drive Train'!$F$35-(GJ54*$C$13)*$C$19*'Drive Train'!$F$39</f>
        <v>12.23503</v>
      </c>
      <c r="OW54" s="256">
        <f>'Drive Train'!$F$35-(GK54*$C$13)*$C$19*'Drive Train'!$F$39</f>
        <v>12.23503</v>
      </c>
      <c r="OX54" s="61">
        <f t="shared" si="322"/>
        <v>1.840000000000001</v>
      </c>
      <c r="OY54" s="1">
        <f>IF(PU54&gt;='Drive Train'!$F$29,1,0)</f>
        <v>1</v>
      </c>
      <c r="OZ54" s="1">
        <f>IF(PV54&gt;='Drive Train'!$F$29,1,0)</f>
        <v>0</v>
      </c>
      <c r="PA54" s="1">
        <f>IF(PW54&gt;='Drive Train'!$F$29,1,0)</f>
        <v>1</v>
      </c>
      <c r="PB54" s="1">
        <f>IF(PX54&gt;='Drive Train'!$F$29,1,0)</f>
        <v>1</v>
      </c>
      <c r="PC54" s="1">
        <f>IF(PY54&gt;='Drive Train'!$F$29,1,0)</f>
        <v>1</v>
      </c>
      <c r="PD54" s="1">
        <f>IF(PZ54&gt;='Drive Train'!$F$29,1,0)</f>
        <v>1</v>
      </c>
      <c r="PE54" s="1">
        <f>IF(QA54&gt;='Drive Train'!$F$29,1,0)</f>
        <v>1</v>
      </c>
      <c r="PF54" s="1">
        <f>IF(QB54&gt;='Drive Train'!$F$29,1,0)</f>
        <v>1</v>
      </c>
      <c r="PG54" s="1">
        <f>IF(QC54&gt;='Drive Train'!$F$29,1,0)</f>
        <v>1</v>
      </c>
      <c r="PH54" s="1">
        <f>IF(QD54&gt;='Drive Train'!$F$29,1,0)</f>
        <v>0</v>
      </c>
      <c r="PI54" s="1">
        <f>IF(QE54&gt;='Drive Train'!$F$29,1,0)</f>
        <v>0</v>
      </c>
      <c r="PJ54" s="1">
        <f>IF(QF54&gt;='Drive Train'!$F$29,1,0)</f>
        <v>0</v>
      </c>
      <c r="PK54" s="1">
        <f>IF(QG54&gt;='Drive Train'!$F$29,1,0)</f>
        <v>0</v>
      </c>
      <c r="PL54" s="1">
        <f>IF(QH54&gt;='Drive Train'!$F$29,1,0)</f>
        <v>0</v>
      </c>
      <c r="PM54" s="1">
        <f>IF(QI54&gt;='Drive Train'!$F$29,1,0)</f>
        <v>1</v>
      </c>
      <c r="PN54" s="1">
        <f>IF(QJ54&gt;='Drive Train'!$F$29,1,0)</f>
        <v>1</v>
      </c>
      <c r="PO54" s="1">
        <f>IF(QK54&gt;='Drive Train'!$F$29,1,0)</f>
        <v>1</v>
      </c>
      <c r="PP54" s="1">
        <f>IF(QL54&gt;='Drive Train'!$F$29,1,0)</f>
        <v>1</v>
      </c>
      <c r="PQ54" s="1">
        <f>IF(QM54&gt;='Drive Train'!$F$29,1,0)</f>
        <v>1</v>
      </c>
      <c r="PR54" s="1">
        <f>IF(QN54&gt;='Drive Train'!$F$29,1,0)</f>
        <v>1</v>
      </c>
      <c r="PS54" s="1">
        <f>IF(QO54&gt;='Drive Train'!$F$29,1,0)</f>
        <v>1</v>
      </c>
      <c r="PT54" s="253">
        <f t="shared" si="323"/>
        <v>1.840000000000001</v>
      </c>
      <c r="PU54" s="57">
        <f t="shared" si="324"/>
        <v>17.851942695942785</v>
      </c>
      <c r="PV54" s="57">
        <f t="shared" si="325"/>
        <v>14.115617276353449</v>
      </c>
      <c r="PW54" s="57">
        <f t="shared" si="326"/>
        <v>18.149613146216463</v>
      </c>
      <c r="PX54" s="57">
        <f t="shared" si="327"/>
        <v>20.16151953046867</v>
      </c>
      <c r="PY54" s="57">
        <f t="shared" si="328"/>
        <v>20.60736236766444</v>
      </c>
      <c r="PZ54" s="57">
        <f t="shared" si="329"/>
        <v>19.879625505685425</v>
      </c>
      <c r="QA54" s="57">
        <f t="shared" si="330"/>
        <v>18.854790408284153</v>
      </c>
      <c r="QB54" s="57">
        <f t="shared" si="331"/>
        <v>17.570348687295738</v>
      </c>
      <c r="QC54" s="57">
        <f t="shared" si="332"/>
        <v>16.313665557841855</v>
      </c>
      <c r="QD54" s="57">
        <f t="shared" si="333"/>
        <v>15.074432152935413</v>
      </c>
      <c r="QE54" s="57">
        <f t="shared" si="334"/>
        <v>13.982462504757612</v>
      </c>
      <c r="QF54" s="57">
        <f t="shared" si="335"/>
        <v>11.832673675715069</v>
      </c>
      <c r="QG54" s="57">
        <f t="shared" si="336"/>
        <v>14.063537785008288</v>
      </c>
      <c r="QH54" s="57">
        <f t="shared" si="337"/>
        <v>15.441314586618901</v>
      </c>
      <c r="QI54" s="57">
        <f t="shared" si="338"/>
        <v>16.338637321523773</v>
      </c>
      <c r="QJ54" s="57">
        <f t="shared" si="339"/>
        <v>16.907372328930052</v>
      </c>
      <c r="QK54" s="57">
        <f t="shared" si="340"/>
        <v>17.345352302495911</v>
      </c>
      <c r="QL54" s="57">
        <f t="shared" si="341"/>
        <v>17.567791839378785</v>
      </c>
      <c r="QM54" s="57">
        <f t="shared" si="342"/>
        <v>17.753687252407691</v>
      </c>
      <c r="QN54" s="57">
        <f t="shared" si="343"/>
        <v>17.793055946169659</v>
      </c>
      <c r="QO54" s="57">
        <f t="shared" si="344"/>
        <v>17.798761393971851</v>
      </c>
      <c r="QP54" s="61">
        <f t="shared" si="345"/>
        <v>1.840000000000001</v>
      </c>
      <c r="QQ54" s="57">
        <f t="shared" si="436"/>
        <v>3.4695548865589357E-2</v>
      </c>
      <c r="QR54" s="57">
        <f t="shared" si="437"/>
        <v>0.81201047632097478</v>
      </c>
      <c r="QS54" s="57">
        <f t="shared" si="438"/>
        <v>3.4695548865589357E-2</v>
      </c>
      <c r="QT54" s="57">
        <f t="shared" si="439"/>
        <v>3.4695548865589357E-2</v>
      </c>
      <c r="QU54" s="57">
        <f t="shared" si="440"/>
        <v>3.4695548865589357E-2</v>
      </c>
      <c r="QV54" s="57">
        <f t="shared" si="441"/>
        <v>3.4695548865589357E-2</v>
      </c>
      <c r="QW54" s="57">
        <f t="shared" si="442"/>
        <v>3.4695548865589357E-2</v>
      </c>
      <c r="QX54" s="57">
        <f t="shared" si="443"/>
        <v>3.4695548865589357E-2</v>
      </c>
      <c r="QY54" s="57">
        <f t="shared" si="444"/>
        <v>3.9466919852599279E-2</v>
      </c>
      <c r="QZ54" s="57">
        <f t="shared" si="445"/>
        <v>3.9407848883064679E-2</v>
      </c>
      <c r="RA54" s="57">
        <f t="shared" si="446"/>
        <v>3.9403818352186253E-2</v>
      </c>
      <c r="RB54" s="57">
        <f t="shared" si="447"/>
        <v>0.15361763706012199</v>
      </c>
      <c r="RC54" s="57">
        <f t="shared" si="448"/>
        <v>5.4868415835668517E-2</v>
      </c>
      <c r="RD54" s="57">
        <f t="shared" si="449"/>
        <v>4.460112795662987E-2</v>
      </c>
      <c r="RE54" s="57">
        <f t="shared" si="450"/>
        <v>4.2162563661860976E-2</v>
      </c>
      <c r="RF54" s="57">
        <f t="shared" si="451"/>
        <v>3.4695548865589357E-2</v>
      </c>
      <c r="RG54" s="57">
        <f t="shared" si="452"/>
        <v>3.4695548865589357E-2</v>
      </c>
      <c r="RH54" s="57">
        <f t="shared" si="453"/>
        <v>3.4695548865589357E-2</v>
      </c>
      <c r="RI54" s="57">
        <f t="shared" si="454"/>
        <v>3.4695548865589357E-2</v>
      </c>
      <c r="RJ54" s="57">
        <f t="shared" si="455"/>
        <v>3.4695548865589357E-2</v>
      </c>
      <c r="RK54" s="57">
        <f t="shared" si="456"/>
        <v>3.4695548865589357E-2</v>
      </c>
      <c r="RL54" s="61">
        <f t="shared" si="346"/>
        <v>1.840000000000001</v>
      </c>
      <c r="RM54" s="2">
        <f>IF(AND(LO54&gt;=LO$6*'Drive Train'!$AA$52,LO54&lt;=LO$6*'Drive Train'!$AA$53,KS54=0,JW54=0,EU54&gt;0),$C$17,0)</f>
        <v>0</v>
      </c>
      <c r="RN54" s="2">
        <f>IF(AND(LP54&gt;=LP$6*'Drive Train'!$AA$52,LP54&lt;=LP$6*'Drive Train'!$AA$53,KT54=0,JX54=0,EV54&gt;0),$C$17,0)</f>
        <v>0.04</v>
      </c>
      <c r="RO54" s="2">
        <f>IF(AND(LQ54&gt;=LQ$6*'Drive Train'!$AA$52,LQ54&lt;=LQ$6*'Drive Train'!$AA$53,KU54=0,JY54=0,EW54&gt;0),$C$17,0)</f>
        <v>0</v>
      </c>
      <c r="RP54" s="2">
        <f>IF(AND(LR54&gt;=LR$6*'Drive Train'!$AA$52,LR54&lt;=LR$6*'Drive Train'!$AA$53,KV54=0,JZ54=0,EX54&gt;0),$C$17,0)</f>
        <v>0</v>
      </c>
      <c r="RQ54" s="2">
        <f>IF(AND(LS54&gt;=LS$6*'Drive Train'!$AA$52,LS54&lt;=LS$6*'Drive Train'!$AA$53,KW54=0,KA54=0,EY54&gt;0),$C$17,0)</f>
        <v>0</v>
      </c>
      <c r="RR54" s="2">
        <f>IF(AND(LT54&gt;=LT$6*'Drive Train'!$AA$52,LT54&lt;=LT$6*'Drive Train'!$AA$53,KX54=0,KB54=0,EZ54&gt;0),$C$17,0)</f>
        <v>0</v>
      </c>
      <c r="RS54" s="2">
        <f>IF(AND(LU54&gt;=LU$6*'Drive Train'!$AA$52,LU54&lt;=LU$6*'Drive Train'!$AA$53,KY54=0,KC54=0,FA54&gt;0),$C$17,0)</f>
        <v>0</v>
      </c>
      <c r="RT54" s="2">
        <f>IF(AND(LV54&gt;=LV$6*'Drive Train'!$AA$52,LV54&lt;=LV$6*'Drive Train'!$AA$53,KZ54=0,KD54=0,FB54&gt;0),$C$17,0)</f>
        <v>0</v>
      </c>
      <c r="RU54" s="2">
        <f>IF(AND(LW54&gt;=LW$6*'Drive Train'!$AA$52,LW54&lt;=LW$6*'Drive Train'!$AA$53,LA54=0,KE54=0,FC54&gt;0),$C$17,0)</f>
        <v>0</v>
      </c>
      <c r="RV54" s="2">
        <f>IF(AND(LX54&gt;=LX$6*'Drive Train'!$AA$52,LX54&lt;=LX$6*'Drive Train'!$AA$53,LB54=0,KF54=0,FD54&gt;0),$C$17,0)</f>
        <v>0</v>
      </c>
      <c r="RW54" s="2">
        <f>IF(AND(LY54&gt;=LY$6*'Drive Train'!$AA$52,LY54&lt;=LY$6*'Drive Train'!$AA$53,LC54=0,KG54=0,FE54&gt;0),$C$17,0)</f>
        <v>0</v>
      </c>
      <c r="RX54" s="2">
        <f>IF(AND(LZ54&gt;=LZ$6*'Drive Train'!$AA$52,LZ54&lt;=LZ$6*'Drive Train'!$AA$53,LD54=0,KH54=0,FF54&gt;0),$C$17,0)</f>
        <v>0.04</v>
      </c>
      <c r="RY54" s="2">
        <f>IF(AND(MA54&gt;=MA$6*'Drive Train'!$AA$52,MA54&lt;=MA$6*'Drive Train'!$AA$53,LE54=0,KI54=0,FG54&gt;0),$C$17,0)</f>
        <v>0</v>
      </c>
      <c r="RZ54" s="2">
        <f>IF(AND(MB54&gt;=MB$6*'Drive Train'!$AA$52,MB54&lt;=MB$6*'Drive Train'!$AA$53,LF54=0,KJ54=0,FH54&gt;0),$C$17,0)</f>
        <v>0</v>
      </c>
      <c r="SA54" s="2">
        <f>IF(AND(MC54&gt;=MC$6*'Drive Train'!$AA$52,MC54&lt;=MC$6*'Drive Train'!$AA$53,LG54=0,KK54=0,FI54&gt;0),$C$17,0)</f>
        <v>0</v>
      </c>
      <c r="SB54" s="2">
        <f>IF(AND(MD54&gt;=MD$6*'Drive Train'!$AA$52,MD54&lt;=MD$6*'Drive Train'!$AA$53,LH54=0,KL54=0,FJ54&gt;0),$C$17,0)</f>
        <v>0</v>
      </c>
      <c r="SC54" s="2">
        <f>IF(AND(ME54&gt;=ME$6*'Drive Train'!$AA$52,ME54&lt;=ME$6*'Drive Train'!$AA$53,LI54=0,KM54=0,FK54&gt;0),$C$17,0)</f>
        <v>0</v>
      </c>
      <c r="SD54" s="2">
        <f>IF(AND(MF54&gt;=MF$6*'Drive Train'!$AA$52,MF54&lt;=MF$6*'Drive Train'!$AA$53,LJ54=0,KN54=0,FL54&gt;0),$C$17,0)</f>
        <v>0</v>
      </c>
      <c r="SE54" s="2">
        <f>IF(AND(MG54&gt;=MG$6*'Drive Train'!$AA$52,MG54&lt;=MG$6*'Drive Train'!$AA$53,LK54=0,KO54=0,FM54&gt;0),$C$17,0)</f>
        <v>0</v>
      </c>
      <c r="SF54" s="2">
        <f>IF(AND(MH54&gt;=MH$6*'Drive Train'!$AA$52,MH54&lt;=MH$6*'Drive Train'!$AA$53,LL54=0,KP54=0,FN54&gt;0),$C$17,0)</f>
        <v>0</v>
      </c>
      <c r="SG54" s="2">
        <f>IF(AND(MI54&gt;=MI$6*'Drive Train'!$AA$52,MI54&lt;=MI$6*'Drive Train'!$AA$53,LM54=0,KQ54=0,FO54&gt;0),$C$17,0)</f>
        <v>0</v>
      </c>
      <c r="SH54" s="61">
        <f t="shared" si="347"/>
        <v>1.840000000000001</v>
      </c>
      <c r="SI54" s="2">
        <f>IF(AND(EU54&lt;0,KS54=0,LO54&gt;=LO$6*'Drive Train'!$AA$52,LO54&lt;=LO$6*'Drive Train'!$AA$53,OY54=1,JW54=0),$C$17,0)</f>
        <v>0.04</v>
      </c>
      <c r="SJ54" s="2">
        <f>IF(AND(EV54&lt;0,KT54=0,LP54&gt;=LP$6*'Drive Train'!$AA$52,LP54&lt;=LP$6*'Drive Train'!$AA$53,OZ54=1,JX54=0),$C$17,0)</f>
        <v>0</v>
      </c>
      <c r="SK54" s="2">
        <f>IF(AND(EW54&lt;0,KU54=0,LQ54&gt;=LQ$6*'Drive Train'!$AA$52,LQ54&lt;=LQ$6*'Drive Train'!$AA$53,PA54=1,JY54=0),$C$17,0)</f>
        <v>0.04</v>
      </c>
      <c r="SL54" s="2">
        <f>IF(AND(EX54&lt;0,KV54=0,LR54&gt;=LR$6*'Drive Train'!$AA$52,LR54&lt;=LR$6*'Drive Train'!$AA$53,PB54=1,JZ54=0),$C$17,0)</f>
        <v>0.04</v>
      </c>
      <c r="SM54" s="2">
        <f>IF(AND(EY54&lt;0,KW54=0,LS54&gt;=LS$6*'Drive Train'!$AA$52,LS54&lt;=LS$6*'Drive Train'!$AA$53,PC54=1,KA54=0),$C$17,0)</f>
        <v>0.04</v>
      </c>
      <c r="SN54" s="2">
        <f>IF(AND(EZ54&lt;0,KX54=0,LT54&gt;=LT$6*'Drive Train'!$AA$52,LT54&lt;=LT$6*'Drive Train'!$AA$53,PD54=1,KB54=0),$C$17,0)</f>
        <v>0.04</v>
      </c>
      <c r="SO54" s="2">
        <f>IF(AND(FA54&lt;0,KY54=0,LU54&gt;=LU$6*'Drive Train'!$AA$52,LU54&lt;=LU$6*'Drive Train'!$AA$53,PE54=1,KC54=0),$C$17,0)</f>
        <v>0.04</v>
      </c>
      <c r="SP54" s="2">
        <f>IF(AND(FB54&lt;0,KZ54=0,LV54&gt;=LV$6*'Drive Train'!$AA$52,LV54&lt;=LV$6*'Drive Train'!$AA$53,PF54=1,KD54=0),$C$17,0)</f>
        <v>0.04</v>
      </c>
      <c r="SQ54" s="2">
        <f>IF(AND(FC54&lt;0,LA54=0,LW54&gt;=LW$6*'Drive Train'!$AA$52,LW54&lt;=LW$6*'Drive Train'!$AA$53,PG54=1,KE54=0),$C$17,0)</f>
        <v>0</v>
      </c>
      <c r="SR54" s="2">
        <f>IF(AND(FD54&lt;0,LB54=0,LX54&gt;=LX$6*'Drive Train'!$AA$52,LX54&lt;=LX$6*'Drive Train'!$AA$53,PH54=1,KF54=0),$C$17,0)</f>
        <v>0</v>
      </c>
      <c r="SS54" s="2">
        <f>IF(AND(FE54&lt;0,LC54=0,LY54&gt;=LY$6*'Drive Train'!$AA$52,LY54&lt;=LY$6*'Drive Train'!$AA$53,PI54=1,KG54=0),$C$17,0)</f>
        <v>0</v>
      </c>
      <c r="ST54" s="2">
        <f>IF(AND(FF54&lt;0,LD54=0,LZ54&gt;=LZ$6*'Drive Train'!$AA$52,LZ54&lt;=LZ$6*'Drive Train'!$AA$53,PJ54=1,KH54=0),$C$17,0)</f>
        <v>0</v>
      </c>
      <c r="SU54" s="2">
        <f>IF(AND(FG54&lt;0,LE54=0,MA54&gt;=MA$6*'Drive Train'!$AA$52,MA54&lt;=MA$6*'Drive Train'!$AA$53,PK54=1,KI54=0),$C$17,0)</f>
        <v>0</v>
      </c>
      <c r="SV54" s="2">
        <f>IF(AND(FH54&lt;0,LF54=0,MB54&gt;=MB$6*'Drive Train'!$AA$52,MB54&lt;=MB$6*'Drive Train'!$AA$53,PL54=1,KJ54=0),$C$17,0)</f>
        <v>0</v>
      </c>
      <c r="SW54" s="2">
        <f>IF(AND(FI54&lt;0,LG54=0,MC54&gt;=MC$6*'Drive Train'!$AA$52,MC54&lt;=MC$6*'Drive Train'!$AA$53,PM54=1,KK54=0),$C$17,0)</f>
        <v>0</v>
      </c>
      <c r="SX54" s="2">
        <f>IF(AND(FJ54&lt;0,LH54=0,MD54&gt;=MD$6*'Drive Train'!$AA$52,MD54&lt;=MD$6*'Drive Train'!$AA$53,PN54=1,KL54=0),$C$17,0)</f>
        <v>0.04</v>
      </c>
      <c r="SY54" s="2">
        <f>IF(AND(FK54&lt;0,LI54=0,ME54&gt;=ME$6*'Drive Train'!$AA$52,ME54&lt;=ME$6*'Drive Train'!$AA$53,PO54=1,KM54=0),$C$17,0)</f>
        <v>0.04</v>
      </c>
      <c r="SZ54" s="2">
        <f>IF(AND(FL54&lt;0,LJ54=0,MF54&gt;=MF$6*'Drive Train'!$AA$52,MF54&lt;=MF$6*'Drive Train'!$AA$53,PP54=1,KN54=0),$C$17,0)</f>
        <v>0.04</v>
      </c>
      <c r="TA54" s="2">
        <f>IF(AND(FM54&lt;0,LK54=0,MG54&gt;=MG$6*'Drive Train'!$AA$52,MG54&lt;=MG$6*'Drive Train'!$AA$53,PQ54=1,KO54=0),$C$17,0)</f>
        <v>0.04</v>
      </c>
      <c r="TB54" s="2">
        <f>IF(AND(FN54&lt;0,LL54=0,MH54&gt;=MH$6*'Drive Train'!$AA$52,MH54&lt;=MH$6*'Drive Train'!$AA$53,PR54=1,KP54=0),$C$17,0)</f>
        <v>0.04</v>
      </c>
      <c r="TC54" s="2">
        <f>IF(AND(FO54&lt;0,LM54=0,MI54&gt;=MI$6*'Drive Train'!$AA$52,MI54&lt;=MI$6*'Drive Train'!$AA$53,PS54=1,KQ54=0),$C$17,0)</f>
        <v>0.04</v>
      </c>
      <c r="TD54" s="144">
        <f t="shared" si="348"/>
        <v>1.840000000000001</v>
      </c>
    </row>
    <row r="55" spans="3:524" x14ac:dyDescent="0.2">
      <c r="C55" s="3" t="str">
        <f>"Distance at "&amp;'Drive Train'!F30&amp;" seconds"</f>
        <v>Distance at 2 seconds</v>
      </c>
      <c r="E55" s="18">
        <f>VLOOKUP('Drive Train'!$F$30,$PT8:PU108,PU1-$PT1+1,TRUE)</f>
        <v>18.884718904676213</v>
      </c>
      <c r="F55" s="18">
        <f>VLOOKUP('Drive Train'!$F$30,$PT8:PV108,PV1-$PT1+1,TRUE)*VLOOKUP('Drive Train'!$AK$18,$E$98:$F$99,2,FALSE)</f>
        <v>15.919792180509601</v>
      </c>
      <c r="G55" s="18">
        <f>VLOOKUP('Drive Train'!$F$30,$PT8:PW108,PW1-$PT1+1,TRUE)*VLOOKUP('Drive Train'!$AK$18,$E$98:$F$99,2,FALSE)</f>
        <v>20.078173192588707</v>
      </c>
      <c r="H55" s="18">
        <f>VLOOKUP('Drive Train'!$F$30,$PT8:PX108,PX1-$PT1+1,TRUE)*VLOOKUP('Drive Train'!$AK$18,$E$98:$F$99,2,FALSE)</f>
        <v>21.967501896944693</v>
      </c>
      <c r="I55" s="18">
        <f>VLOOKUP('Drive Train'!$F$30,$PT8:PY108,PY1-$PT1+1,TRUE)*VLOOKUP('Drive Train'!$AK$18,$E$98:$F$99,2,FALSE)</f>
        <v>22.18998671175714</v>
      </c>
      <c r="J55" s="18">
        <f>VLOOKUP('Drive Train'!$F$30,$PT8:PZ108,PZ1-$PT1+1,TRUE)*VLOOKUP('Drive Train'!$AK$18,$E$98:$F$99,2,FALSE)</f>
        <v>21.192366630213442</v>
      </c>
      <c r="K55" s="18">
        <f>VLOOKUP('Drive Train'!$F$30,$PT8:QA108,QA1-$PT1+1,TRUE)*VLOOKUP('Drive Train'!$AK$18,$E$98:$F$99,2,FALSE)</f>
        <v>20.009456966895762</v>
      </c>
      <c r="L55" s="18">
        <f>VLOOKUP('Drive Train'!$F$30,$PT8:QB108,QB1-$PT1+1,TRUE)*VLOOKUP('Drive Train'!$AK$18,$E$98:$F$99,2,FALSE)</f>
        <v>18.6254050680019</v>
      </c>
      <c r="M55" s="18">
        <f>VLOOKUP('Drive Train'!$F$30,$PT8:QC108,QC1-$PT1+1,TRUE)*VLOOKUP('Drive Train'!$AK$18,$E$98:$F$99,2,FALSE)</f>
        <v>17.419914438245701</v>
      </c>
      <c r="N55" s="18">
        <f>VLOOKUP('Drive Train'!$F$30,$PT8:QD108,QD1-$PT1+1,TRUE)*VLOOKUP('Drive Train'!$AK$18,$E$98:$F$99,2,FALSE)</f>
        <v>16.18516721276379</v>
      </c>
      <c r="O55" s="18">
        <f>VLOOKUP('Drive Train'!$F$30,$PT8:QE108,QE1-$PT1+1,TRUE)*VLOOKUP('Drive Train'!$AK$18,$E$98:$F$99,2,FALSE)</f>
        <v>14.994466775452359</v>
      </c>
      <c r="R55" s="63">
        <f t="shared" si="160"/>
        <v>1.880000000000001</v>
      </c>
      <c r="S55" s="2">
        <f>NG55/'Drive Train'!$F$35</f>
        <v>0</v>
      </c>
      <c r="T55" s="2">
        <f>NH55/'Drive Train'!$F$35</f>
        <v>0.67411789106318754</v>
      </c>
      <c r="U55" s="2">
        <f>NI55/'Drive Train'!$F$35</f>
        <v>0</v>
      </c>
      <c r="V55" s="2">
        <f>NJ55/'Drive Train'!$F$35</f>
        <v>0</v>
      </c>
      <c r="W55" s="2">
        <f>NK55/'Drive Train'!$F$35</f>
        <v>0</v>
      </c>
      <c r="X55" s="2">
        <f>NL55/'Drive Train'!$F$35</f>
        <v>0</v>
      </c>
      <c r="Y55" s="2">
        <f>NM55/'Drive Train'!$F$35</f>
        <v>0</v>
      </c>
      <c r="Z55" s="2">
        <f>NN55/'Drive Train'!$F$35</f>
        <v>0</v>
      </c>
      <c r="AA55" s="2">
        <f>NO55/'Drive Train'!$F$35</f>
        <v>0.58324667728063473</v>
      </c>
      <c r="AB55" s="2">
        <f>NP55/'Drive Train'!$F$35</f>
        <v>0.9703729040021436</v>
      </c>
      <c r="AC55" s="2">
        <f>NQ55/'Drive Train'!$F$35</f>
        <v>0.97037444951200225</v>
      </c>
      <c r="AD55" s="2">
        <f>NR55/'Drive Train'!$F$35</f>
        <v>0.92657908157320201</v>
      </c>
      <c r="AE55" s="2">
        <f>NS55/'Drive Train'!$F$35</f>
        <v>0.96444453888930903</v>
      </c>
      <c r="AF55" s="2">
        <f>NT55/'Drive Train'!$F$35</f>
        <v>0.96838153754221235</v>
      </c>
      <c r="AG55" s="2">
        <f>NU55/'Drive Train'!$F$35</f>
        <v>0.58200942049820847</v>
      </c>
      <c r="AH55" s="2">
        <f>NV55/'Drive Train'!$F$35</f>
        <v>0</v>
      </c>
      <c r="AI55" s="2">
        <f>NW55/'Drive Train'!$F$35</f>
        <v>0</v>
      </c>
      <c r="AJ55" s="2">
        <f>NX55/'Drive Train'!$F$35</f>
        <v>0</v>
      </c>
      <c r="AK55" s="2">
        <f>NY55/'Drive Train'!$F$35</f>
        <v>0</v>
      </c>
      <c r="AL55" s="2">
        <f>NZ55/'Drive Train'!$F$35</f>
        <v>0</v>
      </c>
      <c r="AM55" s="2">
        <f>OA55/'Drive Train'!$F$35</f>
        <v>0</v>
      </c>
      <c r="AN55" s="61">
        <f t="shared" si="161"/>
        <v>1.880000000000001</v>
      </c>
      <c r="AO55" s="46">
        <f>LO55*12*60/(PI() * 'Drive Train'!$F$15)/S$6*ABS(S55)</f>
        <v>0</v>
      </c>
      <c r="AP55" s="46">
        <f>LP55*12*60/(PI() * 'Drive Train'!$F$15)/T$6*ABS(T55)</f>
        <v>1130.5143664773714</v>
      </c>
      <c r="AQ55" s="46">
        <f>LQ55*12*60/(PI() * 'Drive Train'!$F$15)/U$6*ABS(U55)</f>
        <v>0</v>
      </c>
      <c r="AR55" s="46">
        <f>LR55*12*60/(PI() * 'Drive Train'!$F$15)/V$6*ABS(V55)</f>
        <v>0</v>
      </c>
      <c r="AS55" s="46">
        <f>LS55*12*60/(PI() * 'Drive Train'!$F$15)/W$6*ABS(W55)</f>
        <v>0</v>
      </c>
      <c r="AT55" s="46">
        <f>LT55*12*60/(PI() * 'Drive Train'!$F$15)/X$6*ABS(X55)</f>
        <v>0</v>
      </c>
      <c r="AU55" s="46">
        <f>LU55*12*60/(PI() * 'Drive Train'!$F$15)/Y$6*ABS(Y55)</f>
        <v>0</v>
      </c>
      <c r="AV55" s="46">
        <f>LV55*12*60/(PI() * 'Drive Train'!$F$15)/Z$6*ABS(Z55)</f>
        <v>0</v>
      </c>
      <c r="AW55" s="46">
        <f>LW55*12*60/(PI() * 'Drive Train'!$F$15)/AA$6*ABS(AA55)</f>
        <v>2818.1420327109981</v>
      </c>
      <c r="AX55" s="46">
        <f>LX55*12*60/(PI() * 'Drive Train'!$F$15)/AB$6*ABS(AB55)</f>
        <v>4688.7986806962936</v>
      </c>
      <c r="AY55" s="46">
        <f>LY55*12*60/(PI() * 'Drive Train'!$F$15)/AC$6*ABS(AC55)</f>
        <v>4688.8147125183805</v>
      </c>
      <c r="AZ55" s="46">
        <f>LZ55*12*60/(PI() * 'Drive Train'!$F$15)/AD$6*ABS(AD55)</f>
        <v>4162.470910586082</v>
      </c>
      <c r="BA55" s="46">
        <f>MA55*12*60/(PI() * 'Drive Train'!$F$15)/AE$6*ABS(AE55)</f>
        <v>4623.327713737207</v>
      </c>
      <c r="BB55" s="46">
        <f>MB55*12*60/(PI() * 'Drive Train'!$F$15)/AF$6*ABS(AF55)</f>
        <v>4666.8163720320199</v>
      </c>
      <c r="BC55" s="46">
        <f>MC55*12*60/(PI() * 'Drive Train'!$F$15)/AG$6*ABS(AG55)</f>
        <v>2808.3074975823574</v>
      </c>
      <c r="BD55" s="46">
        <f>MD55*12*60/(PI() * 'Drive Train'!$F$15)/AH$6*ABS(AH55)</f>
        <v>0</v>
      </c>
      <c r="BE55" s="46">
        <f>ME55*12*60/(PI() * 'Drive Train'!$F$15)/AI$6*ABS(AI55)</f>
        <v>0</v>
      </c>
      <c r="BF55" s="46">
        <f>MF55*12*60/(PI() * 'Drive Train'!$F$15)/AJ$6*ABS(AJ55)</f>
        <v>0</v>
      </c>
      <c r="BG55" s="46">
        <f>MG55*12*60/(PI() * 'Drive Train'!$F$15)/AK$6*ABS(AK55)</f>
        <v>0</v>
      </c>
      <c r="BH55" s="46">
        <f>MH55*12*60/(PI() * 'Drive Train'!$F$15)/AL$6*ABS(AL55)</f>
        <v>0</v>
      </c>
      <c r="BI55" s="46">
        <f>MI55*12*60/(PI() * 'Drive Train'!$F$15)/AM$6*ABS(AM55)</f>
        <v>0</v>
      </c>
      <c r="BJ55" s="61">
        <f t="shared" si="390"/>
        <v>1.880000000000001</v>
      </c>
      <c r="BK55" s="2">
        <f>IF(OR(KS54=1,AND($C$37=Motors!$C$32,OY54=1)),0,IF(NG55=0,-(CG54+$C$15)/($C$14-$C$15)*$C$12,($C$11*S55-AO55)/($C$11*S55)*$C$12*S55))</f>
        <v>0</v>
      </c>
      <c r="BL55" s="2">
        <f>IF(OR(KT54=1,AND($C$37=Motors!$C$32,OZ54=1)),0,IF(NH55=0,-(CH54+$C$15)/($C$14-$C$15)*$C$12,($C$11*T55-AP55)/($C$11*T55)*$C$12*T55))</f>
        <v>1.1506584512067939</v>
      </c>
      <c r="BM55" s="2">
        <f>IF(OR(KU54=1,AND($C$37=Motors!$C$32,PA54=1)),0,IF(NI55=0,-(CI54+$C$15)/($C$14-$C$15)*$C$12,($C$11*U55-AQ55)/($C$11*U55)*$C$12*U55))</f>
        <v>0</v>
      </c>
      <c r="BN55" s="2">
        <f>IF(OR(KV54=1,AND($C$37=Motors!$C$32,PB54=1)),0,IF(NJ55=0,-(CJ54+$C$15)/($C$14-$C$15)*$C$12,($C$11*V55-AR55)/($C$11*V55)*$C$12*V55))</f>
        <v>0</v>
      </c>
      <c r="BO55" s="2">
        <f>IF(OR(KW54=1,AND($C$37=Motors!$C$32,PC54=1)),0,IF(NK55=0,-(CK54+$C$15)/($C$14-$C$15)*$C$12,($C$11*W55-AS55)/($C$11*W55)*$C$12*W55))</f>
        <v>0</v>
      </c>
      <c r="BP55" s="2">
        <f>IF(OR(KX54=1,AND($C$37=Motors!$C$32,PD54=1)),0,IF(NL55=0,-(CL54+$C$15)/($C$14-$C$15)*$C$12,($C$11*X55-AT55)/($C$11*X55)*$C$12*X55))</f>
        <v>0</v>
      </c>
      <c r="BQ55" s="2">
        <f>IF(OR(KY54=1,AND($C$37=Motors!$C$32,PE54=1)),0,IF(NM55=0,-(CM54+$C$15)/($C$14-$C$15)*$C$12,($C$11*Y55-AU55)/($C$11*Y55)*$C$12*Y55))</f>
        <v>0</v>
      </c>
      <c r="BR55" s="2">
        <f>IF(OR(KZ54=1,AND($C$37=Motors!$C$32,PF54=1)),0,IF(NN55=0,-(CN54+$C$15)/($C$14-$C$15)*$C$12,($C$11*Z55-AV55)/($C$11*Z55)*$C$12*Z55))</f>
        <v>0</v>
      </c>
      <c r="BS55" s="2">
        <f>IF(OR(LA54=1,AND($C$37=Motors!$C$32,PG54=1)),0,IF(NO55=0,-(CO54+$C$15)/($C$14-$C$15)*$C$12,($C$11*AA55-AW55)/($C$11*AA55)*$C$12*AA55))</f>
        <v>0</v>
      </c>
      <c r="BT55" s="2">
        <f>IF(OR(LB54=1,AND($C$37=Motors!$C$32,PH54=1)),0,IF(NP55=0,-(CP54+$C$15)/($C$14-$C$15)*$C$12,($C$11*AB55-AX55)/($C$11*AB55)*$C$12*AB55))</f>
        <v>0.29217235287851351</v>
      </c>
      <c r="BU55" s="2">
        <f>IF(OR(LC54=1,AND($C$37=Motors!$C$32,PI54=1)),0,IF(NQ55=0,-(CQ54+$C$15)/($C$14-$C$15)*$C$12,($C$11*AC55-AY55)/($C$11*AC55)*$C$12*AC55))</f>
        <v>0.29216900215899094</v>
      </c>
      <c r="BV55" s="2">
        <f>IF(OR(LD54=1,AND($C$37=Motors!$C$32,PJ54=1)),0,IF(NR55=0,-(CR54+$C$15)/($C$14-$C$15)*$C$12,($C$11*AD55-AZ55)/($C$11*AD55)*$C$12*AD55))</f>
        <v>0.41922279093167153</v>
      </c>
      <c r="BW55" s="2">
        <f>IF(OR(LE54=1,AND($C$37=Motors!$C$32,PK54=1)),0,IF(NS55=0,-(CS54+$C$15)/($C$14-$C$15)*$C$12,($C$11*AE55-BA55)/($C$11*AE55)*$C$12*AE55))</f>
        <v>0.30679652941514324</v>
      </c>
      <c r="BX55" s="2">
        <f>IF(OR(LF54=1,AND($C$37=Motors!$C$32,PL54=1)),0,IF(NT55=0,-(CT54+$C$15)/($C$14-$C$15)*$C$12,($C$11*AF55-BB55)/($C$11*AF55)*$C$12*AF55))</f>
        <v>0.2970803597986168</v>
      </c>
      <c r="BY55" s="2">
        <f>IF(OR(LG54=1,AND($C$37=Motors!$C$32,PM54=1)),0,IF(NU55=0,-(CU54+$C$15)/($C$14-$C$15)*$C$12,($C$11*AG55-BC55)/($C$11*AG55)*$C$12*AG55))</f>
        <v>0</v>
      </c>
      <c r="BZ55" s="2">
        <f>IF(OR(LH54=1,AND($C$37=Motors!$C$32,PN54=1)),0,IF(NV55=0,-(CV54+$C$15)/($C$14-$C$15)*$C$12,($C$11*AH55-BD55)/($C$11*AH55)*$C$12*AH55))</f>
        <v>0</v>
      </c>
      <c r="CA55" s="2">
        <f>IF(OR(LI54=1,AND($C$37=Motors!$C$32,PO54=1)),0,IF(NW55=0,-(CW54+$C$15)/($C$14-$C$15)*$C$12,($C$11*AI55-BE55)/($C$11*AI55)*$C$12*AI55))</f>
        <v>0</v>
      </c>
      <c r="CB55" s="2">
        <f>IF(OR(LJ54=1,AND($C$37=Motors!$C$32,PP54=1)),0,IF(NX55=0,-(CX54+$C$15)/($C$14-$C$15)*$C$12,($C$11*AJ55-BF55)/($C$11*AJ55)*$C$12*AJ55))</f>
        <v>0</v>
      </c>
      <c r="CC55" s="2">
        <f>IF(OR(LK54=1,AND($C$37=Motors!$C$32,PQ54=1)),0,IF(NY55=0,-(CY54+$C$15)/($C$14-$C$15)*$C$12,($C$11*AK55-BG55)/($C$11*AK55)*$C$12*AK55))</f>
        <v>0</v>
      </c>
      <c r="CD55" s="2">
        <f>IF(OR(LL54=1,AND($C$37=Motors!$C$32,PR54=1)),0,IF(NZ55=0,-(CZ54+$C$15)/($C$14-$C$15)*$C$12,($C$11*AL55-BH55)/($C$11*AL55)*$C$12*AL55))</f>
        <v>0</v>
      </c>
      <c r="CE55" s="2">
        <f>IF(OR(LM54=1,AND($C$37=Motors!$C$32,PS54=1)),0,IF(OA55=0,-(DA54+$C$15)/($C$14-$C$15)*$C$12,($C$11*AM55-BI55)/($C$11*AM55)*$C$12*AM55))</f>
        <v>0</v>
      </c>
      <c r="CF55" s="61">
        <f t="shared" si="391"/>
        <v>1.880000000000001</v>
      </c>
      <c r="CG55" s="57">
        <f>IF(AND(KS54=1,OY54=1),0,ABS(BK55/$C$12*($C$14-$C$15)+$C$15) *'Drive Train'!$AA$49 + CG54*(1-'Drive Train'!$AA$49))</f>
        <v>2.7495000000000003</v>
      </c>
      <c r="CH55" s="57">
        <f>IF(AND(KT54=1,OZ54=1),0,ABS(BL55/$C$12*($C$14-$C$15)+$C$15) *'Drive Train'!$AA$49 + CH54*(1-'Drive Train'!$AA$49))</f>
        <v>64.006545348477857</v>
      </c>
      <c r="CI55" s="57">
        <f>IF(AND(KU54=1,PA54=1),0,ABS(BM55/$C$12*($C$14-$C$15)+$C$15) *'Drive Train'!$AA$49 + CI54*(1-'Drive Train'!$AA$49))</f>
        <v>2.7495000000000003</v>
      </c>
      <c r="CJ55" s="57">
        <f>IF(AND(KV54=1,PB54=1),0,ABS(BN55/$C$12*($C$14-$C$15)+$C$15) *'Drive Train'!$AA$49 + CJ54*(1-'Drive Train'!$AA$49))</f>
        <v>2.7495000000000003</v>
      </c>
      <c r="CK55" s="57">
        <f>IF(AND(KW54=1,PC54=1),0,ABS(BO55/$C$12*($C$14-$C$15)+$C$15) *'Drive Train'!$AA$49 + CK54*(1-'Drive Train'!$AA$49))</f>
        <v>2.7495000000000003</v>
      </c>
      <c r="CL55" s="57">
        <f>IF(AND(KX54=1,PD54=1),0,ABS(BP55/$C$12*($C$14-$C$15)+$C$15) *'Drive Train'!$AA$49 + CL54*(1-'Drive Train'!$AA$49))</f>
        <v>2.7495000000000003</v>
      </c>
      <c r="CM55" s="57">
        <f>IF(AND(KY54=1,PE54=1),0,ABS(BQ55/$C$12*($C$14-$C$15)+$C$15) *'Drive Train'!$AA$49 + CM54*(1-'Drive Train'!$AA$49))</f>
        <v>2.7495000000000003</v>
      </c>
      <c r="CN55" s="57">
        <f>IF(AND(KZ54=1,PF54=1),0,ABS(BR55/$C$12*($C$14-$C$15)+$C$15) *'Drive Train'!$AA$49 + CN54*(1-'Drive Train'!$AA$49))</f>
        <v>2.7495000000000003</v>
      </c>
      <c r="CO55" s="57">
        <f>IF(AND(LA54=1,PG54=1),0,ABS(BS55/$C$12*($C$14-$C$15)+$C$15) *'Drive Train'!$AA$49 + CO54*(1-'Drive Train'!$AA$49))</f>
        <v>2.7495000000000003</v>
      </c>
      <c r="CP55" s="57">
        <f>IF(AND(LB54=1,PH54=1),0,ABS(BT55/$C$12*($C$14-$C$15)+$C$15) *'Drive Train'!$AA$49 + CP54*(1-'Drive Train'!$AA$49))</f>
        <v>18.303737707183934</v>
      </c>
      <c r="CQ55" s="57">
        <f>IF(AND(LC54=1,PI54=1),0,ABS(BU55/$C$12*($C$14-$C$15)+$C$15) *'Drive Train'!$AA$49 + CQ54*(1-'Drive Train'!$AA$49))</f>
        <v>18.303559326555408</v>
      </c>
      <c r="CR55" s="57">
        <f>IF(AND(LD54=1,PJ54=1),0,ABS(BV55/$C$12*($C$14-$C$15)+$C$15) *'Drive Train'!$AA$49 + CR54*(1-'Drive Train'!$AA$49))</f>
        <v>25.067460197731723</v>
      </c>
      <c r="CS55" s="57">
        <f>IF(AND(LE54=1,PK54=1),0,ABS(BW55/$C$12*($C$14-$C$15)+$C$15) *'Drive Train'!$AA$49 + CS54*(1-'Drive Train'!$AA$49))</f>
        <v>19.08227789376053</v>
      </c>
      <c r="CT55" s="57">
        <f>IF(AND(LF54=1,PL54=1),0,ABS(BX55/$C$12*($C$14-$C$15)+$C$15) *'Drive Train'!$AA$49 + CT54*(1-'Drive Train'!$AA$49))</f>
        <v>18.565022888864121</v>
      </c>
      <c r="CU55" s="57">
        <f>IF(AND(LG54=1,PM54=1),0,ABS(BY55/$C$12*($C$14-$C$15)+$C$15) *'Drive Train'!$AA$49 + CU54*(1-'Drive Train'!$AA$49))</f>
        <v>2.7495000000000003</v>
      </c>
      <c r="CV55" s="57">
        <f>IF(AND(LH54=1,PN54=1),0,ABS(BZ55/$C$12*($C$14-$C$15)+$C$15) *'Drive Train'!$AA$49 + CV54*(1-'Drive Train'!$AA$49))</f>
        <v>2.7495000000000003</v>
      </c>
      <c r="CW55" s="57">
        <f>IF(AND(LI54=1,PO54=1),0,ABS(CA55/$C$12*($C$14-$C$15)+$C$15) *'Drive Train'!$AA$49 + CW54*(1-'Drive Train'!$AA$49))</f>
        <v>2.7495000000000003</v>
      </c>
      <c r="CX55" s="57">
        <f>IF(AND(LJ54=1,PP54=1),0,ABS(CB55/$C$12*($C$14-$C$15)+$C$15) *'Drive Train'!$AA$49 + CX54*(1-'Drive Train'!$AA$49))</f>
        <v>2.7495000000000003</v>
      </c>
      <c r="CY55" s="57">
        <f>IF(AND(LK54=1,PQ54=1),0,ABS(CC55/$C$12*($C$14-$C$15)+$C$15) *'Drive Train'!$AA$49 + CY54*(1-'Drive Train'!$AA$49))</f>
        <v>2.7495000000000003</v>
      </c>
      <c r="CZ55" s="57">
        <f>IF(AND(LL54=1,PR54=1),0,ABS(CD55/$C$12*($C$14-$C$15)+$C$15) *'Drive Train'!$AA$49 + CZ54*(1-'Drive Train'!$AA$49))</f>
        <v>2.7495000000000003</v>
      </c>
      <c r="DA55" s="57">
        <f>IF(AND(LM54=1,PS54=1),0,ABS(CE55/$C$12*($C$14-$C$15)+$C$15) *'Drive Train'!$AA$49 + DA54*(1-'Drive Train'!$AA$49))</f>
        <v>2.7495000000000003</v>
      </c>
      <c r="DB55" s="61">
        <f t="shared" si="162"/>
        <v>1.880000000000001</v>
      </c>
      <c r="DC55" s="57">
        <f t="shared" si="392"/>
        <v>2.7495000000000003</v>
      </c>
      <c r="DD55" s="57">
        <f t="shared" si="393"/>
        <v>64.006545348477857</v>
      </c>
      <c r="DE55" s="57">
        <f t="shared" si="394"/>
        <v>2.7495000000000003</v>
      </c>
      <c r="DF55" s="57">
        <f t="shared" si="395"/>
        <v>2.7495000000000003</v>
      </c>
      <c r="DG55" s="57">
        <f t="shared" si="396"/>
        <v>2.7495000000000003</v>
      </c>
      <c r="DH55" s="57">
        <f t="shared" si="397"/>
        <v>2.7495000000000003</v>
      </c>
      <c r="DI55" s="57">
        <f t="shared" si="398"/>
        <v>2.7495000000000003</v>
      </c>
      <c r="DJ55" s="57">
        <f t="shared" si="399"/>
        <v>2.7495000000000003</v>
      </c>
      <c r="DK55" s="57">
        <f t="shared" si="400"/>
        <v>2.7495000000000003</v>
      </c>
      <c r="DL55" s="57">
        <f t="shared" si="401"/>
        <v>18.303737707183934</v>
      </c>
      <c r="DM55" s="57">
        <f t="shared" si="402"/>
        <v>18.303559326555408</v>
      </c>
      <c r="DN55" s="57">
        <f t="shared" si="403"/>
        <v>25</v>
      </c>
      <c r="DO55" s="57">
        <f t="shared" si="404"/>
        <v>19.08227789376053</v>
      </c>
      <c r="DP55" s="57">
        <f t="shared" si="405"/>
        <v>18.565022888864121</v>
      </c>
      <c r="DQ55" s="57">
        <f t="shared" si="406"/>
        <v>2.7495000000000003</v>
      </c>
      <c r="DR55" s="57">
        <f t="shared" si="407"/>
        <v>2.7495000000000003</v>
      </c>
      <c r="DS55" s="57">
        <f t="shared" si="408"/>
        <v>2.7495000000000003</v>
      </c>
      <c r="DT55" s="57">
        <f t="shared" si="409"/>
        <v>2.7495000000000003</v>
      </c>
      <c r="DU55" s="57">
        <f t="shared" si="410"/>
        <v>2.7495000000000003</v>
      </c>
      <c r="DV55" s="57">
        <f t="shared" si="411"/>
        <v>2.7495000000000003</v>
      </c>
      <c r="DW55" s="57">
        <f t="shared" si="412"/>
        <v>2.7495000000000003</v>
      </c>
      <c r="DX55" s="61">
        <f t="shared" si="163"/>
        <v>1.880000000000001</v>
      </c>
      <c r="DY55" s="2">
        <f>IF(OY55=0,($C$23/0.4536*IF(ISNA(MK54),'Drive Train'!$F$16,'Drive Train'!$F$17)*4.448*$C$24*S$6)*SIGN(BK55),BK55)</f>
        <v>0</v>
      </c>
      <c r="DZ55" s="2">
        <f>IF(OZ55=0,($C$23/0.4536*IF(ISNA(ML54),'Drive Train'!$F$16,'Drive Train'!$F$17)*4.448*$C$24*$C$21*T$6)*SIGN(BL55),BL55)</f>
        <v>14.225645600594998</v>
      </c>
      <c r="EA55" s="2">
        <f>IF(PA55=0,($C$23/0.4536*IF(ISNA(MM54),'Drive Train'!$F$16,'Drive Train'!$F$17)*4.448*$C$24*$C$21*U$6)*SIGN(BM55),BM55)</f>
        <v>0</v>
      </c>
      <c r="EB55" s="2">
        <f>IF(PB55=0,($C$23/0.4536*IF(ISNA(MN54),'Drive Train'!$F$16,'Drive Train'!$F$17)*4.448*$C$24*$C$21*V$6)*SIGN(BN55),BN55)</f>
        <v>0</v>
      </c>
      <c r="EC55" s="2">
        <f>IF(PC55=0,($C$23/0.4536*IF(ISNA(MO54),'Drive Train'!$F$16,'Drive Train'!$F$17)*4.448*$C$24*$C$21*W$6)*SIGN(BO55),BO55)</f>
        <v>0</v>
      </c>
      <c r="ED55" s="2">
        <f>IF(PD55=0,($C$23/0.4536*IF(ISNA(MP54),'Drive Train'!$F$16,'Drive Train'!$F$17)*4.448*$C$24*$C$21*X$6)*SIGN(BP55),BP55)</f>
        <v>0</v>
      </c>
      <c r="EE55" s="2">
        <f>IF(PE55=0,($C$23/0.4536*IF(ISNA(MQ54),'Drive Train'!$F$16,'Drive Train'!$F$17)*4.448*$C$24*$C$21*Y$6)*SIGN(BQ55),BQ55)</f>
        <v>0</v>
      </c>
      <c r="EF55" s="2">
        <f>IF(PF55=0,($C$23/0.4536*IF(ISNA(MR54),'Drive Train'!$F$16,'Drive Train'!$F$17)*4.448*$C$24*$C$21*Z$6)*SIGN(BR55),BR55)</f>
        <v>0</v>
      </c>
      <c r="EG55" s="2">
        <f>IF(PG55=0,($C$23/0.4536*IF(ISNA(MS54),'Drive Train'!$F$16,'Drive Train'!$F$17)*4.448*$C$24*$C$21*AA$6)*SIGN(BS55),BS55)</f>
        <v>0</v>
      </c>
      <c r="EH55" s="2">
        <f>IF(PH55=0,($C$23/0.4536*IF(ISNA(MT54),'Drive Train'!$F$16,'Drive Train'!$F$17)*4.448*$C$24*$C$21*AB$6)*SIGN(BT55),BT55)</f>
        <v>3.1227026928135362</v>
      </c>
      <c r="EI55" s="2">
        <f>IF(PI55=0,($C$23/0.4536*IF(ISNA(MU54),'Drive Train'!$F$16,'Drive Train'!$F$17)*4.448*$C$24*$C$21*AC$6)*SIGN(BU55),BU55)</f>
        <v>2.8451291201189992</v>
      </c>
      <c r="EJ55" s="2">
        <f>IF(PJ55=0,($C$23/0.4536*IF(ISNA(MV54),'Drive Train'!$F$16,'Drive Train'!$F$17)*4.448*$C$24*$C$21*AD$6)*SIGN(BV55),BV55)</f>
        <v>3.9831807681666</v>
      </c>
      <c r="EK55" s="2">
        <f>IF(PK55=0,($C$23/0.4536*IF(ISNA(MW54),'Drive Train'!$F$16,'Drive Train'!$F$17)*4.448*$C$24*$C$21*AE$6)*SIGN(BW55),BW55)</f>
        <v>3.9831807681666</v>
      </c>
      <c r="EL55" s="2">
        <f>IF(PL55=0,($C$23/0.4536*IF(ISNA(MX54),'Drive Train'!$F$16,'Drive Train'!$F$17)*4.448*$C$24*$C$21*AF$6)*SIGN(BX55),BX55)</f>
        <v>3.9831807681666</v>
      </c>
      <c r="EM55" s="2">
        <f>IF(PM55=0,($C$23/0.4536*IF(ISNA(MY54),'Drive Train'!$F$16,'Drive Train'!$F$17)*4.448*$C$24*$C$21*AG$6)*SIGN(BY55),BY55)</f>
        <v>0</v>
      </c>
      <c r="EN55" s="2">
        <f>IF(PN55=0,($C$23/0.4536*IF(ISNA(MZ54),'Drive Train'!$F$16,'Drive Train'!$F$17)*4.448*$C$24*$C$21*AH$6)*SIGN(BZ55),BZ55)</f>
        <v>0</v>
      </c>
      <c r="EO55" s="2">
        <f>IF(PO55=0,($C$23/0.4536*IF(ISNA(NA54),'Drive Train'!$F$16,'Drive Train'!$F$17)*4.448*$C$24*$C$21*AI$6)*SIGN(CA55),CA55)</f>
        <v>0</v>
      </c>
      <c r="EP55" s="2">
        <f>IF(PP55=0,($C$23/0.4536*IF(ISNA(NB54),'Drive Train'!$F$16,'Drive Train'!$F$17)*4.448*$C$24*$C$21*AJ$6)*SIGN(CB55),CB55)</f>
        <v>0</v>
      </c>
      <c r="EQ55" s="2">
        <f>IF(PQ55=0,($C$23/0.4536*IF(ISNA(NC54),'Drive Train'!$F$16,'Drive Train'!$F$17)*4.448*$C$24*$C$21*AK$6)*SIGN(CC55),CC55)</f>
        <v>0</v>
      </c>
      <c r="ER55" s="2">
        <f>IF(PR55=0,($C$23/0.4536*IF(ISNA(ND54),'Drive Train'!$F$16,'Drive Train'!$F$17)*4.448*$C$24*$C$21*AL$6)*SIGN(CD55),CD55)</f>
        <v>0</v>
      </c>
      <c r="ES55" s="2">
        <f>IF(PS55=0,($C$23/0.4536*IF(ISNA(NE54),'Drive Train'!$F$16,'Drive Train'!$F$17)*4.448*$C$24*$C$21*AM$6)*SIGN(CE55),CE55)</f>
        <v>0</v>
      </c>
      <c r="ET55" s="61">
        <f t="shared" si="413"/>
        <v>1.880000000000001</v>
      </c>
      <c r="EU55" s="255">
        <f>MAX(MIN(IF(AND(OY54=1,NG55&lt;0),-1,1)*(DC55-$C$15)/($C$14-$C$15)*$C$12*$C$21-$C$33*LO55/AO$6 -  OY54*$C$33/$C$21,DY54/$C$19),MAX(EU$8:EU54)*-1)</f>
        <v>-0.5385497059898956</v>
      </c>
      <c r="EV55" s="255">
        <f>MAX(MIN(IF(AND(OZ54=1,NH55&lt;0),-1,1)*(DD55-$C$15)/($C$14-$C$15)*$C$12*$C$21-$C$33*LP55/AP$6 -  OZ54*$C$33/$C$21,DZ54/$C$19),MAX(EV$8:EV54)*-1)</f>
        <v>0.92388671994236526</v>
      </c>
      <c r="EW55" s="255">
        <f>MAX(MIN(IF(AND(PA54=1,NI55&lt;0),-1,1)*(DE55-$C$15)/($C$14-$C$15)*$C$12*$C$21-$C$33*LQ55/AQ$6 -  PA54*$C$33/$C$21,EA54/$C$19),MAX(EW$8:EW54)*-1)</f>
        <v>-0.47729136518298565</v>
      </c>
      <c r="EX55" s="255">
        <f>MAX(MIN(IF(AND(PB54=1,NJ55&lt;0),-1,1)*(DF55-$C$15)/($C$14-$C$15)*$C$12*$C$21-$C$33*LR55/AR$6 -  PB54*$C$33/$C$21,EB54/$C$19),MAX(EX$8:EX54)*-1)</f>
        <v>-0.51128396997687509</v>
      </c>
      <c r="EY55" s="255">
        <f>MAX(MIN(IF(AND(PC54=1,NK55&lt;0),-1,1)*(DG55-$C$15)/($C$14-$C$15)*$C$12*$C$21-$C$33*LS55/AS$6 -  PC54*$C$33/$C$21,EC54/$C$19),MAX(EY$8:EY54)*-1)</f>
        <v>-0.52836347914076842</v>
      </c>
      <c r="EZ55" s="255">
        <f>MAX(MIN(IF(AND(PD54=1,NL55&lt;0),-1,1)*(DH55-$C$15)/($C$14-$C$15)*$C$12*$C$21-$C$33*LT55/AT$6 -  PD54*$C$33/$C$21,ED54/$C$19),MAX(EZ$8:EZ54)*-1)</f>
        <v>-0.52916951140685686</v>
      </c>
      <c r="FA55" s="255">
        <f>MAX(MIN(IF(AND(PE54=1,NM55&lt;0),-1,1)*(DI55-$C$15)/($C$14-$C$15)*$C$12*$C$21-$C$33*LU55/AU$6 -  PE54*$C$33/$C$21,EE54/$C$19),MAX(FA$8:FA54)*-1)</f>
        <v>-0.53682213777702881</v>
      </c>
      <c r="FB55" s="255">
        <f>MAX(MIN(IF(AND(PF54=1,NN55&lt;0),-1,1)*(DJ55-$C$15)/($C$14-$C$15)*$C$12*$C$21-$C$33*LV55/AV$6 -  PF54*$C$33/$C$21,EF54/$C$19),MAX(FB$8:FB54)*-1)</f>
        <v>-0.54903254282599578</v>
      </c>
      <c r="FC55" s="255">
        <f>MAX(MIN(IF(AND(PG54=1,NO55&lt;0),-1,1)*(DK55-$C$15)/($C$14-$C$15)*$C$12*$C$21-$C$33*LW55/AW$6 -  PG54*$C$33/$C$21,EG54/$C$19),MAX(FC$8:FC54)*-1)</f>
        <v>-0.59027744799283721</v>
      </c>
      <c r="FD55" s="255">
        <f>MAX(MIN(IF(AND(PH54=1,NP55&lt;0),-1,1)*(DL55-$C$15)/($C$14-$C$15)*$C$12*$C$21-$C$33*LX55/AX$6 -  PH54*$C$33/$C$21,EH54/$C$19),MAX(FD$8:FD54)*-1)</f>
        <v>3.5627327914511397E-6</v>
      </c>
      <c r="FE55" s="255">
        <f>MAX(MIN(IF(AND(PI54=1,NQ55&lt;0),-1,1)*(DM55-$C$15)/($C$14-$C$15)*$C$12*$C$21-$C$33*LY55/AY$6 -  PI54*$C$33/$C$21,EI54/$C$19),MAX(FE$8:FE54)*-1)</f>
        <v>1.4249216823136734E-7</v>
      </c>
      <c r="FF55" s="255">
        <f>MAX(MIN(IF(AND(PJ54=1,NR55&lt;0),-1,1)*(DN55-$C$15)/($C$14-$C$15)*$C$12*$C$21-$C$33*LZ55/AZ$6 -  PJ54*$C$33/$C$21,EJ54/$C$19),MAX(FF$8:FF54)*-1)</f>
        <v>0.12884146033133753</v>
      </c>
      <c r="FG55" s="255">
        <f>MAX(MIN(IF(AND(PK54=1,NS55&lt;0),-1,1)*(DO55-$C$15)/($C$14-$C$15)*$C$12*$C$21-$C$33*MA55/BA$6 -  PK54*$C$33/$C$21,EK54/$C$19),MAX(FG$8:FG54)*-1)</f>
        <v>1.4913297042748186E-2</v>
      </c>
      <c r="FH55" s="255">
        <f>MAX(MIN(IF(AND(PL54=1,NT55&lt;0),-1,1)*(DP55-$C$15)/($C$14-$C$15)*$C$12*$C$21-$C$33*MB55/BB$6 -  PL54*$C$33/$C$21,EL54/$C$19),MAX(FH$8:FH54)*-1)</f>
        <v>5.0046968050067031E-3</v>
      </c>
      <c r="FI55" s="255">
        <f>MAX(MIN(IF(AND(PM54=1,NU55&lt;0),-1,1)*(DQ55-$C$15)/($C$14-$C$15)*$C$12*$C$21-$C$33*MC55/BC$6 -  PM54*$C$33/$C$21,EM54/$C$19),MAX(FI$8:FI54)*-1)</f>
        <v>-0.58992467740076893</v>
      </c>
      <c r="FJ55" s="255">
        <f>MAX(MIN(IF(AND(PN54=1,NV55&lt;0),-1,1)*(DR55-$C$15)/($C$14-$C$15)*$C$12*$C$21-$C$33*MD55/BD$6 -  PN54*$C$33/$C$21,EN54/$C$19),MAX(FJ$8:FJ54)*-1)</f>
        <v>-0.56362194511888331</v>
      </c>
      <c r="FK55" s="255">
        <f>MAX(MIN(IF(AND(PO54=1,NW55&lt;0),-1,1)*(DS55-$C$15)/($C$14-$C$15)*$C$12*$C$21-$C$33*ME55/BE$6 -  PO54*$C$33/$C$21,EO54/$C$19),MAX(FK$8:FK54)*-1)</f>
        <v>-0.56369830761819539</v>
      </c>
      <c r="FL55" s="255">
        <f>MAX(MIN(IF(AND(PP54=1,NX55&lt;0),-1,1)*(DT55-$C$15)/($C$14-$C$15)*$C$12*$C$21-$C$33*MF55/BF$6 -  PP54*$C$33/$C$21,EP54/$C$19),MAX(FL$8:FL54)*-1)</f>
        <v>-0.55097722500644175</v>
      </c>
      <c r="FM55" s="255">
        <f>MAX(MIN(IF(AND(PQ54=1,NY55&lt;0),-1,1)*(DU55-$C$15)/($C$14-$C$15)*$C$12*$C$21-$C$33*MG55/BG$6 -  PQ54*$C$33/$C$21,EQ54/$C$19),MAX(FM$8:FM54)*-1)</f>
        <v>-0.55100153674492791</v>
      </c>
      <c r="FN55" s="255">
        <f>MAX(MIN(IF(AND(PR54=1,NZ55&lt;0),-1,1)*(DV55-$C$15)/($C$14-$C$15)*$C$12*$C$21-$C$33*MH55/BH$6 -  PR54*$C$33/$C$21,ER54/$C$19),MAX(FN$8:FN54)*-1)</f>
        <v>-0.53854353117148912</v>
      </c>
      <c r="FO55" s="255">
        <f>MAX(MIN(IF(AND(PS54=1,OA55&lt;0),-1,1)*(DW55-$C$15)/($C$14-$C$15)*$C$12*$C$21-$C$33*MI55/BI$6 -  PS54*$C$33/$C$21,ES54/$C$19),MAX(FO$8:FO54)*-1)</f>
        <v>-0.53854419432449552</v>
      </c>
      <c r="FP55" s="61">
        <f t="shared" si="164"/>
        <v>1.880000000000001</v>
      </c>
      <c r="FQ55" s="256">
        <f t="shared" si="457"/>
        <v>2.7495000000000003</v>
      </c>
      <c r="FR55" s="256">
        <f t="shared" si="458"/>
        <v>64.006545348477857</v>
      </c>
      <c r="FS55" s="256">
        <f t="shared" si="459"/>
        <v>2.7495000000000003</v>
      </c>
      <c r="FT55" s="256">
        <f t="shared" si="460"/>
        <v>2.7495000000000003</v>
      </c>
      <c r="FU55" s="256">
        <f t="shared" si="461"/>
        <v>2.7495000000000003</v>
      </c>
      <c r="FV55" s="256">
        <f t="shared" si="462"/>
        <v>2.7495000000000003</v>
      </c>
      <c r="FW55" s="256">
        <f t="shared" si="463"/>
        <v>2.7495000000000003</v>
      </c>
      <c r="FX55" s="256">
        <f t="shared" si="464"/>
        <v>2.7495000000000003</v>
      </c>
      <c r="FY55" s="256">
        <f t="shared" si="465"/>
        <v>2.7495000000000003</v>
      </c>
      <c r="FZ55" s="256">
        <f t="shared" si="466"/>
        <v>3.1228440325472087</v>
      </c>
      <c r="GA55" s="256">
        <f t="shared" si="467"/>
        <v>3.1226091821116575</v>
      </c>
      <c r="GB55" s="256">
        <f t="shared" si="468"/>
        <v>11.969483699110414</v>
      </c>
      <c r="GC55" s="256">
        <f t="shared" si="469"/>
        <v>4.1466192525944985</v>
      </c>
      <c r="GD55" s="256">
        <f t="shared" si="470"/>
        <v>3.4662463379691779</v>
      </c>
      <c r="GE55" s="256">
        <f t="shared" si="471"/>
        <v>2.7495000000000003</v>
      </c>
      <c r="GF55" s="256">
        <f t="shared" si="472"/>
        <v>2.7495000000000003</v>
      </c>
      <c r="GG55" s="256">
        <f t="shared" si="473"/>
        <v>2.7495000000000003</v>
      </c>
      <c r="GH55" s="256">
        <f t="shared" si="474"/>
        <v>2.7495000000000003</v>
      </c>
      <c r="GI55" s="256">
        <f t="shared" si="475"/>
        <v>2.7495000000000003</v>
      </c>
      <c r="GJ55" s="256">
        <f t="shared" si="476"/>
        <v>2.7495000000000003</v>
      </c>
      <c r="GK55" s="256">
        <f t="shared" si="477"/>
        <v>2.7495000000000003</v>
      </c>
      <c r="GL55" s="61">
        <f t="shared" si="186"/>
        <v>1.880000000000001</v>
      </c>
      <c r="GM55" s="57">
        <f t="shared" si="414"/>
        <v>-13.93869463315127</v>
      </c>
      <c r="GN55" s="57">
        <f t="shared" si="415"/>
        <v>6.6953466357286588</v>
      </c>
      <c r="GO55" s="57">
        <f t="shared" si="416"/>
        <v>-4.9961878891163352</v>
      </c>
      <c r="GP55" s="57">
        <f t="shared" si="417"/>
        <v>-6.9987894841700982</v>
      </c>
      <c r="GQ55" s="57">
        <f t="shared" si="418"/>
        <v>-8.9343696808392341</v>
      </c>
      <c r="GR55" s="57">
        <f t="shared" si="419"/>
        <v>-10.652380112830697</v>
      </c>
      <c r="GS55" s="57">
        <f t="shared" si="420"/>
        <v>-12.535459197717213</v>
      </c>
      <c r="GT55" s="57">
        <f t="shared" si="421"/>
        <v>-14.588944077543005</v>
      </c>
      <c r="GU55" s="57">
        <f t="shared" si="422"/>
        <v>-17.586108470941326</v>
      </c>
      <c r="GV55" s="57">
        <f t="shared" si="423"/>
        <v>1.1761939475292139E-4</v>
      </c>
      <c r="GW55" s="57">
        <f t="shared" si="424"/>
        <v>5.1631571197661717E-6</v>
      </c>
      <c r="GX55" s="57">
        <f t="shared" si="425"/>
        <v>3.334662987786464</v>
      </c>
      <c r="GY55" s="57">
        <f t="shared" si="426"/>
        <v>0.38598460112471955</v>
      </c>
      <c r="GZ55" s="57">
        <f t="shared" si="427"/>
        <v>0.12953110868062581</v>
      </c>
      <c r="HA55" s="57">
        <f t="shared" si="428"/>
        <v>-15.26837698246533</v>
      </c>
      <c r="HB55" s="57">
        <f t="shared" si="429"/>
        <v>-14.587612051731876</v>
      </c>
      <c r="HC55" s="57">
        <f t="shared" si="430"/>
        <v>-14.589588459011457</v>
      </c>
      <c r="HD55" s="57">
        <f t="shared" si="431"/>
        <v>-14.260342552911844</v>
      </c>
      <c r="HE55" s="57">
        <f t="shared" si="432"/>
        <v>-14.260971787121782</v>
      </c>
      <c r="HF55" s="57">
        <f t="shared" si="433"/>
        <v>-13.938534817061456</v>
      </c>
      <c r="HG55" s="57">
        <f t="shared" si="434"/>
        <v>-13.938551980727404</v>
      </c>
      <c r="HH55" s="61">
        <f t="shared" si="187"/>
        <v>1.880000000000001</v>
      </c>
      <c r="HI55" s="57">
        <f t="shared" si="188"/>
        <v>13.93869463315127</v>
      </c>
      <c r="HJ55" s="57">
        <f t="shared" si="189"/>
        <v>6.6953466357286588</v>
      </c>
      <c r="HK55" s="57">
        <f t="shared" si="190"/>
        <v>4.9961878891163352</v>
      </c>
      <c r="HL55" s="57">
        <f t="shared" si="191"/>
        <v>6.9987894841700982</v>
      </c>
      <c r="HM55" s="57">
        <f t="shared" si="192"/>
        <v>8.9343696808392341</v>
      </c>
      <c r="HN55" s="57">
        <f t="shared" si="193"/>
        <v>10.652380112830697</v>
      </c>
      <c r="HO55" s="57">
        <f t="shared" si="194"/>
        <v>12.535459197717213</v>
      </c>
      <c r="HP55" s="57">
        <f t="shared" si="195"/>
        <v>14.588944077543005</v>
      </c>
      <c r="HQ55" s="57">
        <f t="shared" si="196"/>
        <v>17.586108470941326</v>
      </c>
      <c r="HR55" s="57">
        <f t="shared" si="197"/>
        <v>1.1761939475292139E-4</v>
      </c>
      <c r="HS55" s="57">
        <f t="shared" si="198"/>
        <v>5.1631571197661717E-6</v>
      </c>
      <c r="HT55" s="57">
        <f t="shared" si="199"/>
        <v>3.334662987786464</v>
      </c>
      <c r="HU55" s="57">
        <f t="shared" si="200"/>
        <v>0.38598460112471955</v>
      </c>
      <c r="HV55" s="57">
        <f t="shared" si="201"/>
        <v>0.12953110868062581</v>
      </c>
      <c r="HW55" s="57">
        <f t="shared" si="202"/>
        <v>15.26837698246533</v>
      </c>
      <c r="HX55" s="57">
        <f t="shared" si="203"/>
        <v>14.587612051731876</v>
      </c>
      <c r="HY55" s="57">
        <f t="shared" si="204"/>
        <v>14.589588459011457</v>
      </c>
      <c r="HZ55" s="57">
        <f t="shared" si="205"/>
        <v>14.260342552911844</v>
      </c>
      <c r="IA55" s="57">
        <f t="shared" si="206"/>
        <v>14.260971787121782</v>
      </c>
      <c r="IB55" s="57">
        <f t="shared" si="207"/>
        <v>13.938534817061456</v>
      </c>
      <c r="IC55" s="57">
        <f t="shared" si="208"/>
        <v>13.938551980727404</v>
      </c>
      <c r="ID55" s="61">
        <f t="shared" si="209"/>
        <v>1.880000000000001</v>
      </c>
      <c r="IE55" s="57">
        <f t="shared" si="210"/>
        <v>0</v>
      </c>
      <c r="IF55" s="57">
        <f t="shared" si="211"/>
        <v>8.3590618491835258</v>
      </c>
      <c r="IG55" s="57">
        <f t="shared" si="212"/>
        <v>0</v>
      </c>
      <c r="IH55" s="57">
        <f t="shared" si="213"/>
        <v>0</v>
      </c>
      <c r="II55" s="57">
        <f t="shared" si="214"/>
        <v>0</v>
      </c>
      <c r="IJ55" s="57">
        <f t="shared" si="215"/>
        <v>0</v>
      </c>
      <c r="IK55" s="57">
        <f t="shared" si="216"/>
        <v>0</v>
      </c>
      <c r="IL55" s="57">
        <f t="shared" si="217"/>
        <v>0</v>
      </c>
      <c r="IM55" s="57">
        <f t="shared" si="218"/>
        <v>7.2322587982798714</v>
      </c>
      <c r="IN55" s="57">
        <f t="shared" si="219"/>
        <v>12.032624009626581</v>
      </c>
      <c r="IO55" s="57">
        <f t="shared" si="220"/>
        <v>12.032643173948829</v>
      </c>
      <c r="IP55" s="57">
        <f t="shared" si="221"/>
        <v>11.489580611507705</v>
      </c>
      <c r="IQ55" s="57">
        <f t="shared" si="222"/>
        <v>11.959112282227432</v>
      </c>
      <c r="IR55" s="57">
        <f t="shared" si="223"/>
        <v>12.007931065523433</v>
      </c>
      <c r="IS55" s="57">
        <f t="shared" si="224"/>
        <v>7.2169168141777851</v>
      </c>
      <c r="IT55" s="57">
        <f t="shared" si="225"/>
        <v>0</v>
      </c>
      <c r="IU55" s="57">
        <f t="shared" si="226"/>
        <v>0</v>
      </c>
      <c r="IV55" s="57">
        <f t="shared" si="227"/>
        <v>0</v>
      </c>
      <c r="IW55" s="57">
        <f t="shared" si="228"/>
        <v>0</v>
      </c>
      <c r="IX55" s="57">
        <f t="shared" si="229"/>
        <v>0</v>
      </c>
      <c r="IY55" s="57">
        <f t="shared" si="230"/>
        <v>0</v>
      </c>
      <c r="IZ55" s="61">
        <f t="shared" si="231"/>
        <v>1.880000000000001</v>
      </c>
      <c r="JA55" s="256" t="e">
        <f t="shared" si="349"/>
        <v>#N/A</v>
      </c>
      <c r="JB55" s="256" t="e">
        <f t="shared" si="350"/>
        <v>#N/A</v>
      </c>
      <c r="JC55" s="256" t="e">
        <f t="shared" si="351"/>
        <v>#N/A</v>
      </c>
      <c r="JD55" s="256" t="e">
        <f t="shared" si="352"/>
        <v>#N/A</v>
      </c>
      <c r="JE55" s="256" t="e">
        <f t="shared" si="353"/>
        <v>#N/A</v>
      </c>
      <c r="JF55" s="256" t="e">
        <f t="shared" si="354"/>
        <v>#N/A</v>
      </c>
      <c r="JG55" s="256" t="e">
        <f t="shared" si="355"/>
        <v>#N/A</v>
      </c>
      <c r="JH55" s="256" t="e">
        <f t="shared" si="356"/>
        <v>#N/A</v>
      </c>
      <c r="JI55" s="256" t="e">
        <f t="shared" si="357"/>
        <v>#N/A</v>
      </c>
      <c r="JJ55" s="256" t="e">
        <f t="shared" si="358"/>
        <v>#N/A</v>
      </c>
      <c r="JK55" s="256" t="e">
        <f t="shared" si="359"/>
        <v>#N/A</v>
      </c>
      <c r="JL55" s="256" t="e">
        <f t="shared" si="360"/>
        <v>#N/A</v>
      </c>
      <c r="JM55" s="256" t="e">
        <f t="shared" si="361"/>
        <v>#N/A</v>
      </c>
      <c r="JN55" s="256" t="e">
        <f t="shared" si="362"/>
        <v>#N/A</v>
      </c>
      <c r="JO55" s="256" t="e">
        <f t="shared" si="363"/>
        <v>#N/A</v>
      </c>
      <c r="JP55" s="256" t="e">
        <f t="shared" si="364"/>
        <v>#N/A</v>
      </c>
      <c r="JQ55" s="256" t="e">
        <f t="shared" si="365"/>
        <v>#N/A</v>
      </c>
      <c r="JR55" s="256" t="e">
        <f t="shared" si="366"/>
        <v>#N/A</v>
      </c>
      <c r="JS55" s="256" t="e">
        <f t="shared" si="367"/>
        <v>#N/A</v>
      </c>
      <c r="JT55" s="256" t="e">
        <f t="shared" si="368"/>
        <v>#N/A</v>
      </c>
      <c r="JU55" s="256" t="e">
        <f t="shared" si="369"/>
        <v>#N/A</v>
      </c>
      <c r="JV55" s="61">
        <f t="shared" si="233"/>
        <v>1.880000000000001</v>
      </c>
      <c r="JW55" s="46">
        <f t="shared" si="478"/>
        <v>0</v>
      </c>
      <c r="JX55" s="46">
        <f t="shared" si="479"/>
        <v>0</v>
      </c>
      <c r="JY55" s="46">
        <f t="shared" si="480"/>
        <v>0</v>
      </c>
      <c r="JZ55" s="46">
        <f t="shared" si="481"/>
        <v>0</v>
      </c>
      <c r="KA55" s="46">
        <f t="shared" si="482"/>
        <v>0</v>
      </c>
      <c r="KB55" s="46">
        <f t="shared" si="483"/>
        <v>0</v>
      </c>
      <c r="KC55" s="46">
        <f t="shared" si="484"/>
        <v>0</v>
      </c>
      <c r="KD55" s="46">
        <f t="shared" si="485"/>
        <v>0</v>
      </c>
      <c r="KE55" s="46">
        <f t="shared" si="486"/>
        <v>0</v>
      </c>
      <c r="KF55" s="46">
        <f t="shared" si="487"/>
        <v>1</v>
      </c>
      <c r="KG55" s="46">
        <f t="shared" si="488"/>
        <v>1</v>
      </c>
      <c r="KH55" s="46">
        <f t="shared" si="489"/>
        <v>0</v>
      </c>
      <c r="KI55" s="46">
        <f t="shared" si="490"/>
        <v>0</v>
      </c>
      <c r="KJ55" s="46">
        <f t="shared" si="491"/>
        <v>1</v>
      </c>
      <c r="KK55" s="46">
        <f t="shared" si="492"/>
        <v>0</v>
      </c>
      <c r="KL55" s="46">
        <f t="shared" si="493"/>
        <v>0</v>
      </c>
      <c r="KM55" s="46">
        <f t="shared" si="494"/>
        <v>0</v>
      </c>
      <c r="KN55" s="46">
        <f t="shared" si="495"/>
        <v>0</v>
      </c>
      <c r="KO55" s="46">
        <f t="shared" si="496"/>
        <v>0</v>
      </c>
      <c r="KP55" s="46">
        <f t="shared" si="497"/>
        <v>0</v>
      </c>
      <c r="KQ55" s="46">
        <f t="shared" si="498"/>
        <v>0</v>
      </c>
      <c r="KR55" s="61">
        <f t="shared" si="255"/>
        <v>1.880000000000001</v>
      </c>
      <c r="KS55" s="1">
        <f t="shared" si="499"/>
        <v>0</v>
      </c>
      <c r="KT55" s="1">
        <f t="shared" si="500"/>
        <v>0</v>
      </c>
      <c r="KU55" s="1">
        <f t="shared" si="501"/>
        <v>0</v>
      </c>
      <c r="KV55" s="1">
        <f t="shared" si="502"/>
        <v>0</v>
      </c>
      <c r="KW55" s="1">
        <f t="shared" si="503"/>
        <v>0</v>
      </c>
      <c r="KX55" s="1">
        <f t="shared" si="504"/>
        <v>0</v>
      </c>
      <c r="KY55" s="1">
        <f t="shared" si="505"/>
        <v>0</v>
      </c>
      <c r="KZ55" s="1">
        <f t="shared" si="506"/>
        <v>0</v>
      </c>
      <c r="LA55" s="1">
        <f t="shared" si="507"/>
        <v>0</v>
      </c>
      <c r="LB55" s="1">
        <f t="shared" si="508"/>
        <v>0</v>
      </c>
      <c r="LC55" s="1">
        <f t="shared" si="509"/>
        <v>0</v>
      </c>
      <c r="LD55" s="1">
        <f t="shared" si="510"/>
        <v>0</v>
      </c>
      <c r="LE55" s="1">
        <f t="shared" si="511"/>
        <v>0</v>
      </c>
      <c r="LF55" s="1">
        <f t="shared" si="512"/>
        <v>0</v>
      </c>
      <c r="LG55" s="1">
        <f t="shared" si="513"/>
        <v>0</v>
      </c>
      <c r="LH55" s="1">
        <f t="shared" si="514"/>
        <v>0</v>
      </c>
      <c r="LI55" s="1">
        <f t="shared" si="515"/>
        <v>0</v>
      </c>
      <c r="LJ55" s="1">
        <f t="shared" si="516"/>
        <v>0</v>
      </c>
      <c r="LK55" s="1">
        <f t="shared" si="517"/>
        <v>0</v>
      </c>
      <c r="LL55" s="1">
        <f t="shared" si="518"/>
        <v>0</v>
      </c>
      <c r="LM55" s="1">
        <f t="shared" si="519"/>
        <v>0</v>
      </c>
      <c r="LN55" s="61">
        <f t="shared" si="277"/>
        <v>1.880000000000001</v>
      </c>
      <c r="LO55" s="57">
        <f t="shared" si="278"/>
        <v>9.4323564502565649</v>
      </c>
      <c r="LP55" s="57">
        <f t="shared" si="279"/>
        <v>14.634827377900331</v>
      </c>
      <c r="LQ55" s="57">
        <f t="shared" si="280"/>
        <v>16.370490929782981</v>
      </c>
      <c r="LR55" s="57">
        <f t="shared" si="281"/>
        <v>15.468310208628838</v>
      </c>
      <c r="LS55" s="57">
        <f t="shared" si="282"/>
        <v>13.721736354922948</v>
      </c>
      <c r="LT55" s="57">
        <f t="shared" si="283"/>
        <v>11.573819942435936</v>
      </c>
      <c r="LU55" s="57">
        <f t="shared" si="284"/>
        <v>10.366704415561216</v>
      </c>
      <c r="LV55" s="57">
        <f t="shared" si="285"/>
        <v>9.655965414650229</v>
      </c>
      <c r="LW55" s="57">
        <f t="shared" si="286"/>
        <v>10.256490013213119</v>
      </c>
      <c r="LX55" s="57">
        <f t="shared" si="287"/>
        <v>9.2561194325550709</v>
      </c>
      <c r="LY55" s="57">
        <f t="shared" si="288"/>
        <v>8.4333686640813497</v>
      </c>
      <c r="LZ55" s="57">
        <f t="shared" si="289"/>
        <v>10.976758853525213</v>
      </c>
      <c r="MA55" s="57">
        <f t="shared" si="290"/>
        <v>11.713395934086806</v>
      </c>
      <c r="MB55" s="57">
        <f t="shared" si="291"/>
        <v>11.775507005072242</v>
      </c>
      <c r="MC55" s="57">
        <f t="shared" si="292"/>
        <v>11.790169492276799</v>
      </c>
      <c r="MD55" s="57">
        <f t="shared" si="293"/>
        <v>10.583026723884505</v>
      </c>
      <c r="ME55" s="57">
        <f t="shared" si="294"/>
        <v>10.586531319446403</v>
      </c>
      <c r="MF55" s="57">
        <f t="shared" si="295"/>
        <v>10.002707452164183</v>
      </c>
      <c r="MG55" s="57">
        <f t="shared" si="296"/>
        <v>10.003823219871739</v>
      </c>
      <c r="MH55" s="57">
        <f t="shared" si="297"/>
        <v>9.4320730619261965</v>
      </c>
      <c r="MI55" s="57">
        <f t="shared" si="298"/>
        <v>9.4321034968006927</v>
      </c>
      <c r="MJ55" s="61">
        <f t="shared" si="299"/>
        <v>1.880000000000001</v>
      </c>
      <c r="MK55" s="57" t="e">
        <f t="shared" si="435"/>
        <v>#N/A</v>
      </c>
      <c r="ML55" s="57" t="e">
        <f t="shared" si="370"/>
        <v>#N/A</v>
      </c>
      <c r="MM55" s="57" t="e">
        <f t="shared" si="371"/>
        <v>#N/A</v>
      </c>
      <c r="MN55" s="57" t="e">
        <f t="shared" si="372"/>
        <v>#N/A</v>
      </c>
      <c r="MO55" s="57" t="e">
        <f t="shared" si="373"/>
        <v>#N/A</v>
      </c>
      <c r="MP55" s="57" t="e">
        <f t="shared" si="374"/>
        <v>#N/A</v>
      </c>
      <c r="MQ55" s="57" t="e">
        <f t="shared" si="375"/>
        <v>#N/A</v>
      </c>
      <c r="MR55" s="57" t="e">
        <f t="shared" si="376"/>
        <v>#N/A</v>
      </c>
      <c r="MS55" s="57" t="e">
        <f t="shared" si="377"/>
        <v>#N/A</v>
      </c>
      <c r="MT55" s="57" t="e">
        <f t="shared" si="378"/>
        <v>#N/A</v>
      </c>
      <c r="MU55" s="57" t="e">
        <f t="shared" si="379"/>
        <v>#N/A</v>
      </c>
      <c r="MV55" s="57" t="e">
        <f t="shared" si="380"/>
        <v>#N/A</v>
      </c>
      <c r="MW55" s="57" t="e">
        <f t="shared" si="381"/>
        <v>#N/A</v>
      </c>
      <c r="MX55" s="57" t="e">
        <f t="shared" si="382"/>
        <v>#N/A</v>
      </c>
      <c r="MY55" s="57" t="e">
        <f t="shared" si="383"/>
        <v>#N/A</v>
      </c>
      <c r="MZ55" s="57" t="e">
        <f t="shared" si="384"/>
        <v>#N/A</v>
      </c>
      <c r="NA55" s="57" t="e">
        <f t="shared" si="385"/>
        <v>#N/A</v>
      </c>
      <c r="NB55" s="57" t="e">
        <f t="shared" si="386"/>
        <v>#N/A</v>
      </c>
      <c r="NC55" s="57" t="e">
        <f t="shared" si="387"/>
        <v>#N/A</v>
      </c>
      <c r="ND55" s="57" t="e">
        <f t="shared" si="388"/>
        <v>#N/A</v>
      </c>
      <c r="NE55" s="57" t="e">
        <f t="shared" si="389"/>
        <v>#N/A</v>
      </c>
      <c r="NF55" s="61">
        <f t="shared" si="320"/>
        <v>1.880000000000001</v>
      </c>
      <c r="NG55" s="256">
        <f>IF(OY54=0,MIN('Drive Train'!$F$35-FQ54*$C$19*'Drive Train'!$F$39,NG54+$C$39)-$C$7,IF(LO54-1&lt;=0,0,IF($C$37=Motors!$C$30,MAX(MAX(NG$8:NG54)*-1,NG54-$C$39),MAX(0,MAX(NG$8:NG54)*-1,NG54-$C$39))))</f>
        <v>0</v>
      </c>
      <c r="NH55" s="256">
        <f>IF(OZ54=0,MIN('Drive Train'!$F$35-FR54*$C$19*'Drive Train'!$F$39,NH54+$C$39)-$C$7,IF(LP54-1&lt;=0,0,IF($C$37=Motors!$C$30,MAX(MAX(NH$8:NH54)*-1,NH54-$C$39),MAX(0,MAX(NH$8:NH54)*-1,NH54-$C$39))))</f>
        <v>8.3590618491835258</v>
      </c>
      <c r="NI55" s="256">
        <f>IF(PA54=0,MIN('Drive Train'!$F$35-FS54*$C$19*'Drive Train'!$F$39,NI54+$C$39)-$C$7,IF(LQ54-1&lt;=0,0,IF($C$37=Motors!$C$30,MAX(MAX(NI$8:NI54)*-1,NI54-$C$39),MAX(0,MAX(NI$8:NI54)*-1,NI54-$C$39))))</f>
        <v>0</v>
      </c>
      <c r="NJ55" s="256">
        <f>IF(PB54=0,MIN('Drive Train'!$F$35-FT54*$C$19*'Drive Train'!$F$39,NJ54+$C$39)-$C$7,IF(LR54-1&lt;=0,0,IF($C$37=Motors!$C$30,MAX(MAX(NJ$8:NJ54)*-1,NJ54-$C$39),MAX(0,MAX(NJ$8:NJ54)*-1,NJ54-$C$39))))</f>
        <v>0</v>
      </c>
      <c r="NK55" s="256">
        <f>IF(PC54=0,MIN('Drive Train'!$F$35-FU54*$C$19*'Drive Train'!$F$39,NK54+$C$39)-$C$7,IF(LS54-1&lt;=0,0,IF($C$37=Motors!$C$30,MAX(MAX(NK$8:NK54)*-1,NK54-$C$39),MAX(0,MAX(NK$8:NK54)*-1,NK54-$C$39))))</f>
        <v>0</v>
      </c>
      <c r="NL55" s="256">
        <f>IF(PD54=0,MIN('Drive Train'!$F$35-FV54*$C$19*'Drive Train'!$F$39,NL54+$C$39)-$C$7,IF(LT54-1&lt;=0,0,IF($C$37=Motors!$C$30,MAX(MAX(NL$8:NL54)*-1,NL54-$C$39),MAX(0,MAX(NL$8:NL54)*-1,NL54-$C$39))))</f>
        <v>0</v>
      </c>
      <c r="NM55" s="256">
        <f>IF(PE54=0,MIN('Drive Train'!$F$35-FW54*$C$19*'Drive Train'!$F$39,NM54+$C$39)-$C$7,IF(LU54-1&lt;=0,0,IF($C$37=Motors!$C$30,MAX(MAX(NM$8:NM54)*-1,NM54-$C$39),MAX(0,MAX(NM$8:NM54)*-1,NM54-$C$39))))</f>
        <v>0</v>
      </c>
      <c r="NN55" s="256">
        <f>IF(PF54=0,MIN('Drive Train'!$F$35-FX54*$C$19*'Drive Train'!$F$39,NN54+$C$39)-$C$7,IF(LV54-1&lt;=0,0,IF($C$37=Motors!$C$30,MAX(MAX(NN$8:NN54)*-1,NN54-$C$39),MAX(0,MAX(NN$8:NN54)*-1,NN54-$C$39))))</f>
        <v>0</v>
      </c>
      <c r="NO55" s="256">
        <f>IF(PG54=0,MIN('Drive Train'!$F$35-FY54*$C$19*'Drive Train'!$F$39,NO54+$C$39)-$C$7,IF(LW54-1&lt;=0,0,IF($C$37=Motors!$C$30,MAX(MAX(NO$8:NO54)*-1,NO54-$C$39),MAX(0,MAX(NO$8:NO54)*-1,NO54-$C$39))))</f>
        <v>7.2322587982798714</v>
      </c>
      <c r="NP55" s="256">
        <f>IF(PH54=0,MIN('Drive Train'!$F$35-FZ54*$C$19*'Drive Train'!$F$39,NP54+$C$39)-$C$7,IF(LX54-1&lt;=0,0,IF($C$37=Motors!$C$30,MAX(MAX(NP$8:NP54)*-1,NP54-$C$39),MAX(0,MAX(NP$8:NP54)*-1,NP54-$C$39))))</f>
        <v>12.032624009626581</v>
      </c>
      <c r="NQ55" s="256">
        <f>IF(PI54=0,MIN('Drive Train'!$F$35-GA54*$C$19*'Drive Train'!$F$39,NQ54+$C$39)-$C$7,IF(LY54-1&lt;=0,0,IF($C$37=Motors!$C$30,MAX(MAX(NQ$8:NQ54)*-1,NQ54-$C$39),MAX(0,MAX(NQ$8:NQ54)*-1,NQ54-$C$39))))</f>
        <v>12.032643173948829</v>
      </c>
      <c r="NR55" s="256">
        <f>IF(PJ54=0,MIN('Drive Train'!$F$35-GB54*$C$19*'Drive Train'!$F$39,NR54+$C$39)-$C$7,IF(LZ54-1&lt;=0,0,IF($C$37=Motors!$C$30,MAX(MAX(NR$8:NR54)*-1,NR54-$C$39),MAX(0,MAX(NR$8:NR54)*-1,NR54-$C$39))))</f>
        <v>11.489580611507705</v>
      </c>
      <c r="NS55" s="256">
        <f>IF(PK54=0,MIN('Drive Train'!$F$35-GC54*$C$19*'Drive Train'!$F$39,NS54+$C$39)-$C$7,IF(MA54-1&lt;=0,0,IF($C$37=Motors!$C$30,MAX(MAX(NS$8:NS54)*-1,NS54-$C$39),MAX(0,MAX(NS$8:NS54)*-1,NS54-$C$39))))</f>
        <v>11.959112282227432</v>
      </c>
      <c r="NT55" s="256">
        <f>IF(PL54=0,MIN('Drive Train'!$F$35-GD54*$C$19*'Drive Train'!$F$39,NT54+$C$39)-$C$7,IF(MB54-1&lt;=0,0,IF($C$37=Motors!$C$30,MAX(MAX(NT$8:NT54)*-1,NT54-$C$39),MAX(0,MAX(NT$8:NT54)*-1,NT54-$C$39))))</f>
        <v>12.007931065523433</v>
      </c>
      <c r="NU55" s="256">
        <f>IF(PM54=0,MIN('Drive Train'!$F$35-GE54*$C$19*'Drive Train'!$F$39,NU54+$C$39)-$C$7,IF(MC54-1&lt;=0,0,IF($C$37=Motors!$C$30,MAX(MAX(NU$8:NU54)*-1,NU54-$C$39),MAX(0,MAX(NU$8:NU54)*-1,NU54-$C$39))))</f>
        <v>7.2169168141777851</v>
      </c>
      <c r="NV55" s="256">
        <f>IF(PN54=0,MIN('Drive Train'!$F$35-GF54*$C$19*'Drive Train'!$F$39,NV54+$C$39)-$C$7,IF(MD54-1&lt;=0,0,IF($C$37=Motors!$C$30,MAX(MAX(NV$8:NV54)*-1,NV54-$C$39),MAX(0,MAX(NV$8:NV54)*-1,NV54-$C$39))))</f>
        <v>0</v>
      </c>
      <c r="NW55" s="256">
        <f>IF(PO54=0,MIN('Drive Train'!$F$35-GG54*$C$19*'Drive Train'!$F$39,NW54+$C$39)-$C$7,IF(ME54-1&lt;=0,0,IF($C$37=Motors!$C$30,MAX(MAX(NW$8:NW54)*-1,NW54-$C$39),MAX(0,MAX(NW$8:NW54)*-1,NW54-$C$39))))</f>
        <v>0</v>
      </c>
      <c r="NX55" s="256">
        <f>IF(PP54=0,MIN('Drive Train'!$F$35-GH54*$C$19*'Drive Train'!$F$39,NX54+$C$39)-$C$7,IF(MF54-1&lt;=0,0,IF($C$37=Motors!$C$30,MAX(MAX(NX$8:NX54)*-1,NX54-$C$39),MAX(0,MAX(NX$8:NX54)*-1,NX54-$C$39))))</f>
        <v>0</v>
      </c>
      <c r="NY55" s="256">
        <f>IF(PQ54=0,MIN('Drive Train'!$F$35-GI54*$C$19*'Drive Train'!$F$39,NY54+$C$39)-$C$7,IF(MG54-1&lt;=0,0,IF($C$37=Motors!$C$30,MAX(MAX(NY$8:NY54)*-1,NY54-$C$39),MAX(0,MAX(NY$8:NY54)*-1,NY54-$C$39))))</f>
        <v>0</v>
      </c>
      <c r="NZ55" s="256">
        <f>IF(PR54=0,MIN('Drive Train'!$F$35-GJ54*$C$19*'Drive Train'!$F$39,NZ54+$C$39)-$C$7,IF(MH54-1&lt;=0,0,IF($C$37=Motors!$C$30,MAX(MAX(NZ$8:NZ54)*-1,NZ54-$C$39),MAX(0,MAX(NZ$8:NZ54)*-1,NZ54-$C$39))))</f>
        <v>0</v>
      </c>
      <c r="OA55" s="256">
        <f>IF(PS54=0,MIN('Drive Train'!$F$35-GK54*$C$19*'Drive Train'!$F$39,OA54+$C$39)-$C$7,IF(MI54-1&lt;=0,0,IF($C$37=Motors!$C$30,MAX(MAX(OA$8:OA54)*-1,OA54-$C$39),MAX(0,MAX(OA$8:OA54)*-1,OA54-$C$39))))</f>
        <v>0</v>
      </c>
      <c r="OB55" s="61">
        <f t="shared" si="321"/>
        <v>1.880000000000001</v>
      </c>
      <c r="OC55" s="256">
        <f>'Drive Train'!$F$35-(FQ55*$C$13)*$C$19*'Drive Train'!$F$39</f>
        <v>12.23503</v>
      </c>
      <c r="OD55" s="256">
        <f>'Drive Train'!$F$35-(FR55*$C$13)*$C$19*'Drive Train'!$F$39</f>
        <v>8.5596072790913293</v>
      </c>
      <c r="OE55" s="256">
        <f>'Drive Train'!$F$35-(FS55*$C$13)*$C$19*'Drive Train'!$F$39</f>
        <v>12.23503</v>
      </c>
      <c r="OF55" s="256">
        <f>'Drive Train'!$F$35-(FT55*$C$13)*$C$19*'Drive Train'!$F$39</f>
        <v>12.23503</v>
      </c>
      <c r="OG55" s="256">
        <f>'Drive Train'!$F$35-(FU55*$C$13)*$C$19*'Drive Train'!$F$39</f>
        <v>12.23503</v>
      </c>
      <c r="OH55" s="256">
        <f>'Drive Train'!$F$35-(FV55*$C$13)*$C$19*'Drive Train'!$F$39</f>
        <v>12.23503</v>
      </c>
      <c r="OI55" s="256">
        <f>'Drive Train'!$F$35-(FW55*$C$13)*$C$19*'Drive Train'!$F$39</f>
        <v>12.23503</v>
      </c>
      <c r="OJ55" s="256">
        <f>'Drive Train'!$F$35-(FX55*$C$13)*$C$19*'Drive Train'!$F$39</f>
        <v>12.23503</v>
      </c>
      <c r="OK55" s="256">
        <f>'Drive Train'!$F$35-(FY55*$C$13)*$C$19*'Drive Train'!$F$39</f>
        <v>12.23503</v>
      </c>
      <c r="OL55" s="256">
        <f>'Drive Train'!$F$35-(FZ55*$C$13)*$C$19*'Drive Train'!$F$39</f>
        <v>12.212629358047169</v>
      </c>
      <c r="OM55" s="256">
        <f>'Drive Train'!$F$35-(GA55*$C$13)*$C$19*'Drive Train'!$F$39</f>
        <v>12.212643449073301</v>
      </c>
      <c r="ON55" s="256">
        <f>'Drive Train'!$F$35-(GB55*$C$13)*$C$19*'Drive Train'!$F$39</f>
        <v>11.681830978053375</v>
      </c>
      <c r="OO55" s="256">
        <f>'Drive Train'!$F$35-(GC55*$C$13)*$C$19*'Drive Train'!$F$39</f>
        <v>12.151202844844331</v>
      </c>
      <c r="OP55" s="256">
        <f>'Drive Train'!$F$35-(GD55*$C$13)*$C$19*'Drive Train'!$F$39</f>
        <v>12.192025219721849</v>
      </c>
      <c r="OQ55" s="256">
        <f>'Drive Train'!$F$35-(GE55*$C$13)*$C$19*'Drive Train'!$F$39</f>
        <v>12.23503</v>
      </c>
      <c r="OR55" s="256">
        <f>'Drive Train'!$F$35-(GF55*$C$13)*$C$19*'Drive Train'!$F$39</f>
        <v>12.23503</v>
      </c>
      <c r="OS55" s="256">
        <f>'Drive Train'!$F$35-(GG55*$C$13)*$C$19*'Drive Train'!$F$39</f>
        <v>12.23503</v>
      </c>
      <c r="OT55" s="256">
        <f>'Drive Train'!$F$35-(GH55*$C$13)*$C$19*'Drive Train'!$F$39</f>
        <v>12.23503</v>
      </c>
      <c r="OU55" s="256">
        <f>'Drive Train'!$F$35-(GI55*$C$13)*$C$19*'Drive Train'!$F$39</f>
        <v>12.23503</v>
      </c>
      <c r="OV55" s="256">
        <f>'Drive Train'!$F$35-(GJ55*$C$13)*$C$19*'Drive Train'!$F$39</f>
        <v>12.23503</v>
      </c>
      <c r="OW55" s="256">
        <f>'Drive Train'!$F$35-(GK55*$C$13)*$C$19*'Drive Train'!$F$39</f>
        <v>12.23503</v>
      </c>
      <c r="OX55" s="61">
        <f t="shared" si="322"/>
        <v>1.880000000000001</v>
      </c>
      <c r="OY55" s="1">
        <f>IF(PU55&gt;='Drive Train'!$F$29,1,0)</f>
        <v>1</v>
      </c>
      <c r="OZ55" s="1">
        <f>IF(PV55&gt;='Drive Train'!$F$29,1,0)</f>
        <v>0</v>
      </c>
      <c r="PA55" s="1">
        <f>IF(PW55&gt;='Drive Train'!$F$29,1,0)</f>
        <v>1</v>
      </c>
      <c r="PB55" s="1">
        <f>IF(PX55&gt;='Drive Train'!$F$29,1,0)</f>
        <v>1</v>
      </c>
      <c r="PC55" s="1">
        <f>IF(PY55&gt;='Drive Train'!$F$29,1,0)</f>
        <v>1</v>
      </c>
      <c r="PD55" s="1">
        <f>IF(PZ55&gt;='Drive Train'!$F$29,1,0)</f>
        <v>1</v>
      </c>
      <c r="PE55" s="1">
        <f>IF(QA55&gt;='Drive Train'!$F$29,1,0)</f>
        <v>1</v>
      </c>
      <c r="PF55" s="1">
        <f>IF(QB55&gt;='Drive Train'!$F$29,1,0)</f>
        <v>1</v>
      </c>
      <c r="PG55" s="1">
        <f>IF(QC55&gt;='Drive Train'!$F$29,1,0)</f>
        <v>1</v>
      </c>
      <c r="PH55" s="1">
        <f>IF(QD55&gt;='Drive Train'!$F$29,1,0)</f>
        <v>0</v>
      </c>
      <c r="PI55" s="1">
        <f>IF(QE55&gt;='Drive Train'!$F$29,1,0)</f>
        <v>0</v>
      </c>
      <c r="PJ55" s="1">
        <f>IF(QF55&gt;='Drive Train'!$F$29,1,0)</f>
        <v>0</v>
      </c>
      <c r="PK55" s="1">
        <f>IF(QG55&gt;='Drive Train'!$F$29,1,0)</f>
        <v>0</v>
      </c>
      <c r="PL55" s="1">
        <f>IF(QH55&gt;='Drive Train'!$F$29,1,0)</f>
        <v>0</v>
      </c>
      <c r="PM55" s="1">
        <f>IF(QI55&gt;='Drive Train'!$F$29,1,0)</f>
        <v>1</v>
      </c>
      <c r="PN55" s="1">
        <f>IF(QJ55&gt;='Drive Train'!$F$29,1,0)</f>
        <v>1</v>
      </c>
      <c r="PO55" s="1">
        <f>IF(QK55&gt;='Drive Train'!$F$29,1,0)</f>
        <v>1</v>
      </c>
      <c r="PP55" s="1">
        <f>IF(QL55&gt;='Drive Train'!$F$29,1,0)</f>
        <v>1</v>
      </c>
      <c r="PQ55" s="1">
        <f>IF(QM55&gt;='Drive Train'!$F$29,1,0)</f>
        <v>1</v>
      </c>
      <c r="PR55" s="1">
        <f>IF(QN55&gt;='Drive Train'!$F$29,1,0)</f>
        <v>1</v>
      </c>
      <c r="PS55" s="1">
        <f>IF(QO55&gt;='Drive Train'!$F$29,1,0)</f>
        <v>1</v>
      </c>
      <c r="PT55" s="253">
        <f t="shared" si="323"/>
        <v>1.880000000000001</v>
      </c>
      <c r="PU55" s="57">
        <f t="shared" si="324"/>
        <v>18.218085998246526</v>
      </c>
      <c r="PV55" s="57">
        <f t="shared" si="325"/>
        <v>14.706366648778044</v>
      </c>
      <c r="PW55" s="57">
        <f t="shared" si="326"/>
        <v>18.80043583309649</v>
      </c>
      <c r="PX55" s="57">
        <f t="shared" si="327"/>
        <v>20.774652907226486</v>
      </c>
      <c r="PY55" s="57">
        <f t="shared" si="328"/>
        <v>21.149084326116686</v>
      </c>
      <c r="PZ55" s="57">
        <f t="shared" si="329"/>
        <v>20.334056399292596</v>
      </c>
      <c r="QA55" s="57">
        <f t="shared" si="330"/>
        <v>19.259430217548427</v>
      </c>
      <c r="QB55" s="57">
        <f t="shared" si="331"/>
        <v>17.944916148619711</v>
      </c>
      <c r="QC55" s="57">
        <f t="shared" si="332"/>
        <v>16.70985627159363</v>
      </c>
      <c r="QD55" s="57">
        <f t="shared" si="333"/>
        <v>15.444677024333131</v>
      </c>
      <c r="QE55" s="57">
        <f t="shared" si="334"/>
        <v>14.319797255451391</v>
      </c>
      <c r="QF55" s="57">
        <f t="shared" si="335"/>
        <v>12.274411760246307</v>
      </c>
      <c r="QG55" s="57">
        <f t="shared" si="336"/>
        <v>14.53238241005266</v>
      </c>
      <c r="QH55" s="57">
        <f t="shared" si="337"/>
        <v>15.912438491708736</v>
      </c>
      <c r="QI55" s="57">
        <f t="shared" si="338"/>
        <v>16.798029399628874</v>
      </c>
      <c r="QJ55" s="57">
        <f t="shared" si="339"/>
        <v>17.319023308244049</v>
      </c>
      <c r="QK55" s="57">
        <f t="shared" si="340"/>
        <v>17.757141884506556</v>
      </c>
      <c r="QL55" s="57">
        <f t="shared" si="341"/>
        <v>17.956491863423025</v>
      </c>
      <c r="QM55" s="57">
        <f t="shared" si="342"/>
        <v>18.142431403772864</v>
      </c>
      <c r="QN55" s="57">
        <f t="shared" si="343"/>
        <v>18.159188040793058</v>
      </c>
      <c r="QO55" s="57">
        <f t="shared" si="344"/>
        <v>18.164894692259299</v>
      </c>
      <c r="QP55" s="61">
        <f t="shared" si="345"/>
        <v>1.880000000000001</v>
      </c>
      <c r="QQ55" s="57">
        <f t="shared" si="436"/>
        <v>3.4695548865589357E-2</v>
      </c>
      <c r="QR55" s="57">
        <f t="shared" si="437"/>
        <v>0.80768947876183828</v>
      </c>
      <c r="QS55" s="57">
        <f t="shared" si="438"/>
        <v>3.4695548865589357E-2</v>
      </c>
      <c r="QT55" s="57">
        <f t="shared" si="439"/>
        <v>3.4695548865589357E-2</v>
      </c>
      <c r="QU55" s="57">
        <f t="shared" si="440"/>
        <v>3.4695548865589357E-2</v>
      </c>
      <c r="QV55" s="57">
        <f t="shared" si="441"/>
        <v>3.4695548865589357E-2</v>
      </c>
      <c r="QW55" s="57">
        <f t="shared" si="442"/>
        <v>3.4695548865589357E-2</v>
      </c>
      <c r="QX55" s="57">
        <f t="shared" si="443"/>
        <v>3.4695548865589357E-2</v>
      </c>
      <c r="QY55" s="57">
        <f t="shared" si="444"/>
        <v>3.4695548865589357E-2</v>
      </c>
      <c r="QZ55" s="57">
        <f t="shared" si="445"/>
        <v>3.9406724033771885E-2</v>
      </c>
      <c r="RA55" s="57">
        <f t="shared" si="446"/>
        <v>3.9403760489577382E-2</v>
      </c>
      <c r="RB55" s="57">
        <f t="shared" si="447"/>
        <v>0.15104120988483746</v>
      </c>
      <c r="RC55" s="57">
        <f t="shared" si="448"/>
        <v>5.232559771063322E-2</v>
      </c>
      <c r="RD55" s="57">
        <f t="shared" si="449"/>
        <v>4.374006881221304E-2</v>
      </c>
      <c r="RE55" s="57">
        <f t="shared" si="450"/>
        <v>3.4695548865589357E-2</v>
      </c>
      <c r="RF55" s="57">
        <f t="shared" si="451"/>
        <v>3.4695548865589357E-2</v>
      </c>
      <c r="RG55" s="57">
        <f t="shared" si="452"/>
        <v>3.4695548865589357E-2</v>
      </c>
      <c r="RH55" s="57">
        <f t="shared" si="453"/>
        <v>3.4695548865589357E-2</v>
      </c>
      <c r="RI55" s="57">
        <f t="shared" si="454"/>
        <v>3.4695548865589357E-2</v>
      </c>
      <c r="RJ55" s="57">
        <f t="shared" si="455"/>
        <v>3.4695548865589357E-2</v>
      </c>
      <c r="RK55" s="57">
        <f t="shared" si="456"/>
        <v>3.4695548865589357E-2</v>
      </c>
      <c r="RL55" s="61">
        <f t="shared" si="346"/>
        <v>1.880000000000001</v>
      </c>
      <c r="RM55" s="2">
        <f>IF(AND(LO55&gt;=LO$6*'Drive Train'!$AA$52,LO55&lt;=LO$6*'Drive Train'!$AA$53,KS55=0,JW55=0,EU55&gt;0),$C$17,0)</f>
        <v>0</v>
      </c>
      <c r="RN55" s="2">
        <f>IF(AND(LP55&gt;=LP$6*'Drive Train'!$AA$52,LP55&lt;=LP$6*'Drive Train'!$AA$53,KT55=0,JX55=0,EV55&gt;0),$C$17,0)</f>
        <v>0.04</v>
      </c>
      <c r="RO55" s="2">
        <f>IF(AND(LQ55&gt;=LQ$6*'Drive Train'!$AA$52,LQ55&lt;=LQ$6*'Drive Train'!$AA$53,KU55=0,JY55=0,EW55&gt;0),$C$17,0)</f>
        <v>0</v>
      </c>
      <c r="RP55" s="2">
        <f>IF(AND(LR55&gt;=LR$6*'Drive Train'!$AA$52,LR55&lt;=LR$6*'Drive Train'!$AA$53,KV55=0,JZ55=0,EX55&gt;0),$C$17,0)</f>
        <v>0</v>
      </c>
      <c r="RQ55" s="2">
        <f>IF(AND(LS55&gt;=LS$6*'Drive Train'!$AA$52,LS55&lt;=LS$6*'Drive Train'!$AA$53,KW55=0,KA55=0,EY55&gt;0),$C$17,0)</f>
        <v>0</v>
      </c>
      <c r="RR55" s="2">
        <f>IF(AND(LT55&gt;=LT$6*'Drive Train'!$AA$52,LT55&lt;=LT$6*'Drive Train'!$AA$53,KX55=0,KB55=0,EZ55&gt;0),$C$17,0)</f>
        <v>0</v>
      </c>
      <c r="RS55" s="2">
        <f>IF(AND(LU55&gt;=LU$6*'Drive Train'!$AA$52,LU55&lt;=LU$6*'Drive Train'!$AA$53,KY55=0,KC55=0,FA55&gt;0),$C$17,0)</f>
        <v>0</v>
      </c>
      <c r="RT55" s="2">
        <f>IF(AND(LV55&gt;=LV$6*'Drive Train'!$AA$52,LV55&lt;=LV$6*'Drive Train'!$AA$53,KZ55=0,KD55=0,FB55&gt;0),$C$17,0)</f>
        <v>0</v>
      </c>
      <c r="RU55" s="2">
        <f>IF(AND(LW55&gt;=LW$6*'Drive Train'!$AA$52,LW55&lt;=LW$6*'Drive Train'!$AA$53,LA55=0,KE55=0,FC55&gt;0),$C$17,0)</f>
        <v>0</v>
      </c>
      <c r="RV55" s="2">
        <f>IF(AND(LX55&gt;=LX$6*'Drive Train'!$AA$52,LX55&lt;=LX$6*'Drive Train'!$AA$53,LB55=0,KF55=0,FD55&gt;0),$C$17,0)</f>
        <v>0</v>
      </c>
      <c r="RW55" s="2">
        <f>IF(AND(LY55&gt;=LY$6*'Drive Train'!$AA$52,LY55&lt;=LY$6*'Drive Train'!$AA$53,LC55=0,KG55=0,FE55&gt;0),$C$17,0)</f>
        <v>0</v>
      </c>
      <c r="RX55" s="2">
        <f>IF(AND(LZ55&gt;=LZ$6*'Drive Train'!$AA$52,LZ55&lt;=LZ$6*'Drive Train'!$AA$53,LD55=0,KH55=0,FF55&gt;0),$C$17,0)</f>
        <v>0.04</v>
      </c>
      <c r="RY55" s="2">
        <f>IF(AND(MA55&gt;=MA$6*'Drive Train'!$AA$52,MA55&lt;=MA$6*'Drive Train'!$AA$53,LE55=0,KI55=0,FG55&gt;0),$C$17,0)</f>
        <v>0</v>
      </c>
      <c r="RZ55" s="2">
        <f>IF(AND(MB55&gt;=MB$6*'Drive Train'!$AA$52,MB55&lt;=MB$6*'Drive Train'!$AA$53,LF55=0,KJ55=0,FH55&gt;0),$C$17,0)</f>
        <v>0</v>
      </c>
      <c r="SA55" s="2">
        <f>IF(AND(MC55&gt;=MC$6*'Drive Train'!$AA$52,MC55&lt;=MC$6*'Drive Train'!$AA$53,LG55=0,KK55=0,FI55&gt;0),$C$17,0)</f>
        <v>0</v>
      </c>
      <c r="SB55" s="2">
        <f>IF(AND(MD55&gt;=MD$6*'Drive Train'!$AA$52,MD55&lt;=MD$6*'Drive Train'!$AA$53,LH55=0,KL55=0,FJ55&gt;0),$C$17,0)</f>
        <v>0</v>
      </c>
      <c r="SC55" s="2">
        <f>IF(AND(ME55&gt;=ME$6*'Drive Train'!$AA$52,ME55&lt;=ME$6*'Drive Train'!$AA$53,LI55=0,KM55=0,FK55&gt;0),$C$17,0)</f>
        <v>0</v>
      </c>
      <c r="SD55" s="2">
        <f>IF(AND(MF55&gt;=MF$6*'Drive Train'!$AA$52,MF55&lt;=MF$6*'Drive Train'!$AA$53,LJ55=0,KN55=0,FL55&gt;0),$C$17,0)</f>
        <v>0</v>
      </c>
      <c r="SE55" s="2">
        <f>IF(AND(MG55&gt;=MG$6*'Drive Train'!$AA$52,MG55&lt;=MG$6*'Drive Train'!$AA$53,LK55=0,KO55=0,FM55&gt;0),$C$17,0)</f>
        <v>0</v>
      </c>
      <c r="SF55" s="2">
        <f>IF(AND(MH55&gt;=MH$6*'Drive Train'!$AA$52,MH55&lt;=MH$6*'Drive Train'!$AA$53,LL55=0,KP55=0,FN55&gt;0),$C$17,0)</f>
        <v>0</v>
      </c>
      <c r="SG55" s="2">
        <f>IF(AND(MI55&gt;=MI$6*'Drive Train'!$AA$52,MI55&lt;=MI$6*'Drive Train'!$AA$53,LM55=0,KQ55=0,FO55&gt;0),$C$17,0)</f>
        <v>0</v>
      </c>
      <c r="SH55" s="61">
        <f t="shared" si="347"/>
        <v>1.880000000000001</v>
      </c>
      <c r="SI55" s="2">
        <f>IF(AND(EU55&lt;0,KS55=0,LO55&gt;=LO$6*'Drive Train'!$AA$52,LO55&lt;=LO$6*'Drive Train'!$AA$53,OY55=1,JW55=0),$C$17,0)</f>
        <v>0.04</v>
      </c>
      <c r="SJ55" s="2">
        <f>IF(AND(EV55&lt;0,KT55=0,LP55&gt;=LP$6*'Drive Train'!$AA$52,LP55&lt;=LP$6*'Drive Train'!$AA$53,OZ55=1,JX55=0),$C$17,0)</f>
        <v>0</v>
      </c>
      <c r="SK55" s="2">
        <f>IF(AND(EW55&lt;0,KU55=0,LQ55&gt;=LQ$6*'Drive Train'!$AA$52,LQ55&lt;=LQ$6*'Drive Train'!$AA$53,PA55=1,JY55=0),$C$17,0)</f>
        <v>0.04</v>
      </c>
      <c r="SL55" s="2">
        <f>IF(AND(EX55&lt;0,KV55=0,LR55&gt;=LR$6*'Drive Train'!$AA$52,LR55&lt;=LR$6*'Drive Train'!$AA$53,PB55=1,JZ55=0),$C$17,0)</f>
        <v>0.04</v>
      </c>
      <c r="SM55" s="2">
        <f>IF(AND(EY55&lt;0,KW55=0,LS55&gt;=LS$6*'Drive Train'!$AA$52,LS55&lt;=LS$6*'Drive Train'!$AA$53,PC55=1,KA55=0),$C$17,0)</f>
        <v>0.04</v>
      </c>
      <c r="SN55" s="2">
        <f>IF(AND(EZ55&lt;0,KX55=0,LT55&gt;=LT$6*'Drive Train'!$AA$52,LT55&lt;=LT$6*'Drive Train'!$AA$53,PD55=1,KB55=0),$C$17,0)</f>
        <v>0.04</v>
      </c>
      <c r="SO55" s="2">
        <f>IF(AND(FA55&lt;0,KY55=0,LU55&gt;=LU$6*'Drive Train'!$AA$52,LU55&lt;=LU$6*'Drive Train'!$AA$53,PE55=1,KC55=0),$C$17,0)</f>
        <v>0.04</v>
      </c>
      <c r="SP55" s="2">
        <f>IF(AND(FB55&lt;0,KZ55=0,LV55&gt;=LV$6*'Drive Train'!$AA$52,LV55&lt;=LV$6*'Drive Train'!$AA$53,PF55=1,KD55=0),$C$17,0)</f>
        <v>0.04</v>
      </c>
      <c r="SQ55" s="2">
        <f>IF(AND(FC55&lt;0,LA55=0,LW55&gt;=LW$6*'Drive Train'!$AA$52,LW55&lt;=LW$6*'Drive Train'!$AA$53,PG55=1,KE55=0),$C$17,0)</f>
        <v>0</v>
      </c>
      <c r="SR55" s="2">
        <f>IF(AND(FD55&lt;0,LB55=0,LX55&gt;=LX$6*'Drive Train'!$AA$52,LX55&lt;=LX$6*'Drive Train'!$AA$53,PH55=1,KF55=0),$C$17,0)</f>
        <v>0</v>
      </c>
      <c r="SS55" s="2">
        <f>IF(AND(FE55&lt;0,LC55=0,LY55&gt;=LY$6*'Drive Train'!$AA$52,LY55&lt;=LY$6*'Drive Train'!$AA$53,PI55=1,KG55=0),$C$17,0)</f>
        <v>0</v>
      </c>
      <c r="ST55" s="2">
        <f>IF(AND(FF55&lt;0,LD55=0,LZ55&gt;=LZ$6*'Drive Train'!$AA$52,LZ55&lt;=LZ$6*'Drive Train'!$AA$53,PJ55=1,KH55=0),$C$17,0)</f>
        <v>0</v>
      </c>
      <c r="SU55" s="2">
        <f>IF(AND(FG55&lt;0,LE55=0,MA55&gt;=MA$6*'Drive Train'!$AA$52,MA55&lt;=MA$6*'Drive Train'!$AA$53,PK55=1,KI55=0),$C$17,0)</f>
        <v>0</v>
      </c>
      <c r="SV55" s="2">
        <f>IF(AND(FH55&lt;0,LF55=0,MB55&gt;=MB$6*'Drive Train'!$AA$52,MB55&lt;=MB$6*'Drive Train'!$AA$53,PL55=1,KJ55=0),$C$17,0)</f>
        <v>0</v>
      </c>
      <c r="SW55" s="2">
        <f>IF(AND(FI55&lt;0,LG55=0,MC55&gt;=MC$6*'Drive Train'!$AA$52,MC55&lt;=MC$6*'Drive Train'!$AA$53,PM55=1,KK55=0),$C$17,0)</f>
        <v>0</v>
      </c>
      <c r="SX55" s="2">
        <f>IF(AND(FJ55&lt;0,LH55=0,MD55&gt;=MD$6*'Drive Train'!$AA$52,MD55&lt;=MD$6*'Drive Train'!$AA$53,PN55=1,KL55=0),$C$17,0)</f>
        <v>0.04</v>
      </c>
      <c r="SY55" s="2">
        <f>IF(AND(FK55&lt;0,LI55=0,ME55&gt;=ME$6*'Drive Train'!$AA$52,ME55&lt;=ME$6*'Drive Train'!$AA$53,PO55=1,KM55=0),$C$17,0)</f>
        <v>0.04</v>
      </c>
      <c r="SZ55" s="2">
        <f>IF(AND(FL55&lt;0,LJ55=0,MF55&gt;=MF$6*'Drive Train'!$AA$52,MF55&lt;=MF$6*'Drive Train'!$AA$53,PP55=1,KN55=0),$C$17,0)</f>
        <v>0.04</v>
      </c>
      <c r="TA55" s="2">
        <f>IF(AND(FM55&lt;0,LK55=0,MG55&gt;=MG$6*'Drive Train'!$AA$52,MG55&lt;=MG$6*'Drive Train'!$AA$53,PQ55=1,KO55=0),$C$17,0)</f>
        <v>0.04</v>
      </c>
      <c r="TB55" s="2">
        <f>IF(AND(FN55&lt;0,LL55=0,MH55&gt;=MH$6*'Drive Train'!$AA$52,MH55&lt;=MH$6*'Drive Train'!$AA$53,PR55=1,KP55=0),$C$17,0)</f>
        <v>0.04</v>
      </c>
      <c r="TC55" s="2">
        <f>IF(AND(FO55&lt;0,LM55=0,MI55&gt;=MI$6*'Drive Train'!$AA$52,MI55&lt;=MI$6*'Drive Train'!$AA$53,PS55=1,KQ55=0),$C$17,0)</f>
        <v>0.04</v>
      </c>
      <c r="TD55" s="144">
        <f t="shared" si="348"/>
        <v>1.880000000000001</v>
      </c>
    </row>
    <row r="56" spans="3:524" x14ac:dyDescent="0.2">
      <c r="C56" s="3" t="s">
        <v>222</v>
      </c>
      <c r="E56" s="18">
        <f>GM6</f>
        <v>21.509629939876188</v>
      </c>
      <c r="F56" s="18">
        <f t="shared" ref="F56:O56" si="523">GN6</f>
        <v>41.888699885202193</v>
      </c>
      <c r="G56" s="18">
        <f t="shared" si="523"/>
        <v>42.573033430336345</v>
      </c>
      <c r="H56" s="18">
        <f t="shared" si="523"/>
        <v>38.911830748778911</v>
      </c>
      <c r="I56" s="18">
        <f t="shared" si="523"/>
        <v>32.695785691206908</v>
      </c>
      <c r="J56" s="18">
        <f t="shared" si="523"/>
        <v>27.08124871304469</v>
      </c>
      <c r="K56" s="18">
        <f t="shared" si="523"/>
        <v>23.77301396834946</v>
      </c>
      <c r="L56" s="18">
        <f t="shared" si="523"/>
        <v>21.249931254447493</v>
      </c>
      <c r="M56" s="18">
        <f t="shared" si="523"/>
        <v>19.816493314273195</v>
      </c>
      <c r="N56" s="18">
        <f t="shared" si="523"/>
        <v>18.750306036095527</v>
      </c>
      <c r="O56" s="18">
        <f t="shared" si="523"/>
        <v>17.938979283347489</v>
      </c>
      <c r="R56" s="63">
        <f t="shared" si="160"/>
        <v>1.920000000000001</v>
      </c>
      <c r="S56" s="2">
        <f>NG56/'Drive Train'!$F$35</f>
        <v>0</v>
      </c>
      <c r="T56" s="2">
        <f>NH56/'Drive Train'!$F$35</f>
        <v>0.67577478057188145</v>
      </c>
      <c r="U56" s="2">
        <f>NI56/'Drive Train'!$F$35</f>
        <v>0</v>
      </c>
      <c r="V56" s="2">
        <f>NJ56/'Drive Train'!$F$35</f>
        <v>0</v>
      </c>
      <c r="W56" s="2">
        <f>NK56/'Drive Train'!$F$35</f>
        <v>0</v>
      </c>
      <c r="X56" s="2">
        <f>NL56/'Drive Train'!$F$35</f>
        <v>0</v>
      </c>
      <c r="Y56" s="2">
        <f>NM56/'Drive Train'!$F$35</f>
        <v>0</v>
      </c>
      <c r="Z56" s="2">
        <f>NN56/'Drive Train'!$F$35</f>
        <v>0</v>
      </c>
      <c r="AA56" s="2">
        <f>NO56/'Drive Train'!$F$35</f>
        <v>0.19614990308708641</v>
      </c>
      <c r="AB56" s="2">
        <f>NP56/'Drive Train'!$F$35</f>
        <v>0.97037333532638459</v>
      </c>
      <c r="AC56" s="2">
        <f>NQ56/'Drive Train'!$F$35</f>
        <v>0.97037447169945978</v>
      </c>
      <c r="AD56" s="2">
        <f>NR56/'Drive Train'!$F$35</f>
        <v>0.92756701435914313</v>
      </c>
      <c r="AE56" s="2">
        <f>NS56/'Drive Train'!$F$35</f>
        <v>0.96541958426163954</v>
      </c>
      <c r="AF56" s="2">
        <f>NT56/'Drive Train'!$F$35</f>
        <v>0.96871171126789102</v>
      </c>
      <c r="AG56" s="2">
        <f>NU56/'Drive Train'!$F$35</f>
        <v>0.1949126463046601</v>
      </c>
      <c r="AH56" s="2">
        <f>NV56/'Drive Train'!$F$35</f>
        <v>0</v>
      </c>
      <c r="AI56" s="2">
        <f>NW56/'Drive Train'!$F$35</f>
        <v>0</v>
      </c>
      <c r="AJ56" s="2">
        <f>NX56/'Drive Train'!$F$35</f>
        <v>0</v>
      </c>
      <c r="AK56" s="2">
        <f>NY56/'Drive Train'!$F$35</f>
        <v>0</v>
      </c>
      <c r="AL56" s="2">
        <f>NZ56/'Drive Train'!$F$35</f>
        <v>0</v>
      </c>
      <c r="AM56" s="2">
        <f>OA56/'Drive Train'!$F$35</f>
        <v>0</v>
      </c>
      <c r="AN56" s="61">
        <f t="shared" si="161"/>
        <v>1.920000000000001</v>
      </c>
      <c r="AO56" s="46">
        <f>LO56*12*60/(PI() * 'Drive Train'!$F$15)/S$6*ABS(S56)</f>
        <v>0</v>
      </c>
      <c r="AP56" s="46">
        <f>LP56*12*60/(PI() * 'Drive Train'!$F$15)/T$6*ABS(T56)</f>
        <v>1154.0320091060007</v>
      </c>
      <c r="AQ56" s="46">
        <f>LQ56*12*60/(PI() * 'Drive Train'!$F$15)/U$6*ABS(U56)</f>
        <v>0</v>
      </c>
      <c r="AR56" s="46">
        <f>LR56*12*60/(PI() * 'Drive Train'!$F$15)/V$6*ABS(V56)</f>
        <v>0</v>
      </c>
      <c r="AS56" s="46">
        <f>LS56*12*60/(PI() * 'Drive Train'!$F$15)/W$6*ABS(W56)</f>
        <v>0</v>
      </c>
      <c r="AT56" s="46">
        <f>LT56*12*60/(PI() * 'Drive Train'!$F$15)/X$6*ABS(X56)</f>
        <v>0</v>
      </c>
      <c r="AU56" s="46">
        <f>LU56*12*60/(PI() * 'Drive Train'!$F$15)/Y$6*ABS(Y56)</f>
        <v>0</v>
      </c>
      <c r="AV56" s="46">
        <f>LV56*12*60/(PI() * 'Drive Train'!$F$15)/Z$6*ABS(Z56)</f>
        <v>0</v>
      </c>
      <c r="AW56" s="46">
        <f>LW56*12*60/(PI() * 'Drive Train'!$F$15)/AA$6*ABS(AA56)</f>
        <v>882.75826975520283</v>
      </c>
      <c r="AX56" s="46">
        <f>LX56*12*60/(PI() * 'Drive Train'!$F$15)/AB$6*ABS(AB56)</f>
        <v>4688.803148097677</v>
      </c>
      <c r="AY56" s="46">
        <f>LY56*12*60/(PI() * 'Drive Train'!$F$15)/AC$6*ABS(AC56)</f>
        <v>4688.8149345526135</v>
      </c>
      <c r="AZ56" s="46">
        <f>LZ56*12*60/(PI() * 'Drive Train'!$F$15)/AD$6*ABS(AD56)</f>
        <v>4217.5441195358708</v>
      </c>
      <c r="BA56" s="46">
        <f>MA56*12*60/(PI() * 'Drive Train'!$F$15)/AE$6*ABS(AE56)</f>
        <v>4634.1020116426798</v>
      </c>
      <c r="BB56" s="46">
        <f>MB56*12*60/(PI() * 'Drive Train'!$F$15)/AF$6*ABS(AF56)</f>
        <v>4670.4616502950257</v>
      </c>
      <c r="BC56" s="46">
        <f>MC56*12*60/(PI() * 'Drive Train'!$F$15)/AG$6*ABS(AG56)</f>
        <v>891.77326248372287</v>
      </c>
      <c r="BD56" s="46">
        <f>MD56*12*60/(PI() * 'Drive Train'!$F$15)/AH$6*ABS(AH56)</f>
        <v>0</v>
      </c>
      <c r="BE56" s="46">
        <f>ME56*12*60/(PI() * 'Drive Train'!$F$15)/AI$6*ABS(AI56)</f>
        <v>0</v>
      </c>
      <c r="BF56" s="46">
        <f>MF56*12*60/(PI() * 'Drive Train'!$F$15)/AJ$6*ABS(AJ56)</f>
        <v>0</v>
      </c>
      <c r="BG56" s="46">
        <f>MG56*12*60/(PI() * 'Drive Train'!$F$15)/AK$6*ABS(AK56)</f>
        <v>0</v>
      </c>
      <c r="BH56" s="46">
        <f>MH56*12*60/(PI() * 'Drive Train'!$F$15)/AL$6*ABS(AL56)</f>
        <v>0</v>
      </c>
      <c r="BI56" s="46">
        <f>MI56*12*60/(PI() * 'Drive Train'!$F$15)/AM$6*ABS(AM56)</f>
        <v>0</v>
      </c>
      <c r="BJ56" s="61">
        <f t="shared" si="390"/>
        <v>1.920000000000001</v>
      </c>
      <c r="BK56" s="2">
        <f>IF(OR(KS55=1,AND($C$37=Motors!$C$32,OY55=1)),0,IF(NG56=0,-(CG55+$C$15)/($C$14-$C$15)*$C$12,($C$11*S56-AO56)/($C$11*S56)*$C$12*S56))</f>
        <v>0</v>
      </c>
      <c r="BL56" s="2">
        <f>IF(OR(KT55=1,AND($C$37=Motors!$C$32,OZ55=1)),0,IF(NH56=0,-(CH55+$C$15)/($C$14-$C$15)*$C$12,($C$11*T56-AP56)/($C$11*T56)*$C$12*T56))</f>
        <v>1.1442454408936589</v>
      </c>
      <c r="BM56" s="2">
        <f>IF(OR(KU55=1,AND($C$37=Motors!$C$32,PA55=1)),0,IF(NI56=0,-(CI55+$C$15)/($C$14-$C$15)*$C$12,($C$11*U56-AQ56)/($C$11*U56)*$C$12*U56))</f>
        <v>0</v>
      </c>
      <c r="BN56" s="2">
        <f>IF(OR(KV55=1,AND($C$37=Motors!$C$32,PB55=1)),0,IF(NJ56=0,-(CJ55+$C$15)/($C$14-$C$15)*$C$12,($C$11*V56-AR56)/($C$11*V56)*$C$12*V56))</f>
        <v>0</v>
      </c>
      <c r="BO56" s="2">
        <f>IF(OR(KW55=1,AND($C$37=Motors!$C$32,PC55=1)),0,IF(NK56=0,-(CK55+$C$15)/($C$14-$C$15)*$C$12,($C$11*W56-AS56)/($C$11*W56)*$C$12*W56))</f>
        <v>0</v>
      </c>
      <c r="BP56" s="2">
        <f>IF(OR(KX55=1,AND($C$37=Motors!$C$32,PD55=1)),0,IF(NL56=0,-(CL55+$C$15)/($C$14-$C$15)*$C$12,($C$11*X56-AT56)/($C$11*X56)*$C$12*X56))</f>
        <v>0</v>
      </c>
      <c r="BQ56" s="2">
        <f>IF(OR(KY55=1,AND($C$37=Motors!$C$32,PE55=1)),0,IF(NM56=0,-(CM55+$C$15)/($C$14-$C$15)*$C$12,($C$11*Y56-AU56)/($C$11*Y56)*$C$12*Y56))</f>
        <v>0</v>
      </c>
      <c r="BR56" s="2">
        <f>IF(OR(KZ55=1,AND($C$37=Motors!$C$32,PF55=1)),0,IF(NN56=0,-(CN55+$C$15)/($C$14-$C$15)*$C$12,($C$11*Z56-AV56)/($C$11*Z56)*$C$12*Z56))</f>
        <v>0</v>
      </c>
      <c r="BS56" s="2">
        <f>IF(OR(LA55=1,AND($C$37=Motors!$C$32,PG55=1)),0,IF(NO56=0,-(CO55+$C$15)/($C$14-$C$15)*$C$12,($C$11*AA56-AW56)/($C$11*AA56)*$C$12*AA56))</f>
        <v>0</v>
      </c>
      <c r="BT56" s="2">
        <f>IF(OR(LB55=1,AND($C$37=Motors!$C$32,PH55=1)),0,IF(NP56=0,-(CP55+$C$15)/($C$14-$C$15)*$C$12,($C$11*AB56-AX56)/($C$11*AB56)*$C$12*AB56))</f>
        <v>0.29217142077993324</v>
      </c>
      <c r="BU56" s="2">
        <f>IF(OR(LC55=1,AND($C$37=Motors!$C$32,PI55=1)),0,IF(NQ56=0,-(CQ55+$C$15)/($C$14-$C$15)*$C$12,($C$11*AC56-AY56)/($C$11*AC56)*$C$12*AC56))</f>
        <v>0.29216895767395301</v>
      </c>
      <c r="BV56" s="2">
        <f>IF(OR(LD55=1,AND($C$37=Motors!$C$32,PJ55=1)),0,IF(NR56=0,-(CR55+$C$15)/($C$14-$C$15)*$C$12,($C$11*AD56-AZ56)/($C$11*AD56)*$C$12*AD56))</f>
        <v>0.39710706651401356</v>
      </c>
      <c r="BW56" s="2">
        <f>IF(OR(LE55=1,AND($C$37=Motors!$C$32,PK55=1)),0,IF(NS56=0,-(CS55+$C$15)/($C$14-$C$15)*$C$12,($C$11*AE56-BA56)/($C$11*AE56)*$C$12*AE56))</f>
        <v>0.30438850679586671</v>
      </c>
      <c r="BX56" s="2">
        <f>IF(OR(LF55=1,AND($C$37=Motors!$C$32,PL55=1)),0,IF(NT56=0,-(CT55+$C$15)/($C$14-$C$15)*$C$12,($C$11*AF56-BB56)/($C$11*AF56)*$C$12*AF56))</f>
        <v>0.29626635245638738</v>
      </c>
      <c r="BY56" s="2">
        <f>IF(OR(LG55=1,AND($C$37=Motors!$C$32,PM55=1)),0,IF(NU56=0,-(CU55+$C$15)/($C$14-$C$15)*$C$12,($C$11*AG56-BC56)/($C$11*AG56)*$C$12*AG56))</f>
        <v>0</v>
      </c>
      <c r="BZ56" s="2">
        <f>IF(OR(LH55=1,AND($C$37=Motors!$C$32,PN55=1)),0,IF(NV56=0,-(CV55+$C$15)/($C$14-$C$15)*$C$12,($C$11*AH56-BD56)/($C$11*AH56)*$C$12*AH56))</f>
        <v>0</v>
      </c>
      <c r="CA56" s="2">
        <f>IF(OR(LI55=1,AND($C$37=Motors!$C$32,PO55=1)),0,IF(NW56=0,-(CW55+$C$15)/($C$14-$C$15)*$C$12,($C$11*AI56-BE56)/($C$11*AI56)*$C$12*AI56))</f>
        <v>0</v>
      </c>
      <c r="CB56" s="2">
        <f>IF(OR(LJ55=1,AND($C$37=Motors!$C$32,PP55=1)),0,IF(NX56=0,-(CX55+$C$15)/($C$14-$C$15)*$C$12,($C$11*AJ56-BF56)/($C$11*AJ56)*$C$12*AJ56))</f>
        <v>0</v>
      </c>
      <c r="CC56" s="2">
        <f>IF(OR(LK55=1,AND($C$37=Motors!$C$32,PQ55=1)),0,IF(NY56=0,-(CY55+$C$15)/($C$14-$C$15)*$C$12,($C$11*AK56-BG56)/($C$11*AK56)*$C$12*AK56))</f>
        <v>0</v>
      </c>
      <c r="CD56" s="2">
        <f>IF(OR(LL55=1,AND($C$37=Motors!$C$32,PR55=1)),0,IF(NZ56=0,-(CZ55+$C$15)/($C$14-$C$15)*$C$12,($C$11*AL56-BH56)/($C$11*AL56)*$C$12*AL56))</f>
        <v>0</v>
      </c>
      <c r="CE56" s="2">
        <f>IF(OR(LM55=1,AND($C$37=Motors!$C$32,PS55=1)),0,IF(OA56=0,-(DA55+$C$15)/($C$14-$C$15)*$C$12,($C$11*AM56-BI56)/($C$11*AM56)*$C$12*AM56))</f>
        <v>0</v>
      </c>
      <c r="CF56" s="61">
        <f t="shared" si="391"/>
        <v>1.920000000000001</v>
      </c>
      <c r="CG56" s="57">
        <f>IF(AND(KS55=1,OY55=1),0,ABS(BK56/$C$12*($C$14-$C$15)+$C$15) *'Drive Train'!$AA$49 + CG55*(1-'Drive Train'!$AA$49))</f>
        <v>2.7495000000000003</v>
      </c>
      <c r="CH56" s="57">
        <f>IF(AND(KT55=1,OZ55=1),0,ABS(BL56/$C$12*($C$14-$C$15)+$C$15) *'Drive Train'!$AA$49 + CH55*(1-'Drive Train'!$AA$49))</f>
        <v>63.665139031807641</v>
      </c>
      <c r="CI56" s="57">
        <f>IF(AND(KU55=1,PA55=1),0,ABS(BM56/$C$12*($C$14-$C$15)+$C$15) *'Drive Train'!$AA$49 + CI55*(1-'Drive Train'!$AA$49))</f>
        <v>2.7495000000000003</v>
      </c>
      <c r="CJ56" s="57">
        <f>IF(AND(KV55=1,PB55=1),0,ABS(BN56/$C$12*($C$14-$C$15)+$C$15) *'Drive Train'!$AA$49 + CJ55*(1-'Drive Train'!$AA$49))</f>
        <v>2.7495000000000003</v>
      </c>
      <c r="CK56" s="57">
        <f>IF(AND(KW55=1,PC55=1),0,ABS(BO56/$C$12*($C$14-$C$15)+$C$15) *'Drive Train'!$AA$49 + CK55*(1-'Drive Train'!$AA$49))</f>
        <v>2.7495000000000003</v>
      </c>
      <c r="CL56" s="57">
        <f>IF(AND(KX55=1,PD55=1),0,ABS(BP56/$C$12*($C$14-$C$15)+$C$15) *'Drive Train'!$AA$49 + CL55*(1-'Drive Train'!$AA$49))</f>
        <v>2.7495000000000003</v>
      </c>
      <c r="CM56" s="57">
        <f>IF(AND(KY55=1,PE55=1),0,ABS(BQ56/$C$12*($C$14-$C$15)+$C$15) *'Drive Train'!$AA$49 + CM55*(1-'Drive Train'!$AA$49))</f>
        <v>2.7495000000000003</v>
      </c>
      <c r="CN56" s="57">
        <f>IF(AND(KZ55=1,PF55=1),0,ABS(BR56/$C$12*($C$14-$C$15)+$C$15) *'Drive Train'!$AA$49 + CN55*(1-'Drive Train'!$AA$49))</f>
        <v>2.7495000000000003</v>
      </c>
      <c r="CO56" s="57">
        <f>IF(AND(LA55=1,PG55=1),0,ABS(BS56/$C$12*($C$14-$C$15)+$C$15) *'Drive Train'!$AA$49 + CO55*(1-'Drive Train'!$AA$49))</f>
        <v>2.7495000000000003</v>
      </c>
      <c r="CP56" s="57">
        <f>IF(AND(LB55=1,PH55=1),0,ABS(BT56/$C$12*($C$14-$C$15)+$C$15) *'Drive Train'!$AA$49 + CP55*(1-'Drive Train'!$AA$49))</f>
        <v>18.30368808550433</v>
      </c>
      <c r="CQ56" s="57">
        <f>IF(AND(LC55=1,PI55=1),0,ABS(BU56/$C$12*($C$14-$C$15)+$C$15) *'Drive Train'!$AA$49 + CQ55*(1-'Drive Train'!$AA$49))</f>
        <v>18.303556958327039</v>
      </c>
      <c r="CR56" s="57">
        <f>IF(AND(LD55=1,PJ55=1),0,ABS(BV56/$C$12*($C$14-$C$15)+$C$15) *'Drive Train'!$AA$49 + CR55*(1-'Drive Train'!$AA$49))</f>
        <v>23.890096113588356</v>
      </c>
      <c r="CS56" s="57">
        <f>IF(AND(LE55=1,PK55=1),0,ABS(BW56/$C$12*($C$14-$C$15)+$C$15) *'Drive Train'!$AA$49 + CS55*(1-'Drive Train'!$AA$49))</f>
        <v>18.954083162618133</v>
      </c>
      <c r="CT56" s="57">
        <f>IF(AND(LF55=1,PL55=1),0,ABS(BX56/$C$12*($C$14-$C$15)+$C$15) *'Drive Train'!$AA$49 + CT55*(1-'Drive Train'!$AA$49))</f>
        <v>18.521687975167843</v>
      </c>
      <c r="CU56" s="57">
        <f>IF(AND(LG55=1,PM55=1),0,ABS(BY56/$C$12*($C$14-$C$15)+$C$15) *'Drive Train'!$AA$49 + CU55*(1-'Drive Train'!$AA$49))</f>
        <v>2.7495000000000003</v>
      </c>
      <c r="CV56" s="57">
        <f>IF(AND(LH55=1,PN55=1),0,ABS(BZ56/$C$12*($C$14-$C$15)+$C$15) *'Drive Train'!$AA$49 + CV55*(1-'Drive Train'!$AA$49))</f>
        <v>2.7495000000000003</v>
      </c>
      <c r="CW56" s="57">
        <f>IF(AND(LI55=1,PO55=1),0,ABS(CA56/$C$12*($C$14-$C$15)+$C$15) *'Drive Train'!$AA$49 + CW55*(1-'Drive Train'!$AA$49))</f>
        <v>2.7495000000000003</v>
      </c>
      <c r="CX56" s="57">
        <f>IF(AND(LJ55=1,PP55=1),0,ABS(CB56/$C$12*($C$14-$C$15)+$C$15) *'Drive Train'!$AA$49 + CX55*(1-'Drive Train'!$AA$49))</f>
        <v>2.7495000000000003</v>
      </c>
      <c r="CY56" s="57">
        <f>IF(AND(LK55=1,PQ55=1),0,ABS(CC56/$C$12*($C$14-$C$15)+$C$15) *'Drive Train'!$AA$49 + CY55*(1-'Drive Train'!$AA$49))</f>
        <v>2.7495000000000003</v>
      </c>
      <c r="CZ56" s="57">
        <f>IF(AND(LL55=1,PR55=1),0,ABS(CD56/$C$12*($C$14-$C$15)+$C$15) *'Drive Train'!$AA$49 + CZ55*(1-'Drive Train'!$AA$49))</f>
        <v>2.7495000000000003</v>
      </c>
      <c r="DA56" s="57">
        <f>IF(AND(LM55=1,PS55=1),0,ABS(CE56/$C$12*($C$14-$C$15)+$C$15) *'Drive Train'!$AA$49 + DA55*(1-'Drive Train'!$AA$49))</f>
        <v>2.7495000000000003</v>
      </c>
      <c r="DB56" s="61">
        <f t="shared" si="162"/>
        <v>1.920000000000001</v>
      </c>
      <c r="DC56" s="57">
        <f t="shared" si="392"/>
        <v>2.7495000000000003</v>
      </c>
      <c r="DD56" s="57">
        <f t="shared" si="393"/>
        <v>63.665139031807641</v>
      </c>
      <c r="DE56" s="57">
        <f t="shared" si="394"/>
        <v>2.7495000000000003</v>
      </c>
      <c r="DF56" s="57">
        <f t="shared" si="395"/>
        <v>2.7495000000000003</v>
      </c>
      <c r="DG56" s="57">
        <f t="shared" si="396"/>
        <v>2.7495000000000003</v>
      </c>
      <c r="DH56" s="57">
        <f t="shared" si="397"/>
        <v>2.7495000000000003</v>
      </c>
      <c r="DI56" s="57">
        <f t="shared" si="398"/>
        <v>2.7495000000000003</v>
      </c>
      <c r="DJ56" s="57">
        <f t="shared" si="399"/>
        <v>2.7495000000000003</v>
      </c>
      <c r="DK56" s="57">
        <f t="shared" si="400"/>
        <v>2.7495000000000003</v>
      </c>
      <c r="DL56" s="57">
        <f t="shared" si="401"/>
        <v>18.30368808550433</v>
      </c>
      <c r="DM56" s="57">
        <f t="shared" si="402"/>
        <v>18.303556958327039</v>
      </c>
      <c r="DN56" s="57">
        <f t="shared" si="403"/>
        <v>23.890096113588356</v>
      </c>
      <c r="DO56" s="57">
        <f t="shared" si="404"/>
        <v>18.954083162618133</v>
      </c>
      <c r="DP56" s="57">
        <f t="shared" si="405"/>
        <v>18.521687975167843</v>
      </c>
      <c r="DQ56" s="57">
        <f t="shared" si="406"/>
        <v>2.7495000000000003</v>
      </c>
      <c r="DR56" s="57">
        <f t="shared" si="407"/>
        <v>2.7495000000000003</v>
      </c>
      <c r="DS56" s="57">
        <f t="shared" si="408"/>
        <v>2.7495000000000003</v>
      </c>
      <c r="DT56" s="57">
        <f t="shared" si="409"/>
        <v>2.7495000000000003</v>
      </c>
      <c r="DU56" s="57">
        <f t="shared" si="410"/>
        <v>2.7495000000000003</v>
      </c>
      <c r="DV56" s="57">
        <f t="shared" si="411"/>
        <v>2.7495000000000003</v>
      </c>
      <c r="DW56" s="57">
        <f t="shared" si="412"/>
        <v>2.7495000000000003</v>
      </c>
      <c r="DX56" s="61">
        <f t="shared" si="163"/>
        <v>1.920000000000001</v>
      </c>
      <c r="DY56" s="2">
        <f>IF(OY56=0,($C$23/0.4536*IF(ISNA(MK55),'Drive Train'!$F$16,'Drive Train'!$F$17)*4.448*$C$24*S$6)*SIGN(BK56),BK56)</f>
        <v>0</v>
      </c>
      <c r="DZ56" s="2">
        <f>IF(OZ56=0,($C$23/0.4536*IF(ISNA(ML55),'Drive Train'!$F$16,'Drive Train'!$F$17)*4.448*$C$24*$C$21*T$6)*SIGN(BL56),BL56)</f>
        <v>14.225645600594998</v>
      </c>
      <c r="EA56" s="2">
        <f>IF(PA56=0,($C$23/0.4536*IF(ISNA(MM55),'Drive Train'!$F$16,'Drive Train'!$F$17)*4.448*$C$24*$C$21*U$6)*SIGN(BM56),BM56)</f>
        <v>0</v>
      </c>
      <c r="EB56" s="2">
        <f>IF(PB56=0,($C$23/0.4536*IF(ISNA(MN55),'Drive Train'!$F$16,'Drive Train'!$F$17)*4.448*$C$24*$C$21*V$6)*SIGN(BN56),BN56)</f>
        <v>0</v>
      </c>
      <c r="EC56" s="2">
        <f>IF(PC56=0,($C$23/0.4536*IF(ISNA(MO55),'Drive Train'!$F$16,'Drive Train'!$F$17)*4.448*$C$24*$C$21*W$6)*SIGN(BO56),BO56)</f>
        <v>0</v>
      </c>
      <c r="ED56" s="2">
        <f>IF(PD56=0,($C$23/0.4536*IF(ISNA(MP55),'Drive Train'!$F$16,'Drive Train'!$F$17)*4.448*$C$24*$C$21*X$6)*SIGN(BP56),BP56)</f>
        <v>0</v>
      </c>
      <c r="EE56" s="2">
        <f>IF(PE56=0,($C$23/0.4536*IF(ISNA(MQ55),'Drive Train'!$F$16,'Drive Train'!$F$17)*4.448*$C$24*$C$21*Y$6)*SIGN(BQ56),BQ56)</f>
        <v>0</v>
      </c>
      <c r="EF56" s="2">
        <f>IF(PF56=0,($C$23/0.4536*IF(ISNA(MR55),'Drive Train'!$F$16,'Drive Train'!$F$17)*4.448*$C$24*$C$21*Z$6)*SIGN(BR56),BR56)</f>
        <v>0</v>
      </c>
      <c r="EG56" s="2">
        <f>IF(PG56=0,($C$23/0.4536*IF(ISNA(MS55),'Drive Train'!$F$16,'Drive Train'!$F$17)*4.448*$C$24*$C$21*AA$6)*SIGN(BS56),BS56)</f>
        <v>0</v>
      </c>
      <c r="EH56" s="2">
        <f>IF(PH56=0,($C$23/0.4536*IF(ISNA(MT55),'Drive Train'!$F$16,'Drive Train'!$F$17)*4.448*$C$24*$C$21*AB$6)*SIGN(BT56),BT56)</f>
        <v>3.1227026928135362</v>
      </c>
      <c r="EI56" s="2">
        <f>IF(PI56=0,($C$23/0.4536*IF(ISNA(MU55),'Drive Train'!$F$16,'Drive Train'!$F$17)*4.448*$C$24*$C$21*AC$6)*SIGN(BU56),BU56)</f>
        <v>2.8451291201189992</v>
      </c>
      <c r="EJ56" s="2">
        <f>IF(PJ56=0,($C$23/0.4536*IF(ISNA(MV55),'Drive Train'!$F$16,'Drive Train'!$F$17)*4.448*$C$24*$C$21*AD$6)*SIGN(BV56),BV56)</f>
        <v>3.9831807681666</v>
      </c>
      <c r="EK56" s="2">
        <f>IF(PK56=0,($C$23/0.4536*IF(ISNA(MW55),'Drive Train'!$F$16,'Drive Train'!$F$17)*4.448*$C$24*$C$21*AE$6)*SIGN(BW56),BW56)</f>
        <v>3.9831807681666</v>
      </c>
      <c r="EL56" s="2">
        <f>IF(PL56=0,($C$23/0.4536*IF(ISNA(MX55),'Drive Train'!$F$16,'Drive Train'!$F$17)*4.448*$C$24*$C$21*AF$6)*SIGN(BX56),BX56)</f>
        <v>0.29626635245638738</v>
      </c>
      <c r="EM56" s="2">
        <f>IF(PM56=0,($C$23/0.4536*IF(ISNA(MY55),'Drive Train'!$F$16,'Drive Train'!$F$17)*4.448*$C$24*$C$21*AG$6)*SIGN(BY56),BY56)</f>
        <v>0</v>
      </c>
      <c r="EN56" s="2">
        <f>IF(PN56=0,($C$23/0.4536*IF(ISNA(MZ55),'Drive Train'!$F$16,'Drive Train'!$F$17)*4.448*$C$24*$C$21*AH$6)*SIGN(BZ56),BZ56)</f>
        <v>0</v>
      </c>
      <c r="EO56" s="2">
        <f>IF(PO56=0,($C$23/0.4536*IF(ISNA(NA55),'Drive Train'!$F$16,'Drive Train'!$F$17)*4.448*$C$24*$C$21*AI$6)*SIGN(CA56),CA56)</f>
        <v>0</v>
      </c>
      <c r="EP56" s="2">
        <f>IF(PP56=0,($C$23/0.4536*IF(ISNA(NB55),'Drive Train'!$F$16,'Drive Train'!$F$17)*4.448*$C$24*$C$21*AJ$6)*SIGN(CB56),CB56)</f>
        <v>0</v>
      </c>
      <c r="EQ56" s="2">
        <f>IF(PQ56=0,($C$23/0.4536*IF(ISNA(NC55),'Drive Train'!$F$16,'Drive Train'!$F$17)*4.448*$C$24*$C$21*AK$6)*SIGN(CC56),CC56)</f>
        <v>0</v>
      </c>
      <c r="ER56" s="2">
        <f>IF(PR56=0,($C$23/0.4536*IF(ISNA(ND55),'Drive Train'!$F$16,'Drive Train'!$F$17)*4.448*$C$24*$C$21*AL$6)*SIGN(CD56),CD56)</f>
        <v>0</v>
      </c>
      <c r="ES56" s="2">
        <f>IF(PS56=0,($C$23/0.4536*IF(ISNA(NE55),'Drive Train'!$F$16,'Drive Train'!$F$17)*4.448*$C$24*$C$21*AM$6)*SIGN(CE56),CE56)</f>
        <v>0</v>
      </c>
      <c r="ET56" s="61">
        <f t="shared" si="413"/>
        <v>1.920000000000001</v>
      </c>
      <c r="EU56" s="255">
        <f>MAX(MIN(IF(AND(OY55=1,NG56&lt;0),-1,1)*(DC56-$C$15)/($C$14-$C$15)*$C$12*$C$21-$C$33*LO56/AO$6 -  OY55*$C$33/$C$21,DY55/$C$19),MAX(EU$8:EU55)*-1)</f>
        <v>-0.52640115942541543</v>
      </c>
      <c r="EV56" s="255">
        <f>MAX(MIN(IF(AND(OZ55=1,NH56&lt;0),-1,1)*(DD56-$C$15)/($C$14-$C$15)*$C$12*$C$21-$C$33*LP56/AP$6 -  OZ55*$C$33/$C$21,DZ55/$C$19),MAX(EV$8:EV55)*-1)</f>
        <v>0.91660602963737647</v>
      </c>
      <c r="EW56" s="255">
        <f>MAX(MIN(IF(AND(PA55=1,NI56&lt;0),-1,1)*(DE56-$C$15)/($C$14-$C$15)*$C$12*$C$21-$C$33*LQ56/AQ$6 -  PA55*$C$33/$C$21,EA55/$C$19),MAX(EW$8:EW55)*-1)</f>
        <v>-0.47553020095602749</v>
      </c>
      <c r="EX56" s="255">
        <f>MAX(MIN(IF(AND(PB55=1,NJ56&lt;0),-1,1)*(DF56-$C$15)/($C$14-$C$15)*$C$12*$C$21-$C$33*LR56/AR$6 -  PB55*$C$33/$C$21,EB55/$C$19),MAX(EX$8:EX55)*-1)</f>
        <v>-0.50805778256133505</v>
      </c>
      <c r="EY56" s="255">
        <f>MAX(MIN(IF(AND(PC55=1,NK56&lt;0),-1,1)*(DG56-$C$15)/($C$14-$C$15)*$C$12*$C$21-$C$33*LS56/AS$6 -  PC55*$C$33/$C$21,EC55/$C$19),MAX(EY$8:EY55)*-1)</f>
        <v>-0.52327601976863414</v>
      </c>
      <c r="EZ56" s="255">
        <f>MAX(MIN(IF(AND(PD55=1,NL56&lt;0),-1,1)*(DH56-$C$15)/($C$14-$C$15)*$C$12*$C$21-$C$33*LT56/AT$6 -  PD55*$C$33/$C$21,ED55/$C$19),MAX(EZ$8:EZ55)*-1)</f>
        <v>-0.52194839402579496</v>
      </c>
      <c r="FA56" s="255">
        <f>MAX(MIN(IF(AND(PE55=1,NM56&lt;0),-1,1)*(DI56-$C$15)/($C$14-$C$15)*$C$12*$C$21-$C$33*LU56/AU$6 -  PE55*$C$33/$C$21,EE55/$C$19),MAX(FA$8:FA55)*-1)</f>
        <v>-0.52696488289626198</v>
      </c>
      <c r="FB56" s="255">
        <f>MAX(MIN(IF(AND(PF55=1,NN56&lt;0),-1,1)*(DJ56-$C$15)/($C$14-$C$15)*$C$12*$C$21-$C$33*LV56/AV$6 -  PF55*$C$33/$C$21,EF55/$C$19),MAX(FB$8:FB55)*-1)</f>
        <v>-0.53597818417331411</v>
      </c>
      <c r="FC56" s="255">
        <f>MAX(MIN(IF(AND(PG55=1,NO56&lt;0),-1,1)*(DK56-$C$15)/($C$14-$C$15)*$C$12*$C$21-$C$33*LW56/AW$6 -  PG55*$C$33/$C$21,EG55/$C$19),MAX(FC$8:FC55)*-1)</f>
        <v>-0.57263376636906038</v>
      </c>
      <c r="FD56" s="255">
        <f>MAX(MIN(IF(AND(PH55=1,NP56&lt;0),-1,1)*(DL56-$C$15)/($C$14-$C$15)*$C$12*$C$21-$C$33*LX56/AX$6 -  PH55*$C$33/$C$21,EH55/$C$19),MAX(FD$8:FD55)*-1)</f>
        <v>2.6112430053792934E-6</v>
      </c>
      <c r="FE56" s="255">
        <f>MAX(MIN(IF(AND(PI55=1,NQ56&lt;0),-1,1)*(DM56-$C$15)/($C$14-$C$15)*$C$12*$C$21-$C$33*LY56/AY$6 -  PI55*$C$33/$C$21,EI55/$C$19),MAX(FE$8:FE55)*-1)</f>
        <v>9.7022289313741794E-8</v>
      </c>
      <c r="FF56" s="255">
        <f>MAX(MIN(IF(AND(PJ55=1,NR56&lt;0),-1,1)*(DN56-$C$15)/($C$14-$C$15)*$C$12*$C$21-$C$33*LZ56/AZ$6 -  PJ55*$C$33/$C$21,EJ55/$C$19),MAX(FF$8:FF55)*-1)</f>
        <v>0.10757758226163416</v>
      </c>
      <c r="FG56" s="255">
        <f>MAX(MIN(IF(AND(PK55=1,NS56&lt;0),-1,1)*(DO56-$C$15)/($C$14-$C$15)*$C$12*$C$21-$C$33*MA56/BA$6 -  PK55*$C$33/$C$21,EK55/$C$19),MAX(FG$8:FG55)*-1)</f>
        <v>1.2456581063058192E-2</v>
      </c>
      <c r="FH56" s="255">
        <f>MAX(MIN(IF(AND(PL55=1,NT56&lt;0),-1,1)*(DP56-$C$15)/($C$14-$C$15)*$C$12*$C$21-$C$33*MB56/BB$6 -  PL55*$C$33/$C$21,EL55/$C$19),MAX(FH$8:FH55)*-1)</f>
        <v>4.1750545710697584E-3</v>
      </c>
      <c r="FI56" s="255">
        <f>MAX(MIN(IF(AND(PM55=1,NU56&lt;0),-1,1)*(DQ56-$C$15)/($C$14-$C$15)*$C$12*$C$21-$C$33*MC56/BC$6 -  PM55*$C$33/$C$21,EM55/$C$19),MAX(FI$8:FI55)*-1)</f>
        <v>-0.57661721973580515</v>
      </c>
      <c r="FJ56" s="255">
        <f>MAX(MIN(IF(AND(PN55=1,NV56&lt;0),-1,1)*(DR56-$C$15)/($C$14-$C$15)*$C$12*$C$21-$C$33*MD56/BD$6 -  PN55*$C$33/$C$21,EN55/$C$19),MAX(FJ$8:FJ55)*-1)</f>
        <v>-0.55090782167051189</v>
      </c>
      <c r="FK56" s="255">
        <f>MAX(MIN(IF(AND(PO55=1,NW56&lt;0),-1,1)*(DS56-$C$15)/($C$14-$C$15)*$C$12*$C$21-$C$33*ME56/BE$6 -  PO55*$C$33/$C$21,EO55/$C$19),MAX(FK$8:FK55)*-1)</f>
        <v>-0.55098246159274633</v>
      </c>
      <c r="FL56" s="255">
        <f>MAX(MIN(IF(AND(PP55=1,NX56&lt;0),-1,1)*(DT56-$C$15)/($C$14-$C$15)*$C$12*$C$21-$C$33*MF56/BF$6 -  PP55*$C$33/$C$21,EP55/$C$19),MAX(FL$8:FL55)*-1)</f>
        <v>-0.53854833979954042</v>
      </c>
      <c r="FM56" s="255">
        <f>MAX(MIN(IF(AND(PQ55=1,NY56&lt;0),-1,1)*(DU56-$C$15)/($C$14-$C$15)*$C$12*$C$21-$C$33*MG56/BG$6 -  PQ55*$C$33/$C$21,EQ55/$C$19),MAX(FM$8:FM55)*-1)</f>
        <v>-0.53857210311643466</v>
      </c>
      <c r="FN56" s="255">
        <f>MAX(MIN(IF(AND(PR55=1,NZ56&lt;0),-1,1)*(DV56-$C$15)/($C$14-$C$15)*$C$12*$C$21-$C$33*MH56/BH$6 -  PR55*$C$33/$C$21,ER55/$C$19),MAX(FN$8:FN55)*-1)</f>
        <v>-0.526395123897901</v>
      </c>
      <c r="FO56" s="255">
        <f>MAX(MIN(IF(AND(PS55=1,OA56&lt;0),-1,1)*(DW56-$C$15)/($C$14-$C$15)*$C$12*$C$21-$C$33*MI56/BI$6 -  PS55*$C$33/$C$21,ES55/$C$19),MAX(FO$8:FO55)*-1)</f>
        <v>-0.52639577209157284</v>
      </c>
      <c r="FP56" s="61">
        <f t="shared" si="164"/>
        <v>1.920000000000001</v>
      </c>
      <c r="FQ56" s="256">
        <f t="shared" si="457"/>
        <v>2.7495000000000003</v>
      </c>
      <c r="FR56" s="256">
        <f t="shared" si="458"/>
        <v>63.665139031807641</v>
      </c>
      <c r="FS56" s="256">
        <f t="shared" si="459"/>
        <v>2.7495000000000003</v>
      </c>
      <c r="FT56" s="256">
        <f t="shared" si="460"/>
        <v>2.7495000000000003</v>
      </c>
      <c r="FU56" s="256">
        <f t="shared" si="461"/>
        <v>2.7495000000000003</v>
      </c>
      <c r="FV56" s="256">
        <f t="shared" si="462"/>
        <v>2.7495000000000003</v>
      </c>
      <c r="FW56" s="256">
        <f t="shared" si="463"/>
        <v>2.7495000000000003</v>
      </c>
      <c r="FX56" s="256">
        <f t="shared" si="464"/>
        <v>2.7495000000000003</v>
      </c>
      <c r="FY56" s="256">
        <f t="shared" si="465"/>
        <v>2.7495000000000003</v>
      </c>
      <c r="FZ56" s="256">
        <f t="shared" si="466"/>
        <v>3.1227786986086654</v>
      </c>
      <c r="GA56" s="256">
        <f t="shared" si="467"/>
        <v>3.122606059927564</v>
      </c>
      <c r="GB56" s="256">
        <f t="shared" si="468"/>
        <v>10.509401916477195</v>
      </c>
      <c r="GC56" s="256">
        <f t="shared" si="469"/>
        <v>3.9779291277127147</v>
      </c>
      <c r="GD56" s="256">
        <f t="shared" si="470"/>
        <v>3.4092790478114909</v>
      </c>
      <c r="GE56" s="256">
        <f t="shared" si="471"/>
        <v>2.7495000000000003</v>
      </c>
      <c r="GF56" s="256">
        <f t="shared" si="472"/>
        <v>2.7495000000000003</v>
      </c>
      <c r="GG56" s="256">
        <f t="shared" si="473"/>
        <v>2.7495000000000003</v>
      </c>
      <c r="GH56" s="256">
        <f t="shared" si="474"/>
        <v>2.7495000000000003</v>
      </c>
      <c r="GI56" s="256">
        <f t="shared" si="475"/>
        <v>2.7495000000000003</v>
      </c>
      <c r="GJ56" s="256">
        <f t="shared" si="476"/>
        <v>2.7495000000000003</v>
      </c>
      <c r="GK56" s="256">
        <f t="shared" si="477"/>
        <v>2.7495000000000003</v>
      </c>
      <c r="GL56" s="61">
        <f t="shared" si="186"/>
        <v>1.920000000000001</v>
      </c>
      <c r="GM56" s="57">
        <f t="shared" si="414"/>
        <v>-13.624267053086664</v>
      </c>
      <c r="GN56" s="57">
        <f t="shared" si="415"/>
        <v>6.6425839492573902</v>
      </c>
      <c r="GO56" s="57">
        <f t="shared" si="416"/>
        <v>-4.9777523840489</v>
      </c>
      <c r="GP56" s="57">
        <f t="shared" si="417"/>
        <v>-6.9546273201209017</v>
      </c>
      <c r="GQ56" s="57">
        <f t="shared" si="418"/>
        <v>-8.8483432150418349</v>
      </c>
      <c r="GR56" s="57">
        <f t="shared" si="419"/>
        <v>-10.507016320086981</v>
      </c>
      <c r="GS56" s="57">
        <f t="shared" si="420"/>
        <v>-12.30528013529808</v>
      </c>
      <c r="GT56" s="57">
        <f t="shared" si="421"/>
        <v>-14.242062438484092</v>
      </c>
      <c r="GU56" s="57">
        <f t="shared" si="422"/>
        <v>-17.060451087421807</v>
      </c>
      <c r="GV56" s="57">
        <f t="shared" si="423"/>
        <v>8.6207088722029435E-5</v>
      </c>
      <c r="GW56" s="57">
        <f t="shared" si="424"/>
        <v>3.5155709262060705E-6</v>
      </c>
      <c r="GX56" s="57">
        <f t="shared" si="425"/>
        <v>2.7843132246473892</v>
      </c>
      <c r="GY56" s="57">
        <f t="shared" si="426"/>
        <v>0.32240010101188438</v>
      </c>
      <c r="GZ56" s="57">
        <f t="shared" si="427"/>
        <v>0.10805838364709013</v>
      </c>
      <c r="HA56" s="57">
        <f t="shared" si="428"/>
        <v>-14.923954570434534</v>
      </c>
      <c r="HB56" s="57">
        <f t="shared" si="429"/>
        <v>-14.258546262067583</v>
      </c>
      <c r="HC56" s="57">
        <f t="shared" si="430"/>
        <v>-14.260478085763513</v>
      </c>
      <c r="HD56" s="57">
        <f t="shared" si="431"/>
        <v>-13.938659273536437</v>
      </c>
      <c r="HE56" s="57">
        <f t="shared" si="432"/>
        <v>-13.939274313548488</v>
      </c>
      <c r="HF56" s="57">
        <f t="shared" si="433"/>
        <v>-13.624110842111083</v>
      </c>
      <c r="HG56" s="57">
        <f t="shared" si="434"/>
        <v>-13.624127618600893</v>
      </c>
      <c r="HH56" s="61">
        <f t="shared" si="187"/>
        <v>1.920000000000001</v>
      </c>
      <c r="HI56" s="57">
        <f t="shared" si="188"/>
        <v>13.624267053086664</v>
      </c>
      <c r="HJ56" s="57">
        <f t="shared" si="189"/>
        <v>6.6425839492573902</v>
      </c>
      <c r="HK56" s="57">
        <f t="shared" si="190"/>
        <v>4.9777523840489</v>
      </c>
      <c r="HL56" s="57">
        <f t="shared" si="191"/>
        <v>6.9546273201209017</v>
      </c>
      <c r="HM56" s="57">
        <f t="shared" si="192"/>
        <v>8.8483432150418349</v>
      </c>
      <c r="HN56" s="57">
        <f t="shared" si="193"/>
        <v>10.507016320086981</v>
      </c>
      <c r="HO56" s="57">
        <f t="shared" si="194"/>
        <v>12.30528013529808</v>
      </c>
      <c r="HP56" s="57">
        <f t="shared" si="195"/>
        <v>14.242062438484092</v>
      </c>
      <c r="HQ56" s="57">
        <f t="shared" si="196"/>
        <v>17.060451087421807</v>
      </c>
      <c r="HR56" s="57">
        <f t="shared" si="197"/>
        <v>8.6207088722029435E-5</v>
      </c>
      <c r="HS56" s="57">
        <f t="shared" si="198"/>
        <v>3.5155709262060705E-6</v>
      </c>
      <c r="HT56" s="57">
        <f t="shared" si="199"/>
        <v>2.7843132246473892</v>
      </c>
      <c r="HU56" s="57">
        <f t="shared" si="200"/>
        <v>0.32240010101188438</v>
      </c>
      <c r="HV56" s="57">
        <f t="shared" si="201"/>
        <v>0.10805838364709013</v>
      </c>
      <c r="HW56" s="57">
        <f t="shared" si="202"/>
        <v>14.923954570434534</v>
      </c>
      <c r="HX56" s="57">
        <f t="shared" si="203"/>
        <v>14.258546262067583</v>
      </c>
      <c r="HY56" s="57">
        <f t="shared" si="204"/>
        <v>14.260478085763513</v>
      </c>
      <c r="HZ56" s="57">
        <f t="shared" si="205"/>
        <v>13.938659273536437</v>
      </c>
      <c r="IA56" s="57">
        <f t="shared" si="206"/>
        <v>13.939274313548488</v>
      </c>
      <c r="IB56" s="57">
        <f t="shared" si="207"/>
        <v>13.624110842111083</v>
      </c>
      <c r="IC56" s="57">
        <f t="shared" si="208"/>
        <v>13.624127618600893</v>
      </c>
      <c r="ID56" s="61">
        <f t="shared" si="209"/>
        <v>1.920000000000001</v>
      </c>
      <c r="IE56" s="57">
        <f t="shared" si="210"/>
        <v>0</v>
      </c>
      <c r="IF56" s="57">
        <f t="shared" si="211"/>
        <v>8.3796072790913296</v>
      </c>
      <c r="IG56" s="57">
        <f t="shared" si="212"/>
        <v>0</v>
      </c>
      <c r="IH56" s="57">
        <f t="shared" si="213"/>
        <v>0</v>
      </c>
      <c r="II56" s="57">
        <f t="shared" si="214"/>
        <v>0</v>
      </c>
      <c r="IJ56" s="57">
        <f t="shared" si="215"/>
        <v>0</v>
      </c>
      <c r="IK56" s="57">
        <f t="shared" si="216"/>
        <v>0</v>
      </c>
      <c r="IL56" s="57">
        <f t="shared" si="217"/>
        <v>0</v>
      </c>
      <c r="IM56" s="57">
        <f t="shared" si="218"/>
        <v>2.4322587982798716</v>
      </c>
      <c r="IN56" s="57">
        <f t="shared" si="219"/>
        <v>12.032629358047169</v>
      </c>
      <c r="IO56" s="57">
        <f t="shared" si="220"/>
        <v>12.032643449073301</v>
      </c>
      <c r="IP56" s="57">
        <f t="shared" si="221"/>
        <v>11.501830978053375</v>
      </c>
      <c r="IQ56" s="57">
        <f t="shared" si="222"/>
        <v>11.971202844844331</v>
      </c>
      <c r="IR56" s="57">
        <f t="shared" si="223"/>
        <v>12.012025219721849</v>
      </c>
      <c r="IS56" s="57">
        <f t="shared" si="224"/>
        <v>2.4169168141777853</v>
      </c>
      <c r="IT56" s="57">
        <f t="shared" si="225"/>
        <v>0</v>
      </c>
      <c r="IU56" s="57">
        <f t="shared" si="226"/>
        <v>0</v>
      </c>
      <c r="IV56" s="57">
        <f t="shared" si="227"/>
        <v>0</v>
      </c>
      <c r="IW56" s="57">
        <f t="shared" si="228"/>
        <v>0</v>
      </c>
      <c r="IX56" s="57">
        <f t="shared" si="229"/>
        <v>0</v>
      </c>
      <c r="IY56" s="57">
        <f t="shared" si="230"/>
        <v>0</v>
      </c>
      <c r="IZ56" s="61">
        <f t="shared" si="231"/>
        <v>1.920000000000001</v>
      </c>
      <c r="JA56" s="256" t="e">
        <f t="shared" si="349"/>
        <v>#N/A</v>
      </c>
      <c r="JB56" s="256" t="e">
        <f t="shared" si="350"/>
        <v>#N/A</v>
      </c>
      <c r="JC56" s="256" t="e">
        <f t="shared" si="351"/>
        <v>#N/A</v>
      </c>
      <c r="JD56" s="256" t="e">
        <f t="shared" si="352"/>
        <v>#N/A</v>
      </c>
      <c r="JE56" s="256" t="e">
        <f t="shared" si="353"/>
        <v>#N/A</v>
      </c>
      <c r="JF56" s="256" t="e">
        <f t="shared" si="354"/>
        <v>#N/A</v>
      </c>
      <c r="JG56" s="256" t="e">
        <f t="shared" si="355"/>
        <v>#N/A</v>
      </c>
      <c r="JH56" s="256" t="e">
        <f t="shared" si="356"/>
        <v>#N/A</v>
      </c>
      <c r="JI56" s="256" t="e">
        <f t="shared" si="357"/>
        <v>#N/A</v>
      </c>
      <c r="JJ56" s="256" t="e">
        <f t="shared" si="358"/>
        <v>#N/A</v>
      </c>
      <c r="JK56" s="256" t="e">
        <f t="shared" si="359"/>
        <v>#N/A</v>
      </c>
      <c r="JL56" s="256" t="e">
        <f t="shared" si="360"/>
        <v>#N/A</v>
      </c>
      <c r="JM56" s="256" t="e">
        <f t="shared" si="361"/>
        <v>#N/A</v>
      </c>
      <c r="JN56" s="256" t="e">
        <f t="shared" si="362"/>
        <v>#N/A</v>
      </c>
      <c r="JO56" s="256" t="e">
        <f t="shared" si="363"/>
        <v>#N/A</v>
      </c>
      <c r="JP56" s="256" t="e">
        <f t="shared" si="364"/>
        <v>#N/A</v>
      </c>
      <c r="JQ56" s="256" t="e">
        <f t="shared" si="365"/>
        <v>#N/A</v>
      </c>
      <c r="JR56" s="256" t="e">
        <f t="shared" si="366"/>
        <v>#N/A</v>
      </c>
      <c r="JS56" s="256" t="e">
        <f t="shared" si="367"/>
        <v>#N/A</v>
      </c>
      <c r="JT56" s="256" t="e">
        <f t="shared" si="368"/>
        <v>#N/A</v>
      </c>
      <c r="JU56" s="256" t="e">
        <f t="shared" si="369"/>
        <v>#N/A</v>
      </c>
      <c r="JV56" s="61">
        <f t="shared" si="233"/>
        <v>1.920000000000001</v>
      </c>
      <c r="JW56" s="46">
        <f t="shared" si="478"/>
        <v>0</v>
      </c>
      <c r="JX56" s="46">
        <f t="shared" si="479"/>
        <v>0</v>
      </c>
      <c r="JY56" s="46">
        <f t="shared" si="480"/>
        <v>0</v>
      </c>
      <c r="JZ56" s="46">
        <f t="shared" si="481"/>
        <v>0</v>
      </c>
      <c r="KA56" s="46">
        <f t="shared" si="482"/>
        <v>0</v>
      </c>
      <c r="KB56" s="46">
        <f t="shared" si="483"/>
        <v>0</v>
      </c>
      <c r="KC56" s="46">
        <f t="shared" si="484"/>
        <v>0</v>
      </c>
      <c r="KD56" s="46">
        <f t="shared" si="485"/>
        <v>0</v>
      </c>
      <c r="KE56" s="46">
        <f t="shared" si="486"/>
        <v>0</v>
      </c>
      <c r="KF56" s="46">
        <f t="shared" si="487"/>
        <v>1</v>
      </c>
      <c r="KG56" s="46">
        <f t="shared" si="488"/>
        <v>1</v>
      </c>
      <c r="KH56" s="46">
        <f t="shared" si="489"/>
        <v>0</v>
      </c>
      <c r="KI56" s="46">
        <f t="shared" si="490"/>
        <v>0</v>
      </c>
      <c r="KJ56" s="46">
        <f t="shared" si="491"/>
        <v>1</v>
      </c>
      <c r="KK56" s="46">
        <f t="shared" si="492"/>
        <v>0</v>
      </c>
      <c r="KL56" s="46">
        <f t="shared" si="493"/>
        <v>0</v>
      </c>
      <c r="KM56" s="46">
        <f t="shared" si="494"/>
        <v>0</v>
      </c>
      <c r="KN56" s="46">
        <f t="shared" si="495"/>
        <v>0</v>
      </c>
      <c r="KO56" s="46">
        <f t="shared" si="496"/>
        <v>0</v>
      </c>
      <c r="KP56" s="46">
        <f t="shared" si="497"/>
        <v>0</v>
      </c>
      <c r="KQ56" s="46">
        <f t="shared" si="498"/>
        <v>0</v>
      </c>
      <c r="KR56" s="61">
        <f t="shared" si="255"/>
        <v>1.920000000000001</v>
      </c>
      <c r="KS56" s="1">
        <f t="shared" si="499"/>
        <v>0</v>
      </c>
      <c r="KT56" s="1">
        <f t="shared" si="500"/>
        <v>0</v>
      </c>
      <c r="KU56" s="1">
        <f t="shared" si="501"/>
        <v>0</v>
      </c>
      <c r="KV56" s="1">
        <f t="shared" si="502"/>
        <v>0</v>
      </c>
      <c r="KW56" s="1">
        <f t="shared" si="503"/>
        <v>0</v>
      </c>
      <c r="KX56" s="1">
        <f t="shared" si="504"/>
        <v>0</v>
      </c>
      <c r="KY56" s="1">
        <f t="shared" si="505"/>
        <v>0</v>
      </c>
      <c r="KZ56" s="1">
        <f t="shared" si="506"/>
        <v>0</v>
      </c>
      <c r="LA56" s="1">
        <f t="shared" si="507"/>
        <v>0</v>
      </c>
      <c r="LB56" s="1">
        <f t="shared" si="508"/>
        <v>0</v>
      </c>
      <c r="LC56" s="1">
        <f t="shared" si="509"/>
        <v>0</v>
      </c>
      <c r="LD56" s="1">
        <f t="shared" si="510"/>
        <v>0</v>
      </c>
      <c r="LE56" s="1">
        <f t="shared" si="511"/>
        <v>0</v>
      </c>
      <c r="LF56" s="1">
        <f t="shared" si="512"/>
        <v>0</v>
      </c>
      <c r="LG56" s="1">
        <f t="shared" si="513"/>
        <v>0</v>
      </c>
      <c r="LH56" s="1">
        <f t="shared" si="514"/>
        <v>0</v>
      </c>
      <c r="LI56" s="1">
        <f t="shared" si="515"/>
        <v>0</v>
      </c>
      <c r="LJ56" s="1">
        <f t="shared" si="516"/>
        <v>0</v>
      </c>
      <c r="LK56" s="1">
        <f t="shared" si="517"/>
        <v>0</v>
      </c>
      <c r="LL56" s="1">
        <f t="shared" si="518"/>
        <v>0</v>
      </c>
      <c r="LM56" s="1">
        <f t="shared" si="519"/>
        <v>0</v>
      </c>
      <c r="LN56" s="61">
        <f t="shared" si="277"/>
        <v>1.920000000000001</v>
      </c>
      <c r="LO56" s="57">
        <f t="shared" si="278"/>
        <v>8.874808664930514</v>
      </c>
      <c r="LP56" s="57">
        <f t="shared" si="279"/>
        <v>14.902641243329477</v>
      </c>
      <c r="LQ56" s="57">
        <f t="shared" si="280"/>
        <v>16.170643414218329</v>
      </c>
      <c r="LR56" s="57">
        <f t="shared" si="281"/>
        <v>15.188358629262034</v>
      </c>
      <c r="LS56" s="57">
        <f t="shared" si="282"/>
        <v>13.364361567689379</v>
      </c>
      <c r="LT56" s="57">
        <f t="shared" si="283"/>
        <v>11.147724737922708</v>
      </c>
      <c r="LU56" s="57">
        <f t="shared" si="284"/>
        <v>9.8652860476525284</v>
      </c>
      <c r="LV56" s="57">
        <f t="shared" si="285"/>
        <v>9.0724076515485095</v>
      </c>
      <c r="LW56" s="57">
        <f t="shared" si="286"/>
        <v>9.5530456743754666</v>
      </c>
      <c r="LX56" s="57">
        <f t="shared" si="287"/>
        <v>9.2561241373308611</v>
      </c>
      <c r="LY56" s="57">
        <f t="shared" si="288"/>
        <v>8.4333688706076337</v>
      </c>
      <c r="LZ56" s="57">
        <f t="shared" si="289"/>
        <v>11.110145373036673</v>
      </c>
      <c r="MA56" s="57">
        <f t="shared" si="290"/>
        <v>11.728835318131795</v>
      </c>
      <c r="MB56" s="57">
        <f t="shared" si="291"/>
        <v>11.780688249419468</v>
      </c>
      <c r="MC56" s="57">
        <f t="shared" si="292"/>
        <v>11.179434412978186</v>
      </c>
      <c r="MD56" s="57">
        <f t="shared" si="293"/>
        <v>9.9995222418152299</v>
      </c>
      <c r="ME56" s="57">
        <f t="shared" si="294"/>
        <v>10.002947781085945</v>
      </c>
      <c r="MF56" s="57">
        <f t="shared" si="295"/>
        <v>9.4322937500477089</v>
      </c>
      <c r="MG56" s="57">
        <f t="shared" si="296"/>
        <v>9.433384348386868</v>
      </c>
      <c r="MH56" s="57">
        <f t="shared" si="297"/>
        <v>8.8745316692437388</v>
      </c>
      <c r="MI56" s="57">
        <f t="shared" si="298"/>
        <v>8.8745614175715968</v>
      </c>
      <c r="MJ56" s="61">
        <f t="shared" si="299"/>
        <v>1.920000000000001</v>
      </c>
      <c r="MK56" s="57" t="e">
        <f t="shared" si="435"/>
        <v>#N/A</v>
      </c>
      <c r="ML56" s="57" t="e">
        <f t="shared" si="370"/>
        <v>#N/A</v>
      </c>
      <c r="MM56" s="57" t="e">
        <f t="shared" si="371"/>
        <v>#N/A</v>
      </c>
      <c r="MN56" s="57" t="e">
        <f t="shared" si="372"/>
        <v>#N/A</v>
      </c>
      <c r="MO56" s="57" t="e">
        <f t="shared" si="373"/>
        <v>#N/A</v>
      </c>
      <c r="MP56" s="57" t="e">
        <f t="shared" si="374"/>
        <v>#N/A</v>
      </c>
      <c r="MQ56" s="57" t="e">
        <f t="shared" si="375"/>
        <v>#N/A</v>
      </c>
      <c r="MR56" s="57" t="e">
        <f t="shared" si="376"/>
        <v>#N/A</v>
      </c>
      <c r="MS56" s="57" t="e">
        <f t="shared" si="377"/>
        <v>#N/A</v>
      </c>
      <c r="MT56" s="57" t="e">
        <f t="shared" si="378"/>
        <v>#N/A</v>
      </c>
      <c r="MU56" s="57" t="e">
        <f t="shared" si="379"/>
        <v>#N/A</v>
      </c>
      <c r="MV56" s="57" t="e">
        <f t="shared" si="380"/>
        <v>#N/A</v>
      </c>
      <c r="MW56" s="57" t="e">
        <f t="shared" si="381"/>
        <v>#N/A</v>
      </c>
      <c r="MX56" s="57" t="e">
        <f t="shared" si="382"/>
        <v>#N/A</v>
      </c>
      <c r="MY56" s="57" t="e">
        <f t="shared" si="383"/>
        <v>#N/A</v>
      </c>
      <c r="MZ56" s="57" t="e">
        <f t="shared" si="384"/>
        <v>#N/A</v>
      </c>
      <c r="NA56" s="57" t="e">
        <f t="shared" si="385"/>
        <v>#N/A</v>
      </c>
      <c r="NB56" s="57" t="e">
        <f t="shared" si="386"/>
        <v>#N/A</v>
      </c>
      <c r="NC56" s="57" t="e">
        <f t="shared" si="387"/>
        <v>#N/A</v>
      </c>
      <c r="ND56" s="57" t="e">
        <f t="shared" si="388"/>
        <v>#N/A</v>
      </c>
      <c r="NE56" s="57" t="e">
        <f t="shared" si="389"/>
        <v>#N/A</v>
      </c>
      <c r="NF56" s="61">
        <f t="shared" si="320"/>
        <v>1.920000000000001</v>
      </c>
      <c r="NG56" s="256">
        <f>IF(OY55=0,MIN('Drive Train'!$F$35-FQ55*$C$19*'Drive Train'!$F$39,NG55+$C$39)-$C$7,IF(LO55-1&lt;=0,0,IF($C$37=Motors!$C$30,MAX(MAX(NG$8:NG55)*-1,NG55-$C$39),MAX(0,MAX(NG$8:NG55)*-1,NG55-$C$39))))</f>
        <v>0</v>
      </c>
      <c r="NH56" s="256">
        <f>IF(OZ55=0,MIN('Drive Train'!$F$35-FR55*$C$19*'Drive Train'!$F$39,NH55+$C$39)-$C$7,IF(LP55-1&lt;=0,0,IF($C$37=Motors!$C$30,MAX(MAX(NH$8:NH55)*-1,NH55-$C$39),MAX(0,MAX(NH$8:NH55)*-1,NH55-$C$39))))</f>
        <v>8.3796072790913296</v>
      </c>
      <c r="NI56" s="256">
        <f>IF(PA55=0,MIN('Drive Train'!$F$35-FS55*$C$19*'Drive Train'!$F$39,NI55+$C$39)-$C$7,IF(LQ55-1&lt;=0,0,IF($C$37=Motors!$C$30,MAX(MAX(NI$8:NI55)*-1,NI55-$C$39),MAX(0,MAX(NI$8:NI55)*-1,NI55-$C$39))))</f>
        <v>0</v>
      </c>
      <c r="NJ56" s="256">
        <f>IF(PB55=0,MIN('Drive Train'!$F$35-FT55*$C$19*'Drive Train'!$F$39,NJ55+$C$39)-$C$7,IF(LR55-1&lt;=0,0,IF($C$37=Motors!$C$30,MAX(MAX(NJ$8:NJ55)*-1,NJ55-$C$39),MAX(0,MAX(NJ$8:NJ55)*-1,NJ55-$C$39))))</f>
        <v>0</v>
      </c>
      <c r="NK56" s="256">
        <f>IF(PC55=0,MIN('Drive Train'!$F$35-FU55*$C$19*'Drive Train'!$F$39,NK55+$C$39)-$C$7,IF(LS55-1&lt;=0,0,IF($C$37=Motors!$C$30,MAX(MAX(NK$8:NK55)*-1,NK55-$C$39),MAX(0,MAX(NK$8:NK55)*-1,NK55-$C$39))))</f>
        <v>0</v>
      </c>
      <c r="NL56" s="256">
        <f>IF(PD55=0,MIN('Drive Train'!$F$35-FV55*$C$19*'Drive Train'!$F$39,NL55+$C$39)-$C$7,IF(LT55-1&lt;=0,0,IF($C$37=Motors!$C$30,MAX(MAX(NL$8:NL55)*-1,NL55-$C$39),MAX(0,MAX(NL$8:NL55)*-1,NL55-$C$39))))</f>
        <v>0</v>
      </c>
      <c r="NM56" s="256">
        <f>IF(PE55=0,MIN('Drive Train'!$F$35-FW55*$C$19*'Drive Train'!$F$39,NM55+$C$39)-$C$7,IF(LU55-1&lt;=0,0,IF($C$37=Motors!$C$30,MAX(MAX(NM$8:NM55)*-1,NM55-$C$39),MAX(0,MAX(NM$8:NM55)*-1,NM55-$C$39))))</f>
        <v>0</v>
      </c>
      <c r="NN56" s="256">
        <f>IF(PF55=0,MIN('Drive Train'!$F$35-FX55*$C$19*'Drive Train'!$F$39,NN55+$C$39)-$C$7,IF(LV55-1&lt;=0,0,IF($C$37=Motors!$C$30,MAX(MAX(NN$8:NN55)*-1,NN55-$C$39),MAX(0,MAX(NN$8:NN55)*-1,NN55-$C$39))))</f>
        <v>0</v>
      </c>
      <c r="NO56" s="256">
        <f>IF(PG55=0,MIN('Drive Train'!$F$35-FY55*$C$19*'Drive Train'!$F$39,NO55+$C$39)-$C$7,IF(LW55-1&lt;=0,0,IF($C$37=Motors!$C$30,MAX(MAX(NO$8:NO55)*-1,NO55-$C$39),MAX(0,MAX(NO$8:NO55)*-1,NO55-$C$39))))</f>
        <v>2.4322587982798716</v>
      </c>
      <c r="NP56" s="256">
        <f>IF(PH55=0,MIN('Drive Train'!$F$35-FZ55*$C$19*'Drive Train'!$F$39,NP55+$C$39)-$C$7,IF(LX55-1&lt;=0,0,IF($C$37=Motors!$C$30,MAX(MAX(NP$8:NP55)*-1,NP55-$C$39),MAX(0,MAX(NP$8:NP55)*-1,NP55-$C$39))))</f>
        <v>12.032629358047169</v>
      </c>
      <c r="NQ56" s="256">
        <f>IF(PI55=0,MIN('Drive Train'!$F$35-GA55*$C$19*'Drive Train'!$F$39,NQ55+$C$39)-$C$7,IF(LY55-1&lt;=0,0,IF($C$37=Motors!$C$30,MAX(MAX(NQ$8:NQ55)*-1,NQ55-$C$39),MAX(0,MAX(NQ$8:NQ55)*-1,NQ55-$C$39))))</f>
        <v>12.032643449073301</v>
      </c>
      <c r="NR56" s="256">
        <f>IF(PJ55=0,MIN('Drive Train'!$F$35-GB55*$C$19*'Drive Train'!$F$39,NR55+$C$39)-$C$7,IF(LZ55-1&lt;=0,0,IF($C$37=Motors!$C$30,MAX(MAX(NR$8:NR55)*-1,NR55-$C$39),MAX(0,MAX(NR$8:NR55)*-1,NR55-$C$39))))</f>
        <v>11.501830978053375</v>
      </c>
      <c r="NS56" s="256">
        <f>IF(PK55=0,MIN('Drive Train'!$F$35-GC55*$C$19*'Drive Train'!$F$39,NS55+$C$39)-$C$7,IF(MA55-1&lt;=0,0,IF($C$37=Motors!$C$30,MAX(MAX(NS$8:NS55)*-1,NS55-$C$39),MAX(0,MAX(NS$8:NS55)*-1,NS55-$C$39))))</f>
        <v>11.971202844844331</v>
      </c>
      <c r="NT56" s="256">
        <f>IF(PL55=0,MIN('Drive Train'!$F$35-GD55*$C$19*'Drive Train'!$F$39,NT55+$C$39)-$C$7,IF(MB55-1&lt;=0,0,IF($C$37=Motors!$C$30,MAX(MAX(NT$8:NT55)*-1,NT55-$C$39),MAX(0,MAX(NT$8:NT55)*-1,NT55-$C$39))))</f>
        <v>12.012025219721849</v>
      </c>
      <c r="NU56" s="256">
        <f>IF(PM55=0,MIN('Drive Train'!$F$35-GE55*$C$19*'Drive Train'!$F$39,NU55+$C$39)-$C$7,IF(MC55-1&lt;=0,0,IF($C$37=Motors!$C$30,MAX(MAX(NU$8:NU55)*-1,NU55-$C$39),MAX(0,MAX(NU$8:NU55)*-1,NU55-$C$39))))</f>
        <v>2.4169168141777853</v>
      </c>
      <c r="NV56" s="256">
        <f>IF(PN55=0,MIN('Drive Train'!$F$35-GF55*$C$19*'Drive Train'!$F$39,NV55+$C$39)-$C$7,IF(MD55-1&lt;=0,0,IF($C$37=Motors!$C$30,MAX(MAX(NV$8:NV55)*-1,NV55-$C$39),MAX(0,MAX(NV$8:NV55)*-1,NV55-$C$39))))</f>
        <v>0</v>
      </c>
      <c r="NW56" s="256">
        <f>IF(PO55=0,MIN('Drive Train'!$F$35-GG55*$C$19*'Drive Train'!$F$39,NW55+$C$39)-$C$7,IF(ME55-1&lt;=0,0,IF($C$37=Motors!$C$30,MAX(MAX(NW$8:NW55)*-1,NW55-$C$39),MAX(0,MAX(NW$8:NW55)*-1,NW55-$C$39))))</f>
        <v>0</v>
      </c>
      <c r="NX56" s="256">
        <f>IF(PP55=0,MIN('Drive Train'!$F$35-GH55*$C$19*'Drive Train'!$F$39,NX55+$C$39)-$C$7,IF(MF55-1&lt;=0,0,IF($C$37=Motors!$C$30,MAX(MAX(NX$8:NX55)*-1,NX55-$C$39),MAX(0,MAX(NX$8:NX55)*-1,NX55-$C$39))))</f>
        <v>0</v>
      </c>
      <c r="NY56" s="256">
        <f>IF(PQ55=0,MIN('Drive Train'!$F$35-GI55*$C$19*'Drive Train'!$F$39,NY55+$C$39)-$C$7,IF(MG55-1&lt;=0,0,IF($C$37=Motors!$C$30,MAX(MAX(NY$8:NY55)*-1,NY55-$C$39),MAX(0,MAX(NY$8:NY55)*-1,NY55-$C$39))))</f>
        <v>0</v>
      </c>
      <c r="NZ56" s="256">
        <f>IF(PR55=0,MIN('Drive Train'!$F$35-GJ55*$C$19*'Drive Train'!$F$39,NZ55+$C$39)-$C$7,IF(MH55-1&lt;=0,0,IF($C$37=Motors!$C$30,MAX(MAX(NZ$8:NZ55)*-1,NZ55-$C$39),MAX(0,MAX(NZ$8:NZ55)*-1,NZ55-$C$39))))</f>
        <v>0</v>
      </c>
      <c r="OA56" s="256">
        <f>IF(PS55=0,MIN('Drive Train'!$F$35-GK55*$C$19*'Drive Train'!$F$39,OA55+$C$39)-$C$7,IF(MI55-1&lt;=0,0,IF($C$37=Motors!$C$30,MAX(MAX(OA$8:OA55)*-1,OA55-$C$39),MAX(0,MAX(OA$8:OA55)*-1,OA55-$C$39))))</f>
        <v>0</v>
      </c>
      <c r="OB56" s="61">
        <f t="shared" si="321"/>
        <v>1.920000000000001</v>
      </c>
      <c r="OC56" s="256">
        <f>'Drive Train'!$F$35-(FQ56*$C$13)*$C$19*'Drive Train'!$F$39</f>
        <v>12.23503</v>
      </c>
      <c r="OD56" s="256">
        <f>'Drive Train'!$F$35-(FR56*$C$13)*$C$19*'Drive Train'!$F$39</f>
        <v>8.5800916580915416</v>
      </c>
      <c r="OE56" s="256">
        <f>'Drive Train'!$F$35-(FS56*$C$13)*$C$19*'Drive Train'!$F$39</f>
        <v>12.23503</v>
      </c>
      <c r="OF56" s="256">
        <f>'Drive Train'!$F$35-(FT56*$C$13)*$C$19*'Drive Train'!$F$39</f>
        <v>12.23503</v>
      </c>
      <c r="OG56" s="256">
        <f>'Drive Train'!$F$35-(FU56*$C$13)*$C$19*'Drive Train'!$F$39</f>
        <v>12.23503</v>
      </c>
      <c r="OH56" s="256">
        <f>'Drive Train'!$F$35-(FV56*$C$13)*$C$19*'Drive Train'!$F$39</f>
        <v>12.23503</v>
      </c>
      <c r="OI56" s="256">
        <f>'Drive Train'!$F$35-(FW56*$C$13)*$C$19*'Drive Train'!$F$39</f>
        <v>12.23503</v>
      </c>
      <c r="OJ56" s="256">
        <f>'Drive Train'!$F$35-(FX56*$C$13)*$C$19*'Drive Train'!$F$39</f>
        <v>12.23503</v>
      </c>
      <c r="OK56" s="256">
        <f>'Drive Train'!$F$35-(FY56*$C$13)*$C$19*'Drive Train'!$F$39</f>
        <v>12.23503</v>
      </c>
      <c r="OL56" s="256">
        <f>'Drive Train'!$F$35-(FZ56*$C$13)*$C$19*'Drive Train'!$F$39</f>
        <v>12.21263327808348</v>
      </c>
      <c r="OM56" s="256">
        <f>'Drive Train'!$F$35-(GA56*$C$13)*$C$19*'Drive Train'!$F$39</f>
        <v>12.212643636404346</v>
      </c>
      <c r="ON56" s="256">
        <f>'Drive Train'!$F$35-(GB56*$C$13)*$C$19*'Drive Train'!$F$39</f>
        <v>11.769435885011369</v>
      </c>
      <c r="OO56" s="256">
        <f>'Drive Train'!$F$35-(GC56*$C$13)*$C$19*'Drive Train'!$F$39</f>
        <v>12.161324252337238</v>
      </c>
      <c r="OP56" s="256">
        <f>'Drive Train'!$F$35-(GD56*$C$13)*$C$19*'Drive Train'!$F$39</f>
        <v>12.195443257131311</v>
      </c>
      <c r="OQ56" s="256">
        <f>'Drive Train'!$F$35-(GE56*$C$13)*$C$19*'Drive Train'!$F$39</f>
        <v>12.23503</v>
      </c>
      <c r="OR56" s="256">
        <f>'Drive Train'!$F$35-(GF56*$C$13)*$C$19*'Drive Train'!$F$39</f>
        <v>12.23503</v>
      </c>
      <c r="OS56" s="256">
        <f>'Drive Train'!$F$35-(GG56*$C$13)*$C$19*'Drive Train'!$F$39</f>
        <v>12.23503</v>
      </c>
      <c r="OT56" s="256">
        <f>'Drive Train'!$F$35-(GH56*$C$13)*$C$19*'Drive Train'!$F$39</f>
        <v>12.23503</v>
      </c>
      <c r="OU56" s="256">
        <f>'Drive Train'!$F$35-(GI56*$C$13)*$C$19*'Drive Train'!$F$39</f>
        <v>12.23503</v>
      </c>
      <c r="OV56" s="256">
        <f>'Drive Train'!$F$35-(GJ56*$C$13)*$C$19*'Drive Train'!$F$39</f>
        <v>12.23503</v>
      </c>
      <c r="OW56" s="256">
        <f>'Drive Train'!$F$35-(GK56*$C$13)*$C$19*'Drive Train'!$F$39</f>
        <v>12.23503</v>
      </c>
      <c r="OX56" s="61">
        <f t="shared" si="322"/>
        <v>1.920000000000001</v>
      </c>
      <c r="OY56" s="1">
        <f>IF(PU56&gt;='Drive Train'!$F$29,1,0)</f>
        <v>1</v>
      </c>
      <c r="OZ56" s="1">
        <f>IF(PV56&gt;='Drive Train'!$F$29,1,0)</f>
        <v>0</v>
      </c>
      <c r="PA56" s="1">
        <f>IF(PW56&gt;='Drive Train'!$F$29,1,0)</f>
        <v>1</v>
      </c>
      <c r="PB56" s="1">
        <f>IF(PX56&gt;='Drive Train'!$F$29,1,0)</f>
        <v>1</v>
      </c>
      <c r="PC56" s="1">
        <f>IF(PY56&gt;='Drive Train'!$F$29,1,0)</f>
        <v>1</v>
      </c>
      <c r="PD56" s="1">
        <f>IF(PZ56&gt;='Drive Train'!$F$29,1,0)</f>
        <v>1</v>
      </c>
      <c r="PE56" s="1">
        <f>IF(QA56&gt;='Drive Train'!$F$29,1,0)</f>
        <v>1</v>
      </c>
      <c r="PF56" s="1">
        <f>IF(QB56&gt;='Drive Train'!$F$29,1,0)</f>
        <v>1</v>
      </c>
      <c r="PG56" s="1">
        <f>IF(QC56&gt;='Drive Train'!$F$29,1,0)</f>
        <v>1</v>
      </c>
      <c r="PH56" s="1">
        <f>IF(QD56&gt;='Drive Train'!$F$29,1,0)</f>
        <v>0</v>
      </c>
      <c r="PI56" s="1">
        <f>IF(QE56&gt;='Drive Train'!$F$29,1,0)</f>
        <v>0</v>
      </c>
      <c r="PJ56" s="1">
        <f>IF(QF56&gt;='Drive Train'!$F$29,1,0)</f>
        <v>0</v>
      </c>
      <c r="PK56" s="1">
        <f>IF(QG56&gt;='Drive Train'!$F$29,1,0)</f>
        <v>0</v>
      </c>
      <c r="PL56" s="1">
        <f>IF(QH56&gt;='Drive Train'!$F$29,1,0)</f>
        <v>1</v>
      </c>
      <c r="PM56" s="1">
        <f>IF(QI56&gt;='Drive Train'!$F$29,1,0)</f>
        <v>1</v>
      </c>
      <c r="PN56" s="1">
        <f>IF(QJ56&gt;='Drive Train'!$F$29,1,0)</f>
        <v>1</v>
      </c>
      <c r="PO56" s="1">
        <f>IF(QK56&gt;='Drive Train'!$F$29,1,0)</f>
        <v>1</v>
      </c>
      <c r="PP56" s="1">
        <f>IF(QL56&gt;='Drive Train'!$F$29,1,0)</f>
        <v>1</v>
      </c>
      <c r="PQ56" s="1">
        <f>IF(QM56&gt;='Drive Train'!$F$29,1,0)</f>
        <v>1</v>
      </c>
      <c r="PR56" s="1">
        <f>IF(QN56&gt;='Drive Train'!$F$29,1,0)</f>
        <v>1</v>
      </c>
      <c r="PS56" s="1">
        <f>IF(QO56&gt;='Drive Train'!$F$29,1,0)</f>
        <v>1</v>
      </c>
      <c r="PT56" s="253">
        <f t="shared" si="323"/>
        <v>1.920000000000001</v>
      </c>
      <c r="PU56" s="57">
        <f t="shared" si="324"/>
        <v>18.562178931201277</v>
      </c>
      <c r="PV56" s="57">
        <f t="shared" si="325"/>
        <v>15.307786365670628</v>
      </c>
      <c r="PW56" s="57">
        <f t="shared" si="326"/>
        <v>19.443279367757984</v>
      </c>
      <c r="PX56" s="57">
        <f t="shared" si="327"/>
        <v>21.37662355054087</v>
      </c>
      <c r="PY56" s="57">
        <f t="shared" si="328"/>
        <v>21.676580114252229</v>
      </c>
      <c r="PZ56" s="57">
        <f t="shared" si="329"/>
        <v>20.771559775753435</v>
      </c>
      <c r="QA56" s="57">
        <f t="shared" si="330"/>
        <v>19.644197435346289</v>
      </c>
      <c r="QB56" s="57">
        <f t="shared" si="331"/>
        <v>18.296418804730866</v>
      </c>
      <c r="QC56" s="57">
        <f t="shared" si="332"/>
        <v>17.078329737698713</v>
      </c>
      <c r="QD56" s="57">
        <f t="shared" si="333"/>
        <v>15.814922058792037</v>
      </c>
      <c r="QE56" s="57">
        <f t="shared" si="334"/>
        <v>14.657132013088152</v>
      </c>
      <c r="QF56" s="57">
        <f t="shared" si="335"/>
        <v>12.721045025747491</v>
      </c>
      <c r="QG56" s="57">
        <f t="shared" si="336"/>
        <v>15.001793742858741</v>
      </c>
      <c r="QH56" s="57">
        <f t="shared" si="337"/>
        <v>16.383752468392434</v>
      </c>
      <c r="QI56" s="57">
        <f t="shared" si="338"/>
        <v>17.233267612491655</v>
      </c>
      <c r="QJ56" s="57">
        <f t="shared" si="339"/>
        <v>17.707597360907002</v>
      </c>
      <c r="QK56" s="57">
        <f t="shared" si="340"/>
        <v>18.145851413281385</v>
      </c>
      <c r="QL56" s="57">
        <f t="shared" si="341"/>
        <v>18.322632686006106</v>
      </c>
      <c r="QM56" s="57">
        <f t="shared" si="342"/>
        <v>18.508615358257497</v>
      </c>
      <c r="QN56" s="57">
        <f t="shared" si="343"/>
        <v>18.503270018889118</v>
      </c>
      <c r="QO56" s="57">
        <f t="shared" si="344"/>
        <v>18.508977846867282</v>
      </c>
      <c r="QP56" s="61">
        <f t="shared" si="345"/>
        <v>1.920000000000001</v>
      </c>
      <c r="QQ56" s="57">
        <f t="shared" si="436"/>
        <v>3.4695548865589357E-2</v>
      </c>
      <c r="QR56" s="57">
        <f t="shared" si="437"/>
        <v>0.80338132108115023</v>
      </c>
      <c r="QS56" s="57">
        <f t="shared" si="438"/>
        <v>3.4695548865589357E-2</v>
      </c>
      <c r="QT56" s="57">
        <f t="shared" si="439"/>
        <v>3.4695548865589357E-2</v>
      </c>
      <c r="QU56" s="57">
        <f t="shared" si="440"/>
        <v>3.4695548865589357E-2</v>
      </c>
      <c r="QV56" s="57">
        <f t="shared" si="441"/>
        <v>3.4695548865589357E-2</v>
      </c>
      <c r="QW56" s="57">
        <f t="shared" si="442"/>
        <v>3.4695548865589357E-2</v>
      </c>
      <c r="QX56" s="57">
        <f t="shared" si="443"/>
        <v>3.4695548865589357E-2</v>
      </c>
      <c r="QY56" s="57">
        <f t="shared" si="444"/>
        <v>3.4695548865589357E-2</v>
      </c>
      <c r="QZ56" s="57">
        <f t="shared" si="445"/>
        <v>3.9405899594107459E-2</v>
      </c>
      <c r="RA56" s="57">
        <f t="shared" si="446"/>
        <v>3.9403721091181031E-2</v>
      </c>
      <c r="RB56" s="57">
        <f t="shared" si="447"/>
        <v>0.13261664584151769</v>
      </c>
      <c r="RC56" s="57">
        <f t="shared" si="448"/>
        <v>5.0196921052703306E-2</v>
      </c>
      <c r="RD56" s="57">
        <f t="shared" si="449"/>
        <v>4.3021206692043477E-2</v>
      </c>
      <c r="RE56" s="57">
        <f t="shared" si="450"/>
        <v>3.4695548865589357E-2</v>
      </c>
      <c r="RF56" s="57">
        <f t="shared" si="451"/>
        <v>3.4695548865589357E-2</v>
      </c>
      <c r="RG56" s="57">
        <f t="shared" si="452"/>
        <v>3.4695548865589357E-2</v>
      </c>
      <c r="RH56" s="57">
        <f t="shared" si="453"/>
        <v>3.4695548865589357E-2</v>
      </c>
      <c r="RI56" s="57">
        <f t="shared" si="454"/>
        <v>3.4695548865589357E-2</v>
      </c>
      <c r="RJ56" s="57">
        <f t="shared" si="455"/>
        <v>3.4695548865589357E-2</v>
      </c>
      <c r="RK56" s="57">
        <f t="shared" si="456"/>
        <v>3.4695548865589357E-2</v>
      </c>
      <c r="RL56" s="61">
        <f t="shared" si="346"/>
        <v>1.920000000000001</v>
      </c>
      <c r="RM56" s="2">
        <f>IF(AND(LO56&gt;=LO$6*'Drive Train'!$AA$52,LO56&lt;=LO$6*'Drive Train'!$AA$53,KS56=0,JW56=0,EU56&gt;0),$C$17,0)</f>
        <v>0</v>
      </c>
      <c r="RN56" s="2">
        <f>IF(AND(LP56&gt;=LP$6*'Drive Train'!$AA$52,LP56&lt;=LP$6*'Drive Train'!$AA$53,KT56=0,JX56=0,EV56&gt;0),$C$17,0)</f>
        <v>0.04</v>
      </c>
      <c r="RO56" s="2">
        <f>IF(AND(LQ56&gt;=LQ$6*'Drive Train'!$AA$52,LQ56&lt;=LQ$6*'Drive Train'!$AA$53,KU56=0,JY56=0,EW56&gt;0),$C$17,0)</f>
        <v>0</v>
      </c>
      <c r="RP56" s="2">
        <f>IF(AND(LR56&gt;=LR$6*'Drive Train'!$AA$52,LR56&lt;=LR$6*'Drive Train'!$AA$53,KV56=0,JZ56=0,EX56&gt;0),$C$17,0)</f>
        <v>0</v>
      </c>
      <c r="RQ56" s="2">
        <f>IF(AND(LS56&gt;=LS$6*'Drive Train'!$AA$52,LS56&lt;=LS$6*'Drive Train'!$AA$53,KW56=0,KA56=0,EY56&gt;0),$C$17,0)</f>
        <v>0</v>
      </c>
      <c r="RR56" s="2">
        <f>IF(AND(LT56&gt;=LT$6*'Drive Train'!$AA$52,LT56&lt;=LT$6*'Drive Train'!$AA$53,KX56=0,KB56=0,EZ56&gt;0),$C$17,0)</f>
        <v>0</v>
      </c>
      <c r="RS56" s="2">
        <f>IF(AND(LU56&gt;=LU$6*'Drive Train'!$AA$52,LU56&lt;=LU$6*'Drive Train'!$AA$53,KY56=0,KC56=0,FA56&gt;0),$C$17,0)</f>
        <v>0</v>
      </c>
      <c r="RT56" s="2">
        <f>IF(AND(LV56&gt;=LV$6*'Drive Train'!$AA$52,LV56&lt;=LV$6*'Drive Train'!$AA$53,KZ56=0,KD56=0,FB56&gt;0),$C$17,0)</f>
        <v>0</v>
      </c>
      <c r="RU56" s="2">
        <f>IF(AND(LW56&gt;=LW$6*'Drive Train'!$AA$52,LW56&lt;=LW$6*'Drive Train'!$AA$53,LA56=0,KE56=0,FC56&gt;0),$C$17,0)</f>
        <v>0</v>
      </c>
      <c r="RV56" s="2">
        <f>IF(AND(LX56&gt;=LX$6*'Drive Train'!$AA$52,LX56&lt;=LX$6*'Drive Train'!$AA$53,LB56=0,KF56=0,FD56&gt;0),$C$17,0)</f>
        <v>0</v>
      </c>
      <c r="RW56" s="2">
        <f>IF(AND(LY56&gt;=LY$6*'Drive Train'!$AA$52,LY56&lt;=LY$6*'Drive Train'!$AA$53,LC56=0,KG56=0,FE56&gt;0),$C$17,0)</f>
        <v>0</v>
      </c>
      <c r="RX56" s="2">
        <f>IF(AND(LZ56&gt;=LZ$6*'Drive Train'!$AA$52,LZ56&lt;=LZ$6*'Drive Train'!$AA$53,LD56=0,KH56=0,FF56&gt;0),$C$17,0)</f>
        <v>0.04</v>
      </c>
      <c r="RY56" s="2">
        <f>IF(AND(MA56&gt;=MA$6*'Drive Train'!$AA$52,MA56&lt;=MA$6*'Drive Train'!$AA$53,LE56=0,KI56=0,FG56&gt;0),$C$17,0)</f>
        <v>0</v>
      </c>
      <c r="RZ56" s="2">
        <f>IF(AND(MB56&gt;=MB$6*'Drive Train'!$AA$52,MB56&lt;=MB$6*'Drive Train'!$AA$53,LF56=0,KJ56=0,FH56&gt;0),$C$17,0)</f>
        <v>0</v>
      </c>
      <c r="SA56" s="2">
        <f>IF(AND(MC56&gt;=MC$6*'Drive Train'!$AA$52,MC56&lt;=MC$6*'Drive Train'!$AA$53,LG56=0,KK56=0,FI56&gt;0),$C$17,0)</f>
        <v>0</v>
      </c>
      <c r="SB56" s="2">
        <f>IF(AND(MD56&gt;=MD$6*'Drive Train'!$AA$52,MD56&lt;=MD$6*'Drive Train'!$AA$53,LH56=0,KL56=0,FJ56&gt;0),$C$17,0)</f>
        <v>0</v>
      </c>
      <c r="SC56" s="2">
        <f>IF(AND(ME56&gt;=ME$6*'Drive Train'!$AA$52,ME56&lt;=ME$6*'Drive Train'!$AA$53,LI56=0,KM56=0,FK56&gt;0),$C$17,0)</f>
        <v>0</v>
      </c>
      <c r="SD56" s="2">
        <f>IF(AND(MF56&gt;=MF$6*'Drive Train'!$AA$52,MF56&lt;=MF$6*'Drive Train'!$AA$53,LJ56=0,KN56=0,FL56&gt;0),$C$17,0)</f>
        <v>0</v>
      </c>
      <c r="SE56" s="2">
        <f>IF(AND(MG56&gt;=MG$6*'Drive Train'!$AA$52,MG56&lt;=MG$6*'Drive Train'!$AA$53,LK56=0,KO56=0,FM56&gt;0),$C$17,0)</f>
        <v>0</v>
      </c>
      <c r="SF56" s="2">
        <f>IF(AND(MH56&gt;=MH$6*'Drive Train'!$AA$52,MH56&lt;=MH$6*'Drive Train'!$AA$53,LL56=0,KP56=0,FN56&gt;0),$C$17,0)</f>
        <v>0</v>
      </c>
      <c r="SG56" s="2">
        <f>IF(AND(MI56&gt;=MI$6*'Drive Train'!$AA$52,MI56&lt;=MI$6*'Drive Train'!$AA$53,LM56=0,KQ56=0,FO56&gt;0),$C$17,0)</f>
        <v>0</v>
      </c>
      <c r="SH56" s="61">
        <f t="shared" si="347"/>
        <v>1.920000000000001</v>
      </c>
      <c r="SI56" s="2">
        <f>IF(AND(EU56&lt;0,KS56=0,LO56&gt;=LO$6*'Drive Train'!$AA$52,LO56&lt;=LO$6*'Drive Train'!$AA$53,OY56=1,JW56=0),$C$17,0)</f>
        <v>0.04</v>
      </c>
      <c r="SJ56" s="2">
        <f>IF(AND(EV56&lt;0,KT56=0,LP56&gt;=LP$6*'Drive Train'!$AA$52,LP56&lt;=LP$6*'Drive Train'!$AA$53,OZ56=1,JX56=0),$C$17,0)</f>
        <v>0</v>
      </c>
      <c r="SK56" s="2">
        <f>IF(AND(EW56&lt;0,KU56=0,LQ56&gt;=LQ$6*'Drive Train'!$AA$52,LQ56&lt;=LQ$6*'Drive Train'!$AA$53,PA56=1,JY56=0),$C$17,0)</f>
        <v>0.04</v>
      </c>
      <c r="SL56" s="2">
        <f>IF(AND(EX56&lt;0,KV56=0,LR56&gt;=LR$6*'Drive Train'!$AA$52,LR56&lt;=LR$6*'Drive Train'!$AA$53,PB56=1,JZ56=0),$C$17,0)</f>
        <v>0.04</v>
      </c>
      <c r="SM56" s="2">
        <f>IF(AND(EY56&lt;0,KW56=0,LS56&gt;=LS$6*'Drive Train'!$AA$52,LS56&lt;=LS$6*'Drive Train'!$AA$53,PC56=1,KA56=0),$C$17,0)</f>
        <v>0.04</v>
      </c>
      <c r="SN56" s="2">
        <f>IF(AND(EZ56&lt;0,KX56=0,LT56&gt;=LT$6*'Drive Train'!$AA$52,LT56&lt;=LT$6*'Drive Train'!$AA$53,PD56=1,KB56=0),$C$17,0)</f>
        <v>0.04</v>
      </c>
      <c r="SO56" s="2">
        <f>IF(AND(FA56&lt;0,KY56=0,LU56&gt;=LU$6*'Drive Train'!$AA$52,LU56&lt;=LU$6*'Drive Train'!$AA$53,PE56=1,KC56=0),$C$17,0)</f>
        <v>0.04</v>
      </c>
      <c r="SP56" s="2">
        <f>IF(AND(FB56&lt;0,KZ56=0,LV56&gt;=LV$6*'Drive Train'!$AA$52,LV56&lt;=LV$6*'Drive Train'!$AA$53,PF56=1,KD56=0),$C$17,0)</f>
        <v>0.04</v>
      </c>
      <c r="SQ56" s="2">
        <f>IF(AND(FC56&lt;0,LA56=0,LW56&gt;=LW$6*'Drive Train'!$AA$52,LW56&lt;=LW$6*'Drive Train'!$AA$53,PG56=1,KE56=0),$C$17,0)</f>
        <v>0.04</v>
      </c>
      <c r="SR56" s="2">
        <f>IF(AND(FD56&lt;0,LB56=0,LX56&gt;=LX$6*'Drive Train'!$AA$52,LX56&lt;=LX$6*'Drive Train'!$AA$53,PH56=1,KF56=0),$C$17,0)</f>
        <v>0</v>
      </c>
      <c r="SS56" s="2">
        <f>IF(AND(FE56&lt;0,LC56=0,LY56&gt;=LY$6*'Drive Train'!$AA$52,LY56&lt;=LY$6*'Drive Train'!$AA$53,PI56=1,KG56=0),$C$17,0)</f>
        <v>0</v>
      </c>
      <c r="ST56" s="2">
        <f>IF(AND(FF56&lt;0,LD56=0,LZ56&gt;=LZ$6*'Drive Train'!$AA$52,LZ56&lt;=LZ$6*'Drive Train'!$AA$53,PJ56=1,KH56=0),$C$17,0)</f>
        <v>0</v>
      </c>
      <c r="SU56" s="2">
        <f>IF(AND(FG56&lt;0,LE56=0,MA56&gt;=MA$6*'Drive Train'!$AA$52,MA56&lt;=MA$6*'Drive Train'!$AA$53,PK56=1,KI56=0),$C$17,0)</f>
        <v>0</v>
      </c>
      <c r="SV56" s="2">
        <f>IF(AND(FH56&lt;0,LF56=0,MB56&gt;=MB$6*'Drive Train'!$AA$52,MB56&lt;=MB$6*'Drive Train'!$AA$53,PL56=1,KJ56=0),$C$17,0)</f>
        <v>0</v>
      </c>
      <c r="SW56" s="2">
        <f>IF(AND(FI56&lt;0,LG56=0,MC56&gt;=MC$6*'Drive Train'!$AA$52,MC56&lt;=MC$6*'Drive Train'!$AA$53,PM56=1,KK56=0),$C$17,0)</f>
        <v>0.04</v>
      </c>
      <c r="SX56" s="2">
        <f>IF(AND(FJ56&lt;0,LH56=0,MD56&gt;=MD$6*'Drive Train'!$AA$52,MD56&lt;=MD$6*'Drive Train'!$AA$53,PN56=1,KL56=0),$C$17,0)</f>
        <v>0.04</v>
      </c>
      <c r="SY56" s="2">
        <f>IF(AND(FK56&lt;0,LI56=0,ME56&gt;=ME$6*'Drive Train'!$AA$52,ME56&lt;=ME$6*'Drive Train'!$AA$53,PO56=1,KM56=0),$C$17,0)</f>
        <v>0.04</v>
      </c>
      <c r="SZ56" s="2">
        <f>IF(AND(FL56&lt;0,LJ56=0,MF56&gt;=MF$6*'Drive Train'!$AA$52,MF56&lt;=MF$6*'Drive Train'!$AA$53,PP56=1,KN56=0),$C$17,0)</f>
        <v>0.04</v>
      </c>
      <c r="TA56" s="2">
        <f>IF(AND(FM56&lt;0,LK56=0,MG56&gt;=MG$6*'Drive Train'!$AA$52,MG56&lt;=MG$6*'Drive Train'!$AA$53,PQ56=1,KO56=0),$C$17,0)</f>
        <v>0.04</v>
      </c>
      <c r="TB56" s="2">
        <f>IF(AND(FN56&lt;0,LL56=0,MH56&gt;=MH$6*'Drive Train'!$AA$52,MH56&lt;=MH$6*'Drive Train'!$AA$53,PR56=1,KP56=0),$C$17,0)</f>
        <v>0.04</v>
      </c>
      <c r="TC56" s="2">
        <f>IF(AND(FO56&lt;0,LM56=0,MI56&gt;=MI$6*'Drive Train'!$AA$52,MI56&lt;=MI$6*'Drive Train'!$AA$53,PS56=1,KQ56=0),$C$17,0)</f>
        <v>0.04</v>
      </c>
      <c r="TD56" s="144">
        <f t="shared" si="348"/>
        <v>1.920000000000001</v>
      </c>
    </row>
    <row r="57" spans="3:524" x14ac:dyDescent="0.2">
      <c r="C57" s="3" t="s">
        <v>120</v>
      </c>
      <c r="E57" s="18">
        <f>OC6</f>
        <v>7.5533670199503327</v>
      </c>
      <c r="F57" s="18">
        <f t="shared" ref="F57:O57" si="524">OD6</f>
        <v>6.82</v>
      </c>
      <c r="G57" s="18">
        <f t="shared" si="524"/>
        <v>6.82</v>
      </c>
      <c r="H57" s="18">
        <f t="shared" si="524"/>
        <v>6.82</v>
      </c>
      <c r="I57" s="18">
        <f t="shared" si="524"/>
        <v>6.82</v>
      </c>
      <c r="J57" s="18">
        <f t="shared" si="524"/>
        <v>6.9379113666894519</v>
      </c>
      <c r="K57" s="18">
        <f t="shared" si="524"/>
        <v>7.6654607004048145</v>
      </c>
      <c r="L57" s="18">
        <f t="shared" si="524"/>
        <v>8.2166344380679668</v>
      </c>
      <c r="M57" s="18">
        <f t="shared" si="524"/>
        <v>8.6486354756958441</v>
      </c>
      <c r="N57" s="18">
        <f t="shared" si="524"/>
        <v>8.9963436279329123</v>
      </c>
      <c r="O57" s="18">
        <f t="shared" si="524"/>
        <v>9.2822369975500614</v>
      </c>
      <c r="R57" s="63">
        <f t="shared" si="160"/>
        <v>1.9600000000000011</v>
      </c>
      <c r="S57" s="2">
        <f>NG57/'Drive Train'!$F$35</f>
        <v>0</v>
      </c>
      <c r="T57" s="2">
        <f>NH57/'Drive Train'!$F$35</f>
        <v>0.67742674662028557</v>
      </c>
      <c r="U57" s="2">
        <f>NI57/'Drive Train'!$F$35</f>
        <v>0</v>
      </c>
      <c r="V57" s="2">
        <f>NJ57/'Drive Train'!$F$35</f>
        <v>0</v>
      </c>
      <c r="W57" s="2">
        <f>NK57/'Drive Train'!$F$35</f>
        <v>0</v>
      </c>
      <c r="X57" s="2">
        <f>NL57/'Drive Train'!$F$35</f>
        <v>0</v>
      </c>
      <c r="Y57" s="2">
        <f>NM57/'Drive Train'!$F$35</f>
        <v>0</v>
      </c>
      <c r="Z57" s="2">
        <f>NN57/'Drive Train'!$F$35</f>
        <v>0</v>
      </c>
      <c r="AA57" s="2">
        <f>NO57/'Drive Train'!$F$35</f>
        <v>0</v>
      </c>
      <c r="AB57" s="2">
        <f>NP57/'Drive Train'!$F$35</f>
        <v>0.9703736514583452</v>
      </c>
      <c r="AC57" s="2">
        <f>NQ57/'Drive Train'!$F$35</f>
        <v>0.97037448680680205</v>
      </c>
      <c r="AD57" s="2">
        <f>NR57/'Drive Train'!$F$35</f>
        <v>0.93463192621059421</v>
      </c>
      <c r="AE57" s="2">
        <f>NS57/'Drive Train'!$F$35</f>
        <v>0.96623582680139009</v>
      </c>
      <c r="AF57" s="2">
        <f>NT57/'Drive Train'!$F$35</f>
        <v>0.58161493707434264</v>
      </c>
      <c r="AG57" s="2">
        <f>NU57/'Drive Train'!$F$35</f>
        <v>0</v>
      </c>
      <c r="AH57" s="2">
        <f>NV57/'Drive Train'!$F$35</f>
        <v>0</v>
      </c>
      <c r="AI57" s="2">
        <f>NW57/'Drive Train'!$F$35</f>
        <v>0</v>
      </c>
      <c r="AJ57" s="2">
        <f>NX57/'Drive Train'!$F$35</f>
        <v>0</v>
      </c>
      <c r="AK57" s="2">
        <f>NY57/'Drive Train'!$F$35</f>
        <v>0</v>
      </c>
      <c r="AL57" s="2">
        <f>NZ57/'Drive Train'!$F$35</f>
        <v>0</v>
      </c>
      <c r="AM57" s="2">
        <f>OA57/'Drive Train'!$F$35</f>
        <v>0</v>
      </c>
      <c r="AN57" s="61">
        <f t="shared" si="161"/>
        <v>1.9600000000000011</v>
      </c>
      <c r="AO57" s="46">
        <f>LO57*12*60/(PI() * 'Drive Train'!$F$15)/S$6*ABS(S57)</f>
        <v>0</v>
      </c>
      <c r="AP57" s="46">
        <f>LP57*12*60/(PI() * 'Drive Train'!$F$15)/T$6*ABS(T57)</f>
        <v>1177.4789568366509</v>
      </c>
      <c r="AQ57" s="46">
        <f>LQ57*12*60/(PI() * 'Drive Train'!$F$15)/U$6*ABS(U57)</f>
        <v>0</v>
      </c>
      <c r="AR57" s="46">
        <f>LR57*12*60/(PI() * 'Drive Train'!$F$15)/V$6*ABS(V57)</f>
        <v>0</v>
      </c>
      <c r="AS57" s="46">
        <f>LS57*12*60/(PI() * 'Drive Train'!$F$15)/W$6*ABS(W57)</f>
        <v>0</v>
      </c>
      <c r="AT57" s="46">
        <f>LT57*12*60/(PI() * 'Drive Train'!$F$15)/X$6*ABS(X57)</f>
        <v>0</v>
      </c>
      <c r="AU57" s="46">
        <f>LU57*12*60/(PI() * 'Drive Train'!$F$15)/Y$6*ABS(Y57)</f>
        <v>0</v>
      </c>
      <c r="AV57" s="46">
        <f>LV57*12*60/(PI() * 'Drive Train'!$F$15)/Z$6*ABS(Z57)</f>
        <v>0</v>
      </c>
      <c r="AW57" s="46">
        <f>LW57*12*60/(PI() * 'Drive Train'!$F$15)/AA$6*ABS(AA57)</f>
        <v>0</v>
      </c>
      <c r="AX57" s="46">
        <f>LX57*12*60/(PI() * 'Drive Train'!$F$15)/AB$6*ABS(AB57)</f>
        <v>4688.8064224048876</v>
      </c>
      <c r="AY57" s="46">
        <f>LY57*12*60/(PI() * 'Drive Train'!$F$15)/AC$6*ABS(AC57)</f>
        <v>4688.81508573475</v>
      </c>
      <c r="AZ57" s="46">
        <f>LZ57*12*60/(PI() * 'Drive Train'!$F$15)/AD$6*ABS(AD57)</f>
        <v>4292.2678505624344</v>
      </c>
      <c r="BA57" s="46">
        <f>MA57*12*60/(PI() * 'Drive Train'!$F$15)/AE$6*ABS(AE57)</f>
        <v>4643.1196124476746</v>
      </c>
      <c r="BB57" s="46">
        <f>MB57*12*60/(PI() * 'Drive Train'!$F$15)/AF$6*ABS(AF57)</f>
        <v>2805.1760687423862</v>
      </c>
      <c r="BC57" s="46">
        <f>MC57*12*60/(PI() * 'Drive Train'!$F$15)/AG$6*ABS(AG57)</f>
        <v>0</v>
      </c>
      <c r="BD57" s="46">
        <f>MD57*12*60/(PI() * 'Drive Train'!$F$15)/AH$6*ABS(AH57)</f>
        <v>0</v>
      </c>
      <c r="BE57" s="46">
        <f>ME57*12*60/(PI() * 'Drive Train'!$F$15)/AI$6*ABS(AI57)</f>
        <v>0</v>
      </c>
      <c r="BF57" s="46">
        <f>MF57*12*60/(PI() * 'Drive Train'!$F$15)/AJ$6*ABS(AJ57)</f>
        <v>0</v>
      </c>
      <c r="BG57" s="46">
        <f>MG57*12*60/(PI() * 'Drive Train'!$F$15)/AK$6*ABS(AK57)</f>
        <v>0</v>
      </c>
      <c r="BH57" s="46">
        <f>MH57*12*60/(PI() * 'Drive Train'!$F$15)/AL$6*ABS(AL57)</f>
        <v>0</v>
      </c>
      <c r="BI57" s="46">
        <f>MI57*12*60/(PI() * 'Drive Train'!$F$15)/AM$6*ABS(AM57)</f>
        <v>0</v>
      </c>
      <c r="BJ57" s="61">
        <f t="shared" si="390"/>
        <v>1.9600000000000011</v>
      </c>
      <c r="BK57" s="2">
        <f>IF(OR(KS56=1,AND($C$37=Motors!$C$32,OY56=1)),0,IF(NG57=0,-(CG56+$C$15)/($C$14-$C$15)*$C$12,($C$11*S57-AO57)/($C$11*S57)*$C$12*S57))</f>
        <v>0</v>
      </c>
      <c r="BL57" s="2">
        <f>IF(OR(KT56=1,AND($C$37=Motors!$C$32,OZ56=1)),0,IF(NH57=0,-(CH56+$C$15)/($C$14-$C$15)*$C$12,($C$11*T57-AP57)/($C$11*T57)*$C$12*T57))</f>
        <v>1.137851848730155</v>
      </c>
      <c r="BM57" s="2">
        <f>IF(OR(KU56=1,AND($C$37=Motors!$C$32,PA56=1)),0,IF(NI57=0,-(CI56+$C$15)/($C$14-$C$15)*$C$12,($C$11*U57-AQ57)/($C$11*U57)*$C$12*U57))</f>
        <v>0</v>
      </c>
      <c r="BN57" s="2">
        <f>IF(OR(KV56=1,AND($C$37=Motors!$C$32,PB56=1)),0,IF(NJ57=0,-(CJ56+$C$15)/($C$14-$C$15)*$C$12,($C$11*V57-AR57)/($C$11*V57)*$C$12*V57))</f>
        <v>0</v>
      </c>
      <c r="BO57" s="2">
        <f>IF(OR(KW56=1,AND($C$37=Motors!$C$32,PC56=1)),0,IF(NK57=0,-(CK56+$C$15)/($C$14-$C$15)*$C$12,($C$11*W57-AS57)/($C$11*W57)*$C$12*W57))</f>
        <v>0</v>
      </c>
      <c r="BP57" s="2">
        <f>IF(OR(KX56=1,AND($C$37=Motors!$C$32,PD56=1)),0,IF(NL57=0,-(CL56+$C$15)/($C$14-$C$15)*$C$12,($C$11*X57-AT57)/($C$11*X57)*$C$12*X57))</f>
        <v>0</v>
      </c>
      <c r="BQ57" s="2">
        <f>IF(OR(KY56=1,AND($C$37=Motors!$C$32,PE56=1)),0,IF(NM57=0,-(CM56+$C$15)/($C$14-$C$15)*$C$12,($C$11*Y57-AU57)/($C$11*Y57)*$C$12*Y57))</f>
        <v>0</v>
      </c>
      <c r="BR57" s="2">
        <f>IF(OR(KZ56=1,AND($C$37=Motors!$C$32,PF56=1)),0,IF(NN57=0,-(CN56+$C$15)/($C$14-$C$15)*$C$12,($C$11*Z57-AV57)/($C$11*Z57)*$C$12*Z57))</f>
        <v>0</v>
      </c>
      <c r="BS57" s="2">
        <f>IF(OR(LA56=1,AND($C$37=Motors!$C$32,PG56=1)),0,IF(NO57=0,-(CO56+$C$15)/($C$14-$C$15)*$C$12,($C$11*AA57-AW57)/($C$11*AA57)*$C$12*AA57))</f>
        <v>0</v>
      </c>
      <c r="BT57" s="2">
        <f>IF(OR(LB56=1,AND($C$37=Motors!$C$32,PH56=1)),0,IF(NP57=0,-(CP56+$C$15)/($C$14-$C$15)*$C$12,($C$11*AB57-AX57)/($C$11*AB57)*$C$12*AB57))</f>
        <v>0.29217073761400802</v>
      </c>
      <c r="BU57" s="2">
        <f>IF(OR(LC56=1,AND($C$37=Motors!$C$32,PI56=1)),0,IF(NQ57=0,-(CQ56+$C$15)/($C$14-$C$15)*$C$12,($C$11*AC57-AY57)/($C$11*AC57)*$C$12*AC57))</f>
        <v>0.2921689273842844</v>
      </c>
      <c r="BV57" s="2">
        <f>IF(OR(LD56=1,AND($C$37=Motors!$C$32,PJ56=1)),0,IF(NR57=0,-(CR56+$C$15)/($C$14-$C$15)*$C$12,($C$11*AD57-AZ57)/($C$11*AD57)*$C$12*AD57))</f>
        <v>0.38114920769968991</v>
      </c>
      <c r="BW57" s="2">
        <f>IF(OR(LE56=1,AND($C$37=Motors!$C$32,PK56=1)),0,IF(NS57=0,-(CS56+$C$15)/($C$14-$C$15)*$C$12,($C$11*AE57-BA57)/($C$11*AE57)*$C$12*AE57))</f>
        <v>0.3023735266353122</v>
      </c>
      <c r="BX57" s="2">
        <f>IF(OR(LF56=1,AND($C$37=Motors!$C$32,PL56=1)),0,IF(NT57=0,-(CT56+$C$15)/($C$14-$C$15)*$C$12,($C$11*AF57-BB57)/($C$11*AF57)*$C$12*AF57))</f>
        <v>0</v>
      </c>
      <c r="BY57" s="2">
        <f>IF(OR(LG56=1,AND($C$37=Motors!$C$32,PM56=1)),0,IF(NU57=0,-(CU56+$C$15)/($C$14-$C$15)*$C$12,($C$11*AG57-BC57)/($C$11*AG57)*$C$12*AG57))</f>
        <v>0</v>
      </c>
      <c r="BZ57" s="2">
        <f>IF(OR(LH56=1,AND($C$37=Motors!$C$32,PN56=1)),0,IF(NV57=0,-(CV56+$C$15)/($C$14-$C$15)*$C$12,($C$11*AH57-BD57)/($C$11*AH57)*$C$12*AH57))</f>
        <v>0</v>
      </c>
      <c r="CA57" s="2">
        <f>IF(OR(LI56=1,AND($C$37=Motors!$C$32,PO56=1)),0,IF(NW57=0,-(CW56+$C$15)/($C$14-$C$15)*$C$12,($C$11*AI57-BE57)/($C$11*AI57)*$C$12*AI57))</f>
        <v>0</v>
      </c>
      <c r="CB57" s="2">
        <f>IF(OR(LJ56=1,AND($C$37=Motors!$C$32,PP56=1)),0,IF(NX57=0,-(CX56+$C$15)/($C$14-$C$15)*$C$12,($C$11*AJ57-BF57)/($C$11*AJ57)*$C$12*AJ57))</f>
        <v>0</v>
      </c>
      <c r="CC57" s="2">
        <f>IF(OR(LK56=1,AND($C$37=Motors!$C$32,PQ56=1)),0,IF(NY57=0,-(CY56+$C$15)/($C$14-$C$15)*$C$12,($C$11*AK57-BG57)/($C$11*AK57)*$C$12*AK57))</f>
        <v>0</v>
      </c>
      <c r="CD57" s="2">
        <f>IF(OR(LL56=1,AND($C$37=Motors!$C$32,PR56=1)),0,IF(NZ57=0,-(CZ56+$C$15)/($C$14-$C$15)*$C$12,($C$11*AL57-BH57)/($C$11*AL57)*$C$12*AL57))</f>
        <v>0</v>
      </c>
      <c r="CE57" s="2">
        <f>IF(OR(LM56=1,AND($C$37=Motors!$C$32,PS56=1)),0,IF(OA57=0,-(DA56+$C$15)/($C$14-$C$15)*$C$12,($C$11*AM57-BI57)/($C$11*AM57)*$C$12*AM57))</f>
        <v>0</v>
      </c>
      <c r="CF57" s="61">
        <f t="shared" si="391"/>
        <v>1.9600000000000011</v>
      </c>
      <c r="CG57" s="57">
        <f>IF(AND(KS56=1,OY56=1),0,ABS(BK57/$C$12*($C$14-$C$15)+$C$15) *'Drive Train'!$AA$49 + CG56*(1-'Drive Train'!$AA$49))</f>
        <v>2.7495000000000003</v>
      </c>
      <c r="CH57" s="57">
        <f>IF(AND(KT56=1,OZ56=1),0,ABS(BL57/$C$12*($C$14-$C$15)+$C$15) *'Drive Train'!$AA$49 + CH56*(1-'Drive Train'!$AA$49))</f>
        <v>63.324766469742272</v>
      </c>
      <c r="CI57" s="57">
        <f>IF(AND(KU56=1,PA56=1),0,ABS(BM57/$C$12*($C$14-$C$15)+$C$15) *'Drive Train'!$AA$49 + CI56*(1-'Drive Train'!$AA$49))</f>
        <v>2.7495000000000003</v>
      </c>
      <c r="CJ57" s="57">
        <f>IF(AND(KV56=1,PB56=1),0,ABS(BN57/$C$12*($C$14-$C$15)+$C$15) *'Drive Train'!$AA$49 + CJ56*(1-'Drive Train'!$AA$49))</f>
        <v>2.7495000000000003</v>
      </c>
      <c r="CK57" s="57">
        <f>IF(AND(KW56=1,PC56=1),0,ABS(BO57/$C$12*($C$14-$C$15)+$C$15) *'Drive Train'!$AA$49 + CK56*(1-'Drive Train'!$AA$49))</f>
        <v>2.7495000000000003</v>
      </c>
      <c r="CL57" s="57">
        <f>IF(AND(KX56=1,PD56=1),0,ABS(BP57/$C$12*($C$14-$C$15)+$C$15) *'Drive Train'!$AA$49 + CL56*(1-'Drive Train'!$AA$49))</f>
        <v>2.7495000000000003</v>
      </c>
      <c r="CM57" s="57">
        <f>IF(AND(KY56=1,PE56=1),0,ABS(BQ57/$C$12*($C$14-$C$15)+$C$15) *'Drive Train'!$AA$49 + CM56*(1-'Drive Train'!$AA$49))</f>
        <v>2.7495000000000003</v>
      </c>
      <c r="CN57" s="57">
        <f>IF(AND(KZ56=1,PF56=1),0,ABS(BR57/$C$12*($C$14-$C$15)+$C$15) *'Drive Train'!$AA$49 + CN56*(1-'Drive Train'!$AA$49))</f>
        <v>2.7495000000000003</v>
      </c>
      <c r="CO57" s="57">
        <f>IF(AND(LA56=1,PG56=1),0,ABS(BS57/$C$12*($C$14-$C$15)+$C$15) *'Drive Train'!$AA$49 + CO56*(1-'Drive Train'!$AA$49))</f>
        <v>2.7495000000000003</v>
      </c>
      <c r="CP57" s="57">
        <f>IF(AND(LB56=1,PH56=1),0,ABS(BT57/$C$12*($C$14-$C$15)+$C$15) *'Drive Train'!$AA$49 + CP56*(1-'Drive Train'!$AA$49))</f>
        <v>18.303651716131629</v>
      </c>
      <c r="CQ57" s="57">
        <f>IF(AND(LC56=1,PI56=1),0,ABS(BU57/$C$12*($C$14-$C$15)+$C$15) *'Drive Train'!$AA$49 + CQ56*(1-'Drive Train'!$AA$49))</f>
        <v>18.303555345810658</v>
      </c>
      <c r="CR57" s="57">
        <f>IF(AND(LD56=1,PJ56=1),0,ABS(BV57/$C$12*($C$14-$C$15)+$C$15) *'Drive Train'!$AA$49 + CR56*(1-'Drive Train'!$AA$49))</f>
        <v>23.040555331066479</v>
      </c>
      <c r="CS57" s="57">
        <f>IF(AND(LE56=1,PK56=1),0,ABS(BW57/$C$12*($C$14-$C$15)+$C$15) *'Drive Train'!$AA$49 + CS56*(1-'Drive Train'!$AA$49))</f>
        <v>18.846812642037573</v>
      </c>
      <c r="CT57" s="57">
        <f>IF(AND(LF56=1,PL56=1),0,ABS(BX57/$C$12*($C$14-$C$15)+$C$15) *'Drive Train'!$AA$49 + CT56*(1-'Drive Train'!$AA$49))</f>
        <v>2.7495000000000003</v>
      </c>
      <c r="CU57" s="57">
        <f>IF(AND(LG56=1,PM56=1),0,ABS(BY57/$C$12*($C$14-$C$15)+$C$15) *'Drive Train'!$AA$49 + CU56*(1-'Drive Train'!$AA$49))</f>
        <v>2.7495000000000003</v>
      </c>
      <c r="CV57" s="57">
        <f>IF(AND(LH56=1,PN56=1),0,ABS(BZ57/$C$12*($C$14-$C$15)+$C$15) *'Drive Train'!$AA$49 + CV56*(1-'Drive Train'!$AA$49))</f>
        <v>2.7495000000000003</v>
      </c>
      <c r="CW57" s="57">
        <f>IF(AND(LI56=1,PO56=1),0,ABS(CA57/$C$12*($C$14-$C$15)+$C$15) *'Drive Train'!$AA$49 + CW56*(1-'Drive Train'!$AA$49))</f>
        <v>2.7495000000000003</v>
      </c>
      <c r="CX57" s="57">
        <f>IF(AND(LJ56=1,PP56=1),0,ABS(CB57/$C$12*($C$14-$C$15)+$C$15) *'Drive Train'!$AA$49 + CX56*(1-'Drive Train'!$AA$49))</f>
        <v>2.7495000000000003</v>
      </c>
      <c r="CY57" s="57">
        <f>IF(AND(LK56=1,PQ56=1),0,ABS(CC57/$C$12*($C$14-$C$15)+$C$15) *'Drive Train'!$AA$49 + CY56*(1-'Drive Train'!$AA$49))</f>
        <v>2.7495000000000003</v>
      </c>
      <c r="CZ57" s="57">
        <f>IF(AND(LL56=1,PR56=1),0,ABS(CD57/$C$12*($C$14-$C$15)+$C$15) *'Drive Train'!$AA$49 + CZ56*(1-'Drive Train'!$AA$49))</f>
        <v>2.7495000000000003</v>
      </c>
      <c r="DA57" s="57">
        <f>IF(AND(LM56=1,PS56=1),0,ABS(CE57/$C$12*($C$14-$C$15)+$C$15) *'Drive Train'!$AA$49 + DA56*(1-'Drive Train'!$AA$49))</f>
        <v>2.7495000000000003</v>
      </c>
      <c r="DB57" s="61">
        <f t="shared" si="162"/>
        <v>1.9600000000000011</v>
      </c>
      <c r="DC57" s="57">
        <f t="shared" si="392"/>
        <v>2.7495000000000003</v>
      </c>
      <c r="DD57" s="57">
        <f t="shared" si="393"/>
        <v>63.324766469742272</v>
      </c>
      <c r="DE57" s="57">
        <f t="shared" si="394"/>
        <v>2.7495000000000003</v>
      </c>
      <c r="DF57" s="57">
        <f t="shared" si="395"/>
        <v>2.7495000000000003</v>
      </c>
      <c r="DG57" s="57">
        <f t="shared" si="396"/>
        <v>2.7495000000000003</v>
      </c>
      <c r="DH57" s="57">
        <f t="shared" si="397"/>
        <v>2.7495000000000003</v>
      </c>
      <c r="DI57" s="57">
        <f t="shared" si="398"/>
        <v>2.7495000000000003</v>
      </c>
      <c r="DJ57" s="57">
        <f t="shared" si="399"/>
        <v>2.7495000000000003</v>
      </c>
      <c r="DK57" s="57">
        <f t="shared" si="400"/>
        <v>2.7495000000000003</v>
      </c>
      <c r="DL57" s="57">
        <f t="shared" si="401"/>
        <v>18.303651716131629</v>
      </c>
      <c r="DM57" s="57">
        <f t="shared" si="402"/>
        <v>18.303555345810658</v>
      </c>
      <c r="DN57" s="57">
        <f t="shared" si="403"/>
        <v>23.040555331066479</v>
      </c>
      <c r="DO57" s="57">
        <f t="shared" si="404"/>
        <v>18.846812642037573</v>
      </c>
      <c r="DP57" s="57">
        <f t="shared" si="405"/>
        <v>2.7495000000000003</v>
      </c>
      <c r="DQ57" s="57">
        <f t="shared" si="406"/>
        <v>2.7495000000000003</v>
      </c>
      <c r="DR57" s="57">
        <f t="shared" si="407"/>
        <v>2.7495000000000003</v>
      </c>
      <c r="DS57" s="57">
        <f t="shared" si="408"/>
        <v>2.7495000000000003</v>
      </c>
      <c r="DT57" s="57">
        <f t="shared" si="409"/>
        <v>2.7495000000000003</v>
      </c>
      <c r="DU57" s="57">
        <f t="shared" si="410"/>
        <v>2.7495000000000003</v>
      </c>
      <c r="DV57" s="57">
        <f t="shared" si="411"/>
        <v>2.7495000000000003</v>
      </c>
      <c r="DW57" s="57">
        <f t="shared" si="412"/>
        <v>2.7495000000000003</v>
      </c>
      <c r="DX57" s="61">
        <f t="shared" si="163"/>
        <v>1.9600000000000011</v>
      </c>
      <c r="DY57" s="2">
        <f>IF(OY57=0,($C$23/0.4536*IF(ISNA(MK56),'Drive Train'!$F$16,'Drive Train'!$F$17)*4.448*$C$24*S$6)*SIGN(BK57),BK57)</f>
        <v>0</v>
      </c>
      <c r="DZ57" s="2">
        <f>IF(OZ57=0,($C$23/0.4536*IF(ISNA(ML56),'Drive Train'!$F$16,'Drive Train'!$F$17)*4.448*$C$24*$C$21*T$6)*SIGN(BL57),BL57)</f>
        <v>14.225645600594998</v>
      </c>
      <c r="EA57" s="2">
        <f>IF(PA57=0,($C$23/0.4536*IF(ISNA(MM56),'Drive Train'!$F$16,'Drive Train'!$F$17)*4.448*$C$24*$C$21*U$6)*SIGN(BM57),BM57)</f>
        <v>0</v>
      </c>
      <c r="EB57" s="2">
        <f>IF(PB57=0,($C$23/0.4536*IF(ISNA(MN56),'Drive Train'!$F$16,'Drive Train'!$F$17)*4.448*$C$24*$C$21*V$6)*SIGN(BN57),BN57)</f>
        <v>0</v>
      </c>
      <c r="EC57" s="2">
        <f>IF(PC57=0,($C$23/0.4536*IF(ISNA(MO56),'Drive Train'!$F$16,'Drive Train'!$F$17)*4.448*$C$24*$C$21*W$6)*SIGN(BO57),BO57)</f>
        <v>0</v>
      </c>
      <c r="ED57" s="2">
        <f>IF(PD57=0,($C$23/0.4536*IF(ISNA(MP56),'Drive Train'!$F$16,'Drive Train'!$F$17)*4.448*$C$24*$C$21*X$6)*SIGN(BP57),BP57)</f>
        <v>0</v>
      </c>
      <c r="EE57" s="2">
        <f>IF(PE57=0,($C$23/0.4536*IF(ISNA(MQ56),'Drive Train'!$F$16,'Drive Train'!$F$17)*4.448*$C$24*$C$21*Y$6)*SIGN(BQ57),BQ57)</f>
        <v>0</v>
      </c>
      <c r="EF57" s="2">
        <f>IF(PF57=0,($C$23/0.4536*IF(ISNA(MR56),'Drive Train'!$F$16,'Drive Train'!$F$17)*4.448*$C$24*$C$21*Z$6)*SIGN(BR57),BR57)</f>
        <v>0</v>
      </c>
      <c r="EG57" s="2">
        <f>IF(PG57=0,($C$23/0.4536*IF(ISNA(MS56),'Drive Train'!$F$16,'Drive Train'!$F$17)*4.448*$C$24*$C$21*AA$6)*SIGN(BS57),BS57)</f>
        <v>0</v>
      </c>
      <c r="EH57" s="2">
        <f>IF(PH57=0,($C$23/0.4536*IF(ISNA(MT56),'Drive Train'!$F$16,'Drive Train'!$F$17)*4.448*$C$24*$C$21*AB$6)*SIGN(BT57),BT57)</f>
        <v>0.29217073761400802</v>
      </c>
      <c r="EI57" s="2">
        <f>IF(PI57=0,($C$23/0.4536*IF(ISNA(MU56),'Drive Train'!$F$16,'Drive Train'!$F$17)*4.448*$C$24*$C$21*AC$6)*SIGN(BU57),BU57)</f>
        <v>2.8451291201189992</v>
      </c>
      <c r="EJ57" s="2">
        <f>IF(PJ57=0,($C$23/0.4536*IF(ISNA(MV56),'Drive Train'!$F$16,'Drive Train'!$F$17)*4.448*$C$24*$C$21*AD$6)*SIGN(BV57),BV57)</f>
        <v>3.9831807681666</v>
      </c>
      <c r="EK57" s="2">
        <f>IF(PK57=0,($C$23/0.4536*IF(ISNA(MW56),'Drive Train'!$F$16,'Drive Train'!$F$17)*4.448*$C$24*$C$21*AE$6)*SIGN(BW57),BW57)</f>
        <v>3.9831807681666</v>
      </c>
      <c r="EL57" s="2">
        <f>IF(PL57=0,($C$23/0.4536*IF(ISNA(MX56),'Drive Train'!$F$16,'Drive Train'!$F$17)*4.448*$C$24*$C$21*AF$6)*SIGN(BX57),BX57)</f>
        <v>0</v>
      </c>
      <c r="EM57" s="2">
        <f>IF(PM57=0,($C$23/0.4536*IF(ISNA(MY56),'Drive Train'!$F$16,'Drive Train'!$F$17)*4.448*$C$24*$C$21*AG$6)*SIGN(BY57),BY57)</f>
        <v>0</v>
      </c>
      <c r="EN57" s="2">
        <f>IF(PN57=0,($C$23/0.4536*IF(ISNA(MZ56),'Drive Train'!$F$16,'Drive Train'!$F$17)*4.448*$C$24*$C$21*AH$6)*SIGN(BZ57),BZ57)</f>
        <v>0</v>
      </c>
      <c r="EO57" s="2">
        <f>IF(PO57=0,($C$23/0.4536*IF(ISNA(NA56),'Drive Train'!$F$16,'Drive Train'!$F$17)*4.448*$C$24*$C$21*AI$6)*SIGN(CA57),CA57)</f>
        <v>0</v>
      </c>
      <c r="EP57" s="2">
        <f>IF(PP57=0,($C$23/0.4536*IF(ISNA(NB56),'Drive Train'!$F$16,'Drive Train'!$F$17)*4.448*$C$24*$C$21*AJ$6)*SIGN(CB57),CB57)</f>
        <v>0</v>
      </c>
      <c r="EQ57" s="2">
        <f>IF(PQ57=0,($C$23/0.4536*IF(ISNA(NC56),'Drive Train'!$F$16,'Drive Train'!$F$17)*4.448*$C$24*$C$21*AK$6)*SIGN(CC57),CC57)</f>
        <v>0</v>
      </c>
      <c r="ER57" s="2">
        <f>IF(PR57=0,($C$23/0.4536*IF(ISNA(ND56),'Drive Train'!$F$16,'Drive Train'!$F$17)*4.448*$C$24*$C$21*AL$6)*SIGN(CD57),CD57)</f>
        <v>0</v>
      </c>
      <c r="ES57" s="2">
        <f>IF(PS57=0,($C$23/0.4536*IF(ISNA(NE56),'Drive Train'!$F$16,'Drive Train'!$F$17)*4.448*$C$24*$C$21*AM$6)*SIGN(CE57),CE57)</f>
        <v>0</v>
      </c>
      <c r="ET57" s="61">
        <f t="shared" si="413"/>
        <v>1.9600000000000011</v>
      </c>
      <c r="EU57" s="255">
        <f>MAX(MIN(IF(AND(OY56=1,NG57&lt;0),-1,1)*(DC57-$C$15)/($C$14-$C$15)*$C$12*$C$21-$C$33*LO57/AO$6 -  OY56*$C$33/$C$21,DY56/$C$19),MAX(EU$8:EU56)*-1)</f>
        <v>-0.5145266584726732</v>
      </c>
      <c r="EV57" s="255">
        <f>MAX(MIN(IF(AND(OZ56=1,NH57&lt;0),-1,1)*(DD57-$C$15)/($C$14-$C$15)*$C$12*$C$21-$C$33*LP57/AP$6 -  OZ56*$C$33/$C$21,DZ56/$C$19),MAX(EV$8:EV56)*-1)</f>
        <v>0.90935531351501042</v>
      </c>
      <c r="EW57" s="255">
        <f>MAX(MIN(IF(AND(PA56=1,NI57&lt;0),-1,1)*(DE57-$C$15)/($C$14-$C$15)*$C$12*$C$21-$C$33*LQ57/AQ$6 -  PA56*$C$33/$C$21,EA56/$C$19),MAX(EW$8:EW56)*-1)</f>
        <v>-0.47377553527411043</v>
      </c>
      <c r="EX57" s="255">
        <f>MAX(MIN(IF(AND(PB56=1,NJ57&lt;0),-1,1)*(DF57-$C$15)/($C$14-$C$15)*$C$12*$C$21-$C$33*LR57/AR$6 -  PB56*$C$33/$C$21,EB56/$C$19),MAX(EX$8:EX56)*-1)</f>
        <v>-0.50485195229730262</v>
      </c>
      <c r="EY57" s="255">
        <f>MAX(MIN(IF(AND(PC56=1,NK57&lt;0),-1,1)*(DG57-$C$15)/($C$14-$C$15)*$C$12*$C$21-$C$33*LS57/AS$6 -  PC56*$C$33/$C$21,EC56/$C$19),MAX(EY$8:EY56)*-1)</f>
        <v>-0.51823754607375583</v>
      </c>
      <c r="EZ57" s="255">
        <f>MAX(MIN(IF(AND(PD56=1,NL57&lt;0),-1,1)*(DH57-$C$15)/($C$14-$C$15)*$C$12*$C$21-$C$33*LT57/AT$6 -  PD56*$C$33/$C$21,ED56/$C$19),MAX(EZ$8:EZ56)*-1)</f>
        <v>-0.51482581697086116</v>
      </c>
      <c r="FA57" s="255">
        <f>MAX(MIN(IF(AND(PE56=1,NM57&lt;0),-1,1)*(DI57-$C$15)/($C$14-$C$15)*$C$12*$C$21-$C$33*LU57/AU$6 -  PE56*$C$33/$C$21,EE56/$C$19),MAX(FA$8:FA56)*-1)</f>
        <v>-0.5172886292577068</v>
      </c>
      <c r="FB57" s="255">
        <f>MAX(MIN(IF(AND(PF56=1,NN57&lt;0),-1,1)*(DJ57-$C$15)/($C$14-$C$15)*$C$12*$C$21-$C$33*LV57/AV$6 -  PF56*$C$33/$C$21,EF56/$C$19),MAX(FB$8:FB56)*-1)</f>
        <v>-0.52323421928883362</v>
      </c>
      <c r="FC57" s="255">
        <f>MAX(MIN(IF(AND(PG56=1,NO57&lt;0),-1,1)*(DK57-$C$15)/($C$14-$C$15)*$C$12*$C$21-$C$33*LW57/AW$6 -  PG56*$C$33/$C$21,EG56/$C$19),MAX(FC$8:FC56)*-1)</f>
        <v>-0.55551746301850025</v>
      </c>
      <c r="FD57" s="255">
        <f>MAX(MIN(IF(AND(PH56=1,NP57&lt;0),-1,1)*(DL57-$C$15)/($C$14-$C$15)*$C$12*$C$21-$C$33*LX57/AX$6 -  PH56*$C$33/$C$21,EH56/$C$19),MAX(FD$8:FD56)*-1)</f>
        <v>1.9138646918936963E-6</v>
      </c>
      <c r="FE57" s="255">
        <f>MAX(MIN(IF(AND(PI56=1,NQ57&lt;0),-1,1)*(DM57-$C$15)/($C$14-$C$15)*$C$12*$C$21-$C$33*LY57/AY$6 -  PI56*$C$33/$C$21,EI56/$C$19),MAX(FE$8:FE56)*-1)</f>
        <v>6.6062047110460043E-8</v>
      </c>
      <c r="FF57" s="255">
        <f>MAX(MIN(IF(AND(PJ56=1,NR57&lt;0),-1,1)*(DN57-$C$15)/($C$14-$C$15)*$C$12*$C$21-$C$33*LZ57/AZ$6 -  PJ56*$C$33/$C$21,EJ56/$C$19),MAX(FF$8:FF56)*-1)</f>
        <v>9.1099702192809356E-2</v>
      </c>
      <c r="FG57" s="255">
        <f>MAX(MIN(IF(AND(PK56=1,NS57&lt;0),-1,1)*(DO57-$C$15)/($C$14-$C$15)*$C$12*$C$21-$C$33*MA57/BA$6 -  PK56*$C$33/$C$21,EK56/$C$19),MAX(FG$8:FG56)*-1)</f>
        <v>1.0401363752469195E-2</v>
      </c>
      <c r="FH57" s="255">
        <f>MAX(MIN(IF(AND(PL56=1,NT57&lt;0),-1,1)*(DP57-$C$15)/($C$14-$C$15)*$C$12*$C$21-$C$33*MB57/BB$6 -  PL56*$C$33/$C$21,EL56/$C$19),MAX(FH$8:FH56)*-1)</f>
        <v>-0.53341385352326709</v>
      </c>
      <c r="FI57" s="255">
        <f>MAX(MIN(IF(AND(PM56=1,NU57&lt;0),-1,1)*(DQ57-$C$15)/($C$14-$C$15)*$C$12*$C$21-$C$33*MC57/BC$6 -  PM56*$C$33/$C$21,EM56/$C$19),MAX(FI$8:FI56)*-1)</f>
        <v>-0.56360995027501193</v>
      </c>
      <c r="FJ57" s="255">
        <f>MAX(MIN(IF(AND(PN56=1,NV57&lt;0),-1,1)*(DR57-$C$15)/($C$14-$C$15)*$C$12*$C$21-$C$33*MD57/BD$6 -  PN56*$C$33/$C$21,EN56/$C$19),MAX(FJ$8:FJ56)*-1)</f>
        <v>-0.53848050205662623</v>
      </c>
      <c r="FK57" s="255">
        <f>MAX(MIN(IF(AND(PO56=1,NW57&lt;0),-1,1)*(DS57-$C$15)/($C$14-$C$15)*$C$12*$C$21-$C$33*ME57/BE$6 -  PO56*$C$33/$C$21,EO56/$C$19),MAX(FK$8:FK56)*-1)</f>
        <v>-0.5385534582594923</v>
      </c>
      <c r="FL57" s="255">
        <f>MAX(MIN(IF(AND(PP56=1,NX57&lt;0),-1,1)*(DT57-$C$15)/($C$14-$C$15)*$C$12*$C$21-$C$33*MF57/BF$6 -  PP56*$C$33/$C$21,EP56/$C$19),MAX(FL$8:FL56)*-1)</f>
        <v>-0.52639982405343577</v>
      </c>
      <c r="FM57" s="255">
        <f>MAX(MIN(IF(AND(PQ56=1,NY57&lt;0),-1,1)*(DU57-$C$15)/($C$14-$C$15)*$C$12*$C$21-$C$33*MG57/BG$6 -  PQ56*$C$33/$C$21,EQ56/$C$19),MAX(FM$8:FM56)*-1)</f>
        <v>-0.52642305131997369</v>
      </c>
      <c r="FN57" s="255">
        <f>MAX(MIN(IF(AND(PR56=1,NZ57&lt;0),-1,1)*(DV57-$C$15)/($C$14-$C$15)*$C$12*$C$21-$C$33*MH57/BH$6 -  PR56*$C$33/$C$21,ER56/$C$19),MAX(FN$8:FN56)*-1)</f>
        <v>-0.51452075909394179</v>
      </c>
      <c r="FO57" s="255">
        <f>MAX(MIN(IF(AND(PS56=1,OA57&lt;0),-1,1)*(DW57-$C$15)/($C$14-$C$15)*$C$12*$C$21-$C$33*MI57/BI$6 -  PS56*$C$33/$C$21,ES56/$C$19),MAX(FO$8:FO56)*-1)</f>
        <v>-0.51452139266573016</v>
      </c>
      <c r="FP57" s="61">
        <f t="shared" si="164"/>
        <v>1.9600000000000011</v>
      </c>
      <c r="FQ57" s="256">
        <f t="shared" si="457"/>
        <v>2.7495000000000003</v>
      </c>
      <c r="FR57" s="256">
        <f t="shared" si="458"/>
        <v>63.324766469742272</v>
      </c>
      <c r="FS57" s="256">
        <f t="shared" si="459"/>
        <v>2.7495000000000003</v>
      </c>
      <c r="FT57" s="256">
        <f t="shared" si="460"/>
        <v>2.7495000000000003</v>
      </c>
      <c r="FU57" s="256">
        <f t="shared" si="461"/>
        <v>2.7495000000000003</v>
      </c>
      <c r="FV57" s="256">
        <f t="shared" si="462"/>
        <v>2.7495000000000003</v>
      </c>
      <c r="FW57" s="256">
        <f t="shared" si="463"/>
        <v>2.7495000000000003</v>
      </c>
      <c r="FX57" s="256">
        <f t="shared" si="464"/>
        <v>2.7495000000000003</v>
      </c>
      <c r="FY57" s="256">
        <f t="shared" si="465"/>
        <v>2.7495000000000003</v>
      </c>
      <c r="FZ57" s="256">
        <f t="shared" si="466"/>
        <v>3.1227308132056457</v>
      </c>
      <c r="GA57" s="256">
        <f t="shared" si="467"/>
        <v>3.122603934046035</v>
      </c>
      <c r="GB57" s="256">
        <f t="shared" si="468"/>
        <v>9.3779501452602947</v>
      </c>
      <c r="GC57" s="256">
        <f t="shared" si="469"/>
        <v>3.8368078635337723</v>
      </c>
      <c r="GD57" s="256">
        <f t="shared" si="470"/>
        <v>2.7495000000000003</v>
      </c>
      <c r="GE57" s="256">
        <f t="shared" si="471"/>
        <v>2.7495000000000003</v>
      </c>
      <c r="GF57" s="256">
        <f t="shared" si="472"/>
        <v>2.7495000000000003</v>
      </c>
      <c r="GG57" s="256">
        <f t="shared" si="473"/>
        <v>2.7495000000000003</v>
      </c>
      <c r="GH57" s="256">
        <f t="shared" si="474"/>
        <v>2.7495000000000003</v>
      </c>
      <c r="GI57" s="256">
        <f t="shared" si="475"/>
        <v>2.7495000000000003</v>
      </c>
      <c r="GJ57" s="256">
        <f t="shared" si="476"/>
        <v>2.7495000000000003</v>
      </c>
      <c r="GK57" s="256">
        <f t="shared" si="477"/>
        <v>2.7495000000000003</v>
      </c>
      <c r="GL57" s="61">
        <f t="shared" si="186"/>
        <v>1.9600000000000011</v>
      </c>
      <c r="GM57" s="57">
        <f t="shared" si="414"/>
        <v>-13.316932296683616</v>
      </c>
      <c r="GN57" s="57">
        <f t="shared" si="415"/>
        <v>6.590038483727227</v>
      </c>
      <c r="GO57" s="57">
        <f t="shared" si="416"/>
        <v>-4.9593849044149865</v>
      </c>
      <c r="GP57" s="57">
        <f t="shared" si="417"/>
        <v>-6.9107438180800296</v>
      </c>
      <c r="GQ57" s="57">
        <f t="shared" si="418"/>
        <v>-8.7631450732428764</v>
      </c>
      <c r="GR57" s="57">
        <f t="shared" si="419"/>
        <v>-10.363636180950913</v>
      </c>
      <c r="GS57" s="57">
        <f t="shared" si="420"/>
        <v>-12.079327675186882</v>
      </c>
      <c r="GT57" s="57">
        <f t="shared" si="421"/>
        <v>-13.903428611664138</v>
      </c>
      <c r="GU57" s="57">
        <f t="shared" si="422"/>
        <v>-16.550505860193443</v>
      </c>
      <c r="GV57" s="57">
        <f t="shared" si="423"/>
        <v>6.3183971371547673E-5</v>
      </c>
      <c r="GW57" s="57">
        <f t="shared" si="424"/>
        <v>2.393736674221053E-6</v>
      </c>
      <c r="GX57" s="57">
        <f t="shared" si="425"/>
        <v>2.3578342275808715</v>
      </c>
      <c r="GY57" s="57">
        <f t="shared" si="426"/>
        <v>0.26920715302872467</v>
      </c>
      <c r="GZ57" s="57">
        <f t="shared" si="427"/>
        <v>-13.805768965535005</v>
      </c>
      <c r="HA57" s="57">
        <f t="shared" si="428"/>
        <v>-14.587301602270967</v>
      </c>
      <c r="HB57" s="57">
        <f t="shared" si="429"/>
        <v>-13.93690350322858</v>
      </c>
      <c r="HC57" s="57">
        <f t="shared" si="430"/>
        <v>-13.938791749052566</v>
      </c>
      <c r="HD57" s="57">
        <f t="shared" si="431"/>
        <v>-13.624232491110234</v>
      </c>
      <c r="HE57" s="57">
        <f t="shared" si="432"/>
        <v>-13.624833657115586</v>
      </c>
      <c r="HF57" s="57">
        <f t="shared" si="433"/>
        <v>-13.316779609498484</v>
      </c>
      <c r="HG57" s="57">
        <f t="shared" si="434"/>
        <v>-13.316796007546031</v>
      </c>
      <c r="HH57" s="61">
        <f t="shared" si="187"/>
        <v>1.9600000000000011</v>
      </c>
      <c r="HI57" s="57">
        <f t="shared" si="188"/>
        <v>13.316932296683616</v>
      </c>
      <c r="HJ57" s="57">
        <f t="shared" si="189"/>
        <v>6.590038483727227</v>
      </c>
      <c r="HK57" s="57">
        <f t="shared" si="190"/>
        <v>4.9593849044149865</v>
      </c>
      <c r="HL57" s="57">
        <f t="shared" si="191"/>
        <v>6.9107438180800296</v>
      </c>
      <c r="HM57" s="57">
        <f t="shared" si="192"/>
        <v>8.7631450732428764</v>
      </c>
      <c r="HN57" s="57">
        <f t="shared" si="193"/>
        <v>10.363636180950913</v>
      </c>
      <c r="HO57" s="57">
        <f t="shared" si="194"/>
        <v>12.079327675186882</v>
      </c>
      <c r="HP57" s="57">
        <f t="shared" si="195"/>
        <v>13.903428611664138</v>
      </c>
      <c r="HQ57" s="57">
        <f t="shared" si="196"/>
        <v>16.550505860193443</v>
      </c>
      <c r="HR57" s="57">
        <f t="shared" si="197"/>
        <v>6.3183971371547673E-5</v>
      </c>
      <c r="HS57" s="57">
        <f t="shared" si="198"/>
        <v>2.393736674221053E-6</v>
      </c>
      <c r="HT57" s="57">
        <f t="shared" si="199"/>
        <v>2.3578342275808715</v>
      </c>
      <c r="HU57" s="57">
        <f t="shared" si="200"/>
        <v>0.26920715302872467</v>
      </c>
      <c r="HV57" s="57">
        <f t="shared" si="201"/>
        <v>13.805768965535005</v>
      </c>
      <c r="HW57" s="57">
        <f t="shared" si="202"/>
        <v>14.587301602270967</v>
      </c>
      <c r="HX57" s="57">
        <f t="shared" si="203"/>
        <v>13.93690350322858</v>
      </c>
      <c r="HY57" s="57">
        <f t="shared" si="204"/>
        <v>13.938791749052566</v>
      </c>
      <c r="HZ57" s="57">
        <f t="shared" si="205"/>
        <v>13.624232491110234</v>
      </c>
      <c r="IA57" s="57">
        <f t="shared" si="206"/>
        <v>13.624833657115586</v>
      </c>
      <c r="IB57" s="57">
        <f t="shared" si="207"/>
        <v>13.316779609498484</v>
      </c>
      <c r="IC57" s="57">
        <f t="shared" si="208"/>
        <v>13.316796007546031</v>
      </c>
      <c r="ID57" s="61">
        <f t="shared" si="209"/>
        <v>1.9600000000000011</v>
      </c>
      <c r="IE57" s="57">
        <f t="shared" si="210"/>
        <v>0</v>
      </c>
      <c r="IF57" s="57">
        <f t="shared" si="211"/>
        <v>8.4000916580915419</v>
      </c>
      <c r="IG57" s="57">
        <f t="shared" si="212"/>
        <v>0</v>
      </c>
      <c r="IH57" s="57">
        <f t="shared" si="213"/>
        <v>0</v>
      </c>
      <c r="II57" s="57">
        <f t="shared" si="214"/>
        <v>0</v>
      </c>
      <c r="IJ57" s="57">
        <f t="shared" si="215"/>
        <v>0</v>
      </c>
      <c r="IK57" s="57">
        <f t="shared" si="216"/>
        <v>0</v>
      </c>
      <c r="IL57" s="57">
        <f t="shared" si="217"/>
        <v>0</v>
      </c>
      <c r="IM57" s="57">
        <f t="shared" si="218"/>
        <v>0</v>
      </c>
      <c r="IN57" s="57">
        <f t="shared" si="219"/>
        <v>12.03263327808348</v>
      </c>
      <c r="IO57" s="57">
        <f t="shared" si="220"/>
        <v>12.032643636404346</v>
      </c>
      <c r="IP57" s="57">
        <f t="shared" si="221"/>
        <v>11.589435885011369</v>
      </c>
      <c r="IQ57" s="57">
        <f t="shared" si="222"/>
        <v>11.981324252337238</v>
      </c>
      <c r="IR57" s="57">
        <f t="shared" si="223"/>
        <v>7.2120252197218493</v>
      </c>
      <c r="IS57" s="57">
        <f t="shared" si="224"/>
        <v>0</v>
      </c>
      <c r="IT57" s="57">
        <f t="shared" si="225"/>
        <v>0</v>
      </c>
      <c r="IU57" s="57">
        <f t="shared" si="226"/>
        <v>0</v>
      </c>
      <c r="IV57" s="57">
        <f t="shared" si="227"/>
        <v>0</v>
      </c>
      <c r="IW57" s="57">
        <f t="shared" si="228"/>
        <v>0</v>
      </c>
      <c r="IX57" s="57">
        <f t="shared" si="229"/>
        <v>0</v>
      </c>
      <c r="IY57" s="57">
        <f t="shared" si="230"/>
        <v>0</v>
      </c>
      <c r="IZ57" s="61">
        <f t="shared" si="231"/>
        <v>1.9600000000000011</v>
      </c>
      <c r="JA57" s="256" t="e">
        <f t="shared" si="349"/>
        <v>#N/A</v>
      </c>
      <c r="JB57" s="256" t="e">
        <f t="shared" si="350"/>
        <v>#N/A</v>
      </c>
      <c r="JC57" s="256" t="e">
        <f t="shared" si="351"/>
        <v>#N/A</v>
      </c>
      <c r="JD57" s="256" t="e">
        <f t="shared" si="352"/>
        <v>#N/A</v>
      </c>
      <c r="JE57" s="256" t="e">
        <f t="shared" si="353"/>
        <v>#N/A</v>
      </c>
      <c r="JF57" s="256" t="e">
        <f t="shared" si="354"/>
        <v>#N/A</v>
      </c>
      <c r="JG57" s="256" t="e">
        <f t="shared" si="355"/>
        <v>#N/A</v>
      </c>
      <c r="JH57" s="256" t="e">
        <f t="shared" si="356"/>
        <v>#N/A</v>
      </c>
      <c r="JI57" s="256" t="e">
        <f t="shared" si="357"/>
        <v>#N/A</v>
      </c>
      <c r="JJ57" s="256" t="e">
        <f t="shared" si="358"/>
        <v>#N/A</v>
      </c>
      <c r="JK57" s="256" t="e">
        <f t="shared" si="359"/>
        <v>#N/A</v>
      </c>
      <c r="JL57" s="256" t="e">
        <f t="shared" si="360"/>
        <v>#N/A</v>
      </c>
      <c r="JM57" s="256" t="e">
        <f t="shared" si="361"/>
        <v>#N/A</v>
      </c>
      <c r="JN57" s="256" t="e">
        <f t="shared" si="362"/>
        <v>#N/A</v>
      </c>
      <c r="JO57" s="256" t="e">
        <f t="shared" si="363"/>
        <v>#N/A</v>
      </c>
      <c r="JP57" s="256" t="e">
        <f t="shared" si="364"/>
        <v>#N/A</v>
      </c>
      <c r="JQ57" s="256" t="e">
        <f t="shared" si="365"/>
        <v>#N/A</v>
      </c>
      <c r="JR57" s="256" t="e">
        <f t="shared" si="366"/>
        <v>#N/A</v>
      </c>
      <c r="JS57" s="256" t="e">
        <f t="shared" si="367"/>
        <v>#N/A</v>
      </c>
      <c r="JT57" s="256" t="e">
        <f t="shared" si="368"/>
        <v>#N/A</v>
      </c>
      <c r="JU57" s="256" t="e">
        <f t="shared" si="369"/>
        <v>#N/A</v>
      </c>
      <c r="JV57" s="61">
        <f t="shared" si="233"/>
        <v>1.9600000000000011</v>
      </c>
      <c r="JW57" s="46">
        <f t="shared" si="478"/>
        <v>0</v>
      </c>
      <c r="JX57" s="46">
        <f t="shared" si="479"/>
        <v>0</v>
      </c>
      <c r="JY57" s="46">
        <f t="shared" si="480"/>
        <v>0</v>
      </c>
      <c r="JZ57" s="46">
        <f t="shared" si="481"/>
        <v>0</v>
      </c>
      <c r="KA57" s="46">
        <f t="shared" si="482"/>
        <v>0</v>
      </c>
      <c r="KB57" s="46">
        <f t="shared" si="483"/>
        <v>0</v>
      </c>
      <c r="KC57" s="46">
        <f t="shared" si="484"/>
        <v>0</v>
      </c>
      <c r="KD57" s="46">
        <f t="shared" si="485"/>
        <v>0</v>
      </c>
      <c r="KE57" s="46">
        <f t="shared" si="486"/>
        <v>0</v>
      </c>
      <c r="KF57" s="46">
        <f t="shared" si="487"/>
        <v>1</v>
      </c>
      <c r="KG57" s="46">
        <f t="shared" si="488"/>
        <v>1</v>
      </c>
      <c r="KH57" s="46">
        <f t="shared" si="489"/>
        <v>0</v>
      </c>
      <c r="KI57" s="46">
        <f t="shared" si="490"/>
        <v>0</v>
      </c>
      <c r="KJ57" s="46">
        <f t="shared" si="491"/>
        <v>0</v>
      </c>
      <c r="KK57" s="46">
        <f t="shared" si="492"/>
        <v>0</v>
      </c>
      <c r="KL57" s="46">
        <f t="shared" si="493"/>
        <v>0</v>
      </c>
      <c r="KM57" s="46">
        <f t="shared" si="494"/>
        <v>0</v>
      </c>
      <c r="KN57" s="46">
        <f t="shared" si="495"/>
        <v>0</v>
      </c>
      <c r="KO57" s="46">
        <f t="shared" si="496"/>
        <v>0</v>
      </c>
      <c r="KP57" s="46">
        <f t="shared" si="497"/>
        <v>0</v>
      </c>
      <c r="KQ57" s="46">
        <f t="shared" si="498"/>
        <v>0</v>
      </c>
      <c r="KR57" s="61">
        <f t="shared" si="255"/>
        <v>1.9600000000000011</v>
      </c>
      <c r="KS57" s="1">
        <f t="shared" si="499"/>
        <v>0</v>
      </c>
      <c r="KT57" s="1">
        <f t="shared" si="500"/>
        <v>0</v>
      </c>
      <c r="KU57" s="1">
        <f t="shared" si="501"/>
        <v>0</v>
      </c>
      <c r="KV57" s="1">
        <f t="shared" si="502"/>
        <v>0</v>
      </c>
      <c r="KW57" s="1">
        <f t="shared" si="503"/>
        <v>0</v>
      </c>
      <c r="KX57" s="1">
        <f t="shared" si="504"/>
        <v>0</v>
      </c>
      <c r="KY57" s="1">
        <f t="shared" si="505"/>
        <v>0</v>
      </c>
      <c r="KZ57" s="1">
        <f t="shared" si="506"/>
        <v>0</v>
      </c>
      <c r="LA57" s="1">
        <f t="shared" si="507"/>
        <v>0</v>
      </c>
      <c r="LB57" s="1">
        <f t="shared" si="508"/>
        <v>0</v>
      </c>
      <c r="LC57" s="1">
        <f t="shared" si="509"/>
        <v>0</v>
      </c>
      <c r="LD57" s="1">
        <f t="shared" si="510"/>
        <v>0</v>
      </c>
      <c r="LE57" s="1">
        <f t="shared" si="511"/>
        <v>0</v>
      </c>
      <c r="LF57" s="1">
        <f t="shared" si="512"/>
        <v>0</v>
      </c>
      <c r="LG57" s="1">
        <f t="shared" si="513"/>
        <v>0</v>
      </c>
      <c r="LH57" s="1">
        <f t="shared" si="514"/>
        <v>0</v>
      </c>
      <c r="LI57" s="1">
        <f t="shared" si="515"/>
        <v>0</v>
      </c>
      <c r="LJ57" s="1">
        <f t="shared" si="516"/>
        <v>0</v>
      </c>
      <c r="LK57" s="1">
        <f t="shared" si="517"/>
        <v>0</v>
      </c>
      <c r="LL57" s="1">
        <f t="shared" si="518"/>
        <v>0</v>
      </c>
      <c r="LM57" s="1">
        <f t="shared" si="519"/>
        <v>0</v>
      </c>
      <c r="LN57" s="61">
        <f t="shared" si="277"/>
        <v>1.9600000000000011</v>
      </c>
      <c r="LO57" s="57">
        <f t="shared" si="278"/>
        <v>8.3298379828070477</v>
      </c>
      <c r="LP57" s="57">
        <f t="shared" si="279"/>
        <v>15.168344601299772</v>
      </c>
      <c r="LQ57" s="57">
        <f t="shared" si="280"/>
        <v>15.971533318856373</v>
      </c>
      <c r="LR57" s="57">
        <f t="shared" si="281"/>
        <v>14.910173536457197</v>
      </c>
      <c r="LS57" s="57">
        <f t="shared" si="282"/>
        <v>13.010427839087706</v>
      </c>
      <c r="LT57" s="57">
        <f t="shared" si="283"/>
        <v>10.727444085119229</v>
      </c>
      <c r="LU57" s="57">
        <f t="shared" si="284"/>
        <v>9.3730748422406052</v>
      </c>
      <c r="LV57" s="57">
        <f t="shared" si="285"/>
        <v>8.5027251540091449</v>
      </c>
      <c r="LW57" s="57">
        <f t="shared" si="286"/>
        <v>8.8706276308785945</v>
      </c>
      <c r="LX57" s="57">
        <f t="shared" si="287"/>
        <v>9.2561275856144096</v>
      </c>
      <c r="LY57" s="57">
        <f t="shared" si="288"/>
        <v>8.4333690112304716</v>
      </c>
      <c r="LZ57" s="57">
        <f t="shared" si="289"/>
        <v>11.221517902022569</v>
      </c>
      <c r="MA57" s="57">
        <f t="shared" si="290"/>
        <v>11.741731322172271</v>
      </c>
      <c r="MB57" s="57">
        <f t="shared" si="291"/>
        <v>11.785010584765351</v>
      </c>
      <c r="MC57" s="57">
        <f t="shared" si="292"/>
        <v>10.582476230160804</v>
      </c>
      <c r="MD57" s="57">
        <f t="shared" si="293"/>
        <v>9.4291803913325261</v>
      </c>
      <c r="ME57" s="57">
        <f t="shared" si="294"/>
        <v>9.4325286576554053</v>
      </c>
      <c r="MF57" s="57">
        <f t="shared" si="295"/>
        <v>8.8747473791062514</v>
      </c>
      <c r="MG57" s="57">
        <f t="shared" si="296"/>
        <v>8.8758133758449276</v>
      </c>
      <c r="MH57" s="57">
        <f t="shared" si="297"/>
        <v>8.3295672355592956</v>
      </c>
      <c r="MI57" s="57">
        <f t="shared" si="298"/>
        <v>8.3295963128275616</v>
      </c>
      <c r="MJ57" s="61">
        <f t="shared" si="299"/>
        <v>1.9600000000000011</v>
      </c>
      <c r="MK57" s="57" t="e">
        <f t="shared" si="435"/>
        <v>#N/A</v>
      </c>
      <c r="ML57" s="57" t="e">
        <f t="shared" si="370"/>
        <v>#N/A</v>
      </c>
      <c r="MM57" s="57" t="e">
        <f t="shared" si="371"/>
        <v>#N/A</v>
      </c>
      <c r="MN57" s="57" t="e">
        <f t="shared" si="372"/>
        <v>#N/A</v>
      </c>
      <c r="MO57" s="57" t="e">
        <f t="shared" si="373"/>
        <v>#N/A</v>
      </c>
      <c r="MP57" s="57" t="e">
        <f t="shared" si="374"/>
        <v>#N/A</v>
      </c>
      <c r="MQ57" s="57" t="e">
        <f t="shared" si="375"/>
        <v>#N/A</v>
      </c>
      <c r="MR57" s="57" t="e">
        <f t="shared" si="376"/>
        <v>#N/A</v>
      </c>
      <c r="MS57" s="57" t="e">
        <f t="shared" si="377"/>
        <v>#N/A</v>
      </c>
      <c r="MT57" s="57" t="e">
        <f t="shared" si="378"/>
        <v>#N/A</v>
      </c>
      <c r="MU57" s="57" t="e">
        <f t="shared" si="379"/>
        <v>#N/A</v>
      </c>
      <c r="MV57" s="57" t="e">
        <f t="shared" si="380"/>
        <v>#N/A</v>
      </c>
      <c r="MW57" s="57" t="e">
        <f t="shared" si="381"/>
        <v>#N/A</v>
      </c>
      <c r="MX57" s="57" t="e">
        <f t="shared" si="382"/>
        <v>#N/A</v>
      </c>
      <c r="MY57" s="57" t="e">
        <f t="shared" si="383"/>
        <v>#N/A</v>
      </c>
      <c r="MZ57" s="57" t="e">
        <f t="shared" si="384"/>
        <v>#N/A</v>
      </c>
      <c r="NA57" s="57" t="e">
        <f t="shared" si="385"/>
        <v>#N/A</v>
      </c>
      <c r="NB57" s="57" t="e">
        <f t="shared" si="386"/>
        <v>#N/A</v>
      </c>
      <c r="NC57" s="57" t="e">
        <f t="shared" si="387"/>
        <v>#N/A</v>
      </c>
      <c r="ND57" s="57" t="e">
        <f t="shared" si="388"/>
        <v>#N/A</v>
      </c>
      <c r="NE57" s="57" t="e">
        <f t="shared" si="389"/>
        <v>#N/A</v>
      </c>
      <c r="NF57" s="61">
        <f t="shared" si="320"/>
        <v>1.9600000000000011</v>
      </c>
      <c r="NG57" s="256">
        <f>IF(OY56=0,MIN('Drive Train'!$F$35-FQ56*$C$19*'Drive Train'!$F$39,NG56+$C$39)-$C$7,IF(LO56-1&lt;=0,0,IF($C$37=Motors!$C$30,MAX(MAX(NG$8:NG56)*-1,NG56-$C$39),MAX(0,MAX(NG$8:NG56)*-1,NG56-$C$39))))</f>
        <v>0</v>
      </c>
      <c r="NH57" s="256">
        <f>IF(OZ56=0,MIN('Drive Train'!$F$35-FR56*$C$19*'Drive Train'!$F$39,NH56+$C$39)-$C$7,IF(LP56-1&lt;=0,0,IF($C$37=Motors!$C$30,MAX(MAX(NH$8:NH56)*-1,NH56-$C$39),MAX(0,MAX(NH$8:NH56)*-1,NH56-$C$39))))</f>
        <v>8.4000916580915419</v>
      </c>
      <c r="NI57" s="256">
        <f>IF(PA56=0,MIN('Drive Train'!$F$35-FS56*$C$19*'Drive Train'!$F$39,NI56+$C$39)-$C$7,IF(LQ56-1&lt;=0,0,IF($C$37=Motors!$C$30,MAX(MAX(NI$8:NI56)*-1,NI56-$C$39),MAX(0,MAX(NI$8:NI56)*-1,NI56-$C$39))))</f>
        <v>0</v>
      </c>
      <c r="NJ57" s="256">
        <f>IF(PB56=0,MIN('Drive Train'!$F$35-FT56*$C$19*'Drive Train'!$F$39,NJ56+$C$39)-$C$7,IF(LR56-1&lt;=0,0,IF($C$37=Motors!$C$30,MAX(MAX(NJ$8:NJ56)*-1,NJ56-$C$39),MAX(0,MAX(NJ$8:NJ56)*-1,NJ56-$C$39))))</f>
        <v>0</v>
      </c>
      <c r="NK57" s="256">
        <f>IF(PC56=0,MIN('Drive Train'!$F$35-FU56*$C$19*'Drive Train'!$F$39,NK56+$C$39)-$C$7,IF(LS56-1&lt;=0,0,IF($C$37=Motors!$C$30,MAX(MAX(NK$8:NK56)*-1,NK56-$C$39),MAX(0,MAX(NK$8:NK56)*-1,NK56-$C$39))))</f>
        <v>0</v>
      </c>
      <c r="NL57" s="256">
        <f>IF(PD56=0,MIN('Drive Train'!$F$35-FV56*$C$19*'Drive Train'!$F$39,NL56+$C$39)-$C$7,IF(LT56-1&lt;=0,0,IF($C$37=Motors!$C$30,MAX(MAX(NL$8:NL56)*-1,NL56-$C$39),MAX(0,MAX(NL$8:NL56)*-1,NL56-$C$39))))</f>
        <v>0</v>
      </c>
      <c r="NM57" s="256">
        <f>IF(PE56=0,MIN('Drive Train'!$F$35-FW56*$C$19*'Drive Train'!$F$39,NM56+$C$39)-$C$7,IF(LU56-1&lt;=0,0,IF($C$37=Motors!$C$30,MAX(MAX(NM$8:NM56)*-1,NM56-$C$39),MAX(0,MAX(NM$8:NM56)*-1,NM56-$C$39))))</f>
        <v>0</v>
      </c>
      <c r="NN57" s="256">
        <f>IF(PF56=0,MIN('Drive Train'!$F$35-FX56*$C$19*'Drive Train'!$F$39,NN56+$C$39)-$C$7,IF(LV56-1&lt;=0,0,IF($C$37=Motors!$C$30,MAX(MAX(NN$8:NN56)*-1,NN56-$C$39),MAX(0,MAX(NN$8:NN56)*-1,NN56-$C$39))))</f>
        <v>0</v>
      </c>
      <c r="NO57" s="256">
        <f>IF(PG56=0,MIN('Drive Train'!$F$35-FY56*$C$19*'Drive Train'!$F$39,NO56+$C$39)-$C$7,IF(LW56-1&lt;=0,0,IF($C$37=Motors!$C$30,MAX(MAX(NO$8:NO56)*-1,NO56-$C$39),MAX(0,MAX(NO$8:NO56)*-1,NO56-$C$39))))</f>
        <v>0</v>
      </c>
      <c r="NP57" s="256">
        <f>IF(PH56=0,MIN('Drive Train'!$F$35-FZ56*$C$19*'Drive Train'!$F$39,NP56+$C$39)-$C$7,IF(LX56-1&lt;=0,0,IF($C$37=Motors!$C$30,MAX(MAX(NP$8:NP56)*-1,NP56-$C$39),MAX(0,MAX(NP$8:NP56)*-1,NP56-$C$39))))</f>
        <v>12.03263327808348</v>
      </c>
      <c r="NQ57" s="256">
        <f>IF(PI56=0,MIN('Drive Train'!$F$35-GA56*$C$19*'Drive Train'!$F$39,NQ56+$C$39)-$C$7,IF(LY56-1&lt;=0,0,IF($C$37=Motors!$C$30,MAX(MAX(NQ$8:NQ56)*-1,NQ56-$C$39),MAX(0,MAX(NQ$8:NQ56)*-1,NQ56-$C$39))))</f>
        <v>12.032643636404346</v>
      </c>
      <c r="NR57" s="256">
        <f>IF(PJ56=0,MIN('Drive Train'!$F$35-GB56*$C$19*'Drive Train'!$F$39,NR56+$C$39)-$C$7,IF(LZ56-1&lt;=0,0,IF($C$37=Motors!$C$30,MAX(MAX(NR$8:NR56)*-1,NR56-$C$39),MAX(0,MAX(NR$8:NR56)*-1,NR56-$C$39))))</f>
        <v>11.589435885011369</v>
      </c>
      <c r="NS57" s="256">
        <f>IF(PK56=0,MIN('Drive Train'!$F$35-GC56*$C$19*'Drive Train'!$F$39,NS56+$C$39)-$C$7,IF(MA56-1&lt;=0,0,IF($C$37=Motors!$C$30,MAX(MAX(NS$8:NS56)*-1,NS56-$C$39),MAX(0,MAX(NS$8:NS56)*-1,NS56-$C$39))))</f>
        <v>11.981324252337238</v>
      </c>
      <c r="NT57" s="256">
        <f>IF(PL56=0,MIN('Drive Train'!$F$35-GD56*$C$19*'Drive Train'!$F$39,NT56+$C$39)-$C$7,IF(MB56-1&lt;=0,0,IF($C$37=Motors!$C$30,MAX(MAX(NT$8:NT56)*-1,NT56-$C$39),MAX(0,MAX(NT$8:NT56)*-1,NT56-$C$39))))</f>
        <v>7.2120252197218493</v>
      </c>
      <c r="NU57" s="256">
        <f>IF(PM56=0,MIN('Drive Train'!$F$35-GE56*$C$19*'Drive Train'!$F$39,NU56+$C$39)-$C$7,IF(MC56-1&lt;=0,0,IF($C$37=Motors!$C$30,MAX(MAX(NU$8:NU56)*-1,NU56-$C$39),MAX(0,MAX(NU$8:NU56)*-1,NU56-$C$39))))</f>
        <v>0</v>
      </c>
      <c r="NV57" s="256">
        <f>IF(PN56=0,MIN('Drive Train'!$F$35-GF56*$C$19*'Drive Train'!$F$39,NV56+$C$39)-$C$7,IF(MD56-1&lt;=0,0,IF($C$37=Motors!$C$30,MAX(MAX(NV$8:NV56)*-1,NV56-$C$39),MAX(0,MAX(NV$8:NV56)*-1,NV56-$C$39))))</f>
        <v>0</v>
      </c>
      <c r="NW57" s="256">
        <f>IF(PO56=0,MIN('Drive Train'!$F$35-GG56*$C$19*'Drive Train'!$F$39,NW56+$C$39)-$C$7,IF(ME56-1&lt;=0,0,IF($C$37=Motors!$C$30,MAX(MAX(NW$8:NW56)*-1,NW56-$C$39),MAX(0,MAX(NW$8:NW56)*-1,NW56-$C$39))))</f>
        <v>0</v>
      </c>
      <c r="NX57" s="256">
        <f>IF(PP56=0,MIN('Drive Train'!$F$35-GH56*$C$19*'Drive Train'!$F$39,NX56+$C$39)-$C$7,IF(MF56-1&lt;=0,0,IF($C$37=Motors!$C$30,MAX(MAX(NX$8:NX56)*-1,NX56-$C$39),MAX(0,MAX(NX$8:NX56)*-1,NX56-$C$39))))</f>
        <v>0</v>
      </c>
      <c r="NY57" s="256">
        <f>IF(PQ56=0,MIN('Drive Train'!$F$35-GI56*$C$19*'Drive Train'!$F$39,NY56+$C$39)-$C$7,IF(MG56-1&lt;=0,0,IF($C$37=Motors!$C$30,MAX(MAX(NY$8:NY56)*-1,NY56-$C$39),MAX(0,MAX(NY$8:NY56)*-1,NY56-$C$39))))</f>
        <v>0</v>
      </c>
      <c r="NZ57" s="256">
        <f>IF(PR56=0,MIN('Drive Train'!$F$35-GJ56*$C$19*'Drive Train'!$F$39,NZ56+$C$39)-$C$7,IF(MH56-1&lt;=0,0,IF($C$37=Motors!$C$30,MAX(MAX(NZ$8:NZ56)*-1,NZ56-$C$39),MAX(0,MAX(NZ$8:NZ56)*-1,NZ56-$C$39))))</f>
        <v>0</v>
      </c>
      <c r="OA57" s="256">
        <f>IF(PS56=0,MIN('Drive Train'!$F$35-GK56*$C$19*'Drive Train'!$F$39,OA56+$C$39)-$C$7,IF(MI56-1&lt;=0,0,IF($C$37=Motors!$C$30,MAX(MAX(OA$8:OA56)*-1,OA56-$C$39),MAX(0,MAX(OA$8:OA56)*-1,OA56-$C$39))))</f>
        <v>0</v>
      </c>
      <c r="OB57" s="61">
        <f t="shared" si="321"/>
        <v>1.9600000000000011</v>
      </c>
      <c r="OC57" s="256">
        <f>'Drive Train'!$F$35-(FQ57*$C$13)*$C$19*'Drive Train'!$F$39</f>
        <v>12.23503</v>
      </c>
      <c r="OD57" s="256">
        <f>'Drive Train'!$F$35-(FR57*$C$13)*$C$19*'Drive Train'!$F$39</f>
        <v>8.6005140118154646</v>
      </c>
      <c r="OE57" s="256">
        <f>'Drive Train'!$F$35-(FS57*$C$13)*$C$19*'Drive Train'!$F$39</f>
        <v>12.23503</v>
      </c>
      <c r="OF57" s="256">
        <f>'Drive Train'!$F$35-(FT57*$C$13)*$C$19*'Drive Train'!$F$39</f>
        <v>12.23503</v>
      </c>
      <c r="OG57" s="256">
        <f>'Drive Train'!$F$35-(FU57*$C$13)*$C$19*'Drive Train'!$F$39</f>
        <v>12.23503</v>
      </c>
      <c r="OH57" s="256">
        <f>'Drive Train'!$F$35-(FV57*$C$13)*$C$19*'Drive Train'!$F$39</f>
        <v>12.23503</v>
      </c>
      <c r="OI57" s="256">
        <f>'Drive Train'!$F$35-(FW57*$C$13)*$C$19*'Drive Train'!$F$39</f>
        <v>12.23503</v>
      </c>
      <c r="OJ57" s="256">
        <f>'Drive Train'!$F$35-(FX57*$C$13)*$C$19*'Drive Train'!$F$39</f>
        <v>12.23503</v>
      </c>
      <c r="OK57" s="256">
        <f>'Drive Train'!$F$35-(FY57*$C$13)*$C$19*'Drive Train'!$F$39</f>
        <v>12.23503</v>
      </c>
      <c r="OL57" s="256">
        <f>'Drive Train'!$F$35-(FZ57*$C$13)*$C$19*'Drive Train'!$F$39</f>
        <v>12.212636151207661</v>
      </c>
      <c r="OM57" s="256">
        <f>'Drive Train'!$F$35-(GA57*$C$13)*$C$19*'Drive Train'!$F$39</f>
        <v>12.212643763957239</v>
      </c>
      <c r="ON57" s="256">
        <f>'Drive Train'!$F$35-(GB57*$C$13)*$C$19*'Drive Train'!$F$39</f>
        <v>11.837322991284383</v>
      </c>
      <c r="OO57" s="256">
        <f>'Drive Train'!$F$35-(GC57*$C$13)*$C$19*'Drive Train'!$F$39</f>
        <v>12.169791528187973</v>
      </c>
      <c r="OP57" s="256">
        <f>'Drive Train'!$F$35-(GD57*$C$13)*$C$19*'Drive Train'!$F$39</f>
        <v>12.23503</v>
      </c>
      <c r="OQ57" s="256">
        <f>'Drive Train'!$F$35-(GE57*$C$13)*$C$19*'Drive Train'!$F$39</f>
        <v>12.23503</v>
      </c>
      <c r="OR57" s="256">
        <f>'Drive Train'!$F$35-(GF57*$C$13)*$C$19*'Drive Train'!$F$39</f>
        <v>12.23503</v>
      </c>
      <c r="OS57" s="256">
        <f>'Drive Train'!$F$35-(GG57*$C$13)*$C$19*'Drive Train'!$F$39</f>
        <v>12.23503</v>
      </c>
      <c r="OT57" s="256">
        <f>'Drive Train'!$F$35-(GH57*$C$13)*$C$19*'Drive Train'!$F$39</f>
        <v>12.23503</v>
      </c>
      <c r="OU57" s="256">
        <f>'Drive Train'!$F$35-(GI57*$C$13)*$C$19*'Drive Train'!$F$39</f>
        <v>12.23503</v>
      </c>
      <c r="OV57" s="256">
        <f>'Drive Train'!$F$35-(GJ57*$C$13)*$C$19*'Drive Train'!$F$39</f>
        <v>12.23503</v>
      </c>
      <c r="OW57" s="256">
        <f>'Drive Train'!$F$35-(GK57*$C$13)*$C$19*'Drive Train'!$F$39</f>
        <v>12.23503</v>
      </c>
      <c r="OX57" s="61">
        <f t="shared" si="322"/>
        <v>1.9600000000000011</v>
      </c>
      <c r="OY57" s="1">
        <f>IF(PU57&gt;='Drive Train'!$F$29,1,0)</f>
        <v>1</v>
      </c>
      <c r="OZ57" s="1">
        <f>IF(PV57&gt;='Drive Train'!$F$29,1,0)</f>
        <v>0</v>
      </c>
      <c r="PA57" s="1">
        <f>IF(PW57&gt;='Drive Train'!$F$29,1,0)</f>
        <v>1</v>
      </c>
      <c r="PB57" s="1">
        <f>IF(PX57&gt;='Drive Train'!$F$29,1,0)</f>
        <v>1</v>
      </c>
      <c r="PC57" s="1">
        <f>IF(PY57&gt;='Drive Train'!$F$29,1,0)</f>
        <v>1</v>
      </c>
      <c r="PD57" s="1">
        <f>IF(PZ57&gt;='Drive Train'!$F$29,1,0)</f>
        <v>1</v>
      </c>
      <c r="PE57" s="1">
        <f>IF(QA57&gt;='Drive Train'!$F$29,1,0)</f>
        <v>1</v>
      </c>
      <c r="PF57" s="1">
        <f>IF(QB57&gt;='Drive Train'!$F$29,1,0)</f>
        <v>1</v>
      </c>
      <c r="PG57" s="1">
        <f>IF(QC57&gt;='Drive Train'!$F$29,1,0)</f>
        <v>1</v>
      </c>
      <c r="PH57" s="1">
        <f>IF(QD57&gt;='Drive Train'!$F$29,1,0)</f>
        <v>1</v>
      </c>
      <c r="PI57" s="1">
        <f>IF(QE57&gt;='Drive Train'!$F$29,1,0)</f>
        <v>0</v>
      </c>
      <c r="PJ57" s="1">
        <f>IF(QF57&gt;='Drive Train'!$F$29,1,0)</f>
        <v>0</v>
      </c>
      <c r="PK57" s="1">
        <f>IF(QG57&gt;='Drive Train'!$F$29,1,0)</f>
        <v>0</v>
      </c>
      <c r="PL57" s="1">
        <f>IF(QH57&gt;='Drive Train'!$F$29,1,0)</f>
        <v>1</v>
      </c>
      <c r="PM57" s="1">
        <f>IF(QI57&gt;='Drive Train'!$F$29,1,0)</f>
        <v>1</v>
      </c>
      <c r="PN57" s="1">
        <f>IF(QJ57&gt;='Drive Train'!$F$29,1,0)</f>
        <v>1</v>
      </c>
      <c r="PO57" s="1">
        <f>IF(QK57&gt;='Drive Train'!$F$29,1,0)</f>
        <v>1</v>
      </c>
      <c r="PP57" s="1">
        <f>IF(QL57&gt;='Drive Train'!$F$29,1,0)</f>
        <v>1</v>
      </c>
      <c r="PQ57" s="1">
        <f>IF(QM57&gt;='Drive Train'!$F$29,1,0)</f>
        <v>1</v>
      </c>
      <c r="PR57" s="1">
        <f>IF(QN57&gt;='Drive Train'!$F$29,1,0)</f>
        <v>1</v>
      </c>
      <c r="PS57" s="1">
        <f>IF(QO57&gt;='Drive Train'!$F$29,1,0)</f>
        <v>1</v>
      </c>
      <c r="PT57" s="253">
        <f t="shared" si="323"/>
        <v>1.9600000000000011</v>
      </c>
      <c r="PU57" s="57">
        <f t="shared" si="324"/>
        <v>18.884718904676213</v>
      </c>
      <c r="PV57" s="57">
        <f t="shared" si="325"/>
        <v>15.919792180509601</v>
      </c>
      <c r="PW57" s="57">
        <f t="shared" si="326"/>
        <v>20.078173192588707</v>
      </c>
      <c r="PX57" s="57">
        <f t="shared" si="327"/>
        <v>21.967501896944693</v>
      </c>
      <c r="PY57" s="57">
        <f t="shared" si="328"/>
        <v>22.18998671175714</v>
      </c>
      <c r="PZ57" s="57">
        <f t="shared" si="329"/>
        <v>21.192366630213442</v>
      </c>
      <c r="QA57" s="57">
        <f t="shared" si="330"/>
        <v>20.009456966895762</v>
      </c>
      <c r="QB57" s="57">
        <f t="shared" si="331"/>
        <v>18.6254050680019</v>
      </c>
      <c r="QC57" s="57">
        <f t="shared" si="332"/>
        <v>17.419914438245701</v>
      </c>
      <c r="QD57" s="57">
        <f t="shared" si="333"/>
        <v>16.18516721276379</v>
      </c>
      <c r="QE57" s="57">
        <f t="shared" si="334"/>
        <v>14.994466775452359</v>
      </c>
      <c r="QF57" s="57">
        <f t="shared" si="335"/>
        <v>13.171792009210458</v>
      </c>
      <c r="QG57" s="57">
        <f t="shared" si="336"/>
        <v>15.471678361468056</v>
      </c>
      <c r="QH57" s="57">
        <f t="shared" si="337"/>
        <v>16.844108276610619</v>
      </c>
      <c r="QI57" s="57">
        <f t="shared" si="338"/>
        <v>17.644896820416271</v>
      </c>
      <c r="QJ57" s="57">
        <f t="shared" si="339"/>
        <v>18.07361505375772</v>
      </c>
      <c r="QK57" s="57">
        <f t="shared" si="340"/>
        <v>18.51200152618836</v>
      </c>
      <c r="QL57" s="57">
        <f t="shared" si="341"/>
        <v>18.666723195177468</v>
      </c>
      <c r="QM57" s="57">
        <f t="shared" si="342"/>
        <v>18.8527480263656</v>
      </c>
      <c r="QN57" s="57">
        <f t="shared" si="343"/>
        <v>18.825799284623891</v>
      </c>
      <c r="QO57" s="57">
        <f t="shared" si="344"/>
        <v>18.831508262574346</v>
      </c>
      <c r="QP57" s="61">
        <f t="shared" si="345"/>
        <v>1.9600000000000011</v>
      </c>
      <c r="QQ57" s="57">
        <f t="shared" si="436"/>
        <v>3.4695548865589357E-2</v>
      </c>
      <c r="QR57" s="57">
        <f t="shared" si="437"/>
        <v>0.79908620820257403</v>
      </c>
      <c r="QS57" s="57">
        <f t="shared" si="438"/>
        <v>3.4695548865589357E-2</v>
      </c>
      <c r="QT57" s="57">
        <f t="shared" si="439"/>
        <v>3.4695548865589357E-2</v>
      </c>
      <c r="QU57" s="57">
        <f t="shared" si="440"/>
        <v>3.4695548865589357E-2</v>
      </c>
      <c r="QV57" s="57">
        <f t="shared" si="441"/>
        <v>3.4695548865589357E-2</v>
      </c>
      <c r="QW57" s="57">
        <f t="shared" si="442"/>
        <v>3.4695548865589357E-2</v>
      </c>
      <c r="QX57" s="57">
        <f t="shared" si="443"/>
        <v>3.4695548865589357E-2</v>
      </c>
      <c r="QY57" s="57">
        <f t="shared" si="444"/>
        <v>3.4695548865589357E-2</v>
      </c>
      <c r="QZ57" s="57">
        <f t="shared" si="445"/>
        <v>3.9405295335027478E-2</v>
      </c>
      <c r="RA57" s="57">
        <f t="shared" si="446"/>
        <v>3.9403694264984815E-2</v>
      </c>
      <c r="RB57" s="57">
        <f t="shared" si="447"/>
        <v>0.11833901710272388</v>
      </c>
      <c r="RC57" s="57">
        <f t="shared" si="448"/>
        <v>4.8416131921117836E-2</v>
      </c>
      <c r="RD57" s="57">
        <f t="shared" si="449"/>
        <v>3.4695548865589357E-2</v>
      </c>
      <c r="RE57" s="57">
        <f t="shared" si="450"/>
        <v>3.4695548865589357E-2</v>
      </c>
      <c r="RF57" s="57">
        <f t="shared" si="451"/>
        <v>3.4695548865589357E-2</v>
      </c>
      <c r="RG57" s="57">
        <f t="shared" si="452"/>
        <v>3.4695548865589357E-2</v>
      </c>
      <c r="RH57" s="57">
        <f t="shared" si="453"/>
        <v>3.4695548865589357E-2</v>
      </c>
      <c r="RI57" s="57">
        <f t="shared" si="454"/>
        <v>3.4695548865589357E-2</v>
      </c>
      <c r="RJ57" s="57">
        <f t="shared" si="455"/>
        <v>3.4695548865589357E-2</v>
      </c>
      <c r="RK57" s="57">
        <f t="shared" si="456"/>
        <v>3.4695548865589357E-2</v>
      </c>
      <c r="RL57" s="61">
        <f t="shared" si="346"/>
        <v>1.9600000000000011</v>
      </c>
      <c r="RM57" s="2">
        <f>IF(AND(LO57&gt;=LO$6*'Drive Train'!$AA$52,LO57&lt;=LO$6*'Drive Train'!$AA$53,KS57=0,JW57=0,EU57&gt;0),$C$17,0)</f>
        <v>0</v>
      </c>
      <c r="RN57" s="2">
        <f>IF(AND(LP57&gt;=LP$6*'Drive Train'!$AA$52,LP57&lt;=LP$6*'Drive Train'!$AA$53,KT57=0,JX57=0,EV57&gt;0),$C$17,0)</f>
        <v>0.04</v>
      </c>
      <c r="RO57" s="2">
        <f>IF(AND(LQ57&gt;=LQ$6*'Drive Train'!$AA$52,LQ57&lt;=LQ$6*'Drive Train'!$AA$53,KU57=0,JY57=0,EW57&gt;0),$C$17,0)</f>
        <v>0</v>
      </c>
      <c r="RP57" s="2">
        <f>IF(AND(LR57&gt;=LR$6*'Drive Train'!$AA$52,LR57&lt;=LR$6*'Drive Train'!$AA$53,KV57=0,JZ57=0,EX57&gt;0),$C$17,0)</f>
        <v>0</v>
      </c>
      <c r="RQ57" s="2">
        <f>IF(AND(LS57&gt;=LS$6*'Drive Train'!$AA$52,LS57&lt;=LS$6*'Drive Train'!$AA$53,KW57=0,KA57=0,EY57&gt;0),$C$17,0)</f>
        <v>0</v>
      </c>
      <c r="RR57" s="2">
        <f>IF(AND(LT57&gt;=LT$6*'Drive Train'!$AA$52,LT57&lt;=LT$6*'Drive Train'!$AA$53,KX57=0,KB57=0,EZ57&gt;0),$C$17,0)</f>
        <v>0</v>
      </c>
      <c r="RS57" s="2">
        <f>IF(AND(LU57&gt;=LU$6*'Drive Train'!$AA$52,LU57&lt;=LU$6*'Drive Train'!$AA$53,KY57=0,KC57=0,FA57&gt;0),$C$17,0)</f>
        <v>0</v>
      </c>
      <c r="RT57" s="2">
        <f>IF(AND(LV57&gt;=LV$6*'Drive Train'!$AA$52,LV57&lt;=LV$6*'Drive Train'!$AA$53,KZ57=0,KD57=0,FB57&gt;0),$C$17,0)</f>
        <v>0</v>
      </c>
      <c r="RU57" s="2">
        <f>IF(AND(LW57&gt;=LW$6*'Drive Train'!$AA$52,LW57&lt;=LW$6*'Drive Train'!$AA$53,LA57=0,KE57=0,FC57&gt;0),$C$17,0)</f>
        <v>0</v>
      </c>
      <c r="RV57" s="2">
        <f>IF(AND(LX57&gt;=LX$6*'Drive Train'!$AA$52,LX57&lt;=LX$6*'Drive Train'!$AA$53,LB57=0,KF57=0,FD57&gt;0),$C$17,0)</f>
        <v>0</v>
      </c>
      <c r="RW57" s="2">
        <f>IF(AND(LY57&gt;=LY$6*'Drive Train'!$AA$52,LY57&lt;=LY$6*'Drive Train'!$AA$53,LC57=0,KG57=0,FE57&gt;0),$C$17,0)</f>
        <v>0</v>
      </c>
      <c r="RX57" s="2">
        <f>IF(AND(LZ57&gt;=LZ$6*'Drive Train'!$AA$52,LZ57&lt;=LZ$6*'Drive Train'!$AA$53,LD57=0,KH57=0,FF57&gt;0),$C$17,0)</f>
        <v>0.04</v>
      </c>
      <c r="RY57" s="2">
        <f>IF(AND(MA57&gt;=MA$6*'Drive Train'!$AA$52,MA57&lt;=MA$6*'Drive Train'!$AA$53,LE57=0,KI57=0,FG57&gt;0),$C$17,0)</f>
        <v>0</v>
      </c>
      <c r="RZ57" s="2">
        <f>IF(AND(MB57&gt;=MB$6*'Drive Train'!$AA$52,MB57&lt;=MB$6*'Drive Train'!$AA$53,LF57=0,KJ57=0,FH57&gt;0),$C$17,0)</f>
        <v>0</v>
      </c>
      <c r="SA57" s="2">
        <f>IF(AND(MC57&gt;=MC$6*'Drive Train'!$AA$52,MC57&lt;=MC$6*'Drive Train'!$AA$53,LG57=0,KK57=0,FI57&gt;0),$C$17,0)</f>
        <v>0</v>
      </c>
      <c r="SB57" s="2">
        <f>IF(AND(MD57&gt;=MD$6*'Drive Train'!$AA$52,MD57&lt;=MD$6*'Drive Train'!$AA$53,LH57=0,KL57=0,FJ57&gt;0),$C$17,0)</f>
        <v>0</v>
      </c>
      <c r="SC57" s="2">
        <f>IF(AND(ME57&gt;=ME$6*'Drive Train'!$AA$52,ME57&lt;=ME$6*'Drive Train'!$AA$53,LI57=0,KM57=0,FK57&gt;0),$C$17,0)</f>
        <v>0</v>
      </c>
      <c r="SD57" s="2">
        <f>IF(AND(MF57&gt;=MF$6*'Drive Train'!$AA$52,MF57&lt;=MF$6*'Drive Train'!$AA$53,LJ57=0,KN57=0,FL57&gt;0),$C$17,0)</f>
        <v>0</v>
      </c>
      <c r="SE57" s="2">
        <f>IF(AND(MG57&gt;=MG$6*'Drive Train'!$AA$52,MG57&lt;=MG$6*'Drive Train'!$AA$53,LK57=0,KO57=0,FM57&gt;0),$C$17,0)</f>
        <v>0</v>
      </c>
      <c r="SF57" s="2">
        <f>IF(AND(MH57&gt;=MH$6*'Drive Train'!$AA$52,MH57&lt;=MH$6*'Drive Train'!$AA$53,LL57=0,KP57=0,FN57&gt;0),$C$17,0)</f>
        <v>0</v>
      </c>
      <c r="SG57" s="2">
        <f>IF(AND(MI57&gt;=MI$6*'Drive Train'!$AA$52,MI57&lt;=MI$6*'Drive Train'!$AA$53,LM57=0,KQ57=0,FO57&gt;0),$C$17,0)</f>
        <v>0</v>
      </c>
      <c r="SH57" s="61">
        <f t="shared" si="347"/>
        <v>1.9600000000000011</v>
      </c>
      <c r="SI57" s="2">
        <f>IF(AND(EU57&lt;0,KS57=0,LO57&gt;=LO$6*'Drive Train'!$AA$52,LO57&lt;=LO$6*'Drive Train'!$AA$53,OY57=1,JW57=0),$C$17,0)</f>
        <v>0.04</v>
      </c>
      <c r="SJ57" s="2">
        <f>IF(AND(EV57&lt;0,KT57=0,LP57&gt;=LP$6*'Drive Train'!$AA$52,LP57&lt;=LP$6*'Drive Train'!$AA$53,OZ57=1,JX57=0),$C$17,0)</f>
        <v>0</v>
      </c>
      <c r="SK57" s="2">
        <f>IF(AND(EW57&lt;0,KU57=0,LQ57&gt;=LQ$6*'Drive Train'!$AA$52,LQ57&lt;=LQ$6*'Drive Train'!$AA$53,PA57=1,JY57=0),$C$17,0)</f>
        <v>0.04</v>
      </c>
      <c r="SL57" s="2">
        <f>IF(AND(EX57&lt;0,KV57=0,LR57&gt;=LR$6*'Drive Train'!$AA$52,LR57&lt;=LR$6*'Drive Train'!$AA$53,PB57=1,JZ57=0),$C$17,0)</f>
        <v>0.04</v>
      </c>
      <c r="SM57" s="2">
        <f>IF(AND(EY57&lt;0,KW57=0,LS57&gt;=LS$6*'Drive Train'!$AA$52,LS57&lt;=LS$6*'Drive Train'!$AA$53,PC57=1,KA57=0),$C$17,0)</f>
        <v>0.04</v>
      </c>
      <c r="SN57" s="2">
        <f>IF(AND(EZ57&lt;0,KX57=0,LT57&gt;=LT$6*'Drive Train'!$AA$52,LT57&lt;=LT$6*'Drive Train'!$AA$53,PD57=1,KB57=0),$C$17,0)</f>
        <v>0.04</v>
      </c>
      <c r="SO57" s="2">
        <f>IF(AND(FA57&lt;0,KY57=0,LU57&gt;=LU$6*'Drive Train'!$AA$52,LU57&lt;=LU$6*'Drive Train'!$AA$53,PE57=1,KC57=0),$C$17,0)</f>
        <v>0.04</v>
      </c>
      <c r="SP57" s="2">
        <f>IF(AND(FB57&lt;0,KZ57=0,LV57&gt;=LV$6*'Drive Train'!$AA$52,LV57&lt;=LV$6*'Drive Train'!$AA$53,PF57=1,KD57=0),$C$17,0)</f>
        <v>0.04</v>
      </c>
      <c r="SQ57" s="2">
        <f>IF(AND(FC57&lt;0,LA57=0,LW57&gt;=LW$6*'Drive Train'!$AA$52,LW57&lt;=LW$6*'Drive Train'!$AA$53,PG57=1,KE57=0),$C$17,0)</f>
        <v>0.04</v>
      </c>
      <c r="SR57" s="2">
        <f>IF(AND(FD57&lt;0,LB57=0,LX57&gt;=LX$6*'Drive Train'!$AA$52,LX57&lt;=LX$6*'Drive Train'!$AA$53,PH57=1,KF57=0),$C$17,0)</f>
        <v>0</v>
      </c>
      <c r="SS57" s="2">
        <f>IF(AND(FE57&lt;0,LC57=0,LY57&gt;=LY$6*'Drive Train'!$AA$52,LY57&lt;=LY$6*'Drive Train'!$AA$53,PI57=1,KG57=0),$C$17,0)</f>
        <v>0</v>
      </c>
      <c r="ST57" s="2">
        <f>IF(AND(FF57&lt;0,LD57=0,LZ57&gt;=LZ$6*'Drive Train'!$AA$52,LZ57&lt;=LZ$6*'Drive Train'!$AA$53,PJ57=1,KH57=0),$C$17,0)</f>
        <v>0</v>
      </c>
      <c r="SU57" s="2">
        <f>IF(AND(FG57&lt;0,LE57=0,MA57&gt;=MA$6*'Drive Train'!$AA$52,MA57&lt;=MA$6*'Drive Train'!$AA$53,PK57=1,KI57=0),$C$17,0)</f>
        <v>0</v>
      </c>
      <c r="SV57" s="2">
        <f>IF(AND(FH57&lt;0,LF57=0,MB57&gt;=MB$6*'Drive Train'!$AA$52,MB57&lt;=MB$6*'Drive Train'!$AA$53,PL57=1,KJ57=0),$C$17,0)</f>
        <v>0</v>
      </c>
      <c r="SW57" s="2">
        <f>IF(AND(FI57&lt;0,LG57=0,MC57&gt;=MC$6*'Drive Train'!$AA$52,MC57&lt;=MC$6*'Drive Train'!$AA$53,PM57=1,KK57=0),$C$17,0)</f>
        <v>0.04</v>
      </c>
      <c r="SX57" s="2">
        <f>IF(AND(FJ57&lt;0,LH57=0,MD57&gt;=MD$6*'Drive Train'!$AA$52,MD57&lt;=MD$6*'Drive Train'!$AA$53,PN57=1,KL57=0),$C$17,0)</f>
        <v>0.04</v>
      </c>
      <c r="SY57" s="2">
        <f>IF(AND(FK57&lt;0,LI57=0,ME57&gt;=ME$6*'Drive Train'!$AA$52,ME57&lt;=ME$6*'Drive Train'!$AA$53,PO57=1,KM57=0),$C$17,0)</f>
        <v>0.04</v>
      </c>
      <c r="SZ57" s="2">
        <f>IF(AND(FL57&lt;0,LJ57=0,MF57&gt;=MF$6*'Drive Train'!$AA$52,MF57&lt;=MF$6*'Drive Train'!$AA$53,PP57=1,KN57=0),$C$17,0)</f>
        <v>0.04</v>
      </c>
      <c r="TA57" s="2">
        <f>IF(AND(FM57&lt;0,LK57=0,MG57&gt;=MG$6*'Drive Train'!$AA$52,MG57&lt;=MG$6*'Drive Train'!$AA$53,PQ57=1,KO57=0),$C$17,0)</f>
        <v>0.04</v>
      </c>
      <c r="TB57" s="2">
        <f>IF(AND(FN57&lt;0,LL57=0,MH57&gt;=MH$6*'Drive Train'!$AA$52,MH57&lt;=MH$6*'Drive Train'!$AA$53,PR57=1,KP57=0),$C$17,0)</f>
        <v>0.04</v>
      </c>
      <c r="TC57" s="2">
        <f>IF(AND(FO57&lt;0,LM57=0,MI57&gt;=MI$6*'Drive Train'!$AA$52,MI57&lt;=MI$6*'Drive Train'!$AA$53,PS57=1,KQ57=0),$C$17,0)</f>
        <v>0.04</v>
      </c>
      <c r="TD57" s="144">
        <f t="shared" si="348"/>
        <v>1.9600000000000011</v>
      </c>
    </row>
    <row r="58" spans="3:524" x14ac:dyDescent="0.2">
      <c r="C58" s="3" t="s">
        <v>119</v>
      </c>
      <c r="E58" s="18">
        <f>NG6</f>
        <v>12.4</v>
      </c>
      <c r="F58" s="18">
        <f t="shared" ref="F58:O58" si="525">NH6</f>
        <v>12.23503</v>
      </c>
      <c r="G58" s="18">
        <f t="shared" si="525"/>
        <v>12.23503</v>
      </c>
      <c r="H58" s="18">
        <f t="shared" si="525"/>
        <v>12.23503</v>
      </c>
      <c r="I58" s="18">
        <f t="shared" si="525"/>
        <v>12.4</v>
      </c>
      <c r="J58" s="18">
        <f t="shared" si="525"/>
        <v>12.4</v>
      </c>
      <c r="K58" s="18">
        <f t="shared" si="525"/>
        <v>12.4</v>
      </c>
      <c r="L58" s="18">
        <f t="shared" si="525"/>
        <v>12.4</v>
      </c>
      <c r="M58" s="18">
        <f t="shared" si="525"/>
        <v>12.4</v>
      </c>
      <c r="N58" s="18">
        <f t="shared" si="525"/>
        <v>12.4</v>
      </c>
      <c r="O58" s="18">
        <f t="shared" si="525"/>
        <v>12.4</v>
      </c>
      <c r="R58" s="63">
        <f t="shared" si="160"/>
        <v>2.0000000000000009</v>
      </c>
      <c r="S58" s="2">
        <f>NG58/'Drive Train'!$F$35</f>
        <v>0</v>
      </c>
      <c r="T58" s="2">
        <f>NH58/'Drive Train'!$F$35</f>
        <v>0.67907371063027944</v>
      </c>
      <c r="U58" s="2">
        <f>NI58/'Drive Train'!$F$35</f>
        <v>0</v>
      </c>
      <c r="V58" s="2">
        <f>NJ58/'Drive Train'!$F$35</f>
        <v>0</v>
      </c>
      <c r="W58" s="2">
        <f>NK58/'Drive Train'!$F$35</f>
        <v>0</v>
      </c>
      <c r="X58" s="2">
        <f>NL58/'Drive Train'!$F$35</f>
        <v>0</v>
      </c>
      <c r="Y58" s="2">
        <f>NM58/'Drive Train'!$F$35</f>
        <v>0</v>
      </c>
      <c r="Z58" s="2">
        <f>NN58/'Drive Train'!$F$35</f>
        <v>0</v>
      </c>
      <c r="AA58" s="2">
        <f>NO58/'Drive Train'!$F$35</f>
        <v>0</v>
      </c>
      <c r="AB58" s="2">
        <f>NP58/'Drive Train'!$F$35</f>
        <v>0.58327687726479682</v>
      </c>
      <c r="AC58" s="2">
        <f>NQ58/'Drive Train'!$F$35</f>
        <v>0.97037449709332568</v>
      </c>
      <c r="AD58" s="2">
        <f>NR58/'Drive Train'!$F$35</f>
        <v>0.94010669284551474</v>
      </c>
      <c r="AE58" s="2">
        <f>NS58/'Drive Train'!$F$35</f>
        <v>0.96691867162806233</v>
      </c>
      <c r="AF58" s="2">
        <f>NT58/'Drive Train'!$F$35</f>
        <v>0.19451816288079429</v>
      </c>
      <c r="AG58" s="2">
        <f>NU58/'Drive Train'!$F$35</f>
        <v>0</v>
      </c>
      <c r="AH58" s="2">
        <f>NV58/'Drive Train'!$F$35</f>
        <v>0</v>
      </c>
      <c r="AI58" s="2">
        <f>NW58/'Drive Train'!$F$35</f>
        <v>0</v>
      </c>
      <c r="AJ58" s="2">
        <f>NX58/'Drive Train'!$F$35</f>
        <v>0</v>
      </c>
      <c r="AK58" s="2">
        <f>NY58/'Drive Train'!$F$35</f>
        <v>0</v>
      </c>
      <c r="AL58" s="2">
        <f>NZ58/'Drive Train'!$F$35</f>
        <v>0</v>
      </c>
      <c r="AM58" s="2">
        <f>OA58/'Drive Train'!$F$35</f>
        <v>0</v>
      </c>
      <c r="AN58" s="61">
        <f t="shared" si="161"/>
        <v>2.0000000000000009</v>
      </c>
      <c r="AO58" s="46">
        <f>LO58*12*60/(PI() * 'Drive Train'!$F$15)/S$6*ABS(S58)</f>
        <v>0</v>
      </c>
      <c r="AP58" s="46">
        <f>LP58*12*60/(PI() * 'Drive Train'!$F$15)/T$6*ABS(T58)</f>
        <v>1200.8540985607785</v>
      </c>
      <c r="AQ58" s="46">
        <f>LQ58*12*60/(PI() * 'Drive Train'!$F$15)/U$6*ABS(U58)</f>
        <v>0</v>
      </c>
      <c r="AR58" s="46">
        <f>LR58*12*60/(PI() * 'Drive Train'!$F$15)/V$6*ABS(V58)</f>
        <v>0</v>
      </c>
      <c r="AS58" s="46">
        <f>LS58*12*60/(PI() * 'Drive Train'!$F$15)/W$6*ABS(W58)</f>
        <v>0</v>
      </c>
      <c r="AT58" s="46">
        <f>LT58*12*60/(PI() * 'Drive Train'!$F$15)/X$6*ABS(X58)</f>
        <v>0</v>
      </c>
      <c r="AU58" s="46">
        <f>LU58*12*60/(PI() * 'Drive Train'!$F$15)/Y$6*ABS(Y58)</f>
        <v>0</v>
      </c>
      <c r="AV58" s="46">
        <f>LV58*12*60/(PI() * 'Drive Train'!$F$15)/Z$6*ABS(Z58)</f>
        <v>0</v>
      </c>
      <c r="AW58" s="46">
        <f>LW58*12*60/(PI() * 'Drive Train'!$F$15)/AA$6*ABS(AA58)</f>
        <v>0</v>
      </c>
      <c r="AX58" s="46">
        <f>LX58*12*60/(PI() * 'Drive Train'!$F$15)/AB$6*ABS(AB58)</f>
        <v>2818.3711612514162</v>
      </c>
      <c r="AY58" s="46">
        <f>LY58*12*60/(PI() * 'Drive Train'!$F$15)/AC$6*ABS(AC58)</f>
        <v>4688.8151886740043</v>
      </c>
      <c r="AZ58" s="46">
        <f>LZ58*12*60/(PI() * 'Drive Train'!$F$15)/AD$6*ABS(AD58)</f>
        <v>4353.6970381868168</v>
      </c>
      <c r="BA58" s="46">
        <f>MA58*12*60/(PI() * 'Drive Train'!$F$15)/AE$6*ABS(AE58)</f>
        <v>4650.6621260206593</v>
      </c>
      <c r="BB58" s="46">
        <f>MB58*12*60/(PI() * 'Drive Train'!$F$15)/AF$6*ABS(AF58)</f>
        <v>894.21510637576</v>
      </c>
      <c r="BC58" s="46">
        <f>MC58*12*60/(PI() * 'Drive Train'!$F$15)/AG$6*ABS(AG58)</f>
        <v>0</v>
      </c>
      <c r="BD58" s="46">
        <f>MD58*12*60/(PI() * 'Drive Train'!$F$15)/AH$6*ABS(AH58)</f>
        <v>0</v>
      </c>
      <c r="BE58" s="46">
        <f>ME58*12*60/(PI() * 'Drive Train'!$F$15)/AI$6*ABS(AI58)</f>
        <v>0</v>
      </c>
      <c r="BF58" s="46">
        <f>MF58*12*60/(PI() * 'Drive Train'!$F$15)/AJ$6*ABS(AJ58)</f>
        <v>0</v>
      </c>
      <c r="BG58" s="46">
        <f>MG58*12*60/(PI() * 'Drive Train'!$F$15)/AK$6*ABS(AK58)</f>
        <v>0</v>
      </c>
      <c r="BH58" s="46">
        <f>MH58*12*60/(PI() * 'Drive Train'!$F$15)/AL$6*ABS(AL58)</f>
        <v>0</v>
      </c>
      <c r="BI58" s="46">
        <f>MI58*12*60/(PI() * 'Drive Train'!$F$15)/AM$6*ABS(AM58)</f>
        <v>0</v>
      </c>
      <c r="BJ58" s="61">
        <f t="shared" si="390"/>
        <v>2.0000000000000009</v>
      </c>
      <c r="BK58" s="2">
        <f>IF(OR(KS57=1,AND($C$37=Motors!$C$32,OY57=1)),0,IF(NG58=0,-(CG57+$C$15)/($C$14-$C$15)*$C$12,($C$11*S58-AO58)/($C$11*S58)*$C$12*S58))</f>
        <v>0</v>
      </c>
      <c r="BL58" s="2">
        <f>IF(OR(KT57=1,AND($C$37=Motors!$C$32,OZ57=1)),0,IF(NH58=0,-(CH57+$C$15)/($C$14-$C$15)*$C$12,($C$11*T58-AP58)/($C$11*T58)*$C$12*T58))</f>
        <v>1.1314779769744912</v>
      </c>
      <c r="BM58" s="2">
        <f>IF(OR(KU57=1,AND($C$37=Motors!$C$32,PA57=1)),0,IF(NI58=0,-(CI57+$C$15)/($C$14-$C$15)*$C$12,($C$11*U58-AQ58)/($C$11*U58)*$C$12*U58))</f>
        <v>0</v>
      </c>
      <c r="BN58" s="2">
        <f>IF(OR(KV57=1,AND($C$37=Motors!$C$32,PB57=1)),0,IF(NJ58=0,-(CJ57+$C$15)/($C$14-$C$15)*$C$12,($C$11*V58-AR58)/($C$11*V58)*$C$12*V58))</f>
        <v>0</v>
      </c>
      <c r="BO58" s="2">
        <f>IF(OR(KW57=1,AND($C$37=Motors!$C$32,PC57=1)),0,IF(NK58=0,-(CK57+$C$15)/($C$14-$C$15)*$C$12,($C$11*W58-AS58)/($C$11*W58)*$C$12*W58))</f>
        <v>0</v>
      </c>
      <c r="BP58" s="2">
        <f>IF(OR(KX57=1,AND($C$37=Motors!$C$32,PD57=1)),0,IF(NL58=0,-(CL57+$C$15)/($C$14-$C$15)*$C$12,($C$11*X58-AT58)/($C$11*X58)*$C$12*X58))</f>
        <v>0</v>
      </c>
      <c r="BQ58" s="2">
        <f>IF(OR(KY57=1,AND($C$37=Motors!$C$32,PE57=1)),0,IF(NM58=0,-(CM57+$C$15)/($C$14-$C$15)*$C$12,($C$11*Y58-AU58)/($C$11*Y58)*$C$12*Y58))</f>
        <v>0</v>
      </c>
      <c r="BR58" s="2">
        <f>IF(OR(KZ57=1,AND($C$37=Motors!$C$32,PF57=1)),0,IF(NN58=0,-(CN57+$C$15)/($C$14-$C$15)*$C$12,($C$11*Z58-AV58)/($C$11*Z58)*$C$12*Z58))</f>
        <v>0</v>
      </c>
      <c r="BS58" s="2">
        <f>IF(OR(LA57=1,AND($C$37=Motors!$C$32,PG57=1)),0,IF(NO58=0,-(CO57+$C$15)/($C$14-$C$15)*$C$12,($C$11*AA58-AW58)/($C$11*AA58)*$C$12*AA58))</f>
        <v>0</v>
      </c>
      <c r="BT58" s="2">
        <f>IF(OR(LB57=1,AND($C$37=Motors!$C$32,PH57=1)),0,IF(NP58=0,-(CP57+$C$15)/($C$14-$C$15)*$C$12,($C$11*AB58-AX58)/($C$11*AB58)*$C$12*AB58))</f>
        <v>0</v>
      </c>
      <c r="BU58" s="2">
        <f>IF(OR(LC57=1,AND($C$37=Motors!$C$32,PI57=1)),0,IF(NQ58=0,-(CQ57+$C$15)/($C$14-$C$15)*$C$12,($C$11*AC58-AY58)/($C$11*AC58)*$C$12*AC58))</f>
        <v>0.29216890676018314</v>
      </c>
      <c r="BV58" s="2">
        <f>IF(OR(LD57=1,AND($C$37=Motors!$C$32,PJ57=1)),0,IF(NR58=0,-(CR57+$C$15)/($C$14-$C$15)*$C$12,($C$11*AD58-AZ58)/($C$11*AD58)*$C$12*AD58))</f>
        <v>0.36721281004208606</v>
      </c>
      <c r="BW58" s="2">
        <f>IF(OR(LE57=1,AND($C$37=Motors!$C$32,PK57=1)),0,IF(NS58=0,-(CS57+$C$15)/($C$14-$C$15)*$C$12,($C$11*AE58-BA58)/($C$11*AE58)*$C$12*AE58))</f>
        <v>0.30068845408085143</v>
      </c>
      <c r="BX58" s="2">
        <f>IF(OR(LF57=1,AND($C$37=Motors!$C$32,PL57=1)),0,IF(NT58=0,-(CT57+$C$15)/($C$14-$C$15)*$C$12,($C$11*AF58-BB58)/($C$11*AF58)*$C$12*AF58))</f>
        <v>0</v>
      </c>
      <c r="BY58" s="2">
        <f>IF(OR(LG57=1,AND($C$37=Motors!$C$32,PM57=1)),0,IF(NU58=0,-(CU57+$C$15)/($C$14-$C$15)*$C$12,($C$11*AG58-BC58)/($C$11*AG58)*$C$12*AG58))</f>
        <v>0</v>
      </c>
      <c r="BZ58" s="2">
        <f>IF(OR(LH57=1,AND($C$37=Motors!$C$32,PN57=1)),0,IF(NV58=0,-(CV57+$C$15)/($C$14-$C$15)*$C$12,($C$11*AH58-BD58)/($C$11*AH58)*$C$12*AH58))</f>
        <v>0</v>
      </c>
      <c r="CA58" s="2">
        <f>IF(OR(LI57=1,AND($C$37=Motors!$C$32,PO57=1)),0,IF(NW58=0,-(CW57+$C$15)/($C$14-$C$15)*$C$12,($C$11*AI58-BE58)/($C$11*AI58)*$C$12*AI58))</f>
        <v>0</v>
      </c>
      <c r="CB58" s="2">
        <f>IF(OR(LJ57=1,AND($C$37=Motors!$C$32,PP57=1)),0,IF(NX58=0,-(CX57+$C$15)/($C$14-$C$15)*$C$12,($C$11*AJ58-BF58)/($C$11*AJ58)*$C$12*AJ58))</f>
        <v>0</v>
      </c>
      <c r="CC58" s="2">
        <f>IF(OR(LK57=1,AND($C$37=Motors!$C$32,PQ57=1)),0,IF(NY58=0,-(CY57+$C$15)/($C$14-$C$15)*$C$12,($C$11*AK58-BG58)/($C$11*AK58)*$C$12*AK58))</f>
        <v>0</v>
      </c>
      <c r="CD58" s="2">
        <f>IF(OR(LL57=1,AND($C$37=Motors!$C$32,PR57=1)),0,IF(NZ58=0,-(CZ57+$C$15)/($C$14-$C$15)*$C$12,($C$11*AL58-BH58)/($C$11*AL58)*$C$12*AL58))</f>
        <v>0</v>
      </c>
      <c r="CE58" s="2">
        <f>IF(OR(LM57=1,AND($C$37=Motors!$C$32,PS57=1)),0,IF(OA58=0,-(DA57+$C$15)/($C$14-$C$15)*$C$12,($C$11*AM58-BI58)/($C$11*AM58)*$C$12*AM58))</f>
        <v>0</v>
      </c>
      <c r="CF58" s="61">
        <f t="shared" si="391"/>
        <v>2.0000000000000009</v>
      </c>
      <c r="CG58" s="57">
        <f>IF(AND(KS57=1,OY57=1),0,ABS(BK58/$C$12*($C$14-$C$15)+$C$15) *'Drive Train'!$AA$49 + CG57*(1-'Drive Train'!$AA$49))</f>
        <v>2.7495000000000003</v>
      </c>
      <c r="CH58" s="57">
        <f>IF(AND(KT57=1,OZ57=1),0,ABS(BL58/$C$12*($C$14-$C$15)+$C$15) *'Drive Train'!$AA$49 + CH57*(1-'Drive Train'!$AA$49))</f>
        <v>62.985443753455272</v>
      </c>
      <c r="CI58" s="57">
        <f>IF(AND(KU57=1,PA57=1),0,ABS(BM58/$C$12*($C$14-$C$15)+$C$15) *'Drive Train'!$AA$49 + CI57*(1-'Drive Train'!$AA$49))</f>
        <v>2.7495000000000003</v>
      </c>
      <c r="CJ58" s="57">
        <f>IF(AND(KV57=1,PB57=1),0,ABS(BN58/$C$12*($C$14-$C$15)+$C$15) *'Drive Train'!$AA$49 + CJ57*(1-'Drive Train'!$AA$49))</f>
        <v>2.7495000000000003</v>
      </c>
      <c r="CK58" s="57">
        <f>IF(AND(KW57=1,PC57=1),0,ABS(BO58/$C$12*($C$14-$C$15)+$C$15) *'Drive Train'!$AA$49 + CK57*(1-'Drive Train'!$AA$49))</f>
        <v>2.7495000000000003</v>
      </c>
      <c r="CL58" s="57">
        <f>IF(AND(KX57=1,PD57=1),0,ABS(BP58/$C$12*($C$14-$C$15)+$C$15) *'Drive Train'!$AA$49 + CL57*(1-'Drive Train'!$AA$49))</f>
        <v>2.7495000000000003</v>
      </c>
      <c r="CM58" s="57">
        <f>IF(AND(KY57=1,PE57=1),0,ABS(BQ58/$C$12*($C$14-$C$15)+$C$15) *'Drive Train'!$AA$49 + CM57*(1-'Drive Train'!$AA$49))</f>
        <v>2.7495000000000003</v>
      </c>
      <c r="CN58" s="57">
        <f>IF(AND(KZ57=1,PF57=1),0,ABS(BR58/$C$12*($C$14-$C$15)+$C$15) *'Drive Train'!$AA$49 + CN57*(1-'Drive Train'!$AA$49))</f>
        <v>2.7495000000000003</v>
      </c>
      <c r="CO58" s="57">
        <f>IF(AND(LA57=1,PG57=1),0,ABS(BS58/$C$12*($C$14-$C$15)+$C$15) *'Drive Train'!$AA$49 + CO57*(1-'Drive Train'!$AA$49))</f>
        <v>2.7495000000000003</v>
      </c>
      <c r="CP58" s="57">
        <f>IF(AND(LB57=1,PH57=1),0,ABS(BT58/$C$12*($C$14-$C$15)+$C$15) *'Drive Train'!$AA$49 + CP57*(1-'Drive Train'!$AA$49))</f>
        <v>2.7495000000000003</v>
      </c>
      <c r="CQ58" s="57">
        <f>IF(AND(LC57=1,PI57=1),0,ABS(BU58/$C$12*($C$14-$C$15)+$C$15) *'Drive Train'!$AA$49 + CQ57*(1-'Drive Train'!$AA$49))</f>
        <v>18.303554247855391</v>
      </c>
      <c r="CR58" s="57">
        <f>IF(AND(LD57=1,PJ57=1),0,ABS(BV58/$C$12*($C$14-$C$15)+$C$15) *'Drive Train'!$AA$49 + CR57*(1-'Drive Train'!$AA$49))</f>
        <v>22.298630094771635</v>
      </c>
      <c r="CS58" s="57">
        <f>IF(AND(LE57=1,PK57=1),0,ABS(BW58/$C$12*($C$14-$C$15)+$C$15) *'Drive Train'!$AA$49 + CS57*(1-'Drive Train'!$AA$49))</f>
        <v>18.757105252520017</v>
      </c>
      <c r="CT58" s="57">
        <f>IF(AND(LF57=1,PL57=1),0,ABS(BX58/$C$12*($C$14-$C$15)+$C$15) *'Drive Train'!$AA$49 + CT57*(1-'Drive Train'!$AA$49))</f>
        <v>2.7495000000000003</v>
      </c>
      <c r="CU58" s="57">
        <f>IF(AND(LG57=1,PM57=1),0,ABS(BY58/$C$12*($C$14-$C$15)+$C$15) *'Drive Train'!$AA$49 + CU57*(1-'Drive Train'!$AA$49))</f>
        <v>2.7495000000000003</v>
      </c>
      <c r="CV58" s="57">
        <f>IF(AND(LH57=1,PN57=1),0,ABS(BZ58/$C$12*($C$14-$C$15)+$C$15) *'Drive Train'!$AA$49 + CV57*(1-'Drive Train'!$AA$49))</f>
        <v>2.7495000000000003</v>
      </c>
      <c r="CW58" s="57">
        <f>IF(AND(LI57=1,PO57=1),0,ABS(CA58/$C$12*($C$14-$C$15)+$C$15) *'Drive Train'!$AA$49 + CW57*(1-'Drive Train'!$AA$49))</f>
        <v>2.7495000000000003</v>
      </c>
      <c r="CX58" s="57">
        <f>IF(AND(LJ57=1,PP57=1),0,ABS(CB58/$C$12*($C$14-$C$15)+$C$15) *'Drive Train'!$AA$49 + CX57*(1-'Drive Train'!$AA$49))</f>
        <v>2.7495000000000003</v>
      </c>
      <c r="CY58" s="57">
        <f>IF(AND(LK57=1,PQ57=1),0,ABS(CC58/$C$12*($C$14-$C$15)+$C$15) *'Drive Train'!$AA$49 + CY57*(1-'Drive Train'!$AA$49))</f>
        <v>2.7495000000000003</v>
      </c>
      <c r="CZ58" s="57">
        <f>IF(AND(LL57=1,PR57=1),0,ABS(CD58/$C$12*($C$14-$C$15)+$C$15) *'Drive Train'!$AA$49 + CZ57*(1-'Drive Train'!$AA$49))</f>
        <v>2.7495000000000003</v>
      </c>
      <c r="DA58" s="57">
        <f>IF(AND(LM57=1,PS57=1),0,ABS(CE58/$C$12*($C$14-$C$15)+$C$15) *'Drive Train'!$AA$49 + DA57*(1-'Drive Train'!$AA$49))</f>
        <v>2.7495000000000003</v>
      </c>
      <c r="DB58" s="61">
        <f t="shared" si="162"/>
        <v>2.0000000000000009</v>
      </c>
      <c r="DC58" s="57">
        <f t="shared" si="392"/>
        <v>2.7495000000000003</v>
      </c>
      <c r="DD58" s="57">
        <f t="shared" si="393"/>
        <v>62.985443753455272</v>
      </c>
      <c r="DE58" s="57">
        <f t="shared" si="394"/>
        <v>2.7495000000000003</v>
      </c>
      <c r="DF58" s="57">
        <f t="shared" si="395"/>
        <v>2.7495000000000003</v>
      </c>
      <c r="DG58" s="57">
        <f t="shared" si="396"/>
        <v>2.7495000000000003</v>
      </c>
      <c r="DH58" s="57">
        <f t="shared" si="397"/>
        <v>2.7495000000000003</v>
      </c>
      <c r="DI58" s="57">
        <f t="shared" si="398"/>
        <v>2.7495000000000003</v>
      </c>
      <c r="DJ58" s="57">
        <f t="shared" si="399"/>
        <v>2.7495000000000003</v>
      </c>
      <c r="DK58" s="57">
        <f t="shared" si="400"/>
        <v>2.7495000000000003</v>
      </c>
      <c r="DL58" s="57">
        <f t="shared" si="401"/>
        <v>2.7495000000000003</v>
      </c>
      <c r="DM58" s="57">
        <f t="shared" si="402"/>
        <v>18.303554247855391</v>
      </c>
      <c r="DN58" s="57">
        <f t="shared" si="403"/>
        <v>22.298630094771635</v>
      </c>
      <c r="DO58" s="57">
        <f t="shared" si="404"/>
        <v>18.757105252520017</v>
      </c>
      <c r="DP58" s="57">
        <f t="shared" si="405"/>
        <v>2.7495000000000003</v>
      </c>
      <c r="DQ58" s="57">
        <f t="shared" si="406"/>
        <v>2.7495000000000003</v>
      </c>
      <c r="DR58" s="57">
        <f t="shared" si="407"/>
        <v>2.7495000000000003</v>
      </c>
      <c r="DS58" s="57">
        <f t="shared" si="408"/>
        <v>2.7495000000000003</v>
      </c>
      <c r="DT58" s="57">
        <f t="shared" si="409"/>
        <v>2.7495000000000003</v>
      </c>
      <c r="DU58" s="57">
        <f t="shared" si="410"/>
        <v>2.7495000000000003</v>
      </c>
      <c r="DV58" s="57">
        <f t="shared" si="411"/>
        <v>2.7495000000000003</v>
      </c>
      <c r="DW58" s="57">
        <f t="shared" si="412"/>
        <v>2.7495000000000003</v>
      </c>
      <c r="DX58" s="61">
        <f t="shared" si="163"/>
        <v>2.0000000000000009</v>
      </c>
      <c r="DY58" s="2">
        <f>IF(OY58=0,($C$23/0.4536*IF(ISNA(MK57),'Drive Train'!$F$16,'Drive Train'!$F$17)*4.448*$C$24*S$6)*SIGN(BK58),BK58)</f>
        <v>0</v>
      </c>
      <c r="DZ58" s="2">
        <f>IF(OZ58=0,($C$23/0.4536*IF(ISNA(ML57),'Drive Train'!$F$16,'Drive Train'!$F$17)*4.448*$C$24*$C$21*T$6)*SIGN(BL58),BL58)</f>
        <v>1.1314779769744912</v>
      </c>
      <c r="EA58" s="2">
        <f>IF(PA58=0,($C$23/0.4536*IF(ISNA(MM57),'Drive Train'!$F$16,'Drive Train'!$F$17)*4.448*$C$24*$C$21*U$6)*SIGN(BM58),BM58)</f>
        <v>0</v>
      </c>
      <c r="EB58" s="2">
        <f>IF(PB58=0,($C$23/0.4536*IF(ISNA(MN57),'Drive Train'!$F$16,'Drive Train'!$F$17)*4.448*$C$24*$C$21*V$6)*SIGN(BN58),BN58)</f>
        <v>0</v>
      </c>
      <c r="EC58" s="2">
        <f>IF(PC58=0,($C$23/0.4536*IF(ISNA(MO57),'Drive Train'!$F$16,'Drive Train'!$F$17)*4.448*$C$24*$C$21*W$6)*SIGN(BO58),BO58)</f>
        <v>0</v>
      </c>
      <c r="ED58" s="2">
        <f>IF(PD58=0,($C$23/0.4536*IF(ISNA(MP57),'Drive Train'!$F$16,'Drive Train'!$F$17)*4.448*$C$24*$C$21*X$6)*SIGN(BP58),BP58)</f>
        <v>0</v>
      </c>
      <c r="EE58" s="2">
        <f>IF(PE58=0,($C$23/0.4536*IF(ISNA(MQ57),'Drive Train'!$F$16,'Drive Train'!$F$17)*4.448*$C$24*$C$21*Y$6)*SIGN(BQ58),BQ58)</f>
        <v>0</v>
      </c>
      <c r="EF58" s="2">
        <f>IF(PF58=0,($C$23/0.4536*IF(ISNA(MR57),'Drive Train'!$F$16,'Drive Train'!$F$17)*4.448*$C$24*$C$21*Z$6)*SIGN(BR58),BR58)</f>
        <v>0</v>
      </c>
      <c r="EG58" s="2">
        <f>IF(PG58=0,($C$23/0.4536*IF(ISNA(MS57),'Drive Train'!$F$16,'Drive Train'!$F$17)*4.448*$C$24*$C$21*AA$6)*SIGN(BS58),BS58)</f>
        <v>0</v>
      </c>
      <c r="EH58" s="2">
        <f>IF(PH58=0,($C$23/0.4536*IF(ISNA(MT57),'Drive Train'!$F$16,'Drive Train'!$F$17)*4.448*$C$24*$C$21*AB$6)*SIGN(BT58),BT58)</f>
        <v>0</v>
      </c>
      <c r="EI58" s="2">
        <f>IF(PI58=0,($C$23/0.4536*IF(ISNA(MU57),'Drive Train'!$F$16,'Drive Train'!$F$17)*4.448*$C$24*$C$21*AC$6)*SIGN(BU58),BU58)</f>
        <v>2.8451291201189992</v>
      </c>
      <c r="EJ58" s="2">
        <f>IF(PJ58=0,($C$23/0.4536*IF(ISNA(MV57),'Drive Train'!$F$16,'Drive Train'!$F$17)*4.448*$C$24*$C$21*AD$6)*SIGN(BV58),BV58)</f>
        <v>3.9831807681666</v>
      </c>
      <c r="EK58" s="2">
        <f>IF(PK58=0,($C$23/0.4536*IF(ISNA(MW57),'Drive Train'!$F$16,'Drive Train'!$F$17)*4.448*$C$24*$C$21*AE$6)*SIGN(BW58),BW58)</f>
        <v>3.9831807681666</v>
      </c>
      <c r="EL58" s="2">
        <f>IF(PL58=0,($C$23/0.4536*IF(ISNA(MX57),'Drive Train'!$F$16,'Drive Train'!$F$17)*4.448*$C$24*$C$21*AF$6)*SIGN(BX58),BX58)</f>
        <v>0</v>
      </c>
      <c r="EM58" s="2">
        <f>IF(PM58=0,($C$23/0.4536*IF(ISNA(MY57),'Drive Train'!$F$16,'Drive Train'!$F$17)*4.448*$C$24*$C$21*AG$6)*SIGN(BY58),BY58)</f>
        <v>0</v>
      </c>
      <c r="EN58" s="2">
        <f>IF(PN58=0,($C$23/0.4536*IF(ISNA(MZ57),'Drive Train'!$F$16,'Drive Train'!$F$17)*4.448*$C$24*$C$21*AH$6)*SIGN(BZ58),BZ58)</f>
        <v>0</v>
      </c>
      <c r="EO58" s="2">
        <f>IF(PO58=0,($C$23/0.4536*IF(ISNA(NA57),'Drive Train'!$F$16,'Drive Train'!$F$17)*4.448*$C$24*$C$21*AI$6)*SIGN(CA58),CA58)</f>
        <v>0</v>
      </c>
      <c r="EP58" s="2">
        <f>IF(PP58=0,($C$23/0.4536*IF(ISNA(NB57),'Drive Train'!$F$16,'Drive Train'!$F$17)*4.448*$C$24*$C$21*AJ$6)*SIGN(CB58),CB58)</f>
        <v>0</v>
      </c>
      <c r="EQ58" s="2">
        <f>IF(PQ58=0,($C$23/0.4536*IF(ISNA(NC57),'Drive Train'!$F$16,'Drive Train'!$F$17)*4.448*$C$24*$C$21*AK$6)*SIGN(CC58),CC58)</f>
        <v>0</v>
      </c>
      <c r="ER58" s="2">
        <f>IF(PR58=0,($C$23/0.4536*IF(ISNA(ND57),'Drive Train'!$F$16,'Drive Train'!$F$17)*4.448*$C$24*$C$21*AL$6)*SIGN(CD58),CD58)</f>
        <v>0</v>
      </c>
      <c r="ES58" s="2">
        <f>IF(PS58=0,($C$23/0.4536*IF(ISNA(NE57),'Drive Train'!$F$16,'Drive Train'!$F$17)*4.448*$C$24*$C$21*AM$6)*SIGN(CE58),CE58)</f>
        <v>0</v>
      </c>
      <c r="ET58" s="61">
        <f t="shared" si="413"/>
        <v>2.0000000000000009</v>
      </c>
      <c r="EU58" s="255">
        <f>MAX(MIN(IF(AND(OY57=1,NG58&lt;0),-1,1)*(DC58-$C$15)/($C$14-$C$15)*$C$12*$C$21-$C$33*LO58/AO$6 -  OY57*$C$33/$C$21,DY57/$C$19),MAX(EU$8:EU57)*-1)</f>
        <v>-0.50292002124012225</v>
      </c>
      <c r="EV58" s="255">
        <f>MAX(MIN(IF(AND(OZ57=1,NH58&lt;0),-1,1)*(DD58-$C$15)/($C$14-$C$15)*$C$12*$C$21-$C$33*LP58/AP$6 -  OZ57*$C$33/$C$21,DZ57/$C$19),MAX(EV$8:EV57)*-1)</f>
        <v>0.90213478470807418</v>
      </c>
      <c r="EW58" s="255">
        <f>MAX(MIN(IF(AND(PA57=1,NI58&lt;0),-1,1)*(DE58-$C$15)/($C$14-$C$15)*$C$12*$C$21-$C$33*LQ58/AQ$6 -  PA57*$C$33/$C$21,EA57/$C$19),MAX(EW$8:EW57)*-1)</f>
        <v>-0.47202734415816006</v>
      </c>
      <c r="EX58" s="255">
        <f>MAX(MIN(IF(AND(PB57=1,NJ58&lt;0),-1,1)*(DF58-$C$15)/($C$14-$C$15)*$C$12*$C$21-$C$33*LR58/AR$6 -  PB57*$C$33/$C$21,EB57/$C$19),MAX(EX$8:EX57)*-1)</f>
        <v>-0.50166635073172638</v>
      </c>
      <c r="EY58" s="255">
        <f>MAX(MIN(IF(AND(PC57=1,NK58&lt;0),-1,1)*(DG58-$C$15)/($C$14-$C$15)*$C$12*$C$21-$C$33*LS58/AS$6 -  PC57*$C$33/$C$21,EC57/$C$19),MAX(EY$8:EY57)*-1)</f>
        <v>-0.51324758638719237</v>
      </c>
      <c r="EZ58" s="255">
        <f>MAX(MIN(IF(AND(PD57=1,NL58&lt;0),-1,1)*(DH58-$C$15)/($C$14-$C$15)*$C$12*$C$21-$C$33*LT58/AT$6 -  PD57*$C$33/$C$21,ED57/$C$19),MAX(EZ$8:EZ57)*-1)</f>
        <v>-0.50780043554768728</v>
      </c>
      <c r="FA58" s="255">
        <f>MAX(MIN(IF(AND(PE57=1,NM58&lt;0),-1,1)*(DI58-$C$15)/($C$14-$C$15)*$C$12*$C$21-$C$33*LU58/AU$6 -  PE57*$C$33/$C$21,EE57/$C$19),MAX(FA$8:FA57)*-1)</f>
        <v>-0.50779005327380489</v>
      </c>
      <c r="FB58" s="255">
        <f>MAX(MIN(IF(AND(PF57=1,NN58&lt;0),-1,1)*(DJ58-$C$15)/($C$14-$C$15)*$C$12*$C$21-$C$33*LV58/AV$6 -  PF57*$C$33/$C$21,EF57/$C$19),MAX(FB$8:FB57)*-1)</f>
        <v>-0.51079326793321045</v>
      </c>
      <c r="FC58" s="255">
        <f>MAX(MIN(IF(AND(PG57=1,NO58&lt;0),-1,1)*(DK58-$C$15)/($C$14-$C$15)*$C$12*$C$21-$C$33*LW58/AW$6 -  PG57*$C$33/$C$21,EG57/$C$19),MAX(FC$8:FC57)*-1)</f>
        <v>-0.53891277434663087</v>
      </c>
      <c r="FD58" s="255">
        <f>MAX(MIN(IF(AND(PH57=1,NP58&lt;0),-1,1)*(DL58-$C$15)/($C$14-$C$15)*$C$12*$C$21-$C$33*LX58/AX$6 -  PH57*$C$33/$C$21,EH57/$C$19),MAX(FD$8:FD57)*-1)</f>
        <v>-0.59028504314350161</v>
      </c>
      <c r="FE58" s="255">
        <f>MAX(MIN(IF(AND(PI57=1,NQ58&lt;0),-1,1)*(DM58-$C$15)/($C$14-$C$15)*$C$12*$C$21-$C$33*LY58/AY$6 -  PI57*$C$33/$C$21,EI57/$C$19),MAX(FE$8:FE57)*-1)</f>
        <v>4.4981355251660915E-8</v>
      </c>
      <c r="FF58" s="255">
        <f>MAX(MIN(IF(AND(PJ57=1,NR58&lt;0),-1,1)*(DN58-$C$15)/($C$14-$C$15)*$C$12*$C$21-$C$33*LZ58/AZ$6 -  PJ57*$C$33/$C$21,EJ57/$C$19),MAX(FF$8:FF57)*-1)</f>
        <v>7.6773458090133417E-2</v>
      </c>
      <c r="FG58" s="255">
        <f>MAX(MIN(IF(AND(PK57=1,NS58&lt;0),-1,1)*(DO58-$C$15)/($C$14-$C$15)*$C$12*$C$21-$C$33*MA58/BA$6 -  PK57*$C$33/$C$21,EK57/$C$19),MAX(FG$8:FG57)*-1)</f>
        <v>8.6829968734772334E-3</v>
      </c>
      <c r="FH58" s="255">
        <f>MAX(MIN(IF(AND(PL57=1,NT58&lt;0),-1,1)*(DP58-$C$15)/($C$14-$C$15)*$C$12*$C$21-$C$33*MB58/BB$6 -  PL57*$C$33/$C$21,EL57/$C$19),MAX(FH$8:FH57)*-1)</f>
        <v>-0.53341385352326709</v>
      </c>
      <c r="FI58" s="255">
        <f>MAX(MIN(IF(AND(PM57=1,NU58&lt;0),-1,1)*(DQ58-$C$15)/($C$14-$C$15)*$C$12*$C$21-$C$33*MC58/BC$6 -  PM57*$C$33/$C$21,EM57/$C$19),MAX(FI$8:FI57)*-1)</f>
        <v>-0.55089609740504331</v>
      </c>
      <c r="FJ58" s="255">
        <f>MAX(MIN(IF(AND(PN57=1,NV58&lt;0),-1,1)*(DR58-$C$15)/($C$14-$C$15)*$C$12*$C$21-$C$33*MD58/BD$6 -  PN57*$C$33/$C$21,EN57/$C$19),MAX(FJ$8:FJ57)*-1)</f>
        <v>-0.52633351658705774</v>
      </c>
      <c r="FK58" s="255">
        <f>MAX(MIN(IF(AND(PO57=1,NW58&lt;0),-1,1)*(DS58-$C$15)/($C$14-$C$15)*$C$12*$C$21-$C$33*ME58/BE$6 -  PO57*$C$33/$C$21,EO57/$C$19),MAX(FK$8:FK57)*-1)</f>
        <v>-0.52640482705171654</v>
      </c>
      <c r="FL58" s="255">
        <f>MAX(MIN(IF(AND(PP57=1,NX58&lt;0),-1,1)*(DT58-$C$15)/($C$14-$C$15)*$C$12*$C$21-$C$33*MF58/BF$6 -  PP57*$C$33/$C$21,EP57/$C$19),MAX(FL$8:FL57)*-1)</f>
        <v>-0.51452535322387172</v>
      </c>
      <c r="FM58" s="255">
        <f>MAX(MIN(IF(AND(PQ57=1,NY58&lt;0),-1,1)*(DU58-$C$15)/($C$14-$C$15)*$C$12*$C$21-$C$33*MG58/BG$6 -  PQ57*$C$33/$C$21,EQ57/$C$19),MAX(FM$8:FM57)*-1)</f>
        <v>-0.51454805653221969</v>
      </c>
      <c r="FN58" s="255">
        <f>MAX(MIN(IF(AND(PR57=1,NZ58&lt;0),-1,1)*(DV58-$C$15)/($C$14-$C$15)*$C$12*$C$21-$C$33*MH58/BH$6 -  PR57*$C$33/$C$21,ER57/$C$19),MAX(FN$8:FN57)*-1)</f>
        <v>-0.50291425493894415</v>
      </c>
      <c r="FO58" s="255">
        <f>MAX(MIN(IF(AND(PS57=1,OA58&lt;0),-1,1)*(DW58-$C$15)/($C$14-$C$15)*$C$12*$C$21-$C$33*MI58/BI$6 -  PS57*$C$33/$C$21,ES57/$C$19),MAX(FO$8:FO57)*-1)</f>
        <v>-0.50291487421868808</v>
      </c>
      <c r="FP58" s="61">
        <f t="shared" si="164"/>
        <v>2.0000000000000009</v>
      </c>
      <c r="FQ58" s="256">
        <f t="shared" si="457"/>
        <v>2.7495000000000003</v>
      </c>
      <c r="FR58" s="256">
        <f t="shared" si="458"/>
        <v>62.985443753455272</v>
      </c>
      <c r="FS58" s="256">
        <f t="shared" si="459"/>
        <v>2.7495000000000003</v>
      </c>
      <c r="FT58" s="256">
        <f t="shared" si="460"/>
        <v>2.7495000000000003</v>
      </c>
      <c r="FU58" s="256">
        <f t="shared" si="461"/>
        <v>2.7495000000000003</v>
      </c>
      <c r="FV58" s="256">
        <f t="shared" si="462"/>
        <v>2.7495000000000003</v>
      </c>
      <c r="FW58" s="256">
        <f t="shared" si="463"/>
        <v>2.7495000000000003</v>
      </c>
      <c r="FX58" s="256">
        <f t="shared" si="464"/>
        <v>2.7495000000000003</v>
      </c>
      <c r="FY58" s="256">
        <f t="shared" si="465"/>
        <v>2.7495000000000003</v>
      </c>
      <c r="FZ58" s="256">
        <f t="shared" si="466"/>
        <v>2.7495000000000003</v>
      </c>
      <c r="GA58" s="256">
        <f t="shared" si="467"/>
        <v>3.1226024865427133</v>
      </c>
      <c r="GB58" s="256">
        <f t="shared" si="468"/>
        <v>8.3942402143010479</v>
      </c>
      <c r="GC58" s="256">
        <f t="shared" si="469"/>
        <v>3.7188163961414151</v>
      </c>
      <c r="GD58" s="256">
        <f t="shared" si="470"/>
        <v>2.7495000000000003</v>
      </c>
      <c r="GE58" s="256">
        <f t="shared" si="471"/>
        <v>2.7495000000000003</v>
      </c>
      <c r="GF58" s="256">
        <f t="shared" si="472"/>
        <v>2.7495000000000003</v>
      </c>
      <c r="GG58" s="256">
        <f t="shared" si="473"/>
        <v>2.7495000000000003</v>
      </c>
      <c r="GH58" s="256">
        <f t="shared" si="474"/>
        <v>2.7495000000000003</v>
      </c>
      <c r="GI58" s="256">
        <f t="shared" si="475"/>
        <v>2.7495000000000003</v>
      </c>
      <c r="GJ58" s="256">
        <f t="shared" si="476"/>
        <v>2.7495000000000003</v>
      </c>
      <c r="GK58" s="256">
        <f t="shared" si="477"/>
        <v>2.7495000000000003</v>
      </c>
      <c r="GL58" s="61">
        <f t="shared" si="186"/>
        <v>2.0000000000000009</v>
      </c>
      <c r="GM58" s="57">
        <f t="shared" si="414"/>
        <v>-13.016530364785938</v>
      </c>
      <c r="GN58" s="57">
        <f t="shared" si="415"/>
        <v>6.5377117836976844</v>
      </c>
      <c r="GO58" s="57">
        <f t="shared" si="416"/>
        <v>-4.9410851992065679</v>
      </c>
      <c r="GP58" s="57">
        <f t="shared" si="417"/>
        <v>-6.8671372196980807</v>
      </c>
      <c r="GQ58" s="57">
        <f t="shared" si="418"/>
        <v>-8.6787672797497617</v>
      </c>
      <c r="GR58" s="57">
        <f t="shared" si="419"/>
        <v>-10.222212626222097</v>
      </c>
      <c r="GS58" s="57">
        <f t="shared" si="420"/>
        <v>-11.857524207513807</v>
      </c>
      <c r="GT58" s="57">
        <f t="shared" si="421"/>
        <v>-13.572846488673036</v>
      </c>
      <c r="GU58" s="57">
        <f t="shared" si="422"/>
        <v>-16.055803145219912</v>
      </c>
      <c r="GV58" s="57">
        <f t="shared" si="423"/>
        <v>-19.4875601316038</v>
      </c>
      <c r="GW58" s="57">
        <f t="shared" si="424"/>
        <v>1.6298846982750829E-6</v>
      </c>
      <c r="GX58" s="57">
        <f t="shared" si="425"/>
        <v>1.9870436773936047</v>
      </c>
      <c r="GY58" s="57">
        <f t="shared" si="426"/>
        <v>0.2247325373570572</v>
      </c>
      <c r="GZ58" s="57">
        <f t="shared" si="427"/>
        <v>-13.805768965535005</v>
      </c>
      <c r="HA58" s="57">
        <f t="shared" si="428"/>
        <v>-14.258242815692352</v>
      </c>
      <c r="HB58" s="57">
        <f t="shared" si="429"/>
        <v>-13.622516327280854</v>
      </c>
      <c r="HC58" s="57">
        <f t="shared" si="430"/>
        <v>-13.624361978257863</v>
      </c>
      <c r="HD58" s="57">
        <f t="shared" si="431"/>
        <v>-13.31689851435255</v>
      </c>
      <c r="HE58" s="57">
        <f t="shared" si="432"/>
        <v>-13.317486119319565</v>
      </c>
      <c r="HF58" s="57">
        <f t="shared" si="433"/>
        <v>-13.016381121901967</v>
      </c>
      <c r="HG58" s="57">
        <f t="shared" si="434"/>
        <v>-13.016397150044119</v>
      </c>
      <c r="HH58" s="61">
        <f t="shared" si="187"/>
        <v>2.0000000000000009</v>
      </c>
      <c r="HI58" s="57">
        <f t="shared" si="188"/>
        <v>13.016530364785938</v>
      </c>
      <c r="HJ58" s="57">
        <f t="shared" si="189"/>
        <v>6.5377117836976844</v>
      </c>
      <c r="HK58" s="57">
        <f t="shared" si="190"/>
        <v>4.9410851992065679</v>
      </c>
      <c r="HL58" s="57">
        <f t="shared" si="191"/>
        <v>6.8671372196980807</v>
      </c>
      <c r="HM58" s="57">
        <f t="shared" si="192"/>
        <v>8.6787672797497617</v>
      </c>
      <c r="HN58" s="57">
        <f t="shared" si="193"/>
        <v>10.222212626222097</v>
      </c>
      <c r="HO58" s="57">
        <f t="shared" si="194"/>
        <v>11.857524207513807</v>
      </c>
      <c r="HP58" s="57">
        <f t="shared" si="195"/>
        <v>13.572846488673036</v>
      </c>
      <c r="HQ58" s="57">
        <f t="shared" si="196"/>
        <v>16.055803145219912</v>
      </c>
      <c r="HR58" s="57">
        <f t="shared" si="197"/>
        <v>19.4875601316038</v>
      </c>
      <c r="HS58" s="57">
        <f t="shared" si="198"/>
        <v>1.6298846982750829E-6</v>
      </c>
      <c r="HT58" s="57">
        <f t="shared" si="199"/>
        <v>1.9870436773936047</v>
      </c>
      <c r="HU58" s="57">
        <f t="shared" si="200"/>
        <v>0.2247325373570572</v>
      </c>
      <c r="HV58" s="57">
        <f t="shared" si="201"/>
        <v>13.805768965535005</v>
      </c>
      <c r="HW58" s="57">
        <f t="shared" si="202"/>
        <v>14.258242815692352</v>
      </c>
      <c r="HX58" s="57">
        <f t="shared" si="203"/>
        <v>13.622516327280854</v>
      </c>
      <c r="HY58" s="57">
        <f t="shared" si="204"/>
        <v>13.624361978257863</v>
      </c>
      <c r="HZ58" s="57">
        <f t="shared" si="205"/>
        <v>13.31689851435255</v>
      </c>
      <c r="IA58" s="57">
        <f t="shared" si="206"/>
        <v>13.317486119319565</v>
      </c>
      <c r="IB58" s="57">
        <f t="shared" si="207"/>
        <v>13.016381121901967</v>
      </c>
      <c r="IC58" s="57">
        <f t="shared" si="208"/>
        <v>13.016397150044119</v>
      </c>
      <c r="ID58" s="61">
        <f t="shared" si="209"/>
        <v>2.0000000000000009</v>
      </c>
      <c r="IE58" s="57">
        <f t="shared" si="210"/>
        <v>0</v>
      </c>
      <c r="IF58" s="57">
        <f t="shared" si="211"/>
        <v>8.4205140118154649</v>
      </c>
      <c r="IG58" s="57">
        <f t="shared" si="212"/>
        <v>0</v>
      </c>
      <c r="IH58" s="57">
        <f t="shared" si="213"/>
        <v>0</v>
      </c>
      <c r="II58" s="57">
        <f t="shared" si="214"/>
        <v>0</v>
      </c>
      <c r="IJ58" s="57">
        <f t="shared" si="215"/>
        <v>0</v>
      </c>
      <c r="IK58" s="57">
        <f t="shared" si="216"/>
        <v>0</v>
      </c>
      <c r="IL58" s="57">
        <f t="shared" si="217"/>
        <v>0</v>
      </c>
      <c r="IM58" s="57">
        <f t="shared" si="218"/>
        <v>0</v>
      </c>
      <c r="IN58" s="57">
        <f t="shared" si="219"/>
        <v>7.2326332780834806</v>
      </c>
      <c r="IO58" s="57">
        <f t="shared" si="220"/>
        <v>12.032643763957239</v>
      </c>
      <c r="IP58" s="57">
        <f t="shared" si="221"/>
        <v>11.657322991284383</v>
      </c>
      <c r="IQ58" s="57">
        <f t="shared" si="222"/>
        <v>11.989791528187974</v>
      </c>
      <c r="IR58" s="57">
        <f t="shared" si="223"/>
        <v>2.4120252197218495</v>
      </c>
      <c r="IS58" s="57">
        <f t="shared" si="224"/>
        <v>0</v>
      </c>
      <c r="IT58" s="57">
        <f t="shared" si="225"/>
        <v>0</v>
      </c>
      <c r="IU58" s="57">
        <f t="shared" si="226"/>
        <v>0</v>
      </c>
      <c r="IV58" s="57">
        <f t="shared" si="227"/>
        <v>0</v>
      </c>
      <c r="IW58" s="57">
        <f t="shared" si="228"/>
        <v>0</v>
      </c>
      <c r="IX58" s="57">
        <f t="shared" si="229"/>
        <v>0</v>
      </c>
      <c r="IY58" s="57">
        <f t="shared" si="230"/>
        <v>0</v>
      </c>
      <c r="IZ58" s="61">
        <f t="shared" si="231"/>
        <v>2.0000000000000009</v>
      </c>
      <c r="JA58" s="256" t="e">
        <f t="shared" si="349"/>
        <v>#N/A</v>
      </c>
      <c r="JB58" s="256" t="e">
        <f t="shared" si="350"/>
        <v>#N/A</v>
      </c>
      <c r="JC58" s="256" t="e">
        <f t="shared" si="351"/>
        <v>#N/A</v>
      </c>
      <c r="JD58" s="256" t="e">
        <f t="shared" si="352"/>
        <v>#N/A</v>
      </c>
      <c r="JE58" s="256" t="e">
        <f t="shared" si="353"/>
        <v>#N/A</v>
      </c>
      <c r="JF58" s="256" t="e">
        <f t="shared" si="354"/>
        <v>#N/A</v>
      </c>
      <c r="JG58" s="256" t="e">
        <f t="shared" si="355"/>
        <v>#N/A</v>
      </c>
      <c r="JH58" s="256" t="e">
        <f t="shared" si="356"/>
        <v>#N/A</v>
      </c>
      <c r="JI58" s="256" t="e">
        <f t="shared" si="357"/>
        <v>#N/A</v>
      </c>
      <c r="JJ58" s="256" t="e">
        <f t="shared" si="358"/>
        <v>#N/A</v>
      </c>
      <c r="JK58" s="256" t="e">
        <f t="shared" si="359"/>
        <v>#N/A</v>
      </c>
      <c r="JL58" s="256" t="e">
        <f t="shared" si="360"/>
        <v>#N/A</v>
      </c>
      <c r="JM58" s="256" t="e">
        <f t="shared" si="361"/>
        <v>#N/A</v>
      </c>
      <c r="JN58" s="256" t="e">
        <f t="shared" si="362"/>
        <v>#N/A</v>
      </c>
      <c r="JO58" s="256" t="e">
        <f t="shared" si="363"/>
        <v>#N/A</v>
      </c>
      <c r="JP58" s="256" t="e">
        <f t="shared" si="364"/>
        <v>#N/A</v>
      </c>
      <c r="JQ58" s="256" t="e">
        <f t="shared" si="365"/>
        <v>#N/A</v>
      </c>
      <c r="JR58" s="256" t="e">
        <f t="shared" si="366"/>
        <v>#N/A</v>
      </c>
      <c r="JS58" s="256" t="e">
        <f t="shared" si="367"/>
        <v>#N/A</v>
      </c>
      <c r="JT58" s="256" t="e">
        <f t="shared" si="368"/>
        <v>#N/A</v>
      </c>
      <c r="JU58" s="256" t="e">
        <f t="shared" si="369"/>
        <v>#N/A</v>
      </c>
      <c r="JV58" s="61">
        <f t="shared" si="233"/>
        <v>2.0000000000000009</v>
      </c>
      <c r="JW58" s="46">
        <f t="shared" si="478"/>
        <v>0</v>
      </c>
      <c r="JX58" s="46">
        <f t="shared" si="479"/>
        <v>0</v>
      </c>
      <c r="JY58" s="46">
        <f t="shared" si="480"/>
        <v>0</v>
      </c>
      <c r="JZ58" s="46">
        <f t="shared" si="481"/>
        <v>0</v>
      </c>
      <c r="KA58" s="46">
        <f t="shared" si="482"/>
        <v>0</v>
      </c>
      <c r="KB58" s="46">
        <f t="shared" si="483"/>
        <v>0</v>
      </c>
      <c r="KC58" s="46">
        <f t="shared" si="484"/>
        <v>0</v>
      </c>
      <c r="KD58" s="46">
        <f t="shared" si="485"/>
        <v>0</v>
      </c>
      <c r="KE58" s="46">
        <f t="shared" si="486"/>
        <v>0</v>
      </c>
      <c r="KF58" s="46">
        <f t="shared" si="487"/>
        <v>0</v>
      </c>
      <c r="KG58" s="46">
        <f t="shared" si="488"/>
        <v>1</v>
      </c>
      <c r="KH58" s="46">
        <f t="shared" si="489"/>
        <v>0</v>
      </c>
      <c r="KI58" s="46">
        <f t="shared" si="490"/>
        <v>0</v>
      </c>
      <c r="KJ58" s="46">
        <f t="shared" si="491"/>
        <v>0</v>
      </c>
      <c r="KK58" s="46">
        <f t="shared" si="492"/>
        <v>0</v>
      </c>
      <c r="KL58" s="46">
        <f t="shared" si="493"/>
        <v>0</v>
      </c>
      <c r="KM58" s="46">
        <f t="shared" si="494"/>
        <v>0</v>
      </c>
      <c r="KN58" s="46">
        <f t="shared" si="495"/>
        <v>0</v>
      </c>
      <c r="KO58" s="46">
        <f t="shared" si="496"/>
        <v>0</v>
      </c>
      <c r="KP58" s="46">
        <f t="shared" si="497"/>
        <v>0</v>
      </c>
      <c r="KQ58" s="46">
        <f t="shared" si="498"/>
        <v>0</v>
      </c>
      <c r="KR58" s="61">
        <f t="shared" si="255"/>
        <v>2.0000000000000009</v>
      </c>
      <c r="KS58" s="1">
        <f t="shared" si="499"/>
        <v>0</v>
      </c>
      <c r="KT58" s="1">
        <f t="shared" si="500"/>
        <v>0</v>
      </c>
      <c r="KU58" s="1">
        <f t="shared" si="501"/>
        <v>0</v>
      </c>
      <c r="KV58" s="1">
        <f t="shared" si="502"/>
        <v>0</v>
      </c>
      <c r="KW58" s="1">
        <f t="shared" si="503"/>
        <v>0</v>
      </c>
      <c r="KX58" s="1">
        <f t="shared" si="504"/>
        <v>0</v>
      </c>
      <c r="KY58" s="1">
        <f t="shared" si="505"/>
        <v>0</v>
      </c>
      <c r="KZ58" s="1">
        <f t="shared" si="506"/>
        <v>0</v>
      </c>
      <c r="LA58" s="1">
        <f t="shared" si="507"/>
        <v>0</v>
      </c>
      <c r="LB58" s="1">
        <f t="shared" si="508"/>
        <v>0</v>
      </c>
      <c r="LC58" s="1">
        <f t="shared" si="509"/>
        <v>0</v>
      </c>
      <c r="LD58" s="1">
        <f t="shared" si="510"/>
        <v>0</v>
      </c>
      <c r="LE58" s="1">
        <f t="shared" si="511"/>
        <v>0</v>
      </c>
      <c r="LF58" s="1">
        <f t="shared" si="512"/>
        <v>0</v>
      </c>
      <c r="LG58" s="1">
        <f t="shared" si="513"/>
        <v>0</v>
      </c>
      <c r="LH58" s="1">
        <f t="shared" si="514"/>
        <v>0</v>
      </c>
      <c r="LI58" s="1">
        <f t="shared" si="515"/>
        <v>0</v>
      </c>
      <c r="LJ58" s="1">
        <f t="shared" si="516"/>
        <v>0</v>
      </c>
      <c r="LK58" s="1">
        <f t="shared" si="517"/>
        <v>0</v>
      </c>
      <c r="LL58" s="1">
        <f t="shared" si="518"/>
        <v>0</v>
      </c>
      <c r="LM58" s="1">
        <f t="shared" si="519"/>
        <v>0</v>
      </c>
      <c r="LN58" s="61">
        <f t="shared" si="277"/>
        <v>2.0000000000000009</v>
      </c>
      <c r="LO58" s="57">
        <f t="shared" si="278"/>
        <v>7.7971606909397027</v>
      </c>
      <c r="LP58" s="57">
        <f t="shared" si="279"/>
        <v>15.431946140648861</v>
      </c>
      <c r="LQ58" s="57">
        <f t="shared" si="280"/>
        <v>15.773157922679774</v>
      </c>
      <c r="LR58" s="57">
        <f t="shared" si="281"/>
        <v>14.633743783733996</v>
      </c>
      <c r="LS58" s="57">
        <f t="shared" si="282"/>
        <v>12.659902036157991</v>
      </c>
      <c r="LT58" s="57">
        <f t="shared" si="283"/>
        <v>10.312898637881192</v>
      </c>
      <c r="LU58" s="57">
        <f t="shared" si="284"/>
        <v>8.8899017352331295</v>
      </c>
      <c r="LV58" s="57">
        <f t="shared" si="285"/>
        <v>7.9465880095425794</v>
      </c>
      <c r="LW58" s="57">
        <f t="shared" si="286"/>
        <v>8.2086073964708568</v>
      </c>
      <c r="LX58" s="57">
        <f t="shared" si="287"/>
        <v>9.2561301129732652</v>
      </c>
      <c r="LY58" s="57">
        <f t="shared" si="288"/>
        <v>8.4333691069799386</v>
      </c>
      <c r="LZ58" s="57">
        <f t="shared" si="289"/>
        <v>11.315831271125804</v>
      </c>
      <c r="MA58" s="57">
        <f t="shared" si="290"/>
        <v>11.752499608293419</v>
      </c>
      <c r="MB58" s="57">
        <f t="shared" si="291"/>
        <v>11.23277982614395</v>
      </c>
      <c r="MC58" s="57">
        <f t="shared" si="292"/>
        <v>9.998984166069965</v>
      </c>
      <c r="MD58" s="57">
        <f t="shared" si="293"/>
        <v>8.8717042512033828</v>
      </c>
      <c r="ME58" s="57">
        <f t="shared" si="294"/>
        <v>8.8749769876933033</v>
      </c>
      <c r="MF58" s="57">
        <f t="shared" si="295"/>
        <v>8.3297780794618426</v>
      </c>
      <c r="MG58" s="57">
        <f t="shared" si="296"/>
        <v>8.3308200295603037</v>
      </c>
      <c r="MH58" s="57">
        <f t="shared" si="297"/>
        <v>7.7968960511793561</v>
      </c>
      <c r="MI58" s="57">
        <f t="shared" si="298"/>
        <v>7.7969244725257205</v>
      </c>
      <c r="MJ58" s="61">
        <f t="shared" si="299"/>
        <v>2.0000000000000009</v>
      </c>
      <c r="MK58" s="57" t="e">
        <f t="shared" si="435"/>
        <v>#N/A</v>
      </c>
      <c r="ML58" s="57" t="e">
        <f t="shared" si="370"/>
        <v>#N/A</v>
      </c>
      <c r="MM58" s="57" t="e">
        <f t="shared" si="371"/>
        <v>#N/A</v>
      </c>
      <c r="MN58" s="57" t="e">
        <f t="shared" si="372"/>
        <v>#N/A</v>
      </c>
      <c r="MO58" s="57" t="e">
        <f t="shared" si="373"/>
        <v>#N/A</v>
      </c>
      <c r="MP58" s="57" t="e">
        <f t="shared" si="374"/>
        <v>#N/A</v>
      </c>
      <c r="MQ58" s="57" t="e">
        <f t="shared" si="375"/>
        <v>#N/A</v>
      </c>
      <c r="MR58" s="57" t="e">
        <f t="shared" si="376"/>
        <v>#N/A</v>
      </c>
      <c r="MS58" s="57" t="e">
        <f t="shared" si="377"/>
        <v>#N/A</v>
      </c>
      <c r="MT58" s="57" t="e">
        <f t="shared" si="378"/>
        <v>#N/A</v>
      </c>
      <c r="MU58" s="57" t="e">
        <f t="shared" si="379"/>
        <v>#N/A</v>
      </c>
      <c r="MV58" s="57" t="e">
        <f t="shared" si="380"/>
        <v>#N/A</v>
      </c>
      <c r="MW58" s="57" t="e">
        <f t="shared" si="381"/>
        <v>#N/A</v>
      </c>
      <c r="MX58" s="57" t="e">
        <f t="shared" si="382"/>
        <v>#N/A</v>
      </c>
      <c r="MY58" s="57" t="e">
        <f t="shared" si="383"/>
        <v>#N/A</v>
      </c>
      <c r="MZ58" s="57" t="e">
        <f t="shared" si="384"/>
        <v>#N/A</v>
      </c>
      <c r="NA58" s="57" t="e">
        <f t="shared" si="385"/>
        <v>#N/A</v>
      </c>
      <c r="NB58" s="57" t="e">
        <f t="shared" si="386"/>
        <v>#N/A</v>
      </c>
      <c r="NC58" s="57" t="e">
        <f t="shared" si="387"/>
        <v>#N/A</v>
      </c>
      <c r="ND58" s="57" t="e">
        <f t="shared" si="388"/>
        <v>#N/A</v>
      </c>
      <c r="NE58" s="57" t="e">
        <f t="shared" si="389"/>
        <v>#N/A</v>
      </c>
      <c r="NF58" s="61">
        <f t="shared" si="320"/>
        <v>2.0000000000000009</v>
      </c>
      <c r="NG58" s="256">
        <f>IF(OY57=0,MIN('Drive Train'!$F$35-FQ57*$C$19*'Drive Train'!$F$39,NG57+$C$39)-$C$7,IF(LO57-1&lt;=0,0,IF($C$37=Motors!$C$30,MAX(MAX(NG$8:NG57)*-1,NG57-$C$39),MAX(0,MAX(NG$8:NG57)*-1,NG57-$C$39))))</f>
        <v>0</v>
      </c>
      <c r="NH58" s="256">
        <f>IF(OZ57=0,MIN('Drive Train'!$F$35-FR57*$C$19*'Drive Train'!$F$39,NH57+$C$39)-$C$7,IF(LP57-1&lt;=0,0,IF($C$37=Motors!$C$30,MAX(MAX(NH$8:NH57)*-1,NH57-$C$39),MAX(0,MAX(NH$8:NH57)*-1,NH57-$C$39))))</f>
        <v>8.4205140118154649</v>
      </c>
      <c r="NI58" s="256">
        <f>IF(PA57=0,MIN('Drive Train'!$F$35-FS57*$C$19*'Drive Train'!$F$39,NI57+$C$39)-$C$7,IF(LQ57-1&lt;=0,0,IF($C$37=Motors!$C$30,MAX(MAX(NI$8:NI57)*-1,NI57-$C$39),MAX(0,MAX(NI$8:NI57)*-1,NI57-$C$39))))</f>
        <v>0</v>
      </c>
      <c r="NJ58" s="256">
        <f>IF(PB57=0,MIN('Drive Train'!$F$35-FT57*$C$19*'Drive Train'!$F$39,NJ57+$C$39)-$C$7,IF(LR57-1&lt;=0,0,IF($C$37=Motors!$C$30,MAX(MAX(NJ$8:NJ57)*-1,NJ57-$C$39),MAX(0,MAX(NJ$8:NJ57)*-1,NJ57-$C$39))))</f>
        <v>0</v>
      </c>
      <c r="NK58" s="256">
        <f>IF(PC57=0,MIN('Drive Train'!$F$35-FU57*$C$19*'Drive Train'!$F$39,NK57+$C$39)-$C$7,IF(LS57-1&lt;=0,0,IF($C$37=Motors!$C$30,MAX(MAX(NK$8:NK57)*-1,NK57-$C$39),MAX(0,MAX(NK$8:NK57)*-1,NK57-$C$39))))</f>
        <v>0</v>
      </c>
      <c r="NL58" s="256">
        <f>IF(PD57=0,MIN('Drive Train'!$F$35-FV57*$C$19*'Drive Train'!$F$39,NL57+$C$39)-$C$7,IF(LT57-1&lt;=0,0,IF($C$37=Motors!$C$30,MAX(MAX(NL$8:NL57)*-1,NL57-$C$39),MAX(0,MAX(NL$8:NL57)*-1,NL57-$C$39))))</f>
        <v>0</v>
      </c>
      <c r="NM58" s="256">
        <f>IF(PE57=0,MIN('Drive Train'!$F$35-FW57*$C$19*'Drive Train'!$F$39,NM57+$C$39)-$C$7,IF(LU57-1&lt;=0,0,IF($C$37=Motors!$C$30,MAX(MAX(NM$8:NM57)*-1,NM57-$C$39),MAX(0,MAX(NM$8:NM57)*-1,NM57-$C$39))))</f>
        <v>0</v>
      </c>
      <c r="NN58" s="256">
        <f>IF(PF57=0,MIN('Drive Train'!$F$35-FX57*$C$19*'Drive Train'!$F$39,NN57+$C$39)-$C$7,IF(LV57-1&lt;=0,0,IF($C$37=Motors!$C$30,MAX(MAX(NN$8:NN57)*-1,NN57-$C$39),MAX(0,MAX(NN$8:NN57)*-1,NN57-$C$39))))</f>
        <v>0</v>
      </c>
      <c r="NO58" s="256">
        <f>IF(PG57=0,MIN('Drive Train'!$F$35-FY57*$C$19*'Drive Train'!$F$39,NO57+$C$39)-$C$7,IF(LW57-1&lt;=0,0,IF($C$37=Motors!$C$30,MAX(MAX(NO$8:NO57)*-1,NO57-$C$39),MAX(0,MAX(NO$8:NO57)*-1,NO57-$C$39))))</f>
        <v>0</v>
      </c>
      <c r="NP58" s="256">
        <f>IF(PH57=0,MIN('Drive Train'!$F$35-FZ57*$C$19*'Drive Train'!$F$39,NP57+$C$39)-$C$7,IF(LX57-1&lt;=0,0,IF($C$37=Motors!$C$30,MAX(MAX(NP$8:NP57)*-1,NP57-$C$39),MAX(0,MAX(NP$8:NP57)*-1,NP57-$C$39))))</f>
        <v>7.2326332780834806</v>
      </c>
      <c r="NQ58" s="256">
        <f>IF(PI57=0,MIN('Drive Train'!$F$35-GA57*$C$19*'Drive Train'!$F$39,NQ57+$C$39)-$C$7,IF(LY57-1&lt;=0,0,IF($C$37=Motors!$C$30,MAX(MAX(NQ$8:NQ57)*-1,NQ57-$C$39),MAX(0,MAX(NQ$8:NQ57)*-1,NQ57-$C$39))))</f>
        <v>12.032643763957239</v>
      </c>
      <c r="NR58" s="256">
        <f>IF(PJ57=0,MIN('Drive Train'!$F$35-GB57*$C$19*'Drive Train'!$F$39,NR57+$C$39)-$C$7,IF(LZ57-1&lt;=0,0,IF($C$37=Motors!$C$30,MAX(MAX(NR$8:NR57)*-1,NR57-$C$39),MAX(0,MAX(NR$8:NR57)*-1,NR57-$C$39))))</f>
        <v>11.657322991284383</v>
      </c>
      <c r="NS58" s="256">
        <f>IF(PK57=0,MIN('Drive Train'!$F$35-GC57*$C$19*'Drive Train'!$F$39,NS57+$C$39)-$C$7,IF(MA57-1&lt;=0,0,IF($C$37=Motors!$C$30,MAX(MAX(NS$8:NS57)*-1,NS57-$C$39),MAX(0,MAX(NS$8:NS57)*-1,NS57-$C$39))))</f>
        <v>11.989791528187974</v>
      </c>
      <c r="NT58" s="256">
        <f>IF(PL57=0,MIN('Drive Train'!$F$35-GD57*$C$19*'Drive Train'!$F$39,NT57+$C$39)-$C$7,IF(MB57-1&lt;=0,0,IF($C$37=Motors!$C$30,MAX(MAX(NT$8:NT57)*-1,NT57-$C$39),MAX(0,MAX(NT$8:NT57)*-1,NT57-$C$39))))</f>
        <v>2.4120252197218495</v>
      </c>
      <c r="NU58" s="256">
        <f>IF(PM57=0,MIN('Drive Train'!$F$35-GE57*$C$19*'Drive Train'!$F$39,NU57+$C$39)-$C$7,IF(MC57-1&lt;=0,0,IF($C$37=Motors!$C$30,MAX(MAX(NU$8:NU57)*-1,NU57-$C$39),MAX(0,MAX(NU$8:NU57)*-1,NU57-$C$39))))</f>
        <v>0</v>
      </c>
      <c r="NV58" s="256">
        <f>IF(PN57=0,MIN('Drive Train'!$F$35-GF57*$C$19*'Drive Train'!$F$39,NV57+$C$39)-$C$7,IF(MD57-1&lt;=0,0,IF($C$37=Motors!$C$30,MAX(MAX(NV$8:NV57)*-1,NV57-$C$39),MAX(0,MAX(NV$8:NV57)*-1,NV57-$C$39))))</f>
        <v>0</v>
      </c>
      <c r="NW58" s="256">
        <f>IF(PO57=0,MIN('Drive Train'!$F$35-GG57*$C$19*'Drive Train'!$F$39,NW57+$C$39)-$C$7,IF(ME57-1&lt;=0,0,IF($C$37=Motors!$C$30,MAX(MAX(NW$8:NW57)*-1,NW57-$C$39),MAX(0,MAX(NW$8:NW57)*-1,NW57-$C$39))))</f>
        <v>0</v>
      </c>
      <c r="NX58" s="256">
        <f>IF(PP57=0,MIN('Drive Train'!$F$35-GH57*$C$19*'Drive Train'!$F$39,NX57+$C$39)-$C$7,IF(MF57-1&lt;=0,0,IF($C$37=Motors!$C$30,MAX(MAX(NX$8:NX57)*-1,NX57-$C$39),MAX(0,MAX(NX$8:NX57)*-1,NX57-$C$39))))</f>
        <v>0</v>
      </c>
      <c r="NY58" s="256">
        <f>IF(PQ57=0,MIN('Drive Train'!$F$35-GI57*$C$19*'Drive Train'!$F$39,NY57+$C$39)-$C$7,IF(MG57-1&lt;=0,0,IF($C$37=Motors!$C$30,MAX(MAX(NY$8:NY57)*-1,NY57-$C$39),MAX(0,MAX(NY$8:NY57)*-1,NY57-$C$39))))</f>
        <v>0</v>
      </c>
      <c r="NZ58" s="256">
        <f>IF(PR57=0,MIN('Drive Train'!$F$35-GJ57*$C$19*'Drive Train'!$F$39,NZ57+$C$39)-$C$7,IF(MH57-1&lt;=0,0,IF($C$37=Motors!$C$30,MAX(MAX(NZ$8:NZ57)*-1,NZ57-$C$39),MAX(0,MAX(NZ$8:NZ57)*-1,NZ57-$C$39))))</f>
        <v>0</v>
      </c>
      <c r="OA58" s="256">
        <f>IF(PS57=0,MIN('Drive Train'!$F$35-GK57*$C$19*'Drive Train'!$F$39,OA57+$C$39)-$C$7,IF(MI57-1&lt;=0,0,IF($C$37=Motors!$C$30,MAX(MAX(OA$8:OA57)*-1,OA57-$C$39),MAX(0,MAX(OA$8:OA57)*-1,OA57-$C$39))))</f>
        <v>0</v>
      </c>
      <c r="OB58" s="61">
        <f t="shared" si="321"/>
        <v>2.0000000000000009</v>
      </c>
      <c r="OC58" s="256">
        <f>'Drive Train'!$F$35-(FQ58*$C$13)*$C$19*'Drive Train'!$F$39</f>
        <v>12.23503</v>
      </c>
      <c r="OD58" s="256">
        <f>'Drive Train'!$F$35-(FR58*$C$13)*$C$19*'Drive Train'!$F$39</f>
        <v>8.6208733747926836</v>
      </c>
      <c r="OE58" s="256">
        <f>'Drive Train'!$F$35-(FS58*$C$13)*$C$19*'Drive Train'!$F$39</f>
        <v>12.23503</v>
      </c>
      <c r="OF58" s="256">
        <f>'Drive Train'!$F$35-(FT58*$C$13)*$C$19*'Drive Train'!$F$39</f>
        <v>12.23503</v>
      </c>
      <c r="OG58" s="256">
        <f>'Drive Train'!$F$35-(FU58*$C$13)*$C$19*'Drive Train'!$F$39</f>
        <v>12.23503</v>
      </c>
      <c r="OH58" s="256">
        <f>'Drive Train'!$F$35-(FV58*$C$13)*$C$19*'Drive Train'!$F$39</f>
        <v>12.23503</v>
      </c>
      <c r="OI58" s="256">
        <f>'Drive Train'!$F$35-(FW58*$C$13)*$C$19*'Drive Train'!$F$39</f>
        <v>12.23503</v>
      </c>
      <c r="OJ58" s="256">
        <f>'Drive Train'!$F$35-(FX58*$C$13)*$C$19*'Drive Train'!$F$39</f>
        <v>12.23503</v>
      </c>
      <c r="OK58" s="256">
        <f>'Drive Train'!$F$35-(FY58*$C$13)*$C$19*'Drive Train'!$F$39</f>
        <v>12.23503</v>
      </c>
      <c r="OL58" s="256">
        <f>'Drive Train'!$F$35-(FZ58*$C$13)*$C$19*'Drive Train'!$F$39</f>
        <v>12.23503</v>
      </c>
      <c r="OM58" s="256">
        <f>'Drive Train'!$F$35-(GA58*$C$13)*$C$19*'Drive Train'!$F$39</f>
        <v>12.212643850807437</v>
      </c>
      <c r="ON58" s="256">
        <f>'Drive Train'!$F$35-(GB58*$C$13)*$C$19*'Drive Train'!$F$39</f>
        <v>11.896345587141937</v>
      </c>
      <c r="OO58" s="256">
        <f>'Drive Train'!$F$35-(GC58*$C$13)*$C$19*'Drive Train'!$F$39</f>
        <v>12.176871016231516</v>
      </c>
      <c r="OP58" s="256">
        <f>'Drive Train'!$F$35-(GD58*$C$13)*$C$19*'Drive Train'!$F$39</f>
        <v>12.23503</v>
      </c>
      <c r="OQ58" s="256">
        <f>'Drive Train'!$F$35-(GE58*$C$13)*$C$19*'Drive Train'!$F$39</f>
        <v>12.23503</v>
      </c>
      <c r="OR58" s="256">
        <f>'Drive Train'!$F$35-(GF58*$C$13)*$C$19*'Drive Train'!$F$39</f>
        <v>12.23503</v>
      </c>
      <c r="OS58" s="256">
        <f>'Drive Train'!$F$35-(GG58*$C$13)*$C$19*'Drive Train'!$F$39</f>
        <v>12.23503</v>
      </c>
      <c r="OT58" s="256">
        <f>'Drive Train'!$F$35-(GH58*$C$13)*$C$19*'Drive Train'!$F$39</f>
        <v>12.23503</v>
      </c>
      <c r="OU58" s="256">
        <f>'Drive Train'!$F$35-(GI58*$C$13)*$C$19*'Drive Train'!$F$39</f>
        <v>12.23503</v>
      </c>
      <c r="OV58" s="256">
        <f>'Drive Train'!$F$35-(GJ58*$C$13)*$C$19*'Drive Train'!$F$39</f>
        <v>12.23503</v>
      </c>
      <c r="OW58" s="256">
        <f>'Drive Train'!$F$35-(GK58*$C$13)*$C$19*'Drive Train'!$F$39</f>
        <v>12.23503</v>
      </c>
      <c r="OX58" s="61">
        <f t="shared" si="322"/>
        <v>2.0000000000000009</v>
      </c>
      <c r="OY58" s="1">
        <f>IF(PU58&gt;='Drive Train'!$F$29,1,0)</f>
        <v>1</v>
      </c>
      <c r="OZ58" s="1">
        <f>IF(PV58&gt;='Drive Train'!$F$29,1,0)</f>
        <v>1</v>
      </c>
      <c r="PA58" s="1">
        <f>IF(PW58&gt;='Drive Train'!$F$29,1,0)</f>
        <v>1</v>
      </c>
      <c r="PB58" s="1">
        <f>IF(PX58&gt;='Drive Train'!$F$29,1,0)</f>
        <v>1</v>
      </c>
      <c r="PC58" s="1">
        <f>IF(PY58&gt;='Drive Train'!$F$29,1,0)</f>
        <v>1</v>
      </c>
      <c r="PD58" s="1">
        <f>IF(PZ58&gt;='Drive Train'!$F$29,1,0)</f>
        <v>1</v>
      </c>
      <c r="PE58" s="1">
        <f>IF(QA58&gt;='Drive Train'!$F$29,1,0)</f>
        <v>1</v>
      </c>
      <c r="PF58" s="1">
        <f>IF(QB58&gt;='Drive Train'!$F$29,1,0)</f>
        <v>1</v>
      </c>
      <c r="PG58" s="1">
        <f>IF(QC58&gt;='Drive Train'!$F$29,1,0)</f>
        <v>1</v>
      </c>
      <c r="PH58" s="1">
        <f>IF(QD58&gt;='Drive Train'!$F$29,1,0)</f>
        <v>1</v>
      </c>
      <c r="PI58" s="1">
        <f>IF(QE58&gt;='Drive Train'!$F$29,1,0)</f>
        <v>0</v>
      </c>
      <c r="PJ58" s="1">
        <f>IF(QF58&gt;='Drive Train'!$F$29,1,0)</f>
        <v>0</v>
      </c>
      <c r="PK58" s="1">
        <f>IF(QG58&gt;='Drive Train'!$F$29,1,0)</f>
        <v>0</v>
      </c>
      <c r="PL58" s="1">
        <f>IF(QH58&gt;='Drive Train'!$F$29,1,0)</f>
        <v>1</v>
      </c>
      <c r="PM58" s="1">
        <f>IF(QI58&gt;='Drive Train'!$F$29,1,0)</f>
        <v>1</v>
      </c>
      <c r="PN58" s="1">
        <f>IF(QJ58&gt;='Drive Train'!$F$29,1,0)</f>
        <v>1</v>
      </c>
      <c r="PO58" s="1">
        <f>IF(QK58&gt;='Drive Train'!$F$29,1,0)</f>
        <v>1</v>
      </c>
      <c r="PP58" s="1">
        <f>IF(QL58&gt;='Drive Train'!$F$29,1,0)</f>
        <v>1</v>
      </c>
      <c r="PQ58" s="1">
        <f>IF(QM58&gt;='Drive Train'!$F$29,1,0)</f>
        <v>1</v>
      </c>
      <c r="PR58" s="1">
        <f>IF(QN58&gt;='Drive Train'!$F$29,1,0)</f>
        <v>1</v>
      </c>
      <c r="PS58" s="1">
        <f>IF(QO58&gt;='Drive Train'!$F$29,1,0)</f>
        <v>1</v>
      </c>
      <c r="PT58" s="253">
        <f t="shared" si="323"/>
        <v>2.0000000000000009</v>
      </c>
      <c r="PU58" s="57">
        <f t="shared" si="324"/>
        <v>19.186192108021974</v>
      </c>
      <c r="PV58" s="57">
        <f t="shared" si="325"/>
        <v>16.542300195562515</v>
      </c>
      <c r="PW58" s="57">
        <f t="shared" si="326"/>
        <v>20.705146641336533</v>
      </c>
      <c r="PX58" s="57">
        <f t="shared" si="327"/>
        <v>22.547357938518292</v>
      </c>
      <c r="PY58" s="57">
        <f t="shared" si="328"/>
        <v>22.689439779379658</v>
      </c>
      <c r="PZ58" s="57">
        <f t="shared" si="329"/>
        <v>21.596704805627713</v>
      </c>
      <c r="QA58" s="57">
        <f t="shared" si="330"/>
        <v>20.355567016939077</v>
      </c>
      <c r="QB58" s="57">
        <f t="shared" si="331"/>
        <v>18.932410311192665</v>
      </c>
      <c r="QC58" s="57">
        <f t="shared" si="332"/>
        <v>17.73541409158836</v>
      </c>
      <c r="QD58" s="57">
        <f t="shared" si="333"/>
        <v>16.539822369177436</v>
      </c>
      <c r="QE58" s="57">
        <f t="shared" si="334"/>
        <v>15.331801541035466</v>
      </c>
      <c r="QF58" s="57">
        <f t="shared" si="335"/>
        <v>13.626014894997406</v>
      </c>
      <c r="QG58" s="57">
        <f t="shared" si="336"/>
        <v>15.941958131829679</v>
      </c>
      <c r="QH58" s="57">
        <f t="shared" si="337"/>
        <v>17.282374854483951</v>
      </c>
      <c r="QI58" s="57">
        <f t="shared" si="338"/>
        <v>18.033449592806512</v>
      </c>
      <c r="QJ58" s="57">
        <f t="shared" si="339"/>
        <v>18.417585210744029</v>
      </c>
      <c r="QK58" s="57">
        <f t="shared" si="340"/>
        <v>18.856101116113486</v>
      </c>
      <c r="QL58" s="57">
        <f t="shared" si="341"/>
        <v>18.989260799544461</v>
      </c>
      <c r="QM58" s="57">
        <f t="shared" si="342"/>
        <v>19.175326838652555</v>
      </c>
      <c r="QN58" s="57">
        <f t="shared" si="343"/>
        <v>19.127262021773543</v>
      </c>
      <c r="QO58" s="57">
        <f t="shared" si="344"/>
        <v>19.132972123755341</v>
      </c>
      <c r="QP58" s="61">
        <f t="shared" si="345"/>
        <v>2.0000000000000009</v>
      </c>
      <c r="QQ58" s="57">
        <f t="shared" si="436"/>
        <v>3.4695548865589357E-2</v>
      </c>
      <c r="QR58" s="57">
        <f t="shared" si="437"/>
        <v>0.79480434317833693</v>
      </c>
      <c r="QS58" s="57">
        <f t="shared" si="438"/>
        <v>3.4695548865589357E-2</v>
      </c>
      <c r="QT58" s="57">
        <f t="shared" si="439"/>
        <v>3.4695548865589357E-2</v>
      </c>
      <c r="QU58" s="57">
        <f t="shared" si="440"/>
        <v>3.4695548865589357E-2</v>
      </c>
      <c r="QV58" s="57">
        <f t="shared" si="441"/>
        <v>3.4695548865589357E-2</v>
      </c>
      <c r="QW58" s="57">
        <f t="shared" si="442"/>
        <v>3.4695548865589357E-2</v>
      </c>
      <c r="QX58" s="57">
        <f t="shared" si="443"/>
        <v>3.4695548865589357E-2</v>
      </c>
      <c r="QY58" s="57">
        <f t="shared" si="444"/>
        <v>3.4695548865589357E-2</v>
      </c>
      <c r="QZ58" s="57">
        <f t="shared" si="445"/>
        <v>3.4695548865589357E-2</v>
      </c>
      <c r="RA58" s="57">
        <f t="shared" si="446"/>
        <v>3.9403675999146591E-2</v>
      </c>
      <c r="RB58" s="57">
        <f t="shared" si="447"/>
        <v>0.10592572160202846</v>
      </c>
      <c r="RC58" s="57">
        <f t="shared" si="448"/>
        <v>4.6927214400610796E-2</v>
      </c>
      <c r="RD58" s="57">
        <f t="shared" si="449"/>
        <v>3.4695548865589357E-2</v>
      </c>
      <c r="RE58" s="57">
        <f t="shared" si="450"/>
        <v>3.4695548865589357E-2</v>
      </c>
      <c r="RF58" s="57">
        <f t="shared" si="451"/>
        <v>3.4695548865589357E-2</v>
      </c>
      <c r="RG58" s="57">
        <f t="shared" si="452"/>
        <v>3.4695548865589357E-2</v>
      </c>
      <c r="RH58" s="57">
        <f t="shared" si="453"/>
        <v>3.4695548865589357E-2</v>
      </c>
      <c r="RI58" s="57">
        <f t="shared" si="454"/>
        <v>3.4695548865589357E-2</v>
      </c>
      <c r="RJ58" s="57">
        <f t="shared" si="455"/>
        <v>3.4695548865589357E-2</v>
      </c>
      <c r="RK58" s="57">
        <f t="shared" si="456"/>
        <v>3.4695548865589357E-2</v>
      </c>
      <c r="RL58" s="61">
        <f t="shared" si="346"/>
        <v>2.0000000000000009</v>
      </c>
      <c r="RM58" s="2">
        <f>IF(AND(LO58&gt;=LO$6*'Drive Train'!$AA$52,LO58&lt;=LO$6*'Drive Train'!$AA$53,KS58=0,JW58=0,EU58&gt;0),$C$17,0)</f>
        <v>0</v>
      </c>
      <c r="RN58" s="2">
        <f>IF(AND(LP58&gt;=LP$6*'Drive Train'!$AA$52,LP58&lt;=LP$6*'Drive Train'!$AA$53,KT58=0,JX58=0,EV58&gt;0),$C$17,0)</f>
        <v>0.04</v>
      </c>
      <c r="RO58" s="2">
        <f>IF(AND(LQ58&gt;=LQ$6*'Drive Train'!$AA$52,LQ58&lt;=LQ$6*'Drive Train'!$AA$53,KU58=0,JY58=0,EW58&gt;0),$C$17,0)</f>
        <v>0</v>
      </c>
      <c r="RP58" s="2">
        <f>IF(AND(LR58&gt;=LR$6*'Drive Train'!$AA$52,LR58&lt;=LR$6*'Drive Train'!$AA$53,KV58=0,JZ58=0,EX58&gt;0),$C$17,0)</f>
        <v>0</v>
      </c>
      <c r="RQ58" s="2">
        <f>IF(AND(LS58&gt;=LS$6*'Drive Train'!$AA$52,LS58&lt;=LS$6*'Drive Train'!$AA$53,KW58=0,KA58=0,EY58&gt;0),$C$17,0)</f>
        <v>0</v>
      </c>
      <c r="RR58" s="2">
        <f>IF(AND(LT58&gt;=LT$6*'Drive Train'!$AA$52,LT58&lt;=LT$6*'Drive Train'!$AA$53,KX58=0,KB58=0,EZ58&gt;0),$C$17,0)</f>
        <v>0</v>
      </c>
      <c r="RS58" s="2">
        <f>IF(AND(LU58&gt;=LU$6*'Drive Train'!$AA$52,LU58&lt;=LU$6*'Drive Train'!$AA$53,KY58=0,KC58=0,FA58&gt;0),$C$17,0)</f>
        <v>0</v>
      </c>
      <c r="RT58" s="2">
        <f>IF(AND(LV58&gt;=LV$6*'Drive Train'!$AA$52,LV58&lt;=LV$6*'Drive Train'!$AA$53,KZ58=0,KD58=0,FB58&gt;0),$C$17,0)</f>
        <v>0</v>
      </c>
      <c r="RU58" s="2">
        <f>IF(AND(LW58&gt;=LW$6*'Drive Train'!$AA$52,LW58&lt;=LW$6*'Drive Train'!$AA$53,LA58=0,KE58=0,FC58&gt;0),$C$17,0)</f>
        <v>0</v>
      </c>
      <c r="RV58" s="2">
        <f>IF(AND(LX58&gt;=LX$6*'Drive Train'!$AA$52,LX58&lt;=LX$6*'Drive Train'!$AA$53,LB58=0,KF58=0,FD58&gt;0),$C$17,0)</f>
        <v>0</v>
      </c>
      <c r="RW58" s="2">
        <f>IF(AND(LY58&gt;=LY$6*'Drive Train'!$AA$52,LY58&lt;=LY$6*'Drive Train'!$AA$53,LC58=0,KG58=0,FE58&gt;0),$C$17,0)</f>
        <v>0</v>
      </c>
      <c r="RX58" s="2">
        <f>IF(AND(LZ58&gt;=LZ$6*'Drive Train'!$AA$52,LZ58&lt;=LZ$6*'Drive Train'!$AA$53,LD58=0,KH58=0,FF58&gt;0),$C$17,0)</f>
        <v>0.04</v>
      </c>
      <c r="RY58" s="2">
        <f>IF(AND(MA58&gt;=MA$6*'Drive Train'!$AA$52,MA58&lt;=MA$6*'Drive Train'!$AA$53,LE58=0,KI58=0,FG58&gt;0),$C$17,0)</f>
        <v>0</v>
      </c>
      <c r="RZ58" s="2">
        <f>IF(AND(MB58&gt;=MB$6*'Drive Train'!$AA$52,MB58&lt;=MB$6*'Drive Train'!$AA$53,LF58=0,KJ58=0,FH58&gt;0),$C$17,0)</f>
        <v>0</v>
      </c>
      <c r="SA58" s="2">
        <f>IF(AND(MC58&gt;=MC$6*'Drive Train'!$AA$52,MC58&lt;=MC$6*'Drive Train'!$AA$53,LG58=0,KK58=0,FI58&gt;0),$C$17,0)</f>
        <v>0</v>
      </c>
      <c r="SB58" s="2">
        <f>IF(AND(MD58&gt;=MD$6*'Drive Train'!$AA$52,MD58&lt;=MD$6*'Drive Train'!$AA$53,LH58=0,KL58=0,FJ58&gt;0),$C$17,0)</f>
        <v>0</v>
      </c>
      <c r="SC58" s="2">
        <f>IF(AND(ME58&gt;=ME$6*'Drive Train'!$AA$52,ME58&lt;=ME$6*'Drive Train'!$AA$53,LI58=0,KM58=0,FK58&gt;0),$C$17,0)</f>
        <v>0</v>
      </c>
      <c r="SD58" s="2">
        <f>IF(AND(MF58&gt;=MF$6*'Drive Train'!$AA$52,MF58&lt;=MF$6*'Drive Train'!$AA$53,LJ58=0,KN58=0,FL58&gt;0),$C$17,0)</f>
        <v>0</v>
      </c>
      <c r="SE58" s="2">
        <f>IF(AND(MG58&gt;=MG$6*'Drive Train'!$AA$52,MG58&lt;=MG$6*'Drive Train'!$AA$53,LK58=0,KO58=0,FM58&gt;0),$C$17,0)</f>
        <v>0</v>
      </c>
      <c r="SF58" s="2">
        <f>IF(AND(MH58&gt;=MH$6*'Drive Train'!$AA$52,MH58&lt;=MH$6*'Drive Train'!$AA$53,LL58=0,KP58=0,FN58&gt;0),$C$17,0)</f>
        <v>0</v>
      </c>
      <c r="SG58" s="2">
        <f>IF(AND(MI58&gt;=MI$6*'Drive Train'!$AA$52,MI58&lt;=MI$6*'Drive Train'!$AA$53,LM58=0,KQ58=0,FO58&gt;0),$C$17,0)</f>
        <v>0</v>
      </c>
      <c r="SH58" s="61">
        <f t="shared" si="347"/>
        <v>2.0000000000000009</v>
      </c>
      <c r="SI58" s="2">
        <f>IF(AND(EU58&lt;0,KS58=0,LO58&gt;=LO$6*'Drive Train'!$AA$52,LO58&lt;=LO$6*'Drive Train'!$AA$53,OY58=1,JW58=0),$C$17,0)</f>
        <v>0.04</v>
      </c>
      <c r="SJ58" s="2">
        <f>IF(AND(EV58&lt;0,KT58=0,LP58&gt;=LP$6*'Drive Train'!$AA$52,LP58&lt;=LP$6*'Drive Train'!$AA$53,OZ58=1,JX58=0),$C$17,0)</f>
        <v>0</v>
      </c>
      <c r="SK58" s="2">
        <f>IF(AND(EW58&lt;0,KU58=0,LQ58&gt;=LQ$6*'Drive Train'!$AA$52,LQ58&lt;=LQ$6*'Drive Train'!$AA$53,PA58=1,JY58=0),$C$17,0)</f>
        <v>0.04</v>
      </c>
      <c r="SL58" s="2">
        <f>IF(AND(EX58&lt;0,KV58=0,LR58&gt;=LR$6*'Drive Train'!$AA$52,LR58&lt;=LR$6*'Drive Train'!$AA$53,PB58=1,JZ58=0),$C$17,0)</f>
        <v>0.04</v>
      </c>
      <c r="SM58" s="2">
        <f>IF(AND(EY58&lt;0,KW58=0,LS58&gt;=LS$6*'Drive Train'!$AA$52,LS58&lt;=LS$6*'Drive Train'!$AA$53,PC58=1,KA58=0),$C$17,0)</f>
        <v>0.04</v>
      </c>
      <c r="SN58" s="2">
        <f>IF(AND(EZ58&lt;0,KX58=0,LT58&gt;=LT$6*'Drive Train'!$AA$52,LT58&lt;=LT$6*'Drive Train'!$AA$53,PD58=1,KB58=0),$C$17,0)</f>
        <v>0.04</v>
      </c>
      <c r="SO58" s="2">
        <f>IF(AND(FA58&lt;0,KY58=0,LU58&gt;=LU$6*'Drive Train'!$AA$52,LU58&lt;=LU$6*'Drive Train'!$AA$53,PE58=1,KC58=0),$C$17,0)</f>
        <v>0.04</v>
      </c>
      <c r="SP58" s="2">
        <f>IF(AND(FB58&lt;0,KZ58=0,LV58&gt;=LV$6*'Drive Train'!$AA$52,LV58&lt;=LV$6*'Drive Train'!$AA$53,PF58=1,KD58=0),$C$17,0)</f>
        <v>0.04</v>
      </c>
      <c r="SQ58" s="2">
        <f>IF(AND(FC58&lt;0,LA58=0,LW58&gt;=LW$6*'Drive Train'!$AA$52,LW58&lt;=LW$6*'Drive Train'!$AA$53,PG58=1,KE58=0),$C$17,0)</f>
        <v>0.04</v>
      </c>
      <c r="SR58" s="2">
        <f>IF(AND(FD58&lt;0,LB58=0,LX58&gt;=LX$6*'Drive Train'!$AA$52,LX58&lt;=LX$6*'Drive Train'!$AA$53,PH58=1,KF58=0),$C$17,0)</f>
        <v>0</v>
      </c>
      <c r="SS58" s="2">
        <f>IF(AND(FE58&lt;0,LC58=0,LY58&gt;=LY$6*'Drive Train'!$AA$52,LY58&lt;=LY$6*'Drive Train'!$AA$53,PI58=1,KG58=0),$C$17,0)</f>
        <v>0</v>
      </c>
      <c r="ST58" s="2">
        <f>IF(AND(FF58&lt;0,LD58=0,LZ58&gt;=LZ$6*'Drive Train'!$AA$52,LZ58&lt;=LZ$6*'Drive Train'!$AA$53,PJ58=1,KH58=0),$C$17,0)</f>
        <v>0</v>
      </c>
      <c r="SU58" s="2">
        <f>IF(AND(FG58&lt;0,LE58=0,MA58&gt;=MA$6*'Drive Train'!$AA$52,MA58&lt;=MA$6*'Drive Train'!$AA$53,PK58=1,KI58=0),$C$17,0)</f>
        <v>0</v>
      </c>
      <c r="SV58" s="2">
        <f>IF(AND(FH58&lt;0,LF58=0,MB58&gt;=MB$6*'Drive Train'!$AA$52,MB58&lt;=MB$6*'Drive Train'!$AA$53,PL58=1,KJ58=0),$C$17,0)</f>
        <v>0.04</v>
      </c>
      <c r="SW58" s="2">
        <f>IF(AND(FI58&lt;0,LG58=0,MC58&gt;=MC$6*'Drive Train'!$AA$52,MC58&lt;=MC$6*'Drive Train'!$AA$53,PM58=1,KK58=0),$C$17,0)</f>
        <v>0.04</v>
      </c>
      <c r="SX58" s="2">
        <f>IF(AND(FJ58&lt;0,LH58=0,MD58&gt;=MD$6*'Drive Train'!$AA$52,MD58&lt;=MD$6*'Drive Train'!$AA$53,PN58=1,KL58=0),$C$17,0)</f>
        <v>0.04</v>
      </c>
      <c r="SY58" s="2">
        <f>IF(AND(FK58&lt;0,LI58=0,ME58&gt;=ME$6*'Drive Train'!$AA$52,ME58&lt;=ME$6*'Drive Train'!$AA$53,PO58=1,KM58=0),$C$17,0)</f>
        <v>0.04</v>
      </c>
      <c r="SZ58" s="2">
        <f>IF(AND(FL58&lt;0,LJ58=0,MF58&gt;=MF$6*'Drive Train'!$AA$52,MF58&lt;=MF$6*'Drive Train'!$AA$53,PP58=1,KN58=0),$C$17,0)</f>
        <v>0.04</v>
      </c>
      <c r="TA58" s="2">
        <f>IF(AND(FM58&lt;0,LK58=0,MG58&gt;=MG$6*'Drive Train'!$AA$52,MG58&lt;=MG$6*'Drive Train'!$AA$53,PQ58=1,KO58=0),$C$17,0)</f>
        <v>0.04</v>
      </c>
      <c r="TB58" s="2">
        <f>IF(AND(FN58&lt;0,LL58=0,MH58&gt;=MH$6*'Drive Train'!$AA$52,MH58&lt;=MH$6*'Drive Train'!$AA$53,PR58=1,KP58=0),$C$17,0)</f>
        <v>0.04</v>
      </c>
      <c r="TC58" s="2">
        <f>IF(AND(FO58&lt;0,LM58=0,MI58&gt;=MI$6*'Drive Train'!$AA$52,MI58&lt;=MI$6*'Drive Train'!$AA$53,PS58=1,KQ58=0),$C$17,0)</f>
        <v>0.04</v>
      </c>
      <c r="TD58" s="144">
        <f t="shared" si="348"/>
        <v>2.0000000000000009</v>
      </c>
    </row>
    <row r="59" spans="3:524" x14ac:dyDescent="0.2">
      <c r="C59" s="3" t="s">
        <v>118</v>
      </c>
      <c r="E59" s="301">
        <f t="shared" ref="E59:O59" si="526">+E73+E74</f>
        <v>0.66230009677784896</v>
      </c>
      <c r="F59" s="301" t="e">
        <f t="shared" si="526"/>
        <v>#N/A</v>
      </c>
      <c r="G59" s="301" t="e">
        <f t="shared" si="526"/>
        <v>#N/A</v>
      </c>
      <c r="H59" s="301" t="e">
        <f t="shared" si="526"/>
        <v>#N/A</v>
      </c>
      <c r="I59" s="301" t="e">
        <f t="shared" si="526"/>
        <v>#N/A</v>
      </c>
      <c r="J59" s="301" t="e">
        <f t="shared" si="526"/>
        <v>#N/A</v>
      </c>
      <c r="K59" s="301" t="e">
        <f t="shared" si="526"/>
        <v>#N/A</v>
      </c>
      <c r="L59" s="301" t="e">
        <f t="shared" si="526"/>
        <v>#N/A</v>
      </c>
      <c r="M59" s="301" t="e">
        <f t="shared" si="526"/>
        <v>#N/A</v>
      </c>
      <c r="N59" s="301" t="e">
        <f t="shared" si="526"/>
        <v>#N/A</v>
      </c>
      <c r="O59" s="301" t="e">
        <f t="shared" si="526"/>
        <v>#N/A</v>
      </c>
      <c r="R59" s="63">
        <f t="shared" si="160"/>
        <v>2.0400000000000009</v>
      </c>
      <c r="S59" s="2">
        <f>NG59/'Drive Train'!$F$35</f>
        <v>0</v>
      </c>
      <c r="T59" s="2">
        <f>NH59/'Drive Train'!$F$35</f>
        <v>0.29197693643673106</v>
      </c>
      <c r="U59" s="2">
        <f>NI59/'Drive Train'!$F$35</f>
        <v>0</v>
      </c>
      <c r="V59" s="2">
        <f>NJ59/'Drive Train'!$F$35</f>
        <v>0</v>
      </c>
      <c r="W59" s="2">
        <f>NK59/'Drive Train'!$F$35</f>
        <v>0</v>
      </c>
      <c r="X59" s="2">
        <f>NL59/'Drive Train'!$F$35</f>
        <v>0</v>
      </c>
      <c r="Y59" s="2">
        <f>NM59/'Drive Train'!$F$35</f>
        <v>0</v>
      </c>
      <c r="Z59" s="2">
        <f>NN59/'Drive Train'!$F$35</f>
        <v>0</v>
      </c>
      <c r="AA59" s="2">
        <f>NO59/'Drive Train'!$F$35</f>
        <v>0</v>
      </c>
      <c r="AB59" s="2">
        <f>NP59/'Drive Train'!$F$35</f>
        <v>0.19618010307124845</v>
      </c>
      <c r="AC59" s="2">
        <f>NQ59/'Drive Train'!$F$35</f>
        <v>0.97037450409737391</v>
      </c>
      <c r="AD59" s="2">
        <f>NR59/'Drive Train'!$F$35</f>
        <v>0.94486657960822074</v>
      </c>
      <c r="AE59" s="2">
        <f>NS59/'Drive Train'!$F$35</f>
        <v>0.9674895980831868</v>
      </c>
      <c r="AF59" s="2">
        <f>NT59/'Drive Train'!$F$35</f>
        <v>0</v>
      </c>
      <c r="AG59" s="2">
        <f>NU59/'Drive Train'!$F$35</f>
        <v>0</v>
      </c>
      <c r="AH59" s="2">
        <f>NV59/'Drive Train'!$F$35</f>
        <v>0</v>
      </c>
      <c r="AI59" s="2">
        <f>NW59/'Drive Train'!$F$35</f>
        <v>0</v>
      </c>
      <c r="AJ59" s="2">
        <f>NX59/'Drive Train'!$F$35</f>
        <v>0</v>
      </c>
      <c r="AK59" s="2">
        <f>NY59/'Drive Train'!$F$35</f>
        <v>0</v>
      </c>
      <c r="AL59" s="2">
        <f>NZ59/'Drive Train'!$F$35</f>
        <v>0</v>
      </c>
      <c r="AM59" s="2">
        <f>OA59/'Drive Train'!$F$35</f>
        <v>0</v>
      </c>
      <c r="AN59" s="61">
        <f t="shared" si="161"/>
        <v>2.0400000000000009</v>
      </c>
      <c r="AO59" s="46">
        <f>LO59*12*60/(PI() * 'Drive Train'!$F$15)/S$6*ABS(S59)</f>
        <v>0</v>
      </c>
      <c r="AP59" s="46">
        <f>LP59*12*60/(PI() * 'Drive Train'!$F$15)/T$6*ABS(T59)</f>
        <v>525.0730536354514</v>
      </c>
      <c r="AQ59" s="46">
        <f>LQ59*12*60/(PI() * 'Drive Train'!$F$15)/U$6*ABS(U59)</f>
        <v>0</v>
      </c>
      <c r="AR59" s="46">
        <f>LR59*12*60/(PI() * 'Drive Train'!$F$15)/V$6*ABS(V59)</f>
        <v>0</v>
      </c>
      <c r="AS59" s="46">
        <f>LS59*12*60/(PI() * 'Drive Train'!$F$15)/W$6*ABS(W59)</f>
        <v>0</v>
      </c>
      <c r="AT59" s="46">
        <f>LT59*12*60/(PI() * 'Drive Train'!$F$15)/X$6*ABS(X59)</f>
        <v>0</v>
      </c>
      <c r="AU59" s="46">
        <f>LU59*12*60/(PI() * 'Drive Train'!$F$15)/Y$6*ABS(Y59)</f>
        <v>0</v>
      </c>
      <c r="AV59" s="46">
        <f>LV59*12*60/(PI() * 'Drive Train'!$F$15)/Z$6*ABS(Z59)</f>
        <v>0</v>
      </c>
      <c r="AW59" s="46">
        <f>LW59*12*60/(PI() * 'Drive Train'!$F$15)/AA$6*ABS(AA59)</f>
        <v>0</v>
      </c>
      <c r="AX59" s="46">
        <f>LX59*12*60/(PI() * 'Drive Train'!$F$15)/AB$6*ABS(AB59)</f>
        <v>868.10457129489464</v>
      </c>
      <c r="AY59" s="46">
        <f>LY59*12*60/(PI() * 'Drive Train'!$F$15)/AC$6*ABS(AC59)</f>
        <v>4688.8152587648856</v>
      </c>
      <c r="AZ59" s="46">
        <f>LZ59*12*60/(PI() * 'Drive Train'!$F$15)/AD$6*ABS(AD59)</f>
        <v>4406.4753409662117</v>
      </c>
      <c r="BA59" s="46">
        <f>MA59*12*60/(PI() * 'Drive Train'!$F$15)/AE$6*ABS(AE59)</f>
        <v>4656.9674727921565</v>
      </c>
      <c r="BB59" s="46">
        <f>MB59*12*60/(PI() * 'Drive Train'!$F$15)/AF$6*ABS(AF59)</f>
        <v>0</v>
      </c>
      <c r="BC59" s="46">
        <f>MC59*12*60/(PI() * 'Drive Train'!$F$15)/AG$6*ABS(AG59)</f>
        <v>0</v>
      </c>
      <c r="BD59" s="46">
        <f>MD59*12*60/(PI() * 'Drive Train'!$F$15)/AH$6*ABS(AH59)</f>
        <v>0</v>
      </c>
      <c r="BE59" s="46">
        <f>ME59*12*60/(PI() * 'Drive Train'!$F$15)/AI$6*ABS(AI59)</f>
        <v>0</v>
      </c>
      <c r="BF59" s="46">
        <f>MF59*12*60/(PI() * 'Drive Train'!$F$15)/AJ$6*ABS(AJ59)</f>
        <v>0</v>
      </c>
      <c r="BG59" s="46">
        <f>MG59*12*60/(PI() * 'Drive Train'!$F$15)/AK$6*ABS(AK59)</f>
        <v>0</v>
      </c>
      <c r="BH59" s="46">
        <f>MH59*12*60/(PI() * 'Drive Train'!$F$15)/AL$6*ABS(AL59)</f>
        <v>0</v>
      </c>
      <c r="BI59" s="46">
        <f>MI59*12*60/(PI() * 'Drive Train'!$F$15)/AM$6*ABS(AM59)</f>
        <v>0</v>
      </c>
      <c r="BJ59" s="61">
        <f t="shared" si="390"/>
        <v>2.0400000000000009</v>
      </c>
      <c r="BK59" s="2">
        <f>IF(OR(KS58=1,AND($C$37=Motors!$C$32,OY58=1)),0,IF(NG59=0,-(CG58+$C$15)/($C$14-$C$15)*$C$12,($C$11*S59-AO59)/($C$11*S59)*$C$12*S59))</f>
        <v>0</v>
      </c>
      <c r="BL59" s="2">
        <f>IF(OR(KT58=1,AND($C$37=Motors!$C$32,OZ58=1)),0,IF(NH59=0,-(CH58+$C$15)/($C$14-$C$15)*$C$12,($C$11*T59-AP59)/($C$11*T59)*$C$12*T59))</f>
        <v>0</v>
      </c>
      <c r="BM59" s="2">
        <f>IF(OR(KU58=1,AND($C$37=Motors!$C$32,PA58=1)),0,IF(NI59=0,-(CI58+$C$15)/($C$14-$C$15)*$C$12,($C$11*U59-AQ59)/($C$11*U59)*$C$12*U59))</f>
        <v>0</v>
      </c>
      <c r="BN59" s="2">
        <f>IF(OR(KV58=1,AND($C$37=Motors!$C$32,PB58=1)),0,IF(NJ59=0,-(CJ58+$C$15)/($C$14-$C$15)*$C$12,($C$11*V59-AR59)/($C$11*V59)*$C$12*V59))</f>
        <v>0</v>
      </c>
      <c r="BO59" s="2">
        <f>IF(OR(KW58=1,AND($C$37=Motors!$C$32,PC58=1)),0,IF(NK59=0,-(CK58+$C$15)/($C$14-$C$15)*$C$12,($C$11*W59-AS59)/($C$11*W59)*$C$12*W59))</f>
        <v>0</v>
      </c>
      <c r="BP59" s="2">
        <f>IF(OR(KX58=1,AND($C$37=Motors!$C$32,PD58=1)),0,IF(NL59=0,-(CL58+$C$15)/($C$14-$C$15)*$C$12,($C$11*X59-AT59)/($C$11*X59)*$C$12*X59))</f>
        <v>0</v>
      </c>
      <c r="BQ59" s="2">
        <f>IF(OR(KY58=1,AND($C$37=Motors!$C$32,PE58=1)),0,IF(NM59=0,-(CM58+$C$15)/($C$14-$C$15)*$C$12,($C$11*Y59-AU59)/($C$11*Y59)*$C$12*Y59))</f>
        <v>0</v>
      </c>
      <c r="BR59" s="2">
        <f>IF(OR(KZ58=1,AND($C$37=Motors!$C$32,PF58=1)),0,IF(NN59=0,-(CN58+$C$15)/($C$14-$C$15)*$C$12,($C$11*Z59-AV59)/($C$11*Z59)*$C$12*Z59))</f>
        <v>0</v>
      </c>
      <c r="BS59" s="2">
        <f>IF(OR(LA58=1,AND($C$37=Motors!$C$32,PG58=1)),0,IF(NO59=0,-(CO58+$C$15)/($C$14-$C$15)*$C$12,($C$11*AA59-AW59)/($C$11*AA59)*$C$12*AA59))</f>
        <v>0</v>
      </c>
      <c r="BT59" s="2">
        <f>IF(OR(LB58=1,AND($C$37=Motors!$C$32,PH58=1)),0,IF(NP59=0,-(CP58+$C$15)/($C$14-$C$15)*$C$12,($C$11*AB59-AX59)/($C$11*AB59)*$C$12*AB59))</f>
        <v>0</v>
      </c>
      <c r="BU59" s="2">
        <f>IF(OR(LC58=1,AND($C$37=Motors!$C$32,PI58=1)),0,IF(NQ59=0,-(CQ58+$C$15)/($C$14-$C$15)*$C$12,($C$11*AC59-AY59)/($C$11*AC59)*$C$12*AC59))</f>
        <v>0.29216889271732399</v>
      </c>
      <c r="BV59" s="2">
        <f>IF(OR(LD58=1,AND($C$37=Motors!$C$32,PJ58=1)),0,IF(NR59=0,-(CR58+$C$15)/($C$14-$C$15)*$C$12,($C$11*AD59-AZ59)/($C$11*AD59)*$C$12*AD59))</f>
        <v>0.3553767486753408</v>
      </c>
      <c r="BW59" s="2">
        <f>IF(OR(LE58=1,AND($C$37=Motors!$C$32,PK58=1)),0,IF(NS59=0,-(CS58+$C$15)/($C$14-$C$15)*$C$12,($C$11*AE59-BA59)/($C$11*AE59)*$C$12*AE59))</f>
        <v>0.29927998745329421</v>
      </c>
      <c r="BX59" s="2">
        <f>IF(OR(LF58=1,AND($C$37=Motors!$C$32,PL58=1)),0,IF(NT59=0,-(CT58+$C$15)/($C$14-$C$15)*$C$12,($C$11*AF59-BB59)/($C$11*AF59)*$C$12*AF59))</f>
        <v>0</v>
      </c>
      <c r="BY59" s="2">
        <f>IF(OR(LG58=1,AND($C$37=Motors!$C$32,PM58=1)),0,IF(NU59=0,-(CU58+$C$15)/($C$14-$C$15)*$C$12,($C$11*AG59-BC59)/($C$11*AG59)*$C$12*AG59))</f>
        <v>0</v>
      </c>
      <c r="BZ59" s="2">
        <f>IF(OR(LH58=1,AND($C$37=Motors!$C$32,PN58=1)),0,IF(NV59=0,-(CV58+$C$15)/($C$14-$C$15)*$C$12,($C$11*AH59-BD59)/($C$11*AH59)*$C$12*AH59))</f>
        <v>0</v>
      </c>
      <c r="CA59" s="2">
        <f>IF(OR(LI58=1,AND($C$37=Motors!$C$32,PO58=1)),0,IF(NW59=0,-(CW58+$C$15)/($C$14-$C$15)*$C$12,($C$11*AI59-BE59)/($C$11*AI59)*$C$12*AI59))</f>
        <v>0</v>
      </c>
      <c r="CB59" s="2">
        <f>IF(OR(LJ58=1,AND($C$37=Motors!$C$32,PP58=1)),0,IF(NX59=0,-(CX58+$C$15)/($C$14-$C$15)*$C$12,($C$11*AJ59-BF59)/($C$11*AJ59)*$C$12*AJ59))</f>
        <v>0</v>
      </c>
      <c r="CC59" s="2">
        <f>IF(OR(LK58=1,AND($C$37=Motors!$C$32,PQ58=1)),0,IF(NY59=0,-(CY58+$C$15)/($C$14-$C$15)*$C$12,($C$11*AK59-BG59)/($C$11*AK59)*$C$12*AK59))</f>
        <v>0</v>
      </c>
      <c r="CD59" s="2">
        <f>IF(OR(LL58=1,AND($C$37=Motors!$C$32,PR58=1)),0,IF(NZ59=0,-(CZ58+$C$15)/($C$14-$C$15)*$C$12,($C$11*AL59-BH59)/($C$11*AL59)*$C$12*AL59))</f>
        <v>0</v>
      </c>
      <c r="CE59" s="2">
        <f>IF(OR(LM58=1,AND($C$37=Motors!$C$32,PS58=1)),0,IF(OA59=0,-(DA58+$C$15)/($C$14-$C$15)*$C$12,($C$11*AM59-BI59)/($C$11*AM59)*$C$12*AM59))</f>
        <v>0</v>
      </c>
      <c r="CF59" s="61">
        <f t="shared" si="391"/>
        <v>2.0400000000000009</v>
      </c>
      <c r="CG59" s="57">
        <f>IF(AND(KS58=1,OY58=1),0,ABS(BK59/$C$12*($C$14-$C$15)+$C$15) *'Drive Train'!$AA$49 + CG58*(1-'Drive Train'!$AA$49))</f>
        <v>2.7495000000000003</v>
      </c>
      <c r="CH59" s="57">
        <f>IF(AND(KT58=1,OZ58=1),0,ABS(BL59/$C$12*($C$14-$C$15)+$C$15) *'Drive Train'!$AA$49 + CH58*(1-'Drive Train'!$AA$49))</f>
        <v>2.7495000000000003</v>
      </c>
      <c r="CI59" s="57">
        <f>IF(AND(KU58=1,PA58=1),0,ABS(BM59/$C$12*($C$14-$C$15)+$C$15) *'Drive Train'!$AA$49 + CI58*(1-'Drive Train'!$AA$49))</f>
        <v>2.7495000000000003</v>
      </c>
      <c r="CJ59" s="57">
        <f>IF(AND(KV58=1,PB58=1),0,ABS(BN59/$C$12*($C$14-$C$15)+$C$15) *'Drive Train'!$AA$49 + CJ58*(1-'Drive Train'!$AA$49))</f>
        <v>2.7495000000000003</v>
      </c>
      <c r="CK59" s="57">
        <f>IF(AND(KW58=1,PC58=1),0,ABS(BO59/$C$12*($C$14-$C$15)+$C$15) *'Drive Train'!$AA$49 + CK58*(1-'Drive Train'!$AA$49))</f>
        <v>2.7495000000000003</v>
      </c>
      <c r="CL59" s="57">
        <f>IF(AND(KX58=1,PD58=1),0,ABS(BP59/$C$12*($C$14-$C$15)+$C$15) *'Drive Train'!$AA$49 + CL58*(1-'Drive Train'!$AA$49))</f>
        <v>2.7495000000000003</v>
      </c>
      <c r="CM59" s="57">
        <f>IF(AND(KY58=1,PE58=1),0,ABS(BQ59/$C$12*($C$14-$C$15)+$C$15) *'Drive Train'!$AA$49 + CM58*(1-'Drive Train'!$AA$49))</f>
        <v>2.7495000000000003</v>
      </c>
      <c r="CN59" s="57">
        <f>IF(AND(KZ58=1,PF58=1),0,ABS(BR59/$C$12*($C$14-$C$15)+$C$15) *'Drive Train'!$AA$49 + CN58*(1-'Drive Train'!$AA$49))</f>
        <v>2.7495000000000003</v>
      </c>
      <c r="CO59" s="57">
        <f>IF(AND(LA58=1,PG58=1),0,ABS(BS59/$C$12*($C$14-$C$15)+$C$15) *'Drive Train'!$AA$49 + CO58*(1-'Drive Train'!$AA$49))</f>
        <v>2.7495000000000003</v>
      </c>
      <c r="CP59" s="57">
        <f>IF(AND(LB58=1,PH58=1),0,ABS(BT59/$C$12*($C$14-$C$15)+$C$15) *'Drive Train'!$AA$49 + CP58*(1-'Drive Train'!$AA$49))</f>
        <v>2.7495000000000003</v>
      </c>
      <c r="CQ59" s="57">
        <f>IF(AND(LC58=1,PI58=1),0,ABS(BU59/$C$12*($C$14-$C$15)+$C$15) *'Drive Train'!$AA$49 + CQ58*(1-'Drive Train'!$AA$49))</f>
        <v>18.303553500262517</v>
      </c>
      <c r="CR59" s="57">
        <f>IF(AND(LD58=1,PJ58=1),0,ABS(BV59/$C$12*($C$14-$C$15)+$C$15) *'Drive Train'!$AA$49 + CR58*(1-'Drive Train'!$AA$49))</f>
        <v>21.668519441927895</v>
      </c>
      <c r="CS59" s="57">
        <f>IF(AND(LE58=1,PK58=1),0,ABS(BW59/$C$12*($C$14-$C$15)+$C$15) *'Drive Train'!$AA$49 + CS58*(1-'Drive Train'!$AA$49))</f>
        <v>18.682123398447157</v>
      </c>
      <c r="CT59" s="57">
        <f>IF(AND(LF58=1,PL58=1),0,ABS(BX59/$C$12*($C$14-$C$15)+$C$15) *'Drive Train'!$AA$49 + CT58*(1-'Drive Train'!$AA$49))</f>
        <v>2.7495000000000003</v>
      </c>
      <c r="CU59" s="57">
        <f>IF(AND(LG58=1,PM58=1),0,ABS(BY59/$C$12*($C$14-$C$15)+$C$15) *'Drive Train'!$AA$49 + CU58*(1-'Drive Train'!$AA$49))</f>
        <v>2.7495000000000003</v>
      </c>
      <c r="CV59" s="57">
        <f>IF(AND(LH58=1,PN58=1),0,ABS(BZ59/$C$12*($C$14-$C$15)+$C$15) *'Drive Train'!$AA$49 + CV58*(1-'Drive Train'!$AA$49))</f>
        <v>2.7495000000000003</v>
      </c>
      <c r="CW59" s="57">
        <f>IF(AND(LI58=1,PO58=1),0,ABS(CA59/$C$12*($C$14-$C$15)+$C$15) *'Drive Train'!$AA$49 + CW58*(1-'Drive Train'!$AA$49))</f>
        <v>2.7495000000000003</v>
      </c>
      <c r="CX59" s="57">
        <f>IF(AND(LJ58=1,PP58=1),0,ABS(CB59/$C$12*($C$14-$C$15)+$C$15) *'Drive Train'!$AA$49 + CX58*(1-'Drive Train'!$AA$49))</f>
        <v>2.7495000000000003</v>
      </c>
      <c r="CY59" s="57">
        <f>IF(AND(LK58=1,PQ58=1),0,ABS(CC59/$C$12*($C$14-$C$15)+$C$15) *'Drive Train'!$AA$49 + CY58*(1-'Drive Train'!$AA$49))</f>
        <v>2.7495000000000003</v>
      </c>
      <c r="CZ59" s="57">
        <f>IF(AND(LL58=1,PR58=1),0,ABS(CD59/$C$12*($C$14-$C$15)+$C$15) *'Drive Train'!$AA$49 + CZ58*(1-'Drive Train'!$AA$49))</f>
        <v>2.7495000000000003</v>
      </c>
      <c r="DA59" s="57">
        <f>IF(AND(LM58=1,PS58=1),0,ABS(CE59/$C$12*($C$14-$C$15)+$C$15) *'Drive Train'!$AA$49 + DA58*(1-'Drive Train'!$AA$49))</f>
        <v>2.7495000000000003</v>
      </c>
      <c r="DB59" s="61">
        <f t="shared" si="162"/>
        <v>2.0400000000000009</v>
      </c>
      <c r="DC59" s="57">
        <f t="shared" si="392"/>
        <v>2.7495000000000003</v>
      </c>
      <c r="DD59" s="57">
        <f t="shared" si="393"/>
        <v>2.7495000000000003</v>
      </c>
      <c r="DE59" s="57">
        <f t="shared" si="394"/>
        <v>2.7495000000000003</v>
      </c>
      <c r="DF59" s="57">
        <f t="shared" si="395"/>
        <v>2.7495000000000003</v>
      </c>
      <c r="DG59" s="57">
        <f t="shared" si="396"/>
        <v>2.7495000000000003</v>
      </c>
      <c r="DH59" s="57">
        <f t="shared" si="397"/>
        <v>2.7495000000000003</v>
      </c>
      <c r="DI59" s="57">
        <f t="shared" si="398"/>
        <v>2.7495000000000003</v>
      </c>
      <c r="DJ59" s="57">
        <f t="shared" si="399"/>
        <v>2.7495000000000003</v>
      </c>
      <c r="DK59" s="57">
        <f t="shared" si="400"/>
        <v>2.7495000000000003</v>
      </c>
      <c r="DL59" s="57">
        <f t="shared" si="401"/>
        <v>2.7495000000000003</v>
      </c>
      <c r="DM59" s="57">
        <f t="shared" si="402"/>
        <v>18.303553500262517</v>
      </c>
      <c r="DN59" s="57">
        <f t="shared" si="403"/>
        <v>21.668519441927895</v>
      </c>
      <c r="DO59" s="57">
        <f t="shared" si="404"/>
        <v>18.682123398447157</v>
      </c>
      <c r="DP59" s="57">
        <f t="shared" si="405"/>
        <v>2.7495000000000003</v>
      </c>
      <c r="DQ59" s="57">
        <f t="shared" si="406"/>
        <v>2.7495000000000003</v>
      </c>
      <c r="DR59" s="57">
        <f t="shared" si="407"/>
        <v>2.7495000000000003</v>
      </c>
      <c r="DS59" s="57">
        <f t="shared" si="408"/>
        <v>2.7495000000000003</v>
      </c>
      <c r="DT59" s="57">
        <f t="shared" si="409"/>
        <v>2.7495000000000003</v>
      </c>
      <c r="DU59" s="57">
        <f t="shared" si="410"/>
        <v>2.7495000000000003</v>
      </c>
      <c r="DV59" s="57">
        <f t="shared" si="411"/>
        <v>2.7495000000000003</v>
      </c>
      <c r="DW59" s="57">
        <f t="shared" si="412"/>
        <v>2.7495000000000003</v>
      </c>
      <c r="DX59" s="61">
        <f t="shared" si="163"/>
        <v>2.0400000000000009</v>
      </c>
      <c r="DY59" s="2">
        <f>IF(OY59=0,($C$23/0.4536*IF(ISNA(MK58),'Drive Train'!$F$16,'Drive Train'!$F$17)*4.448*$C$24*S$6)*SIGN(BK59),BK59)</f>
        <v>0</v>
      </c>
      <c r="DZ59" s="2">
        <f>IF(OZ59=0,($C$23/0.4536*IF(ISNA(ML58),'Drive Train'!$F$16,'Drive Train'!$F$17)*4.448*$C$24*$C$21*T$6)*SIGN(BL59),BL59)</f>
        <v>0</v>
      </c>
      <c r="EA59" s="2">
        <f>IF(PA59=0,($C$23/0.4536*IF(ISNA(MM58),'Drive Train'!$F$16,'Drive Train'!$F$17)*4.448*$C$24*$C$21*U$6)*SIGN(BM59),BM59)</f>
        <v>0</v>
      </c>
      <c r="EB59" s="2">
        <f>IF(PB59=0,($C$23/0.4536*IF(ISNA(MN58),'Drive Train'!$F$16,'Drive Train'!$F$17)*4.448*$C$24*$C$21*V$6)*SIGN(BN59),BN59)</f>
        <v>0</v>
      </c>
      <c r="EC59" s="2">
        <f>IF(PC59=0,($C$23/0.4536*IF(ISNA(MO58),'Drive Train'!$F$16,'Drive Train'!$F$17)*4.448*$C$24*$C$21*W$6)*SIGN(BO59),BO59)</f>
        <v>0</v>
      </c>
      <c r="ED59" s="2">
        <f>IF(PD59=0,($C$23/0.4536*IF(ISNA(MP58),'Drive Train'!$F$16,'Drive Train'!$F$17)*4.448*$C$24*$C$21*X$6)*SIGN(BP59),BP59)</f>
        <v>0</v>
      </c>
      <c r="EE59" s="2">
        <f>IF(PE59=0,($C$23/0.4536*IF(ISNA(MQ58),'Drive Train'!$F$16,'Drive Train'!$F$17)*4.448*$C$24*$C$21*Y$6)*SIGN(BQ59),BQ59)</f>
        <v>0</v>
      </c>
      <c r="EF59" s="2">
        <f>IF(PF59=0,($C$23/0.4536*IF(ISNA(MR58),'Drive Train'!$F$16,'Drive Train'!$F$17)*4.448*$C$24*$C$21*Z$6)*SIGN(BR59),BR59)</f>
        <v>0</v>
      </c>
      <c r="EG59" s="2">
        <f>IF(PG59=0,($C$23/0.4536*IF(ISNA(MS58),'Drive Train'!$F$16,'Drive Train'!$F$17)*4.448*$C$24*$C$21*AA$6)*SIGN(BS59),BS59)</f>
        <v>0</v>
      </c>
      <c r="EH59" s="2">
        <f>IF(PH59=0,($C$23/0.4536*IF(ISNA(MT58),'Drive Train'!$F$16,'Drive Train'!$F$17)*4.448*$C$24*$C$21*AB$6)*SIGN(BT59),BT59)</f>
        <v>0</v>
      </c>
      <c r="EI59" s="2">
        <f>IF(PI59=0,($C$23/0.4536*IF(ISNA(MU58),'Drive Train'!$F$16,'Drive Train'!$F$17)*4.448*$C$24*$C$21*AC$6)*SIGN(BU59),BU59)</f>
        <v>2.8451291201189992</v>
      </c>
      <c r="EJ59" s="2">
        <f>IF(PJ59=0,($C$23/0.4536*IF(ISNA(MV58),'Drive Train'!$F$16,'Drive Train'!$F$17)*4.448*$C$24*$C$21*AD$6)*SIGN(BV59),BV59)</f>
        <v>3.9831807681666</v>
      </c>
      <c r="EK59" s="2">
        <f>IF(PK59=0,($C$23/0.4536*IF(ISNA(MW58),'Drive Train'!$F$16,'Drive Train'!$F$17)*4.448*$C$24*$C$21*AE$6)*SIGN(BW59),BW59)</f>
        <v>0.29927998745329421</v>
      </c>
      <c r="EL59" s="2">
        <f>IF(PL59=0,($C$23/0.4536*IF(ISNA(MX58),'Drive Train'!$F$16,'Drive Train'!$F$17)*4.448*$C$24*$C$21*AF$6)*SIGN(BX59),BX59)</f>
        <v>0</v>
      </c>
      <c r="EM59" s="2">
        <f>IF(PM59=0,($C$23/0.4536*IF(ISNA(MY58),'Drive Train'!$F$16,'Drive Train'!$F$17)*4.448*$C$24*$C$21*AG$6)*SIGN(BY59),BY59)</f>
        <v>0</v>
      </c>
      <c r="EN59" s="2">
        <f>IF(PN59=0,($C$23/0.4536*IF(ISNA(MZ58),'Drive Train'!$F$16,'Drive Train'!$F$17)*4.448*$C$24*$C$21*AH$6)*SIGN(BZ59),BZ59)</f>
        <v>0</v>
      </c>
      <c r="EO59" s="2">
        <f>IF(PO59=0,($C$23/0.4536*IF(ISNA(NA58),'Drive Train'!$F$16,'Drive Train'!$F$17)*4.448*$C$24*$C$21*AI$6)*SIGN(CA59),CA59)</f>
        <v>0</v>
      </c>
      <c r="EP59" s="2">
        <f>IF(PP59=0,($C$23/0.4536*IF(ISNA(NB58),'Drive Train'!$F$16,'Drive Train'!$F$17)*4.448*$C$24*$C$21*AJ$6)*SIGN(CB59),CB59)</f>
        <v>0</v>
      </c>
      <c r="EQ59" s="2">
        <f>IF(PQ59=0,($C$23/0.4536*IF(ISNA(NC58),'Drive Train'!$F$16,'Drive Train'!$F$17)*4.448*$C$24*$C$21*AK$6)*SIGN(CC59),CC59)</f>
        <v>0</v>
      </c>
      <c r="ER59" s="2">
        <f>IF(PR59=0,($C$23/0.4536*IF(ISNA(ND58),'Drive Train'!$F$16,'Drive Train'!$F$17)*4.448*$C$24*$C$21*AL$6)*SIGN(CD59),CD59)</f>
        <v>0</v>
      </c>
      <c r="ES59" s="2">
        <f>IF(PS59=0,($C$23/0.4536*IF(ISNA(NE58),'Drive Train'!$F$16,'Drive Train'!$F$17)*4.448*$C$24*$C$21*AM$6)*SIGN(CE59),CE59)</f>
        <v>0</v>
      </c>
      <c r="ET59" s="61">
        <f t="shared" si="413"/>
        <v>2.0400000000000009</v>
      </c>
      <c r="EU59" s="255">
        <f>MAX(MIN(IF(AND(OY58=1,NG59&lt;0),-1,1)*(DC59-$C$15)/($C$14-$C$15)*$C$12*$C$21-$C$33*LO59/AO$6 -  OY58*$C$33/$C$21,DY58/$C$19),MAX(EU$8:EU58)*-1)</f>
        <v>-0.49157520528666288</v>
      </c>
      <c r="EV59" s="255">
        <f>MAX(MIN(IF(AND(OZ58=1,NH59&lt;0),-1,1)*(DD59-$C$15)/($C$14-$C$15)*$C$12*$C$21-$C$33*LP59/AP$6 -  OZ58*$C$33/$C$21,DZ58/$C$19),MAX(EV$8:EV58)*-1)</f>
        <v>-0.42877135656692716</v>
      </c>
      <c r="EW59" s="255">
        <f>MAX(MIN(IF(AND(PA58=1,NI59&lt;0),-1,1)*(DE59-$C$15)/($C$14-$C$15)*$C$12*$C$21-$C$33*LQ59/AQ$6 -  PA58*$C$33/$C$21,EA58/$C$19),MAX(EW$8:EW58)*-1)</f>
        <v>-0.4702856037175831</v>
      </c>
      <c r="EX59" s="255">
        <f>MAX(MIN(IF(AND(PB58=1,NJ59&lt;0),-1,1)*(DF59-$C$15)/($C$14-$C$15)*$C$12*$C$21-$C$33*LR59/AR$6 -  PB58*$C$33/$C$21,EB58/$C$19),MAX(EX$8:EX58)*-1)</f>
        <v>-0.49850085022209023</v>
      </c>
      <c r="EY59" s="255">
        <f>MAX(MIN(IF(AND(PC58=1,NK59&lt;0),-1,1)*(DG59-$C$15)/($C$14-$C$15)*$C$12*$C$21-$C$33*LS59/AS$6 -  PC58*$C$33/$C$21,EC58/$C$19),MAX(EY$8:EY58)*-1)</f>
        <v>-0.50830567358156642</v>
      </c>
      <c r="EZ59" s="255">
        <f>MAX(MIN(IF(AND(PD58=1,NL59&lt;0),-1,1)*(DH59-$C$15)/($C$14-$C$15)*$C$12*$C$21-$C$33*LT59/AT$6 -  PD58*$C$33/$C$21,ED58/$C$19),MAX(EZ$8:EZ58)*-1)</f>
        <v>-0.5008709234117833</v>
      </c>
      <c r="FA59" s="255">
        <f>MAX(MIN(IF(AND(PE58=1,NM59&lt;0),-1,1)*(DI59-$C$15)/($C$14-$C$15)*$C$12*$C$21-$C$33*LU59/AU$6 -  PE58*$C$33/$C$21,EE58/$C$19),MAX(FA$8:FA58)*-1)</f>
        <v>-0.49846589238549754</v>
      </c>
      <c r="FB59" s="255">
        <f>MAX(MIN(IF(AND(PF58=1,NN59&lt;0),-1,1)*(DJ59-$C$15)/($C$14-$C$15)*$C$12*$C$21-$C$33*LV59/AV$6 -  PF58*$C$33/$C$21,EF58/$C$19),MAX(FB$8:FB58)*-1)</f>
        <v>-0.49864812534721115</v>
      </c>
      <c r="FC59" s="255">
        <f>MAX(MIN(IF(AND(PG58=1,NO59&lt;0),-1,1)*(DK59-$C$15)/($C$14-$C$15)*$C$12*$C$21-$C$33*LW59/AW$6 -  PG58*$C$33/$C$21,EG58/$C$19),MAX(FC$8:FC58)*-1)</f>
        <v>-0.52280440794047656</v>
      </c>
      <c r="FD59" s="255">
        <f>MAX(MIN(IF(AND(PH58=1,NP59&lt;0),-1,1)*(DL59-$C$15)/($C$14-$C$15)*$C$12*$C$21-$C$33*LX59/AX$6 -  PH58*$C$33/$C$21,EH58/$C$19),MAX(FD$8:FD58)*-1)</f>
        <v>-0.568620024564362</v>
      </c>
      <c r="FE59" s="255">
        <f>MAX(MIN(IF(AND(PI58=1,NQ59&lt;0),-1,1)*(DM59-$C$15)/($C$14-$C$15)*$C$12*$C$21-$C$33*LY59/AY$6 -  PI58*$C$33/$C$21,EI58/$C$19),MAX(FE$8:FE58)*-1)</f>
        <v>3.0627605618338549E-8</v>
      </c>
      <c r="FF59" s="255">
        <f>MAX(MIN(IF(AND(PJ58=1,NR59&lt;0),-1,1)*(DN59-$C$15)/($C$14-$C$15)*$C$12*$C$21-$C$33*LZ59/AZ$6 -  PJ58*$C$33/$C$21,EJ58/$C$19),MAX(FF$8:FF58)*-1)</f>
        <v>6.4619764429674625E-2</v>
      </c>
      <c r="FG59" s="255">
        <f>MAX(MIN(IF(AND(PK58=1,NS59&lt;0),-1,1)*(DO59-$C$15)/($C$14-$C$15)*$C$12*$C$21-$C$33*MA59/BA$6 -  PK58*$C$33/$C$21,EK58/$C$19),MAX(FG$8:FG58)*-1)</f>
        <v>7.2469487871306693E-3</v>
      </c>
      <c r="FH59" s="255">
        <f>MAX(MIN(IF(AND(PL58=1,NT59&lt;0),-1,1)*(DP59-$C$15)/($C$14-$C$15)*$C$12*$C$21-$C$33*MB59/BB$6 -  PL58*$C$33/$C$21,EL58/$C$19),MAX(FH$8:FH58)*-1)</f>
        <v>-0.53341385352326709</v>
      </c>
      <c r="FI59" s="255">
        <f>MAX(MIN(IF(AND(PM58=1,NU59&lt;0),-1,1)*(DQ59-$C$15)/($C$14-$C$15)*$C$12*$C$21-$C$33*MC59/BC$6 -  PM58*$C$33/$C$21,EM58/$C$19),MAX(FI$8:FI58)*-1)</f>
        <v>-0.53846904226588188</v>
      </c>
      <c r="FJ59" s="255">
        <f>MAX(MIN(IF(AND(PN58=1,NV59&lt;0),-1,1)*(DR59-$C$15)/($C$14-$C$15)*$C$12*$C$21-$C$33*MD59/BD$6 -  PN58*$C$33/$C$21,EN58/$C$19),MAX(FJ$8:FJ58)*-1)</f>
        <v>-0.51446054151421561</v>
      </c>
      <c r="FK59" s="255">
        <f>MAX(MIN(IF(AND(PO58=1,NW59&lt;0),-1,1)*(DS59-$C$15)/($C$14-$C$15)*$C$12*$C$21-$C$33*ME59/BE$6 -  PO58*$C$33/$C$21,EO58/$C$19),MAX(FK$8:FK58)*-1)</f>
        <v>-0.51453024336505326</v>
      </c>
      <c r="FL59" s="255">
        <f>MAX(MIN(IF(AND(PP58=1,NX59&lt;0),-1,1)*(DT59-$C$15)/($C$14-$C$15)*$C$12*$C$21-$C$33*MF59/BF$6 -  PP58*$C$33/$C$21,EP58/$C$19),MAX(FL$8:FL58)*-1)</f>
        <v>-0.50291874543498327</v>
      </c>
      <c r="FM59" s="255">
        <f>MAX(MIN(IF(AND(PQ58=1,NY59&lt;0),-1,1)*(DU59-$C$15)/($C$14-$C$15)*$C$12*$C$21-$C$33*MG59/BG$6 -  PQ58*$C$33/$C$21,EQ58/$C$19),MAX(FM$8:FM58)*-1)</f>
        <v>-0.50294093660453421</v>
      </c>
      <c r="FN59" s="255">
        <f>MAX(MIN(IF(AND(PR58=1,NZ59&lt;0),-1,1)*(DV59-$C$15)/($C$14-$C$15)*$C$12*$C$21-$C$33*MH59/BH$6 -  PR58*$C$33/$C$21,ER58/$C$19),MAX(FN$8:FN58)*-1)</f>
        <v>-0.49156956906108895</v>
      </c>
      <c r="FO59" s="255">
        <f>MAX(MIN(IF(AND(PS58=1,OA59&lt;0),-1,1)*(DW59-$C$15)/($C$14-$C$15)*$C$12*$C$21-$C$33*MI59/BI$6 -  PS58*$C$33/$C$21,ES58/$C$19),MAX(FO$8:FO58)*-1)</f>
        <v>-0.49157017437118677</v>
      </c>
      <c r="FP59" s="61">
        <f t="shared" si="164"/>
        <v>2.0400000000000009</v>
      </c>
      <c r="FQ59" s="256">
        <f t="shared" si="457"/>
        <v>2.7495000000000003</v>
      </c>
      <c r="FR59" s="256">
        <f t="shared" si="458"/>
        <v>2.7495000000000003</v>
      </c>
      <c r="FS59" s="256">
        <f t="shared" si="459"/>
        <v>2.7495000000000003</v>
      </c>
      <c r="FT59" s="256">
        <f t="shared" si="460"/>
        <v>2.7495000000000003</v>
      </c>
      <c r="FU59" s="256">
        <f t="shared" si="461"/>
        <v>2.7495000000000003</v>
      </c>
      <c r="FV59" s="256">
        <f t="shared" si="462"/>
        <v>2.7495000000000003</v>
      </c>
      <c r="FW59" s="256">
        <f t="shared" si="463"/>
        <v>2.7495000000000003</v>
      </c>
      <c r="FX59" s="256">
        <f t="shared" si="464"/>
        <v>2.7495000000000003</v>
      </c>
      <c r="FY59" s="256">
        <f t="shared" si="465"/>
        <v>2.7495000000000003</v>
      </c>
      <c r="FZ59" s="256">
        <f t="shared" si="466"/>
        <v>2.7495000000000003</v>
      </c>
      <c r="GA59" s="256">
        <f t="shared" si="467"/>
        <v>3.1226015009441181</v>
      </c>
      <c r="GB59" s="256">
        <f t="shared" si="468"/>
        <v>7.559708213733181</v>
      </c>
      <c r="GC59" s="256">
        <f t="shared" si="469"/>
        <v>3.6202103167147581</v>
      </c>
      <c r="GD59" s="256">
        <f t="shared" si="470"/>
        <v>2.7495000000000003</v>
      </c>
      <c r="GE59" s="256">
        <f t="shared" si="471"/>
        <v>2.7495000000000003</v>
      </c>
      <c r="GF59" s="256">
        <f t="shared" si="472"/>
        <v>2.7495000000000003</v>
      </c>
      <c r="GG59" s="256">
        <f t="shared" si="473"/>
        <v>2.7495000000000003</v>
      </c>
      <c r="GH59" s="256">
        <f t="shared" si="474"/>
        <v>2.7495000000000003</v>
      </c>
      <c r="GI59" s="256">
        <f t="shared" si="475"/>
        <v>2.7495000000000003</v>
      </c>
      <c r="GJ59" s="256">
        <f t="shared" si="476"/>
        <v>2.7495000000000003</v>
      </c>
      <c r="GK59" s="256">
        <f t="shared" si="477"/>
        <v>2.7495000000000003</v>
      </c>
      <c r="GL59" s="61">
        <f t="shared" si="186"/>
        <v>2.0400000000000009</v>
      </c>
      <c r="GM59" s="57">
        <f t="shared" si="414"/>
        <v>-12.722904867481256</v>
      </c>
      <c r="GN59" s="57">
        <f t="shared" si="415"/>
        <v>-3.107277978696648</v>
      </c>
      <c r="GO59" s="57">
        <f t="shared" si="416"/>
        <v>-4.9228530183418275</v>
      </c>
      <c r="GP59" s="57">
        <f t="shared" si="417"/>
        <v>-6.8238057777207812</v>
      </c>
      <c r="GQ59" s="57">
        <f t="shared" si="418"/>
        <v>-8.5952019356655391</v>
      </c>
      <c r="GR59" s="57">
        <f t="shared" si="419"/>
        <v>-10.082718956090053</v>
      </c>
      <c r="GS59" s="57">
        <f t="shared" si="420"/>
        <v>-11.639793547499792</v>
      </c>
      <c r="GT59" s="57">
        <f t="shared" si="421"/>
        <v>-13.250124623974601</v>
      </c>
      <c r="GU59" s="57">
        <f t="shared" si="422"/>
        <v>-15.575887336354828</v>
      </c>
      <c r="GV59" s="57">
        <f t="shared" si="423"/>
        <v>-18.772315255899478</v>
      </c>
      <c r="GW59" s="57">
        <f t="shared" si="424"/>
        <v>1.1097812741044684E-6</v>
      </c>
      <c r="GX59" s="57">
        <f t="shared" si="425"/>
        <v>1.6724828806578249</v>
      </c>
      <c r="GY59" s="57">
        <f t="shared" si="426"/>
        <v>0.18756487106465083</v>
      </c>
      <c r="GZ59" s="57">
        <f t="shared" si="427"/>
        <v>-13.805768965535005</v>
      </c>
      <c r="HA59" s="57">
        <f t="shared" si="428"/>
        <v>-13.936606901964169</v>
      </c>
      <c r="HB59" s="57">
        <f t="shared" si="429"/>
        <v>-13.315221063562952</v>
      </c>
      <c r="HC59" s="57">
        <f t="shared" si="430"/>
        <v>-13.317025080542978</v>
      </c>
      <c r="HD59" s="57">
        <f t="shared" si="431"/>
        <v>-13.016497344513073</v>
      </c>
      <c r="HE59" s="57">
        <f t="shared" si="432"/>
        <v>-13.017071694350204</v>
      </c>
      <c r="HF59" s="57">
        <f t="shared" si="433"/>
        <v>-12.722758991202271</v>
      </c>
      <c r="HG59" s="57">
        <f t="shared" si="434"/>
        <v>-12.722774657783308</v>
      </c>
      <c r="HH59" s="61">
        <f t="shared" si="187"/>
        <v>2.0400000000000009</v>
      </c>
      <c r="HI59" s="57">
        <f t="shared" si="188"/>
        <v>12.722904867481256</v>
      </c>
      <c r="HJ59" s="57">
        <f t="shared" si="189"/>
        <v>3.107277978696648</v>
      </c>
      <c r="HK59" s="57">
        <f t="shared" si="190"/>
        <v>4.9228530183418275</v>
      </c>
      <c r="HL59" s="57">
        <f t="shared" si="191"/>
        <v>6.8238057777207812</v>
      </c>
      <c r="HM59" s="57">
        <f t="shared" si="192"/>
        <v>8.5952019356655391</v>
      </c>
      <c r="HN59" s="57">
        <f t="shared" si="193"/>
        <v>10.082718956090053</v>
      </c>
      <c r="HO59" s="57">
        <f t="shared" si="194"/>
        <v>11.639793547499792</v>
      </c>
      <c r="HP59" s="57">
        <f t="shared" si="195"/>
        <v>13.250124623974601</v>
      </c>
      <c r="HQ59" s="57">
        <f t="shared" si="196"/>
        <v>15.575887336354828</v>
      </c>
      <c r="HR59" s="57">
        <f t="shared" si="197"/>
        <v>18.772315255899478</v>
      </c>
      <c r="HS59" s="57">
        <f t="shared" si="198"/>
        <v>1.1097812741044684E-6</v>
      </c>
      <c r="HT59" s="57">
        <f t="shared" si="199"/>
        <v>1.6724828806578249</v>
      </c>
      <c r="HU59" s="57">
        <f t="shared" si="200"/>
        <v>0.18756487106465083</v>
      </c>
      <c r="HV59" s="57">
        <f t="shared" si="201"/>
        <v>13.805768965535005</v>
      </c>
      <c r="HW59" s="57">
        <f t="shared" si="202"/>
        <v>13.936606901964169</v>
      </c>
      <c r="HX59" s="57">
        <f t="shared" si="203"/>
        <v>13.315221063562952</v>
      </c>
      <c r="HY59" s="57">
        <f t="shared" si="204"/>
        <v>13.317025080542978</v>
      </c>
      <c r="HZ59" s="57">
        <f t="shared" si="205"/>
        <v>13.016497344513073</v>
      </c>
      <c r="IA59" s="57">
        <f t="shared" si="206"/>
        <v>13.017071694350204</v>
      </c>
      <c r="IB59" s="57">
        <f t="shared" si="207"/>
        <v>12.722758991202271</v>
      </c>
      <c r="IC59" s="57">
        <f t="shared" si="208"/>
        <v>12.722774657783308</v>
      </c>
      <c r="ID59" s="61">
        <f t="shared" si="209"/>
        <v>2.0400000000000009</v>
      </c>
      <c r="IE59" s="57">
        <f t="shared" si="210"/>
        <v>0</v>
      </c>
      <c r="IF59" s="57">
        <f t="shared" si="211"/>
        <v>3.6205140118154651</v>
      </c>
      <c r="IG59" s="57">
        <f t="shared" si="212"/>
        <v>0</v>
      </c>
      <c r="IH59" s="57">
        <f t="shared" si="213"/>
        <v>0</v>
      </c>
      <c r="II59" s="57">
        <f t="shared" si="214"/>
        <v>0</v>
      </c>
      <c r="IJ59" s="57">
        <f t="shared" si="215"/>
        <v>0</v>
      </c>
      <c r="IK59" s="57">
        <f t="shared" si="216"/>
        <v>0</v>
      </c>
      <c r="IL59" s="57">
        <f t="shared" si="217"/>
        <v>0</v>
      </c>
      <c r="IM59" s="57">
        <f t="shared" si="218"/>
        <v>0</v>
      </c>
      <c r="IN59" s="57">
        <f t="shared" si="219"/>
        <v>2.4326332780834807</v>
      </c>
      <c r="IO59" s="57">
        <f t="shared" si="220"/>
        <v>12.032643850807437</v>
      </c>
      <c r="IP59" s="57">
        <f t="shared" si="221"/>
        <v>11.716345587141937</v>
      </c>
      <c r="IQ59" s="57">
        <f t="shared" si="222"/>
        <v>11.996871016231516</v>
      </c>
      <c r="IR59" s="57">
        <f t="shared" si="223"/>
        <v>0</v>
      </c>
      <c r="IS59" s="57">
        <f t="shared" si="224"/>
        <v>0</v>
      </c>
      <c r="IT59" s="57">
        <f t="shared" si="225"/>
        <v>0</v>
      </c>
      <c r="IU59" s="57">
        <f t="shared" si="226"/>
        <v>0</v>
      </c>
      <c r="IV59" s="57">
        <f t="shared" si="227"/>
        <v>0</v>
      </c>
      <c r="IW59" s="57">
        <f t="shared" si="228"/>
        <v>0</v>
      </c>
      <c r="IX59" s="57">
        <f t="shared" si="229"/>
        <v>0</v>
      </c>
      <c r="IY59" s="57">
        <f t="shared" si="230"/>
        <v>0</v>
      </c>
      <c r="IZ59" s="61">
        <f t="shared" si="231"/>
        <v>2.0400000000000009</v>
      </c>
      <c r="JA59" s="256" t="e">
        <f t="shared" si="349"/>
        <v>#N/A</v>
      </c>
      <c r="JB59" s="256" t="e">
        <f t="shared" si="350"/>
        <v>#N/A</v>
      </c>
      <c r="JC59" s="256" t="e">
        <f t="shared" si="351"/>
        <v>#N/A</v>
      </c>
      <c r="JD59" s="256" t="e">
        <f t="shared" si="352"/>
        <v>#N/A</v>
      </c>
      <c r="JE59" s="256" t="e">
        <f t="shared" si="353"/>
        <v>#N/A</v>
      </c>
      <c r="JF59" s="256" t="e">
        <f t="shared" si="354"/>
        <v>#N/A</v>
      </c>
      <c r="JG59" s="256" t="e">
        <f t="shared" si="355"/>
        <v>#N/A</v>
      </c>
      <c r="JH59" s="256" t="e">
        <f t="shared" si="356"/>
        <v>#N/A</v>
      </c>
      <c r="JI59" s="256" t="e">
        <f t="shared" si="357"/>
        <v>#N/A</v>
      </c>
      <c r="JJ59" s="256" t="e">
        <f t="shared" si="358"/>
        <v>#N/A</v>
      </c>
      <c r="JK59" s="256" t="e">
        <f t="shared" si="359"/>
        <v>#N/A</v>
      </c>
      <c r="JL59" s="256" t="e">
        <f t="shared" si="360"/>
        <v>#N/A</v>
      </c>
      <c r="JM59" s="256" t="e">
        <f t="shared" si="361"/>
        <v>#N/A</v>
      </c>
      <c r="JN59" s="256" t="e">
        <f t="shared" si="362"/>
        <v>#N/A</v>
      </c>
      <c r="JO59" s="256" t="e">
        <f t="shared" si="363"/>
        <v>#N/A</v>
      </c>
      <c r="JP59" s="256" t="e">
        <f t="shared" si="364"/>
        <v>#N/A</v>
      </c>
      <c r="JQ59" s="256" t="e">
        <f t="shared" si="365"/>
        <v>#N/A</v>
      </c>
      <c r="JR59" s="256" t="e">
        <f t="shared" si="366"/>
        <v>#N/A</v>
      </c>
      <c r="JS59" s="256" t="e">
        <f t="shared" si="367"/>
        <v>#N/A</v>
      </c>
      <c r="JT59" s="256" t="e">
        <f t="shared" si="368"/>
        <v>#N/A</v>
      </c>
      <c r="JU59" s="256" t="e">
        <f t="shared" si="369"/>
        <v>#N/A</v>
      </c>
      <c r="JV59" s="61">
        <f t="shared" si="233"/>
        <v>2.0400000000000009</v>
      </c>
      <c r="JW59" s="46">
        <f t="shared" si="478"/>
        <v>0</v>
      </c>
      <c r="JX59" s="46">
        <f t="shared" si="479"/>
        <v>0</v>
      </c>
      <c r="JY59" s="46">
        <f t="shared" si="480"/>
        <v>0</v>
      </c>
      <c r="JZ59" s="46">
        <f t="shared" si="481"/>
        <v>0</v>
      </c>
      <c r="KA59" s="46">
        <f t="shared" si="482"/>
        <v>0</v>
      </c>
      <c r="KB59" s="46">
        <f t="shared" si="483"/>
        <v>0</v>
      </c>
      <c r="KC59" s="46">
        <f t="shared" si="484"/>
        <v>0</v>
      </c>
      <c r="KD59" s="46">
        <f t="shared" si="485"/>
        <v>0</v>
      </c>
      <c r="KE59" s="46">
        <f t="shared" si="486"/>
        <v>0</v>
      </c>
      <c r="KF59" s="46">
        <f t="shared" si="487"/>
        <v>0</v>
      </c>
      <c r="KG59" s="46">
        <f t="shared" si="488"/>
        <v>1</v>
      </c>
      <c r="KH59" s="46">
        <f t="shared" si="489"/>
        <v>0</v>
      </c>
      <c r="KI59" s="46">
        <f t="shared" si="490"/>
        <v>0</v>
      </c>
      <c r="KJ59" s="46">
        <f t="shared" si="491"/>
        <v>0</v>
      </c>
      <c r="KK59" s="46">
        <f t="shared" si="492"/>
        <v>0</v>
      </c>
      <c r="KL59" s="46">
        <f t="shared" si="493"/>
        <v>0</v>
      </c>
      <c r="KM59" s="46">
        <f t="shared" si="494"/>
        <v>0</v>
      </c>
      <c r="KN59" s="46">
        <f t="shared" si="495"/>
        <v>0</v>
      </c>
      <c r="KO59" s="46">
        <f t="shared" si="496"/>
        <v>0</v>
      </c>
      <c r="KP59" s="46">
        <f t="shared" si="497"/>
        <v>0</v>
      </c>
      <c r="KQ59" s="46">
        <f t="shared" si="498"/>
        <v>0</v>
      </c>
      <c r="KR59" s="61">
        <f t="shared" si="255"/>
        <v>2.0400000000000009</v>
      </c>
      <c r="KS59" s="1">
        <f t="shared" si="499"/>
        <v>0</v>
      </c>
      <c r="KT59" s="1">
        <f t="shared" si="500"/>
        <v>0</v>
      </c>
      <c r="KU59" s="1">
        <f t="shared" si="501"/>
        <v>0</v>
      </c>
      <c r="KV59" s="1">
        <f t="shared" si="502"/>
        <v>0</v>
      </c>
      <c r="KW59" s="1">
        <f t="shared" si="503"/>
        <v>0</v>
      </c>
      <c r="KX59" s="1">
        <f t="shared" si="504"/>
        <v>0</v>
      </c>
      <c r="KY59" s="1">
        <f t="shared" si="505"/>
        <v>0</v>
      </c>
      <c r="KZ59" s="1">
        <f t="shared" si="506"/>
        <v>0</v>
      </c>
      <c r="LA59" s="1">
        <f t="shared" si="507"/>
        <v>0</v>
      </c>
      <c r="LB59" s="1">
        <f t="shared" si="508"/>
        <v>0</v>
      </c>
      <c r="LC59" s="1">
        <f t="shared" si="509"/>
        <v>0</v>
      </c>
      <c r="LD59" s="1">
        <f t="shared" si="510"/>
        <v>0</v>
      </c>
      <c r="LE59" s="1">
        <f t="shared" si="511"/>
        <v>0</v>
      </c>
      <c r="LF59" s="1">
        <f t="shared" si="512"/>
        <v>0</v>
      </c>
      <c r="LG59" s="1">
        <f t="shared" si="513"/>
        <v>0</v>
      </c>
      <c r="LH59" s="1">
        <f t="shared" si="514"/>
        <v>0</v>
      </c>
      <c r="LI59" s="1">
        <f t="shared" si="515"/>
        <v>0</v>
      </c>
      <c r="LJ59" s="1">
        <f t="shared" si="516"/>
        <v>0</v>
      </c>
      <c r="LK59" s="1">
        <f t="shared" si="517"/>
        <v>0</v>
      </c>
      <c r="LL59" s="1">
        <f t="shared" si="518"/>
        <v>0</v>
      </c>
      <c r="LM59" s="1">
        <f t="shared" si="519"/>
        <v>0</v>
      </c>
      <c r="LN59" s="61">
        <f t="shared" si="277"/>
        <v>2.0400000000000009</v>
      </c>
      <c r="LO59" s="57">
        <f t="shared" si="278"/>
        <v>7.2764994763482651</v>
      </c>
      <c r="LP59" s="57">
        <f t="shared" si="279"/>
        <v>15.693454611996769</v>
      </c>
      <c r="LQ59" s="57">
        <f t="shared" si="280"/>
        <v>15.575514514711511</v>
      </c>
      <c r="LR59" s="57">
        <f t="shared" si="281"/>
        <v>14.359058294946072</v>
      </c>
      <c r="LS59" s="57">
        <f t="shared" si="282"/>
        <v>12.312751344968001</v>
      </c>
      <c r="LT59" s="57">
        <f t="shared" si="283"/>
        <v>9.9040101328323082</v>
      </c>
      <c r="LU59" s="57">
        <f t="shared" si="284"/>
        <v>8.4156007669325774</v>
      </c>
      <c r="LV59" s="57">
        <f t="shared" si="285"/>
        <v>7.4036741499956582</v>
      </c>
      <c r="LW59" s="57">
        <f t="shared" si="286"/>
        <v>7.5663752706620606</v>
      </c>
      <c r="LX59" s="57">
        <f t="shared" si="287"/>
        <v>8.4766277077091132</v>
      </c>
      <c r="LY59" s="57">
        <f t="shared" si="288"/>
        <v>8.4333691721753272</v>
      </c>
      <c r="LZ59" s="57">
        <f t="shared" si="289"/>
        <v>11.395313018221549</v>
      </c>
      <c r="MA59" s="57">
        <f t="shared" si="290"/>
        <v>11.761488909787701</v>
      </c>
      <c r="MB59" s="57">
        <f t="shared" si="291"/>
        <v>10.68054906752255</v>
      </c>
      <c r="MC59" s="57">
        <f t="shared" si="292"/>
        <v>9.4286544534422703</v>
      </c>
      <c r="MD59" s="57">
        <f t="shared" si="293"/>
        <v>8.3268035981121482</v>
      </c>
      <c r="ME59" s="57">
        <f t="shared" si="294"/>
        <v>8.3300025085629894</v>
      </c>
      <c r="MF59" s="57">
        <f t="shared" si="295"/>
        <v>7.7971021388877402</v>
      </c>
      <c r="MG59" s="57">
        <f t="shared" si="296"/>
        <v>7.7981205847875206</v>
      </c>
      <c r="MH59" s="57">
        <f t="shared" si="297"/>
        <v>7.2762408063032771</v>
      </c>
      <c r="MI59" s="57">
        <f t="shared" si="298"/>
        <v>7.2762685865239556</v>
      </c>
      <c r="MJ59" s="61">
        <f t="shared" si="299"/>
        <v>2.0400000000000009</v>
      </c>
      <c r="MK59" s="57" t="e">
        <f t="shared" si="435"/>
        <v>#N/A</v>
      </c>
      <c r="ML59" s="57" t="e">
        <f t="shared" si="370"/>
        <v>#N/A</v>
      </c>
      <c r="MM59" s="57" t="e">
        <f t="shared" si="371"/>
        <v>#N/A</v>
      </c>
      <c r="MN59" s="57" t="e">
        <f t="shared" si="372"/>
        <v>#N/A</v>
      </c>
      <c r="MO59" s="57" t="e">
        <f t="shared" si="373"/>
        <v>#N/A</v>
      </c>
      <c r="MP59" s="57" t="e">
        <f t="shared" si="374"/>
        <v>#N/A</v>
      </c>
      <c r="MQ59" s="57" t="e">
        <f t="shared" si="375"/>
        <v>#N/A</v>
      </c>
      <c r="MR59" s="57" t="e">
        <f t="shared" si="376"/>
        <v>#N/A</v>
      </c>
      <c r="MS59" s="57" t="e">
        <f t="shared" si="377"/>
        <v>#N/A</v>
      </c>
      <c r="MT59" s="57" t="e">
        <f t="shared" si="378"/>
        <v>#N/A</v>
      </c>
      <c r="MU59" s="57" t="e">
        <f t="shared" si="379"/>
        <v>#N/A</v>
      </c>
      <c r="MV59" s="57" t="e">
        <f t="shared" si="380"/>
        <v>#N/A</v>
      </c>
      <c r="MW59" s="57" t="e">
        <f t="shared" si="381"/>
        <v>#N/A</v>
      </c>
      <c r="MX59" s="57" t="e">
        <f t="shared" si="382"/>
        <v>#N/A</v>
      </c>
      <c r="MY59" s="57" t="e">
        <f t="shared" si="383"/>
        <v>#N/A</v>
      </c>
      <c r="MZ59" s="57" t="e">
        <f t="shared" si="384"/>
        <v>#N/A</v>
      </c>
      <c r="NA59" s="57" t="e">
        <f t="shared" si="385"/>
        <v>#N/A</v>
      </c>
      <c r="NB59" s="57" t="e">
        <f t="shared" si="386"/>
        <v>#N/A</v>
      </c>
      <c r="NC59" s="57" t="e">
        <f t="shared" si="387"/>
        <v>#N/A</v>
      </c>
      <c r="ND59" s="57" t="e">
        <f t="shared" si="388"/>
        <v>#N/A</v>
      </c>
      <c r="NE59" s="57" t="e">
        <f t="shared" si="389"/>
        <v>#N/A</v>
      </c>
      <c r="NF59" s="61">
        <f t="shared" si="320"/>
        <v>2.0400000000000009</v>
      </c>
      <c r="NG59" s="256">
        <f>IF(OY58=0,MIN('Drive Train'!$F$35-FQ58*$C$19*'Drive Train'!$F$39,NG58+$C$39)-$C$7,IF(LO58-1&lt;=0,0,IF($C$37=Motors!$C$30,MAX(MAX(NG$8:NG58)*-1,NG58-$C$39),MAX(0,MAX(NG$8:NG58)*-1,NG58-$C$39))))</f>
        <v>0</v>
      </c>
      <c r="NH59" s="256">
        <f>IF(OZ58=0,MIN('Drive Train'!$F$35-FR58*$C$19*'Drive Train'!$F$39,NH58+$C$39)-$C$7,IF(LP58-1&lt;=0,0,IF($C$37=Motors!$C$30,MAX(MAX(NH$8:NH58)*-1,NH58-$C$39),MAX(0,MAX(NH$8:NH58)*-1,NH58-$C$39))))</f>
        <v>3.6205140118154651</v>
      </c>
      <c r="NI59" s="256">
        <f>IF(PA58=0,MIN('Drive Train'!$F$35-FS58*$C$19*'Drive Train'!$F$39,NI58+$C$39)-$C$7,IF(LQ58-1&lt;=0,0,IF($C$37=Motors!$C$30,MAX(MAX(NI$8:NI58)*-1,NI58-$C$39),MAX(0,MAX(NI$8:NI58)*-1,NI58-$C$39))))</f>
        <v>0</v>
      </c>
      <c r="NJ59" s="256">
        <f>IF(PB58=0,MIN('Drive Train'!$F$35-FT58*$C$19*'Drive Train'!$F$39,NJ58+$C$39)-$C$7,IF(LR58-1&lt;=0,0,IF($C$37=Motors!$C$30,MAX(MAX(NJ$8:NJ58)*-1,NJ58-$C$39),MAX(0,MAX(NJ$8:NJ58)*-1,NJ58-$C$39))))</f>
        <v>0</v>
      </c>
      <c r="NK59" s="256">
        <f>IF(PC58=0,MIN('Drive Train'!$F$35-FU58*$C$19*'Drive Train'!$F$39,NK58+$C$39)-$C$7,IF(LS58-1&lt;=0,0,IF($C$37=Motors!$C$30,MAX(MAX(NK$8:NK58)*-1,NK58-$C$39),MAX(0,MAX(NK$8:NK58)*-1,NK58-$C$39))))</f>
        <v>0</v>
      </c>
      <c r="NL59" s="256">
        <f>IF(PD58=0,MIN('Drive Train'!$F$35-FV58*$C$19*'Drive Train'!$F$39,NL58+$C$39)-$C$7,IF(LT58-1&lt;=0,0,IF($C$37=Motors!$C$30,MAX(MAX(NL$8:NL58)*-1,NL58-$C$39),MAX(0,MAX(NL$8:NL58)*-1,NL58-$C$39))))</f>
        <v>0</v>
      </c>
      <c r="NM59" s="256">
        <f>IF(PE58=0,MIN('Drive Train'!$F$35-FW58*$C$19*'Drive Train'!$F$39,NM58+$C$39)-$C$7,IF(LU58-1&lt;=0,0,IF($C$37=Motors!$C$30,MAX(MAX(NM$8:NM58)*-1,NM58-$C$39),MAX(0,MAX(NM$8:NM58)*-1,NM58-$C$39))))</f>
        <v>0</v>
      </c>
      <c r="NN59" s="256">
        <f>IF(PF58=0,MIN('Drive Train'!$F$35-FX58*$C$19*'Drive Train'!$F$39,NN58+$C$39)-$C$7,IF(LV58-1&lt;=0,0,IF($C$37=Motors!$C$30,MAX(MAX(NN$8:NN58)*-1,NN58-$C$39),MAX(0,MAX(NN$8:NN58)*-1,NN58-$C$39))))</f>
        <v>0</v>
      </c>
      <c r="NO59" s="256">
        <f>IF(PG58=0,MIN('Drive Train'!$F$35-FY58*$C$19*'Drive Train'!$F$39,NO58+$C$39)-$C$7,IF(LW58-1&lt;=0,0,IF($C$37=Motors!$C$30,MAX(MAX(NO$8:NO58)*-1,NO58-$C$39),MAX(0,MAX(NO$8:NO58)*-1,NO58-$C$39))))</f>
        <v>0</v>
      </c>
      <c r="NP59" s="256">
        <f>IF(PH58=0,MIN('Drive Train'!$F$35-FZ58*$C$19*'Drive Train'!$F$39,NP58+$C$39)-$C$7,IF(LX58-1&lt;=0,0,IF($C$37=Motors!$C$30,MAX(MAX(NP$8:NP58)*-1,NP58-$C$39),MAX(0,MAX(NP$8:NP58)*-1,NP58-$C$39))))</f>
        <v>2.4326332780834807</v>
      </c>
      <c r="NQ59" s="256">
        <f>IF(PI58=0,MIN('Drive Train'!$F$35-GA58*$C$19*'Drive Train'!$F$39,NQ58+$C$39)-$C$7,IF(LY58-1&lt;=0,0,IF($C$37=Motors!$C$30,MAX(MAX(NQ$8:NQ58)*-1,NQ58-$C$39),MAX(0,MAX(NQ$8:NQ58)*-1,NQ58-$C$39))))</f>
        <v>12.032643850807437</v>
      </c>
      <c r="NR59" s="256">
        <f>IF(PJ58=0,MIN('Drive Train'!$F$35-GB58*$C$19*'Drive Train'!$F$39,NR58+$C$39)-$C$7,IF(LZ58-1&lt;=0,0,IF($C$37=Motors!$C$30,MAX(MAX(NR$8:NR58)*-1,NR58-$C$39),MAX(0,MAX(NR$8:NR58)*-1,NR58-$C$39))))</f>
        <v>11.716345587141937</v>
      </c>
      <c r="NS59" s="256">
        <f>IF(PK58=0,MIN('Drive Train'!$F$35-GC58*$C$19*'Drive Train'!$F$39,NS58+$C$39)-$C$7,IF(MA58-1&lt;=0,0,IF($C$37=Motors!$C$30,MAX(MAX(NS$8:NS58)*-1,NS58-$C$39),MAX(0,MAX(NS$8:NS58)*-1,NS58-$C$39))))</f>
        <v>11.996871016231516</v>
      </c>
      <c r="NT59" s="256">
        <f>IF(PL58=0,MIN('Drive Train'!$F$35-GD58*$C$19*'Drive Train'!$F$39,NT58+$C$39)-$C$7,IF(MB58-1&lt;=0,0,IF($C$37=Motors!$C$30,MAX(MAX(NT$8:NT58)*-1,NT58-$C$39),MAX(0,MAX(NT$8:NT58)*-1,NT58-$C$39))))</f>
        <v>0</v>
      </c>
      <c r="NU59" s="256">
        <f>IF(PM58=0,MIN('Drive Train'!$F$35-GE58*$C$19*'Drive Train'!$F$39,NU58+$C$39)-$C$7,IF(MC58-1&lt;=0,0,IF($C$37=Motors!$C$30,MAX(MAX(NU$8:NU58)*-1,NU58-$C$39),MAX(0,MAX(NU$8:NU58)*-1,NU58-$C$39))))</f>
        <v>0</v>
      </c>
      <c r="NV59" s="256">
        <f>IF(PN58=0,MIN('Drive Train'!$F$35-GF58*$C$19*'Drive Train'!$F$39,NV58+$C$39)-$C$7,IF(MD58-1&lt;=0,0,IF($C$37=Motors!$C$30,MAX(MAX(NV$8:NV58)*-1,NV58-$C$39),MAX(0,MAX(NV$8:NV58)*-1,NV58-$C$39))))</f>
        <v>0</v>
      </c>
      <c r="NW59" s="256">
        <f>IF(PO58=0,MIN('Drive Train'!$F$35-GG58*$C$19*'Drive Train'!$F$39,NW58+$C$39)-$C$7,IF(ME58-1&lt;=0,0,IF($C$37=Motors!$C$30,MAX(MAX(NW$8:NW58)*-1,NW58-$C$39),MAX(0,MAX(NW$8:NW58)*-1,NW58-$C$39))))</f>
        <v>0</v>
      </c>
      <c r="NX59" s="256">
        <f>IF(PP58=0,MIN('Drive Train'!$F$35-GH58*$C$19*'Drive Train'!$F$39,NX58+$C$39)-$C$7,IF(MF58-1&lt;=0,0,IF($C$37=Motors!$C$30,MAX(MAX(NX$8:NX58)*-1,NX58-$C$39),MAX(0,MAX(NX$8:NX58)*-1,NX58-$C$39))))</f>
        <v>0</v>
      </c>
      <c r="NY59" s="256">
        <f>IF(PQ58=0,MIN('Drive Train'!$F$35-GI58*$C$19*'Drive Train'!$F$39,NY58+$C$39)-$C$7,IF(MG58-1&lt;=0,0,IF($C$37=Motors!$C$30,MAX(MAX(NY$8:NY58)*-1,NY58-$C$39),MAX(0,MAX(NY$8:NY58)*-1,NY58-$C$39))))</f>
        <v>0</v>
      </c>
      <c r="NZ59" s="256">
        <f>IF(PR58=0,MIN('Drive Train'!$F$35-GJ58*$C$19*'Drive Train'!$F$39,NZ58+$C$39)-$C$7,IF(MH58-1&lt;=0,0,IF($C$37=Motors!$C$30,MAX(MAX(NZ$8:NZ58)*-1,NZ58-$C$39),MAX(0,MAX(NZ$8:NZ58)*-1,NZ58-$C$39))))</f>
        <v>0</v>
      </c>
      <c r="OA59" s="256">
        <f>IF(PS58=0,MIN('Drive Train'!$F$35-GK58*$C$19*'Drive Train'!$F$39,OA58+$C$39)-$C$7,IF(MI58-1&lt;=0,0,IF($C$37=Motors!$C$30,MAX(MAX(OA$8:OA58)*-1,OA58-$C$39),MAX(0,MAX(OA$8:OA58)*-1,OA58-$C$39))))</f>
        <v>0</v>
      </c>
      <c r="OB59" s="61">
        <f t="shared" si="321"/>
        <v>2.0400000000000009</v>
      </c>
      <c r="OC59" s="256">
        <f>'Drive Train'!$F$35-(FQ59*$C$13)*$C$19*'Drive Train'!$F$39</f>
        <v>12.23503</v>
      </c>
      <c r="OD59" s="256">
        <f>'Drive Train'!$F$35-(FR59*$C$13)*$C$19*'Drive Train'!$F$39</f>
        <v>12.23503</v>
      </c>
      <c r="OE59" s="256">
        <f>'Drive Train'!$F$35-(FS59*$C$13)*$C$19*'Drive Train'!$F$39</f>
        <v>12.23503</v>
      </c>
      <c r="OF59" s="256">
        <f>'Drive Train'!$F$35-(FT59*$C$13)*$C$19*'Drive Train'!$F$39</f>
        <v>12.23503</v>
      </c>
      <c r="OG59" s="256">
        <f>'Drive Train'!$F$35-(FU59*$C$13)*$C$19*'Drive Train'!$F$39</f>
        <v>12.23503</v>
      </c>
      <c r="OH59" s="256">
        <f>'Drive Train'!$F$35-(FV59*$C$13)*$C$19*'Drive Train'!$F$39</f>
        <v>12.23503</v>
      </c>
      <c r="OI59" s="256">
        <f>'Drive Train'!$F$35-(FW59*$C$13)*$C$19*'Drive Train'!$F$39</f>
        <v>12.23503</v>
      </c>
      <c r="OJ59" s="256">
        <f>'Drive Train'!$F$35-(FX59*$C$13)*$C$19*'Drive Train'!$F$39</f>
        <v>12.23503</v>
      </c>
      <c r="OK59" s="256">
        <f>'Drive Train'!$F$35-(FY59*$C$13)*$C$19*'Drive Train'!$F$39</f>
        <v>12.23503</v>
      </c>
      <c r="OL59" s="256">
        <f>'Drive Train'!$F$35-(FZ59*$C$13)*$C$19*'Drive Train'!$F$39</f>
        <v>12.23503</v>
      </c>
      <c r="OM59" s="256">
        <f>'Drive Train'!$F$35-(GA59*$C$13)*$C$19*'Drive Train'!$F$39</f>
        <v>12.212643909943353</v>
      </c>
      <c r="ON59" s="256">
        <f>'Drive Train'!$F$35-(GB59*$C$13)*$C$19*'Drive Train'!$F$39</f>
        <v>11.94641750717601</v>
      </c>
      <c r="OO59" s="256">
        <f>'Drive Train'!$F$35-(GC59*$C$13)*$C$19*'Drive Train'!$F$39</f>
        <v>12.182787380997114</v>
      </c>
      <c r="OP59" s="256">
        <f>'Drive Train'!$F$35-(GD59*$C$13)*$C$19*'Drive Train'!$F$39</f>
        <v>12.23503</v>
      </c>
      <c r="OQ59" s="256">
        <f>'Drive Train'!$F$35-(GE59*$C$13)*$C$19*'Drive Train'!$F$39</f>
        <v>12.23503</v>
      </c>
      <c r="OR59" s="256">
        <f>'Drive Train'!$F$35-(GF59*$C$13)*$C$19*'Drive Train'!$F$39</f>
        <v>12.23503</v>
      </c>
      <c r="OS59" s="256">
        <f>'Drive Train'!$F$35-(GG59*$C$13)*$C$19*'Drive Train'!$F$39</f>
        <v>12.23503</v>
      </c>
      <c r="OT59" s="256">
        <f>'Drive Train'!$F$35-(GH59*$C$13)*$C$19*'Drive Train'!$F$39</f>
        <v>12.23503</v>
      </c>
      <c r="OU59" s="256">
        <f>'Drive Train'!$F$35-(GI59*$C$13)*$C$19*'Drive Train'!$F$39</f>
        <v>12.23503</v>
      </c>
      <c r="OV59" s="256">
        <f>'Drive Train'!$F$35-(GJ59*$C$13)*$C$19*'Drive Train'!$F$39</f>
        <v>12.23503</v>
      </c>
      <c r="OW59" s="256">
        <f>'Drive Train'!$F$35-(GK59*$C$13)*$C$19*'Drive Train'!$F$39</f>
        <v>12.23503</v>
      </c>
      <c r="OX59" s="61">
        <f t="shared" si="322"/>
        <v>2.0400000000000009</v>
      </c>
      <c r="OY59" s="1">
        <f>IF(PU59&gt;='Drive Train'!$F$29,1,0)</f>
        <v>1</v>
      </c>
      <c r="OZ59" s="1">
        <f>IF(PV59&gt;='Drive Train'!$F$29,1,0)</f>
        <v>1</v>
      </c>
      <c r="PA59" s="1">
        <f>IF(PW59&gt;='Drive Train'!$F$29,1,0)</f>
        <v>1</v>
      </c>
      <c r="PB59" s="1">
        <f>IF(PX59&gt;='Drive Train'!$F$29,1,0)</f>
        <v>1</v>
      </c>
      <c r="PC59" s="1">
        <f>IF(PY59&gt;='Drive Train'!$F$29,1,0)</f>
        <v>1</v>
      </c>
      <c r="PD59" s="1">
        <f>IF(PZ59&gt;='Drive Train'!$F$29,1,0)</f>
        <v>1</v>
      </c>
      <c r="PE59" s="1">
        <f>IF(QA59&gt;='Drive Train'!$F$29,1,0)</f>
        <v>1</v>
      </c>
      <c r="PF59" s="1">
        <f>IF(QB59&gt;='Drive Train'!$F$29,1,0)</f>
        <v>1</v>
      </c>
      <c r="PG59" s="1">
        <f>IF(QC59&gt;='Drive Train'!$F$29,1,0)</f>
        <v>1</v>
      </c>
      <c r="PH59" s="1">
        <f>IF(QD59&gt;='Drive Train'!$F$29,1,0)</f>
        <v>1</v>
      </c>
      <c r="PI59" s="1">
        <f>IF(QE59&gt;='Drive Train'!$F$29,1,0)</f>
        <v>0</v>
      </c>
      <c r="PJ59" s="1">
        <f>IF(QF59&gt;='Drive Train'!$F$29,1,0)</f>
        <v>0</v>
      </c>
      <c r="PK59" s="1">
        <f>IF(QG59&gt;='Drive Train'!$F$29,1,0)</f>
        <v>1</v>
      </c>
      <c r="PL59" s="1">
        <f>IF(QH59&gt;='Drive Train'!$F$29,1,0)</f>
        <v>1</v>
      </c>
      <c r="PM59" s="1">
        <f>IF(QI59&gt;='Drive Train'!$F$29,1,0)</f>
        <v>1</v>
      </c>
      <c r="PN59" s="1">
        <f>IF(QJ59&gt;='Drive Train'!$F$29,1,0)</f>
        <v>1</v>
      </c>
      <c r="PO59" s="1">
        <f>IF(QK59&gt;='Drive Train'!$F$29,1,0)</f>
        <v>1</v>
      </c>
      <c r="PP59" s="1">
        <f>IF(QL59&gt;='Drive Train'!$F$29,1,0)</f>
        <v>1</v>
      </c>
      <c r="PQ59" s="1">
        <f>IF(QM59&gt;='Drive Train'!$F$29,1,0)</f>
        <v>1</v>
      </c>
      <c r="PR59" s="1">
        <f>IF(QN59&gt;='Drive Train'!$F$29,1,0)</f>
        <v>1</v>
      </c>
      <c r="PS59" s="1">
        <f>IF(QO59&gt;='Drive Train'!$F$29,1,0)</f>
        <v>1</v>
      </c>
      <c r="PT59" s="253">
        <f t="shared" si="323"/>
        <v>2.0400000000000009</v>
      </c>
      <c r="PU59" s="57">
        <f t="shared" si="324"/>
        <v>19.467073763181919</v>
      </c>
      <c r="PV59" s="57">
        <f t="shared" si="325"/>
        <v>17.167552557659427</v>
      </c>
      <c r="PW59" s="57">
        <f t="shared" si="326"/>
        <v>21.32422893951032</v>
      </c>
      <c r="PX59" s="57">
        <f t="shared" si="327"/>
        <v>23.116261225693957</v>
      </c>
      <c r="PY59" s="57">
        <f t="shared" si="328"/>
        <v>23.175073671629846</v>
      </c>
      <c r="PZ59" s="57">
        <f t="shared" si="329"/>
        <v>21.984799035776135</v>
      </c>
      <c r="QA59" s="57">
        <f t="shared" si="330"/>
        <v>20.682879212778381</v>
      </c>
      <c r="QB59" s="57">
        <f t="shared" si="331"/>
        <v>19.217957177493314</v>
      </c>
      <c r="QC59" s="57">
        <f t="shared" si="332"/>
        <v>18.025608392545756</v>
      </c>
      <c r="QD59" s="57">
        <f t="shared" si="333"/>
        <v>16.86386962528108</v>
      </c>
      <c r="QE59" s="57">
        <f t="shared" si="334"/>
        <v>15.669136308810304</v>
      </c>
      <c r="QF59" s="57">
        <f t="shared" si="335"/>
        <v>14.083165402030794</v>
      </c>
      <c r="QG59" s="57">
        <f t="shared" si="336"/>
        <v>16.412567740118039</v>
      </c>
      <c r="QH59" s="57">
        <f t="shared" si="337"/>
        <v>17.698552202012426</v>
      </c>
      <c r="QI59" s="57">
        <f t="shared" si="338"/>
        <v>18.399446485422629</v>
      </c>
      <c r="QJ59" s="57">
        <f t="shared" si="339"/>
        <v>18.740005177817665</v>
      </c>
      <c r="QK59" s="57">
        <f t="shared" si="340"/>
        <v>19.178647596391571</v>
      </c>
      <c r="QL59" s="57">
        <f t="shared" si="341"/>
        <v>19.290731687224358</v>
      </c>
      <c r="QM59" s="57">
        <f t="shared" si="342"/>
        <v>19.476838004688574</v>
      </c>
      <c r="QN59" s="57">
        <f t="shared" si="343"/>
        <v>19.408133446832714</v>
      </c>
      <c r="QO59" s="57">
        <f t="shared" si="344"/>
        <v>19.41384464749007</v>
      </c>
      <c r="QP59" s="61">
        <f t="shared" si="345"/>
        <v>2.0400000000000009</v>
      </c>
      <c r="QQ59" s="57">
        <f t="shared" si="436"/>
        <v>3.4695548865589357E-2</v>
      </c>
      <c r="QR59" s="57">
        <f t="shared" si="437"/>
        <v>3.4695548865589357E-2</v>
      </c>
      <c r="QS59" s="57">
        <f t="shared" si="438"/>
        <v>3.4695548865589357E-2</v>
      </c>
      <c r="QT59" s="57">
        <f t="shared" si="439"/>
        <v>3.4695548865589357E-2</v>
      </c>
      <c r="QU59" s="57">
        <f t="shared" si="440"/>
        <v>3.4695548865589357E-2</v>
      </c>
      <c r="QV59" s="57">
        <f t="shared" si="441"/>
        <v>3.4695548865589357E-2</v>
      </c>
      <c r="QW59" s="57">
        <f t="shared" si="442"/>
        <v>3.4695548865589357E-2</v>
      </c>
      <c r="QX59" s="57">
        <f t="shared" si="443"/>
        <v>3.4695548865589357E-2</v>
      </c>
      <c r="QY59" s="57">
        <f t="shared" si="444"/>
        <v>3.4695548865589357E-2</v>
      </c>
      <c r="QZ59" s="57">
        <f t="shared" si="445"/>
        <v>3.4695548865589357E-2</v>
      </c>
      <c r="RA59" s="57">
        <f t="shared" si="446"/>
        <v>3.9403663562018298E-2</v>
      </c>
      <c r="RB59" s="57">
        <f t="shared" si="447"/>
        <v>9.5394881156274522E-2</v>
      </c>
      <c r="RC59" s="57">
        <f t="shared" si="448"/>
        <v>4.568291832961905E-2</v>
      </c>
      <c r="RD59" s="57">
        <f t="shared" si="449"/>
        <v>3.4695548865589357E-2</v>
      </c>
      <c r="RE59" s="57">
        <f t="shared" si="450"/>
        <v>3.4695548865589357E-2</v>
      </c>
      <c r="RF59" s="57">
        <f t="shared" si="451"/>
        <v>3.4695548865589357E-2</v>
      </c>
      <c r="RG59" s="57">
        <f t="shared" si="452"/>
        <v>3.4695548865589357E-2</v>
      </c>
      <c r="RH59" s="57">
        <f t="shared" si="453"/>
        <v>3.4695548865589357E-2</v>
      </c>
      <c r="RI59" s="57">
        <f t="shared" si="454"/>
        <v>3.4695548865589357E-2</v>
      </c>
      <c r="RJ59" s="57">
        <f t="shared" si="455"/>
        <v>3.4695548865589357E-2</v>
      </c>
      <c r="RK59" s="57">
        <f t="shared" si="456"/>
        <v>3.4695548865589357E-2</v>
      </c>
      <c r="RL59" s="61">
        <f t="shared" si="346"/>
        <v>2.0400000000000009</v>
      </c>
      <c r="RM59" s="2">
        <f>IF(AND(LO59&gt;=LO$6*'Drive Train'!$AA$52,LO59&lt;=LO$6*'Drive Train'!$AA$53,KS59=0,JW59=0,EU59&gt;0),$C$17,0)</f>
        <v>0</v>
      </c>
      <c r="RN59" s="2">
        <f>IF(AND(LP59&gt;=LP$6*'Drive Train'!$AA$52,LP59&lt;=LP$6*'Drive Train'!$AA$53,KT59=0,JX59=0,EV59&gt;0),$C$17,0)</f>
        <v>0</v>
      </c>
      <c r="RO59" s="2">
        <f>IF(AND(LQ59&gt;=LQ$6*'Drive Train'!$AA$52,LQ59&lt;=LQ$6*'Drive Train'!$AA$53,KU59=0,JY59=0,EW59&gt;0),$C$17,0)</f>
        <v>0</v>
      </c>
      <c r="RP59" s="2">
        <f>IF(AND(LR59&gt;=LR$6*'Drive Train'!$AA$52,LR59&lt;=LR$6*'Drive Train'!$AA$53,KV59=0,JZ59=0,EX59&gt;0),$C$17,0)</f>
        <v>0</v>
      </c>
      <c r="RQ59" s="2">
        <f>IF(AND(LS59&gt;=LS$6*'Drive Train'!$AA$52,LS59&lt;=LS$6*'Drive Train'!$AA$53,KW59=0,KA59=0,EY59&gt;0),$C$17,0)</f>
        <v>0</v>
      </c>
      <c r="RR59" s="2">
        <f>IF(AND(LT59&gt;=LT$6*'Drive Train'!$AA$52,LT59&lt;=LT$6*'Drive Train'!$AA$53,KX59=0,KB59=0,EZ59&gt;0),$C$17,0)</f>
        <v>0</v>
      </c>
      <c r="RS59" s="2">
        <f>IF(AND(LU59&gt;=LU$6*'Drive Train'!$AA$52,LU59&lt;=LU$6*'Drive Train'!$AA$53,KY59=0,KC59=0,FA59&gt;0),$C$17,0)</f>
        <v>0</v>
      </c>
      <c r="RT59" s="2">
        <f>IF(AND(LV59&gt;=LV$6*'Drive Train'!$AA$52,LV59&lt;=LV$6*'Drive Train'!$AA$53,KZ59=0,KD59=0,FB59&gt;0),$C$17,0)</f>
        <v>0</v>
      </c>
      <c r="RU59" s="2">
        <f>IF(AND(LW59&gt;=LW$6*'Drive Train'!$AA$52,LW59&lt;=LW$6*'Drive Train'!$AA$53,LA59=0,KE59=0,FC59&gt;0),$C$17,0)</f>
        <v>0</v>
      </c>
      <c r="RV59" s="2">
        <f>IF(AND(LX59&gt;=LX$6*'Drive Train'!$AA$52,LX59&lt;=LX$6*'Drive Train'!$AA$53,LB59=0,KF59=0,FD59&gt;0),$C$17,0)</f>
        <v>0</v>
      </c>
      <c r="RW59" s="2">
        <f>IF(AND(LY59&gt;=LY$6*'Drive Train'!$AA$52,LY59&lt;=LY$6*'Drive Train'!$AA$53,LC59=0,KG59=0,FE59&gt;0),$C$17,0)</f>
        <v>0</v>
      </c>
      <c r="RX59" s="2">
        <f>IF(AND(LZ59&gt;=LZ$6*'Drive Train'!$AA$52,LZ59&lt;=LZ$6*'Drive Train'!$AA$53,LD59=0,KH59=0,FF59&gt;0),$C$17,0)</f>
        <v>0.04</v>
      </c>
      <c r="RY59" s="2">
        <f>IF(AND(MA59&gt;=MA$6*'Drive Train'!$AA$52,MA59&lt;=MA$6*'Drive Train'!$AA$53,LE59=0,KI59=0,FG59&gt;0),$C$17,0)</f>
        <v>0</v>
      </c>
      <c r="RZ59" s="2">
        <f>IF(AND(MB59&gt;=MB$6*'Drive Train'!$AA$52,MB59&lt;=MB$6*'Drive Train'!$AA$53,LF59=0,KJ59=0,FH59&gt;0),$C$17,0)</f>
        <v>0</v>
      </c>
      <c r="SA59" s="2">
        <f>IF(AND(MC59&gt;=MC$6*'Drive Train'!$AA$52,MC59&lt;=MC$6*'Drive Train'!$AA$53,LG59=0,KK59=0,FI59&gt;0),$C$17,0)</f>
        <v>0</v>
      </c>
      <c r="SB59" s="2">
        <f>IF(AND(MD59&gt;=MD$6*'Drive Train'!$AA$52,MD59&lt;=MD$6*'Drive Train'!$AA$53,LH59=0,KL59=0,FJ59&gt;0),$C$17,0)</f>
        <v>0</v>
      </c>
      <c r="SC59" s="2">
        <f>IF(AND(ME59&gt;=ME$6*'Drive Train'!$AA$52,ME59&lt;=ME$6*'Drive Train'!$AA$53,LI59=0,KM59=0,FK59&gt;0),$C$17,0)</f>
        <v>0</v>
      </c>
      <c r="SD59" s="2">
        <f>IF(AND(MF59&gt;=MF$6*'Drive Train'!$AA$52,MF59&lt;=MF$6*'Drive Train'!$AA$53,LJ59=0,KN59=0,FL59&gt;0),$C$17,0)</f>
        <v>0</v>
      </c>
      <c r="SE59" s="2">
        <f>IF(AND(MG59&gt;=MG$6*'Drive Train'!$AA$52,MG59&lt;=MG$6*'Drive Train'!$AA$53,LK59=0,KO59=0,FM59&gt;0),$C$17,0)</f>
        <v>0</v>
      </c>
      <c r="SF59" s="2">
        <f>IF(AND(MH59&gt;=MH$6*'Drive Train'!$AA$52,MH59&lt;=MH$6*'Drive Train'!$AA$53,LL59=0,KP59=0,FN59&gt;0),$C$17,0)</f>
        <v>0</v>
      </c>
      <c r="SG59" s="2">
        <f>IF(AND(MI59&gt;=MI$6*'Drive Train'!$AA$52,MI59&lt;=MI$6*'Drive Train'!$AA$53,LM59=0,KQ59=0,FO59&gt;0),$C$17,0)</f>
        <v>0</v>
      </c>
      <c r="SH59" s="61">
        <f t="shared" si="347"/>
        <v>2.0400000000000009</v>
      </c>
      <c r="SI59" s="2">
        <f>IF(AND(EU59&lt;0,KS59=0,LO59&gt;=LO$6*'Drive Train'!$AA$52,LO59&lt;=LO$6*'Drive Train'!$AA$53,OY59=1,JW59=0),$C$17,0)</f>
        <v>0.04</v>
      </c>
      <c r="SJ59" s="2">
        <f>IF(AND(EV59&lt;0,KT59=0,LP59&gt;=LP$6*'Drive Train'!$AA$52,LP59&lt;=LP$6*'Drive Train'!$AA$53,OZ59=1,JX59=0),$C$17,0)</f>
        <v>0</v>
      </c>
      <c r="SK59" s="2">
        <f>IF(AND(EW59&lt;0,KU59=0,LQ59&gt;=LQ$6*'Drive Train'!$AA$52,LQ59&lt;=LQ$6*'Drive Train'!$AA$53,PA59=1,JY59=0),$C$17,0)</f>
        <v>0.04</v>
      </c>
      <c r="SL59" s="2">
        <f>IF(AND(EX59&lt;0,KV59=0,LR59&gt;=LR$6*'Drive Train'!$AA$52,LR59&lt;=LR$6*'Drive Train'!$AA$53,PB59=1,JZ59=0),$C$17,0)</f>
        <v>0.04</v>
      </c>
      <c r="SM59" s="2">
        <f>IF(AND(EY59&lt;0,KW59=0,LS59&gt;=LS$6*'Drive Train'!$AA$52,LS59&lt;=LS$6*'Drive Train'!$AA$53,PC59=1,KA59=0),$C$17,0)</f>
        <v>0.04</v>
      </c>
      <c r="SN59" s="2">
        <f>IF(AND(EZ59&lt;0,KX59=0,LT59&gt;=LT$6*'Drive Train'!$AA$52,LT59&lt;=LT$6*'Drive Train'!$AA$53,PD59=1,KB59=0),$C$17,0)</f>
        <v>0.04</v>
      </c>
      <c r="SO59" s="2">
        <f>IF(AND(FA59&lt;0,KY59=0,LU59&gt;=LU$6*'Drive Train'!$AA$52,LU59&lt;=LU$6*'Drive Train'!$AA$53,PE59=1,KC59=0),$C$17,0)</f>
        <v>0.04</v>
      </c>
      <c r="SP59" s="2">
        <f>IF(AND(FB59&lt;0,KZ59=0,LV59&gt;=LV$6*'Drive Train'!$AA$52,LV59&lt;=LV$6*'Drive Train'!$AA$53,PF59=1,KD59=0),$C$17,0)</f>
        <v>0.04</v>
      </c>
      <c r="SQ59" s="2">
        <f>IF(AND(FC59&lt;0,LA59=0,LW59&gt;=LW$6*'Drive Train'!$AA$52,LW59&lt;=LW$6*'Drive Train'!$AA$53,PG59=1,KE59=0),$C$17,0)</f>
        <v>0.04</v>
      </c>
      <c r="SR59" s="2">
        <f>IF(AND(FD59&lt;0,LB59=0,LX59&gt;=LX$6*'Drive Train'!$AA$52,LX59&lt;=LX$6*'Drive Train'!$AA$53,PH59=1,KF59=0),$C$17,0)</f>
        <v>0.04</v>
      </c>
      <c r="SS59" s="2">
        <f>IF(AND(FE59&lt;0,LC59=0,LY59&gt;=LY$6*'Drive Train'!$AA$52,LY59&lt;=LY$6*'Drive Train'!$AA$53,PI59=1,KG59=0),$C$17,0)</f>
        <v>0</v>
      </c>
      <c r="ST59" s="2">
        <f>IF(AND(FF59&lt;0,LD59=0,LZ59&gt;=LZ$6*'Drive Train'!$AA$52,LZ59&lt;=LZ$6*'Drive Train'!$AA$53,PJ59=1,KH59=0),$C$17,0)</f>
        <v>0</v>
      </c>
      <c r="SU59" s="2">
        <f>IF(AND(FG59&lt;0,LE59=0,MA59&gt;=MA$6*'Drive Train'!$AA$52,MA59&lt;=MA$6*'Drive Train'!$AA$53,PK59=1,KI59=0),$C$17,0)</f>
        <v>0</v>
      </c>
      <c r="SV59" s="2">
        <f>IF(AND(FH59&lt;0,LF59=0,MB59&gt;=MB$6*'Drive Train'!$AA$52,MB59&lt;=MB$6*'Drive Train'!$AA$53,PL59=1,KJ59=0),$C$17,0)</f>
        <v>0.04</v>
      </c>
      <c r="SW59" s="2">
        <f>IF(AND(FI59&lt;0,LG59=0,MC59&gt;=MC$6*'Drive Train'!$AA$52,MC59&lt;=MC$6*'Drive Train'!$AA$53,PM59=1,KK59=0),$C$17,0)</f>
        <v>0.04</v>
      </c>
      <c r="SX59" s="2">
        <f>IF(AND(FJ59&lt;0,LH59=0,MD59&gt;=MD$6*'Drive Train'!$AA$52,MD59&lt;=MD$6*'Drive Train'!$AA$53,PN59=1,KL59=0),$C$17,0)</f>
        <v>0.04</v>
      </c>
      <c r="SY59" s="2">
        <f>IF(AND(FK59&lt;0,LI59=0,ME59&gt;=ME$6*'Drive Train'!$AA$52,ME59&lt;=ME$6*'Drive Train'!$AA$53,PO59=1,KM59=0),$C$17,0)</f>
        <v>0.04</v>
      </c>
      <c r="SZ59" s="2">
        <f>IF(AND(FL59&lt;0,LJ59=0,MF59&gt;=MF$6*'Drive Train'!$AA$52,MF59&lt;=MF$6*'Drive Train'!$AA$53,PP59=1,KN59=0),$C$17,0)</f>
        <v>0.04</v>
      </c>
      <c r="TA59" s="2">
        <f>IF(AND(FM59&lt;0,LK59=0,MG59&gt;=MG$6*'Drive Train'!$AA$52,MG59&lt;=MG$6*'Drive Train'!$AA$53,PQ59=1,KO59=0),$C$17,0)</f>
        <v>0.04</v>
      </c>
      <c r="TB59" s="2">
        <f>IF(AND(FN59&lt;0,LL59=0,MH59&gt;=MH$6*'Drive Train'!$AA$52,MH59&lt;=MH$6*'Drive Train'!$AA$53,PR59=1,KP59=0),$C$17,0)</f>
        <v>0.04</v>
      </c>
      <c r="TC59" s="2">
        <f>IF(AND(FO59&lt;0,LM59=0,MI59&gt;=MI$6*'Drive Train'!$AA$52,MI59&lt;=MI$6*'Drive Train'!$AA$53,PS59=1,KQ59=0),$C$17,0)</f>
        <v>0.04</v>
      </c>
      <c r="TD59" s="144">
        <f t="shared" si="348"/>
        <v>2.0400000000000009</v>
      </c>
    </row>
    <row r="60" spans="3:524" x14ac:dyDescent="0.2">
      <c r="C60" s="58" t="s">
        <v>122</v>
      </c>
      <c r="E60" s="18">
        <f>LO6</f>
        <v>11.794225248699155</v>
      </c>
      <c r="F60" s="18">
        <f t="shared" ref="F60:O60" si="527">LP6</f>
        <v>15.693454611996769</v>
      </c>
      <c r="G60" s="18">
        <f t="shared" si="527"/>
        <v>16.974485359253197</v>
      </c>
      <c r="H60" s="18">
        <f t="shared" si="527"/>
        <v>17.185749080757525</v>
      </c>
      <c r="I60" s="18">
        <f t="shared" si="527"/>
        <v>16.322561118713939</v>
      </c>
      <c r="J60" s="18">
        <f t="shared" si="527"/>
        <v>14.7261932967746</v>
      </c>
      <c r="K60" s="18">
        <f t="shared" si="527"/>
        <v>13.0180456522122</v>
      </c>
      <c r="L60" s="18">
        <f t="shared" si="527"/>
        <v>11.49331113217106</v>
      </c>
      <c r="M60" s="18">
        <f t="shared" si="527"/>
        <v>10.256490013213119</v>
      </c>
      <c r="N60" s="18">
        <f t="shared" si="527"/>
        <v>9.2561301129732652</v>
      </c>
      <c r="O60" s="18">
        <f t="shared" si="527"/>
        <v>8.4333692467923846</v>
      </c>
      <c r="R60" s="63">
        <f t="shared" si="160"/>
        <v>2.080000000000001</v>
      </c>
      <c r="S60" s="2">
        <f>NG60/'Drive Train'!$F$35</f>
        <v>0</v>
      </c>
      <c r="T60" s="2">
        <f>NH60/'Drive Train'!$F$35</f>
        <v>0</v>
      </c>
      <c r="U60" s="2">
        <f>NI60/'Drive Train'!$F$35</f>
        <v>0</v>
      </c>
      <c r="V60" s="2">
        <f>NJ60/'Drive Train'!$F$35</f>
        <v>0</v>
      </c>
      <c r="W60" s="2">
        <f>NK60/'Drive Train'!$F$35</f>
        <v>0</v>
      </c>
      <c r="X60" s="2">
        <f>NL60/'Drive Train'!$F$35</f>
        <v>0</v>
      </c>
      <c r="Y60" s="2">
        <f>NM60/'Drive Train'!$F$35</f>
        <v>0</v>
      </c>
      <c r="Z60" s="2">
        <f>NN60/'Drive Train'!$F$35</f>
        <v>0</v>
      </c>
      <c r="AA60" s="2">
        <f>NO60/'Drive Train'!$F$35</f>
        <v>0</v>
      </c>
      <c r="AB60" s="2">
        <f>NP60/'Drive Train'!$F$35</f>
        <v>0</v>
      </c>
      <c r="AC60" s="2">
        <f>NQ60/'Drive Train'!$F$35</f>
        <v>0.97037450886639942</v>
      </c>
      <c r="AD60" s="2">
        <f>NR60/'Drive Train'!$F$35</f>
        <v>0.94890463767548472</v>
      </c>
      <c r="AE60" s="2">
        <f>NS60/'Drive Train'!$F$35</f>
        <v>0.58039282388963842</v>
      </c>
      <c r="AF60" s="2">
        <f>NT60/'Drive Train'!$F$35</f>
        <v>0</v>
      </c>
      <c r="AG60" s="2">
        <f>NU60/'Drive Train'!$F$35</f>
        <v>0</v>
      </c>
      <c r="AH60" s="2">
        <f>NV60/'Drive Train'!$F$35</f>
        <v>0</v>
      </c>
      <c r="AI60" s="2">
        <f>NW60/'Drive Train'!$F$35</f>
        <v>0</v>
      </c>
      <c r="AJ60" s="2">
        <f>NX60/'Drive Train'!$F$35</f>
        <v>0</v>
      </c>
      <c r="AK60" s="2">
        <f>NY60/'Drive Train'!$F$35</f>
        <v>0</v>
      </c>
      <c r="AL60" s="2">
        <f>NZ60/'Drive Train'!$F$35</f>
        <v>0</v>
      </c>
      <c r="AM60" s="2">
        <f>OA60/'Drive Train'!$F$35</f>
        <v>0</v>
      </c>
      <c r="AN60" s="61">
        <f t="shared" si="161"/>
        <v>2.080000000000001</v>
      </c>
      <c r="AO60" s="46">
        <f>LO60*12*60/(PI() * 'Drive Train'!$F$15)/S$6*ABS(S60)</f>
        <v>0</v>
      </c>
      <c r="AP60" s="46">
        <f>LP60*12*60/(PI() * 'Drive Train'!$F$15)/T$6*ABS(T60)</f>
        <v>0</v>
      </c>
      <c r="AQ60" s="46">
        <f>LQ60*12*60/(PI() * 'Drive Train'!$F$15)/U$6*ABS(U60)</f>
        <v>0</v>
      </c>
      <c r="AR60" s="46">
        <f>LR60*12*60/(PI() * 'Drive Train'!$F$15)/V$6*ABS(V60)</f>
        <v>0</v>
      </c>
      <c r="AS60" s="46">
        <f>LS60*12*60/(PI() * 'Drive Train'!$F$15)/W$6*ABS(W60)</f>
        <v>0</v>
      </c>
      <c r="AT60" s="46">
        <f>LT60*12*60/(PI() * 'Drive Train'!$F$15)/X$6*ABS(X60)</f>
        <v>0</v>
      </c>
      <c r="AU60" s="46">
        <f>LU60*12*60/(PI() * 'Drive Train'!$F$15)/Y$6*ABS(Y60)</f>
        <v>0</v>
      </c>
      <c r="AV60" s="46">
        <f>LV60*12*60/(PI() * 'Drive Train'!$F$15)/Z$6*ABS(Z60)</f>
        <v>0</v>
      </c>
      <c r="AW60" s="46">
        <f>LW60*12*60/(PI() * 'Drive Train'!$F$15)/AA$6*ABS(AA60)</f>
        <v>0</v>
      </c>
      <c r="AX60" s="46">
        <f>LX60*12*60/(PI() * 'Drive Train'!$F$15)/AB$6*ABS(AB60)</f>
        <v>0</v>
      </c>
      <c r="AY60" s="46">
        <f>LY60*12*60/(PI() * 'Drive Train'!$F$15)/AC$6*ABS(AC60)</f>
        <v>4688.8153064894577</v>
      </c>
      <c r="AZ60" s="46">
        <f>LZ60*12*60/(PI() * 'Drive Train'!$F$15)/AD$6*ABS(AD60)</f>
        <v>4451.2871911464545</v>
      </c>
      <c r="BA60" s="46">
        <f>MA60*12*60/(PI() * 'Drive Train'!$F$15)/AE$6*ABS(AE60)</f>
        <v>2795.4767216150499</v>
      </c>
      <c r="BB60" s="46">
        <f>MB60*12*60/(PI() * 'Drive Train'!$F$15)/AF$6*ABS(AF60)</f>
        <v>0</v>
      </c>
      <c r="BC60" s="46">
        <f>MC60*12*60/(PI() * 'Drive Train'!$F$15)/AG$6*ABS(AG60)</f>
        <v>0</v>
      </c>
      <c r="BD60" s="46">
        <f>MD60*12*60/(PI() * 'Drive Train'!$F$15)/AH$6*ABS(AH60)</f>
        <v>0</v>
      </c>
      <c r="BE60" s="46">
        <f>ME60*12*60/(PI() * 'Drive Train'!$F$15)/AI$6*ABS(AI60)</f>
        <v>0</v>
      </c>
      <c r="BF60" s="46">
        <f>MF60*12*60/(PI() * 'Drive Train'!$F$15)/AJ$6*ABS(AJ60)</f>
        <v>0</v>
      </c>
      <c r="BG60" s="46">
        <f>MG60*12*60/(PI() * 'Drive Train'!$F$15)/AK$6*ABS(AK60)</f>
        <v>0</v>
      </c>
      <c r="BH60" s="46">
        <f>MH60*12*60/(PI() * 'Drive Train'!$F$15)/AL$6*ABS(AL60)</f>
        <v>0</v>
      </c>
      <c r="BI60" s="46">
        <f>MI60*12*60/(PI() * 'Drive Train'!$F$15)/AM$6*ABS(AM60)</f>
        <v>0</v>
      </c>
      <c r="BJ60" s="61">
        <f t="shared" si="390"/>
        <v>2.080000000000001</v>
      </c>
      <c r="BK60" s="2">
        <f>IF(OR(KS59=1,AND($C$37=Motors!$C$32,OY59=1)),0,IF(NG60=0,-(CG59+$C$15)/($C$14-$C$15)*$C$12,($C$11*S60-AO60)/($C$11*S60)*$C$12*S60))</f>
        <v>0</v>
      </c>
      <c r="BL60" s="2">
        <f>IF(OR(KT59=1,AND($C$37=Motors!$C$32,OZ59=1)),0,IF(NH60=0,-(CH59+$C$15)/($C$14-$C$15)*$C$12,($C$11*T60-AP60)/($C$11*T60)*$C$12*T60))</f>
        <v>0</v>
      </c>
      <c r="BM60" s="2">
        <f>IF(OR(KU59=1,AND($C$37=Motors!$C$32,PA59=1)),0,IF(NI60=0,-(CI59+$C$15)/($C$14-$C$15)*$C$12,($C$11*U60-AQ60)/($C$11*U60)*$C$12*U60))</f>
        <v>0</v>
      </c>
      <c r="BN60" s="2">
        <f>IF(OR(KV59=1,AND($C$37=Motors!$C$32,PB59=1)),0,IF(NJ60=0,-(CJ59+$C$15)/($C$14-$C$15)*$C$12,($C$11*V60-AR60)/($C$11*V60)*$C$12*V60))</f>
        <v>0</v>
      </c>
      <c r="BO60" s="2">
        <f>IF(OR(KW59=1,AND($C$37=Motors!$C$32,PC59=1)),0,IF(NK60=0,-(CK59+$C$15)/($C$14-$C$15)*$C$12,($C$11*W60-AS60)/($C$11*W60)*$C$12*W60))</f>
        <v>0</v>
      </c>
      <c r="BP60" s="2">
        <f>IF(OR(KX59=1,AND($C$37=Motors!$C$32,PD59=1)),0,IF(NL60=0,-(CL59+$C$15)/($C$14-$C$15)*$C$12,($C$11*X60-AT60)/($C$11*X60)*$C$12*X60))</f>
        <v>0</v>
      </c>
      <c r="BQ60" s="2">
        <f>IF(OR(KY59=1,AND($C$37=Motors!$C$32,PE59=1)),0,IF(NM60=0,-(CM59+$C$15)/($C$14-$C$15)*$C$12,($C$11*Y60-AU60)/($C$11*Y60)*$C$12*Y60))</f>
        <v>0</v>
      </c>
      <c r="BR60" s="2">
        <f>IF(OR(KZ59=1,AND($C$37=Motors!$C$32,PF59=1)),0,IF(NN60=0,-(CN59+$C$15)/($C$14-$C$15)*$C$12,($C$11*Z60-AV60)/($C$11*Z60)*$C$12*Z60))</f>
        <v>0</v>
      </c>
      <c r="BS60" s="2">
        <f>IF(OR(LA59=1,AND($C$37=Motors!$C$32,PG59=1)),0,IF(NO60=0,-(CO59+$C$15)/($C$14-$C$15)*$C$12,($C$11*AA60-AW60)/($C$11*AA60)*$C$12*AA60))</f>
        <v>0</v>
      </c>
      <c r="BT60" s="2">
        <f>IF(OR(LB59=1,AND($C$37=Motors!$C$32,PH59=1)),0,IF(NP60=0,-(CP59+$C$15)/($C$14-$C$15)*$C$12,($C$11*AB60-AX60)/($C$11*AB60)*$C$12*AB60))</f>
        <v>0</v>
      </c>
      <c r="BU60" s="2">
        <f>IF(OR(LC59=1,AND($C$37=Motors!$C$32,PI59=1)),0,IF(NQ60=0,-(CQ59+$C$15)/($C$14-$C$15)*$C$12,($C$11*AC60-AY60)/($C$11*AC60)*$C$12*AC60))</f>
        <v>0.2921688831556028</v>
      </c>
      <c r="BV60" s="2">
        <f>IF(OR(LD59=1,AND($C$37=Motors!$C$32,PJ59=1)),0,IF(NR60=0,-(CR59+$C$15)/($C$14-$C$15)*$C$12,($C$11*AD60-AZ60)/($C$11*AD60)*$C$12*AD60))</f>
        <v>0.34531899099715108</v>
      </c>
      <c r="BW60" s="2">
        <f>IF(OR(LE59=1,AND($C$37=Motors!$C$32,PK59=1)),0,IF(NS60=0,-(CS59+$C$15)/($C$14-$C$15)*$C$12,($C$11*AE60-BA60)/($C$11*AE60)*$C$12*AE60))</f>
        <v>0</v>
      </c>
      <c r="BX60" s="2">
        <f>IF(OR(LF59=1,AND($C$37=Motors!$C$32,PL59=1)),0,IF(NT60=0,-(CT59+$C$15)/($C$14-$C$15)*$C$12,($C$11*AF60-BB60)/($C$11*AF60)*$C$12*AF60))</f>
        <v>0</v>
      </c>
      <c r="BY60" s="2">
        <f>IF(OR(LG59=1,AND($C$37=Motors!$C$32,PM59=1)),0,IF(NU60=0,-(CU59+$C$15)/($C$14-$C$15)*$C$12,($C$11*AG60-BC60)/($C$11*AG60)*$C$12*AG60))</f>
        <v>0</v>
      </c>
      <c r="BZ60" s="2">
        <f>IF(OR(LH59=1,AND($C$37=Motors!$C$32,PN59=1)),0,IF(NV60=0,-(CV59+$C$15)/($C$14-$C$15)*$C$12,($C$11*AH60-BD60)/($C$11*AH60)*$C$12*AH60))</f>
        <v>0</v>
      </c>
      <c r="CA60" s="2">
        <f>IF(OR(LI59=1,AND($C$37=Motors!$C$32,PO59=1)),0,IF(NW60=0,-(CW59+$C$15)/($C$14-$C$15)*$C$12,($C$11*AI60-BE60)/($C$11*AI60)*$C$12*AI60))</f>
        <v>0</v>
      </c>
      <c r="CB60" s="2">
        <f>IF(OR(LJ59=1,AND($C$37=Motors!$C$32,PP59=1)),0,IF(NX60=0,-(CX59+$C$15)/($C$14-$C$15)*$C$12,($C$11*AJ60-BF60)/($C$11*AJ60)*$C$12*AJ60))</f>
        <v>0</v>
      </c>
      <c r="CC60" s="2">
        <f>IF(OR(LK59=1,AND($C$37=Motors!$C$32,PQ59=1)),0,IF(NY60=0,-(CY59+$C$15)/($C$14-$C$15)*$C$12,($C$11*AK60-BG60)/($C$11*AK60)*$C$12*AK60))</f>
        <v>0</v>
      </c>
      <c r="CD60" s="2">
        <f>IF(OR(LL59=1,AND($C$37=Motors!$C$32,PR59=1)),0,IF(NZ60=0,-(CZ59+$C$15)/($C$14-$C$15)*$C$12,($C$11*AL60-BH60)/($C$11*AL60)*$C$12*AL60))</f>
        <v>0</v>
      </c>
      <c r="CE60" s="2">
        <f>IF(OR(LM59=1,AND($C$37=Motors!$C$32,PS59=1)),0,IF(OA60=0,-(DA59+$C$15)/($C$14-$C$15)*$C$12,($C$11*AM60-BI60)/($C$11*AM60)*$C$12*AM60))</f>
        <v>0</v>
      </c>
      <c r="CF60" s="61">
        <f t="shared" si="391"/>
        <v>2.080000000000001</v>
      </c>
      <c r="CG60" s="57">
        <f>IF(AND(KS59=1,OY59=1),0,ABS(BK60/$C$12*($C$14-$C$15)+$C$15) *'Drive Train'!$AA$49 + CG59*(1-'Drive Train'!$AA$49))</f>
        <v>2.7495000000000003</v>
      </c>
      <c r="CH60" s="57">
        <f>IF(AND(KT59=1,OZ59=1),0,ABS(BL60/$C$12*($C$14-$C$15)+$C$15) *'Drive Train'!$AA$49 + CH59*(1-'Drive Train'!$AA$49))</f>
        <v>2.7495000000000003</v>
      </c>
      <c r="CI60" s="57">
        <f>IF(AND(KU59=1,PA59=1),0,ABS(BM60/$C$12*($C$14-$C$15)+$C$15) *'Drive Train'!$AA$49 + CI59*(1-'Drive Train'!$AA$49))</f>
        <v>2.7495000000000003</v>
      </c>
      <c r="CJ60" s="57">
        <f>IF(AND(KV59=1,PB59=1),0,ABS(BN60/$C$12*($C$14-$C$15)+$C$15) *'Drive Train'!$AA$49 + CJ59*(1-'Drive Train'!$AA$49))</f>
        <v>2.7495000000000003</v>
      </c>
      <c r="CK60" s="57">
        <f>IF(AND(KW59=1,PC59=1),0,ABS(BO60/$C$12*($C$14-$C$15)+$C$15) *'Drive Train'!$AA$49 + CK59*(1-'Drive Train'!$AA$49))</f>
        <v>2.7495000000000003</v>
      </c>
      <c r="CL60" s="57">
        <f>IF(AND(KX59=1,PD59=1),0,ABS(BP60/$C$12*($C$14-$C$15)+$C$15) *'Drive Train'!$AA$49 + CL59*(1-'Drive Train'!$AA$49))</f>
        <v>2.7495000000000003</v>
      </c>
      <c r="CM60" s="57">
        <f>IF(AND(KY59=1,PE59=1),0,ABS(BQ60/$C$12*($C$14-$C$15)+$C$15) *'Drive Train'!$AA$49 + CM59*(1-'Drive Train'!$AA$49))</f>
        <v>2.7495000000000003</v>
      </c>
      <c r="CN60" s="57">
        <f>IF(AND(KZ59=1,PF59=1),0,ABS(BR60/$C$12*($C$14-$C$15)+$C$15) *'Drive Train'!$AA$49 + CN59*(1-'Drive Train'!$AA$49))</f>
        <v>2.7495000000000003</v>
      </c>
      <c r="CO60" s="57">
        <f>IF(AND(LA59=1,PG59=1),0,ABS(BS60/$C$12*($C$14-$C$15)+$C$15) *'Drive Train'!$AA$49 + CO59*(1-'Drive Train'!$AA$49))</f>
        <v>2.7495000000000003</v>
      </c>
      <c r="CP60" s="57">
        <f>IF(AND(LB59=1,PH59=1),0,ABS(BT60/$C$12*($C$14-$C$15)+$C$15) *'Drive Train'!$AA$49 + CP59*(1-'Drive Train'!$AA$49))</f>
        <v>2.7495000000000003</v>
      </c>
      <c r="CQ60" s="57">
        <f>IF(AND(LC59=1,PI59=1),0,ABS(BU60/$C$12*($C$14-$C$15)+$C$15) *'Drive Train'!$AA$49 + CQ59*(1-'Drive Train'!$AA$49))</f>
        <v>18.303552991229807</v>
      </c>
      <c r="CR60" s="57">
        <f>IF(AND(LD59=1,PJ59=1),0,ABS(BV60/$C$12*($C$14-$C$15)+$C$15) *'Drive Train'!$AA$49 + CR59*(1-'Drive Train'!$AA$49))</f>
        <v>21.133079479225927</v>
      </c>
      <c r="CS60" s="57">
        <f>IF(AND(LE59=1,PK59=1),0,ABS(BW60/$C$12*($C$14-$C$15)+$C$15) *'Drive Train'!$AA$49 + CS59*(1-'Drive Train'!$AA$49))</f>
        <v>2.7495000000000003</v>
      </c>
      <c r="CT60" s="57">
        <f>IF(AND(LF59=1,PL59=1),0,ABS(BX60/$C$12*($C$14-$C$15)+$C$15) *'Drive Train'!$AA$49 + CT59*(1-'Drive Train'!$AA$49))</f>
        <v>2.7495000000000003</v>
      </c>
      <c r="CU60" s="57">
        <f>IF(AND(LG59=1,PM59=1),0,ABS(BY60/$C$12*($C$14-$C$15)+$C$15) *'Drive Train'!$AA$49 + CU59*(1-'Drive Train'!$AA$49))</f>
        <v>2.7495000000000003</v>
      </c>
      <c r="CV60" s="57">
        <f>IF(AND(LH59=1,PN59=1),0,ABS(BZ60/$C$12*($C$14-$C$15)+$C$15) *'Drive Train'!$AA$49 + CV59*(1-'Drive Train'!$AA$49))</f>
        <v>2.7495000000000003</v>
      </c>
      <c r="CW60" s="57">
        <f>IF(AND(LI59=1,PO59=1),0,ABS(CA60/$C$12*($C$14-$C$15)+$C$15) *'Drive Train'!$AA$49 + CW59*(1-'Drive Train'!$AA$49))</f>
        <v>2.7495000000000003</v>
      </c>
      <c r="CX60" s="57">
        <f>IF(AND(LJ59=1,PP59=1),0,ABS(CB60/$C$12*($C$14-$C$15)+$C$15) *'Drive Train'!$AA$49 + CX59*(1-'Drive Train'!$AA$49))</f>
        <v>2.7495000000000003</v>
      </c>
      <c r="CY60" s="57">
        <f>IF(AND(LK59=1,PQ59=1),0,ABS(CC60/$C$12*($C$14-$C$15)+$C$15) *'Drive Train'!$AA$49 + CY59*(1-'Drive Train'!$AA$49))</f>
        <v>2.7495000000000003</v>
      </c>
      <c r="CZ60" s="57">
        <f>IF(AND(LL59=1,PR59=1),0,ABS(CD60/$C$12*($C$14-$C$15)+$C$15) *'Drive Train'!$AA$49 + CZ59*(1-'Drive Train'!$AA$49))</f>
        <v>2.7495000000000003</v>
      </c>
      <c r="DA60" s="57">
        <f>IF(AND(LM59=1,PS59=1),0,ABS(CE60/$C$12*($C$14-$C$15)+$C$15) *'Drive Train'!$AA$49 + DA59*(1-'Drive Train'!$AA$49))</f>
        <v>2.7495000000000003</v>
      </c>
      <c r="DB60" s="61">
        <f t="shared" si="162"/>
        <v>2.080000000000001</v>
      </c>
      <c r="DC60" s="57">
        <f t="shared" si="392"/>
        <v>2.7495000000000003</v>
      </c>
      <c r="DD60" s="57">
        <f t="shared" si="393"/>
        <v>2.7495000000000003</v>
      </c>
      <c r="DE60" s="57">
        <f t="shared" si="394"/>
        <v>2.7495000000000003</v>
      </c>
      <c r="DF60" s="57">
        <f t="shared" si="395"/>
        <v>2.7495000000000003</v>
      </c>
      <c r="DG60" s="57">
        <f t="shared" si="396"/>
        <v>2.7495000000000003</v>
      </c>
      <c r="DH60" s="57">
        <f t="shared" si="397"/>
        <v>2.7495000000000003</v>
      </c>
      <c r="DI60" s="57">
        <f t="shared" si="398"/>
        <v>2.7495000000000003</v>
      </c>
      <c r="DJ60" s="57">
        <f t="shared" si="399"/>
        <v>2.7495000000000003</v>
      </c>
      <c r="DK60" s="57">
        <f t="shared" si="400"/>
        <v>2.7495000000000003</v>
      </c>
      <c r="DL60" s="57">
        <f t="shared" si="401"/>
        <v>2.7495000000000003</v>
      </c>
      <c r="DM60" s="57">
        <f t="shared" si="402"/>
        <v>18.303552991229807</v>
      </c>
      <c r="DN60" s="57">
        <f t="shared" si="403"/>
        <v>21.133079479225927</v>
      </c>
      <c r="DO60" s="57">
        <f t="shared" si="404"/>
        <v>2.7495000000000003</v>
      </c>
      <c r="DP60" s="57">
        <f t="shared" si="405"/>
        <v>2.7495000000000003</v>
      </c>
      <c r="DQ60" s="57">
        <f t="shared" si="406"/>
        <v>2.7495000000000003</v>
      </c>
      <c r="DR60" s="57">
        <f t="shared" si="407"/>
        <v>2.7495000000000003</v>
      </c>
      <c r="DS60" s="57">
        <f t="shared" si="408"/>
        <v>2.7495000000000003</v>
      </c>
      <c r="DT60" s="57">
        <f t="shared" si="409"/>
        <v>2.7495000000000003</v>
      </c>
      <c r="DU60" s="57">
        <f t="shared" si="410"/>
        <v>2.7495000000000003</v>
      </c>
      <c r="DV60" s="57">
        <f t="shared" si="411"/>
        <v>2.7495000000000003</v>
      </c>
      <c r="DW60" s="57">
        <f t="shared" si="412"/>
        <v>2.7495000000000003</v>
      </c>
      <c r="DX60" s="61">
        <f t="shared" si="163"/>
        <v>2.080000000000001</v>
      </c>
      <c r="DY60" s="2">
        <f>IF(OY60=0,($C$23/0.4536*IF(ISNA(MK59),'Drive Train'!$F$16,'Drive Train'!$F$17)*4.448*$C$24*S$6)*SIGN(BK60),BK60)</f>
        <v>0</v>
      </c>
      <c r="DZ60" s="2">
        <f>IF(OZ60=0,($C$23/0.4536*IF(ISNA(ML59),'Drive Train'!$F$16,'Drive Train'!$F$17)*4.448*$C$24*$C$21*T$6)*SIGN(BL60),BL60)</f>
        <v>0</v>
      </c>
      <c r="EA60" s="2">
        <f>IF(PA60=0,($C$23/0.4536*IF(ISNA(MM59),'Drive Train'!$F$16,'Drive Train'!$F$17)*4.448*$C$24*$C$21*U$6)*SIGN(BM60),BM60)</f>
        <v>0</v>
      </c>
      <c r="EB60" s="2">
        <f>IF(PB60=0,($C$23/0.4536*IF(ISNA(MN59),'Drive Train'!$F$16,'Drive Train'!$F$17)*4.448*$C$24*$C$21*V$6)*SIGN(BN60),BN60)</f>
        <v>0</v>
      </c>
      <c r="EC60" s="2">
        <f>IF(PC60=0,($C$23/0.4536*IF(ISNA(MO59),'Drive Train'!$F$16,'Drive Train'!$F$17)*4.448*$C$24*$C$21*W$6)*SIGN(BO60),BO60)</f>
        <v>0</v>
      </c>
      <c r="ED60" s="2">
        <f>IF(PD60=0,($C$23/0.4536*IF(ISNA(MP59),'Drive Train'!$F$16,'Drive Train'!$F$17)*4.448*$C$24*$C$21*X$6)*SIGN(BP60),BP60)</f>
        <v>0</v>
      </c>
      <c r="EE60" s="2">
        <f>IF(PE60=0,($C$23/0.4536*IF(ISNA(MQ59),'Drive Train'!$F$16,'Drive Train'!$F$17)*4.448*$C$24*$C$21*Y$6)*SIGN(BQ60),BQ60)</f>
        <v>0</v>
      </c>
      <c r="EF60" s="2">
        <f>IF(PF60=0,($C$23/0.4536*IF(ISNA(MR59),'Drive Train'!$F$16,'Drive Train'!$F$17)*4.448*$C$24*$C$21*Z$6)*SIGN(BR60),BR60)</f>
        <v>0</v>
      </c>
      <c r="EG60" s="2">
        <f>IF(PG60=0,($C$23/0.4536*IF(ISNA(MS59),'Drive Train'!$F$16,'Drive Train'!$F$17)*4.448*$C$24*$C$21*AA$6)*SIGN(BS60),BS60)</f>
        <v>0</v>
      </c>
      <c r="EH60" s="2">
        <f>IF(PH60=0,($C$23/0.4536*IF(ISNA(MT59),'Drive Train'!$F$16,'Drive Train'!$F$17)*4.448*$C$24*$C$21*AB$6)*SIGN(BT60),BT60)</f>
        <v>0</v>
      </c>
      <c r="EI60" s="2">
        <f>IF(PI60=0,($C$23/0.4536*IF(ISNA(MU59),'Drive Train'!$F$16,'Drive Train'!$F$17)*4.448*$C$24*$C$21*AC$6)*SIGN(BU60),BU60)</f>
        <v>0.2921688831556028</v>
      </c>
      <c r="EJ60" s="2">
        <f>IF(PJ60=0,($C$23/0.4536*IF(ISNA(MV59),'Drive Train'!$F$16,'Drive Train'!$F$17)*4.448*$C$24*$C$21*AD$6)*SIGN(BV60),BV60)</f>
        <v>3.9831807681666</v>
      </c>
      <c r="EK60" s="2">
        <f>IF(PK60=0,($C$23/0.4536*IF(ISNA(MW59),'Drive Train'!$F$16,'Drive Train'!$F$17)*4.448*$C$24*$C$21*AE$6)*SIGN(BW60),BW60)</f>
        <v>0</v>
      </c>
      <c r="EL60" s="2">
        <f>IF(PL60=0,($C$23/0.4536*IF(ISNA(MX59),'Drive Train'!$F$16,'Drive Train'!$F$17)*4.448*$C$24*$C$21*AF$6)*SIGN(BX60),BX60)</f>
        <v>0</v>
      </c>
      <c r="EM60" s="2">
        <f>IF(PM60=0,($C$23/0.4536*IF(ISNA(MY59),'Drive Train'!$F$16,'Drive Train'!$F$17)*4.448*$C$24*$C$21*AG$6)*SIGN(BY60),BY60)</f>
        <v>0</v>
      </c>
      <c r="EN60" s="2">
        <f>IF(PN60=0,($C$23/0.4536*IF(ISNA(MZ59),'Drive Train'!$F$16,'Drive Train'!$F$17)*4.448*$C$24*$C$21*AH$6)*SIGN(BZ60),BZ60)</f>
        <v>0</v>
      </c>
      <c r="EO60" s="2">
        <f>IF(PO60=0,($C$23/0.4536*IF(ISNA(NA59),'Drive Train'!$F$16,'Drive Train'!$F$17)*4.448*$C$24*$C$21*AI$6)*SIGN(CA60),CA60)</f>
        <v>0</v>
      </c>
      <c r="EP60" s="2">
        <f>IF(PP60=0,($C$23/0.4536*IF(ISNA(NB59),'Drive Train'!$F$16,'Drive Train'!$F$17)*4.448*$C$24*$C$21*AJ$6)*SIGN(CB60),CB60)</f>
        <v>0</v>
      </c>
      <c r="EQ60" s="2">
        <f>IF(PQ60=0,($C$23/0.4536*IF(ISNA(NC59),'Drive Train'!$F$16,'Drive Train'!$F$17)*4.448*$C$24*$C$21*AK$6)*SIGN(CC60),CC60)</f>
        <v>0</v>
      </c>
      <c r="ER60" s="2">
        <f>IF(PR60=0,($C$23/0.4536*IF(ISNA(ND59),'Drive Train'!$F$16,'Drive Train'!$F$17)*4.448*$C$24*$C$21*AL$6)*SIGN(CD60),CD60)</f>
        <v>0</v>
      </c>
      <c r="ES60" s="2">
        <f>IF(PS60=0,($C$23/0.4536*IF(ISNA(NE59),'Drive Train'!$F$16,'Drive Train'!$F$17)*4.448*$C$24*$C$21*AM$6)*SIGN(CE60),CE60)</f>
        <v>0</v>
      </c>
      <c r="ET60" s="61">
        <f t="shared" si="413"/>
        <v>2.080000000000001</v>
      </c>
      <c r="EU60" s="255">
        <f>MAX(MIN(IF(AND(OY59=1,NG60&lt;0),-1,1)*(DC60-$C$15)/($C$14-$C$15)*$C$12*$C$21-$C$33*LO60/AO$6 -  OY59*$C$33/$C$21,DY59/$C$19),MAX(EU$8:EU59)*-1)</f>
        <v>-0.48048630447593438</v>
      </c>
      <c r="EV60" s="255">
        <f>MAX(MIN(IF(AND(OZ59=1,NH60&lt;0),-1,1)*(DD60-$C$15)/($C$14-$C$15)*$C$12*$C$21-$C$33*LP60/AP$6 -  OZ59*$C$33/$C$21,DZ59/$C$19),MAX(EV$8:EV59)*-1)</f>
        <v>-0.4280130577866027</v>
      </c>
      <c r="EW60" s="255">
        <f>MAX(MIN(IF(AND(PA59=1,NI60&lt;0),-1,1)*(DE60-$C$15)/($C$14-$C$15)*$C$12*$C$21-$C$33*LQ60/AQ$6 -  PA59*$C$33/$C$21,EA59/$C$19),MAX(EW$8:EW59)*-1)</f>
        <v>-0.46855029014994026</v>
      </c>
      <c r="EX60" s="255">
        <f>MAX(MIN(IF(AND(PB59=1,NJ60&lt;0),-1,1)*(DF60-$C$15)/($C$14-$C$15)*$C$12*$C$21-$C$33*LR60/AR$6 -  PB59*$C$33/$C$21,EB59/$C$19),MAX(EX$8:EX59)*-1)</f>
        <v>-0.49535532393129877</v>
      </c>
      <c r="EY60" s="255">
        <f>MAX(MIN(IF(AND(PC59=1,NK60&lt;0),-1,1)*(DG60-$C$15)/($C$14-$C$15)*$C$12*$C$21-$C$33*LS60/AS$6 -  PC59*$C$33/$C$21,EC59/$C$19),MAX(EY$8:EY59)*-1)</f>
        <v>-0.5034113450273352</v>
      </c>
      <c r="EZ60" s="255">
        <f>MAX(MIN(IF(AND(PD59=1,NL60&lt;0),-1,1)*(DH60-$C$15)/($C$14-$C$15)*$C$12*$C$21-$C$33*LT60/AT$6 -  PD59*$C$33/$C$21,ED59/$C$19),MAX(EZ$8:EZ59)*-1)</f>
        <v>-0.49403597231813173</v>
      </c>
      <c r="FA60" s="255">
        <f>MAX(MIN(IF(AND(PE59=1,NM60&lt;0),-1,1)*(DI60-$C$15)/($C$14-$C$15)*$C$12*$C$21-$C$33*LU60/AU$6 -  PE59*$C$33/$C$21,EE59/$C$19),MAX(FA$8:FA59)*-1)</f>
        <v>-0.48931294394160596</v>
      </c>
      <c r="FB60" s="255">
        <f>MAX(MIN(IF(AND(PF59=1,NN60&lt;0),-1,1)*(DJ60-$C$15)/($C$14-$C$15)*$C$12*$C$21-$C$33*LV60/AV$6 -  PF59*$C$33/$C$21,EF59/$C$19),MAX(FB$8:FB59)*-1)</f>
        <v>-0.48679175807931874</v>
      </c>
      <c r="FC60" s="255">
        <f>MAX(MIN(IF(AND(PG59=1,NO60&lt;0),-1,1)*(DK60-$C$15)/($C$14-$C$15)*$C$12*$C$21-$C$33*LW60/AW$6 -  PG59*$C$33/$C$21,EG59/$C$19),MAX(FC$8:FC59)*-1)</f>
        <v>-0.50717752848476538</v>
      </c>
      <c r="FD60" s="255">
        <f>MAX(MIN(IF(AND(PH59=1,NP60&lt;0),-1,1)*(DL60-$C$15)/($C$14-$C$15)*$C$12*$C$21-$C$33*LX60/AX$6 -  PH59*$C$33/$C$21,EH59/$C$19),MAX(FD$8:FD59)*-1)</f>
        <v>-0.54775016933128118</v>
      </c>
      <c r="FE60" s="255">
        <f>MAX(MIN(IF(AND(PI59=1,NQ60&lt;0),-1,1)*(DM60-$C$15)/($C$14-$C$15)*$C$12*$C$21-$C$33*LY60/AY$6 -  PI59*$C$33/$C$21,EI59/$C$19),MAX(FE$8:FE59)*-1)</f>
        <v>2.0854200422082414E-8</v>
      </c>
      <c r="FF60" s="255">
        <f>MAX(MIN(IF(AND(PJ59=1,NR60&lt;0),-1,1)*(DN60-$C$15)/($C$14-$C$15)*$C$12*$C$21-$C$33*LZ60/AZ$6 -  PJ59*$C$33/$C$21,EJ59/$C$19),MAX(FF$8:FF59)*-1)</f>
        <v>5.4306058061661472E-2</v>
      </c>
      <c r="FG60" s="255">
        <f>MAX(MIN(IF(AND(PK59=1,NS60&lt;0),-1,1)*(DO60-$C$15)/($C$14-$C$15)*$C$12*$C$21-$C$33*MA60/BA$6 -  PK59*$C$33/$C$21,EK59/$C$19),MAX(FG$8:FG59)*-1)</f>
        <v>-0.45071531341950627</v>
      </c>
      <c r="FH60" s="255">
        <f>MAX(MIN(IF(AND(PL59=1,NT60&lt;0),-1,1)*(DP60-$C$15)/($C$14-$C$15)*$C$12*$C$21-$C$33*MB60/BB$6 -  PL59*$C$33/$C$21,EL59/$C$19),MAX(FH$8:FH59)*-1)</f>
        <v>-0.53341385352326709</v>
      </c>
      <c r="FI60" s="255">
        <f>MAX(MIN(IF(AND(PM59=1,NU60&lt;0),-1,1)*(DQ60-$C$15)/($C$14-$C$15)*$C$12*$C$21-$C$33*MC60/BC$6 -  PM59*$C$33/$C$21,EM59/$C$19),MAX(FI$8:FI59)*-1)</f>
        <v>-0.52632231530504514</v>
      </c>
      <c r="FJ60" s="255">
        <f>MAX(MIN(IF(AND(PN59=1,NV60&lt;0),-1,1)*(DR60-$C$15)/($C$14-$C$15)*$C$12*$C$21-$C$33*MD60/BD$6 -  PN59*$C$33/$C$21,EN59/$C$19),MAX(FJ$8:FJ59)*-1)</f>
        <v>-0.50285539574092941</v>
      </c>
      <c r="FK60" s="255">
        <f>MAX(MIN(IF(AND(PO59=1,NW60&lt;0),-1,1)*(DS60-$C$15)/($C$14-$C$15)*$C$12*$C$21-$C$33*ME60/BE$6 -  PO59*$C$33/$C$21,EO59/$C$19),MAX(FK$8:FK59)*-1)</f>
        <v>-0.50292352526488404</v>
      </c>
      <c r="FL60" s="255">
        <f>MAX(MIN(IF(AND(PP59=1,NX60&lt;0),-1,1)*(DT60-$C$15)/($C$14-$C$15)*$C$12*$C$21-$C$33*MF60/BF$6 -  PP59*$C$33/$C$21,EP59/$C$19),MAX(FL$8:FL59)*-1)</f>
        <v>-0.49157395826099959</v>
      </c>
      <c r="FM60" s="255">
        <f>MAX(MIN(IF(AND(PQ59=1,NY60&lt;0),-1,1)*(DU60-$C$15)/($C$14-$C$15)*$C$12*$C$21-$C$33*MG60/BG$6 -  PQ59*$C$33/$C$21,EQ59/$C$19),MAX(FM$8:FM59)*-1)</f>
        <v>-0.49159564884452545</v>
      </c>
      <c r="FN60" s="255">
        <f>MAX(MIN(IF(AND(PR59=1,NZ60&lt;0),-1,1)*(DV60-$C$15)/($C$14-$C$15)*$C$12*$C$21-$C$33*MH60/BH$6 -  PR59*$C$33/$C$21,ER59/$C$19),MAX(FN$8:FN59)*-1)</f>
        <v>-0.480480795391733</v>
      </c>
      <c r="FO60" s="255">
        <f>MAX(MIN(IF(AND(PS59=1,OA60&lt;0),-1,1)*(DW60-$C$15)/($C$14-$C$15)*$C$12*$C$21-$C$33*MI60/BI$6 -  PS59*$C$33/$C$21,ES59/$C$19),MAX(FO$8:FO59)*-1)</f>
        <v>-0.48048138704731047</v>
      </c>
      <c r="FP60" s="61">
        <f t="shared" si="164"/>
        <v>2.080000000000001</v>
      </c>
      <c r="FQ60" s="256">
        <f t="shared" si="457"/>
        <v>2.7495000000000003</v>
      </c>
      <c r="FR60" s="256">
        <f t="shared" si="458"/>
        <v>2.7495000000000003</v>
      </c>
      <c r="FS60" s="256">
        <f t="shared" si="459"/>
        <v>2.7495000000000003</v>
      </c>
      <c r="FT60" s="256">
        <f t="shared" si="460"/>
        <v>2.7495000000000003</v>
      </c>
      <c r="FU60" s="256">
        <f t="shared" si="461"/>
        <v>2.7495000000000003</v>
      </c>
      <c r="FV60" s="256">
        <f t="shared" si="462"/>
        <v>2.7495000000000003</v>
      </c>
      <c r="FW60" s="256">
        <f t="shared" si="463"/>
        <v>2.7495000000000003</v>
      </c>
      <c r="FX60" s="256">
        <f t="shared" si="464"/>
        <v>2.7495000000000003</v>
      </c>
      <c r="FY60" s="256">
        <f t="shared" si="465"/>
        <v>2.7495000000000003</v>
      </c>
      <c r="FZ60" s="256">
        <f t="shared" si="466"/>
        <v>2.7495000000000003</v>
      </c>
      <c r="GA60" s="256">
        <f t="shared" si="467"/>
        <v>3.1226008298543557</v>
      </c>
      <c r="GB60" s="256">
        <f t="shared" si="468"/>
        <v>6.851518732491753</v>
      </c>
      <c r="GC60" s="256">
        <f t="shared" si="469"/>
        <v>2.7495000000000003</v>
      </c>
      <c r="GD60" s="256">
        <f t="shared" si="470"/>
        <v>2.7495000000000003</v>
      </c>
      <c r="GE60" s="256">
        <f t="shared" si="471"/>
        <v>2.7495000000000003</v>
      </c>
      <c r="GF60" s="256">
        <f t="shared" si="472"/>
        <v>2.7495000000000003</v>
      </c>
      <c r="GG60" s="256">
        <f t="shared" si="473"/>
        <v>2.7495000000000003</v>
      </c>
      <c r="GH60" s="256">
        <f t="shared" si="474"/>
        <v>2.7495000000000003</v>
      </c>
      <c r="GI60" s="256">
        <f t="shared" si="475"/>
        <v>2.7495000000000003</v>
      </c>
      <c r="GJ60" s="256">
        <f t="shared" si="476"/>
        <v>2.7495000000000003</v>
      </c>
      <c r="GK60" s="256">
        <f t="shared" si="477"/>
        <v>2.7495000000000003</v>
      </c>
      <c r="GL60" s="61">
        <f t="shared" si="186"/>
        <v>2.080000000000001</v>
      </c>
      <c r="GM60" s="57">
        <f t="shared" si="414"/>
        <v>-12.435902942684091</v>
      </c>
      <c r="GN60" s="57">
        <f t="shared" si="415"/>
        <v>-3.1017826370296095</v>
      </c>
      <c r="GO60" s="57">
        <f t="shared" si="416"/>
        <v>-4.9046881126617254</v>
      </c>
      <c r="GP60" s="57">
        <f t="shared" si="417"/>
        <v>-6.7807477559189886</v>
      </c>
      <c r="GQ60" s="57">
        <f t="shared" si="418"/>
        <v>-8.512441218149446</v>
      </c>
      <c r="GR60" s="57">
        <f t="shared" si="419"/>
        <v>-9.9451288350934473</v>
      </c>
      <c r="GS60" s="57">
        <f t="shared" si="420"/>
        <v>-11.426060909288681</v>
      </c>
      <c r="GT60" s="57">
        <f t="shared" si="421"/>
        <v>-12.935076124037298</v>
      </c>
      <c r="GU60" s="57">
        <f t="shared" si="422"/>
        <v>-15.110316445742395</v>
      </c>
      <c r="GV60" s="57">
        <f t="shared" si="423"/>
        <v>-18.08332175434186</v>
      </c>
      <c r="GW60" s="57">
        <f t="shared" si="424"/>
        <v>7.5564513280108071E-7</v>
      </c>
      <c r="GX60" s="57">
        <f t="shared" si="425"/>
        <v>1.4055444681013052</v>
      </c>
      <c r="GY60" s="57">
        <f t="shared" si="426"/>
        <v>-11.665372852988682</v>
      </c>
      <c r="GZ60" s="57">
        <f t="shared" si="427"/>
        <v>-13.805768965535005</v>
      </c>
      <c r="HA60" s="57">
        <f t="shared" si="428"/>
        <v>-13.622226416715984</v>
      </c>
      <c r="HB60" s="57">
        <f t="shared" si="429"/>
        <v>-13.014857733478658</v>
      </c>
      <c r="HC60" s="57">
        <f t="shared" si="430"/>
        <v>-13.016621055636936</v>
      </c>
      <c r="HD60" s="57">
        <f t="shared" si="431"/>
        <v>-12.722872592076168</v>
      </c>
      <c r="HE60" s="57">
        <f t="shared" si="432"/>
        <v>-12.723433985791214</v>
      </c>
      <c r="HF60" s="57">
        <f t="shared" si="433"/>
        <v>-12.435760357066572</v>
      </c>
      <c r="HG60" s="57">
        <f t="shared" si="434"/>
        <v>-12.435775670242554</v>
      </c>
      <c r="HH60" s="61">
        <f t="shared" si="187"/>
        <v>2.080000000000001</v>
      </c>
      <c r="HI60" s="57">
        <f t="shared" si="188"/>
        <v>12.435902942684091</v>
      </c>
      <c r="HJ60" s="57">
        <f t="shared" si="189"/>
        <v>3.1017826370296095</v>
      </c>
      <c r="HK60" s="57">
        <f t="shared" si="190"/>
        <v>4.9046881126617254</v>
      </c>
      <c r="HL60" s="57">
        <f t="shared" si="191"/>
        <v>6.7807477559189886</v>
      </c>
      <c r="HM60" s="57">
        <f t="shared" si="192"/>
        <v>8.512441218149446</v>
      </c>
      <c r="HN60" s="57">
        <f t="shared" si="193"/>
        <v>9.9451288350934473</v>
      </c>
      <c r="HO60" s="57">
        <f t="shared" si="194"/>
        <v>11.426060909288681</v>
      </c>
      <c r="HP60" s="57">
        <f t="shared" si="195"/>
        <v>12.935076124037298</v>
      </c>
      <c r="HQ60" s="57">
        <f t="shared" si="196"/>
        <v>15.110316445742395</v>
      </c>
      <c r="HR60" s="57">
        <f t="shared" si="197"/>
        <v>18.08332175434186</v>
      </c>
      <c r="HS60" s="57">
        <f t="shared" si="198"/>
        <v>7.5564513280108071E-7</v>
      </c>
      <c r="HT60" s="57">
        <f t="shared" si="199"/>
        <v>1.4055444681013052</v>
      </c>
      <c r="HU60" s="57">
        <f t="shared" si="200"/>
        <v>11.665372852988682</v>
      </c>
      <c r="HV60" s="57">
        <f t="shared" si="201"/>
        <v>13.805768965535005</v>
      </c>
      <c r="HW60" s="57">
        <f t="shared" si="202"/>
        <v>13.622226416715984</v>
      </c>
      <c r="HX60" s="57">
        <f t="shared" si="203"/>
        <v>13.014857733478658</v>
      </c>
      <c r="HY60" s="57">
        <f t="shared" si="204"/>
        <v>13.016621055636936</v>
      </c>
      <c r="HZ60" s="57">
        <f t="shared" si="205"/>
        <v>12.722872592076168</v>
      </c>
      <c r="IA60" s="57">
        <f t="shared" si="206"/>
        <v>12.723433985791214</v>
      </c>
      <c r="IB60" s="57">
        <f t="shared" si="207"/>
        <v>12.435760357066572</v>
      </c>
      <c r="IC60" s="57">
        <f t="shared" si="208"/>
        <v>12.435775670242554</v>
      </c>
      <c r="ID60" s="61">
        <f t="shared" si="209"/>
        <v>2.080000000000001</v>
      </c>
      <c r="IE60" s="57">
        <f t="shared" si="210"/>
        <v>0</v>
      </c>
      <c r="IF60" s="57">
        <f t="shared" si="211"/>
        <v>0</v>
      </c>
      <c r="IG60" s="57">
        <f t="shared" si="212"/>
        <v>0</v>
      </c>
      <c r="IH60" s="57">
        <f t="shared" si="213"/>
        <v>0</v>
      </c>
      <c r="II60" s="57">
        <f t="shared" si="214"/>
        <v>0</v>
      </c>
      <c r="IJ60" s="57">
        <f t="shared" si="215"/>
        <v>0</v>
      </c>
      <c r="IK60" s="57">
        <f t="shared" si="216"/>
        <v>0</v>
      </c>
      <c r="IL60" s="57">
        <f t="shared" si="217"/>
        <v>0</v>
      </c>
      <c r="IM60" s="57">
        <f t="shared" si="218"/>
        <v>0</v>
      </c>
      <c r="IN60" s="57">
        <f t="shared" si="219"/>
        <v>0</v>
      </c>
      <c r="IO60" s="57">
        <f t="shared" si="220"/>
        <v>12.032643909943353</v>
      </c>
      <c r="IP60" s="57">
        <f t="shared" si="221"/>
        <v>11.76641750717601</v>
      </c>
      <c r="IQ60" s="57">
        <f t="shared" si="222"/>
        <v>7.1968710162315164</v>
      </c>
      <c r="IR60" s="57">
        <f t="shared" si="223"/>
        <v>0</v>
      </c>
      <c r="IS60" s="57">
        <f t="shared" si="224"/>
        <v>0</v>
      </c>
      <c r="IT60" s="57">
        <f t="shared" si="225"/>
        <v>0</v>
      </c>
      <c r="IU60" s="57">
        <f t="shared" si="226"/>
        <v>0</v>
      </c>
      <c r="IV60" s="57">
        <f t="shared" si="227"/>
        <v>0</v>
      </c>
      <c r="IW60" s="57">
        <f t="shared" si="228"/>
        <v>0</v>
      </c>
      <c r="IX60" s="57">
        <f t="shared" si="229"/>
        <v>0</v>
      </c>
      <c r="IY60" s="57">
        <f t="shared" si="230"/>
        <v>0</v>
      </c>
      <c r="IZ60" s="61">
        <f t="shared" si="231"/>
        <v>2.080000000000001</v>
      </c>
      <c r="JA60" s="256" t="e">
        <f t="shared" si="349"/>
        <v>#N/A</v>
      </c>
      <c r="JB60" s="256" t="e">
        <f t="shared" si="350"/>
        <v>#N/A</v>
      </c>
      <c r="JC60" s="256" t="e">
        <f t="shared" si="351"/>
        <v>#N/A</v>
      </c>
      <c r="JD60" s="256" t="e">
        <f t="shared" si="352"/>
        <v>#N/A</v>
      </c>
      <c r="JE60" s="256" t="e">
        <f t="shared" si="353"/>
        <v>#N/A</v>
      </c>
      <c r="JF60" s="256" t="e">
        <f t="shared" si="354"/>
        <v>#N/A</v>
      </c>
      <c r="JG60" s="256" t="e">
        <f t="shared" si="355"/>
        <v>#N/A</v>
      </c>
      <c r="JH60" s="256" t="e">
        <f t="shared" si="356"/>
        <v>#N/A</v>
      </c>
      <c r="JI60" s="256" t="e">
        <f t="shared" si="357"/>
        <v>#N/A</v>
      </c>
      <c r="JJ60" s="256" t="e">
        <f t="shared" si="358"/>
        <v>#N/A</v>
      </c>
      <c r="JK60" s="256" t="e">
        <f t="shared" si="359"/>
        <v>#N/A</v>
      </c>
      <c r="JL60" s="256" t="e">
        <f t="shared" si="360"/>
        <v>#N/A</v>
      </c>
      <c r="JM60" s="256" t="e">
        <f t="shared" si="361"/>
        <v>#N/A</v>
      </c>
      <c r="JN60" s="256" t="e">
        <f t="shared" si="362"/>
        <v>#N/A</v>
      </c>
      <c r="JO60" s="256" t="e">
        <f t="shared" si="363"/>
        <v>#N/A</v>
      </c>
      <c r="JP60" s="256" t="e">
        <f t="shared" si="364"/>
        <v>#N/A</v>
      </c>
      <c r="JQ60" s="256" t="e">
        <f t="shared" si="365"/>
        <v>#N/A</v>
      </c>
      <c r="JR60" s="256" t="e">
        <f t="shared" si="366"/>
        <v>#N/A</v>
      </c>
      <c r="JS60" s="256" t="e">
        <f t="shared" si="367"/>
        <v>#N/A</v>
      </c>
      <c r="JT60" s="256" t="e">
        <f t="shared" si="368"/>
        <v>#N/A</v>
      </c>
      <c r="JU60" s="256" t="e">
        <f t="shared" si="369"/>
        <v>#N/A</v>
      </c>
      <c r="JV60" s="61">
        <f t="shared" si="233"/>
        <v>2.080000000000001</v>
      </c>
      <c r="JW60" s="46">
        <f t="shared" si="478"/>
        <v>0</v>
      </c>
      <c r="JX60" s="46">
        <f t="shared" si="479"/>
        <v>0</v>
      </c>
      <c r="JY60" s="46">
        <f t="shared" si="480"/>
        <v>0</v>
      </c>
      <c r="JZ60" s="46">
        <f t="shared" si="481"/>
        <v>0</v>
      </c>
      <c r="KA60" s="46">
        <f t="shared" si="482"/>
        <v>0</v>
      </c>
      <c r="KB60" s="46">
        <f t="shared" si="483"/>
        <v>0</v>
      </c>
      <c r="KC60" s="46">
        <f t="shared" si="484"/>
        <v>0</v>
      </c>
      <c r="KD60" s="46">
        <f t="shared" si="485"/>
        <v>0</v>
      </c>
      <c r="KE60" s="46">
        <f t="shared" si="486"/>
        <v>0</v>
      </c>
      <c r="KF60" s="46">
        <f t="shared" si="487"/>
        <v>0</v>
      </c>
      <c r="KG60" s="46">
        <f t="shared" si="488"/>
        <v>1</v>
      </c>
      <c r="KH60" s="46">
        <f t="shared" si="489"/>
        <v>0</v>
      </c>
      <c r="KI60" s="46">
        <f t="shared" si="490"/>
        <v>0</v>
      </c>
      <c r="KJ60" s="46">
        <f t="shared" si="491"/>
        <v>0</v>
      </c>
      <c r="KK60" s="46">
        <f t="shared" si="492"/>
        <v>0</v>
      </c>
      <c r="KL60" s="46">
        <f t="shared" si="493"/>
        <v>0</v>
      </c>
      <c r="KM60" s="46">
        <f t="shared" si="494"/>
        <v>0</v>
      </c>
      <c r="KN60" s="46">
        <f t="shared" si="495"/>
        <v>0</v>
      </c>
      <c r="KO60" s="46">
        <f t="shared" si="496"/>
        <v>0</v>
      </c>
      <c r="KP60" s="46">
        <f t="shared" si="497"/>
        <v>0</v>
      </c>
      <c r="KQ60" s="46">
        <f t="shared" si="498"/>
        <v>0</v>
      </c>
      <c r="KR60" s="61">
        <f t="shared" si="255"/>
        <v>2.080000000000001</v>
      </c>
      <c r="KS60" s="1">
        <f t="shared" si="499"/>
        <v>0</v>
      </c>
      <c r="KT60" s="1">
        <f t="shared" si="500"/>
        <v>0</v>
      </c>
      <c r="KU60" s="1">
        <f t="shared" si="501"/>
        <v>0</v>
      </c>
      <c r="KV60" s="1">
        <f t="shared" si="502"/>
        <v>0</v>
      </c>
      <c r="KW60" s="1">
        <f t="shared" si="503"/>
        <v>0</v>
      </c>
      <c r="KX60" s="1">
        <f t="shared" si="504"/>
        <v>0</v>
      </c>
      <c r="KY60" s="1">
        <f t="shared" si="505"/>
        <v>0</v>
      </c>
      <c r="KZ60" s="1">
        <f t="shared" si="506"/>
        <v>0</v>
      </c>
      <c r="LA60" s="1">
        <f t="shared" si="507"/>
        <v>0</v>
      </c>
      <c r="LB60" s="1">
        <f t="shared" si="508"/>
        <v>0</v>
      </c>
      <c r="LC60" s="1">
        <f t="shared" si="509"/>
        <v>0</v>
      </c>
      <c r="LD60" s="1">
        <f t="shared" si="510"/>
        <v>0</v>
      </c>
      <c r="LE60" s="1">
        <f t="shared" si="511"/>
        <v>0</v>
      </c>
      <c r="LF60" s="1">
        <f t="shared" si="512"/>
        <v>0</v>
      </c>
      <c r="LG60" s="1">
        <f t="shared" si="513"/>
        <v>0</v>
      </c>
      <c r="LH60" s="1">
        <f t="shared" si="514"/>
        <v>0</v>
      </c>
      <c r="LI60" s="1">
        <f t="shared" si="515"/>
        <v>0</v>
      </c>
      <c r="LJ60" s="1">
        <f t="shared" si="516"/>
        <v>0</v>
      </c>
      <c r="LK60" s="1">
        <f t="shared" si="517"/>
        <v>0</v>
      </c>
      <c r="LL60" s="1">
        <f t="shared" si="518"/>
        <v>0</v>
      </c>
      <c r="LM60" s="1">
        <f t="shared" si="519"/>
        <v>0</v>
      </c>
      <c r="LN60" s="61">
        <f t="shared" si="277"/>
        <v>2.080000000000001</v>
      </c>
      <c r="LO60" s="57">
        <f t="shared" si="278"/>
        <v>6.7675832816490145</v>
      </c>
      <c r="LP60" s="57">
        <f t="shared" si="279"/>
        <v>15.569163492848903</v>
      </c>
      <c r="LQ60" s="57">
        <f t="shared" si="280"/>
        <v>15.378600393977838</v>
      </c>
      <c r="LR60" s="57">
        <f t="shared" si="281"/>
        <v>14.08610606383724</v>
      </c>
      <c r="LS60" s="57">
        <f t="shared" si="282"/>
        <v>11.96894326754138</v>
      </c>
      <c r="LT60" s="57">
        <f t="shared" si="283"/>
        <v>9.5007013745887061</v>
      </c>
      <c r="LU60" s="57">
        <f t="shared" si="284"/>
        <v>7.9500090250325854</v>
      </c>
      <c r="LV60" s="57">
        <f t="shared" si="285"/>
        <v>6.8736691650366737</v>
      </c>
      <c r="LW60" s="57">
        <f t="shared" si="286"/>
        <v>6.9433397772078678</v>
      </c>
      <c r="LX60" s="57">
        <f t="shared" si="287"/>
        <v>7.7257350974731338</v>
      </c>
      <c r="LY60" s="57">
        <f t="shared" si="288"/>
        <v>8.4333692165665788</v>
      </c>
      <c r="LZ60" s="57">
        <f t="shared" si="289"/>
        <v>11.462212333447862</v>
      </c>
      <c r="MA60" s="57">
        <f t="shared" si="290"/>
        <v>11.768991504630288</v>
      </c>
      <c r="MB60" s="57">
        <f t="shared" si="291"/>
        <v>10.12831830890115</v>
      </c>
      <c r="MC60" s="57">
        <f t="shared" si="292"/>
        <v>8.8711901773637027</v>
      </c>
      <c r="MD60" s="57">
        <f t="shared" si="293"/>
        <v>7.79419475556963</v>
      </c>
      <c r="ME60" s="57">
        <f t="shared" si="294"/>
        <v>7.7973215053412703</v>
      </c>
      <c r="MF60" s="57">
        <f t="shared" si="295"/>
        <v>7.2764422451072175</v>
      </c>
      <c r="MG60" s="57">
        <f t="shared" si="296"/>
        <v>7.2774377170135125</v>
      </c>
      <c r="MH60" s="57">
        <f t="shared" si="297"/>
        <v>6.767330446655186</v>
      </c>
      <c r="MI60" s="57">
        <f t="shared" si="298"/>
        <v>6.7673576002126232</v>
      </c>
      <c r="MJ60" s="61">
        <f t="shared" si="299"/>
        <v>2.080000000000001</v>
      </c>
      <c r="MK60" s="57" t="e">
        <f t="shared" si="435"/>
        <v>#N/A</v>
      </c>
      <c r="ML60" s="57" t="e">
        <f t="shared" si="370"/>
        <v>#N/A</v>
      </c>
      <c r="MM60" s="57" t="e">
        <f t="shared" si="371"/>
        <v>#N/A</v>
      </c>
      <c r="MN60" s="57" t="e">
        <f t="shared" si="372"/>
        <v>#N/A</v>
      </c>
      <c r="MO60" s="57" t="e">
        <f t="shared" si="373"/>
        <v>#N/A</v>
      </c>
      <c r="MP60" s="57" t="e">
        <f t="shared" si="374"/>
        <v>#N/A</v>
      </c>
      <c r="MQ60" s="57" t="e">
        <f t="shared" si="375"/>
        <v>#N/A</v>
      </c>
      <c r="MR60" s="57" t="e">
        <f t="shared" si="376"/>
        <v>#N/A</v>
      </c>
      <c r="MS60" s="57" t="e">
        <f t="shared" si="377"/>
        <v>#N/A</v>
      </c>
      <c r="MT60" s="57" t="e">
        <f t="shared" si="378"/>
        <v>#N/A</v>
      </c>
      <c r="MU60" s="57" t="e">
        <f t="shared" si="379"/>
        <v>#N/A</v>
      </c>
      <c r="MV60" s="57" t="e">
        <f t="shared" si="380"/>
        <v>#N/A</v>
      </c>
      <c r="MW60" s="57" t="e">
        <f t="shared" si="381"/>
        <v>#N/A</v>
      </c>
      <c r="MX60" s="57" t="e">
        <f t="shared" si="382"/>
        <v>#N/A</v>
      </c>
      <c r="MY60" s="57" t="e">
        <f t="shared" si="383"/>
        <v>#N/A</v>
      </c>
      <c r="MZ60" s="57" t="e">
        <f t="shared" si="384"/>
        <v>#N/A</v>
      </c>
      <c r="NA60" s="57" t="e">
        <f t="shared" si="385"/>
        <v>#N/A</v>
      </c>
      <c r="NB60" s="57" t="e">
        <f t="shared" si="386"/>
        <v>#N/A</v>
      </c>
      <c r="NC60" s="57" t="e">
        <f t="shared" si="387"/>
        <v>#N/A</v>
      </c>
      <c r="ND60" s="57" t="e">
        <f t="shared" si="388"/>
        <v>#N/A</v>
      </c>
      <c r="NE60" s="57" t="e">
        <f t="shared" si="389"/>
        <v>#N/A</v>
      </c>
      <c r="NF60" s="61">
        <f t="shared" si="320"/>
        <v>2.080000000000001</v>
      </c>
      <c r="NG60" s="256">
        <f>IF(OY59=0,MIN('Drive Train'!$F$35-FQ59*$C$19*'Drive Train'!$F$39,NG59+$C$39)-$C$7,IF(LO59-1&lt;=0,0,IF($C$37=Motors!$C$30,MAX(MAX(NG$8:NG59)*-1,NG59-$C$39),MAX(0,MAX(NG$8:NG59)*-1,NG59-$C$39))))</f>
        <v>0</v>
      </c>
      <c r="NH60" s="256">
        <f>IF(OZ59=0,MIN('Drive Train'!$F$35-FR59*$C$19*'Drive Train'!$F$39,NH59+$C$39)-$C$7,IF(LP59-1&lt;=0,0,IF($C$37=Motors!$C$30,MAX(MAX(NH$8:NH59)*-1,NH59-$C$39),MAX(0,MAX(NH$8:NH59)*-1,NH59-$C$39))))</f>
        <v>0</v>
      </c>
      <c r="NI60" s="256">
        <f>IF(PA59=0,MIN('Drive Train'!$F$35-FS59*$C$19*'Drive Train'!$F$39,NI59+$C$39)-$C$7,IF(LQ59-1&lt;=0,0,IF($C$37=Motors!$C$30,MAX(MAX(NI$8:NI59)*-1,NI59-$C$39),MAX(0,MAX(NI$8:NI59)*-1,NI59-$C$39))))</f>
        <v>0</v>
      </c>
      <c r="NJ60" s="256">
        <f>IF(PB59=0,MIN('Drive Train'!$F$35-FT59*$C$19*'Drive Train'!$F$39,NJ59+$C$39)-$C$7,IF(LR59-1&lt;=0,0,IF($C$37=Motors!$C$30,MAX(MAX(NJ$8:NJ59)*-1,NJ59-$C$39),MAX(0,MAX(NJ$8:NJ59)*-1,NJ59-$C$39))))</f>
        <v>0</v>
      </c>
      <c r="NK60" s="256">
        <f>IF(PC59=0,MIN('Drive Train'!$F$35-FU59*$C$19*'Drive Train'!$F$39,NK59+$C$39)-$C$7,IF(LS59-1&lt;=0,0,IF($C$37=Motors!$C$30,MAX(MAX(NK$8:NK59)*-1,NK59-$C$39),MAX(0,MAX(NK$8:NK59)*-1,NK59-$C$39))))</f>
        <v>0</v>
      </c>
      <c r="NL60" s="256">
        <f>IF(PD59=0,MIN('Drive Train'!$F$35-FV59*$C$19*'Drive Train'!$F$39,NL59+$C$39)-$C$7,IF(LT59-1&lt;=0,0,IF($C$37=Motors!$C$30,MAX(MAX(NL$8:NL59)*-1,NL59-$C$39),MAX(0,MAX(NL$8:NL59)*-1,NL59-$C$39))))</f>
        <v>0</v>
      </c>
      <c r="NM60" s="256">
        <f>IF(PE59=0,MIN('Drive Train'!$F$35-FW59*$C$19*'Drive Train'!$F$39,NM59+$C$39)-$C$7,IF(LU59-1&lt;=0,0,IF($C$37=Motors!$C$30,MAX(MAX(NM$8:NM59)*-1,NM59-$C$39),MAX(0,MAX(NM$8:NM59)*-1,NM59-$C$39))))</f>
        <v>0</v>
      </c>
      <c r="NN60" s="256">
        <f>IF(PF59=0,MIN('Drive Train'!$F$35-FX59*$C$19*'Drive Train'!$F$39,NN59+$C$39)-$C$7,IF(LV59-1&lt;=0,0,IF($C$37=Motors!$C$30,MAX(MAX(NN$8:NN59)*-1,NN59-$C$39),MAX(0,MAX(NN$8:NN59)*-1,NN59-$C$39))))</f>
        <v>0</v>
      </c>
      <c r="NO60" s="256">
        <f>IF(PG59=0,MIN('Drive Train'!$F$35-FY59*$C$19*'Drive Train'!$F$39,NO59+$C$39)-$C$7,IF(LW59-1&lt;=0,0,IF($C$37=Motors!$C$30,MAX(MAX(NO$8:NO59)*-1,NO59-$C$39),MAX(0,MAX(NO$8:NO59)*-1,NO59-$C$39))))</f>
        <v>0</v>
      </c>
      <c r="NP60" s="256">
        <f>IF(PH59=0,MIN('Drive Train'!$F$35-FZ59*$C$19*'Drive Train'!$F$39,NP59+$C$39)-$C$7,IF(LX59-1&lt;=0,0,IF($C$37=Motors!$C$30,MAX(MAX(NP$8:NP59)*-1,NP59-$C$39),MAX(0,MAX(NP$8:NP59)*-1,NP59-$C$39))))</f>
        <v>0</v>
      </c>
      <c r="NQ60" s="256">
        <f>IF(PI59=0,MIN('Drive Train'!$F$35-GA59*$C$19*'Drive Train'!$F$39,NQ59+$C$39)-$C$7,IF(LY59-1&lt;=0,0,IF($C$37=Motors!$C$30,MAX(MAX(NQ$8:NQ59)*-1,NQ59-$C$39),MAX(0,MAX(NQ$8:NQ59)*-1,NQ59-$C$39))))</f>
        <v>12.032643909943353</v>
      </c>
      <c r="NR60" s="256">
        <f>IF(PJ59=0,MIN('Drive Train'!$F$35-GB59*$C$19*'Drive Train'!$F$39,NR59+$C$39)-$C$7,IF(LZ59-1&lt;=0,0,IF($C$37=Motors!$C$30,MAX(MAX(NR$8:NR59)*-1,NR59-$C$39),MAX(0,MAX(NR$8:NR59)*-1,NR59-$C$39))))</f>
        <v>11.76641750717601</v>
      </c>
      <c r="NS60" s="256">
        <f>IF(PK59=0,MIN('Drive Train'!$F$35-GC59*$C$19*'Drive Train'!$F$39,NS59+$C$39)-$C$7,IF(MA59-1&lt;=0,0,IF($C$37=Motors!$C$30,MAX(MAX(NS$8:NS59)*-1,NS59-$C$39),MAX(0,MAX(NS$8:NS59)*-1,NS59-$C$39))))</f>
        <v>7.1968710162315164</v>
      </c>
      <c r="NT60" s="256">
        <f>IF(PL59=0,MIN('Drive Train'!$F$35-GD59*$C$19*'Drive Train'!$F$39,NT59+$C$39)-$C$7,IF(MB59-1&lt;=0,0,IF($C$37=Motors!$C$30,MAX(MAX(NT$8:NT59)*-1,NT59-$C$39),MAX(0,MAX(NT$8:NT59)*-1,NT59-$C$39))))</f>
        <v>0</v>
      </c>
      <c r="NU60" s="256">
        <f>IF(PM59=0,MIN('Drive Train'!$F$35-GE59*$C$19*'Drive Train'!$F$39,NU59+$C$39)-$C$7,IF(MC59-1&lt;=0,0,IF($C$37=Motors!$C$30,MAX(MAX(NU$8:NU59)*-1,NU59-$C$39),MAX(0,MAX(NU$8:NU59)*-1,NU59-$C$39))))</f>
        <v>0</v>
      </c>
      <c r="NV60" s="256">
        <f>IF(PN59=0,MIN('Drive Train'!$F$35-GF59*$C$19*'Drive Train'!$F$39,NV59+$C$39)-$C$7,IF(MD59-1&lt;=0,0,IF($C$37=Motors!$C$30,MAX(MAX(NV$8:NV59)*-1,NV59-$C$39),MAX(0,MAX(NV$8:NV59)*-1,NV59-$C$39))))</f>
        <v>0</v>
      </c>
      <c r="NW60" s="256">
        <f>IF(PO59=0,MIN('Drive Train'!$F$35-GG59*$C$19*'Drive Train'!$F$39,NW59+$C$39)-$C$7,IF(ME59-1&lt;=0,0,IF($C$37=Motors!$C$30,MAX(MAX(NW$8:NW59)*-1,NW59-$C$39),MAX(0,MAX(NW$8:NW59)*-1,NW59-$C$39))))</f>
        <v>0</v>
      </c>
      <c r="NX60" s="256">
        <f>IF(PP59=0,MIN('Drive Train'!$F$35-GH59*$C$19*'Drive Train'!$F$39,NX59+$C$39)-$C$7,IF(MF59-1&lt;=0,0,IF($C$37=Motors!$C$30,MAX(MAX(NX$8:NX59)*-1,NX59-$C$39),MAX(0,MAX(NX$8:NX59)*-1,NX59-$C$39))))</f>
        <v>0</v>
      </c>
      <c r="NY60" s="256">
        <f>IF(PQ59=0,MIN('Drive Train'!$F$35-GI59*$C$19*'Drive Train'!$F$39,NY59+$C$39)-$C$7,IF(MG59-1&lt;=0,0,IF($C$37=Motors!$C$30,MAX(MAX(NY$8:NY59)*-1,NY59-$C$39),MAX(0,MAX(NY$8:NY59)*-1,NY59-$C$39))))</f>
        <v>0</v>
      </c>
      <c r="NZ60" s="256">
        <f>IF(PR59=0,MIN('Drive Train'!$F$35-GJ59*$C$19*'Drive Train'!$F$39,NZ59+$C$39)-$C$7,IF(MH59-1&lt;=0,0,IF($C$37=Motors!$C$30,MAX(MAX(NZ$8:NZ59)*-1,NZ59-$C$39),MAX(0,MAX(NZ$8:NZ59)*-1,NZ59-$C$39))))</f>
        <v>0</v>
      </c>
      <c r="OA60" s="256">
        <f>IF(PS59=0,MIN('Drive Train'!$F$35-GK59*$C$19*'Drive Train'!$F$39,OA59+$C$39)-$C$7,IF(MI59-1&lt;=0,0,IF($C$37=Motors!$C$30,MAX(MAX(OA$8:OA59)*-1,OA59-$C$39),MAX(0,MAX(OA$8:OA59)*-1,OA59-$C$39))))</f>
        <v>0</v>
      </c>
      <c r="OB60" s="61">
        <f t="shared" si="321"/>
        <v>2.080000000000001</v>
      </c>
      <c r="OC60" s="256">
        <f>'Drive Train'!$F$35-(FQ60*$C$13)*$C$19*'Drive Train'!$F$39</f>
        <v>12.23503</v>
      </c>
      <c r="OD60" s="256">
        <f>'Drive Train'!$F$35-(FR60*$C$13)*$C$19*'Drive Train'!$F$39</f>
        <v>12.23503</v>
      </c>
      <c r="OE60" s="256">
        <f>'Drive Train'!$F$35-(FS60*$C$13)*$C$19*'Drive Train'!$F$39</f>
        <v>12.23503</v>
      </c>
      <c r="OF60" s="256">
        <f>'Drive Train'!$F$35-(FT60*$C$13)*$C$19*'Drive Train'!$F$39</f>
        <v>12.23503</v>
      </c>
      <c r="OG60" s="256">
        <f>'Drive Train'!$F$35-(FU60*$C$13)*$C$19*'Drive Train'!$F$39</f>
        <v>12.23503</v>
      </c>
      <c r="OH60" s="256">
        <f>'Drive Train'!$F$35-(FV60*$C$13)*$C$19*'Drive Train'!$F$39</f>
        <v>12.23503</v>
      </c>
      <c r="OI60" s="256">
        <f>'Drive Train'!$F$35-(FW60*$C$13)*$C$19*'Drive Train'!$F$39</f>
        <v>12.23503</v>
      </c>
      <c r="OJ60" s="256">
        <f>'Drive Train'!$F$35-(FX60*$C$13)*$C$19*'Drive Train'!$F$39</f>
        <v>12.23503</v>
      </c>
      <c r="OK60" s="256">
        <f>'Drive Train'!$F$35-(FY60*$C$13)*$C$19*'Drive Train'!$F$39</f>
        <v>12.23503</v>
      </c>
      <c r="OL60" s="256">
        <f>'Drive Train'!$F$35-(FZ60*$C$13)*$C$19*'Drive Train'!$F$39</f>
        <v>12.23503</v>
      </c>
      <c r="OM60" s="256">
        <f>'Drive Train'!$F$35-(GA60*$C$13)*$C$19*'Drive Train'!$F$39</f>
        <v>12.212643950208738</v>
      </c>
      <c r="ON60" s="256">
        <f>'Drive Train'!$F$35-(GB60*$C$13)*$C$19*'Drive Train'!$F$39</f>
        <v>11.988908876050495</v>
      </c>
      <c r="OO60" s="256">
        <f>'Drive Train'!$F$35-(GC60*$C$13)*$C$19*'Drive Train'!$F$39</f>
        <v>12.23503</v>
      </c>
      <c r="OP60" s="256">
        <f>'Drive Train'!$F$35-(GD60*$C$13)*$C$19*'Drive Train'!$F$39</f>
        <v>12.23503</v>
      </c>
      <c r="OQ60" s="256">
        <f>'Drive Train'!$F$35-(GE60*$C$13)*$C$19*'Drive Train'!$F$39</f>
        <v>12.23503</v>
      </c>
      <c r="OR60" s="256">
        <f>'Drive Train'!$F$35-(GF60*$C$13)*$C$19*'Drive Train'!$F$39</f>
        <v>12.23503</v>
      </c>
      <c r="OS60" s="256">
        <f>'Drive Train'!$F$35-(GG60*$C$13)*$C$19*'Drive Train'!$F$39</f>
        <v>12.23503</v>
      </c>
      <c r="OT60" s="256">
        <f>'Drive Train'!$F$35-(GH60*$C$13)*$C$19*'Drive Train'!$F$39</f>
        <v>12.23503</v>
      </c>
      <c r="OU60" s="256">
        <f>'Drive Train'!$F$35-(GI60*$C$13)*$C$19*'Drive Train'!$F$39</f>
        <v>12.23503</v>
      </c>
      <c r="OV60" s="256">
        <f>'Drive Train'!$F$35-(GJ60*$C$13)*$C$19*'Drive Train'!$F$39</f>
        <v>12.23503</v>
      </c>
      <c r="OW60" s="256">
        <f>'Drive Train'!$F$35-(GK60*$C$13)*$C$19*'Drive Train'!$F$39</f>
        <v>12.23503</v>
      </c>
      <c r="OX60" s="61">
        <f t="shared" si="322"/>
        <v>2.080000000000001</v>
      </c>
      <c r="OY60" s="1">
        <f>IF(PU60&gt;='Drive Train'!$F$29,1,0)</f>
        <v>1</v>
      </c>
      <c r="OZ60" s="1">
        <f>IF(PV60&gt;='Drive Train'!$F$29,1,0)</f>
        <v>1</v>
      </c>
      <c r="PA60" s="1">
        <f>IF(PW60&gt;='Drive Train'!$F$29,1,0)</f>
        <v>1</v>
      </c>
      <c r="PB60" s="1">
        <f>IF(PX60&gt;='Drive Train'!$F$29,1,0)</f>
        <v>1</v>
      </c>
      <c r="PC60" s="1">
        <f>IF(PY60&gt;='Drive Train'!$F$29,1,0)</f>
        <v>1</v>
      </c>
      <c r="PD60" s="1">
        <f>IF(PZ60&gt;='Drive Train'!$F$29,1,0)</f>
        <v>1</v>
      </c>
      <c r="PE60" s="1">
        <f>IF(QA60&gt;='Drive Train'!$F$29,1,0)</f>
        <v>1</v>
      </c>
      <c r="PF60" s="1">
        <f>IF(QB60&gt;='Drive Train'!$F$29,1,0)</f>
        <v>1</v>
      </c>
      <c r="PG60" s="1">
        <f>IF(QC60&gt;='Drive Train'!$F$29,1,0)</f>
        <v>1</v>
      </c>
      <c r="PH60" s="1">
        <f>IF(QD60&gt;='Drive Train'!$F$29,1,0)</f>
        <v>1</v>
      </c>
      <c r="PI60" s="1">
        <f>IF(QE60&gt;='Drive Train'!$F$29,1,0)</f>
        <v>1</v>
      </c>
      <c r="PJ60" s="1">
        <f>IF(QF60&gt;='Drive Train'!$F$29,1,0)</f>
        <v>0</v>
      </c>
      <c r="PK60" s="1">
        <f>IF(QG60&gt;='Drive Train'!$F$29,1,0)</f>
        <v>1</v>
      </c>
      <c r="PL60" s="1">
        <f>IF(QH60&gt;='Drive Train'!$F$29,1,0)</f>
        <v>1</v>
      </c>
      <c r="PM60" s="1">
        <f>IF(QI60&gt;='Drive Train'!$F$29,1,0)</f>
        <v>1</v>
      </c>
      <c r="PN60" s="1">
        <f>IF(QJ60&gt;='Drive Train'!$F$29,1,0)</f>
        <v>1</v>
      </c>
      <c r="PO60" s="1">
        <f>IF(QK60&gt;='Drive Train'!$F$29,1,0)</f>
        <v>1</v>
      </c>
      <c r="PP60" s="1">
        <f>IF(QL60&gt;='Drive Train'!$F$29,1,0)</f>
        <v>1</v>
      </c>
      <c r="PQ60" s="1">
        <f>IF(QM60&gt;='Drive Train'!$F$29,1,0)</f>
        <v>1</v>
      </c>
      <c r="PR60" s="1">
        <f>IF(QN60&gt;='Drive Train'!$F$29,1,0)</f>
        <v>1</v>
      </c>
      <c r="PS60" s="1">
        <f>IF(QO60&gt;='Drive Train'!$F$29,1,0)</f>
        <v>1</v>
      </c>
      <c r="PT60" s="253">
        <f t="shared" si="323"/>
        <v>2.080000000000001</v>
      </c>
      <c r="PU60" s="57">
        <f t="shared" si="324"/>
        <v>19.727828372093732</v>
      </c>
      <c r="PV60" s="57">
        <f t="shared" si="325"/>
        <v>17.787837671263759</v>
      </c>
      <c r="PW60" s="57">
        <f t="shared" si="326"/>
        <v>21.935449204779303</v>
      </c>
      <c r="PX60" s="57">
        <f t="shared" si="327"/>
        <v>23.674280870042711</v>
      </c>
      <c r="PY60" s="57">
        <f t="shared" si="328"/>
        <v>23.647021449356981</v>
      </c>
      <c r="PZ60" s="57">
        <f t="shared" si="329"/>
        <v>22.356870987691607</v>
      </c>
      <c r="QA60" s="57">
        <f t="shared" si="330"/>
        <v>20.991738725052254</v>
      </c>
      <c r="QB60" s="57">
        <f t="shared" si="331"/>
        <v>19.482555883195552</v>
      </c>
      <c r="QC60" s="57">
        <f t="shared" si="332"/>
        <v>18.291253730477475</v>
      </c>
      <c r="QD60" s="57">
        <f t="shared" si="333"/>
        <v>17.158432371776531</v>
      </c>
      <c r="QE60" s="57">
        <f t="shared" si="334"/>
        <v>16.006471078077482</v>
      </c>
      <c r="QF60" s="57">
        <f t="shared" si="335"/>
        <v>14.54277833094319</v>
      </c>
      <c r="QG60" s="57">
        <f t="shared" si="336"/>
        <v>16.87399510202086</v>
      </c>
      <c r="QH60" s="57">
        <f t="shared" si="337"/>
        <v>18.092640319196043</v>
      </c>
      <c r="QI60" s="57">
        <f t="shared" si="338"/>
        <v>18.743396311383805</v>
      </c>
      <c r="QJ60" s="57">
        <f t="shared" si="339"/>
        <v>19.041361081853665</v>
      </c>
      <c r="QK60" s="57">
        <f t="shared" si="340"/>
        <v>19.480127159760713</v>
      </c>
      <c r="QL60" s="57">
        <f t="shared" si="341"/>
        <v>19.571611078954987</v>
      </c>
      <c r="QM60" s="57">
        <f t="shared" si="342"/>
        <v>19.757756766180481</v>
      </c>
      <c r="QN60" s="57">
        <f t="shared" si="343"/>
        <v>19.668878056413266</v>
      </c>
      <c r="QO60" s="57">
        <f t="shared" si="344"/>
        <v>19.674590330962381</v>
      </c>
      <c r="QP60" s="61">
        <f t="shared" si="345"/>
        <v>2.080000000000001</v>
      </c>
      <c r="QQ60" s="57">
        <f t="shared" si="436"/>
        <v>3.4695548865589357E-2</v>
      </c>
      <c r="QR60" s="57">
        <f t="shared" si="437"/>
        <v>3.4695548865589357E-2</v>
      </c>
      <c r="QS60" s="57">
        <f t="shared" si="438"/>
        <v>3.4695548865589357E-2</v>
      </c>
      <c r="QT60" s="57">
        <f t="shared" si="439"/>
        <v>3.4695548865589357E-2</v>
      </c>
      <c r="QU60" s="57">
        <f t="shared" si="440"/>
        <v>3.4695548865589357E-2</v>
      </c>
      <c r="QV60" s="57">
        <f t="shared" si="441"/>
        <v>3.4695548865589357E-2</v>
      </c>
      <c r="QW60" s="57">
        <f t="shared" si="442"/>
        <v>3.4695548865589357E-2</v>
      </c>
      <c r="QX60" s="57">
        <f t="shared" si="443"/>
        <v>3.4695548865589357E-2</v>
      </c>
      <c r="QY60" s="57">
        <f t="shared" si="444"/>
        <v>3.4695548865589357E-2</v>
      </c>
      <c r="QZ60" s="57">
        <f t="shared" si="445"/>
        <v>3.4695548865589357E-2</v>
      </c>
      <c r="RA60" s="57">
        <f t="shared" si="446"/>
        <v>3.9403655093632174E-2</v>
      </c>
      <c r="RB60" s="57">
        <f t="shared" si="447"/>
        <v>8.6458338965873252E-2</v>
      </c>
      <c r="RC60" s="57">
        <f t="shared" si="448"/>
        <v>3.4695548865589357E-2</v>
      </c>
      <c r="RD60" s="57">
        <f t="shared" si="449"/>
        <v>3.4695548865589357E-2</v>
      </c>
      <c r="RE60" s="57">
        <f t="shared" si="450"/>
        <v>3.4695548865589357E-2</v>
      </c>
      <c r="RF60" s="57">
        <f t="shared" si="451"/>
        <v>3.4695548865589357E-2</v>
      </c>
      <c r="RG60" s="57">
        <f t="shared" si="452"/>
        <v>3.4695548865589357E-2</v>
      </c>
      <c r="RH60" s="57">
        <f t="shared" si="453"/>
        <v>3.4695548865589357E-2</v>
      </c>
      <c r="RI60" s="57">
        <f t="shared" si="454"/>
        <v>3.4695548865589357E-2</v>
      </c>
      <c r="RJ60" s="57">
        <f t="shared" si="455"/>
        <v>3.4695548865589357E-2</v>
      </c>
      <c r="RK60" s="57">
        <f t="shared" si="456"/>
        <v>3.4695548865589357E-2</v>
      </c>
      <c r="RL60" s="61">
        <f t="shared" si="346"/>
        <v>2.080000000000001</v>
      </c>
      <c r="RM60" s="2">
        <f>IF(AND(LO60&gt;=LO$6*'Drive Train'!$AA$52,LO60&lt;=LO$6*'Drive Train'!$AA$53,KS60=0,JW60=0,EU60&gt;0),$C$17,0)</f>
        <v>0</v>
      </c>
      <c r="RN60" s="2">
        <f>IF(AND(LP60&gt;=LP$6*'Drive Train'!$AA$52,LP60&lt;=LP$6*'Drive Train'!$AA$53,KT60=0,JX60=0,EV60&gt;0),$C$17,0)</f>
        <v>0</v>
      </c>
      <c r="RO60" s="2">
        <f>IF(AND(LQ60&gt;=LQ$6*'Drive Train'!$AA$52,LQ60&lt;=LQ$6*'Drive Train'!$AA$53,KU60=0,JY60=0,EW60&gt;0),$C$17,0)</f>
        <v>0</v>
      </c>
      <c r="RP60" s="2">
        <f>IF(AND(LR60&gt;=LR$6*'Drive Train'!$AA$52,LR60&lt;=LR$6*'Drive Train'!$AA$53,KV60=0,JZ60=0,EX60&gt;0),$C$17,0)</f>
        <v>0</v>
      </c>
      <c r="RQ60" s="2">
        <f>IF(AND(LS60&gt;=LS$6*'Drive Train'!$AA$52,LS60&lt;=LS$6*'Drive Train'!$AA$53,KW60=0,KA60=0,EY60&gt;0),$C$17,0)</f>
        <v>0</v>
      </c>
      <c r="RR60" s="2">
        <f>IF(AND(LT60&gt;=LT$6*'Drive Train'!$AA$52,LT60&lt;=LT$6*'Drive Train'!$AA$53,KX60=0,KB60=0,EZ60&gt;0),$C$17,0)</f>
        <v>0</v>
      </c>
      <c r="RS60" s="2">
        <f>IF(AND(LU60&gt;=LU$6*'Drive Train'!$AA$52,LU60&lt;=LU$6*'Drive Train'!$AA$53,KY60=0,KC60=0,FA60&gt;0),$C$17,0)</f>
        <v>0</v>
      </c>
      <c r="RT60" s="2">
        <f>IF(AND(LV60&gt;=LV$6*'Drive Train'!$AA$52,LV60&lt;=LV$6*'Drive Train'!$AA$53,KZ60=0,KD60=0,FB60&gt;0),$C$17,0)</f>
        <v>0</v>
      </c>
      <c r="RU60" s="2">
        <f>IF(AND(LW60&gt;=LW$6*'Drive Train'!$AA$52,LW60&lt;=LW$6*'Drive Train'!$AA$53,LA60=0,KE60=0,FC60&gt;0),$C$17,0)</f>
        <v>0</v>
      </c>
      <c r="RV60" s="2">
        <f>IF(AND(LX60&gt;=LX$6*'Drive Train'!$AA$52,LX60&lt;=LX$6*'Drive Train'!$AA$53,LB60=0,KF60=0,FD60&gt;0),$C$17,0)</f>
        <v>0</v>
      </c>
      <c r="RW60" s="2">
        <f>IF(AND(LY60&gt;=LY$6*'Drive Train'!$AA$52,LY60&lt;=LY$6*'Drive Train'!$AA$53,LC60=0,KG60=0,FE60&gt;0),$C$17,0)</f>
        <v>0</v>
      </c>
      <c r="RX60" s="2">
        <f>IF(AND(LZ60&gt;=LZ$6*'Drive Train'!$AA$52,LZ60&lt;=LZ$6*'Drive Train'!$AA$53,LD60=0,KH60=0,FF60&gt;0),$C$17,0)</f>
        <v>0.04</v>
      </c>
      <c r="RY60" s="2">
        <f>IF(AND(MA60&gt;=MA$6*'Drive Train'!$AA$52,MA60&lt;=MA$6*'Drive Train'!$AA$53,LE60=0,KI60=0,FG60&gt;0),$C$17,0)</f>
        <v>0</v>
      </c>
      <c r="RZ60" s="2">
        <f>IF(AND(MB60&gt;=MB$6*'Drive Train'!$AA$52,MB60&lt;=MB$6*'Drive Train'!$AA$53,LF60=0,KJ60=0,FH60&gt;0),$C$17,0)</f>
        <v>0</v>
      </c>
      <c r="SA60" s="2">
        <f>IF(AND(MC60&gt;=MC$6*'Drive Train'!$AA$52,MC60&lt;=MC$6*'Drive Train'!$AA$53,LG60=0,KK60=0,FI60&gt;0),$C$17,0)</f>
        <v>0</v>
      </c>
      <c r="SB60" s="2">
        <f>IF(AND(MD60&gt;=MD$6*'Drive Train'!$AA$52,MD60&lt;=MD$6*'Drive Train'!$AA$53,LH60=0,KL60=0,FJ60&gt;0),$C$17,0)</f>
        <v>0</v>
      </c>
      <c r="SC60" s="2">
        <f>IF(AND(ME60&gt;=ME$6*'Drive Train'!$AA$52,ME60&lt;=ME$6*'Drive Train'!$AA$53,LI60=0,KM60=0,FK60&gt;0),$C$17,0)</f>
        <v>0</v>
      </c>
      <c r="SD60" s="2">
        <f>IF(AND(MF60&gt;=MF$6*'Drive Train'!$AA$52,MF60&lt;=MF$6*'Drive Train'!$AA$53,LJ60=0,KN60=0,FL60&gt;0),$C$17,0)</f>
        <v>0</v>
      </c>
      <c r="SE60" s="2">
        <f>IF(AND(MG60&gt;=MG$6*'Drive Train'!$AA$52,MG60&lt;=MG$6*'Drive Train'!$AA$53,LK60=0,KO60=0,FM60&gt;0),$C$17,0)</f>
        <v>0</v>
      </c>
      <c r="SF60" s="2">
        <f>IF(AND(MH60&gt;=MH$6*'Drive Train'!$AA$52,MH60&lt;=MH$6*'Drive Train'!$AA$53,LL60=0,KP60=0,FN60&gt;0),$C$17,0)</f>
        <v>0</v>
      </c>
      <c r="SG60" s="2">
        <f>IF(AND(MI60&gt;=MI$6*'Drive Train'!$AA$52,MI60&lt;=MI$6*'Drive Train'!$AA$53,LM60=0,KQ60=0,FO60&gt;0),$C$17,0)</f>
        <v>0</v>
      </c>
      <c r="SH60" s="61">
        <f t="shared" si="347"/>
        <v>2.080000000000001</v>
      </c>
      <c r="SI60" s="2">
        <f>IF(AND(EU60&lt;0,KS60=0,LO60&gt;=LO$6*'Drive Train'!$AA$52,LO60&lt;=LO$6*'Drive Train'!$AA$53,OY60=1,JW60=0),$C$17,0)</f>
        <v>0.04</v>
      </c>
      <c r="SJ60" s="2">
        <f>IF(AND(EV60&lt;0,KT60=0,LP60&gt;=LP$6*'Drive Train'!$AA$52,LP60&lt;=LP$6*'Drive Train'!$AA$53,OZ60=1,JX60=0),$C$17,0)</f>
        <v>0</v>
      </c>
      <c r="SK60" s="2">
        <f>IF(AND(EW60&lt;0,KU60=0,LQ60&gt;=LQ$6*'Drive Train'!$AA$52,LQ60&lt;=LQ$6*'Drive Train'!$AA$53,PA60=1,JY60=0),$C$17,0)</f>
        <v>0.04</v>
      </c>
      <c r="SL60" s="2">
        <f>IF(AND(EX60&lt;0,KV60=0,LR60&gt;=LR$6*'Drive Train'!$AA$52,LR60&lt;=LR$6*'Drive Train'!$AA$53,PB60=1,JZ60=0),$C$17,0)</f>
        <v>0.04</v>
      </c>
      <c r="SM60" s="2">
        <f>IF(AND(EY60&lt;0,KW60=0,LS60&gt;=LS$6*'Drive Train'!$AA$52,LS60&lt;=LS$6*'Drive Train'!$AA$53,PC60=1,KA60=0),$C$17,0)</f>
        <v>0.04</v>
      </c>
      <c r="SN60" s="2">
        <f>IF(AND(EZ60&lt;0,KX60=0,LT60&gt;=LT$6*'Drive Train'!$AA$52,LT60&lt;=LT$6*'Drive Train'!$AA$53,PD60=1,KB60=0),$C$17,0)</f>
        <v>0.04</v>
      </c>
      <c r="SO60" s="2">
        <f>IF(AND(FA60&lt;0,KY60=0,LU60&gt;=LU$6*'Drive Train'!$AA$52,LU60&lt;=LU$6*'Drive Train'!$AA$53,PE60=1,KC60=0),$C$17,0)</f>
        <v>0.04</v>
      </c>
      <c r="SP60" s="2">
        <f>IF(AND(FB60&lt;0,KZ60=0,LV60&gt;=LV$6*'Drive Train'!$AA$52,LV60&lt;=LV$6*'Drive Train'!$AA$53,PF60=1,KD60=0),$C$17,0)</f>
        <v>0.04</v>
      </c>
      <c r="SQ60" s="2">
        <f>IF(AND(FC60&lt;0,LA60=0,LW60&gt;=LW$6*'Drive Train'!$AA$52,LW60&lt;=LW$6*'Drive Train'!$AA$53,PG60=1,KE60=0),$C$17,0)</f>
        <v>0.04</v>
      </c>
      <c r="SR60" s="2">
        <f>IF(AND(FD60&lt;0,LB60=0,LX60&gt;=LX$6*'Drive Train'!$AA$52,LX60&lt;=LX$6*'Drive Train'!$AA$53,PH60=1,KF60=0),$C$17,0)</f>
        <v>0.04</v>
      </c>
      <c r="SS60" s="2">
        <f>IF(AND(FE60&lt;0,LC60=0,LY60&gt;=LY$6*'Drive Train'!$AA$52,LY60&lt;=LY$6*'Drive Train'!$AA$53,PI60=1,KG60=0),$C$17,0)</f>
        <v>0</v>
      </c>
      <c r="ST60" s="2">
        <f>IF(AND(FF60&lt;0,LD60=0,LZ60&gt;=LZ$6*'Drive Train'!$AA$52,LZ60&lt;=LZ$6*'Drive Train'!$AA$53,PJ60=1,KH60=0),$C$17,0)</f>
        <v>0</v>
      </c>
      <c r="SU60" s="2">
        <f>IF(AND(FG60&lt;0,LE60=0,MA60&gt;=MA$6*'Drive Train'!$AA$52,MA60&lt;=MA$6*'Drive Train'!$AA$53,PK60=1,KI60=0),$C$17,0)</f>
        <v>0</v>
      </c>
      <c r="SV60" s="2">
        <f>IF(AND(FH60&lt;0,LF60=0,MB60&gt;=MB$6*'Drive Train'!$AA$52,MB60&lt;=MB$6*'Drive Train'!$AA$53,PL60=1,KJ60=0),$C$17,0)</f>
        <v>0.04</v>
      </c>
      <c r="SW60" s="2">
        <f>IF(AND(FI60&lt;0,LG60=0,MC60&gt;=MC$6*'Drive Train'!$AA$52,MC60&lt;=MC$6*'Drive Train'!$AA$53,PM60=1,KK60=0),$C$17,0)</f>
        <v>0.04</v>
      </c>
      <c r="SX60" s="2">
        <f>IF(AND(FJ60&lt;0,LH60=0,MD60&gt;=MD$6*'Drive Train'!$AA$52,MD60&lt;=MD$6*'Drive Train'!$AA$53,PN60=1,KL60=0),$C$17,0)</f>
        <v>0.04</v>
      </c>
      <c r="SY60" s="2">
        <f>IF(AND(FK60&lt;0,LI60=0,ME60&gt;=ME$6*'Drive Train'!$AA$52,ME60&lt;=ME$6*'Drive Train'!$AA$53,PO60=1,KM60=0),$C$17,0)</f>
        <v>0.04</v>
      </c>
      <c r="SZ60" s="2">
        <f>IF(AND(FL60&lt;0,LJ60=0,MF60&gt;=MF$6*'Drive Train'!$AA$52,MF60&lt;=MF$6*'Drive Train'!$AA$53,PP60=1,KN60=0),$C$17,0)</f>
        <v>0.04</v>
      </c>
      <c r="TA60" s="2">
        <f>IF(AND(FM60&lt;0,LK60=0,MG60&gt;=MG$6*'Drive Train'!$AA$52,MG60&lt;=MG$6*'Drive Train'!$AA$53,PQ60=1,KO60=0),$C$17,0)</f>
        <v>0.04</v>
      </c>
      <c r="TB60" s="2">
        <f>IF(AND(FN60&lt;0,LL60=0,MH60&gt;=MH$6*'Drive Train'!$AA$52,MH60&lt;=MH$6*'Drive Train'!$AA$53,PR60=1,KP60=0),$C$17,0)</f>
        <v>0.04</v>
      </c>
      <c r="TC60" s="2">
        <f>IF(AND(FO60&lt;0,LM60=0,MI60&gt;=MI$6*'Drive Train'!$AA$52,MI60&lt;=MI$6*'Drive Train'!$AA$53,PS60=1,KQ60=0),$C$17,0)</f>
        <v>0.04</v>
      </c>
      <c r="TD60" s="144">
        <f t="shared" si="348"/>
        <v>2.080000000000001</v>
      </c>
    </row>
    <row r="61" spans="3:524" x14ac:dyDescent="0.2">
      <c r="C61" s="3" t="s">
        <v>121</v>
      </c>
      <c r="E61" s="18">
        <f>MK6</f>
        <v>9.5238095238095184</v>
      </c>
      <c r="F61" s="18">
        <f t="shared" ref="F61:O61" si="528">ML6</f>
        <v>7.9999999999999964</v>
      </c>
      <c r="G61" s="18">
        <f t="shared" si="528"/>
        <v>9.302325581395344</v>
      </c>
      <c r="H61" s="18">
        <f t="shared" si="528"/>
        <v>9.9999999999999947</v>
      </c>
      <c r="I61" s="18">
        <f t="shared" si="528"/>
        <v>10.256410256410252</v>
      </c>
      <c r="J61" s="18">
        <f t="shared" si="528"/>
        <v>10.256410256410252</v>
      </c>
      <c r="K61" s="18">
        <f t="shared" si="528"/>
        <v>9.7560975609756042</v>
      </c>
      <c r="L61" s="18">
        <f t="shared" si="528"/>
        <v>9.302325581395344</v>
      </c>
      <c r="M61" s="18">
        <f t="shared" si="528"/>
        <v>8.6956521739130395</v>
      </c>
      <c r="N61" s="18">
        <f t="shared" si="528"/>
        <v>8.1632653061224438</v>
      </c>
      <c r="O61" s="18">
        <f t="shared" si="528"/>
        <v>7.692307692307689</v>
      </c>
      <c r="R61" s="63">
        <f t="shared" si="160"/>
        <v>2.120000000000001</v>
      </c>
      <c r="S61" s="2">
        <f>NG61/'Drive Train'!$F$35</f>
        <v>0</v>
      </c>
      <c r="T61" s="2">
        <f>NH61/'Drive Train'!$F$35</f>
        <v>0</v>
      </c>
      <c r="U61" s="2">
        <f>NI61/'Drive Train'!$F$35</f>
        <v>0</v>
      </c>
      <c r="V61" s="2">
        <f>NJ61/'Drive Train'!$F$35</f>
        <v>0</v>
      </c>
      <c r="W61" s="2">
        <f>NK61/'Drive Train'!$F$35</f>
        <v>0</v>
      </c>
      <c r="X61" s="2">
        <f>NL61/'Drive Train'!$F$35</f>
        <v>0</v>
      </c>
      <c r="Y61" s="2">
        <f>NM61/'Drive Train'!$F$35</f>
        <v>0</v>
      </c>
      <c r="Z61" s="2">
        <f>NN61/'Drive Train'!$F$35</f>
        <v>0</v>
      </c>
      <c r="AA61" s="2">
        <f>NO61/'Drive Train'!$F$35</f>
        <v>0</v>
      </c>
      <c r="AB61" s="2">
        <f>NP61/'Drive Train'!$F$35</f>
        <v>0</v>
      </c>
      <c r="AC61" s="2">
        <f>NQ61/'Drive Train'!$F$35</f>
        <v>0.58327773467285104</v>
      </c>
      <c r="AD61" s="2">
        <f>NR61/'Drive Train'!$F$35</f>
        <v>0.95233136097181403</v>
      </c>
      <c r="AE61" s="2">
        <f>NS61/'Drive Train'!$F$35</f>
        <v>0.19329604969609004</v>
      </c>
      <c r="AF61" s="2">
        <f>NT61/'Drive Train'!$F$35</f>
        <v>0</v>
      </c>
      <c r="AG61" s="2">
        <f>NU61/'Drive Train'!$F$35</f>
        <v>0</v>
      </c>
      <c r="AH61" s="2">
        <f>NV61/'Drive Train'!$F$35</f>
        <v>0</v>
      </c>
      <c r="AI61" s="2">
        <f>NW61/'Drive Train'!$F$35</f>
        <v>0</v>
      </c>
      <c r="AJ61" s="2">
        <f>NX61/'Drive Train'!$F$35</f>
        <v>0</v>
      </c>
      <c r="AK61" s="2">
        <f>NY61/'Drive Train'!$F$35</f>
        <v>0</v>
      </c>
      <c r="AL61" s="2">
        <f>NZ61/'Drive Train'!$F$35</f>
        <v>0</v>
      </c>
      <c r="AM61" s="2">
        <f>OA61/'Drive Train'!$F$35</f>
        <v>0</v>
      </c>
      <c r="AN61" s="61">
        <f t="shared" si="161"/>
        <v>2.120000000000001</v>
      </c>
      <c r="AO61" s="46">
        <f>LO61*12*60/(PI() * 'Drive Train'!$F$15)/S$6*ABS(S61)</f>
        <v>0</v>
      </c>
      <c r="AP61" s="46">
        <f>LP61*12*60/(PI() * 'Drive Train'!$F$15)/T$6*ABS(T61)</f>
        <v>0</v>
      </c>
      <c r="AQ61" s="46">
        <f>LQ61*12*60/(PI() * 'Drive Train'!$F$15)/U$6*ABS(U61)</f>
        <v>0</v>
      </c>
      <c r="AR61" s="46">
        <f>LR61*12*60/(PI() * 'Drive Train'!$F$15)/V$6*ABS(V61)</f>
        <v>0</v>
      </c>
      <c r="AS61" s="46">
        <f>LS61*12*60/(PI() * 'Drive Train'!$F$15)/W$6*ABS(W61)</f>
        <v>0</v>
      </c>
      <c r="AT61" s="46">
        <f>LT61*12*60/(PI() * 'Drive Train'!$F$15)/X$6*ABS(X61)</f>
        <v>0</v>
      </c>
      <c r="AU61" s="46">
        <f>LU61*12*60/(PI() * 'Drive Train'!$F$15)/Y$6*ABS(Y61)</f>
        <v>0</v>
      </c>
      <c r="AV61" s="46">
        <f>LV61*12*60/(PI() * 'Drive Train'!$F$15)/Z$6*ABS(Z61)</f>
        <v>0</v>
      </c>
      <c r="AW61" s="46">
        <f>LW61*12*60/(PI() * 'Drive Train'!$F$15)/AA$6*ABS(AA61)</f>
        <v>0</v>
      </c>
      <c r="AX61" s="46">
        <f>LX61*12*60/(PI() * 'Drive Train'!$F$15)/AB$6*ABS(AB61)</f>
        <v>0</v>
      </c>
      <c r="AY61" s="46">
        <f>LY61*12*60/(PI() * 'Drive Train'!$F$15)/AC$6*ABS(AC61)</f>
        <v>2818.3773945849916</v>
      </c>
      <c r="AZ61" s="46">
        <f>LZ61*12*60/(PI() * 'Drive Train'!$F$15)/AD$6*ABS(AD61)</f>
        <v>4489.2741264289562</v>
      </c>
      <c r="BA61" s="46">
        <f>MA61*12*60/(PI() * 'Drive Train'!$F$15)/AE$6*ABS(AE61)</f>
        <v>894.10258208828736</v>
      </c>
      <c r="BB61" s="46">
        <f>MB61*12*60/(PI() * 'Drive Train'!$F$15)/AF$6*ABS(AF61)</f>
        <v>0</v>
      </c>
      <c r="BC61" s="46">
        <f>MC61*12*60/(PI() * 'Drive Train'!$F$15)/AG$6*ABS(AG61)</f>
        <v>0</v>
      </c>
      <c r="BD61" s="46">
        <f>MD61*12*60/(PI() * 'Drive Train'!$F$15)/AH$6*ABS(AH61)</f>
        <v>0</v>
      </c>
      <c r="BE61" s="46">
        <f>ME61*12*60/(PI() * 'Drive Train'!$F$15)/AI$6*ABS(AI61)</f>
        <v>0</v>
      </c>
      <c r="BF61" s="46">
        <f>MF61*12*60/(PI() * 'Drive Train'!$F$15)/AJ$6*ABS(AJ61)</f>
        <v>0</v>
      </c>
      <c r="BG61" s="46">
        <f>MG61*12*60/(PI() * 'Drive Train'!$F$15)/AK$6*ABS(AK61)</f>
        <v>0</v>
      </c>
      <c r="BH61" s="46">
        <f>MH61*12*60/(PI() * 'Drive Train'!$F$15)/AL$6*ABS(AL61)</f>
        <v>0</v>
      </c>
      <c r="BI61" s="46">
        <f>MI61*12*60/(PI() * 'Drive Train'!$F$15)/AM$6*ABS(AM61)</f>
        <v>0</v>
      </c>
      <c r="BJ61" s="61">
        <f t="shared" si="390"/>
        <v>2.120000000000001</v>
      </c>
      <c r="BK61" s="2">
        <f>IF(OR(KS60=1,AND($C$37=Motors!$C$32,OY60=1)),0,IF(NG61=0,-(CG60+$C$15)/($C$14-$C$15)*$C$12,($C$11*S61-AO61)/($C$11*S61)*$C$12*S61))</f>
        <v>0</v>
      </c>
      <c r="BL61" s="2">
        <f>IF(OR(KT60=1,AND($C$37=Motors!$C$32,OZ60=1)),0,IF(NH61=0,-(CH60+$C$15)/($C$14-$C$15)*$C$12,($C$11*T61-AP61)/($C$11*T61)*$C$12*T61))</f>
        <v>0</v>
      </c>
      <c r="BM61" s="2">
        <f>IF(OR(KU60=1,AND($C$37=Motors!$C$32,PA60=1)),0,IF(NI61=0,-(CI60+$C$15)/($C$14-$C$15)*$C$12,($C$11*U61-AQ61)/($C$11*U61)*$C$12*U61))</f>
        <v>0</v>
      </c>
      <c r="BN61" s="2">
        <f>IF(OR(KV60=1,AND($C$37=Motors!$C$32,PB60=1)),0,IF(NJ61=0,-(CJ60+$C$15)/($C$14-$C$15)*$C$12,($C$11*V61-AR61)/($C$11*V61)*$C$12*V61))</f>
        <v>0</v>
      </c>
      <c r="BO61" s="2">
        <f>IF(OR(KW60=1,AND($C$37=Motors!$C$32,PC60=1)),0,IF(NK61=0,-(CK60+$C$15)/($C$14-$C$15)*$C$12,($C$11*W61-AS61)/($C$11*W61)*$C$12*W61))</f>
        <v>0</v>
      </c>
      <c r="BP61" s="2">
        <f>IF(OR(KX60=1,AND($C$37=Motors!$C$32,PD60=1)),0,IF(NL61=0,-(CL60+$C$15)/($C$14-$C$15)*$C$12,($C$11*X61-AT61)/($C$11*X61)*$C$12*X61))</f>
        <v>0</v>
      </c>
      <c r="BQ61" s="2">
        <f>IF(OR(KY60=1,AND($C$37=Motors!$C$32,PE60=1)),0,IF(NM61=0,-(CM60+$C$15)/($C$14-$C$15)*$C$12,($C$11*Y61-AU61)/($C$11*Y61)*$C$12*Y61))</f>
        <v>0</v>
      </c>
      <c r="BR61" s="2">
        <f>IF(OR(KZ60=1,AND($C$37=Motors!$C$32,PF60=1)),0,IF(NN61=0,-(CN60+$C$15)/($C$14-$C$15)*$C$12,($C$11*Z61-AV61)/($C$11*Z61)*$C$12*Z61))</f>
        <v>0</v>
      </c>
      <c r="BS61" s="2">
        <f>IF(OR(LA60=1,AND($C$37=Motors!$C$32,PG60=1)),0,IF(NO61=0,-(CO60+$C$15)/($C$14-$C$15)*$C$12,($C$11*AA61-AW61)/($C$11*AA61)*$C$12*AA61))</f>
        <v>0</v>
      </c>
      <c r="BT61" s="2">
        <f>IF(OR(LB60=1,AND($C$37=Motors!$C$32,PH60=1)),0,IF(NP61=0,-(CP60+$C$15)/($C$14-$C$15)*$C$12,($C$11*AB61-AX61)/($C$11*AB61)*$C$12*AB61))</f>
        <v>0</v>
      </c>
      <c r="BU61" s="2">
        <f>IF(OR(LC60=1,AND($C$37=Motors!$C$32,PI60=1)),0,IF(NQ61=0,-(CQ60+$C$15)/($C$14-$C$15)*$C$12,($C$11*AC61-AY61)/($C$11*AC61)*$C$12*AC61))</f>
        <v>0</v>
      </c>
      <c r="BV61" s="2">
        <f>IF(OR(LD60=1,AND($C$37=Motors!$C$32,PJ60=1)),0,IF(NR61=0,-(CR60+$C$15)/($C$14-$C$15)*$C$12,($C$11*AD61-AZ61)/($C$11*AD61)*$C$12*AD61))</f>
        <v>0.33680204698160332</v>
      </c>
      <c r="BW61" s="2">
        <f>IF(OR(LE60=1,AND($C$37=Motors!$C$32,PK60=1)),0,IF(NS61=0,-(CS60+$C$15)/($C$14-$C$15)*$C$12,($C$11*AE61-BA61)/($C$11*AE61)*$C$12*AE61))</f>
        <v>0</v>
      </c>
      <c r="BX61" s="2">
        <f>IF(OR(LF60=1,AND($C$37=Motors!$C$32,PL60=1)),0,IF(NT61=0,-(CT60+$C$15)/($C$14-$C$15)*$C$12,($C$11*AF61-BB61)/($C$11*AF61)*$C$12*AF61))</f>
        <v>0</v>
      </c>
      <c r="BY61" s="2">
        <f>IF(OR(LG60=1,AND($C$37=Motors!$C$32,PM60=1)),0,IF(NU61=0,-(CU60+$C$15)/($C$14-$C$15)*$C$12,($C$11*AG61-BC61)/($C$11*AG61)*$C$12*AG61))</f>
        <v>0</v>
      </c>
      <c r="BZ61" s="2">
        <f>IF(OR(LH60=1,AND($C$37=Motors!$C$32,PN60=1)),0,IF(NV61=0,-(CV60+$C$15)/($C$14-$C$15)*$C$12,($C$11*AH61-BD61)/($C$11*AH61)*$C$12*AH61))</f>
        <v>0</v>
      </c>
      <c r="CA61" s="2">
        <f>IF(OR(LI60=1,AND($C$37=Motors!$C$32,PO60=1)),0,IF(NW61=0,-(CW60+$C$15)/($C$14-$C$15)*$C$12,($C$11*AI61-BE61)/($C$11*AI61)*$C$12*AI61))</f>
        <v>0</v>
      </c>
      <c r="CB61" s="2">
        <f>IF(OR(LJ60=1,AND($C$37=Motors!$C$32,PP60=1)),0,IF(NX61=0,-(CX60+$C$15)/($C$14-$C$15)*$C$12,($C$11*AJ61-BF61)/($C$11*AJ61)*$C$12*AJ61))</f>
        <v>0</v>
      </c>
      <c r="CC61" s="2">
        <f>IF(OR(LK60=1,AND($C$37=Motors!$C$32,PQ60=1)),0,IF(NY61=0,-(CY60+$C$15)/($C$14-$C$15)*$C$12,($C$11*AK61-BG61)/($C$11*AK61)*$C$12*AK61))</f>
        <v>0</v>
      </c>
      <c r="CD61" s="2">
        <f>IF(OR(LL60=1,AND($C$37=Motors!$C$32,PR60=1)),0,IF(NZ61=0,-(CZ60+$C$15)/($C$14-$C$15)*$C$12,($C$11*AL61-BH61)/($C$11*AL61)*$C$12*AL61))</f>
        <v>0</v>
      </c>
      <c r="CE61" s="2">
        <f>IF(OR(LM60=1,AND($C$37=Motors!$C$32,PS60=1)),0,IF(OA61=0,-(DA60+$C$15)/($C$14-$C$15)*$C$12,($C$11*AM61-BI61)/($C$11*AM61)*$C$12*AM61))</f>
        <v>0</v>
      </c>
      <c r="CF61" s="61">
        <f t="shared" si="391"/>
        <v>2.120000000000001</v>
      </c>
      <c r="CG61" s="57">
        <f>IF(AND(KS60=1,OY60=1),0,ABS(BK61/$C$12*($C$14-$C$15)+$C$15) *'Drive Train'!$AA$49 + CG60*(1-'Drive Train'!$AA$49))</f>
        <v>2.7495000000000003</v>
      </c>
      <c r="CH61" s="57">
        <f>IF(AND(KT60=1,OZ60=1),0,ABS(BL61/$C$12*($C$14-$C$15)+$C$15) *'Drive Train'!$AA$49 + CH60*(1-'Drive Train'!$AA$49))</f>
        <v>2.7495000000000003</v>
      </c>
      <c r="CI61" s="57">
        <f>IF(AND(KU60=1,PA60=1),0,ABS(BM61/$C$12*($C$14-$C$15)+$C$15) *'Drive Train'!$AA$49 + CI60*(1-'Drive Train'!$AA$49))</f>
        <v>2.7495000000000003</v>
      </c>
      <c r="CJ61" s="57">
        <f>IF(AND(KV60=1,PB60=1),0,ABS(BN61/$C$12*($C$14-$C$15)+$C$15) *'Drive Train'!$AA$49 + CJ60*(1-'Drive Train'!$AA$49))</f>
        <v>2.7495000000000003</v>
      </c>
      <c r="CK61" s="57">
        <f>IF(AND(KW60=1,PC60=1),0,ABS(BO61/$C$12*($C$14-$C$15)+$C$15) *'Drive Train'!$AA$49 + CK60*(1-'Drive Train'!$AA$49))</f>
        <v>2.7495000000000003</v>
      </c>
      <c r="CL61" s="57">
        <f>IF(AND(KX60=1,PD60=1),0,ABS(BP61/$C$12*($C$14-$C$15)+$C$15) *'Drive Train'!$AA$49 + CL60*(1-'Drive Train'!$AA$49))</f>
        <v>2.7495000000000003</v>
      </c>
      <c r="CM61" s="57">
        <f>IF(AND(KY60=1,PE60=1),0,ABS(BQ61/$C$12*($C$14-$C$15)+$C$15) *'Drive Train'!$AA$49 + CM60*(1-'Drive Train'!$AA$49))</f>
        <v>2.7495000000000003</v>
      </c>
      <c r="CN61" s="57">
        <f>IF(AND(KZ60=1,PF60=1),0,ABS(BR61/$C$12*($C$14-$C$15)+$C$15) *'Drive Train'!$AA$49 + CN60*(1-'Drive Train'!$AA$49))</f>
        <v>2.7495000000000003</v>
      </c>
      <c r="CO61" s="57">
        <f>IF(AND(LA60=1,PG60=1),0,ABS(BS61/$C$12*($C$14-$C$15)+$C$15) *'Drive Train'!$AA$49 + CO60*(1-'Drive Train'!$AA$49))</f>
        <v>2.7495000000000003</v>
      </c>
      <c r="CP61" s="57">
        <f>IF(AND(LB60=1,PH60=1),0,ABS(BT61/$C$12*($C$14-$C$15)+$C$15) *'Drive Train'!$AA$49 + CP60*(1-'Drive Train'!$AA$49))</f>
        <v>2.7495000000000003</v>
      </c>
      <c r="CQ61" s="57">
        <f>IF(AND(LC60=1,PI60=1),0,ABS(BU61/$C$12*($C$14-$C$15)+$C$15) *'Drive Train'!$AA$49 + CQ60*(1-'Drive Train'!$AA$49))</f>
        <v>2.7495000000000003</v>
      </c>
      <c r="CR61" s="57">
        <f>IF(AND(LD60=1,PJ60=1),0,ABS(BV61/$C$12*($C$14-$C$15)+$C$15) *'Drive Train'!$AA$49 + CR60*(1-'Drive Train'!$AA$49))</f>
        <v>20.679667065452161</v>
      </c>
      <c r="CS61" s="57">
        <f>IF(AND(LE60=1,PK60=1),0,ABS(BW61/$C$12*($C$14-$C$15)+$C$15) *'Drive Train'!$AA$49 + CS60*(1-'Drive Train'!$AA$49))</f>
        <v>2.7495000000000003</v>
      </c>
      <c r="CT61" s="57">
        <f>IF(AND(LF60=1,PL60=1),0,ABS(BX61/$C$12*($C$14-$C$15)+$C$15) *'Drive Train'!$AA$49 + CT60*(1-'Drive Train'!$AA$49))</f>
        <v>2.7495000000000003</v>
      </c>
      <c r="CU61" s="57">
        <f>IF(AND(LG60=1,PM60=1),0,ABS(BY61/$C$12*($C$14-$C$15)+$C$15) *'Drive Train'!$AA$49 + CU60*(1-'Drive Train'!$AA$49))</f>
        <v>2.7495000000000003</v>
      </c>
      <c r="CV61" s="57">
        <f>IF(AND(LH60=1,PN60=1),0,ABS(BZ61/$C$12*($C$14-$C$15)+$C$15) *'Drive Train'!$AA$49 + CV60*(1-'Drive Train'!$AA$49))</f>
        <v>2.7495000000000003</v>
      </c>
      <c r="CW61" s="57">
        <f>IF(AND(LI60=1,PO60=1),0,ABS(CA61/$C$12*($C$14-$C$15)+$C$15) *'Drive Train'!$AA$49 + CW60*(1-'Drive Train'!$AA$49))</f>
        <v>2.7495000000000003</v>
      </c>
      <c r="CX61" s="57">
        <f>IF(AND(LJ60=1,PP60=1),0,ABS(CB61/$C$12*($C$14-$C$15)+$C$15) *'Drive Train'!$AA$49 + CX60*(1-'Drive Train'!$AA$49))</f>
        <v>2.7495000000000003</v>
      </c>
      <c r="CY61" s="57">
        <f>IF(AND(LK60=1,PQ60=1),0,ABS(CC61/$C$12*($C$14-$C$15)+$C$15) *'Drive Train'!$AA$49 + CY60*(1-'Drive Train'!$AA$49))</f>
        <v>2.7495000000000003</v>
      </c>
      <c r="CZ61" s="57">
        <f>IF(AND(LL60=1,PR60=1),0,ABS(CD61/$C$12*($C$14-$C$15)+$C$15) *'Drive Train'!$AA$49 + CZ60*(1-'Drive Train'!$AA$49))</f>
        <v>2.7495000000000003</v>
      </c>
      <c r="DA61" s="57">
        <f>IF(AND(LM60=1,PS60=1),0,ABS(CE61/$C$12*($C$14-$C$15)+$C$15) *'Drive Train'!$AA$49 + DA60*(1-'Drive Train'!$AA$49))</f>
        <v>2.7495000000000003</v>
      </c>
      <c r="DB61" s="61">
        <f t="shared" si="162"/>
        <v>2.120000000000001</v>
      </c>
      <c r="DC61" s="57">
        <f t="shared" si="392"/>
        <v>2.7495000000000003</v>
      </c>
      <c r="DD61" s="57">
        <f t="shared" si="393"/>
        <v>2.7495000000000003</v>
      </c>
      <c r="DE61" s="57">
        <f t="shared" si="394"/>
        <v>2.7495000000000003</v>
      </c>
      <c r="DF61" s="57">
        <f t="shared" si="395"/>
        <v>2.7495000000000003</v>
      </c>
      <c r="DG61" s="57">
        <f t="shared" si="396"/>
        <v>2.7495000000000003</v>
      </c>
      <c r="DH61" s="57">
        <f t="shared" si="397"/>
        <v>2.7495000000000003</v>
      </c>
      <c r="DI61" s="57">
        <f t="shared" si="398"/>
        <v>2.7495000000000003</v>
      </c>
      <c r="DJ61" s="57">
        <f t="shared" si="399"/>
        <v>2.7495000000000003</v>
      </c>
      <c r="DK61" s="57">
        <f t="shared" si="400"/>
        <v>2.7495000000000003</v>
      </c>
      <c r="DL61" s="57">
        <f t="shared" si="401"/>
        <v>2.7495000000000003</v>
      </c>
      <c r="DM61" s="57">
        <f t="shared" si="402"/>
        <v>2.7495000000000003</v>
      </c>
      <c r="DN61" s="57">
        <f t="shared" si="403"/>
        <v>20.679667065452161</v>
      </c>
      <c r="DO61" s="57">
        <f t="shared" si="404"/>
        <v>2.7495000000000003</v>
      </c>
      <c r="DP61" s="57">
        <f t="shared" si="405"/>
        <v>2.7495000000000003</v>
      </c>
      <c r="DQ61" s="57">
        <f t="shared" si="406"/>
        <v>2.7495000000000003</v>
      </c>
      <c r="DR61" s="57">
        <f t="shared" si="407"/>
        <v>2.7495000000000003</v>
      </c>
      <c r="DS61" s="57">
        <f t="shared" si="408"/>
        <v>2.7495000000000003</v>
      </c>
      <c r="DT61" s="57">
        <f t="shared" si="409"/>
        <v>2.7495000000000003</v>
      </c>
      <c r="DU61" s="57">
        <f t="shared" si="410"/>
        <v>2.7495000000000003</v>
      </c>
      <c r="DV61" s="57">
        <f t="shared" si="411"/>
        <v>2.7495000000000003</v>
      </c>
      <c r="DW61" s="57">
        <f t="shared" si="412"/>
        <v>2.7495000000000003</v>
      </c>
      <c r="DX61" s="61">
        <f t="shared" si="163"/>
        <v>2.120000000000001</v>
      </c>
      <c r="DY61" s="2">
        <f>IF(OY61=0,($C$23/0.4536*IF(ISNA(MK60),'Drive Train'!$F$16,'Drive Train'!$F$17)*4.448*$C$24*S$6)*SIGN(BK61),BK61)</f>
        <v>0</v>
      </c>
      <c r="DZ61" s="2">
        <f>IF(OZ61=0,($C$23/0.4536*IF(ISNA(ML60),'Drive Train'!$F$16,'Drive Train'!$F$17)*4.448*$C$24*$C$21*T$6)*SIGN(BL61),BL61)</f>
        <v>0</v>
      </c>
      <c r="EA61" s="2">
        <f>IF(PA61=0,($C$23/0.4536*IF(ISNA(MM60),'Drive Train'!$F$16,'Drive Train'!$F$17)*4.448*$C$24*$C$21*U$6)*SIGN(BM61),BM61)</f>
        <v>0</v>
      </c>
      <c r="EB61" s="2">
        <f>IF(PB61=0,($C$23/0.4536*IF(ISNA(MN60),'Drive Train'!$F$16,'Drive Train'!$F$17)*4.448*$C$24*$C$21*V$6)*SIGN(BN61),BN61)</f>
        <v>0</v>
      </c>
      <c r="EC61" s="2">
        <f>IF(PC61=0,($C$23/0.4536*IF(ISNA(MO60),'Drive Train'!$F$16,'Drive Train'!$F$17)*4.448*$C$24*$C$21*W$6)*SIGN(BO61),BO61)</f>
        <v>0</v>
      </c>
      <c r="ED61" s="2">
        <f>IF(PD61=0,($C$23/0.4536*IF(ISNA(MP60),'Drive Train'!$F$16,'Drive Train'!$F$17)*4.448*$C$24*$C$21*X$6)*SIGN(BP61),BP61)</f>
        <v>0</v>
      </c>
      <c r="EE61" s="2">
        <f>IF(PE61=0,($C$23/0.4536*IF(ISNA(MQ60),'Drive Train'!$F$16,'Drive Train'!$F$17)*4.448*$C$24*$C$21*Y$6)*SIGN(BQ61),BQ61)</f>
        <v>0</v>
      </c>
      <c r="EF61" s="2">
        <f>IF(PF61=0,($C$23/0.4536*IF(ISNA(MR60),'Drive Train'!$F$16,'Drive Train'!$F$17)*4.448*$C$24*$C$21*Z$6)*SIGN(BR61),BR61)</f>
        <v>0</v>
      </c>
      <c r="EG61" s="2">
        <f>IF(PG61=0,($C$23/0.4536*IF(ISNA(MS60),'Drive Train'!$F$16,'Drive Train'!$F$17)*4.448*$C$24*$C$21*AA$6)*SIGN(BS61),BS61)</f>
        <v>0</v>
      </c>
      <c r="EH61" s="2">
        <f>IF(PH61=0,($C$23/0.4536*IF(ISNA(MT60),'Drive Train'!$F$16,'Drive Train'!$F$17)*4.448*$C$24*$C$21*AB$6)*SIGN(BT61),BT61)</f>
        <v>0</v>
      </c>
      <c r="EI61" s="2">
        <f>IF(PI61=0,($C$23/0.4536*IF(ISNA(MU60),'Drive Train'!$F$16,'Drive Train'!$F$17)*4.448*$C$24*$C$21*AC$6)*SIGN(BU61),BU61)</f>
        <v>0</v>
      </c>
      <c r="EJ61" s="2">
        <f>IF(PJ61=0,($C$23/0.4536*IF(ISNA(MV60),'Drive Train'!$F$16,'Drive Train'!$F$17)*4.448*$C$24*$C$21*AD$6)*SIGN(BV61),BV61)</f>
        <v>3.9831807681666</v>
      </c>
      <c r="EK61" s="2">
        <f>IF(PK61=0,($C$23/0.4536*IF(ISNA(MW60),'Drive Train'!$F$16,'Drive Train'!$F$17)*4.448*$C$24*$C$21*AE$6)*SIGN(BW61),BW61)</f>
        <v>0</v>
      </c>
      <c r="EL61" s="2">
        <f>IF(PL61=0,($C$23/0.4536*IF(ISNA(MX60),'Drive Train'!$F$16,'Drive Train'!$F$17)*4.448*$C$24*$C$21*AF$6)*SIGN(BX61),BX61)</f>
        <v>0</v>
      </c>
      <c r="EM61" s="2">
        <f>IF(PM61=0,($C$23/0.4536*IF(ISNA(MY60),'Drive Train'!$F$16,'Drive Train'!$F$17)*4.448*$C$24*$C$21*AG$6)*SIGN(BY61),BY61)</f>
        <v>0</v>
      </c>
      <c r="EN61" s="2">
        <f>IF(PN61=0,($C$23/0.4536*IF(ISNA(MZ60),'Drive Train'!$F$16,'Drive Train'!$F$17)*4.448*$C$24*$C$21*AH$6)*SIGN(BZ61),BZ61)</f>
        <v>0</v>
      </c>
      <c r="EO61" s="2">
        <f>IF(PO61=0,($C$23/0.4536*IF(ISNA(NA60),'Drive Train'!$F$16,'Drive Train'!$F$17)*4.448*$C$24*$C$21*AI$6)*SIGN(CA61),CA61)</f>
        <v>0</v>
      </c>
      <c r="EP61" s="2">
        <f>IF(PP61=0,($C$23/0.4536*IF(ISNA(NB60),'Drive Train'!$F$16,'Drive Train'!$F$17)*4.448*$C$24*$C$21*AJ$6)*SIGN(CB61),CB61)</f>
        <v>0</v>
      </c>
      <c r="EQ61" s="2">
        <f>IF(PQ61=0,($C$23/0.4536*IF(ISNA(NC60),'Drive Train'!$F$16,'Drive Train'!$F$17)*4.448*$C$24*$C$21*AK$6)*SIGN(CC61),CC61)</f>
        <v>0</v>
      </c>
      <c r="ER61" s="2">
        <f>IF(PR61=0,($C$23/0.4536*IF(ISNA(ND60),'Drive Train'!$F$16,'Drive Train'!$F$17)*4.448*$C$24*$C$21*AL$6)*SIGN(CD61),CD61)</f>
        <v>0</v>
      </c>
      <c r="ES61" s="2">
        <f>IF(PS61=0,($C$23/0.4536*IF(ISNA(NE60),'Drive Train'!$F$16,'Drive Train'!$F$17)*4.448*$C$24*$C$21*AM$6)*SIGN(CE61),CE61)</f>
        <v>0</v>
      </c>
      <c r="ET61" s="61">
        <f t="shared" si="413"/>
        <v>2.120000000000001</v>
      </c>
      <c r="EU61" s="255">
        <f>MAX(MIN(IF(AND(OY60=1,NG61&lt;0),-1,1)*(DC61-$C$15)/($C$14-$C$15)*$C$12*$C$21-$C$33*LO61/AO$6 -  OY60*$C$33/$C$21,DY60/$C$19),MAX(EU$8:EU60)*-1)</f>
        <v>-0.46964754590156721</v>
      </c>
      <c r="EV61" s="255">
        <f>MAX(MIN(IF(AND(OZ60=1,NH61&lt;0),-1,1)*(DD61-$C$15)/($C$14-$C$15)*$C$12*$C$21-$C$33*LP61/AP$6 -  OZ60*$C$33/$C$21,DZ60/$C$19),MAX(EV$8:EV60)*-1)</f>
        <v>-0.42725610008709297</v>
      </c>
      <c r="EW61" s="255">
        <f>MAX(MIN(IF(AND(PA60=1,NI61&lt;0),-1,1)*(DE61-$C$15)/($C$14-$C$15)*$C$12*$C$21-$C$33*LQ61/AQ$6 -  PA60*$C$33/$C$21,EA60/$C$19),MAX(EW$8:EW60)*-1)</f>
        <v>-0.46682137974062132</v>
      </c>
      <c r="EX61" s="255">
        <f>MAX(MIN(IF(AND(PB60=1,NJ61&lt;0),-1,1)*(DF61-$C$15)/($C$14-$C$15)*$C$12*$C$21-$C$33*LR61/AR$6 -  PB60*$C$33/$C$21,EB60/$C$19),MAX(EX$8:EX60)*-1)</f>
        <v>-0.49222964582259487</v>
      </c>
      <c r="EY61" s="255">
        <f>MAX(MIN(IF(AND(PC60=1,NK61&lt;0),-1,1)*(DG61-$C$15)/($C$14-$C$15)*$C$12*$C$21-$C$33*LS61/AS$6 -  PC60*$C$33/$C$21,EC60/$C$19),MAX(EY$8:EY60)*-1)</f>
        <v>-0.49856414254948234</v>
      </c>
      <c r="EZ61" s="255">
        <f>MAX(MIN(IF(AND(PD60=1,NL61&lt;0),-1,1)*(DH61-$C$15)/($C$14-$C$15)*$C$12*$C$21-$C$33*LT61/AT$6 -  PD60*$C$33/$C$21,ED60/$C$19),MAX(EZ$8:EZ60)*-1)</f>
        <v>-0.48729429187420042</v>
      </c>
      <c r="FA61" s="255">
        <f>MAX(MIN(IF(AND(PE60=1,NM61&lt;0),-1,1)*(DI61-$C$15)/($C$14-$C$15)*$C$12*$C$21-$C$33*LU61/AU$6 -  PE60*$C$33/$C$21,EE60/$C$19),MAX(FA$8:FA60)*-1)</f>
        <v>-0.48032806409878881</v>
      </c>
      <c r="FB61" s="255">
        <f>MAX(MIN(IF(AND(PF60=1,NN61&lt;0),-1,1)*(DJ61-$C$15)/($C$14-$C$15)*$C$12*$C$21-$C$33*LV61/AV$6 -  PF60*$C$33/$C$21,EF60/$C$19),MAX(FB$8:FB60)*-1)</f>
        <v>-0.47521729991254502</v>
      </c>
      <c r="FC61" s="255">
        <f>MAX(MIN(IF(AND(PG60=1,NO61&lt;0),-1,1)*(DK61-$C$15)/($C$14-$C$15)*$C$12*$C$21-$C$33*LW61/AW$6 -  PG60*$C$33/$C$21,EG60/$C$19),MAX(FC$8:FC60)*-1)</f>
        <v>-0.4920177440990543</v>
      </c>
      <c r="FD61" s="255">
        <f>MAX(MIN(IF(AND(PH60=1,NP61&lt;0),-1,1)*(DL61-$C$15)/($C$14-$C$15)*$C$12*$C$21-$C$33*LX61/AX$6 -  PH60*$C$33/$C$21,EH60/$C$19),MAX(FD$8:FD60)*-1)</f>
        <v>-0.52764629285138176</v>
      </c>
      <c r="FE61" s="255">
        <f>MAX(MIN(IF(AND(PI60=1,NQ61&lt;0),-1,1)*(DM61-$C$15)/($C$14-$C$15)*$C$12*$C$21-$C$33*LY61/AY$6 -  PI60*$C$33/$C$21,EI60/$C$19),MAX(FE$8:FE60)*-1)</f>
        <v>-0.59028523395109511</v>
      </c>
      <c r="FF61" s="255">
        <f>MAX(MIN(IF(AND(PJ60=1,NR61&lt;0),-1,1)*(DN61-$C$15)/($C$14-$C$15)*$C$12*$C$21-$C$33*LZ61/AZ$6 -  PJ60*$C$33/$C$21,EJ60/$C$19),MAX(FF$8:FF60)*-1)</f>
        <v>4.5581718885759959E-2</v>
      </c>
      <c r="FG61" s="255">
        <f>MAX(MIN(IF(AND(PK60=1,NS61&lt;0),-1,1)*(DO61-$C$15)/($C$14-$C$15)*$C$12*$C$21-$C$33*MA61/BA$6 -  PK60*$C$33/$C$21,EK60/$C$19),MAX(FG$8:FG60)*-1)</f>
        <v>-0.45071531341950627</v>
      </c>
      <c r="FH61" s="255">
        <f>MAX(MIN(IF(AND(PL60=1,NT61&lt;0),-1,1)*(DP61-$C$15)/($C$14-$C$15)*$C$12*$C$21-$C$33*MB61/BB$6 -  PL60*$C$33/$C$21,EL60/$C$19),MAX(FH$8:FH60)*-1)</f>
        <v>-0.53341385352326709</v>
      </c>
      <c r="FI61" s="255">
        <f>MAX(MIN(IF(AND(PM60=1,NU61&lt;0),-1,1)*(DQ61-$C$15)/($C$14-$C$15)*$C$12*$C$21-$C$33*MC61/BC$6 -  PM60*$C$33/$C$21,EM60/$C$19),MAX(FI$8:FI60)*-1)</f>
        <v>-0.51444959290952252</v>
      </c>
      <c r="FJ61" s="255">
        <f>MAX(MIN(IF(AND(PN60=1,NV61&lt;0),-1,1)*(DR61-$C$15)/($C$14-$C$15)*$C$12*$C$21-$C$33*MD61/BD$6 -  PN60*$C$33/$C$21,EN60/$C$19),MAX(FJ$8:FJ60)*-1)</f>
        <v>-0.49151203760255646</v>
      </c>
      <c r="FK61" s="255">
        <f>MAX(MIN(IF(AND(PO60=1,NW61&lt;0),-1,1)*(DS61-$C$15)/($C$14-$C$15)*$C$12*$C$21-$C$33*ME61/BE$6 -  PO60*$C$33/$C$21,EO60/$C$19),MAX(FK$8:FK60)*-1)</f>
        <v>-0.49157863026800958</v>
      </c>
      <c r="FL61" s="255">
        <f>MAX(MIN(IF(AND(PP60=1,NX61&lt;0),-1,1)*(DT61-$C$15)/($C$14-$C$15)*$C$12*$C$21-$C$33*MF61/BF$6 -  PP60*$C$33/$C$21,EP60/$C$19),MAX(FL$8:FL60)*-1)</f>
        <v>-0.48048508558054237</v>
      </c>
      <c r="FM61" s="255">
        <f>MAX(MIN(IF(AND(PQ60=1,NY61&lt;0),-1,1)*(DU61-$C$15)/($C$14-$C$15)*$C$12*$C$21-$C$33*MG61/BG$6 -  PQ60*$C$33/$C$21,EQ60/$C$19),MAX(FM$8:FM60)*-1)</f>
        <v>-0.48050628687020913</v>
      </c>
      <c r="FN61" s="255">
        <f>MAX(MIN(IF(AND(PR60=1,NZ61&lt;0),-1,1)*(DV61-$C$15)/($C$14-$C$15)*$C$12*$C$21-$C$33*MH61/BH$6 -  PR60*$C$33/$C$21,ER60/$C$19),MAX(FN$8:FN60)*-1)</f>
        <v>-0.4696421610906969</v>
      </c>
      <c r="FO61" s="255">
        <f>MAX(MIN(IF(AND(PS60=1,OA61&lt;0),-1,1)*(DW61-$C$15)/($C$14-$C$15)*$C$12*$C$21-$C$33*MI61/BI$6 -  PS60*$C$33/$C$21,ES60/$C$19),MAX(FO$8:FO60)*-1)</f>
        <v>-0.4696427393997713</v>
      </c>
      <c r="FP61" s="61">
        <f t="shared" si="164"/>
        <v>2.120000000000001</v>
      </c>
      <c r="FQ61" s="256">
        <f t="shared" si="457"/>
        <v>2.7495000000000003</v>
      </c>
      <c r="FR61" s="256">
        <f t="shared" si="458"/>
        <v>2.7495000000000003</v>
      </c>
      <c r="FS61" s="256">
        <f t="shared" si="459"/>
        <v>2.7495000000000003</v>
      </c>
      <c r="FT61" s="256">
        <f t="shared" si="460"/>
        <v>2.7495000000000003</v>
      </c>
      <c r="FU61" s="256">
        <f t="shared" si="461"/>
        <v>2.7495000000000003</v>
      </c>
      <c r="FV61" s="256">
        <f t="shared" si="462"/>
        <v>2.7495000000000003</v>
      </c>
      <c r="FW61" s="256">
        <f t="shared" si="463"/>
        <v>2.7495000000000003</v>
      </c>
      <c r="FX61" s="256">
        <f t="shared" si="464"/>
        <v>2.7495000000000003</v>
      </c>
      <c r="FY61" s="256">
        <f t="shared" si="465"/>
        <v>2.7495000000000003</v>
      </c>
      <c r="FZ61" s="256">
        <f t="shared" si="466"/>
        <v>2.7495000000000003</v>
      </c>
      <c r="GA61" s="256">
        <f t="shared" si="467"/>
        <v>2.7495000000000003</v>
      </c>
      <c r="GB61" s="256">
        <f t="shared" si="468"/>
        <v>6.2524629697333838</v>
      </c>
      <c r="GC61" s="256">
        <f t="shared" si="469"/>
        <v>2.7495000000000003</v>
      </c>
      <c r="GD61" s="256">
        <f t="shared" si="470"/>
        <v>2.7495000000000003</v>
      </c>
      <c r="GE61" s="256">
        <f t="shared" si="471"/>
        <v>2.7495000000000003</v>
      </c>
      <c r="GF61" s="256">
        <f t="shared" si="472"/>
        <v>2.7495000000000003</v>
      </c>
      <c r="GG61" s="256">
        <f t="shared" si="473"/>
        <v>2.7495000000000003</v>
      </c>
      <c r="GH61" s="256">
        <f t="shared" si="474"/>
        <v>2.7495000000000003</v>
      </c>
      <c r="GI61" s="256">
        <f t="shared" si="475"/>
        <v>2.7495000000000003</v>
      </c>
      <c r="GJ61" s="256">
        <f t="shared" si="476"/>
        <v>2.7495000000000003</v>
      </c>
      <c r="GK61" s="256">
        <f t="shared" si="477"/>
        <v>2.7495000000000003</v>
      </c>
      <c r="GL61" s="61">
        <f t="shared" si="186"/>
        <v>2.120000000000001</v>
      </c>
      <c r="GM61" s="57">
        <f t="shared" si="414"/>
        <v>-12.155375176555502</v>
      </c>
      <c r="GN61" s="57">
        <f t="shared" si="415"/>
        <v>-3.0962970140875274</v>
      </c>
      <c r="GO61" s="57">
        <f t="shared" si="416"/>
        <v>-4.8865902339265954</v>
      </c>
      <c r="GP61" s="57">
        <f t="shared" si="417"/>
        <v>-6.7379614290191103</v>
      </c>
      <c r="GQ61" s="57">
        <f t="shared" si="418"/>
        <v>-8.4304773796846</v>
      </c>
      <c r="GR61" s="57">
        <f t="shared" si="419"/>
        <v>-9.8094162871481476</v>
      </c>
      <c r="GS61" s="57">
        <f t="shared" si="420"/>
        <v>-11.216252880259882</v>
      </c>
      <c r="GT61" s="57">
        <f t="shared" si="421"/>
        <v>-12.627518539101136</v>
      </c>
      <c r="GU61" s="57">
        <f t="shared" si="422"/>
        <v>-14.658661696759957</v>
      </c>
      <c r="GV61" s="57">
        <f t="shared" si="423"/>
        <v>-17.41961613223425</v>
      </c>
      <c r="GW61" s="57">
        <f t="shared" si="424"/>
        <v>-21.388792424147614</v>
      </c>
      <c r="GX61" s="57">
        <f t="shared" si="425"/>
        <v>1.1797419130234803</v>
      </c>
      <c r="GY61" s="57">
        <f t="shared" si="426"/>
        <v>-11.665372852988682</v>
      </c>
      <c r="GZ61" s="57">
        <f t="shared" si="427"/>
        <v>-13.805768965535005</v>
      </c>
      <c r="HA61" s="57">
        <f t="shared" si="428"/>
        <v>-13.314937692769544</v>
      </c>
      <c r="HB61" s="57">
        <f t="shared" si="429"/>
        <v>-12.721269967211791</v>
      </c>
      <c r="HC61" s="57">
        <f t="shared" si="430"/>
        <v>-12.722993512537759</v>
      </c>
      <c r="HD61" s="57">
        <f t="shared" si="431"/>
        <v>-12.435871395344133</v>
      </c>
      <c r="HE61" s="57">
        <f t="shared" si="432"/>
        <v>-12.436420125199904</v>
      </c>
      <c r="HF61" s="57">
        <f t="shared" si="433"/>
        <v>-12.155235807369067</v>
      </c>
      <c r="HG61" s="57">
        <f t="shared" si="434"/>
        <v>-12.155250775112064</v>
      </c>
      <c r="HH61" s="61">
        <f t="shared" si="187"/>
        <v>2.120000000000001</v>
      </c>
      <c r="HI61" s="57">
        <f t="shared" si="188"/>
        <v>12.155375176555502</v>
      </c>
      <c r="HJ61" s="57">
        <f t="shared" si="189"/>
        <v>3.0962970140875274</v>
      </c>
      <c r="HK61" s="57">
        <f t="shared" si="190"/>
        <v>4.8865902339265954</v>
      </c>
      <c r="HL61" s="57">
        <f t="shared" si="191"/>
        <v>6.7379614290191103</v>
      </c>
      <c r="HM61" s="57">
        <f t="shared" si="192"/>
        <v>8.4304773796846</v>
      </c>
      <c r="HN61" s="57">
        <f t="shared" si="193"/>
        <v>9.8094162871481476</v>
      </c>
      <c r="HO61" s="57">
        <f t="shared" si="194"/>
        <v>11.216252880259882</v>
      </c>
      <c r="HP61" s="57">
        <f t="shared" si="195"/>
        <v>12.627518539101136</v>
      </c>
      <c r="HQ61" s="57">
        <f t="shared" si="196"/>
        <v>14.658661696759957</v>
      </c>
      <c r="HR61" s="57">
        <f t="shared" si="197"/>
        <v>17.41961613223425</v>
      </c>
      <c r="HS61" s="57">
        <f t="shared" si="198"/>
        <v>21.388792424147614</v>
      </c>
      <c r="HT61" s="57">
        <f t="shared" si="199"/>
        <v>1.1797419130234803</v>
      </c>
      <c r="HU61" s="57">
        <f t="shared" si="200"/>
        <v>11.665372852988682</v>
      </c>
      <c r="HV61" s="57">
        <f t="shared" si="201"/>
        <v>13.805768965535005</v>
      </c>
      <c r="HW61" s="57">
        <f t="shared" si="202"/>
        <v>13.314937692769544</v>
      </c>
      <c r="HX61" s="57">
        <f t="shared" si="203"/>
        <v>12.721269967211791</v>
      </c>
      <c r="HY61" s="57">
        <f t="shared" si="204"/>
        <v>12.722993512537759</v>
      </c>
      <c r="HZ61" s="57">
        <f t="shared" si="205"/>
        <v>12.435871395344133</v>
      </c>
      <c r="IA61" s="57">
        <f t="shared" si="206"/>
        <v>12.436420125199904</v>
      </c>
      <c r="IB61" s="57">
        <f t="shared" si="207"/>
        <v>12.155235807369067</v>
      </c>
      <c r="IC61" s="57">
        <f t="shared" si="208"/>
        <v>12.155250775112064</v>
      </c>
      <c r="ID61" s="61">
        <f t="shared" si="209"/>
        <v>2.120000000000001</v>
      </c>
      <c r="IE61" s="57">
        <f t="shared" si="210"/>
        <v>0</v>
      </c>
      <c r="IF61" s="57">
        <f t="shared" si="211"/>
        <v>0</v>
      </c>
      <c r="IG61" s="57">
        <f t="shared" si="212"/>
        <v>0</v>
      </c>
      <c r="IH61" s="57">
        <f t="shared" si="213"/>
        <v>0</v>
      </c>
      <c r="II61" s="57">
        <f t="shared" si="214"/>
        <v>0</v>
      </c>
      <c r="IJ61" s="57">
        <f t="shared" si="215"/>
        <v>0</v>
      </c>
      <c r="IK61" s="57">
        <f t="shared" si="216"/>
        <v>0</v>
      </c>
      <c r="IL61" s="57">
        <f t="shared" si="217"/>
        <v>0</v>
      </c>
      <c r="IM61" s="57">
        <f t="shared" si="218"/>
        <v>0</v>
      </c>
      <c r="IN61" s="57">
        <f t="shared" si="219"/>
        <v>0</v>
      </c>
      <c r="IO61" s="57">
        <f t="shared" si="220"/>
        <v>7.232643909943353</v>
      </c>
      <c r="IP61" s="57">
        <f t="shared" si="221"/>
        <v>11.808908876050495</v>
      </c>
      <c r="IQ61" s="57">
        <f t="shared" si="222"/>
        <v>2.3968710162315165</v>
      </c>
      <c r="IR61" s="57">
        <f t="shared" si="223"/>
        <v>0</v>
      </c>
      <c r="IS61" s="57">
        <f t="shared" si="224"/>
        <v>0</v>
      </c>
      <c r="IT61" s="57">
        <f t="shared" si="225"/>
        <v>0</v>
      </c>
      <c r="IU61" s="57">
        <f t="shared" si="226"/>
        <v>0</v>
      </c>
      <c r="IV61" s="57">
        <f t="shared" si="227"/>
        <v>0</v>
      </c>
      <c r="IW61" s="57">
        <f t="shared" si="228"/>
        <v>0</v>
      </c>
      <c r="IX61" s="57">
        <f t="shared" si="229"/>
        <v>0</v>
      </c>
      <c r="IY61" s="57">
        <f t="shared" si="230"/>
        <v>0</v>
      </c>
      <c r="IZ61" s="61">
        <f t="shared" si="231"/>
        <v>2.120000000000001</v>
      </c>
      <c r="JA61" s="256" t="e">
        <f t="shared" si="349"/>
        <v>#N/A</v>
      </c>
      <c r="JB61" s="256" t="e">
        <f t="shared" si="350"/>
        <v>#N/A</v>
      </c>
      <c r="JC61" s="256" t="e">
        <f t="shared" si="351"/>
        <v>#N/A</v>
      </c>
      <c r="JD61" s="256" t="e">
        <f t="shared" si="352"/>
        <v>#N/A</v>
      </c>
      <c r="JE61" s="256" t="e">
        <f t="shared" si="353"/>
        <v>#N/A</v>
      </c>
      <c r="JF61" s="256" t="e">
        <f t="shared" si="354"/>
        <v>#N/A</v>
      </c>
      <c r="JG61" s="256" t="e">
        <f t="shared" si="355"/>
        <v>#N/A</v>
      </c>
      <c r="JH61" s="256" t="e">
        <f t="shared" si="356"/>
        <v>#N/A</v>
      </c>
      <c r="JI61" s="256" t="e">
        <f t="shared" si="357"/>
        <v>#N/A</v>
      </c>
      <c r="JJ61" s="256" t="e">
        <f t="shared" si="358"/>
        <v>#N/A</v>
      </c>
      <c r="JK61" s="256" t="e">
        <f t="shared" si="359"/>
        <v>#N/A</v>
      </c>
      <c r="JL61" s="256" t="e">
        <f t="shared" si="360"/>
        <v>#N/A</v>
      </c>
      <c r="JM61" s="256" t="e">
        <f t="shared" si="361"/>
        <v>#N/A</v>
      </c>
      <c r="JN61" s="256" t="e">
        <f t="shared" si="362"/>
        <v>#N/A</v>
      </c>
      <c r="JO61" s="256" t="e">
        <f t="shared" si="363"/>
        <v>#N/A</v>
      </c>
      <c r="JP61" s="256" t="e">
        <f t="shared" si="364"/>
        <v>#N/A</v>
      </c>
      <c r="JQ61" s="256" t="e">
        <f t="shared" si="365"/>
        <v>#N/A</v>
      </c>
      <c r="JR61" s="256" t="e">
        <f t="shared" si="366"/>
        <v>#N/A</v>
      </c>
      <c r="JS61" s="256" t="e">
        <f t="shared" si="367"/>
        <v>#N/A</v>
      </c>
      <c r="JT61" s="256" t="e">
        <f t="shared" si="368"/>
        <v>#N/A</v>
      </c>
      <c r="JU61" s="256" t="e">
        <f t="shared" si="369"/>
        <v>#N/A</v>
      </c>
      <c r="JV61" s="61">
        <f t="shared" si="233"/>
        <v>2.120000000000001</v>
      </c>
      <c r="JW61" s="46">
        <f t="shared" si="478"/>
        <v>0</v>
      </c>
      <c r="JX61" s="46">
        <f t="shared" si="479"/>
        <v>0</v>
      </c>
      <c r="JY61" s="46">
        <f t="shared" si="480"/>
        <v>0</v>
      </c>
      <c r="JZ61" s="46">
        <f t="shared" si="481"/>
        <v>0</v>
      </c>
      <c r="KA61" s="46">
        <f t="shared" si="482"/>
        <v>0</v>
      </c>
      <c r="KB61" s="46">
        <f t="shared" si="483"/>
        <v>0</v>
      </c>
      <c r="KC61" s="46">
        <f t="shared" si="484"/>
        <v>0</v>
      </c>
      <c r="KD61" s="46">
        <f t="shared" si="485"/>
        <v>0</v>
      </c>
      <c r="KE61" s="46">
        <f t="shared" si="486"/>
        <v>0</v>
      </c>
      <c r="KF61" s="46">
        <f t="shared" si="487"/>
        <v>0</v>
      </c>
      <c r="KG61" s="46">
        <f t="shared" si="488"/>
        <v>0</v>
      </c>
      <c r="KH61" s="46">
        <f t="shared" si="489"/>
        <v>0</v>
      </c>
      <c r="KI61" s="46">
        <f t="shared" si="490"/>
        <v>0</v>
      </c>
      <c r="KJ61" s="46">
        <f t="shared" si="491"/>
        <v>0</v>
      </c>
      <c r="KK61" s="46">
        <f t="shared" si="492"/>
        <v>0</v>
      </c>
      <c r="KL61" s="46">
        <f t="shared" si="493"/>
        <v>0</v>
      </c>
      <c r="KM61" s="46">
        <f t="shared" si="494"/>
        <v>0</v>
      </c>
      <c r="KN61" s="46">
        <f t="shared" si="495"/>
        <v>0</v>
      </c>
      <c r="KO61" s="46">
        <f t="shared" si="496"/>
        <v>0</v>
      </c>
      <c r="KP61" s="46">
        <f t="shared" si="497"/>
        <v>0</v>
      </c>
      <c r="KQ61" s="46">
        <f t="shared" si="498"/>
        <v>0</v>
      </c>
      <c r="KR61" s="61">
        <f t="shared" si="255"/>
        <v>2.120000000000001</v>
      </c>
      <c r="KS61" s="1">
        <f t="shared" si="499"/>
        <v>0</v>
      </c>
      <c r="KT61" s="1">
        <f t="shared" si="500"/>
        <v>0</v>
      </c>
      <c r="KU61" s="1">
        <f t="shared" si="501"/>
        <v>0</v>
      </c>
      <c r="KV61" s="1">
        <f t="shared" si="502"/>
        <v>0</v>
      </c>
      <c r="KW61" s="1">
        <f t="shared" si="503"/>
        <v>0</v>
      </c>
      <c r="KX61" s="1">
        <f t="shared" si="504"/>
        <v>0</v>
      </c>
      <c r="KY61" s="1">
        <f t="shared" si="505"/>
        <v>0</v>
      </c>
      <c r="KZ61" s="1">
        <f t="shared" si="506"/>
        <v>0</v>
      </c>
      <c r="LA61" s="1">
        <f t="shared" si="507"/>
        <v>0</v>
      </c>
      <c r="LB61" s="1">
        <f t="shared" si="508"/>
        <v>0</v>
      </c>
      <c r="LC61" s="1">
        <f t="shared" si="509"/>
        <v>0</v>
      </c>
      <c r="LD61" s="1">
        <f t="shared" si="510"/>
        <v>0</v>
      </c>
      <c r="LE61" s="1">
        <f t="shared" si="511"/>
        <v>0</v>
      </c>
      <c r="LF61" s="1">
        <f t="shared" si="512"/>
        <v>0</v>
      </c>
      <c r="LG61" s="1">
        <f t="shared" si="513"/>
        <v>0</v>
      </c>
      <c r="LH61" s="1">
        <f t="shared" si="514"/>
        <v>0</v>
      </c>
      <c r="LI61" s="1">
        <f t="shared" si="515"/>
        <v>0</v>
      </c>
      <c r="LJ61" s="1">
        <f t="shared" si="516"/>
        <v>0</v>
      </c>
      <c r="LK61" s="1">
        <f t="shared" si="517"/>
        <v>0</v>
      </c>
      <c r="LL61" s="1">
        <f t="shared" si="518"/>
        <v>0</v>
      </c>
      <c r="LM61" s="1">
        <f t="shared" si="519"/>
        <v>0</v>
      </c>
      <c r="LN61" s="61">
        <f t="shared" si="277"/>
        <v>2.120000000000001</v>
      </c>
      <c r="LO61" s="57">
        <f t="shared" si="278"/>
        <v>6.2701471639416511</v>
      </c>
      <c r="LP61" s="57">
        <f t="shared" si="279"/>
        <v>15.445092187367718</v>
      </c>
      <c r="LQ61" s="57">
        <f t="shared" si="280"/>
        <v>15.182412869471369</v>
      </c>
      <c r="LR61" s="57">
        <f t="shared" si="281"/>
        <v>13.814876153600482</v>
      </c>
      <c r="LS61" s="57">
        <f t="shared" si="282"/>
        <v>11.628445618815404</v>
      </c>
      <c r="LT61" s="57">
        <f t="shared" si="283"/>
        <v>9.1028962211849684</v>
      </c>
      <c r="LU61" s="57">
        <f t="shared" si="284"/>
        <v>7.4929665886610382</v>
      </c>
      <c r="LV61" s="57">
        <f t="shared" si="285"/>
        <v>6.3562661200751815</v>
      </c>
      <c r="LW61" s="57">
        <f t="shared" si="286"/>
        <v>6.3389271193781722</v>
      </c>
      <c r="LX61" s="57">
        <f t="shared" si="287"/>
        <v>7.0024022272994593</v>
      </c>
      <c r="LY61" s="57">
        <f t="shared" si="288"/>
        <v>8.4333692467923846</v>
      </c>
      <c r="LZ61" s="57">
        <f t="shared" si="289"/>
        <v>11.518434112171914</v>
      </c>
      <c r="MA61" s="57">
        <f t="shared" si="290"/>
        <v>11.30237659051074</v>
      </c>
      <c r="MB61" s="57">
        <f t="shared" si="291"/>
        <v>9.57608755027975</v>
      </c>
      <c r="MC61" s="57">
        <f t="shared" si="292"/>
        <v>8.3263011206950637</v>
      </c>
      <c r="MD61" s="57">
        <f t="shared" si="293"/>
        <v>7.2736004462304837</v>
      </c>
      <c r="ME61" s="57">
        <f t="shared" si="294"/>
        <v>7.2766566631157925</v>
      </c>
      <c r="MF61" s="57">
        <f t="shared" si="295"/>
        <v>6.767527341424171</v>
      </c>
      <c r="MG61" s="57">
        <f t="shared" si="296"/>
        <v>6.7685003575818641</v>
      </c>
      <c r="MH61" s="57">
        <f t="shared" si="297"/>
        <v>6.2699000323725231</v>
      </c>
      <c r="MI61" s="57">
        <f t="shared" si="298"/>
        <v>6.2699265734029215</v>
      </c>
      <c r="MJ61" s="61">
        <f t="shared" si="299"/>
        <v>2.120000000000001</v>
      </c>
      <c r="MK61" s="57" t="e">
        <f t="shared" si="435"/>
        <v>#N/A</v>
      </c>
      <c r="ML61" s="57" t="e">
        <f t="shared" si="370"/>
        <v>#N/A</v>
      </c>
      <c r="MM61" s="57" t="e">
        <f t="shared" si="371"/>
        <v>#N/A</v>
      </c>
      <c r="MN61" s="57" t="e">
        <f t="shared" si="372"/>
        <v>#N/A</v>
      </c>
      <c r="MO61" s="57" t="e">
        <f t="shared" si="373"/>
        <v>#N/A</v>
      </c>
      <c r="MP61" s="57" t="e">
        <f t="shared" si="374"/>
        <v>#N/A</v>
      </c>
      <c r="MQ61" s="57" t="e">
        <f t="shared" si="375"/>
        <v>#N/A</v>
      </c>
      <c r="MR61" s="57" t="e">
        <f t="shared" si="376"/>
        <v>#N/A</v>
      </c>
      <c r="MS61" s="57" t="e">
        <f t="shared" si="377"/>
        <v>#N/A</v>
      </c>
      <c r="MT61" s="57" t="e">
        <f t="shared" si="378"/>
        <v>#N/A</v>
      </c>
      <c r="MU61" s="57" t="e">
        <f t="shared" si="379"/>
        <v>#N/A</v>
      </c>
      <c r="MV61" s="57" t="e">
        <f t="shared" si="380"/>
        <v>#N/A</v>
      </c>
      <c r="MW61" s="57" t="e">
        <f t="shared" si="381"/>
        <v>#N/A</v>
      </c>
      <c r="MX61" s="57" t="e">
        <f t="shared" si="382"/>
        <v>#N/A</v>
      </c>
      <c r="MY61" s="57" t="e">
        <f t="shared" si="383"/>
        <v>#N/A</v>
      </c>
      <c r="MZ61" s="57" t="e">
        <f t="shared" si="384"/>
        <v>#N/A</v>
      </c>
      <c r="NA61" s="57" t="e">
        <f t="shared" si="385"/>
        <v>#N/A</v>
      </c>
      <c r="NB61" s="57" t="e">
        <f t="shared" si="386"/>
        <v>#N/A</v>
      </c>
      <c r="NC61" s="57" t="e">
        <f t="shared" si="387"/>
        <v>#N/A</v>
      </c>
      <c r="ND61" s="57" t="e">
        <f t="shared" si="388"/>
        <v>#N/A</v>
      </c>
      <c r="NE61" s="57" t="e">
        <f t="shared" si="389"/>
        <v>#N/A</v>
      </c>
      <c r="NF61" s="61">
        <f t="shared" si="320"/>
        <v>2.120000000000001</v>
      </c>
      <c r="NG61" s="256">
        <f>IF(OY60=0,MIN('Drive Train'!$F$35-FQ60*$C$19*'Drive Train'!$F$39,NG60+$C$39)-$C$7,IF(LO60-1&lt;=0,0,IF($C$37=Motors!$C$30,MAX(MAX(NG$8:NG60)*-1,NG60-$C$39),MAX(0,MAX(NG$8:NG60)*-1,NG60-$C$39))))</f>
        <v>0</v>
      </c>
      <c r="NH61" s="256">
        <f>IF(OZ60=0,MIN('Drive Train'!$F$35-FR60*$C$19*'Drive Train'!$F$39,NH60+$C$39)-$C$7,IF(LP60-1&lt;=0,0,IF($C$37=Motors!$C$30,MAX(MAX(NH$8:NH60)*-1,NH60-$C$39),MAX(0,MAX(NH$8:NH60)*-1,NH60-$C$39))))</f>
        <v>0</v>
      </c>
      <c r="NI61" s="256">
        <f>IF(PA60=0,MIN('Drive Train'!$F$35-FS60*$C$19*'Drive Train'!$F$39,NI60+$C$39)-$C$7,IF(LQ60-1&lt;=0,0,IF($C$37=Motors!$C$30,MAX(MAX(NI$8:NI60)*-1,NI60-$C$39),MAX(0,MAX(NI$8:NI60)*-1,NI60-$C$39))))</f>
        <v>0</v>
      </c>
      <c r="NJ61" s="256">
        <f>IF(PB60=0,MIN('Drive Train'!$F$35-FT60*$C$19*'Drive Train'!$F$39,NJ60+$C$39)-$C$7,IF(LR60-1&lt;=0,0,IF($C$37=Motors!$C$30,MAX(MAX(NJ$8:NJ60)*-1,NJ60-$C$39),MAX(0,MAX(NJ$8:NJ60)*-1,NJ60-$C$39))))</f>
        <v>0</v>
      </c>
      <c r="NK61" s="256">
        <f>IF(PC60=0,MIN('Drive Train'!$F$35-FU60*$C$19*'Drive Train'!$F$39,NK60+$C$39)-$C$7,IF(LS60-1&lt;=0,0,IF($C$37=Motors!$C$30,MAX(MAX(NK$8:NK60)*-1,NK60-$C$39),MAX(0,MAX(NK$8:NK60)*-1,NK60-$C$39))))</f>
        <v>0</v>
      </c>
      <c r="NL61" s="256">
        <f>IF(PD60=0,MIN('Drive Train'!$F$35-FV60*$C$19*'Drive Train'!$F$39,NL60+$C$39)-$C$7,IF(LT60-1&lt;=0,0,IF($C$37=Motors!$C$30,MAX(MAX(NL$8:NL60)*-1,NL60-$C$39),MAX(0,MAX(NL$8:NL60)*-1,NL60-$C$39))))</f>
        <v>0</v>
      </c>
      <c r="NM61" s="256">
        <f>IF(PE60=0,MIN('Drive Train'!$F$35-FW60*$C$19*'Drive Train'!$F$39,NM60+$C$39)-$C$7,IF(LU60-1&lt;=0,0,IF($C$37=Motors!$C$30,MAX(MAX(NM$8:NM60)*-1,NM60-$C$39),MAX(0,MAX(NM$8:NM60)*-1,NM60-$C$39))))</f>
        <v>0</v>
      </c>
      <c r="NN61" s="256">
        <f>IF(PF60=0,MIN('Drive Train'!$F$35-FX60*$C$19*'Drive Train'!$F$39,NN60+$C$39)-$C$7,IF(LV60-1&lt;=0,0,IF($C$37=Motors!$C$30,MAX(MAX(NN$8:NN60)*-1,NN60-$C$39),MAX(0,MAX(NN$8:NN60)*-1,NN60-$C$39))))</f>
        <v>0</v>
      </c>
      <c r="NO61" s="256">
        <f>IF(PG60=0,MIN('Drive Train'!$F$35-FY60*$C$19*'Drive Train'!$F$39,NO60+$C$39)-$C$7,IF(LW60-1&lt;=0,0,IF($C$37=Motors!$C$30,MAX(MAX(NO$8:NO60)*-1,NO60-$C$39),MAX(0,MAX(NO$8:NO60)*-1,NO60-$C$39))))</f>
        <v>0</v>
      </c>
      <c r="NP61" s="256">
        <f>IF(PH60=0,MIN('Drive Train'!$F$35-FZ60*$C$19*'Drive Train'!$F$39,NP60+$C$39)-$C$7,IF(LX60-1&lt;=0,0,IF($C$37=Motors!$C$30,MAX(MAX(NP$8:NP60)*-1,NP60-$C$39),MAX(0,MAX(NP$8:NP60)*-1,NP60-$C$39))))</f>
        <v>0</v>
      </c>
      <c r="NQ61" s="256">
        <f>IF(PI60=0,MIN('Drive Train'!$F$35-GA60*$C$19*'Drive Train'!$F$39,NQ60+$C$39)-$C$7,IF(LY60-1&lt;=0,0,IF($C$37=Motors!$C$30,MAX(MAX(NQ$8:NQ60)*-1,NQ60-$C$39),MAX(0,MAX(NQ$8:NQ60)*-1,NQ60-$C$39))))</f>
        <v>7.232643909943353</v>
      </c>
      <c r="NR61" s="256">
        <f>IF(PJ60=0,MIN('Drive Train'!$F$35-GB60*$C$19*'Drive Train'!$F$39,NR60+$C$39)-$C$7,IF(LZ60-1&lt;=0,0,IF($C$37=Motors!$C$30,MAX(MAX(NR$8:NR60)*-1,NR60-$C$39),MAX(0,MAX(NR$8:NR60)*-1,NR60-$C$39))))</f>
        <v>11.808908876050495</v>
      </c>
      <c r="NS61" s="256">
        <f>IF(PK60=0,MIN('Drive Train'!$F$35-GC60*$C$19*'Drive Train'!$F$39,NS60+$C$39)-$C$7,IF(MA60-1&lt;=0,0,IF($C$37=Motors!$C$30,MAX(MAX(NS$8:NS60)*-1,NS60-$C$39),MAX(0,MAX(NS$8:NS60)*-1,NS60-$C$39))))</f>
        <v>2.3968710162315165</v>
      </c>
      <c r="NT61" s="256">
        <f>IF(PL60=0,MIN('Drive Train'!$F$35-GD60*$C$19*'Drive Train'!$F$39,NT60+$C$39)-$C$7,IF(MB60-1&lt;=0,0,IF($C$37=Motors!$C$30,MAX(MAX(NT$8:NT60)*-1,NT60-$C$39),MAX(0,MAX(NT$8:NT60)*-1,NT60-$C$39))))</f>
        <v>0</v>
      </c>
      <c r="NU61" s="256">
        <f>IF(PM60=0,MIN('Drive Train'!$F$35-GE60*$C$19*'Drive Train'!$F$39,NU60+$C$39)-$C$7,IF(MC60-1&lt;=0,0,IF($C$37=Motors!$C$30,MAX(MAX(NU$8:NU60)*-1,NU60-$C$39),MAX(0,MAX(NU$8:NU60)*-1,NU60-$C$39))))</f>
        <v>0</v>
      </c>
      <c r="NV61" s="256">
        <f>IF(PN60=0,MIN('Drive Train'!$F$35-GF60*$C$19*'Drive Train'!$F$39,NV60+$C$39)-$C$7,IF(MD60-1&lt;=0,0,IF($C$37=Motors!$C$30,MAX(MAX(NV$8:NV60)*-1,NV60-$C$39),MAX(0,MAX(NV$8:NV60)*-1,NV60-$C$39))))</f>
        <v>0</v>
      </c>
      <c r="NW61" s="256">
        <f>IF(PO60=0,MIN('Drive Train'!$F$35-GG60*$C$19*'Drive Train'!$F$39,NW60+$C$39)-$C$7,IF(ME60-1&lt;=0,0,IF($C$37=Motors!$C$30,MAX(MAX(NW$8:NW60)*-1,NW60-$C$39),MAX(0,MAX(NW$8:NW60)*-1,NW60-$C$39))))</f>
        <v>0</v>
      </c>
      <c r="NX61" s="256">
        <f>IF(PP60=0,MIN('Drive Train'!$F$35-GH60*$C$19*'Drive Train'!$F$39,NX60+$C$39)-$C$7,IF(MF60-1&lt;=0,0,IF($C$37=Motors!$C$30,MAX(MAX(NX$8:NX60)*-1,NX60-$C$39),MAX(0,MAX(NX$8:NX60)*-1,NX60-$C$39))))</f>
        <v>0</v>
      </c>
      <c r="NY61" s="256">
        <f>IF(PQ60=0,MIN('Drive Train'!$F$35-GI60*$C$19*'Drive Train'!$F$39,NY60+$C$39)-$C$7,IF(MG60-1&lt;=0,0,IF($C$37=Motors!$C$30,MAX(MAX(NY$8:NY60)*-1,NY60-$C$39),MAX(0,MAX(NY$8:NY60)*-1,NY60-$C$39))))</f>
        <v>0</v>
      </c>
      <c r="NZ61" s="256">
        <f>IF(PR60=0,MIN('Drive Train'!$F$35-GJ60*$C$19*'Drive Train'!$F$39,NZ60+$C$39)-$C$7,IF(MH60-1&lt;=0,0,IF($C$37=Motors!$C$30,MAX(MAX(NZ$8:NZ60)*-1,NZ60-$C$39),MAX(0,MAX(NZ$8:NZ60)*-1,NZ60-$C$39))))</f>
        <v>0</v>
      </c>
      <c r="OA61" s="256">
        <f>IF(PS60=0,MIN('Drive Train'!$F$35-GK60*$C$19*'Drive Train'!$F$39,OA60+$C$39)-$C$7,IF(MI60-1&lt;=0,0,IF($C$37=Motors!$C$30,MAX(MAX(OA$8:OA60)*-1,OA60-$C$39),MAX(0,MAX(OA$8:OA60)*-1,OA60-$C$39))))</f>
        <v>0</v>
      </c>
      <c r="OB61" s="61">
        <f t="shared" si="321"/>
        <v>2.120000000000001</v>
      </c>
      <c r="OC61" s="256">
        <f>'Drive Train'!$F$35-(FQ61*$C$13)*$C$19*'Drive Train'!$F$39</f>
        <v>12.23503</v>
      </c>
      <c r="OD61" s="256">
        <f>'Drive Train'!$F$35-(FR61*$C$13)*$C$19*'Drive Train'!$F$39</f>
        <v>12.23503</v>
      </c>
      <c r="OE61" s="256">
        <f>'Drive Train'!$F$35-(FS61*$C$13)*$C$19*'Drive Train'!$F$39</f>
        <v>12.23503</v>
      </c>
      <c r="OF61" s="256">
        <f>'Drive Train'!$F$35-(FT61*$C$13)*$C$19*'Drive Train'!$F$39</f>
        <v>12.23503</v>
      </c>
      <c r="OG61" s="256">
        <f>'Drive Train'!$F$35-(FU61*$C$13)*$C$19*'Drive Train'!$F$39</f>
        <v>12.23503</v>
      </c>
      <c r="OH61" s="256">
        <f>'Drive Train'!$F$35-(FV61*$C$13)*$C$19*'Drive Train'!$F$39</f>
        <v>12.23503</v>
      </c>
      <c r="OI61" s="256">
        <f>'Drive Train'!$F$35-(FW61*$C$13)*$C$19*'Drive Train'!$F$39</f>
        <v>12.23503</v>
      </c>
      <c r="OJ61" s="256">
        <f>'Drive Train'!$F$35-(FX61*$C$13)*$C$19*'Drive Train'!$F$39</f>
        <v>12.23503</v>
      </c>
      <c r="OK61" s="256">
        <f>'Drive Train'!$F$35-(FY61*$C$13)*$C$19*'Drive Train'!$F$39</f>
        <v>12.23503</v>
      </c>
      <c r="OL61" s="256">
        <f>'Drive Train'!$F$35-(FZ61*$C$13)*$C$19*'Drive Train'!$F$39</f>
        <v>12.23503</v>
      </c>
      <c r="OM61" s="256">
        <f>'Drive Train'!$F$35-(GA61*$C$13)*$C$19*'Drive Train'!$F$39</f>
        <v>12.23503</v>
      </c>
      <c r="ON61" s="256">
        <f>'Drive Train'!$F$35-(GB61*$C$13)*$C$19*'Drive Train'!$F$39</f>
        <v>12.024852221815998</v>
      </c>
      <c r="OO61" s="256">
        <f>'Drive Train'!$F$35-(GC61*$C$13)*$C$19*'Drive Train'!$F$39</f>
        <v>12.23503</v>
      </c>
      <c r="OP61" s="256">
        <f>'Drive Train'!$F$35-(GD61*$C$13)*$C$19*'Drive Train'!$F$39</f>
        <v>12.23503</v>
      </c>
      <c r="OQ61" s="256">
        <f>'Drive Train'!$F$35-(GE61*$C$13)*$C$19*'Drive Train'!$F$39</f>
        <v>12.23503</v>
      </c>
      <c r="OR61" s="256">
        <f>'Drive Train'!$F$35-(GF61*$C$13)*$C$19*'Drive Train'!$F$39</f>
        <v>12.23503</v>
      </c>
      <c r="OS61" s="256">
        <f>'Drive Train'!$F$35-(GG61*$C$13)*$C$19*'Drive Train'!$F$39</f>
        <v>12.23503</v>
      </c>
      <c r="OT61" s="256">
        <f>'Drive Train'!$F$35-(GH61*$C$13)*$C$19*'Drive Train'!$F$39</f>
        <v>12.23503</v>
      </c>
      <c r="OU61" s="256">
        <f>'Drive Train'!$F$35-(GI61*$C$13)*$C$19*'Drive Train'!$F$39</f>
        <v>12.23503</v>
      </c>
      <c r="OV61" s="256">
        <f>'Drive Train'!$F$35-(GJ61*$C$13)*$C$19*'Drive Train'!$F$39</f>
        <v>12.23503</v>
      </c>
      <c r="OW61" s="256">
        <f>'Drive Train'!$F$35-(GK61*$C$13)*$C$19*'Drive Train'!$F$39</f>
        <v>12.23503</v>
      </c>
      <c r="OX61" s="61">
        <f t="shared" si="322"/>
        <v>2.120000000000001</v>
      </c>
      <c r="OY61" s="1">
        <f>IF(PU61&gt;='Drive Train'!$F$29,1,0)</f>
        <v>1</v>
      </c>
      <c r="OZ61" s="1">
        <f>IF(PV61&gt;='Drive Train'!$F$29,1,0)</f>
        <v>1</v>
      </c>
      <c r="PA61" s="1">
        <f>IF(PW61&gt;='Drive Train'!$F$29,1,0)</f>
        <v>1</v>
      </c>
      <c r="PB61" s="1">
        <f>IF(PX61&gt;='Drive Train'!$F$29,1,0)</f>
        <v>1</v>
      </c>
      <c r="PC61" s="1">
        <f>IF(PY61&gt;='Drive Train'!$F$29,1,0)</f>
        <v>1</v>
      </c>
      <c r="PD61" s="1">
        <f>IF(PZ61&gt;='Drive Train'!$F$29,1,0)</f>
        <v>1</v>
      </c>
      <c r="PE61" s="1">
        <f>IF(QA61&gt;='Drive Train'!$F$29,1,0)</f>
        <v>1</v>
      </c>
      <c r="PF61" s="1">
        <f>IF(QB61&gt;='Drive Train'!$F$29,1,0)</f>
        <v>1</v>
      </c>
      <c r="PG61" s="1">
        <f>IF(QC61&gt;='Drive Train'!$F$29,1,0)</f>
        <v>1</v>
      </c>
      <c r="PH61" s="1">
        <f>IF(QD61&gt;='Drive Train'!$F$29,1,0)</f>
        <v>1</v>
      </c>
      <c r="PI61" s="1">
        <f>IF(QE61&gt;='Drive Train'!$F$29,1,0)</f>
        <v>1</v>
      </c>
      <c r="PJ61" s="1">
        <f>IF(QF61&gt;='Drive Train'!$F$29,1,0)</f>
        <v>0</v>
      </c>
      <c r="PK61" s="1">
        <f>IF(QG61&gt;='Drive Train'!$F$29,1,0)</f>
        <v>1</v>
      </c>
      <c r="PL61" s="1">
        <f>IF(QH61&gt;='Drive Train'!$F$29,1,0)</f>
        <v>1</v>
      </c>
      <c r="PM61" s="1">
        <f>IF(QI61&gt;='Drive Train'!$F$29,1,0)</f>
        <v>1</v>
      </c>
      <c r="PN61" s="1">
        <f>IF(QJ61&gt;='Drive Train'!$F$29,1,0)</f>
        <v>1</v>
      </c>
      <c r="PO61" s="1">
        <f>IF(QK61&gt;='Drive Train'!$F$29,1,0)</f>
        <v>1</v>
      </c>
      <c r="PP61" s="1">
        <f>IF(QL61&gt;='Drive Train'!$F$29,1,0)</f>
        <v>1</v>
      </c>
      <c r="PQ61" s="1">
        <f>IF(QM61&gt;='Drive Train'!$F$29,1,0)</f>
        <v>1</v>
      </c>
      <c r="PR61" s="1">
        <f>IF(QN61&gt;='Drive Train'!$F$29,1,0)</f>
        <v>1</v>
      </c>
      <c r="PS61" s="1">
        <f>IF(QO61&gt;='Drive Train'!$F$29,1,0)</f>
        <v>1</v>
      </c>
      <c r="PT61" s="253">
        <f t="shared" si="323"/>
        <v>2.120000000000001</v>
      </c>
      <c r="PU61" s="57">
        <f t="shared" si="324"/>
        <v>19.968909958510153</v>
      </c>
      <c r="PV61" s="57">
        <f t="shared" si="325"/>
        <v>18.403164321147198</v>
      </c>
      <c r="PW61" s="57">
        <f t="shared" si="326"/>
        <v>22.538836447371018</v>
      </c>
      <c r="PX61" s="57">
        <f t="shared" si="327"/>
        <v>24.221485547043518</v>
      </c>
      <c r="PY61" s="57">
        <f t="shared" si="328"/>
        <v>24.10541489220585</v>
      </c>
      <c r="PZ61" s="57">
        <f t="shared" si="329"/>
        <v>22.713139303509287</v>
      </c>
      <c r="QA61" s="57">
        <f t="shared" si="330"/>
        <v>21.282484386294488</v>
      </c>
      <c r="QB61" s="57">
        <f t="shared" si="331"/>
        <v>19.726704513167281</v>
      </c>
      <c r="QC61" s="57">
        <f t="shared" si="332"/>
        <v>18.533083885895195</v>
      </c>
      <c r="QD61" s="57">
        <f t="shared" si="333"/>
        <v>17.424592767962721</v>
      </c>
      <c r="QE61" s="57">
        <f t="shared" si="334"/>
        <v>16.326694814009858</v>
      </c>
      <c r="QF61" s="57">
        <f t="shared" si="335"/>
        <v>15.004459488960485</v>
      </c>
      <c r="QG61" s="57">
        <f t="shared" si="336"/>
        <v>17.316757867358898</v>
      </c>
      <c r="QH61" s="57">
        <f t="shared" si="337"/>
        <v>18.464639206034807</v>
      </c>
      <c r="QI61" s="57">
        <f t="shared" si="338"/>
        <v>19.065796406057391</v>
      </c>
      <c r="QJ61" s="57">
        <f t="shared" si="339"/>
        <v>19.322128083729115</v>
      </c>
      <c r="QK61" s="57">
        <f t="shared" si="340"/>
        <v>19.761015031475313</v>
      </c>
      <c r="QL61" s="57">
        <f t="shared" si="341"/>
        <v>19.832363475495679</v>
      </c>
      <c r="QM61" s="57">
        <f t="shared" si="342"/>
        <v>20.018547644383595</v>
      </c>
      <c r="QN61" s="57">
        <f t="shared" si="343"/>
        <v>19.909949869062274</v>
      </c>
      <c r="QO61" s="57">
        <f t="shared" si="344"/>
        <v>19.915663193278409</v>
      </c>
      <c r="QP61" s="61">
        <f t="shared" si="345"/>
        <v>2.120000000000001</v>
      </c>
      <c r="QQ61" s="57">
        <f t="shared" si="436"/>
        <v>3.4695548865589357E-2</v>
      </c>
      <c r="QR61" s="57">
        <f t="shared" si="437"/>
        <v>3.4695548865589357E-2</v>
      </c>
      <c r="QS61" s="57">
        <f t="shared" si="438"/>
        <v>3.4695548865589357E-2</v>
      </c>
      <c r="QT61" s="57">
        <f t="shared" si="439"/>
        <v>3.4695548865589357E-2</v>
      </c>
      <c r="QU61" s="57">
        <f t="shared" si="440"/>
        <v>3.4695548865589357E-2</v>
      </c>
      <c r="QV61" s="57">
        <f t="shared" si="441"/>
        <v>3.4695548865589357E-2</v>
      </c>
      <c r="QW61" s="57">
        <f t="shared" si="442"/>
        <v>3.4695548865589357E-2</v>
      </c>
      <c r="QX61" s="57">
        <f t="shared" si="443"/>
        <v>3.4695548865589357E-2</v>
      </c>
      <c r="QY61" s="57">
        <f t="shared" si="444"/>
        <v>3.4695548865589357E-2</v>
      </c>
      <c r="QZ61" s="57">
        <f t="shared" si="445"/>
        <v>3.4695548865589357E-2</v>
      </c>
      <c r="RA61" s="57">
        <f t="shared" si="446"/>
        <v>3.4695548865589357E-2</v>
      </c>
      <c r="RB61" s="57">
        <f t="shared" si="447"/>
        <v>7.8898939624176226E-2</v>
      </c>
      <c r="RC61" s="57">
        <f t="shared" si="448"/>
        <v>3.4695548865589357E-2</v>
      </c>
      <c r="RD61" s="57">
        <f t="shared" si="449"/>
        <v>3.4695548865589357E-2</v>
      </c>
      <c r="RE61" s="57">
        <f t="shared" si="450"/>
        <v>3.4695548865589357E-2</v>
      </c>
      <c r="RF61" s="57">
        <f t="shared" si="451"/>
        <v>3.4695548865589357E-2</v>
      </c>
      <c r="RG61" s="57">
        <f t="shared" si="452"/>
        <v>3.4695548865589357E-2</v>
      </c>
      <c r="RH61" s="57">
        <f t="shared" si="453"/>
        <v>3.4695548865589357E-2</v>
      </c>
      <c r="RI61" s="57">
        <f t="shared" si="454"/>
        <v>3.4695548865589357E-2</v>
      </c>
      <c r="RJ61" s="57">
        <f t="shared" si="455"/>
        <v>3.4695548865589357E-2</v>
      </c>
      <c r="RK61" s="57">
        <f t="shared" si="456"/>
        <v>3.4695548865589357E-2</v>
      </c>
      <c r="RL61" s="61">
        <f t="shared" si="346"/>
        <v>2.120000000000001</v>
      </c>
      <c r="RM61" s="2">
        <f>IF(AND(LO61&gt;=LO$6*'Drive Train'!$AA$52,LO61&lt;=LO$6*'Drive Train'!$AA$53,KS61=0,JW61=0,EU61&gt;0),$C$17,0)</f>
        <v>0</v>
      </c>
      <c r="RN61" s="2">
        <f>IF(AND(LP61&gt;=LP$6*'Drive Train'!$AA$52,LP61&lt;=LP$6*'Drive Train'!$AA$53,KT61=0,JX61=0,EV61&gt;0),$C$17,0)</f>
        <v>0</v>
      </c>
      <c r="RO61" s="2">
        <f>IF(AND(LQ61&gt;=LQ$6*'Drive Train'!$AA$52,LQ61&lt;=LQ$6*'Drive Train'!$AA$53,KU61=0,JY61=0,EW61&gt;0),$C$17,0)</f>
        <v>0</v>
      </c>
      <c r="RP61" s="2">
        <f>IF(AND(LR61&gt;=LR$6*'Drive Train'!$AA$52,LR61&lt;=LR$6*'Drive Train'!$AA$53,KV61=0,JZ61=0,EX61&gt;0),$C$17,0)</f>
        <v>0</v>
      </c>
      <c r="RQ61" s="2">
        <f>IF(AND(LS61&gt;=LS$6*'Drive Train'!$AA$52,LS61&lt;=LS$6*'Drive Train'!$AA$53,KW61=0,KA61=0,EY61&gt;0),$C$17,0)</f>
        <v>0</v>
      </c>
      <c r="RR61" s="2">
        <f>IF(AND(LT61&gt;=LT$6*'Drive Train'!$AA$52,LT61&lt;=LT$6*'Drive Train'!$AA$53,KX61=0,KB61=0,EZ61&gt;0),$C$17,0)</f>
        <v>0</v>
      </c>
      <c r="RS61" s="2">
        <f>IF(AND(LU61&gt;=LU$6*'Drive Train'!$AA$52,LU61&lt;=LU$6*'Drive Train'!$AA$53,KY61=0,KC61=0,FA61&gt;0),$C$17,0)</f>
        <v>0</v>
      </c>
      <c r="RT61" s="2">
        <f>IF(AND(LV61&gt;=LV$6*'Drive Train'!$AA$52,LV61&lt;=LV$6*'Drive Train'!$AA$53,KZ61=0,KD61=0,FB61&gt;0),$C$17,0)</f>
        <v>0</v>
      </c>
      <c r="RU61" s="2">
        <f>IF(AND(LW61&gt;=LW$6*'Drive Train'!$AA$52,LW61&lt;=LW$6*'Drive Train'!$AA$53,LA61=0,KE61=0,FC61&gt;0),$C$17,0)</f>
        <v>0</v>
      </c>
      <c r="RV61" s="2">
        <f>IF(AND(LX61&gt;=LX$6*'Drive Train'!$AA$52,LX61&lt;=LX$6*'Drive Train'!$AA$53,LB61=0,KF61=0,FD61&gt;0),$C$17,0)</f>
        <v>0</v>
      </c>
      <c r="RW61" s="2">
        <f>IF(AND(LY61&gt;=LY$6*'Drive Train'!$AA$52,LY61&lt;=LY$6*'Drive Train'!$AA$53,LC61=0,KG61=0,FE61&gt;0),$C$17,0)</f>
        <v>0</v>
      </c>
      <c r="RX61" s="2">
        <f>IF(AND(LZ61&gt;=LZ$6*'Drive Train'!$AA$52,LZ61&lt;=LZ$6*'Drive Train'!$AA$53,LD61=0,KH61=0,FF61&gt;0),$C$17,0)</f>
        <v>0.04</v>
      </c>
      <c r="RY61" s="2">
        <f>IF(AND(MA61&gt;=MA$6*'Drive Train'!$AA$52,MA61&lt;=MA$6*'Drive Train'!$AA$53,LE61=0,KI61=0,FG61&gt;0),$C$17,0)</f>
        <v>0</v>
      </c>
      <c r="RZ61" s="2">
        <f>IF(AND(MB61&gt;=MB$6*'Drive Train'!$AA$52,MB61&lt;=MB$6*'Drive Train'!$AA$53,LF61=0,KJ61=0,FH61&gt;0),$C$17,0)</f>
        <v>0</v>
      </c>
      <c r="SA61" s="2">
        <f>IF(AND(MC61&gt;=MC$6*'Drive Train'!$AA$52,MC61&lt;=MC$6*'Drive Train'!$AA$53,LG61=0,KK61=0,FI61&gt;0),$C$17,0)</f>
        <v>0</v>
      </c>
      <c r="SB61" s="2">
        <f>IF(AND(MD61&gt;=MD$6*'Drive Train'!$AA$52,MD61&lt;=MD$6*'Drive Train'!$AA$53,LH61=0,KL61=0,FJ61&gt;0),$C$17,0)</f>
        <v>0</v>
      </c>
      <c r="SC61" s="2">
        <f>IF(AND(ME61&gt;=ME$6*'Drive Train'!$AA$52,ME61&lt;=ME$6*'Drive Train'!$AA$53,LI61=0,KM61=0,FK61&gt;0),$C$17,0)</f>
        <v>0</v>
      </c>
      <c r="SD61" s="2">
        <f>IF(AND(MF61&gt;=MF$6*'Drive Train'!$AA$52,MF61&lt;=MF$6*'Drive Train'!$AA$53,LJ61=0,KN61=0,FL61&gt;0),$C$17,0)</f>
        <v>0</v>
      </c>
      <c r="SE61" s="2">
        <f>IF(AND(MG61&gt;=MG$6*'Drive Train'!$AA$52,MG61&lt;=MG$6*'Drive Train'!$AA$53,LK61=0,KO61=0,FM61&gt;0),$C$17,0)</f>
        <v>0</v>
      </c>
      <c r="SF61" s="2">
        <f>IF(AND(MH61&gt;=MH$6*'Drive Train'!$AA$52,MH61&lt;=MH$6*'Drive Train'!$AA$53,LL61=0,KP61=0,FN61&gt;0),$C$17,0)</f>
        <v>0</v>
      </c>
      <c r="SG61" s="2">
        <f>IF(AND(MI61&gt;=MI$6*'Drive Train'!$AA$52,MI61&lt;=MI$6*'Drive Train'!$AA$53,LM61=0,KQ61=0,FO61&gt;0),$C$17,0)</f>
        <v>0</v>
      </c>
      <c r="SH61" s="61">
        <f t="shared" si="347"/>
        <v>2.120000000000001</v>
      </c>
      <c r="SI61" s="2">
        <f>IF(AND(EU61&lt;0,KS61=0,LO61&gt;=LO$6*'Drive Train'!$AA$52,LO61&lt;=LO$6*'Drive Train'!$AA$53,OY61=1,JW61=0),$C$17,0)</f>
        <v>0.04</v>
      </c>
      <c r="SJ61" s="2">
        <f>IF(AND(EV61&lt;0,KT61=0,LP61&gt;=LP$6*'Drive Train'!$AA$52,LP61&lt;=LP$6*'Drive Train'!$AA$53,OZ61=1,JX61=0),$C$17,0)</f>
        <v>0.04</v>
      </c>
      <c r="SK61" s="2">
        <f>IF(AND(EW61&lt;0,KU61=0,LQ61&gt;=LQ$6*'Drive Train'!$AA$52,LQ61&lt;=LQ$6*'Drive Train'!$AA$53,PA61=1,JY61=0),$C$17,0)</f>
        <v>0.04</v>
      </c>
      <c r="SL61" s="2">
        <f>IF(AND(EX61&lt;0,KV61=0,LR61&gt;=LR$6*'Drive Train'!$AA$52,LR61&lt;=LR$6*'Drive Train'!$AA$53,PB61=1,JZ61=0),$C$17,0)</f>
        <v>0.04</v>
      </c>
      <c r="SM61" s="2">
        <f>IF(AND(EY61&lt;0,KW61=0,LS61&gt;=LS$6*'Drive Train'!$AA$52,LS61&lt;=LS$6*'Drive Train'!$AA$53,PC61=1,KA61=0),$C$17,0)</f>
        <v>0.04</v>
      </c>
      <c r="SN61" s="2">
        <f>IF(AND(EZ61&lt;0,KX61=0,LT61&gt;=LT$6*'Drive Train'!$AA$52,LT61&lt;=LT$6*'Drive Train'!$AA$53,PD61=1,KB61=0),$C$17,0)</f>
        <v>0.04</v>
      </c>
      <c r="SO61" s="2">
        <f>IF(AND(FA61&lt;0,KY61=0,LU61&gt;=LU$6*'Drive Train'!$AA$52,LU61&lt;=LU$6*'Drive Train'!$AA$53,PE61=1,KC61=0),$C$17,0)</f>
        <v>0.04</v>
      </c>
      <c r="SP61" s="2">
        <f>IF(AND(FB61&lt;0,KZ61=0,LV61&gt;=LV$6*'Drive Train'!$AA$52,LV61&lt;=LV$6*'Drive Train'!$AA$53,PF61=1,KD61=0),$C$17,0)</f>
        <v>0.04</v>
      </c>
      <c r="SQ61" s="2">
        <f>IF(AND(FC61&lt;0,LA61=0,LW61&gt;=LW$6*'Drive Train'!$AA$52,LW61&lt;=LW$6*'Drive Train'!$AA$53,PG61=1,KE61=0),$C$17,0)</f>
        <v>0.04</v>
      </c>
      <c r="SR61" s="2">
        <f>IF(AND(FD61&lt;0,LB61=0,LX61&gt;=LX$6*'Drive Train'!$AA$52,LX61&lt;=LX$6*'Drive Train'!$AA$53,PH61=1,KF61=0),$C$17,0)</f>
        <v>0.04</v>
      </c>
      <c r="SS61" s="2">
        <f>IF(AND(FE61&lt;0,LC61=0,LY61&gt;=LY$6*'Drive Train'!$AA$52,LY61&lt;=LY$6*'Drive Train'!$AA$53,PI61=1,KG61=0),$C$17,0)</f>
        <v>0</v>
      </c>
      <c r="ST61" s="2">
        <f>IF(AND(FF61&lt;0,LD61=0,LZ61&gt;=LZ$6*'Drive Train'!$AA$52,LZ61&lt;=LZ$6*'Drive Train'!$AA$53,PJ61=1,KH61=0),$C$17,0)</f>
        <v>0</v>
      </c>
      <c r="SU61" s="2">
        <f>IF(AND(FG61&lt;0,LE61=0,MA61&gt;=MA$6*'Drive Train'!$AA$52,MA61&lt;=MA$6*'Drive Train'!$AA$53,PK61=1,KI61=0),$C$17,0)</f>
        <v>0.04</v>
      </c>
      <c r="SV61" s="2">
        <f>IF(AND(FH61&lt;0,LF61=0,MB61&gt;=MB$6*'Drive Train'!$AA$52,MB61&lt;=MB$6*'Drive Train'!$AA$53,PL61=1,KJ61=0),$C$17,0)</f>
        <v>0.04</v>
      </c>
      <c r="SW61" s="2">
        <f>IF(AND(FI61&lt;0,LG61=0,MC61&gt;=MC$6*'Drive Train'!$AA$52,MC61&lt;=MC$6*'Drive Train'!$AA$53,PM61=1,KK61=0),$C$17,0)</f>
        <v>0.04</v>
      </c>
      <c r="SX61" s="2">
        <f>IF(AND(FJ61&lt;0,LH61=0,MD61&gt;=MD$6*'Drive Train'!$AA$52,MD61&lt;=MD$6*'Drive Train'!$AA$53,PN61=1,KL61=0),$C$17,0)</f>
        <v>0.04</v>
      </c>
      <c r="SY61" s="2">
        <f>IF(AND(FK61&lt;0,LI61=0,ME61&gt;=ME$6*'Drive Train'!$AA$52,ME61&lt;=ME$6*'Drive Train'!$AA$53,PO61=1,KM61=0),$C$17,0)</f>
        <v>0.04</v>
      </c>
      <c r="SZ61" s="2">
        <f>IF(AND(FL61&lt;0,LJ61=0,MF61&gt;=MF$6*'Drive Train'!$AA$52,MF61&lt;=MF$6*'Drive Train'!$AA$53,PP61=1,KN61=0),$C$17,0)</f>
        <v>0.04</v>
      </c>
      <c r="TA61" s="2">
        <f>IF(AND(FM61&lt;0,LK61=0,MG61&gt;=MG$6*'Drive Train'!$AA$52,MG61&lt;=MG$6*'Drive Train'!$AA$53,PQ61=1,KO61=0),$C$17,0)</f>
        <v>0.04</v>
      </c>
      <c r="TB61" s="2">
        <f>IF(AND(FN61&lt;0,LL61=0,MH61&gt;=MH$6*'Drive Train'!$AA$52,MH61&lt;=MH$6*'Drive Train'!$AA$53,PR61=1,KP61=0),$C$17,0)</f>
        <v>0.04</v>
      </c>
      <c r="TC61" s="2">
        <f>IF(AND(FO61&lt;0,LM61=0,MI61&gt;=MI$6*'Drive Train'!$AA$52,MI61&lt;=MI$6*'Drive Train'!$AA$53,PS61=1,KQ61=0),$C$17,0)</f>
        <v>0.04</v>
      </c>
      <c r="TD61" s="144">
        <f t="shared" si="348"/>
        <v>2.120000000000001</v>
      </c>
    </row>
    <row r="62" spans="3:524" x14ac:dyDescent="0.2">
      <c r="C62" s="3" t="s">
        <v>124</v>
      </c>
      <c r="E62" s="26">
        <f t="shared" ref="E62:O62" si="529">$C$12*$C$19/E46*$C$21</f>
        <v>92.612086669084817</v>
      </c>
      <c r="F62" s="26">
        <f t="shared" si="529"/>
        <v>25.931384267343752</v>
      </c>
      <c r="G62" s="26">
        <f t="shared" si="529"/>
        <v>37.456443941718746</v>
      </c>
      <c r="H62" s="26">
        <f t="shared" si="529"/>
        <v>48.98150361609374</v>
      </c>
      <c r="I62" s="26">
        <f t="shared" si="529"/>
        <v>60.506563290468733</v>
      </c>
      <c r="J62" s="26">
        <f t="shared" si="529"/>
        <v>72.031622964843734</v>
      </c>
      <c r="K62" s="26">
        <f t="shared" si="529"/>
        <v>83.556682639218735</v>
      </c>
      <c r="L62" s="26">
        <f t="shared" si="529"/>
        <v>95.081742313593736</v>
      </c>
      <c r="M62" s="26">
        <f t="shared" si="529"/>
        <v>106.60680198796877</v>
      </c>
      <c r="N62" s="26">
        <f t="shared" si="529"/>
        <v>118.13186166234374</v>
      </c>
      <c r="O62" s="26">
        <f t="shared" si="529"/>
        <v>129.65692133671877</v>
      </c>
      <c r="R62" s="63">
        <f t="shared" si="160"/>
        <v>2.160000000000001</v>
      </c>
      <c r="S62" s="2">
        <f>NG62/'Drive Train'!$F$35</f>
        <v>0</v>
      </c>
      <c r="T62" s="2">
        <f>NH62/'Drive Train'!$F$35</f>
        <v>0</v>
      </c>
      <c r="U62" s="2">
        <f>NI62/'Drive Train'!$F$35</f>
        <v>0</v>
      </c>
      <c r="V62" s="2">
        <f>NJ62/'Drive Train'!$F$35</f>
        <v>0</v>
      </c>
      <c r="W62" s="2">
        <f>NK62/'Drive Train'!$F$35</f>
        <v>0</v>
      </c>
      <c r="X62" s="2">
        <f>NL62/'Drive Train'!$F$35</f>
        <v>0</v>
      </c>
      <c r="Y62" s="2">
        <f>NM62/'Drive Train'!$F$35</f>
        <v>0</v>
      </c>
      <c r="Z62" s="2">
        <f>NN62/'Drive Train'!$F$35</f>
        <v>0</v>
      </c>
      <c r="AA62" s="2">
        <f>NO62/'Drive Train'!$F$35</f>
        <v>0</v>
      </c>
      <c r="AB62" s="2">
        <f>NP62/'Drive Train'!$F$35</f>
        <v>0</v>
      </c>
      <c r="AC62" s="2">
        <f>NQ62/'Drive Train'!$F$35</f>
        <v>0.19618096047930267</v>
      </c>
      <c r="AD62" s="2">
        <f>NR62/'Drive Train'!$F$35</f>
        <v>0.95523001788838691</v>
      </c>
      <c r="AE62" s="2">
        <f>NS62/'Drive Train'!$F$35</f>
        <v>0</v>
      </c>
      <c r="AF62" s="2">
        <f>NT62/'Drive Train'!$F$35</f>
        <v>0</v>
      </c>
      <c r="AG62" s="2">
        <f>NU62/'Drive Train'!$F$35</f>
        <v>0</v>
      </c>
      <c r="AH62" s="2">
        <f>NV62/'Drive Train'!$F$35</f>
        <v>0</v>
      </c>
      <c r="AI62" s="2">
        <f>NW62/'Drive Train'!$F$35</f>
        <v>0</v>
      </c>
      <c r="AJ62" s="2">
        <f>NX62/'Drive Train'!$F$35</f>
        <v>0</v>
      </c>
      <c r="AK62" s="2">
        <f>NY62/'Drive Train'!$F$35</f>
        <v>0</v>
      </c>
      <c r="AL62" s="2">
        <f>NZ62/'Drive Train'!$F$35</f>
        <v>0</v>
      </c>
      <c r="AM62" s="2">
        <f>OA62/'Drive Train'!$F$35</f>
        <v>0</v>
      </c>
      <c r="AN62" s="61">
        <f t="shared" si="161"/>
        <v>2.160000000000001</v>
      </c>
      <c r="AO62" s="46">
        <f>LO62*12*60/(PI() * 'Drive Train'!$F$15)/S$6*ABS(S62)</f>
        <v>0</v>
      </c>
      <c r="AP62" s="46">
        <f>LP62*12*60/(PI() * 'Drive Train'!$F$15)/T$6*ABS(T62)</f>
        <v>0</v>
      </c>
      <c r="AQ62" s="46">
        <f>LQ62*12*60/(PI() * 'Drive Train'!$F$15)/U$6*ABS(U62)</f>
        <v>0</v>
      </c>
      <c r="AR62" s="46">
        <f>LR62*12*60/(PI() * 'Drive Train'!$F$15)/V$6*ABS(V62)</f>
        <v>0</v>
      </c>
      <c r="AS62" s="46">
        <f>LS62*12*60/(PI() * 'Drive Train'!$F$15)/W$6*ABS(W62)</f>
        <v>0</v>
      </c>
      <c r="AT62" s="46">
        <f>LT62*12*60/(PI() * 'Drive Train'!$F$15)/X$6*ABS(X62)</f>
        <v>0</v>
      </c>
      <c r="AU62" s="46">
        <f>LU62*12*60/(PI() * 'Drive Train'!$F$15)/Y$6*ABS(Y62)</f>
        <v>0</v>
      </c>
      <c r="AV62" s="46">
        <f>LV62*12*60/(PI() * 'Drive Train'!$F$15)/Z$6*ABS(Z62)</f>
        <v>0</v>
      </c>
      <c r="AW62" s="46">
        <f>LW62*12*60/(PI() * 'Drive Train'!$F$15)/AA$6*ABS(AA62)</f>
        <v>0</v>
      </c>
      <c r="AX62" s="46">
        <f>LX62*12*60/(PI() * 'Drive Train'!$F$15)/AB$6*ABS(AB62)</f>
        <v>0</v>
      </c>
      <c r="AY62" s="46">
        <f>LY62*12*60/(PI() * 'Drive Train'!$F$15)/AC$6*ABS(AC62)</f>
        <v>851.77253722365572</v>
      </c>
      <c r="AZ62" s="46">
        <f>LZ62*12*60/(PI() * 'Drive Train'!$F$15)/AD$6*ABS(AD62)</f>
        <v>4521.3863581242995</v>
      </c>
      <c r="BA62" s="46">
        <f>MA62*12*60/(PI() * 'Drive Train'!$F$15)/AE$6*ABS(AE62)</f>
        <v>0</v>
      </c>
      <c r="BB62" s="46">
        <f>MB62*12*60/(PI() * 'Drive Train'!$F$15)/AF$6*ABS(AF62)</f>
        <v>0</v>
      </c>
      <c r="BC62" s="46">
        <f>MC62*12*60/(PI() * 'Drive Train'!$F$15)/AG$6*ABS(AG62)</f>
        <v>0</v>
      </c>
      <c r="BD62" s="46">
        <f>MD62*12*60/(PI() * 'Drive Train'!$F$15)/AH$6*ABS(AH62)</f>
        <v>0</v>
      </c>
      <c r="BE62" s="46">
        <f>ME62*12*60/(PI() * 'Drive Train'!$F$15)/AI$6*ABS(AI62)</f>
        <v>0</v>
      </c>
      <c r="BF62" s="46">
        <f>MF62*12*60/(PI() * 'Drive Train'!$F$15)/AJ$6*ABS(AJ62)</f>
        <v>0</v>
      </c>
      <c r="BG62" s="46">
        <f>MG62*12*60/(PI() * 'Drive Train'!$F$15)/AK$6*ABS(AK62)</f>
        <v>0</v>
      </c>
      <c r="BH62" s="46">
        <f>MH62*12*60/(PI() * 'Drive Train'!$F$15)/AL$6*ABS(AL62)</f>
        <v>0</v>
      </c>
      <c r="BI62" s="46">
        <f>MI62*12*60/(PI() * 'Drive Train'!$F$15)/AM$6*ABS(AM62)</f>
        <v>0</v>
      </c>
      <c r="BJ62" s="61">
        <f t="shared" si="390"/>
        <v>2.160000000000001</v>
      </c>
      <c r="BK62" s="2">
        <f>IF(OR(KS61=1,AND($C$37=Motors!$C$32,OY61=1)),0,IF(NG62=0,-(CG61+$C$15)/($C$14-$C$15)*$C$12,($C$11*S62-AO62)/($C$11*S62)*$C$12*S62))</f>
        <v>0</v>
      </c>
      <c r="BL62" s="2">
        <f>IF(OR(KT61=1,AND($C$37=Motors!$C$32,OZ61=1)),0,IF(NH62=0,-(CH61+$C$15)/($C$14-$C$15)*$C$12,($C$11*T62-AP62)/($C$11*T62)*$C$12*T62))</f>
        <v>0</v>
      </c>
      <c r="BM62" s="2">
        <f>IF(OR(KU61=1,AND($C$37=Motors!$C$32,PA61=1)),0,IF(NI62=0,-(CI61+$C$15)/($C$14-$C$15)*$C$12,($C$11*U62-AQ62)/($C$11*U62)*$C$12*U62))</f>
        <v>0</v>
      </c>
      <c r="BN62" s="2">
        <f>IF(OR(KV61=1,AND($C$37=Motors!$C$32,PB61=1)),0,IF(NJ62=0,-(CJ61+$C$15)/($C$14-$C$15)*$C$12,($C$11*V62-AR62)/($C$11*V62)*$C$12*V62))</f>
        <v>0</v>
      </c>
      <c r="BO62" s="2">
        <f>IF(OR(KW61=1,AND($C$37=Motors!$C$32,PC61=1)),0,IF(NK62=0,-(CK61+$C$15)/($C$14-$C$15)*$C$12,($C$11*W62-AS62)/($C$11*W62)*$C$12*W62))</f>
        <v>0</v>
      </c>
      <c r="BP62" s="2">
        <f>IF(OR(KX61=1,AND($C$37=Motors!$C$32,PD61=1)),0,IF(NL62=0,-(CL61+$C$15)/($C$14-$C$15)*$C$12,($C$11*X62-AT62)/($C$11*X62)*$C$12*X62))</f>
        <v>0</v>
      </c>
      <c r="BQ62" s="2">
        <f>IF(OR(KY61=1,AND($C$37=Motors!$C$32,PE61=1)),0,IF(NM62=0,-(CM61+$C$15)/($C$14-$C$15)*$C$12,($C$11*Y62-AU62)/($C$11*Y62)*$C$12*Y62))</f>
        <v>0</v>
      </c>
      <c r="BR62" s="2">
        <f>IF(OR(KZ61=1,AND($C$37=Motors!$C$32,PF61=1)),0,IF(NN62=0,-(CN61+$C$15)/($C$14-$C$15)*$C$12,($C$11*Z62-AV62)/($C$11*Z62)*$C$12*Z62))</f>
        <v>0</v>
      </c>
      <c r="BS62" s="2">
        <f>IF(OR(LA61=1,AND($C$37=Motors!$C$32,PG61=1)),0,IF(NO62=0,-(CO61+$C$15)/($C$14-$C$15)*$C$12,($C$11*AA62-AW62)/($C$11*AA62)*$C$12*AA62))</f>
        <v>0</v>
      </c>
      <c r="BT62" s="2">
        <f>IF(OR(LB61=1,AND($C$37=Motors!$C$32,PH61=1)),0,IF(NP62=0,-(CP61+$C$15)/($C$14-$C$15)*$C$12,($C$11*AB62-AX62)/($C$11*AB62)*$C$12*AB62))</f>
        <v>0</v>
      </c>
      <c r="BU62" s="2">
        <f>IF(OR(LC61=1,AND($C$37=Motors!$C$32,PI61=1)),0,IF(NQ62=0,-(CQ61+$C$15)/($C$14-$C$15)*$C$12,($C$11*AC62-AY62)/($C$11*AC62)*$C$12*AC62))</f>
        <v>0</v>
      </c>
      <c r="BV62" s="2">
        <f>IF(OR(LD61=1,AND($C$37=Motors!$C$32,PJ61=1)),0,IF(NR62=0,-(CR61+$C$15)/($C$14-$C$15)*$C$12,($C$11*AD62-AZ62)/($C$11*AD62)*$C$12*AD62))</f>
        <v>0.32960686404835438</v>
      </c>
      <c r="BW62" s="2">
        <f>IF(OR(LE61=1,AND($C$37=Motors!$C$32,PK61=1)),0,IF(NS62=0,-(CS61+$C$15)/($C$14-$C$15)*$C$12,($C$11*AE62-BA62)/($C$11*AE62)*$C$12*AE62))</f>
        <v>0</v>
      </c>
      <c r="BX62" s="2">
        <f>IF(OR(LF61=1,AND($C$37=Motors!$C$32,PL61=1)),0,IF(NT62=0,-(CT61+$C$15)/($C$14-$C$15)*$C$12,($C$11*AF62-BB62)/($C$11*AF62)*$C$12*AF62))</f>
        <v>0</v>
      </c>
      <c r="BY62" s="2">
        <f>IF(OR(LG61=1,AND($C$37=Motors!$C$32,PM61=1)),0,IF(NU62=0,-(CU61+$C$15)/($C$14-$C$15)*$C$12,($C$11*AG62-BC62)/($C$11*AG62)*$C$12*AG62))</f>
        <v>0</v>
      </c>
      <c r="BZ62" s="2">
        <f>IF(OR(LH61=1,AND($C$37=Motors!$C$32,PN61=1)),0,IF(NV62=0,-(CV61+$C$15)/($C$14-$C$15)*$C$12,($C$11*AH62-BD62)/($C$11*AH62)*$C$12*AH62))</f>
        <v>0</v>
      </c>
      <c r="CA62" s="2">
        <f>IF(OR(LI61=1,AND($C$37=Motors!$C$32,PO61=1)),0,IF(NW62=0,-(CW61+$C$15)/($C$14-$C$15)*$C$12,($C$11*AI62-BE62)/($C$11*AI62)*$C$12*AI62))</f>
        <v>0</v>
      </c>
      <c r="CB62" s="2">
        <f>IF(OR(LJ61=1,AND($C$37=Motors!$C$32,PP61=1)),0,IF(NX62=0,-(CX61+$C$15)/($C$14-$C$15)*$C$12,($C$11*AJ62-BF62)/($C$11*AJ62)*$C$12*AJ62))</f>
        <v>0</v>
      </c>
      <c r="CC62" s="2">
        <f>IF(OR(LK61=1,AND($C$37=Motors!$C$32,PQ61=1)),0,IF(NY62=0,-(CY61+$C$15)/($C$14-$C$15)*$C$12,($C$11*AK62-BG62)/($C$11*AK62)*$C$12*AK62))</f>
        <v>0</v>
      </c>
      <c r="CD62" s="2">
        <f>IF(OR(LL61=1,AND($C$37=Motors!$C$32,PR61=1)),0,IF(NZ62=0,-(CZ61+$C$15)/($C$14-$C$15)*$C$12,($C$11*AL62-BH62)/($C$11*AL62)*$C$12*AL62))</f>
        <v>0</v>
      </c>
      <c r="CE62" s="2">
        <f>IF(OR(LM61=1,AND($C$37=Motors!$C$32,PS61=1)),0,IF(OA62=0,-(DA61+$C$15)/($C$14-$C$15)*$C$12,($C$11*AM62-BI62)/($C$11*AM62)*$C$12*AM62))</f>
        <v>0</v>
      </c>
      <c r="CF62" s="61">
        <f t="shared" si="391"/>
        <v>2.160000000000001</v>
      </c>
      <c r="CG62" s="57">
        <f>IF(AND(KS61=1,OY61=1),0,ABS(BK62/$C$12*($C$14-$C$15)+$C$15) *'Drive Train'!$AA$49 + CG61*(1-'Drive Train'!$AA$49))</f>
        <v>2.7495000000000003</v>
      </c>
      <c r="CH62" s="57">
        <f>IF(AND(KT61=1,OZ61=1),0,ABS(BL62/$C$12*($C$14-$C$15)+$C$15) *'Drive Train'!$AA$49 + CH61*(1-'Drive Train'!$AA$49))</f>
        <v>2.7495000000000003</v>
      </c>
      <c r="CI62" s="57">
        <f>IF(AND(KU61=1,PA61=1),0,ABS(BM62/$C$12*($C$14-$C$15)+$C$15) *'Drive Train'!$AA$49 + CI61*(1-'Drive Train'!$AA$49))</f>
        <v>2.7495000000000003</v>
      </c>
      <c r="CJ62" s="57">
        <f>IF(AND(KV61=1,PB61=1),0,ABS(BN62/$C$12*($C$14-$C$15)+$C$15) *'Drive Train'!$AA$49 + CJ61*(1-'Drive Train'!$AA$49))</f>
        <v>2.7495000000000003</v>
      </c>
      <c r="CK62" s="57">
        <f>IF(AND(KW61=1,PC61=1),0,ABS(BO62/$C$12*($C$14-$C$15)+$C$15) *'Drive Train'!$AA$49 + CK61*(1-'Drive Train'!$AA$49))</f>
        <v>2.7495000000000003</v>
      </c>
      <c r="CL62" s="57">
        <f>IF(AND(KX61=1,PD61=1),0,ABS(BP62/$C$12*($C$14-$C$15)+$C$15) *'Drive Train'!$AA$49 + CL61*(1-'Drive Train'!$AA$49))</f>
        <v>2.7495000000000003</v>
      </c>
      <c r="CM62" s="57">
        <f>IF(AND(KY61=1,PE61=1),0,ABS(BQ62/$C$12*($C$14-$C$15)+$C$15) *'Drive Train'!$AA$49 + CM61*(1-'Drive Train'!$AA$49))</f>
        <v>2.7495000000000003</v>
      </c>
      <c r="CN62" s="57">
        <f>IF(AND(KZ61=1,PF61=1),0,ABS(BR62/$C$12*($C$14-$C$15)+$C$15) *'Drive Train'!$AA$49 + CN61*(1-'Drive Train'!$AA$49))</f>
        <v>2.7495000000000003</v>
      </c>
      <c r="CO62" s="57">
        <f>IF(AND(LA61=1,PG61=1),0,ABS(BS62/$C$12*($C$14-$C$15)+$C$15) *'Drive Train'!$AA$49 + CO61*(1-'Drive Train'!$AA$49))</f>
        <v>2.7495000000000003</v>
      </c>
      <c r="CP62" s="57">
        <f>IF(AND(LB61=1,PH61=1),0,ABS(BT62/$C$12*($C$14-$C$15)+$C$15) *'Drive Train'!$AA$49 + CP61*(1-'Drive Train'!$AA$49))</f>
        <v>2.7495000000000003</v>
      </c>
      <c r="CQ62" s="57">
        <f>IF(AND(LC61=1,PI61=1),0,ABS(BU62/$C$12*($C$14-$C$15)+$C$15) *'Drive Train'!$AA$49 + CQ61*(1-'Drive Train'!$AA$49))</f>
        <v>2.7495000000000003</v>
      </c>
      <c r="CR62" s="57">
        <f>IF(AND(LD61=1,PJ61=1),0,ABS(BV62/$C$12*($C$14-$C$15)+$C$15) *'Drive Train'!$AA$49 + CR61*(1-'Drive Train'!$AA$49))</f>
        <v>20.296620604731896</v>
      </c>
      <c r="CS62" s="57">
        <f>IF(AND(LE61=1,PK61=1),0,ABS(BW62/$C$12*($C$14-$C$15)+$C$15) *'Drive Train'!$AA$49 + CS61*(1-'Drive Train'!$AA$49))</f>
        <v>2.7495000000000003</v>
      </c>
      <c r="CT62" s="57">
        <f>IF(AND(LF61=1,PL61=1),0,ABS(BX62/$C$12*($C$14-$C$15)+$C$15) *'Drive Train'!$AA$49 + CT61*(1-'Drive Train'!$AA$49))</f>
        <v>2.7495000000000003</v>
      </c>
      <c r="CU62" s="57">
        <f>IF(AND(LG61=1,PM61=1),0,ABS(BY62/$C$12*($C$14-$C$15)+$C$15) *'Drive Train'!$AA$49 + CU61*(1-'Drive Train'!$AA$49))</f>
        <v>2.7495000000000003</v>
      </c>
      <c r="CV62" s="57">
        <f>IF(AND(LH61=1,PN61=1),0,ABS(BZ62/$C$12*($C$14-$C$15)+$C$15) *'Drive Train'!$AA$49 + CV61*(1-'Drive Train'!$AA$49))</f>
        <v>2.7495000000000003</v>
      </c>
      <c r="CW62" s="57">
        <f>IF(AND(LI61=1,PO61=1),0,ABS(CA62/$C$12*($C$14-$C$15)+$C$15) *'Drive Train'!$AA$49 + CW61*(1-'Drive Train'!$AA$49))</f>
        <v>2.7495000000000003</v>
      </c>
      <c r="CX62" s="57">
        <f>IF(AND(LJ61=1,PP61=1),0,ABS(CB62/$C$12*($C$14-$C$15)+$C$15) *'Drive Train'!$AA$49 + CX61*(1-'Drive Train'!$AA$49))</f>
        <v>2.7495000000000003</v>
      </c>
      <c r="CY62" s="57">
        <f>IF(AND(LK61=1,PQ61=1),0,ABS(CC62/$C$12*($C$14-$C$15)+$C$15) *'Drive Train'!$AA$49 + CY61*(1-'Drive Train'!$AA$49))</f>
        <v>2.7495000000000003</v>
      </c>
      <c r="CZ62" s="57">
        <f>IF(AND(LL61=1,PR61=1),0,ABS(CD62/$C$12*($C$14-$C$15)+$C$15) *'Drive Train'!$AA$49 + CZ61*(1-'Drive Train'!$AA$49))</f>
        <v>2.7495000000000003</v>
      </c>
      <c r="DA62" s="57">
        <f>IF(AND(LM61=1,PS61=1),0,ABS(CE62/$C$12*($C$14-$C$15)+$C$15) *'Drive Train'!$AA$49 + DA61*(1-'Drive Train'!$AA$49))</f>
        <v>2.7495000000000003</v>
      </c>
      <c r="DB62" s="61">
        <f t="shared" si="162"/>
        <v>2.160000000000001</v>
      </c>
      <c r="DC62" s="57">
        <f t="shared" si="392"/>
        <v>2.7495000000000003</v>
      </c>
      <c r="DD62" s="57">
        <f t="shared" si="393"/>
        <v>2.7495000000000003</v>
      </c>
      <c r="DE62" s="57">
        <f t="shared" si="394"/>
        <v>2.7495000000000003</v>
      </c>
      <c r="DF62" s="57">
        <f t="shared" si="395"/>
        <v>2.7495000000000003</v>
      </c>
      <c r="DG62" s="57">
        <f t="shared" si="396"/>
        <v>2.7495000000000003</v>
      </c>
      <c r="DH62" s="57">
        <f t="shared" si="397"/>
        <v>2.7495000000000003</v>
      </c>
      <c r="DI62" s="57">
        <f t="shared" si="398"/>
        <v>2.7495000000000003</v>
      </c>
      <c r="DJ62" s="57">
        <f t="shared" si="399"/>
        <v>2.7495000000000003</v>
      </c>
      <c r="DK62" s="57">
        <f t="shared" si="400"/>
        <v>2.7495000000000003</v>
      </c>
      <c r="DL62" s="57">
        <f t="shared" si="401"/>
        <v>2.7495000000000003</v>
      </c>
      <c r="DM62" s="57">
        <f t="shared" si="402"/>
        <v>2.7495000000000003</v>
      </c>
      <c r="DN62" s="57">
        <f t="shared" si="403"/>
        <v>20.296620604731896</v>
      </c>
      <c r="DO62" s="57">
        <f t="shared" si="404"/>
        <v>2.7495000000000003</v>
      </c>
      <c r="DP62" s="57">
        <f t="shared" si="405"/>
        <v>2.7495000000000003</v>
      </c>
      <c r="DQ62" s="57">
        <f t="shared" si="406"/>
        <v>2.7495000000000003</v>
      </c>
      <c r="DR62" s="57">
        <f t="shared" si="407"/>
        <v>2.7495000000000003</v>
      </c>
      <c r="DS62" s="57">
        <f t="shared" si="408"/>
        <v>2.7495000000000003</v>
      </c>
      <c r="DT62" s="57">
        <f t="shared" si="409"/>
        <v>2.7495000000000003</v>
      </c>
      <c r="DU62" s="57">
        <f t="shared" si="410"/>
        <v>2.7495000000000003</v>
      </c>
      <c r="DV62" s="57">
        <f t="shared" si="411"/>
        <v>2.7495000000000003</v>
      </c>
      <c r="DW62" s="57">
        <f t="shared" si="412"/>
        <v>2.7495000000000003</v>
      </c>
      <c r="DX62" s="61">
        <f t="shared" si="163"/>
        <v>2.160000000000001</v>
      </c>
      <c r="DY62" s="2">
        <f>IF(OY62=0,($C$23/0.4536*IF(ISNA(MK61),'Drive Train'!$F$16,'Drive Train'!$F$17)*4.448*$C$24*S$6)*SIGN(BK62),BK62)</f>
        <v>0</v>
      </c>
      <c r="DZ62" s="2">
        <f>IF(OZ62=0,($C$23/0.4536*IF(ISNA(ML61),'Drive Train'!$F$16,'Drive Train'!$F$17)*4.448*$C$24*$C$21*T$6)*SIGN(BL62),BL62)</f>
        <v>0</v>
      </c>
      <c r="EA62" s="2">
        <f>IF(PA62=0,($C$23/0.4536*IF(ISNA(MM61),'Drive Train'!$F$16,'Drive Train'!$F$17)*4.448*$C$24*$C$21*U$6)*SIGN(BM62),BM62)</f>
        <v>0</v>
      </c>
      <c r="EB62" s="2">
        <f>IF(PB62=0,($C$23/0.4536*IF(ISNA(MN61),'Drive Train'!$F$16,'Drive Train'!$F$17)*4.448*$C$24*$C$21*V$6)*SIGN(BN62),BN62)</f>
        <v>0</v>
      </c>
      <c r="EC62" s="2">
        <f>IF(PC62=0,($C$23/0.4536*IF(ISNA(MO61),'Drive Train'!$F$16,'Drive Train'!$F$17)*4.448*$C$24*$C$21*W$6)*SIGN(BO62),BO62)</f>
        <v>0</v>
      </c>
      <c r="ED62" s="2">
        <f>IF(PD62=0,($C$23/0.4536*IF(ISNA(MP61),'Drive Train'!$F$16,'Drive Train'!$F$17)*4.448*$C$24*$C$21*X$6)*SIGN(BP62),BP62)</f>
        <v>0</v>
      </c>
      <c r="EE62" s="2">
        <f>IF(PE62=0,($C$23/0.4536*IF(ISNA(MQ61),'Drive Train'!$F$16,'Drive Train'!$F$17)*4.448*$C$24*$C$21*Y$6)*SIGN(BQ62),BQ62)</f>
        <v>0</v>
      </c>
      <c r="EF62" s="2">
        <f>IF(PF62=0,($C$23/0.4536*IF(ISNA(MR61),'Drive Train'!$F$16,'Drive Train'!$F$17)*4.448*$C$24*$C$21*Z$6)*SIGN(BR62),BR62)</f>
        <v>0</v>
      </c>
      <c r="EG62" s="2">
        <f>IF(PG62=0,($C$23/0.4536*IF(ISNA(MS61),'Drive Train'!$F$16,'Drive Train'!$F$17)*4.448*$C$24*$C$21*AA$6)*SIGN(BS62),BS62)</f>
        <v>0</v>
      </c>
      <c r="EH62" s="2">
        <f>IF(PH62=0,($C$23/0.4536*IF(ISNA(MT61),'Drive Train'!$F$16,'Drive Train'!$F$17)*4.448*$C$24*$C$21*AB$6)*SIGN(BT62),BT62)</f>
        <v>0</v>
      </c>
      <c r="EI62" s="2">
        <f>IF(PI62=0,($C$23/0.4536*IF(ISNA(MU61),'Drive Train'!$F$16,'Drive Train'!$F$17)*4.448*$C$24*$C$21*AC$6)*SIGN(BU62),BU62)</f>
        <v>0</v>
      </c>
      <c r="EJ62" s="2">
        <f>IF(PJ62=0,($C$23/0.4536*IF(ISNA(MV61),'Drive Train'!$F$16,'Drive Train'!$F$17)*4.448*$C$24*$C$21*AD$6)*SIGN(BV62),BV62)</f>
        <v>3.9831807681666</v>
      </c>
      <c r="EK62" s="2">
        <f>IF(PK62=0,($C$23/0.4536*IF(ISNA(MW61),'Drive Train'!$F$16,'Drive Train'!$F$17)*4.448*$C$24*$C$21*AE$6)*SIGN(BW62),BW62)</f>
        <v>0</v>
      </c>
      <c r="EL62" s="2">
        <f>IF(PL62=0,($C$23/0.4536*IF(ISNA(MX61),'Drive Train'!$F$16,'Drive Train'!$F$17)*4.448*$C$24*$C$21*AF$6)*SIGN(BX62),BX62)</f>
        <v>0</v>
      </c>
      <c r="EM62" s="2">
        <f>IF(PM62=0,($C$23/0.4536*IF(ISNA(MY61),'Drive Train'!$F$16,'Drive Train'!$F$17)*4.448*$C$24*$C$21*AG$6)*SIGN(BY62),BY62)</f>
        <v>0</v>
      </c>
      <c r="EN62" s="2">
        <f>IF(PN62=0,($C$23/0.4536*IF(ISNA(MZ61),'Drive Train'!$F$16,'Drive Train'!$F$17)*4.448*$C$24*$C$21*AH$6)*SIGN(BZ62),BZ62)</f>
        <v>0</v>
      </c>
      <c r="EO62" s="2">
        <f>IF(PO62=0,($C$23/0.4536*IF(ISNA(NA61),'Drive Train'!$F$16,'Drive Train'!$F$17)*4.448*$C$24*$C$21*AI$6)*SIGN(CA62),CA62)</f>
        <v>0</v>
      </c>
      <c r="EP62" s="2">
        <f>IF(PP62=0,($C$23/0.4536*IF(ISNA(NB61),'Drive Train'!$F$16,'Drive Train'!$F$17)*4.448*$C$24*$C$21*AJ$6)*SIGN(CB62),CB62)</f>
        <v>0</v>
      </c>
      <c r="EQ62" s="2">
        <f>IF(PQ62=0,($C$23/0.4536*IF(ISNA(NC61),'Drive Train'!$F$16,'Drive Train'!$F$17)*4.448*$C$24*$C$21*AK$6)*SIGN(CC62),CC62)</f>
        <v>0</v>
      </c>
      <c r="ER62" s="2">
        <f>IF(PR62=0,($C$23/0.4536*IF(ISNA(ND61),'Drive Train'!$F$16,'Drive Train'!$F$17)*4.448*$C$24*$C$21*AL$6)*SIGN(CD62),CD62)</f>
        <v>0</v>
      </c>
      <c r="ES62" s="2">
        <f>IF(PS62=0,($C$23/0.4536*IF(ISNA(NE61),'Drive Train'!$F$16,'Drive Train'!$F$17)*4.448*$C$24*$C$21*AM$6)*SIGN(CE62),CE62)</f>
        <v>0</v>
      </c>
      <c r="ET62" s="61">
        <f t="shared" si="413"/>
        <v>2.160000000000001</v>
      </c>
      <c r="EU62" s="255">
        <f>MAX(MIN(IF(AND(OY61=1,NG62&lt;0),-1,1)*(DC62-$C$15)/($C$14-$C$15)*$C$12*$C$21-$C$33*LO62/AO$6 -  OY61*$C$33/$C$21,DY61/$C$19),MAX(EU$8:EU61)*-1)</f>
        <v>-0.45905328688179509</v>
      </c>
      <c r="EV62" s="255">
        <f>MAX(MIN(IF(AND(OZ61=1,NH62&lt;0),-1,1)*(DD62-$C$15)/($C$14-$C$15)*$C$12*$C$21-$C$33*LP62/AP$6 -  OZ61*$C$33/$C$21,DZ61/$C$19),MAX(EV$8:EV61)*-1)</f>
        <v>-0.42650048109664468</v>
      </c>
      <c r="EW62" s="255">
        <f>MAX(MIN(IF(AND(PA61=1,NI62&lt;0),-1,1)*(DE62-$C$15)/($C$14-$C$15)*$C$12*$C$21-$C$33*LQ62/AQ$6 -  PA61*$C$33/$C$21,EA61/$C$19),MAX(EW$8:EW61)*-1)</f>
        <v>-0.46509884886252084</v>
      </c>
      <c r="EX62" s="255">
        <f>MAX(MIN(IF(AND(PB61=1,NJ62&lt;0),-1,1)*(DF62-$C$15)/($C$14-$C$15)*$C$12*$C$21-$C$33*LR62/AR$6 -  PB61*$C$33/$C$21,EB61/$C$19),MAX(EX$8:EX61)*-1)</f>
        <v>-0.48912369065451011</v>
      </c>
      <c r="EY62" s="255">
        <f>MAX(MIN(IF(AND(PC61=1,NK62&lt;0),-1,1)*(DG62-$C$15)/($C$14-$C$15)*$C$12*$C$21-$C$33*LS62/AS$6 -  PC61*$C$33/$C$21,EC61/$C$19),MAX(EY$8:EY61)*-1)</f>
        <v>-0.4937636123846264</v>
      </c>
      <c r="EZ62" s="255">
        <f>MAX(MIN(IF(AND(PD61=1,NL62&lt;0),-1,1)*(DH62-$C$15)/($C$14-$C$15)*$C$12*$C$21-$C$33*LT62/AT$6 -  PD61*$C$33/$C$21,ED61/$C$19),MAX(EZ$8:EZ61)*-1)</f>
        <v>-0.48064460929632496</v>
      </c>
      <c r="FA62" s="255">
        <f>MAX(MIN(IF(AND(PE61=1,NM62&lt;0),-1,1)*(DI62-$C$15)/($C$14-$C$15)*$C$12*$C$21-$C$33*LU62/AU$6 -  PE61*$C$33/$C$21,EE61/$C$19),MAX(FA$8:FA61)*-1)</f>
        <v>-0.47150816674169865</v>
      </c>
      <c r="FB62" s="255">
        <f>MAX(MIN(IF(AND(PF61=1,NN62&lt;0),-1,1)*(DJ62-$C$15)/($C$14-$C$15)*$C$12*$C$21-$C$33*LV62/AV$6 -  PF61*$C$33/$C$21,EF61/$C$19),MAX(FB$8:FB61)*-1)</f>
        <v>-0.46391804788809177</v>
      </c>
      <c r="FC62" s="255">
        <f>MAX(MIN(IF(AND(PG61=1,NO62&lt;0),-1,1)*(DK62-$C$15)/($C$14-$C$15)*$C$12*$C$21-$C$33*LW62/AW$6 -  PG61*$C$33/$C$21,EG61/$C$19),MAX(FC$8:FC61)*-1)</f>
        <v>-0.47731109308324593</v>
      </c>
      <c r="FD62" s="255">
        <f>MAX(MIN(IF(AND(PH61=1,NP62&lt;0),-1,1)*(DL62-$C$15)/($C$14-$C$15)*$C$12*$C$21-$C$33*LX62/AX$6 -  PH61*$C$33/$C$21,EH61/$C$19),MAX(FD$8:FD61)*-1)</f>
        <v>-0.50828028168334971</v>
      </c>
      <c r="FE62" s="255">
        <f>MAX(MIN(IF(AND(PI61=1,NQ62&lt;0),-1,1)*(DM62-$C$15)/($C$14-$C$15)*$C$12*$C$21-$C$33*LY62/AY$6 -  PI61*$C$33/$C$21,EI61/$C$19),MAX(FE$8:FE61)*-1)</f>
        <v>-0.56418667547154677</v>
      </c>
      <c r="FF62" s="255">
        <f>MAX(MIN(IF(AND(PJ61=1,NR62&lt;0),-1,1)*(DN62-$C$15)/($C$14-$C$15)*$C$12*$C$21-$C$33*LZ62/AZ$6 -  PJ61*$C$33/$C$21,EJ61/$C$19),MAX(FF$8:FF61)*-1)</f>
        <v>3.8218014736320693E-2</v>
      </c>
      <c r="FG62" s="255">
        <f>MAX(MIN(IF(AND(PK61=1,NS62&lt;0),-1,1)*(DO62-$C$15)/($C$14-$C$15)*$C$12*$C$21-$C$33*MA62/BA$6 -  PK61*$C$33/$C$21,EK61/$C$19),MAX(FG$8:FG61)*-1)</f>
        <v>-0.45071531341950627</v>
      </c>
      <c r="FH62" s="255">
        <f>MAX(MIN(IF(AND(PL61=1,NT62&lt;0),-1,1)*(DP62-$C$15)/($C$14-$C$15)*$C$12*$C$21-$C$33*MB62/BB$6 -  PL61*$C$33/$C$21,EL61/$C$19),MAX(FH$8:FH61)*-1)</f>
        <v>-0.52964880591520058</v>
      </c>
      <c r="FI62" s="255">
        <f>MAX(MIN(IF(AND(PM61=1,NU62&lt;0),-1,1)*(DQ62-$C$15)/($C$14-$C$15)*$C$12*$C$21-$C$33*MC62/BC$6 -  PM61*$C$33/$C$21,EM61/$C$19),MAX(FI$8:FI61)*-1)</f>
        <v>-0.50284469411368793</v>
      </c>
      <c r="FJ62" s="255">
        <f>MAX(MIN(IF(AND(PN61=1,NV62&lt;0),-1,1)*(DR62-$C$15)/($C$14-$C$15)*$C$12*$C$21-$C$33*MD62/BD$6 -  PN61*$C$33/$C$21,EN61/$C$19),MAX(FJ$8:FJ61)*-1)</f>
        <v>-0.48042456172167791</v>
      </c>
      <c r="FK62" s="255">
        <f>MAX(MIN(IF(AND(PO61=1,NW62&lt;0),-1,1)*(DS62-$C$15)/($C$14-$C$15)*$C$12*$C$21-$C$33*ME62/BE$6 -  PO61*$C$33/$C$21,EO61/$C$19),MAX(FK$8:FK61)*-1)</f>
        <v>-0.4804896521969188</v>
      </c>
      <c r="FL62" s="255">
        <f>MAX(MIN(IF(AND(PP61=1,NX62&lt;0),-1,1)*(DT62-$C$15)/($C$14-$C$15)*$C$12*$C$21-$C$33*MF62/BF$6 -  PP61*$C$33/$C$21,EP61/$C$19),MAX(FL$8:FL61)*-1)</f>
        <v>-0.46964635450188685</v>
      </c>
      <c r="FM62" s="255">
        <f>MAX(MIN(IF(AND(PQ61=1,NY62&lt;0),-1,1)*(DU62-$C$15)/($C$14-$C$15)*$C$12*$C$21-$C$33*MG62/BG$6 -  PQ61*$C$33/$C$21,EQ61/$C$19),MAX(FM$8:FM61)*-1)</f>
        <v>-0.46966707753513287</v>
      </c>
      <c r="FN62" s="255">
        <f>MAX(MIN(IF(AND(PR61=1,NZ62&lt;0),-1,1)*(DV62-$C$15)/($C$14-$C$15)*$C$12*$C$21-$C$33*MH62/BH$6 -  PR61*$C$33/$C$21,ER61/$C$19),MAX(FN$8:FN61)*-1)</f>
        <v>-0.45904802354091151</v>
      </c>
      <c r="FO62" s="255">
        <f>MAX(MIN(IF(AND(PS61=1,OA62&lt;0),-1,1)*(DW62-$C$15)/($C$14-$C$15)*$C$12*$C$21-$C$33*MI62/BI$6 -  PS61*$C$33/$C$21,ES61/$C$19),MAX(FO$8:FO61)*-1)</f>
        <v>-0.45904858880455179</v>
      </c>
      <c r="FP62" s="61">
        <f t="shared" si="164"/>
        <v>2.160000000000001</v>
      </c>
      <c r="FQ62" s="256">
        <f t="shared" si="457"/>
        <v>2.7495000000000003</v>
      </c>
      <c r="FR62" s="256">
        <f t="shared" si="458"/>
        <v>2.7495000000000003</v>
      </c>
      <c r="FS62" s="256">
        <f t="shared" si="459"/>
        <v>2.7495000000000003</v>
      </c>
      <c r="FT62" s="256">
        <f t="shared" si="460"/>
        <v>2.7495000000000003</v>
      </c>
      <c r="FU62" s="256">
        <f t="shared" si="461"/>
        <v>2.7495000000000003</v>
      </c>
      <c r="FV62" s="256">
        <f t="shared" si="462"/>
        <v>2.7495000000000003</v>
      </c>
      <c r="FW62" s="256">
        <f t="shared" si="463"/>
        <v>2.7495000000000003</v>
      </c>
      <c r="FX62" s="256">
        <f t="shared" si="464"/>
        <v>2.7495000000000003</v>
      </c>
      <c r="FY62" s="256">
        <f t="shared" si="465"/>
        <v>2.7495000000000003</v>
      </c>
      <c r="FZ62" s="256">
        <f t="shared" si="466"/>
        <v>2.7495000000000003</v>
      </c>
      <c r="GA62" s="256">
        <f t="shared" si="467"/>
        <v>2.7495000000000003</v>
      </c>
      <c r="GB62" s="256">
        <f t="shared" si="468"/>
        <v>5.7468350571742084</v>
      </c>
      <c r="GC62" s="256">
        <f t="shared" si="469"/>
        <v>2.7495000000000003</v>
      </c>
      <c r="GD62" s="256">
        <f t="shared" si="470"/>
        <v>2.7495000000000003</v>
      </c>
      <c r="GE62" s="256">
        <f t="shared" si="471"/>
        <v>2.7495000000000003</v>
      </c>
      <c r="GF62" s="256">
        <f t="shared" si="472"/>
        <v>2.7495000000000003</v>
      </c>
      <c r="GG62" s="256">
        <f t="shared" si="473"/>
        <v>2.7495000000000003</v>
      </c>
      <c r="GH62" s="256">
        <f t="shared" si="474"/>
        <v>2.7495000000000003</v>
      </c>
      <c r="GI62" s="256">
        <f t="shared" si="475"/>
        <v>2.7495000000000003</v>
      </c>
      <c r="GJ62" s="256">
        <f t="shared" si="476"/>
        <v>2.7495000000000003</v>
      </c>
      <c r="GK62" s="256">
        <f t="shared" si="477"/>
        <v>2.7495000000000003</v>
      </c>
      <c r="GL62" s="61">
        <f t="shared" si="186"/>
        <v>2.160000000000001</v>
      </c>
      <c r="GM62" s="57">
        <f t="shared" si="414"/>
        <v>-11.881175525717918</v>
      </c>
      <c r="GN62" s="57">
        <f t="shared" si="415"/>
        <v>-3.0908210926824591</v>
      </c>
      <c r="GO62" s="57">
        <f t="shared" si="416"/>
        <v>-4.868559134812755</v>
      </c>
      <c r="GP62" s="57">
        <f t="shared" si="417"/>
        <v>-6.6954450826339915</v>
      </c>
      <c r="GQ62" s="57">
        <f t="shared" si="418"/>
        <v>-8.3493027473527253</v>
      </c>
      <c r="GR62" s="57">
        <f t="shared" si="419"/>
        <v>-9.6755556906431188</v>
      </c>
      <c r="GS62" s="57">
        <f t="shared" si="420"/>
        <v>-11.010297395812666</v>
      </c>
      <c r="GT62" s="57">
        <f t="shared" si="421"/>
        <v>-12.32727375751802</v>
      </c>
      <c r="GU62" s="57">
        <f t="shared" si="422"/>
        <v>-14.220507129127851</v>
      </c>
      <c r="GV62" s="57">
        <f t="shared" si="423"/>
        <v>-16.780270257677529</v>
      </c>
      <c r="GW62" s="57">
        <f t="shared" si="424"/>
        <v>-20.443119692081975</v>
      </c>
      <c r="GX62" s="57">
        <f t="shared" si="425"/>
        <v>0.98915519026361565</v>
      </c>
      <c r="GY62" s="57">
        <f t="shared" si="426"/>
        <v>-11.665372852988682</v>
      </c>
      <c r="GZ62" s="57">
        <f t="shared" si="427"/>
        <v>-13.708322344908495</v>
      </c>
      <c r="HA62" s="57">
        <f t="shared" si="428"/>
        <v>-13.014580754933251</v>
      </c>
      <c r="HB62" s="57">
        <f t="shared" si="429"/>
        <v>-12.434304922319734</v>
      </c>
      <c r="HC62" s="57">
        <f t="shared" si="430"/>
        <v>-12.435989588094905</v>
      </c>
      <c r="HD62" s="57">
        <f t="shared" si="431"/>
        <v>-12.155344340857059</v>
      </c>
      <c r="HE62" s="57">
        <f t="shared" si="432"/>
        <v>-12.155880692523533</v>
      </c>
      <c r="HF62" s="57">
        <f t="shared" si="433"/>
        <v>-11.881039300406659</v>
      </c>
      <c r="HG62" s="57">
        <f t="shared" si="434"/>
        <v>-11.881053930508918</v>
      </c>
      <c r="HH62" s="61">
        <f t="shared" si="187"/>
        <v>2.160000000000001</v>
      </c>
      <c r="HI62" s="57">
        <f t="shared" si="188"/>
        <v>11.881175525717918</v>
      </c>
      <c r="HJ62" s="57">
        <f t="shared" si="189"/>
        <v>3.0908210926824591</v>
      </c>
      <c r="HK62" s="57">
        <f t="shared" si="190"/>
        <v>4.868559134812755</v>
      </c>
      <c r="HL62" s="57">
        <f t="shared" si="191"/>
        <v>6.6954450826339915</v>
      </c>
      <c r="HM62" s="57">
        <f t="shared" si="192"/>
        <v>8.3493027473527253</v>
      </c>
      <c r="HN62" s="57">
        <f t="shared" si="193"/>
        <v>9.6755556906431188</v>
      </c>
      <c r="HO62" s="57">
        <f t="shared" si="194"/>
        <v>11.010297395812666</v>
      </c>
      <c r="HP62" s="57">
        <f t="shared" si="195"/>
        <v>12.32727375751802</v>
      </c>
      <c r="HQ62" s="57">
        <f t="shared" si="196"/>
        <v>14.220507129127851</v>
      </c>
      <c r="HR62" s="57">
        <f t="shared" si="197"/>
        <v>16.780270257677529</v>
      </c>
      <c r="HS62" s="57">
        <f t="shared" si="198"/>
        <v>20.443119692081975</v>
      </c>
      <c r="HT62" s="57">
        <f t="shared" si="199"/>
        <v>0.98915519026361565</v>
      </c>
      <c r="HU62" s="57">
        <f t="shared" si="200"/>
        <v>11.665372852988682</v>
      </c>
      <c r="HV62" s="57">
        <f t="shared" si="201"/>
        <v>13.708322344908495</v>
      </c>
      <c r="HW62" s="57">
        <f t="shared" si="202"/>
        <v>13.014580754933251</v>
      </c>
      <c r="HX62" s="57">
        <f t="shared" si="203"/>
        <v>12.434304922319734</v>
      </c>
      <c r="HY62" s="57">
        <f t="shared" si="204"/>
        <v>12.435989588094905</v>
      </c>
      <c r="HZ62" s="57">
        <f t="shared" si="205"/>
        <v>12.155344340857059</v>
      </c>
      <c r="IA62" s="57">
        <f t="shared" si="206"/>
        <v>12.155880692523533</v>
      </c>
      <c r="IB62" s="57">
        <f t="shared" si="207"/>
        <v>11.881039300406659</v>
      </c>
      <c r="IC62" s="57">
        <f t="shared" si="208"/>
        <v>11.881053930508918</v>
      </c>
      <c r="ID62" s="61">
        <f t="shared" si="209"/>
        <v>2.160000000000001</v>
      </c>
      <c r="IE62" s="57">
        <f t="shared" si="210"/>
        <v>0</v>
      </c>
      <c r="IF62" s="57">
        <f t="shared" si="211"/>
        <v>0</v>
      </c>
      <c r="IG62" s="57">
        <f t="shared" si="212"/>
        <v>0</v>
      </c>
      <c r="IH62" s="57">
        <f t="shared" si="213"/>
        <v>0</v>
      </c>
      <c r="II62" s="57">
        <f t="shared" si="214"/>
        <v>0</v>
      </c>
      <c r="IJ62" s="57">
        <f t="shared" si="215"/>
        <v>0</v>
      </c>
      <c r="IK62" s="57">
        <f t="shared" si="216"/>
        <v>0</v>
      </c>
      <c r="IL62" s="57">
        <f t="shared" si="217"/>
        <v>0</v>
      </c>
      <c r="IM62" s="57">
        <f t="shared" si="218"/>
        <v>0</v>
      </c>
      <c r="IN62" s="57">
        <f t="shared" si="219"/>
        <v>0</v>
      </c>
      <c r="IO62" s="57">
        <f t="shared" si="220"/>
        <v>2.4326439099433532</v>
      </c>
      <c r="IP62" s="57">
        <f t="shared" si="221"/>
        <v>11.844852221815998</v>
      </c>
      <c r="IQ62" s="57">
        <f t="shared" si="222"/>
        <v>0</v>
      </c>
      <c r="IR62" s="57">
        <f t="shared" si="223"/>
        <v>0</v>
      </c>
      <c r="IS62" s="57">
        <f t="shared" si="224"/>
        <v>0</v>
      </c>
      <c r="IT62" s="57">
        <f t="shared" si="225"/>
        <v>0</v>
      </c>
      <c r="IU62" s="57">
        <f t="shared" si="226"/>
        <v>0</v>
      </c>
      <c r="IV62" s="57">
        <f t="shared" si="227"/>
        <v>0</v>
      </c>
      <c r="IW62" s="57">
        <f t="shared" si="228"/>
        <v>0</v>
      </c>
      <c r="IX62" s="57">
        <f t="shared" si="229"/>
        <v>0</v>
      </c>
      <c r="IY62" s="57">
        <f t="shared" si="230"/>
        <v>0</v>
      </c>
      <c r="IZ62" s="61">
        <f t="shared" si="231"/>
        <v>2.160000000000001</v>
      </c>
      <c r="JA62" s="256" t="e">
        <f t="shared" si="349"/>
        <v>#N/A</v>
      </c>
      <c r="JB62" s="256" t="e">
        <f t="shared" si="350"/>
        <v>#N/A</v>
      </c>
      <c r="JC62" s="256" t="e">
        <f t="shared" si="351"/>
        <v>#N/A</v>
      </c>
      <c r="JD62" s="256" t="e">
        <f t="shared" si="352"/>
        <v>#N/A</v>
      </c>
      <c r="JE62" s="256" t="e">
        <f t="shared" si="353"/>
        <v>#N/A</v>
      </c>
      <c r="JF62" s="256" t="e">
        <f t="shared" si="354"/>
        <v>#N/A</v>
      </c>
      <c r="JG62" s="256" t="e">
        <f t="shared" si="355"/>
        <v>#N/A</v>
      </c>
      <c r="JH62" s="256" t="e">
        <f t="shared" si="356"/>
        <v>#N/A</v>
      </c>
      <c r="JI62" s="256" t="e">
        <f t="shared" si="357"/>
        <v>#N/A</v>
      </c>
      <c r="JJ62" s="256" t="e">
        <f t="shared" si="358"/>
        <v>#N/A</v>
      </c>
      <c r="JK62" s="256" t="e">
        <f t="shared" si="359"/>
        <v>#N/A</v>
      </c>
      <c r="JL62" s="256" t="e">
        <f t="shared" si="360"/>
        <v>#N/A</v>
      </c>
      <c r="JM62" s="256" t="e">
        <f t="shared" si="361"/>
        <v>#N/A</v>
      </c>
      <c r="JN62" s="256" t="e">
        <f t="shared" si="362"/>
        <v>#N/A</v>
      </c>
      <c r="JO62" s="256" t="e">
        <f t="shared" si="363"/>
        <v>#N/A</v>
      </c>
      <c r="JP62" s="256" t="e">
        <f t="shared" si="364"/>
        <v>#N/A</v>
      </c>
      <c r="JQ62" s="256" t="e">
        <f t="shared" si="365"/>
        <v>#N/A</v>
      </c>
      <c r="JR62" s="256" t="e">
        <f t="shared" si="366"/>
        <v>#N/A</v>
      </c>
      <c r="JS62" s="256" t="e">
        <f t="shared" si="367"/>
        <v>#N/A</v>
      </c>
      <c r="JT62" s="256" t="e">
        <f t="shared" si="368"/>
        <v>#N/A</v>
      </c>
      <c r="JU62" s="256" t="e">
        <f t="shared" si="369"/>
        <v>#N/A</v>
      </c>
      <c r="JV62" s="61">
        <f t="shared" si="233"/>
        <v>2.160000000000001</v>
      </c>
      <c r="JW62" s="46">
        <f t="shared" si="478"/>
        <v>0</v>
      </c>
      <c r="JX62" s="46">
        <f t="shared" si="479"/>
        <v>0</v>
      </c>
      <c r="JY62" s="46">
        <f t="shared" si="480"/>
        <v>0</v>
      </c>
      <c r="JZ62" s="46">
        <f t="shared" si="481"/>
        <v>0</v>
      </c>
      <c r="KA62" s="46">
        <f t="shared" si="482"/>
        <v>0</v>
      </c>
      <c r="KB62" s="46">
        <f t="shared" si="483"/>
        <v>0</v>
      </c>
      <c r="KC62" s="46">
        <f t="shared" si="484"/>
        <v>0</v>
      </c>
      <c r="KD62" s="46">
        <f t="shared" si="485"/>
        <v>0</v>
      </c>
      <c r="KE62" s="46">
        <f t="shared" si="486"/>
        <v>0</v>
      </c>
      <c r="KF62" s="46">
        <f t="shared" si="487"/>
        <v>0</v>
      </c>
      <c r="KG62" s="46">
        <f t="shared" si="488"/>
        <v>0</v>
      </c>
      <c r="KH62" s="46">
        <f t="shared" si="489"/>
        <v>0</v>
      </c>
      <c r="KI62" s="46">
        <f t="shared" si="490"/>
        <v>0</v>
      </c>
      <c r="KJ62" s="46">
        <f t="shared" si="491"/>
        <v>0</v>
      </c>
      <c r="KK62" s="46">
        <f t="shared" si="492"/>
        <v>0</v>
      </c>
      <c r="KL62" s="46">
        <f t="shared" si="493"/>
        <v>0</v>
      </c>
      <c r="KM62" s="46">
        <f t="shared" si="494"/>
        <v>0</v>
      </c>
      <c r="KN62" s="46">
        <f t="shared" si="495"/>
        <v>0</v>
      </c>
      <c r="KO62" s="46">
        <f t="shared" si="496"/>
        <v>0</v>
      </c>
      <c r="KP62" s="46">
        <f t="shared" si="497"/>
        <v>0</v>
      </c>
      <c r="KQ62" s="46">
        <f t="shared" si="498"/>
        <v>0</v>
      </c>
      <c r="KR62" s="61">
        <f t="shared" si="255"/>
        <v>2.160000000000001</v>
      </c>
      <c r="KS62" s="1">
        <f t="shared" si="499"/>
        <v>0</v>
      </c>
      <c r="KT62" s="1">
        <f t="shared" si="500"/>
        <v>0</v>
      </c>
      <c r="KU62" s="1">
        <f t="shared" si="501"/>
        <v>0</v>
      </c>
      <c r="KV62" s="1">
        <f t="shared" si="502"/>
        <v>0</v>
      </c>
      <c r="KW62" s="1">
        <f t="shared" si="503"/>
        <v>0</v>
      </c>
      <c r="KX62" s="1">
        <f t="shared" si="504"/>
        <v>0</v>
      </c>
      <c r="KY62" s="1">
        <f t="shared" si="505"/>
        <v>0</v>
      </c>
      <c r="KZ62" s="1">
        <f t="shared" si="506"/>
        <v>0</v>
      </c>
      <c r="LA62" s="1">
        <f t="shared" si="507"/>
        <v>0</v>
      </c>
      <c r="LB62" s="1">
        <f t="shared" si="508"/>
        <v>0</v>
      </c>
      <c r="LC62" s="1">
        <f t="shared" si="509"/>
        <v>0</v>
      </c>
      <c r="LD62" s="1">
        <f t="shared" si="510"/>
        <v>0</v>
      </c>
      <c r="LE62" s="1">
        <f t="shared" si="511"/>
        <v>0</v>
      </c>
      <c r="LF62" s="1">
        <f t="shared" si="512"/>
        <v>0</v>
      </c>
      <c r="LG62" s="1">
        <f t="shared" si="513"/>
        <v>0</v>
      </c>
      <c r="LH62" s="1">
        <f t="shared" si="514"/>
        <v>0</v>
      </c>
      <c r="LI62" s="1">
        <f t="shared" si="515"/>
        <v>0</v>
      </c>
      <c r="LJ62" s="1">
        <f t="shared" si="516"/>
        <v>0</v>
      </c>
      <c r="LK62" s="1">
        <f t="shared" si="517"/>
        <v>0</v>
      </c>
      <c r="LL62" s="1">
        <f t="shared" si="518"/>
        <v>0</v>
      </c>
      <c r="LM62" s="1">
        <f t="shared" si="519"/>
        <v>0</v>
      </c>
      <c r="LN62" s="61">
        <f t="shared" si="277"/>
        <v>2.160000000000001</v>
      </c>
      <c r="LO62" s="57">
        <f t="shared" si="278"/>
        <v>5.7839321568794313</v>
      </c>
      <c r="LP62" s="57">
        <f t="shared" si="279"/>
        <v>15.321240306804217</v>
      </c>
      <c r="LQ62" s="57">
        <f t="shared" si="280"/>
        <v>14.986949260114304</v>
      </c>
      <c r="LR62" s="57">
        <f t="shared" si="281"/>
        <v>13.545357696439718</v>
      </c>
      <c r="LS62" s="57">
        <f t="shared" si="282"/>
        <v>11.291226523628019</v>
      </c>
      <c r="LT62" s="57">
        <f t="shared" si="283"/>
        <v>8.7105195696990432</v>
      </c>
      <c r="LU62" s="57">
        <f t="shared" si="284"/>
        <v>7.0443164734506425</v>
      </c>
      <c r="LV62" s="57">
        <f t="shared" si="285"/>
        <v>5.8511653785111362</v>
      </c>
      <c r="LW62" s="57">
        <f t="shared" si="286"/>
        <v>5.752580651507774</v>
      </c>
      <c r="LX62" s="57">
        <f t="shared" si="287"/>
        <v>6.3056175820100897</v>
      </c>
      <c r="LY62" s="57">
        <f t="shared" si="288"/>
        <v>7.5778175498264799</v>
      </c>
      <c r="LZ62" s="57">
        <f t="shared" si="289"/>
        <v>11.565623788692854</v>
      </c>
      <c r="MA62" s="57">
        <f t="shared" si="290"/>
        <v>10.835761676391192</v>
      </c>
      <c r="MB62" s="57">
        <f t="shared" si="291"/>
        <v>9.0238567916583499</v>
      </c>
      <c r="MC62" s="57">
        <f t="shared" si="292"/>
        <v>7.7937036129842818</v>
      </c>
      <c r="MD62" s="57">
        <f t="shared" si="293"/>
        <v>6.7647496475420121</v>
      </c>
      <c r="ME62" s="57">
        <f t="shared" si="294"/>
        <v>6.7677369226142821</v>
      </c>
      <c r="MF62" s="57">
        <f t="shared" si="295"/>
        <v>6.2700924856104052</v>
      </c>
      <c r="MG62" s="57">
        <f t="shared" si="296"/>
        <v>6.2710435525738681</v>
      </c>
      <c r="MH62" s="57">
        <f t="shared" si="297"/>
        <v>5.7836906000777608</v>
      </c>
      <c r="MI62" s="57">
        <f t="shared" si="298"/>
        <v>5.7837165423984391</v>
      </c>
      <c r="MJ62" s="61">
        <f t="shared" si="299"/>
        <v>2.160000000000001</v>
      </c>
      <c r="MK62" s="57" t="e">
        <f t="shared" si="435"/>
        <v>#N/A</v>
      </c>
      <c r="ML62" s="57" t="e">
        <f t="shared" si="370"/>
        <v>#N/A</v>
      </c>
      <c r="MM62" s="57" t="e">
        <f t="shared" si="371"/>
        <v>#N/A</v>
      </c>
      <c r="MN62" s="57" t="e">
        <f t="shared" si="372"/>
        <v>#N/A</v>
      </c>
      <c r="MO62" s="57" t="e">
        <f t="shared" si="373"/>
        <v>#N/A</v>
      </c>
      <c r="MP62" s="57" t="e">
        <f t="shared" si="374"/>
        <v>#N/A</v>
      </c>
      <c r="MQ62" s="57" t="e">
        <f t="shared" si="375"/>
        <v>#N/A</v>
      </c>
      <c r="MR62" s="57" t="e">
        <f t="shared" si="376"/>
        <v>#N/A</v>
      </c>
      <c r="MS62" s="57" t="e">
        <f t="shared" si="377"/>
        <v>#N/A</v>
      </c>
      <c r="MT62" s="57" t="e">
        <f t="shared" si="378"/>
        <v>#N/A</v>
      </c>
      <c r="MU62" s="57" t="e">
        <f t="shared" si="379"/>
        <v>#N/A</v>
      </c>
      <c r="MV62" s="57" t="e">
        <f t="shared" si="380"/>
        <v>#N/A</v>
      </c>
      <c r="MW62" s="57" t="e">
        <f t="shared" si="381"/>
        <v>#N/A</v>
      </c>
      <c r="MX62" s="57" t="e">
        <f t="shared" si="382"/>
        <v>#N/A</v>
      </c>
      <c r="MY62" s="57" t="e">
        <f t="shared" si="383"/>
        <v>#N/A</v>
      </c>
      <c r="MZ62" s="57" t="e">
        <f t="shared" si="384"/>
        <v>#N/A</v>
      </c>
      <c r="NA62" s="57" t="e">
        <f t="shared" si="385"/>
        <v>#N/A</v>
      </c>
      <c r="NB62" s="57" t="e">
        <f t="shared" si="386"/>
        <v>#N/A</v>
      </c>
      <c r="NC62" s="57" t="e">
        <f t="shared" si="387"/>
        <v>#N/A</v>
      </c>
      <c r="ND62" s="57" t="e">
        <f t="shared" si="388"/>
        <v>#N/A</v>
      </c>
      <c r="NE62" s="57" t="e">
        <f t="shared" si="389"/>
        <v>#N/A</v>
      </c>
      <c r="NF62" s="61">
        <f t="shared" si="320"/>
        <v>2.160000000000001</v>
      </c>
      <c r="NG62" s="256">
        <f>IF(OY61=0,MIN('Drive Train'!$F$35-FQ61*$C$19*'Drive Train'!$F$39,NG61+$C$39)-$C$7,IF(LO61-1&lt;=0,0,IF($C$37=Motors!$C$30,MAX(MAX(NG$8:NG61)*-1,NG61-$C$39),MAX(0,MAX(NG$8:NG61)*-1,NG61-$C$39))))</f>
        <v>0</v>
      </c>
      <c r="NH62" s="256">
        <f>IF(OZ61=0,MIN('Drive Train'!$F$35-FR61*$C$19*'Drive Train'!$F$39,NH61+$C$39)-$C$7,IF(LP61-1&lt;=0,0,IF($C$37=Motors!$C$30,MAX(MAX(NH$8:NH61)*-1,NH61-$C$39),MAX(0,MAX(NH$8:NH61)*-1,NH61-$C$39))))</f>
        <v>0</v>
      </c>
      <c r="NI62" s="256">
        <f>IF(PA61=0,MIN('Drive Train'!$F$35-FS61*$C$19*'Drive Train'!$F$39,NI61+$C$39)-$C$7,IF(LQ61-1&lt;=0,0,IF($C$37=Motors!$C$30,MAX(MAX(NI$8:NI61)*-1,NI61-$C$39),MAX(0,MAX(NI$8:NI61)*-1,NI61-$C$39))))</f>
        <v>0</v>
      </c>
      <c r="NJ62" s="256">
        <f>IF(PB61=0,MIN('Drive Train'!$F$35-FT61*$C$19*'Drive Train'!$F$39,NJ61+$C$39)-$C$7,IF(LR61-1&lt;=0,0,IF($C$37=Motors!$C$30,MAX(MAX(NJ$8:NJ61)*-1,NJ61-$C$39),MAX(0,MAX(NJ$8:NJ61)*-1,NJ61-$C$39))))</f>
        <v>0</v>
      </c>
      <c r="NK62" s="256">
        <f>IF(PC61=0,MIN('Drive Train'!$F$35-FU61*$C$19*'Drive Train'!$F$39,NK61+$C$39)-$C$7,IF(LS61-1&lt;=0,0,IF($C$37=Motors!$C$30,MAX(MAX(NK$8:NK61)*-1,NK61-$C$39),MAX(0,MAX(NK$8:NK61)*-1,NK61-$C$39))))</f>
        <v>0</v>
      </c>
      <c r="NL62" s="256">
        <f>IF(PD61=0,MIN('Drive Train'!$F$35-FV61*$C$19*'Drive Train'!$F$39,NL61+$C$39)-$C$7,IF(LT61-1&lt;=0,0,IF($C$37=Motors!$C$30,MAX(MAX(NL$8:NL61)*-1,NL61-$C$39),MAX(0,MAX(NL$8:NL61)*-1,NL61-$C$39))))</f>
        <v>0</v>
      </c>
      <c r="NM62" s="256">
        <f>IF(PE61=0,MIN('Drive Train'!$F$35-FW61*$C$19*'Drive Train'!$F$39,NM61+$C$39)-$C$7,IF(LU61-1&lt;=0,0,IF($C$37=Motors!$C$30,MAX(MAX(NM$8:NM61)*-1,NM61-$C$39),MAX(0,MAX(NM$8:NM61)*-1,NM61-$C$39))))</f>
        <v>0</v>
      </c>
      <c r="NN62" s="256">
        <f>IF(PF61=0,MIN('Drive Train'!$F$35-FX61*$C$19*'Drive Train'!$F$39,NN61+$C$39)-$C$7,IF(LV61-1&lt;=0,0,IF($C$37=Motors!$C$30,MAX(MAX(NN$8:NN61)*-1,NN61-$C$39),MAX(0,MAX(NN$8:NN61)*-1,NN61-$C$39))))</f>
        <v>0</v>
      </c>
      <c r="NO62" s="256">
        <f>IF(PG61=0,MIN('Drive Train'!$F$35-FY61*$C$19*'Drive Train'!$F$39,NO61+$C$39)-$C$7,IF(LW61-1&lt;=0,0,IF($C$37=Motors!$C$30,MAX(MAX(NO$8:NO61)*-1,NO61-$C$39),MAX(0,MAX(NO$8:NO61)*-1,NO61-$C$39))))</f>
        <v>0</v>
      </c>
      <c r="NP62" s="256">
        <f>IF(PH61=0,MIN('Drive Train'!$F$35-FZ61*$C$19*'Drive Train'!$F$39,NP61+$C$39)-$C$7,IF(LX61-1&lt;=0,0,IF($C$37=Motors!$C$30,MAX(MAX(NP$8:NP61)*-1,NP61-$C$39),MAX(0,MAX(NP$8:NP61)*-1,NP61-$C$39))))</f>
        <v>0</v>
      </c>
      <c r="NQ62" s="256">
        <f>IF(PI61=0,MIN('Drive Train'!$F$35-GA61*$C$19*'Drive Train'!$F$39,NQ61+$C$39)-$C$7,IF(LY61-1&lt;=0,0,IF($C$37=Motors!$C$30,MAX(MAX(NQ$8:NQ61)*-1,NQ61-$C$39),MAX(0,MAX(NQ$8:NQ61)*-1,NQ61-$C$39))))</f>
        <v>2.4326439099433532</v>
      </c>
      <c r="NR62" s="256">
        <f>IF(PJ61=0,MIN('Drive Train'!$F$35-GB61*$C$19*'Drive Train'!$F$39,NR61+$C$39)-$C$7,IF(LZ61-1&lt;=0,0,IF($C$37=Motors!$C$30,MAX(MAX(NR$8:NR61)*-1,NR61-$C$39),MAX(0,MAX(NR$8:NR61)*-1,NR61-$C$39))))</f>
        <v>11.844852221815998</v>
      </c>
      <c r="NS62" s="256">
        <f>IF(PK61=0,MIN('Drive Train'!$F$35-GC61*$C$19*'Drive Train'!$F$39,NS61+$C$39)-$C$7,IF(MA61-1&lt;=0,0,IF($C$37=Motors!$C$30,MAX(MAX(NS$8:NS61)*-1,NS61-$C$39),MAX(0,MAX(NS$8:NS61)*-1,NS61-$C$39))))</f>
        <v>0</v>
      </c>
      <c r="NT62" s="256">
        <f>IF(PL61=0,MIN('Drive Train'!$F$35-GD61*$C$19*'Drive Train'!$F$39,NT61+$C$39)-$C$7,IF(MB61-1&lt;=0,0,IF($C$37=Motors!$C$30,MAX(MAX(NT$8:NT61)*-1,NT61-$C$39),MAX(0,MAX(NT$8:NT61)*-1,NT61-$C$39))))</f>
        <v>0</v>
      </c>
      <c r="NU62" s="256">
        <f>IF(PM61=0,MIN('Drive Train'!$F$35-GE61*$C$19*'Drive Train'!$F$39,NU61+$C$39)-$C$7,IF(MC61-1&lt;=0,0,IF($C$37=Motors!$C$30,MAX(MAX(NU$8:NU61)*-1,NU61-$C$39),MAX(0,MAX(NU$8:NU61)*-1,NU61-$C$39))))</f>
        <v>0</v>
      </c>
      <c r="NV62" s="256">
        <f>IF(PN61=0,MIN('Drive Train'!$F$35-GF61*$C$19*'Drive Train'!$F$39,NV61+$C$39)-$C$7,IF(MD61-1&lt;=0,0,IF($C$37=Motors!$C$30,MAX(MAX(NV$8:NV61)*-1,NV61-$C$39),MAX(0,MAX(NV$8:NV61)*-1,NV61-$C$39))))</f>
        <v>0</v>
      </c>
      <c r="NW62" s="256">
        <f>IF(PO61=0,MIN('Drive Train'!$F$35-GG61*$C$19*'Drive Train'!$F$39,NW61+$C$39)-$C$7,IF(ME61-1&lt;=0,0,IF($C$37=Motors!$C$30,MAX(MAX(NW$8:NW61)*-1,NW61-$C$39),MAX(0,MAX(NW$8:NW61)*-1,NW61-$C$39))))</f>
        <v>0</v>
      </c>
      <c r="NX62" s="256">
        <f>IF(PP61=0,MIN('Drive Train'!$F$35-GH61*$C$19*'Drive Train'!$F$39,NX61+$C$39)-$C$7,IF(MF61-1&lt;=0,0,IF($C$37=Motors!$C$30,MAX(MAX(NX$8:NX61)*-1,NX61-$C$39),MAX(0,MAX(NX$8:NX61)*-1,NX61-$C$39))))</f>
        <v>0</v>
      </c>
      <c r="NY62" s="256">
        <f>IF(PQ61=0,MIN('Drive Train'!$F$35-GI61*$C$19*'Drive Train'!$F$39,NY61+$C$39)-$C$7,IF(MG61-1&lt;=0,0,IF($C$37=Motors!$C$30,MAX(MAX(NY$8:NY61)*-1,NY61-$C$39),MAX(0,MAX(NY$8:NY61)*-1,NY61-$C$39))))</f>
        <v>0</v>
      </c>
      <c r="NZ62" s="256">
        <f>IF(PR61=0,MIN('Drive Train'!$F$35-GJ61*$C$19*'Drive Train'!$F$39,NZ61+$C$39)-$C$7,IF(MH61-1&lt;=0,0,IF($C$37=Motors!$C$30,MAX(MAX(NZ$8:NZ61)*-1,NZ61-$C$39),MAX(0,MAX(NZ$8:NZ61)*-1,NZ61-$C$39))))</f>
        <v>0</v>
      </c>
      <c r="OA62" s="256">
        <f>IF(PS61=0,MIN('Drive Train'!$F$35-GK61*$C$19*'Drive Train'!$F$39,OA61+$C$39)-$C$7,IF(MI61-1&lt;=0,0,IF($C$37=Motors!$C$30,MAX(MAX(OA$8:OA61)*-1,OA61-$C$39),MAX(0,MAX(OA$8:OA61)*-1,OA61-$C$39))))</f>
        <v>0</v>
      </c>
      <c r="OB62" s="61">
        <f t="shared" si="321"/>
        <v>2.160000000000001</v>
      </c>
      <c r="OC62" s="256">
        <f>'Drive Train'!$F$35-(FQ62*$C$13)*$C$19*'Drive Train'!$F$39</f>
        <v>12.23503</v>
      </c>
      <c r="OD62" s="256">
        <f>'Drive Train'!$F$35-(FR62*$C$13)*$C$19*'Drive Train'!$F$39</f>
        <v>12.23503</v>
      </c>
      <c r="OE62" s="256">
        <f>'Drive Train'!$F$35-(FS62*$C$13)*$C$19*'Drive Train'!$F$39</f>
        <v>12.23503</v>
      </c>
      <c r="OF62" s="256">
        <f>'Drive Train'!$F$35-(FT62*$C$13)*$C$19*'Drive Train'!$F$39</f>
        <v>12.23503</v>
      </c>
      <c r="OG62" s="256">
        <f>'Drive Train'!$F$35-(FU62*$C$13)*$C$19*'Drive Train'!$F$39</f>
        <v>12.23503</v>
      </c>
      <c r="OH62" s="256">
        <f>'Drive Train'!$F$35-(FV62*$C$13)*$C$19*'Drive Train'!$F$39</f>
        <v>12.23503</v>
      </c>
      <c r="OI62" s="256">
        <f>'Drive Train'!$F$35-(FW62*$C$13)*$C$19*'Drive Train'!$F$39</f>
        <v>12.23503</v>
      </c>
      <c r="OJ62" s="256">
        <f>'Drive Train'!$F$35-(FX62*$C$13)*$C$19*'Drive Train'!$F$39</f>
        <v>12.23503</v>
      </c>
      <c r="OK62" s="256">
        <f>'Drive Train'!$F$35-(FY62*$C$13)*$C$19*'Drive Train'!$F$39</f>
        <v>12.23503</v>
      </c>
      <c r="OL62" s="256">
        <f>'Drive Train'!$F$35-(FZ62*$C$13)*$C$19*'Drive Train'!$F$39</f>
        <v>12.23503</v>
      </c>
      <c r="OM62" s="256">
        <f>'Drive Train'!$F$35-(GA62*$C$13)*$C$19*'Drive Train'!$F$39</f>
        <v>12.23503</v>
      </c>
      <c r="ON62" s="256">
        <f>'Drive Train'!$F$35-(GB62*$C$13)*$C$19*'Drive Train'!$F$39</f>
        <v>12.055189896569548</v>
      </c>
      <c r="OO62" s="256">
        <f>'Drive Train'!$F$35-(GC62*$C$13)*$C$19*'Drive Train'!$F$39</f>
        <v>12.23503</v>
      </c>
      <c r="OP62" s="256">
        <f>'Drive Train'!$F$35-(GD62*$C$13)*$C$19*'Drive Train'!$F$39</f>
        <v>12.23503</v>
      </c>
      <c r="OQ62" s="256">
        <f>'Drive Train'!$F$35-(GE62*$C$13)*$C$19*'Drive Train'!$F$39</f>
        <v>12.23503</v>
      </c>
      <c r="OR62" s="256">
        <f>'Drive Train'!$F$35-(GF62*$C$13)*$C$19*'Drive Train'!$F$39</f>
        <v>12.23503</v>
      </c>
      <c r="OS62" s="256">
        <f>'Drive Train'!$F$35-(GG62*$C$13)*$C$19*'Drive Train'!$F$39</f>
        <v>12.23503</v>
      </c>
      <c r="OT62" s="256">
        <f>'Drive Train'!$F$35-(GH62*$C$13)*$C$19*'Drive Train'!$F$39</f>
        <v>12.23503</v>
      </c>
      <c r="OU62" s="256">
        <f>'Drive Train'!$F$35-(GI62*$C$13)*$C$19*'Drive Train'!$F$39</f>
        <v>12.23503</v>
      </c>
      <c r="OV62" s="256">
        <f>'Drive Train'!$F$35-(GJ62*$C$13)*$C$19*'Drive Train'!$F$39</f>
        <v>12.23503</v>
      </c>
      <c r="OW62" s="256">
        <f>'Drive Train'!$F$35-(GK62*$C$13)*$C$19*'Drive Train'!$F$39</f>
        <v>12.23503</v>
      </c>
      <c r="OX62" s="61">
        <f t="shared" si="322"/>
        <v>2.160000000000001</v>
      </c>
      <c r="OY62" s="1">
        <f>IF(PU62&gt;='Drive Train'!$F$29,1,0)</f>
        <v>1</v>
      </c>
      <c r="OZ62" s="1">
        <f>IF(PV62&gt;='Drive Train'!$F$29,1,0)</f>
        <v>1</v>
      </c>
      <c r="PA62" s="1">
        <f>IF(PW62&gt;='Drive Train'!$F$29,1,0)</f>
        <v>1</v>
      </c>
      <c r="PB62" s="1">
        <f>IF(PX62&gt;='Drive Train'!$F$29,1,0)</f>
        <v>1</v>
      </c>
      <c r="PC62" s="1">
        <f>IF(PY62&gt;='Drive Train'!$F$29,1,0)</f>
        <v>1</v>
      </c>
      <c r="PD62" s="1">
        <f>IF(PZ62&gt;='Drive Train'!$F$29,1,0)</f>
        <v>1</v>
      </c>
      <c r="PE62" s="1">
        <f>IF(QA62&gt;='Drive Train'!$F$29,1,0)</f>
        <v>1</v>
      </c>
      <c r="PF62" s="1">
        <f>IF(QB62&gt;='Drive Train'!$F$29,1,0)</f>
        <v>1</v>
      </c>
      <c r="PG62" s="1">
        <f>IF(QC62&gt;='Drive Train'!$F$29,1,0)</f>
        <v>1</v>
      </c>
      <c r="PH62" s="1">
        <f>IF(QD62&gt;='Drive Train'!$F$29,1,0)</f>
        <v>1</v>
      </c>
      <c r="PI62" s="1">
        <f>IF(QE62&gt;='Drive Train'!$F$29,1,0)</f>
        <v>1</v>
      </c>
      <c r="PJ62" s="1">
        <f>IF(QF62&gt;='Drive Train'!$F$29,1,0)</f>
        <v>0</v>
      </c>
      <c r="PK62" s="1">
        <f>IF(QG62&gt;='Drive Train'!$F$29,1,0)</f>
        <v>1</v>
      </c>
      <c r="PL62" s="1">
        <f>IF(QH62&gt;='Drive Train'!$F$29,1,0)</f>
        <v>1</v>
      </c>
      <c r="PM62" s="1">
        <f>IF(QI62&gt;='Drive Train'!$F$29,1,0)</f>
        <v>1</v>
      </c>
      <c r="PN62" s="1">
        <f>IF(QJ62&gt;='Drive Train'!$F$29,1,0)</f>
        <v>1</v>
      </c>
      <c r="PO62" s="1">
        <f>IF(QK62&gt;='Drive Train'!$F$29,1,0)</f>
        <v>1</v>
      </c>
      <c r="PP62" s="1">
        <f>IF(QL62&gt;='Drive Train'!$F$29,1,0)</f>
        <v>1</v>
      </c>
      <c r="PQ62" s="1">
        <f>IF(QM62&gt;='Drive Train'!$F$29,1,0)</f>
        <v>1</v>
      </c>
      <c r="PR62" s="1">
        <f>IF(QN62&gt;='Drive Train'!$F$29,1,0)</f>
        <v>1</v>
      </c>
      <c r="PS62" s="1">
        <f>IF(QO62&gt;='Drive Train'!$F$29,1,0)</f>
        <v>1</v>
      </c>
      <c r="PT62" s="253">
        <f t="shared" si="323"/>
        <v>2.160000000000001</v>
      </c>
      <c r="PU62" s="57">
        <f t="shared" si="324"/>
        <v>20.190762304364757</v>
      </c>
      <c r="PV62" s="57">
        <f t="shared" si="325"/>
        <v>19.013541276545219</v>
      </c>
      <c r="PW62" s="57">
        <f t="shared" si="326"/>
        <v>23.134419570467738</v>
      </c>
      <c r="PX62" s="57">
        <f t="shared" si="327"/>
        <v>24.757943498834997</v>
      </c>
      <c r="PY62" s="57">
        <f t="shared" si="328"/>
        <v>24.550384510953091</v>
      </c>
      <c r="PZ62" s="57">
        <f t="shared" si="329"/>
        <v>23.053819641744735</v>
      </c>
      <c r="QA62" s="57">
        <f t="shared" si="330"/>
        <v>21.555448807315862</v>
      </c>
      <c r="QB62" s="57">
        <f t="shared" si="331"/>
        <v>19.950889309301711</v>
      </c>
      <c r="QC62" s="57">
        <f t="shared" si="332"/>
        <v>18.751810706252204</v>
      </c>
      <c r="QD62" s="57">
        <f t="shared" si="333"/>
        <v>17.663393255036983</v>
      </c>
      <c r="QE62" s="57">
        <f t="shared" si="334"/>
        <v>16.613453020249249</v>
      </c>
      <c r="QF62" s="57">
        <f t="shared" si="335"/>
        <v>15.467875764660409</v>
      </c>
      <c r="QG62" s="57">
        <f t="shared" si="336"/>
        <v>17.740856036132154</v>
      </c>
      <c r="QH62" s="57">
        <f t="shared" si="337"/>
        <v>18.814626819825214</v>
      </c>
      <c r="QI62" s="57">
        <f t="shared" si="338"/>
        <v>19.367132885972815</v>
      </c>
      <c r="QJ62" s="57">
        <f t="shared" si="339"/>
        <v>19.582770625692937</v>
      </c>
      <c r="QK62" s="57">
        <f t="shared" si="340"/>
        <v>20.02177571670941</v>
      </c>
      <c r="QL62" s="57">
        <f t="shared" si="341"/>
        <v>20.073442899447411</v>
      </c>
      <c r="QM62" s="57">
        <f t="shared" si="342"/>
        <v>20.259664681932534</v>
      </c>
      <c r="QN62" s="57">
        <f t="shared" si="343"/>
        <v>20.13179266162506</v>
      </c>
      <c r="QO62" s="57">
        <f t="shared" si="344"/>
        <v>20.137507011829939</v>
      </c>
      <c r="QP62" s="61">
        <f t="shared" si="345"/>
        <v>2.160000000000001</v>
      </c>
      <c r="QQ62" s="57">
        <f t="shared" si="436"/>
        <v>3.4695548865589357E-2</v>
      </c>
      <c r="QR62" s="57">
        <f t="shared" si="437"/>
        <v>3.4695548865589357E-2</v>
      </c>
      <c r="QS62" s="57">
        <f t="shared" si="438"/>
        <v>3.4695548865589357E-2</v>
      </c>
      <c r="QT62" s="57">
        <f t="shared" si="439"/>
        <v>3.4695548865589357E-2</v>
      </c>
      <c r="QU62" s="57">
        <f t="shared" si="440"/>
        <v>3.4695548865589357E-2</v>
      </c>
      <c r="QV62" s="57">
        <f t="shared" si="441"/>
        <v>3.4695548865589357E-2</v>
      </c>
      <c r="QW62" s="57">
        <f t="shared" si="442"/>
        <v>3.4695548865589357E-2</v>
      </c>
      <c r="QX62" s="57">
        <f t="shared" si="443"/>
        <v>3.4695548865589357E-2</v>
      </c>
      <c r="QY62" s="57">
        <f t="shared" si="444"/>
        <v>3.4695548865589357E-2</v>
      </c>
      <c r="QZ62" s="57">
        <f t="shared" si="445"/>
        <v>3.4695548865589357E-2</v>
      </c>
      <c r="RA62" s="57">
        <f t="shared" si="446"/>
        <v>3.4695548865589357E-2</v>
      </c>
      <c r="RB62" s="57">
        <f t="shared" si="447"/>
        <v>7.2518493016428348E-2</v>
      </c>
      <c r="RC62" s="57">
        <f t="shared" si="448"/>
        <v>3.4695548865589357E-2</v>
      </c>
      <c r="RD62" s="57">
        <f t="shared" si="449"/>
        <v>3.4695548865589357E-2</v>
      </c>
      <c r="RE62" s="57">
        <f t="shared" si="450"/>
        <v>3.4695548865589357E-2</v>
      </c>
      <c r="RF62" s="57">
        <f t="shared" si="451"/>
        <v>3.4695548865589357E-2</v>
      </c>
      <c r="RG62" s="57">
        <f t="shared" si="452"/>
        <v>3.4695548865589357E-2</v>
      </c>
      <c r="RH62" s="57">
        <f t="shared" si="453"/>
        <v>3.4695548865589357E-2</v>
      </c>
      <c r="RI62" s="57">
        <f t="shared" si="454"/>
        <v>3.4695548865589357E-2</v>
      </c>
      <c r="RJ62" s="57">
        <f t="shared" si="455"/>
        <v>3.4695548865589357E-2</v>
      </c>
      <c r="RK62" s="57">
        <f t="shared" si="456"/>
        <v>3.4695548865589357E-2</v>
      </c>
      <c r="RL62" s="61">
        <f t="shared" si="346"/>
        <v>2.160000000000001</v>
      </c>
      <c r="RM62" s="2">
        <f>IF(AND(LO62&gt;=LO$6*'Drive Train'!$AA$52,LO62&lt;=LO$6*'Drive Train'!$AA$53,KS62=0,JW62=0,EU62&gt;0),$C$17,0)</f>
        <v>0</v>
      </c>
      <c r="RN62" s="2">
        <f>IF(AND(LP62&gt;=LP$6*'Drive Train'!$AA$52,LP62&lt;=LP$6*'Drive Train'!$AA$53,KT62=0,JX62=0,EV62&gt;0),$C$17,0)</f>
        <v>0</v>
      </c>
      <c r="RO62" s="2">
        <f>IF(AND(LQ62&gt;=LQ$6*'Drive Train'!$AA$52,LQ62&lt;=LQ$6*'Drive Train'!$AA$53,KU62=0,JY62=0,EW62&gt;0),$C$17,0)</f>
        <v>0</v>
      </c>
      <c r="RP62" s="2">
        <f>IF(AND(LR62&gt;=LR$6*'Drive Train'!$AA$52,LR62&lt;=LR$6*'Drive Train'!$AA$53,KV62=0,JZ62=0,EX62&gt;0),$C$17,0)</f>
        <v>0</v>
      </c>
      <c r="RQ62" s="2">
        <f>IF(AND(LS62&gt;=LS$6*'Drive Train'!$AA$52,LS62&lt;=LS$6*'Drive Train'!$AA$53,KW62=0,KA62=0,EY62&gt;0),$C$17,0)</f>
        <v>0</v>
      </c>
      <c r="RR62" s="2">
        <f>IF(AND(LT62&gt;=LT$6*'Drive Train'!$AA$52,LT62&lt;=LT$6*'Drive Train'!$AA$53,KX62=0,KB62=0,EZ62&gt;0),$C$17,0)</f>
        <v>0</v>
      </c>
      <c r="RS62" s="2">
        <f>IF(AND(LU62&gt;=LU$6*'Drive Train'!$AA$52,LU62&lt;=LU$6*'Drive Train'!$AA$53,KY62=0,KC62=0,FA62&gt;0),$C$17,0)</f>
        <v>0</v>
      </c>
      <c r="RT62" s="2">
        <f>IF(AND(LV62&gt;=LV$6*'Drive Train'!$AA$52,LV62&lt;=LV$6*'Drive Train'!$AA$53,KZ62=0,KD62=0,FB62&gt;0),$C$17,0)</f>
        <v>0</v>
      </c>
      <c r="RU62" s="2">
        <f>IF(AND(LW62&gt;=LW$6*'Drive Train'!$AA$52,LW62&lt;=LW$6*'Drive Train'!$AA$53,LA62=0,KE62=0,FC62&gt;0),$C$17,0)</f>
        <v>0</v>
      </c>
      <c r="RV62" s="2">
        <f>IF(AND(LX62&gt;=LX$6*'Drive Train'!$AA$52,LX62&lt;=LX$6*'Drive Train'!$AA$53,LB62=0,KF62=0,FD62&gt;0),$C$17,0)</f>
        <v>0</v>
      </c>
      <c r="RW62" s="2">
        <f>IF(AND(LY62&gt;=LY$6*'Drive Train'!$AA$52,LY62&lt;=LY$6*'Drive Train'!$AA$53,LC62=0,KG62=0,FE62&gt;0),$C$17,0)</f>
        <v>0</v>
      </c>
      <c r="RX62" s="2">
        <f>IF(AND(LZ62&gt;=LZ$6*'Drive Train'!$AA$52,LZ62&lt;=LZ$6*'Drive Train'!$AA$53,LD62=0,KH62=0,FF62&gt;0),$C$17,0)</f>
        <v>0</v>
      </c>
      <c r="RY62" s="2">
        <f>IF(AND(MA62&gt;=MA$6*'Drive Train'!$AA$52,MA62&lt;=MA$6*'Drive Train'!$AA$53,LE62=0,KI62=0,FG62&gt;0),$C$17,0)</f>
        <v>0</v>
      </c>
      <c r="RZ62" s="2">
        <f>IF(AND(MB62&gt;=MB$6*'Drive Train'!$AA$52,MB62&lt;=MB$6*'Drive Train'!$AA$53,LF62=0,KJ62=0,FH62&gt;0),$C$17,0)</f>
        <v>0</v>
      </c>
      <c r="SA62" s="2">
        <f>IF(AND(MC62&gt;=MC$6*'Drive Train'!$AA$52,MC62&lt;=MC$6*'Drive Train'!$AA$53,LG62=0,KK62=0,FI62&gt;0),$C$17,0)</f>
        <v>0</v>
      </c>
      <c r="SB62" s="2">
        <f>IF(AND(MD62&gt;=MD$6*'Drive Train'!$AA$52,MD62&lt;=MD$6*'Drive Train'!$AA$53,LH62=0,KL62=0,FJ62&gt;0),$C$17,0)</f>
        <v>0</v>
      </c>
      <c r="SC62" s="2">
        <f>IF(AND(ME62&gt;=ME$6*'Drive Train'!$AA$52,ME62&lt;=ME$6*'Drive Train'!$AA$53,LI62=0,KM62=0,FK62&gt;0),$C$17,0)</f>
        <v>0</v>
      </c>
      <c r="SD62" s="2">
        <f>IF(AND(MF62&gt;=MF$6*'Drive Train'!$AA$52,MF62&lt;=MF$6*'Drive Train'!$AA$53,LJ62=0,KN62=0,FL62&gt;0),$C$17,0)</f>
        <v>0</v>
      </c>
      <c r="SE62" s="2">
        <f>IF(AND(MG62&gt;=MG$6*'Drive Train'!$AA$52,MG62&lt;=MG$6*'Drive Train'!$AA$53,LK62=0,KO62=0,FM62&gt;0),$C$17,0)</f>
        <v>0</v>
      </c>
      <c r="SF62" s="2">
        <f>IF(AND(MH62&gt;=MH$6*'Drive Train'!$AA$52,MH62&lt;=MH$6*'Drive Train'!$AA$53,LL62=0,KP62=0,FN62&gt;0),$C$17,0)</f>
        <v>0</v>
      </c>
      <c r="SG62" s="2">
        <f>IF(AND(MI62&gt;=MI$6*'Drive Train'!$AA$52,MI62&lt;=MI$6*'Drive Train'!$AA$53,LM62=0,KQ62=0,FO62&gt;0),$C$17,0)</f>
        <v>0</v>
      </c>
      <c r="SH62" s="61">
        <f t="shared" si="347"/>
        <v>2.160000000000001</v>
      </c>
      <c r="SI62" s="2">
        <f>IF(AND(EU62&lt;0,KS62=0,LO62&gt;=LO$6*'Drive Train'!$AA$52,LO62&lt;=LO$6*'Drive Train'!$AA$53,OY62=1,JW62=0),$C$17,0)</f>
        <v>0</v>
      </c>
      <c r="SJ62" s="2">
        <f>IF(AND(EV62&lt;0,KT62=0,LP62&gt;=LP$6*'Drive Train'!$AA$52,LP62&lt;=LP$6*'Drive Train'!$AA$53,OZ62=1,JX62=0),$C$17,0)</f>
        <v>0.04</v>
      </c>
      <c r="SK62" s="2">
        <f>IF(AND(EW62&lt;0,KU62=0,LQ62&gt;=LQ$6*'Drive Train'!$AA$52,LQ62&lt;=LQ$6*'Drive Train'!$AA$53,PA62=1,JY62=0),$C$17,0)</f>
        <v>0.04</v>
      </c>
      <c r="SL62" s="2">
        <f>IF(AND(EX62&lt;0,KV62=0,LR62&gt;=LR$6*'Drive Train'!$AA$52,LR62&lt;=LR$6*'Drive Train'!$AA$53,PB62=1,JZ62=0),$C$17,0)</f>
        <v>0.04</v>
      </c>
      <c r="SM62" s="2">
        <f>IF(AND(EY62&lt;0,KW62=0,LS62&gt;=LS$6*'Drive Train'!$AA$52,LS62&lt;=LS$6*'Drive Train'!$AA$53,PC62=1,KA62=0),$C$17,0)</f>
        <v>0.04</v>
      </c>
      <c r="SN62" s="2">
        <f>IF(AND(EZ62&lt;0,KX62=0,LT62&gt;=LT$6*'Drive Train'!$AA$52,LT62&lt;=LT$6*'Drive Train'!$AA$53,PD62=1,KB62=0),$C$17,0)</f>
        <v>0.04</v>
      </c>
      <c r="SO62" s="2">
        <f>IF(AND(FA62&lt;0,KY62=0,LU62&gt;=LU$6*'Drive Train'!$AA$52,LU62&lt;=LU$6*'Drive Train'!$AA$53,PE62=1,KC62=0),$C$17,0)</f>
        <v>0.04</v>
      </c>
      <c r="SP62" s="2">
        <f>IF(AND(FB62&lt;0,KZ62=0,LV62&gt;=LV$6*'Drive Train'!$AA$52,LV62&lt;=LV$6*'Drive Train'!$AA$53,PF62=1,KD62=0),$C$17,0)</f>
        <v>0.04</v>
      </c>
      <c r="SQ62" s="2">
        <f>IF(AND(FC62&lt;0,LA62=0,LW62&gt;=LW$6*'Drive Train'!$AA$52,LW62&lt;=LW$6*'Drive Train'!$AA$53,PG62=1,KE62=0),$C$17,0)</f>
        <v>0.04</v>
      </c>
      <c r="SR62" s="2">
        <f>IF(AND(FD62&lt;0,LB62=0,LX62&gt;=LX$6*'Drive Train'!$AA$52,LX62&lt;=LX$6*'Drive Train'!$AA$53,PH62=1,KF62=0),$C$17,0)</f>
        <v>0.04</v>
      </c>
      <c r="SS62" s="2">
        <f>IF(AND(FE62&lt;0,LC62=0,LY62&gt;=LY$6*'Drive Train'!$AA$52,LY62&lt;=LY$6*'Drive Train'!$AA$53,PI62=1,KG62=0),$C$17,0)</f>
        <v>0.04</v>
      </c>
      <c r="ST62" s="2">
        <f>IF(AND(FF62&lt;0,LD62=0,LZ62&gt;=LZ$6*'Drive Train'!$AA$52,LZ62&lt;=LZ$6*'Drive Train'!$AA$53,PJ62=1,KH62=0),$C$17,0)</f>
        <v>0</v>
      </c>
      <c r="SU62" s="2">
        <f>IF(AND(FG62&lt;0,LE62=0,MA62&gt;=MA$6*'Drive Train'!$AA$52,MA62&lt;=MA$6*'Drive Train'!$AA$53,PK62=1,KI62=0),$C$17,0)</f>
        <v>0.04</v>
      </c>
      <c r="SV62" s="2">
        <f>IF(AND(FH62&lt;0,LF62=0,MB62&gt;=MB$6*'Drive Train'!$AA$52,MB62&lt;=MB$6*'Drive Train'!$AA$53,PL62=1,KJ62=0),$C$17,0)</f>
        <v>0.04</v>
      </c>
      <c r="SW62" s="2">
        <f>IF(AND(FI62&lt;0,LG62=0,MC62&gt;=MC$6*'Drive Train'!$AA$52,MC62&lt;=MC$6*'Drive Train'!$AA$53,PM62=1,KK62=0),$C$17,0)</f>
        <v>0.04</v>
      </c>
      <c r="SX62" s="2">
        <f>IF(AND(FJ62&lt;0,LH62=0,MD62&gt;=MD$6*'Drive Train'!$AA$52,MD62&lt;=MD$6*'Drive Train'!$AA$53,PN62=1,KL62=0),$C$17,0)</f>
        <v>0.04</v>
      </c>
      <c r="SY62" s="2">
        <f>IF(AND(FK62&lt;0,LI62=0,ME62&gt;=ME$6*'Drive Train'!$AA$52,ME62&lt;=ME$6*'Drive Train'!$AA$53,PO62=1,KM62=0),$C$17,0)</f>
        <v>0.04</v>
      </c>
      <c r="SZ62" s="2">
        <f>IF(AND(FL62&lt;0,LJ62=0,MF62&gt;=MF$6*'Drive Train'!$AA$52,MF62&lt;=MF$6*'Drive Train'!$AA$53,PP62=1,KN62=0),$C$17,0)</f>
        <v>0.04</v>
      </c>
      <c r="TA62" s="2">
        <f>IF(AND(FM62&lt;0,LK62=0,MG62&gt;=MG$6*'Drive Train'!$AA$52,MG62&lt;=MG$6*'Drive Train'!$AA$53,PQ62=1,KO62=0),$C$17,0)</f>
        <v>0.04</v>
      </c>
      <c r="TB62" s="2">
        <f>IF(AND(FN62&lt;0,LL62=0,MH62&gt;=MH$6*'Drive Train'!$AA$52,MH62&lt;=MH$6*'Drive Train'!$AA$53,PR62=1,KP62=0),$C$17,0)</f>
        <v>0</v>
      </c>
      <c r="TC62" s="2">
        <f>IF(AND(FO62&lt;0,LM62=0,MI62&gt;=MI$6*'Drive Train'!$AA$52,MI62&lt;=MI$6*'Drive Train'!$AA$53,PS62=1,KQ62=0),$C$17,0)</f>
        <v>0</v>
      </c>
      <c r="TD62" s="144">
        <f t="shared" si="348"/>
        <v>2.160000000000001</v>
      </c>
    </row>
    <row r="63" spans="3:524" x14ac:dyDescent="0.2">
      <c r="C63" s="3" t="s">
        <v>357</v>
      </c>
      <c r="E63" s="26">
        <f>C26</f>
        <v>1.2843846905890632</v>
      </c>
      <c r="F63" s="26">
        <f>MIN($C$35*F46/$C$19,$C$12)/$C$21</f>
        <v>2.7872090922023447</v>
      </c>
      <c r="G63" s="26">
        <f t="shared" ref="G63:O63" si="530">MIN($C$35*G46/$C$19,$C$12)/$C$21</f>
        <v>2.7872090922023447</v>
      </c>
      <c r="H63" s="26">
        <f t="shared" si="530"/>
        <v>2.4284584485927665</v>
      </c>
      <c r="I63" s="26">
        <f t="shared" si="530"/>
        <v>1.9658949345750969</v>
      </c>
      <c r="J63" s="26">
        <f t="shared" si="530"/>
        <v>1.6513517450430817</v>
      </c>
      <c r="K63" s="26">
        <f t="shared" si="530"/>
        <v>1.4235790905543804</v>
      </c>
      <c r="L63" s="26">
        <f t="shared" si="530"/>
        <v>1.2510240492750615</v>
      </c>
      <c r="M63" s="26">
        <f t="shared" si="530"/>
        <v>1.1157782061101897</v>
      </c>
      <c r="N63" s="26">
        <f t="shared" si="530"/>
        <v>1.0069217957579761</v>
      </c>
      <c r="O63" s="26">
        <f t="shared" si="530"/>
        <v>0.9174176361350449</v>
      </c>
      <c r="R63" s="63">
        <f t="shared" si="160"/>
        <v>2.2000000000000011</v>
      </c>
      <c r="S63" s="2">
        <f>NG63/'Drive Train'!$F$35</f>
        <v>0</v>
      </c>
      <c r="T63" s="2">
        <f>NH63/'Drive Train'!$F$35</f>
        <v>0</v>
      </c>
      <c r="U63" s="2">
        <f>NI63/'Drive Train'!$F$35</f>
        <v>0</v>
      </c>
      <c r="V63" s="2">
        <f>NJ63/'Drive Train'!$F$35</f>
        <v>0</v>
      </c>
      <c r="W63" s="2">
        <f>NK63/'Drive Train'!$F$35</f>
        <v>0</v>
      </c>
      <c r="X63" s="2">
        <f>NL63/'Drive Train'!$F$35</f>
        <v>0</v>
      </c>
      <c r="Y63" s="2">
        <f>NM63/'Drive Train'!$F$35</f>
        <v>0</v>
      </c>
      <c r="Z63" s="2">
        <f>NN63/'Drive Train'!$F$35</f>
        <v>0</v>
      </c>
      <c r="AA63" s="2">
        <f>NO63/'Drive Train'!$F$35</f>
        <v>0</v>
      </c>
      <c r="AB63" s="2">
        <f>NP63/'Drive Train'!$F$35</f>
        <v>0</v>
      </c>
      <c r="AC63" s="2">
        <f>NQ63/'Drive Train'!$F$35</f>
        <v>0</v>
      </c>
      <c r="AD63" s="2">
        <f>NR63/'Drive Train'!$F$35</f>
        <v>0.95767660456206027</v>
      </c>
      <c r="AE63" s="2">
        <f>NS63/'Drive Train'!$F$35</f>
        <v>0</v>
      </c>
      <c r="AF63" s="2">
        <f>NT63/'Drive Train'!$F$35</f>
        <v>0</v>
      </c>
      <c r="AG63" s="2">
        <f>NU63/'Drive Train'!$F$35</f>
        <v>0</v>
      </c>
      <c r="AH63" s="2">
        <f>NV63/'Drive Train'!$F$35</f>
        <v>0</v>
      </c>
      <c r="AI63" s="2">
        <f>NW63/'Drive Train'!$F$35</f>
        <v>0</v>
      </c>
      <c r="AJ63" s="2">
        <f>NX63/'Drive Train'!$F$35</f>
        <v>0</v>
      </c>
      <c r="AK63" s="2">
        <f>NY63/'Drive Train'!$F$35</f>
        <v>0</v>
      </c>
      <c r="AL63" s="2">
        <f>NZ63/'Drive Train'!$F$35</f>
        <v>0</v>
      </c>
      <c r="AM63" s="2">
        <f>OA63/'Drive Train'!$F$35</f>
        <v>0</v>
      </c>
      <c r="AN63" s="61">
        <f t="shared" si="161"/>
        <v>2.2000000000000011</v>
      </c>
      <c r="AO63" s="46">
        <f>LO63*12*60/(PI() * 'Drive Train'!$F$15)/S$6*ABS(S63)</f>
        <v>0</v>
      </c>
      <c r="AP63" s="46">
        <f>LP63*12*60/(PI() * 'Drive Train'!$F$15)/T$6*ABS(T63)</f>
        <v>0</v>
      </c>
      <c r="AQ63" s="46">
        <f>LQ63*12*60/(PI() * 'Drive Train'!$F$15)/U$6*ABS(U63)</f>
        <v>0</v>
      </c>
      <c r="AR63" s="46">
        <f>LR63*12*60/(PI() * 'Drive Train'!$F$15)/V$6*ABS(V63)</f>
        <v>0</v>
      </c>
      <c r="AS63" s="46">
        <f>LS63*12*60/(PI() * 'Drive Train'!$F$15)/W$6*ABS(W63)</f>
        <v>0</v>
      </c>
      <c r="AT63" s="46">
        <f>LT63*12*60/(PI() * 'Drive Train'!$F$15)/X$6*ABS(X63)</f>
        <v>0</v>
      </c>
      <c r="AU63" s="46">
        <f>LU63*12*60/(PI() * 'Drive Train'!$F$15)/Y$6*ABS(Y63)</f>
        <v>0</v>
      </c>
      <c r="AV63" s="46">
        <f>LV63*12*60/(PI() * 'Drive Train'!$F$15)/Z$6*ABS(Z63)</f>
        <v>0</v>
      </c>
      <c r="AW63" s="46">
        <f>LW63*12*60/(PI() * 'Drive Train'!$F$15)/AA$6*ABS(AA63)</f>
        <v>0</v>
      </c>
      <c r="AX63" s="46">
        <f>LX63*12*60/(PI() * 'Drive Train'!$F$15)/AB$6*ABS(AB63)</f>
        <v>0</v>
      </c>
      <c r="AY63" s="46">
        <f>LY63*12*60/(PI() * 'Drive Train'!$F$15)/AC$6*ABS(AC63)</f>
        <v>0</v>
      </c>
      <c r="AZ63" s="46">
        <f>LZ63*12*60/(PI() * 'Drive Train'!$F$15)/AD$6*ABS(AD63)</f>
        <v>4548.4741379876814</v>
      </c>
      <c r="BA63" s="46">
        <f>MA63*12*60/(PI() * 'Drive Train'!$F$15)/AE$6*ABS(AE63)</f>
        <v>0</v>
      </c>
      <c r="BB63" s="46">
        <f>MB63*12*60/(PI() * 'Drive Train'!$F$15)/AF$6*ABS(AF63)</f>
        <v>0</v>
      </c>
      <c r="BC63" s="46">
        <f>MC63*12*60/(PI() * 'Drive Train'!$F$15)/AG$6*ABS(AG63)</f>
        <v>0</v>
      </c>
      <c r="BD63" s="46">
        <f>MD63*12*60/(PI() * 'Drive Train'!$F$15)/AH$6*ABS(AH63)</f>
        <v>0</v>
      </c>
      <c r="BE63" s="46">
        <f>ME63*12*60/(PI() * 'Drive Train'!$F$15)/AI$6*ABS(AI63)</f>
        <v>0</v>
      </c>
      <c r="BF63" s="46">
        <f>MF63*12*60/(PI() * 'Drive Train'!$F$15)/AJ$6*ABS(AJ63)</f>
        <v>0</v>
      </c>
      <c r="BG63" s="46">
        <f>MG63*12*60/(PI() * 'Drive Train'!$F$15)/AK$6*ABS(AK63)</f>
        <v>0</v>
      </c>
      <c r="BH63" s="46">
        <f>MH63*12*60/(PI() * 'Drive Train'!$F$15)/AL$6*ABS(AL63)</f>
        <v>0</v>
      </c>
      <c r="BI63" s="46">
        <f>MI63*12*60/(PI() * 'Drive Train'!$F$15)/AM$6*ABS(AM63)</f>
        <v>0</v>
      </c>
      <c r="BJ63" s="61">
        <f t="shared" si="390"/>
        <v>2.2000000000000011</v>
      </c>
      <c r="BK63" s="2">
        <f>IF(OR(KS62=1,AND($C$37=Motors!$C$32,OY62=1)),0,IF(NG63=0,-(CG62+$C$15)/($C$14-$C$15)*$C$12,($C$11*S63-AO63)/($C$11*S63)*$C$12*S63))</f>
        <v>0</v>
      </c>
      <c r="BL63" s="2">
        <f>IF(OR(KT62=1,AND($C$37=Motors!$C$32,OZ62=1)),0,IF(NH63=0,-(CH62+$C$15)/($C$14-$C$15)*$C$12,($C$11*T63-AP63)/($C$11*T63)*$C$12*T63))</f>
        <v>0</v>
      </c>
      <c r="BM63" s="2">
        <f>IF(OR(KU62=1,AND($C$37=Motors!$C$32,PA62=1)),0,IF(NI63=0,-(CI62+$C$15)/($C$14-$C$15)*$C$12,($C$11*U63-AQ63)/($C$11*U63)*$C$12*U63))</f>
        <v>0</v>
      </c>
      <c r="BN63" s="2">
        <f>IF(OR(KV62=1,AND($C$37=Motors!$C$32,PB62=1)),0,IF(NJ63=0,-(CJ62+$C$15)/($C$14-$C$15)*$C$12,($C$11*V63-AR63)/($C$11*V63)*$C$12*V63))</f>
        <v>0</v>
      </c>
      <c r="BO63" s="2">
        <f>IF(OR(KW62=1,AND($C$37=Motors!$C$32,PC62=1)),0,IF(NK63=0,-(CK62+$C$15)/($C$14-$C$15)*$C$12,($C$11*W63-AS63)/($C$11*W63)*$C$12*W63))</f>
        <v>0</v>
      </c>
      <c r="BP63" s="2">
        <f>IF(OR(KX62=1,AND($C$37=Motors!$C$32,PD62=1)),0,IF(NL63=0,-(CL62+$C$15)/($C$14-$C$15)*$C$12,($C$11*X63-AT63)/($C$11*X63)*$C$12*X63))</f>
        <v>0</v>
      </c>
      <c r="BQ63" s="2">
        <f>IF(OR(KY62=1,AND($C$37=Motors!$C$32,PE62=1)),0,IF(NM63=0,-(CM62+$C$15)/($C$14-$C$15)*$C$12,($C$11*Y63-AU63)/($C$11*Y63)*$C$12*Y63))</f>
        <v>0</v>
      </c>
      <c r="BR63" s="2">
        <f>IF(OR(KZ62=1,AND($C$37=Motors!$C$32,PF62=1)),0,IF(NN63=0,-(CN62+$C$15)/($C$14-$C$15)*$C$12,($C$11*Z63-AV63)/($C$11*Z63)*$C$12*Z63))</f>
        <v>0</v>
      </c>
      <c r="BS63" s="2">
        <f>IF(OR(LA62=1,AND($C$37=Motors!$C$32,PG62=1)),0,IF(NO63=0,-(CO62+$C$15)/($C$14-$C$15)*$C$12,($C$11*AA63-AW63)/($C$11*AA63)*$C$12*AA63))</f>
        <v>0</v>
      </c>
      <c r="BT63" s="2">
        <f>IF(OR(LB62=1,AND($C$37=Motors!$C$32,PH62=1)),0,IF(NP63=0,-(CP62+$C$15)/($C$14-$C$15)*$C$12,($C$11*AB63-AX63)/($C$11*AB63)*$C$12*AB63))</f>
        <v>0</v>
      </c>
      <c r="BU63" s="2">
        <f>IF(OR(LC62=1,AND($C$37=Motors!$C$32,PI62=1)),0,IF(NQ63=0,-(CQ62+$C$15)/($C$14-$C$15)*$C$12,($C$11*AC63-AY63)/($C$11*AC63)*$C$12*AC63))</f>
        <v>0</v>
      </c>
      <c r="BV63" s="2">
        <f>IF(OR(LD62=1,AND($C$37=Motors!$C$32,PJ62=1)),0,IF(NR63=0,-(CR62+$C$15)/($C$14-$C$15)*$C$12,($C$11*AD63-AZ63)/($C$11*AD63)*$C$12*AD63))</f>
        <v>0.32354108355187855</v>
      </c>
      <c r="BW63" s="2">
        <f>IF(OR(LE62=1,AND($C$37=Motors!$C$32,PK62=1)),0,IF(NS63=0,-(CS62+$C$15)/($C$14-$C$15)*$C$12,($C$11*AE63-BA63)/($C$11*AE63)*$C$12*AE63))</f>
        <v>0</v>
      </c>
      <c r="BX63" s="2">
        <f>IF(OR(LF62=1,AND($C$37=Motors!$C$32,PL62=1)),0,IF(NT63=0,-(CT62+$C$15)/($C$14-$C$15)*$C$12,($C$11*AF63-BB63)/($C$11*AF63)*$C$12*AF63))</f>
        <v>0</v>
      </c>
      <c r="BY63" s="2">
        <f>IF(OR(LG62=1,AND($C$37=Motors!$C$32,PM62=1)),0,IF(NU63=0,-(CU62+$C$15)/($C$14-$C$15)*$C$12,($C$11*AG63-BC63)/($C$11*AG63)*$C$12*AG63))</f>
        <v>0</v>
      </c>
      <c r="BZ63" s="2">
        <f>IF(OR(LH62=1,AND($C$37=Motors!$C$32,PN62=1)),0,IF(NV63=0,-(CV62+$C$15)/($C$14-$C$15)*$C$12,($C$11*AH63-BD63)/($C$11*AH63)*$C$12*AH63))</f>
        <v>0</v>
      </c>
      <c r="CA63" s="2">
        <f>IF(OR(LI62=1,AND($C$37=Motors!$C$32,PO62=1)),0,IF(NW63=0,-(CW62+$C$15)/($C$14-$C$15)*$C$12,($C$11*AI63-BE63)/($C$11*AI63)*$C$12*AI63))</f>
        <v>0</v>
      </c>
      <c r="CB63" s="2">
        <f>IF(OR(LJ62=1,AND($C$37=Motors!$C$32,PP62=1)),0,IF(NX63=0,-(CX62+$C$15)/($C$14-$C$15)*$C$12,($C$11*AJ63-BF63)/($C$11*AJ63)*$C$12*AJ63))</f>
        <v>0</v>
      </c>
      <c r="CC63" s="2">
        <f>IF(OR(LK62=1,AND($C$37=Motors!$C$32,PQ62=1)),0,IF(NY63=0,-(CY62+$C$15)/($C$14-$C$15)*$C$12,($C$11*AK63-BG63)/($C$11*AK63)*$C$12*AK63))</f>
        <v>0</v>
      </c>
      <c r="CD63" s="2">
        <f>IF(OR(LL62=1,AND($C$37=Motors!$C$32,PR62=1)),0,IF(NZ63=0,-(CZ62+$C$15)/($C$14-$C$15)*$C$12,($C$11*AL63-BH63)/($C$11*AL63)*$C$12*AL63))</f>
        <v>0</v>
      </c>
      <c r="CE63" s="2">
        <f>IF(OR(LM62=1,AND($C$37=Motors!$C$32,PS62=1)),0,IF(OA63=0,-(DA62+$C$15)/($C$14-$C$15)*$C$12,($C$11*AM63-BI63)/($C$11*AM63)*$C$12*AM63))</f>
        <v>0</v>
      </c>
      <c r="CF63" s="61">
        <f t="shared" si="391"/>
        <v>2.2000000000000011</v>
      </c>
      <c r="CG63" s="57">
        <f>IF(AND(KS62=1,OY62=1),0,ABS(BK63/$C$12*($C$14-$C$15)+$C$15) *'Drive Train'!$AA$49 + CG62*(1-'Drive Train'!$AA$49))</f>
        <v>2.7495000000000003</v>
      </c>
      <c r="CH63" s="57">
        <f>IF(AND(KT62=1,OZ62=1),0,ABS(BL63/$C$12*($C$14-$C$15)+$C$15) *'Drive Train'!$AA$49 + CH62*(1-'Drive Train'!$AA$49))</f>
        <v>2.7495000000000003</v>
      </c>
      <c r="CI63" s="57">
        <f>IF(AND(KU62=1,PA62=1),0,ABS(BM63/$C$12*($C$14-$C$15)+$C$15) *'Drive Train'!$AA$49 + CI62*(1-'Drive Train'!$AA$49))</f>
        <v>2.7495000000000003</v>
      </c>
      <c r="CJ63" s="57">
        <f>IF(AND(KV62=1,PB62=1),0,ABS(BN63/$C$12*($C$14-$C$15)+$C$15) *'Drive Train'!$AA$49 + CJ62*(1-'Drive Train'!$AA$49))</f>
        <v>2.7495000000000003</v>
      </c>
      <c r="CK63" s="57">
        <f>IF(AND(KW62=1,PC62=1),0,ABS(BO63/$C$12*($C$14-$C$15)+$C$15) *'Drive Train'!$AA$49 + CK62*(1-'Drive Train'!$AA$49))</f>
        <v>2.7495000000000003</v>
      </c>
      <c r="CL63" s="57">
        <f>IF(AND(KX62=1,PD62=1),0,ABS(BP63/$C$12*($C$14-$C$15)+$C$15) *'Drive Train'!$AA$49 + CL62*(1-'Drive Train'!$AA$49))</f>
        <v>2.7495000000000003</v>
      </c>
      <c r="CM63" s="57">
        <f>IF(AND(KY62=1,PE62=1),0,ABS(BQ63/$C$12*($C$14-$C$15)+$C$15) *'Drive Train'!$AA$49 + CM62*(1-'Drive Train'!$AA$49))</f>
        <v>2.7495000000000003</v>
      </c>
      <c r="CN63" s="57">
        <f>IF(AND(KZ62=1,PF62=1),0,ABS(BR63/$C$12*($C$14-$C$15)+$C$15) *'Drive Train'!$AA$49 + CN62*(1-'Drive Train'!$AA$49))</f>
        <v>2.7495000000000003</v>
      </c>
      <c r="CO63" s="57">
        <f>IF(AND(LA62=1,PG62=1),0,ABS(BS63/$C$12*($C$14-$C$15)+$C$15) *'Drive Train'!$AA$49 + CO62*(1-'Drive Train'!$AA$49))</f>
        <v>2.7495000000000003</v>
      </c>
      <c r="CP63" s="57">
        <f>IF(AND(LB62=1,PH62=1),0,ABS(BT63/$C$12*($C$14-$C$15)+$C$15) *'Drive Train'!$AA$49 + CP62*(1-'Drive Train'!$AA$49))</f>
        <v>2.7495000000000003</v>
      </c>
      <c r="CQ63" s="57">
        <f>IF(AND(LC62=1,PI62=1),0,ABS(BU63/$C$12*($C$14-$C$15)+$C$15) *'Drive Train'!$AA$49 + CQ62*(1-'Drive Train'!$AA$49))</f>
        <v>2.7495000000000003</v>
      </c>
      <c r="CR63" s="57">
        <f>IF(AND(LD62=1,PJ62=1),0,ABS(BV63/$C$12*($C$14-$C$15)+$C$15) *'Drive Train'!$AA$49 + CR62*(1-'Drive Train'!$AA$49))</f>
        <v>19.973699593239012</v>
      </c>
      <c r="CS63" s="57">
        <f>IF(AND(LE62=1,PK62=1),0,ABS(BW63/$C$12*($C$14-$C$15)+$C$15) *'Drive Train'!$AA$49 + CS62*(1-'Drive Train'!$AA$49))</f>
        <v>2.7495000000000003</v>
      </c>
      <c r="CT63" s="57">
        <f>IF(AND(LF62=1,PL62=1),0,ABS(BX63/$C$12*($C$14-$C$15)+$C$15) *'Drive Train'!$AA$49 + CT62*(1-'Drive Train'!$AA$49))</f>
        <v>2.7495000000000003</v>
      </c>
      <c r="CU63" s="57">
        <f>IF(AND(LG62=1,PM62=1),0,ABS(BY63/$C$12*($C$14-$C$15)+$C$15) *'Drive Train'!$AA$49 + CU62*(1-'Drive Train'!$AA$49))</f>
        <v>2.7495000000000003</v>
      </c>
      <c r="CV63" s="57">
        <f>IF(AND(LH62=1,PN62=1),0,ABS(BZ63/$C$12*($C$14-$C$15)+$C$15) *'Drive Train'!$AA$49 + CV62*(1-'Drive Train'!$AA$49))</f>
        <v>2.7495000000000003</v>
      </c>
      <c r="CW63" s="57">
        <f>IF(AND(LI62=1,PO62=1),0,ABS(CA63/$C$12*($C$14-$C$15)+$C$15) *'Drive Train'!$AA$49 + CW62*(1-'Drive Train'!$AA$49))</f>
        <v>2.7495000000000003</v>
      </c>
      <c r="CX63" s="57">
        <f>IF(AND(LJ62=1,PP62=1),0,ABS(CB63/$C$12*($C$14-$C$15)+$C$15) *'Drive Train'!$AA$49 + CX62*(1-'Drive Train'!$AA$49))</f>
        <v>2.7495000000000003</v>
      </c>
      <c r="CY63" s="57">
        <f>IF(AND(LK62=1,PQ62=1),0,ABS(CC63/$C$12*($C$14-$C$15)+$C$15) *'Drive Train'!$AA$49 + CY62*(1-'Drive Train'!$AA$49))</f>
        <v>2.7495000000000003</v>
      </c>
      <c r="CZ63" s="57">
        <f>IF(AND(LL62=1,PR62=1),0,ABS(CD63/$C$12*($C$14-$C$15)+$C$15) *'Drive Train'!$AA$49 + CZ62*(1-'Drive Train'!$AA$49))</f>
        <v>2.7495000000000003</v>
      </c>
      <c r="DA63" s="57">
        <f>IF(AND(LM62=1,PS62=1),0,ABS(CE63/$C$12*($C$14-$C$15)+$C$15) *'Drive Train'!$AA$49 + DA62*(1-'Drive Train'!$AA$49))</f>
        <v>2.7495000000000003</v>
      </c>
      <c r="DB63" s="61">
        <f t="shared" si="162"/>
        <v>2.2000000000000011</v>
      </c>
      <c r="DC63" s="57">
        <f t="shared" si="392"/>
        <v>2.7495000000000003</v>
      </c>
      <c r="DD63" s="57">
        <f t="shared" si="393"/>
        <v>2.7495000000000003</v>
      </c>
      <c r="DE63" s="57">
        <f t="shared" si="394"/>
        <v>2.7495000000000003</v>
      </c>
      <c r="DF63" s="57">
        <f t="shared" si="395"/>
        <v>2.7495000000000003</v>
      </c>
      <c r="DG63" s="57">
        <f t="shared" si="396"/>
        <v>2.7495000000000003</v>
      </c>
      <c r="DH63" s="57">
        <f t="shared" si="397"/>
        <v>2.7495000000000003</v>
      </c>
      <c r="DI63" s="57">
        <f t="shared" si="398"/>
        <v>2.7495000000000003</v>
      </c>
      <c r="DJ63" s="57">
        <f t="shared" si="399"/>
        <v>2.7495000000000003</v>
      </c>
      <c r="DK63" s="57">
        <f t="shared" si="400"/>
        <v>2.7495000000000003</v>
      </c>
      <c r="DL63" s="57">
        <f t="shared" si="401"/>
        <v>2.7495000000000003</v>
      </c>
      <c r="DM63" s="57">
        <f t="shared" si="402"/>
        <v>2.7495000000000003</v>
      </c>
      <c r="DN63" s="57">
        <f t="shared" si="403"/>
        <v>19.973699593239012</v>
      </c>
      <c r="DO63" s="57">
        <f t="shared" si="404"/>
        <v>2.7495000000000003</v>
      </c>
      <c r="DP63" s="57">
        <f t="shared" si="405"/>
        <v>2.7495000000000003</v>
      </c>
      <c r="DQ63" s="57">
        <f t="shared" si="406"/>
        <v>2.7495000000000003</v>
      </c>
      <c r="DR63" s="57">
        <f t="shared" si="407"/>
        <v>2.7495000000000003</v>
      </c>
      <c r="DS63" s="57">
        <f t="shared" si="408"/>
        <v>2.7495000000000003</v>
      </c>
      <c r="DT63" s="57">
        <f t="shared" si="409"/>
        <v>2.7495000000000003</v>
      </c>
      <c r="DU63" s="57">
        <f t="shared" si="410"/>
        <v>2.7495000000000003</v>
      </c>
      <c r="DV63" s="57">
        <f t="shared" si="411"/>
        <v>2.7495000000000003</v>
      </c>
      <c r="DW63" s="57">
        <f t="shared" si="412"/>
        <v>2.7495000000000003</v>
      </c>
      <c r="DX63" s="61">
        <f t="shared" si="163"/>
        <v>2.2000000000000011</v>
      </c>
      <c r="DY63" s="2">
        <f>IF(OY63=0,($C$23/0.4536*IF(ISNA(MK62),'Drive Train'!$F$16,'Drive Train'!$F$17)*4.448*$C$24*S$6)*SIGN(BK63),BK63)</f>
        <v>0</v>
      </c>
      <c r="DZ63" s="2">
        <f>IF(OZ63=0,($C$23/0.4536*IF(ISNA(ML62),'Drive Train'!$F$16,'Drive Train'!$F$17)*4.448*$C$24*$C$21*T$6)*SIGN(BL63),BL63)</f>
        <v>0</v>
      </c>
      <c r="EA63" s="2">
        <f>IF(PA63=0,($C$23/0.4536*IF(ISNA(MM62),'Drive Train'!$F$16,'Drive Train'!$F$17)*4.448*$C$24*$C$21*U$6)*SIGN(BM63),BM63)</f>
        <v>0</v>
      </c>
      <c r="EB63" s="2">
        <f>IF(PB63=0,($C$23/0.4536*IF(ISNA(MN62),'Drive Train'!$F$16,'Drive Train'!$F$17)*4.448*$C$24*$C$21*V$6)*SIGN(BN63),BN63)</f>
        <v>0</v>
      </c>
      <c r="EC63" s="2">
        <f>IF(PC63=0,($C$23/0.4536*IF(ISNA(MO62),'Drive Train'!$F$16,'Drive Train'!$F$17)*4.448*$C$24*$C$21*W$6)*SIGN(BO63),BO63)</f>
        <v>0</v>
      </c>
      <c r="ED63" s="2">
        <f>IF(PD63=0,($C$23/0.4536*IF(ISNA(MP62),'Drive Train'!$F$16,'Drive Train'!$F$17)*4.448*$C$24*$C$21*X$6)*SIGN(BP63),BP63)</f>
        <v>0</v>
      </c>
      <c r="EE63" s="2">
        <f>IF(PE63=0,($C$23/0.4536*IF(ISNA(MQ62),'Drive Train'!$F$16,'Drive Train'!$F$17)*4.448*$C$24*$C$21*Y$6)*SIGN(BQ63),BQ63)</f>
        <v>0</v>
      </c>
      <c r="EF63" s="2">
        <f>IF(PF63=0,($C$23/0.4536*IF(ISNA(MR62),'Drive Train'!$F$16,'Drive Train'!$F$17)*4.448*$C$24*$C$21*Z$6)*SIGN(BR63),BR63)</f>
        <v>0</v>
      </c>
      <c r="EG63" s="2">
        <f>IF(PG63=0,($C$23/0.4536*IF(ISNA(MS62),'Drive Train'!$F$16,'Drive Train'!$F$17)*4.448*$C$24*$C$21*AA$6)*SIGN(BS63),BS63)</f>
        <v>0</v>
      </c>
      <c r="EH63" s="2">
        <f>IF(PH63=0,($C$23/0.4536*IF(ISNA(MT62),'Drive Train'!$F$16,'Drive Train'!$F$17)*4.448*$C$24*$C$21*AB$6)*SIGN(BT63),BT63)</f>
        <v>0</v>
      </c>
      <c r="EI63" s="2">
        <f>IF(PI63=0,($C$23/0.4536*IF(ISNA(MU62),'Drive Train'!$F$16,'Drive Train'!$F$17)*4.448*$C$24*$C$21*AC$6)*SIGN(BU63),BU63)</f>
        <v>0</v>
      </c>
      <c r="EJ63" s="2">
        <f>IF(PJ63=0,($C$23/0.4536*IF(ISNA(MV62),'Drive Train'!$F$16,'Drive Train'!$F$17)*4.448*$C$24*$C$21*AD$6)*SIGN(BV63),BV63)</f>
        <v>3.9831807681666</v>
      </c>
      <c r="EK63" s="2">
        <f>IF(PK63=0,($C$23/0.4536*IF(ISNA(MW62),'Drive Train'!$F$16,'Drive Train'!$F$17)*4.448*$C$24*$C$21*AE$6)*SIGN(BW63),BW63)</f>
        <v>0</v>
      </c>
      <c r="EL63" s="2">
        <f>IF(PL63=0,($C$23/0.4536*IF(ISNA(MX62),'Drive Train'!$F$16,'Drive Train'!$F$17)*4.448*$C$24*$C$21*AF$6)*SIGN(BX63),BX63)</f>
        <v>0</v>
      </c>
      <c r="EM63" s="2">
        <f>IF(PM63=0,($C$23/0.4536*IF(ISNA(MY62),'Drive Train'!$F$16,'Drive Train'!$F$17)*4.448*$C$24*$C$21*AG$6)*SIGN(BY63),BY63)</f>
        <v>0</v>
      </c>
      <c r="EN63" s="2">
        <f>IF(PN63=0,($C$23/0.4536*IF(ISNA(MZ62),'Drive Train'!$F$16,'Drive Train'!$F$17)*4.448*$C$24*$C$21*AH$6)*SIGN(BZ63),BZ63)</f>
        <v>0</v>
      </c>
      <c r="EO63" s="2">
        <f>IF(PO63=0,($C$23/0.4536*IF(ISNA(NA62),'Drive Train'!$F$16,'Drive Train'!$F$17)*4.448*$C$24*$C$21*AI$6)*SIGN(CA63),CA63)</f>
        <v>0</v>
      </c>
      <c r="EP63" s="2">
        <f>IF(PP63=0,($C$23/0.4536*IF(ISNA(NB62),'Drive Train'!$F$16,'Drive Train'!$F$17)*4.448*$C$24*$C$21*AJ$6)*SIGN(CB63),CB63)</f>
        <v>0</v>
      </c>
      <c r="EQ63" s="2">
        <f>IF(PQ63=0,($C$23/0.4536*IF(ISNA(NC62),'Drive Train'!$F$16,'Drive Train'!$F$17)*4.448*$C$24*$C$21*AK$6)*SIGN(CC63),CC63)</f>
        <v>0</v>
      </c>
      <c r="ER63" s="2">
        <f>IF(PR63=0,($C$23/0.4536*IF(ISNA(ND62),'Drive Train'!$F$16,'Drive Train'!$F$17)*4.448*$C$24*$C$21*AL$6)*SIGN(CD63),CD63)</f>
        <v>0</v>
      </c>
      <c r="ES63" s="2">
        <f>IF(PS63=0,($C$23/0.4536*IF(ISNA(NE62),'Drive Train'!$F$16,'Drive Train'!$F$17)*4.448*$C$24*$C$21*AM$6)*SIGN(CE63),CE63)</f>
        <v>0</v>
      </c>
      <c r="ET63" s="61">
        <f t="shared" si="413"/>
        <v>2.2000000000000011</v>
      </c>
      <c r="EU63" s="255">
        <f>MAX(MIN(IF(AND(OY62=1,NG63&lt;0),-1,1)*(DC63-$C$15)/($C$14-$C$15)*$C$12*$C$21-$C$33*LO63/AO$6 -  OY62*$C$33/$C$21,DY62/$C$19),MAX(EU$8:EU62)*-1)</f>
        <v>-0.4486980120218626</v>
      </c>
      <c r="EV63" s="255">
        <f>MAX(MIN(IF(AND(OZ62=1,NH63&lt;0),-1,1)*(DD63-$C$15)/($C$14-$C$15)*$C$12*$C$21-$C$33*LP63/AP$6 -  OZ62*$C$33/$C$21,DZ62/$C$19),MAX(EV$8:EV62)*-1)</f>
        <v>-0.42574619844769884</v>
      </c>
      <c r="EW63" s="255">
        <f>MAX(MIN(IF(AND(PA62=1,NI63&lt;0),-1,1)*(DE63-$C$15)/($C$14-$C$15)*$C$12*$C$21-$C$33*LQ63/AQ$6 -  PA62*$C$33/$C$21,EA62/$C$19),MAX(EW$8:EW62)*-1)</f>
        <v>-0.46338267397571553</v>
      </c>
      <c r="EX63" s="255">
        <f>MAX(MIN(IF(AND(PB62=1,NJ63&lt;0),-1,1)*(DF63-$C$15)/($C$14-$C$15)*$C$12*$C$21-$C$33*LR63/AR$6 -  PB62*$C$33/$C$21,EB62/$C$19),MAX(EX$8:EX62)*-1)</f>
        <v>-0.48603733397584592</v>
      </c>
      <c r="EY63" s="255">
        <f>MAX(MIN(IF(AND(PC62=1,NK63&lt;0),-1,1)*(DG63-$C$15)/($C$14-$C$15)*$C$12*$C$21-$C$33*LS63/AS$6 -  PC62*$C$33/$C$21,EC62/$C$19),MAX(EY$8:EY62)*-1)</f>
        <v>-0.48900930513854246</v>
      </c>
      <c r="EZ63" s="255">
        <f>MAX(MIN(IF(AND(PD62=1,NL63&lt;0),-1,1)*(DH63-$C$15)/($C$14-$C$15)*$C$12*$C$21-$C$33*LT63/AT$6 -  PD62*$C$33/$C$21,ED62/$C$19),MAX(EZ$8:EZ62)*-1)</f>
        <v>-0.47408566916941575</v>
      </c>
      <c r="FA63" s="255">
        <f>MAX(MIN(IF(AND(PE62=1,NM63&lt;0),-1,1)*(DI63-$C$15)/($C$14-$C$15)*$C$12*$C$21-$C$33*LU63/AU$6 -  PE62*$C$33/$C$21,EE62/$C$19),MAX(FA$8:FA62)*-1)</f>
        <v>-0.46285022242296692</v>
      </c>
      <c r="FB63" s="255">
        <f>MAX(MIN(IF(AND(PF62=1,NN63&lt;0),-1,1)*(DJ63-$C$15)/($C$14-$C$15)*$C$12*$C$21-$C$33*LV63/AV$6 -  PF62*$C$33/$C$21,EF62/$C$19),MAX(FB$8:FB62)*-1)</f>
        <v>-0.4528874584235571</v>
      </c>
      <c r="FC63" s="255">
        <f>MAX(MIN(IF(AND(PG62=1,NO63&lt;0),-1,1)*(DK63-$C$15)/($C$14-$C$15)*$C$12*$C$21-$C$33*LW63/AW$6 -  PG62*$C$33/$C$21,EG62/$C$19),MAX(FC$8:FC62)*-1)</f>
        <v>-0.46304403105928749</v>
      </c>
      <c r="FD63" s="255">
        <f>MAX(MIN(IF(AND(PH62=1,NP63&lt;0),-1,1)*(DL63-$C$15)/($C$14-$C$15)*$C$12*$C$21-$C$33*LX63/AX$6 -  PH62*$C$33/$C$21,EH62/$C$19),MAX(FD$8:FD62)*-1)</f>
        <v>-0.48962505422334612</v>
      </c>
      <c r="FE63" s="255">
        <f>MAX(MIN(IF(AND(PI62=1,NQ63&lt;0),-1,1)*(DM63-$C$15)/($C$14-$C$15)*$C$12*$C$21-$C$33*LY63/AY$6 -  PI62*$C$33/$C$21,EI62/$C$19),MAX(FE$8:FE62)*-1)</f>
        <v>-0.53924202482423633</v>
      </c>
      <c r="FF63" s="255">
        <f>MAX(MIN(IF(AND(PJ62=1,NR63&lt;0),-1,1)*(DN63-$C$15)/($C$14-$C$15)*$C$12*$C$21-$C$33*LZ63/AZ$6 -  PJ62*$C$33/$C$21,EJ62/$C$19),MAX(FF$8:FF62)*-1)</f>
        <v>3.201487761093319E-2</v>
      </c>
      <c r="FG63" s="255">
        <f>MAX(MIN(IF(AND(PK62=1,NS63&lt;0),-1,1)*(DO63-$C$15)/($C$14-$C$15)*$C$12*$C$21-$C$33*MA63/BA$6 -  PK62*$C$33/$C$21,EK62/$C$19),MAX(FG$8:FG62)*-1)</f>
        <v>-0.45071531341950627</v>
      </c>
      <c r="FH63" s="255">
        <f>MAX(MIN(IF(AND(PL62=1,NT63&lt;0),-1,1)*(DP63-$C$15)/($C$14-$C$15)*$C$12*$C$21-$C$33*MB63/BB$6 -  PL62*$C$33/$C$21,EL62/$C$19),MAX(FH$8:FH62)*-1)</f>
        <v>-0.51770104490091295</v>
      </c>
      <c r="FI63" s="255">
        <f>MAX(MIN(IF(AND(PM62=1,NU63&lt;0),-1,1)*(DQ63-$C$15)/($C$14-$C$15)*$C$12*$C$21-$C$33*MC63/BC$6 -  PM62*$C$33/$C$21,EM62/$C$19),MAX(FI$8:FI62)*-1)</f>
        <v>-0.49150157738147565</v>
      </c>
      <c r="FJ63" s="255">
        <f>MAX(MIN(IF(AND(PN62=1,NV63&lt;0),-1,1)*(DR63-$C$15)/($C$14-$C$15)*$C$12*$C$21-$C$33*MD63/BD$6 -  PN62*$C$33/$C$21,EN62/$C$19),MAX(FJ$8:FJ62)*-1)</f>
        <v>-0.46958719593374576</v>
      </c>
      <c r="FK63" s="255">
        <f>MAX(MIN(IF(AND(PO62=1,NW63&lt;0),-1,1)*(DS63-$C$15)/($C$14-$C$15)*$C$12*$C$21-$C$33*ME63/BE$6 -  PO62*$C$33/$C$21,EO62/$C$19),MAX(FK$8:FK62)*-1)</f>
        <v>-0.4696508181050203</v>
      </c>
      <c r="FL63" s="255">
        <f>MAX(MIN(IF(AND(PP62=1,NX63&lt;0),-1,1)*(DT63-$C$15)/($C$14-$C$15)*$C$12*$C$21-$C$33*MF63/BF$6 -  PP62*$C$33/$C$21,EP62/$C$19),MAX(FL$8:FL62)*-1)</f>
        <v>-0.45905212235758108</v>
      </c>
      <c r="FM63" s="255">
        <f>MAX(MIN(IF(AND(PQ62=1,NY63&lt;0),-1,1)*(DU63-$C$15)/($C$14-$C$15)*$C$12*$C$21-$C$33*MG63/BG$6 -  PQ62*$C$33/$C$21,EQ62/$C$19),MAX(FM$8:FM62)*-1)</f>
        <v>-0.45907237792286354</v>
      </c>
      <c r="FN63" s="255">
        <f>MAX(MIN(IF(AND(PR62=1,NZ63&lt;0),-1,1)*(DV63-$C$15)/($C$14-$C$15)*$C$12*$C$21-$C$33*MH63/BH$6 -  PR62*$C$33/$C$21,ER62/$C$19),MAX(FN$8:FN62)*-1)</f>
        <v>-0.44869286741085873</v>
      </c>
      <c r="FO63" s="255">
        <f>MAX(MIN(IF(AND(PS62=1,OA63&lt;0),-1,1)*(DW63-$C$15)/($C$14-$C$15)*$C$12*$C$21-$C$33*MI63/BI$6 -  PS62*$C$33/$C$21,ES62/$C$19),MAX(FO$8:FO62)*-1)</f>
        <v>-0.44869341992334238</v>
      </c>
      <c r="FP63" s="61">
        <f t="shared" si="164"/>
        <v>2.2000000000000011</v>
      </c>
      <c r="FQ63" s="256">
        <f t="shared" si="457"/>
        <v>2.7495000000000003</v>
      </c>
      <c r="FR63" s="256">
        <f t="shared" si="458"/>
        <v>2.7495000000000003</v>
      </c>
      <c r="FS63" s="256">
        <f t="shared" si="459"/>
        <v>2.7495000000000003</v>
      </c>
      <c r="FT63" s="256">
        <f t="shared" si="460"/>
        <v>2.7495000000000003</v>
      </c>
      <c r="FU63" s="256">
        <f t="shared" si="461"/>
        <v>2.7495000000000003</v>
      </c>
      <c r="FV63" s="256">
        <f t="shared" si="462"/>
        <v>2.7495000000000003</v>
      </c>
      <c r="FW63" s="256">
        <f t="shared" si="463"/>
        <v>2.7495000000000003</v>
      </c>
      <c r="FX63" s="256">
        <f t="shared" si="464"/>
        <v>2.7495000000000003</v>
      </c>
      <c r="FY63" s="256">
        <f t="shared" si="465"/>
        <v>2.7495000000000003</v>
      </c>
      <c r="FZ63" s="256">
        <f t="shared" si="466"/>
        <v>2.7495000000000003</v>
      </c>
      <c r="GA63" s="256">
        <f t="shared" si="467"/>
        <v>2.7495000000000003</v>
      </c>
      <c r="GB63" s="256">
        <f t="shared" si="468"/>
        <v>5.3208973480571435</v>
      </c>
      <c r="GC63" s="256">
        <f t="shared" si="469"/>
        <v>2.7495000000000003</v>
      </c>
      <c r="GD63" s="256">
        <f t="shared" si="470"/>
        <v>2.7495000000000003</v>
      </c>
      <c r="GE63" s="256">
        <f t="shared" si="471"/>
        <v>2.7495000000000003</v>
      </c>
      <c r="GF63" s="256">
        <f t="shared" si="472"/>
        <v>2.7495000000000003</v>
      </c>
      <c r="GG63" s="256">
        <f t="shared" si="473"/>
        <v>2.7495000000000003</v>
      </c>
      <c r="GH63" s="256">
        <f t="shared" si="474"/>
        <v>2.7495000000000003</v>
      </c>
      <c r="GI63" s="256">
        <f t="shared" si="475"/>
        <v>2.7495000000000003</v>
      </c>
      <c r="GJ63" s="256">
        <f t="shared" si="476"/>
        <v>2.7495000000000003</v>
      </c>
      <c r="GK63" s="256">
        <f t="shared" si="477"/>
        <v>2.7495000000000003</v>
      </c>
      <c r="GL63" s="61">
        <f t="shared" si="186"/>
        <v>2.2000000000000011</v>
      </c>
      <c r="GM63" s="57">
        <f t="shared" si="414"/>
        <v>-11.61316124122464</v>
      </c>
      <c r="GN63" s="57">
        <f t="shared" si="415"/>
        <v>-3.0853548556568611</v>
      </c>
      <c r="GO63" s="57">
        <f t="shared" si="416"/>
        <v>-4.850594568909127</v>
      </c>
      <c r="GP63" s="57">
        <f t="shared" si="417"/>
        <v>-6.6531970131942035</v>
      </c>
      <c r="GQ63" s="57">
        <f t="shared" si="418"/>
        <v>-8.2689097221158505</v>
      </c>
      <c r="GR63" s="57">
        <f t="shared" si="419"/>
        <v>-9.5435217736032225</v>
      </c>
      <c r="GS63" s="57">
        <f t="shared" si="420"/>
        <v>-10.808123714613533</v>
      </c>
      <c r="GT63" s="57">
        <f t="shared" si="421"/>
        <v>-12.034167902604368</v>
      </c>
      <c r="GU63" s="57">
        <f t="shared" si="422"/>
        <v>-13.795449215822604</v>
      </c>
      <c r="GV63" s="57">
        <f t="shared" si="423"/>
        <v>-16.164390063662196</v>
      </c>
      <c r="GW63" s="57">
        <f t="shared" si="424"/>
        <v>-19.539258432980233</v>
      </c>
      <c r="GX63" s="57">
        <f t="shared" si="425"/>
        <v>0.82860615793351089</v>
      </c>
      <c r="GY63" s="57">
        <f t="shared" si="426"/>
        <v>-11.665372852988682</v>
      </c>
      <c r="GZ63" s="57">
        <f t="shared" si="427"/>
        <v>-13.39909147823869</v>
      </c>
      <c r="HA63" s="57">
        <f t="shared" si="428"/>
        <v>-12.720999236718733</v>
      </c>
      <c r="HB63" s="57">
        <f t="shared" si="429"/>
        <v>-12.153813204163303</v>
      </c>
      <c r="HC63" s="57">
        <f t="shared" si="430"/>
        <v>-12.155459867428419</v>
      </c>
      <c r="HD63" s="57">
        <f t="shared" si="431"/>
        <v>-11.881145385607857</v>
      </c>
      <c r="HE63" s="57">
        <f t="shared" si="432"/>
        <v>-11.881669638310909</v>
      </c>
      <c r="HF63" s="57">
        <f t="shared" si="433"/>
        <v>-11.613028088869358</v>
      </c>
      <c r="HG63" s="57">
        <f t="shared" si="434"/>
        <v>-11.613042388947337</v>
      </c>
      <c r="HH63" s="61">
        <f t="shared" si="187"/>
        <v>2.2000000000000011</v>
      </c>
      <c r="HI63" s="57">
        <f t="shared" si="188"/>
        <v>11.61316124122464</v>
      </c>
      <c r="HJ63" s="57">
        <f t="shared" si="189"/>
        <v>3.0853548556568611</v>
      </c>
      <c r="HK63" s="57">
        <f t="shared" si="190"/>
        <v>4.850594568909127</v>
      </c>
      <c r="HL63" s="57">
        <f t="shared" si="191"/>
        <v>6.6531970131942035</v>
      </c>
      <c r="HM63" s="57">
        <f t="shared" si="192"/>
        <v>8.2689097221158505</v>
      </c>
      <c r="HN63" s="57">
        <f t="shared" si="193"/>
        <v>9.5435217736032225</v>
      </c>
      <c r="HO63" s="57">
        <f t="shared" si="194"/>
        <v>10.808123714613533</v>
      </c>
      <c r="HP63" s="57">
        <f t="shared" si="195"/>
        <v>12.034167902604368</v>
      </c>
      <c r="HQ63" s="57">
        <f t="shared" si="196"/>
        <v>13.795449215822604</v>
      </c>
      <c r="HR63" s="57">
        <f t="shared" si="197"/>
        <v>16.164390063662196</v>
      </c>
      <c r="HS63" s="57">
        <f t="shared" si="198"/>
        <v>19.539258432980233</v>
      </c>
      <c r="HT63" s="57">
        <f t="shared" si="199"/>
        <v>0.82860615793351089</v>
      </c>
      <c r="HU63" s="57">
        <f t="shared" si="200"/>
        <v>11.665372852988682</v>
      </c>
      <c r="HV63" s="57">
        <f t="shared" si="201"/>
        <v>13.39909147823869</v>
      </c>
      <c r="HW63" s="57">
        <f t="shared" si="202"/>
        <v>12.720999236718733</v>
      </c>
      <c r="HX63" s="57">
        <f t="shared" si="203"/>
        <v>12.153813204163303</v>
      </c>
      <c r="HY63" s="57">
        <f t="shared" si="204"/>
        <v>12.155459867428419</v>
      </c>
      <c r="HZ63" s="57">
        <f t="shared" si="205"/>
        <v>11.881145385607857</v>
      </c>
      <c r="IA63" s="57">
        <f t="shared" si="206"/>
        <v>11.881669638310909</v>
      </c>
      <c r="IB63" s="57">
        <f t="shared" si="207"/>
        <v>11.613028088869358</v>
      </c>
      <c r="IC63" s="57">
        <f t="shared" si="208"/>
        <v>11.613042388947337</v>
      </c>
      <c r="ID63" s="61">
        <f t="shared" si="209"/>
        <v>2.2000000000000011</v>
      </c>
      <c r="IE63" s="57">
        <f t="shared" si="210"/>
        <v>0</v>
      </c>
      <c r="IF63" s="57">
        <f t="shared" si="211"/>
        <v>0</v>
      </c>
      <c r="IG63" s="57">
        <f t="shared" si="212"/>
        <v>0</v>
      </c>
      <c r="IH63" s="57">
        <f t="shared" si="213"/>
        <v>0</v>
      </c>
      <c r="II63" s="57">
        <f t="shared" si="214"/>
        <v>0</v>
      </c>
      <c r="IJ63" s="57">
        <f t="shared" si="215"/>
        <v>0</v>
      </c>
      <c r="IK63" s="57">
        <f t="shared" si="216"/>
        <v>0</v>
      </c>
      <c r="IL63" s="57">
        <f t="shared" si="217"/>
        <v>0</v>
      </c>
      <c r="IM63" s="57">
        <f t="shared" si="218"/>
        <v>0</v>
      </c>
      <c r="IN63" s="57">
        <f t="shared" si="219"/>
        <v>0</v>
      </c>
      <c r="IO63" s="57">
        <f t="shared" si="220"/>
        <v>0</v>
      </c>
      <c r="IP63" s="57">
        <f t="shared" si="221"/>
        <v>11.875189896569548</v>
      </c>
      <c r="IQ63" s="57">
        <f t="shared" si="222"/>
        <v>0</v>
      </c>
      <c r="IR63" s="57">
        <f t="shared" si="223"/>
        <v>0</v>
      </c>
      <c r="IS63" s="57">
        <f t="shared" si="224"/>
        <v>0</v>
      </c>
      <c r="IT63" s="57">
        <f t="shared" si="225"/>
        <v>0</v>
      </c>
      <c r="IU63" s="57">
        <f t="shared" si="226"/>
        <v>0</v>
      </c>
      <c r="IV63" s="57">
        <f t="shared" si="227"/>
        <v>0</v>
      </c>
      <c r="IW63" s="57">
        <f t="shared" si="228"/>
        <v>0</v>
      </c>
      <c r="IX63" s="57">
        <f t="shared" si="229"/>
        <v>0</v>
      </c>
      <c r="IY63" s="57">
        <f t="shared" si="230"/>
        <v>0</v>
      </c>
      <c r="IZ63" s="61">
        <f t="shared" si="231"/>
        <v>2.2000000000000011</v>
      </c>
      <c r="JA63" s="256" t="e">
        <f t="shared" si="349"/>
        <v>#N/A</v>
      </c>
      <c r="JB63" s="256" t="e">
        <f t="shared" si="350"/>
        <v>#N/A</v>
      </c>
      <c r="JC63" s="256" t="e">
        <f t="shared" si="351"/>
        <v>#N/A</v>
      </c>
      <c r="JD63" s="256" t="e">
        <f t="shared" si="352"/>
        <v>#N/A</v>
      </c>
      <c r="JE63" s="256" t="e">
        <f t="shared" si="353"/>
        <v>#N/A</v>
      </c>
      <c r="JF63" s="256" t="e">
        <f t="shared" si="354"/>
        <v>#N/A</v>
      </c>
      <c r="JG63" s="256" t="e">
        <f t="shared" si="355"/>
        <v>#N/A</v>
      </c>
      <c r="JH63" s="256" t="e">
        <f t="shared" si="356"/>
        <v>#N/A</v>
      </c>
      <c r="JI63" s="256" t="e">
        <f t="shared" si="357"/>
        <v>#N/A</v>
      </c>
      <c r="JJ63" s="256" t="e">
        <f t="shared" si="358"/>
        <v>#N/A</v>
      </c>
      <c r="JK63" s="256" t="e">
        <f t="shared" si="359"/>
        <v>#N/A</v>
      </c>
      <c r="JL63" s="256" t="e">
        <f t="shared" si="360"/>
        <v>#N/A</v>
      </c>
      <c r="JM63" s="256" t="e">
        <f t="shared" si="361"/>
        <v>#N/A</v>
      </c>
      <c r="JN63" s="256" t="e">
        <f t="shared" si="362"/>
        <v>#N/A</v>
      </c>
      <c r="JO63" s="256" t="e">
        <f t="shared" si="363"/>
        <v>#N/A</v>
      </c>
      <c r="JP63" s="256" t="e">
        <f t="shared" si="364"/>
        <v>#N/A</v>
      </c>
      <c r="JQ63" s="256" t="e">
        <f t="shared" si="365"/>
        <v>#N/A</v>
      </c>
      <c r="JR63" s="256" t="e">
        <f t="shared" si="366"/>
        <v>#N/A</v>
      </c>
      <c r="JS63" s="256" t="e">
        <f t="shared" si="367"/>
        <v>#N/A</v>
      </c>
      <c r="JT63" s="256" t="e">
        <f t="shared" si="368"/>
        <v>#N/A</v>
      </c>
      <c r="JU63" s="256" t="e">
        <f t="shared" si="369"/>
        <v>#N/A</v>
      </c>
      <c r="JV63" s="61">
        <f t="shared" si="233"/>
        <v>2.2000000000000011</v>
      </c>
      <c r="JW63" s="46">
        <f t="shared" si="478"/>
        <v>0</v>
      </c>
      <c r="JX63" s="46">
        <f t="shared" si="479"/>
        <v>0</v>
      </c>
      <c r="JY63" s="46">
        <f t="shared" si="480"/>
        <v>0</v>
      </c>
      <c r="JZ63" s="46">
        <f t="shared" si="481"/>
        <v>0</v>
      </c>
      <c r="KA63" s="46">
        <f t="shared" si="482"/>
        <v>0</v>
      </c>
      <c r="KB63" s="46">
        <f t="shared" si="483"/>
        <v>0</v>
      </c>
      <c r="KC63" s="46">
        <f t="shared" si="484"/>
        <v>0</v>
      </c>
      <c r="KD63" s="46">
        <f t="shared" si="485"/>
        <v>0</v>
      </c>
      <c r="KE63" s="46">
        <f t="shared" si="486"/>
        <v>0</v>
      </c>
      <c r="KF63" s="46">
        <f t="shared" si="487"/>
        <v>0</v>
      </c>
      <c r="KG63" s="46">
        <f t="shared" si="488"/>
        <v>0</v>
      </c>
      <c r="KH63" s="46">
        <f t="shared" si="489"/>
        <v>0</v>
      </c>
      <c r="KI63" s="46">
        <f t="shared" si="490"/>
        <v>0</v>
      </c>
      <c r="KJ63" s="46">
        <f t="shared" si="491"/>
        <v>0</v>
      </c>
      <c r="KK63" s="46">
        <f t="shared" si="492"/>
        <v>0</v>
      </c>
      <c r="KL63" s="46">
        <f t="shared" si="493"/>
        <v>0</v>
      </c>
      <c r="KM63" s="46">
        <f t="shared" si="494"/>
        <v>0</v>
      </c>
      <c r="KN63" s="46">
        <f t="shared" si="495"/>
        <v>0</v>
      </c>
      <c r="KO63" s="46">
        <f t="shared" si="496"/>
        <v>0</v>
      </c>
      <c r="KP63" s="46">
        <f t="shared" si="497"/>
        <v>0</v>
      </c>
      <c r="KQ63" s="46">
        <f t="shared" si="498"/>
        <v>0</v>
      </c>
      <c r="KR63" s="61">
        <f t="shared" si="255"/>
        <v>2.2000000000000011</v>
      </c>
      <c r="KS63" s="1">
        <f t="shared" si="499"/>
        <v>0</v>
      </c>
      <c r="KT63" s="1">
        <f t="shared" si="500"/>
        <v>0</v>
      </c>
      <c r="KU63" s="1">
        <f t="shared" si="501"/>
        <v>0</v>
      </c>
      <c r="KV63" s="1">
        <f t="shared" si="502"/>
        <v>0</v>
      </c>
      <c r="KW63" s="1">
        <f t="shared" si="503"/>
        <v>0</v>
      </c>
      <c r="KX63" s="1">
        <f t="shared" si="504"/>
        <v>0</v>
      </c>
      <c r="KY63" s="1">
        <f t="shared" si="505"/>
        <v>0</v>
      </c>
      <c r="KZ63" s="1">
        <f t="shared" si="506"/>
        <v>0</v>
      </c>
      <c r="LA63" s="1">
        <f t="shared" si="507"/>
        <v>0</v>
      </c>
      <c r="LB63" s="1">
        <f t="shared" si="508"/>
        <v>0</v>
      </c>
      <c r="LC63" s="1">
        <f t="shared" si="509"/>
        <v>0</v>
      </c>
      <c r="LD63" s="1">
        <f t="shared" si="510"/>
        <v>0</v>
      </c>
      <c r="LE63" s="1">
        <f t="shared" si="511"/>
        <v>0</v>
      </c>
      <c r="LF63" s="1">
        <f t="shared" si="512"/>
        <v>0</v>
      </c>
      <c r="LG63" s="1">
        <f t="shared" si="513"/>
        <v>0</v>
      </c>
      <c r="LH63" s="1">
        <f t="shared" si="514"/>
        <v>0</v>
      </c>
      <c r="LI63" s="1">
        <f t="shared" si="515"/>
        <v>0</v>
      </c>
      <c r="LJ63" s="1">
        <f t="shared" si="516"/>
        <v>0</v>
      </c>
      <c r="LK63" s="1">
        <f t="shared" si="517"/>
        <v>0</v>
      </c>
      <c r="LL63" s="1">
        <f t="shared" si="518"/>
        <v>0</v>
      </c>
      <c r="LM63" s="1">
        <f t="shared" si="519"/>
        <v>0</v>
      </c>
      <c r="LN63" s="61">
        <f t="shared" si="277"/>
        <v>2.2000000000000011</v>
      </c>
      <c r="LO63" s="57">
        <f t="shared" si="278"/>
        <v>5.3086851358507143</v>
      </c>
      <c r="LP63" s="57">
        <f t="shared" si="279"/>
        <v>15.197607463096919</v>
      </c>
      <c r="LQ63" s="57">
        <f t="shared" si="280"/>
        <v>14.792206894721794</v>
      </c>
      <c r="LR63" s="57">
        <f t="shared" si="281"/>
        <v>13.277539893134358</v>
      </c>
      <c r="LS63" s="57">
        <f t="shared" si="282"/>
        <v>10.95725441373391</v>
      </c>
      <c r="LT63" s="57">
        <f t="shared" si="283"/>
        <v>8.3234973420733187</v>
      </c>
      <c r="LU63" s="57">
        <f t="shared" si="284"/>
        <v>6.6039045776181355</v>
      </c>
      <c r="LV63" s="57">
        <f t="shared" si="285"/>
        <v>5.3580744282104149</v>
      </c>
      <c r="LW63" s="57">
        <f t="shared" si="286"/>
        <v>5.1837603663426597</v>
      </c>
      <c r="LX63" s="57">
        <f t="shared" si="287"/>
        <v>5.6344067717029889</v>
      </c>
      <c r="LY63" s="57">
        <f t="shared" si="288"/>
        <v>6.7600927621432012</v>
      </c>
      <c r="LZ63" s="57">
        <f t="shared" si="289"/>
        <v>11.605189996303398</v>
      </c>
      <c r="MA63" s="57">
        <f t="shared" si="290"/>
        <v>10.369146762271644</v>
      </c>
      <c r="MB63" s="57">
        <f t="shared" si="291"/>
        <v>8.4755238978620095</v>
      </c>
      <c r="MC63" s="57">
        <f t="shared" si="292"/>
        <v>7.2731203827869519</v>
      </c>
      <c r="MD63" s="57">
        <f t="shared" si="293"/>
        <v>6.2673774506492226</v>
      </c>
      <c r="ME63" s="57">
        <f t="shared" si="294"/>
        <v>6.2702973390904857</v>
      </c>
      <c r="MF63" s="57">
        <f t="shared" si="295"/>
        <v>5.783878711976123</v>
      </c>
      <c r="MG63" s="57">
        <f t="shared" si="296"/>
        <v>5.7848083248729267</v>
      </c>
      <c r="MH63" s="57">
        <f t="shared" si="297"/>
        <v>5.308449028061494</v>
      </c>
      <c r="MI63" s="57">
        <f t="shared" si="298"/>
        <v>5.3084743851780827</v>
      </c>
      <c r="MJ63" s="61">
        <f t="shared" si="299"/>
        <v>2.2000000000000011</v>
      </c>
      <c r="MK63" s="57" t="e">
        <f t="shared" si="435"/>
        <v>#N/A</v>
      </c>
      <c r="ML63" s="57" t="e">
        <f t="shared" si="370"/>
        <v>#N/A</v>
      </c>
      <c r="MM63" s="57" t="e">
        <f t="shared" si="371"/>
        <v>#N/A</v>
      </c>
      <c r="MN63" s="57" t="e">
        <f t="shared" si="372"/>
        <v>#N/A</v>
      </c>
      <c r="MO63" s="57" t="e">
        <f t="shared" si="373"/>
        <v>#N/A</v>
      </c>
      <c r="MP63" s="57" t="e">
        <f t="shared" si="374"/>
        <v>#N/A</v>
      </c>
      <c r="MQ63" s="57" t="e">
        <f t="shared" si="375"/>
        <v>#N/A</v>
      </c>
      <c r="MR63" s="57" t="e">
        <f t="shared" si="376"/>
        <v>#N/A</v>
      </c>
      <c r="MS63" s="57" t="e">
        <f t="shared" si="377"/>
        <v>#N/A</v>
      </c>
      <c r="MT63" s="57" t="e">
        <f t="shared" si="378"/>
        <v>#N/A</v>
      </c>
      <c r="MU63" s="57" t="e">
        <f t="shared" si="379"/>
        <v>#N/A</v>
      </c>
      <c r="MV63" s="57" t="e">
        <f t="shared" si="380"/>
        <v>#N/A</v>
      </c>
      <c r="MW63" s="57" t="e">
        <f t="shared" si="381"/>
        <v>#N/A</v>
      </c>
      <c r="MX63" s="57" t="e">
        <f t="shared" si="382"/>
        <v>#N/A</v>
      </c>
      <c r="MY63" s="57" t="e">
        <f t="shared" si="383"/>
        <v>#N/A</v>
      </c>
      <c r="MZ63" s="57" t="e">
        <f t="shared" si="384"/>
        <v>#N/A</v>
      </c>
      <c r="NA63" s="57" t="e">
        <f t="shared" si="385"/>
        <v>#N/A</v>
      </c>
      <c r="NB63" s="57" t="e">
        <f t="shared" si="386"/>
        <v>#N/A</v>
      </c>
      <c r="NC63" s="57" t="e">
        <f t="shared" si="387"/>
        <v>#N/A</v>
      </c>
      <c r="ND63" s="57" t="e">
        <f t="shared" si="388"/>
        <v>#N/A</v>
      </c>
      <c r="NE63" s="57" t="e">
        <f t="shared" si="389"/>
        <v>#N/A</v>
      </c>
      <c r="NF63" s="61">
        <f t="shared" si="320"/>
        <v>2.2000000000000011</v>
      </c>
      <c r="NG63" s="256">
        <f>IF(OY62=0,MIN('Drive Train'!$F$35-FQ62*$C$19*'Drive Train'!$F$39,NG62+$C$39)-$C$7,IF(LO62-1&lt;=0,0,IF($C$37=Motors!$C$30,MAX(MAX(NG$8:NG62)*-1,NG62-$C$39),MAX(0,MAX(NG$8:NG62)*-1,NG62-$C$39))))</f>
        <v>0</v>
      </c>
      <c r="NH63" s="256">
        <f>IF(OZ62=0,MIN('Drive Train'!$F$35-FR62*$C$19*'Drive Train'!$F$39,NH62+$C$39)-$C$7,IF(LP62-1&lt;=0,0,IF($C$37=Motors!$C$30,MAX(MAX(NH$8:NH62)*-1,NH62-$C$39),MAX(0,MAX(NH$8:NH62)*-1,NH62-$C$39))))</f>
        <v>0</v>
      </c>
      <c r="NI63" s="256">
        <f>IF(PA62=0,MIN('Drive Train'!$F$35-FS62*$C$19*'Drive Train'!$F$39,NI62+$C$39)-$C$7,IF(LQ62-1&lt;=0,0,IF($C$37=Motors!$C$30,MAX(MAX(NI$8:NI62)*-1,NI62-$C$39),MAX(0,MAX(NI$8:NI62)*-1,NI62-$C$39))))</f>
        <v>0</v>
      </c>
      <c r="NJ63" s="256">
        <f>IF(PB62=0,MIN('Drive Train'!$F$35-FT62*$C$19*'Drive Train'!$F$39,NJ62+$C$39)-$C$7,IF(LR62-1&lt;=0,0,IF($C$37=Motors!$C$30,MAX(MAX(NJ$8:NJ62)*-1,NJ62-$C$39),MAX(0,MAX(NJ$8:NJ62)*-1,NJ62-$C$39))))</f>
        <v>0</v>
      </c>
      <c r="NK63" s="256">
        <f>IF(PC62=0,MIN('Drive Train'!$F$35-FU62*$C$19*'Drive Train'!$F$39,NK62+$C$39)-$C$7,IF(LS62-1&lt;=0,0,IF($C$37=Motors!$C$30,MAX(MAX(NK$8:NK62)*-1,NK62-$C$39),MAX(0,MAX(NK$8:NK62)*-1,NK62-$C$39))))</f>
        <v>0</v>
      </c>
      <c r="NL63" s="256">
        <f>IF(PD62=0,MIN('Drive Train'!$F$35-FV62*$C$19*'Drive Train'!$F$39,NL62+$C$39)-$C$7,IF(LT62-1&lt;=0,0,IF($C$37=Motors!$C$30,MAX(MAX(NL$8:NL62)*-1,NL62-$C$39),MAX(0,MAX(NL$8:NL62)*-1,NL62-$C$39))))</f>
        <v>0</v>
      </c>
      <c r="NM63" s="256">
        <f>IF(PE62=0,MIN('Drive Train'!$F$35-FW62*$C$19*'Drive Train'!$F$39,NM62+$C$39)-$C$7,IF(LU62-1&lt;=0,0,IF($C$37=Motors!$C$30,MAX(MAX(NM$8:NM62)*-1,NM62-$C$39),MAX(0,MAX(NM$8:NM62)*-1,NM62-$C$39))))</f>
        <v>0</v>
      </c>
      <c r="NN63" s="256">
        <f>IF(PF62=0,MIN('Drive Train'!$F$35-FX62*$C$19*'Drive Train'!$F$39,NN62+$C$39)-$C$7,IF(LV62-1&lt;=0,0,IF($C$37=Motors!$C$30,MAX(MAX(NN$8:NN62)*-1,NN62-$C$39),MAX(0,MAX(NN$8:NN62)*-1,NN62-$C$39))))</f>
        <v>0</v>
      </c>
      <c r="NO63" s="256">
        <f>IF(PG62=0,MIN('Drive Train'!$F$35-FY62*$C$19*'Drive Train'!$F$39,NO62+$C$39)-$C$7,IF(LW62-1&lt;=0,0,IF($C$37=Motors!$C$30,MAX(MAX(NO$8:NO62)*-1,NO62-$C$39),MAX(0,MAX(NO$8:NO62)*-1,NO62-$C$39))))</f>
        <v>0</v>
      </c>
      <c r="NP63" s="256">
        <f>IF(PH62=0,MIN('Drive Train'!$F$35-FZ62*$C$19*'Drive Train'!$F$39,NP62+$C$39)-$C$7,IF(LX62-1&lt;=0,0,IF($C$37=Motors!$C$30,MAX(MAX(NP$8:NP62)*-1,NP62-$C$39),MAX(0,MAX(NP$8:NP62)*-1,NP62-$C$39))))</f>
        <v>0</v>
      </c>
      <c r="NQ63" s="256">
        <f>IF(PI62=0,MIN('Drive Train'!$F$35-GA62*$C$19*'Drive Train'!$F$39,NQ62+$C$39)-$C$7,IF(LY62-1&lt;=0,0,IF($C$37=Motors!$C$30,MAX(MAX(NQ$8:NQ62)*-1,NQ62-$C$39),MAX(0,MAX(NQ$8:NQ62)*-1,NQ62-$C$39))))</f>
        <v>0</v>
      </c>
      <c r="NR63" s="256">
        <f>IF(PJ62=0,MIN('Drive Train'!$F$35-GB62*$C$19*'Drive Train'!$F$39,NR62+$C$39)-$C$7,IF(LZ62-1&lt;=0,0,IF($C$37=Motors!$C$30,MAX(MAX(NR$8:NR62)*-1,NR62-$C$39),MAX(0,MAX(NR$8:NR62)*-1,NR62-$C$39))))</f>
        <v>11.875189896569548</v>
      </c>
      <c r="NS63" s="256">
        <f>IF(PK62=0,MIN('Drive Train'!$F$35-GC62*$C$19*'Drive Train'!$F$39,NS62+$C$39)-$C$7,IF(MA62-1&lt;=0,0,IF($C$37=Motors!$C$30,MAX(MAX(NS$8:NS62)*-1,NS62-$C$39),MAX(0,MAX(NS$8:NS62)*-1,NS62-$C$39))))</f>
        <v>0</v>
      </c>
      <c r="NT63" s="256">
        <f>IF(PL62=0,MIN('Drive Train'!$F$35-GD62*$C$19*'Drive Train'!$F$39,NT62+$C$39)-$C$7,IF(MB62-1&lt;=0,0,IF($C$37=Motors!$C$30,MAX(MAX(NT$8:NT62)*-1,NT62-$C$39),MAX(0,MAX(NT$8:NT62)*-1,NT62-$C$39))))</f>
        <v>0</v>
      </c>
      <c r="NU63" s="256">
        <f>IF(PM62=0,MIN('Drive Train'!$F$35-GE62*$C$19*'Drive Train'!$F$39,NU62+$C$39)-$C$7,IF(MC62-1&lt;=0,0,IF($C$37=Motors!$C$30,MAX(MAX(NU$8:NU62)*-1,NU62-$C$39),MAX(0,MAX(NU$8:NU62)*-1,NU62-$C$39))))</f>
        <v>0</v>
      </c>
      <c r="NV63" s="256">
        <f>IF(PN62=0,MIN('Drive Train'!$F$35-GF62*$C$19*'Drive Train'!$F$39,NV62+$C$39)-$C$7,IF(MD62-1&lt;=0,0,IF($C$37=Motors!$C$30,MAX(MAX(NV$8:NV62)*-1,NV62-$C$39),MAX(0,MAX(NV$8:NV62)*-1,NV62-$C$39))))</f>
        <v>0</v>
      </c>
      <c r="NW63" s="256">
        <f>IF(PO62=0,MIN('Drive Train'!$F$35-GG62*$C$19*'Drive Train'!$F$39,NW62+$C$39)-$C$7,IF(ME62-1&lt;=0,0,IF($C$37=Motors!$C$30,MAX(MAX(NW$8:NW62)*-1,NW62-$C$39),MAX(0,MAX(NW$8:NW62)*-1,NW62-$C$39))))</f>
        <v>0</v>
      </c>
      <c r="NX63" s="256">
        <f>IF(PP62=0,MIN('Drive Train'!$F$35-GH62*$C$19*'Drive Train'!$F$39,NX62+$C$39)-$C$7,IF(MF62-1&lt;=0,0,IF($C$37=Motors!$C$30,MAX(MAX(NX$8:NX62)*-1,NX62-$C$39),MAX(0,MAX(NX$8:NX62)*-1,NX62-$C$39))))</f>
        <v>0</v>
      </c>
      <c r="NY63" s="256">
        <f>IF(PQ62=0,MIN('Drive Train'!$F$35-GI62*$C$19*'Drive Train'!$F$39,NY62+$C$39)-$C$7,IF(MG62-1&lt;=0,0,IF($C$37=Motors!$C$30,MAX(MAX(NY$8:NY62)*-1,NY62-$C$39),MAX(0,MAX(NY$8:NY62)*-1,NY62-$C$39))))</f>
        <v>0</v>
      </c>
      <c r="NZ63" s="256">
        <f>IF(PR62=0,MIN('Drive Train'!$F$35-GJ62*$C$19*'Drive Train'!$F$39,NZ62+$C$39)-$C$7,IF(MH62-1&lt;=0,0,IF($C$37=Motors!$C$30,MAX(MAX(NZ$8:NZ62)*-1,NZ62-$C$39),MAX(0,MAX(NZ$8:NZ62)*-1,NZ62-$C$39))))</f>
        <v>0</v>
      </c>
      <c r="OA63" s="256">
        <f>IF(PS62=0,MIN('Drive Train'!$F$35-GK62*$C$19*'Drive Train'!$F$39,OA62+$C$39)-$C$7,IF(MI62-1&lt;=0,0,IF($C$37=Motors!$C$30,MAX(MAX(OA$8:OA62)*-1,OA62-$C$39),MAX(0,MAX(OA$8:OA62)*-1,OA62-$C$39))))</f>
        <v>0</v>
      </c>
      <c r="OB63" s="61">
        <f t="shared" si="321"/>
        <v>2.2000000000000011</v>
      </c>
      <c r="OC63" s="256">
        <f>'Drive Train'!$F$35-(FQ63*$C$13)*$C$19*'Drive Train'!$F$39</f>
        <v>12.23503</v>
      </c>
      <c r="OD63" s="256">
        <f>'Drive Train'!$F$35-(FR63*$C$13)*$C$19*'Drive Train'!$F$39</f>
        <v>12.23503</v>
      </c>
      <c r="OE63" s="256">
        <f>'Drive Train'!$F$35-(FS63*$C$13)*$C$19*'Drive Train'!$F$39</f>
        <v>12.23503</v>
      </c>
      <c r="OF63" s="256">
        <f>'Drive Train'!$F$35-(FT63*$C$13)*$C$19*'Drive Train'!$F$39</f>
        <v>12.23503</v>
      </c>
      <c r="OG63" s="256">
        <f>'Drive Train'!$F$35-(FU63*$C$13)*$C$19*'Drive Train'!$F$39</f>
        <v>12.23503</v>
      </c>
      <c r="OH63" s="256">
        <f>'Drive Train'!$F$35-(FV63*$C$13)*$C$19*'Drive Train'!$F$39</f>
        <v>12.23503</v>
      </c>
      <c r="OI63" s="256">
        <f>'Drive Train'!$F$35-(FW63*$C$13)*$C$19*'Drive Train'!$F$39</f>
        <v>12.23503</v>
      </c>
      <c r="OJ63" s="256">
        <f>'Drive Train'!$F$35-(FX63*$C$13)*$C$19*'Drive Train'!$F$39</f>
        <v>12.23503</v>
      </c>
      <c r="OK63" s="256">
        <f>'Drive Train'!$F$35-(FY63*$C$13)*$C$19*'Drive Train'!$F$39</f>
        <v>12.23503</v>
      </c>
      <c r="OL63" s="256">
        <f>'Drive Train'!$F$35-(FZ63*$C$13)*$C$19*'Drive Train'!$F$39</f>
        <v>12.23503</v>
      </c>
      <c r="OM63" s="256">
        <f>'Drive Train'!$F$35-(GA63*$C$13)*$C$19*'Drive Train'!$F$39</f>
        <v>12.23503</v>
      </c>
      <c r="ON63" s="256">
        <f>'Drive Train'!$F$35-(GB63*$C$13)*$C$19*'Drive Train'!$F$39</f>
        <v>12.080746159116572</v>
      </c>
      <c r="OO63" s="256">
        <f>'Drive Train'!$F$35-(GC63*$C$13)*$C$19*'Drive Train'!$F$39</f>
        <v>12.23503</v>
      </c>
      <c r="OP63" s="256">
        <f>'Drive Train'!$F$35-(GD63*$C$13)*$C$19*'Drive Train'!$F$39</f>
        <v>12.23503</v>
      </c>
      <c r="OQ63" s="256">
        <f>'Drive Train'!$F$35-(GE63*$C$13)*$C$19*'Drive Train'!$F$39</f>
        <v>12.23503</v>
      </c>
      <c r="OR63" s="256">
        <f>'Drive Train'!$F$35-(GF63*$C$13)*$C$19*'Drive Train'!$F$39</f>
        <v>12.23503</v>
      </c>
      <c r="OS63" s="256">
        <f>'Drive Train'!$F$35-(GG63*$C$13)*$C$19*'Drive Train'!$F$39</f>
        <v>12.23503</v>
      </c>
      <c r="OT63" s="256">
        <f>'Drive Train'!$F$35-(GH63*$C$13)*$C$19*'Drive Train'!$F$39</f>
        <v>12.23503</v>
      </c>
      <c r="OU63" s="256">
        <f>'Drive Train'!$F$35-(GI63*$C$13)*$C$19*'Drive Train'!$F$39</f>
        <v>12.23503</v>
      </c>
      <c r="OV63" s="256">
        <f>'Drive Train'!$F$35-(GJ63*$C$13)*$C$19*'Drive Train'!$F$39</f>
        <v>12.23503</v>
      </c>
      <c r="OW63" s="256">
        <f>'Drive Train'!$F$35-(GK63*$C$13)*$C$19*'Drive Train'!$F$39</f>
        <v>12.23503</v>
      </c>
      <c r="OX63" s="61">
        <f t="shared" si="322"/>
        <v>2.2000000000000011</v>
      </c>
      <c r="OY63" s="1">
        <f>IF(PU63&gt;='Drive Train'!$F$29,1,0)</f>
        <v>1</v>
      </c>
      <c r="OZ63" s="1">
        <f>IF(PV63&gt;='Drive Train'!$F$29,1,0)</f>
        <v>1</v>
      </c>
      <c r="PA63" s="1">
        <f>IF(PW63&gt;='Drive Train'!$F$29,1,0)</f>
        <v>1</v>
      </c>
      <c r="PB63" s="1">
        <f>IF(PX63&gt;='Drive Train'!$F$29,1,0)</f>
        <v>1</v>
      </c>
      <c r="PC63" s="1">
        <f>IF(PY63&gt;='Drive Train'!$F$29,1,0)</f>
        <v>1</v>
      </c>
      <c r="PD63" s="1">
        <f>IF(PZ63&gt;='Drive Train'!$F$29,1,0)</f>
        <v>1</v>
      </c>
      <c r="PE63" s="1">
        <f>IF(QA63&gt;='Drive Train'!$F$29,1,0)</f>
        <v>1</v>
      </c>
      <c r="PF63" s="1">
        <f>IF(QB63&gt;='Drive Train'!$F$29,1,0)</f>
        <v>1</v>
      </c>
      <c r="PG63" s="1">
        <f>IF(QC63&gt;='Drive Train'!$F$29,1,0)</f>
        <v>1</v>
      </c>
      <c r="PH63" s="1">
        <f>IF(QD63&gt;='Drive Train'!$F$29,1,0)</f>
        <v>1</v>
      </c>
      <c r="PI63" s="1">
        <f>IF(QE63&gt;='Drive Train'!$F$29,1,0)</f>
        <v>1</v>
      </c>
      <c r="PJ63" s="1">
        <f>IF(QF63&gt;='Drive Train'!$F$29,1,0)</f>
        <v>0</v>
      </c>
      <c r="PK63" s="1">
        <f>IF(QG63&gt;='Drive Train'!$F$29,1,0)</f>
        <v>1</v>
      </c>
      <c r="PL63" s="1">
        <f>IF(QH63&gt;='Drive Train'!$F$29,1,0)</f>
        <v>1</v>
      </c>
      <c r="PM63" s="1">
        <f>IF(QI63&gt;='Drive Train'!$F$29,1,0)</f>
        <v>1</v>
      </c>
      <c r="PN63" s="1">
        <f>IF(QJ63&gt;='Drive Train'!$F$29,1,0)</f>
        <v>1</v>
      </c>
      <c r="PO63" s="1">
        <f>IF(QK63&gt;='Drive Train'!$F$29,1,0)</f>
        <v>1</v>
      </c>
      <c r="PP63" s="1">
        <f>IF(QL63&gt;='Drive Train'!$F$29,1,0)</f>
        <v>1</v>
      </c>
      <c r="PQ63" s="1">
        <f>IF(QM63&gt;='Drive Train'!$F$29,1,0)</f>
        <v>1</v>
      </c>
      <c r="PR63" s="1">
        <f>IF(QN63&gt;='Drive Train'!$F$29,1,0)</f>
        <v>1</v>
      </c>
      <c r="PS63" s="1">
        <f>IF(QO63&gt;='Drive Train'!$F$29,1,0)</f>
        <v>1</v>
      </c>
      <c r="PT63" s="253">
        <f t="shared" si="323"/>
        <v>2.2000000000000011</v>
      </c>
      <c r="PU63" s="57">
        <f t="shared" si="324"/>
        <v>20.393819180805803</v>
      </c>
      <c r="PV63" s="57">
        <f t="shared" si="325"/>
        <v>19.618977291184571</v>
      </c>
      <c r="PW63" s="57">
        <f t="shared" si="326"/>
        <v>23.722227370601484</v>
      </c>
      <c r="PX63" s="57">
        <f t="shared" si="327"/>
        <v>25.283722536949817</v>
      </c>
      <c r="PY63" s="57">
        <f t="shared" si="328"/>
        <v>24.982059559724753</v>
      </c>
      <c r="PZ63" s="57">
        <f t="shared" si="329"/>
        <v>23.379124718008786</v>
      </c>
      <c r="QA63" s="57">
        <f t="shared" si="330"/>
        <v>21.810958491448897</v>
      </c>
      <c r="QB63" s="57">
        <f t="shared" si="331"/>
        <v>20.155584952108047</v>
      </c>
      <c r="QC63" s="57">
        <f t="shared" si="332"/>
        <v>18.948124761533254</v>
      </c>
      <c r="QD63" s="57">
        <f t="shared" si="333"/>
        <v>17.875838013854171</v>
      </c>
      <c r="QE63" s="57">
        <f t="shared" si="334"/>
        <v>16.868225323988593</v>
      </c>
      <c r="QF63" s="57">
        <f t="shared" si="335"/>
        <v>15.932746249438893</v>
      </c>
      <c r="QG63" s="57">
        <f t="shared" si="336"/>
        <v>18.146289608340627</v>
      </c>
      <c r="QH63" s="57">
        <f t="shared" si="337"/>
        <v>19.142928502557105</v>
      </c>
      <c r="QI63" s="57">
        <f t="shared" si="338"/>
        <v>19.647880901894919</v>
      </c>
      <c r="QJ63" s="57">
        <f t="shared" si="339"/>
        <v>19.823742673155575</v>
      </c>
      <c r="QK63" s="57">
        <f t="shared" si="340"/>
        <v>20.262863242379087</v>
      </c>
      <c r="QL63" s="57">
        <f t="shared" si="341"/>
        <v>20.295293131617971</v>
      </c>
      <c r="QM63" s="57">
        <f t="shared" si="342"/>
        <v>20.481551679216803</v>
      </c>
      <c r="QN63" s="57">
        <f t="shared" si="343"/>
        <v>20.334840200276425</v>
      </c>
      <c r="QO63" s="57">
        <f t="shared" si="344"/>
        <v>20.340555553325906</v>
      </c>
      <c r="QP63" s="61">
        <f t="shared" si="345"/>
        <v>2.2000000000000011</v>
      </c>
      <c r="QQ63" s="57">
        <f t="shared" si="436"/>
        <v>3.4695548865589357E-2</v>
      </c>
      <c r="QR63" s="57">
        <f t="shared" si="437"/>
        <v>3.4695548865589357E-2</v>
      </c>
      <c r="QS63" s="57">
        <f t="shared" si="438"/>
        <v>3.4695548865589357E-2</v>
      </c>
      <c r="QT63" s="57">
        <f t="shared" si="439"/>
        <v>3.4695548865589357E-2</v>
      </c>
      <c r="QU63" s="57">
        <f t="shared" si="440"/>
        <v>3.4695548865589357E-2</v>
      </c>
      <c r="QV63" s="57">
        <f t="shared" si="441"/>
        <v>3.4695548865589357E-2</v>
      </c>
      <c r="QW63" s="57">
        <f t="shared" si="442"/>
        <v>3.4695548865589357E-2</v>
      </c>
      <c r="QX63" s="57">
        <f t="shared" si="443"/>
        <v>3.4695548865589357E-2</v>
      </c>
      <c r="QY63" s="57">
        <f t="shared" si="444"/>
        <v>3.4695548865589357E-2</v>
      </c>
      <c r="QZ63" s="57">
        <f t="shared" si="445"/>
        <v>3.4695548865589357E-2</v>
      </c>
      <c r="RA63" s="57">
        <f t="shared" si="446"/>
        <v>3.4695548865589357E-2</v>
      </c>
      <c r="RB63" s="57">
        <f t="shared" si="447"/>
        <v>6.7143645734970517E-2</v>
      </c>
      <c r="RC63" s="57">
        <f t="shared" si="448"/>
        <v>3.4695548865589357E-2</v>
      </c>
      <c r="RD63" s="57">
        <f t="shared" si="449"/>
        <v>3.4695548865589357E-2</v>
      </c>
      <c r="RE63" s="57">
        <f t="shared" si="450"/>
        <v>3.4695548865589357E-2</v>
      </c>
      <c r="RF63" s="57">
        <f t="shared" si="451"/>
        <v>3.4695548865589357E-2</v>
      </c>
      <c r="RG63" s="57">
        <f t="shared" si="452"/>
        <v>3.4695548865589357E-2</v>
      </c>
      <c r="RH63" s="57">
        <f t="shared" si="453"/>
        <v>3.4695548865589357E-2</v>
      </c>
      <c r="RI63" s="57">
        <f t="shared" si="454"/>
        <v>3.4695548865589357E-2</v>
      </c>
      <c r="RJ63" s="57">
        <f t="shared" si="455"/>
        <v>3.4695548865589357E-2</v>
      </c>
      <c r="RK63" s="57">
        <f t="shared" si="456"/>
        <v>3.4695548865589357E-2</v>
      </c>
      <c r="RL63" s="61">
        <f t="shared" si="346"/>
        <v>2.2000000000000011</v>
      </c>
      <c r="RM63" s="2">
        <f>IF(AND(LO63&gt;=LO$6*'Drive Train'!$AA$52,LO63&lt;=LO$6*'Drive Train'!$AA$53,KS63=0,JW63=0,EU63&gt;0),$C$17,0)</f>
        <v>0</v>
      </c>
      <c r="RN63" s="2">
        <f>IF(AND(LP63&gt;=LP$6*'Drive Train'!$AA$52,LP63&lt;=LP$6*'Drive Train'!$AA$53,KT63=0,JX63=0,EV63&gt;0),$C$17,0)</f>
        <v>0</v>
      </c>
      <c r="RO63" s="2">
        <f>IF(AND(LQ63&gt;=LQ$6*'Drive Train'!$AA$52,LQ63&lt;=LQ$6*'Drive Train'!$AA$53,KU63=0,JY63=0,EW63&gt;0),$C$17,0)</f>
        <v>0</v>
      </c>
      <c r="RP63" s="2">
        <f>IF(AND(LR63&gt;=LR$6*'Drive Train'!$AA$52,LR63&lt;=LR$6*'Drive Train'!$AA$53,KV63=0,JZ63=0,EX63&gt;0),$C$17,0)</f>
        <v>0</v>
      </c>
      <c r="RQ63" s="2">
        <f>IF(AND(LS63&gt;=LS$6*'Drive Train'!$AA$52,LS63&lt;=LS$6*'Drive Train'!$AA$53,KW63=0,KA63=0,EY63&gt;0),$C$17,0)</f>
        <v>0</v>
      </c>
      <c r="RR63" s="2">
        <f>IF(AND(LT63&gt;=LT$6*'Drive Train'!$AA$52,LT63&lt;=LT$6*'Drive Train'!$AA$53,KX63=0,KB63=0,EZ63&gt;0),$C$17,0)</f>
        <v>0</v>
      </c>
      <c r="RS63" s="2">
        <f>IF(AND(LU63&gt;=LU$6*'Drive Train'!$AA$52,LU63&lt;=LU$6*'Drive Train'!$AA$53,KY63=0,KC63=0,FA63&gt;0),$C$17,0)</f>
        <v>0</v>
      </c>
      <c r="RT63" s="2">
        <f>IF(AND(LV63&gt;=LV$6*'Drive Train'!$AA$52,LV63&lt;=LV$6*'Drive Train'!$AA$53,KZ63=0,KD63=0,FB63&gt;0),$C$17,0)</f>
        <v>0</v>
      </c>
      <c r="RU63" s="2">
        <f>IF(AND(LW63&gt;=LW$6*'Drive Train'!$AA$52,LW63&lt;=LW$6*'Drive Train'!$AA$53,LA63=0,KE63=0,FC63&gt;0),$C$17,0)</f>
        <v>0</v>
      </c>
      <c r="RV63" s="2">
        <f>IF(AND(LX63&gt;=LX$6*'Drive Train'!$AA$52,LX63&lt;=LX$6*'Drive Train'!$AA$53,LB63=0,KF63=0,FD63&gt;0),$C$17,0)</f>
        <v>0</v>
      </c>
      <c r="RW63" s="2">
        <f>IF(AND(LY63&gt;=LY$6*'Drive Train'!$AA$52,LY63&lt;=LY$6*'Drive Train'!$AA$53,LC63=0,KG63=0,FE63&gt;0),$C$17,0)</f>
        <v>0</v>
      </c>
      <c r="RX63" s="2">
        <f>IF(AND(LZ63&gt;=LZ$6*'Drive Train'!$AA$52,LZ63&lt;=LZ$6*'Drive Train'!$AA$53,LD63=0,KH63=0,FF63&gt;0),$C$17,0)</f>
        <v>0</v>
      </c>
      <c r="RY63" s="2">
        <f>IF(AND(MA63&gt;=MA$6*'Drive Train'!$AA$52,MA63&lt;=MA$6*'Drive Train'!$AA$53,LE63=0,KI63=0,FG63&gt;0),$C$17,0)</f>
        <v>0</v>
      </c>
      <c r="RZ63" s="2">
        <f>IF(AND(MB63&gt;=MB$6*'Drive Train'!$AA$52,MB63&lt;=MB$6*'Drive Train'!$AA$53,LF63=0,KJ63=0,FH63&gt;0),$C$17,0)</f>
        <v>0</v>
      </c>
      <c r="SA63" s="2">
        <f>IF(AND(MC63&gt;=MC$6*'Drive Train'!$AA$52,MC63&lt;=MC$6*'Drive Train'!$AA$53,LG63=0,KK63=0,FI63&gt;0),$C$17,0)</f>
        <v>0</v>
      </c>
      <c r="SB63" s="2">
        <f>IF(AND(MD63&gt;=MD$6*'Drive Train'!$AA$52,MD63&lt;=MD$6*'Drive Train'!$AA$53,LH63=0,KL63=0,FJ63&gt;0),$C$17,0)</f>
        <v>0</v>
      </c>
      <c r="SC63" s="2">
        <f>IF(AND(ME63&gt;=ME$6*'Drive Train'!$AA$52,ME63&lt;=ME$6*'Drive Train'!$AA$53,LI63=0,KM63=0,FK63&gt;0),$C$17,0)</f>
        <v>0</v>
      </c>
      <c r="SD63" s="2">
        <f>IF(AND(MF63&gt;=MF$6*'Drive Train'!$AA$52,MF63&lt;=MF$6*'Drive Train'!$AA$53,LJ63=0,KN63=0,FL63&gt;0),$C$17,0)</f>
        <v>0</v>
      </c>
      <c r="SE63" s="2">
        <f>IF(AND(MG63&gt;=MG$6*'Drive Train'!$AA$52,MG63&lt;=MG$6*'Drive Train'!$AA$53,LK63=0,KO63=0,FM63&gt;0),$C$17,0)</f>
        <v>0</v>
      </c>
      <c r="SF63" s="2">
        <f>IF(AND(MH63&gt;=MH$6*'Drive Train'!$AA$52,MH63&lt;=MH$6*'Drive Train'!$AA$53,LL63=0,KP63=0,FN63&gt;0),$C$17,0)</f>
        <v>0</v>
      </c>
      <c r="SG63" s="2">
        <f>IF(AND(MI63&gt;=MI$6*'Drive Train'!$AA$52,MI63&lt;=MI$6*'Drive Train'!$AA$53,LM63=0,KQ63=0,FO63&gt;0),$C$17,0)</f>
        <v>0</v>
      </c>
      <c r="SH63" s="61">
        <f t="shared" si="347"/>
        <v>2.2000000000000011</v>
      </c>
      <c r="SI63" s="2">
        <f>IF(AND(EU63&lt;0,KS63=0,LO63&gt;=LO$6*'Drive Train'!$AA$52,LO63&lt;=LO$6*'Drive Train'!$AA$53,OY63=1,JW63=0),$C$17,0)</f>
        <v>0</v>
      </c>
      <c r="SJ63" s="2">
        <f>IF(AND(EV63&lt;0,KT63=0,LP63&gt;=LP$6*'Drive Train'!$AA$52,LP63&lt;=LP$6*'Drive Train'!$AA$53,OZ63=1,JX63=0),$C$17,0)</f>
        <v>0.04</v>
      </c>
      <c r="SK63" s="2">
        <f>IF(AND(EW63&lt;0,KU63=0,LQ63&gt;=LQ$6*'Drive Train'!$AA$52,LQ63&lt;=LQ$6*'Drive Train'!$AA$53,PA63=1,JY63=0),$C$17,0)</f>
        <v>0.04</v>
      </c>
      <c r="SL63" s="2">
        <f>IF(AND(EX63&lt;0,KV63=0,LR63&gt;=LR$6*'Drive Train'!$AA$52,LR63&lt;=LR$6*'Drive Train'!$AA$53,PB63=1,JZ63=0),$C$17,0)</f>
        <v>0.04</v>
      </c>
      <c r="SM63" s="2">
        <f>IF(AND(EY63&lt;0,KW63=0,LS63&gt;=LS$6*'Drive Train'!$AA$52,LS63&lt;=LS$6*'Drive Train'!$AA$53,PC63=1,KA63=0),$C$17,0)</f>
        <v>0.04</v>
      </c>
      <c r="SN63" s="2">
        <f>IF(AND(EZ63&lt;0,KX63=0,LT63&gt;=LT$6*'Drive Train'!$AA$52,LT63&lt;=LT$6*'Drive Train'!$AA$53,PD63=1,KB63=0),$C$17,0)</f>
        <v>0.04</v>
      </c>
      <c r="SO63" s="2">
        <f>IF(AND(FA63&lt;0,KY63=0,LU63&gt;=LU$6*'Drive Train'!$AA$52,LU63&lt;=LU$6*'Drive Train'!$AA$53,PE63=1,KC63=0),$C$17,0)</f>
        <v>0.04</v>
      </c>
      <c r="SP63" s="2">
        <f>IF(AND(FB63&lt;0,KZ63=0,LV63&gt;=LV$6*'Drive Train'!$AA$52,LV63&lt;=LV$6*'Drive Train'!$AA$53,PF63=1,KD63=0),$C$17,0)</f>
        <v>0</v>
      </c>
      <c r="SQ63" s="2">
        <f>IF(AND(FC63&lt;0,LA63=0,LW63&gt;=LW$6*'Drive Train'!$AA$52,LW63&lt;=LW$6*'Drive Train'!$AA$53,PG63=1,KE63=0),$C$17,0)</f>
        <v>0.04</v>
      </c>
      <c r="SR63" s="2">
        <f>IF(AND(FD63&lt;0,LB63=0,LX63&gt;=LX$6*'Drive Train'!$AA$52,LX63&lt;=LX$6*'Drive Train'!$AA$53,PH63=1,KF63=0),$C$17,0)</f>
        <v>0.04</v>
      </c>
      <c r="SS63" s="2">
        <f>IF(AND(FE63&lt;0,LC63=0,LY63&gt;=LY$6*'Drive Train'!$AA$52,LY63&lt;=LY$6*'Drive Train'!$AA$53,PI63=1,KG63=0),$C$17,0)</f>
        <v>0.04</v>
      </c>
      <c r="ST63" s="2">
        <f>IF(AND(FF63&lt;0,LD63=0,LZ63&gt;=LZ$6*'Drive Train'!$AA$52,LZ63&lt;=LZ$6*'Drive Train'!$AA$53,PJ63=1,KH63=0),$C$17,0)</f>
        <v>0</v>
      </c>
      <c r="SU63" s="2">
        <f>IF(AND(FG63&lt;0,LE63=0,MA63&gt;=MA$6*'Drive Train'!$AA$52,MA63&lt;=MA$6*'Drive Train'!$AA$53,PK63=1,KI63=0),$C$17,0)</f>
        <v>0.04</v>
      </c>
      <c r="SV63" s="2">
        <f>IF(AND(FH63&lt;0,LF63=0,MB63&gt;=MB$6*'Drive Train'!$AA$52,MB63&lt;=MB$6*'Drive Train'!$AA$53,PL63=1,KJ63=0),$C$17,0)</f>
        <v>0.04</v>
      </c>
      <c r="SW63" s="2">
        <f>IF(AND(FI63&lt;0,LG63=0,MC63&gt;=MC$6*'Drive Train'!$AA$52,MC63&lt;=MC$6*'Drive Train'!$AA$53,PM63=1,KK63=0),$C$17,0)</f>
        <v>0.04</v>
      </c>
      <c r="SX63" s="2">
        <f>IF(AND(FJ63&lt;0,LH63=0,MD63&gt;=MD$6*'Drive Train'!$AA$52,MD63&lt;=MD$6*'Drive Train'!$AA$53,PN63=1,KL63=0),$C$17,0)</f>
        <v>0.04</v>
      </c>
      <c r="SY63" s="2">
        <f>IF(AND(FK63&lt;0,LI63=0,ME63&gt;=ME$6*'Drive Train'!$AA$52,ME63&lt;=ME$6*'Drive Train'!$AA$53,PO63=1,KM63=0),$C$17,0)</f>
        <v>0.04</v>
      </c>
      <c r="SZ63" s="2">
        <f>IF(AND(FL63&lt;0,LJ63=0,MF63&gt;=MF$6*'Drive Train'!$AA$52,MF63&lt;=MF$6*'Drive Train'!$AA$53,PP63=1,KN63=0),$C$17,0)</f>
        <v>0</v>
      </c>
      <c r="TA63" s="2">
        <f>IF(AND(FM63&lt;0,LK63=0,MG63&gt;=MG$6*'Drive Train'!$AA$52,MG63&lt;=MG$6*'Drive Train'!$AA$53,PQ63=1,KO63=0),$C$17,0)</f>
        <v>0</v>
      </c>
      <c r="TB63" s="2">
        <f>IF(AND(FN63&lt;0,LL63=0,MH63&gt;=MH$6*'Drive Train'!$AA$52,MH63&lt;=MH$6*'Drive Train'!$AA$53,PR63=1,KP63=0),$C$17,0)</f>
        <v>0</v>
      </c>
      <c r="TC63" s="2">
        <f>IF(AND(FO63&lt;0,LM63=0,MI63&gt;=MI$6*'Drive Train'!$AA$52,MI63&lt;=MI$6*'Drive Train'!$AA$53,PS63=1,KQ63=0),$C$17,0)</f>
        <v>0</v>
      </c>
      <c r="TD63" s="144">
        <f t="shared" si="348"/>
        <v>2.2000000000000011</v>
      </c>
    </row>
    <row r="64" spans="3:524" x14ac:dyDescent="0.2">
      <c r="C64" s="3" t="s">
        <v>358</v>
      </c>
      <c r="E64" s="26" t="e">
        <f>E26</f>
        <v>#N/A</v>
      </c>
      <c r="F64" s="26" t="e">
        <f>MIN($C$35*F46/$C$20/$C$19,$C$12)/$C$21</f>
        <v>#N/A</v>
      </c>
      <c r="G64" s="26" t="e">
        <f t="shared" ref="G64:O64" si="531">MIN($C$35*G46/$C$20/$C$19,$C$12)/$C$21</f>
        <v>#N/A</v>
      </c>
      <c r="H64" s="26" t="e">
        <f t="shared" si="531"/>
        <v>#N/A</v>
      </c>
      <c r="I64" s="26" t="e">
        <f t="shared" si="531"/>
        <v>#N/A</v>
      </c>
      <c r="J64" s="26" t="e">
        <f t="shared" si="531"/>
        <v>#N/A</v>
      </c>
      <c r="K64" s="26" t="e">
        <f t="shared" si="531"/>
        <v>#N/A</v>
      </c>
      <c r="L64" s="26" t="e">
        <f t="shared" si="531"/>
        <v>#N/A</v>
      </c>
      <c r="M64" s="26" t="e">
        <f t="shared" si="531"/>
        <v>#N/A</v>
      </c>
      <c r="N64" s="26" t="e">
        <f t="shared" si="531"/>
        <v>#N/A</v>
      </c>
      <c r="O64" s="26" t="e">
        <f t="shared" si="531"/>
        <v>#N/A</v>
      </c>
      <c r="R64" s="63">
        <f t="shared" si="160"/>
        <v>2.2400000000000011</v>
      </c>
      <c r="S64" s="2">
        <f>NG64/'Drive Train'!$F$35</f>
        <v>0</v>
      </c>
      <c r="T64" s="2">
        <f>NH64/'Drive Train'!$F$35</f>
        <v>0</v>
      </c>
      <c r="U64" s="2">
        <f>NI64/'Drive Train'!$F$35</f>
        <v>0</v>
      </c>
      <c r="V64" s="2">
        <f>NJ64/'Drive Train'!$F$35</f>
        <v>0</v>
      </c>
      <c r="W64" s="2">
        <f>NK64/'Drive Train'!$F$35</f>
        <v>0</v>
      </c>
      <c r="X64" s="2">
        <f>NL64/'Drive Train'!$F$35</f>
        <v>0</v>
      </c>
      <c r="Y64" s="2">
        <f>NM64/'Drive Train'!$F$35</f>
        <v>0</v>
      </c>
      <c r="Z64" s="2">
        <f>NN64/'Drive Train'!$F$35</f>
        <v>0</v>
      </c>
      <c r="AA64" s="2">
        <f>NO64/'Drive Train'!$F$35</f>
        <v>0</v>
      </c>
      <c r="AB64" s="2">
        <f>NP64/'Drive Train'!$F$35</f>
        <v>0</v>
      </c>
      <c r="AC64" s="2">
        <f>NQ64/'Drive Train'!$F$35</f>
        <v>0</v>
      </c>
      <c r="AD64" s="2">
        <f>NR64/'Drive Train'!$F$35</f>
        <v>0.95973759347714294</v>
      </c>
      <c r="AE64" s="2">
        <f>NS64/'Drive Train'!$F$35</f>
        <v>0</v>
      </c>
      <c r="AF64" s="2">
        <f>NT64/'Drive Train'!$F$35</f>
        <v>0</v>
      </c>
      <c r="AG64" s="2">
        <f>NU64/'Drive Train'!$F$35</f>
        <v>0</v>
      </c>
      <c r="AH64" s="2">
        <f>NV64/'Drive Train'!$F$35</f>
        <v>0</v>
      </c>
      <c r="AI64" s="2">
        <f>NW64/'Drive Train'!$F$35</f>
        <v>0</v>
      </c>
      <c r="AJ64" s="2">
        <f>NX64/'Drive Train'!$F$35</f>
        <v>0</v>
      </c>
      <c r="AK64" s="2">
        <f>NY64/'Drive Train'!$F$35</f>
        <v>0</v>
      </c>
      <c r="AL64" s="2">
        <f>NZ64/'Drive Train'!$F$35</f>
        <v>0</v>
      </c>
      <c r="AM64" s="2">
        <f>OA64/'Drive Train'!$F$35</f>
        <v>0</v>
      </c>
      <c r="AN64" s="61">
        <f t="shared" si="161"/>
        <v>2.2400000000000011</v>
      </c>
      <c r="AO64" s="46">
        <f>LO64*12*60/(PI() * 'Drive Train'!$F$15)/S$6*ABS(S64)</f>
        <v>0</v>
      </c>
      <c r="AP64" s="46">
        <f>LP64*12*60/(PI() * 'Drive Train'!$F$15)/T$6*ABS(T64)</f>
        <v>0</v>
      </c>
      <c r="AQ64" s="46">
        <f>LQ64*12*60/(PI() * 'Drive Train'!$F$15)/U$6*ABS(U64)</f>
        <v>0</v>
      </c>
      <c r="AR64" s="46">
        <f>LR64*12*60/(PI() * 'Drive Train'!$F$15)/V$6*ABS(V64)</f>
        <v>0</v>
      </c>
      <c r="AS64" s="46">
        <f>LS64*12*60/(PI() * 'Drive Train'!$F$15)/W$6*ABS(W64)</f>
        <v>0</v>
      </c>
      <c r="AT64" s="46">
        <f>LT64*12*60/(PI() * 'Drive Train'!$F$15)/X$6*ABS(X64)</f>
        <v>0</v>
      </c>
      <c r="AU64" s="46">
        <f>LU64*12*60/(PI() * 'Drive Train'!$F$15)/Y$6*ABS(Y64)</f>
        <v>0</v>
      </c>
      <c r="AV64" s="46">
        <f>LV64*12*60/(PI() * 'Drive Train'!$F$15)/Z$6*ABS(Z64)</f>
        <v>0</v>
      </c>
      <c r="AW64" s="46">
        <f>LW64*12*60/(PI() * 'Drive Train'!$F$15)/AA$6*ABS(AA64)</f>
        <v>0</v>
      </c>
      <c r="AX64" s="46">
        <f>LX64*12*60/(PI() * 'Drive Train'!$F$15)/AB$6*ABS(AB64)</f>
        <v>0</v>
      </c>
      <c r="AY64" s="46">
        <f>LY64*12*60/(PI() * 'Drive Train'!$F$15)/AC$6*ABS(AC64)</f>
        <v>0</v>
      </c>
      <c r="AZ64" s="46">
        <f>LZ64*12*60/(PI() * 'Drive Train'!$F$15)/AD$6*ABS(AD64)</f>
        <v>4571.2811106443733</v>
      </c>
      <c r="BA64" s="46">
        <f>MA64*12*60/(PI() * 'Drive Train'!$F$15)/AE$6*ABS(AE64)</f>
        <v>0</v>
      </c>
      <c r="BB64" s="46">
        <f>MB64*12*60/(PI() * 'Drive Train'!$F$15)/AF$6*ABS(AF64)</f>
        <v>0</v>
      </c>
      <c r="BC64" s="46">
        <f>MC64*12*60/(PI() * 'Drive Train'!$F$15)/AG$6*ABS(AG64)</f>
        <v>0</v>
      </c>
      <c r="BD64" s="46">
        <f>MD64*12*60/(PI() * 'Drive Train'!$F$15)/AH$6*ABS(AH64)</f>
        <v>0</v>
      </c>
      <c r="BE64" s="46">
        <f>ME64*12*60/(PI() * 'Drive Train'!$F$15)/AI$6*ABS(AI64)</f>
        <v>0</v>
      </c>
      <c r="BF64" s="46">
        <f>MF64*12*60/(PI() * 'Drive Train'!$F$15)/AJ$6*ABS(AJ64)</f>
        <v>0</v>
      </c>
      <c r="BG64" s="46">
        <f>MG64*12*60/(PI() * 'Drive Train'!$F$15)/AK$6*ABS(AK64)</f>
        <v>0</v>
      </c>
      <c r="BH64" s="46">
        <f>MH64*12*60/(PI() * 'Drive Train'!$F$15)/AL$6*ABS(AL64)</f>
        <v>0</v>
      </c>
      <c r="BI64" s="46">
        <f>MI64*12*60/(PI() * 'Drive Train'!$F$15)/AM$6*ABS(AM64)</f>
        <v>0</v>
      </c>
      <c r="BJ64" s="61">
        <f t="shared" si="390"/>
        <v>2.2400000000000011</v>
      </c>
      <c r="BK64" s="2">
        <f>IF(OR(KS63=1,AND($C$37=Motors!$C$32,OY63=1)),0,IF(NG64=0,-(CG63+$C$15)/($C$14-$C$15)*$C$12,($C$11*S64-AO64)/($C$11*S64)*$C$12*S64))</f>
        <v>0</v>
      </c>
      <c r="BL64" s="2">
        <f>IF(OR(KT63=1,AND($C$37=Motors!$C$32,OZ63=1)),0,IF(NH64=0,-(CH63+$C$15)/($C$14-$C$15)*$C$12,($C$11*T64-AP64)/($C$11*T64)*$C$12*T64))</f>
        <v>0</v>
      </c>
      <c r="BM64" s="2">
        <f>IF(OR(KU63=1,AND($C$37=Motors!$C$32,PA63=1)),0,IF(NI64=0,-(CI63+$C$15)/($C$14-$C$15)*$C$12,($C$11*U64-AQ64)/($C$11*U64)*$C$12*U64))</f>
        <v>0</v>
      </c>
      <c r="BN64" s="2">
        <f>IF(OR(KV63=1,AND($C$37=Motors!$C$32,PB63=1)),0,IF(NJ64=0,-(CJ63+$C$15)/($C$14-$C$15)*$C$12,($C$11*V64-AR64)/($C$11*V64)*$C$12*V64))</f>
        <v>0</v>
      </c>
      <c r="BO64" s="2">
        <f>IF(OR(KW63=1,AND($C$37=Motors!$C$32,PC63=1)),0,IF(NK64=0,-(CK63+$C$15)/($C$14-$C$15)*$C$12,($C$11*W64-AS64)/($C$11*W64)*$C$12*W64))</f>
        <v>0</v>
      </c>
      <c r="BP64" s="2">
        <f>IF(OR(KX63=1,AND($C$37=Motors!$C$32,PD63=1)),0,IF(NL64=0,-(CL63+$C$15)/($C$14-$C$15)*$C$12,($C$11*X64-AT64)/($C$11*X64)*$C$12*X64))</f>
        <v>0</v>
      </c>
      <c r="BQ64" s="2">
        <f>IF(OR(KY63=1,AND($C$37=Motors!$C$32,PE63=1)),0,IF(NM64=0,-(CM63+$C$15)/($C$14-$C$15)*$C$12,($C$11*Y64-AU64)/($C$11*Y64)*$C$12*Y64))</f>
        <v>0</v>
      </c>
      <c r="BR64" s="2">
        <f>IF(OR(KZ63=1,AND($C$37=Motors!$C$32,PF63=1)),0,IF(NN64=0,-(CN63+$C$15)/($C$14-$C$15)*$C$12,($C$11*Z64-AV64)/($C$11*Z64)*$C$12*Z64))</f>
        <v>0</v>
      </c>
      <c r="BS64" s="2">
        <f>IF(OR(LA63=1,AND($C$37=Motors!$C$32,PG63=1)),0,IF(NO64=0,-(CO63+$C$15)/($C$14-$C$15)*$C$12,($C$11*AA64-AW64)/($C$11*AA64)*$C$12*AA64))</f>
        <v>0</v>
      </c>
      <c r="BT64" s="2">
        <f>IF(OR(LB63=1,AND($C$37=Motors!$C$32,PH63=1)),0,IF(NP64=0,-(CP63+$C$15)/($C$14-$C$15)*$C$12,($C$11*AB64-AX64)/($C$11*AB64)*$C$12*AB64))</f>
        <v>0</v>
      </c>
      <c r="BU64" s="2">
        <f>IF(OR(LC63=1,AND($C$37=Motors!$C$32,PI63=1)),0,IF(NQ64=0,-(CQ63+$C$15)/($C$14-$C$15)*$C$12,($C$11*AC64-AY64)/($C$11*AC64)*$C$12*AC64))</f>
        <v>0</v>
      </c>
      <c r="BV64" s="2">
        <f>IF(OR(LD63=1,AND($C$37=Motors!$C$32,PJ63=1)),0,IF(NR64=0,-(CR63+$C$15)/($C$14-$C$15)*$C$12,($C$11*AD64-AZ64)/($C$11*AD64)*$C$12*AD64))</f>
        <v>0.31843647755692622</v>
      </c>
      <c r="BW64" s="2">
        <f>IF(OR(LE63=1,AND($C$37=Motors!$C$32,PK63=1)),0,IF(NS64=0,-(CS63+$C$15)/($C$14-$C$15)*$C$12,($C$11*AE64-BA64)/($C$11*AE64)*$C$12*AE64))</f>
        <v>0</v>
      </c>
      <c r="BX64" s="2">
        <f>IF(OR(LF63=1,AND($C$37=Motors!$C$32,PL63=1)),0,IF(NT64=0,-(CT63+$C$15)/($C$14-$C$15)*$C$12,($C$11*AF64-BB64)/($C$11*AF64)*$C$12*AF64))</f>
        <v>0</v>
      </c>
      <c r="BY64" s="2">
        <f>IF(OR(LG63=1,AND($C$37=Motors!$C$32,PM63=1)),0,IF(NU64=0,-(CU63+$C$15)/($C$14-$C$15)*$C$12,($C$11*AG64-BC64)/($C$11*AG64)*$C$12*AG64))</f>
        <v>0</v>
      </c>
      <c r="BZ64" s="2">
        <f>IF(OR(LH63=1,AND($C$37=Motors!$C$32,PN63=1)),0,IF(NV64=0,-(CV63+$C$15)/($C$14-$C$15)*$C$12,($C$11*AH64-BD64)/($C$11*AH64)*$C$12*AH64))</f>
        <v>0</v>
      </c>
      <c r="CA64" s="2">
        <f>IF(OR(LI63=1,AND($C$37=Motors!$C$32,PO63=1)),0,IF(NW64=0,-(CW63+$C$15)/($C$14-$C$15)*$C$12,($C$11*AI64-BE64)/($C$11*AI64)*$C$12*AI64))</f>
        <v>0</v>
      </c>
      <c r="CB64" s="2">
        <f>IF(OR(LJ63=1,AND($C$37=Motors!$C$32,PP63=1)),0,IF(NX64=0,-(CX63+$C$15)/($C$14-$C$15)*$C$12,($C$11*AJ64-BF64)/($C$11*AJ64)*$C$12*AJ64))</f>
        <v>0</v>
      </c>
      <c r="CC64" s="2">
        <f>IF(OR(LK63=1,AND($C$37=Motors!$C$32,PQ63=1)),0,IF(NY64=0,-(CY63+$C$15)/($C$14-$C$15)*$C$12,($C$11*AK64-BG64)/($C$11*AK64)*$C$12*AK64))</f>
        <v>0</v>
      </c>
      <c r="CD64" s="2">
        <f>IF(OR(LL63=1,AND($C$37=Motors!$C$32,PR63=1)),0,IF(NZ64=0,-(CZ63+$C$15)/($C$14-$C$15)*$C$12,($C$11*AL64-BH64)/($C$11*AL64)*$C$12*AL64))</f>
        <v>0</v>
      </c>
      <c r="CE64" s="2">
        <f>IF(OR(LM63=1,AND($C$37=Motors!$C$32,PS63=1)),0,IF(OA64=0,-(DA63+$C$15)/($C$14-$C$15)*$C$12,($C$11*AM64-BI64)/($C$11*AM64)*$C$12*AM64))</f>
        <v>0</v>
      </c>
      <c r="CF64" s="61">
        <f t="shared" si="391"/>
        <v>2.2400000000000011</v>
      </c>
      <c r="CG64" s="57">
        <f>IF(AND(KS63=1,OY63=1),0,ABS(BK64/$C$12*($C$14-$C$15)+$C$15) *'Drive Train'!$AA$49 + CG63*(1-'Drive Train'!$AA$49))</f>
        <v>2.7495000000000003</v>
      </c>
      <c r="CH64" s="57">
        <f>IF(AND(KT63=1,OZ63=1),0,ABS(BL64/$C$12*($C$14-$C$15)+$C$15) *'Drive Train'!$AA$49 + CH63*(1-'Drive Train'!$AA$49))</f>
        <v>2.7495000000000003</v>
      </c>
      <c r="CI64" s="57">
        <f>IF(AND(KU63=1,PA63=1),0,ABS(BM64/$C$12*($C$14-$C$15)+$C$15) *'Drive Train'!$AA$49 + CI63*(1-'Drive Train'!$AA$49))</f>
        <v>2.7495000000000003</v>
      </c>
      <c r="CJ64" s="57">
        <f>IF(AND(KV63=1,PB63=1),0,ABS(BN64/$C$12*($C$14-$C$15)+$C$15) *'Drive Train'!$AA$49 + CJ63*(1-'Drive Train'!$AA$49))</f>
        <v>2.7495000000000003</v>
      </c>
      <c r="CK64" s="57">
        <f>IF(AND(KW63=1,PC63=1),0,ABS(BO64/$C$12*($C$14-$C$15)+$C$15) *'Drive Train'!$AA$49 + CK63*(1-'Drive Train'!$AA$49))</f>
        <v>2.7495000000000003</v>
      </c>
      <c r="CL64" s="57">
        <f>IF(AND(KX63=1,PD63=1),0,ABS(BP64/$C$12*($C$14-$C$15)+$C$15) *'Drive Train'!$AA$49 + CL63*(1-'Drive Train'!$AA$49))</f>
        <v>2.7495000000000003</v>
      </c>
      <c r="CM64" s="57">
        <f>IF(AND(KY63=1,PE63=1),0,ABS(BQ64/$C$12*($C$14-$C$15)+$C$15) *'Drive Train'!$AA$49 + CM63*(1-'Drive Train'!$AA$49))</f>
        <v>2.7495000000000003</v>
      </c>
      <c r="CN64" s="57">
        <f>IF(AND(KZ63=1,PF63=1),0,ABS(BR64/$C$12*($C$14-$C$15)+$C$15) *'Drive Train'!$AA$49 + CN63*(1-'Drive Train'!$AA$49))</f>
        <v>2.7495000000000003</v>
      </c>
      <c r="CO64" s="57">
        <f>IF(AND(LA63=1,PG63=1),0,ABS(BS64/$C$12*($C$14-$C$15)+$C$15) *'Drive Train'!$AA$49 + CO63*(1-'Drive Train'!$AA$49))</f>
        <v>2.7495000000000003</v>
      </c>
      <c r="CP64" s="57">
        <f>IF(AND(LB63=1,PH63=1),0,ABS(BT64/$C$12*($C$14-$C$15)+$C$15) *'Drive Train'!$AA$49 + CP63*(1-'Drive Train'!$AA$49))</f>
        <v>2.7495000000000003</v>
      </c>
      <c r="CQ64" s="57">
        <f>IF(AND(LC63=1,PI63=1),0,ABS(BU64/$C$12*($C$14-$C$15)+$C$15) *'Drive Train'!$AA$49 + CQ63*(1-'Drive Train'!$AA$49))</f>
        <v>2.7495000000000003</v>
      </c>
      <c r="CR64" s="57">
        <f>IF(AND(LD63=1,PJ63=1),0,ABS(BV64/$C$12*($C$14-$C$15)+$C$15) *'Drive Train'!$AA$49 + CR63*(1-'Drive Train'!$AA$49))</f>
        <v>19.701948162055448</v>
      </c>
      <c r="CS64" s="57">
        <f>IF(AND(LE63=1,PK63=1),0,ABS(BW64/$C$12*($C$14-$C$15)+$C$15) *'Drive Train'!$AA$49 + CS63*(1-'Drive Train'!$AA$49))</f>
        <v>2.7495000000000003</v>
      </c>
      <c r="CT64" s="57">
        <f>IF(AND(LF63=1,PL63=1),0,ABS(BX64/$C$12*($C$14-$C$15)+$C$15) *'Drive Train'!$AA$49 + CT63*(1-'Drive Train'!$AA$49))</f>
        <v>2.7495000000000003</v>
      </c>
      <c r="CU64" s="57">
        <f>IF(AND(LG63=1,PM63=1),0,ABS(BY64/$C$12*($C$14-$C$15)+$C$15) *'Drive Train'!$AA$49 + CU63*(1-'Drive Train'!$AA$49))</f>
        <v>2.7495000000000003</v>
      </c>
      <c r="CV64" s="57">
        <f>IF(AND(LH63=1,PN63=1),0,ABS(BZ64/$C$12*($C$14-$C$15)+$C$15) *'Drive Train'!$AA$49 + CV63*(1-'Drive Train'!$AA$49))</f>
        <v>2.7495000000000003</v>
      </c>
      <c r="CW64" s="57">
        <f>IF(AND(LI63=1,PO63=1),0,ABS(CA64/$C$12*($C$14-$C$15)+$C$15) *'Drive Train'!$AA$49 + CW63*(1-'Drive Train'!$AA$49))</f>
        <v>2.7495000000000003</v>
      </c>
      <c r="CX64" s="57">
        <f>IF(AND(LJ63=1,PP63=1),0,ABS(CB64/$C$12*($C$14-$C$15)+$C$15) *'Drive Train'!$AA$49 + CX63*(1-'Drive Train'!$AA$49))</f>
        <v>2.7495000000000003</v>
      </c>
      <c r="CY64" s="57">
        <f>IF(AND(LK63=1,PQ63=1),0,ABS(CC64/$C$12*($C$14-$C$15)+$C$15) *'Drive Train'!$AA$49 + CY63*(1-'Drive Train'!$AA$49))</f>
        <v>2.7495000000000003</v>
      </c>
      <c r="CZ64" s="57">
        <f>IF(AND(LL63=1,PR63=1),0,ABS(CD64/$C$12*($C$14-$C$15)+$C$15) *'Drive Train'!$AA$49 + CZ63*(1-'Drive Train'!$AA$49))</f>
        <v>2.7495000000000003</v>
      </c>
      <c r="DA64" s="57">
        <f>IF(AND(LM63=1,PS63=1),0,ABS(CE64/$C$12*($C$14-$C$15)+$C$15) *'Drive Train'!$AA$49 + DA63*(1-'Drive Train'!$AA$49))</f>
        <v>2.7495000000000003</v>
      </c>
      <c r="DB64" s="61">
        <f t="shared" si="162"/>
        <v>2.2400000000000011</v>
      </c>
      <c r="DC64" s="57">
        <f t="shared" si="392"/>
        <v>2.7495000000000003</v>
      </c>
      <c r="DD64" s="57">
        <f t="shared" si="393"/>
        <v>2.7495000000000003</v>
      </c>
      <c r="DE64" s="57">
        <f t="shared" si="394"/>
        <v>2.7495000000000003</v>
      </c>
      <c r="DF64" s="57">
        <f t="shared" si="395"/>
        <v>2.7495000000000003</v>
      </c>
      <c r="DG64" s="57">
        <f t="shared" si="396"/>
        <v>2.7495000000000003</v>
      </c>
      <c r="DH64" s="57">
        <f t="shared" si="397"/>
        <v>2.7495000000000003</v>
      </c>
      <c r="DI64" s="57">
        <f t="shared" si="398"/>
        <v>2.7495000000000003</v>
      </c>
      <c r="DJ64" s="57">
        <f t="shared" si="399"/>
        <v>2.7495000000000003</v>
      </c>
      <c r="DK64" s="57">
        <f t="shared" si="400"/>
        <v>2.7495000000000003</v>
      </c>
      <c r="DL64" s="57">
        <f t="shared" si="401"/>
        <v>2.7495000000000003</v>
      </c>
      <c r="DM64" s="57">
        <f t="shared" si="402"/>
        <v>2.7495000000000003</v>
      </c>
      <c r="DN64" s="57">
        <f t="shared" si="403"/>
        <v>19.701948162055448</v>
      </c>
      <c r="DO64" s="57">
        <f t="shared" si="404"/>
        <v>2.7495000000000003</v>
      </c>
      <c r="DP64" s="57">
        <f t="shared" si="405"/>
        <v>2.7495000000000003</v>
      </c>
      <c r="DQ64" s="57">
        <f t="shared" si="406"/>
        <v>2.7495000000000003</v>
      </c>
      <c r="DR64" s="57">
        <f t="shared" si="407"/>
        <v>2.7495000000000003</v>
      </c>
      <c r="DS64" s="57">
        <f t="shared" si="408"/>
        <v>2.7495000000000003</v>
      </c>
      <c r="DT64" s="57">
        <f t="shared" si="409"/>
        <v>2.7495000000000003</v>
      </c>
      <c r="DU64" s="57">
        <f t="shared" si="410"/>
        <v>2.7495000000000003</v>
      </c>
      <c r="DV64" s="57">
        <f t="shared" si="411"/>
        <v>2.7495000000000003</v>
      </c>
      <c r="DW64" s="57">
        <f t="shared" si="412"/>
        <v>2.7495000000000003</v>
      </c>
      <c r="DX64" s="61">
        <f t="shared" si="163"/>
        <v>2.2400000000000011</v>
      </c>
      <c r="DY64" s="2">
        <f>IF(OY64=0,($C$23/0.4536*IF(ISNA(MK63),'Drive Train'!$F$16,'Drive Train'!$F$17)*4.448*$C$24*S$6)*SIGN(BK64),BK64)</f>
        <v>0</v>
      </c>
      <c r="DZ64" s="2">
        <f>IF(OZ64=0,($C$23/0.4536*IF(ISNA(ML63),'Drive Train'!$F$16,'Drive Train'!$F$17)*4.448*$C$24*$C$21*T$6)*SIGN(BL64),BL64)</f>
        <v>0</v>
      </c>
      <c r="EA64" s="2">
        <f>IF(PA64=0,($C$23/0.4536*IF(ISNA(MM63),'Drive Train'!$F$16,'Drive Train'!$F$17)*4.448*$C$24*$C$21*U$6)*SIGN(BM64),BM64)</f>
        <v>0</v>
      </c>
      <c r="EB64" s="2">
        <f>IF(PB64=0,($C$23/0.4536*IF(ISNA(MN63),'Drive Train'!$F$16,'Drive Train'!$F$17)*4.448*$C$24*$C$21*V$6)*SIGN(BN64),BN64)</f>
        <v>0</v>
      </c>
      <c r="EC64" s="2">
        <f>IF(PC64=0,($C$23/0.4536*IF(ISNA(MO63),'Drive Train'!$F$16,'Drive Train'!$F$17)*4.448*$C$24*$C$21*W$6)*SIGN(BO64),BO64)</f>
        <v>0</v>
      </c>
      <c r="ED64" s="2">
        <f>IF(PD64=0,($C$23/0.4536*IF(ISNA(MP63),'Drive Train'!$F$16,'Drive Train'!$F$17)*4.448*$C$24*$C$21*X$6)*SIGN(BP64),BP64)</f>
        <v>0</v>
      </c>
      <c r="EE64" s="2">
        <f>IF(PE64=0,($C$23/0.4536*IF(ISNA(MQ63),'Drive Train'!$F$16,'Drive Train'!$F$17)*4.448*$C$24*$C$21*Y$6)*SIGN(BQ64),BQ64)</f>
        <v>0</v>
      </c>
      <c r="EF64" s="2">
        <f>IF(PF64=0,($C$23/0.4536*IF(ISNA(MR63),'Drive Train'!$F$16,'Drive Train'!$F$17)*4.448*$C$24*$C$21*Z$6)*SIGN(BR64),BR64)</f>
        <v>0</v>
      </c>
      <c r="EG64" s="2">
        <f>IF(PG64=0,($C$23/0.4536*IF(ISNA(MS63),'Drive Train'!$F$16,'Drive Train'!$F$17)*4.448*$C$24*$C$21*AA$6)*SIGN(BS64),BS64)</f>
        <v>0</v>
      </c>
      <c r="EH64" s="2">
        <f>IF(PH64=0,($C$23/0.4536*IF(ISNA(MT63),'Drive Train'!$F$16,'Drive Train'!$F$17)*4.448*$C$24*$C$21*AB$6)*SIGN(BT64),BT64)</f>
        <v>0</v>
      </c>
      <c r="EI64" s="2">
        <f>IF(PI64=0,($C$23/0.4536*IF(ISNA(MU63),'Drive Train'!$F$16,'Drive Train'!$F$17)*4.448*$C$24*$C$21*AC$6)*SIGN(BU64),BU64)</f>
        <v>0</v>
      </c>
      <c r="EJ64" s="2">
        <f>IF(PJ64=0,($C$23/0.4536*IF(ISNA(MV63),'Drive Train'!$F$16,'Drive Train'!$F$17)*4.448*$C$24*$C$21*AD$6)*SIGN(BV64),BV64)</f>
        <v>0.31843647755692622</v>
      </c>
      <c r="EK64" s="2">
        <f>IF(PK64=0,($C$23/0.4536*IF(ISNA(MW63),'Drive Train'!$F$16,'Drive Train'!$F$17)*4.448*$C$24*$C$21*AE$6)*SIGN(BW64),BW64)</f>
        <v>0</v>
      </c>
      <c r="EL64" s="2">
        <f>IF(PL64=0,($C$23/0.4536*IF(ISNA(MX63),'Drive Train'!$F$16,'Drive Train'!$F$17)*4.448*$C$24*$C$21*AF$6)*SIGN(BX64),BX64)</f>
        <v>0</v>
      </c>
      <c r="EM64" s="2">
        <f>IF(PM64=0,($C$23/0.4536*IF(ISNA(MY63),'Drive Train'!$F$16,'Drive Train'!$F$17)*4.448*$C$24*$C$21*AG$6)*SIGN(BY64),BY64)</f>
        <v>0</v>
      </c>
      <c r="EN64" s="2">
        <f>IF(PN64=0,($C$23/0.4536*IF(ISNA(MZ63),'Drive Train'!$F$16,'Drive Train'!$F$17)*4.448*$C$24*$C$21*AH$6)*SIGN(BZ64),BZ64)</f>
        <v>0</v>
      </c>
      <c r="EO64" s="2">
        <f>IF(PO64=0,($C$23/0.4536*IF(ISNA(NA63),'Drive Train'!$F$16,'Drive Train'!$F$17)*4.448*$C$24*$C$21*AI$6)*SIGN(CA64),CA64)</f>
        <v>0</v>
      </c>
      <c r="EP64" s="2">
        <f>IF(PP64=0,($C$23/0.4536*IF(ISNA(NB63),'Drive Train'!$F$16,'Drive Train'!$F$17)*4.448*$C$24*$C$21*AJ$6)*SIGN(CB64),CB64)</f>
        <v>0</v>
      </c>
      <c r="EQ64" s="2">
        <f>IF(PQ64=0,($C$23/0.4536*IF(ISNA(NC63),'Drive Train'!$F$16,'Drive Train'!$F$17)*4.448*$C$24*$C$21*AK$6)*SIGN(CC64),CC64)</f>
        <v>0</v>
      </c>
      <c r="ER64" s="2">
        <f>IF(PR64=0,($C$23/0.4536*IF(ISNA(ND63),'Drive Train'!$F$16,'Drive Train'!$F$17)*4.448*$C$24*$C$21*AL$6)*SIGN(CD64),CD64)</f>
        <v>0</v>
      </c>
      <c r="ES64" s="2">
        <f>IF(PS64=0,($C$23/0.4536*IF(ISNA(NE63),'Drive Train'!$F$16,'Drive Train'!$F$17)*4.448*$C$24*$C$21*AM$6)*SIGN(CE64),CE64)</f>
        <v>0</v>
      </c>
      <c r="ET64" s="61">
        <f t="shared" si="413"/>
        <v>2.2400000000000011</v>
      </c>
      <c r="EU64" s="255">
        <f>MAX(MIN(IF(AND(OY63=1,NG64&lt;0),-1,1)*(DC64-$C$15)/($C$14-$C$15)*$C$12*$C$21-$C$33*LO64/AO$6 -  OY63*$C$33/$C$21,DY63/$C$19),MAX(EU$8:EU63)*-1)</f>
        <v>-0.43857633034269816</v>
      </c>
      <c r="EV64" s="255">
        <f>MAX(MIN(IF(AND(OZ63=1,NH64&lt;0),-1,1)*(DD64-$C$15)/($C$14-$C$15)*$C$12*$C$21-$C$33*LP64/AP$6 -  OZ63*$C$33/$C$21,DZ63/$C$19),MAX(EV$8:EV63)*-1)</f>
        <v>-0.42499324977688369</v>
      </c>
      <c r="EW64" s="255">
        <f>MAX(MIN(IF(AND(PA63=1,NI64&lt;0),-1,1)*(DE64-$C$15)/($C$14-$C$15)*$C$12*$C$21-$C$33*LQ64/AQ$6 -  PA63*$C$33/$C$21,EA63/$C$19),MAX(EW$8:EW63)*-1)</f>
        <v>-0.46167283162714223</v>
      </c>
      <c r="EX64" s="255">
        <f>MAX(MIN(IF(AND(PB63=1,NJ64&lt;0),-1,1)*(DF64-$C$15)/($C$14-$C$15)*$C$12*$C$21-$C$33*LR64/AR$6 -  PB63*$C$33/$C$21,EB63/$C$19),MAX(EX$8:EX63)*-1)</f>
        <v>-0.4829704521206874</v>
      </c>
      <c r="EY64" s="255">
        <f>MAX(MIN(IF(AND(PC63=1,NK64&lt;0),-1,1)*(DG64-$C$15)/($C$14-$C$15)*$C$12*$C$21-$C$33*LS64/AS$6 -  PC63*$C$33/$C$21,EC63/$C$19),MAX(EY$8:EY63)*-1)</f>
        <v>-0.4843007757440928</v>
      </c>
      <c r="EZ64" s="255">
        <f>MAX(MIN(IF(AND(PD63=1,NL64&lt;0),-1,1)*(DH64-$C$15)/($C$14-$C$15)*$C$12*$C$21-$C$33*LT64/AT$6 -  PD63*$C$33/$C$21,ED63/$C$19),MAX(EZ$8:EZ63)*-1)</f>
        <v>-0.46761623320994394</v>
      </c>
      <c r="FA64" s="255">
        <f>MAX(MIN(IF(AND(PE63=1,NM64&lt;0),-1,1)*(DI64-$C$15)/($C$14-$C$15)*$C$12*$C$21-$C$33*LU64/AU$6 -  PE63*$C$33/$C$21,EE63/$C$19),MAX(FA$8:FA63)*-1)</f>
        <v>-0.45435125732265302</v>
      </c>
      <c r="FB64" s="255">
        <f>MAX(MIN(IF(AND(PF63=1,NN64&lt;0),-1,1)*(DJ64-$C$15)/($C$14-$C$15)*$C$12*$C$21-$C$33*LV64/AV$6 -  PF63*$C$33/$C$21,EF63/$C$19),MAX(FB$8:FB63)*-1)</f>
        <v>-0.44211914352343956</v>
      </c>
      <c r="FC64" s="255">
        <f>MAX(MIN(IF(AND(PG63=1,NO64&lt;0),-1,1)*(DK64-$C$15)/($C$14-$C$15)*$C$12*$C$21-$C$33*LW64/AW$6 -  PG63*$C$33/$C$21,EG63/$C$19),MAX(FC$8:FC63)*-1)</f>
        <v>-0.44920341849721068</v>
      </c>
      <c r="FD64" s="255">
        <f>MAX(MIN(IF(AND(PH63=1,NP64&lt;0),-1,1)*(DL64-$C$15)/($C$14-$C$15)*$C$12*$C$21-$C$33*LX64/AX$6 -  PH63*$C$33/$C$21,EH63/$C$19),MAX(FD$8:FD63)*-1)</f>
        <v>-0.4716545228338489</v>
      </c>
      <c r="FE64" s="255">
        <f>MAX(MIN(IF(AND(PI63=1,NQ64&lt;0),-1,1)*(DM64-$C$15)/($C$14-$C$15)*$C$12*$C$21-$C$33*LY64/AY$6 -  PI63*$C$33/$C$21,EI63/$C$19),MAX(FE$8:FE63)*-1)</f>
        <v>-0.51540026373984626</v>
      </c>
      <c r="FF64" s="255">
        <f>MAX(MIN(IF(AND(PJ63=1,NR64&lt;0),-1,1)*(DN64-$C$15)/($C$14-$C$15)*$C$12*$C$21-$C$33*LZ64/AZ$6 -  PJ63*$C$33/$C$21,EJ63/$C$19),MAX(FF$8:FF63)*-1)</f>
        <v>2.6798000106041941E-2</v>
      </c>
      <c r="FG64" s="255">
        <f>MAX(MIN(IF(AND(PK63=1,NS64&lt;0),-1,1)*(DO64-$C$15)/($C$14-$C$15)*$C$12*$C$21-$C$33*MA64/BA$6 -  PK63*$C$33/$C$21,EK63/$C$19),MAX(FG$8:FG63)*-1)</f>
        <v>-0.45071531341950627</v>
      </c>
      <c r="FH64" s="255">
        <f>MAX(MIN(IF(AND(PL63=1,NT64&lt;0),-1,1)*(DP64-$C$15)/($C$14-$C$15)*$C$12*$C$21-$C$33*MB64/BB$6 -  PL63*$C$33/$C$21,EL63/$C$19),MAX(FH$8:FH63)*-1)</f>
        <v>-0.50602280019943535</v>
      </c>
      <c r="FI64" s="255">
        <f>MAX(MIN(IF(AND(PM63=1,NU64&lt;0),-1,1)*(DQ64-$C$15)/($C$14-$C$15)*$C$12*$C$21-$C$33*MC64/BC$6 -  PM63*$C$33/$C$21,EM63/$C$19),MAX(FI$8:FI63)*-1)</f>
        <v>-0.48041433746114343</v>
      </c>
      <c r="FJ64" s="255">
        <f>MAX(MIN(IF(AND(PN63=1,NV64&lt;0),-1,1)*(DR64-$C$15)/($C$14-$C$15)*$C$12*$C$21-$C$33*MD64/BD$6 -  PN63*$C$33/$C$21,EN63/$C$19),MAX(FJ$8:FJ63)*-1)</f>
        <v>-0.45899429828208155</v>
      </c>
      <c r="FK64" s="255">
        <f>MAX(MIN(IF(AND(PO63=1,NW64&lt;0),-1,1)*(DS64-$C$15)/($C$14-$C$15)*$C$12*$C$21-$C$33*ME64/BE$6 -  PO63*$C$33/$C$21,EO63/$C$19),MAX(FK$8:FK63)*-1)</f>
        <v>-0.45905648527123333</v>
      </c>
      <c r="FL64" s="255">
        <f>MAX(MIN(IF(AND(PP63=1,NX64&lt;0),-1,1)*(DT64-$C$15)/($C$14-$C$15)*$C$12*$C$21-$C$33*MF64/BF$6 -  PP63*$C$33/$C$21,EP63/$C$19),MAX(FL$8:FL63)*-1)</f>
        <v>-0.44869687376686107</v>
      </c>
      <c r="FM64" s="255">
        <f>MAX(MIN(IF(AND(PQ63=1,NY64&lt;0),-1,1)*(DU64-$C$15)/($C$14-$C$15)*$C$12*$C$21-$C$33*MG64/BG$6 -  PQ63*$C$33/$C$21,EQ63/$C$19),MAX(FM$8:FM63)*-1)</f>
        <v>-0.44871667240927215</v>
      </c>
      <c r="FN64" s="255">
        <f>MAX(MIN(IF(AND(PR63=1,NZ64&lt;0),-1,1)*(DV64-$C$15)/($C$14-$C$15)*$C$12*$C$21-$C$33*MH64/BH$6 -  PR63*$C$33/$C$21,ER63/$C$19),MAX(FN$8:FN63)*-1)</f>
        <v>-0.43857130178327813</v>
      </c>
      <c r="FO64" s="255">
        <f>MAX(MIN(IF(AND(PS63=1,OA64&lt;0),-1,1)*(DW64-$C$15)/($C$14-$C$15)*$C$12*$C$21-$C$33*MI64/BI$6 -  PS63*$C$33/$C$21,ES63/$C$19),MAX(FO$8:FO63)*-1)</f>
        <v>-0.43857184183224435</v>
      </c>
      <c r="FP64" s="61">
        <f t="shared" si="164"/>
        <v>2.2400000000000011</v>
      </c>
      <c r="FQ64" s="256">
        <f t="shared" si="457"/>
        <v>2.7495000000000003</v>
      </c>
      <c r="FR64" s="256">
        <f t="shared" si="458"/>
        <v>2.7495000000000003</v>
      </c>
      <c r="FS64" s="256">
        <f t="shared" si="459"/>
        <v>2.7495000000000003</v>
      </c>
      <c r="FT64" s="256">
        <f t="shared" si="460"/>
        <v>2.7495000000000003</v>
      </c>
      <c r="FU64" s="256">
        <f t="shared" si="461"/>
        <v>2.7495000000000003</v>
      </c>
      <c r="FV64" s="256">
        <f t="shared" si="462"/>
        <v>2.7495000000000003</v>
      </c>
      <c r="FW64" s="256">
        <f t="shared" si="463"/>
        <v>2.7495000000000003</v>
      </c>
      <c r="FX64" s="256">
        <f t="shared" si="464"/>
        <v>2.7495000000000003</v>
      </c>
      <c r="FY64" s="256">
        <f t="shared" si="465"/>
        <v>2.7495000000000003</v>
      </c>
      <c r="FZ64" s="256">
        <f t="shared" si="466"/>
        <v>2.7495000000000003</v>
      </c>
      <c r="GA64" s="256">
        <f t="shared" si="467"/>
        <v>2.7495000000000003</v>
      </c>
      <c r="GB64" s="256">
        <f t="shared" si="468"/>
        <v>4.9626810442318545</v>
      </c>
      <c r="GC64" s="256">
        <f t="shared" si="469"/>
        <v>2.7495000000000003</v>
      </c>
      <c r="GD64" s="256">
        <f t="shared" si="470"/>
        <v>2.7495000000000003</v>
      </c>
      <c r="GE64" s="256">
        <f t="shared" si="471"/>
        <v>2.7495000000000003</v>
      </c>
      <c r="GF64" s="256">
        <f t="shared" si="472"/>
        <v>2.7495000000000003</v>
      </c>
      <c r="GG64" s="256">
        <f t="shared" si="473"/>
        <v>2.7495000000000003</v>
      </c>
      <c r="GH64" s="256">
        <f t="shared" si="474"/>
        <v>2.7495000000000003</v>
      </c>
      <c r="GI64" s="256">
        <f t="shared" si="475"/>
        <v>2.7495000000000003</v>
      </c>
      <c r="GJ64" s="256">
        <f t="shared" si="476"/>
        <v>2.7495000000000003</v>
      </c>
      <c r="GK64" s="256">
        <f t="shared" si="477"/>
        <v>2.7495000000000003</v>
      </c>
      <c r="GL64" s="61">
        <f t="shared" si="186"/>
        <v>2.2400000000000011</v>
      </c>
      <c r="GM64" s="57">
        <f t="shared" si="414"/>
        <v>-11.351192794244405</v>
      </c>
      <c r="GN64" s="57">
        <f t="shared" si="415"/>
        <v>-3.0798982858835302</v>
      </c>
      <c r="GO64" s="57">
        <f t="shared" si="416"/>
        <v>-4.8326962907138684</v>
      </c>
      <c r="GP64" s="57">
        <f t="shared" si="417"/>
        <v>-6.6112155278797982</v>
      </c>
      <c r="GQ64" s="57">
        <f t="shared" si="418"/>
        <v>-8.1892907781049544</v>
      </c>
      <c r="GR64" s="57">
        <f t="shared" si="419"/>
        <v>-9.4132896089180527</v>
      </c>
      <c r="GS64" s="57">
        <f t="shared" si="420"/>
        <v>-10.609662394298054</v>
      </c>
      <c r="GT64" s="57">
        <f t="shared" si="421"/>
        <v>-11.748031231946253</v>
      </c>
      <c r="GU64" s="57">
        <f t="shared" si="422"/>
        <v>-13.383096491440849</v>
      </c>
      <c r="GV64" s="57">
        <f t="shared" si="423"/>
        <v>-15.571114297797052</v>
      </c>
      <c r="GW64" s="57">
        <f t="shared" si="424"/>
        <v>-18.675360016537056</v>
      </c>
      <c r="GX64" s="57">
        <f t="shared" si="425"/>
        <v>0.69358340762752579</v>
      </c>
      <c r="GY64" s="57">
        <f t="shared" si="426"/>
        <v>-11.665372852988682</v>
      </c>
      <c r="GZ64" s="57">
        <f t="shared" si="427"/>
        <v>-13.096836208326486</v>
      </c>
      <c r="HA64" s="57">
        <f t="shared" si="428"/>
        <v>-12.434040298936127</v>
      </c>
      <c r="HB64" s="57">
        <f t="shared" si="429"/>
        <v>-11.879648788131583</v>
      </c>
      <c r="HC64" s="57">
        <f t="shared" si="430"/>
        <v>-11.881258306143199</v>
      </c>
      <c r="HD64" s="57">
        <f t="shared" si="431"/>
        <v>-11.613131781011953</v>
      </c>
      <c r="HE64" s="57">
        <f t="shared" si="432"/>
        <v>-11.613644207678702</v>
      </c>
      <c r="HF64" s="57">
        <f t="shared" si="433"/>
        <v>-11.351062645525689</v>
      </c>
      <c r="HG64" s="57">
        <f t="shared" si="434"/>
        <v>-11.351076623024037</v>
      </c>
      <c r="HH64" s="61">
        <f t="shared" si="187"/>
        <v>2.2400000000000011</v>
      </c>
      <c r="HI64" s="57">
        <f t="shared" si="188"/>
        <v>11.351192794244405</v>
      </c>
      <c r="HJ64" s="57">
        <f t="shared" si="189"/>
        <v>3.0798982858835302</v>
      </c>
      <c r="HK64" s="57">
        <f t="shared" si="190"/>
        <v>4.8326962907138684</v>
      </c>
      <c r="HL64" s="57">
        <f t="shared" si="191"/>
        <v>6.6112155278797982</v>
      </c>
      <c r="HM64" s="57">
        <f t="shared" si="192"/>
        <v>8.1892907781049544</v>
      </c>
      <c r="HN64" s="57">
        <f t="shared" si="193"/>
        <v>9.4132896089180527</v>
      </c>
      <c r="HO64" s="57">
        <f t="shared" si="194"/>
        <v>10.609662394298054</v>
      </c>
      <c r="HP64" s="57">
        <f t="shared" si="195"/>
        <v>11.748031231946253</v>
      </c>
      <c r="HQ64" s="57">
        <f t="shared" si="196"/>
        <v>13.383096491440849</v>
      </c>
      <c r="HR64" s="57">
        <f t="shared" si="197"/>
        <v>15.571114297797052</v>
      </c>
      <c r="HS64" s="57">
        <f t="shared" si="198"/>
        <v>18.675360016537056</v>
      </c>
      <c r="HT64" s="57">
        <f t="shared" si="199"/>
        <v>0.69358340762752579</v>
      </c>
      <c r="HU64" s="57">
        <f t="shared" si="200"/>
        <v>11.665372852988682</v>
      </c>
      <c r="HV64" s="57">
        <f t="shared" si="201"/>
        <v>13.096836208326486</v>
      </c>
      <c r="HW64" s="57">
        <f t="shared" si="202"/>
        <v>12.434040298936127</v>
      </c>
      <c r="HX64" s="57">
        <f t="shared" si="203"/>
        <v>11.879648788131583</v>
      </c>
      <c r="HY64" s="57">
        <f t="shared" si="204"/>
        <v>11.881258306143199</v>
      </c>
      <c r="HZ64" s="57">
        <f t="shared" si="205"/>
        <v>11.613131781011953</v>
      </c>
      <c r="IA64" s="57">
        <f t="shared" si="206"/>
        <v>11.613644207678702</v>
      </c>
      <c r="IB64" s="57">
        <f t="shared" si="207"/>
        <v>11.351062645525689</v>
      </c>
      <c r="IC64" s="57">
        <f t="shared" si="208"/>
        <v>11.351076623024037</v>
      </c>
      <c r="ID64" s="61">
        <f t="shared" si="209"/>
        <v>2.2400000000000011</v>
      </c>
      <c r="IE64" s="57">
        <f t="shared" si="210"/>
        <v>0</v>
      </c>
      <c r="IF64" s="57">
        <f t="shared" si="211"/>
        <v>0</v>
      </c>
      <c r="IG64" s="57">
        <f t="shared" si="212"/>
        <v>0</v>
      </c>
      <c r="IH64" s="57">
        <f t="shared" si="213"/>
        <v>0</v>
      </c>
      <c r="II64" s="57">
        <f t="shared" si="214"/>
        <v>0</v>
      </c>
      <c r="IJ64" s="57">
        <f t="shared" si="215"/>
        <v>0</v>
      </c>
      <c r="IK64" s="57">
        <f t="shared" si="216"/>
        <v>0</v>
      </c>
      <c r="IL64" s="57">
        <f t="shared" si="217"/>
        <v>0</v>
      </c>
      <c r="IM64" s="57">
        <f t="shared" si="218"/>
        <v>0</v>
      </c>
      <c r="IN64" s="57">
        <f t="shared" si="219"/>
        <v>0</v>
      </c>
      <c r="IO64" s="57">
        <f t="shared" si="220"/>
        <v>0</v>
      </c>
      <c r="IP64" s="57">
        <f t="shared" si="221"/>
        <v>11.900746159116572</v>
      </c>
      <c r="IQ64" s="57">
        <f t="shared" si="222"/>
        <v>0</v>
      </c>
      <c r="IR64" s="57">
        <f t="shared" si="223"/>
        <v>0</v>
      </c>
      <c r="IS64" s="57">
        <f t="shared" si="224"/>
        <v>0</v>
      </c>
      <c r="IT64" s="57">
        <f t="shared" si="225"/>
        <v>0</v>
      </c>
      <c r="IU64" s="57">
        <f t="shared" si="226"/>
        <v>0</v>
      </c>
      <c r="IV64" s="57">
        <f t="shared" si="227"/>
        <v>0</v>
      </c>
      <c r="IW64" s="57">
        <f t="shared" si="228"/>
        <v>0</v>
      </c>
      <c r="IX64" s="57">
        <f t="shared" si="229"/>
        <v>0</v>
      </c>
      <c r="IY64" s="57">
        <f t="shared" si="230"/>
        <v>0</v>
      </c>
      <c r="IZ64" s="61">
        <f t="shared" si="231"/>
        <v>2.2400000000000011</v>
      </c>
      <c r="JA64" s="256" t="e">
        <f t="shared" si="349"/>
        <v>#N/A</v>
      </c>
      <c r="JB64" s="256" t="e">
        <f t="shared" si="350"/>
        <v>#N/A</v>
      </c>
      <c r="JC64" s="256" t="e">
        <f t="shared" si="351"/>
        <v>#N/A</v>
      </c>
      <c r="JD64" s="256" t="e">
        <f t="shared" si="352"/>
        <v>#N/A</v>
      </c>
      <c r="JE64" s="256" t="e">
        <f t="shared" si="353"/>
        <v>#N/A</v>
      </c>
      <c r="JF64" s="256" t="e">
        <f t="shared" si="354"/>
        <v>#N/A</v>
      </c>
      <c r="JG64" s="256" t="e">
        <f t="shared" si="355"/>
        <v>#N/A</v>
      </c>
      <c r="JH64" s="256" t="e">
        <f t="shared" si="356"/>
        <v>#N/A</v>
      </c>
      <c r="JI64" s="256" t="e">
        <f t="shared" si="357"/>
        <v>#N/A</v>
      </c>
      <c r="JJ64" s="256" t="e">
        <f t="shared" si="358"/>
        <v>#N/A</v>
      </c>
      <c r="JK64" s="256" t="e">
        <f t="shared" si="359"/>
        <v>#N/A</v>
      </c>
      <c r="JL64" s="256" t="e">
        <f t="shared" si="360"/>
        <v>#N/A</v>
      </c>
      <c r="JM64" s="256" t="e">
        <f t="shared" si="361"/>
        <v>#N/A</v>
      </c>
      <c r="JN64" s="256" t="e">
        <f t="shared" si="362"/>
        <v>#N/A</v>
      </c>
      <c r="JO64" s="256" t="e">
        <f t="shared" si="363"/>
        <v>#N/A</v>
      </c>
      <c r="JP64" s="256" t="e">
        <f t="shared" si="364"/>
        <v>#N/A</v>
      </c>
      <c r="JQ64" s="256" t="e">
        <f t="shared" si="365"/>
        <v>#N/A</v>
      </c>
      <c r="JR64" s="256" t="e">
        <f t="shared" si="366"/>
        <v>#N/A</v>
      </c>
      <c r="JS64" s="256" t="e">
        <f t="shared" si="367"/>
        <v>#N/A</v>
      </c>
      <c r="JT64" s="256" t="e">
        <f t="shared" si="368"/>
        <v>#N/A</v>
      </c>
      <c r="JU64" s="256" t="e">
        <f t="shared" si="369"/>
        <v>#N/A</v>
      </c>
      <c r="JV64" s="61">
        <f t="shared" si="233"/>
        <v>2.2400000000000011</v>
      </c>
      <c r="JW64" s="46">
        <f t="shared" si="478"/>
        <v>0</v>
      </c>
      <c r="JX64" s="46">
        <f t="shared" si="479"/>
        <v>0</v>
      </c>
      <c r="JY64" s="46">
        <f t="shared" si="480"/>
        <v>0</v>
      </c>
      <c r="JZ64" s="46">
        <f t="shared" si="481"/>
        <v>0</v>
      </c>
      <c r="KA64" s="46">
        <f t="shared" si="482"/>
        <v>0</v>
      </c>
      <c r="KB64" s="46">
        <f t="shared" si="483"/>
        <v>0</v>
      </c>
      <c r="KC64" s="46">
        <f t="shared" si="484"/>
        <v>0</v>
      </c>
      <c r="KD64" s="46">
        <f t="shared" si="485"/>
        <v>0</v>
      </c>
      <c r="KE64" s="46">
        <f t="shared" si="486"/>
        <v>0</v>
      </c>
      <c r="KF64" s="46">
        <f t="shared" si="487"/>
        <v>0</v>
      </c>
      <c r="KG64" s="46">
        <f t="shared" si="488"/>
        <v>0</v>
      </c>
      <c r="KH64" s="46">
        <f t="shared" si="489"/>
        <v>0</v>
      </c>
      <c r="KI64" s="46">
        <f t="shared" si="490"/>
        <v>0</v>
      </c>
      <c r="KJ64" s="46">
        <f t="shared" si="491"/>
        <v>0</v>
      </c>
      <c r="KK64" s="46">
        <f t="shared" si="492"/>
        <v>0</v>
      </c>
      <c r="KL64" s="46">
        <f t="shared" si="493"/>
        <v>0</v>
      </c>
      <c r="KM64" s="46">
        <f t="shared" si="494"/>
        <v>0</v>
      </c>
      <c r="KN64" s="46">
        <f t="shared" si="495"/>
        <v>0</v>
      </c>
      <c r="KO64" s="46">
        <f t="shared" si="496"/>
        <v>0</v>
      </c>
      <c r="KP64" s="46">
        <f t="shared" si="497"/>
        <v>0</v>
      </c>
      <c r="KQ64" s="46">
        <f t="shared" si="498"/>
        <v>0</v>
      </c>
      <c r="KR64" s="61">
        <f t="shared" si="255"/>
        <v>2.2400000000000011</v>
      </c>
      <c r="KS64" s="1">
        <f t="shared" si="499"/>
        <v>0</v>
      </c>
      <c r="KT64" s="1">
        <f t="shared" si="500"/>
        <v>0</v>
      </c>
      <c r="KU64" s="1">
        <f t="shared" si="501"/>
        <v>0</v>
      </c>
      <c r="KV64" s="1">
        <f t="shared" si="502"/>
        <v>0</v>
      </c>
      <c r="KW64" s="1">
        <f t="shared" si="503"/>
        <v>0</v>
      </c>
      <c r="KX64" s="1">
        <f t="shared" si="504"/>
        <v>0</v>
      </c>
      <c r="KY64" s="1">
        <f t="shared" si="505"/>
        <v>0</v>
      </c>
      <c r="KZ64" s="1">
        <f t="shared" si="506"/>
        <v>0</v>
      </c>
      <c r="LA64" s="1">
        <f t="shared" si="507"/>
        <v>0</v>
      </c>
      <c r="LB64" s="1">
        <f t="shared" si="508"/>
        <v>0</v>
      </c>
      <c r="LC64" s="1">
        <f t="shared" si="509"/>
        <v>0</v>
      </c>
      <c r="LD64" s="1">
        <f t="shared" si="510"/>
        <v>0</v>
      </c>
      <c r="LE64" s="1">
        <f t="shared" si="511"/>
        <v>0</v>
      </c>
      <c r="LF64" s="1">
        <f t="shared" si="512"/>
        <v>0</v>
      </c>
      <c r="LG64" s="1">
        <f t="shared" si="513"/>
        <v>0</v>
      </c>
      <c r="LH64" s="1">
        <f t="shared" si="514"/>
        <v>0</v>
      </c>
      <c r="LI64" s="1">
        <f t="shared" si="515"/>
        <v>0</v>
      </c>
      <c r="LJ64" s="1">
        <f t="shared" si="516"/>
        <v>0</v>
      </c>
      <c r="LK64" s="1">
        <f t="shared" si="517"/>
        <v>0</v>
      </c>
      <c r="LL64" s="1">
        <f t="shared" si="518"/>
        <v>0</v>
      </c>
      <c r="LM64" s="1">
        <f t="shared" si="519"/>
        <v>0</v>
      </c>
      <c r="LN64" s="61">
        <f t="shared" si="277"/>
        <v>2.2400000000000011</v>
      </c>
      <c r="LO64" s="57">
        <f t="shared" si="278"/>
        <v>4.8441586862017285</v>
      </c>
      <c r="LP64" s="57">
        <f t="shared" si="279"/>
        <v>15.074193268870644</v>
      </c>
      <c r="LQ64" s="57">
        <f t="shared" si="280"/>
        <v>14.59818311196543</v>
      </c>
      <c r="LR64" s="57">
        <f t="shared" si="281"/>
        <v>13.01141201260659</v>
      </c>
      <c r="LS64" s="57">
        <f t="shared" si="282"/>
        <v>10.626498024849276</v>
      </c>
      <c r="LT64" s="57">
        <f t="shared" si="283"/>
        <v>7.9417564711291897</v>
      </c>
      <c r="LU64" s="57">
        <f t="shared" si="284"/>
        <v>6.1715796290335945</v>
      </c>
      <c r="LV64" s="57">
        <f t="shared" si="285"/>
        <v>4.8767077121062403</v>
      </c>
      <c r="LW64" s="57">
        <f t="shared" si="286"/>
        <v>4.6319423977097554</v>
      </c>
      <c r="LX64" s="57">
        <f t="shared" si="287"/>
        <v>4.9878311691565012</v>
      </c>
      <c r="LY64" s="57">
        <f t="shared" si="288"/>
        <v>5.9785224248239919</v>
      </c>
      <c r="LZ64" s="57">
        <f t="shared" si="289"/>
        <v>11.638334242620738</v>
      </c>
      <c r="MA64" s="57">
        <f t="shared" si="290"/>
        <v>9.9025318481520959</v>
      </c>
      <c r="MB64" s="57">
        <f t="shared" si="291"/>
        <v>7.9395602387324615</v>
      </c>
      <c r="MC64" s="57">
        <f t="shared" si="292"/>
        <v>6.7642804133182022</v>
      </c>
      <c r="MD64" s="57">
        <f t="shared" si="293"/>
        <v>5.7812249224826902</v>
      </c>
      <c r="ME64" s="57">
        <f t="shared" si="294"/>
        <v>5.7840789443933485</v>
      </c>
      <c r="MF64" s="57">
        <f t="shared" si="295"/>
        <v>5.308632896551809</v>
      </c>
      <c r="MG64" s="57">
        <f t="shared" si="296"/>
        <v>5.3095415393404908</v>
      </c>
      <c r="MH64" s="57">
        <f t="shared" si="297"/>
        <v>4.8439279045067201</v>
      </c>
      <c r="MI64" s="57">
        <f t="shared" si="298"/>
        <v>4.8439526896201892</v>
      </c>
      <c r="MJ64" s="61">
        <f t="shared" si="299"/>
        <v>2.2400000000000011</v>
      </c>
      <c r="MK64" s="57" t="e">
        <f t="shared" si="435"/>
        <v>#N/A</v>
      </c>
      <c r="ML64" s="57" t="e">
        <f t="shared" si="370"/>
        <v>#N/A</v>
      </c>
      <c r="MM64" s="57" t="e">
        <f t="shared" si="371"/>
        <v>#N/A</v>
      </c>
      <c r="MN64" s="57" t="e">
        <f t="shared" si="372"/>
        <v>#N/A</v>
      </c>
      <c r="MO64" s="57" t="e">
        <f t="shared" si="373"/>
        <v>#N/A</v>
      </c>
      <c r="MP64" s="57" t="e">
        <f t="shared" si="374"/>
        <v>#N/A</v>
      </c>
      <c r="MQ64" s="57" t="e">
        <f t="shared" si="375"/>
        <v>#N/A</v>
      </c>
      <c r="MR64" s="57" t="e">
        <f t="shared" si="376"/>
        <v>#N/A</v>
      </c>
      <c r="MS64" s="57" t="e">
        <f t="shared" si="377"/>
        <v>#N/A</v>
      </c>
      <c r="MT64" s="57" t="e">
        <f t="shared" si="378"/>
        <v>#N/A</v>
      </c>
      <c r="MU64" s="57" t="e">
        <f t="shared" si="379"/>
        <v>#N/A</v>
      </c>
      <c r="MV64" s="57" t="e">
        <f t="shared" si="380"/>
        <v>#N/A</v>
      </c>
      <c r="MW64" s="57" t="e">
        <f t="shared" si="381"/>
        <v>#N/A</v>
      </c>
      <c r="MX64" s="57" t="e">
        <f t="shared" si="382"/>
        <v>#N/A</v>
      </c>
      <c r="MY64" s="57" t="e">
        <f t="shared" si="383"/>
        <v>#N/A</v>
      </c>
      <c r="MZ64" s="57" t="e">
        <f t="shared" si="384"/>
        <v>#N/A</v>
      </c>
      <c r="NA64" s="57" t="e">
        <f t="shared" si="385"/>
        <v>#N/A</v>
      </c>
      <c r="NB64" s="57" t="e">
        <f t="shared" si="386"/>
        <v>#N/A</v>
      </c>
      <c r="NC64" s="57" t="e">
        <f t="shared" si="387"/>
        <v>#N/A</v>
      </c>
      <c r="ND64" s="57" t="e">
        <f t="shared" si="388"/>
        <v>#N/A</v>
      </c>
      <c r="NE64" s="57" t="e">
        <f t="shared" si="389"/>
        <v>#N/A</v>
      </c>
      <c r="NF64" s="61">
        <f t="shared" si="320"/>
        <v>2.2400000000000011</v>
      </c>
      <c r="NG64" s="256">
        <f>IF(OY63=0,MIN('Drive Train'!$F$35-FQ63*$C$19*'Drive Train'!$F$39,NG63+$C$39)-$C$7,IF(LO63-1&lt;=0,0,IF($C$37=Motors!$C$30,MAX(MAX(NG$8:NG63)*-1,NG63-$C$39),MAX(0,MAX(NG$8:NG63)*-1,NG63-$C$39))))</f>
        <v>0</v>
      </c>
      <c r="NH64" s="256">
        <f>IF(OZ63=0,MIN('Drive Train'!$F$35-FR63*$C$19*'Drive Train'!$F$39,NH63+$C$39)-$C$7,IF(LP63-1&lt;=0,0,IF($C$37=Motors!$C$30,MAX(MAX(NH$8:NH63)*-1,NH63-$C$39),MAX(0,MAX(NH$8:NH63)*-1,NH63-$C$39))))</f>
        <v>0</v>
      </c>
      <c r="NI64" s="256">
        <f>IF(PA63=0,MIN('Drive Train'!$F$35-FS63*$C$19*'Drive Train'!$F$39,NI63+$C$39)-$C$7,IF(LQ63-1&lt;=0,0,IF($C$37=Motors!$C$30,MAX(MAX(NI$8:NI63)*-1,NI63-$C$39),MAX(0,MAX(NI$8:NI63)*-1,NI63-$C$39))))</f>
        <v>0</v>
      </c>
      <c r="NJ64" s="256">
        <f>IF(PB63=0,MIN('Drive Train'!$F$35-FT63*$C$19*'Drive Train'!$F$39,NJ63+$C$39)-$C$7,IF(LR63-1&lt;=0,0,IF($C$37=Motors!$C$30,MAX(MAX(NJ$8:NJ63)*-1,NJ63-$C$39),MAX(0,MAX(NJ$8:NJ63)*-1,NJ63-$C$39))))</f>
        <v>0</v>
      </c>
      <c r="NK64" s="256">
        <f>IF(PC63=0,MIN('Drive Train'!$F$35-FU63*$C$19*'Drive Train'!$F$39,NK63+$C$39)-$C$7,IF(LS63-1&lt;=0,0,IF($C$37=Motors!$C$30,MAX(MAX(NK$8:NK63)*-1,NK63-$C$39),MAX(0,MAX(NK$8:NK63)*-1,NK63-$C$39))))</f>
        <v>0</v>
      </c>
      <c r="NL64" s="256">
        <f>IF(PD63=0,MIN('Drive Train'!$F$35-FV63*$C$19*'Drive Train'!$F$39,NL63+$C$39)-$C$7,IF(LT63-1&lt;=0,0,IF($C$37=Motors!$C$30,MAX(MAX(NL$8:NL63)*-1,NL63-$C$39),MAX(0,MAX(NL$8:NL63)*-1,NL63-$C$39))))</f>
        <v>0</v>
      </c>
      <c r="NM64" s="256">
        <f>IF(PE63=0,MIN('Drive Train'!$F$35-FW63*$C$19*'Drive Train'!$F$39,NM63+$C$39)-$C$7,IF(LU63-1&lt;=0,0,IF($C$37=Motors!$C$30,MAX(MAX(NM$8:NM63)*-1,NM63-$C$39),MAX(0,MAX(NM$8:NM63)*-1,NM63-$C$39))))</f>
        <v>0</v>
      </c>
      <c r="NN64" s="256">
        <f>IF(PF63=0,MIN('Drive Train'!$F$35-FX63*$C$19*'Drive Train'!$F$39,NN63+$C$39)-$C$7,IF(LV63-1&lt;=0,0,IF($C$37=Motors!$C$30,MAX(MAX(NN$8:NN63)*-1,NN63-$C$39),MAX(0,MAX(NN$8:NN63)*-1,NN63-$C$39))))</f>
        <v>0</v>
      </c>
      <c r="NO64" s="256">
        <f>IF(PG63=0,MIN('Drive Train'!$F$35-FY63*$C$19*'Drive Train'!$F$39,NO63+$C$39)-$C$7,IF(LW63-1&lt;=0,0,IF($C$37=Motors!$C$30,MAX(MAX(NO$8:NO63)*-1,NO63-$C$39),MAX(0,MAX(NO$8:NO63)*-1,NO63-$C$39))))</f>
        <v>0</v>
      </c>
      <c r="NP64" s="256">
        <f>IF(PH63=0,MIN('Drive Train'!$F$35-FZ63*$C$19*'Drive Train'!$F$39,NP63+$C$39)-$C$7,IF(LX63-1&lt;=0,0,IF($C$37=Motors!$C$30,MAX(MAX(NP$8:NP63)*-1,NP63-$C$39),MAX(0,MAX(NP$8:NP63)*-1,NP63-$C$39))))</f>
        <v>0</v>
      </c>
      <c r="NQ64" s="256">
        <f>IF(PI63=0,MIN('Drive Train'!$F$35-GA63*$C$19*'Drive Train'!$F$39,NQ63+$C$39)-$C$7,IF(LY63-1&lt;=0,0,IF($C$37=Motors!$C$30,MAX(MAX(NQ$8:NQ63)*-1,NQ63-$C$39),MAX(0,MAX(NQ$8:NQ63)*-1,NQ63-$C$39))))</f>
        <v>0</v>
      </c>
      <c r="NR64" s="256">
        <f>IF(PJ63=0,MIN('Drive Train'!$F$35-GB63*$C$19*'Drive Train'!$F$39,NR63+$C$39)-$C$7,IF(LZ63-1&lt;=0,0,IF($C$37=Motors!$C$30,MAX(MAX(NR$8:NR63)*-1,NR63-$C$39),MAX(0,MAX(NR$8:NR63)*-1,NR63-$C$39))))</f>
        <v>11.900746159116572</v>
      </c>
      <c r="NS64" s="256">
        <f>IF(PK63=0,MIN('Drive Train'!$F$35-GC63*$C$19*'Drive Train'!$F$39,NS63+$C$39)-$C$7,IF(MA63-1&lt;=0,0,IF($C$37=Motors!$C$30,MAX(MAX(NS$8:NS63)*-1,NS63-$C$39),MAX(0,MAX(NS$8:NS63)*-1,NS63-$C$39))))</f>
        <v>0</v>
      </c>
      <c r="NT64" s="256">
        <f>IF(PL63=0,MIN('Drive Train'!$F$35-GD63*$C$19*'Drive Train'!$F$39,NT63+$C$39)-$C$7,IF(MB63-1&lt;=0,0,IF($C$37=Motors!$C$30,MAX(MAX(NT$8:NT63)*-1,NT63-$C$39),MAX(0,MAX(NT$8:NT63)*-1,NT63-$C$39))))</f>
        <v>0</v>
      </c>
      <c r="NU64" s="256">
        <f>IF(PM63=0,MIN('Drive Train'!$F$35-GE63*$C$19*'Drive Train'!$F$39,NU63+$C$39)-$C$7,IF(MC63-1&lt;=0,0,IF($C$37=Motors!$C$30,MAX(MAX(NU$8:NU63)*-1,NU63-$C$39),MAX(0,MAX(NU$8:NU63)*-1,NU63-$C$39))))</f>
        <v>0</v>
      </c>
      <c r="NV64" s="256">
        <f>IF(PN63=0,MIN('Drive Train'!$F$35-GF63*$C$19*'Drive Train'!$F$39,NV63+$C$39)-$C$7,IF(MD63-1&lt;=0,0,IF($C$37=Motors!$C$30,MAX(MAX(NV$8:NV63)*-1,NV63-$C$39),MAX(0,MAX(NV$8:NV63)*-1,NV63-$C$39))))</f>
        <v>0</v>
      </c>
      <c r="NW64" s="256">
        <f>IF(PO63=0,MIN('Drive Train'!$F$35-GG63*$C$19*'Drive Train'!$F$39,NW63+$C$39)-$C$7,IF(ME63-1&lt;=0,0,IF($C$37=Motors!$C$30,MAX(MAX(NW$8:NW63)*-1,NW63-$C$39),MAX(0,MAX(NW$8:NW63)*-1,NW63-$C$39))))</f>
        <v>0</v>
      </c>
      <c r="NX64" s="256">
        <f>IF(PP63=0,MIN('Drive Train'!$F$35-GH63*$C$19*'Drive Train'!$F$39,NX63+$C$39)-$C$7,IF(MF63-1&lt;=0,0,IF($C$37=Motors!$C$30,MAX(MAX(NX$8:NX63)*-1,NX63-$C$39),MAX(0,MAX(NX$8:NX63)*-1,NX63-$C$39))))</f>
        <v>0</v>
      </c>
      <c r="NY64" s="256">
        <f>IF(PQ63=0,MIN('Drive Train'!$F$35-GI63*$C$19*'Drive Train'!$F$39,NY63+$C$39)-$C$7,IF(MG63-1&lt;=0,0,IF($C$37=Motors!$C$30,MAX(MAX(NY$8:NY63)*-1,NY63-$C$39),MAX(0,MAX(NY$8:NY63)*-1,NY63-$C$39))))</f>
        <v>0</v>
      </c>
      <c r="NZ64" s="256">
        <f>IF(PR63=0,MIN('Drive Train'!$F$35-GJ63*$C$19*'Drive Train'!$F$39,NZ63+$C$39)-$C$7,IF(MH63-1&lt;=0,0,IF($C$37=Motors!$C$30,MAX(MAX(NZ$8:NZ63)*-1,NZ63-$C$39),MAX(0,MAX(NZ$8:NZ63)*-1,NZ63-$C$39))))</f>
        <v>0</v>
      </c>
      <c r="OA64" s="256">
        <f>IF(PS63=0,MIN('Drive Train'!$F$35-GK63*$C$19*'Drive Train'!$F$39,OA63+$C$39)-$C$7,IF(MI63-1&lt;=0,0,IF($C$37=Motors!$C$30,MAX(MAX(OA$8:OA63)*-1,OA63-$C$39),MAX(0,MAX(OA$8:OA63)*-1,OA63-$C$39))))</f>
        <v>0</v>
      </c>
      <c r="OB64" s="61">
        <f t="shared" si="321"/>
        <v>2.2400000000000011</v>
      </c>
      <c r="OC64" s="256">
        <f>'Drive Train'!$F$35-(FQ64*$C$13)*$C$19*'Drive Train'!$F$39</f>
        <v>12.23503</v>
      </c>
      <c r="OD64" s="256">
        <f>'Drive Train'!$F$35-(FR64*$C$13)*$C$19*'Drive Train'!$F$39</f>
        <v>12.23503</v>
      </c>
      <c r="OE64" s="256">
        <f>'Drive Train'!$F$35-(FS64*$C$13)*$C$19*'Drive Train'!$F$39</f>
        <v>12.23503</v>
      </c>
      <c r="OF64" s="256">
        <f>'Drive Train'!$F$35-(FT64*$C$13)*$C$19*'Drive Train'!$F$39</f>
        <v>12.23503</v>
      </c>
      <c r="OG64" s="256">
        <f>'Drive Train'!$F$35-(FU64*$C$13)*$C$19*'Drive Train'!$F$39</f>
        <v>12.23503</v>
      </c>
      <c r="OH64" s="256">
        <f>'Drive Train'!$F$35-(FV64*$C$13)*$C$19*'Drive Train'!$F$39</f>
        <v>12.23503</v>
      </c>
      <c r="OI64" s="256">
        <f>'Drive Train'!$F$35-(FW64*$C$13)*$C$19*'Drive Train'!$F$39</f>
        <v>12.23503</v>
      </c>
      <c r="OJ64" s="256">
        <f>'Drive Train'!$F$35-(FX64*$C$13)*$C$19*'Drive Train'!$F$39</f>
        <v>12.23503</v>
      </c>
      <c r="OK64" s="256">
        <f>'Drive Train'!$F$35-(FY64*$C$13)*$C$19*'Drive Train'!$F$39</f>
        <v>12.23503</v>
      </c>
      <c r="OL64" s="256">
        <f>'Drive Train'!$F$35-(FZ64*$C$13)*$C$19*'Drive Train'!$F$39</f>
        <v>12.23503</v>
      </c>
      <c r="OM64" s="256">
        <f>'Drive Train'!$F$35-(GA64*$C$13)*$C$19*'Drive Train'!$F$39</f>
        <v>12.23503</v>
      </c>
      <c r="ON64" s="256">
        <f>'Drive Train'!$F$35-(GB64*$C$13)*$C$19*'Drive Train'!$F$39</f>
        <v>12.102239137346089</v>
      </c>
      <c r="OO64" s="256">
        <f>'Drive Train'!$F$35-(GC64*$C$13)*$C$19*'Drive Train'!$F$39</f>
        <v>12.23503</v>
      </c>
      <c r="OP64" s="256">
        <f>'Drive Train'!$F$35-(GD64*$C$13)*$C$19*'Drive Train'!$F$39</f>
        <v>12.23503</v>
      </c>
      <c r="OQ64" s="256">
        <f>'Drive Train'!$F$35-(GE64*$C$13)*$C$19*'Drive Train'!$F$39</f>
        <v>12.23503</v>
      </c>
      <c r="OR64" s="256">
        <f>'Drive Train'!$F$35-(GF64*$C$13)*$C$19*'Drive Train'!$F$39</f>
        <v>12.23503</v>
      </c>
      <c r="OS64" s="256">
        <f>'Drive Train'!$F$35-(GG64*$C$13)*$C$19*'Drive Train'!$F$39</f>
        <v>12.23503</v>
      </c>
      <c r="OT64" s="256">
        <f>'Drive Train'!$F$35-(GH64*$C$13)*$C$19*'Drive Train'!$F$39</f>
        <v>12.23503</v>
      </c>
      <c r="OU64" s="256">
        <f>'Drive Train'!$F$35-(GI64*$C$13)*$C$19*'Drive Train'!$F$39</f>
        <v>12.23503</v>
      </c>
      <c r="OV64" s="256">
        <f>'Drive Train'!$F$35-(GJ64*$C$13)*$C$19*'Drive Train'!$F$39</f>
        <v>12.23503</v>
      </c>
      <c r="OW64" s="256">
        <f>'Drive Train'!$F$35-(GK64*$C$13)*$C$19*'Drive Train'!$F$39</f>
        <v>12.23503</v>
      </c>
      <c r="OX64" s="61">
        <f t="shared" si="322"/>
        <v>2.2400000000000011</v>
      </c>
      <c r="OY64" s="1">
        <f>IF(PU64&gt;='Drive Train'!$F$29,1,0)</f>
        <v>1</v>
      </c>
      <c r="OZ64" s="1">
        <f>IF(PV64&gt;='Drive Train'!$F$29,1,0)</f>
        <v>1</v>
      </c>
      <c r="PA64" s="1">
        <f>IF(PW64&gt;='Drive Train'!$F$29,1,0)</f>
        <v>1</v>
      </c>
      <c r="PB64" s="1">
        <f>IF(PX64&gt;='Drive Train'!$F$29,1,0)</f>
        <v>1</v>
      </c>
      <c r="PC64" s="1">
        <f>IF(PY64&gt;='Drive Train'!$F$29,1,0)</f>
        <v>1</v>
      </c>
      <c r="PD64" s="1">
        <f>IF(PZ64&gt;='Drive Train'!$F$29,1,0)</f>
        <v>1</v>
      </c>
      <c r="PE64" s="1">
        <f>IF(QA64&gt;='Drive Train'!$F$29,1,0)</f>
        <v>1</v>
      </c>
      <c r="PF64" s="1">
        <f>IF(QB64&gt;='Drive Train'!$F$29,1,0)</f>
        <v>1</v>
      </c>
      <c r="PG64" s="1">
        <f>IF(QC64&gt;='Drive Train'!$F$29,1,0)</f>
        <v>1</v>
      </c>
      <c r="PH64" s="1">
        <f>IF(QD64&gt;='Drive Train'!$F$29,1,0)</f>
        <v>1</v>
      </c>
      <c r="PI64" s="1">
        <f>IF(QE64&gt;='Drive Train'!$F$29,1,0)</f>
        <v>1</v>
      </c>
      <c r="PJ64" s="1">
        <f>IF(QF64&gt;='Drive Train'!$F$29,1,0)</f>
        <v>1</v>
      </c>
      <c r="PK64" s="1">
        <f>IF(QG64&gt;='Drive Train'!$F$29,1,0)</f>
        <v>1</v>
      </c>
      <c r="PL64" s="1">
        <f>IF(QH64&gt;='Drive Train'!$F$29,1,0)</f>
        <v>1</v>
      </c>
      <c r="PM64" s="1">
        <f>IF(QI64&gt;='Drive Train'!$F$29,1,0)</f>
        <v>1</v>
      </c>
      <c r="PN64" s="1">
        <f>IF(QJ64&gt;='Drive Train'!$F$29,1,0)</f>
        <v>1</v>
      </c>
      <c r="PO64" s="1">
        <f>IF(QK64&gt;='Drive Train'!$F$29,1,0)</f>
        <v>1</v>
      </c>
      <c r="PP64" s="1">
        <f>IF(QL64&gt;='Drive Train'!$F$29,1,0)</f>
        <v>1</v>
      </c>
      <c r="PQ64" s="1">
        <f>IF(QM64&gt;='Drive Train'!$F$29,1,0)</f>
        <v>1</v>
      </c>
      <c r="PR64" s="1">
        <f>IF(QN64&gt;='Drive Train'!$F$29,1,0)</f>
        <v>1</v>
      </c>
      <c r="PS64" s="1">
        <f>IF(QO64&gt;='Drive Train'!$F$29,1,0)</f>
        <v>1</v>
      </c>
      <c r="PT64" s="253">
        <f t="shared" si="323"/>
        <v>2.2400000000000011</v>
      </c>
      <c r="PU64" s="57">
        <f t="shared" si="324"/>
        <v>20.578504574018478</v>
      </c>
      <c r="PV64" s="57">
        <f t="shared" si="325"/>
        <v>20.219481103310692</v>
      </c>
      <c r="PW64" s="57">
        <f t="shared" si="326"/>
        <v>24.302288538047527</v>
      </c>
      <c r="PX64" s="57">
        <f t="shared" si="327"/>
        <v>25.798890045031779</v>
      </c>
      <c r="PY64" s="57">
        <f t="shared" si="328"/>
        <v>25.40056804809624</v>
      </c>
      <c r="PZ64" s="57">
        <f t="shared" si="329"/>
        <v>23.689264345166819</v>
      </c>
      <c r="QA64" s="57">
        <f t="shared" si="330"/>
        <v>22.049333946694805</v>
      </c>
      <c r="QB64" s="57">
        <f t="shared" si="331"/>
        <v>20.341254835606737</v>
      </c>
      <c r="QC64" s="57">
        <f t="shared" si="332"/>
        <v>19.122695980248491</v>
      </c>
      <c r="QD64" s="57">
        <f t="shared" si="333"/>
        <v>18.062894369182192</v>
      </c>
      <c r="QE64" s="57">
        <f t="shared" si="334"/>
        <v>17.092425932968325</v>
      </c>
      <c r="QF64" s="57">
        <f t="shared" si="335"/>
        <v>16.398834485869823</v>
      </c>
      <c r="QG64" s="57">
        <f t="shared" si="336"/>
        <v>18.533058583984321</v>
      </c>
      <c r="QH64" s="57">
        <f t="shared" si="337"/>
        <v>19.450033443139741</v>
      </c>
      <c r="QI64" s="57">
        <f t="shared" si="338"/>
        <v>19.908504886188496</v>
      </c>
      <c r="QJ64" s="57">
        <f t="shared" si="339"/>
        <v>20.045487951024377</v>
      </c>
      <c r="QK64" s="57">
        <f t="shared" si="340"/>
        <v>20.484721393509908</v>
      </c>
      <c r="QL64" s="57">
        <f t="shared" si="341"/>
        <v>20.498347942055236</v>
      </c>
      <c r="QM64" s="57">
        <f t="shared" si="342"/>
        <v>20.684642425424279</v>
      </c>
      <c r="QN64" s="57">
        <f t="shared" si="343"/>
        <v>20.519516466340274</v>
      </c>
      <c r="QO64" s="57">
        <f t="shared" si="344"/>
        <v>20.525232799612294</v>
      </c>
      <c r="QP64" s="61">
        <f t="shared" si="345"/>
        <v>2.2400000000000011</v>
      </c>
      <c r="QQ64" s="57">
        <f t="shared" si="436"/>
        <v>3.4695548865589357E-2</v>
      </c>
      <c r="QR64" s="57">
        <f t="shared" si="437"/>
        <v>3.4695548865589357E-2</v>
      </c>
      <c r="QS64" s="57">
        <f t="shared" si="438"/>
        <v>3.4695548865589357E-2</v>
      </c>
      <c r="QT64" s="57">
        <f t="shared" si="439"/>
        <v>3.4695548865589357E-2</v>
      </c>
      <c r="QU64" s="57">
        <f t="shared" si="440"/>
        <v>3.4695548865589357E-2</v>
      </c>
      <c r="QV64" s="57">
        <f t="shared" si="441"/>
        <v>3.4695548865589357E-2</v>
      </c>
      <c r="QW64" s="57">
        <f t="shared" si="442"/>
        <v>3.4695548865589357E-2</v>
      </c>
      <c r="QX64" s="57">
        <f t="shared" si="443"/>
        <v>3.4695548865589357E-2</v>
      </c>
      <c r="QY64" s="57">
        <f t="shared" si="444"/>
        <v>3.4695548865589357E-2</v>
      </c>
      <c r="QZ64" s="57">
        <f t="shared" si="445"/>
        <v>3.4695548865589357E-2</v>
      </c>
      <c r="RA64" s="57">
        <f t="shared" si="446"/>
        <v>3.4695548865589357E-2</v>
      </c>
      <c r="RB64" s="57">
        <f t="shared" si="447"/>
        <v>6.2623365220760244E-2</v>
      </c>
      <c r="RC64" s="57">
        <f t="shared" si="448"/>
        <v>3.4695548865589357E-2</v>
      </c>
      <c r="RD64" s="57">
        <f t="shared" si="449"/>
        <v>3.4695548865589357E-2</v>
      </c>
      <c r="RE64" s="57">
        <f t="shared" si="450"/>
        <v>3.4695548865589357E-2</v>
      </c>
      <c r="RF64" s="57">
        <f t="shared" si="451"/>
        <v>3.4695548865589357E-2</v>
      </c>
      <c r="RG64" s="57">
        <f t="shared" si="452"/>
        <v>3.4695548865589357E-2</v>
      </c>
      <c r="RH64" s="57">
        <f t="shared" si="453"/>
        <v>3.4695548865589357E-2</v>
      </c>
      <c r="RI64" s="57">
        <f t="shared" si="454"/>
        <v>3.4695548865589357E-2</v>
      </c>
      <c r="RJ64" s="57">
        <f t="shared" si="455"/>
        <v>3.4695548865589357E-2</v>
      </c>
      <c r="RK64" s="57">
        <f t="shared" si="456"/>
        <v>3.4695548865589357E-2</v>
      </c>
      <c r="RL64" s="61">
        <f t="shared" si="346"/>
        <v>2.2400000000000011</v>
      </c>
      <c r="RM64" s="2">
        <f>IF(AND(LO64&gt;=LO$6*'Drive Train'!$AA$52,LO64&lt;=LO$6*'Drive Train'!$AA$53,KS64=0,JW64=0,EU64&gt;0),$C$17,0)</f>
        <v>0</v>
      </c>
      <c r="RN64" s="2">
        <f>IF(AND(LP64&gt;=LP$6*'Drive Train'!$AA$52,LP64&lt;=LP$6*'Drive Train'!$AA$53,KT64=0,JX64=0,EV64&gt;0),$C$17,0)</f>
        <v>0</v>
      </c>
      <c r="RO64" s="2">
        <f>IF(AND(LQ64&gt;=LQ$6*'Drive Train'!$AA$52,LQ64&lt;=LQ$6*'Drive Train'!$AA$53,KU64=0,JY64=0,EW64&gt;0),$C$17,0)</f>
        <v>0</v>
      </c>
      <c r="RP64" s="2">
        <f>IF(AND(LR64&gt;=LR$6*'Drive Train'!$AA$52,LR64&lt;=LR$6*'Drive Train'!$AA$53,KV64=0,JZ64=0,EX64&gt;0),$C$17,0)</f>
        <v>0</v>
      </c>
      <c r="RQ64" s="2">
        <f>IF(AND(LS64&gt;=LS$6*'Drive Train'!$AA$52,LS64&lt;=LS$6*'Drive Train'!$AA$53,KW64=0,KA64=0,EY64&gt;0),$C$17,0)</f>
        <v>0</v>
      </c>
      <c r="RR64" s="2">
        <f>IF(AND(LT64&gt;=LT$6*'Drive Train'!$AA$52,LT64&lt;=LT$6*'Drive Train'!$AA$53,KX64=0,KB64=0,EZ64&gt;0),$C$17,0)</f>
        <v>0</v>
      </c>
      <c r="RS64" s="2">
        <f>IF(AND(LU64&gt;=LU$6*'Drive Train'!$AA$52,LU64&lt;=LU$6*'Drive Train'!$AA$53,KY64=0,KC64=0,FA64&gt;0),$C$17,0)</f>
        <v>0</v>
      </c>
      <c r="RT64" s="2">
        <f>IF(AND(LV64&gt;=LV$6*'Drive Train'!$AA$52,LV64&lt;=LV$6*'Drive Train'!$AA$53,KZ64=0,KD64=0,FB64&gt;0),$C$17,0)</f>
        <v>0</v>
      </c>
      <c r="RU64" s="2">
        <f>IF(AND(LW64&gt;=LW$6*'Drive Train'!$AA$52,LW64&lt;=LW$6*'Drive Train'!$AA$53,LA64=0,KE64=0,FC64&gt;0),$C$17,0)</f>
        <v>0</v>
      </c>
      <c r="RV64" s="2">
        <f>IF(AND(LX64&gt;=LX$6*'Drive Train'!$AA$52,LX64&lt;=LX$6*'Drive Train'!$AA$53,LB64=0,KF64=0,FD64&gt;0),$C$17,0)</f>
        <v>0</v>
      </c>
      <c r="RW64" s="2">
        <f>IF(AND(LY64&gt;=LY$6*'Drive Train'!$AA$52,LY64&lt;=LY$6*'Drive Train'!$AA$53,LC64=0,KG64=0,FE64&gt;0),$C$17,0)</f>
        <v>0</v>
      </c>
      <c r="RX64" s="2">
        <f>IF(AND(LZ64&gt;=LZ$6*'Drive Train'!$AA$52,LZ64&lt;=LZ$6*'Drive Train'!$AA$53,LD64=0,KH64=0,FF64&gt;0),$C$17,0)</f>
        <v>0</v>
      </c>
      <c r="RY64" s="2">
        <f>IF(AND(MA64&gt;=MA$6*'Drive Train'!$AA$52,MA64&lt;=MA$6*'Drive Train'!$AA$53,LE64=0,KI64=0,FG64&gt;0),$C$17,0)</f>
        <v>0</v>
      </c>
      <c r="RZ64" s="2">
        <f>IF(AND(MB64&gt;=MB$6*'Drive Train'!$AA$52,MB64&lt;=MB$6*'Drive Train'!$AA$53,LF64=0,KJ64=0,FH64&gt;0),$C$17,0)</f>
        <v>0</v>
      </c>
      <c r="SA64" s="2">
        <f>IF(AND(MC64&gt;=MC$6*'Drive Train'!$AA$52,MC64&lt;=MC$6*'Drive Train'!$AA$53,LG64=0,KK64=0,FI64&gt;0),$C$17,0)</f>
        <v>0</v>
      </c>
      <c r="SB64" s="2">
        <f>IF(AND(MD64&gt;=MD$6*'Drive Train'!$AA$52,MD64&lt;=MD$6*'Drive Train'!$AA$53,LH64=0,KL64=0,FJ64&gt;0),$C$17,0)</f>
        <v>0</v>
      </c>
      <c r="SC64" s="2">
        <f>IF(AND(ME64&gt;=ME$6*'Drive Train'!$AA$52,ME64&lt;=ME$6*'Drive Train'!$AA$53,LI64=0,KM64=0,FK64&gt;0),$C$17,0)</f>
        <v>0</v>
      </c>
      <c r="SD64" s="2">
        <f>IF(AND(MF64&gt;=MF$6*'Drive Train'!$AA$52,MF64&lt;=MF$6*'Drive Train'!$AA$53,LJ64=0,KN64=0,FL64&gt;0),$C$17,0)</f>
        <v>0</v>
      </c>
      <c r="SE64" s="2">
        <f>IF(AND(MG64&gt;=MG$6*'Drive Train'!$AA$52,MG64&lt;=MG$6*'Drive Train'!$AA$53,LK64=0,KO64=0,FM64&gt;0),$C$17,0)</f>
        <v>0</v>
      </c>
      <c r="SF64" s="2">
        <f>IF(AND(MH64&gt;=MH$6*'Drive Train'!$AA$52,MH64&lt;=MH$6*'Drive Train'!$AA$53,LL64=0,KP64=0,FN64&gt;0),$C$17,0)</f>
        <v>0</v>
      </c>
      <c r="SG64" s="2">
        <f>IF(AND(MI64&gt;=MI$6*'Drive Train'!$AA$52,MI64&lt;=MI$6*'Drive Train'!$AA$53,LM64=0,KQ64=0,FO64&gt;0),$C$17,0)</f>
        <v>0</v>
      </c>
      <c r="SH64" s="61">
        <f t="shared" si="347"/>
        <v>2.2400000000000011</v>
      </c>
      <c r="SI64" s="2">
        <f>IF(AND(EU64&lt;0,KS64=0,LO64&gt;=LO$6*'Drive Train'!$AA$52,LO64&lt;=LO$6*'Drive Train'!$AA$53,OY64=1,JW64=0),$C$17,0)</f>
        <v>0</v>
      </c>
      <c r="SJ64" s="2">
        <f>IF(AND(EV64&lt;0,KT64=0,LP64&gt;=LP$6*'Drive Train'!$AA$52,LP64&lt;=LP$6*'Drive Train'!$AA$53,OZ64=1,JX64=0),$C$17,0)</f>
        <v>0.04</v>
      </c>
      <c r="SK64" s="2">
        <f>IF(AND(EW64&lt;0,KU64=0,LQ64&gt;=LQ$6*'Drive Train'!$AA$52,LQ64&lt;=LQ$6*'Drive Train'!$AA$53,PA64=1,JY64=0),$C$17,0)</f>
        <v>0.04</v>
      </c>
      <c r="SL64" s="2">
        <f>IF(AND(EX64&lt;0,KV64=0,LR64&gt;=LR$6*'Drive Train'!$AA$52,LR64&lt;=LR$6*'Drive Train'!$AA$53,PB64=1,JZ64=0),$C$17,0)</f>
        <v>0.04</v>
      </c>
      <c r="SM64" s="2">
        <f>IF(AND(EY64&lt;0,KW64=0,LS64&gt;=LS$6*'Drive Train'!$AA$52,LS64&lt;=LS$6*'Drive Train'!$AA$53,PC64=1,KA64=0),$C$17,0)</f>
        <v>0.04</v>
      </c>
      <c r="SN64" s="2">
        <f>IF(AND(EZ64&lt;0,KX64=0,LT64&gt;=LT$6*'Drive Train'!$AA$52,LT64&lt;=LT$6*'Drive Train'!$AA$53,PD64=1,KB64=0),$C$17,0)</f>
        <v>0.04</v>
      </c>
      <c r="SO64" s="2">
        <f>IF(AND(FA64&lt;0,KY64=0,LU64&gt;=LU$6*'Drive Train'!$AA$52,LU64&lt;=LU$6*'Drive Train'!$AA$53,PE64=1,KC64=0),$C$17,0)</f>
        <v>0</v>
      </c>
      <c r="SP64" s="2">
        <f>IF(AND(FB64&lt;0,KZ64=0,LV64&gt;=LV$6*'Drive Train'!$AA$52,LV64&lt;=LV$6*'Drive Train'!$AA$53,PF64=1,KD64=0),$C$17,0)</f>
        <v>0</v>
      </c>
      <c r="SQ64" s="2">
        <f>IF(AND(FC64&lt;0,LA64=0,LW64&gt;=LW$6*'Drive Train'!$AA$52,LW64&lt;=LW$6*'Drive Train'!$AA$53,PG64=1,KE64=0),$C$17,0)</f>
        <v>0</v>
      </c>
      <c r="SR64" s="2">
        <f>IF(AND(FD64&lt;0,LB64=0,LX64&gt;=LX$6*'Drive Train'!$AA$52,LX64&lt;=LX$6*'Drive Train'!$AA$53,PH64=1,KF64=0),$C$17,0)</f>
        <v>0.04</v>
      </c>
      <c r="SS64" s="2">
        <f>IF(AND(FE64&lt;0,LC64=0,LY64&gt;=LY$6*'Drive Train'!$AA$52,LY64&lt;=LY$6*'Drive Train'!$AA$53,PI64=1,KG64=0),$C$17,0)</f>
        <v>0.04</v>
      </c>
      <c r="ST64" s="2">
        <f>IF(AND(FF64&lt;0,LD64=0,LZ64&gt;=LZ$6*'Drive Train'!$AA$52,LZ64&lt;=LZ$6*'Drive Train'!$AA$53,PJ64=1,KH64=0),$C$17,0)</f>
        <v>0</v>
      </c>
      <c r="SU64" s="2">
        <f>IF(AND(FG64&lt;0,LE64=0,MA64&gt;=MA$6*'Drive Train'!$AA$52,MA64&lt;=MA$6*'Drive Train'!$AA$53,PK64=1,KI64=0),$C$17,0)</f>
        <v>0.04</v>
      </c>
      <c r="SV64" s="2">
        <f>IF(AND(FH64&lt;0,LF64=0,MB64&gt;=MB$6*'Drive Train'!$AA$52,MB64&lt;=MB$6*'Drive Train'!$AA$53,PL64=1,KJ64=0),$C$17,0)</f>
        <v>0.04</v>
      </c>
      <c r="SW64" s="2">
        <f>IF(AND(FI64&lt;0,LG64=0,MC64&gt;=MC$6*'Drive Train'!$AA$52,MC64&lt;=MC$6*'Drive Train'!$AA$53,PM64=1,KK64=0),$C$17,0)</f>
        <v>0.04</v>
      </c>
      <c r="SX64" s="2">
        <f>IF(AND(FJ64&lt;0,LH64=0,MD64&gt;=MD$6*'Drive Train'!$AA$52,MD64&lt;=MD$6*'Drive Train'!$AA$53,PN64=1,KL64=0),$C$17,0)</f>
        <v>0</v>
      </c>
      <c r="SY64" s="2">
        <f>IF(AND(FK64&lt;0,LI64=0,ME64&gt;=ME$6*'Drive Train'!$AA$52,ME64&lt;=ME$6*'Drive Train'!$AA$53,PO64=1,KM64=0),$C$17,0)</f>
        <v>0</v>
      </c>
      <c r="SZ64" s="2">
        <f>IF(AND(FL64&lt;0,LJ64=0,MF64&gt;=MF$6*'Drive Train'!$AA$52,MF64&lt;=MF$6*'Drive Train'!$AA$53,PP64=1,KN64=0),$C$17,0)</f>
        <v>0</v>
      </c>
      <c r="TA64" s="2">
        <f>IF(AND(FM64&lt;0,LK64=0,MG64&gt;=MG$6*'Drive Train'!$AA$52,MG64&lt;=MG$6*'Drive Train'!$AA$53,PQ64=1,KO64=0),$C$17,0)</f>
        <v>0</v>
      </c>
      <c r="TB64" s="2">
        <f>IF(AND(FN64&lt;0,LL64=0,MH64&gt;=MH$6*'Drive Train'!$AA$52,MH64&lt;=MH$6*'Drive Train'!$AA$53,PR64=1,KP64=0),$C$17,0)</f>
        <v>0</v>
      </c>
      <c r="TC64" s="2">
        <f>IF(AND(FO64&lt;0,LM64=0,MI64&gt;=MI$6*'Drive Train'!$AA$52,MI64&lt;=MI$6*'Drive Train'!$AA$53,PS64=1,KQ64=0),$C$17,0)</f>
        <v>0</v>
      </c>
      <c r="TD64" s="144">
        <f t="shared" si="348"/>
        <v>2.2400000000000011</v>
      </c>
    </row>
    <row r="65" spans="2:524" x14ac:dyDescent="0.2">
      <c r="C65" s="3" t="s">
        <v>351</v>
      </c>
      <c r="E65" s="26">
        <f t="shared" ref="E65:O65" si="532">MIN(E63,$C$25)*$C$19*E$45/$C$24/4.448*$C$21</f>
        <v>143</v>
      </c>
      <c r="F65" s="26">
        <f t="shared" si="532"/>
        <v>52.849264952376771</v>
      </c>
      <c r="G65" s="26">
        <f t="shared" si="532"/>
        <v>76.337827153433111</v>
      </c>
      <c r="H65" s="26">
        <f t="shared" si="532"/>
        <v>99.82638935448945</v>
      </c>
      <c r="I65" s="26">
        <f t="shared" si="532"/>
        <v>123.31495155554578</v>
      </c>
      <c r="J65" s="26">
        <f t="shared" si="532"/>
        <v>143.00000000000003</v>
      </c>
      <c r="K65" s="26">
        <f t="shared" si="532"/>
        <v>143</v>
      </c>
      <c r="L65" s="26">
        <f t="shared" si="532"/>
        <v>143</v>
      </c>
      <c r="M65" s="26">
        <f t="shared" si="532"/>
        <v>143</v>
      </c>
      <c r="N65" s="26">
        <f t="shared" si="532"/>
        <v>143</v>
      </c>
      <c r="O65" s="26">
        <f t="shared" si="532"/>
        <v>143</v>
      </c>
      <c r="R65" s="63">
        <f t="shared" si="160"/>
        <v>2.2800000000000011</v>
      </c>
      <c r="S65" s="2">
        <f>NG65/'Drive Train'!$F$35</f>
        <v>0</v>
      </c>
      <c r="T65" s="2">
        <f>NH65/'Drive Train'!$F$35</f>
        <v>0</v>
      </c>
      <c r="U65" s="2">
        <f>NI65/'Drive Train'!$F$35</f>
        <v>0</v>
      </c>
      <c r="V65" s="2">
        <f>NJ65/'Drive Train'!$F$35</f>
        <v>0</v>
      </c>
      <c r="W65" s="2">
        <f>NK65/'Drive Train'!$F$35</f>
        <v>0</v>
      </c>
      <c r="X65" s="2">
        <f>NL65/'Drive Train'!$F$35</f>
        <v>0</v>
      </c>
      <c r="Y65" s="2">
        <f>NM65/'Drive Train'!$F$35</f>
        <v>0</v>
      </c>
      <c r="Z65" s="2">
        <f>NN65/'Drive Train'!$F$35</f>
        <v>0</v>
      </c>
      <c r="AA65" s="2">
        <f>NO65/'Drive Train'!$F$35</f>
        <v>0</v>
      </c>
      <c r="AB65" s="2">
        <f>NP65/'Drive Train'!$F$35</f>
        <v>0</v>
      </c>
      <c r="AC65" s="2">
        <f>NQ65/'Drive Train'!$F$35</f>
        <v>0</v>
      </c>
      <c r="AD65" s="2">
        <f>NR65/'Drive Train'!$F$35</f>
        <v>0.57264081928359456</v>
      </c>
      <c r="AE65" s="2">
        <f>NS65/'Drive Train'!$F$35</f>
        <v>0</v>
      </c>
      <c r="AF65" s="2">
        <f>NT65/'Drive Train'!$F$35</f>
        <v>0</v>
      </c>
      <c r="AG65" s="2">
        <f>NU65/'Drive Train'!$F$35</f>
        <v>0</v>
      </c>
      <c r="AH65" s="2">
        <f>NV65/'Drive Train'!$F$35</f>
        <v>0</v>
      </c>
      <c r="AI65" s="2">
        <f>NW65/'Drive Train'!$F$35</f>
        <v>0</v>
      </c>
      <c r="AJ65" s="2">
        <f>NX65/'Drive Train'!$F$35</f>
        <v>0</v>
      </c>
      <c r="AK65" s="2">
        <f>NY65/'Drive Train'!$F$35</f>
        <v>0</v>
      </c>
      <c r="AL65" s="2">
        <f>NZ65/'Drive Train'!$F$35</f>
        <v>0</v>
      </c>
      <c r="AM65" s="2">
        <f>OA65/'Drive Train'!$F$35</f>
        <v>0</v>
      </c>
      <c r="AN65" s="61">
        <f t="shared" si="161"/>
        <v>2.2800000000000011</v>
      </c>
      <c r="AO65" s="46">
        <f>LO65*12*60/(PI() * 'Drive Train'!$F$15)/S$6*ABS(S65)</f>
        <v>0</v>
      </c>
      <c r="AP65" s="46">
        <f>LP65*12*60/(PI() * 'Drive Train'!$F$15)/T$6*ABS(T65)</f>
        <v>0</v>
      </c>
      <c r="AQ65" s="46">
        <f>LQ65*12*60/(PI() * 'Drive Train'!$F$15)/U$6*ABS(U65)</f>
        <v>0</v>
      </c>
      <c r="AR65" s="46">
        <f>LR65*12*60/(PI() * 'Drive Train'!$F$15)/V$6*ABS(V65)</f>
        <v>0</v>
      </c>
      <c r="AS65" s="46">
        <f>LS65*12*60/(PI() * 'Drive Train'!$F$15)/W$6*ABS(W65)</f>
        <v>0</v>
      </c>
      <c r="AT65" s="46">
        <f>LT65*12*60/(PI() * 'Drive Train'!$F$15)/X$6*ABS(X65)</f>
        <v>0</v>
      </c>
      <c r="AU65" s="46">
        <f>LU65*12*60/(PI() * 'Drive Train'!$F$15)/Y$6*ABS(Y65)</f>
        <v>0</v>
      </c>
      <c r="AV65" s="46">
        <f>LV65*12*60/(PI() * 'Drive Train'!$F$15)/Z$6*ABS(Z65)</f>
        <v>0</v>
      </c>
      <c r="AW65" s="46">
        <f>LW65*12*60/(PI() * 'Drive Train'!$F$15)/AA$6*ABS(AA65)</f>
        <v>0</v>
      </c>
      <c r="AX65" s="46">
        <f>LX65*12*60/(PI() * 'Drive Train'!$F$15)/AB$6*ABS(AB65)</f>
        <v>0</v>
      </c>
      <c r="AY65" s="46">
        <f>LY65*12*60/(PI() * 'Drive Train'!$F$15)/AC$6*ABS(AC65)</f>
        <v>0</v>
      </c>
      <c r="AZ65" s="46">
        <f>LZ65*12*60/(PI() * 'Drive Train'!$F$15)/AD$6*ABS(AD65)</f>
        <v>2734.0204536473202</v>
      </c>
      <c r="BA65" s="46">
        <f>MA65*12*60/(PI() * 'Drive Train'!$F$15)/AE$6*ABS(AE65)</f>
        <v>0</v>
      </c>
      <c r="BB65" s="46">
        <f>MB65*12*60/(PI() * 'Drive Train'!$F$15)/AF$6*ABS(AF65)</f>
        <v>0</v>
      </c>
      <c r="BC65" s="46">
        <f>MC65*12*60/(PI() * 'Drive Train'!$F$15)/AG$6*ABS(AG65)</f>
        <v>0</v>
      </c>
      <c r="BD65" s="46">
        <f>MD65*12*60/(PI() * 'Drive Train'!$F$15)/AH$6*ABS(AH65)</f>
        <v>0</v>
      </c>
      <c r="BE65" s="46">
        <f>ME65*12*60/(PI() * 'Drive Train'!$F$15)/AI$6*ABS(AI65)</f>
        <v>0</v>
      </c>
      <c r="BF65" s="46">
        <f>MF65*12*60/(PI() * 'Drive Train'!$F$15)/AJ$6*ABS(AJ65)</f>
        <v>0</v>
      </c>
      <c r="BG65" s="46">
        <f>MG65*12*60/(PI() * 'Drive Train'!$F$15)/AK$6*ABS(AK65)</f>
        <v>0</v>
      </c>
      <c r="BH65" s="46">
        <f>MH65*12*60/(PI() * 'Drive Train'!$F$15)/AL$6*ABS(AL65)</f>
        <v>0</v>
      </c>
      <c r="BI65" s="46">
        <f>MI65*12*60/(PI() * 'Drive Train'!$F$15)/AM$6*ABS(AM65)</f>
        <v>0</v>
      </c>
      <c r="BJ65" s="61">
        <f t="shared" si="390"/>
        <v>2.2800000000000011</v>
      </c>
      <c r="BK65" s="2">
        <f>IF(OR(KS64=1,AND($C$37=Motors!$C$32,OY64=1)),0,IF(NG65=0,-(CG64+$C$15)/($C$14-$C$15)*$C$12,($C$11*S65-AO65)/($C$11*S65)*$C$12*S65))</f>
        <v>0</v>
      </c>
      <c r="BL65" s="2">
        <f>IF(OR(KT64=1,AND($C$37=Motors!$C$32,OZ64=1)),0,IF(NH65=0,-(CH64+$C$15)/($C$14-$C$15)*$C$12,($C$11*T65-AP65)/($C$11*T65)*$C$12*T65))</f>
        <v>0</v>
      </c>
      <c r="BM65" s="2">
        <f>IF(OR(KU64=1,AND($C$37=Motors!$C$32,PA64=1)),0,IF(NI65=0,-(CI64+$C$15)/($C$14-$C$15)*$C$12,($C$11*U65-AQ65)/($C$11*U65)*$C$12*U65))</f>
        <v>0</v>
      </c>
      <c r="BN65" s="2">
        <f>IF(OR(KV64=1,AND($C$37=Motors!$C$32,PB64=1)),0,IF(NJ65=0,-(CJ64+$C$15)/($C$14-$C$15)*$C$12,($C$11*V65-AR65)/($C$11*V65)*$C$12*V65))</f>
        <v>0</v>
      </c>
      <c r="BO65" s="2">
        <f>IF(OR(KW64=1,AND($C$37=Motors!$C$32,PC64=1)),0,IF(NK65=0,-(CK64+$C$15)/($C$14-$C$15)*$C$12,($C$11*W65-AS65)/($C$11*W65)*$C$12*W65))</f>
        <v>0</v>
      </c>
      <c r="BP65" s="2">
        <f>IF(OR(KX64=1,AND($C$37=Motors!$C$32,PD64=1)),0,IF(NL65=0,-(CL64+$C$15)/($C$14-$C$15)*$C$12,($C$11*X65-AT65)/($C$11*X65)*$C$12*X65))</f>
        <v>0</v>
      </c>
      <c r="BQ65" s="2">
        <f>IF(OR(KY64=1,AND($C$37=Motors!$C$32,PE64=1)),0,IF(NM65=0,-(CM64+$C$15)/($C$14-$C$15)*$C$12,($C$11*Y65-AU65)/($C$11*Y65)*$C$12*Y65))</f>
        <v>0</v>
      </c>
      <c r="BR65" s="2">
        <f>IF(OR(KZ64=1,AND($C$37=Motors!$C$32,PF64=1)),0,IF(NN65=0,-(CN64+$C$15)/($C$14-$C$15)*$C$12,($C$11*Z65-AV65)/($C$11*Z65)*$C$12*Z65))</f>
        <v>0</v>
      </c>
      <c r="BS65" s="2">
        <f>IF(OR(LA64=1,AND($C$37=Motors!$C$32,PG64=1)),0,IF(NO65=0,-(CO64+$C$15)/($C$14-$C$15)*$C$12,($C$11*AA65-AW65)/($C$11*AA65)*$C$12*AA65))</f>
        <v>0</v>
      </c>
      <c r="BT65" s="2">
        <f>IF(OR(LB64=1,AND($C$37=Motors!$C$32,PH64=1)),0,IF(NP65=0,-(CP64+$C$15)/($C$14-$C$15)*$C$12,($C$11*AB65-AX65)/($C$11*AB65)*$C$12*AB65))</f>
        <v>0</v>
      </c>
      <c r="BU65" s="2">
        <f>IF(OR(LC64=1,AND($C$37=Motors!$C$32,PI64=1)),0,IF(NQ65=0,-(CQ64+$C$15)/($C$14-$C$15)*$C$12,($C$11*AC65-AY65)/($C$11*AC65)*$C$12*AC65))</f>
        <v>0</v>
      </c>
      <c r="BV65" s="2">
        <f>IF(OR(LD64=1,AND($C$37=Motors!$C$32,PJ64=1)),0,IF(NR65=0,-(CR64+$C$15)/($C$14-$C$15)*$C$12,($C$11*AD65-AZ65)/($C$11*AD65)*$C$12*AD65))</f>
        <v>0</v>
      </c>
      <c r="BW65" s="2">
        <f>IF(OR(LE64=1,AND($C$37=Motors!$C$32,PK64=1)),0,IF(NS65=0,-(CS64+$C$15)/($C$14-$C$15)*$C$12,($C$11*AE65-BA65)/($C$11*AE65)*$C$12*AE65))</f>
        <v>0</v>
      </c>
      <c r="BX65" s="2">
        <f>IF(OR(LF64=1,AND($C$37=Motors!$C$32,PL64=1)),0,IF(NT65=0,-(CT64+$C$15)/($C$14-$C$15)*$C$12,($C$11*AF65-BB65)/($C$11*AF65)*$C$12*AF65))</f>
        <v>0</v>
      </c>
      <c r="BY65" s="2">
        <f>IF(OR(LG64=1,AND($C$37=Motors!$C$32,PM64=1)),0,IF(NU65=0,-(CU64+$C$15)/($C$14-$C$15)*$C$12,($C$11*AG65-BC65)/($C$11*AG65)*$C$12*AG65))</f>
        <v>0</v>
      </c>
      <c r="BZ65" s="2">
        <f>IF(OR(LH64=1,AND($C$37=Motors!$C$32,PN64=1)),0,IF(NV65=0,-(CV64+$C$15)/($C$14-$C$15)*$C$12,($C$11*AH65-BD65)/($C$11*AH65)*$C$12*AH65))</f>
        <v>0</v>
      </c>
      <c r="CA65" s="2">
        <f>IF(OR(LI64=1,AND($C$37=Motors!$C$32,PO64=1)),0,IF(NW65=0,-(CW64+$C$15)/($C$14-$C$15)*$C$12,($C$11*AI65-BE65)/($C$11*AI65)*$C$12*AI65))</f>
        <v>0</v>
      </c>
      <c r="CB65" s="2">
        <f>IF(OR(LJ64=1,AND($C$37=Motors!$C$32,PP64=1)),0,IF(NX65=0,-(CX64+$C$15)/($C$14-$C$15)*$C$12,($C$11*AJ65-BF65)/($C$11*AJ65)*$C$12*AJ65))</f>
        <v>0</v>
      </c>
      <c r="CC65" s="2">
        <f>IF(OR(LK64=1,AND($C$37=Motors!$C$32,PQ64=1)),0,IF(NY65=0,-(CY64+$C$15)/($C$14-$C$15)*$C$12,($C$11*AK65-BG65)/($C$11*AK65)*$C$12*AK65))</f>
        <v>0</v>
      </c>
      <c r="CD65" s="2">
        <f>IF(OR(LL64=1,AND($C$37=Motors!$C$32,PR64=1)),0,IF(NZ65=0,-(CZ64+$C$15)/($C$14-$C$15)*$C$12,($C$11*AL65-BH65)/($C$11*AL65)*$C$12*AL65))</f>
        <v>0</v>
      </c>
      <c r="CE65" s="2">
        <f>IF(OR(LM64=1,AND($C$37=Motors!$C$32,PS64=1)),0,IF(OA65=0,-(DA64+$C$15)/($C$14-$C$15)*$C$12,($C$11*AM65-BI65)/($C$11*AM65)*$C$12*AM65))</f>
        <v>0</v>
      </c>
      <c r="CF65" s="61">
        <f t="shared" si="391"/>
        <v>2.2800000000000011</v>
      </c>
      <c r="CG65" s="57">
        <f>IF(AND(KS64=1,OY64=1),0,ABS(BK65/$C$12*($C$14-$C$15)+$C$15) *'Drive Train'!$AA$49 + CG64*(1-'Drive Train'!$AA$49))</f>
        <v>2.7495000000000003</v>
      </c>
      <c r="CH65" s="57">
        <f>IF(AND(KT64=1,OZ64=1),0,ABS(BL65/$C$12*($C$14-$C$15)+$C$15) *'Drive Train'!$AA$49 + CH64*(1-'Drive Train'!$AA$49))</f>
        <v>2.7495000000000003</v>
      </c>
      <c r="CI65" s="57">
        <f>IF(AND(KU64=1,PA64=1),0,ABS(BM65/$C$12*($C$14-$C$15)+$C$15) *'Drive Train'!$AA$49 + CI64*(1-'Drive Train'!$AA$49))</f>
        <v>2.7495000000000003</v>
      </c>
      <c r="CJ65" s="57">
        <f>IF(AND(KV64=1,PB64=1),0,ABS(BN65/$C$12*($C$14-$C$15)+$C$15) *'Drive Train'!$AA$49 + CJ64*(1-'Drive Train'!$AA$49))</f>
        <v>2.7495000000000003</v>
      </c>
      <c r="CK65" s="57">
        <f>IF(AND(KW64=1,PC64=1),0,ABS(BO65/$C$12*($C$14-$C$15)+$C$15) *'Drive Train'!$AA$49 + CK64*(1-'Drive Train'!$AA$49))</f>
        <v>2.7495000000000003</v>
      </c>
      <c r="CL65" s="57">
        <f>IF(AND(KX64=1,PD64=1),0,ABS(BP65/$C$12*($C$14-$C$15)+$C$15) *'Drive Train'!$AA$49 + CL64*(1-'Drive Train'!$AA$49))</f>
        <v>2.7495000000000003</v>
      </c>
      <c r="CM65" s="57">
        <f>IF(AND(KY64=1,PE64=1),0,ABS(BQ65/$C$12*($C$14-$C$15)+$C$15) *'Drive Train'!$AA$49 + CM64*(1-'Drive Train'!$AA$49))</f>
        <v>2.7495000000000003</v>
      </c>
      <c r="CN65" s="57">
        <f>IF(AND(KZ64=1,PF64=1),0,ABS(BR65/$C$12*($C$14-$C$15)+$C$15) *'Drive Train'!$AA$49 + CN64*(1-'Drive Train'!$AA$49))</f>
        <v>2.7495000000000003</v>
      </c>
      <c r="CO65" s="57">
        <f>IF(AND(LA64=1,PG64=1),0,ABS(BS65/$C$12*($C$14-$C$15)+$C$15) *'Drive Train'!$AA$49 + CO64*(1-'Drive Train'!$AA$49))</f>
        <v>2.7495000000000003</v>
      </c>
      <c r="CP65" s="57">
        <f>IF(AND(LB64=1,PH64=1),0,ABS(BT65/$C$12*($C$14-$C$15)+$C$15) *'Drive Train'!$AA$49 + CP64*(1-'Drive Train'!$AA$49))</f>
        <v>2.7495000000000003</v>
      </c>
      <c r="CQ65" s="57">
        <f>IF(AND(LC64=1,PI64=1),0,ABS(BU65/$C$12*($C$14-$C$15)+$C$15) *'Drive Train'!$AA$49 + CQ64*(1-'Drive Train'!$AA$49))</f>
        <v>2.7495000000000003</v>
      </c>
      <c r="CR65" s="57">
        <f>IF(AND(LD64=1,PJ64=1),0,ABS(BV65/$C$12*($C$14-$C$15)+$C$15) *'Drive Train'!$AA$49 + CR64*(1-'Drive Train'!$AA$49))</f>
        <v>2.7495000000000003</v>
      </c>
      <c r="CS65" s="57">
        <f>IF(AND(LE64=1,PK64=1),0,ABS(BW65/$C$12*($C$14-$C$15)+$C$15) *'Drive Train'!$AA$49 + CS64*(1-'Drive Train'!$AA$49))</f>
        <v>2.7495000000000003</v>
      </c>
      <c r="CT65" s="57">
        <f>IF(AND(LF64=1,PL64=1),0,ABS(BX65/$C$12*($C$14-$C$15)+$C$15) *'Drive Train'!$AA$49 + CT64*(1-'Drive Train'!$AA$49))</f>
        <v>2.7495000000000003</v>
      </c>
      <c r="CU65" s="57">
        <f>IF(AND(LG64=1,PM64=1),0,ABS(BY65/$C$12*($C$14-$C$15)+$C$15) *'Drive Train'!$AA$49 + CU64*(1-'Drive Train'!$AA$49))</f>
        <v>2.7495000000000003</v>
      </c>
      <c r="CV65" s="57">
        <f>IF(AND(LH64=1,PN64=1),0,ABS(BZ65/$C$12*($C$14-$C$15)+$C$15) *'Drive Train'!$AA$49 + CV64*(1-'Drive Train'!$AA$49))</f>
        <v>2.7495000000000003</v>
      </c>
      <c r="CW65" s="57">
        <f>IF(AND(LI64=1,PO64=1),0,ABS(CA65/$C$12*($C$14-$C$15)+$C$15) *'Drive Train'!$AA$49 + CW64*(1-'Drive Train'!$AA$49))</f>
        <v>2.7495000000000003</v>
      </c>
      <c r="CX65" s="57">
        <f>IF(AND(LJ64=1,PP64=1),0,ABS(CB65/$C$12*($C$14-$C$15)+$C$15) *'Drive Train'!$AA$49 + CX64*(1-'Drive Train'!$AA$49))</f>
        <v>2.7495000000000003</v>
      </c>
      <c r="CY65" s="57">
        <f>IF(AND(LK64=1,PQ64=1),0,ABS(CC65/$C$12*($C$14-$C$15)+$C$15) *'Drive Train'!$AA$49 + CY64*(1-'Drive Train'!$AA$49))</f>
        <v>2.7495000000000003</v>
      </c>
      <c r="CZ65" s="57">
        <f>IF(AND(LL64=1,PR64=1),0,ABS(CD65/$C$12*($C$14-$C$15)+$C$15) *'Drive Train'!$AA$49 + CZ64*(1-'Drive Train'!$AA$49))</f>
        <v>2.7495000000000003</v>
      </c>
      <c r="DA65" s="57">
        <f>IF(AND(LM64=1,PS64=1),0,ABS(CE65/$C$12*($C$14-$C$15)+$C$15) *'Drive Train'!$AA$49 + DA64*(1-'Drive Train'!$AA$49))</f>
        <v>2.7495000000000003</v>
      </c>
      <c r="DB65" s="61">
        <f t="shared" si="162"/>
        <v>2.2800000000000011</v>
      </c>
      <c r="DC65" s="57">
        <f t="shared" si="392"/>
        <v>2.7495000000000003</v>
      </c>
      <c r="DD65" s="57">
        <f t="shared" si="393"/>
        <v>2.7495000000000003</v>
      </c>
      <c r="DE65" s="57">
        <f t="shared" si="394"/>
        <v>2.7495000000000003</v>
      </c>
      <c r="DF65" s="57">
        <f t="shared" si="395"/>
        <v>2.7495000000000003</v>
      </c>
      <c r="DG65" s="57">
        <f t="shared" si="396"/>
        <v>2.7495000000000003</v>
      </c>
      <c r="DH65" s="57">
        <f t="shared" si="397"/>
        <v>2.7495000000000003</v>
      </c>
      <c r="DI65" s="57">
        <f t="shared" si="398"/>
        <v>2.7495000000000003</v>
      </c>
      <c r="DJ65" s="57">
        <f t="shared" si="399"/>
        <v>2.7495000000000003</v>
      </c>
      <c r="DK65" s="57">
        <f t="shared" si="400"/>
        <v>2.7495000000000003</v>
      </c>
      <c r="DL65" s="57">
        <f t="shared" si="401"/>
        <v>2.7495000000000003</v>
      </c>
      <c r="DM65" s="57">
        <f t="shared" si="402"/>
        <v>2.7495000000000003</v>
      </c>
      <c r="DN65" s="57">
        <f t="shared" si="403"/>
        <v>2.7495000000000003</v>
      </c>
      <c r="DO65" s="57">
        <f t="shared" si="404"/>
        <v>2.7495000000000003</v>
      </c>
      <c r="DP65" s="57">
        <f t="shared" si="405"/>
        <v>2.7495000000000003</v>
      </c>
      <c r="DQ65" s="57">
        <f t="shared" si="406"/>
        <v>2.7495000000000003</v>
      </c>
      <c r="DR65" s="57">
        <f t="shared" si="407"/>
        <v>2.7495000000000003</v>
      </c>
      <c r="DS65" s="57">
        <f t="shared" si="408"/>
        <v>2.7495000000000003</v>
      </c>
      <c r="DT65" s="57">
        <f t="shared" si="409"/>
        <v>2.7495000000000003</v>
      </c>
      <c r="DU65" s="57">
        <f t="shared" si="410"/>
        <v>2.7495000000000003</v>
      </c>
      <c r="DV65" s="57">
        <f t="shared" si="411"/>
        <v>2.7495000000000003</v>
      </c>
      <c r="DW65" s="57">
        <f t="shared" si="412"/>
        <v>2.7495000000000003</v>
      </c>
      <c r="DX65" s="61">
        <f t="shared" si="163"/>
        <v>2.2800000000000011</v>
      </c>
      <c r="DY65" s="2">
        <f>IF(OY65=0,($C$23/0.4536*IF(ISNA(MK64),'Drive Train'!$F$16,'Drive Train'!$F$17)*4.448*$C$24*S$6)*SIGN(BK65),BK65)</f>
        <v>0</v>
      </c>
      <c r="DZ65" s="2">
        <f>IF(OZ65=0,($C$23/0.4536*IF(ISNA(ML64),'Drive Train'!$F$16,'Drive Train'!$F$17)*4.448*$C$24*$C$21*T$6)*SIGN(BL65),BL65)</f>
        <v>0</v>
      </c>
      <c r="EA65" s="2">
        <f>IF(PA65=0,($C$23/0.4536*IF(ISNA(MM64),'Drive Train'!$F$16,'Drive Train'!$F$17)*4.448*$C$24*$C$21*U$6)*SIGN(BM65),BM65)</f>
        <v>0</v>
      </c>
      <c r="EB65" s="2">
        <f>IF(PB65=0,($C$23/0.4536*IF(ISNA(MN64),'Drive Train'!$F$16,'Drive Train'!$F$17)*4.448*$C$24*$C$21*V$6)*SIGN(BN65),BN65)</f>
        <v>0</v>
      </c>
      <c r="EC65" s="2">
        <f>IF(PC65=0,($C$23/0.4536*IF(ISNA(MO64),'Drive Train'!$F$16,'Drive Train'!$F$17)*4.448*$C$24*$C$21*W$6)*SIGN(BO65),BO65)</f>
        <v>0</v>
      </c>
      <c r="ED65" s="2">
        <f>IF(PD65=0,($C$23/0.4536*IF(ISNA(MP64),'Drive Train'!$F$16,'Drive Train'!$F$17)*4.448*$C$24*$C$21*X$6)*SIGN(BP65),BP65)</f>
        <v>0</v>
      </c>
      <c r="EE65" s="2">
        <f>IF(PE65=0,($C$23/0.4536*IF(ISNA(MQ64),'Drive Train'!$F$16,'Drive Train'!$F$17)*4.448*$C$24*$C$21*Y$6)*SIGN(BQ65),BQ65)</f>
        <v>0</v>
      </c>
      <c r="EF65" s="2">
        <f>IF(PF65=0,($C$23/0.4536*IF(ISNA(MR64),'Drive Train'!$F$16,'Drive Train'!$F$17)*4.448*$C$24*$C$21*Z$6)*SIGN(BR65),BR65)</f>
        <v>0</v>
      </c>
      <c r="EG65" s="2">
        <f>IF(PG65=0,($C$23/0.4536*IF(ISNA(MS64),'Drive Train'!$F$16,'Drive Train'!$F$17)*4.448*$C$24*$C$21*AA$6)*SIGN(BS65),BS65)</f>
        <v>0</v>
      </c>
      <c r="EH65" s="2">
        <f>IF(PH65=0,($C$23/0.4536*IF(ISNA(MT64),'Drive Train'!$F$16,'Drive Train'!$F$17)*4.448*$C$24*$C$21*AB$6)*SIGN(BT65),BT65)</f>
        <v>0</v>
      </c>
      <c r="EI65" s="2">
        <f>IF(PI65=0,($C$23/0.4536*IF(ISNA(MU64),'Drive Train'!$F$16,'Drive Train'!$F$17)*4.448*$C$24*$C$21*AC$6)*SIGN(BU65),BU65)</f>
        <v>0</v>
      </c>
      <c r="EJ65" s="2">
        <f>IF(PJ65=0,($C$23/0.4536*IF(ISNA(MV64),'Drive Train'!$F$16,'Drive Train'!$F$17)*4.448*$C$24*$C$21*AD$6)*SIGN(BV65),BV65)</f>
        <v>0</v>
      </c>
      <c r="EK65" s="2">
        <f>IF(PK65=0,($C$23/0.4536*IF(ISNA(MW64),'Drive Train'!$F$16,'Drive Train'!$F$17)*4.448*$C$24*$C$21*AE$6)*SIGN(BW65),BW65)</f>
        <v>0</v>
      </c>
      <c r="EL65" s="2">
        <f>IF(PL65=0,($C$23/0.4536*IF(ISNA(MX64),'Drive Train'!$F$16,'Drive Train'!$F$17)*4.448*$C$24*$C$21*AF$6)*SIGN(BX65),BX65)</f>
        <v>0</v>
      </c>
      <c r="EM65" s="2">
        <f>IF(PM65=0,($C$23/0.4536*IF(ISNA(MY64),'Drive Train'!$F$16,'Drive Train'!$F$17)*4.448*$C$24*$C$21*AG$6)*SIGN(BY65),BY65)</f>
        <v>0</v>
      </c>
      <c r="EN65" s="2">
        <f>IF(PN65=0,($C$23/0.4536*IF(ISNA(MZ64),'Drive Train'!$F$16,'Drive Train'!$F$17)*4.448*$C$24*$C$21*AH$6)*SIGN(BZ65),BZ65)</f>
        <v>0</v>
      </c>
      <c r="EO65" s="2">
        <f>IF(PO65=0,($C$23/0.4536*IF(ISNA(NA64),'Drive Train'!$F$16,'Drive Train'!$F$17)*4.448*$C$24*$C$21*AI$6)*SIGN(CA65),CA65)</f>
        <v>0</v>
      </c>
      <c r="EP65" s="2">
        <f>IF(PP65=0,($C$23/0.4536*IF(ISNA(NB64),'Drive Train'!$F$16,'Drive Train'!$F$17)*4.448*$C$24*$C$21*AJ$6)*SIGN(CB65),CB65)</f>
        <v>0</v>
      </c>
      <c r="EQ65" s="2">
        <f>IF(PQ65=0,($C$23/0.4536*IF(ISNA(NC64),'Drive Train'!$F$16,'Drive Train'!$F$17)*4.448*$C$24*$C$21*AK$6)*SIGN(CC65),CC65)</f>
        <v>0</v>
      </c>
      <c r="ER65" s="2">
        <f>IF(PR65=0,($C$23/0.4536*IF(ISNA(ND64),'Drive Train'!$F$16,'Drive Train'!$F$17)*4.448*$C$24*$C$21*AL$6)*SIGN(CD65),CD65)</f>
        <v>0</v>
      </c>
      <c r="ES65" s="2">
        <f>IF(PS65=0,($C$23/0.4536*IF(ISNA(NE64),'Drive Train'!$F$16,'Drive Train'!$F$17)*4.448*$C$24*$C$21*AM$6)*SIGN(CE65),CE65)</f>
        <v>0</v>
      </c>
      <c r="ET65" s="61">
        <f t="shared" si="413"/>
        <v>2.2800000000000011</v>
      </c>
      <c r="EU65" s="255">
        <f>MAX(MIN(IF(AND(OY64=1,NG65&lt;0),-1,1)*(DC65-$C$15)/($C$14-$C$15)*$C$12*$C$21-$C$33*LO65/AO$6 -  OY64*$C$33/$C$21,DY64/$C$19),MAX(EU$8:EU64)*-1)</f>
        <v>-0.42868297247435855</v>
      </c>
      <c r="EV65" s="255">
        <f>MAX(MIN(IF(AND(OZ64=1,NH65&lt;0),-1,1)*(DD65-$C$15)/($C$14-$C$15)*$C$12*$C$21-$C$33*LP65/AP$6 -  OZ64*$C$33/$C$21,DZ64/$C$19),MAX(EV$8:EV64)*-1)</f>
        <v>-0.42424163272500703</v>
      </c>
      <c r="EW65" s="255">
        <f>MAX(MIN(IF(AND(PA64=1,NI65&lt;0),-1,1)*(DE65-$C$15)/($C$14-$C$15)*$C$12*$C$21-$C$33*LQ65/AQ$6 -  PA64*$C$33/$C$21,EA64/$C$19),MAX(EW$8:EW64)*-1)</f>
        <v>-0.45996929845027767</v>
      </c>
      <c r="EX65" s="255">
        <f>MAX(MIN(IF(AND(PB64=1,NJ65&lt;0),-1,1)*(DF65-$C$15)/($C$14-$C$15)*$C$12*$C$21-$C$33*LR65/AR$6 -  PB64*$C$33/$C$21,EB64/$C$19),MAX(EX$8:EX64)*-1)</f>
        <v>-0.47992292220344807</v>
      </c>
      <c r="EY65" s="255">
        <f>MAX(MIN(IF(AND(PC64=1,NK65&lt;0),-1,1)*(DG65-$C$15)/($C$14-$C$15)*$C$12*$C$21-$C$33*LS65/AS$6 -  PC64*$C$33/$C$21,EC64/$C$19),MAX(EY$8:EY64)*-1)</f>
        <v>-0.47963758341956275</v>
      </c>
      <c r="EZ65" s="255">
        <f>MAX(MIN(IF(AND(PD64=1,NL65&lt;0),-1,1)*(DH65-$C$15)/($C$14-$C$15)*$C$12*$C$21-$C$33*LT65/AT$6 -  PD64*$C$33/$C$21,ED64/$C$19),MAX(EZ$8:EZ64)*-1)</f>
        <v>-0.46123508003216224</v>
      </c>
      <c r="FA65" s="255">
        <f>MAX(MIN(IF(AND(PE64=1,NM65&lt;0),-1,1)*(DI65-$C$15)/($C$14-$C$15)*$C$12*$C$21-$C$33*LU65/AU$6 -  PE64*$C$33/$C$21,EE64/$C$19),MAX(FA$8:FA64)*-1)</f>
        <v>-0.44600835222680069</v>
      </c>
      <c r="FB65" s="255">
        <f>MAX(MIN(IF(AND(PF64=1,NN65&lt;0),-1,1)*(DJ65-$C$15)/($C$14-$C$15)*$C$12*$C$21-$C$33*LV65/AV$6 -  PF64*$C$33/$C$21,EF64/$C$19),MAX(FB$8:FB64)*-1)</f>
        <v>-0.43160686707974505</v>
      </c>
      <c r="FC65" s="255">
        <f>MAX(MIN(IF(AND(PG64=1,NO65&lt;0),-1,1)*(DK65-$C$15)/($C$14-$C$15)*$C$12*$C$21-$C$33*LW65/AW$6 -  PG64*$C$33/$C$21,EG64/$C$19),MAX(FC$8:FC64)*-1)</f>
        <v>-0.43577650861402439</v>
      </c>
      <c r="FD65" s="255">
        <f>MAX(MIN(IF(AND(PH64=1,NP65&lt;0),-1,1)*(DL65-$C$15)/($C$14-$C$15)*$C$12*$C$21-$C$33*LX65/AX$6 -  PH64*$C$33/$C$21,EH64/$C$19),MAX(FD$8:FD64)*-1)</f>
        <v>-0.45434355736246657</v>
      </c>
      <c r="FE65" s="255">
        <f>MAX(MIN(IF(AND(PI64=1,NQ65&lt;0),-1,1)*(DM65-$C$15)/($C$14-$C$15)*$C$12*$C$21-$C$33*LY65/AY$6 -  PI64*$C$33/$C$21,EI64/$C$19),MAX(FE$8:FE64)*-1)</f>
        <v>-0.49261262964377905</v>
      </c>
      <c r="FF65" s="255">
        <f>MAX(MIN(IF(AND(PJ64=1,NR65&lt;0),-1,1)*(DN65-$C$15)/($C$14-$C$15)*$C$12*$C$21-$C$33*LZ65/AZ$6 -  PJ64*$C$33/$C$21,EJ64/$C$19),MAX(FF$8:FF64)*-1)</f>
        <v>-0.3680167733157455</v>
      </c>
      <c r="FG65" s="255">
        <f>MAX(MIN(IF(AND(PK64=1,NS65&lt;0),-1,1)*(DO65-$C$15)/($C$14-$C$15)*$C$12*$C$21-$C$33*MA65/BA$6 -  PK64*$C$33/$C$21,EK64/$C$19),MAX(FG$8:FG64)*-1)</f>
        <v>-0.45071531341950627</v>
      </c>
      <c r="FH65" s="255">
        <f>MAX(MIN(IF(AND(PL64=1,NT65&lt;0),-1,1)*(DP65-$C$15)/($C$14-$C$15)*$C$12*$C$21-$C$33*MB65/BB$6 -  PL64*$C$33/$C$21,EL64/$C$19),MAX(FH$8:FH64)*-1)</f>
        <v>-0.49460799209066092</v>
      </c>
      <c r="FI65" s="255">
        <f>MAX(MIN(IF(AND(PM64=1,NU65&lt;0),-1,1)*(DQ65-$C$15)/($C$14-$C$15)*$C$12*$C$21-$C$33*MC65/BC$6 -  PM64*$C$33/$C$21,EM64/$C$19),MAX(FI$8:FI64)*-1)</f>
        <v>-0.46957720231098488</v>
      </c>
      <c r="FJ65" s="255">
        <f>MAX(MIN(IF(AND(PN64=1,NV65&lt;0),-1,1)*(DR65-$C$15)/($C$14-$C$15)*$C$12*$C$21-$C$33*MD65/BD$6 -  PN64*$C$33/$C$21,EN64/$C$19),MAX(FJ$8:FJ64)*-1)</f>
        <v>-0.44864035408066105</v>
      </c>
      <c r="FK65" s="255">
        <f>MAX(MIN(IF(AND(PO64=1,NW65&lt;0),-1,1)*(DS65-$C$15)/($C$14-$C$15)*$C$12*$C$21-$C$33*ME65/BE$6 -  PO64*$C$33/$C$21,EO64/$C$19),MAX(FK$8:FK64)*-1)</f>
        <v>-0.44870113826237462</v>
      </c>
      <c r="FL65" s="255">
        <f>MAX(MIN(IF(AND(PP64=1,NX65&lt;0),-1,1)*(DT65-$C$15)/($C$14-$C$15)*$C$12*$C$21-$C$33*MF65/BF$6 -  PP64*$C$33/$C$21,EP64/$C$19),MAX(FL$8:FL64)*-1)</f>
        <v>-0.438575217764331</v>
      </c>
      <c r="FM65" s="255">
        <f>MAX(MIN(IF(AND(PQ64=1,NY65&lt;0),-1,1)*(DU65-$C$15)/($C$14-$C$15)*$C$12*$C$21-$C$33*MG65/BG$6 -  PQ64*$C$33/$C$21,EQ64/$C$19),MAX(FM$8:FM64)*-1)</f>
        <v>-0.43859456979108796</v>
      </c>
      <c r="FN65" s="255">
        <f>MAX(MIN(IF(AND(PR64=1,NZ65&lt;0),-1,1)*(DV65-$C$15)/($C$14-$C$15)*$C$12*$C$21-$C$33*MH65/BH$6 -  PR64*$C$33/$C$21,ER64/$C$19),MAX(FN$8:FN64)*-1)</f>
        <v>-0.42867805734864306</v>
      </c>
      <c r="FO65" s="255">
        <f>MAX(MIN(IF(AND(PS64=1,OA65&lt;0),-1,1)*(DW65-$C$15)/($C$14-$C$15)*$C$12*$C$21-$C$33*MI65/BI$6 -  PS64*$C$33/$C$21,ES64/$C$19),MAX(FO$8:FO64)*-1)</f>
        <v>-0.4286785852152426</v>
      </c>
      <c r="FP65" s="61">
        <f t="shared" si="164"/>
        <v>2.2800000000000011</v>
      </c>
      <c r="FQ65" s="256">
        <f t="shared" si="457"/>
        <v>2.7495000000000003</v>
      </c>
      <c r="FR65" s="256">
        <f t="shared" si="458"/>
        <v>2.7495000000000003</v>
      </c>
      <c r="FS65" s="256">
        <f t="shared" si="459"/>
        <v>2.7495000000000003</v>
      </c>
      <c r="FT65" s="256">
        <f t="shared" si="460"/>
        <v>2.7495000000000003</v>
      </c>
      <c r="FU65" s="256">
        <f t="shared" si="461"/>
        <v>2.7495000000000003</v>
      </c>
      <c r="FV65" s="256">
        <f t="shared" si="462"/>
        <v>2.7495000000000003</v>
      </c>
      <c r="FW65" s="256">
        <f t="shared" si="463"/>
        <v>2.7495000000000003</v>
      </c>
      <c r="FX65" s="256">
        <f t="shared" si="464"/>
        <v>2.7495000000000003</v>
      </c>
      <c r="FY65" s="256">
        <f t="shared" si="465"/>
        <v>2.7495000000000003</v>
      </c>
      <c r="FZ65" s="256">
        <f t="shared" si="466"/>
        <v>2.7495000000000003</v>
      </c>
      <c r="GA65" s="256">
        <f t="shared" si="467"/>
        <v>2.7495000000000003</v>
      </c>
      <c r="GB65" s="256">
        <f t="shared" si="468"/>
        <v>2.7495000000000003</v>
      </c>
      <c r="GC65" s="256">
        <f t="shared" si="469"/>
        <v>2.7495000000000003</v>
      </c>
      <c r="GD65" s="256">
        <f t="shared" si="470"/>
        <v>2.7495000000000003</v>
      </c>
      <c r="GE65" s="256">
        <f t="shared" si="471"/>
        <v>2.7495000000000003</v>
      </c>
      <c r="GF65" s="256">
        <f t="shared" si="472"/>
        <v>2.7495000000000003</v>
      </c>
      <c r="GG65" s="256">
        <f t="shared" si="473"/>
        <v>2.7495000000000003</v>
      </c>
      <c r="GH65" s="256">
        <f t="shared" si="474"/>
        <v>2.7495000000000003</v>
      </c>
      <c r="GI65" s="256">
        <f t="shared" si="475"/>
        <v>2.7495000000000003</v>
      </c>
      <c r="GJ65" s="256">
        <f t="shared" si="476"/>
        <v>2.7495000000000003</v>
      </c>
      <c r="GK65" s="256">
        <f t="shared" si="477"/>
        <v>2.7495000000000003</v>
      </c>
      <c r="GL65" s="61">
        <f t="shared" si="186"/>
        <v>2.2800000000000011</v>
      </c>
      <c r="GM65" s="57">
        <f t="shared" si="414"/>
        <v>-11.095133803422382</v>
      </c>
      <c r="GN65" s="57">
        <f t="shared" si="415"/>
        <v>-3.0744513662655573</v>
      </c>
      <c r="GO65" s="57">
        <f t="shared" si="416"/>
        <v>-4.8148640556310154</v>
      </c>
      <c r="GP65" s="57">
        <f t="shared" si="417"/>
        <v>-6.5694989445524685</v>
      </c>
      <c r="GQ65" s="57">
        <f t="shared" si="418"/>
        <v>-8.1104384619154324</v>
      </c>
      <c r="GR65" s="57">
        <f t="shared" si="419"/>
        <v>-9.2848346096358547</v>
      </c>
      <c r="GS65" s="57">
        <f t="shared" si="420"/>
        <v>-10.414845267618894</v>
      </c>
      <c r="GT65" s="57">
        <f t="shared" si="421"/>
        <v>-11.468698039098818</v>
      </c>
      <c r="GU65" s="57">
        <f t="shared" si="422"/>
        <v>-12.983069191671582</v>
      </c>
      <c r="GV65" s="57">
        <f t="shared" si="423"/>
        <v>-14.9996133179261</v>
      </c>
      <c r="GW65" s="57">
        <f t="shared" si="424"/>
        <v>-17.84965754680767</v>
      </c>
      <c r="GX65" s="57">
        <f t="shared" si="425"/>
        <v>-9.5249767404423658</v>
      </c>
      <c r="GY65" s="57">
        <f t="shared" si="426"/>
        <v>-11.665372852988682</v>
      </c>
      <c r="GZ65" s="57">
        <f t="shared" si="427"/>
        <v>-12.801399180407635</v>
      </c>
      <c r="HA65" s="57">
        <f t="shared" si="428"/>
        <v>-12.153554550125625</v>
      </c>
      <c r="HB65" s="57">
        <f t="shared" si="429"/>
        <v>-11.611668943621195</v>
      </c>
      <c r="HC65" s="57">
        <f t="shared" si="430"/>
        <v>-11.613242154297961</v>
      </c>
      <c r="HD65" s="57">
        <f t="shared" si="431"/>
        <v>-11.351163998592041</v>
      </c>
      <c r="HE65" s="57">
        <f t="shared" si="432"/>
        <v>-11.351664865992944</v>
      </c>
      <c r="HF65" s="57">
        <f t="shared" si="433"/>
        <v>-11.095006590584516</v>
      </c>
      <c r="HG65" s="57">
        <f t="shared" si="434"/>
        <v>-11.095020252779953</v>
      </c>
      <c r="HH65" s="61">
        <f t="shared" si="187"/>
        <v>2.2800000000000011</v>
      </c>
      <c r="HI65" s="57">
        <f t="shared" si="188"/>
        <v>11.095133803422382</v>
      </c>
      <c r="HJ65" s="57">
        <f t="shared" si="189"/>
        <v>3.0744513662655573</v>
      </c>
      <c r="HK65" s="57">
        <f t="shared" si="190"/>
        <v>4.8148640556310154</v>
      </c>
      <c r="HL65" s="57">
        <f t="shared" si="191"/>
        <v>6.5694989445524685</v>
      </c>
      <c r="HM65" s="57">
        <f t="shared" si="192"/>
        <v>8.1104384619154324</v>
      </c>
      <c r="HN65" s="57">
        <f t="shared" si="193"/>
        <v>9.2848346096358547</v>
      </c>
      <c r="HO65" s="57">
        <f t="shared" si="194"/>
        <v>10.414845267618894</v>
      </c>
      <c r="HP65" s="57">
        <f t="shared" si="195"/>
        <v>11.468698039098818</v>
      </c>
      <c r="HQ65" s="57">
        <f t="shared" si="196"/>
        <v>12.983069191671582</v>
      </c>
      <c r="HR65" s="57">
        <f t="shared" si="197"/>
        <v>14.9996133179261</v>
      </c>
      <c r="HS65" s="57">
        <f t="shared" si="198"/>
        <v>17.84965754680767</v>
      </c>
      <c r="HT65" s="57">
        <f t="shared" si="199"/>
        <v>9.5249767404423658</v>
      </c>
      <c r="HU65" s="57">
        <f t="shared" si="200"/>
        <v>11.665372852988682</v>
      </c>
      <c r="HV65" s="57">
        <f t="shared" si="201"/>
        <v>12.801399180407635</v>
      </c>
      <c r="HW65" s="57">
        <f t="shared" si="202"/>
        <v>12.153554550125625</v>
      </c>
      <c r="HX65" s="57">
        <f t="shared" si="203"/>
        <v>11.611668943621195</v>
      </c>
      <c r="HY65" s="57">
        <f t="shared" si="204"/>
        <v>11.613242154297961</v>
      </c>
      <c r="HZ65" s="57">
        <f t="shared" si="205"/>
        <v>11.351163998592041</v>
      </c>
      <c r="IA65" s="57">
        <f t="shared" si="206"/>
        <v>11.351664865992944</v>
      </c>
      <c r="IB65" s="57">
        <f t="shared" si="207"/>
        <v>11.095006590584516</v>
      </c>
      <c r="IC65" s="57">
        <f t="shared" si="208"/>
        <v>11.095020252779953</v>
      </c>
      <c r="ID65" s="61">
        <f t="shared" si="209"/>
        <v>2.2800000000000011</v>
      </c>
      <c r="IE65" s="57">
        <f t="shared" si="210"/>
        <v>0</v>
      </c>
      <c r="IF65" s="57">
        <f t="shared" si="211"/>
        <v>0</v>
      </c>
      <c r="IG65" s="57">
        <f t="shared" si="212"/>
        <v>0</v>
      </c>
      <c r="IH65" s="57">
        <f t="shared" si="213"/>
        <v>0</v>
      </c>
      <c r="II65" s="57">
        <f t="shared" si="214"/>
        <v>0</v>
      </c>
      <c r="IJ65" s="57">
        <f t="shared" si="215"/>
        <v>0</v>
      </c>
      <c r="IK65" s="57">
        <f t="shared" si="216"/>
        <v>0</v>
      </c>
      <c r="IL65" s="57">
        <f t="shared" si="217"/>
        <v>0</v>
      </c>
      <c r="IM65" s="57">
        <f t="shared" si="218"/>
        <v>0</v>
      </c>
      <c r="IN65" s="57">
        <f t="shared" si="219"/>
        <v>0</v>
      </c>
      <c r="IO65" s="57">
        <f t="shared" si="220"/>
        <v>0</v>
      </c>
      <c r="IP65" s="57">
        <f t="shared" si="221"/>
        <v>7.1007461591165724</v>
      </c>
      <c r="IQ65" s="57">
        <f t="shared" si="222"/>
        <v>0</v>
      </c>
      <c r="IR65" s="57">
        <f t="shared" si="223"/>
        <v>0</v>
      </c>
      <c r="IS65" s="57">
        <f t="shared" si="224"/>
        <v>0</v>
      </c>
      <c r="IT65" s="57">
        <f t="shared" si="225"/>
        <v>0</v>
      </c>
      <c r="IU65" s="57">
        <f t="shared" si="226"/>
        <v>0</v>
      </c>
      <c r="IV65" s="57">
        <f t="shared" si="227"/>
        <v>0</v>
      </c>
      <c r="IW65" s="57">
        <f t="shared" si="228"/>
        <v>0</v>
      </c>
      <c r="IX65" s="57">
        <f t="shared" si="229"/>
        <v>0</v>
      </c>
      <c r="IY65" s="57">
        <f t="shared" si="230"/>
        <v>0</v>
      </c>
      <c r="IZ65" s="61">
        <f t="shared" si="231"/>
        <v>2.2800000000000011</v>
      </c>
      <c r="JA65" s="256" t="e">
        <f t="shared" si="349"/>
        <v>#N/A</v>
      </c>
      <c r="JB65" s="256" t="e">
        <f t="shared" si="350"/>
        <v>#N/A</v>
      </c>
      <c r="JC65" s="256" t="e">
        <f t="shared" si="351"/>
        <v>#N/A</v>
      </c>
      <c r="JD65" s="256" t="e">
        <f t="shared" si="352"/>
        <v>#N/A</v>
      </c>
      <c r="JE65" s="256" t="e">
        <f t="shared" si="353"/>
        <v>#N/A</v>
      </c>
      <c r="JF65" s="256" t="e">
        <f t="shared" si="354"/>
        <v>#N/A</v>
      </c>
      <c r="JG65" s="256" t="e">
        <f t="shared" si="355"/>
        <v>#N/A</v>
      </c>
      <c r="JH65" s="256" t="e">
        <f t="shared" si="356"/>
        <v>#N/A</v>
      </c>
      <c r="JI65" s="256" t="e">
        <f t="shared" si="357"/>
        <v>#N/A</v>
      </c>
      <c r="JJ65" s="256" t="e">
        <f t="shared" si="358"/>
        <v>#N/A</v>
      </c>
      <c r="JK65" s="256" t="e">
        <f t="shared" si="359"/>
        <v>#N/A</v>
      </c>
      <c r="JL65" s="256" t="e">
        <f t="shared" si="360"/>
        <v>#N/A</v>
      </c>
      <c r="JM65" s="256" t="e">
        <f t="shared" si="361"/>
        <v>#N/A</v>
      </c>
      <c r="JN65" s="256" t="e">
        <f t="shared" si="362"/>
        <v>#N/A</v>
      </c>
      <c r="JO65" s="256" t="e">
        <f t="shared" si="363"/>
        <v>#N/A</v>
      </c>
      <c r="JP65" s="256" t="e">
        <f t="shared" si="364"/>
        <v>#N/A</v>
      </c>
      <c r="JQ65" s="256" t="e">
        <f t="shared" si="365"/>
        <v>#N/A</v>
      </c>
      <c r="JR65" s="256" t="e">
        <f t="shared" si="366"/>
        <v>#N/A</v>
      </c>
      <c r="JS65" s="256" t="e">
        <f t="shared" si="367"/>
        <v>#N/A</v>
      </c>
      <c r="JT65" s="256" t="e">
        <f t="shared" si="368"/>
        <v>#N/A</v>
      </c>
      <c r="JU65" s="256" t="e">
        <f t="shared" si="369"/>
        <v>#N/A</v>
      </c>
      <c r="JV65" s="61">
        <f t="shared" si="233"/>
        <v>2.2800000000000011</v>
      </c>
      <c r="JW65" s="46">
        <f t="shared" si="478"/>
        <v>0</v>
      </c>
      <c r="JX65" s="46">
        <f t="shared" si="479"/>
        <v>0</v>
      </c>
      <c r="JY65" s="46">
        <f t="shared" si="480"/>
        <v>0</v>
      </c>
      <c r="JZ65" s="46">
        <f t="shared" si="481"/>
        <v>0</v>
      </c>
      <c r="KA65" s="46">
        <f t="shared" si="482"/>
        <v>0</v>
      </c>
      <c r="KB65" s="46">
        <f t="shared" si="483"/>
        <v>0</v>
      </c>
      <c r="KC65" s="46">
        <f t="shared" si="484"/>
        <v>0</v>
      </c>
      <c r="KD65" s="46">
        <f t="shared" si="485"/>
        <v>0</v>
      </c>
      <c r="KE65" s="46">
        <f t="shared" si="486"/>
        <v>0</v>
      </c>
      <c r="KF65" s="46">
        <f t="shared" si="487"/>
        <v>0</v>
      </c>
      <c r="KG65" s="46">
        <f t="shared" si="488"/>
        <v>0</v>
      </c>
      <c r="KH65" s="46">
        <f t="shared" si="489"/>
        <v>0</v>
      </c>
      <c r="KI65" s="46">
        <f t="shared" si="490"/>
        <v>0</v>
      </c>
      <c r="KJ65" s="46">
        <f t="shared" si="491"/>
        <v>0</v>
      </c>
      <c r="KK65" s="46">
        <f t="shared" si="492"/>
        <v>0</v>
      </c>
      <c r="KL65" s="46">
        <f t="shared" si="493"/>
        <v>0</v>
      </c>
      <c r="KM65" s="46">
        <f t="shared" si="494"/>
        <v>0</v>
      </c>
      <c r="KN65" s="46">
        <f t="shared" si="495"/>
        <v>0</v>
      </c>
      <c r="KO65" s="46">
        <f t="shared" si="496"/>
        <v>0</v>
      </c>
      <c r="KP65" s="46">
        <f t="shared" si="497"/>
        <v>0</v>
      </c>
      <c r="KQ65" s="46">
        <f t="shared" si="498"/>
        <v>0</v>
      </c>
      <c r="KR65" s="61">
        <f t="shared" si="255"/>
        <v>2.2800000000000011</v>
      </c>
      <c r="KS65" s="1">
        <f t="shared" si="499"/>
        <v>0</v>
      </c>
      <c r="KT65" s="1">
        <f t="shared" si="500"/>
        <v>0</v>
      </c>
      <c r="KU65" s="1">
        <f t="shared" si="501"/>
        <v>0</v>
      </c>
      <c r="KV65" s="1">
        <f t="shared" si="502"/>
        <v>0</v>
      </c>
      <c r="KW65" s="1">
        <f t="shared" si="503"/>
        <v>0</v>
      </c>
      <c r="KX65" s="1">
        <f t="shared" si="504"/>
        <v>0</v>
      </c>
      <c r="KY65" s="1">
        <f t="shared" si="505"/>
        <v>0</v>
      </c>
      <c r="KZ65" s="1">
        <f t="shared" si="506"/>
        <v>0</v>
      </c>
      <c r="LA65" s="1">
        <f t="shared" si="507"/>
        <v>0</v>
      </c>
      <c r="LB65" s="1">
        <f t="shared" si="508"/>
        <v>0</v>
      </c>
      <c r="LC65" s="1">
        <f t="shared" si="509"/>
        <v>0</v>
      </c>
      <c r="LD65" s="1">
        <f t="shared" si="510"/>
        <v>0</v>
      </c>
      <c r="LE65" s="1">
        <f t="shared" si="511"/>
        <v>0</v>
      </c>
      <c r="LF65" s="1">
        <f t="shared" si="512"/>
        <v>0</v>
      </c>
      <c r="LG65" s="1">
        <f t="shared" si="513"/>
        <v>0</v>
      </c>
      <c r="LH65" s="1">
        <f t="shared" si="514"/>
        <v>0</v>
      </c>
      <c r="LI65" s="1">
        <f t="shared" si="515"/>
        <v>0</v>
      </c>
      <c r="LJ65" s="1">
        <f t="shared" si="516"/>
        <v>0</v>
      </c>
      <c r="LK65" s="1">
        <f t="shared" si="517"/>
        <v>0</v>
      </c>
      <c r="LL65" s="1">
        <f t="shared" si="518"/>
        <v>0</v>
      </c>
      <c r="LM65" s="1">
        <f t="shared" si="519"/>
        <v>0</v>
      </c>
      <c r="LN65" s="61">
        <f t="shared" si="277"/>
        <v>2.2800000000000011</v>
      </c>
      <c r="LO65" s="57">
        <f t="shared" si="278"/>
        <v>4.390110974431952</v>
      </c>
      <c r="LP65" s="57">
        <f t="shared" si="279"/>
        <v>14.950997337435304</v>
      </c>
      <c r="LQ65" s="57">
        <f t="shared" si="280"/>
        <v>14.404875260336874</v>
      </c>
      <c r="LR65" s="57">
        <f t="shared" si="281"/>
        <v>12.746963391491398</v>
      </c>
      <c r="LS65" s="57">
        <f t="shared" si="282"/>
        <v>10.298926393725077</v>
      </c>
      <c r="LT65" s="57">
        <f t="shared" si="283"/>
        <v>7.5652248867724676</v>
      </c>
      <c r="LU65" s="57">
        <f t="shared" si="284"/>
        <v>5.7471931332616721</v>
      </c>
      <c r="LV65" s="57">
        <f t="shared" si="285"/>
        <v>4.4067864628283901</v>
      </c>
      <c r="LW65" s="57">
        <f t="shared" si="286"/>
        <v>4.0966185380521214</v>
      </c>
      <c r="LX65" s="57">
        <f t="shared" si="287"/>
        <v>4.3649865972446191</v>
      </c>
      <c r="LY65" s="57">
        <f t="shared" si="288"/>
        <v>5.23150802416251</v>
      </c>
      <c r="LZ65" s="57">
        <f t="shared" si="289"/>
        <v>11.666077578925838</v>
      </c>
      <c r="MA65" s="57">
        <f t="shared" si="290"/>
        <v>9.4359169340325479</v>
      </c>
      <c r="MB65" s="57">
        <f t="shared" si="291"/>
        <v>7.4156867903994019</v>
      </c>
      <c r="MC65" s="57">
        <f t="shared" si="292"/>
        <v>6.2669188013607569</v>
      </c>
      <c r="MD65" s="57">
        <f t="shared" si="293"/>
        <v>5.3060389709574265</v>
      </c>
      <c r="ME65" s="57">
        <f t="shared" si="294"/>
        <v>5.3088286121476207</v>
      </c>
      <c r="MF65" s="57">
        <f t="shared" si="295"/>
        <v>4.8441076253113309</v>
      </c>
      <c r="MG65" s="57">
        <f t="shared" si="296"/>
        <v>4.8449957710333429</v>
      </c>
      <c r="MH65" s="57">
        <f t="shared" si="297"/>
        <v>4.3898853986856921</v>
      </c>
      <c r="MI65" s="57">
        <f t="shared" si="298"/>
        <v>4.3899096246992277</v>
      </c>
      <c r="MJ65" s="61">
        <f t="shared" si="299"/>
        <v>2.2800000000000011</v>
      </c>
      <c r="MK65" s="57" t="e">
        <f t="shared" si="435"/>
        <v>#N/A</v>
      </c>
      <c r="ML65" s="57" t="e">
        <f t="shared" si="370"/>
        <v>#N/A</v>
      </c>
      <c r="MM65" s="57" t="e">
        <f t="shared" si="371"/>
        <v>#N/A</v>
      </c>
      <c r="MN65" s="57" t="e">
        <f t="shared" si="372"/>
        <v>#N/A</v>
      </c>
      <c r="MO65" s="57" t="e">
        <f t="shared" si="373"/>
        <v>#N/A</v>
      </c>
      <c r="MP65" s="57" t="e">
        <f t="shared" si="374"/>
        <v>#N/A</v>
      </c>
      <c r="MQ65" s="57" t="e">
        <f t="shared" si="375"/>
        <v>#N/A</v>
      </c>
      <c r="MR65" s="57" t="e">
        <f t="shared" si="376"/>
        <v>#N/A</v>
      </c>
      <c r="MS65" s="57" t="e">
        <f t="shared" si="377"/>
        <v>#N/A</v>
      </c>
      <c r="MT65" s="57" t="e">
        <f t="shared" si="378"/>
        <v>#N/A</v>
      </c>
      <c r="MU65" s="57" t="e">
        <f t="shared" si="379"/>
        <v>#N/A</v>
      </c>
      <c r="MV65" s="57" t="e">
        <f t="shared" si="380"/>
        <v>#N/A</v>
      </c>
      <c r="MW65" s="57" t="e">
        <f t="shared" si="381"/>
        <v>#N/A</v>
      </c>
      <c r="MX65" s="57" t="e">
        <f t="shared" si="382"/>
        <v>#N/A</v>
      </c>
      <c r="MY65" s="57" t="e">
        <f t="shared" si="383"/>
        <v>#N/A</v>
      </c>
      <c r="MZ65" s="57" t="e">
        <f t="shared" si="384"/>
        <v>#N/A</v>
      </c>
      <c r="NA65" s="57" t="e">
        <f t="shared" si="385"/>
        <v>#N/A</v>
      </c>
      <c r="NB65" s="57" t="e">
        <f t="shared" si="386"/>
        <v>#N/A</v>
      </c>
      <c r="NC65" s="57" t="e">
        <f t="shared" si="387"/>
        <v>#N/A</v>
      </c>
      <c r="ND65" s="57" t="e">
        <f t="shared" si="388"/>
        <v>#N/A</v>
      </c>
      <c r="NE65" s="57" t="e">
        <f t="shared" si="389"/>
        <v>#N/A</v>
      </c>
      <c r="NF65" s="61">
        <f t="shared" si="320"/>
        <v>2.2800000000000011</v>
      </c>
      <c r="NG65" s="256">
        <f>IF(OY64=0,MIN('Drive Train'!$F$35-FQ64*$C$19*'Drive Train'!$F$39,NG64+$C$39)-$C$7,IF(LO64-1&lt;=0,0,IF($C$37=Motors!$C$30,MAX(MAX(NG$8:NG64)*-1,NG64-$C$39),MAX(0,MAX(NG$8:NG64)*-1,NG64-$C$39))))</f>
        <v>0</v>
      </c>
      <c r="NH65" s="256">
        <f>IF(OZ64=0,MIN('Drive Train'!$F$35-FR64*$C$19*'Drive Train'!$F$39,NH64+$C$39)-$C$7,IF(LP64-1&lt;=0,0,IF($C$37=Motors!$C$30,MAX(MAX(NH$8:NH64)*-1,NH64-$C$39),MAX(0,MAX(NH$8:NH64)*-1,NH64-$C$39))))</f>
        <v>0</v>
      </c>
      <c r="NI65" s="256">
        <f>IF(PA64=0,MIN('Drive Train'!$F$35-FS64*$C$19*'Drive Train'!$F$39,NI64+$C$39)-$C$7,IF(LQ64-1&lt;=0,0,IF($C$37=Motors!$C$30,MAX(MAX(NI$8:NI64)*-1,NI64-$C$39),MAX(0,MAX(NI$8:NI64)*-1,NI64-$C$39))))</f>
        <v>0</v>
      </c>
      <c r="NJ65" s="256">
        <f>IF(PB64=0,MIN('Drive Train'!$F$35-FT64*$C$19*'Drive Train'!$F$39,NJ64+$C$39)-$C$7,IF(LR64-1&lt;=0,0,IF($C$37=Motors!$C$30,MAX(MAX(NJ$8:NJ64)*-1,NJ64-$C$39),MAX(0,MAX(NJ$8:NJ64)*-1,NJ64-$C$39))))</f>
        <v>0</v>
      </c>
      <c r="NK65" s="256">
        <f>IF(PC64=0,MIN('Drive Train'!$F$35-FU64*$C$19*'Drive Train'!$F$39,NK64+$C$39)-$C$7,IF(LS64-1&lt;=0,0,IF($C$37=Motors!$C$30,MAX(MAX(NK$8:NK64)*-1,NK64-$C$39),MAX(0,MAX(NK$8:NK64)*-1,NK64-$C$39))))</f>
        <v>0</v>
      </c>
      <c r="NL65" s="256">
        <f>IF(PD64=0,MIN('Drive Train'!$F$35-FV64*$C$19*'Drive Train'!$F$39,NL64+$C$39)-$C$7,IF(LT64-1&lt;=0,0,IF($C$37=Motors!$C$30,MAX(MAX(NL$8:NL64)*-1,NL64-$C$39),MAX(0,MAX(NL$8:NL64)*-1,NL64-$C$39))))</f>
        <v>0</v>
      </c>
      <c r="NM65" s="256">
        <f>IF(PE64=0,MIN('Drive Train'!$F$35-FW64*$C$19*'Drive Train'!$F$39,NM64+$C$39)-$C$7,IF(LU64-1&lt;=0,0,IF($C$37=Motors!$C$30,MAX(MAX(NM$8:NM64)*-1,NM64-$C$39),MAX(0,MAX(NM$8:NM64)*-1,NM64-$C$39))))</f>
        <v>0</v>
      </c>
      <c r="NN65" s="256">
        <f>IF(PF64=0,MIN('Drive Train'!$F$35-FX64*$C$19*'Drive Train'!$F$39,NN64+$C$39)-$C$7,IF(LV64-1&lt;=0,0,IF($C$37=Motors!$C$30,MAX(MAX(NN$8:NN64)*-1,NN64-$C$39),MAX(0,MAX(NN$8:NN64)*-1,NN64-$C$39))))</f>
        <v>0</v>
      </c>
      <c r="NO65" s="256">
        <f>IF(PG64=0,MIN('Drive Train'!$F$35-FY64*$C$19*'Drive Train'!$F$39,NO64+$C$39)-$C$7,IF(LW64-1&lt;=0,0,IF($C$37=Motors!$C$30,MAX(MAX(NO$8:NO64)*-1,NO64-$C$39),MAX(0,MAX(NO$8:NO64)*-1,NO64-$C$39))))</f>
        <v>0</v>
      </c>
      <c r="NP65" s="256">
        <f>IF(PH64=0,MIN('Drive Train'!$F$35-FZ64*$C$19*'Drive Train'!$F$39,NP64+$C$39)-$C$7,IF(LX64-1&lt;=0,0,IF($C$37=Motors!$C$30,MAX(MAX(NP$8:NP64)*-1,NP64-$C$39),MAX(0,MAX(NP$8:NP64)*-1,NP64-$C$39))))</f>
        <v>0</v>
      </c>
      <c r="NQ65" s="256">
        <f>IF(PI64=0,MIN('Drive Train'!$F$35-GA64*$C$19*'Drive Train'!$F$39,NQ64+$C$39)-$C$7,IF(LY64-1&lt;=0,0,IF($C$37=Motors!$C$30,MAX(MAX(NQ$8:NQ64)*-1,NQ64-$C$39),MAX(0,MAX(NQ$8:NQ64)*-1,NQ64-$C$39))))</f>
        <v>0</v>
      </c>
      <c r="NR65" s="256">
        <f>IF(PJ64=0,MIN('Drive Train'!$F$35-GB64*$C$19*'Drive Train'!$F$39,NR64+$C$39)-$C$7,IF(LZ64-1&lt;=0,0,IF($C$37=Motors!$C$30,MAX(MAX(NR$8:NR64)*-1,NR64-$C$39),MAX(0,MAX(NR$8:NR64)*-1,NR64-$C$39))))</f>
        <v>7.1007461591165724</v>
      </c>
      <c r="NS65" s="256">
        <f>IF(PK64=0,MIN('Drive Train'!$F$35-GC64*$C$19*'Drive Train'!$F$39,NS64+$C$39)-$C$7,IF(MA64-1&lt;=0,0,IF($C$37=Motors!$C$30,MAX(MAX(NS$8:NS64)*-1,NS64-$C$39),MAX(0,MAX(NS$8:NS64)*-1,NS64-$C$39))))</f>
        <v>0</v>
      </c>
      <c r="NT65" s="256">
        <f>IF(PL64=0,MIN('Drive Train'!$F$35-GD64*$C$19*'Drive Train'!$F$39,NT64+$C$39)-$C$7,IF(MB64-1&lt;=0,0,IF($C$37=Motors!$C$30,MAX(MAX(NT$8:NT64)*-1,NT64-$C$39),MAX(0,MAX(NT$8:NT64)*-1,NT64-$C$39))))</f>
        <v>0</v>
      </c>
      <c r="NU65" s="256">
        <f>IF(PM64=0,MIN('Drive Train'!$F$35-GE64*$C$19*'Drive Train'!$F$39,NU64+$C$39)-$C$7,IF(MC64-1&lt;=0,0,IF($C$37=Motors!$C$30,MAX(MAX(NU$8:NU64)*-1,NU64-$C$39),MAX(0,MAX(NU$8:NU64)*-1,NU64-$C$39))))</f>
        <v>0</v>
      </c>
      <c r="NV65" s="256">
        <f>IF(PN64=0,MIN('Drive Train'!$F$35-GF64*$C$19*'Drive Train'!$F$39,NV64+$C$39)-$C$7,IF(MD64-1&lt;=0,0,IF($C$37=Motors!$C$30,MAX(MAX(NV$8:NV64)*-1,NV64-$C$39),MAX(0,MAX(NV$8:NV64)*-1,NV64-$C$39))))</f>
        <v>0</v>
      </c>
      <c r="NW65" s="256">
        <f>IF(PO64=0,MIN('Drive Train'!$F$35-GG64*$C$19*'Drive Train'!$F$39,NW64+$C$39)-$C$7,IF(ME64-1&lt;=0,0,IF($C$37=Motors!$C$30,MAX(MAX(NW$8:NW64)*-1,NW64-$C$39),MAX(0,MAX(NW$8:NW64)*-1,NW64-$C$39))))</f>
        <v>0</v>
      </c>
      <c r="NX65" s="256">
        <f>IF(PP64=0,MIN('Drive Train'!$F$35-GH64*$C$19*'Drive Train'!$F$39,NX64+$C$39)-$C$7,IF(MF64-1&lt;=0,0,IF($C$37=Motors!$C$30,MAX(MAX(NX$8:NX64)*-1,NX64-$C$39),MAX(0,MAX(NX$8:NX64)*-1,NX64-$C$39))))</f>
        <v>0</v>
      </c>
      <c r="NY65" s="256">
        <f>IF(PQ64=0,MIN('Drive Train'!$F$35-GI64*$C$19*'Drive Train'!$F$39,NY64+$C$39)-$C$7,IF(MG64-1&lt;=0,0,IF($C$37=Motors!$C$30,MAX(MAX(NY$8:NY64)*-1,NY64-$C$39),MAX(0,MAX(NY$8:NY64)*-1,NY64-$C$39))))</f>
        <v>0</v>
      </c>
      <c r="NZ65" s="256">
        <f>IF(PR64=0,MIN('Drive Train'!$F$35-GJ64*$C$19*'Drive Train'!$F$39,NZ64+$C$39)-$C$7,IF(MH64-1&lt;=0,0,IF($C$37=Motors!$C$30,MAX(MAX(NZ$8:NZ64)*-1,NZ64-$C$39),MAX(0,MAX(NZ$8:NZ64)*-1,NZ64-$C$39))))</f>
        <v>0</v>
      </c>
      <c r="OA65" s="256">
        <f>IF(PS64=0,MIN('Drive Train'!$F$35-GK64*$C$19*'Drive Train'!$F$39,OA64+$C$39)-$C$7,IF(MI64-1&lt;=0,0,IF($C$37=Motors!$C$30,MAX(MAX(OA$8:OA64)*-1,OA64-$C$39),MAX(0,MAX(OA$8:OA64)*-1,OA64-$C$39))))</f>
        <v>0</v>
      </c>
      <c r="OB65" s="61">
        <f t="shared" si="321"/>
        <v>2.2800000000000011</v>
      </c>
      <c r="OC65" s="256">
        <f>'Drive Train'!$F$35-(FQ65*$C$13)*$C$19*'Drive Train'!$F$39</f>
        <v>12.23503</v>
      </c>
      <c r="OD65" s="256">
        <f>'Drive Train'!$F$35-(FR65*$C$13)*$C$19*'Drive Train'!$F$39</f>
        <v>12.23503</v>
      </c>
      <c r="OE65" s="256">
        <f>'Drive Train'!$F$35-(FS65*$C$13)*$C$19*'Drive Train'!$F$39</f>
        <v>12.23503</v>
      </c>
      <c r="OF65" s="256">
        <f>'Drive Train'!$F$35-(FT65*$C$13)*$C$19*'Drive Train'!$F$39</f>
        <v>12.23503</v>
      </c>
      <c r="OG65" s="256">
        <f>'Drive Train'!$F$35-(FU65*$C$13)*$C$19*'Drive Train'!$F$39</f>
        <v>12.23503</v>
      </c>
      <c r="OH65" s="256">
        <f>'Drive Train'!$F$35-(FV65*$C$13)*$C$19*'Drive Train'!$F$39</f>
        <v>12.23503</v>
      </c>
      <c r="OI65" s="256">
        <f>'Drive Train'!$F$35-(FW65*$C$13)*$C$19*'Drive Train'!$F$39</f>
        <v>12.23503</v>
      </c>
      <c r="OJ65" s="256">
        <f>'Drive Train'!$F$35-(FX65*$C$13)*$C$19*'Drive Train'!$F$39</f>
        <v>12.23503</v>
      </c>
      <c r="OK65" s="256">
        <f>'Drive Train'!$F$35-(FY65*$C$13)*$C$19*'Drive Train'!$F$39</f>
        <v>12.23503</v>
      </c>
      <c r="OL65" s="256">
        <f>'Drive Train'!$F$35-(FZ65*$C$13)*$C$19*'Drive Train'!$F$39</f>
        <v>12.23503</v>
      </c>
      <c r="OM65" s="256">
        <f>'Drive Train'!$F$35-(GA65*$C$13)*$C$19*'Drive Train'!$F$39</f>
        <v>12.23503</v>
      </c>
      <c r="ON65" s="256">
        <f>'Drive Train'!$F$35-(GB65*$C$13)*$C$19*'Drive Train'!$F$39</f>
        <v>12.23503</v>
      </c>
      <c r="OO65" s="256">
        <f>'Drive Train'!$F$35-(GC65*$C$13)*$C$19*'Drive Train'!$F$39</f>
        <v>12.23503</v>
      </c>
      <c r="OP65" s="256">
        <f>'Drive Train'!$F$35-(GD65*$C$13)*$C$19*'Drive Train'!$F$39</f>
        <v>12.23503</v>
      </c>
      <c r="OQ65" s="256">
        <f>'Drive Train'!$F$35-(GE65*$C$13)*$C$19*'Drive Train'!$F$39</f>
        <v>12.23503</v>
      </c>
      <c r="OR65" s="256">
        <f>'Drive Train'!$F$35-(GF65*$C$13)*$C$19*'Drive Train'!$F$39</f>
        <v>12.23503</v>
      </c>
      <c r="OS65" s="256">
        <f>'Drive Train'!$F$35-(GG65*$C$13)*$C$19*'Drive Train'!$F$39</f>
        <v>12.23503</v>
      </c>
      <c r="OT65" s="256">
        <f>'Drive Train'!$F$35-(GH65*$C$13)*$C$19*'Drive Train'!$F$39</f>
        <v>12.23503</v>
      </c>
      <c r="OU65" s="256">
        <f>'Drive Train'!$F$35-(GI65*$C$13)*$C$19*'Drive Train'!$F$39</f>
        <v>12.23503</v>
      </c>
      <c r="OV65" s="256">
        <f>'Drive Train'!$F$35-(GJ65*$C$13)*$C$19*'Drive Train'!$F$39</f>
        <v>12.23503</v>
      </c>
      <c r="OW65" s="256">
        <f>'Drive Train'!$F$35-(GK65*$C$13)*$C$19*'Drive Train'!$F$39</f>
        <v>12.23503</v>
      </c>
      <c r="OX65" s="61">
        <f t="shared" si="322"/>
        <v>2.2800000000000011</v>
      </c>
      <c r="OY65" s="1">
        <f>IF(PU65&gt;='Drive Train'!$F$29,1,0)</f>
        <v>1</v>
      </c>
      <c r="OZ65" s="1">
        <f>IF(PV65&gt;='Drive Train'!$F$29,1,0)</f>
        <v>1</v>
      </c>
      <c r="PA65" s="1">
        <f>IF(PW65&gt;='Drive Train'!$F$29,1,0)</f>
        <v>1</v>
      </c>
      <c r="PB65" s="1">
        <f>IF(PX65&gt;='Drive Train'!$F$29,1,0)</f>
        <v>1</v>
      </c>
      <c r="PC65" s="1">
        <f>IF(PY65&gt;='Drive Train'!$F$29,1,0)</f>
        <v>1</v>
      </c>
      <c r="PD65" s="1">
        <f>IF(PZ65&gt;='Drive Train'!$F$29,1,0)</f>
        <v>1</v>
      </c>
      <c r="PE65" s="1">
        <f>IF(QA65&gt;='Drive Train'!$F$29,1,0)</f>
        <v>1</v>
      </c>
      <c r="PF65" s="1">
        <f>IF(QB65&gt;='Drive Train'!$F$29,1,0)</f>
        <v>1</v>
      </c>
      <c r="PG65" s="1">
        <f>IF(QC65&gt;='Drive Train'!$F$29,1,0)</f>
        <v>1</v>
      </c>
      <c r="PH65" s="1">
        <f>IF(QD65&gt;='Drive Train'!$F$29,1,0)</f>
        <v>1</v>
      </c>
      <c r="PI65" s="1">
        <f>IF(QE65&gt;='Drive Train'!$F$29,1,0)</f>
        <v>1</v>
      </c>
      <c r="PJ65" s="1">
        <f>IF(QF65&gt;='Drive Train'!$F$29,1,0)</f>
        <v>1</v>
      </c>
      <c r="PK65" s="1">
        <f>IF(QG65&gt;='Drive Train'!$F$29,1,0)</f>
        <v>1</v>
      </c>
      <c r="PL65" s="1">
        <f>IF(QH65&gt;='Drive Train'!$F$29,1,0)</f>
        <v>1</v>
      </c>
      <c r="PM65" s="1">
        <f>IF(QI65&gt;='Drive Train'!$F$29,1,0)</f>
        <v>1</v>
      </c>
      <c r="PN65" s="1">
        <f>IF(QJ65&gt;='Drive Train'!$F$29,1,0)</f>
        <v>1</v>
      </c>
      <c r="PO65" s="1">
        <f>IF(QK65&gt;='Drive Train'!$F$29,1,0)</f>
        <v>1</v>
      </c>
      <c r="PP65" s="1">
        <f>IF(QL65&gt;='Drive Train'!$F$29,1,0)</f>
        <v>1</v>
      </c>
      <c r="PQ65" s="1">
        <f>IF(QM65&gt;='Drive Train'!$F$29,1,0)</f>
        <v>1</v>
      </c>
      <c r="PR65" s="1">
        <f>IF(QN65&gt;='Drive Train'!$F$29,1,0)</f>
        <v>1</v>
      </c>
      <c r="PS65" s="1">
        <f>IF(QO65&gt;='Drive Train'!$F$29,1,0)</f>
        <v>1</v>
      </c>
      <c r="PT65" s="253">
        <f t="shared" si="323"/>
        <v>2.2800000000000011</v>
      </c>
      <c r="PU65" s="57">
        <f t="shared" si="324"/>
        <v>20.745232905953017</v>
      </c>
      <c r="PV65" s="57">
        <f t="shared" si="325"/>
        <v>20.815061435715091</v>
      </c>
      <c r="PW65" s="57">
        <f t="shared" si="326"/>
        <v>24.874631657216497</v>
      </c>
      <c r="PX65" s="57">
        <f t="shared" si="327"/>
        <v>26.303512981535793</v>
      </c>
      <c r="PY65" s="57">
        <f t="shared" si="328"/>
        <v>25.806036753075709</v>
      </c>
      <c r="PZ65" s="57">
        <f t="shared" si="329"/>
        <v>23.984445472950007</v>
      </c>
      <c r="QA65" s="57">
        <f t="shared" si="330"/>
        <v>22.270889795811179</v>
      </c>
      <c r="QB65" s="57">
        <f t="shared" si="331"/>
        <v>20.508351335688591</v>
      </c>
      <c r="QC65" s="57">
        <f t="shared" si="332"/>
        <v>19.276174266417236</v>
      </c>
      <c r="QD65" s="57">
        <f t="shared" si="333"/>
        <v>18.225494142417634</v>
      </c>
      <c r="QE65" s="57">
        <f t="shared" si="334"/>
        <v>17.287406527897378</v>
      </c>
      <c r="QF65" s="57">
        <f t="shared" si="335"/>
        <v>16.857857607634504</v>
      </c>
      <c r="QG65" s="57">
        <f t="shared" si="336"/>
        <v>18.901162963063232</v>
      </c>
      <c r="QH65" s="57">
        <f t="shared" si="337"/>
        <v>19.736419795411393</v>
      </c>
      <c r="QI65" s="57">
        <f t="shared" si="338"/>
        <v>20.149458794602825</v>
      </c>
      <c r="QJ65" s="57">
        <f t="shared" si="339"/>
        <v>20.248440174707778</v>
      </c>
      <c r="QK65" s="57">
        <f t="shared" si="340"/>
        <v>20.687783944272375</v>
      </c>
      <c r="QL65" s="57">
        <f t="shared" si="341"/>
        <v>20.683031315868817</v>
      </c>
      <c r="QM65" s="57">
        <f t="shared" si="342"/>
        <v>20.869360924372817</v>
      </c>
      <c r="QN65" s="57">
        <f t="shared" si="343"/>
        <v>20.686235877015235</v>
      </c>
      <c r="QO65" s="57">
        <f t="shared" si="344"/>
        <v>20.69195316839804</v>
      </c>
      <c r="QP65" s="61">
        <f t="shared" si="345"/>
        <v>2.2800000000000011</v>
      </c>
      <c r="QQ65" s="57">
        <f t="shared" si="436"/>
        <v>3.4695548865589357E-2</v>
      </c>
      <c r="QR65" s="57">
        <f t="shared" si="437"/>
        <v>3.4695548865589357E-2</v>
      </c>
      <c r="QS65" s="57">
        <f t="shared" si="438"/>
        <v>3.4695548865589357E-2</v>
      </c>
      <c r="QT65" s="57">
        <f t="shared" si="439"/>
        <v>3.4695548865589357E-2</v>
      </c>
      <c r="QU65" s="57">
        <f t="shared" si="440"/>
        <v>3.4695548865589357E-2</v>
      </c>
      <c r="QV65" s="57">
        <f t="shared" si="441"/>
        <v>3.4695548865589357E-2</v>
      </c>
      <c r="QW65" s="57">
        <f t="shared" si="442"/>
        <v>3.4695548865589357E-2</v>
      </c>
      <c r="QX65" s="57">
        <f t="shared" si="443"/>
        <v>3.4695548865589357E-2</v>
      </c>
      <c r="QY65" s="57">
        <f t="shared" si="444"/>
        <v>3.4695548865589357E-2</v>
      </c>
      <c r="QZ65" s="57">
        <f t="shared" si="445"/>
        <v>3.4695548865589357E-2</v>
      </c>
      <c r="RA65" s="57">
        <f t="shared" si="446"/>
        <v>3.4695548865589357E-2</v>
      </c>
      <c r="RB65" s="57">
        <f t="shared" si="447"/>
        <v>3.4695548865589357E-2</v>
      </c>
      <c r="RC65" s="57">
        <f t="shared" si="448"/>
        <v>3.4695548865589357E-2</v>
      </c>
      <c r="RD65" s="57">
        <f t="shared" si="449"/>
        <v>3.4695548865589357E-2</v>
      </c>
      <c r="RE65" s="57">
        <f t="shared" si="450"/>
        <v>3.4695548865589357E-2</v>
      </c>
      <c r="RF65" s="57">
        <f t="shared" si="451"/>
        <v>3.4695548865589357E-2</v>
      </c>
      <c r="RG65" s="57">
        <f t="shared" si="452"/>
        <v>3.4695548865589357E-2</v>
      </c>
      <c r="RH65" s="57">
        <f t="shared" si="453"/>
        <v>3.4695548865589357E-2</v>
      </c>
      <c r="RI65" s="57">
        <f t="shared" si="454"/>
        <v>3.4695548865589357E-2</v>
      </c>
      <c r="RJ65" s="57">
        <f t="shared" si="455"/>
        <v>3.4695548865589357E-2</v>
      </c>
      <c r="RK65" s="57">
        <f t="shared" si="456"/>
        <v>3.4695548865589357E-2</v>
      </c>
      <c r="RL65" s="61">
        <f t="shared" si="346"/>
        <v>2.2800000000000011</v>
      </c>
      <c r="RM65" s="2">
        <f>IF(AND(LO65&gt;=LO$6*'Drive Train'!$AA$52,LO65&lt;=LO$6*'Drive Train'!$AA$53,KS65=0,JW65=0,EU65&gt;0),$C$17,0)</f>
        <v>0</v>
      </c>
      <c r="RN65" s="2">
        <f>IF(AND(LP65&gt;=LP$6*'Drive Train'!$AA$52,LP65&lt;=LP$6*'Drive Train'!$AA$53,KT65=0,JX65=0,EV65&gt;0),$C$17,0)</f>
        <v>0</v>
      </c>
      <c r="RO65" s="2">
        <f>IF(AND(LQ65&gt;=LQ$6*'Drive Train'!$AA$52,LQ65&lt;=LQ$6*'Drive Train'!$AA$53,KU65=0,JY65=0,EW65&gt;0),$C$17,0)</f>
        <v>0</v>
      </c>
      <c r="RP65" s="2">
        <f>IF(AND(LR65&gt;=LR$6*'Drive Train'!$AA$52,LR65&lt;=LR$6*'Drive Train'!$AA$53,KV65=0,JZ65=0,EX65&gt;0),$C$17,0)</f>
        <v>0</v>
      </c>
      <c r="RQ65" s="2">
        <f>IF(AND(LS65&gt;=LS$6*'Drive Train'!$AA$52,LS65&lt;=LS$6*'Drive Train'!$AA$53,KW65=0,KA65=0,EY65&gt;0),$C$17,0)</f>
        <v>0</v>
      </c>
      <c r="RR65" s="2">
        <f>IF(AND(LT65&gt;=LT$6*'Drive Train'!$AA$52,LT65&lt;=LT$6*'Drive Train'!$AA$53,KX65=0,KB65=0,EZ65&gt;0),$C$17,0)</f>
        <v>0</v>
      </c>
      <c r="RS65" s="2">
        <f>IF(AND(LU65&gt;=LU$6*'Drive Train'!$AA$52,LU65&lt;=LU$6*'Drive Train'!$AA$53,KY65=0,KC65=0,FA65&gt;0),$C$17,0)</f>
        <v>0</v>
      </c>
      <c r="RT65" s="2">
        <f>IF(AND(LV65&gt;=LV$6*'Drive Train'!$AA$52,LV65&lt;=LV$6*'Drive Train'!$AA$53,KZ65=0,KD65=0,FB65&gt;0),$C$17,0)</f>
        <v>0</v>
      </c>
      <c r="RU65" s="2">
        <f>IF(AND(LW65&gt;=LW$6*'Drive Train'!$AA$52,LW65&lt;=LW$6*'Drive Train'!$AA$53,LA65=0,KE65=0,FC65&gt;0),$C$17,0)</f>
        <v>0</v>
      </c>
      <c r="RV65" s="2">
        <f>IF(AND(LX65&gt;=LX$6*'Drive Train'!$AA$52,LX65&lt;=LX$6*'Drive Train'!$AA$53,LB65=0,KF65=0,FD65&gt;0),$C$17,0)</f>
        <v>0</v>
      </c>
      <c r="RW65" s="2">
        <f>IF(AND(LY65&gt;=LY$6*'Drive Train'!$AA$52,LY65&lt;=LY$6*'Drive Train'!$AA$53,LC65=0,KG65=0,FE65&gt;0),$C$17,0)</f>
        <v>0</v>
      </c>
      <c r="RX65" s="2">
        <f>IF(AND(LZ65&gt;=LZ$6*'Drive Train'!$AA$52,LZ65&lt;=LZ$6*'Drive Train'!$AA$53,LD65=0,KH65=0,FF65&gt;0),$C$17,0)</f>
        <v>0</v>
      </c>
      <c r="RY65" s="2">
        <f>IF(AND(MA65&gt;=MA$6*'Drive Train'!$AA$52,MA65&lt;=MA$6*'Drive Train'!$AA$53,LE65=0,KI65=0,FG65&gt;0),$C$17,0)</f>
        <v>0</v>
      </c>
      <c r="RZ65" s="2">
        <f>IF(AND(MB65&gt;=MB$6*'Drive Train'!$AA$52,MB65&lt;=MB$6*'Drive Train'!$AA$53,LF65=0,KJ65=0,FH65&gt;0),$C$17,0)</f>
        <v>0</v>
      </c>
      <c r="SA65" s="2">
        <f>IF(AND(MC65&gt;=MC$6*'Drive Train'!$AA$52,MC65&lt;=MC$6*'Drive Train'!$AA$53,LG65=0,KK65=0,FI65&gt;0),$C$17,0)</f>
        <v>0</v>
      </c>
      <c r="SB65" s="2">
        <f>IF(AND(MD65&gt;=MD$6*'Drive Train'!$AA$52,MD65&lt;=MD$6*'Drive Train'!$AA$53,LH65=0,KL65=0,FJ65&gt;0),$C$17,0)</f>
        <v>0</v>
      </c>
      <c r="SC65" s="2">
        <f>IF(AND(ME65&gt;=ME$6*'Drive Train'!$AA$52,ME65&lt;=ME$6*'Drive Train'!$AA$53,LI65=0,KM65=0,FK65&gt;0),$C$17,0)</f>
        <v>0</v>
      </c>
      <c r="SD65" s="2">
        <f>IF(AND(MF65&gt;=MF$6*'Drive Train'!$AA$52,MF65&lt;=MF$6*'Drive Train'!$AA$53,LJ65=0,KN65=0,FL65&gt;0),$C$17,0)</f>
        <v>0</v>
      </c>
      <c r="SE65" s="2">
        <f>IF(AND(MG65&gt;=MG$6*'Drive Train'!$AA$52,MG65&lt;=MG$6*'Drive Train'!$AA$53,LK65=0,KO65=0,FM65&gt;0),$C$17,0)</f>
        <v>0</v>
      </c>
      <c r="SF65" s="2">
        <f>IF(AND(MH65&gt;=MH$6*'Drive Train'!$AA$52,MH65&lt;=MH$6*'Drive Train'!$AA$53,LL65=0,KP65=0,FN65&gt;0),$C$17,0)</f>
        <v>0</v>
      </c>
      <c r="SG65" s="2">
        <f>IF(AND(MI65&gt;=MI$6*'Drive Train'!$AA$52,MI65&lt;=MI$6*'Drive Train'!$AA$53,LM65=0,KQ65=0,FO65&gt;0),$C$17,0)</f>
        <v>0</v>
      </c>
      <c r="SH65" s="61">
        <f t="shared" si="347"/>
        <v>2.2800000000000011</v>
      </c>
      <c r="SI65" s="2">
        <f>IF(AND(EU65&lt;0,KS65=0,LO65&gt;=LO$6*'Drive Train'!$AA$52,LO65&lt;=LO$6*'Drive Train'!$AA$53,OY65=1,JW65=0),$C$17,0)</f>
        <v>0</v>
      </c>
      <c r="SJ65" s="2">
        <f>IF(AND(EV65&lt;0,KT65=0,LP65&gt;=LP$6*'Drive Train'!$AA$52,LP65&lt;=LP$6*'Drive Train'!$AA$53,OZ65=1,JX65=0),$C$17,0)</f>
        <v>0.04</v>
      </c>
      <c r="SK65" s="2">
        <f>IF(AND(EW65&lt;0,KU65=0,LQ65&gt;=LQ$6*'Drive Train'!$AA$52,LQ65&lt;=LQ$6*'Drive Train'!$AA$53,PA65=1,JY65=0),$C$17,0)</f>
        <v>0.04</v>
      </c>
      <c r="SL65" s="2">
        <f>IF(AND(EX65&lt;0,KV65=0,LR65&gt;=LR$6*'Drive Train'!$AA$52,LR65&lt;=LR$6*'Drive Train'!$AA$53,PB65=1,JZ65=0),$C$17,0)</f>
        <v>0.04</v>
      </c>
      <c r="SM65" s="2">
        <f>IF(AND(EY65&lt;0,KW65=0,LS65&gt;=LS$6*'Drive Train'!$AA$52,LS65&lt;=LS$6*'Drive Train'!$AA$53,PC65=1,KA65=0),$C$17,0)</f>
        <v>0.04</v>
      </c>
      <c r="SN65" s="2">
        <f>IF(AND(EZ65&lt;0,KX65=0,LT65&gt;=LT$6*'Drive Train'!$AA$52,LT65&lt;=LT$6*'Drive Train'!$AA$53,PD65=1,KB65=0),$C$17,0)</f>
        <v>0.04</v>
      </c>
      <c r="SO65" s="2">
        <f>IF(AND(FA65&lt;0,KY65=0,LU65&gt;=LU$6*'Drive Train'!$AA$52,LU65&lt;=LU$6*'Drive Train'!$AA$53,PE65=1,KC65=0),$C$17,0)</f>
        <v>0</v>
      </c>
      <c r="SP65" s="2">
        <f>IF(AND(FB65&lt;0,KZ65=0,LV65&gt;=LV$6*'Drive Train'!$AA$52,LV65&lt;=LV$6*'Drive Train'!$AA$53,PF65=1,KD65=0),$C$17,0)</f>
        <v>0</v>
      </c>
      <c r="SQ65" s="2">
        <f>IF(AND(FC65&lt;0,LA65=0,LW65&gt;=LW$6*'Drive Train'!$AA$52,LW65&lt;=LW$6*'Drive Train'!$AA$53,PG65=1,KE65=0),$C$17,0)</f>
        <v>0</v>
      </c>
      <c r="SR65" s="2">
        <f>IF(AND(FD65&lt;0,LB65=0,LX65&gt;=LX$6*'Drive Train'!$AA$52,LX65&lt;=LX$6*'Drive Train'!$AA$53,PH65=1,KF65=0),$C$17,0)</f>
        <v>0</v>
      </c>
      <c r="SS65" s="2">
        <f>IF(AND(FE65&lt;0,LC65=0,LY65&gt;=LY$6*'Drive Train'!$AA$52,LY65&lt;=LY$6*'Drive Train'!$AA$53,PI65=1,KG65=0),$C$17,0)</f>
        <v>0.04</v>
      </c>
      <c r="ST65" s="2">
        <f>IF(AND(FF65&lt;0,LD65=0,LZ65&gt;=LZ$6*'Drive Train'!$AA$52,LZ65&lt;=LZ$6*'Drive Train'!$AA$53,PJ65=1,KH65=0),$C$17,0)</f>
        <v>0</v>
      </c>
      <c r="SU65" s="2">
        <f>IF(AND(FG65&lt;0,LE65=0,MA65&gt;=MA$6*'Drive Train'!$AA$52,MA65&lt;=MA$6*'Drive Train'!$AA$53,PK65=1,KI65=0),$C$17,0)</f>
        <v>0.04</v>
      </c>
      <c r="SV65" s="2">
        <f>IF(AND(FH65&lt;0,LF65=0,MB65&gt;=MB$6*'Drive Train'!$AA$52,MB65&lt;=MB$6*'Drive Train'!$AA$53,PL65=1,KJ65=0),$C$17,0)</f>
        <v>0.04</v>
      </c>
      <c r="SW65" s="2">
        <f>IF(AND(FI65&lt;0,LG65=0,MC65&gt;=MC$6*'Drive Train'!$AA$52,MC65&lt;=MC$6*'Drive Train'!$AA$53,PM65=1,KK65=0),$C$17,0)</f>
        <v>0.04</v>
      </c>
      <c r="SX65" s="2">
        <f>IF(AND(FJ65&lt;0,LH65=0,MD65&gt;=MD$6*'Drive Train'!$AA$52,MD65&lt;=MD$6*'Drive Train'!$AA$53,PN65=1,KL65=0),$C$17,0)</f>
        <v>0</v>
      </c>
      <c r="SY65" s="2">
        <f>IF(AND(FK65&lt;0,LI65=0,ME65&gt;=ME$6*'Drive Train'!$AA$52,ME65&lt;=ME$6*'Drive Train'!$AA$53,PO65=1,KM65=0),$C$17,0)</f>
        <v>0</v>
      </c>
      <c r="SZ65" s="2">
        <f>IF(AND(FL65&lt;0,LJ65=0,MF65&gt;=MF$6*'Drive Train'!$AA$52,MF65&lt;=MF$6*'Drive Train'!$AA$53,PP65=1,KN65=0),$C$17,0)</f>
        <v>0</v>
      </c>
      <c r="TA65" s="2">
        <f>IF(AND(FM65&lt;0,LK65=0,MG65&gt;=MG$6*'Drive Train'!$AA$52,MG65&lt;=MG$6*'Drive Train'!$AA$53,PQ65=1,KO65=0),$C$17,0)</f>
        <v>0</v>
      </c>
      <c r="TB65" s="2">
        <f>IF(AND(FN65&lt;0,LL65=0,MH65&gt;=MH$6*'Drive Train'!$AA$52,MH65&lt;=MH$6*'Drive Train'!$AA$53,PR65=1,KP65=0),$C$17,0)</f>
        <v>0</v>
      </c>
      <c r="TC65" s="2">
        <f>IF(AND(FO65&lt;0,LM65=0,MI65&gt;=MI$6*'Drive Train'!$AA$52,MI65&lt;=MI$6*'Drive Train'!$AA$53,PS65=1,KQ65=0),$C$17,0)</f>
        <v>0</v>
      </c>
      <c r="TD65" s="144">
        <f t="shared" si="348"/>
        <v>2.2800000000000011</v>
      </c>
    </row>
    <row r="66" spans="2:524" x14ac:dyDescent="0.2">
      <c r="C66" s="3" t="s">
        <v>352</v>
      </c>
      <c r="E66" s="26" t="e">
        <f>MIN(E64,$E$25)*$C$19*E$45*$C$20/$C$24/4.448*$C$21</f>
        <v>#N/A</v>
      </c>
      <c r="F66" s="26" t="e">
        <f>MIN(F64,$E$25)*$C$19*F$45*$C$20/$C$24/4.448*$C$21</f>
        <v>#N/A</v>
      </c>
      <c r="G66" s="26" t="e">
        <f t="shared" ref="G66:O66" si="533">MIN(G64,$E$25)*$C$19*G$45*$C$20/$C$24/4.448*$C$21</f>
        <v>#N/A</v>
      </c>
      <c r="H66" s="26" t="e">
        <f t="shared" si="533"/>
        <v>#N/A</v>
      </c>
      <c r="I66" s="26" t="e">
        <f t="shared" si="533"/>
        <v>#N/A</v>
      </c>
      <c r="J66" s="26" t="e">
        <f t="shared" si="533"/>
        <v>#N/A</v>
      </c>
      <c r="K66" s="26" t="e">
        <f t="shared" si="533"/>
        <v>#N/A</v>
      </c>
      <c r="L66" s="26" t="e">
        <f t="shared" si="533"/>
        <v>#N/A</v>
      </c>
      <c r="M66" s="26" t="e">
        <f t="shared" si="533"/>
        <v>#N/A</v>
      </c>
      <c r="N66" s="26" t="e">
        <f t="shared" si="533"/>
        <v>#N/A</v>
      </c>
      <c r="O66" s="26" t="e">
        <f t="shared" si="533"/>
        <v>#N/A</v>
      </c>
      <c r="R66" s="63">
        <f t="shared" si="160"/>
        <v>2.3200000000000012</v>
      </c>
      <c r="S66" s="2">
        <f>NG66/'Drive Train'!$F$35</f>
        <v>0</v>
      </c>
      <c r="T66" s="2">
        <f>NH66/'Drive Train'!$F$35</f>
        <v>0</v>
      </c>
      <c r="U66" s="2">
        <f>NI66/'Drive Train'!$F$35</f>
        <v>0</v>
      </c>
      <c r="V66" s="2">
        <f>NJ66/'Drive Train'!$F$35</f>
        <v>0</v>
      </c>
      <c r="W66" s="2">
        <f>NK66/'Drive Train'!$F$35</f>
        <v>0</v>
      </c>
      <c r="X66" s="2">
        <f>NL66/'Drive Train'!$F$35</f>
        <v>0</v>
      </c>
      <c r="Y66" s="2">
        <f>NM66/'Drive Train'!$F$35</f>
        <v>0</v>
      </c>
      <c r="Z66" s="2">
        <f>NN66/'Drive Train'!$F$35</f>
        <v>0</v>
      </c>
      <c r="AA66" s="2">
        <f>NO66/'Drive Train'!$F$35</f>
        <v>0</v>
      </c>
      <c r="AB66" s="2">
        <f>NP66/'Drive Train'!$F$35</f>
        <v>0</v>
      </c>
      <c r="AC66" s="2">
        <f>NQ66/'Drive Train'!$F$35</f>
        <v>0</v>
      </c>
      <c r="AD66" s="2">
        <f>NR66/'Drive Train'!$F$35</f>
        <v>0.18554404509004616</v>
      </c>
      <c r="AE66" s="2">
        <f>NS66/'Drive Train'!$F$35</f>
        <v>0</v>
      </c>
      <c r="AF66" s="2">
        <f>NT66/'Drive Train'!$F$35</f>
        <v>0</v>
      </c>
      <c r="AG66" s="2">
        <f>NU66/'Drive Train'!$F$35</f>
        <v>0</v>
      </c>
      <c r="AH66" s="2">
        <f>NV66/'Drive Train'!$F$35</f>
        <v>0</v>
      </c>
      <c r="AI66" s="2">
        <f>NW66/'Drive Train'!$F$35</f>
        <v>0</v>
      </c>
      <c r="AJ66" s="2">
        <f>NX66/'Drive Train'!$F$35</f>
        <v>0</v>
      </c>
      <c r="AK66" s="2">
        <f>NY66/'Drive Train'!$F$35</f>
        <v>0</v>
      </c>
      <c r="AL66" s="2">
        <f>NZ66/'Drive Train'!$F$35</f>
        <v>0</v>
      </c>
      <c r="AM66" s="2">
        <f>OA66/'Drive Train'!$F$35</f>
        <v>0</v>
      </c>
      <c r="AN66" s="61">
        <f t="shared" si="161"/>
        <v>2.3200000000000012</v>
      </c>
      <c r="AO66" s="46">
        <f>LO66*12*60/(PI() * 'Drive Train'!$F$15)/S$6*ABS(S66)</f>
        <v>0</v>
      </c>
      <c r="AP66" s="46">
        <f>LP66*12*60/(PI() * 'Drive Train'!$F$15)/T$6*ABS(T66)</f>
        <v>0</v>
      </c>
      <c r="AQ66" s="46">
        <f>LQ66*12*60/(PI() * 'Drive Train'!$F$15)/U$6*ABS(U66)</f>
        <v>0</v>
      </c>
      <c r="AR66" s="46">
        <f>LR66*12*60/(PI() * 'Drive Train'!$F$15)/V$6*ABS(V66)</f>
        <v>0</v>
      </c>
      <c r="AS66" s="46">
        <f>LS66*12*60/(PI() * 'Drive Train'!$F$15)/W$6*ABS(W66)</f>
        <v>0</v>
      </c>
      <c r="AT66" s="46">
        <f>LT66*12*60/(PI() * 'Drive Train'!$F$15)/X$6*ABS(X66)</f>
        <v>0</v>
      </c>
      <c r="AU66" s="46">
        <f>LU66*12*60/(PI() * 'Drive Train'!$F$15)/Y$6*ABS(Y66)</f>
        <v>0</v>
      </c>
      <c r="AV66" s="46">
        <f>LV66*12*60/(PI() * 'Drive Train'!$F$15)/Z$6*ABS(Z66)</f>
        <v>0</v>
      </c>
      <c r="AW66" s="46">
        <f>LW66*12*60/(PI() * 'Drive Train'!$F$15)/AA$6*ABS(AA66)</f>
        <v>0</v>
      </c>
      <c r="AX66" s="46">
        <f>LX66*12*60/(PI() * 'Drive Train'!$F$15)/AB$6*ABS(AB66)</f>
        <v>0</v>
      </c>
      <c r="AY66" s="46">
        <f>LY66*12*60/(PI() * 'Drive Train'!$F$15)/AC$6*ABS(AC66)</f>
        <v>0</v>
      </c>
      <c r="AZ66" s="46">
        <f>LZ66*12*60/(PI() * 'Drive Train'!$F$15)/AD$6*ABS(AD66)</f>
        <v>856.93168674669244</v>
      </c>
      <c r="BA66" s="46">
        <f>MA66*12*60/(PI() * 'Drive Train'!$F$15)/AE$6*ABS(AE66)</f>
        <v>0</v>
      </c>
      <c r="BB66" s="46">
        <f>MB66*12*60/(PI() * 'Drive Train'!$F$15)/AF$6*ABS(AF66)</f>
        <v>0</v>
      </c>
      <c r="BC66" s="46">
        <f>MC66*12*60/(PI() * 'Drive Train'!$F$15)/AG$6*ABS(AG66)</f>
        <v>0</v>
      </c>
      <c r="BD66" s="46">
        <f>MD66*12*60/(PI() * 'Drive Train'!$F$15)/AH$6*ABS(AH66)</f>
        <v>0</v>
      </c>
      <c r="BE66" s="46">
        <f>ME66*12*60/(PI() * 'Drive Train'!$F$15)/AI$6*ABS(AI66)</f>
        <v>0</v>
      </c>
      <c r="BF66" s="46">
        <f>MF66*12*60/(PI() * 'Drive Train'!$F$15)/AJ$6*ABS(AJ66)</f>
        <v>0</v>
      </c>
      <c r="BG66" s="46">
        <f>MG66*12*60/(PI() * 'Drive Train'!$F$15)/AK$6*ABS(AK66)</f>
        <v>0</v>
      </c>
      <c r="BH66" s="46">
        <f>MH66*12*60/(PI() * 'Drive Train'!$F$15)/AL$6*ABS(AL66)</f>
        <v>0</v>
      </c>
      <c r="BI66" s="46">
        <f>MI66*12*60/(PI() * 'Drive Train'!$F$15)/AM$6*ABS(AM66)</f>
        <v>0</v>
      </c>
      <c r="BJ66" s="61">
        <f t="shared" si="390"/>
        <v>2.3200000000000012</v>
      </c>
      <c r="BK66" s="2">
        <f>IF(OR(KS65=1,AND($C$37=Motors!$C$32,OY65=1)),0,IF(NG66=0,-(CG65+$C$15)/($C$14-$C$15)*$C$12,($C$11*S66-AO66)/($C$11*S66)*$C$12*S66))</f>
        <v>0</v>
      </c>
      <c r="BL66" s="2">
        <f>IF(OR(KT65=1,AND($C$37=Motors!$C$32,OZ65=1)),0,IF(NH66=0,-(CH65+$C$15)/($C$14-$C$15)*$C$12,($C$11*T66-AP66)/($C$11*T66)*$C$12*T66))</f>
        <v>0</v>
      </c>
      <c r="BM66" s="2">
        <f>IF(OR(KU65=1,AND($C$37=Motors!$C$32,PA65=1)),0,IF(NI66=0,-(CI65+$C$15)/($C$14-$C$15)*$C$12,($C$11*U66-AQ66)/($C$11*U66)*$C$12*U66))</f>
        <v>0</v>
      </c>
      <c r="BN66" s="2">
        <f>IF(OR(KV65=1,AND($C$37=Motors!$C$32,PB65=1)),0,IF(NJ66=0,-(CJ65+$C$15)/($C$14-$C$15)*$C$12,($C$11*V66-AR66)/($C$11*V66)*$C$12*V66))</f>
        <v>0</v>
      </c>
      <c r="BO66" s="2">
        <f>IF(OR(KW65=1,AND($C$37=Motors!$C$32,PC65=1)),0,IF(NK66=0,-(CK65+$C$15)/($C$14-$C$15)*$C$12,($C$11*W66-AS66)/($C$11*W66)*$C$12*W66))</f>
        <v>0</v>
      </c>
      <c r="BP66" s="2">
        <f>IF(OR(KX65=1,AND($C$37=Motors!$C$32,PD65=1)),0,IF(NL66=0,-(CL65+$C$15)/($C$14-$C$15)*$C$12,($C$11*X66-AT66)/($C$11*X66)*$C$12*X66))</f>
        <v>0</v>
      </c>
      <c r="BQ66" s="2">
        <f>IF(OR(KY65=1,AND($C$37=Motors!$C$32,PE65=1)),0,IF(NM66=0,-(CM65+$C$15)/($C$14-$C$15)*$C$12,($C$11*Y66-AU66)/($C$11*Y66)*$C$12*Y66))</f>
        <v>0</v>
      </c>
      <c r="BR66" s="2">
        <f>IF(OR(KZ65=1,AND($C$37=Motors!$C$32,PF65=1)),0,IF(NN66=0,-(CN65+$C$15)/($C$14-$C$15)*$C$12,($C$11*Z66-AV66)/($C$11*Z66)*$C$12*Z66))</f>
        <v>0</v>
      </c>
      <c r="BS66" s="2">
        <f>IF(OR(LA65=1,AND($C$37=Motors!$C$32,PG65=1)),0,IF(NO66=0,-(CO65+$C$15)/($C$14-$C$15)*$C$12,($C$11*AA66-AW66)/($C$11*AA66)*$C$12*AA66))</f>
        <v>0</v>
      </c>
      <c r="BT66" s="2">
        <f>IF(OR(LB65=1,AND($C$37=Motors!$C$32,PH65=1)),0,IF(NP66=0,-(CP65+$C$15)/($C$14-$C$15)*$C$12,($C$11*AB66-AX66)/($C$11*AB66)*$C$12*AB66))</f>
        <v>0</v>
      </c>
      <c r="BU66" s="2">
        <f>IF(OR(LC65=1,AND($C$37=Motors!$C$32,PI65=1)),0,IF(NQ66=0,-(CQ65+$C$15)/($C$14-$C$15)*$C$12,($C$11*AC66-AY66)/($C$11*AC66)*$C$12*AC66))</f>
        <v>0</v>
      </c>
      <c r="BV66" s="2">
        <f>IF(OR(LD65=1,AND($C$37=Motors!$C$32,PJ65=1)),0,IF(NR66=0,-(CR65+$C$15)/($C$14-$C$15)*$C$12,($C$11*AD66-AZ66)/($C$11*AD66)*$C$12*AD66))</f>
        <v>0</v>
      </c>
      <c r="BW66" s="2">
        <f>IF(OR(LE65=1,AND($C$37=Motors!$C$32,PK65=1)),0,IF(NS66=0,-(CS65+$C$15)/($C$14-$C$15)*$C$12,($C$11*AE66-BA66)/($C$11*AE66)*$C$12*AE66))</f>
        <v>0</v>
      </c>
      <c r="BX66" s="2">
        <f>IF(OR(LF65=1,AND($C$37=Motors!$C$32,PL65=1)),0,IF(NT66=0,-(CT65+$C$15)/($C$14-$C$15)*$C$12,($C$11*AF66-BB66)/($C$11*AF66)*$C$12*AF66))</f>
        <v>0</v>
      </c>
      <c r="BY66" s="2">
        <f>IF(OR(LG65=1,AND($C$37=Motors!$C$32,PM65=1)),0,IF(NU66=0,-(CU65+$C$15)/($C$14-$C$15)*$C$12,($C$11*AG66-BC66)/($C$11*AG66)*$C$12*AG66))</f>
        <v>0</v>
      </c>
      <c r="BZ66" s="2">
        <f>IF(OR(LH65=1,AND($C$37=Motors!$C$32,PN65=1)),0,IF(NV66=0,-(CV65+$C$15)/($C$14-$C$15)*$C$12,($C$11*AH66-BD66)/($C$11*AH66)*$C$12*AH66))</f>
        <v>0</v>
      </c>
      <c r="CA66" s="2">
        <f>IF(OR(LI65=1,AND($C$37=Motors!$C$32,PO65=1)),0,IF(NW66=0,-(CW65+$C$15)/($C$14-$C$15)*$C$12,($C$11*AI66-BE66)/($C$11*AI66)*$C$12*AI66))</f>
        <v>0</v>
      </c>
      <c r="CB66" s="2">
        <f>IF(OR(LJ65=1,AND($C$37=Motors!$C$32,PP65=1)),0,IF(NX66=0,-(CX65+$C$15)/($C$14-$C$15)*$C$12,($C$11*AJ66-BF66)/($C$11*AJ66)*$C$12*AJ66))</f>
        <v>0</v>
      </c>
      <c r="CC66" s="2">
        <f>IF(OR(LK65=1,AND($C$37=Motors!$C$32,PQ65=1)),0,IF(NY66=0,-(CY65+$C$15)/($C$14-$C$15)*$C$12,($C$11*AK66-BG66)/($C$11*AK66)*$C$12*AK66))</f>
        <v>0</v>
      </c>
      <c r="CD66" s="2">
        <f>IF(OR(LL65=1,AND($C$37=Motors!$C$32,PR65=1)),0,IF(NZ66=0,-(CZ65+$C$15)/($C$14-$C$15)*$C$12,($C$11*AL66-BH66)/($C$11*AL66)*$C$12*AL66))</f>
        <v>0</v>
      </c>
      <c r="CE66" s="2">
        <f>IF(OR(LM65=1,AND($C$37=Motors!$C$32,PS65=1)),0,IF(OA66=0,-(DA65+$C$15)/($C$14-$C$15)*$C$12,($C$11*AM66-BI66)/($C$11*AM66)*$C$12*AM66))</f>
        <v>0</v>
      </c>
      <c r="CF66" s="61">
        <f t="shared" si="391"/>
        <v>2.3200000000000012</v>
      </c>
      <c r="CG66" s="57">
        <f>IF(AND(KS65=1,OY65=1),0,ABS(BK66/$C$12*($C$14-$C$15)+$C$15) *'Drive Train'!$AA$49 + CG65*(1-'Drive Train'!$AA$49))</f>
        <v>2.7495000000000003</v>
      </c>
      <c r="CH66" s="57">
        <f>IF(AND(KT65=1,OZ65=1),0,ABS(BL66/$C$12*($C$14-$C$15)+$C$15) *'Drive Train'!$AA$49 + CH65*(1-'Drive Train'!$AA$49))</f>
        <v>2.7495000000000003</v>
      </c>
      <c r="CI66" s="57">
        <f>IF(AND(KU65=1,PA65=1),0,ABS(BM66/$C$12*($C$14-$C$15)+$C$15) *'Drive Train'!$AA$49 + CI65*(1-'Drive Train'!$AA$49))</f>
        <v>2.7495000000000003</v>
      </c>
      <c r="CJ66" s="57">
        <f>IF(AND(KV65=1,PB65=1),0,ABS(BN66/$C$12*($C$14-$C$15)+$C$15) *'Drive Train'!$AA$49 + CJ65*(1-'Drive Train'!$AA$49))</f>
        <v>2.7495000000000003</v>
      </c>
      <c r="CK66" s="57">
        <f>IF(AND(KW65=1,PC65=1),0,ABS(BO66/$C$12*($C$14-$C$15)+$C$15) *'Drive Train'!$AA$49 + CK65*(1-'Drive Train'!$AA$49))</f>
        <v>2.7495000000000003</v>
      </c>
      <c r="CL66" s="57">
        <f>IF(AND(KX65=1,PD65=1),0,ABS(BP66/$C$12*($C$14-$C$15)+$C$15) *'Drive Train'!$AA$49 + CL65*(1-'Drive Train'!$AA$49))</f>
        <v>2.7495000000000003</v>
      </c>
      <c r="CM66" s="57">
        <f>IF(AND(KY65=1,PE65=1),0,ABS(BQ66/$C$12*($C$14-$C$15)+$C$15) *'Drive Train'!$AA$49 + CM65*(1-'Drive Train'!$AA$49))</f>
        <v>2.7495000000000003</v>
      </c>
      <c r="CN66" s="57">
        <f>IF(AND(KZ65=1,PF65=1),0,ABS(BR66/$C$12*($C$14-$C$15)+$C$15) *'Drive Train'!$AA$49 + CN65*(1-'Drive Train'!$AA$49))</f>
        <v>2.7495000000000003</v>
      </c>
      <c r="CO66" s="57">
        <f>IF(AND(LA65=1,PG65=1),0,ABS(BS66/$C$12*($C$14-$C$15)+$C$15) *'Drive Train'!$AA$49 + CO65*(1-'Drive Train'!$AA$49))</f>
        <v>2.7495000000000003</v>
      </c>
      <c r="CP66" s="57">
        <f>IF(AND(LB65=1,PH65=1),0,ABS(BT66/$C$12*($C$14-$C$15)+$C$15) *'Drive Train'!$AA$49 + CP65*(1-'Drive Train'!$AA$49))</f>
        <v>2.7495000000000003</v>
      </c>
      <c r="CQ66" s="57">
        <f>IF(AND(LC65=1,PI65=1),0,ABS(BU66/$C$12*($C$14-$C$15)+$C$15) *'Drive Train'!$AA$49 + CQ65*(1-'Drive Train'!$AA$49))</f>
        <v>2.7495000000000003</v>
      </c>
      <c r="CR66" s="57">
        <f>IF(AND(LD65=1,PJ65=1),0,ABS(BV66/$C$12*($C$14-$C$15)+$C$15) *'Drive Train'!$AA$49 + CR65*(1-'Drive Train'!$AA$49))</f>
        <v>2.7495000000000003</v>
      </c>
      <c r="CS66" s="57">
        <f>IF(AND(LE65=1,PK65=1),0,ABS(BW66/$C$12*($C$14-$C$15)+$C$15) *'Drive Train'!$AA$49 + CS65*(1-'Drive Train'!$AA$49))</f>
        <v>2.7495000000000003</v>
      </c>
      <c r="CT66" s="57">
        <f>IF(AND(LF65=1,PL65=1),0,ABS(BX66/$C$12*($C$14-$C$15)+$C$15) *'Drive Train'!$AA$49 + CT65*(1-'Drive Train'!$AA$49))</f>
        <v>2.7495000000000003</v>
      </c>
      <c r="CU66" s="57">
        <f>IF(AND(LG65=1,PM65=1),0,ABS(BY66/$C$12*($C$14-$C$15)+$C$15) *'Drive Train'!$AA$49 + CU65*(1-'Drive Train'!$AA$49))</f>
        <v>2.7495000000000003</v>
      </c>
      <c r="CV66" s="57">
        <f>IF(AND(LH65=1,PN65=1),0,ABS(BZ66/$C$12*($C$14-$C$15)+$C$15) *'Drive Train'!$AA$49 + CV65*(1-'Drive Train'!$AA$49))</f>
        <v>2.7495000000000003</v>
      </c>
      <c r="CW66" s="57">
        <f>IF(AND(LI65=1,PO65=1),0,ABS(CA66/$C$12*($C$14-$C$15)+$C$15) *'Drive Train'!$AA$49 + CW65*(1-'Drive Train'!$AA$49))</f>
        <v>2.7495000000000003</v>
      </c>
      <c r="CX66" s="57">
        <f>IF(AND(LJ65=1,PP65=1),0,ABS(CB66/$C$12*($C$14-$C$15)+$C$15) *'Drive Train'!$AA$49 + CX65*(1-'Drive Train'!$AA$49))</f>
        <v>2.7495000000000003</v>
      </c>
      <c r="CY66" s="57">
        <f>IF(AND(LK65=1,PQ65=1),0,ABS(CC66/$C$12*($C$14-$C$15)+$C$15) *'Drive Train'!$AA$49 + CY65*(1-'Drive Train'!$AA$49))</f>
        <v>2.7495000000000003</v>
      </c>
      <c r="CZ66" s="57">
        <f>IF(AND(LL65=1,PR65=1),0,ABS(CD66/$C$12*($C$14-$C$15)+$C$15) *'Drive Train'!$AA$49 + CZ65*(1-'Drive Train'!$AA$49))</f>
        <v>2.7495000000000003</v>
      </c>
      <c r="DA66" s="57">
        <f>IF(AND(LM65=1,PS65=1),0,ABS(CE66/$C$12*($C$14-$C$15)+$C$15) *'Drive Train'!$AA$49 + DA65*(1-'Drive Train'!$AA$49))</f>
        <v>2.7495000000000003</v>
      </c>
      <c r="DB66" s="61">
        <f t="shared" si="162"/>
        <v>2.3200000000000012</v>
      </c>
      <c r="DC66" s="57">
        <f t="shared" si="392"/>
        <v>2.7495000000000003</v>
      </c>
      <c r="DD66" s="57">
        <f t="shared" si="393"/>
        <v>2.7495000000000003</v>
      </c>
      <c r="DE66" s="57">
        <f t="shared" si="394"/>
        <v>2.7495000000000003</v>
      </c>
      <c r="DF66" s="57">
        <f t="shared" si="395"/>
        <v>2.7495000000000003</v>
      </c>
      <c r="DG66" s="57">
        <f t="shared" si="396"/>
        <v>2.7495000000000003</v>
      </c>
      <c r="DH66" s="57">
        <f t="shared" si="397"/>
        <v>2.7495000000000003</v>
      </c>
      <c r="DI66" s="57">
        <f t="shared" si="398"/>
        <v>2.7495000000000003</v>
      </c>
      <c r="DJ66" s="57">
        <f t="shared" si="399"/>
        <v>2.7495000000000003</v>
      </c>
      <c r="DK66" s="57">
        <f t="shared" si="400"/>
        <v>2.7495000000000003</v>
      </c>
      <c r="DL66" s="57">
        <f t="shared" si="401"/>
        <v>2.7495000000000003</v>
      </c>
      <c r="DM66" s="57">
        <f t="shared" si="402"/>
        <v>2.7495000000000003</v>
      </c>
      <c r="DN66" s="57">
        <f t="shared" si="403"/>
        <v>2.7495000000000003</v>
      </c>
      <c r="DO66" s="57">
        <f t="shared" si="404"/>
        <v>2.7495000000000003</v>
      </c>
      <c r="DP66" s="57">
        <f t="shared" si="405"/>
        <v>2.7495000000000003</v>
      </c>
      <c r="DQ66" s="57">
        <f t="shared" si="406"/>
        <v>2.7495000000000003</v>
      </c>
      <c r="DR66" s="57">
        <f t="shared" si="407"/>
        <v>2.7495000000000003</v>
      </c>
      <c r="DS66" s="57">
        <f t="shared" si="408"/>
        <v>2.7495000000000003</v>
      </c>
      <c r="DT66" s="57">
        <f t="shared" si="409"/>
        <v>2.7495000000000003</v>
      </c>
      <c r="DU66" s="57">
        <f t="shared" si="410"/>
        <v>2.7495000000000003</v>
      </c>
      <c r="DV66" s="57">
        <f t="shared" si="411"/>
        <v>2.7495000000000003</v>
      </c>
      <c r="DW66" s="57">
        <f t="shared" si="412"/>
        <v>2.7495000000000003</v>
      </c>
      <c r="DX66" s="61">
        <f t="shared" si="163"/>
        <v>2.3200000000000012</v>
      </c>
      <c r="DY66" s="2">
        <f>IF(OY66=0,($C$23/0.4536*IF(ISNA(MK65),'Drive Train'!$F$16,'Drive Train'!$F$17)*4.448*$C$24*S$6)*SIGN(BK66),BK66)</f>
        <v>0</v>
      </c>
      <c r="DZ66" s="2">
        <f>IF(OZ66=0,($C$23/0.4536*IF(ISNA(ML65),'Drive Train'!$F$16,'Drive Train'!$F$17)*4.448*$C$24*$C$21*T$6)*SIGN(BL66),BL66)</f>
        <v>0</v>
      </c>
      <c r="EA66" s="2">
        <f>IF(PA66=0,($C$23/0.4536*IF(ISNA(MM65),'Drive Train'!$F$16,'Drive Train'!$F$17)*4.448*$C$24*$C$21*U$6)*SIGN(BM66),BM66)</f>
        <v>0</v>
      </c>
      <c r="EB66" s="2">
        <f>IF(PB66=0,($C$23/0.4536*IF(ISNA(MN65),'Drive Train'!$F$16,'Drive Train'!$F$17)*4.448*$C$24*$C$21*V$6)*SIGN(BN66),BN66)</f>
        <v>0</v>
      </c>
      <c r="EC66" s="2">
        <f>IF(PC66=0,($C$23/0.4536*IF(ISNA(MO65),'Drive Train'!$F$16,'Drive Train'!$F$17)*4.448*$C$24*$C$21*W$6)*SIGN(BO66),BO66)</f>
        <v>0</v>
      </c>
      <c r="ED66" s="2">
        <f>IF(PD66=0,($C$23/0.4536*IF(ISNA(MP65),'Drive Train'!$F$16,'Drive Train'!$F$17)*4.448*$C$24*$C$21*X$6)*SIGN(BP66),BP66)</f>
        <v>0</v>
      </c>
      <c r="EE66" s="2">
        <f>IF(PE66=0,($C$23/0.4536*IF(ISNA(MQ65),'Drive Train'!$F$16,'Drive Train'!$F$17)*4.448*$C$24*$C$21*Y$6)*SIGN(BQ66),BQ66)</f>
        <v>0</v>
      </c>
      <c r="EF66" s="2">
        <f>IF(PF66=0,($C$23/0.4536*IF(ISNA(MR65),'Drive Train'!$F$16,'Drive Train'!$F$17)*4.448*$C$24*$C$21*Z$6)*SIGN(BR66),BR66)</f>
        <v>0</v>
      </c>
      <c r="EG66" s="2">
        <f>IF(PG66=0,($C$23/0.4536*IF(ISNA(MS65),'Drive Train'!$F$16,'Drive Train'!$F$17)*4.448*$C$24*$C$21*AA$6)*SIGN(BS66),BS66)</f>
        <v>0</v>
      </c>
      <c r="EH66" s="2">
        <f>IF(PH66=0,($C$23/0.4536*IF(ISNA(MT65),'Drive Train'!$F$16,'Drive Train'!$F$17)*4.448*$C$24*$C$21*AB$6)*SIGN(BT66),BT66)</f>
        <v>0</v>
      </c>
      <c r="EI66" s="2">
        <f>IF(PI66=0,($C$23/0.4536*IF(ISNA(MU65),'Drive Train'!$F$16,'Drive Train'!$F$17)*4.448*$C$24*$C$21*AC$6)*SIGN(BU66),BU66)</f>
        <v>0</v>
      </c>
      <c r="EJ66" s="2">
        <f>IF(PJ66=0,($C$23/0.4536*IF(ISNA(MV65),'Drive Train'!$F$16,'Drive Train'!$F$17)*4.448*$C$24*$C$21*AD$6)*SIGN(BV66),BV66)</f>
        <v>0</v>
      </c>
      <c r="EK66" s="2">
        <f>IF(PK66=0,($C$23/0.4536*IF(ISNA(MW65),'Drive Train'!$F$16,'Drive Train'!$F$17)*4.448*$C$24*$C$21*AE$6)*SIGN(BW66),BW66)</f>
        <v>0</v>
      </c>
      <c r="EL66" s="2">
        <f>IF(PL66=0,($C$23/0.4536*IF(ISNA(MX65),'Drive Train'!$F$16,'Drive Train'!$F$17)*4.448*$C$24*$C$21*AF$6)*SIGN(BX66),BX66)</f>
        <v>0</v>
      </c>
      <c r="EM66" s="2">
        <f>IF(PM66=0,($C$23/0.4536*IF(ISNA(MY65),'Drive Train'!$F$16,'Drive Train'!$F$17)*4.448*$C$24*$C$21*AG$6)*SIGN(BY66),BY66)</f>
        <v>0</v>
      </c>
      <c r="EN66" s="2">
        <f>IF(PN66=0,($C$23/0.4536*IF(ISNA(MZ65),'Drive Train'!$F$16,'Drive Train'!$F$17)*4.448*$C$24*$C$21*AH$6)*SIGN(BZ66),BZ66)</f>
        <v>0</v>
      </c>
      <c r="EO66" s="2">
        <f>IF(PO66=0,($C$23/0.4536*IF(ISNA(NA65),'Drive Train'!$F$16,'Drive Train'!$F$17)*4.448*$C$24*$C$21*AI$6)*SIGN(CA66),CA66)</f>
        <v>0</v>
      </c>
      <c r="EP66" s="2">
        <f>IF(PP66=0,($C$23/0.4536*IF(ISNA(NB65),'Drive Train'!$F$16,'Drive Train'!$F$17)*4.448*$C$24*$C$21*AJ$6)*SIGN(CB66),CB66)</f>
        <v>0</v>
      </c>
      <c r="EQ66" s="2">
        <f>IF(PQ66=0,($C$23/0.4536*IF(ISNA(NC65),'Drive Train'!$F$16,'Drive Train'!$F$17)*4.448*$C$24*$C$21*AK$6)*SIGN(CC66),CC66)</f>
        <v>0</v>
      </c>
      <c r="ER66" s="2">
        <f>IF(PR66=0,($C$23/0.4536*IF(ISNA(ND65),'Drive Train'!$F$16,'Drive Train'!$F$17)*4.448*$C$24*$C$21*AL$6)*SIGN(CD66),CD66)</f>
        <v>0</v>
      </c>
      <c r="ES66" s="2">
        <f>IF(PS66=0,($C$23/0.4536*IF(ISNA(NE65),'Drive Train'!$F$16,'Drive Train'!$F$17)*4.448*$C$24*$C$21*AM$6)*SIGN(CE66),CE66)</f>
        <v>0</v>
      </c>
      <c r="ET66" s="61">
        <f t="shared" si="413"/>
        <v>2.3200000000000012</v>
      </c>
      <c r="EU66" s="255">
        <f>MAX(MIN(IF(AND(OY65=1,NG66&lt;0),-1,1)*(DC66-$C$15)/($C$14-$C$15)*$C$12*$C$21-$C$33*LO66/AO$6 -  OY65*$C$33/$C$21,DY65/$C$19),MAX(EU$8:EU65)*-1)</f>
        <v>-0.41901278791278296</v>
      </c>
      <c r="EV66" s="255">
        <f>MAX(MIN(IF(AND(OZ65=1,NH66&lt;0),-1,1)*(DD66-$C$15)/($C$14-$C$15)*$C$12*$C$21-$C$33*LP66/AP$6 -  OZ65*$C$33/$C$21,DZ65/$C$19),MAX(EV$8:EV65)*-1)</f>
        <v>-0.42349134493704932</v>
      </c>
      <c r="EW66" s="255">
        <f>MAX(MIN(IF(AND(PA65=1,NI66&lt;0),-1,1)*(DE66-$C$15)/($C$14-$C$15)*$C$12*$C$21-$C$33*LQ66/AQ$6 -  PA65*$C$33/$C$21,EA65/$C$19),MAX(EW$8:EW65)*-1)</f>
        <v>-0.45827205116481912</v>
      </c>
      <c r="EX66" s="255">
        <f>MAX(MIN(IF(AND(PB65=1,NJ66&lt;0),-1,1)*(DF66-$C$15)/($C$14-$C$15)*$C$12*$C$21-$C$33*LR66/AR$6 -  PB65*$C$33/$C$21,EB65/$C$19),MAX(EX$8:EX65)*-1)</f>
        <v>-0.47689462211394595</v>
      </c>
      <c r="EY66" s="255">
        <f>MAX(MIN(IF(AND(PC65=1,NK66&lt;0),-1,1)*(DG66-$C$15)/($C$14-$C$15)*$C$12*$C$21-$C$33*LS66/AS$6 -  PC65*$C$33/$C$21,EC65/$C$19),MAX(EY$8:EY65)*-1)</f>
        <v>-0.47501929162739742</v>
      </c>
      <c r="EZ66" s="255">
        <f>MAX(MIN(IF(AND(PD65=1,NL66&lt;0),-1,1)*(DH66-$C$15)/($C$14-$C$15)*$C$12*$C$21-$C$33*LT66/AT$6 -  PD65*$C$33/$C$21,ED65/$C$19),MAX(EZ$8:EZ65)*-1)</f>
        <v>-0.45494100491751543</v>
      </c>
      <c r="FA66" s="255">
        <f>MAX(MIN(IF(AND(PE65=1,NM66&lt;0),-1,1)*(DI66-$C$15)/($C$14-$C$15)*$C$12*$C$21-$C$33*LU66/AU$6 -  PE65*$C$33/$C$21,EE65/$C$19),MAX(FA$8:FA65)*-1)</f>
        <v>-0.4378186415247497</v>
      </c>
      <c r="FB66" s="255">
        <f>MAX(MIN(IF(AND(PF65=1,NN66&lt;0),-1,1)*(DJ66-$C$15)/($C$14-$C$15)*$C$12*$C$21-$C$33*LV66/AV$6 -  PF65*$C$33/$C$21,EF65/$C$19),MAX(FB$8:FB65)*-1)</f>
        <v>-0.42134454126055404</v>
      </c>
      <c r="FC66" s="255">
        <f>MAX(MIN(IF(AND(PG65=1,NO66&lt;0),-1,1)*(DK66-$C$15)/($C$14-$C$15)*$C$12*$C$21-$C$33*LW66/AW$6 -  PG65*$C$33/$C$21,EG65/$C$19),MAX(FC$8:FC65)*-1)</f>
        <v>-0.42275093563431576</v>
      </c>
      <c r="FD66" s="255">
        <f>MAX(MIN(IF(AND(PH65=1,NP66&lt;0),-1,1)*(DL66-$C$15)/($C$14-$C$15)*$C$12*$C$21-$C$33*LX66/AX$6 -  PH65*$C$33/$C$21,EH65/$C$19),MAX(FD$8:FD65)*-1)</f>
        <v>-0.43766794999970771</v>
      </c>
      <c r="FE66" s="255">
        <f>MAX(MIN(IF(AND(PI65=1,NQ66&lt;0),-1,1)*(DM66-$C$15)/($C$14-$C$15)*$C$12*$C$21-$C$33*LY66/AY$6 -  PI65*$C$33/$C$21,EI65/$C$19),MAX(FE$8:FE65)*-1)</f>
        <v>-0.47083251592406616</v>
      </c>
      <c r="FF66" s="255">
        <f>MAX(MIN(IF(AND(PJ65=1,NR66&lt;0),-1,1)*(DN66-$C$15)/($C$14-$C$15)*$C$12*$C$21-$C$33*LZ66/AZ$6 -  PJ65*$C$33/$C$21,EJ65/$C$19),MAX(FF$8:FF65)*-1)</f>
        <v>-0.3680167733157455</v>
      </c>
      <c r="FG66" s="255">
        <f>MAX(MIN(IF(AND(PK65=1,NS66&lt;0),-1,1)*(DO66-$C$15)/($C$14-$C$15)*$C$12*$C$21-$C$33*MA66/BA$6 -  PK65*$C$33/$C$21,EK65/$C$19),MAX(FG$8:FG65)*-1)</f>
        <v>-0.45071531341950627</v>
      </c>
      <c r="FH66" s="255">
        <f>MAX(MIN(IF(AND(PL65=1,NT66&lt;0),-1,1)*(DP66-$C$15)/($C$14-$C$15)*$C$12*$C$21-$C$33*MB66/BB$6 -  PL65*$C$33/$C$21,EL65/$C$19),MAX(FH$8:FH65)*-1)</f>
        <v>-0.48345067800015762</v>
      </c>
      <c r="FI66" s="255">
        <f>MAX(MIN(IF(AND(PM65=1,NU66&lt;0),-1,1)*(DQ66-$C$15)/($C$14-$C$15)*$C$12*$C$21-$C$33*MC66/BC$6 -  PM65*$C$33/$C$21,EM65/$C$19),MAX(FI$8:FI65)*-1)</f>
        <v>-0.45898453009439216</v>
      </c>
      <c r="FJ66" s="255">
        <f>MAX(MIN(IF(AND(PN65=1,NV66&lt;0),-1,1)*(DR66-$C$15)/($C$14-$C$15)*$C$12*$C$21-$C$33*MD66/BD$6 -  PN65*$C$33/$C$21,EN65/$C$19),MAX(FJ$8:FJ65)*-1)</f>
        <v>-0.43851997304315643</v>
      </c>
      <c r="FK66" s="255">
        <f>MAX(MIN(IF(AND(PO65=1,NW66&lt;0),-1,1)*(DS66-$C$15)/($C$14-$C$15)*$C$12*$C$21-$C$33*ME66/BE$6 -  PO65*$C$33/$C$21,EO65/$C$19),MAX(FK$8:FK65)*-1)</f>
        <v>-0.43857938606181168</v>
      </c>
      <c r="FL66" s="255">
        <f>MAX(MIN(IF(AND(PP65=1,NX66&lt;0),-1,1)*(DT66-$C$15)/($C$14-$C$15)*$C$12*$C$21-$C$33*MF66/BF$6 -  PP65*$C$33/$C$21,EP65/$C$19),MAX(FL$8:FL65)*-1)</f>
        <v>-0.42868188499341497</v>
      </c>
      <c r="FM66" s="255">
        <f>MAX(MIN(IF(AND(PQ65=1,NY66&lt;0),-1,1)*(DU66-$C$15)/($C$14-$C$15)*$C$12*$C$21-$C$33*MG66/BG$6 -  PQ65*$C$33/$C$21,EQ65/$C$19),MAX(FM$8:FM65)*-1)</f>
        <v>-0.42870080047922582</v>
      </c>
      <c r="FN66" s="255">
        <f>MAX(MIN(IF(AND(PR65=1,NZ66&lt;0),-1,1)*(DV66-$C$15)/($C$14-$C$15)*$C$12*$C$21-$C$33*MH66/BH$6 -  PR65*$C$33/$C$21,ER65/$C$19),MAX(FN$8:FN65)*-1)</f>
        <v>-0.4190079836619468</v>
      </c>
      <c r="FO66" s="255">
        <f>MAX(MIN(IF(AND(PS65=1,OA66&lt;0),-1,1)*(DW66-$C$15)/($C$14-$C$15)*$C$12*$C$21-$C$33*MI66/BI$6 -  PS65*$C$33/$C$21,ES65/$C$19),MAX(FO$8:FO65)*-1)</f>
        <v>-0.41900849962098813</v>
      </c>
      <c r="FP66" s="61">
        <f t="shared" si="164"/>
        <v>2.3200000000000012</v>
      </c>
      <c r="FQ66" s="256">
        <f t="shared" si="457"/>
        <v>2.7495000000000003</v>
      </c>
      <c r="FR66" s="256">
        <f t="shared" si="458"/>
        <v>2.7495000000000003</v>
      </c>
      <c r="FS66" s="256">
        <f t="shared" si="459"/>
        <v>2.7495000000000003</v>
      </c>
      <c r="FT66" s="256">
        <f t="shared" si="460"/>
        <v>2.7495000000000003</v>
      </c>
      <c r="FU66" s="256">
        <f t="shared" si="461"/>
        <v>2.7495000000000003</v>
      </c>
      <c r="FV66" s="256">
        <f t="shared" si="462"/>
        <v>2.7495000000000003</v>
      </c>
      <c r="FW66" s="256">
        <f t="shared" si="463"/>
        <v>2.7495000000000003</v>
      </c>
      <c r="FX66" s="256">
        <f t="shared" si="464"/>
        <v>2.7495000000000003</v>
      </c>
      <c r="FY66" s="256">
        <f t="shared" si="465"/>
        <v>2.7495000000000003</v>
      </c>
      <c r="FZ66" s="256">
        <f t="shared" si="466"/>
        <v>2.7495000000000003</v>
      </c>
      <c r="GA66" s="256">
        <f t="shared" si="467"/>
        <v>2.7495000000000003</v>
      </c>
      <c r="GB66" s="256">
        <f t="shared" si="468"/>
        <v>2.7495000000000003</v>
      </c>
      <c r="GC66" s="256">
        <f t="shared" si="469"/>
        <v>2.7495000000000003</v>
      </c>
      <c r="GD66" s="256">
        <f t="shared" si="470"/>
        <v>2.7495000000000003</v>
      </c>
      <c r="GE66" s="256">
        <f t="shared" si="471"/>
        <v>2.7495000000000003</v>
      </c>
      <c r="GF66" s="256">
        <f t="shared" si="472"/>
        <v>2.7495000000000003</v>
      </c>
      <c r="GG66" s="256">
        <f t="shared" si="473"/>
        <v>2.7495000000000003</v>
      </c>
      <c r="GH66" s="256">
        <f t="shared" si="474"/>
        <v>2.7495000000000003</v>
      </c>
      <c r="GI66" s="256">
        <f t="shared" si="475"/>
        <v>2.7495000000000003</v>
      </c>
      <c r="GJ66" s="256">
        <f t="shared" si="476"/>
        <v>2.7495000000000003</v>
      </c>
      <c r="GK66" s="256">
        <f t="shared" si="477"/>
        <v>2.7495000000000003</v>
      </c>
      <c r="GL66" s="61">
        <f t="shared" si="186"/>
        <v>2.3200000000000012</v>
      </c>
      <c r="GM66" s="57">
        <f t="shared" si="414"/>
        <v>-10.844850963879722</v>
      </c>
      <c r="GN66" s="57">
        <f t="shared" si="415"/>
        <v>-3.0690140797362688</v>
      </c>
      <c r="GO66" s="57">
        <f t="shared" si="416"/>
        <v>-4.797097619967146</v>
      </c>
      <c r="GP66" s="57">
        <f t="shared" si="417"/>
        <v>-6.5280455916881532</v>
      </c>
      <c r="GQ66" s="57">
        <f t="shared" si="418"/>
        <v>-8.032345391909363</v>
      </c>
      <c r="GR66" s="57">
        <f t="shared" si="419"/>
        <v>-9.1581325243216902</v>
      </c>
      <c r="GS66" s="57">
        <f t="shared" si="420"/>
        <v>-10.223605419031822</v>
      </c>
      <c r="GT66" s="57">
        <f t="shared" si="421"/>
        <v>-11.196006557622914</v>
      </c>
      <c r="GU66" s="57">
        <f t="shared" si="422"/>
        <v>-12.594998903544806</v>
      </c>
      <c r="GV66" s="57">
        <f t="shared" si="423"/>
        <v>-14.449087931949521</v>
      </c>
      <c r="GW66" s="57">
        <f t="shared" si="424"/>
        <v>-17.060462248448125</v>
      </c>
      <c r="GX66" s="57">
        <f t="shared" si="425"/>
        <v>-9.5249767404423658</v>
      </c>
      <c r="GY66" s="57">
        <f t="shared" si="426"/>
        <v>-11.665372852988682</v>
      </c>
      <c r="GZ66" s="57">
        <f t="shared" si="427"/>
        <v>-12.512626589309797</v>
      </c>
      <c r="HA66" s="57">
        <f t="shared" si="428"/>
        <v>-11.879395968783978</v>
      </c>
      <c r="HB66" s="57">
        <f t="shared" si="429"/>
        <v>-11.349734159730406</v>
      </c>
      <c r="HC66" s="57">
        <f t="shared" si="430"/>
        <v>-11.351271882089286</v>
      </c>
      <c r="HD66" s="57">
        <f t="shared" si="431"/>
        <v>-11.095105657339255</v>
      </c>
      <c r="HE66" s="57">
        <f t="shared" si="432"/>
        <v>-11.095595226226997</v>
      </c>
      <c r="HF66" s="57">
        <f t="shared" si="433"/>
        <v>-10.844726620695424</v>
      </c>
      <c r="HG66" s="57">
        <f t="shared" si="434"/>
        <v>-10.844739974700522</v>
      </c>
      <c r="HH66" s="61">
        <f t="shared" si="187"/>
        <v>2.3200000000000012</v>
      </c>
      <c r="HI66" s="57">
        <f t="shared" si="188"/>
        <v>10.844850963879722</v>
      </c>
      <c r="HJ66" s="57">
        <f t="shared" si="189"/>
        <v>3.0690140797362688</v>
      </c>
      <c r="HK66" s="57">
        <f t="shared" si="190"/>
        <v>4.797097619967146</v>
      </c>
      <c r="HL66" s="57">
        <f t="shared" si="191"/>
        <v>6.5280455916881532</v>
      </c>
      <c r="HM66" s="57">
        <f t="shared" si="192"/>
        <v>8.032345391909363</v>
      </c>
      <c r="HN66" s="57">
        <f t="shared" si="193"/>
        <v>9.1581325243216902</v>
      </c>
      <c r="HO66" s="57">
        <f t="shared" si="194"/>
        <v>10.223605419031822</v>
      </c>
      <c r="HP66" s="57">
        <f t="shared" si="195"/>
        <v>11.196006557622914</v>
      </c>
      <c r="HQ66" s="57">
        <f t="shared" si="196"/>
        <v>12.594998903544806</v>
      </c>
      <c r="HR66" s="57">
        <f t="shared" si="197"/>
        <v>14.449087931949521</v>
      </c>
      <c r="HS66" s="57">
        <f t="shared" si="198"/>
        <v>17.060462248448125</v>
      </c>
      <c r="HT66" s="57">
        <f t="shared" si="199"/>
        <v>9.5249767404423658</v>
      </c>
      <c r="HU66" s="57">
        <f t="shared" si="200"/>
        <v>11.665372852988682</v>
      </c>
      <c r="HV66" s="57">
        <f t="shared" si="201"/>
        <v>12.512626589309797</v>
      </c>
      <c r="HW66" s="57">
        <f t="shared" si="202"/>
        <v>11.879395968783978</v>
      </c>
      <c r="HX66" s="57">
        <f t="shared" si="203"/>
        <v>11.349734159730406</v>
      </c>
      <c r="HY66" s="57">
        <f t="shared" si="204"/>
        <v>11.351271882089286</v>
      </c>
      <c r="HZ66" s="57">
        <f t="shared" si="205"/>
        <v>11.095105657339255</v>
      </c>
      <c r="IA66" s="57">
        <f t="shared" si="206"/>
        <v>11.095595226226997</v>
      </c>
      <c r="IB66" s="57">
        <f t="shared" si="207"/>
        <v>10.844726620695424</v>
      </c>
      <c r="IC66" s="57">
        <f t="shared" si="208"/>
        <v>10.844739974700522</v>
      </c>
      <c r="ID66" s="61">
        <f t="shared" si="209"/>
        <v>2.3200000000000012</v>
      </c>
      <c r="IE66" s="57">
        <f t="shared" si="210"/>
        <v>0</v>
      </c>
      <c r="IF66" s="57">
        <f t="shared" si="211"/>
        <v>0</v>
      </c>
      <c r="IG66" s="57">
        <f t="shared" si="212"/>
        <v>0</v>
      </c>
      <c r="IH66" s="57">
        <f t="shared" si="213"/>
        <v>0</v>
      </c>
      <c r="II66" s="57">
        <f t="shared" si="214"/>
        <v>0</v>
      </c>
      <c r="IJ66" s="57">
        <f t="shared" si="215"/>
        <v>0</v>
      </c>
      <c r="IK66" s="57">
        <f t="shared" si="216"/>
        <v>0</v>
      </c>
      <c r="IL66" s="57">
        <f t="shared" si="217"/>
        <v>0</v>
      </c>
      <c r="IM66" s="57">
        <f t="shared" si="218"/>
        <v>0</v>
      </c>
      <c r="IN66" s="57">
        <f t="shared" si="219"/>
        <v>0</v>
      </c>
      <c r="IO66" s="57">
        <f t="shared" si="220"/>
        <v>0</v>
      </c>
      <c r="IP66" s="57">
        <f t="shared" si="221"/>
        <v>2.3007461591165725</v>
      </c>
      <c r="IQ66" s="57">
        <f t="shared" si="222"/>
        <v>0</v>
      </c>
      <c r="IR66" s="57">
        <f t="shared" si="223"/>
        <v>0</v>
      </c>
      <c r="IS66" s="57">
        <f t="shared" si="224"/>
        <v>0</v>
      </c>
      <c r="IT66" s="57">
        <f t="shared" si="225"/>
        <v>0</v>
      </c>
      <c r="IU66" s="57">
        <f t="shared" si="226"/>
        <v>0</v>
      </c>
      <c r="IV66" s="57">
        <f t="shared" si="227"/>
        <v>0</v>
      </c>
      <c r="IW66" s="57">
        <f t="shared" si="228"/>
        <v>0</v>
      </c>
      <c r="IX66" s="57">
        <f t="shared" si="229"/>
        <v>0</v>
      </c>
      <c r="IY66" s="57">
        <f t="shared" si="230"/>
        <v>0</v>
      </c>
      <c r="IZ66" s="61">
        <f t="shared" si="231"/>
        <v>2.3200000000000012</v>
      </c>
      <c r="JA66" s="256" t="e">
        <f t="shared" si="349"/>
        <v>#N/A</v>
      </c>
      <c r="JB66" s="256" t="e">
        <f t="shared" si="350"/>
        <v>#N/A</v>
      </c>
      <c r="JC66" s="256" t="e">
        <f t="shared" si="351"/>
        <v>#N/A</v>
      </c>
      <c r="JD66" s="256" t="e">
        <f t="shared" si="352"/>
        <v>#N/A</v>
      </c>
      <c r="JE66" s="256" t="e">
        <f t="shared" si="353"/>
        <v>#N/A</v>
      </c>
      <c r="JF66" s="256" t="e">
        <f t="shared" si="354"/>
        <v>#N/A</v>
      </c>
      <c r="JG66" s="256" t="e">
        <f t="shared" si="355"/>
        <v>#N/A</v>
      </c>
      <c r="JH66" s="256" t="e">
        <f t="shared" si="356"/>
        <v>#N/A</v>
      </c>
      <c r="JI66" s="256" t="e">
        <f t="shared" si="357"/>
        <v>#N/A</v>
      </c>
      <c r="JJ66" s="256" t="e">
        <f t="shared" si="358"/>
        <v>#N/A</v>
      </c>
      <c r="JK66" s="256" t="e">
        <f t="shared" si="359"/>
        <v>#N/A</v>
      </c>
      <c r="JL66" s="256" t="e">
        <f t="shared" si="360"/>
        <v>#N/A</v>
      </c>
      <c r="JM66" s="256" t="e">
        <f t="shared" si="361"/>
        <v>#N/A</v>
      </c>
      <c r="JN66" s="256" t="e">
        <f t="shared" si="362"/>
        <v>#N/A</v>
      </c>
      <c r="JO66" s="256" t="e">
        <f t="shared" si="363"/>
        <v>#N/A</v>
      </c>
      <c r="JP66" s="256" t="e">
        <f t="shared" si="364"/>
        <v>#N/A</v>
      </c>
      <c r="JQ66" s="256" t="e">
        <f t="shared" si="365"/>
        <v>#N/A</v>
      </c>
      <c r="JR66" s="256" t="e">
        <f t="shared" si="366"/>
        <v>#N/A</v>
      </c>
      <c r="JS66" s="256" t="e">
        <f t="shared" si="367"/>
        <v>#N/A</v>
      </c>
      <c r="JT66" s="256" t="e">
        <f t="shared" si="368"/>
        <v>#N/A</v>
      </c>
      <c r="JU66" s="256" t="e">
        <f t="shared" si="369"/>
        <v>#N/A</v>
      </c>
      <c r="JV66" s="61">
        <f t="shared" si="233"/>
        <v>2.3200000000000012</v>
      </c>
      <c r="JW66" s="46">
        <f t="shared" si="478"/>
        <v>0</v>
      </c>
      <c r="JX66" s="46">
        <f t="shared" si="479"/>
        <v>0</v>
      </c>
      <c r="JY66" s="46">
        <f t="shared" si="480"/>
        <v>0</v>
      </c>
      <c r="JZ66" s="46">
        <f t="shared" si="481"/>
        <v>0</v>
      </c>
      <c r="KA66" s="46">
        <f t="shared" si="482"/>
        <v>0</v>
      </c>
      <c r="KB66" s="46">
        <f t="shared" si="483"/>
        <v>0</v>
      </c>
      <c r="KC66" s="46">
        <f t="shared" si="484"/>
        <v>0</v>
      </c>
      <c r="KD66" s="46">
        <f t="shared" si="485"/>
        <v>0</v>
      </c>
      <c r="KE66" s="46">
        <f t="shared" si="486"/>
        <v>0</v>
      </c>
      <c r="KF66" s="46">
        <f t="shared" si="487"/>
        <v>0</v>
      </c>
      <c r="KG66" s="46">
        <f t="shared" si="488"/>
        <v>0</v>
      </c>
      <c r="KH66" s="46">
        <f t="shared" si="489"/>
        <v>0</v>
      </c>
      <c r="KI66" s="46">
        <f t="shared" si="490"/>
        <v>0</v>
      </c>
      <c r="KJ66" s="46">
        <f t="shared" si="491"/>
        <v>0</v>
      </c>
      <c r="KK66" s="46">
        <f t="shared" si="492"/>
        <v>0</v>
      </c>
      <c r="KL66" s="46">
        <f t="shared" si="493"/>
        <v>0</v>
      </c>
      <c r="KM66" s="46">
        <f t="shared" si="494"/>
        <v>0</v>
      </c>
      <c r="KN66" s="46">
        <f t="shared" si="495"/>
        <v>0</v>
      </c>
      <c r="KO66" s="46">
        <f t="shared" si="496"/>
        <v>0</v>
      </c>
      <c r="KP66" s="46">
        <f t="shared" si="497"/>
        <v>0</v>
      </c>
      <c r="KQ66" s="46">
        <f t="shared" si="498"/>
        <v>0</v>
      </c>
      <c r="KR66" s="61">
        <f t="shared" si="255"/>
        <v>2.3200000000000012</v>
      </c>
      <c r="KS66" s="1">
        <f t="shared" si="499"/>
        <v>0</v>
      </c>
      <c r="KT66" s="1">
        <f t="shared" si="500"/>
        <v>0</v>
      </c>
      <c r="KU66" s="1">
        <f t="shared" si="501"/>
        <v>0</v>
      </c>
      <c r="KV66" s="1">
        <f t="shared" si="502"/>
        <v>0</v>
      </c>
      <c r="KW66" s="1">
        <f t="shared" si="503"/>
        <v>0</v>
      </c>
      <c r="KX66" s="1">
        <f t="shared" si="504"/>
        <v>0</v>
      </c>
      <c r="KY66" s="1">
        <f t="shared" si="505"/>
        <v>0</v>
      </c>
      <c r="KZ66" s="1">
        <f t="shared" si="506"/>
        <v>0</v>
      </c>
      <c r="LA66" s="1">
        <f t="shared" si="507"/>
        <v>0</v>
      </c>
      <c r="LB66" s="1">
        <f t="shared" si="508"/>
        <v>0</v>
      </c>
      <c r="LC66" s="1">
        <f t="shared" si="509"/>
        <v>0</v>
      </c>
      <c r="LD66" s="1">
        <f t="shared" si="510"/>
        <v>0</v>
      </c>
      <c r="LE66" s="1">
        <f t="shared" si="511"/>
        <v>0</v>
      </c>
      <c r="LF66" s="1">
        <f t="shared" si="512"/>
        <v>0</v>
      </c>
      <c r="LG66" s="1">
        <f t="shared" si="513"/>
        <v>0</v>
      </c>
      <c r="LH66" s="1">
        <f t="shared" si="514"/>
        <v>0</v>
      </c>
      <c r="LI66" s="1">
        <f t="shared" si="515"/>
        <v>0</v>
      </c>
      <c r="LJ66" s="1">
        <f t="shared" si="516"/>
        <v>0</v>
      </c>
      <c r="LK66" s="1">
        <f t="shared" si="517"/>
        <v>0</v>
      </c>
      <c r="LL66" s="1">
        <f t="shared" si="518"/>
        <v>0</v>
      </c>
      <c r="LM66" s="1">
        <f t="shared" si="519"/>
        <v>0</v>
      </c>
      <c r="LN66" s="61">
        <f t="shared" si="277"/>
        <v>2.3200000000000012</v>
      </c>
      <c r="LO66" s="57">
        <f t="shared" si="278"/>
        <v>3.9463056222950565</v>
      </c>
      <c r="LP66" s="57">
        <f t="shared" si="279"/>
        <v>14.828019282784682</v>
      </c>
      <c r="LQ66" s="57">
        <f t="shared" si="280"/>
        <v>14.212280698111634</v>
      </c>
      <c r="LR66" s="57">
        <f t="shared" si="281"/>
        <v>12.484183433709299</v>
      </c>
      <c r="LS66" s="57">
        <f t="shared" si="282"/>
        <v>9.9745088552484606</v>
      </c>
      <c r="LT66" s="57">
        <f t="shared" si="283"/>
        <v>7.1938315023870336</v>
      </c>
      <c r="LU66" s="57">
        <f t="shared" si="284"/>
        <v>5.3305993225569166</v>
      </c>
      <c r="LV66" s="57">
        <f t="shared" si="285"/>
        <v>3.9480385412644372</v>
      </c>
      <c r="LW66" s="57">
        <f t="shared" si="286"/>
        <v>3.5772957703852581</v>
      </c>
      <c r="LX66" s="57">
        <f t="shared" si="287"/>
        <v>3.7650020645275752</v>
      </c>
      <c r="LY66" s="57">
        <f t="shared" si="288"/>
        <v>4.5175217222902031</v>
      </c>
      <c r="LZ66" s="57">
        <f t="shared" si="289"/>
        <v>11.285078509308144</v>
      </c>
      <c r="MA66" s="57">
        <f t="shared" si="290"/>
        <v>8.969302019913</v>
      </c>
      <c r="MB66" s="57">
        <f t="shared" si="291"/>
        <v>6.9036308231830965</v>
      </c>
      <c r="MC66" s="57">
        <f t="shared" si="292"/>
        <v>5.7807766193557315</v>
      </c>
      <c r="MD66" s="57">
        <f t="shared" si="293"/>
        <v>4.8415722132125785</v>
      </c>
      <c r="ME66" s="57">
        <f t="shared" si="294"/>
        <v>4.8442989259757026</v>
      </c>
      <c r="MF66" s="57">
        <f t="shared" si="295"/>
        <v>4.3900610653676493</v>
      </c>
      <c r="MG66" s="57">
        <f t="shared" si="296"/>
        <v>4.3909291763936249</v>
      </c>
      <c r="MH66" s="57">
        <f t="shared" si="297"/>
        <v>3.9460851350623116</v>
      </c>
      <c r="MI66" s="57">
        <f t="shared" si="298"/>
        <v>3.9461088145880296</v>
      </c>
      <c r="MJ66" s="61">
        <f t="shared" si="299"/>
        <v>2.3200000000000012</v>
      </c>
      <c r="MK66" s="57" t="e">
        <f t="shared" si="435"/>
        <v>#N/A</v>
      </c>
      <c r="ML66" s="57" t="e">
        <f t="shared" si="370"/>
        <v>#N/A</v>
      </c>
      <c r="MM66" s="57" t="e">
        <f t="shared" si="371"/>
        <v>#N/A</v>
      </c>
      <c r="MN66" s="57" t="e">
        <f t="shared" si="372"/>
        <v>#N/A</v>
      </c>
      <c r="MO66" s="57" t="e">
        <f t="shared" si="373"/>
        <v>#N/A</v>
      </c>
      <c r="MP66" s="57" t="e">
        <f t="shared" si="374"/>
        <v>#N/A</v>
      </c>
      <c r="MQ66" s="57" t="e">
        <f t="shared" si="375"/>
        <v>#N/A</v>
      </c>
      <c r="MR66" s="57" t="e">
        <f t="shared" si="376"/>
        <v>#N/A</v>
      </c>
      <c r="MS66" s="57" t="e">
        <f t="shared" si="377"/>
        <v>#N/A</v>
      </c>
      <c r="MT66" s="57" t="e">
        <f t="shared" si="378"/>
        <v>#N/A</v>
      </c>
      <c r="MU66" s="57" t="e">
        <f t="shared" si="379"/>
        <v>#N/A</v>
      </c>
      <c r="MV66" s="57" t="e">
        <f t="shared" si="380"/>
        <v>#N/A</v>
      </c>
      <c r="MW66" s="57" t="e">
        <f t="shared" si="381"/>
        <v>#N/A</v>
      </c>
      <c r="MX66" s="57" t="e">
        <f t="shared" si="382"/>
        <v>#N/A</v>
      </c>
      <c r="MY66" s="57" t="e">
        <f t="shared" si="383"/>
        <v>#N/A</v>
      </c>
      <c r="MZ66" s="57" t="e">
        <f t="shared" si="384"/>
        <v>#N/A</v>
      </c>
      <c r="NA66" s="57" t="e">
        <f t="shared" si="385"/>
        <v>#N/A</v>
      </c>
      <c r="NB66" s="57" t="e">
        <f t="shared" si="386"/>
        <v>#N/A</v>
      </c>
      <c r="NC66" s="57" t="e">
        <f t="shared" si="387"/>
        <v>#N/A</v>
      </c>
      <c r="ND66" s="57" t="e">
        <f t="shared" si="388"/>
        <v>#N/A</v>
      </c>
      <c r="NE66" s="57" t="e">
        <f t="shared" si="389"/>
        <v>#N/A</v>
      </c>
      <c r="NF66" s="61">
        <f t="shared" si="320"/>
        <v>2.3200000000000012</v>
      </c>
      <c r="NG66" s="256">
        <f>IF(OY65=0,MIN('Drive Train'!$F$35-FQ65*$C$19*'Drive Train'!$F$39,NG65+$C$39)-$C$7,IF(LO65-1&lt;=0,0,IF($C$37=Motors!$C$30,MAX(MAX(NG$8:NG65)*-1,NG65-$C$39),MAX(0,MAX(NG$8:NG65)*-1,NG65-$C$39))))</f>
        <v>0</v>
      </c>
      <c r="NH66" s="256">
        <f>IF(OZ65=0,MIN('Drive Train'!$F$35-FR65*$C$19*'Drive Train'!$F$39,NH65+$C$39)-$C$7,IF(LP65-1&lt;=0,0,IF($C$37=Motors!$C$30,MAX(MAX(NH$8:NH65)*-1,NH65-$C$39),MAX(0,MAX(NH$8:NH65)*-1,NH65-$C$39))))</f>
        <v>0</v>
      </c>
      <c r="NI66" s="256">
        <f>IF(PA65=0,MIN('Drive Train'!$F$35-FS65*$C$19*'Drive Train'!$F$39,NI65+$C$39)-$C$7,IF(LQ65-1&lt;=0,0,IF($C$37=Motors!$C$30,MAX(MAX(NI$8:NI65)*-1,NI65-$C$39),MAX(0,MAX(NI$8:NI65)*-1,NI65-$C$39))))</f>
        <v>0</v>
      </c>
      <c r="NJ66" s="256">
        <f>IF(PB65=0,MIN('Drive Train'!$F$35-FT65*$C$19*'Drive Train'!$F$39,NJ65+$C$39)-$C$7,IF(LR65-1&lt;=0,0,IF($C$37=Motors!$C$30,MAX(MAX(NJ$8:NJ65)*-1,NJ65-$C$39),MAX(0,MAX(NJ$8:NJ65)*-1,NJ65-$C$39))))</f>
        <v>0</v>
      </c>
      <c r="NK66" s="256">
        <f>IF(PC65=0,MIN('Drive Train'!$F$35-FU65*$C$19*'Drive Train'!$F$39,NK65+$C$39)-$C$7,IF(LS65-1&lt;=0,0,IF($C$37=Motors!$C$30,MAX(MAX(NK$8:NK65)*-1,NK65-$C$39),MAX(0,MAX(NK$8:NK65)*-1,NK65-$C$39))))</f>
        <v>0</v>
      </c>
      <c r="NL66" s="256">
        <f>IF(PD65=0,MIN('Drive Train'!$F$35-FV65*$C$19*'Drive Train'!$F$39,NL65+$C$39)-$C$7,IF(LT65-1&lt;=0,0,IF($C$37=Motors!$C$30,MAX(MAX(NL$8:NL65)*-1,NL65-$C$39),MAX(0,MAX(NL$8:NL65)*-1,NL65-$C$39))))</f>
        <v>0</v>
      </c>
      <c r="NM66" s="256">
        <f>IF(PE65=0,MIN('Drive Train'!$F$35-FW65*$C$19*'Drive Train'!$F$39,NM65+$C$39)-$C$7,IF(LU65-1&lt;=0,0,IF($C$37=Motors!$C$30,MAX(MAX(NM$8:NM65)*-1,NM65-$C$39),MAX(0,MAX(NM$8:NM65)*-1,NM65-$C$39))))</f>
        <v>0</v>
      </c>
      <c r="NN66" s="256">
        <f>IF(PF65=0,MIN('Drive Train'!$F$35-FX65*$C$19*'Drive Train'!$F$39,NN65+$C$39)-$C$7,IF(LV65-1&lt;=0,0,IF($C$37=Motors!$C$30,MAX(MAX(NN$8:NN65)*-1,NN65-$C$39),MAX(0,MAX(NN$8:NN65)*-1,NN65-$C$39))))</f>
        <v>0</v>
      </c>
      <c r="NO66" s="256">
        <f>IF(PG65=0,MIN('Drive Train'!$F$35-FY65*$C$19*'Drive Train'!$F$39,NO65+$C$39)-$C$7,IF(LW65-1&lt;=0,0,IF($C$37=Motors!$C$30,MAX(MAX(NO$8:NO65)*-1,NO65-$C$39),MAX(0,MAX(NO$8:NO65)*-1,NO65-$C$39))))</f>
        <v>0</v>
      </c>
      <c r="NP66" s="256">
        <f>IF(PH65=0,MIN('Drive Train'!$F$35-FZ65*$C$19*'Drive Train'!$F$39,NP65+$C$39)-$C$7,IF(LX65-1&lt;=0,0,IF($C$37=Motors!$C$30,MAX(MAX(NP$8:NP65)*-1,NP65-$C$39),MAX(0,MAX(NP$8:NP65)*-1,NP65-$C$39))))</f>
        <v>0</v>
      </c>
      <c r="NQ66" s="256">
        <f>IF(PI65=0,MIN('Drive Train'!$F$35-GA65*$C$19*'Drive Train'!$F$39,NQ65+$C$39)-$C$7,IF(LY65-1&lt;=0,0,IF($C$37=Motors!$C$30,MAX(MAX(NQ$8:NQ65)*-1,NQ65-$C$39),MAX(0,MAX(NQ$8:NQ65)*-1,NQ65-$C$39))))</f>
        <v>0</v>
      </c>
      <c r="NR66" s="256">
        <f>IF(PJ65=0,MIN('Drive Train'!$F$35-GB65*$C$19*'Drive Train'!$F$39,NR65+$C$39)-$C$7,IF(LZ65-1&lt;=0,0,IF($C$37=Motors!$C$30,MAX(MAX(NR$8:NR65)*-1,NR65-$C$39),MAX(0,MAX(NR$8:NR65)*-1,NR65-$C$39))))</f>
        <v>2.3007461591165725</v>
      </c>
      <c r="NS66" s="256">
        <f>IF(PK65=0,MIN('Drive Train'!$F$35-GC65*$C$19*'Drive Train'!$F$39,NS65+$C$39)-$C$7,IF(MA65-1&lt;=0,0,IF($C$37=Motors!$C$30,MAX(MAX(NS$8:NS65)*-1,NS65-$C$39),MAX(0,MAX(NS$8:NS65)*-1,NS65-$C$39))))</f>
        <v>0</v>
      </c>
      <c r="NT66" s="256">
        <f>IF(PL65=0,MIN('Drive Train'!$F$35-GD65*$C$19*'Drive Train'!$F$39,NT65+$C$39)-$C$7,IF(MB65-1&lt;=0,0,IF($C$37=Motors!$C$30,MAX(MAX(NT$8:NT65)*-1,NT65-$C$39),MAX(0,MAX(NT$8:NT65)*-1,NT65-$C$39))))</f>
        <v>0</v>
      </c>
      <c r="NU66" s="256">
        <f>IF(PM65=0,MIN('Drive Train'!$F$35-GE65*$C$19*'Drive Train'!$F$39,NU65+$C$39)-$C$7,IF(MC65-1&lt;=0,0,IF($C$37=Motors!$C$30,MAX(MAX(NU$8:NU65)*-1,NU65-$C$39),MAX(0,MAX(NU$8:NU65)*-1,NU65-$C$39))))</f>
        <v>0</v>
      </c>
      <c r="NV66" s="256">
        <f>IF(PN65=0,MIN('Drive Train'!$F$35-GF65*$C$19*'Drive Train'!$F$39,NV65+$C$39)-$C$7,IF(MD65-1&lt;=0,0,IF($C$37=Motors!$C$30,MAX(MAX(NV$8:NV65)*-1,NV65-$C$39),MAX(0,MAX(NV$8:NV65)*-1,NV65-$C$39))))</f>
        <v>0</v>
      </c>
      <c r="NW66" s="256">
        <f>IF(PO65=0,MIN('Drive Train'!$F$35-GG65*$C$19*'Drive Train'!$F$39,NW65+$C$39)-$C$7,IF(ME65-1&lt;=0,0,IF($C$37=Motors!$C$30,MAX(MAX(NW$8:NW65)*-1,NW65-$C$39),MAX(0,MAX(NW$8:NW65)*-1,NW65-$C$39))))</f>
        <v>0</v>
      </c>
      <c r="NX66" s="256">
        <f>IF(PP65=0,MIN('Drive Train'!$F$35-GH65*$C$19*'Drive Train'!$F$39,NX65+$C$39)-$C$7,IF(MF65-1&lt;=0,0,IF($C$37=Motors!$C$30,MAX(MAX(NX$8:NX65)*-1,NX65-$C$39),MAX(0,MAX(NX$8:NX65)*-1,NX65-$C$39))))</f>
        <v>0</v>
      </c>
      <c r="NY66" s="256">
        <f>IF(PQ65=0,MIN('Drive Train'!$F$35-GI65*$C$19*'Drive Train'!$F$39,NY65+$C$39)-$C$7,IF(MG65-1&lt;=0,0,IF($C$37=Motors!$C$30,MAX(MAX(NY$8:NY65)*-1,NY65-$C$39),MAX(0,MAX(NY$8:NY65)*-1,NY65-$C$39))))</f>
        <v>0</v>
      </c>
      <c r="NZ66" s="256">
        <f>IF(PR65=0,MIN('Drive Train'!$F$35-GJ65*$C$19*'Drive Train'!$F$39,NZ65+$C$39)-$C$7,IF(MH65-1&lt;=0,0,IF($C$37=Motors!$C$30,MAX(MAX(NZ$8:NZ65)*-1,NZ65-$C$39),MAX(0,MAX(NZ$8:NZ65)*-1,NZ65-$C$39))))</f>
        <v>0</v>
      </c>
      <c r="OA66" s="256">
        <f>IF(PS65=0,MIN('Drive Train'!$F$35-GK65*$C$19*'Drive Train'!$F$39,OA65+$C$39)-$C$7,IF(MI65-1&lt;=0,0,IF($C$37=Motors!$C$30,MAX(MAX(OA$8:OA65)*-1,OA65-$C$39),MAX(0,MAX(OA$8:OA65)*-1,OA65-$C$39))))</f>
        <v>0</v>
      </c>
      <c r="OB66" s="61">
        <f t="shared" si="321"/>
        <v>2.3200000000000012</v>
      </c>
      <c r="OC66" s="256">
        <f>'Drive Train'!$F$35-(FQ66*$C$13)*$C$19*'Drive Train'!$F$39</f>
        <v>12.23503</v>
      </c>
      <c r="OD66" s="256">
        <f>'Drive Train'!$F$35-(FR66*$C$13)*$C$19*'Drive Train'!$F$39</f>
        <v>12.23503</v>
      </c>
      <c r="OE66" s="256">
        <f>'Drive Train'!$F$35-(FS66*$C$13)*$C$19*'Drive Train'!$F$39</f>
        <v>12.23503</v>
      </c>
      <c r="OF66" s="256">
        <f>'Drive Train'!$F$35-(FT66*$C$13)*$C$19*'Drive Train'!$F$39</f>
        <v>12.23503</v>
      </c>
      <c r="OG66" s="256">
        <f>'Drive Train'!$F$35-(FU66*$C$13)*$C$19*'Drive Train'!$F$39</f>
        <v>12.23503</v>
      </c>
      <c r="OH66" s="256">
        <f>'Drive Train'!$F$35-(FV66*$C$13)*$C$19*'Drive Train'!$F$39</f>
        <v>12.23503</v>
      </c>
      <c r="OI66" s="256">
        <f>'Drive Train'!$F$35-(FW66*$C$13)*$C$19*'Drive Train'!$F$39</f>
        <v>12.23503</v>
      </c>
      <c r="OJ66" s="256">
        <f>'Drive Train'!$F$35-(FX66*$C$13)*$C$19*'Drive Train'!$F$39</f>
        <v>12.23503</v>
      </c>
      <c r="OK66" s="256">
        <f>'Drive Train'!$F$35-(FY66*$C$13)*$C$19*'Drive Train'!$F$39</f>
        <v>12.23503</v>
      </c>
      <c r="OL66" s="256">
        <f>'Drive Train'!$F$35-(FZ66*$C$13)*$C$19*'Drive Train'!$F$39</f>
        <v>12.23503</v>
      </c>
      <c r="OM66" s="256">
        <f>'Drive Train'!$F$35-(GA66*$C$13)*$C$19*'Drive Train'!$F$39</f>
        <v>12.23503</v>
      </c>
      <c r="ON66" s="256">
        <f>'Drive Train'!$F$35-(GB66*$C$13)*$C$19*'Drive Train'!$F$39</f>
        <v>12.23503</v>
      </c>
      <c r="OO66" s="256">
        <f>'Drive Train'!$F$35-(GC66*$C$13)*$C$19*'Drive Train'!$F$39</f>
        <v>12.23503</v>
      </c>
      <c r="OP66" s="256">
        <f>'Drive Train'!$F$35-(GD66*$C$13)*$C$19*'Drive Train'!$F$39</f>
        <v>12.23503</v>
      </c>
      <c r="OQ66" s="256">
        <f>'Drive Train'!$F$35-(GE66*$C$13)*$C$19*'Drive Train'!$F$39</f>
        <v>12.23503</v>
      </c>
      <c r="OR66" s="256">
        <f>'Drive Train'!$F$35-(GF66*$C$13)*$C$19*'Drive Train'!$F$39</f>
        <v>12.23503</v>
      </c>
      <c r="OS66" s="256">
        <f>'Drive Train'!$F$35-(GG66*$C$13)*$C$19*'Drive Train'!$F$39</f>
        <v>12.23503</v>
      </c>
      <c r="OT66" s="256">
        <f>'Drive Train'!$F$35-(GH66*$C$13)*$C$19*'Drive Train'!$F$39</f>
        <v>12.23503</v>
      </c>
      <c r="OU66" s="256">
        <f>'Drive Train'!$F$35-(GI66*$C$13)*$C$19*'Drive Train'!$F$39</f>
        <v>12.23503</v>
      </c>
      <c r="OV66" s="256">
        <f>'Drive Train'!$F$35-(GJ66*$C$13)*$C$19*'Drive Train'!$F$39</f>
        <v>12.23503</v>
      </c>
      <c r="OW66" s="256">
        <f>'Drive Train'!$F$35-(GK66*$C$13)*$C$19*'Drive Train'!$F$39</f>
        <v>12.23503</v>
      </c>
      <c r="OX66" s="61">
        <f t="shared" si="322"/>
        <v>2.3200000000000012</v>
      </c>
      <c r="OY66" s="1">
        <f>IF(PU66&gt;='Drive Train'!$F$29,1,0)</f>
        <v>1</v>
      </c>
      <c r="OZ66" s="1">
        <f>IF(PV66&gt;='Drive Train'!$F$29,1,0)</f>
        <v>1</v>
      </c>
      <c r="PA66" s="1">
        <f>IF(PW66&gt;='Drive Train'!$F$29,1,0)</f>
        <v>1</v>
      </c>
      <c r="PB66" s="1">
        <f>IF(PX66&gt;='Drive Train'!$F$29,1,0)</f>
        <v>1</v>
      </c>
      <c r="PC66" s="1">
        <f>IF(PY66&gt;='Drive Train'!$F$29,1,0)</f>
        <v>1</v>
      </c>
      <c r="PD66" s="1">
        <f>IF(PZ66&gt;='Drive Train'!$F$29,1,0)</f>
        <v>1</v>
      </c>
      <c r="PE66" s="1">
        <f>IF(QA66&gt;='Drive Train'!$F$29,1,0)</f>
        <v>1</v>
      </c>
      <c r="PF66" s="1">
        <f>IF(QB66&gt;='Drive Train'!$F$29,1,0)</f>
        <v>1</v>
      </c>
      <c r="PG66" s="1">
        <f>IF(QC66&gt;='Drive Train'!$F$29,1,0)</f>
        <v>1</v>
      </c>
      <c r="PH66" s="1">
        <f>IF(QD66&gt;='Drive Train'!$F$29,1,0)</f>
        <v>1</v>
      </c>
      <c r="PI66" s="1">
        <f>IF(QE66&gt;='Drive Train'!$F$29,1,0)</f>
        <v>1</v>
      </c>
      <c r="PJ66" s="1">
        <f>IF(QF66&gt;='Drive Train'!$F$29,1,0)</f>
        <v>1</v>
      </c>
      <c r="PK66" s="1">
        <f>IF(QG66&gt;='Drive Train'!$F$29,1,0)</f>
        <v>1</v>
      </c>
      <c r="PL66" s="1">
        <f>IF(QH66&gt;='Drive Train'!$F$29,1,0)</f>
        <v>1</v>
      </c>
      <c r="PM66" s="1">
        <f>IF(QI66&gt;='Drive Train'!$F$29,1,0)</f>
        <v>1</v>
      </c>
      <c r="PN66" s="1">
        <f>IF(QJ66&gt;='Drive Train'!$F$29,1,0)</f>
        <v>1</v>
      </c>
      <c r="PO66" s="1">
        <f>IF(QK66&gt;='Drive Train'!$F$29,1,0)</f>
        <v>1</v>
      </c>
      <c r="PP66" s="1">
        <f>IF(QL66&gt;='Drive Train'!$F$29,1,0)</f>
        <v>1</v>
      </c>
      <c r="PQ66" s="1">
        <f>IF(QM66&gt;='Drive Train'!$F$29,1,0)</f>
        <v>1</v>
      </c>
      <c r="PR66" s="1">
        <f>IF(QN66&gt;='Drive Train'!$F$29,1,0)</f>
        <v>1</v>
      </c>
      <c r="PS66" s="1">
        <f>IF(QO66&gt;='Drive Train'!$F$29,1,0)</f>
        <v>1</v>
      </c>
      <c r="PT66" s="253">
        <f t="shared" si="323"/>
        <v>2.3200000000000012</v>
      </c>
      <c r="PU66" s="57">
        <f t="shared" si="324"/>
        <v>20.894409250073714</v>
      </c>
      <c r="PV66" s="57">
        <f t="shared" si="325"/>
        <v>21.405726995762688</v>
      </c>
      <c r="PW66" s="57">
        <f t="shared" si="326"/>
        <v>25.439285207044989</v>
      </c>
      <c r="PX66" s="57">
        <f t="shared" si="327"/>
        <v>26.797657882410814</v>
      </c>
      <c r="PY66" s="57">
        <f t="shared" si="328"/>
        <v>26.19859123097212</v>
      </c>
      <c r="PZ66" s="57">
        <f t="shared" si="329"/>
        <v>24.264872227026032</v>
      </c>
      <c r="QA66" s="57">
        <f t="shared" si="330"/>
        <v>22.47593488437823</v>
      </c>
      <c r="QB66" s="57">
        <f t="shared" si="331"/>
        <v>20.657316072093071</v>
      </c>
      <c r="QC66" s="57">
        <f t="shared" si="332"/>
        <v>19.409190098109811</v>
      </c>
      <c r="QD66" s="57">
        <f t="shared" si="333"/>
        <v>18.364534954653177</v>
      </c>
      <c r="QE66" s="57">
        <f t="shared" si="334"/>
        <v>17.454459026990229</v>
      </c>
      <c r="QF66" s="57">
        <f t="shared" si="335"/>
        <v>17.301640766614476</v>
      </c>
      <c r="QG66" s="57">
        <f t="shared" si="336"/>
        <v>19.250602745577361</v>
      </c>
      <c r="QH66" s="57">
        <f t="shared" si="337"/>
        <v>20.002554927067269</v>
      </c>
      <c r="QI66" s="57">
        <f t="shared" si="338"/>
        <v>20.371186342602027</v>
      </c>
      <c r="QJ66" s="57">
        <f t="shared" si="339"/>
        <v>20.433023275908496</v>
      </c>
      <c r="QK66" s="57">
        <f t="shared" si="340"/>
        <v>20.872474883805733</v>
      </c>
      <c r="QL66" s="57">
        <f t="shared" si="341"/>
        <v>20.849757673957654</v>
      </c>
      <c r="QM66" s="57">
        <f t="shared" si="342"/>
        <v>21.036121615247581</v>
      </c>
      <c r="QN66" s="57">
        <f t="shared" si="343"/>
        <v>20.835403501121171</v>
      </c>
      <c r="QO66" s="57">
        <f t="shared" si="344"/>
        <v>20.841121729001799</v>
      </c>
      <c r="QP66" s="61">
        <f t="shared" si="345"/>
        <v>2.3200000000000012</v>
      </c>
      <c r="QQ66" s="57">
        <f t="shared" si="436"/>
        <v>3.4695548865589357E-2</v>
      </c>
      <c r="QR66" s="57">
        <f t="shared" si="437"/>
        <v>3.4695548865589357E-2</v>
      </c>
      <c r="QS66" s="57">
        <f t="shared" si="438"/>
        <v>3.4695548865589357E-2</v>
      </c>
      <c r="QT66" s="57">
        <f t="shared" si="439"/>
        <v>3.4695548865589357E-2</v>
      </c>
      <c r="QU66" s="57">
        <f t="shared" si="440"/>
        <v>3.4695548865589357E-2</v>
      </c>
      <c r="QV66" s="57">
        <f t="shared" si="441"/>
        <v>3.4695548865589357E-2</v>
      </c>
      <c r="QW66" s="57">
        <f t="shared" si="442"/>
        <v>3.4695548865589357E-2</v>
      </c>
      <c r="QX66" s="57">
        <f t="shared" si="443"/>
        <v>3.4695548865589357E-2</v>
      </c>
      <c r="QY66" s="57">
        <f t="shared" si="444"/>
        <v>3.4695548865589357E-2</v>
      </c>
      <c r="QZ66" s="57">
        <f t="shared" si="445"/>
        <v>3.4695548865589357E-2</v>
      </c>
      <c r="RA66" s="57">
        <f t="shared" si="446"/>
        <v>3.4695548865589357E-2</v>
      </c>
      <c r="RB66" s="57">
        <f t="shared" si="447"/>
        <v>3.4695548865589357E-2</v>
      </c>
      <c r="RC66" s="57">
        <f t="shared" si="448"/>
        <v>3.4695548865589357E-2</v>
      </c>
      <c r="RD66" s="57">
        <f t="shared" si="449"/>
        <v>3.4695548865589357E-2</v>
      </c>
      <c r="RE66" s="57">
        <f t="shared" si="450"/>
        <v>3.4695548865589357E-2</v>
      </c>
      <c r="RF66" s="57">
        <f t="shared" si="451"/>
        <v>3.4695548865589357E-2</v>
      </c>
      <c r="RG66" s="57">
        <f t="shared" si="452"/>
        <v>3.4695548865589357E-2</v>
      </c>
      <c r="RH66" s="57">
        <f t="shared" si="453"/>
        <v>3.4695548865589357E-2</v>
      </c>
      <c r="RI66" s="57">
        <f t="shared" si="454"/>
        <v>3.4695548865589357E-2</v>
      </c>
      <c r="RJ66" s="57">
        <f t="shared" si="455"/>
        <v>3.4695548865589357E-2</v>
      </c>
      <c r="RK66" s="57">
        <f t="shared" si="456"/>
        <v>3.4695548865589357E-2</v>
      </c>
      <c r="RL66" s="61">
        <f t="shared" si="346"/>
        <v>2.3200000000000012</v>
      </c>
      <c r="RM66" s="2">
        <f>IF(AND(LO66&gt;=LO$6*'Drive Train'!$AA$52,LO66&lt;=LO$6*'Drive Train'!$AA$53,KS66=0,JW66=0,EU66&gt;0),$C$17,0)</f>
        <v>0</v>
      </c>
      <c r="RN66" s="2">
        <f>IF(AND(LP66&gt;=LP$6*'Drive Train'!$AA$52,LP66&lt;=LP$6*'Drive Train'!$AA$53,KT66=0,JX66=0,EV66&gt;0),$C$17,0)</f>
        <v>0</v>
      </c>
      <c r="RO66" s="2">
        <f>IF(AND(LQ66&gt;=LQ$6*'Drive Train'!$AA$52,LQ66&lt;=LQ$6*'Drive Train'!$AA$53,KU66=0,JY66=0,EW66&gt;0),$C$17,0)</f>
        <v>0</v>
      </c>
      <c r="RP66" s="2">
        <f>IF(AND(LR66&gt;=LR$6*'Drive Train'!$AA$52,LR66&lt;=LR$6*'Drive Train'!$AA$53,KV66=0,JZ66=0,EX66&gt;0),$C$17,0)</f>
        <v>0</v>
      </c>
      <c r="RQ66" s="2">
        <f>IF(AND(LS66&gt;=LS$6*'Drive Train'!$AA$52,LS66&lt;=LS$6*'Drive Train'!$AA$53,KW66=0,KA66=0,EY66&gt;0),$C$17,0)</f>
        <v>0</v>
      </c>
      <c r="RR66" s="2">
        <f>IF(AND(LT66&gt;=LT$6*'Drive Train'!$AA$52,LT66&lt;=LT$6*'Drive Train'!$AA$53,KX66=0,KB66=0,EZ66&gt;0),$C$17,0)</f>
        <v>0</v>
      </c>
      <c r="RS66" s="2">
        <f>IF(AND(LU66&gt;=LU$6*'Drive Train'!$AA$52,LU66&lt;=LU$6*'Drive Train'!$AA$53,KY66=0,KC66=0,FA66&gt;0),$C$17,0)</f>
        <v>0</v>
      </c>
      <c r="RT66" s="2">
        <f>IF(AND(LV66&gt;=LV$6*'Drive Train'!$AA$52,LV66&lt;=LV$6*'Drive Train'!$AA$53,KZ66=0,KD66=0,FB66&gt;0),$C$17,0)</f>
        <v>0</v>
      </c>
      <c r="RU66" s="2">
        <f>IF(AND(LW66&gt;=LW$6*'Drive Train'!$AA$52,LW66&lt;=LW$6*'Drive Train'!$AA$53,LA66=0,KE66=0,FC66&gt;0),$C$17,0)</f>
        <v>0</v>
      </c>
      <c r="RV66" s="2">
        <f>IF(AND(LX66&gt;=LX$6*'Drive Train'!$AA$52,LX66&lt;=LX$6*'Drive Train'!$AA$53,LB66=0,KF66=0,FD66&gt;0),$C$17,0)</f>
        <v>0</v>
      </c>
      <c r="RW66" s="2">
        <f>IF(AND(LY66&gt;=LY$6*'Drive Train'!$AA$52,LY66&lt;=LY$6*'Drive Train'!$AA$53,LC66=0,KG66=0,FE66&gt;0),$C$17,0)</f>
        <v>0</v>
      </c>
      <c r="RX66" s="2">
        <f>IF(AND(LZ66&gt;=LZ$6*'Drive Train'!$AA$52,LZ66&lt;=LZ$6*'Drive Train'!$AA$53,LD66=0,KH66=0,FF66&gt;0),$C$17,0)</f>
        <v>0</v>
      </c>
      <c r="RY66" s="2">
        <f>IF(AND(MA66&gt;=MA$6*'Drive Train'!$AA$52,MA66&lt;=MA$6*'Drive Train'!$AA$53,LE66=0,KI66=0,FG66&gt;0),$C$17,0)</f>
        <v>0</v>
      </c>
      <c r="RZ66" s="2">
        <f>IF(AND(MB66&gt;=MB$6*'Drive Train'!$AA$52,MB66&lt;=MB$6*'Drive Train'!$AA$53,LF66=0,KJ66=0,FH66&gt;0),$C$17,0)</f>
        <v>0</v>
      </c>
      <c r="SA66" s="2">
        <f>IF(AND(MC66&gt;=MC$6*'Drive Train'!$AA$52,MC66&lt;=MC$6*'Drive Train'!$AA$53,LG66=0,KK66=0,FI66&gt;0),$C$17,0)</f>
        <v>0</v>
      </c>
      <c r="SB66" s="2">
        <f>IF(AND(MD66&gt;=MD$6*'Drive Train'!$AA$52,MD66&lt;=MD$6*'Drive Train'!$AA$53,LH66=0,KL66=0,FJ66&gt;0),$C$17,0)</f>
        <v>0</v>
      </c>
      <c r="SC66" s="2">
        <f>IF(AND(ME66&gt;=ME$6*'Drive Train'!$AA$52,ME66&lt;=ME$6*'Drive Train'!$AA$53,LI66=0,KM66=0,FK66&gt;0),$C$17,0)</f>
        <v>0</v>
      </c>
      <c r="SD66" s="2">
        <f>IF(AND(MF66&gt;=MF$6*'Drive Train'!$AA$52,MF66&lt;=MF$6*'Drive Train'!$AA$53,LJ66=0,KN66=0,FL66&gt;0),$C$17,0)</f>
        <v>0</v>
      </c>
      <c r="SE66" s="2">
        <f>IF(AND(MG66&gt;=MG$6*'Drive Train'!$AA$52,MG66&lt;=MG$6*'Drive Train'!$AA$53,LK66=0,KO66=0,FM66&gt;0),$C$17,0)</f>
        <v>0</v>
      </c>
      <c r="SF66" s="2">
        <f>IF(AND(MH66&gt;=MH$6*'Drive Train'!$AA$52,MH66&lt;=MH$6*'Drive Train'!$AA$53,LL66=0,KP66=0,FN66&gt;0),$C$17,0)</f>
        <v>0</v>
      </c>
      <c r="SG66" s="2">
        <f>IF(AND(MI66&gt;=MI$6*'Drive Train'!$AA$52,MI66&lt;=MI$6*'Drive Train'!$AA$53,LM66=0,KQ66=0,FO66&gt;0),$C$17,0)</f>
        <v>0</v>
      </c>
      <c r="SH66" s="61">
        <f t="shared" si="347"/>
        <v>2.3200000000000012</v>
      </c>
      <c r="SI66" s="2">
        <f>IF(AND(EU66&lt;0,KS66=0,LO66&gt;=LO$6*'Drive Train'!$AA$52,LO66&lt;=LO$6*'Drive Train'!$AA$53,OY66=1,JW66=0),$C$17,0)</f>
        <v>0</v>
      </c>
      <c r="SJ66" s="2">
        <f>IF(AND(EV66&lt;0,KT66=0,LP66&gt;=LP$6*'Drive Train'!$AA$52,LP66&lt;=LP$6*'Drive Train'!$AA$53,OZ66=1,JX66=0),$C$17,0)</f>
        <v>0.04</v>
      </c>
      <c r="SK66" s="2">
        <f>IF(AND(EW66&lt;0,KU66=0,LQ66&gt;=LQ$6*'Drive Train'!$AA$52,LQ66&lt;=LQ$6*'Drive Train'!$AA$53,PA66=1,JY66=0),$C$17,0)</f>
        <v>0.04</v>
      </c>
      <c r="SL66" s="2">
        <f>IF(AND(EX66&lt;0,KV66=0,LR66&gt;=LR$6*'Drive Train'!$AA$52,LR66&lt;=LR$6*'Drive Train'!$AA$53,PB66=1,JZ66=0),$C$17,0)</f>
        <v>0.04</v>
      </c>
      <c r="SM66" s="2">
        <f>IF(AND(EY66&lt;0,KW66=0,LS66&gt;=LS$6*'Drive Train'!$AA$52,LS66&lt;=LS$6*'Drive Train'!$AA$53,PC66=1,KA66=0),$C$17,0)</f>
        <v>0.04</v>
      </c>
      <c r="SN66" s="2">
        <f>IF(AND(EZ66&lt;0,KX66=0,LT66&gt;=LT$6*'Drive Train'!$AA$52,LT66&lt;=LT$6*'Drive Train'!$AA$53,PD66=1,KB66=0),$C$17,0)</f>
        <v>0</v>
      </c>
      <c r="SO66" s="2">
        <f>IF(AND(FA66&lt;0,KY66=0,LU66&gt;=LU$6*'Drive Train'!$AA$52,LU66&lt;=LU$6*'Drive Train'!$AA$53,PE66=1,KC66=0),$C$17,0)</f>
        <v>0</v>
      </c>
      <c r="SP66" s="2">
        <f>IF(AND(FB66&lt;0,KZ66=0,LV66&gt;=LV$6*'Drive Train'!$AA$52,LV66&lt;=LV$6*'Drive Train'!$AA$53,PF66=1,KD66=0),$C$17,0)</f>
        <v>0</v>
      </c>
      <c r="SQ66" s="2">
        <f>IF(AND(FC66&lt;0,LA66=0,LW66&gt;=LW$6*'Drive Train'!$AA$52,LW66&lt;=LW$6*'Drive Train'!$AA$53,PG66=1,KE66=0),$C$17,0)</f>
        <v>0</v>
      </c>
      <c r="SR66" s="2">
        <f>IF(AND(FD66&lt;0,LB66=0,LX66&gt;=LX$6*'Drive Train'!$AA$52,LX66&lt;=LX$6*'Drive Train'!$AA$53,PH66=1,KF66=0),$C$17,0)</f>
        <v>0</v>
      </c>
      <c r="SS66" s="2">
        <f>IF(AND(FE66&lt;0,LC66=0,LY66&gt;=LY$6*'Drive Train'!$AA$52,LY66&lt;=LY$6*'Drive Train'!$AA$53,PI66=1,KG66=0),$C$17,0)</f>
        <v>0.04</v>
      </c>
      <c r="ST66" s="2">
        <f>IF(AND(FF66&lt;0,LD66=0,LZ66&gt;=LZ$6*'Drive Train'!$AA$52,LZ66&lt;=LZ$6*'Drive Train'!$AA$53,PJ66=1,KH66=0),$C$17,0)</f>
        <v>0.04</v>
      </c>
      <c r="SU66" s="2">
        <f>IF(AND(FG66&lt;0,LE66=0,MA66&gt;=MA$6*'Drive Train'!$AA$52,MA66&lt;=MA$6*'Drive Train'!$AA$53,PK66=1,KI66=0),$C$17,0)</f>
        <v>0.04</v>
      </c>
      <c r="SV66" s="2">
        <f>IF(AND(FH66&lt;0,LF66=0,MB66&gt;=MB$6*'Drive Train'!$AA$52,MB66&lt;=MB$6*'Drive Train'!$AA$53,PL66=1,KJ66=0),$C$17,0)</f>
        <v>0.04</v>
      </c>
      <c r="SW66" s="2">
        <f>IF(AND(FI66&lt;0,LG66=0,MC66&gt;=MC$6*'Drive Train'!$AA$52,MC66&lt;=MC$6*'Drive Train'!$AA$53,PM66=1,KK66=0),$C$17,0)</f>
        <v>0</v>
      </c>
      <c r="SX66" s="2">
        <f>IF(AND(FJ66&lt;0,LH66=0,MD66&gt;=MD$6*'Drive Train'!$AA$52,MD66&lt;=MD$6*'Drive Train'!$AA$53,PN66=1,KL66=0),$C$17,0)</f>
        <v>0</v>
      </c>
      <c r="SY66" s="2">
        <f>IF(AND(FK66&lt;0,LI66=0,ME66&gt;=ME$6*'Drive Train'!$AA$52,ME66&lt;=ME$6*'Drive Train'!$AA$53,PO66=1,KM66=0),$C$17,0)</f>
        <v>0</v>
      </c>
      <c r="SZ66" s="2">
        <f>IF(AND(FL66&lt;0,LJ66=0,MF66&gt;=MF$6*'Drive Train'!$AA$52,MF66&lt;=MF$6*'Drive Train'!$AA$53,PP66=1,KN66=0),$C$17,0)</f>
        <v>0</v>
      </c>
      <c r="TA66" s="2">
        <f>IF(AND(FM66&lt;0,LK66=0,MG66&gt;=MG$6*'Drive Train'!$AA$52,MG66&lt;=MG$6*'Drive Train'!$AA$53,PQ66=1,KO66=0),$C$17,0)</f>
        <v>0</v>
      </c>
      <c r="TB66" s="2">
        <f>IF(AND(FN66&lt;0,LL66=0,MH66&gt;=MH$6*'Drive Train'!$AA$52,MH66&lt;=MH$6*'Drive Train'!$AA$53,PR66=1,KP66=0),$C$17,0)</f>
        <v>0</v>
      </c>
      <c r="TC66" s="2">
        <f>IF(AND(FO66&lt;0,LM66=0,MI66&gt;=MI$6*'Drive Train'!$AA$52,MI66&lt;=MI$6*'Drive Train'!$AA$53,PS66=1,KQ66=0),$C$17,0)</f>
        <v>0</v>
      </c>
      <c r="TD66" s="144">
        <f t="shared" si="348"/>
        <v>2.3200000000000012</v>
      </c>
    </row>
    <row r="67" spans="2:524" x14ac:dyDescent="0.2">
      <c r="C67" s="3" t="s">
        <v>355</v>
      </c>
      <c r="E67" s="26">
        <f>(MIN(E63,$C$25)/$C$12*($C$14-$C$15)+$C$15)*$C$19*$C$13/$C$21</f>
        <v>323.10886533664456</v>
      </c>
      <c r="F67" s="26">
        <f t="shared" ref="F67:O67" si="534">(MIN(F63,$C$25)/$C$12*($C$14-$C$15)+$C$15)*$C$19*$C$13/$C$21</f>
        <v>422.47935116200455</v>
      </c>
      <c r="G67" s="26">
        <f t="shared" si="534"/>
        <v>422.47935116200455</v>
      </c>
      <c r="H67" s="26">
        <f t="shared" si="534"/>
        <v>422.47935116200455</v>
      </c>
      <c r="I67" s="26">
        <f t="shared" si="534"/>
        <v>422.47935116200455</v>
      </c>
      <c r="J67" s="26">
        <f t="shared" si="534"/>
        <v>411.85699897808246</v>
      </c>
      <c r="K67" s="26">
        <f t="shared" si="534"/>
        <v>356.77195051098306</v>
      </c>
      <c r="L67" s="26">
        <f t="shared" si="534"/>
        <v>315.04085318742295</v>
      </c>
      <c r="M67" s="26">
        <f t="shared" si="534"/>
        <v>282.33269582571353</v>
      </c>
      <c r="N67" s="26">
        <f t="shared" si="534"/>
        <v>256.00661794921587</v>
      </c>
      <c r="O67" s="26">
        <f t="shared" si="534"/>
        <v>234.36073169520668</v>
      </c>
      <c r="R67" s="63">
        <f t="shared" si="160"/>
        <v>2.3600000000000012</v>
      </c>
      <c r="S67" s="2">
        <f>NG67/'Drive Train'!$F$35</f>
        <v>0</v>
      </c>
      <c r="T67" s="2">
        <f>NH67/'Drive Train'!$F$35</f>
        <v>0</v>
      </c>
      <c r="U67" s="2">
        <f>NI67/'Drive Train'!$F$35</f>
        <v>0</v>
      </c>
      <c r="V67" s="2">
        <f>NJ67/'Drive Train'!$F$35</f>
        <v>0</v>
      </c>
      <c r="W67" s="2">
        <f>NK67/'Drive Train'!$F$35</f>
        <v>0</v>
      </c>
      <c r="X67" s="2">
        <f>NL67/'Drive Train'!$F$35</f>
        <v>0</v>
      </c>
      <c r="Y67" s="2">
        <f>NM67/'Drive Train'!$F$35</f>
        <v>0</v>
      </c>
      <c r="Z67" s="2">
        <f>NN67/'Drive Train'!$F$35</f>
        <v>0</v>
      </c>
      <c r="AA67" s="2">
        <f>NO67/'Drive Train'!$F$35</f>
        <v>0</v>
      </c>
      <c r="AB67" s="2">
        <f>NP67/'Drive Train'!$F$35</f>
        <v>0</v>
      </c>
      <c r="AC67" s="2">
        <f>NQ67/'Drive Train'!$F$35</f>
        <v>0</v>
      </c>
      <c r="AD67" s="2">
        <f>NR67/'Drive Train'!$F$35</f>
        <v>0</v>
      </c>
      <c r="AE67" s="2">
        <f>NS67/'Drive Train'!$F$35</f>
        <v>0</v>
      </c>
      <c r="AF67" s="2">
        <f>NT67/'Drive Train'!$F$35</f>
        <v>0</v>
      </c>
      <c r="AG67" s="2">
        <f>NU67/'Drive Train'!$F$35</f>
        <v>0</v>
      </c>
      <c r="AH67" s="2">
        <f>NV67/'Drive Train'!$F$35</f>
        <v>0</v>
      </c>
      <c r="AI67" s="2">
        <f>NW67/'Drive Train'!$F$35</f>
        <v>0</v>
      </c>
      <c r="AJ67" s="2">
        <f>NX67/'Drive Train'!$F$35</f>
        <v>0</v>
      </c>
      <c r="AK67" s="2">
        <f>NY67/'Drive Train'!$F$35</f>
        <v>0</v>
      </c>
      <c r="AL67" s="2">
        <f>NZ67/'Drive Train'!$F$35</f>
        <v>0</v>
      </c>
      <c r="AM67" s="2">
        <f>OA67/'Drive Train'!$F$35</f>
        <v>0</v>
      </c>
      <c r="AN67" s="61">
        <f t="shared" si="161"/>
        <v>2.3600000000000012</v>
      </c>
      <c r="AO67" s="46">
        <f>LO67*12*60/(PI() * 'Drive Train'!$F$15)/S$6*ABS(S67)</f>
        <v>0</v>
      </c>
      <c r="AP67" s="46">
        <f>LP67*12*60/(PI() * 'Drive Train'!$F$15)/T$6*ABS(T67)</f>
        <v>0</v>
      </c>
      <c r="AQ67" s="46">
        <f>LQ67*12*60/(PI() * 'Drive Train'!$F$15)/U$6*ABS(U67)</f>
        <v>0</v>
      </c>
      <c r="AR67" s="46">
        <f>LR67*12*60/(PI() * 'Drive Train'!$F$15)/V$6*ABS(V67)</f>
        <v>0</v>
      </c>
      <c r="AS67" s="46">
        <f>LS67*12*60/(PI() * 'Drive Train'!$F$15)/W$6*ABS(W67)</f>
        <v>0</v>
      </c>
      <c r="AT67" s="46">
        <f>LT67*12*60/(PI() * 'Drive Train'!$F$15)/X$6*ABS(X67)</f>
        <v>0</v>
      </c>
      <c r="AU67" s="46">
        <f>LU67*12*60/(PI() * 'Drive Train'!$F$15)/Y$6*ABS(Y67)</f>
        <v>0</v>
      </c>
      <c r="AV67" s="46">
        <f>LV67*12*60/(PI() * 'Drive Train'!$F$15)/Z$6*ABS(Z67)</f>
        <v>0</v>
      </c>
      <c r="AW67" s="46">
        <f>LW67*12*60/(PI() * 'Drive Train'!$F$15)/AA$6*ABS(AA67)</f>
        <v>0</v>
      </c>
      <c r="AX67" s="46">
        <f>LX67*12*60/(PI() * 'Drive Train'!$F$15)/AB$6*ABS(AB67)</f>
        <v>0</v>
      </c>
      <c r="AY67" s="46">
        <f>LY67*12*60/(PI() * 'Drive Train'!$F$15)/AC$6*ABS(AC67)</f>
        <v>0</v>
      </c>
      <c r="AZ67" s="46">
        <f>LZ67*12*60/(PI() * 'Drive Train'!$F$15)/AD$6*ABS(AD67)</f>
        <v>0</v>
      </c>
      <c r="BA67" s="46">
        <f>MA67*12*60/(PI() * 'Drive Train'!$F$15)/AE$6*ABS(AE67)</f>
        <v>0</v>
      </c>
      <c r="BB67" s="46">
        <f>MB67*12*60/(PI() * 'Drive Train'!$F$15)/AF$6*ABS(AF67)</f>
        <v>0</v>
      </c>
      <c r="BC67" s="46">
        <f>MC67*12*60/(PI() * 'Drive Train'!$F$15)/AG$6*ABS(AG67)</f>
        <v>0</v>
      </c>
      <c r="BD67" s="46">
        <f>MD67*12*60/(PI() * 'Drive Train'!$F$15)/AH$6*ABS(AH67)</f>
        <v>0</v>
      </c>
      <c r="BE67" s="46">
        <f>ME67*12*60/(PI() * 'Drive Train'!$F$15)/AI$6*ABS(AI67)</f>
        <v>0</v>
      </c>
      <c r="BF67" s="46">
        <f>MF67*12*60/(PI() * 'Drive Train'!$F$15)/AJ$6*ABS(AJ67)</f>
        <v>0</v>
      </c>
      <c r="BG67" s="46">
        <f>MG67*12*60/(PI() * 'Drive Train'!$F$15)/AK$6*ABS(AK67)</f>
        <v>0</v>
      </c>
      <c r="BH67" s="46">
        <f>MH67*12*60/(PI() * 'Drive Train'!$F$15)/AL$6*ABS(AL67)</f>
        <v>0</v>
      </c>
      <c r="BI67" s="46">
        <f>MI67*12*60/(PI() * 'Drive Train'!$F$15)/AM$6*ABS(AM67)</f>
        <v>0</v>
      </c>
      <c r="BJ67" s="61">
        <f t="shared" si="390"/>
        <v>2.3600000000000012</v>
      </c>
      <c r="BK67" s="2">
        <f>IF(OR(KS66=1,AND($C$37=Motors!$C$32,OY66=1)),0,IF(NG67=0,-(CG66+$C$15)/($C$14-$C$15)*$C$12,($C$11*S67-AO67)/($C$11*S67)*$C$12*S67))</f>
        <v>0</v>
      </c>
      <c r="BL67" s="2">
        <f>IF(OR(KT66=1,AND($C$37=Motors!$C$32,OZ66=1)),0,IF(NH67=0,-(CH66+$C$15)/($C$14-$C$15)*$C$12,($C$11*T67-AP67)/($C$11*T67)*$C$12*T67))</f>
        <v>0</v>
      </c>
      <c r="BM67" s="2">
        <f>IF(OR(KU66=1,AND($C$37=Motors!$C$32,PA66=1)),0,IF(NI67=0,-(CI66+$C$15)/($C$14-$C$15)*$C$12,($C$11*U67-AQ67)/($C$11*U67)*$C$12*U67))</f>
        <v>0</v>
      </c>
      <c r="BN67" s="2">
        <f>IF(OR(KV66=1,AND($C$37=Motors!$C$32,PB66=1)),0,IF(NJ67=0,-(CJ66+$C$15)/($C$14-$C$15)*$C$12,($C$11*V67-AR67)/($C$11*V67)*$C$12*V67))</f>
        <v>0</v>
      </c>
      <c r="BO67" s="2">
        <f>IF(OR(KW66=1,AND($C$37=Motors!$C$32,PC66=1)),0,IF(NK67=0,-(CK66+$C$15)/($C$14-$C$15)*$C$12,($C$11*W67-AS67)/($C$11*W67)*$C$12*W67))</f>
        <v>0</v>
      </c>
      <c r="BP67" s="2">
        <f>IF(OR(KX66=1,AND($C$37=Motors!$C$32,PD66=1)),0,IF(NL67=0,-(CL66+$C$15)/($C$14-$C$15)*$C$12,($C$11*X67-AT67)/($C$11*X67)*$C$12*X67))</f>
        <v>0</v>
      </c>
      <c r="BQ67" s="2">
        <f>IF(OR(KY66=1,AND($C$37=Motors!$C$32,PE66=1)),0,IF(NM67=0,-(CM66+$C$15)/($C$14-$C$15)*$C$12,($C$11*Y67-AU67)/($C$11*Y67)*$C$12*Y67))</f>
        <v>0</v>
      </c>
      <c r="BR67" s="2">
        <f>IF(OR(KZ66=1,AND($C$37=Motors!$C$32,PF66=1)),0,IF(NN67=0,-(CN66+$C$15)/($C$14-$C$15)*$C$12,($C$11*Z67-AV67)/($C$11*Z67)*$C$12*Z67))</f>
        <v>0</v>
      </c>
      <c r="BS67" s="2">
        <f>IF(OR(LA66=1,AND($C$37=Motors!$C$32,PG66=1)),0,IF(NO67=0,-(CO66+$C$15)/($C$14-$C$15)*$C$12,($C$11*AA67-AW67)/($C$11*AA67)*$C$12*AA67))</f>
        <v>0</v>
      </c>
      <c r="BT67" s="2">
        <f>IF(OR(LB66=1,AND($C$37=Motors!$C$32,PH66=1)),0,IF(NP67=0,-(CP66+$C$15)/($C$14-$C$15)*$C$12,($C$11*AB67-AX67)/($C$11*AB67)*$C$12*AB67))</f>
        <v>0</v>
      </c>
      <c r="BU67" s="2">
        <f>IF(OR(LC66=1,AND($C$37=Motors!$C$32,PI66=1)),0,IF(NQ67=0,-(CQ66+$C$15)/($C$14-$C$15)*$C$12,($C$11*AC67-AY67)/($C$11*AC67)*$C$12*AC67))</f>
        <v>0</v>
      </c>
      <c r="BV67" s="2">
        <f>IF(OR(LD66=1,AND($C$37=Motors!$C$32,PJ66=1)),0,IF(NR67=0,-(CR66+$C$15)/($C$14-$C$15)*$C$12,($C$11*AD67-AZ67)/($C$11*AD67)*$C$12*AD67))</f>
        <v>0</v>
      </c>
      <c r="BW67" s="2">
        <f>IF(OR(LE66=1,AND($C$37=Motors!$C$32,PK66=1)),0,IF(NS67=0,-(CS66+$C$15)/($C$14-$C$15)*$C$12,($C$11*AE67-BA67)/($C$11*AE67)*$C$12*AE67))</f>
        <v>0</v>
      </c>
      <c r="BX67" s="2">
        <f>IF(OR(LF66=1,AND($C$37=Motors!$C$32,PL66=1)),0,IF(NT67=0,-(CT66+$C$15)/($C$14-$C$15)*$C$12,($C$11*AF67-BB67)/($C$11*AF67)*$C$12*AF67))</f>
        <v>0</v>
      </c>
      <c r="BY67" s="2">
        <f>IF(OR(LG66=1,AND($C$37=Motors!$C$32,PM66=1)),0,IF(NU67=0,-(CU66+$C$15)/($C$14-$C$15)*$C$12,($C$11*AG67-BC67)/($C$11*AG67)*$C$12*AG67))</f>
        <v>0</v>
      </c>
      <c r="BZ67" s="2">
        <f>IF(OR(LH66=1,AND($C$37=Motors!$C$32,PN66=1)),0,IF(NV67=0,-(CV66+$C$15)/($C$14-$C$15)*$C$12,($C$11*AH67-BD67)/($C$11*AH67)*$C$12*AH67))</f>
        <v>0</v>
      </c>
      <c r="CA67" s="2">
        <f>IF(OR(LI66=1,AND($C$37=Motors!$C$32,PO66=1)),0,IF(NW67=0,-(CW66+$C$15)/($C$14-$C$15)*$C$12,($C$11*AI67-BE67)/($C$11*AI67)*$C$12*AI67))</f>
        <v>0</v>
      </c>
      <c r="CB67" s="2">
        <f>IF(OR(LJ66=1,AND($C$37=Motors!$C$32,PP66=1)),0,IF(NX67=0,-(CX66+$C$15)/($C$14-$C$15)*$C$12,($C$11*AJ67-BF67)/($C$11*AJ67)*$C$12*AJ67))</f>
        <v>0</v>
      </c>
      <c r="CC67" s="2">
        <f>IF(OR(LK66=1,AND($C$37=Motors!$C$32,PQ66=1)),0,IF(NY67=0,-(CY66+$C$15)/($C$14-$C$15)*$C$12,($C$11*AK67-BG67)/($C$11*AK67)*$C$12*AK67))</f>
        <v>0</v>
      </c>
      <c r="CD67" s="2">
        <f>IF(OR(LL66=1,AND($C$37=Motors!$C$32,PR66=1)),0,IF(NZ67=0,-(CZ66+$C$15)/($C$14-$C$15)*$C$12,($C$11*AL67-BH67)/($C$11*AL67)*$C$12*AL67))</f>
        <v>0</v>
      </c>
      <c r="CE67" s="2">
        <f>IF(OR(LM66=1,AND($C$37=Motors!$C$32,PS66=1)),0,IF(OA67=0,-(DA66+$C$15)/($C$14-$C$15)*$C$12,($C$11*AM67-BI67)/($C$11*AM67)*$C$12*AM67))</f>
        <v>0</v>
      </c>
      <c r="CF67" s="61">
        <f t="shared" si="391"/>
        <v>2.3600000000000012</v>
      </c>
      <c r="CG67" s="57">
        <f>IF(AND(KS66=1,OY66=1),0,ABS(BK67/$C$12*($C$14-$C$15)+$C$15) *'Drive Train'!$AA$49 + CG66*(1-'Drive Train'!$AA$49))</f>
        <v>2.7495000000000003</v>
      </c>
      <c r="CH67" s="57">
        <f>IF(AND(KT66=1,OZ66=1),0,ABS(BL67/$C$12*($C$14-$C$15)+$C$15) *'Drive Train'!$AA$49 + CH66*(1-'Drive Train'!$AA$49))</f>
        <v>2.7495000000000003</v>
      </c>
      <c r="CI67" s="57">
        <f>IF(AND(KU66=1,PA66=1),0,ABS(BM67/$C$12*($C$14-$C$15)+$C$15) *'Drive Train'!$AA$49 + CI66*(1-'Drive Train'!$AA$49))</f>
        <v>2.7495000000000003</v>
      </c>
      <c r="CJ67" s="57">
        <f>IF(AND(KV66=1,PB66=1),0,ABS(BN67/$C$12*($C$14-$C$15)+$C$15) *'Drive Train'!$AA$49 + CJ66*(1-'Drive Train'!$AA$49))</f>
        <v>2.7495000000000003</v>
      </c>
      <c r="CK67" s="57">
        <f>IF(AND(KW66=1,PC66=1),0,ABS(BO67/$C$12*($C$14-$C$15)+$C$15) *'Drive Train'!$AA$49 + CK66*(1-'Drive Train'!$AA$49))</f>
        <v>2.7495000000000003</v>
      </c>
      <c r="CL67" s="57">
        <f>IF(AND(KX66=1,PD66=1),0,ABS(BP67/$C$12*($C$14-$C$15)+$C$15) *'Drive Train'!$AA$49 + CL66*(1-'Drive Train'!$AA$49))</f>
        <v>2.7495000000000003</v>
      </c>
      <c r="CM67" s="57">
        <f>IF(AND(KY66=1,PE66=1),0,ABS(BQ67/$C$12*($C$14-$C$15)+$C$15) *'Drive Train'!$AA$49 + CM66*(1-'Drive Train'!$AA$49))</f>
        <v>2.7495000000000003</v>
      </c>
      <c r="CN67" s="57">
        <f>IF(AND(KZ66=1,PF66=1),0,ABS(BR67/$C$12*($C$14-$C$15)+$C$15) *'Drive Train'!$AA$49 + CN66*(1-'Drive Train'!$AA$49))</f>
        <v>2.7495000000000003</v>
      </c>
      <c r="CO67" s="57">
        <f>IF(AND(LA66=1,PG66=1),0,ABS(BS67/$C$12*($C$14-$C$15)+$C$15) *'Drive Train'!$AA$49 + CO66*(1-'Drive Train'!$AA$49))</f>
        <v>2.7495000000000003</v>
      </c>
      <c r="CP67" s="57">
        <f>IF(AND(LB66=1,PH66=1),0,ABS(BT67/$C$12*($C$14-$C$15)+$C$15) *'Drive Train'!$AA$49 + CP66*(1-'Drive Train'!$AA$49))</f>
        <v>2.7495000000000003</v>
      </c>
      <c r="CQ67" s="57">
        <f>IF(AND(LC66=1,PI66=1),0,ABS(BU67/$C$12*($C$14-$C$15)+$C$15) *'Drive Train'!$AA$49 + CQ66*(1-'Drive Train'!$AA$49))</f>
        <v>2.7495000000000003</v>
      </c>
      <c r="CR67" s="57">
        <f>IF(AND(LD66=1,PJ66=1),0,ABS(BV67/$C$12*($C$14-$C$15)+$C$15) *'Drive Train'!$AA$49 + CR66*(1-'Drive Train'!$AA$49))</f>
        <v>2.7495000000000003</v>
      </c>
      <c r="CS67" s="57">
        <f>IF(AND(LE66=1,PK66=1),0,ABS(BW67/$C$12*($C$14-$C$15)+$C$15) *'Drive Train'!$AA$49 + CS66*(1-'Drive Train'!$AA$49))</f>
        <v>2.7495000000000003</v>
      </c>
      <c r="CT67" s="57">
        <f>IF(AND(LF66=1,PL66=1),0,ABS(BX67/$C$12*($C$14-$C$15)+$C$15) *'Drive Train'!$AA$49 + CT66*(1-'Drive Train'!$AA$49))</f>
        <v>2.7495000000000003</v>
      </c>
      <c r="CU67" s="57">
        <f>IF(AND(LG66=1,PM66=1),0,ABS(BY67/$C$12*($C$14-$C$15)+$C$15) *'Drive Train'!$AA$49 + CU66*(1-'Drive Train'!$AA$49))</f>
        <v>2.7495000000000003</v>
      </c>
      <c r="CV67" s="57">
        <f>IF(AND(LH66=1,PN66=1),0,ABS(BZ67/$C$12*($C$14-$C$15)+$C$15) *'Drive Train'!$AA$49 + CV66*(1-'Drive Train'!$AA$49))</f>
        <v>2.7495000000000003</v>
      </c>
      <c r="CW67" s="57">
        <f>IF(AND(LI66=1,PO66=1),0,ABS(CA67/$C$12*($C$14-$C$15)+$C$15) *'Drive Train'!$AA$49 + CW66*(1-'Drive Train'!$AA$49))</f>
        <v>2.7495000000000003</v>
      </c>
      <c r="CX67" s="57">
        <f>IF(AND(LJ66=1,PP66=1),0,ABS(CB67/$C$12*($C$14-$C$15)+$C$15) *'Drive Train'!$AA$49 + CX66*(1-'Drive Train'!$AA$49))</f>
        <v>2.7495000000000003</v>
      </c>
      <c r="CY67" s="57">
        <f>IF(AND(LK66=1,PQ66=1),0,ABS(CC67/$C$12*($C$14-$C$15)+$C$15) *'Drive Train'!$AA$49 + CY66*(1-'Drive Train'!$AA$49))</f>
        <v>2.7495000000000003</v>
      </c>
      <c r="CZ67" s="57">
        <f>IF(AND(LL66=1,PR66=1),0,ABS(CD67/$C$12*($C$14-$C$15)+$C$15) *'Drive Train'!$AA$49 + CZ66*(1-'Drive Train'!$AA$49))</f>
        <v>2.7495000000000003</v>
      </c>
      <c r="DA67" s="57">
        <f>IF(AND(LM66=1,PS66=1),0,ABS(CE67/$C$12*($C$14-$C$15)+$C$15) *'Drive Train'!$AA$49 + DA66*(1-'Drive Train'!$AA$49))</f>
        <v>2.7495000000000003</v>
      </c>
      <c r="DB67" s="61">
        <f t="shared" si="162"/>
        <v>2.3600000000000012</v>
      </c>
      <c r="DC67" s="57">
        <f t="shared" si="392"/>
        <v>2.7495000000000003</v>
      </c>
      <c r="DD67" s="57">
        <f t="shared" si="393"/>
        <v>2.7495000000000003</v>
      </c>
      <c r="DE67" s="57">
        <f t="shared" si="394"/>
        <v>2.7495000000000003</v>
      </c>
      <c r="DF67" s="57">
        <f t="shared" si="395"/>
        <v>2.7495000000000003</v>
      </c>
      <c r="DG67" s="57">
        <f t="shared" si="396"/>
        <v>2.7495000000000003</v>
      </c>
      <c r="DH67" s="57">
        <f t="shared" si="397"/>
        <v>2.7495000000000003</v>
      </c>
      <c r="DI67" s="57">
        <f t="shared" si="398"/>
        <v>2.7495000000000003</v>
      </c>
      <c r="DJ67" s="57">
        <f t="shared" si="399"/>
        <v>2.7495000000000003</v>
      </c>
      <c r="DK67" s="57">
        <f t="shared" si="400"/>
        <v>2.7495000000000003</v>
      </c>
      <c r="DL67" s="57">
        <f t="shared" si="401"/>
        <v>2.7495000000000003</v>
      </c>
      <c r="DM67" s="57">
        <f t="shared" si="402"/>
        <v>2.7495000000000003</v>
      </c>
      <c r="DN67" s="57">
        <f t="shared" si="403"/>
        <v>2.7495000000000003</v>
      </c>
      <c r="DO67" s="57">
        <f t="shared" si="404"/>
        <v>2.7495000000000003</v>
      </c>
      <c r="DP67" s="57">
        <f t="shared" si="405"/>
        <v>2.7495000000000003</v>
      </c>
      <c r="DQ67" s="57">
        <f t="shared" si="406"/>
        <v>2.7495000000000003</v>
      </c>
      <c r="DR67" s="57">
        <f t="shared" si="407"/>
        <v>2.7495000000000003</v>
      </c>
      <c r="DS67" s="57">
        <f t="shared" si="408"/>
        <v>2.7495000000000003</v>
      </c>
      <c r="DT67" s="57">
        <f t="shared" si="409"/>
        <v>2.7495000000000003</v>
      </c>
      <c r="DU67" s="57">
        <f t="shared" si="410"/>
        <v>2.7495000000000003</v>
      </c>
      <c r="DV67" s="57">
        <f t="shared" si="411"/>
        <v>2.7495000000000003</v>
      </c>
      <c r="DW67" s="57">
        <f t="shared" si="412"/>
        <v>2.7495000000000003</v>
      </c>
      <c r="DX67" s="61">
        <f t="shared" si="163"/>
        <v>2.3600000000000012</v>
      </c>
      <c r="DY67" s="2">
        <f>IF(OY67=0,($C$23/0.4536*IF(ISNA(MK66),'Drive Train'!$F$16,'Drive Train'!$F$17)*4.448*$C$24*S$6)*SIGN(BK67),BK67)</f>
        <v>0</v>
      </c>
      <c r="DZ67" s="2">
        <f>IF(OZ67=0,($C$23/0.4536*IF(ISNA(ML66),'Drive Train'!$F$16,'Drive Train'!$F$17)*4.448*$C$24*$C$21*T$6)*SIGN(BL67),BL67)</f>
        <v>0</v>
      </c>
      <c r="EA67" s="2">
        <f>IF(PA67=0,($C$23/0.4536*IF(ISNA(MM66),'Drive Train'!$F$16,'Drive Train'!$F$17)*4.448*$C$24*$C$21*U$6)*SIGN(BM67),BM67)</f>
        <v>0</v>
      </c>
      <c r="EB67" s="2">
        <f>IF(PB67=0,($C$23/0.4536*IF(ISNA(MN66),'Drive Train'!$F$16,'Drive Train'!$F$17)*4.448*$C$24*$C$21*V$6)*SIGN(BN67),BN67)</f>
        <v>0</v>
      </c>
      <c r="EC67" s="2">
        <f>IF(PC67=0,($C$23/0.4536*IF(ISNA(MO66),'Drive Train'!$F$16,'Drive Train'!$F$17)*4.448*$C$24*$C$21*W$6)*SIGN(BO67),BO67)</f>
        <v>0</v>
      </c>
      <c r="ED67" s="2">
        <f>IF(PD67=0,($C$23/0.4536*IF(ISNA(MP66),'Drive Train'!$F$16,'Drive Train'!$F$17)*4.448*$C$24*$C$21*X$6)*SIGN(BP67),BP67)</f>
        <v>0</v>
      </c>
      <c r="EE67" s="2">
        <f>IF(PE67=0,($C$23/0.4536*IF(ISNA(MQ66),'Drive Train'!$F$16,'Drive Train'!$F$17)*4.448*$C$24*$C$21*Y$6)*SIGN(BQ67),BQ67)</f>
        <v>0</v>
      </c>
      <c r="EF67" s="2">
        <f>IF(PF67=0,($C$23/0.4536*IF(ISNA(MR66),'Drive Train'!$F$16,'Drive Train'!$F$17)*4.448*$C$24*$C$21*Z$6)*SIGN(BR67),BR67)</f>
        <v>0</v>
      </c>
      <c r="EG67" s="2">
        <f>IF(PG67=0,($C$23/0.4536*IF(ISNA(MS66),'Drive Train'!$F$16,'Drive Train'!$F$17)*4.448*$C$24*$C$21*AA$6)*SIGN(BS67),BS67)</f>
        <v>0</v>
      </c>
      <c r="EH67" s="2">
        <f>IF(PH67=0,($C$23/0.4536*IF(ISNA(MT66),'Drive Train'!$F$16,'Drive Train'!$F$17)*4.448*$C$24*$C$21*AB$6)*SIGN(BT67),BT67)</f>
        <v>0</v>
      </c>
      <c r="EI67" s="2">
        <f>IF(PI67=0,($C$23/0.4536*IF(ISNA(MU66),'Drive Train'!$F$16,'Drive Train'!$F$17)*4.448*$C$24*$C$21*AC$6)*SIGN(BU67),BU67)</f>
        <v>0</v>
      </c>
      <c r="EJ67" s="2">
        <f>IF(PJ67=0,($C$23/0.4536*IF(ISNA(MV66),'Drive Train'!$F$16,'Drive Train'!$F$17)*4.448*$C$24*$C$21*AD$6)*SIGN(BV67),BV67)</f>
        <v>0</v>
      </c>
      <c r="EK67" s="2">
        <f>IF(PK67=0,($C$23/0.4536*IF(ISNA(MW66),'Drive Train'!$F$16,'Drive Train'!$F$17)*4.448*$C$24*$C$21*AE$6)*SIGN(BW67),BW67)</f>
        <v>0</v>
      </c>
      <c r="EL67" s="2">
        <f>IF(PL67=0,($C$23/0.4536*IF(ISNA(MX66),'Drive Train'!$F$16,'Drive Train'!$F$17)*4.448*$C$24*$C$21*AF$6)*SIGN(BX67),BX67)</f>
        <v>0</v>
      </c>
      <c r="EM67" s="2">
        <f>IF(PM67=0,($C$23/0.4536*IF(ISNA(MY66),'Drive Train'!$F$16,'Drive Train'!$F$17)*4.448*$C$24*$C$21*AG$6)*SIGN(BY67),BY67)</f>
        <v>0</v>
      </c>
      <c r="EN67" s="2">
        <f>IF(PN67=0,($C$23/0.4536*IF(ISNA(MZ66),'Drive Train'!$F$16,'Drive Train'!$F$17)*4.448*$C$24*$C$21*AH$6)*SIGN(BZ67),BZ67)</f>
        <v>0</v>
      </c>
      <c r="EO67" s="2">
        <f>IF(PO67=0,($C$23/0.4536*IF(ISNA(NA66),'Drive Train'!$F$16,'Drive Train'!$F$17)*4.448*$C$24*$C$21*AI$6)*SIGN(CA67),CA67)</f>
        <v>0</v>
      </c>
      <c r="EP67" s="2">
        <f>IF(PP67=0,($C$23/0.4536*IF(ISNA(NB66),'Drive Train'!$F$16,'Drive Train'!$F$17)*4.448*$C$24*$C$21*AJ$6)*SIGN(CB67),CB67)</f>
        <v>0</v>
      </c>
      <c r="EQ67" s="2">
        <f>IF(PQ67=0,($C$23/0.4536*IF(ISNA(NC66),'Drive Train'!$F$16,'Drive Train'!$F$17)*4.448*$C$24*$C$21*AK$6)*SIGN(CC67),CC67)</f>
        <v>0</v>
      </c>
      <c r="ER67" s="2">
        <f>IF(PR67=0,($C$23/0.4536*IF(ISNA(ND66),'Drive Train'!$F$16,'Drive Train'!$F$17)*4.448*$C$24*$C$21*AL$6)*SIGN(CD67),CD67)</f>
        <v>0</v>
      </c>
      <c r="ES67" s="2">
        <f>IF(PS67=0,($C$23/0.4536*IF(ISNA(NE66),'Drive Train'!$F$16,'Drive Train'!$F$17)*4.448*$C$24*$C$21*AM$6)*SIGN(CE67),CE67)</f>
        <v>0</v>
      </c>
      <c r="ET67" s="61">
        <f t="shared" si="413"/>
        <v>2.3600000000000012</v>
      </c>
      <c r="EU67" s="255">
        <f>MAX(MIN(IF(AND(OY66=1,NG67&lt;0),-1,1)*(DC67-$C$15)/($C$14-$C$15)*$C$12*$C$21-$C$33*LO67/AO$6 -  OY66*$C$33/$C$21,DY66/$C$19),MAX(EU$8:EU66)*-1)</f>
        <v>-0.40956074233842954</v>
      </c>
      <c r="EV67" s="255">
        <f>MAX(MIN(IF(AND(OZ66=1,NH67&lt;0),-1,1)*(DD67-$C$15)/($C$14-$C$15)*$C$12*$C$21-$C$33*LP67/AP$6 -  OZ66*$C$33/$C$21,DZ66/$C$19),MAX(EV$8:EV66)*-1)</f>
        <v>-0.42274238406215553</v>
      </c>
      <c r="EW67" s="255">
        <f>MAX(MIN(IF(AND(PA66=1,NI67&lt;0),-1,1)*(DE67-$C$15)/($C$14-$C$15)*$C$12*$C$21-$C$33*LQ67/AQ$6 -  PA66*$C$33/$C$21,EA66/$C$19),MAX(EW$8:EW66)*-1)</f>
        <v>-0.45658106657636593</v>
      </c>
      <c r="EX67" s="255">
        <f>MAX(MIN(IF(AND(PB66=1,NJ67&lt;0),-1,1)*(DF67-$C$15)/($C$14-$C$15)*$C$12*$C$21-$C$33*LR67/AR$6 -  PB66*$C$33/$C$21,EB66/$C$19),MAX(EX$8:EX66)*-1)</f>
        <v>-0.47388543051251103</v>
      </c>
      <c r="EY67" s="255">
        <f>MAX(MIN(IF(AND(PC66=1,NK67&lt;0),-1,1)*(DG67-$C$15)/($C$14-$C$15)*$C$12*$C$21-$C$33*LS67/AS$6 -  PC66*$C$33/$C$21,EC66/$C$19),MAX(EY$8:EY66)*-1)</f>
        <v>-0.47044546803333598</v>
      </c>
      <c r="EZ67" s="255">
        <f>MAX(MIN(IF(AND(PD66=1,NL67&lt;0),-1,1)*(DH67-$C$15)/($C$14-$C$15)*$C$12*$C$21-$C$33*LT67/AT$6 -  PD66*$C$33/$C$21,ED66/$C$19),MAX(EZ$8:EZ66)*-1)</f>
        <v>-0.4487328195871973</v>
      </c>
      <c r="FA67" s="255">
        <f>MAX(MIN(IF(AND(PE66=1,NM67&lt;0),-1,1)*(DI67-$C$15)/($C$14-$C$15)*$C$12*$C$21-$C$33*LU67/AU$6 -  PE66*$C$33/$C$21,EE66/$C$19),MAX(FA$8:FA66)*-1)</f>
        <v>-0.42977931222485943</v>
      </c>
      <c r="FB67" s="255">
        <f>MAX(MIN(IF(AND(PF66=1,NN67&lt;0),-1,1)*(DJ67-$C$15)/($C$14-$C$15)*$C$12*$C$21-$C$33*LV67/AV$6 -  PF66*$C$33/$C$21,EF66/$C$19),MAX(FB$8:FB66)*-1)</f>
        <v>-0.41132622298445842</v>
      </c>
      <c r="FC67" s="255">
        <f>MAX(MIN(IF(AND(PG66=1,NO67&lt;0),-1,1)*(DK67-$C$15)/($C$14-$C$15)*$C$12*$C$21-$C$33*LW67/AW$6 -  PG66*$C$33/$C$21,EG66/$C$19),MAX(FC$8:FC66)*-1)</f>
        <v>-0.41011470340174677</v>
      </c>
      <c r="FD67" s="255">
        <f>MAX(MIN(IF(AND(PH66=1,NP67&lt;0),-1,1)*(DL67-$C$15)/($C$14-$C$15)*$C$12*$C$21-$C$33*LX67/AX$6 -  PH66*$C$33/$C$21,EH66/$C$19),MAX(FD$8:FD66)*-1)</f>
        <v>-0.42160438142656254</v>
      </c>
      <c r="FE67" s="255">
        <f>MAX(MIN(IF(AND(PI66=1,NQ67&lt;0),-1,1)*(DM67-$C$15)/($C$14-$C$15)*$C$12*$C$21-$C$33*LY67/AY$6 -  PI66*$C$33/$C$21,EI66/$C$19),MAX(FE$8:FE66)*-1)</f>
        <v>-0.45001537660877861</v>
      </c>
      <c r="FF67" s="255">
        <f>MAX(MIN(IF(AND(PJ66=1,NR67&lt;0),-1,1)*(DN67-$C$15)/($C$14-$C$15)*$C$12*$C$21-$C$33*LZ67/AZ$6 -  PJ66*$C$33/$C$21,EJ66/$C$19),MAX(FF$8:FF66)*-1)</f>
        <v>-0.3680167733157455</v>
      </c>
      <c r="FG67" s="255">
        <f>MAX(MIN(IF(AND(PK66=1,NS67&lt;0),-1,1)*(DO67-$C$15)/($C$14-$C$15)*$C$12*$C$21-$C$33*MA67/BA$6 -  PK66*$C$33/$C$21,EK66/$C$19),MAX(FG$8:FG66)*-1)</f>
        <v>-0.45071531341950627</v>
      </c>
      <c r="FH67" s="255">
        <f>MAX(MIN(IF(AND(PL66=1,NT67&lt;0),-1,1)*(DP67-$C$15)/($C$14-$C$15)*$C$12*$C$21-$C$33*MB67/BB$6 -  PL66*$C$33/$C$21,EL66/$C$19),MAX(FH$8:FH66)*-1)</f>
        <v>-0.47254504940545061</v>
      </c>
      <c r="FI67" s="255">
        <f>MAX(MIN(IF(AND(PM66=1,NU67&lt;0),-1,1)*(DQ67-$C$15)/($C$14-$C$15)*$C$12*$C$21-$C$33*MC67/BC$6 -  PM66*$C$33/$C$21,EM66/$C$19),MAX(FI$8:FI66)*-1)</f>
        <v>-0.44863080624270296</v>
      </c>
      <c r="FJ67" s="255">
        <f>MAX(MIN(IF(AND(PN66=1,NV67&lt;0),-1,1)*(DR67-$C$15)/($C$14-$C$15)*$C$12*$C$21-$C$33*MD67/BD$6 -  PN66*$C$33/$C$21,EN66/$C$19),MAX(FJ$8:FJ66)*-1)</f>
        <v>-0.42862788647674144</v>
      </c>
      <c r="FK67" s="255">
        <f>MAX(MIN(IF(AND(PO66=1,NW67&lt;0),-1,1)*(DS67-$C$15)/($C$14-$C$15)*$C$12*$C$21-$C$33*ME67/BE$6 -  PO66*$C$33/$C$21,EO66/$C$19),MAX(FK$8:FK66)*-1)</f>
        <v>-0.42868595926288766</v>
      </c>
      <c r="FL67" s="255">
        <f>MAX(MIN(IF(AND(PP66=1,NX67&lt;0),-1,1)*(DT67-$C$15)/($C$14-$C$15)*$C$12*$C$21-$C$33*MF67/BF$6 -  PP66*$C$33/$C$21,EP66/$C$19),MAX(FL$8:FL66)*-1)</f>
        <v>-0.419011724963118</v>
      </c>
      <c r="FM67" s="255">
        <f>MAX(MIN(IF(AND(PQ66=1,NY67&lt;0),-1,1)*(DU67-$C$15)/($C$14-$C$15)*$C$12*$C$21-$C$33*MG67/BG$6 -  PQ66*$C$33/$C$21,EQ66/$C$19),MAX(FM$8:FM66)*-1)</f>
        <v>-0.41903021375542665</v>
      </c>
      <c r="FN67" s="255">
        <f>MAX(MIN(IF(AND(PR66=1,NZ67&lt;0),-1,1)*(DV67-$C$15)/($C$14-$C$15)*$C$12*$C$21-$C$33*MH67/BH$6 -  PR66*$C$33/$C$21,ER66/$C$19),MAX(FN$8:FN66)*-1)</f>
        <v>-0.40955604646136901</v>
      </c>
      <c r="FO67" s="255">
        <f>MAX(MIN(IF(AND(PS66=1,OA67&lt;0),-1,1)*(DW67-$C$15)/($C$14-$C$15)*$C$12*$C$21-$C$33*MI67/BI$6 -  PS66*$C$33/$C$21,ES66/$C$19),MAX(FO$8:FO66)*-1)</f>
        <v>-0.40955655078146153</v>
      </c>
      <c r="FP67" s="61">
        <f t="shared" si="164"/>
        <v>2.3600000000000012</v>
      </c>
      <c r="FQ67" s="256">
        <f t="shared" si="457"/>
        <v>2.7495000000000003</v>
      </c>
      <c r="FR67" s="256">
        <f t="shared" si="458"/>
        <v>2.7495000000000003</v>
      </c>
      <c r="FS67" s="256">
        <f t="shared" si="459"/>
        <v>2.7495000000000003</v>
      </c>
      <c r="FT67" s="256">
        <f t="shared" si="460"/>
        <v>2.7495000000000003</v>
      </c>
      <c r="FU67" s="256">
        <f t="shared" si="461"/>
        <v>2.7495000000000003</v>
      </c>
      <c r="FV67" s="256">
        <f t="shared" si="462"/>
        <v>2.7495000000000003</v>
      </c>
      <c r="FW67" s="256">
        <f t="shared" si="463"/>
        <v>2.7495000000000003</v>
      </c>
      <c r="FX67" s="256">
        <f t="shared" si="464"/>
        <v>2.7495000000000003</v>
      </c>
      <c r="FY67" s="256">
        <f t="shared" si="465"/>
        <v>2.7495000000000003</v>
      </c>
      <c r="FZ67" s="256">
        <f t="shared" si="466"/>
        <v>2.7495000000000003</v>
      </c>
      <c r="GA67" s="256">
        <f t="shared" si="467"/>
        <v>2.7495000000000003</v>
      </c>
      <c r="GB67" s="256">
        <f t="shared" si="468"/>
        <v>2.7495000000000003</v>
      </c>
      <c r="GC67" s="256">
        <f t="shared" si="469"/>
        <v>2.7495000000000003</v>
      </c>
      <c r="GD67" s="256">
        <f t="shared" si="470"/>
        <v>2.7495000000000003</v>
      </c>
      <c r="GE67" s="256">
        <f t="shared" si="471"/>
        <v>2.7495000000000003</v>
      </c>
      <c r="GF67" s="256">
        <f t="shared" si="472"/>
        <v>2.7495000000000003</v>
      </c>
      <c r="GG67" s="256">
        <f t="shared" si="473"/>
        <v>2.7495000000000003</v>
      </c>
      <c r="GH67" s="256">
        <f t="shared" si="474"/>
        <v>2.7495000000000003</v>
      </c>
      <c r="GI67" s="256">
        <f t="shared" si="475"/>
        <v>2.7495000000000003</v>
      </c>
      <c r="GJ67" s="256">
        <f t="shared" si="476"/>
        <v>2.7495000000000003</v>
      </c>
      <c r="GK67" s="256">
        <f t="shared" si="477"/>
        <v>2.7495000000000003</v>
      </c>
      <c r="GL67" s="61">
        <f t="shared" si="186"/>
        <v>2.3600000000000012</v>
      </c>
      <c r="GM67" s="57">
        <f t="shared" si="414"/>
        <v>-10.600213977814755</v>
      </c>
      <c r="GN67" s="57">
        <f t="shared" si="415"/>
        <v>-3.0635864092591731</v>
      </c>
      <c r="GO67" s="57">
        <f t="shared" si="416"/>
        <v>-4.7793967409280436</v>
      </c>
      <c r="GP67" s="57">
        <f t="shared" si="417"/>
        <v>-6.4868538083100669</v>
      </c>
      <c r="GQ67" s="57">
        <f t="shared" si="418"/>
        <v>-7.9550042575244806</v>
      </c>
      <c r="GR67" s="57">
        <f t="shared" si="419"/>
        <v>-9.0331594324789108</v>
      </c>
      <c r="GS67" s="57">
        <f t="shared" si="420"/>
        <v>-10.035877161711621</v>
      </c>
      <c r="GT67" s="57">
        <f t="shared" si="421"/>
        <v>-10.929798867403527</v>
      </c>
      <c r="GU67" s="57">
        <f t="shared" si="422"/>
        <v>-12.218528226134378</v>
      </c>
      <c r="GV67" s="57">
        <f t="shared" si="423"/>
        <v>-13.918768280226264</v>
      </c>
      <c r="GW67" s="57">
        <f t="shared" si="424"/>
        <v>-16.306160012732477</v>
      </c>
      <c r="GX67" s="57">
        <f t="shared" si="425"/>
        <v>-9.5249767404423658</v>
      </c>
      <c r="GY67" s="57">
        <f t="shared" si="426"/>
        <v>-11.665372852988682</v>
      </c>
      <c r="GZ67" s="57">
        <f t="shared" si="427"/>
        <v>-12.230368099381225</v>
      </c>
      <c r="HA67" s="57">
        <f t="shared" si="428"/>
        <v>-11.611421827345344</v>
      </c>
      <c r="HB67" s="57">
        <f t="shared" si="429"/>
        <v>-11.093708072629461</v>
      </c>
      <c r="HC67" s="57">
        <f t="shared" si="430"/>
        <v>-11.09521110721213</v>
      </c>
      <c r="HD67" s="57">
        <f t="shared" si="431"/>
        <v>-10.844823452712923</v>
      </c>
      <c r="HE67" s="57">
        <f t="shared" si="432"/>
        <v>-10.845301977958151</v>
      </c>
      <c r="HF67" s="57">
        <f t="shared" si="433"/>
        <v>-10.600092439550684</v>
      </c>
      <c r="HG67" s="57">
        <f t="shared" si="434"/>
        <v>-10.600105492317567</v>
      </c>
      <c r="HH67" s="61">
        <f t="shared" si="187"/>
        <v>2.3600000000000012</v>
      </c>
      <c r="HI67" s="57">
        <f t="shared" si="188"/>
        <v>10.600213977814755</v>
      </c>
      <c r="HJ67" s="57">
        <f t="shared" si="189"/>
        <v>3.0635864092591731</v>
      </c>
      <c r="HK67" s="57">
        <f t="shared" si="190"/>
        <v>4.7793967409280436</v>
      </c>
      <c r="HL67" s="57">
        <f t="shared" si="191"/>
        <v>6.4868538083100669</v>
      </c>
      <c r="HM67" s="57">
        <f t="shared" si="192"/>
        <v>7.9550042575244806</v>
      </c>
      <c r="HN67" s="57">
        <f t="shared" si="193"/>
        <v>9.0331594324789108</v>
      </c>
      <c r="HO67" s="57">
        <f t="shared" si="194"/>
        <v>10.035877161711621</v>
      </c>
      <c r="HP67" s="57">
        <f t="shared" si="195"/>
        <v>10.929798867403527</v>
      </c>
      <c r="HQ67" s="57">
        <f t="shared" si="196"/>
        <v>12.218528226134378</v>
      </c>
      <c r="HR67" s="57">
        <f t="shared" si="197"/>
        <v>13.918768280226264</v>
      </c>
      <c r="HS67" s="57">
        <f t="shared" si="198"/>
        <v>16.306160012732477</v>
      </c>
      <c r="HT67" s="57">
        <f t="shared" si="199"/>
        <v>9.5249767404423658</v>
      </c>
      <c r="HU67" s="57">
        <f t="shared" si="200"/>
        <v>11.665372852988682</v>
      </c>
      <c r="HV67" s="57">
        <f t="shared" si="201"/>
        <v>12.230368099381225</v>
      </c>
      <c r="HW67" s="57">
        <f t="shared" si="202"/>
        <v>11.611421827345344</v>
      </c>
      <c r="HX67" s="57">
        <f t="shared" si="203"/>
        <v>11.093708072629461</v>
      </c>
      <c r="HY67" s="57">
        <f t="shared" si="204"/>
        <v>11.09521110721213</v>
      </c>
      <c r="HZ67" s="57">
        <f t="shared" si="205"/>
        <v>10.844823452712923</v>
      </c>
      <c r="IA67" s="57">
        <f t="shared" si="206"/>
        <v>10.845301977958151</v>
      </c>
      <c r="IB67" s="57">
        <f t="shared" si="207"/>
        <v>10.600092439550684</v>
      </c>
      <c r="IC67" s="57">
        <f t="shared" si="208"/>
        <v>10.600105492317567</v>
      </c>
      <c r="ID67" s="61">
        <f t="shared" si="209"/>
        <v>2.3600000000000012</v>
      </c>
      <c r="IE67" s="57">
        <f t="shared" si="210"/>
        <v>0</v>
      </c>
      <c r="IF67" s="57">
        <f t="shared" si="211"/>
        <v>0</v>
      </c>
      <c r="IG67" s="57">
        <f t="shared" si="212"/>
        <v>0</v>
      </c>
      <c r="IH67" s="57">
        <f t="shared" si="213"/>
        <v>0</v>
      </c>
      <c r="II67" s="57">
        <f t="shared" si="214"/>
        <v>0</v>
      </c>
      <c r="IJ67" s="57">
        <f t="shared" si="215"/>
        <v>0</v>
      </c>
      <c r="IK67" s="57">
        <f t="shared" si="216"/>
        <v>0</v>
      </c>
      <c r="IL67" s="57">
        <f t="shared" si="217"/>
        <v>0</v>
      </c>
      <c r="IM67" s="57">
        <f t="shared" si="218"/>
        <v>0</v>
      </c>
      <c r="IN67" s="57">
        <f t="shared" si="219"/>
        <v>0</v>
      </c>
      <c r="IO67" s="57">
        <f t="shared" si="220"/>
        <v>0</v>
      </c>
      <c r="IP67" s="57">
        <f t="shared" si="221"/>
        <v>0</v>
      </c>
      <c r="IQ67" s="57">
        <f t="shared" si="222"/>
        <v>0</v>
      </c>
      <c r="IR67" s="57">
        <f t="shared" si="223"/>
        <v>0</v>
      </c>
      <c r="IS67" s="57">
        <f t="shared" si="224"/>
        <v>0</v>
      </c>
      <c r="IT67" s="57">
        <f t="shared" si="225"/>
        <v>0</v>
      </c>
      <c r="IU67" s="57">
        <f t="shared" si="226"/>
        <v>0</v>
      </c>
      <c r="IV67" s="57">
        <f t="shared" si="227"/>
        <v>0</v>
      </c>
      <c r="IW67" s="57">
        <f t="shared" si="228"/>
        <v>0</v>
      </c>
      <c r="IX67" s="57">
        <f t="shared" si="229"/>
        <v>0</v>
      </c>
      <c r="IY67" s="57">
        <f t="shared" si="230"/>
        <v>0</v>
      </c>
      <c r="IZ67" s="61">
        <f t="shared" si="231"/>
        <v>2.3600000000000012</v>
      </c>
      <c r="JA67" s="256" t="e">
        <f t="shared" si="349"/>
        <v>#N/A</v>
      </c>
      <c r="JB67" s="256" t="e">
        <f t="shared" si="350"/>
        <v>#N/A</v>
      </c>
      <c r="JC67" s="256" t="e">
        <f t="shared" si="351"/>
        <v>#N/A</v>
      </c>
      <c r="JD67" s="256" t="e">
        <f t="shared" si="352"/>
        <v>#N/A</v>
      </c>
      <c r="JE67" s="256" t="e">
        <f t="shared" si="353"/>
        <v>#N/A</v>
      </c>
      <c r="JF67" s="256" t="e">
        <f t="shared" si="354"/>
        <v>#N/A</v>
      </c>
      <c r="JG67" s="256" t="e">
        <f t="shared" si="355"/>
        <v>#N/A</v>
      </c>
      <c r="JH67" s="256" t="e">
        <f t="shared" si="356"/>
        <v>#N/A</v>
      </c>
      <c r="JI67" s="256" t="e">
        <f t="shared" si="357"/>
        <v>#N/A</v>
      </c>
      <c r="JJ67" s="256" t="e">
        <f t="shared" si="358"/>
        <v>#N/A</v>
      </c>
      <c r="JK67" s="256" t="e">
        <f t="shared" si="359"/>
        <v>#N/A</v>
      </c>
      <c r="JL67" s="256" t="e">
        <f t="shared" si="360"/>
        <v>#N/A</v>
      </c>
      <c r="JM67" s="256" t="e">
        <f t="shared" si="361"/>
        <v>#N/A</v>
      </c>
      <c r="JN67" s="256" t="e">
        <f t="shared" si="362"/>
        <v>#N/A</v>
      </c>
      <c r="JO67" s="256" t="e">
        <f t="shared" si="363"/>
        <v>#N/A</v>
      </c>
      <c r="JP67" s="256" t="e">
        <f t="shared" si="364"/>
        <v>#N/A</v>
      </c>
      <c r="JQ67" s="256" t="e">
        <f t="shared" si="365"/>
        <v>#N/A</v>
      </c>
      <c r="JR67" s="256" t="e">
        <f t="shared" si="366"/>
        <v>#N/A</v>
      </c>
      <c r="JS67" s="256" t="e">
        <f t="shared" si="367"/>
        <v>#N/A</v>
      </c>
      <c r="JT67" s="256" t="e">
        <f t="shared" si="368"/>
        <v>#N/A</v>
      </c>
      <c r="JU67" s="256" t="e">
        <f t="shared" si="369"/>
        <v>#N/A</v>
      </c>
      <c r="JV67" s="61">
        <f t="shared" si="233"/>
        <v>2.3600000000000012</v>
      </c>
      <c r="JW67" s="46">
        <f t="shared" si="478"/>
        <v>0</v>
      </c>
      <c r="JX67" s="46">
        <f t="shared" si="479"/>
        <v>0</v>
      </c>
      <c r="JY67" s="46">
        <f t="shared" si="480"/>
        <v>0</v>
      </c>
      <c r="JZ67" s="46">
        <f t="shared" si="481"/>
        <v>0</v>
      </c>
      <c r="KA67" s="46">
        <f t="shared" si="482"/>
        <v>0</v>
      </c>
      <c r="KB67" s="46">
        <f t="shared" si="483"/>
        <v>0</v>
      </c>
      <c r="KC67" s="46">
        <f t="shared" si="484"/>
        <v>0</v>
      </c>
      <c r="KD67" s="46">
        <f t="shared" si="485"/>
        <v>0</v>
      </c>
      <c r="KE67" s="46">
        <f t="shared" si="486"/>
        <v>0</v>
      </c>
      <c r="KF67" s="46">
        <f t="shared" si="487"/>
        <v>0</v>
      </c>
      <c r="KG67" s="46">
        <f t="shared" si="488"/>
        <v>0</v>
      </c>
      <c r="KH67" s="46">
        <f t="shared" si="489"/>
        <v>0</v>
      </c>
      <c r="KI67" s="46">
        <f t="shared" si="490"/>
        <v>0</v>
      </c>
      <c r="KJ67" s="46">
        <f t="shared" si="491"/>
        <v>0</v>
      </c>
      <c r="KK67" s="46">
        <f t="shared" si="492"/>
        <v>0</v>
      </c>
      <c r="KL67" s="46">
        <f t="shared" si="493"/>
        <v>0</v>
      </c>
      <c r="KM67" s="46">
        <f t="shared" si="494"/>
        <v>0</v>
      </c>
      <c r="KN67" s="46">
        <f t="shared" si="495"/>
        <v>0</v>
      </c>
      <c r="KO67" s="46">
        <f t="shared" si="496"/>
        <v>0</v>
      </c>
      <c r="KP67" s="46">
        <f t="shared" si="497"/>
        <v>0</v>
      </c>
      <c r="KQ67" s="46">
        <f t="shared" si="498"/>
        <v>0</v>
      </c>
      <c r="KR67" s="61">
        <f t="shared" si="255"/>
        <v>2.3600000000000012</v>
      </c>
      <c r="KS67" s="1">
        <f t="shared" si="499"/>
        <v>0</v>
      </c>
      <c r="KT67" s="1">
        <f t="shared" si="500"/>
        <v>0</v>
      </c>
      <c r="KU67" s="1">
        <f t="shared" si="501"/>
        <v>0</v>
      </c>
      <c r="KV67" s="1">
        <f t="shared" si="502"/>
        <v>0</v>
      </c>
      <c r="KW67" s="1">
        <f t="shared" si="503"/>
        <v>0</v>
      </c>
      <c r="KX67" s="1">
        <f t="shared" si="504"/>
        <v>0</v>
      </c>
      <c r="KY67" s="1">
        <f t="shared" si="505"/>
        <v>0</v>
      </c>
      <c r="KZ67" s="1">
        <f t="shared" si="506"/>
        <v>0</v>
      </c>
      <c r="LA67" s="1">
        <f t="shared" si="507"/>
        <v>0</v>
      </c>
      <c r="LB67" s="1">
        <f t="shared" si="508"/>
        <v>0</v>
      </c>
      <c r="LC67" s="1">
        <f t="shared" si="509"/>
        <v>0</v>
      </c>
      <c r="LD67" s="1">
        <f t="shared" si="510"/>
        <v>0</v>
      </c>
      <c r="LE67" s="1">
        <f t="shared" si="511"/>
        <v>0</v>
      </c>
      <c r="LF67" s="1">
        <f t="shared" si="512"/>
        <v>0</v>
      </c>
      <c r="LG67" s="1">
        <f t="shared" si="513"/>
        <v>0</v>
      </c>
      <c r="LH67" s="1">
        <f t="shared" si="514"/>
        <v>0</v>
      </c>
      <c r="LI67" s="1">
        <f t="shared" si="515"/>
        <v>0</v>
      </c>
      <c r="LJ67" s="1">
        <f t="shared" si="516"/>
        <v>0</v>
      </c>
      <c r="LK67" s="1">
        <f t="shared" si="517"/>
        <v>0</v>
      </c>
      <c r="LL67" s="1">
        <f t="shared" si="518"/>
        <v>0</v>
      </c>
      <c r="LM67" s="1">
        <f t="shared" si="519"/>
        <v>0</v>
      </c>
      <c r="LN67" s="61">
        <f t="shared" si="277"/>
        <v>2.3600000000000012</v>
      </c>
      <c r="LO67" s="57">
        <f t="shared" si="278"/>
        <v>3.5125115837398675</v>
      </c>
      <c r="LP67" s="57">
        <f t="shared" si="279"/>
        <v>14.705258719595232</v>
      </c>
      <c r="LQ67" s="57">
        <f t="shared" si="280"/>
        <v>14.020396793312948</v>
      </c>
      <c r="LR67" s="57">
        <f t="shared" si="281"/>
        <v>12.223061610041773</v>
      </c>
      <c r="LS67" s="57">
        <f t="shared" si="282"/>
        <v>9.6532150395720855</v>
      </c>
      <c r="LT67" s="57">
        <f t="shared" si="283"/>
        <v>6.8275062014141659</v>
      </c>
      <c r="LU67" s="57">
        <f t="shared" si="284"/>
        <v>4.9216551057956437</v>
      </c>
      <c r="LV67" s="57">
        <f t="shared" si="285"/>
        <v>3.5001982789595205</v>
      </c>
      <c r="LW67" s="57">
        <f t="shared" si="286"/>
        <v>3.0734958142434659</v>
      </c>
      <c r="LX67" s="57">
        <f t="shared" si="287"/>
        <v>3.1870385472495943</v>
      </c>
      <c r="LY67" s="57">
        <f t="shared" si="288"/>
        <v>3.835103232352278</v>
      </c>
      <c r="LZ67" s="57">
        <f t="shared" si="289"/>
        <v>10.904079439690451</v>
      </c>
      <c r="MA67" s="57">
        <f t="shared" si="290"/>
        <v>8.5026871057934521</v>
      </c>
      <c r="MB67" s="57">
        <f t="shared" si="291"/>
        <v>6.4031257596107043</v>
      </c>
      <c r="MC67" s="57">
        <f t="shared" si="292"/>
        <v>5.3056007806043723</v>
      </c>
      <c r="MD67" s="57">
        <f t="shared" si="293"/>
        <v>4.3875828468233617</v>
      </c>
      <c r="ME67" s="57">
        <f t="shared" si="294"/>
        <v>4.3902480506921311</v>
      </c>
      <c r="MF67" s="57">
        <f t="shared" si="295"/>
        <v>3.9462568390740791</v>
      </c>
      <c r="MG67" s="57">
        <f t="shared" si="296"/>
        <v>3.9471053673445451</v>
      </c>
      <c r="MH67" s="57">
        <f t="shared" si="297"/>
        <v>3.5122960702344947</v>
      </c>
      <c r="MI67" s="57">
        <f t="shared" si="298"/>
        <v>3.5123192156000087</v>
      </c>
      <c r="MJ67" s="61">
        <f t="shared" si="299"/>
        <v>2.3600000000000012</v>
      </c>
      <c r="MK67" s="57" t="e">
        <f t="shared" si="435"/>
        <v>#N/A</v>
      </c>
      <c r="ML67" s="57" t="e">
        <f t="shared" si="370"/>
        <v>#N/A</v>
      </c>
      <c r="MM67" s="57" t="e">
        <f t="shared" si="371"/>
        <v>#N/A</v>
      </c>
      <c r="MN67" s="57" t="e">
        <f t="shared" si="372"/>
        <v>#N/A</v>
      </c>
      <c r="MO67" s="57" t="e">
        <f t="shared" si="373"/>
        <v>#N/A</v>
      </c>
      <c r="MP67" s="57" t="e">
        <f t="shared" si="374"/>
        <v>#N/A</v>
      </c>
      <c r="MQ67" s="57" t="e">
        <f t="shared" si="375"/>
        <v>#N/A</v>
      </c>
      <c r="MR67" s="57" t="e">
        <f t="shared" si="376"/>
        <v>#N/A</v>
      </c>
      <c r="MS67" s="57" t="e">
        <f t="shared" si="377"/>
        <v>#N/A</v>
      </c>
      <c r="MT67" s="57" t="e">
        <f t="shared" si="378"/>
        <v>#N/A</v>
      </c>
      <c r="MU67" s="57" t="e">
        <f t="shared" si="379"/>
        <v>#N/A</v>
      </c>
      <c r="MV67" s="57" t="e">
        <f t="shared" si="380"/>
        <v>#N/A</v>
      </c>
      <c r="MW67" s="57" t="e">
        <f t="shared" si="381"/>
        <v>#N/A</v>
      </c>
      <c r="MX67" s="57" t="e">
        <f t="shared" si="382"/>
        <v>#N/A</v>
      </c>
      <c r="MY67" s="57" t="e">
        <f t="shared" si="383"/>
        <v>#N/A</v>
      </c>
      <c r="MZ67" s="57" t="e">
        <f t="shared" si="384"/>
        <v>#N/A</v>
      </c>
      <c r="NA67" s="57" t="e">
        <f t="shared" si="385"/>
        <v>#N/A</v>
      </c>
      <c r="NB67" s="57" t="e">
        <f t="shared" si="386"/>
        <v>#N/A</v>
      </c>
      <c r="NC67" s="57" t="e">
        <f t="shared" si="387"/>
        <v>#N/A</v>
      </c>
      <c r="ND67" s="57" t="e">
        <f t="shared" si="388"/>
        <v>#N/A</v>
      </c>
      <c r="NE67" s="57" t="e">
        <f t="shared" si="389"/>
        <v>#N/A</v>
      </c>
      <c r="NF67" s="61">
        <f t="shared" si="320"/>
        <v>2.3600000000000012</v>
      </c>
      <c r="NG67" s="256">
        <f>IF(OY66=0,MIN('Drive Train'!$F$35-FQ66*$C$19*'Drive Train'!$F$39,NG66+$C$39)-$C$7,IF(LO66-1&lt;=0,0,IF($C$37=Motors!$C$30,MAX(MAX(NG$8:NG66)*-1,NG66-$C$39),MAX(0,MAX(NG$8:NG66)*-1,NG66-$C$39))))</f>
        <v>0</v>
      </c>
      <c r="NH67" s="256">
        <f>IF(OZ66=0,MIN('Drive Train'!$F$35-FR66*$C$19*'Drive Train'!$F$39,NH66+$C$39)-$C$7,IF(LP66-1&lt;=0,0,IF($C$37=Motors!$C$30,MAX(MAX(NH$8:NH66)*-1,NH66-$C$39),MAX(0,MAX(NH$8:NH66)*-1,NH66-$C$39))))</f>
        <v>0</v>
      </c>
      <c r="NI67" s="256">
        <f>IF(PA66=0,MIN('Drive Train'!$F$35-FS66*$C$19*'Drive Train'!$F$39,NI66+$C$39)-$C$7,IF(LQ66-1&lt;=0,0,IF($C$37=Motors!$C$30,MAX(MAX(NI$8:NI66)*-1,NI66-$C$39),MAX(0,MAX(NI$8:NI66)*-1,NI66-$C$39))))</f>
        <v>0</v>
      </c>
      <c r="NJ67" s="256">
        <f>IF(PB66=0,MIN('Drive Train'!$F$35-FT66*$C$19*'Drive Train'!$F$39,NJ66+$C$39)-$C$7,IF(LR66-1&lt;=0,0,IF($C$37=Motors!$C$30,MAX(MAX(NJ$8:NJ66)*-1,NJ66-$C$39),MAX(0,MAX(NJ$8:NJ66)*-1,NJ66-$C$39))))</f>
        <v>0</v>
      </c>
      <c r="NK67" s="256">
        <f>IF(PC66=0,MIN('Drive Train'!$F$35-FU66*$C$19*'Drive Train'!$F$39,NK66+$C$39)-$C$7,IF(LS66-1&lt;=0,0,IF($C$37=Motors!$C$30,MAX(MAX(NK$8:NK66)*-1,NK66-$C$39),MAX(0,MAX(NK$8:NK66)*-1,NK66-$C$39))))</f>
        <v>0</v>
      </c>
      <c r="NL67" s="256">
        <f>IF(PD66=0,MIN('Drive Train'!$F$35-FV66*$C$19*'Drive Train'!$F$39,NL66+$C$39)-$C$7,IF(LT66-1&lt;=0,0,IF($C$37=Motors!$C$30,MAX(MAX(NL$8:NL66)*-1,NL66-$C$39),MAX(0,MAX(NL$8:NL66)*-1,NL66-$C$39))))</f>
        <v>0</v>
      </c>
      <c r="NM67" s="256">
        <f>IF(PE66=0,MIN('Drive Train'!$F$35-FW66*$C$19*'Drive Train'!$F$39,NM66+$C$39)-$C$7,IF(LU66-1&lt;=0,0,IF($C$37=Motors!$C$30,MAX(MAX(NM$8:NM66)*-1,NM66-$C$39),MAX(0,MAX(NM$8:NM66)*-1,NM66-$C$39))))</f>
        <v>0</v>
      </c>
      <c r="NN67" s="256">
        <f>IF(PF66=0,MIN('Drive Train'!$F$35-FX66*$C$19*'Drive Train'!$F$39,NN66+$C$39)-$C$7,IF(LV66-1&lt;=0,0,IF($C$37=Motors!$C$30,MAX(MAX(NN$8:NN66)*-1,NN66-$C$39),MAX(0,MAX(NN$8:NN66)*-1,NN66-$C$39))))</f>
        <v>0</v>
      </c>
      <c r="NO67" s="256">
        <f>IF(PG66=0,MIN('Drive Train'!$F$35-FY66*$C$19*'Drive Train'!$F$39,NO66+$C$39)-$C$7,IF(LW66-1&lt;=0,0,IF($C$37=Motors!$C$30,MAX(MAX(NO$8:NO66)*-1,NO66-$C$39),MAX(0,MAX(NO$8:NO66)*-1,NO66-$C$39))))</f>
        <v>0</v>
      </c>
      <c r="NP67" s="256">
        <f>IF(PH66=0,MIN('Drive Train'!$F$35-FZ66*$C$19*'Drive Train'!$F$39,NP66+$C$39)-$C$7,IF(LX66-1&lt;=0,0,IF($C$37=Motors!$C$30,MAX(MAX(NP$8:NP66)*-1,NP66-$C$39),MAX(0,MAX(NP$8:NP66)*-1,NP66-$C$39))))</f>
        <v>0</v>
      </c>
      <c r="NQ67" s="256">
        <f>IF(PI66=0,MIN('Drive Train'!$F$35-GA66*$C$19*'Drive Train'!$F$39,NQ66+$C$39)-$C$7,IF(LY66-1&lt;=0,0,IF($C$37=Motors!$C$30,MAX(MAX(NQ$8:NQ66)*-1,NQ66-$C$39),MAX(0,MAX(NQ$8:NQ66)*-1,NQ66-$C$39))))</f>
        <v>0</v>
      </c>
      <c r="NR67" s="256">
        <f>IF(PJ66=0,MIN('Drive Train'!$F$35-GB66*$C$19*'Drive Train'!$F$39,NR66+$C$39)-$C$7,IF(LZ66-1&lt;=0,0,IF($C$37=Motors!$C$30,MAX(MAX(NR$8:NR66)*-1,NR66-$C$39),MAX(0,MAX(NR$8:NR66)*-1,NR66-$C$39))))</f>
        <v>0</v>
      </c>
      <c r="NS67" s="256">
        <f>IF(PK66=0,MIN('Drive Train'!$F$35-GC66*$C$19*'Drive Train'!$F$39,NS66+$C$39)-$C$7,IF(MA66-1&lt;=0,0,IF($C$37=Motors!$C$30,MAX(MAX(NS$8:NS66)*-1,NS66-$C$39),MAX(0,MAX(NS$8:NS66)*-1,NS66-$C$39))))</f>
        <v>0</v>
      </c>
      <c r="NT67" s="256">
        <f>IF(PL66=0,MIN('Drive Train'!$F$35-GD66*$C$19*'Drive Train'!$F$39,NT66+$C$39)-$C$7,IF(MB66-1&lt;=0,0,IF($C$37=Motors!$C$30,MAX(MAX(NT$8:NT66)*-1,NT66-$C$39),MAX(0,MAX(NT$8:NT66)*-1,NT66-$C$39))))</f>
        <v>0</v>
      </c>
      <c r="NU67" s="256">
        <f>IF(PM66=0,MIN('Drive Train'!$F$35-GE66*$C$19*'Drive Train'!$F$39,NU66+$C$39)-$C$7,IF(MC66-1&lt;=0,0,IF($C$37=Motors!$C$30,MAX(MAX(NU$8:NU66)*-1,NU66-$C$39),MAX(0,MAX(NU$8:NU66)*-1,NU66-$C$39))))</f>
        <v>0</v>
      </c>
      <c r="NV67" s="256">
        <f>IF(PN66=0,MIN('Drive Train'!$F$35-GF66*$C$19*'Drive Train'!$F$39,NV66+$C$39)-$C$7,IF(MD66-1&lt;=0,0,IF($C$37=Motors!$C$30,MAX(MAX(NV$8:NV66)*-1,NV66-$C$39),MAX(0,MAX(NV$8:NV66)*-1,NV66-$C$39))))</f>
        <v>0</v>
      </c>
      <c r="NW67" s="256">
        <f>IF(PO66=0,MIN('Drive Train'!$F$35-GG66*$C$19*'Drive Train'!$F$39,NW66+$C$39)-$C$7,IF(ME66-1&lt;=0,0,IF($C$37=Motors!$C$30,MAX(MAX(NW$8:NW66)*-1,NW66-$C$39),MAX(0,MAX(NW$8:NW66)*-1,NW66-$C$39))))</f>
        <v>0</v>
      </c>
      <c r="NX67" s="256">
        <f>IF(PP66=0,MIN('Drive Train'!$F$35-GH66*$C$19*'Drive Train'!$F$39,NX66+$C$39)-$C$7,IF(MF66-1&lt;=0,0,IF($C$37=Motors!$C$30,MAX(MAX(NX$8:NX66)*-1,NX66-$C$39),MAX(0,MAX(NX$8:NX66)*-1,NX66-$C$39))))</f>
        <v>0</v>
      </c>
      <c r="NY67" s="256">
        <f>IF(PQ66=0,MIN('Drive Train'!$F$35-GI66*$C$19*'Drive Train'!$F$39,NY66+$C$39)-$C$7,IF(MG66-1&lt;=0,0,IF($C$37=Motors!$C$30,MAX(MAX(NY$8:NY66)*-1,NY66-$C$39),MAX(0,MAX(NY$8:NY66)*-1,NY66-$C$39))))</f>
        <v>0</v>
      </c>
      <c r="NZ67" s="256">
        <f>IF(PR66=0,MIN('Drive Train'!$F$35-GJ66*$C$19*'Drive Train'!$F$39,NZ66+$C$39)-$C$7,IF(MH66-1&lt;=0,0,IF($C$37=Motors!$C$30,MAX(MAX(NZ$8:NZ66)*-1,NZ66-$C$39),MAX(0,MAX(NZ$8:NZ66)*-1,NZ66-$C$39))))</f>
        <v>0</v>
      </c>
      <c r="OA67" s="256">
        <f>IF(PS66=0,MIN('Drive Train'!$F$35-GK66*$C$19*'Drive Train'!$F$39,OA66+$C$39)-$C$7,IF(MI66-1&lt;=0,0,IF($C$37=Motors!$C$30,MAX(MAX(OA$8:OA66)*-1,OA66-$C$39),MAX(0,MAX(OA$8:OA66)*-1,OA66-$C$39))))</f>
        <v>0</v>
      </c>
      <c r="OB67" s="61">
        <f t="shared" si="321"/>
        <v>2.3600000000000012</v>
      </c>
      <c r="OC67" s="256">
        <f>'Drive Train'!$F$35-(FQ67*$C$13)*$C$19*'Drive Train'!$F$39</f>
        <v>12.23503</v>
      </c>
      <c r="OD67" s="256">
        <f>'Drive Train'!$F$35-(FR67*$C$13)*$C$19*'Drive Train'!$F$39</f>
        <v>12.23503</v>
      </c>
      <c r="OE67" s="256">
        <f>'Drive Train'!$F$35-(FS67*$C$13)*$C$19*'Drive Train'!$F$39</f>
        <v>12.23503</v>
      </c>
      <c r="OF67" s="256">
        <f>'Drive Train'!$F$35-(FT67*$C$13)*$C$19*'Drive Train'!$F$39</f>
        <v>12.23503</v>
      </c>
      <c r="OG67" s="256">
        <f>'Drive Train'!$F$35-(FU67*$C$13)*$C$19*'Drive Train'!$F$39</f>
        <v>12.23503</v>
      </c>
      <c r="OH67" s="256">
        <f>'Drive Train'!$F$35-(FV67*$C$13)*$C$19*'Drive Train'!$F$39</f>
        <v>12.23503</v>
      </c>
      <c r="OI67" s="256">
        <f>'Drive Train'!$F$35-(FW67*$C$13)*$C$19*'Drive Train'!$F$39</f>
        <v>12.23503</v>
      </c>
      <c r="OJ67" s="256">
        <f>'Drive Train'!$F$35-(FX67*$C$13)*$C$19*'Drive Train'!$F$39</f>
        <v>12.23503</v>
      </c>
      <c r="OK67" s="256">
        <f>'Drive Train'!$F$35-(FY67*$C$13)*$C$19*'Drive Train'!$F$39</f>
        <v>12.23503</v>
      </c>
      <c r="OL67" s="256">
        <f>'Drive Train'!$F$35-(FZ67*$C$13)*$C$19*'Drive Train'!$F$39</f>
        <v>12.23503</v>
      </c>
      <c r="OM67" s="256">
        <f>'Drive Train'!$F$35-(GA67*$C$13)*$C$19*'Drive Train'!$F$39</f>
        <v>12.23503</v>
      </c>
      <c r="ON67" s="256">
        <f>'Drive Train'!$F$35-(GB67*$C$13)*$C$19*'Drive Train'!$F$39</f>
        <v>12.23503</v>
      </c>
      <c r="OO67" s="256">
        <f>'Drive Train'!$F$35-(GC67*$C$13)*$C$19*'Drive Train'!$F$39</f>
        <v>12.23503</v>
      </c>
      <c r="OP67" s="256">
        <f>'Drive Train'!$F$35-(GD67*$C$13)*$C$19*'Drive Train'!$F$39</f>
        <v>12.23503</v>
      </c>
      <c r="OQ67" s="256">
        <f>'Drive Train'!$F$35-(GE67*$C$13)*$C$19*'Drive Train'!$F$39</f>
        <v>12.23503</v>
      </c>
      <c r="OR67" s="256">
        <f>'Drive Train'!$F$35-(GF67*$C$13)*$C$19*'Drive Train'!$F$39</f>
        <v>12.23503</v>
      </c>
      <c r="OS67" s="256">
        <f>'Drive Train'!$F$35-(GG67*$C$13)*$C$19*'Drive Train'!$F$39</f>
        <v>12.23503</v>
      </c>
      <c r="OT67" s="256">
        <f>'Drive Train'!$F$35-(GH67*$C$13)*$C$19*'Drive Train'!$F$39</f>
        <v>12.23503</v>
      </c>
      <c r="OU67" s="256">
        <f>'Drive Train'!$F$35-(GI67*$C$13)*$C$19*'Drive Train'!$F$39</f>
        <v>12.23503</v>
      </c>
      <c r="OV67" s="256">
        <f>'Drive Train'!$F$35-(GJ67*$C$13)*$C$19*'Drive Train'!$F$39</f>
        <v>12.23503</v>
      </c>
      <c r="OW67" s="256">
        <f>'Drive Train'!$F$35-(GK67*$C$13)*$C$19*'Drive Train'!$F$39</f>
        <v>12.23503</v>
      </c>
      <c r="OX67" s="61">
        <f t="shared" si="322"/>
        <v>2.3600000000000012</v>
      </c>
      <c r="OY67" s="1">
        <f>IF(PU67&gt;='Drive Train'!$F$29,1,0)</f>
        <v>1</v>
      </c>
      <c r="OZ67" s="1">
        <f>IF(PV67&gt;='Drive Train'!$F$29,1,0)</f>
        <v>1</v>
      </c>
      <c r="PA67" s="1">
        <f>IF(PW67&gt;='Drive Train'!$F$29,1,0)</f>
        <v>1</v>
      </c>
      <c r="PB67" s="1">
        <f>IF(PX67&gt;='Drive Train'!$F$29,1,0)</f>
        <v>1</v>
      </c>
      <c r="PC67" s="1">
        <f>IF(PY67&gt;='Drive Train'!$F$29,1,0)</f>
        <v>1</v>
      </c>
      <c r="PD67" s="1">
        <f>IF(PZ67&gt;='Drive Train'!$F$29,1,0)</f>
        <v>1</v>
      </c>
      <c r="PE67" s="1">
        <f>IF(QA67&gt;='Drive Train'!$F$29,1,0)</f>
        <v>1</v>
      </c>
      <c r="PF67" s="1">
        <f>IF(QB67&gt;='Drive Train'!$F$29,1,0)</f>
        <v>1</v>
      </c>
      <c r="PG67" s="1">
        <f>IF(QC67&gt;='Drive Train'!$F$29,1,0)</f>
        <v>1</v>
      </c>
      <c r="PH67" s="1">
        <f>IF(QD67&gt;='Drive Train'!$F$29,1,0)</f>
        <v>1</v>
      </c>
      <c r="PI67" s="1">
        <f>IF(QE67&gt;='Drive Train'!$F$29,1,0)</f>
        <v>1</v>
      </c>
      <c r="PJ67" s="1">
        <f>IF(QF67&gt;='Drive Train'!$F$29,1,0)</f>
        <v>1</v>
      </c>
      <c r="PK67" s="1">
        <f>IF(QG67&gt;='Drive Train'!$F$29,1,0)</f>
        <v>1</v>
      </c>
      <c r="PL67" s="1">
        <f>IF(QH67&gt;='Drive Train'!$F$29,1,0)</f>
        <v>1</v>
      </c>
      <c r="PM67" s="1">
        <f>IF(QI67&gt;='Drive Train'!$F$29,1,0)</f>
        <v>1</v>
      </c>
      <c r="PN67" s="1">
        <f>IF(QJ67&gt;='Drive Train'!$F$29,1,0)</f>
        <v>1</v>
      </c>
      <c r="PO67" s="1">
        <f>IF(QK67&gt;='Drive Train'!$F$29,1,0)</f>
        <v>1</v>
      </c>
      <c r="PP67" s="1">
        <f>IF(QL67&gt;='Drive Train'!$F$29,1,0)</f>
        <v>1</v>
      </c>
      <c r="PQ67" s="1">
        <f>IF(QM67&gt;='Drive Train'!$F$29,1,0)</f>
        <v>1</v>
      </c>
      <c r="PR67" s="1">
        <f>IF(QN67&gt;='Drive Train'!$F$29,1,0)</f>
        <v>1</v>
      </c>
      <c r="PS67" s="1">
        <f>IF(QO67&gt;='Drive Train'!$F$29,1,0)</f>
        <v>1</v>
      </c>
      <c r="PT67" s="253">
        <f t="shared" si="323"/>
        <v>2.3600000000000012</v>
      </c>
      <c r="PU67" s="57">
        <f t="shared" si="324"/>
        <v>21.026429542241058</v>
      </c>
      <c r="PV67" s="57">
        <f t="shared" si="325"/>
        <v>21.991486475419091</v>
      </c>
      <c r="PW67" s="57">
        <f t="shared" si="326"/>
        <v>25.996277561384765</v>
      </c>
      <c r="PX67" s="57">
        <f t="shared" si="327"/>
        <v>27.281390863765836</v>
      </c>
      <c r="PY67" s="57">
        <f t="shared" si="328"/>
        <v>26.578355829148983</v>
      </c>
      <c r="PZ67" s="57">
        <f t="shared" si="329"/>
        <v>24.530745947536612</v>
      </c>
      <c r="QA67" s="57">
        <f t="shared" si="330"/>
        <v>22.664772386880685</v>
      </c>
      <c r="QB67" s="57">
        <f t="shared" si="331"/>
        <v>20.788580164157526</v>
      </c>
      <c r="QC67" s="57">
        <f t="shared" si="332"/>
        <v>19.52235510809864</v>
      </c>
      <c r="QD67" s="57">
        <f t="shared" si="333"/>
        <v>18.480881481918981</v>
      </c>
      <c r="QE67" s="57">
        <f t="shared" si="334"/>
        <v>17.594818228274136</v>
      </c>
      <c r="QF67" s="57">
        <f t="shared" si="335"/>
        <v>17.73018396280974</v>
      </c>
      <c r="QG67" s="57">
        <f t="shared" si="336"/>
        <v>19.581377931526706</v>
      </c>
      <c r="QH67" s="57">
        <f t="shared" si="337"/>
        <v>20.248895662972192</v>
      </c>
      <c r="QI67" s="57">
        <f t="shared" si="338"/>
        <v>20.574121236364324</v>
      </c>
      <c r="QJ67" s="57">
        <f t="shared" si="339"/>
        <v>20.599651623323325</v>
      </c>
      <c r="QK67" s="57">
        <f t="shared" si="340"/>
        <v>21.039208636947649</v>
      </c>
      <c r="QL67" s="57">
        <f t="shared" si="341"/>
        <v>20.998932088758448</v>
      </c>
      <c r="QM67" s="57">
        <f t="shared" si="342"/>
        <v>21.185329588358993</v>
      </c>
      <c r="QN67" s="57">
        <f t="shared" si="343"/>
        <v>20.967415269978908</v>
      </c>
      <c r="QO67" s="57">
        <f t="shared" si="344"/>
        <v>20.973134413231946</v>
      </c>
      <c r="QP67" s="61">
        <f t="shared" si="345"/>
        <v>2.3600000000000012</v>
      </c>
      <c r="QQ67" s="57">
        <f t="shared" si="436"/>
        <v>3.4695548865589357E-2</v>
      </c>
      <c r="QR67" s="57">
        <f t="shared" si="437"/>
        <v>3.4695548865589357E-2</v>
      </c>
      <c r="QS67" s="57">
        <f t="shared" si="438"/>
        <v>3.4695548865589357E-2</v>
      </c>
      <c r="QT67" s="57">
        <f t="shared" si="439"/>
        <v>3.4695548865589357E-2</v>
      </c>
      <c r="QU67" s="57">
        <f t="shared" si="440"/>
        <v>3.4695548865589357E-2</v>
      </c>
      <c r="QV67" s="57">
        <f t="shared" si="441"/>
        <v>3.4695548865589357E-2</v>
      </c>
      <c r="QW67" s="57">
        <f t="shared" si="442"/>
        <v>3.4695548865589357E-2</v>
      </c>
      <c r="QX67" s="57">
        <f t="shared" si="443"/>
        <v>3.4695548865589357E-2</v>
      </c>
      <c r="QY67" s="57">
        <f t="shared" si="444"/>
        <v>3.4695548865589357E-2</v>
      </c>
      <c r="QZ67" s="57">
        <f t="shared" si="445"/>
        <v>3.4695548865589357E-2</v>
      </c>
      <c r="RA67" s="57">
        <f t="shared" si="446"/>
        <v>3.4695548865589357E-2</v>
      </c>
      <c r="RB67" s="57">
        <f t="shared" si="447"/>
        <v>3.4695548865589357E-2</v>
      </c>
      <c r="RC67" s="57">
        <f t="shared" si="448"/>
        <v>3.4695548865589357E-2</v>
      </c>
      <c r="RD67" s="57">
        <f t="shared" si="449"/>
        <v>3.4695548865589357E-2</v>
      </c>
      <c r="RE67" s="57">
        <f t="shared" si="450"/>
        <v>3.4695548865589357E-2</v>
      </c>
      <c r="RF67" s="57">
        <f t="shared" si="451"/>
        <v>3.4695548865589357E-2</v>
      </c>
      <c r="RG67" s="57">
        <f t="shared" si="452"/>
        <v>3.4695548865589357E-2</v>
      </c>
      <c r="RH67" s="57">
        <f t="shared" si="453"/>
        <v>3.4695548865589357E-2</v>
      </c>
      <c r="RI67" s="57">
        <f t="shared" si="454"/>
        <v>3.4695548865589357E-2</v>
      </c>
      <c r="RJ67" s="57">
        <f t="shared" si="455"/>
        <v>3.4695548865589357E-2</v>
      </c>
      <c r="RK67" s="57">
        <f t="shared" si="456"/>
        <v>3.4695548865589357E-2</v>
      </c>
      <c r="RL67" s="61">
        <f t="shared" si="346"/>
        <v>2.3600000000000012</v>
      </c>
      <c r="RM67" s="2">
        <f>IF(AND(LO67&gt;=LO$6*'Drive Train'!$AA$52,LO67&lt;=LO$6*'Drive Train'!$AA$53,KS67=0,JW67=0,EU67&gt;0),$C$17,0)</f>
        <v>0</v>
      </c>
      <c r="RN67" s="2">
        <f>IF(AND(LP67&gt;=LP$6*'Drive Train'!$AA$52,LP67&lt;=LP$6*'Drive Train'!$AA$53,KT67=0,JX67=0,EV67&gt;0),$C$17,0)</f>
        <v>0</v>
      </c>
      <c r="RO67" s="2">
        <f>IF(AND(LQ67&gt;=LQ$6*'Drive Train'!$AA$52,LQ67&lt;=LQ$6*'Drive Train'!$AA$53,KU67=0,JY67=0,EW67&gt;0),$C$17,0)</f>
        <v>0</v>
      </c>
      <c r="RP67" s="2">
        <f>IF(AND(LR67&gt;=LR$6*'Drive Train'!$AA$52,LR67&lt;=LR$6*'Drive Train'!$AA$53,KV67=0,JZ67=0,EX67&gt;0),$C$17,0)</f>
        <v>0</v>
      </c>
      <c r="RQ67" s="2">
        <f>IF(AND(LS67&gt;=LS$6*'Drive Train'!$AA$52,LS67&lt;=LS$6*'Drive Train'!$AA$53,KW67=0,KA67=0,EY67&gt;0),$C$17,0)</f>
        <v>0</v>
      </c>
      <c r="RR67" s="2">
        <f>IF(AND(LT67&gt;=LT$6*'Drive Train'!$AA$52,LT67&lt;=LT$6*'Drive Train'!$AA$53,KX67=0,KB67=0,EZ67&gt;0),$C$17,0)</f>
        <v>0</v>
      </c>
      <c r="RS67" s="2">
        <f>IF(AND(LU67&gt;=LU$6*'Drive Train'!$AA$52,LU67&lt;=LU$6*'Drive Train'!$AA$53,KY67=0,KC67=0,FA67&gt;0),$C$17,0)</f>
        <v>0</v>
      </c>
      <c r="RT67" s="2">
        <f>IF(AND(LV67&gt;=LV$6*'Drive Train'!$AA$52,LV67&lt;=LV$6*'Drive Train'!$AA$53,KZ67=0,KD67=0,FB67&gt;0),$C$17,0)</f>
        <v>0</v>
      </c>
      <c r="RU67" s="2">
        <f>IF(AND(LW67&gt;=LW$6*'Drive Train'!$AA$52,LW67&lt;=LW$6*'Drive Train'!$AA$53,LA67=0,KE67=0,FC67&gt;0),$C$17,0)</f>
        <v>0</v>
      </c>
      <c r="RV67" s="2">
        <f>IF(AND(LX67&gt;=LX$6*'Drive Train'!$AA$52,LX67&lt;=LX$6*'Drive Train'!$AA$53,LB67=0,KF67=0,FD67&gt;0),$C$17,0)</f>
        <v>0</v>
      </c>
      <c r="RW67" s="2">
        <f>IF(AND(LY67&gt;=LY$6*'Drive Train'!$AA$52,LY67&lt;=LY$6*'Drive Train'!$AA$53,LC67=0,KG67=0,FE67&gt;0),$C$17,0)</f>
        <v>0</v>
      </c>
      <c r="RX67" s="2">
        <f>IF(AND(LZ67&gt;=LZ$6*'Drive Train'!$AA$52,LZ67&lt;=LZ$6*'Drive Train'!$AA$53,LD67=0,KH67=0,FF67&gt;0),$C$17,0)</f>
        <v>0</v>
      </c>
      <c r="RY67" s="2">
        <f>IF(AND(MA67&gt;=MA$6*'Drive Train'!$AA$52,MA67&lt;=MA$6*'Drive Train'!$AA$53,LE67=0,KI67=0,FG67&gt;0),$C$17,0)</f>
        <v>0</v>
      </c>
      <c r="RZ67" s="2">
        <f>IF(AND(MB67&gt;=MB$6*'Drive Train'!$AA$52,MB67&lt;=MB$6*'Drive Train'!$AA$53,LF67=0,KJ67=0,FH67&gt;0),$C$17,0)</f>
        <v>0</v>
      </c>
      <c r="SA67" s="2">
        <f>IF(AND(MC67&gt;=MC$6*'Drive Train'!$AA$52,MC67&lt;=MC$6*'Drive Train'!$AA$53,LG67=0,KK67=0,FI67&gt;0),$C$17,0)</f>
        <v>0</v>
      </c>
      <c r="SB67" s="2">
        <f>IF(AND(MD67&gt;=MD$6*'Drive Train'!$AA$52,MD67&lt;=MD$6*'Drive Train'!$AA$53,LH67=0,KL67=0,FJ67&gt;0),$C$17,0)</f>
        <v>0</v>
      </c>
      <c r="SC67" s="2">
        <f>IF(AND(ME67&gt;=ME$6*'Drive Train'!$AA$52,ME67&lt;=ME$6*'Drive Train'!$AA$53,LI67=0,KM67=0,FK67&gt;0),$C$17,0)</f>
        <v>0</v>
      </c>
      <c r="SD67" s="2">
        <f>IF(AND(MF67&gt;=MF$6*'Drive Train'!$AA$52,MF67&lt;=MF$6*'Drive Train'!$AA$53,LJ67=0,KN67=0,FL67&gt;0),$C$17,0)</f>
        <v>0</v>
      </c>
      <c r="SE67" s="2">
        <f>IF(AND(MG67&gt;=MG$6*'Drive Train'!$AA$52,MG67&lt;=MG$6*'Drive Train'!$AA$53,LK67=0,KO67=0,FM67&gt;0),$C$17,0)</f>
        <v>0</v>
      </c>
      <c r="SF67" s="2">
        <f>IF(AND(MH67&gt;=MH$6*'Drive Train'!$AA$52,MH67&lt;=MH$6*'Drive Train'!$AA$53,LL67=0,KP67=0,FN67&gt;0),$C$17,0)</f>
        <v>0</v>
      </c>
      <c r="SG67" s="2">
        <f>IF(AND(MI67&gt;=MI$6*'Drive Train'!$AA$52,MI67&lt;=MI$6*'Drive Train'!$AA$53,LM67=0,KQ67=0,FO67&gt;0),$C$17,0)</f>
        <v>0</v>
      </c>
      <c r="SH67" s="61">
        <f t="shared" si="347"/>
        <v>2.3600000000000012</v>
      </c>
      <c r="SI67" s="2">
        <f>IF(AND(EU67&lt;0,KS67=0,LO67&gt;=LO$6*'Drive Train'!$AA$52,LO67&lt;=LO$6*'Drive Train'!$AA$53,OY67=1,JW67=0),$C$17,0)</f>
        <v>0</v>
      </c>
      <c r="SJ67" s="2">
        <f>IF(AND(EV67&lt;0,KT67=0,LP67&gt;=LP$6*'Drive Train'!$AA$52,LP67&lt;=LP$6*'Drive Train'!$AA$53,OZ67=1,JX67=0),$C$17,0)</f>
        <v>0.04</v>
      </c>
      <c r="SK67" s="2">
        <f>IF(AND(EW67&lt;0,KU67=0,LQ67&gt;=LQ$6*'Drive Train'!$AA$52,LQ67&lt;=LQ$6*'Drive Train'!$AA$53,PA67=1,JY67=0),$C$17,0)</f>
        <v>0.04</v>
      </c>
      <c r="SL67" s="2">
        <f>IF(AND(EX67&lt;0,KV67=0,LR67&gt;=LR$6*'Drive Train'!$AA$52,LR67&lt;=LR$6*'Drive Train'!$AA$53,PB67=1,JZ67=0),$C$17,0)</f>
        <v>0.04</v>
      </c>
      <c r="SM67" s="2">
        <f>IF(AND(EY67&lt;0,KW67=0,LS67&gt;=LS$6*'Drive Train'!$AA$52,LS67&lt;=LS$6*'Drive Train'!$AA$53,PC67=1,KA67=0),$C$17,0)</f>
        <v>0.04</v>
      </c>
      <c r="SN67" s="2">
        <f>IF(AND(EZ67&lt;0,KX67=0,LT67&gt;=LT$6*'Drive Train'!$AA$52,LT67&lt;=LT$6*'Drive Train'!$AA$53,PD67=1,KB67=0),$C$17,0)</f>
        <v>0</v>
      </c>
      <c r="SO67" s="2">
        <f>IF(AND(FA67&lt;0,KY67=0,LU67&gt;=LU$6*'Drive Train'!$AA$52,LU67&lt;=LU$6*'Drive Train'!$AA$53,PE67=1,KC67=0),$C$17,0)</f>
        <v>0</v>
      </c>
      <c r="SP67" s="2">
        <f>IF(AND(FB67&lt;0,KZ67=0,LV67&gt;=LV$6*'Drive Train'!$AA$52,LV67&lt;=LV$6*'Drive Train'!$AA$53,PF67=1,KD67=0),$C$17,0)</f>
        <v>0</v>
      </c>
      <c r="SQ67" s="2">
        <f>IF(AND(FC67&lt;0,LA67=0,LW67&gt;=LW$6*'Drive Train'!$AA$52,LW67&lt;=LW$6*'Drive Train'!$AA$53,PG67=1,KE67=0),$C$17,0)</f>
        <v>0</v>
      </c>
      <c r="SR67" s="2">
        <f>IF(AND(FD67&lt;0,LB67=0,LX67&gt;=LX$6*'Drive Train'!$AA$52,LX67&lt;=LX$6*'Drive Train'!$AA$53,PH67=1,KF67=0),$C$17,0)</f>
        <v>0</v>
      </c>
      <c r="SS67" s="2">
        <f>IF(AND(FE67&lt;0,LC67=0,LY67&gt;=LY$6*'Drive Train'!$AA$52,LY67&lt;=LY$6*'Drive Train'!$AA$53,PI67=1,KG67=0),$C$17,0)</f>
        <v>0</v>
      </c>
      <c r="ST67" s="2">
        <f>IF(AND(FF67&lt;0,LD67=0,LZ67&gt;=LZ$6*'Drive Train'!$AA$52,LZ67&lt;=LZ$6*'Drive Train'!$AA$53,PJ67=1,KH67=0),$C$17,0)</f>
        <v>0.04</v>
      </c>
      <c r="SU67" s="2">
        <f>IF(AND(FG67&lt;0,LE67=0,MA67&gt;=MA$6*'Drive Train'!$AA$52,MA67&lt;=MA$6*'Drive Train'!$AA$53,PK67=1,KI67=0),$C$17,0)</f>
        <v>0.04</v>
      </c>
      <c r="SV67" s="2">
        <f>IF(AND(FH67&lt;0,LF67=0,MB67&gt;=MB$6*'Drive Train'!$AA$52,MB67&lt;=MB$6*'Drive Train'!$AA$53,PL67=1,KJ67=0),$C$17,0)</f>
        <v>0.04</v>
      </c>
      <c r="SW67" s="2">
        <f>IF(AND(FI67&lt;0,LG67=0,MC67&gt;=MC$6*'Drive Train'!$AA$52,MC67&lt;=MC$6*'Drive Train'!$AA$53,PM67=1,KK67=0),$C$17,0)</f>
        <v>0</v>
      </c>
      <c r="SX67" s="2">
        <f>IF(AND(FJ67&lt;0,LH67=0,MD67&gt;=MD$6*'Drive Train'!$AA$52,MD67&lt;=MD$6*'Drive Train'!$AA$53,PN67=1,KL67=0),$C$17,0)</f>
        <v>0</v>
      </c>
      <c r="SY67" s="2">
        <f>IF(AND(FK67&lt;0,LI67=0,ME67&gt;=ME$6*'Drive Train'!$AA$52,ME67&lt;=ME$6*'Drive Train'!$AA$53,PO67=1,KM67=0),$C$17,0)</f>
        <v>0</v>
      </c>
      <c r="SZ67" s="2">
        <f>IF(AND(FL67&lt;0,LJ67=0,MF67&gt;=MF$6*'Drive Train'!$AA$52,MF67&lt;=MF$6*'Drive Train'!$AA$53,PP67=1,KN67=0),$C$17,0)</f>
        <v>0</v>
      </c>
      <c r="TA67" s="2">
        <f>IF(AND(FM67&lt;0,LK67=0,MG67&gt;=MG$6*'Drive Train'!$AA$52,MG67&lt;=MG$6*'Drive Train'!$AA$53,PQ67=1,KO67=0),$C$17,0)</f>
        <v>0</v>
      </c>
      <c r="TB67" s="2">
        <f>IF(AND(FN67&lt;0,LL67=0,MH67&gt;=MH$6*'Drive Train'!$AA$52,MH67&lt;=MH$6*'Drive Train'!$AA$53,PR67=1,KP67=0),$C$17,0)</f>
        <v>0</v>
      </c>
      <c r="TC67" s="2">
        <f>IF(AND(FO67&lt;0,LM67=0,MI67&gt;=MI$6*'Drive Train'!$AA$52,MI67&lt;=MI$6*'Drive Train'!$AA$53,PS67=1,KQ67=0),$C$17,0)</f>
        <v>0</v>
      </c>
      <c r="TD67" s="144">
        <f t="shared" si="348"/>
        <v>2.3600000000000012</v>
      </c>
    </row>
    <row r="68" spans="2:524" x14ac:dyDescent="0.2">
      <c r="C68" s="3" t="s">
        <v>356</v>
      </c>
      <c r="E68" s="26" t="e">
        <f>(MIN(E64,$E$25)/$C$12*($C$14-$C$15)+$C$15)*$C$19*$C$13/$C$21</f>
        <v>#N/A</v>
      </c>
      <c r="F68" s="26" t="e">
        <f t="shared" ref="F68:O68" si="535">(MIN(F64,$E$25)/$C$12*($C$14-$C$15)+$C$15)*$C$19*$C$13/$C$21</f>
        <v>#N/A</v>
      </c>
      <c r="G68" s="26" t="e">
        <f t="shared" si="535"/>
        <v>#N/A</v>
      </c>
      <c r="H68" s="26" t="e">
        <f t="shared" si="535"/>
        <v>#N/A</v>
      </c>
      <c r="I68" s="26" t="e">
        <f t="shared" si="535"/>
        <v>#N/A</v>
      </c>
      <c r="J68" s="26" t="e">
        <f t="shared" si="535"/>
        <v>#N/A</v>
      </c>
      <c r="K68" s="26" t="e">
        <f t="shared" si="535"/>
        <v>#N/A</v>
      </c>
      <c r="L68" s="26" t="e">
        <f t="shared" si="535"/>
        <v>#N/A</v>
      </c>
      <c r="M68" s="26" t="e">
        <f t="shared" si="535"/>
        <v>#N/A</v>
      </c>
      <c r="N68" s="26" t="e">
        <f t="shared" si="535"/>
        <v>#N/A</v>
      </c>
      <c r="O68" s="26" t="e">
        <f t="shared" si="535"/>
        <v>#N/A</v>
      </c>
      <c r="R68" s="63">
        <f t="shared" si="160"/>
        <v>2.4000000000000012</v>
      </c>
      <c r="S68" s="2">
        <f>NG68/'Drive Train'!$F$35</f>
        <v>0</v>
      </c>
      <c r="T68" s="2">
        <f>NH68/'Drive Train'!$F$35</f>
        <v>0</v>
      </c>
      <c r="U68" s="2">
        <f>NI68/'Drive Train'!$F$35</f>
        <v>0</v>
      </c>
      <c r="V68" s="2">
        <f>NJ68/'Drive Train'!$F$35</f>
        <v>0</v>
      </c>
      <c r="W68" s="2">
        <f>NK68/'Drive Train'!$F$35</f>
        <v>0</v>
      </c>
      <c r="X68" s="2">
        <f>NL68/'Drive Train'!$F$35</f>
        <v>0</v>
      </c>
      <c r="Y68" s="2">
        <f>NM68/'Drive Train'!$F$35</f>
        <v>0</v>
      </c>
      <c r="Z68" s="2">
        <f>NN68/'Drive Train'!$F$35</f>
        <v>0</v>
      </c>
      <c r="AA68" s="2">
        <f>NO68/'Drive Train'!$F$35</f>
        <v>0</v>
      </c>
      <c r="AB68" s="2">
        <f>NP68/'Drive Train'!$F$35</f>
        <v>0</v>
      </c>
      <c r="AC68" s="2">
        <f>NQ68/'Drive Train'!$F$35</f>
        <v>0</v>
      </c>
      <c r="AD68" s="2">
        <f>NR68/'Drive Train'!$F$35</f>
        <v>0</v>
      </c>
      <c r="AE68" s="2">
        <f>NS68/'Drive Train'!$F$35</f>
        <v>0</v>
      </c>
      <c r="AF68" s="2">
        <f>NT68/'Drive Train'!$F$35</f>
        <v>0</v>
      </c>
      <c r="AG68" s="2">
        <f>NU68/'Drive Train'!$F$35</f>
        <v>0</v>
      </c>
      <c r="AH68" s="2">
        <f>NV68/'Drive Train'!$F$35</f>
        <v>0</v>
      </c>
      <c r="AI68" s="2">
        <f>NW68/'Drive Train'!$F$35</f>
        <v>0</v>
      </c>
      <c r="AJ68" s="2">
        <f>NX68/'Drive Train'!$F$35</f>
        <v>0</v>
      </c>
      <c r="AK68" s="2">
        <f>NY68/'Drive Train'!$F$35</f>
        <v>0</v>
      </c>
      <c r="AL68" s="2">
        <f>NZ68/'Drive Train'!$F$35</f>
        <v>0</v>
      </c>
      <c r="AM68" s="2">
        <f>OA68/'Drive Train'!$F$35</f>
        <v>0</v>
      </c>
      <c r="AN68" s="61">
        <f t="shared" si="161"/>
        <v>2.4000000000000012</v>
      </c>
      <c r="AO68" s="46">
        <f>LO68*12*60/(PI() * 'Drive Train'!$F$15)/S$6*ABS(S68)</f>
        <v>0</v>
      </c>
      <c r="AP68" s="46">
        <f>LP68*12*60/(PI() * 'Drive Train'!$F$15)/T$6*ABS(T68)</f>
        <v>0</v>
      </c>
      <c r="AQ68" s="46">
        <f>LQ68*12*60/(PI() * 'Drive Train'!$F$15)/U$6*ABS(U68)</f>
        <v>0</v>
      </c>
      <c r="AR68" s="46">
        <f>LR68*12*60/(PI() * 'Drive Train'!$F$15)/V$6*ABS(V68)</f>
        <v>0</v>
      </c>
      <c r="AS68" s="46">
        <f>LS68*12*60/(PI() * 'Drive Train'!$F$15)/W$6*ABS(W68)</f>
        <v>0</v>
      </c>
      <c r="AT68" s="46">
        <f>LT68*12*60/(PI() * 'Drive Train'!$F$15)/X$6*ABS(X68)</f>
        <v>0</v>
      </c>
      <c r="AU68" s="46">
        <f>LU68*12*60/(PI() * 'Drive Train'!$F$15)/Y$6*ABS(Y68)</f>
        <v>0</v>
      </c>
      <c r="AV68" s="46">
        <f>LV68*12*60/(PI() * 'Drive Train'!$F$15)/Z$6*ABS(Z68)</f>
        <v>0</v>
      </c>
      <c r="AW68" s="46">
        <f>LW68*12*60/(PI() * 'Drive Train'!$F$15)/AA$6*ABS(AA68)</f>
        <v>0</v>
      </c>
      <c r="AX68" s="46">
        <f>LX68*12*60/(PI() * 'Drive Train'!$F$15)/AB$6*ABS(AB68)</f>
        <v>0</v>
      </c>
      <c r="AY68" s="46">
        <f>LY68*12*60/(PI() * 'Drive Train'!$F$15)/AC$6*ABS(AC68)</f>
        <v>0</v>
      </c>
      <c r="AZ68" s="46">
        <f>LZ68*12*60/(PI() * 'Drive Train'!$F$15)/AD$6*ABS(AD68)</f>
        <v>0</v>
      </c>
      <c r="BA68" s="46">
        <f>MA68*12*60/(PI() * 'Drive Train'!$F$15)/AE$6*ABS(AE68)</f>
        <v>0</v>
      </c>
      <c r="BB68" s="46">
        <f>MB68*12*60/(PI() * 'Drive Train'!$F$15)/AF$6*ABS(AF68)</f>
        <v>0</v>
      </c>
      <c r="BC68" s="46">
        <f>MC68*12*60/(PI() * 'Drive Train'!$F$15)/AG$6*ABS(AG68)</f>
        <v>0</v>
      </c>
      <c r="BD68" s="46">
        <f>MD68*12*60/(PI() * 'Drive Train'!$F$15)/AH$6*ABS(AH68)</f>
        <v>0</v>
      </c>
      <c r="BE68" s="46">
        <f>ME68*12*60/(PI() * 'Drive Train'!$F$15)/AI$6*ABS(AI68)</f>
        <v>0</v>
      </c>
      <c r="BF68" s="46">
        <f>MF68*12*60/(PI() * 'Drive Train'!$F$15)/AJ$6*ABS(AJ68)</f>
        <v>0</v>
      </c>
      <c r="BG68" s="46">
        <f>MG68*12*60/(PI() * 'Drive Train'!$F$15)/AK$6*ABS(AK68)</f>
        <v>0</v>
      </c>
      <c r="BH68" s="46">
        <f>MH68*12*60/(PI() * 'Drive Train'!$F$15)/AL$6*ABS(AL68)</f>
        <v>0</v>
      </c>
      <c r="BI68" s="46">
        <f>MI68*12*60/(PI() * 'Drive Train'!$F$15)/AM$6*ABS(AM68)</f>
        <v>0</v>
      </c>
      <c r="BJ68" s="61">
        <f t="shared" si="390"/>
        <v>2.4000000000000012</v>
      </c>
      <c r="BK68" s="2">
        <f>IF(OR(KS67=1,AND($C$37=Motors!$C$32,OY67=1)),0,IF(NG68=0,-(CG67+$C$15)/($C$14-$C$15)*$C$12,($C$11*S68-AO68)/($C$11*S68)*$C$12*S68))</f>
        <v>0</v>
      </c>
      <c r="BL68" s="2">
        <f>IF(OR(KT67=1,AND($C$37=Motors!$C$32,OZ67=1)),0,IF(NH68=0,-(CH67+$C$15)/($C$14-$C$15)*$C$12,($C$11*T68-AP68)/($C$11*T68)*$C$12*T68))</f>
        <v>0</v>
      </c>
      <c r="BM68" s="2">
        <f>IF(OR(KU67=1,AND($C$37=Motors!$C$32,PA67=1)),0,IF(NI68=0,-(CI67+$C$15)/($C$14-$C$15)*$C$12,($C$11*U68-AQ68)/($C$11*U68)*$C$12*U68))</f>
        <v>0</v>
      </c>
      <c r="BN68" s="2">
        <f>IF(OR(KV67=1,AND($C$37=Motors!$C$32,PB67=1)),0,IF(NJ68=0,-(CJ67+$C$15)/($C$14-$C$15)*$C$12,($C$11*V68-AR68)/($C$11*V68)*$C$12*V68))</f>
        <v>0</v>
      </c>
      <c r="BO68" s="2">
        <f>IF(OR(KW67=1,AND($C$37=Motors!$C$32,PC67=1)),0,IF(NK68=0,-(CK67+$C$15)/($C$14-$C$15)*$C$12,($C$11*W68-AS68)/($C$11*W68)*$C$12*W68))</f>
        <v>0</v>
      </c>
      <c r="BP68" s="2">
        <f>IF(OR(KX67=1,AND($C$37=Motors!$C$32,PD67=1)),0,IF(NL68=0,-(CL67+$C$15)/($C$14-$C$15)*$C$12,($C$11*X68-AT68)/($C$11*X68)*$C$12*X68))</f>
        <v>0</v>
      </c>
      <c r="BQ68" s="2">
        <f>IF(OR(KY67=1,AND($C$37=Motors!$C$32,PE67=1)),0,IF(NM68=0,-(CM67+$C$15)/($C$14-$C$15)*$C$12,($C$11*Y68-AU68)/($C$11*Y68)*$C$12*Y68))</f>
        <v>0</v>
      </c>
      <c r="BR68" s="2">
        <f>IF(OR(KZ67=1,AND($C$37=Motors!$C$32,PF67=1)),0,IF(NN68=0,-(CN67+$C$15)/($C$14-$C$15)*$C$12,($C$11*Z68-AV68)/($C$11*Z68)*$C$12*Z68))</f>
        <v>0</v>
      </c>
      <c r="BS68" s="2">
        <f>IF(OR(LA67=1,AND($C$37=Motors!$C$32,PG67=1)),0,IF(NO68=0,-(CO67+$C$15)/($C$14-$C$15)*$C$12,($C$11*AA68-AW68)/($C$11*AA68)*$C$12*AA68))</f>
        <v>0</v>
      </c>
      <c r="BT68" s="2">
        <f>IF(OR(LB67=1,AND($C$37=Motors!$C$32,PH67=1)),0,IF(NP68=0,-(CP67+$C$15)/($C$14-$C$15)*$C$12,($C$11*AB68-AX68)/($C$11*AB68)*$C$12*AB68))</f>
        <v>0</v>
      </c>
      <c r="BU68" s="2">
        <f>IF(OR(LC67=1,AND($C$37=Motors!$C$32,PI67=1)),0,IF(NQ68=0,-(CQ67+$C$15)/($C$14-$C$15)*$C$12,($C$11*AC68-AY68)/($C$11*AC68)*$C$12*AC68))</f>
        <v>0</v>
      </c>
      <c r="BV68" s="2">
        <f>IF(OR(LD67=1,AND($C$37=Motors!$C$32,PJ67=1)),0,IF(NR68=0,-(CR67+$C$15)/($C$14-$C$15)*$C$12,($C$11*AD68-AZ68)/($C$11*AD68)*$C$12*AD68))</f>
        <v>0</v>
      </c>
      <c r="BW68" s="2">
        <f>IF(OR(LE67=1,AND($C$37=Motors!$C$32,PK67=1)),0,IF(NS68=0,-(CS67+$C$15)/($C$14-$C$15)*$C$12,($C$11*AE68-BA68)/($C$11*AE68)*$C$12*AE68))</f>
        <v>0</v>
      </c>
      <c r="BX68" s="2">
        <f>IF(OR(LF67=1,AND($C$37=Motors!$C$32,PL67=1)),0,IF(NT68=0,-(CT67+$C$15)/($C$14-$C$15)*$C$12,($C$11*AF68-BB68)/($C$11*AF68)*$C$12*AF68))</f>
        <v>0</v>
      </c>
      <c r="BY68" s="2">
        <f>IF(OR(LG67=1,AND($C$37=Motors!$C$32,PM67=1)),0,IF(NU68=0,-(CU67+$C$15)/($C$14-$C$15)*$C$12,($C$11*AG68-BC68)/($C$11*AG68)*$C$12*AG68))</f>
        <v>0</v>
      </c>
      <c r="BZ68" s="2">
        <f>IF(OR(LH67=1,AND($C$37=Motors!$C$32,PN67=1)),0,IF(NV68=0,-(CV67+$C$15)/($C$14-$C$15)*$C$12,($C$11*AH68-BD68)/($C$11*AH68)*$C$12*AH68))</f>
        <v>0</v>
      </c>
      <c r="CA68" s="2">
        <f>IF(OR(LI67=1,AND($C$37=Motors!$C$32,PO67=1)),0,IF(NW68=0,-(CW67+$C$15)/($C$14-$C$15)*$C$12,($C$11*AI68-BE68)/($C$11*AI68)*$C$12*AI68))</f>
        <v>0</v>
      </c>
      <c r="CB68" s="2">
        <f>IF(OR(LJ67=1,AND($C$37=Motors!$C$32,PP67=1)),0,IF(NX68=0,-(CX67+$C$15)/($C$14-$C$15)*$C$12,($C$11*AJ68-BF68)/($C$11*AJ68)*$C$12*AJ68))</f>
        <v>0</v>
      </c>
      <c r="CC68" s="2">
        <f>IF(OR(LK67=1,AND($C$37=Motors!$C$32,PQ67=1)),0,IF(NY68=0,-(CY67+$C$15)/($C$14-$C$15)*$C$12,($C$11*AK68-BG68)/($C$11*AK68)*$C$12*AK68))</f>
        <v>0</v>
      </c>
      <c r="CD68" s="2">
        <f>IF(OR(LL67=1,AND($C$37=Motors!$C$32,PR67=1)),0,IF(NZ68=0,-(CZ67+$C$15)/($C$14-$C$15)*$C$12,($C$11*AL68-BH68)/($C$11*AL68)*$C$12*AL68))</f>
        <v>0</v>
      </c>
      <c r="CE68" s="2">
        <f>IF(OR(LM67=1,AND($C$37=Motors!$C$32,PS67=1)),0,IF(OA68=0,-(DA67+$C$15)/($C$14-$C$15)*$C$12,($C$11*AM68-BI68)/($C$11*AM68)*$C$12*AM68))</f>
        <v>0</v>
      </c>
      <c r="CF68" s="61">
        <f t="shared" si="391"/>
        <v>2.4000000000000012</v>
      </c>
      <c r="CG68" s="57">
        <f>IF(AND(KS67=1,OY67=1),0,ABS(BK68/$C$12*($C$14-$C$15)+$C$15) *'Drive Train'!$AA$49 + CG67*(1-'Drive Train'!$AA$49))</f>
        <v>2.7495000000000003</v>
      </c>
      <c r="CH68" s="57">
        <f>IF(AND(KT67=1,OZ67=1),0,ABS(BL68/$C$12*($C$14-$C$15)+$C$15) *'Drive Train'!$AA$49 + CH67*(1-'Drive Train'!$AA$49))</f>
        <v>2.7495000000000003</v>
      </c>
      <c r="CI68" s="57">
        <f>IF(AND(KU67=1,PA67=1),0,ABS(BM68/$C$12*($C$14-$C$15)+$C$15) *'Drive Train'!$AA$49 + CI67*(1-'Drive Train'!$AA$49))</f>
        <v>2.7495000000000003</v>
      </c>
      <c r="CJ68" s="57">
        <f>IF(AND(KV67=1,PB67=1),0,ABS(BN68/$C$12*($C$14-$C$15)+$C$15) *'Drive Train'!$AA$49 + CJ67*(1-'Drive Train'!$AA$49))</f>
        <v>2.7495000000000003</v>
      </c>
      <c r="CK68" s="57">
        <f>IF(AND(KW67=1,PC67=1),0,ABS(BO68/$C$12*($C$14-$C$15)+$C$15) *'Drive Train'!$AA$49 + CK67*(1-'Drive Train'!$AA$49))</f>
        <v>2.7495000000000003</v>
      </c>
      <c r="CL68" s="57">
        <f>IF(AND(KX67=1,PD67=1),0,ABS(BP68/$C$12*($C$14-$C$15)+$C$15) *'Drive Train'!$AA$49 + CL67*(1-'Drive Train'!$AA$49))</f>
        <v>2.7495000000000003</v>
      </c>
      <c r="CM68" s="57">
        <f>IF(AND(KY67=1,PE67=1),0,ABS(BQ68/$C$12*($C$14-$C$15)+$C$15) *'Drive Train'!$AA$49 + CM67*(1-'Drive Train'!$AA$49))</f>
        <v>2.7495000000000003</v>
      </c>
      <c r="CN68" s="57">
        <f>IF(AND(KZ67=1,PF67=1),0,ABS(BR68/$C$12*($C$14-$C$15)+$C$15) *'Drive Train'!$AA$49 + CN67*(1-'Drive Train'!$AA$49))</f>
        <v>2.7495000000000003</v>
      </c>
      <c r="CO68" s="57">
        <f>IF(AND(LA67=1,PG67=1),0,ABS(BS68/$C$12*($C$14-$C$15)+$C$15) *'Drive Train'!$AA$49 + CO67*(1-'Drive Train'!$AA$49))</f>
        <v>2.7495000000000003</v>
      </c>
      <c r="CP68" s="57">
        <f>IF(AND(LB67=1,PH67=1),0,ABS(BT68/$C$12*($C$14-$C$15)+$C$15) *'Drive Train'!$AA$49 + CP67*(1-'Drive Train'!$AA$49))</f>
        <v>2.7495000000000003</v>
      </c>
      <c r="CQ68" s="57">
        <f>IF(AND(LC67=1,PI67=1),0,ABS(BU68/$C$12*($C$14-$C$15)+$C$15) *'Drive Train'!$AA$49 + CQ67*(1-'Drive Train'!$AA$49))</f>
        <v>2.7495000000000003</v>
      </c>
      <c r="CR68" s="57">
        <f>IF(AND(LD67=1,PJ67=1),0,ABS(BV68/$C$12*($C$14-$C$15)+$C$15) *'Drive Train'!$AA$49 + CR67*(1-'Drive Train'!$AA$49))</f>
        <v>2.7495000000000003</v>
      </c>
      <c r="CS68" s="57">
        <f>IF(AND(LE67=1,PK67=1),0,ABS(BW68/$C$12*($C$14-$C$15)+$C$15) *'Drive Train'!$AA$49 + CS67*(1-'Drive Train'!$AA$49))</f>
        <v>2.7495000000000003</v>
      </c>
      <c r="CT68" s="57">
        <f>IF(AND(LF67=1,PL67=1),0,ABS(BX68/$C$12*($C$14-$C$15)+$C$15) *'Drive Train'!$AA$49 + CT67*(1-'Drive Train'!$AA$49))</f>
        <v>2.7495000000000003</v>
      </c>
      <c r="CU68" s="57">
        <f>IF(AND(LG67=1,PM67=1),0,ABS(BY68/$C$12*($C$14-$C$15)+$C$15) *'Drive Train'!$AA$49 + CU67*(1-'Drive Train'!$AA$49))</f>
        <v>2.7495000000000003</v>
      </c>
      <c r="CV68" s="57">
        <f>IF(AND(LH67=1,PN67=1),0,ABS(BZ68/$C$12*($C$14-$C$15)+$C$15) *'Drive Train'!$AA$49 + CV67*(1-'Drive Train'!$AA$49))</f>
        <v>2.7495000000000003</v>
      </c>
      <c r="CW68" s="57">
        <f>IF(AND(LI67=1,PO67=1),0,ABS(CA68/$C$12*($C$14-$C$15)+$C$15) *'Drive Train'!$AA$49 + CW67*(1-'Drive Train'!$AA$49))</f>
        <v>2.7495000000000003</v>
      </c>
      <c r="CX68" s="57">
        <f>IF(AND(LJ67=1,PP67=1),0,ABS(CB68/$C$12*($C$14-$C$15)+$C$15) *'Drive Train'!$AA$49 + CX67*(1-'Drive Train'!$AA$49))</f>
        <v>2.7495000000000003</v>
      </c>
      <c r="CY68" s="57">
        <f>IF(AND(LK67=1,PQ67=1),0,ABS(CC68/$C$12*($C$14-$C$15)+$C$15) *'Drive Train'!$AA$49 + CY67*(1-'Drive Train'!$AA$49))</f>
        <v>2.7495000000000003</v>
      </c>
      <c r="CZ68" s="57">
        <f>IF(AND(LL67=1,PR67=1),0,ABS(CD68/$C$12*($C$14-$C$15)+$C$15) *'Drive Train'!$AA$49 + CZ67*(1-'Drive Train'!$AA$49))</f>
        <v>2.7495000000000003</v>
      </c>
      <c r="DA68" s="57">
        <f>IF(AND(LM67=1,PS67=1),0,ABS(CE68/$C$12*($C$14-$C$15)+$C$15) *'Drive Train'!$AA$49 + DA67*(1-'Drive Train'!$AA$49))</f>
        <v>2.7495000000000003</v>
      </c>
      <c r="DB68" s="61">
        <f t="shared" si="162"/>
        <v>2.4000000000000012</v>
      </c>
      <c r="DC68" s="57">
        <f t="shared" si="392"/>
        <v>2.7495000000000003</v>
      </c>
      <c r="DD68" s="57">
        <f t="shared" si="393"/>
        <v>2.7495000000000003</v>
      </c>
      <c r="DE68" s="57">
        <f t="shared" si="394"/>
        <v>2.7495000000000003</v>
      </c>
      <c r="DF68" s="57">
        <f t="shared" si="395"/>
        <v>2.7495000000000003</v>
      </c>
      <c r="DG68" s="57">
        <f t="shared" si="396"/>
        <v>2.7495000000000003</v>
      </c>
      <c r="DH68" s="57">
        <f t="shared" si="397"/>
        <v>2.7495000000000003</v>
      </c>
      <c r="DI68" s="57">
        <f t="shared" si="398"/>
        <v>2.7495000000000003</v>
      </c>
      <c r="DJ68" s="57">
        <f t="shared" si="399"/>
        <v>2.7495000000000003</v>
      </c>
      <c r="DK68" s="57">
        <f t="shared" si="400"/>
        <v>2.7495000000000003</v>
      </c>
      <c r="DL68" s="57">
        <f t="shared" si="401"/>
        <v>2.7495000000000003</v>
      </c>
      <c r="DM68" s="57">
        <f t="shared" si="402"/>
        <v>2.7495000000000003</v>
      </c>
      <c r="DN68" s="57">
        <f t="shared" si="403"/>
        <v>2.7495000000000003</v>
      </c>
      <c r="DO68" s="57">
        <f t="shared" si="404"/>
        <v>2.7495000000000003</v>
      </c>
      <c r="DP68" s="57">
        <f t="shared" si="405"/>
        <v>2.7495000000000003</v>
      </c>
      <c r="DQ68" s="57">
        <f t="shared" si="406"/>
        <v>2.7495000000000003</v>
      </c>
      <c r="DR68" s="57">
        <f t="shared" si="407"/>
        <v>2.7495000000000003</v>
      </c>
      <c r="DS68" s="57">
        <f t="shared" si="408"/>
        <v>2.7495000000000003</v>
      </c>
      <c r="DT68" s="57">
        <f t="shared" si="409"/>
        <v>2.7495000000000003</v>
      </c>
      <c r="DU68" s="57">
        <f t="shared" si="410"/>
        <v>2.7495000000000003</v>
      </c>
      <c r="DV68" s="57">
        <f t="shared" si="411"/>
        <v>2.7495000000000003</v>
      </c>
      <c r="DW68" s="57">
        <f t="shared" si="412"/>
        <v>2.7495000000000003</v>
      </c>
      <c r="DX68" s="61">
        <f t="shared" si="163"/>
        <v>2.4000000000000012</v>
      </c>
      <c r="DY68" s="2">
        <f>IF(OY68=0,($C$23/0.4536*IF(ISNA(MK67),'Drive Train'!$F$16,'Drive Train'!$F$17)*4.448*$C$24*S$6)*SIGN(BK68),BK68)</f>
        <v>0</v>
      </c>
      <c r="DZ68" s="2">
        <f>IF(OZ68=0,($C$23/0.4536*IF(ISNA(ML67),'Drive Train'!$F$16,'Drive Train'!$F$17)*4.448*$C$24*$C$21*T$6)*SIGN(BL68),BL68)</f>
        <v>0</v>
      </c>
      <c r="EA68" s="2">
        <f>IF(PA68=0,($C$23/0.4536*IF(ISNA(MM67),'Drive Train'!$F$16,'Drive Train'!$F$17)*4.448*$C$24*$C$21*U$6)*SIGN(BM68),BM68)</f>
        <v>0</v>
      </c>
      <c r="EB68" s="2">
        <f>IF(PB68=0,($C$23/0.4536*IF(ISNA(MN67),'Drive Train'!$F$16,'Drive Train'!$F$17)*4.448*$C$24*$C$21*V$6)*SIGN(BN68),BN68)</f>
        <v>0</v>
      </c>
      <c r="EC68" s="2">
        <f>IF(PC68=0,($C$23/0.4536*IF(ISNA(MO67),'Drive Train'!$F$16,'Drive Train'!$F$17)*4.448*$C$24*$C$21*W$6)*SIGN(BO68),BO68)</f>
        <v>0</v>
      </c>
      <c r="ED68" s="2">
        <f>IF(PD68=0,($C$23/0.4536*IF(ISNA(MP67),'Drive Train'!$F$16,'Drive Train'!$F$17)*4.448*$C$24*$C$21*X$6)*SIGN(BP68),BP68)</f>
        <v>0</v>
      </c>
      <c r="EE68" s="2">
        <f>IF(PE68=0,($C$23/0.4536*IF(ISNA(MQ67),'Drive Train'!$F$16,'Drive Train'!$F$17)*4.448*$C$24*$C$21*Y$6)*SIGN(BQ68),BQ68)</f>
        <v>0</v>
      </c>
      <c r="EF68" s="2">
        <f>IF(PF68=0,($C$23/0.4536*IF(ISNA(MR67),'Drive Train'!$F$16,'Drive Train'!$F$17)*4.448*$C$24*$C$21*Z$6)*SIGN(BR68),BR68)</f>
        <v>0</v>
      </c>
      <c r="EG68" s="2">
        <f>IF(PG68=0,($C$23/0.4536*IF(ISNA(MS67),'Drive Train'!$F$16,'Drive Train'!$F$17)*4.448*$C$24*$C$21*AA$6)*SIGN(BS68),BS68)</f>
        <v>0</v>
      </c>
      <c r="EH68" s="2">
        <f>IF(PH68=0,($C$23/0.4536*IF(ISNA(MT67),'Drive Train'!$F$16,'Drive Train'!$F$17)*4.448*$C$24*$C$21*AB$6)*SIGN(BT68),BT68)</f>
        <v>0</v>
      </c>
      <c r="EI68" s="2">
        <f>IF(PI68=0,($C$23/0.4536*IF(ISNA(MU67),'Drive Train'!$F$16,'Drive Train'!$F$17)*4.448*$C$24*$C$21*AC$6)*SIGN(BU68),BU68)</f>
        <v>0</v>
      </c>
      <c r="EJ68" s="2">
        <f>IF(PJ68=0,($C$23/0.4536*IF(ISNA(MV67),'Drive Train'!$F$16,'Drive Train'!$F$17)*4.448*$C$24*$C$21*AD$6)*SIGN(BV68),BV68)</f>
        <v>0</v>
      </c>
      <c r="EK68" s="2">
        <f>IF(PK68=0,($C$23/0.4536*IF(ISNA(MW67),'Drive Train'!$F$16,'Drive Train'!$F$17)*4.448*$C$24*$C$21*AE$6)*SIGN(BW68),BW68)</f>
        <v>0</v>
      </c>
      <c r="EL68" s="2">
        <f>IF(PL68=0,($C$23/0.4536*IF(ISNA(MX67),'Drive Train'!$F$16,'Drive Train'!$F$17)*4.448*$C$24*$C$21*AF$6)*SIGN(BX68),BX68)</f>
        <v>0</v>
      </c>
      <c r="EM68" s="2">
        <f>IF(PM68=0,($C$23/0.4536*IF(ISNA(MY67),'Drive Train'!$F$16,'Drive Train'!$F$17)*4.448*$C$24*$C$21*AG$6)*SIGN(BY68),BY68)</f>
        <v>0</v>
      </c>
      <c r="EN68" s="2">
        <f>IF(PN68=0,($C$23/0.4536*IF(ISNA(MZ67),'Drive Train'!$F$16,'Drive Train'!$F$17)*4.448*$C$24*$C$21*AH$6)*SIGN(BZ68),BZ68)</f>
        <v>0</v>
      </c>
      <c r="EO68" s="2">
        <f>IF(PO68=0,($C$23/0.4536*IF(ISNA(NA67),'Drive Train'!$F$16,'Drive Train'!$F$17)*4.448*$C$24*$C$21*AI$6)*SIGN(CA68),CA68)</f>
        <v>0</v>
      </c>
      <c r="EP68" s="2">
        <f>IF(PP68=0,($C$23/0.4536*IF(ISNA(NB67),'Drive Train'!$F$16,'Drive Train'!$F$17)*4.448*$C$24*$C$21*AJ$6)*SIGN(CB68),CB68)</f>
        <v>0</v>
      </c>
      <c r="EQ68" s="2">
        <f>IF(PQ68=0,($C$23/0.4536*IF(ISNA(NC67),'Drive Train'!$F$16,'Drive Train'!$F$17)*4.448*$C$24*$C$21*AK$6)*SIGN(CC68),CC68)</f>
        <v>0</v>
      </c>
      <c r="ER68" s="2">
        <f>IF(PR68=0,($C$23/0.4536*IF(ISNA(ND67),'Drive Train'!$F$16,'Drive Train'!$F$17)*4.448*$C$24*$C$21*AL$6)*SIGN(CD68),CD68)</f>
        <v>0</v>
      </c>
      <c r="ES68" s="2">
        <f>IF(PS68=0,($C$23/0.4536*IF(ISNA(NE67),'Drive Train'!$F$16,'Drive Train'!$F$17)*4.448*$C$24*$C$21*AM$6)*SIGN(CE68),CE68)</f>
        <v>0</v>
      </c>
      <c r="ET68" s="61">
        <f t="shared" si="413"/>
        <v>2.4000000000000012</v>
      </c>
      <c r="EU68" s="255">
        <f>MAX(MIN(IF(AND(OY67=1,NG68&lt;0),-1,1)*(DC68-$C$15)/($C$14-$C$15)*$C$12*$C$21-$C$33*LO68/AO$6 -  OY67*$C$33/$C$21,DY67/$C$19),MAX(EU$8:EU67)*-1)</f>
        <v>-0.40032191499539715</v>
      </c>
      <c r="EV68" s="255">
        <f>MAX(MIN(IF(AND(OZ67=1,NH68&lt;0),-1,1)*(DD68-$C$15)/($C$14-$C$15)*$C$12*$C$21-$C$33*LP68/AP$6 -  OZ67*$C$33/$C$21,DZ67/$C$19),MAX(EV$8:EV67)*-1)</f>
        <v>-0.42199474775362855</v>
      </c>
      <c r="EW68" s="255">
        <f>MAX(MIN(IF(AND(PA67=1,NI68&lt;0),-1,1)*(DE68-$C$15)/($C$14-$C$15)*$C$12*$C$21-$C$33*LQ68/AQ$6 -  PA67*$C$33/$C$21,EA67/$C$19),MAX(EW$8:EW67)*-1)</f>
        <v>-0.45489632157610305</v>
      </c>
      <c r="EX68" s="255">
        <f>MAX(MIN(IF(AND(PB67=1,NJ68&lt;0),-1,1)*(DF68-$C$15)/($C$14-$C$15)*$C$12*$C$21-$C$33*LR68/AR$6 -  PB67*$C$33/$C$21,EB67/$C$19),MAX(EX$8:EX67)*-1)</f>
        <v>-0.47089522682512303</v>
      </c>
      <c r="EY68" s="255">
        <f>MAX(MIN(IF(AND(PC67=1,NK68&lt;0),-1,1)*(DG68-$C$15)/($C$14-$C$15)*$C$12*$C$21-$C$33*LS68/AS$6 -  PC67*$C$33/$C$21,EC67/$C$19),MAX(EY$8:EY67)*-1)</f>
        <v>-0.46591568446593934</v>
      </c>
      <c r="EZ68" s="255">
        <f>MAX(MIN(IF(AND(PD67=1,NL68&lt;0),-1,1)*(DH68-$C$15)/($C$14-$C$15)*$C$12*$C$21-$C$33*LT68/AT$6 -  PD67*$C$33/$C$21,ED67/$C$19),MAX(EZ$8:EZ67)*-1)</f>
        <v>-0.4426093519778122</v>
      </c>
      <c r="FA68" s="255">
        <f>MAX(MIN(IF(AND(PE67=1,NM68&lt;0),-1,1)*(DI68-$C$15)/($C$14-$C$15)*$C$12*$C$21-$C$33*LU68/AU$6 -  PE67*$C$33/$C$21,EE67/$C$19),MAX(FA$8:FA67)*-1)</f>
        <v>-0.42188760298830641</v>
      </c>
      <c r="FB68" s="255">
        <f>MAX(MIN(IF(AND(PF67=1,NN68&lt;0),-1,1)*(DJ68-$C$15)/($C$14-$C$15)*$C$12*$C$21-$C$33*LV68/AV$6 -  PF67*$C$33/$C$21,EF67/$C$19),MAX(FB$8:FB67)*-1)</f>
        <v>-0.40154611047882538</v>
      </c>
      <c r="FC68" s="255">
        <f>MAX(MIN(IF(AND(PG67=1,NO68&lt;0),-1,1)*(DK68-$C$15)/($C$14-$C$15)*$C$12*$C$21-$C$33*LW68/AW$6 -  PG67*$C$33/$C$21,EG67/$C$19),MAX(FC$8:FC67)*-1)</f>
        <v>-0.39785617433095988</v>
      </c>
      <c r="FD68" s="255">
        <f>MAX(MIN(IF(AND(PH67=1,NP68&lt;0),-1,1)*(DL68-$C$15)/($C$14-$C$15)*$C$12*$C$21-$C$33*LX68/AX$6 -  PH67*$C$33/$C$21,EH67/$C$19),MAX(FD$8:FD67)*-1)</f>
        <v>-0.40613038820455805</v>
      </c>
      <c r="FE68" s="255">
        <f>MAX(MIN(IF(AND(PI67=1,NQ68&lt;0),-1,1)*(DM68-$C$15)/($C$14-$C$15)*$C$12*$C$21-$C$33*LY68/AY$6 -  PI67*$C$33/$C$21,EI67/$C$19),MAX(FE$8:FE67)*-1)</f>
        <v>-0.43011863525798077</v>
      </c>
      <c r="FF68" s="255">
        <f>MAX(MIN(IF(AND(PJ67=1,NR68&lt;0),-1,1)*(DN68-$C$15)/($C$14-$C$15)*$C$12*$C$21-$C$33*LZ68/AZ$6 -  PJ67*$C$33/$C$21,EJ67/$C$19),MAX(FF$8:FF67)*-1)</f>
        <v>-0.3680167733157455</v>
      </c>
      <c r="FG68" s="255">
        <f>MAX(MIN(IF(AND(PK67=1,NS68&lt;0),-1,1)*(DO68-$C$15)/($C$14-$C$15)*$C$12*$C$21-$C$33*MA68/BA$6 -  PK67*$C$33/$C$21,EK67/$C$19),MAX(FG$8:FG67)*-1)</f>
        <v>-0.45071531341950627</v>
      </c>
      <c r="FH68" s="255">
        <f>MAX(MIN(IF(AND(PL67=1,NT68&lt;0),-1,1)*(DP68-$C$15)/($C$14-$C$15)*$C$12*$C$21-$C$33*MB68/BB$6 -  PL67*$C$33/$C$21,EL67/$C$19),MAX(FH$8:FH67)*-1)</f>
        <v>-0.46188542881209271</v>
      </c>
      <c r="FI68" s="255">
        <f>MAX(MIN(IF(AND(PM67=1,NU68&lt;0),-1,1)*(DQ68-$C$15)/($C$14-$C$15)*$C$12*$C$21-$C$33*MC68/BC$6 -  PM67*$C$33/$C$21,EM67/$C$19),MAX(FI$8:FI67)*-1)</f>
        <v>-0.438510640584304</v>
      </c>
      <c r="FJ68" s="255">
        <f>MAX(MIN(IF(AND(PN67=1,NV68&lt;0),-1,1)*(DR68-$C$15)/($C$14-$C$15)*$C$12*$C$21-$C$33*MD68/BD$6 -  PN67*$C$33/$C$21,EN67/$C$19),MAX(FJ$8:FJ67)*-1)</f>
        <v>-0.41895894453919791</v>
      </c>
      <c r="FK68" s="255">
        <f>MAX(MIN(IF(AND(PO67=1,NW68&lt;0),-1,1)*(DS68-$C$15)/($C$14-$C$15)*$C$12*$C$21-$C$33*ME68/BE$6 -  PO67*$C$33/$C$21,EO67/$C$19),MAX(FK$8:FK67)*-1)</f>
        <v>-0.41901570732565652</v>
      </c>
      <c r="FL68" s="255">
        <f>MAX(MIN(IF(AND(PP67=1,NX68&lt;0),-1,1)*(DT68-$C$15)/($C$14-$C$15)*$C$12*$C$21-$C$33*MF68/BF$6 -  PP67*$C$33/$C$21,EP67/$C$19),MAX(FL$8:FL67)*-1)</f>
        <v>-0.40955970336666925</v>
      </c>
      <c r="FM68" s="255">
        <f>MAX(MIN(IF(AND(PQ67=1,NY68&lt;0),-1,1)*(DU68-$C$15)/($C$14-$C$15)*$C$12*$C$21-$C$33*MG68/BG$6 -  PQ67*$C$33/$C$21,EQ67/$C$19),MAX(FM$8:FM67)*-1)</f>
        <v>-0.40957777509078197</v>
      </c>
      <c r="FN68" s="255">
        <f>MAX(MIN(IF(AND(PR67=1,NZ68&lt;0),-1,1)*(DV68-$C$15)/($C$14-$C$15)*$C$12*$C$21-$C$33*MH68/BH$6 -  PR67*$C$33/$C$21,ER67/$C$19),MAX(FN$8:FN67)*-1)</f>
        <v>-0.40031732504742817</v>
      </c>
      <c r="FO68" s="255">
        <f>MAX(MIN(IF(AND(PS67=1,OA68&lt;0),-1,1)*(DW68-$C$15)/($C$14-$C$15)*$C$12*$C$21-$C$33*MI68/BI$6 -  PS67*$C$33/$C$21,ES67/$C$19),MAX(FO$8:FO67)*-1)</f>
        <v>-0.40031781799112209</v>
      </c>
      <c r="FP68" s="61">
        <f t="shared" si="164"/>
        <v>2.4000000000000012</v>
      </c>
      <c r="FQ68" s="256">
        <f t="shared" si="457"/>
        <v>2.7495000000000003</v>
      </c>
      <c r="FR68" s="256">
        <f t="shared" si="458"/>
        <v>2.7495000000000003</v>
      </c>
      <c r="FS68" s="256">
        <f t="shared" si="459"/>
        <v>2.7495000000000003</v>
      </c>
      <c r="FT68" s="256">
        <f t="shared" si="460"/>
        <v>2.7495000000000003</v>
      </c>
      <c r="FU68" s="256">
        <f t="shared" si="461"/>
        <v>2.7495000000000003</v>
      </c>
      <c r="FV68" s="256">
        <f t="shared" si="462"/>
        <v>2.7495000000000003</v>
      </c>
      <c r="FW68" s="256">
        <f t="shared" si="463"/>
        <v>2.7495000000000003</v>
      </c>
      <c r="FX68" s="256">
        <f t="shared" si="464"/>
        <v>2.7495000000000003</v>
      </c>
      <c r="FY68" s="256">
        <f t="shared" si="465"/>
        <v>2.7495000000000003</v>
      </c>
      <c r="FZ68" s="256">
        <f t="shared" si="466"/>
        <v>2.7495000000000003</v>
      </c>
      <c r="GA68" s="256">
        <f t="shared" si="467"/>
        <v>2.7495000000000003</v>
      </c>
      <c r="GB68" s="256">
        <f t="shared" si="468"/>
        <v>2.7495000000000003</v>
      </c>
      <c r="GC68" s="256">
        <f t="shared" si="469"/>
        <v>2.7495000000000003</v>
      </c>
      <c r="GD68" s="256">
        <f t="shared" si="470"/>
        <v>2.7495000000000003</v>
      </c>
      <c r="GE68" s="256">
        <f t="shared" si="471"/>
        <v>2.7495000000000003</v>
      </c>
      <c r="GF68" s="256">
        <f t="shared" si="472"/>
        <v>2.7495000000000003</v>
      </c>
      <c r="GG68" s="256">
        <f t="shared" si="473"/>
        <v>2.7495000000000003</v>
      </c>
      <c r="GH68" s="256">
        <f t="shared" si="474"/>
        <v>2.7495000000000003</v>
      </c>
      <c r="GI68" s="256">
        <f t="shared" si="475"/>
        <v>2.7495000000000003</v>
      </c>
      <c r="GJ68" s="256">
        <f t="shared" si="476"/>
        <v>2.7495000000000003</v>
      </c>
      <c r="GK68" s="256">
        <f t="shared" si="477"/>
        <v>2.7495000000000003</v>
      </c>
      <c r="GL68" s="61">
        <f t="shared" si="186"/>
        <v>2.4000000000000012</v>
      </c>
      <c r="GM68" s="57">
        <f t="shared" si="414"/>
        <v>-10.361095486669663</v>
      </c>
      <c r="GN68" s="57">
        <f t="shared" si="415"/>
        <v>-3.0581683378279076</v>
      </c>
      <c r="GO68" s="57">
        <f t="shared" si="416"/>
        <v>-4.7617611766153818</v>
      </c>
      <c r="GP68" s="57">
        <f t="shared" si="417"/>
        <v>-6.4459219439221318</v>
      </c>
      <c r="GQ68" s="57">
        <f t="shared" si="418"/>
        <v>-7.8784078185898156</v>
      </c>
      <c r="GR68" s="57">
        <f t="shared" si="419"/>
        <v>-8.9098917400331441</v>
      </c>
      <c r="GS68" s="57">
        <f t="shared" si="420"/>
        <v>-9.8515960149900845</v>
      </c>
      <c r="GT68" s="57">
        <f t="shared" si="421"/>
        <v>-10.669920803195627</v>
      </c>
      <c r="GU68" s="57">
        <f t="shared" si="422"/>
        <v>-11.853310441402643</v>
      </c>
      <c r="GV68" s="57">
        <f t="shared" si="423"/>
        <v>-13.407912758995426</v>
      </c>
      <c r="GW68" s="57">
        <f t="shared" si="424"/>
        <v>-15.585208096282486</v>
      </c>
      <c r="GX68" s="57">
        <f t="shared" si="425"/>
        <v>-9.5249767404423658</v>
      </c>
      <c r="GY68" s="57">
        <f t="shared" si="426"/>
        <v>-11.665372852988682</v>
      </c>
      <c r="GZ68" s="57">
        <f t="shared" si="427"/>
        <v>-11.954476766225701</v>
      </c>
      <c r="HA68" s="57">
        <f t="shared" si="428"/>
        <v>-11.349492617877027</v>
      </c>
      <c r="HB68" s="57">
        <f t="shared" si="429"/>
        <v>-10.843457394569269</v>
      </c>
      <c r="HC68" s="57">
        <f t="shared" si="430"/>
        <v>-10.844926523858867</v>
      </c>
      <c r="HD68" s="57">
        <f t="shared" si="431"/>
        <v>-10.600187087241911</v>
      </c>
      <c r="HE68" s="57">
        <f t="shared" si="432"/>
        <v>-10.600654817965928</v>
      </c>
      <c r="HF68" s="57">
        <f t="shared" si="433"/>
        <v>-10.360976690052732</v>
      </c>
      <c r="HG68" s="57">
        <f t="shared" si="434"/>
        <v>-10.360989448376696</v>
      </c>
      <c r="HH68" s="61">
        <f t="shared" si="187"/>
        <v>2.4000000000000012</v>
      </c>
      <c r="HI68" s="57">
        <f t="shared" si="188"/>
        <v>10.361095486669663</v>
      </c>
      <c r="HJ68" s="57">
        <f t="shared" si="189"/>
        <v>3.0581683378279076</v>
      </c>
      <c r="HK68" s="57">
        <f t="shared" si="190"/>
        <v>4.7617611766153818</v>
      </c>
      <c r="HL68" s="57">
        <f t="shared" si="191"/>
        <v>6.4459219439221318</v>
      </c>
      <c r="HM68" s="57">
        <f t="shared" si="192"/>
        <v>7.8784078185898156</v>
      </c>
      <c r="HN68" s="57">
        <f t="shared" si="193"/>
        <v>8.9098917400331441</v>
      </c>
      <c r="HO68" s="57">
        <f t="shared" si="194"/>
        <v>9.8515960149900845</v>
      </c>
      <c r="HP68" s="57">
        <f t="shared" si="195"/>
        <v>10.669920803195627</v>
      </c>
      <c r="HQ68" s="57">
        <f t="shared" si="196"/>
        <v>11.853310441402643</v>
      </c>
      <c r="HR68" s="57">
        <f t="shared" si="197"/>
        <v>13.407912758995426</v>
      </c>
      <c r="HS68" s="57">
        <f t="shared" si="198"/>
        <v>15.585208096282486</v>
      </c>
      <c r="HT68" s="57">
        <f t="shared" si="199"/>
        <v>9.5249767404423658</v>
      </c>
      <c r="HU68" s="57">
        <f t="shared" si="200"/>
        <v>11.665372852988682</v>
      </c>
      <c r="HV68" s="57">
        <f t="shared" si="201"/>
        <v>11.954476766225701</v>
      </c>
      <c r="HW68" s="57">
        <f t="shared" si="202"/>
        <v>11.349492617877027</v>
      </c>
      <c r="HX68" s="57">
        <f t="shared" si="203"/>
        <v>10.843457394569269</v>
      </c>
      <c r="HY68" s="57">
        <f t="shared" si="204"/>
        <v>10.844926523858867</v>
      </c>
      <c r="HZ68" s="57">
        <f t="shared" si="205"/>
        <v>10.600187087241911</v>
      </c>
      <c r="IA68" s="57">
        <f t="shared" si="206"/>
        <v>10.600654817965928</v>
      </c>
      <c r="IB68" s="57">
        <f t="shared" si="207"/>
        <v>10.360976690052732</v>
      </c>
      <c r="IC68" s="57">
        <f t="shared" si="208"/>
        <v>10.360989448376696</v>
      </c>
      <c r="ID68" s="61">
        <f t="shared" si="209"/>
        <v>2.4000000000000012</v>
      </c>
      <c r="IE68" s="57">
        <f t="shared" si="210"/>
        <v>0</v>
      </c>
      <c r="IF68" s="57">
        <f t="shared" si="211"/>
        <v>0</v>
      </c>
      <c r="IG68" s="57">
        <f t="shared" si="212"/>
        <v>0</v>
      </c>
      <c r="IH68" s="57">
        <f t="shared" si="213"/>
        <v>0</v>
      </c>
      <c r="II68" s="57">
        <f t="shared" si="214"/>
        <v>0</v>
      </c>
      <c r="IJ68" s="57">
        <f t="shared" si="215"/>
        <v>0</v>
      </c>
      <c r="IK68" s="57">
        <f t="shared" si="216"/>
        <v>0</v>
      </c>
      <c r="IL68" s="57">
        <f t="shared" si="217"/>
        <v>0</v>
      </c>
      <c r="IM68" s="57">
        <f t="shared" si="218"/>
        <v>0</v>
      </c>
      <c r="IN68" s="57">
        <f t="shared" si="219"/>
        <v>0</v>
      </c>
      <c r="IO68" s="57">
        <f t="shared" si="220"/>
        <v>0</v>
      </c>
      <c r="IP68" s="57">
        <f t="shared" si="221"/>
        <v>0</v>
      </c>
      <c r="IQ68" s="57">
        <f t="shared" si="222"/>
        <v>0</v>
      </c>
      <c r="IR68" s="57">
        <f t="shared" si="223"/>
        <v>0</v>
      </c>
      <c r="IS68" s="57">
        <f t="shared" si="224"/>
        <v>0</v>
      </c>
      <c r="IT68" s="57">
        <f t="shared" si="225"/>
        <v>0</v>
      </c>
      <c r="IU68" s="57">
        <f t="shared" si="226"/>
        <v>0</v>
      </c>
      <c r="IV68" s="57">
        <f t="shared" si="227"/>
        <v>0</v>
      </c>
      <c r="IW68" s="57">
        <f t="shared" si="228"/>
        <v>0</v>
      </c>
      <c r="IX68" s="57">
        <f t="shared" si="229"/>
        <v>0</v>
      </c>
      <c r="IY68" s="57">
        <f t="shared" si="230"/>
        <v>0</v>
      </c>
      <c r="IZ68" s="61">
        <f t="shared" si="231"/>
        <v>2.4000000000000012</v>
      </c>
      <c r="JA68" s="256" t="e">
        <f t="shared" si="349"/>
        <v>#N/A</v>
      </c>
      <c r="JB68" s="256" t="e">
        <f t="shared" si="350"/>
        <v>#N/A</v>
      </c>
      <c r="JC68" s="256" t="e">
        <f t="shared" si="351"/>
        <v>#N/A</v>
      </c>
      <c r="JD68" s="256" t="e">
        <f t="shared" si="352"/>
        <v>#N/A</v>
      </c>
      <c r="JE68" s="256" t="e">
        <f t="shared" si="353"/>
        <v>#N/A</v>
      </c>
      <c r="JF68" s="256" t="e">
        <f t="shared" si="354"/>
        <v>#N/A</v>
      </c>
      <c r="JG68" s="256" t="e">
        <f t="shared" si="355"/>
        <v>#N/A</v>
      </c>
      <c r="JH68" s="256" t="e">
        <f t="shared" si="356"/>
        <v>#N/A</v>
      </c>
      <c r="JI68" s="256" t="e">
        <f t="shared" si="357"/>
        <v>#N/A</v>
      </c>
      <c r="JJ68" s="256" t="e">
        <f t="shared" si="358"/>
        <v>#N/A</v>
      </c>
      <c r="JK68" s="256" t="e">
        <f t="shared" si="359"/>
        <v>#N/A</v>
      </c>
      <c r="JL68" s="256" t="e">
        <f t="shared" si="360"/>
        <v>#N/A</v>
      </c>
      <c r="JM68" s="256" t="e">
        <f t="shared" si="361"/>
        <v>#N/A</v>
      </c>
      <c r="JN68" s="256" t="e">
        <f t="shared" si="362"/>
        <v>#N/A</v>
      </c>
      <c r="JO68" s="256" t="e">
        <f t="shared" si="363"/>
        <v>#N/A</v>
      </c>
      <c r="JP68" s="256" t="e">
        <f t="shared" si="364"/>
        <v>#N/A</v>
      </c>
      <c r="JQ68" s="256" t="e">
        <f t="shared" si="365"/>
        <v>#N/A</v>
      </c>
      <c r="JR68" s="256" t="e">
        <f t="shared" si="366"/>
        <v>#N/A</v>
      </c>
      <c r="JS68" s="256" t="e">
        <f t="shared" si="367"/>
        <v>#N/A</v>
      </c>
      <c r="JT68" s="256" t="e">
        <f t="shared" si="368"/>
        <v>#N/A</v>
      </c>
      <c r="JU68" s="256" t="e">
        <f t="shared" si="369"/>
        <v>#N/A</v>
      </c>
      <c r="JV68" s="61">
        <f t="shared" si="233"/>
        <v>2.4000000000000012</v>
      </c>
      <c r="JW68" s="46">
        <f t="shared" si="478"/>
        <v>0</v>
      </c>
      <c r="JX68" s="46">
        <f t="shared" si="479"/>
        <v>0</v>
      </c>
      <c r="JY68" s="46">
        <f t="shared" si="480"/>
        <v>0</v>
      </c>
      <c r="JZ68" s="46">
        <f t="shared" si="481"/>
        <v>0</v>
      </c>
      <c r="KA68" s="46">
        <f t="shared" si="482"/>
        <v>0</v>
      </c>
      <c r="KB68" s="46">
        <f t="shared" si="483"/>
        <v>0</v>
      </c>
      <c r="KC68" s="46">
        <f t="shared" si="484"/>
        <v>0</v>
      </c>
      <c r="KD68" s="46">
        <f t="shared" si="485"/>
        <v>0</v>
      </c>
      <c r="KE68" s="46">
        <f t="shared" si="486"/>
        <v>0</v>
      </c>
      <c r="KF68" s="46">
        <f t="shared" si="487"/>
        <v>0</v>
      </c>
      <c r="KG68" s="46">
        <f t="shared" si="488"/>
        <v>0</v>
      </c>
      <c r="KH68" s="46">
        <f t="shared" si="489"/>
        <v>0</v>
      </c>
      <c r="KI68" s="46">
        <f t="shared" si="490"/>
        <v>0</v>
      </c>
      <c r="KJ68" s="46">
        <f t="shared" si="491"/>
        <v>0</v>
      </c>
      <c r="KK68" s="46">
        <f t="shared" si="492"/>
        <v>0</v>
      </c>
      <c r="KL68" s="46">
        <f t="shared" si="493"/>
        <v>0</v>
      </c>
      <c r="KM68" s="46">
        <f t="shared" si="494"/>
        <v>0</v>
      </c>
      <c r="KN68" s="46">
        <f t="shared" si="495"/>
        <v>0</v>
      </c>
      <c r="KO68" s="46">
        <f t="shared" si="496"/>
        <v>0</v>
      </c>
      <c r="KP68" s="46">
        <f t="shared" si="497"/>
        <v>0</v>
      </c>
      <c r="KQ68" s="46">
        <f t="shared" si="498"/>
        <v>0</v>
      </c>
      <c r="KR68" s="61">
        <f t="shared" si="255"/>
        <v>2.4000000000000012</v>
      </c>
      <c r="KS68" s="1">
        <f t="shared" si="499"/>
        <v>0</v>
      </c>
      <c r="KT68" s="1">
        <f t="shared" si="500"/>
        <v>0</v>
      </c>
      <c r="KU68" s="1">
        <f t="shared" si="501"/>
        <v>0</v>
      </c>
      <c r="KV68" s="1">
        <f t="shared" si="502"/>
        <v>0</v>
      </c>
      <c r="KW68" s="1">
        <f t="shared" si="503"/>
        <v>0</v>
      </c>
      <c r="KX68" s="1">
        <f t="shared" si="504"/>
        <v>0</v>
      </c>
      <c r="KY68" s="1">
        <f t="shared" si="505"/>
        <v>0</v>
      </c>
      <c r="KZ68" s="1">
        <f t="shared" si="506"/>
        <v>0</v>
      </c>
      <c r="LA68" s="1">
        <f t="shared" si="507"/>
        <v>0</v>
      </c>
      <c r="LB68" s="1">
        <f t="shared" si="508"/>
        <v>0</v>
      </c>
      <c r="LC68" s="1">
        <f t="shared" si="509"/>
        <v>0</v>
      </c>
      <c r="LD68" s="1">
        <f t="shared" si="510"/>
        <v>0</v>
      </c>
      <c r="LE68" s="1">
        <f t="shared" si="511"/>
        <v>0</v>
      </c>
      <c r="LF68" s="1">
        <f t="shared" si="512"/>
        <v>0</v>
      </c>
      <c r="LG68" s="1">
        <f t="shared" si="513"/>
        <v>0</v>
      </c>
      <c r="LH68" s="1">
        <f t="shared" si="514"/>
        <v>0</v>
      </c>
      <c r="LI68" s="1">
        <f t="shared" si="515"/>
        <v>0</v>
      </c>
      <c r="LJ68" s="1">
        <f t="shared" si="516"/>
        <v>0</v>
      </c>
      <c r="LK68" s="1">
        <f t="shared" si="517"/>
        <v>0</v>
      </c>
      <c r="LL68" s="1">
        <f t="shared" si="518"/>
        <v>0</v>
      </c>
      <c r="LM68" s="1">
        <f t="shared" si="519"/>
        <v>0</v>
      </c>
      <c r="LN68" s="61">
        <f t="shared" si="277"/>
        <v>2.4000000000000012</v>
      </c>
      <c r="LO68" s="57">
        <f t="shared" si="278"/>
        <v>3.0885030246272773</v>
      </c>
      <c r="LP68" s="57">
        <f t="shared" si="279"/>
        <v>14.582715263224864</v>
      </c>
      <c r="LQ68" s="57">
        <f t="shared" si="280"/>
        <v>13.829220923675827</v>
      </c>
      <c r="LR68" s="57">
        <f t="shared" si="281"/>
        <v>11.963587457709369</v>
      </c>
      <c r="LS68" s="57">
        <f t="shared" si="282"/>
        <v>9.3350148692711059</v>
      </c>
      <c r="LT68" s="57">
        <f t="shared" si="283"/>
        <v>6.4661798241150095</v>
      </c>
      <c r="LU68" s="57">
        <f t="shared" si="284"/>
        <v>4.5202200193271791</v>
      </c>
      <c r="LV68" s="57">
        <f t="shared" si="285"/>
        <v>3.0630063242633794</v>
      </c>
      <c r="LW68" s="57">
        <f t="shared" si="286"/>
        <v>2.5847546851980905</v>
      </c>
      <c r="LX68" s="57">
        <f t="shared" si="287"/>
        <v>2.6302878160405436</v>
      </c>
      <c r="LY68" s="57">
        <f t="shared" si="288"/>
        <v>3.1828568318429791</v>
      </c>
      <c r="LZ68" s="57">
        <f t="shared" si="289"/>
        <v>10.523080370072757</v>
      </c>
      <c r="MA68" s="57">
        <f t="shared" si="290"/>
        <v>8.0360721916739042</v>
      </c>
      <c r="MB68" s="57">
        <f t="shared" si="291"/>
        <v>5.9139110356354552</v>
      </c>
      <c r="MC68" s="57">
        <f t="shared" si="292"/>
        <v>4.8411439075105589</v>
      </c>
      <c r="MD68" s="57">
        <f t="shared" si="293"/>
        <v>3.9438345239181833</v>
      </c>
      <c r="ME68" s="57">
        <f t="shared" si="294"/>
        <v>3.9464396064036458</v>
      </c>
      <c r="MF68" s="57">
        <f t="shared" si="295"/>
        <v>3.512463900965562</v>
      </c>
      <c r="MG68" s="57">
        <f t="shared" si="296"/>
        <v>3.5132932882262189</v>
      </c>
      <c r="MH68" s="57">
        <f t="shared" si="297"/>
        <v>3.0882923726524671</v>
      </c>
      <c r="MI68" s="57">
        <f t="shared" si="298"/>
        <v>3.088314995907306</v>
      </c>
      <c r="MJ68" s="61">
        <f t="shared" si="299"/>
        <v>2.4000000000000012</v>
      </c>
      <c r="MK68" s="57" t="e">
        <f t="shared" si="435"/>
        <v>#N/A</v>
      </c>
      <c r="ML68" s="57" t="e">
        <f t="shared" si="370"/>
        <v>#N/A</v>
      </c>
      <c r="MM68" s="57" t="e">
        <f t="shared" si="371"/>
        <v>#N/A</v>
      </c>
      <c r="MN68" s="57" t="e">
        <f t="shared" si="372"/>
        <v>#N/A</v>
      </c>
      <c r="MO68" s="57" t="e">
        <f t="shared" si="373"/>
        <v>#N/A</v>
      </c>
      <c r="MP68" s="57" t="e">
        <f t="shared" si="374"/>
        <v>#N/A</v>
      </c>
      <c r="MQ68" s="57" t="e">
        <f t="shared" si="375"/>
        <v>#N/A</v>
      </c>
      <c r="MR68" s="57" t="e">
        <f t="shared" si="376"/>
        <v>#N/A</v>
      </c>
      <c r="MS68" s="57" t="e">
        <f t="shared" si="377"/>
        <v>#N/A</v>
      </c>
      <c r="MT68" s="57" t="e">
        <f t="shared" si="378"/>
        <v>#N/A</v>
      </c>
      <c r="MU68" s="57" t="e">
        <f t="shared" si="379"/>
        <v>#N/A</v>
      </c>
      <c r="MV68" s="57" t="e">
        <f t="shared" si="380"/>
        <v>#N/A</v>
      </c>
      <c r="MW68" s="57" t="e">
        <f t="shared" si="381"/>
        <v>#N/A</v>
      </c>
      <c r="MX68" s="57" t="e">
        <f t="shared" si="382"/>
        <v>#N/A</v>
      </c>
      <c r="MY68" s="57" t="e">
        <f t="shared" si="383"/>
        <v>#N/A</v>
      </c>
      <c r="MZ68" s="57" t="e">
        <f t="shared" si="384"/>
        <v>#N/A</v>
      </c>
      <c r="NA68" s="57" t="e">
        <f t="shared" si="385"/>
        <v>#N/A</v>
      </c>
      <c r="NB68" s="57" t="e">
        <f t="shared" si="386"/>
        <v>#N/A</v>
      </c>
      <c r="NC68" s="57" t="e">
        <f t="shared" si="387"/>
        <v>#N/A</v>
      </c>
      <c r="ND68" s="57" t="e">
        <f t="shared" si="388"/>
        <v>#N/A</v>
      </c>
      <c r="NE68" s="57" t="e">
        <f t="shared" si="389"/>
        <v>#N/A</v>
      </c>
      <c r="NF68" s="61">
        <f t="shared" si="320"/>
        <v>2.4000000000000012</v>
      </c>
      <c r="NG68" s="256">
        <f>IF(OY67=0,MIN('Drive Train'!$F$35-FQ67*$C$19*'Drive Train'!$F$39,NG67+$C$39)-$C$7,IF(LO67-1&lt;=0,0,IF($C$37=Motors!$C$30,MAX(MAX(NG$8:NG67)*-1,NG67-$C$39),MAX(0,MAX(NG$8:NG67)*-1,NG67-$C$39))))</f>
        <v>0</v>
      </c>
      <c r="NH68" s="256">
        <f>IF(OZ67=0,MIN('Drive Train'!$F$35-FR67*$C$19*'Drive Train'!$F$39,NH67+$C$39)-$C$7,IF(LP67-1&lt;=0,0,IF($C$37=Motors!$C$30,MAX(MAX(NH$8:NH67)*-1,NH67-$C$39),MAX(0,MAX(NH$8:NH67)*-1,NH67-$C$39))))</f>
        <v>0</v>
      </c>
      <c r="NI68" s="256">
        <f>IF(PA67=0,MIN('Drive Train'!$F$35-FS67*$C$19*'Drive Train'!$F$39,NI67+$C$39)-$C$7,IF(LQ67-1&lt;=0,0,IF($C$37=Motors!$C$30,MAX(MAX(NI$8:NI67)*-1,NI67-$C$39),MAX(0,MAX(NI$8:NI67)*-1,NI67-$C$39))))</f>
        <v>0</v>
      </c>
      <c r="NJ68" s="256">
        <f>IF(PB67=0,MIN('Drive Train'!$F$35-FT67*$C$19*'Drive Train'!$F$39,NJ67+$C$39)-$C$7,IF(LR67-1&lt;=0,0,IF($C$37=Motors!$C$30,MAX(MAX(NJ$8:NJ67)*-1,NJ67-$C$39),MAX(0,MAX(NJ$8:NJ67)*-1,NJ67-$C$39))))</f>
        <v>0</v>
      </c>
      <c r="NK68" s="256">
        <f>IF(PC67=0,MIN('Drive Train'!$F$35-FU67*$C$19*'Drive Train'!$F$39,NK67+$C$39)-$C$7,IF(LS67-1&lt;=0,0,IF($C$37=Motors!$C$30,MAX(MAX(NK$8:NK67)*-1,NK67-$C$39),MAX(0,MAX(NK$8:NK67)*-1,NK67-$C$39))))</f>
        <v>0</v>
      </c>
      <c r="NL68" s="256">
        <f>IF(PD67=0,MIN('Drive Train'!$F$35-FV67*$C$19*'Drive Train'!$F$39,NL67+$C$39)-$C$7,IF(LT67-1&lt;=0,0,IF($C$37=Motors!$C$30,MAX(MAX(NL$8:NL67)*-1,NL67-$C$39),MAX(0,MAX(NL$8:NL67)*-1,NL67-$C$39))))</f>
        <v>0</v>
      </c>
      <c r="NM68" s="256">
        <f>IF(PE67=0,MIN('Drive Train'!$F$35-FW67*$C$19*'Drive Train'!$F$39,NM67+$C$39)-$C$7,IF(LU67-1&lt;=0,0,IF($C$37=Motors!$C$30,MAX(MAX(NM$8:NM67)*-1,NM67-$C$39),MAX(0,MAX(NM$8:NM67)*-1,NM67-$C$39))))</f>
        <v>0</v>
      </c>
      <c r="NN68" s="256">
        <f>IF(PF67=0,MIN('Drive Train'!$F$35-FX67*$C$19*'Drive Train'!$F$39,NN67+$C$39)-$C$7,IF(LV67-1&lt;=0,0,IF($C$37=Motors!$C$30,MAX(MAX(NN$8:NN67)*-1,NN67-$C$39),MAX(0,MAX(NN$8:NN67)*-1,NN67-$C$39))))</f>
        <v>0</v>
      </c>
      <c r="NO68" s="256">
        <f>IF(PG67=0,MIN('Drive Train'!$F$35-FY67*$C$19*'Drive Train'!$F$39,NO67+$C$39)-$C$7,IF(LW67-1&lt;=0,0,IF($C$37=Motors!$C$30,MAX(MAX(NO$8:NO67)*-1,NO67-$C$39),MAX(0,MAX(NO$8:NO67)*-1,NO67-$C$39))))</f>
        <v>0</v>
      </c>
      <c r="NP68" s="256">
        <f>IF(PH67=0,MIN('Drive Train'!$F$35-FZ67*$C$19*'Drive Train'!$F$39,NP67+$C$39)-$C$7,IF(LX67-1&lt;=0,0,IF($C$37=Motors!$C$30,MAX(MAX(NP$8:NP67)*-1,NP67-$C$39),MAX(0,MAX(NP$8:NP67)*-1,NP67-$C$39))))</f>
        <v>0</v>
      </c>
      <c r="NQ68" s="256">
        <f>IF(PI67=0,MIN('Drive Train'!$F$35-GA67*$C$19*'Drive Train'!$F$39,NQ67+$C$39)-$C$7,IF(LY67-1&lt;=0,0,IF($C$37=Motors!$C$30,MAX(MAX(NQ$8:NQ67)*-1,NQ67-$C$39),MAX(0,MAX(NQ$8:NQ67)*-1,NQ67-$C$39))))</f>
        <v>0</v>
      </c>
      <c r="NR68" s="256">
        <f>IF(PJ67=0,MIN('Drive Train'!$F$35-GB67*$C$19*'Drive Train'!$F$39,NR67+$C$39)-$C$7,IF(LZ67-1&lt;=0,0,IF($C$37=Motors!$C$30,MAX(MAX(NR$8:NR67)*-1,NR67-$C$39),MAX(0,MAX(NR$8:NR67)*-1,NR67-$C$39))))</f>
        <v>0</v>
      </c>
      <c r="NS68" s="256">
        <f>IF(PK67=0,MIN('Drive Train'!$F$35-GC67*$C$19*'Drive Train'!$F$39,NS67+$C$39)-$C$7,IF(MA67-1&lt;=0,0,IF($C$37=Motors!$C$30,MAX(MAX(NS$8:NS67)*-1,NS67-$C$39),MAX(0,MAX(NS$8:NS67)*-1,NS67-$C$39))))</f>
        <v>0</v>
      </c>
      <c r="NT68" s="256">
        <f>IF(PL67=0,MIN('Drive Train'!$F$35-GD67*$C$19*'Drive Train'!$F$39,NT67+$C$39)-$C$7,IF(MB67-1&lt;=0,0,IF($C$37=Motors!$C$30,MAX(MAX(NT$8:NT67)*-1,NT67-$C$39),MAX(0,MAX(NT$8:NT67)*-1,NT67-$C$39))))</f>
        <v>0</v>
      </c>
      <c r="NU68" s="256">
        <f>IF(PM67=0,MIN('Drive Train'!$F$35-GE67*$C$19*'Drive Train'!$F$39,NU67+$C$39)-$C$7,IF(MC67-1&lt;=0,0,IF($C$37=Motors!$C$30,MAX(MAX(NU$8:NU67)*-1,NU67-$C$39),MAX(0,MAX(NU$8:NU67)*-1,NU67-$C$39))))</f>
        <v>0</v>
      </c>
      <c r="NV68" s="256">
        <f>IF(PN67=0,MIN('Drive Train'!$F$35-GF67*$C$19*'Drive Train'!$F$39,NV67+$C$39)-$C$7,IF(MD67-1&lt;=0,0,IF($C$37=Motors!$C$30,MAX(MAX(NV$8:NV67)*-1,NV67-$C$39),MAX(0,MAX(NV$8:NV67)*-1,NV67-$C$39))))</f>
        <v>0</v>
      </c>
      <c r="NW68" s="256">
        <f>IF(PO67=0,MIN('Drive Train'!$F$35-GG67*$C$19*'Drive Train'!$F$39,NW67+$C$39)-$C$7,IF(ME67-1&lt;=0,0,IF($C$37=Motors!$C$30,MAX(MAX(NW$8:NW67)*-1,NW67-$C$39),MAX(0,MAX(NW$8:NW67)*-1,NW67-$C$39))))</f>
        <v>0</v>
      </c>
      <c r="NX68" s="256">
        <f>IF(PP67=0,MIN('Drive Train'!$F$35-GH67*$C$19*'Drive Train'!$F$39,NX67+$C$39)-$C$7,IF(MF67-1&lt;=0,0,IF($C$37=Motors!$C$30,MAX(MAX(NX$8:NX67)*-1,NX67-$C$39),MAX(0,MAX(NX$8:NX67)*-1,NX67-$C$39))))</f>
        <v>0</v>
      </c>
      <c r="NY68" s="256">
        <f>IF(PQ67=0,MIN('Drive Train'!$F$35-GI67*$C$19*'Drive Train'!$F$39,NY67+$C$39)-$C$7,IF(MG67-1&lt;=0,0,IF($C$37=Motors!$C$30,MAX(MAX(NY$8:NY67)*-1,NY67-$C$39),MAX(0,MAX(NY$8:NY67)*-1,NY67-$C$39))))</f>
        <v>0</v>
      </c>
      <c r="NZ68" s="256">
        <f>IF(PR67=0,MIN('Drive Train'!$F$35-GJ67*$C$19*'Drive Train'!$F$39,NZ67+$C$39)-$C$7,IF(MH67-1&lt;=0,0,IF($C$37=Motors!$C$30,MAX(MAX(NZ$8:NZ67)*-1,NZ67-$C$39),MAX(0,MAX(NZ$8:NZ67)*-1,NZ67-$C$39))))</f>
        <v>0</v>
      </c>
      <c r="OA68" s="256">
        <f>IF(PS67=0,MIN('Drive Train'!$F$35-GK67*$C$19*'Drive Train'!$F$39,OA67+$C$39)-$C$7,IF(MI67-1&lt;=0,0,IF($C$37=Motors!$C$30,MAX(MAX(OA$8:OA67)*-1,OA67-$C$39),MAX(0,MAX(OA$8:OA67)*-1,OA67-$C$39))))</f>
        <v>0</v>
      </c>
      <c r="OB68" s="61">
        <f t="shared" si="321"/>
        <v>2.4000000000000012</v>
      </c>
      <c r="OC68" s="256">
        <f>'Drive Train'!$F$35-(FQ68*$C$13)*$C$19*'Drive Train'!$F$39</f>
        <v>12.23503</v>
      </c>
      <c r="OD68" s="256">
        <f>'Drive Train'!$F$35-(FR68*$C$13)*$C$19*'Drive Train'!$F$39</f>
        <v>12.23503</v>
      </c>
      <c r="OE68" s="256">
        <f>'Drive Train'!$F$35-(FS68*$C$13)*$C$19*'Drive Train'!$F$39</f>
        <v>12.23503</v>
      </c>
      <c r="OF68" s="256">
        <f>'Drive Train'!$F$35-(FT68*$C$13)*$C$19*'Drive Train'!$F$39</f>
        <v>12.23503</v>
      </c>
      <c r="OG68" s="256">
        <f>'Drive Train'!$F$35-(FU68*$C$13)*$C$19*'Drive Train'!$F$39</f>
        <v>12.23503</v>
      </c>
      <c r="OH68" s="256">
        <f>'Drive Train'!$F$35-(FV68*$C$13)*$C$19*'Drive Train'!$F$39</f>
        <v>12.23503</v>
      </c>
      <c r="OI68" s="256">
        <f>'Drive Train'!$F$35-(FW68*$C$13)*$C$19*'Drive Train'!$F$39</f>
        <v>12.23503</v>
      </c>
      <c r="OJ68" s="256">
        <f>'Drive Train'!$F$35-(FX68*$C$13)*$C$19*'Drive Train'!$F$39</f>
        <v>12.23503</v>
      </c>
      <c r="OK68" s="256">
        <f>'Drive Train'!$F$35-(FY68*$C$13)*$C$19*'Drive Train'!$F$39</f>
        <v>12.23503</v>
      </c>
      <c r="OL68" s="256">
        <f>'Drive Train'!$F$35-(FZ68*$C$13)*$C$19*'Drive Train'!$F$39</f>
        <v>12.23503</v>
      </c>
      <c r="OM68" s="256">
        <f>'Drive Train'!$F$35-(GA68*$C$13)*$C$19*'Drive Train'!$F$39</f>
        <v>12.23503</v>
      </c>
      <c r="ON68" s="256">
        <f>'Drive Train'!$F$35-(GB68*$C$13)*$C$19*'Drive Train'!$F$39</f>
        <v>12.23503</v>
      </c>
      <c r="OO68" s="256">
        <f>'Drive Train'!$F$35-(GC68*$C$13)*$C$19*'Drive Train'!$F$39</f>
        <v>12.23503</v>
      </c>
      <c r="OP68" s="256">
        <f>'Drive Train'!$F$35-(GD68*$C$13)*$C$19*'Drive Train'!$F$39</f>
        <v>12.23503</v>
      </c>
      <c r="OQ68" s="256">
        <f>'Drive Train'!$F$35-(GE68*$C$13)*$C$19*'Drive Train'!$F$39</f>
        <v>12.23503</v>
      </c>
      <c r="OR68" s="256">
        <f>'Drive Train'!$F$35-(GF68*$C$13)*$C$19*'Drive Train'!$F$39</f>
        <v>12.23503</v>
      </c>
      <c r="OS68" s="256">
        <f>'Drive Train'!$F$35-(GG68*$C$13)*$C$19*'Drive Train'!$F$39</f>
        <v>12.23503</v>
      </c>
      <c r="OT68" s="256">
        <f>'Drive Train'!$F$35-(GH68*$C$13)*$C$19*'Drive Train'!$F$39</f>
        <v>12.23503</v>
      </c>
      <c r="OU68" s="256">
        <f>'Drive Train'!$F$35-(GI68*$C$13)*$C$19*'Drive Train'!$F$39</f>
        <v>12.23503</v>
      </c>
      <c r="OV68" s="256">
        <f>'Drive Train'!$F$35-(GJ68*$C$13)*$C$19*'Drive Train'!$F$39</f>
        <v>12.23503</v>
      </c>
      <c r="OW68" s="256">
        <f>'Drive Train'!$F$35-(GK68*$C$13)*$C$19*'Drive Train'!$F$39</f>
        <v>12.23503</v>
      </c>
      <c r="OX68" s="61">
        <f t="shared" si="322"/>
        <v>2.4000000000000012</v>
      </c>
      <c r="OY68" s="1">
        <f>IF(PU68&gt;='Drive Train'!$F$29,1,0)</f>
        <v>1</v>
      </c>
      <c r="OZ68" s="1">
        <f>IF(PV68&gt;='Drive Train'!$F$29,1,0)</f>
        <v>1</v>
      </c>
      <c r="PA68" s="1">
        <f>IF(PW68&gt;='Drive Train'!$F$29,1,0)</f>
        <v>1</v>
      </c>
      <c r="PB68" s="1">
        <f>IF(PX68&gt;='Drive Train'!$F$29,1,0)</f>
        <v>1</v>
      </c>
      <c r="PC68" s="1">
        <f>IF(PY68&gt;='Drive Train'!$F$29,1,0)</f>
        <v>1</v>
      </c>
      <c r="PD68" s="1">
        <f>IF(PZ68&gt;='Drive Train'!$F$29,1,0)</f>
        <v>1</v>
      </c>
      <c r="PE68" s="1">
        <f>IF(QA68&gt;='Drive Train'!$F$29,1,0)</f>
        <v>1</v>
      </c>
      <c r="PF68" s="1">
        <f>IF(QB68&gt;='Drive Train'!$F$29,1,0)</f>
        <v>1</v>
      </c>
      <c r="PG68" s="1">
        <f>IF(QC68&gt;='Drive Train'!$F$29,1,0)</f>
        <v>1</v>
      </c>
      <c r="PH68" s="1">
        <f>IF(QD68&gt;='Drive Train'!$F$29,1,0)</f>
        <v>1</v>
      </c>
      <c r="PI68" s="1">
        <f>IF(QE68&gt;='Drive Train'!$F$29,1,0)</f>
        <v>1</v>
      </c>
      <c r="PJ68" s="1">
        <f>IF(QF68&gt;='Drive Train'!$F$29,1,0)</f>
        <v>1</v>
      </c>
      <c r="PK68" s="1">
        <f>IF(QG68&gt;='Drive Train'!$F$29,1,0)</f>
        <v>1</v>
      </c>
      <c r="PL68" s="1">
        <f>IF(QH68&gt;='Drive Train'!$F$29,1,0)</f>
        <v>1</v>
      </c>
      <c r="PM68" s="1">
        <f>IF(QI68&gt;='Drive Train'!$F$29,1,0)</f>
        <v>1</v>
      </c>
      <c r="PN68" s="1">
        <f>IF(QJ68&gt;='Drive Train'!$F$29,1,0)</f>
        <v>1</v>
      </c>
      <c r="PO68" s="1">
        <f>IF(QK68&gt;='Drive Train'!$F$29,1,0)</f>
        <v>1</v>
      </c>
      <c r="PP68" s="1">
        <f>IF(QL68&gt;='Drive Train'!$F$29,1,0)</f>
        <v>1</v>
      </c>
      <c r="PQ68" s="1">
        <f>IF(QM68&gt;='Drive Train'!$F$29,1,0)</f>
        <v>1</v>
      </c>
      <c r="PR68" s="1">
        <f>IF(QN68&gt;='Drive Train'!$F$29,1,0)</f>
        <v>1</v>
      </c>
      <c r="PS68" s="1">
        <f>IF(QO68&gt;='Drive Train'!$F$29,1,0)</f>
        <v>1</v>
      </c>
      <c r="PT68" s="253">
        <f t="shared" si="323"/>
        <v>2.4000000000000012</v>
      </c>
      <c r="PU68" s="57">
        <f t="shared" si="324"/>
        <v>21.141680786836812</v>
      </c>
      <c r="PV68" s="57">
        <f t="shared" si="325"/>
        <v>22.572348551277823</v>
      </c>
      <c r="PW68" s="57">
        <f t="shared" si="326"/>
        <v>26.545636989390506</v>
      </c>
      <c r="PX68" s="57">
        <f t="shared" si="327"/>
        <v>27.754777624519075</v>
      </c>
      <c r="PY68" s="57">
        <f t="shared" si="328"/>
        <v>26.945453697664952</v>
      </c>
      <c r="PZ68" s="57">
        <f t="shared" si="329"/>
        <v>24.782265227109185</v>
      </c>
      <c r="QA68" s="57">
        <f t="shared" si="330"/>
        <v>22.837699910841778</v>
      </c>
      <c r="QB68" s="57">
        <f t="shared" si="331"/>
        <v>20.902564480485506</v>
      </c>
      <c r="QC68" s="57">
        <f t="shared" si="332"/>
        <v>19.616262647153444</v>
      </c>
      <c r="QD68" s="57">
        <f t="shared" si="333"/>
        <v>18.575366664353407</v>
      </c>
      <c r="QE68" s="57">
        <f t="shared" si="334"/>
        <v>17.70966433507083</v>
      </c>
      <c r="QF68" s="57">
        <f t="shared" si="335"/>
        <v>18.143487196220299</v>
      </c>
      <c r="QG68" s="57">
        <f t="shared" si="336"/>
        <v>19.893488520911269</v>
      </c>
      <c r="QH68" s="57">
        <f t="shared" si="337"/>
        <v>20.475888522984629</v>
      </c>
      <c r="QI68" s="57">
        <f t="shared" si="338"/>
        <v>20.758687398570444</v>
      </c>
      <c r="QJ68" s="57">
        <f t="shared" si="339"/>
        <v>20.748730238364395</v>
      </c>
      <c r="QK68" s="57">
        <f t="shared" si="340"/>
        <v>21.188390279984706</v>
      </c>
      <c r="QL68" s="57">
        <f t="shared" si="341"/>
        <v>21.130950495127276</v>
      </c>
      <c r="QM68" s="57">
        <f t="shared" si="342"/>
        <v>21.317380796033667</v>
      </c>
      <c r="QN68" s="57">
        <f t="shared" si="343"/>
        <v>21.082658183532963</v>
      </c>
      <c r="QO68" s="57">
        <f t="shared" si="344"/>
        <v>21.088378221509537</v>
      </c>
      <c r="QP68" s="61">
        <f t="shared" si="345"/>
        <v>2.4000000000000012</v>
      </c>
      <c r="QQ68" s="57">
        <f t="shared" si="436"/>
        <v>3.4695548865589357E-2</v>
      </c>
      <c r="QR68" s="57">
        <f t="shared" si="437"/>
        <v>3.4695548865589357E-2</v>
      </c>
      <c r="QS68" s="57">
        <f t="shared" si="438"/>
        <v>3.4695548865589357E-2</v>
      </c>
      <c r="QT68" s="57">
        <f t="shared" si="439"/>
        <v>3.4695548865589357E-2</v>
      </c>
      <c r="QU68" s="57">
        <f t="shared" si="440"/>
        <v>3.4695548865589357E-2</v>
      </c>
      <c r="QV68" s="57">
        <f t="shared" si="441"/>
        <v>3.4695548865589357E-2</v>
      </c>
      <c r="QW68" s="57">
        <f t="shared" si="442"/>
        <v>3.4695548865589357E-2</v>
      </c>
      <c r="QX68" s="57">
        <f t="shared" si="443"/>
        <v>3.4695548865589357E-2</v>
      </c>
      <c r="QY68" s="57">
        <f t="shared" si="444"/>
        <v>3.4695548865589357E-2</v>
      </c>
      <c r="QZ68" s="57">
        <f t="shared" si="445"/>
        <v>3.4695548865589357E-2</v>
      </c>
      <c r="RA68" s="57">
        <f t="shared" si="446"/>
        <v>3.4695548865589357E-2</v>
      </c>
      <c r="RB68" s="57">
        <f t="shared" si="447"/>
        <v>3.4695548865589357E-2</v>
      </c>
      <c r="RC68" s="57">
        <f t="shared" si="448"/>
        <v>3.4695548865589357E-2</v>
      </c>
      <c r="RD68" s="57">
        <f t="shared" si="449"/>
        <v>3.4695548865589357E-2</v>
      </c>
      <c r="RE68" s="57">
        <f t="shared" si="450"/>
        <v>3.4695548865589357E-2</v>
      </c>
      <c r="RF68" s="57">
        <f t="shared" si="451"/>
        <v>3.4695548865589357E-2</v>
      </c>
      <c r="RG68" s="57">
        <f t="shared" si="452"/>
        <v>3.4695548865589357E-2</v>
      </c>
      <c r="RH68" s="57">
        <f t="shared" si="453"/>
        <v>3.4695548865589357E-2</v>
      </c>
      <c r="RI68" s="57">
        <f t="shared" si="454"/>
        <v>3.4695548865589357E-2</v>
      </c>
      <c r="RJ68" s="57">
        <f t="shared" si="455"/>
        <v>3.4695548865589357E-2</v>
      </c>
      <c r="RK68" s="57">
        <f t="shared" si="456"/>
        <v>3.4695548865589357E-2</v>
      </c>
      <c r="RL68" s="61">
        <f t="shared" si="346"/>
        <v>2.4000000000000012</v>
      </c>
      <c r="RM68" s="2">
        <f>IF(AND(LO68&gt;=LO$6*'Drive Train'!$AA$52,LO68&lt;=LO$6*'Drive Train'!$AA$53,KS68=0,JW68=0,EU68&gt;0),$C$17,0)</f>
        <v>0</v>
      </c>
      <c r="RN68" s="2">
        <f>IF(AND(LP68&gt;=LP$6*'Drive Train'!$AA$52,LP68&lt;=LP$6*'Drive Train'!$AA$53,KT68=0,JX68=0,EV68&gt;0),$C$17,0)</f>
        <v>0</v>
      </c>
      <c r="RO68" s="2">
        <f>IF(AND(LQ68&gt;=LQ$6*'Drive Train'!$AA$52,LQ68&lt;=LQ$6*'Drive Train'!$AA$53,KU68=0,JY68=0,EW68&gt;0),$C$17,0)</f>
        <v>0</v>
      </c>
      <c r="RP68" s="2">
        <f>IF(AND(LR68&gt;=LR$6*'Drive Train'!$AA$52,LR68&lt;=LR$6*'Drive Train'!$AA$53,KV68=0,JZ68=0,EX68&gt;0),$C$17,0)</f>
        <v>0</v>
      </c>
      <c r="RQ68" s="2">
        <f>IF(AND(LS68&gt;=LS$6*'Drive Train'!$AA$52,LS68&lt;=LS$6*'Drive Train'!$AA$53,KW68=0,KA68=0,EY68&gt;0),$C$17,0)</f>
        <v>0</v>
      </c>
      <c r="RR68" s="2">
        <f>IF(AND(LT68&gt;=LT$6*'Drive Train'!$AA$52,LT68&lt;=LT$6*'Drive Train'!$AA$53,KX68=0,KB68=0,EZ68&gt;0),$C$17,0)</f>
        <v>0</v>
      </c>
      <c r="RS68" s="2">
        <f>IF(AND(LU68&gt;=LU$6*'Drive Train'!$AA$52,LU68&lt;=LU$6*'Drive Train'!$AA$53,KY68=0,KC68=0,FA68&gt;0),$C$17,0)</f>
        <v>0</v>
      </c>
      <c r="RT68" s="2">
        <f>IF(AND(LV68&gt;=LV$6*'Drive Train'!$AA$52,LV68&lt;=LV$6*'Drive Train'!$AA$53,KZ68=0,KD68=0,FB68&gt;0),$C$17,0)</f>
        <v>0</v>
      </c>
      <c r="RU68" s="2">
        <f>IF(AND(LW68&gt;=LW$6*'Drive Train'!$AA$52,LW68&lt;=LW$6*'Drive Train'!$AA$53,LA68=0,KE68=0,FC68&gt;0),$C$17,0)</f>
        <v>0</v>
      </c>
      <c r="RV68" s="2">
        <f>IF(AND(LX68&gt;=LX$6*'Drive Train'!$AA$52,LX68&lt;=LX$6*'Drive Train'!$AA$53,LB68=0,KF68=0,FD68&gt;0),$C$17,0)</f>
        <v>0</v>
      </c>
      <c r="RW68" s="2">
        <f>IF(AND(LY68&gt;=LY$6*'Drive Train'!$AA$52,LY68&lt;=LY$6*'Drive Train'!$AA$53,LC68=0,KG68=0,FE68&gt;0),$C$17,0)</f>
        <v>0</v>
      </c>
      <c r="RX68" s="2">
        <f>IF(AND(LZ68&gt;=LZ$6*'Drive Train'!$AA$52,LZ68&lt;=LZ$6*'Drive Train'!$AA$53,LD68=0,KH68=0,FF68&gt;0),$C$17,0)</f>
        <v>0</v>
      </c>
      <c r="RY68" s="2">
        <f>IF(AND(MA68&gt;=MA$6*'Drive Train'!$AA$52,MA68&lt;=MA$6*'Drive Train'!$AA$53,LE68=0,KI68=0,FG68&gt;0),$C$17,0)</f>
        <v>0</v>
      </c>
      <c r="RZ68" s="2">
        <f>IF(AND(MB68&gt;=MB$6*'Drive Train'!$AA$52,MB68&lt;=MB$6*'Drive Train'!$AA$53,LF68=0,KJ68=0,FH68&gt;0),$C$17,0)</f>
        <v>0</v>
      </c>
      <c r="SA68" s="2">
        <f>IF(AND(MC68&gt;=MC$6*'Drive Train'!$AA$52,MC68&lt;=MC$6*'Drive Train'!$AA$53,LG68=0,KK68=0,FI68&gt;0),$C$17,0)</f>
        <v>0</v>
      </c>
      <c r="SB68" s="2">
        <f>IF(AND(MD68&gt;=MD$6*'Drive Train'!$AA$52,MD68&lt;=MD$6*'Drive Train'!$AA$53,LH68=0,KL68=0,FJ68&gt;0),$C$17,0)</f>
        <v>0</v>
      </c>
      <c r="SC68" s="2">
        <f>IF(AND(ME68&gt;=ME$6*'Drive Train'!$AA$52,ME68&lt;=ME$6*'Drive Train'!$AA$53,LI68=0,KM68=0,FK68&gt;0),$C$17,0)</f>
        <v>0</v>
      </c>
      <c r="SD68" s="2">
        <f>IF(AND(MF68&gt;=MF$6*'Drive Train'!$AA$52,MF68&lt;=MF$6*'Drive Train'!$AA$53,LJ68=0,KN68=0,FL68&gt;0),$C$17,0)</f>
        <v>0</v>
      </c>
      <c r="SE68" s="2">
        <f>IF(AND(MG68&gt;=MG$6*'Drive Train'!$AA$52,MG68&lt;=MG$6*'Drive Train'!$AA$53,LK68=0,KO68=0,FM68&gt;0),$C$17,0)</f>
        <v>0</v>
      </c>
      <c r="SF68" s="2">
        <f>IF(AND(MH68&gt;=MH$6*'Drive Train'!$AA$52,MH68&lt;=MH$6*'Drive Train'!$AA$53,LL68=0,KP68=0,FN68&gt;0),$C$17,0)</f>
        <v>0</v>
      </c>
      <c r="SG68" s="2">
        <f>IF(AND(MI68&gt;=MI$6*'Drive Train'!$AA$52,MI68&lt;=MI$6*'Drive Train'!$AA$53,LM68=0,KQ68=0,FO68&gt;0),$C$17,0)</f>
        <v>0</v>
      </c>
      <c r="SH68" s="61">
        <f t="shared" si="347"/>
        <v>2.4000000000000012</v>
      </c>
      <c r="SI68" s="2">
        <f>IF(AND(EU68&lt;0,KS68=0,LO68&gt;=LO$6*'Drive Train'!$AA$52,LO68&lt;=LO$6*'Drive Train'!$AA$53,OY68=1,JW68=0),$C$17,0)</f>
        <v>0</v>
      </c>
      <c r="SJ68" s="2">
        <f>IF(AND(EV68&lt;0,KT68=0,LP68&gt;=LP$6*'Drive Train'!$AA$52,LP68&lt;=LP$6*'Drive Train'!$AA$53,OZ68=1,JX68=0),$C$17,0)</f>
        <v>0.04</v>
      </c>
      <c r="SK68" s="2">
        <f>IF(AND(EW68&lt;0,KU68=0,LQ68&gt;=LQ$6*'Drive Train'!$AA$52,LQ68&lt;=LQ$6*'Drive Train'!$AA$53,PA68=1,JY68=0),$C$17,0)</f>
        <v>0.04</v>
      </c>
      <c r="SL68" s="2">
        <f>IF(AND(EX68&lt;0,KV68=0,LR68&gt;=LR$6*'Drive Train'!$AA$52,LR68&lt;=LR$6*'Drive Train'!$AA$53,PB68=1,JZ68=0),$C$17,0)</f>
        <v>0.04</v>
      </c>
      <c r="SM68" s="2">
        <f>IF(AND(EY68&lt;0,KW68=0,LS68&gt;=LS$6*'Drive Train'!$AA$52,LS68&lt;=LS$6*'Drive Train'!$AA$53,PC68=1,KA68=0),$C$17,0)</f>
        <v>0.04</v>
      </c>
      <c r="SN68" s="2">
        <f>IF(AND(EZ68&lt;0,KX68=0,LT68&gt;=LT$6*'Drive Train'!$AA$52,LT68&lt;=LT$6*'Drive Train'!$AA$53,PD68=1,KB68=0),$C$17,0)</f>
        <v>0</v>
      </c>
      <c r="SO68" s="2">
        <f>IF(AND(FA68&lt;0,KY68=0,LU68&gt;=LU$6*'Drive Train'!$AA$52,LU68&lt;=LU$6*'Drive Train'!$AA$53,PE68=1,KC68=0),$C$17,0)</f>
        <v>0</v>
      </c>
      <c r="SP68" s="2">
        <f>IF(AND(FB68&lt;0,KZ68=0,LV68&gt;=LV$6*'Drive Train'!$AA$52,LV68&lt;=LV$6*'Drive Train'!$AA$53,PF68=1,KD68=0),$C$17,0)</f>
        <v>0</v>
      </c>
      <c r="SQ68" s="2">
        <f>IF(AND(FC68&lt;0,LA68=0,LW68&gt;=LW$6*'Drive Train'!$AA$52,LW68&lt;=LW$6*'Drive Train'!$AA$53,PG68=1,KE68=0),$C$17,0)</f>
        <v>0</v>
      </c>
      <c r="SR68" s="2">
        <f>IF(AND(FD68&lt;0,LB68=0,LX68&gt;=LX$6*'Drive Train'!$AA$52,LX68&lt;=LX$6*'Drive Train'!$AA$53,PH68=1,KF68=0),$C$17,0)</f>
        <v>0</v>
      </c>
      <c r="SS68" s="2">
        <f>IF(AND(FE68&lt;0,LC68=0,LY68&gt;=LY$6*'Drive Train'!$AA$52,LY68&lt;=LY$6*'Drive Train'!$AA$53,PI68=1,KG68=0),$C$17,0)</f>
        <v>0</v>
      </c>
      <c r="ST68" s="2">
        <f>IF(AND(FF68&lt;0,LD68=0,LZ68&gt;=LZ$6*'Drive Train'!$AA$52,LZ68&lt;=LZ$6*'Drive Train'!$AA$53,PJ68=1,KH68=0),$C$17,0)</f>
        <v>0.04</v>
      </c>
      <c r="SU68" s="2">
        <f>IF(AND(FG68&lt;0,LE68=0,MA68&gt;=MA$6*'Drive Train'!$AA$52,MA68&lt;=MA$6*'Drive Train'!$AA$53,PK68=1,KI68=0),$C$17,0)</f>
        <v>0.04</v>
      </c>
      <c r="SV68" s="2">
        <f>IF(AND(FH68&lt;0,LF68=0,MB68&gt;=MB$6*'Drive Train'!$AA$52,MB68&lt;=MB$6*'Drive Train'!$AA$53,PL68=1,KJ68=0),$C$17,0)</f>
        <v>0.04</v>
      </c>
      <c r="SW68" s="2">
        <f>IF(AND(FI68&lt;0,LG68=0,MC68&gt;=MC$6*'Drive Train'!$AA$52,MC68&lt;=MC$6*'Drive Train'!$AA$53,PM68=1,KK68=0),$C$17,0)</f>
        <v>0</v>
      </c>
      <c r="SX68" s="2">
        <f>IF(AND(FJ68&lt;0,LH68=0,MD68&gt;=MD$6*'Drive Train'!$AA$52,MD68&lt;=MD$6*'Drive Train'!$AA$53,PN68=1,KL68=0),$C$17,0)</f>
        <v>0</v>
      </c>
      <c r="SY68" s="2">
        <f>IF(AND(FK68&lt;0,LI68=0,ME68&gt;=ME$6*'Drive Train'!$AA$52,ME68&lt;=ME$6*'Drive Train'!$AA$53,PO68=1,KM68=0),$C$17,0)</f>
        <v>0</v>
      </c>
      <c r="SZ68" s="2">
        <f>IF(AND(FL68&lt;0,LJ68=0,MF68&gt;=MF$6*'Drive Train'!$AA$52,MF68&lt;=MF$6*'Drive Train'!$AA$53,PP68=1,KN68=0),$C$17,0)</f>
        <v>0</v>
      </c>
      <c r="TA68" s="2">
        <f>IF(AND(FM68&lt;0,LK68=0,MG68&gt;=MG$6*'Drive Train'!$AA$52,MG68&lt;=MG$6*'Drive Train'!$AA$53,PQ68=1,KO68=0),$C$17,0)</f>
        <v>0</v>
      </c>
      <c r="TB68" s="2">
        <f>IF(AND(FN68&lt;0,LL68=0,MH68&gt;=MH$6*'Drive Train'!$AA$52,MH68&lt;=MH$6*'Drive Train'!$AA$53,PR68=1,KP68=0),$C$17,0)</f>
        <v>0</v>
      </c>
      <c r="TC68" s="2">
        <f>IF(AND(FO68&lt;0,LM68=0,MI68&gt;=MI$6*'Drive Train'!$AA$52,MI68&lt;=MI$6*'Drive Train'!$AA$53,PS68=1,KQ68=0),$C$17,0)</f>
        <v>0</v>
      </c>
      <c r="TD68" s="144">
        <f t="shared" si="348"/>
        <v>2.4000000000000012</v>
      </c>
    </row>
    <row r="69" spans="2:524" x14ac:dyDescent="0.2">
      <c r="C69" s="3" t="s">
        <v>323</v>
      </c>
      <c r="E69" s="299">
        <f t="shared" ref="E69:O69" si="536">E65/MAX($E$65:$O$65)</f>
        <v>0.99999999999999978</v>
      </c>
      <c r="F69" s="299">
        <f t="shared" si="536"/>
        <v>0.3695752793872501</v>
      </c>
      <c r="G69" s="299">
        <f t="shared" si="536"/>
        <v>0.53383095911491674</v>
      </c>
      <c r="H69" s="299">
        <f t="shared" si="536"/>
        <v>0.69808663884258337</v>
      </c>
      <c r="I69" s="299">
        <f t="shared" si="536"/>
        <v>0.86234231857025001</v>
      </c>
      <c r="J69" s="299">
        <f t="shared" si="536"/>
        <v>1</v>
      </c>
      <c r="K69" s="299">
        <f t="shared" si="536"/>
        <v>0.99999999999999978</v>
      </c>
      <c r="L69" s="299">
        <f t="shared" si="536"/>
        <v>0.99999999999999978</v>
      </c>
      <c r="M69" s="299">
        <f t="shared" si="536"/>
        <v>0.99999999999999978</v>
      </c>
      <c r="N69" s="299">
        <f t="shared" si="536"/>
        <v>0.99999999999999978</v>
      </c>
      <c r="O69" s="299">
        <f t="shared" si="536"/>
        <v>0.99999999999999978</v>
      </c>
      <c r="R69" s="63">
        <f t="shared" si="160"/>
        <v>2.4400000000000013</v>
      </c>
      <c r="S69" s="2">
        <f>NG69/'Drive Train'!$F$35</f>
        <v>0</v>
      </c>
      <c r="T69" s="2">
        <f>NH69/'Drive Train'!$F$35</f>
        <v>0</v>
      </c>
      <c r="U69" s="2">
        <f>NI69/'Drive Train'!$F$35</f>
        <v>0</v>
      </c>
      <c r="V69" s="2">
        <f>NJ69/'Drive Train'!$F$35</f>
        <v>0</v>
      </c>
      <c r="W69" s="2">
        <f>NK69/'Drive Train'!$F$35</f>
        <v>0</v>
      </c>
      <c r="X69" s="2">
        <f>NL69/'Drive Train'!$F$35</f>
        <v>0</v>
      </c>
      <c r="Y69" s="2">
        <f>NM69/'Drive Train'!$F$35</f>
        <v>0</v>
      </c>
      <c r="Z69" s="2">
        <f>NN69/'Drive Train'!$F$35</f>
        <v>0</v>
      </c>
      <c r="AA69" s="2">
        <f>NO69/'Drive Train'!$F$35</f>
        <v>0</v>
      </c>
      <c r="AB69" s="2">
        <f>NP69/'Drive Train'!$F$35</f>
        <v>0</v>
      </c>
      <c r="AC69" s="2">
        <f>NQ69/'Drive Train'!$F$35</f>
        <v>0</v>
      </c>
      <c r="AD69" s="2">
        <f>NR69/'Drive Train'!$F$35</f>
        <v>0</v>
      </c>
      <c r="AE69" s="2">
        <f>NS69/'Drive Train'!$F$35</f>
        <v>0</v>
      </c>
      <c r="AF69" s="2">
        <f>NT69/'Drive Train'!$F$35</f>
        <v>0</v>
      </c>
      <c r="AG69" s="2">
        <f>NU69/'Drive Train'!$F$35</f>
        <v>0</v>
      </c>
      <c r="AH69" s="2">
        <f>NV69/'Drive Train'!$F$35</f>
        <v>0</v>
      </c>
      <c r="AI69" s="2">
        <f>NW69/'Drive Train'!$F$35</f>
        <v>0</v>
      </c>
      <c r="AJ69" s="2">
        <f>NX69/'Drive Train'!$F$35</f>
        <v>0</v>
      </c>
      <c r="AK69" s="2">
        <f>NY69/'Drive Train'!$F$35</f>
        <v>0</v>
      </c>
      <c r="AL69" s="2">
        <f>NZ69/'Drive Train'!$F$35</f>
        <v>0</v>
      </c>
      <c r="AM69" s="2">
        <f>OA69/'Drive Train'!$F$35</f>
        <v>0</v>
      </c>
      <c r="AN69" s="61">
        <f t="shared" si="161"/>
        <v>2.4400000000000013</v>
      </c>
      <c r="AO69" s="46">
        <f>LO69*12*60/(PI() * 'Drive Train'!$F$15)/S$6*ABS(S69)</f>
        <v>0</v>
      </c>
      <c r="AP69" s="46">
        <f>LP69*12*60/(PI() * 'Drive Train'!$F$15)/T$6*ABS(T69)</f>
        <v>0</v>
      </c>
      <c r="AQ69" s="46">
        <f>LQ69*12*60/(PI() * 'Drive Train'!$F$15)/U$6*ABS(U69)</f>
        <v>0</v>
      </c>
      <c r="AR69" s="46">
        <f>LR69*12*60/(PI() * 'Drive Train'!$F$15)/V$6*ABS(V69)</f>
        <v>0</v>
      </c>
      <c r="AS69" s="46">
        <f>LS69*12*60/(PI() * 'Drive Train'!$F$15)/W$6*ABS(W69)</f>
        <v>0</v>
      </c>
      <c r="AT69" s="46">
        <f>LT69*12*60/(PI() * 'Drive Train'!$F$15)/X$6*ABS(X69)</f>
        <v>0</v>
      </c>
      <c r="AU69" s="46">
        <f>LU69*12*60/(PI() * 'Drive Train'!$F$15)/Y$6*ABS(Y69)</f>
        <v>0</v>
      </c>
      <c r="AV69" s="46">
        <f>LV69*12*60/(PI() * 'Drive Train'!$F$15)/Z$6*ABS(Z69)</f>
        <v>0</v>
      </c>
      <c r="AW69" s="46">
        <f>LW69*12*60/(PI() * 'Drive Train'!$F$15)/AA$6*ABS(AA69)</f>
        <v>0</v>
      </c>
      <c r="AX69" s="46">
        <f>LX69*12*60/(PI() * 'Drive Train'!$F$15)/AB$6*ABS(AB69)</f>
        <v>0</v>
      </c>
      <c r="AY69" s="46">
        <f>LY69*12*60/(PI() * 'Drive Train'!$F$15)/AC$6*ABS(AC69)</f>
        <v>0</v>
      </c>
      <c r="AZ69" s="46">
        <f>LZ69*12*60/(PI() * 'Drive Train'!$F$15)/AD$6*ABS(AD69)</f>
        <v>0</v>
      </c>
      <c r="BA69" s="46">
        <f>MA69*12*60/(PI() * 'Drive Train'!$F$15)/AE$6*ABS(AE69)</f>
        <v>0</v>
      </c>
      <c r="BB69" s="46">
        <f>MB69*12*60/(PI() * 'Drive Train'!$F$15)/AF$6*ABS(AF69)</f>
        <v>0</v>
      </c>
      <c r="BC69" s="46">
        <f>MC69*12*60/(PI() * 'Drive Train'!$F$15)/AG$6*ABS(AG69)</f>
        <v>0</v>
      </c>
      <c r="BD69" s="46">
        <f>MD69*12*60/(PI() * 'Drive Train'!$F$15)/AH$6*ABS(AH69)</f>
        <v>0</v>
      </c>
      <c r="BE69" s="46">
        <f>ME69*12*60/(PI() * 'Drive Train'!$F$15)/AI$6*ABS(AI69)</f>
        <v>0</v>
      </c>
      <c r="BF69" s="46">
        <f>MF69*12*60/(PI() * 'Drive Train'!$F$15)/AJ$6*ABS(AJ69)</f>
        <v>0</v>
      </c>
      <c r="BG69" s="46">
        <f>MG69*12*60/(PI() * 'Drive Train'!$F$15)/AK$6*ABS(AK69)</f>
        <v>0</v>
      </c>
      <c r="BH69" s="46">
        <f>MH69*12*60/(PI() * 'Drive Train'!$F$15)/AL$6*ABS(AL69)</f>
        <v>0</v>
      </c>
      <c r="BI69" s="46">
        <f>MI69*12*60/(PI() * 'Drive Train'!$F$15)/AM$6*ABS(AM69)</f>
        <v>0</v>
      </c>
      <c r="BJ69" s="61">
        <f t="shared" si="390"/>
        <v>2.4400000000000013</v>
      </c>
      <c r="BK69" s="2">
        <f>IF(OR(KS68=1,AND($C$37=Motors!$C$32,OY68=1)),0,IF(NG69=0,-(CG68+$C$15)/($C$14-$C$15)*$C$12,($C$11*S69-AO69)/($C$11*S69)*$C$12*S69))</f>
        <v>0</v>
      </c>
      <c r="BL69" s="2">
        <f>IF(OR(KT68=1,AND($C$37=Motors!$C$32,OZ68=1)),0,IF(NH69=0,-(CH68+$C$15)/($C$14-$C$15)*$C$12,($C$11*T69-AP69)/($C$11*T69)*$C$12*T69))</f>
        <v>0</v>
      </c>
      <c r="BM69" s="2">
        <f>IF(OR(KU68=1,AND($C$37=Motors!$C$32,PA68=1)),0,IF(NI69=0,-(CI68+$C$15)/($C$14-$C$15)*$C$12,($C$11*U69-AQ69)/($C$11*U69)*$C$12*U69))</f>
        <v>0</v>
      </c>
      <c r="BN69" s="2">
        <f>IF(OR(KV68=1,AND($C$37=Motors!$C$32,PB68=1)),0,IF(NJ69=0,-(CJ68+$C$15)/($C$14-$C$15)*$C$12,($C$11*V69-AR69)/($C$11*V69)*$C$12*V69))</f>
        <v>0</v>
      </c>
      <c r="BO69" s="2">
        <f>IF(OR(KW68=1,AND($C$37=Motors!$C$32,PC68=1)),0,IF(NK69=0,-(CK68+$C$15)/($C$14-$C$15)*$C$12,($C$11*W69-AS69)/($C$11*W69)*$C$12*W69))</f>
        <v>0</v>
      </c>
      <c r="BP69" s="2">
        <f>IF(OR(KX68=1,AND($C$37=Motors!$C$32,PD68=1)),0,IF(NL69=0,-(CL68+$C$15)/($C$14-$C$15)*$C$12,($C$11*X69-AT69)/($C$11*X69)*$C$12*X69))</f>
        <v>0</v>
      </c>
      <c r="BQ69" s="2">
        <f>IF(OR(KY68=1,AND($C$37=Motors!$C$32,PE68=1)),0,IF(NM69=0,-(CM68+$C$15)/($C$14-$C$15)*$C$12,($C$11*Y69-AU69)/($C$11*Y69)*$C$12*Y69))</f>
        <v>0</v>
      </c>
      <c r="BR69" s="2">
        <f>IF(OR(KZ68=1,AND($C$37=Motors!$C$32,PF68=1)),0,IF(NN69=0,-(CN68+$C$15)/($C$14-$C$15)*$C$12,($C$11*Z69-AV69)/($C$11*Z69)*$C$12*Z69))</f>
        <v>0</v>
      </c>
      <c r="BS69" s="2">
        <f>IF(OR(LA68=1,AND($C$37=Motors!$C$32,PG68=1)),0,IF(NO69=0,-(CO68+$C$15)/($C$14-$C$15)*$C$12,($C$11*AA69-AW69)/($C$11*AA69)*$C$12*AA69))</f>
        <v>0</v>
      </c>
      <c r="BT69" s="2">
        <f>IF(OR(LB68=1,AND($C$37=Motors!$C$32,PH68=1)),0,IF(NP69=0,-(CP68+$C$15)/($C$14-$C$15)*$C$12,($C$11*AB69-AX69)/($C$11*AB69)*$C$12*AB69))</f>
        <v>0</v>
      </c>
      <c r="BU69" s="2">
        <f>IF(OR(LC68=1,AND($C$37=Motors!$C$32,PI68=1)),0,IF(NQ69=0,-(CQ68+$C$15)/($C$14-$C$15)*$C$12,($C$11*AC69-AY69)/($C$11*AC69)*$C$12*AC69))</f>
        <v>0</v>
      </c>
      <c r="BV69" s="2">
        <f>IF(OR(LD68=1,AND($C$37=Motors!$C$32,PJ68=1)),0,IF(NR69=0,-(CR68+$C$15)/($C$14-$C$15)*$C$12,($C$11*AD69-AZ69)/($C$11*AD69)*$C$12*AD69))</f>
        <v>0</v>
      </c>
      <c r="BW69" s="2">
        <f>IF(OR(LE68=1,AND($C$37=Motors!$C$32,PK68=1)),0,IF(NS69=0,-(CS68+$C$15)/($C$14-$C$15)*$C$12,($C$11*AE69-BA69)/($C$11*AE69)*$C$12*AE69))</f>
        <v>0</v>
      </c>
      <c r="BX69" s="2">
        <f>IF(OR(LF68=1,AND($C$37=Motors!$C$32,PL68=1)),0,IF(NT69=0,-(CT68+$C$15)/($C$14-$C$15)*$C$12,($C$11*AF69-BB69)/($C$11*AF69)*$C$12*AF69))</f>
        <v>0</v>
      </c>
      <c r="BY69" s="2">
        <f>IF(OR(LG68=1,AND($C$37=Motors!$C$32,PM68=1)),0,IF(NU69=0,-(CU68+$C$15)/($C$14-$C$15)*$C$12,($C$11*AG69-BC69)/($C$11*AG69)*$C$12*AG69))</f>
        <v>0</v>
      </c>
      <c r="BZ69" s="2">
        <f>IF(OR(LH68=1,AND($C$37=Motors!$C$32,PN68=1)),0,IF(NV69=0,-(CV68+$C$15)/($C$14-$C$15)*$C$12,($C$11*AH69-BD69)/($C$11*AH69)*$C$12*AH69))</f>
        <v>0</v>
      </c>
      <c r="CA69" s="2">
        <f>IF(OR(LI68=1,AND($C$37=Motors!$C$32,PO68=1)),0,IF(NW69=0,-(CW68+$C$15)/($C$14-$C$15)*$C$12,($C$11*AI69-BE69)/($C$11*AI69)*$C$12*AI69))</f>
        <v>0</v>
      </c>
      <c r="CB69" s="2">
        <f>IF(OR(LJ68=1,AND($C$37=Motors!$C$32,PP68=1)),0,IF(NX69=0,-(CX68+$C$15)/($C$14-$C$15)*$C$12,($C$11*AJ69-BF69)/($C$11*AJ69)*$C$12*AJ69))</f>
        <v>0</v>
      </c>
      <c r="CC69" s="2">
        <f>IF(OR(LK68=1,AND($C$37=Motors!$C$32,PQ68=1)),0,IF(NY69=0,-(CY68+$C$15)/($C$14-$C$15)*$C$12,($C$11*AK69-BG69)/($C$11*AK69)*$C$12*AK69))</f>
        <v>0</v>
      </c>
      <c r="CD69" s="2">
        <f>IF(OR(LL68=1,AND($C$37=Motors!$C$32,PR68=1)),0,IF(NZ69=0,-(CZ68+$C$15)/($C$14-$C$15)*$C$12,($C$11*AL69-BH69)/($C$11*AL69)*$C$12*AL69))</f>
        <v>0</v>
      </c>
      <c r="CE69" s="2">
        <f>IF(OR(LM68=1,AND($C$37=Motors!$C$32,PS68=1)),0,IF(OA69=0,-(DA68+$C$15)/($C$14-$C$15)*$C$12,($C$11*AM69-BI69)/($C$11*AM69)*$C$12*AM69))</f>
        <v>0</v>
      </c>
      <c r="CF69" s="61">
        <f t="shared" si="391"/>
        <v>2.4400000000000013</v>
      </c>
      <c r="CG69" s="57">
        <f>IF(AND(KS68=1,OY68=1),0,ABS(BK69/$C$12*($C$14-$C$15)+$C$15) *'Drive Train'!$AA$49 + CG68*(1-'Drive Train'!$AA$49))</f>
        <v>2.7495000000000003</v>
      </c>
      <c r="CH69" s="57">
        <f>IF(AND(KT68=1,OZ68=1),0,ABS(BL69/$C$12*($C$14-$C$15)+$C$15) *'Drive Train'!$AA$49 + CH68*(1-'Drive Train'!$AA$49))</f>
        <v>2.7495000000000003</v>
      </c>
      <c r="CI69" s="57">
        <f>IF(AND(KU68=1,PA68=1),0,ABS(BM69/$C$12*($C$14-$C$15)+$C$15) *'Drive Train'!$AA$49 + CI68*(1-'Drive Train'!$AA$49))</f>
        <v>2.7495000000000003</v>
      </c>
      <c r="CJ69" s="57">
        <f>IF(AND(KV68=1,PB68=1),0,ABS(BN69/$C$12*($C$14-$C$15)+$C$15) *'Drive Train'!$AA$49 + CJ68*(1-'Drive Train'!$AA$49))</f>
        <v>2.7495000000000003</v>
      </c>
      <c r="CK69" s="57">
        <f>IF(AND(KW68=1,PC68=1),0,ABS(BO69/$C$12*($C$14-$C$15)+$C$15) *'Drive Train'!$AA$49 + CK68*(1-'Drive Train'!$AA$49))</f>
        <v>2.7495000000000003</v>
      </c>
      <c r="CL69" s="57">
        <f>IF(AND(KX68=1,PD68=1),0,ABS(BP69/$C$12*($C$14-$C$15)+$C$15) *'Drive Train'!$AA$49 + CL68*(1-'Drive Train'!$AA$49))</f>
        <v>2.7495000000000003</v>
      </c>
      <c r="CM69" s="57">
        <f>IF(AND(KY68=1,PE68=1),0,ABS(BQ69/$C$12*($C$14-$C$15)+$C$15) *'Drive Train'!$AA$49 + CM68*(1-'Drive Train'!$AA$49))</f>
        <v>2.7495000000000003</v>
      </c>
      <c r="CN69" s="57">
        <f>IF(AND(KZ68=1,PF68=1),0,ABS(BR69/$C$12*($C$14-$C$15)+$C$15) *'Drive Train'!$AA$49 + CN68*(1-'Drive Train'!$AA$49))</f>
        <v>2.7495000000000003</v>
      </c>
      <c r="CO69" s="57">
        <f>IF(AND(LA68=1,PG68=1),0,ABS(BS69/$C$12*($C$14-$C$15)+$C$15) *'Drive Train'!$AA$49 + CO68*(1-'Drive Train'!$AA$49))</f>
        <v>2.7495000000000003</v>
      </c>
      <c r="CP69" s="57">
        <f>IF(AND(LB68=1,PH68=1),0,ABS(BT69/$C$12*($C$14-$C$15)+$C$15) *'Drive Train'!$AA$49 + CP68*(1-'Drive Train'!$AA$49))</f>
        <v>2.7495000000000003</v>
      </c>
      <c r="CQ69" s="57">
        <f>IF(AND(LC68=1,PI68=1),0,ABS(BU69/$C$12*($C$14-$C$15)+$C$15) *'Drive Train'!$AA$49 + CQ68*(1-'Drive Train'!$AA$49))</f>
        <v>2.7495000000000003</v>
      </c>
      <c r="CR69" s="57">
        <f>IF(AND(LD68=1,PJ68=1),0,ABS(BV69/$C$12*($C$14-$C$15)+$C$15) *'Drive Train'!$AA$49 + CR68*(1-'Drive Train'!$AA$49))</f>
        <v>2.7495000000000003</v>
      </c>
      <c r="CS69" s="57">
        <f>IF(AND(LE68=1,PK68=1),0,ABS(BW69/$C$12*($C$14-$C$15)+$C$15) *'Drive Train'!$AA$49 + CS68*(1-'Drive Train'!$AA$49))</f>
        <v>2.7495000000000003</v>
      </c>
      <c r="CT69" s="57">
        <f>IF(AND(LF68=1,PL68=1),0,ABS(BX69/$C$12*($C$14-$C$15)+$C$15) *'Drive Train'!$AA$49 + CT68*(1-'Drive Train'!$AA$49))</f>
        <v>2.7495000000000003</v>
      </c>
      <c r="CU69" s="57">
        <f>IF(AND(LG68=1,PM68=1),0,ABS(BY69/$C$12*($C$14-$C$15)+$C$15) *'Drive Train'!$AA$49 + CU68*(1-'Drive Train'!$AA$49))</f>
        <v>2.7495000000000003</v>
      </c>
      <c r="CV69" s="57">
        <f>IF(AND(LH68=1,PN68=1),0,ABS(BZ69/$C$12*($C$14-$C$15)+$C$15) *'Drive Train'!$AA$49 + CV68*(1-'Drive Train'!$AA$49))</f>
        <v>2.7495000000000003</v>
      </c>
      <c r="CW69" s="57">
        <f>IF(AND(LI68=1,PO68=1),0,ABS(CA69/$C$12*($C$14-$C$15)+$C$15) *'Drive Train'!$AA$49 + CW68*(1-'Drive Train'!$AA$49))</f>
        <v>2.7495000000000003</v>
      </c>
      <c r="CX69" s="57">
        <f>IF(AND(LJ68=1,PP68=1),0,ABS(CB69/$C$12*($C$14-$C$15)+$C$15) *'Drive Train'!$AA$49 + CX68*(1-'Drive Train'!$AA$49))</f>
        <v>2.7495000000000003</v>
      </c>
      <c r="CY69" s="57">
        <f>IF(AND(LK68=1,PQ68=1),0,ABS(CC69/$C$12*($C$14-$C$15)+$C$15) *'Drive Train'!$AA$49 + CY68*(1-'Drive Train'!$AA$49))</f>
        <v>2.7495000000000003</v>
      </c>
      <c r="CZ69" s="57">
        <f>IF(AND(LL68=1,PR68=1),0,ABS(CD69/$C$12*($C$14-$C$15)+$C$15) *'Drive Train'!$AA$49 + CZ68*(1-'Drive Train'!$AA$49))</f>
        <v>2.7495000000000003</v>
      </c>
      <c r="DA69" s="57">
        <f>IF(AND(LM68=1,PS68=1),0,ABS(CE69/$C$12*($C$14-$C$15)+$C$15) *'Drive Train'!$AA$49 + DA68*(1-'Drive Train'!$AA$49))</f>
        <v>2.7495000000000003</v>
      </c>
      <c r="DB69" s="61">
        <f t="shared" si="162"/>
        <v>2.4400000000000013</v>
      </c>
      <c r="DC69" s="57">
        <f t="shared" si="392"/>
        <v>2.7495000000000003</v>
      </c>
      <c r="DD69" s="57">
        <f t="shared" si="393"/>
        <v>2.7495000000000003</v>
      </c>
      <c r="DE69" s="57">
        <f t="shared" si="394"/>
        <v>2.7495000000000003</v>
      </c>
      <c r="DF69" s="57">
        <f t="shared" si="395"/>
        <v>2.7495000000000003</v>
      </c>
      <c r="DG69" s="57">
        <f t="shared" si="396"/>
        <v>2.7495000000000003</v>
      </c>
      <c r="DH69" s="57">
        <f t="shared" si="397"/>
        <v>2.7495000000000003</v>
      </c>
      <c r="DI69" s="57">
        <f t="shared" si="398"/>
        <v>2.7495000000000003</v>
      </c>
      <c r="DJ69" s="57">
        <f t="shared" si="399"/>
        <v>2.7495000000000003</v>
      </c>
      <c r="DK69" s="57">
        <f t="shared" si="400"/>
        <v>2.7495000000000003</v>
      </c>
      <c r="DL69" s="57">
        <f t="shared" si="401"/>
        <v>2.7495000000000003</v>
      </c>
      <c r="DM69" s="57">
        <f t="shared" si="402"/>
        <v>2.7495000000000003</v>
      </c>
      <c r="DN69" s="57">
        <f t="shared" si="403"/>
        <v>2.7495000000000003</v>
      </c>
      <c r="DO69" s="57">
        <f t="shared" si="404"/>
        <v>2.7495000000000003</v>
      </c>
      <c r="DP69" s="57">
        <f t="shared" si="405"/>
        <v>2.7495000000000003</v>
      </c>
      <c r="DQ69" s="57">
        <f t="shared" si="406"/>
        <v>2.7495000000000003</v>
      </c>
      <c r="DR69" s="57">
        <f t="shared" si="407"/>
        <v>2.7495000000000003</v>
      </c>
      <c r="DS69" s="57">
        <f t="shared" si="408"/>
        <v>2.7495000000000003</v>
      </c>
      <c r="DT69" s="57">
        <f t="shared" si="409"/>
        <v>2.7495000000000003</v>
      </c>
      <c r="DU69" s="57">
        <f t="shared" si="410"/>
        <v>2.7495000000000003</v>
      </c>
      <c r="DV69" s="57">
        <f t="shared" si="411"/>
        <v>2.7495000000000003</v>
      </c>
      <c r="DW69" s="57">
        <f t="shared" si="412"/>
        <v>2.7495000000000003</v>
      </c>
      <c r="DX69" s="61">
        <f t="shared" si="163"/>
        <v>2.4400000000000013</v>
      </c>
      <c r="DY69" s="2">
        <f>IF(OY69=0,($C$23/0.4536*IF(ISNA(MK68),'Drive Train'!$F$16,'Drive Train'!$F$17)*4.448*$C$24*S$6)*SIGN(BK69),BK69)</f>
        <v>0</v>
      </c>
      <c r="DZ69" s="2">
        <f>IF(OZ69=0,($C$23/0.4536*IF(ISNA(ML68),'Drive Train'!$F$16,'Drive Train'!$F$17)*4.448*$C$24*$C$21*T$6)*SIGN(BL69),BL69)</f>
        <v>0</v>
      </c>
      <c r="EA69" s="2">
        <f>IF(PA69=0,($C$23/0.4536*IF(ISNA(MM68),'Drive Train'!$F$16,'Drive Train'!$F$17)*4.448*$C$24*$C$21*U$6)*SIGN(BM69),BM69)</f>
        <v>0</v>
      </c>
      <c r="EB69" s="2">
        <f>IF(PB69=0,($C$23/0.4536*IF(ISNA(MN68),'Drive Train'!$F$16,'Drive Train'!$F$17)*4.448*$C$24*$C$21*V$6)*SIGN(BN69),BN69)</f>
        <v>0</v>
      </c>
      <c r="EC69" s="2">
        <f>IF(PC69=0,($C$23/0.4536*IF(ISNA(MO68),'Drive Train'!$F$16,'Drive Train'!$F$17)*4.448*$C$24*$C$21*W$6)*SIGN(BO69),BO69)</f>
        <v>0</v>
      </c>
      <c r="ED69" s="2">
        <f>IF(PD69=0,($C$23/0.4536*IF(ISNA(MP68),'Drive Train'!$F$16,'Drive Train'!$F$17)*4.448*$C$24*$C$21*X$6)*SIGN(BP69),BP69)</f>
        <v>0</v>
      </c>
      <c r="EE69" s="2">
        <f>IF(PE69=0,($C$23/0.4536*IF(ISNA(MQ68),'Drive Train'!$F$16,'Drive Train'!$F$17)*4.448*$C$24*$C$21*Y$6)*SIGN(BQ69),BQ69)</f>
        <v>0</v>
      </c>
      <c r="EF69" s="2">
        <f>IF(PF69=0,($C$23/0.4536*IF(ISNA(MR68),'Drive Train'!$F$16,'Drive Train'!$F$17)*4.448*$C$24*$C$21*Z$6)*SIGN(BR69),BR69)</f>
        <v>0</v>
      </c>
      <c r="EG69" s="2">
        <f>IF(PG69=0,($C$23/0.4536*IF(ISNA(MS68),'Drive Train'!$F$16,'Drive Train'!$F$17)*4.448*$C$24*$C$21*AA$6)*SIGN(BS69),BS69)</f>
        <v>0</v>
      </c>
      <c r="EH69" s="2">
        <f>IF(PH69=0,($C$23/0.4536*IF(ISNA(MT68),'Drive Train'!$F$16,'Drive Train'!$F$17)*4.448*$C$24*$C$21*AB$6)*SIGN(BT69),BT69)</f>
        <v>0</v>
      </c>
      <c r="EI69" s="2">
        <f>IF(PI69=0,($C$23/0.4536*IF(ISNA(MU68),'Drive Train'!$F$16,'Drive Train'!$F$17)*4.448*$C$24*$C$21*AC$6)*SIGN(BU69),BU69)</f>
        <v>0</v>
      </c>
      <c r="EJ69" s="2">
        <f>IF(PJ69=0,($C$23/0.4536*IF(ISNA(MV68),'Drive Train'!$F$16,'Drive Train'!$F$17)*4.448*$C$24*$C$21*AD$6)*SIGN(BV69),BV69)</f>
        <v>0</v>
      </c>
      <c r="EK69" s="2">
        <f>IF(PK69=0,($C$23/0.4536*IF(ISNA(MW68),'Drive Train'!$F$16,'Drive Train'!$F$17)*4.448*$C$24*$C$21*AE$6)*SIGN(BW69),BW69)</f>
        <v>0</v>
      </c>
      <c r="EL69" s="2">
        <f>IF(PL69=0,($C$23/0.4536*IF(ISNA(MX68),'Drive Train'!$F$16,'Drive Train'!$F$17)*4.448*$C$24*$C$21*AF$6)*SIGN(BX69),BX69)</f>
        <v>0</v>
      </c>
      <c r="EM69" s="2">
        <f>IF(PM69=0,($C$23/0.4536*IF(ISNA(MY68),'Drive Train'!$F$16,'Drive Train'!$F$17)*4.448*$C$24*$C$21*AG$6)*SIGN(BY69),BY69)</f>
        <v>0</v>
      </c>
      <c r="EN69" s="2">
        <f>IF(PN69=0,($C$23/0.4536*IF(ISNA(MZ68),'Drive Train'!$F$16,'Drive Train'!$F$17)*4.448*$C$24*$C$21*AH$6)*SIGN(BZ69),BZ69)</f>
        <v>0</v>
      </c>
      <c r="EO69" s="2">
        <f>IF(PO69=0,($C$23/0.4536*IF(ISNA(NA68),'Drive Train'!$F$16,'Drive Train'!$F$17)*4.448*$C$24*$C$21*AI$6)*SIGN(CA69),CA69)</f>
        <v>0</v>
      </c>
      <c r="EP69" s="2">
        <f>IF(PP69=0,($C$23/0.4536*IF(ISNA(NB68),'Drive Train'!$F$16,'Drive Train'!$F$17)*4.448*$C$24*$C$21*AJ$6)*SIGN(CB69),CB69)</f>
        <v>0</v>
      </c>
      <c r="EQ69" s="2">
        <f>IF(PQ69=0,($C$23/0.4536*IF(ISNA(NC68),'Drive Train'!$F$16,'Drive Train'!$F$17)*4.448*$C$24*$C$21*AK$6)*SIGN(CC69),CC69)</f>
        <v>0</v>
      </c>
      <c r="ER69" s="2">
        <f>IF(PR69=0,($C$23/0.4536*IF(ISNA(ND68),'Drive Train'!$F$16,'Drive Train'!$F$17)*4.448*$C$24*$C$21*AL$6)*SIGN(CD69),CD69)</f>
        <v>0</v>
      </c>
      <c r="ES69" s="2">
        <f>IF(PS69=0,($C$23/0.4536*IF(ISNA(NE68),'Drive Train'!$F$16,'Drive Train'!$F$17)*4.448*$C$24*$C$21*AM$6)*SIGN(CE69),CE69)</f>
        <v>0</v>
      </c>
      <c r="ET69" s="61">
        <f t="shared" si="413"/>
        <v>2.4400000000000013</v>
      </c>
      <c r="EU69" s="255">
        <f>MAX(MIN(IF(AND(OY68=1,NG69&lt;0),-1,1)*(DC69-$C$15)/($C$14-$C$15)*$C$12*$C$21-$C$33*LO69/AO$6 -  OY68*$C$33/$C$21,DY68/$C$19),MAX(EU$8:EU68)*-1)</f>
        <v>-0.39129149612966907</v>
      </c>
      <c r="EV69" s="255">
        <f>MAX(MIN(IF(AND(OZ68=1,NH69&lt;0),-1,1)*(DD69-$C$15)/($C$14-$C$15)*$C$12*$C$21-$C$33*LP69/AP$6 -  OZ68*$C$33/$C$21,DZ68/$C$19),MAX(EV$8:EV68)*-1)</f>
        <v>-0.42124843366892128</v>
      </c>
      <c r="EW69" s="255">
        <f>MAX(MIN(IF(AND(PA68=1,NI69&lt;0),-1,1)*(DE69-$C$15)/($C$14-$C$15)*$C$12*$C$21-$C$33*LQ69/AQ$6 -  PA68*$C$33/$C$21,EA68/$C$19),MAX(EW$8:EW68)*-1)</f>
        <v>-0.45321779314048488</v>
      </c>
      <c r="EX69" s="255">
        <f>MAX(MIN(IF(AND(PB68=1,NJ69&lt;0),-1,1)*(DF69-$C$15)/($C$14-$C$15)*$C$12*$C$21-$C$33*LR69/AR$6 -  PB68*$C$33/$C$21,EB68/$C$19),MAX(EX$8:EX68)*-1)</f>
        <v>-0.46792389123858036</v>
      </c>
      <c r="EY69" s="255">
        <f>MAX(MIN(IF(AND(PC68=1,NK69&lt;0),-1,1)*(DG69-$C$15)/($C$14-$C$15)*$C$12*$C$21-$C$33*LS69/AS$6 -  PC68*$C$33/$C$21,EC68/$C$19),MAX(EY$8:EY68)*-1)</f>
        <v>-0.46142951687650779</v>
      </c>
      <c r="EZ69" s="255">
        <f>MAX(MIN(IF(AND(PD68=1,NL69&lt;0),-1,1)*(DH69-$C$15)/($C$14-$C$15)*$C$12*$C$21-$C$33*LT69/AT$6 -  PD68*$C$33/$C$21,ED68/$C$19),MAX(EZ$8:EZ68)*-1)</f>
        <v>-0.43656944602009695</v>
      </c>
      <c r="FA69" s="255">
        <f>MAX(MIN(IF(AND(PE68=1,NM69&lt;0),-1,1)*(DI69-$C$15)/($C$14-$C$15)*$C$12*$C$21-$C$33*LU69/AU$6 -  PE68*$C$33/$C$21,EE68/$C$19),MAX(FA$8:FA68)*-1)</f>
        <v>-0.41414080318062252</v>
      </c>
      <c r="FB69" s="255">
        <f>MAX(MIN(IF(AND(PF68=1,NN69&lt;0),-1,1)*(DJ69-$C$15)/($C$14-$C$15)*$C$12*$C$21-$C$33*LV69/AV$6 -  PF68*$C$33/$C$21,EF68/$C$19),MAX(FB$8:FB68)*-1)</f>
        <v>-0.39199853991989542</v>
      </c>
      <c r="FC69" s="255">
        <f>MAX(MIN(IF(AND(PG68=1,NO69&lt;0),-1,1)*(DK69-$C$15)/($C$14-$C$15)*$C$12*$C$21-$C$33*LW69/AW$6 -  PG68*$C$33/$C$21,EG68/$C$19),MAX(FC$8:FC68)*-1)</f>
        <v>-0.38596405868971567</v>
      </c>
      <c r="FD69" s="255">
        <f>MAX(MIN(IF(AND(PH68=1,NP69&lt;0),-1,1)*(DL69-$C$15)/($C$14-$C$15)*$C$12*$C$21-$C$33*LX69/AX$6 -  PH68*$C$33/$C$21,EH68/$C$19),MAX(FD$8:FD68)*-1)</f>
        <v>-0.39122433136268431</v>
      </c>
      <c r="FE69" s="255">
        <f>MAX(MIN(IF(AND(PI68=1,NQ69&lt;0),-1,1)*(DM69-$C$15)/($C$14-$C$15)*$C$12*$C$21-$C$33*LY69/AY$6 -  PI68*$C$33/$C$21,EI68/$C$19),MAX(FE$8:FE68)*-1)</f>
        <v>-0.41110159788388667</v>
      </c>
      <c r="FF69" s="255">
        <f>MAX(MIN(IF(AND(PJ68=1,NR69&lt;0),-1,1)*(DN69-$C$15)/($C$14-$C$15)*$C$12*$C$21-$C$33*LZ69/AZ$6 -  PJ68*$C$33/$C$21,EJ68/$C$19),MAX(FF$8:FF68)*-1)</f>
        <v>-0.3680167733157455</v>
      </c>
      <c r="FG69" s="255">
        <f>MAX(MIN(IF(AND(PK68=1,NS69&lt;0),-1,1)*(DO69-$C$15)/($C$14-$C$15)*$C$12*$C$21-$C$33*MA69/BA$6 -  PK68*$C$33/$C$21,EK68/$C$19),MAX(FG$8:FG68)*-1)</f>
        <v>-0.45071531341950627</v>
      </c>
      <c r="FH69" s="255">
        <f>MAX(MIN(IF(AND(PL68=1,NT69&lt;0),-1,1)*(DP69-$C$15)/($C$14-$C$15)*$C$12*$C$21-$C$33*MB69/BB$6 -  PL68*$C$33/$C$21,EL68/$C$19),MAX(FH$8:FH68)*-1)</f>
        <v>-0.45146626679794821</v>
      </c>
      <c r="FI69" s="255">
        <f>MAX(MIN(IF(AND(PM68=1,NU69&lt;0),-1,1)*(DQ69-$C$15)/($C$14-$C$15)*$C$12*$C$21-$C$33*MC69/BC$6 -  PM68*$C$33/$C$21,EM68/$C$19),MAX(FI$8:FI68)*-1)</f>
        <v>-0.42861876453849584</v>
      </c>
      <c r="FJ69" s="255">
        <f>MAX(MIN(IF(AND(PN68=1,NV69&lt;0),-1,1)*(DR69-$C$15)/($C$14-$C$15)*$C$12*$C$21-$C$33*MD69/BD$6 -  PN68*$C$33/$C$21,EN68/$C$19),MAX(FJ$8:FJ68)*-1)</f>
        <v>-0.40950811355789674</v>
      </c>
      <c r="FK69" s="255">
        <f>MAX(MIN(IF(AND(PO68=1,NW69&lt;0),-1,1)*(DS69-$C$15)/($C$14-$C$15)*$C$12*$C$21-$C$33*ME69/BE$6 -  PO68*$C$33/$C$21,EO68/$C$19),MAX(FK$8:FK68)*-1)</f>
        <v>-0.40956359589550029</v>
      </c>
      <c r="FL69" s="255">
        <f>MAX(MIN(IF(AND(PP68=1,NX69&lt;0),-1,1)*(DT69-$C$15)/($C$14-$C$15)*$C$12*$C$21-$C$33*MF69/BF$6 -  PP68*$C$33/$C$21,EP68/$C$19),MAX(FL$8:FL68)*-1)</f>
        <v>-0.40032089946065053</v>
      </c>
      <c r="FM69" s="255">
        <f>MAX(MIN(IF(AND(PQ68=1,NY69&lt;0),-1,1)*(DU69-$C$15)/($C$14-$C$15)*$C$12*$C$21-$C$33*MG69/BG$6 -  PQ68*$C$33/$C$21,EQ68/$C$19),MAX(FM$8:FM68)*-1)</f>
        <v>-0.400338563524747</v>
      </c>
      <c r="FN69" s="255">
        <f>MAX(MIN(IF(AND(PR68=1,NZ69&lt;0),-1,1)*(DV69-$C$15)/($C$14-$C$15)*$C$12*$C$21-$C$33*MH69/BH$6 -  PR68*$C$33/$C$21,ER68/$C$19),MAX(FN$8:FN68)*-1)</f>
        <v>-0.39128700972125452</v>
      </c>
      <c r="FO69" s="255">
        <f>MAX(MIN(IF(AND(PS68=1,OA69&lt;0),-1,1)*(DW69-$C$15)/($C$14-$C$15)*$C$12*$C$21-$C$33*MI69/BI$6 -  PS68*$C$33/$C$21,ES68/$C$19),MAX(FO$8:FO68)*-1)</f>
        <v>-0.39128749154517745</v>
      </c>
      <c r="FP69" s="61">
        <f t="shared" si="164"/>
        <v>2.4400000000000013</v>
      </c>
      <c r="FQ69" s="256">
        <f t="shared" si="457"/>
        <v>2.7495000000000003</v>
      </c>
      <c r="FR69" s="256">
        <f t="shared" si="458"/>
        <v>2.7495000000000003</v>
      </c>
      <c r="FS69" s="256">
        <f t="shared" si="459"/>
        <v>2.7495000000000003</v>
      </c>
      <c r="FT69" s="256">
        <f t="shared" si="460"/>
        <v>2.7495000000000003</v>
      </c>
      <c r="FU69" s="256">
        <f t="shared" si="461"/>
        <v>2.7495000000000003</v>
      </c>
      <c r="FV69" s="256">
        <f t="shared" si="462"/>
        <v>2.7495000000000003</v>
      </c>
      <c r="FW69" s="256">
        <f t="shared" si="463"/>
        <v>2.7495000000000003</v>
      </c>
      <c r="FX69" s="256">
        <f t="shared" si="464"/>
        <v>2.7495000000000003</v>
      </c>
      <c r="FY69" s="256">
        <f t="shared" si="465"/>
        <v>2.7495000000000003</v>
      </c>
      <c r="FZ69" s="256">
        <f t="shared" si="466"/>
        <v>2.7495000000000003</v>
      </c>
      <c r="GA69" s="256">
        <f t="shared" si="467"/>
        <v>2.7495000000000003</v>
      </c>
      <c r="GB69" s="256">
        <f t="shared" si="468"/>
        <v>2.7495000000000003</v>
      </c>
      <c r="GC69" s="256">
        <f t="shared" si="469"/>
        <v>2.7495000000000003</v>
      </c>
      <c r="GD69" s="256">
        <f t="shared" si="470"/>
        <v>2.7495000000000003</v>
      </c>
      <c r="GE69" s="256">
        <f t="shared" si="471"/>
        <v>2.7495000000000003</v>
      </c>
      <c r="GF69" s="256">
        <f t="shared" si="472"/>
        <v>2.7495000000000003</v>
      </c>
      <c r="GG69" s="256">
        <f t="shared" si="473"/>
        <v>2.7495000000000003</v>
      </c>
      <c r="GH69" s="256">
        <f t="shared" si="474"/>
        <v>2.7495000000000003</v>
      </c>
      <c r="GI69" s="256">
        <f t="shared" si="475"/>
        <v>2.7495000000000003</v>
      </c>
      <c r="GJ69" s="256">
        <f t="shared" si="476"/>
        <v>2.7495000000000003</v>
      </c>
      <c r="GK69" s="256">
        <f t="shared" si="477"/>
        <v>2.7495000000000003</v>
      </c>
      <c r="GL69" s="61">
        <f t="shared" si="186"/>
        <v>2.4400000000000013</v>
      </c>
      <c r="GM69" s="57">
        <f t="shared" si="414"/>
        <v>-10.127371004827326</v>
      </c>
      <c r="GN69" s="57">
        <f t="shared" si="415"/>
        <v>-3.0527598484661893</v>
      </c>
      <c r="GO69" s="57">
        <f t="shared" si="416"/>
        <v>-4.7441906860234191</v>
      </c>
      <c r="GP69" s="57">
        <f t="shared" si="417"/>
        <v>-6.4052483584428623</v>
      </c>
      <c r="GQ69" s="57">
        <f t="shared" si="418"/>
        <v>-7.8025489046479208</v>
      </c>
      <c r="GR69" s="57">
        <f t="shared" si="419"/>
        <v>-8.7883061748778886</v>
      </c>
      <c r="GS69" s="57">
        <f t="shared" si="420"/>
        <v>-9.6706986822082524</v>
      </c>
      <c r="GT69" s="57">
        <f t="shared" si="421"/>
        <v>-10.416221865344562</v>
      </c>
      <c r="GU69" s="57">
        <f t="shared" si="422"/>
        <v>-11.499009194883673</v>
      </c>
      <c r="GV69" s="57">
        <f t="shared" si="423"/>
        <v>-12.915806983310878</v>
      </c>
      <c r="GW69" s="57">
        <f t="shared" si="424"/>
        <v>-14.896131965758013</v>
      </c>
      <c r="GX69" s="57">
        <f t="shared" si="425"/>
        <v>-9.5249767404423658</v>
      </c>
      <c r="GY69" s="57">
        <f t="shared" si="426"/>
        <v>-11.665372852988682</v>
      </c>
      <c r="GZ69" s="57">
        <f t="shared" si="427"/>
        <v>-11.684808960202957</v>
      </c>
      <c r="HA69" s="57">
        <f t="shared" si="428"/>
        <v>-11.093471979451333</v>
      </c>
      <c r="HB69" s="57">
        <f t="shared" si="429"/>
        <v>-10.598851844491493</v>
      </c>
      <c r="HC69" s="57">
        <f t="shared" si="430"/>
        <v>-10.600287833319987</v>
      </c>
      <c r="HD69" s="57">
        <f t="shared" si="431"/>
        <v>-10.361069202691482</v>
      </c>
      <c r="HE69" s="57">
        <f t="shared" si="432"/>
        <v>-10.361526382395942</v>
      </c>
      <c r="HF69" s="57">
        <f t="shared" si="433"/>
        <v>-10.127254888011747</v>
      </c>
      <c r="HG69" s="57">
        <f t="shared" si="434"/>
        <v>-10.127267358534809</v>
      </c>
      <c r="HH69" s="61">
        <f t="shared" si="187"/>
        <v>2.4400000000000013</v>
      </c>
      <c r="HI69" s="57">
        <f t="shared" si="188"/>
        <v>10.127371004827326</v>
      </c>
      <c r="HJ69" s="57">
        <f t="shared" si="189"/>
        <v>3.0527598484661893</v>
      </c>
      <c r="HK69" s="57">
        <f t="shared" si="190"/>
        <v>4.7441906860234191</v>
      </c>
      <c r="HL69" s="57">
        <f t="shared" si="191"/>
        <v>6.4052483584428623</v>
      </c>
      <c r="HM69" s="57">
        <f t="shared" si="192"/>
        <v>7.8025489046479208</v>
      </c>
      <c r="HN69" s="57">
        <f t="shared" si="193"/>
        <v>8.7883061748778886</v>
      </c>
      <c r="HO69" s="57">
        <f t="shared" si="194"/>
        <v>9.6706986822082524</v>
      </c>
      <c r="HP69" s="57">
        <f t="shared" si="195"/>
        <v>10.416221865344562</v>
      </c>
      <c r="HQ69" s="57">
        <f t="shared" si="196"/>
        <v>11.499009194883673</v>
      </c>
      <c r="HR69" s="57">
        <f t="shared" si="197"/>
        <v>12.915806983310878</v>
      </c>
      <c r="HS69" s="57">
        <f t="shared" si="198"/>
        <v>14.896131965758013</v>
      </c>
      <c r="HT69" s="57">
        <f t="shared" si="199"/>
        <v>9.5249767404423658</v>
      </c>
      <c r="HU69" s="57">
        <f t="shared" si="200"/>
        <v>11.665372852988682</v>
      </c>
      <c r="HV69" s="57">
        <f t="shared" si="201"/>
        <v>11.684808960202957</v>
      </c>
      <c r="HW69" s="57">
        <f t="shared" si="202"/>
        <v>11.093471979451333</v>
      </c>
      <c r="HX69" s="57">
        <f t="shared" si="203"/>
        <v>10.598851844491493</v>
      </c>
      <c r="HY69" s="57">
        <f t="shared" si="204"/>
        <v>10.600287833319987</v>
      </c>
      <c r="HZ69" s="57">
        <f t="shared" si="205"/>
        <v>10.361069202691482</v>
      </c>
      <c r="IA69" s="57">
        <f t="shared" si="206"/>
        <v>10.361526382395942</v>
      </c>
      <c r="IB69" s="57">
        <f t="shared" si="207"/>
        <v>10.127254888011747</v>
      </c>
      <c r="IC69" s="57">
        <f t="shared" si="208"/>
        <v>10.127267358534809</v>
      </c>
      <c r="ID69" s="61">
        <f t="shared" si="209"/>
        <v>2.4400000000000013</v>
      </c>
      <c r="IE69" s="57">
        <f t="shared" si="210"/>
        <v>0</v>
      </c>
      <c r="IF69" s="57">
        <f t="shared" si="211"/>
        <v>0</v>
      </c>
      <c r="IG69" s="57">
        <f t="shared" si="212"/>
        <v>0</v>
      </c>
      <c r="IH69" s="57">
        <f t="shared" si="213"/>
        <v>0</v>
      </c>
      <c r="II69" s="57">
        <f t="shared" si="214"/>
        <v>0</v>
      </c>
      <c r="IJ69" s="57">
        <f t="shared" si="215"/>
        <v>0</v>
      </c>
      <c r="IK69" s="57">
        <f t="shared" si="216"/>
        <v>0</v>
      </c>
      <c r="IL69" s="57">
        <f t="shared" si="217"/>
        <v>0</v>
      </c>
      <c r="IM69" s="57">
        <f t="shared" si="218"/>
        <v>0</v>
      </c>
      <c r="IN69" s="57">
        <f t="shared" si="219"/>
        <v>0</v>
      </c>
      <c r="IO69" s="57">
        <f t="shared" si="220"/>
        <v>0</v>
      </c>
      <c r="IP69" s="57">
        <f t="shared" si="221"/>
        <v>0</v>
      </c>
      <c r="IQ69" s="57">
        <f t="shared" si="222"/>
        <v>0</v>
      </c>
      <c r="IR69" s="57">
        <f t="shared" si="223"/>
        <v>0</v>
      </c>
      <c r="IS69" s="57">
        <f t="shared" si="224"/>
        <v>0</v>
      </c>
      <c r="IT69" s="57">
        <f t="shared" si="225"/>
        <v>0</v>
      </c>
      <c r="IU69" s="57">
        <f t="shared" si="226"/>
        <v>0</v>
      </c>
      <c r="IV69" s="57">
        <f t="shared" si="227"/>
        <v>0</v>
      </c>
      <c r="IW69" s="57">
        <f t="shared" si="228"/>
        <v>0</v>
      </c>
      <c r="IX69" s="57">
        <f t="shared" si="229"/>
        <v>0</v>
      </c>
      <c r="IY69" s="57">
        <f t="shared" si="230"/>
        <v>0</v>
      </c>
      <c r="IZ69" s="61">
        <f t="shared" si="231"/>
        <v>2.4400000000000013</v>
      </c>
      <c r="JA69" s="256" t="e">
        <f t="shared" si="349"/>
        <v>#N/A</v>
      </c>
      <c r="JB69" s="256" t="e">
        <f t="shared" si="350"/>
        <v>#N/A</v>
      </c>
      <c r="JC69" s="256" t="e">
        <f t="shared" si="351"/>
        <v>#N/A</v>
      </c>
      <c r="JD69" s="256" t="e">
        <f t="shared" si="352"/>
        <v>#N/A</v>
      </c>
      <c r="JE69" s="256" t="e">
        <f t="shared" si="353"/>
        <v>#N/A</v>
      </c>
      <c r="JF69" s="256" t="e">
        <f t="shared" si="354"/>
        <v>#N/A</v>
      </c>
      <c r="JG69" s="256" t="e">
        <f t="shared" si="355"/>
        <v>#N/A</v>
      </c>
      <c r="JH69" s="256" t="e">
        <f t="shared" si="356"/>
        <v>#N/A</v>
      </c>
      <c r="JI69" s="256" t="e">
        <f t="shared" si="357"/>
        <v>#N/A</v>
      </c>
      <c r="JJ69" s="256" t="e">
        <f t="shared" si="358"/>
        <v>#N/A</v>
      </c>
      <c r="JK69" s="256" t="e">
        <f t="shared" si="359"/>
        <v>#N/A</v>
      </c>
      <c r="JL69" s="256" t="e">
        <f t="shared" si="360"/>
        <v>#N/A</v>
      </c>
      <c r="JM69" s="256" t="e">
        <f t="shared" si="361"/>
        <v>#N/A</v>
      </c>
      <c r="JN69" s="256" t="e">
        <f t="shared" si="362"/>
        <v>#N/A</v>
      </c>
      <c r="JO69" s="256" t="e">
        <f t="shared" si="363"/>
        <v>#N/A</v>
      </c>
      <c r="JP69" s="256" t="e">
        <f t="shared" si="364"/>
        <v>#N/A</v>
      </c>
      <c r="JQ69" s="256" t="e">
        <f t="shared" si="365"/>
        <v>#N/A</v>
      </c>
      <c r="JR69" s="256" t="e">
        <f t="shared" si="366"/>
        <v>#N/A</v>
      </c>
      <c r="JS69" s="256" t="e">
        <f t="shared" si="367"/>
        <v>#N/A</v>
      </c>
      <c r="JT69" s="256" t="e">
        <f t="shared" si="368"/>
        <v>#N/A</v>
      </c>
      <c r="JU69" s="256" t="e">
        <f t="shared" si="369"/>
        <v>#N/A</v>
      </c>
      <c r="JV69" s="61">
        <f t="shared" si="233"/>
        <v>2.4400000000000013</v>
      </c>
      <c r="JW69" s="46">
        <f t="shared" si="478"/>
        <v>0</v>
      </c>
      <c r="JX69" s="46">
        <f t="shared" si="479"/>
        <v>0</v>
      </c>
      <c r="JY69" s="46">
        <f t="shared" si="480"/>
        <v>0</v>
      </c>
      <c r="JZ69" s="46">
        <f t="shared" si="481"/>
        <v>0</v>
      </c>
      <c r="KA69" s="46">
        <f t="shared" si="482"/>
        <v>0</v>
      </c>
      <c r="KB69" s="46">
        <f t="shared" si="483"/>
        <v>0</v>
      </c>
      <c r="KC69" s="46">
        <f t="shared" si="484"/>
        <v>0</v>
      </c>
      <c r="KD69" s="46">
        <f t="shared" si="485"/>
        <v>0</v>
      </c>
      <c r="KE69" s="46">
        <f t="shared" si="486"/>
        <v>0</v>
      </c>
      <c r="KF69" s="46">
        <f t="shared" si="487"/>
        <v>0</v>
      </c>
      <c r="KG69" s="46">
        <f t="shared" si="488"/>
        <v>0</v>
      </c>
      <c r="KH69" s="46">
        <f t="shared" si="489"/>
        <v>0</v>
      </c>
      <c r="KI69" s="46">
        <f t="shared" si="490"/>
        <v>0</v>
      </c>
      <c r="KJ69" s="46">
        <f t="shared" si="491"/>
        <v>0</v>
      </c>
      <c r="KK69" s="46">
        <f t="shared" si="492"/>
        <v>0</v>
      </c>
      <c r="KL69" s="46">
        <f t="shared" si="493"/>
        <v>0</v>
      </c>
      <c r="KM69" s="46">
        <f t="shared" si="494"/>
        <v>0</v>
      </c>
      <c r="KN69" s="46">
        <f t="shared" si="495"/>
        <v>0</v>
      </c>
      <c r="KO69" s="46">
        <f t="shared" si="496"/>
        <v>0</v>
      </c>
      <c r="KP69" s="46">
        <f t="shared" si="497"/>
        <v>0</v>
      </c>
      <c r="KQ69" s="46">
        <f t="shared" si="498"/>
        <v>0</v>
      </c>
      <c r="KR69" s="61">
        <f t="shared" si="255"/>
        <v>2.4400000000000013</v>
      </c>
      <c r="KS69" s="1">
        <f t="shared" si="499"/>
        <v>0</v>
      </c>
      <c r="KT69" s="1">
        <f t="shared" si="500"/>
        <v>0</v>
      </c>
      <c r="KU69" s="1">
        <f t="shared" si="501"/>
        <v>0</v>
      </c>
      <c r="KV69" s="1">
        <f t="shared" si="502"/>
        <v>0</v>
      </c>
      <c r="KW69" s="1">
        <f t="shared" si="503"/>
        <v>0</v>
      </c>
      <c r="KX69" s="1">
        <f t="shared" si="504"/>
        <v>0</v>
      </c>
      <c r="KY69" s="1">
        <f t="shared" si="505"/>
        <v>0</v>
      </c>
      <c r="KZ69" s="1">
        <f t="shared" si="506"/>
        <v>0</v>
      </c>
      <c r="LA69" s="1">
        <f t="shared" si="507"/>
        <v>0</v>
      </c>
      <c r="LB69" s="1">
        <f t="shared" si="508"/>
        <v>0</v>
      </c>
      <c r="LC69" s="1">
        <f t="shared" si="509"/>
        <v>0</v>
      </c>
      <c r="LD69" s="1">
        <f t="shared" si="510"/>
        <v>0</v>
      </c>
      <c r="LE69" s="1">
        <f t="shared" si="511"/>
        <v>0</v>
      </c>
      <c r="LF69" s="1">
        <f t="shared" si="512"/>
        <v>0</v>
      </c>
      <c r="LG69" s="1">
        <f t="shared" si="513"/>
        <v>0</v>
      </c>
      <c r="LH69" s="1">
        <f t="shared" si="514"/>
        <v>0</v>
      </c>
      <c r="LI69" s="1">
        <f t="shared" si="515"/>
        <v>0</v>
      </c>
      <c r="LJ69" s="1">
        <f t="shared" si="516"/>
        <v>0</v>
      </c>
      <c r="LK69" s="1">
        <f t="shared" si="517"/>
        <v>0</v>
      </c>
      <c r="LL69" s="1">
        <f t="shared" si="518"/>
        <v>0</v>
      </c>
      <c r="LM69" s="1">
        <f t="shared" si="519"/>
        <v>0</v>
      </c>
      <c r="LN69" s="61">
        <f t="shared" si="277"/>
        <v>2.4400000000000013</v>
      </c>
      <c r="LO69" s="57">
        <f t="shared" si="278"/>
        <v>2.674059205160491</v>
      </c>
      <c r="LP69" s="57">
        <f t="shared" si="279"/>
        <v>14.460388529711748</v>
      </c>
      <c r="LQ69" s="57">
        <f t="shared" si="280"/>
        <v>13.638750476611211</v>
      </c>
      <c r="LR69" s="57">
        <f t="shared" si="281"/>
        <v>11.705750579952484</v>
      </c>
      <c r="LS69" s="57">
        <f t="shared" si="282"/>
        <v>9.0198785565275141</v>
      </c>
      <c r="LT69" s="57">
        <f t="shared" si="283"/>
        <v>6.109784154513684</v>
      </c>
      <c r="LU69" s="57">
        <f t="shared" si="284"/>
        <v>4.1261561787275758</v>
      </c>
      <c r="LV69" s="57">
        <f t="shared" si="285"/>
        <v>2.6362094921355541</v>
      </c>
      <c r="LW69" s="57">
        <f t="shared" si="286"/>
        <v>2.1106222675419848</v>
      </c>
      <c r="LX69" s="57">
        <f t="shared" si="287"/>
        <v>2.0939713056807268</v>
      </c>
      <c r="LY69" s="57">
        <f t="shared" si="288"/>
        <v>2.5594485079916796</v>
      </c>
      <c r="LZ69" s="57">
        <f t="shared" si="289"/>
        <v>10.142081300455063</v>
      </c>
      <c r="MA69" s="57">
        <f t="shared" si="290"/>
        <v>7.5694572775543572</v>
      </c>
      <c r="MB69" s="57">
        <f t="shared" si="291"/>
        <v>5.4357319649864273</v>
      </c>
      <c r="MC69" s="57">
        <f t="shared" si="292"/>
        <v>4.3871642027954776</v>
      </c>
      <c r="MD69" s="57">
        <f t="shared" si="293"/>
        <v>3.5100962281354127</v>
      </c>
      <c r="ME69" s="57">
        <f t="shared" si="294"/>
        <v>3.5126425454492911</v>
      </c>
      <c r="MF69" s="57">
        <f t="shared" si="295"/>
        <v>3.0884564174758857</v>
      </c>
      <c r="MG69" s="57">
        <f t="shared" si="296"/>
        <v>3.0892670955075818</v>
      </c>
      <c r="MH69" s="57">
        <f t="shared" si="297"/>
        <v>2.6738533050503577</v>
      </c>
      <c r="MI69" s="57">
        <f t="shared" si="298"/>
        <v>2.6738754179722379</v>
      </c>
      <c r="MJ69" s="61">
        <f t="shared" si="299"/>
        <v>2.4400000000000013</v>
      </c>
      <c r="MK69" s="57" t="e">
        <f t="shared" si="435"/>
        <v>#N/A</v>
      </c>
      <c r="ML69" s="57" t="e">
        <f t="shared" si="370"/>
        <v>#N/A</v>
      </c>
      <c r="MM69" s="57" t="e">
        <f t="shared" si="371"/>
        <v>#N/A</v>
      </c>
      <c r="MN69" s="57" t="e">
        <f t="shared" si="372"/>
        <v>#N/A</v>
      </c>
      <c r="MO69" s="57" t="e">
        <f t="shared" si="373"/>
        <v>#N/A</v>
      </c>
      <c r="MP69" s="57" t="e">
        <f t="shared" si="374"/>
        <v>#N/A</v>
      </c>
      <c r="MQ69" s="57" t="e">
        <f t="shared" si="375"/>
        <v>#N/A</v>
      </c>
      <c r="MR69" s="57" t="e">
        <f t="shared" si="376"/>
        <v>#N/A</v>
      </c>
      <c r="MS69" s="57" t="e">
        <f t="shared" si="377"/>
        <v>#N/A</v>
      </c>
      <c r="MT69" s="57" t="e">
        <f t="shared" si="378"/>
        <v>#N/A</v>
      </c>
      <c r="MU69" s="57" t="e">
        <f t="shared" si="379"/>
        <v>#N/A</v>
      </c>
      <c r="MV69" s="57" t="e">
        <f t="shared" si="380"/>
        <v>#N/A</v>
      </c>
      <c r="MW69" s="57" t="e">
        <f t="shared" si="381"/>
        <v>#N/A</v>
      </c>
      <c r="MX69" s="57" t="e">
        <f t="shared" si="382"/>
        <v>#N/A</v>
      </c>
      <c r="MY69" s="57" t="e">
        <f t="shared" si="383"/>
        <v>#N/A</v>
      </c>
      <c r="MZ69" s="57" t="e">
        <f t="shared" si="384"/>
        <v>#N/A</v>
      </c>
      <c r="NA69" s="57" t="e">
        <f t="shared" si="385"/>
        <v>#N/A</v>
      </c>
      <c r="NB69" s="57" t="e">
        <f t="shared" si="386"/>
        <v>#N/A</v>
      </c>
      <c r="NC69" s="57" t="e">
        <f t="shared" si="387"/>
        <v>#N/A</v>
      </c>
      <c r="ND69" s="57" t="e">
        <f t="shared" si="388"/>
        <v>#N/A</v>
      </c>
      <c r="NE69" s="57" t="e">
        <f t="shared" si="389"/>
        <v>#N/A</v>
      </c>
      <c r="NF69" s="61">
        <f t="shared" si="320"/>
        <v>2.4400000000000013</v>
      </c>
      <c r="NG69" s="256">
        <f>IF(OY68=0,MIN('Drive Train'!$F$35-FQ68*$C$19*'Drive Train'!$F$39,NG68+$C$39)-$C$7,IF(LO68-1&lt;=0,0,IF($C$37=Motors!$C$30,MAX(MAX(NG$8:NG68)*-1,NG68-$C$39),MAX(0,MAX(NG$8:NG68)*-1,NG68-$C$39))))</f>
        <v>0</v>
      </c>
      <c r="NH69" s="256">
        <f>IF(OZ68=0,MIN('Drive Train'!$F$35-FR68*$C$19*'Drive Train'!$F$39,NH68+$C$39)-$C$7,IF(LP68-1&lt;=0,0,IF($C$37=Motors!$C$30,MAX(MAX(NH$8:NH68)*-1,NH68-$C$39),MAX(0,MAX(NH$8:NH68)*-1,NH68-$C$39))))</f>
        <v>0</v>
      </c>
      <c r="NI69" s="256">
        <f>IF(PA68=0,MIN('Drive Train'!$F$35-FS68*$C$19*'Drive Train'!$F$39,NI68+$C$39)-$C$7,IF(LQ68-1&lt;=0,0,IF($C$37=Motors!$C$30,MAX(MAX(NI$8:NI68)*-1,NI68-$C$39),MAX(0,MAX(NI$8:NI68)*-1,NI68-$C$39))))</f>
        <v>0</v>
      </c>
      <c r="NJ69" s="256">
        <f>IF(PB68=0,MIN('Drive Train'!$F$35-FT68*$C$19*'Drive Train'!$F$39,NJ68+$C$39)-$C$7,IF(LR68-1&lt;=0,0,IF($C$37=Motors!$C$30,MAX(MAX(NJ$8:NJ68)*-1,NJ68-$C$39),MAX(0,MAX(NJ$8:NJ68)*-1,NJ68-$C$39))))</f>
        <v>0</v>
      </c>
      <c r="NK69" s="256">
        <f>IF(PC68=0,MIN('Drive Train'!$F$35-FU68*$C$19*'Drive Train'!$F$39,NK68+$C$39)-$C$7,IF(LS68-1&lt;=0,0,IF($C$37=Motors!$C$30,MAX(MAX(NK$8:NK68)*-1,NK68-$C$39),MAX(0,MAX(NK$8:NK68)*-1,NK68-$C$39))))</f>
        <v>0</v>
      </c>
      <c r="NL69" s="256">
        <f>IF(PD68=0,MIN('Drive Train'!$F$35-FV68*$C$19*'Drive Train'!$F$39,NL68+$C$39)-$C$7,IF(LT68-1&lt;=0,0,IF($C$37=Motors!$C$30,MAX(MAX(NL$8:NL68)*-1,NL68-$C$39),MAX(0,MAX(NL$8:NL68)*-1,NL68-$C$39))))</f>
        <v>0</v>
      </c>
      <c r="NM69" s="256">
        <f>IF(PE68=0,MIN('Drive Train'!$F$35-FW68*$C$19*'Drive Train'!$F$39,NM68+$C$39)-$C$7,IF(LU68-1&lt;=0,0,IF($C$37=Motors!$C$30,MAX(MAX(NM$8:NM68)*-1,NM68-$C$39),MAX(0,MAX(NM$8:NM68)*-1,NM68-$C$39))))</f>
        <v>0</v>
      </c>
      <c r="NN69" s="256">
        <f>IF(PF68=0,MIN('Drive Train'!$F$35-FX68*$C$19*'Drive Train'!$F$39,NN68+$C$39)-$C$7,IF(LV68-1&lt;=0,0,IF($C$37=Motors!$C$30,MAX(MAX(NN$8:NN68)*-1,NN68-$C$39),MAX(0,MAX(NN$8:NN68)*-1,NN68-$C$39))))</f>
        <v>0</v>
      </c>
      <c r="NO69" s="256">
        <f>IF(PG68=0,MIN('Drive Train'!$F$35-FY68*$C$19*'Drive Train'!$F$39,NO68+$C$39)-$C$7,IF(LW68-1&lt;=0,0,IF($C$37=Motors!$C$30,MAX(MAX(NO$8:NO68)*-1,NO68-$C$39),MAX(0,MAX(NO$8:NO68)*-1,NO68-$C$39))))</f>
        <v>0</v>
      </c>
      <c r="NP69" s="256">
        <f>IF(PH68=0,MIN('Drive Train'!$F$35-FZ68*$C$19*'Drive Train'!$F$39,NP68+$C$39)-$C$7,IF(LX68-1&lt;=0,0,IF($C$37=Motors!$C$30,MAX(MAX(NP$8:NP68)*-1,NP68-$C$39),MAX(0,MAX(NP$8:NP68)*-1,NP68-$C$39))))</f>
        <v>0</v>
      </c>
      <c r="NQ69" s="256">
        <f>IF(PI68=0,MIN('Drive Train'!$F$35-GA68*$C$19*'Drive Train'!$F$39,NQ68+$C$39)-$C$7,IF(LY68-1&lt;=0,0,IF($C$37=Motors!$C$30,MAX(MAX(NQ$8:NQ68)*-1,NQ68-$C$39),MAX(0,MAX(NQ$8:NQ68)*-1,NQ68-$C$39))))</f>
        <v>0</v>
      </c>
      <c r="NR69" s="256">
        <f>IF(PJ68=0,MIN('Drive Train'!$F$35-GB68*$C$19*'Drive Train'!$F$39,NR68+$C$39)-$C$7,IF(LZ68-1&lt;=0,0,IF($C$37=Motors!$C$30,MAX(MAX(NR$8:NR68)*-1,NR68-$C$39),MAX(0,MAX(NR$8:NR68)*-1,NR68-$C$39))))</f>
        <v>0</v>
      </c>
      <c r="NS69" s="256">
        <f>IF(PK68=0,MIN('Drive Train'!$F$35-GC68*$C$19*'Drive Train'!$F$39,NS68+$C$39)-$C$7,IF(MA68-1&lt;=0,0,IF($C$37=Motors!$C$30,MAX(MAX(NS$8:NS68)*-1,NS68-$C$39),MAX(0,MAX(NS$8:NS68)*-1,NS68-$C$39))))</f>
        <v>0</v>
      </c>
      <c r="NT69" s="256">
        <f>IF(PL68=0,MIN('Drive Train'!$F$35-GD68*$C$19*'Drive Train'!$F$39,NT68+$C$39)-$C$7,IF(MB68-1&lt;=0,0,IF($C$37=Motors!$C$30,MAX(MAX(NT$8:NT68)*-1,NT68-$C$39),MAX(0,MAX(NT$8:NT68)*-1,NT68-$C$39))))</f>
        <v>0</v>
      </c>
      <c r="NU69" s="256">
        <f>IF(PM68=0,MIN('Drive Train'!$F$35-GE68*$C$19*'Drive Train'!$F$39,NU68+$C$39)-$C$7,IF(MC68-1&lt;=0,0,IF($C$37=Motors!$C$30,MAX(MAX(NU$8:NU68)*-1,NU68-$C$39),MAX(0,MAX(NU$8:NU68)*-1,NU68-$C$39))))</f>
        <v>0</v>
      </c>
      <c r="NV69" s="256">
        <f>IF(PN68=0,MIN('Drive Train'!$F$35-GF68*$C$19*'Drive Train'!$F$39,NV68+$C$39)-$C$7,IF(MD68-1&lt;=0,0,IF($C$37=Motors!$C$30,MAX(MAX(NV$8:NV68)*-1,NV68-$C$39),MAX(0,MAX(NV$8:NV68)*-1,NV68-$C$39))))</f>
        <v>0</v>
      </c>
      <c r="NW69" s="256">
        <f>IF(PO68=0,MIN('Drive Train'!$F$35-GG68*$C$19*'Drive Train'!$F$39,NW68+$C$39)-$C$7,IF(ME68-1&lt;=0,0,IF($C$37=Motors!$C$30,MAX(MAX(NW$8:NW68)*-1,NW68-$C$39),MAX(0,MAX(NW$8:NW68)*-1,NW68-$C$39))))</f>
        <v>0</v>
      </c>
      <c r="NX69" s="256">
        <f>IF(PP68=0,MIN('Drive Train'!$F$35-GH68*$C$19*'Drive Train'!$F$39,NX68+$C$39)-$C$7,IF(MF68-1&lt;=0,0,IF($C$37=Motors!$C$30,MAX(MAX(NX$8:NX68)*-1,NX68-$C$39),MAX(0,MAX(NX$8:NX68)*-1,NX68-$C$39))))</f>
        <v>0</v>
      </c>
      <c r="NY69" s="256">
        <f>IF(PQ68=0,MIN('Drive Train'!$F$35-GI68*$C$19*'Drive Train'!$F$39,NY68+$C$39)-$C$7,IF(MG68-1&lt;=0,0,IF($C$37=Motors!$C$30,MAX(MAX(NY$8:NY68)*-1,NY68-$C$39),MAX(0,MAX(NY$8:NY68)*-1,NY68-$C$39))))</f>
        <v>0</v>
      </c>
      <c r="NZ69" s="256">
        <f>IF(PR68=0,MIN('Drive Train'!$F$35-GJ68*$C$19*'Drive Train'!$F$39,NZ68+$C$39)-$C$7,IF(MH68-1&lt;=0,0,IF($C$37=Motors!$C$30,MAX(MAX(NZ$8:NZ68)*-1,NZ68-$C$39),MAX(0,MAX(NZ$8:NZ68)*-1,NZ68-$C$39))))</f>
        <v>0</v>
      </c>
      <c r="OA69" s="256">
        <f>IF(PS68=0,MIN('Drive Train'!$F$35-GK68*$C$19*'Drive Train'!$F$39,OA68+$C$39)-$C$7,IF(MI68-1&lt;=0,0,IF($C$37=Motors!$C$30,MAX(MAX(OA$8:OA68)*-1,OA68-$C$39),MAX(0,MAX(OA$8:OA68)*-1,OA68-$C$39))))</f>
        <v>0</v>
      </c>
      <c r="OB69" s="61">
        <f t="shared" si="321"/>
        <v>2.4400000000000013</v>
      </c>
      <c r="OC69" s="256">
        <f>'Drive Train'!$F$35-(FQ69*$C$13)*$C$19*'Drive Train'!$F$39</f>
        <v>12.23503</v>
      </c>
      <c r="OD69" s="256">
        <f>'Drive Train'!$F$35-(FR69*$C$13)*$C$19*'Drive Train'!$F$39</f>
        <v>12.23503</v>
      </c>
      <c r="OE69" s="256">
        <f>'Drive Train'!$F$35-(FS69*$C$13)*$C$19*'Drive Train'!$F$39</f>
        <v>12.23503</v>
      </c>
      <c r="OF69" s="256">
        <f>'Drive Train'!$F$35-(FT69*$C$13)*$C$19*'Drive Train'!$F$39</f>
        <v>12.23503</v>
      </c>
      <c r="OG69" s="256">
        <f>'Drive Train'!$F$35-(FU69*$C$13)*$C$19*'Drive Train'!$F$39</f>
        <v>12.23503</v>
      </c>
      <c r="OH69" s="256">
        <f>'Drive Train'!$F$35-(FV69*$C$13)*$C$19*'Drive Train'!$F$39</f>
        <v>12.23503</v>
      </c>
      <c r="OI69" s="256">
        <f>'Drive Train'!$F$35-(FW69*$C$13)*$C$19*'Drive Train'!$F$39</f>
        <v>12.23503</v>
      </c>
      <c r="OJ69" s="256">
        <f>'Drive Train'!$F$35-(FX69*$C$13)*$C$19*'Drive Train'!$F$39</f>
        <v>12.23503</v>
      </c>
      <c r="OK69" s="256">
        <f>'Drive Train'!$F$35-(FY69*$C$13)*$C$19*'Drive Train'!$F$39</f>
        <v>12.23503</v>
      </c>
      <c r="OL69" s="256">
        <f>'Drive Train'!$F$35-(FZ69*$C$13)*$C$19*'Drive Train'!$F$39</f>
        <v>12.23503</v>
      </c>
      <c r="OM69" s="256">
        <f>'Drive Train'!$F$35-(GA69*$C$13)*$C$19*'Drive Train'!$F$39</f>
        <v>12.23503</v>
      </c>
      <c r="ON69" s="256">
        <f>'Drive Train'!$F$35-(GB69*$C$13)*$C$19*'Drive Train'!$F$39</f>
        <v>12.23503</v>
      </c>
      <c r="OO69" s="256">
        <f>'Drive Train'!$F$35-(GC69*$C$13)*$C$19*'Drive Train'!$F$39</f>
        <v>12.23503</v>
      </c>
      <c r="OP69" s="256">
        <f>'Drive Train'!$F$35-(GD69*$C$13)*$C$19*'Drive Train'!$F$39</f>
        <v>12.23503</v>
      </c>
      <c r="OQ69" s="256">
        <f>'Drive Train'!$F$35-(GE69*$C$13)*$C$19*'Drive Train'!$F$39</f>
        <v>12.23503</v>
      </c>
      <c r="OR69" s="256">
        <f>'Drive Train'!$F$35-(GF69*$C$13)*$C$19*'Drive Train'!$F$39</f>
        <v>12.23503</v>
      </c>
      <c r="OS69" s="256">
        <f>'Drive Train'!$F$35-(GG69*$C$13)*$C$19*'Drive Train'!$F$39</f>
        <v>12.23503</v>
      </c>
      <c r="OT69" s="256">
        <f>'Drive Train'!$F$35-(GH69*$C$13)*$C$19*'Drive Train'!$F$39</f>
        <v>12.23503</v>
      </c>
      <c r="OU69" s="256">
        <f>'Drive Train'!$F$35-(GI69*$C$13)*$C$19*'Drive Train'!$F$39</f>
        <v>12.23503</v>
      </c>
      <c r="OV69" s="256">
        <f>'Drive Train'!$F$35-(GJ69*$C$13)*$C$19*'Drive Train'!$F$39</f>
        <v>12.23503</v>
      </c>
      <c r="OW69" s="256">
        <f>'Drive Train'!$F$35-(GK69*$C$13)*$C$19*'Drive Train'!$F$39</f>
        <v>12.23503</v>
      </c>
      <c r="OX69" s="61">
        <f t="shared" si="322"/>
        <v>2.4400000000000013</v>
      </c>
      <c r="OY69" s="1">
        <f>IF(PU69&gt;='Drive Train'!$F$29,1,0)</f>
        <v>1</v>
      </c>
      <c r="OZ69" s="1">
        <f>IF(PV69&gt;='Drive Train'!$F$29,1,0)</f>
        <v>1</v>
      </c>
      <c r="PA69" s="1">
        <f>IF(PW69&gt;='Drive Train'!$F$29,1,0)</f>
        <v>1</v>
      </c>
      <c r="PB69" s="1">
        <f>IF(PX69&gt;='Drive Train'!$F$29,1,0)</f>
        <v>1</v>
      </c>
      <c r="PC69" s="1">
        <f>IF(PY69&gt;='Drive Train'!$F$29,1,0)</f>
        <v>1</v>
      </c>
      <c r="PD69" s="1">
        <f>IF(PZ69&gt;='Drive Train'!$F$29,1,0)</f>
        <v>1</v>
      </c>
      <c r="PE69" s="1">
        <f>IF(QA69&gt;='Drive Train'!$F$29,1,0)</f>
        <v>1</v>
      </c>
      <c r="PF69" s="1">
        <f>IF(QB69&gt;='Drive Train'!$F$29,1,0)</f>
        <v>1</v>
      </c>
      <c r="PG69" s="1">
        <f>IF(QC69&gt;='Drive Train'!$F$29,1,0)</f>
        <v>1</v>
      </c>
      <c r="PH69" s="1">
        <f>IF(QD69&gt;='Drive Train'!$F$29,1,0)</f>
        <v>1</v>
      </c>
      <c r="PI69" s="1">
        <f>IF(QE69&gt;='Drive Train'!$F$29,1,0)</f>
        <v>1</v>
      </c>
      <c r="PJ69" s="1">
        <f>IF(QF69&gt;='Drive Train'!$F$29,1,0)</f>
        <v>1</v>
      </c>
      <c r="PK69" s="1">
        <f>IF(QG69&gt;='Drive Train'!$F$29,1,0)</f>
        <v>1</v>
      </c>
      <c r="PL69" s="1">
        <f>IF(QH69&gt;='Drive Train'!$F$29,1,0)</f>
        <v>1</v>
      </c>
      <c r="PM69" s="1">
        <f>IF(QI69&gt;='Drive Train'!$F$29,1,0)</f>
        <v>1</v>
      </c>
      <c r="PN69" s="1">
        <f>IF(QJ69&gt;='Drive Train'!$F$29,1,0)</f>
        <v>1</v>
      </c>
      <c r="PO69" s="1">
        <f>IF(QK69&gt;='Drive Train'!$F$29,1,0)</f>
        <v>1</v>
      </c>
      <c r="PP69" s="1">
        <f>IF(QL69&gt;='Drive Train'!$F$29,1,0)</f>
        <v>1</v>
      </c>
      <c r="PQ69" s="1">
        <f>IF(QM69&gt;='Drive Train'!$F$29,1,0)</f>
        <v>1</v>
      </c>
      <c r="PR69" s="1">
        <f>IF(QN69&gt;='Drive Train'!$F$29,1,0)</f>
        <v>1</v>
      </c>
      <c r="PS69" s="1">
        <f>IF(QO69&gt;='Drive Train'!$F$29,1,0)</f>
        <v>1</v>
      </c>
      <c r="PT69" s="253">
        <f t="shared" si="323"/>
        <v>2.4400000000000013</v>
      </c>
      <c r="PU69" s="57">
        <f t="shared" si="324"/>
        <v>21.240541258239372</v>
      </c>
      <c r="PV69" s="57">
        <f t="shared" si="325"/>
        <v>23.148321884587521</v>
      </c>
      <c r="PW69" s="57">
        <f t="shared" si="326"/>
        <v>27.087391655906139</v>
      </c>
      <c r="PX69" s="57">
        <f t="shared" si="327"/>
        <v>28.21788344903042</v>
      </c>
      <c r="PY69" s="57">
        <f t="shared" si="328"/>
        <v>27.300006800802333</v>
      </c>
      <c r="PZ69" s="57">
        <f t="shared" si="329"/>
        <v>25.01962594834983</v>
      </c>
      <c r="QA69" s="57">
        <f t="shared" si="330"/>
        <v>22.995009599045115</v>
      </c>
      <c r="QB69" s="57">
        <f t="shared" si="331"/>
        <v>20.999679882678652</v>
      </c>
      <c r="QC69" s="57">
        <f t="shared" si="332"/>
        <v>19.691488330499219</v>
      </c>
      <c r="QD69" s="57">
        <f t="shared" si="333"/>
        <v>18.64879287099399</v>
      </c>
      <c r="QE69" s="57">
        <f t="shared" si="334"/>
        <v>17.800125369817891</v>
      </c>
      <c r="QF69" s="57">
        <f t="shared" si="335"/>
        <v>18.54155046684615</v>
      </c>
      <c r="QG69" s="57">
        <f t="shared" si="336"/>
        <v>20.186934513731053</v>
      </c>
      <c r="QH69" s="57">
        <f t="shared" si="337"/>
        <v>20.683969954415925</v>
      </c>
      <c r="QI69" s="57">
        <f t="shared" si="338"/>
        <v>20.925299189098702</v>
      </c>
      <c r="QJ69" s="57">
        <f t="shared" si="339"/>
        <v>20.880655006014219</v>
      </c>
      <c r="QK69" s="57">
        <f t="shared" si="340"/>
        <v>21.320415751536022</v>
      </c>
      <c r="QL69" s="57">
        <f t="shared" si="341"/>
        <v>21.246199896464159</v>
      </c>
      <c r="QM69" s="57">
        <f t="shared" si="342"/>
        <v>21.432662258748056</v>
      </c>
      <c r="QN69" s="57">
        <f t="shared" si="343"/>
        <v>21.181510511824566</v>
      </c>
      <c r="QO69" s="57">
        <f t="shared" si="344"/>
        <v>21.187231424341597</v>
      </c>
      <c r="QP69" s="61">
        <f t="shared" si="345"/>
        <v>2.4400000000000013</v>
      </c>
      <c r="QQ69" s="57">
        <f t="shared" si="436"/>
        <v>3.4695548865589357E-2</v>
      </c>
      <c r="QR69" s="57">
        <f t="shared" si="437"/>
        <v>3.4695548865589357E-2</v>
      </c>
      <c r="QS69" s="57">
        <f t="shared" si="438"/>
        <v>3.4695548865589357E-2</v>
      </c>
      <c r="QT69" s="57">
        <f t="shared" si="439"/>
        <v>3.4695548865589357E-2</v>
      </c>
      <c r="QU69" s="57">
        <f t="shared" si="440"/>
        <v>3.4695548865589357E-2</v>
      </c>
      <c r="QV69" s="57">
        <f t="shared" si="441"/>
        <v>3.4695548865589357E-2</v>
      </c>
      <c r="QW69" s="57">
        <f t="shared" si="442"/>
        <v>3.4695548865589357E-2</v>
      </c>
      <c r="QX69" s="57">
        <f t="shared" si="443"/>
        <v>3.4695548865589357E-2</v>
      </c>
      <c r="QY69" s="57">
        <f t="shared" si="444"/>
        <v>3.4695548865589357E-2</v>
      </c>
      <c r="QZ69" s="57">
        <f t="shared" si="445"/>
        <v>3.4695548865589357E-2</v>
      </c>
      <c r="RA69" s="57">
        <f t="shared" si="446"/>
        <v>3.4695548865589357E-2</v>
      </c>
      <c r="RB69" s="57">
        <f t="shared" si="447"/>
        <v>3.4695548865589357E-2</v>
      </c>
      <c r="RC69" s="57">
        <f t="shared" si="448"/>
        <v>3.4695548865589357E-2</v>
      </c>
      <c r="RD69" s="57">
        <f t="shared" si="449"/>
        <v>3.4695548865589357E-2</v>
      </c>
      <c r="RE69" s="57">
        <f t="shared" si="450"/>
        <v>3.4695548865589357E-2</v>
      </c>
      <c r="RF69" s="57">
        <f t="shared" si="451"/>
        <v>3.4695548865589357E-2</v>
      </c>
      <c r="RG69" s="57">
        <f t="shared" si="452"/>
        <v>3.4695548865589357E-2</v>
      </c>
      <c r="RH69" s="57">
        <f t="shared" si="453"/>
        <v>3.4695548865589357E-2</v>
      </c>
      <c r="RI69" s="57">
        <f t="shared" si="454"/>
        <v>3.4695548865589357E-2</v>
      </c>
      <c r="RJ69" s="57">
        <f t="shared" si="455"/>
        <v>3.4695548865589357E-2</v>
      </c>
      <c r="RK69" s="57">
        <f t="shared" si="456"/>
        <v>3.4695548865589357E-2</v>
      </c>
      <c r="RL69" s="61">
        <f t="shared" si="346"/>
        <v>2.4400000000000013</v>
      </c>
      <c r="RM69" s="2">
        <f>IF(AND(LO69&gt;=LO$6*'Drive Train'!$AA$52,LO69&lt;=LO$6*'Drive Train'!$AA$53,KS69=0,JW69=0,EU69&gt;0),$C$17,0)</f>
        <v>0</v>
      </c>
      <c r="RN69" s="2">
        <f>IF(AND(LP69&gt;=LP$6*'Drive Train'!$AA$52,LP69&lt;=LP$6*'Drive Train'!$AA$53,KT69=0,JX69=0,EV69&gt;0),$C$17,0)</f>
        <v>0</v>
      </c>
      <c r="RO69" s="2">
        <f>IF(AND(LQ69&gt;=LQ$6*'Drive Train'!$AA$52,LQ69&lt;=LQ$6*'Drive Train'!$AA$53,KU69=0,JY69=0,EW69&gt;0),$C$17,0)</f>
        <v>0</v>
      </c>
      <c r="RP69" s="2">
        <f>IF(AND(LR69&gt;=LR$6*'Drive Train'!$AA$52,LR69&lt;=LR$6*'Drive Train'!$AA$53,KV69=0,JZ69=0,EX69&gt;0),$C$17,0)</f>
        <v>0</v>
      </c>
      <c r="RQ69" s="2">
        <f>IF(AND(LS69&gt;=LS$6*'Drive Train'!$AA$52,LS69&lt;=LS$6*'Drive Train'!$AA$53,KW69=0,KA69=0,EY69&gt;0),$C$17,0)</f>
        <v>0</v>
      </c>
      <c r="RR69" s="2">
        <f>IF(AND(LT69&gt;=LT$6*'Drive Train'!$AA$52,LT69&lt;=LT$6*'Drive Train'!$AA$53,KX69=0,KB69=0,EZ69&gt;0),$C$17,0)</f>
        <v>0</v>
      </c>
      <c r="RS69" s="2">
        <f>IF(AND(LU69&gt;=LU$6*'Drive Train'!$AA$52,LU69&lt;=LU$6*'Drive Train'!$AA$53,KY69=0,KC69=0,FA69&gt;0),$C$17,0)</f>
        <v>0</v>
      </c>
      <c r="RT69" s="2">
        <f>IF(AND(LV69&gt;=LV$6*'Drive Train'!$AA$52,LV69&lt;=LV$6*'Drive Train'!$AA$53,KZ69=0,KD69=0,FB69&gt;0),$C$17,0)</f>
        <v>0</v>
      </c>
      <c r="RU69" s="2">
        <f>IF(AND(LW69&gt;=LW$6*'Drive Train'!$AA$52,LW69&lt;=LW$6*'Drive Train'!$AA$53,LA69=0,KE69=0,FC69&gt;0),$C$17,0)</f>
        <v>0</v>
      </c>
      <c r="RV69" s="2">
        <f>IF(AND(LX69&gt;=LX$6*'Drive Train'!$AA$52,LX69&lt;=LX$6*'Drive Train'!$AA$53,LB69=0,KF69=0,FD69&gt;0),$C$17,0)</f>
        <v>0</v>
      </c>
      <c r="RW69" s="2">
        <f>IF(AND(LY69&gt;=LY$6*'Drive Train'!$AA$52,LY69&lt;=LY$6*'Drive Train'!$AA$53,LC69=0,KG69=0,FE69&gt;0),$C$17,0)</f>
        <v>0</v>
      </c>
      <c r="RX69" s="2">
        <f>IF(AND(LZ69&gt;=LZ$6*'Drive Train'!$AA$52,LZ69&lt;=LZ$6*'Drive Train'!$AA$53,LD69=0,KH69=0,FF69&gt;0),$C$17,0)</f>
        <v>0</v>
      </c>
      <c r="RY69" s="2">
        <f>IF(AND(MA69&gt;=MA$6*'Drive Train'!$AA$52,MA69&lt;=MA$6*'Drive Train'!$AA$53,LE69=0,KI69=0,FG69&gt;0),$C$17,0)</f>
        <v>0</v>
      </c>
      <c r="RZ69" s="2">
        <f>IF(AND(MB69&gt;=MB$6*'Drive Train'!$AA$52,MB69&lt;=MB$6*'Drive Train'!$AA$53,LF69=0,KJ69=0,FH69&gt;0),$C$17,0)</f>
        <v>0</v>
      </c>
      <c r="SA69" s="2">
        <f>IF(AND(MC69&gt;=MC$6*'Drive Train'!$AA$52,MC69&lt;=MC$6*'Drive Train'!$AA$53,LG69=0,KK69=0,FI69&gt;0),$C$17,0)</f>
        <v>0</v>
      </c>
      <c r="SB69" s="2">
        <f>IF(AND(MD69&gt;=MD$6*'Drive Train'!$AA$52,MD69&lt;=MD$6*'Drive Train'!$AA$53,LH69=0,KL69=0,FJ69&gt;0),$C$17,0)</f>
        <v>0</v>
      </c>
      <c r="SC69" s="2">
        <f>IF(AND(ME69&gt;=ME$6*'Drive Train'!$AA$52,ME69&lt;=ME$6*'Drive Train'!$AA$53,LI69=0,KM69=0,FK69&gt;0),$C$17,0)</f>
        <v>0</v>
      </c>
      <c r="SD69" s="2">
        <f>IF(AND(MF69&gt;=MF$6*'Drive Train'!$AA$52,MF69&lt;=MF$6*'Drive Train'!$AA$53,LJ69=0,KN69=0,FL69&gt;0),$C$17,0)</f>
        <v>0</v>
      </c>
      <c r="SE69" s="2">
        <f>IF(AND(MG69&gt;=MG$6*'Drive Train'!$AA$52,MG69&lt;=MG$6*'Drive Train'!$AA$53,LK69=0,KO69=0,FM69&gt;0),$C$17,0)</f>
        <v>0</v>
      </c>
      <c r="SF69" s="2">
        <f>IF(AND(MH69&gt;=MH$6*'Drive Train'!$AA$52,MH69&lt;=MH$6*'Drive Train'!$AA$53,LL69=0,KP69=0,FN69&gt;0),$C$17,0)</f>
        <v>0</v>
      </c>
      <c r="SG69" s="2">
        <f>IF(AND(MI69&gt;=MI$6*'Drive Train'!$AA$52,MI69&lt;=MI$6*'Drive Train'!$AA$53,LM69=0,KQ69=0,FO69&gt;0),$C$17,0)</f>
        <v>0</v>
      </c>
      <c r="SH69" s="61">
        <f t="shared" si="347"/>
        <v>2.4400000000000013</v>
      </c>
      <c r="SI69" s="2">
        <f>IF(AND(EU69&lt;0,KS69=0,LO69&gt;=LO$6*'Drive Train'!$AA$52,LO69&lt;=LO$6*'Drive Train'!$AA$53,OY69=1,JW69=0),$C$17,0)</f>
        <v>0</v>
      </c>
      <c r="SJ69" s="2">
        <f>IF(AND(EV69&lt;0,KT69=0,LP69&gt;=LP$6*'Drive Train'!$AA$52,LP69&lt;=LP$6*'Drive Train'!$AA$53,OZ69=1,JX69=0),$C$17,0)</f>
        <v>0.04</v>
      </c>
      <c r="SK69" s="2">
        <f>IF(AND(EW69&lt;0,KU69=0,LQ69&gt;=LQ$6*'Drive Train'!$AA$52,LQ69&lt;=LQ$6*'Drive Train'!$AA$53,PA69=1,JY69=0),$C$17,0)</f>
        <v>0.04</v>
      </c>
      <c r="SL69" s="2">
        <f>IF(AND(EX69&lt;0,KV69=0,LR69&gt;=LR$6*'Drive Train'!$AA$52,LR69&lt;=LR$6*'Drive Train'!$AA$53,PB69=1,JZ69=0),$C$17,0)</f>
        <v>0.04</v>
      </c>
      <c r="SM69" s="2">
        <f>IF(AND(EY69&lt;0,KW69=0,LS69&gt;=LS$6*'Drive Train'!$AA$52,LS69&lt;=LS$6*'Drive Train'!$AA$53,PC69=1,KA69=0),$C$17,0)</f>
        <v>0.04</v>
      </c>
      <c r="SN69" s="2">
        <f>IF(AND(EZ69&lt;0,KX69=0,LT69&gt;=LT$6*'Drive Train'!$AA$52,LT69&lt;=LT$6*'Drive Train'!$AA$53,PD69=1,KB69=0),$C$17,0)</f>
        <v>0</v>
      </c>
      <c r="SO69" s="2">
        <f>IF(AND(FA69&lt;0,KY69=0,LU69&gt;=LU$6*'Drive Train'!$AA$52,LU69&lt;=LU$6*'Drive Train'!$AA$53,PE69=1,KC69=0),$C$17,0)</f>
        <v>0</v>
      </c>
      <c r="SP69" s="2">
        <f>IF(AND(FB69&lt;0,KZ69=0,LV69&gt;=LV$6*'Drive Train'!$AA$52,LV69&lt;=LV$6*'Drive Train'!$AA$53,PF69=1,KD69=0),$C$17,0)</f>
        <v>0</v>
      </c>
      <c r="SQ69" s="2">
        <f>IF(AND(FC69&lt;0,LA69=0,LW69&gt;=LW$6*'Drive Train'!$AA$52,LW69&lt;=LW$6*'Drive Train'!$AA$53,PG69=1,KE69=0),$C$17,0)</f>
        <v>0</v>
      </c>
      <c r="SR69" s="2">
        <f>IF(AND(FD69&lt;0,LB69=0,LX69&gt;=LX$6*'Drive Train'!$AA$52,LX69&lt;=LX$6*'Drive Train'!$AA$53,PH69=1,KF69=0),$C$17,0)</f>
        <v>0</v>
      </c>
      <c r="SS69" s="2">
        <f>IF(AND(FE69&lt;0,LC69=0,LY69&gt;=LY$6*'Drive Train'!$AA$52,LY69&lt;=LY$6*'Drive Train'!$AA$53,PI69=1,KG69=0),$C$17,0)</f>
        <v>0</v>
      </c>
      <c r="ST69" s="2">
        <f>IF(AND(FF69&lt;0,LD69=0,LZ69&gt;=LZ$6*'Drive Train'!$AA$52,LZ69&lt;=LZ$6*'Drive Train'!$AA$53,PJ69=1,KH69=0),$C$17,0)</f>
        <v>0.04</v>
      </c>
      <c r="SU69" s="2">
        <f>IF(AND(FG69&lt;0,LE69=0,MA69&gt;=MA$6*'Drive Train'!$AA$52,MA69&lt;=MA$6*'Drive Train'!$AA$53,PK69=1,KI69=0),$C$17,0)</f>
        <v>0.04</v>
      </c>
      <c r="SV69" s="2">
        <f>IF(AND(FH69&lt;0,LF69=0,MB69&gt;=MB$6*'Drive Train'!$AA$52,MB69&lt;=MB$6*'Drive Train'!$AA$53,PL69=1,KJ69=0),$C$17,0)</f>
        <v>0</v>
      </c>
      <c r="SW69" s="2">
        <f>IF(AND(FI69&lt;0,LG69=0,MC69&gt;=MC$6*'Drive Train'!$AA$52,MC69&lt;=MC$6*'Drive Train'!$AA$53,PM69=1,KK69=0),$C$17,0)</f>
        <v>0</v>
      </c>
      <c r="SX69" s="2">
        <f>IF(AND(FJ69&lt;0,LH69=0,MD69&gt;=MD$6*'Drive Train'!$AA$52,MD69&lt;=MD$6*'Drive Train'!$AA$53,PN69=1,KL69=0),$C$17,0)</f>
        <v>0</v>
      </c>
      <c r="SY69" s="2">
        <f>IF(AND(FK69&lt;0,LI69=0,ME69&gt;=ME$6*'Drive Train'!$AA$52,ME69&lt;=ME$6*'Drive Train'!$AA$53,PO69=1,KM69=0),$C$17,0)</f>
        <v>0</v>
      </c>
      <c r="SZ69" s="2">
        <f>IF(AND(FL69&lt;0,LJ69=0,MF69&gt;=MF$6*'Drive Train'!$AA$52,MF69&lt;=MF$6*'Drive Train'!$AA$53,PP69=1,KN69=0),$C$17,0)</f>
        <v>0</v>
      </c>
      <c r="TA69" s="2">
        <f>IF(AND(FM69&lt;0,LK69=0,MG69&gt;=MG$6*'Drive Train'!$AA$52,MG69&lt;=MG$6*'Drive Train'!$AA$53,PQ69=1,KO69=0),$C$17,0)</f>
        <v>0</v>
      </c>
      <c r="TB69" s="2">
        <f>IF(AND(FN69&lt;0,LL69=0,MH69&gt;=MH$6*'Drive Train'!$AA$52,MH69&lt;=MH$6*'Drive Train'!$AA$53,PR69=1,KP69=0),$C$17,0)</f>
        <v>0</v>
      </c>
      <c r="TC69" s="2">
        <f>IF(AND(FO69&lt;0,LM69=0,MI69&gt;=MI$6*'Drive Train'!$AA$52,MI69&lt;=MI$6*'Drive Train'!$AA$53,PS69=1,KQ69=0),$C$17,0)</f>
        <v>0</v>
      </c>
      <c r="TD69" s="144">
        <f t="shared" si="348"/>
        <v>2.4400000000000013</v>
      </c>
    </row>
    <row r="70" spans="2:524" x14ac:dyDescent="0.2">
      <c r="B70" s="20"/>
      <c r="C70" s="3" t="s">
        <v>65</v>
      </c>
      <c r="E70" s="19">
        <f>MIN(((E71/$C$12)*($C$14-$C$15)+$C$15)*$C$19,'Drive Train'!$F$37)</f>
        <v>55.475354487494229</v>
      </c>
      <c r="F70" s="19">
        <f>MIN(((F71)/$C$12*($C$14-$C$15)+$C$15)*$C$19,'Drive Train'!$F$37)</f>
        <v>150</v>
      </c>
      <c r="G70" s="19">
        <f>MIN(((G71)/$C$12*($C$14-$C$15)+$C$15)*$C$19,'Drive Train'!$F$37)</f>
        <v>120.96948087567253</v>
      </c>
      <c r="H70" s="19">
        <f>MIN(((H71)/$C$12*($C$14-$C$15)+$C$15)*$C$19,'Drive Train'!$F$37)</f>
        <v>95.093838316690764</v>
      </c>
      <c r="I70" s="19">
        <f>MIN(((I71)/$C$12*($C$14-$C$15)+$C$15)*$C$19,'Drive Train'!$F$37)</f>
        <v>79.075583399225863</v>
      </c>
      <c r="J70" s="19">
        <f>MIN(((J71)/$C$12*($C$14-$C$15)+$C$15)*$C$19,'Drive Train'!$F$37)</f>
        <v>68.183170055349734</v>
      </c>
      <c r="K70" s="19">
        <f>MIN(((K71)/$C$12*($C$14-$C$15)+$C$15)*$C$19,'Drive Train'!$F$37)</f>
        <v>60.295560392542868</v>
      </c>
      <c r="L70" s="19">
        <f>MIN(((L71)/$C$12*($C$14-$C$15)+$C$15)*$C$19,'Drive Train'!$F$37)</f>
        <v>54.320098526780086</v>
      </c>
      <c r="M70" s="19">
        <f>MIN(((M71)/$C$12*($C$14-$C$15)+$C$15)*$C$19,'Drive Train'!$F$37)</f>
        <v>49.636628415776826</v>
      </c>
      <c r="N70" s="19">
        <f>MIN(((N71)/$C$12*($C$14-$C$15)+$C$15)*$C$19,'Drive Train'!$F$37)</f>
        <v>45.867006131310802</v>
      </c>
      <c r="O70" s="19">
        <f>MIN(((O71)/$C$12*($C$14-$C$15)+$C$15)*$C$19,'Drive Train'!$F$37)</f>
        <v>42.767538919638724</v>
      </c>
      <c r="R70" s="63">
        <f t="shared" si="160"/>
        <v>2.4800000000000013</v>
      </c>
      <c r="S70" s="2">
        <f>NG70/'Drive Train'!$F$35</f>
        <v>0</v>
      </c>
      <c r="T70" s="2">
        <f>NH70/'Drive Train'!$F$35</f>
        <v>0</v>
      </c>
      <c r="U70" s="2">
        <f>NI70/'Drive Train'!$F$35</f>
        <v>0</v>
      </c>
      <c r="V70" s="2">
        <f>NJ70/'Drive Train'!$F$35</f>
        <v>0</v>
      </c>
      <c r="W70" s="2">
        <f>NK70/'Drive Train'!$F$35</f>
        <v>0</v>
      </c>
      <c r="X70" s="2">
        <f>NL70/'Drive Train'!$F$35</f>
        <v>0</v>
      </c>
      <c r="Y70" s="2">
        <f>NM70/'Drive Train'!$F$35</f>
        <v>0</v>
      </c>
      <c r="Z70" s="2">
        <f>NN70/'Drive Train'!$F$35</f>
        <v>0</v>
      </c>
      <c r="AA70" s="2">
        <f>NO70/'Drive Train'!$F$35</f>
        <v>0</v>
      </c>
      <c r="AB70" s="2">
        <f>NP70/'Drive Train'!$F$35</f>
        <v>0</v>
      </c>
      <c r="AC70" s="2">
        <f>NQ70/'Drive Train'!$F$35</f>
        <v>0</v>
      </c>
      <c r="AD70" s="2">
        <f>NR70/'Drive Train'!$F$35</f>
        <v>0</v>
      </c>
      <c r="AE70" s="2">
        <f>NS70/'Drive Train'!$F$35</f>
        <v>0</v>
      </c>
      <c r="AF70" s="2">
        <f>NT70/'Drive Train'!$F$35</f>
        <v>0</v>
      </c>
      <c r="AG70" s="2">
        <f>NU70/'Drive Train'!$F$35</f>
        <v>0</v>
      </c>
      <c r="AH70" s="2">
        <f>NV70/'Drive Train'!$F$35</f>
        <v>0</v>
      </c>
      <c r="AI70" s="2">
        <f>NW70/'Drive Train'!$F$35</f>
        <v>0</v>
      </c>
      <c r="AJ70" s="2">
        <f>NX70/'Drive Train'!$F$35</f>
        <v>0</v>
      </c>
      <c r="AK70" s="2">
        <f>NY70/'Drive Train'!$F$35</f>
        <v>0</v>
      </c>
      <c r="AL70" s="2">
        <f>NZ70/'Drive Train'!$F$35</f>
        <v>0</v>
      </c>
      <c r="AM70" s="2">
        <f>OA70/'Drive Train'!$F$35</f>
        <v>0</v>
      </c>
      <c r="AN70" s="61">
        <f t="shared" si="161"/>
        <v>2.4800000000000013</v>
      </c>
      <c r="AO70" s="46">
        <f>LO70*12*60/(PI() * 'Drive Train'!$F$15)/S$6*ABS(S70)</f>
        <v>0</v>
      </c>
      <c r="AP70" s="46">
        <f>LP70*12*60/(PI() * 'Drive Train'!$F$15)/T$6*ABS(T70)</f>
        <v>0</v>
      </c>
      <c r="AQ70" s="46">
        <f>LQ70*12*60/(PI() * 'Drive Train'!$F$15)/U$6*ABS(U70)</f>
        <v>0</v>
      </c>
      <c r="AR70" s="46">
        <f>LR70*12*60/(PI() * 'Drive Train'!$F$15)/V$6*ABS(V70)</f>
        <v>0</v>
      </c>
      <c r="AS70" s="46">
        <f>LS70*12*60/(PI() * 'Drive Train'!$F$15)/W$6*ABS(W70)</f>
        <v>0</v>
      </c>
      <c r="AT70" s="46">
        <f>LT70*12*60/(PI() * 'Drive Train'!$F$15)/X$6*ABS(X70)</f>
        <v>0</v>
      </c>
      <c r="AU70" s="46">
        <f>LU70*12*60/(PI() * 'Drive Train'!$F$15)/Y$6*ABS(Y70)</f>
        <v>0</v>
      </c>
      <c r="AV70" s="46">
        <f>LV70*12*60/(PI() * 'Drive Train'!$F$15)/Z$6*ABS(Z70)</f>
        <v>0</v>
      </c>
      <c r="AW70" s="46">
        <f>LW70*12*60/(PI() * 'Drive Train'!$F$15)/AA$6*ABS(AA70)</f>
        <v>0</v>
      </c>
      <c r="AX70" s="46">
        <f>LX70*12*60/(PI() * 'Drive Train'!$F$15)/AB$6*ABS(AB70)</f>
        <v>0</v>
      </c>
      <c r="AY70" s="46">
        <f>LY70*12*60/(PI() * 'Drive Train'!$F$15)/AC$6*ABS(AC70)</f>
        <v>0</v>
      </c>
      <c r="AZ70" s="46">
        <f>LZ70*12*60/(PI() * 'Drive Train'!$F$15)/AD$6*ABS(AD70)</f>
        <v>0</v>
      </c>
      <c r="BA70" s="46">
        <f>MA70*12*60/(PI() * 'Drive Train'!$F$15)/AE$6*ABS(AE70)</f>
        <v>0</v>
      </c>
      <c r="BB70" s="46">
        <f>MB70*12*60/(PI() * 'Drive Train'!$F$15)/AF$6*ABS(AF70)</f>
        <v>0</v>
      </c>
      <c r="BC70" s="46">
        <f>MC70*12*60/(PI() * 'Drive Train'!$F$15)/AG$6*ABS(AG70)</f>
        <v>0</v>
      </c>
      <c r="BD70" s="46">
        <f>MD70*12*60/(PI() * 'Drive Train'!$F$15)/AH$6*ABS(AH70)</f>
        <v>0</v>
      </c>
      <c r="BE70" s="46">
        <f>ME70*12*60/(PI() * 'Drive Train'!$F$15)/AI$6*ABS(AI70)</f>
        <v>0</v>
      </c>
      <c r="BF70" s="46">
        <f>MF70*12*60/(PI() * 'Drive Train'!$F$15)/AJ$6*ABS(AJ70)</f>
        <v>0</v>
      </c>
      <c r="BG70" s="46">
        <f>MG70*12*60/(PI() * 'Drive Train'!$F$15)/AK$6*ABS(AK70)</f>
        <v>0</v>
      </c>
      <c r="BH70" s="46">
        <f>MH70*12*60/(PI() * 'Drive Train'!$F$15)/AL$6*ABS(AL70)</f>
        <v>0</v>
      </c>
      <c r="BI70" s="46">
        <f>MI70*12*60/(PI() * 'Drive Train'!$F$15)/AM$6*ABS(AM70)</f>
        <v>0</v>
      </c>
      <c r="BJ70" s="61">
        <f t="shared" si="390"/>
        <v>2.4800000000000013</v>
      </c>
      <c r="BK70" s="2">
        <f>IF(OR(KS69=1,AND($C$37=Motors!$C$32,OY69=1)),0,IF(NG70=0,-(CG69+$C$15)/($C$14-$C$15)*$C$12,($C$11*S70-AO70)/($C$11*S70)*$C$12*S70))</f>
        <v>0</v>
      </c>
      <c r="BL70" s="2">
        <f>IF(OR(KT69=1,AND($C$37=Motors!$C$32,OZ69=1)),0,IF(NH70=0,-(CH69+$C$15)/($C$14-$C$15)*$C$12,($C$11*T70-AP70)/($C$11*T70)*$C$12*T70))</f>
        <v>0</v>
      </c>
      <c r="BM70" s="2">
        <f>IF(OR(KU69=1,AND($C$37=Motors!$C$32,PA69=1)),0,IF(NI70=0,-(CI69+$C$15)/($C$14-$C$15)*$C$12,($C$11*U70-AQ70)/($C$11*U70)*$C$12*U70))</f>
        <v>0</v>
      </c>
      <c r="BN70" s="2">
        <f>IF(OR(KV69=1,AND($C$37=Motors!$C$32,PB69=1)),0,IF(NJ70=0,-(CJ69+$C$15)/($C$14-$C$15)*$C$12,($C$11*V70-AR70)/($C$11*V70)*$C$12*V70))</f>
        <v>0</v>
      </c>
      <c r="BO70" s="2">
        <f>IF(OR(KW69=1,AND($C$37=Motors!$C$32,PC69=1)),0,IF(NK70=0,-(CK69+$C$15)/($C$14-$C$15)*$C$12,($C$11*W70-AS70)/($C$11*W70)*$C$12*W70))</f>
        <v>0</v>
      </c>
      <c r="BP70" s="2">
        <f>IF(OR(KX69=1,AND($C$37=Motors!$C$32,PD69=1)),0,IF(NL70=0,-(CL69+$C$15)/($C$14-$C$15)*$C$12,($C$11*X70-AT70)/($C$11*X70)*$C$12*X70))</f>
        <v>0</v>
      </c>
      <c r="BQ70" s="2">
        <f>IF(OR(KY69=1,AND($C$37=Motors!$C$32,PE69=1)),0,IF(NM70=0,-(CM69+$C$15)/($C$14-$C$15)*$C$12,($C$11*Y70-AU70)/($C$11*Y70)*$C$12*Y70))</f>
        <v>0</v>
      </c>
      <c r="BR70" s="2">
        <f>IF(OR(KZ69=1,AND($C$37=Motors!$C$32,PF69=1)),0,IF(NN70=0,-(CN69+$C$15)/($C$14-$C$15)*$C$12,($C$11*Z70-AV70)/($C$11*Z70)*$C$12*Z70))</f>
        <v>0</v>
      </c>
      <c r="BS70" s="2">
        <f>IF(OR(LA69=1,AND($C$37=Motors!$C$32,PG69=1)),0,IF(NO70=0,-(CO69+$C$15)/($C$14-$C$15)*$C$12,($C$11*AA70-AW70)/($C$11*AA70)*$C$12*AA70))</f>
        <v>0</v>
      </c>
      <c r="BT70" s="2">
        <f>IF(OR(LB69=1,AND($C$37=Motors!$C$32,PH69=1)),0,IF(NP70=0,-(CP69+$C$15)/($C$14-$C$15)*$C$12,($C$11*AB70-AX70)/($C$11*AB70)*$C$12*AB70))</f>
        <v>0</v>
      </c>
      <c r="BU70" s="2">
        <f>IF(OR(LC69=1,AND($C$37=Motors!$C$32,PI69=1)),0,IF(NQ70=0,-(CQ69+$C$15)/($C$14-$C$15)*$C$12,($C$11*AC70-AY70)/($C$11*AC70)*$C$12*AC70))</f>
        <v>0</v>
      </c>
      <c r="BV70" s="2">
        <f>IF(OR(LD69=1,AND($C$37=Motors!$C$32,PJ69=1)),0,IF(NR70=0,-(CR69+$C$15)/($C$14-$C$15)*$C$12,($C$11*AD70-AZ70)/($C$11*AD70)*$C$12*AD70))</f>
        <v>0</v>
      </c>
      <c r="BW70" s="2">
        <f>IF(OR(LE69=1,AND($C$37=Motors!$C$32,PK69=1)),0,IF(NS70=0,-(CS69+$C$15)/($C$14-$C$15)*$C$12,($C$11*AE70-BA70)/($C$11*AE70)*$C$12*AE70))</f>
        <v>0</v>
      </c>
      <c r="BX70" s="2">
        <f>IF(OR(LF69=1,AND($C$37=Motors!$C$32,PL69=1)),0,IF(NT70=0,-(CT69+$C$15)/($C$14-$C$15)*$C$12,($C$11*AF70-BB70)/($C$11*AF70)*$C$12*AF70))</f>
        <v>0</v>
      </c>
      <c r="BY70" s="2">
        <f>IF(OR(LG69=1,AND($C$37=Motors!$C$32,PM69=1)),0,IF(NU70=0,-(CU69+$C$15)/($C$14-$C$15)*$C$12,($C$11*AG70-BC70)/($C$11*AG70)*$C$12*AG70))</f>
        <v>0</v>
      </c>
      <c r="BZ70" s="2">
        <f>IF(OR(LH69=1,AND($C$37=Motors!$C$32,PN69=1)),0,IF(NV70=0,-(CV69+$C$15)/($C$14-$C$15)*$C$12,($C$11*AH70-BD70)/($C$11*AH70)*$C$12*AH70))</f>
        <v>0</v>
      </c>
      <c r="CA70" s="2">
        <f>IF(OR(LI69=1,AND($C$37=Motors!$C$32,PO69=1)),0,IF(NW70=0,-(CW69+$C$15)/($C$14-$C$15)*$C$12,($C$11*AI70-BE70)/($C$11*AI70)*$C$12*AI70))</f>
        <v>0</v>
      </c>
      <c r="CB70" s="2">
        <f>IF(OR(LJ69=1,AND($C$37=Motors!$C$32,PP69=1)),0,IF(NX70=0,-(CX69+$C$15)/($C$14-$C$15)*$C$12,($C$11*AJ70-BF70)/($C$11*AJ70)*$C$12*AJ70))</f>
        <v>0</v>
      </c>
      <c r="CC70" s="2">
        <f>IF(OR(LK69=1,AND($C$37=Motors!$C$32,PQ69=1)),0,IF(NY70=0,-(CY69+$C$15)/($C$14-$C$15)*$C$12,($C$11*AK70-BG70)/($C$11*AK70)*$C$12*AK70))</f>
        <v>0</v>
      </c>
      <c r="CD70" s="2">
        <f>IF(OR(LL69=1,AND($C$37=Motors!$C$32,PR69=1)),0,IF(NZ70=0,-(CZ69+$C$15)/($C$14-$C$15)*$C$12,($C$11*AL70-BH70)/($C$11*AL70)*$C$12*AL70))</f>
        <v>0</v>
      </c>
      <c r="CE70" s="2">
        <f>IF(OR(LM69=1,AND($C$37=Motors!$C$32,PS69=1)),0,IF(OA70=0,-(DA69+$C$15)/($C$14-$C$15)*$C$12,($C$11*AM70-BI70)/($C$11*AM70)*$C$12*AM70))</f>
        <v>0</v>
      </c>
      <c r="CF70" s="61">
        <f t="shared" si="391"/>
        <v>2.4800000000000013</v>
      </c>
      <c r="CG70" s="57">
        <f>IF(AND(KS69=1,OY69=1),0,ABS(BK70/$C$12*($C$14-$C$15)+$C$15) *'Drive Train'!$AA$49 + CG69*(1-'Drive Train'!$AA$49))</f>
        <v>2.7495000000000003</v>
      </c>
      <c r="CH70" s="57">
        <f>IF(AND(KT69=1,OZ69=1),0,ABS(BL70/$C$12*($C$14-$C$15)+$C$15) *'Drive Train'!$AA$49 + CH69*(1-'Drive Train'!$AA$49))</f>
        <v>2.7495000000000003</v>
      </c>
      <c r="CI70" s="57">
        <f>IF(AND(KU69=1,PA69=1),0,ABS(BM70/$C$12*($C$14-$C$15)+$C$15) *'Drive Train'!$AA$49 + CI69*(1-'Drive Train'!$AA$49))</f>
        <v>2.7495000000000003</v>
      </c>
      <c r="CJ70" s="57">
        <f>IF(AND(KV69=1,PB69=1),0,ABS(BN70/$C$12*($C$14-$C$15)+$C$15) *'Drive Train'!$AA$49 + CJ69*(1-'Drive Train'!$AA$49))</f>
        <v>2.7495000000000003</v>
      </c>
      <c r="CK70" s="57">
        <f>IF(AND(KW69=1,PC69=1),0,ABS(BO70/$C$12*($C$14-$C$15)+$C$15) *'Drive Train'!$AA$49 + CK69*(1-'Drive Train'!$AA$49))</f>
        <v>2.7495000000000003</v>
      </c>
      <c r="CL70" s="57">
        <f>IF(AND(KX69=1,PD69=1),0,ABS(BP70/$C$12*($C$14-$C$15)+$C$15) *'Drive Train'!$AA$49 + CL69*(1-'Drive Train'!$AA$49))</f>
        <v>2.7495000000000003</v>
      </c>
      <c r="CM70" s="57">
        <f>IF(AND(KY69=1,PE69=1),0,ABS(BQ70/$C$12*($C$14-$C$15)+$C$15) *'Drive Train'!$AA$49 + CM69*(1-'Drive Train'!$AA$49))</f>
        <v>2.7495000000000003</v>
      </c>
      <c r="CN70" s="57">
        <f>IF(AND(KZ69=1,PF69=1),0,ABS(BR70/$C$12*($C$14-$C$15)+$C$15) *'Drive Train'!$AA$49 + CN69*(1-'Drive Train'!$AA$49))</f>
        <v>2.7495000000000003</v>
      </c>
      <c r="CO70" s="57">
        <f>IF(AND(LA69=1,PG69=1),0,ABS(BS70/$C$12*($C$14-$C$15)+$C$15) *'Drive Train'!$AA$49 + CO69*(1-'Drive Train'!$AA$49))</f>
        <v>2.7495000000000003</v>
      </c>
      <c r="CP70" s="57">
        <f>IF(AND(LB69=1,PH69=1),0,ABS(BT70/$C$12*($C$14-$C$15)+$C$15) *'Drive Train'!$AA$49 + CP69*(1-'Drive Train'!$AA$49))</f>
        <v>2.7495000000000003</v>
      </c>
      <c r="CQ70" s="57">
        <f>IF(AND(LC69=1,PI69=1),0,ABS(BU70/$C$12*($C$14-$C$15)+$C$15) *'Drive Train'!$AA$49 + CQ69*(1-'Drive Train'!$AA$49))</f>
        <v>2.7495000000000003</v>
      </c>
      <c r="CR70" s="57">
        <f>IF(AND(LD69=1,PJ69=1),0,ABS(BV70/$C$12*($C$14-$C$15)+$C$15) *'Drive Train'!$AA$49 + CR69*(1-'Drive Train'!$AA$49))</f>
        <v>2.7495000000000003</v>
      </c>
      <c r="CS70" s="57">
        <f>IF(AND(LE69=1,PK69=1),0,ABS(BW70/$C$12*($C$14-$C$15)+$C$15) *'Drive Train'!$AA$49 + CS69*(1-'Drive Train'!$AA$49))</f>
        <v>2.7495000000000003</v>
      </c>
      <c r="CT70" s="57">
        <f>IF(AND(LF69=1,PL69=1),0,ABS(BX70/$C$12*($C$14-$C$15)+$C$15) *'Drive Train'!$AA$49 + CT69*(1-'Drive Train'!$AA$49))</f>
        <v>2.7495000000000003</v>
      </c>
      <c r="CU70" s="57">
        <f>IF(AND(LG69=1,PM69=1),0,ABS(BY70/$C$12*($C$14-$C$15)+$C$15) *'Drive Train'!$AA$49 + CU69*(1-'Drive Train'!$AA$49))</f>
        <v>2.7495000000000003</v>
      </c>
      <c r="CV70" s="57">
        <f>IF(AND(LH69=1,PN69=1),0,ABS(BZ70/$C$12*($C$14-$C$15)+$C$15) *'Drive Train'!$AA$49 + CV69*(1-'Drive Train'!$AA$49))</f>
        <v>2.7495000000000003</v>
      </c>
      <c r="CW70" s="57">
        <f>IF(AND(LI69=1,PO69=1),0,ABS(CA70/$C$12*($C$14-$C$15)+$C$15) *'Drive Train'!$AA$49 + CW69*(1-'Drive Train'!$AA$49))</f>
        <v>2.7495000000000003</v>
      </c>
      <c r="CX70" s="57">
        <f>IF(AND(LJ69=1,PP69=1),0,ABS(CB70/$C$12*($C$14-$C$15)+$C$15) *'Drive Train'!$AA$49 + CX69*(1-'Drive Train'!$AA$49))</f>
        <v>2.7495000000000003</v>
      </c>
      <c r="CY70" s="57">
        <f>IF(AND(LK69=1,PQ69=1),0,ABS(CC70/$C$12*($C$14-$C$15)+$C$15) *'Drive Train'!$AA$49 + CY69*(1-'Drive Train'!$AA$49))</f>
        <v>2.7495000000000003</v>
      </c>
      <c r="CZ70" s="57">
        <f>IF(AND(LL69=1,PR69=1),0,ABS(CD70/$C$12*($C$14-$C$15)+$C$15) *'Drive Train'!$AA$49 + CZ69*(1-'Drive Train'!$AA$49))</f>
        <v>2.7495000000000003</v>
      </c>
      <c r="DA70" s="57">
        <f>IF(AND(LM69=1,PS69=1),0,ABS(CE70/$C$12*($C$14-$C$15)+$C$15) *'Drive Train'!$AA$49 + DA69*(1-'Drive Train'!$AA$49))</f>
        <v>2.7495000000000003</v>
      </c>
      <c r="DB70" s="61">
        <f t="shared" si="162"/>
        <v>2.4800000000000013</v>
      </c>
      <c r="DC70" s="57">
        <f t="shared" si="392"/>
        <v>2.7495000000000003</v>
      </c>
      <c r="DD70" s="57">
        <f t="shared" si="393"/>
        <v>2.7495000000000003</v>
      </c>
      <c r="DE70" s="57">
        <f t="shared" si="394"/>
        <v>2.7495000000000003</v>
      </c>
      <c r="DF70" s="57">
        <f t="shared" si="395"/>
        <v>2.7495000000000003</v>
      </c>
      <c r="DG70" s="57">
        <f t="shared" si="396"/>
        <v>2.7495000000000003</v>
      </c>
      <c r="DH70" s="57">
        <f t="shared" si="397"/>
        <v>2.7495000000000003</v>
      </c>
      <c r="DI70" s="57">
        <f t="shared" si="398"/>
        <v>2.7495000000000003</v>
      </c>
      <c r="DJ70" s="57">
        <f t="shared" si="399"/>
        <v>2.7495000000000003</v>
      </c>
      <c r="DK70" s="57">
        <f t="shared" si="400"/>
        <v>2.7495000000000003</v>
      </c>
      <c r="DL70" s="57">
        <f t="shared" si="401"/>
        <v>2.7495000000000003</v>
      </c>
      <c r="DM70" s="57">
        <f t="shared" si="402"/>
        <v>2.7495000000000003</v>
      </c>
      <c r="DN70" s="57">
        <f t="shared" si="403"/>
        <v>2.7495000000000003</v>
      </c>
      <c r="DO70" s="57">
        <f t="shared" si="404"/>
        <v>2.7495000000000003</v>
      </c>
      <c r="DP70" s="57">
        <f t="shared" si="405"/>
        <v>2.7495000000000003</v>
      </c>
      <c r="DQ70" s="57">
        <f t="shared" si="406"/>
        <v>2.7495000000000003</v>
      </c>
      <c r="DR70" s="57">
        <f t="shared" si="407"/>
        <v>2.7495000000000003</v>
      </c>
      <c r="DS70" s="57">
        <f t="shared" si="408"/>
        <v>2.7495000000000003</v>
      </c>
      <c r="DT70" s="57">
        <f t="shared" si="409"/>
        <v>2.7495000000000003</v>
      </c>
      <c r="DU70" s="57">
        <f t="shared" si="410"/>
        <v>2.7495000000000003</v>
      </c>
      <c r="DV70" s="57">
        <f t="shared" si="411"/>
        <v>2.7495000000000003</v>
      </c>
      <c r="DW70" s="57">
        <f t="shared" si="412"/>
        <v>2.7495000000000003</v>
      </c>
      <c r="DX70" s="61">
        <f t="shared" si="163"/>
        <v>2.4800000000000013</v>
      </c>
      <c r="DY70" s="2">
        <f>IF(OY70=0,($C$23/0.4536*IF(ISNA(MK69),'Drive Train'!$F$16,'Drive Train'!$F$17)*4.448*$C$24*S$6)*SIGN(BK70),BK70)</f>
        <v>0</v>
      </c>
      <c r="DZ70" s="2">
        <f>IF(OZ70=0,($C$23/0.4536*IF(ISNA(ML69),'Drive Train'!$F$16,'Drive Train'!$F$17)*4.448*$C$24*$C$21*T$6)*SIGN(BL70),BL70)</f>
        <v>0</v>
      </c>
      <c r="EA70" s="2">
        <f>IF(PA70=0,($C$23/0.4536*IF(ISNA(MM69),'Drive Train'!$F$16,'Drive Train'!$F$17)*4.448*$C$24*$C$21*U$6)*SIGN(BM70),BM70)</f>
        <v>0</v>
      </c>
      <c r="EB70" s="2">
        <f>IF(PB70=0,($C$23/0.4536*IF(ISNA(MN69),'Drive Train'!$F$16,'Drive Train'!$F$17)*4.448*$C$24*$C$21*V$6)*SIGN(BN70),BN70)</f>
        <v>0</v>
      </c>
      <c r="EC70" s="2">
        <f>IF(PC70=0,($C$23/0.4536*IF(ISNA(MO69),'Drive Train'!$F$16,'Drive Train'!$F$17)*4.448*$C$24*$C$21*W$6)*SIGN(BO70),BO70)</f>
        <v>0</v>
      </c>
      <c r="ED70" s="2">
        <f>IF(PD70=0,($C$23/0.4536*IF(ISNA(MP69),'Drive Train'!$F$16,'Drive Train'!$F$17)*4.448*$C$24*$C$21*X$6)*SIGN(BP70),BP70)</f>
        <v>0</v>
      </c>
      <c r="EE70" s="2">
        <f>IF(PE70=0,($C$23/0.4536*IF(ISNA(MQ69),'Drive Train'!$F$16,'Drive Train'!$F$17)*4.448*$C$24*$C$21*Y$6)*SIGN(BQ70),BQ70)</f>
        <v>0</v>
      </c>
      <c r="EF70" s="2">
        <f>IF(PF70=0,($C$23/0.4536*IF(ISNA(MR69),'Drive Train'!$F$16,'Drive Train'!$F$17)*4.448*$C$24*$C$21*Z$6)*SIGN(BR70),BR70)</f>
        <v>0</v>
      </c>
      <c r="EG70" s="2">
        <f>IF(PG70=0,($C$23/0.4536*IF(ISNA(MS69),'Drive Train'!$F$16,'Drive Train'!$F$17)*4.448*$C$24*$C$21*AA$6)*SIGN(BS70),BS70)</f>
        <v>0</v>
      </c>
      <c r="EH70" s="2">
        <f>IF(PH70=0,($C$23/0.4536*IF(ISNA(MT69),'Drive Train'!$F$16,'Drive Train'!$F$17)*4.448*$C$24*$C$21*AB$6)*SIGN(BT70),BT70)</f>
        <v>0</v>
      </c>
      <c r="EI70" s="2">
        <f>IF(PI70=0,($C$23/0.4536*IF(ISNA(MU69),'Drive Train'!$F$16,'Drive Train'!$F$17)*4.448*$C$24*$C$21*AC$6)*SIGN(BU70),BU70)</f>
        <v>0</v>
      </c>
      <c r="EJ70" s="2">
        <f>IF(PJ70=0,($C$23/0.4536*IF(ISNA(MV69),'Drive Train'!$F$16,'Drive Train'!$F$17)*4.448*$C$24*$C$21*AD$6)*SIGN(BV70),BV70)</f>
        <v>0</v>
      </c>
      <c r="EK70" s="2">
        <f>IF(PK70=0,($C$23/0.4536*IF(ISNA(MW69),'Drive Train'!$F$16,'Drive Train'!$F$17)*4.448*$C$24*$C$21*AE$6)*SIGN(BW70),BW70)</f>
        <v>0</v>
      </c>
      <c r="EL70" s="2">
        <f>IF(PL70=0,($C$23/0.4536*IF(ISNA(MX69),'Drive Train'!$F$16,'Drive Train'!$F$17)*4.448*$C$24*$C$21*AF$6)*SIGN(BX70),BX70)</f>
        <v>0</v>
      </c>
      <c r="EM70" s="2">
        <f>IF(PM70=0,($C$23/0.4536*IF(ISNA(MY69),'Drive Train'!$F$16,'Drive Train'!$F$17)*4.448*$C$24*$C$21*AG$6)*SIGN(BY70),BY70)</f>
        <v>0</v>
      </c>
      <c r="EN70" s="2">
        <f>IF(PN70=0,($C$23/0.4536*IF(ISNA(MZ69),'Drive Train'!$F$16,'Drive Train'!$F$17)*4.448*$C$24*$C$21*AH$6)*SIGN(BZ70),BZ70)</f>
        <v>0</v>
      </c>
      <c r="EO70" s="2">
        <f>IF(PO70=0,($C$23/0.4536*IF(ISNA(NA69),'Drive Train'!$F$16,'Drive Train'!$F$17)*4.448*$C$24*$C$21*AI$6)*SIGN(CA70),CA70)</f>
        <v>0</v>
      </c>
      <c r="EP70" s="2">
        <f>IF(PP70=0,($C$23/0.4536*IF(ISNA(NB69),'Drive Train'!$F$16,'Drive Train'!$F$17)*4.448*$C$24*$C$21*AJ$6)*SIGN(CB70),CB70)</f>
        <v>0</v>
      </c>
      <c r="EQ70" s="2">
        <f>IF(PQ70=0,($C$23/0.4536*IF(ISNA(NC69),'Drive Train'!$F$16,'Drive Train'!$F$17)*4.448*$C$24*$C$21*AK$6)*SIGN(CC70),CC70)</f>
        <v>0</v>
      </c>
      <c r="ER70" s="2">
        <f>IF(PR70=0,($C$23/0.4536*IF(ISNA(ND69),'Drive Train'!$F$16,'Drive Train'!$F$17)*4.448*$C$24*$C$21*AL$6)*SIGN(CD70),CD70)</f>
        <v>0</v>
      </c>
      <c r="ES70" s="2">
        <f>IF(PS70=0,($C$23/0.4536*IF(ISNA(NE69),'Drive Train'!$F$16,'Drive Train'!$F$17)*4.448*$C$24*$C$21*AM$6)*SIGN(CE70),CE70)</f>
        <v>0</v>
      </c>
      <c r="ET70" s="61">
        <f t="shared" si="413"/>
        <v>2.4800000000000013</v>
      </c>
      <c r="EU70" s="255">
        <f>MAX(MIN(IF(AND(OY69=1,NG70&lt;0),-1,1)*(DC70-$C$15)/($C$14-$C$15)*$C$12*$C$21-$C$33*LO70/AO$6 -  OY69*$C$33/$C$21,DY69/$C$19),MAX(EU$8:EU69)*-1)</f>
        <v>-0.38246478448514426</v>
      </c>
      <c r="EV70" s="255">
        <f>MAX(MIN(IF(AND(OZ69=1,NH70&lt;0),-1,1)*(DD70-$C$15)/($C$14-$C$15)*$C$12*$C$21-$C$33*LP70/AP$6 -  OZ69*$C$33/$C$21,DZ69/$C$19),MAX(EV$8:EV69)*-1)</f>
        <v>-0.42050343946962965</v>
      </c>
      <c r="EW70" s="255">
        <f>MAX(MIN(IF(AND(PA69=1,NI70&lt;0),-1,1)*(DE70-$C$15)/($C$14-$C$15)*$C$12*$C$21-$C$33*LQ70/AQ$6 -  PA69*$C$33/$C$21,EA69/$C$19),MAX(EW$8:EW69)*-1)</f>
        <v>-0.45154545833092063</v>
      </c>
      <c r="EX70" s="255">
        <f>MAX(MIN(IF(AND(PB69=1,NJ70&lt;0),-1,1)*(DF70-$C$15)/($C$14-$C$15)*$C$12*$C$21-$C$33*LR70/AR$6 -  PB69*$C$33/$C$21,EB69/$C$19),MAX(EX$8:EX69)*-1)</f>
        <v>-0.46497130469569953</v>
      </c>
      <c r="EY70" s="255">
        <f>MAX(MIN(IF(AND(PC69=1,NK70&lt;0),-1,1)*(DG70-$C$15)/($C$14-$C$15)*$C$12*$C$21-$C$33*LS70/AS$6 -  PC69*$C$33/$C$21,EC69/$C$19),MAX(EY$8:EY69)*-1)</f>
        <v>-0.45698654529938371</v>
      </c>
      <c r="EZ70" s="255">
        <f>MAX(MIN(IF(AND(PD69=1,NL70&lt;0),-1,1)*(DH70-$C$15)/($C$14-$C$15)*$C$12*$C$21-$C$33*LT70/AT$6 -  PD69*$C$33/$C$21,ED69/$C$19),MAX(EZ$8:EZ69)*-1)</f>
        <v>-0.43061196142066305</v>
      </c>
      <c r="FA70" s="255">
        <f>MAX(MIN(IF(AND(PE69=1,NM70&lt;0),-1,1)*(DI70-$C$15)/($C$14-$C$15)*$C$12*$C$21-$C$33*LU70/AU$6 -  PE69*$C$33/$C$21,EE69/$C$19),MAX(FA$8:FA69)*-1)</f>
        <v>-0.40653625194065013</v>
      </c>
      <c r="FB70" s="255">
        <f>MAX(MIN(IF(AND(PF69=1,NN70&lt;0),-1,1)*(DJ70-$C$15)/($C$14-$C$15)*$C$12*$C$21-$C$33*LV70/AV$6 -  PF69*$C$33/$C$21,EF69/$C$19),MAX(FB$8:FB69)*-1)</f>
        <v>-0.38267798215276921</v>
      </c>
      <c r="FC70" s="255">
        <f>MAX(MIN(IF(AND(PG69=1,NO70&lt;0),-1,1)*(DK70-$C$15)/($C$14-$C$15)*$C$12*$C$21-$C$33*LW70/AW$6 -  PG69*$C$33/$C$21,EG69/$C$19),MAX(FC$8:FC69)*-1)</f>
        <v>-0.37442740420139325</v>
      </c>
      <c r="FD70" s="255">
        <f>MAX(MIN(IF(AND(PH69=1,NP70&lt;0),-1,1)*(DL70-$C$15)/($C$14-$C$15)*$C$12*$C$21-$C$33*LX70/AX$6 -  PH69*$C$33/$C$21,EH69/$C$19),MAX(FD$8:FD69)*-1)</f>
        <v>-0.37686536613726274</v>
      </c>
      <c r="FE70" s="255">
        <f>MAX(MIN(IF(AND(PI69=1,NQ70&lt;0),-1,1)*(DM70-$C$15)/($C$14-$C$15)*$C$12*$C$21-$C$33*LY70/AY$6 -  PI69*$C$33/$C$21,EI69/$C$19),MAX(FE$8:FE69)*-1)</f>
        <v>-0.39292536972111808</v>
      </c>
      <c r="FF70" s="255">
        <f>MAX(MIN(IF(AND(PJ69=1,NR70&lt;0),-1,1)*(DN70-$C$15)/($C$14-$C$15)*$C$12*$C$21-$C$33*LZ70/AZ$6 -  PJ69*$C$33/$C$21,EJ69/$C$19),MAX(FF$8:FF69)*-1)</f>
        <v>-0.3680167733157455</v>
      </c>
      <c r="FG70" s="255">
        <f>MAX(MIN(IF(AND(PK69=1,NS70&lt;0),-1,1)*(DO70-$C$15)/($C$14-$C$15)*$C$12*$C$21-$C$33*MA70/BA$6 -  PK69*$C$33/$C$21,EK69/$C$19),MAX(FG$8:FG69)*-1)</f>
        <v>-0.45071531341950627</v>
      </c>
      <c r="FH70" s="255">
        <f>MAX(MIN(IF(AND(PL69=1,NT70&lt;0),-1,1)*(DP70-$C$15)/($C$14-$C$15)*$C$12*$C$21-$C$33*MB70/BB$6 -  PL69*$C$33/$C$21,EL69/$C$19),MAX(FH$8:FH69)*-1)</f>
        <v>-0.44128213912415115</v>
      </c>
      <c r="FI70" s="255">
        <f>MAX(MIN(IF(AND(PM69=1,NU70&lt;0),-1,1)*(DQ70-$C$15)/($C$14-$C$15)*$C$12*$C$21-$C$33*MC70/BC$6 -  PM69*$C$33/$C$21,EM69/$C$19),MAX(FI$8:FI69)*-1)</f>
        <v>-0.41895002837265788</v>
      </c>
      <c r="FJ70" s="255">
        <f>MAX(MIN(IF(AND(PN69=1,NV70&lt;0),-1,1)*(DR70-$C$15)/($C$14-$C$15)*$C$12*$C$21-$C$33*MD70/BD$6 -  PN69*$C$33/$C$21,EN69/$C$19),MAX(FJ$8:FJ69)*-1)</f>
        <v>-0.40027047340925664</v>
      </c>
      <c r="FK70" s="255">
        <f>MAX(MIN(IF(AND(PO69=1,NW70&lt;0),-1,1)*(DS70-$C$15)/($C$14-$C$15)*$C$12*$C$21-$C$33*ME70/BE$6 -  PO69*$C$33/$C$21,EO69/$C$19),MAX(FK$8:FK69)*-1)</f>
        <v>-0.40032470418223326</v>
      </c>
      <c r="FL70" s="255">
        <f>MAX(MIN(IF(AND(PP69=1,NX70&lt;0),-1,1)*(DT70-$C$15)/($C$14-$C$15)*$C$12*$C$21-$C$33*MF70/BF$6 -  PP69*$C$33/$C$21,EP69/$C$19),MAX(FL$8:FL69)*-1)</f>
        <v>-0.3912905035032464</v>
      </c>
      <c r="FM70" s="255">
        <f>MAX(MIN(IF(AND(PQ69=1,NY70&lt;0),-1,1)*(DU70-$C$15)/($C$14-$C$15)*$C$12*$C$21-$C$33*MG70/BG$6 -  PQ69*$C$33/$C$21,EQ69/$C$19),MAX(FM$8:FM69)*-1)</f>
        <v>-0.39130776910327764</v>
      </c>
      <c r="FN70" s="255">
        <f>MAX(MIN(IF(AND(PR69=1,NZ70&lt;0),-1,1)*(DV70-$C$15)/($C$14-$C$15)*$C$12*$C$21-$C$33*MH70/BH$6 -  PR69*$C$33/$C$21,ER69/$C$19),MAX(FN$8:FN69)*-1)</f>
        <v>-0.38246039928065007</v>
      </c>
      <c r="FO70" s="255">
        <f>MAX(MIN(IF(AND(PS69=1,OA70&lt;0),-1,1)*(DW70-$C$15)/($C$14-$C$15)*$C$12*$C$21-$C$33*MI70/BI$6 -  PS69*$C$33/$C$21,ES69/$C$19),MAX(FO$8:FO69)*-1)</f>
        <v>-0.38246087023564057</v>
      </c>
      <c r="FP70" s="61">
        <f t="shared" si="164"/>
        <v>2.4800000000000013</v>
      </c>
      <c r="FQ70" s="256">
        <f t="shared" si="457"/>
        <v>2.7495000000000003</v>
      </c>
      <c r="FR70" s="256">
        <f t="shared" si="458"/>
        <v>2.7495000000000003</v>
      </c>
      <c r="FS70" s="256">
        <f t="shared" si="459"/>
        <v>2.7495000000000003</v>
      </c>
      <c r="FT70" s="256">
        <f t="shared" si="460"/>
        <v>2.7495000000000003</v>
      </c>
      <c r="FU70" s="256">
        <f t="shared" si="461"/>
        <v>2.7495000000000003</v>
      </c>
      <c r="FV70" s="256">
        <f t="shared" si="462"/>
        <v>2.7495000000000003</v>
      </c>
      <c r="FW70" s="256">
        <f t="shared" si="463"/>
        <v>2.7495000000000003</v>
      </c>
      <c r="FX70" s="256">
        <f t="shared" si="464"/>
        <v>2.7495000000000003</v>
      </c>
      <c r="FY70" s="256">
        <f t="shared" si="465"/>
        <v>2.7495000000000003</v>
      </c>
      <c r="FZ70" s="256">
        <f t="shared" si="466"/>
        <v>2.7495000000000003</v>
      </c>
      <c r="GA70" s="256">
        <f t="shared" si="467"/>
        <v>2.7495000000000003</v>
      </c>
      <c r="GB70" s="256">
        <f t="shared" si="468"/>
        <v>2.7495000000000003</v>
      </c>
      <c r="GC70" s="256">
        <f t="shared" si="469"/>
        <v>2.7495000000000003</v>
      </c>
      <c r="GD70" s="256">
        <f t="shared" si="470"/>
        <v>2.7495000000000003</v>
      </c>
      <c r="GE70" s="256">
        <f t="shared" si="471"/>
        <v>2.7495000000000003</v>
      </c>
      <c r="GF70" s="256">
        <f t="shared" si="472"/>
        <v>2.7495000000000003</v>
      </c>
      <c r="GG70" s="256">
        <f t="shared" si="473"/>
        <v>2.7495000000000003</v>
      </c>
      <c r="GH70" s="256">
        <f t="shared" si="474"/>
        <v>2.7495000000000003</v>
      </c>
      <c r="GI70" s="256">
        <f t="shared" si="475"/>
        <v>2.7495000000000003</v>
      </c>
      <c r="GJ70" s="256">
        <f t="shared" si="476"/>
        <v>2.7495000000000003</v>
      </c>
      <c r="GK70" s="256">
        <f t="shared" si="477"/>
        <v>2.7495000000000003</v>
      </c>
      <c r="GL70" s="61">
        <f t="shared" si="186"/>
        <v>2.4800000000000013</v>
      </c>
      <c r="GM70" s="57">
        <f t="shared" si="414"/>
        <v>-9.8989188548038349</v>
      </c>
      <c r="GN70" s="57">
        <f t="shared" si="415"/>
        <v>-3.0473609242277542</v>
      </c>
      <c r="GO70" s="57">
        <f t="shared" si="416"/>
        <v>-4.7266850290357016</v>
      </c>
      <c r="GP70" s="57">
        <f t="shared" si="417"/>
        <v>-6.3648314221396349</v>
      </c>
      <c r="GQ70" s="57">
        <f t="shared" si="418"/>
        <v>-7.7274204142835963</v>
      </c>
      <c r="GR70" s="57">
        <f t="shared" si="419"/>
        <v>-8.6683797824808924</v>
      </c>
      <c r="GS70" s="57">
        <f t="shared" si="420"/>
        <v>-9.4931230289753774</v>
      </c>
      <c r="GT70" s="57">
        <f t="shared" si="421"/>
        <v>-10.168555132629216</v>
      </c>
      <c r="GU70" s="57">
        <f t="shared" si="422"/>
        <v>-11.155298185911038</v>
      </c>
      <c r="GV70" s="57">
        <f t="shared" si="423"/>
        <v>-12.441762788038961</v>
      </c>
      <c r="GW70" s="57">
        <f t="shared" si="424"/>
        <v>-14.237522282054465</v>
      </c>
      <c r="GX70" s="57">
        <f t="shared" si="425"/>
        <v>-9.5249767404423658</v>
      </c>
      <c r="GY70" s="57">
        <f t="shared" si="426"/>
        <v>-11.665372852988682</v>
      </c>
      <c r="GZ70" s="57">
        <f t="shared" si="427"/>
        <v>-11.421224291654749</v>
      </c>
      <c r="HA70" s="57">
        <f t="shared" si="428"/>
        <v>-10.843226627155754</v>
      </c>
      <c r="HB70" s="57">
        <f t="shared" si="429"/>
        <v>-10.359764080203959</v>
      </c>
      <c r="HC70" s="57">
        <f t="shared" si="430"/>
        <v>-10.36116767615032</v>
      </c>
      <c r="HD70" s="57">
        <f t="shared" si="431"/>
        <v>-10.127345313760305</v>
      </c>
      <c r="HE70" s="57">
        <f t="shared" si="432"/>
        <v>-10.127792180453975</v>
      </c>
      <c r="HF70" s="57">
        <f t="shared" si="433"/>
        <v>-9.8988053573389383</v>
      </c>
      <c r="HG70" s="57">
        <f t="shared" si="434"/>
        <v>-9.8988175465532802</v>
      </c>
      <c r="HH70" s="61">
        <f t="shared" si="187"/>
        <v>2.4800000000000013</v>
      </c>
      <c r="HI70" s="57">
        <f t="shared" si="188"/>
        <v>9.8989188548038349</v>
      </c>
      <c r="HJ70" s="57">
        <f t="shared" si="189"/>
        <v>3.0473609242277542</v>
      </c>
      <c r="HK70" s="57">
        <f t="shared" si="190"/>
        <v>4.7266850290357016</v>
      </c>
      <c r="HL70" s="57">
        <f t="shared" si="191"/>
        <v>6.3648314221396349</v>
      </c>
      <c r="HM70" s="57">
        <f t="shared" si="192"/>
        <v>7.7274204142835963</v>
      </c>
      <c r="HN70" s="57">
        <f t="shared" si="193"/>
        <v>8.6683797824808924</v>
      </c>
      <c r="HO70" s="57">
        <f t="shared" si="194"/>
        <v>9.4931230289753774</v>
      </c>
      <c r="HP70" s="57">
        <f t="shared" si="195"/>
        <v>10.168555132629216</v>
      </c>
      <c r="HQ70" s="57">
        <f t="shared" si="196"/>
        <v>11.155298185911038</v>
      </c>
      <c r="HR70" s="57">
        <f t="shared" si="197"/>
        <v>12.441762788038961</v>
      </c>
      <c r="HS70" s="57">
        <f t="shared" si="198"/>
        <v>14.237522282054465</v>
      </c>
      <c r="HT70" s="57">
        <f t="shared" si="199"/>
        <v>9.5249767404423658</v>
      </c>
      <c r="HU70" s="57">
        <f t="shared" si="200"/>
        <v>11.665372852988682</v>
      </c>
      <c r="HV70" s="57">
        <f t="shared" si="201"/>
        <v>11.421224291654749</v>
      </c>
      <c r="HW70" s="57">
        <f t="shared" si="202"/>
        <v>10.843226627155754</v>
      </c>
      <c r="HX70" s="57">
        <f t="shared" si="203"/>
        <v>10.359764080203959</v>
      </c>
      <c r="HY70" s="57">
        <f t="shared" si="204"/>
        <v>10.36116767615032</v>
      </c>
      <c r="HZ70" s="57">
        <f t="shared" si="205"/>
        <v>10.127345313760305</v>
      </c>
      <c r="IA70" s="57">
        <f t="shared" si="206"/>
        <v>10.127792180453975</v>
      </c>
      <c r="IB70" s="57">
        <f t="shared" si="207"/>
        <v>9.8988053573389383</v>
      </c>
      <c r="IC70" s="57">
        <f t="shared" si="208"/>
        <v>9.8988175465532802</v>
      </c>
      <c r="ID70" s="61">
        <f t="shared" si="209"/>
        <v>2.4800000000000013</v>
      </c>
      <c r="IE70" s="57">
        <f t="shared" si="210"/>
        <v>0</v>
      </c>
      <c r="IF70" s="57">
        <f t="shared" si="211"/>
        <v>0</v>
      </c>
      <c r="IG70" s="57">
        <f t="shared" si="212"/>
        <v>0</v>
      </c>
      <c r="IH70" s="57">
        <f t="shared" si="213"/>
        <v>0</v>
      </c>
      <c r="II70" s="57">
        <f t="shared" si="214"/>
        <v>0</v>
      </c>
      <c r="IJ70" s="57">
        <f t="shared" si="215"/>
        <v>0</v>
      </c>
      <c r="IK70" s="57">
        <f t="shared" si="216"/>
        <v>0</v>
      </c>
      <c r="IL70" s="57">
        <f t="shared" si="217"/>
        <v>0</v>
      </c>
      <c r="IM70" s="57">
        <f t="shared" si="218"/>
        <v>0</v>
      </c>
      <c r="IN70" s="57">
        <f t="shared" si="219"/>
        <v>0</v>
      </c>
      <c r="IO70" s="57">
        <f t="shared" si="220"/>
        <v>0</v>
      </c>
      <c r="IP70" s="57">
        <f t="shared" si="221"/>
        <v>0</v>
      </c>
      <c r="IQ70" s="57">
        <f t="shared" si="222"/>
        <v>0</v>
      </c>
      <c r="IR70" s="57">
        <f t="shared" si="223"/>
        <v>0</v>
      </c>
      <c r="IS70" s="57">
        <f t="shared" si="224"/>
        <v>0</v>
      </c>
      <c r="IT70" s="57">
        <f t="shared" si="225"/>
        <v>0</v>
      </c>
      <c r="IU70" s="57">
        <f t="shared" si="226"/>
        <v>0</v>
      </c>
      <c r="IV70" s="57">
        <f t="shared" si="227"/>
        <v>0</v>
      </c>
      <c r="IW70" s="57">
        <f t="shared" si="228"/>
        <v>0</v>
      </c>
      <c r="IX70" s="57">
        <f t="shared" si="229"/>
        <v>0</v>
      </c>
      <c r="IY70" s="57">
        <f t="shared" si="230"/>
        <v>0</v>
      </c>
      <c r="IZ70" s="61">
        <f t="shared" si="231"/>
        <v>2.4800000000000013</v>
      </c>
      <c r="JA70" s="256" t="e">
        <f t="shared" si="349"/>
        <v>#N/A</v>
      </c>
      <c r="JB70" s="256" t="e">
        <f t="shared" si="350"/>
        <v>#N/A</v>
      </c>
      <c r="JC70" s="256" t="e">
        <f t="shared" si="351"/>
        <v>#N/A</v>
      </c>
      <c r="JD70" s="256" t="e">
        <f t="shared" si="352"/>
        <v>#N/A</v>
      </c>
      <c r="JE70" s="256" t="e">
        <f t="shared" si="353"/>
        <v>#N/A</v>
      </c>
      <c r="JF70" s="256" t="e">
        <f t="shared" si="354"/>
        <v>#N/A</v>
      </c>
      <c r="JG70" s="256" t="e">
        <f t="shared" si="355"/>
        <v>#N/A</v>
      </c>
      <c r="JH70" s="256" t="e">
        <f t="shared" si="356"/>
        <v>#N/A</v>
      </c>
      <c r="JI70" s="256" t="e">
        <f t="shared" si="357"/>
        <v>#N/A</v>
      </c>
      <c r="JJ70" s="256" t="e">
        <f t="shared" si="358"/>
        <v>#N/A</v>
      </c>
      <c r="JK70" s="256" t="e">
        <f t="shared" si="359"/>
        <v>#N/A</v>
      </c>
      <c r="JL70" s="256" t="e">
        <f t="shared" si="360"/>
        <v>#N/A</v>
      </c>
      <c r="JM70" s="256" t="e">
        <f t="shared" si="361"/>
        <v>#N/A</v>
      </c>
      <c r="JN70" s="256" t="e">
        <f t="shared" si="362"/>
        <v>#N/A</v>
      </c>
      <c r="JO70" s="256" t="e">
        <f t="shared" si="363"/>
        <v>#N/A</v>
      </c>
      <c r="JP70" s="256" t="e">
        <f t="shared" si="364"/>
        <v>#N/A</v>
      </c>
      <c r="JQ70" s="256" t="e">
        <f t="shared" si="365"/>
        <v>#N/A</v>
      </c>
      <c r="JR70" s="256" t="e">
        <f t="shared" si="366"/>
        <v>#N/A</v>
      </c>
      <c r="JS70" s="256" t="e">
        <f t="shared" si="367"/>
        <v>#N/A</v>
      </c>
      <c r="JT70" s="256" t="e">
        <f t="shared" si="368"/>
        <v>#N/A</v>
      </c>
      <c r="JU70" s="256" t="e">
        <f t="shared" si="369"/>
        <v>#N/A</v>
      </c>
      <c r="JV70" s="61">
        <f t="shared" si="233"/>
        <v>2.4800000000000013</v>
      </c>
      <c r="JW70" s="46">
        <f t="shared" si="478"/>
        <v>0</v>
      </c>
      <c r="JX70" s="46">
        <f t="shared" si="479"/>
        <v>0</v>
      </c>
      <c r="JY70" s="46">
        <f t="shared" si="480"/>
        <v>0</v>
      </c>
      <c r="JZ70" s="46">
        <f t="shared" si="481"/>
        <v>0</v>
      </c>
      <c r="KA70" s="46">
        <f t="shared" si="482"/>
        <v>0</v>
      </c>
      <c r="KB70" s="46">
        <f t="shared" si="483"/>
        <v>0</v>
      </c>
      <c r="KC70" s="46">
        <f t="shared" si="484"/>
        <v>0</v>
      </c>
      <c r="KD70" s="46">
        <f t="shared" si="485"/>
        <v>0</v>
      </c>
      <c r="KE70" s="46">
        <f t="shared" si="486"/>
        <v>0</v>
      </c>
      <c r="KF70" s="46">
        <f t="shared" si="487"/>
        <v>0</v>
      </c>
      <c r="KG70" s="46">
        <f t="shared" si="488"/>
        <v>0</v>
      </c>
      <c r="KH70" s="46">
        <f t="shared" si="489"/>
        <v>0</v>
      </c>
      <c r="KI70" s="46">
        <f t="shared" si="490"/>
        <v>0</v>
      </c>
      <c r="KJ70" s="46">
        <f t="shared" si="491"/>
        <v>0</v>
      </c>
      <c r="KK70" s="46">
        <f t="shared" si="492"/>
        <v>0</v>
      </c>
      <c r="KL70" s="46">
        <f t="shared" si="493"/>
        <v>0</v>
      </c>
      <c r="KM70" s="46">
        <f t="shared" si="494"/>
        <v>0</v>
      </c>
      <c r="KN70" s="46">
        <f t="shared" si="495"/>
        <v>0</v>
      </c>
      <c r="KO70" s="46">
        <f t="shared" si="496"/>
        <v>0</v>
      </c>
      <c r="KP70" s="46">
        <f t="shared" si="497"/>
        <v>0</v>
      </c>
      <c r="KQ70" s="46">
        <f t="shared" si="498"/>
        <v>0</v>
      </c>
      <c r="KR70" s="61">
        <f t="shared" si="255"/>
        <v>2.4800000000000013</v>
      </c>
      <c r="KS70" s="1">
        <f t="shared" si="499"/>
        <v>0</v>
      </c>
      <c r="KT70" s="1">
        <f t="shared" si="500"/>
        <v>0</v>
      </c>
      <c r="KU70" s="1">
        <f t="shared" si="501"/>
        <v>0</v>
      </c>
      <c r="KV70" s="1">
        <f t="shared" si="502"/>
        <v>0</v>
      </c>
      <c r="KW70" s="1">
        <f t="shared" si="503"/>
        <v>0</v>
      </c>
      <c r="KX70" s="1">
        <f t="shared" si="504"/>
        <v>0</v>
      </c>
      <c r="KY70" s="1">
        <f t="shared" si="505"/>
        <v>0</v>
      </c>
      <c r="KZ70" s="1">
        <f t="shared" si="506"/>
        <v>0</v>
      </c>
      <c r="LA70" s="1">
        <f t="shared" si="507"/>
        <v>0</v>
      </c>
      <c r="LB70" s="1">
        <f t="shared" si="508"/>
        <v>0</v>
      </c>
      <c r="LC70" s="1">
        <f t="shared" si="509"/>
        <v>0</v>
      </c>
      <c r="LD70" s="1">
        <f t="shared" si="510"/>
        <v>0</v>
      </c>
      <c r="LE70" s="1">
        <f t="shared" si="511"/>
        <v>0</v>
      </c>
      <c r="LF70" s="1">
        <f t="shared" si="512"/>
        <v>0</v>
      </c>
      <c r="LG70" s="1">
        <f t="shared" si="513"/>
        <v>0</v>
      </c>
      <c r="LH70" s="1">
        <f t="shared" si="514"/>
        <v>0</v>
      </c>
      <c r="LI70" s="1">
        <f t="shared" si="515"/>
        <v>0</v>
      </c>
      <c r="LJ70" s="1">
        <f t="shared" si="516"/>
        <v>0</v>
      </c>
      <c r="LK70" s="1">
        <f t="shared" si="517"/>
        <v>0</v>
      </c>
      <c r="LL70" s="1">
        <f t="shared" si="518"/>
        <v>0</v>
      </c>
      <c r="LM70" s="1">
        <f t="shared" si="519"/>
        <v>0</v>
      </c>
      <c r="LN70" s="61">
        <f t="shared" si="277"/>
        <v>2.4800000000000013</v>
      </c>
      <c r="LO70" s="57">
        <f t="shared" si="278"/>
        <v>2.2689643649673981</v>
      </c>
      <c r="LP70" s="57">
        <f t="shared" si="279"/>
        <v>14.3382781357731</v>
      </c>
      <c r="LQ70" s="57">
        <f t="shared" si="280"/>
        <v>13.448982849170275</v>
      </c>
      <c r="LR70" s="57">
        <f t="shared" si="281"/>
        <v>11.449540645614769</v>
      </c>
      <c r="LS70" s="57">
        <f t="shared" si="282"/>
        <v>8.7077766003415977</v>
      </c>
      <c r="LT70" s="57">
        <f t="shared" si="283"/>
        <v>5.7582519075185683</v>
      </c>
      <c r="LU70" s="57">
        <f t="shared" si="284"/>
        <v>3.7393282314392455</v>
      </c>
      <c r="LV70" s="57">
        <f t="shared" si="285"/>
        <v>2.2195606175217715</v>
      </c>
      <c r="LW70" s="57">
        <f t="shared" si="286"/>
        <v>1.6506618997466378</v>
      </c>
      <c r="LX70" s="57">
        <f t="shared" si="287"/>
        <v>1.5773390263482916</v>
      </c>
      <c r="LY70" s="57">
        <f t="shared" si="288"/>
        <v>1.963603229361359</v>
      </c>
      <c r="LZ70" s="57">
        <f t="shared" si="289"/>
        <v>9.7610822308373688</v>
      </c>
      <c r="MA70" s="57">
        <f t="shared" si="290"/>
        <v>7.1028423634348101</v>
      </c>
      <c r="MB70" s="57">
        <f t="shared" si="291"/>
        <v>4.9683396065783088</v>
      </c>
      <c r="MC70" s="57">
        <f t="shared" si="292"/>
        <v>3.9434253236174244</v>
      </c>
      <c r="MD70" s="57">
        <f t="shared" si="293"/>
        <v>3.0861421543557528</v>
      </c>
      <c r="ME70" s="57">
        <f t="shared" si="294"/>
        <v>3.0886310321164916</v>
      </c>
      <c r="MF70" s="57">
        <f t="shared" si="295"/>
        <v>2.6740136493682263</v>
      </c>
      <c r="MG70" s="57">
        <f t="shared" si="296"/>
        <v>2.674806040211744</v>
      </c>
      <c r="MH70" s="57">
        <f t="shared" si="297"/>
        <v>2.2687631095298877</v>
      </c>
      <c r="MI70" s="57">
        <f t="shared" si="298"/>
        <v>2.2687847236308456</v>
      </c>
      <c r="MJ70" s="61">
        <f t="shared" si="299"/>
        <v>2.4800000000000013</v>
      </c>
      <c r="MK70" s="57" t="e">
        <f t="shared" si="435"/>
        <v>#N/A</v>
      </c>
      <c r="ML70" s="57" t="e">
        <f t="shared" si="370"/>
        <v>#N/A</v>
      </c>
      <c r="MM70" s="57" t="e">
        <f t="shared" si="371"/>
        <v>#N/A</v>
      </c>
      <c r="MN70" s="57" t="e">
        <f t="shared" si="372"/>
        <v>#N/A</v>
      </c>
      <c r="MO70" s="57" t="e">
        <f t="shared" si="373"/>
        <v>#N/A</v>
      </c>
      <c r="MP70" s="57" t="e">
        <f t="shared" si="374"/>
        <v>#N/A</v>
      </c>
      <c r="MQ70" s="57" t="e">
        <f t="shared" si="375"/>
        <v>#N/A</v>
      </c>
      <c r="MR70" s="57" t="e">
        <f t="shared" si="376"/>
        <v>#N/A</v>
      </c>
      <c r="MS70" s="57" t="e">
        <f t="shared" si="377"/>
        <v>#N/A</v>
      </c>
      <c r="MT70" s="57" t="e">
        <f t="shared" si="378"/>
        <v>#N/A</v>
      </c>
      <c r="MU70" s="57" t="e">
        <f t="shared" si="379"/>
        <v>#N/A</v>
      </c>
      <c r="MV70" s="57" t="e">
        <f t="shared" si="380"/>
        <v>#N/A</v>
      </c>
      <c r="MW70" s="57" t="e">
        <f t="shared" si="381"/>
        <v>#N/A</v>
      </c>
      <c r="MX70" s="57" t="e">
        <f t="shared" si="382"/>
        <v>#N/A</v>
      </c>
      <c r="MY70" s="57" t="e">
        <f t="shared" si="383"/>
        <v>#N/A</v>
      </c>
      <c r="MZ70" s="57" t="e">
        <f t="shared" si="384"/>
        <v>#N/A</v>
      </c>
      <c r="NA70" s="57" t="e">
        <f t="shared" si="385"/>
        <v>#N/A</v>
      </c>
      <c r="NB70" s="57" t="e">
        <f t="shared" si="386"/>
        <v>#N/A</v>
      </c>
      <c r="NC70" s="57" t="e">
        <f t="shared" si="387"/>
        <v>#N/A</v>
      </c>
      <c r="ND70" s="57" t="e">
        <f t="shared" si="388"/>
        <v>#N/A</v>
      </c>
      <c r="NE70" s="57" t="e">
        <f t="shared" si="389"/>
        <v>#N/A</v>
      </c>
      <c r="NF70" s="61">
        <f t="shared" si="320"/>
        <v>2.4800000000000013</v>
      </c>
      <c r="NG70" s="256">
        <f>IF(OY69=0,MIN('Drive Train'!$F$35-FQ69*$C$19*'Drive Train'!$F$39,NG69+$C$39)-$C$7,IF(LO69-1&lt;=0,0,IF($C$37=Motors!$C$30,MAX(MAX(NG$8:NG69)*-1,NG69-$C$39),MAX(0,MAX(NG$8:NG69)*-1,NG69-$C$39))))</f>
        <v>0</v>
      </c>
      <c r="NH70" s="256">
        <f>IF(OZ69=0,MIN('Drive Train'!$F$35-FR69*$C$19*'Drive Train'!$F$39,NH69+$C$39)-$C$7,IF(LP69-1&lt;=0,0,IF($C$37=Motors!$C$30,MAX(MAX(NH$8:NH69)*-1,NH69-$C$39),MAX(0,MAX(NH$8:NH69)*-1,NH69-$C$39))))</f>
        <v>0</v>
      </c>
      <c r="NI70" s="256">
        <f>IF(PA69=0,MIN('Drive Train'!$F$35-FS69*$C$19*'Drive Train'!$F$39,NI69+$C$39)-$C$7,IF(LQ69-1&lt;=0,0,IF($C$37=Motors!$C$30,MAX(MAX(NI$8:NI69)*-1,NI69-$C$39),MAX(0,MAX(NI$8:NI69)*-1,NI69-$C$39))))</f>
        <v>0</v>
      </c>
      <c r="NJ70" s="256">
        <f>IF(PB69=0,MIN('Drive Train'!$F$35-FT69*$C$19*'Drive Train'!$F$39,NJ69+$C$39)-$C$7,IF(LR69-1&lt;=0,0,IF($C$37=Motors!$C$30,MAX(MAX(NJ$8:NJ69)*-1,NJ69-$C$39),MAX(0,MAX(NJ$8:NJ69)*-1,NJ69-$C$39))))</f>
        <v>0</v>
      </c>
      <c r="NK70" s="256">
        <f>IF(PC69=0,MIN('Drive Train'!$F$35-FU69*$C$19*'Drive Train'!$F$39,NK69+$C$39)-$C$7,IF(LS69-1&lt;=0,0,IF($C$37=Motors!$C$30,MAX(MAX(NK$8:NK69)*-1,NK69-$C$39),MAX(0,MAX(NK$8:NK69)*-1,NK69-$C$39))))</f>
        <v>0</v>
      </c>
      <c r="NL70" s="256">
        <f>IF(PD69=0,MIN('Drive Train'!$F$35-FV69*$C$19*'Drive Train'!$F$39,NL69+$C$39)-$C$7,IF(LT69-1&lt;=0,0,IF($C$37=Motors!$C$30,MAX(MAX(NL$8:NL69)*-1,NL69-$C$39),MAX(0,MAX(NL$8:NL69)*-1,NL69-$C$39))))</f>
        <v>0</v>
      </c>
      <c r="NM70" s="256">
        <f>IF(PE69=0,MIN('Drive Train'!$F$35-FW69*$C$19*'Drive Train'!$F$39,NM69+$C$39)-$C$7,IF(LU69-1&lt;=0,0,IF($C$37=Motors!$C$30,MAX(MAX(NM$8:NM69)*-1,NM69-$C$39),MAX(0,MAX(NM$8:NM69)*-1,NM69-$C$39))))</f>
        <v>0</v>
      </c>
      <c r="NN70" s="256">
        <f>IF(PF69=0,MIN('Drive Train'!$F$35-FX69*$C$19*'Drive Train'!$F$39,NN69+$C$39)-$C$7,IF(LV69-1&lt;=0,0,IF($C$37=Motors!$C$30,MAX(MAX(NN$8:NN69)*-1,NN69-$C$39),MAX(0,MAX(NN$8:NN69)*-1,NN69-$C$39))))</f>
        <v>0</v>
      </c>
      <c r="NO70" s="256">
        <f>IF(PG69=0,MIN('Drive Train'!$F$35-FY69*$C$19*'Drive Train'!$F$39,NO69+$C$39)-$C$7,IF(LW69-1&lt;=0,0,IF($C$37=Motors!$C$30,MAX(MAX(NO$8:NO69)*-1,NO69-$C$39),MAX(0,MAX(NO$8:NO69)*-1,NO69-$C$39))))</f>
        <v>0</v>
      </c>
      <c r="NP70" s="256">
        <f>IF(PH69=0,MIN('Drive Train'!$F$35-FZ69*$C$19*'Drive Train'!$F$39,NP69+$C$39)-$C$7,IF(LX69-1&lt;=0,0,IF($C$37=Motors!$C$30,MAX(MAX(NP$8:NP69)*-1,NP69-$C$39),MAX(0,MAX(NP$8:NP69)*-1,NP69-$C$39))))</f>
        <v>0</v>
      </c>
      <c r="NQ70" s="256">
        <f>IF(PI69=0,MIN('Drive Train'!$F$35-GA69*$C$19*'Drive Train'!$F$39,NQ69+$C$39)-$C$7,IF(LY69-1&lt;=0,0,IF($C$37=Motors!$C$30,MAX(MAX(NQ$8:NQ69)*-1,NQ69-$C$39),MAX(0,MAX(NQ$8:NQ69)*-1,NQ69-$C$39))))</f>
        <v>0</v>
      </c>
      <c r="NR70" s="256">
        <f>IF(PJ69=0,MIN('Drive Train'!$F$35-GB69*$C$19*'Drive Train'!$F$39,NR69+$C$39)-$C$7,IF(LZ69-1&lt;=0,0,IF($C$37=Motors!$C$30,MAX(MAX(NR$8:NR69)*-1,NR69-$C$39),MAX(0,MAX(NR$8:NR69)*-1,NR69-$C$39))))</f>
        <v>0</v>
      </c>
      <c r="NS70" s="256">
        <f>IF(PK69=0,MIN('Drive Train'!$F$35-GC69*$C$19*'Drive Train'!$F$39,NS69+$C$39)-$C$7,IF(MA69-1&lt;=0,0,IF($C$37=Motors!$C$30,MAX(MAX(NS$8:NS69)*-1,NS69-$C$39),MAX(0,MAX(NS$8:NS69)*-1,NS69-$C$39))))</f>
        <v>0</v>
      </c>
      <c r="NT70" s="256">
        <f>IF(PL69=0,MIN('Drive Train'!$F$35-GD69*$C$19*'Drive Train'!$F$39,NT69+$C$39)-$C$7,IF(MB69-1&lt;=0,0,IF($C$37=Motors!$C$30,MAX(MAX(NT$8:NT69)*-1,NT69-$C$39),MAX(0,MAX(NT$8:NT69)*-1,NT69-$C$39))))</f>
        <v>0</v>
      </c>
      <c r="NU70" s="256">
        <f>IF(PM69=0,MIN('Drive Train'!$F$35-GE69*$C$19*'Drive Train'!$F$39,NU69+$C$39)-$C$7,IF(MC69-1&lt;=0,0,IF($C$37=Motors!$C$30,MAX(MAX(NU$8:NU69)*-1,NU69-$C$39),MAX(0,MAX(NU$8:NU69)*-1,NU69-$C$39))))</f>
        <v>0</v>
      </c>
      <c r="NV70" s="256">
        <f>IF(PN69=0,MIN('Drive Train'!$F$35-GF69*$C$19*'Drive Train'!$F$39,NV69+$C$39)-$C$7,IF(MD69-1&lt;=0,0,IF($C$37=Motors!$C$30,MAX(MAX(NV$8:NV69)*-1,NV69-$C$39),MAX(0,MAX(NV$8:NV69)*-1,NV69-$C$39))))</f>
        <v>0</v>
      </c>
      <c r="NW70" s="256">
        <f>IF(PO69=0,MIN('Drive Train'!$F$35-GG69*$C$19*'Drive Train'!$F$39,NW69+$C$39)-$C$7,IF(ME69-1&lt;=0,0,IF($C$37=Motors!$C$30,MAX(MAX(NW$8:NW69)*-1,NW69-$C$39),MAX(0,MAX(NW$8:NW69)*-1,NW69-$C$39))))</f>
        <v>0</v>
      </c>
      <c r="NX70" s="256">
        <f>IF(PP69=0,MIN('Drive Train'!$F$35-GH69*$C$19*'Drive Train'!$F$39,NX69+$C$39)-$C$7,IF(MF69-1&lt;=0,0,IF($C$37=Motors!$C$30,MAX(MAX(NX$8:NX69)*-1,NX69-$C$39),MAX(0,MAX(NX$8:NX69)*-1,NX69-$C$39))))</f>
        <v>0</v>
      </c>
      <c r="NY70" s="256">
        <f>IF(PQ69=0,MIN('Drive Train'!$F$35-GI69*$C$19*'Drive Train'!$F$39,NY69+$C$39)-$C$7,IF(MG69-1&lt;=0,0,IF($C$37=Motors!$C$30,MAX(MAX(NY$8:NY69)*-1,NY69-$C$39),MAX(0,MAX(NY$8:NY69)*-1,NY69-$C$39))))</f>
        <v>0</v>
      </c>
      <c r="NZ70" s="256">
        <f>IF(PR69=0,MIN('Drive Train'!$F$35-GJ69*$C$19*'Drive Train'!$F$39,NZ69+$C$39)-$C$7,IF(MH69-1&lt;=0,0,IF($C$37=Motors!$C$30,MAX(MAX(NZ$8:NZ69)*-1,NZ69-$C$39),MAX(0,MAX(NZ$8:NZ69)*-1,NZ69-$C$39))))</f>
        <v>0</v>
      </c>
      <c r="OA70" s="256">
        <f>IF(PS69=0,MIN('Drive Train'!$F$35-GK69*$C$19*'Drive Train'!$F$39,OA69+$C$39)-$C$7,IF(MI69-1&lt;=0,0,IF($C$37=Motors!$C$30,MAX(MAX(OA$8:OA69)*-1,OA69-$C$39),MAX(0,MAX(OA$8:OA69)*-1,OA69-$C$39))))</f>
        <v>0</v>
      </c>
      <c r="OB70" s="61">
        <f t="shared" si="321"/>
        <v>2.4800000000000013</v>
      </c>
      <c r="OC70" s="256">
        <f>'Drive Train'!$F$35-(FQ70*$C$13)*$C$19*'Drive Train'!$F$39</f>
        <v>12.23503</v>
      </c>
      <c r="OD70" s="256">
        <f>'Drive Train'!$F$35-(FR70*$C$13)*$C$19*'Drive Train'!$F$39</f>
        <v>12.23503</v>
      </c>
      <c r="OE70" s="256">
        <f>'Drive Train'!$F$35-(FS70*$C$13)*$C$19*'Drive Train'!$F$39</f>
        <v>12.23503</v>
      </c>
      <c r="OF70" s="256">
        <f>'Drive Train'!$F$35-(FT70*$C$13)*$C$19*'Drive Train'!$F$39</f>
        <v>12.23503</v>
      </c>
      <c r="OG70" s="256">
        <f>'Drive Train'!$F$35-(FU70*$C$13)*$C$19*'Drive Train'!$F$39</f>
        <v>12.23503</v>
      </c>
      <c r="OH70" s="256">
        <f>'Drive Train'!$F$35-(FV70*$C$13)*$C$19*'Drive Train'!$F$39</f>
        <v>12.23503</v>
      </c>
      <c r="OI70" s="256">
        <f>'Drive Train'!$F$35-(FW70*$C$13)*$C$19*'Drive Train'!$F$39</f>
        <v>12.23503</v>
      </c>
      <c r="OJ70" s="256">
        <f>'Drive Train'!$F$35-(FX70*$C$13)*$C$19*'Drive Train'!$F$39</f>
        <v>12.23503</v>
      </c>
      <c r="OK70" s="256">
        <f>'Drive Train'!$F$35-(FY70*$C$13)*$C$19*'Drive Train'!$F$39</f>
        <v>12.23503</v>
      </c>
      <c r="OL70" s="256">
        <f>'Drive Train'!$F$35-(FZ70*$C$13)*$C$19*'Drive Train'!$F$39</f>
        <v>12.23503</v>
      </c>
      <c r="OM70" s="256">
        <f>'Drive Train'!$F$35-(GA70*$C$13)*$C$19*'Drive Train'!$F$39</f>
        <v>12.23503</v>
      </c>
      <c r="ON70" s="256">
        <f>'Drive Train'!$F$35-(GB70*$C$13)*$C$19*'Drive Train'!$F$39</f>
        <v>12.23503</v>
      </c>
      <c r="OO70" s="256">
        <f>'Drive Train'!$F$35-(GC70*$C$13)*$C$19*'Drive Train'!$F$39</f>
        <v>12.23503</v>
      </c>
      <c r="OP70" s="256">
        <f>'Drive Train'!$F$35-(GD70*$C$13)*$C$19*'Drive Train'!$F$39</f>
        <v>12.23503</v>
      </c>
      <c r="OQ70" s="256">
        <f>'Drive Train'!$F$35-(GE70*$C$13)*$C$19*'Drive Train'!$F$39</f>
        <v>12.23503</v>
      </c>
      <c r="OR70" s="256">
        <f>'Drive Train'!$F$35-(GF70*$C$13)*$C$19*'Drive Train'!$F$39</f>
        <v>12.23503</v>
      </c>
      <c r="OS70" s="256">
        <f>'Drive Train'!$F$35-(GG70*$C$13)*$C$19*'Drive Train'!$F$39</f>
        <v>12.23503</v>
      </c>
      <c r="OT70" s="256">
        <f>'Drive Train'!$F$35-(GH70*$C$13)*$C$19*'Drive Train'!$F$39</f>
        <v>12.23503</v>
      </c>
      <c r="OU70" s="256">
        <f>'Drive Train'!$F$35-(GI70*$C$13)*$C$19*'Drive Train'!$F$39</f>
        <v>12.23503</v>
      </c>
      <c r="OV70" s="256">
        <f>'Drive Train'!$F$35-(GJ70*$C$13)*$C$19*'Drive Train'!$F$39</f>
        <v>12.23503</v>
      </c>
      <c r="OW70" s="256">
        <f>'Drive Train'!$F$35-(GK70*$C$13)*$C$19*'Drive Train'!$F$39</f>
        <v>12.23503</v>
      </c>
      <c r="OX70" s="61">
        <f t="shared" si="322"/>
        <v>2.4800000000000013</v>
      </c>
      <c r="OY70" s="1">
        <f>IF(PU70&gt;='Drive Train'!$F$29,1,0)</f>
        <v>1</v>
      </c>
      <c r="OZ70" s="1">
        <f>IF(PV70&gt;='Drive Train'!$F$29,1,0)</f>
        <v>1</v>
      </c>
      <c r="PA70" s="1">
        <f>IF(PW70&gt;='Drive Train'!$F$29,1,0)</f>
        <v>1</v>
      </c>
      <c r="PB70" s="1">
        <f>IF(PX70&gt;='Drive Train'!$F$29,1,0)</f>
        <v>1</v>
      </c>
      <c r="PC70" s="1">
        <f>IF(PY70&gt;='Drive Train'!$F$29,1,0)</f>
        <v>1</v>
      </c>
      <c r="PD70" s="1">
        <f>IF(PZ70&gt;='Drive Train'!$F$29,1,0)</f>
        <v>1</v>
      </c>
      <c r="PE70" s="1">
        <f>IF(QA70&gt;='Drive Train'!$F$29,1,0)</f>
        <v>1</v>
      </c>
      <c r="PF70" s="1">
        <f>IF(QB70&gt;='Drive Train'!$F$29,1,0)</f>
        <v>1</v>
      </c>
      <c r="PG70" s="1">
        <f>IF(QC70&gt;='Drive Train'!$F$29,1,0)</f>
        <v>1</v>
      </c>
      <c r="PH70" s="1">
        <f>IF(QD70&gt;='Drive Train'!$F$29,1,0)</f>
        <v>1</v>
      </c>
      <c r="PI70" s="1">
        <f>IF(QE70&gt;='Drive Train'!$F$29,1,0)</f>
        <v>1</v>
      </c>
      <c r="PJ70" s="1">
        <f>IF(QF70&gt;='Drive Train'!$F$29,1,0)</f>
        <v>1</v>
      </c>
      <c r="PK70" s="1">
        <f>IF(QG70&gt;='Drive Train'!$F$29,1,0)</f>
        <v>1</v>
      </c>
      <c r="PL70" s="1">
        <f>IF(QH70&gt;='Drive Train'!$F$29,1,0)</f>
        <v>1</v>
      </c>
      <c r="PM70" s="1">
        <f>IF(QI70&gt;='Drive Train'!$F$29,1,0)</f>
        <v>1</v>
      </c>
      <c r="PN70" s="1">
        <f>IF(QJ70&gt;='Drive Train'!$F$29,1,0)</f>
        <v>1</v>
      </c>
      <c r="PO70" s="1">
        <f>IF(QK70&gt;='Drive Train'!$F$29,1,0)</f>
        <v>1</v>
      </c>
      <c r="PP70" s="1">
        <f>IF(QL70&gt;='Drive Train'!$F$29,1,0)</f>
        <v>1</v>
      </c>
      <c r="PQ70" s="1">
        <f>IF(QM70&gt;='Drive Train'!$F$29,1,0)</f>
        <v>1</v>
      </c>
      <c r="PR70" s="1">
        <f>IF(QN70&gt;='Drive Train'!$F$29,1,0)</f>
        <v>1</v>
      </c>
      <c r="PS70" s="1">
        <f>IF(QO70&gt;='Drive Train'!$F$29,1,0)</f>
        <v>1</v>
      </c>
      <c r="PT70" s="253">
        <f t="shared" si="323"/>
        <v>2.4800000000000013</v>
      </c>
      <c r="PU70" s="57">
        <f t="shared" si="324"/>
        <v>21.323380697754224</v>
      </c>
      <c r="PV70" s="57">
        <f t="shared" si="325"/>
        <v>23.719415121279063</v>
      </c>
      <c r="PW70" s="57">
        <f t="shared" si="326"/>
        <v>27.621569621849723</v>
      </c>
      <c r="PX70" s="57">
        <f t="shared" si="327"/>
        <v>28.6707732097173</v>
      </c>
      <c r="PY70" s="57">
        <f t="shared" si="328"/>
        <v>27.642135928484571</v>
      </c>
      <c r="PZ70" s="57">
        <f t="shared" si="329"/>
        <v>25.243021320824589</v>
      </c>
      <c r="QA70" s="57">
        <f t="shared" si="330"/>
        <v>23.136988229879503</v>
      </c>
      <c r="QB70" s="57">
        <f t="shared" si="331"/>
        <v>21.08032746327342</v>
      </c>
      <c r="QC70" s="57">
        <f t="shared" si="332"/>
        <v>19.748590567940354</v>
      </c>
      <c r="QD70" s="57">
        <f t="shared" si="333"/>
        <v>18.701933021817492</v>
      </c>
      <c r="QE70" s="57">
        <f t="shared" si="334"/>
        <v>17.867279481166701</v>
      </c>
      <c r="QF70" s="57">
        <f t="shared" si="335"/>
        <v>18.924373774687293</v>
      </c>
      <c r="QG70" s="57">
        <f t="shared" si="336"/>
        <v>20.461715909986054</v>
      </c>
      <c r="QH70" s="57">
        <f t="shared" si="337"/>
        <v>20.873566559245731</v>
      </c>
      <c r="QI70" s="57">
        <f t="shared" si="338"/>
        <v>21.074361620741673</v>
      </c>
      <c r="QJ70" s="57">
        <f t="shared" si="339"/>
        <v>20.995812880924284</v>
      </c>
      <c r="QK70" s="57">
        <f t="shared" si="340"/>
        <v>21.43567205867976</v>
      </c>
      <c r="QL70" s="57">
        <f t="shared" si="341"/>
        <v>21.34505856618788</v>
      </c>
      <c r="QM70" s="57">
        <f t="shared" si="342"/>
        <v>21.531552266612163</v>
      </c>
      <c r="QN70" s="57">
        <f t="shared" si="343"/>
        <v>21.264341991919892</v>
      </c>
      <c r="QO70" s="57">
        <f t="shared" si="344"/>
        <v>21.270063759249588</v>
      </c>
      <c r="QP70" s="61">
        <f t="shared" si="345"/>
        <v>2.4800000000000013</v>
      </c>
      <c r="QQ70" s="57">
        <f t="shared" si="436"/>
        <v>3.4695548865589357E-2</v>
      </c>
      <c r="QR70" s="57">
        <f t="shared" si="437"/>
        <v>3.4695548865589357E-2</v>
      </c>
      <c r="QS70" s="57">
        <f t="shared" si="438"/>
        <v>3.4695548865589357E-2</v>
      </c>
      <c r="QT70" s="57">
        <f t="shared" si="439"/>
        <v>3.4695548865589357E-2</v>
      </c>
      <c r="QU70" s="57">
        <f t="shared" si="440"/>
        <v>3.4695548865589357E-2</v>
      </c>
      <c r="QV70" s="57">
        <f t="shared" si="441"/>
        <v>3.4695548865589357E-2</v>
      </c>
      <c r="QW70" s="57">
        <f t="shared" si="442"/>
        <v>3.4695548865589357E-2</v>
      </c>
      <c r="QX70" s="57">
        <f t="shared" si="443"/>
        <v>3.4695548865589357E-2</v>
      </c>
      <c r="QY70" s="57">
        <f t="shared" si="444"/>
        <v>3.4695548865589357E-2</v>
      </c>
      <c r="QZ70" s="57">
        <f t="shared" si="445"/>
        <v>3.4695548865589357E-2</v>
      </c>
      <c r="RA70" s="57">
        <f t="shared" si="446"/>
        <v>3.4695548865589357E-2</v>
      </c>
      <c r="RB70" s="57">
        <f t="shared" si="447"/>
        <v>3.4695548865589357E-2</v>
      </c>
      <c r="RC70" s="57">
        <f t="shared" si="448"/>
        <v>3.4695548865589357E-2</v>
      </c>
      <c r="RD70" s="57">
        <f t="shared" si="449"/>
        <v>3.4695548865589357E-2</v>
      </c>
      <c r="RE70" s="57">
        <f t="shared" si="450"/>
        <v>3.4695548865589357E-2</v>
      </c>
      <c r="RF70" s="57">
        <f t="shared" si="451"/>
        <v>3.4695548865589357E-2</v>
      </c>
      <c r="RG70" s="57">
        <f t="shared" si="452"/>
        <v>3.4695548865589357E-2</v>
      </c>
      <c r="RH70" s="57">
        <f t="shared" si="453"/>
        <v>3.4695548865589357E-2</v>
      </c>
      <c r="RI70" s="57">
        <f t="shared" si="454"/>
        <v>3.4695548865589357E-2</v>
      </c>
      <c r="RJ70" s="57">
        <f t="shared" si="455"/>
        <v>3.4695548865589357E-2</v>
      </c>
      <c r="RK70" s="57">
        <f t="shared" si="456"/>
        <v>3.4695548865589357E-2</v>
      </c>
      <c r="RL70" s="61">
        <f t="shared" si="346"/>
        <v>2.4800000000000013</v>
      </c>
      <c r="RM70" s="2">
        <f>IF(AND(LO70&gt;=LO$6*'Drive Train'!$AA$52,LO70&lt;=LO$6*'Drive Train'!$AA$53,KS70=0,JW70=0,EU70&gt;0),$C$17,0)</f>
        <v>0</v>
      </c>
      <c r="RN70" s="2">
        <f>IF(AND(LP70&gt;=LP$6*'Drive Train'!$AA$52,LP70&lt;=LP$6*'Drive Train'!$AA$53,KT70=0,JX70=0,EV70&gt;0),$C$17,0)</f>
        <v>0</v>
      </c>
      <c r="RO70" s="2">
        <f>IF(AND(LQ70&gt;=LQ$6*'Drive Train'!$AA$52,LQ70&lt;=LQ$6*'Drive Train'!$AA$53,KU70=0,JY70=0,EW70&gt;0),$C$17,0)</f>
        <v>0</v>
      </c>
      <c r="RP70" s="2">
        <f>IF(AND(LR70&gt;=LR$6*'Drive Train'!$AA$52,LR70&lt;=LR$6*'Drive Train'!$AA$53,KV70=0,JZ70=0,EX70&gt;0),$C$17,0)</f>
        <v>0</v>
      </c>
      <c r="RQ70" s="2">
        <f>IF(AND(LS70&gt;=LS$6*'Drive Train'!$AA$52,LS70&lt;=LS$6*'Drive Train'!$AA$53,KW70=0,KA70=0,EY70&gt;0),$C$17,0)</f>
        <v>0</v>
      </c>
      <c r="RR70" s="2">
        <f>IF(AND(LT70&gt;=LT$6*'Drive Train'!$AA$52,LT70&lt;=LT$6*'Drive Train'!$AA$53,KX70=0,KB70=0,EZ70&gt;0),$C$17,0)</f>
        <v>0</v>
      </c>
      <c r="RS70" s="2">
        <f>IF(AND(LU70&gt;=LU$6*'Drive Train'!$AA$52,LU70&lt;=LU$6*'Drive Train'!$AA$53,KY70=0,KC70=0,FA70&gt;0),$C$17,0)</f>
        <v>0</v>
      </c>
      <c r="RT70" s="2">
        <f>IF(AND(LV70&gt;=LV$6*'Drive Train'!$AA$52,LV70&lt;=LV$6*'Drive Train'!$AA$53,KZ70=0,KD70=0,FB70&gt;0),$C$17,0)</f>
        <v>0</v>
      </c>
      <c r="RU70" s="2">
        <f>IF(AND(LW70&gt;=LW$6*'Drive Train'!$AA$52,LW70&lt;=LW$6*'Drive Train'!$AA$53,LA70=0,KE70=0,FC70&gt;0),$C$17,0)</f>
        <v>0</v>
      </c>
      <c r="RV70" s="2">
        <f>IF(AND(LX70&gt;=LX$6*'Drive Train'!$AA$52,LX70&lt;=LX$6*'Drive Train'!$AA$53,LB70=0,KF70=0,FD70&gt;0),$C$17,0)</f>
        <v>0</v>
      </c>
      <c r="RW70" s="2">
        <f>IF(AND(LY70&gt;=LY$6*'Drive Train'!$AA$52,LY70&lt;=LY$6*'Drive Train'!$AA$53,LC70=0,KG70=0,FE70&gt;0),$C$17,0)</f>
        <v>0</v>
      </c>
      <c r="RX70" s="2">
        <f>IF(AND(LZ70&gt;=LZ$6*'Drive Train'!$AA$52,LZ70&lt;=LZ$6*'Drive Train'!$AA$53,LD70=0,KH70=0,FF70&gt;0),$C$17,0)</f>
        <v>0</v>
      </c>
      <c r="RY70" s="2">
        <f>IF(AND(MA70&gt;=MA$6*'Drive Train'!$AA$52,MA70&lt;=MA$6*'Drive Train'!$AA$53,LE70=0,KI70=0,FG70&gt;0),$C$17,0)</f>
        <v>0</v>
      </c>
      <c r="RZ70" s="2">
        <f>IF(AND(MB70&gt;=MB$6*'Drive Train'!$AA$52,MB70&lt;=MB$6*'Drive Train'!$AA$53,LF70=0,KJ70=0,FH70&gt;0),$C$17,0)</f>
        <v>0</v>
      </c>
      <c r="SA70" s="2">
        <f>IF(AND(MC70&gt;=MC$6*'Drive Train'!$AA$52,MC70&lt;=MC$6*'Drive Train'!$AA$53,LG70=0,KK70=0,FI70&gt;0),$C$17,0)</f>
        <v>0</v>
      </c>
      <c r="SB70" s="2">
        <f>IF(AND(MD70&gt;=MD$6*'Drive Train'!$AA$52,MD70&lt;=MD$6*'Drive Train'!$AA$53,LH70=0,KL70=0,FJ70&gt;0),$C$17,0)</f>
        <v>0</v>
      </c>
      <c r="SC70" s="2">
        <f>IF(AND(ME70&gt;=ME$6*'Drive Train'!$AA$52,ME70&lt;=ME$6*'Drive Train'!$AA$53,LI70=0,KM70=0,FK70&gt;0),$C$17,0)</f>
        <v>0</v>
      </c>
      <c r="SD70" s="2">
        <f>IF(AND(MF70&gt;=MF$6*'Drive Train'!$AA$52,MF70&lt;=MF$6*'Drive Train'!$AA$53,LJ70=0,KN70=0,FL70&gt;0),$C$17,0)</f>
        <v>0</v>
      </c>
      <c r="SE70" s="2">
        <f>IF(AND(MG70&gt;=MG$6*'Drive Train'!$AA$52,MG70&lt;=MG$6*'Drive Train'!$AA$53,LK70=0,KO70=0,FM70&gt;0),$C$17,0)</f>
        <v>0</v>
      </c>
      <c r="SF70" s="2">
        <f>IF(AND(MH70&gt;=MH$6*'Drive Train'!$AA$52,MH70&lt;=MH$6*'Drive Train'!$AA$53,LL70=0,KP70=0,FN70&gt;0),$C$17,0)</f>
        <v>0</v>
      </c>
      <c r="SG70" s="2">
        <f>IF(AND(MI70&gt;=MI$6*'Drive Train'!$AA$52,MI70&lt;=MI$6*'Drive Train'!$AA$53,LM70=0,KQ70=0,FO70&gt;0),$C$17,0)</f>
        <v>0</v>
      </c>
      <c r="SH70" s="61">
        <f t="shared" si="347"/>
        <v>2.4800000000000013</v>
      </c>
      <c r="SI70" s="2">
        <f>IF(AND(EU70&lt;0,KS70=0,LO70&gt;=LO$6*'Drive Train'!$AA$52,LO70&lt;=LO$6*'Drive Train'!$AA$53,OY70=1,JW70=0),$C$17,0)</f>
        <v>0</v>
      </c>
      <c r="SJ70" s="2">
        <f>IF(AND(EV70&lt;0,KT70=0,LP70&gt;=LP$6*'Drive Train'!$AA$52,LP70&lt;=LP$6*'Drive Train'!$AA$53,OZ70=1,JX70=0),$C$17,0)</f>
        <v>0.04</v>
      </c>
      <c r="SK70" s="2">
        <f>IF(AND(EW70&lt;0,KU70=0,LQ70&gt;=LQ$6*'Drive Train'!$AA$52,LQ70&lt;=LQ$6*'Drive Train'!$AA$53,PA70=1,JY70=0),$C$17,0)</f>
        <v>0.04</v>
      </c>
      <c r="SL70" s="2">
        <f>IF(AND(EX70&lt;0,KV70=0,LR70&gt;=LR$6*'Drive Train'!$AA$52,LR70&lt;=LR$6*'Drive Train'!$AA$53,PB70=1,JZ70=0),$C$17,0)</f>
        <v>0.04</v>
      </c>
      <c r="SM70" s="2">
        <f>IF(AND(EY70&lt;0,KW70=0,LS70&gt;=LS$6*'Drive Train'!$AA$52,LS70&lt;=LS$6*'Drive Train'!$AA$53,PC70=1,KA70=0),$C$17,0)</f>
        <v>0.04</v>
      </c>
      <c r="SN70" s="2">
        <f>IF(AND(EZ70&lt;0,KX70=0,LT70&gt;=LT$6*'Drive Train'!$AA$52,LT70&lt;=LT$6*'Drive Train'!$AA$53,PD70=1,KB70=0),$C$17,0)</f>
        <v>0</v>
      </c>
      <c r="SO70" s="2">
        <f>IF(AND(FA70&lt;0,KY70=0,LU70&gt;=LU$6*'Drive Train'!$AA$52,LU70&lt;=LU$6*'Drive Train'!$AA$53,PE70=1,KC70=0),$C$17,0)</f>
        <v>0</v>
      </c>
      <c r="SP70" s="2">
        <f>IF(AND(FB70&lt;0,KZ70=0,LV70&gt;=LV$6*'Drive Train'!$AA$52,LV70&lt;=LV$6*'Drive Train'!$AA$53,PF70=1,KD70=0),$C$17,0)</f>
        <v>0</v>
      </c>
      <c r="SQ70" s="2">
        <f>IF(AND(FC70&lt;0,LA70=0,LW70&gt;=LW$6*'Drive Train'!$AA$52,LW70&lt;=LW$6*'Drive Train'!$AA$53,PG70=1,KE70=0),$C$17,0)</f>
        <v>0</v>
      </c>
      <c r="SR70" s="2">
        <f>IF(AND(FD70&lt;0,LB70=0,LX70&gt;=LX$6*'Drive Train'!$AA$52,LX70&lt;=LX$6*'Drive Train'!$AA$53,PH70=1,KF70=0),$C$17,0)</f>
        <v>0</v>
      </c>
      <c r="SS70" s="2">
        <f>IF(AND(FE70&lt;0,LC70=0,LY70&gt;=LY$6*'Drive Train'!$AA$52,LY70&lt;=LY$6*'Drive Train'!$AA$53,PI70=1,KG70=0),$C$17,0)</f>
        <v>0</v>
      </c>
      <c r="ST70" s="2">
        <f>IF(AND(FF70&lt;0,LD70=0,LZ70&gt;=LZ$6*'Drive Train'!$AA$52,LZ70&lt;=LZ$6*'Drive Train'!$AA$53,PJ70=1,KH70=0),$C$17,0)</f>
        <v>0.04</v>
      </c>
      <c r="SU70" s="2">
        <f>IF(AND(FG70&lt;0,LE70=0,MA70&gt;=MA$6*'Drive Train'!$AA$52,MA70&lt;=MA$6*'Drive Train'!$AA$53,PK70=1,KI70=0),$C$17,0)</f>
        <v>0.04</v>
      </c>
      <c r="SV70" s="2">
        <f>IF(AND(FH70&lt;0,LF70=0,MB70&gt;=MB$6*'Drive Train'!$AA$52,MB70&lt;=MB$6*'Drive Train'!$AA$53,PL70=1,KJ70=0),$C$17,0)</f>
        <v>0</v>
      </c>
      <c r="SW70" s="2">
        <f>IF(AND(FI70&lt;0,LG70=0,MC70&gt;=MC$6*'Drive Train'!$AA$52,MC70&lt;=MC$6*'Drive Train'!$AA$53,PM70=1,KK70=0),$C$17,0)</f>
        <v>0</v>
      </c>
      <c r="SX70" s="2">
        <f>IF(AND(FJ70&lt;0,LH70=0,MD70&gt;=MD$6*'Drive Train'!$AA$52,MD70&lt;=MD$6*'Drive Train'!$AA$53,PN70=1,KL70=0),$C$17,0)</f>
        <v>0</v>
      </c>
      <c r="SY70" s="2">
        <f>IF(AND(FK70&lt;0,LI70=0,ME70&gt;=ME$6*'Drive Train'!$AA$52,ME70&lt;=ME$6*'Drive Train'!$AA$53,PO70=1,KM70=0),$C$17,0)</f>
        <v>0</v>
      </c>
      <c r="SZ70" s="2">
        <f>IF(AND(FL70&lt;0,LJ70=0,MF70&gt;=MF$6*'Drive Train'!$AA$52,MF70&lt;=MF$6*'Drive Train'!$AA$53,PP70=1,KN70=0),$C$17,0)</f>
        <v>0</v>
      </c>
      <c r="TA70" s="2">
        <f>IF(AND(FM70&lt;0,LK70=0,MG70&gt;=MG$6*'Drive Train'!$AA$52,MG70&lt;=MG$6*'Drive Train'!$AA$53,PQ70=1,KO70=0),$C$17,0)</f>
        <v>0</v>
      </c>
      <c r="TB70" s="2">
        <f>IF(AND(FN70&lt;0,LL70=0,MH70&gt;=MH$6*'Drive Train'!$AA$52,MH70&lt;=MH$6*'Drive Train'!$AA$53,PR70=1,KP70=0),$C$17,0)</f>
        <v>0</v>
      </c>
      <c r="TC70" s="2">
        <f>IF(AND(FO70&lt;0,LM70=0,MI70&gt;=MI$6*'Drive Train'!$AA$52,MI70&lt;=MI$6*'Drive Train'!$AA$53,PS70=1,KQ70=0),$C$17,0)</f>
        <v>0</v>
      </c>
      <c r="TD70" s="144">
        <f t="shared" si="348"/>
        <v>2.4800000000000013</v>
      </c>
    </row>
    <row r="71" spans="2:524" x14ac:dyDescent="0.2">
      <c r="B71" s="20"/>
      <c r="C71" s="3" t="s">
        <v>45</v>
      </c>
      <c r="E71" s="24">
        <f t="shared" ref="E71:O71" si="537">$C$32*E46/$C$19+$C$33*E46</f>
        <v>0.20886676600713383</v>
      </c>
      <c r="F71" s="24">
        <f t="shared" si="537"/>
        <v>0.74595273573976362</v>
      </c>
      <c r="G71" s="24">
        <f t="shared" si="537"/>
        <v>0.51642881705060562</v>
      </c>
      <c r="H71" s="24">
        <f t="shared" si="537"/>
        <v>0.39491615421516901</v>
      </c>
      <c r="I71" s="24">
        <f t="shared" si="537"/>
        <v>0.31969402960275589</v>
      </c>
      <c r="J71" s="24">
        <f t="shared" si="537"/>
        <v>0.268542984866315</v>
      </c>
      <c r="K71" s="24">
        <f t="shared" si="537"/>
        <v>0.23150257316061634</v>
      </c>
      <c r="L71" s="24">
        <f t="shared" si="537"/>
        <v>0.20344165520175372</v>
      </c>
      <c r="M71" s="24">
        <f t="shared" si="537"/>
        <v>0.18144796274751004</v>
      </c>
      <c r="N71" s="24">
        <f t="shared" si="537"/>
        <v>0.16374572247946032</v>
      </c>
      <c r="O71" s="24">
        <f t="shared" si="537"/>
        <v>0.14919054714795271</v>
      </c>
      <c r="R71" s="63">
        <f t="shared" si="160"/>
        <v>2.5200000000000014</v>
      </c>
      <c r="S71" s="2">
        <f>NG71/'Drive Train'!$F$35</f>
        <v>0</v>
      </c>
      <c r="T71" s="2">
        <f>NH71/'Drive Train'!$F$35</f>
        <v>0</v>
      </c>
      <c r="U71" s="2">
        <f>NI71/'Drive Train'!$F$35</f>
        <v>0</v>
      </c>
      <c r="V71" s="2">
        <f>NJ71/'Drive Train'!$F$35</f>
        <v>0</v>
      </c>
      <c r="W71" s="2">
        <f>NK71/'Drive Train'!$F$35</f>
        <v>0</v>
      </c>
      <c r="X71" s="2">
        <f>NL71/'Drive Train'!$F$35</f>
        <v>0</v>
      </c>
      <c r="Y71" s="2">
        <f>NM71/'Drive Train'!$F$35</f>
        <v>0</v>
      </c>
      <c r="Z71" s="2">
        <f>NN71/'Drive Train'!$F$35</f>
        <v>0</v>
      </c>
      <c r="AA71" s="2">
        <f>NO71/'Drive Train'!$F$35</f>
        <v>0</v>
      </c>
      <c r="AB71" s="2">
        <f>NP71/'Drive Train'!$F$35</f>
        <v>0</v>
      </c>
      <c r="AC71" s="2">
        <f>NQ71/'Drive Train'!$F$35</f>
        <v>0</v>
      </c>
      <c r="AD71" s="2">
        <f>NR71/'Drive Train'!$F$35</f>
        <v>0</v>
      </c>
      <c r="AE71" s="2">
        <f>NS71/'Drive Train'!$F$35</f>
        <v>0</v>
      </c>
      <c r="AF71" s="2">
        <f>NT71/'Drive Train'!$F$35</f>
        <v>0</v>
      </c>
      <c r="AG71" s="2">
        <f>NU71/'Drive Train'!$F$35</f>
        <v>0</v>
      </c>
      <c r="AH71" s="2">
        <f>NV71/'Drive Train'!$F$35</f>
        <v>0</v>
      </c>
      <c r="AI71" s="2">
        <f>NW71/'Drive Train'!$F$35</f>
        <v>0</v>
      </c>
      <c r="AJ71" s="2">
        <f>NX71/'Drive Train'!$F$35</f>
        <v>0</v>
      </c>
      <c r="AK71" s="2">
        <f>NY71/'Drive Train'!$F$35</f>
        <v>0</v>
      </c>
      <c r="AL71" s="2">
        <f>NZ71/'Drive Train'!$F$35</f>
        <v>0</v>
      </c>
      <c r="AM71" s="2">
        <f>OA71/'Drive Train'!$F$35</f>
        <v>0</v>
      </c>
      <c r="AN71" s="61">
        <f t="shared" si="161"/>
        <v>2.5200000000000014</v>
      </c>
      <c r="AO71" s="46">
        <f>LO71*12*60/(PI() * 'Drive Train'!$F$15)/S$6*ABS(S71)</f>
        <v>0</v>
      </c>
      <c r="AP71" s="46">
        <f>LP71*12*60/(PI() * 'Drive Train'!$F$15)/T$6*ABS(T71)</f>
        <v>0</v>
      </c>
      <c r="AQ71" s="46">
        <f>LQ71*12*60/(PI() * 'Drive Train'!$F$15)/U$6*ABS(U71)</f>
        <v>0</v>
      </c>
      <c r="AR71" s="46">
        <f>LR71*12*60/(PI() * 'Drive Train'!$F$15)/V$6*ABS(V71)</f>
        <v>0</v>
      </c>
      <c r="AS71" s="46">
        <f>LS71*12*60/(PI() * 'Drive Train'!$F$15)/W$6*ABS(W71)</f>
        <v>0</v>
      </c>
      <c r="AT71" s="46">
        <f>LT71*12*60/(PI() * 'Drive Train'!$F$15)/X$6*ABS(X71)</f>
        <v>0</v>
      </c>
      <c r="AU71" s="46">
        <f>LU71*12*60/(PI() * 'Drive Train'!$F$15)/Y$6*ABS(Y71)</f>
        <v>0</v>
      </c>
      <c r="AV71" s="46">
        <f>LV71*12*60/(PI() * 'Drive Train'!$F$15)/Z$6*ABS(Z71)</f>
        <v>0</v>
      </c>
      <c r="AW71" s="46">
        <f>LW71*12*60/(PI() * 'Drive Train'!$F$15)/AA$6*ABS(AA71)</f>
        <v>0</v>
      </c>
      <c r="AX71" s="46">
        <f>LX71*12*60/(PI() * 'Drive Train'!$F$15)/AB$6*ABS(AB71)</f>
        <v>0</v>
      </c>
      <c r="AY71" s="46">
        <f>LY71*12*60/(PI() * 'Drive Train'!$F$15)/AC$6*ABS(AC71)</f>
        <v>0</v>
      </c>
      <c r="AZ71" s="46">
        <f>LZ71*12*60/(PI() * 'Drive Train'!$F$15)/AD$6*ABS(AD71)</f>
        <v>0</v>
      </c>
      <c r="BA71" s="46">
        <f>MA71*12*60/(PI() * 'Drive Train'!$F$15)/AE$6*ABS(AE71)</f>
        <v>0</v>
      </c>
      <c r="BB71" s="46">
        <f>MB71*12*60/(PI() * 'Drive Train'!$F$15)/AF$6*ABS(AF71)</f>
        <v>0</v>
      </c>
      <c r="BC71" s="46">
        <f>MC71*12*60/(PI() * 'Drive Train'!$F$15)/AG$6*ABS(AG71)</f>
        <v>0</v>
      </c>
      <c r="BD71" s="46">
        <f>MD71*12*60/(PI() * 'Drive Train'!$F$15)/AH$6*ABS(AH71)</f>
        <v>0</v>
      </c>
      <c r="BE71" s="46">
        <f>ME71*12*60/(PI() * 'Drive Train'!$F$15)/AI$6*ABS(AI71)</f>
        <v>0</v>
      </c>
      <c r="BF71" s="46">
        <f>MF71*12*60/(PI() * 'Drive Train'!$F$15)/AJ$6*ABS(AJ71)</f>
        <v>0</v>
      </c>
      <c r="BG71" s="46">
        <f>MG71*12*60/(PI() * 'Drive Train'!$F$15)/AK$6*ABS(AK71)</f>
        <v>0</v>
      </c>
      <c r="BH71" s="46">
        <f>MH71*12*60/(PI() * 'Drive Train'!$F$15)/AL$6*ABS(AL71)</f>
        <v>0</v>
      </c>
      <c r="BI71" s="46">
        <f>MI71*12*60/(PI() * 'Drive Train'!$F$15)/AM$6*ABS(AM71)</f>
        <v>0</v>
      </c>
      <c r="BJ71" s="61">
        <f t="shared" si="390"/>
        <v>2.5200000000000014</v>
      </c>
      <c r="BK71" s="2">
        <f>IF(OR(KS70=1,AND($C$37=Motors!$C$32,OY70=1)),0,IF(NG71=0,-(CG70+$C$15)/($C$14-$C$15)*$C$12,($C$11*S71-AO71)/($C$11*S71)*$C$12*S71))</f>
        <v>0</v>
      </c>
      <c r="BL71" s="2">
        <f>IF(OR(KT70=1,AND($C$37=Motors!$C$32,OZ70=1)),0,IF(NH71=0,-(CH70+$C$15)/($C$14-$C$15)*$C$12,($C$11*T71-AP71)/($C$11*T71)*$C$12*T71))</f>
        <v>0</v>
      </c>
      <c r="BM71" s="2">
        <f>IF(OR(KU70=1,AND($C$37=Motors!$C$32,PA70=1)),0,IF(NI71=0,-(CI70+$C$15)/($C$14-$C$15)*$C$12,($C$11*U71-AQ71)/($C$11*U71)*$C$12*U71))</f>
        <v>0</v>
      </c>
      <c r="BN71" s="2">
        <f>IF(OR(KV70=1,AND($C$37=Motors!$C$32,PB70=1)),0,IF(NJ71=0,-(CJ70+$C$15)/($C$14-$C$15)*$C$12,($C$11*V71-AR71)/($C$11*V71)*$C$12*V71))</f>
        <v>0</v>
      </c>
      <c r="BO71" s="2">
        <f>IF(OR(KW70=1,AND($C$37=Motors!$C$32,PC70=1)),0,IF(NK71=0,-(CK70+$C$15)/($C$14-$C$15)*$C$12,($C$11*W71-AS71)/($C$11*W71)*$C$12*W71))</f>
        <v>0</v>
      </c>
      <c r="BP71" s="2">
        <f>IF(OR(KX70=1,AND($C$37=Motors!$C$32,PD70=1)),0,IF(NL71=0,-(CL70+$C$15)/($C$14-$C$15)*$C$12,($C$11*X71-AT71)/($C$11*X71)*$C$12*X71))</f>
        <v>0</v>
      </c>
      <c r="BQ71" s="2">
        <f>IF(OR(KY70=1,AND($C$37=Motors!$C$32,PE70=1)),0,IF(NM71=0,-(CM70+$C$15)/($C$14-$C$15)*$C$12,($C$11*Y71-AU71)/($C$11*Y71)*$C$12*Y71))</f>
        <v>0</v>
      </c>
      <c r="BR71" s="2">
        <f>IF(OR(KZ70=1,AND($C$37=Motors!$C$32,PF70=1)),0,IF(NN71=0,-(CN70+$C$15)/($C$14-$C$15)*$C$12,($C$11*Z71-AV71)/($C$11*Z71)*$C$12*Z71))</f>
        <v>0</v>
      </c>
      <c r="BS71" s="2">
        <f>IF(OR(LA70=1,AND($C$37=Motors!$C$32,PG70=1)),0,IF(NO71=0,-(CO70+$C$15)/($C$14-$C$15)*$C$12,($C$11*AA71-AW71)/($C$11*AA71)*$C$12*AA71))</f>
        <v>0</v>
      </c>
      <c r="BT71" s="2">
        <f>IF(OR(LB70=1,AND($C$37=Motors!$C$32,PH70=1)),0,IF(NP71=0,-(CP70+$C$15)/($C$14-$C$15)*$C$12,($C$11*AB71-AX71)/($C$11*AB71)*$C$12*AB71))</f>
        <v>0</v>
      </c>
      <c r="BU71" s="2">
        <f>IF(OR(LC70=1,AND($C$37=Motors!$C$32,PI70=1)),0,IF(NQ71=0,-(CQ70+$C$15)/($C$14-$C$15)*$C$12,($C$11*AC71-AY71)/($C$11*AC71)*$C$12*AC71))</f>
        <v>0</v>
      </c>
      <c r="BV71" s="2">
        <f>IF(OR(LD70=1,AND($C$37=Motors!$C$32,PJ70=1)),0,IF(NR71=0,-(CR70+$C$15)/($C$14-$C$15)*$C$12,($C$11*AD71-AZ71)/($C$11*AD71)*$C$12*AD71))</f>
        <v>0</v>
      </c>
      <c r="BW71" s="2">
        <f>IF(OR(LE70=1,AND($C$37=Motors!$C$32,PK70=1)),0,IF(NS71=0,-(CS70+$C$15)/($C$14-$C$15)*$C$12,($C$11*AE71-BA71)/($C$11*AE71)*$C$12*AE71))</f>
        <v>0</v>
      </c>
      <c r="BX71" s="2">
        <f>IF(OR(LF70=1,AND($C$37=Motors!$C$32,PL70=1)),0,IF(NT71=0,-(CT70+$C$15)/($C$14-$C$15)*$C$12,($C$11*AF71-BB71)/($C$11*AF71)*$C$12*AF71))</f>
        <v>0</v>
      </c>
      <c r="BY71" s="2">
        <f>IF(OR(LG70=1,AND($C$37=Motors!$C$32,PM70=1)),0,IF(NU71=0,-(CU70+$C$15)/($C$14-$C$15)*$C$12,($C$11*AG71-BC71)/($C$11*AG71)*$C$12*AG71))</f>
        <v>0</v>
      </c>
      <c r="BZ71" s="2">
        <f>IF(OR(LH70=1,AND($C$37=Motors!$C$32,PN70=1)),0,IF(NV71=0,-(CV70+$C$15)/($C$14-$C$15)*$C$12,($C$11*AH71-BD71)/($C$11*AH71)*$C$12*AH71))</f>
        <v>0</v>
      </c>
      <c r="CA71" s="2">
        <f>IF(OR(LI70=1,AND($C$37=Motors!$C$32,PO70=1)),0,IF(NW71=0,-(CW70+$C$15)/($C$14-$C$15)*$C$12,($C$11*AI71-BE71)/($C$11*AI71)*$C$12*AI71))</f>
        <v>0</v>
      </c>
      <c r="CB71" s="2">
        <f>IF(OR(LJ70=1,AND($C$37=Motors!$C$32,PP70=1)),0,IF(NX71=0,-(CX70+$C$15)/($C$14-$C$15)*$C$12,($C$11*AJ71-BF71)/($C$11*AJ71)*$C$12*AJ71))</f>
        <v>0</v>
      </c>
      <c r="CC71" s="2">
        <f>IF(OR(LK70=1,AND($C$37=Motors!$C$32,PQ70=1)),0,IF(NY71=0,-(CY70+$C$15)/($C$14-$C$15)*$C$12,($C$11*AK71-BG71)/($C$11*AK71)*$C$12*AK71))</f>
        <v>0</v>
      </c>
      <c r="CD71" s="2">
        <f>IF(OR(LL70=1,AND($C$37=Motors!$C$32,PR70=1)),0,IF(NZ71=0,-(CZ70+$C$15)/($C$14-$C$15)*$C$12,($C$11*AL71-BH71)/($C$11*AL71)*$C$12*AL71))</f>
        <v>0</v>
      </c>
      <c r="CE71" s="2">
        <f>IF(OR(LM70=1,AND($C$37=Motors!$C$32,PS70=1)),0,IF(OA71=0,-(DA70+$C$15)/($C$14-$C$15)*$C$12,($C$11*AM71-BI71)/($C$11*AM71)*$C$12*AM71))</f>
        <v>0</v>
      </c>
      <c r="CF71" s="61">
        <f t="shared" si="391"/>
        <v>2.5200000000000014</v>
      </c>
      <c r="CG71" s="57">
        <f>IF(AND(KS70=1,OY70=1),0,ABS(BK71/$C$12*($C$14-$C$15)+$C$15) *'Drive Train'!$AA$49 + CG70*(1-'Drive Train'!$AA$49))</f>
        <v>2.7495000000000003</v>
      </c>
      <c r="CH71" s="57">
        <f>IF(AND(KT70=1,OZ70=1),0,ABS(BL71/$C$12*($C$14-$C$15)+$C$15) *'Drive Train'!$AA$49 + CH70*(1-'Drive Train'!$AA$49))</f>
        <v>2.7495000000000003</v>
      </c>
      <c r="CI71" s="57">
        <f>IF(AND(KU70=1,PA70=1),0,ABS(BM71/$C$12*($C$14-$C$15)+$C$15) *'Drive Train'!$AA$49 + CI70*(1-'Drive Train'!$AA$49))</f>
        <v>2.7495000000000003</v>
      </c>
      <c r="CJ71" s="57">
        <f>IF(AND(KV70=1,PB70=1),0,ABS(BN71/$C$12*($C$14-$C$15)+$C$15) *'Drive Train'!$AA$49 + CJ70*(1-'Drive Train'!$AA$49))</f>
        <v>2.7495000000000003</v>
      </c>
      <c r="CK71" s="57">
        <f>IF(AND(KW70=1,PC70=1),0,ABS(BO71/$C$12*($C$14-$C$15)+$C$15) *'Drive Train'!$AA$49 + CK70*(1-'Drive Train'!$AA$49))</f>
        <v>2.7495000000000003</v>
      </c>
      <c r="CL71" s="57">
        <f>IF(AND(KX70=1,PD70=1),0,ABS(BP71/$C$12*($C$14-$C$15)+$C$15) *'Drive Train'!$AA$49 + CL70*(1-'Drive Train'!$AA$49))</f>
        <v>2.7495000000000003</v>
      </c>
      <c r="CM71" s="57">
        <f>IF(AND(KY70=1,PE70=1),0,ABS(BQ71/$C$12*($C$14-$C$15)+$C$15) *'Drive Train'!$AA$49 + CM70*(1-'Drive Train'!$AA$49))</f>
        <v>2.7495000000000003</v>
      </c>
      <c r="CN71" s="57">
        <f>IF(AND(KZ70=1,PF70=1),0,ABS(BR71/$C$12*($C$14-$C$15)+$C$15) *'Drive Train'!$AA$49 + CN70*(1-'Drive Train'!$AA$49))</f>
        <v>2.7495000000000003</v>
      </c>
      <c r="CO71" s="57">
        <f>IF(AND(LA70=1,PG70=1),0,ABS(BS71/$C$12*($C$14-$C$15)+$C$15) *'Drive Train'!$AA$49 + CO70*(1-'Drive Train'!$AA$49))</f>
        <v>2.7495000000000003</v>
      </c>
      <c r="CP71" s="57">
        <f>IF(AND(LB70=1,PH70=1),0,ABS(BT71/$C$12*($C$14-$C$15)+$C$15) *'Drive Train'!$AA$49 + CP70*(1-'Drive Train'!$AA$49))</f>
        <v>2.7495000000000003</v>
      </c>
      <c r="CQ71" s="57">
        <f>IF(AND(LC70=1,PI70=1),0,ABS(BU71/$C$12*($C$14-$C$15)+$C$15) *'Drive Train'!$AA$49 + CQ70*(1-'Drive Train'!$AA$49))</f>
        <v>2.7495000000000003</v>
      </c>
      <c r="CR71" s="57">
        <f>IF(AND(LD70=1,PJ70=1),0,ABS(BV71/$C$12*($C$14-$C$15)+$C$15) *'Drive Train'!$AA$49 + CR70*(1-'Drive Train'!$AA$49))</f>
        <v>2.7495000000000003</v>
      </c>
      <c r="CS71" s="57">
        <f>IF(AND(LE70=1,PK70=1),0,ABS(BW71/$C$12*($C$14-$C$15)+$C$15) *'Drive Train'!$AA$49 + CS70*(1-'Drive Train'!$AA$49))</f>
        <v>2.7495000000000003</v>
      </c>
      <c r="CT71" s="57">
        <f>IF(AND(LF70=1,PL70=1),0,ABS(BX71/$C$12*($C$14-$C$15)+$C$15) *'Drive Train'!$AA$49 + CT70*(1-'Drive Train'!$AA$49))</f>
        <v>2.7495000000000003</v>
      </c>
      <c r="CU71" s="57">
        <f>IF(AND(LG70=1,PM70=1),0,ABS(BY71/$C$12*($C$14-$C$15)+$C$15) *'Drive Train'!$AA$49 + CU70*(1-'Drive Train'!$AA$49))</f>
        <v>2.7495000000000003</v>
      </c>
      <c r="CV71" s="57">
        <f>IF(AND(LH70=1,PN70=1),0,ABS(BZ71/$C$12*($C$14-$C$15)+$C$15) *'Drive Train'!$AA$49 + CV70*(1-'Drive Train'!$AA$49))</f>
        <v>2.7495000000000003</v>
      </c>
      <c r="CW71" s="57">
        <f>IF(AND(LI70=1,PO70=1),0,ABS(CA71/$C$12*($C$14-$C$15)+$C$15) *'Drive Train'!$AA$49 + CW70*(1-'Drive Train'!$AA$49))</f>
        <v>2.7495000000000003</v>
      </c>
      <c r="CX71" s="57">
        <f>IF(AND(LJ70=1,PP70=1),0,ABS(CB71/$C$12*($C$14-$C$15)+$C$15) *'Drive Train'!$AA$49 + CX70*(1-'Drive Train'!$AA$49))</f>
        <v>2.7495000000000003</v>
      </c>
      <c r="CY71" s="57">
        <f>IF(AND(LK70=1,PQ70=1),0,ABS(CC71/$C$12*($C$14-$C$15)+$C$15) *'Drive Train'!$AA$49 + CY70*(1-'Drive Train'!$AA$49))</f>
        <v>2.7495000000000003</v>
      </c>
      <c r="CZ71" s="57">
        <f>IF(AND(LL70=1,PR70=1),0,ABS(CD71/$C$12*($C$14-$C$15)+$C$15) *'Drive Train'!$AA$49 + CZ70*(1-'Drive Train'!$AA$49))</f>
        <v>2.7495000000000003</v>
      </c>
      <c r="DA71" s="57">
        <f>IF(AND(LM70=1,PS70=1),0,ABS(CE71/$C$12*($C$14-$C$15)+$C$15) *'Drive Train'!$AA$49 + DA70*(1-'Drive Train'!$AA$49))</f>
        <v>2.7495000000000003</v>
      </c>
      <c r="DB71" s="61">
        <f t="shared" si="162"/>
        <v>2.5200000000000014</v>
      </c>
      <c r="DC71" s="57">
        <f t="shared" si="392"/>
        <v>2.7495000000000003</v>
      </c>
      <c r="DD71" s="57">
        <f t="shared" si="393"/>
        <v>2.7495000000000003</v>
      </c>
      <c r="DE71" s="57">
        <f t="shared" si="394"/>
        <v>2.7495000000000003</v>
      </c>
      <c r="DF71" s="57">
        <f t="shared" si="395"/>
        <v>2.7495000000000003</v>
      </c>
      <c r="DG71" s="57">
        <f t="shared" si="396"/>
        <v>2.7495000000000003</v>
      </c>
      <c r="DH71" s="57">
        <f t="shared" si="397"/>
        <v>2.7495000000000003</v>
      </c>
      <c r="DI71" s="57">
        <f t="shared" si="398"/>
        <v>2.7495000000000003</v>
      </c>
      <c r="DJ71" s="57">
        <f t="shared" si="399"/>
        <v>2.7495000000000003</v>
      </c>
      <c r="DK71" s="57">
        <f t="shared" si="400"/>
        <v>2.7495000000000003</v>
      </c>
      <c r="DL71" s="57">
        <f t="shared" si="401"/>
        <v>2.7495000000000003</v>
      </c>
      <c r="DM71" s="57">
        <f t="shared" si="402"/>
        <v>2.7495000000000003</v>
      </c>
      <c r="DN71" s="57">
        <f t="shared" si="403"/>
        <v>2.7495000000000003</v>
      </c>
      <c r="DO71" s="57">
        <f t="shared" si="404"/>
        <v>2.7495000000000003</v>
      </c>
      <c r="DP71" s="57">
        <f t="shared" si="405"/>
        <v>2.7495000000000003</v>
      </c>
      <c r="DQ71" s="57">
        <f t="shared" si="406"/>
        <v>2.7495000000000003</v>
      </c>
      <c r="DR71" s="57">
        <f t="shared" si="407"/>
        <v>2.7495000000000003</v>
      </c>
      <c r="DS71" s="57">
        <f t="shared" si="408"/>
        <v>2.7495000000000003</v>
      </c>
      <c r="DT71" s="57">
        <f t="shared" si="409"/>
        <v>2.7495000000000003</v>
      </c>
      <c r="DU71" s="57">
        <f t="shared" si="410"/>
        <v>2.7495000000000003</v>
      </c>
      <c r="DV71" s="57">
        <f t="shared" si="411"/>
        <v>2.7495000000000003</v>
      </c>
      <c r="DW71" s="57">
        <f t="shared" si="412"/>
        <v>2.7495000000000003</v>
      </c>
      <c r="DX71" s="61">
        <f t="shared" si="163"/>
        <v>2.5200000000000014</v>
      </c>
      <c r="DY71" s="2">
        <f>IF(OY71=0,($C$23/0.4536*IF(ISNA(MK70),'Drive Train'!$F$16,'Drive Train'!$F$17)*4.448*$C$24*S$6)*SIGN(BK71),BK71)</f>
        <v>0</v>
      </c>
      <c r="DZ71" s="2">
        <f>IF(OZ71=0,($C$23/0.4536*IF(ISNA(ML70),'Drive Train'!$F$16,'Drive Train'!$F$17)*4.448*$C$24*$C$21*T$6)*SIGN(BL71),BL71)</f>
        <v>0</v>
      </c>
      <c r="EA71" s="2">
        <f>IF(PA71=0,($C$23/0.4536*IF(ISNA(MM70),'Drive Train'!$F$16,'Drive Train'!$F$17)*4.448*$C$24*$C$21*U$6)*SIGN(BM71),BM71)</f>
        <v>0</v>
      </c>
      <c r="EB71" s="2">
        <f>IF(PB71=0,($C$23/0.4536*IF(ISNA(MN70),'Drive Train'!$F$16,'Drive Train'!$F$17)*4.448*$C$24*$C$21*V$6)*SIGN(BN71),BN71)</f>
        <v>0</v>
      </c>
      <c r="EC71" s="2">
        <f>IF(PC71=0,($C$23/0.4536*IF(ISNA(MO70),'Drive Train'!$F$16,'Drive Train'!$F$17)*4.448*$C$24*$C$21*W$6)*SIGN(BO71),BO71)</f>
        <v>0</v>
      </c>
      <c r="ED71" s="2">
        <f>IF(PD71=0,($C$23/0.4536*IF(ISNA(MP70),'Drive Train'!$F$16,'Drive Train'!$F$17)*4.448*$C$24*$C$21*X$6)*SIGN(BP71),BP71)</f>
        <v>0</v>
      </c>
      <c r="EE71" s="2">
        <f>IF(PE71=0,($C$23/0.4536*IF(ISNA(MQ70),'Drive Train'!$F$16,'Drive Train'!$F$17)*4.448*$C$24*$C$21*Y$6)*SIGN(BQ71),BQ71)</f>
        <v>0</v>
      </c>
      <c r="EF71" s="2">
        <f>IF(PF71=0,($C$23/0.4536*IF(ISNA(MR70),'Drive Train'!$F$16,'Drive Train'!$F$17)*4.448*$C$24*$C$21*Z$6)*SIGN(BR71),BR71)</f>
        <v>0</v>
      </c>
      <c r="EG71" s="2">
        <f>IF(PG71=0,($C$23/0.4536*IF(ISNA(MS70),'Drive Train'!$F$16,'Drive Train'!$F$17)*4.448*$C$24*$C$21*AA$6)*SIGN(BS71),BS71)</f>
        <v>0</v>
      </c>
      <c r="EH71" s="2">
        <f>IF(PH71=0,($C$23/0.4536*IF(ISNA(MT70),'Drive Train'!$F$16,'Drive Train'!$F$17)*4.448*$C$24*$C$21*AB$6)*SIGN(BT71),BT71)</f>
        <v>0</v>
      </c>
      <c r="EI71" s="2">
        <f>IF(PI71=0,($C$23/0.4536*IF(ISNA(MU70),'Drive Train'!$F$16,'Drive Train'!$F$17)*4.448*$C$24*$C$21*AC$6)*SIGN(BU71),BU71)</f>
        <v>0</v>
      </c>
      <c r="EJ71" s="2">
        <f>IF(PJ71=0,($C$23/0.4536*IF(ISNA(MV70),'Drive Train'!$F$16,'Drive Train'!$F$17)*4.448*$C$24*$C$21*AD$6)*SIGN(BV71),BV71)</f>
        <v>0</v>
      </c>
      <c r="EK71" s="2">
        <f>IF(PK71=0,($C$23/0.4536*IF(ISNA(MW70),'Drive Train'!$F$16,'Drive Train'!$F$17)*4.448*$C$24*$C$21*AE$6)*SIGN(BW71),BW71)</f>
        <v>0</v>
      </c>
      <c r="EL71" s="2">
        <f>IF(PL71=0,($C$23/0.4536*IF(ISNA(MX70),'Drive Train'!$F$16,'Drive Train'!$F$17)*4.448*$C$24*$C$21*AF$6)*SIGN(BX71),BX71)</f>
        <v>0</v>
      </c>
      <c r="EM71" s="2">
        <f>IF(PM71=0,($C$23/0.4536*IF(ISNA(MY70),'Drive Train'!$F$16,'Drive Train'!$F$17)*4.448*$C$24*$C$21*AG$6)*SIGN(BY71),BY71)</f>
        <v>0</v>
      </c>
      <c r="EN71" s="2">
        <f>IF(PN71=0,($C$23/0.4536*IF(ISNA(MZ70),'Drive Train'!$F$16,'Drive Train'!$F$17)*4.448*$C$24*$C$21*AH$6)*SIGN(BZ71),BZ71)</f>
        <v>0</v>
      </c>
      <c r="EO71" s="2">
        <f>IF(PO71=0,($C$23/0.4536*IF(ISNA(NA70),'Drive Train'!$F$16,'Drive Train'!$F$17)*4.448*$C$24*$C$21*AI$6)*SIGN(CA71),CA71)</f>
        <v>0</v>
      </c>
      <c r="EP71" s="2">
        <f>IF(PP71=0,($C$23/0.4536*IF(ISNA(NB70),'Drive Train'!$F$16,'Drive Train'!$F$17)*4.448*$C$24*$C$21*AJ$6)*SIGN(CB71),CB71)</f>
        <v>0</v>
      </c>
      <c r="EQ71" s="2">
        <f>IF(PQ71=0,($C$23/0.4536*IF(ISNA(NC70),'Drive Train'!$F$16,'Drive Train'!$F$17)*4.448*$C$24*$C$21*AK$6)*SIGN(CC71),CC71)</f>
        <v>0</v>
      </c>
      <c r="ER71" s="2">
        <f>IF(PR71=0,($C$23/0.4536*IF(ISNA(ND70),'Drive Train'!$F$16,'Drive Train'!$F$17)*4.448*$C$24*$C$21*AL$6)*SIGN(CD71),CD71)</f>
        <v>0</v>
      </c>
      <c r="ES71" s="2">
        <f>IF(PS71=0,($C$23/0.4536*IF(ISNA(NE70),'Drive Train'!$F$16,'Drive Train'!$F$17)*4.448*$C$24*$C$21*AM$6)*SIGN(CE71),CE71)</f>
        <v>0</v>
      </c>
      <c r="ET71" s="61">
        <f t="shared" si="413"/>
        <v>2.5200000000000014</v>
      </c>
      <c r="EU71" s="255">
        <f>MAX(MIN(IF(AND(OY70=1,NG71&lt;0),-1,1)*(DC71-$C$15)/($C$14-$C$15)*$C$12*$C$21-$C$33*LO71/AO$6 -  OY70*$C$33/$C$21,DY70/$C$19),MAX(EU$8:EU70)*-1)</f>
        <v>-0.37383718485615319</v>
      </c>
      <c r="EV71" s="255">
        <f>MAX(MIN(IF(AND(OZ70=1,NH71&lt;0),-1,1)*(DD71-$C$15)/($C$14-$C$15)*$C$12*$C$21-$C$33*LP71/AP$6 -  OZ70*$C$33/$C$21,DZ70/$C$19),MAX(EV$8:EV70)*-1)</f>
        <v>-0.41975976282148514</v>
      </c>
      <c r="EW71" s="255">
        <f>MAX(MIN(IF(AND(PA70=1,NI71&lt;0),-1,1)*(DE71-$C$15)/($C$14-$C$15)*$C$12*$C$21-$C$33*LQ71/AQ$6 -  PA70*$C$33/$C$21,EA70/$C$19),MAX(EW$8:EW70)*-1)</f>
        <v>-0.44987929429346118</v>
      </c>
      <c r="EX71" s="255">
        <f>MAX(MIN(IF(AND(PB70=1,NJ71&lt;0),-1,1)*(DF71-$C$15)/($C$14-$C$15)*$C$12*$C$21-$C$33*LR71/AR$6 -  PB70*$C$33/$C$21,EB70/$C$19),MAX(EX$8:EX70)*-1)</f>
        <v>-0.46203734889054426</v>
      </c>
      <c r="EY71" s="255">
        <f>MAX(MIN(IF(AND(PC70=1,NK71&lt;0),-1,1)*(DG71-$C$15)/($C$14-$C$15)*$C$12*$C$21-$C$33*LS71/AS$6 -  PC70*$C$33/$C$21,EC70/$C$19),MAX(EY$8:EY70)*-1)</f>
        <v>-0.45258635381263779</v>
      </c>
      <c r="EZ71" s="255">
        <f>MAX(MIN(IF(AND(PD70=1,NL71&lt;0),-1,1)*(DH71-$C$15)/($C$14-$C$15)*$C$12*$C$21-$C$33*LT71/AT$6 -  PD70*$C$33/$C$21,ED70/$C$19),MAX(EZ$8:EZ70)*-1)</f>
        <v>-0.42473577344671698</v>
      </c>
      <c r="FA71" s="255">
        <f>MAX(MIN(IF(AND(PE70=1,NM71&lt;0),-1,1)*(DI71-$C$15)/($C$14-$C$15)*$C$12*$C$21-$C$33*LU71/AU$6 -  PE70*$C$33/$C$21,EE70/$C$19),MAX(FA$8:FA70)*-1)</f>
        <v>-0.39907133726659261</v>
      </c>
      <c r="FB71" s="255">
        <f>MAX(MIN(IF(AND(PF70=1,NN71&lt;0),-1,1)*(DJ71-$C$15)/($C$14-$C$15)*$C$12*$C$21-$C$33*LV71/AV$6 -  PF70*$C$33/$C$21,EF70/$C$19),MAX(FB$8:FB70)*-1)</f>
        <v>-0.3735790394893832</v>
      </c>
      <c r="FC71" s="255">
        <f>MAX(MIN(IF(AND(PG70=1,NO71&lt;0),-1,1)*(DK71-$C$15)/($C$14-$C$15)*$C$12*$C$21-$C$33*LW71/AW$6 -  PG70*$C$33/$C$21,EG70/$C$19),MAX(FC$8:FC70)*-1)</f>
        <v>-0.3632355859582766</v>
      </c>
      <c r="FD71" s="255">
        <f>MAX(MIN(IF(AND(PH70=1,NP71&lt;0),-1,1)*(DL71-$C$15)/($C$14-$C$15)*$C$12*$C$21-$C$33*LX71/AX$6 -  PH70*$C$33/$C$21,EH70/$C$19),MAX(FD$8:FD70)*-1)</f>
        <v>-0.36303341282244167</v>
      </c>
      <c r="FE71" s="255">
        <f>MAX(MIN(IF(AND(PI70=1,NQ71&lt;0),-1,1)*(DM71-$C$15)/($C$14-$C$15)*$C$12*$C$21-$C$33*LY71/AY$6 -  PI70*$C$33/$C$21,EI70/$C$19),MAX(FE$8:FE70)*-1)</f>
        <v>-0.37555277567683892</v>
      </c>
      <c r="FF71" s="255">
        <f>MAX(MIN(IF(AND(PJ70=1,NR71&lt;0),-1,1)*(DN71-$C$15)/($C$14-$C$15)*$C$12*$C$21-$C$33*LZ71/AZ$6 -  PJ70*$C$33/$C$21,EJ70/$C$19),MAX(FF$8:FF70)*-1)</f>
        <v>-0.3680167733157455</v>
      </c>
      <c r="FG71" s="255">
        <f>MAX(MIN(IF(AND(PK70=1,NS71&lt;0),-1,1)*(DO71-$C$15)/($C$14-$C$15)*$C$12*$C$21-$C$33*MA71/BA$6 -  PK70*$C$33/$C$21,EK70/$C$19),MAX(FG$8:FG70)*-1)</f>
        <v>-0.45071531341950627</v>
      </c>
      <c r="FH71" s="255">
        <f>MAX(MIN(IF(AND(PL70=1,NT71&lt;0),-1,1)*(DP71-$C$15)/($C$14-$C$15)*$C$12*$C$21-$C$33*MB71/BB$6 -  PL70*$C$33/$C$21,EL70/$C$19),MAX(FH$8:FH70)*-1)</f>
        <v>-0.43132774391123507</v>
      </c>
      <c r="FI71" s="255">
        <f>MAX(MIN(IF(AND(PM70=1,NU71&lt;0),-1,1)*(DQ71-$C$15)/($C$14-$C$15)*$C$12*$C$21-$C$33*MC71/BC$6 -  PM70*$C$33/$C$21,EM70/$C$19),MAX(FI$8:FI70)*-1)</f>
        <v>-0.4094993985212862</v>
      </c>
      <c r="FJ71" s="255">
        <f>MAX(MIN(IF(AND(PN70=1,NV71&lt;0),-1,1)*(DR71-$C$15)/($C$14-$C$15)*$C$12*$C$21-$C$33*MD71/BD$6 -  PN70*$C$33/$C$21,EN70/$C$19),MAX(FJ$8:FJ70)*-1)</f>
        <v>-0.39124121495731695</v>
      </c>
      <c r="FK71" s="255">
        <f>MAX(MIN(IF(AND(PO70=1,NW71&lt;0),-1,1)*(DS71-$C$15)/($C$14-$C$15)*$C$12*$C$21-$C$33*ME71/BE$6 -  PO70*$C$33/$C$21,EO70/$C$19),MAX(FK$8:FK70)*-1)</f>
        <v>-0.39129422239832734</v>
      </c>
      <c r="FL71" s="255">
        <f>MAX(MIN(IF(AND(PP70=1,NX71&lt;0),-1,1)*(DT71-$C$15)/($C$14-$C$15)*$C$12*$C$21-$C$33*MF71/BF$6 -  PP70*$C$33/$C$21,EP70/$C$19),MAX(FL$8:FL70)*-1)</f>
        <v>-0.38246381425028209</v>
      </c>
      <c r="FM71" s="255">
        <f>MAX(MIN(IF(AND(PQ70=1,NY71&lt;0),-1,1)*(DU71-$C$15)/($C$14-$C$15)*$C$12*$C$21-$C$33*MG71/BG$6 -  PQ70*$C$33/$C$21,EQ70/$C$19),MAX(FM$8:FM70)*-1)</f>
        <v>-0.38248069037475774</v>
      </c>
      <c r="FN71" s="255">
        <f>MAX(MIN(IF(AND(PR70=1,NZ71&lt;0),-1,1)*(DV71-$C$15)/($C$14-$C$15)*$C$12*$C$21-$C$33*MH71/BH$6 -  PR70*$C$33/$C$21,ER70/$C$19),MAX(FN$8:FN70)*-1)</f>
        <v>-0.37383289857263213</v>
      </c>
      <c r="FO71" s="255">
        <f>MAX(MIN(IF(AND(PS70=1,OA71&lt;0),-1,1)*(DW71-$C$15)/($C$14-$C$15)*$C$12*$C$21-$C$33*MI71/BI$6 -  PS70*$C$33/$C$21,ES70/$C$19),MAX(FO$8:FO70)*-1)</f>
        <v>-0.37383335890387037</v>
      </c>
      <c r="FP71" s="61">
        <f t="shared" si="164"/>
        <v>2.5200000000000014</v>
      </c>
      <c r="FQ71" s="256">
        <f t="shared" si="457"/>
        <v>2.7495000000000003</v>
      </c>
      <c r="FR71" s="256">
        <f t="shared" si="458"/>
        <v>2.7495000000000003</v>
      </c>
      <c r="FS71" s="256">
        <f t="shared" si="459"/>
        <v>2.7495000000000003</v>
      </c>
      <c r="FT71" s="256">
        <f t="shared" si="460"/>
        <v>2.7495000000000003</v>
      </c>
      <c r="FU71" s="256">
        <f t="shared" si="461"/>
        <v>2.7495000000000003</v>
      </c>
      <c r="FV71" s="256">
        <f t="shared" si="462"/>
        <v>2.7495000000000003</v>
      </c>
      <c r="FW71" s="256">
        <f t="shared" si="463"/>
        <v>2.7495000000000003</v>
      </c>
      <c r="FX71" s="256">
        <f t="shared" si="464"/>
        <v>2.7495000000000003</v>
      </c>
      <c r="FY71" s="256">
        <f t="shared" si="465"/>
        <v>2.7495000000000003</v>
      </c>
      <c r="FZ71" s="256">
        <f t="shared" si="466"/>
        <v>2.7495000000000003</v>
      </c>
      <c r="GA71" s="256">
        <f t="shared" si="467"/>
        <v>2.7495000000000003</v>
      </c>
      <c r="GB71" s="256">
        <f t="shared" si="468"/>
        <v>2.7495000000000003</v>
      </c>
      <c r="GC71" s="256">
        <f t="shared" si="469"/>
        <v>2.7495000000000003</v>
      </c>
      <c r="GD71" s="256">
        <f t="shared" si="470"/>
        <v>2.7495000000000003</v>
      </c>
      <c r="GE71" s="256">
        <f t="shared" si="471"/>
        <v>2.7495000000000003</v>
      </c>
      <c r="GF71" s="256">
        <f t="shared" si="472"/>
        <v>2.7495000000000003</v>
      </c>
      <c r="GG71" s="256">
        <f t="shared" si="473"/>
        <v>2.7495000000000003</v>
      </c>
      <c r="GH71" s="256">
        <f t="shared" si="474"/>
        <v>2.7495000000000003</v>
      </c>
      <c r="GI71" s="256">
        <f t="shared" si="475"/>
        <v>2.7495000000000003</v>
      </c>
      <c r="GJ71" s="256">
        <f t="shared" si="476"/>
        <v>2.7495000000000003</v>
      </c>
      <c r="GK71" s="256">
        <f t="shared" si="477"/>
        <v>2.7495000000000003</v>
      </c>
      <c r="GL71" s="61">
        <f t="shared" si="186"/>
        <v>2.5200000000000014</v>
      </c>
      <c r="GM71" s="57">
        <f t="shared" si="414"/>
        <v>-9.6756201039029239</v>
      </c>
      <c r="GN71" s="57">
        <f t="shared" si="415"/>
        <v>-3.041971548196313</v>
      </c>
      <c r="GO71" s="57">
        <f t="shared" si="416"/>
        <v>-4.7092439664217887</v>
      </c>
      <c r="GP71" s="57">
        <f t="shared" si="417"/>
        <v>-6.324669515563393</v>
      </c>
      <c r="GQ71" s="57">
        <f t="shared" si="418"/>
        <v>-7.6530153144591333</v>
      </c>
      <c r="GR71" s="57">
        <f t="shared" si="419"/>
        <v>-8.5500899215505051</v>
      </c>
      <c r="GS71" s="57">
        <f t="shared" si="420"/>
        <v>-9.3188080618270668</v>
      </c>
      <c r="GT71" s="57">
        <f t="shared" si="421"/>
        <v>-9.9267771771775308</v>
      </c>
      <c r="GU71" s="57">
        <f t="shared" si="422"/>
        <v>-10.821860867104821</v>
      </c>
      <c r="GV71" s="57">
        <f t="shared" si="423"/>
        <v>-11.985117265522168</v>
      </c>
      <c r="GW71" s="57">
        <f t="shared" si="424"/>
        <v>-13.608032017839498</v>
      </c>
      <c r="GX71" s="57">
        <f t="shared" si="425"/>
        <v>-9.5249767404423658</v>
      </c>
      <c r="GY71" s="57">
        <f t="shared" si="426"/>
        <v>-11.665372852988682</v>
      </c>
      <c r="GZ71" s="57">
        <f t="shared" si="427"/>
        <v>-11.16358553781771</v>
      </c>
      <c r="HA71" s="57">
        <f t="shared" si="428"/>
        <v>-10.598626282704569</v>
      </c>
      <c r="HB71" s="57">
        <f t="shared" si="429"/>
        <v>-10.12606963208602</v>
      </c>
      <c r="HC71" s="57">
        <f t="shared" si="430"/>
        <v>-10.127441565865412</v>
      </c>
      <c r="HD71" s="57">
        <f t="shared" si="431"/>
        <v>-9.898893743273149</v>
      </c>
      <c r="HE71" s="57">
        <f t="shared" si="432"/>
        <v>-9.899330529595824</v>
      </c>
      <c r="HF71" s="57">
        <f t="shared" si="433"/>
        <v>-9.6755091667016835</v>
      </c>
      <c r="HG71" s="57">
        <f t="shared" si="434"/>
        <v>-9.6755210809530308</v>
      </c>
      <c r="HH71" s="61">
        <f t="shared" si="187"/>
        <v>2.5200000000000014</v>
      </c>
      <c r="HI71" s="57">
        <f t="shared" si="188"/>
        <v>9.6756201039029239</v>
      </c>
      <c r="HJ71" s="57">
        <f t="shared" si="189"/>
        <v>3.041971548196313</v>
      </c>
      <c r="HK71" s="57">
        <f t="shared" si="190"/>
        <v>4.7092439664217887</v>
      </c>
      <c r="HL71" s="57">
        <f t="shared" si="191"/>
        <v>6.324669515563393</v>
      </c>
      <c r="HM71" s="57">
        <f t="shared" si="192"/>
        <v>7.6530153144591333</v>
      </c>
      <c r="HN71" s="57">
        <f t="shared" si="193"/>
        <v>8.5500899215505051</v>
      </c>
      <c r="HO71" s="57">
        <f t="shared" si="194"/>
        <v>9.3188080618270668</v>
      </c>
      <c r="HP71" s="57">
        <f t="shared" si="195"/>
        <v>9.9267771771775308</v>
      </c>
      <c r="HQ71" s="57">
        <f t="shared" si="196"/>
        <v>10.821860867104821</v>
      </c>
      <c r="HR71" s="57">
        <f t="shared" si="197"/>
        <v>11.985117265522168</v>
      </c>
      <c r="HS71" s="57">
        <f t="shared" si="198"/>
        <v>13.608032017839498</v>
      </c>
      <c r="HT71" s="57">
        <f t="shared" si="199"/>
        <v>9.5249767404423658</v>
      </c>
      <c r="HU71" s="57">
        <f t="shared" si="200"/>
        <v>11.665372852988682</v>
      </c>
      <c r="HV71" s="57">
        <f t="shared" si="201"/>
        <v>11.16358553781771</v>
      </c>
      <c r="HW71" s="57">
        <f t="shared" si="202"/>
        <v>10.598626282704569</v>
      </c>
      <c r="HX71" s="57">
        <f t="shared" si="203"/>
        <v>10.12606963208602</v>
      </c>
      <c r="HY71" s="57">
        <f t="shared" si="204"/>
        <v>10.127441565865412</v>
      </c>
      <c r="HZ71" s="57">
        <f t="shared" si="205"/>
        <v>9.898893743273149</v>
      </c>
      <c r="IA71" s="57">
        <f t="shared" si="206"/>
        <v>9.899330529595824</v>
      </c>
      <c r="IB71" s="57">
        <f t="shared" si="207"/>
        <v>9.6755091667016835</v>
      </c>
      <c r="IC71" s="57">
        <f t="shared" si="208"/>
        <v>9.6755210809530308</v>
      </c>
      <c r="ID71" s="61">
        <f t="shared" si="209"/>
        <v>2.5200000000000014</v>
      </c>
      <c r="IE71" s="57">
        <f t="shared" si="210"/>
        <v>0</v>
      </c>
      <c r="IF71" s="57">
        <f t="shared" si="211"/>
        <v>0</v>
      </c>
      <c r="IG71" s="57">
        <f t="shared" si="212"/>
        <v>0</v>
      </c>
      <c r="IH71" s="57">
        <f t="shared" si="213"/>
        <v>0</v>
      </c>
      <c r="II71" s="57">
        <f t="shared" si="214"/>
        <v>0</v>
      </c>
      <c r="IJ71" s="57">
        <f t="shared" si="215"/>
        <v>0</v>
      </c>
      <c r="IK71" s="57">
        <f t="shared" si="216"/>
        <v>0</v>
      </c>
      <c r="IL71" s="57">
        <f t="shared" si="217"/>
        <v>0</v>
      </c>
      <c r="IM71" s="57">
        <f t="shared" si="218"/>
        <v>0</v>
      </c>
      <c r="IN71" s="57">
        <f t="shared" si="219"/>
        <v>0</v>
      </c>
      <c r="IO71" s="57">
        <f t="shared" si="220"/>
        <v>0</v>
      </c>
      <c r="IP71" s="57">
        <f t="shared" si="221"/>
        <v>0</v>
      </c>
      <c r="IQ71" s="57">
        <f t="shared" si="222"/>
        <v>0</v>
      </c>
      <c r="IR71" s="57">
        <f t="shared" si="223"/>
        <v>0</v>
      </c>
      <c r="IS71" s="57">
        <f t="shared" si="224"/>
        <v>0</v>
      </c>
      <c r="IT71" s="57">
        <f t="shared" si="225"/>
        <v>0</v>
      </c>
      <c r="IU71" s="57">
        <f t="shared" si="226"/>
        <v>0</v>
      </c>
      <c r="IV71" s="57">
        <f t="shared" si="227"/>
        <v>0</v>
      </c>
      <c r="IW71" s="57">
        <f t="shared" si="228"/>
        <v>0</v>
      </c>
      <c r="IX71" s="57">
        <f t="shared" si="229"/>
        <v>0</v>
      </c>
      <c r="IY71" s="57">
        <f t="shared" si="230"/>
        <v>0</v>
      </c>
      <c r="IZ71" s="61">
        <f t="shared" si="231"/>
        <v>2.5200000000000014</v>
      </c>
      <c r="JA71" s="256" t="e">
        <f t="shared" si="349"/>
        <v>#N/A</v>
      </c>
      <c r="JB71" s="256" t="e">
        <f t="shared" si="350"/>
        <v>#N/A</v>
      </c>
      <c r="JC71" s="256" t="e">
        <f t="shared" si="351"/>
        <v>#N/A</v>
      </c>
      <c r="JD71" s="256" t="e">
        <f t="shared" si="352"/>
        <v>#N/A</v>
      </c>
      <c r="JE71" s="256" t="e">
        <f t="shared" si="353"/>
        <v>#N/A</v>
      </c>
      <c r="JF71" s="256" t="e">
        <f t="shared" si="354"/>
        <v>#N/A</v>
      </c>
      <c r="JG71" s="256" t="e">
        <f t="shared" si="355"/>
        <v>#N/A</v>
      </c>
      <c r="JH71" s="256" t="e">
        <f t="shared" si="356"/>
        <v>#N/A</v>
      </c>
      <c r="JI71" s="256" t="e">
        <f t="shared" si="357"/>
        <v>#N/A</v>
      </c>
      <c r="JJ71" s="256" t="e">
        <f t="shared" si="358"/>
        <v>#N/A</v>
      </c>
      <c r="JK71" s="256" t="e">
        <f t="shared" si="359"/>
        <v>#N/A</v>
      </c>
      <c r="JL71" s="256" t="e">
        <f t="shared" si="360"/>
        <v>#N/A</v>
      </c>
      <c r="JM71" s="256" t="e">
        <f t="shared" si="361"/>
        <v>#N/A</v>
      </c>
      <c r="JN71" s="256" t="e">
        <f t="shared" si="362"/>
        <v>#N/A</v>
      </c>
      <c r="JO71" s="256" t="e">
        <f t="shared" si="363"/>
        <v>#N/A</v>
      </c>
      <c r="JP71" s="256" t="e">
        <f t="shared" si="364"/>
        <v>#N/A</v>
      </c>
      <c r="JQ71" s="256" t="e">
        <f t="shared" si="365"/>
        <v>#N/A</v>
      </c>
      <c r="JR71" s="256" t="e">
        <f t="shared" si="366"/>
        <v>#N/A</v>
      </c>
      <c r="JS71" s="256" t="e">
        <f t="shared" si="367"/>
        <v>#N/A</v>
      </c>
      <c r="JT71" s="256" t="e">
        <f t="shared" si="368"/>
        <v>#N/A</v>
      </c>
      <c r="JU71" s="256" t="e">
        <f t="shared" si="369"/>
        <v>#N/A</v>
      </c>
      <c r="JV71" s="61">
        <f t="shared" si="233"/>
        <v>2.5200000000000014</v>
      </c>
      <c r="JW71" s="46">
        <f t="shared" si="478"/>
        <v>0</v>
      </c>
      <c r="JX71" s="46">
        <f t="shared" si="479"/>
        <v>0</v>
      </c>
      <c r="JY71" s="46">
        <f t="shared" si="480"/>
        <v>0</v>
      </c>
      <c r="JZ71" s="46">
        <f t="shared" si="481"/>
        <v>0</v>
      </c>
      <c r="KA71" s="46">
        <f t="shared" si="482"/>
        <v>0</v>
      </c>
      <c r="KB71" s="46">
        <f t="shared" si="483"/>
        <v>0</v>
      </c>
      <c r="KC71" s="46">
        <f t="shared" si="484"/>
        <v>0</v>
      </c>
      <c r="KD71" s="46">
        <f t="shared" si="485"/>
        <v>0</v>
      </c>
      <c r="KE71" s="46">
        <f t="shared" si="486"/>
        <v>0</v>
      </c>
      <c r="KF71" s="46">
        <f t="shared" si="487"/>
        <v>0</v>
      </c>
      <c r="KG71" s="46">
        <f t="shared" si="488"/>
        <v>0</v>
      </c>
      <c r="KH71" s="46">
        <f t="shared" si="489"/>
        <v>0</v>
      </c>
      <c r="KI71" s="46">
        <f t="shared" si="490"/>
        <v>0</v>
      </c>
      <c r="KJ71" s="46">
        <f t="shared" si="491"/>
        <v>0</v>
      </c>
      <c r="KK71" s="46">
        <f t="shared" si="492"/>
        <v>0</v>
      </c>
      <c r="KL71" s="46">
        <f t="shared" si="493"/>
        <v>0</v>
      </c>
      <c r="KM71" s="46">
        <f t="shared" si="494"/>
        <v>0</v>
      </c>
      <c r="KN71" s="46">
        <f t="shared" si="495"/>
        <v>0</v>
      </c>
      <c r="KO71" s="46">
        <f t="shared" si="496"/>
        <v>0</v>
      </c>
      <c r="KP71" s="46">
        <f t="shared" si="497"/>
        <v>0</v>
      </c>
      <c r="KQ71" s="46">
        <f t="shared" si="498"/>
        <v>0</v>
      </c>
      <c r="KR71" s="61">
        <f t="shared" si="255"/>
        <v>2.5200000000000014</v>
      </c>
      <c r="KS71" s="1">
        <f t="shared" si="499"/>
        <v>0</v>
      </c>
      <c r="KT71" s="1">
        <f t="shared" si="500"/>
        <v>0</v>
      </c>
      <c r="KU71" s="1">
        <f t="shared" si="501"/>
        <v>0</v>
      </c>
      <c r="KV71" s="1">
        <f t="shared" si="502"/>
        <v>0</v>
      </c>
      <c r="KW71" s="1">
        <f t="shared" si="503"/>
        <v>0</v>
      </c>
      <c r="KX71" s="1">
        <f t="shared" si="504"/>
        <v>0</v>
      </c>
      <c r="KY71" s="1">
        <f t="shared" si="505"/>
        <v>0</v>
      </c>
      <c r="KZ71" s="1">
        <f t="shared" si="506"/>
        <v>0</v>
      </c>
      <c r="LA71" s="1">
        <f t="shared" si="507"/>
        <v>0</v>
      </c>
      <c r="LB71" s="1">
        <f t="shared" si="508"/>
        <v>0</v>
      </c>
      <c r="LC71" s="1">
        <f t="shared" si="509"/>
        <v>0</v>
      </c>
      <c r="LD71" s="1">
        <f t="shared" si="510"/>
        <v>0</v>
      </c>
      <c r="LE71" s="1">
        <f t="shared" si="511"/>
        <v>0</v>
      </c>
      <c r="LF71" s="1">
        <f t="shared" si="512"/>
        <v>0</v>
      </c>
      <c r="LG71" s="1">
        <f t="shared" si="513"/>
        <v>0</v>
      </c>
      <c r="LH71" s="1">
        <f t="shared" si="514"/>
        <v>0</v>
      </c>
      <c r="LI71" s="1">
        <f t="shared" si="515"/>
        <v>0</v>
      </c>
      <c r="LJ71" s="1">
        <f t="shared" si="516"/>
        <v>0</v>
      </c>
      <c r="LK71" s="1">
        <f t="shared" si="517"/>
        <v>0</v>
      </c>
      <c r="LL71" s="1">
        <f t="shared" si="518"/>
        <v>0</v>
      </c>
      <c r="LM71" s="1">
        <f t="shared" si="519"/>
        <v>0</v>
      </c>
      <c r="LN71" s="61">
        <f t="shared" si="277"/>
        <v>2.5200000000000014</v>
      </c>
      <c r="LO71" s="57">
        <f t="shared" si="278"/>
        <v>1.8730076107752447</v>
      </c>
      <c r="LP71" s="57">
        <f t="shared" si="279"/>
        <v>14.216383698803989</v>
      </c>
      <c r="LQ71" s="57">
        <f t="shared" si="280"/>
        <v>13.259915448008847</v>
      </c>
      <c r="LR71" s="57">
        <f t="shared" si="281"/>
        <v>11.194947388729185</v>
      </c>
      <c r="LS71" s="57">
        <f t="shared" si="282"/>
        <v>8.3986797837702536</v>
      </c>
      <c r="LT71" s="57">
        <f t="shared" si="283"/>
        <v>5.4115167162193325</v>
      </c>
      <c r="LU71" s="57">
        <f t="shared" si="284"/>
        <v>3.3596033102802303</v>
      </c>
      <c r="LV71" s="57">
        <f t="shared" si="285"/>
        <v>1.8128184122166029</v>
      </c>
      <c r="LW71" s="57">
        <f t="shared" si="286"/>
        <v>1.2044499723101962</v>
      </c>
      <c r="LX71" s="57">
        <f t="shared" si="287"/>
        <v>1.0796685148267331</v>
      </c>
      <c r="LY71" s="57">
        <f t="shared" si="288"/>
        <v>1.3941023380791804</v>
      </c>
      <c r="LZ71" s="57">
        <f t="shared" si="289"/>
        <v>9.3800831612196749</v>
      </c>
      <c r="MA71" s="57">
        <f t="shared" si="290"/>
        <v>6.6362274493152631</v>
      </c>
      <c r="MB71" s="57">
        <f t="shared" si="291"/>
        <v>4.5114906349121187</v>
      </c>
      <c r="MC71" s="57">
        <f t="shared" si="292"/>
        <v>3.5096962585311942</v>
      </c>
      <c r="MD71" s="57">
        <f t="shared" si="293"/>
        <v>2.6717515911475944</v>
      </c>
      <c r="ME71" s="57">
        <f t="shared" si="294"/>
        <v>2.6741843250704789</v>
      </c>
      <c r="MF71" s="57">
        <f t="shared" si="295"/>
        <v>2.2689198368178141</v>
      </c>
      <c r="MG71" s="57">
        <f t="shared" si="296"/>
        <v>2.2696943529935849</v>
      </c>
      <c r="MH71" s="57">
        <f t="shared" si="297"/>
        <v>1.8728108952363303</v>
      </c>
      <c r="MI71" s="57">
        <f t="shared" si="298"/>
        <v>1.8728320217687144</v>
      </c>
      <c r="MJ71" s="61">
        <f t="shared" si="299"/>
        <v>2.5200000000000014</v>
      </c>
      <c r="MK71" s="57" t="e">
        <f t="shared" si="435"/>
        <v>#N/A</v>
      </c>
      <c r="ML71" s="57" t="e">
        <f t="shared" si="370"/>
        <v>#N/A</v>
      </c>
      <c r="MM71" s="57" t="e">
        <f t="shared" si="371"/>
        <v>#N/A</v>
      </c>
      <c r="MN71" s="57" t="e">
        <f t="shared" si="372"/>
        <v>#N/A</v>
      </c>
      <c r="MO71" s="57" t="e">
        <f t="shared" si="373"/>
        <v>#N/A</v>
      </c>
      <c r="MP71" s="57" t="e">
        <f t="shared" si="374"/>
        <v>#N/A</v>
      </c>
      <c r="MQ71" s="57" t="e">
        <f t="shared" si="375"/>
        <v>#N/A</v>
      </c>
      <c r="MR71" s="57" t="e">
        <f t="shared" si="376"/>
        <v>#N/A</v>
      </c>
      <c r="MS71" s="57" t="e">
        <f t="shared" si="377"/>
        <v>#N/A</v>
      </c>
      <c r="MT71" s="57" t="e">
        <f t="shared" si="378"/>
        <v>#N/A</v>
      </c>
      <c r="MU71" s="57" t="e">
        <f t="shared" si="379"/>
        <v>#N/A</v>
      </c>
      <c r="MV71" s="57" t="e">
        <f t="shared" si="380"/>
        <v>#N/A</v>
      </c>
      <c r="MW71" s="57" t="e">
        <f t="shared" si="381"/>
        <v>#N/A</v>
      </c>
      <c r="MX71" s="57" t="e">
        <f t="shared" si="382"/>
        <v>#N/A</v>
      </c>
      <c r="MY71" s="57" t="e">
        <f t="shared" si="383"/>
        <v>#N/A</v>
      </c>
      <c r="MZ71" s="57" t="e">
        <f t="shared" si="384"/>
        <v>#N/A</v>
      </c>
      <c r="NA71" s="57" t="e">
        <f t="shared" si="385"/>
        <v>#N/A</v>
      </c>
      <c r="NB71" s="57" t="e">
        <f t="shared" si="386"/>
        <v>#N/A</v>
      </c>
      <c r="NC71" s="57" t="e">
        <f t="shared" si="387"/>
        <v>#N/A</v>
      </c>
      <c r="ND71" s="57" t="e">
        <f t="shared" si="388"/>
        <v>#N/A</v>
      </c>
      <c r="NE71" s="57" t="e">
        <f t="shared" si="389"/>
        <v>#N/A</v>
      </c>
      <c r="NF71" s="61">
        <f t="shared" si="320"/>
        <v>2.5200000000000014</v>
      </c>
      <c r="NG71" s="256">
        <f>IF(OY70=0,MIN('Drive Train'!$F$35-FQ70*$C$19*'Drive Train'!$F$39,NG70+$C$39)-$C$7,IF(LO70-1&lt;=0,0,IF($C$37=Motors!$C$30,MAX(MAX(NG$8:NG70)*-1,NG70-$C$39),MAX(0,MAX(NG$8:NG70)*-1,NG70-$C$39))))</f>
        <v>0</v>
      </c>
      <c r="NH71" s="256">
        <f>IF(OZ70=0,MIN('Drive Train'!$F$35-FR70*$C$19*'Drive Train'!$F$39,NH70+$C$39)-$C$7,IF(LP70-1&lt;=0,0,IF($C$37=Motors!$C$30,MAX(MAX(NH$8:NH70)*-1,NH70-$C$39),MAX(0,MAX(NH$8:NH70)*-1,NH70-$C$39))))</f>
        <v>0</v>
      </c>
      <c r="NI71" s="256">
        <f>IF(PA70=0,MIN('Drive Train'!$F$35-FS70*$C$19*'Drive Train'!$F$39,NI70+$C$39)-$C$7,IF(LQ70-1&lt;=0,0,IF($C$37=Motors!$C$30,MAX(MAX(NI$8:NI70)*-1,NI70-$C$39),MAX(0,MAX(NI$8:NI70)*-1,NI70-$C$39))))</f>
        <v>0</v>
      </c>
      <c r="NJ71" s="256">
        <f>IF(PB70=0,MIN('Drive Train'!$F$35-FT70*$C$19*'Drive Train'!$F$39,NJ70+$C$39)-$C$7,IF(LR70-1&lt;=0,0,IF($C$37=Motors!$C$30,MAX(MAX(NJ$8:NJ70)*-1,NJ70-$C$39),MAX(0,MAX(NJ$8:NJ70)*-1,NJ70-$C$39))))</f>
        <v>0</v>
      </c>
      <c r="NK71" s="256">
        <f>IF(PC70=0,MIN('Drive Train'!$F$35-FU70*$C$19*'Drive Train'!$F$39,NK70+$C$39)-$C$7,IF(LS70-1&lt;=0,0,IF($C$37=Motors!$C$30,MAX(MAX(NK$8:NK70)*-1,NK70-$C$39),MAX(0,MAX(NK$8:NK70)*-1,NK70-$C$39))))</f>
        <v>0</v>
      </c>
      <c r="NL71" s="256">
        <f>IF(PD70=0,MIN('Drive Train'!$F$35-FV70*$C$19*'Drive Train'!$F$39,NL70+$C$39)-$C$7,IF(LT70-1&lt;=0,0,IF($C$37=Motors!$C$30,MAX(MAX(NL$8:NL70)*-1,NL70-$C$39),MAX(0,MAX(NL$8:NL70)*-1,NL70-$C$39))))</f>
        <v>0</v>
      </c>
      <c r="NM71" s="256">
        <f>IF(PE70=0,MIN('Drive Train'!$F$35-FW70*$C$19*'Drive Train'!$F$39,NM70+$C$39)-$C$7,IF(LU70-1&lt;=0,0,IF($C$37=Motors!$C$30,MAX(MAX(NM$8:NM70)*-1,NM70-$C$39),MAX(0,MAX(NM$8:NM70)*-1,NM70-$C$39))))</f>
        <v>0</v>
      </c>
      <c r="NN71" s="256">
        <f>IF(PF70=0,MIN('Drive Train'!$F$35-FX70*$C$19*'Drive Train'!$F$39,NN70+$C$39)-$C$7,IF(LV70-1&lt;=0,0,IF($C$37=Motors!$C$30,MAX(MAX(NN$8:NN70)*-1,NN70-$C$39),MAX(0,MAX(NN$8:NN70)*-1,NN70-$C$39))))</f>
        <v>0</v>
      </c>
      <c r="NO71" s="256">
        <f>IF(PG70=0,MIN('Drive Train'!$F$35-FY70*$C$19*'Drive Train'!$F$39,NO70+$C$39)-$C$7,IF(LW70-1&lt;=0,0,IF($C$37=Motors!$C$30,MAX(MAX(NO$8:NO70)*-1,NO70-$C$39),MAX(0,MAX(NO$8:NO70)*-1,NO70-$C$39))))</f>
        <v>0</v>
      </c>
      <c r="NP71" s="256">
        <f>IF(PH70=0,MIN('Drive Train'!$F$35-FZ70*$C$19*'Drive Train'!$F$39,NP70+$C$39)-$C$7,IF(LX70-1&lt;=0,0,IF($C$37=Motors!$C$30,MAX(MAX(NP$8:NP70)*-1,NP70-$C$39),MAX(0,MAX(NP$8:NP70)*-1,NP70-$C$39))))</f>
        <v>0</v>
      </c>
      <c r="NQ71" s="256">
        <f>IF(PI70=0,MIN('Drive Train'!$F$35-GA70*$C$19*'Drive Train'!$F$39,NQ70+$C$39)-$C$7,IF(LY70-1&lt;=0,0,IF($C$37=Motors!$C$30,MAX(MAX(NQ$8:NQ70)*-1,NQ70-$C$39),MAX(0,MAX(NQ$8:NQ70)*-1,NQ70-$C$39))))</f>
        <v>0</v>
      </c>
      <c r="NR71" s="256">
        <f>IF(PJ70=0,MIN('Drive Train'!$F$35-GB70*$C$19*'Drive Train'!$F$39,NR70+$C$39)-$C$7,IF(LZ70-1&lt;=0,0,IF($C$37=Motors!$C$30,MAX(MAX(NR$8:NR70)*-1,NR70-$C$39),MAX(0,MAX(NR$8:NR70)*-1,NR70-$C$39))))</f>
        <v>0</v>
      </c>
      <c r="NS71" s="256">
        <f>IF(PK70=0,MIN('Drive Train'!$F$35-GC70*$C$19*'Drive Train'!$F$39,NS70+$C$39)-$C$7,IF(MA70-1&lt;=0,0,IF($C$37=Motors!$C$30,MAX(MAX(NS$8:NS70)*-1,NS70-$C$39),MAX(0,MAX(NS$8:NS70)*-1,NS70-$C$39))))</f>
        <v>0</v>
      </c>
      <c r="NT71" s="256">
        <f>IF(PL70=0,MIN('Drive Train'!$F$35-GD70*$C$19*'Drive Train'!$F$39,NT70+$C$39)-$C$7,IF(MB70-1&lt;=0,0,IF($C$37=Motors!$C$30,MAX(MAX(NT$8:NT70)*-1,NT70-$C$39),MAX(0,MAX(NT$8:NT70)*-1,NT70-$C$39))))</f>
        <v>0</v>
      </c>
      <c r="NU71" s="256">
        <f>IF(PM70=0,MIN('Drive Train'!$F$35-GE70*$C$19*'Drive Train'!$F$39,NU70+$C$39)-$C$7,IF(MC70-1&lt;=0,0,IF($C$37=Motors!$C$30,MAX(MAX(NU$8:NU70)*-1,NU70-$C$39),MAX(0,MAX(NU$8:NU70)*-1,NU70-$C$39))))</f>
        <v>0</v>
      </c>
      <c r="NV71" s="256">
        <f>IF(PN70=0,MIN('Drive Train'!$F$35-GF70*$C$19*'Drive Train'!$F$39,NV70+$C$39)-$C$7,IF(MD70-1&lt;=0,0,IF($C$37=Motors!$C$30,MAX(MAX(NV$8:NV70)*-1,NV70-$C$39),MAX(0,MAX(NV$8:NV70)*-1,NV70-$C$39))))</f>
        <v>0</v>
      </c>
      <c r="NW71" s="256">
        <f>IF(PO70=0,MIN('Drive Train'!$F$35-GG70*$C$19*'Drive Train'!$F$39,NW70+$C$39)-$C$7,IF(ME70-1&lt;=0,0,IF($C$37=Motors!$C$30,MAX(MAX(NW$8:NW70)*-1,NW70-$C$39),MAX(0,MAX(NW$8:NW70)*-1,NW70-$C$39))))</f>
        <v>0</v>
      </c>
      <c r="NX71" s="256">
        <f>IF(PP70=0,MIN('Drive Train'!$F$35-GH70*$C$19*'Drive Train'!$F$39,NX70+$C$39)-$C$7,IF(MF70-1&lt;=0,0,IF($C$37=Motors!$C$30,MAX(MAX(NX$8:NX70)*-1,NX70-$C$39),MAX(0,MAX(NX$8:NX70)*-1,NX70-$C$39))))</f>
        <v>0</v>
      </c>
      <c r="NY71" s="256">
        <f>IF(PQ70=0,MIN('Drive Train'!$F$35-GI70*$C$19*'Drive Train'!$F$39,NY70+$C$39)-$C$7,IF(MG70-1&lt;=0,0,IF($C$37=Motors!$C$30,MAX(MAX(NY$8:NY70)*-1,NY70-$C$39),MAX(0,MAX(NY$8:NY70)*-1,NY70-$C$39))))</f>
        <v>0</v>
      </c>
      <c r="NZ71" s="256">
        <f>IF(PR70=0,MIN('Drive Train'!$F$35-GJ70*$C$19*'Drive Train'!$F$39,NZ70+$C$39)-$C$7,IF(MH70-1&lt;=0,0,IF($C$37=Motors!$C$30,MAX(MAX(NZ$8:NZ70)*-1,NZ70-$C$39),MAX(0,MAX(NZ$8:NZ70)*-1,NZ70-$C$39))))</f>
        <v>0</v>
      </c>
      <c r="OA71" s="256">
        <f>IF(PS70=0,MIN('Drive Train'!$F$35-GK70*$C$19*'Drive Train'!$F$39,OA70+$C$39)-$C$7,IF(MI70-1&lt;=0,0,IF($C$37=Motors!$C$30,MAX(MAX(OA$8:OA70)*-1,OA70-$C$39),MAX(0,MAX(OA$8:OA70)*-1,OA70-$C$39))))</f>
        <v>0</v>
      </c>
      <c r="OB71" s="61">
        <f t="shared" si="321"/>
        <v>2.5200000000000014</v>
      </c>
      <c r="OC71" s="256">
        <f>'Drive Train'!$F$35-(FQ71*$C$13)*$C$19*'Drive Train'!$F$39</f>
        <v>12.23503</v>
      </c>
      <c r="OD71" s="256">
        <f>'Drive Train'!$F$35-(FR71*$C$13)*$C$19*'Drive Train'!$F$39</f>
        <v>12.23503</v>
      </c>
      <c r="OE71" s="256">
        <f>'Drive Train'!$F$35-(FS71*$C$13)*$C$19*'Drive Train'!$F$39</f>
        <v>12.23503</v>
      </c>
      <c r="OF71" s="256">
        <f>'Drive Train'!$F$35-(FT71*$C$13)*$C$19*'Drive Train'!$F$39</f>
        <v>12.23503</v>
      </c>
      <c r="OG71" s="256">
        <f>'Drive Train'!$F$35-(FU71*$C$13)*$C$19*'Drive Train'!$F$39</f>
        <v>12.23503</v>
      </c>
      <c r="OH71" s="256">
        <f>'Drive Train'!$F$35-(FV71*$C$13)*$C$19*'Drive Train'!$F$39</f>
        <v>12.23503</v>
      </c>
      <c r="OI71" s="256">
        <f>'Drive Train'!$F$35-(FW71*$C$13)*$C$19*'Drive Train'!$F$39</f>
        <v>12.23503</v>
      </c>
      <c r="OJ71" s="256">
        <f>'Drive Train'!$F$35-(FX71*$C$13)*$C$19*'Drive Train'!$F$39</f>
        <v>12.23503</v>
      </c>
      <c r="OK71" s="256">
        <f>'Drive Train'!$F$35-(FY71*$C$13)*$C$19*'Drive Train'!$F$39</f>
        <v>12.23503</v>
      </c>
      <c r="OL71" s="256">
        <f>'Drive Train'!$F$35-(FZ71*$C$13)*$C$19*'Drive Train'!$F$39</f>
        <v>12.23503</v>
      </c>
      <c r="OM71" s="256">
        <f>'Drive Train'!$F$35-(GA71*$C$13)*$C$19*'Drive Train'!$F$39</f>
        <v>12.23503</v>
      </c>
      <c r="ON71" s="256">
        <f>'Drive Train'!$F$35-(GB71*$C$13)*$C$19*'Drive Train'!$F$39</f>
        <v>12.23503</v>
      </c>
      <c r="OO71" s="256">
        <f>'Drive Train'!$F$35-(GC71*$C$13)*$C$19*'Drive Train'!$F$39</f>
        <v>12.23503</v>
      </c>
      <c r="OP71" s="256">
        <f>'Drive Train'!$F$35-(GD71*$C$13)*$C$19*'Drive Train'!$F$39</f>
        <v>12.23503</v>
      </c>
      <c r="OQ71" s="256">
        <f>'Drive Train'!$F$35-(GE71*$C$13)*$C$19*'Drive Train'!$F$39</f>
        <v>12.23503</v>
      </c>
      <c r="OR71" s="256">
        <f>'Drive Train'!$F$35-(GF71*$C$13)*$C$19*'Drive Train'!$F$39</f>
        <v>12.23503</v>
      </c>
      <c r="OS71" s="256">
        <f>'Drive Train'!$F$35-(GG71*$C$13)*$C$19*'Drive Train'!$F$39</f>
        <v>12.23503</v>
      </c>
      <c r="OT71" s="256">
        <f>'Drive Train'!$F$35-(GH71*$C$13)*$C$19*'Drive Train'!$F$39</f>
        <v>12.23503</v>
      </c>
      <c r="OU71" s="256">
        <f>'Drive Train'!$F$35-(GI71*$C$13)*$C$19*'Drive Train'!$F$39</f>
        <v>12.23503</v>
      </c>
      <c r="OV71" s="256">
        <f>'Drive Train'!$F$35-(GJ71*$C$13)*$C$19*'Drive Train'!$F$39</f>
        <v>12.23503</v>
      </c>
      <c r="OW71" s="256">
        <f>'Drive Train'!$F$35-(GK71*$C$13)*$C$19*'Drive Train'!$F$39</f>
        <v>12.23503</v>
      </c>
      <c r="OX71" s="61">
        <f t="shared" si="322"/>
        <v>2.5200000000000014</v>
      </c>
      <c r="OY71" s="1">
        <f>IF(PU71&gt;='Drive Train'!$F$29,1,0)</f>
        <v>1</v>
      </c>
      <c r="OZ71" s="1">
        <f>IF(PV71&gt;='Drive Train'!$F$29,1,0)</f>
        <v>1</v>
      </c>
      <c r="PA71" s="1">
        <f>IF(PW71&gt;='Drive Train'!$F$29,1,0)</f>
        <v>1</v>
      </c>
      <c r="PB71" s="1">
        <f>IF(PX71&gt;='Drive Train'!$F$29,1,0)</f>
        <v>1</v>
      </c>
      <c r="PC71" s="1">
        <f>IF(PY71&gt;='Drive Train'!$F$29,1,0)</f>
        <v>1</v>
      </c>
      <c r="PD71" s="1">
        <f>IF(PZ71&gt;='Drive Train'!$F$29,1,0)</f>
        <v>1</v>
      </c>
      <c r="PE71" s="1">
        <f>IF(QA71&gt;='Drive Train'!$F$29,1,0)</f>
        <v>1</v>
      </c>
      <c r="PF71" s="1">
        <f>IF(QB71&gt;='Drive Train'!$F$29,1,0)</f>
        <v>1</v>
      </c>
      <c r="PG71" s="1">
        <f>IF(QC71&gt;='Drive Train'!$F$29,1,0)</f>
        <v>1</v>
      </c>
      <c r="PH71" s="1">
        <f>IF(QD71&gt;='Drive Train'!$F$29,1,0)</f>
        <v>1</v>
      </c>
      <c r="PI71" s="1">
        <f>IF(QE71&gt;='Drive Train'!$F$29,1,0)</f>
        <v>1</v>
      </c>
      <c r="PJ71" s="1">
        <f>IF(QF71&gt;='Drive Train'!$F$29,1,0)</f>
        <v>1</v>
      </c>
      <c r="PK71" s="1">
        <f>IF(QG71&gt;='Drive Train'!$F$29,1,0)</f>
        <v>1</v>
      </c>
      <c r="PL71" s="1">
        <f>IF(QH71&gt;='Drive Train'!$F$29,1,0)</f>
        <v>1</v>
      </c>
      <c r="PM71" s="1">
        <f>IF(QI71&gt;='Drive Train'!$F$29,1,0)</f>
        <v>1</v>
      </c>
      <c r="PN71" s="1">
        <f>IF(QJ71&gt;='Drive Train'!$F$29,1,0)</f>
        <v>1</v>
      </c>
      <c r="PO71" s="1">
        <f>IF(QK71&gt;='Drive Train'!$F$29,1,0)</f>
        <v>1</v>
      </c>
      <c r="PP71" s="1">
        <f>IF(QL71&gt;='Drive Train'!$F$29,1,0)</f>
        <v>1</v>
      </c>
      <c r="PQ71" s="1">
        <f>IF(QM71&gt;='Drive Train'!$F$29,1,0)</f>
        <v>1</v>
      </c>
      <c r="PR71" s="1">
        <f>IF(QN71&gt;='Drive Train'!$F$29,1,0)</f>
        <v>1</v>
      </c>
      <c r="PS71" s="1">
        <f>IF(QO71&gt;='Drive Train'!$F$29,1,0)</f>
        <v>1</v>
      </c>
      <c r="PT71" s="253">
        <f t="shared" si="323"/>
        <v>2.5200000000000014</v>
      </c>
      <c r="PU71" s="57">
        <f t="shared" si="324"/>
        <v>21.390560506102112</v>
      </c>
      <c r="PV71" s="57">
        <f t="shared" si="325"/>
        <v>24.285636891992667</v>
      </c>
      <c r="PW71" s="57">
        <f t="shared" si="326"/>
        <v>28.148198844596937</v>
      </c>
      <c r="PX71" s="57">
        <f t="shared" si="327"/>
        <v>29.113511369654017</v>
      </c>
      <c r="PY71" s="57">
        <f t="shared" si="328"/>
        <v>27.971960707583815</v>
      </c>
      <c r="PZ71" s="57">
        <f t="shared" si="329"/>
        <v>25.45264191753612</v>
      </c>
      <c r="QA71" s="57">
        <f t="shared" si="330"/>
        <v>23.263917315841251</v>
      </c>
      <c r="QB71" s="57">
        <f t="shared" si="331"/>
        <v>21.144898778020345</v>
      </c>
      <c r="QC71" s="57">
        <f t="shared" si="332"/>
        <v>19.788111078139082</v>
      </c>
      <c r="QD71" s="57">
        <f t="shared" si="333"/>
        <v>18.735531668598142</v>
      </c>
      <c r="QE71" s="57">
        <f t="shared" si="334"/>
        <v>17.912157149075597</v>
      </c>
      <c r="QF71" s="57">
        <f t="shared" si="335"/>
        <v>19.291957119743728</v>
      </c>
      <c r="QG71" s="57">
        <f t="shared" si="336"/>
        <v>20.717832709676273</v>
      </c>
      <c r="QH71" s="57">
        <f t="shared" si="337"/>
        <v>21.04509531621196</v>
      </c>
      <c r="QI71" s="57">
        <f t="shared" si="338"/>
        <v>21.206270570056759</v>
      </c>
      <c r="QJ71" s="57">
        <f t="shared" si="339"/>
        <v>21.094582088864517</v>
      </c>
      <c r="QK71" s="57">
        <f t="shared" si="340"/>
        <v>21.53453747842989</v>
      </c>
      <c r="QL71" s="57">
        <f t="shared" si="341"/>
        <v>21.427896244665977</v>
      </c>
      <c r="QM71" s="57">
        <f t="shared" si="342"/>
        <v>21.61442057630823</v>
      </c>
      <c r="QN71" s="57">
        <f t="shared" si="343"/>
        <v>21.331514020395982</v>
      </c>
      <c r="QO71" s="57">
        <f t="shared" si="344"/>
        <v>21.337236623255574</v>
      </c>
      <c r="QP71" s="61">
        <f t="shared" si="345"/>
        <v>2.5200000000000014</v>
      </c>
      <c r="QQ71" s="57">
        <f t="shared" si="436"/>
        <v>3.4695548865589357E-2</v>
      </c>
      <c r="QR71" s="57">
        <f t="shared" si="437"/>
        <v>3.4695548865589357E-2</v>
      </c>
      <c r="QS71" s="57">
        <f t="shared" si="438"/>
        <v>3.4695548865589357E-2</v>
      </c>
      <c r="QT71" s="57">
        <f t="shared" si="439"/>
        <v>3.4695548865589357E-2</v>
      </c>
      <c r="QU71" s="57">
        <f t="shared" si="440"/>
        <v>3.4695548865589357E-2</v>
      </c>
      <c r="QV71" s="57">
        <f t="shared" si="441"/>
        <v>3.4695548865589357E-2</v>
      </c>
      <c r="QW71" s="57">
        <f t="shared" si="442"/>
        <v>3.4695548865589357E-2</v>
      </c>
      <c r="QX71" s="57">
        <f t="shared" si="443"/>
        <v>3.4695548865589357E-2</v>
      </c>
      <c r="QY71" s="57">
        <f t="shared" si="444"/>
        <v>3.4695548865589357E-2</v>
      </c>
      <c r="QZ71" s="57">
        <f t="shared" si="445"/>
        <v>3.4695548865589357E-2</v>
      </c>
      <c r="RA71" s="57">
        <f t="shared" si="446"/>
        <v>3.4695548865589357E-2</v>
      </c>
      <c r="RB71" s="57">
        <f t="shared" si="447"/>
        <v>3.4695548865589357E-2</v>
      </c>
      <c r="RC71" s="57">
        <f t="shared" si="448"/>
        <v>3.4695548865589357E-2</v>
      </c>
      <c r="RD71" s="57">
        <f t="shared" si="449"/>
        <v>3.4695548865589357E-2</v>
      </c>
      <c r="RE71" s="57">
        <f t="shared" si="450"/>
        <v>3.4695548865589357E-2</v>
      </c>
      <c r="RF71" s="57">
        <f t="shared" si="451"/>
        <v>3.4695548865589357E-2</v>
      </c>
      <c r="RG71" s="57">
        <f t="shared" si="452"/>
        <v>3.4695548865589357E-2</v>
      </c>
      <c r="RH71" s="57">
        <f t="shared" si="453"/>
        <v>3.4695548865589357E-2</v>
      </c>
      <c r="RI71" s="57">
        <f t="shared" si="454"/>
        <v>3.4695548865589357E-2</v>
      </c>
      <c r="RJ71" s="57">
        <f t="shared" si="455"/>
        <v>3.4695548865589357E-2</v>
      </c>
      <c r="RK71" s="57">
        <f t="shared" si="456"/>
        <v>3.4695548865589357E-2</v>
      </c>
      <c r="RL71" s="61">
        <f t="shared" si="346"/>
        <v>2.5200000000000014</v>
      </c>
      <c r="RM71" s="2">
        <f>IF(AND(LO71&gt;=LO$6*'Drive Train'!$AA$52,LO71&lt;=LO$6*'Drive Train'!$AA$53,KS71=0,JW71=0,EU71&gt;0),$C$17,0)</f>
        <v>0</v>
      </c>
      <c r="RN71" s="2">
        <f>IF(AND(LP71&gt;=LP$6*'Drive Train'!$AA$52,LP71&lt;=LP$6*'Drive Train'!$AA$53,KT71=0,JX71=0,EV71&gt;0),$C$17,0)</f>
        <v>0</v>
      </c>
      <c r="RO71" s="2">
        <f>IF(AND(LQ71&gt;=LQ$6*'Drive Train'!$AA$52,LQ71&lt;=LQ$6*'Drive Train'!$AA$53,KU71=0,JY71=0,EW71&gt;0),$C$17,0)</f>
        <v>0</v>
      </c>
      <c r="RP71" s="2">
        <f>IF(AND(LR71&gt;=LR$6*'Drive Train'!$AA$52,LR71&lt;=LR$6*'Drive Train'!$AA$53,KV71=0,JZ71=0,EX71&gt;0),$C$17,0)</f>
        <v>0</v>
      </c>
      <c r="RQ71" s="2">
        <f>IF(AND(LS71&gt;=LS$6*'Drive Train'!$AA$52,LS71&lt;=LS$6*'Drive Train'!$AA$53,KW71=0,KA71=0,EY71&gt;0),$C$17,0)</f>
        <v>0</v>
      </c>
      <c r="RR71" s="2">
        <f>IF(AND(LT71&gt;=LT$6*'Drive Train'!$AA$52,LT71&lt;=LT$6*'Drive Train'!$AA$53,KX71=0,KB71=0,EZ71&gt;0),$C$17,0)</f>
        <v>0</v>
      </c>
      <c r="RS71" s="2">
        <f>IF(AND(LU71&gt;=LU$6*'Drive Train'!$AA$52,LU71&lt;=LU$6*'Drive Train'!$AA$53,KY71=0,KC71=0,FA71&gt;0),$C$17,0)</f>
        <v>0</v>
      </c>
      <c r="RT71" s="2">
        <f>IF(AND(LV71&gt;=LV$6*'Drive Train'!$AA$52,LV71&lt;=LV$6*'Drive Train'!$AA$53,KZ71=0,KD71=0,FB71&gt;0),$C$17,0)</f>
        <v>0</v>
      </c>
      <c r="RU71" s="2">
        <f>IF(AND(LW71&gt;=LW$6*'Drive Train'!$AA$52,LW71&lt;=LW$6*'Drive Train'!$AA$53,LA71=0,KE71=0,FC71&gt;0),$C$17,0)</f>
        <v>0</v>
      </c>
      <c r="RV71" s="2">
        <f>IF(AND(LX71&gt;=LX$6*'Drive Train'!$AA$52,LX71&lt;=LX$6*'Drive Train'!$AA$53,LB71=0,KF71=0,FD71&gt;0),$C$17,0)</f>
        <v>0</v>
      </c>
      <c r="RW71" s="2">
        <f>IF(AND(LY71&gt;=LY$6*'Drive Train'!$AA$52,LY71&lt;=LY$6*'Drive Train'!$AA$53,LC71=0,KG71=0,FE71&gt;0),$C$17,0)</f>
        <v>0</v>
      </c>
      <c r="RX71" s="2">
        <f>IF(AND(LZ71&gt;=LZ$6*'Drive Train'!$AA$52,LZ71&lt;=LZ$6*'Drive Train'!$AA$53,LD71=0,KH71=0,FF71&gt;0),$C$17,0)</f>
        <v>0</v>
      </c>
      <c r="RY71" s="2">
        <f>IF(AND(MA71&gt;=MA$6*'Drive Train'!$AA$52,MA71&lt;=MA$6*'Drive Train'!$AA$53,LE71=0,KI71=0,FG71&gt;0),$C$17,0)</f>
        <v>0</v>
      </c>
      <c r="RZ71" s="2">
        <f>IF(AND(MB71&gt;=MB$6*'Drive Train'!$AA$52,MB71&lt;=MB$6*'Drive Train'!$AA$53,LF71=0,KJ71=0,FH71&gt;0),$C$17,0)</f>
        <v>0</v>
      </c>
      <c r="SA71" s="2">
        <f>IF(AND(MC71&gt;=MC$6*'Drive Train'!$AA$52,MC71&lt;=MC$6*'Drive Train'!$AA$53,LG71=0,KK71=0,FI71&gt;0),$C$17,0)</f>
        <v>0</v>
      </c>
      <c r="SB71" s="2">
        <f>IF(AND(MD71&gt;=MD$6*'Drive Train'!$AA$52,MD71&lt;=MD$6*'Drive Train'!$AA$53,LH71=0,KL71=0,FJ71&gt;0),$C$17,0)</f>
        <v>0</v>
      </c>
      <c r="SC71" s="2">
        <f>IF(AND(ME71&gt;=ME$6*'Drive Train'!$AA$52,ME71&lt;=ME$6*'Drive Train'!$AA$53,LI71=0,KM71=0,FK71&gt;0),$C$17,0)</f>
        <v>0</v>
      </c>
      <c r="SD71" s="2">
        <f>IF(AND(MF71&gt;=MF$6*'Drive Train'!$AA$52,MF71&lt;=MF$6*'Drive Train'!$AA$53,LJ71=0,KN71=0,FL71&gt;0),$C$17,0)</f>
        <v>0</v>
      </c>
      <c r="SE71" s="2">
        <f>IF(AND(MG71&gt;=MG$6*'Drive Train'!$AA$52,MG71&lt;=MG$6*'Drive Train'!$AA$53,LK71=0,KO71=0,FM71&gt;0),$C$17,0)</f>
        <v>0</v>
      </c>
      <c r="SF71" s="2">
        <f>IF(AND(MH71&gt;=MH$6*'Drive Train'!$AA$52,MH71&lt;=MH$6*'Drive Train'!$AA$53,LL71=0,KP71=0,FN71&gt;0),$C$17,0)</f>
        <v>0</v>
      </c>
      <c r="SG71" s="2">
        <f>IF(AND(MI71&gt;=MI$6*'Drive Train'!$AA$52,MI71&lt;=MI$6*'Drive Train'!$AA$53,LM71=0,KQ71=0,FO71&gt;0),$C$17,0)</f>
        <v>0</v>
      </c>
      <c r="SH71" s="61">
        <f t="shared" si="347"/>
        <v>2.5200000000000014</v>
      </c>
      <c r="SI71" s="2">
        <f>IF(AND(EU71&lt;0,KS71=0,LO71&gt;=LO$6*'Drive Train'!$AA$52,LO71&lt;=LO$6*'Drive Train'!$AA$53,OY71=1,JW71=0),$C$17,0)</f>
        <v>0</v>
      </c>
      <c r="SJ71" s="2">
        <f>IF(AND(EV71&lt;0,KT71=0,LP71&gt;=LP$6*'Drive Train'!$AA$52,LP71&lt;=LP$6*'Drive Train'!$AA$53,OZ71=1,JX71=0),$C$17,0)</f>
        <v>0.04</v>
      </c>
      <c r="SK71" s="2">
        <f>IF(AND(EW71&lt;0,KU71=0,LQ71&gt;=LQ$6*'Drive Train'!$AA$52,LQ71&lt;=LQ$6*'Drive Train'!$AA$53,PA71=1,JY71=0),$C$17,0)</f>
        <v>0.04</v>
      </c>
      <c r="SL71" s="2">
        <f>IF(AND(EX71&lt;0,KV71=0,LR71&gt;=LR$6*'Drive Train'!$AA$52,LR71&lt;=LR$6*'Drive Train'!$AA$53,PB71=1,JZ71=0),$C$17,0)</f>
        <v>0.04</v>
      </c>
      <c r="SM71" s="2">
        <f>IF(AND(EY71&lt;0,KW71=0,LS71&gt;=LS$6*'Drive Train'!$AA$52,LS71&lt;=LS$6*'Drive Train'!$AA$53,PC71=1,KA71=0),$C$17,0)</f>
        <v>0.04</v>
      </c>
      <c r="SN71" s="2">
        <f>IF(AND(EZ71&lt;0,KX71=0,LT71&gt;=LT$6*'Drive Train'!$AA$52,LT71&lt;=LT$6*'Drive Train'!$AA$53,PD71=1,KB71=0),$C$17,0)</f>
        <v>0</v>
      </c>
      <c r="SO71" s="2">
        <f>IF(AND(FA71&lt;0,KY71=0,LU71&gt;=LU$6*'Drive Train'!$AA$52,LU71&lt;=LU$6*'Drive Train'!$AA$53,PE71=1,KC71=0),$C$17,0)</f>
        <v>0</v>
      </c>
      <c r="SP71" s="2">
        <f>IF(AND(FB71&lt;0,KZ71=0,LV71&gt;=LV$6*'Drive Train'!$AA$52,LV71&lt;=LV$6*'Drive Train'!$AA$53,PF71=1,KD71=0),$C$17,0)</f>
        <v>0</v>
      </c>
      <c r="SQ71" s="2">
        <f>IF(AND(FC71&lt;0,LA71=0,LW71&gt;=LW$6*'Drive Train'!$AA$52,LW71&lt;=LW$6*'Drive Train'!$AA$53,PG71=1,KE71=0),$C$17,0)</f>
        <v>0</v>
      </c>
      <c r="SR71" s="2">
        <f>IF(AND(FD71&lt;0,LB71=0,LX71&gt;=LX$6*'Drive Train'!$AA$52,LX71&lt;=LX$6*'Drive Train'!$AA$53,PH71=1,KF71=0),$C$17,0)</f>
        <v>0</v>
      </c>
      <c r="SS71" s="2">
        <f>IF(AND(FE71&lt;0,LC71=0,LY71&gt;=LY$6*'Drive Train'!$AA$52,LY71&lt;=LY$6*'Drive Train'!$AA$53,PI71=1,KG71=0),$C$17,0)</f>
        <v>0</v>
      </c>
      <c r="ST71" s="2">
        <f>IF(AND(FF71&lt;0,LD71=0,LZ71&gt;=LZ$6*'Drive Train'!$AA$52,LZ71&lt;=LZ$6*'Drive Train'!$AA$53,PJ71=1,KH71=0),$C$17,0)</f>
        <v>0.04</v>
      </c>
      <c r="SU71" s="2">
        <f>IF(AND(FG71&lt;0,LE71=0,MA71&gt;=MA$6*'Drive Train'!$AA$52,MA71&lt;=MA$6*'Drive Train'!$AA$53,PK71=1,KI71=0),$C$17,0)</f>
        <v>0.04</v>
      </c>
      <c r="SV71" s="2">
        <f>IF(AND(FH71&lt;0,LF71=0,MB71&gt;=MB$6*'Drive Train'!$AA$52,MB71&lt;=MB$6*'Drive Train'!$AA$53,PL71=1,KJ71=0),$C$17,0)</f>
        <v>0</v>
      </c>
      <c r="SW71" s="2">
        <f>IF(AND(FI71&lt;0,LG71=0,MC71&gt;=MC$6*'Drive Train'!$AA$52,MC71&lt;=MC$6*'Drive Train'!$AA$53,PM71=1,KK71=0),$C$17,0)</f>
        <v>0</v>
      </c>
      <c r="SX71" s="2">
        <f>IF(AND(FJ71&lt;0,LH71=0,MD71&gt;=MD$6*'Drive Train'!$AA$52,MD71&lt;=MD$6*'Drive Train'!$AA$53,PN71=1,KL71=0),$C$17,0)</f>
        <v>0</v>
      </c>
      <c r="SY71" s="2">
        <f>IF(AND(FK71&lt;0,LI71=0,ME71&gt;=ME$6*'Drive Train'!$AA$52,ME71&lt;=ME$6*'Drive Train'!$AA$53,PO71=1,KM71=0),$C$17,0)</f>
        <v>0</v>
      </c>
      <c r="SZ71" s="2">
        <f>IF(AND(FL71&lt;0,LJ71=0,MF71&gt;=MF$6*'Drive Train'!$AA$52,MF71&lt;=MF$6*'Drive Train'!$AA$53,PP71=1,KN71=0),$C$17,0)</f>
        <v>0</v>
      </c>
      <c r="TA71" s="2">
        <f>IF(AND(FM71&lt;0,LK71=0,MG71&gt;=MG$6*'Drive Train'!$AA$52,MG71&lt;=MG$6*'Drive Train'!$AA$53,PQ71=1,KO71=0),$C$17,0)</f>
        <v>0</v>
      </c>
      <c r="TB71" s="2">
        <f>IF(AND(FN71&lt;0,LL71=0,MH71&gt;=MH$6*'Drive Train'!$AA$52,MH71&lt;=MH$6*'Drive Train'!$AA$53,PR71=1,KP71=0),$C$17,0)</f>
        <v>0</v>
      </c>
      <c r="TC71" s="2">
        <f>IF(AND(FO71&lt;0,LM71=0,MI71&gt;=MI$6*'Drive Train'!$AA$52,MI71&lt;=MI$6*'Drive Train'!$AA$53,PS71=1,KQ71=0),$C$17,0)</f>
        <v>0</v>
      </c>
      <c r="TD71" s="144">
        <f t="shared" si="348"/>
        <v>2.5200000000000014</v>
      </c>
    </row>
    <row r="72" spans="2:524" x14ac:dyDescent="0.2">
      <c r="B72" s="20"/>
      <c r="C72" s="3" t="s">
        <v>296</v>
      </c>
      <c r="E72" s="24">
        <f>E71/$C$12</f>
        <v>8.5106423456737343E-2</v>
      </c>
      <c r="F72" s="24" t="e">
        <f>F71/$C$12*VLOOKUP('Drive Train'!$AK$20,$E$98:$F$99,2,FALSE)</f>
        <v>#N/A</v>
      </c>
      <c r="G72" s="24" t="e">
        <f>G71/$C$12*VLOOKUP('Drive Train'!$AK$20,$E$98:$F$99,2,FALSE)</f>
        <v>#N/A</v>
      </c>
      <c r="H72" s="24" t="e">
        <f>H71/$C$12*VLOOKUP('Drive Train'!$AK$20,$E$98:$F$99,2,FALSE)</f>
        <v>#N/A</v>
      </c>
      <c r="I72" s="24" t="e">
        <f>I71/$C$12*VLOOKUP('Drive Train'!$AK$20,$E$98:$F$99,2,FALSE)</f>
        <v>#N/A</v>
      </c>
      <c r="J72" s="24" t="e">
        <f>J71/$C$12*VLOOKUP('Drive Train'!$AK$20,$E$98:$F$99,2,FALSE)</f>
        <v>#N/A</v>
      </c>
      <c r="K72" s="24" t="e">
        <f>K71/$C$12*VLOOKUP('Drive Train'!$AK$20,$E$98:$F$99,2,FALSE)</f>
        <v>#N/A</v>
      </c>
      <c r="L72" s="24" t="e">
        <f>L71/$C$12*VLOOKUP('Drive Train'!$AK$20,$E$98:$F$99,2,FALSE)</f>
        <v>#N/A</v>
      </c>
      <c r="M72" s="24" t="e">
        <f>M71/$C$12*VLOOKUP('Drive Train'!$AK$20,$E$98:$F$99,2,FALSE)</f>
        <v>#N/A</v>
      </c>
      <c r="N72" s="24" t="e">
        <f>N71/$C$12*VLOOKUP('Drive Train'!$AK$20,$E$98:$F$99,2,FALSE)</f>
        <v>#N/A</v>
      </c>
      <c r="O72" s="24" t="e">
        <f>O71/$C$12*VLOOKUP('Drive Train'!$AK$20,$E$98:$F$99,2,FALSE)</f>
        <v>#N/A</v>
      </c>
      <c r="R72" s="63">
        <f t="shared" si="160"/>
        <v>2.5600000000000014</v>
      </c>
      <c r="S72" s="2">
        <f>NG72/'Drive Train'!$F$35</f>
        <v>0</v>
      </c>
      <c r="T72" s="2">
        <f>NH72/'Drive Train'!$F$35</f>
        <v>0</v>
      </c>
      <c r="U72" s="2">
        <f>NI72/'Drive Train'!$F$35</f>
        <v>0</v>
      </c>
      <c r="V72" s="2">
        <f>NJ72/'Drive Train'!$F$35</f>
        <v>0</v>
      </c>
      <c r="W72" s="2">
        <f>NK72/'Drive Train'!$F$35</f>
        <v>0</v>
      </c>
      <c r="X72" s="2">
        <f>NL72/'Drive Train'!$F$35</f>
        <v>0</v>
      </c>
      <c r="Y72" s="2">
        <f>NM72/'Drive Train'!$F$35</f>
        <v>0</v>
      </c>
      <c r="Z72" s="2">
        <f>NN72/'Drive Train'!$F$35</f>
        <v>0</v>
      </c>
      <c r="AA72" s="2">
        <f>NO72/'Drive Train'!$F$35</f>
        <v>0</v>
      </c>
      <c r="AB72" s="2">
        <f>NP72/'Drive Train'!$F$35</f>
        <v>0</v>
      </c>
      <c r="AC72" s="2">
        <f>NQ72/'Drive Train'!$F$35</f>
        <v>0</v>
      </c>
      <c r="AD72" s="2">
        <f>NR72/'Drive Train'!$F$35</f>
        <v>0</v>
      </c>
      <c r="AE72" s="2">
        <f>NS72/'Drive Train'!$F$35</f>
        <v>0</v>
      </c>
      <c r="AF72" s="2">
        <f>NT72/'Drive Train'!$F$35</f>
        <v>0</v>
      </c>
      <c r="AG72" s="2">
        <f>NU72/'Drive Train'!$F$35</f>
        <v>0</v>
      </c>
      <c r="AH72" s="2">
        <f>NV72/'Drive Train'!$F$35</f>
        <v>0</v>
      </c>
      <c r="AI72" s="2">
        <f>NW72/'Drive Train'!$F$35</f>
        <v>0</v>
      </c>
      <c r="AJ72" s="2">
        <f>NX72/'Drive Train'!$F$35</f>
        <v>0</v>
      </c>
      <c r="AK72" s="2">
        <f>NY72/'Drive Train'!$F$35</f>
        <v>0</v>
      </c>
      <c r="AL72" s="2">
        <f>NZ72/'Drive Train'!$F$35</f>
        <v>0</v>
      </c>
      <c r="AM72" s="2">
        <f>OA72/'Drive Train'!$F$35</f>
        <v>0</v>
      </c>
      <c r="AN72" s="61">
        <f t="shared" si="161"/>
        <v>2.5600000000000014</v>
      </c>
      <c r="AO72" s="46">
        <f>LO72*12*60/(PI() * 'Drive Train'!$F$15)/S$6*ABS(S72)</f>
        <v>0</v>
      </c>
      <c r="AP72" s="46">
        <f>LP72*12*60/(PI() * 'Drive Train'!$F$15)/T$6*ABS(T72)</f>
        <v>0</v>
      </c>
      <c r="AQ72" s="46">
        <f>LQ72*12*60/(PI() * 'Drive Train'!$F$15)/U$6*ABS(U72)</f>
        <v>0</v>
      </c>
      <c r="AR72" s="46">
        <f>LR72*12*60/(PI() * 'Drive Train'!$F$15)/V$6*ABS(V72)</f>
        <v>0</v>
      </c>
      <c r="AS72" s="46">
        <f>LS72*12*60/(PI() * 'Drive Train'!$F$15)/W$6*ABS(W72)</f>
        <v>0</v>
      </c>
      <c r="AT72" s="46">
        <f>LT72*12*60/(PI() * 'Drive Train'!$F$15)/X$6*ABS(X72)</f>
        <v>0</v>
      </c>
      <c r="AU72" s="46">
        <f>LU72*12*60/(PI() * 'Drive Train'!$F$15)/Y$6*ABS(Y72)</f>
        <v>0</v>
      </c>
      <c r="AV72" s="46">
        <f>LV72*12*60/(PI() * 'Drive Train'!$F$15)/Z$6*ABS(Z72)</f>
        <v>0</v>
      </c>
      <c r="AW72" s="46">
        <f>LW72*12*60/(PI() * 'Drive Train'!$F$15)/AA$6*ABS(AA72)</f>
        <v>0</v>
      </c>
      <c r="AX72" s="46">
        <f>LX72*12*60/(PI() * 'Drive Train'!$F$15)/AB$6*ABS(AB72)</f>
        <v>0</v>
      </c>
      <c r="AY72" s="46">
        <f>LY72*12*60/(PI() * 'Drive Train'!$F$15)/AC$6*ABS(AC72)</f>
        <v>0</v>
      </c>
      <c r="AZ72" s="46">
        <f>LZ72*12*60/(PI() * 'Drive Train'!$F$15)/AD$6*ABS(AD72)</f>
        <v>0</v>
      </c>
      <c r="BA72" s="46">
        <f>MA72*12*60/(PI() * 'Drive Train'!$F$15)/AE$6*ABS(AE72)</f>
        <v>0</v>
      </c>
      <c r="BB72" s="46">
        <f>MB72*12*60/(PI() * 'Drive Train'!$F$15)/AF$6*ABS(AF72)</f>
        <v>0</v>
      </c>
      <c r="BC72" s="46">
        <f>MC72*12*60/(PI() * 'Drive Train'!$F$15)/AG$6*ABS(AG72)</f>
        <v>0</v>
      </c>
      <c r="BD72" s="46">
        <f>MD72*12*60/(PI() * 'Drive Train'!$F$15)/AH$6*ABS(AH72)</f>
        <v>0</v>
      </c>
      <c r="BE72" s="46">
        <f>ME72*12*60/(PI() * 'Drive Train'!$F$15)/AI$6*ABS(AI72)</f>
        <v>0</v>
      </c>
      <c r="BF72" s="46">
        <f>MF72*12*60/(PI() * 'Drive Train'!$F$15)/AJ$6*ABS(AJ72)</f>
        <v>0</v>
      </c>
      <c r="BG72" s="46">
        <f>MG72*12*60/(PI() * 'Drive Train'!$F$15)/AK$6*ABS(AK72)</f>
        <v>0</v>
      </c>
      <c r="BH72" s="46">
        <f>MH72*12*60/(PI() * 'Drive Train'!$F$15)/AL$6*ABS(AL72)</f>
        <v>0</v>
      </c>
      <c r="BI72" s="46">
        <f>MI72*12*60/(PI() * 'Drive Train'!$F$15)/AM$6*ABS(AM72)</f>
        <v>0</v>
      </c>
      <c r="BJ72" s="61">
        <f t="shared" ref="BJ72:BJ108" si="538">AN72</f>
        <v>2.5600000000000014</v>
      </c>
      <c r="BK72" s="2">
        <f>IF(OR(KS71=1,AND($C$37=Motors!$C$32,OY71=1)),0,IF(NG72=0,-(CG71+$C$15)/($C$14-$C$15)*$C$12,($C$11*S72-AO72)/($C$11*S72)*$C$12*S72))</f>
        <v>0</v>
      </c>
      <c r="BL72" s="2">
        <f>IF(OR(KT71=1,AND($C$37=Motors!$C$32,OZ71=1)),0,IF(NH72=0,-(CH71+$C$15)/($C$14-$C$15)*$C$12,($C$11*T72-AP72)/($C$11*T72)*$C$12*T72))</f>
        <v>0</v>
      </c>
      <c r="BM72" s="2">
        <f>IF(OR(KU71=1,AND($C$37=Motors!$C$32,PA71=1)),0,IF(NI72=0,-(CI71+$C$15)/($C$14-$C$15)*$C$12,($C$11*U72-AQ72)/($C$11*U72)*$C$12*U72))</f>
        <v>0</v>
      </c>
      <c r="BN72" s="2">
        <f>IF(OR(KV71=1,AND($C$37=Motors!$C$32,PB71=1)),0,IF(NJ72=0,-(CJ71+$C$15)/($C$14-$C$15)*$C$12,($C$11*V72-AR72)/($C$11*V72)*$C$12*V72))</f>
        <v>0</v>
      </c>
      <c r="BO72" s="2">
        <f>IF(OR(KW71=1,AND($C$37=Motors!$C$32,PC71=1)),0,IF(NK72=0,-(CK71+$C$15)/($C$14-$C$15)*$C$12,($C$11*W72-AS72)/($C$11*W72)*$C$12*W72))</f>
        <v>0</v>
      </c>
      <c r="BP72" s="2">
        <f>IF(OR(KX71=1,AND($C$37=Motors!$C$32,PD71=1)),0,IF(NL72=0,-(CL71+$C$15)/($C$14-$C$15)*$C$12,($C$11*X72-AT72)/($C$11*X72)*$C$12*X72))</f>
        <v>0</v>
      </c>
      <c r="BQ72" s="2">
        <f>IF(OR(KY71=1,AND($C$37=Motors!$C$32,PE71=1)),0,IF(NM72=0,-(CM71+$C$15)/($C$14-$C$15)*$C$12,($C$11*Y72-AU72)/($C$11*Y72)*$C$12*Y72))</f>
        <v>0</v>
      </c>
      <c r="BR72" s="2">
        <f>IF(OR(KZ71=1,AND($C$37=Motors!$C$32,PF71=1)),0,IF(NN72=0,-(CN71+$C$15)/($C$14-$C$15)*$C$12,($C$11*Z72-AV72)/($C$11*Z72)*$C$12*Z72))</f>
        <v>0</v>
      </c>
      <c r="BS72" s="2">
        <f>IF(OR(LA71=1,AND($C$37=Motors!$C$32,PG71=1)),0,IF(NO72=0,-(CO71+$C$15)/($C$14-$C$15)*$C$12,($C$11*AA72-AW72)/($C$11*AA72)*$C$12*AA72))</f>
        <v>0</v>
      </c>
      <c r="BT72" s="2">
        <f>IF(OR(LB71=1,AND($C$37=Motors!$C$32,PH71=1)),0,IF(NP72=0,-(CP71+$C$15)/($C$14-$C$15)*$C$12,($C$11*AB72-AX72)/($C$11*AB72)*$C$12*AB72))</f>
        <v>0</v>
      </c>
      <c r="BU72" s="2">
        <f>IF(OR(LC71=1,AND($C$37=Motors!$C$32,PI71=1)),0,IF(NQ72=0,-(CQ71+$C$15)/($C$14-$C$15)*$C$12,($C$11*AC72-AY72)/($C$11*AC72)*$C$12*AC72))</f>
        <v>0</v>
      </c>
      <c r="BV72" s="2">
        <f>IF(OR(LD71=1,AND($C$37=Motors!$C$32,PJ71=1)),0,IF(NR72=0,-(CR71+$C$15)/($C$14-$C$15)*$C$12,($C$11*AD72-AZ72)/($C$11*AD72)*$C$12*AD72))</f>
        <v>0</v>
      </c>
      <c r="BW72" s="2">
        <f>IF(OR(LE71=1,AND($C$37=Motors!$C$32,PK71=1)),0,IF(NS72=0,-(CS71+$C$15)/($C$14-$C$15)*$C$12,($C$11*AE72-BA72)/($C$11*AE72)*$C$12*AE72))</f>
        <v>0</v>
      </c>
      <c r="BX72" s="2">
        <f>IF(OR(LF71=1,AND($C$37=Motors!$C$32,PL71=1)),0,IF(NT72=0,-(CT71+$C$15)/($C$14-$C$15)*$C$12,($C$11*AF72-BB72)/($C$11*AF72)*$C$12*AF72))</f>
        <v>0</v>
      </c>
      <c r="BY72" s="2">
        <f>IF(OR(LG71=1,AND($C$37=Motors!$C$32,PM71=1)),0,IF(NU72=0,-(CU71+$C$15)/($C$14-$C$15)*$C$12,($C$11*AG72-BC72)/($C$11*AG72)*$C$12*AG72))</f>
        <v>0</v>
      </c>
      <c r="BZ72" s="2">
        <f>IF(OR(LH71=1,AND($C$37=Motors!$C$32,PN71=1)),0,IF(NV72=0,-(CV71+$C$15)/($C$14-$C$15)*$C$12,($C$11*AH72-BD72)/($C$11*AH72)*$C$12*AH72))</f>
        <v>0</v>
      </c>
      <c r="CA72" s="2">
        <f>IF(OR(LI71=1,AND($C$37=Motors!$C$32,PO71=1)),0,IF(NW72=0,-(CW71+$C$15)/($C$14-$C$15)*$C$12,($C$11*AI72-BE72)/($C$11*AI72)*$C$12*AI72))</f>
        <v>0</v>
      </c>
      <c r="CB72" s="2">
        <f>IF(OR(LJ71=1,AND($C$37=Motors!$C$32,PP71=1)),0,IF(NX72=0,-(CX71+$C$15)/($C$14-$C$15)*$C$12,($C$11*AJ72-BF72)/($C$11*AJ72)*$C$12*AJ72))</f>
        <v>0</v>
      </c>
      <c r="CC72" s="2">
        <f>IF(OR(LK71=1,AND($C$37=Motors!$C$32,PQ71=1)),0,IF(NY72=0,-(CY71+$C$15)/($C$14-$C$15)*$C$12,($C$11*AK72-BG72)/($C$11*AK72)*$C$12*AK72))</f>
        <v>0</v>
      </c>
      <c r="CD72" s="2">
        <f>IF(OR(LL71=1,AND($C$37=Motors!$C$32,PR71=1)),0,IF(NZ72=0,-(CZ71+$C$15)/($C$14-$C$15)*$C$12,($C$11*AL72-BH72)/($C$11*AL72)*$C$12*AL72))</f>
        <v>0</v>
      </c>
      <c r="CE72" s="2">
        <f>IF(OR(LM71=1,AND($C$37=Motors!$C$32,PS71=1)),0,IF(OA72=0,-(DA71+$C$15)/($C$14-$C$15)*$C$12,($C$11*AM72-BI72)/($C$11*AM72)*$C$12*AM72))</f>
        <v>0</v>
      </c>
      <c r="CF72" s="61">
        <f t="shared" ref="CF72:CF108" si="539">BJ72</f>
        <v>2.5600000000000014</v>
      </c>
      <c r="CG72" s="57">
        <f>IF(AND(KS71=1,OY71=1),0,ABS(BK72/$C$12*($C$14-$C$15)+$C$15) *'Drive Train'!$AA$49 + CG71*(1-'Drive Train'!$AA$49))</f>
        <v>2.7495000000000003</v>
      </c>
      <c r="CH72" s="57">
        <f>IF(AND(KT71=1,OZ71=1),0,ABS(BL72/$C$12*($C$14-$C$15)+$C$15) *'Drive Train'!$AA$49 + CH71*(1-'Drive Train'!$AA$49))</f>
        <v>2.7495000000000003</v>
      </c>
      <c r="CI72" s="57">
        <f>IF(AND(KU71=1,PA71=1),0,ABS(BM72/$C$12*($C$14-$C$15)+$C$15) *'Drive Train'!$AA$49 + CI71*(1-'Drive Train'!$AA$49))</f>
        <v>2.7495000000000003</v>
      </c>
      <c r="CJ72" s="57">
        <f>IF(AND(KV71=1,PB71=1),0,ABS(BN72/$C$12*($C$14-$C$15)+$C$15) *'Drive Train'!$AA$49 + CJ71*(1-'Drive Train'!$AA$49))</f>
        <v>2.7495000000000003</v>
      </c>
      <c r="CK72" s="57">
        <f>IF(AND(KW71=1,PC71=1),0,ABS(BO72/$C$12*($C$14-$C$15)+$C$15) *'Drive Train'!$AA$49 + CK71*(1-'Drive Train'!$AA$49))</f>
        <v>2.7495000000000003</v>
      </c>
      <c r="CL72" s="57">
        <f>IF(AND(KX71=1,PD71=1),0,ABS(BP72/$C$12*($C$14-$C$15)+$C$15) *'Drive Train'!$AA$49 + CL71*(1-'Drive Train'!$AA$49))</f>
        <v>2.7495000000000003</v>
      </c>
      <c r="CM72" s="57">
        <f>IF(AND(KY71=1,PE71=1),0,ABS(BQ72/$C$12*($C$14-$C$15)+$C$15) *'Drive Train'!$AA$49 + CM71*(1-'Drive Train'!$AA$49))</f>
        <v>2.7495000000000003</v>
      </c>
      <c r="CN72" s="57">
        <f>IF(AND(KZ71=1,PF71=1),0,ABS(BR72/$C$12*($C$14-$C$15)+$C$15) *'Drive Train'!$AA$49 + CN71*(1-'Drive Train'!$AA$49))</f>
        <v>2.7495000000000003</v>
      </c>
      <c r="CO72" s="57">
        <f>IF(AND(LA71=1,PG71=1),0,ABS(BS72/$C$12*($C$14-$C$15)+$C$15) *'Drive Train'!$AA$49 + CO71*(1-'Drive Train'!$AA$49))</f>
        <v>2.7495000000000003</v>
      </c>
      <c r="CP72" s="57">
        <f>IF(AND(LB71=1,PH71=1),0,ABS(BT72/$C$12*($C$14-$C$15)+$C$15) *'Drive Train'!$AA$49 + CP71*(1-'Drive Train'!$AA$49))</f>
        <v>2.7495000000000003</v>
      </c>
      <c r="CQ72" s="57">
        <f>IF(AND(LC71=1,PI71=1),0,ABS(BU72/$C$12*($C$14-$C$15)+$C$15) *'Drive Train'!$AA$49 + CQ71*(1-'Drive Train'!$AA$49))</f>
        <v>2.7495000000000003</v>
      </c>
      <c r="CR72" s="57">
        <f>IF(AND(LD71=1,PJ71=1),0,ABS(BV72/$C$12*($C$14-$C$15)+$C$15) *'Drive Train'!$AA$49 + CR71*(1-'Drive Train'!$AA$49))</f>
        <v>2.7495000000000003</v>
      </c>
      <c r="CS72" s="57">
        <f>IF(AND(LE71=1,PK71=1),0,ABS(BW72/$C$12*($C$14-$C$15)+$C$15) *'Drive Train'!$AA$49 + CS71*(1-'Drive Train'!$AA$49))</f>
        <v>2.7495000000000003</v>
      </c>
      <c r="CT72" s="57">
        <f>IF(AND(LF71=1,PL71=1),0,ABS(BX72/$C$12*($C$14-$C$15)+$C$15) *'Drive Train'!$AA$49 + CT71*(1-'Drive Train'!$AA$49))</f>
        <v>2.7495000000000003</v>
      </c>
      <c r="CU72" s="57">
        <f>IF(AND(LG71=1,PM71=1),0,ABS(BY72/$C$12*($C$14-$C$15)+$C$15) *'Drive Train'!$AA$49 + CU71*(1-'Drive Train'!$AA$49))</f>
        <v>2.7495000000000003</v>
      </c>
      <c r="CV72" s="57">
        <f>IF(AND(LH71=1,PN71=1),0,ABS(BZ72/$C$12*($C$14-$C$15)+$C$15) *'Drive Train'!$AA$49 + CV71*(1-'Drive Train'!$AA$49))</f>
        <v>2.7495000000000003</v>
      </c>
      <c r="CW72" s="57">
        <f>IF(AND(LI71=1,PO71=1),0,ABS(CA72/$C$12*($C$14-$C$15)+$C$15) *'Drive Train'!$AA$49 + CW71*(1-'Drive Train'!$AA$49))</f>
        <v>2.7495000000000003</v>
      </c>
      <c r="CX72" s="57">
        <f>IF(AND(LJ71=1,PP71=1),0,ABS(CB72/$C$12*($C$14-$C$15)+$C$15) *'Drive Train'!$AA$49 + CX71*(1-'Drive Train'!$AA$49))</f>
        <v>2.7495000000000003</v>
      </c>
      <c r="CY72" s="57">
        <f>IF(AND(LK71=1,PQ71=1),0,ABS(CC72/$C$12*($C$14-$C$15)+$C$15) *'Drive Train'!$AA$49 + CY71*(1-'Drive Train'!$AA$49))</f>
        <v>2.7495000000000003</v>
      </c>
      <c r="CZ72" s="57">
        <f>IF(AND(LL71=1,PR71=1),0,ABS(CD72/$C$12*($C$14-$C$15)+$C$15) *'Drive Train'!$AA$49 + CZ71*(1-'Drive Train'!$AA$49))</f>
        <v>2.7495000000000003</v>
      </c>
      <c r="DA72" s="57">
        <f>IF(AND(LM71=1,PS71=1),0,ABS(CE72/$C$12*($C$14-$C$15)+$C$15) *'Drive Train'!$AA$49 + DA71*(1-'Drive Train'!$AA$49))</f>
        <v>2.7495000000000003</v>
      </c>
      <c r="DB72" s="61">
        <f t="shared" si="162"/>
        <v>2.5600000000000014</v>
      </c>
      <c r="DC72" s="57">
        <f t="shared" ref="DC72:DC108" si="540">MIN(ABS(CG72),S$5) * SIGN(CG72)</f>
        <v>2.7495000000000003</v>
      </c>
      <c r="DD72" s="57">
        <f t="shared" ref="DD72:DD108" si="541">MIN(ABS(CH72),T$5) * SIGN(CH72)</f>
        <v>2.7495000000000003</v>
      </c>
      <c r="DE72" s="57">
        <f t="shared" ref="DE72:DE108" si="542">MIN(ABS(CI72),U$5) * SIGN(CI72)</f>
        <v>2.7495000000000003</v>
      </c>
      <c r="DF72" s="57">
        <f t="shared" ref="DF72:DF108" si="543">MIN(ABS(CJ72),V$5) * SIGN(CJ72)</f>
        <v>2.7495000000000003</v>
      </c>
      <c r="DG72" s="57">
        <f t="shared" ref="DG72:DG108" si="544">MIN(ABS(CK72),W$5) * SIGN(CK72)</f>
        <v>2.7495000000000003</v>
      </c>
      <c r="DH72" s="57">
        <f t="shared" ref="DH72:DH108" si="545">MIN(ABS(CL72),X$5) * SIGN(CL72)</f>
        <v>2.7495000000000003</v>
      </c>
      <c r="DI72" s="57">
        <f t="shared" ref="DI72:DI108" si="546">MIN(ABS(CM72),Y$5) * SIGN(CM72)</f>
        <v>2.7495000000000003</v>
      </c>
      <c r="DJ72" s="57">
        <f t="shared" ref="DJ72:DJ108" si="547">MIN(ABS(CN72),Z$5) * SIGN(CN72)</f>
        <v>2.7495000000000003</v>
      </c>
      <c r="DK72" s="57">
        <f t="shared" ref="DK72:DK108" si="548">MIN(ABS(CO72),AA$5) * SIGN(CO72)</f>
        <v>2.7495000000000003</v>
      </c>
      <c r="DL72" s="57">
        <f t="shared" ref="DL72:DL108" si="549">MIN(ABS(CP72),AB$5) * SIGN(CP72)</f>
        <v>2.7495000000000003</v>
      </c>
      <c r="DM72" s="57">
        <f t="shared" ref="DM72:DM108" si="550">MIN(ABS(CQ72),AC$5) * SIGN(CQ72)</f>
        <v>2.7495000000000003</v>
      </c>
      <c r="DN72" s="57">
        <f t="shared" ref="DN72:DN108" si="551">MIN(ABS(CR72),AD$5) * SIGN(CR72)</f>
        <v>2.7495000000000003</v>
      </c>
      <c r="DO72" s="57">
        <f t="shared" ref="DO72:DO108" si="552">MIN(ABS(CS72),AE$5) * SIGN(CS72)</f>
        <v>2.7495000000000003</v>
      </c>
      <c r="DP72" s="57">
        <f t="shared" ref="DP72:DP108" si="553">MIN(ABS(CT72),AF$5) * SIGN(CT72)</f>
        <v>2.7495000000000003</v>
      </c>
      <c r="DQ72" s="57">
        <f t="shared" ref="DQ72:DQ108" si="554">MIN(ABS(CU72),AG$5) * SIGN(CU72)</f>
        <v>2.7495000000000003</v>
      </c>
      <c r="DR72" s="57">
        <f t="shared" ref="DR72:DR108" si="555">MIN(ABS(CV72),AH$5) * SIGN(CV72)</f>
        <v>2.7495000000000003</v>
      </c>
      <c r="DS72" s="57">
        <f t="shared" ref="DS72:DS108" si="556">MIN(ABS(CW72),AI$5) * SIGN(CW72)</f>
        <v>2.7495000000000003</v>
      </c>
      <c r="DT72" s="57">
        <f t="shared" ref="DT72:DT108" si="557">MIN(ABS(CX72),AJ$5) * SIGN(CX72)</f>
        <v>2.7495000000000003</v>
      </c>
      <c r="DU72" s="57">
        <f t="shared" ref="DU72:DU108" si="558">MIN(ABS(CY72),AK$5) * SIGN(CY72)</f>
        <v>2.7495000000000003</v>
      </c>
      <c r="DV72" s="57">
        <f t="shared" ref="DV72:DV108" si="559">MIN(ABS(CZ72),AL$5) * SIGN(CZ72)</f>
        <v>2.7495000000000003</v>
      </c>
      <c r="DW72" s="57">
        <f t="shared" ref="DW72:DW108" si="560">MIN(ABS(DA72),AM$5) * SIGN(DA72)</f>
        <v>2.7495000000000003</v>
      </c>
      <c r="DX72" s="61">
        <f t="shared" si="163"/>
        <v>2.5600000000000014</v>
      </c>
      <c r="DY72" s="2">
        <f>IF(OY72=0,($C$23/0.4536*IF(ISNA(MK71),'Drive Train'!$F$16,'Drive Train'!$F$17)*4.448*$C$24*S$6)*SIGN(BK72),BK72)</f>
        <v>0</v>
      </c>
      <c r="DZ72" s="2">
        <f>IF(OZ72=0,($C$23/0.4536*IF(ISNA(ML71),'Drive Train'!$F$16,'Drive Train'!$F$17)*4.448*$C$24*$C$21*T$6)*SIGN(BL72),BL72)</f>
        <v>0</v>
      </c>
      <c r="EA72" s="2">
        <f>IF(PA72=0,($C$23/0.4536*IF(ISNA(MM71),'Drive Train'!$F$16,'Drive Train'!$F$17)*4.448*$C$24*$C$21*U$6)*SIGN(BM72),BM72)</f>
        <v>0</v>
      </c>
      <c r="EB72" s="2">
        <f>IF(PB72=0,($C$23/0.4536*IF(ISNA(MN71),'Drive Train'!$F$16,'Drive Train'!$F$17)*4.448*$C$24*$C$21*V$6)*SIGN(BN72),BN72)</f>
        <v>0</v>
      </c>
      <c r="EC72" s="2">
        <f>IF(PC72=0,($C$23/0.4536*IF(ISNA(MO71),'Drive Train'!$F$16,'Drive Train'!$F$17)*4.448*$C$24*$C$21*W$6)*SIGN(BO72),BO72)</f>
        <v>0</v>
      </c>
      <c r="ED72" s="2">
        <f>IF(PD72=0,($C$23/0.4536*IF(ISNA(MP71),'Drive Train'!$F$16,'Drive Train'!$F$17)*4.448*$C$24*$C$21*X$6)*SIGN(BP72),BP72)</f>
        <v>0</v>
      </c>
      <c r="EE72" s="2">
        <f>IF(PE72=0,($C$23/0.4536*IF(ISNA(MQ71),'Drive Train'!$F$16,'Drive Train'!$F$17)*4.448*$C$24*$C$21*Y$6)*SIGN(BQ72),BQ72)</f>
        <v>0</v>
      </c>
      <c r="EF72" s="2">
        <f>IF(PF72=0,($C$23/0.4536*IF(ISNA(MR71),'Drive Train'!$F$16,'Drive Train'!$F$17)*4.448*$C$24*$C$21*Z$6)*SIGN(BR72),BR72)</f>
        <v>0</v>
      </c>
      <c r="EG72" s="2">
        <f>IF(PG72=0,($C$23/0.4536*IF(ISNA(MS71),'Drive Train'!$F$16,'Drive Train'!$F$17)*4.448*$C$24*$C$21*AA$6)*SIGN(BS72),BS72)</f>
        <v>0</v>
      </c>
      <c r="EH72" s="2">
        <f>IF(PH72=0,($C$23/0.4536*IF(ISNA(MT71),'Drive Train'!$F$16,'Drive Train'!$F$17)*4.448*$C$24*$C$21*AB$6)*SIGN(BT72),BT72)</f>
        <v>0</v>
      </c>
      <c r="EI72" s="2">
        <f>IF(PI72=0,($C$23/0.4536*IF(ISNA(MU71),'Drive Train'!$F$16,'Drive Train'!$F$17)*4.448*$C$24*$C$21*AC$6)*SIGN(BU72),BU72)</f>
        <v>0</v>
      </c>
      <c r="EJ72" s="2">
        <f>IF(PJ72=0,($C$23/0.4536*IF(ISNA(MV71),'Drive Train'!$F$16,'Drive Train'!$F$17)*4.448*$C$24*$C$21*AD$6)*SIGN(BV72),BV72)</f>
        <v>0</v>
      </c>
      <c r="EK72" s="2">
        <f>IF(PK72=0,($C$23/0.4536*IF(ISNA(MW71),'Drive Train'!$F$16,'Drive Train'!$F$17)*4.448*$C$24*$C$21*AE$6)*SIGN(BW72),BW72)</f>
        <v>0</v>
      </c>
      <c r="EL72" s="2">
        <f>IF(PL72=0,($C$23/0.4536*IF(ISNA(MX71),'Drive Train'!$F$16,'Drive Train'!$F$17)*4.448*$C$24*$C$21*AF$6)*SIGN(BX72),BX72)</f>
        <v>0</v>
      </c>
      <c r="EM72" s="2">
        <f>IF(PM72=0,($C$23/0.4536*IF(ISNA(MY71),'Drive Train'!$F$16,'Drive Train'!$F$17)*4.448*$C$24*$C$21*AG$6)*SIGN(BY72),BY72)</f>
        <v>0</v>
      </c>
      <c r="EN72" s="2">
        <f>IF(PN72=0,($C$23/0.4536*IF(ISNA(MZ71),'Drive Train'!$F$16,'Drive Train'!$F$17)*4.448*$C$24*$C$21*AH$6)*SIGN(BZ72),BZ72)</f>
        <v>0</v>
      </c>
      <c r="EO72" s="2">
        <f>IF(PO72=0,($C$23/0.4536*IF(ISNA(NA71),'Drive Train'!$F$16,'Drive Train'!$F$17)*4.448*$C$24*$C$21*AI$6)*SIGN(CA72),CA72)</f>
        <v>0</v>
      </c>
      <c r="EP72" s="2">
        <f>IF(PP72=0,($C$23/0.4536*IF(ISNA(NB71),'Drive Train'!$F$16,'Drive Train'!$F$17)*4.448*$C$24*$C$21*AJ$6)*SIGN(CB72),CB72)</f>
        <v>0</v>
      </c>
      <c r="EQ72" s="2">
        <f>IF(PQ72=0,($C$23/0.4536*IF(ISNA(NC71),'Drive Train'!$F$16,'Drive Train'!$F$17)*4.448*$C$24*$C$21*AK$6)*SIGN(CC72),CC72)</f>
        <v>0</v>
      </c>
      <c r="ER72" s="2">
        <f>IF(PR72=0,($C$23/0.4536*IF(ISNA(ND71),'Drive Train'!$F$16,'Drive Train'!$F$17)*4.448*$C$24*$C$21*AL$6)*SIGN(CD72),CD72)</f>
        <v>0</v>
      </c>
      <c r="ES72" s="2">
        <f>IF(PS72=0,($C$23/0.4536*IF(ISNA(NE71),'Drive Train'!$F$16,'Drive Train'!$F$17)*4.448*$C$24*$C$21*AM$6)*SIGN(CE72),CE72)</f>
        <v>0</v>
      </c>
      <c r="ET72" s="61">
        <f t="shared" ref="ET72:ET108" si="561">BJ72</f>
        <v>2.5600000000000014</v>
      </c>
      <c r="EU72" s="255">
        <f>MAX(MIN(IF(AND(OY71=1,NG72&lt;0),-1,1)*(DC72-$C$15)/($C$14-$C$15)*$C$12*$C$21-$C$33*LO72/AO$6 -  OY71*$C$33/$C$21,DY71/$C$19),MAX(EU$8:EU71)*-1)</f>
        <v>-0.36540420569518345</v>
      </c>
      <c r="EV72" s="255">
        <f>MAX(MIN(IF(AND(OZ71=1,NH72&lt;0),-1,1)*(DD72-$C$15)/($C$14-$C$15)*$C$12*$C$21-$C$33*LP72/AP$6 -  OZ71*$C$33/$C$21,DZ71/$C$19),MAX(EV$8:EV71)*-1)</f>
        <v>-0.41901740139434729</v>
      </c>
      <c r="EW72" s="255">
        <f>MAX(MIN(IF(AND(PA71=1,NI72&lt;0),-1,1)*(DE72-$C$15)/($C$14-$C$15)*$C$12*$C$21-$C$33*LQ72/AQ$6 -  PA71*$C$33/$C$21,EA71/$C$19),MAX(EW$8:EW71)*-1)</f>
        <v>-0.44821927825848629</v>
      </c>
      <c r="EX72" s="255">
        <f>MAX(MIN(IF(AND(PB71=1,NJ72&lt;0),-1,1)*(DF72-$C$15)/($C$14-$C$15)*$C$12*$C$21-$C$33*LR72/AR$6 -  PB71*$C$33/$C$21,EB71/$C$19),MAX(EX$8:EX71)*-1)</f>
        <v>-0.45912190626368554</v>
      </c>
      <c r="EY72" s="255">
        <f>MAX(MIN(IF(AND(PC71=1,NK72&lt;0),-1,1)*(DG72-$C$15)/($C$14-$C$15)*$C$12*$C$21-$C$33*LS72/AS$6 -  PC71*$C$33/$C$21,EC71/$C$19),MAX(EY$8:EY71)*-1)</f>
        <v>-0.4482285304991328</v>
      </c>
      <c r="EZ72" s="255">
        <f>MAX(MIN(IF(AND(PD71=1,NL72&lt;0),-1,1)*(DH72-$C$15)/($C$14-$C$15)*$C$12*$C$21-$C$33*LT72/AT$6 -  PD71*$C$33/$C$21,ED71/$C$19),MAX(EZ$8:EZ71)*-1)</f>
        <v>-0.41893977271371796</v>
      </c>
      <c r="FA72" s="255">
        <f>MAX(MIN(IF(AND(PE71=1,NM72&lt;0),-1,1)*(DI72-$C$15)/($C$14-$C$15)*$C$12*$C$21-$C$33*LU72/AU$6 -  PE71*$C$33/$C$21,EE71/$C$19),MAX(FA$8:FA71)*-1)</f>
        <v>-0.39174349511884721</v>
      </c>
      <c r="FB72" s="255">
        <f>MAX(MIN(IF(AND(PF71=1,NN72&lt;0),-1,1)*(DJ72-$C$15)/($C$14-$C$15)*$C$12*$C$21-$C$33*LV72/AV$6 -  PF71*$C$33/$C$21,EF71/$C$19),MAX(FB$8:FB71)*-1)</f>
        <v>-0.36469644258261957</v>
      </c>
      <c r="FC72" s="255">
        <f>MAX(MIN(IF(AND(PG71=1,NO72&lt;0),-1,1)*(DK72-$C$15)/($C$14-$C$15)*$C$12*$C$21-$C$33*LW72/AW$6 -  PG71*$C$33/$C$21,EG71/$C$19),MAX(FC$8:FC71)*-1)</f>
        <v>-0.35237829663633785</v>
      </c>
      <c r="FD72" s="255">
        <f>MAX(MIN(IF(AND(PH71=1,NP72&lt;0),-1,1)*(DL72-$C$15)/($C$14-$C$15)*$C$12*$C$21-$C$33*LX72/AX$6 -  PH71*$C$33/$C$21,EH71/$C$19),MAX(FD$8:FD71)*-1)</f>
        <v>-0.34970912869055559</v>
      </c>
      <c r="FE72" s="255">
        <f>MAX(MIN(IF(AND(PI71=1,NQ72&lt;0),-1,1)*(DM72-$C$15)/($C$14-$C$15)*$C$12*$C$21-$C$33*LY72/AY$6 -  PI71*$C$33/$C$21,EI71/$C$19),MAX(FE$8:FE71)*-1)</f>
        <v>-0.3589482842980648</v>
      </c>
      <c r="FF72" s="255">
        <f>MAX(MIN(IF(AND(PJ71=1,NR72&lt;0),-1,1)*(DN72-$C$15)/($C$14-$C$15)*$C$12*$C$21-$C$33*LZ72/AZ$6 -  PJ71*$C$33/$C$21,EJ71/$C$19),MAX(FF$8:FF71)*-1)</f>
        <v>-0.3680167733157455</v>
      </c>
      <c r="FG72" s="255">
        <f>MAX(MIN(IF(AND(PK71=1,NS72&lt;0),-1,1)*(DO72-$C$15)/($C$14-$C$15)*$C$12*$C$21-$C$33*MA72/BA$6 -  PK71*$C$33/$C$21,EK71/$C$19),MAX(FG$8:FG71)*-1)</f>
        <v>-0.45071531341950627</v>
      </c>
      <c r="FH72" s="255">
        <f>MAX(MIN(IF(AND(PL71=1,NT72&lt;0),-1,1)*(DP72-$C$15)/($C$14-$C$15)*$C$12*$C$21-$C$33*MB72/BB$6 -  PL71*$C$33/$C$21,EL71/$C$19),MAX(FH$8:FH71)*-1)</f>
        <v>-0.42159789887896215</v>
      </c>
      <c r="FI72" s="255">
        <f>MAX(MIN(IF(AND(PM71=1,NU72&lt;0),-1,1)*(DQ72-$C$15)/($C$14-$C$15)*$C$12*$C$21-$C$33*MC72/BC$6 -  PM71*$C$33/$C$21,EM71/$C$19),MAX(FI$8:FI71)*-1)</f>
        <v>-0.4002619549655082</v>
      </c>
      <c r="FJ72" s="255">
        <f>MAX(MIN(IF(AND(PN71=1,NV72&lt;0),-1,1)*(DR72-$C$15)/($C$14-$C$15)*$C$12*$C$21-$C$33*MD72/BD$6 -  PN71*$C$33/$C$21,EN71/$C$19),MAX(FJ$8:FJ71)*-1)</f>
        <v>-0.38241563755009067</v>
      </c>
      <c r="FK72" s="255">
        <f>MAX(MIN(IF(AND(PO71=1,NW72&lt;0),-1,1)*(DS72-$C$15)/($C$14-$C$15)*$C$12*$C$21-$C$33*ME72/BE$6 -  PO71*$C$33/$C$21,EO71/$C$19),MAX(FK$8:FK71)*-1)</f>
        <v>-0.38246744925492626</v>
      </c>
      <c r="FL72" s="255">
        <f>MAX(MIN(IF(AND(PP71=1,NX72&lt;0),-1,1)*(DT72-$C$15)/($C$14-$C$15)*$C$12*$C$21-$C$33*MF72/BF$6 -  PP71*$C$33/$C$21,EP71/$C$19),MAX(FL$8:FL71)*-1)</f>
        <v>-0.37383623650774506</v>
      </c>
      <c r="FM72" s="255">
        <f>MAX(MIN(IF(AND(PQ71=1,NY72&lt;0),-1,1)*(DU72-$C$15)/($C$14-$C$15)*$C$12*$C$21-$C$33*MG72/BG$6 -  PQ71*$C$33/$C$21,EQ71/$C$19),MAX(FM$8:FM71)*-1)</f>
        <v>-0.37385273194241303</v>
      </c>
      <c r="FN72" s="255">
        <f>MAX(MIN(IF(AND(PR71=1,NZ72&lt;0),-1,1)*(DV72-$C$15)/($C$14-$C$15)*$C$12*$C$21-$C$33*MH72/BH$6 -  PR71*$C$33/$C$21,ER71/$C$19),MAX(FN$8:FN71)*-1)</f>
        <v>-0.36540001610118678</v>
      </c>
      <c r="FO72" s="255">
        <f>MAX(MIN(IF(AND(PS71=1,OA72&lt;0),-1,1)*(DW72-$C$15)/($C$14-$C$15)*$C$12*$C$21-$C$33*MI72/BI$6 -  PS71*$C$33/$C$21,ES71/$C$19),MAX(FO$8:FO71)*-1)</f>
        <v>-0.36540046604832227</v>
      </c>
      <c r="FP72" s="61">
        <f t="shared" si="164"/>
        <v>2.5600000000000014</v>
      </c>
      <c r="FQ72" s="256">
        <f t="shared" si="457"/>
        <v>2.7495000000000003</v>
      </c>
      <c r="FR72" s="256">
        <f t="shared" si="458"/>
        <v>2.7495000000000003</v>
      </c>
      <c r="FS72" s="256">
        <f t="shared" si="459"/>
        <v>2.7495000000000003</v>
      </c>
      <c r="FT72" s="256">
        <f t="shared" si="460"/>
        <v>2.7495000000000003</v>
      </c>
      <c r="FU72" s="256">
        <f t="shared" si="461"/>
        <v>2.7495000000000003</v>
      </c>
      <c r="FV72" s="256">
        <f t="shared" si="462"/>
        <v>2.7495000000000003</v>
      </c>
      <c r="FW72" s="256">
        <f t="shared" si="463"/>
        <v>2.7495000000000003</v>
      </c>
      <c r="FX72" s="256">
        <f t="shared" si="464"/>
        <v>2.7495000000000003</v>
      </c>
      <c r="FY72" s="256">
        <f t="shared" si="465"/>
        <v>2.7495000000000003</v>
      </c>
      <c r="FZ72" s="256">
        <f t="shared" si="466"/>
        <v>2.7495000000000003</v>
      </c>
      <c r="GA72" s="256">
        <f t="shared" si="467"/>
        <v>2.7495000000000003</v>
      </c>
      <c r="GB72" s="256">
        <f t="shared" si="468"/>
        <v>2.7495000000000003</v>
      </c>
      <c r="GC72" s="256">
        <f t="shared" si="469"/>
        <v>2.7495000000000003</v>
      </c>
      <c r="GD72" s="256">
        <f t="shared" si="470"/>
        <v>2.7495000000000003</v>
      </c>
      <c r="GE72" s="256">
        <f t="shared" si="471"/>
        <v>2.7495000000000003</v>
      </c>
      <c r="GF72" s="256">
        <f t="shared" si="472"/>
        <v>2.7495000000000003</v>
      </c>
      <c r="GG72" s="256">
        <f t="shared" si="473"/>
        <v>2.7495000000000003</v>
      </c>
      <c r="GH72" s="256">
        <f t="shared" si="474"/>
        <v>2.7495000000000003</v>
      </c>
      <c r="GI72" s="256">
        <f t="shared" si="475"/>
        <v>2.7495000000000003</v>
      </c>
      <c r="GJ72" s="256">
        <f t="shared" si="476"/>
        <v>2.7495000000000003</v>
      </c>
      <c r="GK72" s="256">
        <f t="shared" si="477"/>
        <v>2.7495000000000003</v>
      </c>
      <c r="GL72" s="61">
        <f t="shared" si="186"/>
        <v>2.5600000000000014</v>
      </c>
      <c r="GM72" s="57">
        <f t="shared" ref="GM72:GM108" si="562">IF(AND(KS71=1,OY71=1),0,EU72*$C$19/S$6/$C$24/$C$23*3.39*$C$21)</f>
        <v>-9.4573585022993552</v>
      </c>
      <c r="GN72" s="57">
        <f t="shared" ref="GN72:GN108" si="563">IF(AND(KT71=1,OZ71=1),0,EV72*$C$19/T$6/$C$24/$C$23*3.39*$C$21)</f>
        <v>-3.036591703485489</v>
      </c>
      <c r="GO72" s="57">
        <f t="shared" ref="GO72:GO108" si="564">IF(AND(KU71=1,PA71=1),0,EW72*$C$19/U$6/$C$24/$C$23*3.39*$C$21)</f>
        <v>-4.6918672598339786</v>
      </c>
      <c r="GP72" s="57">
        <f t="shared" ref="GP72:GP108" si="565">IF(AND(KV71=1,PB71=1),0,EX72*$C$19/V$6/$C$24/$C$23*3.39*$C$21)</f>
        <v>-6.2847610294837652</v>
      </c>
      <c r="GQ72" s="57">
        <f t="shared" ref="GQ72:GQ108" si="566">IF(AND(KW71=1,PC71=1),0,EY72*$C$19/W$6/$C$24/$C$23*3.39*$C$21)</f>
        <v>-7.579326639855906</v>
      </c>
      <c r="GR72" s="57">
        <f t="shared" ref="GR72:GR108" si="567">IF(AND(KX71=1,PD71=1),0,EZ72*$C$19/X$6/$C$24/$C$23*3.39*$C$21)</f>
        <v>-8.4334142597611397</v>
      </c>
      <c r="GS72" s="57">
        <f t="shared" ref="GS72:GS108" si="568">IF(AND(KY71=1,PE71=1),0,FA72*$C$19/Y$6/$C$24/$C$23*3.39*$C$21)</f>
        <v>-9.1476939072753236</v>
      </c>
      <c r="GT72" s="57">
        <f t="shared" ref="GT72:GT108" si="569">IF(AND(KZ71=1,PF71=1),0,FB72*$C$19/Z$6/$C$24/$C$23*3.39*$C$21)</f>
        <v>-9.6907479814050657</v>
      </c>
      <c r="GU72" s="57">
        <f t="shared" ref="GU72:GU108" si="570">IF(AND(LA71=1,PG71=1),0,FC72*$C$19/AA$6/$C$24/$C$23*3.39*$C$21)</f>
        <v>-10.4983901528411</v>
      </c>
      <c r="GV72" s="57">
        <f t="shared" ref="GV72:GV108" si="571">IF(AND(LB71=1,PH71=1),0,FD72*$C$19/AB$6/$C$24/$C$23*3.39*$C$21)</f>
        <v>-11.545231838563145</v>
      </c>
      <c r="GW72" s="57">
        <f t="shared" ref="GW72:GW108" si="572">IF(AND(LC71=1,PI71=1),0,FE72*$C$19/AC$6/$C$24/$C$23*3.39*$C$21)</f>
        <v>-13.006373702533285</v>
      </c>
      <c r="GX72" s="57">
        <f t="shared" ref="GX72:GX108" si="573">IF(AND(LD71=1,PJ71=1),0,FF72*$C$19/AD$6/$C$24/$C$23*3.39*$C$21)</f>
        <v>-9.5249767404423658</v>
      </c>
      <c r="GY72" s="57">
        <f t="shared" ref="GY72:GY108" si="574">IF(AND(LE71=1,PK71=1),0,FG72*$C$19/AE$6/$C$24/$C$23*3.39*$C$21)</f>
        <v>-11.665372852988682</v>
      </c>
      <c r="GZ72" s="57">
        <f t="shared" ref="GZ72:GZ108" si="575">IF(AND(LF71=1,PL71=1),0,FH72*$C$19/AF$6/$C$24/$C$23*3.39*$C$21)</f>
        <v>-10.911758571384864</v>
      </c>
      <c r="HA72" s="57">
        <f t="shared" ref="HA72:HA108" si="576">IF(AND(LG71=1,PM71=1),0,FI72*$C$19/AG$6/$C$24/$C$23*3.39*$C$21)</f>
        <v>-10.359543606615656</v>
      </c>
      <c r="HB72" s="57">
        <f t="shared" ref="HB72:HB108" si="577">IF(AND(LH71=1,PN71=1),0,FJ72*$C$19/AH$6/$C$24/$C$23*3.39*$C$21)</f>
        <v>-9.8976468382893898</v>
      </c>
      <c r="HC72" s="57">
        <f t="shared" ref="HC72:HC108" si="578">IF(AND(LI71=1,PO71=1),0,FK72*$C$19/AI$6/$C$24/$C$23*3.39*$C$21)</f>
        <v>-9.8989878241335809</v>
      </c>
      <c r="HD72" s="57">
        <f t="shared" ref="HD72:HD108" si="579">IF(AND(LJ71=1,PP71=1),0,FL72*$C$19/AJ$6/$C$24/$C$23*3.39*$C$21)</f>
        <v>-9.6755955588354574</v>
      </c>
      <c r="HE72" s="57">
        <f t="shared" ref="HE72:HE108" si="580">IF(AND(LK71=1,PQ71=1),0,FM72*$C$19/AK$6/$C$24/$C$23*3.39*$C$21)</f>
        <v>-9.6760224921790687</v>
      </c>
      <c r="HF72" s="57">
        <f t="shared" ref="HF72:HF108" si="581">IF(AND(LL71=1,PR71=1),0,FN72*$C$19/AL$6/$C$24/$C$23*3.39*$C$21)</f>
        <v>-9.4572500676076139</v>
      </c>
      <c r="HG72" s="57">
        <f t="shared" ref="HG72:HG108" si="582">IF(AND(LM71=1,PS71=1),0,FO72*$C$19/AM$6/$C$24/$C$23*3.39*$C$21)</f>
        <v>-9.4572617130985552</v>
      </c>
      <c r="HH72" s="61">
        <f t="shared" si="187"/>
        <v>2.5600000000000014</v>
      </c>
      <c r="HI72" s="57">
        <f t="shared" si="188"/>
        <v>9.4573585022993552</v>
      </c>
      <c r="HJ72" s="57">
        <f t="shared" si="189"/>
        <v>3.036591703485489</v>
      </c>
      <c r="HK72" s="57">
        <f t="shared" si="190"/>
        <v>4.6918672598339786</v>
      </c>
      <c r="HL72" s="57">
        <f t="shared" si="191"/>
        <v>6.2847610294837652</v>
      </c>
      <c r="HM72" s="57">
        <f t="shared" si="192"/>
        <v>7.579326639855906</v>
      </c>
      <c r="HN72" s="57">
        <f t="shared" si="193"/>
        <v>8.4334142597611397</v>
      </c>
      <c r="HO72" s="57">
        <f t="shared" si="194"/>
        <v>9.1476939072753236</v>
      </c>
      <c r="HP72" s="57">
        <f t="shared" si="195"/>
        <v>9.6907479814050657</v>
      </c>
      <c r="HQ72" s="57">
        <f t="shared" si="196"/>
        <v>10.4983901528411</v>
      </c>
      <c r="HR72" s="57">
        <f t="shared" si="197"/>
        <v>11.545231838563145</v>
      </c>
      <c r="HS72" s="57">
        <f t="shared" si="198"/>
        <v>13.006373702533285</v>
      </c>
      <c r="HT72" s="57">
        <f t="shared" si="199"/>
        <v>9.5249767404423658</v>
      </c>
      <c r="HU72" s="57">
        <f t="shared" si="200"/>
        <v>11.665372852988682</v>
      </c>
      <c r="HV72" s="57">
        <f t="shared" si="201"/>
        <v>10.911758571384864</v>
      </c>
      <c r="HW72" s="57">
        <f t="shared" si="202"/>
        <v>10.359543606615656</v>
      </c>
      <c r="HX72" s="57">
        <f t="shared" si="203"/>
        <v>9.8976468382893898</v>
      </c>
      <c r="HY72" s="57">
        <f t="shared" si="204"/>
        <v>9.8989878241335809</v>
      </c>
      <c r="HZ72" s="57">
        <f t="shared" si="205"/>
        <v>9.6755955588354574</v>
      </c>
      <c r="IA72" s="57">
        <f t="shared" si="206"/>
        <v>9.6760224921790687</v>
      </c>
      <c r="IB72" s="57">
        <f t="shared" si="207"/>
        <v>9.4572500676076139</v>
      </c>
      <c r="IC72" s="57">
        <f t="shared" si="208"/>
        <v>9.4572617130985552</v>
      </c>
      <c r="ID72" s="61">
        <f t="shared" si="209"/>
        <v>2.5600000000000014</v>
      </c>
      <c r="IE72" s="57">
        <f t="shared" si="210"/>
        <v>0</v>
      </c>
      <c r="IF72" s="57">
        <f t="shared" si="211"/>
        <v>0</v>
      </c>
      <c r="IG72" s="57">
        <f t="shared" si="212"/>
        <v>0</v>
      </c>
      <c r="IH72" s="57">
        <f t="shared" si="213"/>
        <v>0</v>
      </c>
      <c r="II72" s="57">
        <f t="shared" si="214"/>
        <v>0</v>
      </c>
      <c r="IJ72" s="57">
        <f t="shared" si="215"/>
        <v>0</v>
      </c>
      <c r="IK72" s="57">
        <f t="shared" si="216"/>
        <v>0</v>
      </c>
      <c r="IL72" s="57">
        <f t="shared" si="217"/>
        <v>0</v>
      </c>
      <c r="IM72" s="57">
        <f t="shared" si="218"/>
        <v>0</v>
      </c>
      <c r="IN72" s="57">
        <f t="shared" si="219"/>
        <v>0</v>
      </c>
      <c r="IO72" s="57">
        <f t="shared" si="220"/>
        <v>0</v>
      </c>
      <c r="IP72" s="57">
        <f t="shared" si="221"/>
        <v>0</v>
      </c>
      <c r="IQ72" s="57">
        <f t="shared" si="222"/>
        <v>0</v>
      </c>
      <c r="IR72" s="57">
        <f t="shared" si="223"/>
        <v>0</v>
      </c>
      <c r="IS72" s="57">
        <f t="shared" si="224"/>
        <v>0</v>
      </c>
      <c r="IT72" s="57">
        <f t="shared" si="225"/>
        <v>0</v>
      </c>
      <c r="IU72" s="57">
        <f t="shared" si="226"/>
        <v>0</v>
      </c>
      <c r="IV72" s="57">
        <f t="shared" si="227"/>
        <v>0</v>
      </c>
      <c r="IW72" s="57">
        <f t="shared" si="228"/>
        <v>0</v>
      </c>
      <c r="IX72" s="57">
        <f t="shared" si="229"/>
        <v>0</v>
      </c>
      <c r="IY72" s="57">
        <f t="shared" si="230"/>
        <v>0</v>
      </c>
      <c r="IZ72" s="61">
        <f t="shared" si="231"/>
        <v>2.5600000000000014</v>
      </c>
      <c r="JA72" s="256" t="e">
        <f t="shared" si="349"/>
        <v>#N/A</v>
      </c>
      <c r="JB72" s="256" t="e">
        <f t="shared" si="350"/>
        <v>#N/A</v>
      </c>
      <c r="JC72" s="256" t="e">
        <f t="shared" si="351"/>
        <v>#N/A</v>
      </c>
      <c r="JD72" s="256" t="e">
        <f t="shared" si="352"/>
        <v>#N/A</v>
      </c>
      <c r="JE72" s="256" t="e">
        <f t="shared" si="353"/>
        <v>#N/A</v>
      </c>
      <c r="JF72" s="256" t="e">
        <f t="shared" si="354"/>
        <v>#N/A</v>
      </c>
      <c r="JG72" s="256" t="e">
        <f t="shared" si="355"/>
        <v>#N/A</v>
      </c>
      <c r="JH72" s="256" t="e">
        <f t="shared" si="356"/>
        <v>#N/A</v>
      </c>
      <c r="JI72" s="256" t="e">
        <f t="shared" si="357"/>
        <v>#N/A</v>
      </c>
      <c r="JJ72" s="256" t="e">
        <f t="shared" si="358"/>
        <v>#N/A</v>
      </c>
      <c r="JK72" s="256" t="e">
        <f t="shared" si="359"/>
        <v>#N/A</v>
      </c>
      <c r="JL72" s="256" t="e">
        <f t="shared" si="360"/>
        <v>#N/A</v>
      </c>
      <c r="JM72" s="256" t="e">
        <f t="shared" si="361"/>
        <v>#N/A</v>
      </c>
      <c r="JN72" s="256" t="e">
        <f t="shared" si="362"/>
        <v>#N/A</v>
      </c>
      <c r="JO72" s="256" t="e">
        <f t="shared" si="363"/>
        <v>#N/A</v>
      </c>
      <c r="JP72" s="256" t="e">
        <f t="shared" si="364"/>
        <v>#N/A</v>
      </c>
      <c r="JQ72" s="256" t="e">
        <f t="shared" si="365"/>
        <v>#N/A</v>
      </c>
      <c r="JR72" s="256" t="e">
        <f t="shared" si="366"/>
        <v>#N/A</v>
      </c>
      <c r="JS72" s="256" t="e">
        <f t="shared" si="367"/>
        <v>#N/A</v>
      </c>
      <c r="JT72" s="256" t="e">
        <f t="shared" si="368"/>
        <v>#N/A</v>
      </c>
      <c r="JU72" s="256" t="e">
        <f t="shared" si="369"/>
        <v>#N/A</v>
      </c>
      <c r="JV72" s="61">
        <f t="shared" si="233"/>
        <v>2.5600000000000014</v>
      </c>
      <c r="JW72" s="46">
        <f t="shared" si="478"/>
        <v>0</v>
      </c>
      <c r="JX72" s="46">
        <f t="shared" si="479"/>
        <v>0</v>
      </c>
      <c r="JY72" s="46">
        <f t="shared" si="480"/>
        <v>0</v>
      </c>
      <c r="JZ72" s="46">
        <f t="shared" si="481"/>
        <v>0</v>
      </c>
      <c r="KA72" s="46">
        <f t="shared" si="482"/>
        <v>0</v>
      </c>
      <c r="KB72" s="46">
        <f t="shared" si="483"/>
        <v>0</v>
      </c>
      <c r="KC72" s="46">
        <f t="shared" si="484"/>
        <v>0</v>
      </c>
      <c r="KD72" s="46">
        <f t="shared" si="485"/>
        <v>0</v>
      </c>
      <c r="KE72" s="46">
        <f t="shared" si="486"/>
        <v>0</v>
      </c>
      <c r="KF72" s="46">
        <f t="shared" si="487"/>
        <v>0</v>
      </c>
      <c r="KG72" s="46">
        <f t="shared" si="488"/>
        <v>0</v>
      </c>
      <c r="KH72" s="46">
        <f t="shared" si="489"/>
        <v>0</v>
      </c>
      <c r="KI72" s="46">
        <f t="shared" si="490"/>
        <v>0</v>
      </c>
      <c r="KJ72" s="46">
        <f t="shared" si="491"/>
        <v>0</v>
      </c>
      <c r="KK72" s="46">
        <f t="shared" si="492"/>
        <v>0</v>
      </c>
      <c r="KL72" s="46">
        <f t="shared" si="493"/>
        <v>0</v>
      </c>
      <c r="KM72" s="46">
        <f t="shared" si="494"/>
        <v>0</v>
      </c>
      <c r="KN72" s="46">
        <f t="shared" si="495"/>
        <v>0</v>
      </c>
      <c r="KO72" s="46">
        <f t="shared" si="496"/>
        <v>0</v>
      </c>
      <c r="KP72" s="46">
        <f t="shared" si="497"/>
        <v>0</v>
      </c>
      <c r="KQ72" s="46">
        <f t="shared" si="498"/>
        <v>0</v>
      </c>
      <c r="KR72" s="61">
        <f t="shared" si="255"/>
        <v>2.5600000000000014</v>
      </c>
      <c r="KS72" s="1">
        <f t="shared" si="499"/>
        <v>0</v>
      </c>
      <c r="KT72" s="1">
        <f t="shared" si="500"/>
        <v>0</v>
      </c>
      <c r="KU72" s="1">
        <f t="shared" si="501"/>
        <v>0</v>
      </c>
      <c r="KV72" s="1">
        <f t="shared" si="502"/>
        <v>0</v>
      </c>
      <c r="KW72" s="1">
        <f t="shared" si="503"/>
        <v>0</v>
      </c>
      <c r="KX72" s="1">
        <f t="shared" si="504"/>
        <v>0</v>
      </c>
      <c r="KY72" s="1">
        <f t="shared" si="505"/>
        <v>0</v>
      </c>
      <c r="KZ72" s="1">
        <f t="shared" si="506"/>
        <v>0</v>
      </c>
      <c r="LA72" s="1">
        <f t="shared" si="507"/>
        <v>0</v>
      </c>
      <c r="LB72" s="1">
        <f t="shared" si="508"/>
        <v>0</v>
      </c>
      <c r="LC72" s="1">
        <f t="shared" si="509"/>
        <v>0</v>
      </c>
      <c r="LD72" s="1">
        <f t="shared" si="510"/>
        <v>0</v>
      </c>
      <c r="LE72" s="1">
        <f t="shared" si="511"/>
        <v>0</v>
      </c>
      <c r="LF72" s="1">
        <f t="shared" si="512"/>
        <v>0</v>
      </c>
      <c r="LG72" s="1">
        <f t="shared" si="513"/>
        <v>0</v>
      </c>
      <c r="LH72" s="1">
        <f t="shared" si="514"/>
        <v>0</v>
      </c>
      <c r="LI72" s="1">
        <f t="shared" si="515"/>
        <v>0</v>
      </c>
      <c r="LJ72" s="1">
        <f t="shared" si="516"/>
        <v>0</v>
      </c>
      <c r="LK72" s="1">
        <f t="shared" si="517"/>
        <v>0</v>
      </c>
      <c r="LL72" s="1">
        <f t="shared" si="518"/>
        <v>0</v>
      </c>
      <c r="LM72" s="1">
        <f t="shared" si="519"/>
        <v>0</v>
      </c>
      <c r="LN72" s="61">
        <f t="shared" si="277"/>
        <v>2.5600000000000014</v>
      </c>
      <c r="LO72" s="57">
        <f t="shared" si="278"/>
        <v>1.4859828066191278</v>
      </c>
      <c r="LP72" s="57">
        <f t="shared" si="279"/>
        <v>14.094704836876137</v>
      </c>
      <c r="LQ72" s="57">
        <f t="shared" si="280"/>
        <v>13.071545689351975</v>
      </c>
      <c r="LR72" s="57">
        <f t="shared" si="281"/>
        <v>10.941960608106649</v>
      </c>
      <c r="LS72" s="57">
        <f t="shared" si="282"/>
        <v>8.0925591711918887</v>
      </c>
      <c r="LT72" s="57">
        <f t="shared" si="283"/>
        <v>5.0695131193573122</v>
      </c>
      <c r="LU72" s="57">
        <f t="shared" si="284"/>
        <v>2.9868509878071476</v>
      </c>
      <c r="LV72" s="57">
        <f t="shared" si="285"/>
        <v>1.4157473251295016</v>
      </c>
      <c r="LW72" s="57">
        <f t="shared" si="286"/>
        <v>0.77157553762600339</v>
      </c>
      <c r="LX72" s="57">
        <f t="shared" si="287"/>
        <v>0.60026382420584634</v>
      </c>
      <c r="LY72" s="57">
        <f t="shared" si="288"/>
        <v>0.84978105736560039</v>
      </c>
      <c r="LZ72" s="57">
        <f t="shared" si="289"/>
        <v>8.999084091601981</v>
      </c>
      <c r="MA72" s="57">
        <f t="shared" si="290"/>
        <v>6.1696125351957161</v>
      </c>
      <c r="MB72" s="57">
        <f t="shared" si="291"/>
        <v>4.0649472133994102</v>
      </c>
      <c r="MC72" s="57">
        <f t="shared" si="292"/>
        <v>3.0857512072230113</v>
      </c>
      <c r="MD72" s="57">
        <f t="shared" si="293"/>
        <v>2.2667088058641536</v>
      </c>
      <c r="ME72" s="57">
        <f t="shared" si="294"/>
        <v>2.2690866624358623</v>
      </c>
      <c r="MF72" s="57">
        <f t="shared" si="295"/>
        <v>1.872964087086888</v>
      </c>
      <c r="MG72" s="57">
        <f t="shared" si="296"/>
        <v>1.873721131809752</v>
      </c>
      <c r="MH72" s="57">
        <f t="shared" si="297"/>
        <v>1.4857905285682629</v>
      </c>
      <c r="MI72" s="57">
        <f t="shared" si="298"/>
        <v>1.4858111785305932</v>
      </c>
      <c r="MJ72" s="61">
        <f t="shared" si="299"/>
        <v>2.5600000000000014</v>
      </c>
      <c r="MK72" s="57" t="e">
        <f t="shared" ref="MK72:MK108" si="583">IF(AND(ABS(CG72)&gt;0,EU72*$C$19&gt;=DY71,NG72&lt;&gt;0),3,NA())</f>
        <v>#N/A</v>
      </c>
      <c r="ML72" s="57" t="e">
        <f t="shared" si="370"/>
        <v>#N/A</v>
      </c>
      <c r="MM72" s="57" t="e">
        <f t="shared" si="371"/>
        <v>#N/A</v>
      </c>
      <c r="MN72" s="57" t="e">
        <f t="shared" si="372"/>
        <v>#N/A</v>
      </c>
      <c r="MO72" s="57" t="e">
        <f t="shared" si="373"/>
        <v>#N/A</v>
      </c>
      <c r="MP72" s="57" t="e">
        <f t="shared" si="374"/>
        <v>#N/A</v>
      </c>
      <c r="MQ72" s="57" t="e">
        <f t="shared" si="375"/>
        <v>#N/A</v>
      </c>
      <c r="MR72" s="57" t="e">
        <f t="shared" si="376"/>
        <v>#N/A</v>
      </c>
      <c r="MS72" s="57" t="e">
        <f t="shared" si="377"/>
        <v>#N/A</v>
      </c>
      <c r="MT72" s="57" t="e">
        <f t="shared" si="378"/>
        <v>#N/A</v>
      </c>
      <c r="MU72" s="57" t="e">
        <f t="shared" si="379"/>
        <v>#N/A</v>
      </c>
      <c r="MV72" s="57" t="e">
        <f t="shared" si="380"/>
        <v>#N/A</v>
      </c>
      <c r="MW72" s="57" t="e">
        <f t="shared" si="381"/>
        <v>#N/A</v>
      </c>
      <c r="MX72" s="57" t="e">
        <f t="shared" si="382"/>
        <v>#N/A</v>
      </c>
      <c r="MY72" s="57" t="e">
        <f t="shared" si="383"/>
        <v>#N/A</v>
      </c>
      <c r="MZ72" s="57" t="e">
        <f t="shared" si="384"/>
        <v>#N/A</v>
      </c>
      <c r="NA72" s="57" t="e">
        <f t="shared" si="385"/>
        <v>#N/A</v>
      </c>
      <c r="NB72" s="57" t="e">
        <f t="shared" si="386"/>
        <v>#N/A</v>
      </c>
      <c r="NC72" s="57" t="e">
        <f t="shared" si="387"/>
        <v>#N/A</v>
      </c>
      <c r="ND72" s="57" t="e">
        <f t="shared" si="388"/>
        <v>#N/A</v>
      </c>
      <c r="NE72" s="57" t="e">
        <f t="shared" si="389"/>
        <v>#N/A</v>
      </c>
      <c r="NF72" s="61">
        <f t="shared" si="320"/>
        <v>2.5600000000000014</v>
      </c>
      <c r="NG72" s="256">
        <f>IF(OY71=0,MIN('Drive Train'!$F$35-FQ71*$C$19*'Drive Train'!$F$39,NG71+$C$39)-$C$7,IF(LO71-1&lt;=0,0,IF($C$37=Motors!$C$30,MAX(MAX(NG$8:NG71)*-1,NG71-$C$39),MAX(0,MAX(NG$8:NG71)*-1,NG71-$C$39))))</f>
        <v>0</v>
      </c>
      <c r="NH72" s="256">
        <f>IF(OZ71=0,MIN('Drive Train'!$F$35-FR71*$C$19*'Drive Train'!$F$39,NH71+$C$39)-$C$7,IF(LP71-1&lt;=0,0,IF($C$37=Motors!$C$30,MAX(MAX(NH$8:NH71)*-1,NH71-$C$39),MAX(0,MAX(NH$8:NH71)*-1,NH71-$C$39))))</f>
        <v>0</v>
      </c>
      <c r="NI72" s="256">
        <f>IF(PA71=0,MIN('Drive Train'!$F$35-FS71*$C$19*'Drive Train'!$F$39,NI71+$C$39)-$C$7,IF(LQ71-1&lt;=0,0,IF($C$37=Motors!$C$30,MAX(MAX(NI$8:NI71)*-1,NI71-$C$39),MAX(0,MAX(NI$8:NI71)*-1,NI71-$C$39))))</f>
        <v>0</v>
      </c>
      <c r="NJ72" s="256">
        <f>IF(PB71=0,MIN('Drive Train'!$F$35-FT71*$C$19*'Drive Train'!$F$39,NJ71+$C$39)-$C$7,IF(LR71-1&lt;=0,0,IF($C$37=Motors!$C$30,MAX(MAX(NJ$8:NJ71)*-1,NJ71-$C$39),MAX(0,MAX(NJ$8:NJ71)*-1,NJ71-$C$39))))</f>
        <v>0</v>
      </c>
      <c r="NK72" s="256">
        <f>IF(PC71=0,MIN('Drive Train'!$F$35-FU71*$C$19*'Drive Train'!$F$39,NK71+$C$39)-$C$7,IF(LS71-1&lt;=0,0,IF($C$37=Motors!$C$30,MAX(MAX(NK$8:NK71)*-1,NK71-$C$39),MAX(0,MAX(NK$8:NK71)*-1,NK71-$C$39))))</f>
        <v>0</v>
      </c>
      <c r="NL72" s="256">
        <f>IF(PD71=0,MIN('Drive Train'!$F$35-FV71*$C$19*'Drive Train'!$F$39,NL71+$C$39)-$C$7,IF(LT71-1&lt;=0,0,IF($C$37=Motors!$C$30,MAX(MAX(NL$8:NL71)*-1,NL71-$C$39),MAX(0,MAX(NL$8:NL71)*-1,NL71-$C$39))))</f>
        <v>0</v>
      </c>
      <c r="NM72" s="256">
        <f>IF(PE71=0,MIN('Drive Train'!$F$35-FW71*$C$19*'Drive Train'!$F$39,NM71+$C$39)-$C$7,IF(LU71-1&lt;=0,0,IF($C$37=Motors!$C$30,MAX(MAX(NM$8:NM71)*-1,NM71-$C$39),MAX(0,MAX(NM$8:NM71)*-1,NM71-$C$39))))</f>
        <v>0</v>
      </c>
      <c r="NN72" s="256">
        <f>IF(PF71=0,MIN('Drive Train'!$F$35-FX71*$C$19*'Drive Train'!$F$39,NN71+$C$39)-$C$7,IF(LV71-1&lt;=0,0,IF($C$37=Motors!$C$30,MAX(MAX(NN$8:NN71)*-1,NN71-$C$39),MAX(0,MAX(NN$8:NN71)*-1,NN71-$C$39))))</f>
        <v>0</v>
      </c>
      <c r="NO72" s="256">
        <f>IF(PG71=0,MIN('Drive Train'!$F$35-FY71*$C$19*'Drive Train'!$F$39,NO71+$C$39)-$C$7,IF(LW71-1&lt;=0,0,IF($C$37=Motors!$C$30,MAX(MAX(NO$8:NO71)*-1,NO71-$C$39),MAX(0,MAX(NO$8:NO71)*-1,NO71-$C$39))))</f>
        <v>0</v>
      </c>
      <c r="NP72" s="256">
        <f>IF(PH71=0,MIN('Drive Train'!$F$35-FZ71*$C$19*'Drive Train'!$F$39,NP71+$C$39)-$C$7,IF(LX71-1&lt;=0,0,IF($C$37=Motors!$C$30,MAX(MAX(NP$8:NP71)*-1,NP71-$C$39),MAX(0,MAX(NP$8:NP71)*-1,NP71-$C$39))))</f>
        <v>0</v>
      </c>
      <c r="NQ72" s="256">
        <f>IF(PI71=0,MIN('Drive Train'!$F$35-GA71*$C$19*'Drive Train'!$F$39,NQ71+$C$39)-$C$7,IF(LY71-1&lt;=0,0,IF($C$37=Motors!$C$30,MAX(MAX(NQ$8:NQ71)*-1,NQ71-$C$39),MAX(0,MAX(NQ$8:NQ71)*-1,NQ71-$C$39))))</f>
        <v>0</v>
      </c>
      <c r="NR72" s="256">
        <f>IF(PJ71=0,MIN('Drive Train'!$F$35-GB71*$C$19*'Drive Train'!$F$39,NR71+$C$39)-$C$7,IF(LZ71-1&lt;=0,0,IF($C$37=Motors!$C$30,MAX(MAX(NR$8:NR71)*-1,NR71-$C$39),MAX(0,MAX(NR$8:NR71)*-1,NR71-$C$39))))</f>
        <v>0</v>
      </c>
      <c r="NS72" s="256">
        <f>IF(PK71=0,MIN('Drive Train'!$F$35-GC71*$C$19*'Drive Train'!$F$39,NS71+$C$39)-$C$7,IF(MA71-1&lt;=0,0,IF($C$37=Motors!$C$30,MAX(MAX(NS$8:NS71)*-1,NS71-$C$39),MAX(0,MAX(NS$8:NS71)*-1,NS71-$C$39))))</f>
        <v>0</v>
      </c>
      <c r="NT72" s="256">
        <f>IF(PL71=0,MIN('Drive Train'!$F$35-GD71*$C$19*'Drive Train'!$F$39,NT71+$C$39)-$C$7,IF(MB71-1&lt;=0,0,IF($C$37=Motors!$C$30,MAX(MAX(NT$8:NT71)*-1,NT71-$C$39),MAX(0,MAX(NT$8:NT71)*-1,NT71-$C$39))))</f>
        <v>0</v>
      </c>
      <c r="NU72" s="256">
        <f>IF(PM71=0,MIN('Drive Train'!$F$35-GE71*$C$19*'Drive Train'!$F$39,NU71+$C$39)-$C$7,IF(MC71-1&lt;=0,0,IF($C$37=Motors!$C$30,MAX(MAX(NU$8:NU71)*-1,NU71-$C$39),MAX(0,MAX(NU$8:NU71)*-1,NU71-$C$39))))</f>
        <v>0</v>
      </c>
      <c r="NV72" s="256">
        <f>IF(PN71=0,MIN('Drive Train'!$F$35-GF71*$C$19*'Drive Train'!$F$39,NV71+$C$39)-$C$7,IF(MD71-1&lt;=0,0,IF($C$37=Motors!$C$30,MAX(MAX(NV$8:NV71)*-1,NV71-$C$39),MAX(0,MAX(NV$8:NV71)*-1,NV71-$C$39))))</f>
        <v>0</v>
      </c>
      <c r="NW72" s="256">
        <f>IF(PO71=0,MIN('Drive Train'!$F$35-GG71*$C$19*'Drive Train'!$F$39,NW71+$C$39)-$C$7,IF(ME71-1&lt;=0,0,IF($C$37=Motors!$C$30,MAX(MAX(NW$8:NW71)*-1,NW71-$C$39),MAX(0,MAX(NW$8:NW71)*-1,NW71-$C$39))))</f>
        <v>0</v>
      </c>
      <c r="NX72" s="256">
        <f>IF(PP71=0,MIN('Drive Train'!$F$35-GH71*$C$19*'Drive Train'!$F$39,NX71+$C$39)-$C$7,IF(MF71-1&lt;=0,0,IF($C$37=Motors!$C$30,MAX(MAX(NX$8:NX71)*-1,NX71-$C$39),MAX(0,MAX(NX$8:NX71)*-1,NX71-$C$39))))</f>
        <v>0</v>
      </c>
      <c r="NY72" s="256">
        <f>IF(PQ71=0,MIN('Drive Train'!$F$35-GI71*$C$19*'Drive Train'!$F$39,NY71+$C$39)-$C$7,IF(MG71-1&lt;=0,0,IF($C$37=Motors!$C$30,MAX(MAX(NY$8:NY71)*-1,NY71-$C$39),MAX(0,MAX(NY$8:NY71)*-1,NY71-$C$39))))</f>
        <v>0</v>
      </c>
      <c r="NZ72" s="256">
        <f>IF(PR71=0,MIN('Drive Train'!$F$35-GJ71*$C$19*'Drive Train'!$F$39,NZ71+$C$39)-$C$7,IF(MH71-1&lt;=0,0,IF($C$37=Motors!$C$30,MAX(MAX(NZ$8:NZ71)*-1,NZ71-$C$39),MAX(0,MAX(NZ$8:NZ71)*-1,NZ71-$C$39))))</f>
        <v>0</v>
      </c>
      <c r="OA72" s="256">
        <f>IF(PS71=0,MIN('Drive Train'!$F$35-GK71*$C$19*'Drive Train'!$F$39,OA71+$C$39)-$C$7,IF(MI71-1&lt;=0,0,IF($C$37=Motors!$C$30,MAX(MAX(OA$8:OA71)*-1,OA71-$C$39),MAX(0,MAX(OA$8:OA71)*-1,OA71-$C$39))))</f>
        <v>0</v>
      </c>
      <c r="OB72" s="61">
        <f t="shared" si="321"/>
        <v>2.5600000000000014</v>
      </c>
      <c r="OC72" s="256">
        <f>'Drive Train'!$F$35-(FQ72*$C$13)*$C$19*'Drive Train'!$F$39</f>
        <v>12.23503</v>
      </c>
      <c r="OD72" s="256">
        <f>'Drive Train'!$F$35-(FR72*$C$13)*$C$19*'Drive Train'!$F$39</f>
        <v>12.23503</v>
      </c>
      <c r="OE72" s="256">
        <f>'Drive Train'!$F$35-(FS72*$C$13)*$C$19*'Drive Train'!$F$39</f>
        <v>12.23503</v>
      </c>
      <c r="OF72" s="256">
        <f>'Drive Train'!$F$35-(FT72*$C$13)*$C$19*'Drive Train'!$F$39</f>
        <v>12.23503</v>
      </c>
      <c r="OG72" s="256">
        <f>'Drive Train'!$F$35-(FU72*$C$13)*$C$19*'Drive Train'!$F$39</f>
        <v>12.23503</v>
      </c>
      <c r="OH72" s="256">
        <f>'Drive Train'!$F$35-(FV72*$C$13)*$C$19*'Drive Train'!$F$39</f>
        <v>12.23503</v>
      </c>
      <c r="OI72" s="256">
        <f>'Drive Train'!$F$35-(FW72*$C$13)*$C$19*'Drive Train'!$F$39</f>
        <v>12.23503</v>
      </c>
      <c r="OJ72" s="256">
        <f>'Drive Train'!$F$35-(FX72*$C$13)*$C$19*'Drive Train'!$F$39</f>
        <v>12.23503</v>
      </c>
      <c r="OK72" s="256">
        <f>'Drive Train'!$F$35-(FY72*$C$13)*$C$19*'Drive Train'!$F$39</f>
        <v>12.23503</v>
      </c>
      <c r="OL72" s="256">
        <f>'Drive Train'!$F$35-(FZ72*$C$13)*$C$19*'Drive Train'!$F$39</f>
        <v>12.23503</v>
      </c>
      <c r="OM72" s="256">
        <f>'Drive Train'!$F$35-(GA72*$C$13)*$C$19*'Drive Train'!$F$39</f>
        <v>12.23503</v>
      </c>
      <c r="ON72" s="256">
        <f>'Drive Train'!$F$35-(GB72*$C$13)*$C$19*'Drive Train'!$F$39</f>
        <v>12.23503</v>
      </c>
      <c r="OO72" s="256">
        <f>'Drive Train'!$F$35-(GC72*$C$13)*$C$19*'Drive Train'!$F$39</f>
        <v>12.23503</v>
      </c>
      <c r="OP72" s="256">
        <f>'Drive Train'!$F$35-(GD72*$C$13)*$C$19*'Drive Train'!$F$39</f>
        <v>12.23503</v>
      </c>
      <c r="OQ72" s="256">
        <f>'Drive Train'!$F$35-(GE72*$C$13)*$C$19*'Drive Train'!$F$39</f>
        <v>12.23503</v>
      </c>
      <c r="OR72" s="256">
        <f>'Drive Train'!$F$35-(GF72*$C$13)*$C$19*'Drive Train'!$F$39</f>
        <v>12.23503</v>
      </c>
      <c r="OS72" s="256">
        <f>'Drive Train'!$F$35-(GG72*$C$13)*$C$19*'Drive Train'!$F$39</f>
        <v>12.23503</v>
      </c>
      <c r="OT72" s="256">
        <f>'Drive Train'!$F$35-(GH72*$C$13)*$C$19*'Drive Train'!$F$39</f>
        <v>12.23503</v>
      </c>
      <c r="OU72" s="256">
        <f>'Drive Train'!$F$35-(GI72*$C$13)*$C$19*'Drive Train'!$F$39</f>
        <v>12.23503</v>
      </c>
      <c r="OV72" s="256">
        <f>'Drive Train'!$F$35-(GJ72*$C$13)*$C$19*'Drive Train'!$F$39</f>
        <v>12.23503</v>
      </c>
      <c r="OW72" s="256">
        <f>'Drive Train'!$F$35-(GK72*$C$13)*$C$19*'Drive Train'!$F$39</f>
        <v>12.23503</v>
      </c>
      <c r="OX72" s="61">
        <f t="shared" si="322"/>
        <v>2.5600000000000014</v>
      </c>
      <c r="OY72" s="1">
        <f>IF(PU72&gt;='Drive Train'!$F$29,1,0)</f>
        <v>1</v>
      </c>
      <c r="OZ72" s="1">
        <f>IF(PV72&gt;='Drive Train'!$F$29,1,0)</f>
        <v>1</v>
      </c>
      <c r="PA72" s="1">
        <f>IF(PW72&gt;='Drive Train'!$F$29,1,0)</f>
        <v>1</v>
      </c>
      <c r="PB72" s="1">
        <f>IF(PX72&gt;='Drive Train'!$F$29,1,0)</f>
        <v>1</v>
      </c>
      <c r="PC72" s="1">
        <f>IF(PY72&gt;='Drive Train'!$F$29,1,0)</f>
        <v>1</v>
      </c>
      <c r="PD72" s="1">
        <f>IF(PZ72&gt;='Drive Train'!$F$29,1,0)</f>
        <v>1</v>
      </c>
      <c r="PE72" s="1">
        <f>IF(QA72&gt;='Drive Train'!$F$29,1,0)</f>
        <v>1</v>
      </c>
      <c r="PF72" s="1">
        <f>IF(QB72&gt;='Drive Train'!$F$29,1,0)</f>
        <v>1</v>
      </c>
      <c r="PG72" s="1">
        <f>IF(QC72&gt;='Drive Train'!$F$29,1,0)</f>
        <v>1</v>
      </c>
      <c r="PH72" s="1">
        <f>IF(QD72&gt;='Drive Train'!$F$29,1,0)</f>
        <v>1</v>
      </c>
      <c r="PI72" s="1">
        <f>IF(QE72&gt;='Drive Train'!$F$29,1,0)</f>
        <v>1</v>
      </c>
      <c r="PJ72" s="1">
        <f>IF(QF72&gt;='Drive Train'!$F$29,1,0)</f>
        <v>1</v>
      </c>
      <c r="PK72" s="1">
        <f>IF(QG72&gt;='Drive Train'!$F$29,1,0)</f>
        <v>1</v>
      </c>
      <c r="PL72" s="1">
        <f>IF(QH72&gt;='Drive Train'!$F$29,1,0)</f>
        <v>1</v>
      </c>
      <c r="PM72" s="1">
        <f>IF(QI72&gt;='Drive Train'!$F$29,1,0)</f>
        <v>1</v>
      </c>
      <c r="PN72" s="1">
        <f>IF(QJ72&gt;='Drive Train'!$F$29,1,0)</f>
        <v>1</v>
      </c>
      <c r="PO72" s="1">
        <f>IF(QK72&gt;='Drive Train'!$F$29,1,0)</f>
        <v>1</v>
      </c>
      <c r="PP72" s="1">
        <f>IF(QL72&gt;='Drive Train'!$F$29,1,0)</f>
        <v>1</v>
      </c>
      <c r="PQ72" s="1">
        <f>IF(QM72&gt;='Drive Train'!$F$29,1,0)</f>
        <v>1</v>
      </c>
      <c r="PR72" s="1">
        <f>IF(QN72&gt;='Drive Train'!$F$29,1,0)</f>
        <v>1</v>
      </c>
      <c r="PS72" s="1">
        <f>IF(QO72&gt;='Drive Train'!$F$29,1,0)</f>
        <v>1</v>
      </c>
      <c r="PT72" s="253">
        <f t="shared" si="323"/>
        <v>2.5600000000000014</v>
      </c>
      <c r="PU72" s="57">
        <f t="shared" si="324"/>
        <v>21.442433931565038</v>
      </c>
      <c r="PV72" s="57">
        <f t="shared" si="325"/>
        <v>24.846995812104922</v>
      </c>
      <c r="PW72" s="57">
        <f t="shared" si="326"/>
        <v>28.667307178363149</v>
      </c>
      <c r="PX72" s="57">
        <f t="shared" si="327"/>
        <v>29.546161985154693</v>
      </c>
      <c r="PY72" s="57">
        <f t="shared" si="328"/>
        <v>28.289599613119606</v>
      </c>
      <c r="PZ72" s="57">
        <f t="shared" si="329"/>
        <v>25.648675710902605</v>
      </c>
      <c r="QA72" s="57">
        <f t="shared" si="330"/>
        <v>23.376073200227719</v>
      </c>
      <c r="QB72" s="57">
        <f t="shared" si="331"/>
        <v>21.1937760726404</v>
      </c>
      <c r="QC72" s="57">
        <f t="shared" si="332"/>
        <v>19.810575387521851</v>
      </c>
      <c r="QD72" s="57">
        <f t="shared" si="333"/>
        <v>18.750306036095527</v>
      </c>
      <c r="QE72" s="57">
        <f t="shared" si="334"/>
        <v>17.935743292408194</v>
      </c>
      <c r="QF72" s="57">
        <f t="shared" si="335"/>
        <v>19.644300502015454</v>
      </c>
      <c r="QG72" s="57">
        <f t="shared" si="336"/>
        <v>20.955284912801709</v>
      </c>
      <c r="QH72" s="57">
        <f t="shared" si="337"/>
        <v>21.19896379789083</v>
      </c>
      <c r="QI72" s="57">
        <f t="shared" si="338"/>
        <v>21.321412983460387</v>
      </c>
      <c r="QJ72" s="57">
        <f t="shared" si="339"/>
        <v>21.177332323628452</v>
      </c>
      <c r="QK72" s="57">
        <f t="shared" si="340"/>
        <v>21.617381754668017</v>
      </c>
      <c r="QL72" s="57">
        <f t="shared" si="341"/>
        <v>21.495074331702384</v>
      </c>
      <c r="QM72" s="57">
        <f t="shared" si="342"/>
        <v>21.68162860358688</v>
      </c>
      <c r="QN72" s="57">
        <f t="shared" si="343"/>
        <v>21.383379841484629</v>
      </c>
      <c r="QO72" s="57">
        <f t="shared" si="344"/>
        <v>21.389103261026317</v>
      </c>
      <c r="QP72" s="61">
        <f t="shared" si="345"/>
        <v>2.5600000000000014</v>
      </c>
      <c r="QQ72" s="57">
        <f t="shared" ref="QQ72:QQ108" si="584">MIN(FQ72,$C$16)*$C$17*1000/60/60/$C$21</f>
        <v>3.4695548865589357E-2</v>
      </c>
      <c r="QR72" s="57">
        <f t="shared" ref="QR72:QR108" si="585">MIN(FR72,$C$16)*$C$17*1000/60/60/$C$21</f>
        <v>3.4695548865589357E-2</v>
      </c>
      <c r="QS72" s="57">
        <f t="shared" ref="QS72:QS108" si="586">MIN(FS72,$C$16)*$C$17*1000/60/60/$C$21</f>
        <v>3.4695548865589357E-2</v>
      </c>
      <c r="QT72" s="57">
        <f t="shared" ref="QT72:QT108" si="587">MIN(FT72,$C$16)*$C$17*1000/60/60/$C$21</f>
        <v>3.4695548865589357E-2</v>
      </c>
      <c r="QU72" s="57">
        <f t="shared" ref="QU72:QU108" si="588">MIN(FU72,$C$16)*$C$17*1000/60/60/$C$21</f>
        <v>3.4695548865589357E-2</v>
      </c>
      <c r="QV72" s="57">
        <f t="shared" ref="QV72:QV108" si="589">MIN(FV72,$C$16)*$C$17*1000/60/60/$C$21</f>
        <v>3.4695548865589357E-2</v>
      </c>
      <c r="QW72" s="57">
        <f t="shared" ref="QW72:QW108" si="590">MIN(FW72,$C$16)*$C$17*1000/60/60/$C$21</f>
        <v>3.4695548865589357E-2</v>
      </c>
      <c r="QX72" s="57">
        <f t="shared" ref="QX72:QX108" si="591">MIN(FX72,$C$16)*$C$17*1000/60/60/$C$21</f>
        <v>3.4695548865589357E-2</v>
      </c>
      <c r="QY72" s="57">
        <f t="shared" ref="QY72:QY108" si="592">MIN(FY72,$C$16)*$C$17*1000/60/60/$C$21</f>
        <v>3.4695548865589357E-2</v>
      </c>
      <c r="QZ72" s="57">
        <f t="shared" ref="QZ72:QZ108" si="593">MIN(FZ72,$C$16)*$C$17*1000/60/60/$C$21</f>
        <v>3.4695548865589357E-2</v>
      </c>
      <c r="RA72" s="57">
        <f t="shared" ref="RA72:RA108" si="594">MIN(GA72,$C$16)*$C$17*1000/60/60/$C$21</f>
        <v>3.4695548865589357E-2</v>
      </c>
      <c r="RB72" s="57">
        <f t="shared" ref="RB72:RB108" si="595">MIN(GB72,$C$16)*$C$17*1000/60/60/$C$21</f>
        <v>3.4695548865589357E-2</v>
      </c>
      <c r="RC72" s="57">
        <f t="shared" ref="RC72:RC108" si="596">MIN(GC72,$C$16)*$C$17*1000/60/60/$C$21</f>
        <v>3.4695548865589357E-2</v>
      </c>
      <c r="RD72" s="57">
        <f t="shared" ref="RD72:RD108" si="597">MIN(GD72,$C$16)*$C$17*1000/60/60/$C$21</f>
        <v>3.4695548865589357E-2</v>
      </c>
      <c r="RE72" s="57">
        <f t="shared" ref="RE72:RE108" si="598">MIN(GE72,$C$16)*$C$17*1000/60/60/$C$21</f>
        <v>3.4695548865589357E-2</v>
      </c>
      <c r="RF72" s="57">
        <f t="shared" ref="RF72:RF108" si="599">MIN(GF72,$C$16)*$C$17*1000/60/60/$C$21</f>
        <v>3.4695548865589357E-2</v>
      </c>
      <c r="RG72" s="57">
        <f t="shared" ref="RG72:RG108" si="600">MIN(GG72,$C$16)*$C$17*1000/60/60/$C$21</f>
        <v>3.4695548865589357E-2</v>
      </c>
      <c r="RH72" s="57">
        <f t="shared" ref="RH72:RH108" si="601">MIN(GH72,$C$16)*$C$17*1000/60/60/$C$21</f>
        <v>3.4695548865589357E-2</v>
      </c>
      <c r="RI72" s="57">
        <f t="shared" ref="RI72:RI108" si="602">MIN(GI72,$C$16)*$C$17*1000/60/60/$C$21</f>
        <v>3.4695548865589357E-2</v>
      </c>
      <c r="RJ72" s="57">
        <f t="shared" ref="RJ72:RJ108" si="603">MIN(GJ72,$C$16)*$C$17*1000/60/60/$C$21</f>
        <v>3.4695548865589357E-2</v>
      </c>
      <c r="RK72" s="57">
        <f t="shared" ref="RK72:RK108" si="604">MIN(GK72,$C$16)*$C$17*1000/60/60/$C$21</f>
        <v>3.4695548865589357E-2</v>
      </c>
      <c r="RL72" s="61">
        <f t="shared" si="346"/>
        <v>2.5600000000000014</v>
      </c>
      <c r="RM72" s="2">
        <f>IF(AND(LO72&gt;=LO$6*'Drive Train'!$AA$52,LO72&lt;=LO$6*'Drive Train'!$AA$53,KS72=0,JW72=0,EU72&gt;0),$C$17,0)</f>
        <v>0</v>
      </c>
      <c r="RN72" s="2">
        <f>IF(AND(LP72&gt;=LP$6*'Drive Train'!$AA$52,LP72&lt;=LP$6*'Drive Train'!$AA$53,KT72=0,JX72=0,EV72&gt;0),$C$17,0)</f>
        <v>0</v>
      </c>
      <c r="RO72" s="2">
        <f>IF(AND(LQ72&gt;=LQ$6*'Drive Train'!$AA$52,LQ72&lt;=LQ$6*'Drive Train'!$AA$53,KU72=0,JY72=0,EW72&gt;0),$C$17,0)</f>
        <v>0</v>
      </c>
      <c r="RP72" s="2">
        <f>IF(AND(LR72&gt;=LR$6*'Drive Train'!$AA$52,LR72&lt;=LR$6*'Drive Train'!$AA$53,KV72=0,JZ72=0,EX72&gt;0),$C$17,0)</f>
        <v>0</v>
      </c>
      <c r="RQ72" s="2">
        <f>IF(AND(LS72&gt;=LS$6*'Drive Train'!$AA$52,LS72&lt;=LS$6*'Drive Train'!$AA$53,KW72=0,KA72=0,EY72&gt;0),$C$17,0)</f>
        <v>0</v>
      </c>
      <c r="RR72" s="2">
        <f>IF(AND(LT72&gt;=LT$6*'Drive Train'!$AA$52,LT72&lt;=LT$6*'Drive Train'!$AA$53,KX72=0,KB72=0,EZ72&gt;0),$C$17,0)</f>
        <v>0</v>
      </c>
      <c r="RS72" s="2">
        <f>IF(AND(LU72&gt;=LU$6*'Drive Train'!$AA$52,LU72&lt;=LU$6*'Drive Train'!$AA$53,KY72=0,KC72=0,FA72&gt;0),$C$17,0)</f>
        <v>0</v>
      </c>
      <c r="RT72" s="2">
        <f>IF(AND(LV72&gt;=LV$6*'Drive Train'!$AA$52,LV72&lt;=LV$6*'Drive Train'!$AA$53,KZ72=0,KD72=0,FB72&gt;0),$C$17,0)</f>
        <v>0</v>
      </c>
      <c r="RU72" s="2">
        <f>IF(AND(LW72&gt;=LW$6*'Drive Train'!$AA$52,LW72&lt;=LW$6*'Drive Train'!$AA$53,LA72=0,KE72=0,FC72&gt;0),$C$17,0)</f>
        <v>0</v>
      </c>
      <c r="RV72" s="2">
        <f>IF(AND(LX72&gt;=LX$6*'Drive Train'!$AA$52,LX72&lt;=LX$6*'Drive Train'!$AA$53,LB72=0,KF72=0,FD72&gt;0),$C$17,0)</f>
        <v>0</v>
      </c>
      <c r="RW72" s="2">
        <f>IF(AND(LY72&gt;=LY$6*'Drive Train'!$AA$52,LY72&lt;=LY$6*'Drive Train'!$AA$53,LC72=0,KG72=0,FE72&gt;0),$C$17,0)</f>
        <v>0</v>
      </c>
      <c r="RX72" s="2">
        <f>IF(AND(LZ72&gt;=LZ$6*'Drive Train'!$AA$52,LZ72&lt;=LZ$6*'Drive Train'!$AA$53,LD72=0,KH72=0,FF72&gt;0),$C$17,0)</f>
        <v>0</v>
      </c>
      <c r="RY72" s="2">
        <f>IF(AND(MA72&gt;=MA$6*'Drive Train'!$AA$52,MA72&lt;=MA$6*'Drive Train'!$AA$53,LE72=0,KI72=0,FG72&gt;0),$C$17,0)</f>
        <v>0</v>
      </c>
      <c r="RZ72" s="2">
        <f>IF(AND(MB72&gt;=MB$6*'Drive Train'!$AA$52,MB72&lt;=MB$6*'Drive Train'!$AA$53,LF72=0,KJ72=0,FH72&gt;0),$C$17,0)</f>
        <v>0</v>
      </c>
      <c r="SA72" s="2">
        <f>IF(AND(MC72&gt;=MC$6*'Drive Train'!$AA$52,MC72&lt;=MC$6*'Drive Train'!$AA$53,LG72=0,KK72=0,FI72&gt;0),$C$17,0)</f>
        <v>0</v>
      </c>
      <c r="SB72" s="2">
        <f>IF(AND(MD72&gt;=MD$6*'Drive Train'!$AA$52,MD72&lt;=MD$6*'Drive Train'!$AA$53,LH72=0,KL72=0,FJ72&gt;0),$C$17,0)</f>
        <v>0</v>
      </c>
      <c r="SC72" s="2">
        <f>IF(AND(ME72&gt;=ME$6*'Drive Train'!$AA$52,ME72&lt;=ME$6*'Drive Train'!$AA$53,LI72=0,KM72=0,FK72&gt;0),$C$17,0)</f>
        <v>0</v>
      </c>
      <c r="SD72" s="2">
        <f>IF(AND(MF72&gt;=MF$6*'Drive Train'!$AA$52,MF72&lt;=MF$6*'Drive Train'!$AA$53,LJ72=0,KN72=0,FL72&gt;0),$C$17,0)</f>
        <v>0</v>
      </c>
      <c r="SE72" s="2">
        <f>IF(AND(MG72&gt;=MG$6*'Drive Train'!$AA$52,MG72&lt;=MG$6*'Drive Train'!$AA$53,LK72=0,KO72=0,FM72&gt;0),$C$17,0)</f>
        <v>0</v>
      </c>
      <c r="SF72" s="2">
        <f>IF(AND(MH72&gt;=MH$6*'Drive Train'!$AA$52,MH72&lt;=MH$6*'Drive Train'!$AA$53,LL72=0,KP72=0,FN72&gt;0),$C$17,0)</f>
        <v>0</v>
      </c>
      <c r="SG72" s="2">
        <f>IF(AND(MI72&gt;=MI$6*'Drive Train'!$AA$52,MI72&lt;=MI$6*'Drive Train'!$AA$53,LM72=0,KQ72=0,FO72&gt;0),$C$17,0)</f>
        <v>0</v>
      </c>
      <c r="SH72" s="61">
        <f t="shared" si="347"/>
        <v>2.5600000000000014</v>
      </c>
      <c r="SI72" s="2">
        <f>IF(AND(EU72&lt;0,KS72=0,LO72&gt;=LO$6*'Drive Train'!$AA$52,LO72&lt;=LO$6*'Drive Train'!$AA$53,OY72=1,JW72=0),$C$17,0)</f>
        <v>0</v>
      </c>
      <c r="SJ72" s="2">
        <f>IF(AND(EV72&lt;0,KT72=0,LP72&gt;=LP$6*'Drive Train'!$AA$52,LP72&lt;=LP$6*'Drive Train'!$AA$53,OZ72=1,JX72=0),$C$17,0)</f>
        <v>0.04</v>
      </c>
      <c r="SK72" s="2">
        <f>IF(AND(EW72&lt;0,KU72=0,LQ72&gt;=LQ$6*'Drive Train'!$AA$52,LQ72&lt;=LQ$6*'Drive Train'!$AA$53,PA72=1,JY72=0),$C$17,0)</f>
        <v>0.04</v>
      </c>
      <c r="SL72" s="2">
        <f>IF(AND(EX72&lt;0,KV72=0,LR72&gt;=LR$6*'Drive Train'!$AA$52,LR72&lt;=LR$6*'Drive Train'!$AA$53,PB72=1,JZ72=0),$C$17,0)</f>
        <v>0.04</v>
      </c>
      <c r="SM72" s="2">
        <f>IF(AND(EY72&lt;0,KW72=0,LS72&gt;=LS$6*'Drive Train'!$AA$52,LS72&lt;=LS$6*'Drive Train'!$AA$53,PC72=1,KA72=0),$C$17,0)</f>
        <v>0</v>
      </c>
      <c r="SN72" s="2">
        <f>IF(AND(EZ72&lt;0,KX72=0,LT72&gt;=LT$6*'Drive Train'!$AA$52,LT72&lt;=LT$6*'Drive Train'!$AA$53,PD72=1,KB72=0),$C$17,0)</f>
        <v>0</v>
      </c>
      <c r="SO72" s="2">
        <f>IF(AND(FA72&lt;0,KY72=0,LU72&gt;=LU$6*'Drive Train'!$AA$52,LU72&lt;=LU$6*'Drive Train'!$AA$53,PE72=1,KC72=0),$C$17,0)</f>
        <v>0</v>
      </c>
      <c r="SP72" s="2">
        <f>IF(AND(FB72&lt;0,KZ72=0,LV72&gt;=LV$6*'Drive Train'!$AA$52,LV72&lt;=LV$6*'Drive Train'!$AA$53,PF72=1,KD72=0),$C$17,0)</f>
        <v>0</v>
      </c>
      <c r="SQ72" s="2">
        <f>IF(AND(FC72&lt;0,LA72=0,LW72&gt;=LW$6*'Drive Train'!$AA$52,LW72&lt;=LW$6*'Drive Train'!$AA$53,PG72=1,KE72=0),$C$17,0)</f>
        <v>0</v>
      </c>
      <c r="SR72" s="2">
        <f>IF(AND(FD72&lt;0,LB72=0,LX72&gt;=LX$6*'Drive Train'!$AA$52,LX72&lt;=LX$6*'Drive Train'!$AA$53,PH72=1,KF72=0),$C$17,0)</f>
        <v>0</v>
      </c>
      <c r="SS72" s="2">
        <f>IF(AND(FE72&lt;0,LC72=0,LY72&gt;=LY$6*'Drive Train'!$AA$52,LY72&lt;=LY$6*'Drive Train'!$AA$53,PI72=1,KG72=0),$C$17,0)</f>
        <v>0</v>
      </c>
      <c r="ST72" s="2">
        <f>IF(AND(FF72&lt;0,LD72=0,LZ72&gt;=LZ$6*'Drive Train'!$AA$52,LZ72&lt;=LZ$6*'Drive Train'!$AA$53,PJ72=1,KH72=0),$C$17,0)</f>
        <v>0.04</v>
      </c>
      <c r="SU72" s="2">
        <f>IF(AND(FG72&lt;0,LE72=0,MA72&gt;=MA$6*'Drive Train'!$AA$52,MA72&lt;=MA$6*'Drive Train'!$AA$53,PK72=1,KI72=0),$C$17,0)</f>
        <v>0.04</v>
      </c>
      <c r="SV72" s="2">
        <f>IF(AND(FH72&lt;0,LF72=0,MB72&gt;=MB$6*'Drive Train'!$AA$52,MB72&lt;=MB$6*'Drive Train'!$AA$53,PL72=1,KJ72=0),$C$17,0)</f>
        <v>0</v>
      </c>
      <c r="SW72" s="2">
        <f>IF(AND(FI72&lt;0,LG72=0,MC72&gt;=MC$6*'Drive Train'!$AA$52,MC72&lt;=MC$6*'Drive Train'!$AA$53,PM72=1,KK72=0),$C$17,0)</f>
        <v>0</v>
      </c>
      <c r="SX72" s="2">
        <f>IF(AND(FJ72&lt;0,LH72=0,MD72&gt;=MD$6*'Drive Train'!$AA$52,MD72&lt;=MD$6*'Drive Train'!$AA$53,PN72=1,KL72=0),$C$17,0)</f>
        <v>0</v>
      </c>
      <c r="SY72" s="2">
        <f>IF(AND(FK72&lt;0,LI72=0,ME72&gt;=ME$6*'Drive Train'!$AA$52,ME72&lt;=ME$6*'Drive Train'!$AA$53,PO72=1,KM72=0),$C$17,0)</f>
        <v>0</v>
      </c>
      <c r="SZ72" s="2">
        <f>IF(AND(FL72&lt;0,LJ72=0,MF72&gt;=MF$6*'Drive Train'!$AA$52,MF72&lt;=MF$6*'Drive Train'!$AA$53,PP72=1,KN72=0),$C$17,0)</f>
        <v>0</v>
      </c>
      <c r="TA72" s="2">
        <f>IF(AND(FM72&lt;0,LK72=0,MG72&gt;=MG$6*'Drive Train'!$AA$52,MG72&lt;=MG$6*'Drive Train'!$AA$53,PQ72=1,KO72=0),$C$17,0)</f>
        <v>0</v>
      </c>
      <c r="TB72" s="2">
        <f>IF(AND(FN72&lt;0,LL72=0,MH72&gt;=MH$6*'Drive Train'!$AA$52,MH72&lt;=MH$6*'Drive Train'!$AA$53,PR72=1,KP72=0),$C$17,0)</f>
        <v>0</v>
      </c>
      <c r="TC72" s="2">
        <f>IF(AND(FO72&lt;0,LM72=0,MI72&gt;=MI$6*'Drive Train'!$AA$52,MI72&lt;=MI$6*'Drive Train'!$AA$53,PS72=1,KQ72=0),$C$17,0)</f>
        <v>0</v>
      </c>
      <c r="TD72" s="144">
        <f t="shared" si="348"/>
        <v>2.5600000000000014</v>
      </c>
    </row>
    <row r="73" spans="2:524" x14ac:dyDescent="0.2">
      <c r="B73" s="20"/>
      <c r="C73" s="3" t="s">
        <v>259</v>
      </c>
      <c r="E73" s="24">
        <f>(E70*1000/60/60*'Drive Train'!$F$31)/1000</f>
        <v>0.3698356965832949</v>
      </c>
      <c r="F73" s="24" t="e">
        <f>(F70*1000/60/60*'Drive Train'!$F$31)/1000*VLOOKUP('Drive Train'!$AK$35,$E$98:$F$99,2,FALSE)</f>
        <v>#N/A</v>
      </c>
      <c r="G73" s="24" t="e">
        <f>(G70*1000/60/60*'Drive Train'!$F$31)/1000*VLOOKUP('Drive Train'!$AK$35,$E$98:$F$99,2,FALSE)</f>
        <v>#N/A</v>
      </c>
      <c r="H73" s="24" t="e">
        <f>(H70*1000/60/60*'Drive Train'!$F$31)/1000*VLOOKUP('Drive Train'!$AK$35,$E$98:$F$99,2,FALSE)</f>
        <v>#N/A</v>
      </c>
      <c r="I73" s="24" t="e">
        <f>(I70*1000/60/60*'Drive Train'!$F$31)/1000*VLOOKUP('Drive Train'!$AK$35,$E$98:$F$99,2,FALSE)</f>
        <v>#N/A</v>
      </c>
      <c r="J73" s="24" t="e">
        <f>(J70*1000/60/60*'Drive Train'!$F$31)/1000*VLOOKUP('Drive Train'!$AK$35,$E$98:$F$99,2,FALSE)</f>
        <v>#N/A</v>
      </c>
      <c r="K73" s="24" t="e">
        <f>(K70*1000/60/60*'Drive Train'!$F$31)/1000*VLOOKUP('Drive Train'!$AK$35,$E$98:$F$99,2,FALSE)</f>
        <v>#N/A</v>
      </c>
      <c r="L73" s="24" t="e">
        <f>(L70*1000/60/60*'Drive Train'!$F$31)/1000*VLOOKUP('Drive Train'!$AK$35,$E$98:$F$99,2,FALSE)</f>
        <v>#N/A</v>
      </c>
      <c r="M73" s="24" t="e">
        <f>(M70*1000/60/60*'Drive Train'!$F$31)/1000*VLOOKUP('Drive Train'!$AK$35,$E$98:$F$99,2,FALSE)</f>
        <v>#N/A</v>
      </c>
      <c r="N73" s="24" t="e">
        <f>(N70*1000/60/60*'Drive Train'!$F$31)/1000*VLOOKUP('Drive Train'!$AK$35,$E$98:$F$99,2,FALSE)</f>
        <v>#N/A</v>
      </c>
      <c r="O73" s="24" t="e">
        <f>(O70*1000/60/60*'Drive Train'!$F$31)/1000*VLOOKUP('Drive Train'!$AK$35,$E$98:$F$99,2,FALSE)</f>
        <v>#N/A</v>
      </c>
      <c r="R73" s="63">
        <f t="shared" ref="R73:R108" si="605">R72+$C$17</f>
        <v>2.6000000000000014</v>
      </c>
      <c r="S73" s="2">
        <f>NG73/'Drive Train'!$F$35</f>
        <v>0</v>
      </c>
      <c r="T73" s="2">
        <f>NH73/'Drive Train'!$F$35</f>
        <v>0</v>
      </c>
      <c r="U73" s="2">
        <f>NI73/'Drive Train'!$F$35</f>
        <v>0</v>
      </c>
      <c r="V73" s="2">
        <f>NJ73/'Drive Train'!$F$35</f>
        <v>0</v>
      </c>
      <c r="W73" s="2">
        <f>NK73/'Drive Train'!$F$35</f>
        <v>0</v>
      </c>
      <c r="X73" s="2">
        <f>NL73/'Drive Train'!$F$35</f>
        <v>0</v>
      </c>
      <c r="Y73" s="2">
        <f>NM73/'Drive Train'!$F$35</f>
        <v>0</v>
      </c>
      <c r="Z73" s="2">
        <f>NN73/'Drive Train'!$F$35</f>
        <v>0</v>
      </c>
      <c r="AA73" s="2">
        <f>NO73/'Drive Train'!$F$35</f>
        <v>0</v>
      </c>
      <c r="AB73" s="2">
        <f>NP73/'Drive Train'!$F$35</f>
        <v>0</v>
      </c>
      <c r="AC73" s="2">
        <f>NQ73/'Drive Train'!$F$35</f>
        <v>0</v>
      </c>
      <c r="AD73" s="2">
        <f>NR73/'Drive Train'!$F$35</f>
        <v>0</v>
      </c>
      <c r="AE73" s="2">
        <f>NS73/'Drive Train'!$F$35</f>
        <v>0</v>
      </c>
      <c r="AF73" s="2">
        <f>NT73/'Drive Train'!$F$35</f>
        <v>0</v>
      </c>
      <c r="AG73" s="2">
        <f>NU73/'Drive Train'!$F$35</f>
        <v>0</v>
      </c>
      <c r="AH73" s="2">
        <f>NV73/'Drive Train'!$F$35</f>
        <v>0</v>
      </c>
      <c r="AI73" s="2">
        <f>NW73/'Drive Train'!$F$35</f>
        <v>0</v>
      </c>
      <c r="AJ73" s="2">
        <f>NX73/'Drive Train'!$F$35</f>
        <v>0</v>
      </c>
      <c r="AK73" s="2">
        <f>NY73/'Drive Train'!$F$35</f>
        <v>0</v>
      </c>
      <c r="AL73" s="2">
        <f>NZ73/'Drive Train'!$F$35</f>
        <v>0</v>
      </c>
      <c r="AM73" s="2">
        <f>OA73/'Drive Train'!$F$35</f>
        <v>0</v>
      </c>
      <c r="AN73" s="61">
        <f t="shared" ref="AN73:AN108" si="606">R73</f>
        <v>2.6000000000000014</v>
      </c>
      <c r="AO73" s="46">
        <f>LO73*12*60/(PI() * 'Drive Train'!$F$15)/S$6*ABS(S73)</f>
        <v>0</v>
      </c>
      <c r="AP73" s="46">
        <f>LP73*12*60/(PI() * 'Drive Train'!$F$15)/T$6*ABS(T73)</f>
        <v>0</v>
      </c>
      <c r="AQ73" s="46">
        <f>LQ73*12*60/(PI() * 'Drive Train'!$F$15)/U$6*ABS(U73)</f>
        <v>0</v>
      </c>
      <c r="AR73" s="46">
        <f>LR73*12*60/(PI() * 'Drive Train'!$F$15)/V$6*ABS(V73)</f>
        <v>0</v>
      </c>
      <c r="AS73" s="46">
        <f>LS73*12*60/(PI() * 'Drive Train'!$F$15)/W$6*ABS(W73)</f>
        <v>0</v>
      </c>
      <c r="AT73" s="46">
        <f>LT73*12*60/(PI() * 'Drive Train'!$F$15)/X$6*ABS(X73)</f>
        <v>0</v>
      </c>
      <c r="AU73" s="46">
        <f>LU73*12*60/(PI() * 'Drive Train'!$F$15)/Y$6*ABS(Y73)</f>
        <v>0</v>
      </c>
      <c r="AV73" s="46">
        <f>LV73*12*60/(PI() * 'Drive Train'!$F$15)/Z$6*ABS(Z73)</f>
        <v>0</v>
      </c>
      <c r="AW73" s="46">
        <f>LW73*12*60/(PI() * 'Drive Train'!$F$15)/AA$6*ABS(AA73)</f>
        <v>0</v>
      </c>
      <c r="AX73" s="46">
        <f>LX73*12*60/(PI() * 'Drive Train'!$F$15)/AB$6*ABS(AB73)</f>
        <v>0</v>
      </c>
      <c r="AY73" s="46">
        <f>LY73*12*60/(PI() * 'Drive Train'!$F$15)/AC$6*ABS(AC73)</f>
        <v>0</v>
      </c>
      <c r="AZ73" s="46">
        <f>LZ73*12*60/(PI() * 'Drive Train'!$F$15)/AD$6*ABS(AD73)</f>
        <v>0</v>
      </c>
      <c r="BA73" s="46">
        <f>MA73*12*60/(PI() * 'Drive Train'!$F$15)/AE$6*ABS(AE73)</f>
        <v>0</v>
      </c>
      <c r="BB73" s="46">
        <f>MB73*12*60/(PI() * 'Drive Train'!$F$15)/AF$6*ABS(AF73)</f>
        <v>0</v>
      </c>
      <c r="BC73" s="46">
        <f>MC73*12*60/(PI() * 'Drive Train'!$F$15)/AG$6*ABS(AG73)</f>
        <v>0</v>
      </c>
      <c r="BD73" s="46">
        <f>MD73*12*60/(PI() * 'Drive Train'!$F$15)/AH$6*ABS(AH73)</f>
        <v>0</v>
      </c>
      <c r="BE73" s="46">
        <f>ME73*12*60/(PI() * 'Drive Train'!$F$15)/AI$6*ABS(AI73)</f>
        <v>0</v>
      </c>
      <c r="BF73" s="46">
        <f>MF73*12*60/(PI() * 'Drive Train'!$F$15)/AJ$6*ABS(AJ73)</f>
        <v>0</v>
      </c>
      <c r="BG73" s="46">
        <f>MG73*12*60/(PI() * 'Drive Train'!$F$15)/AK$6*ABS(AK73)</f>
        <v>0</v>
      </c>
      <c r="BH73" s="46">
        <f>MH73*12*60/(PI() * 'Drive Train'!$F$15)/AL$6*ABS(AL73)</f>
        <v>0</v>
      </c>
      <c r="BI73" s="46">
        <f>MI73*12*60/(PI() * 'Drive Train'!$F$15)/AM$6*ABS(AM73)</f>
        <v>0</v>
      </c>
      <c r="BJ73" s="61">
        <f t="shared" si="538"/>
        <v>2.6000000000000014</v>
      </c>
      <c r="BK73" s="2">
        <f>IF(OR(KS72=1,AND($C$37=Motors!$C$32,OY72=1)),0,IF(NG73=0,-(CG72+$C$15)/($C$14-$C$15)*$C$12,($C$11*S73-AO73)/($C$11*S73)*$C$12*S73))</f>
        <v>0</v>
      </c>
      <c r="BL73" s="2">
        <f>IF(OR(KT72=1,AND($C$37=Motors!$C$32,OZ72=1)),0,IF(NH73=0,-(CH72+$C$15)/($C$14-$C$15)*$C$12,($C$11*T73-AP73)/($C$11*T73)*$C$12*T73))</f>
        <v>0</v>
      </c>
      <c r="BM73" s="2">
        <f>IF(OR(KU72=1,AND($C$37=Motors!$C$32,PA72=1)),0,IF(NI73=0,-(CI72+$C$15)/($C$14-$C$15)*$C$12,($C$11*U73-AQ73)/($C$11*U73)*$C$12*U73))</f>
        <v>0</v>
      </c>
      <c r="BN73" s="2">
        <f>IF(OR(KV72=1,AND($C$37=Motors!$C$32,PB72=1)),0,IF(NJ73=0,-(CJ72+$C$15)/($C$14-$C$15)*$C$12,($C$11*V73-AR73)/($C$11*V73)*$C$12*V73))</f>
        <v>0</v>
      </c>
      <c r="BO73" s="2">
        <f>IF(OR(KW72=1,AND($C$37=Motors!$C$32,PC72=1)),0,IF(NK73=0,-(CK72+$C$15)/($C$14-$C$15)*$C$12,($C$11*W73-AS73)/($C$11*W73)*$C$12*W73))</f>
        <v>0</v>
      </c>
      <c r="BP73" s="2">
        <f>IF(OR(KX72=1,AND($C$37=Motors!$C$32,PD72=1)),0,IF(NL73=0,-(CL72+$C$15)/($C$14-$C$15)*$C$12,($C$11*X73-AT73)/($C$11*X73)*$C$12*X73))</f>
        <v>0</v>
      </c>
      <c r="BQ73" s="2">
        <f>IF(OR(KY72=1,AND($C$37=Motors!$C$32,PE72=1)),0,IF(NM73=0,-(CM72+$C$15)/($C$14-$C$15)*$C$12,($C$11*Y73-AU73)/($C$11*Y73)*$C$12*Y73))</f>
        <v>0</v>
      </c>
      <c r="BR73" s="2">
        <f>IF(OR(KZ72=1,AND($C$37=Motors!$C$32,PF72=1)),0,IF(NN73=0,-(CN72+$C$15)/($C$14-$C$15)*$C$12,($C$11*Z73-AV73)/($C$11*Z73)*$C$12*Z73))</f>
        <v>0</v>
      </c>
      <c r="BS73" s="2">
        <f>IF(OR(LA72=1,AND($C$37=Motors!$C$32,PG72=1)),0,IF(NO73=0,-(CO72+$C$15)/($C$14-$C$15)*$C$12,($C$11*AA73-AW73)/($C$11*AA73)*$C$12*AA73))</f>
        <v>0</v>
      </c>
      <c r="BT73" s="2">
        <f>IF(OR(LB72=1,AND($C$37=Motors!$C$32,PH72=1)),0,IF(NP73=0,-(CP72+$C$15)/($C$14-$C$15)*$C$12,($C$11*AB73-AX73)/($C$11*AB73)*$C$12*AB73))</f>
        <v>0</v>
      </c>
      <c r="BU73" s="2">
        <f>IF(OR(LC72=1,AND($C$37=Motors!$C$32,PI72=1)),0,IF(NQ73=0,-(CQ72+$C$15)/($C$14-$C$15)*$C$12,($C$11*AC73-AY73)/($C$11*AC73)*$C$12*AC73))</f>
        <v>0</v>
      </c>
      <c r="BV73" s="2">
        <f>IF(OR(LD72=1,AND($C$37=Motors!$C$32,PJ72=1)),0,IF(NR73=0,-(CR72+$C$15)/($C$14-$C$15)*$C$12,($C$11*AD73-AZ73)/($C$11*AD73)*$C$12*AD73))</f>
        <v>0</v>
      </c>
      <c r="BW73" s="2">
        <f>IF(OR(LE72=1,AND($C$37=Motors!$C$32,PK72=1)),0,IF(NS73=0,-(CS72+$C$15)/($C$14-$C$15)*$C$12,($C$11*AE73-BA73)/($C$11*AE73)*$C$12*AE73))</f>
        <v>0</v>
      </c>
      <c r="BX73" s="2">
        <f>IF(OR(LF72=1,AND($C$37=Motors!$C$32,PL72=1)),0,IF(NT73=0,-(CT72+$C$15)/($C$14-$C$15)*$C$12,($C$11*AF73-BB73)/($C$11*AF73)*$C$12*AF73))</f>
        <v>0</v>
      </c>
      <c r="BY73" s="2">
        <f>IF(OR(LG72=1,AND($C$37=Motors!$C$32,PM72=1)),0,IF(NU73=0,-(CU72+$C$15)/($C$14-$C$15)*$C$12,($C$11*AG73-BC73)/($C$11*AG73)*$C$12*AG73))</f>
        <v>0</v>
      </c>
      <c r="BZ73" s="2">
        <f>IF(OR(LH72=1,AND($C$37=Motors!$C$32,PN72=1)),0,IF(NV73=0,-(CV72+$C$15)/($C$14-$C$15)*$C$12,($C$11*AH73-BD73)/($C$11*AH73)*$C$12*AH73))</f>
        <v>0</v>
      </c>
      <c r="CA73" s="2">
        <f>IF(OR(LI72=1,AND($C$37=Motors!$C$32,PO72=1)),0,IF(NW73=0,-(CW72+$C$15)/($C$14-$C$15)*$C$12,($C$11*AI73-BE73)/($C$11*AI73)*$C$12*AI73))</f>
        <v>0</v>
      </c>
      <c r="CB73" s="2">
        <f>IF(OR(LJ72=1,AND($C$37=Motors!$C$32,PP72=1)),0,IF(NX73=0,-(CX72+$C$15)/($C$14-$C$15)*$C$12,($C$11*AJ73-BF73)/($C$11*AJ73)*$C$12*AJ73))</f>
        <v>0</v>
      </c>
      <c r="CC73" s="2">
        <f>IF(OR(LK72=1,AND($C$37=Motors!$C$32,PQ72=1)),0,IF(NY73=0,-(CY72+$C$15)/($C$14-$C$15)*$C$12,($C$11*AK73-BG73)/($C$11*AK73)*$C$12*AK73))</f>
        <v>0</v>
      </c>
      <c r="CD73" s="2">
        <f>IF(OR(LL72=1,AND($C$37=Motors!$C$32,PR72=1)),0,IF(NZ73=0,-(CZ72+$C$15)/($C$14-$C$15)*$C$12,($C$11*AL73-BH73)/($C$11*AL73)*$C$12*AL73))</f>
        <v>0</v>
      </c>
      <c r="CE73" s="2">
        <f>IF(OR(LM72=1,AND($C$37=Motors!$C$32,PS72=1)),0,IF(OA73=0,-(DA72+$C$15)/($C$14-$C$15)*$C$12,($C$11*AM73-BI73)/($C$11*AM73)*$C$12*AM73))</f>
        <v>0</v>
      </c>
      <c r="CF73" s="61">
        <f t="shared" si="539"/>
        <v>2.6000000000000014</v>
      </c>
      <c r="CG73" s="57">
        <f>IF(AND(KS72=1,OY72=1),0,ABS(BK73/$C$12*($C$14-$C$15)+$C$15) *'Drive Train'!$AA$49 + CG72*(1-'Drive Train'!$AA$49))</f>
        <v>2.7495000000000003</v>
      </c>
      <c r="CH73" s="57">
        <f>IF(AND(KT72=1,OZ72=1),0,ABS(BL73/$C$12*($C$14-$C$15)+$C$15) *'Drive Train'!$AA$49 + CH72*(1-'Drive Train'!$AA$49))</f>
        <v>2.7495000000000003</v>
      </c>
      <c r="CI73" s="57">
        <f>IF(AND(KU72=1,PA72=1),0,ABS(BM73/$C$12*($C$14-$C$15)+$C$15) *'Drive Train'!$AA$49 + CI72*(1-'Drive Train'!$AA$49))</f>
        <v>2.7495000000000003</v>
      </c>
      <c r="CJ73" s="57">
        <f>IF(AND(KV72=1,PB72=1),0,ABS(BN73/$C$12*($C$14-$C$15)+$C$15) *'Drive Train'!$AA$49 + CJ72*(1-'Drive Train'!$AA$49))</f>
        <v>2.7495000000000003</v>
      </c>
      <c r="CK73" s="57">
        <f>IF(AND(KW72=1,PC72=1),0,ABS(BO73/$C$12*($C$14-$C$15)+$C$15) *'Drive Train'!$AA$49 + CK72*(1-'Drive Train'!$AA$49))</f>
        <v>2.7495000000000003</v>
      </c>
      <c r="CL73" s="57">
        <f>IF(AND(KX72=1,PD72=1),0,ABS(BP73/$C$12*($C$14-$C$15)+$C$15) *'Drive Train'!$AA$49 + CL72*(1-'Drive Train'!$AA$49))</f>
        <v>2.7495000000000003</v>
      </c>
      <c r="CM73" s="57">
        <f>IF(AND(KY72=1,PE72=1),0,ABS(BQ73/$C$12*($C$14-$C$15)+$C$15) *'Drive Train'!$AA$49 + CM72*(1-'Drive Train'!$AA$49))</f>
        <v>2.7495000000000003</v>
      </c>
      <c r="CN73" s="57">
        <f>IF(AND(KZ72=1,PF72=1),0,ABS(BR73/$C$12*($C$14-$C$15)+$C$15) *'Drive Train'!$AA$49 + CN72*(1-'Drive Train'!$AA$49))</f>
        <v>2.7495000000000003</v>
      </c>
      <c r="CO73" s="57">
        <f>IF(AND(LA72=1,PG72=1),0,ABS(BS73/$C$12*($C$14-$C$15)+$C$15) *'Drive Train'!$AA$49 + CO72*(1-'Drive Train'!$AA$49))</f>
        <v>2.7495000000000003</v>
      </c>
      <c r="CP73" s="57">
        <f>IF(AND(LB72=1,PH72=1),0,ABS(BT73/$C$12*($C$14-$C$15)+$C$15) *'Drive Train'!$AA$49 + CP72*(1-'Drive Train'!$AA$49))</f>
        <v>2.7495000000000003</v>
      </c>
      <c r="CQ73" s="57">
        <f>IF(AND(LC72=1,PI72=1),0,ABS(BU73/$C$12*($C$14-$C$15)+$C$15) *'Drive Train'!$AA$49 + CQ72*(1-'Drive Train'!$AA$49))</f>
        <v>2.7495000000000003</v>
      </c>
      <c r="CR73" s="57">
        <f>IF(AND(LD72=1,PJ72=1),0,ABS(BV73/$C$12*($C$14-$C$15)+$C$15) *'Drive Train'!$AA$49 + CR72*(1-'Drive Train'!$AA$49))</f>
        <v>2.7495000000000003</v>
      </c>
      <c r="CS73" s="57">
        <f>IF(AND(LE72=1,PK72=1),0,ABS(BW73/$C$12*($C$14-$C$15)+$C$15) *'Drive Train'!$AA$49 + CS72*(1-'Drive Train'!$AA$49))</f>
        <v>2.7495000000000003</v>
      </c>
      <c r="CT73" s="57">
        <f>IF(AND(LF72=1,PL72=1),0,ABS(BX73/$C$12*($C$14-$C$15)+$C$15) *'Drive Train'!$AA$49 + CT72*(1-'Drive Train'!$AA$49))</f>
        <v>2.7495000000000003</v>
      </c>
      <c r="CU73" s="57">
        <f>IF(AND(LG72=1,PM72=1),0,ABS(BY73/$C$12*($C$14-$C$15)+$C$15) *'Drive Train'!$AA$49 + CU72*(1-'Drive Train'!$AA$49))</f>
        <v>2.7495000000000003</v>
      </c>
      <c r="CV73" s="57">
        <f>IF(AND(LH72=1,PN72=1),0,ABS(BZ73/$C$12*($C$14-$C$15)+$C$15) *'Drive Train'!$AA$49 + CV72*(1-'Drive Train'!$AA$49))</f>
        <v>2.7495000000000003</v>
      </c>
      <c r="CW73" s="57">
        <f>IF(AND(LI72=1,PO72=1),0,ABS(CA73/$C$12*($C$14-$C$15)+$C$15) *'Drive Train'!$AA$49 + CW72*(1-'Drive Train'!$AA$49))</f>
        <v>2.7495000000000003</v>
      </c>
      <c r="CX73" s="57">
        <f>IF(AND(LJ72=1,PP72=1),0,ABS(CB73/$C$12*($C$14-$C$15)+$C$15) *'Drive Train'!$AA$49 + CX72*(1-'Drive Train'!$AA$49))</f>
        <v>2.7495000000000003</v>
      </c>
      <c r="CY73" s="57">
        <f>IF(AND(LK72=1,PQ72=1),0,ABS(CC73/$C$12*($C$14-$C$15)+$C$15) *'Drive Train'!$AA$49 + CY72*(1-'Drive Train'!$AA$49))</f>
        <v>2.7495000000000003</v>
      </c>
      <c r="CZ73" s="57">
        <f>IF(AND(LL72=1,PR72=1),0,ABS(CD73/$C$12*($C$14-$C$15)+$C$15) *'Drive Train'!$AA$49 + CZ72*(1-'Drive Train'!$AA$49))</f>
        <v>2.7495000000000003</v>
      </c>
      <c r="DA73" s="57">
        <f>IF(AND(LM72=1,PS72=1),0,ABS(CE73/$C$12*($C$14-$C$15)+$C$15) *'Drive Train'!$AA$49 + DA72*(1-'Drive Train'!$AA$49))</f>
        <v>2.7495000000000003</v>
      </c>
      <c r="DB73" s="61">
        <f t="shared" ref="DB73:DB108" si="607">CF73</f>
        <v>2.6000000000000014</v>
      </c>
      <c r="DC73" s="57">
        <f t="shared" si="540"/>
        <v>2.7495000000000003</v>
      </c>
      <c r="DD73" s="57">
        <f t="shared" si="541"/>
        <v>2.7495000000000003</v>
      </c>
      <c r="DE73" s="57">
        <f t="shared" si="542"/>
        <v>2.7495000000000003</v>
      </c>
      <c r="DF73" s="57">
        <f t="shared" si="543"/>
        <v>2.7495000000000003</v>
      </c>
      <c r="DG73" s="57">
        <f t="shared" si="544"/>
        <v>2.7495000000000003</v>
      </c>
      <c r="DH73" s="57">
        <f t="shared" si="545"/>
        <v>2.7495000000000003</v>
      </c>
      <c r="DI73" s="57">
        <f t="shared" si="546"/>
        <v>2.7495000000000003</v>
      </c>
      <c r="DJ73" s="57">
        <f t="shared" si="547"/>
        <v>2.7495000000000003</v>
      </c>
      <c r="DK73" s="57">
        <f t="shared" si="548"/>
        <v>2.7495000000000003</v>
      </c>
      <c r="DL73" s="57">
        <f t="shared" si="549"/>
        <v>2.7495000000000003</v>
      </c>
      <c r="DM73" s="57">
        <f t="shared" si="550"/>
        <v>2.7495000000000003</v>
      </c>
      <c r="DN73" s="57">
        <f t="shared" si="551"/>
        <v>2.7495000000000003</v>
      </c>
      <c r="DO73" s="57">
        <f t="shared" si="552"/>
        <v>2.7495000000000003</v>
      </c>
      <c r="DP73" s="57">
        <f t="shared" si="553"/>
        <v>2.7495000000000003</v>
      </c>
      <c r="DQ73" s="57">
        <f t="shared" si="554"/>
        <v>2.7495000000000003</v>
      </c>
      <c r="DR73" s="57">
        <f t="shared" si="555"/>
        <v>2.7495000000000003</v>
      </c>
      <c r="DS73" s="57">
        <f t="shared" si="556"/>
        <v>2.7495000000000003</v>
      </c>
      <c r="DT73" s="57">
        <f t="shared" si="557"/>
        <v>2.7495000000000003</v>
      </c>
      <c r="DU73" s="57">
        <f t="shared" si="558"/>
        <v>2.7495000000000003</v>
      </c>
      <c r="DV73" s="57">
        <f t="shared" si="559"/>
        <v>2.7495000000000003</v>
      </c>
      <c r="DW73" s="57">
        <f t="shared" si="560"/>
        <v>2.7495000000000003</v>
      </c>
      <c r="DX73" s="61">
        <f t="shared" ref="DX73:DX108" si="608">DB73</f>
        <v>2.6000000000000014</v>
      </c>
      <c r="DY73" s="2">
        <f>IF(OY73=0,($C$23/0.4536*IF(ISNA(MK72),'Drive Train'!$F$16,'Drive Train'!$F$17)*4.448*$C$24*S$6)*SIGN(BK73),BK73)</f>
        <v>0</v>
      </c>
      <c r="DZ73" s="2">
        <f>IF(OZ73=0,($C$23/0.4536*IF(ISNA(ML72),'Drive Train'!$F$16,'Drive Train'!$F$17)*4.448*$C$24*$C$21*T$6)*SIGN(BL73),BL73)</f>
        <v>0</v>
      </c>
      <c r="EA73" s="2">
        <f>IF(PA73=0,($C$23/0.4536*IF(ISNA(MM72),'Drive Train'!$F$16,'Drive Train'!$F$17)*4.448*$C$24*$C$21*U$6)*SIGN(BM73),BM73)</f>
        <v>0</v>
      </c>
      <c r="EB73" s="2">
        <f>IF(PB73=0,($C$23/0.4536*IF(ISNA(MN72),'Drive Train'!$F$16,'Drive Train'!$F$17)*4.448*$C$24*$C$21*V$6)*SIGN(BN73),BN73)</f>
        <v>0</v>
      </c>
      <c r="EC73" s="2">
        <f>IF(PC73=0,($C$23/0.4536*IF(ISNA(MO72),'Drive Train'!$F$16,'Drive Train'!$F$17)*4.448*$C$24*$C$21*W$6)*SIGN(BO73),BO73)</f>
        <v>0</v>
      </c>
      <c r="ED73" s="2">
        <f>IF(PD73=0,($C$23/0.4536*IF(ISNA(MP72),'Drive Train'!$F$16,'Drive Train'!$F$17)*4.448*$C$24*$C$21*X$6)*SIGN(BP73),BP73)</f>
        <v>0</v>
      </c>
      <c r="EE73" s="2">
        <f>IF(PE73=0,($C$23/0.4536*IF(ISNA(MQ72),'Drive Train'!$F$16,'Drive Train'!$F$17)*4.448*$C$24*$C$21*Y$6)*SIGN(BQ73),BQ73)</f>
        <v>0</v>
      </c>
      <c r="EF73" s="2">
        <f>IF(PF73=0,($C$23/0.4536*IF(ISNA(MR72),'Drive Train'!$F$16,'Drive Train'!$F$17)*4.448*$C$24*$C$21*Z$6)*SIGN(BR73),BR73)</f>
        <v>0</v>
      </c>
      <c r="EG73" s="2">
        <f>IF(PG73=0,($C$23/0.4536*IF(ISNA(MS72),'Drive Train'!$F$16,'Drive Train'!$F$17)*4.448*$C$24*$C$21*AA$6)*SIGN(BS73),BS73)</f>
        <v>0</v>
      </c>
      <c r="EH73" s="2">
        <f>IF(PH73=0,($C$23/0.4536*IF(ISNA(MT72),'Drive Train'!$F$16,'Drive Train'!$F$17)*4.448*$C$24*$C$21*AB$6)*SIGN(BT73),BT73)</f>
        <v>0</v>
      </c>
      <c r="EI73" s="2">
        <f>IF(PI73=0,($C$23/0.4536*IF(ISNA(MU72),'Drive Train'!$F$16,'Drive Train'!$F$17)*4.448*$C$24*$C$21*AC$6)*SIGN(BU73),BU73)</f>
        <v>0</v>
      </c>
      <c r="EJ73" s="2">
        <f>IF(PJ73=0,($C$23/0.4536*IF(ISNA(MV72),'Drive Train'!$F$16,'Drive Train'!$F$17)*4.448*$C$24*$C$21*AD$6)*SIGN(BV73),BV73)</f>
        <v>0</v>
      </c>
      <c r="EK73" s="2">
        <f>IF(PK73=0,($C$23/0.4536*IF(ISNA(MW72),'Drive Train'!$F$16,'Drive Train'!$F$17)*4.448*$C$24*$C$21*AE$6)*SIGN(BW73),BW73)</f>
        <v>0</v>
      </c>
      <c r="EL73" s="2">
        <f>IF(PL73=0,($C$23/0.4536*IF(ISNA(MX72),'Drive Train'!$F$16,'Drive Train'!$F$17)*4.448*$C$24*$C$21*AF$6)*SIGN(BX73),BX73)</f>
        <v>0</v>
      </c>
      <c r="EM73" s="2">
        <f>IF(PM73=0,($C$23/0.4536*IF(ISNA(MY72),'Drive Train'!$F$16,'Drive Train'!$F$17)*4.448*$C$24*$C$21*AG$6)*SIGN(BY73),BY73)</f>
        <v>0</v>
      </c>
      <c r="EN73" s="2">
        <f>IF(PN73=0,($C$23/0.4536*IF(ISNA(MZ72),'Drive Train'!$F$16,'Drive Train'!$F$17)*4.448*$C$24*$C$21*AH$6)*SIGN(BZ73),BZ73)</f>
        <v>0</v>
      </c>
      <c r="EO73" s="2">
        <f>IF(PO73=0,($C$23/0.4536*IF(ISNA(NA72),'Drive Train'!$F$16,'Drive Train'!$F$17)*4.448*$C$24*$C$21*AI$6)*SIGN(CA73),CA73)</f>
        <v>0</v>
      </c>
      <c r="EP73" s="2">
        <f>IF(PP73=0,($C$23/0.4536*IF(ISNA(NB72),'Drive Train'!$F$16,'Drive Train'!$F$17)*4.448*$C$24*$C$21*AJ$6)*SIGN(CB73),CB73)</f>
        <v>0</v>
      </c>
      <c r="EQ73" s="2">
        <f>IF(PQ73=0,($C$23/0.4536*IF(ISNA(NC72),'Drive Train'!$F$16,'Drive Train'!$F$17)*4.448*$C$24*$C$21*AK$6)*SIGN(CC73),CC73)</f>
        <v>0</v>
      </c>
      <c r="ER73" s="2">
        <f>IF(PR73=0,($C$23/0.4536*IF(ISNA(ND72),'Drive Train'!$F$16,'Drive Train'!$F$17)*4.448*$C$24*$C$21*AL$6)*SIGN(CD73),CD73)</f>
        <v>0</v>
      </c>
      <c r="ES73" s="2">
        <f>IF(PS73=0,($C$23/0.4536*IF(ISNA(NE72),'Drive Train'!$F$16,'Drive Train'!$F$17)*4.448*$C$24*$C$21*AM$6)*SIGN(CE73),CE73)</f>
        <v>0</v>
      </c>
      <c r="ET73" s="61">
        <f t="shared" si="561"/>
        <v>2.6000000000000014</v>
      </c>
      <c r="EU73" s="255">
        <f>MAX(MIN(IF(AND(OY72=1,NG73&lt;0),-1,1)*(DC73-$C$15)/($C$14-$C$15)*$C$12*$C$21-$C$33*LO73/AO$6 -  OY72*$C$33/$C$21,DY72/$C$19),MAX(EU$8:EU72)*-1)</f>
        <v>-0.35716145677457006</v>
      </c>
      <c r="EV73" s="255">
        <f>MAX(MIN(IF(AND(OZ72=1,NH73&lt;0),-1,1)*(DD73-$C$15)/($C$14-$C$15)*$C$12*$C$21-$C$33*LP73/AP$6 -  OZ72*$C$33/$C$21,DZ72/$C$19),MAX(EV$8:EV72)*-1)</f>
        <v>-0.41827635286219689</v>
      </c>
      <c r="EW73" s="255">
        <f>MAX(MIN(IF(AND(PA72=1,NI73&lt;0),-1,1)*(DE73-$C$15)/($C$14-$C$15)*$C$12*$C$21-$C$33*LQ73/AQ$6 -  PA72*$C$33/$C$21,EA72/$C$19),MAX(EW$8:EW72)*-1)</f>
        <v>-0.44656538754039382</v>
      </c>
      <c r="EX73" s="255">
        <f>MAX(MIN(IF(AND(PB72=1,NJ73&lt;0),-1,1)*(DF73-$C$15)/($C$14-$C$15)*$C$12*$C$21-$C$33*LR73/AR$6 -  PB72*$C$33/$C$21,EB72/$C$19),MAX(EX$8:EX72)*-1)</f>
        <v>-0.45622485999749096</v>
      </c>
      <c r="EY73" s="255">
        <f>MAX(MIN(IF(AND(PC72=1,NK73&lt;0),-1,1)*(DG73-$C$15)/($C$14-$C$15)*$C$12*$C$21-$C$33*LS73/AS$6 -  PC72*$C$33/$C$21,EC72/$C$19),MAX(EY$8:EY72)*-1)</f>
        <v>-0.44391266740796281</v>
      </c>
      <c r="EZ73" s="255">
        <f>MAX(MIN(IF(AND(PD72=1,NL73&lt;0),-1,1)*(DH73-$C$15)/($C$14-$C$15)*$C$12*$C$21-$C$33*LT73/AT$6 -  PD72*$C$33/$C$21,ED72/$C$19),MAX(EZ$8:EZ72)*-1)</f>
        <v>-0.41322286497593413</v>
      </c>
      <c r="FA73" s="255">
        <f>MAX(MIN(IF(AND(PE72=1,NM73&lt;0),-1,1)*(DI73-$C$15)/($C$14-$C$15)*$C$12*$C$21-$C$33*LU73/AU$6 -  PE72*$C$33/$C$21,EE72/$C$19),MAX(FA$8:FA72)*-1)</f>
        <v>-0.38455020853931193</v>
      </c>
      <c r="FB73" s="255">
        <f>MAX(MIN(IF(AND(PF72=1,NN73&lt;0),-1,1)*(DJ73-$C$15)/($C$14-$C$15)*$C$12*$C$21-$C$33*LV73/AV$6 -  PF72*$C$33/$C$21,EF72/$C$19),MAX(FB$8:FB72)*-1)</f>
        <v>-0.35602504737474117</v>
      </c>
      <c r="FC73" s="255">
        <f>MAX(MIN(IF(AND(PG72=1,NO73&lt;0),-1,1)*(DK73-$C$15)/($C$14-$C$15)*$C$12*$C$21-$C$33*LW73/AW$6 -  PG72*$C$33/$C$21,EG72/$C$19),MAX(FC$8:FC72)*-1)</f>
        <v>-0.34184553700250586</v>
      </c>
      <c r="FD73" s="255">
        <f>MAX(MIN(IF(AND(PH72=1,NP73&lt;0),-1,1)*(DL73-$C$15)/($C$14-$C$15)*$C$12*$C$21-$C$33*LX73/AX$6 -  PH72*$C$33/$C$21,EH72/$C$19),MAX(FD$8:FD72)*-1)</f>
        <v>-0.33687388094308096</v>
      </c>
      <c r="FE73" s="255">
        <f>MAX(MIN(IF(AND(PI72=1,NQ73&lt;0),-1,1)*(DM73-$C$15)/($C$14-$C$15)*$C$12*$C$21-$C$33*LY73/AY$6 -  PI72*$C$33/$C$21,EI72/$C$19),MAX(FE$8:FE72)*-1)</f>
        <v>-0.34307793510064161</v>
      </c>
      <c r="FF73" s="255">
        <f>MAX(MIN(IF(AND(PJ72=1,NR73&lt;0),-1,1)*(DN73-$C$15)/($C$14-$C$15)*$C$12*$C$21-$C$33*LZ73/AZ$6 -  PJ72*$C$33/$C$21,EJ72/$C$19),MAX(FF$8:FF72)*-1)</f>
        <v>-0.3680167733157455</v>
      </c>
      <c r="FG73" s="255">
        <f>MAX(MIN(IF(AND(PK72=1,NS73&lt;0),-1,1)*(DO73-$C$15)/($C$14-$C$15)*$C$12*$C$21-$C$33*MA73/BA$6 -  PK72*$C$33/$C$21,EK72/$C$19),MAX(FG$8:FG72)*-1)</f>
        <v>-0.45071531341950627</v>
      </c>
      <c r="FH73" s="255">
        <f>MAX(MIN(IF(AND(PL72=1,NT73&lt;0),-1,1)*(DP73-$C$15)/($C$14-$C$15)*$C$12*$C$21-$C$33*MB73/BB$6 -  PL72*$C$33/$C$21,EL72/$C$19),MAX(FH$8:FH72)*-1)</f>
        <v>-0.41208753864841696</v>
      </c>
      <c r="FI73" s="255">
        <f>MAX(MIN(IF(AND(PM72=1,NU73&lt;0),-1,1)*(DQ73-$C$15)/($C$14-$C$15)*$C$12*$C$21-$C$33*MC73/BC$6 -  PM72*$C$33/$C$21,EM72/$C$19),MAX(FI$8:FI72)*-1)</f>
        <v>-0.39123288867170986</v>
      </c>
      <c r="FJ73" s="255">
        <f>MAX(MIN(IF(AND(PN72=1,NV73&lt;0),-1,1)*(DR73-$C$15)/($C$14-$C$15)*$C$12*$C$21-$C$33*MD73/BD$6 -  PN72*$C$33/$C$21,EN72/$C$19),MAX(FJ$8:FJ72)*-1)</f>
        <v>-0.37378914657239465</v>
      </c>
      <c r="FK73" s="255">
        <f>MAX(MIN(IF(AND(PO72=1,NW73&lt;0),-1,1)*(DS73-$C$15)/($C$14-$C$15)*$C$12*$C$21-$C$33*ME73/BE$6 -  PO72*$C$33/$C$21,EO72/$C$19),MAX(FK$8:FK72)*-1)</f>
        <v>-0.37383978951434399</v>
      </c>
      <c r="FL73" s="255">
        <f>MAX(MIN(IF(AND(PP72=1,NX73&lt;0),-1,1)*(DT73-$C$15)/($C$14-$C$15)*$C$12*$C$21-$C$33*MF73/BF$6 -  PP72*$C$33/$C$21,EP72/$C$19),MAX(FL$8:FL72)*-1)</f>
        <v>-0.36540327873951711</v>
      </c>
      <c r="FM73" s="255">
        <f>MAX(MIN(IF(AND(PQ72=1,NY73&lt;0),-1,1)*(DU73-$C$15)/($C$14-$C$15)*$C$12*$C$21-$C$33*MG73/BG$6 -  PQ72*$C$33/$C$21,EQ72/$C$19),MAX(FM$8:FM72)*-1)</f>
        <v>-0.36541940207193724</v>
      </c>
      <c r="FN73" s="255">
        <f>MAX(MIN(IF(AND(PR72=1,NZ73&lt;0),-1,1)*(DV73-$C$15)/($C$14-$C$15)*$C$12*$C$21-$C$33*MH73/BH$6 -  PR72*$C$33/$C$21,ER72/$C$19),MAX(FN$8:FN72)*-1)</f>
        <v>-0.35715736168898587</v>
      </c>
      <c r="FO73" s="255">
        <f>MAX(MIN(IF(AND(PS72=1,OA73&lt;0),-1,1)*(DW73-$C$15)/($C$14-$C$15)*$C$12*$C$21-$C$33*MI73/BI$6 -  PS72*$C$33/$C$21,ES72/$C$19),MAX(FO$8:FO72)*-1)</f>
        <v>-0.35715780148626214</v>
      </c>
      <c r="FP73" s="61">
        <f t="shared" ref="FP73:FP108" si="609">DX73</f>
        <v>2.6000000000000014</v>
      </c>
      <c r="FQ73" s="256">
        <f t="shared" ref="FQ73:FQ108" si="610">IF(AND(KS73=1,OY73=1),0,MIN((ABS(($C$14-$C$15)*EU73/$C$12/$C$21)+$C$15)/$C$21,DC73))</f>
        <v>2.7495000000000003</v>
      </c>
      <c r="FR73" s="256">
        <f t="shared" ref="FR73:FR108" si="611">IF(AND(KT73=1,OZ73=1),0,MIN((ABS(($C$14-$C$15)*EV73/$C$12/$C$21)+$C$15)/$C$21,DD73))</f>
        <v>2.7495000000000003</v>
      </c>
      <c r="FS73" s="256">
        <f t="shared" ref="FS73:FS108" si="612">IF(AND(KU73=1,PA73=1),0,MIN((ABS(($C$14-$C$15)*EW73/$C$12/$C$21)+$C$15)/$C$21,DE73))</f>
        <v>2.7495000000000003</v>
      </c>
      <c r="FT73" s="256">
        <f t="shared" ref="FT73:FT108" si="613">IF(AND(KV73=1,PB73=1),0,MIN((ABS(($C$14-$C$15)*EX73/$C$12/$C$21)+$C$15)/$C$21,DF73))</f>
        <v>2.7495000000000003</v>
      </c>
      <c r="FU73" s="256">
        <f t="shared" ref="FU73:FU108" si="614">IF(AND(KW73=1,PC73=1),0,MIN((ABS(($C$14-$C$15)*EY73/$C$12/$C$21)+$C$15)/$C$21,DG73))</f>
        <v>2.7495000000000003</v>
      </c>
      <c r="FV73" s="256">
        <f t="shared" ref="FV73:FV108" si="615">IF(AND(KX73=1,PD73=1),0,MIN((ABS(($C$14-$C$15)*EZ73/$C$12/$C$21)+$C$15)/$C$21,DH73))</f>
        <v>2.7495000000000003</v>
      </c>
      <c r="FW73" s="256">
        <f t="shared" ref="FW73:FW108" si="616">IF(AND(KY73=1,PE73=1),0,MIN((ABS(($C$14-$C$15)*FA73/$C$12/$C$21)+$C$15)/$C$21,DI73))</f>
        <v>2.7495000000000003</v>
      </c>
      <c r="FX73" s="256">
        <f t="shared" ref="FX73:FX108" si="617">IF(AND(KZ73=1,PF73=1),0,MIN((ABS(($C$14-$C$15)*FB73/$C$12/$C$21)+$C$15)/$C$21,DJ73))</f>
        <v>2.7495000000000003</v>
      </c>
      <c r="FY73" s="256">
        <f t="shared" ref="FY73:FY108" si="618">IF(AND(LA73=1,PG73=1),0,MIN((ABS(($C$14-$C$15)*FC73/$C$12/$C$21)+$C$15)/$C$21,DK73))</f>
        <v>2.7495000000000003</v>
      </c>
      <c r="FZ73" s="256">
        <f t="shared" ref="FZ73:FZ108" si="619">IF(AND(LB73=1,PH73=1),0,MIN((ABS(($C$14-$C$15)*FD73/$C$12/$C$21)+$C$15)/$C$21,DL73))</f>
        <v>0</v>
      </c>
      <c r="GA73" s="256">
        <f t="shared" ref="GA73:GA108" si="620">IF(AND(LC73=1,PI73=1),0,MIN((ABS(($C$14-$C$15)*FE73/$C$12/$C$21)+$C$15)/$C$21,DM73))</f>
        <v>2.7495000000000003</v>
      </c>
      <c r="GB73" s="256">
        <f t="shared" ref="GB73:GB108" si="621">IF(AND(LD73=1,PJ73=1),0,MIN((ABS(($C$14-$C$15)*FF73/$C$12/$C$21)+$C$15)/$C$21,DN73))</f>
        <v>2.7495000000000003</v>
      </c>
      <c r="GC73" s="256">
        <f t="shared" ref="GC73:GC108" si="622">IF(AND(LE73=1,PK73=1),0,MIN((ABS(($C$14-$C$15)*FG73/$C$12/$C$21)+$C$15)/$C$21,DO73))</f>
        <v>2.7495000000000003</v>
      </c>
      <c r="GD73" s="256">
        <f t="shared" ref="GD73:GD108" si="623">IF(AND(LF73=1,PL73=1),0,MIN((ABS(($C$14-$C$15)*FH73/$C$12/$C$21)+$C$15)/$C$21,DP73))</f>
        <v>2.7495000000000003</v>
      </c>
      <c r="GE73" s="256">
        <f t="shared" ref="GE73:GE108" si="624">IF(AND(LG73=1,PM73=1),0,MIN((ABS(($C$14-$C$15)*FI73/$C$12/$C$21)+$C$15)/$C$21,DQ73))</f>
        <v>2.7495000000000003</v>
      </c>
      <c r="GF73" s="256">
        <f t="shared" ref="GF73:GF108" si="625">IF(AND(LH73=1,PN73=1),0,MIN((ABS(($C$14-$C$15)*FJ73/$C$12/$C$21)+$C$15)/$C$21,DR73))</f>
        <v>2.7495000000000003</v>
      </c>
      <c r="GG73" s="256">
        <f t="shared" ref="GG73:GG108" si="626">IF(AND(LI73=1,PO73=1),0,MIN((ABS(($C$14-$C$15)*FK73/$C$12/$C$21)+$C$15)/$C$21,DS73))</f>
        <v>2.7495000000000003</v>
      </c>
      <c r="GH73" s="256">
        <f t="shared" ref="GH73:GH108" si="627">IF(AND(LJ73=1,PP73=1),0,MIN((ABS(($C$14-$C$15)*FL73/$C$12/$C$21)+$C$15)/$C$21,DT73))</f>
        <v>2.7495000000000003</v>
      </c>
      <c r="GI73" s="256">
        <f t="shared" ref="GI73:GI108" si="628">IF(AND(LK73=1,PQ73=1),0,MIN((ABS(($C$14-$C$15)*FM73/$C$12/$C$21)+$C$15)/$C$21,DU73))</f>
        <v>2.7495000000000003</v>
      </c>
      <c r="GJ73" s="256">
        <f t="shared" ref="GJ73:GJ108" si="629">IF(AND(LL73=1,PR73=1),0,MIN((ABS(($C$14-$C$15)*FN73/$C$12/$C$21)+$C$15)/$C$21,DV73))</f>
        <v>2.7495000000000003</v>
      </c>
      <c r="GK73" s="256">
        <f t="shared" ref="GK73:GK108" si="630">IF(AND(LM73=1,PS73=1),0,MIN((ABS(($C$14-$C$15)*FO73/$C$12/$C$21)+$C$15)/$C$21,DW73))</f>
        <v>2.7495000000000003</v>
      </c>
      <c r="GL73" s="61">
        <f t="shared" ref="GL73:GL108" si="631">ET73</f>
        <v>2.6000000000000014</v>
      </c>
      <c r="GM73" s="57">
        <f t="shared" si="562"/>
        <v>-9.2440204225189841</v>
      </c>
      <c r="GN73" s="57">
        <f t="shared" si="563"/>
        <v>-3.0312213732387741</v>
      </c>
      <c r="GO73" s="57">
        <f t="shared" si="564"/>
        <v>-4.6745546718040494</v>
      </c>
      <c r="GP73" s="57">
        <f t="shared" si="565"/>
        <v>-6.2451043648245648</v>
      </c>
      <c r="GQ73" s="57">
        <f t="shared" si="566"/>
        <v>-7.5063474922223321</v>
      </c>
      <c r="GR73" s="57">
        <f t="shared" si="567"/>
        <v>-8.3183307695370896</v>
      </c>
      <c r="GS73" s="57">
        <f t="shared" si="568"/>
        <v>-8.9797217912432838</v>
      </c>
      <c r="GT73" s="57">
        <f t="shared" si="569"/>
        <v>-9.46033085692852</v>
      </c>
      <c r="GU73" s="57">
        <f t="shared" si="570"/>
        <v>-10.184588136435469</v>
      </c>
      <c r="GV73" s="57">
        <f t="shared" si="571"/>
        <v>-11.121491367432595</v>
      </c>
      <c r="GW73" s="57">
        <f t="shared" si="572"/>
        <v>-12.431316789097863</v>
      </c>
      <c r="GX73" s="57">
        <f t="shared" si="573"/>
        <v>-9.5249767404423658</v>
      </c>
      <c r="GY73" s="57">
        <f t="shared" si="574"/>
        <v>-11.665372852988682</v>
      </c>
      <c r="GZ73" s="57">
        <f t="shared" si="575"/>
        <v>-10.665612290678654</v>
      </c>
      <c r="HA73" s="57">
        <f t="shared" si="576"/>
        <v>-10.125854131917301</v>
      </c>
      <c r="HB73" s="57">
        <f t="shared" si="577"/>
        <v>-9.6743767814007207</v>
      </c>
      <c r="HC73" s="57">
        <f t="shared" si="578"/>
        <v>-9.6756875174299228</v>
      </c>
      <c r="HD73" s="57">
        <f t="shared" si="579"/>
        <v>-9.4573345109168923</v>
      </c>
      <c r="HE73" s="57">
        <f t="shared" si="580"/>
        <v>-9.4577518135438794</v>
      </c>
      <c r="HF73" s="57">
        <f t="shared" si="581"/>
        <v>-9.2439144338854007</v>
      </c>
      <c r="HG73" s="57">
        <f t="shared" si="582"/>
        <v>-9.2439258166786065</v>
      </c>
      <c r="HH73" s="61">
        <f t="shared" ref="HH73:HH108" si="632">FP73</f>
        <v>2.6000000000000014</v>
      </c>
      <c r="HI73" s="57">
        <f t="shared" ref="HI73:HI108" si="633">ABS(GM73)</f>
        <v>9.2440204225189841</v>
      </c>
      <c r="HJ73" s="57">
        <f t="shared" ref="HJ73:HJ108" si="634">ABS(GN73)</f>
        <v>3.0312213732387741</v>
      </c>
      <c r="HK73" s="57">
        <f t="shared" ref="HK73:HK108" si="635">ABS(GO73)</f>
        <v>4.6745546718040494</v>
      </c>
      <c r="HL73" s="57">
        <f t="shared" ref="HL73:HL108" si="636">ABS(GP73)</f>
        <v>6.2451043648245648</v>
      </c>
      <c r="HM73" s="57">
        <f t="shared" ref="HM73:HM108" si="637">ABS(GQ73)</f>
        <v>7.5063474922223321</v>
      </c>
      <c r="HN73" s="57">
        <f t="shared" ref="HN73:HN108" si="638">ABS(GR73)</f>
        <v>8.3183307695370896</v>
      </c>
      <c r="HO73" s="57">
        <f t="shared" ref="HO73:HO108" si="639">ABS(GS73)</f>
        <v>8.9797217912432838</v>
      </c>
      <c r="HP73" s="57">
        <f t="shared" ref="HP73:HP108" si="640">ABS(GT73)</f>
        <v>9.46033085692852</v>
      </c>
      <c r="HQ73" s="57">
        <f t="shared" ref="HQ73:HQ108" si="641">ABS(GU73)</f>
        <v>10.184588136435469</v>
      </c>
      <c r="HR73" s="57">
        <f t="shared" ref="HR73:HR108" si="642">ABS(GV73)</f>
        <v>11.121491367432595</v>
      </c>
      <c r="HS73" s="57">
        <f t="shared" ref="HS73:HS108" si="643">ABS(GW73)</f>
        <v>12.431316789097863</v>
      </c>
      <c r="HT73" s="57">
        <f t="shared" ref="HT73:HT108" si="644">ABS(GX73)</f>
        <v>9.5249767404423658</v>
      </c>
      <c r="HU73" s="57">
        <f t="shared" ref="HU73:HU108" si="645">ABS(GY73)</f>
        <v>11.665372852988682</v>
      </c>
      <c r="HV73" s="57">
        <f t="shared" ref="HV73:HV108" si="646">ABS(GZ73)</f>
        <v>10.665612290678654</v>
      </c>
      <c r="HW73" s="57">
        <f t="shared" ref="HW73:HW108" si="647">ABS(HA73)</f>
        <v>10.125854131917301</v>
      </c>
      <c r="HX73" s="57">
        <f t="shared" ref="HX73:HX108" si="648">ABS(HB73)</f>
        <v>9.6743767814007207</v>
      </c>
      <c r="HY73" s="57">
        <f t="shared" ref="HY73:HY108" si="649">ABS(HC73)</f>
        <v>9.6756875174299228</v>
      </c>
      <c r="HZ73" s="57">
        <f t="shared" ref="HZ73:HZ108" si="650">ABS(HD73)</f>
        <v>9.4573345109168923</v>
      </c>
      <c r="IA73" s="57">
        <f t="shared" ref="IA73:IA108" si="651">ABS(HE73)</f>
        <v>9.4577518135438794</v>
      </c>
      <c r="IB73" s="57">
        <f t="shared" ref="IB73:IB108" si="652">ABS(HF73)</f>
        <v>9.2439144338854007</v>
      </c>
      <c r="IC73" s="57">
        <f t="shared" ref="IC73:IC108" si="653">ABS(HG73)</f>
        <v>9.2439258166786065</v>
      </c>
      <c r="ID73" s="61">
        <f t="shared" ref="ID73:ID108" si="654">HH73</f>
        <v>2.6000000000000014</v>
      </c>
      <c r="IE73" s="57">
        <f t="shared" ref="IE73:IE108" si="655">ABS(NG73)</f>
        <v>0</v>
      </c>
      <c r="IF73" s="57">
        <f t="shared" ref="IF73:IF108" si="656">ABS(NH73)</f>
        <v>0</v>
      </c>
      <c r="IG73" s="57">
        <f t="shared" ref="IG73:IG108" si="657">ABS(NI73)</f>
        <v>0</v>
      </c>
      <c r="IH73" s="57">
        <f t="shared" ref="IH73:IH108" si="658">ABS(NJ73)</f>
        <v>0</v>
      </c>
      <c r="II73" s="57">
        <f t="shared" ref="II73:II108" si="659">ABS(NK73)</f>
        <v>0</v>
      </c>
      <c r="IJ73" s="57">
        <f t="shared" ref="IJ73:IJ108" si="660">ABS(NL73)</f>
        <v>0</v>
      </c>
      <c r="IK73" s="57">
        <f t="shared" ref="IK73:IK108" si="661">ABS(NM73)</f>
        <v>0</v>
      </c>
      <c r="IL73" s="57">
        <f t="shared" ref="IL73:IL108" si="662">ABS(NN73)</f>
        <v>0</v>
      </c>
      <c r="IM73" s="57">
        <f t="shared" ref="IM73:IM108" si="663">ABS(NO73)</f>
        <v>0</v>
      </c>
      <c r="IN73" s="57">
        <f t="shared" ref="IN73:IN108" si="664">ABS(NP73)</f>
        <v>0</v>
      </c>
      <c r="IO73" s="57">
        <f t="shared" ref="IO73:IO108" si="665">ABS(NQ73)</f>
        <v>0</v>
      </c>
      <c r="IP73" s="57">
        <f t="shared" ref="IP73:IP108" si="666">ABS(NR73)</f>
        <v>0</v>
      </c>
      <c r="IQ73" s="57">
        <f t="shared" ref="IQ73:IQ108" si="667">ABS(NS73)</f>
        <v>0</v>
      </c>
      <c r="IR73" s="57">
        <f t="shared" ref="IR73:IR108" si="668">ABS(NT73)</f>
        <v>0</v>
      </c>
      <c r="IS73" s="57">
        <f t="shared" ref="IS73:IS108" si="669">ABS(NU73)</f>
        <v>0</v>
      </c>
      <c r="IT73" s="57">
        <f t="shared" ref="IT73:IT108" si="670">ABS(NV73)</f>
        <v>0</v>
      </c>
      <c r="IU73" s="57">
        <f t="shared" ref="IU73:IU108" si="671">ABS(NW73)</f>
        <v>0</v>
      </c>
      <c r="IV73" s="57">
        <f t="shared" ref="IV73:IV108" si="672">ABS(NX73)</f>
        <v>0</v>
      </c>
      <c r="IW73" s="57">
        <f t="shared" ref="IW73:IW108" si="673">ABS(NY73)</f>
        <v>0</v>
      </c>
      <c r="IX73" s="57">
        <f t="shared" ref="IX73:IX108" si="674">ABS(NZ73)</f>
        <v>0</v>
      </c>
      <c r="IY73" s="57">
        <f t="shared" ref="IY73:IY108" si="675">ABS(OA73)</f>
        <v>0</v>
      </c>
      <c r="IZ73" s="61">
        <f t="shared" ref="IZ73:IZ108" si="676">ID73</f>
        <v>2.6000000000000014</v>
      </c>
      <c r="JA73" s="256" t="e">
        <f t="shared" si="349"/>
        <v>#N/A</v>
      </c>
      <c r="JB73" s="256" t="e">
        <f t="shared" si="350"/>
        <v>#N/A</v>
      </c>
      <c r="JC73" s="256" t="e">
        <f t="shared" si="351"/>
        <v>#N/A</v>
      </c>
      <c r="JD73" s="256" t="e">
        <f t="shared" si="352"/>
        <v>#N/A</v>
      </c>
      <c r="JE73" s="256" t="e">
        <f t="shared" si="353"/>
        <v>#N/A</v>
      </c>
      <c r="JF73" s="256" t="e">
        <f t="shared" si="354"/>
        <v>#N/A</v>
      </c>
      <c r="JG73" s="256" t="e">
        <f t="shared" si="355"/>
        <v>#N/A</v>
      </c>
      <c r="JH73" s="256" t="e">
        <f t="shared" si="356"/>
        <v>#N/A</v>
      </c>
      <c r="JI73" s="256" t="e">
        <f t="shared" si="357"/>
        <v>#N/A</v>
      </c>
      <c r="JJ73" s="256" t="e">
        <f t="shared" si="358"/>
        <v>#N/A</v>
      </c>
      <c r="JK73" s="256" t="e">
        <f t="shared" si="359"/>
        <v>#N/A</v>
      </c>
      <c r="JL73" s="256" t="e">
        <f t="shared" si="360"/>
        <v>#N/A</v>
      </c>
      <c r="JM73" s="256" t="e">
        <f t="shared" si="361"/>
        <v>#N/A</v>
      </c>
      <c r="JN73" s="256" t="e">
        <f t="shared" si="362"/>
        <v>#N/A</v>
      </c>
      <c r="JO73" s="256" t="e">
        <f t="shared" si="363"/>
        <v>#N/A</v>
      </c>
      <c r="JP73" s="256" t="e">
        <f t="shared" si="364"/>
        <v>#N/A</v>
      </c>
      <c r="JQ73" s="256" t="e">
        <f t="shared" si="365"/>
        <v>#N/A</v>
      </c>
      <c r="JR73" s="256" t="e">
        <f t="shared" si="366"/>
        <v>#N/A</v>
      </c>
      <c r="JS73" s="256" t="e">
        <f t="shared" si="367"/>
        <v>#N/A</v>
      </c>
      <c r="JT73" s="256" t="e">
        <f t="shared" si="368"/>
        <v>#N/A</v>
      </c>
      <c r="JU73" s="256" t="e">
        <f t="shared" si="369"/>
        <v>#N/A</v>
      </c>
      <c r="JV73" s="61">
        <f t="shared" ref="JV73:JV108" si="677">IZ73</f>
        <v>2.6000000000000014</v>
      </c>
      <c r="JW73" s="46">
        <f t="shared" ref="JW73:JW108" si="678">IF(AND(KS73=0,HI73&lt;=$C$40),1,0)</f>
        <v>0</v>
      </c>
      <c r="JX73" s="46">
        <f t="shared" ref="JX73:JX108" si="679">IF(AND(KT73=0,HJ73&lt;=$C$40),1,0)</f>
        <v>0</v>
      </c>
      <c r="JY73" s="46">
        <f t="shared" ref="JY73:JY108" si="680">IF(AND(KU73=0,HK73&lt;=$C$40),1,0)</f>
        <v>0</v>
      </c>
      <c r="JZ73" s="46">
        <f t="shared" ref="JZ73:JZ108" si="681">IF(AND(KV73=0,HL73&lt;=$C$40),1,0)</f>
        <v>0</v>
      </c>
      <c r="KA73" s="46">
        <f t="shared" ref="KA73:KA108" si="682">IF(AND(KW73=0,HM73&lt;=$C$40),1,0)</f>
        <v>0</v>
      </c>
      <c r="KB73" s="46">
        <f t="shared" ref="KB73:KB108" si="683">IF(AND(KX73=0,HN73&lt;=$C$40),1,0)</f>
        <v>0</v>
      </c>
      <c r="KC73" s="46">
        <f t="shared" ref="KC73:KC108" si="684">IF(AND(KY73=0,HO73&lt;=$C$40),1,0)</f>
        <v>0</v>
      </c>
      <c r="KD73" s="46">
        <f t="shared" ref="KD73:KD108" si="685">IF(AND(KZ73=0,HP73&lt;=$C$40),1,0)</f>
        <v>0</v>
      </c>
      <c r="KE73" s="46">
        <f t="shared" ref="KE73:KE108" si="686">IF(AND(LA73=0,HQ73&lt;=$C$40),1,0)</f>
        <v>0</v>
      </c>
      <c r="KF73" s="46">
        <f t="shared" ref="KF73:KF108" si="687">IF(AND(LB73=0,HR73&lt;=$C$40),1,0)</f>
        <v>0</v>
      </c>
      <c r="KG73" s="46">
        <f t="shared" ref="KG73:KG108" si="688">IF(AND(LC73=0,HS73&lt;=$C$40),1,0)</f>
        <v>0</v>
      </c>
      <c r="KH73" s="46">
        <f t="shared" ref="KH73:KH108" si="689">IF(AND(LD73=0,HT73&lt;=$C$40),1,0)</f>
        <v>0</v>
      </c>
      <c r="KI73" s="46">
        <f t="shared" ref="KI73:KI108" si="690">IF(AND(LE73=0,HU73&lt;=$C$40),1,0)</f>
        <v>0</v>
      </c>
      <c r="KJ73" s="46">
        <f t="shared" ref="KJ73:KJ108" si="691">IF(AND(LF73=0,HV73&lt;=$C$40),1,0)</f>
        <v>0</v>
      </c>
      <c r="KK73" s="46">
        <f t="shared" ref="KK73:KK108" si="692">IF(AND(LG73=0,HW73&lt;=$C$40),1,0)</f>
        <v>0</v>
      </c>
      <c r="KL73" s="46">
        <f t="shared" ref="KL73:KL108" si="693">IF(AND(LH73=0,HX73&lt;=$C$40),1,0)</f>
        <v>0</v>
      </c>
      <c r="KM73" s="46">
        <f t="shared" ref="KM73:KM108" si="694">IF(AND(LI73=0,HY73&lt;=$C$40),1,0)</f>
        <v>0</v>
      </c>
      <c r="KN73" s="46">
        <f t="shared" ref="KN73:KN108" si="695">IF(AND(LJ73=0,HZ73&lt;=$C$40),1,0)</f>
        <v>0</v>
      </c>
      <c r="KO73" s="46">
        <f t="shared" ref="KO73:KO108" si="696">IF(AND(LK73=0,IA73&lt;=$C$40),1,0)</f>
        <v>0</v>
      </c>
      <c r="KP73" s="46">
        <f t="shared" ref="KP73:KP108" si="697">IF(AND(LL73=0,IB73&lt;=$C$40),1,0)</f>
        <v>0</v>
      </c>
      <c r="KQ73" s="46">
        <f t="shared" ref="KQ73:KQ108" si="698">IF(AND(LM73=0,IC73&lt;=$C$40),1,0)</f>
        <v>0</v>
      </c>
      <c r="KR73" s="61">
        <f t="shared" ref="KR73:KR108" si="699">JV73</f>
        <v>2.6000000000000014</v>
      </c>
      <c r="KS73" s="1">
        <f t="shared" ref="KS73:KS108" si="700">IF(OR(KS72=1,AND(OY73=1,LO73&lt;=$C$41)),1,0)</f>
        <v>0</v>
      </c>
      <c r="KT73" s="1">
        <f t="shared" ref="KT73:KT108" si="701">IF(OR(KT72=1,AND(OZ73=1,LP73&lt;=$C$41)),1,0)</f>
        <v>0</v>
      </c>
      <c r="KU73" s="1">
        <f t="shared" ref="KU73:KU108" si="702">IF(OR(KU72=1,AND(PA73=1,LQ73&lt;=$C$41)),1,0)</f>
        <v>0</v>
      </c>
      <c r="KV73" s="1">
        <f t="shared" ref="KV73:KV108" si="703">IF(OR(KV72=1,AND(PB73=1,LR73&lt;=$C$41)),1,0)</f>
        <v>0</v>
      </c>
      <c r="KW73" s="1">
        <f t="shared" ref="KW73:KW108" si="704">IF(OR(KW72=1,AND(PC73=1,LS73&lt;=$C$41)),1,0)</f>
        <v>0</v>
      </c>
      <c r="KX73" s="1">
        <f t="shared" ref="KX73:KX108" si="705">IF(OR(KX72=1,AND(PD73=1,LT73&lt;=$C$41)),1,0)</f>
        <v>0</v>
      </c>
      <c r="KY73" s="1">
        <f t="shared" ref="KY73:KY108" si="706">IF(OR(KY72=1,AND(PE73=1,LU73&lt;=$C$41)),1,0)</f>
        <v>0</v>
      </c>
      <c r="KZ73" s="1">
        <f t="shared" ref="KZ73:KZ108" si="707">IF(OR(KZ72=1,AND(PF73=1,LV73&lt;=$C$41)),1,0)</f>
        <v>0</v>
      </c>
      <c r="LA73" s="1">
        <f t="shared" ref="LA73:LA108" si="708">IF(OR(LA72=1,AND(PG73=1,LW73&lt;=$C$41)),1,0)</f>
        <v>0</v>
      </c>
      <c r="LB73" s="1">
        <f t="shared" ref="LB73:LB108" si="709">IF(OR(LB72=1,AND(PH73=1,LX73&lt;=$C$41)),1,0)</f>
        <v>1</v>
      </c>
      <c r="LC73" s="1">
        <f t="shared" ref="LC73:LC108" si="710">IF(OR(LC72=1,AND(PI73=1,LY73&lt;=$C$41)),1,0)</f>
        <v>0</v>
      </c>
      <c r="LD73" s="1">
        <f t="shared" ref="LD73:LD108" si="711">IF(OR(LD72=1,AND(PJ73=1,LZ73&lt;=$C$41)),1,0)</f>
        <v>0</v>
      </c>
      <c r="LE73" s="1">
        <f t="shared" ref="LE73:LE108" si="712">IF(OR(LE72=1,AND(PK73=1,MA73&lt;=$C$41)),1,0)</f>
        <v>0</v>
      </c>
      <c r="LF73" s="1">
        <f t="shared" ref="LF73:LF108" si="713">IF(OR(LF72=1,AND(PL73=1,MB73&lt;=$C$41)),1,0)</f>
        <v>0</v>
      </c>
      <c r="LG73" s="1">
        <f t="shared" ref="LG73:LG108" si="714">IF(OR(LG72=1,AND(PM73=1,MC73&lt;=$C$41)),1,0)</f>
        <v>0</v>
      </c>
      <c r="LH73" s="1">
        <f t="shared" ref="LH73:LH108" si="715">IF(OR(LH72=1,AND(PN73=1,MD73&lt;=$C$41)),1,0)</f>
        <v>0</v>
      </c>
      <c r="LI73" s="1">
        <f t="shared" ref="LI73:LI108" si="716">IF(OR(LI72=1,AND(PO73=1,ME73&lt;=$C$41)),1,0)</f>
        <v>0</v>
      </c>
      <c r="LJ73" s="1">
        <f t="shared" ref="LJ73:LJ108" si="717">IF(OR(LJ72=1,AND(PP73=1,MF73&lt;=$C$41)),1,0)</f>
        <v>0</v>
      </c>
      <c r="LK73" s="1">
        <f t="shared" ref="LK73:LK108" si="718">IF(OR(LK72=1,AND(PQ73=1,MG73&lt;=$C$41)),1,0)</f>
        <v>0</v>
      </c>
      <c r="LL73" s="1">
        <f t="shared" ref="LL73:LL108" si="719">IF(OR(LL72=1,AND(PR73=1,MH73&lt;=$C$41)),1,0)</f>
        <v>0</v>
      </c>
      <c r="LM73" s="1">
        <f t="shared" ref="LM73:LM108" si="720">IF(OR(LM72=1,AND(PS73=1,MI73&lt;=$C$41)),1,0)</f>
        <v>0</v>
      </c>
      <c r="LN73" s="61">
        <f t="shared" ref="LN73:LN108" si="721">KR73</f>
        <v>2.6000000000000014</v>
      </c>
      <c r="LO73" s="57">
        <f t="shared" ref="LO73:LO108" si="722">MAX(GM72*$C$17+LO72,0)</f>
        <v>1.1076884665271536</v>
      </c>
      <c r="LP73" s="57">
        <f t="shared" ref="LP73:LP108" si="723">MAX(GN72*$C$17+LP72,0)</f>
        <v>13.973241168736717</v>
      </c>
      <c r="LQ73" s="57">
        <f t="shared" ref="LQ73:LQ108" si="724">MAX(GO72*$C$17+LQ72,0)</f>
        <v>12.883870998958615</v>
      </c>
      <c r="LR73" s="57">
        <f t="shared" ref="LR73:LR108" si="725">MAX(GP72*$C$17+LR72,0)</f>
        <v>10.690570166927298</v>
      </c>
      <c r="LS73" s="57">
        <f t="shared" ref="LS73:LS108" si="726">MAX(GQ72*$C$17+LS72,0)</f>
        <v>7.7893861055976528</v>
      </c>
      <c r="LT73" s="57">
        <f t="shared" ref="LT73:LT108" si="727">MAX(GR72*$C$17+LT72,0)</f>
        <v>4.7321765489668666</v>
      </c>
      <c r="LU73" s="57">
        <f t="shared" ref="LU73:LU108" si="728">MAX(GS72*$C$17+LU72,0)</f>
        <v>2.6209432315161347</v>
      </c>
      <c r="LV73" s="57">
        <f t="shared" ref="LV73:LV108" si="729">MAX(GT72*$C$17+LV72,0)</f>
        <v>1.0281174058732989</v>
      </c>
      <c r="LW73" s="57">
        <f t="shared" ref="LW73:LW108" si="730">MAX(GU72*$C$17+LW72,0)</f>
        <v>0.35163993151235939</v>
      </c>
      <c r="LX73" s="57">
        <f t="shared" ref="LX73:LX108" si="731">MAX(GV72*$C$17+LX72,0)</f>
        <v>0.13845455066332052</v>
      </c>
      <c r="LY73" s="57">
        <f t="shared" ref="LY73:LY108" si="732">MAX(GW72*$C$17+LY72,0)</f>
        <v>0.32952610926426895</v>
      </c>
      <c r="LZ73" s="57">
        <f t="shared" ref="LZ73:LZ108" si="733">MAX(GX72*$C$17+LZ72,0)</f>
        <v>8.6180850219842871</v>
      </c>
      <c r="MA73" s="57">
        <f t="shared" ref="MA73:MA108" si="734">MAX(GY72*$C$17+MA72,0)</f>
        <v>5.702997621076169</v>
      </c>
      <c r="MB73" s="57">
        <f t="shared" ref="MB73:MB108" si="735">MAX(GZ72*$C$17+MB72,0)</f>
        <v>3.6284768705440156</v>
      </c>
      <c r="MC73" s="57">
        <f t="shared" ref="MC73:MC108" si="736">MAX(HA72*$C$17+MC72,0)</f>
        <v>2.6713694629583848</v>
      </c>
      <c r="MD73" s="57">
        <f t="shared" ref="MD73:MD108" si="737">MAX(HB72*$C$17+MD72,0)</f>
        <v>1.8708029323325781</v>
      </c>
      <c r="ME73" s="57">
        <f t="shared" ref="ME73:ME108" si="738">MAX(HC72*$C$17+ME72,0)</f>
        <v>1.8731271494705191</v>
      </c>
      <c r="MF73" s="57">
        <f t="shared" ref="MF73:MF108" si="739">MAX(HD72*$C$17+MF72,0)</f>
        <v>1.4859402647334696</v>
      </c>
      <c r="MG73" s="57">
        <f t="shared" ref="MG73:MG108" si="740">MAX(HE72*$C$17+MG72,0)</f>
        <v>1.4866802321225892</v>
      </c>
      <c r="MH73" s="57">
        <f t="shared" ref="MH73:MH108" si="741">MAX(HF72*$C$17+MH72,0)</f>
        <v>1.1075005258639583</v>
      </c>
      <c r="MI73" s="57">
        <f t="shared" ref="MI73:MI108" si="742">MAX(HG72*$C$17+MI72,0)</f>
        <v>1.1075207100066509</v>
      </c>
      <c r="MJ73" s="61">
        <f t="shared" ref="MJ73:MJ108" si="743">LN73</f>
        <v>2.6000000000000014</v>
      </c>
      <c r="MK73" s="57" t="e">
        <f t="shared" si="583"/>
        <v>#N/A</v>
      </c>
      <c r="ML73" s="57" t="e">
        <f t="shared" si="370"/>
        <v>#N/A</v>
      </c>
      <c r="MM73" s="57" t="e">
        <f t="shared" si="371"/>
        <v>#N/A</v>
      </c>
      <c r="MN73" s="57" t="e">
        <f t="shared" si="372"/>
        <v>#N/A</v>
      </c>
      <c r="MO73" s="57" t="e">
        <f t="shared" si="373"/>
        <v>#N/A</v>
      </c>
      <c r="MP73" s="57" t="e">
        <f t="shared" si="374"/>
        <v>#N/A</v>
      </c>
      <c r="MQ73" s="57" t="e">
        <f t="shared" si="375"/>
        <v>#N/A</v>
      </c>
      <c r="MR73" s="57" t="e">
        <f t="shared" si="376"/>
        <v>#N/A</v>
      </c>
      <c r="MS73" s="57" t="e">
        <f t="shared" si="377"/>
        <v>#N/A</v>
      </c>
      <c r="MT73" s="57" t="e">
        <f t="shared" si="378"/>
        <v>#N/A</v>
      </c>
      <c r="MU73" s="57" t="e">
        <f t="shared" si="379"/>
        <v>#N/A</v>
      </c>
      <c r="MV73" s="57" t="e">
        <f t="shared" si="380"/>
        <v>#N/A</v>
      </c>
      <c r="MW73" s="57" t="e">
        <f t="shared" si="381"/>
        <v>#N/A</v>
      </c>
      <c r="MX73" s="57" t="e">
        <f t="shared" si="382"/>
        <v>#N/A</v>
      </c>
      <c r="MY73" s="57" t="e">
        <f t="shared" si="383"/>
        <v>#N/A</v>
      </c>
      <c r="MZ73" s="57" t="e">
        <f t="shared" si="384"/>
        <v>#N/A</v>
      </c>
      <c r="NA73" s="57" t="e">
        <f t="shared" si="385"/>
        <v>#N/A</v>
      </c>
      <c r="NB73" s="57" t="e">
        <f t="shared" si="386"/>
        <v>#N/A</v>
      </c>
      <c r="NC73" s="57" t="e">
        <f t="shared" si="387"/>
        <v>#N/A</v>
      </c>
      <c r="ND73" s="57" t="e">
        <f t="shared" si="388"/>
        <v>#N/A</v>
      </c>
      <c r="NE73" s="57" t="e">
        <f t="shared" si="389"/>
        <v>#N/A</v>
      </c>
      <c r="NF73" s="61">
        <f t="shared" ref="NF73:NF108" si="744">MJ73</f>
        <v>2.6000000000000014</v>
      </c>
      <c r="NG73" s="256">
        <f>IF(OY72=0,MIN('Drive Train'!$F$35-FQ72*$C$19*'Drive Train'!$F$39,NG72+$C$39)-$C$7,IF(LO72-1&lt;=0,0,IF($C$37=Motors!$C$30,MAX(MAX(NG$8:NG72)*-1,NG72-$C$39),MAX(0,MAX(NG$8:NG72)*-1,NG72-$C$39))))</f>
        <v>0</v>
      </c>
      <c r="NH73" s="256">
        <f>IF(OZ72=0,MIN('Drive Train'!$F$35-FR72*$C$19*'Drive Train'!$F$39,NH72+$C$39)-$C$7,IF(LP72-1&lt;=0,0,IF($C$37=Motors!$C$30,MAX(MAX(NH$8:NH72)*-1,NH72-$C$39),MAX(0,MAX(NH$8:NH72)*-1,NH72-$C$39))))</f>
        <v>0</v>
      </c>
      <c r="NI73" s="256">
        <f>IF(PA72=0,MIN('Drive Train'!$F$35-FS72*$C$19*'Drive Train'!$F$39,NI72+$C$39)-$C$7,IF(LQ72-1&lt;=0,0,IF($C$37=Motors!$C$30,MAX(MAX(NI$8:NI72)*-1,NI72-$C$39),MAX(0,MAX(NI$8:NI72)*-1,NI72-$C$39))))</f>
        <v>0</v>
      </c>
      <c r="NJ73" s="256">
        <f>IF(PB72=0,MIN('Drive Train'!$F$35-FT72*$C$19*'Drive Train'!$F$39,NJ72+$C$39)-$C$7,IF(LR72-1&lt;=0,0,IF($C$37=Motors!$C$30,MAX(MAX(NJ$8:NJ72)*-1,NJ72-$C$39),MAX(0,MAX(NJ$8:NJ72)*-1,NJ72-$C$39))))</f>
        <v>0</v>
      </c>
      <c r="NK73" s="256">
        <f>IF(PC72=0,MIN('Drive Train'!$F$35-FU72*$C$19*'Drive Train'!$F$39,NK72+$C$39)-$C$7,IF(LS72-1&lt;=0,0,IF($C$37=Motors!$C$30,MAX(MAX(NK$8:NK72)*-1,NK72-$C$39),MAX(0,MAX(NK$8:NK72)*-1,NK72-$C$39))))</f>
        <v>0</v>
      </c>
      <c r="NL73" s="256">
        <f>IF(PD72=0,MIN('Drive Train'!$F$35-FV72*$C$19*'Drive Train'!$F$39,NL72+$C$39)-$C$7,IF(LT72-1&lt;=0,0,IF($C$37=Motors!$C$30,MAX(MAX(NL$8:NL72)*-1,NL72-$C$39),MAX(0,MAX(NL$8:NL72)*-1,NL72-$C$39))))</f>
        <v>0</v>
      </c>
      <c r="NM73" s="256">
        <f>IF(PE72=0,MIN('Drive Train'!$F$35-FW72*$C$19*'Drive Train'!$F$39,NM72+$C$39)-$C$7,IF(LU72-1&lt;=0,0,IF($C$37=Motors!$C$30,MAX(MAX(NM$8:NM72)*-1,NM72-$C$39),MAX(0,MAX(NM$8:NM72)*-1,NM72-$C$39))))</f>
        <v>0</v>
      </c>
      <c r="NN73" s="256">
        <f>IF(PF72=0,MIN('Drive Train'!$F$35-FX72*$C$19*'Drive Train'!$F$39,NN72+$C$39)-$C$7,IF(LV72-1&lt;=0,0,IF($C$37=Motors!$C$30,MAX(MAX(NN$8:NN72)*-1,NN72-$C$39),MAX(0,MAX(NN$8:NN72)*-1,NN72-$C$39))))</f>
        <v>0</v>
      </c>
      <c r="NO73" s="256">
        <f>IF(PG72=0,MIN('Drive Train'!$F$35-FY72*$C$19*'Drive Train'!$F$39,NO72+$C$39)-$C$7,IF(LW72-1&lt;=0,0,IF($C$37=Motors!$C$30,MAX(MAX(NO$8:NO72)*-1,NO72-$C$39),MAX(0,MAX(NO$8:NO72)*-1,NO72-$C$39))))</f>
        <v>0</v>
      </c>
      <c r="NP73" s="256">
        <f>IF(PH72=0,MIN('Drive Train'!$F$35-FZ72*$C$19*'Drive Train'!$F$39,NP72+$C$39)-$C$7,IF(LX72-1&lt;=0,0,IF($C$37=Motors!$C$30,MAX(MAX(NP$8:NP72)*-1,NP72-$C$39),MAX(0,MAX(NP$8:NP72)*-1,NP72-$C$39))))</f>
        <v>0</v>
      </c>
      <c r="NQ73" s="256">
        <f>IF(PI72=0,MIN('Drive Train'!$F$35-GA72*$C$19*'Drive Train'!$F$39,NQ72+$C$39)-$C$7,IF(LY72-1&lt;=0,0,IF($C$37=Motors!$C$30,MAX(MAX(NQ$8:NQ72)*-1,NQ72-$C$39),MAX(0,MAX(NQ$8:NQ72)*-1,NQ72-$C$39))))</f>
        <v>0</v>
      </c>
      <c r="NR73" s="256">
        <f>IF(PJ72=0,MIN('Drive Train'!$F$35-GB72*$C$19*'Drive Train'!$F$39,NR72+$C$39)-$C$7,IF(LZ72-1&lt;=0,0,IF($C$37=Motors!$C$30,MAX(MAX(NR$8:NR72)*-1,NR72-$C$39),MAX(0,MAX(NR$8:NR72)*-1,NR72-$C$39))))</f>
        <v>0</v>
      </c>
      <c r="NS73" s="256">
        <f>IF(PK72=0,MIN('Drive Train'!$F$35-GC72*$C$19*'Drive Train'!$F$39,NS72+$C$39)-$C$7,IF(MA72-1&lt;=0,0,IF($C$37=Motors!$C$30,MAX(MAX(NS$8:NS72)*-1,NS72-$C$39),MAX(0,MAX(NS$8:NS72)*-1,NS72-$C$39))))</f>
        <v>0</v>
      </c>
      <c r="NT73" s="256">
        <f>IF(PL72=0,MIN('Drive Train'!$F$35-GD72*$C$19*'Drive Train'!$F$39,NT72+$C$39)-$C$7,IF(MB72-1&lt;=0,0,IF($C$37=Motors!$C$30,MAX(MAX(NT$8:NT72)*-1,NT72-$C$39),MAX(0,MAX(NT$8:NT72)*-1,NT72-$C$39))))</f>
        <v>0</v>
      </c>
      <c r="NU73" s="256">
        <f>IF(PM72=0,MIN('Drive Train'!$F$35-GE72*$C$19*'Drive Train'!$F$39,NU72+$C$39)-$C$7,IF(MC72-1&lt;=0,0,IF($C$37=Motors!$C$30,MAX(MAX(NU$8:NU72)*-1,NU72-$C$39),MAX(0,MAX(NU$8:NU72)*-1,NU72-$C$39))))</f>
        <v>0</v>
      </c>
      <c r="NV73" s="256">
        <f>IF(PN72=0,MIN('Drive Train'!$F$35-GF72*$C$19*'Drive Train'!$F$39,NV72+$C$39)-$C$7,IF(MD72-1&lt;=0,0,IF($C$37=Motors!$C$30,MAX(MAX(NV$8:NV72)*-1,NV72-$C$39),MAX(0,MAX(NV$8:NV72)*-1,NV72-$C$39))))</f>
        <v>0</v>
      </c>
      <c r="NW73" s="256">
        <f>IF(PO72=0,MIN('Drive Train'!$F$35-GG72*$C$19*'Drive Train'!$F$39,NW72+$C$39)-$C$7,IF(ME72-1&lt;=0,0,IF($C$37=Motors!$C$30,MAX(MAX(NW$8:NW72)*-1,NW72-$C$39),MAX(0,MAX(NW$8:NW72)*-1,NW72-$C$39))))</f>
        <v>0</v>
      </c>
      <c r="NX73" s="256">
        <f>IF(PP72=0,MIN('Drive Train'!$F$35-GH72*$C$19*'Drive Train'!$F$39,NX72+$C$39)-$C$7,IF(MF72-1&lt;=0,0,IF($C$37=Motors!$C$30,MAX(MAX(NX$8:NX72)*-1,NX72-$C$39),MAX(0,MAX(NX$8:NX72)*-1,NX72-$C$39))))</f>
        <v>0</v>
      </c>
      <c r="NY73" s="256">
        <f>IF(PQ72=0,MIN('Drive Train'!$F$35-GI72*$C$19*'Drive Train'!$F$39,NY72+$C$39)-$C$7,IF(MG72-1&lt;=0,0,IF($C$37=Motors!$C$30,MAX(MAX(NY$8:NY72)*-1,NY72-$C$39),MAX(0,MAX(NY$8:NY72)*-1,NY72-$C$39))))</f>
        <v>0</v>
      </c>
      <c r="NZ73" s="256">
        <f>IF(PR72=0,MIN('Drive Train'!$F$35-GJ72*$C$19*'Drive Train'!$F$39,NZ72+$C$39)-$C$7,IF(MH72-1&lt;=0,0,IF($C$37=Motors!$C$30,MAX(MAX(NZ$8:NZ72)*-1,NZ72-$C$39),MAX(0,MAX(NZ$8:NZ72)*-1,NZ72-$C$39))))</f>
        <v>0</v>
      </c>
      <c r="OA73" s="256">
        <f>IF(PS72=0,MIN('Drive Train'!$F$35-GK72*$C$19*'Drive Train'!$F$39,OA72+$C$39)-$C$7,IF(MI72-1&lt;=0,0,IF($C$37=Motors!$C$30,MAX(MAX(OA$8:OA72)*-1,OA72-$C$39),MAX(0,MAX(OA$8:OA72)*-1,OA72-$C$39))))</f>
        <v>0</v>
      </c>
      <c r="OB73" s="61">
        <f t="shared" ref="OB73:OB108" si="745">NF73</f>
        <v>2.6000000000000014</v>
      </c>
      <c r="OC73" s="256">
        <f>'Drive Train'!$F$35-(FQ73*$C$13)*$C$19*'Drive Train'!$F$39</f>
        <v>12.23503</v>
      </c>
      <c r="OD73" s="256">
        <f>'Drive Train'!$F$35-(FR73*$C$13)*$C$19*'Drive Train'!$F$39</f>
        <v>12.23503</v>
      </c>
      <c r="OE73" s="256">
        <f>'Drive Train'!$F$35-(FS73*$C$13)*$C$19*'Drive Train'!$F$39</f>
        <v>12.23503</v>
      </c>
      <c r="OF73" s="256">
        <f>'Drive Train'!$F$35-(FT73*$C$13)*$C$19*'Drive Train'!$F$39</f>
        <v>12.23503</v>
      </c>
      <c r="OG73" s="256">
        <f>'Drive Train'!$F$35-(FU73*$C$13)*$C$19*'Drive Train'!$F$39</f>
        <v>12.23503</v>
      </c>
      <c r="OH73" s="256">
        <f>'Drive Train'!$F$35-(FV73*$C$13)*$C$19*'Drive Train'!$F$39</f>
        <v>12.23503</v>
      </c>
      <c r="OI73" s="256">
        <f>'Drive Train'!$F$35-(FW73*$C$13)*$C$19*'Drive Train'!$F$39</f>
        <v>12.23503</v>
      </c>
      <c r="OJ73" s="256">
        <f>'Drive Train'!$F$35-(FX73*$C$13)*$C$19*'Drive Train'!$F$39</f>
        <v>12.23503</v>
      </c>
      <c r="OK73" s="256">
        <f>'Drive Train'!$F$35-(FY73*$C$13)*$C$19*'Drive Train'!$F$39</f>
        <v>12.23503</v>
      </c>
      <c r="OL73" s="256">
        <f>'Drive Train'!$F$35-(FZ73*$C$13)*$C$19*'Drive Train'!$F$39</f>
        <v>12.4</v>
      </c>
      <c r="OM73" s="256">
        <f>'Drive Train'!$F$35-(GA73*$C$13)*$C$19*'Drive Train'!$F$39</f>
        <v>12.23503</v>
      </c>
      <c r="ON73" s="256">
        <f>'Drive Train'!$F$35-(GB73*$C$13)*$C$19*'Drive Train'!$F$39</f>
        <v>12.23503</v>
      </c>
      <c r="OO73" s="256">
        <f>'Drive Train'!$F$35-(GC73*$C$13)*$C$19*'Drive Train'!$F$39</f>
        <v>12.23503</v>
      </c>
      <c r="OP73" s="256">
        <f>'Drive Train'!$F$35-(GD73*$C$13)*$C$19*'Drive Train'!$F$39</f>
        <v>12.23503</v>
      </c>
      <c r="OQ73" s="256">
        <f>'Drive Train'!$F$35-(GE73*$C$13)*$C$19*'Drive Train'!$F$39</f>
        <v>12.23503</v>
      </c>
      <c r="OR73" s="256">
        <f>'Drive Train'!$F$35-(GF73*$C$13)*$C$19*'Drive Train'!$F$39</f>
        <v>12.23503</v>
      </c>
      <c r="OS73" s="256">
        <f>'Drive Train'!$F$35-(GG73*$C$13)*$C$19*'Drive Train'!$F$39</f>
        <v>12.23503</v>
      </c>
      <c r="OT73" s="256">
        <f>'Drive Train'!$F$35-(GH73*$C$13)*$C$19*'Drive Train'!$F$39</f>
        <v>12.23503</v>
      </c>
      <c r="OU73" s="256">
        <f>'Drive Train'!$F$35-(GI73*$C$13)*$C$19*'Drive Train'!$F$39</f>
        <v>12.23503</v>
      </c>
      <c r="OV73" s="256">
        <f>'Drive Train'!$F$35-(GJ73*$C$13)*$C$19*'Drive Train'!$F$39</f>
        <v>12.23503</v>
      </c>
      <c r="OW73" s="256">
        <f>'Drive Train'!$F$35-(GK73*$C$13)*$C$19*'Drive Train'!$F$39</f>
        <v>12.23503</v>
      </c>
      <c r="OX73" s="61">
        <f t="shared" ref="OX73:OX108" si="746">OB73</f>
        <v>2.6000000000000014</v>
      </c>
      <c r="OY73" s="1">
        <f>IF(PU73&gt;='Drive Train'!$F$29,1,0)</f>
        <v>1</v>
      </c>
      <c r="OZ73" s="1">
        <f>IF(PV73&gt;='Drive Train'!$F$29,1,0)</f>
        <v>1</v>
      </c>
      <c r="PA73" s="1">
        <f>IF(PW73&gt;='Drive Train'!$F$29,1,0)</f>
        <v>1</v>
      </c>
      <c r="PB73" s="1">
        <f>IF(PX73&gt;='Drive Train'!$F$29,1,0)</f>
        <v>1</v>
      </c>
      <c r="PC73" s="1">
        <f>IF(PY73&gt;='Drive Train'!$F$29,1,0)</f>
        <v>1</v>
      </c>
      <c r="PD73" s="1">
        <f>IF(PZ73&gt;='Drive Train'!$F$29,1,0)</f>
        <v>1</v>
      </c>
      <c r="PE73" s="1">
        <f>IF(QA73&gt;='Drive Train'!$F$29,1,0)</f>
        <v>1</v>
      </c>
      <c r="PF73" s="1">
        <f>IF(QB73&gt;='Drive Train'!$F$29,1,0)</f>
        <v>1</v>
      </c>
      <c r="PG73" s="1">
        <f>IF(QC73&gt;='Drive Train'!$F$29,1,0)</f>
        <v>1</v>
      </c>
      <c r="PH73" s="1">
        <f>IF(QD73&gt;='Drive Train'!$F$29,1,0)</f>
        <v>1</v>
      </c>
      <c r="PI73" s="1">
        <f>IF(QE73&gt;='Drive Train'!$F$29,1,0)</f>
        <v>1</v>
      </c>
      <c r="PJ73" s="1">
        <f>IF(QF73&gt;='Drive Train'!$F$29,1,0)</f>
        <v>1</v>
      </c>
      <c r="PK73" s="1">
        <f>IF(QG73&gt;='Drive Train'!$F$29,1,0)</f>
        <v>1</v>
      </c>
      <c r="PL73" s="1">
        <f>IF(QH73&gt;='Drive Train'!$F$29,1,0)</f>
        <v>1</v>
      </c>
      <c r="PM73" s="1">
        <f>IF(QI73&gt;='Drive Train'!$F$29,1,0)</f>
        <v>1</v>
      </c>
      <c r="PN73" s="1">
        <f>IF(QJ73&gt;='Drive Train'!$F$29,1,0)</f>
        <v>1</v>
      </c>
      <c r="PO73" s="1">
        <f>IF(QK73&gt;='Drive Train'!$F$29,1,0)</f>
        <v>1</v>
      </c>
      <c r="PP73" s="1">
        <f>IF(QL73&gt;='Drive Train'!$F$29,1,0)</f>
        <v>1</v>
      </c>
      <c r="PQ73" s="1">
        <f>IF(QM73&gt;='Drive Train'!$F$29,1,0)</f>
        <v>1</v>
      </c>
      <c r="PR73" s="1">
        <f>IF(QN73&gt;='Drive Train'!$F$29,1,0)</f>
        <v>1</v>
      </c>
      <c r="PS73" s="1">
        <f>IF(QO73&gt;='Drive Train'!$F$29,1,0)</f>
        <v>1</v>
      </c>
      <c r="PT73" s="253">
        <f t="shared" ref="PT73:PT108" si="747">OX73</f>
        <v>2.6000000000000014</v>
      </c>
      <c r="PU73" s="57">
        <f t="shared" ref="PU73:PU108" si="748">PU72+0.5*GM73*$C$17^2+LO73*$C$17</f>
        <v>21.47934625388811</v>
      </c>
      <c r="PV73" s="57">
        <f t="shared" ref="PV73:PV108" si="749">PV72+0.5*GN73*$C$17^2+LP73*$C$17</f>
        <v>25.403500481755799</v>
      </c>
      <c r="PW73" s="57">
        <f t="shared" ref="PW73:PW108" si="750">PW72+0.5*GO73*$C$17^2+LQ73*$C$17</f>
        <v>29.178922374584051</v>
      </c>
      <c r="PX73" s="57">
        <f t="shared" ref="PX73:PX108" si="751">PX72+0.5*GP73*$C$17^2+LR73*$C$17</f>
        <v>29.968788708339925</v>
      </c>
      <c r="PY73" s="57">
        <f t="shared" ref="PY73:PY108" si="752">PY72+0.5*GQ73*$C$17^2+LS73*$C$17</f>
        <v>28.595169979349734</v>
      </c>
      <c r="PZ73" s="57">
        <f t="shared" ref="PZ73:PZ108" si="753">PZ72+0.5*GR73*$C$17^2+LT73*$C$17</f>
        <v>25.831308108245647</v>
      </c>
      <c r="QA73" s="57">
        <f t="shared" ref="QA73:QA108" si="754">QA72+0.5*GS73*$C$17^2+LU73*$C$17</f>
        <v>23.473727152055368</v>
      </c>
      <c r="QB73" s="57">
        <f t="shared" ref="QB73:QB108" si="755">QB72+0.5*GT73*$C$17^2+LV73*$C$17</f>
        <v>21.227332504189789</v>
      </c>
      <c r="QC73" s="57">
        <f t="shared" ref="QC73:QC108" si="756">QC72+0.5*GU73*$C$17^2+LW73*$C$17</f>
        <v>19.816493314273195</v>
      </c>
      <c r="QD73" s="57">
        <f t="shared" ref="QD73:QD108" si="757">QD72+0.5*GV73*$C$17^2+LX73*$C$17</f>
        <v>18.746947025028113</v>
      </c>
      <c r="QE73" s="57">
        <f t="shared" ref="QE73:QE108" si="758">QE72+0.5*GW73*$C$17^2+LY73*$C$17</f>
        <v>17.938979283347489</v>
      </c>
      <c r="QF73" s="57">
        <f t="shared" ref="QF73:QF108" si="759">QF72+0.5*GX73*$C$17^2+LZ73*$C$17</f>
        <v>19.981403921502473</v>
      </c>
      <c r="QG73" s="57">
        <f t="shared" ref="QG73:QG108" si="760">QG72+0.5*GY73*$C$17^2+MA73*$C$17</f>
        <v>21.174072519362365</v>
      </c>
      <c r="QH73" s="57">
        <f t="shared" ref="QH73:QH108" si="761">QH72+0.5*GZ73*$C$17^2+MB73*$C$17</f>
        <v>21.335570382880046</v>
      </c>
      <c r="QI73" s="57">
        <f t="shared" ref="QI73:QI108" si="762">QI72+0.5*HA73*$C$17^2+MC73*$C$17</f>
        <v>21.420167078673188</v>
      </c>
      <c r="QJ73" s="57">
        <f t="shared" ref="QJ73:QJ108" si="763">QJ72+0.5*HB73*$C$17^2+MD73*$C$17</f>
        <v>21.244424939496636</v>
      </c>
      <c r="QK73" s="57">
        <f t="shared" ref="QK73:QK108" si="764">QK72+0.5*HC73*$C$17^2+ME73*$C$17</f>
        <v>21.68456629063289</v>
      </c>
      <c r="QL73" s="57">
        <f t="shared" ref="QL73:QL108" si="765">QL72+0.5*HD73*$C$17^2+MF73*$C$17</f>
        <v>21.546946074682989</v>
      </c>
      <c r="QM73" s="57">
        <f t="shared" ref="QM73:QM108" si="766">QM72+0.5*HE73*$C$17^2+MG73*$C$17</f>
        <v>21.733529611420948</v>
      </c>
      <c r="QN73" s="57">
        <f t="shared" ref="QN73:QN108" si="767">QN72+0.5*HF73*$C$17^2+MH73*$C$17</f>
        <v>21.420284730972078</v>
      </c>
      <c r="QO73" s="57">
        <f t="shared" ref="QO73:QO108" si="768">QO72+0.5*HG73*$C$17^2+MI73*$C$17</f>
        <v>21.426008948773241</v>
      </c>
      <c r="QP73" s="61">
        <f t="shared" ref="QP73:QP108" si="769">PT73</f>
        <v>2.6000000000000014</v>
      </c>
      <c r="QQ73" s="57">
        <f t="shared" si="584"/>
        <v>3.4695548865589357E-2</v>
      </c>
      <c r="QR73" s="57">
        <f t="shared" si="585"/>
        <v>3.4695548865589357E-2</v>
      </c>
      <c r="QS73" s="57">
        <f t="shared" si="586"/>
        <v>3.4695548865589357E-2</v>
      </c>
      <c r="QT73" s="57">
        <f t="shared" si="587"/>
        <v>3.4695548865589357E-2</v>
      </c>
      <c r="QU73" s="57">
        <f t="shared" si="588"/>
        <v>3.4695548865589357E-2</v>
      </c>
      <c r="QV73" s="57">
        <f t="shared" si="589"/>
        <v>3.4695548865589357E-2</v>
      </c>
      <c r="QW73" s="57">
        <f t="shared" si="590"/>
        <v>3.4695548865589357E-2</v>
      </c>
      <c r="QX73" s="57">
        <f t="shared" si="591"/>
        <v>3.4695548865589357E-2</v>
      </c>
      <c r="QY73" s="57">
        <f t="shared" si="592"/>
        <v>3.4695548865589357E-2</v>
      </c>
      <c r="QZ73" s="57">
        <f t="shared" si="593"/>
        <v>0</v>
      </c>
      <c r="RA73" s="57">
        <f t="shared" si="594"/>
        <v>3.4695548865589357E-2</v>
      </c>
      <c r="RB73" s="57">
        <f t="shared" si="595"/>
        <v>3.4695548865589357E-2</v>
      </c>
      <c r="RC73" s="57">
        <f t="shared" si="596"/>
        <v>3.4695548865589357E-2</v>
      </c>
      <c r="RD73" s="57">
        <f t="shared" si="597"/>
        <v>3.4695548865589357E-2</v>
      </c>
      <c r="RE73" s="57">
        <f t="shared" si="598"/>
        <v>3.4695548865589357E-2</v>
      </c>
      <c r="RF73" s="57">
        <f t="shared" si="599"/>
        <v>3.4695548865589357E-2</v>
      </c>
      <c r="RG73" s="57">
        <f t="shared" si="600"/>
        <v>3.4695548865589357E-2</v>
      </c>
      <c r="RH73" s="57">
        <f t="shared" si="601"/>
        <v>3.4695548865589357E-2</v>
      </c>
      <c r="RI73" s="57">
        <f t="shared" si="602"/>
        <v>3.4695548865589357E-2</v>
      </c>
      <c r="RJ73" s="57">
        <f t="shared" si="603"/>
        <v>3.4695548865589357E-2</v>
      </c>
      <c r="RK73" s="57">
        <f t="shared" si="604"/>
        <v>3.4695548865589357E-2</v>
      </c>
      <c r="RL73" s="61">
        <f t="shared" ref="RL73:RL108" si="770">QP73</f>
        <v>2.6000000000000014</v>
      </c>
      <c r="RM73" s="2">
        <f>IF(AND(LO73&gt;=LO$6*'Drive Train'!$AA$52,LO73&lt;=LO$6*'Drive Train'!$AA$53,KS73=0,JW73=0,EU73&gt;0),$C$17,0)</f>
        <v>0</v>
      </c>
      <c r="RN73" s="2">
        <f>IF(AND(LP73&gt;=LP$6*'Drive Train'!$AA$52,LP73&lt;=LP$6*'Drive Train'!$AA$53,KT73=0,JX73=0,EV73&gt;0),$C$17,0)</f>
        <v>0</v>
      </c>
      <c r="RO73" s="2">
        <f>IF(AND(LQ73&gt;=LQ$6*'Drive Train'!$AA$52,LQ73&lt;=LQ$6*'Drive Train'!$AA$53,KU73=0,JY73=0,EW73&gt;0),$C$17,0)</f>
        <v>0</v>
      </c>
      <c r="RP73" s="2">
        <f>IF(AND(LR73&gt;=LR$6*'Drive Train'!$AA$52,LR73&lt;=LR$6*'Drive Train'!$AA$53,KV73=0,JZ73=0,EX73&gt;0),$C$17,0)</f>
        <v>0</v>
      </c>
      <c r="RQ73" s="2">
        <f>IF(AND(LS73&gt;=LS$6*'Drive Train'!$AA$52,LS73&lt;=LS$6*'Drive Train'!$AA$53,KW73=0,KA73=0,EY73&gt;0),$C$17,0)</f>
        <v>0</v>
      </c>
      <c r="RR73" s="2">
        <f>IF(AND(LT73&gt;=LT$6*'Drive Train'!$AA$52,LT73&lt;=LT$6*'Drive Train'!$AA$53,KX73=0,KB73=0,EZ73&gt;0),$C$17,0)</f>
        <v>0</v>
      </c>
      <c r="RS73" s="2">
        <f>IF(AND(LU73&gt;=LU$6*'Drive Train'!$AA$52,LU73&lt;=LU$6*'Drive Train'!$AA$53,KY73=0,KC73=0,FA73&gt;0),$C$17,0)</f>
        <v>0</v>
      </c>
      <c r="RT73" s="2">
        <f>IF(AND(LV73&gt;=LV$6*'Drive Train'!$AA$52,LV73&lt;=LV$6*'Drive Train'!$AA$53,KZ73=0,KD73=0,FB73&gt;0),$C$17,0)</f>
        <v>0</v>
      </c>
      <c r="RU73" s="2">
        <f>IF(AND(LW73&gt;=LW$6*'Drive Train'!$AA$52,LW73&lt;=LW$6*'Drive Train'!$AA$53,LA73=0,KE73=0,FC73&gt;0),$C$17,0)</f>
        <v>0</v>
      </c>
      <c r="RV73" s="2">
        <f>IF(AND(LX73&gt;=LX$6*'Drive Train'!$AA$52,LX73&lt;=LX$6*'Drive Train'!$AA$53,LB73=0,KF73=0,FD73&gt;0),$C$17,0)</f>
        <v>0</v>
      </c>
      <c r="RW73" s="2">
        <f>IF(AND(LY73&gt;=LY$6*'Drive Train'!$AA$52,LY73&lt;=LY$6*'Drive Train'!$AA$53,LC73=0,KG73=0,FE73&gt;0),$C$17,0)</f>
        <v>0</v>
      </c>
      <c r="RX73" s="2">
        <f>IF(AND(LZ73&gt;=LZ$6*'Drive Train'!$AA$52,LZ73&lt;=LZ$6*'Drive Train'!$AA$53,LD73=0,KH73=0,FF73&gt;0),$C$17,0)</f>
        <v>0</v>
      </c>
      <c r="RY73" s="2">
        <f>IF(AND(MA73&gt;=MA$6*'Drive Train'!$AA$52,MA73&lt;=MA$6*'Drive Train'!$AA$53,LE73=0,KI73=0,FG73&gt;0),$C$17,0)</f>
        <v>0</v>
      </c>
      <c r="RZ73" s="2">
        <f>IF(AND(MB73&gt;=MB$6*'Drive Train'!$AA$52,MB73&lt;=MB$6*'Drive Train'!$AA$53,LF73=0,KJ73=0,FH73&gt;0),$C$17,0)</f>
        <v>0</v>
      </c>
      <c r="SA73" s="2">
        <f>IF(AND(MC73&gt;=MC$6*'Drive Train'!$AA$52,MC73&lt;=MC$6*'Drive Train'!$AA$53,LG73=0,KK73=0,FI73&gt;0),$C$17,0)</f>
        <v>0</v>
      </c>
      <c r="SB73" s="2">
        <f>IF(AND(MD73&gt;=MD$6*'Drive Train'!$AA$52,MD73&lt;=MD$6*'Drive Train'!$AA$53,LH73=0,KL73=0,FJ73&gt;0),$C$17,0)</f>
        <v>0</v>
      </c>
      <c r="SC73" s="2">
        <f>IF(AND(ME73&gt;=ME$6*'Drive Train'!$AA$52,ME73&lt;=ME$6*'Drive Train'!$AA$53,LI73=0,KM73=0,FK73&gt;0),$C$17,0)</f>
        <v>0</v>
      </c>
      <c r="SD73" s="2">
        <f>IF(AND(MF73&gt;=MF$6*'Drive Train'!$AA$52,MF73&lt;=MF$6*'Drive Train'!$AA$53,LJ73=0,KN73=0,FL73&gt;0),$C$17,0)</f>
        <v>0</v>
      </c>
      <c r="SE73" s="2">
        <f>IF(AND(MG73&gt;=MG$6*'Drive Train'!$AA$52,MG73&lt;=MG$6*'Drive Train'!$AA$53,LK73=0,KO73=0,FM73&gt;0),$C$17,0)</f>
        <v>0</v>
      </c>
      <c r="SF73" s="2">
        <f>IF(AND(MH73&gt;=MH$6*'Drive Train'!$AA$52,MH73&lt;=MH$6*'Drive Train'!$AA$53,LL73=0,KP73=0,FN73&gt;0),$C$17,0)</f>
        <v>0</v>
      </c>
      <c r="SG73" s="2">
        <f>IF(AND(MI73&gt;=MI$6*'Drive Train'!$AA$52,MI73&lt;=MI$6*'Drive Train'!$AA$53,LM73=0,KQ73=0,FO73&gt;0),$C$17,0)</f>
        <v>0</v>
      </c>
      <c r="SH73" s="61">
        <f t="shared" ref="SH73:SH108" si="771">RL73</f>
        <v>2.6000000000000014</v>
      </c>
      <c r="SI73" s="2">
        <f>IF(AND(EU73&lt;0,KS73=0,LO73&gt;=LO$6*'Drive Train'!$AA$52,LO73&lt;=LO$6*'Drive Train'!$AA$53,OY73=1,JW73=0),$C$17,0)</f>
        <v>0</v>
      </c>
      <c r="SJ73" s="2">
        <f>IF(AND(EV73&lt;0,KT73=0,LP73&gt;=LP$6*'Drive Train'!$AA$52,LP73&lt;=LP$6*'Drive Train'!$AA$53,OZ73=1,JX73=0),$C$17,0)</f>
        <v>0.04</v>
      </c>
      <c r="SK73" s="2">
        <f>IF(AND(EW73&lt;0,KU73=0,LQ73&gt;=LQ$6*'Drive Train'!$AA$52,LQ73&lt;=LQ$6*'Drive Train'!$AA$53,PA73=1,JY73=0),$C$17,0)</f>
        <v>0.04</v>
      </c>
      <c r="SL73" s="2">
        <f>IF(AND(EX73&lt;0,KV73=0,LR73&gt;=LR$6*'Drive Train'!$AA$52,LR73&lt;=LR$6*'Drive Train'!$AA$53,PB73=1,JZ73=0),$C$17,0)</f>
        <v>0.04</v>
      </c>
      <c r="SM73" s="2">
        <f>IF(AND(EY73&lt;0,KW73=0,LS73&gt;=LS$6*'Drive Train'!$AA$52,LS73&lt;=LS$6*'Drive Train'!$AA$53,PC73=1,KA73=0),$C$17,0)</f>
        <v>0</v>
      </c>
      <c r="SN73" s="2">
        <f>IF(AND(EZ73&lt;0,KX73=0,LT73&gt;=LT$6*'Drive Train'!$AA$52,LT73&lt;=LT$6*'Drive Train'!$AA$53,PD73=1,KB73=0),$C$17,0)</f>
        <v>0</v>
      </c>
      <c r="SO73" s="2">
        <f>IF(AND(FA73&lt;0,KY73=0,LU73&gt;=LU$6*'Drive Train'!$AA$52,LU73&lt;=LU$6*'Drive Train'!$AA$53,PE73=1,KC73=0),$C$17,0)</f>
        <v>0</v>
      </c>
      <c r="SP73" s="2">
        <f>IF(AND(FB73&lt;0,KZ73=0,LV73&gt;=LV$6*'Drive Train'!$AA$52,LV73&lt;=LV$6*'Drive Train'!$AA$53,PF73=1,KD73=0),$C$17,0)</f>
        <v>0</v>
      </c>
      <c r="SQ73" s="2">
        <f>IF(AND(FC73&lt;0,LA73=0,LW73&gt;=LW$6*'Drive Train'!$AA$52,LW73&lt;=LW$6*'Drive Train'!$AA$53,PG73=1,KE73=0),$C$17,0)</f>
        <v>0</v>
      </c>
      <c r="SR73" s="2">
        <f>IF(AND(FD73&lt;0,LB73=0,LX73&gt;=LX$6*'Drive Train'!$AA$52,LX73&lt;=LX$6*'Drive Train'!$AA$53,PH73=1,KF73=0),$C$17,0)</f>
        <v>0</v>
      </c>
      <c r="SS73" s="2">
        <f>IF(AND(FE73&lt;0,LC73=0,LY73&gt;=LY$6*'Drive Train'!$AA$52,LY73&lt;=LY$6*'Drive Train'!$AA$53,PI73=1,KG73=0),$C$17,0)</f>
        <v>0</v>
      </c>
      <c r="ST73" s="2">
        <f>IF(AND(FF73&lt;0,LD73=0,LZ73&gt;=LZ$6*'Drive Train'!$AA$52,LZ73&lt;=LZ$6*'Drive Train'!$AA$53,PJ73=1,KH73=0),$C$17,0)</f>
        <v>0.04</v>
      </c>
      <c r="SU73" s="2">
        <f>IF(AND(FG73&lt;0,LE73=0,MA73&gt;=MA$6*'Drive Train'!$AA$52,MA73&lt;=MA$6*'Drive Train'!$AA$53,PK73=1,KI73=0),$C$17,0)</f>
        <v>0</v>
      </c>
      <c r="SV73" s="2">
        <f>IF(AND(FH73&lt;0,LF73=0,MB73&gt;=MB$6*'Drive Train'!$AA$52,MB73&lt;=MB$6*'Drive Train'!$AA$53,PL73=1,KJ73=0),$C$17,0)</f>
        <v>0</v>
      </c>
      <c r="SW73" s="2">
        <f>IF(AND(FI73&lt;0,LG73=0,MC73&gt;=MC$6*'Drive Train'!$AA$52,MC73&lt;=MC$6*'Drive Train'!$AA$53,PM73=1,KK73=0),$C$17,0)</f>
        <v>0</v>
      </c>
      <c r="SX73" s="2">
        <f>IF(AND(FJ73&lt;0,LH73=0,MD73&gt;=MD$6*'Drive Train'!$AA$52,MD73&lt;=MD$6*'Drive Train'!$AA$53,PN73=1,KL73=0),$C$17,0)</f>
        <v>0</v>
      </c>
      <c r="SY73" s="2">
        <f>IF(AND(FK73&lt;0,LI73=0,ME73&gt;=ME$6*'Drive Train'!$AA$52,ME73&lt;=ME$6*'Drive Train'!$AA$53,PO73=1,KM73=0),$C$17,0)</f>
        <v>0</v>
      </c>
      <c r="SZ73" s="2">
        <f>IF(AND(FL73&lt;0,LJ73=0,MF73&gt;=MF$6*'Drive Train'!$AA$52,MF73&lt;=MF$6*'Drive Train'!$AA$53,PP73=1,KN73=0),$C$17,0)</f>
        <v>0</v>
      </c>
      <c r="TA73" s="2">
        <f>IF(AND(FM73&lt;0,LK73=0,MG73&gt;=MG$6*'Drive Train'!$AA$52,MG73&lt;=MG$6*'Drive Train'!$AA$53,PQ73=1,KO73=0),$C$17,0)</f>
        <v>0</v>
      </c>
      <c r="TB73" s="2">
        <f>IF(AND(FN73&lt;0,LL73=0,MH73&gt;=MH$6*'Drive Train'!$AA$52,MH73&lt;=MH$6*'Drive Train'!$AA$53,PR73=1,KP73=0),$C$17,0)</f>
        <v>0</v>
      </c>
      <c r="TC73" s="2">
        <f>IF(AND(FO73&lt;0,LM73=0,MI73&gt;=MI$6*'Drive Train'!$AA$52,MI73&lt;=MI$6*'Drive Train'!$AA$53,PS73=1,KQ73=0),$C$17,0)</f>
        <v>0</v>
      </c>
      <c r="TD73" s="144">
        <f t="shared" ref="TD73:TD108" si="772">SH73</f>
        <v>2.6000000000000014</v>
      </c>
    </row>
    <row r="74" spans="2:524" x14ac:dyDescent="0.2">
      <c r="B74" s="20"/>
      <c r="C74" s="3" t="s">
        <v>215</v>
      </c>
      <c r="E74" s="24">
        <f>(QQ6*'Drive Train'!$F$31)/1000</f>
        <v>0.292464400194554</v>
      </c>
      <c r="F74" s="24" t="e">
        <f>(QR6*'Drive Train'!$F$31)/1000*VLOOKUP('Drive Train'!$AK$36,$E$98:$F$99,2,FALSE)</f>
        <v>#N/A</v>
      </c>
      <c r="G74" s="24" t="e">
        <f>(QS6*'Drive Train'!$F$31)/1000*VLOOKUP('Drive Train'!$AK$36,$E$98:$F$99,2,FALSE)</f>
        <v>#N/A</v>
      </c>
      <c r="H74" s="24" t="e">
        <f>(QT6*'Drive Train'!$F$31)/1000*VLOOKUP('Drive Train'!$AK$36,$E$98:$F$99,2,FALSE)</f>
        <v>#N/A</v>
      </c>
      <c r="I74" s="24" t="e">
        <f>(QU6*'Drive Train'!$F$31)/1000*VLOOKUP('Drive Train'!$AK$36,$E$98:$F$99,2,FALSE)</f>
        <v>#N/A</v>
      </c>
      <c r="J74" s="24" t="e">
        <f>(QV6*'Drive Train'!$F$31)/1000*VLOOKUP('Drive Train'!$AK$36,$E$98:$F$99,2,FALSE)</f>
        <v>#N/A</v>
      </c>
      <c r="K74" s="24" t="e">
        <f>(QW6*'Drive Train'!$F$31)/1000*VLOOKUP('Drive Train'!$AK$36,$E$98:$F$99,2,FALSE)</f>
        <v>#N/A</v>
      </c>
      <c r="L74" s="24" t="e">
        <f>(QX6*'Drive Train'!$F$31)/1000*VLOOKUP('Drive Train'!$AK$36,$E$98:$F$99,2,FALSE)</f>
        <v>#N/A</v>
      </c>
      <c r="M74" s="24" t="e">
        <f>(QY6*'Drive Train'!$F$31)/1000*VLOOKUP('Drive Train'!$AK$36,$E$98:$F$99,2,FALSE)</f>
        <v>#N/A</v>
      </c>
      <c r="N74" s="24" t="e">
        <f>(QZ6*'Drive Train'!$F$31)/1000*VLOOKUP('Drive Train'!$AK$36,$E$98:$F$99,2,FALSE)</f>
        <v>#N/A</v>
      </c>
      <c r="O74" s="24" t="e">
        <f>(RA6*'Drive Train'!$F$31)/1000*VLOOKUP('Drive Train'!$AK$36,$E$98:$F$99,2,FALSE)</f>
        <v>#N/A</v>
      </c>
      <c r="R74" s="63">
        <f t="shared" si="605"/>
        <v>2.6400000000000015</v>
      </c>
      <c r="S74" s="2">
        <f>NG74/'Drive Train'!$F$35</f>
        <v>0</v>
      </c>
      <c r="T74" s="2">
        <f>NH74/'Drive Train'!$F$35</f>
        <v>0</v>
      </c>
      <c r="U74" s="2">
        <f>NI74/'Drive Train'!$F$35</f>
        <v>0</v>
      </c>
      <c r="V74" s="2">
        <f>NJ74/'Drive Train'!$F$35</f>
        <v>0</v>
      </c>
      <c r="W74" s="2">
        <f>NK74/'Drive Train'!$F$35</f>
        <v>0</v>
      </c>
      <c r="X74" s="2">
        <f>NL74/'Drive Train'!$F$35</f>
        <v>0</v>
      </c>
      <c r="Y74" s="2">
        <f>NM74/'Drive Train'!$F$35</f>
        <v>0</v>
      </c>
      <c r="Z74" s="2">
        <f>NN74/'Drive Train'!$F$35</f>
        <v>0</v>
      </c>
      <c r="AA74" s="2">
        <f>NO74/'Drive Train'!$F$35</f>
        <v>0</v>
      </c>
      <c r="AB74" s="2">
        <f>NP74/'Drive Train'!$F$35</f>
        <v>0</v>
      </c>
      <c r="AC74" s="2">
        <f>NQ74/'Drive Train'!$F$35</f>
        <v>0</v>
      </c>
      <c r="AD74" s="2">
        <f>NR74/'Drive Train'!$F$35</f>
        <v>0</v>
      </c>
      <c r="AE74" s="2">
        <f>NS74/'Drive Train'!$F$35</f>
        <v>0</v>
      </c>
      <c r="AF74" s="2">
        <f>NT74/'Drive Train'!$F$35</f>
        <v>0</v>
      </c>
      <c r="AG74" s="2">
        <f>NU74/'Drive Train'!$F$35</f>
        <v>0</v>
      </c>
      <c r="AH74" s="2">
        <f>NV74/'Drive Train'!$F$35</f>
        <v>0</v>
      </c>
      <c r="AI74" s="2">
        <f>NW74/'Drive Train'!$F$35</f>
        <v>0</v>
      </c>
      <c r="AJ74" s="2">
        <f>NX74/'Drive Train'!$F$35</f>
        <v>0</v>
      </c>
      <c r="AK74" s="2">
        <f>NY74/'Drive Train'!$F$35</f>
        <v>0</v>
      </c>
      <c r="AL74" s="2">
        <f>NZ74/'Drive Train'!$F$35</f>
        <v>0</v>
      </c>
      <c r="AM74" s="2">
        <f>OA74/'Drive Train'!$F$35</f>
        <v>0</v>
      </c>
      <c r="AN74" s="61">
        <f t="shared" si="606"/>
        <v>2.6400000000000015</v>
      </c>
      <c r="AO74" s="46">
        <f>LO74*12*60/(PI() * 'Drive Train'!$F$15)/S$6*ABS(S74)</f>
        <v>0</v>
      </c>
      <c r="AP74" s="46">
        <f>LP74*12*60/(PI() * 'Drive Train'!$F$15)/T$6*ABS(T74)</f>
        <v>0</v>
      </c>
      <c r="AQ74" s="46">
        <f>LQ74*12*60/(PI() * 'Drive Train'!$F$15)/U$6*ABS(U74)</f>
        <v>0</v>
      </c>
      <c r="AR74" s="46">
        <f>LR74*12*60/(PI() * 'Drive Train'!$F$15)/V$6*ABS(V74)</f>
        <v>0</v>
      </c>
      <c r="AS74" s="46">
        <f>LS74*12*60/(PI() * 'Drive Train'!$F$15)/W$6*ABS(W74)</f>
        <v>0</v>
      </c>
      <c r="AT74" s="46">
        <f>LT74*12*60/(PI() * 'Drive Train'!$F$15)/X$6*ABS(X74)</f>
        <v>0</v>
      </c>
      <c r="AU74" s="46">
        <f>LU74*12*60/(PI() * 'Drive Train'!$F$15)/Y$6*ABS(Y74)</f>
        <v>0</v>
      </c>
      <c r="AV74" s="46">
        <f>LV74*12*60/(PI() * 'Drive Train'!$F$15)/Z$6*ABS(Z74)</f>
        <v>0</v>
      </c>
      <c r="AW74" s="46">
        <f>LW74*12*60/(PI() * 'Drive Train'!$F$15)/AA$6*ABS(AA74)</f>
        <v>0</v>
      </c>
      <c r="AX74" s="46">
        <f>LX74*12*60/(PI() * 'Drive Train'!$F$15)/AB$6*ABS(AB74)</f>
        <v>0</v>
      </c>
      <c r="AY74" s="46">
        <f>LY74*12*60/(PI() * 'Drive Train'!$F$15)/AC$6*ABS(AC74)</f>
        <v>0</v>
      </c>
      <c r="AZ74" s="46">
        <f>LZ74*12*60/(PI() * 'Drive Train'!$F$15)/AD$6*ABS(AD74)</f>
        <v>0</v>
      </c>
      <c r="BA74" s="46">
        <f>MA74*12*60/(PI() * 'Drive Train'!$F$15)/AE$6*ABS(AE74)</f>
        <v>0</v>
      </c>
      <c r="BB74" s="46">
        <f>MB74*12*60/(PI() * 'Drive Train'!$F$15)/AF$6*ABS(AF74)</f>
        <v>0</v>
      </c>
      <c r="BC74" s="46">
        <f>MC74*12*60/(PI() * 'Drive Train'!$F$15)/AG$6*ABS(AG74)</f>
        <v>0</v>
      </c>
      <c r="BD74" s="46">
        <f>MD74*12*60/(PI() * 'Drive Train'!$F$15)/AH$6*ABS(AH74)</f>
        <v>0</v>
      </c>
      <c r="BE74" s="46">
        <f>ME74*12*60/(PI() * 'Drive Train'!$F$15)/AI$6*ABS(AI74)</f>
        <v>0</v>
      </c>
      <c r="BF74" s="46">
        <f>MF74*12*60/(PI() * 'Drive Train'!$F$15)/AJ$6*ABS(AJ74)</f>
        <v>0</v>
      </c>
      <c r="BG74" s="46">
        <f>MG74*12*60/(PI() * 'Drive Train'!$F$15)/AK$6*ABS(AK74)</f>
        <v>0</v>
      </c>
      <c r="BH74" s="46">
        <f>MH74*12*60/(PI() * 'Drive Train'!$F$15)/AL$6*ABS(AL74)</f>
        <v>0</v>
      </c>
      <c r="BI74" s="46">
        <f>MI74*12*60/(PI() * 'Drive Train'!$F$15)/AM$6*ABS(AM74)</f>
        <v>0</v>
      </c>
      <c r="BJ74" s="61">
        <f t="shared" si="538"/>
        <v>2.6400000000000015</v>
      </c>
      <c r="BK74" s="2">
        <f>IF(OR(KS73=1,AND($C$37=Motors!$C$32,OY73=1)),0,IF(NG74=0,-(CG73+$C$15)/($C$14-$C$15)*$C$12,($C$11*S74-AO74)/($C$11*S74)*$C$12*S74))</f>
        <v>0</v>
      </c>
      <c r="BL74" s="2">
        <f>IF(OR(KT73=1,AND($C$37=Motors!$C$32,OZ73=1)),0,IF(NH74=0,-(CH73+$C$15)/($C$14-$C$15)*$C$12,($C$11*T74-AP74)/($C$11*T74)*$C$12*T74))</f>
        <v>0</v>
      </c>
      <c r="BM74" s="2">
        <f>IF(OR(KU73=1,AND($C$37=Motors!$C$32,PA73=1)),0,IF(NI74=0,-(CI73+$C$15)/($C$14-$C$15)*$C$12,($C$11*U74-AQ74)/($C$11*U74)*$C$12*U74))</f>
        <v>0</v>
      </c>
      <c r="BN74" s="2">
        <f>IF(OR(KV73=1,AND($C$37=Motors!$C$32,PB73=1)),0,IF(NJ74=0,-(CJ73+$C$15)/($C$14-$C$15)*$C$12,($C$11*V74-AR74)/($C$11*V74)*$C$12*V74))</f>
        <v>0</v>
      </c>
      <c r="BO74" s="2">
        <f>IF(OR(KW73=1,AND($C$37=Motors!$C$32,PC73=1)),0,IF(NK74=0,-(CK73+$C$15)/($C$14-$C$15)*$C$12,($C$11*W74-AS74)/($C$11*W74)*$C$12*W74))</f>
        <v>0</v>
      </c>
      <c r="BP74" s="2">
        <f>IF(OR(KX73=1,AND($C$37=Motors!$C$32,PD73=1)),0,IF(NL74=0,-(CL73+$C$15)/($C$14-$C$15)*$C$12,($C$11*X74-AT74)/($C$11*X74)*$C$12*X74))</f>
        <v>0</v>
      </c>
      <c r="BQ74" s="2">
        <f>IF(OR(KY73=1,AND($C$37=Motors!$C$32,PE73=1)),0,IF(NM74=0,-(CM73+$C$15)/($C$14-$C$15)*$C$12,($C$11*Y74-AU74)/($C$11*Y74)*$C$12*Y74))</f>
        <v>0</v>
      </c>
      <c r="BR74" s="2">
        <f>IF(OR(KZ73=1,AND($C$37=Motors!$C$32,PF73=1)),0,IF(NN74=0,-(CN73+$C$15)/($C$14-$C$15)*$C$12,($C$11*Z74-AV74)/($C$11*Z74)*$C$12*Z74))</f>
        <v>0</v>
      </c>
      <c r="BS74" s="2">
        <f>IF(OR(LA73=1,AND($C$37=Motors!$C$32,PG73=1)),0,IF(NO74=0,-(CO73+$C$15)/($C$14-$C$15)*$C$12,($C$11*AA74-AW74)/($C$11*AA74)*$C$12*AA74))</f>
        <v>0</v>
      </c>
      <c r="BT74" s="2">
        <f>IF(OR(LB73=1,AND($C$37=Motors!$C$32,PH73=1)),0,IF(NP74=0,-(CP73+$C$15)/($C$14-$C$15)*$C$12,($C$11*AB74-AX74)/($C$11*AB74)*$C$12*AB74))</f>
        <v>0</v>
      </c>
      <c r="BU74" s="2">
        <f>IF(OR(LC73=1,AND($C$37=Motors!$C$32,PI73=1)),0,IF(NQ74=0,-(CQ73+$C$15)/($C$14-$C$15)*$C$12,($C$11*AC74-AY74)/($C$11*AC74)*$C$12*AC74))</f>
        <v>0</v>
      </c>
      <c r="BV74" s="2">
        <f>IF(OR(LD73=1,AND($C$37=Motors!$C$32,PJ73=1)),0,IF(NR74=0,-(CR73+$C$15)/($C$14-$C$15)*$C$12,($C$11*AD74-AZ74)/($C$11*AD74)*$C$12*AD74))</f>
        <v>0</v>
      </c>
      <c r="BW74" s="2">
        <f>IF(OR(LE73=1,AND($C$37=Motors!$C$32,PK73=1)),0,IF(NS74=0,-(CS73+$C$15)/($C$14-$C$15)*$C$12,($C$11*AE74-BA74)/($C$11*AE74)*$C$12*AE74))</f>
        <v>0</v>
      </c>
      <c r="BX74" s="2">
        <f>IF(OR(LF73=1,AND($C$37=Motors!$C$32,PL73=1)),0,IF(NT74=0,-(CT73+$C$15)/($C$14-$C$15)*$C$12,($C$11*AF74-BB74)/($C$11*AF74)*$C$12*AF74))</f>
        <v>0</v>
      </c>
      <c r="BY74" s="2">
        <f>IF(OR(LG73=1,AND($C$37=Motors!$C$32,PM73=1)),0,IF(NU74=0,-(CU73+$C$15)/($C$14-$C$15)*$C$12,($C$11*AG74-BC74)/($C$11*AG74)*$C$12*AG74))</f>
        <v>0</v>
      </c>
      <c r="BZ74" s="2">
        <f>IF(OR(LH73=1,AND($C$37=Motors!$C$32,PN73=1)),0,IF(NV74=0,-(CV73+$C$15)/($C$14-$C$15)*$C$12,($C$11*AH74-BD74)/($C$11*AH74)*$C$12*AH74))</f>
        <v>0</v>
      </c>
      <c r="CA74" s="2">
        <f>IF(OR(LI73=1,AND($C$37=Motors!$C$32,PO73=1)),0,IF(NW74=0,-(CW73+$C$15)/($C$14-$C$15)*$C$12,($C$11*AI74-BE74)/($C$11*AI74)*$C$12*AI74))</f>
        <v>0</v>
      </c>
      <c r="CB74" s="2">
        <f>IF(OR(LJ73=1,AND($C$37=Motors!$C$32,PP73=1)),0,IF(NX74=0,-(CX73+$C$15)/($C$14-$C$15)*$C$12,($C$11*AJ74-BF74)/($C$11*AJ74)*$C$12*AJ74))</f>
        <v>0</v>
      </c>
      <c r="CC74" s="2">
        <f>IF(OR(LK73=1,AND($C$37=Motors!$C$32,PQ73=1)),0,IF(NY74=0,-(CY73+$C$15)/($C$14-$C$15)*$C$12,($C$11*AK74-BG74)/($C$11*AK74)*$C$12*AK74))</f>
        <v>0</v>
      </c>
      <c r="CD74" s="2">
        <f>IF(OR(LL73=1,AND($C$37=Motors!$C$32,PR73=1)),0,IF(NZ74=0,-(CZ73+$C$15)/($C$14-$C$15)*$C$12,($C$11*AL74-BH74)/($C$11*AL74)*$C$12*AL74))</f>
        <v>0</v>
      </c>
      <c r="CE74" s="2">
        <f>IF(OR(LM73=1,AND($C$37=Motors!$C$32,PS73=1)),0,IF(OA74=0,-(DA73+$C$15)/($C$14-$C$15)*$C$12,($C$11*AM74-BI74)/($C$11*AM74)*$C$12*AM74))</f>
        <v>0</v>
      </c>
      <c r="CF74" s="61">
        <f t="shared" si="539"/>
        <v>2.6400000000000015</v>
      </c>
      <c r="CG74" s="57">
        <f>IF(AND(KS73=1,OY73=1),0,ABS(BK74/$C$12*($C$14-$C$15)+$C$15) *'Drive Train'!$AA$49 + CG73*(1-'Drive Train'!$AA$49))</f>
        <v>2.7495000000000003</v>
      </c>
      <c r="CH74" s="57">
        <f>IF(AND(KT73=1,OZ73=1),0,ABS(BL74/$C$12*($C$14-$C$15)+$C$15) *'Drive Train'!$AA$49 + CH73*(1-'Drive Train'!$AA$49))</f>
        <v>2.7495000000000003</v>
      </c>
      <c r="CI74" s="57">
        <f>IF(AND(KU73=1,PA73=1),0,ABS(BM74/$C$12*($C$14-$C$15)+$C$15) *'Drive Train'!$AA$49 + CI73*(1-'Drive Train'!$AA$49))</f>
        <v>2.7495000000000003</v>
      </c>
      <c r="CJ74" s="57">
        <f>IF(AND(KV73=1,PB73=1),0,ABS(BN74/$C$12*($C$14-$C$15)+$C$15) *'Drive Train'!$AA$49 + CJ73*(1-'Drive Train'!$AA$49))</f>
        <v>2.7495000000000003</v>
      </c>
      <c r="CK74" s="57">
        <f>IF(AND(KW73=1,PC73=1),0,ABS(BO74/$C$12*($C$14-$C$15)+$C$15) *'Drive Train'!$AA$49 + CK73*(1-'Drive Train'!$AA$49))</f>
        <v>2.7495000000000003</v>
      </c>
      <c r="CL74" s="57">
        <f>IF(AND(KX73=1,PD73=1),0,ABS(BP74/$C$12*($C$14-$C$15)+$C$15) *'Drive Train'!$AA$49 + CL73*(1-'Drive Train'!$AA$49))</f>
        <v>2.7495000000000003</v>
      </c>
      <c r="CM74" s="57">
        <f>IF(AND(KY73=1,PE73=1),0,ABS(BQ74/$C$12*($C$14-$C$15)+$C$15) *'Drive Train'!$AA$49 + CM73*(1-'Drive Train'!$AA$49))</f>
        <v>2.7495000000000003</v>
      </c>
      <c r="CN74" s="57">
        <f>IF(AND(KZ73=1,PF73=1),0,ABS(BR74/$C$12*($C$14-$C$15)+$C$15) *'Drive Train'!$AA$49 + CN73*(1-'Drive Train'!$AA$49))</f>
        <v>2.7495000000000003</v>
      </c>
      <c r="CO74" s="57">
        <f>IF(AND(LA73=1,PG73=1),0,ABS(BS74/$C$12*($C$14-$C$15)+$C$15) *'Drive Train'!$AA$49 + CO73*(1-'Drive Train'!$AA$49))</f>
        <v>2.7495000000000003</v>
      </c>
      <c r="CP74" s="57">
        <f>IF(AND(LB73=1,PH73=1),0,ABS(BT74/$C$12*($C$14-$C$15)+$C$15) *'Drive Train'!$AA$49 + CP73*(1-'Drive Train'!$AA$49))</f>
        <v>0</v>
      </c>
      <c r="CQ74" s="57">
        <f>IF(AND(LC73=1,PI73=1),0,ABS(BU74/$C$12*($C$14-$C$15)+$C$15) *'Drive Train'!$AA$49 + CQ73*(1-'Drive Train'!$AA$49))</f>
        <v>2.7495000000000003</v>
      </c>
      <c r="CR74" s="57">
        <f>IF(AND(LD73=1,PJ73=1),0,ABS(BV74/$C$12*($C$14-$C$15)+$C$15) *'Drive Train'!$AA$49 + CR73*(1-'Drive Train'!$AA$49))</f>
        <v>2.7495000000000003</v>
      </c>
      <c r="CS74" s="57">
        <f>IF(AND(LE73=1,PK73=1),0,ABS(BW74/$C$12*($C$14-$C$15)+$C$15) *'Drive Train'!$AA$49 + CS73*(1-'Drive Train'!$AA$49))</f>
        <v>2.7495000000000003</v>
      </c>
      <c r="CT74" s="57">
        <f>IF(AND(LF73=1,PL73=1),0,ABS(BX74/$C$12*($C$14-$C$15)+$C$15) *'Drive Train'!$AA$49 + CT73*(1-'Drive Train'!$AA$49))</f>
        <v>2.7495000000000003</v>
      </c>
      <c r="CU74" s="57">
        <f>IF(AND(LG73=1,PM73=1),0,ABS(BY74/$C$12*($C$14-$C$15)+$C$15) *'Drive Train'!$AA$49 + CU73*(1-'Drive Train'!$AA$49))</f>
        <v>2.7495000000000003</v>
      </c>
      <c r="CV74" s="57">
        <f>IF(AND(LH73=1,PN73=1),0,ABS(BZ74/$C$12*($C$14-$C$15)+$C$15) *'Drive Train'!$AA$49 + CV73*(1-'Drive Train'!$AA$49))</f>
        <v>2.7495000000000003</v>
      </c>
      <c r="CW74" s="57">
        <f>IF(AND(LI73=1,PO73=1),0,ABS(CA74/$C$12*($C$14-$C$15)+$C$15) *'Drive Train'!$AA$49 + CW73*(1-'Drive Train'!$AA$49))</f>
        <v>2.7495000000000003</v>
      </c>
      <c r="CX74" s="57">
        <f>IF(AND(LJ73=1,PP73=1),0,ABS(CB74/$C$12*($C$14-$C$15)+$C$15) *'Drive Train'!$AA$49 + CX73*(1-'Drive Train'!$AA$49))</f>
        <v>2.7495000000000003</v>
      </c>
      <c r="CY74" s="57">
        <f>IF(AND(LK73=1,PQ73=1),0,ABS(CC74/$C$12*($C$14-$C$15)+$C$15) *'Drive Train'!$AA$49 + CY73*(1-'Drive Train'!$AA$49))</f>
        <v>2.7495000000000003</v>
      </c>
      <c r="CZ74" s="57">
        <f>IF(AND(LL73=1,PR73=1),0,ABS(CD74/$C$12*($C$14-$C$15)+$C$15) *'Drive Train'!$AA$49 + CZ73*(1-'Drive Train'!$AA$49))</f>
        <v>2.7495000000000003</v>
      </c>
      <c r="DA74" s="57">
        <f>IF(AND(LM73=1,PS73=1),0,ABS(CE74/$C$12*($C$14-$C$15)+$C$15) *'Drive Train'!$AA$49 + DA73*(1-'Drive Train'!$AA$49))</f>
        <v>2.7495000000000003</v>
      </c>
      <c r="DB74" s="61">
        <f t="shared" si="607"/>
        <v>2.6400000000000015</v>
      </c>
      <c r="DC74" s="57">
        <f t="shared" si="540"/>
        <v>2.7495000000000003</v>
      </c>
      <c r="DD74" s="57">
        <f t="shared" si="541"/>
        <v>2.7495000000000003</v>
      </c>
      <c r="DE74" s="57">
        <f t="shared" si="542"/>
        <v>2.7495000000000003</v>
      </c>
      <c r="DF74" s="57">
        <f t="shared" si="543"/>
        <v>2.7495000000000003</v>
      </c>
      <c r="DG74" s="57">
        <f t="shared" si="544"/>
        <v>2.7495000000000003</v>
      </c>
      <c r="DH74" s="57">
        <f t="shared" si="545"/>
        <v>2.7495000000000003</v>
      </c>
      <c r="DI74" s="57">
        <f t="shared" si="546"/>
        <v>2.7495000000000003</v>
      </c>
      <c r="DJ74" s="57">
        <f t="shared" si="547"/>
        <v>2.7495000000000003</v>
      </c>
      <c r="DK74" s="57">
        <f t="shared" si="548"/>
        <v>2.7495000000000003</v>
      </c>
      <c r="DL74" s="57">
        <f t="shared" si="549"/>
        <v>0</v>
      </c>
      <c r="DM74" s="57">
        <f t="shared" si="550"/>
        <v>2.7495000000000003</v>
      </c>
      <c r="DN74" s="57">
        <f t="shared" si="551"/>
        <v>2.7495000000000003</v>
      </c>
      <c r="DO74" s="57">
        <f t="shared" si="552"/>
        <v>2.7495000000000003</v>
      </c>
      <c r="DP74" s="57">
        <f t="shared" si="553"/>
        <v>2.7495000000000003</v>
      </c>
      <c r="DQ74" s="57">
        <f t="shared" si="554"/>
        <v>2.7495000000000003</v>
      </c>
      <c r="DR74" s="57">
        <f t="shared" si="555"/>
        <v>2.7495000000000003</v>
      </c>
      <c r="DS74" s="57">
        <f t="shared" si="556"/>
        <v>2.7495000000000003</v>
      </c>
      <c r="DT74" s="57">
        <f t="shared" si="557"/>
        <v>2.7495000000000003</v>
      </c>
      <c r="DU74" s="57">
        <f t="shared" si="558"/>
        <v>2.7495000000000003</v>
      </c>
      <c r="DV74" s="57">
        <f t="shared" si="559"/>
        <v>2.7495000000000003</v>
      </c>
      <c r="DW74" s="57">
        <f t="shared" si="560"/>
        <v>2.7495000000000003</v>
      </c>
      <c r="DX74" s="61">
        <f t="shared" si="608"/>
        <v>2.6400000000000015</v>
      </c>
      <c r="DY74" s="2">
        <f>IF(OY74=0,($C$23/0.4536*IF(ISNA(MK73),'Drive Train'!$F$16,'Drive Train'!$F$17)*4.448*$C$24*S$6)*SIGN(BK74),BK74)</f>
        <v>0</v>
      </c>
      <c r="DZ74" s="2">
        <f>IF(OZ74=0,($C$23/0.4536*IF(ISNA(ML73),'Drive Train'!$F$16,'Drive Train'!$F$17)*4.448*$C$24*$C$21*T$6)*SIGN(BL74),BL74)</f>
        <v>0</v>
      </c>
      <c r="EA74" s="2">
        <f>IF(PA74=0,($C$23/0.4536*IF(ISNA(MM73),'Drive Train'!$F$16,'Drive Train'!$F$17)*4.448*$C$24*$C$21*U$6)*SIGN(BM74),BM74)</f>
        <v>0</v>
      </c>
      <c r="EB74" s="2">
        <f>IF(PB74=0,($C$23/0.4536*IF(ISNA(MN73),'Drive Train'!$F$16,'Drive Train'!$F$17)*4.448*$C$24*$C$21*V$6)*SIGN(BN74),BN74)</f>
        <v>0</v>
      </c>
      <c r="EC74" s="2">
        <f>IF(PC74=0,($C$23/0.4536*IF(ISNA(MO73),'Drive Train'!$F$16,'Drive Train'!$F$17)*4.448*$C$24*$C$21*W$6)*SIGN(BO74),BO74)</f>
        <v>0</v>
      </c>
      <c r="ED74" s="2">
        <f>IF(PD74=0,($C$23/0.4536*IF(ISNA(MP73),'Drive Train'!$F$16,'Drive Train'!$F$17)*4.448*$C$24*$C$21*X$6)*SIGN(BP74),BP74)</f>
        <v>0</v>
      </c>
      <c r="EE74" s="2">
        <f>IF(PE74=0,($C$23/0.4536*IF(ISNA(MQ73),'Drive Train'!$F$16,'Drive Train'!$F$17)*4.448*$C$24*$C$21*Y$6)*SIGN(BQ74),BQ74)</f>
        <v>0</v>
      </c>
      <c r="EF74" s="2">
        <f>IF(PF74=0,($C$23/0.4536*IF(ISNA(MR73),'Drive Train'!$F$16,'Drive Train'!$F$17)*4.448*$C$24*$C$21*Z$6)*SIGN(BR74),BR74)</f>
        <v>0</v>
      </c>
      <c r="EG74" s="2">
        <f>IF(PG74=0,($C$23/0.4536*IF(ISNA(MS73),'Drive Train'!$F$16,'Drive Train'!$F$17)*4.448*$C$24*$C$21*AA$6)*SIGN(BS74),BS74)</f>
        <v>0</v>
      </c>
      <c r="EH74" s="2">
        <f>IF(PH74=0,($C$23/0.4536*IF(ISNA(MT73),'Drive Train'!$F$16,'Drive Train'!$F$17)*4.448*$C$24*$C$21*AB$6)*SIGN(BT74),BT74)</f>
        <v>0</v>
      </c>
      <c r="EI74" s="2">
        <f>IF(PI74=0,($C$23/0.4536*IF(ISNA(MU73),'Drive Train'!$F$16,'Drive Train'!$F$17)*4.448*$C$24*$C$21*AC$6)*SIGN(BU74),BU74)</f>
        <v>0</v>
      </c>
      <c r="EJ74" s="2">
        <f>IF(PJ74=0,($C$23/0.4536*IF(ISNA(MV73),'Drive Train'!$F$16,'Drive Train'!$F$17)*4.448*$C$24*$C$21*AD$6)*SIGN(BV74),BV74)</f>
        <v>0</v>
      </c>
      <c r="EK74" s="2">
        <f>IF(PK74=0,($C$23/0.4536*IF(ISNA(MW73),'Drive Train'!$F$16,'Drive Train'!$F$17)*4.448*$C$24*$C$21*AE$6)*SIGN(BW74),BW74)</f>
        <v>0</v>
      </c>
      <c r="EL74" s="2">
        <f>IF(PL74=0,($C$23/0.4536*IF(ISNA(MX73),'Drive Train'!$F$16,'Drive Train'!$F$17)*4.448*$C$24*$C$21*AF$6)*SIGN(BX74),BX74)</f>
        <v>0</v>
      </c>
      <c r="EM74" s="2">
        <f>IF(PM74=0,($C$23/0.4536*IF(ISNA(MY73),'Drive Train'!$F$16,'Drive Train'!$F$17)*4.448*$C$24*$C$21*AG$6)*SIGN(BY74),BY74)</f>
        <v>0</v>
      </c>
      <c r="EN74" s="2">
        <f>IF(PN74=0,($C$23/0.4536*IF(ISNA(MZ73),'Drive Train'!$F$16,'Drive Train'!$F$17)*4.448*$C$24*$C$21*AH$6)*SIGN(BZ74),BZ74)</f>
        <v>0</v>
      </c>
      <c r="EO74" s="2">
        <f>IF(PO74=0,($C$23/0.4536*IF(ISNA(NA73),'Drive Train'!$F$16,'Drive Train'!$F$17)*4.448*$C$24*$C$21*AI$6)*SIGN(CA74),CA74)</f>
        <v>0</v>
      </c>
      <c r="EP74" s="2">
        <f>IF(PP74=0,($C$23/0.4536*IF(ISNA(NB73),'Drive Train'!$F$16,'Drive Train'!$F$17)*4.448*$C$24*$C$21*AJ$6)*SIGN(CB74),CB74)</f>
        <v>0</v>
      </c>
      <c r="EQ74" s="2">
        <f>IF(PQ74=0,($C$23/0.4536*IF(ISNA(NC73),'Drive Train'!$F$16,'Drive Train'!$F$17)*4.448*$C$24*$C$21*AK$6)*SIGN(CC74),CC74)</f>
        <v>0</v>
      </c>
      <c r="ER74" s="2">
        <f>IF(PR74=0,($C$23/0.4536*IF(ISNA(ND73),'Drive Train'!$F$16,'Drive Train'!$F$17)*4.448*$C$24*$C$21*AL$6)*SIGN(CD74),CD74)</f>
        <v>0</v>
      </c>
      <c r="ES74" s="2">
        <f>IF(PS74=0,($C$23/0.4536*IF(ISNA(NE73),'Drive Train'!$F$16,'Drive Train'!$F$17)*4.448*$C$24*$C$21*AM$6)*SIGN(CE74),CE74)</f>
        <v>0</v>
      </c>
      <c r="ET74" s="61">
        <f t="shared" si="561"/>
        <v>2.6400000000000015</v>
      </c>
      <c r="EU74" s="255">
        <f>MAX(MIN(IF(AND(OY73=1,NG74&lt;0),-1,1)*(DC74-$C$15)/($C$14-$C$15)*$C$12*$C$21-$C$33*LO74/AO$6 -  OY73*$C$33/$C$21,DY73/$C$19),MAX(EU$8:EU73)*-1)</f>
        <v>-0.34910464690093351</v>
      </c>
      <c r="EV74" s="255">
        <f>MAX(MIN(IF(AND(OZ73=1,NH74&lt;0),-1,1)*(DD74-$C$15)/($C$14-$C$15)*$C$12*$C$21-$C$33*LP74/AP$6 -  OZ73*$C$33/$C$21,DZ73/$C$19),MAX(EV$8:EV73)*-1)</f>
        <v>-0.41753661490312804</v>
      </c>
      <c r="EW74" s="255">
        <f>MAX(MIN(IF(AND(PA73=1,NI74&lt;0),-1,1)*(DE74-$C$15)/($C$14-$C$15)*$C$12*$C$21-$C$33*LQ74/AQ$6 -  PA73*$C$33/$C$21,EA73/$C$19),MAX(EW$8:EW73)*-1)</f>
        <v>-0.44491759953728943</v>
      </c>
      <c r="EX74" s="255">
        <f>MAX(MIN(IF(AND(PB73=1,NJ74&lt;0),-1,1)*(DF74-$C$15)/($C$14-$C$15)*$C$12*$C$21-$C$33*LR74/AR$6 -  PB73*$C$33/$C$21,EB73/$C$19),MAX(EX$8:EX73)*-1)</f>
        <v>-0.4533460940114441</v>
      </c>
      <c r="EY74" s="255">
        <f>MAX(MIN(IF(AND(PC73=1,NK74&lt;0),-1,1)*(DG74-$C$15)/($C$14-$C$15)*$C$12*$C$21-$C$33*LS74/AS$6 -  PC73*$C$33/$C$21,EC73/$C$19),MAX(EY$8:EY73)*-1)</f>
        <v>-0.43963836051626315</v>
      </c>
      <c r="EZ74" s="255">
        <f>MAX(MIN(IF(AND(PD73=1,NL74&lt;0),-1,1)*(DH74-$C$15)/($C$14-$C$15)*$C$12*$C$21-$C$33*LT74/AT$6 -  PD73*$C$33/$C$21,ED73/$C$19),MAX(EZ$8:EZ73)*-1)</f>
        <v>-0.40758397091985593</v>
      </c>
      <c r="FA74" s="255">
        <f>MAX(MIN(IF(AND(PE73=1,NM74&lt;0),-1,1)*(DI74-$C$15)/($C$14-$C$15)*$C$12*$C$21-$C$33*LU74/AU$6 -  PE73*$C$33/$C$21,EE73/$C$19),MAX(FA$8:FA73)*-1)</f>
        <v>-0.37748900678686387</v>
      </c>
      <c r="FB74" s="255">
        <f>MAX(MIN(IF(AND(PF73=1,NN74&lt;0),-1,1)*(DJ74-$C$15)/($C$14-$C$15)*$C$12*$C$21-$C$33*LV74/AV$6 -  PF73*$C$33/$C$21,EF73/$C$19),MAX(FB$8:FB73)*-1)</f>
        <v>-0.34755983211838276</v>
      </c>
      <c r="FC74" s="255">
        <f>MAX(MIN(IF(AND(PG73=1,NO74&lt;0),-1,1)*(DK74-$C$15)/($C$14-$C$15)*$C$12*$C$21-$C$33*LW74/AW$6 -  PG73*$C$33/$C$21,EG73/$C$19),MAX(FC$8:FC73)*-1)</f>
        <v>-0.33302575886901142</v>
      </c>
      <c r="FD74" s="255">
        <f>MAX(MIN(IF(AND(PH73=1,NP74&lt;0),-1,1)*(DL74-$C$15)/($C$14-$C$15)*$C$12*$C$21-$C$33*LX74/AX$6 -  PH73*$C$33/$C$21,EH73/$C$19),MAX(FD$8:FD73)*-1)</f>
        <v>-0.37850168607206947</v>
      </c>
      <c r="FE74" s="255">
        <f>MAX(MIN(IF(AND(PI73=1,NQ74&lt;0),-1,1)*(DM74-$C$15)/($C$14-$C$15)*$C$12*$C$21-$C$33*LY74/AY$6 -  PI73*$C$33/$C$21,EI73/$C$19),MAX(FE$8:FE73)*-1)</f>
        <v>-0.33302575886901142</v>
      </c>
      <c r="FF74" s="255">
        <f>MAX(MIN(IF(AND(PJ73=1,NR74&lt;0),-1,1)*(DN74-$C$15)/($C$14-$C$15)*$C$12*$C$21-$C$33*LZ74/AZ$6 -  PJ73*$C$33/$C$21,EJ73/$C$19),MAX(FF$8:FF73)*-1)</f>
        <v>-0.3680167733157455</v>
      </c>
      <c r="FG74" s="255">
        <f>MAX(MIN(IF(AND(PK73=1,NS74&lt;0),-1,1)*(DO74-$C$15)/($C$14-$C$15)*$C$12*$C$21-$C$33*MA74/BA$6 -  PK73*$C$33/$C$21,EK73/$C$19),MAX(FG$8:FG73)*-1)</f>
        <v>-0.44712259651979719</v>
      </c>
      <c r="FH74" s="255">
        <f>MAX(MIN(IF(AND(PL73=1,NT74&lt;0),-1,1)*(DP74-$C$15)/($C$14-$C$15)*$C$12*$C$21-$C$33*MB74/BB$6 -  PL73*$C$33/$C$21,EL73/$C$19),MAX(FH$8:FH73)*-1)</f>
        <v>-0.40279171210495901</v>
      </c>
      <c r="FI74" s="255">
        <f>MAX(MIN(IF(AND(PM73=1,NU74&lt;0),-1,1)*(DQ74-$C$15)/($C$14-$C$15)*$C$12*$C$21-$C$33*MC74/BC$6 -  PM73*$C$33/$C$21,EM73/$C$19),MAX(FI$8:FI73)*-1)</f>
        <v>-0.38240749908794219</v>
      </c>
      <c r="FJ74" s="255">
        <f>MAX(MIN(IF(AND(PN73=1,NV74&lt;0),-1,1)*(DR74-$C$15)/($C$14-$C$15)*$C$12*$C$21-$C$33*MD74/BD$6 -  PN73*$C$33/$C$21,EN73/$C$19),MAX(FJ$8:FJ73)*-1)</f>
        <v>-0.36535725105388284</v>
      </c>
      <c r="FK74" s="255">
        <f>MAX(MIN(IF(AND(PO73=1,NW74&lt;0),-1,1)*(DS74-$C$15)/($C$14-$C$15)*$C$12*$C$21-$C$33*ME74/BE$6 -  PO73*$C$33/$C$21,EO73/$C$19),MAX(FK$8:FK73)*-1)</f>
        <v>-0.3654067515977738</v>
      </c>
      <c r="FL74" s="255">
        <f>MAX(MIN(IF(AND(PP73=1,NX74&lt;0),-1,1)*(DT74-$C$15)/($C$14-$C$15)*$C$12*$C$21-$C$33*MF74/BF$6 -  PP73*$C$33/$C$21,EP73/$C$19),MAX(FL$8:FL73)*-1)</f>
        <v>-0.35716055072907033</v>
      </c>
      <c r="FM74" s="255">
        <f>MAX(MIN(IF(AND(PQ73=1,NY74&lt;0),-1,1)*(DU74-$C$15)/($C$14-$C$15)*$C$12*$C$21-$C$33*MG74/BG$6 -  PQ73*$C$33/$C$21,EQ73/$C$19),MAX(FM$8:FM73)*-1)</f>
        <v>-0.35717631035308528</v>
      </c>
      <c r="FN74" s="255">
        <f>MAX(MIN(IF(AND(PR73=1,NZ74&lt;0),-1,1)*(DV74-$C$15)/($C$14-$C$15)*$C$12*$C$21-$C$33*MH74/BH$6 -  PR73*$C$33/$C$21,ER73/$C$19),MAX(FN$8:FN73)*-1)</f>
        <v>-0.34910064419185116</v>
      </c>
      <c r="FO74" s="255">
        <f>MAX(MIN(IF(AND(PS73=1,OA74&lt;0),-1,1)*(DW74-$C$15)/($C$14-$C$15)*$C$12*$C$21-$C$33*MI74/BI$6 -  PS73*$C$33/$C$21,ES73/$C$19),MAX(FO$8:FO73)*-1)</f>
        <v>-0.34910107406822755</v>
      </c>
      <c r="FP74" s="61">
        <f t="shared" si="609"/>
        <v>2.6400000000000015</v>
      </c>
      <c r="FQ74" s="256">
        <f t="shared" si="610"/>
        <v>2.7495000000000003</v>
      </c>
      <c r="FR74" s="256">
        <f t="shared" si="611"/>
        <v>2.7495000000000003</v>
      </c>
      <c r="FS74" s="256">
        <f t="shared" si="612"/>
        <v>2.7495000000000003</v>
      </c>
      <c r="FT74" s="256">
        <f t="shared" si="613"/>
        <v>2.7495000000000003</v>
      </c>
      <c r="FU74" s="256">
        <f t="shared" si="614"/>
        <v>2.7495000000000003</v>
      </c>
      <c r="FV74" s="256">
        <f t="shared" si="615"/>
        <v>2.7495000000000003</v>
      </c>
      <c r="FW74" s="256">
        <f t="shared" si="616"/>
        <v>2.7495000000000003</v>
      </c>
      <c r="FX74" s="256">
        <f t="shared" si="617"/>
        <v>2.7495000000000003</v>
      </c>
      <c r="FY74" s="256">
        <f t="shared" si="618"/>
        <v>0</v>
      </c>
      <c r="FZ74" s="256">
        <f t="shared" si="619"/>
        <v>0</v>
      </c>
      <c r="GA74" s="256">
        <f t="shared" si="620"/>
        <v>0</v>
      </c>
      <c r="GB74" s="256">
        <f t="shared" si="621"/>
        <v>2.7495000000000003</v>
      </c>
      <c r="GC74" s="256">
        <f t="shared" si="622"/>
        <v>2.7495000000000003</v>
      </c>
      <c r="GD74" s="256">
        <f t="shared" si="623"/>
        <v>2.7495000000000003</v>
      </c>
      <c r="GE74" s="256">
        <f t="shared" si="624"/>
        <v>2.7495000000000003</v>
      </c>
      <c r="GF74" s="256">
        <f t="shared" si="625"/>
        <v>2.7495000000000003</v>
      </c>
      <c r="GG74" s="256">
        <f t="shared" si="626"/>
        <v>2.7495000000000003</v>
      </c>
      <c r="GH74" s="256">
        <f t="shared" si="627"/>
        <v>2.7495000000000003</v>
      </c>
      <c r="GI74" s="256">
        <f t="shared" si="628"/>
        <v>2.7495000000000003</v>
      </c>
      <c r="GJ74" s="256">
        <f t="shared" si="629"/>
        <v>2.7495000000000003</v>
      </c>
      <c r="GK74" s="256">
        <f t="shared" si="630"/>
        <v>2.7495000000000003</v>
      </c>
      <c r="GL74" s="61">
        <f t="shared" si="631"/>
        <v>2.6400000000000015</v>
      </c>
      <c r="GM74" s="57">
        <f t="shared" si="562"/>
        <v>-9.0354948002840612</v>
      </c>
      <c r="GN74" s="57">
        <f t="shared" si="563"/>
        <v>-3.0258605406294681</v>
      </c>
      <c r="GO74" s="57">
        <f t="shared" si="564"/>
        <v>-4.6573059657400186</v>
      </c>
      <c r="GP74" s="57">
        <f t="shared" si="565"/>
        <v>-6.2056979325997448</v>
      </c>
      <c r="GQ74" s="57">
        <f t="shared" si="566"/>
        <v>-7.4340710397281038</v>
      </c>
      <c r="GR74" s="57">
        <f t="shared" si="567"/>
        <v>-8.2048177238938695</v>
      </c>
      <c r="GS74" s="57">
        <f t="shared" si="568"/>
        <v>-8.8148340188775567</v>
      </c>
      <c r="GT74" s="57">
        <f t="shared" si="569"/>
        <v>-9.2353923654072325</v>
      </c>
      <c r="GU74" s="57">
        <f t="shared" si="570"/>
        <v>-9.9218208979568754</v>
      </c>
      <c r="GV74" s="57">
        <f t="shared" si="571"/>
        <v>0</v>
      </c>
      <c r="GW74" s="57">
        <f t="shared" si="572"/>
        <v>-12.067079470488093</v>
      </c>
      <c r="GX74" s="57">
        <f t="shared" si="573"/>
        <v>-9.5249767404423658</v>
      </c>
      <c r="GY74" s="57">
        <f t="shared" si="574"/>
        <v>-11.572386480122022</v>
      </c>
      <c r="GZ74" s="57">
        <f t="shared" si="575"/>
        <v>-10.42501855139912</v>
      </c>
      <c r="HA74" s="57">
        <f t="shared" si="576"/>
        <v>-9.8974361993503841</v>
      </c>
      <c r="HB74" s="57">
        <f t="shared" si="577"/>
        <v>-9.4561432265329426</v>
      </c>
      <c r="HC74" s="57">
        <f t="shared" si="578"/>
        <v>-9.4574243951192347</v>
      </c>
      <c r="HD74" s="57">
        <f t="shared" si="579"/>
        <v>-9.2439969723315567</v>
      </c>
      <c r="HE74" s="57">
        <f t="shared" si="580"/>
        <v>-9.2444048614905991</v>
      </c>
      <c r="HF74" s="57">
        <f t="shared" si="581"/>
        <v>-9.0353912025307181</v>
      </c>
      <c r="HG74" s="57">
        <f t="shared" si="582"/>
        <v>-9.0354023285520935</v>
      </c>
      <c r="HH74" s="61">
        <f t="shared" si="632"/>
        <v>2.6400000000000015</v>
      </c>
      <c r="HI74" s="57">
        <f t="shared" si="633"/>
        <v>9.0354948002840612</v>
      </c>
      <c r="HJ74" s="57">
        <f t="shared" si="634"/>
        <v>3.0258605406294681</v>
      </c>
      <c r="HK74" s="57">
        <f t="shared" si="635"/>
        <v>4.6573059657400186</v>
      </c>
      <c r="HL74" s="57">
        <f t="shared" si="636"/>
        <v>6.2056979325997448</v>
      </c>
      <c r="HM74" s="57">
        <f t="shared" si="637"/>
        <v>7.4340710397281038</v>
      </c>
      <c r="HN74" s="57">
        <f t="shared" si="638"/>
        <v>8.2048177238938695</v>
      </c>
      <c r="HO74" s="57">
        <f t="shared" si="639"/>
        <v>8.8148340188775567</v>
      </c>
      <c r="HP74" s="57">
        <f t="shared" si="640"/>
        <v>9.2353923654072325</v>
      </c>
      <c r="HQ74" s="57">
        <f t="shared" si="641"/>
        <v>9.9218208979568754</v>
      </c>
      <c r="HR74" s="57">
        <f t="shared" si="642"/>
        <v>0</v>
      </c>
      <c r="HS74" s="57">
        <f t="shared" si="643"/>
        <v>12.067079470488093</v>
      </c>
      <c r="HT74" s="57">
        <f t="shared" si="644"/>
        <v>9.5249767404423658</v>
      </c>
      <c r="HU74" s="57">
        <f t="shared" si="645"/>
        <v>11.572386480122022</v>
      </c>
      <c r="HV74" s="57">
        <f t="shared" si="646"/>
        <v>10.42501855139912</v>
      </c>
      <c r="HW74" s="57">
        <f t="shared" si="647"/>
        <v>9.8974361993503841</v>
      </c>
      <c r="HX74" s="57">
        <f t="shared" si="648"/>
        <v>9.4561432265329426</v>
      </c>
      <c r="HY74" s="57">
        <f t="shared" si="649"/>
        <v>9.4574243951192347</v>
      </c>
      <c r="HZ74" s="57">
        <f t="shared" si="650"/>
        <v>9.2439969723315567</v>
      </c>
      <c r="IA74" s="57">
        <f t="shared" si="651"/>
        <v>9.2444048614905991</v>
      </c>
      <c r="IB74" s="57">
        <f t="shared" si="652"/>
        <v>9.0353912025307181</v>
      </c>
      <c r="IC74" s="57">
        <f t="shared" si="653"/>
        <v>9.0354023285520935</v>
      </c>
      <c r="ID74" s="61">
        <f t="shared" si="654"/>
        <v>2.6400000000000015</v>
      </c>
      <c r="IE74" s="57">
        <f t="shared" si="655"/>
        <v>0</v>
      </c>
      <c r="IF74" s="57">
        <f t="shared" si="656"/>
        <v>0</v>
      </c>
      <c r="IG74" s="57">
        <f t="shared" si="657"/>
        <v>0</v>
      </c>
      <c r="IH74" s="57">
        <f t="shared" si="658"/>
        <v>0</v>
      </c>
      <c r="II74" s="57">
        <f t="shared" si="659"/>
        <v>0</v>
      </c>
      <c r="IJ74" s="57">
        <f t="shared" si="660"/>
        <v>0</v>
      </c>
      <c r="IK74" s="57">
        <f t="shared" si="661"/>
        <v>0</v>
      </c>
      <c r="IL74" s="57">
        <f t="shared" si="662"/>
        <v>0</v>
      </c>
      <c r="IM74" s="57">
        <f t="shared" si="663"/>
        <v>0</v>
      </c>
      <c r="IN74" s="57">
        <f t="shared" si="664"/>
        <v>0</v>
      </c>
      <c r="IO74" s="57">
        <f t="shared" si="665"/>
        <v>0</v>
      </c>
      <c r="IP74" s="57">
        <f t="shared" si="666"/>
        <v>0</v>
      </c>
      <c r="IQ74" s="57">
        <f t="shared" si="667"/>
        <v>0</v>
      </c>
      <c r="IR74" s="57">
        <f t="shared" si="668"/>
        <v>0</v>
      </c>
      <c r="IS74" s="57">
        <f t="shared" si="669"/>
        <v>0</v>
      </c>
      <c r="IT74" s="57">
        <f t="shared" si="670"/>
        <v>0</v>
      </c>
      <c r="IU74" s="57">
        <f t="shared" si="671"/>
        <v>0</v>
      </c>
      <c r="IV74" s="57">
        <f t="shared" si="672"/>
        <v>0</v>
      </c>
      <c r="IW74" s="57">
        <f t="shared" si="673"/>
        <v>0</v>
      </c>
      <c r="IX74" s="57">
        <f t="shared" si="674"/>
        <v>0</v>
      </c>
      <c r="IY74" s="57">
        <f t="shared" si="675"/>
        <v>0</v>
      </c>
      <c r="IZ74" s="61">
        <f t="shared" si="676"/>
        <v>2.6400000000000015</v>
      </c>
      <c r="JA74" s="256" t="e">
        <f t="shared" ref="JA74:JA108" si="773">IF(ABS(CG74)&gt;=$S$5,6,NA())</f>
        <v>#N/A</v>
      </c>
      <c r="JB74" s="256" t="e">
        <f t="shared" ref="JB74:JB108" si="774">IF(ABS(CH74)&gt;=$S$5,6,NA())</f>
        <v>#N/A</v>
      </c>
      <c r="JC74" s="256" t="e">
        <f t="shared" ref="JC74:JC108" si="775">IF(ABS(CI74)&gt;=$S$5,6,NA())</f>
        <v>#N/A</v>
      </c>
      <c r="JD74" s="256" t="e">
        <f t="shared" ref="JD74:JD108" si="776">IF(ABS(CJ74)&gt;=$S$5,6,NA())</f>
        <v>#N/A</v>
      </c>
      <c r="JE74" s="256" t="e">
        <f t="shared" ref="JE74:JE108" si="777">IF(ABS(CK74)&gt;=$S$5,6,NA())</f>
        <v>#N/A</v>
      </c>
      <c r="JF74" s="256" t="e">
        <f t="shared" ref="JF74:JF108" si="778">IF(ABS(CL74)&gt;=$S$5,6,NA())</f>
        <v>#N/A</v>
      </c>
      <c r="JG74" s="256" t="e">
        <f t="shared" ref="JG74:JG108" si="779">IF(ABS(CM74)&gt;=$S$5,6,NA())</f>
        <v>#N/A</v>
      </c>
      <c r="JH74" s="256" t="e">
        <f t="shared" ref="JH74:JH108" si="780">IF(ABS(CN74)&gt;=$S$5,6,NA())</f>
        <v>#N/A</v>
      </c>
      <c r="JI74" s="256" t="e">
        <f t="shared" ref="JI74:JI108" si="781">IF(ABS(CO74)&gt;=$S$5,6,NA())</f>
        <v>#N/A</v>
      </c>
      <c r="JJ74" s="256" t="e">
        <f t="shared" ref="JJ74:JJ108" si="782">IF(ABS(CP74)&gt;=$S$5,6,NA())</f>
        <v>#N/A</v>
      </c>
      <c r="JK74" s="256" t="e">
        <f t="shared" ref="JK74:JK108" si="783">IF(ABS(CQ74)&gt;=$S$5,6,NA())</f>
        <v>#N/A</v>
      </c>
      <c r="JL74" s="256" t="e">
        <f t="shared" ref="JL74:JL108" si="784">IF(ABS(CR74)&gt;=$S$5,6,NA())</f>
        <v>#N/A</v>
      </c>
      <c r="JM74" s="256" t="e">
        <f t="shared" ref="JM74:JM108" si="785">IF(ABS(CS74)&gt;=$S$5,6,NA())</f>
        <v>#N/A</v>
      </c>
      <c r="JN74" s="256" t="e">
        <f t="shared" ref="JN74:JN108" si="786">IF(ABS(CT74)&gt;=$S$5,6,NA())</f>
        <v>#N/A</v>
      </c>
      <c r="JO74" s="256" t="e">
        <f t="shared" ref="JO74:JO108" si="787">IF(ABS(CU74)&gt;=$S$5,6,NA())</f>
        <v>#N/A</v>
      </c>
      <c r="JP74" s="256" t="e">
        <f t="shared" ref="JP74:JP108" si="788">IF(ABS(CV74)&gt;=$S$5,6,NA())</f>
        <v>#N/A</v>
      </c>
      <c r="JQ74" s="256" t="e">
        <f t="shared" ref="JQ74:JQ108" si="789">IF(ABS(CW74)&gt;=$S$5,6,NA())</f>
        <v>#N/A</v>
      </c>
      <c r="JR74" s="256" t="e">
        <f t="shared" ref="JR74:JR108" si="790">IF(ABS(CX74)&gt;=$S$5,6,NA())</f>
        <v>#N/A</v>
      </c>
      <c r="JS74" s="256" t="e">
        <f t="shared" ref="JS74:JS108" si="791">IF(ABS(CY74)&gt;=$S$5,6,NA())</f>
        <v>#N/A</v>
      </c>
      <c r="JT74" s="256" t="e">
        <f t="shared" ref="JT74:JT108" si="792">IF(ABS(CZ74)&gt;=$S$5,6,NA())</f>
        <v>#N/A</v>
      </c>
      <c r="JU74" s="256" t="e">
        <f t="shared" ref="JU74:JU108" si="793">IF(ABS(DA74)&gt;=$S$5,6,NA())</f>
        <v>#N/A</v>
      </c>
      <c r="JV74" s="61">
        <f t="shared" si="677"/>
        <v>2.6400000000000015</v>
      </c>
      <c r="JW74" s="46">
        <f t="shared" si="678"/>
        <v>0</v>
      </c>
      <c r="JX74" s="46">
        <f t="shared" si="679"/>
        <v>0</v>
      </c>
      <c r="JY74" s="46">
        <f t="shared" si="680"/>
        <v>0</v>
      </c>
      <c r="JZ74" s="46">
        <f t="shared" si="681"/>
        <v>0</v>
      </c>
      <c r="KA74" s="46">
        <f t="shared" si="682"/>
        <v>0</v>
      </c>
      <c r="KB74" s="46">
        <f t="shared" si="683"/>
        <v>0</v>
      </c>
      <c r="KC74" s="46">
        <f t="shared" si="684"/>
        <v>0</v>
      </c>
      <c r="KD74" s="46">
        <f t="shared" si="685"/>
        <v>0</v>
      </c>
      <c r="KE74" s="46">
        <f t="shared" si="686"/>
        <v>0</v>
      </c>
      <c r="KF74" s="46">
        <f t="shared" si="687"/>
        <v>0</v>
      </c>
      <c r="KG74" s="46">
        <f t="shared" si="688"/>
        <v>0</v>
      </c>
      <c r="KH74" s="46">
        <f t="shared" si="689"/>
        <v>0</v>
      </c>
      <c r="KI74" s="46">
        <f t="shared" si="690"/>
        <v>0</v>
      </c>
      <c r="KJ74" s="46">
        <f t="shared" si="691"/>
        <v>0</v>
      </c>
      <c r="KK74" s="46">
        <f t="shared" si="692"/>
        <v>0</v>
      </c>
      <c r="KL74" s="46">
        <f t="shared" si="693"/>
        <v>0</v>
      </c>
      <c r="KM74" s="46">
        <f t="shared" si="694"/>
        <v>0</v>
      </c>
      <c r="KN74" s="46">
        <f t="shared" si="695"/>
        <v>0</v>
      </c>
      <c r="KO74" s="46">
        <f t="shared" si="696"/>
        <v>0</v>
      </c>
      <c r="KP74" s="46">
        <f t="shared" si="697"/>
        <v>0</v>
      </c>
      <c r="KQ74" s="46">
        <f t="shared" si="698"/>
        <v>0</v>
      </c>
      <c r="KR74" s="61">
        <f t="shared" si="699"/>
        <v>2.6400000000000015</v>
      </c>
      <c r="KS74" s="1">
        <f t="shared" si="700"/>
        <v>0</v>
      </c>
      <c r="KT74" s="1">
        <f t="shared" si="701"/>
        <v>0</v>
      </c>
      <c r="KU74" s="1">
        <f t="shared" si="702"/>
        <v>0</v>
      </c>
      <c r="KV74" s="1">
        <f t="shared" si="703"/>
        <v>0</v>
      </c>
      <c r="KW74" s="1">
        <f t="shared" si="704"/>
        <v>0</v>
      </c>
      <c r="KX74" s="1">
        <f t="shared" si="705"/>
        <v>0</v>
      </c>
      <c r="KY74" s="1">
        <f t="shared" si="706"/>
        <v>0</v>
      </c>
      <c r="KZ74" s="1">
        <f t="shared" si="707"/>
        <v>0</v>
      </c>
      <c r="LA74" s="1">
        <f t="shared" si="708"/>
        <v>1</v>
      </c>
      <c r="LB74" s="1">
        <f t="shared" si="709"/>
        <v>1</v>
      </c>
      <c r="LC74" s="1">
        <f t="shared" si="710"/>
        <v>1</v>
      </c>
      <c r="LD74" s="1">
        <f t="shared" si="711"/>
        <v>0</v>
      </c>
      <c r="LE74" s="1">
        <f t="shared" si="712"/>
        <v>0</v>
      </c>
      <c r="LF74" s="1">
        <f t="shared" si="713"/>
        <v>0</v>
      </c>
      <c r="LG74" s="1">
        <f t="shared" si="714"/>
        <v>0</v>
      </c>
      <c r="LH74" s="1">
        <f t="shared" si="715"/>
        <v>0</v>
      </c>
      <c r="LI74" s="1">
        <f t="shared" si="716"/>
        <v>0</v>
      </c>
      <c r="LJ74" s="1">
        <f t="shared" si="717"/>
        <v>0</v>
      </c>
      <c r="LK74" s="1">
        <f t="shared" si="718"/>
        <v>0</v>
      </c>
      <c r="LL74" s="1">
        <f t="shared" si="719"/>
        <v>0</v>
      </c>
      <c r="LM74" s="1">
        <f t="shared" si="720"/>
        <v>0</v>
      </c>
      <c r="LN74" s="61">
        <f t="shared" si="721"/>
        <v>2.6400000000000015</v>
      </c>
      <c r="LO74" s="57">
        <f t="shared" si="722"/>
        <v>0.73792764962639423</v>
      </c>
      <c r="LP74" s="57">
        <f t="shared" si="723"/>
        <v>13.851992313807166</v>
      </c>
      <c r="LQ74" s="57">
        <f t="shared" si="724"/>
        <v>12.696888812086453</v>
      </c>
      <c r="LR74" s="57">
        <f t="shared" si="725"/>
        <v>10.440765992334315</v>
      </c>
      <c r="LS74" s="57">
        <f t="shared" si="726"/>
        <v>7.4891322059087599</v>
      </c>
      <c r="LT74" s="57">
        <f t="shared" si="727"/>
        <v>4.3994433181853827</v>
      </c>
      <c r="LU74" s="57">
        <f t="shared" si="728"/>
        <v>2.2617543598664032</v>
      </c>
      <c r="LV74" s="57">
        <f t="shared" si="729"/>
        <v>0.64970417159615812</v>
      </c>
      <c r="LW74" s="57">
        <f t="shared" si="730"/>
        <v>0</v>
      </c>
      <c r="LX74" s="57">
        <f t="shared" si="731"/>
        <v>0</v>
      </c>
      <c r="LY74" s="57">
        <f t="shared" si="732"/>
        <v>0</v>
      </c>
      <c r="LZ74" s="57">
        <f t="shared" si="733"/>
        <v>8.2370859523665931</v>
      </c>
      <c r="MA74" s="57">
        <f t="shared" si="734"/>
        <v>5.236382706956622</v>
      </c>
      <c r="MB74" s="57">
        <f t="shared" si="735"/>
        <v>3.2018523789168696</v>
      </c>
      <c r="MC74" s="57">
        <f t="shared" si="736"/>
        <v>2.2663352976816928</v>
      </c>
      <c r="MD74" s="57">
        <f t="shared" si="737"/>
        <v>1.4838278610765494</v>
      </c>
      <c r="ME74" s="57">
        <f t="shared" si="738"/>
        <v>1.486099648773322</v>
      </c>
      <c r="MF74" s="57">
        <f t="shared" si="739"/>
        <v>1.1076468842967939</v>
      </c>
      <c r="MG74" s="57">
        <f t="shared" si="740"/>
        <v>1.108370159580834</v>
      </c>
      <c r="MH74" s="57">
        <f t="shared" si="741"/>
        <v>0.73774394850854219</v>
      </c>
      <c r="MI74" s="57">
        <f t="shared" si="742"/>
        <v>0.73776367733950665</v>
      </c>
      <c r="MJ74" s="61">
        <f t="shared" si="743"/>
        <v>2.6400000000000015</v>
      </c>
      <c r="MK74" s="57" t="e">
        <f t="shared" si="583"/>
        <v>#N/A</v>
      </c>
      <c r="ML74" s="57" t="e">
        <f t="shared" ref="ML74:ML108" si="794">IF(AND(ABS(CH74)&gt;0,EV74&gt;=DZ73,NH74&lt;&gt;0),3,NA())</f>
        <v>#N/A</v>
      </c>
      <c r="MM74" s="57" t="e">
        <f t="shared" ref="MM74:MM108" si="795">IF(AND(ABS(CI74)&gt;0,EW74&gt;=EA73,NI74&lt;&gt;0),3,NA())</f>
        <v>#N/A</v>
      </c>
      <c r="MN74" s="57" t="e">
        <f t="shared" ref="MN74:MN108" si="796">IF(AND(ABS(CJ74)&gt;0,EX74&gt;=EB73,NJ74&lt;&gt;0),3,NA())</f>
        <v>#N/A</v>
      </c>
      <c r="MO74" s="57" t="e">
        <f t="shared" ref="MO74:MO108" si="797">IF(AND(ABS(CK74)&gt;0,EY74&gt;=EC73,NK74&lt;&gt;0),3,NA())</f>
        <v>#N/A</v>
      </c>
      <c r="MP74" s="57" t="e">
        <f t="shared" ref="MP74:MP108" si="798">IF(AND(ABS(CL74)&gt;0,EZ74&gt;=ED73,NL74&lt;&gt;0),3,NA())</f>
        <v>#N/A</v>
      </c>
      <c r="MQ74" s="57" t="e">
        <f t="shared" ref="MQ74:MQ108" si="799">IF(AND(ABS(CM74)&gt;0,FA74&gt;=EE73,NM74&lt;&gt;0),3,NA())</f>
        <v>#N/A</v>
      </c>
      <c r="MR74" s="57" t="e">
        <f t="shared" ref="MR74:MR108" si="800">IF(AND(ABS(CN74)&gt;0,FB74&gt;=EF73,NN74&lt;&gt;0),3,NA())</f>
        <v>#N/A</v>
      </c>
      <c r="MS74" s="57" t="e">
        <f t="shared" ref="MS74:MS108" si="801">IF(AND(ABS(CO74)&gt;0,FC74&gt;=EG73,NO74&lt;&gt;0),3,NA())</f>
        <v>#N/A</v>
      </c>
      <c r="MT74" s="57" t="e">
        <f t="shared" ref="MT74:MT108" si="802">IF(AND(ABS(CP74)&gt;0,FD74&gt;=EH73,NP74&lt;&gt;0),3,NA())</f>
        <v>#N/A</v>
      </c>
      <c r="MU74" s="57" t="e">
        <f t="shared" ref="MU74:MU108" si="803">IF(AND(ABS(CQ74)&gt;0,FE74&gt;=EI73,NQ74&lt;&gt;0),3,NA())</f>
        <v>#N/A</v>
      </c>
      <c r="MV74" s="57" t="e">
        <f t="shared" ref="MV74:MV108" si="804">IF(AND(ABS(CR74)&gt;0,FF74&gt;=EJ73,NR74&lt;&gt;0),3,NA())</f>
        <v>#N/A</v>
      </c>
      <c r="MW74" s="57" t="e">
        <f t="shared" ref="MW74:MW108" si="805">IF(AND(ABS(CS74)&gt;0,FG74&gt;=EK73,NS74&lt;&gt;0),3,NA())</f>
        <v>#N/A</v>
      </c>
      <c r="MX74" s="57" t="e">
        <f t="shared" ref="MX74:MX108" si="806">IF(AND(ABS(CT74)&gt;0,FH74&gt;=EL73,NT74&lt;&gt;0),3,NA())</f>
        <v>#N/A</v>
      </c>
      <c r="MY74" s="57" t="e">
        <f t="shared" ref="MY74:MY108" si="807">IF(AND(ABS(CU74)&gt;0,FI74&gt;=EM73,NU74&lt;&gt;0),3,NA())</f>
        <v>#N/A</v>
      </c>
      <c r="MZ74" s="57" t="e">
        <f t="shared" ref="MZ74:MZ108" si="808">IF(AND(ABS(CV74)&gt;0,FJ74&gt;=EN73,NV74&lt;&gt;0),3,NA())</f>
        <v>#N/A</v>
      </c>
      <c r="NA74" s="57" t="e">
        <f t="shared" ref="NA74:NA108" si="809">IF(AND(ABS(CW74)&gt;0,FK74&gt;=EO73,NW74&lt;&gt;0),3,NA())</f>
        <v>#N/A</v>
      </c>
      <c r="NB74" s="57" t="e">
        <f t="shared" ref="NB74:NB108" si="810">IF(AND(ABS(CX74)&gt;0,FL74&gt;=EP73,NX74&lt;&gt;0),3,NA())</f>
        <v>#N/A</v>
      </c>
      <c r="NC74" s="57" t="e">
        <f t="shared" ref="NC74:NC108" si="811">IF(AND(ABS(CY74)&gt;0,FM74&gt;=EQ73,NY74&lt;&gt;0),3,NA())</f>
        <v>#N/A</v>
      </c>
      <c r="ND74" s="57" t="e">
        <f t="shared" ref="ND74:ND108" si="812">IF(AND(ABS(CZ74)&gt;0,FN74&gt;=ER73,NZ74&lt;&gt;0),3,NA())</f>
        <v>#N/A</v>
      </c>
      <c r="NE74" s="57" t="e">
        <f t="shared" ref="NE74:NE108" si="813">IF(AND(ABS(DA74)&gt;0,FO74&gt;=ES73,OA74&lt;&gt;0),3,NA())</f>
        <v>#N/A</v>
      </c>
      <c r="NF74" s="61">
        <f t="shared" si="744"/>
        <v>2.6400000000000015</v>
      </c>
      <c r="NG74" s="256">
        <f>IF(OY73=0,MIN('Drive Train'!$F$35-FQ73*$C$19*'Drive Train'!$F$39,NG73+$C$39)-$C$7,IF(LO73-1&lt;=0,0,IF($C$37=Motors!$C$30,MAX(MAX(NG$8:NG73)*-1,NG73-$C$39),MAX(0,MAX(NG$8:NG73)*-1,NG73-$C$39))))</f>
        <v>0</v>
      </c>
      <c r="NH74" s="256">
        <f>IF(OZ73=0,MIN('Drive Train'!$F$35-FR73*$C$19*'Drive Train'!$F$39,NH73+$C$39)-$C$7,IF(LP73-1&lt;=0,0,IF($C$37=Motors!$C$30,MAX(MAX(NH$8:NH73)*-1,NH73-$C$39),MAX(0,MAX(NH$8:NH73)*-1,NH73-$C$39))))</f>
        <v>0</v>
      </c>
      <c r="NI74" s="256">
        <f>IF(PA73=0,MIN('Drive Train'!$F$35-FS73*$C$19*'Drive Train'!$F$39,NI73+$C$39)-$C$7,IF(LQ73-1&lt;=0,0,IF($C$37=Motors!$C$30,MAX(MAX(NI$8:NI73)*-1,NI73-$C$39),MAX(0,MAX(NI$8:NI73)*-1,NI73-$C$39))))</f>
        <v>0</v>
      </c>
      <c r="NJ74" s="256">
        <f>IF(PB73=0,MIN('Drive Train'!$F$35-FT73*$C$19*'Drive Train'!$F$39,NJ73+$C$39)-$C$7,IF(LR73-1&lt;=0,0,IF($C$37=Motors!$C$30,MAX(MAX(NJ$8:NJ73)*-1,NJ73-$C$39),MAX(0,MAX(NJ$8:NJ73)*-1,NJ73-$C$39))))</f>
        <v>0</v>
      </c>
      <c r="NK74" s="256">
        <f>IF(PC73=0,MIN('Drive Train'!$F$35-FU73*$C$19*'Drive Train'!$F$39,NK73+$C$39)-$C$7,IF(LS73-1&lt;=0,0,IF($C$37=Motors!$C$30,MAX(MAX(NK$8:NK73)*-1,NK73-$C$39),MAX(0,MAX(NK$8:NK73)*-1,NK73-$C$39))))</f>
        <v>0</v>
      </c>
      <c r="NL74" s="256">
        <f>IF(PD73=0,MIN('Drive Train'!$F$35-FV73*$C$19*'Drive Train'!$F$39,NL73+$C$39)-$C$7,IF(LT73-1&lt;=0,0,IF($C$37=Motors!$C$30,MAX(MAX(NL$8:NL73)*-1,NL73-$C$39),MAX(0,MAX(NL$8:NL73)*-1,NL73-$C$39))))</f>
        <v>0</v>
      </c>
      <c r="NM74" s="256">
        <f>IF(PE73=0,MIN('Drive Train'!$F$35-FW73*$C$19*'Drive Train'!$F$39,NM73+$C$39)-$C$7,IF(LU73-1&lt;=0,0,IF($C$37=Motors!$C$30,MAX(MAX(NM$8:NM73)*-1,NM73-$C$39),MAX(0,MAX(NM$8:NM73)*-1,NM73-$C$39))))</f>
        <v>0</v>
      </c>
      <c r="NN74" s="256">
        <f>IF(PF73=0,MIN('Drive Train'!$F$35-FX73*$C$19*'Drive Train'!$F$39,NN73+$C$39)-$C$7,IF(LV73-1&lt;=0,0,IF($C$37=Motors!$C$30,MAX(MAX(NN$8:NN73)*-1,NN73-$C$39),MAX(0,MAX(NN$8:NN73)*-1,NN73-$C$39))))</f>
        <v>0</v>
      </c>
      <c r="NO74" s="256">
        <f>IF(PG73=0,MIN('Drive Train'!$F$35-FY73*$C$19*'Drive Train'!$F$39,NO73+$C$39)-$C$7,IF(LW73-1&lt;=0,0,IF($C$37=Motors!$C$30,MAX(MAX(NO$8:NO73)*-1,NO73-$C$39),MAX(0,MAX(NO$8:NO73)*-1,NO73-$C$39))))</f>
        <v>0</v>
      </c>
      <c r="NP74" s="256">
        <f>IF(PH73=0,MIN('Drive Train'!$F$35-FZ73*$C$19*'Drive Train'!$F$39,NP73+$C$39)-$C$7,IF(LX73-1&lt;=0,0,IF($C$37=Motors!$C$30,MAX(MAX(NP$8:NP73)*-1,NP73-$C$39),MAX(0,MAX(NP$8:NP73)*-1,NP73-$C$39))))</f>
        <v>0</v>
      </c>
      <c r="NQ74" s="256">
        <f>IF(PI73=0,MIN('Drive Train'!$F$35-GA73*$C$19*'Drive Train'!$F$39,NQ73+$C$39)-$C$7,IF(LY73-1&lt;=0,0,IF($C$37=Motors!$C$30,MAX(MAX(NQ$8:NQ73)*-1,NQ73-$C$39),MAX(0,MAX(NQ$8:NQ73)*-1,NQ73-$C$39))))</f>
        <v>0</v>
      </c>
      <c r="NR74" s="256">
        <f>IF(PJ73=0,MIN('Drive Train'!$F$35-GB73*$C$19*'Drive Train'!$F$39,NR73+$C$39)-$C$7,IF(LZ73-1&lt;=0,0,IF($C$37=Motors!$C$30,MAX(MAX(NR$8:NR73)*-1,NR73-$C$39),MAX(0,MAX(NR$8:NR73)*-1,NR73-$C$39))))</f>
        <v>0</v>
      </c>
      <c r="NS74" s="256">
        <f>IF(PK73=0,MIN('Drive Train'!$F$35-GC73*$C$19*'Drive Train'!$F$39,NS73+$C$39)-$C$7,IF(MA73-1&lt;=0,0,IF($C$37=Motors!$C$30,MAX(MAX(NS$8:NS73)*-1,NS73-$C$39),MAX(0,MAX(NS$8:NS73)*-1,NS73-$C$39))))</f>
        <v>0</v>
      </c>
      <c r="NT74" s="256">
        <f>IF(PL73=0,MIN('Drive Train'!$F$35-GD73*$C$19*'Drive Train'!$F$39,NT73+$C$39)-$C$7,IF(MB73-1&lt;=0,0,IF($C$37=Motors!$C$30,MAX(MAX(NT$8:NT73)*-1,NT73-$C$39),MAX(0,MAX(NT$8:NT73)*-1,NT73-$C$39))))</f>
        <v>0</v>
      </c>
      <c r="NU74" s="256">
        <f>IF(PM73=0,MIN('Drive Train'!$F$35-GE73*$C$19*'Drive Train'!$F$39,NU73+$C$39)-$C$7,IF(MC73-1&lt;=0,0,IF($C$37=Motors!$C$30,MAX(MAX(NU$8:NU73)*-1,NU73-$C$39),MAX(0,MAX(NU$8:NU73)*-1,NU73-$C$39))))</f>
        <v>0</v>
      </c>
      <c r="NV74" s="256">
        <f>IF(PN73=0,MIN('Drive Train'!$F$35-GF73*$C$19*'Drive Train'!$F$39,NV73+$C$39)-$C$7,IF(MD73-1&lt;=0,0,IF($C$37=Motors!$C$30,MAX(MAX(NV$8:NV73)*-1,NV73-$C$39),MAX(0,MAX(NV$8:NV73)*-1,NV73-$C$39))))</f>
        <v>0</v>
      </c>
      <c r="NW74" s="256">
        <f>IF(PO73=0,MIN('Drive Train'!$F$35-GG73*$C$19*'Drive Train'!$F$39,NW73+$C$39)-$C$7,IF(ME73-1&lt;=0,0,IF($C$37=Motors!$C$30,MAX(MAX(NW$8:NW73)*-1,NW73-$C$39),MAX(0,MAX(NW$8:NW73)*-1,NW73-$C$39))))</f>
        <v>0</v>
      </c>
      <c r="NX74" s="256">
        <f>IF(PP73=0,MIN('Drive Train'!$F$35-GH73*$C$19*'Drive Train'!$F$39,NX73+$C$39)-$C$7,IF(MF73-1&lt;=0,0,IF($C$37=Motors!$C$30,MAX(MAX(NX$8:NX73)*-1,NX73-$C$39),MAX(0,MAX(NX$8:NX73)*-1,NX73-$C$39))))</f>
        <v>0</v>
      </c>
      <c r="NY74" s="256">
        <f>IF(PQ73=0,MIN('Drive Train'!$F$35-GI73*$C$19*'Drive Train'!$F$39,NY73+$C$39)-$C$7,IF(MG73-1&lt;=0,0,IF($C$37=Motors!$C$30,MAX(MAX(NY$8:NY73)*-1,NY73-$C$39),MAX(0,MAX(NY$8:NY73)*-1,NY73-$C$39))))</f>
        <v>0</v>
      </c>
      <c r="NZ74" s="256">
        <f>IF(PR73=0,MIN('Drive Train'!$F$35-GJ73*$C$19*'Drive Train'!$F$39,NZ73+$C$39)-$C$7,IF(MH73-1&lt;=0,0,IF($C$37=Motors!$C$30,MAX(MAX(NZ$8:NZ73)*-1,NZ73-$C$39),MAX(0,MAX(NZ$8:NZ73)*-1,NZ73-$C$39))))</f>
        <v>0</v>
      </c>
      <c r="OA74" s="256">
        <f>IF(PS73=0,MIN('Drive Train'!$F$35-GK73*$C$19*'Drive Train'!$F$39,OA73+$C$39)-$C$7,IF(MI73-1&lt;=0,0,IF($C$37=Motors!$C$30,MAX(MAX(OA$8:OA73)*-1,OA73-$C$39),MAX(0,MAX(OA$8:OA73)*-1,OA73-$C$39))))</f>
        <v>0</v>
      </c>
      <c r="OB74" s="61">
        <f t="shared" si="745"/>
        <v>2.6400000000000015</v>
      </c>
      <c r="OC74" s="256">
        <f>'Drive Train'!$F$35-(FQ74*$C$13)*$C$19*'Drive Train'!$F$39</f>
        <v>12.23503</v>
      </c>
      <c r="OD74" s="256">
        <f>'Drive Train'!$F$35-(FR74*$C$13)*$C$19*'Drive Train'!$F$39</f>
        <v>12.23503</v>
      </c>
      <c r="OE74" s="256">
        <f>'Drive Train'!$F$35-(FS74*$C$13)*$C$19*'Drive Train'!$F$39</f>
        <v>12.23503</v>
      </c>
      <c r="OF74" s="256">
        <f>'Drive Train'!$F$35-(FT74*$C$13)*$C$19*'Drive Train'!$F$39</f>
        <v>12.23503</v>
      </c>
      <c r="OG74" s="256">
        <f>'Drive Train'!$F$35-(FU74*$C$13)*$C$19*'Drive Train'!$F$39</f>
        <v>12.23503</v>
      </c>
      <c r="OH74" s="256">
        <f>'Drive Train'!$F$35-(FV74*$C$13)*$C$19*'Drive Train'!$F$39</f>
        <v>12.23503</v>
      </c>
      <c r="OI74" s="256">
        <f>'Drive Train'!$F$35-(FW74*$C$13)*$C$19*'Drive Train'!$F$39</f>
        <v>12.23503</v>
      </c>
      <c r="OJ74" s="256">
        <f>'Drive Train'!$F$35-(FX74*$C$13)*$C$19*'Drive Train'!$F$39</f>
        <v>12.23503</v>
      </c>
      <c r="OK74" s="256">
        <f>'Drive Train'!$F$35-(FY74*$C$13)*$C$19*'Drive Train'!$F$39</f>
        <v>12.4</v>
      </c>
      <c r="OL74" s="256">
        <f>'Drive Train'!$F$35-(FZ74*$C$13)*$C$19*'Drive Train'!$F$39</f>
        <v>12.4</v>
      </c>
      <c r="OM74" s="256">
        <f>'Drive Train'!$F$35-(GA74*$C$13)*$C$19*'Drive Train'!$F$39</f>
        <v>12.4</v>
      </c>
      <c r="ON74" s="256">
        <f>'Drive Train'!$F$35-(GB74*$C$13)*$C$19*'Drive Train'!$F$39</f>
        <v>12.23503</v>
      </c>
      <c r="OO74" s="256">
        <f>'Drive Train'!$F$35-(GC74*$C$13)*$C$19*'Drive Train'!$F$39</f>
        <v>12.23503</v>
      </c>
      <c r="OP74" s="256">
        <f>'Drive Train'!$F$35-(GD74*$C$13)*$C$19*'Drive Train'!$F$39</f>
        <v>12.23503</v>
      </c>
      <c r="OQ74" s="256">
        <f>'Drive Train'!$F$35-(GE74*$C$13)*$C$19*'Drive Train'!$F$39</f>
        <v>12.23503</v>
      </c>
      <c r="OR74" s="256">
        <f>'Drive Train'!$F$35-(GF74*$C$13)*$C$19*'Drive Train'!$F$39</f>
        <v>12.23503</v>
      </c>
      <c r="OS74" s="256">
        <f>'Drive Train'!$F$35-(GG74*$C$13)*$C$19*'Drive Train'!$F$39</f>
        <v>12.23503</v>
      </c>
      <c r="OT74" s="256">
        <f>'Drive Train'!$F$35-(GH74*$C$13)*$C$19*'Drive Train'!$F$39</f>
        <v>12.23503</v>
      </c>
      <c r="OU74" s="256">
        <f>'Drive Train'!$F$35-(GI74*$C$13)*$C$19*'Drive Train'!$F$39</f>
        <v>12.23503</v>
      </c>
      <c r="OV74" s="256">
        <f>'Drive Train'!$F$35-(GJ74*$C$13)*$C$19*'Drive Train'!$F$39</f>
        <v>12.23503</v>
      </c>
      <c r="OW74" s="256">
        <f>'Drive Train'!$F$35-(GK74*$C$13)*$C$19*'Drive Train'!$F$39</f>
        <v>12.23503</v>
      </c>
      <c r="OX74" s="61">
        <f t="shared" si="746"/>
        <v>2.6400000000000015</v>
      </c>
      <c r="OY74" s="1">
        <f>IF(PU74&gt;='Drive Train'!$F$29,1,0)</f>
        <v>1</v>
      </c>
      <c r="OZ74" s="1">
        <f>IF(PV74&gt;='Drive Train'!$F$29,1,0)</f>
        <v>1</v>
      </c>
      <c r="PA74" s="1">
        <f>IF(PW74&gt;='Drive Train'!$F$29,1,0)</f>
        <v>1</v>
      </c>
      <c r="PB74" s="1">
        <f>IF(PX74&gt;='Drive Train'!$F$29,1,0)</f>
        <v>1</v>
      </c>
      <c r="PC74" s="1">
        <f>IF(PY74&gt;='Drive Train'!$F$29,1,0)</f>
        <v>1</v>
      </c>
      <c r="PD74" s="1">
        <f>IF(PZ74&gt;='Drive Train'!$F$29,1,0)</f>
        <v>1</v>
      </c>
      <c r="PE74" s="1">
        <f>IF(QA74&gt;='Drive Train'!$F$29,1,0)</f>
        <v>1</v>
      </c>
      <c r="PF74" s="1">
        <f>IF(QB74&gt;='Drive Train'!$F$29,1,0)</f>
        <v>1</v>
      </c>
      <c r="PG74" s="1">
        <f>IF(QC74&gt;='Drive Train'!$F$29,1,0)</f>
        <v>1</v>
      </c>
      <c r="PH74" s="1">
        <f>IF(QD74&gt;='Drive Train'!$F$29,1,0)</f>
        <v>1</v>
      </c>
      <c r="PI74" s="1">
        <f>IF(QE74&gt;='Drive Train'!$F$29,1,0)</f>
        <v>1</v>
      </c>
      <c r="PJ74" s="1">
        <f>IF(QF74&gt;='Drive Train'!$F$29,1,0)</f>
        <v>1</v>
      </c>
      <c r="PK74" s="1">
        <f>IF(QG74&gt;='Drive Train'!$F$29,1,0)</f>
        <v>1</v>
      </c>
      <c r="PL74" s="1">
        <f>IF(QH74&gt;='Drive Train'!$F$29,1,0)</f>
        <v>1</v>
      </c>
      <c r="PM74" s="1">
        <f>IF(QI74&gt;='Drive Train'!$F$29,1,0)</f>
        <v>1</v>
      </c>
      <c r="PN74" s="1">
        <f>IF(QJ74&gt;='Drive Train'!$F$29,1,0)</f>
        <v>1</v>
      </c>
      <c r="PO74" s="1">
        <f>IF(QK74&gt;='Drive Train'!$F$29,1,0)</f>
        <v>1</v>
      </c>
      <c r="PP74" s="1">
        <f>IF(QL74&gt;='Drive Train'!$F$29,1,0)</f>
        <v>1</v>
      </c>
      <c r="PQ74" s="1">
        <f>IF(QM74&gt;='Drive Train'!$F$29,1,0)</f>
        <v>1</v>
      </c>
      <c r="PR74" s="1">
        <f>IF(QN74&gt;='Drive Train'!$F$29,1,0)</f>
        <v>1</v>
      </c>
      <c r="PS74" s="1">
        <f>IF(QO74&gt;='Drive Train'!$F$29,1,0)</f>
        <v>1</v>
      </c>
      <c r="PT74" s="253">
        <f t="shared" si="747"/>
        <v>2.6400000000000015</v>
      </c>
      <c r="PU74" s="57">
        <f t="shared" si="748"/>
        <v>21.501634964032942</v>
      </c>
      <c r="PV74" s="57">
        <f t="shared" si="749"/>
        <v>25.95515948587558</v>
      </c>
      <c r="PW74" s="57">
        <f t="shared" si="750"/>
        <v>29.683072082294917</v>
      </c>
      <c r="PX74" s="57">
        <f t="shared" si="751"/>
        <v>30.381454789687215</v>
      </c>
      <c r="PY74" s="57">
        <f t="shared" si="752"/>
        <v>28.888788010754304</v>
      </c>
      <c r="PZ74" s="57">
        <f t="shared" si="753"/>
        <v>26.000721986793945</v>
      </c>
      <c r="QA74" s="57">
        <f t="shared" si="754"/>
        <v>23.557145459234924</v>
      </c>
      <c r="QB74" s="57">
        <f t="shared" si="755"/>
        <v>21.245932357161312</v>
      </c>
      <c r="QC74" s="57">
        <f t="shared" si="756"/>
        <v>19.808555857554829</v>
      </c>
      <c r="QD74" s="57">
        <f t="shared" si="757"/>
        <v>18.746947025028113</v>
      </c>
      <c r="QE74" s="57">
        <f t="shared" si="758"/>
        <v>17.929325619771099</v>
      </c>
      <c r="QF74" s="57">
        <f t="shared" si="759"/>
        <v>20.303267378204783</v>
      </c>
      <c r="QG74" s="57">
        <f t="shared" si="760"/>
        <v>21.374269918456534</v>
      </c>
      <c r="QH74" s="57">
        <f t="shared" si="761"/>
        <v>21.455304463195599</v>
      </c>
      <c r="QI74" s="57">
        <f t="shared" si="762"/>
        <v>21.502902541620976</v>
      </c>
      <c r="QJ74" s="57">
        <f t="shared" si="763"/>
        <v>21.296213139358471</v>
      </c>
      <c r="QK74" s="57">
        <f t="shared" si="764"/>
        <v>21.736444337067727</v>
      </c>
      <c r="QL74" s="57">
        <f t="shared" si="765"/>
        <v>21.583856752476997</v>
      </c>
      <c r="QM74" s="57">
        <f t="shared" si="766"/>
        <v>21.770468893914988</v>
      </c>
      <c r="QN74" s="57">
        <f t="shared" si="767"/>
        <v>21.442566175950397</v>
      </c>
      <c r="QO74" s="57">
        <f t="shared" si="768"/>
        <v>21.44829117400398</v>
      </c>
      <c r="QP74" s="61">
        <f t="shared" si="769"/>
        <v>2.6400000000000015</v>
      </c>
      <c r="QQ74" s="57">
        <f t="shared" si="584"/>
        <v>3.4695548865589357E-2</v>
      </c>
      <c r="QR74" s="57">
        <f t="shared" si="585"/>
        <v>3.4695548865589357E-2</v>
      </c>
      <c r="QS74" s="57">
        <f t="shared" si="586"/>
        <v>3.4695548865589357E-2</v>
      </c>
      <c r="QT74" s="57">
        <f t="shared" si="587"/>
        <v>3.4695548865589357E-2</v>
      </c>
      <c r="QU74" s="57">
        <f t="shared" si="588"/>
        <v>3.4695548865589357E-2</v>
      </c>
      <c r="QV74" s="57">
        <f t="shared" si="589"/>
        <v>3.4695548865589357E-2</v>
      </c>
      <c r="QW74" s="57">
        <f t="shared" si="590"/>
        <v>3.4695548865589357E-2</v>
      </c>
      <c r="QX74" s="57">
        <f t="shared" si="591"/>
        <v>3.4695548865589357E-2</v>
      </c>
      <c r="QY74" s="57">
        <f t="shared" si="592"/>
        <v>0</v>
      </c>
      <c r="QZ74" s="57">
        <f t="shared" si="593"/>
        <v>0</v>
      </c>
      <c r="RA74" s="57">
        <f t="shared" si="594"/>
        <v>0</v>
      </c>
      <c r="RB74" s="57">
        <f t="shared" si="595"/>
        <v>3.4695548865589357E-2</v>
      </c>
      <c r="RC74" s="57">
        <f t="shared" si="596"/>
        <v>3.4695548865589357E-2</v>
      </c>
      <c r="RD74" s="57">
        <f t="shared" si="597"/>
        <v>3.4695548865589357E-2</v>
      </c>
      <c r="RE74" s="57">
        <f t="shared" si="598"/>
        <v>3.4695548865589357E-2</v>
      </c>
      <c r="RF74" s="57">
        <f t="shared" si="599"/>
        <v>3.4695548865589357E-2</v>
      </c>
      <c r="RG74" s="57">
        <f t="shared" si="600"/>
        <v>3.4695548865589357E-2</v>
      </c>
      <c r="RH74" s="57">
        <f t="shared" si="601"/>
        <v>3.4695548865589357E-2</v>
      </c>
      <c r="RI74" s="57">
        <f t="shared" si="602"/>
        <v>3.4695548865589357E-2</v>
      </c>
      <c r="RJ74" s="57">
        <f t="shared" si="603"/>
        <v>3.4695548865589357E-2</v>
      </c>
      <c r="RK74" s="57">
        <f t="shared" si="604"/>
        <v>3.4695548865589357E-2</v>
      </c>
      <c r="RL74" s="61">
        <f t="shared" si="770"/>
        <v>2.6400000000000015</v>
      </c>
      <c r="RM74" s="2">
        <f>IF(AND(LO74&gt;=LO$6*'Drive Train'!$AA$52,LO74&lt;=LO$6*'Drive Train'!$AA$53,KS74=0,JW74=0,EU74&gt;0),$C$17,0)</f>
        <v>0</v>
      </c>
      <c r="RN74" s="2">
        <f>IF(AND(LP74&gt;=LP$6*'Drive Train'!$AA$52,LP74&lt;=LP$6*'Drive Train'!$AA$53,KT74=0,JX74=0,EV74&gt;0),$C$17,0)</f>
        <v>0</v>
      </c>
      <c r="RO74" s="2">
        <f>IF(AND(LQ74&gt;=LQ$6*'Drive Train'!$AA$52,LQ74&lt;=LQ$6*'Drive Train'!$AA$53,KU74=0,JY74=0,EW74&gt;0),$C$17,0)</f>
        <v>0</v>
      </c>
      <c r="RP74" s="2">
        <f>IF(AND(LR74&gt;=LR$6*'Drive Train'!$AA$52,LR74&lt;=LR$6*'Drive Train'!$AA$53,KV74=0,JZ74=0,EX74&gt;0),$C$17,0)</f>
        <v>0</v>
      </c>
      <c r="RQ74" s="2">
        <f>IF(AND(LS74&gt;=LS$6*'Drive Train'!$AA$52,LS74&lt;=LS$6*'Drive Train'!$AA$53,KW74=0,KA74=0,EY74&gt;0),$C$17,0)</f>
        <v>0</v>
      </c>
      <c r="RR74" s="2">
        <f>IF(AND(LT74&gt;=LT$6*'Drive Train'!$AA$52,LT74&lt;=LT$6*'Drive Train'!$AA$53,KX74=0,KB74=0,EZ74&gt;0),$C$17,0)</f>
        <v>0</v>
      </c>
      <c r="RS74" s="2">
        <f>IF(AND(LU74&gt;=LU$6*'Drive Train'!$AA$52,LU74&lt;=LU$6*'Drive Train'!$AA$53,KY74=0,KC74=0,FA74&gt;0),$C$17,0)</f>
        <v>0</v>
      </c>
      <c r="RT74" s="2">
        <f>IF(AND(LV74&gt;=LV$6*'Drive Train'!$AA$52,LV74&lt;=LV$6*'Drive Train'!$AA$53,KZ74=0,KD74=0,FB74&gt;0),$C$17,0)</f>
        <v>0</v>
      </c>
      <c r="RU74" s="2">
        <f>IF(AND(LW74&gt;=LW$6*'Drive Train'!$AA$52,LW74&lt;=LW$6*'Drive Train'!$AA$53,LA74=0,KE74=0,FC74&gt;0),$C$17,0)</f>
        <v>0</v>
      </c>
      <c r="RV74" s="2">
        <f>IF(AND(LX74&gt;=LX$6*'Drive Train'!$AA$52,LX74&lt;=LX$6*'Drive Train'!$AA$53,LB74=0,KF74=0,FD74&gt;0),$C$17,0)</f>
        <v>0</v>
      </c>
      <c r="RW74" s="2">
        <f>IF(AND(LY74&gt;=LY$6*'Drive Train'!$AA$52,LY74&lt;=LY$6*'Drive Train'!$AA$53,LC74=0,KG74=0,FE74&gt;0),$C$17,0)</f>
        <v>0</v>
      </c>
      <c r="RX74" s="2">
        <f>IF(AND(LZ74&gt;=LZ$6*'Drive Train'!$AA$52,LZ74&lt;=LZ$6*'Drive Train'!$AA$53,LD74=0,KH74=0,FF74&gt;0),$C$17,0)</f>
        <v>0</v>
      </c>
      <c r="RY74" s="2">
        <f>IF(AND(MA74&gt;=MA$6*'Drive Train'!$AA$52,MA74&lt;=MA$6*'Drive Train'!$AA$53,LE74=0,KI74=0,FG74&gt;0),$C$17,0)</f>
        <v>0</v>
      </c>
      <c r="RZ74" s="2">
        <f>IF(AND(MB74&gt;=MB$6*'Drive Train'!$AA$52,MB74&lt;=MB$6*'Drive Train'!$AA$53,LF74=0,KJ74=0,FH74&gt;0),$C$17,0)</f>
        <v>0</v>
      </c>
      <c r="SA74" s="2">
        <f>IF(AND(MC74&gt;=MC$6*'Drive Train'!$AA$52,MC74&lt;=MC$6*'Drive Train'!$AA$53,LG74=0,KK74=0,FI74&gt;0),$C$17,0)</f>
        <v>0</v>
      </c>
      <c r="SB74" s="2">
        <f>IF(AND(MD74&gt;=MD$6*'Drive Train'!$AA$52,MD74&lt;=MD$6*'Drive Train'!$AA$53,LH74=0,KL74=0,FJ74&gt;0),$C$17,0)</f>
        <v>0</v>
      </c>
      <c r="SC74" s="2">
        <f>IF(AND(ME74&gt;=ME$6*'Drive Train'!$AA$52,ME74&lt;=ME$6*'Drive Train'!$AA$53,LI74=0,KM74=0,FK74&gt;0),$C$17,0)</f>
        <v>0</v>
      </c>
      <c r="SD74" s="2">
        <f>IF(AND(MF74&gt;=MF$6*'Drive Train'!$AA$52,MF74&lt;=MF$6*'Drive Train'!$AA$53,LJ74=0,KN74=0,FL74&gt;0),$C$17,0)</f>
        <v>0</v>
      </c>
      <c r="SE74" s="2">
        <f>IF(AND(MG74&gt;=MG$6*'Drive Train'!$AA$52,MG74&lt;=MG$6*'Drive Train'!$AA$53,LK74=0,KO74=0,FM74&gt;0),$C$17,0)</f>
        <v>0</v>
      </c>
      <c r="SF74" s="2">
        <f>IF(AND(MH74&gt;=MH$6*'Drive Train'!$AA$52,MH74&lt;=MH$6*'Drive Train'!$AA$53,LL74=0,KP74=0,FN74&gt;0),$C$17,0)</f>
        <v>0</v>
      </c>
      <c r="SG74" s="2">
        <f>IF(AND(MI74&gt;=MI$6*'Drive Train'!$AA$52,MI74&lt;=MI$6*'Drive Train'!$AA$53,LM74=0,KQ74=0,FO74&gt;0),$C$17,0)</f>
        <v>0</v>
      </c>
      <c r="SH74" s="61">
        <f t="shared" si="771"/>
        <v>2.6400000000000015</v>
      </c>
      <c r="SI74" s="2">
        <f>IF(AND(EU74&lt;0,KS74=0,LO74&gt;=LO$6*'Drive Train'!$AA$52,LO74&lt;=LO$6*'Drive Train'!$AA$53,OY74=1,JW74=0),$C$17,0)</f>
        <v>0</v>
      </c>
      <c r="SJ74" s="2">
        <f>IF(AND(EV74&lt;0,KT74=0,LP74&gt;=LP$6*'Drive Train'!$AA$52,LP74&lt;=LP$6*'Drive Train'!$AA$53,OZ74=1,JX74=0),$C$17,0)</f>
        <v>0.04</v>
      </c>
      <c r="SK74" s="2">
        <f>IF(AND(EW74&lt;0,KU74=0,LQ74&gt;=LQ$6*'Drive Train'!$AA$52,LQ74&lt;=LQ$6*'Drive Train'!$AA$53,PA74=1,JY74=0),$C$17,0)</f>
        <v>0.04</v>
      </c>
      <c r="SL74" s="2">
        <f>IF(AND(EX74&lt;0,KV74=0,LR74&gt;=LR$6*'Drive Train'!$AA$52,LR74&lt;=LR$6*'Drive Train'!$AA$53,PB74=1,JZ74=0),$C$17,0)</f>
        <v>0.04</v>
      </c>
      <c r="SM74" s="2">
        <f>IF(AND(EY74&lt;0,KW74=0,LS74&gt;=LS$6*'Drive Train'!$AA$52,LS74&lt;=LS$6*'Drive Train'!$AA$53,PC74=1,KA74=0),$C$17,0)</f>
        <v>0</v>
      </c>
      <c r="SN74" s="2">
        <f>IF(AND(EZ74&lt;0,KX74=0,LT74&gt;=LT$6*'Drive Train'!$AA$52,LT74&lt;=LT$6*'Drive Train'!$AA$53,PD74=1,KB74=0),$C$17,0)</f>
        <v>0</v>
      </c>
      <c r="SO74" s="2">
        <f>IF(AND(FA74&lt;0,KY74=0,LU74&gt;=LU$6*'Drive Train'!$AA$52,LU74&lt;=LU$6*'Drive Train'!$AA$53,PE74=1,KC74=0),$C$17,0)</f>
        <v>0</v>
      </c>
      <c r="SP74" s="2">
        <f>IF(AND(FB74&lt;0,KZ74=0,LV74&gt;=LV$6*'Drive Train'!$AA$52,LV74&lt;=LV$6*'Drive Train'!$AA$53,PF74=1,KD74=0),$C$17,0)</f>
        <v>0</v>
      </c>
      <c r="SQ74" s="2">
        <f>IF(AND(FC74&lt;0,LA74=0,LW74&gt;=LW$6*'Drive Train'!$AA$52,LW74&lt;=LW$6*'Drive Train'!$AA$53,PG74=1,KE74=0),$C$17,0)</f>
        <v>0</v>
      </c>
      <c r="SR74" s="2">
        <f>IF(AND(FD74&lt;0,LB74=0,LX74&gt;=LX$6*'Drive Train'!$AA$52,LX74&lt;=LX$6*'Drive Train'!$AA$53,PH74=1,KF74=0),$C$17,0)</f>
        <v>0</v>
      </c>
      <c r="SS74" s="2">
        <f>IF(AND(FE74&lt;0,LC74=0,LY74&gt;=LY$6*'Drive Train'!$AA$52,LY74&lt;=LY$6*'Drive Train'!$AA$53,PI74=1,KG74=0),$C$17,0)</f>
        <v>0</v>
      </c>
      <c r="ST74" s="2">
        <f>IF(AND(FF74&lt;0,LD74=0,LZ74&gt;=LZ$6*'Drive Train'!$AA$52,LZ74&lt;=LZ$6*'Drive Train'!$AA$53,PJ74=1,KH74=0),$C$17,0)</f>
        <v>0.04</v>
      </c>
      <c r="SU74" s="2">
        <f>IF(AND(FG74&lt;0,LE74=0,MA74&gt;=MA$6*'Drive Train'!$AA$52,MA74&lt;=MA$6*'Drive Train'!$AA$53,PK74=1,KI74=0),$C$17,0)</f>
        <v>0</v>
      </c>
      <c r="SV74" s="2">
        <f>IF(AND(FH74&lt;0,LF74=0,MB74&gt;=MB$6*'Drive Train'!$AA$52,MB74&lt;=MB$6*'Drive Train'!$AA$53,PL74=1,KJ74=0),$C$17,0)</f>
        <v>0</v>
      </c>
      <c r="SW74" s="2">
        <f>IF(AND(FI74&lt;0,LG74=0,MC74&gt;=MC$6*'Drive Train'!$AA$52,MC74&lt;=MC$6*'Drive Train'!$AA$53,PM74=1,KK74=0),$C$17,0)</f>
        <v>0</v>
      </c>
      <c r="SX74" s="2">
        <f>IF(AND(FJ74&lt;0,LH74=0,MD74&gt;=MD$6*'Drive Train'!$AA$52,MD74&lt;=MD$6*'Drive Train'!$AA$53,PN74=1,KL74=0),$C$17,0)</f>
        <v>0</v>
      </c>
      <c r="SY74" s="2">
        <f>IF(AND(FK74&lt;0,LI74=0,ME74&gt;=ME$6*'Drive Train'!$AA$52,ME74&lt;=ME$6*'Drive Train'!$AA$53,PO74=1,KM74=0),$C$17,0)</f>
        <v>0</v>
      </c>
      <c r="SZ74" s="2">
        <f>IF(AND(FL74&lt;0,LJ74=0,MF74&gt;=MF$6*'Drive Train'!$AA$52,MF74&lt;=MF$6*'Drive Train'!$AA$53,PP74=1,KN74=0),$C$17,0)</f>
        <v>0</v>
      </c>
      <c r="TA74" s="2">
        <f>IF(AND(FM74&lt;0,LK74=0,MG74&gt;=MG$6*'Drive Train'!$AA$52,MG74&lt;=MG$6*'Drive Train'!$AA$53,PQ74=1,KO74=0),$C$17,0)</f>
        <v>0</v>
      </c>
      <c r="TB74" s="2">
        <f>IF(AND(FN74&lt;0,LL74=0,MH74&gt;=MH$6*'Drive Train'!$AA$52,MH74&lt;=MH$6*'Drive Train'!$AA$53,PR74=1,KP74=0),$C$17,0)</f>
        <v>0</v>
      </c>
      <c r="TC74" s="2">
        <f>IF(AND(FO74&lt;0,LM74=0,MI74&gt;=MI$6*'Drive Train'!$AA$52,MI74&lt;=MI$6*'Drive Train'!$AA$53,PS74=1,KQ74=0),$C$17,0)</f>
        <v>0</v>
      </c>
      <c r="TD74" s="144">
        <f t="shared" si="772"/>
        <v>2.6400000000000015</v>
      </c>
    </row>
    <row r="75" spans="2:524" x14ac:dyDescent="0.2">
      <c r="B75" s="20"/>
      <c r="C75" s="22"/>
      <c r="F75" s="133" t="s">
        <v>136</v>
      </c>
      <c r="G75" s="133">
        <v>25</v>
      </c>
      <c r="H75" s="133" t="s">
        <v>137</v>
      </c>
      <c r="I75" s="46">
        <f>'Drive Train'!AA50</f>
        <v>60</v>
      </c>
      <c r="J75" s="133" t="s">
        <v>138</v>
      </c>
      <c r="K75" s="133">
        <f>(I75-G75)/9</f>
        <v>3.8888888888888888</v>
      </c>
      <c r="R75" s="63">
        <f t="shared" si="605"/>
        <v>2.6800000000000015</v>
      </c>
      <c r="S75" s="2">
        <f>NG75/'Drive Train'!$F$35</f>
        <v>0</v>
      </c>
      <c r="T75" s="2">
        <f>NH75/'Drive Train'!$F$35</f>
        <v>0</v>
      </c>
      <c r="U75" s="2">
        <f>NI75/'Drive Train'!$F$35</f>
        <v>0</v>
      </c>
      <c r="V75" s="2">
        <f>NJ75/'Drive Train'!$F$35</f>
        <v>0</v>
      </c>
      <c r="W75" s="2">
        <f>NK75/'Drive Train'!$F$35</f>
        <v>0</v>
      </c>
      <c r="X75" s="2">
        <f>NL75/'Drive Train'!$F$35</f>
        <v>0</v>
      </c>
      <c r="Y75" s="2">
        <f>NM75/'Drive Train'!$F$35</f>
        <v>0</v>
      </c>
      <c r="Z75" s="2">
        <f>NN75/'Drive Train'!$F$35</f>
        <v>0</v>
      </c>
      <c r="AA75" s="2">
        <f>NO75/'Drive Train'!$F$35</f>
        <v>0</v>
      </c>
      <c r="AB75" s="2">
        <f>NP75/'Drive Train'!$F$35</f>
        <v>0</v>
      </c>
      <c r="AC75" s="2">
        <f>NQ75/'Drive Train'!$F$35</f>
        <v>0</v>
      </c>
      <c r="AD75" s="2">
        <f>NR75/'Drive Train'!$F$35</f>
        <v>0</v>
      </c>
      <c r="AE75" s="2">
        <f>NS75/'Drive Train'!$F$35</f>
        <v>0</v>
      </c>
      <c r="AF75" s="2">
        <f>NT75/'Drive Train'!$F$35</f>
        <v>0</v>
      </c>
      <c r="AG75" s="2">
        <f>NU75/'Drive Train'!$F$35</f>
        <v>0</v>
      </c>
      <c r="AH75" s="2">
        <f>NV75/'Drive Train'!$F$35</f>
        <v>0</v>
      </c>
      <c r="AI75" s="2">
        <f>NW75/'Drive Train'!$F$35</f>
        <v>0</v>
      </c>
      <c r="AJ75" s="2">
        <f>NX75/'Drive Train'!$F$35</f>
        <v>0</v>
      </c>
      <c r="AK75" s="2">
        <f>NY75/'Drive Train'!$F$35</f>
        <v>0</v>
      </c>
      <c r="AL75" s="2">
        <f>NZ75/'Drive Train'!$F$35</f>
        <v>0</v>
      </c>
      <c r="AM75" s="2">
        <f>OA75/'Drive Train'!$F$35</f>
        <v>0</v>
      </c>
      <c r="AN75" s="61">
        <f t="shared" si="606"/>
        <v>2.6800000000000015</v>
      </c>
      <c r="AO75" s="46">
        <f>LO75*12*60/(PI() * 'Drive Train'!$F$15)/S$6*ABS(S75)</f>
        <v>0</v>
      </c>
      <c r="AP75" s="46">
        <f>LP75*12*60/(PI() * 'Drive Train'!$F$15)/T$6*ABS(T75)</f>
        <v>0</v>
      </c>
      <c r="AQ75" s="46">
        <f>LQ75*12*60/(PI() * 'Drive Train'!$F$15)/U$6*ABS(U75)</f>
        <v>0</v>
      </c>
      <c r="AR75" s="46">
        <f>LR75*12*60/(PI() * 'Drive Train'!$F$15)/V$6*ABS(V75)</f>
        <v>0</v>
      </c>
      <c r="AS75" s="46">
        <f>LS75*12*60/(PI() * 'Drive Train'!$F$15)/W$6*ABS(W75)</f>
        <v>0</v>
      </c>
      <c r="AT75" s="46">
        <f>LT75*12*60/(PI() * 'Drive Train'!$F$15)/X$6*ABS(X75)</f>
        <v>0</v>
      </c>
      <c r="AU75" s="46">
        <f>LU75*12*60/(PI() * 'Drive Train'!$F$15)/Y$6*ABS(Y75)</f>
        <v>0</v>
      </c>
      <c r="AV75" s="46">
        <f>LV75*12*60/(PI() * 'Drive Train'!$F$15)/Z$6*ABS(Z75)</f>
        <v>0</v>
      </c>
      <c r="AW75" s="46">
        <f>LW75*12*60/(PI() * 'Drive Train'!$F$15)/AA$6*ABS(AA75)</f>
        <v>0</v>
      </c>
      <c r="AX75" s="46">
        <f>LX75*12*60/(PI() * 'Drive Train'!$F$15)/AB$6*ABS(AB75)</f>
        <v>0</v>
      </c>
      <c r="AY75" s="46">
        <f>LY75*12*60/(PI() * 'Drive Train'!$F$15)/AC$6*ABS(AC75)</f>
        <v>0</v>
      </c>
      <c r="AZ75" s="46">
        <f>LZ75*12*60/(PI() * 'Drive Train'!$F$15)/AD$6*ABS(AD75)</f>
        <v>0</v>
      </c>
      <c r="BA75" s="46">
        <f>MA75*12*60/(PI() * 'Drive Train'!$F$15)/AE$6*ABS(AE75)</f>
        <v>0</v>
      </c>
      <c r="BB75" s="46">
        <f>MB75*12*60/(PI() * 'Drive Train'!$F$15)/AF$6*ABS(AF75)</f>
        <v>0</v>
      </c>
      <c r="BC75" s="46">
        <f>MC75*12*60/(PI() * 'Drive Train'!$F$15)/AG$6*ABS(AG75)</f>
        <v>0</v>
      </c>
      <c r="BD75" s="46">
        <f>MD75*12*60/(PI() * 'Drive Train'!$F$15)/AH$6*ABS(AH75)</f>
        <v>0</v>
      </c>
      <c r="BE75" s="46">
        <f>ME75*12*60/(PI() * 'Drive Train'!$F$15)/AI$6*ABS(AI75)</f>
        <v>0</v>
      </c>
      <c r="BF75" s="46">
        <f>MF75*12*60/(PI() * 'Drive Train'!$F$15)/AJ$6*ABS(AJ75)</f>
        <v>0</v>
      </c>
      <c r="BG75" s="46">
        <f>MG75*12*60/(PI() * 'Drive Train'!$F$15)/AK$6*ABS(AK75)</f>
        <v>0</v>
      </c>
      <c r="BH75" s="46">
        <f>MH75*12*60/(PI() * 'Drive Train'!$F$15)/AL$6*ABS(AL75)</f>
        <v>0</v>
      </c>
      <c r="BI75" s="46">
        <f>MI75*12*60/(PI() * 'Drive Train'!$F$15)/AM$6*ABS(AM75)</f>
        <v>0</v>
      </c>
      <c r="BJ75" s="61">
        <f t="shared" si="538"/>
        <v>2.6800000000000015</v>
      </c>
      <c r="BK75" s="2">
        <f>IF(OR(KS74=1,AND($C$37=Motors!$C$32,OY74=1)),0,IF(NG75=0,-(CG74+$C$15)/($C$14-$C$15)*$C$12,($C$11*S75-AO75)/($C$11*S75)*$C$12*S75))</f>
        <v>0</v>
      </c>
      <c r="BL75" s="2">
        <f>IF(OR(KT74=1,AND($C$37=Motors!$C$32,OZ74=1)),0,IF(NH75=0,-(CH74+$C$15)/($C$14-$C$15)*$C$12,($C$11*T75-AP75)/($C$11*T75)*$C$12*T75))</f>
        <v>0</v>
      </c>
      <c r="BM75" s="2">
        <f>IF(OR(KU74=1,AND($C$37=Motors!$C$32,PA74=1)),0,IF(NI75=0,-(CI74+$C$15)/($C$14-$C$15)*$C$12,($C$11*U75-AQ75)/($C$11*U75)*$C$12*U75))</f>
        <v>0</v>
      </c>
      <c r="BN75" s="2">
        <f>IF(OR(KV74=1,AND($C$37=Motors!$C$32,PB74=1)),0,IF(NJ75=0,-(CJ74+$C$15)/($C$14-$C$15)*$C$12,($C$11*V75-AR75)/($C$11*V75)*$C$12*V75))</f>
        <v>0</v>
      </c>
      <c r="BO75" s="2">
        <f>IF(OR(KW74=1,AND($C$37=Motors!$C$32,PC74=1)),0,IF(NK75=0,-(CK74+$C$15)/($C$14-$C$15)*$C$12,($C$11*W75-AS75)/($C$11*W75)*$C$12*W75))</f>
        <v>0</v>
      </c>
      <c r="BP75" s="2">
        <f>IF(OR(KX74=1,AND($C$37=Motors!$C$32,PD74=1)),0,IF(NL75=0,-(CL74+$C$15)/($C$14-$C$15)*$C$12,($C$11*X75-AT75)/($C$11*X75)*$C$12*X75))</f>
        <v>0</v>
      </c>
      <c r="BQ75" s="2">
        <f>IF(OR(KY74=1,AND($C$37=Motors!$C$32,PE74=1)),0,IF(NM75=0,-(CM74+$C$15)/($C$14-$C$15)*$C$12,($C$11*Y75-AU75)/($C$11*Y75)*$C$12*Y75))</f>
        <v>0</v>
      </c>
      <c r="BR75" s="2">
        <f>IF(OR(KZ74=1,AND($C$37=Motors!$C$32,PF74=1)),0,IF(NN75=0,-(CN74+$C$15)/($C$14-$C$15)*$C$12,($C$11*Z75-AV75)/($C$11*Z75)*$C$12*Z75))</f>
        <v>0</v>
      </c>
      <c r="BS75" s="2">
        <f>IF(OR(LA74=1,AND($C$37=Motors!$C$32,PG74=1)),0,IF(NO75=0,-(CO74+$C$15)/($C$14-$C$15)*$C$12,($C$11*AA75-AW75)/($C$11*AA75)*$C$12*AA75))</f>
        <v>0</v>
      </c>
      <c r="BT75" s="2">
        <f>IF(OR(LB74=1,AND($C$37=Motors!$C$32,PH74=1)),0,IF(NP75=0,-(CP74+$C$15)/($C$14-$C$15)*$C$12,($C$11*AB75-AX75)/($C$11*AB75)*$C$12*AB75))</f>
        <v>0</v>
      </c>
      <c r="BU75" s="2">
        <f>IF(OR(LC74=1,AND($C$37=Motors!$C$32,PI74=1)),0,IF(NQ75=0,-(CQ74+$C$15)/($C$14-$C$15)*$C$12,($C$11*AC75-AY75)/($C$11*AC75)*$C$12*AC75))</f>
        <v>0</v>
      </c>
      <c r="BV75" s="2">
        <f>IF(OR(LD74=1,AND($C$37=Motors!$C$32,PJ74=1)),0,IF(NR75=0,-(CR74+$C$15)/($C$14-$C$15)*$C$12,($C$11*AD75-AZ75)/($C$11*AD75)*$C$12*AD75))</f>
        <v>0</v>
      </c>
      <c r="BW75" s="2">
        <f>IF(OR(LE74=1,AND($C$37=Motors!$C$32,PK74=1)),0,IF(NS75=0,-(CS74+$C$15)/($C$14-$C$15)*$C$12,($C$11*AE75-BA75)/($C$11*AE75)*$C$12*AE75))</f>
        <v>0</v>
      </c>
      <c r="BX75" s="2">
        <f>IF(OR(LF74=1,AND($C$37=Motors!$C$32,PL74=1)),0,IF(NT75=0,-(CT74+$C$15)/($C$14-$C$15)*$C$12,($C$11*AF75-BB75)/($C$11*AF75)*$C$12*AF75))</f>
        <v>0</v>
      </c>
      <c r="BY75" s="2">
        <f>IF(OR(LG74=1,AND($C$37=Motors!$C$32,PM74=1)),0,IF(NU75=0,-(CU74+$C$15)/($C$14-$C$15)*$C$12,($C$11*AG75-BC75)/($C$11*AG75)*$C$12*AG75))</f>
        <v>0</v>
      </c>
      <c r="BZ75" s="2">
        <f>IF(OR(LH74=1,AND($C$37=Motors!$C$32,PN74=1)),0,IF(NV75=0,-(CV74+$C$15)/($C$14-$C$15)*$C$12,($C$11*AH75-BD75)/($C$11*AH75)*$C$12*AH75))</f>
        <v>0</v>
      </c>
      <c r="CA75" s="2">
        <f>IF(OR(LI74=1,AND($C$37=Motors!$C$32,PO74=1)),0,IF(NW75=0,-(CW74+$C$15)/($C$14-$C$15)*$C$12,($C$11*AI75-BE75)/($C$11*AI75)*$C$12*AI75))</f>
        <v>0</v>
      </c>
      <c r="CB75" s="2">
        <f>IF(OR(LJ74=1,AND($C$37=Motors!$C$32,PP74=1)),0,IF(NX75=0,-(CX74+$C$15)/($C$14-$C$15)*$C$12,($C$11*AJ75-BF75)/($C$11*AJ75)*$C$12*AJ75))</f>
        <v>0</v>
      </c>
      <c r="CC75" s="2">
        <f>IF(OR(LK74=1,AND($C$37=Motors!$C$32,PQ74=1)),0,IF(NY75=0,-(CY74+$C$15)/($C$14-$C$15)*$C$12,($C$11*AK75-BG75)/($C$11*AK75)*$C$12*AK75))</f>
        <v>0</v>
      </c>
      <c r="CD75" s="2">
        <f>IF(OR(LL74=1,AND($C$37=Motors!$C$32,PR74=1)),0,IF(NZ75=0,-(CZ74+$C$15)/($C$14-$C$15)*$C$12,($C$11*AL75-BH75)/($C$11*AL75)*$C$12*AL75))</f>
        <v>0</v>
      </c>
      <c r="CE75" s="2">
        <f>IF(OR(LM74=1,AND($C$37=Motors!$C$32,PS74=1)),0,IF(OA75=0,-(DA74+$C$15)/($C$14-$C$15)*$C$12,($C$11*AM75-BI75)/($C$11*AM75)*$C$12*AM75))</f>
        <v>0</v>
      </c>
      <c r="CF75" s="61">
        <f t="shared" si="539"/>
        <v>2.6800000000000015</v>
      </c>
      <c r="CG75" s="57">
        <f>IF(AND(KS74=1,OY74=1),0,ABS(BK75/$C$12*($C$14-$C$15)+$C$15) *'Drive Train'!$AA$49 + CG74*(1-'Drive Train'!$AA$49))</f>
        <v>2.7495000000000003</v>
      </c>
      <c r="CH75" s="57">
        <f>IF(AND(KT74=1,OZ74=1),0,ABS(BL75/$C$12*($C$14-$C$15)+$C$15) *'Drive Train'!$AA$49 + CH74*(1-'Drive Train'!$AA$49))</f>
        <v>2.7495000000000003</v>
      </c>
      <c r="CI75" s="57">
        <f>IF(AND(KU74=1,PA74=1),0,ABS(BM75/$C$12*($C$14-$C$15)+$C$15) *'Drive Train'!$AA$49 + CI74*(1-'Drive Train'!$AA$49))</f>
        <v>2.7495000000000003</v>
      </c>
      <c r="CJ75" s="57">
        <f>IF(AND(KV74=1,PB74=1),0,ABS(BN75/$C$12*($C$14-$C$15)+$C$15) *'Drive Train'!$AA$49 + CJ74*(1-'Drive Train'!$AA$49))</f>
        <v>2.7495000000000003</v>
      </c>
      <c r="CK75" s="57">
        <f>IF(AND(KW74=1,PC74=1),0,ABS(BO75/$C$12*($C$14-$C$15)+$C$15) *'Drive Train'!$AA$49 + CK74*(1-'Drive Train'!$AA$49))</f>
        <v>2.7495000000000003</v>
      </c>
      <c r="CL75" s="57">
        <f>IF(AND(KX74=1,PD74=1),0,ABS(BP75/$C$12*($C$14-$C$15)+$C$15) *'Drive Train'!$AA$49 + CL74*(1-'Drive Train'!$AA$49))</f>
        <v>2.7495000000000003</v>
      </c>
      <c r="CM75" s="57">
        <f>IF(AND(KY74=1,PE74=1),0,ABS(BQ75/$C$12*($C$14-$C$15)+$C$15) *'Drive Train'!$AA$49 + CM74*(1-'Drive Train'!$AA$49))</f>
        <v>2.7495000000000003</v>
      </c>
      <c r="CN75" s="57">
        <f>IF(AND(KZ74=1,PF74=1),0,ABS(BR75/$C$12*($C$14-$C$15)+$C$15) *'Drive Train'!$AA$49 + CN74*(1-'Drive Train'!$AA$49))</f>
        <v>2.7495000000000003</v>
      </c>
      <c r="CO75" s="57">
        <f>IF(AND(LA74=1,PG74=1),0,ABS(BS75/$C$12*($C$14-$C$15)+$C$15) *'Drive Train'!$AA$49 + CO74*(1-'Drive Train'!$AA$49))</f>
        <v>0</v>
      </c>
      <c r="CP75" s="57">
        <f>IF(AND(LB74=1,PH74=1),0,ABS(BT75/$C$12*($C$14-$C$15)+$C$15) *'Drive Train'!$AA$49 + CP74*(1-'Drive Train'!$AA$49))</f>
        <v>0</v>
      </c>
      <c r="CQ75" s="57">
        <f>IF(AND(LC74=1,PI74=1),0,ABS(BU75/$C$12*($C$14-$C$15)+$C$15) *'Drive Train'!$AA$49 + CQ74*(1-'Drive Train'!$AA$49))</f>
        <v>0</v>
      </c>
      <c r="CR75" s="57">
        <f>IF(AND(LD74=1,PJ74=1),0,ABS(BV75/$C$12*($C$14-$C$15)+$C$15) *'Drive Train'!$AA$49 + CR74*(1-'Drive Train'!$AA$49))</f>
        <v>2.7495000000000003</v>
      </c>
      <c r="CS75" s="57">
        <f>IF(AND(LE74=1,PK74=1),0,ABS(BW75/$C$12*($C$14-$C$15)+$C$15) *'Drive Train'!$AA$49 + CS74*(1-'Drive Train'!$AA$49))</f>
        <v>2.7495000000000003</v>
      </c>
      <c r="CT75" s="57">
        <f>IF(AND(LF74=1,PL74=1),0,ABS(BX75/$C$12*($C$14-$C$15)+$C$15) *'Drive Train'!$AA$49 + CT74*(1-'Drive Train'!$AA$49))</f>
        <v>2.7495000000000003</v>
      </c>
      <c r="CU75" s="57">
        <f>IF(AND(LG74=1,PM74=1),0,ABS(BY75/$C$12*($C$14-$C$15)+$C$15) *'Drive Train'!$AA$49 + CU74*(1-'Drive Train'!$AA$49))</f>
        <v>2.7495000000000003</v>
      </c>
      <c r="CV75" s="57">
        <f>IF(AND(LH74=1,PN74=1),0,ABS(BZ75/$C$12*($C$14-$C$15)+$C$15) *'Drive Train'!$AA$49 + CV74*(1-'Drive Train'!$AA$49))</f>
        <v>2.7495000000000003</v>
      </c>
      <c r="CW75" s="57">
        <f>IF(AND(LI74=1,PO74=1),0,ABS(CA75/$C$12*($C$14-$C$15)+$C$15) *'Drive Train'!$AA$49 + CW74*(1-'Drive Train'!$AA$49))</f>
        <v>2.7495000000000003</v>
      </c>
      <c r="CX75" s="57">
        <f>IF(AND(LJ74=1,PP74=1),0,ABS(CB75/$C$12*($C$14-$C$15)+$C$15) *'Drive Train'!$AA$49 + CX74*(1-'Drive Train'!$AA$49))</f>
        <v>2.7495000000000003</v>
      </c>
      <c r="CY75" s="57">
        <f>IF(AND(LK74=1,PQ74=1),0,ABS(CC75/$C$12*($C$14-$C$15)+$C$15) *'Drive Train'!$AA$49 + CY74*(1-'Drive Train'!$AA$49))</f>
        <v>2.7495000000000003</v>
      </c>
      <c r="CZ75" s="57">
        <f>IF(AND(LL74=1,PR74=1),0,ABS(CD75/$C$12*($C$14-$C$15)+$C$15) *'Drive Train'!$AA$49 + CZ74*(1-'Drive Train'!$AA$49))</f>
        <v>2.7495000000000003</v>
      </c>
      <c r="DA75" s="57">
        <f>IF(AND(LM74=1,PS74=1),0,ABS(CE75/$C$12*($C$14-$C$15)+$C$15) *'Drive Train'!$AA$49 + DA74*(1-'Drive Train'!$AA$49))</f>
        <v>2.7495000000000003</v>
      </c>
      <c r="DB75" s="61">
        <f t="shared" si="607"/>
        <v>2.6800000000000015</v>
      </c>
      <c r="DC75" s="57">
        <f t="shared" si="540"/>
        <v>2.7495000000000003</v>
      </c>
      <c r="DD75" s="57">
        <f t="shared" si="541"/>
        <v>2.7495000000000003</v>
      </c>
      <c r="DE75" s="57">
        <f t="shared" si="542"/>
        <v>2.7495000000000003</v>
      </c>
      <c r="DF75" s="57">
        <f t="shared" si="543"/>
        <v>2.7495000000000003</v>
      </c>
      <c r="DG75" s="57">
        <f t="shared" si="544"/>
        <v>2.7495000000000003</v>
      </c>
      <c r="DH75" s="57">
        <f t="shared" si="545"/>
        <v>2.7495000000000003</v>
      </c>
      <c r="DI75" s="57">
        <f t="shared" si="546"/>
        <v>2.7495000000000003</v>
      </c>
      <c r="DJ75" s="57">
        <f t="shared" si="547"/>
        <v>2.7495000000000003</v>
      </c>
      <c r="DK75" s="57">
        <f t="shared" si="548"/>
        <v>0</v>
      </c>
      <c r="DL75" s="57">
        <f t="shared" si="549"/>
        <v>0</v>
      </c>
      <c r="DM75" s="57">
        <f t="shared" si="550"/>
        <v>0</v>
      </c>
      <c r="DN75" s="57">
        <f t="shared" si="551"/>
        <v>2.7495000000000003</v>
      </c>
      <c r="DO75" s="57">
        <f t="shared" si="552"/>
        <v>2.7495000000000003</v>
      </c>
      <c r="DP75" s="57">
        <f t="shared" si="553"/>
        <v>2.7495000000000003</v>
      </c>
      <c r="DQ75" s="57">
        <f t="shared" si="554"/>
        <v>2.7495000000000003</v>
      </c>
      <c r="DR75" s="57">
        <f t="shared" si="555"/>
        <v>2.7495000000000003</v>
      </c>
      <c r="DS75" s="57">
        <f t="shared" si="556"/>
        <v>2.7495000000000003</v>
      </c>
      <c r="DT75" s="57">
        <f t="shared" si="557"/>
        <v>2.7495000000000003</v>
      </c>
      <c r="DU75" s="57">
        <f t="shared" si="558"/>
        <v>2.7495000000000003</v>
      </c>
      <c r="DV75" s="57">
        <f t="shared" si="559"/>
        <v>2.7495000000000003</v>
      </c>
      <c r="DW75" s="57">
        <f t="shared" si="560"/>
        <v>2.7495000000000003</v>
      </c>
      <c r="DX75" s="61">
        <f t="shared" si="608"/>
        <v>2.6800000000000015</v>
      </c>
      <c r="DY75" s="2">
        <f>IF(OY75=0,($C$23/0.4536*IF(ISNA(MK74),'Drive Train'!$F$16,'Drive Train'!$F$17)*4.448*$C$24*S$6)*SIGN(BK75),BK75)</f>
        <v>0</v>
      </c>
      <c r="DZ75" s="2">
        <f>IF(OZ75=0,($C$23/0.4536*IF(ISNA(ML74),'Drive Train'!$F$16,'Drive Train'!$F$17)*4.448*$C$24*$C$21*T$6)*SIGN(BL75),BL75)</f>
        <v>0</v>
      </c>
      <c r="EA75" s="2">
        <f>IF(PA75=0,($C$23/0.4536*IF(ISNA(MM74),'Drive Train'!$F$16,'Drive Train'!$F$17)*4.448*$C$24*$C$21*U$6)*SIGN(BM75),BM75)</f>
        <v>0</v>
      </c>
      <c r="EB75" s="2">
        <f>IF(PB75=0,($C$23/0.4536*IF(ISNA(MN74),'Drive Train'!$F$16,'Drive Train'!$F$17)*4.448*$C$24*$C$21*V$6)*SIGN(BN75),BN75)</f>
        <v>0</v>
      </c>
      <c r="EC75" s="2">
        <f>IF(PC75=0,($C$23/0.4536*IF(ISNA(MO74),'Drive Train'!$F$16,'Drive Train'!$F$17)*4.448*$C$24*$C$21*W$6)*SIGN(BO75),BO75)</f>
        <v>0</v>
      </c>
      <c r="ED75" s="2">
        <f>IF(PD75=0,($C$23/0.4536*IF(ISNA(MP74),'Drive Train'!$F$16,'Drive Train'!$F$17)*4.448*$C$24*$C$21*X$6)*SIGN(BP75),BP75)</f>
        <v>0</v>
      </c>
      <c r="EE75" s="2">
        <f>IF(PE75=0,($C$23/0.4536*IF(ISNA(MQ74),'Drive Train'!$F$16,'Drive Train'!$F$17)*4.448*$C$24*$C$21*Y$6)*SIGN(BQ75),BQ75)</f>
        <v>0</v>
      </c>
      <c r="EF75" s="2">
        <f>IF(PF75=0,($C$23/0.4536*IF(ISNA(MR74),'Drive Train'!$F$16,'Drive Train'!$F$17)*4.448*$C$24*$C$21*Z$6)*SIGN(BR75),BR75)</f>
        <v>0</v>
      </c>
      <c r="EG75" s="2">
        <f>IF(PG75=0,($C$23/0.4536*IF(ISNA(MS74),'Drive Train'!$F$16,'Drive Train'!$F$17)*4.448*$C$24*$C$21*AA$6)*SIGN(BS75),BS75)</f>
        <v>0</v>
      </c>
      <c r="EH75" s="2">
        <f>IF(PH75=0,($C$23/0.4536*IF(ISNA(MT74),'Drive Train'!$F$16,'Drive Train'!$F$17)*4.448*$C$24*$C$21*AB$6)*SIGN(BT75),BT75)</f>
        <v>0</v>
      </c>
      <c r="EI75" s="2">
        <f>IF(PI75=0,($C$23/0.4536*IF(ISNA(MU74),'Drive Train'!$F$16,'Drive Train'!$F$17)*4.448*$C$24*$C$21*AC$6)*SIGN(BU75),BU75)</f>
        <v>0</v>
      </c>
      <c r="EJ75" s="2">
        <f>IF(PJ75=0,($C$23/0.4536*IF(ISNA(MV74),'Drive Train'!$F$16,'Drive Train'!$F$17)*4.448*$C$24*$C$21*AD$6)*SIGN(BV75),BV75)</f>
        <v>0</v>
      </c>
      <c r="EK75" s="2">
        <f>IF(PK75=0,($C$23/0.4536*IF(ISNA(MW74),'Drive Train'!$F$16,'Drive Train'!$F$17)*4.448*$C$24*$C$21*AE$6)*SIGN(BW75),BW75)</f>
        <v>0</v>
      </c>
      <c r="EL75" s="2">
        <f>IF(PL75=0,($C$23/0.4536*IF(ISNA(MX74),'Drive Train'!$F$16,'Drive Train'!$F$17)*4.448*$C$24*$C$21*AF$6)*SIGN(BX75),BX75)</f>
        <v>0</v>
      </c>
      <c r="EM75" s="2">
        <f>IF(PM75=0,($C$23/0.4536*IF(ISNA(MY74),'Drive Train'!$F$16,'Drive Train'!$F$17)*4.448*$C$24*$C$21*AG$6)*SIGN(BY75),BY75)</f>
        <v>0</v>
      </c>
      <c r="EN75" s="2">
        <f>IF(PN75=0,($C$23/0.4536*IF(ISNA(MZ74),'Drive Train'!$F$16,'Drive Train'!$F$17)*4.448*$C$24*$C$21*AH$6)*SIGN(BZ75),BZ75)</f>
        <v>0</v>
      </c>
      <c r="EO75" s="2">
        <f>IF(PO75=0,($C$23/0.4536*IF(ISNA(NA74),'Drive Train'!$F$16,'Drive Train'!$F$17)*4.448*$C$24*$C$21*AI$6)*SIGN(CA75),CA75)</f>
        <v>0</v>
      </c>
      <c r="EP75" s="2">
        <f>IF(PP75=0,($C$23/0.4536*IF(ISNA(NB74),'Drive Train'!$F$16,'Drive Train'!$F$17)*4.448*$C$24*$C$21*AJ$6)*SIGN(CB75),CB75)</f>
        <v>0</v>
      </c>
      <c r="EQ75" s="2">
        <f>IF(PQ75=0,($C$23/0.4536*IF(ISNA(NC74),'Drive Train'!$F$16,'Drive Train'!$F$17)*4.448*$C$24*$C$21*AK$6)*SIGN(CC75),CC75)</f>
        <v>0</v>
      </c>
      <c r="ER75" s="2">
        <f>IF(PR75=0,($C$23/0.4536*IF(ISNA(ND74),'Drive Train'!$F$16,'Drive Train'!$F$17)*4.448*$C$24*$C$21*AL$6)*SIGN(CD75),CD75)</f>
        <v>0</v>
      </c>
      <c r="ES75" s="2">
        <f>IF(PS75=0,($C$23/0.4536*IF(ISNA(NE74),'Drive Train'!$F$16,'Drive Train'!$F$17)*4.448*$C$24*$C$21*AM$6)*SIGN(CE75),CE75)</f>
        <v>0</v>
      </c>
      <c r="ET75" s="61">
        <f t="shared" si="561"/>
        <v>2.6800000000000015</v>
      </c>
      <c r="EU75" s="255">
        <f>MAX(MIN(IF(AND(OY74=1,NG75&lt;0),-1,1)*(DC75-$C$15)/($C$14-$C$15)*$C$12*$C$21-$C$33*LO75/AO$6 -  OY74*$C$33/$C$21,DY74/$C$19),MAX(EU$8:EU74)*-1)</f>
        <v>-0.34122958168117457</v>
      </c>
      <c r="EV75" s="255">
        <f>MAX(MIN(IF(AND(OZ74=1,NH75&lt;0),-1,1)*(DD75-$C$15)/($C$14-$C$15)*$C$12*$C$21-$C$33*LP75/AP$6 -  OZ74*$C$33/$C$21,DZ74/$C$19),MAX(EV$8:EV74)*-1)</f>
        <v>-0.41679818519934148</v>
      </c>
      <c r="EW75" s="255">
        <f>MAX(MIN(IF(AND(PA74=1,NI75&lt;0),-1,1)*(DE75-$C$15)/($C$14-$C$15)*$C$12*$C$21-$C$33*LQ75/AQ$6 -  PA74*$C$33/$C$21,EA74/$C$19),MAX(EW$8:EW74)*-1)</f>
        <v>-0.44327589173067794</v>
      </c>
      <c r="EX75" s="255">
        <f>MAX(MIN(IF(AND(PB74=1,NJ75&lt;0),-1,1)*(DF75-$C$15)/($C$14-$C$15)*$C$12*$C$21-$C$33*LR75/AR$6 -  PB74*$C$33/$C$21,EB74/$C$19),MAX(EX$8:EX74)*-1)</f>
        <v>-0.45048549295749341</v>
      </c>
      <c r="EY75" s="255">
        <f>MAX(MIN(IF(AND(PC74=1,NK75&lt;0),-1,1)*(DG75-$C$15)/($C$14-$C$15)*$C$12*$C$21-$C$33*LS75/AS$6 -  PC74*$C$33/$C$21,EC74/$C$19),MAX(EY$8:EY74)*-1)</f>
        <v>-0.43540520969138874</v>
      </c>
      <c r="EZ75" s="255">
        <f>MAX(MIN(IF(AND(PD74=1,NL75&lt;0),-1,1)*(DH75-$C$15)/($C$14-$C$15)*$C$12*$C$21-$C$33*LT75/AT$6 -  PD74*$C$33/$C$21,ED74/$C$19),MAX(EZ$8:EZ74)*-1)</f>
        <v>-0.4020220259604293</v>
      </c>
      <c r="FA75" s="255">
        <f>MAX(MIN(IF(AND(PE74=1,NM75&lt;0),-1,1)*(DI75-$C$15)/($C$14-$C$15)*$C$12*$C$21-$C$33*LU75/AU$6 -  PE74*$C$33/$C$21,EE74/$C$19),MAX(FA$8:FA74)*-1)</f>
        <v>-0.37055746448871218</v>
      </c>
      <c r="FB75" s="255">
        <f>MAX(MIN(IF(AND(PF74=1,NN75&lt;0),-1,1)*(DJ75-$C$15)/($C$14-$C$15)*$C$12*$C$21-$C$33*LV75/AV$6 -  PF74*$C$33/$C$21,EF74/$C$19),MAX(FB$8:FB74)*-1)</f>
        <v>-0.3392958944683751</v>
      </c>
      <c r="FC75" s="255">
        <f>MAX(MIN(IF(AND(PG74=1,NO75&lt;0),-1,1)*(DK75-$C$15)/($C$14-$C$15)*$C$12*$C$21-$C$33*LW75/AW$6 -  PG74*$C$33/$C$21,EG74/$C$19),MAX(FC$8:FC74)*-1)</f>
        <v>-0.37850168607206947</v>
      </c>
      <c r="FD75" s="255">
        <f>MAX(MIN(IF(AND(PH74=1,NP75&lt;0),-1,1)*(DL75-$C$15)/($C$14-$C$15)*$C$12*$C$21-$C$33*LX75/AX$6 -  PH74*$C$33/$C$21,EH74/$C$19),MAX(FD$8:FD74)*-1)</f>
        <v>-0.37850168607206947</v>
      </c>
      <c r="FE75" s="255">
        <f>MAX(MIN(IF(AND(PI74=1,NQ75&lt;0),-1,1)*(DM75-$C$15)/($C$14-$C$15)*$C$12*$C$21-$C$33*LY75/AY$6 -  PI74*$C$33/$C$21,EI74/$C$19),MAX(FE$8:FE74)*-1)</f>
        <v>-0.37850168607206947</v>
      </c>
      <c r="FF75" s="255">
        <f>MAX(MIN(IF(AND(PJ74=1,NR75&lt;0),-1,1)*(DN75-$C$15)/($C$14-$C$15)*$C$12*$C$21-$C$33*LZ75/AZ$6 -  PJ74*$C$33/$C$21,EJ74/$C$19),MAX(FF$8:FF74)*-1)</f>
        <v>-0.3680167733157455</v>
      </c>
      <c r="FG75" s="255">
        <f>MAX(MIN(IF(AND(PK74=1,NS75&lt;0),-1,1)*(DO75-$C$15)/($C$14-$C$15)*$C$12*$C$21-$C$33*MA75/BA$6 -  PK74*$C$33/$C$21,EK74/$C$19),MAX(FG$8:FG74)*-1)</f>
        <v>-0.43703645289472953</v>
      </c>
      <c r="FH75" s="255">
        <f>MAX(MIN(IF(AND(PL74=1,NT75&lt;0),-1,1)*(DP75-$C$15)/($C$14-$C$15)*$C$12*$C$21-$C$33*MB75/BB$6 -  PL74*$C$33/$C$21,EL74/$C$19),MAX(FH$8:FH74)*-1)</f>
        <v>-0.39370557982066134</v>
      </c>
      <c r="FI75" s="255">
        <f>MAX(MIN(IF(AND(PM74=1,NU75&lt;0),-1,1)*(DQ75-$C$15)/($C$14-$C$15)*$C$12*$C$21-$C$33*MC75/BC$6 -  PM74*$C$33/$C$21,EM74/$C$19),MAX(FI$8:FI74)*-1)</f>
        <v>-0.37378119169680335</v>
      </c>
      <c r="FJ75" s="255">
        <f>MAX(MIN(IF(AND(PN74=1,NV75&lt;0),-1,1)*(DR75-$C$15)/($C$14-$C$15)*$C$12*$C$21-$C$33*MD75/BD$6 -  PN74*$C$33/$C$21,EN74/$C$19),MAX(FJ$8:FJ74)*-1)</f>
        <v>-0.35711556133103695</v>
      </c>
      <c r="FK75" s="255">
        <f>MAX(MIN(IF(AND(PO74=1,NW75&lt;0),-1,1)*(DS75-$C$15)/($C$14-$C$15)*$C$12*$C$21-$C$33*ME75/BE$6 -  PO74*$C$33/$C$21,EO74/$C$19),MAX(FK$8:FK74)*-1)</f>
        <v>-0.3571639452469626</v>
      </c>
      <c r="FL75" s="255">
        <f>MAX(MIN(IF(AND(PP74=1,NX75&lt;0),-1,1)*(DT75-$C$15)/($C$14-$C$15)*$C$12*$C$21-$C$33*MF75/BF$6 -  PP74*$C$33/$C$21,EP74/$C$19),MAX(FL$8:FL74)*-1)</f>
        <v>-0.34910376129391107</v>
      </c>
      <c r="FM75" s="255">
        <f>MAX(MIN(IF(AND(PQ74=1,NY75&lt;0),-1,1)*(DU75-$C$15)/($C$14-$C$15)*$C$12*$C$21-$C$33*MG75/BG$6 -  PQ74*$C$33/$C$21,EQ74/$C$19),MAX(FM$8:FM74)*-1)</f>
        <v>-0.34911916541401605</v>
      </c>
      <c r="FN75" s="255">
        <f>MAX(MIN(IF(AND(PR74=1,NZ75&lt;0),-1,1)*(DV75-$C$15)/($C$14-$C$15)*$C$12*$C$21-$C$33*MH75/BH$6 -  PR74*$C$33/$C$21,ER74/$C$19),MAX(FN$8:FN74)*-1)</f>
        <v>-0.34122566926477482</v>
      </c>
      <c r="FO75" s="255">
        <f>MAX(MIN(IF(AND(PS74=1,OA75&lt;0),-1,1)*(DW75-$C$15)/($C$14-$C$15)*$C$12*$C$21-$C$33*MI75/BI$6 -  PS74*$C$33/$C$21,ES74/$C$19),MAX(FO$8:FO74)*-1)</f>
        <v>-0.34122608944404603</v>
      </c>
      <c r="FP75" s="61">
        <f t="shared" si="609"/>
        <v>2.6800000000000015</v>
      </c>
      <c r="FQ75" s="256">
        <f t="shared" si="610"/>
        <v>2.7495000000000003</v>
      </c>
      <c r="FR75" s="256">
        <f t="shared" si="611"/>
        <v>2.7495000000000003</v>
      </c>
      <c r="FS75" s="256">
        <f t="shared" si="612"/>
        <v>2.7495000000000003</v>
      </c>
      <c r="FT75" s="256">
        <f t="shared" si="613"/>
        <v>2.7495000000000003</v>
      </c>
      <c r="FU75" s="256">
        <f t="shared" si="614"/>
        <v>2.7495000000000003</v>
      </c>
      <c r="FV75" s="256">
        <f t="shared" si="615"/>
        <v>2.7495000000000003</v>
      </c>
      <c r="FW75" s="256">
        <f t="shared" si="616"/>
        <v>2.7495000000000003</v>
      </c>
      <c r="FX75" s="256">
        <f t="shared" si="617"/>
        <v>2.7495000000000003</v>
      </c>
      <c r="FY75" s="256">
        <f t="shared" si="618"/>
        <v>0</v>
      </c>
      <c r="FZ75" s="256">
        <f t="shared" si="619"/>
        <v>0</v>
      </c>
      <c r="GA75" s="256">
        <f t="shared" si="620"/>
        <v>0</v>
      </c>
      <c r="GB75" s="256">
        <f t="shared" si="621"/>
        <v>2.7495000000000003</v>
      </c>
      <c r="GC75" s="256">
        <f t="shared" si="622"/>
        <v>2.7495000000000003</v>
      </c>
      <c r="GD75" s="256">
        <f t="shared" si="623"/>
        <v>2.7495000000000003</v>
      </c>
      <c r="GE75" s="256">
        <f t="shared" si="624"/>
        <v>2.7495000000000003</v>
      </c>
      <c r="GF75" s="256">
        <f t="shared" si="625"/>
        <v>2.7495000000000003</v>
      </c>
      <c r="GG75" s="256">
        <f t="shared" si="626"/>
        <v>2.7495000000000003</v>
      </c>
      <c r="GH75" s="256">
        <f t="shared" si="627"/>
        <v>2.7495000000000003</v>
      </c>
      <c r="GI75" s="256">
        <f t="shared" si="628"/>
        <v>2.7495000000000003</v>
      </c>
      <c r="GJ75" s="256">
        <f t="shared" si="629"/>
        <v>2.7495000000000003</v>
      </c>
      <c r="GK75" s="256">
        <f t="shared" si="630"/>
        <v>2.7495000000000003</v>
      </c>
      <c r="GL75" s="61">
        <f t="shared" si="631"/>
        <v>2.6800000000000015</v>
      </c>
      <c r="GM75" s="57">
        <f t="shared" si="562"/>
        <v>-8.8316730766929066</v>
      </c>
      <c r="GN75" s="57">
        <f t="shared" si="563"/>
        <v>-3.0205091888606299</v>
      </c>
      <c r="GO75" s="57">
        <f t="shared" si="564"/>
        <v>-4.6401209059229078</v>
      </c>
      <c r="GP75" s="57">
        <f t="shared" si="565"/>
        <v>-6.1665401538497058</v>
      </c>
      <c r="GQ75" s="57">
        <f t="shared" si="566"/>
        <v>-7.3624905163246268</v>
      </c>
      <c r="GR75" s="57">
        <f t="shared" si="567"/>
        <v>-8.0928536923363108</v>
      </c>
      <c r="GS75" s="57">
        <f t="shared" si="568"/>
        <v>-8.6529739547312801</v>
      </c>
      <c r="GT75" s="57">
        <f t="shared" si="569"/>
        <v>-9.0158022412668615</v>
      </c>
      <c r="GU75" s="57">
        <f t="shared" si="570"/>
        <v>0</v>
      </c>
      <c r="GV75" s="57">
        <f t="shared" si="571"/>
        <v>0</v>
      </c>
      <c r="GW75" s="57">
        <f t="shared" si="572"/>
        <v>0</v>
      </c>
      <c r="GX75" s="57">
        <f t="shared" si="573"/>
        <v>-9.5249767404423658</v>
      </c>
      <c r="GY75" s="57">
        <f t="shared" si="574"/>
        <v>-11.311337825833906</v>
      </c>
      <c r="GZ75" s="57">
        <f t="shared" si="575"/>
        <v>-10.189852099911691</v>
      </c>
      <c r="HA75" s="57">
        <f t="shared" si="576"/>
        <v>-9.6741708940323363</v>
      </c>
      <c r="HB75" s="57">
        <f t="shared" si="577"/>
        <v>-9.242832560813099</v>
      </c>
      <c r="HC75" s="57">
        <f t="shared" si="578"/>
        <v>-9.2440848289356925</v>
      </c>
      <c r="HD75" s="57">
        <f t="shared" si="579"/>
        <v>-9.035471879083449</v>
      </c>
      <c r="HE75" s="57">
        <f t="shared" si="580"/>
        <v>-9.0358705671225419</v>
      </c>
      <c r="HF75" s="57">
        <f t="shared" si="581"/>
        <v>-8.8315718158865817</v>
      </c>
      <c r="HG75" s="57">
        <f t="shared" si="582"/>
        <v>-8.8315826909283608</v>
      </c>
      <c r="HH75" s="61">
        <f t="shared" si="632"/>
        <v>2.6800000000000015</v>
      </c>
      <c r="HI75" s="57">
        <f t="shared" si="633"/>
        <v>8.8316730766929066</v>
      </c>
      <c r="HJ75" s="57">
        <f t="shared" si="634"/>
        <v>3.0205091888606299</v>
      </c>
      <c r="HK75" s="57">
        <f t="shared" si="635"/>
        <v>4.6401209059229078</v>
      </c>
      <c r="HL75" s="57">
        <f t="shared" si="636"/>
        <v>6.1665401538497058</v>
      </c>
      <c r="HM75" s="57">
        <f t="shared" si="637"/>
        <v>7.3624905163246268</v>
      </c>
      <c r="HN75" s="57">
        <f t="shared" si="638"/>
        <v>8.0928536923363108</v>
      </c>
      <c r="HO75" s="57">
        <f t="shared" si="639"/>
        <v>8.6529739547312801</v>
      </c>
      <c r="HP75" s="57">
        <f t="shared" si="640"/>
        <v>9.0158022412668615</v>
      </c>
      <c r="HQ75" s="57">
        <f t="shared" si="641"/>
        <v>0</v>
      </c>
      <c r="HR75" s="57">
        <f t="shared" si="642"/>
        <v>0</v>
      </c>
      <c r="HS75" s="57">
        <f t="shared" si="643"/>
        <v>0</v>
      </c>
      <c r="HT75" s="57">
        <f t="shared" si="644"/>
        <v>9.5249767404423658</v>
      </c>
      <c r="HU75" s="57">
        <f t="shared" si="645"/>
        <v>11.311337825833906</v>
      </c>
      <c r="HV75" s="57">
        <f t="shared" si="646"/>
        <v>10.189852099911691</v>
      </c>
      <c r="HW75" s="57">
        <f t="shared" si="647"/>
        <v>9.6741708940323363</v>
      </c>
      <c r="HX75" s="57">
        <f t="shared" si="648"/>
        <v>9.242832560813099</v>
      </c>
      <c r="HY75" s="57">
        <f t="shared" si="649"/>
        <v>9.2440848289356925</v>
      </c>
      <c r="HZ75" s="57">
        <f t="shared" si="650"/>
        <v>9.035471879083449</v>
      </c>
      <c r="IA75" s="57">
        <f t="shared" si="651"/>
        <v>9.0358705671225419</v>
      </c>
      <c r="IB75" s="57">
        <f t="shared" si="652"/>
        <v>8.8315718158865817</v>
      </c>
      <c r="IC75" s="57">
        <f t="shared" si="653"/>
        <v>8.8315826909283608</v>
      </c>
      <c r="ID75" s="61">
        <f t="shared" si="654"/>
        <v>2.6800000000000015</v>
      </c>
      <c r="IE75" s="57">
        <f t="shared" si="655"/>
        <v>0</v>
      </c>
      <c r="IF75" s="57">
        <f t="shared" si="656"/>
        <v>0</v>
      </c>
      <c r="IG75" s="57">
        <f t="shared" si="657"/>
        <v>0</v>
      </c>
      <c r="IH75" s="57">
        <f t="shared" si="658"/>
        <v>0</v>
      </c>
      <c r="II75" s="57">
        <f t="shared" si="659"/>
        <v>0</v>
      </c>
      <c r="IJ75" s="57">
        <f t="shared" si="660"/>
        <v>0</v>
      </c>
      <c r="IK75" s="57">
        <f t="shared" si="661"/>
        <v>0</v>
      </c>
      <c r="IL75" s="57">
        <f t="shared" si="662"/>
        <v>0</v>
      </c>
      <c r="IM75" s="57">
        <f t="shared" si="663"/>
        <v>0</v>
      </c>
      <c r="IN75" s="57">
        <f t="shared" si="664"/>
        <v>0</v>
      </c>
      <c r="IO75" s="57">
        <f t="shared" si="665"/>
        <v>0</v>
      </c>
      <c r="IP75" s="57">
        <f t="shared" si="666"/>
        <v>0</v>
      </c>
      <c r="IQ75" s="57">
        <f t="shared" si="667"/>
        <v>0</v>
      </c>
      <c r="IR75" s="57">
        <f t="shared" si="668"/>
        <v>0</v>
      </c>
      <c r="IS75" s="57">
        <f t="shared" si="669"/>
        <v>0</v>
      </c>
      <c r="IT75" s="57">
        <f t="shared" si="670"/>
        <v>0</v>
      </c>
      <c r="IU75" s="57">
        <f t="shared" si="671"/>
        <v>0</v>
      </c>
      <c r="IV75" s="57">
        <f t="shared" si="672"/>
        <v>0</v>
      </c>
      <c r="IW75" s="57">
        <f t="shared" si="673"/>
        <v>0</v>
      </c>
      <c r="IX75" s="57">
        <f t="shared" si="674"/>
        <v>0</v>
      </c>
      <c r="IY75" s="57">
        <f t="shared" si="675"/>
        <v>0</v>
      </c>
      <c r="IZ75" s="61">
        <f t="shared" si="676"/>
        <v>2.6800000000000015</v>
      </c>
      <c r="JA75" s="256" t="e">
        <f t="shared" si="773"/>
        <v>#N/A</v>
      </c>
      <c r="JB75" s="256" t="e">
        <f t="shared" si="774"/>
        <v>#N/A</v>
      </c>
      <c r="JC75" s="256" t="e">
        <f t="shared" si="775"/>
        <v>#N/A</v>
      </c>
      <c r="JD75" s="256" t="e">
        <f t="shared" si="776"/>
        <v>#N/A</v>
      </c>
      <c r="JE75" s="256" t="e">
        <f t="shared" si="777"/>
        <v>#N/A</v>
      </c>
      <c r="JF75" s="256" t="e">
        <f t="shared" si="778"/>
        <v>#N/A</v>
      </c>
      <c r="JG75" s="256" t="e">
        <f t="shared" si="779"/>
        <v>#N/A</v>
      </c>
      <c r="JH75" s="256" t="e">
        <f t="shared" si="780"/>
        <v>#N/A</v>
      </c>
      <c r="JI75" s="256" t="e">
        <f t="shared" si="781"/>
        <v>#N/A</v>
      </c>
      <c r="JJ75" s="256" t="e">
        <f t="shared" si="782"/>
        <v>#N/A</v>
      </c>
      <c r="JK75" s="256" t="e">
        <f t="shared" si="783"/>
        <v>#N/A</v>
      </c>
      <c r="JL75" s="256" t="e">
        <f t="shared" si="784"/>
        <v>#N/A</v>
      </c>
      <c r="JM75" s="256" t="e">
        <f t="shared" si="785"/>
        <v>#N/A</v>
      </c>
      <c r="JN75" s="256" t="e">
        <f t="shared" si="786"/>
        <v>#N/A</v>
      </c>
      <c r="JO75" s="256" t="e">
        <f t="shared" si="787"/>
        <v>#N/A</v>
      </c>
      <c r="JP75" s="256" t="e">
        <f t="shared" si="788"/>
        <v>#N/A</v>
      </c>
      <c r="JQ75" s="256" t="e">
        <f t="shared" si="789"/>
        <v>#N/A</v>
      </c>
      <c r="JR75" s="256" t="e">
        <f t="shared" si="790"/>
        <v>#N/A</v>
      </c>
      <c r="JS75" s="256" t="e">
        <f t="shared" si="791"/>
        <v>#N/A</v>
      </c>
      <c r="JT75" s="256" t="e">
        <f t="shared" si="792"/>
        <v>#N/A</v>
      </c>
      <c r="JU75" s="256" t="e">
        <f t="shared" si="793"/>
        <v>#N/A</v>
      </c>
      <c r="JV75" s="61">
        <f t="shared" si="677"/>
        <v>2.6800000000000015</v>
      </c>
      <c r="JW75" s="46">
        <f t="shared" si="678"/>
        <v>0</v>
      </c>
      <c r="JX75" s="46">
        <f t="shared" si="679"/>
        <v>0</v>
      </c>
      <c r="JY75" s="46">
        <f t="shared" si="680"/>
        <v>0</v>
      </c>
      <c r="JZ75" s="46">
        <f t="shared" si="681"/>
        <v>0</v>
      </c>
      <c r="KA75" s="46">
        <f t="shared" si="682"/>
        <v>0</v>
      </c>
      <c r="KB75" s="46">
        <f t="shared" si="683"/>
        <v>0</v>
      </c>
      <c r="KC75" s="46">
        <f t="shared" si="684"/>
        <v>0</v>
      </c>
      <c r="KD75" s="46">
        <f t="shared" si="685"/>
        <v>0</v>
      </c>
      <c r="KE75" s="46">
        <f t="shared" si="686"/>
        <v>0</v>
      </c>
      <c r="KF75" s="46">
        <f t="shared" si="687"/>
        <v>0</v>
      </c>
      <c r="KG75" s="46">
        <f t="shared" si="688"/>
        <v>0</v>
      </c>
      <c r="KH75" s="46">
        <f t="shared" si="689"/>
        <v>0</v>
      </c>
      <c r="KI75" s="46">
        <f t="shared" si="690"/>
        <v>0</v>
      </c>
      <c r="KJ75" s="46">
        <f t="shared" si="691"/>
        <v>0</v>
      </c>
      <c r="KK75" s="46">
        <f t="shared" si="692"/>
        <v>0</v>
      </c>
      <c r="KL75" s="46">
        <f t="shared" si="693"/>
        <v>0</v>
      </c>
      <c r="KM75" s="46">
        <f t="shared" si="694"/>
        <v>0</v>
      </c>
      <c r="KN75" s="46">
        <f t="shared" si="695"/>
        <v>0</v>
      </c>
      <c r="KO75" s="46">
        <f t="shared" si="696"/>
        <v>0</v>
      </c>
      <c r="KP75" s="46">
        <f t="shared" si="697"/>
        <v>0</v>
      </c>
      <c r="KQ75" s="46">
        <f t="shared" si="698"/>
        <v>0</v>
      </c>
      <c r="KR75" s="61">
        <f t="shared" si="699"/>
        <v>2.6800000000000015</v>
      </c>
      <c r="KS75" s="1">
        <f t="shared" si="700"/>
        <v>0</v>
      </c>
      <c r="KT75" s="1">
        <f t="shared" si="701"/>
        <v>0</v>
      </c>
      <c r="KU75" s="1">
        <f t="shared" si="702"/>
        <v>0</v>
      </c>
      <c r="KV75" s="1">
        <f t="shared" si="703"/>
        <v>0</v>
      </c>
      <c r="KW75" s="1">
        <f t="shared" si="704"/>
        <v>0</v>
      </c>
      <c r="KX75" s="1">
        <f t="shared" si="705"/>
        <v>0</v>
      </c>
      <c r="KY75" s="1">
        <f t="shared" si="706"/>
        <v>0</v>
      </c>
      <c r="KZ75" s="1">
        <f t="shared" si="707"/>
        <v>0</v>
      </c>
      <c r="LA75" s="1">
        <f t="shared" si="708"/>
        <v>1</v>
      </c>
      <c r="LB75" s="1">
        <f t="shared" si="709"/>
        <v>1</v>
      </c>
      <c r="LC75" s="1">
        <f t="shared" si="710"/>
        <v>1</v>
      </c>
      <c r="LD75" s="1">
        <f t="shared" si="711"/>
        <v>0</v>
      </c>
      <c r="LE75" s="1">
        <f t="shared" si="712"/>
        <v>0</v>
      </c>
      <c r="LF75" s="1">
        <f t="shared" si="713"/>
        <v>0</v>
      </c>
      <c r="LG75" s="1">
        <f t="shared" si="714"/>
        <v>0</v>
      </c>
      <c r="LH75" s="1">
        <f t="shared" si="715"/>
        <v>0</v>
      </c>
      <c r="LI75" s="1">
        <f t="shared" si="716"/>
        <v>0</v>
      </c>
      <c r="LJ75" s="1">
        <f t="shared" si="717"/>
        <v>0</v>
      </c>
      <c r="LK75" s="1">
        <f t="shared" si="718"/>
        <v>0</v>
      </c>
      <c r="LL75" s="1">
        <f t="shared" si="719"/>
        <v>0</v>
      </c>
      <c r="LM75" s="1">
        <f t="shared" si="720"/>
        <v>0</v>
      </c>
      <c r="LN75" s="61">
        <f t="shared" si="721"/>
        <v>2.6800000000000015</v>
      </c>
      <c r="LO75" s="57">
        <f t="shared" si="722"/>
        <v>0.3765078576150318</v>
      </c>
      <c r="LP75" s="57">
        <f t="shared" si="723"/>
        <v>13.730957892181987</v>
      </c>
      <c r="LQ75" s="57">
        <f t="shared" si="724"/>
        <v>12.510596573456851</v>
      </c>
      <c r="LR75" s="57">
        <f t="shared" si="725"/>
        <v>10.192538075030326</v>
      </c>
      <c r="LS75" s="57">
        <f t="shared" si="726"/>
        <v>7.1917693643196356</v>
      </c>
      <c r="LT75" s="57">
        <f t="shared" si="727"/>
        <v>4.0712506092296277</v>
      </c>
      <c r="LU75" s="57">
        <f t="shared" si="728"/>
        <v>1.9091609991113008</v>
      </c>
      <c r="LV75" s="57">
        <f t="shared" si="729"/>
        <v>0.28028847697986881</v>
      </c>
      <c r="LW75" s="57">
        <f t="shared" si="730"/>
        <v>0</v>
      </c>
      <c r="LX75" s="57">
        <f t="shared" si="731"/>
        <v>0</v>
      </c>
      <c r="LY75" s="57">
        <f t="shared" si="732"/>
        <v>0</v>
      </c>
      <c r="LZ75" s="57">
        <f t="shared" si="733"/>
        <v>7.8560868827488983</v>
      </c>
      <c r="MA75" s="57">
        <f t="shared" si="734"/>
        <v>4.7734872477517412</v>
      </c>
      <c r="MB75" s="57">
        <f t="shared" si="735"/>
        <v>2.7848516368609046</v>
      </c>
      <c r="MC75" s="57">
        <f t="shared" si="736"/>
        <v>1.8704378497076775</v>
      </c>
      <c r="MD75" s="57">
        <f t="shared" si="737"/>
        <v>1.1055821320152317</v>
      </c>
      <c r="ME75" s="57">
        <f t="shared" si="738"/>
        <v>1.1078026729685526</v>
      </c>
      <c r="MF75" s="57">
        <f t="shared" si="739"/>
        <v>0.73788700540353158</v>
      </c>
      <c r="MG75" s="57">
        <f t="shared" si="740"/>
        <v>0.73859396512121001</v>
      </c>
      <c r="MH75" s="57">
        <f t="shared" si="741"/>
        <v>0.37632830040731347</v>
      </c>
      <c r="MI75" s="57">
        <f t="shared" si="742"/>
        <v>0.37634758419742292</v>
      </c>
      <c r="MJ75" s="61">
        <f t="shared" si="743"/>
        <v>2.6800000000000015</v>
      </c>
      <c r="MK75" s="57" t="e">
        <f t="shared" si="583"/>
        <v>#N/A</v>
      </c>
      <c r="ML75" s="57" t="e">
        <f t="shared" si="794"/>
        <v>#N/A</v>
      </c>
      <c r="MM75" s="57" t="e">
        <f t="shared" si="795"/>
        <v>#N/A</v>
      </c>
      <c r="MN75" s="57" t="e">
        <f t="shared" si="796"/>
        <v>#N/A</v>
      </c>
      <c r="MO75" s="57" t="e">
        <f t="shared" si="797"/>
        <v>#N/A</v>
      </c>
      <c r="MP75" s="57" t="e">
        <f t="shared" si="798"/>
        <v>#N/A</v>
      </c>
      <c r="MQ75" s="57" t="e">
        <f t="shared" si="799"/>
        <v>#N/A</v>
      </c>
      <c r="MR75" s="57" t="e">
        <f t="shared" si="800"/>
        <v>#N/A</v>
      </c>
      <c r="MS75" s="57" t="e">
        <f t="shared" si="801"/>
        <v>#N/A</v>
      </c>
      <c r="MT75" s="57" t="e">
        <f t="shared" si="802"/>
        <v>#N/A</v>
      </c>
      <c r="MU75" s="57" t="e">
        <f t="shared" si="803"/>
        <v>#N/A</v>
      </c>
      <c r="MV75" s="57" t="e">
        <f t="shared" si="804"/>
        <v>#N/A</v>
      </c>
      <c r="MW75" s="57" t="e">
        <f t="shared" si="805"/>
        <v>#N/A</v>
      </c>
      <c r="MX75" s="57" t="e">
        <f t="shared" si="806"/>
        <v>#N/A</v>
      </c>
      <c r="MY75" s="57" t="e">
        <f t="shared" si="807"/>
        <v>#N/A</v>
      </c>
      <c r="MZ75" s="57" t="e">
        <f t="shared" si="808"/>
        <v>#N/A</v>
      </c>
      <c r="NA75" s="57" t="e">
        <f t="shared" si="809"/>
        <v>#N/A</v>
      </c>
      <c r="NB75" s="57" t="e">
        <f t="shared" si="810"/>
        <v>#N/A</v>
      </c>
      <c r="NC75" s="57" t="e">
        <f t="shared" si="811"/>
        <v>#N/A</v>
      </c>
      <c r="ND75" s="57" t="e">
        <f t="shared" si="812"/>
        <v>#N/A</v>
      </c>
      <c r="NE75" s="57" t="e">
        <f t="shared" si="813"/>
        <v>#N/A</v>
      </c>
      <c r="NF75" s="61">
        <f t="shared" si="744"/>
        <v>2.6800000000000015</v>
      </c>
      <c r="NG75" s="256">
        <f>IF(OY74=0,MIN('Drive Train'!$F$35-FQ74*$C$19*'Drive Train'!$F$39,NG74+$C$39)-$C$7,IF(LO74-1&lt;=0,0,IF($C$37=Motors!$C$30,MAX(MAX(NG$8:NG74)*-1,NG74-$C$39),MAX(0,MAX(NG$8:NG74)*-1,NG74-$C$39))))</f>
        <v>0</v>
      </c>
      <c r="NH75" s="256">
        <f>IF(OZ74=0,MIN('Drive Train'!$F$35-FR74*$C$19*'Drive Train'!$F$39,NH74+$C$39)-$C$7,IF(LP74-1&lt;=0,0,IF($C$37=Motors!$C$30,MAX(MAX(NH$8:NH74)*-1,NH74-$C$39),MAX(0,MAX(NH$8:NH74)*-1,NH74-$C$39))))</f>
        <v>0</v>
      </c>
      <c r="NI75" s="256">
        <f>IF(PA74=0,MIN('Drive Train'!$F$35-FS74*$C$19*'Drive Train'!$F$39,NI74+$C$39)-$C$7,IF(LQ74-1&lt;=0,0,IF($C$37=Motors!$C$30,MAX(MAX(NI$8:NI74)*-1,NI74-$C$39),MAX(0,MAX(NI$8:NI74)*-1,NI74-$C$39))))</f>
        <v>0</v>
      </c>
      <c r="NJ75" s="256">
        <f>IF(PB74=0,MIN('Drive Train'!$F$35-FT74*$C$19*'Drive Train'!$F$39,NJ74+$C$39)-$C$7,IF(LR74-1&lt;=0,0,IF($C$37=Motors!$C$30,MAX(MAX(NJ$8:NJ74)*-1,NJ74-$C$39),MAX(0,MAX(NJ$8:NJ74)*-1,NJ74-$C$39))))</f>
        <v>0</v>
      </c>
      <c r="NK75" s="256">
        <f>IF(PC74=0,MIN('Drive Train'!$F$35-FU74*$C$19*'Drive Train'!$F$39,NK74+$C$39)-$C$7,IF(LS74-1&lt;=0,0,IF($C$37=Motors!$C$30,MAX(MAX(NK$8:NK74)*-1,NK74-$C$39),MAX(0,MAX(NK$8:NK74)*-1,NK74-$C$39))))</f>
        <v>0</v>
      </c>
      <c r="NL75" s="256">
        <f>IF(PD74=0,MIN('Drive Train'!$F$35-FV74*$C$19*'Drive Train'!$F$39,NL74+$C$39)-$C$7,IF(LT74-1&lt;=0,0,IF($C$37=Motors!$C$30,MAX(MAX(NL$8:NL74)*-1,NL74-$C$39),MAX(0,MAX(NL$8:NL74)*-1,NL74-$C$39))))</f>
        <v>0</v>
      </c>
      <c r="NM75" s="256">
        <f>IF(PE74=0,MIN('Drive Train'!$F$35-FW74*$C$19*'Drive Train'!$F$39,NM74+$C$39)-$C$7,IF(LU74-1&lt;=0,0,IF($C$37=Motors!$C$30,MAX(MAX(NM$8:NM74)*-1,NM74-$C$39),MAX(0,MAX(NM$8:NM74)*-1,NM74-$C$39))))</f>
        <v>0</v>
      </c>
      <c r="NN75" s="256">
        <f>IF(PF74=0,MIN('Drive Train'!$F$35-FX74*$C$19*'Drive Train'!$F$39,NN74+$C$39)-$C$7,IF(LV74-1&lt;=0,0,IF($C$37=Motors!$C$30,MAX(MAX(NN$8:NN74)*-1,NN74-$C$39),MAX(0,MAX(NN$8:NN74)*-1,NN74-$C$39))))</f>
        <v>0</v>
      </c>
      <c r="NO75" s="256">
        <f>IF(PG74=0,MIN('Drive Train'!$F$35-FY74*$C$19*'Drive Train'!$F$39,NO74+$C$39)-$C$7,IF(LW74-1&lt;=0,0,IF($C$37=Motors!$C$30,MAX(MAX(NO$8:NO74)*-1,NO74-$C$39),MAX(0,MAX(NO$8:NO74)*-1,NO74-$C$39))))</f>
        <v>0</v>
      </c>
      <c r="NP75" s="256">
        <f>IF(PH74=0,MIN('Drive Train'!$F$35-FZ74*$C$19*'Drive Train'!$F$39,NP74+$C$39)-$C$7,IF(LX74-1&lt;=0,0,IF($C$37=Motors!$C$30,MAX(MAX(NP$8:NP74)*-1,NP74-$C$39),MAX(0,MAX(NP$8:NP74)*-1,NP74-$C$39))))</f>
        <v>0</v>
      </c>
      <c r="NQ75" s="256">
        <f>IF(PI74=0,MIN('Drive Train'!$F$35-GA74*$C$19*'Drive Train'!$F$39,NQ74+$C$39)-$C$7,IF(LY74-1&lt;=0,0,IF($C$37=Motors!$C$30,MAX(MAX(NQ$8:NQ74)*-1,NQ74-$C$39),MAX(0,MAX(NQ$8:NQ74)*-1,NQ74-$C$39))))</f>
        <v>0</v>
      </c>
      <c r="NR75" s="256">
        <f>IF(PJ74=0,MIN('Drive Train'!$F$35-GB74*$C$19*'Drive Train'!$F$39,NR74+$C$39)-$C$7,IF(LZ74-1&lt;=0,0,IF($C$37=Motors!$C$30,MAX(MAX(NR$8:NR74)*-1,NR74-$C$39),MAX(0,MAX(NR$8:NR74)*-1,NR74-$C$39))))</f>
        <v>0</v>
      </c>
      <c r="NS75" s="256">
        <f>IF(PK74=0,MIN('Drive Train'!$F$35-GC74*$C$19*'Drive Train'!$F$39,NS74+$C$39)-$C$7,IF(MA74-1&lt;=0,0,IF($C$37=Motors!$C$30,MAX(MAX(NS$8:NS74)*-1,NS74-$C$39),MAX(0,MAX(NS$8:NS74)*-1,NS74-$C$39))))</f>
        <v>0</v>
      </c>
      <c r="NT75" s="256">
        <f>IF(PL74=0,MIN('Drive Train'!$F$35-GD74*$C$19*'Drive Train'!$F$39,NT74+$C$39)-$C$7,IF(MB74-1&lt;=0,0,IF($C$37=Motors!$C$30,MAX(MAX(NT$8:NT74)*-1,NT74-$C$39),MAX(0,MAX(NT$8:NT74)*-1,NT74-$C$39))))</f>
        <v>0</v>
      </c>
      <c r="NU75" s="256">
        <f>IF(PM74=0,MIN('Drive Train'!$F$35-GE74*$C$19*'Drive Train'!$F$39,NU74+$C$39)-$C$7,IF(MC74-1&lt;=0,0,IF($C$37=Motors!$C$30,MAX(MAX(NU$8:NU74)*-1,NU74-$C$39),MAX(0,MAX(NU$8:NU74)*-1,NU74-$C$39))))</f>
        <v>0</v>
      </c>
      <c r="NV75" s="256">
        <f>IF(PN74=0,MIN('Drive Train'!$F$35-GF74*$C$19*'Drive Train'!$F$39,NV74+$C$39)-$C$7,IF(MD74-1&lt;=0,0,IF($C$37=Motors!$C$30,MAX(MAX(NV$8:NV74)*-1,NV74-$C$39),MAX(0,MAX(NV$8:NV74)*-1,NV74-$C$39))))</f>
        <v>0</v>
      </c>
      <c r="NW75" s="256">
        <f>IF(PO74=0,MIN('Drive Train'!$F$35-GG74*$C$19*'Drive Train'!$F$39,NW74+$C$39)-$C$7,IF(ME74-1&lt;=0,0,IF($C$37=Motors!$C$30,MAX(MAX(NW$8:NW74)*-1,NW74-$C$39),MAX(0,MAX(NW$8:NW74)*-1,NW74-$C$39))))</f>
        <v>0</v>
      </c>
      <c r="NX75" s="256">
        <f>IF(PP74=0,MIN('Drive Train'!$F$35-GH74*$C$19*'Drive Train'!$F$39,NX74+$C$39)-$C$7,IF(MF74-1&lt;=0,0,IF($C$37=Motors!$C$30,MAX(MAX(NX$8:NX74)*-1,NX74-$C$39),MAX(0,MAX(NX$8:NX74)*-1,NX74-$C$39))))</f>
        <v>0</v>
      </c>
      <c r="NY75" s="256">
        <f>IF(PQ74=0,MIN('Drive Train'!$F$35-GI74*$C$19*'Drive Train'!$F$39,NY74+$C$39)-$C$7,IF(MG74-1&lt;=0,0,IF($C$37=Motors!$C$30,MAX(MAX(NY$8:NY74)*-1,NY74-$C$39),MAX(0,MAX(NY$8:NY74)*-1,NY74-$C$39))))</f>
        <v>0</v>
      </c>
      <c r="NZ75" s="256">
        <f>IF(PR74=0,MIN('Drive Train'!$F$35-GJ74*$C$19*'Drive Train'!$F$39,NZ74+$C$39)-$C$7,IF(MH74-1&lt;=0,0,IF($C$37=Motors!$C$30,MAX(MAX(NZ$8:NZ74)*-1,NZ74-$C$39),MAX(0,MAX(NZ$8:NZ74)*-1,NZ74-$C$39))))</f>
        <v>0</v>
      </c>
      <c r="OA75" s="256">
        <f>IF(PS74=0,MIN('Drive Train'!$F$35-GK74*$C$19*'Drive Train'!$F$39,OA74+$C$39)-$C$7,IF(MI74-1&lt;=0,0,IF($C$37=Motors!$C$30,MAX(MAX(OA$8:OA74)*-1,OA74-$C$39),MAX(0,MAX(OA$8:OA74)*-1,OA74-$C$39))))</f>
        <v>0</v>
      </c>
      <c r="OB75" s="61">
        <f t="shared" si="745"/>
        <v>2.6800000000000015</v>
      </c>
      <c r="OC75" s="256">
        <f>'Drive Train'!$F$35-(FQ75*$C$13)*$C$19*'Drive Train'!$F$39</f>
        <v>12.23503</v>
      </c>
      <c r="OD75" s="256">
        <f>'Drive Train'!$F$35-(FR75*$C$13)*$C$19*'Drive Train'!$F$39</f>
        <v>12.23503</v>
      </c>
      <c r="OE75" s="256">
        <f>'Drive Train'!$F$35-(FS75*$C$13)*$C$19*'Drive Train'!$F$39</f>
        <v>12.23503</v>
      </c>
      <c r="OF75" s="256">
        <f>'Drive Train'!$F$35-(FT75*$C$13)*$C$19*'Drive Train'!$F$39</f>
        <v>12.23503</v>
      </c>
      <c r="OG75" s="256">
        <f>'Drive Train'!$F$35-(FU75*$C$13)*$C$19*'Drive Train'!$F$39</f>
        <v>12.23503</v>
      </c>
      <c r="OH75" s="256">
        <f>'Drive Train'!$F$35-(FV75*$C$13)*$C$19*'Drive Train'!$F$39</f>
        <v>12.23503</v>
      </c>
      <c r="OI75" s="256">
        <f>'Drive Train'!$F$35-(FW75*$C$13)*$C$19*'Drive Train'!$F$39</f>
        <v>12.23503</v>
      </c>
      <c r="OJ75" s="256">
        <f>'Drive Train'!$F$35-(FX75*$C$13)*$C$19*'Drive Train'!$F$39</f>
        <v>12.23503</v>
      </c>
      <c r="OK75" s="256">
        <f>'Drive Train'!$F$35-(FY75*$C$13)*$C$19*'Drive Train'!$F$39</f>
        <v>12.4</v>
      </c>
      <c r="OL75" s="256">
        <f>'Drive Train'!$F$35-(FZ75*$C$13)*$C$19*'Drive Train'!$F$39</f>
        <v>12.4</v>
      </c>
      <c r="OM75" s="256">
        <f>'Drive Train'!$F$35-(GA75*$C$13)*$C$19*'Drive Train'!$F$39</f>
        <v>12.4</v>
      </c>
      <c r="ON75" s="256">
        <f>'Drive Train'!$F$35-(GB75*$C$13)*$C$19*'Drive Train'!$F$39</f>
        <v>12.23503</v>
      </c>
      <c r="OO75" s="256">
        <f>'Drive Train'!$F$35-(GC75*$C$13)*$C$19*'Drive Train'!$F$39</f>
        <v>12.23503</v>
      </c>
      <c r="OP75" s="256">
        <f>'Drive Train'!$F$35-(GD75*$C$13)*$C$19*'Drive Train'!$F$39</f>
        <v>12.23503</v>
      </c>
      <c r="OQ75" s="256">
        <f>'Drive Train'!$F$35-(GE75*$C$13)*$C$19*'Drive Train'!$F$39</f>
        <v>12.23503</v>
      </c>
      <c r="OR75" s="256">
        <f>'Drive Train'!$F$35-(GF75*$C$13)*$C$19*'Drive Train'!$F$39</f>
        <v>12.23503</v>
      </c>
      <c r="OS75" s="256">
        <f>'Drive Train'!$F$35-(GG75*$C$13)*$C$19*'Drive Train'!$F$39</f>
        <v>12.23503</v>
      </c>
      <c r="OT75" s="256">
        <f>'Drive Train'!$F$35-(GH75*$C$13)*$C$19*'Drive Train'!$F$39</f>
        <v>12.23503</v>
      </c>
      <c r="OU75" s="256">
        <f>'Drive Train'!$F$35-(GI75*$C$13)*$C$19*'Drive Train'!$F$39</f>
        <v>12.23503</v>
      </c>
      <c r="OV75" s="256">
        <f>'Drive Train'!$F$35-(GJ75*$C$13)*$C$19*'Drive Train'!$F$39</f>
        <v>12.23503</v>
      </c>
      <c r="OW75" s="256">
        <f>'Drive Train'!$F$35-(GK75*$C$13)*$C$19*'Drive Train'!$F$39</f>
        <v>12.23503</v>
      </c>
      <c r="OX75" s="61">
        <f t="shared" si="746"/>
        <v>2.6800000000000015</v>
      </c>
      <c r="OY75" s="1">
        <f>IF(PU75&gt;='Drive Train'!$F$29,1,0)</f>
        <v>1</v>
      </c>
      <c r="OZ75" s="1">
        <f>IF(PV75&gt;='Drive Train'!$F$29,1,0)</f>
        <v>1</v>
      </c>
      <c r="PA75" s="1">
        <f>IF(PW75&gt;='Drive Train'!$F$29,1,0)</f>
        <v>1</v>
      </c>
      <c r="PB75" s="1">
        <f>IF(PX75&gt;='Drive Train'!$F$29,1,0)</f>
        <v>1</v>
      </c>
      <c r="PC75" s="1">
        <f>IF(PY75&gt;='Drive Train'!$F$29,1,0)</f>
        <v>1</v>
      </c>
      <c r="PD75" s="1">
        <f>IF(PZ75&gt;='Drive Train'!$F$29,1,0)</f>
        <v>1</v>
      </c>
      <c r="PE75" s="1">
        <f>IF(QA75&gt;='Drive Train'!$F$29,1,0)</f>
        <v>1</v>
      </c>
      <c r="PF75" s="1">
        <f>IF(QB75&gt;='Drive Train'!$F$29,1,0)</f>
        <v>1</v>
      </c>
      <c r="PG75" s="1">
        <f>IF(QC75&gt;='Drive Train'!$F$29,1,0)</f>
        <v>1</v>
      </c>
      <c r="PH75" s="1">
        <f>IF(QD75&gt;='Drive Train'!$F$29,1,0)</f>
        <v>1</v>
      </c>
      <c r="PI75" s="1">
        <f>IF(QE75&gt;='Drive Train'!$F$29,1,0)</f>
        <v>1</v>
      </c>
      <c r="PJ75" s="1">
        <f>IF(QF75&gt;='Drive Train'!$F$29,1,0)</f>
        <v>1</v>
      </c>
      <c r="PK75" s="1">
        <f>IF(QG75&gt;='Drive Train'!$F$29,1,0)</f>
        <v>1</v>
      </c>
      <c r="PL75" s="1">
        <f>IF(QH75&gt;='Drive Train'!$F$29,1,0)</f>
        <v>1</v>
      </c>
      <c r="PM75" s="1">
        <f>IF(QI75&gt;='Drive Train'!$F$29,1,0)</f>
        <v>1</v>
      </c>
      <c r="PN75" s="1">
        <f>IF(QJ75&gt;='Drive Train'!$F$29,1,0)</f>
        <v>1</v>
      </c>
      <c r="PO75" s="1">
        <f>IF(QK75&gt;='Drive Train'!$F$29,1,0)</f>
        <v>1</v>
      </c>
      <c r="PP75" s="1">
        <f>IF(QL75&gt;='Drive Train'!$F$29,1,0)</f>
        <v>1</v>
      </c>
      <c r="PQ75" s="1">
        <f>IF(QM75&gt;='Drive Train'!$F$29,1,0)</f>
        <v>1</v>
      </c>
      <c r="PR75" s="1">
        <f>IF(QN75&gt;='Drive Train'!$F$29,1,0)</f>
        <v>1</v>
      </c>
      <c r="PS75" s="1">
        <f>IF(QO75&gt;='Drive Train'!$F$29,1,0)</f>
        <v>1</v>
      </c>
      <c r="PT75" s="253">
        <f t="shared" si="747"/>
        <v>2.6800000000000015</v>
      </c>
      <c r="PU75" s="57">
        <f t="shared" si="748"/>
        <v>21.509629939876188</v>
      </c>
      <c r="PV75" s="57">
        <f t="shared" si="749"/>
        <v>26.501981394211771</v>
      </c>
      <c r="PW75" s="57">
        <f t="shared" si="750"/>
        <v>30.179783848508453</v>
      </c>
      <c r="PX75" s="57">
        <f t="shared" si="751"/>
        <v>30.784223080565347</v>
      </c>
      <c r="PY75" s="57">
        <f t="shared" si="752"/>
        <v>29.170568792914029</v>
      </c>
      <c r="PZ75" s="57">
        <f t="shared" si="753"/>
        <v>26.157097728209262</v>
      </c>
      <c r="QA75" s="57">
        <f t="shared" si="754"/>
        <v>23.626589520035591</v>
      </c>
      <c r="QB75" s="57">
        <f t="shared" si="755"/>
        <v>21.249931254447493</v>
      </c>
      <c r="QC75" s="57">
        <f t="shared" si="756"/>
        <v>19.808555857554829</v>
      </c>
      <c r="QD75" s="57">
        <f t="shared" si="757"/>
        <v>18.746947025028113</v>
      </c>
      <c r="QE75" s="57">
        <f t="shared" si="758"/>
        <v>17.929325619771099</v>
      </c>
      <c r="QF75" s="57">
        <f t="shared" si="759"/>
        <v>20.609890872122385</v>
      </c>
      <c r="QG75" s="57">
        <f t="shared" si="760"/>
        <v>21.556160338105936</v>
      </c>
      <c r="QH75" s="57">
        <f t="shared" si="761"/>
        <v>21.558546646990106</v>
      </c>
      <c r="QI75" s="57">
        <f t="shared" si="762"/>
        <v>21.569980718894058</v>
      </c>
      <c r="QJ75" s="57">
        <f t="shared" si="763"/>
        <v>21.33304215859043</v>
      </c>
      <c r="QK75" s="57">
        <f t="shared" si="764"/>
        <v>21.77336117612332</v>
      </c>
      <c r="QL75" s="57">
        <f t="shared" si="765"/>
        <v>21.60614385518987</v>
      </c>
      <c r="QM75" s="57">
        <f t="shared" si="766"/>
        <v>21.792783956066138</v>
      </c>
      <c r="QN75" s="57">
        <f t="shared" si="767"/>
        <v>21.450554050513979</v>
      </c>
      <c r="QO75" s="57">
        <f t="shared" si="768"/>
        <v>21.456279811219133</v>
      </c>
      <c r="QP75" s="61">
        <f t="shared" si="769"/>
        <v>2.6800000000000015</v>
      </c>
      <c r="QQ75" s="57">
        <f t="shared" si="584"/>
        <v>3.4695548865589357E-2</v>
      </c>
      <c r="QR75" s="57">
        <f t="shared" si="585"/>
        <v>3.4695548865589357E-2</v>
      </c>
      <c r="QS75" s="57">
        <f t="shared" si="586"/>
        <v>3.4695548865589357E-2</v>
      </c>
      <c r="QT75" s="57">
        <f t="shared" si="587"/>
        <v>3.4695548865589357E-2</v>
      </c>
      <c r="QU75" s="57">
        <f t="shared" si="588"/>
        <v>3.4695548865589357E-2</v>
      </c>
      <c r="QV75" s="57">
        <f t="shared" si="589"/>
        <v>3.4695548865589357E-2</v>
      </c>
      <c r="QW75" s="57">
        <f t="shared" si="590"/>
        <v>3.4695548865589357E-2</v>
      </c>
      <c r="QX75" s="57">
        <f t="shared" si="591"/>
        <v>3.4695548865589357E-2</v>
      </c>
      <c r="QY75" s="57">
        <f t="shared" si="592"/>
        <v>0</v>
      </c>
      <c r="QZ75" s="57">
        <f t="shared" si="593"/>
        <v>0</v>
      </c>
      <c r="RA75" s="57">
        <f t="shared" si="594"/>
        <v>0</v>
      </c>
      <c r="RB75" s="57">
        <f t="shared" si="595"/>
        <v>3.4695548865589357E-2</v>
      </c>
      <c r="RC75" s="57">
        <f t="shared" si="596"/>
        <v>3.4695548865589357E-2</v>
      </c>
      <c r="RD75" s="57">
        <f t="shared" si="597"/>
        <v>3.4695548865589357E-2</v>
      </c>
      <c r="RE75" s="57">
        <f t="shared" si="598"/>
        <v>3.4695548865589357E-2</v>
      </c>
      <c r="RF75" s="57">
        <f t="shared" si="599"/>
        <v>3.4695548865589357E-2</v>
      </c>
      <c r="RG75" s="57">
        <f t="shared" si="600"/>
        <v>3.4695548865589357E-2</v>
      </c>
      <c r="RH75" s="57">
        <f t="shared" si="601"/>
        <v>3.4695548865589357E-2</v>
      </c>
      <c r="RI75" s="57">
        <f t="shared" si="602"/>
        <v>3.4695548865589357E-2</v>
      </c>
      <c r="RJ75" s="57">
        <f t="shared" si="603"/>
        <v>3.4695548865589357E-2</v>
      </c>
      <c r="RK75" s="57">
        <f t="shared" si="604"/>
        <v>3.4695548865589357E-2</v>
      </c>
      <c r="RL75" s="61">
        <f t="shared" si="770"/>
        <v>2.6800000000000015</v>
      </c>
      <c r="RM75" s="2">
        <f>IF(AND(LO75&gt;=LO$6*'Drive Train'!$AA$52,LO75&lt;=LO$6*'Drive Train'!$AA$53,KS75=0,JW75=0,EU75&gt;0),$C$17,0)</f>
        <v>0</v>
      </c>
      <c r="RN75" s="2">
        <f>IF(AND(LP75&gt;=LP$6*'Drive Train'!$AA$52,LP75&lt;=LP$6*'Drive Train'!$AA$53,KT75=0,JX75=0,EV75&gt;0),$C$17,0)</f>
        <v>0</v>
      </c>
      <c r="RO75" s="2">
        <f>IF(AND(LQ75&gt;=LQ$6*'Drive Train'!$AA$52,LQ75&lt;=LQ$6*'Drive Train'!$AA$53,KU75=0,JY75=0,EW75&gt;0),$C$17,0)</f>
        <v>0</v>
      </c>
      <c r="RP75" s="2">
        <f>IF(AND(LR75&gt;=LR$6*'Drive Train'!$AA$52,LR75&lt;=LR$6*'Drive Train'!$AA$53,KV75=0,JZ75=0,EX75&gt;0),$C$17,0)</f>
        <v>0</v>
      </c>
      <c r="RQ75" s="2">
        <f>IF(AND(LS75&gt;=LS$6*'Drive Train'!$AA$52,LS75&lt;=LS$6*'Drive Train'!$AA$53,KW75=0,KA75=0,EY75&gt;0),$C$17,0)</f>
        <v>0</v>
      </c>
      <c r="RR75" s="2">
        <f>IF(AND(LT75&gt;=LT$6*'Drive Train'!$AA$52,LT75&lt;=LT$6*'Drive Train'!$AA$53,KX75=0,KB75=0,EZ75&gt;0),$C$17,0)</f>
        <v>0</v>
      </c>
      <c r="RS75" s="2">
        <f>IF(AND(LU75&gt;=LU$6*'Drive Train'!$AA$52,LU75&lt;=LU$6*'Drive Train'!$AA$53,KY75=0,KC75=0,FA75&gt;0),$C$17,0)</f>
        <v>0</v>
      </c>
      <c r="RT75" s="2">
        <f>IF(AND(LV75&gt;=LV$6*'Drive Train'!$AA$52,LV75&lt;=LV$6*'Drive Train'!$AA$53,KZ75=0,KD75=0,FB75&gt;0),$C$17,0)</f>
        <v>0</v>
      </c>
      <c r="RU75" s="2">
        <f>IF(AND(LW75&gt;=LW$6*'Drive Train'!$AA$52,LW75&lt;=LW$6*'Drive Train'!$AA$53,LA75=0,KE75=0,FC75&gt;0),$C$17,0)</f>
        <v>0</v>
      </c>
      <c r="RV75" s="2">
        <f>IF(AND(LX75&gt;=LX$6*'Drive Train'!$AA$52,LX75&lt;=LX$6*'Drive Train'!$AA$53,LB75=0,KF75=0,FD75&gt;0),$C$17,0)</f>
        <v>0</v>
      </c>
      <c r="RW75" s="2">
        <f>IF(AND(LY75&gt;=LY$6*'Drive Train'!$AA$52,LY75&lt;=LY$6*'Drive Train'!$AA$53,LC75=0,KG75=0,FE75&gt;0),$C$17,0)</f>
        <v>0</v>
      </c>
      <c r="RX75" s="2">
        <f>IF(AND(LZ75&gt;=LZ$6*'Drive Train'!$AA$52,LZ75&lt;=LZ$6*'Drive Train'!$AA$53,LD75=0,KH75=0,FF75&gt;0),$C$17,0)</f>
        <v>0</v>
      </c>
      <c r="RY75" s="2">
        <f>IF(AND(MA75&gt;=MA$6*'Drive Train'!$AA$52,MA75&lt;=MA$6*'Drive Train'!$AA$53,LE75=0,KI75=0,FG75&gt;0),$C$17,0)</f>
        <v>0</v>
      </c>
      <c r="RZ75" s="2">
        <f>IF(AND(MB75&gt;=MB$6*'Drive Train'!$AA$52,MB75&lt;=MB$6*'Drive Train'!$AA$53,LF75=0,KJ75=0,FH75&gt;0),$C$17,0)</f>
        <v>0</v>
      </c>
      <c r="SA75" s="2">
        <f>IF(AND(MC75&gt;=MC$6*'Drive Train'!$AA$52,MC75&lt;=MC$6*'Drive Train'!$AA$53,LG75=0,KK75=0,FI75&gt;0),$C$17,0)</f>
        <v>0</v>
      </c>
      <c r="SB75" s="2">
        <f>IF(AND(MD75&gt;=MD$6*'Drive Train'!$AA$52,MD75&lt;=MD$6*'Drive Train'!$AA$53,LH75=0,KL75=0,FJ75&gt;0),$C$17,0)</f>
        <v>0</v>
      </c>
      <c r="SC75" s="2">
        <f>IF(AND(ME75&gt;=ME$6*'Drive Train'!$AA$52,ME75&lt;=ME$6*'Drive Train'!$AA$53,LI75=0,KM75=0,FK75&gt;0),$C$17,0)</f>
        <v>0</v>
      </c>
      <c r="SD75" s="2">
        <f>IF(AND(MF75&gt;=MF$6*'Drive Train'!$AA$52,MF75&lt;=MF$6*'Drive Train'!$AA$53,LJ75=0,KN75=0,FL75&gt;0),$C$17,0)</f>
        <v>0</v>
      </c>
      <c r="SE75" s="2">
        <f>IF(AND(MG75&gt;=MG$6*'Drive Train'!$AA$52,MG75&lt;=MG$6*'Drive Train'!$AA$53,LK75=0,KO75=0,FM75&gt;0),$C$17,0)</f>
        <v>0</v>
      </c>
      <c r="SF75" s="2">
        <f>IF(AND(MH75&gt;=MH$6*'Drive Train'!$AA$52,MH75&lt;=MH$6*'Drive Train'!$AA$53,LL75=0,KP75=0,FN75&gt;0),$C$17,0)</f>
        <v>0</v>
      </c>
      <c r="SG75" s="2">
        <f>IF(AND(MI75&gt;=MI$6*'Drive Train'!$AA$52,MI75&lt;=MI$6*'Drive Train'!$AA$53,LM75=0,KQ75=0,FO75&gt;0),$C$17,0)</f>
        <v>0</v>
      </c>
      <c r="SH75" s="61">
        <f t="shared" si="771"/>
        <v>2.6800000000000015</v>
      </c>
      <c r="SI75" s="2">
        <f>IF(AND(EU75&lt;0,KS75=0,LO75&gt;=LO$6*'Drive Train'!$AA$52,LO75&lt;=LO$6*'Drive Train'!$AA$53,OY75=1,JW75=0),$C$17,0)</f>
        <v>0</v>
      </c>
      <c r="SJ75" s="2">
        <f>IF(AND(EV75&lt;0,KT75=0,LP75&gt;=LP$6*'Drive Train'!$AA$52,LP75&lt;=LP$6*'Drive Train'!$AA$53,OZ75=1,JX75=0),$C$17,0)</f>
        <v>0.04</v>
      </c>
      <c r="SK75" s="2">
        <f>IF(AND(EW75&lt;0,KU75=0,LQ75&gt;=LQ$6*'Drive Train'!$AA$52,LQ75&lt;=LQ$6*'Drive Train'!$AA$53,PA75=1,JY75=0),$C$17,0)</f>
        <v>0.04</v>
      </c>
      <c r="SL75" s="2">
        <f>IF(AND(EX75&lt;0,KV75=0,LR75&gt;=LR$6*'Drive Train'!$AA$52,LR75&lt;=LR$6*'Drive Train'!$AA$53,PB75=1,JZ75=0),$C$17,0)</f>
        <v>0.04</v>
      </c>
      <c r="SM75" s="2">
        <f>IF(AND(EY75&lt;0,KW75=0,LS75&gt;=LS$6*'Drive Train'!$AA$52,LS75&lt;=LS$6*'Drive Train'!$AA$53,PC75=1,KA75=0),$C$17,0)</f>
        <v>0</v>
      </c>
      <c r="SN75" s="2">
        <f>IF(AND(EZ75&lt;0,KX75=0,LT75&gt;=LT$6*'Drive Train'!$AA$52,LT75&lt;=LT$6*'Drive Train'!$AA$53,PD75=1,KB75=0),$C$17,0)</f>
        <v>0</v>
      </c>
      <c r="SO75" s="2">
        <f>IF(AND(FA75&lt;0,KY75=0,LU75&gt;=LU$6*'Drive Train'!$AA$52,LU75&lt;=LU$6*'Drive Train'!$AA$53,PE75=1,KC75=0),$C$17,0)</f>
        <v>0</v>
      </c>
      <c r="SP75" s="2">
        <f>IF(AND(FB75&lt;0,KZ75=0,LV75&gt;=LV$6*'Drive Train'!$AA$52,LV75&lt;=LV$6*'Drive Train'!$AA$53,PF75=1,KD75=0),$C$17,0)</f>
        <v>0</v>
      </c>
      <c r="SQ75" s="2">
        <f>IF(AND(FC75&lt;0,LA75=0,LW75&gt;=LW$6*'Drive Train'!$AA$52,LW75&lt;=LW$6*'Drive Train'!$AA$53,PG75=1,KE75=0),$C$17,0)</f>
        <v>0</v>
      </c>
      <c r="SR75" s="2">
        <f>IF(AND(FD75&lt;0,LB75=0,LX75&gt;=LX$6*'Drive Train'!$AA$52,LX75&lt;=LX$6*'Drive Train'!$AA$53,PH75=1,KF75=0),$C$17,0)</f>
        <v>0</v>
      </c>
      <c r="SS75" s="2">
        <f>IF(AND(FE75&lt;0,LC75=0,LY75&gt;=LY$6*'Drive Train'!$AA$52,LY75&lt;=LY$6*'Drive Train'!$AA$53,PI75=1,KG75=0),$C$17,0)</f>
        <v>0</v>
      </c>
      <c r="ST75" s="2">
        <f>IF(AND(FF75&lt;0,LD75=0,LZ75&gt;=LZ$6*'Drive Train'!$AA$52,LZ75&lt;=LZ$6*'Drive Train'!$AA$53,PJ75=1,KH75=0),$C$17,0)</f>
        <v>0.04</v>
      </c>
      <c r="SU75" s="2">
        <f>IF(AND(FG75&lt;0,LE75=0,MA75&gt;=MA$6*'Drive Train'!$AA$52,MA75&lt;=MA$6*'Drive Train'!$AA$53,PK75=1,KI75=0),$C$17,0)</f>
        <v>0</v>
      </c>
      <c r="SV75" s="2">
        <f>IF(AND(FH75&lt;0,LF75=0,MB75&gt;=MB$6*'Drive Train'!$AA$52,MB75&lt;=MB$6*'Drive Train'!$AA$53,PL75=1,KJ75=0),$C$17,0)</f>
        <v>0</v>
      </c>
      <c r="SW75" s="2">
        <f>IF(AND(FI75&lt;0,LG75=0,MC75&gt;=MC$6*'Drive Train'!$AA$52,MC75&lt;=MC$6*'Drive Train'!$AA$53,PM75=1,KK75=0),$C$17,0)</f>
        <v>0</v>
      </c>
      <c r="SX75" s="2">
        <f>IF(AND(FJ75&lt;0,LH75=0,MD75&gt;=MD$6*'Drive Train'!$AA$52,MD75&lt;=MD$6*'Drive Train'!$AA$53,PN75=1,KL75=0),$C$17,0)</f>
        <v>0</v>
      </c>
      <c r="SY75" s="2">
        <f>IF(AND(FK75&lt;0,LI75=0,ME75&gt;=ME$6*'Drive Train'!$AA$52,ME75&lt;=ME$6*'Drive Train'!$AA$53,PO75=1,KM75=0),$C$17,0)</f>
        <v>0</v>
      </c>
      <c r="SZ75" s="2">
        <f>IF(AND(FL75&lt;0,LJ75=0,MF75&gt;=MF$6*'Drive Train'!$AA$52,MF75&lt;=MF$6*'Drive Train'!$AA$53,PP75=1,KN75=0),$C$17,0)</f>
        <v>0</v>
      </c>
      <c r="TA75" s="2">
        <f>IF(AND(FM75&lt;0,LK75=0,MG75&gt;=MG$6*'Drive Train'!$AA$52,MG75&lt;=MG$6*'Drive Train'!$AA$53,PQ75=1,KO75=0),$C$17,0)</f>
        <v>0</v>
      </c>
      <c r="TB75" s="2">
        <f>IF(AND(FN75&lt;0,LL75=0,MH75&gt;=MH$6*'Drive Train'!$AA$52,MH75&lt;=MH$6*'Drive Train'!$AA$53,PR75=1,KP75=0),$C$17,0)</f>
        <v>0</v>
      </c>
      <c r="TC75" s="2">
        <f>IF(AND(FO75&lt;0,LM75=0,MI75&gt;=MI$6*'Drive Train'!$AA$52,MI75&lt;=MI$6*'Drive Train'!$AA$53,PS75=1,KQ75=0),$C$17,0)</f>
        <v>0</v>
      </c>
      <c r="TD75" s="144">
        <f t="shared" si="772"/>
        <v>2.6800000000000015</v>
      </c>
    </row>
    <row r="76" spans="2:524" x14ac:dyDescent="0.2">
      <c r="B76" s="21"/>
      <c r="C76" s="22"/>
      <c r="F76" s="401" t="s">
        <v>129</v>
      </c>
      <c r="G76" s="402"/>
      <c r="H76" s="402"/>
      <c r="I76" s="402"/>
      <c r="J76" s="402"/>
      <c r="K76" s="402"/>
      <c r="L76" s="402"/>
      <c r="M76" s="402"/>
      <c r="N76" s="402"/>
      <c r="O76" s="403"/>
      <c r="R76" s="63">
        <f t="shared" si="605"/>
        <v>2.7200000000000015</v>
      </c>
      <c r="S76" s="2">
        <f>NG76/'Drive Train'!$F$35</f>
        <v>0</v>
      </c>
      <c r="T76" s="2">
        <f>NH76/'Drive Train'!$F$35</f>
        <v>0</v>
      </c>
      <c r="U76" s="2">
        <f>NI76/'Drive Train'!$F$35</f>
        <v>0</v>
      </c>
      <c r="V76" s="2">
        <f>NJ76/'Drive Train'!$F$35</f>
        <v>0</v>
      </c>
      <c r="W76" s="2">
        <f>NK76/'Drive Train'!$F$35</f>
        <v>0</v>
      </c>
      <c r="X76" s="2">
        <f>NL76/'Drive Train'!$F$35</f>
        <v>0</v>
      </c>
      <c r="Y76" s="2">
        <f>NM76/'Drive Train'!$F$35</f>
        <v>0</v>
      </c>
      <c r="Z76" s="2">
        <f>NN76/'Drive Train'!$F$35</f>
        <v>0</v>
      </c>
      <c r="AA76" s="2">
        <f>NO76/'Drive Train'!$F$35</f>
        <v>0</v>
      </c>
      <c r="AB76" s="2">
        <f>NP76/'Drive Train'!$F$35</f>
        <v>0</v>
      </c>
      <c r="AC76" s="2">
        <f>NQ76/'Drive Train'!$F$35</f>
        <v>0</v>
      </c>
      <c r="AD76" s="2">
        <f>NR76/'Drive Train'!$F$35</f>
        <v>0</v>
      </c>
      <c r="AE76" s="2">
        <f>NS76/'Drive Train'!$F$35</f>
        <v>0</v>
      </c>
      <c r="AF76" s="2">
        <f>NT76/'Drive Train'!$F$35</f>
        <v>0</v>
      </c>
      <c r="AG76" s="2">
        <f>NU76/'Drive Train'!$F$35</f>
        <v>0</v>
      </c>
      <c r="AH76" s="2">
        <f>NV76/'Drive Train'!$F$35</f>
        <v>0</v>
      </c>
      <c r="AI76" s="2">
        <f>NW76/'Drive Train'!$F$35</f>
        <v>0</v>
      </c>
      <c r="AJ76" s="2">
        <f>NX76/'Drive Train'!$F$35</f>
        <v>0</v>
      </c>
      <c r="AK76" s="2">
        <f>NY76/'Drive Train'!$F$35</f>
        <v>0</v>
      </c>
      <c r="AL76" s="2">
        <f>NZ76/'Drive Train'!$F$35</f>
        <v>0</v>
      </c>
      <c r="AM76" s="2">
        <f>OA76/'Drive Train'!$F$35</f>
        <v>0</v>
      </c>
      <c r="AN76" s="61">
        <f t="shared" si="606"/>
        <v>2.7200000000000015</v>
      </c>
      <c r="AO76" s="46">
        <f>LO76*12*60/(PI() * 'Drive Train'!$F$15)/S$6*ABS(S76)</f>
        <v>0</v>
      </c>
      <c r="AP76" s="46">
        <f>LP76*12*60/(PI() * 'Drive Train'!$F$15)/T$6*ABS(T76)</f>
        <v>0</v>
      </c>
      <c r="AQ76" s="46">
        <f>LQ76*12*60/(PI() * 'Drive Train'!$F$15)/U$6*ABS(U76)</f>
        <v>0</v>
      </c>
      <c r="AR76" s="46">
        <f>LR76*12*60/(PI() * 'Drive Train'!$F$15)/V$6*ABS(V76)</f>
        <v>0</v>
      </c>
      <c r="AS76" s="46">
        <f>LS76*12*60/(PI() * 'Drive Train'!$F$15)/W$6*ABS(W76)</f>
        <v>0</v>
      </c>
      <c r="AT76" s="46">
        <f>LT76*12*60/(PI() * 'Drive Train'!$F$15)/X$6*ABS(X76)</f>
        <v>0</v>
      </c>
      <c r="AU76" s="46">
        <f>LU76*12*60/(PI() * 'Drive Train'!$F$15)/Y$6*ABS(Y76)</f>
        <v>0</v>
      </c>
      <c r="AV76" s="46">
        <f>LV76*12*60/(PI() * 'Drive Train'!$F$15)/Z$6*ABS(Z76)</f>
        <v>0</v>
      </c>
      <c r="AW76" s="46">
        <f>LW76*12*60/(PI() * 'Drive Train'!$F$15)/AA$6*ABS(AA76)</f>
        <v>0</v>
      </c>
      <c r="AX76" s="46">
        <f>LX76*12*60/(PI() * 'Drive Train'!$F$15)/AB$6*ABS(AB76)</f>
        <v>0</v>
      </c>
      <c r="AY76" s="46">
        <f>LY76*12*60/(PI() * 'Drive Train'!$F$15)/AC$6*ABS(AC76)</f>
        <v>0</v>
      </c>
      <c r="AZ76" s="46">
        <f>LZ76*12*60/(PI() * 'Drive Train'!$F$15)/AD$6*ABS(AD76)</f>
        <v>0</v>
      </c>
      <c r="BA76" s="46">
        <f>MA76*12*60/(PI() * 'Drive Train'!$F$15)/AE$6*ABS(AE76)</f>
        <v>0</v>
      </c>
      <c r="BB76" s="46">
        <f>MB76*12*60/(PI() * 'Drive Train'!$F$15)/AF$6*ABS(AF76)</f>
        <v>0</v>
      </c>
      <c r="BC76" s="46">
        <f>MC76*12*60/(PI() * 'Drive Train'!$F$15)/AG$6*ABS(AG76)</f>
        <v>0</v>
      </c>
      <c r="BD76" s="46">
        <f>MD76*12*60/(PI() * 'Drive Train'!$F$15)/AH$6*ABS(AH76)</f>
        <v>0</v>
      </c>
      <c r="BE76" s="46">
        <f>ME76*12*60/(PI() * 'Drive Train'!$F$15)/AI$6*ABS(AI76)</f>
        <v>0</v>
      </c>
      <c r="BF76" s="46">
        <f>MF76*12*60/(PI() * 'Drive Train'!$F$15)/AJ$6*ABS(AJ76)</f>
        <v>0</v>
      </c>
      <c r="BG76" s="46">
        <f>MG76*12*60/(PI() * 'Drive Train'!$F$15)/AK$6*ABS(AK76)</f>
        <v>0</v>
      </c>
      <c r="BH76" s="46">
        <f>MH76*12*60/(PI() * 'Drive Train'!$F$15)/AL$6*ABS(AL76)</f>
        <v>0</v>
      </c>
      <c r="BI76" s="46">
        <f>MI76*12*60/(PI() * 'Drive Train'!$F$15)/AM$6*ABS(AM76)</f>
        <v>0</v>
      </c>
      <c r="BJ76" s="61">
        <f t="shared" si="538"/>
        <v>2.7200000000000015</v>
      </c>
      <c r="BK76" s="2">
        <f>IF(OR(KS75=1,AND($C$37=Motors!$C$32,OY75=1)),0,IF(NG76=0,-(CG75+$C$15)/($C$14-$C$15)*$C$12,($C$11*S76-AO76)/($C$11*S76)*$C$12*S76))</f>
        <v>0</v>
      </c>
      <c r="BL76" s="2">
        <f>IF(OR(KT75=1,AND($C$37=Motors!$C$32,OZ75=1)),0,IF(NH76=0,-(CH75+$C$15)/($C$14-$C$15)*$C$12,($C$11*T76-AP76)/($C$11*T76)*$C$12*T76))</f>
        <v>0</v>
      </c>
      <c r="BM76" s="2">
        <f>IF(OR(KU75=1,AND($C$37=Motors!$C$32,PA75=1)),0,IF(NI76=0,-(CI75+$C$15)/($C$14-$C$15)*$C$12,($C$11*U76-AQ76)/($C$11*U76)*$C$12*U76))</f>
        <v>0</v>
      </c>
      <c r="BN76" s="2">
        <f>IF(OR(KV75=1,AND($C$37=Motors!$C$32,PB75=1)),0,IF(NJ76=0,-(CJ75+$C$15)/($C$14-$C$15)*$C$12,($C$11*V76-AR76)/($C$11*V76)*$C$12*V76))</f>
        <v>0</v>
      </c>
      <c r="BO76" s="2">
        <f>IF(OR(KW75=1,AND($C$37=Motors!$C$32,PC75=1)),0,IF(NK76=0,-(CK75+$C$15)/($C$14-$C$15)*$C$12,($C$11*W76-AS76)/($C$11*W76)*$C$12*W76))</f>
        <v>0</v>
      </c>
      <c r="BP76" s="2">
        <f>IF(OR(KX75=1,AND($C$37=Motors!$C$32,PD75=1)),0,IF(NL76=0,-(CL75+$C$15)/($C$14-$C$15)*$C$12,($C$11*X76-AT76)/($C$11*X76)*$C$12*X76))</f>
        <v>0</v>
      </c>
      <c r="BQ76" s="2">
        <f>IF(OR(KY75=1,AND($C$37=Motors!$C$32,PE75=1)),0,IF(NM76=0,-(CM75+$C$15)/($C$14-$C$15)*$C$12,($C$11*Y76-AU76)/($C$11*Y76)*$C$12*Y76))</f>
        <v>0</v>
      </c>
      <c r="BR76" s="2">
        <f>IF(OR(KZ75=1,AND($C$37=Motors!$C$32,PF75=1)),0,IF(NN76=0,-(CN75+$C$15)/($C$14-$C$15)*$C$12,($C$11*Z76-AV76)/($C$11*Z76)*$C$12*Z76))</f>
        <v>0</v>
      </c>
      <c r="BS76" s="2">
        <f>IF(OR(LA75=1,AND($C$37=Motors!$C$32,PG75=1)),0,IF(NO76=0,-(CO75+$C$15)/($C$14-$C$15)*$C$12,($C$11*AA76-AW76)/($C$11*AA76)*$C$12*AA76))</f>
        <v>0</v>
      </c>
      <c r="BT76" s="2">
        <f>IF(OR(LB75=1,AND($C$37=Motors!$C$32,PH75=1)),0,IF(NP76=0,-(CP75+$C$15)/($C$14-$C$15)*$C$12,($C$11*AB76-AX76)/($C$11*AB76)*$C$12*AB76))</f>
        <v>0</v>
      </c>
      <c r="BU76" s="2">
        <f>IF(OR(LC75=1,AND($C$37=Motors!$C$32,PI75=1)),0,IF(NQ76=0,-(CQ75+$C$15)/($C$14-$C$15)*$C$12,($C$11*AC76-AY76)/($C$11*AC76)*$C$12*AC76))</f>
        <v>0</v>
      </c>
      <c r="BV76" s="2">
        <f>IF(OR(LD75=1,AND($C$37=Motors!$C$32,PJ75=1)),0,IF(NR76=0,-(CR75+$C$15)/($C$14-$C$15)*$C$12,($C$11*AD76-AZ76)/($C$11*AD76)*$C$12*AD76))</f>
        <v>0</v>
      </c>
      <c r="BW76" s="2">
        <f>IF(OR(LE75=1,AND($C$37=Motors!$C$32,PK75=1)),0,IF(NS76=0,-(CS75+$C$15)/($C$14-$C$15)*$C$12,($C$11*AE76-BA76)/($C$11*AE76)*$C$12*AE76))</f>
        <v>0</v>
      </c>
      <c r="BX76" s="2">
        <f>IF(OR(LF75=1,AND($C$37=Motors!$C$32,PL75=1)),0,IF(NT76=0,-(CT75+$C$15)/($C$14-$C$15)*$C$12,($C$11*AF76-BB76)/($C$11*AF76)*$C$12*AF76))</f>
        <v>0</v>
      </c>
      <c r="BY76" s="2">
        <f>IF(OR(LG75=1,AND($C$37=Motors!$C$32,PM75=1)),0,IF(NU76=0,-(CU75+$C$15)/($C$14-$C$15)*$C$12,($C$11*AG76-BC76)/($C$11*AG76)*$C$12*AG76))</f>
        <v>0</v>
      </c>
      <c r="BZ76" s="2">
        <f>IF(OR(LH75=1,AND($C$37=Motors!$C$32,PN75=1)),0,IF(NV76=0,-(CV75+$C$15)/($C$14-$C$15)*$C$12,($C$11*AH76-BD76)/($C$11*AH76)*$C$12*AH76))</f>
        <v>0</v>
      </c>
      <c r="CA76" s="2">
        <f>IF(OR(LI75=1,AND($C$37=Motors!$C$32,PO75=1)),0,IF(NW76=0,-(CW75+$C$15)/($C$14-$C$15)*$C$12,($C$11*AI76-BE76)/($C$11*AI76)*$C$12*AI76))</f>
        <v>0</v>
      </c>
      <c r="CB76" s="2">
        <f>IF(OR(LJ75=1,AND($C$37=Motors!$C$32,PP75=1)),0,IF(NX76=0,-(CX75+$C$15)/($C$14-$C$15)*$C$12,($C$11*AJ76-BF76)/($C$11*AJ76)*$C$12*AJ76))</f>
        <v>0</v>
      </c>
      <c r="CC76" s="2">
        <f>IF(OR(LK75=1,AND($C$37=Motors!$C$32,PQ75=1)),0,IF(NY76=0,-(CY75+$C$15)/($C$14-$C$15)*$C$12,($C$11*AK76-BG76)/($C$11*AK76)*$C$12*AK76))</f>
        <v>0</v>
      </c>
      <c r="CD76" s="2">
        <f>IF(OR(LL75=1,AND($C$37=Motors!$C$32,PR75=1)),0,IF(NZ76=0,-(CZ75+$C$15)/($C$14-$C$15)*$C$12,($C$11*AL76-BH76)/($C$11*AL76)*$C$12*AL76))</f>
        <v>0</v>
      </c>
      <c r="CE76" s="2">
        <f>IF(OR(LM75=1,AND($C$37=Motors!$C$32,PS75=1)),0,IF(OA76=0,-(DA75+$C$15)/($C$14-$C$15)*$C$12,($C$11*AM76-BI76)/($C$11*AM76)*$C$12*AM76))</f>
        <v>0</v>
      </c>
      <c r="CF76" s="61">
        <f t="shared" si="539"/>
        <v>2.7200000000000015</v>
      </c>
      <c r="CG76" s="57">
        <f>IF(AND(KS75=1,OY75=1),0,ABS(BK76/$C$12*($C$14-$C$15)+$C$15) *'Drive Train'!$AA$49 + CG75*(1-'Drive Train'!$AA$49))</f>
        <v>2.7495000000000003</v>
      </c>
      <c r="CH76" s="57">
        <f>IF(AND(KT75=1,OZ75=1),0,ABS(BL76/$C$12*($C$14-$C$15)+$C$15) *'Drive Train'!$AA$49 + CH75*(1-'Drive Train'!$AA$49))</f>
        <v>2.7495000000000003</v>
      </c>
      <c r="CI76" s="57">
        <f>IF(AND(KU75=1,PA75=1),0,ABS(BM76/$C$12*($C$14-$C$15)+$C$15) *'Drive Train'!$AA$49 + CI75*(1-'Drive Train'!$AA$49))</f>
        <v>2.7495000000000003</v>
      </c>
      <c r="CJ76" s="57">
        <f>IF(AND(KV75=1,PB75=1),0,ABS(BN76/$C$12*($C$14-$C$15)+$C$15) *'Drive Train'!$AA$49 + CJ75*(1-'Drive Train'!$AA$49))</f>
        <v>2.7495000000000003</v>
      </c>
      <c r="CK76" s="57">
        <f>IF(AND(KW75=1,PC75=1),0,ABS(BO76/$C$12*($C$14-$C$15)+$C$15) *'Drive Train'!$AA$49 + CK75*(1-'Drive Train'!$AA$49))</f>
        <v>2.7495000000000003</v>
      </c>
      <c r="CL76" s="57">
        <f>IF(AND(KX75=1,PD75=1),0,ABS(BP76/$C$12*($C$14-$C$15)+$C$15) *'Drive Train'!$AA$49 + CL75*(1-'Drive Train'!$AA$49))</f>
        <v>2.7495000000000003</v>
      </c>
      <c r="CM76" s="57">
        <f>IF(AND(KY75=1,PE75=1),0,ABS(BQ76/$C$12*($C$14-$C$15)+$C$15) *'Drive Train'!$AA$49 + CM75*(1-'Drive Train'!$AA$49))</f>
        <v>2.7495000000000003</v>
      </c>
      <c r="CN76" s="57">
        <f>IF(AND(KZ75=1,PF75=1),0,ABS(BR76/$C$12*($C$14-$C$15)+$C$15) *'Drive Train'!$AA$49 + CN75*(1-'Drive Train'!$AA$49))</f>
        <v>2.7495000000000003</v>
      </c>
      <c r="CO76" s="57">
        <f>IF(AND(LA75=1,PG75=1),0,ABS(BS76/$C$12*($C$14-$C$15)+$C$15) *'Drive Train'!$AA$49 + CO75*(1-'Drive Train'!$AA$49))</f>
        <v>0</v>
      </c>
      <c r="CP76" s="57">
        <f>IF(AND(LB75=1,PH75=1),0,ABS(BT76/$C$12*($C$14-$C$15)+$C$15) *'Drive Train'!$AA$49 + CP75*(1-'Drive Train'!$AA$49))</f>
        <v>0</v>
      </c>
      <c r="CQ76" s="57">
        <f>IF(AND(LC75=1,PI75=1),0,ABS(BU76/$C$12*($C$14-$C$15)+$C$15) *'Drive Train'!$AA$49 + CQ75*(1-'Drive Train'!$AA$49))</f>
        <v>0</v>
      </c>
      <c r="CR76" s="57">
        <f>IF(AND(LD75=1,PJ75=1),0,ABS(BV76/$C$12*($C$14-$C$15)+$C$15) *'Drive Train'!$AA$49 + CR75*(1-'Drive Train'!$AA$49))</f>
        <v>2.7495000000000003</v>
      </c>
      <c r="CS76" s="57">
        <f>IF(AND(LE75=1,PK75=1),0,ABS(BW76/$C$12*($C$14-$C$15)+$C$15) *'Drive Train'!$AA$49 + CS75*(1-'Drive Train'!$AA$49))</f>
        <v>2.7495000000000003</v>
      </c>
      <c r="CT76" s="57">
        <f>IF(AND(LF75=1,PL75=1),0,ABS(BX76/$C$12*($C$14-$C$15)+$C$15) *'Drive Train'!$AA$49 + CT75*(1-'Drive Train'!$AA$49))</f>
        <v>2.7495000000000003</v>
      </c>
      <c r="CU76" s="57">
        <f>IF(AND(LG75=1,PM75=1),0,ABS(BY76/$C$12*($C$14-$C$15)+$C$15) *'Drive Train'!$AA$49 + CU75*(1-'Drive Train'!$AA$49))</f>
        <v>2.7495000000000003</v>
      </c>
      <c r="CV76" s="57">
        <f>IF(AND(LH75=1,PN75=1),0,ABS(BZ76/$C$12*($C$14-$C$15)+$C$15) *'Drive Train'!$AA$49 + CV75*(1-'Drive Train'!$AA$49))</f>
        <v>2.7495000000000003</v>
      </c>
      <c r="CW76" s="57">
        <f>IF(AND(LI75=1,PO75=1),0,ABS(CA76/$C$12*($C$14-$C$15)+$C$15) *'Drive Train'!$AA$49 + CW75*(1-'Drive Train'!$AA$49))</f>
        <v>2.7495000000000003</v>
      </c>
      <c r="CX76" s="57">
        <f>IF(AND(LJ75=1,PP75=1),0,ABS(CB76/$C$12*($C$14-$C$15)+$C$15) *'Drive Train'!$AA$49 + CX75*(1-'Drive Train'!$AA$49))</f>
        <v>2.7495000000000003</v>
      </c>
      <c r="CY76" s="57">
        <f>IF(AND(LK75=1,PQ75=1),0,ABS(CC76/$C$12*($C$14-$C$15)+$C$15) *'Drive Train'!$AA$49 + CY75*(1-'Drive Train'!$AA$49))</f>
        <v>2.7495000000000003</v>
      </c>
      <c r="CZ76" s="57">
        <f>IF(AND(LL75=1,PR75=1),0,ABS(CD76/$C$12*($C$14-$C$15)+$C$15) *'Drive Train'!$AA$49 + CZ75*(1-'Drive Train'!$AA$49))</f>
        <v>2.7495000000000003</v>
      </c>
      <c r="DA76" s="57">
        <f>IF(AND(LM75=1,PS75=1),0,ABS(CE76/$C$12*($C$14-$C$15)+$C$15) *'Drive Train'!$AA$49 + DA75*(1-'Drive Train'!$AA$49))</f>
        <v>2.7495000000000003</v>
      </c>
      <c r="DB76" s="61">
        <f t="shared" si="607"/>
        <v>2.7200000000000015</v>
      </c>
      <c r="DC76" s="57">
        <f t="shared" si="540"/>
        <v>2.7495000000000003</v>
      </c>
      <c r="DD76" s="57">
        <f t="shared" si="541"/>
        <v>2.7495000000000003</v>
      </c>
      <c r="DE76" s="57">
        <f t="shared" si="542"/>
        <v>2.7495000000000003</v>
      </c>
      <c r="DF76" s="57">
        <f t="shared" si="543"/>
        <v>2.7495000000000003</v>
      </c>
      <c r="DG76" s="57">
        <f t="shared" si="544"/>
        <v>2.7495000000000003</v>
      </c>
      <c r="DH76" s="57">
        <f t="shared" si="545"/>
        <v>2.7495000000000003</v>
      </c>
      <c r="DI76" s="57">
        <f t="shared" si="546"/>
        <v>2.7495000000000003</v>
      </c>
      <c r="DJ76" s="57">
        <f t="shared" si="547"/>
        <v>2.7495000000000003</v>
      </c>
      <c r="DK76" s="57">
        <f t="shared" si="548"/>
        <v>0</v>
      </c>
      <c r="DL76" s="57">
        <f t="shared" si="549"/>
        <v>0</v>
      </c>
      <c r="DM76" s="57">
        <f t="shared" si="550"/>
        <v>0</v>
      </c>
      <c r="DN76" s="57">
        <f t="shared" si="551"/>
        <v>2.7495000000000003</v>
      </c>
      <c r="DO76" s="57">
        <f t="shared" si="552"/>
        <v>2.7495000000000003</v>
      </c>
      <c r="DP76" s="57">
        <f t="shared" si="553"/>
        <v>2.7495000000000003</v>
      </c>
      <c r="DQ76" s="57">
        <f t="shared" si="554"/>
        <v>2.7495000000000003</v>
      </c>
      <c r="DR76" s="57">
        <f t="shared" si="555"/>
        <v>2.7495000000000003</v>
      </c>
      <c r="DS76" s="57">
        <f t="shared" si="556"/>
        <v>2.7495000000000003</v>
      </c>
      <c r="DT76" s="57">
        <f t="shared" si="557"/>
        <v>2.7495000000000003</v>
      </c>
      <c r="DU76" s="57">
        <f t="shared" si="558"/>
        <v>2.7495000000000003</v>
      </c>
      <c r="DV76" s="57">
        <f t="shared" si="559"/>
        <v>2.7495000000000003</v>
      </c>
      <c r="DW76" s="57">
        <f t="shared" si="560"/>
        <v>2.7495000000000003</v>
      </c>
      <c r="DX76" s="61">
        <f t="shared" si="608"/>
        <v>2.7200000000000015</v>
      </c>
      <c r="DY76" s="2">
        <f>IF(OY76=0,($C$23/0.4536*IF(ISNA(MK75),'Drive Train'!$F$16,'Drive Train'!$F$17)*4.448*$C$24*S$6)*SIGN(BK76),BK76)</f>
        <v>0</v>
      </c>
      <c r="DZ76" s="2">
        <f>IF(OZ76=0,($C$23/0.4536*IF(ISNA(ML75),'Drive Train'!$F$16,'Drive Train'!$F$17)*4.448*$C$24*$C$21*T$6)*SIGN(BL76),BL76)</f>
        <v>0</v>
      </c>
      <c r="EA76" s="2">
        <f>IF(PA76=0,($C$23/0.4536*IF(ISNA(MM75),'Drive Train'!$F$16,'Drive Train'!$F$17)*4.448*$C$24*$C$21*U$6)*SIGN(BM76),BM76)</f>
        <v>0</v>
      </c>
      <c r="EB76" s="2">
        <f>IF(PB76=0,($C$23/0.4536*IF(ISNA(MN75),'Drive Train'!$F$16,'Drive Train'!$F$17)*4.448*$C$24*$C$21*V$6)*SIGN(BN76),BN76)</f>
        <v>0</v>
      </c>
      <c r="EC76" s="2">
        <f>IF(PC76=0,($C$23/0.4536*IF(ISNA(MO75),'Drive Train'!$F$16,'Drive Train'!$F$17)*4.448*$C$24*$C$21*W$6)*SIGN(BO76),BO76)</f>
        <v>0</v>
      </c>
      <c r="ED76" s="2">
        <f>IF(PD76=0,($C$23/0.4536*IF(ISNA(MP75),'Drive Train'!$F$16,'Drive Train'!$F$17)*4.448*$C$24*$C$21*X$6)*SIGN(BP76),BP76)</f>
        <v>0</v>
      </c>
      <c r="EE76" s="2">
        <f>IF(PE76=0,($C$23/0.4536*IF(ISNA(MQ75),'Drive Train'!$F$16,'Drive Train'!$F$17)*4.448*$C$24*$C$21*Y$6)*SIGN(BQ76),BQ76)</f>
        <v>0</v>
      </c>
      <c r="EF76" s="2">
        <f>IF(PF76=0,($C$23/0.4536*IF(ISNA(MR75),'Drive Train'!$F$16,'Drive Train'!$F$17)*4.448*$C$24*$C$21*Z$6)*SIGN(BR76),BR76)</f>
        <v>0</v>
      </c>
      <c r="EG76" s="2">
        <f>IF(PG76=0,($C$23/0.4536*IF(ISNA(MS75),'Drive Train'!$F$16,'Drive Train'!$F$17)*4.448*$C$24*$C$21*AA$6)*SIGN(BS76),BS76)</f>
        <v>0</v>
      </c>
      <c r="EH76" s="2">
        <f>IF(PH76=0,($C$23/0.4536*IF(ISNA(MT75),'Drive Train'!$F$16,'Drive Train'!$F$17)*4.448*$C$24*$C$21*AB$6)*SIGN(BT76),BT76)</f>
        <v>0</v>
      </c>
      <c r="EI76" s="2">
        <f>IF(PI76=0,($C$23/0.4536*IF(ISNA(MU75),'Drive Train'!$F$16,'Drive Train'!$F$17)*4.448*$C$24*$C$21*AC$6)*SIGN(BU76),BU76)</f>
        <v>0</v>
      </c>
      <c r="EJ76" s="2">
        <f>IF(PJ76=0,($C$23/0.4536*IF(ISNA(MV75),'Drive Train'!$F$16,'Drive Train'!$F$17)*4.448*$C$24*$C$21*AD$6)*SIGN(BV76),BV76)</f>
        <v>0</v>
      </c>
      <c r="EK76" s="2">
        <f>IF(PK76=0,($C$23/0.4536*IF(ISNA(MW75),'Drive Train'!$F$16,'Drive Train'!$F$17)*4.448*$C$24*$C$21*AE$6)*SIGN(BW76),BW76)</f>
        <v>0</v>
      </c>
      <c r="EL76" s="2">
        <f>IF(PL76=0,($C$23/0.4536*IF(ISNA(MX75),'Drive Train'!$F$16,'Drive Train'!$F$17)*4.448*$C$24*$C$21*AF$6)*SIGN(BX76),BX76)</f>
        <v>0</v>
      </c>
      <c r="EM76" s="2">
        <f>IF(PM76=0,($C$23/0.4536*IF(ISNA(MY75),'Drive Train'!$F$16,'Drive Train'!$F$17)*4.448*$C$24*$C$21*AG$6)*SIGN(BY76),BY76)</f>
        <v>0</v>
      </c>
      <c r="EN76" s="2">
        <f>IF(PN76=0,($C$23/0.4536*IF(ISNA(MZ75),'Drive Train'!$F$16,'Drive Train'!$F$17)*4.448*$C$24*$C$21*AH$6)*SIGN(BZ76),BZ76)</f>
        <v>0</v>
      </c>
      <c r="EO76" s="2">
        <f>IF(PO76=0,($C$23/0.4536*IF(ISNA(NA75),'Drive Train'!$F$16,'Drive Train'!$F$17)*4.448*$C$24*$C$21*AI$6)*SIGN(CA76),CA76)</f>
        <v>0</v>
      </c>
      <c r="EP76" s="2">
        <f>IF(PP76=0,($C$23/0.4536*IF(ISNA(NB75),'Drive Train'!$F$16,'Drive Train'!$F$17)*4.448*$C$24*$C$21*AJ$6)*SIGN(CB76),CB76)</f>
        <v>0</v>
      </c>
      <c r="EQ76" s="2">
        <f>IF(PQ76=0,($C$23/0.4536*IF(ISNA(NC75),'Drive Train'!$F$16,'Drive Train'!$F$17)*4.448*$C$24*$C$21*AK$6)*SIGN(CC76),CC76)</f>
        <v>0</v>
      </c>
      <c r="ER76" s="2">
        <f>IF(PR76=0,($C$23/0.4536*IF(ISNA(ND75),'Drive Train'!$F$16,'Drive Train'!$F$17)*4.448*$C$24*$C$21*AL$6)*SIGN(CD76),CD76)</f>
        <v>0</v>
      </c>
      <c r="ES76" s="2">
        <f>IF(PS76=0,($C$23/0.4536*IF(ISNA(NE75),'Drive Train'!$F$16,'Drive Train'!$F$17)*4.448*$C$24*$C$21*AM$6)*SIGN(CE76),CE76)</f>
        <v>0</v>
      </c>
      <c r="ET76" s="61">
        <f t="shared" si="561"/>
        <v>2.7200000000000015</v>
      </c>
      <c r="EU76" s="255">
        <f>MAX(MIN(IF(AND(OY75=1,NG76&lt;0),-1,1)*(DC76-$C$15)/($C$14-$C$15)*$C$12*$C$21-$C$33*LO76/AO$6 -  OY75*$C$33/$C$21,DY75/$C$19),MAX(EU$8:EU75)*-1)</f>
        <v>-0.33353216133886426</v>
      </c>
      <c r="EV76" s="255">
        <f>MAX(MIN(IF(AND(OZ75=1,NH76&lt;0),-1,1)*(DD76-$C$15)/($C$14-$C$15)*$C$12*$C$21-$C$33*LP76/AP$6 -  OZ75*$C$33/$C$21,DZ75/$C$19),MAX(EV$8:EV75)*-1)</f>
        <v>-0.416061061437137</v>
      </c>
      <c r="EW76" s="255">
        <f>MAX(MIN(IF(AND(PA75=1,NI76&lt;0),-1,1)*(DE76-$C$15)/($C$14-$C$15)*$C$12*$C$21-$C$33*LQ76/AQ$6 -  PA75*$C$33/$C$21,EA75/$C$19),MAX(EW$8:EW75)*-1)</f>
        <v>-0.44164024168515553</v>
      </c>
      <c r="EX76" s="255">
        <f>MAX(MIN(IF(AND(PB75=1,NJ76&lt;0),-1,1)*(DF76-$C$15)/($C$14-$C$15)*$C$12*$C$21-$C$33*LR76/AR$6 -  PB75*$C$33/$C$21,EB75/$C$19),MAX(EX$8:EX75)*-1)</f>
        <v>-0.44764294221543016</v>
      </c>
      <c r="EY76" s="255">
        <f>MAX(MIN(IF(AND(PC75=1,NK76&lt;0),-1,1)*(DG76-$C$15)/($C$14-$C$15)*$C$12*$C$21-$C$33*LS76/AS$6 -  PC75*$C$33/$C$21,EC75/$C$19),MAX(EY$8:EY75)*-1)</f>
        <v>-0.43121281865345623</v>
      </c>
      <c r="EZ76" s="255">
        <f>MAX(MIN(IF(AND(PD75=1,NL76&lt;0),-1,1)*(DH76-$C$15)/($C$14-$C$15)*$C$12*$C$21-$C$33*LT76/AT$6 -  PD75*$C$33/$C$21,ED75/$C$19),MAX(EZ$8:EZ75)*-1)</f>
        <v>-0.39653598004006912</v>
      </c>
      <c r="FA76" s="255">
        <f>MAX(MIN(IF(AND(PE75=1,NM76&lt;0),-1,1)*(DI76-$C$15)/($C$14-$C$15)*$C$12*$C$21-$C$33*LU76/AU$6 -  PE75*$C$33/$C$21,EE75/$C$19),MAX(FA$8:FA75)*-1)</f>
        <v>-0.36375320080733414</v>
      </c>
      <c r="FB76" s="255">
        <f>MAX(MIN(IF(AND(PF75=1,NN76&lt;0),-1,1)*(DJ76-$C$15)/($C$14-$C$15)*$C$12*$C$21-$C$33*LV76/AV$6 -  PF75*$C$33/$C$21,EF75/$C$19),MAX(FB$8:FB75)*-1)</f>
        <v>-0.33302575886901142</v>
      </c>
      <c r="FC76" s="255">
        <f>MAX(MIN(IF(AND(PG75=1,NO76&lt;0),-1,1)*(DK76-$C$15)/($C$14-$C$15)*$C$12*$C$21-$C$33*LW76/AW$6 -  PG75*$C$33/$C$21,EG75/$C$19),MAX(FC$8:FC75)*-1)</f>
        <v>-0.37850168607206947</v>
      </c>
      <c r="FD76" s="255">
        <f>MAX(MIN(IF(AND(PH75=1,NP76&lt;0),-1,1)*(DL76-$C$15)/($C$14-$C$15)*$C$12*$C$21-$C$33*LX76/AX$6 -  PH75*$C$33/$C$21,EH75/$C$19),MAX(FD$8:FD75)*-1)</f>
        <v>-0.37850168607206947</v>
      </c>
      <c r="FE76" s="255">
        <f>MAX(MIN(IF(AND(PI75=1,NQ76&lt;0),-1,1)*(DM76-$C$15)/($C$14-$C$15)*$C$12*$C$21-$C$33*LY76/AY$6 -  PI75*$C$33/$C$21,EI75/$C$19),MAX(FE$8:FE75)*-1)</f>
        <v>-0.37850168607206947</v>
      </c>
      <c r="FF76" s="255">
        <f>MAX(MIN(IF(AND(PJ75=1,NR76&lt;0),-1,1)*(DN76-$C$15)/($C$14-$C$15)*$C$12*$C$21-$C$33*LZ76/AZ$6 -  PJ75*$C$33/$C$21,EJ75/$C$19),MAX(FF$8:FF75)*-1)</f>
        <v>-0.3680167733157455</v>
      </c>
      <c r="FG76" s="255">
        <f>MAX(MIN(IF(AND(PK75=1,NS76&lt;0),-1,1)*(DO76-$C$15)/($C$14-$C$15)*$C$12*$C$21-$C$33*MA76/BA$6 -  PK75*$C$33/$C$21,EK75/$C$19),MAX(FG$8:FG75)*-1)</f>
        <v>-0.42717783141687005</v>
      </c>
      <c r="FH76" s="255">
        <f>MAX(MIN(IF(AND(PL75=1,NT76&lt;0),-1,1)*(DP76-$C$15)/($C$14-$C$15)*$C$12*$C$21-$C$33*MB76/BB$6 -  PL75*$C$33/$C$21,EL75/$C$19),MAX(FH$8:FH75)*-1)</f>
        <v>-0.38482441153489361</v>
      </c>
      <c r="FI76" s="255">
        <f>MAX(MIN(IF(AND(PM75=1,NU76&lt;0),-1,1)*(DQ76-$C$15)/($C$14-$C$15)*$C$12*$C$21-$C$33*MC76/BC$6 -  PM75*$C$33/$C$21,EM75/$C$19),MAX(FI$8:FI75)*-1)</f>
        <v>-0.36534947562352277</v>
      </c>
      <c r="FJ76" s="255">
        <f>MAX(MIN(IF(AND(PN75=1,NV76&lt;0),-1,1)*(DR76-$C$15)/($C$14-$C$15)*$C$12*$C$21-$C$33*MD76/BD$6 -  PN75*$C$33/$C$21,EN75/$C$19),MAX(FJ$8:FJ75)*-1)</f>
        <v>-0.34905978676189808</v>
      </c>
      <c r="FK76" s="255">
        <f>MAX(MIN(IF(AND(PO75=1,NW76&lt;0),-1,1)*(DS76-$C$15)/($C$14-$C$15)*$C$12*$C$21-$C$33*ME76/BE$6 -  PO75*$C$33/$C$21,EO75/$C$19),MAX(FK$8:FK75)*-1)</f>
        <v>-0.34910707923863243</v>
      </c>
      <c r="FL76" s="255">
        <f>MAX(MIN(IF(AND(PP75=1,NX76&lt;0),-1,1)*(DT76-$C$15)/($C$14-$C$15)*$C$12*$C$21-$C$33*MF76/BF$6 -  PP75*$C$33/$C$21,EP75/$C$19),MAX(FL$8:FL75)*-1)</f>
        <v>-0.34122871605158051</v>
      </c>
      <c r="FM76" s="255">
        <f>MAX(MIN(IF(AND(PQ75=1,NY76&lt;0),-1,1)*(DU76-$C$15)/($C$14-$C$15)*$C$12*$C$21-$C$33*MG76/BG$6 -  PQ75*$C$33/$C$21,EQ75/$C$19),MAX(FM$8:FM75)*-1)</f>
        <v>-0.34124377268719464</v>
      </c>
      <c r="FN76" s="255">
        <f>MAX(MIN(IF(AND(PR75=1,NZ76&lt;0),-1,1)*(DV76-$C$15)/($C$14-$C$15)*$C$12*$C$21-$C$33*MH76/BH$6 -  PR75*$C$33/$C$21,ER75/$C$19),MAX(FN$8:FN75)*-1)</f>
        <v>-0.33352833717833447</v>
      </c>
      <c r="FO76" s="255">
        <f>MAX(MIN(IF(AND(PS75=1,OA76&lt;0),-1,1)*(DW76-$C$15)/($C$14-$C$15)*$C$12*$C$21-$C$33*MI76/BI$6 -  PS75*$C$33/$C$21,ES75/$C$19),MAX(FO$8:FO75)*-1)</f>
        <v>-0.33352874787924669</v>
      </c>
      <c r="FP76" s="61">
        <f t="shared" si="609"/>
        <v>2.7200000000000015</v>
      </c>
      <c r="FQ76" s="256">
        <f t="shared" si="610"/>
        <v>0</v>
      </c>
      <c r="FR76" s="256">
        <f t="shared" si="611"/>
        <v>2.7495000000000003</v>
      </c>
      <c r="FS76" s="256">
        <f t="shared" si="612"/>
        <v>2.7495000000000003</v>
      </c>
      <c r="FT76" s="256">
        <f t="shared" si="613"/>
        <v>2.7495000000000003</v>
      </c>
      <c r="FU76" s="256">
        <f t="shared" si="614"/>
        <v>2.7495000000000003</v>
      </c>
      <c r="FV76" s="256">
        <f t="shared" si="615"/>
        <v>2.7495000000000003</v>
      </c>
      <c r="FW76" s="256">
        <f t="shared" si="616"/>
        <v>2.7495000000000003</v>
      </c>
      <c r="FX76" s="256">
        <f t="shared" si="617"/>
        <v>0</v>
      </c>
      <c r="FY76" s="256">
        <f t="shared" si="618"/>
        <v>0</v>
      </c>
      <c r="FZ76" s="256">
        <f t="shared" si="619"/>
        <v>0</v>
      </c>
      <c r="GA76" s="256">
        <f t="shared" si="620"/>
        <v>0</v>
      </c>
      <c r="GB76" s="256">
        <f t="shared" si="621"/>
        <v>2.7495000000000003</v>
      </c>
      <c r="GC76" s="256">
        <f t="shared" si="622"/>
        <v>2.7495000000000003</v>
      </c>
      <c r="GD76" s="256">
        <f t="shared" si="623"/>
        <v>2.7495000000000003</v>
      </c>
      <c r="GE76" s="256">
        <f t="shared" si="624"/>
        <v>2.7495000000000003</v>
      </c>
      <c r="GF76" s="256">
        <f t="shared" si="625"/>
        <v>2.7495000000000003</v>
      </c>
      <c r="GG76" s="256">
        <f t="shared" si="626"/>
        <v>2.7495000000000003</v>
      </c>
      <c r="GH76" s="256">
        <f t="shared" si="627"/>
        <v>2.7495000000000003</v>
      </c>
      <c r="GI76" s="256">
        <f t="shared" si="628"/>
        <v>2.7495000000000003</v>
      </c>
      <c r="GJ76" s="256">
        <f t="shared" si="629"/>
        <v>0</v>
      </c>
      <c r="GK76" s="256">
        <f t="shared" si="630"/>
        <v>0</v>
      </c>
      <c r="GL76" s="61">
        <f t="shared" si="631"/>
        <v>2.7200000000000015</v>
      </c>
      <c r="GM76" s="57">
        <f t="shared" si="562"/>
        <v>-8.6324491417039173</v>
      </c>
      <c r="GN76" s="57">
        <f t="shared" si="563"/>
        <v>-3.0151673011650271</v>
      </c>
      <c r="GO76" s="57">
        <f t="shared" si="564"/>
        <v>-4.6229992575035226</v>
      </c>
      <c r="GP76" s="57">
        <f t="shared" si="565"/>
        <v>-6.1276294595780421</v>
      </c>
      <c r="GQ76" s="57">
        <f t="shared" si="566"/>
        <v>-7.291599221111646</v>
      </c>
      <c r="GR76" s="57">
        <f t="shared" si="567"/>
        <v>-7.9824175368126244</v>
      </c>
      <c r="GS76" s="57">
        <f t="shared" si="568"/>
        <v>-8.494086003311045</v>
      </c>
      <c r="GT76" s="57">
        <f t="shared" si="569"/>
        <v>-8.8491916116912677</v>
      </c>
      <c r="GU76" s="57">
        <f t="shared" si="570"/>
        <v>0</v>
      </c>
      <c r="GV76" s="57">
        <f t="shared" si="571"/>
        <v>0</v>
      </c>
      <c r="GW76" s="57">
        <f t="shared" si="572"/>
        <v>0</v>
      </c>
      <c r="GX76" s="57">
        <f t="shared" si="573"/>
        <v>-9.5249767404423658</v>
      </c>
      <c r="GY76" s="57">
        <f t="shared" si="574"/>
        <v>-11.056177879119</v>
      </c>
      <c r="GZ76" s="57">
        <f t="shared" si="575"/>
        <v>-9.9599905080398603</v>
      </c>
      <c r="HA76" s="57">
        <f t="shared" si="576"/>
        <v>-9.4559419835497494</v>
      </c>
      <c r="HB76" s="57">
        <f t="shared" si="577"/>
        <v>-9.034333734235263</v>
      </c>
      <c r="HC76" s="57">
        <f t="shared" si="578"/>
        <v>-9.035557753827721</v>
      </c>
      <c r="HD76" s="57">
        <f t="shared" si="579"/>
        <v>-8.8316506725462833</v>
      </c>
      <c r="HE76" s="57">
        <f t="shared" si="580"/>
        <v>-8.832040367023307</v>
      </c>
      <c r="HF76" s="57">
        <f t="shared" si="581"/>
        <v>-8.6323501651280132</v>
      </c>
      <c r="HG76" s="57">
        <f t="shared" si="582"/>
        <v>-8.6323607948517651</v>
      </c>
      <c r="HH76" s="61">
        <f t="shared" si="632"/>
        <v>2.7200000000000015</v>
      </c>
      <c r="HI76" s="57">
        <f t="shared" si="633"/>
        <v>8.6324491417039173</v>
      </c>
      <c r="HJ76" s="57">
        <f t="shared" si="634"/>
        <v>3.0151673011650271</v>
      </c>
      <c r="HK76" s="57">
        <f t="shared" si="635"/>
        <v>4.6229992575035226</v>
      </c>
      <c r="HL76" s="57">
        <f t="shared" si="636"/>
        <v>6.1276294595780421</v>
      </c>
      <c r="HM76" s="57">
        <f t="shared" si="637"/>
        <v>7.291599221111646</v>
      </c>
      <c r="HN76" s="57">
        <f t="shared" si="638"/>
        <v>7.9824175368126244</v>
      </c>
      <c r="HO76" s="57">
        <f t="shared" si="639"/>
        <v>8.494086003311045</v>
      </c>
      <c r="HP76" s="57">
        <f t="shared" si="640"/>
        <v>8.8491916116912677</v>
      </c>
      <c r="HQ76" s="57">
        <f t="shared" si="641"/>
        <v>0</v>
      </c>
      <c r="HR76" s="57">
        <f t="shared" si="642"/>
        <v>0</v>
      </c>
      <c r="HS76" s="57">
        <f t="shared" si="643"/>
        <v>0</v>
      </c>
      <c r="HT76" s="57">
        <f t="shared" si="644"/>
        <v>9.5249767404423658</v>
      </c>
      <c r="HU76" s="57">
        <f t="shared" si="645"/>
        <v>11.056177879119</v>
      </c>
      <c r="HV76" s="57">
        <f t="shared" si="646"/>
        <v>9.9599905080398603</v>
      </c>
      <c r="HW76" s="57">
        <f t="shared" si="647"/>
        <v>9.4559419835497494</v>
      </c>
      <c r="HX76" s="57">
        <f t="shared" si="648"/>
        <v>9.034333734235263</v>
      </c>
      <c r="HY76" s="57">
        <f t="shared" si="649"/>
        <v>9.035557753827721</v>
      </c>
      <c r="HZ76" s="57">
        <f t="shared" si="650"/>
        <v>8.8316506725462833</v>
      </c>
      <c r="IA76" s="57">
        <f t="shared" si="651"/>
        <v>8.832040367023307</v>
      </c>
      <c r="IB76" s="57">
        <f t="shared" si="652"/>
        <v>8.6323501651280132</v>
      </c>
      <c r="IC76" s="57">
        <f t="shared" si="653"/>
        <v>8.6323607948517651</v>
      </c>
      <c r="ID76" s="61">
        <f t="shared" si="654"/>
        <v>2.7200000000000015</v>
      </c>
      <c r="IE76" s="57">
        <f t="shared" si="655"/>
        <v>0</v>
      </c>
      <c r="IF76" s="57">
        <f t="shared" si="656"/>
        <v>0</v>
      </c>
      <c r="IG76" s="57">
        <f t="shared" si="657"/>
        <v>0</v>
      </c>
      <c r="IH76" s="57">
        <f t="shared" si="658"/>
        <v>0</v>
      </c>
      <c r="II76" s="57">
        <f t="shared" si="659"/>
        <v>0</v>
      </c>
      <c r="IJ76" s="57">
        <f t="shared" si="660"/>
        <v>0</v>
      </c>
      <c r="IK76" s="57">
        <f t="shared" si="661"/>
        <v>0</v>
      </c>
      <c r="IL76" s="57">
        <f t="shared" si="662"/>
        <v>0</v>
      </c>
      <c r="IM76" s="57">
        <f t="shared" si="663"/>
        <v>0</v>
      </c>
      <c r="IN76" s="57">
        <f t="shared" si="664"/>
        <v>0</v>
      </c>
      <c r="IO76" s="57">
        <f t="shared" si="665"/>
        <v>0</v>
      </c>
      <c r="IP76" s="57">
        <f t="shared" si="666"/>
        <v>0</v>
      </c>
      <c r="IQ76" s="57">
        <f t="shared" si="667"/>
        <v>0</v>
      </c>
      <c r="IR76" s="57">
        <f t="shared" si="668"/>
        <v>0</v>
      </c>
      <c r="IS76" s="57">
        <f t="shared" si="669"/>
        <v>0</v>
      </c>
      <c r="IT76" s="57">
        <f t="shared" si="670"/>
        <v>0</v>
      </c>
      <c r="IU76" s="57">
        <f t="shared" si="671"/>
        <v>0</v>
      </c>
      <c r="IV76" s="57">
        <f t="shared" si="672"/>
        <v>0</v>
      </c>
      <c r="IW76" s="57">
        <f t="shared" si="673"/>
        <v>0</v>
      </c>
      <c r="IX76" s="57">
        <f t="shared" si="674"/>
        <v>0</v>
      </c>
      <c r="IY76" s="57">
        <f t="shared" si="675"/>
        <v>0</v>
      </c>
      <c r="IZ76" s="61">
        <f t="shared" si="676"/>
        <v>2.7200000000000015</v>
      </c>
      <c r="JA76" s="256" t="e">
        <f t="shared" si="773"/>
        <v>#N/A</v>
      </c>
      <c r="JB76" s="256" t="e">
        <f t="shared" si="774"/>
        <v>#N/A</v>
      </c>
      <c r="JC76" s="256" t="e">
        <f t="shared" si="775"/>
        <v>#N/A</v>
      </c>
      <c r="JD76" s="256" t="e">
        <f t="shared" si="776"/>
        <v>#N/A</v>
      </c>
      <c r="JE76" s="256" t="e">
        <f t="shared" si="777"/>
        <v>#N/A</v>
      </c>
      <c r="JF76" s="256" t="e">
        <f t="shared" si="778"/>
        <v>#N/A</v>
      </c>
      <c r="JG76" s="256" t="e">
        <f t="shared" si="779"/>
        <v>#N/A</v>
      </c>
      <c r="JH76" s="256" t="e">
        <f t="shared" si="780"/>
        <v>#N/A</v>
      </c>
      <c r="JI76" s="256" t="e">
        <f t="shared" si="781"/>
        <v>#N/A</v>
      </c>
      <c r="JJ76" s="256" t="e">
        <f t="shared" si="782"/>
        <v>#N/A</v>
      </c>
      <c r="JK76" s="256" t="e">
        <f t="shared" si="783"/>
        <v>#N/A</v>
      </c>
      <c r="JL76" s="256" t="e">
        <f t="shared" si="784"/>
        <v>#N/A</v>
      </c>
      <c r="JM76" s="256" t="e">
        <f t="shared" si="785"/>
        <v>#N/A</v>
      </c>
      <c r="JN76" s="256" t="e">
        <f t="shared" si="786"/>
        <v>#N/A</v>
      </c>
      <c r="JO76" s="256" t="e">
        <f t="shared" si="787"/>
        <v>#N/A</v>
      </c>
      <c r="JP76" s="256" t="e">
        <f t="shared" si="788"/>
        <v>#N/A</v>
      </c>
      <c r="JQ76" s="256" t="e">
        <f t="shared" si="789"/>
        <v>#N/A</v>
      </c>
      <c r="JR76" s="256" t="e">
        <f t="shared" si="790"/>
        <v>#N/A</v>
      </c>
      <c r="JS76" s="256" t="e">
        <f t="shared" si="791"/>
        <v>#N/A</v>
      </c>
      <c r="JT76" s="256" t="e">
        <f t="shared" si="792"/>
        <v>#N/A</v>
      </c>
      <c r="JU76" s="256" t="e">
        <f t="shared" si="793"/>
        <v>#N/A</v>
      </c>
      <c r="JV76" s="61">
        <f t="shared" si="677"/>
        <v>2.7200000000000015</v>
      </c>
      <c r="JW76" s="46">
        <f t="shared" si="678"/>
        <v>0</v>
      </c>
      <c r="JX76" s="46">
        <f t="shared" si="679"/>
        <v>0</v>
      </c>
      <c r="JY76" s="46">
        <f t="shared" si="680"/>
        <v>0</v>
      </c>
      <c r="JZ76" s="46">
        <f t="shared" si="681"/>
        <v>0</v>
      </c>
      <c r="KA76" s="46">
        <f t="shared" si="682"/>
        <v>0</v>
      </c>
      <c r="KB76" s="46">
        <f t="shared" si="683"/>
        <v>0</v>
      </c>
      <c r="KC76" s="46">
        <f t="shared" si="684"/>
        <v>0</v>
      </c>
      <c r="KD76" s="46">
        <f t="shared" si="685"/>
        <v>0</v>
      </c>
      <c r="KE76" s="46">
        <f t="shared" si="686"/>
        <v>0</v>
      </c>
      <c r="KF76" s="46">
        <f t="shared" si="687"/>
        <v>0</v>
      </c>
      <c r="KG76" s="46">
        <f t="shared" si="688"/>
        <v>0</v>
      </c>
      <c r="KH76" s="46">
        <f t="shared" si="689"/>
        <v>0</v>
      </c>
      <c r="KI76" s="46">
        <f t="shared" si="690"/>
        <v>0</v>
      </c>
      <c r="KJ76" s="46">
        <f t="shared" si="691"/>
        <v>0</v>
      </c>
      <c r="KK76" s="46">
        <f t="shared" si="692"/>
        <v>0</v>
      </c>
      <c r="KL76" s="46">
        <f t="shared" si="693"/>
        <v>0</v>
      </c>
      <c r="KM76" s="46">
        <f t="shared" si="694"/>
        <v>0</v>
      </c>
      <c r="KN76" s="46">
        <f t="shared" si="695"/>
        <v>0</v>
      </c>
      <c r="KO76" s="46">
        <f t="shared" si="696"/>
        <v>0</v>
      </c>
      <c r="KP76" s="46">
        <f t="shared" si="697"/>
        <v>0</v>
      </c>
      <c r="KQ76" s="46">
        <f t="shared" si="698"/>
        <v>0</v>
      </c>
      <c r="KR76" s="61">
        <f t="shared" si="699"/>
        <v>2.7200000000000015</v>
      </c>
      <c r="KS76" s="1">
        <f t="shared" si="700"/>
        <v>1</v>
      </c>
      <c r="KT76" s="1">
        <f t="shared" si="701"/>
        <v>0</v>
      </c>
      <c r="KU76" s="1">
        <f t="shared" si="702"/>
        <v>0</v>
      </c>
      <c r="KV76" s="1">
        <f t="shared" si="703"/>
        <v>0</v>
      </c>
      <c r="KW76" s="1">
        <f t="shared" si="704"/>
        <v>0</v>
      </c>
      <c r="KX76" s="1">
        <f t="shared" si="705"/>
        <v>0</v>
      </c>
      <c r="KY76" s="1">
        <f t="shared" si="706"/>
        <v>0</v>
      </c>
      <c r="KZ76" s="1">
        <f t="shared" si="707"/>
        <v>1</v>
      </c>
      <c r="LA76" s="1">
        <f t="shared" si="708"/>
        <v>1</v>
      </c>
      <c r="LB76" s="1">
        <f t="shared" si="709"/>
        <v>1</v>
      </c>
      <c r="LC76" s="1">
        <f t="shared" si="710"/>
        <v>1</v>
      </c>
      <c r="LD76" s="1">
        <f t="shared" si="711"/>
        <v>0</v>
      </c>
      <c r="LE76" s="1">
        <f t="shared" si="712"/>
        <v>0</v>
      </c>
      <c r="LF76" s="1">
        <f t="shared" si="713"/>
        <v>0</v>
      </c>
      <c r="LG76" s="1">
        <f t="shared" si="714"/>
        <v>0</v>
      </c>
      <c r="LH76" s="1">
        <f t="shared" si="715"/>
        <v>0</v>
      </c>
      <c r="LI76" s="1">
        <f t="shared" si="716"/>
        <v>0</v>
      </c>
      <c r="LJ76" s="1">
        <f t="shared" si="717"/>
        <v>0</v>
      </c>
      <c r="LK76" s="1">
        <f t="shared" si="718"/>
        <v>0</v>
      </c>
      <c r="LL76" s="1">
        <f t="shared" si="719"/>
        <v>1</v>
      </c>
      <c r="LM76" s="1">
        <f t="shared" si="720"/>
        <v>1</v>
      </c>
      <c r="LN76" s="61">
        <f t="shared" si="721"/>
        <v>2.7200000000000015</v>
      </c>
      <c r="LO76" s="57">
        <f t="shared" si="722"/>
        <v>2.3240934547315517E-2</v>
      </c>
      <c r="LP76" s="57">
        <f t="shared" si="723"/>
        <v>13.610137524627563</v>
      </c>
      <c r="LQ76" s="57">
        <f t="shared" si="724"/>
        <v>12.324991737219936</v>
      </c>
      <c r="LR76" s="57">
        <f t="shared" si="725"/>
        <v>9.945876468876337</v>
      </c>
      <c r="LS76" s="57">
        <f t="shared" si="726"/>
        <v>6.8972697436666506</v>
      </c>
      <c r="LT76" s="57">
        <f t="shared" si="727"/>
        <v>3.7475364615361753</v>
      </c>
      <c r="LU76" s="57">
        <f t="shared" si="728"/>
        <v>1.5630420409220496</v>
      </c>
      <c r="LV76" s="57">
        <f t="shared" si="729"/>
        <v>0</v>
      </c>
      <c r="LW76" s="57">
        <f t="shared" si="730"/>
        <v>0</v>
      </c>
      <c r="LX76" s="57">
        <f t="shared" si="731"/>
        <v>0</v>
      </c>
      <c r="LY76" s="57">
        <f t="shared" si="732"/>
        <v>0</v>
      </c>
      <c r="LZ76" s="57">
        <f t="shared" si="733"/>
        <v>7.4750878131312035</v>
      </c>
      <c r="MA76" s="57">
        <f t="shared" si="734"/>
        <v>4.3210337347183847</v>
      </c>
      <c r="MB76" s="57">
        <f t="shared" si="735"/>
        <v>2.3772575528644371</v>
      </c>
      <c r="MC76" s="57">
        <f t="shared" si="736"/>
        <v>1.483471013946384</v>
      </c>
      <c r="MD76" s="57">
        <f t="shared" si="737"/>
        <v>0.73586882958270772</v>
      </c>
      <c r="ME76" s="57">
        <f t="shared" si="738"/>
        <v>0.73803927981112483</v>
      </c>
      <c r="MF76" s="57">
        <f t="shared" si="739"/>
        <v>0.3764681302401936</v>
      </c>
      <c r="MG76" s="57">
        <f t="shared" si="740"/>
        <v>0.37715914243630833</v>
      </c>
      <c r="MH76" s="57">
        <f t="shared" si="741"/>
        <v>2.3065427771850167E-2</v>
      </c>
      <c r="MI76" s="57">
        <f t="shared" si="742"/>
        <v>2.3084276560288497E-2</v>
      </c>
      <c r="MJ76" s="61">
        <f t="shared" si="743"/>
        <v>2.7200000000000015</v>
      </c>
      <c r="MK76" s="57" t="e">
        <f t="shared" si="583"/>
        <v>#N/A</v>
      </c>
      <c r="ML76" s="57" t="e">
        <f t="shared" si="794"/>
        <v>#N/A</v>
      </c>
      <c r="MM76" s="57" t="e">
        <f t="shared" si="795"/>
        <v>#N/A</v>
      </c>
      <c r="MN76" s="57" t="e">
        <f t="shared" si="796"/>
        <v>#N/A</v>
      </c>
      <c r="MO76" s="57" t="e">
        <f t="shared" si="797"/>
        <v>#N/A</v>
      </c>
      <c r="MP76" s="57" t="e">
        <f t="shared" si="798"/>
        <v>#N/A</v>
      </c>
      <c r="MQ76" s="57" t="e">
        <f t="shared" si="799"/>
        <v>#N/A</v>
      </c>
      <c r="MR76" s="57" t="e">
        <f t="shared" si="800"/>
        <v>#N/A</v>
      </c>
      <c r="MS76" s="57" t="e">
        <f t="shared" si="801"/>
        <v>#N/A</v>
      </c>
      <c r="MT76" s="57" t="e">
        <f t="shared" si="802"/>
        <v>#N/A</v>
      </c>
      <c r="MU76" s="57" t="e">
        <f t="shared" si="803"/>
        <v>#N/A</v>
      </c>
      <c r="MV76" s="57" t="e">
        <f t="shared" si="804"/>
        <v>#N/A</v>
      </c>
      <c r="MW76" s="57" t="e">
        <f t="shared" si="805"/>
        <v>#N/A</v>
      </c>
      <c r="MX76" s="57" t="e">
        <f t="shared" si="806"/>
        <v>#N/A</v>
      </c>
      <c r="MY76" s="57" t="e">
        <f t="shared" si="807"/>
        <v>#N/A</v>
      </c>
      <c r="MZ76" s="57" t="e">
        <f t="shared" si="808"/>
        <v>#N/A</v>
      </c>
      <c r="NA76" s="57" t="e">
        <f t="shared" si="809"/>
        <v>#N/A</v>
      </c>
      <c r="NB76" s="57" t="e">
        <f t="shared" si="810"/>
        <v>#N/A</v>
      </c>
      <c r="NC76" s="57" t="e">
        <f t="shared" si="811"/>
        <v>#N/A</v>
      </c>
      <c r="ND76" s="57" t="e">
        <f t="shared" si="812"/>
        <v>#N/A</v>
      </c>
      <c r="NE76" s="57" t="e">
        <f t="shared" si="813"/>
        <v>#N/A</v>
      </c>
      <c r="NF76" s="61">
        <f t="shared" si="744"/>
        <v>2.7200000000000015</v>
      </c>
      <c r="NG76" s="256">
        <f>IF(OY75=0,MIN('Drive Train'!$F$35-FQ75*$C$19*'Drive Train'!$F$39,NG75+$C$39)-$C$7,IF(LO75-1&lt;=0,0,IF($C$37=Motors!$C$30,MAX(MAX(NG$8:NG75)*-1,NG75-$C$39),MAX(0,MAX(NG$8:NG75)*-1,NG75-$C$39))))</f>
        <v>0</v>
      </c>
      <c r="NH76" s="256">
        <f>IF(OZ75=0,MIN('Drive Train'!$F$35-FR75*$C$19*'Drive Train'!$F$39,NH75+$C$39)-$C$7,IF(LP75-1&lt;=0,0,IF($C$37=Motors!$C$30,MAX(MAX(NH$8:NH75)*-1,NH75-$C$39),MAX(0,MAX(NH$8:NH75)*-1,NH75-$C$39))))</f>
        <v>0</v>
      </c>
      <c r="NI76" s="256">
        <f>IF(PA75=0,MIN('Drive Train'!$F$35-FS75*$C$19*'Drive Train'!$F$39,NI75+$C$39)-$C$7,IF(LQ75-1&lt;=0,0,IF($C$37=Motors!$C$30,MAX(MAX(NI$8:NI75)*-1,NI75-$C$39),MAX(0,MAX(NI$8:NI75)*-1,NI75-$C$39))))</f>
        <v>0</v>
      </c>
      <c r="NJ76" s="256">
        <f>IF(PB75=0,MIN('Drive Train'!$F$35-FT75*$C$19*'Drive Train'!$F$39,NJ75+$C$39)-$C$7,IF(LR75-1&lt;=0,0,IF($C$37=Motors!$C$30,MAX(MAX(NJ$8:NJ75)*-1,NJ75-$C$39),MAX(0,MAX(NJ$8:NJ75)*-1,NJ75-$C$39))))</f>
        <v>0</v>
      </c>
      <c r="NK76" s="256">
        <f>IF(PC75=0,MIN('Drive Train'!$F$35-FU75*$C$19*'Drive Train'!$F$39,NK75+$C$39)-$C$7,IF(LS75-1&lt;=0,0,IF($C$37=Motors!$C$30,MAX(MAX(NK$8:NK75)*-1,NK75-$C$39),MAX(0,MAX(NK$8:NK75)*-1,NK75-$C$39))))</f>
        <v>0</v>
      </c>
      <c r="NL76" s="256">
        <f>IF(PD75=0,MIN('Drive Train'!$F$35-FV75*$C$19*'Drive Train'!$F$39,NL75+$C$39)-$C$7,IF(LT75-1&lt;=0,0,IF($C$37=Motors!$C$30,MAX(MAX(NL$8:NL75)*-1,NL75-$C$39),MAX(0,MAX(NL$8:NL75)*-1,NL75-$C$39))))</f>
        <v>0</v>
      </c>
      <c r="NM76" s="256">
        <f>IF(PE75=0,MIN('Drive Train'!$F$35-FW75*$C$19*'Drive Train'!$F$39,NM75+$C$39)-$C$7,IF(LU75-1&lt;=0,0,IF($C$37=Motors!$C$30,MAX(MAX(NM$8:NM75)*-1,NM75-$C$39),MAX(0,MAX(NM$8:NM75)*-1,NM75-$C$39))))</f>
        <v>0</v>
      </c>
      <c r="NN76" s="256">
        <f>IF(PF75=0,MIN('Drive Train'!$F$35-FX75*$C$19*'Drive Train'!$F$39,NN75+$C$39)-$C$7,IF(LV75-1&lt;=0,0,IF($C$37=Motors!$C$30,MAX(MAX(NN$8:NN75)*-1,NN75-$C$39),MAX(0,MAX(NN$8:NN75)*-1,NN75-$C$39))))</f>
        <v>0</v>
      </c>
      <c r="NO76" s="256">
        <f>IF(PG75=0,MIN('Drive Train'!$F$35-FY75*$C$19*'Drive Train'!$F$39,NO75+$C$39)-$C$7,IF(LW75-1&lt;=0,0,IF($C$37=Motors!$C$30,MAX(MAX(NO$8:NO75)*-1,NO75-$C$39),MAX(0,MAX(NO$8:NO75)*-1,NO75-$C$39))))</f>
        <v>0</v>
      </c>
      <c r="NP76" s="256">
        <f>IF(PH75=0,MIN('Drive Train'!$F$35-FZ75*$C$19*'Drive Train'!$F$39,NP75+$C$39)-$C$7,IF(LX75-1&lt;=0,0,IF($C$37=Motors!$C$30,MAX(MAX(NP$8:NP75)*-1,NP75-$C$39),MAX(0,MAX(NP$8:NP75)*-1,NP75-$C$39))))</f>
        <v>0</v>
      </c>
      <c r="NQ76" s="256">
        <f>IF(PI75=0,MIN('Drive Train'!$F$35-GA75*$C$19*'Drive Train'!$F$39,NQ75+$C$39)-$C$7,IF(LY75-1&lt;=0,0,IF($C$37=Motors!$C$30,MAX(MAX(NQ$8:NQ75)*-1,NQ75-$C$39),MAX(0,MAX(NQ$8:NQ75)*-1,NQ75-$C$39))))</f>
        <v>0</v>
      </c>
      <c r="NR76" s="256">
        <f>IF(PJ75=0,MIN('Drive Train'!$F$35-GB75*$C$19*'Drive Train'!$F$39,NR75+$C$39)-$C$7,IF(LZ75-1&lt;=0,0,IF($C$37=Motors!$C$30,MAX(MAX(NR$8:NR75)*-1,NR75-$C$39),MAX(0,MAX(NR$8:NR75)*-1,NR75-$C$39))))</f>
        <v>0</v>
      </c>
      <c r="NS76" s="256">
        <f>IF(PK75=0,MIN('Drive Train'!$F$35-GC75*$C$19*'Drive Train'!$F$39,NS75+$C$39)-$C$7,IF(MA75-1&lt;=0,0,IF($C$37=Motors!$C$30,MAX(MAX(NS$8:NS75)*-1,NS75-$C$39),MAX(0,MAX(NS$8:NS75)*-1,NS75-$C$39))))</f>
        <v>0</v>
      </c>
      <c r="NT76" s="256">
        <f>IF(PL75=0,MIN('Drive Train'!$F$35-GD75*$C$19*'Drive Train'!$F$39,NT75+$C$39)-$C$7,IF(MB75-1&lt;=0,0,IF($C$37=Motors!$C$30,MAX(MAX(NT$8:NT75)*-1,NT75-$C$39),MAX(0,MAX(NT$8:NT75)*-1,NT75-$C$39))))</f>
        <v>0</v>
      </c>
      <c r="NU76" s="256">
        <f>IF(PM75=0,MIN('Drive Train'!$F$35-GE75*$C$19*'Drive Train'!$F$39,NU75+$C$39)-$C$7,IF(MC75-1&lt;=0,0,IF($C$37=Motors!$C$30,MAX(MAX(NU$8:NU75)*-1,NU75-$C$39),MAX(0,MAX(NU$8:NU75)*-1,NU75-$C$39))))</f>
        <v>0</v>
      </c>
      <c r="NV76" s="256">
        <f>IF(PN75=0,MIN('Drive Train'!$F$35-GF75*$C$19*'Drive Train'!$F$39,NV75+$C$39)-$C$7,IF(MD75-1&lt;=0,0,IF($C$37=Motors!$C$30,MAX(MAX(NV$8:NV75)*-1,NV75-$C$39),MAX(0,MAX(NV$8:NV75)*-1,NV75-$C$39))))</f>
        <v>0</v>
      </c>
      <c r="NW76" s="256">
        <f>IF(PO75=0,MIN('Drive Train'!$F$35-GG75*$C$19*'Drive Train'!$F$39,NW75+$C$39)-$C$7,IF(ME75-1&lt;=0,0,IF($C$37=Motors!$C$30,MAX(MAX(NW$8:NW75)*-1,NW75-$C$39),MAX(0,MAX(NW$8:NW75)*-1,NW75-$C$39))))</f>
        <v>0</v>
      </c>
      <c r="NX76" s="256">
        <f>IF(PP75=0,MIN('Drive Train'!$F$35-GH75*$C$19*'Drive Train'!$F$39,NX75+$C$39)-$C$7,IF(MF75-1&lt;=0,0,IF($C$37=Motors!$C$30,MAX(MAX(NX$8:NX75)*-1,NX75-$C$39),MAX(0,MAX(NX$8:NX75)*-1,NX75-$C$39))))</f>
        <v>0</v>
      </c>
      <c r="NY76" s="256">
        <f>IF(PQ75=0,MIN('Drive Train'!$F$35-GI75*$C$19*'Drive Train'!$F$39,NY75+$C$39)-$C$7,IF(MG75-1&lt;=0,0,IF($C$37=Motors!$C$30,MAX(MAX(NY$8:NY75)*-1,NY75-$C$39),MAX(0,MAX(NY$8:NY75)*-1,NY75-$C$39))))</f>
        <v>0</v>
      </c>
      <c r="NZ76" s="256">
        <f>IF(PR75=0,MIN('Drive Train'!$F$35-GJ75*$C$19*'Drive Train'!$F$39,NZ75+$C$39)-$C$7,IF(MH75-1&lt;=0,0,IF($C$37=Motors!$C$30,MAX(MAX(NZ$8:NZ75)*-1,NZ75-$C$39),MAX(0,MAX(NZ$8:NZ75)*-1,NZ75-$C$39))))</f>
        <v>0</v>
      </c>
      <c r="OA76" s="256">
        <f>IF(PS75=0,MIN('Drive Train'!$F$35-GK75*$C$19*'Drive Train'!$F$39,OA75+$C$39)-$C$7,IF(MI75-1&lt;=0,0,IF($C$37=Motors!$C$30,MAX(MAX(OA$8:OA75)*-1,OA75-$C$39),MAX(0,MAX(OA$8:OA75)*-1,OA75-$C$39))))</f>
        <v>0</v>
      </c>
      <c r="OB76" s="61">
        <f t="shared" si="745"/>
        <v>2.7200000000000015</v>
      </c>
      <c r="OC76" s="256">
        <f>'Drive Train'!$F$35-(FQ76*$C$13)*$C$19*'Drive Train'!$F$39</f>
        <v>12.4</v>
      </c>
      <c r="OD76" s="256">
        <f>'Drive Train'!$F$35-(FR76*$C$13)*$C$19*'Drive Train'!$F$39</f>
        <v>12.23503</v>
      </c>
      <c r="OE76" s="256">
        <f>'Drive Train'!$F$35-(FS76*$C$13)*$C$19*'Drive Train'!$F$39</f>
        <v>12.23503</v>
      </c>
      <c r="OF76" s="256">
        <f>'Drive Train'!$F$35-(FT76*$C$13)*$C$19*'Drive Train'!$F$39</f>
        <v>12.23503</v>
      </c>
      <c r="OG76" s="256">
        <f>'Drive Train'!$F$35-(FU76*$C$13)*$C$19*'Drive Train'!$F$39</f>
        <v>12.23503</v>
      </c>
      <c r="OH76" s="256">
        <f>'Drive Train'!$F$35-(FV76*$C$13)*$C$19*'Drive Train'!$F$39</f>
        <v>12.23503</v>
      </c>
      <c r="OI76" s="256">
        <f>'Drive Train'!$F$35-(FW76*$C$13)*$C$19*'Drive Train'!$F$39</f>
        <v>12.23503</v>
      </c>
      <c r="OJ76" s="256">
        <f>'Drive Train'!$F$35-(FX76*$C$13)*$C$19*'Drive Train'!$F$39</f>
        <v>12.4</v>
      </c>
      <c r="OK76" s="256">
        <f>'Drive Train'!$F$35-(FY76*$C$13)*$C$19*'Drive Train'!$F$39</f>
        <v>12.4</v>
      </c>
      <c r="OL76" s="256">
        <f>'Drive Train'!$F$35-(FZ76*$C$13)*$C$19*'Drive Train'!$F$39</f>
        <v>12.4</v>
      </c>
      <c r="OM76" s="256">
        <f>'Drive Train'!$F$35-(GA76*$C$13)*$C$19*'Drive Train'!$F$39</f>
        <v>12.4</v>
      </c>
      <c r="ON76" s="256">
        <f>'Drive Train'!$F$35-(GB76*$C$13)*$C$19*'Drive Train'!$F$39</f>
        <v>12.23503</v>
      </c>
      <c r="OO76" s="256">
        <f>'Drive Train'!$F$35-(GC76*$C$13)*$C$19*'Drive Train'!$F$39</f>
        <v>12.23503</v>
      </c>
      <c r="OP76" s="256">
        <f>'Drive Train'!$F$35-(GD76*$C$13)*$C$19*'Drive Train'!$F$39</f>
        <v>12.23503</v>
      </c>
      <c r="OQ76" s="256">
        <f>'Drive Train'!$F$35-(GE76*$C$13)*$C$19*'Drive Train'!$F$39</f>
        <v>12.23503</v>
      </c>
      <c r="OR76" s="256">
        <f>'Drive Train'!$F$35-(GF76*$C$13)*$C$19*'Drive Train'!$F$39</f>
        <v>12.23503</v>
      </c>
      <c r="OS76" s="256">
        <f>'Drive Train'!$F$35-(GG76*$C$13)*$C$19*'Drive Train'!$F$39</f>
        <v>12.23503</v>
      </c>
      <c r="OT76" s="256">
        <f>'Drive Train'!$F$35-(GH76*$C$13)*$C$19*'Drive Train'!$F$39</f>
        <v>12.23503</v>
      </c>
      <c r="OU76" s="256">
        <f>'Drive Train'!$F$35-(GI76*$C$13)*$C$19*'Drive Train'!$F$39</f>
        <v>12.23503</v>
      </c>
      <c r="OV76" s="256">
        <f>'Drive Train'!$F$35-(GJ76*$C$13)*$C$19*'Drive Train'!$F$39</f>
        <v>12.4</v>
      </c>
      <c r="OW76" s="256">
        <f>'Drive Train'!$F$35-(GK76*$C$13)*$C$19*'Drive Train'!$F$39</f>
        <v>12.4</v>
      </c>
      <c r="OX76" s="61">
        <f t="shared" si="746"/>
        <v>2.7200000000000015</v>
      </c>
      <c r="OY76" s="1">
        <f>IF(PU76&gt;='Drive Train'!$F$29,1,0)</f>
        <v>1</v>
      </c>
      <c r="OZ76" s="1">
        <f>IF(PV76&gt;='Drive Train'!$F$29,1,0)</f>
        <v>1</v>
      </c>
      <c r="PA76" s="1">
        <f>IF(PW76&gt;='Drive Train'!$F$29,1,0)</f>
        <v>1</v>
      </c>
      <c r="PB76" s="1">
        <f>IF(PX76&gt;='Drive Train'!$F$29,1,0)</f>
        <v>1</v>
      </c>
      <c r="PC76" s="1">
        <f>IF(PY76&gt;='Drive Train'!$F$29,1,0)</f>
        <v>1</v>
      </c>
      <c r="PD76" s="1">
        <f>IF(PZ76&gt;='Drive Train'!$F$29,1,0)</f>
        <v>1</v>
      </c>
      <c r="PE76" s="1">
        <f>IF(QA76&gt;='Drive Train'!$F$29,1,0)</f>
        <v>1</v>
      </c>
      <c r="PF76" s="1">
        <f>IF(QB76&gt;='Drive Train'!$F$29,1,0)</f>
        <v>1</v>
      </c>
      <c r="PG76" s="1">
        <f>IF(QC76&gt;='Drive Train'!$F$29,1,0)</f>
        <v>1</v>
      </c>
      <c r="PH76" s="1">
        <f>IF(QD76&gt;='Drive Train'!$F$29,1,0)</f>
        <v>1</v>
      </c>
      <c r="PI76" s="1">
        <f>IF(QE76&gt;='Drive Train'!$F$29,1,0)</f>
        <v>1</v>
      </c>
      <c r="PJ76" s="1">
        <f>IF(QF76&gt;='Drive Train'!$F$29,1,0)</f>
        <v>1</v>
      </c>
      <c r="PK76" s="1">
        <f>IF(QG76&gt;='Drive Train'!$F$29,1,0)</f>
        <v>1</v>
      </c>
      <c r="PL76" s="1">
        <f>IF(QH76&gt;='Drive Train'!$F$29,1,0)</f>
        <v>1</v>
      </c>
      <c r="PM76" s="1">
        <f>IF(QI76&gt;='Drive Train'!$F$29,1,0)</f>
        <v>1</v>
      </c>
      <c r="PN76" s="1">
        <f>IF(QJ76&gt;='Drive Train'!$F$29,1,0)</f>
        <v>1</v>
      </c>
      <c r="PO76" s="1">
        <f>IF(QK76&gt;='Drive Train'!$F$29,1,0)</f>
        <v>1</v>
      </c>
      <c r="PP76" s="1">
        <f>IF(QL76&gt;='Drive Train'!$F$29,1,0)</f>
        <v>1</v>
      </c>
      <c r="PQ76" s="1">
        <f>IF(QM76&gt;='Drive Train'!$F$29,1,0)</f>
        <v>1</v>
      </c>
      <c r="PR76" s="1">
        <f>IF(QN76&gt;='Drive Train'!$F$29,1,0)</f>
        <v>1</v>
      </c>
      <c r="PS76" s="1">
        <f>IF(QO76&gt;='Drive Train'!$F$29,1,0)</f>
        <v>1</v>
      </c>
      <c r="PT76" s="253">
        <f t="shared" si="747"/>
        <v>2.7200000000000015</v>
      </c>
      <c r="PU76" s="57">
        <f t="shared" si="748"/>
        <v>21.503653617944718</v>
      </c>
      <c r="PV76" s="57">
        <f t="shared" si="749"/>
        <v>27.043974761355944</v>
      </c>
      <c r="PW76" s="57">
        <f t="shared" si="750"/>
        <v>30.669085118591248</v>
      </c>
      <c r="PX76" s="57">
        <f t="shared" si="751"/>
        <v>31.177156035752738</v>
      </c>
      <c r="PY76" s="57">
        <f t="shared" si="752"/>
        <v>29.440626303283803</v>
      </c>
      <c r="PZ76" s="57">
        <f t="shared" si="753"/>
        <v>26.300613252641259</v>
      </c>
      <c r="QA76" s="57">
        <f t="shared" si="754"/>
        <v>23.682315932869823</v>
      </c>
      <c r="QB76" s="57">
        <f t="shared" si="755"/>
        <v>21.24285190115814</v>
      </c>
      <c r="QC76" s="57">
        <f t="shared" si="756"/>
        <v>19.808555857554829</v>
      </c>
      <c r="QD76" s="57">
        <f t="shared" si="757"/>
        <v>18.746947025028113</v>
      </c>
      <c r="QE76" s="57">
        <f t="shared" si="758"/>
        <v>17.929325619771099</v>
      </c>
      <c r="QF76" s="57">
        <f t="shared" si="759"/>
        <v>20.901274403255282</v>
      </c>
      <c r="QG76" s="57">
        <f t="shared" si="760"/>
        <v>21.720156745191378</v>
      </c>
      <c r="QH76" s="57">
        <f t="shared" si="761"/>
        <v>21.645668956698252</v>
      </c>
      <c r="QI76" s="57">
        <f t="shared" si="762"/>
        <v>21.621754805865073</v>
      </c>
      <c r="QJ76" s="57">
        <f t="shared" si="763"/>
        <v>21.355249444786352</v>
      </c>
      <c r="QK76" s="57">
        <f t="shared" si="764"/>
        <v>21.795654301112702</v>
      </c>
      <c r="QL76" s="57">
        <f t="shared" si="765"/>
        <v>21.614137259861444</v>
      </c>
      <c r="QM76" s="57">
        <f t="shared" si="766"/>
        <v>21.800804689469974</v>
      </c>
      <c r="QN76" s="57">
        <f t="shared" si="767"/>
        <v>21.444570787492751</v>
      </c>
      <c r="QO76" s="57">
        <f t="shared" si="768"/>
        <v>21.450297293645665</v>
      </c>
      <c r="QP76" s="61">
        <f t="shared" si="769"/>
        <v>2.7200000000000015</v>
      </c>
      <c r="QQ76" s="57">
        <f t="shared" si="584"/>
        <v>0</v>
      </c>
      <c r="QR76" s="57">
        <f t="shared" si="585"/>
        <v>3.4695548865589357E-2</v>
      </c>
      <c r="QS76" s="57">
        <f t="shared" si="586"/>
        <v>3.4695548865589357E-2</v>
      </c>
      <c r="QT76" s="57">
        <f t="shared" si="587"/>
        <v>3.4695548865589357E-2</v>
      </c>
      <c r="QU76" s="57">
        <f t="shared" si="588"/>
        <v>3.4695548865589357E-2</v>
      </c>
      <c r="QV76" s="57">
        <f t="shared" si="589"/>
        <v>3.4695548865589357E-2</v>
      </c>
      <c r="QW76" s="57">
        <f t="shared" si="590"/>
        <v>3.4695548865589357E-2</v>
      </c>
      <c r="QX76" s="57">
        <f t="shared" si="591"/>
        <v>0</v>
      </c>
      <c r="QY76" s="57">
        <f t="shared" si="592"/>
        <v>0</v>
      </c>
      <c r="QZ76" s="57">
        <f t="shared" si="593"/>
        <v>0</v>
      </c>
      <c r="RA76" s="57">
        <f t="shared" si="594"/>
        <v>0</v>
      </c>
      <c r="RB76" s="57">
        <f t="shared" si="595"/>
        <v>3.4695548865589357E-2</v>
      </c>
      <c r="RC76" s="57">
        <f t="shared" si="596"/>
        <v>3.4695548865589357E-2</v>
      </c>
      <c r="RD76" s="57">
        <f t="shared" si="597"/>
        <v>3.4695548865589357E-2</v>
      </c>
      <c r="RE76" s="57">
        <f t="shared" si="598"/>
        <v>3.4695548865589357E-2</v>
      </c>
      <c r="RF76" s="57">
        <f t="shared" si="599"/>
        <v>3.4695548865589357E-2</v>
      </c>
      <c r="RG76" s="57">
        <f t="shared" si="600"/>
        <v>3.4695548865589357E-2</v>
      </c>
      <c r="RH76" s="57">
        <f t="shared" si="601"/>
        <v>3.4695548865589357E-2</v>
      </c>
      <c r="RI76" s="57">
        <f t="shared" si="602"/>
        <v>3.4695548865589357E-2</v>
      </c>
      <c r="RJ76" s="57">
        <f t="shared" si="603"/>
        <v>0</v>
      </c>
      <c r="RK76" s="57">
        <f t="shared" si="604"/>
        <v>0</v>
      </c>
      <c r="RL76" s="61">
        <f t="shared" si="770"/>
        <v>2.7200000000000015</v>
      </c>
      <c r="RM76" s="2">
        <f>IF(AND(LO76&gt;=LO$6*'Drive Train'!$AA$52,LO76&lt;=LO$6*'Drive Train'!$AA$53,KS76=0,JW76=0,EU76&gt;0),$C$17,0)</f>
        <v>0</v>
      </c>
      <c r="RN76" s="2">
        <f>IF(AND(LP76&gt;=LP$6*'Drive Train'!$AA$52,LP76&lt;=LP$6*'Drive Train'!$AA$53,KT76=0,JX76=0,EV76&gt;0),$C$17,0)</f>
        <v>0</v>
      </c>
      <c r="RO76" s="2">
        <f>IF(AND(LQ76&gt;=LQ$6*'Drive Train'!$AA$52,LQ76&lt;=LQ$6*'Drive Train'!$AA$53,KU76=0,JY76=0,EW76&gt;0),$C$17,0)</f>
        <v>0</v>
      </c>
      <c r="RP76" s="2">
        <f>IF(AND(LR76&gt;=LR$6*'Drive Train'!$AA$52,LR76&lt;=LR$6*'Drive Train'!$AA$53,KV76=0,JZ76=0,EX76&gt;0),$C$17,0)</f>
        <v>0</v>
      </c>
      <c r="RQ76" s="2">
        <f>IF(AND(LS76&gt;=LS$6*'Drive Train'!$AA$52,LS76&lt;=LS$6*'Drive Train'!$AA$53,KW76=0,KA76=0,EY76&gt;0),$C$17,0)</f>
        <v>0</v>
      </c>
      <c r="RR76" s="2">
        <f>IF(AND(LT76&gt;=LT$6*'Drive Train'!$AA$52,LT76&lt;=LT$6*'Drive Train'!$AA$53,KX76=0,KB76=0,EZ76&gt;0),$C$17,0)</f>
        <v>0</v>
      </c>
      <c r="RS76" s="2">
        <f>IF(AND(LU76&gt;=LU$6*'Drive Train'!$AA$52,LU76&lt;=LU$6*'Drive Train'!$AA$53,KY76=0,KC76=0,FA76&gt;0),$C$17,0)</f>
        <v>0</v>
      </c>
      <c r="RT76" s="2">
        <f>IF(AND(LV76&gt;=LV$6*'Drive Train'!$AA$52,LV76&lt;=LV$6*'Drive Train'!$AA$53,KZ76=0,KD76=0,FB76&gt;0),$C$17,0)</f>
        <v>0</v>
      </c>
      <c r="RU76" s="2">
        <f>IF(AND(LW76&gt;=LW$6*'Drive Train'!$AA$52,LW76&lt;=LW$6*'Drive Train'!$AA$53,LA76=0,KE76=0,FC76&gt;0),$C$17,0)</f>
        <v>0</v>
      </c>
      <c r="RV76" s="2">
        <f>IF(AND(LX76&gt;=LX$6*'Drive Train'!$AA$52,LX76&lt;=LX$6*'Drive Train'!$AA$53,LB76=0,KF76=0,FD76&gt;0),$C$17,0)</f>
        <v>0</v>
      </c>
      <c r="RW76" s="2">
        <f>IF(AND(LY76&gt;=LY$6*'Drive Train'!$AA$52,LY76&lt;=LY$6*'Drive Train'!$AA$53,LC76=0,KG76=0,FE76&gt;0),$C$17,0)</f>
        <v>0</v>
      </c>
      <c r="RX76" s="2">
        <f>IF(AND(LZ76&gt;=LZ$6*'Drive Train'!$AA$52,LZ76&lt;=LZ$6*'Drive Train'!$AA$53,LD76=0,KH76=0,FF76&gt;0),$C$17,0)</f>
        <v>0</v>
      </c>
      <c r="RY76" s="2">
        <f>IF(AND(MA76&gt;=MA$6*'Drive Train'!$AA$52,MA76&lt;=MA$6*'Drive Train'!$AA$53,LE76=0,KI76=0,FG76&gt;0),$C$17,0)</f>
        <v>0</v>
      </c>
      <c r="RZ76" s="2">
        <f>IF(AND(MB76&gt;=MB$6*'Drive Train'!$AA$52,MB76&lt;=MB$6*'Drive Train'!$AA$53,LF76=0,KJ76=0,FH76&gt;0),$C$17,0)</f>
        <v>0</v>
      </c>
      <c r="SA76" s="2">
        <f>IF(AND(MC76&gt;=MC$6*'Drive Train'!$AA$52,MC76&lt;=MC$6*'Drive Train'!$AA$53,LG76=0,KK76=0,FI76&gt;0),$C$17,0)</f>
        <v>0</v>
      </c>
      <c r="SB76" s="2">
        <f>IF(AND(MD76&gt;=MD$6*'Drive Train'!$AA$52,MD76&lt;=MD$6*'Drive Train'!$AA$53,LH76=0,KL76=0,FJ76&gt;0),$C$17,0)</f>
        <v>0</v>
      </c>
      <c r="SC76" s="2">
        <f>IF(AND(ME76&gt;=ME$6*'Drive Train'!$AA$52,ME76&lt;=ME$6*'Drive Train'!$AA$53,LI76=0,KM76=0,FK76&gt;0),$C$17,0)</f>
        <v>0</v>
      </c>
      <c r="SD76" s="2">
        <f>IF(AND(MF76&gt;=MF$6*'Drive Train'!$AA$52,MF76&lt;=MF$6*'Drive Train'!$AA$53,LJ76=0,KN76=0,FL76&gt;0),$C$17,0)</f>
        <v>0</v>
      </c>
      <c r="SE76" s="2">
        <f>IF(AND(MG76&gt;=MG$6*'Drive Train'!$AA$52,MG76&lt;=MG$6*'Drive Train'!$AA$53,LK76=0,KO76=0,FM76&gt;0),$C$17,0)</f>
        <v>0</v>
      </c>
      <c r="SF76" s="2">
        <f>IF(AND(MH76&gt;=MH$6*'Drive Train'!$AA$52,MH76&lt;=MH$6*'Drive Train'!$AA$53,LL76=0,KP76=0,FN76&gt;0),$C$17,0)</f>
        <v>0</v>
      </c>
      <c r="SG76" s="2">
        <f>IF(AND(MI76&gt;=MI$6*'Drive Train'!$AA$52,MI76&lt;=MI$6*'Drive Train'!$AA$53,LM76=0,KQ76=0,FO76&gt;0),$C$17,0)</f>
        <v>0</v>
      </c>
      <c r="SH76" s="61">
        <f t="shared" si="771"/>
        <v>2.7200000000000015</v>
      </c>
      <c r="SI76" s="2">
        <f>IF(AND(EU76&lt;0,KS76=0,LO76&gt;=LO$6*'Drive Train'!$AA$52,LO76&lt;=LO$6*'Drive Train'!$AA$53,OY76=1,JW76=0),$C$17,0)</f>
        <v>0</v>
      </c>
      <c r="SJ76" s="2">
        <f>IF(AND(EV76&lt;0,KT76=0,LP76&gt;=LP$6*'Drive Train'!$AA$52,LP76&lt;=LP$6*'Drive Train'!$AA$53,OZ76=1,JX76=0),$C$17,0)</f>
        <v>0.04</v>
      </c>
      <c r="SK76" s="2">
        <f>IF(AND(EW76&lt;0,KU76=0,LQ76&gt;=LQ$6*'Drive Train'!$AA$52,LQ76&lt;=LQ$6*'Drive Train'!$AA$53,PA76=1,JY76=0),$C$17,0)</f>
        <v>0.04</v>
      </c>
      <c r="SL76" s="2">
        <f>IF(AND(EX76&lt;0,KV76=0,LR76&gt;=LR$6*'Drive Train'!$AA$52,LR76&lt;=LR$6*'Drive Train'!$AA$53,PB76=1,JZ76=0),$C$17,0)</f>
        <v>0.04</v>
      </c>
      <c r="SM76" s="2">
        <f>IF(AND(EY76&lt;0,KW76=0,LS76&gt;=LS$6*'Drive Train'!$AA$52,LS76&lt;=LS$6*'Drive Train'!$AA$53,PC76=1,KA76=0),$C$17,0)</f>
        <v>0</v>
      </c>
      <c r="SN76" s="2">
        <f>IF(AND(EZ76&lt;0,KX76=0,LT76&gt;=LT$6*'Drive Train'!$AA$52,LT76&lt;=LT$6*'Drive Train'!$AA$53,PD76=1,KB76=0),$C$17,0)</f>
        <v>0</v>
      </c>
      <c r="SO76" s="2">
        <f>IF(AND(FA76&lt;0,KY76=0,LU76&gt;=LU$6*'Drive Train'!$AA$52,LU76&lt;=LU$6*'Drive Train'!$AA$53,PE76=1,KC76=0),$C$17,0)</f>
        <v>0</v>
      </c>
      <c r="SP76" s="2">
        <f>IF(AND(FB76&lt;0,KZ76=0,LV76&gt;=LV$6*'Drive Train'!$AA$52,LV76&lt;=LV$6*'Drive Train'!$AA$53,PF76=1,KD76=0),$C$17,0)</f>
        <v>0</v>
      </c>
      <c r="SQ76" s="2">
        <f>IF(AND(FC76&lt;0,LA76=0,LW76&gt;=LW$6*'Drive Train'!$AA$52,LW76&lt;=LW$6*'Drive Train'!$AA$53,PG76=1,KE76=0),$C$17,0)</f>
        <v>0</v>
      </c>
      <c r="SR76" s="2">
        <f>IF(AND(FD76&lt;0,LB76=0,LX76&gt;=LX$6*'Drive Train'!$AA$52,LX76&lt;=LX$6*'Drive Train'!$AA$53,PH76=1,KF76=0),$C$17,0)</f>
        <v>0</v>
      </c>
      <c r="SS76" s="2">
        <f>IF(AND(FE76&lt;0,LC76=0,LY76&gt;=LY$6*'Drive Train'!$AA$52,LY76&lt;=LY$6*'Drive Train'!$AA$53,PI76=1,KG76=0),$C$17,0)</f>
        <v>0</v>
      </c>
      <c r="ST76" s="2">
        <f>IF(AND(FF76&lt;0,LD76=0,LZ76&gt;=LZ$6*'Drive Train'!$AA$52,LZ76&lt;=LZ$6*'Drive Train'!$AA$53,PJ76=1,KH76=0),$C$17,0)</f>
        <v>0.04</v>
      </c>
      <c r="SU76" s="2">
        <f>IF(AND(FG76&lt;0,LE76=0,MA76&gt;=MA$6*'Drive Train'!$AA$52,MA76&lt;=MA$6*'Drive Train'!$AA$53,PK76=1,KI76=0),$C$17,0)</f>
        <v>0</v>
      </c>
      <c r="SV76" s="2">
        <f>IF(AND(FH76&lt;0,LF76=0,MB76&gt;=MB$6*'Drive Train'!$AA$52,MB76&lt;=MB$6*'Drive Train'!$AA$53,PL76=1,KJ76=0),$C$17,0)</f>
        <v>0</v>
      </c>
      <c r="SW76" s="2">
        <f>IF(AND(FI76&lt;0,LG76=0,MC76&gt;=MC$6*'Drive Train'!$AA$52,MC76&lt;=MC$6*'Drive Train'!$AA$53,PM76=1,KK76=0),$C$17,0)</f>
        <v>0</v>
      </c>
      <c r="SX76" s="2">
        <f>IF(AND(FJ76&lt;0,LH76=0,MD76&gt;=MD$6*'Drive Train'!$AA$52,MD76&lt;=MD$6*'Drive Train'!$AA$53,PN76=1,KL76=0),$C$17,0)</f>
        <v>0</v>
      </c>
      <c r="SY76" s="2">
        <f>IF(AND(FK76&lt;0,LI76=0,ME76&gt;=ME$6*'Drive Train'!$AA$52,ME76&lt;=ME$6*'Drive Train'!$AA$53,PO76=1,KM76=0),$C$17,0)</f>
        <v>0</v>
      </c>
      <c r="SZ76" s="2">
        <f>IF(AND(FL76&lt;0,LJ76=0,MF76&gt;=MF$6*'Drive Train'!$AA$52,MF76&lt;=MF$6*'Drive Train'!$AA$53,PP76=1,KN76=0),$C$17,0)</f>
        <v>0</v>
      </c>
      <c r="TA76" s="2">
        <f>IF(AND(FM76&lt;0,LK76=0,MG76&gt;=MG$6*'Drive Train'!$AA$52,MG76&lt;=MG$6*'Drive Train'!$AA$53,PQ76=1,KO76=0),$C$17,0)</f>
        <v>0</v>
      </c>
      <c r="TB76" s="2">
        <f>IF(AND(FN76&lt;0,LL76=0,MH76&gt;=MH$6*'Drive Train'!$AA$52,MH76&lt;=MH$6*'Drive Train'!$AA$53,PR76=1,KP76=0),$C$17,0)</f>
        <v>0</v>
      </c>
      <c r="TC76" s="2">
        <f>IF(AND(FO76&lt;0,LM76=0,MI76&gt;=MI$6*'Drive Train'!$AA$52,MI76&lt;=MI$6*'Drive Train'!$AA$53,PS76=1,KQ76=0),$C$17,0)</f>
        <v>0</v>
      </c>
      <c r="TD76" s="144">
        <f t="shared" si="772"/>
        <v>2.7200000000000015</v>
      </c>
    </row>
    <row r="77" spans="2:524" x14ac:dyDescent="0.2">
      <c r="B77" s="21"/>
      <c r="C77" s="3" t="s">
        <v>29</v>
      </c>
      <c r="E77" s="16">
        <f>E44</f>
        <v>0</v>
      </c>
      <c r="F77" s="69">
        <v>1</v>
      </c>
      <c r="G77" s="69">
        <v>2</v>
      </c>
      <c r="H77" s="69">
        <v>3</v>
      </c>
      <c r="I77" s="69">
        <v>4</v>
      </c>
      <c r="J77" s="69">
        <v>5</v>
      </c>
      <c r="K77" s="69">
        <v>6</v>
      </c>
      <c r="L77" s="69">
        <v>7</v>
      </c>
      <c r="M77" s="69">
        <v>8</v>
      </c>
      <c r="N77" s="69">
        <v>9</v>
      </c>
      <c r="O77" s="69">
        <v>10</v>
      </c>
      <c r="R77" s="63">
        <f t="shared" si="605"/>
        <v>2.7600000000000016</v>
      </c>
      <c r="S77" s="2">
        <f>NG77/'Drive Train'!$F$35</f>
        <v>0</v>
      </c>
      <c r="T77" s="2">
        <f>NH77/'Drive Train'!$F$35</f>
        <v>0</v>
      </c>
      <c r="U77" s="2">
        <f>NI77/'Drive Train'!$F$35</f>
        <v>0</v>
      </c>
      <c r="V77" s="2">
        <f>NJ77/'Drive Train'!$F$35</f>
        <v>0</v>
      </c>
      <c r="W77" s="2">
        <f>NK77/'Drive Train'!$F$35</f>
        <v>0</v>
      </c>
      <c r="X77" s="2">
        <f>NL77/'Drive Train'!$F$35</f>
        <v>0</v>
      </c>
      <c r="Y77" s="2">
        <f>NM77/'Drive Train'!$F$35</f>
        <v>0</v>
      </c>
      <c r="Z77" s="2">
        <f>NN77/'Drive Train'!$F$35</f>
        <v>0</v>
      </c>
      <c r="AA77" s="2">
        <f>NO77/'Drive Train'!$F$35</f>
        <v>0</v>
      </c>
      <c r="AB77" s="2">
        <f>NP77/'Drive Train'!$F$35</f>
        <v>0</v>
      </c>
      <c r="AC77" s="2">
        <f>NQ77/'Drive Train'!$F$35</f>
        <v>0</v>
      </c>
      <c r="AD77" s="2">
        <f>NR77/'Drive Train'!$F$35</f>
        <v>0</v>
      </c>
      <c r="AE77" s="2">
        <f>NS77/'Drive Train'!$F$35</f>
        <v>0</v>
      </c>
      <c r="AF77" s="2">
        <f>NT77/'Drive Train'!$F$35</f>
        <v>0</v>
      </c>
      <c r="AG77" s="2">
        <f>NU77/'Drive Train'!$F$35</f>
        <v>0</v>
      </c>
      <c r="AH77" s="2">
        <f>NV77/'Drive Train'!$F$35</f>
        <v>0</v>
      </c>
      <c r="AI77" s="2">
        <f>NW77/'Drive Train'!$F$35</f>
        <v>0</v>
      </c>
      <c r="AJ77" s="2">
        <f>NX77/'Drive Train'!$F$35</f>
        <v>0</v>
      </c>
      <c r="AK77" s="2">
        <f>NY77/'Drive Train'!$F$35</f>
        <v>0</v>
      </c>
      <c r="AL77" s="2">
        <f>NZ77/'Drive Train'!$F$35</f>
        <v>0</v>
      </c>
      <c r="AM77" s="2">
        <f>OA77/'Drive Train'!$F$35</f>
        <v>0</v>
      </c>
      <c r="AN77" s="61">
        <f t="shared" si="606"/>
        <v>2.7600000000000016</v>
      </c>
      <c r="AO77" s="46">
        <f>LO77*12*60/(PI() * 'Drive Train'!$F$15)/S$6*ABS(S77)</f>
        <v>0</v>
      </c>
      <c r="AP77" s="46">
        <f>LP77*12*60/(PI() * 'Drive Train'!$F$15)/T$6*ABS(T77)</f>
        <v>0</v>
      </c>
      <c r="AQ77" s="46">
        <f>LQ77*12*60/(PI() * 'Drive Train'!$F$15)/U$6*ABS(U77)</f>
        <v>0</v>
      </c>
      <c r="AR77" s="46">
        <f>LR77*12*60/(PI() * 'Drive Train'!$F$15)/V$6*ABS(V77)</f>
        <v>0</v>
      </c>
      <c r="AS77" s="46">
        <f>LS77*12*60/(PI() * 'Drive Train'!$F$15)/W$6*ABS(W77)</f>
        <v>0</v>
      </c>
      <c r="AT77" s="46">
        <f>LT77*12*60/(PI() * 'Drive Train'!$F$15)/X$6*ABS(X77)</f>
        <v>0</v>
      </c>
      <c r="AU77" s="46">
        <f>LU77*12*60/(PI() * 'Drive Train'!$F$15)/Y$6*ABS(Y77)</f>
        <v>0</v>
      </c>
      <c r="AV77" s="46">
        <f>LV77*12*60/(PI() * 'Drive Train'!$F$15)/Z$6*ABS(Z77)</f>
        <v>0</v>
      </c>
      <c r="AW77" s="46">
        <f>LW77*12*60/(PI() * 'Drive Train'!$F$15)/AA$6*ABS(AA77)</f>
        <v>0</v>
      </c>
      <c r="AX77" s="46">
        <f>LX77*12*60/(PI() * 'Drive Train'!$F$15)/AB$6*ABS(AB77)</f>
        <v>0</v>
      </c>
      <c r="AY77" s="46">
        <f>LY77*12*60/(PI() * 'Drive Train'!$F$15)/AC$6*ABS(AC77)</f>
        <v>0</v>
      </c>
      <c r="AZ77" s="46">
        <f>LZ77*12*60/(PI() * 'Drive Train'!$F$15)/AD$6*ABS(AD77)</f>
        <v>0</v>
      </c>
      <c r="BA77" s="46">
        <f>MA77*12*60/(PI() * 'Drive Train'!$F$15)/AE$6*ABS(AE77)</f>
        <v>0</v>
      </c>
      <c r="BB77" s="46">
        <f>MB77*12*60/(PI() * 'Drive Train'!$F$15)/AF$6*ABS(AF77)</f>
        <v>0</v>
      </c>
      <c r="BC77" s="46">
        <f>MC77*12*60/(PI() * 'Drive Train'!$F$15)/AG$6*ABS(AG77)</f>
        <v>0</v>
      </c>
      <c r="BD77" s="46">
        <f>MD77*12*60/(PI() * 'Drive Train'!$F$15)/AH$6*ABS(AH77)</f>
        <v>0</v>
      </c>
      <c r="BE77" s="46">
        <f>ME77*12*60/(PI() * 'Drive Train'!$F$15)/AI$6*ABS(AI77)</f>
        <v>0</v>
      </c>
      <c r="BF77" s="46">
        <f>MF77*12*60/(PI() * 'Drive Train'!$F$15)/AJ$6*ABS(AJ77)</f>
        <v>0</v>
      </c>
      <c r="BG77" s="46">
        <f>MG77*12*60/(PI() * 'Drive Train'!$F$15)/AK$6*ABS(AK77)</f>
        <v>0</v>
      </c>
      <c r="BH77" s="46">
        <f>MH77*12*60/(PI() * 'Drive Train'!$F$15)/AL$6*ABS(AL77)</f>
        <v>0</v>
      </c>
      <c r="BI77" s="46">
        <f>MI77*12*60/(PI() * 'Drive Train'!$F$15)/AM$6*ABS(AM77)</f>
        <v>0</v>
      </c>
      <c r="BJ77" s="61">
        <f t="shared" si="538"/>
        <v>2.7600000000000016</v>
      </c>
      <c r="BK77" s="2">
        <f>IF(OR(KS76=1,AND($C$37=Motors!$C$32,OY76=1)),0,IF(NG77=0,-(CG76+$C$15)/($C$14-$C$15)*$C$12,($C$11*S77-AO77)/($C$11*S77)*$C$12*S77))</f>
        <v>0</v>
      </c>
      <c r="BL77" s="2">
        <f>IF(OR(KT76=1,AND($C$37=Motors!$C$32,OZ76=1)),0,IF(NH77=0,-(CH76+$C$15)/($C$14-$C$15)*$C$12,($C$11*T77-AP77)/($C$11*T77)*$C$12*T77))</f>
        <v>0</v>
      </c>
      <c r="BM77" s="2">
        <f>IF(OR(KU76=1,AND($C$37=Motors!$C$32,PA76=1)),0,IF(NI77=0,-(CI76+$C$15)/($C$14-$C$15)*$C$12,($C$11*U77-AQ77)/($C$11*U77)*$C$12*U77))</f>
        <v>0</v>
      </c>
      <c r="BN77" s="2">
        <f>IF(OR(KV76=1,AND($C$37=Motors!$C$32,PB76=1)),0,IF(NJ77=0,-(CJ76+$C$15)/($C$14-$C$15)*$C$12,($C$11*V77-AR77)/($C$11*V77)*$C$12*V77))</f>
        <v>0</v>
      </c>
      <c r="BO77" s="2">
        <f>IF(OR(KW76=1,AND($C$37=Motors!$C$32,PC76=1)),0,IF(NK77=0,-(CK76+$C$15)/($C$14-$C$15)*$C$12,($C$11*W77-AS77)/($C$11*W77)*$C$12*W77))</f>
        <v>0</v>
      </c>
      <c r="BP77" s="2">
        <f>IF(OR(KX76=1,AND($C$37=Motors!$C$32,PD76=1)),0,IF(NL77=0,-(CL76+$C$15)/($C$14-$C$15)*$C$12,($C$11*X77-AT77)/($C$11*X77)*$C$12*X77))</f>
        <v>0</v>
      </c>
      <c r="BQ77" s="2">
        <f>IF(OR(KY76=1,AND($C$37=Motors!$C$32,PE76=1)),0,IF(NM77=0,-(CM76+$C$15)/($C$14-$C$15)*$C$12,($C$11*Y77-AU77)/($C$11*Y77)*$C$12*Y77))</f>
        <v>0</v>
      </c>
      <c r="BR77" s="2">
        <f>IF(OR(KZ76=1,AND($C$37=Motors!$C$32,PF76=1)),0,IF(NN77=0,-(CN76+$C$15)/($C$14-$C$15)*$C$12,($C$11*Z77-AV77)/($C$11*Z77)*$C$12*Z77))</f>
        <v>0</v>
      </c>
      <c r="BS77" s="2">
        <f>IF(OR(LA76=1,AND($C$37=Motors!$C$32,PG76=1)),0,IF(NO77=0,-(CO76+$C$15)/($C$14-$C$15)*$C$12,($C$11*AA77-AW77)/($C$11*AA77)*$C$12*AA77))</f>
        <v>0</v>
      </c>
      <c r="BT77" s="2">
        <f>IF(OR(LB76=1,AND($C$37=Motors!$C$32,PH76=1)),0,IF(NP77=0,-(CP76+$C$15)/($C$14-$C$15)*$C$12,($C$11*AB77-AX77)/($C$11*AB77)*$C$12*AB77))</f>
        <v>0</v>
      </c>
      <c r="BU77" s="2">
        <f>IF(OR(LC76=1,AND($C$37=Motors!$C$32,PI76=1)),0,IF(NQ77=0,-(CQ76+$C$15)/($C$14-$C$15)*$C$12,($C$11*AC77-AY77)/($C$11*AC77)*$C$12*AC77))</f>
        <v>0</v>
      </c>
      <c r="BV77" s="2">
        <f>IF(OR(LD76=1,AND($C$37=Motors!$C$32,PJ76=1)),0,IF(NR77=0,-(CR76+$C$15)/($C$14-$C$15)*$C$12,($C$11*AD77-AZ77)/($C$11*AD77)*$C$12*AD77))</f>
        <v>0</v>
      </c>
      <c r="BW77" s="2">
        <f>IF(OR(LE76=1,AND($C$37=Motors!$C$32,PK76=1)),0,IF(NS77=0,-(CS76+$C$15)/($C$14-$C$15)*$C$12,($C$11*AE77-BA77)/($C$11*AE77)*$C$12*AE77))</f>
        <v>0</v>
      </c>
      <c r="BX77" s="2">
        <f>IF(OR(LF76=1,AND($C$37=Motors!$C$32,PL76=1)),0,IF(NT77=0,-(CT76+$C$15)/($C$14-$C$15)*$C$12,($C$11*AF77-BB77)/($C$11*AF77)*$C$12*AF77))</f>
        <v>0</v>
      </c>
      <c r="BY77" s="2">
        <f>IF(OR(LG76=1,AND($C$37=Motors!$C$32,PM76=1)),0,IF(NU77=0,-(CU76+$C$15)/($C$14-$C$15)*$C$12,($C$11*AG77-BC77)/($C$11*AG77)*$C$12*AG77))</f>
        <v>0</v>
      </c>
      <c r="BZ77" s="2">
        <f>IF(OR(LH76=1,AND($C$37=Motors!$C$32,PN76=1)),0,IF(NV77=0,-(CV76+$C$15)/($C$14-$C$15)*$C$12,($C$11*AH77-BD77)/($C$11*AH77)*$C$12*AH77))</f>
        <v>0</v>
      </c>
      <c r="CA77" s="2">
        <f>IF(OR(LI76=1,AND($C$37=Motors!$C$32,PO76=1)),0,IF(NW77=0,-(CW76+$C$15)/($C$14-$C$15)*$C$12,($C$11*AI77-BE77)/($C$11*AI77)*$C$12*AI77))</f>
        <v>0</v>
      </c>
      <c r="CB77" s="2">
        <f>IF(OR(LJ76=1,AND($C$37=Motors!$C$32,PP76=1)),0,IF(NX77=0,-(CX76+$C$15)/($C$14-$C$15)*$C$12,($C$11*AJ77-BF77)/($C$11*AJ77)*$C$12*AJ77))</f>
        <v>0</v>
      </c>
      <c r="CC77" s="2">
        <f>IF(OR(LK76=1,AND($C$37=Motors!$C$32,PQ76=1)),0,IF(NY77=0,-(CY76+$C$15)/($C$14-$C$15)*$C$12,($C$11*AK77-BG77)/($C$11*AK77)*$C$12*AK77))</f>
        <v>0</v>
      </c>
      <c r="CD77" s="2">
        <f>IF(OR(LL76=1,AND($C$37=Motors!$C$32,PR76=1)),0,IF(NZ77=0,-(CZ76+$C$15)/($C$14-$C$15)*$C$12,($C$11*AL77-BH77)/($C$11*AL77)*$C$12*AL77))</f>
        <v>0</v>
      </c>
      <c r="CE77" s="2">
        <f>IF(OR(LM76=1,AND($C$37=Motors!$C$32,PS76=1)),0,IF(OA77=0,-(DA76+$C$15)/($C$14-$C$15)*$C$12,($C$11*AM77-BI77)/($C$11*AM77)*$C$12*AM77))</f>
        <v>0</v>
      </c>
      <c r="CF77" s="61">
        <f t="shared" si="539"/>
        <v>2.7600000000000016</v>
      </c>
      <c r="CG77" s="57">
        <f>IF(AND(KS76=1,OY76=1),0,ABS(BK77/$C$12*($C$14-$C$15)+$C$15) *'Drive Train'!$AA$49 + CG76*(1-'Drive Train'!$AA$49))</f>
        <v>0</v>
      </c>
      <c r="CH77" s="57">
        <f>IF(AND(KT76=1,OZ76=1),0,ABS(BL77/$C$12*($C$14-$C$15)+$C$15) *'Drive Train'!$AA$49 + CH76*(1-'Drive Train'!$AA$49))</f>
        <v>2.7495000000000003</v>
      </c>
      <c r="CI77" s="57">
        <f>IF(AND(KU76=1,PA76=1),0,ABS(BM77/$C$12*($C$14-$C$15)+$C$15) *'Drive Train'!$AA$49 + CI76*(1-'Drive Train'!$AA$49))</f>
        <v>2.7495000000000003</v>
      </c>
      <c r="CJ77" s="57">
        <f>IF(AND(KV76=1,PB76=1),0,ABS(BN77/$C$12*($C$14-$C$15)+$C$15) *'Drive Train'!$AA$49 + CJ76*(1-'Drive Train'!$AA$49))</f>
        <v>2.7495000000000003</v>
      </c>
      <c r="CK77" s="57">
        <f>IF(AND(KW76=1,PC76=1),0,ABS(BO77/$C$12*($C$14-$C$15)+$C$15) *'Drive Train'!$AA$49 + CK76*(1-'Drive Train'!$AA$49))</f>
        <v>2.7495000000000003</v>
      </c>
      <c r="CL77" s="57">
        <f>IF(AND(KX76=1,PD76=1),0,ABS(BP77/$C$12*($C$14-$C$15)+$C$15) *'Drive Train'!$AA$49 + CL76*(1-'Drive Train'!$AA$49))</f>
        <v>2.7495000000000003</v>
      </c>
      <c r="CM77" s="57">
        <f>IF(AND(KY76=1,PE76=1),0,ABS(BQ77/$C$12*($C$14-$C$15)+$C$15) *'Drive Train'!$AA$49 + CM76*(1-'Drive Train'!$AA$49))</f>
        <v>2.7495000000000003</v>
      </c>
      <c r="CN77" s="57">
        <f>IF(AND(KZ76=1,PF76=1),0,ABS(BR77/$C$12*($C$14-$C$15)+$C$15) *'Drive Train'!$AA$49 + CN76*(1-'Drive Train'!$AA$49))</f>
        <v>0</v>
      </c>
      <c r="CO77" s="57">
        <f>IF(AND(LA76=1,PG76=1),0,ABS(BS77/$C$12*($C$14-$C$15)+$C$15) *'Drive Train'!$AA$49 + CO76*(1-'Drive Train'!$AA$49))</f>
        <v>0</v>
      </c>
      <c r="CP77" s="57">
        <f>IF(AND(LB76=1,PH76=1),0,ABS(BT77/$C$12*($C$14-$C$15)+$C$15) *'Drive Train'!$AA$49 + CP76*(1-'Drive Train'!$AA$49))</f>
        <v>0</v>
      </c>
      <c r="CQ77" s="57">
        <f>IF(AND(LC76=1,PI76=1),0,ABS(BU77/$C$12*($C$14-$C$15)+$C$15) *'Drive Train'!$AA$49 + CQ76*(1-'Drive Train'!$AA$49))</f>
        <v>0</v>
      </c>
      <c r="CR77" s="57">
        <f>IF(AND(LD76=1,PJ76=1),0,ABS(BV77/$C$12*($C$14-$C$15)+$C$15) *'Drive Train'!$AA$49 + CR76*(1-'Drive Train'!$AA$49))</f>
        <v>2.7495000000000003</v>
      </c>
      <c r="CS77" s="57">
        <f>IF(AND(LE76=1,PK76=1),0,ABS(BW77/$C$12*($C$14-$C$15)+$C$15) *'Drive Train'!$AA$49 + CS76*(1-'Drive Train'!$AA$49))</f>
        <v>2.7495000000000003</v>
      </c>
      <c r="CT77" s="57">
        <f>IF(AND(LF76=1,PL76=1),0,ABS(BX77/$C$12*($C$14-$C$15)+$C$15) *'Drive Train'!$AA$49 + CT76*(1-'Drive Train'!$AA$49))</f>
        <v>2.7495000000000003</v>
      </c>
      <c r="CU77" s="57">
        <f>IF(AND(LG76=1,PM76=1),0,ABS(BY77/$C$12*($C$14-$C$15)+$C$15) *'Drive Train'!$AA$49 + CU76*(1-'Drive Train'!$AA$49))</f>
        <v>2.7495000000000003</v>
      </c>
      <c r="CV77" s="57">
        <f>IF(AND(LH76=1,PN76=1),0,ABS(BZ77/$C$12*($C$14-$C$15)+$C$15) *'Drive Train'!$AA$49 + CV76*(1-'Drive Train'!$AA$49))</f>
        <v>2.7495000000000003</v>
      </c>
      <c r="CW77" s="57">
        <f>IF(AND(LI76=1,PO76=1),0,ABS(CA77/$C$12*($C$14-$C$15)+$C$15) *'Drive Train'!$AA$49 + CW76*(1-'Drive Train'!$AA$49))</f>
        <v>2.7495000000000003</v>
      </c>
      <c r="CX77" s="57">
        <f>IF(AND(LJ76=1,PP76=1),0,ABS(CB77/$C$12*($C$14-$C$15)+$C$15) *'Drive Train'!$AA$49 + CX76*(1-'Drive Train'!$AA$49))</f>
        <v>2.7495000000000003</v>
      </c>
      <c r="CY77" s="57">
        <f>IF(AND(LK76=1,PQ76=1),0,ABS(CC77/$C$12*($C$14-$C$15)+$C$15) *'Drive Train'!$AA$49 + CY76*(1-'Drive Train'!$AA$49))</f>
        <v>2.7495000000000003</v>
      </c>
      <c r="CZ77" s="57">
        <f>IF(AND(LL76=1,PR76=1),0,ABS(CD77/$C$12*($C$14-$C$15)+$C$15) *'Drive Train'!$AA$49 + CZ76*(1-'Drive Train'!$AA$49))</f>
        <v>0</v>
      </c>
      <c r="DA77" s="57">
        <f>IF(AND(LM76=1,PS76=1),0,ABS(CE77/$C$12*($C$14-$C$15)+$C$15) *'Drive Train'!$AA$49 + DA76*(1-'Drive Train'!$AA$49))</f>
        <v>0</v>
      </c>
      <c r="DB77" s="61">
        <f t="shared" si="607"/>
        <v>2.7600000000000016</v>
      </c>
      <c r="DC77" s="57">
        <f t="shared" si="540"/>
        <v>0</v>
      </c>
      <c r="DD77" s="57">
        <f t="shared" si="541"/>
        <v>2.7495000000000003</v>
      </c>
      <c r="DE77" s="57">
        <f t="shared" si="542"/>
        <v>2.7495000000000003</v>
      </c>
      <c r="DF77" s="57">
        <f t="shared" si="543"/>
        <v>2.7495000000000003</v>
      </c>
      <c r="DG77" s="57">
        <f t="shared" si="544"/>
        <v>2.7495000000000003</v>
      </c>
      <c r="DH77" s="57">
        <f t="shared" si="545"/>
        <v>2.7495000000000003</v>
      </c>
      <c r="DI77" s="57">
        <f t="shared" si="546"/>
        <v>2.7495000000000003</v>
      </c>
      <c r="DJ77" s="57">
        <f t="shared" si="547"/>
        <v>0</v>
      </c>
      <c r="DK77" s="57">
        <f t="shared" si="548"/>
        <v>0</v>
      </c>
      <c r="DL77" s="57">
        <f t="shared" si="549"/>
        <v>0</v>
      </c>
      <c r="DM77" s="57">
        <f t="shared" si="550"/>
        <v>0</v>
      </c>
      <c r="DN77" s="57">
        <f t="shared" si="551"/>
        <v>2.7495000000000003</v>
      </c>
      <c r="DO77" s="57">
        <f t="shared" si="552"/>
        <v>2.7495000000000003</v>
      </c>
      <c r="DP77" s="57">
        <f t="shared" si="553"/>
        <v>2.7495000000000003</v>
      </c>
      <c r="DQ77" s="57">
        <f t="shared" si="554"/>
        <v>2.7495000000000003</v>
      </c>
      <c r="DR77" s="57">
        <f t="shared" si="555"/>
        <v>2.7495000000000003</v>
      </c>
      <c r="DS77" s="57">
        <f t="shared" si="556"/>
        <v>2.7495000000000003</v>
      </c>
      <c r="DT77" s="57">
        <f t="shared" si="557"/>
        <v>2.7495000000000003</v>
      </c>
      <c r="DU77" s="57">
        <f t="shared" si="558"/>
        <v>2.7495000000000003</v>
      </c>
      <c r="DV77" s="57">
        <f t="shared" si="559"/>
        <v>0</v>
      </c>
      <c r="DW77" s="57">
        <f t="shared" si="560"/>
        <v>0</v>
      </c>
      <c r="DX77" s="61">
        <f t="shared" si="608"/>
        <v>2.7600000000000016</v>
      </c>
      <c r="DY77" s="2">
        <f>IF(OY77=0,($C$23/0.4536*IF(ISNA(MK76),'Drive Train'!$F$16,'Drive Train'!$F$17)*4.448*$C$24*S$6)*SIGN(BK77),BK77)</f>
        <v>0</v>
      </c>
      <c r="DZ77" s="2">
        <f>IF(OZ77=0,($C$23/0.4536*IF(ISNA(ML76),'Drive Train'!$F$16,'Drive Train'!$F$17)*4.448*$C$24*$C$21*T$6)*SIGN(BL77),BL77)</f>
        <v>0</v>
      </c>
      <c r="EA77" s="2">
        <f>IF(PA77=0,($C$23/0.4536*IF(ISNA(MM76),'Drive Train'!$F$16,'Drive Train'!$F$17)*4.448*$C$24*$C$21*U$6)*SIGN(BM77),BM77)</f>
        <v>0</v>
      </c>
      <c r="EB77" s="2">
        <f>IF(PB77=0,($C$23/0.4536*IF(ISNA(MN76),'Drive Train'!$F$16,'Drive Train'!$F$17)*4.448*$C$24*$C$21*V$6)*SIGN(BN77),BN77)</f>
        <v>0</v>
      </c>
      <c r="EC77" s="2">
        <f>IF(PC77=0,($C$23/0.4536*IF(ISNA(MO76),'Drive Train'!$F$16,'Drive Train'!$F$17)*4.448*$C$24*$C$21*W$6)*SIGN(BO77),BO77)</f>
        <v>0</v>
      </c>
      <c r="ED77" s="2">
        <f>IF(PD77=0,($C$23/0.4536*IF(ISNA(MP76),'Drive Train'!$F$16,'Drive Train'!$F$17)*4.448*$C$24*$C$21*X$6)*SIGN(BP77),BP77)</f>
        <v>0</v>
      </c>
      <c r="EE77" s="2">
        <f>IF(PE77=0,($C$23/0.4536*IF(ISNA(MQ76),'Drive Train'!$F$16,'Drive Train'!$F$17)*4.448*$C$24*$C$21*Y$6)*SIGN(BQ77),BQ77)</f>
        <v>0</v>
      </c>
      <c r="EF77" s="2">
        <f>IF(PF77=0,($C$23/0.4536*IF(ISNA(MR76),'Drive Train'!$F$16,'Drive Train'!$F$17)*4.448*$C$24*$C$21*Z$6)*SIGN(BR77),BR77)</f>
        <v>0</v>
      </c>
      <c r="EG77" s="2">
        <f>IF(PG77=0,($C$23/0.4536*IF(ISNA(MS76),'Drive Train'!$F$16,'Drive Train'!$F$17)*4.448*$C$24*$C$21*AA$6)*SIGN(BS77),BS77)</f>
        <v>0</v>
      </c>
      <c r="EH77" s="2">
        <f>IF(PH77=0,($C$23/0.4536*IF(ISNA(MT76),'Drive Train'!$F$16,'Drive Train'!$F$17)*4.448*$C$24*$C$21*AB$6)*SIGN(BT77),BT77)</f>
        <v>0</v>
      </c>
      <c r="EI77" s="2">
        <f>IF(PI77=0,($C$23/0.4536*IF(ISNA(MU76),'Drive Train'!$F$16,'Drive Train'!$F$17)*4.448*$C$24*$C$21*AC$6)*SIGN(BU77),BU77)</f>
        <v>0</v>
      </c>
      <c r="EJ77" s="2">
        <f>IF(PJ77=0,($C$23/0.4536*IF(ISNA(MV76),'Drive Train'!$F$16,'Drive Train'!$F$17)*4.448*$C$24*$C$21*AD$6)*SIGN(BV77),BV77)</f>
        <v>0</v>
      </c>
      <c r="EK77" s="2">
        <f>IF(PK77=0,($C$23/0.4536*IF(ISNA(MW76),'Drive Train'!$F$16,'Drive Train'!$F$17)*4.448*$C$24*$C$21*AE$6)*SIGN(BW77),BW77)</f>
        <v>0</v>
      </c>
      <c r="EL77" s="2">
        <f>IF(PL77=0,($C$23/0.4536*IF(ISNA(MX76),'Drive Train'!$F$16,'Drive Train'!$F$17)*4.448*$C$24*$C$21*AF$6)*SIGN(BX77),BX77)</f>
        <v>0</v>
      </c>
      <c r="EM77" s="2">
        <f>IF(PM77=0,($C$23/0.4536*IF(ISNA(MY76),'Drive Train'!$F$16,'Drive Train'!$F$17)*4.448*$C$24*$C$21*AG$6)*SIGN(BY77),BY77)</f>
        <v>0</v>
      </c>
      <c r="EN77" s="2">
        <f>IF(PN77=0,($C$23/0.4536*IF(ISNA(MZ76),'Drive Train'!$F$16,'Drive Train'!$F$17)*4.448*$C$24*$C$21*AH$6)*SIGN(BZ77),BZ77)</f>
        <v>0</v>
      </c>
      <c r="EO77" s="2">
        <f>IF(PO77=0,($C$23/0.4536*IF(ISNA(NA76),'Drive Train'!$F$16,'Drive Train'!$F$17)*4.448*$C$24*$C$21*AI$6)*SIGN(CA77),CA77)</f>
        <v>0</v>
      </c>
      <c r="EP77" s="2">
        <f>IF(PP77=0,($C$23/0.4536*IF(ISNA(NB76),'Drive Train'!$F$16,'Drive Train'!$F$17)*4.448*$C$24*$C$21*AJ$6)*SIGN(CB77),CB77)</f>
        <v>0</v>
      </c>
      <c r="EQ77" s="2">
        <f>IF(PQ77=0,($C$23/0.4536*IF(ISNA(NC76),'Drive Train'!$F$16,'Drive Train'!$F$17)*4.448*$C$24*$C$21*AK$6)*SIGN(CC77),CC77)</f>
        <v>0</v>
      </c>
      <c r="ER77" s="2">
        <f>IF(PR77=0,($C$23/0.4536*IF(ISNA(ND76),'Drive Train'!$F$16,'Drive Train'!$F$17)*4.448*$C$24*$C$21*AL$6)*SIGN(CD77),CD77)</f>
        <v>0</v>
      </c>
      <c r="ES77" s="2">
        <f>IF(PS77=0,($C$23/0.4536*IF(ISNA(NE76),'Drive Train'!$F$16,'Drive Train'!$F$17)*4.448*$C$24*$C$21*AM$6)*SIGN(CE77),CE77)</f>
        <v>0</v>
      </c>
      <c r="ET77" s="61">
        <f t="shared" si="561"/>
        <v>2.7600000000000016</v>
      </c>
      <c r="EU77" s="255">
        <f>MAX(MIN(IF(AND(OY76=1,NG77&lt;0),-1,1)*(DC77-$C$15)/($C$14-$C$15)*$C$12*$C$21-$C$33*LO77/AO$6 -  OY76*$C$33/$C$21,DY76/$C$19),MAX(EU$8:EU76)*-1)</f>
        <v>-0.37850168607206947</v>
      </c>
      <c r="EV77" s="255">
        <f>MAX(MIN(IF(AND(OZ76=1,NH77&lt;0),-1,1)*(DD77-$C$15)/($C$14-$C$15)*$C$12*$C$21-$C$33*LP77/AP$6 -  OZ76*$C$33/$C$21,DZ76/$C$19),MAX(EV$8:EV76)*-1)</f>
        <v>-0.41532524130690623</v>
      </c>
      <c r="EW77" s="255">
        <f>MAX(MIN(IF(AND(PA76=1,NI77&lt;0),-1,1)*(DE77-$C$15)/($C$14-$C$15)*$C$12*$C$21-$C$33*LQ77/AQ$6 -  PA76*$C$33/$C$21,EA76/$C$19),MAX(EW$8:EW76)*-1)</f>
        <v>-0.4400106270481029</v>
      </c>
      <c r="EX77" s="255">
        <f>MAX(MIN(IF(AND(PB76=1,NJ77&lt;0),-1,1)*(DF77-$C$15)/($C$14-$C$15)*$C$12*$C$21-$C$33*LR77/AR$6 -  PB76*$C$33/$C$21,EB76/$C$19),MAX(EX$8:EX76)*-1)</f>
        <v>-0.44481832788829595</v>
      </c>
      <c r="EY77" s="255">
        <f>MAX(MIN(IF(AND(PC76=1,NK77&lt;0),-1,1)*(DG77-$C$15)/($C$14-$C$15)*$C$12*$C$21-$C$33*LS77/AS$6 -  PC76*$C$33/$C$21,EC76/$C$19),MAX(EY$8:EY76)*-1)</f>
        <v>-0.42706079493824689</v>
      </c>
      <c r="EZ77" s="255">
        <f>MAX(MIN(IF(AND(PD76=1,NL77&lt;0),-1,1)*(DH77-$C$15)/($C$14-$C$15)*$C$12*$C$21-$C$33*LT77/AT$6 -  PD76*$C$33/$C$21,ED76/$C$19),MAX(EZ$8:EZ76)*-1)</f>
        <v>-0.39112479743041534</v>
      </c>
      <c r="FA77" s="255">
        <f>MAX(MIN(IF(AND(PE76=1,NM77&lt;0),-1,1)*(DI77-$C$15)/($C$14-$C$15)*$C$12*$C$21-$C$33*LU77/AU$6 -  PE76*$C$33/$C$21,EE76/$C$19),MAX(FA$8:FA76)*-1)</f>
        <v>-0.35707387862270773</v>
      </c>
      <c r="FB77" s="255">
        <f>MAX(MIN(IF(AND(PF76=1,NN77&lt;0),-1,1)*(DJ77-$C$15)/($C$14-$C$15)*$C$12*$C$21-$C$33*LV77/AV$6 -  PF76*$C$33/$C$21,EF76/$C$19),MAX(FB$8:FB76)*-1)</f>
        <v>-0.37850168607206947</v>
      </c>
      <c r="FC77" s="255">
        <f>MAX(MIN(IF(AND(PG76=1,NO77&lt;0),-1,1)*(DK77-$C$15)/($C$14-$C$15)*$C$12*$C$21-$C$33*LW77/AW$6 -  PG76*$C$33/$C$21,EG76/$C$19),MAX(FC$8:FC76)*-1)</f>
        <v>-0.37850168607206947</v>
      </c>
      <c r="FD77" s="255">
        <f>MAX(MIN(IF(AND(PH76=1,NP77&lt;0),-1,1)*(DL77-$C$15)/($C$14-$C$15)*$C$12*$C$21-$C$33*LX77/AX$6 -  PH76*$C$33/$C$21,EH76/$C$19),MAX(FD$8:FD76)*-1)</f>
        <v>-0.37850168607206947</v>
      </c>
      <c r="FE77" s="255">
        <f>MAX(MIN(IF(AND(PI76=1,NQ77&lt;0),-1,1)*(DM77-$C$15)/($C$14-$C$15)*$C$12*$C$21-$C$33*LY77/AY$6 -  PI76*$C$33/$C$21,EI76/$C$19),MAX(FE$8:FE76)*-1)</f>
        <v>-0.37850168607206947</v>
      </c>
      <c r="FF77" s="255">
        <f>MAX(MIN(IF(AND(PJ76=1,NR77&lt;0),-1,1)*(DN77-$C$15)/($C$14-$C$15)*$C$12*$C$21-$C$33*LZ77/AZ$6 -  PJ76*$C$33/$C$21,EJ76/$C$19),MAX(FF$8:FF76)*-1)</f>
        <v>-0.3680167733157455</v>
      </c>
      <c r="FG77" s="255">
        <f>MAX(MIN(IF(AND(PK76=1,NS77&lt;0),-1,1)*(DO77-$C$15)/($C$14-$C$15)*$C$12*$C$21-$C$33*MA77/BA$6 -  PK76*$C$33/$C$21,EK76/$C$19),MAX(FG$8:FG76)*-1)</f>
        <v>-0.41754159966600002</v>
      </c>
      <c r="FH77" s="255">
        <f>MAX(MIN(IF(AND(PL76=1,NT77&lt;0),-1,1)*(DP77-$C$15)/($C$14-$C$15)*$C$12*$C$21-$C$33*MB77/BB$6 -  PL76*$C$33/$C$21,EL76/$C$19),MAX(FH$8:FH76)*-1)</f>
        <v>-0.37614358369173795</v>
      </c>
      <c r="FI77" s="255">
        <f>MAX(MIN(IF(AND(PM76=1,NU77&lt;0),-1,1)*(DQ77-$C$15)/($C$14-$C$15)*$C$12*$C$21-$C$33*MC77/BC$6 -  PM76*$C$33/$C$21,EM76/$C$19),MAX(FI$8:FI76)*-1)</f>
        <v>-0.35710796129800182</v>
      </c>
      <c r="FJ77" s="255">
        <f>MAX(MIN(IF(AND(PN76=1,NV77&lt;0),-1,1)*(DR77-$C$15)/($C$14-$C$15)*$C$12*$C$21-$C$33*MD77/BD$6 -  PN76*$C$33/$C$21,EN76/$C$19),MAX(FJ$8:FJ76)*-1)</f>
        <v>-0.34118573349234899</v>
      </c>
      <c r="FK77" s="255">
        <f>MAX(MIN(IF(AND(PO76=1,NW77&lt;0),-1,1)*(DS77-$C$15)/($C$14-$C$15)*$C$12*$C$21-$C$33*ME77/BE$6 -  PO76*$C$33/$C$21,EO76/$C$19),MAX(FK$8:FK76)*-1)</f>
        <v>-0.34123195915046034</v>
      </c>
      <c r="FL77" s="255">
        <f>MAX(MIN(IF(AND(PP76=1,NX77&lt;0),-1,1)*(DT77-$C$15)/($C$14-$C$15)*$C$12*$C$21-$C$33*MF77/BF$6 -  PP76*$C$33/$C$21,EP76/$C$19),MAX(FL$8:FL76)*-1)</f>
        <v>-0.33353131523604979</v>
      </c>
      <c r="FM77" s="255">
        <f>MAX(MIN(IF(AND(PQ76=1,NY77&lt;0),-1,1)*(DU77-$C$15)/($C$14-$C$15)*$C$12*$C$21-$C$33*MG77/BG$6 -  PQ76*$C$33/$C$21,EQ76/$C$19),MAX(FM$8:FM76)*-1)</f>
        <v>-0.33354603222569101</v>
      </c>
      <c r="FN77" s="255">
        <f>MAX(MIN(IF(AND(PR76=1,NZ77&lt;0),-1,1)*(DV77-$C$15)/($C$14-$C$15)*$C$12*$C$21-$C$33*MH77/BH$6 -  PR76*$C$33/$C$21,ER76/$C$19),MAX(FN$8:FN76)*-1)</f>
        <v>-0.37850168607206947</v>
      </c>
      <c r="FO77" s="255">
        <f>MAX(MIN(IF(AND(PS76=1,OA77&lt;0),-1,1)*(DW77-$C$15)/($C$14-$C$15)*$C$12*$C$21-$C$33*MI77/BI$6 -  PS76*$C$33/$C$21,ES76/$C$19),MAX(FO$8:FO76)*-1)</f>
        <v>-0.37850168607206947</v>
      </c>
      <c r="FP77" s="61">
        <f t="shared" si="609"/>
        <v>2.7600000000000016</v>
      </c>
      <c r="FQ77" s="256">
        <f t="shared" si="610"/>
        <v>0</v>
      </c>
      <c r="FR77" s="256">
        <f t="shared" si="611"/>
        <v>2.7495000000000003</v>
      </c>
      <c r="FS77" s="256">
        <f t="shared" si="612"/>
        <v>2.7495000000000003</v>
      </c>
      <c r="FT77" s="256">
        <f t="shared" si="613"/>
        <v>2.7495000000000003</v>
      </c>
      <c r="FU77" s="256">
        <f t="shared" si="614"/>
        <v>2.7495000000000003</v>
      </c>
      <c r="FV77" s="256">
        <f t="shared" si="615"/>
        <v>2.7495000000000003</v>
      </c>
      <c r="FW77" s="256">
        <f t="shared" si="616"/>
        <v>2.7495000000000003</v>
      </c>
      <c r="FX77" s="256">
        <f t="shared" si="617"/>
        <v>0</v>
      </c>
      <c r="FY77" s="256">
        <f t="shared" si="618"/>
        <v>0</v>
      </c>
      <c r="FZ77" s="256">
        <f t="shared" si="619"/>
        <v>0</v>
      </c>
      <c r="GA77" s="256">
        <f t="shared" si="620"/>
        <v>0</v>
      </c>
      <c r="GB77" s="256">
        <f t="shared" si="621"/>
        <v>2.7495000000000003</v>
      </c>
      <c r="GC77" s="256">
        <f t="shared" si="622"/>
        <v>2.7495000000000003</v>
      </c>
      <c r="GD77" s="256">
        <f t="shared" si="623"/>
        <v>2.7495000000000003</v>
      </c>
      <c r="GE77" s="256">
        <f t="shared" si="624"/>
        <v>2.7495000000000003</v>
      </c>
      <c r="GF77" s="256">
        <f t="shared" si="625"/>
        <v>2.7495000000000003</v>
      </c>
      <c r="GG77" s="256">
        <f t="shared" si="626"/>
        <v>2.7495000000000003</v>
      </c>
      <c r="GH77" s="256">
        <f t="shared" si="627"/>
        <v>0</v>
      </c>
      <c r="GI77" s="256">
        <f t="shared" si="628"/>
        <v>0</v>
      </c>
      <c r="GJ77" s="256">
        <f t="shared" si="629"/>
        <v>0</v>
      </c>
      <c r="GK77" s="256">
        <f t="shared" si="630"/>
        <v>0</v>
      </c>
      <c r="GL77" s="61">
        <f t="shared" si="631"/>
        <v>2.7600000000000016</v>
      </c>
      <c r="GM77" s="57">
        <f t="shared" si="562"/>
        <v>0</v>
      </c>
      <c r="GN77" s="57">
        <f t="shared" si="563"/>
        <v>-3.0098348608050776</v>
      </c>
      <c r="GO77" s="57">
        <f t="shared" si="564"/>
        <v>-4.6059407864992377</v>
      </c>
      <c r="GP77" s="57">
        <f t="shared" si="565"/>
        <v>-6.0889642906886738</v>
      </c>
      <c r="GQ77" s="57">
        <f t="shared" si="566"/>
        <v>-7.2213905177099313</v>
      </c>
      <c r="GR77" s="57">
        <f t="shared" si="567"/>
        <v>-7.8734884077236797</v>
      </c>
      <c r="GS77" s="57">
        <f t="shared" si="568"/>
        <v>-8.3381155899810189</v>
      </c>
      <c r="GT77" s="57">
        <f t="shared" si="569"/>
        <v>0</v>
      </c>
      <c r="GU77" s="57">
        <f t="shared" si="570"/>
        <v>0</v>
      </c>
      <c r="GV77" s="57">
        <f t="shared" si="571"/>
        <v>0</v>
      </c>
      <c r="GW77" s="57">
        <f t="shared" si="572"/>
        <v>0</v>
      </c>
      <c r="GX77" s="57">
        <f t="shared" si="573"/>
        <v>-9.5249767404423658</v>
      </c>
      <c r="GY77" s="57">
        <f t="shared" si="574"/>
        <v>-10.80677380314282</v>
      </c>
      <c r="GZ77" s="57">
        <f t="shared" si="575"/>
        <v>-9.7353141093288134</v>
      </c>
      <c r="HA77" s="57">
        <f t="shared" si="576"/>
        <v>-9.24263585744756</v>
      </c>
      <c r="HB77" s="57">
        <f t="shared" si="577"/>
        <v>-8.8305382018476362</v>
      </c>
      <c r="HC77" s="57">
        <f t="shared" si="578"/>
        <v>-8.8317346101372767</v>
      </c>
      <c r="HD77" s="57">
        <f t="shared" si="579"/>
        <v>-8.6324272429476316</v>
      </c>
      <c r="HE77" s="57">
        <f t="shared" si="580"/>
        <v>-8.6328081467383999</v>
      </c>
      <c r="HF77" s="57">
        <f t="shared" si="581"/>
        <v>0</v>
      </c>
      <c r="HG77" s="57">
        <f t="shared" si="582"/>
        <v>0</v>
      </c>
      <c r="HH77" s="61">
        <f t="shared" si="632"/>
        <v>2.7600000000000016</v>
      </c>
      <c r="HI77" s="57">
        <f t="shared" si="633"/>
        <v>0</v>
      </c>
      <c r="HJ77" s="57">
        <f t="shared" si="634"/>
        <v>3.0098348608050776</v>
      </c>
      <c r="HK77" s="57">
        <f t="shared" si="635"/>
        <v>4.6059407864992377</v>
      </c>
      <c r="HL77" s="57">
        <f t="shared" si="636"/>
        <v>6.0889642906886738</v>
      </c>
      <c r="HM77" s="57">
        <f t="shared" si="637"/>
        <v>7.2213905177099313</v>
      </c>
      <c r="HN77" s="57">
        <f t="shared" si="638"/>
        <v>7.8734884077236797</v>
      </c>
      <c r="HO77" s="57">
        <f t="shared" si="639"/>
        <v>8.3381155899810189</v>
      </c>
      <c r="HP77" s="57">
        <f t="shared" si="640"/>
        <v>0</v>
      </c>
      <c r="HQ77" s="57">
        <f t="shared" si="641"/>
        <v>0</v>
      </c>
      <c r="HR77" s="57">
        <f t="shared" si="642"/>
        <v>0</v>
      </c>
      <c r="HS77" s="57">
        <f t="shared" si="643"/>
        <v>0</v>
      </c>
      <c r="HT77" s="57">
        <f t="shared" si="644"/>
        <v>9.5249767404423658</v>
      </c>
      <c r="HU77" s="57">
        <f t="shared" si="645"/>
        <v>10.80677380314282</v>
      </c>
      <c r="HV77" s="57">
        <f t="shared" si="646"/>
        <v>9.7353141093288134</v>
      </c>
      <c r="HW77" s="57">
        <f t="shared" si="647"/>
        <v>9.24263585744756</v>
      </c>
      <c r="HX77" s="57">
        <f t="shared" si="648"/>
        <v>8.8305382018476362</v>
      </c>
      <c r="HY77" s="57">
        <f t="shared" si="649"/>
        <v>8.8317346101372767</v>
      </c>
      <c r="HZ77" s="57">
        <f t="shared" si="650"/>
        <v>8.6324272429476316</v>
      </c>
      <c r="IA77" s="57">
        <f t="shared" si="651"/>
        <v>8.6328081467383999</v>
      </c>
      <c r="IB77" s="57">
        <f t="shared" si="652"/>
        <v>0</v>
      </c>
      <c r="IC77" s="57">
        <f t="shared" si="653"/>
        <v>0</v>
      </c>
      <c r="ID77" s="61">
        <f t="shared" si="654"/>
        <v>2.7600000000000016</v>
      </c>
      <c r="IE77" s="57">
        <f t="shared" si="655"/>
        <v>0</v>
      </c>
      <c r="IF77" s="57">
        <f t="shared" si="656"/>
        <v>0</v>
      </c>
      <c r="IG77" s="57">
        <f t="shared" si="657"/>
        <v>0</v>
      </c>
      <c r="IH77" s="57">
        <f t="shared" si="658"/>
        <v>0</v>
      </c>
      <c r="II77" s="57">
        <f t="shared" si="659"/>
        <v>0</v>
      </c>
      <c r="IJ77" s="57">
        <f t="shared" si="660"/>
        <v>0</v>
      </c>
      <c r="IK77" s="57">
        <f t="shared" si="661"/>
        <v>0</v>
      </c>
      <c r="IL77" s="57">
        <f t="shared" si="662"/>
        <v>0</v>
      </c>
      <c r="IM77" s="57">
        <f t="shared" si="663"/>
        <v>0</v>
      </c>
      <c r="IN77" s="57">
        <f t="shared" si="664"/>
        <v>0</v>
      </c>
      <c r="IO77" s="57">
        <f t="shared" si="665"/>
        <v>0</v>
      </c>
      <c r="IP77" s="57">
        <f t="shared" si="666"/>
        <v>0</v>
      </c>
      <c r="IQ77" s="57">
        <f t="shared" si="667"/>
        <v>0</v>
      </c>
      <c r="IR77" s="57">
        <f t="shared" si="668"/>
        <v>0</v>
      </c>
      <c r="IS77" s="57">
        <f t="shared" si="669"/>
        <v>0</v>
      </c>
      <c r="IT77" s="57">
        <f t="shared" si="670"/>
        <v>0</v>
      </c>
      <c r="IU77" s="57">
        <f t="shared" si="671"/>
        <v>0</v>
      </c>
      <c r="IV77" s="57">
        <f t="shared" si="672"/>
        <v>0</v>
      </c>
      <c r="IW77" s="57">
        <f t="shared" si="673"/>
        <v>0</v>
      </c>
      <c r="IX77" s="57">
        <f t="shared" si="674"/>
        <v>0</v>
      </c>
      <c r="IY77" s="57">
        <f t="shared" si="675"/>
        <v>0</v>
      </c>
      <c r="IZ77" s="61">
        <f t="shared" si="676"/>
        <v>2.7600000000000016</v>
      </c>
      <c r="JA77" s="256" t="e">
        <f t="shared" si="773"/>
        <v>#N/A</v>
      </c>
      <c r="JB77" s="256" t="e">
        <f t="shared" si="774"/>
        <v>#N/A</v>
      </c>
      <c r="JC77" s="256" t="e">
        <f t="shared" si="775"/>
        <v>#N/A</v>
      </c>
      <c r="JD77" s="256" t="e">
        <f t="shared" si="776"/>
        <v>#N/A</v>
      </c>
      <c r="JE77" s="256" t="e">
        <f t="shared" si="777"/>
        <v>#N/A</v>
      </c>
      <c r="JF77" s="256" t="e">
        <f t="shared" si="778"/>
        <v>#N/A</v>
      </c>
      <c r="JG77" s="256" t="e">
        <f t="shared" si="779"/>
        <v>#N/A</v>
      </c>
      <c r="JH77" s="256" t="e">
        <f t="shared" si="780"/>
        <v>#N/A</v>
      </c>
      <c r="JI77" s="256" t="e">
        <f t="shared" si="781"/>
        <v>#N/A</v>
      </c>
      <c r="JJ77" s="256" t="e">
        <f t="shared" si="782"/>
        <v>#N/A</v>
      </c>
      <c r="JK77" s="256" t="e">
        <f t="shared" si="783"/>
        <v>#N/A</v>
      </c>
      <c r="JL77" s="256" t="e">
        <f t="shared" si="784"/>
        <v>#N/A</v>
      </c>
      <c r="JM77" s="256" t="e">
        <f t="shared" si="785"/>
        <v>#N/A</v>
      </c>
      <c r="JN77" s="256" t="e">
        <f t="shared" si="786"/>
        <v>#N/A</v>
      </c>
      <c r="JO77" s="256" t="e">
        <f t="shared" si="787"/>
        <v>#N/A</v>
      </c>
      <c r="JP77" s="256" t="e">
        <f t="shared" si="788"/>
        <v>#N/A</v>
      </c>
      <c r="JQ77" s="256" t="e">
        <f t="shared" si="789"/>
        <v>#N/A</v>
      </c>
      <c r="JR77" s="256" t="e">
        <f t="shared" si="790"/>
        <v>#N/A</v>
      </c>
      <c r="JS77" s="256" t="e">
        <f t="shared" si="791"/>
        <v>#N/A</v>
      </c>
      <c r="JT77" s="256" t="e">
        <f t="shared" si="792"/>
        <v>#N/A</v>
      </c>
      <c r="JU77" s="256" t="e">
        <f t="shared" si="793"/>
        <v>#N/A</v>
      </c>
      <c r="JV77" s="61">
        <f t="shared" si="677"/>
        <v>2.7600000000000016</v>
      </c>
      <c r="JW77" s="46">
        <f t="shared" si="678"/>
        <v>0</v>
      </c>
      <c r="JX77" s="46">
        <f t="shared" si="679"/>
        <v>0</v>
      </c>
      <c r="JY77" s="46">
        <f t="shared" si="680"/>
        <v>0</v>
      </c>
      <c r="JZ77" s="46">
        <f t="shared" si="681"/>
        <v>0</v>
      </c>
      <c r="KA77" s="46">
        <f t="shared" si="682"/>
        <v>0</v>
      </c>
      <c r="KB77" s="46">
        <f t="shared" si="683"/>
        <v>0</v>
      </c>
      <c r="KC77" s="46">
        <f t="shared" si="684"/>
        <v>0</v>
      </c>
      <c r="KD77" s="46">
        <f t="shared" si="685"/>
        <v>0</v>
      </c>
      <c r="KE77" s="46">
        <f t="shared" si="686"/>
        <v>0</v>
      </c>
      <c r="KF77" s="46">
        <f t="shared" si="687"/>
        <v>0</v>
      </c>
      <c r="KG77" s="46">
        <f t="shared" si="688"/>
        <v>0</v>
      </c>
      <c r="KH77" s="46">
        <f t="shared" si="689"/>
        <v>0</v>
      </c>
      <c r="KI77" s="46">
        <f t="shared" si="690"/>
        <v>0</v>
      </c>
      <c r="KJ77" s="46">
        <f t="shared" si="691"/>
        <v>0</v>
      </c>
      <c r="KK77" s="46">
        <f t="shared" si="692"/>
        <v>0</v>
      </c>
      <c r="KL77" s="46">
        <f t="shared" si="693"/>
        <v>0</v>
      </c>
      <c r="KM77" s="46">
        <f t="shared" si="694"/>
        <v>0</v>
      </c>
      <c r="KN77" s="46">
        <f t="shared" si="695"/>
        <v>0</v>
      </c>
      <c r="KO77" s="46">
        <f t="shared" si="696"/>
        <v>0</v>
      </c>
      <c r="KP77" s="46">
        <f t="shared" si="697"/>
        <v>0</v>
      </c>
      <c r="KQ77" s="46">
        <f t="shared" si="698"/>
        <v>0</v>
      </c>
      <c r="KR77" s="61">
        <f t="shared" si="699"/>
        <v>2.7600000000000016</v>
      </c>
      <c r="KS77" s="1">
        <f t="shared" si="700"/>
        <v>1</v>
      </c>
      <c r="KT77" s="1">
        <f t="shared" si="701"/>
        <v>0</v>
      </c>
      <c r="KU77" s="1">
        <f t="shared" si="702"/>
        <v>0</v>
      </c>
      <c r="KV77" s="1">
        <f t="shared" si="703"/>
        <v>0</v>
      </c>
      <c r="KW77" s="1">
        <f t="shared" si="704"/>
        <v>0</v>
      </c>
      <c r="KX77" s="1">
        <f t="shared" si="705"/>
        <v>0</v>
      </c>
      <c r="KY77" s="1">
        <f t="shared" si="706"/>
        <v>0</v>
      </c>
      <c r="KZ77" s="1">
        <f t="shared" si="707"/>
        <v>1</v>
      </c>
      <c r="LA77" s="1">
        <f t="shared" si="708"/>
        <v>1</v>
      </c>
      <c r="LB77" s="1">
        <f t="shared" si="709"/>
        <v>1</v>
      </c>
      <c r="LC77" s="1">
        <f t="shared" si="710"/>
        <v>1</v>
      </c>
      <c r="LD77" s="1">
        <f t="shared" si="711"/>
        <v>0</v>
      </c>
      <c r="LE77" s="1">
        <f t="shared" si="712"/>
        <v>0</v>
      </c>
      <c r="LF77" s="1">
        <f t="shared" si="713"/>
        <v>0</v>
      </c>
      <c r="LG77" s="1">
        <f t="shared" si="714"/>
        <v>0</v>
      </c>
      <c r="LH77" s="1">
        <f t="shared" si="715"/>
        <v>0</v>
      </c>
      <c r="LI77" s="1">
        <f t="shared" si="716"/>
        <v>0</v>
      </c>
      <c r="LJ77" s="1">
        <f t="shared" si="717"/>
        <v>1</v>
      </c>
      <c r="LK77" s="1">
        <f t="shared" si="718"/>
        <v>1</v>
      </c>
      <c r="LL77" s="1">
        <f t="shared" si="719"/>
        <v>1</v>
      </c>
      <c r="LM77" s="1">
        <f t="shared" si="720"/>
        <v>1</v>
      </c>
      <c r="LN77" s="61">
        <f t="shared" si="721"/>
        <v>2.7600000000000016</v>
      </c>
      <c r="LO77" s="57">
        <f t="shared" si="722"/>
        <v>0</v>
      </c>
      <c r="LP77" s="57">
        <f t="shared" si="723"/>
        <v>13.489530832580961</v>
      </c>
      <c r="LQ77" s="57">
        <f t="shared" si="724"/>
        <v>12.140071766919794</v>
      </c>
      <c r="LR77" s="57">
        <f t="shared" si="725"/>
        <v>9.7007712904932148</v>
      </c>
      <c r="LS77" s="57">
        <f t="shared" si="726"/>
        <v>6.6056057748221848</v>
      </c>
      <c r="LT77" s="57">
        <f t="shared" si="727"/>
        <v>3.4282397600636703</v>
      </c>
      <c r="LU77" s="57">
        <f t="shared" si="728"/>
        <v>1.2232786007896077</v>
      </c>
      <c r="LV77" s="57">
        <f t="shared" si="729"/>
        <v>0</v>
      </c>
      <c r="LW77" s="57">
        <f t="shared" si="730"/>
        <v>0</v>
      </c>
      <c r="LX77" s="57">
        <f t="shared" si="731"/>
        <v>0</v>
      </c>
      <c r="LY77" s="57">
        <f t="shared" si="732"/>
        <v>0</v>
      </c>
      <c r="LZ77" s="57">
        <f t="shared" si="733"/>
        <v>7.0940887435135087</v>
      </c>
      <c r="MA77" s="57">
        <f t="shared" si="734"/>
        <v>3.8787866195536247</v>
      </c>
      <c r="MB77" s="57">
        <f t="shared" si="735"/>
        <v>1.9788579325428426</v>
      </c>
      <c r="MC77" s="57">
        <f t="shared" si="736"/>
        <v>1.1052333346043941</v>
      </c>
      <c r="MD77" s="57">
        <f t="shared" si="737"/>
        <v>0.3744954802132972</v>
      </c>
      <c r="ME77" s="57">
        <f t="shared" si="738"/>
        <v>0.376616969658016</v>
      </c>
      <c r="MF77" s="57">
        <f t="shared" si="739"/>
        <v>2.3202103338342273E-2</v>
      </c>
      <c r="MG77" s="57">
        <f t="shared" si="740"/>
        <v>2.3877527755376049E-2</v>
      </c>
      <c r="MH77" s="57">
        <f t="shared" si="741"/>
        <v>0</v>
      </c>
      <c r="MI77" s="57">
        <f t="shared" si="742"/>
        <v>0</v>
      </c>
      <c r="MJ77" s="61">
        <f t="shared" si="743"/>
        <v>2.7600000000000016</v>
      </c>
      <c r="MK77" s="57" t="e">
        <f t="shared" si="583"/>
        <v>#N/A</v>
      </c>
      <c r="ML77" s="57" t="e">
        <f t="shared" si="794"/>
        <v>#N/A</v>
      </c>
      <c r="MM77" s="57" t="e">
        <f t="shared" si="795"/>
        <v>#N/A</v>
      </c>
      <c r="MN77" s="57" t="e">
        <f t="shared" si="796"/>
        <v>#N/A</v>
      </c>
      <c r="MO77" s="57" t="e">
        <f t="shared" si="797"/>
        <v>#N/A</v>
      </c>
      <c r="MP77" s="57" t="e">
        <f t="shared" si="798"/>
        <v>#N/A</v>
      </c>
      <c r="MQ77" s="57" t="e">
        <f t="shared" si="799"/>
        <v>#N/A</v>
      </c>
      <c r="MR77" s="57" t="e">
        <f t="shared" si="800"/>
        <v>#N/A</v>
      </c>
      <c r="MS77" s="57" t="e">
        <f t="shared" si="801"/>
        <v>#N/A</v>
      </c>
      <c r="MT77" s="57" t="e">
        <f t="shared" si="802"/>
        <v>#N/A</v>
      </c>
      <c r="MU77" s="57" t="e">
        <f t="shared" si="803"/>
        <v>#N/A</v>
      </c>
      <c r="MV77" s="57" t="e">
        <f t="shared" si="804"/>
        <v>#N/A</v>
      </c>
      <c r="MW77" s="57" t="e">
        <f t="shared" si="805"/>
        <v>#N/A</v>
      </c>
      <c r="MX77" s="57" t="e">
        <f t="shared" si="806"/>
        <v>#N/A</v>
      </c>
      <c r="MY77" s="57" t="e">
        <f t="shared" si="807"/>
        <v>#N/A</v>
      </c>
      <c r="MZ77" s="57" t="e">
        <f t="shared" si="808"/>
        <v>#N/A</v>
      </c>
      <c r="NA77" s="57" t="e">
        <f t="shared" si="809"/>
        <v>#N/A</v>
      </c>
      <c r="NB77" s="57" t="e">
        <f t="shared" si="810"/>
        <v>#N/A</v>
      </c>
      <c r="NC77" s="57" t="e">
        <f t="shared" si="811"/>
        <v>#N/A</v>
      </c>
      <c r="ND77" s="57" t="e">
        <f t="shared" si="812"/>
        <v>#N/A</v>
      </c>
      <c r="NE77" s="57" t="e">
        <f t="shared" si="813"/>
        <v>#N/A</v>
      </c>
      <c r="NF77" s="61">
        <f t="shared" si="744"/>
        <v>2.7600000000000016</v>
      </c>
      <c r="NG77" s="256">
        <f>IF(OY76=0,MIN('Drive Train'!$F$35-FQ76*$C$19*'Drive Train'!$F$39,NG76+$C$39)-$C$7,IF(LO76-1&lt;=0,0,IF($C$37=Motors!$C$30,MAX(MAX(NG$8:NG76)*-1,NG76-$C$39),MAX(0,MAX(NG$8:NG76)*-1,NG76-$C$39))))</f>
        <v>0</v>
      </c>
      <c r="NH77" s="256">
        <f>IF(OZ76=0,MIN('Drive Train'!$F$35-FR76*$C$19*'Drive Train'!$F$39,NH76+$C$39)-$C$7,IF(LP76-1&lt;=0,0,IF($C$37=Motors!$C$30,MAX(MAX(NH$8:NH76)*-1,NH76-$C$39),MAX(0,MAX(NH$8:NH76)*-1,NH76-$C$39))))</f>
        <v>0</v>
      </c>
      <c r="NI77" s="256">
        <f>IF(PA76=0,MIN('Drive Train'!$F$35-FS76*$C$19*'Drive Train'!$F$39,NI76+$C$39)-$C$7,IF(LQ76-1&lt;=0,0,IF($C$37=Motors!$C$30,MAX(MAX(NI$8:NI76)*-1,NI76-$C$39),MAX(0,MAX(NI$8:NI76)*-1,NI76-$C$39))))</f>
        <v>0</v>
      </c>
      <c r="NJ77" s="256">
        <f>IF(PB76=0,MIN('Drive Train'!$F$35-FT76*$C$19*'Drive Train'!$F$39,NJ76+$C$39)-$C$7,IF(LR76-1&lt;=0,0,IF($C$37=Motors!$C$30,MAX(MAX(NJ$8:NJ76)*-1,NJ76-$C$39),MAX(0,MAX(NJ$8:NJ76)*-1,NJ76-$C$39))))</f>
        <v>0</v>
      </c>
      <c r="NK77" s="256">
        <f>IF(PC76=0,MIN('Drive Train'!$F$35-FU76*$C$19*'Drive Train'!$F$39,NK76+$C$39)-$C$7,IF(LS76-1&lt;=0,0,IF($C$37=Motors!$C$30,MAX(MAX(NK$8:NK76)*-1,NK76-$C$39),MAX(0,MAX(NK$8:NK76)*-1,NK76-$C$39))))</f>
        <v>0</v>
      </c>
      <c r="NL77" s="256">
        <f>IF(PD76=0,MIN('Drive Train'!$F$35-FV76*$C$19*'Drive Train'!$F$39,NL76+$C$39)-$C$7,IF(LT76-1&lt;=0,0,IF($C$37=Motors!$C$30,MAX(MAX(NL$8:NL76)*-1,NL76-$C$39),MAX(0,MAX(NL$8:NL76)*-1,NL76-$C$39))))</f>
        <v>0</v>
      </c>
      <c r="NM77" s="256">
        <f>IF(PE76=0,MIN('Drive Train'!$F$35-FW76*$C$19*'Drive Train'!$F$39,NM76+$C$39)-$C$7,IF(LU76-1&lt;=0,0,IF($C$37=Motors!$C$30,MAX(MAX(NM$8:NM76)*-1,NM76-$C$39),MAX(0,MAX(NM$8:NM76)*-1,NM76-$C$39))))</f>
        <v>0</v>
      </c>
      <c r="NN77" s="256">
        <f>IF(PF76=0,MIN('Drive Train'!$F$35-FX76*$C$19*'Drive Train'!$F$39,NN76+$C$39)-$C$7,IF(LV76-1&lt;=0,0,IF($C$37=Motors!$C$30,MAX(MAX(NN$8:NN76)*-1,NN76-$C$39),MAX(0,MAX(NN$8:NN76)*-1,NN76-$C$39))))</f>
        <v>0</v>
      </c>
      <c r="NO77" s="256">
        <f>IF(PG76=0,MIN('Drive Train'!$F$35-FY76*$C$19*'Drive Train'!$F$39,NO76+$C$39)-$C$7,IF(LW76-1&lt;=0,0,IF($C$37=Motors!$C$30,MAX(MAX(NO$8:NO76)*-1,NO76-$C$39),MAX(0,MAX(NO$8:NO76)*-1,NO76-$C$39))))</f>
        <v>0</v>
      </c>
      <c r="NP77" s="256">
        <f>IF(PH76=0,MIN('Drive Train'!$F$35-FZ76*$C$19*'Drive Train'!$F$39,NP76+$C$39)-$C$7,IF(LX76-1&lt;=0,0,IF($C$37=Motors!$C$30,MAX(MAX(NP$8:NP76)*-1,NP76-$C$39),MAX(0,MAX(NP$8:NP76)*-1,NP76-$C$39))))</f>
        <v>0</v>
      </c>
      <c r="NQ77" s="256">
        <f>IF(PI76=0,MIN('Drive Train'!$F$35-GA76*$C$19*'Drive Train'!$F$39,NQ76+$C$39)-$C$7,IF(LY76-1&lt;=0,0,IF($C$37=Motors!$C$30,MAX(MAX(NQ$8:NQ76)*-1,NQ76-$C$39),MAX(0,MAX(NQ$8:NQ76)*-1,NQ76-$C$39))))</f>
        <v>0</v>
      </c>
      <c r="NR77" s="256">
        <f>IF(PJ76=0,MIN('Drive Train'!$F$35-GB76*$C$19*'Drive Train'!$F$39,NR76+$C$39)-$C$7,IF(LZ76-1&lt;=0,0,IF($C$37=Motors!$C$30,MAX(MAX(NR$8:NR76)*-1,NR76-$C$39),MAX(0,MAX(NR$8:NR76)*-1,NR76-$C$39))))</f>
        <v>0</v>
      </c>
      <c r="NS77" s="256">
        <f>IF(PK76=0,MIN('Drive Train'!$F$35-GC76*$C$19*'Drive Train'!$F$39,NS76+$C$39)-$C$7,IF(MA76-1&lt;=0,0,IF($C$37=Motors!$C$30,MAX(MAX(NS$8:NS76)*-1,NS76-$C$39),MAX(0,MAX(NS$8:NS76)*-1,NS76-$C$39))))</f>
        <v>0</v>
      </c>
      <c r="NT77" s="256">
        <f>IF(PL76=0,MIN('Drive Train'!$F$35-GD76*$C$19*'Drive Train'!$F$39,NT76+$C$39)-$C$7,IF(MB76-1&lt;=0,0,IF($C$37=Motors!$C$30,MAX(MAX(NT$8:NT76)*-1,NT76-$C$39),MAX(0,MAX(NT$8:NT76)*-1,NT76-$C$39))))</f>
        <v>0</v>
      </c>
      <c r="NU77" s="256">
        <f>IF(PM76=0,MIN('Drive Train'!$F$35-GE76*$C$19*'Drive Train'!$F$39,NU76+$C$39)-$C$7,IF(MC76-1&lt;=0,0,IF($C$37=Motors!$C$30,MAX(MAX(NU$8:NU76)*-1,NU76-$C$39),MAX(0,MAX(NU$8:NU76)*-1,NU76-$C$39))))</f>
        <v>0</v>
      </c>
      <c r="NV77" s="256">
        <f>IF(PN76=0,MIN('Drive Train'!$F$35-GF76*$C$19*'Drive Train'!$F$39,NV76+$C$39)-$C$7,IF(MD76-1&lt;=0,0,IF($C$37=Motors!$C$30,MAX(MAX(NV$8:NV76)*-1,NV76-$C$39),MAX(0,MAX(NV$8:NV76)*-1,NV76-$C$39))))</f>
        <v>0</v>
      </c>
      <c r="NW77" s="256">
        <f>IF(PO76=0,MIN('Drive Train'!$F$35-GG76*$C$19*'Drive Train'!$F$39,NW76+$C$39)-$C$7,IF(ME76-1&lt;=0,0,IF($C$37=Motors!$C$30,MAX(MAX(NW$8:NW76)*-1,NW76-$C$39),MAX(0,MAX(NW$8:NW76)*-1,NW76-$C$39))))</f>
        <v>0</v>
      </c>
      <c r="NX77" s="256">
        <f>IF(PP76=0,MIN('Drive Train'!$F$35-GH76*$C$19*'Drive Train'!$F$39,NX76+$C$39)-$C$7,IF(MF76-1&lt;=0,0,IF($C$37=Motors!$C$30,MAX(MAX(NX$8:NX76)*-1,NX76-$C$39),MAX(0,MAX(NX$8:NX76)*-1,NX76-$C$39))))</f>
        <v>0</v>
      </c>
      <c r="NY77" s="256">
        <f>IF(PQ76=0,MIN('Drive Train'!$F$35-GI76*$C$19*'Drive Train'!$F$39,NY76+$C$39)-$C$7,IF(MG76-1&lt;=0,0,IF($C$37=Motors!$C$30,MAX(MAX(NY$8:NY76)*-1,NY76-$C$39),MAX(0,MAX(NY$8:NY76)*-1,NY76-$C$39))))</f>
        <v>0</v>
      </c>
      <c r="NZ77" s="256">
        <f>IF(PR76=0,MIN('Drive Train'!$F$35-GJ76*$C$19*'Drive Train'!$F$39,NZ76+$C$39)-$C$7,IF(MH76-1&lt;=0,0,IF($C$37=Motors!$C$30,MAX(MAX(NZ$8:NZ76)*-1,NZ76-$C$39),MAX(0,MAX(NZ$8:NZ76)*-1,NZ76-$C$39))))</f>
        <v>0</v>
      </c>
      <c r="OA77" s="256">
        <f>IF(PS76=0,MIN('Drive Train'!$F$35-GK76*$C$19*'Drive Train'!$F$39,OA76+$C$39)-$C$7,IF(MI76-1&lt;=0,0,IF($C$37=Motors!$C$30,MAX(MAX(OA$8:OA76)*-1,OA76-$C$39),MAX(0,MAX(OA$8:OA76)*-1,OA76-$C$39))))</f>
        <v>0</v>
      </c>
      <c r="OB77" s="61">
        <f t="shared" si="745"/>
        <v>2.7600000000000016</v>
      </c>
      <c r="OC77" s="256">
        <f>'Drive Train'!$F$35-(FQ77*$C$13)*$C$19*'Drive Train'!$F$39</f>
        <v>12.4</v>
      </c>
      <c r="OD77" s="256">
        <f>'Drive Train'!$F$35-(FR77*$C$13)*$C$19*'Drive Train'!$F$39</f>
        <v>12.23503</v>
      </c>
      <c r="OE77" s="256">
        <f>'Drive Train'!$F$35-(FS77*$C$13)*$C$19*'Drive Train'!$F$39</f>
        <v>12.23503</v>
      </c>
      <c r="OF77" s="256">
        <f>'Drive Train'!$F$35-(FT77*$C$13)*$C$19*'Drive Train'!$F$39</f>
        <v>12.23503</v>
      </c>
      <c r="OG77" s="256">
        <f>'Drive Train'!$F$35-(FU77*$C$13)*$C$19*'Drive Train'!$F$39</f>
        <v>12.23503</v>
      </c>
      <c r="OH77" s="256">
        <f>'Drive Train'!$F$35-(FV77*$C$13)*$C$19*'Drive Train'!$F$39</f>
        <v>12.23503</v>
      </c>
      <c r="OI77" s="256">
        <f>'Drive Train'!$F$35-(FW77*$C$13)*$C$19*'Drive Train'!$F$39</f>
        <v>12.23503</v>
      </c>
      <c r="OJ77" s="256">
        <f>'Drive Train'!$F$35-(FX77*$C$13)*$C$19*'Drive Train'!$F$39</f>
        <v>12.4</v>
      </c>
      <c r="OK77" s="256">
        <f>'Drive Train'!$F$35-(FY77*$C$13)*$C$19*'Drive Train'!$F$39</f>
        <v>12.4</v>
      </c>
      <c r="OL77" s="256">
        <f>'Drive Train'!$F$35-(FZ77*$C$13)*$C$19*'Drive Train'!$F$39</f>
        <v>12.4</v>
      </c>
      <c r="OM77" s="256">
        <f>'Drive Train'!$F$35-(GA77*$C$13)*$C$19*'Drive Train'!$F$39</f>
        <v>12.4</v>
      </c>
      <c r="ON77" s="256">
        <f>'Drive Train'!$F$35-(GB77*$C$13)*$C$19*'Drive Train'!$F$39</f>
        <v>12.23503</v>
      </c>
      <c r="OO77" s="256">
        <f>'Drive Train'!$F$35-(GC77*$C$13)*$C$19*'Drive Train'!$F$39</f>
        <v>12.23503</v>
      </c>
      <c r="OP77" s="256">
        <f>'Drive Train'!$F$35-(GD77*$C$13)*$C$19*'Drive Train'!$F$39</f>
        <v>12.23503</v>
      </c>
      <c r="OQ77" s="256">
        <f>'Drive Train'!$F$35-(GE77*$C$13)*$C$19*'Drive Train'!$F$39</f>
        <v>12.23503</v>
      </c>
      <c r="OR77" s="256">
        <f>'Drive Train'!$F$35-(GF77*$C$13)*$C$19*'Drive Train'!$F$39</f>
        <v>12.23503</v>
      </c>
      <c r="OS77" s="256">
        <f>'Drive Train'!$F$35-(GG77*$C$13)*$C$19*'Drive Train'!$F$39</f>
        <v>12.23503</v>
      </c>
      <c r="OT77" s="256">
        <f>'Drive Train'!$F$35-(GH77*$C$13)*$C$19*'Drive Train'!$F$39</f>
        <v>12.4</v>
      </c>
      <c r="OU77" s="256">
        <f>'Drive Train'!$F$35-(GI77*$C$13)*$C$19*'Drive Train'!$F$39</f>
        <v>12.4</v>
      </c>
      <c r="OV77" s="256">
        <f>'Drive Train'!$F$35-(GJ77*$C$13)*$C$19*'Drive Train'!$F$39</f>
        <v>12.4</v>
      </c>
      <c r="OW77" s="256">
        <f>'Drive Train'!$F$35-(GK77*$C$13)*$C$19*'Drive Train'!$F$39</f>
        <v>12.4</v>
      </c>
      <c r="OX77" s="61">
        <f t="shared" si="746"/>
        <v>2.7600000000000016</v>
      </c>
      <c r="OY77" s="1">
        <f>IF(PU77&gt;='Drive Train'!$F$29,1,0)</f>
        <v>1</v>
      </c>
      <c r="OZ77" s="1">
        <f>IF(PV77&gt;='Drive Train'!$F$29,1,0)</f>
        <v>1</v>
      </c>
      <c r="PA77" s="1">
        <f>IF(PW77&gt;='Drive Train'!$F$29,1,0)</f>
        <v>1</v>
      </c>
      <c r="PB77" s="1">
        <f>IF(PX77&gt;='Drive Train'!$F$29,1,0)</f>
        <v>1</v>
      </c>
      <c r="PC77" s="1">
        <f>IF(PY77&gt;='Drive Train'!$F$29,1,0)</f>
        <v>1</v>
      </c>
      <c r="PD77" s="1">
        <f>IF(PZ77&gt;='Drive Train'!$F$29,1,0)</f>
        <v>1</v>
      </c>
      <c r="PE77" s="1">
        <f>IF(QA77&gt;='Drive Train'!$F$29,1,0)</f>
        <v>1</v>
      </c>
      <c r="PF77" s="1">
        <f>IF(QB77&gt;='Drive Train'!$F$29,1,0)</f>
        <v>1</v>
      </c>
      <c r="PG77" s="1">
        <f>IF(QC77&gt;='Drive Train'!$F$29,1,0)</f>
        <v>1</v>
      </c>
      <c r="PH77" s="1">
        <f>IF(QD77&gt;='Drive Train'!$F$29,1,0)</f>
        <v>1</v>
      </c>
      <c r="PI77" s="1">
        <f>IF(QE77&gt;='Drive Train'!$F$29,1,0)</f>
        <v>1</v>
      </c>
      <c r="PJ77" s="1">
        <f>IF(QF77&gt;='Drive Train'!$F$29,1,0)</f>
        <v>1</v>
      </c>
      <c r="PK77" s="1">
        <f>IF(QG77&gt;='Drive Train'!$F$29,1,0)</f>
        <v>1</v>
      </c>
      <c r="PL77" s="1">
        <f>IF(QH77&gt;='Drive Train'!$F$29,1,0)</f>
        <v>1</v>
      </c>
      <c r="PM77" s="1">
        <f>IF(QI77&gt;='Drive Train'!$F$29,1,0)</f>
        <v>1</v>
      </c>
      <c r="PN77" s="1">
        <f>IF(QJ77&gt;='Drive Train'!$F$29,1,0)</f>
        <v>1</v>
      </c>
      <c r="PO77" s="1">
        <f>IF(QK77&gt;='Drive Train'!$F$29,1,0)</f>
        <v>1</v>
      </c>
      <c r="PP77" s="1">
        <f>IF(QL77&gt;='Drive Train'!$F$29,1,0)</f>
        <v>1</v>
      </c>
      <c r="PQ77" s="1">
        <f>IF(QM77&gt;='Drive Train'!$F$29,1,0)</f>
        <v>1</v>
      </c>
      <c r="PR77" s="1">
        <f>IF(QN77&gt;='Drive Train'!$F$29,1,0)</f>
        <v>1</v>
      </c>
      <c r="PS77" s="1">
        <f>IF(QO77&gt;='Drive Train'!$F$29,1,0)</f>
        <v>1</v>
      </c>
      <c r="PT77" s="253">
        <f t="shared" si="747"/>
        <v>2.7600000000000016</v>
      </c>
      <c r="PU77" s="57">
        <f t="shared" si="748"/>
        <v>21.503653617944718</v>
      </c>
      <c r="PV77" s="57">
        <f t="shared" si="749"/>
        <v>27.58114812677054</v>
      </c>
      <c r="PW77" s="57">
        <f t="shared" si="750"/>
        <v>31.151003236638843</v>
      </c>
      <c r="PX77" s="57">
        <f t="shared" si="751"/>
        <v>31.560315715939915</v>
      </c>
      <c r="PY77" s="57">
        <f t="shared" si="752"/>
        <v>29.699073421862522</v>
      </c>
      <c r="PZ77" s="57">
        <f t="shared" si="753"/>
        <v>26.431444052317627</v>
      </c>
      <c r="QA77" s="57">
        <f t="shared" si="754"/>
        <v>23.724576584429421</v>
      </c>
      <c r="QB77" s="57">
        <f t="shared" si="755"/>
        <v>21.24285190115814</v>
      </c>
      <c r="QC77" s="57">
        <f t="shared" si="756"/>
        <v>19.808555857554829</v>
      </c>
      <c r="QD77" s="57">
        <f t="shared" si="757"/>
        <v>18.746947025028113</v>
      </c>
      <c r="QE77" s="57">
        <f t="shared" si="758"/>
        <v>17.929325619771099</v>
      </c>
      <c r="QF77" s="57">
        <f t="shared" si="759"/>
        <v>21.177417971603472</v>
      </c>
      <c r="QG77" s="57">
        <f t="shared" si="760"/>
        <v>21.866662790931006</v>
      </c>
      <c r="QH77" s="57">
        <f t="shared" si="761"/>
        <v>21.717035022712505</v>
      </c>
      <c r="QI77" s="57">
        <f t="shared" si="762"/>
        <v>21.65857003056329</v>
      </c>
      <c r="QJ77" s="57">
        <f t="shared" si="763"/>
        <v>21.363164833433405</v>
      </c>
      <c r="QK77" s="57">
        <f t="shared" si="764"/>
        <v>21.803653592210914</v>
      </c>
      <c r="QL77" s="57">
        <f t="shared" si="765"/>
        <v>21.60815940220062</v>
      </c>
      <c r="QM77" s="57">
        <f t="shared" si="766"/>
        <v>21.794853544062796</v>
      </c>
      <c r="QN77" s="57">
        <f t="shared" si="767"/>
        <v>21.444570787492751</v>
      </c>
      <c r="QO77" s="57">
        <f t="shared" si="768"/>
        <v>21.450297293645665</v>
      </c>
      <c r="QP77" s="61">
        <f t="shared" si="769"/>
        <v>2.7600000000000016</v>
      </c>
      <c r="QQ77" s="57">
        <f t="shared" si="584"/>
        <v>0</v>
      </c>
      <c r="QR77" s="57">
        <f t="shared" si="585"/>
        <v>3.4695548865589357E-2</v>
      </c>
      <c r="QS77" s="57">
        <f t="shared" si="586"/>
        <v>3.4695548865589357E-2</v>
      </c>
      <c r="QT77" s="57">
        <f t="shared" si="587"/>
        <v>3.4695548865589357E-2</v>
      </c>
      <c r="QU77" s="57">
        <f t="shared" si="588"/>
        <v>3.4695548865589357E-2</v>
      </c>
      <c r="QV77" s="57">
        <f t="shared" si="589"/>
        <v>3.4695548865589357E-2</v>
      </c>
      <c r="QW77" s="57">
        <f t="shared" si="590"/>
        <v>3.4695548865589357E-2</v>
      </c>
      <c r="QX77" s="57">
        <f t="shared" si="591"/>
        <v>0</v>
      </c>
      <c r="QY77" s="57">
        <f t="shared" si="592"/>
        <v>0</v>
      </c>
      <c r="QZ77" s="57">
        <f t="shared" si="593"/>
        <v>0</v>
      </c>
      <c r="RA77" s="57">
        <f t="shared" si="594"/>
        <v>0</v>
      </c>
      <c r="RB77" s="57">
        <f t="shared" si="595"/>
        <v>3.4695548865589357E-2</v>
      </c>
      <c r="RC77" s="57">
        <f t="shared" si="596"/>
        <v>3.4695548865589357E-2</v>
      </c>
      <c r="RD77" s="57">
        <f t="shared" si="597"/>
        <v>3.4695548865589357E-2</v>
      </c>
      <c r="RE77" s="57">
        <f t="shared" si="598"/>
        <v>3.4695548865589357E-2</v>
      </c>
      <c r="RF77" s="57">
        <f t="shared" si="599"/>
        <v>3.4695548865589357E-2</v>
      </c>
      <c r="RG77" s="57">
        <f t="shared" si="600"/>
        <v>3.4695548865589357E-2</v>
      </c>
      <c r="RH77" s="57">
        <f t="shared" si="601"/>
        <v>0</v>
      </c>
      <c r="RI77" s="57">
        <f t="shared" si="602"/>
        <v>0</v>
      </c>
      <c r="RJ77" s="57">
        <f t="shared" si="603"/>
        <v>0</v>
      </c>
      <c r="RK77" s="57">
        <f t="shared" si="604"/>
        <v>0</v>
      </c>
      <c r="RL77" s="61">
        <f t="shared" si="770"/>
        <v>2.7600000000000016</v>
      </c>
      <c r="RM77" s="2">
        <f>IF(AND(LO77&gt;=LO$6*'Drive Train'!$AA$52,LO77&lt;=LO$6*'Drive Train'!$AA$53,KS77=0,JW77=0,EU77&gt;0),$C$17,0)</f>
        <v>0</v>
      </c>
      <c r="RN77" s="2">
        <f>IF(AND(LP77&gt;=LP$6*'Drive Train'!$AA$52,LP77&lt;=LP$6*'Drive Train'!$AA$53,KT77=0,JX77=0,EV77&gt;0),$C$17,0)</f>
        <v>0</v>
      </c>
      <c r="RO77" s="2">
        <f>IF(AND(LQ77&gt;=LQ$6*'Drive Train'!$AA$52,LQ77&lt;=LQ$6*'Drive Train'!$AA$53,KU77=0,JY77=0,EW77&gt;0),$C$17,0)</f>
        <v>0</v>
      </c>
      <c r="RP77" s="2">
        <f>IF(AND(LR77&gt;=LR$6*'Drive Train'!$AA$52,LR77&lt;=LR$6*'Drive Train'!$AA$53,KV77=0,JZ77=0,EX77&gt;0),$C$17,0)</f>
        <v>0</v>
      </c>
      <c r="RQ77" s="2">
        <f>IF(AND(LS77&gt;=LS$6*'Drive Train'!$AA$52,LS77&lt;=LS$6*'Drive Train'!$AA$53,KW77=0,KA77=0,EY77&gt;0),$C$17,0)</f>
        <v>0</v>
      </c>
      <c r="RR77" s="2">
        <f>IF(AND(LT77&gt;=LT$6*'Drive Train'!$AA$52,LT77&lt;=LT$6*'Drive Train'!$AA$53,KX77=0,KB77=0,EZ77&gt;0),$C$17,0)</f>
        <v>0</v>
      </c>
      <c r="RS77" s="2">
        <f>IF(AND(LU77&gt;=LU$6*'Drive Train'!$AA$52,LU77&lt;=LU$6*'Drive Train'!$AA$53,KY77=0,KC77=0,FA77&gt;0),$C$17,0)</f>
        <v>0</v>
      </c>
      <c r="RT77" s="2">
        <f>IF(AND(LV77&gt;=LV$6*'Drive Train'!$AA$52,LV77&lt;=LV$6*'Drive Train'!$AA$53,KZ77=0,KD77=0,FB77&gt;0),$C$17,0)</f>
        <v>0</v>
      </c>
      <c r="RU77" s="2">
        <f>IF(AND(LW77&gt;=LW$6*'Drive Train'!$AA$52,LW77&lt;=LW$6*'Drive Train'!$AA$53,LA77=0,KE77=0,FC77&gt;0),$C$17,0)</f>
        <v>0</v>
      </c>
      <c r="RV77" s="2">
        <f>IF(AND(LX77&gt;=LX$6*'Drive Train'!$AA$52,LX77&lt;=LX$6*'Drive Train'!$AA$53,LB77=0,KF77=0,FD77&gt;0),$C$17,0)</f>
        <v>0</v>
      </c>
      <c r="RW77" s="2">
        <f>IF(AND(LY77&gt;=LY$6*'Drive Train'!$AA$52,LY77&lt;=LY$6*'Drive Train'!$AA$53,LC77=0,KG77=0,FE77&gt;0),$C$17,0)</f>
        <v>0</v>
      </c>
      <c r="RX77" s="2">
        <f>IF(AND(LZ77&gt;=LZ$6*'Drive Train'!$AA$52,LZ77&lt;=LZ$6*'Drive Train'!$AA$53,LD77=0,KH77=0,FF77&gt;0),$C$17,0)</f>
        <v>0</v>
      </c>
      <c r="RY77" s="2">
        <f>IF(AND(MA77&gt;=MA$6*'Drive Train'!$AA$52,MA77&lt;=MA$6*'Drive Train'!$AA$53,LE77=0,KI77=0,FG77&gt;0),$C$17,0)</f>
        <v>0</v>
      </c>
      <c r="RZ77" s="2">
        <f>IF(AND(MB77&gt;=MB$6*'Drive Train'!$AA$52,MB77&lt;=MB$6*'Drive Train'!$AA$53,LF77=0,KJ77=0,FH77&gt;0),$C$17,0)</f>
        <v>0</v>
      </c>
      <c r="SA77" s="2">
        <f>IF(AND(MC77&gt;=MC$6*'Drive Train'!$AA$52,MC77&lt;=MC$6*'Drive Train'!$AA$53,LG77=0,KK77=0,FI77&gt;0),$C$17,0)</f>
        <v>0</v>
      </c>
      <c r="SB77" s="2">
        <f>IF(AND(MD77&gt;=MD$6*'Drive Train'!$AA$52,MD77&lt;=MD$6*'Drive Train'!$AA$53,LH77=0,KL77=0,FJ77&gt;0),$C$17,0)</f>
        <v>0</v>
      </c>
      <c r="SC77" s="2">
        <f>IF(AND(ME77&gt;=ME$6*'Drive Train'!$AA$52,ME77&lt;=ME$6*'Drive Train'!$AA$53,LI77=0,KM77=0,FK77&gt;0),$C$17,0)</f>
        <v>0</v>
      </c>
      <c r="SD77" s="2">
        <f>IF(AND(MF77&gt;=MF$6*'Drive Train'!$AA$52,MF77&lt;=MF$6*'Drive Train'!$AA$53,LJ77=0,KN77=0,FL77&gt;0),$C$17,0)</f>
        <v>0</v>
      </c>
      <c r="SE77" s="2">
        <f>IF(AND(MG77&gt;=MG$6*'Drive Train'!$AA$52,MG77&lt;=MG$6*'Drive Train'!$AA$53,LK77=0,KO77=0,FM77&gt;0),$C$17,0)</f>
        <v>0</v>
      </c>
      <c r="SF77" s="2">
        <f>IF(AND(MH77&gt;=MH$6*'Drive Train'!$AA$52,MH77&lt;=MH$6*'Drive Train'!$AA$53,LL77=0,KP77=0,FN77&gt;0),$C$17,0)</f>
        <v>0</v>
      </c>
      <c r="SG77" s="2">
        <f>IF(AND(MI77&gt;=MI$6*'Drive Train'!$AA$52,MI77&lt;=MI$6*'Drive Train'!$AA$53,LM77=0,KQ77=0,FO77&gt;0),$C$17,0)</f>
        <v>0</v>
      </c>
      <c r="SH77" s="61">
        <f t="shared" si="771"/>
        <v>2.7600000000000016</v>
      </c>
      <c r="SI77" s="2">
        <f>IF(AND(EU77&lt;0,KS77=0,LO77&gt;=LO$6*'Drive Train'!$AA$52,LO77&lt;=LO$6*'Drive Train'!$AA$53,OY77=1,JW77=0),$C$17,0)</f>
        <v>0</v>
      </c>
      <c r="SJ77" s="2">
        <f>IF(AND(EV77&lt;0,KT77=0,LP77&gt;=LP$6*'Drive Train'!$AA$52,LP77&lt;=LP$6*'Drive Train'!$AA$53,OZ77=1,JX77=0),$C$17,0)</f>
        <v>0.04</v>
      </c>
      <c r="SK77" s="2">
        <f>IF(AND(EW77&lt;0,KU77=0,LQ77&gt;=LQ$6*'Drive Train'!$AA$52,LQ77&lt;=LQ$6*'Drive Train'!$AA$53,PA77=1,JY77=0),$C$17,0)</f>
        <v>0.04</v>
      </c>
      <c r="SL77" s="2">
        <f>IF(AND(EX77&lt;0,KV77=0,LR77&gt;=LR$6*'Drive Train'!$AA$52,LR77&lt;=LR$6*'Drive Train'!$AA$53,PB77=1,JZ77=0),$C$17,0)</f>
        <v>0.04</v>
      </c>
      <c r="SM77" s="2">
        <f>IF(AND(EY77&lt;0,KW77=0,LS77&gt;=LS$6*'Drive Train'!$AA$52,LS77&lt;=LS$6*'Drive Train'!$AA$53,PC77=1,KA77=0),$C$17,0)</f>
        <v>0</v>
      </c>
      <c r="SN77" s="2">
        <f>IF(AND(EZ77&lt;0,KX77=0,LT77&gt;=LT$6*'Drive Train'!$AA$52,LT77&lt;=LT$6*'Drive Train'!$AA$53,PD77=1,KB77=0),$C$17,0)</f>
        <v>0</v>
      </c>
      <c r="SO77" s="2">
        <f>IF(AND(FA77&lt;0,KY77=0,LU77&gt;=LU$6*'Drive Train'!$AA$52,LU77&lt;=LU$6*'Drive Train'!$AA$53,PE77=1,KC77=0),$C$17,0)</f>
        <v>0</v>
      </c>
      <c r="SP77" s="2">
        <f>IF(AND(FB77&lt;0,KZ77=0,LV77&gt;=LV$6*'Drive Train'!$AA$52,LV77&lt;=LV$6*'Drive Train'!$AA$53,PF77=1,KD77=0),$C$17,0)</f>
        <v>0</v>
      </c>
      <c r="SQ77" s="2">
        <f>IF(AND(FC77&lt;0,LA77=0,LW77&gt;=LW$6*'Drive Train'!$AA$52,LW77&lt;=LW$6*'Drive Train'!$AA$53,PG77=1,KE77=0),$C$17,0)</f>
        <v>0</v>
      </c>
      <c r="SR77" s="2">
        <f>IF(AND(FD77&lt;0,LB77=0,LX77&gt;=LX$6*'Drive Train'!$AA$52,LX77&lt;=LX$6*'Drive Train'!$AA$53,PH77=1,KF77=0),$C$17,0)</f>
        <v>0</v>
      </c>
      <c r="SS77" s="2">
        <f>IF(AND(FE77&lt;0,LC77=0,LY77&gt;=LY$6*'Drive Train'!$AA$52,LY77&lt;=LY$6*'Drive Train'!$AA$53,PI77=1,KG77=0),$C$17,0)</f>
        <v>0</v>
      </c>
      <c r="ST77" s="2">
        <f>IF(AND(FF77&lt;0,LD77=0,LZ77&gt;=LZ$6*'Drive Train'!$AA$52,LZ77&lt;=LZ$6*'Drive Train'!$AA$53,PJ77=1,KH77=0),$C$17,0)</f>
        <v>0.04</v>
      </c>
      <c r="SU77" s="2">
        <f>IF(AND(FG77&lt;0,LE77=0,MA77&gt;=MA$6*'Drive Train'!$AA$52,MA77&lt;=MA$6*'Drive Train'!$AA$53,PK77=1,KI77=0),$C$17,0)</f>
        <v>0</v>
      </c>
      <c r="SV77" s="2">
        <f>IF(AND(FH77&lt;0,LF77=0,MB77&gt;=MB$6*'Drive Train'!$AA$52,MB77&lt;=MB$6*'Drive Train'!$AA$53,PL77=1,KJ77=0),$C$17,0)</f>
        <v>0</v>
      </c>
      <c r="SW77" s="2">
        <f>IF(AND(FI77&lt;0,LG77=0,MC77&gt;=MC$6*'Drive Train'!$AA$52,MC77&lt;=MC$6*'Drive Train'!$AA$53,PM77=1,KK77=0),$C$17,0)</f>
        <v>0</v>
      </c>
      <c r="SX77" s="2">
        <f>IF(AND(FJ77&lt;0,LH77=0,MD77&gt;=MD$6*'Drive Train'!$AA$52,MD77&lt;=MD$6*'Drive Train'!$AA$53,PN77=1,KL77=0),$C$17,0)</f>
        <v>0</v>
      </c>
      <c r="SY77" s="2">
        <f>IF(AND(FK77&lt;0,LI77=0,ME77&gt;=ME$6*'Drive Train'!$AA$52,ME77&lt;=ME$6*'Drive Train'!$AA$53,PO77=1,KM77=0),$C$17,0)</f>
        <v>0</v>
      </c>
      <c r="SZ77" s="2">
        <f>IF(AND(FL77&lt;0,LJ77=0,MF77&gt;=MF$6*'Drive Train'!$AA$52,MF77&lt;=MF$6*'Drive Train'!$AA$53,PP77=1,KN77=0),$C$17,0)</f>
        <v>0</v>
      </c>
      <c r="TA77" s="2">
        <f>IF(AND(FM77&lt;0,LK77=0,MG77&gt;=MG$6*'Drive Train'!$AA$52,MG77&lt;=MG$6*'Drive Train'!$AA$53,PQ77=1,KO77=0),$C$17,0)</f>
        <v>0</v>
      </c>
      <c r="TB77" s="2">
        <f>IF(AND(FN77&lt;0,LL77=0,MH77&gt;=MH$6*'Drive Train'!$AA$52,MH77&lt;=MH$6*'Drive Train'!$AA$53,PR77=1,KP77=0),$C$17,0)</f>
        <v>0</v>
      </c>
      <c r="TC77" s="2">
        <f>IF(AND(FO77&lt;0,LM77=0,MI77&gt;=MI$6*'Drive Train'!$AA$52,MI77&lt;=MI$6*'Drive Train'!$AA$53,PS77=1,KQ77=0),$C$17,0)</f>
        <v>0</v>
      </c>
      <c r="TD77" s="144">
        <f t="shared" si="772"/>
        <v>2.7600000000000016</v>
      </c>
    </row>
    <row r="78" spans="2:524" x14ac:dyDescent="0.2">
      <c r="B78" s="21"/>
      <c r="C78" s="3" t="s">
        <v>126</v>
      </c>
      <c r="E78" s="16"/>
      <c r="F78" s="18">
        <v>25</v>
      </c>
      <c r="G78" s="18">
        <f>+F78+5</f>
        <v>30</v>
      </c>
      <c r="H78" s="18">
        <f t="shared" ref="H78:O78" si="814">+G78+5</f>
        <v>35</v>
      </c>
      <c r="I78" s="18">
        <f t="shared" si="814"/>
        <v>40</v>
      </c>
      <c r="J78" s="18">
        <f t="shared" si="814"/>
        <v>45</v>
      </c>
      <c r="K78" s="18">
        <f t="shared" si="814"/>
        <v>50</v>
      </c>
      <c r="L78" s="18">
        <f t="shared" si="814"/>
        <v>55</v>
      </c>
      <c r="M78" s="18">
        <f t="shared" si="814"/>
        <v>60</v>
      </c>
      <c r="N78" s="18">
        <f t="shared" si="814"/>
        <v>65</v>
      </c>
      <c r="O78" s="18">
        <f t="shared" si="814"/>
        <v>70</v>
      </c>
      <c r="R78" s="63">
        <f t="shared" si="605"/>
        <v>2.8000000000000016</v>
      </c>
      <c r="S78" s="2">
        <f>NG78/'Drive Train'!$F$35</f>
        <v>0</v>
      </c>
      <c r="T78" s="2">
        <f>NH78/'Drive Train'!$F$35</f>
        <v>0</v>
      </c>
      <c r="U78" s="2">
        <f>NI78/'Drive Train'!$F$35</f>
        <v>0</v>
      </c>
      <c r="V78" s="2">
        <f>NJ78/'Drive Train'!$F$35</f>
        <v>0</v>
      </c>
      <c r="W78" s="2">
        <f>NK78/'Drive Train'!$F$35</f>
        <v>0</v>
      </c>
      <c r="X78" s="2">
        <f>NL78/'Drive Train'!$F$35</f>
        <v>0</v>
      </c>
      <c r="Y78" s="2">
        <f>NM78/'Drive Train'!$F$35</f>
        <v>0</v>
      </c>
      <c r="Z78" s="2">
        <f>NN78/'Drive Train'!$F$35</f>
        <v>0</v>
      </c>
      <c r="AA78" s="2">
        <f>NO78/'Drive Train'!$F$35</f>
        <v>0</v>
      </c>
      <c r="AB78" s="2">
        <f>NP78/'Drive Train'!$F$35</f>
        <v>0</v>
      </c>
      <c r="AC78" s="2">
        <f>NQ78/'Drive Train'!$F$35</f>
        <v>0</v>
      </c>
      <c r="AD78" s="2">
        <f>NR78/'Drive Train'!$F$35</f>
        <v>0</v>
      </c>
      <c r="AE78" s="2">
        <f>NS78/'Drive Train'!$F$35</f>
        <v>0</v>
      </c>
      <c r="AF78" s="2">
        <f>NT78/'Drive Train'!$F$35</f>
        <v>0</v>
      </c>
      <c r="AG78" s="2">
        <f>NU78/'Drive Train'!$F$35</f>
        <v>0</v>
      </c>
      <c r="AH78" s="2">
        <f>NV78/'Drive Train'!$F$35</f>
        <v>0</v>
      </c>
      <c r="AI78" s="2">
        <f>NW78/'Drive Train'!$F$35</f>
        <v>0</v>
      </c>
      <c r="AJ78" s="2">
        <f>NX78/'Drive Train'!$F$35</f>
        <v>0</v>
      </c>
      <c r="AK78" s="2">
        <f>NY78/'Drive Train'!$F$35</f>
        <v>0</v>
      </c>
      <c r="AL78" s="2">
        <f>NZ78/'Drive Train'!$F$35</f>
        <v>0</v>
      </c>
      <c r="AM78" s="2">
        <f>OA78/'Drive Train'!$F$35</f>
        <v>0</v>
      </c>
      <c r="AN78" s="61">
        <f t="shared" si="606"/>
        <v>2.8000000000000016</v>
      </c>
      <c r="AO78" s="46">
        <f>LO78*12*60/(PI() * 'Drive Train'!$F$15)/S$6*ABS(S78)</f>
        <v>0</v>
      </c>
      <c r="AP78" s="46">
        <f>LP78*12*60/(PI() * 'Drive Train'!$F$15)/T$6*ABS(T78)</f>
        <v>0</v>
      </c>
      <c r="AQ78" s="46">
        <f>LQ78*12*60/(PI() * 'Drive Train'!$F$15)/U$6*ABS(U78)</f>
        <v>0</v>
      </c>
      <c r="AR78" s="46">
        <f>LR78*12*60/(PI() * 'Drive Train'!$F$15)/V$6*ABS(V78)</f>
        <v>0</v>
      </c>
      <c r="AS78" s="46">
        <f>LS78*12*60/(PI() * 'Drive Train'!$F$15)/W$6*ABS(W78)</f>
        <v>0</v>
      </c>
      <c r="AT78" s="46">
        <f>LT78*12*60/(PI() * 'Drive Train'!$F$15)/X$6*ABS(X78)</f>
        <v>0</v>
      </c>
      <c r="AU78" s="46">
        <f>LU78*12*60/(PI() * 'Drive Train'!$F$15)/Y$6*ABS(Y78)</f>
        <v>0</v>
      </c>
      <c r="AV78" s="46">
        <f>LV78*12*60/(PI() * 'Drive Train'!$F$15)/Z$6*ABS(Z78)</f>
        <v>0</v>
      </c>
      <c r="AW78" s="46">
        <f>LW78*12*60/(PI() * 'Drive Train'!$F$15)/AA$6*ABS(AA78)</f>
        <v>0</v>
      </c>
      <c r="AX78" s="46">
        <f>LX78*12*60/(PI() * 'Drive Train'!$F$15)/AB$6*ABS(AB78)</f>
        <v>0</v>
      </c>
      <c r="AY78" s="46">
        <f>LY78*12*60/(PI() * 'Drive Train'!$F$15)/AC$6*ABS(AC78)</f>
        <v>0</v>
      </c>
      <c r="AZ78" s="46">
        <f>LZ78*12*60/(PI() * 'Drive Train'!$F$15)/AD$6*ABS(AD78)</f>
        <v>0</v>
      </c>
      <c r="BA78" s="46">
        <f>MA78*12*60/(PI() * 'Drive Train'!$F$15)/AE$6*ABS(AE78)</f>
        <v>0</v>
      </c>
      <c r="BB78" s="46">
        <f>MB78*12*60/(PI() * 'Drive Train'!$F$15)/AF$6*ABS(AF78)</f>
        <v>0</v>
      </c>
      <c r="BC78" s="46">
        <f>MC78*12*60/(PI() * 'Drive Train'!$F$15)/AG$6*ABS(AG78)</f>
        <v>0</v>
      </c>
      <c r="BD78" s="46">
        <f>MD78*12*60/(PI() * 'Drive Train'!$F$15)/AH$6*ABS(AH78)</f>
        <v>0</v>
      </c>
      <c r="BE78" s="46">
        <f>ME78*12*60/(PI() * 'Drive Train'!$F$15)/AI$6*ABS(AI78)</f>
        <v>0</v>
      </c>
      <c r="BF78" s="46">
        <f>MF78*12*60/(PI() * 'Drive Train'!$F$15)/AJ$6*ABS(AJ78)</f>
        <v>0</v>
      </c>
      <c r="BG78" s="46">
        <f>MG78*12*60/(PI() * 'Drive Train'!$F$15)/AK$6*ABS(AK78)</f>
        <v>0</v>
      </c>
      <c r="BH78" s="46">
        <f>MH78*12*60/(PI() * 'Drive Train'!$F$15)/AL$6*ABS(AL78)</f>
        <v>0</v>
      </c>
      <c r="BI78" s="46">
        <f>MI78*12*60/(PI() * 'Drive Train'!$F$15)/AM$6*ABS(AM78)</f>
        <v>0</v>
      </c>
      <c r="BJ78" s="61">
        <f t="shared" si="538"/>
        <v>2.8000000000000016</v>
      </c>
      <c r="BK78" s="2">
        <f>IF(OR(KS77=1,AND($C$37=Motors!$C$32,OY77=1)),0,IF(NG78=0,-(CG77+$C$15)/($C$14-$C$15)*$C$12,($C$11*S78-AO78)/($C$11*S78)*$C$12*S78))</f>
        <v>0</v>
      </c>
      <c r="BL78" s="2">
        <f>IF(OR(KT77=1,AND($C$37=Motors!$C$32,OZ77=1)),0,IF(NH78=0,-(CH77+$C$15)/($C$14-$C$15)*$C$12,($C$11*T78-AP78)/($C$11*T78)*$C$12*T78))</f>
        <v>0</v>
      </c>
      <c r="BM78" s="2">
        <f>IF(OR(KU77=1,AND($C$37=Motors!$C$32,PA77=1)),0,IF(NI78=0,-(CI77+$C$15)/($C$14-$C$15)*$C$12,($C$11*U78-AQ78)/($C$11*U78)*$C$12*U78))</f>
        <v>0</v>
      </c>
      <c r="BN78" s="2">
        <f>IF(OR(KV77=1,AND($C$37=Motors!$C$32,PB77=1)),0,IF(NJ78=0,-(CJ77+$C$15)/($C$14-$C$15)*$C$12,($C$11*V78-AR78)/($C$11*V78)*$C$12*V78))</f>
        <v>0</v>
      </c>
      <c r="BO78" s="2">
        <f>IF(OR(KW77=1,AND($C$37=Motors!$C$32,PC77=1)),0,IF(NK78=0,-(CK77+$C$15)/($C$14-$C$15)*$C$12,($C$11*W78-AS78)/($C$11*W78)*$C$12*W78))</f>
        <v>0</v>
      </c>
      <c r="BP78" s="2">
        <f>IF(OR(KX77=1,AND($C$37=Motors!$C$32,PD77=1)),0,IF(NL78=0,-(CL77+$C$15)/($C$14-$C$15)*$C$12,($C$11*X78-AT78)/($C$11*X78)*$C$12*X78))</f>
        <v>0</v>
      </c>
      <c r="BQ78" s="2">
        <f>IF(OR(KY77=1,AND($C$37=Motors!$C$32,PE77=1)),0,IF(NM78=0,-(CM77+$C$15)/($C$14-$C$15)*$C$12,($C$11*Y78-AU78)/($C$11*Y78)*$C$12*Y78))</f>
        <v>0</v>
      </c>
      <c r="BR78" s="2">
        <f>IF(OR(KZ77=1,AND($C$37=Motors!$C$32,PF77=1)),0,IF(NN78=0,-(CN77+$C$15)/($C$14-$C$15)*$C$12,($C$11*Z78-AV78)/($C$11*Z78)*$C$12*Z78))</f>
        <v>0</v>
      </c>
      <c r="BS78" s="2">
        <f>IF(OR(LA77=1,AND($C$37=Motors!$C$32,PG77=1)),0,IF(NO78=0,-(CO77+$C$15)/($C$14-$C$15)*$C$12,($C$11*AA78-AW78)/($C$11*AA78)*$C$12*AA78))</f>
        <v>0</v>
      </c>
      <c r="BT78" s="2">
        <f>IF(OR(LB77=1,AND($C$37=Motors!$C$32,PH77=1)),0,IF(NP78=0,-(CP77+$C$15)/($C$14-$C$15)*$C$12,($C$11*AB78-AX78)/($C$11*AB78)*$C$12*AB78))</f>
        <v>0</v>
      </c>
      <c r="BU78" s="2">
        <f>IF(OR(LC77=1,AND($C$37=Motors!$C$32,PI77=1)),0,IF(NQ78=0,-(CQ77+$C$15)/($C$14-$C$15)*$C$12,($C$11*AC78-AY78)/($C$11*AC78)*$C$12*AC78))</f>
        <v>0</v>
      </c>
      <c r="BV78" s="2">
        <f>IF(OR(LD77=1,AND($C$37=Motors!$C$32,PJ77=1)),0,IF(NR78=0,-(CR77+$C$15)/($C$14-$C$15)*$C$12,($C$11*AD78-AZ78)/($C$11*AD78)*$C$12*AD78))</f>
        <v>0</v>
      </c>
      <c r="BW78" s="2">
        <f>IF(OR(LE77=1,AND($C$37=Motors!$C$32,PK77=1)),0,IF(NS78=0,-(CS77+$C$15)/($C$14-$C$15)*$C$12,($C$11*AE78-BA78)/($C$11*AE78)*$C$12*AE78))</f>
        <v>0</v>
      </c>
      <c r="BX78" s="2">
        <f>IF(OR(LF77=1,AND($C$37=Motors!$C$32,PL77=1)),0,IF(NT78=0,-(CT77+$C$15)/($C$14-$C$15)*$C$12,($C$11*AF78-BB78)/($C$11*AF78)*$C$12*AF78))</f>
        <v>0</v>
      </c>
      <c r="BY78" s="2">
        <f>IF(OR(LG77=1,AND($C$37=Motors!$C$32,PM77=1)),0,IF(NU78=0,-(CU77+$C$15)/($C$14-$C$15)*$C$12,($C$11*AG78-BC78)/($C$11*AG78)*$C$12*AG78))</f>
        <v>0</v>
      </c>
      <c r="BZ78" s="2">
        <f>IF(OR(LH77=1,AND($C$37=Motors!$C$32,PN77=1)),0,IF(NV78=0,-(CV77+$C$15)/($C$14-$C$15)*$C$12,($C$11*AH78-BD78)/($C$11*AH78)*$C$12*AH78))</f>
        <v>0</v>
      </c>
      <c r="CA78" s="2">
        <f>IF(OR(LI77=1,AND($C$37=Motors!$C$32,PO77=1)),0,IF(NW78=0,-(CW77+$C$15)/($C$14-$C$15)*$C$12,($C$11*AI78-BE78)/($C$11*AI78)*$C$12*AI78))</f>
        <v>0</v>
      </c>
      <c r="CB78" s="2">
        <f>IF(OR(LJ77=1,AND($C$37=Motors!$C$32,PP77=1)),0,IF(NX78=0,-(CX77+$C$15)/($C$14-$C$15)*$C$12,($C$11*AJ78-BF78)/($C$11*AJ78)*$C$12*AJ78))</f>
        <v>0</v>
      </c>
      <c r="CC78" s="2">
        <f>IF(OR(LK77=1,AND($C$37=Motors!$C$32,PQ77=1)),0,IF(NY78=0,-(CY77+$C$15)/($C$14-$C$15)*$C$12,($C$11*AK78-BG78)/($C$11*AK78)*$C$12*AK78))</f>
        <v>0</v>
      </c>
      <c r="CD78" s="2">
        <f>IF(OR(LL77=1,AND($C$37=Motors!$C$32,PR77=1)),0,IF(NZ78=0,-(CZ77+$C$15)/($C$14-$C$15)*$C$12,($C$11*AL78-BH78)/($C$11*AL78)*$C$12*AL78))</f>
        <v>0</v>
      </c>
      <c r="CE78" s="2">
        <f>IF(OR(LM77=1,AND($C$37=Motors!$C$32,PS77=1)),0,IF(OA78=0,-(DA77+$C$15)/($C$14-$C$15)*$C$12,($C$11*AM78-BI78)/($C$11*AM78)*$C$12*AM78))</f>
        <v>0</v>
      </c>
      <c r="CF78" s="61">
        <f t="shared" si="539"/>
        <v>2.8000000000000016</v>
      </c>
      <c r="CG78" s="57">
        <f>IF(AND(KS77=1,OY77=1),0,ABS(BK78/$C$12*($C$14-$C$15)+$C$15) *'Drive Train'!$AA$49 + CG77*(1-'Drive Train'!$AA$49))</f>
        <v>0</v>
      </c>
      <c r="CH78" s="57">
        <f>IF(AND(KT77=1,OZ77=1),0,ABS(BL78/$C$12*($C$14-$C$15)+$C$15) *'Drive Train'!$AA$49 + CH77*(1-'Drive Train'!$AA$49))</f>
        <v>2.7495000000000003</v>
      </c>
      <c r="CI78" s="57">
        <f>IF(AND(KU77=1,PA77=1),0,ABS(BM78/$C$12*($C$14-$C$15)+$C$15) *'Drive Train'!$AA$49 + CI77*(1-'Drive Train'!$AA$49))</f>
        <v>2.7495000000000003</v>
      </c>
      <c r="CJ78" s="57">
        <f>IF(AND(KV77=1,PB77=1),0,ABS(BN78/$C$12*($C$14-$C$15)+$C$15) *'Drive Train'!$AA$49 + CJ77*(1-'Drive Train'!$AA$49))</f>
        <v>2.7495000000000003</v>
      </c>
      <c r="CK78" s="57">
        <f>IF(AND(KW77=1,PC77=1),0,ABS(BO78/$C$12*($C$14-$C$15)+$C$15) *'Drive Train'!$AA$49 + CK77*(1-'Drive Train'!$AA$49))</f>
        <v>2.7495000000000003</v>
      </c>
      <c r="CL78" s="57">
        <f>IF(AND(KX77=1,PD77=1),0,ABS(BP78/$C$12*($C$14-$C$15)+$C$15) *'Drive Train'!$AA$49 + CL77*(1-'Drive Train'!$AA$49))</f>
        <v>2.7495000000000003</v>
      </c>
      <c r="CM78" s="57">
        <f>IF(AND(KY77=1,PE77=1),0,ABS(BQ78/$C$12*($C$14-$C$15)+$C$15) *'Drive Train'!$AA$49 + CM77*(1-'Drive Train'!$AA$49))</f>
        <v>2.7495000000000003</v>
      </c>
      <c r="CN78" s="57">
        <f>IF(AND(KZ77=1,PF77=1),0,ABS(BR78/$C$12*($C$14-$C$15)+$C$15) *'Drive Train'!$AA$49 + CN77*(1-'Drive Train'!$AA$49))</f>
        <v>0</v>
      </c>
      <c r="CO78" s="57">
        <f>IF(AND(LA77=1,PG77=1),0,ABS(BS78/$C$12*($C$14-$C$15)+$C$15) *'Drive Train'!$AA$49 + CO77*(1-'Drive Train'!$AA$49))</f>
        <v>0</v>
      </c>
      <c r="CP78" s="57">
        <f>IF(AND(LB77=1,PH77=1),0,ABS(BT78/$C$12*($C$14-$C$15)+$C$15) *'Drive Train'!$AA$49 + CP77*(1-'Drive Train'!$AA$49))</f>
        <v>0</v>
      </c>
      <c r="CQ78" s="57">
        <f>IF(AND(LC77=1,PI77=1),0,ABS(BU78/$C$12*($C$14-$C$15)+$C$15) *'Drive Train'!$AA$49 + CQ77*(1-'Drive Train'!$AA$49))</f>
        <v>0</v>
      </c>
      <c r="CR78" s="57">
        <f>IF(AND(LD77=1,PJ77=1),0,ABS(BV78/$C$12*($C$14-$C$15)+$C$15) *'Drive Train'!$AA$49 + CR77*(1-'Drive Train'!$AA$49))</f>
        <v>2.7495000000000003</v>
      </c>
      <c r="CS78" s="57">
        <f>IF(AND(LE77=1,PK77=1),0,ABS(BW78/$C$12*($C$14-$C$15)+$C$15) *'Drive Train'!$AA$49 + CS77*(1-'Drive Train'!$AA$49))</f>
        <v>2.7495000000000003</v>
      </c>
      <c r="CT78" s="57">
        <f>IF(AND(LF77=1,PL77=1),0,ABS(BX78/$C$12*($C$14-$C$15)+$C$15) *'Drive Train'!$AA$49 + CT77*(1-'Drive Train'!$AA$49))</f>
        <v>2.7495000000000003</v>
      </c>
      <c r="CU78" s="57">
        <f>IF(AND(LG77=1,PM77=1),0,ABS(BY78/$C$12*($C$14-$C$15)+$C$15) *'Drive Train'!$AA$49 + CU77*(1-'Drive Train'!$AA$49))</f>
        <v>2.7495000000000003</v>
      </c>
      <c r="CV78" s="57">
        <f>IF(AND(LH77=1,PN77=1),0,ABS(BZ78/$C$12*($C$14-$C$15)+$C$15) *'Drive Train'!$AA$49 + CV77*(1-'Drive Train'!$AA$49))</f>
        <v>2.7495000000000003</v>
      </c>
      <c r="CW78" s="57">
        <f>IF(AND(LI77=1,PO77=1),0,ABS(CA78/$C$12*($C$14-$C$15)+$C$15) *'Drive Train'!$AA$49 + CW77*(1-'Drive Train'!$AA$49))</f>
        <v>2.7495000000000003</v>
      </c>
      <c r="CX78" s="57">
        <f>IF(AND(LJ77=1,PP77=1),0,ABS(CB78/$C$12*($C$14-$C$15)+$C$15) *'Drive Train'!$AA$49 + CX77*(1-'Drive Train'!$AA$49))</f>
        <v>0</v>
      </c>
      <c r="CY78" s="57">
        <f>IF(AND(LK77=1,PQ77=1),0,ABS(CC78/$C$12*($C$14-$C$15)+$C$15) *'Drive Train'!$AA$49 + CY77*(1-'Drive Train'!$AA$49))</f>
        <v>0</v>
      </c>
      <c r="CZ78" s="57">
        <f>IF(AND(LL77=1,PR77=1),0,ABS(CD78/$C$12*($C$14-$C$15)+$C$15) *'Drive Train'!$AA$49 + CZ77*(1-'Drive Train'!$AA$49))</f>
        <v>0</v>
      </c>
      <c r="DA78" s="57">
        <f>IF(AND(LM77=1,PS77=1),0,ABS(CE78/$C$12*($C$14-$C$15)+$C$15) *'Drive Train'!$AA$49 + DA77*(1-'Drive Train'!$AA$49))</f>
        <v>0</v>
      </c>
      <c r="DB78" s="61">
        <f t="shared" si="607"/>
        <v>2.8000000000000016</v>
      </c>
      <c r="DC78" s="57">
        <f t="shared" si="540"/>
        <v>0</v>
      </c>
      <c r="DD78" s="57">
        <f t="shared" si="541"/>
        <v>2.7495000000000003</v>
      </c>
      <c r="DE78" s="57">
        <f t="shared" si="542"/>
        <v>2.7495000000000003</v>
      </c>
      <c r="DF78" s="57">
        <f t="shared" si="543"/>
        <v>2.7495000000000003</v>
      </c>
      <c r="DG78" s="57">
        <f t="shared" si="544"/>
        <v>2.7495000000000003</v>
      </c>
      <c r="DH78" s="57">
        <f t="shared" si="545"/>
        <v>2.7495000000000003</v>
      </c>
      <c r="DI78" s="57">
        <f t="shared" si="546"/>
        <v>2.7495000000000003</v>
      </c>
      <c r="DJ78" s="57">
        <f t="shared" si="547"/>
        <v>0</v>
      </c>
      <c r="DK78" s="57">
        <f t="shared" si="548"/>
        <v>0</v>
      </c>
      <c r="DL78" s="57">
        <f t="shared" si="549"/>
        <v>0</v>
      </c>
      <c r="DM78" s="57">
        <f t="shared" si="550"/>
        <v>0</v>
      </c>
      <c r="DN78" s="57">
        <f t="shared" si="551"/>
        <v>2.7495000000000003</v>
      </c>
      <c r="DO78" s="57">
        <f t="shared" si="552"/>
        <v>2.7495000000000003</v>
      </c>
      <c r="DP78" s="57">
        <f t="shared" si="553"/>
        <v>2.7495000000000003</v>
      </c>
      <c r="DQ78" s="57">
        <f t="shared" si="554"/>
        <v>2.7495000000000003</v>
      </c>
      <c r="DR78" s="57">
        <f t="shared" si="555"/>
        <v>2.7495000000000003</v>
      </c>
      <c r="DS78" s="57">
        <f t="shared" si="556"/>
        <v>2.7495000000000003</v>
      </c>
      <c r="DT78" s="57">
        <f t="shared" si="557"/>
        <v>0</v>
      </c>
      <c r="DU78" s="57">
        <f t="shared" si="558"/>
        <v>0</v>
      </c>
      <c r="DV78" s="57">
        <f t="shared" si="559"/>
        <v>0</v>
      </c>
      <c r="DW78" s="57">
        <f t="shared" si="560"/>
        <v>0</v>
      </c>
      <c r="DX78" s="61">
        <f t="shared" si="608"/>
        <v>2.8000000000000016</v>
      </c>
      <c r="DY78" s="2">
        <f>IF(OY78=0,($C$23/0.4536*IF(ISNA(MK77),'Drive Train'!$F$16,'Drive Train'!$F$17)*4.448*$C$24*S$6)*SIGN(BK78),BK78)</f>
        <v>0</v>
      </c>
      <c r="DZ78" s="2">
        <f>IF(OZ78=0,($C$23/0.4536*IF(ISNA(ML77),'Drive Train'!$F$16,'Drive Train'!$F$17)*4.448*$C$24*$C$21*T$6)*SIGN(BL78),BL78)</f>
        <v>0</v>
      </c>
      <c r="EA78" s="2">
        <f>IF(PA78=0,($C$23/0.4536*IF(ISNA(MM77),'Drive Train'!$F$16,'Drive Train'!$F$17)*4.448*$C$24*$C$21*U$6)*SIGN(BM78),BM78)</f>
        <v>0</v>
      </c>
      <c r="EB78" s="2">
        <f>IF(PB78=0,($C$23/0.4536*IF(ISNA(MN77),'Drive Train'!$F$16,'Drive Train'!$F$17)*4.448*$C$24*$C$21*V$6)*SIGN(BN78),BN78)</f>
        <v>0</v>
      </c>
      <c r="EC78" s="2">
        <f>IF(PC78=0,($C$23/0.4536*IF(ISNA(MO77),'Drive Train'!$F$16,'Drive Train'!$F$17)*4.448*$C$24*$C$21*W$6)*SIGN(BO78),BO78)</f>
        <v>0</v>
      </c>
      <c r="ED78" s="2">
        <f>IF(PD78=0,($C$23/0.4536*IF(ISNA(MP77),'Drive Train'!$F$16,'Drive Train'!$F$17)*4.448*$C$24*$C$21*X$6)*SIGN(BP78),BP78)</f>
        <v>0</v>
      </c>
      <c r="EE78" s="2">
        <f>IF(PE78=0,($C$23/0.4536*IF(ISNA(MQ77),'Drive Train'!$F$16,'Drive Train'!$F$17)*4.448*$C$24*$C$21*Y$6)*SIGN(BQ78),BQ78)</f>
        <v>0</v>
      </c>
      <c r="EF78" s="2">
        <f>IF(PF78=0,($C$23/0.4536*IF(ISNA(MR77),'Drive Train'!$F$16,'Drive Train'!$F$17)*4.448*$C$24*$C$21*Z$6)*SIGN(BR78),BR78)</f>
        <v>0</v>
      </c>
      <c r="EG78" s="2">
        <f>IF(PG78=0,($C$23/0.4536*IF(ISNA(MS77),'Drive Train'!$F$16,'Drive Train'!$F$17)*4.448*$C$24*$C$21*AA$6)*SIGN(BS78),BS78)</f>
        <v>0</v>
      </c>
      <c r="EH78" s="2">
        <f>IF(PH78=0,($C$23/0.4536*IF(ISNA(MT77),'Drive Train'!$F$16,'Drive Train'!$F$17)*4.448*$C$24*$C$21*AB$6)*SIGN(BT78),BT78)</f>
        <v>0</v>
      </c>
      <c r="EI78" s="2">
        <f>IF(PI78=0,($C$23/0.4536*IF(ISNA(MU77),'Drive Train'!$F$16,'Drive Train'!$F$17)*4.448*$C$24*$C$21*AC$6)*SIGN(BU78),BU78)</f>
        <v>0</v>
      </c>
      <c r="EJ78" s="2">
        <f>IF(PJ78=0,($C$23/0.4536*IF(ISNA(MV77),'Drive Train'!$F$16,'Drive Train'!$F$17)*4.448*$C$24*$C$21*AD$6)*SIGN(BV78),BV78)</f>
        <v>0</v>
      </c>
      <c r="EK78" s="2">
        <f>IF(PK78=0,($C$23/0.4536*IF(ISNA(MW77),'Drive Train'!$F$16,'Drive Train'!$F$17)*4.448*$C$24*$C$21*AE$6)*SIGN(BW78),BW78)</f>
        <v>0</v>
      </c>
      <c r="EL78" s="2">
        <f>IF(PL78=0,($C$23/0.4536*IF(ISNA(MX77),'Drive Train'!$F$16,'Drive Train'!$F$17)*4.448*$C$24*$C$21*AF$6)*SIGN(BX78),BX78)</f>
        <v>0</v>
      </c>
      <c r="EM78" s="2">
        <f>IF(PM78=0,($C$23/0.4536*IF(ISNA(MY77),'Drive Train'!$F$16,'Drive Train'!$F$17)*4.448*$C$24*$C$21*AG$6)*SIGN(BY78),BY78)</f>
        <v>0</v>
      </c>
      <c r="EN78" s="2">
        <f>IF(PN78=0,($C$23/0.4536*IF(ISNA(MZ77),'Drive Train'!$F$16,'Drive Train'!$F$17)*4.448*$C$24*$C$21*AH$6)*SIGN(BZ78),BZ78)</f>
        <v>0</v>
      </c>
      <c r="EO78" s="2">
        <f>IF(PO78=0,($C$23/0.4536*IF(ISNA(NA77),'Drive Train'!$F$16,'Drive Train'!$F$17)*4.448*$C$24*$C$21*AI$6)*SIGN(CA78),CA78)</f>
        <v>0</v>
      </c>
      <c r="EP78" s="2">
        <f>IF(PP78=0,($C$23/0.4536*IF(ISNA(NB77),'Drive Train'!$F$16,'Drive Train'!$F$17)*4.448*$C$24*$C$21*AJ$6)*SIGN(CB78),CB78)</f>
        <v>0</v>
      </c>
      <c r="EQ78" s="2">
        <f>IF(PQ78=0,($C$23/0.4536*IF(ISNA(NC77),'Drive Train'!$F$16,'Drive Train'!$F$17)*4.448*$C$24*$C$21*AK$6)*SIGN(CC78),CC78)</f>
        <v>0</v>
      </c>
      <c r="ER78" s="2">
        <f>IF(PR78=0,($C$23/0.4536*IF(ISNA(ND77),'Drive Train'!$F$16,'Drive Train'!$F$17)*4.448*$C$24*$C$21*AL$6)*SIGN(CD78),CD78)</f>
        <v>0</v>
      </c>
      <c r="ES78" s="2">
        <f>IF(PS78=0,($C$23/0.4536*IF(ISNA(NE77),'Drive Train'!$F$16,'Drive Train'!$F$17)*4.448*$C$24*$C$21*AM$6)*SIGN(CE78),CE78)</f>
        <v>0</v>
      </c>
      <c r="ET78" s="61">
        <f t="shared" si="561"/>
        <v>2.8000000000000016</v>
      </c>
      <c r="EU78" s="255">
        <f>MAX(MIN(IF(AND(OY77=1,NG78&lt;0),-1,1)*(DC78-$C$15)/($C$14-$C$15)*$C$12*$C$21-$C$33*LO78/AO$6 -  OY77*$C$33/$C$21,DY77/$C$19),MAX(EU$8:EU77)*-1)</f>
        <v>-0.37850168607206947</v>
      </c>
      <c r="EV78" s="255">
        <f>MAX(MIN(IF(AND(OZ77=1,NH78&lt;0),-1,1)*(DD78-$C$15)/($C$14-$C$15)*$C$12*$C$21-$C$33*LP78/AP$6 -  OZ77*$C$33/$C$21,DZ77/$C$19),MAX(EV$8:EV77)*-1)</f>
        <v>-0.41459072250312545</v>
      </c>
      <c r="EW78" s="255">
        <f>MAX(MIN(IF(AND(PA77=1,NI78&lt;0),-1,1)*(DE78-$C$15)/($C$14-$C$15)*$C$12*$C$21-$C$33*LQ78/AQ$6 -  PA77*$C$33/$C$21,EA77/$C$19),MAX(EW$8:EW77)*-1)</f>
        <v>-0.43838702554938008</v>
      </c>
      <c r="EX78" s="255">
        <f>MAX(MIN(IF(AND(PB77=1,NJ78&lt;0),-1,1)*(DF78-$C$15)/($C$14-$C$15)*$C$12*$C$21-$C$33*LR78/AR$6 -  PB77*$C$33/$C$21,EB77/$C$19),MAX(EX$8:EX77)*-1)</f>
        <v>-0.44201153679781902</v>
      </c>
      <c r="EY78" s="255">
        <f>MAX(MIN(IF(AND(PC77=1,NK78&lt;0),-1,1)*(DG78-$C$15)/($C$14-$C$15)*$C$12*$C$21-$C$33*LS78/AS$6 -  PC77*$C$33/$C$21,EC77/$C$19),MAX(EY$8:EY77)*-1)</f>
        <v>-0.42294874986046643</v>
      </c>
      <c r="EZ78" s="255">
        <f>MAX(MIN(IF(AND(PD77=1,NL78&lt;0),-1,1)*(DH78-$C$15)/($C$14-$C$15)*$C$12*$C$21-$C$33*LT78/AT$6 -  PD77*$C$33/$C$21,ED77/$C$19),MAX(EZ$8:EZ77)*-1)</f>
        <v>-0.38578745653679464</v>
      </c>
      <c r="FA78" s="255">
        <f>MAX(MIN(IF(AND(PE77=1,NM78&lt;0),-1,1)*(DI78-$C$15)/($C$14-$C$15)*$C$12*$C$21-$C$33*LU78/AU$6 -  PE77*$C$33/$C$21,EE77/$C$19),MAX(FA$8:FA77)*-1)</f>
        <v>-0.35051720372956086</v>
      </c>
      <c r="FB78" s="255">
        <f>MAX(MIN(IF(AND(PF77=1,NN78&lt;0),-1,1)*(DJ78-$C$15)/($C$14-$C$15)*$C$12*$C$21-$C$33*LV78/AV$6 -  PF77*$C$33/$C$21,EF77/$C$19),MAX(FB$8:FB77)*-1)</f>
        <v>-0.37850168607206947</v>
      </c>
      <c r="FC78" s="255">
        <f>MAX(MIN(IF(AND(PG77=1,NO78&lt;0),-1,1)*(DK78-$C$15)/($C$14-$C$15)*$C$12*$C$21-$C$33*LW78/AW$6 -  PG77*$C$33/$C$21,EG77/$C$19),MAX(FC$8:FC77)*-1)</f>
        <v>-0.37850168607206947</v>
      </c>
      <c r="FD78" s="255">
        <f>MAX(MIN(IF(AND(PH77=1,NP78&lt;0),-1,1)*(DL78-$C$15)/($C$14-$C$15)*$C$12*$C$21-$C$33*LX78/AX$6 -  PH77*$C$33/$C$21,EH77/$C$19),MAX(FD$8:FD77)*-1)</f>
        <v>-0.37850168607206947</v>
      </c>
      <c r="FE78" s="255">
        <f>MAX(MIN(IF(AND(PI77=1,NQ78&lt;0),-1,1)*(DM78-$C$15)/($C$14-$C$15)*$C$12*$C$21-$C$33*LY78/AY$6 -  PI77*$C$33/$C$21,EI77/$C$19),MAX(FE$8:FE77)*-1)</f>
        <v>-0.37850168607206947</v>
      </c>
      <c r="FF78" s="255">
        <f>MAX(MIN(IF(AND(PJ77=1,NR78&lt;0),-1,1)*(DN78-$C$15)/($C$14-$C$15)*$C$12*$C$21-$C$33*LZ78/AZ$6 -  PJ77*$C$33/$C$21,EJ77/$C$19),MAX(FF$8:FF77)*-1)</f>
        <v>-0.3680167733157455</v>
      </c>
      <c r="FG78" s="255">
        <f>MAX(MIN(IF(AND(PK77=1,NS78&lt;0),-1,1)*(DO78-$C$15)/($C$14-$C$15)*$C$12*$C$21-$C$33*MA78/BA$6 -  PK77*$C$33/$C$21,EK77/$C$19),MAX(FG$8:FG77)*-1)</f>
        <v>-0.40812274099848617</v>
      </c>
      <c r="FH78" s="255">
        <f>MAX(MIN(IF(AND(PL77=1,NT78&lt;0),-1,1)*(DP78-$C$15)/($C$14-$C$15)*$C$12*$C$21-$C$33*MB78/BB$6 -  PL77*$C$33/$C$21,EL77/$C$19),MAX(FH$8:FH77)*-1)</f>
        <v>-0.36765857703295562</v>
      </c>
      <c r="FI78" s="255">
        <f>MAX(MIN(IF(AND(PM77=1,NU78&lt;0),-1,1)*(DQ78-$C$15)/($C$14-$C$15)*$C$12*$C$21-$C$33*MC78/BC$6 -  PM77*$C$33/$C$21,EM77/$C$19),MAX(FI$8:FI77)*-1)</f>
        <v>-0.3490523581695939</v>
      </c>
      <c r="FJ78" s="255">
        <f>MAX(MIN(IF(AND(PN77=1,NV78&lt;0),-1,1)*(DR78-$C$15)/($C$14-$C$15)*$C$12*$C$21-$C$33*MD78/BD$6 -  PN77*$C$33/$C$21,EN77/$C$19),MAX(FJ$8:FJ77)*-1)</f>
        <v>-0.33348930227278406</v>
      </c>
      <c r="FK78" s="255">
        <f>MAX(MIN(IF(AND(PO77=1,NW78&lt;0),-1,1)*(DS78-$C$15)/($C$14-$C$15)*$C$12*$C$21-$C$33*ME78/BE$6 -  PO77*$C$33/$C$21,EO77/$C$19),MAX(FK$8:FK77)*-1)</f>
        <v>-0.3335344851774526</v>
      </c>
      <c r="FL78" s="255">
        <f>MAX(MIN(IF(AND(PP77=1,NX78&lt;0),-1,1)*(DT78-$C$15)/($C$14-$C$15)*$C$12*$C$21-$C$33*MF78/BF$6 -  PP77*$C$33/$C$21,EP77/$C$19),MAX(FL$8:FL77)*-1)</f>
        <v>-0.37850168607206947</v>
      </c>
      <c r="FM78" s="255">
        <f>MAX(MIN(IF(AND(PQ77=1,NY78&lt;0),-1,1)*(DU78-$C$15)/($C$14-$C$15)*$C$12*$C$21-$C$33*MG78/BG$6 -  PQ77*$C$33/$C$21,EQ77/$C$19),MAX(FM$8:FM77)*-1)</f>
        <v>-0.37850168607206947</v>
      </c>
      <c r="FN78" s="255">
        <f>MAX(MIN(IF(AND(PR77=1,NZ78&lt;0),-1,1)*(DV78-$C$15)/($C$14-$C$15)*$C$12*$C$21-$C$33*MH78/BH$6 -  PR77*$C$33/$C$21,ER77/$C$19),MAX(FN$8:FN77)*-1)</f>
        <v>-0.37850168607206947</v>
      </c>
      <c r="FO78" s="255">
        <f>MAX(MIN(IF(AND(PS77=1,OA78&lt;0),-1,1)*(DW78-$C$15)/($C$14-$C$15)*$C$12*$C$21-$C$33*MI78/BI$6 -  PS77*$C$33/$C$21,ES77/$C$19),MAX(FO$8:FO77)*-1)</f>
        <v>-0.37850168607206947</v>
      </c>
      <c r="FP78" s="61">
        <f t="shared" si="609"/>
        <v>2.8000000000000016</v>
      </c>
      <c r="FQ78" s="256">
        <f t="shared" si="610"/>
        <v>0</v>
      </c>
      <c r="FR78" s="256">
        <f t="shared" si="611"/>
        <v>2.7495000000000003</v>
      </c>
      <c r="FS78" s="256">
        <f t="shared" si="612"/>
        <v>2.7495000000000003</v>
      </c>
      <c r="FT78" s="256">
        <f t="shared" si="613"/>
        <v>2.7495000000000003</v>
      </c>
      <c r="FU78" s="256">
        <f t="shared" si="614"/>
        <v>2.7495000000000003</v>
      </c>
      <c r="FV78" s="256">
        <f t="shared" si="615"/>
        <v>2.7495000000000003</v>
      </c>
      <c r="FW78" s="256">
        <f t="shared" si="616"/>
        <v>2.7495000000000003</v>
      </c>
      <c r="FX78" s="256">
        <f t="shared" si="617"/>
        <v>0</v>
      </c>
      <c r="FY78" s="256">
        <f t="shared" si="618"/>
        <v>0</v>
      </c>
      <c r="FZ78" s="256">
        <f t="shared" si="619"/>
        <v>0</v>
      </c>
      <c r="GA78" s="256">
        <f t="shared" si="620"/>
        <v>0</v>
      </c>
      <c r="GB78" s="256">
        <f t="shared" si="621"/>
        <v>2.7495000000000003</v>
      </c>
      <c r="GC78" s="256">
        <f t="shared" si="622"/>
        <v>2.7495000000000003</v>
      </c>
      <c r="GD78" s="256">
        <f t="shared" si="623"/>
        <v>2.7495000000000003</v>
      </c>
      <c r="GE78" s="256">
        <f t="shared" si="624"/>
        <v>2.7495000000000003</v>
      </c>
      <c r="GF78" s="256">
        <f t="shared" si="625"/>
        <v>0</v>
      </c>
      <c r="GG78" s="256">
        <f t="shared" si="626"/>
        <v>0</v>
      </c>
      <c r="GH78" s="256">
        <f t="shared" si="627"/>
        <v>0</v>
      </c>
      <c r="GI78" s="256">
        <f t="shared" si="628"/>
        <v>0</v>
      </c>
      <c r="GJ78" s="256">
        <f t="shared" si="629"/>
        <v>0</v>
      </c>
      <c r="GK78" s="256">
        <f t="shared" si="630"/>
        <v>0</v>
      </c>
      <c r="GL78" s="61">
        <f t="shared" si="631"/>
        <v>2.8000000000000016</v>
      </c>
      <c r="GM78" s="57">
        <f t="shared" si="562"/>
        <v>0</v>
      </c>
      <c r="GN78" s="57">
        <f t="shared" si="563"/>
        <v>-3.0045118510728028</v>
      </c>
      <c r="GO78" s="57">
        <f t="shared" si="564"/>
        <v>-4.5889452597908091</v>
      </c>
      <c r="GP78" s="57">
        <f t="shared" si="565"/>
        <v>-6.0505430979233683</v>
      </c>
      <c r="GQ78" s="57">
        <f t="shared" si="566"/>
        <v>-7.1518578336400358</v>
      </c>
      <c r="GR78" s="57">
        <f t="shared" si="567"/>
        <v>-7.7660457399867457</v>
      </c>
      <c r="GS78" s="57">
        <f t="shared" si="568"/>
        <v>-8.1850091422177211</v>
      </c>
      <c r="GT78" s="57">
        <f t="shared" si="569"/>
        <v>0</v>
      </c>
      <c r="GU78" s="57">
        <f t="shared" si="570"/>
        <v>0</v>
      </c>
      <c r="GV78" s="57">
        <f t="shared" si="571"/>
        <v>0</v>
      </c>
      <c r="GW78" s="57">
        <f t="shared" si="572"/>
        <v>0</v>
      </c>
      <c r="GX78" s="57">
        <f t="shared" si="573"/>
        <v>-9.5249767404423658</v>
      </c>
      <c r="GY78" s="57">
        <f t="shared" si="574"/>
        <v>-10.562995757589956</v>
      </c>
      <c r="GZ78" s="57">
        <f t="shared" si="575"/>
        <v>-9.5157059367467962</v>
      </c>
      <c r="HA78" s="57">
        <f t="shared" si="576"/>
        <v>-9.0341414680831686</v>
      </c>
      <c r="HB78" s="57">
        <f t="shared" si="577"/>
        <v>-8.631339867243808</v>
      </c>
      <c r="HC78" s="57">
        <f t="shared" si="578"/>
        <v>-8.6325092870834421</v>
      </c>
      <c r="HD78" s="57">
        <f t="shared" si="579"/>
        <v>0</v>
      </c>
      <c r="HE78" s="57">
        <f t="shared" si="580"/>
        <v>0</v>
      </c>
      <c r="HF78" s="57">
        <f t="shared" si="581"/>
        <v>0</v>
      </c>
      <c r="HG78" s="57">
        <f t="shared" si="582"/>
        <v>0</v>
      </c>
      <c r="HH78" s="61">
        <f t="shared" si="632"/>
        <v>2.8000000000000016</v>
      </c>
      <c r="HI78" s="57">
        <f t="shared" si="633"/>
        <v>0</v>
      </c>
      <c r="HJ78" s="57">
        <f t="shared" si="634"/>
        <v>3.0045118510728028</v>
      </c>
      <c r="HK78" s="57">
        <f t="shared" si="635"/>
        <v>4.5889452597908091</v>
      </c>
      <c r="HL78" s="57">
        <f t="shared" si="636"/>
        <v>6.0505430979233683</v>
      </c>
      <c r="HM78" s="57">
        <f t="shared" si="637"/>
        <v>7.1518578336400358</v>
      </c>
      <c r="HN78" s="57">
        <f t="shared" si="638"/>
        <v>7.7660457399867457</v>
      </c>
      <c r="HO78" s="57">
        <f t="shared" si="639"/>
        <v>8.1850091422177211</v>
      </c>
      <c r="HP78" s="57">
        <f t="shared" si="640"/>
        <v>0</v>
      </c>
      <c r="HQ78" s="57">
        <f t="shared" si="641"/>
        <v>0</v>
      </c>
      <c r="HR78" s="57">
        <f t="shared" si="642"/>
        <v>0</v>
      </c>
      <c r="HS78" s="57">
        <f t="shared" si="643"/>
        <v>0</v>
      </c>
      <c r="HT78" s="57">
        <f t="shared" si="644"/>
        <v>9.5249767404423658</v>
      </c>
      <c r="HU78" s="57">
        <f t="shared" si="645"/>
        <v>10.562995757589956</v>
      </c>
      <c r="HV78" s="57">
        <f t="shared" si="646"/>
        <v>9.5157059367467962</v>
      </c>
      <c r="HW78" s="57">
        <f t="shared" si="647"/>
        <v>9.0341414680831686</v>
      </c>
      <c r="HX78" s="57">
        <f t="shared" si="648"/>
        <v>8.631339867243808</v>
      </c>
      <c r="HY78" s="57">
        <f t="shared" si="649"/>
        <v>8.6325092870834421</v>
      </c>
      <c r="HZ78" s="57">
        <f t="shared" si="650"/>
        <v>0</v>
      </c>
      <c r="IA78" s="57">
        <f t="shared" si="651"/>
        <v>0</v>
      </c>
      <c r="IB78" s="57">
        <f t="shared" si="652"/>
        <v>0</v>
      </c>
      <c r="IC78" s="57">
        <f t="shared" si="653"/>
        <v>0</v>
      </c>
      <c r="ID78" s="61">
        <f t="shared" si="654"/>
        <v>2.8000000000000016</v>
      </c>
      <c r="IE78" s="57">
        <f t="shared" si="655"/>
        <v>0</v>
      </c>
      <c r="IF78" s="57">
        <f t="shared" si="656"/>
        <v>0</v>
      </c>
      <c r="IG78" s="57">
        <f t="shared" si="657"/>
        <v>0</v>
      </c>
      <c r="IH78" s="57">
        <f t="shared" si="658"/>
        <v>0</v>
      </c>
      <c r="II78" s="57">
        <f t="shared" si="659"/>
        <v>0</v>
      </c>
      <c r="IJ78" s="57">
        <f t="shared" si="660"/>
        <v>0</v>
      </c>
      <c r="IK78" s="57">
        <f t="shared" si="661"/>
        <v>0</v>
      </c>
      <c r="IL78" s="57">
        <f t="shared" si="662"/>
        <v>0</v>
      </c>
      <c r="IM78" s="57">
        <f t="shared" si="663"/>
        <v>0</v>
      </c>
      <c r="IN78" s="57">
        <f t="shared" si="664"/>
        <v>0</v>
      </c>
      <c r="IO78" s="57">
        <f t="shared" si="665"/>
        <v>0</v>
      </c>
      <c r="IP78" s="57">
        <f t="shared" si="666"/>
        <v>0</v>
      </c>
      <c r="IQ78" s="57">
        <f t="shared" si="667"/>
        <v>0</v>
      </c>
      <c r="IR78" s="57">
        <f t="shared" si="668"/>
        <v>0</v>
      </c>
      <c r="IS78" s="57">
        <f t="shared" si="669"/>
        <v>0</v>
      </c>
      <c r="IT78" s="57">
        <f t="shared" si="670"/>
        <v>0</v>
      </c>
      <c r="IU78" s="57">
        <f t="shared" si="671"/>
        <v>0</v>
      </c>
      <c r="IV78" s="57">
        <f t="shared" si="672"/>
        <v>0</v>
      </c>
      <c r="IW78" s="57">
        <f t="shared" si="673"/>
        <v>0</v>
      </c>
      <c r="IX78" s="57">
        <f t="shared" si="674"/>
        <v>0</v>
      </c>
      <c r="IY78" s="57">
        <f t="shared" si="675"/>
        <v>0</v>
      </c>
      <c r="IZ78" s="61">
        <f t="shared" si="676"/>
        <v>2.8000000000000016</v>
      </c>
      <c r="JA78" s="256" t="e">
        <f t="shared" si="773"/>
        <v>#N/A</v>
      </c>
      <c r="JB78" s="256" t="e">
        <f t="shared" si="774"/>
        <v>#N/A</v>
      </c>
      <c r="JC78" s="256" t="e">
        <f t="shared" si="775"/>
        <v>#N/A</v>
      </c>
      <c r="JD78" s="256" t="e">
        <f t="shared" si="776"/>
        <v>#N/A</v>
      </c>
      <c r="JE78" s="256" t="e">
        <f t="shared" si="777"/>
        <v>#N/A</v>
      </c>
      <c r="JF78" s="256" t="e">
        <f t="shared" si="778"/>
        <v>#N/A</v>
      </c>
      <c r="JG78" s="256" t="e">
        <f t="shared" si="779"/>
        <v>#N/A</v>
      </c>
      <c r="JH78" s="256" t="e">
        <f t="shared" si="780"/>
        <v>#N/A</v>
      </c>
      <c r="JI78" s="256" t="e">
        <f t="shared" si="781"/>
        <v>#N/A</v>
      </c>
      <c r="JJ78" s="256" t="e">
        <f t="shared" si="782"/>
        <v>#N/A</v>
      </c>
      <c r="JK78" s="256" t="e">
        <f t="shared" si="783"/>
        <v>#N/A</v>
      </c>
      <c r="JL78" s="256" t="e">
        <f t="shared" si="784"/>
        <v>#N/A</v>
      </c>
      <c r="JM78" s="256" t="e">
        <f t="shared" si="785"/>
        <v>#N/A</v>
      </c>
      <c r="JN78" s="256" t="e">
        <f t="shared" si="786"/>
        <v>#N/A</v>
      </c>
      <c r="JO78" s="256" t="e">
        <f t="shared" si="787"/>
        <v>#N/A</v>
      </c>
      <c r="JP78" s="256" t="e">
        <f t="shared" si="788"/>
        <v>#N/A</v>
      </c>
      <c r="JQ78" s="256" t="e">
        <f t="shared" si="789"/>
        <v>#N/A</v>
      </c>
      <c r="JR78" s="256" t="e">
        <f t="shared" si="790"/>
        <v>#N/A</v>
      </c>
      <c r="JS78" s="256" t="e">
        <f t="shared" si="791"/>
        <v>#N/A</v>
      </c>
      <c r="JT78" s="256" t="e">
        <f t="shared" si="792"/>
        <v>#N/A</v>
      </c>
      <c r="JU78" s="256" t="e">
        <f t="shared" si="793"/>
        <v>#N/A</v>
      </c>
      <c r="JV78" s="61">
        <f t="shared" si="677"/>
        <v>2.8000000000000016</v>
      </c>
      <c r="JW78" s="46">
        <f t="shared" si="678"/>
        <v>0</v>
      </c>
      <c r="JX78" s="46">
        <f t="shared" si="679"/>
        <v>0</v>
      </c>
      <c r="JY78" s="46">
        <f t="shared" si="680"/>
        <v>0</v>
      </c>
      <c r="JZ78" s="46">
        <f t="shared" si="681"/>
        <v>0</v>
      </c>
      <c r="KA78" s="46">
        <f t="shared" si="682"/>
        <v>0</v>
      </c>
      <c r="KB78" s="46">
        <f t="shared" si="683"/>
        <v>0</v>
      </c>
      <c r="KC78" s="46">
        <f t="shared" si="684"/>
        <v>0</v>
      </c>
      <c r="KD78" s="46">
        <f t="shared" si="685"/>
        <v>0</v>
      </c>
      <c r="KE78" s="46">
        <f t="shared" si="686"/>
        <v>0</v>
      </c>
      <c r="KF78" s="46">
        <f t="shared" si="687"/>
        <v>0</v>
      </c>
      <c r="KG78" s="46">
        <f t="shared" si="688"/>
        <v>0</v>
      </c>
      <c r="KH78" s="46">
        <f t="shared" si="689"/>
        <v>0</v>
      </c>
      <c r="KI78" s="46">
        <f t="shared" si="690"/>
        <v>0</v>
      </c>
      <c r="KJ78" s="46">
        <f t="shared" si="691"/>
        <v>0</v>
      </c>
      <c r="KK78" s="46">
        <f t="shared" si="692"/>
        <v>0</v>
      </c>
      <c r="KL78" s="46">
        <f t="shared" si="693"/>
        <v>0</v>
      </c>
      <c r="KM78" s="46">
        <f t="shared" si="694"/>
        <v>0</v>
      </c>
      <c r="KN78" s="46">
        <f t="shared" si="695"/>
        <v>0</v>
      </c>
      <c r="KO78" s="46">
        <f t="shared" si="696"/>
        <v>0</v>
      </c>
      <c r="KP78" s="46">
        <f t="shared" si="697"/>
        <v>0</v>
      </c>
      <c r="KQ78" s="46">
        <f t="shared" si="698"/>
        <v>0</v>
      </c>
      <c r="KR78" s="61">
        <f t="shared" si="699"/>
        <v>2.8000000000000016</v>
      </c>
      <c r="KS78" s="1">
        <f t="shared" si="700"/>
        <v>1</v>
      </c>
      <c r="KT78" s="1">
        <f t="shared" si="701"/>
        <v>0</v>
      </c>
      <c r="KU78" s="1">
        <f t="shared" si="702"/>
        <v>0</v>
      </c>
      <c r="KV78" s="1">
        <f t="shared" si="703"/>
        <v>0</v>
      </c>
      <c r="KW78" s="1">
        <f t="shared" si="704"/>
        <v>0</v>
      </c>
      <c r="KX78" s="1">
        <f t="shared" si="705"/>
        <v>0</v>
      </c>
      <c r="KY78" s="1">
        <f t="shared" si="706"/>
        <v>0</v>
      </c>
      <c r="KZ78" s="1">
        <f t="shared" si="707"/>
        <v>1</v>
      </c>
      <c r="LA78" s="1">
        <f t="shared" si="708"/>
        <v>1</v>
      </c>
      <c r="LB78" s="1">
        <f t="shared" si="709"/>
        <v>1</v>
      </c>
      <c r="LC78" s="1">
        <f t="shared" si="710"/>
        <v>1</v>
      </c>
      <c r="LD78" s="1">
        <f t="shared" si="711"/>
        <v>0</v>
      </c>
      <c r="LE78" s="1">
        <f t="shared" si="712"/>
        <v>0</v>
      </c>
      <c r="LF78" s="1">
        <f t="shared" si="713"/>
        <v>0</v>
      </c>
      <c r="LG78" s="1">
        <f t="shared" si="714"/>
        <v>0</v>
      </c>
      <c r="LH78" s="1">
        <f t="shared" si="715"/>
        <v>1</v>
      </c>
      <c r="LI78" s="1">
        <f t="shared" si="716"/>
        <v>1</v>
      </c>
      <c r="LJ78" s="1">
        <f t="shared" si="717"/>
        <v>1</v>
      </c>
      <c r="LK78" s="1">
        <f t="shared" si="718"/>
        <v>1</v>
      </c>
      <c r="LL78" s="1">
        <f t="shared" si="719"/>
        <v>1</v>
      </c>
      <c r="LM78" s="1">
        <f t="shared" si="720"/>
        <v>1</v>
      </c>
      <c r="LN78" s="61">
        <f t="shared" si="721"/>
        <v>2.8000000000000016</v>
      </c>
      <c r="LO78" s="57">
        <f t="shared" si="722"/>
        <v>0</v>
      </c>
      <c r="LP78" s="57">
        <f t="shared" si="723"/>
        <v>13.369137438148758</v>
      </c>
      <c r="LQ78" s="57">
        <f t="shared" si="724"/>
        <v>11.955834135459824</v>
      </c>
      <c r="LR78" s="57">
        <f t="shared" si="725"/>
        <v>9.4572127188656676</v>
      </c>
      <c r="LS78" s="57">
        <f t="shared" si="726"/>
        <v>6.3167501541137874</v>
      </c>
      <c r="LT78" s="57">
        <f t="shared" si="727"/>
        <v>3.1133002237547229</v>
      </c>
      <c r="LU78" s="57">
        <f t="shared" si="728"/>
        <v>0.88975397719036686</v>
      </c>
      <c r="LV78" s="57">
        <f t="shared" si="729"/>
        <v>0</v>
      </c>
      <c r="LW78" s="57">
        <f t="shared" si="730"/>
        <v>0</v>
      </c>
      <c r="LX78" s="57">
        <f t="shared" si="731"/>
        <v>0</v>
      </c>
      <c r="LY78" s="57">
        <f t="shared" si="732"/>
        <v>0</v>
      </c>
      <c r="LZ78" s="57">
        <f t="shared" si="733"/>
        <v>6.7130896738958139</v>
      </c>
      <c r="MA78" s="57">
        <f t="shared" si="734"/>
        <v>3.4465156674279118</v>
      </c>
      <c r="MB78" s="57">
        <f t="shared" si="735"/>
        <v>1.5894453681696901</v>
      </c>
      <c r="MC78" s="57">
        <f t="shared" si="736"/>
        <v>0.73552790030649162</v>
      </c>
      <c r="MD78" s="57">
        <f t="shared" si="737"/>
        <v>2.1273952139391761E-2</v>
      </c>
      <c r="ME78" s="57">
        <f t="shared" si="738"/>
        <v>2.3347585252524949E-2</v>
      </c>
      <c r="MF78" s="57">
        <f t="shared" si="739"/>
        <v>0</v>
      </c>
      <c r="MG78" s="57">
        <f t="shared" si="740"/>
        <v>0</v>
      </c>
      <c r="MH78" s="57">
        <f t="shared" si="741"/>
        <v>0</v>
      </c>
      <c r="MI78" s="57">
        <f t="shared" si="742"/>
        <v>0</v>
      </c>
      <c r="MJ78" s="61">
        <f t="shared" si="743"/>
        <v>2.8000000000000016</v>
      </c>
      <c r="MK78" s="57" t="e">
        <f t="shared" si="583"/>
        <v>#N/A</v>
      </c>
      <c r="ML78" s="57" t="e">
        <f t="shared" si="794"/>
        <v>#N/A</v>
      </c>
      <c r="MM78" s="57" t="e">
        <f t="shared" si="795"/>
        <v>#N/A</v>
      </c>
      <c r="MN78" s="57" t="e">
        <f t="shared" si="796"/>
        <v>#N/A</v>
      </c>
      <c r="MO78" s="57" t="e">
        <f t="shared" si="797"/>
        <v>#N/A</v>
      </c>
      <c r="MP78" s="57" t="e">
        <f t="shared" si="798"/>
        <v>#N/A</v>
      </c>
      <c r="MQ78" s="57" t="e">
        <f t="shared" si="799"/>
        <v>#N/A</v>
      </c>
      <c r="MR78" s="57" t="e">
        <f t="shared" si="800"/>
        <v>#N/A</v>
      </c>
      <c r="MS78" s="57" t="e">
        <f t="shared" si="801"/>
        <v>#N/A</v>
      </c>
      <c r="MT78" s="57" t="e">
        <f t="shared" si="802"/>
        <v>#N/A</v>
      </c>
      <c r="MU78" s="57" t="e">
        <f t="shared" si="803"/>
        <v>#N/A</v>
      </c>
      <c r="MV78" s="57" t="e">
        <f t="shared" si="804"/>
        <v>#N/A</v>
      </c>
      <c r="MW78" s="57" t="e">
        <f t="shared" si="805"/>
        <v>#N/A</v>
      </c>
      <c r="MX78" s="57" t="e">
        <f t="shared" si="806"/>
        <v>#N/A</v>
      </c>
      <c r="MY78" s="57" t="e">
        <f t="shared" si="807"/>
        <v>#N/A</v>
      </c>
      <c r="MZ78" s="57" t="e">
        <f t="shared" si="808"/>
        <v>#N/A</v>
      </c>
      <c r="NA78" s="57" t="e">
        <f t="shared" si="809"/>
        <v>#N/A</v>
      </c>
      <c r="NB78" s="57" t="e">
        <f t="shared" si="810"/>
        <v>#N/A</v>
      </c>
      <c r="NC78" s="57" t="e">
        <f t="shared" si="811"/>
        <v>#N/A</v>
      </c>
      <c r="ND78" s="57" t="e">
        <f t="shared" si="812"/>
        <v>#N/A</v>
      </c>
      <c r="NE78" s="57" t="e">
        <f t="shared" si="813"/>
        <v>#N/A</v>
      </c>
      <c r="NF78" s="61">
        <f t="shared" si="744"/>
        <v>2.8000000000000016</v>
      </c>
      <c r="NG78" s="256">
        <f>IF(OY77=0,MIN('Drive Train'!$F$35-FQ77*$C$19*'Drive Train'!$F$39,NG77+$C$39)-$C$7,IF(LO77-1&lt;=0,0,IF($C$37=Motors!$C$30,MAX(MAX(NG$8:NG77)*-1,NG77-$C$39),MAX(0,MAX(NG$8:NG77)*-1,NG77-$C$39))))</f>
        <v>0</v>
      </c>
      <c r="NH78" s="256">
        <f>IF(OZ77=0,MIN('Drive Train'!$F$35-FR77*$C$19*'Drive Train'!$F$39,NH77+$C$39)-$C$7,IF(LP77-1&lt;=0,0,IF($C$37=Motors!$C$30,MAX(MAX(NH$8:NH77)*-1,NH77-$C$39),MAX(0,MAX(NH$8:NH77)*-1,NH77-$C$39))))</f>
        <v>0</v>
      </c>
      <c r="NI78" s="256">
        <f>IF(PA77=0,MIN('Drive Train'!$F$35-FS77*$C$19*'Drive Train'!$F$39,NI77+$C$39)-$C$7,IF(LQ77-1&lt;=0,0,IF($C$37=Motors!$C$30,MAX(MAX(NI$8:NI77)*-1,NI77-$C$39),MAX(0,MAX(NI$8:NI77)*-1,NI77-$C$39))))</f>
        <v>0</v>
      </c>
      <c r="NJ78" s="256">
        <f>IF(PB77=0,MIN('Drive Train'!$F$35-FT77*$C$19*'Drive Train'!$F$39,NJ77+$C$39)-$C$7,IF(LR77-1&lt;=0,0,IF($C$37=Motors!$C$30,MAX(MAX(NJ$8:NJ77)*-1,NJ77-$C$39),MAX(0,MAX(NJ$8:NJ77)*-1,NJ77-$C$39))))</f>
        <v>0</v>
      </c>
      <c r="NK78" s="256">
        <f>IF(PC77=0,MIN('Drive Train'!$F$35-FU77*$C$19*'Drive Train'!$F$39,NK77+$C$39)-$C$7,IF(LS77-1&lt;=0,0,IF($C$37=Motors!$C$30,MAX(MAX(NK$8:NK77)*-1,NK77-$C$39),MAX(0,MAX(NK$8:NK77)*-1,NK77-$C$39))))</f>
        <v>0</v>
      </c>
      <c r="NL78" s="256">
        <f>IF(PD77=0,MIN('Drive Train'!$F$35-FV77*$C$19*'Drive Train'!$F$39,NL77+$C$39)-$C$7,IF(LT77-1&lt;=0,0,IF($C$37=Motors!$C$30,MAX(MAX(NL$8:NL77)*-1,NL77-$C$39),MAX(0,MAX(NL$8:NL77)*-1,NL77-$C$39))))</f>
        <v>0</v>
      </c>
      <c r="NM78" s="256">
        <f>IF(PE77=0,MIN('Drive Train'!$F$35-FW77*$C$19*'Drive Train'!$F$39,NM77+$C$39)-$C$7,IF(LU77-1&lt;=0,0,IF($C$37=Motors!$C$30,MAX(MAX(NM$8:NM77)*-1,NM77-$C$39),MAX(0,MAX(NM$8:NM77)*-1,NM77-$C$39))))</f>
        <v>0</v>
      </c>
      <c r="NN78" s="256">
        <f>IF(PF77=0,MIN('Drive Train'!$F$35-FX77*$C$19*'Drive Train'!$F$39,NN77+$C$39)-$C$7,IF(LV77-1&lt;=0,0,IF($C$37=Motors!$C$30,MAX(MAX(NN$8:NN77)*-1,NN77-$C$39),MAX(0,MAX(NN$8:NN77)*-1,NN77-$C$39))))</f>
        <v>0</v>
      </c>
      <c r="NO78" s="256">
        <f>IF(PG77=0,MIN('Drive Train'!$F$35-FY77*$C$19*'Drive Train'!$F$39,NO77+$C$39)-$C$7,IF(LW77-1&lt;=0,0,IF($C$37=Motors!$C$30,MAX(MAX(NO$8:NO77)*-1,NO77-$C$39),MAX(0,MAX(NO$8:NO77)*-1,NO77-$C$39))))</f>
        <v>0</v>
      </c>
      <c r="NP78" s="256">
        <f>IF(PH77=0,MIN('Drive Train'!$F$35-FZ77*$C$19*'Drive Train'!$F$39,NP77+$C$39)-$C$7,IF(LX77-1&lt;=0,0,IF($C$37=Motors!$C$30,MAX(MAX(NP$8:NP77)*-1,NP77-$C$39),MAX(0,MAX(NP$8:NP77)*-1,NP77-$C$39))))</f>
        <v>0</v>
      </c>
      <c r="NQ78" s="256">
        <f>IF(PI77=0,MIN('Drive Train'!$F$35-GA77*$C$19*'Drive Train'!$F$39,NQ77+$C$39)-$C$7,IF(LY77-1&lt;=0,0,IF($C$37=Motors!$C$30,MAX(MAX(NQ$8:NQ77)*-1,NQ77-$C$39),MAX(0,MAX(NQ$8:NQ77)*-1,NQ77-$C$39))))</f>
        <v>0</v>
      </c>
      <c r="NR78" s="256">
        <f>IF(PJ77=0,MIN('Drive Train'!$F$35-GB77*$C$19*'Drive Train'!$F$39,NR77+$C$39)-$C$7,IF(LZ77-1&lt;=0,0,IF($C$37=Motors!$C$30,MAX(MAX(NR$8:NR77)*-1,NR77-$C$39),MAX(0,MAX(NR$8:NR77)*-1,NR77-$C$39))))</f>
        <v>0</v>
      </c>
      <c r="NS78" s="256">
        <f>IF(PK77=0,MIN('Drive Train'!$F$35-GC77*$C$19*'Drive Train'!$F$39,NS77+$C$39)-$C$7,IF(MA77-1&lt;=0,0,IF($C$37=Motors!$C$30,MAX(MAX(NS$8:NS77)*-1,NS77-$C$39),MAX(0,MAX(NS$8:NS77)*-1,NS77-$C$39))))</f>
        <v>0</v>
      </c>
      <c r="NT78" s="256">
        <f>IF(PL77=0,MIN('Drive Train'!$F$35-GD77*$C$19*'Drive Train'!$F$39,NT77+$C$39)-$C$7,IF(MB77-1&lt;=0,0,IF($C$37=Motors!$C$30,MAX(MAX(NT$8:NT77)*-1,NT77-$C$39),MAX(0,MAX(NT$8:NT77)*-1,NT77-$C$39))))</f>
        <v>0</v>
      </c>
      <c r="NU78" s="256">
        <f>IF(PM77=0,MIN('Drive Train'!$F$35-GE77*$C$19*'Drive Train'!$F$39,NU77+$C$39)-$C$7,IF(MC77-1&lt;=0,0,IF($C$37=Motors!$C$30,MAX(MAX(NU$8:NU77)*-1,NU77-$C$39),MAX(0,MAX(NU$8:NU77)*-1,NU77-$C$39))))</f>
        <v>0</v>
      </c>
      <c r="NV78" s="256">
        <f>IF(PN77=0,MIN('Drive Train'!$F$35-GF77*$C$19*'Drive Train'!$F$39,NV77+$C$39)-$C$7,IF(MD77-1&lt;=0,0,IF($C$37=Motors!$C$30,MAX(MAX(NV$8:NV77)*-1,NV77-$C$39),MAX(0,MAX(NV$8:NV77)*-1,NV77-$C$39))))</f>
        <v>0</v>
      </c>
      <c r="NW78" s="256">
        <f>IF(PO77=0,MIN('Drive Train'!$F$35-GG77*$C$19*'Drive Train'!$F$39,NW77+$C$39)-$C$7,IF(ME77-1&lt;=0,0,IF($C$37=Motors!$C$30,MAX(MAX(NW$8:NW77)*-1,NW77-$C$39),MAX(0,MAX(NW$8:NW77)*-1,NW77-$C$39))))</f>
        <v>0</v>
      </c>
      <c r="NX78" s="256">
        <f>IF(PP77=0,MIN('Drive Train'!$F$35-GH77*$C$19*'Drive Train'!$F$39,NX77+$C$39)-$C$7,IF(MF77-1&lt;=0,0,IF($C$37=Motors!$C$30,MAX(MAX(NX$8:NX77)*-1,NX77-$C$39),MAX(0,MAX(NX$8:NX77)*-1,NX77-$C$39))))</f>
        <v>0</v>
      </c>
      <c r="NY78" s="256">
        <f>IF(PQ77=0,MIN('Drive Train'!$F$35-GI77*$C$19*'Drive Train'!$F$39,NY77+$C$39)-$C$7,IF(MG77-1&lt;=0,0,IF($C$37=Motors!$C$30,MAX(MAX(NY$8:NY77)*-1,NY77-$C$39),MAX(0,MAX(NY$8:NY77)*-1,NY77-$C$39))))</f>
        <v>0</v>
      </c>
      <c r="NZ78" s="256">
        <f>IF(PR77=0,MIN('Drive Train'!$F$35-GJ77*$C$19*'Drive Train'!$F$39,NZ77+$C$39)-$C$7,IF(MH77-1&lt;=0,0,IF($C$37=Motors!$C$30,MAX(MAX(NZ$8:NZ77)*-1,NZ77-$C$39),MAX(0,MAX(NZ$8:NZ77)*-1,NZ77-$C$39))))</f>
        <v>0</v>
      </c>
      <c r="OA78" s="256">
        <f>IF(PS77=0,MIN('Drive Train'!$F$35-GK77*$C$19*'Drive Train'!$F$39,OA77+$C$39)-$C$7,IF(MI77-1&lt;=0,0,IF($C$37=Motors!$C$30,MAX(MAX(OA$8:OA77)*-1,OA77-$C$39),MAX(0,MAX(OA$8:OA77)*-1,OA77-$C$39))))</f>
        <v>0</v>
      </c>
      <c r="OB78" s="61">
        <f t="shared" si="745"/>
        <v>2.8000000000000016</v>
      </c>
      <c r="OC78" s="256">
        <f>'Drive Train'!$F$35-(FQ78*$C$13)*$C$19*'Drive Train'!$F$39</f>
        <v>12.4</v>
      </c>
      <c r="OD78" s="256">
        <f>'Drive Train'!$F$35-(FR78*$C$13)*$C$19*'Drive Train'!$F$39</f>
        <v>12.23503</v>
      </c>
      <c r="OE78" s="256">
        <f>'Drive Train'!$F$35-(FS78*$C$13)*$C$19*'Drive Train'!$F$39</f>
        <v>12.23503</v>
      </c>
      <c r="OF78" s="256">
        <f>'Drive Train'!$F$35-(FT78*$C$13)*$C$19*'Drive Train'!$F$39</f>
        <v>12.23503</v>
      </c>
      <c r="OG78" s="256">
        <f>'Drive Train'!$F$35-(FU78*$C$13)*$C$19*'Drive Train'!$F$39</f>
        <v>12.23503</v>
      </c>
      <c r="OH78" s="256">
        <f>'Drive Train'!$F$35-(FV78*$C$13)*$C$19*'Drive Train'!$F$39</f>
        <v>12.23503</v>
      </c>
      <c r="OI78" s="256">
        <f>'Drive Train'!$F$35-(FW78*$C$13)*$C$19*'Drive Train'!$F$39</f>
        <v>12.23503</v>
      </c>
      <c r="OJ78" s="256">
        <f>'Drive Train'!$F$35-(FX78*$C$13)*$C$19*'Drive Train'!$F$39</f>
        <v>12.4</v>
      </c>
      <c r="OK78" s="256">
        <f>'Drive Train'!$F$35-(FY78*$C$13)*$C$19*'Drive Train'!$F$39</f>
        <v>12.4</v>
      </c>
      <c r="OL78" s="256">
        <f>'Drive Train'!$F$35-(FZ78*$C$13)*$C$19*'Drive Train'!$F$39</f>
        <v>12.4</v>
      </c>
      <c r="OM78" s="256">
        <f>'Drive Train'!$F$35-(GA78*$C$13)*$C$19*'Drive Train'!$F$39</f>
        <v>12.4</v>
      </c>
      <c r="ON78" s="256">
        <f>'Drive Train'!$F$35-(GB78*$C$13)*$C$19*'Drive Train'!$F$39</f>
        <v>12.23503</v>
      </c>
      <c r="OO78" s="256">
        <f>'Drive Train'!$F$35-(GC78*$C$13)*$C$19*'Drive Train'!$F$39</f>
        <v>12.23503</v>
      </c>
      <c r="OP78" s="256">
        <f>'Drive Train'!$F$35-(GD78*$C$13)*$C$19*'Drive Train'!$F$39</f>
        <v>12.23503</v>
      </c>
      <c r="OQ78" s="256">
        <f>'Drive Train'!$F$35-(GE78*$C$13)*$C$19*'Drive Train'!$F$39</f>
        <v>12.23503</v>
      </c>
      <c r="OR78" s="256">
        <f>'Drive Train'!$F$35-(GF78*$C$13)*$C$19*'Drive Train'!$F$39</f>
        <v>12.4</v>
      </c>
      <c r="OS78" s="256">
        <f>'Drive Train'!$F$35-(GG78*$C$13)*$C$19*'Drive Train'!$F$39</f>
        <v>12.4</v>
      </c>
      <c r="OT78" s="256">
        <f>'Drive Train'!$F$35-(GH78*$C$13)*$C$19*'Drive Train'!$F$39</f>
        <v>12.4</v>
      </c>
      <c r="OU78" s="256">
        <f>'Drive Train'!$F$35-(GI78*$C$13)*$C$19*'Drive Train'!$F$39</f>
        <v>12.4</v>
      </c>
      <c r="OV78" s="256">
        <f>'Drive Train'!$F$35-(GJ78*$C$13)*$C$19*'Drive Train'!$F$39</f>
        <v>12.4</v>
      </c>
      <c r="OW78" s="256">
        <f>'Drive Train'!$F$35-(GK78*$C$13)*$C$19*'Drive Train'!$F$39</f>
        <v>12.4</v>
      </c>
      <c r="OX78" s="61">
        <f t="shared" si="746"/>
        <v>2.8000000000000016</v>
      </c>
      <c r="OY78" s="1">
        <f>IF(PU78&gt;='Drive Train'!$F$29,1,0)</f>
        <v>1</v>
      </c>
      <c r="OZ78" s="1">
        <f>IF(PV78&gt;='Drive Train'!$F$29,1,0)</f>
        <v>1</v>
      </c>
      <c r="PA78" s="1">
        <f>IF(PW78&gt;='Drive Train'!$F$29,1,0)</f>
        <v>1</v>
      </c>
      <c r="PB78" s="1">
        <f>IF(PX78&gt;='Drive Train'!$F$29,1,0)</f>
        <v>1</v>
      </c>
      <c r="PC78" s="1">
        <f>IF(PY78&gt;='Drive Train'!$F$29,1,0)</f>
        <v>1</v>
      </c>
      <c r="PD78" s="1">
        <f>IF(PZ78&gt;='Drive Train'!$F$29,1,0)</f>
        <v>1</v>
      </c>
      <c r="PE78" s="1">
        <f>IF(QA78&gt;='Drive Train'!$F$29,1,0)</f>
        <v>1</v>
      </c>
      <c r="PF78" s="1">
        <f>IF(QB78&gt;='Drive Train'!$F$29,1,0)</f>
        <v>1</v>
      </c>
      <c r="PG78" s="1">
        <f>IF(QC78&gt;='Drive Train'!$F$29,1,0)</f>
        <v>1</v>
      </c>
      <c r="PH78" s="1">
        <f>IF(QD78&gt;='Drive Train'!$F$29,1,0)</f>
        <v>1</v>
      </c>
      <c r="PI78" s="1">
        <f>IF(QE78&gt;='Drive Train'!$F$29,1,0)</f>
        <v>1</v>
      </c>
      <c r="PJ78" s="1">
        <f>IF(QF78&gt;='Drive Train'!$F$29,1,0)</f>
        <v>1</v>
      </c>
      <c r="PK78" s="1">
        <f>IF(QG78&gt;='Drive Train'!$F$29,1,0)</f>
        <v>1</v>
      </c>
      <c r="PL78" s="1">
        <f>IF(QH78&gt;='Drive Train'!$F$29,1,0)</f>
        <v>1</v>
      </c>
      <c r="PM78" s="1">
        <f>IF(QI78&gt;='Drive Train'!$F$29,1,0)</f>
        <v>1</v>
      </c>
      <c r="PN78" s="1">
        <f>IF(QJ78&gt;='Drive Train'!$F$29,1,0)</f>
        <v>1</v>
      </c>
      <c r="PO78" s="1">
        <f>IF(QK78&gt;='Drive Train'!$F$29,1,0)</f>
        <v>1</v>
      </c>
      <c r="PP78" s="1">
        <f>IF(QL78&gt;='Drive Train'!$F$29,1,0)</f>
        <v>1</v>
      </c>
      <c r="PQ78" s="1">
        <f>IF(QM78&gt;='Drive Train'!$F$29,1,0)</f>
        <v>1</v>
      </c>
      <c r="PR78" s="1">
        <f>IF(QN78&gt;='Drive Train'!$F$29,1,0)</f>
        <v>1</v>
      </c>
      <c r="PS78" s="1">
        <f>IF(QO78&gt;='Drive Train'!$F$29,1,0)</f>
        <v>1</v>
      </c>
      <c r="PT78" s="253">
        <f t="shared" si="747"/>
        <v>2.8000000000000016</v>
      </c>
      <c r="PU78" s="57">
        <f t="shared" si="748"/>
        <v>21.503653617944718</v>
      </c>
      <c r="PV78" s="57">
        <f t="shared" si="749"/>
        <v>28.113510014815631</v>
      </c>
      <c r="PW78" s="57">
        <f t="shared" si="750"/>
        <v>31.625565445849404</v>
      </c>
      <c r="PX78" s="57">
        <f t="shared" si="751"/>
        <v>31.933763790216201</v>
      </c>
      <c r="PY78" s="57">
        <f t="shared" si="752"/>
        <v>29.946021941760161</v>
      </c>
      <c r="PZ78" s="57">
        <f t="shared" si="753"/>
        <v>26.549763224675829</v>
      </c>
      <c r="QA78" s="57">
        <f t="shared" si="754"/>
        <v>23.753618736203261</v>
      </c>
      <c r="QB78" s="57">
        <f t="shared" si="755"/>
        <v>21.24285190115814</v>
      </c>
      <c r="QC78" s="57">
        <f t="shared" si="756"/>
        <v>19.808555857554829</v>
      </c>
      <c r="QD78" s="57">
        <f t="shared" si="757"/>
        <v>18.746947025028113</v>
      </c>
      <c r="QE78" s="57">
        <f t="shared" si="758"/>
        <v>17.929325619771099</v>
      </c>
      <c r="QF78" s="57">
        <f t="shared" si="759"/>
        <v>21.438321577166953</v>
      </c>
      <c r="QG78" s="57">
        <f t="shared" si="760"/>
        <v>21.996073021022049</v>
      </c>
      <c r="QH78" s="57">
        <f t="shared" si="761"/>
        <v>21.773000272689895</v>
      </c>
      <c r="QI78" s="57">
        <f t="shared" si="762"/>
        <v>21.68076383340108</v>
      </c>
      <c r="QJ78" s="57">
        <f t="shared" si="763"/>
        <v>21.357110719625187</v>
      </c>
      <c r="QK78" s="57">
        <f t="shared" si="764"/>
        <v>21.797681488191348</v>
      </c>
      <c r="QL78" s="57">
        <f t="shared" si="765"/>
        <v>21.60815940220062</v>
      </c>
      <c r="QM78" s="57">
        <f t="shared" si="766"/>
        <v>21.794853544062796</v>
      </c>
      <c r="QN78" s="57">
        <f t="shared" si="767"/>
        <v>21.444570787492751</v>
      </c>
      <c r="QO78" s="57">
        <f t="shared" si="768"/>
        <v>21.450297293645665</v>
      </c>
      <c r="QP78" s="61">
        <f t="shared" si="769"/>
        <v>2.8000000000000016</v>
      </c>
      <c r="QQ78" s="57">
        <f t="shared" si="584"/>
        <v>0</v>
      </c>
      <c r="QR78" s="57">
        <f t="shared" si="585"/>
        <v>3.4695548865589357E-2</v>
      </c>
      <c r="QS78" s="57">
        <f t="shared" si="586"/>
        <v>3.4695548865589357E-2</v>
      </c>
      <c r="QT78" s="57">
        <f t="shared" si="587"/>
        <v>3.4695548865589357E-2</v>
      </c>
      <c r="QU78" s="57">
        <f t="shared" si="588"/>
        <v>3.4695548865589357E-2</v>
      </c>
      <c r="QV78" s="57">
        <f t="shared" si="589"/>
        <v>3.4695548865589357E-2</v>
      </c>
      <c r="QW78" s="57">
        <f t="shared" si="590"/>
        <v>3.4695548865589357E-2</v>
      </c>
      <c r="QX78" s="57">
        <f t="shared" si="591"/>
        <v>0</v>
      </c>
      <c r="QY78" s="57">
        <f t="shared" si="592"/>
        <v>0</v>
      </c>
      <c r="QZ78" s="57">
        <f t="shared" si="593"/>
        <v>0</v>
      </c>
      <c r="RA78" s="57">
        <f t="shared" si="594"/>
        <v>0</v>
      </c>
      <c r="RB78" s="57">
        <f t="shared" si="595"/>
        <v>3.4695548865589357E-2</v>
      </c>
      <c r="RC78" s="57">
        <f t="shared" si="596"/>
        <v>3.4695548865589357E-2</v>
      </c>
      <c r="RD78" s="57">
        <f t="shared" si="597"/>
        <v>3.4695548865589357E-2</v>
      </c>
      <c r="RE78" s="57">
        <f t="shared" si="598"/>
        <v>3.4695548865589357E-2</v>
      </c>
      <c r="RF78" s="57">
        <f t="shared" si="599"/>
        <v>0</v>
      </c>
      <c r="RG78" s="57">
        <f t="shared" si="600"/>
        <v>0</v>
      </c>
      <c r="RH78" s="57">
        <f t="shared" si="601"/>
        <v>0</v>
      </c>
      <c r="RI78" s="57">
        <f t="shared" si="602"/>
        <v>0</v>
      </c>
      <c r="RJ78" s="57">
        <f t="shared" si="603"/>
        <v>0</v>
      </c>
      <c r="RK78" s="57">
        <f t="shared" si="604"/>
        <v>0</v>
      </c>
      <c r="RL78" s="61">
        <f t="shared" si="770"/>
        <v>2.8000000000000016</v>
      </c>
      <c r="RM78" s="2">
        <f>IF(AND(LO78&gt;=LO$6*'Drive Train'!$AA$52,LO78&lt;=LO$6*'Drive Train'!$AA$53,KS78=0,JW78=0,EU78&gt;0),$C$17,0)</f>
        <v>0</v>
      </c>
      <c r="RN78" s="2">
        <f>IF(AND(LP78&gt;=LP$6*'Drive Train'!$AA$52,LP78&lt;=LP$6*'Drive Train'!$AA$53,KT78=0,JX78=0,EV78&gt;0),$C$17,0)</f>
        <v>0</v>
      </c>
      <c r="RO78" s="2">
        <f>IF(AND(LQ78&gt;=LQ$6*'Drive Train'!$AA$52,LQ78&lt;=LQ$6*'Drive Train'!$AA$53,KU78=0,JY78=0,EW78&gt;0),$C$17,0)</f>
        <v>0</v>
      </c>
      <c r="RP78" s="2">
        <f>IF(AND(LR78&gt;=LR$6*'Drive Train'!$AA$52,LR78&lt;=LR$6*'Drive Train'!$AA$53,KV78=0,JZ78=0,EX78&gt;0),$C$17,0)</f>
        <v>0</v>
      </c>
      <c r="RQ78" s="2">
        <f>IF(AND(LS78&gt;=LS$6*'Drive Train'!$AA$52,LS78&lt;=LS$6*'Drive Train'!$AA$53,KW78=0,KA78=0,EY78&gt;0),$C$17,0)</f>
        <v>0</v>
      </c>
      <c r="RR78" s="2">
        <f>IF(AND(LT78&gt;=LT$6*'Drive Train'!$AA$52,LT78&lt;=LT$6*'Drive Train'!$AA$53,KX78=0,KB78=0,EZ78&gt;0),$C$17,0)</f>
        <v>0</v>
      </c>
      <c r="RS78" s="2">
        <f>IF(AND(LU78&gt;=LU$6*'Drive Train'!$AA$52,LU78&lt;=LU$6*'Drive Train'!$AA$53,KY78=0,KC78=0,FA78&gt;0),$C$17,0)</f>
        <v>0</v>
      </c>
      <c r="RT78" s="2">
        <f>IF(AND(LV78&gt;=LV$6*'Drive Train'!$AA$52,LV78&lt;=LV$6*'Drive Train'!$AA$53,KZ78=0,KD78=0,FB78&gt;0),$C$17,0)</f>
        <v>0</v>
      </c>
      <c r="RU78" s="2">
        <f>IF(AND(LW78&gt;=LW$6*'Drive Train'!$AA$52,LW78&lt;=LW$6*'Drive Train'!$AA$53,LA78=0,KE78=0,FC78&gt;0),$C$17,0)</f>
        <v>0</v>
      </c>
      <c r="RV78" s="2">
        <f>IF(AND(LX78&gt;=LX$6*'Drive Train'!$AA$52,LX78&lt;=LX$6*'Drive Train'!$AA$53,LB78=0,KF78=0,FD78&gt;0),$C$17,0)</f>
        <v>0</v>
      </c>
      <c r="RW78" s="2">
        <f>IF(AND(LY78&gt;=LY$6*'Drive Train'!$AA$52,LY78&lt;=LY$6*'Drive Train'!$AA$53,LC78=0,KG78=0,FE78&gt;0),$C$17,0)</f>
        <v>0</v>
      </c>
      <c r="RX78" s="2">
        <f>IF(AND(LZ78&gt;=LZ$6*'Drive Train'!$AA$52,LZ78&lt;=LZ$6*'Drive Train'!$AA$53,LD78=0,KH78=0,FF78&gt;0),$C$17,0)</f>
        <v>0</v>
      </c>
      <c r="RY78" s="2">
        <f>IF(AND(MA78&gt;=MA$6*'Drive Train'!$AA$52,MA78&lt;=MA$6*'Drive Train'!$AA$53,LE78=0,KI78=0,FG78&gt;0),$C$17,0)</f>
        <v>0</v>
      </c>
      <c r="RZ78" s="2">
        <f>IF(AND(MB78&gt;=MB$6*'Drive Train'!$AA$52,MB78&lt;=MB$6*'Drive Train'!$AA$53,LF78=0,KJ78=0,FH78&gt;0),$C$17,0)</f>
        <v>0</v>
      </c>
      <c r="SA78" s="2">
        <f>IF(AND(MC78&gt;=MC$6*'Drive Train'!$AA$52,MC78&lt;=MC$6*'Drive Train'!$AA$53,LG78=0,KK78=0,FI78&gt;0),$C$17,0)</f>
        <v>0</v>
      </c>
      <c r="SB78" s="2">
        <f>IF(AND(MD78&gt;=MD$6*'Drive Train'!$AA$52,MD78&lt;=MD$6*'Drive Train'!$AA$53,LH78=0,KL78=0,FJ78&gt;0),$C$17,0)</f>
        <v>0</v>
      </c>
      <c r="SC78" s="2">
        <f>IF(AND(ME78&gt;=ME$6*'Drive Train'!$AA$52,ME78&lt;=ME$6*'Drive Train'!$AA$53,LI78=0,KM78=0,FK78&gt;0),$C$17,0)</f>
        <v>0</v>
      </c>
      <c r="SD78" s="2">
        <f>IF(AND(MF78&gt;=MF$6*'Drive Train'!$AA$52,MF78&lt;=MF$6*'Drive Train'!$AA$53,LJ78=0,KN78=0,FL78&gt;0),$C$17,0)</f>
        <v>0</v>
      </c>
      <c r="SE78" s="2">
        <f>IF(AND(MG78&gt;=MG$6*'Drive Train'!$AA$52,MG78&lt;=MG$6*'Drive Train'!$AA$53,LK78=0,KO78=0,FM78&gt;0),$C$17,0)</f>
        <v>0</v>
      </c>
      <c r="SF78" s="2">
        <f>IF(AND(MH78&gt;=MH$6*'Drive Train'!$AA$52,MH78&lt;=MH$6*'Drive Train'!$AA$53,LL78=0,KP78=0,FN78&gt;0),$C$17,0)</f>
        <v>0</v>
      </c>
      <c r="SG78" s="2">
        <f>IF(AND(MI78&gt;=MI$6*'Drive Train'!$AA$52,MI78&lt;=MI$6*'Drive Train'!$AA$53,LM78=0,KQ78=0,FO78&gt;0),$C$17,0)</f>
        <v>0</v>
      </c>
      <c r="SH78" s="61">
        <f t="shared" si="771"/>
        <v>2.8000000000000016</v>
      </c>
      <c r="SI78" s="2">
        <f>IF(AND(EU78&lt;0,KS78=0,LO78&gt;=LO$6*'Drive Train'!$AA$52,LO78&lt;=LO$6*'Drive Train'!$AA$53,OY78=1,JW78=0),$C$17,0)</f>
        <v>0</v>
      </c>
      <c r="SJ78" s="2">
        <f>IF(AND(EV78&lt;0,KT78=0,LP78&gt;=LP$6*'Drive Train'!$AA$52,LP78&lt;=LP$6*'Drive Train'!$AA$53,OZ78=1,JX78=0),$C$17,0)</f>
        <v>0.04</v>
      </c>
      <c r="SK78" s="2">
        <f>IF(AND(EW78&lt;0,KU78=0,LQ78&gt;=LQ$6*'Drive Train'!$AA$52,LQ78&lt;=LQ$6*'Drive Train'!$AA$53,PA78=1,JY78=0),$C$17,0)</f>
        <v>0.04</v>
      </c>
      <c r="SL78" s="2">
        <f>IF(AND(EX78&lt;0,KV78=0,LR78&gt;=LR$6*'Drive Train'!$AA$52,LR78&lt;=LR$6*'Drive Train'!$AA$53,PB78=1,JZ78=0),$C$17,0)</f>
        <v>0.04</v>
      </c>
      <c r="SM78" s="2">
        <f>IF(AND(EY78&lt;0,KW78=0,LS78&gt;=LS$6*'Drive Train'!$AA$52,LS78&lt;=LS$6*'Drive Train'!$AA$53,PC78=1,KA78=0),$C$17,0)</f>
        <v>0</v>
      </c>
      <c r="SN78" s="2">
        <f>IF(AND(EZ78&lt;0,KX78=0,LT78&gt;=LT$6*'Drive Train'!$AA$52,LT78&lt;=LT$6*'Drive Train'!$AA$53,PD78=1,KB78=0),$C$17,0)</f>
        <v>0</v>
      </c>
      <c r="SO78" s="2">
        <f>IF(AND(FA78&lt;0,KY78=0,LU78&gt;=LU$6*'Drive Train'!$AA$52,LU78&lt;=LU$6*'Drive Train'!$AA$53,PE78=1,KC78=0),$C$17,0)</f>
        <v>0</v>
      </c>
      <c r="SP78" s="2">
        <f>IF(AND(FB78&lt;0,KZ78=0,LV78&gt;=LV$6*'Drive Train'!$AA$52,LV78&lt;=LV$6*'Drive Train'!$AA$53,PF78=1,KD78=0),$C$17,0)</f>
        <v>0</v>
      </c>
      <c r="SQ78" s="2">
        <f>IF(AND(FC78&lt;0,LA78=0,LW78&gt;=LW$6*'Drive Train'!$AA$52,LW78&lt;=LW$6*'Drive Train'!$AA$53,PG78=1,KE78=0),$C$17,0)</f>
        <v>0</v>
      </c>
      <c r="SR78" s="2">
        <f>IF(AND(FD78&lt;0,LB78=0,LX78&gt;=LX$6*'Drive Train'!$AA$52,LX78&lt;=LX$6*'Drive Train'!$AA$53,PH78=1,KF78=0),$C$17,0)</f>
        <v>0</v>
      </c>
      <c r="SS78" s="2">
        <f>IF(AND(FE78&lt;0,LC78=0,LY78&gt;=LY$6*'Drive Train'!$AA$52,LY78&lt;=LY$6*'Drive Train'!$AA$53,PI78=1,KG78=0),$C$17,0)</f>
        <v>0</v>
      </c>
      <c r="ST78" s="2">
        <f>IF(AND(FF78&lt;0,LD78=0,LZ78&gt;=LZ$6*'Drive Train'!$AA$52,LZ78&lt;=LZ$6*'Drive Train'!$AA$53,PJ78=1,KH78=0),$C$17,0)</f>
        <v>0.04</v>
      </c>
      <c r="SU78" s="2">
        <f>IF(AND(FG78&lt;0,LE78=0,MA78&gt;=MA$6*'Drive Train'!$AA$52,MA78&lt;=MA$6*'Drive Train'!$AA$53,PK78=1,KI78=0),$C$17,0)</f>
        <v>0</v>
      </c>
      <c r="SV78" s="2">
        <f>IF(AND(FH78&lt;0,LF78=0,MB78&gt;=MB$6*'Drive Train'!$AA$52,MB78&lt;=MB$6*'Drive Train'!$AA$53,PL78=1,KJ78=0),$C$17,0)</f>
        <v>0</v>
      </c>
      <c r="SW78" s="2">
        <f>IF(AND(FI78&lt;0,LG78=0,MC78&gt;=MC$6*'Drive Train'!$AA$52,MC78&lt;=MC$6*'Drive Train'!$AA$53,PM78=1,KK78=0),$C$17,0)</f>
        <v>0</v>
      </c>
      <c r="SX78" s="2">
        <f>IF(AND(FJ78&lt;0,LH78=0,MD78&gt;=MD$6*'Drive Train'!$AA$52,MD78&lt;=MD$6*'Drive Train'!$AA$53,PN78=1,KL78=0),$C$17,0)</f>
        <v>0</v>
      </c>
      <c r="SY78" s="2">
        <f>IF(AND(FK78&lt;0,LI78=0,ME78&gt;=ME$6*'Drive Train'!$AA$52,ME78&lt;=ME$6*'Drive Train'!$AA$53,PO78=1,KM78=0),$C$17,0)</f>
        <v>0</v>
      </c>
      <c r="SZ78" s="2">
        <f>IF(AND(FL78&lt;0,LJ78=0,MF78&gt;=MF$6*'Drive Train'!$AA$52,MF78&lt;=MF$6*'Drive Train'!$AA$53,PP78=1,KN78=0),$C$17,0)</f>
        <v>0</v>
      </c>
      <c r="TA78" s="2">
        <f>IF(AND(FM78&lt;0,LK78=0,MG78&gt;=MG$6*'Drive Train'!$AA$52,MG78&lt;=MG$6*'Drive Train'!$AA$53,PQ78=1,KO78=0),$C$17,0)</f>
        <v>0</v>
      </c>
      <c r="TB78" s="2">
        <f>IF(AND(FN78&lt;0,LL78=0,MH78&gt;=MH$6*'Drive Train'!$AA$52,MH78&lt;=MH$6*'Drive Train'!$AA$53,PR78=1,KP78=0),$C$17,0)</f>
        <v>0</v>
      </c>
      <c r="TC78" s="2">
        <f>IF(AND(FO78&lt;0,LM78=0,MI78&gt;=MI$6*'Drive Train'!$AA$52,MI78&lt;=MI$6*'Drive Train'!$AA$53,PS78=1,KQ78=0),$C$17,0)</f>
        <v>0</v>
      </c>
      <c r="TD78" s="144">
        <f t="shared" si="772"/>
        <v>2.8000000000000016</v>
      </c>
    </row>
    <row r="79" spans="2:524" x14ac:dyDescent="0.2">
      <c r="B79" s="20"/>
      <c r="C79" s="3" t="str">
        <f>C49</f>
        <v>Time to Goal (s)</v>
      </c>
      <c r="E79" s="17">
        <f>E49</f>
        <v>1.6800000000000008</v>
      </c>
      <c r="F79" s="18">
        <f>PJ6</f>
        <v>2.2400000000000011</v>
      </c>
      <c r="G79" s="18">
        <f t="shared" ref="G79:O79" si="815">PK6</f>
        <v>2.0400000000000009</v>
      </c>
      <c r="H79" s="18">
        <f t="shared" si="815"/>
        <v>1.920000000000001</v>
      </c>
      <c r="I79" s="18">
        <f t="shared" si="815"/>
        <v>1.840000000000001</v>
      </c>
      <c r="J79" s="18">
        <f t="shared" si="815"/>
        <v>1.7600000000000009</v>
      </c>
      <c r="K79" s="18">
        <f t="shared" si="815"/>
        <v>1.7600000000000009</v>
      </c>
      <c r="L79" s="18">
        <f t="shared" si="815"/>
        <v>1.7200000000000009</v>
      </c>
      <c r="M79" s="18">
        <f t="shared" si="815"/>
        <v>1.7200000000000009</v>
      </c>
      <c r="N79" s="18">
        <f t="shared" si="815"/>
        <v>1.6800000000000008</v>
      </c>
      <c r="O79" s="18">
        <f t="shared" si="815"/>
        <v>1.6800000000000008</v>
      </c>
      <c r="R79" s="63">
        <f t="shared" si="605"/>
        <v>2.8400000000000016</v>
      </c>
      <c r="S79" s="2">
        <f>NG79/'Drive Train'!$F$35</f>
        <v>0</v>
      </c>
      <c r="T79" s="2">
        <f>NH79/'Drive Train'!$F$35</f>
        <v>0</v>
      </c>
      <c r="U79" s="2">
        <f>NI79/'Drive Train'!$F$35</f>
        <v>0</v>
      </c>
      <c r="V79" s="2">
        <f>NJ79/'Drive Train'!$F$35</f>
        <v>0</v>
      </c>
      <c r="W79" s="2">
        <f>NK79/'Drive Train'!$F$35</f>
        <v>0</v>
      </c>
      <c r="X79" s="2">
        <f>NL79/'Drive Train'!$F$35</f>
        <v>0</v>
      </c>
      <c r="Y79" s="2">
        <f>NM79/'Drive Train'!$F$35</f>
        <v>0</v>
      </c>
      <c r="Z79" s="2">
        <f>NN79/'Drive Train'!$F$35</f>
        <v>0</v>
      </c>
      <c r="AA79" s="2">
        <f>NO79/'Drive Train'!$F$35</f>
        <v>0</v>
      </c>
      <c r="AB79" s="2">
        <f>NP79/'Drive Train'!$F$35</f>
        <v>0</v>
      </c>
      <c r="AC79" s="2">
        <f>NQ79/'Drive Train'!$F$35</f>
        <v>0</v>
      </c>
      <c r="AD79" s="2">
        <f>NR79/'Drive Train'!$F$35</f>
        <v>0</v>
      </c>
      <c r="AE79" s="2">
        <f>NS79/'Drive Train'!$F$35</f>
        <v>0</v>
      </c>
      <c r="AF79" s="2">
        <f>NT79/'Drive Train'!$F$35</f>
        <v>0</v>
      </c>
      <c r="AG79" s="2">
        <f>NU79/'Drive Train'!$F$35</f>
        <v>0</v>
      </c>
      <c r="AH79" s="2">
        <f>NV79/'Drive Train'!$F$35</f>
        <v>0</v>
      </c>
      <c r="AI79" s="2">
        <f>NW79/'Drive Train'!$F$35</f>
        <v>0</v>
      </c>
      <c r="AJ79" s="2">
        <f>NX79/'Drive Train'!$F$35</f>
        <v>0</v>
      </c>
      <c r="AK79" s="2">
        <f>NY79/'Drive Train'!$F$35</f>
        <v>0</v>
      </c>
      <c r="AL79" s="2">
        <f>NZ79/'Drive Train'!$F$35</f>
        <v>0</v>
      </c>
      <c r="AM79" s="2">
        <f>OA79/'Drive Train'!$F$35</f>
        <v>0</v>
      </c>
      <c r="AN79" s="61">
        <f t="shared" si="606"/>
        <v>2.8400000000000016</v>
      </c>
      <c r="AO79" s="46">
        <f>LO79*12*60/(PI() * 'Drive Train'!$F$15)/S$6*ABS(S79)</f>
        <v>0</v>
      </c>
      <c r="AP79" s="46">
        <f>LP79*12*60/(PI() * 'Drive Train'!$F$15)/T$6*ABS(T79)</f>
        <v>0</v>
      </c>
      <c r="AQ79" s="46">
        <f>LQ79*12*60/(PI() * 'Drive Train'!$F$15)/U$6*ABS(U79)</f>
        <v>0</v>
      </c>
      <c r="AR79" s="46">
        <f>LR79*12*60/(PI() * 'Drive Train'!$F$15)/V$6*ABS(V79)</f>
        <v>0</v>
      </c>
      <c r="AS79" s="46">
        <f>LS79*12*60/(PI() * 'Drive Train'!$F$15)/W$6*ABS(W79)</f>
        <v>0</v>
      </c>
      <c r="AT79" s="46">
        <f>LT79*12*60/(PI() * 'Drive Train'!$F$15)/X$6*ABS(X79)</f>
        <v>0</v>
      </c>
      <c r="AU79" s="46">
        <f>LU79*12*60/(PI() * 'Drive Train'!$F$15)/Y$6*ABS(Y79)</f>
        <v>0</v>
      </c>
      <c r="AV79" s="46">
        <f>LV79*12*60/(PI() * 'Drive Train'!$F$15)/Z$6*ABS(Z79)</f>
        <v>0</v>
      </c>
      <c r="AW79" s="46">
        <f>LW79*12*60/(PI() * 'Drive Train'!$F$15)/AA$6*ABS(AA79)</f>
        <v>0</v>
      </c>
      <c r="AX79" s="46">
        <f>LX79*12*60/(PI() * 'Drive Train'!$F$15)/AB$6*ABS(AB79)</f>
        <v>0</v>
      </c>
      <c r="AY79" s="46">
        <f>LY79*12*60/(PI() * 'Drive Train'!$F$15)/AC$6*ABS(AC79)</f>
        <v>0</v>
      </c>
      <c r="AZ79" s="46">
        <f>LZ79*12*60/(PI() * 'Drive Train'!$F$15)/AD$6*ABS(AD79)</f>
        <v>0</v>
      </c>
      <c r="BA79" s="46">
        <f>MA79*12*60/(PI() * 'Drive Train'!$F$15)/AE$6*ABS(AE79)</f>
        <v>0</v>
      </c>
      <c r="BB79" s="46">
        <f>MB79*12*60/(PI() * 'Drive Train'!$F$15)/AF$6*ABS(AF79)</f>
        <v>0</v>
      </c>
      <c r="BC79" s="46">
        <f>MC79*12*60/(PI() * 'Drive Train'!$F$15)/AG$6*ABS(AG79)</f>
        <v>0</v>
      </c>
      <c r="BD79" s="46">
        <f>MD79*12*60/(PI() * 'Drive Train'!$F$15)/AH$6*ABS(AH79)</f>
        <v>0</v>
      </c>
      <c r="BE79" s="46">
        <f>ME79*12*60/(PI() * 'Drive Train'!$F$15)/AI$6*ABS(AI79)</f>
        <v>0</v>
      </c>
      <c r="BF79" s="46">
        <f>MF79*12*60/(PI() * 'Drive Train'!$F$15)/AJ$6*ABS(AJ79)</f>
        <v>0</v>
      </c>
      <c r="BG79" s="46">
        <f>MG79*12*60/(PI() * 'Drive Train'!$F$15)/AK$6*ABS(AK79)</f>
        <v>0</v>
      </c>
      <c r="BH79" s="46">
        <f>MH79*12*60/(PI() * 'Drive Train'!$F$15)/AL$6*ABS(AL79)</f>
        <v>0</v>
      </c>
      <c r="BI79" s="46">
        <f>MI79*12*60/(PI() * 'Drive Train'!$F$15)/AM$6*ABS(AM79)</f>
        <v>0</v>
      </c>
      <c r="BJ79" s="61">
        <f t="shared" si="538"/>
        <v>2.8400000000000016</v>
      </c>
      <c r="BK79" s="2">
        <f>IF(OR(KS78=1,AND($C$37=Motors!$C$32,OY78=1)),0,IF(NG79=0,-(CG78+$C$15)/($C$14-$C$15)*$C$12,($C$11*S79-AO79)/($C$11*S79)*$C$12*S79))</f>
        <v>0</v>
      </c>
      <c r="BL79" s="2">
        <f>IF(OR(KT78=1,AND($C$37=Motors!$C$32,OZ78=1)),0,IF(NH79=0,-(CH78+$C$15)/($C$14-$C$15)*$C$12,($C$11*T79-AP79)/($C$11*T79)*$C$12*T79))</f>
        <v>0</v>
      </c>
      <c r="BM79" s="2">
        <f>IF(OR(KU78=1,AND($C$37=Motors!$C$32,PA78=1)),0,IF(NI79=0,-(CI78+$C$15)/($C$14-$C$15)*$C$12,($C$11*U79-AQ79)/($C$11*U79)*$C$12*U79))</f>
        <v>0</v>
      </c>
      <c r="BN79" s="2">
        <f>IF(OR(KV78=1,AND($C$37=Motors!$C$32,PB78=1)),0,IF(NJ79=0,-(CJ78+$C$15)/($C$14-$C$15)*$C$12,($C$11*V79-AR79)/($C$11*V79)*$C$12*V79))</f>
        <v>0</v>
      </c>
      <c r="BO79" s="2">
        <f>IF(OR(KW78=1,AND($C$37=Motors!$C$32,PC78=1)),0,IF(NK79=0,-(CK78+$C$15)/($C$14-$C$15)*$C$12,($C$11*W79-AS79)/($C$11*W79)*$C$12*W79))</f>
        <v>0</v>
      </c>
      <c r="BP79" s="2">
        <f>IF(OR(KX78=1,AND($C$37=Motors!$C$32,PD78=1)),0,IF(NL79=0,-(CL78+$C$15)/($C$14-$C$15)*$C$12,($C$11*X79-AT79)/($C$11*X79)*$C$12*X79))</f>
        <v>0</v>
      </c>
      <c r="BQ79" s="2">
        <f>IF(OR(KY78=1,AND($C$37=Motors!$C$32,PE78=1)),0,IF(NM79=0,-(CM78+$C$15)/($C$14-$C$15)*$C$12,($C$11*Y79-AU79)/($C$11*Y79)*$C$12*Y79))</f>
        <v>0</v>
      </c>
      <c r="BR79" s="2">
        <f>IF(OR(KZ78=1,AND($C$37=Motors!$C$32,PF78=1)),0,IF(NN79=0,-(CN78+$C$15)/($C$14-$C$15)*$C$12,($C$11*Z79-AV79)/($C$11*Z79)*$C$12*Z79))</f>
        <v>0</v>
      </c>
      <c r="BS79" s="2">
        <f>IF(OR(LA78=1,AND($C$37=Motors!$C$32,PG78=1)),0,IF(NO79=0,-(CO78+$C$15)/($C$14-$C$15)*$C$12,($C$11*AA79-AW79)/($C$11*AA79)*$C$12*AA79))</f>
        <v>0</v>
      </c>
      <c r="BT79" s="2">
        <f>IF(OR(LB78=1,AND($C$37=Motors!$C$32,PH78=1)),0,IF(NP79=0,-(CP78+$C$15)/($C$14-$C$15)*$C$12,($C$11*AB79-AX79)/($C$11*AB79)*$C$12*AB79))</f>
        <v>0</v>
      </c>
      <c r="BU79" s="2">
        <f>IF(OR(LC78=1,AND($C$37=Motors!$C$32,PI78=1)),0,IF(NQ79=0,-(CQ78+$C$15)/($C$14-$C$15)*$C$12,($C$11*AC79-AY79)/($C$11*AC79)*$C$12*AC79))</f>
        <v>0</v>
      </c>
      <c r="BV79" s="2">
        <f>IF(OR(LD78=1,AND($C$37=Motors!$C$32,PJ78=1)),0,IF(NR79=0,-(CR78+$C$15)/($C$14-$C$15)*$C$12,($C$11*AD79-AZ79)/($C$11*AD79)*$C$12*AD79))</f>
        <v>0</v>
      </c>
      <c r="BW79" s="2">
        <f>IF(OR(LE78=1,AND($C$37=Motors!$C$32,PK78=1)),0,IF(NS79=0,-(CS78+$C$15)/($C$14-$C$15)*$C$12,($C$11*AE79-BA79)/($C$11*AE79)*$C$12*AE79))</f>
        <v>0</v>
      </c>
      <c r="BX79" s="2">
        <f>IF(OR(LF78=1,AND($C$37=Motors!$C$32,PL78=1)),0,IF(NT79=0,-(CT78+$C$15)/($C$14-$C$15)*$C$12,($C$11*AF79-BB79)/($C$11*AF79)*$C$12*AF79))</f>
        <v>0</v>
      </c>
      <c r="BY79" s="2">
        <f>IF(OR(LG78=1,AND($C$37=Motors!$C$32,PM78=1)),0,IF(NU79=0,-(CU78+$C$15)/($C$14-$C$15)*$C$12,($C$11*AG79-BC79)/($C$11*AG79)*$C$12*AG79))</f>
        <v>0</v>
      </c>
      <c r="BZ79" s="2">
        <f>IF(OR(LH78=1,AND($C$37=Motors!$C$32,PN78=1)),0,IF(NV79=0,-(CV78+$C$15)/($C$14-$C$15)*$C$12,($C$11*AH79-BD79)/($C$11*AH79)*$C$12*AH79))</f>
        <v>0</v>
      </c>
      <c r="CA79" s="2">
        <f>IF(OR(LI78=1,AND($C$37=Motors!$C$32,PO78=1)),0,IF(NW79=0,-(CW78+$C$15)/($C$14-$C$15)*$C$12,($C$11*AI79-BE79)/($C$11*AI79)*$C$12*AI79))</f>
        <v>0</v>
      </c>
      <c r="CB79" s="2">
        <f>IF(OR(LJ78=1,AND($C$37=Motors!$C$32,PP78=1)),0,IF(NX79=0,-(CX78+$C$15)/($C$14-$C$15)*$C$12,($C$11*AJ79-BF79)/($C$11*AJ79)*$C$12*AJ79))</f>
        <v>0</v>
      </c>
      <c r="CC79" s="2">
        <f>IF(OR(LK78=1,AND($C$37=Motors!$C$32,PQ78=1)),0,IF(NY79=0,-(CY78+$C$15)/($C$14-$C$15)*$C$12,($C$11*AK79-BG79)/($C$11*AK79)*$C$12*AK79))</f>
        <v>0</v>
      </c>
      <c r="CD79" s="2">
        <f>IF(OR(LL78=1,AND($C$37=Motors!$C$32,PR78=1)),0,IF(NZ79=0,-(CZ78+$C$15)/($C$14-$C$15)*$C$12,($C$11*AL79-BH79)/($C$11*AL79)*$C$12*AL79))</f>
        <v>0</v>
      </c>
      <c r="CE79" s="2">
        <f>IF(OR(LM78=1,AND($C$37=Motors!$C$32,PS78=1)),0,IF(OA79=0,-(DA78+$C$15)/($C$14-$C$15)*$C$12,($C$11*AM79-BI79)/($C$11*AM79)*$C$12*AM79))</f>
        <v>0</v>
      </c>
      <c r="CF79" s="61">
        <f t="shared" si="539"/>
        <v>2.8400000000000016</v>
      </c>
      <c r="CG79" s="57">
        <f>IF(AND(KS78=1,OY78=1),0,ABS(BK79/$C$12*($C$14-$C$15)+$C$15) *'Drive Train'!$AA$49 + CG78*(1-'Drive Train'!$AA$49))</f>
        <v>0</v>
      </c>
      <c r="CH79" s="57">
        <f>IF(AND(KT78=1,OZ78=1),0,ABS(BL79/$C$12*($C$14-$C$15)+$C$15) *'Drive Train'!$AA$49 + CH78*(1-'Drive Train'!$AA$49))</f>
        <v>2.7495000000000003</v>
      </c>
      <c r="CI79" s="57">
        <f>IF(AND(KU78=1,PA78=1),0,ABS(BM79/$C$12*($C$14-$C$15)+$C$15) *'Drive Train'!$AA$49 + CI78*(1-'Drive Train'!$AA$49))</f>
        <v>2.7495000000000003</v>
      </c>
      <c r="CJ79" s="57">
        <f>IF(AND(KV78=1,PB78=1),0,ABS(BN79/$C$12*($C$14-$C$15)+$C$15) *'Drive Train'!$AA$49 + CJ78*(1-'Drive Train'!$AA$49))</f>
        <v>2.7495000000000003</v>
      </c>
      <c r="CK79" s="57">
        <f>IF(AND(KW78=1,PC78=1),0,ABS(BO79/$C$12*($C$14-$C$15)+$C$15) *'Drive Train'!$AA$49 + CK78*(1-'Drive Train'!$AA$49))</f>
        <v>2.7495000000000003</v>
      </c>
      <c r="CL79" s="57">
        <f>IF(AND(KX78=1,PD78=1),0,ABS(BP79/$C$12*($C$14-$C$15)+$C$15) *'Drive Train'!$AA$49 + CL78*(1-'Drive Train'!$AA$49))</f>
        <v>2.7495000000000003</v>
      </c>
      <c r="CM79" s="57">
        <f>IF(AND(KY78=1,PE78=1),0,ABS(BQ79/$C$12*($C$14-$C$15)+$C$15) *'Drive Train'!$AA$49 + CM78*(1-'Drive Train'!$AA$49))</f>
        <v>2.7495000000000003</v>
      </c>
      <c r="CN79" s="57">
        <f>IF(AND(KZ78=1,PF78=1),0,ABS(BR79/$C$12*($C$14-$C$15)+$C$15) *'Drive Train'!$AA$49 + CN78*(1-'Drive Train'!$AA$49))</f>
        <v>0</v>
      </c>
      <c r="CO79" s="57">
        <f>IF(AND(LA78=1,PG78=1),0,ABS(BS79/$C$12*($C$14-$C$15)+$C$15) *'Drive Train'!$AA$49 + CO78*(1-'Drive Train'!$AA$49))</f>
        <v>0</v>
      </c>
      <c r="CP79" s="57">
        <f>IF(AND(LB78=1,PH78=1),0,ABS(BT79/$C$12*($C$14-$C$15)+$C$15) *'Drive Train'!$AA$49 + CP78*(1-'Drive Train'!$AA$49))</f>
        <v>0</v>
      </c>
      <c r="CQ79" s="57">
        <f>IF(AND(LC78=1,PI78=1),0,ABS(BU79/$C$12*($C$14-$C$15)+$C$15) *'Drive Train'!$AA$49 + CQ78*(1-'Drive Train'!$AA$49))</f>
        <v>0</v>
      </c>
      <c r="CR79" s="57">
        <f>IF(AND(LD78=1,PJ78=1),0,ABS(BV79/$C$12*($C$14-$C$15)+$C$15) *'Drive Train'!$AA$49 + CR78*(1-'Drive Train'!$AA$49))</f>
        <v>2.7495000000000003</v>
      </c>
      <c r="CS79" s="57">
        <f>IF(AND(LE78=1,PK78=1),0,ABS(BW79/$C$12*($C$14-$C$15)+$C$15) *'Drive Train'!$AA$49 + CS78*(1-'Drive Train'!$AA$49))</f>
        <v>2.7495000000000003</v>
      </c>
      <c r="CT79" s="57">
        <f>IF(AND(LF78=1,PL78=1),0,ABS(BX79/$C$12*($C$14-$C$15)+$C$15) *'Drive Train'!$AA$49 + CT78*(1-'Drive Train'!$AA$49))</f>
        <v>2.7495000000000003</v>
      </c>
      <c r="CU79" s="57">
        <f>IF(AND(LG78=1,PM78=1),0,ABS(BY79/$C$12*($C$14-$C$15)+$C$15) *'Drive Train'!$AA$49 + CU78*(1-'Drive Train'!$AA$49))</f>
        <v>2.7495000000000003</v>
      </c>
      <c r="CV79" s="57">
        <f>IF(AND(LH78=1,PN78=1),0,ABS(BZ79/$C$12*($C$14-$C$15)+$C$15) *'Drive Train'!$AA$49 + CV78*(1-'Drive Train'!$AA$49))</f>
        <v>0</v>
      </c>
      <c r="CW79" s="57">
        <f>IF(AND(LI78=1,PO78=1),0,ABS(CA79/$C$12*($C$14-$C$15)+$C$15) *'Drive Train'!$AA$49 + CW78*(1-'Drive Train'!$AA$49))</f>
        <v>0</v>
      </c>
      <c r="CX79" s="57">
        <f>IF(AND(LJ78=1,PP78=1),0,ABS(CB79/$C$12*($C$14-$C$15)+$C$15) *'Drive Train'!$AA$49 + CX78*(1-'Drive Train'!$AA$49))</f>
        <v>0</v>
      </c>
      <c r="CY79" s="57">
        <f>IF(AND(LK78=1,PQ78=1),0,ABS(CC79/$C$12*($C$14-$C$15)+$C$15) *'Drive Train'!$AA$49 + CY78*(1-'Drive Train'!$AA$49))</f>
        <v>0</v>
      </c>
      <c r="CZ79" s="57">
        <f>IF(AND(LL78=1,PR78=1),0,ABS(CD79/$C$12*($C$14-$C$15)+$C$15) *'Drive Train'!$AA$49 + CZ78*(1-'Drive Train'!$AA$49))</f>
        <v>0</v>
      </c>
      <c r="DA79" s="57">
        <f>IF(AND(LM78=1,PS78=1),0,ABS(CE79/$C$12*($C$14-$C$15)+$C$15) *'Drive Train'!$AA$49 + DA78*(1-'Drive Train'!$AA$49))</f>
        <v>0</v>
      </c>
      <c r="DB79" s="61">
        <f t="shared" si="607"/>
        <v>2.8400000000000016</v>
      </c>
      <c r="DC79" s="57">
        <f t="shared" si="540"/>
        <v>0</v>
      </c>
      <c r="DD79" s="57">
        <f t="shared" si="541"/>
        <v>2.7495000000000003</v>
      </c>
      <c r="DE79" s="57">
        <f t="shared" si="542"/>
        <v>2.7495000000000003</v>
      </c>
      <c r="DF79" s="57">
        <f t="shared" si="543"/>
        <v>2.7495000000000003</v>
      </c>
      <c r="DG79" s="57">
        <f t="shared" si="544"/>
        <v>2.7495000000000003</v>
      </c>
      <c r="DH79" s="57">
        <f t="shared" si="545"/>
        <v>2.7495000000000003</v>
      </c>
      <c r="DI79" s="57">
        <f t="shared" si="546"/>
        <v>2.7495000000000003</v>
      </c>
      <c r="DJ79" s="57">
        <f t="shared" si="547"/>
        <v>0</v>
      </c>
      <c r="DK79" s="57">
        <f t="shared" si="548"/>
        <v>0</v>
      </c>
      <c r="DL79" s="57">
        <f t="shared" si="549"/>
        <v>0</v>
      </c>
      <c r="DM79" s="57">
        <f t="shared" si="550"/>
        <v>0</v>
      </c>
      <c r="DN79" s="57">
        <f t="shared" si="551"/>
        <v>2.7495000000000003</v>
      </c>
      <c r="DO79" s="57">
        <f t="shared" si="552"/>
        <v>2.7495000000000003</v>
      </c>
      <c r="DP79" s="57">
        <f t="shared" si="553"/>
        <v>2.7495000000000003</v>
      </c>
      <c r="DQ79" s="57">
        <f t="shared" si="554"/>
        <v>2.7495000000000003</v>
      </c>
      <c r="DR79" s="57">
        <f t="shared" si="555"/>
        <v>0</v>
      </c>
      <c r="DS79" s="57">
        <f t="shared" si="556"/>
        <v>0</v>
      </c>
      <c r="DT79" s="57">
        <f t="shared" si="557"/>
        <v>0</v>
      </c>
      <c r="DU79" s="57">
        <f t="shared" si="558"/>
        <v>0</v>
      </c>
      <c r="DV79" s="57">
        <f t="shared" si="559"/>
        <v>0</v>
      </c>
      <c r="DW79" s="57">
        <f t="shared" si="560"/>
        <v>0</v>
      </c>
      <c r="DX79" s="61">
        <f t="shared" si="608"/>
        <v>2.8400000000000016</v>
      </c>
      <c r="DY79" s="2">
        <f>IF(OY79=0,($C$23/0.4536*IF(ISNA(MK78),'Drive Train'!$F$16,'Drive Train'!$F$17)*4.448*$C$24*S$6)*SIGN(BK79),BK79)</f>
        <v>0</v>
      </c>
      <c r="DZ79" s="2">
        <f>IF(OZ79=0,($C$23/0.4536*IF(ISNA(ML78),'Drive Train'!$F$16,'Drive Train'!$F$17)*4.448*$C$24*$C$21*T$6)*SIGN(BL79),BL79)</f>
        <v>0</v>
      </c>
      <c r="EA79" s="2">
        <f>IF(PA79=0,($C$23/0.4536*IF(ISNA(MM78),'Drive Train'!$F$16,'Drive Train'!$F$17)*4.448*$C$24*$C$21*U$6)*SIGN(BM79),BM79)</f>
        <v>0</v>
      </c>
      <c r="EB79" s="2">
        <f>IF(PB79=0,($C$23/0.4536*IF(ISNA(MN78),'Drive Train'!$F$16,'Drive Train'!$F$17)*4.448*$C$24*$C$21*V$6)*SIGN(BN79),BN79)</f>
        <v>0</v>
      </c>
      <c r="EC79" s="2">
        <f>IF(PC79=0,($C$23/0.4536*IF(ISNA(MO78),'Drive Train'!$F$16,'Drive Train'!$F$17)*4.448*$C$24*$C$21*W$6)*SIGN(BO79),BO79)</f>
        <v>0</v>
      </c>
      <c r="ED79" s="2">
        <f>IF(PD79=0,($C$23/0.4536*IF(ISNA(MP78),'Drive Train'!$F$16,'Drive Train'!$F$17)*4.448*$C$24*$C$21*X$6)*SIGN(BP79),BP79)</f>
        <v>0</v>
      </c>
      <c r="EE79" s="2">
        <f>IF(PE79=0,($C$23/0.4536*IF(ISNA(MQ78),'Drive Train'!$F$16,'Drive Train'!$F$17)*4.448*$C$24*$C$21*Y$6)*SIGN(BQ79),BQ79)</f>
        <v>0</v>
      </c>
      <c r="EF79" s="2">
        <f>IF(PF79=0,($C$23/0.4536*IF(ISNA(MR78),'Drive Train'!$F$16,'Drive Train'!$F$17)*4.448*$C$24*$C$21*Z$6)*SIGN(BR79),BR79)</f>
        <v>0</v>
      </c>
      <c r="EG79" s="2">
        <f>IF(PG79=0,($C$23/0.4536*IF(ISNA(MS78),'Drive Train'!$F$16,'Drive Train'!$F$17)*4.448*$C$24*$C$21*AA$6)*SIGN(BS79),BS79)</f>
        <v>0</v>
      </c>
      <c r="EH79" s="2">
        <f>IF(PH79=0,($C$23/0.4536*IF(ISNA(MT78),'Drive Train'!$F$16,'Drive Train'!$F$17)*4.448*$C$24*$C$21*AB$6)*SIGN(BT79),BT79)</f>
        <v>0</v>
      </c>
      <c r="EI79" s="2">
        <f>IF(PI79=0,($C$23/0.4536*IF(ISNA(MU78),'Drive Train'!$F$16,'Drive Train'!$F$17)*4.448*$C$24*$C$21*AC$6)*SIGN(BU79),BU79)</f>
        <v>0</v>
      </c>
      <c r="EJ79" s="2">
        <f>IF(PJ79=0,($C$23/0.4536*IF(ISNA(MV78),'Drive Train'!$F$16,'Drive Train'!$F$17)*4.448*$C$24*$C$21*AD$6)*SIGN(BV79),BV79)</f>
        <v>0</v>
      </c>
      <c r="EK79" s="2">
        <f>IF(PK79=0,($C$23/0.4536*IF(ISNA(MW78),'Drive Train'!$F$16,'Drive Train'!$F$17)*4.448*$C$24*$C$21*AE$6)*SIGN(BW79),BW79)</f>
        <v>0</v>
      </c>
      <c r="EL79" s="2">
        <f>IF(PL79=0,($C$23/0.4536*IF(ISNA(MX78),'Drive Train'!$F$16,'Drive Train'!$F$17)*4.448*$C$24*$C$21*AF$6)*SIGN(BX79),BX79)</f>
        <v>0</v>
      </c>
      <c r="EM79" s="2">
        <f>IF(PM79=0,($C$23/0.4536*IF(ISNA(MY78),'Drive Train'!$F$16,'Drive Train'!$F$17)*4.448*$C$24*$C$21*AG$6)*SIGN(BY79),BY79)</f>
        <v>0</v>
      </c>
      <c r="EN79" s="2">
        <f>IF(PN79=0,($C$23/0.4536*IF(ISNA(MZ78),'Drive Train'!$F$16,'Drive Train'!$F$17)*4.448*$C$24*$C$21*AH$6)*SIGN(BZ79),BZ79)</f>
        <v>0</v>
      </c>
      <c r="EO79" s="2">
        <f>IF(PO79=0,($C$23/0.4536*IF(ISNA(NA78),'Drive Train'!$F$16,'Drive Train'!$F$17)*4.448*$C$24*$C$21*AI$6)*SIGN(CA79),CA79)</f>
        <v>0</v>
      </c>
      <c r="EP79" s="2">
        <f>IF(PP79=0,($C$23/0.4536*IF(ISNA(NB78),'Drive Train'!$F$16,'Drive Train'!$F$17)*4.448*$C$24*$C$21*AJ$6)*SIGN(CB79),CB79)</f>
        <v>0</v>
      </c>
      <c r="EQ79" s="2">
        <f>IF(PQ79=0,($C$23/0.4536*IF(ISNA(NC78),'Drive Train'!$F$16,'Drive Train'!$F$17)*4.448*$C$24*$C$21*AK$6)*SIGN(CC79),CC79)</f>
        <v>0</v>
      </c>
      <c r="ER79" s="2">
        <f>IF(PR79=0,($C$23/0.4536*IF(ISNA(ND78),'Drive Train'!$F$16,'Drive Train'!$F$17)*4.448*$C$24*$C$21*AL$6)*SIGN(CD79),CD79)</f>
        <v>0</v>
      </c>
      <c r="ES79" s="2">
        <f>IF(PS79=0,($C$23/0.4536*IF(ISNA(NE78),'Drive Train'!$F$16,'Drive Train'!$F$17)*4.448*$C$24*$C$21*AM$6)*SIGN(CE79),CE79)</f>
        <v>0</v>
      </c>
      <c r="ET79" s="61">
        <f t="shared" si="561"/>
        <v>2.8400000000000016</v>
      </c>
      <c r="EU79" s="255">
        <f>MAX(MIN(IF(AND(OY78=1,NG79&lt;0),-1,1)*(DC79-$C$15)/($C$14-$C$15)*$C$12*$C$21-$C$33*LO79/AO$6 -  OY78*$C$33/$C$21,DY78/$C$19),MAX(EU$8:EU78)*-1)</f>
        <v>-0.37850168607206947</v>
      </c>
      <c r="EV79" s="255">
        <f>MAX(MIN(IF(AND(OZ78=1,NH79&lt;0),-1,1)*(DD79-$C$15)/($C$14-$C$15)*$C$12*$C$21-$C$33*LP79/AP$6 -  OZ78*$C$33/$C$21,DZ78/$C$19),MAX(EV$8:EV78)*-1)</f>
        <v>-0.41385750272434829</v>
      </c>
      <c r="EW79" s="255">
        <f>MAX(MIN(IF(AND(PA78=1,NI79&lt;0),-1,1)*(DE79-$C$15)/($C$14-$C$15)*$C$12*$C$21-$C$33*LQ79/AQ$6 -  PA78*$C$33/$C$21,EA78/$C$19),MAX(EW$8:EW78)*-1)</f>
        <v>-0.43676941500102218</v>
      </c>
      <c r="EX79" s="255">
        <f>MAX(MIN(IF(AND(PB78=1,NJ79&lt;0),-1,1)*(DF79-$C$15)/($C$14-$C$15)*$C$12*$C$21-$C$33*LR79/AR$6 -  PB78*$C$33/$C$21,EB78/$C$19),MAX(EX$8:EX78)*-1)</f>
        <v>-0.43922245647987923</v>
      </c>
      <c r="EY79" s="255">
        <f>MAX(MIN(IF(AND(PC78=1,NK79&lt;0),-1,1)*(DG79-$C$15)/($C$14-$C$15)*$C$12*$C$21-$C$33*LS79/AS$6 -  PC78*$C$33/$C$21,EC78/$C$19),MAX(EY$8:EY78)*-1)</f>
        <v>-0.4188762984773593</v>
      </c>
      <c r="EZ79" s="255">
        <f>MAX(MIN(IF(AND(PD78=1,NL79&lt;0),-1,1)*(DH79-$C$15)/($C$14-$C$15)*$C$12*$C$21-$C$33*LT79/AT$6 -  PD78*$C$33/$C$21,ED78/$C$19),MAX(EZ$8:EZ78)*-1)</f>
        <v>-0.38052294970535022</v>
      </c>
      <c r="FA79" s="255">
        <f>MAX(MIN(IF(AND(PE78=1,NM79&lt;0),-1,1)*(DI79-$C$15)/($C$14-$C$15)*$C$12*$C$21-$C$33*LU79/AU$6 -  PE78*$C$33/$C$21,EE78/$C$19),MAX(FA$8:FA78)*-1)</f>
        <v>-0.34408092404936053</v>
      </c>
      <c r="FB79" s="255">
        <f>MAX(MIN(IF(AND(PF78=1,NN79&lt;0),-1,1)*(DJ79-$C$15)/($C$14-$C$15)*$C$12*$C$21-$C$33*LV79/AV$6 -  PF78*$C$33/$C$21,EF78/$C$19),MAX(FB$8:FB78)*-1)</f>
        <v>-0.37850168607206947</v>
      </c>
      <c r="FC79" s="255">
        <f>MAX(MIN(IF(AND(PG78=1,NO79&lt;0),-1,1)*(DK79-$C$15)/($C$14-$C$15)*$C$12*$C$21-$C$33*LW79/AW$6 -  PG78*$C$33/$C$21,EG78/$C$19),MAX(FC$8:FC78)*-1)</f>
        <v>-0.37850168607206947</v>
      </c>
      <c r="FD79" s="255">
        <f>MAX(MIN(IF(AND(PH78=1,NP79&lt;0),-1,1)*(DL79-$C$15)/($C$14-$C$15)*$C$12*$C$21-$C$33*LX79/AX$6 -  PH78*$C$33/$C$21,EH78/$C$19),MAX(FD$8:FD78)*-1)</f>
        <v>-0.37850168607206947</v>
      </c>
      <c r="FE79" s="255">
        <f>MAX(MIN(IF(AND(PI78=1,NQ79&lt;0),-1,1)*(DM79-$C$15)/($C$14-$C$15)*$C$12*$C$21-$C$33*LY79/AY$6 -  PI78*$C$33/$C$21,EI78/$C$19),MAX(FE$8:FE78)*-1)</f>
        <v>-0.37850168607206947</v>
      </c>
      <c r="FF79" s="255">
        <f>MAX(MIN(IF(AND(PJ78=1,NR79&lt;0),-1,1)*(DN79-$C$15)/($C$14-$C$15)*$C$12*$C$21-$C$33*LZ79/AZ$6 -  PJ78*$C$33/$C$21,EJ78/$C$19),MAX(FF$8:FF78)*-1)</f>
        <v>-0.3680167733157455</v>
      </c>
      <c r="FG79" s="255">
        <f>MAX(MIN(IF(AND(PK78=1,NS79&lt;0),-1,1)*(DO79-$C$15)/($C$14-$C$15)*$C$12*$C$21-$C$33*MA79/BA$6 -  PK78*$C$33/$C$21,EK78/$C$19),MAX(FG$8:FG78)*-1)</f>
        <v>-0.39891635193560471</v>
      </c>
      <c r="FH79" s="255">
        <f>MAX(MIN(IF(AND(PL78=1,NT79&lt;0),-1,1)*(DP79-$C$15)/($C$14-$C$15)*$C$12*$C$21-$C$33*MB79/BB$6 -  PL78*$C$33/$C$21,EL78/$C$19),MAX(FH$8:FH78)*-1)</f>
        <v>-0.35936497424525082</v>
      </c>
      <c r="FI79" s="255">
        <f>MAX(MIN(IF(AND(PM78=1,NU79&lt;0),-1,1)*(DQ79-$C$15)/($C$14-$C$15)*$C$12*$C$21-$C$33*MC79/BC$6 -  PM78*$C$33/$C$21,EM78/$C$19),MAX(FI$8:FI78)*-1)</f>
        <v>-0.34117847247343402</v>
      </c>
      <c r="FJ79" s="255">
        <f>MAX(MIN(IF(AND(PN78=1,NV79&lt;0),-1,1)*(DR79-$C$15)/($C$14-$C$15)*$C$12*$C$21-$C$33*MD79/BD$6 -  PN78*$C$33/$C$21,EN78/$C$19),MAX(FJ$8:FJ78)*-1)</f>
        <v>-0.37850168607206947</v>
      </c>
      <c r="FK79" s="255">
        <f>MAX(MIN(IF(AND(PO78=1,NW79&lt;0),-1,1)*(DS79-$C$15)/($C$14-$C$15)*$C$12*$C$21-$C$33*ME79/BE$6 -  PO78*$C$33/$C$21,EO78/$C$19),MAX(FK$8:FK78)*-1)</f>
        <v>-0.37850168607206947</v>
      </c>
      <c r="FL79" s="255">
        <f>MAX(MIN(IF(AND(PP78=1,NX79&lt;0),-1,1)*(DT79-$C$15)/($C$14-$C$15)*$C$12*$C$21-$C$33*MF79/BF$6 -  PP78*$C$33/$C$21,EP78/$C$19),MAX(FL$8:FL78)*-1)</f>
        <v>-0.37850168607206947</v>
      </c>
      <c r="FM79" s="255">
        <f>MAX(MIN(IF(AND(PQ78=1,NY79&lt;0),-1,1)*(DU79-$C$15)/($C$14-$C$15)*$C$12*$C$21-$C$33*MG79/BG$6 -  PQ78*$C$33/$C$21,EQ78/$C$19),MAX(FM$8:FM78)*-1)</f>
        <v>-0.37850168607206947</v>
      </c>
      <c r="FN79" s="255">
        <f>MAX(MIN(IF(AND(PR78=1,NZ79&lt;0),-1,1)*(DV79-$C$15)/($C$14-$C$15)*$C$12*$C$21-$C$33*MH79/BH$6 -  PR78*$C$33/$C$21,ER78/$C$19),MAX(FN$8:FN78)*-1)</f>
        <v>-0.37850168607206947</v>
      </c>
      <c r="FO79" s="255">
        <f>MAX(MIN(IF(AND(PS78=1,OA79&lt;0),-1,1)*(DW79-$C$15)/($C$14-$C$15)*$C$12*$C$21-$C$33*MI79/BI$6 -  PS78*$C$33/$C$21,ES78/$C$19),MAX(FO$8:FO78)*-1)</f>
        <v>-0.37850168607206947</v>
      </c>
      <c r="FP79" s="61">
        <f t="shared" si="609"/>
        <v>2.8400000000000016</v>
      </c>
      <c r="FQ79" s="256">
        <f t="shared" si="610"/>
        <v>0</v>
      </c>
      <c r="FR79" s="256">
        <f t="shared" si="611"/>
        <v>2.7495000000000003</v>
      </c>
      <c r="FS79" s="256">
        <f t="shared" si="612"/>
        <v>2.7495000000000003</v>
      </c>
      <c r="FT79" s="256">
        <f t="shared" si="613"/>
        <v>2.7495000000000003</v>
      </c>
      <c r="FU79" s="256">
        <f t="shared" si="614"/>
        <v>2.7495000000000003</v>
      </c>
      <c r="FV79" s="256">
        <f t="shared" si="615"/>
        <v>2.7495000000000003</v>
      </c>
      <c r="FW79" s="256">
        <f t="shared" si="616"/>
        <v>2.7495000000000003</v>
      </c>
      <c r="FX79" s="256">
        <f t="shared" si="617"/>
        <v>0</v>
      </c>
      <c r="FY79" s="256">
        <f t="shared" si="618"/>
        <v>0</v>
      </c>
      <c r="FZ79" s="256">
        <f t="shared" si="619"/>
        <v>0</v>
      </c>
      <c r="GA79" s="256">
        <f t="shared" si="620"/>
        <v>0</v>
      </c>
      <c r="GB79" s="256">
        <f t="shared" si="621"/>
        <v>2.7495000000000003</v>
      </c>
      <c r="GC79" s="256">
        <f t="shared" si="622"/>
        <v>2.7495000000000003</v>
      </c>
      <c r="GD79" s="256">
        <f t="shared" si="623"/>
        <v>2.7495000000000003</v>
      </c>
      <c r="GE79" s="256">
        <f t="shared" si="624"/>
        <v>2.7495000000000003</v>
      </c>
      <c r="GF79" s="256">
        <f t="shared" si="625"/>
        <v>0</v>
      </c>
      <c r="GG79" s="256">
        <f t="shared" si="626"/>
        <v>0</v>
      </c>
      <c r="GH79" s="256">
        <f t="shared" si="627"/>
        <v>0</v>
      </c>
      <c r="GI79" s="256">
        <f t="shared" si="628"/>
        <v>0</v>
      </c>
      <c r="GJ79" s="256">
        <f t="shared" si="629"/>
        <v>0</v>
      </c>
      <c r="GK79" s="256">
        <f t="shared" si="630"/>
        <v>0</v>
      </c>
      <c r="GL79" s="61">
        <f t="shared" si="631"/>
        <v>2.8400000000000016</v>
      </c>
      <c r="GM79" s="57">
        <f t="shared" si="562"/>
        <v>0</v>
      </c>
      <c r="GN79" s="57">
        <f t="shared" si="563"/>
        <v>-2.9991982552897696</v>
      </c>
      <c r="GO79" s="57">
        <f t="shared" si="564"/>
        <v>-4.5720124451191797</v>
      </c>
      <c r="GP79" s="57">
        <f t="shared" si="565"/>
        <v>-6.0123643417996711</v>
      </c>
      <c r="GQ79" s="57">
        <f t="shared" si="566"/>
        <v>-7.0829946597070208</v>
      </c>
      <c r="GR79" s="57">
        <f t="shared" si="567"/>
        <v>-7.6600692491529365</v>
      </c>
      <c r="GS79" s="57">
        <f t="shared" si="568"/>
        <v>-8.0347140712090077</v>
      </c>
      <c r="GT79" s="57">
        <f t="shared" si="569"/>
        <v>0</v>
      </c>
      <c r="GU79" s="57">
        <f t="shared" si="570"/>
        <v>0</v>
      </c>
      <c r="GV79" s="57">
        <f t="shared" si="571"/>
        <v>0</v>
      </c>
      <c r="GW79" s="57">
        <f t="shared" si="572"/>
        <v>0</v>
      </c>
      <c r="GX79" s="57">
        <f t="shared" si="573"/>
        <v>-9.5249767404423658</v>
      </c>
      <c r="GY79" s="57">
        <f t="shared" si="574"/>
        <v>-10.324716831068926</v>
      </c>
      <c r="GZ79" s="57">
        <f t="shared" si="575"/>
        <v>-9.3010516617918348</v>
      </c>
      <c r="HA79" s="57">
        <f t="shared" si="576"/>
        <v>-8.8303502728147993</v>
      </c>
      <c r="HB79" s="57">
        <f t="shared" si="577"/>
        <v>0</v>
      </c>
      <c r="HC79" s="57">
        <f t="shared" si="578"/>
        <v>0</v>
      </c>
      <c r="HD79" s="57">
        <f t="shared" si="579"/>
        <v>0</v>
      </c>
      <c r="HE79" s="57">
        <f t="shared" si="580"/>
        <v>0</v>
      </c>
      <c r="HF79" s="57">
        <f t="shared" si="581"/>
        <v>0</v>
      </c>
      <c r="HG79" s="57">
        <f t="shared" si="582"/>
        <v>0</v>
      </c>
      <c r="HH79" s="61">
        <f t="shared" si="632"/>
        <v>2.8400000000000016</v>
      </c>
      <c r="HI79" s="57">
        <f t="shared" si="633"/>
        <v>0</v>
      </c>
      <c r="HJ79" s="57">
        <f t="shared" si="634"/>
        <v>2.9991982552897696</v>
      </c>
      <c r="HK79" s="57">
        <f t="shared" si="635"/>
        <v>4.5720124451191797</v>
      </c>
      <c r="HL79" s="57">
        <f t="shared" si="636"/>
        <v>6.0123643417996711</v>
      </c>
      <c r="HM79" s="57">
        <f t="shared" si="637"/>
        <v>7.0829946597070208</v>
      </c>
      <c r="HN79" s="57">
        <f t="shared" si="638"/>
        <v>7.6600692491529365</v>
      </c>
      <c r="HO79" s="57">
        <f t="shared" si="639"/>
        <v>8.0347140712090077</v>
      </c>
      <c r="HP79" s="57">
        <f t="shared" si="640"/>
        <v>0</v>
      </c>
      <c r="HQ79" s="57">
        <f t="shared" si="641"/>
        <v>0</v>
      </c>
      <c r="HR79" s="57">
        <f t="shared" si="642"/>
        <v>0</v>
      </c>
      <c r="HS79" s="57">
        <f t="shared" si="643"/>
        <v>0</v>
      </c>
      <c r="HT79" s="57">
        <f t="shared" si="644"/>
        <v>9.5249767404423658</v>
      </c>
      <c r="HU79" s="57">
        <f t="shared" si="645"/>
        <v>10.324716831068926</v>
      </c>
      <c r="HV79" s="57">
        <f t="shared" si="646"/>
        <v>9.3010516617918348</v>
      </c>
      <c r="HW79" s="57">
        <f t="shared" si="647"/>
        <v>8.8303502728147993</v>
      </c>
      <c r="HX79" s="57">
        <f t="shared" si="648"/>
        <v>0</v>
      </c>
      <c r="HY79" s="57">
        <f t="shared" si="649"/>
        <v>0</v>
      </c>
      <c r="HZ79" s="57">
        <f t="shared" si="650"/>
        <v>0</v>
      </c>
      <c r="IA79" s="57">
        <f t="shared" si="651"/>
        <v>0</v>
      </c>
      <c r="IB79" s="57">
        <f t="shared" si="652"/>
        <v>0</v>
      </c>
      <c r="IC79" s="57">
        <f t="shared" si="653"/>
        <v>0</v>
      </c>
      <c r="ID79" s="61">
        <f t="shared" si="654"/>
        <v>2.8400000000000016</v>
      </c>
      <c r="IE79" s="57">
        <f t="shared" si="655"/>
        <v>0</v>
      </c>
      <c r="IF79" s="57">
        <f t="shared" si="656"/>
        <v>0</v>
      </c>
      <c r="IG79" s="57">
        <f t="shared" si="657"/>
        <v>0</v>
      </c>
      <c r="IH79" s="57">
        <f t="shared" si="658"/>
        <v>0</v>
      </c>
      <c r="II79" s="57">
        <f t="shared" si="659"/>
        <v>0</v>
      </c>
      <c r="IJ79" s="57">
        <f t="shared" si="660"/>
        <v>0</v>
      </c>
      <c r="IK79" s="57">
        <f t="shared" si="661"/>
        <v>0</v>
      </c>
      <c r="IL79" s="57">
        <f t="shared" si="662"/>
        <v>0</v>
      </c>
      <c r="IM79" s="57">
        <f t="shared" si="663"/>
        <v>0</v>
      </c>
      <c r="IN79" s="57">
        <f t="shared" si="664"/>
        <v>0</v>
      </c>
      <c r="IO79" s="57">
        <f t="shared" si="665"/>
        <v>0</v>
      </c>
      <c r="IP79" s="57">
        <f t="shared" si="666"/>
        <v>0</v>
      </c>
      <c r="IQ79" s="57">
        <f t="shared" si="667"/>
        <v>0</v>
      </c>
      <c r="IR79" s="57">
        <f t="shared" si="668"/>
        <v>0</v>
      </c>
      <c r="IS79" s="57">
        <f t="shared" si="669"/>
        <v>0</v>
      </c>
      <c r="IT79" s="57">
        <f t="shared" si="670"/>
        <v>0</v>
      </c>
      <c r="IU79" s="57">
        <f t="shared" si="671"/>
        <v>0</v>
      </c>
      <c r="IV79" s="57">
        <f t="shared" si="672"/>
        <v>0</v>
      </c>
      <c r="IW79" s="57">
        <f t="shared" si="673"/>
        <v>0</v>
      </c>
      <c r="IX79" s="57">
        <f t="shared" si="674"/>
        <v>0</v>
      </c>
      <c r="IY79" s="57">
        <f t="shared" si="675"/>
        <v>0</v>
      </c>
      <c r="IZ79" s="61">
        <f t="shared" si="676"/>
        <v>2.8400000000000016</v>
      </c>
      <c r="JA79" s="256" t="e">
        <f t="shared" si="773"/>
        <v>#N/A</v>
      </c>
      <c r="JB79" s="256" t="e">
        <f t="shared" si="774"/>
        <v>#N/A</v>
      </c>
      <c r="JC79" s="256" t="e">
        <f t="shared" si="775"/>
        <v>#N/A</v>
      </c>
      <c r="JD79" s="256" t="e">
        <f t="shared" si="776"/>
        <v>#N/A</v>
      </c>
      <c r="JE79" s="256" t="e">
        <f t="shared" si="777"/>
        <v>#N/A</v>
      </c>
      <c r="JF79" s="256" t="e">
        <f t="shared" si="778"/>
        <v>#N/A</v>
      </c>
      <c r="JG79" s="256" t="e">
        <f t="shared" si="779"/>
        <v>#N/A</v>
      </c>
      <c r="JH79" s="256" t="e">
        <f t="shared" si="780"/>
        <v>#N/A</v>
      </c>
      <c r="JI79" s="256" t="e">
        <f t="shared" si="781"/>
        <v>#N/A</v>
      </c>
      <c r="JJ79" s="256" t="e">
        <f t="shared" si="782"/>
        <v>#N/A</v>
      </c>
      <c r="JK79" s="256" t="e">
        <f t="shared" si="783"/>
        <v>#N/A</v>
      </c>
      <c r="JL79" s="256" t="e">
        <f t="shared" si="784"/>
        <v>#N/A</v>
      </c>
      <c r="JM79" s="256" t="e">
        <f t="shared" si="785"/>
        <v>#N/A</v>
      </c>
      <c r="JN79" s="256" t="e">
        <f t="shared" si="786"/>
        <v>#N/A</v>
      </c>
      <c r="JO79" s="256" t="e">
        <f t="shared" si="787"/>
        <v>#N/A</v>
      </c>
      <c r="JP79" s="256" t="e">
        <f t="shared" si="788"/>
        <v>#N/A</v>
      </c>
      <c r="JQ79" s="256" t="e">
        <f t="shared" si="789"/>
        <v>#N/A</v>
      </c>
      <c r="JR79" s="256" t="e">
        <f t="shared" si="790"/>
        <v>#N/A</v>
      </c>
      <c r="JS79" s="256" t="e">
        <f t="shared" si="791"/>
        <v>#N/A</v>
      </c>
      <c r="JT79" s="256" t="e">
        <f t="shared" si="792"/>
        <v>#N/A</v>
      </c>
      <c r="JU79" s="256" t="e">
        <f t="shared" si="793"/>
        <v>#N/A</v>
      </c>
      <c r="JV79" s="61">
        <f t="shared" si="677"/>
        <v>2.8400000000000016</v>
      </c>
      <c r="JW79" s="46">
        <f t="shared" si="678"/>
        <v>0</v>
      </c>
      <c r="JX79" s="46">
        <f t="shared" si="679"/>
        <v>0</v>
      </c>
      <c r="JY79" s="46">
        <f t="shared" si="680"/>
        <v>0</v>
      </c>
      <c r="JZ79" s="46">
        <f t="shared" si="681"/>
        <v>0</v>
      </c>
      <c r="KA79" s="46">
        <f t="shared" si="682"/>
        <v>0</v>
      </c>
      <c r="KB79" s="46">
        <f t="shared" si="683"/>
        <v>0</v>
      </c>
      <c r="KC79" s="46">
        <f t="shared" si="684"/>
        <v>0</v>
      </c>
      <c r="KD79" s="46">
        <f t="shared" si="685"/>
        <v>0</v>
      </c>
      <c r="KE79" s="46">
        <f t="shared" si="686"/>
        <v>0</v>
      </c>
      <c r="KF79" s="46">
        <f t="shared" si="687"/>
        <v>0</v>
      </c>
      <c r="KG79" s="46">
        <f t="shared" si="688"/>
        <v>0</v>
      </c>
      <c r="KH79" s="46">
        <f t="shared" si="689"/>
        <v>0</v>
      </c>
      <c r="KI79" s="46">
        <f t="shared" si="690"/>
        <v>0</v>
      </c>
      <c r="KJ79" s="46">
        <f t="shared" si="691"/>
        <v>0</v>
      </c>
      <c r="KK79" s="46">
        <f t="shared" si="692"/>
        <v>0</v>
      </c>
      <c r="KL79" s="46">
        <f t="shared" si="693"/>
        <v>0</v>
      </c>
      <c r="KM79" s="46">
        <f t="shared" si="694"/>
        <v>0</v>
      </c>
      <c r="KN79" s="46">
        <f t="shared" si="695"/>
        <v>0</v>
      </c>
      <c r="KO79" s="46">
        <f t="shared" si="696"/>
        <v>0</v>
      </c>
      <c r="KP79" s="46">
        <f t="shared" si="697"/>
        <v>0</v>
      </c>
      <c r="KQ79" s="46">
        <f t="shared" si="698"/>
        <v>0</v>
      </c>
      <c r="KR79" s="61">
        <f t="shared" si="699"/>
        <v>2.8400000000000016</v>
      </c>
      <c r="KS79" s="1">
        <f t="shared" si="700"/>
        <v>1</v>
      </c>
      <c r="KT79" s="1">
        <f t="shared" si="701"/>
        <v>0</v>
      </c>
      <c r="KU79" s="1">
        <f t="shared" si="702"/>
        <v>0</v>
      </c>
      <c r="KV79" s="1">
        <f t="shared" si="703"/>
        <v>0</v>
      </c>
      <c r="KW79" s="1">
        <f t="shared" si="704"/>
        <v>0</v>
      </c>
      <c r="KX79" s="1">
        <f t="shared" si="705"/>
        <v>0</v>
      </c>
      <c r="KY79" s="1">
        <f t="shared" si="706"/>
        <v>0</v>
      </c>
      <c r="KZ79" s="1">
        <f t="shared" si="707"/>
        <v>1</v>
      </c>
      <c r="LA79" s="1">
        <f t="shared" si="708"/>
        <v>1</v>
      </c>
      <c r="LB79" s="1">
        <f t="shared" si="709"/>
        <v>1</v>
      </c>
      <c r="LC79" s="1">
        <f t="shared" si="710"/>
        <v>1</v>
      </c>
      <c r="LD79" s="1">
        <f t="shared" si="711"/>
        <v>0</v>
      </c>
      <c r="LE79" s="1">
        <f t="shared" si="712"/>
        <v>0</v>
      </c>
      <c r="LF79" s="1">
        <f t="shared" si="713"/>
        <v>0</v>
      </c>
      <c r="LG79" s="1">
        <f t="shared" si="714"/>
        <v>0</v>
      </c>
      <c r="LH79" s="1">
        <f t="shared" si="715"/>
        <v>1</v>
      </c>
      <c r="LI79" s="1">
        <f t="shared" si="716"/>
        <v>1</v>
      </c>
      <c r="LJ79" s="1">
        <f t="shared" si="717"/>
        <v>1</v>
      </c>
      <c r="LK79" s="1">
        <f t="shared" si="718"/>
        <v>1</v>
      </c>
      <c r="LL79" s="1">
        <f t="shared" si="719"/>
        <v>1</v>
      </c>
      <c r="LM79" s="1">
        <f t="shared" si="720"/>
        <v>1</v>
      </c>
      <c r="LN79" s="61">
        <f t="shared" si="721"/>
        <v>2.8400000000000016</v>
      </c>
      <c r="LO79" s="57">
        <f t="shared" si="722"/>
        <v>0</v>
      </c>
      <c r="LP79" s="57">
        <f t="shared" si="723"/>
        <v>13.248956964105846</v>
      </c>
      <c r="LQ79" s="57">
        <f t="shared" si="724"/>
        <v>11.772276325068193</v>
      </c>
      <c r="LR79" s="57">
        <f t="shared" si="725"/>
        <v>9.2151909949487329</v>
      </c>
      <c r="LS79" s="57">
        <f t="shared" si="726"/>
        <v>6.0306758407681862</v>
      </c>
      <c r="LT79" s="57">
        <f t="shared" si="727"/>
        <v>2.802658394155253</v>
      </c>
      <c r="LU79" s="57">
        <f t="shared" si="728"/>
        <v>0.56235361150165808</v>
      </c>
      <c r="LV79" s="57">
        <f t="shared" si="729"/>
        <v>0</v>
      </c>
      <c r="LW79" s="57">
        <f t="shared" si="730"/>
        <v>0</v>
      </c>
      <c r="LX79" s="57">
        <f t="shared" si="731"/>
        <v>0</v>
      </c>
      <c r="LY79" s="57">
        <f t="shared" si="732"/>
        <v>0</v>
      </c>
      <c r="LZ79" s="57">
        <f t="shared" si="733"/>
        <v>6.3320906042781191</v>
      </c>
      <c r="MA79" s="57">
        <f t="shared" si="734"/>
        <v>3.0239958371243136</v>
      </c>
      <c r="MB79" s="57">
        <f t="shared" si="735"/>
        <v>1.2088171306998183</v>
      </c>
      <c r="MC79" s="57">
        <f t="shared" si="736"/>
        <v>0.37416224158316486</v>
      </c>
      <c r="MD79" s="57">
        <f t="shared" si="737"/>
        <v>0</v>
      </c>
      <c r="ME79" s="57">
        <f t="shared" si="738"/>
        <v>0</v>
      </c>
      <c r="MF79" s="57">
        <f t="shared" si="739"/>
        <v>0</v>
      </c>
      <c r="MG79" s="57">
        <f t="shared" si="740"/>
        <v>0</v>
      </c>
      <c r="MH79" s="57">
        <f t="shared" si="741"/>
        <v>0</v>
      </c>
      <c r="MI79" s="57">
        <f t="shared" si="742"/>
        <v>0</v>
      </c>
      <c r="MJ79" s="61">
        <f t="shared" si="743"/>
        <v>2.8400000000000016</v>
      </c>
      <c r="MK79" s="57" t="e">
        <f t="shared" si="583"/>
        <v>#N/A</v>
      </c>
      <c r="ML79" s="57" t="e">
        <f t="shared" si="794"/>
        <v>#N/A</v>
      </c>
      <c r="MM79" s="57" t="e">
        <f t="shared" si="795"/>
        <v>#N/A</v>
      </c>
      <c r="MN79" s="57" t="e">
        <f t="shared" si="796"/>
        <v>#N/A</v>
      </c>
      <c r="MO79" s="57" t="e">
        <f t="shared" si="797"/>
        <v>#N/A</v>
      </c>
      <c r="MP79" s="57" t="e">
        <f t="shared" si="798"/>
        <v>#N/A</v>
      </c>
      <c r="MQ79" s="57" t="e">
        <f t="shared" si="799"/>
        <v>#N/A</v>
      </c>
      <c r="MR79" s="57" t="e">
        <f t="shared" si="800"/>
        <v>#N/A</v>
      </c>
      <c r="MS79" s="57" t="e">
        <f t="shared" si="801"/>
        <v>#N/A</v>
      </c>
      <c r="MT79" s="57" t="e">
        <f t="shared" si="802"/>
        <v>#N/A</v>
      </c>
      <c r="MU79" s="57" t="e">
        <f t="shared" si="803"/>
        <v>#N/A</v>
      </c>
      <c r="MV79" s="57" t="e">
        <f t="shared" si="804"/>
        <v>#N/A</v>
      </c>
      <c r="MW79" s="57" t="e">
        <f t="shared" si="805"/>
        <v>#N/A</v>
      </c>
      <c r="MX79" s="57" t="e">
        <f t="shared" si="806"/>
        <v>#N/A</v>
      </c>
      <c r="MY79" s="57" t="e">
        <f t="shared" si="807"/>
        <v>#N/A</v>
      </c>
      <c r="MZ79" s="57" t="e">
        <f t="shared" si="808"/>
        <v>#N/A</v>
      </c>
      <c r="NA79" s="57" t="e">
        <f t="shared" si="809"/>
        <v>#N/A</v>
      </c>
      <c r="NB79" s="57" t="e">
        <f t="shared" si="810"/>
        <v>#N/A</v>
      </c>
      <c r="NC79" s="57" t="e">
        <f t="shared" si="811"/>
        <v>#N/A</v>
      </c>
      <c r="ND79" s="57" t="e">
        <f t="shared" si="812"/>
        <v>#N/A</v>
      </c>
      <c r="NE79" s="57" t="e">
        <f t="shared" si="813"/>
        <v>#N/A</v>
      </c>
      <c r="NF79" s="61">
        <f t="shared" si="744"/>
        <v>2.8400000000000016</v>
      </c>
      <c r="NG79" s="256">
        <f>IF(OY78=0,MIN('Drive Train'!$F$35-FQ78*$C$19*'Drive Train'!$F$39,NG78+$C$39)-$C$7,IF(LO78-1&lt;=0,0,IF($C$37=Motors!$C$30,MAX(MAX(NG$8:NG78)*-1,NG78-$C$39),MAX(0,MAX(NG$8:NG78)*-1,NG78-$C$39))))</f>
        <v>0</v>
      </c>
      <c r="NH79" s="256">
        <f>IF(OZ78=0,MIN('Drive Train'!$F$35-FR78*$C$19*'Drive Train'!$F$39,NH78+$C$39)-$C$7,IF(LP78-1&lt;=0,0,IF($C$37=Motors!$C$30,MAX(MAX(NH$8:NH78)*-1,NH78-$C$39),MAX(0,MAX(NH$8:NH78)*-1,NH78-$C$39))))</f>
        <v>0</v>
      </c>
      <c r="NI79" s="256">
        <f>IF(PA78=0,MIN('Drive Train'!$F$35-FS78*$C$19*'Drive Train'!$F$39,NI78+$C$39)-$C$7,IF(LQ78-1&lt;=0,0,IF($C$37=Motors!$C$30,MAX(MAX(NI$8:NI78)*-1,NI78-$C$39),MAX(0,MAX(NI$8:NI78)*-1,NI78-$C$39))))</f>
        <v>0</v>
      </c>
      <c r="NJ79" s="256">
        <f>IF(PB78=0,MIN('Drive Train'!$F$35-FT78*$C$19*'Drive Train'!$F$39,NJ78+$C$39)-$C$7,IF(LR78-1&lt;=0,0,IF($C$37=Motors!$C$30,MAX(MAX(NJ$8:NJ78)*-1,NJ78-$C$39),MAX(0,MAX(NJ$8:NJ78)*-1,NJ78-$C$39))))</f>
        <v>0</v>
      </c>
      <c r="NK79" s="256">
        <f>IF(PC78=0,MIN('Drive Train'!$F$35-FU78*$C$19*'Drive Train'!$F$39,NK78+$C$39)-$C$7,IF(LS78-1&lt;=0,0,IF($C$37=Motors!$C$30,MAX(MAX(NK$8:NK78)*-1,NK78-$C$39),MAX(0,MAX(NK$8:NK78)*-1,NK78-$C$39))))</f>
        <v>0</v>
      </c>
      <c r="NL79" s="256">
        <f>IF(PD78=0,MIN('Drive Train'!$F$35-FV78*$C$19*'Drive Train'!$F$39,NL78+$C$39)-$C$7,IF(LT78-1&lt;=0,0,IF($C$37=Motors!$C$30,MAX(MAX(NL$8:NL78)*-1,NL78-$C$39),MAX(0,MAX(NL$8:NL78)*-1,NL78-$C$39))))</f>
        <v>0</v>
      </c>
      <c r="NM79" s="256">
        <f>IF(PE78=0,MIN('Drive Train'!$F$35-FW78*$C$19*'Drive Train'!$F$39,NM78+$C$39)-$C$7,IF(LU78-1&lt;=0,0,IF($C$37=Motors!$C$30,MAX(MAX(NM$8:NM78)*-1,NM78-$C$39),MAX(0,MAX(NM$8:NM78)*-1,NM78-$C$39))))</f>
        <v>0</v>
      </c>
      <c r="NN79" s="256">
        <f>IF(PF78=0,MIN('Drive Train'!$F$35-FX78*$C$19*'Drive Train'!$F$39,NN78+$C$39)-$C$7,IF(LV78-1&lt;=0,0,IF($C$37=Motors!$C$30,MAX(MAX(NN$8:NN78)*-1,NN78-$C$39),MAX(0,MAX(NN$8:NN78)*-1,NN78-$C$39))))</f>
        <v>0</v>
      </c>
      <c r="NO79" s="256">
        <f>IF(PG78=0,MIN('Drive Train'!$F$35-FY78*$C$19*'Drive Train'!$F$39,NO78+$C$39)-$C$7,IF(LW78-1&lt;=0,0,IF($C$37=Motors!$C$30,MAX(MAX(NO$8:NO78)*-1,NO78-$C$39),MAX(0,MAX(NO$8:NO78)*-1,NO78-$C$39))))</f>
        <v>0</v>
      </c>
      <c r="NP79" s="256">
        <f>IF(PH78=0,MIN('Drive Train'!$F$35-FZ78*$C$19*'Drive Train'!$F$39,NP78+$C$39)-$C$7,IF(LX78-1&lt;=0,0,IF($C$37=Motors!$C$30,MAX(MAX(NP$8:NP78)*-1,NP78-$C$39),MAX(0,MAX(NP$8:NP78)*-1,NP78-$C$39))))</f>
        <v>0</v>
      </c>
      <c r="NQ79" s="256">
        <f>IF(PI78=0,MIN('Drive Train'!$F$35-GA78*$C$19*'Drive Train'!$F$39,NQ78+$C$39)-$C$7,IF(LY78-1&lt;=0,0,IF($C$37=Motors!$C$30,MAX(MAX(NQ$8:NQ78)*-1,NQ78-$C$39),MAX(0,MAX(NQ$8:NQ78)*-1,NQ78-$C$39))))</f>
        <v>0</v>
      </c>
      <c r="NR79" s="256">
        <f>IF(PJ78=0,MIN('Drive Train'!$F$35-GB78*$C$19*'Drive Train'!$F$39,NR78+$C$39)-$C$7,IF(LZ78-1&lt;=0,0,IF($C$37=Motors!$C$30,MAX(MAX(NR$8:NR78)*-1,NR78-$C$39),MAX(0,MAX(NR$8:NR78)*-1,NR78-$C$39))))</f>
        <v>0</v>
      </c>
      <c r="NS79" s="256">
        <f>IF(PK78=0,MIN('Drive Train'!$F$35-GC78*$C$19*'Drive Train'!$F$39,NS78+$C$39)-$C$7,IF(MA78-1&lt;=0,0,IF($C$37=Motors!$C$30,MAX(MAX(NS$8:NS78)*-1,NS78-$C$39),MAX(0,MAX(NS$8:NS78)*-1,NS78-$C$39))))</f>
        <v>0</v>
      </c>
      <c r="NT79" s="256">
        <f>IF(PL78=0,MIN('Drive Train'!$F$35-GD78*$C$19*'Drive Train'!$F$39,NT78+$C$39)-$C$7,IF(MB78-1&lt;=0,0,IF($C$37=Motors!$C$30,MAX(MAX(NT$8:NT78)*-1,NT78-$C$39),MAX(0,MAX(NT$8:NT78)*-1,NT78-$C$39))))</f>
        <v>0</v>
      </c>
      <c r="NU79" s="256">
        <f>IF(PM78=0,MIN('Drive Train'!$F$35-GE78*$C$19*'Drive Train'!$F$39,NU78+$C$39)-$C$7,IF(MC78-1&lt;=0,0,IF($C$37=Motors!$C$30,MAX(MAX(NU$8:NU78)*-1,NU78-$C$39),MAX(0,MAX(NU$8:NU78)*-1,NU78-$C$39))))</f>
        <v>0</v>
      </c>
      <c r="NV79" s="256">
        <f>IF(PN78=0,MIN('Drive Train'!$F$35-GF78*$C$19*'Drive Train'!$F$39,NV78+$C$39)-$C$7,IF(MD78-1&lt;=0,0,IF($C$37=Motors!$C$30,MAX(MAX(NV$8:NV78)*-1,NV78-$C$39),MAX(0,MAX(NV$8:NV78)*-1,NV78-$C$39))))</f>
        <v>0</v>
      </c>
      <c r="NW79" s="256">
        <f>IF(PO78=0,MIN('Drive Train'!$F$35-GG78*$C$19*'Drive Train'!$F$39,NW78+$C$39)-$C$7,IF(ME78-1&lt;=0,0,IF($C$37=Motors!$C$30,MAX(MAX(NW$8:NW78)*-1,NW78-$C$39),MAX(0,MAX(NW$8:NW78)*-1,NW78-$C$39))))</f>
        <v>0</v>
      </c>
      <c r="NX79" s="256">
        <f>IF(PP78=0,MIN('Drive Train'!$F$35-GH78*$C$19*'Drive Train'!$F$39,NX78+$C$39)-$C$7,IF(MF78-1&lt;=0,0,IF($C$37=Motors!$C$30,MAX(MAX(NX$8:NX78)*-1,NX78-$C$39),MAX(0,MAX(NX$8:NX78)*-1,NX78-$C$39))))</f>
        <v>0</v>
      </c>
      <c r="NY79" s="256">
        <f>IF(PQ78=0,MIN('Drive Train'!$F$35-GI78*$C$19*'Drive Train'!$F$39,NY78+$C$39)-$C$7,IF(MG78-1&lt;=0,0,IF($C$37=Motors!$C$30,MAX(MAX(NY$8:NY78)*-1,NY78-$C$39),MAX(0,MAX(NY$8:NY78)*-1,NY78-$C$39))))</f>
        <v>0</v>
      </c>
      <c r="NZ79" s="256">
        <f>IF(PR78=0,MIN('Drive Train'!$F$35-GJ78*$C$19*'Drive Train'!$F$39,NZ78+$C$39)-$C$7,IF(MH78-1&lt;=0,0,IF($C$37=Motors!$C$30,MAX(MAX(NZ$8:NZ78)*-1,NZ78-$C$39),MAX(0,MAX(NZ$8:NZ78)*-1,NZ78-$C$39))))</f>
        <v>0</v>
      </c>
      <c r="OA79" s="256">
        <f>IF(PS78=0,MIN('Drive Train'!$F$35-GK78*$C$19*'Drive Train'!$F$39,OA78+$C$39)-$C$7,IF(MI78-1&lt;=0,0,IF($C$37=Motors!$C$30,MAX(MAX(OA$8:OA78)*-1,OA78-$C$39),MAX(0,MAX(OA$8:OA78)*-1,OA78-$C$39))))</f>
        <v>0</v>
      </c>
      <c r="OB79" s="61">
        <f t="shared" si="745"/>
        <v>2.8400000000000016</v>
      </c>
      <c r="OC79" s="256">
        <f>'Drive Train'!$F$35-(FQ79*$C$13)*$C$19*'Drive Train'!$F$39</f>
        <v>12.4</v>
      </c>
      <c r="OD79" s="256">
        <f>'Drive Train'!$F$35-(FR79*$C$13)*$C$19*'Drive Train'!$F$39</f>
        <v>12.23503</v>
      </c>
      <c r="OE79" s="256">
        <f>'Drive Train'!$F$35-(FS79*$C$13)*$C$19*'Drive Train'!$F$39</f>
        <v>12.23503</v>
      </c>
      <c r="OF79" s="256">
        <f>'Drive Train'!$F$35-(FT79*$C$13)*$C$19*'Drive Train'!$F$39</f>
        <v>12.23503</v>
      </c>
      <c r="OG79" s="256">
        <f>'Drive Train'!$F$35-(FU79*$C$13)*$C$19*'Drive Train'!$F$39</f>
        <v>12.23503</v>
      </c>
      <c r="OH79" s="256">
        <f>'Drive Train'!$F$35-(FV79*$C$13)*$C$19*'Drive Train'!$F$39</f>
        <v>12.23503</v>
      </c>
      <c r="OI79" s="256">
        <f>'Drive Train'!$F$35-(FW79*$C$13)*$C$19*'Drive Train'!$F$39</f>
        <v>12.23503</v>
      </c>
      <c r="OJ79" s="256">
        <f>'Drive Train'!$F$35-(FX79*$C$13)*$C$19*'Drive Train'!$F$39</f>
        <v>12.4</v>
      </c>
      <c r="OK79" s="256">
        <f>'Drive Train'!$F$35-(FY79*$C$13)*$C$19*'Drive Train'!$F$39</f>
        <v>12.4</v>
      </c>
      <c r="OL79" s="256">
        <f>'Drive Train'!$F$35-(FZ79*$C$13)*$C$19*'Drive Train'!$F$39</f>
        <v>12.4</v>
      </c>
      <c r="OM79" s="256">
        <f>'Drive Train'!$F$35-(GA79*$C$13)*$C$19*'Drive Train'!$F$39</f>
        <v>12.4</v>
      </c>
      <c r="ON79" s="256">
        <f>'Drive Train'!$F$35-(GB79*$C$13)*$C$19*'Drive Train'!$F$39</f>
        <v>12.23503</v>
      </c>
      <c r="OO79" s="256">
        <f>'Drive Train'!$F$35-(GC79*$C$13)*$C$19*'Drive Train'!$F$39</f>
        <v>12.23503</v>
      </c>
      <c r="OP79" s="256">
        <f>'Drive Train'!$F$35-(GD79*$C$13)*$C$19*'Drive Train'!$F$39</f>
        <v>12.23503</v>
      </c>
      <c r="OQ79" s="256">
        <f>'Drive Train'!$F$35-(GE79*$C$13)*$C$19*'Drive Train'!$F$39</f>
        <v>12.23503</v>
      </c>
      <c r="OR79" s="256">
        <f>'Drive Train'!$F$35-(GF79*$C$13)*$C$19*'Drive Train'!$F$39</f>
        <v>12.4</v>
      </c>
      <c r="OS79" s="256">
        <f>'Drive Train'!$F$35-(GG79*$C$13)*$C$19*'Drive Train'!$F$39</f>
        <v>12.4</v>
      </c>
      <c r="OT79" s="256">
        <f>'Drive Train'!$F$35-(GH79*$C$13)*$C$19*'Drive Train'!$F$39</f>
        <v>12.4</v>
      </c>
      <c r="OU79" s="256">
        <f>'Drive Train'!$F$35-(GI79*$C$13)*$C$19*'Drive Train'!$F$39</f>
        <v>12.4</v>
      </c>
      <c r="OV79" s="256">
        <f>'Drive Train'!$F$35-(GJ79*$C$13)*$C$19*'Drive Train'!$F$39</f>
        <v>12.4</v>
      </c>
      <c r="OW79" s="256">
        <f>'Drive Train'!$F$35-(GK79*$C$13)*$C$19*'Drive Train'!$F$39</f>
        <v>12.4</v>
      </c>
      <c r="OX79" s="61">
        <f t="shared" si="746"/>
        <v>2.8400000000000016</v>
      </c>
      <c r="OY79" s="1">
        <f>IF(PU79&gt;='Drive Train'!$F$29,1,0)</f>
        <v>1</v>
      </c>
      <c r="OZ79" s="1">
        <f>IF(PV79&gt;='Drive Train'!$F$29,1,0)</f>
        <v>1</v>
      </c>
      <c r="PA79" s="1">
        <f>IF(PW79&gt;='Drive Train'!$F$29,1,0)</f>
        <v>1</v>
      </c>
      <c r="PB79" s="1">
        <f>IF(PX79&gt;='Drive Train'!$F$29,1,0)</f>
        <v>1</v>
      </c>
      <c r="PC79" s="1">
        <f>IF(PY79&gt;='Drive Train'!$F$29,1,0)</f>
        <v>1</v>
      </c>
      <c r="PD79" s="1">
        <f>IF(PZ79&gt;='Drive Train'!$F$29,1,0)</f>
        <v>1</v>
      </c>
      <c r="PE79" s="1">
        <f>IF(QA79&gt;='Drive Train'!$F$29,1,0)</f>
        <v>1</v>
      </c>
      <c r="PF79" s="1">
        <f>IF(QB79&gt;='Drive Train'!$F$29,1,0)</f>
        <v>1</v>
      </c>
      <c r="PG79" s="1">
        <f>IF(QC79&gt;='Drive Train'!$F$29,1,0)</f>
        <v>1</v>
      </c>
      <c r="PH79" s="1">
        <f>IF(QD79&gt;='Drive Train'!$F$29,1,0)</f>
        <v>1</v>
      </c>
      <c r="PI79" s="1">
        <f>IF(QE79&gt;='Drive Train'!$F$29,1,0)</f>
        <v>1</v>
      </c>
      <c r="PJ79" s="1">
        <f>IF(QF79&gt;='Drive Train'!$F$29,1,0)</f>
        <v>1</v>
      </c>
      <c r="PK79" s="1">
        <f>IF(QG79&gt;='Drive Train'!$F$29,1,0)</f>
        <v>1</v>
      </c>
      <c r="PL79" s="1">
        <f>IF(QH79&gt;='Drive Train'!$F$29,1,0)</f>
        <v>1</v>
      </c>
      <c r="PM79" s="1">
        <f>IF(QI79&gt;='Drive Train'!$F$29,1,0)</f>
        <v>1</v>
      </c>
      <c r="PN79" s="1">
        <f>IF(QJ79&gt;='Drive Train'!$F$29,1,0)</f>
        <v>1</v>
      </c>
      <c r="PO79" s="1">
        <f>IF(QK79&gt;='Drive Train'!$F$29,1,0)</f>
        <v>1</v>
      </c>
      <c r="PP79" s="1">
        <f>IF(QL79&gt;='Drive Train'!$F$29,1,0)</f>
        <v>1</v>
      </c>
      <c r="PQ79" s="1">
        <f>IF(QM79&gt;='Drive Train'!$F$29,1,0)</f>
        <v>1</v>
      </c>
      <c r="PR79" s="1">
        <f>IF(QN79&gt;='Drive Train'!$F$29,1,0)</f>
        <v>1</v>
      </c>
      <c r="PS79" s="1">
        <f>IF(QO79&gt;='Drive Train'!$F$29,1,0)</f>
        <v>1</v>
      </c>
      <c r="PT79" s="253">
        <f t="shared" si="747"/>
        <v>2.8400000000000016</v>
      </c>
      <c r="PU79" s="57">
        <f t="shared" si="748"/>
        <v>21.503653617944718</v>
      </c>
      <c r="PV79" s="57">
        <f t="shared" si="749"/>
        <v>28.641068934775632</v>
      </c>
      <c r="PW79" s="57">
        <f t="shared" si="750"/>
        <v>32.092798888896034</v>
      </c>
      <c r="PX79" s="57">
        <f t="shared" si="751"/>
        <v>32.297561538540712</v>
      </c>
      <c r="PY79" s="57">
        <f t="shared" si="752"/>
        <v>30.181582579663125</v>
      </c>
      <c r="PZ79" s="57">
        <f t="shared" si="753"/>
        <v>26.655741505042716</v>
      </c>
      <c r="QA79" s="57">
        <f t="shared" si="754"/>
        <v>23.76968510940636</v>
      </c>
      <c r="QB79" s="57">
        <f t="shared" si="755"/>
        <v>21.24285190115814</v>
      </c>
      <c r="QC79" s="57">
        <f t="shared" si="756"/>
        <v>19.808555857554829</v>
      </c>
      <c r="QD79" s="57">
        <f t="shared" si="757"/>
        <v>18.746947025028113</v>
      </c>
      <c r="QE79" s="57">
        <f t="shared" si="758"/>
        <v>17.929325619771099</v>
      </c>
      <c r="QF79" s="57">
        <f t="shared" si="759"/>
        <v>21.683985219945725</v>
      </c>
      <c r="QG79" s="57">
        <f t="shared" si="760"/>
        <v>22.108773081042166</v>
      </c>
      <c r="QH79" s="57">
        <f t="shared" si="761"/>
        <v>21.813912116588455</v>
      </c>
      <c r="QI79" s="57">
        <f t="shared" si="762"/>
        <v>21.688666042846155</v>
      </c>
      <c r="QJ79" s="57">
        <f t="shared" si="763"/>
        <v>21.357110719625187</v>
      </c>
      <c r="QK79" s="57">
        <f t="shared" si="764"/>
        <v>21.797681488191348</v>
      </c>
      <c r="QL79" s="57">
        <f t="shared" si="765"/>
        <v>21.60815940220062</v>
      </c>
      <c r="QM79" s="57">
        <f t="shared" si="766"/>
        <v>21.794853544062796</v>
      </c>
      <c r="QN79" s="57">
        <f t="shared" si="767"/>
        <v>21.444570787492751</v>
      </c>
      <c r="QO79" s="57">
        <f t="shared" si="768"/>
        <v>21.450297293645665</v>
      </c>
      <c r="QP79" s="61">
        <f t="shared" si="769"/>
        <v>2.8400000000000016</v>
      </c>
      <c r="QQ79" s="57">
        <f t="shared" si="584"/>
        <v>0</v>
      </c>
      <c r="QR79" s="57">
        <f t="shared" si="585"/>
        <v>3.4695548865589357E-2</v>
      </c>
      <c r="QS79" s="57">
        <f t="shared" si="586"/>
        <v>3.4695548865589357E-2</v>
      </c>
      <c r="QT79" s="57">
        <f t="shared" si="587"/>
        <v>3.4695548865589357E-2</v>
      </c>
      <c r="QU79" s="57">
        <f t="shared" si="588"/>
        <v>3.4695548865589357E-2</v>
      </c>
      <c r="QV79" s="57">
        <f t="shared" si="589"/>
        <v>3.4695548865589357E-2</v>
      </c>
      <c r="QW79" s="57">
        <f t="shared" si="590"/>
        <v>3.4695548865589357E-2</v>
      </c>
      <c r="QX79" s="57">
        <f t="shared" si="591"/>
        <v>0</v>
      </c>
      <c r="QY79" s="57">
        <f t="shared" si="592"/>
        <v>0</v>
      </c>
      <c r="QZ79" s="57">
        <f t="shared" si="593"/>
        <v>0</v>
      </c>
      <c r="RA79" s="57">
        <f t="shared" si="594"/>
        <v>0</v>
      </c>
      <c r="RB79" s="57">
        <f t="shared" si="595"/>
        <v>3.4695548865589357E-2</v>
      </c>
      <c r="RC79" s="57">
        <f t="shared" si="596"/>
        <v>3.4695548865589357E-2</v>
      </c>
      <c r="RD79" s="57">
        <f t="shared" si="597"/>
        <v>3.4695548865589357E-2</v>
      </c>
      <c r="RE79" s="57">
        <f t="shared" si="598"/>
        <v>3.4695548865589357E-2</v>
      </c>
      <c r="RF79" s="57">
        <f t="shared" si="599"/>
        <v>0</v>
      </c>
      <c r="RG79" s="57">
        <f t="shared" si="600"/>
        <v>0</v>
      </c>
      <c r="RH79" s="57">
        <f t="shared" si="601"/>
        <v>0</v>
      </c>
      <c r="RI79" s="57">
        <f t="shared" si="602"/>
        <v>0</v>
      </c>
      <c r="RJ79" s="57">
        <f t="shared" si="603"/>
        <v>0</v>
      </c>
      <c r="RK79" s="57">
        <f t="shared" si="604"/>
        <v>0</v>
      </c>
      <c r="RL79" s="61">
        <f t="shared" si="770"/>
        <v>2.8400000000000016</v>
      </c>
      <c r="RM79" s="2">
        <f>IF(AND(LO79&gt;=LO$6*'Drive Train'!$AA$52,LO79&lt;=LO$6*'Drive Train'!$AA$53,KS79=0,JW79=0,EU79&gt;0),$C$17,0)</f>
        <v>0</v>
      </c>
      <c r="RN79" s="2">
        <f>IF(AND(LP79&gt;=LP$6*'Drive Train'!$AA$52,LP79&lt;=LP$6*'Drive Train'!$AA$53,KT79=0,JX79=0,EV79&gt;0),$C$17,0)</f>
        <v>0</v>
      </c>
      <c r="RO79" s="2">
        <f>IF(AND(LQ79&gt;=LQ$6*'Drive Train'!$AA$52,LQ79&lt;=LQ$6*'Drive Train'!$AA$53,KU79=0,JY79=0,EW79&gt;0),$C$17,0)</f>
        <v>0</v>
      </c>
      <c r="RP79" s="2">
        <f>IF(AND(LR79&gt;=LR$6*'Drive Train'!$AA$52,LR79&lt;=LR$6*'Drive Train'!$AA$53,KV79=0,JZ79=0,EX79&gt;0),$C$17,0)</f>
        <v>0</v>
      </c>
      <c r="RQ79" s="2">
        <f>IF(AND(LS79&gt;=LS$6*'Drive Train'!$AA$52,LS79&lt;=LS$6*'Drive Train'!$AA$53,KW79=0,KA79=0,EY79&gt;0),$C$17,0)</f>
        <v>0</v>
      </c>
      <c r="RR79" s="2">
        <f>IF(AND(LT79&gt;=LT$6*'Drive Train'!$AA$52,LT79&lt;=LT$6*'Drive Train'!$AA$53,KX79=0,KB79=0,EZ79&gt;0),$C$17,0)</f>
        <v>0</v>
      </c>
      <c r="RS79" s="2">
        <f>IF(AND(LU79&gt;=LU$6*'Drive Train'!$AA$52,LU79&lt;=LU$6*'Drive Train'!$AA$53,KY79=0,KC79=0,FA79&gt;0),$C$17,0)</f>
        <v>0</v>
      </c>
      <c r="RT79" s="2">
        <f>IF(AND(LV79&gt;=LV$6*'Drive Train'!$AA$52,LV79&lt;=LV$6*'Drive Train'!$AA$53,KZ79=0,KD79=0,FB79&gt;0),$C$17,0)</f>
        <v>0</v>
      </c>
      <c r="RU79" s="2">
        <f>IF(AND(LW79&gt;=LW$6*'Drive Train'!$AA$52,LW79&lt;=LW$6*'Drive Train'!$AA$53,LA79=0,KE79=0,FC79&gt;0),$C$17,0)</f>
        <v>0</v>
      </c>
      <c r="RV79" s="2">
        <f>IF(AND(LX79&gt;=LX$6*'Drive Train'!$AA$52,LX79&lt;=LX$6*'Drive Train'!$AA$53,LB79=0,KF79=0,FD79&gt;0),$C$17,0)</f>
        <v>0</v>
      </c>
      <c r="RW79" s="2">
        <f>IF(AND(LY79&gt;=LY$6*'Drive Train'!$AA$52,LY79&lt;=LY$6*'Drive Train'!$AA$53,LC79=0,KG79=0,FE79&gt;0),$C$17,0)</f>
        <v>0</v>
      </c>
      <c r="RX79" s="2">
        <f>IF(AND(LZ79&gt;=LZ$6*'Drive Train'!$AA$52,LZ79&lt;=LZ$6*'Drive Train'!$AA$53,LD79=0,KH79=0,FF79&gt;0),$C$17,0)</f>
        <v>0</v>
      </c>
      <c r="RY79" s="2">
        <f>IF(AND(MA79&gt;=MA$6*'Drive Train'!$AA$52,MA79&lt;=MA$6*'Drive Train'!$AA$53,LE79=0,KI79=0,FG79&gt;0),$C$17,0)</f>
        <v>0</v>
      </c>
      <c r="RZ79" s="2">
        <f>IF(AND(MB79&gt;=MB$6*'Drive Train'!$AA$52,MB79&lt;=MB$6*'Drive Train'!$AA$53,LF79=0,KJ79=0,FH79&gt;0),$C$17,0)</f>
        <v>0</v>
      </c>
      <c r="SA79" s="2">
        <f>IF(AND(MC79&gt;=MC$6*'Drive Train'!$AA$52,MC79&lt;=MC$6*'Drive Train'!$AA$53,LG79=0,KK79=0,FI79&gt;0),$C$17,0)</f>
        <v>0</v>
      </c>
      <c r="SB79" s="2">
        <f>IF(AND(MD79&gt;=MD$6*'Drive Train'!$AA$52,MD79&lt;=MD$6*'Drive Train'!$AA$53,LH79=0,KL79=0,FJ79&gt;0),$C$17,0)</f>
        <v>0</v>
      </c>
      <c r="SC79" s="2">
        <f>IF(AND(ME79&gt;=ME$6*'Drive Train'!$AA$52,ME79&lt;=ME$6*'Drive Train'!$AA$53,LI79=0,KM79=0,FK79&gt;0),$C$17,0)</f>
        <v>0</v>
      </c>
      <c r="SD79" s="2">
        <f>IF(AND(MF79&gt;=MF$6*'Drive Train'!$AA$52,MF79&lt;=MF$6*'Drive Train'!$AA$53,LJ79=0,KN79=0,FL79&gt;0),$C$17,0)</f>
        <v>0</v>
      </c>
      <c r="SE79" s="2">
        <f>IF(AND(MG79&gt;=MG$6*'Drive Train'!$AA$52,MG79&lt;=MG$6*'Drive Train'!$AA$53,LK79=0,KO79=0,FM79&gt;0),$C$17,0)</f>
        <v>0</v>
      </c>
      <c r="SF79" s="2">
        <f>IF(AND(MH79&gt;=MH$6*'Drive Train'!$AA$52,MH79&lt;=MH$6*'Drive Train'!$AA$53,LL79=0,KP79=0,FN79&gt;0),$C$17,0)</f>
        <v>0</v>
      </c>
      <c r="SG79" s="2">
        <f>IF(AND(MI79&gt;=MI$6*'Drive Train'!$AA$52,MI79&lt;=MI$6*'Drive Train'!$AA$53,LM79=0,KQ79=0,FO79&gt;0),$C$17,0)</f>
        <v>0</v>
      </c>
      <c r="SH79" s="61">
        <f t="shared" si="771"/>
        <v>2.8400000000000016</v>
      </c>
      <c r="SI79" s="2">
        <f>IF(AND(EU79&lt;0,KS79=0,LO79&gt;=LO$6*'Drive Train'!$AA$52,LO79&lt;=LO$6*'Drive Train'!$AA$53,OY79=1,JW79=0),$C$17,0)</f>
        <v>0</v>
      </c>
      <c r="SJ79" s="2">
        <f>IF(AND(EV79&lt;0,KT79=0,LP79&gt;=LP$6*'Drive Train'!$AA$52,LP79&lt;=LP$6*'Drive Train'!$AA$53,OZ79=1,JX79=0),$C$17,0)</f>
        <v>0.04</v>
      </c>
      <c r="SK79" s="2">
        <f>IF(AND(EW79&lt;0,KU79=0,LQ79&gt;=LQ$6*'Drive Train'!$AA$52,LQ79&lt;=LQ$6*'Drive Train'!$AA$53,PA79=1,JY79=0),$C$17,0)</f>
        <v>0.04</v>
      </c>
      <c r="SL79" s="2">
        <f>IF(AND(EX79&lt;0,KV79=0,LR79&gt;=LR$6*'Drive Train'!$AA$52,LR79&lt;=LR$6*'Drive Train'!$AA$53,PB79=1,JZ79=0),$C$17,0)</f>
        <v>0.04</v>
      </c>
      <c r="SM79" s="2">
        <f>IF(AND(EY79&lt;0,KW79=0,LS79&gt;=LS$6*'Drive Train'!$AA$52,LS79&lt;=LS$6*'Drive Train'!$AA$53,PC79=1,KA79=0),$C$17,0)</f>
        <v>0</v>
      </c>
      <c r="SN79" s="2">
        <f>IF(AND(EZ79&lt;0,KX79=0,LT79&gt;=LT$6*'Drive Train'!$AA$52,LT79&lt;=LT$6*'Drive Train'!$AA$53,PD79=1,KB79=0),$C$17,0)</f>
        <v>0</v>
      </c>
      <c r="SO79" s="2">
        <f>IF(AND(FA79&lt;0,KY79=0,LU79&gt;=LU$6*'Drive Train'!$AA$52,LU79&lt;=LU$6*'Drive Train'!$AA$53,PE79=1,KC79=0),$C$17,0)</f>
        <v>0</v>
      </c>
      <c r="SP79" s="2">
        <f>IF(AND(FB79&lt;0,KZ79=0,LV79&gt;=LV$6*'Drive Train'!$AA$52,LV79&lt;=LV$6*'Drive Train'!$AA$53,PF79=1,KD79=0),$C$17,0)</f>
        <v>0</v>
      </c>
      <c r="SQ79" s="2">
        <f>IF(AND(FC79&lt;0,LA79=0,LW79&gt;=LW$6*'Drive Train'!$AA$52,LW79&lt;=LW$6*'Drive Train'!$AA$53,PG79=1,KE79=0),$C$17,0)</f>
        <v>0</v>
      </c>
      <c r="SR79" s="2">
        <f>IF(AND(FD79&lt;0,LB79=0,LX79&gt;=LX$6*'Drive Train'!$AA$52,LX79&lt;=LX$6*'Drive Train'!$AA$53,PH79=1,KF79=0),$C$17,0)</f>
        <v>0</v>
      </c>
      <c r="SS79" s="2">
        <f>IF(AND(FE79&lt;0,LC79=0,LY79&gt;=LY$6*'Drive Train'!$AA$52,LY79&lt;=LY$6*'Drive Train'!$AA$53,PI79=1,KG79=0),$C$17,0)</f>
        <v>0</v>
      </c>
      <c r="ST79" s="2">
        <f>IF(AND(FF79&lt;0,LD79=0,LZ79&gt;=LZ$6*'Drive Train'!$AA$52,LZ79&lt;=LZ$6*'Drive Train'!$AA$53,PJ79=1,KH79=0),$C$17,0)</f>
        <v>0.04</v>
      </c>
      <c r="SU79" s="2">
        <f>IF(AND(FG79&lt;0,LE79=0,MA79&gt;=MA$6*'Drive Train'!$AA$52,MA79&lt;=MA$6*'Drive Train'!$AA$53,PK79=1,KI79=0),$C$17,0)</f>
        <v>0</v>
      </c>
      <c r="SV79" s="2">
        <f>IF(AND(FH79&lt;0,LF79=0,MB79&gt;=MB$6*'Drive Train'!$AA$52,MB79&lt;=MB$6*'Drive Train'!$AA$53,PL79=1,KJ79=0),$C$17,0)</f>
        <v>0</v>
      </c>
      <c r="SW79" s="2">
        <f>IF(AND(FI79&lt;0,LG79=0,MC79&gt;=MC$6*'Drive Train'!$AA$52,MC79&lt;=MC$6*'Drive Train'!$AA$53,PM79=1,KK79=0),$C$17,0)</f>
        <v>0</v>
      </c>
      <c r="SX79" s="2">
        <f>IF(AND(FJ79&lt;0,LH79=0,MD79&gt;=MD$6*'Drive Train'!$AA$52,MD79&lt;=MD$6*'Drive Train'!$AA$53,PN79=1,KL79=0),$C$17,0)</f>
        <v>0</v>
      </c>
      <c r="SY79" s="2">
        <f>IF(AND(FK79&lt;0,LI79=0,ME79&gt;=ME$6*'Drive Train'!$AA$52,ME79&lt;=ME$6*'Drive Train'!$AA$53,PO79=1,KM79=0),$C$17,0)</f>
        <v>0</v>
      </c>
      <c r="SZ79" s="2">
        <f>IF(AND(FL79&lt;0,LJ79=0,MF79&gt;=MF$6*'Drive Train'!$AA$52,MF79&lt;=MF$6*'Drive Train'!$AA$53,PP79=1,KN79=0),$C$17,0)</f>
        <v>0</v>
      </c>
      <c r="TA79" s="2">
        <f>IF(AND(FM79&lt;0,LK79=0,MG79&gt;=MG$6*'Drive Train'!$AA$52,MG79&lt;=MG$6*'Drive Train'!$AA$53,PQ79=1,KO79=0),$C$17,0)</f>
        <v>0</v>
      </c>
      <c r="TB79" s="2">
        <f>IF(AND(FN79&lt;0,LL79=0,MH79&gt;=MH$6*'Drive Train'!$AA$52,MH79&lt;=MH$6*'Drive Train'!$AA$53,PR79=1,KP79=0),$C$17,0)</f>
        <v>0</v>
      </c>
      <c r="TC79" s="2">
        <f>IF(AND(FO79&lt;0,LM79=0,MI79&gt;=MI$6*'Drive Train'!$AA$52,MI79&lt;=MI$6*'Drive Train'!$AA$53,PS79=1,KQ79=0),$C$17,0)</f>
        <v>0</v>
      </c>
      <c r="TD79" s="144">
        <f t="shared" si="772"/>
        <v>2.8400000000000016</v>
      </c>
    </row>
    <row r="80" spans="2:524" x14ac:dyDescent="0.2">
      <c r="B80" s="20"/>
      <c r="C80" s="58" t="s">
        <v>201</v>
      </c>
      <c r="E80" s="17">
        <f>PU6</f>
        <v>2.7200000000000015</v>
      </c>
      <c r="F80" s="18">
        <f>QF6*VLOOKUP('Drive Train'!$AK$3,$E$98:$F$99,2,FALSE)</f>
        <v>3.5200000000000022</v>
      </c>
      <c r="G80" s="18">
        <f>QG6*VLOOKUP('Drive Train'!$AK$3,$E$98:$F$99,2,FALSE)</f>
        <v>3.1600000000000019</v>
      </c>
      <c r="H80" s="18">
        <f>QH6*VLOOKUP('Drive Train'!$AK$3,$E$98:$F$99,2,FALSE)</f>
        <v>2.9600000000000017</v>
      </c>
      <c r="I80" s="18">
        <f>QI6*VLOOKUP('Drive Train'!$AK$3,$E$98:$F$99,2,FALSE)</f>
        <v>2.8800000000000017</v>
      </c>
      <c r="J80" s="18">
        <f>QJ6*VLOOKUP('Drive Train'!$AK$3,$E$98:$F$99,2,FALSE)</f>
        <v>2.8000000000000016</v>
      </c>
      <c r="K80" s="18">
        <f>QK6*VLOOKUP('Drive Train'!$AK$3,$E$98:$F$99,2,FALSE)</f>
        <v>2.8000000000000016</v>
      </c>
      <c r="L80" s="18">
        <f>QL6*VLOOKUP('Drive Train'!$AK$3,$E$98:$F$99,2,FALSE)</f>
        <v>2.7600000000000016</v>
      </c>
      <c r="M80" s="18">
        <f>QM6*VLOOKUP('Drive Train'!$AK$3,$E$98:$F$99,2,FALSE)</f>
        <v>2.7600000000000016</v>
      </c>
      <c r="N80" s="18">
        <f>QN6*VLOOKUP('Drive Train'!$AK$3,$E$98:$F$99,2,FALSE)</f>
        <v>2.7200000000000015</v>
      </c>
      <c r="O80" s="18">
        <f>QO6*VLOOKUP('Drive Train'!$AK$3,$E$98:$F$99,2,FALSE)</f>
        <v>2.7200000000000015</v>
      </c>
      <c r="R80" s="63">
        <f t="shared" si="605"/>
        <v>2.8800000000000017</v>
      </c>
      <c r="S80" s="2">
        <f>NG80/'Drive Train'!$F$35</f>
        <v>0</v>
      </c>
      <c r="T80" s="2">
        <f>NH80/'Drive Train'!$F$35</f>
        <v>0</v>
      </c>
      <c r="U80" s="2">
        <f>NI80/'Drive Train'!$F$35</f>
        <v>0</v>
      </c>
      <c r="V80" s="2">
        <f>NJ80/'Drive Train'!$F$35</f>
        <v>0</v>
      </c>
      <c r="W80" s="2">
        <f>NK80/'Drive Train'!$F$35</f>
        <v>0</v>
      </c>
      <c r="X80" s="2">
        <f>NL80/'Drive Train'!$F$35</f>
        <v>0</v>
      </c>
      <c r="Y80" s="2">
        <f>NM80/'Drive Train'!$F$35</f>
        <v>0</v>
      </c>
      <c r="Z80" s="2">
        <f>NN80/'Drive Train'!$F$35</f>
        <v>0</v>
      </c>
      <c r="AA80" s="2">
        <f>NO80/'Drive Train'!$F$35</f>
        <v>0</v>
      </c>
      <c r="AB80" s="2">
        <f>NP80/'Drive Train'!$F$35</f>
        <v>0</v>
      </c>
      <c r="AC80" s="2">
        <f>NQ80/'Drive Train'!$F$35</f>
        <v>0</v>
      </c>
      <c r="AD80" s="2">
        <f>NR80/'Drive Train'!$F$35</f>
        <v>0</v>
      </c>
      <c r="AE80" s="2">
        <f>NS80/'Drive Train'!$F$35</f>
        <v>0</v>
      </c>
      <c r="AF80" s="2">
        <f>NT80/'Drive Train'!$F$35</f>
        <v>0</v>
      </c>
      <c r="AG80" s="2">
        <f>NU80/'Drive Train'!$F$35</f>
        <v>0</v>
      </c>
      <c r="AH80" s="2">
        <f>NV80/'Drive Train'!$F$35</f>
        <v>0</v>
      </c>
      <c r="AI80" s="2">
        <f>NW80/'Drive Train'!$F$35</f>
        <v>0</v>
      </c>
      <c r="AJ80" s="2">
        <f>NX80/'Drive Train'!$F$35</f>
        <v>0</v>
      </c>
      <c r="AK80" s="2">
        <f>NY80/'Drive Train'!$F$35</f>
        <v>0</v>
      </c>
      <c r="AL80" s="2">
        <f>NZ80/'Drive Train'!$F$35</f>
        <v>0</v>
      </c>
      <c r="AM80" s="2">
        <f>OA80/'Drive Train'!$F$35</f>
        <v>0</v>
      </c>
      <c r="AN80" s="61">
        <f t="shared" si="606"/>
        <v>2.8800000000000017</v>
      </c>
      <c r="AO80" s="46">
        <f>LO80*12*60/(PI() * 'Drive Train'!$F$15)/S$6*ABS(S80)</f>
        <v>0</v>
      </c>
      <c r="AP80" s="46">
        <f>LP80*12*60/(PI() * 'Drive Train'!$F$15)/T$6*ABS(T80)</f>
        <v>0</v>
      </c>
      <c r="AQ80" s="46">
        <f>LQ80*12*60/(PI() * 'Drive Train'!$F$15)/U$6*ABS(U80)</f>
        <v>0</v>
      </c>
      <c r="AR80" s="46">
        <f>LR80*12*60/(PI() * 'Drive Train'!$F$15)/V$6*ABS(V80)</f>
        <v>0</v>
      </c>
      <c r="AS80" s="46">
        <f>LS80*12*60/(PI() * 'Drive Train'!$F$15)/W$6*ABS(W80)</f>
        <v>0</v>
      </c>
      <c r="AT80" s="46">
        <f>LT80*12*60/(PI() * 'Drive Train'!$F$15)/X$6*ABS(X80)</f>
        <v>0</v>
      </c>
      <c r="AU80" s="46">
        <f>LU80*12*60/(PI() * 'Drive Train'!$F$15)/Y$6*ABS(Y80)</f>
        <v>0</v>
      </c>
      <c r="AV80" s="46">
        <f>LV80*12*60/(PI() * 'Drive Train'!$F$15)/Z$6*ABS(Z80)</f>
        <v>0</v>
      </c>
      <c r="AW80" s="46">
        <f>LW80*12*60/(PI() * 'Drive Train'!$F$15)/AA$6*ABS(AA80)</f>
        <v>0</v>
      </c>
      <c r="AX80" s="46">
        <f>LX80*12*60/(PI() * 'Drive Train'!$F$15)/AB$6*ABS(AB80)</f>
        <v>0</v>
      </c>
      <c r="AY80" s="46">
        <f>LY80*12*60/(PI() * 'Drive Train'!$F$15)/AC$6*ABS(AC80)</f>
        <v>0</v>
      </c>
      <c r="AZ80" s="46">
        <f>LZ80*12*60/(PI() * 'Drive Train'!$F$15)/AD$6*ABS(AD80)</f>
        <v>0</v>
      </c>
      <c r="BA80" s="46">
        <f>MA80*12*60/(PI() * 'Drive Train'!$F$15)/AE$6*ABS(AE80)</f>
        <v>0</v>
      </c>
      <c r="BB80" s="46">
        <f>MB80*12*60/(PI() * 'Drive Train'!$F$15)/AF$6*ABS(AF80)</f>
        <v>0</v>
      </c>
      <c r="BC80" s="46">
        <f>MC80*12*60/(PI() * 'Drive Train'!$F$15)/AG$6*ABS(AG80)</f>
        <v>0</v>
      </c>
      <c r="BD80" s="46">
        <f>MD80*12*60/(PI() * 'Drive Train'!$F$15)/AH$6*ABS(AH80)</f>
        <v>0</v>
      </c>
      <c r="BE80" s="46">
        <f>ME80*12*60/(PI() * 'Drive Train'!$F$15)/AI$6*ABS(AI80)</f>
        <v>0</v>
      </c>
      <c r="BF80" s="46">
        <f>MF80*12*60/(PI() * 'Drive Train'!$F$15)/AJ$6*ABS(AJ80)</f>
        <v>0</v>
      </c>
      <c r="BG80" s="46">
        <f>MG80*12*60/(PI() * 'Drive Train'!$F$15)/AK$6*ABS(AK80)</f>
        <v>0</v>
      </c>
      <c r="BH80" s="46">
        <f>MH80*12*60/(PI() * 'Drive Train'!$F$15)/AL$6*ABS(AL80)</f>
        <v>0</v>
      </c>
      <c r="BI80" s="46">
        <f>MI80*12*60/(PI() * 'Drive Train'!$F$15)/AM$6*ABS(AM80)</f>
        <v>0</v>
      </c>
      <c r="BJ80" s="61">
        <f t="shared" si="538"/>
        <v>2.8800000000000017</v>
      </c>
      <c r="BK80" s="2">
        <f>IF(OR(KS79=1,AND($C$37=Motors!$C$32,OY79=1)),0,IF(NG80=0,-(CG79+$C$15)/($C$14-$C$15)*$C$12,($C$11*S80-AO80)/($C$11*S80)*$C$12*S80))</f>
        <v>0</v>
      </c>
      <c r="BL80" s="2">
        <f>IF(OR(KT79=1,AND($C$37=Motors!$C$32,OZ79=1)),0,IF(NH80=0,-(CH79+$C$15)/($C$14-$C$15)*$C$12,($C$11*T80-AP80)/($C$11*T80)*$C$12*T80))</f>
        <v>0</v>
      </c>
      <c r="BM80" s="2">
        <f>IF(OR(KU79=1,AND($C$37=Motors!$C$32,PA79=1)),0,IF(NI80=0,-(CI79+$C$15)/($C$14-$C$15)*$C$12,($C$11*U80-AQ80)/($C$11*U80)*$C$12*U80))</f>
        <v>0</v>
      </c>
      <c r="BN80" s="2">
        <f>IF(OR(KV79=1,AND($C$37=Motors!$C$32,PB79=1)),0,IF(NJ80=0,-(CJ79+$C$15)/($C$14-$C$15)*$C$12,($C$11*V80-AR80)/($C$11*V80)*$C$12*V80))</f>
        <v>0</v>
      </c>
      <c r="BO80" s="2">
        <f>IF(OR(KW79=1,AND($C$37=Motors!$C$32,PC79=1)),0,IF(NK80=0,-(CK79+$C$15)/($C$14-$C$15)*$C$12,($C$11*W80-AS80)/($C$11*W80)*$C$12*W80))</f>
        <v>0</v>
      </c>
      <c r="BP80" s="2">
        <f>IF(OR(KX79=1,AND($C$37=Motors!$C$32,PD79=1)),0,IF(NL80=0,-(CL79+$C$15)/($C$14-$C$15)*$C$12,($C$11*X80-AT80)/($C$11*X80)*$C$12*X80))</f>
        <v>0</v>
      </c>
      <c r="BQ80" s="2">
        <f>IF(OR(KY79=1,AND($C$37=Motors!$C$32,PE79=1)),0,IF(NM80=0,-(CM79+$C$15)/($C$14-$C$15)*$C$12,($C$11*Y80-AU80)/($C$11*Y80)*$C$12*Y80))</f>
        <v>0</v>
      </c>
      <c r="BR80" s="2">
        <f>IF(OR(KZ79=1,AND($C$37=Motors!$C$32,PF79=1)),0,IF(NN80=0,-(CN79+$C$15)/($C$14-$C$15)*$C$12,($C$11*Z80-AV80)/($C$11*Z80)*$C$12*Z80))</f>
        <v>0</v>
      </c>
      <c r="BS80" s="2">
        <f>IF(OR(LA79=1,AND($C$37=Motors!$C$32,PG79=1)),0,IF(NO80=0,-(CO79+$C$15)/($C$14-$C$15)*$C$12,($C$11*AA80-AW80)/($C$11*AA80)*$C$12*AA80))</f>
        <v>0</v>
      </c>
      <c r="BT80" s="2">
        <f>IF(OR(LB79=1,AND($C$37=Motors!$C$32,PH79=1)),0,IF(NP80=0,-(CP79+$C$15)/($C$14-$C$15)*$C$12,($C$11*AB80-AX80)/($C$11*AB80)*$C$12*AB80))</f>
        <v>0</v>
      </c>
      <c r="BU80" s="2">
        <f>IF(OR(LC79=1,AND($C$37=Motors!$C$32,PI79=1)),0,IF(NQ80=0,-(CQ79+$C$15)/($C$14-$C$15)*$C$12,($C$11*AC80-AY80)/($C$11*AC80)*$C$12*AC80))</f>
        <v>0</v>
      </c>
      <c r="BV80" s="2">
        <f>IF(OR(LD79=1,AND($C$37=Motors!$C$32,PJ79=1)),0,IF(NR80=0,-(CR79+$C$15)/($C$14-$C$15)*$C$12,($C$11*AD80-AZ80)/($C$11*AD80)*$C$12*AD80))</f>
        <v>0</v>
      </c>
      <c r="BW80" s="2">
        <f>IF(OR(LE79=1,AND($C$37=Motors!$C$32,PK79=1)),0,IF(NS80=0,-(CS79+$C$15)/($C$14-$C$15)*$C$12,($C$11*AE80-BA80)/($C$11*AE80)*$C$12*AE80))</f>
        <v>0</v>
      </c>
      <c r="BX80" s="2">
        <f>IF(OR(LF79=1,AND($C$37=Motors!$C$32,PL79=1)),0,IF(NT80=0,-(CT79+$C$15)/($C$14-$C$15)*$C$12,($C$11*AF80-BB80)/($C$11*AF80)*$C$12*AF80))</f>
        <v>0</v>
      </c>
      <c r="BY80" s="2">
        <f>IF(OR(LG79=1,AND($C$37=Motors!$C$32,PM79=1)),0,IF(NU80=0,-(CU79+$C$15)/($C$14-$C$15)*$C$12,($C$11*AG80-BC80)/($C$11*AG80)*$C$12*AG80))</f>
        <v>0</v>
      </c>
      <c r="BZ80" s="2">
        <f>IF(OR(LH79=1,AND($C$37=Motors!$C$32,PN79=1)),0,IF(NV80=0,-(CV79+$C$15)/($C$14-$C$15)*$C$12,($C$11*AH80-BD80)/($C$11*AH80)*$C$12*AH80))</f>
        <v>0</v>
      </c>
      <c r="CA80" s="2">
        <f>IF(OR(LI79=1,AND($C$37=Motors!$C$32,PO79=1)),0,IF(NW80=0,-(CW79+$C$15)/($C$14-$C$15)*$C$12,($C$11*AI80-BE80)/($C$11*AI80)*$C$12*AI80))</f>
        <v>0</v>
      </c>
      <c r="CB80" s="2">
        <f>IF(OR(LJ79=1,AND($C$37=Motors!$C$32,PP79=1)),0,IF(NX80=0,-(CX79+$C$15)/($C$14-$C$15)*$C$12,($C$11*AJ80-BF80)/($C$11*AJ80)*$C$12*AJ80))</f>
        <v>0</v>
      </c>
      <c r="CC80" s="2">
        <f>IF(OR(LK79=1,AND($C$37=Motors!$C$32,PQ79=1)),0,IF(NY80=0,-(CY79+$C$15)/($C$14-$C$15)*$C$12,($C$11*AK80-BG80)/($C$11*AK80)*$C$12*AK80))</f>
        <v>0</v>
      </c>
      <c r="CD80" s="2">
        <f>IF(OR(LL79=1,AND($C$37=Motors!$C$32,PR79=1)),0,IF(NZ80=0,-(CZ79+$C$15)/($C$14-$C$15)*$C$12,($C$11*AL80-BH80)/($C$11*AL80)*$C$12*AL80))</f>
        <v>0</v>
      </c>
      <c r="CE80" s="2">
        <f>IF(OR(LM79=1,AND($C$37=Motors!$C$32,PS79=1)),0,IF(OA80=0,-(DA79+$C$15)/($C$14-$C$15)*$C$12,($C$11*AM80-BI80)/($C$11*AM80)*$C$12*AM80))</f>
        <v>0</v>
      </c>
      <c r="CF80" s="61">
        <f t="shared" si="539"/>
        <v>2.8800000000000017</v>
      </c>
      <c r="CG80" s="57">
        <f>IF(AND(KS79=1,OY79=1),0,ABS(BK80/$C$12*($C$14-$C$15)+$C$15) *'Drive Train'!$AA$49 + CG79*(1-'Drive Train'!$AA$49))</f>
        <v>0</v>
      </c>
      <c r="CH80" s="57">
        <f>IF(AND(KT79=1,OZ79=1),0,ABS(BL80/$C$12*($C$14-$C$15)+$C$15) *'Drive Train'!$AA$49 + CH79*(1-'Drive Train'!$AA$49))</f>
        <v>2.7495000000000003</v>
      </c>
      <c r="CI80" s="57">
        <f>IF(AND(KU79=1,PA79=1),0,ABS(BM80/$C$12*($C$14-$C$15)+$C$15) *'Drive Train'!$AA$49 + CI79*(1-'Drive Train'!$AA$49))</f>
        <v>2.7495000000000003</v>
      </c>
      <c r="CJ80" s="57">
        <f>IF(AND(KV79=1,PB79=1),0,ABS(BN80/$C$12*($C$14-$C$15)+$C$15) *'Drive Train'!$AA$49 + CJ79*(1-'Drive Train'!$AA$49))</f>
        <v>2.7495000000000003</v>
      </c>
      <c r="CK80" s="57">
        <f>IF(AND(KW79=1,PC79=1),0,ABS(BO80/$C$12*($C$14-$C$15)+$C$15) *'Drive Train'!$AA$49 + CK79*(1-'Drive Train'!$AA$49))</f>
        <v>2.7495000000000003</v>
      </c>
      <c r="CL80" s="57">
        <f>IF(AND(KX79=1,PD79=1),0,ABS(BP80/$C$12*($C$14-$C$15)+$C$15) *'Drive Train'!$AA$49 + CL79*(1-'Drive Train'!$AA$49))</f>
        <v>2.7495000000000003</v>
      </c>
      <c r="CM80" s="57">
        <f>IF(AND(KY79=1,PE79=1),0,ABS(BQ80/$C$12*($C$14-$C$15)+$C$15) *'Drive Train'!$AA$49 + CM79*(1-'Drive Train'!$AA$49))</f>
        <v>2.7495000000000003</v>
      </c>
      <c r="CN80" s="57">
        <f>IF(AND(KZ79=1,PF79=1),0,ABS(BR80/$C$12*($C$14-$C$15)+$C$15) *'Drive Train'!$AA$49 + CN79*(1-'Drive Train'!$AA$49))</f>
        <v>0</v>
      </c>
      <c r="CO80" s="57">
        <f>IF(AND(LA79=1,PG79=1),0,ABS(BS80/$C$12*($C$14-$C$15)+$C$15) *'Drive Train'!$AA$49 + CO79*(1-'Drive Train'!$AA$49))</f>
        <v>0</v>
      </c>
      <c r="CP80" s="57">
        <f>IF(AND(LB79=1,PH79=1),0,ABS(BT80/$C$12*($C$14-$C$15)+$C$15) *'Drive Train'!$AA$49 + CP79*(1-'Drive Train'!$AA$49))</f>
        <v>0</v>
      </c>
      <c r="CQ80" s="57">
        <f>IF(AND(LC79=1,PI79=1),0,ABS(BU80/$C$12*($C$14-$C$15)+$C$15) *'Drive Train'!$AA$49 + CQ79*(1-'Drive Train'!$AA$49))</f>
        <v>0</v>
      </c>
      <c r="CR80" s="57">
        <f>IF(AND(LD79=1,PJ79=1),0,ABS(BV80/$C$12*($C$14-$C$15)+$C$15) *'Drive Train'!$AA$49 + CR79*(1-'Drive Train'!$AA$49))</f>
        <v>2.7495000000000003</v>
      </c>
      <c r="CS80" s="57">
        <f>IF(AND(LE79=1,PK79=1),0,ABS(BW80/$C$12*($C$14-$C$15)+$C$15) *'Drive Train'!$AA$49 + CS79*(1-'Drive Train'!$AA$49))</f>
        <v>2.7495000000000003</v>
      </c>
      <c r="CT80" s="57">
        <f>IF(AND(LF79=1,PL79=1),0,ABS(BX80/$C$12*($C$14-$C$15)+$C$15) *'Drive Train'!$AA$49 + CT79*(1-'Drive Train'!$AA$49))</f>
        <v>2.7495000000000003</v>
      </c>
      <c r="CU80" s="57">
        <f>IF(AND(LG79=1,PM79=1),0,ABS(BY80/$C$12*($C$14-$C$15)+$C$15) *'Drive Train'!$AA$49 + CU79*(1-'Drive Train'!$AA$49))</f>
        <v>2.7495000000000003</v>
      </c>
      <c r="CV80" s="57">
        <f>IF(AND(LH79=1,PN79=1),0,ABS(BZ80/$C$12*($C$14-$C$15)+$C$15) *'Drive Train'!$AA$49 + CV79*(1-'Drive Train'!$AA$49))</f>
        <v>0</v>
      </c>
      <c r="CW80" s="57">
        <f>IF(AND(LI79=1,PO79=1),0,ABS(CA80/$C$12*($C$14-$C$15)+$C$15) *'Drive Train'!$AA$49 + CW79*(1-'Drive Train'!$AA$49))</f>
        <v>0</v>
      </c>
      <c r="CX80" s="57">
        <f>IF(AND(LJ79=1,PP79=1),0,ABS(CB80/$C$12*($C$14-$C$15)+$C$15) *'Drive Train'!$AA$49 + CX79*(1-'Drive Train'!$AA$49))</f>
        <v>0</v>
      </c>
      <c r="CY80" s="57">
        <f>IF(AND(LK79=1,PQ79=1),0,ABS(CC80/$C$12*($C$14-$C$15)+$C$15) *'Drive Train'!$AA$49 + CY79*(1-'Drive Train'!$AA$49))</f>
        <v>0</v>
      </c>
      <c r="CZ80" s="57">
        <f>IF(AND(LL79=1,PR79=1),0,ABS(CD80/$C$12*($C$14-$C$15)+$C$15) *'Drive Train'!$AA$49 + CZ79*(1-'Drive Train'!$AA$49))</f>
        <v>0</v>
      </c>
      <c r="DA80" s="57">
        <f>IF(AND(LM79=1,PS79=1),0,ABS(CE80/$C$12*($C$14-$C$15)+$C$15) *'Drive Train'!$AA$49 + DA79*(1-'Drive Train'!$AA$49))</f>
        <v>0</v>
      </c>
      <c r="DB80" s="61">
        <f t="shared" si="607"/>
        <v>2.8800000000000017</v>
      </c>
      <c r="DC80" s="57">
        <f t="shared" si="540"/>
        <v>0</v>
      </c>
      <c r="DD80" s="57">
        <f t="shared" si="541"/>
        <v>2.7495000000000003</v>
      </c>
      <c r="DE80" s="57">
        <f t="shared" si="542"/>
        <v>2.7495000000000003</v>
      </c>
      <c r="DF80" s="57">
        <f t="shared" si="543"/>
        <v>2.7495000000000003</v>
      </c>
      <c r="DG80" s="57">
        <f t="shared" si="544"/>
        <v>2.7495000000000003</v>
      </c>
      <c r="DH80" s="57">
        <f t="shared" si="545"/>
        <v>2.7495000000000003</v>
      </c>
      <c r="DI80" s="57">
        <f t="shared" si="546"/>
        <v>2.7495000000000003</v>
      </c>
      <c r="DJ80" s="57">
        <f t="shared" si="547"/>
        <v>0</v>
      </c>
      <c r="DK80" s="57">
        <f t="shared" si="548"/>
        <v>0</v>
      </c>
      <c r="DL80" s="57">
        <f t="shared" si="549"/>
        <v>0</v>
      </c>
      <c r="DM80" s="57">
        <f t="shared" si="550"/>
        <v>0</v>
      </c>
      <c r="DN80" s="57">
        <f t="shared" si="551"/>
        <v>2.7495000000000003</v>
      </c>
      <c r="DO80" s="57">
        <f t="shared" si="552"/>
        <v>2.7495000000000003</v>
      </c>
      <c r="DP80" s="57">
        <f t="shared" si="553"/>
        <v>2.7495000000000003</v>
      </c>
      <c r="DQ80" s="57">
        <f t="shared" si="554"/>
        <v>2.7495000000000003</v>
      </c>
      <c r="DR80" s="57">
        <f t="shared" si="555"/>
        <v>0</v>
      </c>
      <c r="DS80" s="57">
        <f t="shared" si="556"/>
        <v>0</v>
      </c>
      <c r="DT80" s="57">
        <f t="shared" si="557"/>
        <v>0</v>
      </c>
      <c r="DU80" s="57">
        <f t="shared" si="558"/>
        <v>0</v>
      </c>
      <c r="DV80" s="57">
        <f t="shared" si="559"/>
        <v>0</v>
      </c>
      <c r="DW80" s="57">
        <f t="shared" si="560"/>
        <v>0</v>
      </c>
      <c r="DX80" s="61">
        <f t="shared" si="608"/>
        <v>2.8800000000000017</v>
      </c>
      <c r="DY80" s="2">
        <f>IF(OY80=0,($C$23/0.4536*IF(ISNA(MK79),'Drive Train'!$F$16,'Drive Train'!$F$17)*4.448*$C$24*S$6)*SIGN(BK80),BK80)</f>
        <v>0</v>
      </c>
      <c r="DZ80" s="2">
        <f>IF(OZ80=0,($C$23/0.4536*IF(ISNA(ML79),'Drive Train'!$F$16,'Drive Train'!$F$17)*4.448*$C$24*$C$21*T$6)*SIGN(BL80),BL80)</f>
        <v>0</v>
      </c>
      <c r="EA80" s="2">
        <f>IF(PA80=0,($C$23/0.4536*IF(ISNA(MM79),'Drive Train'!$F$16,'Drive Train'!$F$17)*4.448*$C$24*$C$21*U$6)*SIGN(BM80),BM80)</f>
        <v>0</v>
      </c>
      <c r="EB80" s="2">
        <f>IF(PB80=0,($C$23/0.4536*IF(ISNA(MN79),'Drive Train'!$F$16,'Drive Train'!$F$17)*4.448*$C$24*$C$21*V$6)*SIGN(BN80),BN80)</f>
        <v>0</v>
      </c>
      <c r="EC80" s="2">
        <f>IF(PC80=0,($C$23/0.4536*IF(ISNA(MO79),'Drive Train'!$F$16,'Drive Train'!$F$17)*4.448*$C$24*$C$21*W$6)*SIGN(BO80),BO80)</f>
        <v>0</v>
      </c>
      <c r="ED80" s="2">
        <f>IF(PD80=0,($C$23/0.4536*IF(ISNA(MP79),'Drive Train'!$F$16,'Drive Train'!$F$17)*4.448*$C$24*$C$21*X$6)*SIGN(BP80),BP80)</f>
        <v>0</v>
      </c>
      <c r="EE80" s="2">
        <f>IF(PE80=0,($C$23/0.4536*IF(ISNA(MQ79),'Drive Train'!$F$16,'Drive Train'!$F$17)*4.448*$C$24*$C$21*Y$6)*SIGN(BQ80),BQ80)</f>
        <v>0</v>
      </c>
      <c r="EF80" s="2">
        <f>IF(PF80=0,($C$23/0.4536*IF(ISNA(MR79),'Drive Train'!$F$16,'Drive Train'!$F$17)*4.448*$C$24*$C$21*Z$6)*SIGN(BR80),BR80)</f>
        <v>0</v>
      </c>
      <c r="EG80" s="2">
        <f>IF(PG80=0,($C$23/0.4536*IF(ISNA(MS79),'Drive Train'!$F$16,'Drive Train'!$F$17)*4.448*$C$24*$C$21*AA$6)*SIGN(BS80),BS80)</f>
        <v>0</v>
      </c>
      <c r="EH80" s="2">
        <f>IF(PH80=0,($C$23/0.4536*IF(ISNA(MT79),'Drive Train'!$F$16,'Drive Train'!$F$17)*4.448*$C$24*$C$21*AB$6)*SIGN(BT80),BT80)</f>
        <v>0</v>
      </c>
      <c r="EI80" s="2">
        <f>IF(PI80=0,($C$23/0.4536*IF(ISNA(MU79),'Drive Train'!$F$16,'Drive Train'!$F$17)*4.448*$C$24*$C$21*AC$6)*SIGN(BU80),BU80)</f>
        <v>0</v>
      </c>
      <c r="EJ80" s="2">
        <f>IF(PJ80=0,($C$23/0.4536*IF(ISNA(MV79),'Drive Train'!$F$16,'Drive Train'!$F$17)*4.448*$C$24*$C$21*AD$6)*SIGN(BV80),BV80)</f>
        <v>0</v>
      </c>
      <c r="EK80" s="2">
        <f>IF(PK80=0,($C$23/0.4536*IF(ISNA(MW79),'Drive Train'!$F$16,'Drive Train'!$F$17)*4.448*$C$24*$C$21*AE$6)*SIGN(BW80),BW80)</f>
        <v>0</v>
      </c>
      <c r="EL80" s="2">
        <f>IF(PL80=0,($C$23/0.4536*IF(ISNA(MX79),'Drive Train'!$F$16,'Drive Train'!$F$17)*4.448*$C$24*$C$21*AF$6)*SIGN(BX80),BX80)</f>
        <v>0</v>
      </c>
      <c r="EM80" s="2">
        <f>IF(PM80=0,($C$23/0.4536*IF(ISNA(MY79),'Drive Train'!$F$16,'Drive Train'!$F$17)*4.448*$C$24*$C$21*AG$6)*SIGN(BY80),BY80)</f>
        <v>0</v>
      </c>
      <c r="EN80" s="2">
        <f>IF(PN80=0,($C$23/0.4536*IF(ISNA(MZ79),'Drive Train'!$F$16,'Drive Train'!$F$17)*4.448*$C$24*$C$21*AH$6)*SIGN(BZ80),BZ80)</f>
        <v>0</v>
      </c>
      <c r="EO80" s="2">
        <f>IF(PO80=0,($C$23/0.4536*IF(ISNA(NA79),'Drive Train'!$F$16,'Drive Train'!$F$17)*4.448*$C$24*$C$21*AI$6)*SIGN(CA80),CA80)</f>
        <v>0</v>
      </c>
      <c r="EP80" s="2">
        <f>IF(PP80=0,($C$23/0.4536*IF(ISNA(NB79),'Drive Train'!$F$16,'Drive Train'!$F$17)*4.448*$C$24*$C$21*AJ$6)*SIGN(CB80),CB80)</f>
        <v>0</v>
      </c>
      <c r="EQ80" s="2">
        <f>IF(PQ80=0,($C$23/0.4536*IF(ISNA(NC79),'Drive Train'!$F$16,'Drive Train'!$F$17)*4.448*$C$24*$C$21*AK$6)*SIGN(CC80),CC80)</f>
        <v>0</v>
      </c>
      <c r="ER80" s="2">
        <f>IF(PR80=0,($C$23/0.4536*IF(ISNA(ND79),'Drive Train'!$F$16,'Drive Train'!$F$17)*4.448*$C$24*$C$21*AL$6)*SIGN(CD80),CD80)</f>
        <v>0</v>
      </c>
      <c r="ES80" s="2">
        <f>IF(PS80=0,($C$23/0.4536*IF(ISNA(NE79),'Drive Train'!$F$16,'Drive Train'!$F$17)*4.448*$C$24*$C$21*AM$6)*SIGN(CE80),CE80)</f>
        <v>0</v>
      </c>
      <c r="ET80" s="61">
        <f t="shared" si="561"/>
        <v>2.8800000000000017</v>
      </c>
      <c r="EU80" s="255">
        <f>MAX(MIN(IF(AND(OY79=1,NG80&lt;0),-1,1)*(DC80-$C$15)/($C$14-$C$15)*$C$12*$C$21-$C$33*LO80/AO$6 -  OY79*$C$33/$C$21,DY79/$C$19),MAX(EU$8:EU79)*-1)</f>
        <v>-0.37850168607206947</v>
      </c>
      <c r="EV80" s="255">
        <f>MAX(MIN(IF(AND(OZ79=1,NH80&lt;0),-1,1)*(DD80-$C$15)/($C$14-$C$15)*$C$12*$C$21-$C$33*LP80/AP$6 -  OZ79*$C$33/$C$21,DZ79/$C$19),MAX(EV$8:EV79)*-1)</f>
        <v>-0.41312557967319868</v>
      </c>
      <c r="EW80" s="255">
        <f>MAX(MIN(IF(AND(PA79=1,NI80&lt;0),-1,1)*(DE80-$C$15)/($C$14-$C$15)*$C$12*$C$21-$C$33*LQ80/AQ$6 -  PA79*$C$33/$C$21,EA79/$C$19),MAX(EW$8:EW79)*-1)</f>
        <v>-0.43515777329693583</v>
      </c>
      <c r="EX80" s="255">
        <f>MAX(MIN(IF(AND(PB79=1,NJ80&lt;0),-1,1)*(DF80-$C$15)/($C$14-$C$15)*$C$12*$C$21-$C$33*LR80/AR$6 -  PB79*$C$33/$C$21,EB79/$C$19),MAX(EX$8:EX79)*-1)</f>
        <v>-0.43645097518000187</v>
      </c>
      <c r="EY80" s="255">
        <f>MAX(MIN(IF(AND(PC79=1,NK80&lt;0),-1,1)*(DG80-$C$15)/($C$14-$C$15)*$C$12*$C$21-$C$33*LS80/AS$6 -  PC79*$C$33/$C$21,EC79/$C$19),MAX(EY$8:EY79)*-1)</f>
        <v>-0.41484305955267226</v>
      </c>
      <c r="EZ80" s="255">
        <f>MAX(MIN(IF(AND(PD79=1,NL80&lt;0),-1,1)*(DH80-$C$15)/($C$14-$C$15)*$C$12*$C$21-$C$33*LT80/AT$6 -  PD79*$C$33/$C$21,ED79/$C$19),MAX(EZ$8:EZ79)*-1)</f>
        <v>-0.37533028303280341</v>
      </c>
      <c r="FA80" s="255">
        <f>MAX(MIN(IF(AND(PE79=1,NM80&lt;0),-1,1)*(DI80-$C$15)/($C$14-$C$15)*$C$12*$C$21-$C$33*LU80/AU$6 -  PE79*$C$33/$C$21,EE79/$C$19),MAX(FA$8:FA79)*-1)</f>
        <v>-0.33776282885677161</v>
      </c>
      <c r="FB80" s="255">
        <f>MAX(MIN(IF(AND(PF79=1,NN80&lt;0),-1,1)*(DJ80-$C$15)/($C$14-$C$15)*$C$12*$C$21-$C$33*LV80/AV$6 -  PF79*$C$33/$C$21,EF79/$C$19),MAX(FB$8:FB79)*-1)</f>
        <v>-0.37850168607206947</v>
      </c>
      <c r="FC80" s="255">
        <f>MAX(MIN(IF(AND(PG79=1,NO80&lt;0),-1,1)*(DK80-$C$15)/($C$14-$C$15)*$C$12*$C$21-$C$33*LW80/AW$6 -  PG79*$C$33/$C$21,EG79/$C$19),MAX(FC$8:FC79)*-1)</f>
        <v>-0.37850168607206947</v>
      </c>
      <c r="FD80" s="255">
        <f>MAX(MIN(IF(AND(PH79=1,NP80&lt;0),-1,1)*(DL80-$C$15)/($C$14-$C$15)*$C$12*$C$21-$C$33*LX80/AX$6 -  PH79*$C$33/$C$21,EH79/$C$19),MAX(FD$8:FD79)*-1)</f>
        <v>-0.37850168607206947</v>
      </c>
      <c r="FE80" s="255">
        <f>MAX(MIN(IF(AND(PI79=1,NQ80&lt;0),-1,1)*(DM80-$C$15)/($C$14-$C$15)*$C$12*$C$21-$C$33*LY80/AY$6 -  PI79*$C$33/$C$21,EI79/$C$19),MAX(FE$8:FE79)*-1)</f>
        <v>-0.37850168607206947</v>
      </c>
      <c r="FF80" s="255">
        <f>MAX(MIN(IF(AND(PJ79=1,NR80&lt;0),-1,1)*(DN80-$C$15)/($C$14-$C$15)*$C$12*$C$21-$C$33*LZ80/AZ$6 -  PJ79*$C$33/$C$21,EJ79/$C$19),MAX(FF$8:FF79)*-1)</f>
        <v>-0.3680167733157455</v>
      </c>
      <c r="FG80" s="255">
        <f>MAX(MIN(IF(AND(PK79=1,NS80&lt;0),-1,1)*(DO80-$C$15)/($C$14-$C$15)*$C$12*$C$21-$C$33*MA80/BA$6 -  PK79*$C$33/$C$21,EK79/$C$19),MAX(FG$8:FG79)*-1)</f>
        <v>-0.38991763961077947</v>
      </c>
      <c r="FH80" s="255">
        <f>MAX(MIN(IF(AND(PL79=1,NT80&lt;0),-1,1)*(DP80-$C$15)/($C$14-$C$15)*$C$12*$C$21-$C$33*MB80/BB$6 -  PL79*$C$33/$C$21,EL79/$C$19),MAX(FH$8:FH79)*-1)</f>
        <v>-0.35125845766060787</v>
      </c>
      <c r="FI80" s="255">
        <f>MAX(MIN(IF(AND(PM79=1,NU80&lt;0),-1,1)*(DQ80-$C$15)/($C$14-$C$15)*$C$12*$C$21-$C$33*MC80/BC$6 -  PM79*$C$33/$C$21,EM79/$C$19),MAX(FI$8:FI79)*-1)</f>
        <v>-0.33348220504715576</v>
      </c>
      <c r="FJ80" s="255">
        <f>MAX(MIN(IF(AND(PN79=1,NV80&lt;0),-1,1)*(DR80-$C$15)/($C$14-$C$15)*$C$12*$C$21-$C$33*MD80/BD$6 -  PN79*$C$33/$C$21,EN79/$C$19),MAX(FJ$8:FJ79)*-1)</f>
        <v>-0.37850168607206947</v>
      </c>
      <c r="FK80" s="255">
        <f>MAX(MIN(IF(AND(PO79=1,NW80&lt;0),-1,1)*(DS80-$C$15)/($C$14-$C$15)*$C$12*$C$21-$C$33*ME80/BE$6 -  PO79*$C$33/$C$21,EO79/$C$19),MAX(FK$8:FK79)*-1)</f>
        <v>-0.37850168607206947</v>
      </c>
      <c r="FL80" s="255">
        <f>MAX(MIN(IF(AND(PP79=1,NX80&lt;0),-1,1)*(DT80-$C$15)/($C$14-$C$15)*$C$12*$C$21-$C$33*MF80/BF$6 -  PP79*$C$33/$C$21,EP79/$C$19),MAX(FL$8:FL79)*-1)</f>
        <v>-0.37850168607206947</v>
      </c>
      <c r="FM80" s="255">
        <f>MAX(MIN(IF(AND(PQ79=1,NY80&lt;0),-1,1)*(DU80-$C$15)/($C$14-$C$15)*$C$12*$C$21-$C$33*MG80/BG$6 -  PQ79*$C$33/$C$21,EQ79/$C$19),MAX(FM$8:FM79)*-1)</f>
        <v>-0.37850168607206947</v>
      </c>
      <c r="FN80" s="255">
        <f>MAX(MIN(IF(AND(PR79=1,NZ80&lt;0),-1,1)*(DV80-$C$15)/($C$14-$C$15)*$C$12*$C$21-$C$33*MH80/BH$6 -  PR79*$C$33/$C$21,ER79/$C$19),MAX(FN$8:FN79)*-1)</f>
        <v>-0.37850168607206947</v>
      </c>
      <c r="FO80" s="255">
        <f>MAX(MIN(IF(AND(PS79=1,OA80&lt;0),-1,1)*(DW80-$C$15)/($C$14-$C$15)*$C$12*$C$21-$C$33*MI80/BI$6 -  PS79*$C$33/$C$21,ES79/$C$19),MAX(FO$8:FO79)*-1)</f>
        <v>-0.37850168607206947</v>
      </c>
      <c r="FP80" s="61">
        <f t="shared" si="609"/>
        <v>2.8800000000000017</v>
      </c>
      <c r="FQ80" s="256">
        <f t="shared" si="610"/>
        <v>0</v>
      </c>
      <c r="FR80" s="256">
        <f t="shared" si="611"/>
        <v>2.7495000000000003</v>
      </c>
      <c r="FS80" s="256">
        <f t="shared" si="612"/>
        <v>2.7495000000000003</v>
      </c>
      <c r="FT80" s="256">
        <f t="shared" si="613"/>
        <v>2.7495000000000003</v>
      </c>
      <c r="FU80" s="256">
        <f t="shared" si="614"/>
        <v>2.7495000000000003</v>
      </c>
      <c r="FV80" s="256">
        <f t="shared" si="615"/>
        <v>2.7495000000000003</v>
      </c>
      <c r="FW80" s="256">
        <f t="shared" si="616"/>
        <v>2.7495000000000003</v>
      </c>
      <c r="FX80" s="256">
        <f t="shared" si="617"/>
        <v>0</v>
      </c>
      <c r="FY80" s="256">
        <f t="shared" si="618"/>
        <v>0</v>
      </c>
      <c r="FZ80" s="256">
        <f t="shared" si="619"/>
        <v>0</v>
      </c>
      <c r="GA80" s="256">
        <f t="shared" si="620"/>
        <v>0</v>
      </c>
      <c r="GB80" s="256">
        <f t="shared" si="621"/>
        <v>2.7495000000000003</v>
      </c>
      <c r="GC80" s="256">
        <f t="shared" si="622"/>
        <v>2.7495000000000003</v>
      </c>
      <c r="GD80" s="256">
        <f t="shared" si="623"/>
        <v>2.7495000000000003</v>
      </c>
      <c r="GE80" s="256">
        <f t="shared" si="624"/>
        <v>0</v>
      </c>
      <c r="GF80" s="256">
        <f t="shared" si="625"/>
        <v>0</v>
      </c>
      <c r="GG80" s="256">
        <f t="shared" si="626"/>
        <v>0</v>
      </c>
      <c r="GH80" s="256">
        <f t="shared" si="627"/>
        <v>0</v>
      </c>
      <c r="GI80" s="256">
        <f t="shared" si="628"/>
        <v>0</v>
      </c>
      <c r="GJ80" s="256">
        <f t="shared" si="629"/>
        <v>0</v>
      </c>
      <c r="GK80" s="256">
        <f t="shared" si="630"/>
        <v>0</v>
      </c>
      <c r="GL80" s="61">
        <f t="shared" si="631"/>
        <v>2.8800000000000017</v>
      </c>
      <c r="GM80" s="57">
        <f t="shared" si="562"/>
        <v>0</v>
      </c>
      <c r="GN80" s="57">
        <f t="shared" si="563"/>
        <v>-2.9938940568070462</v>
      </c>
      <c r="GO80" s="57">
        <f t="shared" si="564"/>
        <v>-4.5551421110823096</v>
      </c>
      <c r="GP80" s="57">
        <f t="shared" si="565"/>
        <v>-5.9744264925492176</v>
      </c>
      <c r="GQ80" s="57">
        <f t="shared" si="566"/>
        <v>-7.0147945493910973</v>
      </c>
      <c r="GR80" s="57">
        <f t="shared" si="567"/>
        <v>-7.5555389275776497</v>
      </c>
      <c r="GS80" s="57">
        <f t="shared" si="568"/>
        <v>-7.8871787537909173</v>
      </c>
      <c r="GT80" s="57">
        <f t="shared" si="569"/>
        <v>0</v>
      </c>
      <c r="GU80" s="57">
        <f t="shared" si="570"/>
        <v>0</v>
      </c>
      <c r="GV80" s="57">
        <f t="shared" si="571"/>
        <v>0</v>
      </c>
      <c r="GW80" s="57">
        <f t="shared" si="572"/>
        <v>0</v>
      </c>
      <c r="GX80" s="57">
        <f t="shared" si="573"/>
        <v>-9.5249767404423658</v>
      </c>
      <c r="GY80" s="57">
        <f t="shared" si="574"/>
        <v>-10.091812975041814</v>
      </c>
      <c r="GZ80" s="57">
        <f t="shared" si="575"/>
        <v>-9.0912395349720416</v>
      </c>
      <c r="HA80" s="57">
        <f t="shared" si="576"/>
        <v>-8.6311561774939562</v>
      </c>
      <c r="HB80" s="57">
        <f t="shared" si="577"/>
        <v>0</v>
      </c>
      <c r="HC80" s="57">
        <f t="shared" si="578"/>
        <v>0</v>
      </c>
      <c r="HD80" s="57">
        <f t="shared" si="579"/>
        <v>0</v>
      </c>
      <c r="HE80" s="57">
        <f t="shared" si="580"/>
        <v>0</v>
      </c>
      <c r="HF80" s="57">
        <f t="shared" si="581"/>
        <v>0</v>
      </c>
      <c r="HG80" s="57">
        <f t="shared" si="582"/>
        <v>0</v>
      </c>
      <c r="HH80" s="61">
        <f t="shared" si="632"/>
        <v>2.8800000000000017</v>
      </c>
      <c r="HI80" s="57">
        <f t="shared" si="633"/>
        <v>0</v>
      </c>
      <c r="HJ80" s="57">
        <f t="shared" si="634"/>
        <v>2.9938940568070462</v>
      </c>
      <c r="HK80" s="57">
        <f t="shared" si="635"/>
        <v>4.5551421110823096</v>
      </c>
      <c r="HL80" s="57">
        <f t="shared" si="636"/>
        <v>5.9744264925492176</v>
      </c>
      <c r="HM80" s="57">
        <f t="shared" si="637"/>
        <v>7.0147945493910973</v>
      </c>
      <c r="HN80" s="57">
        <f t="shared" si="638"/>
        <v>7.5555389275776497</v>
      </c>
      <c r="HO80" s="57">
        <f t="shared" si="639"/>
        <v>7.8871787537909173</v>
      </c>
      <c r="HP80" s="57">
        <f t="shared" si="640"/>
        <v>0</v>
      </c>
      <c r="HQ80" s="57">
        <f t="shared" si="641"/>
        <v>0</v>
      </c>
      <c r="HR80" s="57">
        <f t="shared" si="642"/>
        <v>0</v>
      </c>
      <c r="HS80" s="57">
        <f t="shared" si="643"/>
        <v>0</v>
      </c>
      <c r="HT80" s="57">
        <f t="shared" si="644"/>
        <v>9.5249767404423658</v>
      </c>
      <c r="HU80" s="57">
        <f t="shared" si="645"/>
        <v>10.091812975041814</v>
      </c>
      <c r="HV80" s="57">
        <f t="shared" si="646"/>
        <v>9.0912395349720416</v>
      </c>
      <c r="HW80" s="57">
        <f t="shared" si="647"/>
        <v>8.6311561774939562</v>
      </c>
      <c r="HX80" s="57">
        <f t="shared" si="648"/>
        <v>0</v>
      </c>
      <c r="HY80" s="57">
        <f t="shared" si="649"/>
        <v>0</v>
      </c>
      <c r="HZ80" s="57">
        <f t="shared" si="650"/>
        <v>0</v>
      </c>
      <c r="IA80" s="57">
        <f t="shared" si="651"/>
        <v>0</v>
      </c>
      <c r="IB80" s="57">
        <f t="shared" si="652"/>
        <v>0</v>
      </c>
      <c r="IC80" s="57">
        <f t="shared" si="653"/>
        <v>0</v>
      </c>
      <c r="ID80" s="61">
        <f t="shared" si="654"/>
        <v>2.8800000000000017</v>
      </c>
      <c r="IE80" s="57">
        <f t="shared" si="655"/>
        <v>0</v>
      </c>
      <c r="IF80" s="57">
        <f t="shared" si="656"/>
        <v>0</v>
      </c>
      <c r="IG80" s="57">
        <f t="shared" si="657"/>
        <v>0</v>
      </c>
      <c r="IH80" s="57">
        <f t="shared" si="658"/>
        <v>0</v>
      </c>
      <c r="II80" s="57">
        <f t="shared" si="659"/>
        <v>0</v>
      </c>
      <c r="IJ80" s="57">
        <f t="shared" si="660"/>
        <v>0</v>
      </c>
      <c r="IK80" s="57">
        <f t="shared" si="661"/>
        <v>0</v>
      </c>
      <c r="IL80" s="57">
        <f t="shared" si="662"/>
        <v>0</v>
      </c>
      <c r="IM80" s="57">
        <f t="shared" si="663"/>
        <v>0</v>
      </c>
      <c r="IN80" s="57">
        <f t="shared" si="664"/>
        <v>0</v>
      </c>
      <c r="IO80" s="57">
        <f t="shared" si="665"/>
        <v>0</v>
      </c>
      <c r="IP80" s="57">
        <f t="shared" si="666"/>
        <v>0</v>
      </c>
      <c r="IQ80" s="57">
        <f t="shared" si="667"/>
        <v>0</v>
      </c>
      <c r="IR80" s="57">
        <f t="shared" si="668"/>
        <v>0</v>
      </c>
      <c r="IS80" s="57">
        <f t="shared" si="669"/>
        <v>0</v>
      </c>
      <c r="IT80" s="57">
        <f t="shared" si="670"/>
        <v>0</v>
      </c>
      <c r="IU80" s="57">
        <f t="shared" si="671"/>
        <v>0</v>
      </c>
      <c r="IV80" s="57">
        <f t="shared" si="672"/>
        <v>0</v>
      </c>
      <c r="IW80" s="57">
        <f t="shared" si="673"/>
        <v>0</v>
      </c>
      <c r="IX80" s="57">
        <f t="shared" si="674"/>
        <v>0</v>
      </c>
      <c r="IY80" s="57">
        <f t="shared" si="675"/>
        <v>0</v>
      </c>
      <c r="IZ80" s="61">
        <f t="shared" si="676"/>
        <v>2.8800000000000017</v>
      </c>
      <c r="JA80" s="256" t="e">
        <f t="shared" si="773"/>
        <v>#N/A</v>
      </c>
      <c r="JB80" s="256" t="e">
        <f t="shared" si="774"/>
        <v>#N/A</v>
      </c>
      <c r="JC80" s="256" t="e">
        <f t="shared" si="775"/>
        <v>#N/A</v>
      </c>
      <c r="JD80" s="256" t="e">
        <f t="shared" si="776"/>
        <v>#N/A</v>
      </c>
      <c r="JE80" s="256" t="e">
        <f t="shared" si="777"/>
        <v>#N/A</v>
      </c>
      <c r="JF80" s="256" t="e">
        <f t="shared" si="778"/>
        <v>#N/A</v>
      </c>
      <c r="JG80" s="256" t="e">
        <f t="shared" si="779"/>
        <v>#N/A</v>
      </c>
      <c r="JH80" s="256" t="e">
        <f t="shared" si="780"/>
        <v>#N/A</v>
      </c>
      <c r="JI80" s="256" t="e">
        <f t="shared" si="781"/>
        <v>#N/A</v>
      </c>
      <c r="JJ80" s="256" t="e">
        <f t="shared" si="782"/>
        <v>#N/A</v>
      </c>
      <c r="JK80" s="256" t="e">
        <f t="shared" si="783"/>
        <v>#N/A</v>
      </c>
      <c r="JL80" s="256" t="e">
        <f t="shared" si="784"/>
        <v>#N/A</v>
      </c>
      <c r="JM80" s="256" t="e">
        <f t="shared" si="785"/>
        <v>#N/A</v>
      </c>
      <c r="JN80" s="256" t="e">
        <f t="shared" si="786"/>
        <v>#N/A</v>
      </c>
      <c r="JO80" s="256" t="e">
        <f t="shared" si="787"/>
        <v>#N/A</v>
      </c>
      <c r="JP80" s="256" t="e">
        <f t="shared" si="788"/>
        <v>#N/A</v>
      </c>
      <c r="JQ80" s="256" t="e">
        <f t="shared" si="789"/>
        <v>#N/A</v>
      </c>
      <c r="JR80" s="256" t="e">
        <f t="shared" si="790"/>
        <v>#N/A</v>
      </c>
      <c r="JS80" s="256" t="e">
        <f t="shared" si="791"/>
        <v>#N/A</v>
      </c>
      <c r="JT80" s="256" t="e">
        <f t="shared" si="792"/>
        <v>#N/A</v>
      </c>
      <c r="JU80" s="256" t="e">
        <f t="shared" si="793"/>
        <v>#N/A</v>
      </c>
      <c r="JV80" s="61">
        <f t="shared" si="677"/>
        <v>2.8800000000000017</v>
      </c>
      <c r="JW80" s="46">
        <f t="shared" si="678"/>
        <v>0</v>
      </c>
      <c r="JX80" s="46">
        <f t="shared" si="679"/>
        <v>0</v>
      </c>
      <c r="JY80" s="46">
        <f t="shared" si="680"/>
        <v>0</v>
      </c>
      <c r="JZ80" s="46">
        <f t="shared" si="681"/>
        <v>0</v>
      </c>
      <c r="KA80" s="46">
        <f t="shared" si="682"/>
        <v>0</v>
      </c>
      <c r="KB80" s="46">
        <f t="shared" si="683"/>
        <v>0</v>
      </c>
      <c r="KC80" s="46">
        <f t="shared" si="684"/>
        <v>0</v>
      </c>
      <c r="KD80" s="46">
        <f t="shared" si="685"/>
        <v>0</v>
      </c>
      <c r="KE80" s="46">
        <f t="shared" si="686"/>
        <v>0</v>
      </c>
      <c r="KF80" s="46">
        <f t="shared" si="687"/>
        <v>0</v>
      </c>
      <c r="KG80" s="46">
        <f t="shared" si="688"/>
        <v>0</v>
      </c>
      <c r="KH80" s="46">
        <f t="shared" si="689"/>
        <v>0</v>
      </c>
      <c r="KI80" s="46">
        <f t="shared" si="690"/>
        <v>0</v>
      </c>
      <c r="KJ80" s="46">
        <f t="shared" si="691"/>
        <v>0</v>
      </c>
      <c r="KK80" s="46">
        <f t="shared" si="692"/>
        <v>0</v>
      </c>
      <c r="KL80" s="46">
        <f t="shared" si="693"/>
        <v>0</v>
      </c>
      <c r="KM80" s="46">
        <f t="shared" si="694"/>
        <v>0</v>
      </c>
      <c r="KN80" s="46">
        <f t="shared" si="695"/>
        <v>0</v>
      </c>
      <c r="KO80" s="46">
        <f t="shared" si="696"/>
        <v>0</v>
      </c>
      <c r="KP80" s="46">
        <f t="shared" si="697"/>
        <v>0</v>
      </c>
      <c r="KQ80" s="46">
        <f t="shared" si="698"/>
        <v>0</v>
      </c>
      <c r="KR80" s="61">
        <f t="shared" si="699"/>
        <v>2.8800000000000017</v>
      </c>
      <c r="KS80" s="1">
        <f t="shared" si="700"/>
        <v>1</v>
      </c>
      <c r="KT80" s="1">
        <f t="shared" si="701"/>
        <v>0</v>
      </c>
      <c r="KU80" s="1">
        <f t="shared" si="702"/>
        <v>0</v>
      </c>
      <c r="KV80" s="1">
        <f t="shared" si="703"/>
        <v>0</v>
      </c>
      <c r="KW80" s="1">
        <f t="shared" si="704"/>
        <v>0</v>
      </c>
      <c r="KX80" s="1">
        <f t="shared" si="705"/>
        <v>0</v>
      </c>
      <c r="KY80" s="1">
        <f t="shared" si="706"/>
        <v>0</v>
      </c>
      <c r="KZ80" s="1">
        <f t="shared" si="707"/>
        <v>1</v>
      </c>
      <c r="LA80" s="1">
        <f t="shared" si="708"/>
        <v>1</v>
      </c>
      <c r="LB80" s="1">
        <f t="shared" si="709"/>
        <v>1</v>
      </c>
      <c r="LC80" s="1">
        <f t="shared" si="710"/>
        <v>1</v>
      </c>
      <c r="LD80" s="1">
        <f t="shared" si="711"/>
        <v>0</v>
      </c>
      <c r="LE80" s="1">
        <f t="shared" si="712"/>
        <v>0</v>
      </c>
      <c r="LF80" s="1">
        <f t="shared" si="713"/>
        <v>0</v>
      </c>
      <c r="LG80" s="1">
        <f t="shared" si="714"/>
        <v>1</v>
      </c>
      <c r="LH80" s="1">
        <f t="shared" si="715"/>
        <v>1</v>
      </c>
      <c r="LI80" s="1">
        <f t="shared" si="716"/>
        <v>1</v>
      </c>
      <c r="LJ80" s="1">
        <f t="shared" si="717"/>
        <v>1</v>
      </c>
      <c r="LK80" s="1">
        <f t="shared" si="718"/>
        <v>1</v>
      </c>
      <c r="LL80" s="1">
        <f t="shared" si="719"/>
        <v>1</v>
      </c>
      <c r="LM80" s="1">
        <f t="shared" si="720"/>
        <v>1</v>
      </c>
      <c r="LN80" s="61">
        <f t="shared" si="721"/>
        <v>2.8800000000000017</v>
      </c>
      <c r="LO80" s="57">
        <f t="shared" si="722"/>
        <v>0</v>
      </c>
      <c r="LP80" s="57">
        <f t="shared" si="723"/>
        <v>13.128989033894255</v>
      </c>
      <c r="LQ80" s="57">
        <f t="shared" si="724"/>
        <v>11.589395827263425</v>
      </c>
      <c r="LR80" s="57">
        <f t="shared" si="725"/>
        <v>8.9746964212767466</v>
      </c>
      <c r="LS80" s="57">
        <f t="shared" si="726"/>
        <v>5.7473560543799049</v>
      </c>
      <c r="LT80" s="57">
        <f t="shared" si="727"/>
        <v>2.4962556241891356</v>
      </c>
      <c r="LU80" s="57">
        <f t="shared" si="728"/>
        <v>0.24096504865329776</v>
      </c>
      <c r="LV80" s="57">
        <f t="shared" si="729"/>
        <v>0</v>
      </c>
      <c r="LW80" s="57">
        <f t="shared" si="730"/>
        <v>0</v>
      </c>
      <c r="LX80" s="57">
        <f t="shared" si="731"/>
        <v>0</v>
      </c>
      <c r="LY80" s="57">
        <f t="shared" si="732"/>
        <v>0</v>
      </c>
      <c r="LZ80" s="57">
        <f t="shared" si="733"/>
        <v>5.9510915346604243</v>
      </c>
      <c r="MA80" s="57">
        <f t="shared" si="734"/>
        <v>2.6110071638815566</v>
      </c>
      <c r="MB80" s="57">
        <f t="shared" si="735"/>
        <v>0.83677506422814485</v>
      </c>
      <c r="MC80" s="57">
        <f t="shared" si="736"/>
        <v>2.0948230670572887E-2</v>
      </c>
      <c r="MD80" s="57">
        <f t="shared" si="737"/>
        <v>0</v>
      </c>
      <c r="ME80" s="57">
        <f t="shared" si="738"/>
        <v>0</v>
      </c>
      <c r="MF80" s="57">
        <f t="shared" si="739"/>
        <v>0</v>
      </c>
      <c r="MG80" s="57">
        <f t="shared" si="740"/>
        <v>0</v>
      </c>
      <c r="MH80" s="57">
        <f t="shared" si="741"/>
        <v>0</v>
      </c>
      <c r="MI80" s="57">
        <f t="shared" si="742"/>
        <v>0</v>
      </c>
      <c r="MJ80" s="61">
        <f t="shared" si="743"/>
        <v>2.8800000000000017</v>
      </c>
      <c r="MK80" s="57" t="e">
        <f t="shared" si="583"/>
        <v>#N/A</v>
      </c>
      <c r="ML80" s="57" t="e">
        <f t="shared" si="794"/>
        <v>#N/A</v>
      </c>
      <c r="MM80" s="57" t="e">
        <f t="shared" si="795"/>
        <v>#N/A</v>
      </c>
      <c r="MN80" s="57" t="e">
        <f t="shared" si="796"/>
        <v>#N/A</v>
      </c>
      <c r="MO80" s="57" t="e">
        <f t="shared" si="797"/>
        <v>#N/A</v>
      </c>
      <c r="MP80" s="57" t="e">
        <f t="shared" si="798"/>
        <v>#N/A</v>
      </c>
      <c r="MQ80" s="57" t="e">
        <f t="shared" si="799"/>
        <v>#N/A</v>
      </c>
      <c r="MR80" s="57" t="e">
        <f t="shared" si="800"/>
        <v>#N/A</v>
      </c>
      <c r="MS80" s="57" t="e">
        <f t="shared" si="801"/>
        <v>#N/A</v>
      </c>
      <c r="MT80" s="57" t="e">
        <f t="shared" si="802"/>
        <v>#N/A</v>
      </c>
      <c r="MU80" s="57" t="e">
        <f t="shared" si="803"/>
        <v>#N/A</v>
      </c>
      <c r="MV80" s="57" t="e">
        <f t="shared" si="804"/>
        <v>#N/A</v>
      </c>
      <c r="MW80" s="57" t="e">
        <f t="shared" si="805"/>
        <v>#N/A</v>
      </c>
      <c r="MX80" s="57" t="e">
        <f t="shared" si="806"/>
        <v>#N/A</v>
      </c>
      <c r="MY80" s="57" t="e">
        <f t="shared" si="807"/>
        <v>#N/A</v>
      </c>
      <c r="MZ80" s="57" t="e">
        <f t="shared" si="808"/>
        <v>#N/A</v>
      </c>
      <c r="NA80" s="57" t="e">
        <f t="shared" si="809"/>
        <v>#N/A</v>
      </c>
      <c r="NB80" s="57" t="e">
        <f t="shared" si="810"/>
        <v>#N/A</v>
      </c>
      <c r="NC80" s="57" t="e">
        <f t="shared" si="811"/>
        <v>#N/A</v>
      </c>
      <c r="ND80" s="57" t="e">
        <f t="shared" si="812"/>
        <v>#N/A</v>
      </c>
      <c r="NE80" s="57" t="e">
        <f t="shared" si="813"/>
        <v>#N/A</v>
      </c>
      <c r="NF80" s="61">
        <f t="shared" si="744"/>
        <v>2.8800000000000017</v>
      </c>
      <c r="NG80" s="256">
        <f>IF(OY79=0,MIN('Drive Train'!$F$35-FQ79*$C$19*'Drive Train'!$F$39,NG79+$C$39)-$C$7,IF(LO79-1&lt;=0,0,IF($C$37=Motors!$C$30,MAX(MAX(NG$8:NG79)*-1,NG79-$C$39),MAX(0,MAX(NG$8:NG79)*-1,NG79-$C$39))))</f>
        <v>0</v>
      </c>
      <c r="NH80" s="256">
        <f>IF(OZ79=0,MIN('Drive Train'!$F$35-FR79*$C$19*'Drive Train'!$F$39,NH79+$C$39)-$C$7,IF(LP79-1&lt;=0,0,IF($C$37=Motors!$C$30,MAX(MAX(NH$8:NH79)*-1,NH79-$C$39),MAX(0,MAX(NH$8:NH79)*-1,NH79-$C$39))))</f>
        <v>0</v>
      </c>
      <c r="NI80" s="256">
        <f>IF(PA79=0,MIN('Drive Train'!$F$35-FS79*$C$19*'Drive Train'!$F$39,NI79+$C$39)-$C$7,IF(LQ79-1&lt;=0,0,IF($C$37=Motors!$C$30,MAX(MAX(NI$8:NI79)*-1,NI79-$C$39),MAX(0,MAX(NI$8:NI79)*-1,NI79-$C$39))))</f>
        <v>0</v>
      </c>
      <c r="NJ80" s="256">
        <f>IF(PB79=0,MIN('Drive Train'!$F$35-FT79*$C$19*'Drive Train'!$F$39,NJ79+$C$39)-$C$7,IF(LR79-1&lt;=0,0,IF($C$37=Motors!$C$30,MAX(MAX(NJ$8:NJ79)*-1,NJ79-$C$39),MAX(0,MAX(NJ$8:NJ79)*-1,NJ79-$C$39))))</f>
        <v>0</v>
      </c>
      <c r="NK80" s="256">
        <f>IF(PC79=0,MIN('Drive Train'!$F$35-FU79*$C$19*'Drive Train'!$F$39,NK79+$C$39)-$C$7,IF(LS79-1&lt;=0,0,IF($C$37=Motors!$C$30,MAX(MAX(NK$8:NK79)*-1,NK79-$C$39),MAX(0,MAX(NK$8:NK79)*-1,NK79-$C$39))))</f>
        <v>0</v>
      </c>
      <c r="NL80" s="256">
        <f>IF(PD79=0,MIN('Drive Train'!$F$35-FV79*$C$19*'Drive Train'!$F$39,NL79+$C$39)-$C$7,IF(LT79-1&lt;=0,0,IF($C$37=Motors!$C$30,MAX(MAX(NL$8:NL79)*-1,NL79-$C$39),MAX(0,MAX(NL$8:NL79)*-1,NL79-$C$39))))</f>
        <v>0</v>
      </c>
      <c r="NM80" s="256">
        <f>IF(PE79=0,MIN('Drive Train'!$F$35-FW79*$C$19*'Drive Train'!$F$39,NM79+$C$39)-$C$7,IF(LU79-1&lt;=0,0,IF($C$37=Motors!$C$30,MAX(MAX(NM$8:NM79)*-1,NM79-$C$39),MAX(0,MAX(NM$8:NM79)*-1,NM79-$C$39))))</f>
        <v>0</v>
      </c>
      <c r="NN80" s="256">
        <f>IF(PF79=0,MIN('Drive Train'!$F$35-FX79*$C$19*'Drive Train'!$F$39,NN79+$C$39)-$C$7,IF(LV79-1&lt;=0,0,IF($C$37=Motors!$C$30,MAX(MAX(NN$8:NN79)*-1,NN79-$C$39),MAX(0,MAX(NN$8:NN79)*-1,NN79-$C$39))))</f>
        <v>0</v>
      </c>
      <c r="NO80" s="256">
        <f>IF(PG79=0,MIN('Drive Train'!$F$35-FY79*$C$19*'Drive Train'!$F$39,NO79+$C$39)-$C$7,IF(LW79-1&lt;=0,0,IF($C$37=Motors!$C$30,MAX(MAX(NO$8:NO79)*-1,NO79-$C$39),MAX(0,MAX(NO$8:NO79)*-1,NO79-$C$39))))</f>
        <v>0</v>
      </c>
      <c r="NP80" s="256">
        <f>IF(PH79=0,MIN('Drive Train'!$F$35-FZ79*$C$19*'Drive Train'!$F$39,NP79+$C$39)-$C$7,IF(LX79-1&lt;=0,0,IF($C$37=Motors!$C$30,MAX(MAX(NP$8:NP79)*-1,NP79-$C$39),MAX(0,MAX(NP$8:NP79)*-1,NP79-$C$39))))</f>
        <v>0</v>
      </c>
      <c r="NQ80" s="256">
        <f>IF(PI79=0,MIN('Drive Train'!$F$35-GA79*$C$19*'Drive Train'!$F$39,NQ79+$C$39)-$C$7,IF(LY79-1&lt;=0,0,IF($C$37=Motors!$C$30,MAX(MAX(NQ$8:NQ79)*-1,NQ79-$C$39),MAX(0,MAX(NQ$8:NQ79)*-1,NQ79-$C$39))))</f>
        <v>0</v>
      </c>
      <c r="NR80" s="256">
        <f>IF(PJ79=0,MIN('Drive Train'!$F$35-GB79*$C$19*'Drive Train'!$F$39,NR79+$C$39)-$C$7,IF(LZ79-1&lt;=0,0,IF($C$37=Motors!$C$30,MAX(MAX(NR$8:NR79)*-1,NR79-$C$39),MAX(0,MAX(NR$8:NR79)*-1,NR79-$C$39))))</f>
        <v>0</v>
      </c>
      <c r="NS80" s="256">
        <f>IF(PK79=0,MIN('Drive Train'!$F$35-GC79*$C$19*'Drive Train'!$F$39,NS79+$C$39)-$C$7,IF(MA79-1&lt;=0,0,IF($C$37=Motors!$C$30,MAX(MAX(NS$8:NS79)*-1,NS79-$C$39),MAX(0,MAX(NS$8:NS79)*-1,NS79-$C$39))))</f>
        <v>0</v>
      </c>
      <c r="NT80" s="256">
        <f>IF(PL79=0,MIN('Drive Train'!$F$35-GD79*$C$19*'Drive Train'!$F$39,NT79+$C$39)-$C$7,IF(MB79-1&lt;=0,0,IF($C$37=Motors!$C$30,MAX(MAX(NT$8:NT79)*-1,NT79-$C$39),MAX(0,MAX(NT$8:NT79)*-1,NT79-$C$39))))</f>
        <v>0</v>
      </c>
      <c r="NU80" s="256">
        <f>IF(PM79=0,MIN('Drive Train'!$F$35-GE79*$C$19*'Drive Train'!$F$39,NU79+$C$39)-$C$7,IF(MC79-1&lt;=0,0,IF($C$37=Motors!$C$30,MAX(MAX(NU$8:NU79)*-1,NU79-$C$39),MAX(0,MAX(NU$8:NU79)*-1,NU79-$C$39))))</f>
        <v>0</v>
      </c>
      <c r="NV80" s="256">
        <f>IF(PN79=0,MIN('Drive Train'!$F$35-GF79*$C$19*'Drive Train'!$F$39,NV79+$C$39)-$C$7,IF(MD79-1&lt;=0,0,IF($C$37=Motors!$C$30,MAX(MAX(NV$8:NV79)*-1,NV79-$C$39),MAX(0,MAX(NV$8:NV79)*-1,NV79-$C$39))))</f>
        <v>0</v>
      </c>
      <c r="NW80" s="256">
        <f>IF(PO79=0,MIN('Drive Train'!$F$35-GG79*$C$19*'Drive Train'!$F$39,NW79+$C$39)-$C$7,IF(ME79-1&lt;=0,0,IF($C$37=Motors!$C$30,MAX(MAX(NW$8:NW79)*-1,NW79-$C$39),MAX(0,MAX(NW$8:NW79)*-1,NW79-$C$39))))</f>
        <v>0</v>
      </c>
      <c r="NX80" s="256">
        <f>IF(PP79=0,MIN('Drive Train'!$F$35-GH79*$C$19*'Drive Train'!$F$39,NX79+$C$39)-$C$7,IF(MF79-1&lt;=0,0,IF($C$37=Motors!$C$30,MAX(MAX(NX$8:NX79)*-1,NX79-$C$39),MAX(0,MAX(NX$8:NX79)*-1,NX79-$C$39))))</f>
        <v>0</v>
      </c>
      <c r="NY80" s="256">
        <f>IF(PQ79=0,MIN('Drive Train'!$F$35-GI79*$C$19*'Drive Train'!$F$39,NY79+$C$39)-$C$7,IF(MG79-1&lt;=0,0,IF($C$37=Motors!$C$30,MAX(MAX(NY$8:NY79)*-1,NY79-$C$39),MAX(0,MAX(NY$8:NY79)*-1,NY79-$C$39))))</f>
        <v>0</v>
      </c>
      <c r="NZ80" s="256">
        <f>IF(PR79=0,MIN('Drive Train'!$F$35-GJ79*$C$19*'Drive Train'!$F$39,NZ79+$C$39)-$C$7,IF(MH79-1&lt;=0,0,IF($C$37=Motors!$C$30,MAX(MAX(NZ$8:NZ79)*-1,NZ79-$C$39),MAX(0,MAX(NZ$8:NZ79)*-1,NZ79-$C$39))))</f>
        <v>0</v>
      </c>
      <c r="OA80" s="256">
        <f>IF(PS79=0,MIN('Drive Train'!$F$35-GK79*$C$19*'Drive Train'!$F$39,OA79+$C$39)-$C$7,IF(MI79-1&lt;=0,0,IF($C$37=Motors!$C$30,MAX(MAX(OA$8:OA79)*-1,OA79-$C$39),MAX(0,MAX(OA$8:OA79)*-1,OA79-$C$39))))</f>
        <v>0</v>
      </c>
      <c r="OB80" s="61">
        <f t="shared" si="745"/>
        <v>2.8800000000000017</v>
      </c>
      <c r="OC80" s="256">
        <f>'Drive Train'!$F$35-(FQ80*$C$13)*$C$19*'Drive Train'!$F$39</f>
        <v>12.4</v>
      </c>
      <c r="OD80" s="256">
        <f>'Drive Train'!$F$35-(FR80*$C$13)*$C$19*'Drive Train'!$F$39</f>
        <v>12.23503</v>
      </c>
      <c r="OE80" s="256">
        <f>'Drive Train'!$F$35-(FS80*$C$13)*$C$19*'Drive Train'!$F$39</f>
        <v>12.23503</v>
      </c>
      <c r="OF80" s="256">
        <f>'Drive Train'!$F$35-(FT80*$C$13)*$C$19*'Drive Train'!$F$39</f>
        <v>12.23503</v>
      </c>
      <c r="OG80" s="256">
        <f>'Drive Train'!$F$35-(FU80*$C$13)*$C$19*'Drive Train'!$F$39</f>
        <v>12.23503</v>
      </c>
      <c r="OH80" s="256">
        <f>'Drive Train'!$F$35-(FV80*$C$13)*$C$19*'Drive Train'!$F$39</f>
        <v>12.23503</v>
      </c>
      <c r="OI80" s="256">
        <f>'Drive Train'!$F$35-(FW80*$C$13)*$C$19*'Drive Train'!$F$39</f>
        <v>12.23503</v>
      </c>
      <c r="OJ80" s="256">
        <f>'Drive Train'!$F$35-(FX80*$C$13)*$C$19*'Drive Train'!$F$39</f>
        <v>12.4</v>
      </c>
      <c r="OK80" s="256">
        <f>'Drive Train'!$F$35-(FY80*$C$13)*$C$19*'Drive Train'!$F$39</f>
        <v>12.4</v>
      </c>
      <c r="OL80" s="256">
        <f>'Drive Train'!$F$35-(FZ80*$C$13)*$C$19*'Drive Train'!$F$39</f>
        <v>12.4</v>
      </c>
      <c r="OM80" s="256">
        <f>'Drive Train'!$F$35-(GA80*$C$13)*$C$19*'Drive Train'!$F$39</f>
        <v>12.4</v>
      </c>
      <c r="ON80" s="256">
        <f>'Drive Train'!$F$35-(GB80*$C$13)*$C$19*'Drive Train'!$F$39</f>
        <v>12.23503</v>
      </c>
      <c r="OO80" s="256">
        <f>'Drive Train'!$F$35-(GC80*$C$13)*$C$19*'Drive Train'!$F$39</f>
        <v>12.23503</v>
      </c>
      <c r="OP80" s="256">
        <f>'Drive Train'!$F$35-(GD80*$C$13)*$C$19*'Drive Train'!$F$39</f>
        <v>12.23503</v>
      </c>
      <c r="OQ80" s="256">
        <f>'Drive Train'!$F$35-(GE80*$C$13)*$C$19*'Drive Train'!$F$39</f>
        <v>12.4</v>
      </c>
      <c r="OR80" s="256">
        <f>'Drive Train'!$F$35-(GF80*$C$13)*$C$19*'Drive Train'!$F$39</f>
        <v>12.4</v>
      </c>
      <c r="OS80" s="256">
        <f>'Drive Train'!$F$35-(GG80*$C$13)*$C$19*'Drive Train'!$F$39</f>
        <v>12.4</v>
      </c>
      <c r="OT80" s="256">
        <f>'Drive Train'!$F$35-(GH80*$C$13)*$C$19*'Drive Train'!$F$39</f>
        <v>12.4</v>
      </c>
      <c r="OU80" s="256">
        <f>'Drive Train'!$F$35-(GI80*$C$13)*$C$19*'Drive Train'!$F$39</f>
        <v>12.4</v>
      </c>
      <c r="OV80" s="256">
        <f>'Drive Train'!$F$35-(GJ80*$C$13)*$C$19*'Drive Train'!$F$39</f>
        <v>12.4</v>
      </c>
      <c r="OW80" s="256">
        <f>'Drive Train'!$F$35-(GK80*$C$13)*$C$19*'Drive Train'!$F$39</f>
        <v>12.4</v>
      </c>
      <c r="OX80" s="61">
        <f t="shared" si="746"/>
        <v>2.8800000000000017</v>
      </c>
      <c r="OY80" s="1">
        <f>IF(PU80&gt;='Drive Train'!$F$29,1,0)</f>
        <v>1</v>
      </c>
      <c r="OZ80" s="1">
        <f>IF(PV80&gt;='Drive Train'!$F$29,1,0)</f>
        <v>1</v>
      </c>
      <c r="PA80" s="1">
        <f>IF(PW80&gt;='Drive Train'!$F$29,1,0)</f>
        <v>1</v>
      </c>
      <c r="PB80" s="1">
        <f>IF(PX80&gt;='Drive Train'!$F$29,1,0)</f>
        <v>1</v>
      </c>
      <c r="PC80" s="1">
        <f>IF(PY80&gt;='Drive Train'!$F$29,1,0)</f>
        <v>1</v>
      </c>
      <c r="PD80" s="1">
        <f>IF(PZ80&gt;='Drive Train'!$F$29,1,0)</f>
        <v>1</v>
      </c>
      <c r="PE80" s="1">
        <f>IF(QA80&gt;='Drive Train'!$F$29,1,0)</f>
        <v>1</v>
      </c>
      <c r="PF80" s="1">
        <f>IF(QB80&gt;='Drive Train'!$F$29,1,0)</f>
        <v>1</v>
      </c>
      <c r="PG80" s="1">
        <f>IF(QC80&gt;='Drive Train'!$F$29,1,0)</f>
        <v>1</v>
      </c>
      <c r="PH80" s="1">
        <f>IF(QD80&gt;='Drive Train'!$F$29,1,0)</f>
        <v>1</v>
      </c>
      <c r="PI80" s="1">
        <f>IF(QE80&gt;='Drive Train'!$F$29,1,0)</f>
        <v>1</v>
      </c>
      <c r="PJ80" s="1">
        <f>IF(QF80&gt;='Drive Train'!$F$29,1,0)</f>
        <v>1</v>
      </c>
      <c r="PK80" s="1">
        <f>IF(QG80&gt;='Drive Train'!$F$29,1,0)</f>
        <v>1</v>
      </c>
      <c r="PL80" s="1">
        <f>IF(QH80&gt;='Drive Train'!$F$29,1,0)</f>
        <v>1</v>
      </c>
      <c r="PM80" s="1">
        <f>IF(QI80&gt;='Drive Train'!$F$29,1,0)</f>
        <v>1</v>
      </c>
      <c r="PN80" s="1">
        <f>IF(QJ80&gt;='Drive Train'!$F$29,1,0)</f>
        <v>1</v>
      </c>
      <c r="PO80" s="1">
        <f>IF(QK80&gt;='Drive Train'!$F$29,1,0)</f>
        <v>1</v>
      </c>
      <c r="PP80" s="1">
        <f>IF(QL80&gt;='Drive Train'!$F$29,1,0)</f>
        <v>1</v>
      </c>
      <c r="PQ80" s="1">
        <f>IF(QM80&gt;='Drive Train'!$F$29,1,0)</f>
        <v>1</v>
      </c>
      <c r="PR80" s="1">
        <f>IF(QN80&gt;='Drive Train'!$F$29,1,0)</f>
        <v>1</v>
      </c>
      <c r="PS80" s="1">
        <f>IF(QO80&gt;='Drive Train'!$F$29,1,0)</f>
        <v>1</v>
      </c>
      <c r="PT80" s="253">
        <f t="shared" si="747"/>
        <v>2.8800000000000017</v>
      </c>
      <c r="PU80" s="57">
        <f t="shared" si="748"/>
        <v>21.503653617944718</v>
      </c>
      <c r="PV80" s="57">
        <f t="shared" si="749"/>
        <v>29.163833380885958</v>
      </c>
      <c r="PW80" s="57">
        <f t="shared" si="750"/>
        <v>32.552730608297708</v>
      </c>
      <c r="PX80" s="57">
        <f t="shared" si="751"/>
        <v>32.651769854197745</v>
      </c>
      <c r="PY80" s="57">
        <f t="shared" si="752"/>
        <v>30.405864986198807</v>
      </c>
      <c r="PZ80" s="57">
        <f t="shared" si="753"/>
        <v>26.749547298868219</v>
      </c>
      <c r="QA80" s="57">
        <f t="shared" si="754"/>
        <v>23.77301396834946</v>
      </c>
      <c r="QB80" s="57">
        <f t="shared" si="755"/>
        <v>21.24285190115814</v>
      </c>
      <c r="QC80" s="57">
        <f t="shared" si="756"/>
        <v>19.808555857554829</v>
      </c>
      <c r="QD80" s="57">
        <f t="shared" si="757"/>
        <v>18.746947025028113</v>
      </c>
      <c r="QE80" s="57">
        <f t="shared" si="758"/>
        <v>17.929325619771099</v>
      </c>
      <c r="QF80" s="57">
        <f t="shared" si="759"/>
        <v>21.91440889993979</v>
      </c>
      <c r="QG80" s="57">
        <f t="shared" si="760"/>
        <v>22.205139917217394</v>
      </c>
      <c r="QH80" s="57">
        <f t="shared" si="761"/>
        <v>21.840110127529602</v>
      </c>
      <c r="QI80" s="57">
        <f t="shared" si="762"/>
        <v>21.682599047130982</v>
      </c>
      <c r="QJ80" s="57">
        <f t="shared" si="763"/>
        <v>21.357110719625187</v>
      </c>
      <c r="QK80" s="57">
        <f t="shared" si="764"/>
        <v>21.797681488191348</v>
      </c>
      <c r="QL80" s="57">
        <f t="shared" si="765"/>
        <v>21.60815940220062</v>
      </c>
      <c r="QM80" s="57">
        <f t="shared" si="766"/>
        <v>21.794853544062796</v>
      </c>
      <c r="QN80" s="57">
        <f t="shared" si="767"/>
        <v>21.444570787492751</v>
      </c>
      <c r="QO80" s="57">
        <f t="shared" si="768"/>
        <v>21.450297293645665</v>
      </c>
      <c r="QP80" s="61">
        <f t="shared" si="769"/>
        <v>2.8800000000000017</v>
      </c>
      <c r="QQ80" s="57">
        <f t="shared" si="584"/>
        <v>0</v>
      </c>
      <c r="QR80" s="57">
        <f t="shared" si="585"/>
        <v>3.4695548865589357E-2</v>
      </c>
      <c r="QS80" s="57">
        <f t="shared" si="586"/>
        <v>3.4695548865589357E-2</v>
      </c>
      <c r="QT80" s="57">
        <f t="shared" si="587"/>
        <v>3.4695548865589357E-2</v>
      </c>
      <c r="QU80" s="57">
        <f t="shared" si="588"/>
        <v>3.4695548865589357E-2</v>
      </c>
      <c r="QV80" s="57">
        <f t="shared" si="589"/>
        <v>3.4695548865589357E-2</v>
      </c>
      <c r="QW80" s="57">
        <f t="shared" si="590"/>
        <v>3.4695548865589357E-2</v>
      </c>
      <c r="QX80" s="57">
        <f t="shared" si="591"/>
        <v>0</v>
      </c>
      <c r="QY80" s="57">
        <f t="shared" si="592"/>
        <v>0</v>
      </c>
      <c r="QZ80" s="57">
        <f t="shared" si="593"/>
        <v>0</v>
      </c>
      <c r="RA80" s="57">
        <f t="shared" si="594"/>
        <v>0</v>
      </c>
      <c r="RB80" s="57">
        <f t="shared" si="595"/>
        <v>3.4695548865589357E-2</v>
      </c>
      <c r="RC80" s="57">
        <f t="shared" si="596"/>
        <v>3.4695548865589357E-2</v>
      </c>
      <c r="RD80" s="57">
        <f t="shared" si="597"/>
        <v>3.4695548865589357E-2</v>
      </c>
      <c r="RE80" s="57">
        <f t="shared" si="598"/>
        <v>0</v>
      </c>
      <c r="RF80" s="57">
        <f t="shared" si="599"/>
        <v>0</v>
      </c>
      <c r="RG80" s="57">
        <f t="shared" si="600"/>
        <v>0</v>
      </c>
      <c r="RH80" s="57">
        <f t="shared" si="601"/>
        <v>0</v>
      </c>
      <c r="RI80" s="57">
        <f t="shared" si="602"/>
        <v>0</v>
      </c>
      <c r="RJ80" s="57">
        <f t="shared" si="603"/>
        <v>0</v>
      </c>
      <c r="RK80" s="57">
        <f t="shared" si="604"/>
        <v>0</v>
      </c>
      <c r="RL80" s="61">
        <f t="shared" si="770"/>
        <v>2.8800000000000017</v>
      </c>
      <c r="RM80" s="2">
        <f>IF(AND(LO80&gt;=LO$6*'Drive Train'!$AA$52,LO80&lt;=LO$6*'Drive Train'!$AA$53,KS80=0,JW80=0,EU80&gt;0),$C$17,0)</f>
        <v>0</v>
      </c>
      <c r="RN80" s="2">
        <f>IF(AND(LP80&gt;=LP$6*'Drive Train'!$AA$52,LP80&lt;=LP$6*'Drive Train'!$AA$53,KT80=0,JX80=0,EV80&gt;0),$C$17,0)</f>
        <v>0</v>
      </c>
      <c r="RO80" s="2">
        <f>IF(AND(LQ80&gt;=LQ$6*'Drive Train'!$AA$52,LQ80&lt;=LQ$6*'Drive Train'!$AA$53,KU80=0,JY80=0,EW80&gt;0),$C$17,0)</f>
        <v>0</v>
      </c>
      <c r="RP80" s="2">
        <f>IF(AND(LR80&gt;=LR$6*'Drive Train'!$AA$52,LR80&lt;=LR$6*'Drive Train'!$AA$53,KV80=0,JZ80=0,EX80&gt;0),$C$17,0)</f>
        <v>0</v>
      </c>
      <c r="RQ80" s="2">
        <f>IF(AND(LS80&gt;=LS$6*'Drive Train'!$AA$52,LS80&lt;=LS$6*'Drive Train'!$AA$53,KW80=0,KA80=0,EY80&gt;0),$C$17,0)</f>
        <v>0</v>
      </c>
      <c r="RR80" s="2">
        <f>IF(AND(LT80&gt;=LT$6*'Drive Train'!$AA$52,LT80&lt;=LT$6*'Drive Train'!$AA$53,KX80=0,KB80=0,EZ80&gt;0),$C$17,0)</f>
        <v>0</v>
      </c>
      <c r="RS80" s="2">
        <f>IF(AND(LU80&gt;=LU$6*'Drive Train'!$AA$52,LU80&lt;=LU$6*'Drive Train'!$AA$53,KY80=0,KC80=0,FA80&gt;0),$C$17,0)</f>
        <v>0</v>
      </c>
      <c r="RT80" s="2">
        <f>IF(AND(LV80&gt;=LV$6*'Drive Train'!$AA$52,LV80&lt;=LV$6*'Drive Train'!$AA$53,KZ80=0,KD80=0,FB80&gt;0),$C$17,0)</f>
        <v>0</v>
      </c>
      <c r="RU80" s="2">
        <f>IF(AND(LW80&gt;=LW$6*'Drive Train'!$AA$52,LW80&lt;=LW$6*'Drive Train'!$AA$53,LA80=0,KE80=0,FC80&gt;0),$C$17,0)</f>
        <v>0</v>
      </c>
      <c r="RV80" s="2">
        <f>IF(AND(LX80&gt;=LX$6*'Drive Train'!$AA$52,LX80&lt;=LX$6*'Drive Train'!$AA$53,LB80=0,KF80=0,FD80&gt;0),$C$17,0)</f>
        <v>0</v>
      </c>
      <c r="RW80" s="2">
        <f>IF(AND(LY80&gt;=LY$6*'Drive Train'!$AA$52,LY80&lt;=LY$6*'Drive Train'!$AA$53,LC80=0,KG80=0,FE80&gt;0),$C$17,0)</f>
        <v>0</v>
      </c>
      <c r="RX80" s="2">
        <f>IF(AND(LZ80&gt;=LZ$6*'Drive Train'!$AA$52,LZ80&lt;=LZ$6*'Drive Train'!$AA$53,LD80=0,KH80=0,FF80&gt;0),$C$17,0)</f>
        <v>0</v>
      </c>
      <c r="RY80" s="2">
        <f>IF(AND(MA80&gt;=MA$6*'Drive Train'!$AA$52,MA80&lt;=MA$6*'Drive Train'!$AA$53,LE80=0,KI80=0,FG80&gt;0),$C$17,0)</f>
        <v>0</v>
      </c>
      <c r="RZ80" s="2">
        <f>IF(AND(MB80&gt;=MB$6*'Drive Train'!$AA$52,MB80&lt;=MB$6*'Drive Train'!$AA$53,LF80=0,KJ80=0,FH80&gt;0),$C$17,0)</f>
        <v>0</v>
      </c>
      <c r="SA80" s="2">
        <f>IF(AND(MC80&gt;=MC$6*'Drive Train'!$AA$52,MC80&lt;=MC$6*'Drive Train'!$AA$53,LG80=0,KK80=0,FI80&gt;0),$C$17,0)</f>
        <v>0</v>
      </c>
      <c r="SB80" s="2">
        <f>IF(AND(MD80&gt;=MD$6*'Drive Train'!$AA$52,MD80&lt;=MD$6*'Drive Train'!$AA$53,LH80=0,KL80=0,FJ80&gt;0),$C$17,0)</f>
        <v>0</v>
      </c>
      <c r="SC80" s="2">
        <f>IF(AND(ME80&gt;=ME$6*'Drive Train'!$AA$52,ME80&lt;=ME$6*'Drive Train'!$AA$53,LI80=0,KM80=0,FK80&gt;0),$C$17,0)</f>
        <v>0</v>
      </c>
      <c r="SD80" s="2">
        <f>IF(AND(MF80&gt;=MF$6*'Drive Train'!$AA$52,MF80&lt;=MF$6*'Drive Train'!$AA$53,LJ80=0,KN80=0,FL80&gt;0),$C$17,0)</f>
        <v>0</v>
      </c>
      <c r="SE80" s="2">
        <f>IF(AND(MG80&gt;=MG$6*'Drive Train'!$AA$52,MG80&lt;=MG$6*'Drive Train'!$AA$53,LK80=0,KO80=0,FM80&gt;0),$C$17,0)</f>
        <v>0</v>
      </c>
      <c r="SF80" s="2">
        <f>IF(AND(MH80&gt;=MH$6*'Drive Train'!$AA$52,MH80&lt;=MH$6*'Drive Train'!$AA$53,LL80=0,KP80=0,FN80&gt;0),$C$17,0)</f>
        <v>0</v>
      </c>
      <c r="SG80" s="2">
        <f>IF(AND(MI80&gt;=MI$6*'Drive Train'!$AA$52,MI80&lt;=MI$6*'Drive Train'!$AA$53,LM80=0,KQ80=0,FO80&gt;0),$C$17,0)</f>
        <v>0</v>
      </c>
      <c r="SH80" s="61">
        <f t="shared" si="771"/>
        <v>2.8800000000000017</v>
      </c>
      <c r="SI80" s="2">
        <f>IF(AND(EU80&lt;0,KS80=0,LO80&gt;=LO$6*'Drive Train'!$AA$52,LO80&lt;=LO$6*'Drive Train'!$AA$53,OY80=1,JW80=0),$C$17,0)</f>
        <v>0</v>
      </c>
      <c r="SJ80" s="2">
        <f>IF(AND(EV80&lt;0,KT80=0,LP80&gt;=LP$6*'Drive Train'!$AA$52,LP80&lt;=LP$6*'Drive Train'!$AA$53,OZ80=1,JX80=0),$C$17,0)</f>
        <v>0.04</v>
      </c>
      <c r="SK80" s="2">
        <f>IF(AND(EW80&lt;0,KU80=0,LQ80&gt;=LQ$6*'Drive Train'!$AA$52,LQ80&lt;=LQ$6*'Drive Train'!$AA$53,PA80=1,JY80=0),$C$17,0)</f>
        <v>0.04</v>
      </c>
      <c r="SL80" s="2">
        <f>IF(AND(EX80&lt;0,KV80=0,LR80&gt;=LR$6*'Drive Train'!$AA$52,LR80&lt;=LR$6*'Drive Train'!$AA$53,PB80=1,JZ80=0),$C$17,0)</f>
        <v>0.04</v>
      </c>
      <c r="SM80" s="2">
        <f>IF(AND(EY80&lt;0,KW80=0,LS80&gt;=LS$6*'Drive Train'!$AA$52,LS80&lt;=LS$6*'Drive Train'!$AA$53,PC80=1,KA80=0),$C$17,0)</f>
        <v>0</v>
      </c>
      <c r="SN80" s="2">
        <f>IF(AND(EZ80&lt;0,KX80=0,LT80&gt;=LT$6*'Drive Train'!$AA$52,LT80&lt;=LT$6*'Drive Train'!$AA$53,PD80=1,KB80=0),$C$17,0)</f>
        <v>0</v>
      </c>
      <c r="SO80" s="2">
        <f>IF(AND(FA80&lt;0,KY80=0,LU80&gt;=LU$6*'Drive Train'!$AA$52,LU80&lt;=LU$6*'Drive Train'!$AA$53,PE80=1,KC80=0),$C$17,0)</f>
        <v>0</v>
      </c>
      <c r="SP80" s="2">
        <f>IF(AND(FB80&lt;0,KZ80=0,LV80&gt;=LV$6*'Drive Train'!$AA$52,LV80&lt;=LV$6*'Drive Train'!$AA$53,PF80=1,KD80=0),$C$17,0)</f>
        <v>0</v>
      </c>
      <c r="SQ80" s="2">
        <f>IF(AND(FC80&lt;0,LA80=0,LW80&gt;=LW$6*'Drive Train'!$AA$52,LW80&lt;=LW$6*'Drive Train'!$AA$53,PG80=1,KE80=0),$C$17,0)</f>
        <v>0</v>
      </c>
      <c r="SR80" s="2">
        <f>IF(AND(FD80&lt;0,LB80=0,LX80&gt;=LX$6*'Drive Train'!$AA$52,LX80&lt;=LX$6*'Drive Train'!$AA$53,PH80=1,KF80=0),$C$17,0)</f>
        <v>0</v>
      </c>
      <c r="SS80" s="2">
        <f>IF(AND(FE80&lt;0,LC80=0,LY80&gt;=LY$6*'Drive Train'!$AA$52,LY80&lt;=LY$6*'Drive Train'!$AA$53,PI80=1,KG80=0),$C$17,0)</f>
        <v>0</v>
      </c>
      <c r="ST80" s="2">
        <f>IF(AND(FF80&lt;0,LD80=0,LZ80&gt;=LZ$6*'Drive Train'!$AA$52,LZ80&lt;=LZ$6*'Drive Train'!$AA$53,PJ80=1,KH80=0),$C$17,0)</f>
        <v>0.04</v>
      </c>
      <c r="SU80" s="2">
        <f>IF(AND(FG80&lt;0,LE80=0,MA80&gt;=MA$6*'Drive Train'!$AA$52,MA80&lt;=MA$6*'Drive Train'!$AA$53,PK80=1,KI80=0),$C$17,0)</f>
        <v>0</v>
      </c>
      <c r="SV80" s="2">
        <f>IF(AND(FH80&lt;0,LF80=0,MB80&gt;=MB$6*'Drive Train'!$AA$52,MB80&lt;=MB$6*'Drive Train'!$AA$53,PL80=1,KJ80=0),$C$17,0)</f>
        <v>0</v>
      </c>
      <c r="SW80" s="2">
        <f>IF(AND(FI80&lt;0,LG80=0,MC80&gt;=MC$6*'Drive Train'!$AA$52,MC80&lt;=MC$6*'Drive Train'!$AA$53,PM80=1,KK80=0),$C$17,0)</f>
        <v>0</v>
      </c>
      <c r="SX80" s="2">
        <f>IF(AND(FJ80&lt;0,LH80=0,MD80&gt;=MD$6*'Drive Train'!$AA$52,MD80&lt;=MD$6*'Drive Train'!$AA$53,PN80=1,KL80=0),$C$17,0)</f>
        <v>0</v>
      </c>
      <c r="SY80" s="2">
        <f>IF(AND(FK80&lt;0,LI80=0,ME80&gt;=ME$6*'Drive Train'!$AA$52,ME80&lt;=ME$6*'Drive Train'!$AA$53,PO80=1,KM80=0),$C$17,0)</f>
        <v>0</v>
      </c>
      <c r="SZ80" s="2">
        <f>IF(AND(FL80&lt;0,LJ80=0,MF80&gt;=MF$6*'Drive Train'!$AA$52,MF80&lt;=MF$6*'Drive Train'!$AA$53,PP80=1,KN80=0),$C$17,0)</f>
        <v>0</v>
      </c>
      <c r="TA80" s="2">
        <f>IF(AND(FM80&lt;0,LK80=0,MG80&gt;=MG$6*'Drive Train'!$AA$52,MG80&lt;=MG$6*'Drive Train'!$AA$53,PQ80=1,KO80=0),$C$17,0)</f>
        <v>0</v>
      </c>
      <c r="TB80" s="2">
        <f>IF(AND(FN80&lt;0,LL80=0,MH80&gt;=MH$6*'Drive Train'!$AA$52,MH80&lt;=MH$6*'Drive Train'!$AA$53,PR80=1,KP80=0),$C$17,0)</f>
        <v>0</v>
      </c>
      <c r="TC80" s="2">
        <f>IF(AND(FO80&lt;0,LM80=0,MI80&gt;=MI$6*'Drive Train'!$AA$52,MI80&lt;=MI$6*'Drive Train'!$AA$53,PS80=1,KQ80=0),$C$17,0)</f>
        <v>0</v>
      </c>
      <c r="TD80" s="144">
        <f t="shared" si="772"/>
        <v>2.8800000000000017</v>
      </c>
    </row>
    <row r="81" spans="2:524" x14ac:dyDescent="0.2">
      <c r="B81" s="20"/>
      <c r="C81" s="3" t="str">
        <f>C51</f>
        <v>Acceleration Distance (ft)</v>
      </c>
      <c r="E81" s="17">
        <f>E52</f>
        <v>14.270381654283971</v>
      </c>
      <c r="F81" s="18" t="e">
        <f>KH6</f>
        <v>#N/A</v>
      </c>
      <c r="G81" s="18" t="e">
        <f t="shared" ref="G81:O81" si="816">KI6</f>
        <v>#N/A</v>
      </c>
      <c r="H81" s="18">
        <f t="shared" si="816"/>
        <v>15.912438491708736</v>
      </c>
      <c r="I81" s="18">
        <f t="shared" si="816"/>
        <v>14.924478499443863</v>
      </c>
      <c r="J81" s="18">
        <f t="shared" si="816"/>
        <v>14.598446012709722</v>
      </c>
      <c r="K81" s="18">
        <f t="shared" si="816"/>
        <v>14.564217044604815</v>
      </c>
      <c r="L81" s="18">
        <f t="shared" si="816"/>
        <v>14.374957519765129</v>
      </c>
      <c r="M81" s="18">
        <f t="shared" si="816"/>
        <v>14.089197886205692</v>
      </c>
      <c r="N81" s="18">
        <f t="shared" si="816"/>
        <v>14.211615571758944</v>
      </c>
      <c r="O81" s="18">
        <f t="shared" si="816"/>
        <v>14.217308060417208</v>
      </c>
      <c r="R81" s="63">
        <f t="shared" si="605"/>
        <v>2.9200000000000017</v>
      </c>
      <c r="S81" s="2">
        <f>NG81/'Drive Train'!$F$35</f>
        <v>0</v>
      </c>
      <c r="T81" s="2">
        <f>NH81/'Drive Train'!$F$35</f>
        <v>0</v>
      </c>
      <c r="U81" s="2">
        <f>NI81/'Drive Train'!$F$35</f>
        <v>0</v>
      </c>
      <c r="V81" s="2">
        <f>NJ81/'Drive Train'!$F$35</f>
        <v>0</v>
      </c>
      <c r="W81" s="2">
        <f>NK81/'Drive Train'!$F$35</f>
        <v>0</v>
      </c>
      <c r="X81" s="2">
        <f>NL81/'Drive Train'!$F$35</f>
        <v>0</v>
      </c>
      <c r="Y81" s="2">
        <f>NM81/'Drive Train'!$F$35</f>
        <v>0</v>
      </c>
      <c r="Z81" s="2">
        <f>NN81/'Drive Train'!$F$35</f>
        <v>0</v>
      </c>
      <c r="AA81" s="2">
        <f>NO81/'Drive Train'!$F$35</f>
        <v>0</v>
      </c>
      <c r="AB81" s="2">
        <f>NP81/'Drive Train'!$F$35</f>
        <v>0</v>
      </c>
      <c r="AC81" s="2">
        <f>NQ81/'Drive Train'!$F$35</f>
        <v>0</v>
      </c>
      <c r="AD81" s="2">
        <f>NR81/'Drive Train'!$F$35</f>
        <v>0</v>
      </c>
      <c r="AE81" s="2">
        <f>NS81/'Drive Train'!$F$35</f>
        <v>0</v>
      </c>
      <c r="AF81" s="2">
        <f>NT81/'Drive Train'!$F$35</f>
        <v>0</v>
      </c>
      <c r="AG81" s="2">
        <f>NU81/'Drive Train'!$F$35</f>
        <v>0</v>
      </c>
      <c r="AH81" s="2">
        <f>NV81/'Drive Train'!$F$35</f>
        <v>0</v>
      </c>
      <c r="AI81" s="2">
        <f>NW81/'Drive Train'!$F$35</f>
        <v>0</v>
      </c>
      <c r="AJ81" s="2">
        <f>NX81/'Drive Train'!$F$35</f>
        <v>0</v>
      </c>
      <c r="AK81" s="2">
        <f>NY81/'Drive Train'!$F$35</f>
        <v>0</v>
      </c>
      <c r="AL81" s="2">
        <f>NZ81/'Drive Train'!$F$35</f>
        <v>0</v>
      </c>
      <c r="AM81" s="2">
        <f>OA81/'Drive Train'!$F$35</f>
        <v>0</v>
      </c>
      <c r="AN81" s="61">
        <f t="shared" si="606"/>
        <v>2.9200000000000017</v>
      </c>
      <c r="AO81" s="46">
        <f>LO81*12*60/(PI() * 'Drive Train'!$F$15)/S$6*ABS(S81)</f>
        <v>0</v>
      </c>
      <c r="AP81" s="46">
        <f>LP81*12*60/(PI() * 'Drive Train'!$F$15)/T$6*ABS(T81)</f>
        <v>0</v>
      </c>
      <c r="AQ81" s="46">
        <f>LQ81*12*60/(PI() * 'Drive Train'!$F$15)/U$6*ABS(U81)</f>
        <v>0</v>
      </c>
      <c r="AR81" s="46">
        <f>LR81*12*60/(PI() * 'Drive Train'!$F$15)/V$6*ABS(V81)</f>
        <v>0</v>
      </c>
      <c r="AS81" s="46">
        <f>LS81*12*60/(PI() * 'Drive Train'!$F$15)/W$6*ABS(W81)</f>
        <v>0</v>
      </c>
      <c r="AT81" s="46">
        <f>LT81*12*60/(PI() * 'Drive Train'!$F$15)/X$6*ABS(X81)</f>
        <v>0</v>
      </c>
      <c r="AU81" s="46">
        <f>LU81*12*60/(PI() * 'Drive Train'!$F$15)/Y$6*ABS(Y81)</f>
        <v>0</v>
      </c>
      <c r="AV81" s="46">
        <f>LV81*12*60/(PI() * 'Drive Train'!$F$15)/Z$6*ABS(Z81)</f>
        <v>0</v>
      </c>
      <c r="AW81" s="46">
        <f>LW81*12*60/(PI() * 'Drive Train'!$F$15)/AA$6*ABS(AA81)</f>
        <v>0</v>
      </c>
      <c r="AX81" s="46">
        <f>LX81*12*60/(PI() * 'Drive Train'!$F$15)/AB$6*ABS(AB81)</f>
        <v>0</v>
      </c>
      <c r="AY81" s="46">
        <f>LY81*12*60/(PI() * 'Drive Train'!$F$15)/AC$6*ABS(AC81)</f>
        <v>0</v>
      </c>
      <c r="AZ81" s="46">
        <f>LZ81*12*60/(PI() * 'Drive Train'!$F$15)/AD$6*ABS(AD81)</f>
        <v>0</v>
      </c>
      <c r="BA81" s="46">
        <f>MA81*12*60/(PI() * 'Drive Train'!$F$15)/AE$6*ABS(AE81)</f>
        <v>0</v>
      </c>
      <c r="BB81" s="46">
        <f>MB81*12*60/(PI() * 'Drive Train'!$F$15)/AF$6*ABS(AF81)</f>
        <v>0</v>
      </c>
      <c r="BC81" s="46">
        <f>MC81*12*60/(PI() * 'Drive Train'!$F$15)/AG$6*ABS(AG81)</f>
        <v>0</v>
      </c>
      <c r="BD81" s="46">
        <f>MD81*12*60/(PI() * 'Drive Train'!$F$15)/AH$6*ABS(AH81)</f>
        <v>0</v>
      </c>
      <c r="BE81" s="46">
        <f>ME81*12*60/(PI() * 'Drive Train'!$F$15)/AI$6*ABS(AI81)</f>
        <v>0</v>
      </c>
      <c r="BF81" s="46">
        <f>MF81*12*60/(PI() * 'Drive Train'!$F$15)/AJ$6*ABS(AJ81)</f>
        <v>0</v>
      </c>
      <c r="BG81" s="46">
        <f>MG81*12*60/(PI() * 'Drive Train'!$F$15)/AK$6*ABS(AK81)</f>
        <v>0</v>
      </c>
      <c r="BH81" s="46">
        <f>MH81*12*60/(PI() * 'Drive Train'!$F$15)/AL$6*ABS(AL81)</f>
        <v>0</v>
      </c>
      <c r="BI81" s="46">
        <f>MI81*12*60/(PI() * 'Drive Train'!$F$15)/AM$6*ABS(AM81)</f>
        <v>0</v>
      </c>
      <c r="BJ81" s="61">
        <f t="shared" si="538"/>
        <v>2.9200000000000017</v>
      </c>
      <c r="BK81" s="2">
        <f>IF(OR(KS80=1,AND($C$37=Motors!$C$32,OY80=1)),0,IF(NG81=0,-(CG80+$C$15)/($C$14-$C$15)*$C$12,($C$11*S81-AO81)/($C$11*S81)*$C$12*S81))</f>
        <v>0</v>
      </c>
      <c r="BL81" s="2">
        <f>IF(OR(KT80=1,AND($C$37=Motors!$C$32,OZ80=1)),0,IF(NH81=0,-(CH80+$C$15)/($C$14-$C$15)*$C$12,($C$11*T81-AP81)/($C$11*T81)*$C$12*T81))</f>
        <v>0</v>
      </c>
      <c r="BM81" s="2">
        <f>IF(OR(KU80=1,AND($C$37=Motors!$C$32,PA80=1)),0,IF(NI81=0,-(CI80+$C$15)/($C$14-$C$15)*$C$12,($C$11*U81-AQ81)/($C$11*U81)*$C$12*U81))</f>
        <v>0</v>
      </c>
      <c r="BN81" s="2">
        <f>IF(OR(KV80=1,AND($C$37=Motors!$C$32,PB80=1)),0,IF(NJ81=0,-(CJ80+$C$15)/($C$14-$C$15)*$C$12,($C$11*V81-AR81)/($C$11*V81)*$C$12*V81))</f>
        <v>0</v>
      </c>
      <c r="BO81" s="2">
        <f>IF(OR(KW80=1,AND($C$37=Motors!$C$32,PC80=1)),0,IF(NK81=0,-(CK80+$C$15)/($C$14-$C$15)*$C$12,($C$11*W81-AS81)/($C$11*W81)*$C$12*W81))</f>
        <v>0</v>
      </c>
      <c r="BP81" s="2">
        <f>IF(OR(KX80=1,AND($C$37=Motors!$C$32,PD80=1)),0,IF(NL81=0,-(CL80+$C$15)/($C$14-$C$15)*$C$12,($C$11*X81-AT81)/($C$11*X81)*$C$12*X81))</f>
        <v>0</v>
      </c>
      <c r="BQ81" s="2">
        <f>IF(OR(KY80=1,AND($C$37=Motors!$C$32,PE80=1)),0,IF(NM81=0,-(CM80+$C$15)/($C$14-$C$15)*$C$12,($C$11*Y81-AU81)/($C$11*Y81)*$C$12*Y81))</f>
        <v>0</v>
      </c>
      <c r="BR81" s="2">
        <f>IF(OR(KZ80=1,AND($C$37=Motors!$C$32,PF80=1)),0,IF(NN81=0,-(CN80+$C$15)/($C$14-$C$15)*$C$12,($C$11*Z81-AV81)/($C$11*Z81)*$C$12*Z81))</f>
        <v>0</v>
      </c>
      <c r="BS81" s="2">
        <f>IF(OR(LA80=1,AND($C$37=Motors!$C$32,PG80=1)),0,IF(NO81=0,-(CO80+$C$15)/($C$14-$C$15)*$C$12,($C$11*AA81-AW81)/($C$11*AA81)*$C$12*AA81))</f>
        <v>0</v>
      </c>
      <c r="BT81" s="2">
        <f>IF(OR(LB80=1,AND($C$37=Motors!$C$32,PH80=1)),0,IF(NP81=0,-(CP80+$C$15)/($C$14-$C$15)*$C$12,($C$11*AB81-AX81)/($C$11*AB81)*$C$12*AB81))</f>
        <v>0</v>
      </c>
      <c r="BU81" s="2">
        <f>IF(OR(LC80=1,AND($C$37=Motors!$C$32,PI80=1)),0,IF(NQ81=0,-(CQ80+$C$15)/($C$14-$C$15)*$C$12,($C$11*AC81-AY81)/($C$11*AC81)*$C$12*AC81))</f>
        <v>0</v>
      </c>
      <c r="BV81" s="2">
        <f>IF(OR(LD80=1,AND($C$37=Motors!$C$32,PJ80=1)),0,IF(NR81=0,-(CR80+$C$15)/($C$14-$C$15)*$C$12,($C$11*AD81-AZ81)/($C$11*AD81)*$C$12*AD81))</f>
        <v>0</v>
      </c>
      <c r="BW81" s="2">
        <f>IF(OR(LE80=1,AND($C$37=Motors!$C$32,PK80=1)),0,IF(NS81=0,-(CS80+$C$15)/($C$14-$C$15)*$C$12,($C$11*AE81-BA81)/($C$11*AE81)*$C$12*AE81))</f>
        <v>0</v>
      </c>
      <c r="BX81" s="2">
        <f>IF(OR(LF80=1,AND($C$37=Motors!$C$32,PL80=1)),0,IF(NT81=0,-(CT80+$C$15)/($C$14-$C$15)*$C$12,($C$11*AF81-BB81)/($C$11*AF81)*$C$12*AF81))</f>
        <v>0</v>
      </c>
      <c r="BY81" s="2">
        <f>IF(OR(LG80=1,AND($C$37=Motors!$C$32,PM80=1)),0,IF(NU81=0,-(CU80+$C$15)/($C$14-$C$15)*$C$12,($C$11*AG81-BC81)/($C$11*AG81)*$C$12*AG81))</f>
        <v>0</v>
      </c>
      <c r="BZ81" s="2">
        <f>IF(OR(LH80=1,AND($C$37=Motors!$C$32,PN80=1)),0,IF(NV81=0,-(CV80+$C$15)/($C$14-$C$15)*$C$12,($C$11*AH81-BD81)/($C$11*AH81)*$C$12*AH81))</f>
        <v>0</v>
      </c>
      <c r="CA81" s="2">
        <f>IF(OR(LI80=1,AND($C$37=Motors!$C$32,PO80=1)),0,IF(NW81=0,-(CW80+$C$15)/($C$14-$C$15)*$C$12,($C$11*AI81-BE81)/($C$11*AI81)*$C$12*AI81))</f>
        <v>0</v>
      </c>
      <c r="CB81" s="2">
        <f>IF(OR(LJ80=1,AND($C$37=Motors!$C$32,PP80=1)),0,IF(NX81=0,-(CX80+$C$15)/($C$14-$C$15)*$C$12,($C$11*AJ81-BF81)/($C$11*AJ81)*$C$12*AJ81))</f>
        <v>0</v>
      </c>
      <c r="CC81" s="2">
        <f>IF(OR(LK80=1,AND($C$37=Motors!$C$32,PQ80=1)),0,IF(NY81=0,-(CY80+$C$15)/($C$14-$C$15)*$C$12,($C$11*AK81-BG81)/($C$11*AK81)*$C$12*AK81))</f>
        <v>0</v>
      </c>
      <c r="CD81" s="2">
        <f>IF(OR(LL80=1,AND($C$37=Motors!$C$32,PR80=1)),0,IF(NZ81=0,-(CZ80+$C$15)/($C$14-$C$15)*$C$12,($C$11*AL81-BH81)/($C$11*AL81)*$C$12*AL81))</f>
        <v>0</v>
      </c>
      <c r="CE81" s="2">
        <f>IF(OR(LM80=1,AND($C$37=Motors!$C$32,PS80=1)),0,IF(OA81=0,-(DA80+$C$15)/($C$14-$C$15)*$C$12,($C$11*AM81-BI81)/($C$11*AM81)*$C$12*AM81))</f>
        <v>0</v>
      </c>
      <c r="CF81" s="61">
        <f t="shared" si="539"/>
        <v>2.9200000000000017</v>
      </c>
      <c r="CG81" s="57">
        <f>IF(AND(KS80=1,OY80=1),0,ABS(BK81/$C$12*($C$14-$C$15)+$C$15) *'Drive Train'!$AA$49 + CG80*(1-'Drive Train'!$AA$49))</f>
        <v>0</v>
      </c>
      <c r="CH81" s="57">
        <f>IF(AND(KT80=1,OZ80=1),0,ABS(BL81/$C$12*($C$14-$C$15)+$C$15) *'Drive Train'!$AA$49 + CH80*(1-'Drive Train'!$AA$49))</f>
        <v>2.7495000000000003</v>
      </c>
      <c r="CI81" s="57">
        <f>IF(AND(KU80=1,PA80=1),0,ABS(BM81/$C$12*($C$14-$C$15)+$C$15) *'Drive Train'!$AA$49 + CI80*(1-'Drive Train'!$AA$49))</f>
        <v>2.7495000000000003</v>
      </c>
      <c r="CJ81" s="57">
        <f>IF(AND(KV80=1,PB80=1),0,ABS(BN81/$C$12*($C$14-$C$15)+$C$15) *'Drive Train'!$AA$49 + CJ80*(1-'Drive Train'!$AA$49))</f>
        <v>2.7495000000000003</v>
      </c>
      <c r="CK81" s="57">
        <f>IF(AND(KW80=1,PC80=1),0,ABS(BO81/$C$12*($C$14-$C$15)+$C$15) *'Drive Train'!$AA$49 + CK80*(1-'Drive Train'!$AA$49))</f>
        <v>2.7495000000000003</v>
      </c>
      <c r="CL81" s="57">
        <f>IF(AND(KX80=1,PD80=1),0,ABS(BP81/$C$12*($C$14-$C$15)+$C$15) *'Drive Train'!$AA$49 + CL80*(1-'Drive Train'!$AA$49))</f>
        <v>2.7495000000000003</v>
      </c>
      <c r="CM81" s="57">
        <f>IF(AND(KY80=1,PE80=1),0,ABS(BQ81/$C$12*($C$14-$C$15)+$C$15) *'Drive Train'!$AA$49 + CM80*(1-'Drive Train'!$AA$49))</f>
        <v>2.7495000000000003</v>
      </c>
      <c r="CN81" s="57">
        <f>IF(AND(KZ80=1,PF80=1),0,ABS(BR81/$C$12*($C$14-$C$15)+$C$15) *'Drive Train'!$AA$49 + CN80*(1-'Drive Train'!$AA$49))</f>
        <v>0</v>
      </c>
      <c r="CO81" s="57">
        <f>IF(AND(LA80=1,PG80=1),0,ABS(BS81/$C$12*($C$14-$C$15)+$C$15) *'Drive Train'!$AA$49 + CO80*(1-'Drive Train'!$AA$49))</f>
        <v>0</v>
      </c>
      <c r="CP81" s="57">
        <f>IF(AND(LB80=1,PH80=1),0,ABS(BT81/$C$12*($C$14-$C$15)+$C$15) *'Drive Train'!$AA$49 + CP80*(1-'Drive Train'!$AA$49))</f>
        <v>0</v>
      </c>
      <c r="CQ81" s="57">
        <f>IF(AND(LC80=1,PI80=1),0,ABS(BU81/$C$12*($C$14-$C$15)+$C$15) *'Drive Train'!$AA$49 + CQ80*(1-'Drive Train'!$AA$49))</f>
        <v>0</v>
      </c>
      <c r="CR81" s="57">
        <f>IF(AND(LD80=1,PJ80=1),0,ABS(BV81/$C$12*($C$14-$C$15)+$C$15) *'Drive Train'!$AA$49 + CR80*(1-'Drive Train'!$AA$49))</f>
        <v>2.7495000000000003</v>
      </c>
      <c r="CS81" s="57">
        <f>IF(AND(LE80=1,PK80=1),0,ABS(BW81/$C$12*($C$14-$C$15)+$C$15) *'Drive Train'!$AA$49 + CS80*(1-'Drive Train'!$AA$49))</f>
        <v>2.7495000000000003</v>
      </c>
      <c r="CT81" s="57">
        <f>IF(AND(LF80=1,PL80=1),0,ABS(BX81/$C$12*($C$14-$C$15)+$C$15) *'Drive Train'!$AA$49 + CT80*(1-'Drive Train'!$AA$49))</f>
        <v>2.7495000000000003</v>
      </c>
      <c r="CU81" s="57">
        <f>IF(AND(LG80=1,PM80=1),0,ABS(BY81/$C$12*($C$14-$C$15)+$C$15) *'Drive Train'!$AA$49 + CU80*(1-'Drive Train'!$AA$49))</f>
        <v>0</v>
      </c>
      <c r="CV81" s="57">
        <f>IF(AND(LH80=1,PN80=1),0,ABS(BZ81/$C$12*($C$14-$C$15)+$C$15) *'Drive Train'!$AA$49 + CV80*(1-'Drive Train'!$AA$49))</f>
        <v>0</v>
      </c>
      <c r="CW81" s="57">
        <f>IF(AND(LI80=1,PO80=1),0,ABS(CA81/$C$12*($C$14-$C$15)+$C$15) *'Drive Train'!$AA$49 + CW80*(1-'Drive Train'!$AA$49))</f>
        <v>0</v>
      </c>
      <c r="CX81" s="57">
        <f>IF(AND(LJ80=1,PP80=1),0,ABS(CB81/$C$12*($C$14-$C$15)+$C$15) *'Drive Train'!$AA$49 + CX80*(1-'Drive Train'!$AA$49))</f>
        <v>0</v>
      </c>
      <c r="CY81" s="57">
        <f>IF(AND(LK80=1,PQ80=1),0,ABS(CC81/$C$12*($C$14-$C$15)+$C$15) *'Drive Train'!$AA$49 + CY80*(1-'Drive Train'!$AA$49))</f>
        <v>0</v>
      </c>
      <c r="CZ81" s="57">
        <f>IF(AND(LL80=1,PR80=1),0,ABS(CD81/$C$12*($C$14-$C$15)+$C$15) *'Drive Train'!$AA$49 + CZ80*(1-'Drive Train'!$AA$49))</f>
        <v>0</v>
      </c>
      <c r="DA81" s="57">
        <f>IF(AND(LM80=1,PS80=1),0,ABS(CE81/$C$12*($C$14-$C$15)+$C$15) *'Drive Train'!$AA$49 + DA80*(1-'Drive Train'!$AA$49))</f>
        <v>0</v>
      </c>
      <c r="DB81" s="61">
        <f t="shared" si="607"/>
        <v>2.9200000000000017</v>
      </c>
      <c r="DC81" s="57">
        <f t="shared" si="540"/>
        <v>0</v>
      </c>
      <c r="DD81" s="57">
        <f t="shared" si="541"/>
        <v>2.7495000000000003</v>
      </c>
      <c r="DE81" s="57">
        <f t="shared" si="542"/>
        <v>2.7495000000000003</v>
      </c>
      <c r="DF81" s="57">
        <f t="shared" si="543"/>
        <v>2.7495000000000003</v>
      </c>
      <c r="DG81" s="57">
        <f t="shared" si="544"/>
        <v>2.7495000000000003</v>
      </c>
      <c r="DH81" s="57">
        <f t="shared" si="545"/>
        <v>2.7495000000000003</v>
      </c>
      <c r="DI81" s="57">
        <f t="shared" si="546"/>
        <v>2.7495000000000003</v>
      </c>
      <c r="DJ81" s="57">
        <f t="shared" si="547"/>
        <v>0</v>
      </c>
      <c r="DK81" s="57">
        <f t="shared" si="548"/>
        <v>0</v>
      </c>
      <c r="DL81" s="57">
        <f t="shared" si="549"/>
        <v>0</v>
      </c>
      <c r="DM81" s="57">
        <f t="shared" si="550"/>
        <v>0</v>
      </c>
      <c r="DN81" s="57">
        <f t="shared" si="551"/>
        <v>2.7495000000000003</v>
      </c>
      <c r="DO81" s="57">
        <f t="shared" si="552"/>
        <v>2.7495000000000003</v>
      </c>
      <c r="DP81" s="57">
        <f t="shared" si="553"/>
        <v>2.7495000000000003</v>
      </c>
      <c r="DQ81" s="57">
        <f t="shared" si="554"/>
        <v>0</v>
      </c>
      <c r="DR81" s="57">
        <f t="shared" si="555"/>
        <v>0</v>
      </c>
      <c r="DS81" s="57">
        <f t="shared" si="556"/>
        <v>0</v>
      </c>
      <c r="DT81" s="57">
        <f t="shared" si="557"/>
        <v>0</v>
      </c>
      <c r="DU81" s="57">
        <f t="shared" si="558"/>
        <v>0</v>
      </c>
      <c r="DV81" s="57">
        <f t="shared" si="559"/>
        <v>0</v>
      </c>
      <c r="DW81" s="57">
        <f t="shared" si="560"/>
        <v>0</v>
      </c>
      <c r="DX81" s="61">
        <f t="shared" si="608"/>
        <v>2.9200000000000017</v>
      </c>
      <c r="DY81" s="2">
        <f>IF(OY81=0,($C$23/0.4536*IF(ISNA(MK80),'Drive Train'!$F$16,'Drive Train'!$F$17)*4.448*$C$24*S$6)*SIGN(BK81),BK81)</f>
        <v>0</v>
      </c>
      <c r="DZ81" s="2">
        <f>IF(OZ81=0,($C$23/0.4536*IF(ISNA(ML80),'Drive Train'!$F$16,'Drive Train'!$F$17)*4.448*$C$24*$C$21*T$6)*SIGN(BL81),BL81)</f>
        <v>0</v>
      </c>
      <c r="EA81" s="2">
        <f>IF(PA81=0,($C$23/0.4536*IF(ISNA(MM80),'Drive Train'!$F$16,'Drive Train'!$F$17)*4.448*$C$24*$C$21*U$6)*SIGN(BM81),BM81)</f>
        <v>0</v>
      </c>
      <c r="EB81" s="2">
        <f>IF(PB81=0,($C$23/0.4536*IF(ISNA(MN80),'Drive Train'!$F$16,'Drive Train'!$F$17)*4.448*$C$24*$C$21*V$6)*SIGN(BN81),BN81)</f>
        <v>0</v>
      </c>
      <c r="EC81" s="2">
        <f>IF(PC81=0,($C$23/0.4536*IF(ISNA(MO80),'Drive Train'!$F$16,'Drive Train'!$F$17)*4.448*$C$24*$C$21*W$6)*SIGN(BO81),BO81)</f>
        <v>0</v>
      </c>
      <c r="ED81" s="2">
        <f>IF(PD81=0,($C$23/0.4536*IF(ISNA(MP80),'Drive Train'!$F$16,'Drive Train'!$F$17)*4.448*$C$24*$C$21*X$6)*SIGN(BP81),BP81)</f>
        <v>0</v>
      </c>
      <c r="EE81" s="2">
        <f>IF(PE81=0,($C$23/0.4536*IF(ISNA(MQ80),'Drive Train'!$F$16,'Drive Train'!$F$17)*4.448*$C$24*$C$21*Y$6)*SIGN(BQ81),BQ81)</f>
        <v>0</v>
      </c>
      <c r="EF81" s="2">
        <f>IF(PF81=0,($C$23/0.4536*IF(ISNA(MR80),'Drive Train'!$F$16,'Drive Train'!$F$17)*4.448*$C$24*$C$21*Z$6)*SIGN(BR81),BR81)</f>
        <v>0</v>
      </c>
      <c r="EG81" s="2">
        <f>IF(PG81=0,($C$23/0.4536*IF(ISNA(MS80),'Drive Train'!$F$16,'Drive Train'!$F$17)*4.448*$C$24*$C$21*AA$6)*SIGN(BS81),BS81)</f>
        <v>0</v>
      </c>
      <c r="EH81" s="2">
        <f>IF(PH81=0,($C$23/0.4536*IF(ISNA(MT80),'Drive Train'!$F$16,'Drive Train'!$F$17)*4.448*$C$24*$C$21*AB$6)*SIGN(BT81),BT81)</f>
        <v>0</v>
      </c>
      <c r="EI81" s="2">
        <f>IF(PI81=0,($C$23/0.4536*IF(ISNA(MU80),'Drive Train'!$F$16,'Drive Train'!$F$17)*4.448*$C$24*$C$21*AC$6)*SIGN(BU81),BU81)</f>
        <v>0</v>
      </c>
      <c r="EJ81" s="2">
        <f>IF(PJ81=0,($C$23/0.4536*IF(ISNA(MV80),'Drive Train'!$F$16,'Drive Train'!$F$17)*4.448*$C$24*$C$21*AD$6)*SIGN(BV81),BV81)</f>
        <v>0</v>
      </c>
      <c r="EK81" s="2">
        <f>IF(PK81=0,($C$23/0.4536*IF(ISNA(MW80),'Drive Train'!$F$16,'Drive Train'!$F$17)*4.448*$C$24*$C$21*AE$6)*SIGN(BW81),BW81)</f>
        <v>0</v>
      </c>
      <c r="EL81" s="2">
        <f>IF(PL81=0,($C$23/0.4536*IF(ISNA(MX80),'Drive Train'!$F$16,'Drive Train'!$F$17)*4.448*$C$24*$C$21*AF$6)*SIGN(BX81),BX81)</f>
        <v>0</v>
      </c>
      <c r="EM81" s="2">
        <f>IF(PM81=0,($C$23/0.4536*IF(ISNA(MY80),'Drive Train'!$F$16,'Drive Train'!$F$17)*4.448*$C$24*$C$21*AG$6)*SIGN(BY81),BY81)</f>
        <v>0</v>
      </c>
      <c r="EN81" s="2">
        <f>IF(PN81=0,($C$23/0.4536*IF(ISNA(MZ80),'Drive Train'!$F$16,'Drive Train'!$F$17)*4.448*$C$24*$C$21*AH$6)*SIGN(BZ81),BZ81)</f>
        <v>0</v>
      </c>
      <c r="EO81" s="2">
        <f>IF(PO81=0,($C$23/0.4536*IF(ISNA(NA80),'Drive Train'!$F$16,'Drive Train'!$F$17)*4.448*$C$24*$C$21*AI$6)*SIGN(CA81),CA81)</f>
        <v>0</v>
      </c>
      <c r="EP81" s="2">
        <f>IF(PP81=0,($C$23/0.4536*IF(ISNA(NB80),'Drive Train'!$F$16,'Drive Train'!$F$17)*4.448*$C$24*$C$21*AJ$6)*SIGN(CB81),CB81)</f>
        <v>0</v>
      </c>
      <c r="EQ81" s="2">
        <f>IF(PQ81=0,($C$23/0.4536*IF(ISNA(NC80),'Drive Train'!$F$16,'Drive Train'!$F$17)*4.448*$C$24*$C$21*AK$6)*SIGN(CC81),CC81)</f>
        <v>0</v>
      </c>
      <c r="ER81" s="2">
        <f>IF(PR81=0,($C$23/0.4536*IF(ISNA(ND80),'Drive Train'!$F$16,'Drive Train'!$F$17)*4.448*$C$24*$C$21*AL$6)*SIGN(CD81),CD81)</f>
        <v>0</v>
      </c>
      <c r="ES81" s="2">
        <f>IF(PS81=0,($C$23/0.4536*IF(ISNA(NE80),'Drive Train'!$F$16,'Drive Train'!$F$17)*4.448*$C$24*$C$21*AM$6)*SIGN(CE81),CE81)</f>
        <v>0</v>
      </c>
      <c r="ET81" s="61">
        <f t="shared" si="561"/>
        <v>2.9200000000000017</v>
      </c>
      <c r="EU81" s="255">
        <f>MAX(MIN(IF(AND(OY80=1,NG81&lt;0),-1,1)*(DC81-$C$15)/($C$14-$C$15)*$C$12*$C$21-$C$33*LO81/AO$6 -  OY80*$C$33/$C$21,DY80/$C$19),MAX(EU$8:EU80)*-1)</f>
        <v>-0.37850168607206947</v>
      </c>
      <c r="EV81" s="255">
        <f>MAX(MIN(IF(AND(OZ80=1,NH81&lt;0),-1,1)*(DD81-$C$15)/($C$14-$C$15)*$C$12*$C$21-$C$33*LP81/AP$6 -  OZ80*$C$33/$C$21,DZ80/$C$19),MAX(EV$8:EV80)*-1)</f>
        <v>-0.41239495105636348</v>
      </c>
      <c r="EW81" s="255">
        <f>MAX(MIN(IF(AND(PA80=1,NI81&lt;0),-1,1)*(DE81-$C$15)/($C$14-$C$15)*$C$12*$C$21-$C$33*LQ81/AQ$6 -  PA80*$C$33/$C$21,EA80/$C$19),MAX(EW$8:EW80)*-1)</f>
        <v>-0.43355207841259719</v>
      </c>
      <c r="EX81" s="255">
        <f>MAX(MIN(IF(AND(PB80=1,NJ81&lt;0),-1,1)*(DF81-$C$15)/($C$14-$C$15)*$C$12*$C$21-$C$33*LR81/AR$6 -  PB80*$C$33/$C$21,EB80/$C$19),MAX(EX$8:EX80)*-1)</f>
        <v>-0.43369698184887989</v>
      </c>
      <c r="EY81" s="255">
        <f>MAX(MIN(IF(AND(PC80=1,NK81&lt;0),-1,1)*(DG81-$C$15)/($C$14-$C$15)*$C$12*$C$21-$C$33*LS81/AS$6 -  PC80*$C$33/$C$21,EC80/$C$19),MAX(EY$8:EY80)*-1)</f>
        <v>-0.41084865552096617</v>
      </c>
      <c r="EZ81" s="255">
        <f>MAX(MIN(IF(AND(PD80=1,NL81&lt;0),-1,1)*(DH81-$C$15)/($C$14-$C$15)*$C$12*$C$21-$C$33*LT81/AT$6 -  PD80*$C$33/$C$21,ED80/$C$19),MAX(EZ$8:EZ80)*-1)</f>
        <v>-0.37020847617881175</v>
      </c>
      <c r="FA81" s="255">
        <f>MAX(MIN(IF(AND(PE80=1,NM81&lt;0),-1,1)*(DI81-$C$15)/($C$14-$C$15)*$C$12*$C$21-$C$33*LU81/AU$6 -  PE80*$C$33/$C$21,EE80/$C$19),MAX(FA$8:FA80)*-1)</f>
        <v>-0.33302575886901142</v>
      </c>
      <c r="FB81" s="255">
        <f>MAX(MIN(IF(AND(PF80=1,NN81&lt;0),-1,1)*(DJ81-$C$15)/($C$14-$C$15)*$C$12*$C$21-$C$33*LV81/AV$6 -  PF80*$C$33/$C$21,EF80/$C$19),MAX(FB$8:FB80)*-1)</f>
        <v>-0.37850168607206947</v>
      </c>
      <c r="FC81" s="255">
        <f>MAX(MIN(IF(AND(PG80=1,NO81&lt;0),-1,1)*(DK81-$C$15)/($C$14-$C$15)*$C$12*$C$21-$C$33*LW81/AW$6 -  PG80*$C$33/$C$21,EG80/$C$19),MAX(FC$8:FC80)*-1)</f>
        <v>-0.37850168607206947</v>
      </c>
      <c r="FD81" s="255">
        <f>MAX(MIN(IF(AND(PH80=1,NP81&lt;0),-1,1)*(DL81-$C$15)/($C$14-$C$15)*$C$12*$C$21-$C$33*LX81/AX$6 -  PH80*$C$33/$C$21,EH80/$C$19),MAX(FD$8:FD80)*-1)</f>
        <v>-0.37850168607206947</v>
      </c>
      <c r="FE81" s="255">
        <f>MAX(MIN(IF(AND(PI80=1,NQ81&lt;0),-1,1)*(DM81-$C$15)/($C$14-$C$15)*$C$12*$C$21-$C$33*LY81/AY$6 -  PI80*$C$33/$C$21,EI80/$C$19),MAX(FE$8:FE80)*-1)</f>
        <v>-0.37850168607206947</v>
      </c>
      <c r="FF81" s="255">
        <f>MAX(MIN(IF(AND(PJ80=1,NR81&lt;0),-1,1)*(DN81-$C$15)/($C$14-$C$15)*$C$12*$C$21-$C$33*LZ81/AZ$6 -  PJ80*$C$33/$C$21,EJ80/$C$19),MAX(FF$8:FF80)*-1)</f>
        <v>-0.3680167733157455</v>
      </c>
      <c r="FG81" s="255">
        <f>MAX(MIN(IF(AND(PK80=1,NS81&lt;0),-1,1)*(DO81-$C$15)/($C$14-$C$15)*$C$12*$C$21-$C$33*MA81/BA$6 -  PK80*$C$33/$C$21,EK80/$C$19),MAX(FG$8:FG80)*-1)</f>
        <v>-0.38112191927440503</v>
      </c>
      <c r="FH81" s="255">
        <f>MAX(MIN(IF(AND(PL80=1,NT81&lt;0),-1,1)*(DP81-$C$15)/($C$14-$C$15)*$C$12*$C$21-$C$33*MB81/BB$6 -  PL80*$C$33/$C$21,EL80/$C$19),MAX(FH$8:FH80)*-1)</f>
        <v>-0.34333480700850361</v>
      </c>
      <c r="FI81" s="255">
        <f>MAX(MIN(IF(AND(PM80=1,NU81&lt;0),-1,1)*(DQ81-$C$15)/($C$14-$C$15)*$C$12*$C$21-$C$33*MC81/BC$6 -  PM80*$C$33/$C$21,EM80/$C$19),MAX(FI$8:FI80)*-1)</f>
        <v>-0.37850168607206947</v>
      </c>
      <c r="FJ81" s="255">
        <f>MAX(MIN(IF(AND(PN80=1,NV81&lt;0),-1,1)*(DR81-$C$15)/($C$14-$C$15)*$C$12*$C$21-$C$33*MD81/BD$6 -  PN80*$C$33/$C$21,EN80/$C$19),MAX(FJ$8:FJ80)*-1)</f>
        <v>-0.37850168607206947</v>
      </c>
      <c r="FK81" s="255">
        <f>MAX(MIN(IF(AND(PO80=1,NW81&lt;0),-1,1)*(DS81-$C$15)/($C$14-$C$15)*$C$12*$C$21-$C$33*ME81/BE$6 -  PO80*$C$33/$C$21,EO80/$C$19),MAX(FK$8:FK80)*-1)</f>
        <v>-0.37850168607206947</v>
      </c>
      <c r="FL81" s="255">
        <f>MAX(MIN(IF(AND(PP80=1,NX81&lt;0),-1,1)*(DT81-$C$15)/($C$14-$C$15)*$C$12*$C$21-$C$33*MF81/BF$6 -  PP80*$C$33/$C$21,EP80/$C$19),MAX(FL$8:FL80)*-1)</f>
        <v>-0.37850168607206947</v>
      </c>
      <c r="FM81" s="255">
        <f>MAX(MIN(IF(AND(PQ80=1,NY81&lt;0),-1,1)*(DU81-$C$15)/($C$14-$C$15)*$C$12*$C$21-$C$33*MG81/BG$6 -  PQ80*$C$33/$C$21,EQ80/$C$19),MAX(FM$8:FM80)*-1)</f>
        <v>-0.37850168607206947</v>
      </c>
      <c r="FN81" s="255">
        <f>MAX(MIN(IF(AND(PR80=1,NZ81&lt;0),-1,1)*(DV81-$C$15)/($C$14-$C$15)*$C$12*$C$21-$C$33*MH81/BH$6 -  PR80*$C$33/$C$21,ER80/$C$19),MAX(FN$8:FN80)*-1)</f>
        <v>-0.37850168607206947</v>
      </c>
      <c r="FO81" s="255">
        <f>MAX(MIN(IF(AND(PS80=1,OA81&lt;0),-1,1)*(DW81-$C$15)/($C$14-$C$15)*$C$12*$C$21-$C$33*MI81/BI$6 -  PS80*$C$33/$C$21,ES80/$C$19),MAX(FO$8:FO80)*-1)</f>
        <v>-0.37850168607206947</v>
      </c>
      <c r="FP81" s="61">
        <f t="shared" si="609"/>
        <v>2.9200000000000017</v>
      </c>
      <c r="FQ81" s="256">
        <f t="shared" si="610"/>
        <v>0</v>
      </c>
      <c r="FR81" s="256">
        <f t="shared" si="611"/>
        <v>2.7495000000000003</v>
      </c>
      <c r="FS81" s="256">
        <f t="shared" si="612"/>
        <v>2.7495000000000003</v>
      </c>
      <c r="FT81" s="256">
        <f t="shared" si="613"/>
        <v>2.7495000000000003</v>
      </c>
      <c r="FU81" s="256">
        <f t="shared" si="614"/>
        <v>2.7495000000000003</v>
      </c>
      <c r="FV81" s="256">
        <f t="shared" si="615"/>
        <v>2.7495000000000003</v>
      </c>
      <c r="FW81" s="256">
        <f t="shared" si="616"/>
        <v>0</v>
      </c>
      <c r="FX81" s="256">
        <f t="shared" si="617"/>
        <v>0</v>
      </c>
      <c r="FY81" s="256">
        <f t="shared" si="618"/>
        <v>0</v>
      </c>
      <c r="FZ81" s="256">
        <f t="shared" si="619"/>
        <v>0</v>
      </c>
      <c r="GA81" s="256">
        <f t="shared" si="620"/>
        <v>0</v>
      </c>
      <c r="GB81" s="256">
        <f t="shared" si="621"/>
        <v>2.7495000000000003</v>
      </c>
      <c r="GC81" s="256">
        <f t="shared" si="622"/>
        <v>2.7495000000000003</v>
      </c>
      <c r="GD81" s="256">
        <f t="shared" si="623"/>
        <v>2.7495000000000003</v>
      </c>
      <c r="GE81" s="256">
        <f t="shared" si="624"/>
        <v>0</v>
      </c>
      <c r="GF81" s="256">
        <f t="shared" si="625"/>
        <v>0</v>
      </c>
      <c r="GG81" s="256">
        <f t="shared" si="626"/>
        <v>0</v>
      </c>
      <c r="GH81" s="256">
        <f t="shared" si="627"/>
        <v>0</v>
      </c>
      <c r="GI81" s="256">
        <f t="shared" si="628"/>
        <v>0</v>
      </c>
      <c r="GJ81" s="256">
        <f t="shared" si="629"/>
        <v>0</v>
      </c>
      <c r="GK81" s="256">
        <f t="shared" si="630"/>
        <v>0</v>
      </c>
      <c r="GL81" s="61">
        <f t="shared" si="631"/>
        <v>2.9200000000000017</v>
      </c>
      <c r="GM81" s="57">
        <f t="shared" si="562"/>
        <v>0</v>
      </c>
      <c r="GN81" s="57">
        <f t="shared" si="563"/>
        <v>-2.9885992390051412</v>
      </c>
      <c r="GO81" s="57">
        <f t="shared" si="564"/>
        <v>-4.5383340271320085</v>
      </c>
      <c r="GP81" s="57">
        <f t="shared" si="565"/>
        <v>-5.9367280300564405</v>
      </c>
      <c r="GQ81" s="57">
        <f t="shared" si="566"/>
        <v>-6.9472511182441679</v>
      </c>
      <c r="GR81" s="57">
        <f t="shared" si="567"/>
        <v>-7.4524350406432553</v>
      </c>
      <c r="GS81" s="57">
        <f t="shared" si="568"/>
        <v>-7.7765623254256582</v>
      </c>
      <c r="GT81" s="57">
        <f t="shared" si="569"/>
        <v>0</v>
      </c>
      <c r="GU81" s="57">
        <f t="shared" si="570"/>
        <v>0</v>
      </c>
      <c r="GV81" s="57">
        <f t="shared" si="571"/>
        <v>0</v>
      </c>
      <c r="GW81" s="57">
        <f t="shared" si="572"/>
        <v>0</v>
      </c>
      <c r="GX81" s="57">
        <f t="shared" si="573"/>
        <v>-9.5249767404423658</v>
      </c>
      <c r="GY81" s="57">
        <f t="shared" si="574"/>
        <v>-9.864162939244336</v>
      </c>
      <c r="GZ81" s="57">
        <f t="shared" si="575"/>
        <v>-8.8861603276286001</v>
      </c>
      <c r="HA81" s="57">
        <f t="shared" si="576"/>
        <v>0</v>
      </c>
      <c r="HB81" s="57">
        <f t="shared" si="577"/>
        <v>0</v>
      </c>
      <c r="HC81" s="57">
        <f t="shared" si="578"/>
        <v>0</v>
      </c>
      <c r="HD81" s="57">
        <f t="shared" si="579"/>
        <v>0</v>
      </c>
      <c r="HE81" s="57">
        <f t="shared" si="580"/>
        <v>0</v>
      </c>
      <c r="HF81" s="57">
        <f t="shared" si="581"/>
        <v>0</v>
      </c>
      <c r="HG81" s="57">
        <f t="shared" si="582"/>
        <v>0</v>
      </c>
      <c r="HH81" s="61">
        <f t="shared" si="632"/>
        <v>2.9200000000000017</v>
      </c>
      <c r="HI81" s="57">
        <f t="shared" si="633"/>
        <v>0</v>
      </c>
      <c r="HJ81" s="57">
        <f t="shared" si="634"/>
        <v>2.9885992390051412</v>
      </c>
      <c r="HK81" s="57">
        <f t="shared" si="635"/>
        <v>4.5383340271320085</v>
      </c>
      <c r="HL81" s="57">
        <f t="shared" si="636"/>
        <v>5.9367280300564405</v>
      </c>
      <c r="HM81" s="57">
        <f t="shared" si="637"/>
        <v>6.9472511182441679</v>
      </c>
      <c r="HN81" s="57">
        <f t="shared" si="638"/>
        <v>7.4524350406432553</v>
      </c>
      <c r="HO81" s="57">
        <f t="shared" si="639"/>
        <v>7.7765623254256582</v>
      </c>
      <c r="HP81" s="57">
        <f t="shared" si="640"/>
        <v>0</v>
      </c>
      <c r="HQ81" s="57">
        <f t="shared" si="641"/>
        <v>0</v>
      </c>
      <c r="HR81" s="57">
        <f t="shared" si="642"/>
        <v>0</v>
      </c>
      <c r="HS81" s="57">
        <f t="shared" si="643"/>
        <v>0</v>
      </c>
      <c r="HT81" s="57">
        <f t="shared" si="644"/>
        <v>9.5249767404423658</v>
      </c>
      <c r="HU81" s="57">
        <f t="shared" si="645"/>
        <v>9.864162939244336</v>
      </c>
      <c r="HV81" s="57">
        <f t="shared" si="646"/>
        <v>8.8861603276286001</v>
      </c>
      <c r="HW81" s="57">
        <f t="shared" si="647"/>
        <v>0</v>
      </c>
      <c r="HX81" s="57">
        <f t="shared" si="648"/>
        <v>0</v>
      </c>
      <c r="HY81" s="57">
        <f t="shared" si="649"/>
        <v>0</v>
      </c>
      <c r="HZ81" s="57">
        <f t="shared" si="650"/>
        <v>0</v>
      </c>
      <c r="IA81" s="57">
        <f t="shared" si="651"/>
        <v>0</v>
      </c>
      <c r="IB81" s="57">
        <f t="shared" si="652"/>
        <v>0</v>
      </c>
      <c r="IC81" s="57">
        <f t="shared" si="653"/>
        <v>0</v>
      </c>
      <c r="ID81" s="61">
        <f t="shared" si="654"/>
        <v>2.9200000000000017</v>
      </c>
      <c r="IE81" s="57">
        <f t="shared" si="655"/>
        <v>0</v>
      </c>
      <c r="IF81" s="57">
        <f t="shared" si="656"/>
        <v>0</v>
      </c>
      <c r="IG81" s="57">
        <f t="shared" si="657"/>
        <v>0</v>
      </c>
      <c r="IH81" s="57">
        <f t="shared" si="658"/>
        <v>0</v>
      </c>
      <c r="II81" s="57">
        <f t="shared" si="659"/>
        <v>0</v>
      </c>
      <c r="IJ81" s="57">
        <f t="shared" si="660"/>
        <v>0</v>
      </c>
      <c r="IK81" s="57">
        <f t="shared" si="661"/>
        <v>0</v>
      </c>
      <c r="IL81" s="57">
        <f t="shared" si="662"/>
        <v>0</v>
      </c>
      <c r="IM81" s="57">
        <f t="shared" si="663"/>
        <v>0</v>
      </c>
      <c r="IN81" s="57">
        <f t="shared" si="664"/>
        <v>0</v>
      </c>
      <c r="IO81" s="57">
        <f t="shared" si="665"/>
        <v>0</v>
      </c>
      <c r="IP81" s="57">
        <f t="shared" si="666"/>
        <v>0</v>
      </c>
      <c r="IQ81" s="57">
        <f t="shared" si="667"/>
        <v>0</v>
      </c>
      <c r="IR81" s="57">
        <f t="shared" si="668"/>
        <v>0</v>
      </c>
      <c r="IS81" s="57">
        <f t="shared" si="669"/>
        <v>0</v>
      </c>
      <c r="IT81" s="57">
        <f t="shared" si="670"/>
        <v>0</v>
      </c>
      <c r="IU81" s="57">
        <f t="shared" si="671"/>
        <v>0</v>
      </c>
      <c r="IV81" s="57">
        <f t="shared" si="672"/>
        <v>0</v>
      </c>
      <c r="IW81" s="57">
        <f t="shared" si="673"/>
        <v>0</v>
      </c>
      <c r="IX81" s="57">
        <f t="shared" si="674"/>
        <v>0</v>
      </c>
      <c r="IY81" s="57">
        <f t="shared" si="675"/>
        <v>0</v>
      </c>
      <c r="IZ81" s="61">
        <f t="shared" si="676"/>
        <v>2.9200000000000017</v>
      </c>
      <c r="JA81" s="256" t="e">
        <f t="shared" si="773"/>
        <v>#N/A</v>
      </c>
      <c r="JB81" s="256" t="e">
        <f t="shared" si="774"/>
        <v>#N/A</v>
      </c>
      <c r="JC81" s="256" t="e">
        <f t="shared" si="775"/>
        <v>#N/A</v>
      </c>
      <c r="JD81" s="256" t="e">
        <f t="shared" si="776"/>
        <v>#N/A</v>
      </c>
      <c r="JE81" s="256" t="e">
        <f t="shared" si="777"/>
        <v>#N/A</v>
      </c>
      <c r="JF81" s="256" t="e">
        <f t="shared" si="778"/>
        <v>#N/A</v>
      </c>
      <c r="JG81" s="256" t="e">
        <f t="shared" si="779"/>
        <v>#N/A</v>
      </c>
      <c r="JH81" s="256" t="e">
        <f t="shared" si="780"/>
        <v>#N/A</v>
      </c>
      <c r="JI81" s="256" t="e">
        <f t="shared" si="781"/>
        <v>#N/A</v>
      </c>
      <c r="JJ81" s="256" t="e">
        <f t="shared" si="782"/>
        <v>#N/A</v>
      </c>
      <c r="JK81" s="256" t="e">
        <f t="shared" si="783"/>
        <v>#N/A</v>
      </c>
      <c r="JL81" s="256" t="e">
        <f t="shared" si="784"/>
        <v>#N/A</v>
      </c>
      <c r="JM81" s="256" t="e">
        <f t="shared" si="785"/>
        <v>#N/A</v>
      </c>
      <c r="JN81" s="256" t="e">
        <f t="shared" si="786"/>
        <v>#N/A</v>
      </c>
      <c r="JO81" s="256" t="e">
        <f t="shared" si="787"/>
        <v>#N/A</v>
      </c>
      <c r="JP81" s="256" t="e">
        <f t="shared" si="788"/>
        <v>#N/A</v>
      </c>
      <c r="JQ81" s="256" t="e">
        <f t="shared" si="789"/>
        <v>#N/A</v>
      </c>
      <c r="JR81" s="256" t="e">
        <f t="shared" si="790"/>
        <v>#N/A</v>
      </c>
      <c r="JS81" s="256" t="e">
        <f t="shared" si="791"/>
        <v>#N/A</v>
      </c>
      <c r="JT81" s="256" t="e">
        <f t="shared" si="792"/>
        <v>#N/A</v>
      </c>
      <c r="JU81" s="256" t="e">
        <f t="shared" si="793"/>
        <v>#N/A</v>
      </c>
      <c r="JV81" s="61">
        <f t="shared" si="677"/>
        <v>2.9200000000000017</v>
      </c>
      <c r="JW81" s="46">
        <f t="shared" si="678"/>
        <v>0</v>
      </c>
      <c r="JX81" s="46">
        <f t="shared" si="679"/>
        <v>0</v>
      </c>
      <c r="JY81" s="46">
        <f t="shared" si="680"/>
        <v>0</v>
      </c>
      <c r="JZ81" s="46">
        <f t="shared" si="681"/>
        <v>0</v>
      </c>
      <c r="KA81" s="46">
        <f t="shared" si="682"/>
        <v>0</v>
      </c>
      <c r="KB81" s="46">
        <f t="shared" si="683"/>
        <v>0</v>
      </c>
      <c r="KC81" s="46">
        <f t="shared" si="684"/>
        <v>0</v>
      </c>
      <c r="KD81" s="46">
        <f t="shared" si="685"/>
        <v>0</v>
      </c>
      <c r="KE81" s="46">
        <f t="shared" si="686"/>
        <v>0</v>
      </c>
      <c r="KF81" s="46">
        <f t="shared" si="687"/>
        <v>0</v>
      </c>
      <c r="KG81" s="46">
        <f t="shared" si="688"/>
        <v>0</v>
      </c>
      <c r="KH81" s="46">
        <f t="shared" si="689"/>
        <v>0</v>
      </c>
      <c r="KI81" s="46">
        <f t="shared" si="690"/>
        <v>0</v>
      </c>
      <c r="KJ81" s="46">
        <f t="shared" si="691"/>
        <v>0</v>
      </c>
      <c r="KK81" s="46">
        <f t="shared" si="692"/>
        <v>0</v>
      </c>
      <c r="KL81" s="46">
        <f t="shared" si="693"/>
        <v>0</v>
      </c>
      <c r="KM81" s="46">
        <f t="shared" si="694"/>
        <v>0</v>
      </c>
      <c r="KN81" s="46">
        <f t="shared" si="695"/>
        <v>0</v>
      </c>
      <c r="KO81" s="46">
        <f t="shared" si="696"/>
        <v>0</v>
      </c>
      <c r="KP81" s="46">
        <f t="shared" si="697"/>
        <v>0</v>
      </c>
      <c r="KQ81" s="46">
        <f t="shared" si="698"/>
        <v>0</v>
      </c>
      <c r="KR81" s="61">
        <f t="shared" si="699"/>
        <v>2.9200000000000017</v>
      </c>
      <c r="KS81" s="1">
        <f t="shared" si="700"/>
        <v>1</v>
      </c>
      <c r="KT81" s="1">
        <f t="shared" si="701"/>
        <v>0</v>
      </c>
      <c r="KU81" s="1">
        <f t="shared" si="702"/>
        <v>0</v>
      </c>
      <c r="KV81" s="1">
        <f t="shared" si="703"/>
        <v>0</v>
      </c>
      <c r="KW81" s="1">
        <f t="shared" si="704"/>
        <v>0</v>
      </c>
      <c r="KX81" s="1">
        <f t="shared" si="705"/>
        <v>0</v>
      </c>
      <c r="KY81" s="1">
        <f t="shared" si="706"/>
        <v>1</v>
      </c>
      <c r="KZ81" s="1">
        <f t="shared" si="707"/>
        <v>1</v>
      </c>
      <c r="LA81" s="1">
        <f t="shared" si="708"/>
        <v>1</v>
      </c>
      <c r="LB81" s="1">
        <f t="shared" si="709"/>
        <v>1</v>
      </c>
      <c r="LC81" s="1">
        <f t="shared" si="710"/>
        <v>1</v>
      </c>
      <c r="LD81" s="1">
        <f t="shared" si="711"/>
        <v>0</v>
      </c>
      <c r="LE81" s="1">
        <f t="shared" si="712"/>
        <v>0</v>
      </c>
      <c r="LF81" s="1">
        <f t="shared" si="713"/>
        <v>0</v>
      </c>
      <c r="LG81" s="1">
        <f t="shared" si="714"/>
        <v>1</v>
      </c>
      <c r="LH81" s="1">
        <f t="shared" si="715"/>
        <v>1</v>
      </c>
      <c r="LI81" s="1">
        <f t="shared" si="716"/>
        <v>1</v>
      </c>
      <c r="LJ81" s="1">
        <f t="shared" si="717"/>
        <v>1</v>
      </c>
      <c r="LK81" s="1">
        <f t="shared" si="718"/>
        <v>1</v>
      </c>
      <c r="LL81" s="1">
        <f t="shared" si="719"/>
        <v>1</v>
      </c>
      <c r="LM81" s="1">
        <f t="shared" si="720"/>
        <v>1</v>
      </c>
      <c r="LN81" s="61">
        <f t="shared" si="721"/>
        <v>2.9200000000000017</v>
      </c>
      <c r="LO81" s="57">
        <f t="shared" si="722"/>
        <v>0</v>
      </c>
      <c r="LP81" s="57">
        <f t="shared" si="723"/>
        <v>13.009233271621973</v>
      </c>
      <c r="LQ81" s="57">
        <f t="shared" si="724"/>
        <v>11.407190142820133</v>
      </c>
      <c r="LR81" s="57">
        <f t="shared" si="725"/>
        <v>8.7357193615747786</v>
      </c>
      <c r="LS81" s="57">
        <f t="shared" si="726"/>
        <v>5.4667642724042613</v>
      </c>
      <c r="LT81" s="57">
        <f t="shared" si="727"/>
        <v>2.1940340670860294</v>
      </c>
      <c r="LU81" s="57">
        <f t="shared" si="728"/>
        <v>0</v>
      </c>
      <c r="LV81" s="57">
        <f t="shared" si="729"/>
        <v>0</v>
      </c>
      <c r="LW81" s="57">
        <f t="shared" si="730"/>
        <v>0</v>
      </c>
      <c r="LX81" s="57">
        <f t="shared" si="731"/>
        <v>0</v>
      </c>
      <c r="LY81" s="57">
        <f t="shared" si="732"/>
        <v>0</v>
      </c>
      <c r="LZ81" s="57">
        <f t="shared" si="733"/>
        <v>5.5700924650427295</v>
      </c>
      <c r="MA81" s="57">
        <f t="shared" si="734"/>
        <v>2.2073346448798841</v>
      </c>
      <c r="MB81" s="57">
        <f t="shared" si="735"/>
        <v>0.4731254828292632</v>
      </c>
      <c r="MC81" s="57">
        <f t="shared" si="736"/>
        <v>0</v>
      </c>
      <c r="MD81" s="57">
        <f t="shared" si="737"/>
        <v>0</v>
      </c>
      <c r="ME81" s="57">
        <f t="shared" si="738"/>
        <v>0</v>
      </c>
      <c r="MF81" s="57">
        <f t="shared" si="739"/>
        <v>0</v>
      </c>
      <c r="MG81" s="57">
        <f t="shared" si="740"/>
        <v>0</v>
      </c>
      <c r="MH81" s="57">
        <f t="shared" si="741"/>
        <v>0</v>
      </c>
      <c r="MI81" s="57">
        <f t="shared" si="742"/>
        <v>0</v>
      </c>
      <c r="MJ81" s="61">
        <f t="shared" si="743"/>
        <v>2.9200000000000017</v>
      </c>
      <c r="MK81" s="57" t="e">
        <f t="shared" si="583"/>
        <v>#N/A</v>
      </c>
      <c r="ML81" s="57" t="e">
        <f t="shared" si="794"/>
        <v>#N/A</v>
      </c>
      <c r="MM81" s="57" t="e">
        <f t="shared" si="795"/>
        <v>#N/A</v>
      </c>
      <c r="MN81" s="57" t="e">
        <f t="shared" si="796"/>
        <v>#N/A</v>
      </c>
      <c r="MO81" s="57" t="e">
        <f t="shared" si="797"/>
        <v>#N/A</v>
      </c>
      <c r="MP81" s="57" t="e">
        <f t="shared" si="798"/>
        <v>#N/A</v>
      </c>
      <c r="MQ81" s="57" t="e">
        <f t="shared" si="799"/>
        <v>#N/A</v>
      </c>
      <c r="MR81" s="57" t="e">
        <f t="shared" si="800"/>
        <v>#N/A</v>
      </c>
      <c r="MS81" s="57" t="e">
        <f t="shared" si="801"/>
        <v>#N/A</v>
      </c>
      <c r="MT81" s="57" t="e">
        <f t="shared" si="802"/>
        <v>#N/A</v>
      </c>
      <c r="MU81" s="57" t="e">
        <f t="shared" si="803"/>
        <v>#N/A</v>
      </c>
      <c r="MV81" s="57" t="e">
        <f t="shared" si="804"/>
        <v>#N/A</v>
      </c>
      <c r="MW81" s="57" t="e">
        <f t="shared" si="805"/>
        <v>#N/A</v>
      </c>
      <c r="MX81" s="57" t="e">
        <f t="shared" si="806"/>
        <v>#N/A</v>
      </c>
      <c r="MY81" s="57" t="e">
        <f t="shared" si="807"/>
        <v>#N/A</v>
      </c>
      <c r="MZ81" s="57" t="e">
        <f t="shared" si="808"/>
        <v>#N/A</v>
      </c>
      <c r="NA81" s="57" t="e">
        <f t="shared" si="809"/>
        <v>#N/A</v>
      </c>
      <c r="NB81" s="57" t="e">
        <f t="shared" si="810"/>
        <v>#N/A</v>
      </c>
      <c r="NC81" s="57" t="e">
        <f t="shared" si="811"/>
        <v>#N/A</v>
      </c>
      <c r="ND81" s="57" t="e">
        <f t="shared" si="812"/>
        <v>#N/A</v>
      </c>
      <c r="NE81" s="57" t="e">
        <f t="shared" si="813"/>
        <v>#N/A</v>
      </c>
      <c r="NF81" s="61">
        <f t="shared" si="744"/>
        <v>2.9200000000000017</v>
      </c>
      <c r="NG81" s="256">
        <f>IF(OY80=0,MIN('Drive Train'!$F$35-FQ80*$C$19*'Drive Train'!$F$39,NG80+$C$39)-$C$7,IF(LO80-1&lt;=0,0,IF($C$37=Motors!$C$30,MAX(MAX(NG$8:NG80)*-1,NG80-$C$39),MAX(0,MAX(NG$8:NG80)*-1,NG80-$C$39))))</f>
        <v>0</v>
      </c>
      <c r="NH81" s="256">
        <f>IF(OZ80=0,MIN('Drive Train'!$F$35-FR80*$C$19*'Drive Train'!$F$39,NH80+$C$39)-$C$7,IF(LP80-1&lt;=0,0,IF($C$37=Motors!$C$30,MAX(MAX(NH$8:NH80)*-1,NH80-$C$39),MAX(0,MAX(NH$8:NH80)*-1,NH80-$C$39))))</f>
        <v>0</v>
      </c>
      <c r="NI81" s="256">
        <f>IF(PA80=0,MIN('Drive Train'!$F$35-FS80*$C$19*'Drive Train'!$F$39,NI80+$C$39)-$C$7,IF(LQ80-1&lt;=0,0,IF($C$37=Motors!$C$30,MAX(MAX(NI$8:NI80)*-1,NI80-$C$39),MAX(0,MAX(NI$8:NI80)*-1,NI80-$C$39))))</f>
        <v>0</v>
      </c>
      <c r="NJ81" s="256">
        <f>IF(PB80=0,MIN('Drive Train'!$F$35-FT80*$C$19*'Drive Train'!$F$39,NJ80+$C$39)-$C$7,IF(LR80-1&lt;=0,0,IF($C$37=Motors!$C$30,MAX(MAX(NJ$8:NJ80)*-1,NJ80-$C$39),MAX(0,MAX(NJ$8:NJ80)*-1,NJ80-$C$39))))</f>
        <v>0</v>
      </c>
      <c r="NK81" s="256">
        <f>IF(PC80=0,MIN('Drive Train'!$F$35-FU80*$C$19*'Drive Train'!$F$39,NK80+$C$39)-$C$7,IF(LS80-1&lt;=0,0,IF($C$37=Motors!$C$30,MAX(MAX(NK$8:NK80)*-1,NK80-$C$39),MAX(0,MAX(NK$8:NK80)*-1,NK80-$C$39))))</f>
        <v>0</v>
      </c>
      <c r="NL81" s="256">
        <f>IF(PD80=0,MIN('Drive Train'!$F$35-FV80*$C$19*'Drive Train'!$F$39,NL80+$C$39)-$C$7,IF(LT80-1&lt;=0,0,IF($C$37=Motors!$C$30,MAX(MAX(NL$8:NL80)*-1,NL80-$C$39),MAX(0,MAX(NL$8:NL80)*-1,NL80-$C$39))))</f>
        <v>0</v>
      </c>
      <c r="NM81" s="256">
        <f>IF(PE80=0,MIN('Drive Train'!$F$35-FW80*$C$19*'Drive Train'!$F$39,NM80+$C$39)-$C$7,IF(LU80-1&lt;=0,0,IF($C$37=Motors!$C$30,MAX(MAX(NM$8:NM80)*-1,NM80-$C$39),MAX(0,MAX(NM$8:NM80)*-1,NM80-$C$39))))</f>
        <v>0</v>
      </c>
      <c r="NN81" s="256">
        <f>IF(PF80=0,MIN('Drive Train'!$F$35-FX80*$C$19*'Drive Train'!$F$39,NN80+$C$39)-$C$7,IF(LV80-1&lt;=0,0,IF($C$37=Motors!$C$30,MAX(MAX(NN$8:NN80)*-1,NN80-$C$39),MAX(0,MAX(NN$8:NN80)*-1,NN80-$C$39))))</f>
        <v>0</v>
      </c>
      <c r="NO81" s="256">
        <f>IF(PG80=0,MIN('Drive Train'!$F$35-FY80*$C$19*'Drive Train'!$F$39,NO80+$C$39)-$C$7,IF(LW80-1&lt;=0,0,IF($C$37=Motors!$C$30,MAX(MAX(NO$8:NO80)*-1,NO80-$C$39),MAX(0,MAX(NO$8:NO80)*-1,NO80-$C$39))))</f>
        <v>0</v>
      </c>
      <c r="NP81" s="256">
        <f>IF(PH80=0,MIN('Drive Train'!$F$35-FZ80*$C$19*'Drive Train'!$F$39,NP80+$C$39)-$C$7,IF(LX80-1&lt;=0,0,IF($C$37=Motors!$C$30,MAX(MAX(NP$8:NP80)*-1,NP80-$C$39),MAX(0,MAX(NP$8:NP80)*-1,NP80-$C$39))))</f>
        <v>0</v>
      </c>
      <c r="NQ81" s="256">
        <f>IF(PI80=0,MIN('Drive Train'!$F$35-GA80*$C$19*'Drive Train'!$F$39,NQ80+$C$39)-$C$7,IF(LY80-1&lt;=0,0,IF($C$37=Motors!$C$30,MAX(MAX(NQ$8:NQ80)*-1,NQ80-$C$39),MAX(0,MAX(NQ$8:NQ80)*-1,NQ80-$C$39))))</f>
        <v>0</v>
      </c>
      <c r="NR81" s="256">
        <f>IF(PJ80=0,MIN('Drive Train'!$F$35-GB80*$C$19*'Drive Train'!$F$39,NR80+$C$39)-$C$7,IF(LZ80-1&lt;=0,0,IF($C$37=Motors!$C$30,MAX(MAX(NR$8:NR80)*-1,NR80-$C$39),MAX(0,MAX(NR$8:NR80)*-1,NR80-$C$39))))</f>
        <v>0</v>
      </c>
      <c r="NS81" s="256">
        <f>IF(PK80=0,MIN('Drive Train'!$F$35-GC80*$C$19*'Drive Train'!$F$39,NS80+$C$39)-$C$7,IF(MA80-1&lt;=0,0,IF($C$37=Motors!$C$30,MAX(MAX(NS$8:NS80)*-1,NS80-$C$39),MAX(0,MAX(NS$8:NS80)*-1,NS80-$C$39))))</f>
        <v>0</v>
      </c>
      <c r="NT81" s="256">
        <f>IF(PL80=0,MIN('Drive Train'!$F$35-GD80*$C$19*'Drive Train'!$F$39,NT80+$C$39)-$C$7,IF(MB80-1&lt;=0,0,IF($C$37=Motors!$C$30,MAX(MAX(NT$8:NT80)*-1,NT80-$C$39),MAX(0,MAX(NT$8:NT80)*-1,NT80-$C$39))))</f>
        <v>0</v>
      </c>
      <c r="NU81" s="256">
        <f>IF(PM80=0,MIN('Drive Train'!$F$35-GE80*$C$19*'Drive Train'!$F$39,NU80+$C$39)-$C$7,IF(MC80-1&lt;=0,0,IF($C$37=Motors!$C$30,MAX(MAX(NU$8:NU80)*-1,NU80-$C$39),MAX(0,MAX(NU$8:NU80)*-1,NU80-$C$39))))</f>
        <v>0</v>
      </c>
      <c r="NV81" s="256">
        <f>IF(PN80=0,MIN('Drive Train'!$F$35-GF80*$C$19*'Drive Train'!$F$39,NV80+$C$39)-$C$7,IF(MD80-1&lt;=0,0,IF($C$37=Motors!$C$30,MAX(MAX(NV$8:NV80)*-1,NV80-$C$39),MAX(0,MAX(NV$8:NV80)*-1,NV80-$C$39))))</f>
        <v>0</v>
      </c>
      <c r="NW81" s="256">
        <f>IF(PO80=0,MIN('Drive Train'!$F$35-GG80*$C$19*'Drive Train'!$F$39,NW80+$C$39)-$C$7,IF(ME80-1&lt;=0,0,IF($C$37=Motors!$C$30,MAX(MAX(NW$8:NW80)*-1,NW80-$C$39),MAX(0,MAX(NW$8:NW80)*-1,NW80-$C$39))))</f>
        <v>0</v>
      </c>
      <c r="NX81" s="256">
        <f>IF(PP80=0,MIN('Drive Train'!$F$35-GH80*$C$19*'Drive Train'!$F$39,NX80+$C$39)-$C$7,IF(MF80-1&lt;=0,0,IF($C$37=Motors!$C$30,MAX(MAX(NX$8:NX80)*-1,NX80-$C$39),MAX(0,MAX(NX$8:NX80)*-1,NX80-$C$39))))</f>
        <v>0</v>
      </c>
      <c r="NY81" s="256">
        <f>IF(PQ80=0,MIN('Drive Train'!$F$35-GI80*$C$19*'Drive Train'!$F$39,NY80+$C$39)-$C$7,IF(MG80-1&lt;=0,0,IF($C$37=Motors!$C$30,MAX(MAX(NY$8:NY80)*-1,NY80-$C$39),MAX(0,MAX(NY$8:NY80)*-1,NY80-$C$39))))</f>
        <v>0</v>
      </c>
      <c r="NZ81" s="256">
        <f>IF(PR80=0,MIN('Drive Train'!$F$35-GJ80*$C$19*'Drive Train'!$F$39,NZ80+$C$39)-$C$7,IF(MH80-1&lt;=0,0,IF($C$37=Motors!$C$30,MAX(MAX(NZ$8:NZ80)*-1,NZ80-$C$39),MAX(0,MAX(NZ$8:NZ80)*-1,NZ80-$C$39))))</f>
        <v>0</v>
      </c>
      <c r="OA81" s="256">
        <f>IF(PS80=0,MIN('Drive Train'!$F$35-GK80*$C$19*'Drive Train'!$F$39,OA80+$C$39)-$C$7,IF(MI80-1&lt;=0,0,IF($C$37=Motors!$C$30,MAX(MAX(OA$8:OA80)*-1,OA80-$C$39),MAX(0,MAX(OA$8:OA80)*-1,OA80-$C$39))))</f>
        <v>0</v>
      </c>
      <c r="OB81" s="61">
        <f t="shared" si="745"/>
        <v>2.9200000000000017</v>
      </c>
      <c r="OC81" s="256">
        <f>'Drive Train'!$F$35-(FQ81*$C$13)*$C$19*'Drive Train'!$F$39</f>
        <v>12.4</v>
      </c>
      <c r="OD81" s="256">
        <f>'Drive Train'!$F$35-(FR81*$C$13)*$C$19*'Drive Train'!$F$39</f>
        <v>12.23503</v>
      </c>
      <c r="OE81" s="256">
        <f>'Drive Train'!$F$35-(FS81*$C$13)*$C$19*'Drive Train'!$F$39</f>
        <v>12.23503</v>
      </c>
      <c r="OF81" s="256">
        <f>'Drive Train'!$F$35-(FT81*$C$13)*$C$19*'Drive Train'!$F$39</f>
        <v>12.23503</v>
      </c>
      <c r="OG81" s="256">
        <f>'Drive Train'!$F$35-(FU81*$C$13)*$C$19*'Drive Train'!$F$39</f>
        <v>12.23503</v>
      </c>
      <c r="OH81" s="256">
        <f>'Drive Train'!$F$35-(FV81*$C$13)*$C$19*'Drive Train'!$F$39</f>
        <v>12.23503</v>
      </c>
      <c r="OI81" s="256">
        <f>'Drive Train'!$F$35-(FW81*$C$13)*$C$19*'Drive Train'!$F$39</f>
        <v>12.4</v>
      </c>
      <c r="OJ81" s="256">
        <f>'Drive Train'!$F$35-(FX81*$C$13)*$C$19*'Drive Train'!$F$39</f>
        <v>12.4</v>
      </c>
      <c r="OK81" s="256">
        <f>'Drive Train'!$F$35-(FY81*$C$13)*$C$19*'Drive Train'!$F$39</f>
        <v>12.4</v>
      </c>
      <c r="OL81" s="256">
        <f>'Drive Train'!$F$35-(FZ81*$C$13)*$C$19*'Drive Train'!$F$39</f>
        <v>12.4</v>
      </c>
      <c r="OM81" s="256">
        <f>'Drive Train'!$F$35-(GA81*$C$13)*$C$19*'Drive Train'!$F$39</f>
        <v>12.4</v>
      </c>
      <c r="ON81" s="256">
        <f>'Drive Train'!$F$35-(GB81*$C$13)*$C$19*'Drive Train'!$F$39</f>
        <v>12.23503</v>
      </c>
      <c r="OO81" s="256">
        <f>'Drive Train'!$F$35-(GC81*$C$13)*$C$19*'Drive Train'!$F$39</f>
        <v>12.23503</v>
      </c>
      <c r="OP81" s="256">
        <f>'Drive Train'!$F$35-(GD81*$C$13)*$C$19*'Drive Train'!$F$39</f>
        <v>12.23503</v>
      </c>
      <c r="OQ81" s="256">
        <f>'Drive Train'!$F$35-(GE81*$C$13)*$C$19*'Drive Train'!$F$39</f>
        <v>12.4</v>
      </c>
      <c r="OR81" s="256">
        <f>'Drive Train'!$F$35-(GF81*$C$13)*$C$19*'Drive Train'!$F$39</f>
        <v>12.4</v>
      </c>
      <c r="OS81" s="256">
        <f>'Drive Train'!$F$35-(GG81*$C$13)*$C$19*'Drive Train'!$F$39</f>
        <v>12.4</v>
      </c>
      <c r="OT81" s="256">
        <f>'Drive Train'!$F$35-(GH81*$C$13)*$C$19*'Drive Train'!$F$39</f>
        <v>12.4</v>
      </c>
      <c r="OU81" s="256">
        <f>'Drive Train'!$F$35-(GI81*$C$13)*$C$19*'Drive Train'!$F$39</f>
        <v>12.4</v>
      </c>
      <c r="OV81" s="256">
        <f>'Drive Train'!$F$35-(GJ81*$C$13)*$C$19*'Drive Train'!$F$39</f>
        <v>12.4</v>
      </c>
      <c r="OW81" s="256">
        <f>'Drive Train'!$F$35-(GK81*$C$13)*$C$19*'Drive Train'!$F$39</f>
        <v>12.4</v>
      </c>
      <c r="OX81" s="61">
        <f t="shared" si="746"/>
        <v>2.9200000000000017</v>
      </c>
      <c r="OY81" s="1">
        <f>IF(PU81&gt;='Drive Train'!$F$29,1,0)</f>
        <v>1</v>
      </c>
      <c r="OZ81" s="1">
        <f>IF(PV81&gt;='Drive Train'!$F$29,1,0)</f>
        <v>1</v>
      </c>
      <c r="PA81" s="1">
        <f>IF(PW81&gt;='Drive Train'!$F$29,1,0)</f>
        <v>1</v>
      </c>
      <c r="PB81" s="1">
        <f>IF(PX81&gt;='Drive Train'!$F$29,1,0)</f>
        <v>1</v>
      </c>
      <c r="PC81" s="1">
        <f>IF(PY81&gt;='Drive Train'!$F$29,1,0)</f>
        <v>1</v>
      </c>
      <c r="PD81" s="1">
        <f>IF(PZ81&gt;='Drive Train'!$F$29,1,0)</f>
        <v>1</v>
      </c>
      <c r="PE81" s="1">
        <f>IF(QA81&gt;='Drive Train'!$F$29,1,0)</f>
        <v>1</v>
      </c>
      <c r="PF81" s="1">
        <f>IF(QB81&gt;='Drive Train'!$F$29,1,0)</f>
        <v>1</v>
      </c>
      <c r="PG81" s="1">
        <f>IF(QC81&gt;='Drive Train'!$F$29,1,0)</f>
        <v>1</v>
      </c>
      <c r="PH81" s="1">
        <f>IF(QD81&gt;='Drive Train'!$F$29,1,0)</f>
        <v>1</v>
      </c>
      <c r="PI81" s="1">
        <f>IF(QE81&gt;='Drive Train'!$F$29,1,0)</f>
        <v>1</v>
      </c>
      <c r="PJ81" s="1">
        <f>IF(QF81&gt;='Drive Train'!$F$29,1,0)</f>
        <v>1</v>
      </c>
      <c r="PK81" s="1">
        <f>IF(QG81&gt;='Drive Train'!$F$29,1,0)</f>
        <v>1</v>
      </c>
      <c r="PL81" s="1">
        <f>IF(QH81&gt;='Drive Train'!$F$29,1,0)</f>
        <v>1</v>
      </c>
      <c r="PM81" s="1">
        <f>IF(QI81&gt;='Drive Train'!$F$29,1,0)</f>
        <v>1</v>
      </c>
      <c r="PN81" s="1">
        <f>IF(QJ81&gt;='Drive Train'!$F$29,1,0)</f>
        <v>1</v>
      </c>
      <c r="PO81" s="1">
        <f>IF(QK81&gt;='Drive Train'!$F$29,1,0)</f>
        <v>1</v>
      </c>
      <c r="PP81" s="1">
        <f>IF(QL81&gt;='Drive Train'!$F$29,1,0)</f>
        <v>1</v>
      </c>
      <c r="PQ81" s="1">
        <f>IF(QM81&gt;='Drive Train'!$F$29,1,0)</f>
        <v>1</v>
      </c>
      <c r="PR81" s="1">
        <f>IF(QN81&gt;='Drive Train'!$F$29,1,0)</f>
        <v>1</v>
      </c>
      <c r="PS81" s="1">
        <f>IF(QO81&gt;='Drive Train'!$F$29,1,0)</f>
        <v>1</v>
      </c>
      <c r="PT81" s="253">
        <f t="shared" si="747"/>
        <v>2.9200000000000017</v>
      </c>
      <c r="PU81" s="57">
        <f t="shared" si="748"/>
        <v>21.503653617944718</v>
      </c>
      <c r="PV81" s="57">
        <f t="shared" si="749"/>
        <v>29.681811832359632</v>
      </c>
      <c r="PW81" s="57">
        <f t="shared" si="750"/>
        <v>33.005387546788803</v>
      </c>
      <c r="PX81" s="57">
        <f t="shared" si="751"/>
        <v>32.996449246236693</v>
      </c>
      <c r="PY81" s="57">
        <f t="shared" si="752"/>
        <v>30.61897775620038</v>
      </c>
      <c r="PZ81" s="57">
        <f t="shared" si="753"/>
        <v>26.831346713519146</v>
      </c>
      <c r="QA81" s="57">
        <f t="shared" si="754"/>
        <v>23.766792718489118</v>
      </c>
      <c r="QB81" s="57">
        <f t="shared" si="755"/>
        <v>21.24285190115814</v>
      </c>
      <c r="QC81" s="57">
        <f t="shared" si="756"/>
        <v>19.808555857554829</v>
      </c>
      <c r="QD81" s="57">
        <f t="shared" si="757"/>
        <v>18.746947025028113</v>
      </c>
      <c r="QE81" s="57">
        <f t="shared" si="758"/>
        <v>17.929325619771099</v>
      </c>
      <c r="QF81" s="57">
        <f t="shared" si="759"/>
        <v>22.129592617149147</v>
      </c>
      <c r="QG81" s="57">
        <f t="shared" si="760"/>
        <v>22.285541972661196</v>
      </c>
      <c r="QH81" s="57">
        <f t="shared" si="761"/>
        <v>21.851926218580669</v>
      </c>
      <c r="QI81" s="57">
        <f t="shared" si="762"/>
        <v>21.682599047130982</v>
      </c>
      <c r="QJ81" s="57">
        <f t="shared" si="763"/>
        <v>21.357110719625187</v>
      </c>
      <c r="QK81" s="57">
        <f t="shared" si="764"/>
        <v>21.797681488191348</v>
      </c>
      <c r="QL81" s="57">
        <f t="shared" si="765"/>
        <v>21.60815940220062</v>
      </c>
      <c r="QM81" s="57">
        <f t="shared" si="766"/>
        <v>21.794853544062796</v>
      </c>
      <c r="QN81" s="57">
        <f t="shared" si="767"/>
        <v>21.444570787492751</v>
      </c>
      <c r="QO81" s="57">
        <f t="shared" si="768"/>
        <v>21.450297293645665</v>
      </c>
      <c r="QP81" s="61">
        <f t="shared" si="769"/>
        <v>2.9200000000000017</v>
      </c>
      <c r="QQ81" s="57">
        <f t="shared" si="584"/>
        <v>0</v>
      </c>
      <c r="QR81" s="57">
        <f t="shared" si="585"/>
        <v>3.4695548865589357E-2</v>
      </c>
      <c r="QS81" s="57">
        <f t="shared" si="586"/>
        <v>3.4695548865589357E-2</v>
      </c>
      <c r="QT81" s="57">
        <f t="shared" si="587"/>
        <v>3.4695548865589357E-2</v>
      </c>
      <c r="QU81" s="57">
        <f t="shared" si="588"/>
        <v>3.4695548865589357E-2</v>
      </c>
      <c r="QV81" s="57">
        <f t="shared" si="589"/>
        <v>3.4695548865589357E-2</v>
      </c>
      <c r="QW81" s="57">
        <f t="shared" si="590"/>
        <v>0</v>
      </c>
      <c r="QX81" s="57">
        <f t="shared" si="591"/>
        <v>0</v>
      </c>
      <c r="QY81" s="57">
        <f t="shared" si="592"/>
        <v>0</v>
      </c>
      <c r="QZ81" s="57">
        <f t="shared" si="593"/>
        <v>0</v>
      </c>
      <c r="RA81" s="57">
        <f t="shared" si="594"/>
        <v>0</v>
      </c>
      <c r="RB81" s="57">
        <f t="shared" si="595"/>
        <v>3.4695548865589357E-2</v>
      </c>
      <c r="RC81" s="57">
        <f t="shared" si="596"/>
        <v>3.4695548865589357E-2</v>
      </c>
      <c r="RD81" s="57">
        <f t="shared" si="597"/>
        <v>3.4695548865589357E-2</v>
      </c>
      <c r="RE81" s="57">
        <f t="shared" si="598"/>
        <v>0</v>
      </c>
      <c r="RF81" s="57">
        <f t="shared" si="599"/>
        <v>0</v>
      </c>
      <c r="RG81" s="57">
        <f t="shared" si="600"/>
        <v>0</v>
      </c>
      <c r="RH81" s="57">
        <f t="shared" si="601"/>
        <v>0</v>
      </c>
      <c r="RI81" s="57">
        <f t="shared" si="602"/>
        <v>0</v>
      </c>
      <c r="RJ81" s="57">
        <f t="shared" si="603"/>
        <v>0</v>
      </c>
      <c r="RK81" s="57">
        <f t="shared" si="604"/>
        <v>0</v>
      </c>
      <c r="RL81" s="61">
        <f t="shared" si="770"/>
        <v>2.9200000000000017</v>
      </c>
      <c r="RM81" s="2">
        <f>IF(AND(LO81&gt;=LO$6*'Drive Train'!$AA$52,LO81&lt;=LO$6*'Drive Train'!$AA$53,KS81=0,JW81=0,EU81&gt;0),$C$17,0)</f>
        <v>0</v>
      </c>
      <c r="RN81" s="2">
        <f>IF(AND(LP81&gt;=LP$6*'Drive Train'!$AA$52,LP81&lt;=LP$6*'Drive Train'!$AA$53,KT81=0,JX81=0,EV81&gt;0),$C$17,0)</f>
        <v>0</v>
      </c>
      <c r="RO81" s="2">
        <f>IF(AND(LQ81&gt;=LQ$6*'Drive Train'!$AA$52,LQ81&lt;=LQ$6*'Drive Train'!$AA$53,KU81=0,JY81=0,EW81&gt;0),$C$17,0)</f>
        <v>0</v>
      </c>
      <c r="RP81" s="2">
        <f>IF(AND(LR81&gt;=LR$6*'Drive Train'!$AA$52,LR81&lt;=LR$6*'Drive Train'!$AA$53,KV81=0,JZ81=0,EX81&gt;0),$C$17,0)</f>
        <v>0</v>
      </c>
      <c r="RQ81" s="2">
        <f>IF(AND(LS81&gt;=LS$6*'Drive Train'!$AA$52,LS81&lt;=LS$6*'Drive Train'!$AA$53,KW81=0,KA81=0,EY81&gt;0),$C$17,0)</f>
        <v>0</v>
      </c>
      <c r="RR81" s="2">
        <f>IF(AND(LT81&gt;=LT$6*'Drive Train'!$AA$52,LT81&lt;=LT$6*'Drive Train'!$AA$53,KX81=0,KB81=0,EZ81&gt;0),$C$17,0)</f>
        <v>0</v>
      </c>
      <c r="RS81" s="2">
        <f>IF(AND(LU81&gt;=LU$6*'Drive Train'!$AA$52,LU81&lt;=LU$6*'Drive Train'!$AA$53,KY81=0,KC81=0,FA81&gt;0),$C$17,0)</f>
        <v>0</v>
      </c>
      <c r="RT81" s="2">
        <f>IF(AND(LV81&gt;=LV$6*'Drive Train'!$AA$52,LV81&lt;=LV$6*'Drive Train'!$AA$53,KZ81=0,KD81=0,FB81&gt;0),$C$17,0)</f>
        <v>0</v>
      </c>
      <c r="RU81" s="2">
        <f>IF(AND(LW81&gt;=LW$6*'Drive Train'!$AA$52,LW81&lt;=LW$6*'Drive Train'!$AA$53,LA81=0,KE81=0,FC81&gt;0),$C$17,0)</f>
        <v>0</v>
      </c>
      <c r="RV81" s="2">
        <f>IF(AND(LX81&gt;=LX$6*'Drive Train'!$AA$52,LX81&lt;=LX$6*'Drive Train'!$AA$53,LB81=0,KF81=0,FD81&gt;0),$C$17,0)</f>
        <v>0</v>
      </c>
      <c r="RW81" s="2">
        <f>IF(AND(LY81&gt;=LY$6*'Drive Train'!$AA$52,LY81&lt;=LY$6*'Drive Train'!$AA$53,LC81=0,KG81=0,FE81&gt;0),$C$17,0)</f>
        <v>0</v>
      </c>
      <c r="RX81" s="2">
        <f>IF(AND(LZ81&gt;=LZ$6*'Drive Train'!$AA$52,LZ81&lt;=LZ$6*'Drive Train'!$AA$53,LD81=0,KH81=0,FF81&gt;0),$C$17,0)</f>
        <v>0</v>
      </c>
      <c r="RY81" s="2">
        <f>IF(AND(MA81&gt;=MA$6*'Drive Train'!$AA$52,MA81&lt;=MA$6*'Drive Train'!$AA$53,LE81=0,KI81=0,FG81&gt;0),$C$17,0)</f>
        <v>0</v>
      </c>
      <c r="RZ81" s="2">
        <f>IF(AND(MB81&gt;=MB$6*'Drive Train'!$AA$52,MB81&lt;=MB$6*'Drive Train'!$AA$53,LF81=0,KJ81=0,FH81&gt;0),$C$17,0)</f>
        <v>0</v>
      </c>
      <c r="SA81" s="2">
        <f>IF(AND(MC81&gt;=MC$6*'Drive Train'!$AA$52,MC81&lt;=MC$6*'Drive Train'!$AA$53,LG81=0,KK81=0,FI81&gt;0),$C$17,0)</f>
        <v>0</v>
      </c>
      <c r="SB81" s="2">
        <f>IF(AND(MD81&gt;=MD$6*'Drive Train'!$AA$52,MD81&lt;=MD$6*'Drive Train'!$AA$53,LH81=0,KL81=0,FJ81&gt;0),$C$17,0)</f>
        <v>0</v>
      </c>
      <c r="SC81" s="2">
        <f>IF(AND(ME81&gt;=ME$6*'Drive Train'!$AA$52,ME81&lt;=ME$6*'Drive Train'!$AA$53,LI81=0,KM81=0,FK81&gt;0),$C$17,0)</f>
        <v>0</v>
      </c>
      <c r="SD81" s="2">
        <f>IF(AND(MF81&gt;=MF$6*'Drive Train'!$AA$52,MF81&lt;=MF$6*'Drive Train'!$AA$53,LJ81=0,KN81=0,FL81&gt;0),$C$17,0)</f>
        <v>0</v>
      </c>
      <c r="SE81" s="2">
        <f>IF(AND(MG81&gt;=MG$6*'Drive Train'!$AA$52,MG81&lt;=MG$6*'Drive Train'!$AA$53,LK81=0,KO81=0,FM81&gt;0),$C$17,0)</f>
        <v>0</v>
      </c>
      <c r="SF81" s="2">
        <f>IF(AND(MH81&gt;=MH$6*'Drive Train'!$AA$52,MH81&lt;=MH$6*'Drive Train'!$AA$53,LL81=0,KP81=0,FN81&gt;0),$C$17,0)</f>
        <v>0</v>
      </c>
      <c r="SG81" s="2">
        <f>IF(AND(MI81&gt;=MI$6*'Drive Train'!$AA$52,MI81&lt;=MI$6*'Drive Train'!$AA$53,LM81=0,KQ81=0,FO81&gt;0),$C$17,0)</f>
        <v>0</v>
      </c>
      <c r="SH81" s="61">
        <f t="shared" si="771"/>
        <v>2.9200000000000017</v>
      </c>
      <c r="SI81" s="2">
        <f>IF(AND(EU81&lt;0,KS81=0,LO81&gt;=LO$6*'Drive Train'!$AA$52,LO81&lt;=LO$6*'Drive Train'!$AA$53,OY81=1,JW81=0),$C$17,0)</f>
        <v>0</v>
      </c>
      <c r="SJ81" s="2">
        <f>IF(AND(EV81&lt;0,KT81=0,LP81&gt;=LP$6*'Drive Train'!$AA$52,LP81&lt;=LP$6*'Drive Train'!$AA$53,OZ81=1,JX81=0),$C$17,0)</f>
        <v>0.04</v>
      </c>
      <c r="SK81" s="2">
        <f>IF(AND(EW81&lt;0,KU81=0,LQ81&gt;=LQ$6*'Drive Train'!$AA$52,LQ81&lt;=LQ$6*'Drive Train'!$AA$53,PA81=1,JY81=0),$C$17,0)</f>
        <v>0.04</v>
      </c>
      <c r="SL81" s="2">
        <f>IF(AND(EX81&lt;0,KV81=0,LR81&gt;=LR$6*'Drive Train'!$AA$52,LR81&lt;=LR$6*'Drive Train'!$AA$53,PB81=1,JZ81=0),$C$17,0)</f>
        <v>0.04</v>
      </c>
      <c r="SM81" s="2">
        <f>IF(AND(EY81&lt;0,KW81=0,LS81&gt;=LS$6*'Drive Train'!$AA$52,LS81&lt;=LS$6*'Drive Train'!$AA$53,PC81=1,KA81=0),$C$17,0)</f>
        <v>0</v>
      </c>
      <c r="SN81" s="2">
        <f>IF(AND(EZ81&lt;0,KX81=0,LT81&gt;=LT$6*'Drive Train'!$AA$52,LT81&lt;=LT$6*'Drive Train'!$AA$53,PD81=1,KB81=0),$C$17,0)</f>
        <v>0</v>
      </c>
      <c r="SO81" s="2">
        <f>IF(AND(FA81&lt;0,KY81=0,LU81&gt;=LU$6*'Drive Train'!$AA$52,LU81&lt;=LU$6*'Drive Train'!$AA$53,PE81=1,KC81=0),$C$17,0)</f>
        <v>0</v>
      </c>
      <c r="SP81" s="2">
        <f>IF(AND(FB81&lt;0,KZ81=0,LV81&gt;=LV$6*'Drive Train'!$AA$52,LV81&lt;=LV$6*'Drive Train'!$AA$53,PF81=1,KD81=0),$C$17,0)</f>
        <v>0</v>
      </c>
      <c r="SQ81" s="2">
        <f>IF(AND(FC81&lt;0,LA81=0,LW81&gt;=LW$6*'Drive Train'!$AA$52,LW81&lt;=LW$6*'Drive Train'!$AA$53,PG81=1,KE81=0),$C$17,0)</f>
        <v>0</v>
      </c>
      <c r="SR81" s="2">
        <f>IF(AND(FD81&lt;0,LB81=0,LX81&gt;=LX$6*'Drive Train'!$AA$52,LX81&lt;=LX$6*'Drive Train'!$AA$53,PH81=1,KF81=0),$C$17,0)</f>
        <v>0</v>
      </c>
      <c r="SS81" s="2">
        <f>IF(AND(FE81&lt;0,LC81=0,LY81&gt;=LY$6*'Drive Train'!$AA$52,LY81&lt;=LY$6*'Drive Train'!$AA$53,PI81=1,KG81=0),$C$17,0)</f>
        <v>0</v>
      </c>
      <c r="ST81" s="2">
        <f>IF(AND(FF81&lt;0,LD81=0,LZ81&gt;=LZ$6*'Drive Train'!$AA$52,LZ81&lt;=LZ$6*'Drive Train'!$AA$53,PJ81=1,KH81=0),$C$17,0)</f>
        <v>0</v>
      </c>
      <c r="SU81" s="2">
        <f>IF(AND(FG81&lt;0,LE81=0,MA81&gt;=MA$6*'Drive Train'!$AA$52,MA81&lt;=MA$6*'Drive Train'!$AA$53,PK81=1,KI81=0),$C$17,0)</f>
        <v>0</v>
      </c>
      <c r="SV81" s="2">
        <f>IF(AND(FH81&lt;0,LF81=0,MB81&gt;=MB$6*'Drive Train'!$AA$52,MB81&lt;=MB$6*'Drive Train'!$AA$53,PL81=1,KJ81=0),$C$17,0)</f>
        <v>0</v>
      </c>
      <c r="SW81" s="2">
        <f>IF(AND(FI81&lt;0,LG81=0,MC81&gt;=MC$6*'Drive Train'!$AA$52,MC81&lt;=MC$6*'Drive Train'!$AA$53,PM81=1,KK81=0),$C$17,0)</f>
        <v>0</v>
      </c>
      <c r="SX81" s="2">
        <f>IF(AND(FJ81&lt;0,LH81=0,MD81&gt;=MD$6*'Drive Train'!$AA$52,MD81&lt;=MD$6*'Drive Train'!$AA$53,PN81=1,KL81=0),$C$17,0)</f>
        <v>0</v>
      </c>
      <c r="SY81" s="2">
        <f>IF(AND(FK81&lt;0,LI81=0,ME81&gt;=ME$6*'Drive Train'!$AA$52,ME81&lt;=ME$6*'Drive Train'!$AA$53,PO81=1,KM81=0),$C$17,0)</f>
        <v>0</v>
      </c>
      <c r="SZ81" s="2">
        <f>IF(AND(FL81&lt;0,LJ81=0,MF81&gt;=MF$6*'Drive Train'!$AA$52,MF81&lt;=MF$6*'Drive Train'!$AA$53,PP81=1,KN81=0),$C$17,0)</f>
        <v>0</v>
      </c>
      <c r="TA81" s="2">
        <f>IF(AND(FM81&lt;0,LK81=0,MG81&gt;=MG$6*'Drive Train'!$AA$52,MG81&lt;=MG$6*'Drive Train'!$AA$53,PQ81=1,KO81=0),$C$17,0)</f>
        <v>0</v>
      </c>
      <c r="TB81" s="2">
        <f>IF(AND(FN81&lt;0,LL81=0,MH81&gt;=MH$6*'Drive Train'!$AA$52,MH81&lt;=MH$6*'Drive Train'!$AA$53,PR81=1,KP81=0),$C$17,0)</f>
        <v>0</v>
      </c>
      <c r="TC81" s="2">
        <f>IF(AND(FO81&lt;0,LM81=0,MI81&gt;=MI$6*'Drive Train'!$AA$52,MI81&lt;=MI$6*'Drive Train'!$AA$53,PS81=1,KQ81=0),$C$17,0)</f>
        <v>0</v>
      </c>
      <c r="TD81" s="144">
        <f t="shared" si="772"/>
        <v>2.9200000000000017</v>
      </c>
    </row>
    <row r="82" spans="2:524" x14ac:dyDescent="0.2">
      <c r="C82" s="3" t="str">
        <f>C57</f>
        <v>Min Voltage (V)</v>
      </c>
      <c r="E82" s="16">
        <f>E57</f>
        <v>7.5533670199503327</v>
      </c>
      <c r="F82" s="18">
        <f>ON6*VLOOKUP('Drive Train'!$AK$7,$E$98:$F$99,2,FALSE)</f>
        <v>10.9</v>
      </c>
      <c r="G82" s="18">
        <f>OO6*VLOOKUP('Drive Train'!$AK$7,$E$98:$F$99,2,FALSE)</f>
        <v>10.600000000000001</v>
      </c>
      <c r="H82" s="18">
        <f>OP6*VLOOKUP('Drive Train'!$AK$7,$E$98:$F$99,2,FALSE)</f>
        <v>10.3</v>
      </c>
      <c r="I82" s="18">
        <f>OQ6*VLOOKUP('Drive Train'!$AK$7,$E$98:$F$99,2,FALSE)</f>
        <v>10</v>
      </c>
      <c r="J82" s="18">
        <f>OR6*VLOOKUP('Drive Train'!$AK$7,$E$98:$F$99,2,FALSE)</f>
        <v>9.7000000000000011</v>
      </c>
      <c r="K82" s="18">
        <f>OS6*VLOOKUP('Drive Train'!$AK$7,$E$98:$F$99,2,FALSE)</f>
        <v>9.4</v>
      </c>
      <c r="L82" s="18">
        <f>OT6*VLOOKUP('Drive Train'!$AK$7,$E$98:$F$99,2,FALSE)</f>
        <v>9.1000000000000014</v>
      </c>
      <c r="M82" s="18">
        <f>OU6*VLOOKUP('Drive Train'!$AK$7,$E$98:$F$99,2,FALSE)</f>
        <v>8.8000000000000007</v>
      </c>
      <c r="N82" s="18">
        <f>OV6*VLOOKUP('Drive Train'!$AK$7,$E$98:$F$99,2,FALSE)</f>
        <v>8.5</v>
      </c>
      <c r="O82" s="18">
        <f>OW6*VLOOKUP('Drive Train'!$AK$7,$E$98:$F$99,2,FALSE)</f>
        <v>8.1999999999999993</v>
      </c>
      <c r="R82" s="63">
        <f t="shared" si="605"/>
        <v>2.9600000000000017</v>
      </c>
      <c r="S82" s="2">
        <f>NG82/'Drive Train'!$F$35</f>
        <v>0</v>
      </c>
      <c r="T82" s="2">
        <f>NH82/'Drive Train'!$F$35</f>
        <v>0</v>
      </c>
      <c r="U82" s="2">
        <f>NI82/'Drive Train'!$F$35</f>
        <v>0</v>
      </c>
      <c r="V82" s="2">
        <f>NJ82/'Drive Train'!$F$35</f>
        <v>0</v>
      </c>
      <c r="W82" s="2">
        <f>NK82/'Drive Train'!$F$35</f>
        <v>0</v>
      </c>
      <c r="X82" s="2">
        <f>NL82/'Drive Train'!$F$35</f>
        <v>0</v>
      </c>
      <c r="Y82" s="2">
        <f>NM82/'Drive Train'!$F$35</f>
        <v>0</v>
      </c>
      <c r="Z82" s="2">
        <f>NN82/'Drive Train'!$F$35</f>
        <v>0</v>
      </c>
      <c r="AA82" s="2">
        <f>NO82/'Drive Train'!$F$35</f>
        <v>0</v>
      </c>
      <c r="AB82" s="2">
        <f>NP82/'Drive Train'!$F$35</f>
        <v>0</v>
      </c>
      <c r="AC82" s="2">
        <f>NQ82/'Drive Train'!$F$35</f>
        <v>0</v>
      </c>
      <c r="AD82" s="2">
        <f>NR82/'Drive Train'!$F$35</f>
        <v>0</v>
      </c>
      <c r="AE82" s="2">
        <f>NS82/'Drive Train'!$F$35</f>
        <v>0</v>
      </c>
      <c r="AF82" s="2">
        <f>NT82/'Drive Train'!$F$35</f>
        <v>0</v>
      </c>
      <c r="AG82" s="2">
        <f>NU82/'Drive Train'!$F$35</f>
        <v>0</v>
      </c>
      <c r="AH82" s="2">
        <f>NV82/'Drive Train'!$F$35</f>
        <v>0</v>
      </c>
      <c r="AI82" s="2">
        <f>NW82/'Drive Train'!$F$35</f>
        <v>0</v>
      </c>
      <c r="AJ82" s="2">
        <f>NX82/'Drive Train'!$F$35</f>
        <v>0</v>
      </c>
      <c r="AK82" s="2">
        <f>NY82/'Drive Train'!$F$35</f>
        <v>0</v>
      </c>
      <c r="AL82" s="2">
        <f>NZ82/'Drive Train'!$F$35</f>
        <v>0</v>
      </c>
      <c r="AM82" s="2">
        <f>OA82/'Drive Train'!$F$35</f>
        <v>0</v>
      </c>
      <c r="AN82" s="61">
        <f t="shared" si="606"/>
        <v>2.9600000000000017</v>
      </c>
      <c r="AO82" s="46">
        <f>LO82*12*60/(PI() * 'Drive Train'!$F$15)/S$6*ABS(S82)</f>
        <v>0</v>
      </c>
      <c r="AP82" s="46">
        <f>LP82*12*60/(PI() * 'Drive Train'!$F$15)/T$6*ABS(T82)</f>
        <v>0</v>
      </c>
      <c r="AQ82" s="46">
        <f>LQ82*12*60/(PI() * 'Drive Train'!$F$15)/U$6*ABS(U82)</f>
        <v>0</v>
      </c>
      <c r="AR82" s="46">
        <f>LR82*12*60/(PI() * 'Drive Train'!$F$15)/V$6*ABS(V82)</f>
        <v>0</v>
      </c>
      <c r="AS82" s="46">
        <f>LS82*12*60/(PI() * 'Drive Train'!$F$15)/W$6*ABS(W82)</f>
        <v>0</v>
      </c>
      <c r="AT82" s="46">
        <f>LT82*12*60/(PI() * 'Drive Train'!$F$15)/X$6*ABS(X82)</f>
        <v>0</v>
      </c>
      <c r="AU82" s="46">
        <f>LU82*12*60/(PI() * 'Drive Train'!$F$15)/Y$6*ABS(Y82)</f>
        <v>0</v>
      </c>
      <c r="AV82" s="46">
        <f>LV82*12*60/(PI() * 'Drive Train'!$F$15)/Z$6*ABS(Z82)</f>
        <v>0</v>
      </c>
      <c r="AW82" s="46">
        <f>LW82*12*60/(PI() * 'Drive Train'!$F$15)/AA$6*ABS(AA82)</f>
        <v>0</v>
      </c>
      <c r="AX82" s="46">
        <f>LX82*12*60/(PI() * 'Drive Train'!$F$15)/AB$6*ABS(AB82)</f>
        <v>0</v>
      </c>
      <c r="AY82" s="46">
        <f>LY82*12*60/(PI() * 'Drive Train'!$F$15)/AC$6*ABS(AC82)</f>
        <v>0</v>
      </c>
      <c r="AZ82" s="46">
        <f>LZ82*12*60/(PI() * 'Drive Train'!$F$15)/AD$6*ABS(AD82)</f>
        <v>0</v>
      </c>
      <c r="BA82" s="46">
        <f>MA82*12*60/(PI() * 'Drive Train'!$F$15)/AE$6*ABS(AE82)</f>
        <v>0</v>
      </c>
      <c r="BB82" s="46">
        <f>MB82*12*60/(PI() * 'Drive Train'!$F$15)/AF$6*ABS(AF82)</f>
        <v>0</v>
      </c>
      <c r="BC82" s="46">
        <f>MC82*12*60/(PI() * 'Drive Train'!$F$15)/AG$6*ABS(AG82)</f>
        <v>0</v>
      </c>
      <c r="BD82" s="46">
        <f>MD82*12*60/(PI() * 'Drive Train'!$F$15)/AH$6*ABS(AH82)</f>
        <v>0</v>
      </c>
      <c r="BE82" s="46">
        <f>ME82*12*60/(PI() * 'Drive Train'!$F$15)/AI$6*ABS(AI82)</f>
        <v>0</v>
      </c>
      <c r="BF82" s="46">
        <f>MF82*12*60/(PI() * 'Drive Train'!$F$15)/AJ$6*ABS(AJ82)</f>
        <v>0</v>
      </c>
      <c r="BG82" s="46">
        <f>MG82*12*60/(PI() * 'Drive Train'!$F$15)/AK$6*ABS(AK82)</f>
        <v>0</v>
      </c>
      <c r="BH82" s="46">
        <f>MH82*12*60/(PI() * 'Drive Train'!$F$15)/AL$6*ABS(AL82)</f>
        <v>0</v>
      </c>
      <c r="BI82" s="46">
        <f>MI82*12*60/(PI() * 'Drive Train'!$F$15)/AM$6*ABS(AM82)</f>
        <v>0</v>
      </c>
      <c r="BJ82" s="61">
        <f t="shared" si="538"/>
        <v>2.9600000000000017</v>
      </c>
      <c r="BK82" s="2">
        <f>IF(OR(KS81=1,AND($C$37=Motors!$C$32,OY81=1)),0,IF(NG82=0,-(CG81+$C$15)/($C$14-$C$15)*$C$12,($C$11*S82-AO82)/($C$11*S82)*$C$12*S82))</f>
        <v>0</v>
      </c>
      <c r="BL82" s="2">
        <f>IF(OR(KT81=1,AND($C$37=Motors!$C$32,OZ81=1)),0,IF(NH82=0,-(CH81+$C$15)/($C$14-$C$15)*$C$12,($C$11*T82-AP82)/($C$11*T82)*$C$12*T82))</f>
        <v>0</v>
      </c>
      <c r="BM82" s="2">
        <f>IF(OR(KU81=1,AND($C$37=Motors!$C$32,PA81=1)),0,IF(NI82=0,-(CI81+$C$15)/($C$14-$C$15)*$C$12,($C$11*U82-AQ82)/($C$11*U82)*$C$12*U82))</f>
        <v>0</v>
      </c>
      <c r="BN82" s="2">
        <f>IF(OR(KV81=1,AND($C$37=Motors!$C$32,PB81=1)),0,IF(NJ82=0,-(CJ81+$C$15)/($C$14-$C$15)*$C$12,($C$11*V82-AR82)/($C$11*V82)*$C$12*V82))</f>
        <v>0</v>
      </c>
      <c r="BO82" s="2">
        <f>IF(OR(KW81=1,AND($C$37=Motors!$C$32,PC81=1)),0,IF(NK82=0,-(CK81+$C$15)/($C$14-$C$15)*$C$12,($C$11*W82-AS82)/($C$11*W82)*$C$12*W82))</f>
        <v>0</v>
      </c>
      <c r="BP82" s="2">
        <f>IF(OR(KX81=1,AND($C$37=Motors!$C$32,PD81=1)),0,IF(NL82=0,-(CL81+$C$15)/($C$14-$C$15)*$C$12,($C$11*X82-AT82)/($C$11*X82)*$C$12*X82))</f>
        <v>0</v>
      </c>
      <c r="BQ82" s="2">
        <f>IF(OR(KY81=1,AND($C$37=Motors!$C$32,PE81=1)),0,IF(NM82=0,-(CM81+$C$15)/($C$14-$C$15)*$C$12,($C$11*Y82-AU82)/($C$11*Y82)*$C$12*Y82))</f>
        <v>0</v>
      </c>
      <c r="BR82" s="2">
        <f>IF(OR(KZ81=1,AND($C$37=Motors!$C$32,PF81=1)),0,IF(NN82=0,-(CN81+$C$15)/($C$14-$C$15)*$C$12,($C$11*Z82-AV82)/($C$11*Z82)*$C$12*Z82))</f>
        <v>0</v>
      </c>
      <c r="BS82" s="2">
        <f>IF(OR(LA81=1,AND($C$37=Motors!$C$32,PG81=1)),0,IF(NO82=0,-(CO81+$C$15)/($C$14-$C$15)*$C$12,($C$11*AA82-AW82)/($C$11*AA82)*$C$12*AA82))</f>
        <v>0</v>
      </c>
      <c r="BT82" s="2">
        <f>IF(OR(LB81=1,AND($C$37=Motors!$C$32,PH81=1)),0,IF(NP82=0,-(CP81+$C$15)/($C$14-$C$15)*$C$12,($C$11*AB82-AX82)/($C$11*AB82)*$C$12*AB82))</f>
        <v>0</v>
      </c>
      <c r="BU82" s="2">
        <f>IF(OR(LC81=1,AND($C$37=Motors!$C$32,PI81=1)),0,IF(NQ82=0,-(CQ81+$C$15)/($C$14-$C$15)*$C$12,($C$11*AC82-AY82)/($C$11*AC82)*$C$12*AC82))</f>
        <v>0</v>
      </c>
      <c r="BV82" s="2">
        <f>IF(OR(LD81=1,AND($C$37=Motors!$C$32,PJ81=1)),0,IF(NR82=0,-(CR81+$C$15)/($C$14-$C$15)*$C$12,($C$11*AD82-AZ82)/($C$11*AD82)*$C$12*AD82))</f>
        <v>0</v>
      </c>
      <c r="BW82" s="2">
        <f>IF(OR(LE81=1,AND($C$37=Motors!$C$32,PK81=1)),0,IF(NS82=0,-(CS81+$C$15)/($C$14-$C$15)*$C$12,($C$11*AE82-BA82)/($C$11*AE82)*$C$12*AE82))</f>
        <v>0</v>
      </c>
      <c r="BX82" s="2">
        <f>IF(OR(LF81=1,AND($C$37=Motors!$C$32,PL81=1)),0,IF(NT82=0,-(CT81+$C$15)/($C$14-$C$15)*$C$12,($C$11*AF82-BB82)/($C$11*AF82)*$C$12*AF82))</f>
        <v>0</v>
      </c>
      <c r="BY82" s="2">
        <f>IF(OR(LG81=1,AND($C$37=Motors!$C$32,PM81=1)),0,IF(NU82=0,-(CU81+$C$15)/($C$14-$C$15)*$C$12,($C$11*AG82-BC82)/($C$11*AG82)*$C$12*AG82))</f>
        <v>0</v>
      </c>
      <c r="BZ82" s="2">
        <f>IF(OR(LH81=1,AND($C$37=Motors!$C$32,PN81=1)),0,IF(NV82=0,-(CV81+$C$15)/($C$14-$C$15)*$C$12,($C$11*AH82-BD82)/($C$11*AH82)*$C$12*AH82))</f>
        <v>0</v>
      </c>
      <c r="CA82" s="2">
        <f>IF(OR(LI81=1,AND($C$37=Motors!$C$32,PO81=1)),0,IF(NW82=0,-(CW81+$C$15)/($C$14-$C$15)*$C$12,($C$11*AI82-BE82)/($C$11*AI82)*$C$12*AI82))</f>
        <v>0</v>
      </c>
      <c r="CB82" s="2">
        <f>IF(OR(LJ81=1,AND($C$37=Motors!$C$32,PP81=1)),0,IF(NX82=0,-(CX81+$C$15)/($C$14-$C$15)*$C$12,($C$11*AJ82-BF82)/($C$11*AJ82)*$C$12*AJ82))</f>
        <v>0</v>
      </c>
      <c r="CC82" s="2">
        <f>IF(OR(LK81=1,AND($C$37=Motors!$C$32,PQ81=1)),0,IF(NY82=0,-(CY81+$C$15)/($C$14-$C$15)*$C$12,($C$11*AK82-BG82)/($C$11*AK82)*$C$12*AK82))</f>
        <v>0</v>
      </c>
      <c r="CD82" s="2">
        <f>IF(OR(LL81=1,AND($C$37=Motors!$C$32,PR81=1)),0,IF(NZ82=0,-(CZ81+$C$15)/($C$14-$C$15)*$C$12,($C$11*AL82-BH82)/($C$11*AL82)*$C$12*AL82))</f>
        <v>0</v>
      </c>
      <c r="CE82" s="2">
        <f>IF(OR(LM81=1,AND($C$37=Motors!$C$32,PS81=1)),0,IF(OA82=0,-(DA81+$C$15)/($C$14-$C$15)*$C$12,($C$11*AM82-BI82)/($C$11*AM82)*$C$12*AM82))</f>
        <v>0</v>
      </c>
      <c r="CF82" s="61">
        <f t="shared" si="539"/>
        <v>2.9600000000000017</v>
      </c>
      <c r="CG82" s="57">
        <f>IF(AND(KS81=1,OY81=1),0,ABS(BK82/$C$12*($C$14-$C$15)+$C$15) *'Drive Train'!$AA$49 + CG81*(1-'Drive Train'!$AA$49))</f>
        <v>0</v>
      </c>
      <c r="CH82" s="57">
        <f>IF(AND(KT81=1,OZ81=1),0,ABS(BL82/$C$12*($C$14-$C$15)+$C$15) *'Drive Train'!$AA$49 + CH81*(1-'Drive Train'!$AA$49))</f>
        <v>2.7495000000000003</v>
      </c>
      <c r="CI82" s="57">
        <f>IF(AND(KU81=1,PA81=1),0,ABS(BM82/$C$12*($C$14-$C$15)+$C$15) *'Drive Train'!$AA$49 + CI81*(1-'Drive Train'!$AA$49))</f>
        <v>2.7495000000000003</v>
      </c>
      <c r="CJ82" s="57">
        <f>IF(AND(KV81=1,PB81=1),0,ABS(BN82/$C$12*($C$14-$C$15)+$C$15) *'Drive Train'!$AA$49 + CJ81*(1-'Drive Train'!$AA$49))</f>
        <v>2.7495000000000003</v>
      </c>
      <c r="CK82" s="57">
        <f>IF(AND(KW81=1,PC81=1),0,ABS(BO82/$C$12*($C$14-$C$15)+$C$15) *'Drive Train'!$AA$49 + CK81*(1-'Drive Train'!$AA$49))</f>
        <v>2.7495000000000003</v>
      </c>
      <c r="CL82" s="57">
        <f>IF(AND(KX81=1,PD81=1),0,ABS(BP82/$C$12*($C$14-$C$15)+$C$15) *'Drive Train'!$AA$49 + CL81*(1-'Drive Train'!$AA$49))</f>
        <v>2.7495000000000003</v>
      </c>
      <c r="CM82" s="57">
        <f>IF(AND(KY81=1,PE81=1),0,ABS(BQ82/$C$12*($C$14-$C$15)+$C$15) *'Drive Train'!$AA$49 + CM81*(1-'Drive Train'!$AA$49))</f>
        <v>0</v>
      </c>
      <c r="CN82" s="57">
        <f>IF(AND(KZ81=1,PF81=1),0,ABS(BR82/$C$12*($C$14-$C$15)+$C$15) *'Drive Train'!$AA$49 + CN81*(1-'Drive Train'!$AA$49))</f>
        <v>0</v>
      </c>
      <c r="CO82" s="57">
        <f>IF(AND(LA81=1,PG81=1),0,ABS(BS82/$C$12*($C$14-$C$15)+$C$15) *'Drive Train'!$AA$49 + CO81*(1-'Drive Train'!$AA$49))</f>
        <v>0</v>
      </c>
      <c r="CP82" s="57">
        <f>IF(AND(LB81=1,PH81=1),0,ABS(BT82/$C$12*($C$14-$C$15)+$C$15) *'Drive Train'!$AA$49 + CP81*(1-'Drive Train'!$AA$49))</f>
        <v>0</v>
      </c>
      <c r="CQ82" s="57">
        <f>IF(AND(LC81=1,PI81=1),0,ABS(BU82/$C$12*($C$14-$C$15)+$C$15) *'Drive Train'!$AA$49 + CQ81*(1-'Drive Train'!$AA$49))</f>
        <v>0</v>
      </c>
      <c r="CR82" s="57">
        <f>IF(AND(LD81=1,PJ81=1),0,ABS(BV82/$C$12*($C$14-$C$15)+$C$15) *'Drive Train'!$AA$49 + CR81*(1-'Drive Train'!$AA$49))</f>
        <v>2.7495000000000003</v>
      </c>
      <c r="CS82" s="57">
        <f>IF(AND(LE81=1,PK81=1),0,ABS(BW82/$C$12*($C$14-$C$15)+$C$15) *'Drive Train'!$AA$49 + CS81*(1-'Drive Train'!$AA$49))</f>
        <v>2.7495000000000003</v>
      </c>
      <c r="CT82" s="57">
        <f>IF(AND(LF81=1,PL81=1),0,ABS(BX82/$C$12*($C$14-$C$15)+$C$15) *'Drive Train'!$AA$49 + CT81*(1-'Drive Train'!$AA$49))</f>
        <v>2.7495000000000003</v>
      </c>
      <c r="CU82" s="57">
        <f>IF(AND(LG81=1,PM81=1),0,ABS(BY82/$C$12*($C$14-$C$15)+$C$15) *'Drive Train'!$AA$49 + CU81*(1-'Drive Train'!$AA$49))</f>
        <v>0</v>
      </c>
      <c r="CV82" s="57">
        <f>IF(AND(LH81=1,PN81=1),0,ABS(BZ82/$C$12*($C$14-$C$15)+$C$15) *'Drive Train'!$AA$49 + CV81*(1-'Drive Train'!$AA$49))</f>
        <v>0</v>
      </c>
      <c r="CW82" s="57">
        <f>IF(AND(LI81=1,PO81=1),0,ABS(CA82/$C$12*($C$14-$C$15)+$C$15) *'Drive Train'!$AA$49 + CW81*(1-'Drive Train'!$AA$49))</f>
        <v>0</v>
      </c>
      <c r="CX82" s="57">
        <f>IF(AND(LJ81=1,PP81=1),0,ABS(CB82/$C$12*($C$14-$C$15)+$C$15) *'Drive Train'!$AA$49 + CX81*(1-'Drive Train'!$AA$49))</f>
        <v>0</v>
      </c>
      <c r="CY82" s="57">
        <f>IF(AND(LK81=1,PQ81=1),0,ABS(CC82/$C$12*($C$14-$C$15)+$C$15) *'Drive Train'!$AA$49 + CY81*(1-'Drive Train'!$AA$49))</f>
        <v>0</v>
      </c>
      <c r="CZ82" s="57">
        <f>IF(AND(LL81=1,PR81=1),0,ABS(CD82/$C$12*($C$14-$C$15)+$C$15) *'Drive Train'!$AA$49 + CZ81*(1-'Drive Train'!$AA$49))</f>
        <v>0</v>
      </c>
      <c r="DA82" s="57">
        <f>IF(AND(LM81=1,PS81=1),0,ABS(CE82/$C$12*($C$14-$C$15)+$C$15) *'Drive Train'!$AA$49 + DA81*(1-'Drive Train'!$AA$49))</f>
        <v>0</v>
      </c>
      <c r="DB82" s="61">
        <f t="shared" si="607"/>
        <v>2.9600000000000017</v>
      </c>
      <c r="DC82" s="57">
        <f t="shared" si="540"/>
        <v>0</v>
      </c>
      <c r="DD82" s="57">
        <f t="shared" si="541"/>
        <v>2.7495000000000003</v>
      </c>
      <c r="DE82" s="57">
        <f t="shared" si="542"/>
        <v>2.7495000000000003</v>
      </c>
      <c r="DF82" s="57">
        <f t="shared" si="543"/>
        <v>2.7495000000000003</v>
      </c>
      <c r="DG82" s="57">
        <f t="shared" si="544"/>
        <v>2.7495000000000003</v>
      </c>
      <c r="DH82" s="57">
        <f t="shared" si="545"/>
        <v>2.7495000000000003</v>
      </c>
      <c r="DI82" s="57">
        <f t="shared" si="546"/>
        <v>0</v>
      </c>
      <c r="DJ82" s="57">
        <f t="shared" si="547"/>
        <v>0</v>
      </c>
      <c r="DK82" s="57">
        <f t="shared" si="548"/>
        <v>0</v>
      </c>
      <c r="DL82" s="57">
        <f t="shared" si="549"/>
        <v>0</v>
      </c>
      <c r="DM82" s="57">
        <f t="shared" si="550"/>
        <v>0</v>
      </c>
      <c r="DN82" s="57">
        <f t="shared" si="551"/>
        <v>2.7495000000000003</v>
      </c>
      <c r="DO82" s="57">
        <f t="shared" si="552"/>
        <v>2.7495000000000003</v>
      </c>
      <c r="DP82" s="57">
        <f t="shared" si="553"/>
        <v>2.7495000000000003</v>
      </c>
      <c r="DQ82" s="57">
        <f t="shared" si="554"/>
        <v>0</v>
      </c>
      <c r="DR82" s="57">
        <f t="shared" si="555"/>
        <v>0</v>
      </c>
      <c r="DS82" s="57">
        <f t="shared" si="556"/>
        <v>0</v>
      </c>
      <c r="DT82" s="57">
        <f t="shared" si="557"/>
        <v>0</v>
      </c>
      <c r="DU82" s="57">
        <f t="shared" si="558"/>
        <v>0</v>
      </c>
      <c r="DV82" s="57">
        <f t="shared" si="559"/>
        <v>0</v>
      </c>
      <c r="DW82" s="57">
        <f t="shared" si="560"/>
        <v>0</v>
      </c>
      <c r="DX82" s="61">
        <f t="shared" si="608"/>
        <v>2.9600000000000017</v>
      </c>
      <c r="DY82" s="2">
        <f>IF(OY82=0,($C$23/0.4536*IF(ISNA(MK81),'Drive Train'!$F$16,'Drive Train'!$F$17)*4.448*$C$24*S$6)*SIGN(BK82),BK82)</f>
        <v>0</v>
      </c>
      <c r="DZ82" s="2">
        <f>IF(OZ82=0,($C$23/0.4536*IF(ISNA(ML81),'Drive Train'!$F$16,'Drive Train'!$F$17)*4.448*$C$24*$C$21*T$6)*SIGN(BL82),BL82)</f>
        <v>0</v>
      </c>
      <c r="EA82" s="2">
        <f>IF(PA82=0,($C$23/0.4536*IF(ISNA(MM81),'Drive Train'!$F$16,'Drive Train'!$F$17)*4.448*$C$24*$C$21*U$6)*SIGN(BM82),BM82)</f>
        <v>0</v>
      </c>
      <c r="EB82" s="2">
        <f>IF(PB82=0,($C$23/0.4536*IF(ISNA(MN81),'Drive Train'!$F$16,'Drive Train'!$F$17)*4.448*$C$24*$C$21*V$6)*SIGN(BN82),BN82)</f>
        <v>0</v>
      </c>
      <c r="EC82" s="2">
        <f>IF(PC82=0,($C$23/0.4536*IF(ISNA(MO81),'Drive Train'!$F$16,'Drive Train'!$F$17)*4.448*$C$24*$C$21*W$6)*SIGN(BO82),BO82)</f>
        <v>0</v>
      </c>
      <c r="ED82" s="2">
        <f>IF(PD82=0,($C$23/0.4536*IF(ISNA(MP81),'Drive Train'!$F$16,'Drive Train'!$F$17)*4.448*$C$24*$C$21*X$6)*SIGN(BP82),BP82)</f>
        <v>0</v>
      </c>
      <c r="EE82" s="2">
        <f>IF(PE82=0,($C$23/0.4536*IF(ISNA(MQ81),'Drive Train'!$F$16,'Drive Train'!$F$17)*4.448*$C$24*$C$21*Y$6)*SIGN(BQ82),BQ82)</f>
        <v>0</v>
      </c>
      <c r="EF82" s="2">
        <f>IF(PF82=0,($C$23/0.4536*IF(ISNA(MR81),'Drive Train'!$F$16,'Drive Train'!$F$17)*4.448*$C$24*$C$21*Z$6)*SIGN(BR82),BR82)</f>
        <v>0</v>
      </c>
      <c r="EG82" s="2">
        <f>IF(PG82=0,($C$23/0.4536*IF(ISNA(MS81),'Drive Train'!$F$16,'Drive Train'!$F$17)*4.448*$C$24*$C$21*AA$6)*SIGN(BS82),BS82)</f>
        <v>0</v>
      </c>
      <c r="EH82" s="2">
        <f>IF(PH82=0,($C$23/0.4536*IF(ISNA(MT81),'Drive Train'!$F$16,'Drive Train'!$F$17)*4.448*$C$24*$C$21*AB$6)*SIGN(BT82),BT82)</f>
        <v>0</v>
      </c>
      <c r="EI82" s="2">
        <f>IF(PI82=0,($C$23/0.4536*IF(ISNA(MU81),'Drive Train'!$F$16,'Drive Train'!$F$17)*4.448*$C$24*$C$21*AC$6)*SIGN(BU82),BU82)</f>
        <v>0</v>
      </c>
      <c r="EJ82" s="2">
        <f>IF(PJ82=0,($C$23/0.4536*IF(ISNA(MV81),'Drive Train'!$F$16,'Drive Train'!$F$17)*4.448*$C$24*$C$21*AD$6)*SIGN(BV82),BV82)</f>
        <v>0</v>
      </c>
      <c r="EK82" s="2">
        <f>IF(PK82=0,($C$23/0.4536*IF(ISNA(MW81),'Drive Train'!$F$16,'Drive Train'!$F$17)*4.448*$C$24*$C$21*AE$6)*SIGN(BW82),BW82)</f>
        <v>0</v>
      </c>
      <c r="EL82" s="2">
        <f>IF(PL82=0,($C$23/0.4536*IF(ISNA(MX81),'Drive Train'!$F$16,'Drive Train'!$F$17)*4.448*$C$24*$C$21*AF$6)*SIGN(BX82),BX82)</f>
        <v>0</v>
      </c>
      <c r="EM82" s="2">
        <f>IF(PM82=0,($C$23/0.4536*IF(ISNA(MY81),'Drive Train'!$F$16,'Drive Train'!$F$17)*4.448*$C$24*$C$21*AG$6)*SIGN(BY82),BY82)</f>
        <v>0</v>
      </c>
      <c r="EN82" s="2">
        <f>IF(PN82=0,($C$23/0.4536*IF(ISNA(MZ81),'Drive Train'!$F$16,'Drive Train'!$F$17)*4.448*$C$24*$C$21*AH$6)*SIGN(BZ82),BZ82)</f>
        <v>0</v>
      </c>
      <c r="EO82" s="2">
        <f>IF(PO82=0,($C$23/0.4536*IF(ISNA(NA81),'Drive Train'!$F$16,'Drive Train'!$F$17)*4.448*$C$24*$C$21*AI$6)*SIGN(CA82),CA82)</f>
        <v>0</v>
      </c>
      <c r="EP82" s="2">
        <f>IF(PP82=0,($C$23/0.4536*IF(ISNA(NB81),'Drive Train'!$F$16,'Drive Train'!$F$17)*4.448*$C$24*$C$21*AJ$6)*SIGN(CB82),CB82)</f>
        <v>0</v>
      </c>
      <c r="EQ82" s="2">
        <f>IF(PQ82=0,($C$23/0.4536*IF(ISNA(NC81),'Drive Train'!$F$16,'Drive Train'!$F$17)*4.448*$C$24*$C$21*AK$6)*SIGN(CC82),CC82)</f>
        <v>0</v>
      </c>
      <c r="ER82" s="2">
        <f>IF(PR82=0,($C$23/0.4536*IF(ISNA(ND81),'Drive Train'!$F$16,'Drive Train'!$F$17)*4.448*$C$24*$C$21*AL$6)*SIGN(CD82),CD82)</f>
        <v>0</v>
      </c>
      <c r="ES82" s="2">
        <f>IF(PS82=0,($C$23/0.4536*IF(ISNA(NE81),'Drive Train'!$F$16,'Drive Train'!$F$17)*4.448*$C$24*$C$21*AM$6)*SIGN(CE82),CE82)</f>
        <v>0</v>
      </c>
      <c r="ET82" s="61">
        <f t="shared" si="561"/>
        <v>2.9600000000000017</v>
      </c>
      <c r="EU82" s="255">
        <f>MAX(MIN(IF(AND(OY81=1,NG82&lt;0),-1,1)*(DC82-$C$15)/($C$14-$C$15)*$C$12*$C$21-$C$33*LO82/AO$6 -  OY81*$C$33/$C$21,DY81/$C$19),MAX(EU$8:EU81)*-1)</f>
        <v>-0.37850168607206947</v>
      </c>
      <c r="EV82" s="255">
        <f>MAX(MIN(IF(AND(OZ81=1,NH82&lt;0),-1,1)*(DD82-$C$15)/($C$14-$C$15)*$C$12*$C$21-$C$33*LP82/AP$6 -  OZ81*$C$33/$C$21,DZ81/$C$19),MAX(EV$8:EV81)*-1)</f>
        <v>-0.41166561458458539</v>
      </c>
      <c r="EW82" s="255">
        <f>MAX(MIN(IF(AND(PA81=1,NI82&lt;0),-1,1)*(DE82-$C$15)/($C$14-$C$15)*$C$12*$C$21-$C$33*LQ82/AQ$6 -  PA81*$C$33/$C$21,EA81/$C$19),MAX(EW$8:EW81)*-1)</f>
        <v>-0.43195230840475118</v>
      </c>
      <c r="EX82" s="255">
        <f>MAX(MIN(IF(AND(PB81=1,NJ82&lt;0),-1,1)*(DF82-$C$15)/($C$14-$C$15)*$C$12*$C$21-$C$33*LR82/AR$6 -  PB81*$C$33/$C$21,EB81/$C$19),MAX(EX$8:EX81)*-1)</f>
        <v>-0.4309603661379241</v>
      </c>
      <c r="EY82" s="255">
        <f>MAX(MIN(IF(AND(PC81=1,NK82&lt;0),-1,1)*(DG82-$C$15)/($C$14-$C$15)*$C$12*$C$21-$C$33*LS82/AS$6 -  PC81*$C$33/$C$21,EC81/$C$19),MAX(EY$8:EY81)*-1)</f>
        <v>-0.40689271245227032</v>
      </c>
      <c r="EZ82" s="255">
        <f>MAX(MIN(IF(AND(PD81=1,NL82&lt;0),-1,1)*(DH82-$C$15)/($C$14-$C$15)*$C$12*$C$21-$C$33*LT82/AT$6 -  PD81*$C$33/$C$21,ED81/$C$19),MAX(EZ$8:EZ81)*-1)</f>
        <v>-0.36515656218088705</v>
      </c>
      <c r="FA82" s="255">
        <f>MAX(MIN(IF(AND(PE81=1,NM82&lt;0),-1,1)*(DI82-$C$15)/($C$14-$C$15)*$C$12*$C$21-$C$33*LU82/AU$6 -  PE81*$C$33/$C$21,EE81/$C$19),MAX(FA$8:FA81)*-1)</f>
        <v>-0.37850168607206947</v>
      </c>
      <c r="FB82" s="255">
        <f>MAX(MIN(IF(AND(PF81=1,NN82&lt;0),-1,1)*(DJ82-$C$15)/($C$14-$C$15)*$C$12*$C$21-$C$33*LV82/AV$6 -  PF81*$C$33/$C$21,EF81/$C$19),MAX(FB$8:FB81)*-1)</f>
        <v>-0.37850168607206947</v>
      </c>
      <c r="FC82" s="255">
        <f>MAX(MIN(IF(AND(PG81=1,NO82&lt;0),-1,1)*(DK82-$C$15)/($C$14-$C$15)*$C$12*$C$21-$C$33*LW82/AW$6 -  PG81*$C$33/$C$21,EG81/$C$19),MAX(FC$8:FC81)*-1)</f>
        <v>-0.37850168607206947</v>
      </c>
      <c r="FD82" s="255">
        <f>MAX(MIN(IF(AND(PH81=1,NP82&lt;0),-1,1)*(DL82-$C$15)/($C$14-$C$15)*$C$12*$C$21-$C$33*LX82/AX$6 -  PH81*$C$33/$C$21,EH81/$C$19),MAX(FD$8:FD81)*-1)</f>
        <v>-0.37850168607206947</v>
      </c>
      <c r="FE82" s="255">
        <f>MAX(MIN(IF(AND(PI81=1,NQ82&lt;0),-1,1)*(DM82-$C$15)/($C$14-$C$15)*$C$12*$C$21-$C$33*LY82/AY$6 -  PI81*$C$33/$C$21,EI81/$C$19),MAX(FE$8:FE81)*-1)</f>
        <v>-0.37850168607206947</v>
      </c>
      <c r="FF82" s="255">
        <f>MAX(MIN(IF(AND(PJ81=1,NR82&lt;0),-1,1)*(DN82-$C$15)/($C$14-$C$15)*$C$12*$C$21-$C$33*LZ82/AZ$6 -  PJ81*$C$33/$C$21,EJ81/$C$19),MAX(FF$8:FF81)*-1)</f>
        <v>-0.3680167733157455</v>
      </c>
      <c r="FG82" s="255">
        <f>MAX(MIN(IF(AND(PK81=1,NS82&lt;0),-1,1)*(DO82-$C$15)/($C$14-$C$15)*$C$12*$C$21-$C$33*MA82/BA$6 -  PK81*$C$33/$C$21,EK81/$C$19),MAX(FG$8:FG81)*-1)</f>
        <v>-0.37252461185495572</v>
      </c>
      <c r="FH82" s="255">
        <f>MAX(MIN(IF(AND(PL81=1,NT82&lt;0),-1,1)*(DP82-$C$15)/($C$14-$C$15)*$C$12*$C$21-$C$33*MB82/BB$6 -  PL81*$C$33/$C$21,EL81/$C$19),MAX(FH$8:FH81)*-1)</f>
        <v>-0.33558989721882504</v>
      </c>
      <c r="FI82" s="255">
        <f>MAX(MIN(IF(AND(PM81=1,NU82&lt;0),-1,1)*(DQ82-$C$15)/($C$14-$C$15)*$C$12*$C$21-$C$33*MC82/BC$6 -  PM81*$C$33/$C$21,EM81/$C$19),MAX(FI$8:FI81)*-1)</f>
        <v>-0.37850168607206947</v>
      </c>
      <c r="FJ82" s="255">
        <f>MAX(MIN(IF(AND(PN81=1,NV82&lt;0),-1,1)*(DR82-$C$15)/($C$14-$C$15)*$C$12*$C$21-$C$33*MD82/BD$6 -  PN81*$C$33/$C$21,EN81/$C$19),MAX(FJ$8:FJ81)*-1)</f>
        <v>-0.37850168607206947</v>
      </c>
      <c r="FK82" s="255">
        <f>MAX(MIN(IF(AND(PO81=1,NW82&lt;0),-1,1)*(DS82-$C$15)/($C$14-$C$15)*$C$12*$C$21-$C$33*ME82/BE$6 -  PO81*$C$33/$C$21,EO81/$C$19),MAX(FK$8:FK81)*-1)</f>
        <v>-0.37850168607206947</v>
      </c>
      <c r="FL82" s="255">
        <f>MAX(MIN(IF(AND(PP81=1,NX82&lt;0),-1,1)*(DT82-$C$15)/($C$14-$C$15)*$C$12*$C$21-$C$33*MF82/BF$6 -  PP81*$C$33/$C$21,EP81/$C$19),MAX(FL$8:FL81)*-1)</f>
        <v>-0.37850168607206947</v>
      </c>
      <c r="FM82" s="255">
        <f>MAX(MIN(IF(AND(PQ81=1,NY82&lt;0),-1,1)*(DU82-$C$15)/($C$14-$C$15)*$C$12*$C$21-$C$33*MG82/BG$6 -  PQ81*$C$33/$C$21,EQ81/$C$19),MAX(FM$8:FM81)*-1)</f>
        <v>-0.37850168607206947</v>
      </c>
      <c r="FN82" s="255">
        <f>MAX(MIN(IF(AND(PR81=1,NZ82&lt;0),-1,1)*(DV82-$C$15)/($C$14-$C$15)*$C$12*$C$21-$C$33*MH82/BH$6 -  PR81*$C$33/$C$21,ER81/$C$19),MAX(FN$8:FN81)*-1)</f>
        <v>-0.37850168607206947</v>
      </c>
      <c r="FO82" s="255">
        <f>MAX(MIN(IF(AND(PS81=1,OA82&lt;0),-1,1)*(DW82-$C$15)/($C$14-$C$15)*$C$12*$C$21-$C$33*MI82/BI$6 -  PS81*$C$33/$C$21,ES81/$C$19),MAX(FO$8:FO81)*-1)</f>
        <v>-0.37850168607206947</v>
      </c>
      <c r="FP82" s="61">
        <f t="shared" si="609"/>
        <v>2.9600000000000017</v>
      </c>
      <c r="FQ82" s="256">
        <f t="shared" si="610"/>
        <v>0</v>
      </c>
      <c r="FR82" s="256">
        <f t="shared" si="611"/>
        <v>2.7495000000000003</v>
      </c>
      <c r="FS82" s="256">
        <f t="shared" si="612"/>
        <v>2.7495000000000003</v>
      </c>
      <c r="FT82" s="256">
        <f t="shared" si="613"/>
        <v>2.7495000000000003</v>
      </c>
      <c r="FU82" s="256">
        <f t="shared" si="614"/>
        <v>2.7495000000000003</v>
      </c>
      <c r="FV82" s="256">
        <f t="shared" si="615"/>
        <v>2.7495000000000003</v>
      </c>
      <c r="FW82" s="256">
        <f t="shared" si="616"/>
        <v>0</v>
      </c>
      <c r="FX82" s="256">
        <f t="shared" si="617"/>
        <v>0</v>
      </c>
      <c r="FY82" s="256">
        <f t="shared" si="618"/>
        <v>0</v>
      </c>
      <c r="FZ82" s="256">
        <f t="shared" si="619"/>
        <v>0</v>
      </c>
      <c r="GA82" s="256">
        <f t="shared" si="620"/>
        <v>0</v>
      </c>
      <c r="GB82" s="256">
        <f t="shared" si="621"/>
        <v>2.7495000000000003</v>
      </c>
      <c r="GC82" s="256">
        <f t="shared" si="622"/>
        <v>2.7495000000000003</v>
      </c>
      <c r="GD82" s="256">
        <f t="shared" si="623"/>
        <v>0</v>
      </c>
      <c r="GE82" s="256">
        <f t="shared" si="624"/>
        <v>0</v>
      </c>
      <c r="GF82" s="256">
        <f t="shared" si="625"/>
        <v>0</v>
      </c>
      <c r="GG82" s="256">
        <f t="shared" si="626"/>
        <v>0</v>
      </c>
      <c r="GH82" s="256">
        <f t="shared" si="627"/>
        <v>0</v>
      </c>
      <c r="GI82" s="256">
        <f t="shared" si="628"/>
        <v>0</v>
      </c>
      <c r="GJ82" s="256">
        <f t="shared" si="629"/>
        <v>0</v>
      </c>
      <c r="GK82" s="256">
        <f t="shared" si="630"/>
        <v>0</v>
      </c>
      <c r="GL82" s="61">
        <f t="shared" si="631"/>
        <v>2.9600000000000017</v>
      </c>
      <c r="GM82" s="57">
        <f t="shared" si="562"/>
        <v>0</v>
      </c>
      <c r="GN82" s="57">
        <f t="shared" si="563"/>
        <v>-2.983313785293956</v>
      </c>
      <c r="GO82" s="57">
        <f t="shared" si="564"/>
        <v>-4.5215879635707976</v>
      </c>
      <c r="GP82" s="57">
        <f t="shared" si="565"/>
        <v>-5.8992674437976582</v>
      </c>
      <c r="GQ82" s="57">
        <f t="shared" si="566"/>
        <v>-6.8803580432921327</v>
      </c>
      <c r="GR82" s="57">
        <f t="shared" si="567"/>
        <v>-7.3507381230333362</v>
      </c>
      <c r="GS82" s="57">
        <f t="shared" si="568"/>
        <v>0</v>
      </c>
      <c r="GT82" s="57">
        <f t="shared" si="569"/>
        <v>0</v>
      </c>
      <c r="GU82" s="57">
        <f t="shared" si="570"/>
        <v>0</v>
      </c>
      <c r="GV82" s="57">
        <f t="shared" si="571"/>
        <v>0</v>
      </c>
      <c r="GW82" s="57">
        <f t="shared" si="572"/>
        <v>0</v>
      </c>
      <c r="GX82" s="57">
        <f t="shared" si="573"/>
        <v>-9.5249767404423658</v>
      </c>
      <c r="GY82" s="57">
        <f t="shared" si="574"/>
        <v>-9.6416482085626729</v>
      </c>
      <c r="GZ82" s="57">
        <f t="shared" si="575"/>
        <v>-8.6857072750710742</v>
      </c>
      <c r="HA82" s="57">
        <f t="shared" si="576"/>
        <v>0</v>
      </c>
      <c r="HB82" s="57">
        <f t="shared" si="577"/>
        <v>0</v>
      </c>
      <c r="HC82" s="57">
        <f t="shared" si="578"/>
        <v>0</v>
      </c>
      <c r="HD82" s="57">
        <f t="shared" si="579"/>
        <v>0</v>
      </c>
      <c r="HE82" s="57">
        <f t="shared" si="580"/>
        <v>0</v>
      </c>
      <c r="HF82" s="57">
        <f t="shared" si="581"/>
        <v>0</v>
      </c>
      <c r="HG82" s="57">
        <f t="shared" si="582"/>
        <v>0</v>
      </c>
      <c r="HH82" s="61">
        <f t="shared" si="632"/>
        <v>2.9600000000000017</v>
      </c>
      <c r="HI82" s="57">
        <f t="shared" si="633"/>
        <v>0</v>
      </c>
      <c r="HJ82" s="57">
        <f t="shared" si="634"/>
        <v>2.983313785293956</v>
      </c>
      <c r="HK82" s="57">
        <f t="shared" si="635"/>
        <v>4.5215879635707976</v>
      </c>
      <c r="HL82" s="57">
        <f t="shared" si="636"/>
        <v>5.8992674437976582</v>
      </c>
      <c r="HM82" s="57">
        <f t="shared" si="637"/>
        <v>6.8803580432921327</v>
      </c>
      <c r="HN82" s="57">
        <f t="shared" si="638"/>
        <v>7.3507381230333362</v>
      </c>
      <c r="HO82" s="57">
        <f t="shared" si="639"/>
        <v>0</v>
      </c>
      <c r="HP82" s="57">
        <f t="shared" si="640"/>
        <v>0</v>
      </c>
      <c r="HQ82" s="57">
        <f t="shared" si="641"/>
        <v>0</v>
      </c>
      <c r="HR82" s="57">
        <f t="shared" si="642"/>
        <v>0</v>
      </c>
      <c r="HS82" s="57">
        <f t="shared" si="643"/>
        <v>0</v>
      </c>
      <c r="HT82" s="57">
        <f t="shared" si="644"/>
        <v>9.5249767404423658</v>
      </c>
      <c r="HU82" s="57">
        <f t="shared" si="645"/>
        <v>9.6416482085626729</v>
      </c>
      <c r="HV82" s="57">
        <f t="shared" si="646"/>
        <v>8.6857072750710742</v>
      </c>
      <c r="HW82" s="57">
        <f t="shared" si="647"/>
        <v>0</v>
      </c>
      <c r="HX82" s="57">
        <f t="shared" si="648"/>
        <v>0</v>
      </c>
      <c r="HY82" s="57">
        <f t="shared" si="649"/>
        <v>0</v>
      </c>
      <c r="HZ82" s="57">
        <f t="shared" si="650"/>
        <v>0</v>
      </c>
      <c r="IA82" s="57">
        <f t="shared" si="651"/>
        <v>0</v>
      </c>
      <c r="IB82" s="57">
        <f t="shared" si="652"/>
        <v>0</v>
      </c>
      <c r="IC82" s="57">
        <f t="shared" si="653"/>
        <v>0</v>
      </c>
      <c r="ID82" s="61">
        <f t="shared" si="654"/>
        <v>2.9600000000000017</v>
      </c>
      <c r="IE82" s="57">
        <f t="shared" si="655"/>
        <v>0</v>
      </c>
      <c r="IF82" s="57">
        <f t="shared" si="656"/>
        <v>0</v>
      </c>
      <c r="IG82" s="57">
        <f t="shared" si="657"/>
        <v>0</v>
      </c>
      <c r="IH82" s="57">
        <f t="shared" si="658"/>
        <v>0</v>
      </c>
      <c r="II82" s="57">
        <f t="shared" si="659"/>
        <v>0</v>
      </c>
      <c r="IJ82" s="57">
        <f t="shared" si="660"/>
        <v>0</v>
      </c>
      <c r="IK82" s="57">
        <f t="shared" si="661"/>
        <v>0</v>
      </c>
      <c r="IL82" s="57">
        <f t="shared" si="662"/>
        <v>0</v>
      </c>
      <c r="IM82" s="57">
        <f t="shared" si="663"/>
        <v>0</v>
      </c>
      <c r="IN82" s="57">
        <f t="shared" si="664"/>
        <v>0</v>
      </c>
      <c r="IO82" s="57">
        <f t="shared" si="665"/>
        <v>0</v>
      </c>
      <c r="IP82" s="57">
        <f t="shared" si="666"/>
        <v>0</v>
      </c>
      <c r="IQ82" s="57">
        <f t="shared" si="667"/>
        <v>0</v>
      </c>
      <c r="IR82" s="57">
        <f t="shared" si="668"/>
        <v>0</v>
      </c>
      <c r="IS82" s="57">
        <f t="shared" si="669"/>
        <v>0</v>
      </c>
      <c r="IT82" s="57">
        <f t="shared" si="670"/>
        <v>0</v>
      </c>
      <c r="IU82" s="57">
        <f t="shared" si="671"/>
        <v>0</v>
      </c>
      <c r="IV82" s="57">
        <f t="shared" si="672"/>
        <v>0</v>
      </c>
      <c r="IW82" s="57">
        <f t="shared" si="673"/>
        <v>0</v>
      </c>
      <c r="IX82" s="57">
        <f t="shared" si="674"/>
        <v>0</v>
      </c>
      <c r="IY82" s="57">
        <f t="shared" si="675"/>
        <v>0</v>
      </c>
      <c r="IZ82" s="61">
        <f t="shared" si="676"/>
        <v>2.9600000000000017</v>
      </c>
      <c r="JA82" s="256" t="e">
        <f t="shared" si="773"/>
        <v>#N/A</v>
      </c>
      <c r="JB82" s="256" t="e">
        <f t="shared" si="774"/>
        <v>#N/A</v>
      </c>
      <c r="JC82" s="256" t="e">
        <f t="shared" si="775"/>
        <v>#N/A</v>
      </c>
      <c r="JD82" s="256" t="e">
        <f t="shared" si="776"/>
        <v>#N/A</v>
      </c>
      <c r="JE82" s="256" t="e">
        <f t="shared" si="777"/>
        <v>#N/A</v>
      </c>
      <c r="JF82" s="256" t="e">
        <f t="shared" si="778"/>
        <v>#N/A</v>
      </c>
      <c r="JG82" s="256" t="e">
        <f t="shared" si="779"/>
        <v>#N/A</v>
      </c>
      <c r="JH82" s="256" t="e">
        <f t="shared" si="780"/>
        <v>#N/A</v>
      </c>
      <c r="JI82" s="256" t="e">
        <f t="shared" si="781"/>
        <v>#N/A</v>
      </c>
      <c r="JJ82" s="256" t="e">
        <f t="shared" si="782"/>
        <v>#N/A</v>
      </c>
      <c r="JK82" s="256" t="e">
        <f t="shared" si="783"/>
        <v>#N/A</v>
      </c>
      <c r="JL82" s="256" t="e">
        <f t="shared" si="784"/>
        <v>#N/A</v>
      </c>
      <c r="JM82" s="256" t="e">
        <f t="shared" si="785"/>
        <v>#N/A</v>
      </c>
      <c r="JN82" s="256" t="e">
        <f t="shared" si="786"/>
        <v>#N/A</v>
      </c>
      <c r="JO82" s="256" t="e">
        <f t="shared" si="787"/>
        <v>#N/A</v>
      </c>
      <c r="JP82" s="256" t="e">
        <f t="shared" si="788"/>
        <v>#N/A</v>
      </c>
      <c r="JQ82" s="256" t="e">
        <f t="shared" si="789"/>
        <v>#N/A</v>
      </c>
      <c r="JR82" s="256" t="e">
        <f t="shared" si="790"/>
        <v>#N/A</v>
      </c>
      <c r="JS82" s="256" t="e">
        <f t="shared" si="791"/>
        <v>#N/A</v>
      </c>
      <c r="JT82" s="256" t="e">
        <f t="shared" si="792"/>
        <v>#N/A</v>
      </c>
      <c r="JU82" s="256" t="e">
        <f t="shared" si="793"/>
        <v>#N/A</v>
      </c>
      <c r="JV82" s="61">
        <f t="shared" si="677"/>
        <v>2.9600000000000017</v>
      </c>
      <c r="JW82" s="46">
        <f t="shared" si="678"/>
        <v>0</v>
      </c>
      <c r="JX82" s="46">
        <f t="shared" si="679"/>
        <v>0</v>
      </c>
      <c r="JY82" s="46">
        <f t="shared" si="680"/>
        <v>0</v>
      </c>
      <c r="JZ82" s="46">
        <f t="shared" si="681"/>
        <v>0</v>
      </c>
      <c r="KA82" s="46">
        <f t="shared" si="682"/>
        <v>0</v>
      </c>
      <c r="KB82" s="46">
        <f t="shared" si="683"/>
        <v>0</v>
      </c>
      <c r="KC82" s="46">
        <f t="shared" si="684"/>
        <v>0</v>
      </c>
      <c r="KD82" s="46">
        <f t="shared" si="685"/>
        <v>0</v>
      </c>
      <c r="KE82" s="46">
        <f t="shared" si="686"/>
        <v>0</v>
      </c>
      <c r="KF82" s="46">
        <f t="shared" si="687"/>
        <v>0</v>
      </c>
      <c r="KG82" s="46">
        <f t="shared" si="688"/>
        <v>0</v>
      </c>
      <c r="KH82" s="46">
        <f t="shared" si="689"/>
        <v>0</v>
      </c>
      <c r="KI82" s="46">
        <f t="shared" si="690"/>
        <v>0</v>
      </c>
      <c r="KJ82" s="46">
        <f t="shared" si="691"/>
        <v>0</v>
      </c>
      <c r="KK82" s="46">
        <f t="shared" si="692"/>
        <v>0</v>
      </c>
      <c r="KL82" s="46">
        <f t="shared" si="693"/>
        <v>0</v>
      </c>
      <c r="KM82" s="46">
        <f t="shared" si="694"/>
        <v>0</v>
      </c>
      <c r="KN82" s="46">
        <f t="shared" si="695"/>
        <v>0</v>
      </c>
      <c r="KO82" s="46">
        <f t="shared" si="696"/>
        <v>0</v>
      </c>
      <c r="KP82" s="46">
        <f t="shared" si="697"/>
        <v>0</v>
      </c>
      <c r="KQ82" s="46">
        <f t="shared" si="698"/>
        <v>0</v>
      </c>
      <c r="KR82" s="61">
        <f t="shared" si="699"/>
        <v>2.9600000000000017</v>
      </c>
      <c r="KS82" s="1">
        <f t="shared" si="700"/>
        <v>1</v>
      </c>
      <c r="KT82" s="1">
        <f t="shared" si="701"/>
        <v>0</v>
      </c>
      <c r="KU82" s="1">
        <f t="shared" si="702"/>
        <v>0</v>
      </c>
      <c r="KV82" s="1">
        <f t="shared" si="703"/>
        <v>0</v>
      </c>
      <c r="KW82" s="1">
        <f t="shared" si="704"/>
        <v>0</v>
      </c>
      <c r="KX82" s="1">
        <f t="shared" si="705"/>
        <v>0</v>
      </c>
      <c r="KY82" s="1">
        <f t="shared" si="706"/>
        <v>1</v>
      </c>
      <c r="KZ82" s="1">
        <f t="shared" si="707"/>
        <v>1</v>
      </c>
      <c r="LA82" s="1">
        <f t="shared" si="708"/>
        <v>1</v>
      </c>
      <c r="LB82" s="1">
        <f t="shared" si="709"/>
        <v>1</v>
      </c>
      <c r="LC82" s="1">
        <f t="shared" si="710"/>
        <v>1</v>
      </c>
      <c r="LD82" s="1">
        <f t="shared" si="711"/>
        <v>0</v>
      </c>
      <c r="LE82" s="1">
        <f t="shared" si="712"/>
        <v>0</v>
      </c>
      <c r="LF82" s="1">
        <f t="shared" si="713"/>
        <v>1</v>
      </c>
      <c r="LG82" s="1">
        <f t="shared" si="714"/>
        <v>1</v>
      </c>
      <c r="LH82" s="1">
        <f t="shared" si="715"/>
        <v>1</v>
      </c>
      <c r="LI82" s="1">
        <f t="shared" si="716"/>
        <v>1</v>
      </c>
      <c r="LJ82" s="1">
        <f t="shared" si="717"/>
        <v>1</v>
      </c>
      <c r="LK82" s="1">
        <f t="shared" si="718"/>
        <v>1</v>
      </c>
      <c r="LL82" s="1">
        <f t="shared" si="719"/>
        <v>1</v>
      </c>
      <c r="LM82" s="1">
        <f t="shared" si="720"/>
        <v>1</v>
      </c>
      <c r="LN82" s="61">
        <f t="shared" si="721"/>
        <v>2.9600000000000017</v>
      </c>
      <c r="LO82" s="57">
        <f t="shared" si="722"/>
        <v>0</v>
      </c>
      <c r="LP82" s="57">
        <f t="shared" si="723"/>
        <v>12.889689302061766</v>
      </c>
      <c r="LQ82" s="57">
        <f t="shared" si="724"/>
        <v>11.225656781734852</v>
      </c>
      <c r="LR82" s="57">
        <f t="shared" si="725"/>
        <v>8.4982502403725206</v>
      </c>
      <c r="LS82" s="57">
        <f t="shared" si="726"/>
        <v>5.1888742276744946</v>
      </c>
      <c r="LT82" s="57">
        <f t="shared" si="727"/>
        <v>1.8959366654602992</v>
      </c>
      <c r="LU82" s="57">
        <f t="shared" si="728"/>
        <v>0</v>
      </c>
      <c r="LV82" s="57">
        <f t="shared" si="729"/>
        <v>0</v>
      </c>
      <c r="LW82" s="57">
        <f t="shared" si="730"/>
        <v>0</v>
      </c>
      <c r="LX82" s="57">
        <f t="shared" si="731"/>
        <v>0</v>
      </c>
      <c r="LY82" s="57">
        <f t="shared" si="732"/>
        <v>0</v>
      </c>
      <c r="LZ82" s="57">
        <f t="shared" si="733"/>
        <v>5.1890933954250347</v>
      </c>
      <c r="MA82" s="57">
        <f t="shared" si="734"/>
        <v>1.8127681273101106</v>
      </c>
      <c r="MB82" s="57">
        <f t="shared" si="735"/>
        <v>0.11767906972411918</v>
      </c>
      <c r="MC82" s="57">
        <f t="shared" si="736"/>
        <v>0</v>
      </c>
      <c r="MD82" s="57">
        <f t="shared" si="737"/>
        <v>0</v>
      </c>
      <c r="ME82" s="57">
        <f t="shared" si="738"/>
        <v>0</v>
      </c>
      <c r="MF82" s="57">
        <f t="shared" si="739"/>
        <v>0</v>
      </c>
      <c r="MG82" s="57">
        <f t="shared" si="740"/>
        <v>0</v>
      </c>
      <c r="MH82" s="57">
        <f t="shared" si="741"/>
        <v>0</v>
      </c>
      <c r="MI82" s="57">
        <f t="shared" si="742"/>
        <v>0</v>
      </c>
      <c r="MJ82" s="61">
        <f t="shared" si="743"/>
        <v>2.9600000000000017</v>
      </c>
      <c r="MK82" s="57" t="e">
        <f t="shared" si="583"/>
        <v>#N/A</v>
      </c>
      <c r="ML82" s="57" t="e">
        <f t="shared" si="794"/>
        <v>#N/A</v>
      </c>
      <c r="MM82" s="57" t="e">
        <f t="shared" si="795"/>
        <v>#N/A</v>
      </c>
      <c r="MN82" s="57" t="e">
        <f t="shared" si="796"/>
        <v>#N/A</v>
      </c>
      <c r="MO82" s="57" t="e">
        <f t="shared" si="797"/>
        <v>#N/A</v>
      </c>
      <c r="MP82" s="57" t="e">
        <f t="shared" si="798"/>
        <v>#N/A</v>
      </c>
      <c r="MQ82" s="57" t="e">
        <f t="shared" si="799"/>
        <v>#N/A</v>
      </c>
      <c r="MR82" s="57" t="e">
        <f t="shared" si="800"/>
        <v>#N/A</v>
      </c>
      <c r="MS82" s="57" t="e">
        <f t="shared" si="801"/>
        <v>#N/A</v>
      </c>
      <c r="MT82" s="57" t="e">
        <f t="shared" si="802"/>
        <v>#N/A</v>
      </c>
      <c r="MU82" s="57" t="e">
        <f t="shared" si="803"/>
        <v>#N/A</v>
      </c>
      <c r="MV82" s="57" t="e">
        <f t="shared" si="804"/>
        <v>#N/A</v>
      </c>
      <c r="MW82" s="57" t="e">
        <f t="shared" si="805"/>
        <v>#N/A</v>
      </c>
      <c r="MX82" s="57" t="e">
        <f t="shared" si="806"/>
        <v>#N/A</v>
      </c>
      <c r="MY82" s="57" t="e">
        <f t="shared" si="807"/>
        <v>#N/A</v>
      </c>
      <c r="MZ82" s="57" t="e">
        <f t="shared" si="808"/>
        <v>#N/A</v>
      </c>
      <c r="NA82" s="57" t="e">
        <f t="shared" si="809"/>
        <v>#N/A</v>
      </c>
      <c r="NB82" s="57" t="e">
        <f t="shared" si="810"/>
        <v>#N/A</v>
      </c>
      <c r="NC82" s="57" t="e">
        <f t="shared" si="811"/>
        <v>#N/A</v>
      </c>
      <c r="ND82" s="57" t="e">
        <f t="shared" si="812"/>
        <v>#N/A</v>
      </c>
      <c r="NE82" s="57" t="e">
        <f t="shared" si="813"/>
        <v>#N/A</v>
      </c>
      <c r="NF82" s="61">
        <f t="shared" si="744"/>
        <v>2.9600000000000017</v>
      </c>
      <c r="NG82" s="256">
        <f>IF(OY81=0,MIN('Drive Train'!$F$35-FQ81*$C$19*'Drive Train'!$F$39,NG81+$C$39)-$C$7,IF(LO81-1&lt;=0,0,IF($C$37=Motors!$C$30,MAX(MAX(NG$8:NG81)*-1,NG81-$C$39),MAX(0,MAX(NG$8:NG81)*-1,NG81-$C$39))))</f>
        <v>0</v>
      </c>
      <c r="NH82" s="256">
        <f>IF(OZ81=0,MIN('Drive Train'!$F$35-FR81*$C$19*'Drive Train'!$F$39,NH81+$C$39)-$C$7,IF(LP81-1&lt;=0,0,IF($C$37=Motors!$C$30,MAX(MAX(NH$8:NH81)*-1,NH81-$C$39),MAX(0,MAX(NH$8:NH81)*-1,NH81-$C$39))))</f>
        <v>0</v>
      </c>
      <c r="NI82" s="256">
        <f>IF(PA81=0,MIN('Drive Train'!$F$35-FS81*$C$19*'Drive Train'!$F$39,NI81+$C$39)-$C$7,IF(LQ81-1&lt;=0,0,IF($C$37=Motors!$C$30,MAX(MAX(NI$8:NI81)*-1,NI81-$C$39),MAX(0,MAX(NI$8:NI81)*-1,NI81-$C$39))))</f>
        <v>0</v>
      </c>
      <c r="NJ82" s="256">
        <f>IF(PB81=0,MIN('Drive Train'!$F$35-FT81*$C$19*'Drive Train'!$F$39,NJ81+$C$39)-$C$7,IF(LR81-1&lt;=0,0,IF($C$37=Motors!$C$30,MAX(MAX(NJ$8:NJ81)*-1,NJ81-$C$39),MAX(0,MAX(NJ$8:NJ81)*-1,NJ81-$C$39))))</f>
        <v>0</v>
      </c>
      <c r="NK82" s="256">
        <f>IF(PC81=0,MIN('Drive Train'!$F$35-FU81*$C$19*'Drive Train'!$F$39,NK81+$C$39)-$C$7,IF(LS81-1&lt;=0,0,IF($C$37=Motors!$C$30,MAX(MAX(NK$8:NK81)*-1,NK81-$C$39),MAX(0,MAX(NK$8:NK81)*-1,NK81-$C$39))))</f>
        <v>0</v>
      </c>
      <c r="NL82" s="256">
        <f>IF(PD81=0,MIN('Drive Train'!$F$35-FV81*$C$19*'Drive Train'!$F$39,NL81+$C$39)-$C$7,IF(LT81-1&lt;=0,0,IF($C$37=Motors!$C$30,MAX(MAX(NL$8:NL81)*-1,NL81-$C$39),MAX(0,MAX(NL$8:NL81)*-1,NL81-$C$39))))</f>
        <v>0</v>
      </c>
      <c r="NM82" s="256">
        <f>IF(PE81=0,MIN('Drive Train'!$F$35-FW81*$C$19*'Drive Train'!$F$39,NM81+$C$39)-$C$7,IF(LU81-1&lt;=0,0,IF($C$37=Motors!$C$30,MAX(MAX(NM$8:NM81)*-1,NM81-$C$39),MAX(0,MAX(NM$8:NM81)*-1,NM81-$C$39))))</f>
        <v>0</v>
      </c>
      <c r="NN82" s="256">
        <f>IF(PF81=0,MIN('Drive Train'!$F$35-FX81*$C$19*'Drive Train'!$F$39,NN81+$C$39)-$C$7,IF(LV81-1&lt;=0,0,IF($C$37=Motors!$C$30,MAX(MAX(NN$8:NN81)*-1,NN81-$C$39),MAX(0,MAX(NN$8:NN81)*-1,NN81-$C$39))))</f>
        <v>0</v>
      </c>
      <c r="NO82" s="256">
        <f>IF(PG81=0,MIN('Drive Train'!$F$35-FY81*$C$19*'Drive Train'!$F$39,NO81+$C$39)-$C$7,IF(LW81-1&lt;=0,0,IF($C$37=Motors!$C$30,MAX(MAX(NO$8:NO81)*-1,NO81-$C$39),MAX(0,MAX(NO$8:NO81)*-1,NO81-$C$39))))</f>
        <v>0</v>
      </c>
      <c r="NP82" s="256">
        <f>IF(PH81=0,MIN('Drive Train'!$F$35-FZ81*$C$19*'Drive Train'!$F$39,NP81+$C$39)-$C$7,IF(LX81-1&lt;=0,0,IF($C$37=Motors!$C$30,MAX(MAX(NP$8:NP81)*-1,NP81-$C$39),MAX(0,MAX(NP$8:NP81)*-1,NP81-$C$39))))</f>
        <v>0</v>
      </c>
      <c r="NQ82" s="256">
        <f>IF(PI81=0,MIN('Drive Train'!$F$35-GA81*$C$19*'Drive Train'!$F$39,NQ81+$C$39)-$C$7,IF(LY81-1&lt;=0,0,IF($C$37=Motors!$C$30,MAX(MAX(NQ$8:NQ81)*-1,NQ81-$C$39),MAX(0,MAX(NQ$8:NQ81)*-1,NQ81-$C$39))))</f>
        <v>0</v>
      </c>
      <c r="NR82" s="256">
        <f>IF(PJ81=0,MIN('Drive Train'!$F$35-GB81*$C$19*'Drive Train'!$F$39,NR81+$C$39)-$C$7,IF(LZ81-1&lt;=0,0,IF($C$37=Motors!$C$30,MAX(MAX(NR$8:NR81)*-1,NR81-$C$39),MAX(0,MAX(NR$8:NR81)*-1,NR81-$C$39))))</f>
        <v>0</v>
      </c>
      <c r="NS82" s="256">
        <f>IF(PK81=0,MIN('Drive Train'!$F$35-GC81*$C$19*'Drive Train'!$F$39,NS81+$C$39)-$C$7,IF(MA81-1&lt;=0,0,IF($C$37=Motors!$C$30,MAX(MAX(NS$8:NS81)*-1,NS81-$C$39),MAX(0,MAX(NS$8:NS81)*-1,NS81-$C$39))))</f>
        <v>0</v>
      </c>
      <c r="NT82" s="256">
        <f>IF(PL81=0,MIN('Drive Train'!$F$35-GD81*$C$19*'Drive Train'!$F$39,NT81+$C$39)-$C$7,IF(MB81-1&lt;=0,0,IF($C$37=Motors!$C$30,MAX(MAX(NT$8:NT81)*-1,NT81-$C$39),MAX(0,MAX(NT$8:NT81)*-1,NT81-$C$39))))</f>
        <v>0</v>
      </c>
      <c r="NU82" s="256">
        <f>IF(PM81=0,MIN('Drive Train'!$F$35-GE81*$C$19*'Drive Train'!$F$39,NU81+$C$39)-$C$7,IF(MC81-1&lt;=0,0,IF($C$37=Motors!$C$30,MAX(MAX(NU$8:NU81)*-1,NU81-$C$39),MAX(0,MAX(NU$8:NU81)*-1,NU81-$C$39))))</f>
        <v>0</v>
      </c>
      <c r="NV82" s="256">
        <f>IF(PN81=0,MIN('Drive Train'!$F$35-GF81*$C$19*'Drive Train'!$F$39,NV81+$C$39)-$C$7,IF(MD81-1&lt;=0,0,IF($C$37=Motors!$C$30,MAX(MAX(NV$8:NV81)*-1,NV81-$C$39),MAX(0,MAX(NV$8:NV81)*-1,NV81-$C$39))))</f>
        <v>0</v>
      </c>
      <c r="NW82" s="256">
        <f>IF(PO81=0,MIN('Drive Train'!$F$35-GG81*$C$19*'Drive Train'!$F$39,NW81+$C$39)-$C$7,IF(ME81-1&lt;=0,0,IF($C$37=Motors!$C$30,MAX(MAX(NW$8:NW81)*-1,NW81-$C$39),MAX(0,MAX(NW$8:NW81)*-1,NW81-$C$39))))</f>
        <v>0</v>
      </c>
      <c r="NX82" s="256">
        <f>IF(PP81=0,MIN('Drive Train'!$F$35-GH81*$C$19*'Drive Train'!$F$39,NX81+$C$39)-$C$7,IF(MF81-1&lt;=0,0,IF($C$37=Motors!$C$30,MAX(MAX(NX$8:NX81)*-1,NX81-$C$39),MAX(0,MAX(NX$8:NX81)*-1,NX81-$C$39))))</f>
        <v>0</v>
      </c>
      <c r="NY82" s="256">
        <f>IF(PQ81=0,MIN('Drive Train'!$F$35-GI81*$C$19*'Drive Train'!$F$39,NY81+$C$39)-$C$7,IF(MG81-1&lt;=0,0,IF($C$37=Motors!$C$30,MAX(MAX(NY$8:NY81)*-1,NY81-$C$39),MAX(0,MAX(NY$8:NY81)*-1,NY81-$C$39))))</f>
        <v>0</v>
      </c>
      <c r="NZ82" s="256">
        <f>IF(PR81=0,MIN('Drive Train'!$F$35-GJ81*$C$19*'Drive Train'!$F$39,NZ81+$C$39)-$C$7,IF(MH81-1&lt;=0,0,IF($C$37=Motors!$C$30,MAX(MAX(NZ$8:NZ81)*-1,NZ81-$C$39),MAX(0,MAX(NZ$8:NZ81)*-1,NZ81-$C$39))))</f>
        <v>0</v>
      </c>
      <c r="OA82" s="256">
        <f>IF(PS81=0,MIN('Drive Train'!$F$35-GK81*$C$19*'Drive Train'!$F$39,OA81+$C$39)-$C$7,IF(MI81-1&lt;=0,0,IF($C$37=Motors!$C$30,MAX(MAX(OA$8:OA81)*-1,OA81-$C$39),MAX(0,MAX(OA$8:OA81)*-1,OA81-$C$39))))</f>
        <v>0</v>
      </c>
      <c r="OB82" s="61">
        <f t="shared" si="745"/>
        <v>2.9600000000000017</v>
      </c>
      <c r="OC82" s="256">
        <f>'Drive Train'!$F$35-(FQ82*$C$13)*$C$19*'Drive Train'!$F$39</f>
        <v>12.4</v>
      </c>
      <c r="OD82" s="256">
        <f>'Drive Train'!$F$35-(FR82*$C$13)*$C$19*'Drive Train'!$F$39</f>
        <v>12.23503</v>
      </c>
      <c r="OE82" s="256">
        <f>'Drive Train'!$F$35-(FS82*$C$13)*$C$19*'Drive Train'!$F$39</f>
        <v>12.23503</v>
      </c>
      <c r="OF82" s="256">
        <f>'Drive Train'!$F$35-(FT82*$C$13)*$C$19*'Drive Train'!$F$39</f>
        <v>12.23503</v>
      </c>
      <c r="OG82" s="256">
        <f>'Drive Train'!$F$35-(FU82*$C$13)*$C$19*'Drive Train'!$F$39</f>
        <v>12.23503</v>
      </c>
      <c r="OH82" s="256">
        <f>'Drive Train'!$F$35-(FV82*$C$13)*$C$19*'Drive Train'!$F$39</f>
        <v>12.23503</v>
      </c>
      <c r="OI82" s="256">
        <f>'Drive Train'!$F$35-(FW82*$C$13)*$C$19*'Drive Train'!$F$39</f>
        <v>12.4</v>
      </c>
      <c r="OJ82" s="256">
        <f>'Drive Train'!$F$35-(FX82*$C$13)*$C$19*'Drive Train'!$F$39</f>
        <v>12.4</v>
      </c>
      <c r="OK82" s="256">
        <f>'Drive Train'!$F$35-(FY82*$C$13)*$C$19*'Drive Train'!$F$39</f>
        <v>12.4</v>
      </c>
      <c r="OL82" s="256">
        <f>'Drive Train'!$F$35-(FZ82*$C$13)*$C$19*'Drive Train'!$F$39</f>
        <v>12.4</v>
      </c>
      <c r="OM82" s="256">
        <f>'Drive Train'!$F$35-(GA82*$C$13)*$C$19*'Drive Train'!$F$39</f>
        <v>12.4</v>
      </c>
      <c r="ON82" s="256">
        <f>'Drive Train'!$F$35-(GB82*$C$13)*$C$19*'Drive Train'!$F$39</f>
        <v>12.23503</v>
      </c>
      <c r="OO82" s="256">
        <f>'Drive Train'!$F$35-(GC82*$C$13)*$C$19*'Drive Train'!$F$39</f>
        <v>12.23503</v>
      </c>
      <c r="OP82" s="256">
        <f>'Drive Train'!$F$35-(GD82*$C$13)*$C$19*'Drive Train'!$F$39</f>
        <v>12.4</v>
      </c>
      <c r="OQ82" s="256">
        <f>'Drive Train'!$F$35-(GE82*$C$13)*$C$19*'Drive Train'!$F$39</f>
        <v>12.4</v>
      </c>
      <c r="OR82" s="256">
        <f>'Drive Train'!$F$35-(GF82*$C$13)*$C$19*'Drive Train'!$F$39</f>
        <v>12.4</v>
      </c>
      <c r="OS82" s="256">
        <f>'Drive Train'!$F$35-(GG82*$C$13)*$C$19*'Drive Train'!$F$39</f>
        <v>12.4</v>
      </c>
      <c r="OT82" s="256">
        <f>'Drive Train'!$F$35-(GH82*$C$13)*$C$19*'Drive Train'!$F$39</f>
        <v>12.4</v>
      </c>
      <c r="OU82" s="256">
        <f>'Drive Train'!$F$35-(GI82*$C$13)*$C$19*'Drive Train'!$F$39</f>
        <v>12.4</v>
      </c>
      <c r="OV82" s="256">
        <f>'Drive Train'!$F$35-(GJ82*$C$13)*$C$19*'Drive Train'!$F$39</f>
        <v>12.4</v>
      </c>
      <c r="OW82" s="256">
        <f>'Drive Train'!$F$35-(GK82*$C$13)*$C$19*'Drive Train'!$F$39</f>
        <v>12.4</v>
      </c>
      <c r="OX82" s="61">
        <f t="shared" si="746"/>
        <v>2.9600000000000017</v>
      </c>
      <c r="OY82" s="1">
        <f>IF(PU82&gt;='Drive Train'!$F$29,1,0)</f>
        <v>1</v>
      </c>
      <c r="OZ82" s="1">
        <f>IF(PV82&gt;='Drive Train'!$F$29,1,0)</f>
        <v>1</v>
      </c>
      <c r="PA82" s="1">
        <f>IF(PW82&gt;='Drive Train'!$F$29,1,0)</f>
        <v>1</v>
      </c>
      <c r="PB82" s="1">
        <f>IF(PX82&gt;='Drive Train'!$F$29,1,0)</f>
        <v>1</v>
      </c>
      <c r="PC82" s="1">
        <f>IF(PY82&gt;='Drive Train'!$F$29,1,0)</f>
        <v>1</v>
      </c>
      <c r="PD82" s="1">
        <f>IF(PZ82&gt;='Drive Train'!$F$29,1,0)</f>
        <v>1</v>
      </c>
      <c r="PE82" s="1">
        <f>IF(QA82&gt;='Drive Train'!$F$29,1,0)</f>
        <v>1</v>
      </c>
      <c r="PF82" s="1">
        <f>IF(QB82&gt;='Drive Train'!$F$29,1,0)</f>
        <v>1</v>
      </c>
      <c r="PG82" s="1">
        <f>IF(QC82&gt;='Drive Train'!$F$29,1,0)</f>
        <v>1</v>
      </c>
      <c r="PH82" s="1">
        <f>IF(QD82&gt;='Drive Train'!$F$29,1,0)</f>
        <v>1</v>
      </c>
      <c r="PI82" s="1">
        <f>IF(QE82&gt;='Drive Train'!$F$29,1,0)</f>
        <v>1</v>
      </c>
      <c r="PJ82" s="1">
        <f>IF(QF82&gt;='Drive Train'!$F$29,1,0)</f>
        <v>1</v>
      </c>
      <c r="PK82" s="1">
        <f>IF(QG82&gt;='Drive Train'!$F$29,1,0)</f>
        <v>1</v>
      </c>
      <c r="PL82" s="1">
        <f>IF(QH82&gt;='Drive Train'!$F$29,1,0)</f>
        <v>1</v>
      </c>
      <c r="PM82" s="1">
        <f>IF(QI82&gt;='Drive Train'!$F$29,1,0)</f>
        <v>1</v>
      </c>
      <c r="PN82" s="1">
        <f>IF(QJ82&gt;='Drive Train'!$F$29,1,0)</f>
        <v>1</v>
      </c>
      <c r="PO82" s="1">
        <f>IF(QK82&gt;='Drive Train'!$F$29,1,0)</f>
        <v>1</v>
      </c>
      <c r="PP82" s="1">
        <f>IF(QL82&gt;='Drive Train'!$F$29,1,0)</f>
        <v>1</v>
      </c>
      <c r="PQ82" s="1">
        <f>IF(QM82&gt;='Drive Train'!$F$29,1,0)</f>
        <v>1</v>
      </c>
      <c r="PR82" s="1">
        <f>IF(QN82&gt;='Drive Train'!$F$29,1,0)</f>
        <v>1</v>
      </c>
      <c r="PS82" s="1">
        <f>IF(QO82&gt;='Drive Train'!$F$29,1,0)</f>
        <v>1</v>
      </c>
      <c r="PT82" s="253">
        <f t="shared" si="747"/>
        <v>2.9600000000000017</v>
      </c>
      <c r="PU82" s="57">
        <f t="shared" si="748"/>
        <v>21.503653617944718</v>
      </c>
      <c r="PV82" s="57">
        <f t="shared" si="749"/>
        <v>30.195012753413867</v>
      </c>
      <c r="PW82" s="57">
        <f t="shared" si="750"/>
        <v>33.450796547687339</v>
      </c>
      <c r="PX82" s="57">
        <f t="shared" si="751"/>
        <v>33.33165984189656</v>
      </c>
      <c r="PY82" s="57">
        <f t="shared" si="752"/>
        <v>30.821028438872727</v>
      </c>
      <c r="PZ82" s="57">
        <f t="shared" si="753"/>
        <v>26.901303589639131</v>
      </c>
      <c r="QA82" s="57">
        <f t="shared" si="754"/>
        <v>23.766792718489118</v>
      </c>
      <c r="QB82" s="57">
        <f t="shared" si="755"/>
        <v>21.24285190115814</v>
      </c>
      <c r="QC82" s="57">
        <f t="shared" si="756"/>
        <v>19.808555857554829</v>
      </c>
      <c r="QD82" s="57">
        <f t="shared" si="757"/>
        <v>18.746947025028113</v>
      </c>
      <c r="QE82" s="57">
        <f t="shared" si="758"/>
        <v>17.929325619771099</v>
      </c>
      <c r="QF82" s="57">
        <f t="shared" si="759"/>
        <v>22.329536371573795</v>
      </c>
      <c r="QG82" s="57">
        <f t="shared" si="760"/>
        <v>22.35033937918675</v>
      </c>
      <c r="QH82" s="57">
        <f t="shared" si="761"/>
        <v>21.849684815549576</v>
      </c>
      <c r="QI82" s="57">
        <f t="shared" si="762"/>
        <v>21.682599047130982</v>
      </c>
      <c r="QJ82" s="57">
        <f t="shared" si="763"/>
        <v>21.357110719625187</v>
      </c>
      <c r="QK82" s="57">
        <f t="shared" si="764"/>
        <v>21.797681488191348</v>
      </c>
      <c r="QL82" s="57">
        <f t="shared" si="765"/>
        <v>21.60815940220062</v>
      </c>
      <c r="QM82" s="57">
        <f t="shared" si="766"/>
        <v>21.794853544062796</v>
      </c>
      <c r="QN82" s="57">
        <f t="shared" si="767"/>
        <v>21.444570787492751</v>
      </c>
      <c r="QO82" s="57">
        <f t="shared" si="768"/>
        <v>21.450297293645665</v>
      </c>
      <c r="QP82" s="61">
        <f t="shared" si="769"/>
        <v>2.9600000000000017</v>
      </c>
      <c r="QQ82" s="57">
        <f t="shared" si="584"/>
        <v>0</v>
      </c>
      <c r="QR82" s="57">
        <f t="shared" si="585"/>
        <v>3.4695548865589357E-2</v>
      </c>
      <c r="QS82" s="57">
        <f t="shared" si="586"/>
        <v>3.4695548865589357E-2</v>
      </c>
      <c r="QT82" s="57">
        <f t="shared" si="587"/>
        <v>3.4695548865589357E-2</v>
      </c>
      <c r="QU82" s="57">
        <f t="shared" si="588"/>
        <v>3.4695548865589357E-2</v>
      </c>
      <c r="QV82" s="57">
        <f t="shared" si="589"/>
        <v>3.4695548865589357E-2</v>
      </c>
      <c r="QW82" s="57">
        <f t="shared" si="590"/>
        <v>0</v>
      </c>
      <c r="QX82" s="57">
        <f t="shared" si="591"/>
        <v>0</v>
      </c>
      <c r="QY82" s="57">
        <f t="shared" si="592"/>
        <v>0</v>
      </c>
      <c r="QZ82" s="57">
        <f t="shared" si="593"/>
        <v>0</v>
      </c>
      <c r="RA82" s="57">
        <f t="shared" si="594"/>
        <v>0</v>
      </c>
      <c r="RB82" s="57">
        <f t="shared" si="595"/>
        <v>3.4695548865589357E-2</v>
      </c>
      <c r="RC82" s="57">
        <f t="shared" si="596"/>
        <v>3.4695548865589357E-2</v>
      </c>
      <c r="RD82" s="57">
        <f t="shared" si="597"/>
        <v>0</v>
      </c>
      <c r="RE82" s="57">
        <f t="shared" si="598"/>
        <v>0</v>
      </c>
      <c r="RF82" s="57">
        <f t="shared" si="599"/>
        <v>0</v>
      </c>
      <c r="RG82" s="57">
        <f t="shared" si="600"/>
        <v>0</v>
      </c>
      <c r="RH82" s="57">
        <f t="shared" si="601"/>
        <v>0</v>
      </c>
      <c r="RI82" s="57">
        <f t="shared" si="602"/>
        <v>0</v>
      </c>
      <c r="RJ82" s="57">
        <f t="shared" si="603"/>
        <v>0</v>
      </c>
      <c r="RK82" s="57">
        <f t="shared" si="604"/>
        <v>0</v>
      </c>
      <c r="RL82" s="61">
        <f t="shared" si="770"/>
        <v>2.9600000000000017</v>
      </c>
      <c r="RM82" s="2">
        <f>IF(AND(LO82&gt;=LO$6*'Drive Train'!$AA$52,LO82&lt;=LO$6*'Drive Train'!$AA$53,KS82=0,JW82=0,EU82&gt;0),$C$17,0)</f>
        <v>0</v>
      </c>
      <c r="RN82" s="2">
        <f>IF(AND(LP82&gt;=LP$6*'Drive Train'!$AA$52,LP82&lt;=LP$6*'Drive Train'!$AA$53,KT82=0,JX82=0,EV82&gt;0),$C$17,0)</f>
        <v>0</v>
      </c>
      <c r="RO82" s="2">
        <f>IF(AND(LQ82&gt;=LQ$6*'Drive Train'!$AA$52,LQ82&lt;=LQ$6*'Drive Train'!$AA$53,KU82=0,JY82=0,EW82&gt;0),$C$17,0)</f>
        <v>0</v>
      </c>
      <c r="RP82" s="2">
        <f>IF(AND(LR82&gt;=LR$6*'Drive Train'!$AA$52,LR82&lt;=LR$6*'Drive Train'!$AA$53,KV82=0,JZ82=0,EX82&gt;0),$C$17,0)</f>
        <v>0</v>
      </c>
      <c r="RQ82" s="2">
        <f>IF(AND(LS82&gt;=LS$6*'Drive Train'!$AA$52,LS82&lt;=LS$6*'Drive Train'!$AA$53,KW82=0,KA82=0,EY82&gt;0),$C$17,0)</f>
        <v>0</v>
      </c>
      <c r="RR82" s="2">
        <f>IF(AND(LT82&gt;=LT$6*'Drive Train'!$AA$52,LT82&lt;=LT$6*'Drive Train'!$AA$53,KX82=0,KB82=0,EZ82&gt;0),$C$17,0)</f>
        <v>0</v>
      </c>
      <c r="RS82" s="2">
        <f>IF(AND(LU82&gt;=LU$6*'Drive Train'!$AA$52,LU82&lt;=LU$6*'Drive Train'!$AA$53,KY82=0,KC82=0,FA82&gt;0),$C$17,0)</f>
        <v>0</v>
      </c>
      <c r="RT82" s="2">
        <f>IF(AND(LV82&gt;=LV$6*'Drive Train'!$AA$52,LV82&lt;=LV$6*'Drive Train'!$AA$53,KZ82=0,KD82=0,FB82&gt;0),$C$17,0)</f>
        <v>0</v>
      </c>
      <c r="RU82" s="2">
        <f>IF(AND(LW82&gt;=LW$6*'Drive Train'!$AA$52,LW82&lt;=LW$6*'Drive Train'!$AA$53,LA82=0,KE82=0,FC82&gt;0),$C$17,0)</f>
        <v>0</v>
      </c>
      <c r="RV82" s="2">
        <f>IF(AND(LX82&gt;=LX$6*'Drive Train'!$AA$52,LX82&lt;=LX$6*'Drive Train'!$AA$53,LB82=0,KF82=0,FD82&gt;0),$C$17,0)</f>
        <v>0</v>
      </c>
      <c r="RW82" s="2">
        <f>IF(AND(LY82&gt;=LY$6*'Drive Train'!$AA$52,LY82&lt;=LY$6*'Drive Train'!$AA$53,LC82=0,KG82=0,FE82&gt;0),$C$17,0)</f>
        <v>0</v>
      </c>
      <c r="RX82" s="2">
        <f>IF(AND(LZ82&gt;=LZ$6*'Drive Train'!$AA$52,LZ82&lt;=LZ$6*'Drive Train'!$AA$53,LD82=0,KH82=0,FF82&gt;0),$C$17,0)</f>
        <v>0</v>
      </c>
      <c r="RY82" s="2">
        <f>IF(AND(MA82&gt;=MA$6*'Drive Train'!$AA$52,MA82&lt;=MA$6*'Drive Train'!$AA$53,LE82=0,KI82=0,FG82&gt;0),$C$17,0)</f>
        <v>0</v>
      </c>
      <c r="RZ82" s="2">
        <f>IF(AND(MB82&gt;=MB$6*'Drive Train'!$AA$52,MB82&lt;=MB$6*'Drive Train'!$AA$53,LF82=0,KJ82=0,FH82&gt;0),$C$17,0)</f>
        <v>0</v>
      </c>
      <c r="SA82" s="2">
        <f>IF(AND(MC82&gt;=MC$6*'Drive Train'!$AA$52,MC82&lt;=MC$6*'Drive Train'!$AA$53,LG82=0,KK82=0,FI82&gt;0),$C$17,0)</f>
        <v>0</v>
      </c>
      <c r="SB82" s="2">
        <f>IF(AND(MD82&gt;=MD$6*'Drive Train'!$AA$52,MD82&lt;=MD$6*'Drive Train'!$AA$53,LH82=0,KL82=0,FJ82&gt;0),$C$17,0)</f>
        <v>0</v>
      </c>
      <c r="SC82" s="2">
        <f>IF(AND(ME82&gt;=ME$6*'Drive Train'!$AA$52,ME82&lt;=ME$6*'Drive Train'!$AA$53,LI82=0,KM82=0,FK82&gt;0),$C$17,0)</f>
        <v>0</v>
      </c>
      <c r="SD82" s="2">
        <f>IF(AND(MF82&gt;=MF$6*'Drive Train'!$AA$52,MF82&lt;=MF$6*'Drive Train'!$AA$53,LJ82=0,KN82=0,FL82&gt;0),$C$17,0)</f>
        <v>0</v>
      </c>
      <c r="SE82" s="2">
        <f>IF(AND(MG82&gt;=MG$6*'Drive Train'!$AA$52,MG82&lt;=MG$6*'Drive Train'!$AA$53,LK82=0,KO82=0,FM82&gt;0),$C$17,0)</f>
        <v>0</v>
      </c>
      <c r="SF82" s="2">
        <f>IF(AND(MH82&gt;=MH$6*'Drive Train'!$AA$52,MH82&lt;=MH$6*'Drive Train'!$AA$53,LL82=0,KP82=0,FN82&gt;0),$C$17,0)</f>
        <v>0</v>
      </c>
      <c r="SG82" s="2">
        <f>IF(AND(MI82&gt;=MI$6*'Drive Train'!$AA$52,MI82&lt;=MI$6*'Drive Train'!$AA$53,LM82=0,KQ82=0,FO82&gt;0),$C$17,0)</f>
        <v>0</v>
      </c>
      <c r="SH82" s="61">
        <f t="shared" si="771"/>
        <v>2.9600000000000017</v>
      </c>
      <c r="SI82" s="2">
        <f>IF(AND(EU82&lt;0,KS82=0,LO82&gt;=LO$6*'Drive Train'!$AA$52,LO82&lt;=LO$6*'Drive Train'!$AA$53,OY82=1,JW82=0),$C$17,0)</f>
        <v>0</v>
      </c>
      <c r="SJ82" s="2">
        <f>IF(AND(EV82&lt;0,KT82=0,LP82&gt;=LP$6*'Drive Train'!$AA$52,LP82&lt;=LP$6*'Drive Train'!$AA$53,OZ82=1,JX82=0),$C$17,0)</f>
        <v>0.04</v>
      </c>
      <c r="SK82" s="2">
        <f>IF(AND(EW82&lt;0,KU82=0,LQ82&gt;=LQ$6*'Drive Train'!$AA$52,LQ82&lt;=LQ$6*'Drive Train'!$AA$53,PA82=1,JY82=0),$C$17,0)</f>
        <v>0.04</v>
      </c>
      <c r="SL82" s="2">
        <f>IF(AND(EX82&lt;0,KV82=0,LR82&gt;=LR$6*'Drive Train'!$AA$52,LR82&lt;=LR$6*'Drive Train'!$AA$53,PB82=1,JZ82=0),$C$17,0)</f>
        <v>0</v>
      </c>
      <c r="SM82" s="2">
        <f>IF(AND(EY82&lt;0,KW82=0,LS82&gt;=LS$6*'Drive Train'!$AA$52,LS82&lt;=LS$6*'Drive Train'!$AA$53,PC82=1,KA82=0),$C$17,0)</f>
        <v>0</v>
      </c>
      <c r="SN82" s="2">
        <f>IF(AND(EZ82&lt;0,KX82=0,LT82&gt;=LT$6*'Drive Train'!$AA$52,LT82&lt;=LT$6*'Drive Train'!$AA$53,PD82=1,KB82=0),$C$17,0)</f>
        <v>0</v>
      </c>
      <c r="SO82" s="2">
        <f>IF(AND(FA82&lt;0,KY82=0,LU82&gt;=LU$6*'Drive Train'!$AA$52,LU82&lt;=LU$6*'Drive Train'!$AA$53,PE82=1,KC82=0),$C$17,0)</f>
        <v>0</v>
      </c>
      <c r="SP82" s="2">
        <f>IF(AND(FB82&lt;0,KZ82=0,LV82&gt;=LV$6*'Drive Train'!$AA$52,LV82&lt;=LV$6*'Drive Train'!$AA$53,PF82=1,KD82=0),$C$17,0)</f>
        <v>0</v>
      </c>
      <c r="SQ82" s="2">
        <f>IF(AND(FC82&lt;0,LA82=0,LW82&gt;=LW$6*'Drive Train'!$AA$52,LW82&lt;=LW$6*'Drive Train'!$AA$53,PG82=1,KE82=0),$C$17,0)</f>
        <v>0</v>
      </c>
      <c r="SR82" s="2">
        <f>IF(AND(FD82&lt;0,LB82=0,LX82&gt;=LX$6*'Drive Train'!$AA$52,LX82&lt;=LX$6*'Drive Train'!$AA$53,PH82=1,KF82=0),$C$17,0)</f>
        <v>0</v>
      </c>
      <c r="SS82" s="2">
        <f>IF(AND(FE82&lt;0,LC82=0,LY82&gt;=LY$6*'Drive Train'!$AA$52,LY82&lt;=LY$6*'Drive Train'!$AA$53,PI82=1,KG82=0),$C$17,0)</f>
        <v>0</v>
      </c>
      <c r="ST82" s="2">
        <f>IF(AND(FF82&lt;0,LD82=0,LZ82&gt;=LZ$6*'Drive Train'!$AA$52,LZ82&lt;=LZ$6*'Drive Train'!$AA$53,PJ82=1,KH82=0),$C$17,0)</f>
        <v>0</v>
      </c>
      <c r="SU82" s="2">
        <f>IF(AND(FG82&lt;0,LE82=0,MA82&gt;=MA$6*'Drive Train'!$AA$52,MA82&lt;=MA$6*'Drive Train'!$AA$53,PK82=1,KI82=0),$C$17,0)</f>
        <v>0</v>
      </c>
      <c r="SV82" s="2">
        <f>IF(AND(FH82&lt;0,LF82=0,MB82&gt;=MB$6*'Drive Train'!$AA$52,MB82&lt;=MB$6*'Drive Train'!$AA$53,PL82=1,KJ82=0),$C$17,0)</f>
        <v>0</v>
      </c>
      <c r="SW82" s="2">
        <f>IF(AND(FI82&lt;0,LG82=0,MC82&gt;=MC$6*'Drive Train'!$AA$52,MC82&lt;=MC$6*'Drive Train'!$AA$53,PM82=1,KK82=0),$C$17,0)</f>
        <v>0</v>
      </c>
      <c r="SX82" s="2">
        <f>IF(AND(FJ82&lt;0,LH82=0,MD82&gt;=MD$6*'Drive Train'!$AA$52,MD82&lt;=MD$6*'Drive Train'!$AA$53,PN82=1,KL82=0),$C$17,0)</f>
        <v>0</v>
      </c>
      <c r="SY82" s="2">
        <f>IF(AND(FK82&lt;0,LI82=0,ME82&gt;=ME$6*'Drive Train'!$AA$52,ME82&lt;=ME$6*'Drive Train'!$AA$53,PO82=1,KM82=0),$C$17,0)</f>
        <v>0</v>
      </c>
      <c r="SZ82" s="2">
        <f>IF(AND(FL82&lt;0,LJ82=0,MF82&gt;=MF$6*'Drive Train'!$AA$52,MF82&lt;=MF$6*'Drive Train'!$AA$53,PP82=1,KN82=0),$C$17,0)</f>
        <v>0</v>
      </c>
      <c r="TA82" s="2">
        <f>IF(AND(FM82&lt;0,LK82=0,MG82&gt;=MG$6*'Drive Train'!$AA$52,MG82&lt;=MG$6*'Drive Train'!$AA$53,PQ82=1,KO82=0),$C$17,0)</f>
        <v>0</v>
      </c>
      <c r="TB82" s="2">
        <f>IF(AND(FN82&lt;0,LL82=0,MH82&gt;=MH$6*'Drive Train'!$AA$52,MH82&lt;=MH$6*'Drive Train'!$AA$53,PR82=1,KP82=0),$C$17,0)</f>
        <v>0</v>
      </c>
      <c r="TC82" s="2">
        <f>IF(AND(FO82&lt;0,LM82=0,MI82&gt;=MI$6*'Drive Train'!$AA$52,MI82&lt;=MI$6*'Drive Train'!$AA$53,PS82=1,KQ82=0),$C$17,0)</f>
        <v>0</v>
      </c>
      <c r="TD82" s="144">
        <f t="shared" si="772"/>
        <v>2.9600000000000017</v>
      </c>
    </row>
    <row r="83" spans="2:524" x14ac:dyDescent="0.2">
      <c r="C83" s="3" t="str">
        <f>C58</f>
        <v>Max Voltage (V)</v>
      </c>
      <c r="E83" s="17">
        <f>E58</f>
        <v>12.4</v>
      </c>
      <c r="F83" s="18">
        <f>NR6</f>
        <v>12.4</v>
      </c>
      <c r="G83" s="18">
        <f t="shared" ref="G83:O83" si="817">NS6</f>
        <v>12.4</v>
      </c>
      <c r="H83" s="18">
        <f t="shared" si="817"/>
        <v>12.4</v>
      </c>
      <c r="I83" s="18">
        <f t="shared" si="817"/>
        <v>12.4</v>
      </c>
      <c r="J83" s="18">
        <f t="shared" si="817"/>
        <v>12.4</v>
      </c>
      <c r="K83" s="18">
        <f t="shared" si="817"/>
        <v>12.4</v>
      </c>
      <c r="L83" s="18">
        <f t="shared" si="817"/>
        <v>12.4</v>
      </c>
      <c r="M83" s="18">
        <f t="shared" si="817"/>
        <v>12.4</v>
      </c>
      <c r="N83" s="18">
        <f t="shared" si="817"/>
        <v>12.4</v>
      </c>
      <c r="O83" s="18">
        <f t="shared" si="817"/>
        <v>12.4</v>
      </c>
      <c r="R83" s="63">
        <f t="shared" si="605"/>
        <v>3.0000000000000018</v>
      </c>
      <c r="S83" s="2">
        <f>NG83/'Drive Train'!$F$35</f>
        <v>0</v>
      </c>
      <c r="T83" s="2">
        <f>NH83/'Drive Train'!$F$35</f>
        <v>0</v>
      </c>
      <c r="U83" s="2">
        <f>NI83/'Drive Train'!$F$35</f>
        <v>0</v>
      </c>
      <c r="V83" s="2">
        <f>NJ83/'Drive Train'!$F$35</f>
        <v>0</v>
      </c>
      <c r="W83" s="2">
        <f>NK83/'Drive Train'!$F$35</f>
        <v>0</v>
      </c>
      <c r="X83" s="2">
        <f>NL83/'Drive Train'!$F$35</f>
        <v>0</v>
      </c>
      <c r="Y83" s="2">
        <f>NM83/'Drive Train'!$F$35</f>
        <v>0</v>
      </c>
      <c r="Z83" s="2">
        <f>NN83/'Drive Train'!$F$35</f>
        <v>0</v>
      </c>
      <c r="AA83" s="2">
        <f>NO83/'Drive Train'!$F$35</f>
        <v>0</v>
      </c>
      <c r="AB83" s="2">
        <f>NP83/'Drive Train'!$F$35</f>
        <v>0</v>
      </c>
      <c r="AC83" s="2">
        <f>NQ83/'Drive Train'!$F$35</f>
        <v>0</v>
      </c>
      <c r="AD83" s="2">
        <f>NR83/'Drive Train'!$F$35</f>
        <v>0</v>
      </c>
      <c r="AE83" s="2">
        <f>NS83/'Drive Train'!$F$35</f>
        <v>0</v>
      </c>
      <c r="AF83" s="2">
        <f>NT83/'Drive Train'!$F$35</f>
        <v>0</v>
      </c>
      <c r="AG83" s="2">
        <f>NU83/'Drive Train'!$F$35</f>
        <v>0</v>
      </c>
      <c r="AH83" s="2">
        <f>NV83/'Drive Train'!$F$35</f>
        <v>0</v>
      </c>
      <c r="AI83" s="2">
        <f>NW83/'Drive Train'!$F$35</f>
        <v>0</v>
      </c>
      <c r="AJ83" s="2">
        <f>NX83/'Drive Train'!$F$35</f>
        <v>0</v>
      </c>
      <c r="AK83" s="2">
        <f>NY83/'Drive Train'!$F$35</f>
        <v>0</v>
      </c>
      <c r="AL83" s="2">
        <f>NZ83/'Drive Train'!$F$35</f>
        <v>0</v>
      </c>
      <c r="AM83" s="2">
        <f>OA83/'Drive Train'!$F$35</f>
        <v>0</v>
      </c>
      <c r="AN83" s="61">
        <f t="shared" si="606"/>
        <v>3.0000000000000018</v>
      </c>
      <c r="AO83" s="46">
        <f>LO83*12*60/(PI() * 'Drive Train'!$F$15)/S$6*ABS(S83)</f>
        <v>0</v>
      </c>
      <c r="AP83" s="46">
        <f>LP83*12*60/(PI() * 'Drive Train'!$F$15)/T$6*ABS(T83)</f>
        <v>0</v>
      </c>
      <c r="AQ83" s="46">
        <f>LQ83*12*60/(PI() * 'Drive Train'!$F$15)/U$6*ABS(U83)</f>
        <v>0</v>
      </c>
      <c r="AR83" s="46">
        <f>LR83*12*60/(PI() * 'Drive Train'!$F$15)/V$6*ABS(V83)</f>
        <v>0</v>
      </c>
      <c r="AS83" s="46">
        <f>LS83*12*60/(PI() * 'Drive Train'!$F$15)/W$6*ABS(W83)</f>
        <v>0</v>
      </c>
      <c r="AT83" s="46">
        <f>LT83*12*60/(PI() * 'Drive Train'!$F$15)/X$6*ABS(X83)</f>
        <v>0</v>
      </c>
      <c r="AU83" s="46">
        <f>LU83*12*60/(PI() * 'Drive Train'!$F$15)/Y$6*ABS(Y83)</f>
        <v>0</v>
      </c>
      <c r="AV83" s="46">
        <f>LV83*12*60/(PI() * 'Drive Train'!$F$15)/Z$6*ABS(Z83)</f>
        <v>0</v>
      </c>
      <c r="AW83" s="46">
        <f>LW83*12*60/(PI() * 'Drive Train'!$F$15)/AA$6*ABS(AA83)</f>
        <v>0</v>
      </c>
      <c r="AX83" s="46">
        <f>LX83*12*60/(PI() * 'Drive Train'!$F$15)/AB$6*ABS(AB83)</f>
        <v>0</v>
      </c>
      <c r="AY83" s="46">
        <f>LY83*12*60/(PI() * 'Drive Train'!$F$15)/AC$6*ABS(AC83)</f>
        <v>0</v>
      </c>
      <c r="AZ83" s="46">
        <f>LZ83*12*60/(PI() * 'Drive Train'!$F$15)/AD$6*ABS(AD83)</f>
        <v>0</v>
      </c>
      <c r="BA83" s="46">
        <f>MA83*12*60/(PI() * 'Drive Train'!$F$15)/AE$6*ABS(AE83)</f>
        <v>0</v>
      </c>
      <c r="BB83" s="46">
        <f>MB83*12*60/(PI() * 'Drive Train'!$F$15)/AF$6*ABS(AF83)</f>
        <v>0</v>
      </c>
      <c r="BC83" s="46">
        <f>MC83*12*60/(PI() * 'Drive Train'!$F$15)/AG$6*ABS(AG83)</f>
        <v>0</v>
      </c>
      <c r="BD83" s="46">
        <f>MD83*12*60/(PI() * 'Drive Train'!$F$15)/AH$6*ABS(AH83)</f>
        <v>0</v>
      </c>
      <c r="BE83" s="46">
        <f>ME83*12*60/(PI() * 'Drive Train'!$F$15)/AI$6*ABS(AI83)</f>
        <v>0</v>
      </c>
      <c r="BF83" s="46">
        <f>MF83*12*60/(PI() * 'Drive Train'!$F$15)/AJ$6*ABS(AJ83)</f>
        <v>0</v>
      </c>
      <c r="BG83" s="46">
        <f>MG83*12*60/(PI() * 'Drive Train'!$F$15)/AK$6*ABS(AK83)</f>
        <v>0</v>
      </c>
      <c r="BH83" s="46">
        <f>MH83*12*60/(PI() * 'Drive Train'!$F$15)/AL$6*ABS(AL83)</f>
        <v>0</v>
      </c>
      <c r="BI83" s="46">
        <f>MI83*12*60/(PI() * 'Drive Train'!$F$15)/AM$6*ABS(AM83)</f>
        <v>0</v>
      </c>
      <c r="BJ83" s="61">
        <f t="shared" si="538"/>
        <v>3.0000000000000018</v>
      </c>
      <c r="BK83" s="2">
        <f>IF(OR(KS82=1,AND($C$37=Motors!$C$32,OY82=1)),0,IF(NG83=0,-(CG82+$C$15)/($C$14-$C$15)*$C$12,($C$11*S83-AO83)/($C$11*S83)*$C$12*S83))</f>
        <v>0</v>
      </c>
      <c r="BL83" s="2">
        <f>IF(OR(KT82=1,AND($C$37=Motors!$C$32,OZ82=1)),0,IF(NH83=0,-(CH82+$C$15)/($C$14-$C$15)*$C$12,($C$11*T83-AP83)/($C$11*T83)*$C$12*T83))</f>
        <v>0</v>
      </c>
      <c r="BM83" s="2">
        <f>IF(OR(KU82=1,AND($C$37=Motors!$C$32,PA82=1)),0,IF(NI83=0,-(CI82+$C$15)/($C$14-$C$15)*$C$12,($C$11*U83-AQ83)/($C$11*U83)*$C$12*U83))</f>
        <v>0</v>
      </c>
      <c r="BN83" s="2">
        <f>IF(OR(KV82=1,AND($C$37=Motors!$C$32,PB82=1)),0,IF(NJ83=0,-(CJ82+$C$15)/($C$14-$C$15)*$C$12,($C$11*V83-AR83)/($C$11*V83)*$C$12*V83))</f>
        <v>0</v>
      </c>
      <c r="BO83" s="2">
        <f>IF(OR(KW82=1,AND($C$37=Motors!$C$32,PC82=1)),0,IF(NK83=0,-(CK82+$C$15)/($C$14-$C$15)*$C$12,($C$11*W83-AS83)/($C$11*W83)*$C$12*W83))</f>
        <v>0</v>
      </c>
      <c r="BP83" s="2">
        <f>IF(OR(KX82=1,AND($C$37=Motors!$C$32,PD82=1)),0,IF(NL83=0,-(CL82+$C$15)/($C$14-$C$15)*$C$12,($C$11*X83-AT83)/($C$11*X83)*$C$12*X83))</f>
        <v>0</v>
      </c>
      <c r="BQ83" s="2">
        <f>IF(OR(KY82=1,AND($C$37=Motors!$C$32,PE82=1)),0,IF(NM83=0,-(CM82+$C$15)/($C$14-$C$15)*$C$12,($C$11*Y83-AU83)/($C$11*Y83)*$C$12*Y83))</f>
        <v>0</v>
      </c>
      <c r="BR83" s="2">
        <f>IF(OR(KZ82=1,AND($C$37=Motors!$C$32,PF82=1)),0,IF(NN83=0,-(CN82+$C$15)/($C$14-$C$15)*$C$12,($C$11*Z83-AV83)/($C$11*Z83)*$C$12*Z83))</f>
        <v>0</v>
      </c>
      <c r="BS83" s="2">
        <f>IF(OR(LA82=1,AND($C$37=Motors!$C$32,PG82=1)),0,IF(NO83=0,-(CO82+$C$15)/($C$14-$C$15)*$C$12,($C$11*AA83-AW83)/($C$11*AA83)*$C$12*AA83))</f>
        <v>0</v>
      </c>
      <c r="BT83" s="2">
        <f>IF(OR(LB82=1,AND($C$37=Motors!$C$32,PH82=1)),0,IF(NP83=0,-(CP82+$C$15)/($C$14-$C$15)*$C$12,($C$11*AB83-AX83)/($C$11*AB83)*$C$12*AB83))</f>
        <v>0</v>
      </c>
      <c r="BU83" s="2">
        <f>IF(OR(LC82=1,AND($C$37=Motors!$C$32,PI82=1)),0,IF(NQ83=0,-(CQ82+$C$15)/($C$14-$C$15)*$C$12,($C$11*AC83-AY83)/($C$11*AC83)*$C$12*AC83))</f>
        <v>0</v>
      </c>
      <c r="BV83" s="2">
        <f>IF(OR(LD82=1,AND($C$37=Motors!$C$32,PJ82=1)),0,IF(NR83=0,-(CR82+$C$15)/($C$14-$C$15)*$C$12,($C$11*AD83-AZ83)/($C$11*AD83)*$C$12*AD83))</f>
        <v>0</v>
      </c>
      <c r="BW83" s="2">
        <f>IF(OR(LE82=1,AND($C$37=Motors!$C$32,PK82=1)),0,IF(NS83=0,-(CS82+$C$15)/($C$14-$C$15)*$C$12,($C$11*AE83-BA83)/($C$11*AE83)*$C$12*AE83))</f>
        <v>0</v>
      </c>
      <c r="BX83" s="2">
        <f>IF(OR(LF82=1,AND($C$37=Motors!$C$32,PL82=1)),0,IF(NT83=0,-(CT82+$C$15)/($C$14-$C$15)*$C$12,($C$11*AF83-BB83)/($C$11*AF83)*$C$12*AF83))</f>
        <v>0</v>
      </c>
      <c r="BY83" s="2">
        <f>IF(OR(LG82=1,AND($C$37=Motors!$C$32,PM82=1)),0,IF(NU83=0,-(CU82+$C$15)/($C$14-$C$15)*$C$12,($C$11*AG83-BC83)/($C$11*AG83)*$C$12*AG83))</f>
        <v>0</v>
      </c>
      <c r="BZ83" s="2">
        <f>IF(OR(LH82=1,AND($C$37=Motors!$C$32,PN82=1)),0,IF(NV83=0,-(CV82+$C$15)/($C$14-$C$15)*$C$12,($C$11*AH83-BD83)/($C$11*AH83)*$C$12*AH83))</f>
        <v>0</v>
      </c>
      <c r="CA83" s="2">
        <f>IF(OR(LI82=1,AND($C$37=Motors!$C$32,PO82=1)),0,IF(NW83=0,-(CW82+$C$15)/($C$14-$C$15)*$C$12,($C$11*AI83-BE83)/($C$11*AI83)*$C$12*AI83))</f>
        <v>0</v>
      </c>
      <c r="CB83" s="2">
        <f>IF(OR(LJ82=1,AND($C$37=Motors!$C$32,PP82=1)),0,IF(NX83=0,-(CX82+$C$15)/($C$14-$C$15)*$C$12,($C$11*AJ83-BF83)/($C$11*AJ83)*$C$12*AJ83))</f>
        <v>0</v>
      </c>
      <c r="CC83" s="2">
        <f>IF(OR(LK82=1,AND($C$37=Motors!$C$32,PQ82=1)),0,IF(NY83=0,-(CY82+$C$15)/($C$14-$C$15)*$C$12,($C$11*AK83-BG83)/($C$11*AK83)*$C$12*AK83))</f>
        <v>0</v>
      </c>
      <c r="CD83" s="2">
        <f>IF(OR(LL82=1,AND($C$37=Motors!$C$32,PR82=1)),0,IF(NZ83=0,-(CZ82+$C$15)/($C$14-$C$15)*$C$12,($C$11*AL83-BH83)/($C$11*AL83)*$C$12*AL83))</f>
        <v>0</v>
      </c>
      <c r="CE83" s="2">
        <f>IF(OR(LM82=1,AND($C$37=Motors!$C$32,PS82=1)),0,IF(OA83=0,-(DA82+$C$15)/($C$14-$C$15)*$C$12,($C$11*AM83-BI83)/($C$11*AM83)*$C$12*AM83))</f>
        <v>0</v>
      </c>
      <c r="CF83" s="61">
        <f t="shared" si="539"/>
        <v>3.0000000000000018</v>
      </c>
      <c r="CG83" s="57">
        <f>IF(AND(KS82=1,OY82=1),0,ABS(BK83/$C$12*($C$14-$C$15)+$C$15) *'Drive Train'!$AA$49 + CG82*(1-'Drive Train'!$AA$49))</f>
        <v>0</v>
      </c>
      <c r="CH83" s="57">
        <f>IF(AND(KT82=1,OZ82=1),0,ABS(BL83/$C$12*($C$14-$C$15)+$C$15) *'Drive Train'!$AA$49 + CH82*(1-'Drive Train'!$AA$49))</f>
        <v>2.7495000000000003</v>
      </c>
      <c r="CI83" s="57">
        <f>IF(AND(KU82=1,PA82=1),0,ABS(BM83/$C$12*($C$14-$C$15)+$C$15) *'Drive Train'!$AA$49 + CI82*(1-'Drive Train'!$AA$49))</f>
        <v>2.7495000000000003</v>
      </c>
      <c r="CJ83" s="57">
        <f>IF(AND(KV82=1,PB82=1),0,ABS(BN83/$C$12*($C$14-$C$15)+$C$15) *'Drive Train'!$AA$49 + CJ82*(1-'Drive Train'!$AA$49))</f>
        <v>2.7495000000000003</v>
      </c>
      <c r="CK83" s="57">
        <f>IF(AND(KW82=1,PC82=1),0,ABS(BO83/$C$12*($C$14-$C$15)+$C$15) *'Drive Train'!$AA$49 + CK82*(1-'Drive Train'!$AA$49))</f>
        <v>2.7495000000000003</v>
      </c>
      <c r="CL83" s="57">
        <f>IF(AND(KX82=1,PD82=1),0,ABS(BP83/$C$12*($C$14-$C$15)+$C$15) *'Drive Train'!$AA$49 + CL82*(1-'Drive Train'!$AA$49))</f>
        <v>2.7495000000000003</v>
      </c>
      <c r="CM83" s="57">
        <f>IF(AND(KY82=1,PE82=1),0,ABS(BQ83/$C$12*($C$14-$C$15)+$C$15) *'Drive Train'!$AA$49 + CM82*(1-'Drive Train'!$AA$49))</f>
        <v>0</v>
      </c>
      <c r="CN83" s="57">
        <f>IF(AND(KZ82=1,PF82=1),0,ABS(BR83/$C$12*($C$14-$C$15)+$C$15) *'Drive Train'!$AA$49 + CN82*(1-'Drive Train'!$AA$49))</f>
        <v>0</v>
      </c>
      <c r="CO83" s="57">
        <f>IF(AND(LA82=1,PG82=1),0,ABS(BS83/$C$12*($C$14-$C$15)+$C$15) *'Drive Train'!$AA$49 + CO82*(1-'Drive Train'!$AA$49))</f>
        <v>0</v>
      </c>
      <c r="CP83" s="57">
        <f>IF(AND(LB82=1,PH82=1),0,ABS(BT83/$C$12*($C$14-$C$15)+$C$15) *'Drive Train'!$AA$49 + CP82*(1-'Drive Train'!$AA$49))</f>
        <v>0</v>
      </c>
      <c r="CQ83" s="57">
        <f>IF(AND(LC82=1,PI82=1),0,ABS(BU83/$C$12*($C$14-$C$15)+$C$15) *'Drive Train'!$AA$49 + CQ82*(1-'Drive Train'!$AA$49))</f>
        <v>0</v>
      </c>
      <c r="CR83" s="57">
        <f>IF(AND(LD82=1,PJ82=1),0,ABS(BV83/$C$12*($C$14-$C$15)+$C$15) *'Drive Train'!$AA$49 + CR82*(1-'Drive Train'!$AA$49))</f>
        <v>2.7495000000000003</v>
      </c>
      <c r="CS83" s="57">
        <f>IF(AND(LE82=1,PK82=1),0,ABS(BW83/$C$12*($C$14-$C$15)+$C$15) *'Drive Train'!$AA$49 + CS82*(1-'Drive Train'!$AA$49))</f>
        <v>2.7495000000000003</v>
      </c>
      <c r="CT83" s="57">
        <f>IF(AND(LF82=1,PL82=1),0,ABS(BX83/$C$12*($C$14-$C$15)+$C$15) *'Drive Train'!$AA$49 + CT82*(1-'Drive Train'!$AA$49))</f>
        <v>0</v>
      </c>
      <c r="CU83" s="57">
        <f>IF(AND(LG82=1,PM82=1),0,ABS(BY83/$C$12*($C$14-$C$15)+$C$15) *'Drive Train'!$AA$49 + CU82*(1-'Drive Train'!$AA$49))</f>
        <v>0</v>
      </c>
      <c r="CV83" s="57">
        <f>IF(AND(LH82=1,PN82=1),0,ABS(BZ83/$C$12*($C$14-$C$15)+$C$15) *'Drive Train'!$AA$49 + CV82*(1-'Drive Train'!$AA$49))</f>
        <v>0</v>
      </c>
      <c r="CW83" s="57">
        <f>IF(AND(LI82=1,PO82=1),0,ABS(CA83/$C$12*($C$14-$C$15)+$C$15) *'Drive Train'!$AA$49 + CW82*(1-'Drive Train'!$AA$49))</f>
        <v>0</v>
      </c>
      <c r="CX83" s="57">
        <f>IF(AND(LJ82=1,PP82=1),0,ABS(CB83/$C$12*($C$14-$C$15)+$C$15) *'Drive Train'!$AA$49 + CX82*(1-'Drive Train'!$AA$49))</f>
        <v>0</v>
      </c>
      <c r="CY83" s="57">
        <f>IF(AND(LK82=1,PQ82=1),0,ABS(CC83/$C$12*($C$14-$C$15)+$C$15) *'Drive Train'!$AA$49 + CY82*(1-'Drive Train'!$AA$49))</f>
        <v>0</v>
      </c>
      <c r="CZ83" s="57">
        <f>IF(AND(LL82=1,PR82=1),0,ABS(CD83/$C$12*($C$14-$C$15)+$C$15) *'Drive Train'!$AA$49 + CZ82*(1-'Drive Train'!$AA$49))</f>
        <v>0</v>
      </c>
      <c r="DA83" s="57">
        <f>IF(AND(LM82=1,PS82=1),0,ABS(CE83/$C$12*($C$14-$C$15)+$C$15) *'Drive Train'!$AA$49 + DA82*(1-'Drive Train'!$AA$49))</f>
        <v>0</v>
      </c>
      <c r="DB83" s="61">
        <f t="shared" si="607"/>
        <v>3.0000000000000018</v>
      </c>
      <c r="DC83" s="57">
        <f t="shared" si="540"/>
        <v>0</v>
      </c>
      <c r="DD83" s="57">
        <f t="shared" si="541"/>
        <v>2.7495000000000003</v>
      </c>
      <c r="DE83" s="57">
        <f t="shared" si="542"/>
        <v>2.7495000000000003</v>
      </c>
      <c r="DF83" s="57">
        <f t="shared" si="543"/>
        <v>2.7495000000000003</v>
      </c>
      <c r="DG83" s="57">
        <f t="shared" si="544"/>
        <v>2.7495000000000003</v>
      </c>
      <c r="DH83" s="57">
        <f t="shared" si="545"/>
        <v>2.7495000000000003</v>
      </c>
      <c r="DI83" s="57">
        <f t="shared" si="546"/>
        <v>0</v>
      </c>
      <c r="DJ83" s="57">
        <f t="shared" si="547"/>
        <v>0</v>
      </c>
      <c r="DK83" s="57">
        <f t="shared" si="548"/>
        <v>0</v>
      </c>
      <c r="DL83" s="57">
        <f t="shared" si="549"/>
        <v>0</v>
      </c>
      <c r="DM83" s="57">
        <f t="shared" si="550"/>
        <v>0</v>
      </c>
      <c r="DN83" s="57">
        <f t="shared" si="551"/>
        <v>2.7495000000000003</v>
      </c>
      <c r="DO83" s="57">
        <f t="shared" si="552"/>
        <v>2.7495000000000003</v>
      </c>
      <c r="DP83" s="57">
        <f t="shared" si="553"/>
        <v>0</v>
      </c>
      <c r="DQ83" s="57">
        <f t="shared" si="554"/>
        <v>0</v>
      </c>
      <c r="DR83" s="57">
        <f t="shared" si="555"/>
        <v>0</v>
      </c>
      <c r="DS83" s="57">
        <f t="shared" si="556"/>
        <v>0</v>
      </c>
      <c r="DT83" s="57">
        <f t="shared" si="557"/>
        <v>0</v>
      </c>
      <c r="DU83" s="57">
        <f t="shared" si="558"/>
        <v>0</v>
      </c>
      <c r="DV83" s="57">
        <f t="shared" si="559"/>
        <v>0</v>
      </c>
      <c r="DW83" s="57">
        <f t="shared" si="560"/>
        <v>0</v>
      </c>
      <c r="DX83" s="61">
        <f t="shared" si="608"/>
        <v>3.0000000000000018</v>
      </c>
      <c r="DY83" s="2">
        <f>IF(OY83=0,($C$23/0.4536*IF(ISNA(MK82),'Drive Train'!$F$16,'Drive Train'!$F$17)*4.448*$C$24*S$6)*SIGN(BK83),BK83)</f>
        <v>0</v>
      </c>
      <c r="DZ83" s="2">
        <f>IF(OZ83=0,($C$23/0.4536*IF(ISNA(ML82),'Drive Train'!$F$16,'Drive Train'!$F$17)*4.448*$C$24*$C$21*T$6)*SIGN(BL83),BL83)</f>
        <v>0</v>
      </c>
      <c r="EA83" s="2">
        <f>IF(PA83=0,($C$23/0.4536*IF(ISNA(MM82),'Drive Train'!$F$16,'Drive Train'!$F$17)*4.448*$C$24*$C$21*U$6)*SIGN(BM83),BM83)</f>
        <v>0</v>
      </c>
      <c r="EB83" s="2">
        <f>IF(PB83=0,($C$23/0.4536*IF(ISNA(MN82),'Drive Train'!$F$16,'Drive Train'!$F$17)*4.448*$C$24*$C$21*V$6)*SIGN(BN83),BN83)</f>
        <v>0</v>
      </c>
      <c r="EC83" s="2">
        <f>IF(PC83=0,($C$23/0.4536*IF(ISNA(MO82),'Drive Train'!$F$16,'Drive Train'!$F$17)*4.448*$C$24*$C$21*W$6)*SIGN(BO83),BO83)</f>
        <v>0</v>
      </c>
      <c r="ED83" s="2">
        <f>IF(PD83=0,($C$23/0.4536*IF(ISNA(MP82),'Drive Train'!$F$16,'Drive Train'!$F$17)*4.448*$C$24*$C$21*X$6)*SIGN(BP83),BP83)</f>
        <v>0</v>
      </c>
      <c r="EE83" s="2">
        <f>IF(PE83=0,($C$23/0.4536*IF(ISNA(MQ82),'Drive Train'!$F$16,'Drive Train'!$F$17)*4.448*$C$24*$C$21*Y$6)*SIGN(BQ83),BQ83)</f>
        <v>0</v>
      </c>
      <c r="EF83" s="2">
        <f>IF(PF83=0,($C$23/0.4536*IF(ISNA(MR82),'Drive Train'!$F$16,'Drive Train'!$F$17)*4.448*$C$24*$C$21*Z$6)*SIGN(BR83),BR83)</f>
        <v>0</v>
      </c>
      <c r="EG83" s="2">
        <f>IF(PG83=0,($C$23/0.4536*IF(ISNA(MS82),'Drive Train'!$F$16,'Drive Train'!$F$17)*4.448*$C$24*$C$21*AA$6)*SIGN(BS83),BS83)</f>
        <v>0</v>
      </c>
      <c r="EH83" s="2">
        <f>IF(PH83=0,($C$23/0.4536*IF(ISNA(MT82),'Drive Train'!$F$16,'Drive Train'!$F$17)*4.448*$C$24*$C$21*AB$6)*SIGN(BT83),BT83)</f>
        <v>0</v>
      </c>
      <c r="EI83" s="2">
        <f>IF(PI83=0,($C$23/0.4536*IF(ISNA(MU82),'Drive Train'!$F$16,'Drive Train'!$F$17)*4.448*$C$24*$C$21*AC$6)*SIGN(BU83),BU83)</f>
        <v>0</v>
      </c>
      <c r="EJ83" s="2">
        <f>IF(PJ83=0,($C$23/0.4536*IF(ISNA(MV82),'Drive Train'!$F$16,'Drive Train'!$F$17)*4.448*$C$24*$C$21*AD$6)*SIGN(BV83),BV83)</f>
        <v>0</v>
      </c>
      <c r="EK83" s="2">
        <f>IF(PK83=0,($C$23/0.4536*IF(ISNA(MW82),'Drive Train'!$F$16,'Drive Train'!$F$17)*4.448*$C$24*$C$21*AE$6)*SIGN(BW83),BW83)</f>
        <v>0</v>
      </c>
      <c r="EL83" s="2">
        <f>IF(PL83=0,($C$23/0.4536*IF(ISNA(MX82),'Drive Train'!$F$16,'Drive Train'!$F$17)*4.448*$C$24*$C$21*AF$6)*SIGN(BX83),BX83)</f>
        <v>0</v>
      </c>
      <c r="EM83" s="2">
        <f>IF(PM83=0,($C$23/0.4536*IF(ISNA(MY82),'Drive Train'!$F$16,'Drive Train'!$F$17)*4.448*$C$24*$C$21*AG$6)*SIGN(BY83),BY83)</f>
        <v>0</v>
      </c>
      <c r="EN83" s="2">
        <f>IF(PN83=0,($C$23/0.4536*IF(ISNA(MZ82),'Drive Train'!$F$16,'Drive Train'!$F$17)*4.448*$C$24*$C$21*AH$6)*SIGN(BZ83),BZ83)</f>
        <v>0</v>
      </c>
      <c r="EO83" s="2">
        <f>IF(PO83=0,($C$23/0.4536*IF(ISNA(NA82),'Drive Train'!$F$16,'Drive Train'!$F$17)*4.448*$C$24*$C$21*AI$6)*SIGN(CA83),CA83)</f>
        <v>0</v>
      </c>
      <c r="EP83" s="2">
        <f>IF(PP83=0,($C$23/0.4536*IF(ISNA(NB82),'Drive Train'!$F$16,'Drive Train'!$F$17)*4.448*$C$24*$C$21*AJ$6)*SIGN(CB83),CB83)</f>
        <v>0</v>
      </c>
      <c r="EQ83" s="2">
        <f>IF(PQ83=0,($C$23/0.4536*IF(ISNA(NC82),'Drive Train'!$F$16,'Drive Train'!$F$17)*4.448*$C$24*$C$21*AK$6)*SIGN(CC83),CC83)</f>
        <v>0</v>
      </c>
      <c r="ER83" s="2">
        <f>IF(PR83=0,($C$23/0.4536*IF(ISNA(ND82),'Drive Train'!$F$16,'Drive Train'!$F$17)*4.448*$C$24*$C$21*AL$6)*SIGN(CD83),CD83)</f>
        <v>0</v>
      </c>
      <c r="ES83" s="2">
        <f>IF(PS83=0,($C$23/0.4536*IF(ISNA(NE82),'Drive Train'!$F$16,'Drive Train'!$F$17)*4.448*$C$24*$C$21*AM$6)*SIGN(CE83),CE83)</f>
        <v>0</v>
      </c>
      <c r="ET83" s="61">
        <f t="shared" si="561"/>
        <v>3.0000000000000018</v>
      </c>
      <c r="EU83" s="255">
        <f>MAX(MIN(IF(AND(OY82=1,NG83&lt;0),-1,1)*(DC83-$C$15)/($C$14-$C$15)*$C$12*$C$21-$C$33*LO83/AO$6 -  OY82*$C$33/$C$21,DY82/$C$19),MAX(EU$8:EU82)*-1)</f>
        <v>-0.37850168607206947</v>
      </c>
      <c r="EV83" s="255">
        <f>MAX(MIN(IF(AND(OZ82=1,NH83&lt;0),-1,1)*(DD83-$C$15)/($C$14-$C$15)*$C$12*$C$21-$C$33*LP83/AP$6 -  OZ82*$C$33/$C$21,DZ82/$C$19),MAX(EV$8:EV82)*-1)</f>
        <v>-0.41093756797265568</v>
      </c>
      <c r="EW83" s="255">
        <f>MAX(MIN(IF(AND(PA82=1,NI83&lt;0),-1,1)*(DE83-$C$15)/($C$14-$C$15)*$C$12*$C$21-$C$33*LQ83/AQ$6 -  PA82*$C$33/$C$21,EA82/$C$19),MAX(EW$8:EW82)*-1)</f>
        <v>-0.4303584414111114</v>
      </c>
      <c r="EX83" s="255">
        <f>MAX(MIN(IF(AND(PB82=1,NJ83&lt;0),-1,1)*(DF83-$C$15)/($C$14-$C$15)*$C$12*$C$21-$C$33*LR83/AR$6 -  PB82*$C$33/$C$21,EB82/$C$19),MAX(EX$8:EX82)*-1)</f>
        <v>-0.42824101839484197</v>
      </c>
      <c r="EY83" s="255">
        <f>MAX(MIN(IF(AND(PC82=1,NK83&lt;0),-1,1)*(DG83-$C$15)/($C$14-$C$15)*$C$12*$C$21-$C$33*LS83/AS$6 -  PC82*$C$33/$C$21,EC82/$C$19),MAX(EY$8:EY82)*-1)</f>
        <v>-0.40297486001707777</v>
      </c>
      <c r="EZ83" s="255">
        <f>MAX(MIN(IF(AND(PD82=1,NL83&lt;0),-1,1)*(DH83-$C$15)/($C$14-$C$15)*$C$12*$C$21-$C$33*LT83/AT$6 -  PD82*$C$33/$C$21,ED82/$C$19),MAX(EZ$8:EZ82)*-1)</f>
        <v>-0.36017358727183968</v>
      </c>
      <c r="FA83" s="255">
        <f>MAX(MIN(IF(AND(PE82=1,NM83&lt;0),-1,1)*(DI83-$C$15)/($C$14-$C$15)*$C$12*$C$21-$C$33*LU83/AU$6 -  PE82*$C$33/$C$21,EE82/$C$19),MAX(FA$8:FA82)*-1)</f>
        <v>-0.37850168607206947</v>
      </c>
      <c r="FB83" s="255">
        <f>MAX(MIN(IF(AND(PF82=1,NN83&lt;0),-1,1)*(DJ83-$C$15)/($C$14-$C$15)*$C$12*$C$21-$C$33*LV83/AV$6 -  PF82*$C$33/$C$21,EF82/$C$19),MAX(FB$8:FB82)*-1)</f>
        <v>-0.37850168607206947</v>
      </c>
      <c r="FC83" s="255">
        <f>MAX(MIN(IF(AND(PG82=1,NO83&lt;0),-1,1)*(DK83-$C$15)/($C$14-$C$15)*$C$12*$C$21-$C$33*LW83/AW$6 -  PG82*$C$33/$C$21,EG82/$C$19),MAX(FC$8:FC82)*-1)</f>
        <v>-0.37850168607206947</v>
      </c>
      <c r="FD83" s="255">
        <f>MAX(MIN(IF(AND(PH82=1,NP83&lt;0),-1,1)*(DL83-$C$15)/($C$14-$C$15)*$C$12*$C$21-$C$33*LX83/AX$6 -  PH82*$C$33/$C$21,EH82/$C$19),MAX(FD$8:FD82)*-1)</f>
        <v>-0.37850168607206947</v>
      </c>
      <c r="FE83" s="255">
        <f>MAX(MIN(IF(AND(PI82=1,NQ83&lt;0),-1,1)*(DM83-$C$15)/($C$14-$C$15)*$C$12*$C$21-$C$33*LY83/AY$6 -  PI82*$C$33/$C$21,EI82/$C$19),MAX(FE$8:FE82)*-1)</f>
        <v>-0.37850168607206947</v>
      </c>
      <c r="FF83" s="255">
        <f>MAX(MIN(IF(AND(PJ82=1,NR83&lt;0),-1,1)*(DN83-$C$15)/($C$14-$C$15)*$C$12*$C$21-$C$33*LZ83/AZ$6 -  PJ82*$C$33/$C$21,EJ82/$C$19),MAX(FF$8:FF82)*-1)</f>
        <v>-0.3680167733157455</v>
      </c>
      <c r="FG83" s="255">
        <f>MAX(MIN(IF(AND(PK82=1,NS83&lt;0),-1,1)*(DO83-$C$15)/($C$14-$C$15)*$C$12*$C$21-$C$33*MA83/BA$6 -  PK82*$C$33/$C$21,EK82/$C$19),MAX(FG$8:FG82)*-1)</f>
        <v>-0.36412124157511055</v>
      </c>
      <c r="FH83" s="255">
        <f>MAX(MIN(IF(AND(PL82=1,NT83&lt;0),-1,1)*(DP83-$C$15)/($C$14-$C$15)*$C$12*$C$21-$C$33*MB83/BB$6 -  PL82*$C$33/$C$21,EL82/$C$19),MAX(FH$8:FH82)*-1)</f>
        <v>-0.37850168607206947</v>
      </c>
      <c r="FI83" s="255">
        <f>MAX(MIN(IF(AND(PM82=1,NU83&lt;0),-1,1)*(DQ83-$C$15)/($C$14-$C$15)*$C$12*$C$21-$C$33*MC83/BC$6 -  PM82*$C$33/$C$21,EM82/$C$19),MAX(FI$8:FI82)*-1)</f>
        <v>-0.37850168607206947</v>
      </c>
      <c r="FJ83" s="255">
        <f>MAX(MIN(IF(AND(PN82=1,NV83&lt;0),-1,1)*(DR83-$C$15)/($C$14-$C$15)*$C$12*$C$21-$C$33*MD83/BD$6 -  PN82*$C$33/$C$21,EN82/$C$19),MAX(FJ$8:FJ82)*-1)</f>
        <v>-0.37850168607206947</v>
      </c>
      <c r="FK83" s="255">
        <f>MAX(MIN(IF(AND(PO82=1,NW83&lt;0),-1,1)*(DS83-$C$15)/($C$14-$C$15)*$C$12*$C$21-$C$33*ME83/BE$6 -  PO82*$C$33/$C$21,EO82/$C$19),MAX(FK$8:FK82)*-1)</f>
        <v>-0.37850168607206947</v>
      </c>
      <c r="FL83" s="255">
        <f>MAX(MIN(IF(AND(PP82=1,NX83&lt;0),-1,1)*(DT83-$C$15)/($C$14-$C$15)*$C$12*$C$21-$C$33*MF83/BF$6 -  PP82*$C$33/$C$21,EP82/$C$19),MAX(FL$8:FL82)*-1)</f>
        <v>-0.37850168607206947</v>
      </c>
      <c r="FM83" s="255">
        <f>MAX(MIN(IF(AND(PQ82=1,NY83&lt;0),-1,1)*(DU83-$C$15)/($C$14-$C$15)*$C$12*$C$21-$C$33*MG83/BG$6 -  PQ82*$C$33/$C$21,EQ82/$C$19),MAX(FM$8:FM82)*-1)</f>
        <v>-0.37850168607206947</v>
      </c>
      <c r="FN83" s="255">
        <f>MAX(MIN(IF(AND(PR82=1,NZ83&lt;0),-1,1)*(DV83-$C$15)/($C$14-$C$15)*$C$12*$C$21-$C$33*MH83/BH$6 -  PR82*$C$33/$C$21,ER82/$C$19),MAX(FN$8:FN82)*-1)</f>
        <v>-0.37850168607206947</v>
      </c>
      <c r="FO83" s="255">
        <f>MAX(MIN(IF(AND(PS82=1,OA83&lt;0),-1,1)*(DW83-$C$15)/($C$14-$C$15)*$C$12*$C$21-$C$33*MI83/BI$6 -  PS82*$C$33/$C$21,ES82/$C$19),MAX(FO$8:FO82)*-1)</f>
        <v>-0.37850168607206947</v>
      </c>
      <c r="FP83" s="61">
        <f t="shared" si="609"/>
        <v>3.0000000000000018</v>
      </c>
      <c r="FQ83" s="256">
        <f t="shared" si="610"/>
        <v>0</v>
      </c>
      <c r="FR83" s="256">
        <f t="shared" si="611"/>
        <v>2.7495000000000003</v>
      </c>
      <c r="FS83" s="256">
        <f t="shared" si="612"/>
        <v>2.7495000000000003</v>
      </c>
      <c r="FT83" s="256">
        <f t="shared" si="613"/>
        <v>2.7495000000000003</v>
      </c>
      <c r="FU83" s="256">
        <f t="shared" si="614"/>
        <v>2.7495000000000003</v>
      </c>
      <c r="FV83" s="256">
        <f t="shared" si="615"/>
        <v>2.7495000000000003</v>
      </c>
      <c r="FW83" s="256">
        <f t="shared" si="616"/>
        <v>0</v>
      </c>
      <c r="FX83" s="256">
        <f t="shared" si="617"/>
        <v>0</v>
      </c>
      <c r="FY83" s="256">
        <f t="shared" si="618"/>
        <v>0</v>
      </c>
      <c r="FZ83" s="256">
        <f t="shared" si="619"/>
        <v>0</v>
      </c>
      <c r="GA83" s="256">
        <f t="shared" si="620"/>
        <v>0</v>
      </c>
      <c r="GB83" s="256">
        <f t="shared" si="621"/>
        <v>2.7495000000000003</v>
      </c>
      <c r="GC83" s="256">
        <f t="shared" si="622"/>
        <v>2.7495000000000003</v>
      </c>
      <c r="GD83" s="256">
        <f t="shared" si="623"/>
        <v>0</v>
      </c>
      <c r="GE83" s="256">
        <f t="shared" si="624"/>
        <v>0</v>
      </c>
      <c r="GF83" s="256">
        <f t="shared" si="625"/>
        <v>0</v>
      </c>
      <c r="GG83" s="256">
        <f t="shared" si="626"/>
        <v>0</v>
      </c>
      <c r="GH83" s="256">
        <f t="shared" si="627"/>
        <v>0</v>
      </c>
      <c r="GI83" s="256">
        <f t="shared" si="628"/>
        <v>0</v>
      </c>
      <c r="GJ83" s="256">
        <f t="shared" si="629"/>
        <v>0</v>
      </c>
      <c r="GK83" s="256">
        <f t="shared" si="630"/>
        <v>0</v>
      </c>
      <c r="GL83" s="61">
        <f t="shared" si="631"/>
        <v>3.0000000000000018</v>
      </c>
      <c r="GM83" s="57">
        <f t="shared" si="562"/>
        <v>0</v>
      </c>
      <c r="GN83" s="57">
        <f t="shared" si="563"/>
        <v>-2.9780376791127332</v>
      </c>
      <c r="GO83" s="57">
        <f t="shared" si="564"/>
        <v>-4.5049036915487539</v>
      </c>
      <c r="GP83" s="57">
        <f t="shared" si="565"/>
        <v>-5.8620432327805485</v>
      </c>
      <c r="GQ83" s="57">
        <f t="shared" si="566"/>
        <v>-6.8141090624429825</v>
      </c>
      <c r="GR83" s="57">
        <f t="shared" si="567"/>
        <v>-7.2504289750577682</v>
      </c>
      <c r="GS83" s="57">
        <f t="shared" si="568"/>
        <v>0</v>
      </c>
      <c r="GT83" s="57">
        <f t="shared" si="569"/>
        <v>0</v>
      </c>
      <c r="GU83" s="57">
        <f t="shared" si="570"/>
        <v>0</v>
      </c>
      <c r="GV83" s="57">
        <f t="shared" si="571"/>
        <v>0</v>
      </c>
      <c r="GW83" s="57">
        <f t="shared" si="572"/>
        <v>0</v>
      </c>
      <c r="GX83" s="57">
        <f t="shared" si="573"/>
        <v>-9.5249767404423658</v>
      </c>
      <c r="GY83" s="57">
        <f t="shared" si="574"/>
        <v>-9.4241529413342509</v>
      </c>
      <c r="GZ83" s="57">
        <f t="shared" si="575"/>
        <v>0</v>
      </c>
      <c r="HA83" s="57">
        <f t="shared" si="576"/>
        <v>0</v>
      </c>
      <c r="HB83" s="57">
        <f t="shared" si="577"/>
        <v>0</v>
      </c>
      <c r="HC83" s="57">
        <f t="shared" si="578"/>
        <v>0</v>
      </c>
      <c r="HD83" s="57">
        <f t="shared" si="579"/>
        <v>0</v>
      </c>
      <c r="HE83" s="57">
        <f t="shared" si="580"/>
        <v>0</v>
      </c>
      <c r="HF83" s="57">
        <f t="shared" si="581"/>
        <v>0</v>
      </c>
      <c r="HG83" s="57">
        <f t="shared" si="582"/>
        <v>0</v>
      </c>
      <c r="HH83" s="61">
        <f t="shared" si="632"/>
        <v>3.0000000000000018</v>
      </c>
      <c r="HI83" s="57">
        <f t="shared" si="633"/>
        <v>0</v>
      </c>
      <c r="HJ83" s="57">
        <f t="shared" si="634"/>
        <v>2.9780376791127332</v>
      </c>
      <c r="HK83" s="57">
        <f t="shared" si="635"/>
        <v>4.5049036915487539</v>
      </c>
      <c r="HL83" s="57">
        <f t="shared" si="636"/>
        <v>5.8620432327805485</v>
      </c>
      <c r="HM83" s="57">
        <f t="shared" si="637"/>
        <v>6.8141090624429825</v>
      </c>
      <c r="HN83" s="57">
        <f t="shared" si="638"/>
        <v>7.2504289750577682</v>
      </c>
      <c r="HO83" s="57">
        <f t="shared" si="639"/>
        <v>0</v>
      </c>
      <c r="HP83" s="57">
        <f t="shared" si="640"/>
        <v>0</v>
      </c>
      <c r="HQ83" s="57">
        <f t="shared" si="641"/>
        <v>0</v>
      </c>
      <c r="HR83" s="57">
        <f t="shared" si="642"/>
        <v>0</v>
      </c>
      <c r="HS83" s="57">
        <f t="shared" si="643"/>
        <v>0</v>
      </c>
      <c r="HT83" s="57">
        <f t="shared" si="644"/>
        <v>9.5249767404423658</v>
      </c>
      <c r="HU83" s="57">
        <f t="shared" si="645"/>
        <v>9.4241529413342509</v>
      </c>
      <c r="HV83" s="57">
        <f t="shared" si="646"/>
        <v>0</v>
      </c>
      <c r="HW83" s="57">
        <f t="shared" si="647"/>
        <v>0</v>
      </c>
      <c r="HX83" s="57">
        <f t="shared" si="648"/>
        <v>0</v>
      </c>
      <c r="HY83" s="57">
        <f t="shared" si="649"/>
        <v>0</v>
      </c>
      <c r="HZ83" s="57">
        <f t="shared" si="650"/>
        <v>0</v>
      </c>
      <c r="IA83" s="57">
        <f t="shared" si="651"/>
        <v>0</v>
      </c>
      <c r="IB83" s="57">
        <f t="shared" si="652"/>
        <v>0</v>
      </c>
      <c r="IC83" s="57">
        <f t="shared" si="653"/>
        <v>0</v>
      </c>
      <c r="ID83" s="61">
        <f t="shared" si="654"/>
        <v>3.0000000000000018</v>
      </c>
      <c r="IE83" s="57">
        <f t="shared" si="655"/>
        <v>0</v>
      </c>
      <c r="IF83" s="57">
        <f t="shared" si="656"/>
        <v>0</v>
      </c>
      <c r="IG83" s="57">
        <f t="shared" si="657"/>
        <v>0</v>
      </c>
      <c r="IH83" s="57">
        <f t="shared" si="658"/>
        <v>0</v>
      </c>
      <c r="II83" s="57">
        <f t="shared" si="659"/>
        <v>0</v>
      </c>
      <c r="IJ83" s="57">
        <f t="shared" si="660"/>
        <v>0</v>
      </c>
      <c r="IK83" s="57">
        <f t="shared" si="661"/>
        <v>0</v>
      </c>
      <c r="IL83" s="57">
        <f t="shared" si="662"/>
        <v>0</v>
      </c>
      <c r="IM83" s="57">
        <f t="shared" si="663"/>
        <v>0</v>
      </c>
      <c r="IN83" s="57">
        <f t="shared" si="664"/>
        <v>0</v>
      </c>
      <c r="IO83" s="57">
        <f t="shared" si="665"/>
        <v>0</v>
      </c>
      <c r="IP83" s="57">
        <f t="shared" si="666"/>
        <v>0</v>
      </c>
      <c r="IQ83" s="57">
        <f t="shared" si="667"/>
        <v>0</v>
      </c>
      <c r="IR83" s="57">
        <f t="shared" si="668"/>
        <v>0</v>
      </c>
      <c r="IS83" s="57">
        <f t="shared" si="669"/>
        <v>0</v>
      </c>
      <c r="IT83" s="57">
        <f t="shared" si="670"/>
        <v>0</v>
      </c>
      <c r="IU83" s="57">
        <f t="shared" si="671"/>
        <v>0</v>
      </c>
      <c r="IV83" s="57">
        <f t="shared" si="672"/>
        <v>0</v>
      </c>
      <c r="IW83" s="57">
        <f t="shared" si="673"/>
        <v>0</v>
      </c>
      <c r="IX83" s="57">
        <f t="shared" si="674"/>
        <v>0</v>
      </c>
      <c r="IY83" s="57">
        <f t="shared" si="675"/>
        <v>0</v>
      </c>
      <c r="IZ83" s="61">
        <f t="shared" si="676"/>
        <v>3.0000000000000018</v>
      </c>
      <c r="JA83" s="256" t="e">
        <f t="shared" si="773"/>
        <v>#N/A</v>
      </c>
      <c r="JB83" s="256" t="e">
        <f t="shared" si="774"/>
        <v>#N/A</v>
      </c>
      <c r="JC83" s="256" t="e">
        <f t="shared" si="775"/>
        <v>#N/A</v>
      </c>
      <c r="JD83" s="256" t="e">
        <f t="shared" si="776"/>
        <v>#N/A</v>
      </c>
      <c r="JE83" s="256" t="e">
        <f t="shared" si="777"/>
        <v>#N/A</v>
      </c>
      <c r="JF83" s="256" t="e">
        <f t="shared" si="778"/>
        <v>#N/A</v>
      </c>
      <c r="JG83" s="256" t="e">
        <f t="shared" si="779"/>
        <v>#N/A</v>
      </c>
      <c r="JH83" s="256" t="e">
        <f t="shared" si="780"/>
        <v>#N/A</v>
      </c>
      <c r="JI83" s="256" t="e">
        <f t="shared" si="781"/>
        <v>#N/A</v>
      </c>
      <c r="JJ83" s="256" t="e">
        <f t="shared" si="782"/>
        <v>#N/A</v>
      </c>
      <c r="JK83" s="256" t="e">
        <f t="shared" si="783"/>
        <v>#N/A</v>
      </c>
      <c r="JL83" s="256" t="e">
        <f t="shared" si="784"/>
        <v>#N/A</v>
      </c>
      <c r="JM83" s="256" t="e">
        <f t="shared" si="785"/>
        <v>#N/A</v>
      </c>
      <c r="JN83" s="256" t="e">
        <f t="shared" si="786"/>
        <v>#N/A</v>
      </c>
      <c r="JO83" s="256" t="e">
        <f t="shared" si="787"/>
        <v>#N/A</v>
      </c>
      <c r="JP83" s="256" t="e">
        <f t="shared" si="788"/>
        <v>#N/A</v>
      </c>
      <c r="JQ83" s="256" t="e">
        <f t="shared" si="789"/>
        <v>#N/A</v>
      </c>
      <c r="JR83" s="256" t="e">
        <f t="shared" si="790"/>
        <v>#N/A</v>
      </c>
      <c r="JS83" s="256" t="e">
        <f t="shared" si="791"/>
        <v>#N/A</v>
      </c>
      <c r="JT83" s="256" t="e">
        <f t="shared" si="792"/>
        <v>#N/A</v>
      </c>
      <c r="JU83" s="256" t="e">
        <f t="shared" si="793"/>
        <v>#N/A</v>
      </c>
      <c r="JV83" s="61">
        <f t="shared" si="677"/>
        <v>3.0000000000000018</v>
      </c>
      <c r="JW83" s="46">
        <f t="shared" si="678"/>
        <v>0</v>
      </c>
      <c r="JX83" s="46">
        <f t="shared" si="679"/>
        <v>0</v>
      </c>
      <c r="JY83" s="46">
        <f t="shared" si="680"/>
        <v>0</v>
      </c>
      <c r="JZ83" s="46">
        <f t="shared" si="681"/>
        <v>0</v>
      </c>
      <c r="KA83" s="46">
        <f t="shared" si="682"/>
        <v>0</v>
      </c>
      <c r="KB83" s="46">
        <f t="shared" si="683"/>
        <v>0</v>
      </c>
      <c r="KC83" s="46">
        <f t="shared" si="684"/>
        <v>0</v>
      </c>
      <c r="KD83" s="46">
        <f t="shared" si="685"/>
        <v>0</v>
      </c>
      <c r="KE83" s="46">
        <f t="shared" si="686"/>
        <v>0</v>
      </c>
      <c r="KF83" s="46">
        <f t="shared" si="687"/>
        <v>0</v>
      </c>
      <c r="KG83" s="46">
        <f t="shared" si="688"/>
        <v>0</v>
      </c>
      <c r="KH83" s="46">
        <f t="shared" si="689"/>
        <v>0</v>
      </c>
      <c r="KI83" s="46">
        <f t="shared" si="690"/>
        <v>0</v>
      </c>
      <c r="KJ83" s="46">
        <f t="shared" si="691"/>
        <v>0</v>
      </c>
      <c r="KK83" s="46">
        <f t="shared" si="692"/>
        <v>0</v>
      </c>
      <c r="KL83" s="46">
        <f t="shared" si="693"/>
        <v>0</v>
      </c>
      <c r="KM83" s="46">
        <f t="shared" si="694"/>
        <v>0</v>
      </c>
      <c r="KN83" s="46">
        <f t="shared" si="695"/>
        <v>0</v>
      </c>
      <c r="KO83" s="46">
        <f t="shared" si="696"/>
        <v>0</v>
      </c>
      <c r="KP83" s="46">
        <f t="shared" si="697"/>
        <v>0</v>
      </c>
      <c r="KQ83" s="46">
        <f t="shared" si="698"/>
        <v>0</v>
      </c>
      <c r="KR83" s="61">
        <f t="shared" si="699"/>
        <v>3.0000000000000018</v>
      </c>
      <c r="KS83" s="1">
        <f t="shared" si="700"/>
        <v>1</v>
      </c>
      <c r="KT83" s="1">
        <f t="shared" si="701"/>
        <v>0</v>
      </c>
      <c r="KU83" s="1">
        <f t="shared" si="702"/>
        <v>0</v>
      </c>
      <c r="KV83" s="1">
        <f t="shared" si="703"/>
        <v>0</v>
      </c>
      <c r="KW83" s="1">
        <f t="shared" si="704"/>
        <v>0</v>
      </c>
      <c r="KX83" s="1">
        <f t="shared" si="705"/>
        <v>0</v>
      </c>
      <c r="KY83" s="1">
        <f t="shared" si="706"/>
        <v>1</v>
      </c>
      <c r="KZ83" s="1">
        <f t="shared" si="707"/>
        <v>1</v>
      </c>
      <c r="LA83" s="1">
        <f t="shared" si="708"/>
        <v>1</v>
      </c>
      <c r="LB83" s="1">
        <f t="shared" si="709"/>
        <v>1</v>
      </c>
      <c r="LC83" s="1">
        <f t="shared" si="710"/>
        <v>1</v>
      </c>
      <c r="LD83" s="1">
        <f t="shared" si="711"/>
        <v>0</v>
      </c>
      <c r="LE83" s="1">
        <f t="shared" si="712"/>
        <v>0</v>
      </c>
      <c r="LF83" s="1">
        <f t="shared" si="713"/>
        <v>1</v>
      </c>
      <c r="LG83" s="1">
        <f t="shared" si="714"/>
        <v>1</v>
      </c>
      <c r="LH83" s="1">
        <f t="shared" si="715"/>
        <v>1</v>
      </c>
      <c r="LI83" s="1">
        <f t="shared" si="716"/>
        <v>1</v>
      </c>
      <c r="LJ83" s="1">
        <f t="shared" si="717"/>
        <v>1</v>
      </c>
      <c r="LK83" s="1">
        <f t="shared" si="718"/>
        <v>1</v>
      </c>
      <c r="LL83" s="1">
        <f t="shared" si="719"/>
        <v>1</v>
      </c>
      <c r="LM83" s="1">
        <f t="shared" si="720"/>
        <v>1</v>
      </c>
      <c r="LN83" s="61">
        <f t="shared" si="721"/>
        <v>3.0000000000000018</v>
      </c>
      <c r="LO83" s="57">
        <f t="shared" si="722"/>
        <v>0</v>
      </c>
      <c r="LP83" s="57">
        <f t="shared" si="723"/>
        <v>12.770356750650008</v>
      </c>
      <c r="LQ83" s="57">
        <f t="shared" si="724"/>
        <v>11.04479326319202</v>
      </c>
      <c r="LR83" s="57">
        <f t="shared" si="725"/>
        <v>8.2622795426206146</v>
      </c>
      <c r="LS83" s="57">
        <f t="shared" si="726"/>
        <v>4.9136599059428097</v>
      </c>
      <c r="LT83" s="57">
        <f t="shared" si="727"/>
        <v>1.6019071405389658</v>
      </c>
      <c r="LU83" s="57">
        <f t="shared" si="728"/>
        <v>0</v>
      </c>
      <c r="LV83" s="57">
        <f t="shared" si="729"/>
        <v>0</v>
      </c>
      <c r="LW83" s="57">
        <f t="shared" si="730"/>
        <v>0</v>
      </c>
      <c r="LX83" s="57">
        <f t="shared" si="731"/>
        <v>0</v>
      </c>
      <c r="LY83" s="57">
        <f t="shared" si="732"/>
        <v>0</v>
      </c>
      <c r="LZ83" s="57">
        <f t="shared" si="733"/>
        <v>4.8080943258073399</v>
      </c>
      <c r="MA83" s="57">
        <f t="shared" si="734"/>
        <v>1.4271021989676038</v>
      </c>
      <c r="MB83" s="57">
        <f t="shared" si="735"/>
        <v>0</v>
      </c>
      <c r="MC83" s="57">
        <f t="shared" si="736"/>
        <v>0</v>
      </c>
      <c r="MD83" s="57">
        <f t="shared" si="737"/>
        <v>0</v>
      </c>
      <c r="ME83" s="57">
        <f t="shared" si="738"/>
        <v>0</v>
      </c>
      <c r="MF83" s="57">
        <f t="shared" si="739"/>
        <v>0</v>
      </c>
      <c r="MG83" s="57">
        <f t="shared" si="740"/>
        <v>0</v>
      </c>
      <c r="MH83" s="57">
        <f t="shared" si="741"/>
        <v>0</v>
      </c>
      <c r="MI83" s="57">
        <f t="shared" si="742"/>
        <v>0</v>
      </c>
      <c r="MJ83" s="61">
        <f t="shared" si="743"/>
        <v>3.0000000000000018</v>
      </c>
      <c r="MK83" s="57" t="e">
        <f t="shared" si="583"/>
        <v>#N/A</v>
      </c>
      <c r="ML83" s="57" t="e">
        <f t="shared" si="794"/>
        <v>#N/A</v>
      </c>
      <c r="MM83" s="57" t="e">
        <f t="shared" si="795"/>
        <v>#N/A</v>
      </c>
      <c r="MN83" s="57" t="e">
        <f t="shared" si="796"/>
        <v>#N/A</v>
      </c>
      <c r="MO83" s="57" t="e">
        <f t="shared" si="797"/>
        <v>#N/A</v>
      </c>
      <c r="MP83" s="57" t="e">
        <f t="shared" si="798"/>
        <v>#N/A</v>
      </c>
      <c r="MQ83" s="57" t="e">
        <f t="shared" si="799"/>
        <v>#N/A</v>
      </c>
      <c r="MR83" s="57" t="e">
        <f t="shared" si="800"/>
        <v>#N/A</v>
      </c>
      <c r="MS83" s="57" t="e">
        <f t="shared" si="801"/>
        <v>#N/A</v>
      </c>
      <c r="MT83" s="57" t="e">
        <f t="shared" si="802"/>
        <v>#N/A</v>
      </c>
      <c r="MU83" s="57" t="e">
        <f t="shared" si="803"/>
        <v>#N/A</v>
      </c>
      <c r="MV83" s="57" t="e">
        <f t="shared" si="804"/>
        <v>#N/A</v>
      </c>
      <c r="MW83" s="57" t="e">
        <f t="shared" si="805"/>
        <v>#N/A</v>
      </c>
      <c r="MX83" s="57" t="e">
        <f t="shared" si="806"/>
        <v>#N/A</v>
      </c>
      <c r="MY83" s="57" t="e">
        <f t="shared" si="807"/>
        <v>#N/A</v>
      </c>
      <c r="MZ83" s="57" t="e">
        <f t="shared" si="808"/>
        <v>#N/A</v>
      </c>
      <c r="NA83" s="57" t="e">
        <f t="shared" si="809"/>
        <v>#N/A</v>
      </c>
      <c r="NB83" s="57" t="e">
        <f t="shared" si="810"/>
        <v>#N/A</v>
      </c>
      <c r="NC83" s="57" t="e">
        <f t="shared" si="811"/>
        <v>#N/A</v>
      </c>
      <c r="ND83" s="57" t="e">
        <f t="shared" si="812"/>
        <v>#N/A</v>
      </c>
      <c r="NE83" s="57" t="e">
        <f t="shared" si="813"/>
        <v>#N/A</v>
      </c>
      <c r="NF83" s="61">
        <f t="shared" si="744"/>
        <v>3.0000000000000018</v>
      </c>
      <c r="NG83" s="256">
        <f>IF(OY82=0,MIN('Drive Train'!$F$35-FQ82*$C$19*'Drive Train'!$F$39,NG82+$C$39)-$C$7,IF(LO82-1&lt;=0,0,IF($C$37=Motors!$C$30,MAX(MAX(NG$8:NG82)*-1,NG82-$C$39),MAX(0,MAX(NG$8:NG82)*-1,NG82-$C$39))))</f>
        <v>0</v>
      </c>
      <c r="NH83" s="256">
        <f>IF(OZ82=0,MIN('Drive Train'!$F$35-FR82*$C$19*'Drive Train'!$F$39,NH82+$C$39)-$C$7,IF(LP82-1&lt;=0,0,IF($C$37=Motors!$C$30,MAX(MAX(NH$8:NH82)*-1,NH82-$C$39),MAX(0,MAX(NH$8:NH82)*-1,NH82-$C$39))))</f>
        <v>0</v>
      </c>
      <c r="NI83" s="256">
        <f>IF(PA82=0,MIN('Drive Train'!$F$35-FS82*$C$19*'Drive Train'!$F$39,NI82+$C$39)-$C$7,IF(LQ82-1&lt;=0,0,IF($C$37=Motors!$C$30,MAX(MAX(NI$8:NI82)*-1,NI82-$C$39),MAX(0,MAX(NI$8:NI82)*-1,NI82-$C$39))))</f>
        <v>0</v>
      </c>
      <c r="NJ83" s="256">
        <f>IF(PB82=0,MIN('Drive Train'!$F$35-FT82*$C$19*'Drive Train'!$F$39,NJ82+$C$39)-$C$7,IF(LR82-1&lt;=0,0,IF($C$37=Motors!$C$30,MAX(MAX(NJ$8:NJ82)*-1,NJ82-$C$39),MAX(0,MAX(NJ$8:NJ82)*-1,NJ82-$C$39))))</f>
        <v>0</v>
      </c>
      <c r="NK83" s="256">
        <f>IF(PC82=0,MIN('Drive Train'!$F$35-FU82*$C$19*'Drive Train'!$F$39,NK82+$C$39)-$C$7,IF(LS82-1&lt;=0,0,IF($C$37=Motors!$C$30,MAX(MAX(NK$8:NK82)*-1,NK82-$C$39),MAX(0,MAX(NK$8:NK82)*-1,NK82-$C$39))))</f>
        <v>0</v>
      </c>
      <c r="NL83" s="256">
        <f>IF(PD82=0,MIN('Drive Train'!$F$35-FV82*$C$19*'Drive Train'!$F$39,NL82+$C$39)-$C$7,IF(LT82-1&lt;=0,0,IF($C$37=Motors!$C$30,MAX(MAX(NL$8:NL82)*-1,NL82-$C$39),MAX(0,MAX(NL$8:NL82)*-1,NL82-$C$39))))</f>
        <v>0</v>
      </c>
      <c r="NM83" s="256">
        <f>IF(PE82=0,MIN('Drive Train'!$F$35-FW82*$C$19*'Drive Train'!$F$39,NM82+$C$39)-$C$7,IF(LU82-1&lt;=0,0,IF($C$37=Motors!$C$30,MAX(MAX(NM$8:NM82)*-1,NM82-$C$39),MAX(0,MAX(NM$8:NM82)*-1,NM82-$C$39))))</f>
        <v>0</v>
      </c>
      <c r="NN83" s="256">
        <f>IF(PF82=0,MIN('Drive Train'!$F$35-FX82*$C$19*'Drive Train'!$F$39,NN82+$C$39)-$C$7,IF(LV82-1&lt;=0,0,IF($C$37=Motors!$C$30,MAX(MAX(NN$8:NN82)*-1,NN82-$C$39),MAX(0,MAX(NN$8:NN82)*-1,NN82-$C$39))))</f>
        <v>0</v>
      </c>
      <c r="NO83" s="256">
        <f>IF(PG82=0,MIN('Drive Train'!$F$35-FY82*$C$19*'Drive Train'!$F$39,NO82+$C$39)-$C$7,IF(LW82-1&lt;=0,0,IF($C$37=Motors!$C$30,MAX(MAX(NO$8:NO82)*-1,NO82-$C$39),MAX(0,MAX(NO$8:NO82)*-1,NO82-$C$39))))</f>
        <v>0</v>
      </c>
      <c r="NP83" s="256">
        <f>IF(PH82=0,MIN('Drive Train'!$F$35-FZ82*$C$19*'Drive Train'!$F$39,NP82+$C$39)-$C$7,IF(LX82-1&lt;=0,0,IF($C$37=Motors!$C$30,MAX(MAX(NP$8:NP82)*-1,NP82-$C$39),MAX(0,MAX(NP$8:NP82)*-1,NP82-$C$39))))</f>
        <v>0</v>
      </c>
      <c r="NQ83" s="256">
        <f>IF(PI82=0,MIN('Drive Train'!$F$35-GA82*$C$19*'Drive Train'!$F$39,NQ82+$C$39)-$C$7,IF(LY82-1&lt;=0,0,IF($C$37=Motors!$C$30,MAX(MAX(NQ$8:NQ82)*-1,NQ82-$C$39),MAX(0,MAX(NQ$8:NQ82)*-1,NQ82-$C$39))))</f>
        <v>0</v>
      </c>
      <c r="NR83" s="256">
        <f>IF(PJ82=0,MIN('Drive Train'!$F$35-GB82*$C$19*'Drive Train'!$F$39,NR82+$C$39)-$C$7,IF(LZ82-1&lt;=0,0,IF($C$37=Motors!$C$30,MAX(MAX(NR$8:NR82)*-1,NR82-$C$39),MAX(0,MAX(NR$8:NR82)*-1,NR82-$C$39))))</f>
        <v>0</v>
      </c>
      <c r="NS83" s="256">
        <f>IF(PK82=0,MIN('Drive Train'!$F$35-GC82*$C$19*'Drive Train'!$F$39,NS82+$C$39)-$C$7,IF(MA82-1&lt;=0,0,IF($C$37=Motors!$C$30,MAX(MAX(NS$8:NS82)*-1,NS82-$C$39),MAX(0,MAX(NS$8:NS82)*-1,NS82-$C$39))))</f>
        <v>0</v>
      </c>
      <c r="NT83" s="256">
        <f>IF(PL82=0,MIN('Drive Train'!$F$35-GD82*$C$19*'Drive Train'!$F$39,NT82+$C$39)-$C$7,IF(MB82-1&lt;=0,0,IF($C$37=Motors!$C$30,MAX(MAX(NT$8:NT82)*-1,NT82-$C$39),MAX(0,MAX(NT$8:NT82)*-1,NT82-$C$39))))</f>
        <v>0</v>
      </c>
      <c r="NU83" s="256">
        <f>IF(PM82=0,MIN('Drive Train'!$F$35-GE82*$C$19*'Drive Train'!$F$39,NU82+$C$39)-$C$7,IF(MC82-1&lt;=0,0,IF($C$37=Motors!$C$30,MAX(MAX(NU$8:NU82)*-1,NU82-$C$39),MAX(0,MAX(NU$8:NU82)*-1,NU82-$C$39))))</f>
        <v>0</v>
      </c>
      <c r="NV83" s="256">
        <f>IF(PN82=0,MIN('Drive Train'!$F$35-GF82*$C$19*'Drive Train'!$F$39,NV82+$C$39)-$C$7,IF(MD82-1&lt;=0,0,IF($C$37=Motors!$C$30,MAX(MAX(NV$8:NV82)*-1,NV82-$C$39),MAX(0,MAX(NV$8:NV82)*-1,NV82-$C$39))))</f>
        <v>0</v>
      </c>
      <c r="NW83" s="256">
        <f>IF(PO82=0,MIN('Drive Train'!$F$35-GG82*$C$19*'Drive Train'!$F$39,NW82+$C$39)-$C$7,IF(ME82-1&lt;=0,0,IF($C$37=Motors!$C$30,MAX(MAX(NW$8:NW82)*-1,NW82-$C$39),MAX(0,MAX(NW$8:NW82)*-1,NW82-$C$39))))</f>
        <v>0</v>
      </c>
      <c r="NX83" s="256">
        <f>IF(PP82=0,MIN('Drive Train'!$F$35-GH82*$C$19*'Drive Train'!$F$39,NX82+$C$39)-$C$7,IF(MF82-1&lt;=0,0,IF($C$37=Motors!$C$30,MAX(MAX(NX$8:NX82)*-1,NX82-$C$39),MAX(0,MAX(NX$8:NX82)*-1,NX82-$C$39))))</f>
        <v>0</v>
      </c>
      <c r="NY83" s="256">
        <f>IF(PQ82=0,MIN('Drive Train'!$F$35-GI82*$C$19*'Drive Train'!$F$39,NY82+$C$39)-$C$7,IF(MG82-1&lt;=0,0,IF($C$37=Motors!$C$30,MAX(MAX(NY$8:NY82)*-1,NY82-$C$39),MAX(0,MAX(NY$8:NY82)*-1,NY82-$C$39))))</f>
        <v>0</v>
      </c>
      <c r="NZ83" s="256">
        <f>IF(PR82=0,MIN('Drive Train'!$F$35-GJ82*$C$19*'Drive Train'!$F$39,NZ82+$C$39)-$C$7,IF(MH82-1&lt;=0,0,IF($C$37=Motors!$C$30,MAX(MAX(NZ$8:NZ82)*-1,NZ82-$C$39),MAX(0,MAX(NZ$8:NZ82)*-1,NZ82-$C$39))))</f>
        <v>0</v>
      </c>
      <c r="OA83" s="256">
        <f>IF(PS82=0,MIN('Drive Train'!$F$35-GK82*$C$19*'Drive Train'!$F$39,OA82+$C$39)-$C$7,IF(MI82-1&lt;=0,0,IF($C$37=Motors!$C$30,MAX(MAX(OA$8:OA82)*-1,OA82-$C$39),MAX(0,MAX(OA$8:OA82)*-1,OA82-$C$39))))</f>
        <v>0</v>
      </c>
      <c r="OB83" s="61">
        <f t="shared" si="745"/>
        <v>3.0000000000000018</v>
      </c>
      <c r="OC83" s="256">
        <f>'Drive Train'!$F$35-(FQ83*$C$13)*$C$19*'Drive Train'!$F$39</f>
        <v>12.4</v>
      </c>
      <c r="OD83" s="256">
        <f>'Drive Train'!$F$35-(FR83*$C$13)*$C$19*'Drive Train'!$F$39</f>
        <v>12.23503</v>
      </c>
      <c r="OE83" s="256">
        <f>'Drive Train'!$F$35-(FS83*$C$13)*$C$19*'Drive Train'!$F$39</f>
        <v>12.23503</v>
      </c>
      <c r="OF83" s="256">
        <f>'Drive Train'!$F$35-(FT83*$C$13)*$C$19*'Drive Train'!$F$39</f>
        <v>12.23503</v>
      </c>
      <c r="OG83" s="256">
        <f>'Drive Train'!$F$35-(FU83*$C$13)*$C$19*'Drive Train'!$F$39</f>
        <v>12.23503</v>
      </c>
      <c r="OH83" s="256">
        <f>'Drive Train'!$F$35-(FV83*$C$13)*$C$19*'Drive Train'!$F$39</f>
        <v>12.23503</v>
      </c>
      <c r="OI83" s="256">
        <f>'Drive Train'!$F$35-(FW83*$C$13)*$C$19*'Drive Train'!$F$39</f>
        <v>12.4</v>
      </c>
      <c r="OJ83" s="256">
        <f>'Drive Train'!$F$35-(FX83*$C$13)*$C$19*'Drive Train'!$F$39</f>
        <v>12.4</v>
      </c>
      <c r="OK83" s="256">
        <f>'Drive Train'!$F$35-(FY83*$C$13)*$C$19*'Drive Train'!$F$39</f>
        <v>12.4</v>
      </c>
      <c r="OL83" s="256">
        <f>'Drive Train'!$F$35-(FZ83*$C$13)*$C$19*'Drive Train'!$F$39</f>
        <v>12.4</v>
      </c>
      <c r="OM83" s="256">
        <f>'Drive Train'!$F$35-(GA83*$C$13)*$C$19*'Drive Train'!$F$39</f>
        <v>12.4</v>
      </c>
      <c r="ON83" s="256">
        <f>'Drive Train'!$F$35-(GB83*$C$13)*$C$19*'Drive Train'!$F$39</f>
        <v>12.23503</v>
      </c>
      <c r="OO83" s="256">
        <f>'Drive Train'!$F$35-(GC83*$C$13)*$C$19*'Drive Train'!$F$39</f>
        <v>12.23503</v>
      </c>
      <c r="OP83" s="256">
        <f>'Drive Train'!$F$35-(GD83*$C$13)*$C$19*'Drive Train'!$F$39</f>
        <v>12.4</v>
      </c>
      <c r="OQ83" s="256">
        <f>'Drive Train'!$F$35-(GE83*$C$13)*$C$19*'Drive Train'!$F$39</f>
        <v>12.4</v>
      </c>
      <c r="OR83" s="256">
        <f>'Drive Train'!$F$35-(GF83*$C$13)*$C$19*'Drive Train'!$F$39</f>
        <v>12.4</v>
      </c>
      <c r="OS83" s="256">
        <f>'Drive Train'!$F$35-(GG83*$C$13)*$C$19*'Drive Train'!$F$39</f>
        <v>12.4</v>
      </c>
      <c r="OT83" s="256">
        <f>'Drive Train'!$F$35-(GH83*$C$13)*$C$19*'Drive Train'!$F$39</f>
        <v>12.4</v>
      </c>
      <c r="OU83" s="256">
        <f>'Drive Train'!$F$35-(GI83*$C$13)*$C$19*'Drive Train'!$F$39</f>
        <v>12.4</v>
      </c>
      <c r="OV83" s="256">
        <f>'Drive Train'!$F$35-(GJ83*$C$13)*$C$19*'Drive Train'!$F$39</f>
        <v>12.4</v>
      </c>
      <c r="OW83" s="256">
        <f>'Drive Train'!$F$35-(GK83*$C$13)*$C$19*'Drive Train'!$F$39</f>
        <v>12.4</v>
      </c>
      <c r="OX83" s="61">
        <f t="shared" si="746"/>
        <v>3.0000000000000018</v>
      </c>
      <c r="OY83" s="1">
        <f>IF(PU83&gt;='Drive Train'!$F$29,1,0)</f>
        <v>1</v>
      </c>
      <c r="OZ83" s="1">
        <f>IF(PV83&gt;='Drive Train'!$F$29,1,0)</f>
        <v>1</v>
      </c>
      <c r="PA83" s="1">
        <f>IF(PW83&gt;='Drive Train'!$F$29,1,0)</f>
        <v>1</v>
      </c>
      <c r="PB83" s="1">
        <f>IF(PX83&gt;='Drive Train'!$F$29,1,0)</f>
        <v>1</v>
      </c>
      <c r="PC83" s="1">
        <f>IF(PY83&gt;='Drive Train'!$F$29,1,0)</f>
        <v>1</v>
      </c>
      <c r="PD83" s="1">
        <f>IF(PZ83&gt;='Drive Train'!$F$29,1,0)</f>
        <v>1</v>
      </c>
      <c r="PE83" s="1">
        <f>IF(QA83&gt;='Drive Train'!$F$29,1,0)</f>
        <v>1</v>
      </c>
      <c r="PF83" s="1">
        <f>IF(QB83&gt;='Drive Train'!$F$29,1,0)</f>
        <v>1</v>
      </c>
      <c r="PG83" s="1">
        <f>IF(QC83&gt;='Drive Train'!$F$29,1,0)</f>
        <v>1</v>
      </c>
      <c r="PH83" s="1">
        <f>IF(QD83&gt;='Drive Train'!$F$29,1,0)</f>
        <v>1</v>
      </c>
      <c r="PI83" s="1">
        <f>IF(QE83&gt;='Drive Train'!$F$29,1,0)</f>
        <v>1</v>
      </c>
      <c r="PJ83" s="1">
        <f>IF(QF83&gt;='Drive Train'!$F$29,1,0)</f>
        <v>1</v>
      </c>
      <c r="PK83" s="1">
        <f>IF(QG83&gt;='Drive Train'!$F$29,1,0)</f>
        <v>1</v>
      </c>
      <c r="PL83" s="1">
        <f>IF(QH83&gt;='Drive Train'!$F$29,1,0)</f>
        <v>1</v>
      </c>
      <c r="PM83" s="1">
        <f>IF(QI83&gt;='Drive Train'!$F$29,1,0)</f>
        <v>1</v>
      </c>
      <c r="PN83" s="1">
        <f>IF(QJ83&gt;='Drive Train'!$F$29,1,0)</f>
        <v>1</v>
      </c>
      <c r="PO83" s="1">
        <f>IF(QK83&gt;='Drive Train'!$F$29,1,0)</f>
        <v>1</v>
      </c>
      <c r="PP83" s="1">
        <f>IF(QL83&gt;='Drive Train'!$F$29,1,0)</f>
        <v>1</v>
      </c>
      <c r="PQ83" s="1">
        <f>IF(QM83&gt;='Drive Train'!$F$29,1,0)</f>
        <v>1</v>
      </c>
      <c r="PR83" s="1">
        <f>IF(QN83&gt;='Drive Train'!$F$29,1,0)</f>
        <v>1</v>
      </c>
      <c r="PS83" s="1">
        <f>IF(QO83&gt;='Drive Train'!$F$29,1,0)</f>
        <v>1</v>
      </c>
      <c r="PT83" s="253">
        <f t="shared" si="747"/>
        <v>3.0000000000000018</v>
      </c>
      <c r="PU83" s="57">
        <f t="shared" si="748"/>
        <v>21.503653617944718</v>
      </c>
      <c r="PV83" s="57">
        <f t="shared" si="749"/>
        <v>30.703444593296577</v>
      </c>
      <c r="PW83" s="57">
        <f t="shared" si="750"/>
        <v>33.888984355261783</v>
      </c>
      <c r="PX83" s="57">
        <f t="shared" si="751"/>
        <v>33.657461389015154</v>
      </c>
      <c r="PY83" s="57">
        <f t="shared" si="752"/>
        <v>31.012123547860483</v>
      </c>
      <c r="PZ83" s="57">
        <f t="shared" si="753"/>
        <v>26.959579532080646</v>
      </c>
      <c r="QA83" s="57">
        <f t="shared" si="754"/>
        <v>23.766792718489118</v>
      </c>
      <c r="QB83" s="57">
        <f t="shared" si="755"/>
        <v>21.24285190115814</v>
      </c>
      <c r="QC83" s="57">
        <f t="shared" si="756"/>
        <v>19.808555857554829</v>
      </c>
      <c r="QD83" s="57">
        <f t="shared" si="757"/>
        <v>18.746947025028113</v>
      </c>
      <c r="QE83" s="57">
        <f t="shared" si="758"/>
        <v>17.929325619771099</v>
      </c>
      <c r="QF83" s="57">
        <f t="shared" si="759"/>
        <v>22.514240163213735</v>
      </c>
      <c r="QG83" s="57">
        <f t="shared" si="760"/>
        <v>22.399884144792384</v>
      </c>
      <c r="QH83" s="57">
        <f t="shared" si="761"/>
        <v>21.849684815549576</v>
      </c>
      <c r="QI83" s="57">
        <f t="shared" si="762"/>
        <v>21.682599047130982</v>
      </c>
      <c r="QJ83" s="57">
        <f t="shared" si="763"/>
        <v>21.357110719625187</v>
      </c>
      <c r="QK83" s="57">
        <f t="shared" si="764"/>
        <v>21.797681488191348</v>
      </c>
      <c r="QL83" s="57">
        <f t="shared" si="765"/>
        <v>21.60815940220062</v>
      </c>
      <c r="QM83" s="57">
        <f t="shared" si="766"/>
        <v>21.794853544062796</v>
      </c>
      <c r="QN83" s="57">
        <f t="shared" si="767"/>
        <v>21.444570787492751</v>
      </c>
      <c r="QO83" s="57">
        <f t="shared" si="768"/>
        <v>21.450297293645665</v>
      </c>
      <c r="QP83" s="61">
        <f t="shared" si="769"/>
        <v>3.0000000000000018</v>
      </c>
      <c r="QQ83" s="57">
        <f t="shared" si="584"/>
        <v>0</v>
      </c>
      <c r="QR83" s="57">
        <f t="shared" si="585"/>
        <v>3.4695548865589357E-2</v>
      </c>
      <c r="QS83" s="57">
        <f t="shared" si="586"/>
        <v>3.4695548865589357E-2</v>
      </c>
      <c r="QT83" s="57">
        <f t="shared" si="587"/>
        <v>3.4695548865589357E-2</v>
      </c>
      <c r="QU83" s="57">
        <f t="shared" si="588"/>
        <v>3.4695548865589357E-2</v>
      </c>
      <c r="QV83" s="57">
        <f t="shared" si="589"/>
        <v>3.4695548865589357E-2</v>
      </c>
      <c r="QW83" s="57">
        <f t="shared" si="590"/>
        <v>0</v>
      </c>
      <c r="QX83" s="57">
        <f t="shared" si="591"/>
        <v>0</v>
      </c>
      <c r="QY83" s="57">
        <f t="shared" si="592"/>
        <v>0</v>
      </c>
      <c r="QZ83" s="57">
        <f t="shared" si="593"/>
        <v>0</v>
      </c>
      <c r="RA83" s="57">
        <f t="shared" si="594"/>
        <v>0</v>
      </c>
      <c r="RB83" s="57">
        <f t="shared" si="595"/>
        <v>3.4695548865589357E-2</v>
      </c>
      <c r="RC83" s="57">
        <f t="shared" si="596"/>
        <v>3.4695548865589357E-2</v>
      </c>
      <c r="RD83" s="57">
        <f t="shared" si="597"/>
        <v>0</v>
      </c>
      <c r="RE83" s="57">
        <f t="shared" si="598"/>
        <v>0</v>
      </c>
      <c r="RF83" s="57">
        <f t="shared" si="599"/>
        <v>0</v>
      </c>
      <c r="RG83" s="57">
        <f t="shared" si="600"/>
        <v>0</v>
      </c>
      <c r="RH83" s="57">
        <f t="shared" si="601"/>
        <v>0</v>
      </c>
      <c r="RI83" s="57">
        <f t="shared" si="602"/>
        <v>0</v>
      </c>
      <c r="RJ83" s="57">
        <f t="shared" si="603"/>
        <v>0</v>
      </c>
      <c r="RK83" s="57">
        <f t="shared" si="604"/>
        <v>0</v>
      </c>
      <c r="RL83" s="61">
        <f t="shared" si="770"/>
        <v>3.0000000000000018</v>
      </c>
      <c r="RM83" s="2">
        <f>IF(AND(LO83&gt;=LO$6*'Drive Train'!$AA$52,LO83&lt;=LO$6*'Drive Train'!$AA$53,KS83=0,JW83=0,EU83&gt;0),$C$17,0)</f>
        <v>0</v>
      </c>
      <c r="RN83" s="2">
        <f>IF(AND(LP83&gt;=LP$6*'Drive Train'!$AA$52,LP83&lt;=LP$6*'Drive Train'!$AA$53,KT83=0,JX83=0,EV83&gt;0),$C$17,0)</f>
        <v>0</v>
      </c>
      <c r="RO83" s="2">
        <f>IF(AND(LQ83&gt;=LQ$6*'Drive Train'!$AA$52,LQ83&lt;=LQ$6*'Drive Train'!$AA$53,KU83=0,JY83=0,EW83&gt;0),$C$17,0)</f>
        <v>0</v>
      </c>
      <c r="RP83" s="2">
        <f>IF(AND(LR83&gt;=LR$6*'Drive Train'!$AA$52,LR83&lt;=LR$6*'Drive Train'!$AA$53,KV83=0,JZ83=0,EX83&gt;0),$C$17,0)</f>
        <v>0</v>
      </c>
      <c r="RQ83" s="2">
        <f>IF(AND(LS83&gt;=LS$6*'Drive Train'!$AA$52,LS83&lt;=LS$6*'Drive Train'!$AA$53,KW83=0,KA83=0,EY83&gt;0),$C$17,0)</f>
        <v>0</v>
      </c>
      <c r="RR83" s="2">
        <f>IF(AND(LT83&gt;=LT$6*'Drive Train'!$AA$52,LT83&lt;=LT$6*'Drive Train'!$AA$53,KX83=0,KB83=0,EZ83&gt;0),$C$17,0)</f>
        <v>0</v>
      </c>
      <c r="RS83" s="2">
        <f>IF(AND(LU83&gt;=LU$6*'Drive Train'!$AA$52,LU83&lt;=LU$6*'Drive Train'!$AA$53,KY83=0,KC83=0,FA83&gt;0),$C$17,0)</f>
        <v>0</v>
      </c>
      <c r="RT83" s="2">
        <f>IF(AND(LV83&gt;=LV$6*'Drive Train'!$AA$52,LV83&lt;=LV$6*'Drive Train'!$AA$53,KZ83=0,KD83=0,FB83&gt;0),$C$17,0)</f>
        <v>0</v>
      </c>
      <c r="RU83" s="2">
        <f>IF(AND(LW83&gt;=LW$6*'Drive Train'!$AA$52,LW83&lt;=LW$6*'Drive Train'!$AA$53,LA83=0,KE83=0,FC83&gt;0),$C$17,0)</f>
        <v>0</v>
      </c>
      <c r="RV83" s="2">
        <f>IF(AND(LX83&gt;=LX$6*'Drive Train'!$AA$52,LX83&lt;=LX$6*'Drive Train'!$AA$53,LB83=0,KF83=0,FD83&gt;0),$C$17,0)</f>
        <v>0</v>
      </c>
      <c r="RW83" s="2">
        <f>IF(AND(LY83&gt;=LY$6*'Drive Train'!$AA$52,LY83&lt;=LY$6*'Drive Train'!$AA$53,LC83=0,KG83=0,FE83&gt;0),$C$17,0)</f>
        <v>0</v>
      </c>
      <c r="RX83" s="2">
        <f>IF(AND(LZ83&gt;=LZ$6*'Drive Train'!$AA$52,LZ83&lt;=LZ$6*'Drive Train'!$AA$53,LD83=0,KH83=0,FF83&gt;0),$C$17,0)</f>
        <v>0</v>
      </c>
      <c r="RY83" s="2">
        <f>IF(AND(MA83&gt;=MA$6*'Drive Train'!$AA$52,MA83&lt;=MA$6*'Drive Train'!$AA$53,LE83=0,KI83=0,FG83&gt;0),$C$17,0)</f>
        <v>0</v>
      </c>
      <c r="RZ83" s="2">
        <f>IF(AND(MB83&gt;=MB$6*'Drive Train'!$AA$52,MB83&lt;=MB$6*'Drive Train'!$AA$53,LF83=0,KJ83=0,FH83&gt;0),$C$17,0)</f>
        <v>0</v>
      </c>
      <c r="SA83" s="2">
        <f>IF(AND(MC83&gt;=MC$6*'Drive Train'!$AA$52,MC83&lt;=MC$6*'Drive Train'!$AA$53,LG83=0,KK83=0,FI83&gt;0),$C$17,0)</f>
        <v>0</v>
      </c>
      <c r="SB83" s="2">
        <f>IF(AND(MD83&gt;=MD$6*'Drive Train'!$AA$52,MD83&lt;=MD$6*'Drive Train'!$AA$53,LH83=0,KL83=0,FJ83&gt;0),$C$17,0)</f>
        <v>0</v>
      </c>
      <c r="SC83" s="2">
        <f>IF(AND(ME83&gt;=ME$6*'Drive Train'!$AA$52,ME83&lt;=ME$6*'Drive Train'!$AA$53,LI83=0,KM83=0,FK83&gt;0),$C$17,0)</f>
        <v>0</v>
      </c>
      <c r="SD83" s="2">
        <f>IF(AND(MF83&gt;=MF$6*'Drive Train'!$AA$52,MF83&lt;=MF$6*'Drive Train'!$AA$53,LJ83=0,KN83=0,FL83&gt;0),$C$17,0)</f>
        <v>0</v>
      </c>
      <c r="SE83" s="2">
        <f>IF(AND(MG83&gt;=MG$6*'Drive Train'!$AA$52,MG83&lt;=MG$6*'Drive Train'!$AA$53,LK83=0,KO83=0,FM83&gt;0),$C$17,0)</f>
        <v>0</v>
      </c>
      <c r="SF83" s="2">
        <f>IF(AND(MH83&gt;=MH$6*'Drive Train'!$AA$52,MH83&lt;=MH$6*'Drive Train'!$AA$53,LL83=0,KP83=0,FN83&gt;0),$C$17,0)</f>
        <v>0</v>
      </c>
      <c r="SG83" s="2">
        <f>IF(AND(MI83&gt;=MI$6*'Drive Train'!$AA$52,MI83&lt;=MI$6*'Drive Train'!$AA$53,LM83=0,KQ83=0,FO83&gt;0),$C$17,0)</f>
        <v>0</v>
      </c>
      <c r="SH83" s="61">
        <f t="shared" si="771"/>
        <v>3.0000000000000018</v>
      </c>
      <c r="SI83" s="2">
        <f>IF(AND(EU83&lt;0,KS83=0,LO83&gt;=LO$6*'Drive Train'!$AA$52,LO83&lt;=LO$6*'Drive Train'!$AA$53,OY83=1,JW83=0),$C$17,0)</f>
        <v>0</v>
      </c>
      <c r="SJ83" s="2">
        <f>IF(AND(EV83&lt;0,KT83=0,LP83&gt;=LP$6*'Drive Train'!$AA$52,LP83&lt;=LP$6*'Drive Train'!$AA$53,OZ83=1,JX83=0),$C$17,0)</f>
        <v>0.04</v>
      </c>
      <c r="SK83" s="2">
        <f>IF(AND(EW83&lt;0,KU83=0,LQ83&gt;=LQ$6*'Drive Train'!$AA$52,LQ83&lt;=LQ$6*'Drive Train'!$AA$53,PA83=1,JY83=0),$C$17,0)</f>
        <v>0.04</v>
      </c>
      <c r="SL83" s="2">
        <f>IF(AND(EX83&lt;0,KV83=0,LR83&gt;=LR$6*'Drive Train'!$AA$52,LR83&lt;=LR$6*'Drive Train'!$AA$53,PB83=1,JZ83=0),$C$17,0)</f>
        <v>0</v>
      </c>
      <c r="SM83" s="2">
        <f>IF(AND(EY83&lt;0,KW83=0,LS83&gt;=LS$6*'Drive Train'!$AA$52,LS83&lt;=LS$6*'Drive Train'!$AA$53,PC83=1,KA83=0),$C$17,0)</f>
        <v>0</v>
      </c>
      <c r="SN83" s="2">
        <f>IF(AND(EZ83&lt;0,KX83=0,LT83&gt;=LT$6*'Drive Train'!$AA$52,LT83&lt;=LT$6*'Drive Train'!$AA$53,PD83=1,KB83=0),$C$17,0)</f>
        <v>0</v>
      </c>
      <c r="SO83" s="2">
        <f>IF(AND(FA83&lt;0,KY83=0,LU83&gt;=LU$6*'Drive Train'!$AA$52,LU83&lt;=LU$6*'Drive Train'!$AA$53,PE83=1,KC83=0),$C$17,0)</f>
        <v>0</v>
      </c>
      <c r="SP83" s="2">
        <f>IF(AND(FB83&lt;0,KZ83=0,LV83&gt;=LV$6*'Drive Train'!$AA$52,LV83&lt;=LV$6*'Drive Train'!$AA$53,PF83=1,KD83=0),$C$17,0)</f>
        <v>0</v>
      </c>
      <c r="SQ83" s="2">
        <f>IF(AND(FC83&lt;0,LA83=0,LW83&gt;=LW$6*'Drive Train'!$AA$52,LW83&lt;=LW$6*'Drive Train'!$AA$53,PG83=1,KE83=0),$C$17,0)</f>
        <v>0</v>
      </c>
      <c r="SR83" s="2">
        <f>IF(AND(FD83&lt;0,LB83=0,LX83&gt;=LX$6*'Drive Train'!$AA$52,LX83&lt;=LX$6*'Drive Train'!$AA$53,PH83=1,KF83=0),$C$17,0)</f>
        <v>0</v>
      </c>
      <c r="SS83" s="2">
        <f>IF(AND(FE83&lt;0,LC83=0,LY83&gt;=LY$6*'Drive Train'!$AA$52,LY83&lt;=LY$6*'Drive Train'!$AA$53,PI83=1,KG83=0),$C$17,0)</f>
        <v>0</v>
      </c>
      <c r="ST83" s="2">
        <f>IF(AND(FF83&lt;0,LD83=0,LZ83&gt;=LZ$6*'Drive Train'!$AA$52,LZ83&lt;=LZ$6*'Drive Train'!$AA$53,PJ83=1,KH83=0),$C$17,0)</f>
        <v>0</v>
      </c>
      <c r="SU83" s="2">
        <f>IF(AND(FG83&lt;0,LE83=0,MA83&gt;=MA$6*'Drive Train'!$AA$52,MA83&lt;=MA$6*'Drive Train'!$AA$53,PK83=1,KI83=0),$C$17,0)</f>
        <v>0</v>
      </c>
      <c r="SV83" s="2">
        <f>IF(AND(FH83&lt;0,LF83=0,MB83&gt;=MB$6*'Drive Train'!$AA$52,MB83&lt;=MB$6*'Drive Train'!$AA$53,PL83=1,KJ83=0),$C$17,0)</f>
        <v>0</v>
      </c>
      <c r="SW83" s="2">
        <f>IF(AND(FI83&lt;0,LG83=0,MC83&gt;=MC$6*'Drive Train'!$AA$52,MC83&lt;=MC$6*'Drive Train'!$AA$53,PM83=1,KK83=0),$C$17,0)</f>
        <v>0</v>
      </c>
      <c r="SX83" s="2">
        <f>IF(AND(FJ83&lt;0,LH83=0,MD83&gt;=MD$6*'Drive Train'!$AA$52,MD83&lt;=MD$6*'Drive Train'!$AA$53,PN83=1,KL83=0),$C$17,0)</f>
        <v>0</v>
      </c>
      <c r="SY83" s="2">
        <f>IF(AND(FK83&lt;0,LI83=0,ME83&gt;=ME$6*'Drive Train'!$AA$52,ME83&lt;=ME$6*'Drive Train'!$AA$53,PO83=1,KM83=0),$C$17,0)</f>
        <v>0</v>
      </c>
      <c r="SZ83" s="2">
        <f>IF(AND(FL83&lt;0,LJ83=0,MF83&gt;=MF$6*'Drive Train'!$AA$52,MF83&lt;=MF$6*'Drive Train'!$AA$53,PP83=1,KN83=0),$C$17,0)</f>
        <v>0</v>
      </c>
      <c r="TA83" s="2">
        <f>IF(AND(FM83&lt;0,LK83=0,MG83&gt;=MG$6*'Drive Train'!$AA$52,MG83&lt;=MG$6*'Drive Train'!$AA$53,PQ83=1,KO83=0),$C$17,0)</f>
        <v>0</v>
      </c>
      <c r="TB83" s="2">
        <f>IF(AND(FN83&lt;0,LL83=0,MH83&gt;=MH$6*'Drive Train'!$AA$52,MH83&lt;=MH$6*'Drive Train'!$AA$53,PR83=1,KP83=0),$C$17,0)</f>
        <v>0</v>
      </c>
      <c r="TC83" s="2">
        <f>IF(AND(FO83&lt;0,LM83=0,MI83&gt;=MI$6*'Drive Train'!$AA$52,MI83&lt;=MI$6*'Drive Train'!$AA$53,PS83=1,KQ83=0),$C$17,0)</f>
        <v>0</v>
      </c>
      <c r="TD83" s="144">
        <f t="shared" si="772"/>
        <v>3.0000000000000018</v>
      </c>
    </row>
    <row r="84" spans="2:524" x14ac:dyDescent="0.2">
      <c r="C84" s="3" t="str">
        <f>C59</f>
        <v>Power Used (mAh)</v>
      </c>
      <c r="E84" s="147">
        <f>RA6*'Drive Train'!$F$31+E73</f>
        <v>179.25636448056696</v>
      </c>
      <c r="F84" s="147" t="e">
        <f>RB6*'Drive Train'!$F$31+F73</f>
        <v>#N/A</v>
      </c>
      <c r="G84" s="147" t="e">
        <f>RC6*'Drive Train'!$F$31+G73</f>
        <v>#N/A</v>
      </c>
      <c r="H84" s="147" t="e">
        <f>RD6*'Drive Train'!$F$31+H73</f>
        <v>#N/A</v>
      </c>
      <c r="I84" s="147" t="e">
        <f>RE6*'Drive Train'!$F$31+I73</f>
        <v>#N/A</v>
      </c>
      <c r="J84" s="147" t="e">
        <f>RF6*'Drive Train'!$F$31+J73</f>
        <v>#N/A</v>
      </c>
      <c r="K84" s="147" t="e">
        <f>RG6*'Drive Train'!$F$31+K73</f>
        <v>#N/A</v>
      </c>
      <c r="L84" s="147" t="e">
        <f>RH6*'Drive Train'!$F$31+L73</f>
        <v>#N/A</v>
      </c>
      <c r="M84" s="147" t="e">
        <f>RI6*'Drive Train'!$F$31+M73</f>
        <v>#N/A</v>
      </c>
      <c r="N84" s="147" t="e">
        <f>RJ6*'Drive Train'!$F$31+N73</f>
        <v>#N/A</v>
      </c>
      <c r="O84" s="147" t="e">
        <f>RK6*'Drive Train'!$F$31+O73</f>
        <v>#N/A</v>
      </c>
      <c r="R84" s="63">
        <f t="shared" si="605"/>
        <v>3.0400000000000018</v>
      </c>
      <c r="S84" s="2">
        <f>NG84/'Drive Train'!$F$35</f>
        <v>0</v>
      </c>
      <c r="T84" s="2">
        <f>NH84/'Drive Train'!$F$35</f>
        <v>0</v>
      </c>
      <c r="U84" s="2">
        <f>NI84/'Drive Train'!$F$35</f>
        <v>0</v>
      </c>
      <c r="V84" s="2">
        <f>NJ84/'Drive Train'!$F$35</f>
        <v>0</v>
      </c>
      <c r="W84" s="2">
        <f>NK84/'Drive Train'!$F$35</f>
        <v>0</v>
      </c>
      <c r="X84" s="2">
        <f>NL84/'Drive Train'!$F$35</f>
        <v>0</v>
      </c>
      <c r="Y84" s="2">
        <f>NM84/'Drive Train'!$F$35</f>
        <v>0</v>
      </c>
      <c r="Z84" s="2">
        <f>NN84/'Drive Train'!$F$35</f>
        <v>0</v>
      </c>
      <c r="AA84" s="2">
        <f>NO84/'Drive Train'!$F$35</f>
        <v>0</v>
      </c>
      <c r="AB84" s="2">
        <f>NP84/'Drive Train'!$F$35</f>
        <v>0</v>
      </c>
      <c r="AC84" s="2">
        <f>NQ84/'Drive Train'!$F$35</f>
        <v>0</v>
      </c>
      <c r="AD84" s="2">
        <f>NR84/'Drive Train'!$F$35</f>
        <v>0</v>
      </c>
      <c r="AE84" s="2">
        <f>NS84/'Drive Train'!$F$35</f>
        <v>0</v>
      </c>
      <c r="AF84" s="2">
        <f>NT84/'Drive Train'!$F$35</f>
        <v>0</v>
      </c>
      <c r="AG84" s="2">
        <f>NU84/'Drive Train'!$F$35</f>
        <v>0</v>
      </c>
      <c r="AH84" s="2">
        <f>NV84/'Drive Train'!$F$35</f>
        <v>0</v>
      </c>
      <c r="AI84" s="2">
        <f>NW84/'Drive Train'!$F$35</f>
        <v>0</v>
      </c>
      <c r="AJ84" s="2">
        <f>NX84/'Drive Train'!$F$35</f>
        <v>0</v>
      </c>
      <c r="AK84" s="2">
        <f>NY84/'Drive Train'!$F$35</f>
        <v>0</v>
      </c>
      <c r="AL84" s="2">
        <f>NZ84/'Drive Train'!$F$35</f>
        <v>0</v>
      </c>
      <c r="AM84" s="2">
        <f>OA84/'Drive Train'!$F$35</f>
        <v>0</v>
      </c>
      <c r="AN84" s="61">
        <f t="shared" si="606"/>
        <v>3.0400000000000018</v>
      </c>
      <c r="AO84" s="46">
        <f>LO84*12*60/(PI() * 'Drive Train'!$F$15)/S$6*ABS(S84)</f>
        <v>0</v>
      </c>
      <c r="AP84" s="46">
        <f>LP84*12*60/(PI() * 'Drive Train'!$F$15)/T$6*ABS(T84)</f>
        <v>0</v>
      </c>
      <c r="AQ84" s="46">
        <f>LQ84*12*60/(PI() * 'Drive Train'!$F$15)/U$6*ABS(U84)</f>
        <v>0</v>
      </c>
      <c r="AR84" s="46">
        <f>LR84*12*60/(PI() * 'Drive Train'!$F$15)/V$6*ABS(V84)</f>
        <v>0</v>
      </c>
      <c r="AS84" s="46">
        <f>LS84*12*60/(PI() * 'Drive Train'!$F$15)/W$6*ABS(W84)</f>
        <v>0</v>
      </c>
      <c r="AT84" s="46">
        <f>LT84*12*60/(PI() * 'Drive Train'!$F$15)/X$6*ABS(X84)</f>
        <v>0</v>
      </c>
      <c r="AU84" s="46">
        <f>LU84*12*60/(PI() * 'Drive Train'!$F$15)/Y$6*ABS(Y84)</f>
        <v>0</v>
      </c>
      <c r="AV84" s="46">
        <f>LV84*12*60/(PI() * 'Drive Train'!$F$15)/Z$6*ABS(Z84)</f>
        <v>0</v>
      </c>
      <c r="AW84" s="46">
        <f>LW84*12*60/(PI() * 'Drive Train'!$F$15)/AA$6*ABS(AA84)</f>
        <v>0</v>
      </c>
      <c r="AX84" s="46">
        <f>LX84*12*60/(PI() * 'Drive Train'!$F$15)/AB$6*ABS(AB84)</f>
        <v>0</v>
      </c>
      <c r="AY84" s="46">
        <f>LY84*12*60/(PI() * 'Drive Train'!$F$15)/AC$6*ABS(AC84)</f>
        <v>0</v>
      </c>
      <c r="AZ84" s="46">
        <f>LZ84*12*60/(PI() * 'Drive Train'!$F$15)/AD$6*ABS(AD84)</f>
        <v>0</v>
      </c>
      <c r="BA84" s="46">
        <f>MA84*12*60/(PI() * 'Drive Train'!$F$15)/AE$6*ABS(AE84)</f>
        <v>0</v>
      </c>
      <c r="BB84" s="46">
        <f>MB84*12*60/(PI() * 'Drive Train'!$F$15)/AF$6*ABS(AF84)</f>
        <v>0</v>
      </c>
      <c r="BC84" s="46">
        <f>MC84*12*60/(PI() * 'Drive Train'!$F$15)/AG$6*ABS(AG84)</f>
        <v>0</v>
      </c>
      <c r="BD84" s="46">
        <f>MD84*12*60/(PI() * 'Drive Train'!$F$15)/AH$6*ABS(AH84)</f>
        <v>0</v>
      </c>
      <c r="BE84" s="46">
        <f>ME84*12*60/(PI() * 'Drive Train'!$F$15)/AI$6*ABS(AI84)</f>
        <v>0</v>
      </c>
      <c r="BF84" s="46">
        <f>MF84*12*60/(PI() * 'Drive Train'!$F$15)/AJ$6*ABS(AJ84)</f>
        <v>0</v>
      </c>
      <c r="BG84" s="46">
        <f>MG84*12*60/(PI() * 'Drive Train'!$F$15)/AK$6*ABS(AK84)</f>
        <v>0</v>
      </c>
      <c r="BH84" s="46">
        <f>MH84*12*60/(PI() * 'Drive Train'!$F$15)/AL$6*ABS(AL84)</f>
        <v>0</v>
      </c>
      <c r="BI84" s="46">
        <f>MI84*12*60/(PI() * 'Drive Train'!$F$15)/AM$6*ABS(AM84)</f>
        <v>0</v>
      </c>
      <c r="BJ84" s="61">
        <f t="shared" si="538"/>
        <v>3.0400000000000018</v>
      </c>
      <c r="BK84" s="2">
        <f>IF(OR(KS83=1,AND($C$37=Motors!$C$32,OY83=1)),0,IF(NG84=0,-(CG83+$C$15)/($C$14-$C$15)*$C$12,($C$11*S84-AO84)/($C$11*S84)*$C$12*S84))</f>
        <v>0</v>
      </c>
      <c r="BL84" s="2">
        <f>IF(OR(KT83=1,AND($C$37=Motors!$C$32,OZ83=1)),0,IF(NH84=0,-(CH83+$C$15)/($C$14-$C$15)*$C$12,($C$11*T84-AP84)/($C$11*T84)*$C$12*T84))</f>
        <v>0</v>
      </c>
      <c r="BM84" s="2">
        <f>IF(OR(KU83=1,AND($C$37=Motors!$C$32,PA83=1)),0,IF(NI84=0,-(CI83+$C$15)/($C$14-$C$15)*$C$12,($C$11*U84-AQ84)/($C$11*U84)*$C$12*U84))</f>
        <v>0</v>
      </c>
      <c r="BN84" s="2">
        <f>IF(OR(KV83=1,AND($C$37=Motors!$C$32,PB83=1)),0,IF(NJ84=0,-(CJ83+$C$15)/($C$14-$C$15)*$C$12,($C$11*V84-AR84)/($C$11*V84)*$C$12*V84))</f>
        <v>0</v>
      </c>
      <c r="BO84" s="2">
        <f>IF(OR(KW83=1,AND($C$37=Motors!$C$32,PC83=1)),0,IF(NK84=0,-(CK83+$C$15)/($C$14-$C$15)*$C$12,($C$11*W84-AS84)/($C$11*W84)*$C$12*W84))</f>
        <v>0</v>
      </c>
      <c r="BP84" s="2">
        <f>IF(OR(KX83=1,AND($C$37=Motors!$C$32,PD83=1)),0,IF(NL84=0,-(CL83+$C$15)/($C$14-$C$15)*$C$12,($C$11*X84-AT84)/($C$11*X84)*$C$12*X84))</f>
        <v>0</v>
      </c>
      <c r="BQ84" s="2">
        <f>IF(OR(KY83=1,AND($C$37=Motors!$C$32,PE83=1)),0,IF(NM84=0,-(CM83+$C$15)/($C$14-$C$15)*$C$12,($C$11*Y84-AU84)/($C$11*Y84)*$C$12*Y84))</f>
        <v>0</v>
      </c>
      <c r="BR84" s="2">
        <f>IF(OR(KZ83=1,AND($C$37=Motors!$C$32,PF83=1)),0,IF(NN84=0,-(CN83+$C$15)/($C$14-$C$15)*$C$12,($C$11*Z84-AV84)/($C$11*Z84)*$C$12*Z84))</f>
        <v>0</v>
      </c>
      <c r="BS84" s="2">
        <f>IF(OR(LA83=1,AND($C$37=Motors!$C$32,PG83=1)),0,IF(NO84=0,-(CO83+$C$15)/($C$14-$C$15)*$C$12,($C$11*AA84-AW84)/($C$11*AA84)*$C$12*AA84))</f>
        <v>0</v>
      </c>
      <c r="BT84" s="2">
        <f>IF(OR(LB83=1,AND($C$37=Motors!$C$32,PH83=1)),0,IF(NP84=0,-(CP83+$C$15)/($C$14-$C$15)*$C$12,($C$11*AB84-AX84)/($C$11*AB84)*$C$12*AB84))</f>
        <v>0</v>
      </c>
      <c r="BU84" s="2">
        <f>IF(OR(LC83=1,AND($C$37=Motors!$C$32,PI83=1)),0,IF(NQ84=0,-(CQ83+$C$15)/($C$14-$C$15)*$C$12,($C$11*AC84-AY84)/($C$11*AC84)*$C$12*AC84))</f>
        <v>0</v>
      </c>
      <c r="BV84" s="2">
        <f>IF(OR(LD83=1,AND($C$37=Motors!$C$32,PJ83=1)),0,IF(NR84=0,-(CR83+$C$15)/($C$14-$C$15)*$C$12,($C$11*AD84-AZ84)/($C$11*AD84)*$C$12*AD84))</f>
        <v>0</v>
      </c>
      <c r="BW84" s="2">
        <f>IF(OR(LE83=1,AND($C$37=Motors!$C$32,PK83=1)),0,IF(NS84=0,-(CS83+$C$15)/($C$14-$C$15)*$C$12,($C$11*AE84-BA84)/($C$11*AE84)*$C$12*AE84))</f>
        <v>0</v>
      </c>
      <c r="BX84" s="2">
        <f>IF(OR(LF83=1,AND($C$37=Motors!$C$32,PL83=1)),0,IF(NT84=0,-(CT83+$C$15)/($C$14-$C$15)*$C$12,($C$11*AF84-BB84)/($C$11*AF84)*$C$12*AF84))</f>
        <v>0</v>
      </c>
      <c r="BY84" s="2">
        <f>IF(OR(LG83=1,AND($C$37=Motors!$C$32,PM83=1)),0,IF(NU84=0,-(CU83+$C$15)/($C$14-$C$15)*$C$12,($C$11*AG84-BC84)/($C$11*AG84)*$C$12*AG84))</f>
        <v>0</v>
      </c>
      <c r="BZ84" s="2">
        <f>IF(OR(LH83=1,AND($C$37=Motors!$C$32,PN83=1)),0,IF(NV84=0,-(CV83+$C$15)/($C$14-$C$15)*$C$12,($C$11*AH84-BD84)/($C$11*AH84)*$C$12*AH84))</f>
        <v>0</v>
      </c>
      <c r="CA84" s="2">
        <f>IF(OR(LI83=1,AND($C$37=Motors!$C$32,PO83=1)),0,IF(NW84=0,-(CW83+$C$15)/($C$14-$C$15)*$C$12,($C$11*AI84-BE84)/($C$11*AI84)*$C$12*AI84))</f>
        <v>0</v>
      </c>
      <c r="CB84" s="2">
        <f>IF(OR(LJ83=1,AND($C$37=Motors!$C$32,PP83=1)),0,IF(NX84=0,-(CX83+$C$15)/($C$14-$C$15)*$C$12,($C$11*AJ84-BF84)/($C$11*AJ84)*$C$12*AJ84))</f>
        <v>0</v>
      </c>
      <c r="CC84" s="2">
        <f>IF(OR(LK83=1,AND($C$37=Motors!$C$32,PQ83=1)),0,IF(NY84=0,-(CY83+$C$15)/($C$14-$C$15)*$C$12,($C$11*AK84-BG84)/($C$11*AK84)*$C$12*AK84))</f>
        <v>0</v>
      </c>
      <c r="CD84" s="2">
        <f>IF(OR(LL83=1,AND($C$37=Motors!$C$32,PR83=1)),0,IF(NZ84=0,-(CZ83+$C$15)/($C$14-$C$15)*$C$12,($C$11*AL84-BH84)/($C$11*AL84)*$C$12*AL84))</f>
        <v>0</v>
      </c>
      <c r="CE84" s="2">
        <f>IF(OR(LM83=1,AND($C$37=Motors!$C$32,PS83=1)),0,IF(OA84=0,-(DA83+$C$15)/($C$14-$C$15)*$C$12,($C$11*AM84-BI84)/($C$11*AM84)*$C$12*AM84))</f>
        <v>0</v>
      </c>
      <c r="CF84" s="61">
        <f t="shared" si="539"/>
        <v>3.0400000000000018</v>
      </c>
      <c r="CG84" s="57">
        <f>IF(AND(KS83=1,OY83=1),0,ABS(BK84/$C$12*($C$14-$C$15)+$C$15) *'Drive Train'!$AA$49 + CG83*(1-'Drive Train'!$AA$49))</f>
        <v>0</v>
      </c>
      <c r="CH84" s="57">
        <f>IF(AND(KT83=1,OZ83=1),0,ABS(BL84/$C$12*($C$14-$C$15)+$C$15) *'Drive Train'!$AA$49 + CH83*(1-'Drive Train'!$AA$49))</f>
        <v>2.7495000000000003</v>
      </c>
      <c r="CI84" s="57">
        <f>IF(AND(KU83=1,PA83=1),0,ABS(BM84/$C$12*($C$14-$C$15)+$C$15) *'Drive Train'!$AA$49 + CI83*(1-'Drive Train'!$AA$49))</f>
        <v>2.7495000000000003</v>
      </c>
      <c r="CJ84" s="57">
        <f>IF(AND(KV83=1,PB83=1),0,ABS(BN84/$C$12*($C$14-$C$15)+$C$15) *'Drive Train'!$AA$49 + CJ83*(1-'Drive Train'!$AA$49))</f>
        <v>2.7495000000000003</v>
      </c>
      <c r="CK84" s="57">
        <f>IF(AND(KW83=1,PC83=1),0,ABS(BO84/$C$12*($C$14-$C$15)+$C$15) *'Drive Train'!$AA$49 + CK83*(1-'Drive Train'!$AA$49))</f>
        <v>2.7495000000000003</v>
      </c>
      <c r="CL84" s="57">
        <f>IF(AND(KX83=1,PD83=1),0,ABS(BP84/$C$12*($C$14-$C$15)+$C$15) *'Drive Train'!$AA$49 + CL83*(1-'Drive Train'!$AA$49))</f>
        <v>2.7495000000000003</v>
      </c>
      <c r="CM84" s="57">
        <f>IF(AND(KY83=1,PE83=1),0,ABS(BQ84/$C$12*($C$14-$C$15)+$C$15) *'Drive Train'!$AA$49 + CM83*(1-'Drive Train'!$AA$49))</f>
        <v>0</v>
      </c>
      <c r="CN84" s="57">
        <f>IF(AND(KZ83=1,PF83=1),0,ABS(BR84/$C$12*($C$14-$C$15)+$C$15) *'Drive Train'!$AA$49 + CN83*(1-'Drive Train'!$AA$49))</f>
        <v>0</v>
      </c>
      <c r="CO84" s="57">
        <f>IF(AND(LA83=1,PG83=1),0,ABS(BS84/$C$12*($C$14-$C$15)+$C$15) *'Drive Train'!$AA$49 + CO83*(1-'Drive Train'!$AA$49))</f>
        <v>0</v>
      </c>
      <c r="CP84" s="57">
        <f>IF(AND(LB83=1,PH83=1),0,ABS(BT84/$C$12*($C$14-$C$15)+$C$15) *'Drive Train'!$AA$49 + CP83*(1-'Drive Train'!$AA$49))</f>
        <v>0</v>
      </c>
      <c r="CQ84" s="57">
        <f>IF(AND(LC83=1,PI83=1),0,ABS(BU84/$C$12*($C$14-$C$15)+$C$15) *'Drive Train'!$AA$49 + CQ83*(1-'Drive Train'!$AA$49))</f>
        <v>0</v>
      </c>
      <c r="CR84" s="57">
        <f>IF(AND(LD83=1,PJ83=1),0,ABS(BV84/$C$12*($C$14-$C$15)+$C$15) *'Drive Train'!$AA$49 + CR83*(1-'Drive Train'!$AA$49))</f>
        <v>2.7495000000000003</v>
      </c>
      <c r="CS84" s="57">
        <f>IF(AND(LE83=1,PK83=1),0,ABS(BW84/$C$12*($C$14-$C$15)+$C$15) *'Drive Train'!$AA$49 + CS83*(1-'Drive Train'!$AA$49))</f>
        <v>2.7495000000000003</v>
      </c>
      <c r="CT84" s="57">
        <f>IF(AND(LF83=1,PL83=1),0,ABS(BX84/$C$12*($C$14-$C$15)+$C$15) *'Drive Train'!$AA$49 + CT83*(1-'Drive Train'!$AA$49))</f>
        <v>0</v>
      </c>
      <c r="CU84" s="57">
        <f>IF(AND(LG83=1,PM83=1),0,ABS(BY84/$C$12*($C$14-$C$15)+$C$15) *'Drive Train'!$AA$49 + CU83*(1-'Drive Train'!$AA$49))</f>
        <v>0</v>
      </c>
      <c r="CV84" s="57">
        <f>IF(AND(LH83=1,PN83=1),0,ABS(BZ84/$C$12*($C$14-$C$15)+$C$15) *'Drive Train'!$AA$49 + CV83*(1-'Drive Train'!$AA$49))</f>
        <v>0</v>
      </c>
      <c r="CW84" s="57">
        <f>IF(AND(LI83=1,PO83=1),0,ABS(CA84/$C$12*($C$14-$C$15)+$C$15) *'Drive Train'!$AA$49 + CW83*(1-'Drive Train'!$AA$49))</f>
        <v>0</v>
      </c>
      <c r="CX84" s="57">
        <f>IF(AND(LJ83=1,PP83=1),0,ABS(CB84/$C$12*($C$14-$C$15)+$C$15) *'Drive Train'!$AA$49 + CX83*(1-'Drive Train'!$AA$49))</f>
        <v>0</v>
      </c>
      <c r="CY84" s="57">
        <f>IF(AND(LK83=1,PQ83=1),0,ABS(CC84/$C$12*($C$14-$C$15)+$C$15) *'Drive Train'!$AA$49 + CY83*(1-'Drive Train'!$AA$49))</f>
        <v>0</v>
      </c>
      <c r="CZ84" s="57">
        <f>IF(AND(LL83=1,PR83=1),0,ABS(CD84/$C$12*($C$14-$C$15)+$C$15) *'Drive Train'!$AA$49 + CZ83*(1-'Drive Train'!$AA$49))</f>
        <v>0</v>
      </c>
      <c r="DA84" s="57">
        <f>IF(AND(LM83=1,PS83=1),0,ABS(CE84/$C$12*($C$14-$C$15)+$C$15) *'Drive Train'!$AA$49 + DA83*(1-'Drive Train'!$AA$49))</f>
        <v>0</v>
      </c>
      <c r="DB84" s="61">
        <f t="shared" si="607"/>
        <v>3.0400000000000018</v>
      </c>
      <c r="DC84" s="57">
        <f t="shared" si="540"/>
        <v>0</v>
      </c>
      <c r="DD84" s="57">
        <f t="shared" si="541"/>
        <v>2.7495000000000003</v>
      </c>
      <c r="DE84" s="57">
        <f t="shared" si="542"/>
        <v>2.7495000000000003</v>
      </c>
      <c r="DF84" s="57">
        <f t="shared" si="543"/>
        <v>2.7495000000000003</v>
      </c>
      <c r="DG84" s="57">
        <f t="shared" si="544"/>
        <v>2.7495000000000003</v>
      </c>
      <c r="DH84" s="57">
        <f t="shared" si="545"/>
        <v>2.7495000000000003</v>
      </c>
      <c r="DI84" s="57">
        <f t="shared" si="546"/>
        <v>0</v>
      </c>
      <c r="DJ84" s="57">
        <f t="shared" si="547"/>
        <v>0</v>
      </c>
      <c r="DK84" s="57">
        <f t="shared" si="548"/>
        <v>0</v>
      </c>
      <c r="DL84" s="57">
        <f t="shared" si="549"/>
        <v>0</v>
      </c>
      <c r="DM84" s="57">
        <f t="shared" si="550"/>
        <v>0</v>
      </c>
      <c r="DN84" s="57">
        <f t="shared" si="551"/>
        <v>2.7495000000000003</v>
      </c>
      <c r="DO84" s="57">
        <f t="shared" si="552"/>
        <v>2.7495000000000003</v>
      </c>
      <c r="DP84" s="57">
        <f t="shared" si="553"/>
        <v>0</v>
      </c>
      <c r="DQ84" s="57">
        <f t="shared" si="554"/>
        <v>0</v>
      </c>
      <c r="DR84" s="57">
        <f t="shared" si="555"/>
        <v>0</v>
      </c>
      <c r="DS84" s="57">
        <f t="shared" si="556"/>
        <v>0</v>
      </c>
      <c r="DT84" s="57">
        <f t="shared" si="557"/>
        <v>0</v>
      </c>
      <c r="DU84" s="57">
        <f t="shared" si="558"/>
        <v>0</v>
      </c>
      <c r="DV84" s="57">
        <f t="shared" si="559"/>
        <v>0</v>
      </c>
      <c r="DW84" s="57">
        <f t="shared" si="560"/>
        <v>0</v>
      </c>
      <c r="DX84" s="61">
        <f t="shared" si="608"/>
        <v>3.0400000000000018</v>
      </c>
      <c r="DY84" s="2">
        <f>IF(OY84=0,($C$23/0.4536*IF(ISNA(MK83),'Drive Train'!$F$16,'Drive Train'!$F$17)*4.448*$C$24*S$6)*SIGN(BK84),BK84)</f>
        <v>0</v>
      </c>
      <c r="DZ84" s="2">
        <f>IF(OZ84=0,($C$23/0.4536*IF(ISNA(ML83),'Drive Train'!$F$16,'Drive Train'!$F$17)*4.448*$C$24*$C$21*T$6)*SIGN(BL84),BL84)</f>
        <v>0</v>
      </c>
      <c r="EA84" s="2">
        <f>IF(PA84=0,($C$23/0.4536*IF(ISNA(MM83),'Drive Train'!$F$16,'Drive Train'!$F$17)*4.448*$C$24*$C$21*U$6)*SIGN(BM84),BM84)</f>
        <v>0</v>
      </c>
      <c r="EB84" s="2">
        <f>IF(PB84=0,($C$23/0.4536*IF(ISNA(MN83),'Drive Train'!$F$16,'Drive Train'!$F$17)*4.448*$C$24*$C$21*V$6)*SIGN(BN84),BN84)</f>
        <v>0</v>
      </c>
      <c r="EC84" s="2">
        <f>IF(PC84=0,($C$23/0.4536*IF(ISNA(MO83),'Drive Train'!$F$16,'Drive Train'!$F$17)*4.448*$C$24*$C$21*W$6)*SIGN(BO84),BO84)</f>
        <v>0</v>
      </c>
      <c r="ED84" s="2">
        <f>IF(PD84=0,($C$23/0.4536*IF(ISNA(MP83),'Drive Train'!$F$16,'Drive Train'!$F$17)*4.448*$C$24*$C$21*X$6)*SIGN(BP84),BP84)</f>
        <v>0</v>
      </c>
      <c r="EE84" s="2">
        <f>IF(PE84=0,($C$23/0.4536*IF(ISNA(MQ83),'Drive Train'!$F$16,'Drive Train'!$F$17)*4.448*$C$24*$C$21*Y$6)*SIGN(BQ84),BQ84)</f>
        <v>0</v>
      </c>
      <c r="EF84" s="2">
        <f>IF(PF84=0,($C$23/0.4536*IF(ISNA(MR83),'Drive Train'!$F$16,'Drive Train'!$F$17)*4.448*$C$24*$C$21*Z$6)*SIGN(BR84),BR84)</f>
        <v>0</v>
      </c>
      <c r="EG84" s="2">
        <f>IF(PG84=0,($C$23/0.4536*IF(ISNA(MS83),'Drive Train'!$F$16,'Drive Train'!$F$17)*4.448*$C$24*$C$21*AA$6)*SIGN(BS84),BS84)</f>
        <v>0</v>
      </c>
      <c r="EH84" s="2">
        <f>IF(PH84=0,($C$23/0.4536*IF(ISNA(MT83),'Drive Train'!$F$16,'Drive Train'!$F$17)*4.448*$C$24*$C$21*AB$6)*SIGN(BT84),BT84)</f>
        <v>0</v>
      </c>
      <c r="EI84" s="2">
        <f>IF(PI84=0,($C$23/0.4536*IF(ISNA(MU83),'Drive Train'!$F$16,'Drive Train'!$F$17)*4.448*$C$24*$C$21*AC$6)*SIGN(BU84),BU84)</f>
        <v>0</v>
      </c>
      <c r="EJ84" s="2">
        <f>IF(PJ84=0,($C$23/0.4536*IF(ISNA(MV83),'Drive Train'!$F$16,'Drive Train'!$F$17)*4.448*$C$24*$C$21*AD$6)*SIGN(BV84),BV84)</f>
        <v>0</v>
      </c>
      <c r="EK84" s="2">
        <f>IF(PK84=0,($C$23/0.4536*IF(ISNA(MW83),'Drive Train'!$F$16,'Drive Train'!$F$17)*4.448*$C$24*$C$21*AE$6)*SIGN(BW84),BW84)</f>
        <v>0</v>
      </c>
      <c r="EL84" s="2">
        <f>IF(PL84=0,($C$23/0.4536*IF(ISNA(MX83),'Drive Train'!$F$16,'Drive Train'!$F$17)*4.448*$C$24*$C$21*AF$6)*SIGN(BX84),BX84)</f>
        <v>0</v>
      </c>
      <c r="EM84" s="2">
        <f>IF(PM84=0,($C$23/0.4536*IF(ISNA(MY83),'Drive Train'!$F$16,'Drive Train'!$F$17)*4.448*$C$24*$C$21*AG$6)*SIGN(BY84),BY84)</f>
        <v>0</v>
      </c>
      <c r="EN84" s="2">
        <f>IF(PN84=0,($C$23/0.4536*IF(ISNA(MZ83),'Drive Train'!$F$16,'Drive Train'!$F$17)*4.448*$C$24*$C$21*AH$6)*SIGN(BZ84),BZ84)</f>
        <v>0</v>
      </c>
      <c r="EO84" s="2">
        <f>IF(PO84=0,($C$23/0.4536*IF(ISNA(NA83),'Drive Train'!$F$16,'Drive Train'!$F$17)*4.448*$C$24*$C$21*AI$6)*SIGN(CA84),CA84)</f>
        <v>0</v>
      </c>
      <c r="EP84" s="2">
        <f>IF(PP84=0,($C$23/0.4536*IF(ISNA(NB83),'Drive Train'!$F$16,'Drive Train'!$F$17)*4.448*$C$24*$C$21*AJ$6)*SIGN(CB84),CB84)</f>
        <v>0</v>
      </c>
      <c r="EQ84" s="2">
        <f>IF(PQ84=0,($C$23/0.4536*IF(ISNA(NC83),'Drive Train'!$F$16,'Drive Train'!$F$17)*4.448*$C$24*$C$21*AK$6)*SIGN(CC84),CC84)</f>
        <v>0</v>
      </c>
      <c r="ER84" s="2">
        <f>IF(PR84=0,($C$23/0.4536*IF(ISNA(ND83),'Drive Train'!$F$16,'Drive Train'!$F$17)*4.448*$C$24*$C$21*AL$6)*SIGN(CD84),CD84)</f>
        <v>0</v>
      </c>
      <c r="ES84" s="2">
        <f>IF(PS84=0,($C$23/0.4536*IF(ISNA(NE83),'Drive Train'!$F$16,'Drive Train'!$F$17)*4.448*$C$24*$C$21*AM$6)*SIGN(CE84),CE84)</f>
        <v>0</v>
      </c>
      <c r="ET84" s="61">
        <f t="shared" si="561"/>
        <v>3.0400000000000018</v>
      </c>
      <c r="EU84" s="255">
        <f>MAX(MIN(IF(AND(OY83=1,NG84&lt;0),-1,1)*(DC84-$C$15)/($C$14-$C$15)*$C$12*$C$21-$C$33*LO84/AO$6 -  OY83*$C$33/$C$21,DY83/$C$19),MAX(EU$8:EU83)*-1)</f>
        <v>-0.37850168607206947</v>
      </c>
      <c r="EV84" s="255">
        <f>MAX(MIN(IF(AND(OZ83=1,NH84&lt;0),-1,1)*(DD84-$C$15)/($C$14-$C$15)*$C$12*$C$21-$C$33*LP84/AP$6 -  OZ83*$C$33/$C$21,DZ83/$C$19),MAX(EV$8:EV83)*-1)</f>
        <v>-0.41021080893940731</v>
      </c>
      <c r="EW84" s="255">
        <f>MAX(MIN(IF(AND(PA83=1,NI84&lt;0),-1,1)*(DE84-$C$15)/($C$14-$C$15)*$C$12*$C$21-$C$33*LQ84/AQ$6 -  PA83*$C$33/$C$21,EA83/$C$19),MAX(EW$8:EW83)*-1)</f>
        <v>-0.42877045565006144</v>
      </c>
      <c r="EX84" s="255">
        <f>MAX(MIN(IF(AND(PB83=1,NJ84&lt;0),-1,1)*(DF84-$C$15)/($C$14-$C$15)*$C$12*$C$21-$C$33*LR84/AR$6 -  PB83*$C$33/$C$21,EB83/$C$19),MAX(EX$8:EX83)*-1)</f>
        <v>-0.42553882965924372</v>
      </c>
      <c r="EY84" s="255">
        <f>MAX(MIN(IF(AND(PC83=1,NK84&lt;0),-1,1)*(DG84-$C$15)/($C$14-$C$15)*$C$12*$C$21-$C$33*LS84/AS$6 -  PC83*$C$33/$C$21,EC83/$C$19),MAX(EY$8:EY83)*-1)</f>
        <v>-0.3990947314516774</v>
      </c>
      <c r="EZ84" s="255">
        <f>MAX(MIN(IF(AND(PD83=1,NL84&lt;0),-1,1)*(DH84-$C$15)/($C$14-$C$15)*$C$12*$C$21-$C$33*LT84/AT$6 -  PD83*$C$33/$C$21,ED83/$C$19),MAX(EZ$8:EZ83)*-1)</f>
        <v>-0.3552586106997136</v>
      </c>
      <c r="FA84" s="255">
        <f>MAX(MIN(IF(AND(PE83=1,NM84&lt;0),-1,1)*(DI84-$C$15)/($C$14-$C$15)*$C$12*$C$21-$C$33*LU84/AU$6 -  PE83*$C$33/$C$21,EE83/$C$19),MAX(FA$8:FA83)*-1)</f>
        <v>-0.37850168607206947</v>
      </c>
      <c r="FB84" s="255">
        <f>MAX(MIN(IF(AND(PF83=1,NN84&lt;0),-1,1)*(DJ84-$C$15)/($C$14-$C$15)*$C$12*$C$21-$C$33*LV84/AV$6 -  PF83*$C$33/$C$21,EF83/$C$19),MAX(FB$8:FB83)*-1)</f>
        <v>-0.37850168607206947</v>
      </c>
      <c r="FC84" s="255">
        <f>MAX(MIN(IF(AND(PG83=1,NO84&lt;0),-1,1)*(DK84-$C$15)/($C$14-$C$15)*$C$12*$C$21-$C$33*LW84/AW$6 -  PG83*$C$33/$C$21,EG83/$C$19),MAX(FC$8:FC83)*-1)</f>
        <v>-0.37850168607206947</v>
      </c>
      <c r="FD84" s="255">
        <f>MAX(MIN(IF(AND(PH83=1,NP84&lt;0),-1,1)*(DL84-$C$15)/($C$14-$C$15)*$C$12*$C$21-$C$33*LX84/AX$6 -  PH83*$C$33/$C$21,EH83/$C$19),MAX(FD$8:FD83)*-1)</f>
        <v>-0.37850168607206947</v>
      </c>
      <c r="FE84" s="255">
        <f>MAX(MIN(IF(AND(PI83=1,NQ84&lt;0),-1,1)*(DM84-$C$15)/($C$14-$C$15)*$C$12*$C$21-$C$33*LY84/AY$6 -  PI83*$C$33/$C$21,EI83/$C$19),MAX(FE$8:FE83)*-1)</f>
        <v>-0.37850168607206947</v>
      </c>
      <c r="FF84" s="255">
        <f>MAX(MIN(IF(AND(PJ83=1,NR84&lt;0),-1,1)*(DN84-$C$15)/($C$14-$C$15)*$C$12*$C$21-$C$33*LZ84/AZ$6 -  PJ83*$C$33/$C$21,EJ83/$C$19),MAX(FF$8:FF83)*-1)</f>
        <v>-0.3680167733157455</v>
      </c>
      <c r="FG84" s="255">
        <f>MAX(MIN(IF(AND(PK83=1,NS84&lt;0),-1,1)*(DO84-$C$15)/($C$14-$C$15)*$C$12*$C$21-$C$33*MA84/BA$6 -  PK83*$C$33/$C$21,EK83/$C$19),MAX(FG$8:FG83)*-1)</f>
        <v>-0.35590743362165378</v>
      </c>
      <c r="FH84" s="255">
        <f>MAX(MIN(IF(AND(PL83=1,NT84&lt;0),-1,1)*(DP84-$C$15)/($C$14-$C$15)*$C$12*$C$21-$C$33*MB84/BB$6 -  PL83*$C$33/$C$21,EL83/$C$19),MAX(FH$8:FH83)*-1)</f>
        <v>-0.37850168607206947</v>
      </c>
      <c r="FI84" s="255">
        <f>MAX(MIN(IF(AND(PM83=1,NU84&lt;0),-1,1)*(DQ84-$C$15)/($C$14-$C$15)*$C$12*$C$21-$C$33*MC84/BC$6 -  PM83*$C$33/$C$21,EM83/$C$19),MAX(FI$8:FI83)*-1)</f>
        <v>-0.37850168607206947</v>
      </c>
      <c r="FJ84" s="255">
        <f>MAX(MIN(IF(AND(PN83=1,NV84&lt;0),-1,1)*(DR84-$C$15)/($C$14-$C$15)*$C$12*$C$21-$C$33*MD84/BD$6 -  PN83*$C$33/$C$21,EN83/$C$19),MAX(FJ$8:FJ83)*-1)</f>
        <v>-0.37850168607206947</v>
      </c>
      <c r="FK84" s="255">
        <f>MAX(MIN(IF(AND(PO83=1,NW84&lt;0),-1,1)*(DS84-$C$15)/($C$14-$C$15)*$C$12*$C$21-$C$33*ME84/BE$6 -  PO83*$C$33/$C$21,EO83/$C$19),MAX(FK$8:FK83)*-1)</f>
        <v>-0.37850168607206947</v>
      </c>
      <c r="FL84" s="255">
        <f>MAX(MIN(IF(AND(PP83=1,NX84&lt;0),-1,1)*(DT84-$C$15)/($C$14-$C$15)*$C$12*$C$21-$C$33*MF84/BF$6 -  PP83*$C$33/$C$21,EP83/$C$19),MAX(FL$8:FL83)*-1)</f>
        <v>-0.37850168607206947</v>
      </c>
      <c r="FM84" s="255">
        <f>MAX(MIN(IF(AND(PQ83=1,NY84&lt;0),-1,1)*(DU84-$C$15)/($C$14-$C$15)*$C$12*$C$21-$C$33*MG84/BG$6 -  PQ83*$C$33/$C$21,EQ83/$C$19),MAX(FM$8:FM83)*-1)</f>
        <v>-0.37850168607206947</v>
      </c>
      <c r="FN84" s="255">
        <f>MAX(MIN(IF(AND(PR83=1,NZ84&lt;0),-1,1)*(DV84-$C$15)/($C$14-$C$15)*$C$12*$C$21-$C$33*MH84/BH$6 -  PR83*$C$33/$C$21,ER83/$C$19),MAX(FN$8:FN83)*-1)</f>
        <v>-0.37850168607206947</v>
      </c>
      <c r="FO84" s="255">
        <f>MAX(MIN(IF(AND(PS83=1,OA84&lt;0),-1,1)*(DW84-$C$15)/($C$14-$C$15)*$C$12*$C$21-$C$33*MI84/BI$6 -  PS83*$C$33/$C$21,ES83/$C$19),MAX(FO$8:FO83)*-1)</f>
        <v>-0.37850168607206947</v>
      </c>
      <c r="FP84" s="61">
        <f t="shared" si="609"/>
        <v>3.0400000000000018</v>
      </c>
      <c r="FQ84" s="256">
        <f t="shared" si="610"/>
        <v>0</v>
      </c>
      <c r="FR84" s="256">
        <f t="shared" si="611"/>
        <v>2.7495000000000003</v>
      </c>
      <c r="FS84" s="256">
        <f t="shared" si="612"/>
        <v>2.7495000000000003</v>
      </c>
      <c r="FT84" s="256">
        <f t="shared" si="613"/>
        <v>2.7495000000000003</v>
      </c>
      <c r="FU84" s="256">
        <f t="shared" si="614"/>
        <v>2.7495000000000003</v>
      </c>
      <c r="FV84" s="256">
        <f t="shared" si="615"/>
        <v>2.7495000000000003</v>
      </c>
      <c r="FW84" s="256">
        <f t="shared" si="616"/>
        <v>0</v>
      </c>
      <c r="FX84" s="256">
        <f t="shared" si="617"/>
        <v>0</v>
      </c>
      <c r="FY84" s="256">
        <f t="shared" si="618"/>
        <v>0</v>
      </c>
      <c r="FZ84" s="256">
        <f t="shared" si="619"/>
        <v>0</v>
      </c>
      <c r="GA84" s="256">
        <f t="shared" si="620"/>
        <v>0</v>
      </c>
      <c r="GB84" s="256">
        <f t="shared" si="621"/>
        <v>2.7495000000000003</v>
      </c>
      <c r="GC84" s="256">
        <f t="shared" si="622"/>
        <v>2.7495000000000003</v>
      </c>
      <c r="GD84" s="256">
        <f t="shared" si="623"/>
        <v>0</v>
      </c>
      <c r="GE84" s="256">
        <f t="shared" si="624"/>
        <v>0</v>
      </c>
      <c r="GF84" s="256">
        <f t="shared" si="625"/>
        <v>0</v>
      </c>
      <c r="GG84" s="256">
        <f t="shared" si="626"/>
        <v>0</v>
      </c>
      <c r="GH84" s="256">
        <f t="shared" si="627"/>
        <v>0</v>
      </c>
      <c r="GI84" s="256">
        <f t="shared" si="628"/>
        <v>0</v>
      </c>
      <c r="GJ84" s="256">
        <f t="shared" si="629"/>
        <v>0</v>
      </c>
      <c r="GK84" s="256">
        <f t="shared" si="630"/>
        <v>0</v>
      </c>
      <c r="GL84" s="61">
        <f t="shared" si="631"/>
        <v>3.0400000000000018</v>
      </c>
      <c r="GM84" s="57">
        <f t="shared" si="562"/>
        <v>0</v>
      </c>
      <c r="GN84" s="57">
        <f t="shared" si="563"/>
        <v>-2.9727709039300052</v>
      </c>
      <c r="GO84" s="57">
        <f t="shared" si="564"/>
        <v>-4.4882809830603962</v>
      </c>
      <c r="GP84" s="57">
        <f t="shared" si="565"/>
        <v>-5.82505390548401</v>
      </c>
      <c r="GQ84" s="57">
        <f t="shared" si="566"/>
        <v>-6.7484979739005917</v>
      </c>
      <c r="GR84" s="57">
        <f t="shared" si="567"/>
        <v>-7.1514886590279367</v>
      </c>
      <c r="GS84" s="57">
        <f t="shared" si="568"/>
        <v>0</v>
      </c>
      <c r="GT84" s="57">
        <f t="shared" si="569"/>
        <v>0</v>
      </c>
      <c r="GU84" s="57">
        <f t="shared" si="570"/>
        <v>0</v>
      </c>
      <c r="GV84" s="57">
        <f t="shared" si="571"/>
        <v>0</v>
      </c>
      <c r="GW84" s="57">
        <f t="shared" si="572"/>
        <v>0</v>
      </c>
      <c r="GX84" s="57">
        <f t="shared" si="573"/>
        <v>-9.5249767404423658</v>
      </c>
      <c r="GY84" s="57">
        <f t="shared" si="574"/>
        <v>-9.2115639090403025</v>
      </c>
      <c r="GZ84" s="57">
        <f t="shared" si="575"/>
        <v>0</v>
      </c>
      <c r="HA84" s="57">
        <f t="shared" si="576"/>
        <v>0</v>
      </c>
      <c r="HB84" s="57">
        <f t="shared" si="577"/>
        <v>0</v>
      </c>
      <c r="HC84" s="57">
        <f t="shared" si="578"/>
        <v>0</v>
      </c>
      <c r="HD84" s="57">
        <f t="shared" si="579"/>
        <v>0</v>
      </c>
      <c r="HE84" s="57">
        <f t="shared" si="580"/>
        <v>0</v>
      </c>
      <c r="HF84" s="57">
        <f t="shared" si="581"/>
        <v>0</v>
      </c>
      <c r="HG84" s="57">
        <f t="shared" si="582"/>
        <v>0</v>
      </c>
      <c r="HH84" s="61">
        <f t="shared" si="632"/>
        <v>3.0400000000000018</v>
      </c>
      <c r="HI84" s="57">
        <f t="shared" si="633"/>
        <v>0</v>
      </c>
      <c r="HJ84" s="57">
        <f t="shared" si="634"/>
        <v>2.9727709039300052</v>
      </c>
      <c r="HK84" s="57">
        <f t="shared" si="635"/>
        <v>4.4882809830603962</v>
      </c>
      <c r="HL84" s="57">
        <f t="shared" si="636"/>
        <v>5.82505390548401</v>
      </c>
      <c r="HM84" s="57">
        <f t="shared" si="637"/>
        <v>6.7484979739005917</v>
      </c>
      <c r="HN84" s="57">
        <f t="shared" si="638"/>
        <v>7.1514886590279367</v>
      </c>
      <c r="HO84" s="57">
        <f t="shared" si="639"/>
        <v>0</v>
      </c>
      <c r="HP84" s="57">
        <f t="shared" si="640"/>
        <v>0</v>
      </c>
      <c r="HQ84" s="57">
        <f t="shared" si="641"/>
        <v>0</v>
      </c>
      <c r="HR84" s="57">
        <f t="shared" si="642"/>
        <v>0</v>
      </c>
      <c r="HS84" s="57">
        <f t="shared" si="643"/>
        <v>0</v>
      </c>
      <c r="HT84" s="57">
        <f t="shared" si="644"/>
        <v>9.5249767404423658</v>
      </c>
      <c r="HU84" s="57">
        <f t="shared" si="645"/>
        <v>9.2115639090403025</v>
      </c>
      <c r="HV84" s="57">
        <f t="shared" si="646"/>
        <v>0</v>
      </c>
      <c r="HW84" s="57">
        <f t="shared" si="647"/>
        <v>0</v>
      </c>
      <c r="HX84" s="57">
        <f t="shared" si="648"/>
        <v>0</v>
      </c>
      <c r="HY84" s="57">
        <f t="shared" si="649"/>
        <v>0</v>
      </c>
      <c r="HZ84" s="57">
        <f t="shared" si="650"/>
        <v>0</v>
      </c>
      <c r="IA84" s="57">
        <f t="shared" si="651"/>
        <v>0</v>
      </c>
      <c r="IB84" s="57">
        <f t="shared" si="652"/>
        <v>0</v>
      </c>
      <c r="IC84" s="57">
        <f t="shared" si="653"/>
        <v>0</v>
      </c>
      <c r="ID84" s="61">
        <f t="shared" si="654"/>
        <v>3.0400000000000018</v>
      </c>
      <c r="IE84" s="57">
        <f t="shared" si="655"/>
        <v>0</v>
      </c>
      <c r="IF84" s="57">
        <f t="shared" si="656"/>
        <v>0</v>
      </c>
      <c r="IG84" s="57">
        <f t="shared" si="657"/>
        <v>0</v>
      </c>
      <c r="IH84" s="57">
        <f t="shared" si="658"/>
        <v>0</v>
      </c>
      <c r="II84" s="57">
        <f t="shared" si="659"/>
        <v>0</v>
      </c>
      <c r="IJ84" s="57">
        <f t="shared" si="660"/>
        <v>0</v>
      </c>
      <c r="IK84" s="57">
        <f t="shared" si="661"/>
        <v>0</v>
      </c>
      <c r="IL84" s="57">
        <f t="shared" si="662"/>
        <v>0</v>
      </c>
      <c r="IM84" s="57">
        <f t="shared" si="663"/>
        <v>0</v>
      </c>
      <c r="IN84" s="57">
        <f t="shared" si="664"/>
        <v>0</v>
      </c>
      <c r="IO84" s="57">
        <f t="shared" si="665"/>
        <v>0</v>
      </c>
      <c r="IP84" s="57">
        <f t="shared" si="666"/>
        <v>0</v>
      </c>
      <c r="IQ84" s="57">
        <f t="shared" si="667"/>
        <v>0</v>
      </c>
      <c r="IR84" s="57">
        <f t="shared" si="668"/>
        <v>0</v>
      </c>
      <c r="IS84" s="57">
        <f t="shared" si="669"/>
        <v>0</v>
      </c>
      <c r="IT84" s="57">
        <f t="shared" si="670"/>
        <v>0</v>
      </c>
      <c r="IU84" s="57">
        <f t="shared" si="671"/>
        <v>0</v>
      </c>
      <c r="IV84" s="57">
        <f t="shared" si="672"/>
        <v>0</v>
      </c>
      <c r="IW84" s="57">
        <f t="shared" si="673"/>
        <v>0</v>
      </c>
      <c r="IX84" s="57">
        <f t="shared" si="674"/>
        <v>0</v>
      </c>
      <c r="IY84" s="57">
        <f t="shared" si="675"/>
        <v>0</v>
      </c>
      <c r="IZ84" s="61">
        <f t="shared" si="676"/>
        <v>3.0400000000000018</v>
      </c>
      <c r="JA84" s="256" t="e">
        <f t="shared" si="773"/>
        <v>#N/A</v>
      </c>
      <c r="JB84" s="256" t="e">
        <f t="shared" si="774"/>
        <v>#N/A</v>
      </c>
      <c r="JC84" s="256" t="e">
        <f t="shared" si="775"/>
        <v>#N/A</v>
      </c>
      <c r="JD84" s="256" t="e">
        <f t="shared" si="776"/>
        <v>#N/A</v>
      </c>
      <c r="JE84" s="256" t="e">
        <f t="shared" si="777"/>
        <v>#N/A</v>
      </c>
      <c r="JF84" s="256" t="e">
        <f t="shared" si="778"/>
        <v>#N/A</v>
      </c>
      <c r="JG84" s="256" t="e">
        <f t="shared" si="779"/>
        <v>#N/A</v>
      </c>
      <c r="JH84" s="256" t="e">
        <f t="shared" si="780"/>
        <v>#N/A</v>
      </c>
      <c r="JI84" s="256" t="e">
        <f t="shared" si="781"/>
        <v>#N/A</v>
      </c>
      <c r="JJ84" s="256" t="e">
        <f t="shared" si="782"/>
        <v>#N/A</v>
      </c>
      <c r="JK84" s="256" t="e">
        <f t="shared" si="783"/>
        <v>#N/A</v>
      </c>
      <c r="JL84" s="256" t="e">
        <f t="shared" si="784"/>
        <v>#N/A</v>
      </c>
      <c r="JM84" s="256" t="e">
        <f t="shared" si="785"/>
        <v>#N/A</v>
      </c>
      <c r="JN84" s="256" t="e">
        <f t="shared" si="786"/>
        <v>#N/A</v>
      </c>
      <c r="JO84" s="256" t="e">
        <f t="shared" si="787"/>
        <v>#N/A</v>
      </c>
      <c r="JP84" s="256" t="e">
        <f t="shared" si="788"/>
        <v>#N/A</v>
      </c>
      <c r="JQ84" s="256" t="e">
        <f t="shared" si="789"/>
        <v>#N/A</v>
      </c>
      <c r="JR84" s="256" t="e">
        <f t="shared" si="790"/>
        <v>#N/A</v>
      </c>
      <c r="JS84" s="256" t="e">
        <f t="shared" si="791"/>
        <v>#N/A</v>
      </c>
      <c r="JT84" s="256" t="e">
        <f t="shared" si="792"/>
        <v>#N/A</v>
      </c>
      <c r="JU84" s="256" t="e">
        <f t="shared" si="793"/>
        <v>#N/A</v>
      </c>
      <c r="JV84" s="61">
        <f t="shared" si="677"/>
        <v>3.0400000000000018</v>
      </c>
      <c r="JW84" s="46">
        <f t="shared" si="678"/>
        <v>0</v>
      </c>
      <c r="JX84" s="46">
        <f t="shared" si="679"/>
        <v>0</v>
      </c>
      <c r="JY84" s="46">
        <f t="shared" si="680"/>
        <v>0</v>
      </c>
      <c r="JZ84" s="46">
        <f t="shared" si="681"/>
        <v>0</v>
      </c>
      <c r="KA84" s="46">
        <f t="shared" si="682"/>
        <v>0</v>
      </c>
      <c r="KB84" s="46">
        <f t="shared" si="683"/>
        <v>0</v>
      </c>
      <c r="KC84" s="46">
        <f t="shared" si="684"/>
        <v>0</v>
      </c>
      <c r="KD84" s="46">
        <f t="shared" si="685"/>
        <v>0</v>
      </c>
      <c r="KE84" s="46">
        <f t="shared" si="686"/>
        <v>0</v>
      </c>
      <c r="KF84" s="46">
        <f t="shared" si="687"/>
        <v>0</v>
      </c>
      <c r="KG84" s="46">
        <f t="shared" si="688"/>
        <v>0</v>
      </c>
      <c r="KH84" s="46">
        <f t="shared" si="689"/>
        <v>0</v>
      </c>
      <c r="KI84" s="46">
        <f t="shared" si="690"/>
        <v>0</v>
      </c>
      <c r="KJ84" s="46">
        <f t="shared" si="691"/>
        <v>0</v>
      </c>
      <c r="KK84" s="46">
        <f t="shared" si="692"/>
        <v>0</v>
      </c>
      <c r="KL84" s="46">
        <f t="shared" si="693"/>
        <v>0</v>
      </c>
      <c r="KM84" s="46">
        <f t="shared" si="694"/>
        <v>0</v>
      </c>
      <c r="KN84" s="46">
        <f t="shared" si="695"/>
        <v>0</v>
      </c>
      <c r="KO84" s="46">
        <f t="shared" si="696"/>
        <v>0</v>
      </c>
      <c r="KP84" s="46">
        <f t="shared" si="697"/>
        <v>0</v>
      </c>
      <c r="KQ84" s="46">
        <f t="shared" si="698"/>
        <v>0</v>
      </c>
      <c r="KR84" s="61">
        <f t="shared" si="699"/>
        <v>3.0400000000000018</v>
      </c>
      <c r="KS84" s="1">
        <f t="shared" si="700"/>
        <v>1</v>
      </c>
      <c r="KT84" s="1">
        <f t="shared" si="701"/>
        <v>0</v>
      </c>
      <c r="KU84" s="1">
        <f t="shared" si="702"/>
        <v>0</v>
      </c>
      <c r="KV84" s="1">
        <f t="shared" si="703"/>
        <v>0</v>
      </c>
      <c r="KW84" s="1">
        <f t="shared" si="704"/>
        <v>0</v>
      </c>
      <c r="KX84" s="1">
        <f t="shared" si="705"/>
        <v>0</v>
      </c>
      <c r="KY84" s="1">
        <f t="shared" si="706"/>
        <v>1</v>
      </c>
      <c r="KZ84" s="1">
        <f t="shared" si="707"/>
        <v>1</v>
      </c>
      <c r="LA84" s="1">
        <f t="shared" si="708"/>
        <v>1</v>
      </c>
      <c r="LB84" s="1">
        <f t="shared" si="709"/>
        <v>1</v>
      </c>
      <c r="LC84" s="1">
        <f t="shared" si="710"/>
        <v>1</v>
      </c>
      <c r="LD84" s="1">
        <f t="shared" si="711"/>
        <v>0</v>
      </c>
      <c r="LE84" s="1">
        <f t="shared" si="712"/>
        <v>0</v>
      </c>
      <c r="LF84" s="1">
        <f t="shared" si="713"/>
        <v>1</v>
      </c>
      <c r="LG84" s="1">
        <f t="shared" si="714"/>
        <v>1</v>
      </c>
      <c r="LH84" s="1">
        <f t="shared" si="715"/>
        <v>1</v>
      </c>
      <c r="LI84" s="1">
        <f t="shared" si="716"/>
        <v>1</v>
      </c>
      <c r="LJ84" s="1">
        <f t="shared" si="717"/>
        <v>1</v>
      </c>
      <c r="LK84" s="1">
        <f t="shared" si="718"/>
        <v>1</v>
      </c>
      <c r="LL84" s="1">
        <f t="shared" si="719"/>
        <v>1</v>
      </c>
      <c r="LM84" s="1">
        <f t="shared" si="720"/>
        <v>1</v>
      </c>
      <c r="LN84" s="61">
        <f t="shared" si="721"/>
        <v>3.0400000000000018</v>
      </c>
      <c r="LO84" s="57">
        <f t="shared" si="722"/>
        <v>0</v>
      </c>
      <c r="LP84" s="57">
        <f t="shared" si="723"/>
        <v>12.651235243485498</v>
      </c>
      <c r="LQ84" s="57">
        <f t="shared" si="724"/>
        <v>10.864597115530069</v>
      </c>
      <c r="LR84" s="57">
        <f t="shared" si="725"/>
        <v>8.0277978133093928</v>
      </c>
      <c r="LS84" s="57">
        <f t="shared" si="726"/>
        <v>4.6410955434450907</v>
      </c>
      <c r="LT84" s="57">
        <f t="shared" si="727"/>
        <v>1.3118899815366549</v>
      </c>
      <c r="LU84" s="57">
        <f t="shared" si="728"/>
        <v>0</v>
      </c>
      <c r="LV84" s="57">
        <f t="shared" si="729"/>
        <v>0</v>
      </c>
      <c r="LW84" s="57">
        <f t="shared" si="730"/>
        <v>0</v>
      </c>
      <c r="LX84" s="57">
        <f t="shared" si="731"/>
        <v>0</v>
      </c>
      <c r="LY84" s="57">
        <f t="shared" si="732"/>
        <v>0</v>
      </c>
      <c r="LZ84" s="57">
        <f t="shared" si="733"/>
        <v>4.4270952561896451</v>
      </c>
      <c r="MA84" s="57">
        <f t="shared" si="734"/>
        <v>1.0501360813142337</v>
      </c>
      <c r="MB84" s="57">
        <f t="shared" si="735"/>
        <v>0</v>
      </c>
      <c r="MC84" s="57">
        <f t="shared" si="736"/>
        <v>0</v>
      </c>
      <c r="MD84" s="57">
        <f t="shared" si="737"/>
        <v>0</v>
      </c>
      <c r="ME84" s="57">
        <f t="shared" si="738"/>
        <v>0</v>
      </c>
      <c r="MF84" s="57">
        <f t="shared" si="739"/>
        <v>0</v>
      </c>
      <c r="MG84" s="57">
        <f t="shared" si="740"/>
        <v>0</v>
      </c>
      <c r="MH84" s="57">
        <f t="shared" si="741"/>
        <v>0</v>
      </c>
      <c r="MI84" s="57">
        <f t="shared" si="742"/>
        <v>0</v>
      </c>
      <c r="MJ84" s="61">
        <f t="shared" si="743"/>
        <v>3.0400000000000018</v>
      </c>
      <c r="MK84" s="57" t="e">
        <f t="shared" si="583"/>
        <v>#N/A</v>
      </c>
      <c r="ML84" s="57" t="e">
        <f t="shared" si="794"/>
        <v>#N/A</v>
      </c>
      <c r="MM84" s="57" t="e">
        <f t="shared" si="795"/>
        <v>#N/A</v>
      </c>
      <c r="MN84" s="57" t="e">
        <f t="shared" si="796"/>
        <v>#N/A</v>
      </c>
      <c r="MO84" s="57" t="e">
        <f t="shared" si="797"/>
        <v>#N/A</v>
      </c>
      <c r="MP84" s="57" t="e">
        <f t="shared" si="798"/>
        <v>#N/A</v>
      </c>
      <c r="MQ84" s="57" t="e">
        <f t="shared" si="799"/>
        <v>#N/A</v>
      </c>
      <c r="MR84" s="57" t="e">
        <f t="shared" si="800"/>
        <v>#N/A</v>
      </c>
      <c r="MS84" s="57" t="e">
        <f t="shared" si="801"/>
        <v>#N/A</v>
      </c>
      <c r="MT84" s="57" t="e">
        <f t="shared" si="802"/>
        <v>#N/A</v>
      </c>
      <c r="MU84" s="57" t="e">
        <f t="shared" si="803"/>
        <v>#N/A</v>
      </c>
      <c r="MV84" s="57" t="e">
        <f t="shared" si="804"/>
        <v>#N/A</v>
      </c>
      <c r="MW84" s="57" t="e">
        <f t="shared" si="805"/>
        <v>#N/A</v>
      </c>
      <c r="MX84" s="57" t="e">
        <f t="shared" si="806"/>
        <v>#N/A</v>
      </c>
      <c r="MY84" s="57" t="e">
        <f t="shared" si="807"/>
        <v>#N/A</v>
      </c>
      <c r="MZ84" s="57" t="e">
        <f t="shared" si="808"/>
        <v>#N/A</v>
      </c>
      <c r="NA84" s="57" t="e">
        <f t="shared" si="809"/>
        <v>#N/A</v>
      </c>
      <c r="NB84" s="57" t="e">
        <f t="shared" si="810"/>
        <v>#N/A</v>
      </c>
      <c r="NC84" s="57" t="e">
        <f t="shared" si="811"/>
        <v>#N/A</v>
      </c>
      <c r="ND84" s="57" t="e">
        <f t="shared" si="812"/>
        <v>#N/A</v>
      </c>
      <c r="NE84" s="57" t="e">
        <f t="shared" si="813"/>
        <v>#N/A</v>
      </c>
      <c r="NF84" s="61">
        <f t="shared" si="744"/>
        <v>3.0400000000000018</v>
      </c>
      <c r="NG84" s="256">
        <f>IF(OY83=0,MIN('Drive Train'!$F$35-FQ83*$C$19*'Drive Train'!$F$39,NG83+$C$39)-$C$7,IF(LO83-1&lt;=0,0,IF($C$37=Motors!$C$30,MAX(MAX(NG$8:NG83)*-1,NG83-$C$39),MAX(0,MAX(NG$8:NG83)*-1,NG83-$C$39))))</f>
        <v>0</v>
      </c>
      <c r="NH84" s="256">
        <f>IF(OZ83=0,MIN('Drive Train'!$F$35-FR83*$C$19*'Drive Train'!$F$39,NH83+$C$39)-$C$7,IF(LP83-1&lt;=0,0,IF($C$37=Motors!$C$30,MAX(MAX(NH$8:NH83)*-1,NH83-$C$39),MAX(0,MAX(NH$8:NH83)*-1,NH83-$C$39))))</f>
        <v>0</v>
      </c>
      <c r="NI84" s="256">
        <f>IF(PA83=0,MIN('Drive Train'!$F$35-FS83*$C$19*'Drive Train'!$F$39,NI83+$C$39)-$C$7,IF(LQ83-1&lt;=0,0,IF($C$37=Motors!$C$30,MAX(MAX(NI$8:NI83)*-1,NI83-$C$39),MAX(0,MAX(NI$8:NI83)*-1,NI83-$C$39))))</f>
        <v>0</v>
      </c>
      <c r="NJ84" s="256">
        <f>IF(PB83=0,MIN('Drive Train'!$F$35-FT83*$C$19*'Drive Train'!$F$39,NJ83+$C$39)-$C$7,IF(LR83-1&lt;=0,0,IF($C$37=Motors!$C$30,MAX(MAX(NJ$8:NJ83)*-1,NJ83-$C$39),MAX(0,MAX(NJ$8:NJ83)*-1,NJ83-$C$39))))</f>
        <v>0</v>
      </c>
      <c r="NK84" s="256">
        <f>IF(PC83=0,MIN('Drive Train'!$F$35-FU83*$C$19*'Drive Train'!$F$39,NK83+$C$39)-$C$7,IF(LS83-1&lt;=0,0,IF($C$37=Motors!$C$30,MAX(MAX(NK$8:NK83)*-1,NK83-$C$39),MAX(0,MAX(NK$8:NK83)*-1,NK83-$C$39))))</f>
        <v>0</v>
      </c>
      <c r="NL84" s="256">
        <f>IF(PD83=0,MIN('Drive Train'!$F$35-FV83*$C$19*'Drive Train'!$F$39,NL83+$C$39)-$C$7,IF(LT83-1&lt;=0,0,IF($C$37=Motors!$C$30,MAX(MAX(NL$8:NL83)*-1,NL83-$C$39),MAX(0,MAX(NL$8:NL83)*-1,NL83-$C$39))))</f>
        <v>0</v>
      </c>
      <c r="NM84" s="256">
        <f>IF(PE83=0,MIN('Drive Train'!$F$35-FW83*$C$19*'Drive Train'!$F$39,NM83+$C$39)-$C$7,IF(LU83-1&lt;=0,0,IF($C$37=Motors!$C$30,MAX(MAX(NM$8:NM83)*-1,NM83-$C$39),MAX(0,MAX(NM$8:NM83)*-1,NM83-$C$39))))</f>
        <v>0</v>
      </c>
      <c r="NN84" s="256">
        <f>IF(PF83=0,MIN('Drive Train'!$F$35-FX83*$C$19*'Drive Train'!$F$39,NN83+$C$39)-$C$7,IF(LV83-1&lt;=0,0,IF($C$37=Motors!$C$30,MAX(MAX(NN$8:NN83)*-1,NN83-$C$39),MAX(0,MAX(NN$8:NN83)*-1,NN83-$C$39))))</f>
        <v>0</v>
      </c>
      <c r="NO84" s="256">
        <f>IF(PG83=0,MIN('Drive Train'!$F$35-FY83*$C$19*'Drive Train'!$F$39,NO83+$C$39)-$C$7,IF(LW83-1&lt;=0,0,IF($C$37=Motors!$C$30,MAX(MAX(NO$8:NO83)*-1,NO83-$C$39),MAX(0,MAX(NO$8:NO83)*-1,NO83-$C$39))))</f>
        <v>0</v>
      </c>
      <c r="NP84" s="256">
        <f>IF(PH83=0,MIN('Drive Train'!$F$35-FZ83*$C$19*'Drive Train'!$F$39,NP83+$C$39)-$C$7,IF(LX83-1&lt;=0,0,IF($C$37=Motors!$C$30,MAX(MAX(NP$8:NP83)*-1,NP83-$C$39),MAX(0,MAX(NP$8:NP83)*-1,NP83-$C$39))))</f>
        <v>0</v>
      </c>
      <c r="NQ84" s="256">
        <f>IF(PI83=0,MIN('Drive Train'!$F$35-GA83*$C$19*'Drive Train'!$F$39,NQ83+$C$39)-$C$7,IF(LY83-1&lt;=0,0,IF($C$37=Motors!$C$30,MAX(MAX(NQ$8:NQ83)*-1,NQ83-$C$39),MAX(0,MAX(NQ$8:NQ83)*-1,NQ83-$C$39))))</f>
        <v>0</v>
      </c>
      <c r="NR84" s="256">
        <f>IF(PJ83=0,MIN('Drive Train'!$F$35-GB83*$C$19*'Drive Train'!$F$39,NR83+$C$39)-$C$7,IF(LZ83-1&lt;=0,0,IF($C$37=Motors!$C$30,MAX(MAX(NR$8:NR83)*-1,NR83-$C$39),MAX(0,MAX(NR$8:NR83)*-1,NR83-$C$39))))</f>
        <v>0</v>
      </c>
      <c r="NS84" s="256">
        <f>IF(PK83=0,MIN('Drive Train'!$F$35-GC83*$C$19*'Drive Train'!$F$39,NS83+$C$39)-$C$7,IF(MA83-1&lt;=0,0,IF($C$37=Motors!$C$30,MAX(MAX(NS$8:NS83)*-1,NS83-$C$39),MAX(0,MAX(NS$8:NS83)*-1,NS83-$C$39))))</f>
        <v>0</v>
      </c>
      <c r="NT84" s="256">
        <f>IF(PL83=0,MIN('Drive Train'!$F$35-GD83*$C$19*'Drive Train'!$F$39,NT83+$C$39)-$C$7,IF(MB83-1&lt;=0,0,IF($C$37=Motors!$C$30,MAX(MAX(NT$8:NT83)*-1,NT83-$C$39),MAX(0,MAX(NT$8:NT83)*-1,NT83-$C$39))))</f>
        <v>0</v>
      </c>
      <c r="NU84" s="256">
        <f>IF(PM83=0,MIN('Drive Train'!$F$35-GE83*$C$19*'Drive Train'!$F$39,NU83+$C$39)-$C$7,IF(MC83-1&lt;=0,0,IF($C$37=Motors!$C$30,MAX(MAX(NU$8:NU83)*-1,NU83-$C$39),MAX(0,MAX(NU$8:NU83)*-1,NU83-$C$39))))</f>
        <v>0</v>
      </c>
      <c r="NV84" s="256">
        <f>IF(PN83=0,MIN('Drive Train'!$F$35-GF83*$C$19*'Drive Train'!$F$39,NV83+$C$39)-$C$7,IF(MD83-1&lt;=0,0,IF($C$37=Motors!$C$30,MAX(MAX(NV$8:NV83)*-1,NV83-$C$39),MAX(0,MAX(NV$8:NV83)*-1,NV83-$C$39))))</f>
        <v>0</v>
      </c>
      <c r="NW84" s="256">
        <f>IF(PO83=0,MIN('Drive Train'!$F$35-GG83*$C$19*'Drive Train'!$F$39,NW83+$C$39)-$C$7,IF(ME83-1&lt;=0,0,IF($C$37=Motors!$C$30,MAX(MAX(NW$8:NW83)*-1,NW83-$C$39),MAX(0,MAX(NW$8:NW83)*-1,NW83-$C$39))))</f>
        <v>0</v>
      </c>
      <c r="NX84" s="256">
        <f>IF(PP83=0,MIN('Drive Train'!$F$35-GH83*$C$19*'Drive Train'!$F$39,NX83+$C$39)-$C$7,IF(MF83-1&lt;=0,0,IF($C$37=Motors!$C$30,MAX(MAX(NX$8:NX83)*-1,NX83-$C$39),MAX(0,MAX(NX$8:NX83)*-1,NX83-$C$39))))</f>
        <v>0</v>
      </c>
      <c r="NY84" s="256">
        <f>IF(PQ83=0,MIN('Drive Train'!$F$35-GI83*$C$19*'Drive Train'!$F$39,NY83+$C$39)-$C$7,IF(MG83-1&lt;=0,0,IF($C$37=Motors!$C$30,MAX(MAX(NY$8:NY83)*-1,NY83-$C$39),MAX(0,MAX(NY$8:NY83)*-1,NY83-$C$39))))</f>
        <v>0</v>
      </c>
      <c r="NZ84" s="256">
        <f>IF(PR83=0,MIN('Drive Train'!$F$35-GJ83*$C$19*'Drive Train'!$F$39,NZ83+$C$39)-$C$7,IF(MH83-1&lt;=0,0,IF($C$37=Motors!$C$30,MAX(MAX(NZ$8:NZ83)*-1,NZ83-$C$39),MAX(0,MAX(NZ$8:NZ83)*-1,NZ83-$C$39))))</f>
        <v>0</v>
      </c>
      <c r="OA84" s="256">
        <f>IF(PS83=0,MIN('Drive Train'!$F$35-GK83*$C$19*'Drive Train'!$F$39,OA83+$C$39)-$C$7,IF(MI83-1&lt;=0,0,IF($C$37=Motors!$C$30,MAX(MAX(OA$8:OA83)*-1,OA83-$C$39),MAX(0,MAX(OA$8:OA83)*-1,OA83-$C$39))))</f>
        <v>0</v>
      </c>
      <c r="OB84" s="61">
        <f t="shared" si="745"/>
        <v>3.0400000000000018</v>
      </c>
      <c r="OC84" s="256">
        <f>'Drive Train'!$F$35-(FQ84*$C$13)*$C$19*'Drive Train'!$F$39</f>
        <v>12.4</v>
      </c>
      <c r="OD84" s="256">
        <f>'Drive Train'!$F$35-(FR84*$C$13)*$C$19*'Drive Train'!$F$39</f>
        <v>12.23503</v>
      </c>
      <c r="OE84" s="256">
        <f>'Drive Train'!$F$35-(FS84*$C$13)*$C$19*'Drive Train'!$F$39</f>
        <v>12.23503</v>
      </c>
      <c r="OF84" s="256">
        <f>'Drive Train'!$F$35-(FT84*$C$13)*$C$19*'Drive Train'!$F$39</f>
        <v>12.23503</v>
      </c>
      <c r="OG84" s="256">
        <f>'Drive Train'!$F$35-(FU84*$C$13)*$C$19*'Drive Train'!$F$39</f>
        <v>12.23503</v>
      </c>
      <c r="OH84" s="256">
        <f>'Drive Train'!$F$35-(FV84*$C$13)*$C$19*'Drive Train'!$F$39</f>
        <v>12.23503</v>
      </c>
      <c r="OI84" s="256">
        <f>'Drive Train'!$F$35-(FW84*$C$13)*$C$19*'Drive Train'!$F$39</f>
        <v>12.4</v>
      </c>
      <c r="OJ84" s="256">
        <f>'Drive Train'!$F$35-(FX84*$C$13)*$C$19*'Drive Train'!$F$39</f>
        <v>12.4</v>
      </c>
      <c r="OK84" s="256">
        <f>'Drive Train'!$F$35-(FY84*$C$13)*$C$19*'Drive Train'!$F$39</f>
        <v>12.4</v>
      </c>
      <c r="OL84" s="256">
        <f>'Drive Train'!$F$35-(FZ84*$C$13)*$C$19*'Drive Train'!$F$39</f>
        <v>12.4</v>
      </c>
      <c r="OM84" s="256">
        <f>'Drive Train'!$F$35-(GA84*$C$13)*$C$19*'Drive Train'!$F$39</f>
        <v>12.4</v>
      </c>
      <c r="ON84" s="256">
        <f>'Drive Train'!$F$35-(GB84*$C$13)*$C$19*'Drive Train'!$F$39</f>
        <v>12.23503</v>
      </c>
      <c r="OO84" s="256">
        <f>'Drive Train'!$F$35-(GC84*$C$13)*$C$19*'Drive Train'!$F$39</f>
        <v>12.23503</v>
      </c>
      <c r="OP84" s="256">
        <f>'Drive Train'!$F$35-(GD84*$C$13)*$C$19*'Drive Train'!$F$39</f>
        <v>12.4</v>
      </c>
      <c r="OQ84" s="256">
        <f>'Drive Train'!$F$35-(GE84*$C$13)*$C$19*'Drive Train'!$F$39</f>
        <v>12.4</v>
      </c>
      <c r="OR84" s="256">
        <f>'Drive Train'!$F$35-(GF84*$C$13)*$C$19*'Drive Train'!$F$39</f>
        <v>12.4</v>
      </c>
      <c r="OS84" s="256">
        <f>'Drive Train'!$F$35-(GG84*$C$13)*$C$19*'Drive Train'!$F$39</f>
        <v>12.4</v>
      </c>
      <c r="OT84" s="256">
        <f>'Drive Train'!$F$35-(GH84*$C$13)*$C$19*'Drive Train'!$F$39</f>
        <v>12.4</v>
      </c>
      <c r="OU84" s="256">
        <f>'Drive Train'!$F$35-(GI84*$C$13)*$C$19*'Drive Train'!$F$39</f>
        <v>12.4</v>
      </c>
      <c r="OV84" s="256">
        <f>'Drive Train'!$F$35-(GJ84*$C$13)*$C$19*'Drive Train'!$F$39</f>
        <v>12.4</v>
      </c>
      <c r="OW84" s="256">
        <f>'Drive Train'!$F$35-(GK84*$C$13)*$C$19*'Drive Train'!$F$39</f>
        <v>12.4</v>
      </c>
      <c r="OX84" s="61">
        <f t="shared" si="746"/>
        <v>3.0400000000000018</v>
      </c>
      <c r="OY84" s="1">
        <f>IF(PU84&gt;='Drive Train'!$F$29,1,0)</f>
        <v>1</v>
      </c>
      <c r="OZ84" s="1">
        <f>IF(PV84&gt;='Drive Train'!$F$29,1,0)</f>
        <v>1</v>
      </c>
      <c r="PA84" s="1">
        <f>IF(PW84&gt;='Drive Train'!$F$29,1,0)</f>
        <v>1</v>
      </c>
      <c r="PB84" s="1">
        <f>IF(PX84&gt;='Drive Train'!$F$29,1,0)</f>
        <v>1</v>
      </c>
      <c r="PC84" s="1">
        <f>IF(PY84&gt;='Drive Train'!$F$29,1,0)</f>
        <v>1</v>
      </c>
      <c r="PD84" s="1">
        <f>IF(PZ84&gt;='Drive Train'!$F$29,1,0)</f>
        <v>1</v>
      </c>
      <c r="PE84" s="1">
        <f>IF(QA84&gt;='Drive Train'!$F$29,1,0)</f>
        <v>1</v>
      </c>
      <c r="PF84" s="1">
        <f>IF(QB84&gt;='Drive Train'!$F$29,1,0)</f>
        <v>1</v>
      </c>
      <c r="PG84" s="1">
        <f>IF(QC84&gt;='Drive Train'!$F$29,1,0)</f>
        <v>1</v>
      </c>
      <c r="PH84" s="1">
        <f>IF(QD84&gt;='Drive Train'!$F$29,1,0)</f>
        <v>1</v>
      </c>
      <c r="PI84" s="1">
        <f>IF(QE84&gt;='Drive Train'!$F$29,1,0)</f>
        <v>1</v>
      </c>
      <c r="PJ84" s="1">
        <f>IF(QF84&gt;='Drive Train'!$F$29,1,0)</f>
        <v>1</v>
      </c>
      <c r="PK84" s="1">
        <f>IF(QG84&gt;='Drive Train'!$F$29,1,0)</f>
        <v>1</v>
      </c>
      <c r="PL84" s="1">
        <f>IF(QH84&gt;='Drive Train'!$F$29,1,0)</f>
        <v>1</v>
      </c>
      <c r="PM84" s="1">
        <f>IF(QI84&gt;='Drive Train'!$F$29,1,0)</f>
        <v>1</v>
      </c>
      <c r="PN84" s="1">
        <f>IF(QJ84&gt;='Drive Train'!$F$29,1,0)</f>
        <v>1</v>
      </c>
      <c r="PO84" s="1">
        <f>IF(QK84&gt;='Drive Train'!$F$29,1,0)</f>
        <v>1</v>
      </c>
      <c r="PP84" s="1">
        <f>IF(QL84&gt;='Drive Train'!$F$29,1,0)</f>
        <v>1</v>
      </c>
      <c r="PQ84" s="1">
        <f>IF(QM84&gt;='Drive Train'!$F$29,1,0)</f>
        <v>1</v>
      </c>
      <c r="PR84" s="1">
        <f>IF(QN84&gt;='Drive Train'!$F$29,1,0)</f>
        <v>1</v>
      </c>
      <c r="PS84" s="1">
        <f>IF(QO84&gt;='Drive Train'!$F$29,1,0)</f>
        <v>1</v>
      </c>
      <c r="PT84" s="253">
        <f t="shared" si="747"/>
        <v>3.0400000000000018</v>
      </c>
      <c r="PU84" s="57">
        <f t="shared" si="748"/>
        <v>21.503653617944718</v>
      </c>
      <c r="PV84" s="57">
        <f t="shared" si="749"/>
        <v>31.207115786312851</v>
      </c>
      <c r="PW84" s="57">
        <f t="shared" si="750"/>
        <v>34.319977615096541</v>
      </c>
      <c r="PX84" s="57">
        <f t="shared" si="751"/>
        <v>33.973913258423138</v>
      </c>
      <c r="PY84" s="57">
        <f t="shared" si="752"/>
        <v>31.192368571219166</v>
      </c>
      <c r="PZ84" s="57">
        <f t="shared" si="753"/>
        <v>27.006333940414891</v>
      </c>
      <c r="QA84" s="57">
        <f t="shared" si="754"/>
        <v>23.766792718489118</v>
      </c>
      <c r="QB84" s="57">
        <f t="shared" si="755"/>
        <v>21.24285190115814</v>
      </c>
      <c r="QC84" s="57">
        <f t="shared" si="756"/>
        <v>19.808555857554829</v>
      </c>
      <c r="QD84" s="57">
        <f t="shared" si="757"/>
        <v>18.746947025028113</v>
      </c>
      <c r="QE84" s="57">
        <f t="shared" si="758"/>
        <v>17.929325619771099</v>
      </c>
      <c r="QF84" s="57">
        <f t="shared" si="759"/>
        <v>22.683703992068967</v>
      </c>
      <c r="QG84" s="57">
        <f t="shared" si="760"/>
        <v>22.434520336917721</v>
      </c>
      <c r="QH84" s="57">
        <f t="shared" si="761"/>
        <v>21.849684815549576</v>
      </c>
      <c r="QI84" s="57">
        <f t="shared" si="762"/>
        <v>21.682599047130982</v>
      </c>
      <c r="QJ84" s="57">
        <f t="shared" si="763"/>
        <v>21.357110719625187</v>
      </c>
      <c r="QK84" s="57">
        <f t="shared" si="764"/>
        <v>21.797681488191348</v>
      </c>
      <c r="QL84" s="57">
        <f t="shared" si="765"/>
        <v>21.60815940220062</v>
      </c>
      <c r="QM84" s="57">
        <f t="shared" si="766"/>
        <v>21.794853544062796</v>
      </c>
      <c r="QN84" s="57">
        <f t="shared" si="767"/>
        <v>21.444570787492751</v>
      </c>
      <c r="QO84" s="57">
        <f t="shared" si="768"/>
        <v>21.450297293645665</v>
      </c>
      <c r="QP84" s="61">
        <f t="shared" si="769"/>
        <v>3.0400000000000018</v>
      </c>
      <c r="QQ84" s="57">
        <f t="shared" si="584"/>
        <v>0</v>
      </c>
      <c r="QR84" s="57">
        <f t="shared" si="585"/>
        <v>3.4695548865589357E-2</v>
      </c>
      <c r="QS84" s="57">
        <f t="shared" si="586"/>
        <v>3.4695548865589357E-2</v>
      </c>
      <c r="QT84" s="57">
        <f t="shared" si="587"/>
        <v>3.4695548865589357E-2</v>
      </c>
      <c r="QU84" s="57">
        <f t="shared" si="588"/>
        <v>3.4695548865589357E-2</v>
      </c>
      <c r="QV84" s="57">
        <f t="shared" si="589"/>
        <v>3.4695548865589357E-2</v>
      </c>
      <c r="QW84" s="57">
        <f t="shared" si="590"/>
        <v>0</v>
      </c>
      <c r="QX84" s="57">
        <f t="shared" si="591"/>
        <v>0</v>
      </c>
      <c r="QY84" s="57">
        <f t="shared" si="592"/>
        <v>0</v>
      </c>
      <c r="QZ84" s="57">
        <f t="shared" si="593"/>
        <v>0</v>
      </c>
      <c r="RA84" s="57">
        <f t="shared" si="594"/>
        <v>0</v>
      </c>
      <c r="RB84" s="57">
        <f t="shared" si="595"/>
        <v>3.4695548865589357E-2</v>
      </c>
      <c r="RC84" s="57">
        <f t="shared" si="596"/>
        <v>3.4695548865589357E-2</v>
      </c>
      <c r="RD84" s="57">
        <f t="shared" si="597"/>
        <v>0</v>
      </c>
      <c r="RE84" s="57">
        <f t="shared" si="598"/>
        <v>0</v>
      </c>
      <c r="RF84" s="57">
        <f t="shared" si="599"/>
        <v>0</v>
      </c>
      <c r="RG84" s="57">
        <f t="shared" si="600"/>
        <v>0</v>
      </c>
      <c r="RH84" s="57">
        <f t="shared" si="601"/>
        <v>0</v>
      </c>
      <c r="RI84" s="57">
        <f t="shared" si="602"/>
        <v>0</v>
      </c>
      <c r="RJ84" s="57">
        <f t="shared" si="603"/>
        <v>0</v>
      </c>
      <c r="RK84" s="57">
        <f t="shared" si="604"/>
        <v>0</v>
      </c>
      <c r="RL84" s="61">
        <f t="shared" si="770"/>
        <v>3.0400000000000018</v>
      </c>
      <c r="RM84" s="2">
        <f>IF(AND(LO84&gt;=LO$6*'Drive Train'!$AA$52,LO84&lt;=LO$6*'Drive Train'!$AA$53,KS84=0,JW84=0,EU84&gt;0),$C$17,0)</f>
        <v>0</v>
      </c>
      <c r="RN84" s="2">
        <f>IF(AND(LP84&gt;=LP$6*'Drive Train'!$AA$52,LP84&lt;=LP$6*'Drive Train'!$AA$53,KT84=0,JX84=0,EV84&gt;0),$C$17,0)</f>
        <v>0</v>
      </c>
      <c r="RO84" s="2">
        <f>IF(AND(LQ84&gt;=LQ$6*'Drive Train'!$AA$52,LQ84&lt;=LQ$6*'Drive Train'!$AA$53,KU84=0,JY84=0,EW84&gt;0),$C$17,0)</f>
        <v>0</v>
      </c>
      <c r="RP84" s="2">
        <f>IF(AND(LR84&gt;=LR$6*'Drive Train'!$AA$52,LR84&lt;=LR$6*'Drive Train'!$AA$53,KV84=0,JZ84=0,EX84&gt;0),$C$17,0)</f>
        <v>0</v>
      </c>
      <c r="RQ84" s="2">
        <f>IF(AND(LS84&gt;=LS$6*'Drive Train'!$AA$52,LS84&lt;=LS$6*'Drive Train'!$AA$53,KW84=0,KA84=0,EY84&gt;0),$C$17,0)</f>
        <v>0</v>
      </c>
      <c r="RR84" s="2">
        <f>IF(AND(LT84&gt;=LT$6*'Drive Train'!$AA$52,LT84&lt;=LT$6*'Drive Train'!$AA$53,KX84=0,KB84=0,EZ84&gt;0),$C$17,0)</f>
        <v>0</v>
      </c>
      <c r="RS84" s="2">
        <f>IF(AND(LU84&gt;=LU$6*'Drive Train'!$AA$52,LU84&lt;=LU$6*'Drive Train'!$AA$53,KY84=0,KC84=0,FA84&gt;0),$C$17,0)</f>
        <v>0</v>
      </c>
      <c r="RT84" s="2">
        <f>IF(AND(LV84&gt;=LV$6*'Drive Train'!$AA$52,LV84&lt;=LV$6*'Drive Train'!$AA$53,KZ84=0,KD84=0,FB84&gt;0),$C$17,0)</f>
        <v>0</v>
      </c>
      <c r="RU84" s="2">
        <f>IF(AND(LW84&gt;=LW$6*'Drive Train'!$AA$52,LW84&lt;=LW$6*'Drive Train'!$AA$53,LA84=0,KE84=0,FC84&gt;0),$C$17,0)</f>
        <v>0</v>
      </c>
      <c r="RV84" s="2">
        <f>IF(AND(LX84&gt;=LX$6*'Drive Train'!$AA$52,LX84&lt;=LX$6*'Drive Train'!$AA$53,LB84=0,KF84=0,FD84&gt;0),$C$17,0)</f>
        <v>0</v>
      </c>
      <c r="RW84" s="2">
        <f>IF(AND(LY84&gt;=LY$6*'Drive Train'!$AA$52,LY84&lt;=LY$6*'Drive Train'!$AA$53,LC84=0,KG84=0,FE84&gt;0),$C$17,0)</f>
        <v>0</v>
      </c>
      <c r="RX84" s="2">
        <f>IF(AND(LZ84&gt;=LZ$6*'Drive Train'!$AA$52,LZ84&lt;=LZ$6*'Drive Train'!$AA$53,LD84=0,KH84=0,FF84&gt;0),$C$17,0)</f>
        <v>0</v>
      </c>
      <c r="RY84" s="2">
        <f>IF(AND(MA84&gt;=MA$6*'Drive Train'!$AA$52,MA84&lt;=MA$6*'Drive Train'!$AA$53,LE84=0,KI84=0,FG84&gt;0),$C$17,0)</f>
        <v>0</v>
      </c>
      <c r="RZ84" s="2">
        <f>IF(AND(MB84&gt;=MB$6*'Drive Train'!$AA$52,MB84&lt;=MB$6*'Drive Train'!$AA$53,LF84=0,KJ84=0,FH84&gt;0),$C$17,0)</f>
        <v>0</v>
      </c>
      <c r="SA84" s="2">
        <f>IF(AND(MC84&gt;=MC$6*'Drive Train'!$AA$52,MC84&lt;=MC$6*'Drive Train'!$AA$53,LG84=0,KK84=0,FI84&gt;0),$C$17,0)</f>
        <v>0</v>
      </c>
      <c r="SB84" s="2">
        <f>IF(AND(MD84&gt;=MD$6*'Drive Train'!$AA$52,MD84&lt;=MD$6*'Drive Train'!$AA$53,LH84=0,KL84=0,FJ84&gt;0),$C$17,0)</f>
        <v>0</v>
      </c>
      <c r="SC84" s="2">
        <f>IF(AND(ME84&gt;=ME$6*'Drive Train'!$AA$52,ME84&lt;=ME$6*'Drive Train'!$AA$53,LI84=0,KM84=0,FK84&gt;0),$C$17,0)</f>
        <v>0</v>
      </c>
      <c r="SD84" s="2">
        <f>IF(AND(MF84&gt;=MF$6*'Drive Train'!$AA$52,MF84&lt;=MF$6*'Drive Train'!$AA$53,LJ84=0,KN84=0,FL84&gt;0),$C$17,0)</f>
        <v>0</v>
      </c>
      <c r="SE84" s="2">
        <f>IF(AND(MG84&gt;=MG$6*'Drive Train'!$AA$52,MG84&lt;=MG$6*'Drive Train'!$AA$53,LK84=0,KO84=0,FM84&gt;0),$C$17,0)</f>
        <v>0</v>
      </c>
      <c r="SF84" s="2">
        <f>IF(AND(MH84&gt;=MH$6*'Drive Train'!$AA$52,MH84&lt;=MH$6*'Drive Train'!$AA$53,LL84=0,KP84=0,FN84&gt;0),$C$17,0)</f>
        <v>0</v>
      </c>
      <c r="SG84" s="2">
        <f>IF(AND(MI84&gt;=MI$6*'Drive Train'!$AA$52,MI84&lt;=MI$6*'Drive Train'!$AA$53,LM84=0,KQ84=0,FO84&gt;0),$C$17,0)</f>
        <v>0</v>
      </c>
      <c r="SH84" s="61">
        <f t="shared" si="771"/>
        <v>3.0400000000000018</v>
      </c>
      <c r="SI84" s="2">
        <f>IF(AND(EU84&lt;0,KS84=0,LO84&gt;=LO$6*'Drive Train'!$AA$52,LO84&lt;=LO$6*'Drive Train'!$AA$53,OY84=1,JW84=0),$C$17,0)</f>
        <v>0</v>
      </c>
      <c r="SJ84" s="2">
        <f>IF(AND(EV84&lt;0,KT84=0,LP84&gt;=LP$6*'Drive Train'!$AA$52,LP84&lt;=LP$6*'Drive Train'!$AA$53,OZ84=1,JX84=0),$C$17,0)</f>
        <v>0.04</v>
      </c>
      <c r="SK84" s="2">
        <f>IF(AND(EW84&lt;0,KU84=0,LQ84&gt;=LQ$6*'Drive Train'!$AA$52,LQ84&lt;=LQ$6*'Drive Train'!$AA$53,PA84=1,JY84=0),$C$17,0)</f>
        <v>0.04</v>
      </c>
      <c r="SL84" s="2">
        <f>IF(AND(EX84&lt;0,KV84=0,LR84&gt;=LR$6*'Drive Train'!$AA$52,LR84&lt;=LR$6*'Drive Train'!$AA$53,PB84=1,JZ84=0),$C$17,0)</f>
        <v>0</v>
      </c>
      <c r="SM84" s="2">
        <f>IF(AND(EY84&lt;0,KW84=0,LS84&gt;=LS$6*'Drive Train'!$AA$52,LS84&lt;=LS$6*'Drive Train'!$AA$53,PC84=1,KA84=0),$C$17,0)</f>
        <v>0</v>
      </c>
      <c r="SN84" s="2">
        <f>IF(AND(EZ84&lt;0,KX84=0,LT84&gt;=LT$6*'Drive Train'!$AA$52,LT84&lt;=LT$6*'Drive Train'!$AA$53,PD84=1,KB84=0),$C$17,0)</f>
        <v>0</v>
      </c>
      <c r="SO84" s="2">
        <f>IF(AND(FA84&lt;0,KY84=0,LU84&gt;=LU$6*'Drive Train'!$AA$52,LU84&lt;=LU$6*'Drive Train'!$AA$53,PE84=1,KC84=0),$C$17,0)</f>
        <v>0</v>
      </c>
      <c r="SP84" s="2">
        <f>IF(AND(FB84&lt;0,KZ84=0,LV84&gt;=LV$6*'Drive Train'!$AA$52,LV84&lt;=LV$6*'Drive Train'!$AA$53,PF84=1,KD84=0),$C$17,0)</f>
        <v>0</v>
      </c>
      <c r="SQ84" s="2">
        <f>IF(AND(FC84&lt;0,LA84=0,LW84&gt;=LW$6*'Drive Train'!$AA$52,LW84&lt;=LW$6*'Drive Train'!$AA$53,PG84=1,KE84=0),$C$17,0)</f>
        <v>0</v>
      </c>
      <c r="SR84" s="2">
        <f>IF(AND(FD84&lt;0,LB84=0,LX84&gt;=LX$6*'Drive Train'!$AA$52,LX84&lt;=LX$6*'Drive Train'!$AA$53,PH84=1,KF84=0),$C$17,0)</f>
        <v>0</v>
      </c>
      <c r="SS84" s="2">
        <f>IF(AND(FE84&lt;0,LC84=0,LY84&gt;=LY$6*'Drive Train'!$AA$52,LY84&lt;=LY$6*'Drive Train'!$AA$53,PI84=1,KG84=0),$C$17,0)</f>
        <v>0</v>
      </c>
      <c r="ST84" s="2">
        <f>IF(AND(FF84&lt;0,LD84=0,LZ84&gt;=LZ$6*'Drive Train'!$AA$52,LZ84&lt;=LZ$6*'Drive Train'!$AA$53,PJ84=1,KH84=0),$C$17,0)</f>
        <v>0</v>
      </c>
      <c r="SU84" s="2">
        <f>IF(AND(FG84&lt;0,LE84=0,MA84&gt;=MA$6*'Drive Train'!$AA$52,MA84&lt;=MA$6*'Drive Train'!$AA$53,PK84=1,KI84=0),$C$17,0)</f>
        <v>0</v>
      </c>
      <c r="SV84" s="2">
        <f>IF(AND(FH84&lt;0,LF84=0,MB84&gt;=MB$6*'Drive Train'!$AA$52,MB84&lt;=MB$6*'Drive Train'!$AA$53,PL84=1,KJ84=0),$C$17,0)</f>
        <v>0</v>
      </c>
      <c r="SW84" s="2">
        <f>IF(AND(FI84&lt;0,LG84=0,MC84&gt;=MC$6*'Drive Train'!$AA$52,MC84&lt;=MC$6*'Drive Train'!$AA$53,PM84=1,KK84=0),$C$17,0)</f>
        <v>0</v>
      </c>
      <c r="SX84" s="2">
        <f>IF(AND(FJ84&lt;0,LH84=0,MD84&gt;=MD$6*'Drive Train'!$AA$52,MD84&lt;=MD$6*'Drive Train'!$AA$53,PN84=1,KL84=0),$C$17,0)</f>
        <v>0</v>
      </c>
      <c r="SY84" s="2">
        <f>IF(AND(FK84&lt;0,LI84=0,ME84&gt;=ME$6*'Drive Train'!$AA$52,ME84&lt;=ME$6*'Drive Train'!$AA$53,PO84=1,KM84=0),$C$17,0)</f>
        <v>0</v>
      </c>
      <c r="SZ84" s="2">
        <f>IF(AND(FL84&lt;0,LJ84=0,MF84&gt;=MF$6*'Drive Train'!$AA$52,MF84&lt;=MF$6*'Drive Train'!$AA$53,PP84=1,KN84=0),$C$17,0)</f>
        <v>0</v>
      </c>
      <c r="TA84" s="2">
        <f>IF(AND(FM84&lt;0,LK84=0,MG84&gt;=MG$6*'Drive Train'!$AA$52,MG84&lt;=MG$6*'Drive Train'!$AA$53,PQ84=1,KO84=0),$C$17,0)</f>
        <v>0</v>
      </c>
      <c r="TB84" s="2">
        <f>IF(AND(FN84&lt;0,LL84=0,MH84&gt;=MH$6*'Drive Train'!$AA$52,MH84&lt;=MH$6*'Drive Train'!$AA$53,PR84=1,KP84=0),$C$17,0)</f>
        <v>0</v>
      </c>
      <c r="TC84" s="2">
        <f>IF(AND(FO84&lt;0,LM84=0,MI84&gt;=MI$6*'Drive Train'!$AA$52,MI84&lt;=MI$6*'Drive Train'!$AA$53,PS84=1,KQ84=0),$C$17,0)</f>
        <v>0</v>
      </c>
      <c r="TD84" s="144">
        <f t="shared" si="772"/>
        <v>3.0400000000000018</v>
      </c>
    </row>
    <row r="85" spans="2:524" x14ac:dyDescent="0.2">
      <c r="B85" s="73"/>
      <c r="C85" s="3" t="str">
        <f>C60</f>
        <v>Max Speed (ft/s)</v>
      </c>
      <c r="E85" s="17">
        <f>E60</f>
        <v>11.794225248699155</v>
      </c>
      <c r="F85" s="18">
        <f>LZ6</f>
        <v>11.666077578925838</v>
      </c>
      <c r="G85" s="18">
        <f t="shared" ref="G85:O85" si="818">MA6</f>
        <v>11.768991504630288</v>
      </c>
      <c r="H85" s="18">
        <f t="shared" si="818"/>
        <v>11.785010584765351</v>
      </c>
      <c r="I85" s="18">
        <f t="shared" si="818"/>
        <v>11.790169492276799</v>
      </c>
      <c r="J85" s="18">
        <f t="shared" si="818"/>
        <v>11.790745688336159</v>
      </c>
      <c r="K85" s="18">
        <f t="shared" si="818"/>
        <v>11.794413912087823</v>
      </c>
      <c r="L85" s="18">
        <f t="shared" si="818"/>
        <v>11.794156556912666</v>
      </c>
      <c r="M85" s="18">
        <f t="shared" si="818"/>
        <v>11.795351371884195</v>
      </c>
      <c r="N85" s="18">
        <f t="shared" si="818"/>
        <v>11.793914780025473</v>
      </c>
      <c r="O85" s="18">
        <f t="shared" si="818"/>
        <v>11.793948123230207</v>
      </c>
      <c r="R85" s="63">
        <f t="shared" si="605"/>
        <v>3.0800000000000018</v>
      </c>
      <c r="S85" s="2">
        <f>NG85/'Drive Train'!$F$35</f>
        <v>0</v>
      </c>
      <c r="T85" s="2">
        <f>NH85/'Drive Train'!$F$35</f>
        <v>0</v>
      </c>
      <c r="U85" s="2">
        <f>NI85/'Drive Train'!$F$35</f>
        <v>0</v>
      </c>
      <c r="V85" s="2">
        <f>NJ85/'Drive Train'!$F$35</f>
        <v>0</v>
      </c>
      <c r="W85" s="2">
        <f>NK85/'Drive Train'!$F$35</f>
        <v>0</v>
      </c>
      <c r="X85" s="2">
        <f>NL85/'Drive Train'!$F$35</f>
        <v>0</v>
      </c>
      <c r="Y85" s="2">
        <f>NM85/'Drive Train'!$F$35</f>
        <v>0</v>
      </c>
      <c r="Z85" s="2">
        <f>NN85/'Drive Train'!$F$35</f>
        <v>0</v>
      </c>
      <c r="AA85" s="2">
        <f>NO85/'Drive Train'!$F$35</f>
        <v>0</v>
      </c>
      <c r="AB85" s="2">
        <f>NP85/'Drive Train'!$F$35</f>
        <v>0</v>
      </c>
      <c r="AC85" s="2">
        <f>NQ85/'Drive Train'!$F$35</f>
        <v>0</v>
      </c>
      <c r="AD85" s="2">
        <f>NR85/'Drive Train'!$F$35</f>
        <v>0</v>
      </c>
      <c r="AE85" s="2">
        <f>NS85/'Drive Train'!$F$35</f>
        <v>0</v>
      </c>
      <c r="AF85" s="2">
        <f>NT85/'Drive Train'!$F$35</f>
        <v>0</v>
      </c>
      <c r="AG85" s="2">
        <f>NU85/'Drive Train'!$F$35</f>
        <v>0</v>
      </c>
      <c r="AH85" s="2">
        <f>NV85/'Drive Train'!$F$35</f>
        <v>0</v>
      </c>
      <c r="AI85" s="2">
        <f>NW85/'Drive Train'!$F$35</f>
        <v>0</v>
      </c>
      <c r="AJ85" s="2">
        <f>NX85/'Drive Train'!$F$35</f>
        <v>0</v>
      </c>
      <c r="AK85" s="2">
        <f>NY85/'Drive Train'!$F$35</f>
        <v>0</v>
      </c>
      <c r="AL85" s="2">
        <f>NZ85/'Drive Train'!$F$35</f>
        <v>0</v>
      </c>
      <c r="AM85" s="2">
        <f>OA85/'Drive Train'!$F$35</f>
        <v>0</v>
      </c>
      <c r="AN85" s="61">
        <f t="shared" si="606"/>
        <v>3.0800000000000018</v>
      </c>
      <c r="AO85" s="46">
        <f>LO85*12*60/(PI() * 'Drive Train'!$F$15)/S$6*ABS(S85)</f>
        <v>0</v>
      </c>
      <c r="AP85" s="46">
        <f>LP85*12*60/(PI() * 'Drive Train'!$F$15)/T$6*ABS(T85)</f>
        <v>0</v>
      </c>
      <c r="AQ85" s="46">
        <f>LQ85*12*60/(PI() * 'Drive Train'!$F$15)/U$6*ABS(U85)</f>
        <v>0</v>
      </c>
      <c r="AR85" s="46">
        <f>LR85*12*60/(PI() * 'Drive Train'!$F$15)/V$6*ABS(V85)</f>
        <v>0</v>
      </c>
      <c r="AS85" s="46">
        <f>LS85*12*60/(PI() * 'Drive Train'!$F$15)/W$6*ABS(W85)</f>
        <v>0</v>
      </c>
      <c r="AT85" s="46">
        <f>LT85*12*60/(PI() * 'Drive Train'!$F$15)/X$6*ABS(X85)</f>
        <v>0</v>
      </c>
      <c r="AU85" s="46">
        <f>LU85*12*60/(PI() * 'Drive Train'!$F$15)/Y$6*ABS(Y85)</f>
        <v>0</v>
      </c>
      <c r="AV85" s="46">
        <f>LV85*12*60/(PI() * 'Drive Train'!$F$15)/Z$6*ABS(Z85)</f>
        <v>0</v>
      </c>
      <c r="AW85" s="46">
        <f>LW85*12*60/(PI() * 'Drive Train'!$F$15)/AA$6*ABS(AA85)</f>
        <v>0</v>
      </c>
      <c r="AX85" s="46">
        <f>LX85*12*60/(PI() * 'Drive Train'!$F$15)/AB$6*ABS(AB85)</f>
        <v>0</v>
      </c>
      <c r="AY85" s="46">
        <f>LY85*12*60/(PI() * 'Drive Train'!$F$15)/AC$6*ABS(AC85)</f>
        <v>0</v>
      </c>
      <c r="AZ85" s="46">
        <f>LZ85*12*60/(PI() * 'Drive Train'!$F$15)/AD$6*ABS(AD85)</f>
        <v>0</v>
      </c>
      <c r="BA85" s="46">
        <f>MA85*12*60/(PI() * 'Drive Train'!$F$15)/AE$6*ABS(AE85)</f>
        <v>0</v>
      </c>
      <c r="BB85" s="46">
        <f>MB85*12*60/(PI() * 'Drive Train'!$F$15)/AF$6*ABS(AF85)</f>
        <v>0</v>
      </c>
      <c r="BC85" s="46">
        <f>MC85*12*60/(PI() * 'Drive Train'!$F$15)/AG$6*ABS(AG85)</f>
        <v>0</v>
      </c>
      <c r="BD85" s="46">
        <f>MD85*12*60/(PI() * 'Drive Train'!$F$15)/AH$6*ABS(AH85)</f>
        <v>0</v>
      </c>
      <c r="BE85" s="46">
        <f>ME85*12*60/(PI() * 'Drive Train'!$F$15)/AI$6*ABS(AI85)</f>
        <v>0</v>
      </c>
      <c r="BF85" s="46">
        <f>MF85*12*60/(PI() * 'Drive Train'!$F$15)/AJ$6*ABS(AJ85)</f>
        <v>0</v>
      </c>
      <c r="BG85" s="46">
        <f>MG85*12*60/(PI() * 'Drive Train'!$F$15)/AK$6*ABS(AK85)</f>
        <v>0</v>
      </c>
      <c r="BH85" s="46">
        <f>MH85*12*60/(PI() * 'Drive Train'!$F$15)/AL$6*ABS(AL85)</f>
        <v>0</v>
      </c>
      <c r="BI85" s="46">
        <f>MI85*12*60/(PI() * 'Drive Train'!$F$15)/AM$6*ABS(AM85)</f>
        <v>0</v>
      </c>
      <c r="BJ85" s="61">
        <f t="shared" si="538"/>
        <v>3.0800000000000018</v>
      </c>
      <c r="BK85" s="2">
        <f>IF(OR(KS84=1,AND($C$37=Motors!$C$32,OY84=1)),0,IF(NG85=0,-(CG84+$C$15)/($C$14-$C$15)*$C$12,($C$11*S85-AO85)/($C$11*S85)*$C$12*S85))</f>
        <v>0</v>
      </c>
      <c r="BL85" s="2">
        <f>IF(OR(KT84=1,AND($C$37=Motors!$C$32,OZ84=1)),0,IF(NH85=0,-(CH84+$C$15)/($C$14-$C$15)*$C$12,($C$11*T85-AP85)/($C$11*T85)*$C$12*T85))</f>
        <v>0</v>
      </c>
      <c r="BM85" s="2">
        <f>IF(OR(KU84=1,AND($C$37=Motors!$C$32,PA84=1)),0,IF(NI85=0,-(CI84+$C$15)/($C$14-$C$15)*$C$12,($C$11*U85-AQ85)/($C$11*U85)*$C$12*U85))</f>
        <v>0</v>
      </c>
      <c r="BN85" s="2">
        <f>IF(OR(KV84=1,AND($C$37=Motors!$C$32,PB84=1)),0,IF(NJ85=0,-(CJ84+$C$15)/($C$14-$C$15)*$C$12,($C$11*V85-AR85)/($C$11*V85)*$C$12*V85))</f>
        <v>0</v>
      </c>
      <c r="BO85" s="2">
        <f>IF(OR(KW84=1,AND($C$37=Motors!$C$32,PC84=1)),0,IF(NK85=0,-(CK84+$C$15)/($C$14-$C$15)*$C$12,($C$11*W85-AS85)/($C$11*W85)*$C$12*W85))</f>
        <v>0</v>
      </c>
      <c r="BP85" s="2">
        <f>IF(OR(KX84=1,AND($C$37=Motors!$C$32,PD84=1)),0,IF(NL85=0,-(CL84+$C$15)/($C$14-$C$15)*$C$12,($C$11*X85-AT85)/($C$11*X85)*$C$12*X85))</f>
        <v>0</v>
      </c>
      <c r="BQ85" s="2">
        <f>IF(OR(KY84=1,AND($C$37=Motors!$C$32,PE84=1)),0,IF(NM85=0,-(CM84+$C$15)/($C$14-$C$15)*$C$12,($C$11*Y85-AU85)/($C$11*Y85)*$C$12*Y85))</f>
        <v>0</v>
      </c>
      <c r="BR85" s="2">
        <f>IF(OR(KZ84=1,AND($C$37=Motors!$C$32,PF84=1)),0,IF(NN85=0,-(CN84+$C$15)/($C$14-$C$15)*$C$12,($C$11*Z85-AV85)/($C$11*Z85)*$C$12*Z85))</f>
        <v>0</v>
      </c>
      <c r="BS85" s="2">
        <f>IF(OR(LA84=1,AND($C$37=Motors!$C$32,PG84=1)),0,IF(NO85=0,-(CO84+$C$15)/($C$14-$C$15)*$C$12,($C$11*AA85-AW85)/($C$11*AA85)*$C$12*AA85))</f>
        <v>0</v>
      </c>
      <c r="BT85" s="2">
        <f>IF(OR(LB84=1,AND($C$37=Motors!$C$32,PH84=1)),0,IF(NP85=0,-(CP84+$C$15)/($C$14-$C$15)*$C$12,($C$11*AB85-AX85)/($C$11*AB85)*$C$12*AB85))</f>
        <v>0</v>
      </c>
      <c r="BU85" s="2">
        <f>IF(OR(LC84=1,AND($C$37=Motors!$C$32,PI84=1)),0,IF(NQ85=0,-(CQ84+$C$15)/($C$14-$C$15)*$C$12,($C$11*AC85-AY85)/($C$11*AC85)*$C$12*AC85))</f>
        <v>0</v>
      </c>
      <c r="BV85" s="2">
        <f>IF(OR(LD84=1,AND($C$37=Motors!$C$32,PJ84=1)),0,IF(NR85=0,-(CR84+$C$15)/($C$14-$C$15)*$C$12,($C$11*AD85-AZ85)/($C$11*AD85)*$C$12*AD85))</f>
        <v>0</v>
      </c>
      <c r="BW85" s="2">
        <f>IF(OR(LE84=1,AND($C$37=Motors!$C$32,PK84=1)),0,IF(NS85=0,-(CS84+$C$15)/($C$14-$C$15)*$C$12,($C$11*AE85-BA85)/($C$11*AE85)*$C$12*AE85))</f>
        <v>0</v>
      </c>
      <c r="BX85" s="2">
        <f>IF(OR(LF84=1,AND($C$37=Motors!$C$32,PL84=1)),0,IF(NT85=0,-(CT84+$C$15)/($C$14-$C$15)*$C$12,($C$11*AF85-BB85)/($C$11*AF85)*$C$12*AF85))</f>
        <v>0</v>
      </c>
      <c r="BY85" s="2">
        <f>IF(OR(LG84=1,AND($C$37=Motors!$C$32,PM84=1)),0,IF(NU85=0,-(CU84+$C$15)/($C$14-$C$15)*$C$12,($C$11*AG85-BC85)/($C$11*AG85)*$C$12*AG85))</f>
        <v>0</v>
      </c>
      <c r="BZ85" s="2">
        <f>IF(OR(LH84=1,AND($C$37=Motors!$C$32,PN84=1)),0,IF(NV85=0,-(CV84+$C$15)/($C$14-$C$15)*$C$12,($C$11*AH85-BD85)/($C$11*AH85)*$C$12*AH85))</f>
        <v>0</v>
      </c>
      <c r="CA85" s="2">
        <f>IF(OR(LI84=1,AND($C$37=Motors!$C$32,PO84=1)),0,IF(NW85=0,-(CW84+$C$15)/($C$14-$C$15)*$C$12,($C$11*AI85-BE85)/($C$11*AI85)*$C$12*AI85))</f>
        <v>0</v>
      </c>
      <c r="CB85" s="2">
        <f>IF(OR(LJ84=1,AND($C$37=Motors!$C$32,PP84=1)),0,IF(NX85=0,-(CX84+$C$15)/($C$14-$C$15)*$C$12,($C$11*AJ85-BF85)/($C$11*AJ85)*$C$12*AJ85))</f>
        <v>0</v>
      </c>
      <c r="CC85" s="2">
        <f>IF(OR(LK84=1,AND($C$37=Motors!$C$32,PQ84=1)),0,IF(NY85=0,-(CY84+$C$15)/($C$14-$C$15)*$C$12,($C$11*AK85-BG85)/($C$11*AK85)*$C$12*AK85))</f>
        <v>0</v>
      </c>
      <c r="CD85" s="2">
        <f>IF(OR(LL84=1,AND($C$37=Motors!$C$32,PR84=1)),0,IF(NZ85=0,-(CZ84+$C$15)/($C$14-$C$15)*$C$12,($C$11*AL85-BH85)/($C$11*AL85)*$C$12*AL85))</f>
        <v>0</v>
      </c>
      <c r="CE85" s="2">
        <f>IF(OR(LM84=1,AND($C$37=Motors!$C$32,PS84=1)),0,IF(OA85=0,-(DA84+$C$15)/($C$14-$C$15)*$C$12,($C$11*AM85-BI85)/($C$11*AM85)*$C$12*AM85))</f>
        <v>0</v>
      </c>
      <c r="CF85" s="61">
        <f t="shared" si="539"/>
        <v>3.0800000000000018</v>
      </c>
      <c r="CG85" s="57">
        <f>IF(AND(KS84=1,OY84=1),0,ABS(BK85/$C$12*($C$14-$C$15)+$C$15) *'Drive Train'!$AA$49 + CG84*(1-'Drive Train'!$AA$49))</f>
        <v>0</v>
      </c>
      <c r="CH85" s="57">
        <f>IF(AND(KT84=1,OZ84=1),0,ABS(BL85/$C$12*($C$14-$C$15)+$C$15) *'Drive Train'!$AA$49 + CH84*(1-'Drive Train'!$AA$49))</f>
        <v>2.7495000000000003</v>
      </c>
      <c r="CI85" s="57">
        <f>IF(AND(KU84=1,PA84=1),0,ABS(BM85/$C$12*($C$14-$C$15)+$C$15) *'Drive Train'!$AA$49 + CI84*(1-'Drive Train'!$AA$49))</f>
        <v>2.7495000000000003</v>
      </c>
      <c r="CJ85" s="57">
        <f>IF(AND(KV84=1,PB84=1),0,ABS(BN85/$C$12*($C$14-$C$15)+$C$15) *'Drive Train'!$AA$49 + CJ84*(1-'Drive Train'!$AA$49))</f>
        <v>2.7495000000000003</v>
      </c>
      <c r="CK85" s="57">
        <f>IF(AND(KW84=1,PC84=1),0,ABS(BO85/$C$12*($C$14-$C$15)+$C$15) *'Drive Train'!$AA$49 + CK84*(1-'Drive Train'!$AA$49))</f>
        <v>2.7495000000000003</v>
      </c>
      <c r="CL85" s="57">
        <f>IF(AND(KX84=1,PD84=1),0,ABS(BP85/$C$12*($C$14-$C$15)+$C$15) *'Drive Train'!$AA$49 + CL84*(1-'Drive Train'!$AA$49))</f>
        <v>2.7495000000000003</v>
      </c>
      <c r="CM85" s="57">
        <f>IF(AND(KY84=1,PE84=1),0,ABS(BQ85/$C$12*($C$14-$C$15)+$C$15) *'Drive Train'!$AA$49 + CM84*(1-'Drive Train'!$AA$49))</f>
        <v>0</v>
      </c>
      <c r="CN85" s="57">
        <f>IF(AND(KZ84=1,PF84=1),0,ABS(BR85/$C$12*($C$14-$C$15)+$C$15) *'Drive Train'!$AA$49 + CN84*(1-'Drive Train'!$AA$49))</f>
        <v>0</v>
      </c>
      <c r="CO85" s="57">
        <f>IF(AND(LA84=1,PG84=1),0,ABS(BS85/$C$12*($C$14-$C$15)+$C$15) *'Drive Train'!$AA$49 + CO84*(1-'Drive Train'!$AA$49))</f>
        <v>0</v>
      </c>
      <c r="CP85" s="57">
        <f>IF(AND(LB84=1,PH84=1),0,ABS(BT85/$C$12*($C$14-$C$15)+$C$15) *'Drive Train'!$AA$49 + CP84*(1-'Drive Train'!$AA$49))</f>
        <v>0</v>
      </c>
      <c r="CQ85" s="57">
        <f>IF(AND(LC84=1,PI84=1),0,ABS(BU85/$C$12*($C$14-$C$15)+$C$15) *'Drive Train'!$AA$49 + CQ84*(1-'Drive Train'!$AA$49))</f>
        <v>0</v>
      </c>
      <c r="CR85" s="57">
        <f>IF(AND(LD84=1,PJ84=1),0,ABS(BV85/$C$12*($C$14-$C$15)+$C$15) *'Drive Train'!$AA$49 + CR84*(1-'Drive Train'!$AA$49))</f>
        <v>2.7495000000000003</v>
      </c>
      <c r="CS85" s="57">
        <f>IF(AND(LE84=1,PK84=1),0,ABS(BW85/$C$12*($C$14-$C$15)+$C$15) *'Drive Train'!$AA$49 + CS84*(1-'Drive Train'!$AA$49))</f>
        <v>2.7495000000000003</v>
      </c>
      <c r="CT85" s="57">
        <f>IF(AND(LF84=1,PL84=1),0,ABS(BX85/$C$12*($C$14-$C$15)+$C$15) *'Drive Train'!$AA$49 + CT84*(1-'Drive Train'!$AA$49))</f>
        <v>0</v>
      </c>
      <c r="CU85" s="57">
        <f>IF(AND(LG84=1,PM84=1),0,ABS(BY85/$C$12*($C$14-$C$15)+$C$15) *'Drive Train'!$AA$49 + CU84*(1-'Drive Train'!$AA$49))</f>
        <v>0</v>
      </c>
      <c r="CV85" s="57">
        <f>IF(AND(LH84=1,PN84=1),0,ABS(BZ85/$C$12*($C$14-$C$15)+$C$15) *'Drive Train'!$AA$49 + CV84*(1-'Drive Train'!$AA$49))</f>
        <v>0</v>
      </c>
      <c r="CW85" s="57">
        <f>IF(AND(LI84=1,PO84=1),0,ABS(CA85/$C$12*($C$14-$C$15)+$C$15) *'Drive Train'!$AA$49 + CW84*(1-'Drive Train'!$AA$49))</f>
        <v>0</v>
      </c>
      <c r="CX85" s="57">
        <f>IF(AND(LJ84=1,PP84=1),0,ABS(CB85/$C$12*($C$14-$C$15)+$C$15) *'Drive Train'!$AA$49 + CX84*(1-'Drive Train'!$AA$49))</f>
        <v>0</v>
      </c>
      <c r="CY85" s="57">
        <f>IF(AND(LK84=1,PQ84=1),0,ABS(CC85/$C$12*($C$14-$C$15)+$C$15) *'Drive Train'!$AA$49 + CY84*(1-'Drive Train'!$AA$49))</f>
        <v>0</v>
      </c>
      <c r="CZ85" s="57">
        <f>IF(AND(LL84=1,PR84=1),0,ABS(CD85/$C$12*($C$14-$C$15)+$C$15) *'Drive Train'!$AA$49 + CZ84*(1-'Drive Train'!$AA$49))</f>
        <v>0</v>
      </c>
      <c r="DA85" s="57">
        <f>IF(AND(LM84=1,PS84=1),0,ABS(CE85/$C$12*($C$14-$C$15)+$C$15) *'Drive Train'!$AA$49 + DA84*(1-'Drive Train'!$AA$49))</f>
        <v>0</v>
      </c>
      <c r="DB85" s="61">
        <f t="shared" si="607"/>
        <v>3.0800000000000018</v>
      </c>
      <c r="DC85" s="57">
        <f t="shared" si="540"/>
        <v>0</v>
      </c>
      <c r="DD85" s="57">
        <f t="shared" si="541"/>
        <v>2.7495000000000003</v>
      </c>
      <c r="DE85" s="57">
        <f t="shared" si="542"/>
        <v>2.7495000000000003</v>
      </c>
      <c r="DF85" s="57">
        <f t="shared" si="543"/>
        <v>2.7495000000000003</v>
      </c>
      <c r="DG85" s="57">
        <f t="shared" si="544"/>
        <v>2.7495000000000003</v>
      </c>
      <c r="DH85" s="57">
        <f t="shared" si="545"/>
        <v>2.7495000000000003</v>
      </c>
      <c r="DI85" s="57">
        <f t="shared" si="546"/>
        <v>0</v>
      </c>
      <c r="DJ85" s="57">
        <f t="shared" si="547"/>
        <v>0</v>
      </c>
      <c r="DK85" s="57">
        <f t="shared" si="548"/>
        <v>0</v>
      </c>
      <c r="DL85" s="57">
        <f t="shared" si="549"/>
        <v>0</v>
      </c>
      <c r="DM85" s="57">
        <f t="shared" si="550"/>
        <v>0</v>
      </c>
      <c r="DN85" s="57">
        <f t="shared" si="551"/>
        <v>2.7495000000000003</v>
      </c>
      <c r="DO85" s="57">
        <f t="shared" si="552"/>
        <v>2.7495000000000003</v>
      </c>
      <c r="DP85" s="57">
        <f t="shared" si="553"/>
        <v>0</v>
      </c>
      <c r="DQ85" s="57">
        <f t="shared" si="554"/>
        <v>0</v>
      </c>
      <c r="DR85" s="57">
        <f t="shared" si="555"/>
        <v>0</v>
      </c>
      <c r="DS85" s="57">
        <f t="shared" si="556"/>
        <v>0</v>
      </c>
      <c r="DT85" s="57">
        <f t="shared" si="557"/>
        <v>0</v>
      </c>
      <c r="DU85" s="57">
        <f t="shared" si="558"/>
        <v>0</v>
      </c>
      <c r="DV85" s="57">
        <f t="shared" si="559"/>
        <v>0</v>
      </c>
      <c r="DW85" s="57">
        <f t="shared" si="560"/>
        <v>0</v>
      </c>
      <c r="DX85" s="61">
        <f t="shared" si="608"/>
        <v>3.0800000000000018</v>
      </c>
      <c r="DY85" s="2">
        <f>IF(OY85=0,($C$23/0.4536*IF(ISNA(MK84),'Drive Train'!$F$16,'Drive Train'!$F$17)*4.448*$C$24*S$6)*SIGN(BK85),BK85)</f>
        <v>0</v>
      </c>
      <c r="DZ85" s="2">
        <f>IF(OZ85=0,($C$23/0.4536*IF(ISNA(ML84),'Drive Train'!$F$16,'Drive Train'!$F$17)*4.448*$C$24*$C$21*T$6)*SIGN(BL85),BL85)</f>
        <v>0</v>
      </c>
      <c r="EA85" s="2">
        <f>IF(PA85=0,($C$23/0.4536*IF(ISNA(MM84),'Drive Train'!$F$16,'Drive Train'!$F$17)*4.448*$C$24*$C$21*U$6)*SIGN(BM85),BM85)</f>
        <v>0</v>
      </c>
      <c r="EB85" s="2">
        <f>IF(PB85=0,($C$23/0.4536*IF(ISNA(MN84),'Drive Train'!$F$16,'Drive Train'!$F$17)*4.448*$C$24*$C$21*V$6)*SIGN(BN85),BN85)</f>
        <v>0</v>
      </c>
      <c r="EC85" s="2">
        <f>IF(PC85=0,($C$23/0.4536*IF(ISNA(MO84),'Drive Train'!$F$16,'Drive Train'!$F$17)*4.448*$C$24*$C$21*W$6)*SIGN(BO85),BO85)</f>
        <v>0</v>
      </c>
      <c r="ED85" s="2">
        <f>IF(PD85=0,($C$23/0.4536*IF(ISNA(MP84),'Drive Train'!$F$16,'Drive Train'!$F$17)*4.448*$C$24*$C$21*X$6)*SIGN(BP85),BP85)</f>
        <v>0</v>
      </c>
      <c r="EE85" s="2">
        <f>IF(PE85=0,($C$23/0.4536*IF(ISNA(MQ84),'Drive Train'!$F$16,'Drive Train'!$F$17)*4.448*$C$24*$C$21*Y$6)*SIGN(BQ85),BQ85)</f>
        <v>0</v>
      </c>
      <c r="EF85" s="2">
        <f>IF(PF85=0,($C$23/0.4536*IF(ISNA(MR84),'Drive Train'!$F$16,'Drive Train'!$F$17)*4.448*$C$24*$C$21*Z$6)*SIGN(BR85),BR85)</f>
        <v>0</v>
      </c>
      <c r="EG85" s="2">
        <f>IF(PG85=0,($C$23/0.4536*IF(ISNA(MS84),'Drive Train'!$F$16,'Drive Train'!$F$17)*4.448*$C$24*$C$21*AA$6)*SIGN(BS85),BS85)</f>
        <v>0</v>
      </c>
      <c r="EH85" s="2">
        <f>IF(PH85=0,($C$23/0.4536*IF(ISNA(MT84),'Drive Train'!$F$16,'Drive Train'!$F$17)*4.448*$C$24*$C$21*AB$6)*SIGN(BT85),BT85)</f>
        <v>0</v>
      </c>
      <c r="EI85" s="2">
        <f>IF(PI85=0,($C$23/0.4536*IF(ISNA(MU84),'Drive Train'!$F$16,'Drive Train'!$F$17)*4.448*$C$24*$C$21*AC$6)*SIGN(BU85),BU85)</f>
        <v>0</v>
      </c>
      <c r="EJ85" s="2">
        <f>IF(PJ85=0,($C$23/0.4536*IF(ISNA(MV84),'Drive Train'!$F$16,'Drive Train'!$F$17)*4.448*$C$24*$C$21*AD$6)*SIGN(BV85),BV85)</f>
        <v>0</v>
      </c>
      <c r="EK85" s="2">
        <f>IF(PK85=0,($C$23/0.4536*IF(ISNA(MW84),'Drive Train'!$F$16,'Drive Train'!$F$17)*4.448*$C$24*$C$21*AE$6)*SIGN(BW85),BW85)</f>
        <v>0</v>
      </c>
      <c r="EL85" s="2">
        <f>IF(PL85=0,($C$23/0.4536*IF(ISNA(MX84),'Drive Train'!$F$16,'Drive Train'!$F$17)*4.448*$C$24*$C$21*AF$6)*SIGN(BX85),BX85)</f>
        <v>0</v>
      </c>
      <c r="EM85" s="2">
        <f>IF(PM85=0,($C$23/0.4536*IF(ISNA(MY84),'Drive Train'!$F$16,'Drive Train'!$F$17)*4.448*$C$24*$C$21*AG$6)*SIGN(BY85),BY85)</f>
        <v>0</v>
      </c>
      <c r="EN85" s="2">
        <f>IF(PN85=0,($C$23/0.4536*IF(ISNA(MZ84),'Drive Train'!$F$16,'Drive Train'!$F$17)*4.448*$C$24*$C$21*AH$6)*SIGN(BZ85),BZ85)</f>
        <v>0</v>
      </c>
      <c r="EO85" s="2">
        <f>IF(PO85=0,($C$23/0.4536*IF(ISNA(NA84),'Drive Train'!$F$16,'Drive Train'!$F$17)*4.448*$C$24*$C$21*AI$6)*SIGN(CA85),CA85)</f>
        <v>0</v>
      </c>
      <c r="EP85" s="2">
        <f>IF(PP85=0,($C$23/0.4536*IF(ISNA(NB84),'Drive Train'!$F$16,'Drive Train'!$F$17)*4.448*$C$24*$C$21*AJ$6)*SIGN(CB85),CB85)</f>
        <v>0</v>
      </c>
      <c r="EQ85" s="2">
        <f>IF(PQ85=0,($C$23/0.4536*IF(ISNA(NC84),'Drive Train'!$F$16,'Drive Train'!$F$17)*4.448*$C$24*$C$21*AK$6)*SIGN(CC85),CC85)</f>
        <v>0</v>
      </c>
      <c r="ER85" s="2">
        <f>IF(PR85=0,($C$23/0.4536*IF(ISNA(ND84),'Drive Train'!$F$16,'Drive Train'!$F$17)*4.448*$C$24*$C$21*AL$6)*SIGN(CD85),CD85)</f>
        <v>0</v>
      </c>
      <c r="ES85" s="2">
        <f>IF(PS85=0,($C$23/0.4536*IF(ISNA(NE84),'Drive Train'!$F$16,'Drive Train'!$F$17)*4.448*$C$24*$C$21*AM$6)*SIGN(CE85),CE85)</f>
        <v>0</v>
      </c>
      <c r="ET85" s="61">
        <f t="shared" si="561"/>
        <v>3.0800000000000018</v>
      </c>
      <c r="EU85" s="255">
        <f>MAX(MIN(IF(AND(OY84=1,NG85&lt;0),-1,1)*(DC85-$C$15)/($C$14-$C$15)*$C$12*$C$21-$C$33*LO85/AO$6 -  OY84*$C$33/$C$21,DY84/$C$19),MAX(EU$8:EU84)*-1)</f>
        <v>-0.37850168607206947</v>
      </c>
      <c r="EV85" s="255">
        <f>MAX(MIN(IF(AND(OZ84=1,NH85&lt;0),-1,1)*(DD85-$C$15)/($C$14-$C$15)*$C$12*$C$21-$C$33*LP85/AP$6 -  OZ84*$C$33/$C$21,DZ84/$C$19),MAX(EV$8:EV84)*-1)</f>
        <v>-0.4094853352077073</v>
      </c>
      <c r="EW85" s="255">
        <f>MAX(MIN(IF(AND(PA84=1,NI85&lt;0),-1,1)*(DE85-$C$15)/($C$14-$C$15)*$C$12*$C$21-$C$33*LQ85/AQ$6 -  PA84*$C$33/$C$21,EA84/$C$19),MAX(EW$8:EW84)*-1)</f>
        <v>-0.427188329420357</v>
      </c>
      <c r="EX85" s="255">
        <f>MAX(MIN(IF(AND(PB84=1,NJ85&lt;0),-1,1)*(DF85-$C$15)/($C$14-$C$15)*$C$12*$C$21-$C$33*LR85/AR$6 -  PB84*$C$33/$C$21,EB84/$C$19),MAX(EX$8:EX84)*-1)</f>
        <v>-0.42285369165827652</v>
      </c>
      <c r="EY85" s="255">
        <f>MAX(MIN(IF(AND(PC84=1,NK85&lt;0),-1,1)*(DG85-$C$15)/($C$14-$C$15)*$C$12*$C$21-$C$33*LS85/AS$6 -  PC84*$C$33/$C$21,EC84/$C$19),MAX(EY$8:EY84)*-1)</f>
        <v>-0.39525196352382003</v>
      </c>
      <c r="EZ85" s="255">
        <f>MAX(MIN(IF(AND(PD84=1,NL85&lt;0),-1,1)*(DH85-$C$15)/($C$14-$C$15)*$C$12*$C$21-$C$33*LT85/AT$6 -  PD84*$C$33/$C$21,ED84/$C$19),MAX(EZ$8:EZ84)*-1)</f>
        <v>-0.35041070455017886</v>
      </c>
      <c r="FA85" s="255">
        <f>MAX(MIN(IF(AND(PE84=1,NM85&lt;0),-1,1)*(DI85-$C$15)/($C$14-$C$15)*$C$12*$C$21-$C$33*LU85/AU$6 -  PE84*$C$33/$C$21,EE84/$C$19),MAX(FA$8:FA84)*-1)</f>
        <v>-0.37850168607206947</v>
      </c>
      <c r="FB85" s="255">
        <f>MAX(MIN(IF(AND(PF84=1,NN85&lt;0),-1,1)*(DJ85-$C$15)/($C$14-$C$15)*$C$12*$C$21-$C$33*LV85/AV$6 -  PF84*$C$33/$C$21,EF84/$C$19),MAX(FB$8:FB84)*-1)</f>
        <v>-0.37850168607206947</v>
      </c>
      <c r="FC85" s="255">
        <f>MAX(MIN(IF(AND(PG84=1,NO85&lt;0),-1,1)*(DK85-$C$15)/($C$14-$C$15)*$C$12*$C$21-$C$33*LW85/AW$6 -  PG84*$C$33/$C$21,EG84/$C$19),MAX(FC$8:FC84)*-1)</f>
        <v>-0.37850168607206947</v>
      </c>
      <c r="FD85" s="255">
        <f>MAX(MIN(IF(AND(PH84=1,NP85&lt;0),-1,1)*(DL85-$C$15)/($C$14-$C$15)*$C$12*$C$21-$C$33*LX85/AX$6 -  PH84*$C$33/$C$21,EH84/$C$19),MAX(FD$8:FD84)*-1)</f>
        <v>-0.37850168607206947</v>
      </c>
      <c r="FE85" s="255">
        <f>MAX(MIN(IF(AND(PI84=1,NQ85&lt;0),-1,1)*(DM85-$C$15)/($C$14-$C$15)*$C$12*$C$21-$C$33*LY85/AY$6 -  PI84*$C$33/$C$21,EI84/$C$19),MAX(FE$8:FE84)*-1)</f>
        <v>-0.37850168607206947</v>
      </c>
      <c r="FF85" s="255">
        <f>MAX(MIN(IF(AND(PJ84=1,NR85&lt;0),-1,1)*(DN85-$C$15)/($C$14-$C$15)*$C$12*$C$21-$C$33*LZ85/AZ$6 -  PJ84*$C$33/$C$21,EJ84/$C$19),MAX(FF$8:FF84)*-1)</f>
        <v>-0.3680167733157455</v>
      </c>
      <c r="FG85" s="255">
        <f>MAX(MIN(IF(AND(PK84=1,NS85&lt;0),-1,1)*(DO85-$C$15)/($C$14-$C$15)*$C$12*$C$21-$C$33*MA85/BA$6 -  PK84*$C$33/$C$21,EK84/$C$19),MAX(FG$8:FG84)*-1)</f>
        <v>-0.34787891186793762</v>
      </c>
      <c r="FH85" s="255">
        <f>MAX(MIN(IF(AND(PL84=1,NT85&lt;0),-1,1)*(DP85-$C$15)/($C$14-$C$15)*$C$12*$C$21-$C$33*MB85/BB$6 -  PL84*$C$33/$C$21,EL84/$C$19),MAX(FH$8:FH84)*-1)</f>
        <v>-0.37850168607206947</v>
      </c>
      <c r="FI85" s="255">
        <f>MAX(MIN(IF(AND(PM84=1,NU85&lt;0),-1,1)*(DQ85-$C$15)/($C$14-$C$15)*$C$12*$C$21-$C$33*MC85/BC$6 -  PM84*$C$33/$C$21,EM84/$C$19),MAX(FI$8:FI84)*-1)</f>
        <v>-0.37850168607206947</v>
      </c>
      <c r="FJ85" s="255">
        <f>MAX(MIN(IF(AND(PN84=1,NV85&lt;0),-1,1)*(DR85-$C$15)/($C$14-$C$15)*$C$12*$C$21-$C$33*MD85/BD$6 -  PN84*$C$33/$C$21,EN84/$C$19),MAX(FJ$8:FJ84)*-1)</f>
        <v>-0.37850168607206947</v>
      </c>
      <c r="FK85" s="255">
        <f>MAX(MIN(IF(AND(PO84=1,NW85&lt;0),-1,1)*(DS85-$C$15)/($C$14-$C$15)*$C$12*$C$21-$C$33*ME85/BE$6 -  PO84*$C$33/$C$21,EO84/$C$19),MAX(FK$8:FK84)*-1)</f>
        <v>-0.37850168607206947</v>
      </c>
      <c r="FL85" s="255">
        <f>MAX(MIN(IF(AND(PP84=1,NX85&lt;0),-1,1)*(DT85-$C$15)/($C$14-$C$15)*$C$12*$C$21-$C$33*MF85/BF$6 -  PP84*$C$33/$C$21,EP84/$C$19),MAX(FL$8:FL84)*-1)</f>
        <v>-0.37850168607206947</v>
      </c>
      <c r="FM85" s="255">
        <f>MAX(MIN(IF(AND(PQ84=1,NY85&lt;0),-1,1)*(DU85-$C$15)/($C$14-$C$15)*$C$12*$C$21-$C$33*MG85/BG$6 -  PQ84*$C$33/$C$21,EQ84/$C$19),MAX(FM$8:FM84)*-1)</f>
        <v>-0.37850168607206947</v>
      </c>
      <c r="FN85" s="255">
        <f>MAX(MIN(IF(AND(PR84=1,NZ85&lt;0),-1,1)*(DV85-$C$15)/($C$14-$C$15)*$C$12*$C$21-$C$33*MH85/BH$6 -  PR84*$C$33/$C$21,ER84/$C$19),MAX(FN$8:FN84)*-1)</f>
        <v>-0.37850168607206947</v>
      </c>
      <c r="FO85" s="255">
        <f>MAX(MIN(IF(AND(PS84=1,OA85&lt;0),-1,1)*(DW85-$C$15)/($C$14-$C$15)*$C$12*$C$21-$C$33*MI85/BI$6 -  PS84*$C$33/$C$21,ES84/$C$19),MAX(FO$8:FO84)*-1)</f>
        <v>-0.37850168607206947</v>
      </c>
      <c r="FP85" s="61">
        <f t="shared" si="609"/>
        <v>3.0800000000000018</v>
      </c>
      <c r="FQ85" s="256">
        <f t="shared" si="610"/>
        <v>0</v>
      </c>
      <c r="FR85" s="256">
        <f t="shared" si="611"/>
        <v>2.7495000000000003</v>
      </c>
      <c r="FS85" s="256">
        <f t="shared" si="612"/>
        <v>2.7495000000000003</v>
      </c>
      <c r="FT85" s="256">
        <f t="shared" si="613"/>
        <v>2.7495000000000003</v>
      </c>
      <c r="FU85" s="256">
        <f t="shared" si="614"/>
        <v>2.7495000000000003</v>
      </c>
      <c r="FV85" s="256">
        <f t="shared" si="615"/>
        <v>2.7495000000000003</v>
      </c>
      <c r="FW85" s="256">
        <f t="shared" si="616"/>
        <v>0</v>
      </c>
      <c r="FX85" s="256">
        <f t="shared" si="617"/>
        <v>0</v>
      </c>
      <c r="FY85" s="256">
        <f t="shared" si="618"/>
        <v>0</v>
      </c>
      <c r="FZ85" s="256">
        <f t="shared" si="619"/>
        <v>0</v>
      </c>
      <c r="GA85" s="256">
        <f t="shared" si="620"/>
        <v>0</v>
      </c>
      <c r="GB85" s="256">
        <f t="shared" si="621"/>
        <v>2.7495000000000003</v>
      </c>
      <c r="GC85" s="256">
        <f t="shared" si="622"/>
        <v>2.7495000000000003</v>
      </c>
      <c r="GD85" s="256">
        <f t="shared" si="623"/>
        <v>0</v>
      </c>
      <c r="GE85" s="256">
        <f t="shared" si="624"/>
        <v>0</v>
      </c>
      <c r="GF85" s="256">
        <f t="shared" si="625"/>
        <v>0</v>
      </c>
      <c r="GG85" s="256">
        <f t="shared" si="626"/>
        <v>0</v>
      </c>
      <c r="GH85" s="256">
        <f t="shared" si="627"/>
        <v>0</v>
      </c>
      <c r="GI85" s="256">
        <f t="shared" si="628"/>
        <v>0</v>
      </c>
      <c r="GJ85" s="256">
        <f t="shared" si="629"/>
        <v>0</v>
      </c>
      <c r="GK85" s="256">
        <f t="shared" si="630"/>
        <v>0</v>
      </c>
      <c r="GL85" s="61">
        <f t="shared" si="631"/>
        <v>3.0800000000000018</v>
      </c>
      <c r="GM85" s="57">
        <f t="shared" si="562"/>
        <v>0</v>
      </c>
      <c r="GN85" s="57">
        <f t="shared" si="563"/>
        <v>-2.9675134432435373</v>
      </c>
      <c r="GO85" s="57">
        <f t="shared" si="564"/>
        <v>-4.4717196109415607</v>
      </c>
      <c r="GP85" s="57">
        <f t="shared" si="565"/>
        <v>-5.788297979798398</v>
      </c>
      <c r="GQ85" s="57">
        <f t="shared" si="566"/>
        <v>-6.6835186355841305</v>
      </c>
      <c r="GR85" s="57">
        <f t="shared" si="567"/>
        <v>-7.0538984956814552</v>
      </c>
      <c r="GS85" s="57">
        <f t="shared" si="568"/>
        <v>0</v>
      </c>
      <c r="GT85" s="57">
        <f t="shared" si="569"/>
        <v>0</v>
      </c>
      <c r="GU85" s="57">
        <f t="shared" si="570"/>
        <v>0</v>
      </c>
      <c r="GV85" s="57">
        <f t="shared" si="571"/>
        <v>0</v>
      </c>
      <c r="GW85" s="57">
        <f t="shared" si="572"/>
        <v>0</v>
      </c>
      <c r="GX85" s="57">
        <f t="shared" si="573"/>
        <v>-9.5249767404423658</v>
      </c>
      <c r="GY85" s="57">
        <f t="shared" si="574"/>
        <v>-9.0037704373588578</v>
      </c>
      <c r="GZ85" s="57">
        <f t="shared" si="575"/>
        <v>0</v>
      </c>
      <c r="HA85" s="57">
        <f t="shared" si="576"/>
        <v>0</v>
      </c>
      <c r="HB85" s="57">
        <f t="shared" si="577"/>
        <v>0</v>
      </c>
      <c r="HC85" s="57">
        <f t="shared" si="578"/>
        <v>0</v>
      </c>
      <c r="HD85" s="57">
        <f t="shared" si="579"/>
        <v>0</v>
      </c>
      <c r="HE85" s="57">
        <f t="shared" si="580"/>
        <v>0</v>
      </c>
      <c r="HF85" s="57">
        <f t="shared" si="581"/>
        <v>0</v>
      </c>
      <c r="HG85" s="57">
        <f t="shared" si="582"/>
        <v>0</v>
      </c>
      <c r="HH85" s="61">
        <f t="shared" si="632"/>
        <v>3.0800000000000018</v>
      </c>
      <c r="HI85" s="57">
        <f t="shared" si="633"/>
        <v>0</v>
      </c>
      <c r="HJ85" s="57">
        <f t="shared" si="634"/>
        <v>2.9675134432435373</v>
      </c>
      <c r="HK85" s="57">
        <f t="shared" si="635"/>
        <v>4.4717196109415607</v>
      </c>
      <c r="HL85" s="57">
        <f t="shared" si="636"/>
        <v>5.788297979798398</v>
      </c>
      <c r="HM85" s="57">
        <f t="shared" si="637"/>
        <v>6.6835186355841305</v>
      </c>
      <c r="HN85" s="57">
        <f t="shared" si="638"/>
        <v>7.0538984956814552</v>
      </c>
      <c r="HO85" s="57">
        <f t="shared" si="639"/>
        <v>0</v>
      </c>
      <c r="HP85" s="57">
        <f t="shared" si="640"/>
        <v>0</v>
      </c>
      <c r="HQ85" s="57">
        <f t="shared" si="641"/>
        <v>0</v>
      </c>
      <c r="HR85" s="57">
        <f t="shared" si="642"/>
        <v>0</v>
      </c>
      <c r="HS85" s="57">
        <f t="shared" si="643"/>
        <v>0</v>
      </c>
      <c r="HT85" s="57">
        <f t="shared" si="644"/>
        <v>9.5249767404423658</v>
      </c>
      <c r="HU85" s="57">
        <f t="shared" si="645"/>
        <v>9.0037704373588578</v>
      </c>
      <c r="HV85" s="57">
        <f t="shared" si="646"/>
        <v>0</v>
      </c>
      <c r="HW85" s="57">
        <f t="shared" si="647"/>
        <v>0</v>
      </c>
      <c r="HX85" s="57">
        <f t="shared" si="648"/>
        <v>0</v>
      </c>
      <c r="HY85" s="57">
        <f t="shared" si="649"/>
        <v>0</v>
      </c>
      <c r="HZ85" s="57">
        <f t="shared" si="650"/>
        <v>0</v>
      </c>
      <c r="IA85" s="57">
        <f t="shared" si="651"/>
        <v>0</v>
      </c>
      <c r="IB85" s="57">
        <f t="shared" si="652"/>
        <v>0</v>
      </c>
      <c r="IC85" s="57">
        <f t="shared" si="653"/>
        <v>0</v>
      </c>
      <c r="ID85" s="61">
        <f t="shared" si="654"/>
        <v>3.0800000000000018</v>
      </c>
      <c r="IE85" s="57">
        <f t="shared" si="655"/>
        <v>0</v>
      </c>
      <c r="IF85" s="57">
        <f t="shared" si="656"/>
        <v>0</v>
      </c>
      <c r="IG85" s="57">
        <f t="shared" si="657"/>
        <v>0</v>
      </c>
      <c r="IH85" s="57">
        <f t="shared" si="658"/>
        <v>0</v>
      </c>
      <c r="II85" s="57">
        <f t="shared" si="659"/>
        <v>0</v>
      </c>
      <c r="IJ85" s="57">
        <f t="shared" si="660"/>
        <v>0</v>
      </c>
      <c r="IK85" s="57">
        <f t="shared" si="661"/>
        <v>0</v>
      </c>
      <c r="IL85" s="57">
        <f t="shared" si="662"/>
        <v>0</v>
      </c>
      <c r="IM85" s="57">
        <f t="shared" si="663"/>
        <v>0</v>
      </c>
      <c r="IN85" s="57">
        <f t="shared" si="664"/>
        <v>0</v>
      </c>
      <c r="IO85" s="57">
        <f t="shared" si="665"/>
        <v>0</v>
      </c>
      <c r="IP85" s="57">
        <f t="shared" si="666"/>
        <v>0</v>
      </c>
      <c r="IQ85" s="57">
        <f t="shared" si="667"/>
        <v>0</v>
      </c>
      <c r="IR85" s="57">
        <f t="shared" si="668"/>
        <v>0</v>
      </c>
      <c r="IS85" s="57">
        <f t="shared" si="669"/>
        <v>0</v>
      </c>
      <c r="IT85" s="57">
        <f t="shared" si="670"/>
        <v>0</v>
      </c>
      <c r="IU85" s="57">
        <f t="shared" si="671"/>
        <v>0</v>
      </c>
      <c r="IV85" s="57">
        <f t="shared" si="672"/>
        <v>0</v>
      </c>
      <c r="IW85" s="57">
        <f t="shared" si="673"/>
        <v>0</v>
      </c>
      <c r="IX85" s="57">
        <f t="shared" si="674"/>
        <v>0</v>
      </c>
      <c r="IY85" s="57">
        <f t="shared" si="675"/>
        <v>0</v>
      </c>
      <c r="IZ85" s="61">
        <f t="shared" si="676"/>
        <v>3.0800000000000018</v>
      </c>
      <c r="JA85" s="256" t="e">
        <f t="shared" si="773"/>
        <v>#N/A</v>
      </c>
      <c r="JB85" s="256" t="e">
        <f t="shared" si="774"/>
        <v>#N/A</v>
      </c>
      <c r="JC85" s="256" t="e">
        <f t="shared" si="775"/>
        <v>#N/A</v>
      </c>
      <c r="JD85" s="256" t="e">
        <f t="shared" si="776"/>
        <v>#N/A</v>
      </c>
      <c r="JE85" s="256" t="e">
        <f t="shared" si="777"/>
        <v>#N/A</v>
      </c>
      <c r="JF85" s="256" t="e">
        <f t="shared" si="778"/>
        <v>#N/A</v>
      </c>
      <c r="JG85" s="256" t="e">
        <f t="shared" si="779"/>
        <v>#N/A</v>
      </c>
      <c r="JH85" s="256" t="e">
        <f t="shared" si="780"/>
        <v>#N/A</v>
      </c>
      <c r="JI85" s="256" t="e">
        <f t="shared" si="781"/>
        <v>#N/A</v>
      </c>
      <c r="JJ85" s="256" t="e">
        <f t="shared" si="782"/>
        <v>#N/A</v>
      </c>
      <c r="JK85" s="256" t="e">
        <f t="shared" si="783"/>
        <v>#N/A</v>
      </c>
      <c r="JL85" s="256" t="e">
        <f t="shared" si="784"/>
        <v>#N/A</v>
      </c>
      <c r="JM85" s="256" t="e">
        <f t="shared" si="785"/>
        <v>#N/A</v>
      </c>
      <c r="JN85" s="256" t="e">
        <f t="shared" si="786"/>
        <v>#N/A</v>
      </c>
      <c r="JO85" s="256" t="e">
        <f t="shared" si="787"/>
        <v>#N/A</v>
      </c>
      <c r="JP85" s="256" t="e">
        <f t="shared" si="788"/>
        <v>#N/A</v>
      </c>
      <c r="JQ85" s="256" t="e">
        <f t="shared" si="789"/>
        <v>#N/A</v>
      </c>
      <c r="JR85" s="256" t="e">
        <f t="shared" si="790"/>
        <v>#N/A</v>
      </c>
      <c r="JS85" s="256" t="e">
        <f t="shared" si="791"/>
        <v>#N/A</v>
      </c>
      <c r="JT85" s="256" t="e">
        <f t="shared" si="792"/>
        <v>#N/A</v>
      </c>
      <c r="JU85" s="256" t="e">
        <f t="shared" si="793"/>
        <v>#N/A</v>
      </c>
      <c r="JV85" s="61">
        <f t="shared" si="677"/>
        <v>3.0800000000000018</v>
      </c>
      <c r="JW85" s="46">
        <f t="shared" si="678"/>
        <v>0</v>
      </c>
      <c r="JX85" s="46">
        <f t="shared" si="679"/>
        <v>0</v>
      </c>
      <c r="JY85" s="46">
        <f t="shared" si="680"/>
        <v>0</v>
      </c>
      <c r="JZ85" s="46">
        <f t="shared" si="681"/>
        <v>0</v>
      </c>
      <c r="KA85" s="46">
        <f t="shared" si="682"/>
        <v>0</v>
      </c>
      <c r="KB85" s="46">
        <f t="shared" si="683"/>
        <v>0</v>
      </c>
      <c r="KC85" s="46">
        <f t="shared" si="684"/>
        <v>0</v>
      </c>
      <c r="KD85" s="46">
        <f t="shared" si="685"/>
        <v>0</v>
      </c>
      <c r="KE85" s="46">
        <f t="shared" si="686"/>
        <v>0</v>
      </c>
      <c r="KF85" s="46">
        <f t="shared" si="687"/>
        <v>0</v>
      </c>
      <c r="KG85" s="46">
        <f t="shared" si="688"/>
        <v>0</v>
      </c>
      <c r="KH85" s="46">
        <f t="shared" si="689"/>
        <v>0</v>
      </c>
      <c r="KI85" s="46">
        <f t="shared" si="690"/>
        <v>0</v>
      </c>
      <c r="KJ85" s="46">
        <f t="shared" si="691"/>
        <v>0</v>
      </c>
      <c r="KK85" s="46">
        <f t="shared" si="692"/>
        <v>0</v>
      </c>
      <c r="KL85" s="46">
        <f t="shared" si="693"/>
        <v>0</v>
      </c>
      <c r="KM85" s="46">
        <f t="shared" si="694"/>
        <v>0</v>
      </c>
      <c r="KN85" s="46">
        <f t="shared" si="695"/>
        <v>0</v>
      </c>
      <c r="KO85" s="46">
        <f t="shared" si="696"/>
        <v>0</v>
      </c>
      <c r="KP85" s="46">
        <f t="shared" si="697"/>
        <v>0</v>
      </c>
      <c r="KQ85" s="46">
        <f t="shared" si="698"/>
        <v>0</v>
      </c>
      <c r="KR85" s="61">
        <f t="shared" si="699"/>
        <v>3.0800000000000018</v>
      </c>
      <c r="KS85" s="1">
        <f t="shared" si="700"/>
        <v>1</v>
      </c>
      <c r="KT85" s="1">
        <f t="shared" si="701"/>
        <v>0</v>
      </c>
      <c r="KU85" s="1">
        <f t="shared" si="702"/>
        <v>0</v>
      </c>
      <c r="KV85" s="1">
        <f t="shared" si="703"/>
        <v>0</v>
      </c>
      <c r="KW85" s="1">
        <f t="shared" si="704"/>
        <v>0</v>
      </c>
      <c r="KX85" s="1">
        <f t="shared" si="705"/>
        <v>0</v>
      </c>
      <c r="KY85" s="1">
        <f t="shared" si="706"/>
        <v>1</v>
      </c>
      <c r="KZ85" s="1">
        <f t="shared" si="707"/>
        <v>1</v>
      </c>
      <c r="LA85" s="1">
        <f t="shared" si="708"/>
        <v>1</v>
      </c>
      <c r="LB85" s="1">
        <f t="shared" si="709"/>
        <v>1</v>
      </c>
      <c r="LC85" s="1">
        <f t="shared" si="710"/>
        <v>1</v>
      </c>
      <c r="LD85" s="1">
        <f t="shared" si="711"/>
        <v>0</v>
      </c>
      <c r="LE85" s="1">
        <f t="shared" si="712"/>
        <v>0</v>
      </c>
      <c r="LF85" s="1">
        <f t="shared" si="713"/>
        <v>1</v>
      </c>
      <c r="LG85" s="1">
        <f t="shared" si="714"/>
        <v>1</v>
      </c>
      <c r="LH85" s="1">
        <f t="shared" si="715"/>
        <v>1</v>
      </c>
      <c r="LI85" s="1">
        <f t="shared" si="716"/>
        <v>1</v>
      </c>
      <c r="LJ85" s="1">
        <f t="shared" si="717"/>
        <v>1</v>
      </c>
      <c r="LK85" s="1">
        <f t="shared" si="718"/>
        <v>1</v>
      </c>
      <c r="LL85" s="1">
        <f t="shared" si="719"/>
        <v>1</v>
      </c>
      <c r="LM85" s="1">
        <f t="shared" si="720"/>
        <v>1</v>
      </c>
      <c r="LN85" s="61">
        <f t="shared" si="721"/>
        <v>3.0800000000000018</v>
      </c>
      <c r="LO85" s="57">
        <f t="shared" si="722"/>
        <v>0</v>
      </c>
      <c r="LP85" s="57">
        <f t="shared" si="723"/>
        <v>12.532324407328298</v>
      </c>
      <c r="LQ85" s="57">
        <f t="shared" si="724"/>
        <v>10.685065876207654</v>
      </c>
      <c r="LR85" s="57">
        <f t="shared" si="725"/>
        <v>7.7947956570900327</v>
      </c>
      <c r="LS85" s="57">
        <f t="shared" si="726"/>
        <v>4.3711556244890666</v>
      </c>
      <c r="LT85" s="57">
        <f t="shared" si="727"/>
        <v>1.0258304351755374</v>
      </c>
      <c r="LU85" s="57">
        <f t="shared" si="728"/>
        <v>0</v>
      </c>
      <c r="LV85" s="57">
        <f t="shared" si="729"/>
        <v>0</v>
      </c>
      <c r="LW85" s="57">
        <f t="shared" si="730"/>
        <v>0</v>
      </c>
      <c r="LX85" s="57">
        <f t="shared" si="731"/>
        <v>0</v>
      </c>
      <c r="LY85" s="57">
        <f t="shared" si="732"/>
        <v>0</v>
      </c>
      <c r="LZ85" s="57">
        <f t="shared" si="733"/>
        <v>4.0460961865719502</v>
      </c>
      <c r="MA85" s="57">
        <f t="shared" si="734"/>
        <v>0.68167352495262157</v>
      </c>
      <c r="MB85" s="57">
        <f t="shared" si="735"/>
        <v>0</v>
      </c>
      <c r="MC85" s="57">
        <f t="shared" si="736"/>
        <v>0</v>
      </c>
      <c r="MD85" s="57">
        <f t="shared" si="737"/>
        <v>0</v>
      </c>
      <c r="ME85" s="57">
        <f t="shared" si="738"/>
        <v>0</v>
      </c>
      <c r="MF85" s="57">
        <f t="shared" si="739"/>
        <v>0</v>
      </c>
      <c r="MG85" s="57">
        <f t="shared" si="740"/>
        <v>0</v>
      </c>
      <c r="MH85" s="57">
        <f t="shared" si="741"/>
        <v>0</v>
      </c>
      <c r="MI85" s="57">
        <f t="shared" si="742"/>
        <v>0</v>
      </c>
      <c r="MJ85" s="61">
        <f t="shared" si="743"/>
        <v>3.0800000000000018</v>
      </c>
      <c r="MK85" s="57" t="e">
        <f t="shared" si="583"/>
        <v>#N/A</v>
      </c>
      <c r="ML85" s="57" t="e">
        <f t="shared" si="794"/>
        <v>#N/A</v>
      </c>
      <c r="MM85" s="57" t="e">
        <f t="shared" si="795"/>
        <v>#N/A</v>
      </c>
      <c r="MN85" s="57" t="e">
        <f t="shared" si="796"/>
        <v>#N/A</v>
      </c>
      <c r="MO85" s="57" t="e">
        <f t="shared" si="797"/>
        <v>#N/A</v>
      </c>
      <c r="MP85" s="57" t="e">
        <f t="shared" si="798"/>
        <v>#N/A</v>
      </c>
      <c r="MQ85" s="57" t="e">
        <f t="shared" si="799"/>
        <v>#N/A</v>
      </c>
      <c r="MR85" s="57" t="e">
        <f t="shared" si="800"/>
        <v>#N/A</v>
      </c>
      <c r="MS85" s="57" t="e">
        <f t="shared" si="801"/>
        <v>#N/A</v>
      </c>
      <c r="MT85" s="57" t="e">
        <f t="shared" si="802"/>
        <v>#N/A</v>
      </c>
      <c r="MU85" s="57" t="e">
        <f t="shared" si="803"/>
        <v>#N/A</v>
      </c>
      <c r="MV85" s="57" t="e">
        <f t="shared" si="804"/>
        <v>#N/A</v>
      </c>
      <c r="MW85" s="57" t="e">
        <f t="shared" si="805"/>
        <v>#N/A</v>
      </c>
      <c r="MX85" s="57" t="e">
        <f t="shared" si="806"/>
        <v>#N/A</v>
      </c>
      <c r="MY85" s="57" t="e">
        <f t="shared" si="807"/>
        <v>#N/A</v>
      </c>
      <c r="MZ85" s="57" t="e">
        <f t="shared" si="808"/>
        <v>#N/A</v>
      </c>
      <c r="NA85" s="57" t="e">
        <f t="shared" si="809"/>
        <v>#N/A</v>
      </c>
      <c r="NB85" s="57" t="e">
        <f t="shared" si="810"/>
        <v>#N/A</v>
      </c>
      <c r="NC85" s="57" t="e">
        <f t="shared" si="811"/>
        <v>#N/A</v>
      </c>
      <c r="ND85" s="57" t="e">
        <f t="shared" si="812"/>
        <v>#N/A</v>
      </c>
      <c r="NE85" s="57" t="e">
        <f t="shared" si="813"/>
        <v>#N/A</v>
      </c>
      <c r="NF85" s="61">
        <f t="shared" si="744"/>
        <v>3.0800000000000018</v>
      </c>
      <c r="NG85" s="256">
        <f>IF(OY84=0,MIN('Drive Train'!$F$35-FQ84*$C$19*'Drive Train'!$F$39,NG84+$C$39)-$C$7,IF(LO84-1&lt;=0,0,IF($C$37=Motors!$C$30,MAX(MAX(NG$8:NG84)*-1,NG84-$C$39),MAX(0,MAX(NG$8:NG84)*-1,NG84-$C$39))))</f>
        <v>0</v>
      </c>
      <c r="NH85" s="256">
        <f>IF(OZ84=0,MIN('Drive Train'!$F$35-FR84*$C$19*'Drive Train'!$F$39,NH84+$C$39)-$C$7,IF(LP84-1&lt;=0,0,IF($C$37=Motors!$C$30,MAX(MAX(NH$8:NH84)*-1,NH84-$C$39),MAX(0,MAX(NH$8:NH84)*-1,NH84-$C$39))))</f>
        <v>0</v>
      </c>
      <c r="NI85" s="256">
        <f>IF(PA84=0,MIN('Drive Train'!$F$35-FS84*$C$19*'Drive Train'!$F$39,NI84+$C$39)-$C$7,IF(LQ84-1&lt;=0,0,IF($C$37=Motors!$C$30,MAX(MAX(NI$8:NI84)*-1,NI84-$C$39),MAX(0,MAX(NI$8:NI84)*-1,NI84-$C$39))))</f>
        <v>0</v>
      </c>
      <c r="NJ85" s="256">
        <f>IF(PB84=0,MIN('Drive Train'!$F$35-FT84*$C$19*'Drive Train'!$F$39,NJ84+$C$39)-$C$7,IF(LR84-1&lt;=0,0,IF($C$37=Motors!$C$30,MAX(MAX(NJ$8:NJ84)*-1,NJ84-$C$39),MAX(0,MAX(NJ$8:NJ84)*-1,NJ84-$C$39))))</f>
        <v>0</v>
      </c>
      <c r="NK85" s="256">
        <f>IF(PC84=0,MIN('Drive Train'!$F$35-FU84*$C$19*'Drive Train'!$F$39,NK84+$C$39)-$C$7,IF(LS84-1&lt;=0,0,IF($C$37=Motors!$C$30,MAX(MAX(NK$8:NK84)*-1,NK84-$C$39),MAX(0,MAX(NK$8:NK84)*-1,NK84-$C$39))))</f>
        <v>0</v>
      </c>
      <c r="NL85" s="256">
        <f>IF(PD84=0,MIN('Drive Train'!$F$35-FV84*$C$19*'Drive Train'!$F$39,NL84+$C$39)-$C$7,IF(LT84-1&lt;=0,0,IF($C$37=Motors!$C$30,MAX(MAX(NL$8:NL84)*-1,NL84-$C$39),MAX(0,MAX(NL$8:NL84)*-1,NL84-$C$39))))</f>
        <v>0</v>
      </c>
      <c r="NM85" s="256">
        <f>IF(PE84=0,MIN('Drive Train'!$F$35-FW84*$C$19*'Drive Train'!$F$39,NM84+$C$39)-$C$7,IF(LU84-1&lt;=0,0,IF($C$37=Motors!$C$30,MAX(MAX(NM$8:NM84)*-1,NM84-$C$39),MAX(0,MAX(NM$8:NM84)*-1,NM84-$C$39))))</f>
        <v>0</v>
      </c>
      <c r="NN85" s="256">
        <f>IF(PF84=0,MIN('Drive Train'!$F$35-FX84*$C$19*'Drive Train'!$F$39,NN84+$C$39)-$C$7,IF(LV84-1&lt;=0,0,IF($C$37=Motors!$C$30,MAX(MAX(NN$8:NN84)*-1,NN84-$C$39),MAX(0,MAX(NN$8:NN84)*-1,NN84-$C$39))))</f>
        <v>0</v>
      </c>
      <c r="NO85" s="256">
        <f>IF(PG84=0,MIN('Drive Train'!$F$35-FY84*$C$19*'Drive Train'!$F$39,NO84+$C$39)-$C$7,IF(LW84-1&lt;=0,0,IF($C$37=Motors!$C$30,MAX(MAX(NO$8:NO84)*-1,NO84-$C$39),MAX(0,MAX(NO$8:NO84)*-1,NO84-$C$39))))</f>
        <v>0</v>
      </c>
      <c r="NP85" s="256">
        <f>IF(PH84=0,MIN('Drive Train'!$F$35-FZ84*$C$19*'Drive Train'!$F$39,NP84+$C$39)-$C$7,IF(LX84-1&lt;=0,0,IF($C$37=Motors!$C$30,MAX(MAX(NP$8:NP84)*-1,NP84-$C$39),MAX(0,MAX(NP$8:NP84)*-1,NP84-$C$39))))</f>
        <v>0</v>
      </c>
      <c r="NQ85" s="256">
        <f>IF(PI84=0,MIN('Drive Train'!$F$35-GA84*$C$19*'Drive Train'!$F$39,NQ84+$C$39)-$C$7,IF(LY84-1&lt;=0,0,IF($C$37=Motors!$C$30,MAX(MAX(NQ$8:NQ84)*-1,NQ84-$C$39),MAX(0,MAX(NQ$8:NQ84)*-1,NQ84-$C$39))))</f>
        <v>0</v>
      </c>
      <c r="NR85" s="256">
        <f>IF(PJ84=0,MIN('Drive Train'!$F$35-GB84*$C$19*'Drive Train'!$F$39,NR84+$C$39)-$C$7,IF(LZ84-1&lt;=0,0,IF($C$37=Motors!$C$30,MAX(MAX(NR$8:NR84)*-1,NR84-$C$39),MAX(0,MAX(NR$8:NR84)*-1,NR84-$C$39))))</f>
        <v>0</v>
      </c>
      <c r="NS85" s="256">
        <f>IF(PK84=0,MIN('Drive Train'!$F$35-GC84*$C$19*'Drive Train'!$F$39,NS84+$C$39)-$C$7,IF(MA84-1&lt;=0,0,IF($C$37=Motors!$C$30,MAX(MAX(NS$8:NS84)*-1,NS84-$C$39),MAX(0,MAX(NS$8:NS84)*-1,NS84-$C$39))))</f>
        <v>0</v>
      </c>
      <c r="NT85" s="256">
        <f>IF(PL84=0,MIN('Drive Train'!$F$35-GD84*$C$19*'Drive Train'!$F$39,NT84+$C$39)-$C$7,IF(MB84-1&lt;=0,0,IF($C$37=Motors!$C$30,MAX(MAX(NT$8:NT84)*-1,NT84-$C$39),MAX(0,MAX(NT$8:NT84)*-1,NT84-$C$39))))</f>
        <v>0</v>
      </c>
      <c r="NU85" s="256">
        <f>IF(PM84=0,MIN('Drive Train'!$F$35-GE84*$C$19*'Drive Train'!$F$39,NU84+$C$39)-$C$7,IF(MC84-1&lt;=0,0,IF($C$37=Motors!$C$30,MAX(MAX(NU$8:NU84)*-1,NU84-$C$39),MAX(0,MAX(NU$8:NU84)*-1,NU84-$C$39))))</f>
        <v>0</v>
      </c>
      <c r="NV85" s="256">
        <f>IF(PN84=0,MIN('Drive Train'!$F$35-GF84*$C$19*'Drive Train'!$F$39,NV84+$C$39)-$C$7,IF(MD84-1&lt;=0,0,IF($C$37=Motors!$C$30,MAX(MAX(NV$8:NV84)*-1,NV84-$C$39),MAX(0,MAX(NV$8:NV84)*-1,NV84-$C$39))))</f>
        <v>0</v>
      </c>
      <c r="NW85" s="256">
        <f>IF(PO84=0,MIN('Drive Train'!$F$35-GG84*$C$19*'Drive Train'!$F$39,NW84+$C$39)-$C$7,IF(ME84-1&lt;=0,0,IF($C$37=Motors!$C$30,MAX(MAX(NW$8:NW84)*-1,NW84-$C$39),MAX(0,MAX(NW$8:NW84)*-1,NW84-$C$39))))</f>
        <v>0</v>
      </c>
      <c r="NX85" s="256">
        <f>IF(PP84=0,MIN('Drive Train'!$F$35-GH84*$C$19*'Drive Train'!$F$39,NX84+$C$39)-$C$7,IF(MF84-1&lt;=0,0,IF($C$37=Motors!$C$30,MAX(MAX(NX$8:NX84)*-1,NX84-$C$39),MAX(0,MAX(NX$8:NX84)*-1,NX84-$C$39))))</f>
        <v>0</v>
      </c>
      <c r="NY85" s="256">
        <f>IF(PQ84=0,MIN('Drive Train'!$F$35-GI84*$C$19*'Drive Train'!$F$39,NY84+$C$39)-$C$7,IF(MG84-1&lt;=0,0,IF($C$37=Motors!$C$30,MAX(MAX(NY$8:NY84)*-1,NY84-$C$39),MAX(0,MAX(NY$8:NY84)*-1,NY84-$C$39))))</f>
        <v>0</v>
      </c>
      <c r="NZ85" s="256">
        <f>IF(PR84=0,MIN('Drive Train'!$F$35-GJ84*$C$19*'Drive Train'!$F$39,NZ84+$C$39)-$C$7,IF(MH84-1&lt;=0,0,IF($C$37=Motors!$C$30,MAX(MAX(NZ$8:NZ84)*-1,NZ84-$C$39),MAX(0,MAX(NZ$8:NZ84)*-1,NZ84-$C$39))))</f>
        <v>0</v>
      </c>
      <c r="OA85" s="256">
        <f>IF(PS84=0,MIN('Drive Train'!$F$35-GK84*$C$19*'Drive Train'!$F$39,OA84+$C$39)-$C$7,IF(MI84-1&lt;=0,0,IF($C$37=Motors!$C$30,MAX(MAX(OA$8:OA84)*-1,OA84-$C$39),MAX(0,MAX(OA$8:OA84)*-1,OA84-$C$39))))</f>
        <v>0</v>
      </c>
      <c r="OB85" s="61">
        <f t="shared" si="745"/>
        <v>3.0800000000000018</v>
      </c>
      <c r="OC85" s="256">
        <f>'Drive Train'!$F$35-(FQ85*$C$13)*$C$19*'Drive Train'!$F$39</f>
        <v>12.4</v>
      </c>
      <c r="OD85" s="256">
        <f>'Drive Train'!$F$35-(FR85*$C$13)*$C$19*'Drive Train'!$F$39</f>
        <v>12.23503</v>
      </c>
      <c r="OE85" s="256">
        <f>'Drive Train'!$F$35-(FS85*$C$13)*$C$19*'Drive Train'!$F$39</f>
        <v>12.23503</v>
      </c>
      <c r="OF85" s="256">
        <f>'Drive Train'!$F$35-(FT85*$C$13)*$C$19*'Drive Train'!$F$39</f>
        <v>12.23503</v>
      </c>
      <c r="OG85" s="256">
        <f>'Drive Train'!$F$35-(FU85*$C$13)*$C$19*'Drive Train'!$F$39</f>
        <v>12.23503</v>
      </c>
      <c r="OH85" s="256">
        <f>'Drive Train'!$F$35-(FV85*$C$13)*$C$19*'Drive Train'!$F$39</f>
        <v>12.23503</v>
      </c>
      <c r="OI85" s="256">
        <f>'Drive Train'!$F$35-(FW85*$C$13)*$C$19*'Drive Train'!$F$39</f>
        <v>12.4</v>
      </c>
      <c r="OJ85" s="256">
        <f>'Drive Train'!$F$35-(FX85*$C$13)*$C$19*'Drive Train'!$F$39</f>
        <v>12.4</v>
      </c>
      <c r="OK85" s="256">
        <f>'Drive Train'!$F$35-(FY85*$C$13)*$C$19*'Drive Train'!$F$39</f>
        <v>12.4</v>
      </c>
      <c r="OL85" s="256">
        <f>'Drive Train'!$F$35-(FZ85*$C$13)*$C$19*'Drive Train'!$F$39</f>
        <v>12.4</v>
      </c>
      <c r="OM85" s="256">
        <f>'Drive Train'!$F$35-(GA85*$C$13)*$C$19*'Drive Train'!$F$39</f>
        <v>12.4</v>
      </c>
      <c r="ON85" s="256">
        <f>'Drive Train'!$F$35-(GB85*$C$13)*$C$19*'Drive Train'!$F$39</f>
        <v>12.23503</v>
      </c>
      <c r="OO85" s="256">
        <f>'Drive Train'!$F$35-(GC85*$C$13)*$C$19*'Drive Train'!$F$39</f>
        <v>12.23503</v>
      </c>
      <c r="OP85" s="256">
        <f>'Drive Train'!$F$35-(GD85*$C$13)*$C$19*'Drive Train'!$F$39</f>
        <v>12.4</v>
      </c>
      <c r="OQ85" s="256">
        <f>'Drive Train'!$F$35-(GE85*$C$13)*$C$19*'Drive Train'!$F$39</f>
        <v>12.4</v>
      </c>
      <c r="OR85" s="256">
        <f>'Drive Train'!$F$35-(GF85*$C$13)*$C$19*'Drive Train'!$F$39</f>
        <v>12.4</v>
      </c>
      <c r="OS85" s="256">
        <f>'Drive Train'!$F$35-(GG85*$C$13)*$C$19*'Drive Train'!$F$39</f>
        <v>12.4</v>
      </c>
      <c r="OT85" s="256">
        <f>'Drive Train'!$F$35-(GH85*$C$13)*$C$19*'Drive Train'!$F$39</f>
        <v>12.4</v>
      </c>
      <c r="OU85" s="256">
        <f>'Drive Train'!$F$35-(GI85*$C$13)*$C$19*'Drive Train'!$F$39</f>
        <v>12.4</v>
      </c>
      <c r="OV85" s="256">
        <f>'Drive Train'!$F$35-(GJ85*$C$13)*$C$19*'Drive Train'!$F$39</f>
        <v>12.4</v>
      </c>
      <c r="OW85" s="256">
        <f>'Drive Train'!$F$35-(GK85*$C$13)*$C$19*'Drive Train'!$F$39</f>
        <v>12.4</v>
      </c>
      <c r="OX85" s="61">
        <f t="shared" si="746"/>
        <v>3.0800000000000018</v>
      </c>
      <c r="OY85" s="1">
        <f>IF(PU85&gt;='Drive Train'!$F$29,1,0)</f>
        <v>1</v>
      </c>
      <c r="OZ85" s="1">
        <f>IF(PV85&gt;='Drive Train'!$F$29,1,0)</f>
        <v>1</v>
      </c>
      <c r="PA85" s="1">
        <f>IF(PW85&gt;='Drive Train'!$F$29,1,0)</f>
        <v>1</v>
      </c>
      <c r="PB85" s="1">
        <f>IF(PX85&gt;='Drive Train'!$F$29,1,0)</f>
        <v>1</v>
      </c>
      <c r="PC85" s="1">
        <f>IF(PY85&gt;='Drive Train'!$F$29,1,0)</f>
        <v>1</v>
      </c>
      <c r="PD85" s="1">
        <f>IF(PZ85&gt;='Drive Train'!$F$29,1,0)</f>
        <v>1</v>
      </c>
      <c r="PE85" s="1">
        <f>IF(QA85&gt;='Drive Train'!$F$29,1,0)</f>
        <v>1</v>
      </c>
      <c r="PF85" s="1">
        <f>IF(QB85&gt;='Drive Train'!$F$29,1,0)</f>
        <v>1</v>
      </c>
      <c r="PG85" s="1">
        <f>IF(QC85&gt;='Drive Train'!$F$29,1,0)</f>
        <v>1</v>
      </c>
      <c r="PH85" s="1">
        <f>IF(QD85&gt;='Drive Train'!$F$29,1,0)</f>
        <v>1</v>
      </c>
      <c r="PI85" s="1">
        <f>IF(QE85&gt;='Drive Train'!$F$29,1,0)</f>
        <v>1</v>
      </c>
      <c r="PJ85" s="1">
        <f>IF(QF85&gt;='Drive Train'!$F$29,1,0)</f>
        <v>1</v>
      </c>
      <c r="PK85" s="1">
        <f>IF(QG85&gt;='Drive Train'!$F$29,1,0)</f>
        <v>1</v>
      </c>
      <c r="PL85" s="1">
        <f>IF(QH85&gt;='Drive Train'!$F$29,1,0)</f>
        <v>1</v>
      </c>
      <c r="PM85" s="1">
        <f>IF(QI85&gt;='Drive Train'!$F$29,1,0)</f>
        <v>1</v>
      </c>
      <c r="PN85" s="1">
        <f>IF(QJ85&gt;='Drive Train'!$F$29,1,0)</f>
        <v>1</v>
      </c>
      <c r="PO85" s="1">
        <f>IF(QK85&gt;='Drive Train'!$F$29,1,0)</f>
        <v>1</v>
      </c>
      <c r="PP85" s="1">
        <f>IF(QL85&gt;='Drive Train'!$F$29,1,0)</f>
        <v>1</v>
      </c>
      <c r="PQ85" s="1">
        <f>IF(QM85&gt;='Drive Train'!$F$29,1,0)</f>
        <v>1</v>
      </c>
      <c r="PR85" s="1">
        <f>IF(QN85&gt;='Drive Train'!$F$29,1,0)</f>
        <v>1</v>
      </c>
      <c r="PS85" s="1">
        <f>IF(QO85&gt;='Drive Train'!$F$29,1,0)</f>
        <v>1</v>
      </c>
      <c r="PT85" s="253">
        <f t="shared" si="747"/>
        <v>3.0800000000000018</v>
      </c>
      <c r="PU85" s="57">
        <f t="shared" si="748"/>
        <v>21.503653617944718</v>
      </c>
      <c r="PV85" s="57">
        <f t="shared" si="749"/>
        <v>31.706034751851391</v>
      </c>
      <c r="PW85" s="57">
        <f t="shared" si="750"/>
        <v>34.743802874456087</v>
      </c>
      <c r="PX85" s="57">
        <f t="shared" si="751"/>
        <v>34.281074446322904</v>
      </c>
      <c r="PY85" s="57">
        <f t="shared" si="752"/>
        <v>31.361867981290263</v>
      </c>
      <c r="PZ85" s="57">
        <f t="shared" si="753"/>
        <v>27.041724039025368</v>
      </c>
      <c r="QA85" s="57">
        <f t="shared" si="754"/>
        <v>23.766792718489118</v>
      </c>
      <c r="QB85" s="57">
        <f t="shared" si="755"/>
        <v>21.24285190115814</v>
      </c>
      <c r="QC85" s="57">
        <f t="shared" si="756"/>
        <v>19.808555857554829</v>
      </c>
      <c r="QD85" s="57">
        <f t="shared" si="757"/>
        <v>18.746947025028113</v>
      </c>
      <c r="QE85" s="57">
        <f t="shared" si="758"/>
        <v>17.929325619771099</v>
      </c>
      <c r="QF85" s="57">
        <f t="shared" si="759"/>
        <v>22.837927858139494</v>
      </c>
      <c r="QG85" s="57">
        <f t="shared" si="760"/>
        <v>22.454584261565937</v>
      </c>
      <c r="QH85" s="57">
        <f t="shared" si="761"/>
        <v>21.849684815549576</v>
      </c>
      <c r="QI85" s="57">
        <f t="shared" si="762"/>
        <v>21.682599047130982</v>
      </c>
      <c r="QJ85" s="57">
        <f t="shared" si="763"/>
        <v>21.357110719625187</v>
      </c>
      <c r="QK85" s="57">
        <f t="shared" si="764"/>
        <v>21.797681488191348</v>
      </c>
      <c r="QL85" s="57">
        <f t="shared" si="765"/>
        <v>21.60815940220062</v>
      </c>
      <c r="QM85" s="57">
        <f t="shared" si="766"/>
        <v>21.794853544062796</v>
      </c>
      <c r="QN85" s="57">
        <f t="shared" si="767"/>
        <v>21.444570787492751</v>
      </c>
      <c r="QO85" s="57">
        <f t="shared" si="768"/>
        <v>21.450297293645665</v>
      </c>
      <c r="QP85" s="61">
        <f t="shared" si="769"/>
        <v>3.0800000000000018</v>
      </c>
      <c r="QQ85" s="57">
        <f t="shared" si="584"/>
        <v>0</v>
      </c>
      <c r="QR85" s="57">
        <f t="shared" si="585"/>
        <v>3.4695548865589357E-2</v>
      </c>
      <c r="QS85" s="57">
        <f t="shared" si="586"/>
        <v>3.4695548865589357E-2</v>
      </c>
      <c r="QT85" s="57">
        <f t="shared" si="587"/>
        <v>3.4695548865589357E-2</v>
      </c>
      <c r="QU85" s="57">
        <f t="shared" si="588"/>
        <v>3.4695548865589357E-2</v>
      </c>
      <c r="QV85" s="57">
        <f t="shared" si="589"/>
        <v>3.4695548865589357E-2</v>
      </c>
      <c r="QW85" s="57">
        <f t="shared" si="590"/>
        <v>0</v>
      </c>
      <c r="QX85" s="57">
        <f t="shared" si="591"/>
        <v>0</v>
      </c>
      <c r="QY85" s="57">
        <f t="shared" si="592"/>
        <v>0</v>
      </c>
      <c r="QZ85" s="57">
        <f t="shared" si="593"/>
        <v>0</v>
      </c>
      <c r="RA85" s="57">
        <f t="shared" si="594"/>
        <v>0</v>
      </c>
      <c r="RB85" s="57">
        <f t="shared" si="595"/>
        <v>3.4695548865589357E-2</v>
      </c>
      <c r="RC85" s="57">
        <f t="shared" si="596"/>
        <v>3.4695548865589357E-2</v>
      </c>
      <c r="RD85" s="57">
        <f t="shared" si="597"/>
        <v>0</v>
      </c>
      <c r="RE85" s="57">
        <f t="shared" si="598"/>
        <v>0</v>
      </c>
      <c r="RF85" s="57">
        <f t="shared" si="599"/>
        <v>0</v>
      </c>
      <c r="RG85" s="57">
        <f t="shared" si="600"/>
        <v>0</v>
      </c>
      <c r="RH85" s="57">
        <f t="shared" si="601"/>
        <v>0</v>
      </c>
      <c r="RI85" s="57">
        <f t="shared" si="602"/>
        <v>0</v>
      </c>
      <c r="RJ85" s="57">
        <f t="shared" si="603"/>
        <v>0</v>
      </c>
      <c r="RK85" s="57">
        <f t="shared" si="604"/>
        <v>0</v>
      </c>
      <c r="RL85" s="61">
        <f t="shared" si="770"/>
        <v>3.0800000000000018</v>
      </c>
      <c r="RM85" s="2">
        <f>IF(AND(LO85&gt;=LO$6*'Drive Train'!$AA$52,LO85&lt;=LO$6*'Drive Train'!$AA$53,KS85=0,JW85=0,EU85&gt;0),$C$17,0)</f>
        <v>0</v>
      </c>
      <c r="RN85" s="2">
        <f>IF(AND(LP85&gt;=LP$6*'Drive Train'!$AA$52,LP85&lt;=LP$6*'Drive Train'!$AA$53,KT85=0,JX85=0,EV85&gt;0),$C$17,0)</f>
        <v>0</v>
      </c>
      <c r="RO85" s="2">
        <f>IF(AND(LQ85&gt;=LQ$6*'Drive Train'!$AA$52,LQ85&lt;=LQ$6*'Drive Train'!$AA$53,KU85=0,JY85=0,EW85&gt;0),$C$17,0)</f>
        <v>0</v>
      </c>
      <c r="RP85" s="2">
        <f>IF(AND(LR85&gt;=LR$6*'Drive Train'!$AA$52,LR85&lt;=LR$6*'Drive Train'!$AA$53,KV85=0,JZ85=0,EX85&gt;0),$C$17,0)</f>
        <v>0</v>
      </c>
      <c r="RQ85" s="2">
        <f>IF(AND(LS85&gt;=LS$6*'Drive Train'!$AA$52,LS85&lt;=LS$6*'Drive Train'!$AA$53,KW85=0,KA85=0,EY85&gt;0),$C$17,0)</f>
        <v>0</v>
      </c>
      <c r="RR85" s="2">
        <f>IF(AND(LT85&gt;=LT$6*'Drive Train'!$AA$52,LT85&lt;=LT$6*'Drive Train'!$AA$53,KX85=0,KB85=0,EZ85&gt;0),$C$17,0)</f>
        <v>0</v>
      </c>
      <c r="RS85" s="2">
        <f>IF(AND(LU85&gt;=LU$6*'Drive Train'!$AA$52,LU85&lt;=LU$6*'Drive Train'!$AA$53,KY85=0,KC85=0,FA85&gt;0),$C$17,0)</f>
        <v>0</v>
      </c>
      <c r="RT85" s="2">
        <f>IF(AND(LV85&gt;=LV$6*'Drive Train'!$AA$52,LV85&lt;=LV$6*'Drive Train'!$AA$53,KZ85=0,KD85=0,FB85&gt;0),$C$17,0)</f>
        <v>0</v>
      </c>
      <c r="RU85" s="2">
        <f>IF(AND(LW85&gt;=LW$6*'Drive Train'!$AA$52,LW85&lt;=LW$6*'Drive Train'!$AA$53,LA85=0,KE85=0,FC85&gt;0),$C$17,0)</f>
        <v>0</v>
      </c>
      <c r="RV85" s="2">
        <f>IF(AND(LX85&gt;=LX$6*'Drive Train'!$AA$52,LX85&lt;=LX$6*'Drive Train'!$AA$53,LB85=0,KF85=0,FD85&gt;0),$C$17,0)</f>
        <v>0</v>
      </c>
      <c r="RW85" s="2">
        <f>IF(AND(LY85&gt;=LY$6*'Drive Train'!$AA$52,LY85&lt;=LY$6*'Drive Train'!$AA$53,LC85=0,KG85=0,FE85&gt;0),$C$17,0)</f>
        <v>0</v>
      </c>
      <c r="RX85" s="2">
        <f>IF(AND(LZ85&gt;=LZ$6*'Drive Train'!$AA$52,LZ85&lt;=LZ$6*'Drive Train'!$AA$53,LD85=0,KH85=0,FF85&gt;0),$C$17,0)</f>
        <v>0</v>
      </c>
      <c r="RY85" s="2">
        <f>IF(AND(MA85&gt;=MA$6*'Drive Train'!$AA$52,MA85&lt;=MA$6*'Drive Train'!$AA$53,LE85=0,KI85=0,FG85&gt;0),$C$17,0)</f>
        <v>0</v>
      </c>
      <c r="RZ85" s="2">
        <f>IF(AND(MB85&gt;=MB$6*'Drive Train'!$AA$52,MB85&lt;=MB$6*'Drive Train'!$AA$53,LF85=0,KJ85=0,FH85&gt;0),$C$17,0)</f>
        <v>0</v>
      </c>
      <c r="SA85" s="2">
        <f>IF(AND(MC85&gt;=MC$6*'Drive Train'!$AA$52,MC85&lt;=MC$6*'Drive Train'!$AA$53,LG85=0,KK85=0,FI85&gt;0),$C$17,0)</f>
        <v>0</v>
      </c>
      <c r="SB85" s="2">
        <f>IF(AND(MD85&gt;=MD$6*'Drive Train'!$AA$52,MD85&lt;=MD$6*'Drive Train'!$AA$53,LH85=0,KL85=0,FJ85&gt;0),$C$17,0)</f>
        <v>0</v>
      </c>
      <c r="SC85" s="2">
        <f>IF(AND(ME85&gt;=ME$6*'Drive Train'!$AA$52,ME85&lt;=ME$6*'Drive Train'!$AA$53,LI85=0,KM85=0,FK85&gt;0),$C$17,0)</f>
        <v>0</v>
      </c>
      <c r="SD85" s="2">
        <f>IF(AND(MF85&gt;=MF$6*'Drive Train'!$AA$52,MF85&lt;=MF$6*'Drive Train'!$AA$53,LJ85=0,KN85=0,FL85&gt;0),$C$17,0)</f>
        <v>0</v>
      </c>
      <c r="SE85" s="2">
        <f>IF(AND(MG85&gt;=MG$6*'Drive Train'!$AA$52,MG85&lt;=MG$6*'Drive Train'!$AA$53,LK85=0,KO85=0,FM85&gt;0),$C$17,0)</f>
        <v>0</v>
      </c>
      <c r="SF85" s="2">
        <f>IF(AND(MH85&gt;=MH$6*'Drive Train'!$AA$52,MH85&lt;=MH$6*'Drive Train'!$AA$53,LL85=0,KP85=0,FN85&gt;0),$C$17,0)</f>
        <v>0</v>
      </c>
      <c r="SG85" s="2">
        <f>IF(AND(MI85&gt;=MI$6*'Drive Train'!$AA$52,MI85&lt;=MI$6*'Drive Train'!$AA$53,LM85=0,KQ85=0,FO85&gt;0),$C$17,0)</f>
        <v>0</v>
      </c>
      <c r="SH85" s="61">
        <f t="shared" si="771"/>
        <v>3.0800000000000018</v>
      </c>
      <c r="SI85" s="2">
        <f>IF(AND(EU85&lt;0,KS85=0,LO85&gt;=LO$6*'Drive Train'!$AA$52,LO85&lt;=LO$6*'Drive Train'!$AA$53,OY85=1,JW85=0),$C$17,0)</f>
        <v>0</v>
      </c>
      <c r="SJ85" s="2">
        <f>IF(AND(EV85&lt;0,KT85=0,LP85&gt;=LP$6*'Drive Train'!$AA$52,LP85&lt;=LP$6*'Drive Train'!$AA$53,OZ85=1,JX85=0),$C$17,0)</f>
        <v>0.04</v>
      </c>
      <c r="SK85" s="2">
        <f>IF(AND(EW85&lt;0,KU85=0,LQ85&gt;=LQ$6*'Drive Train'!$AA$52,LQ85&lt;=LQ$6*'Drive Train'!$AA$53,PA85=1,JY85=0),$C$17,0)</f>
        <v>0.04</v>
      </c>
      <c r="SL85" s="2">
        <f>IF(AND(EX85&lt;0,KV85=0,LR85&gt;=LR$6*'Drive Train'!$AA$52,LR85&lt;=LR$6*'Drive Train'!$AA$53,PB85=1,JZ85=0),$C$17,0)</f>
        <v>0</v>
      </c>
      <c r="SM85" s="2">
        <f>IF(AND(EY85&lt;0,KW85=0,LS85&gt;=LS$6*'Drive Train'!$AA$52,LS85&lt;=LS$6*'Drive Train'!$AA$53,PC85=1,KA85=0),$C$17,0)</f>
        <v>0</v>
      </c>
      <c r="SN85" s="2">
        <f>IF(AND(EZ85&lt;0,KX85=0,LT85&gt;=LT$6*'Drive Train'!$AA$52,LT85&lt;=LT$6*'Drive Train'!$AA$53,PD85=1,KB85=0),$C$17,0)</f>
        <v>0</v>
      </c>
      <c r="SO85" s="2">
        <f>IF(AND(FA85&lt;0,KY85=0,LU85&gt;=LU$6*'Drive Train'!$AA$52,LU85&lt;=LU$6*'Drive Train'!$AA$53,PE85=1,KC85=0),$C$17,0)</f>
        <v>0</v>
      </c>
      <c r="SP85" s="2">
        <f>IF(AND(FB85&lt;0,KZ85=0,LV85&gt;=LV$6*'Drive Train'!$AA$52,LV85&lt;=LV$6*'Drive Train'!$AA$53,PF85=1,KD85=0),$C$17,0)</f>
        <v>0</v>
      </c>
      <c r="SQ85" s="2">
        <f>IF(AND(FC85&lt;0,LA85=0,LW85&gt;=LW$6*'Drive Train'!$AA$52,LW85&lt;=LW$6*'Drive Train'!$AA$53,PG85=1,KE85=0),$C$17,0)</f>
        <v>0</v>
      </c>
      <c r="SR85" s="2">
        <f>IF(AND(FD85&lt;0,LB85=0,LX85&gt;=LX$6*'Drive Train'!$AA$52,LX85&lt;=LX$6*'Drive Train'!$AA$53,PH85=1,KF85=0),$C$17,0)</f>
        <v>0</v>
      </c>
      <c r="SS85" s="2">
        <f>IF(AND(FE85&lt;0,LC85=0,LY85&gt;=LY$6*'Drive Train'!$AA$52,LY85&lt;=LY$6*'Drive Train'!$AA$53,PI85=1,KG85=0),$C$17,0)</f>
        <v>0</v>
      </c>
      <c r="ST85" s="2">
        <f>IF(AND(FF85&lt;0,LD85=0,LZ85&gt;=LZ$6*'Drive Train'!$AA$52,LZ85&lt;=LZ$6*'Drive Train'!$AA$53,PJ85=1,KH85=0),$C$17,0)</f>
        <v>0</v>
      </c>
      <c r="SU85" s="2">
        <f>IF(AND(FG85&lt;0,LE85=0,MA85&gt;=MA$6*'Drive Train'!$AA$52,MA85&lt;=MA$6*'Drive Train'!$AA$53,PK85=1,KI85=0),$C$17,0)</f>
        <v>0</v>
      </c>
      <c r="SV85" s="2">
        <f>IF(AND(FH85&lt;0,LF85=0,MB85&gt;=MB$6*'Drive Train'!$AA$52,MB85&lt;=MB$6*'Drive Train'!$AA$53,PL85=1,KJ85=0),$C$17,0)</f>
        <v>0</v>
      </c>
      <c r="SW85" s="2">
        <f>IF(AND(FI85&lt;0,LG85=0,MC85&gt;=MC$6*'Drive Train'!$AA$52,MC85&lt;=MC$6*'Drive Train'!$AA$53,PM85=1,KK85=0),$C$17,0)</f>
        <v>0</v>
      </c>
      <c r="SX85" s="2">
        <f>IF(AND(FJ85&lt;0,LH85=0,MD85&gt;=MD$6*'Drive Train'!$AA$52,MD85&lt;=MD$6*'Drive Train'!$AA$53,PN85=1,KL85=0),$C$17,0)</f>
        <v>0</v>
      </c>
      <c r="SY85" s="2">
        <f>IF(AND(FK85&lt;0,LI85=0,ME85&gt;=ME$6*'Drive Train'!$AA$52,ME85&lt;=ME$6*'Drive Train'!$AA$53,PO85=1,KM85=0),$C$17,0)</f>
        <v>0</v>
      </c>
      <c r="SZ85" s="2">
        <f>IF(AND(FL85&lt;0,LJ85=0,MF85&gt;=MF$6*'Drive Train'!$AA$52,MF85&lt;=MF$6*'Drive Train'!$AA$53,PP85=1,KN85=0),$C$17,0)</f>
        <v>0</v>
      </c>
      <c r="TA85" s="2">
        <f>IF(AND(FM85&lt;0,LK85=0,MG85&gt;=MG$6*'Drive Train'!$AA$52,MG85&lt;=MG$6*'Drive Train'!$AA$53,PQ85=1,KO85=0),$C$17,0)</f>
        <v>0</v>
      </c>
      <c r="TB85" s="2">
        <f>IF(AND(FN85&lt;0,LL85=0,MH85&gt;=MH$6*'Drive Train'!$AA$52,MH85&lt;=MH$6*'Drive Train'!$AA$53,PR85=1,KP85=0),$C$17,0)</f>
        <v>0</v>
      </c>
      <c r="TC85" s="2">
        <f>IF(AND(FO85&lt;0,LM85=0,MI85&gt;=MI$6*'Drive Train'!$AA$52,MI85&lt;=MI$6*'Drive Train'!$AA$53,PS85=1,KQ85=0),$C$17,0)</f>
        <v>0</v>
      </c>
      <c r="TD85" s="144">
        <f t="shared" si="772"/>
        <v>3.0800000000000018</v>
      </c>
    </row>
    <row r="86" spans="2:524" x14ac:dyDescent="0.2">
      <c r="B86" s="73"/>
      <c r="C86" s="3" t="str">
        <f>C61</f>
        <v>Average Speed (ft/s)</v>
      </c>
      <c r="E86" s="17">
        <f>E61</f>
        <v>9.5238095238095184</v>
      </c>
      <c r="F86" s="18">
        <f>MV6</f>
        <v>7.1428571428571397</v>
      </c>
      <c r="G86" s="18">
        <f t="shared" ref="G86:O86" si="819">MW6</f>
        <v>7.8431372549019569</v>
      </c>
      <c r="H86" s="18">
        <f t="shared" si="819"/>
        <v>8.3333333333333286</v>
      </c>
      <c r="I86" s="18">
        <f t="shared" si="819"/>
        <v>8.6956521739130395</v>
      </c>
      <c r="J86" s="18">
        <f t="shared" si="819"/>
        <v>9.0909090909090864</v>
      </c>
      <c r="K86" s="18">
        <f t="shared" si="819"/>
        <v>9.0909090909090864</v>
      </c>
      <c r="L86" s="18">
        <f t="shared" si="819"/>
        <v>9.302325581395344</v>
      </c>
      <c r="M86" s="18">
        <f t="shared" si="819"/>
        <v>9.302325581395344</v>
      </c>
      <c r="N86" s="18">
        <f t="shared" si="819"/>
        <v>9.5238095238095184</v>
      </c>
      <c r="O86" s="18">
        <f t="shared" si="819"/>
        <v>9.5238095238095184</v>
      </c>
      <c r="R86" s="63">
        <f t="shared" si="605"/>
        <v>3.1200000000000019</v>
      </c>
      <c r="S86" s="2">
        <f>NG86/'Drive Train'!$F$35</f>
        <v>0</v>
      </c>
      <c r="T86" s="2">
        <f>NH86/'Drive Train'!$F$35</f>
        <v>0</v>
      </c>
      <c r="U86" s="2">
        <f>NI86/'Drive Train'!$F$35</f>
        <v>0</v>
      </c>
      <c r="V86" s="2">
        <f>NJ86/'Drive Train'!$F$35</f>
        <v>0</v>
      </c>
      <c r="W86" s="2">
        <f>NK86/'Drive Train'!$F$35</f>
        <v>0</v>
      </c>
      <c r="X86" s="2">
        <f>NL86/'Drive Train'!$F$35</f>
        <v>0</v>
      </c>
      <c r="Y86" s="2">
        <f>NM86/'Drive Train'!$F$35</f>
        <v>0</v>
      </c>
      <c r="Z86" s="2">
        <f>NN86/'Drive Train'!$F$35</f>
        <v>0</v>
      </c>
      <c r="AA86" s="2">
        <f>NO86/'Drive Train'!$F$35</f>
        <v>0</v>
      </c>
      <c r="AB86" s="2">
        <f>NP86/'Drive Train'!$F$35</f>
        <v>0</v>
      </c>
      <c r="AC86" s="2">
        <f>NQ86/'Drive Train'!$F$35</f>
        <v>0</v>
      </c>
      <c r="AD86" s="2">
        <f>NR86/'Drive Train'!$F$35</f>
        <v>0</v>
      </c>
      <c r="AE86" s="2">
        <f>NS86/'Drive Train'!$F$35</f>
        <v>0</v>
      </c>
      <c r="AF86" s="2">
        <f>NT86/'Drive Train'!$F$35</f>
        <v>0</v>
      </c>
      <c r="AG86" s="2">
        <f>NU86/'Drive Train'!$F$35</f>
        <v>0</v>
      </c>
      <c r="AH86" s="2">
        <f>NV86/'Drive Train'!$F$35</f>
        <v>0</v>
      </c>
      <c r="AI86" s="2">
        <f>NW86/'Drive Train'!$F$35</f>
        <v>0</v>
      </c>
      <c r="AJ86" s="2">
        <f>NX86/'Drive Train'!$F$35</f>
        <v>0</v>
      </c>
      <c r="AK86" s="2">
        <f>NY86/'Drive Train'!$F$35</f>
        <v>0</v>
      </c>
      <c r="AL86" s="2">
        <f>NZ86/'Drive Train'!$F$35</f>
        <v>0</v>
      </c>
      <c r="AM86" s="2">
        <f>OA86/'Drive Train'!$F$35</f>
        <v>0</v>
      </c>
      <c r="AN86" s="61">
        <f t="shared" si="606"/>
        <v>3.1200000000000019</v>
      </c>
      <c r="AO86" s="46">
        <f>LO86*12*60/(PI() * 'Drive Train'!$F$15)/S$6*ABS(S86)</f>
        <v>0</v>
      </c>
      <c r="AP86" s="46">
        <f>LP86*12*60/(PI() * 'Drive Train'!$F$15)/T$6*ABS(T86)</f>
        <v>0</v>
      </c>
      <c r="AQ86" s="46">
        <f>LQ86*12*60/(PI() * 'Drive Train'!$F$15)/U$6*ABS(U86)</f>
        <v>0</v>
      </c>
      <c r="AR86" s="46">
        <f>LR86*12*60/(PI() * 'Drive Train'!$F$15)/V$6*ABS(V86)</f>
        <v>0</v>
      </c>
      <c r="AS86" s="46">
        <f>LS86*12*60/(PI() * 'Drive Train'!$F$15)/W$6*ABS(W86)</f>
        <v>0</v>
      </c>
      <c r="AT86" s="46">
        <f>LT86*12*60/(PI() * 'Drive Train'!$F$15)/X$6*ABS(X86)</f>
        <v>0</v>
      </c>
      <c r="AU86" s="46">
        <f>LU86*12*60/(PI() * 'Drive Train'!$F$15)/Y$6*ABS(Y86)</f>
        <v>0</v>
      </c>
      <c r="AV86" s="46">
        <f>LV86*12*60/(PI() * 'Drive Train'!$F$15)/Z$6*ABS(Z86)</f>
        <v>0</v>
      </c>
      <c r="AW86" s="46">
        <f>LW86*12*60/(PI() * 'Drive Train'!$F$15)/AA$6*ABS(AA86)</f>
        <v>0</v>
      </c>
      <c r="AX86" s="46">
        <f>LX86*12*60/(PI() * 'Drive Train'!$F$15)/AB$6*ABS(AB86)</f>
        <v>0</v>
      </c>
      <c r="AY86" s="46">
        <f>LY86*12*60/(PI() * 'Drive Train'!$F$15)/AC$6*ABS(AC86)</f>
        <v>0</v>
      </c>
      <c r="AZ86" s="46">
        <f>LZ86*12*60/(PI() * 'Drive Train'!$F$15)/AD$6*ABS(AD86)</f>
        <v>0</v>
      </c>
      <c r="BA86" s="46">
        <f>MA86*12*60/(PI() * 'Drive Train'!$F$15)/AE$6*ABS(AE86)</f>
        <v>0</v>
      </c>
      <c r="BB86" s="46">
        <f>MB86*12*60/(PI() * 'Drive Train'!$F$15)/AF$6*ABS(AF86)</f>
        <v>0</v>
      </c>
      <c r="BC86" s="46">
        <f>MC86*12*60/(PI() * 'Drive Train'!$F$15)/AG$6*ABS(AG86)</f>
        <v>0</v>
      </c>
      <c r="BD86" s="46">
        <f>MD86*12*60/(PI() * 'Drive Train'!$F$15)/AH$6*ABS(AH86)</f>
        <v>0</v>
      </c>
      <c r="BE86" s="46">
        <f>ME86*12*60/(PI() * 'Drive Train'!$F$15)/AI$6*ABS(AI86)</f>
        <v>0</v>
      </c>
      <c r="BF86" s="46">
        <f>MF86*12*60/(PI() * 'Drive Train'!$F$15)/AJ$6*ABS(AJ86)</f>
        <v>0</v>
      </c>
      <c r="BG86" s="46">
        <f>MG86*12*60/(PI() * 'Drive Train'!$F$15)/AK$6*ABS(AK86)</f>
        <v>0</v>
      </c>
      <c r="BH86" s="46">
        <f>MH86*12*60/(PI() * 'Drive Train'!$F$15)/AL$6*ABS(AL86)</f>
        <v>0</v>
      </c>
      <c r="BI86" s="46">
        <f>MI86*12*60/(PI() * 'Drive Train'!$F$15)/AM$6*ABS(AM86)</f>
        <v>0</v>
      </c>
      <c r="BJ86" s="61">
        <f t="shared" si="538"/>
        <v>3.1200000000000019</v>
      </c>
      <c r="BK86" s="2">
        <f>IF(OR(KS85=1,AND($C$37=Motors!$C$32,OY85=1)),0,IF(NG86=0,-(CG85+$C$15)/($C$14-$C$15)*$C$12,($C$11*S86-AO86)/($C$11*S86)*$C$12*S86))</f>
        <v>0</v>
      </c>
      <c r="BL86" s="2">
        <f>IF(OR(KT85=1,AND($C$37=Motors!$C$32,OZ85=1)),0,IF(NH86=0,-(CH85+$C$15)/($C$14-$C$15)*$C$12,($C$11*T86-AP86)/($C$11*T86)*$C$12*T86))</f>
        <v>0</v>
      </c>
      <c r="BM86" s="2">
        <f>IF(OR(KU85=1,AND($C$37=Motors!$C$32,PA85=1)),0,IF(NI86=0,-(CI85+$C$15)/($C$14-$C$15)*$C$12,($C$11*U86-AQ86)/($C$11*U86)*$C$12*U86))</f>
        <v>0</v>
      </c>
      <c r="BN86" s="2">
        <f>IF(OR(KV85=1,AND($C$37=Motors!$C$32,PB85=1)),0,IF(NJ86=0,-(CJ85+$C$15)/($C$14-$C$15)*$C$12,($C$11*V86-AR86)/($C$11*V86)*$C$12*V86))</f>
        <v>0</v>
      </c>
      <c r="BO86" s="2">
        <f>IF(OR(KW85=1,AND($C$37=Motors!$C$32,PC85=1)),0,IF(NK86=0,-(CK85+$C$15)/($C$14-$C$15)*$C$12,($C$11*W86-AS86)/($C$11*W86)*$C$12*W86))</f>
        <v>0</v>
      </c>
      <c r="BP86" s="2">
        <f>IF(OR(KX85=1,AND($C$37=Motors!$C$32,PD85=1)),0,IF(NL86=0,-(CL85+$C$15)/($C$14-$C$15)*$C$12,($C$11*X86-AT86)/($C$11*X86)*$C$12*X86))</f>
        <v>0</v>
      </c>
      <c r="BQ86" s="2">
        <f>IF(OR(KY85=1,AND($C$37=Motors!$C$32,PE85=1)),0,IF(NM86=0,-(CM85+$C$15)/($C$14-$C$15)*$C$12,($C$11*Y86-AU86)/($C$11*Y86)*$C$12*Y86))</f>
        <v>0</v>
      </c>
      <c r="BR86" s="2">
        <f>IF(OR(KZ85=1,AND($C$37=Motors!$C$32,PF85=1)),0,IF(NN86=0,-(CN85+$C$15)/($C$14-$C$15)*$C$12,($C$11*Z86-AV86)/($C$11*Z86)*$C$12*Z86))</f>
        <v>0</v>
      </c>
      <c r="BS86" s="2">
        <f>IF(OR(LA85=1,AND($C$37=Motors!$C$32,PG85=1)),0,IF(NO86=0,-(CO85+$C$15)/($C$14-$C$15)*$C$12,($C$11*AA86-AW86)/($C$11*AA86)*$C$12*AA86))</f>
        <v>0</v>
      </c>
      <c r="BT86" s="2">
        <f>IF(OR(LB85=1,AND($C$37=Motors!$C$32,PH85=1)),0,IF(NP86=0,-(CP85+$C$15)/($C$14-$C$15)*$C$12,($C$11*AB86-AX86)/($C$11*AB86)*$C$12*AB86))</f>
        <v>0</v>
      </c>
      <c r="BU86" s="2">
        <f>IF(OR(LC85=1,AND($C$37=Motors!$C$32,PI85=1)),0,IF(NQ86=0,-(CQ85+$C$15)/($C$14-$C$15)*$C$12,($C$11*AC86-AY86)/($C$11*AC86)*$C$12*AC86))</f>
        <v>0</v>
      </c>
      <c r="BV86" s="2">
        <f>IF(OR(LD85=1,AND($C$37=Motors!$C$32,PJ85=1)),0,IF(NR86=0,-(CR85+$C$15)/($C$14-$C$15)*$C$12,($C$11*AD86-AZ86)/($C$11*AD86)*$C$12*AD86))</f>
        <v>0</v>
      </c>
      <c r="BW86" s="2">
        <f>IF(OR(LE85=1,AND($C$37=Motors!$C$32,PK85=1)),0,IF(NS86=0,-(CS85+$C$15)/($C$14-$C$15)*$C$12,($C$11*AE86-BA86)/($C$11*AE86)*$C$12*AE86))</f>
        <v>0</v>
      </c>
      <c r="BX86" s="2">
        <f>IF(OR(LF85=1,AND($C$37=Motors!$C$32,PL85=1)),0,IF(NT86=0,-(CT85+$C$15)/($C$14-$C$15)*$C$12,($C$11*AF86-BB86)/($C$11*AF86)*$C$12*AF86))</f>
        <v>0</v>
      </c>
      <c r="BY86" s="2">
        <f>IF(OR(LG85=1,AND($C$37=Motors!$C$32,PM85=1)),0,IF(NU86=0,-(CU85+$C$15)/($C$14-$C$15)*$C$12,($C$11*AG86-BC86)/($C$11*AG86)*$C$12*AG86))</f>
        <v>0</v>
      </c>
      <c r="BZ86" s="2">
        <f>IF(OR(LH85=1,AND($C$37=Motors!$C$32,PN85=1)),0,IF(NV86=0,-(CV85+$C$15)/($C$14-$C$15)*$C$12,($C$11*AH86-BD86)/($C$11*AH86)*$C$12*AH86))</f>
        <v>0</v>
      </c>
      <c r="CA86" s="2">
        <f>IF(OR(LI85=1,AND($C$37=Motors!$C$32,PO85=1)),0,IF(NW86=0,-(CW85+$C$15)/($C$14-$C$15)*$C$12,($C$11*AI86-BE86)/($C$11*AI86)*$C$12*AI86))</f>
        <v>0</v>
      </c>
      <c r="CB86" s="2">
        <f>IF(OR(LJ85=1,AND($C$37=Motors!$C$32,PP85=1)),0,IF(NX86=0,-(CX85+$C$15)/($C$14-$C$15)*$C$12,($C$11*AJ86-BF86)/($C$11*AJ86)*$C$12*AJ86))</f>
        <v>0</v>
      </c>
      <c r="CC86" s="2">
        <f>IF(OR(LK85=1,AND($C$37=Motors!$C$32,PQ85=1)),0,IF(NY86=0,-(CY85+$C$15)/($C$14-$C$15)*$C$12,($C$11*AK86-BG86)/($C$11*AK86)*$C$12*AK86))</f>
        <v>0</v>
      </c>
      <c r="CD86" s="2">
        <f>IF(OR(LL85=1,AND($C$37=Motors!$C$32,PR85=1)),0,IF(NZ86=0,-(CZ85+$C$15)/($C$14-$C$15)*$C$12,($C$11*AL86-BH86)/($C$11*AL86)*$C$12*AL86))</f>
        <v>0</v>
      </c>
      <c r="CE86" s="2">
        <f>IF(OR(LM85=1,AND($C$37=Motors!$C$32,PS85=1)),0,IF(OA86=0,-(DA85+$C$15)/($C$14-$C$15)*$C$12,($C$11*AM86-BI86)/($C$11*AM86)*$C$12*AM86))</f>
        <v>0</v>
      </c>
      <c r="CF86" s="61">
        <f t="shared" si="539"/>
        <v>3.1200000000000019</v>
      </c>
      <c r="CG86" s="57">
        <f>IF(AND(KS85=1,OY85=1),0,ABS(BK86/$C$12*($C$14-$C$15)+$C$15) *'Drive Train'!$AA$49 + CG85*(1-'Drive Train'!$AA$49))</f>
        <v>0</v>
      </c>
      <c r="CH86" s="57">
        <f>IF(AND(KT85=1,OZ85=1),0,ABS(BL86/$C$12*($C$14-$C$15)+$C$15) *'Drive Train'!$AA$49 + CH85*(1-'Drive Train'!$AA$49))</f>
        <v>2.7495000000000003</v>
      </c>
      <c r="CI86" s="57">
        <f>IF(AND(KU85=1,PA85=1),0,ABS(BM86/$C$12*($C$14-$C$15)+$C$15) *'Drive Train'!$AA$49 + CI85*(1-'Drive Train'!$AA$49))</f>
        <v>2.7495000000000003</v>
      </c>
      <c r="CJ86" s="57">
        <f>IF(AND(KV85=1,PB85=1),0,ABS(BN86/$C$12*($C$14-$C$15)+$C$15) *'Drive Train'!$AA$49 + CJ85*(1-'Drive Train'!$AA$49))</f>
        <v>2.7495000000000003</v>
      </c>
      <c r="CK86" s="57">
        <f>IF(AND(KW85=1,PC85=1),0,ABS(BO86/$C$12*($C$14-$C$15)+$C$15) *'Drive Train'!$AA$49 + CK85*(1-'Drive Train'!$AA$49))</f>
        <v>2.7495000000000003</v>
      </c>
      <c r="CL86" s="57">
        <f>IF(AND(KX85=1,PD85=1),0,ABS(BP86/$C$12*($C$14-$C$15)+$C$15) *'Drive Train'!$AA$49 + CL85*(1-'Drive Train'!$AA$49))</f>
        <v>2.7495000000000003</v>
      </c>
      <c r="CM86" s="57">
        <f>IF(AND(KY85=1,PE85=1),0,ABS(BQ86/$C$12*($C$14-$C$15)+$C$15) *'Drive Train'!$AA$49 + CM85*(1-'Drive Train'!$AA$49))</f>
        <v>0</v>
      </c>
      <c r="CN86" s="57">
        <f>IF(AND(KZ85=1,PF85=1),0,ABS(BR86/$C$12*($C$14-$C$15)+$C$15) *'Drive Train'!$AA$49 + CN85*(1-'Drive Train'!$AA$49))</f>
        <v>0</v>
      </c>
      <c r="CO86" s="57">
        <f>IF(AND(LA85=1,PG85=1),0,ABS(BS86/$C$12*($C$14-$C$15)+$C$15) *'Drive Train'!$AA$49 + CO85*(1-'Drive Train'!$AA$49))</f>
        <v>0</v>
      </c>
      <c r="CP86" s="57">
        <f>IF(AND(LB85=1,PH85=1),0,ABS(BT86/$C$12*($C$14-$C$15)+$C$15) *'Drive Train'!$AA$49 + CP85*(1-'Drive Train'!$AA$49))</f>
        <v>0</v>
      </c>
      <c r="CQ86" s="57">
        <f>IF(AND(LC85=1,PI85=1),0,ABS(BU86/$C$12*($C$14-$C$15)+$C$15) *'Drive Train'!$AA$49 + CQ85*(1-'Drive Train'!$AA$49))</f>
        <v>0</v>
      </c>
      <c r="CR86" s="57">
        <f>IF(AND(LD85=1,PJ85=1),0,ABS(BV86/$C$12*($C$14-$C$15)+$C$15) *'Drive Train'!$AA$49 + CR85*(1-'Drive Train'!$AA$49))</f>
        <v>2.7495000000000003</v>
      </c>
      <c r="CS86" s="57">
        <f>IF(AND(LE85=1,PK85=1),0,ABS(BW86/$C$12*($C$14-$C$15)+$C$15) *'Drive Train'!$AA$49 + CS85*(1-'Drive Train'!$AA$49))</f>
        <v>2.7495000000000003</v>
      </c>
      <c r="CT86" s="57">
        <f>IF(AND(LF85=1,PL85=1),0,ABS(BX86/$C$12*($C$14-$C$15)+$C$15) *'Drive Train'!$AA$49 + CT85*(1-'Drive Train'!$AA$49))</f>
        <v>0</v>
      </c>
      <c r="CU86" s="57">
        <f>IF(AND(LG85=1,PM85=1),0,ABS(BY86/$C$12*($C$14-$C$15)+$C$15) *'Drive Train'!$AA$49 + CU85*(1-'Drive Train'!$AA$49))</f>
        <v>0</v>
      </c>
      <c r="CV86" s="57">
        <f>IF(AND(LH85=1,PN85=1),0,ABS(BZ86/$C$12*($C$14-$C$15)+$C$15) *'Drive Train'!$AA$49 + CV85*(1-'Drive Train'!$AA$49))</f>
        <v>0</v>
      </c>
      <c r="CW86" s="57">
        <f>IF(AND(LI85=1,PO85=1),0,ABS(CA86/$C$12*($C$14-$C$15)+$C$15) *'Drive Train'!$AA$49 + CW85*(1-'Drive Train'!$AA$49))</f>
        <v>0</v>
      </c>
      <c r="CX86" s="57">
        <f>IF(AND(LJ85=1,PP85=1),0,ABS(CB86/$C$12*($C$14-$C$15)+$C$15) *'Drive Train'!$AA$49 + CX85*(1-'Drive Train'!$AA$49))</f>
        <v>0</v>
      </c>
      <c r="CY86" s="57">
        <f>IF(AND(LK85=1,PQ85=1),0,ABS(CC86/$C$12*($C$14-$C$15)+$C$15) *'Drive Train'!$AA$49 + CY85*(1-'Drive Train'!$AA$49))</f>
        <v>0</v>
      </c>
      <c r="CZ86" s="57">
        <f>IF(AND(LL85=1,PR85=1),0,ABS(CD86/$C$12*($C$14-$C$15)+$C$15) *'Drive Train'!$AA$49 + CZ85*(1-'Drive Train'!$AA$49))</f>
        <v>0</v>
      </c>
      <c r="DA86" s="57">
        <f>IF(AND(LM85=1,PS85=1),0,ABS(CE86/$C$12*($C$14-$C$15)+$C$15) *'Drive Train'!$AA$49 + DA85*(1-'Drive Train'!$AA$49))</f>
        <v>0</v>
      </c>
      <c r="DB86" s="61">
        <f t="shared" si="607"/>
        <v>3.1200000000000019</v>
      </c>
      <c r="DC86" s="57">
        <f t="shared" si="540"/>
        <v>0</v>
      </c>
      <c r="DD86" s="57">
        <f t="shared" si="541"/>
        <v>2.7495000000000003</v>
      </c>
      <c r="DE86" s="57">
        <f t="shared" si="542"/>
        <v>2.7495000000000003</v>
      </c>
      <c r="DF86" s="57">
        <f t="shared" si="543"/>
        <v>2.7495000000000003</v>
      </c>
      <c r="DG86" s="57">
        <f t="shared" si="544"/>
        <v>2.7495000000000003</v>
      </c>
      <c r="DH86" s="57">
        <f t="shared" si="545"/>
        <v>2.7495000000000003</v>
      </c>
      <c r="DI86" s="57">
        <f t="shared" si="546"/>
        <v>0</v>
      </c>
      <c r="DJ86" s="57">
        <f t="shared" si="547"/>
        <v>0</v>
      </c>
      <c r="DK86" s="57">
        <f t="shared" si="548"/>
        <v>0</v>
      </c>
      <c r="DL86" s="57">
        <f t="shared" si="549"/>
        <v>0</v>
      </c>
      <c r="DM86" s="57">
        <f t="shared" si="550"/>
        <v>0</v>
      </c>
      <c r="DN86" s="57">
        <f t="shared" si="551"/>
        <v>2.7495000000000003</v>
      </c>
      <c r="DO86" s="57">
        <f t="shared" si="552"/>
        <v>2.7495000000000003</v>
      </c>
      <c r="DP86" s="57">
        <f t="shared" si="553"/>
        <v>0</v>
      </c>
      <c r="DQ86" s="57">
        <f t="shared" si="554"/>
        <v>0</v>
      </c>
      <c r="DR86" s="57">
        <f t="shared" si="555"/>
        <v>0</v>
      </c>
      <c r="DS86" s="57">
        <f t="shared" si="556"/>
        <v>0</v>
      </c>
      <c r="DT86" s="57">
        <f t="shared" si="557"/>
        <v>0</v>
      </c>
      <c r="DU86" s="57">
        <f t="shared" si="558"/>
        <v>0</v>
      </c>
      <c r="DV86" s="57">
        <f t="shared" si="559"/>
        <v>0</v>
      </c>
      <c r="DW86" s="57">
        <f t="shared" si="560"/>
        <v>0</v>
      </c>
      <c r="DX86" s="61">
        <f t="shared" si="608"/>
        <v>3.1200000000000019</v>
      </c>
      <c r="DY86" s="2">
        <f>IF(OY86=0,($C$23/0.4536*IF(ISNA(MK85),'Drive Train'!$F$16,'Drive Train'!$F$17)*4.448*$C$24*S$6)*SIGN(BK86),BK86)</f>
        <v>0</v>
      </c>
      <c r="DZ86" s="2">
        <f>IF(OZ86=0,($C$23/0.4536*IF(ISNA(ML85),'Drive Train'!$F$16,'Drive Train'!$F$17)*4.448*$C$24*$C$21*T$6)*SIGN(BL86),BL86)</f>
        <v>0</v>
      </c>
      <c r="EA86" s="2">
        <f>IF(PA86=0,($C$23/0.4536*IF(ISNA(MM85),'Drive Train'!$F$16,'Drive Train'!$F$17)*4.448*$C$24*$C$21*U$6)*SIGN(BM86),BM86)</f>
        <v>0</v>
      </c>
      <c r="EB86" s="2">
        <f>IF(PB86=0,($C$23/0.4536*IF(ISNA(MN85),'Drive Train'!$F$16,'Drive Train'!$F$17)*4.448*$C$24*$C$21*V$6)*SIGN(BN86),BN86)</f>
        <v>0</v>
      </c>
      <c r="EC86" s="2">
        <f>IF(PC86=0,($C$23/0.4536*IF(ISNA(MO85),'Drive Train'!$F$16,'Drive Train'!$F$17)*4.448*$C$24*$C$21*W$6)*SIGN(BO86),BO86)</f>
        <v>0</v>
      </c>
      <c r="ED86" s="2">
        <f>IF(PD86=0,($C$23/0.4536*IF(ISNA(MP85),'Drive Train'!$F$16,'Drive Train'!$F$17)*4.448*$C$24*$C$21*X$6)*SIGN(BP86),BP86)</f>
        <v>0</v>
      </c>
      <c r="EE86" s="2">
        <f>IF(PE86=0,($C$23/0.4536*IF(ISNA(MQ85),'Drive Train'!$F$16,'Drive Train'!$F$17)*4.448*$C$24*$C$21*Y$6)*SIGN(BQ86),BQ86)</f>
        <v>0</v>
      </c>
      <c r="EF86" s="2">
        <f>IF(PF86=0,($C$23/0.4536*IF(ISNA(MR85),'Drive Train'!$F$16,'Drive Train'!$F$17)*4.448*$C$24*$C$21*Z$6)*SIGN(BR86),BR86)</f>
        <v>0</v>
      </c>
      <c r="EG86" s="2">
        <f>IF(PG86=0,($C$23/0.4536*IF(ISNA(MS85),'Drive Train'!$F$16,'Drive Train'!$F$17)*4.448*$C$24*$C$21*AA$6)*SIGN(BS86),BS86)</f>
        <v>0</v>
      </c>
      <c r="EH86" s="2">
        <f>IF(PH86=0,($C$23/0.4536*IF(ISNA(MT85),'Drive Train'!$F$16,'Drive Train'!$F$17)*4.448*$C$24*$C$21*AB$6)*SIGN(BT86),BT86)</f>
        <v>0</v>
      </c>
      <c r="EI86" s="2">
        <f>IF(PI86=0,($C$23/0.4536*IF(ISNA(MU85),'Drive Train'!$F$16,'Drive Train'!$F$17)*4.448*$C$24*$C$21*AC$6)*SIGN(BU86),BU86)</f>
        <v>0</v>
      </c>
      <c r="EJ86" s="2">
        <f>IF(PJ86=0,($C$23/0.4536*IF(ISNA(MV85),'Drive Train'!$F$16,'Drive Train'!$F$17)*4.448*$C$24*$C$21*AD$6)*SIGN(BV86),BV86)</f>
        <v>0</v>
      </c>
      <c r="EK86" s="2">
        <f>IF(PK86=0,($C$23/0.4536*IF(ISNA(MW85),'Drive Train'!$F$16,'Drive Train'!$F$17)*4.448*$C$24*$C$21*AE$6)*SIGN(BW86),BW86)</f>
        <v>0</v>
      </c>
      <c r="EL86" s="2">
        <f>IF(PL86=0,($C$23/0.4536*IF(ISNA(MX85),'Drive Train'!$F$16,'Drive Train'!$F$17)*4.448*$C$24*$C$21*AF$6)*SIGN(BX86),BX86)</f>
        <v>0</v>
      </c>
      <c r="EM86" s="2">
        <f>IF(PM86=0,($C$23/0.4536*IF(ISNA(MY85),'Drive Train'!$F$16,'Drive Train'!$F$17)*4.448*$C$24*$C$21*AG$6)*SIGN(BY86),BY86)</f>
        <v>0</v>
      </c>
      <c r="EN86" s="2">
        <f>IF(PN86=0,($C$23/0.4536*IF(ISNA(MZ85),'Drive Train'!$F$16,'Drive Train'!$F$17)*4.448*$C$24*$C$21*AH$6)*SIGN(BZ86),BZ86)</f>
        <v>0</v>
      </c>
      <c r="EO86" s="2">
        <f>IF(PO86=0,($C$23/0.4536*IF(ISNA(NA85),'Drive Train'!$F$16,'Drive Train'!$F$17)*4.448*$C$24*$C$21*AI$6)*SIGN(CA86),CA86)</f>
        <v>0</v>
      </c>
      <c r="EP86" s="2">
        <f>IF(PP86=0,($C$23/0.4536*IF(ISNA(NB85),'Drive Train'!$F$16,'Drive Train'!$F$17)*4.448*$C$24*$C$21*AJ$6)*SIGN(CB86),CB86)</f>
        <v>0</v>
      </c>
      <c r="EQ86" s="2">
        <f>IF(PQ86=0,($C$23/0.4536*IF(ISNA(NC85),'Drive Train'!$F$16,'Drive Train'!$F$17)*4.448*$C$24*$C$21*AK$6)*SIGN(CC86),CC86)</f>
        <v>0</v>
      </c>
      <c r="ER86" s="2">
        <f>IF(PR86=0,($C$23/0.4536*IF(ISNA(ND85),'Drive Train'!$F$16,'Drive Train'!$F$17)*4.448*$C$24*$C$21*AL$6)*SIGN(CD86),CD86)</f>
        <v>0</v>
      </c>
      <c r="ES86" s="2">
        <f>IF(PS86=0,($C$23/0.4536*IF(ISNA(NE85),'Drive Train'!$F$16,'Drive Train'!$F$17)*4.448*$C$24*$C$21*AM$6)*SIGN(CE86),CE86)</f>
        <v>0</v>
      </c>
      <c r="ET86" s="61">
        <f t="shared" si="561"/>
        <v>3.1200000000000019</v>
      </c>
      <c r="EU86" s="255">
        <f>MAX(MIN(IF(AND(OY85=1,NG86&lt;0),-1,1)*(DC86-$C$15)/($C$14-$C$15)*$C$12*$C$21-$C$33*LO86/AO$6 -  OY85*$C$33/$C$21,DY85/$C$19),MAX(EU$8:EU85)*-1)</f>
        <v>-0.37850168607206947</v>
      </c>
      <c r="EV86" s="255">
        <f>MAX(MIN(IF(AND(OZ85=1,NH86&lt;0),-1,1)*(DD86-$C$15)/($C$14-$C$15)*$C$12*$C$21-$C$33*LP86/AP$6 -  OZ85*$C$33/$C$21,DZ85/$C$19),MAX(EV$8:EV85)*-1)</f>
        <v>-0.40876114450445</v>
      </c>
      <c r="EW86" s="255">
        <f>MAX(MIN(IF(AND(PA85=1,NI86&lt;0),-1,1)*(DE86-$C$15)/($C$14-$C$15)*$C$12*$C$21-$C$33*LQ86/AQ$6 -  PA85*$C$33/$C$21,EA85/$C$19),MAX(EW$8:EW85)*-1)</f>
        <v>-0.42561204110082984</v>
      </c>
      <c r="EX86" s="255">
        <f>MAX(MIN(IF(AND(PB85=1,NJ86&lt;0),-1,1)*(DF86-$C$15)/($C$14-$C$15)*$C$12*$C$21-$C$33*LR86/AR$6 -  PB85*$C$33/$C$21,EB85/$C$19),MAX(EX$8:EX85)*-1)</f>
        <v>-0.42018549680228623</v>
      </c>
      <c r="EY86" s="255">
        <f>MAX(MIN(IF(AND(PC85=1,NK86&lt;0),-1,1)*(DG86-$C$15)/($C$14-$C$15)*$C$12*$C$21-$C$33*LS86/AS$6 -  PC85*$C$33/$C$21,EC85/$C$19),MAX(EY$8:EY85)*-1)</f>
        <v>-0.39144619649871487</v>
      </c>
      <c r="EZ86" s="255">
        <f>MAX(MIN(IF(AND(PD85=1,NL86&lt;0),-1,1)*(DH86-$C$15)/($C$14-$C$15)*$C$12*$C$21-$C$33*LT86/AT$6 -  PD85*$C$33/$C$21,ED85/$C$19),MAX(EZ$8:EZ85)*-1)</f>
        <v>-0.34562895357134749</v>
      </c>
      <c r="FA86" s="255">
        <f>MAX(MIN(IF(AND(PE85=1,NM86&lt;0),-1,1)*(DI86-$C$15)/($C$14-$C$15)*$C$12*$C$21-$C$33*LU86/AU$6 -  PE85*$C$33/$C$21,EE85/$C$19),MAX(FA$8:FA85)*-1)</f>
        <v>-0.37850168607206947</v>
      </c>
      <c r="FB86" s="255">
        <f>MAX(MIN(IF(AND(PF85=1,NN86&lt;0),-1,1)*(DJ86-$C$15)/($C$14-$C$15)*$C$12*$C$21-$C$33*LV86/AV$6 -  PF85*$C$33/$C$21,EF85/$C$19),MAX(FB$8:FB85)*-1)</f>
        <v>-0.37850168607206947</v>
      </c>
      <c r="FC86" s="255">
        <f>MAX(MIN(IF(AND(PG85=1,NO86&lt;0),-1,1)*(DK86-$C$15)/($C$14-$C$15)*$C$12*$C$21-$C$33*LW86/AW$6 -  PG85*$C$33/$C$21,EG85/$C$19),MAX(FC$8:FC85)*-1)</f>
        <v>-0.37850168607206947</v>
      </c>
      <c r="FD86" s="255">
        <f>MAX(MIN(IF(AND(PH85=1,NP86&lt;0),-1,1)*(DL86-$C$15)/($C$14-$C$15)*$C$12*$C$21-$C$33*LX86/AX$6 -  PH85*$C$33/$C$21,EH85/$C$19),MAX(FD$8:FD85)*-1)</f>
        <v>-0.37850168607206947</v>
      </c>
      <c r="FE86" s="255">
        <f>MAX(MIN(IF(AND(PI85=1,NQ86&lt;0),-1,1)*(DM86-$C$15)/($C$14-$C$15)*$C$12*$C$21-$C$33*LY86/AY$6 -  PI85*$C$33/$C$21,EI85/$C$19),MAX(FE$8:FE85)*-1)</f>
        <v>-0.37850168607206947</v>
      </c>
      <c r="FF86" s="255">
        <f>MAX(MIN(IF(AND(PJ85=1,NR86&lt;0),-1,1)*(DN86-$C$15)/($C$14-$C$15)*$C$12*$C$21-$C$33*LZ86/AZ$6 -  PJ85*$C$33/$C$21,EJ85/$C$19),MAX(FF$8:FF85)*-1)</f>
        <v>-0.3680167733157455</v>
      </c>
      <c r="FG86" s="255">
        <f>MAX(MIN(IF(AND(PK85=1,NS86&lt;0),-1,1)*(DO86-$C$15)/($C$14-$C$15)*$C$12*$C$21-$C$33*MA86/BA$6 -  PK85*$C$33/$C$21,EK85/$C$19),MAX(FG$8:FG85)*-1)</f>
        <v>-0.34003149664772092</v>
      </c>
      <c r="FH86" s="255">
        <f>MAX(MIN(IF(AND(PL85=1,NT86&lt;0),-1,1)*(DP86-$C$15)/($C$14-$C$15)*$C$12*$C$21-$C$33*MB86/BB$6 -  PL85*$C$33/$C$21,EL85/$C$19),MAX(FH$8:FH85)*-1)</f>
        <v>-0.37850168607206947</v>
      </c>
      <c r="FI86" s="255">
        <f>MAX(MIN(IF(AND(PM85=1,NU86&lt;0),-1,1)*(DQ86-$C$15)/($C$14-$C$15)*$C$12*$C$21-$C$33*MC86/BC$6 -  PM85*$C$33/$C$21,EM85/$C$19),MAX(FI$8:FI85)*-1)</f>
        <v>-0.37850168607206947</v>
      </c>
      <c r="FJ86" s="255">
        <f>MAX(MIN(IF(AND(PN85=1,NV86&lt;0),-1,1)*(DR86-$C$15)/($C$14-$C$15)*$C$12*$C$21-$C$33*MD86/BD$6 -  PN85*$C$33/$C$21,EN85/$C$19),MAX(FJ$8:FJ85)*-1)</f>
        <v>-0.37850168607206947</v>
      </c>
      <c r="FK86" s="255">
        <f>MAX(MIN(IF(AND(PO85=1,NW86&lt;0),-1,1)*(DS86-$C$15)/($C$14-$C$15)*$C$12*$C$21-$C$33*ME86/BE$6 -  PO85*$C$33/$C$21,EO85/$C$19),MAX(FK$8:FK85)*-1)</f>
        <v>-0.37850168607206947</v>
      </c>
      <c r="FL86" s="255">
        <f>MAX(MIN(IF(AND(PP85=1,NX86&lt;0),-1,1)*(DT86-$C$15)/($C$14-$C$15)*$C$12*$C$21-$C$33*MF86/BF$6 -  PP85*$C$33/$C$21,EP85/$C$19),MAX(FL$8:FL85)*-1)</f>
        <v>-0.37850168607206947</v>
      </c>
      <c r="FM86" s="255">
        <f>MAX(MIN(IF(AND(PQ85=1,NY86&lt;0),-1,1)*(DU86-$C$15)/($C$14-$C$15)*$C$12*$C$21-$C$33*MG86/BG$6 -  PQ85*$C$33/$C$21,EQ85/$C$19),MAX(FM$8:FM85)*-1)</f>
        <v>-0.37850168607206947</v>
      </c>
      <c r="FN86" s="255">
        <f>MAX(MIN(IF(AND(PR85=1,NZ86&lt;0),-1,1)*(DV86-$C$15)/($C$14-$C$15)*$C$12*$C$21-$C$33*MH86/BH$6 -  PR85*$C$33/$C$21,ER85/$C$19),MAX(FN$8:FN85)*-1)</f>
        <v>-0.37850168607206947</v>
      </c>
      <c r="FO86" s="255">
        <f>MAX(MIN(IF(AND(PS85=1,OA86&lt;0),-1,1)*(DW86-$C$15)/($C$14-$C$15)*$C$12*$C$21-$C$33*MI86/BI$6 -  PS85*$C$33/$C$21,ES85/$C$19),MAX(FO$8:FO85)*-1)</f>
        <v>-0.37850168607206947</v>
      </c>
      <c r="FP86" s="61">
        <f t="shared" si="609"/>
        <v>3.1200000000000019</v>
      </c>
      <c r="FQ86" s="256">
        <f t="shared" si="610"/>
        <v>0</v>
      </c>
      <c r="FR86" s="256">
        <f t="shared" si="611"/>
        <v>2.7495000000000003</v>
      </c>
      <c r="FS86" s="256">
        <f t="shared" si="612"/>
        <v>2.7495000000000003</v>
      </c>
      <c r="FT86" s="256">
        <f t="shared" si="613"/>
        <v>2.7495000000000003</v>
      </c>
      <c r="FU86" s="256">
        <f t="shared" si="614"/>
        <v>2.7495000000000003</v>
      </c>
      <c r="FV86" s="256">
        <f t="shared" si="615"/>
        <v>2.7495000000000003</v>
      </c>
      <c r="FW86" s="256">
        <f t="shared" si="616"/>
        <v>0</v>
      </c>
      <c r="FX86" s="256">
        <f t="shared" si="617"/>
        <v>0</v>
      </c>
      <c r="FY86" s="256">
        <f t="shared" si="618"/>
        <v>0</v>
      </c>
      <c r="FZ86" s="256">
        <f t="shared" si="619"/>
        <v>0</v>
      </c>
      <c r="GA86" s="256">
        <f t="shared" si="620"/>
        <v>0</v>
      </c>
      <c r="GB86" s="256">
        <f t="shared" si="621"/>
        <v>2.7495000000000003</v>
      </c>
      <c r="GC86" s="256">
        <f t="shared" si="622"/>
        <v>2.7495000000000003</v>
      </c>
      <c r="GD86" s="256">
        <f t="shared" si="623"/>
        <v>0</v>
      </c>
      <c r="GE86" s="256">
        <f t="shared" si="624"/>
        <v>0</v>
      </c>
      <c r="GF86" s="256">
        <f t="shared" si="625"/>
        <v>0</v>
      </c>
      <c r="GG86" s="256">
        <f t="shared" si="626"/>
        <v>0</v>
      </c>
      <c r="GH86" s="256">
        <f t="shared" si="627"/>
        <v>0</v>
      </c>
      <c r="GI86" s="256">
        <f t="shared" si="628"/>
        <v>0</v>
      </c>
      <c r="GJ86" s="256">
        <f t="shared" si="629"/>
        <v>0</v>
      </c>
      <c r="GK86" s="256">
        <f t="shared" si="630"/>
        <v>0</v>
      </c>
      <c r="GL86" s="61">
        <f t="shared" si="631"/>
        <v>3.1200000000000019</v>
      </c>
      <c r="GM86" s="57">
        <f t="shared" si="562"/>
        <v>0</v>
      </c>
      <c r="GN86" s="57">
        <f t="shared" si="563"/>
        <v>-2.9622652805802803</v>
      </c>
      <c r="GO86" s="57">
        <f t="shared" si="564"/>
        <v>-4.4552193488663026</v>
      </c>
      <c r="GP86" s="57">
        <f t="shared" si="565"/>
        <v>-5.7517739829661361</v>
      </c>
      <c r="GQ86" s="57">
        <f t="shared" si="566"/>
        <v>-6.6191649645530966</v>
      </c>
      <c r="GR86" s="57">
        <f t="shared" si="567"/>
        <v>-6.957640060655617</v>
      </c>
      <c r="GS86" s="57">
        <f t="shared" si="568"/>
        <v>0</v>
      </c>
      <c r="GT86" s="57">
        <f t="shared" si="569"/>
        <v>0</v>
      </c>
      <c r="GU86" s="57">
        <f t="shared" si="570"/>
        <v>0</v>
      </c>
      <c r="GV86" s="57">
        <f t="shared" si="571"/>
        <v>0</v>
      </c>
      <c r="GW86" s="57">
        <f t="shared" si="572"/>
        <v>0</v>
      </c>
      <c r="GX86" s="57">
        <f t="shared" si="573"/>
        <v>-9.5249767404423658</v>
      </c>
      <c r="GY86" s="57">
        <f t="shared" si="574"/>
        <v>-8.8006643485474427</v>
      </c>
      <c r="GZ86" s="57">
        <f t="shared" si="575"/>
        <v>0</v>
      </c>
      <c r="HA86" s="57">
        <f t="shared" si="576"/>
        <v>0</v>
      </c>
      <c r="HB86" s="57">
        <f t="shared" si="577"/>
        <v>0</v>
      </c>
      <c r="HC86" s="57">
        <f t="shared" si="578"/>
        <v>0</v>
      </c>
      <c r="HD86" s="57">
        <f t="shared" si="579"/>
        <v>0</v>
      </c>
      <c r="HE86" s="57">
        <f t="shared" si="580"/>
        <v>0</v>
      </c>
      <c r="HF86" s="57">
        <f t="shared" si="581"/>
        <v>0</v>
      </c>
      <c r="HG86" s="57">
        <f t="shared" si="582"/>
        <v>0</v>
      </c>
      <c r="HH86" s="61">
        <f t="shared" si="632"/>
        <v>3.1200000000000019</v>
      </c>
      <c r="HI86" s="57">
        <f t="shared" si="633"/>
        <v>0</v>
      </c>
      <c r="HJ86" s="57">
        <f t="shared" si="634"/>
        <v>2.9622652805802803</v>
      </c>
      <c r="HK86" s="57">
        <f t="shared" si="635"/>
        <v>4.4552193488663026</v>
      </c>
      <c r="HL86" s="57">
        <f t="shared" si="636"/>
        <v>5.7517739829661361</v>
      </c>
      <c r="HM86" s="57">
        <f t="shared" si="637"/>
        <v>6.6191649645530966</v>
      </c>
      <c r="HN86" s="57">
        <f t="shared" si="638"/>
        <v>6.957640060655617</v>
      </c>
      <c r="HO86" s="57">
        <f t="shared" si="639"/>
        <v>0</v>
      </c>
      <c r="HP86" s="57">
        <f t="shared" si="640"/>
        <v>0</v>
      </c>
      <c r="HQ86" s="57">
        <f t="shared" si="641"/>
        <v>0</v>
      </c>
      <c r="HR86" s="57">
        <f t="shared" si="642"/>
        <v>0</v>
      </c>
      <c r="HS86" s="57">
        <f t="shared" si="643"/>
        <v>0</v>
      </c>
      <c r="HT86" s="57">
        <f t="shared" si="644"/>
        <v>9.5249767404423658</v>
      </c>
      <c r="HU86" s="57">
        <f t="shared" si="645"/>
        <v>8.8006643485474427</v>
      </c>
      <c r="HV86" s="57">
        <f t="shared" si="646"/>
        <v>0</v>
      </c>
      <c r="HW86" s="57">
        <f t="shared" si="647"/>
        <v>0</v>
      </c>
      <c r="HX86" s="57">
        <f t="shared" si="648"/>
        <v>0</v>
      </c>
      <c r="HY86" s="57">
        <f t="shared" si="649"/>
        <v>0</v>
      </c>
      <c r="HZ86" s="57">
        <f t="shared" si="650"/>
        <v>0</v>
      </c>
      <c r="IA86" s="57">
        <f t="shared" si="651"/>
        <v>0</v>
      </c>
      <c r="IB86" s="57">
        <f t="shared" si="652"/>
        <v>0</v>
      </c>
      <c r="IC86" s="57">
        <f t="shared" si="653"/>
        <v>0</v>
      </c>
      <c r="ID86" s="61">
        <f t="shared" si="654"/>
        <v>3.1200000000000019</v>
      </c>
      <c r="IE86" s="57">
        <f t="shared" si="655"/>
        <v>0</v>
      </c>
      <c r="IF86" s="57">
        <f t="shared" si="656"/>
        <v>0</v>
      </c>
      <c r="IG86" s="57">
        <f t="shared" si="657"/>
        <v>0</v>
      </c>
      <c r="IH86" s="57">
        <f t="shared" si="658"/>
        <v>0</v>
      </c>
      <c r="II86" s="57">
        <f t="shared" si="659"/>
        <v>0</v>
      </c>
      <c r="IJ86" s="57">
        <f t="shared" si="660"/>
        <v>0</v>
      </c>
      <c r="IK86" s="57">
        <f t="shared" si="661"/>
        <v>0</v>
      </c>
      <c r="IL86" s="57">
        <f t="shared" si="662"/>
        <v>0</v>
      </c>
      <c r="IM86" s="57">
        <f t="shared" si="663"/>
        <v>0</v>
      </c>
      <c r="IN86" s="57">
        <f t="shared" si="664"/>
        <v>0</v>
      </c>
      <c r="IO86" s="57">
        <f t="shared" si="665"/>
        <v>0</v>
      </c>
      <c r="IP86" s="57">
        <f t="shared" si="666"/>
        <v>0</v>
      </c>
      <c r="IQ86" s="57">
        <f t="shared" si="667"/>
        <v>0</v>
      </c>
      <c r="IR86" s="57">
        <f t="shared" si="668"/>
        <v>0</v>
      </c>
      <c r="IS86" s="57">
        <f t="shared" si="669"/>
        <v>0</v>
      </c>
      <c r="IT86" s="57">
        <f t="shared" si="670"/>
        <v>0</v>
      </c>
      <c r="IU86" s="57">
        <f t="shared" si="671"/>
        <v>0</v>
      </c>
      <c r="IV86" s="57">
        <f t="shared" si="672"/>
        <v>0</v>
      </c>
      <c r="IW86" s="57">
        <f t="shared" si="673"/>
        <v>0</v>
      </c>
      <c r="IX86" s="57">
        <f t="shared" si="674"/>
        <v>0</v>
      </c>
      <c r="IY86" s="57">
        <f t="shared" si="675"/>
        <v>0</v>
      </c>
      <c r="IZ86" s="61">
        <f t="shared" si="676"/>
        <v>3.1200000000000019</v>
      </c>
      <c r="JA86" s="256" t="e">
        <f t="shared" si="773"/>
        <v>#N/A</v>
      </c>
      <c r="JB86" s="256" t="e">
        <f t="shared" si="774"/>
        <v>#N/A</v>
      </c>
      <c r="JC86" s="256" t="e">
        <f t="shared" si="775"/>
        <v>#N/A</v>
      </c>
      <c r="JD86" s="256" t="e">
        <f t="shared" si="776"/>
        <v>#N/A</v>
      </c>
      <c r="JE86" s="256" t="e">
        <f t="shared" si="777"/>
        <v>#N/A</v>
      </c>
      <c r="JF86" s="256" t="e">
        <f t="shared" si="778"/>
        <v>#N/A</v>
      </c>
      <c r="JG86" s="256" t="e">
        <f t="shared" si="779"/>
        <v>#N/A</v>
      </c>
      <c r="JH86" s="256" t="e">
        <f t="shared" si="780"/>
        <v>#N/A</v>
      </c>
      <c r="JI86" s="256" t="e">
        <f t="shared" si="781"/>
        <v>#N/A</v>
      </c>
      <c r="JJ86" s="256" t="e">
        <f t="shared" si="782"/>
        <v>#N/A</v>
      </c>
      <c r="JK86" s="256" t="e">
        <f t="shared" si="783"/>
        <v>#N/A</v>
      </c>
      <c r="JL86" s="256" t="e">
        <f t="shared" si="784"/>
        <v>#N/A</v>
      </c>
      <c r="JM86" s="256" t="e">
        <f t="shared" si="785"/>
        <v>#N/A</v>
      </c>
      <c r="JN86" s="256" t="e">
        <f t="shared" si="786"/>
        <v>#N/A</v>
      </c>
      <c r="JO86" s="256" t="e">
        <f t="shared" si="787"/>
        <v>#N/A</v>
      </c>
      <c r="JP86" s="256" t="e">
        <f t="shared" si="788"/>
        <v>#N/A</v>
      </c>
      <c r="JQ86" s="256" t="e">
        <f t="shared" si="789"/>
        <v>#N/A</v>
      </c>
      <c r="JR86" s="256" t="e">
        <f t="shared" si="790"/>
        <v>#N/A</v>
      </c>
      <c r="JS86" s="256" t="e">
        <f t="shared" si="791"/>
        <v>#N/A</v>
      </c>
      <c r="JT86" s="256" t="e">
        <f t="shared" si="792"/>
        <v>#N/A</v>
      </c>
      <c r="JU86" s="256" t="e">
        <f t="shared" si="793"/>
        <v>#N/A</v>
      </c>
      <c r="JV86" s="61">
        <f t="shared" si="677"/>
        <v>3.1200000000000019</v>
      </c>
      <c r="JW86" s="46">
        <f t="shared" si="678"/>
        <v>0</v>
      </c>
      <c r="JX86" s="46">
        <f t="shared" si="679"/>
        <v>0</v>
      </c>
      <c r="JY86" s="46">
        <f t="shared" si="680"/>
        <v>0</v>
      </c>
      <c r="JZ86" s="46">
        <f t="shared" si="681"/>
        <v>0</v>
      </c>
      <c r="KA86" s="46">
        <f t="shared" si="682"/>
        <v>0</v>
      </c>
      <c r="KB86" s="46">
        <f t="shared" si="683"/>
        <v>0</v>
      </c>
      <c r="KC86" s="46">
        <f t="shared" si="684"/>
        <v>0</v>
      </c>
      <c r="KD86" s="46">
        <f t="shared" si="685"/>
        <v>0</v>
      </c>
      <c r="KE86" s="46">
        <f t="shared" si="686"/>
        <v>0</v>
      </c>
      <c r="KF86" s="46">
        <f t="shared" si="687"/>
        <v>0</v>
      </c>
      <c r="KG86" s="46">
        <f t="shared" si="688"/>
        <v>0</v>
      </c>
      <c r="KH86" s="46">
        <f t="shared" si="689"/>
        <v>0</v>
      </c>
      <c r="KI86" s="46">
        <f t="shared" si="690"/>
        <v>0</v>
      </c>
      <c r="KJ86" s="46">
        <f t="shared" si="691"/>
        <v>0</v>
      </c>
      <c r="KK86" s="46">
        <f t="shared" si="692"/>
        <v>0</v>
      </c>
      <c r="KL86" s="46">
        <f t="shared" si="693"/>
        <v>0</v>
      </c>
      <c r="KM86" s="46">
        <f t="shared" si="694"/>
        <v>0</v>
      </c>
      <c r="KN86" s="46">
        <f t="shared" si="695"/>
        <v>0</v>
      </c>
      <c r="KO86" s="46">
        <f t="shared" si="696"/>
        <v>0</v>
      </c>
      <c r="KP86" s="46">
        <f t="shared" si="697"/>
        <v>0</v>
      </c>
      <c r="KQ86" s="46">
        <f t="shared" si="698"/>
        <v>0</v>
      </c>
      <c r="KR86" s="61">
        <f t="shared" si="699"/>
        <v>3.1200000000000019</v>
      </c>
      <c r="KS86" s="1">
        <f t="shared" si="700"/>
        <v>1</v>
      </c>
      <c r="KT86" s="1">
        <f t="shared" si="701"/>
        <v>0</v>
      </c>
      <c r="KU86" s="1">
        <f t="shared" si="702"/>
        <v>0</v>
      </c>
      <c r="KV86" s="1">
        <f t="shared" si="703"/>
        <v>0</v>
      </c>
      <c r="KW86" s="1">
        <f t="shared" si="704"/>
        <v>0</v>
      </c>
      <c r="KX86" s="1">
        <f t="shared" si="705"/>
        <v>0</v>
      </c>
      <c r="KY86" s="1">
        <f t="shared" si="706"/>
        <v>1</v>
      </c>
      <c r="KZ86" s="1">
        <f t="shared" si="707"/>
        <v>1</v>
      </c>
      <c r="LA86" s="1">
        <f t="shared" si="708"/>
        <v>1</v>
      </c>
      <c r="LB86" s="1">
        <f t="shared" si="709"/>
        <v>1</v>
      </c>
      <c r="LC86" s="1">
        <f t="shared" si="710"/>
        <v>1</v>
      </c>
      <c r="LD86" s="1">
        <f t="shared" si="711"/>
        <v>0</v>
      </c>
      <c r="LE86" s="1">
        <f t="shared" si="712"/>
        <v>0</v>
      </c>
      <c r="LF86" s="1">
        <f t="shared" si="713"/>
        <v>1</v>
      </c>
      <c r="LG86" s="1">
        <f t="shared" si="714"/>
        <v>1</v>
      </c>
      <c r="LH86" s="1">
        <f t="shared" si="715"/>
        <v>1</v>
      </c>
      <c r="LI86" s="1">
        <f t="shared" si="716"/>
        <v>1</v>
      </c>
      <c r="LJ86" s="1">
        <f t="shared" si="717"/>
        <v>1</v>
      </c>
      <c r="LK86" s="1">
        <f t="shared" si="718"/>
        <v>1</v>
      </c>
      <c r="LL86" s="1">
        <f t="shared" si="719"/>
        <v>1</v>
      </c>
      <c r="LM86" s="1">
        <f t="shared" si="720"/>
        <v>1</v>
      </c>
      <c r="LN86" s="61">
        <f t="shared" si="721"/>
        <v>3.1200000000000019</v>
      </c>
      <c r="LO86" s="57">
        <f t="shared" si="722"/>
        <v>0</v>
      </c>
      <c r="LP86" s="57">
        <f t="shared" si="723"/>
        <v>12.413623869598556</v>
      </c>
      <c r="LQ86" s="57">
        <f t="shared" si="724"/>
        <v>10.506197091769991</v>
      </c>
      <c r="LR86" s="57">
        <f t="shared" si="725"/>
        <v>7.5632637378980965</v>
      </c>
      <c r="LS86" s="57">
        <f t="shared" si="726"/>
        <v>4.103814879065701</v>
      </c>
      <c r="LT86" s="57">
        <f t="shared" si="727"/>
        <v>0.74367449534827923</v>
      </c>
      <c r="LU86" s="57">
        <f t="shared" si="728"/>
        <v>0</v>
      </c>
      <c r="LV86" s="57">
        <f t="shared" si="729"/>
        <v>0</v>
      </c>
      <c r="LW86" s="57">
        <f t="shared" si="730"/>
        <v>0</v>
      </c>
      <c r="LX86" s="57">
        <f t="shared" si="731"/>
        <v>0</v>
      </c>
      <c r="LY86" s="57">
        <f t="shared" si="732"/>
        <v>0</v>
      </c>
      <c r="LZ86" s="57">
        <f t="shared" si="733"/>
        <v>3.6650971169542554</v>
      </c>
      <c r="MA86" s="57">
        <f t="shared" si="734"/>
        <v>0.32152270745826722</v>
      </c>
      <c r="MB86" s="57">
        <f t="shared" si="735"/>
        <v>0</v>
      </c>
      <c r="MC86" s="57">
        <f t="shared" si="736"/>
        <v>0</v>
      </c>
      <c r="MD86" s="57">
        <f t="shared" si="737"/>
        <v>0</v>
      </c>
      <c r="ME86" s="57">
        <f t="shared" si="738"/>
        <v>0</v>
      </c>
      <c r="MF86" s="57">
        <f t="shared" si="739"/>
        <v>0</v>
      </c>
      <c r="MG86" s="57">
        <f t="shared" si="740"/>
        <v>0</v>
      </c>
      <c r="MH86" s="57">
        <f t="shared" si="741"/>
        <v>0</v>
      </c>
      <c r="MI86" s="57">
        <f t="shared" si="742"/>
        <v>0</v>
      </c>
      <c r="MJ86" s="61">
        <f t="shared" si="743"/>
        <v>3.1200000000000019</v>
      </c>
      <c r="MK86" s="57" t="e">
        <f t="shared" si="583"/>
        <v>#N/A</v>
      </c>
      <c r="ML86" s="57" t="e">
        <f t="shared" si="794"/>
        <v>#N/A</v>
      </c>
      <c r="MM86" s="57" t="e">
        <f t="shared" si="795"/>
        <v>#N/A</v>
      </c>
      <c r="MN86" s="57" t="e">
        <f t="shared" si="796"/>
        <v>#N/A</v>
      </c>
      <c r="MO86" s="57" t="e">
        <f t="shared" si="797"/>
        <v>#N/A</v>
      </c>
      <c r="MP86" s="57" t="e">
        <f t="shared" si="798"/>
        <v>#N/A</v>
      </c>
      <c r="MQ86" s="57" t="e">
        <f t="shared" si="799"/>
        <v>#N/A</v>
      </c>
      <c r="MR86" s="57" t="e">
        <f t="shared" si="800"/>
        <v>#N/A</v>
      </c>
      <c r="MS86" s="57" t="e">
        <f t="shared" si="801"/>
        <v>#N/A</v>
      </c>
      <c r="MT86" s="57" t="e">
        <f t="shared" si="802"/>
        <v>#N/A</v>
      </c>
      <c r="MU86" s="57" t="e">
        <f t="shared" si="803"/>
        <v>#N/A</v>
      </c>
      <c r="MV86" s="57" t="e">
        <f t="shared" si="804"/>
        <v>#N/A</v>
      </c>
      <c r="MW86" s="57" t="e">
        <f t="shared" si="805"/>
        <v>#N/A</v>
      </c>
      <c r="MX86" s="57" t="e">
        <f t="shared" si="806"/>
        <v>#N/A</v>
      </c>
      <c r="MY86" s="57" t="e">
        <f t="shared" si="807"/>
        <v>#N/A</v>
      </c>
      <c r="MZ86" s="57" t="e">
        <f t="shared" si="808"/>
        <v>#N/A</v>
      </c>
      <c r="NA86" s="57" t="e">
        <f t="shared" si="809"/>
        <v>#N/A</v>
      </c>
      <c r="NB86" s="57" t="e">
        <f t="shared" si="810"/>
        <v>#N/A</v>
      </c>
      <c r="NC86" s="57" t="e">
        <f t="shared" si="811"/>
        <v>#N/A</v>
      </c>
      <c r="ND86" s="57" t="e">
        <f t="shared" si="812"/>
        <v>#N/A</v>
      </c>
      <c r="NE86" s="57" t="e">
        <f t="shared" si="813"/>
        <v>#N/A</v>
      </c>
      <c r="NF86" s="61">
        <f t="shared" si="744"/>
        <v>3.1200000000000019</v>
      </c>
      <c r="NG86" s="256">
        <f>IF(OY85=0,MIN('Drive Train'!$F$35-FQ85*$C$19*'Drive Train'!$F$39,NG85+$C$39)-$C$7,IF(LO85-1&lt;=0,0,IF($C$37=Motors!$C$30,MAX(MAX(NG$8:NG85)*-1,NG85-$C$39),MAX(0,MAX(NG$8:NG85)*-1,NG85-$C$39))))</f>
        <v>0</v>
      </c>
      <c r="NH86" s="256">
        <f>IF(OZ85=0,MIN('Drive Train'!$F$35-FR85*$C$19*'Drive Train'!$F$39,NH85+$C$39)-$C$7,IF(LP85-1&lt;=0,0,IF($C$37=Motors!$C$30,MAX(MAX(NH$8:NH85)*-1,NH85-$C$39),MAX(0,MAX(NH$8:NH85)*-1,NH85-$C$39))))</f>
        <v>0</v>
      </c>
      <c r="NI86" s="256">
        <f>IF(PA85=0,MIN('Drive Train'!$F$35-FS85*$C$19*'Drive Train'!$F$39,NI85+$C$39)-$C$7,IF(LQ85-1&lt;=0,0,IF($C$37=Motors!$C$30,MAX(MAX(NI$8:NI85)*-1,NI85-$C$39),MAX(0,MAX(NI$8:NI85)*-1,NI85-$C$39))))</f>
        <v>0</v>
      </c>
      <c r="NJ86" s="256">
        <f>IF(PB85=0,MIN('Drive Train'!$F$35-FT85*$C$19*'Drive Train'!$F$39,NJ85+$C$39)-$C$7,IF(LR85-1&lt;=0,0,IF($C$37=Motors!$C$30,MAX(MAX(NJ$8:NJ85)*-1,NJ85-$C$39),MAX(0,MAX(NJ$8:NJ85)*-1,NJ85-$C$39))))</f>
        <v>0</v>
      </c>
      <c r="NK86" s="256">
        <f>IF(PC85=0,MIN('Drive Train'!$F$35-FU85*$C$19*'Drive Train'!$F$39,NK85+$C$39)-$C$7,IF(LS85-1&lt;=0,0,IF($C$37=Motors!$C$30,MAX(MAX(NK$8:NK85)*-1,NK85-$C$39),MAX(0,MAX(NK$8:NK85)*-1,NK85-$C$39))))</f>
        <v>0</v>
      </c>
      <c r="NL86" s="256">
        <f>IF(PD85=0,MIN('Drive Train'!$F$35-FV85*$C$19*'Drive Train'!$F$39,NL85+$C$39)-$C$7,IF(LT85-1&lt;=0,0,IF($C$37=Motors!$C$30,MAX(MAX(NL$8:NL85)*-1,NL85-$C$39),MAX(0,MAX(NL$8:NL85)*-1,NL85-$C$39))))</f>
        <v>0</v>
      </c>
      <c r="NM86" s="256">
        <f>IF(PE85=0,MIN('Drive Train'!$F$35-FW85*$C$19*'Drive Train'!$F$39,NM85+$C$39)-$C$7,IF(LU85-1&lt;=0,0,IF($C$37=Motors!$C$30,MAX(MAX(NM$8:NM85)*-1,NM85-$C$39),MAX(0,MAX(NM$8:NM85)*-1,NM85-$C$39))))</f>
        <v>0</v>
      </c>
      <c r="NN86" s="256">
        <f>IF(PF85=0,MIN('Drive Train'!$F$35-FX85*$C$19*'Drive Train'!$F$39,NN85+$C$39)-$C$7,IF(LV85-1&lt;=0,0,IF($C$37=Motors!$C$30,MAX(MAX(NN$8:NN85)*-1,NN85-$C$39),MAX(0,MAX(NN$8:NN85)*-1,NN85-$C$39))))</f>
        <v>0</v>
      </c>
      <c r="NO86" s="256">
        <f>IF(PG85=0,MIN('Drive Train'!$F$35-FY85*$C$19*'Drive Train'!$F$39,NO85+$C$39)-$C$7,IF(LW85-1&lt;=0,0,IF($C$37=Motors!$C$30,MAX(MAX(NO$8:NO85)*-1,NO85-$C$39),MAX(0,MAX(NO$8:NO85)*-1,NO85-$C$39))))</f>
        <v>0</v>
      </c>
      <c r="NP86" s="256">
        <f>IF(PH85=0,MIN('Drive Train'!$F$35-FZ85*$C$19*'Drive Train'!$F$39,NP85+$C$39)-$C$7,IF(LX85-1&lt;=0,0,IF($C$37=Motors!$C$30,MAX(MAX(NP$8:NP85)*-1,NP85-$C$39),MAX(0,MAX(NP$8:NP85)*-1,NP85-$C$39))))</f>
        <v>0</v>
      </c>
      <c r="NQ86" s="256">
        <f>IF(PI85=0,MIN('Drive Train'!$F$35-GA85*$C$19*'Drive Train'!$F$39,NQ85+$C$39)-$C$7,IF(LY85-1&lt;=0,0,IF($C$37=Motors!$C$30,MAX(MAX(NQ$8:NQ85)*-1,NQ85-$C$39),MAX(0,MAX(NQ$8:NQ85)*-1,NQ85-$C$39))))</f>
        <v>0</v>
      </c>
      <c r="NR86" s="256">
        <f>IF(PJ85=0,MIN('Drive Train'!$F$35-GB85*$C$19*'Drive Train'!$F$39,NR85+$C$39)-$C$7,IF(LZ85-1&lt;=0,0,IF($C$37=Motors!$C$30,MAX(MAX(NR$8:NR85)*-1,NR85-$C$39),MAX(0,MAX(NR$8:NR85)*-1,NR85-$C$39))))</f>
        <v>0</v>
      </c>
      <c r="NS86" s="256">
        <f>IF(PK85=0,MIN('Drive Train'!$F$35-GC85*$C$19*'Drive Train'!$F$39,NS85+$C$39)-$C$7,IF(MA85-1&lt;=0,0,IF($C$37=Motors!$C$30,MAX(MAX(NS$8:NS85)*-1,NS85-$C$39),MAX(0,MAX(NS$8:NS85)*-1,NS85-$C$39))))</f>
        <v>0</v>
      </c>
      <c r="NT86" s="256">
        <f>IF(PL85=0,MIN('Drive Train'!$F$35-GD85*$C$19*'Drive Train'!$F$39,NT85+$C$39)-$C$7,IF(MB85-1&lt;=0,0,IF($C$37=Motors!$C$30,MAX(MAX(NT$8:NT85)*-1,NT85-$C$39),MAX(0,MAX(NT$8:NT85)*-1,NT85-$C$39))))</f>
        <v>0</v>
      </c>
      <c r="NU86" s="256">
        <f>IF(PM85=0,MIN('Drive Train'!$F$35-GE85*$C$19*'Drive Train'!$F$39,NU85+$C$39)-$C$7,IF(MC85-1&lt;=0,0,IF($C$37=Motors!$C$30,MAX(MAX(NU$8:NU85)*-1,NU85-$C$39),MAX(0,MAX(NU$8:NU85)*-1,NU85-$C$39))))</f>
        <v>0</v>
      </c>
      <c r="NV86" s="256">
        <f>IF(PN85=0,MIN('Drive Train'!$F$35-GF85*$C$19*'Drive Train'!$F$39,NV85+$C$39)-$C$7,IF(MD85-1&lt;=0,0,IF($C$37=Motors!$C$30,MAX(MAX(NV$8:NV85)*-1,NV85-$C$39),MAX(0,MAX(NV$8:NV85)*-1,NV85-$C$39))))</f>
        <v>0</v>
      </c>
      <c r="NW86" s="256">
        <f>IF(PO85=0,MIN('Drive Train'!$F$35-GG85*$C$19*'Drive Train'!$F$39,NW85+$C$39)-$C$7,IF(ME85-1&lt;=0,0,IF($C$37=Motors!$C$30,MAX(MAX(NW$8:NW85)*-1,NW85-$C$39),MAX(0,MAX(NW$8:NW85)*-1,NW85-$C$39))))</f>
        <v>0</v>
      </c>
      <c r="NX86" s="256">
        <f>IF(PP85=0,MIN('Drive Train'!$F$35-GH85*$C$19*'Drive Train'!$F$39,NX85+$C$39)-$C$7,IF(MF85-1&lt;=0,0,IF($C$37=Motors!$C$30,MAX(MAX(NX$8:NX85)*-1,NX85-$C$39),MAX(0,MAX(NX$8:NX85)*-1,NX85-$C$39))))</f>
        <v>0</v>
      </c>
      <c r="NY86" s="256">
        <f>IF(PQ85=0,MIN('Drive Train'!$F$35-GI85*$C$19*'Drive Train'!$F$39,NY85+$C$39)-$C$7,IF(MG85-1&lt;=0,0,IF($C$37=Motors!$C$30,MAX(MAX(NY$8:NY85)*-1,NY85-$C$39),MAX(0,MAX(NY$8:NY85)*-1,NY85-$C$39))))</f>
        <v>0</v>
      </c>
      <c r="NZ86" s="256">
        <f>IF(PR85=0,MIN('Drive Train'!$F$35-GJ85*$C$19*'Drive Train'!$F$39,NZ85+$C$39)-$C$7,IF(MH85-1&lt;=0,0,IF($C$37=Motors!$C$30,MAX(MAX(NZ$8:NZ85)*-1,NZ85-$C$39),MAX(0,MAX(NZ$8:NZ85)*-1,NZ85-$C$39))))</f>
        <v>0</v>
      </c>
      <c r="OA86" s="256">
        <f>IF(PS85=0,MIN('Drive Train'!$F$35-GK85*$C$19*'Drive Train'!$F$39,OA85+$C$39)-$C$7,IF(MI85-1&lt;=0,0,IF($C$37=Motors!$C$30,MAX(MAX(OA$8:OA85)*-1,OA85-$C$39),MAX(0,MAX(OA$8:OA85)*-1,OA85-$C$39))))</f>
        <v>0</v>
      </c>
      <c r="OB86" s="61">
        <f t="shared" si="745"/>
        <v>3.1200000000000019</v>
      </c>
      <c r="OC86" s="256">
        <f>'Drive Train'!$F$35-(FQ86*$C$13)*$C$19*'Drive Train'!$F$39</f>
        <v>12.4</v>
      </c>
      <c r="OD86" s="256">
        <f>'Drive Train'!$F$35-(FR86*$C$13)*$C$19*'Drive Train'!$F$39</f>
        <v>12.23503</v>
      </c>
      <c r="OE86" s="256">
        <f>'Drive Train'!$F$35-(FS86*$C$13)*$C$19*'Drive Train'!$F$39</f>
        <v>12.23503</v>
      </c>
      <c r="OF86" s="256">
        <f>'Drive Train'!$F$35-(FT86*$C$13)*$C$19*'Drive Train'!$F$39</f>
        <v>12.23503</v>
      </c>
      <c r="OG86" s="256">
        <f>'Drive Train'!$F$35-(FU86*$C$13)*$C$19*'Drive Train'!$F$39</f>
        <v>12.23503</v>
      </c>
      <c r="OH86" s="256">
        <f>'Drive Train'!$F$35-(FV86*$C$13)*$C$19*'Drive Train'!$F$39</f>
        <v>12.23503</v>
      </c>
      <c r="OI86" s="256">
        <f>'Drive Train'!$F$35-(FW86*$C$13)*$C$19*'Drive Train'!$F$39</f>
        <v>12.4</v>
      </c>
      <c r="OJ86" s="256">
        <f>'Drive Train'!$F$35-(FX86*$C$13)*$C$19*'Drive Train'!$F$39</f>
        <v>12.4</v>
      </c>
      <c r="OK86" s="256">
        <f>'Drive Train'!$F$35-(FY86*$C$13)*$C$19*'Drive Train'!$F$39</f>
        <v>12.4</v>
      </c>
      <c r="OL86" s="256">
        <f>'Drive Train'!$F$35-(FZ86*$C$13)*$C$19*'Drive Train'!$F$39</f>
        <v>12.4</v>
      </c>
      <c r="OM86" s="256">
        <f>'Drive Train'!$F$35-(GA86*$C$13)*$C$19*'Drive Train'!$F$39</f>
        <v>12.4</v>
      </c>
      <c r="ON86" s="256">
        <f>'Drive Train'!$F$35-(GB86*$C$13)*$C$19*'Drive Train'!$F$39</f>
        <v>12.23503</v>
      </c>
      <c r="OO86" s="256">
        <f>'Drive Train'!$F$35-(GC86*$C$13)*$C$19*'Drive Train'!$F$39</f>
        <v>12.23503</v>
      </c>
      <c r="OP86" s="256">
        <f>'Drive Train'!$F$35-(GD86*$C$13)*$C$19*'Drive Train'!$F$39</f>
        <v>12.4</v>
      </c>
      <c r="OQ86" s="256">
        <f>'Drive Train'!$F$35-(GE86*$C$13)*$C$19*'Drive Train'!$F$39</f>
        <v>12.4</v>
      </c>
      <c r="OR86" s="256">
        <f>'Drive Train'!$F$35-(GF86*$C$13)*$C$19*'Drive Train'!$F$39</f>
        <v>12.4</v>
      </c>
      <c r="OS86" s="256">
        <f>'Drive Train'!$F$35-(GG86*$C$13)*$C$19*'Drive Train'!$F$39</f>
        <v>12.4</v>
      </c>
      <c r="OT86" s="256">
        <f>'Drive Train'!$F$35-(GH86*$C$13)*$C$19*'Drive Train'!$F$39</f>
        <v>12.4</v>
      </c>
      <c r="OU86" s="256">
        <f>'Drive Train'!$F$35-(GI86*$C$13)*$C$19*'Drive Train'!$F$39</f>
        <v>12.4</v>
      </c>
      <c r="OV86" s="256">
        <f>'Drive Train'!$F$35-(GJ86*$C$13)*$C$19*'Drive Train'!$F$39</f>
        <v>12.4</v>
      </c>
      <c r="OW86" s="256">
        <f>'Drive Train'!$F$35-(GK86*$C$13)*$C$19*'Drive Train'!$F$39</f>
        <v>12.4</v>
      </c>
      <c r="OX86" s="61">
        <f t="shared" si="746"/>
        <v>3.1200000000000019</v>
      </c>
      <c r="OY86" s="1">
        <f>IF(PU86&gt;='Drive Train'!$F$29,1,0)</f>
        <v>1</v>
      </c>
      <c r="OZ86" s="1">
        <f>IF(PV86&gt;='Drive Train'!$F$29,1,0)</f>
        <v>1</v>
      </c>
      <c r="PA86" s="1">
        <f>IF(PW86&gt;='Drive Train'!$F$29,1,0)</f>
        <v>1</v>
      </c>
      <c r="PB86" s="1">
        <f>IF(PX86&gt;='Drive Train'!$F$29,1,0)</f>
        <v>1</v>
      </c>
      <c r="PC86" s="1">
        <f>IF(PY86&gt;='Drive Train'!$F$29,1,0)</f>
        <v>1</v>
      </c>
      <c r="PD86" s="1">
        <f>IF(PZ86&gt;='Drive Train'!$F$29,1,0)</f>
        <v>1</v>
      </c>
      <c r="PE86" s="1">
        <f>IF(QA86&gt;='Drive Train'!$F$29,1,0)</f>
        <v>1</v>
      </c>
      <c r="PF86" s="1">
        <f>IF(QB86&gt;='Drive Train'!$F$29,1,0)</f>
        <v>1</v>
      </c>
      <c r="PG86" s="1">
        <f>IF(QC86&gt;='Drive Train'!$F$29,1,0)</f>
        <v>1</v>
      </c>
      <c r="PH86" s="1">
        <f>IF(QD86&gt;='Drive Train'!$F$29,1,0)</f>
        <v>1</v>
      </c>
      <c r="PI86" s="1">
        <f>IF(QE86&gt;='Drive Train'!$F$29,1,0)</f>
        <v>1</v>
      </c>
      <c r="PJ86" s="1">
        <f>IF(QF86&gt;='Drive Train'!$F$29,1,0)</f>
        <v>1</v>
      </c>
      <c r="PK86" s="1">
        <f>IF(QG86&gt;='Drive Train'!$F$29,1,0)</f>
        <v>1</v>
      </c>
      <c r="PL86" s="1">
        <f>IF(QH86&gt;='Drive Train'!$F$29,1,0)</f>
        <v>1</v>
      </c>
      <c r="PM86" s="1">
        <f>IF(QI86&gt;='Drive Train'!$F$29,1,0)</f>
        <v>1</v>
      </c>
      <c r="PN86" s="1">
        <f>IF(QJ86&gt;='Drive Train'!$F$29,1,0)</f>
        <v>1</v>
      </c>
      <c r="PO86" s="1">
        <f>IF(QK86&gt;='Drive Train'!$F$29,1,0)</f>
        <v>1</v>
      </c>
      <c r="PP86" s="1">
        <f>IF(QL86&gt;='Drive Train'!$F$29,1,0)</f>
        <v>1</v>
      </c>
      <c r="PQ86" s="1">
        <f>IF(QM86&gt;='Drive Train'!$F$29,1,0)</f>
        <v>1</v>
      </c>
      <c r="PR86" s="1">
        <f>IF(QN86&gt;='Drive Train'!$F$29,1,0)</f>
        <v>1</v>
      </c>
      <c r="PS86" s="1">
        <f>IF(QO86&gt;='Drive Train'!$F$29,1,0)</f>
        <v>1</v>
      </c>
      <c r="PT86" s="253">
        <f t="shared" si="747"/>
        <v>3.1200000000000019</v>
      </c>
      <c r="PU86" s="57">
        <f t="shared" si="748"/>
        <v>21.503653617944718</v>
      </c>
      <c r="PV86" s="57">
        <f t="shared" si="749"/>
        <v>32.200209894410868</v>
      </c>
      <c r="PW86" s="57">
        <f t="shared" si="750"/>
        <v>35.160486582647792</v>
      </c>
      <c r="PX86" s="57">
        <f t="shared" si="751"/>
        <v>34.579003576652454</v>
      </c>
      <c r="PY86" s="57">
        <f t="shared" si="752"/>
        <v>31.520725244481248</v>
      </c>
      <c r="PZ86" s="57">
        <f t="shared" si="753"/>
        <v>27.065904906790777</v>
      </c>
      <c r="QA86" s="57">
        <f t="shared" si="754"/>
        <v>23.766792718489118</v>
      </c>
      <c r="QB86" s="57">
        <f t="shared" si="755"/>
        <v>21.24285190115814</v>
      </c>
      <c r="QC86" s="57">
        <f t="shared" si="756"/>
        <v>19.808555857554829</v>
      </c>
      <c r="QD86" s="57">
        <f t="shared" si="757"/>
        <v>18.746947025028113</v>
      </c>
      <c r="QE86" s="57">
        <f t="shared" si="758"/>
        <v>17.929325619771099</v>
      </c>
      <c r="QF86" s="57">
        <f t="shared" si="759"/>
        <v>22.976911761425313</v>
      </c>
      <c r="QG86" s="57">
        <f t="shared" si="760"/>
        <v>22.46040463838543</v>
      </c>
      <c r="QH86" s="57">
        <f t="shared" si="761"/>
        <v>21.849684815549576</v>
      </c>
      <c r="QI86" s="57">
        <f t="shared" si="762"/>
        <v>21.682599047130982</v>
      </c>
      <c r="QJ86" s="57">
        <f t="shared" si="763"/>
        <v>21.357110719625187</v>
      </c>
      <c r="QK86" s="57">
        <f t="shared" si="764"/>
        <v>21.797681488191348</v>
      </c>
      <c r="QL86" s="57">
        <f t="shared" si="765"/>
        <v>21.60815940220062</v>
      </c>
      <c r="QM86" s="57">
        <f t="shared" si="766"/>
        <v>21.794853544062796</v>
      </c>
      <c r="QN86" s="57">
        <f t="shared" si="767"/>
        <v>21.444570787492751</v>
      </c>
      <c r="QO86" s="57">
        <f t="shared" si="768"/>
        <v>21.450297293645665</v>
      </c>
      <c r="QP86" s="61">
        <f t="shared" si="769"/>
        <v>3.1200000000000019</v>
      </c>
      <c r="QQ86" s="57">
        <f t="shared" si="584"/>
        <v>0</v>
      </c>
      <c r="QR86" s="57">
        <f t="shared" si="585"/>
        <v>3.4695548865589357E-2</v>
      </c>
      <c r="QS86" s="57">
        <f t="shared" si="586"/>
        <v>3.4695548865589357E-2</v>
      </c>
      <c r="QT86" s="57">
        <f t="shared" si="587"/>
        <v>3.4695548865589357E-2</v>
      </c>
      <c r="QU86" s="57">
        <f t="shared" si="588"/>
        <v>3.4695548865589357E-2</v>
      </c>
      <c r="QV86" s="57">
        <f t="shared" si="589"/>
        <v>3.4695548865589357E-2</v>
      </c>
      <c r="QW86" s="57">
        <f t="shared" si="590"/>
        <v>0</v>
      </c>
      <c r="QX86" s="57">
        <f t="shared" si="591"/>
        <v>0</v>
      </c>
      <c r="QY86" s="57">
        <f t="shared" si="592"/>
        <v>0</v>
      </c>
      <c r="QZ86" s="57">
        <f t="shared" si="593"/>
        <v>0</v>
      </c>
      <c r="RA86" s="57">
        <f t="shared" si="594"/>
        <v>0</v>
      </c>
      <c r="RB86" s="57">
        <f t="shared" si="595"/>
        <v>3.4695548865589357E-2</v>
      </c>
      <c r="RC86" s="57">
        <f t="shared" si="596"/>
        <v>3.4695548865589357E-2</v>
      </c>
      <c r="RD86" s="57">
        <f t="shared" si="597"/>
        <v>0</v>
      </c>
      <c r="RE86" s="57">
        <f t="shared" si="598"/>
        <v>0</v>
      </c>
      <c r="RF86" s="57">
        <f t="shared" si="599"/>
        <v>0</v>
      </c>
      <c r="RG86" s="57">
        <f t="shared" si="600"/>
        <v>0</v>
      </c>
      <c r="RH86" s="57">
        <f t="shared" si="601"/>
        <v>0</v>
      </c>
      <c r="RI86" s="57">
        <f t="shared" si="602"/>
        <v>0</v>
      </c>
      <c r="RJ86" s="57">
        <f t="shared" si="603"/>
        <v>0</v>
      </c>
      <c r="RK86" s="57">
        <f t="shared" si="604"/>
        <v>0</v>
      </c>
      <c r="RL86" s="61">
        <f t="shared" si="770"/>
        <v>3.1200000000000019</v>
      </c>
      <c r="RM86" s="2">
        <f>IF(AND(LO86&gt;=LO$6*'Drive Train'!$AA$52,LO86&lt;=LO$6*'Drive Train'!$AA$53,KS86=0,JW86=0,EU86&gt;0),$C$17,0)</f>
        <v>0</v>
      </c>
      <c r="RN86" s="2">
        <f>IF(AND(LP86&gt;=LP$6*'Drive Train'!$AA$52,LP86&lt;=LP$6*'Drive Train'!$AA$53,KT86=0,JX86=0,EV86&gt;0),$C$17,0)</f>
        <v>0</v>
      </c>
      <c r="RO86" s="2">
        <f>IF(AND(LQ86&gt;=LQ$6*'Drive Train'!$AA$52,LQ86&lt;=LQ$6*'Drive Train'!$AA$53,KU86=0,JY86=0,EW86&gt;0),$C$17,0)</f>
        <v>0</v>
      </c>
      <c r="RP86" s="2">
        <f>IF(AND(LR86&gt;=LR$6*'Drive Train'!$AA$52,LR86&lt;=LR$6*'Drive Train'!$AA$53,KV86=0,JZ86=0,EX86&gt;0),$C$17,0)</f>
        <v>0</v>
      </c>
      <c r="RQ86" s="2">
        <f>IF(AND(LS86&gt;=LS$6*'Drive Train'!$AA$52,LS86&lt;=LS$6*'Drive Train'!$AA$53,KW86=0,KA86=0,EY86&gt;0),$C$17,0)</f>
        <v>0</v>
      </c>
      <c r="RR86" s="2">
        <f>IF(AND(LT86&gt;=LT$6*'Drive Train'!$AA$52,LT86&lt;=LT$6*'Drive Train'!$AA$53,KX86=0,KB86=0,EZ86&gt;0),$C$17,0)</f>
        <v>0</v>
      </c>
      <c r="RS86" s="2">
        <f>IF(AND(LU86&gt;=LU$6*'Drive Train'!$AA$52,LU86&lt;=LU$6*'Drive Train'!$AA$53,KY86=0,KC86=0,FA86&gt;0),$C$17,0)</f>
        <v>0</v>
      </c>
      <c r="RT86" s="2">
        <f>IF(AND(LV86&gt;=LV$6*'Drive Train'!$AA$52,LV86&lt;=LV$6*'Drive Train'!$AA$53,KZ86=0,KD86=0,FB86&gt;0),$C$17,0)</f>
        <v>0</v>
      </c>
      <c r="RU86" s="2">
        <f>IF(AND(LW86&gt;=LW$6*'Drive Train'!$AA$52,LW86&lt;=LW$6*'Drive Train'!$AA$53,LA86=0,KE86=0,FC86&gt;0),$C$17,0)</f>
        <v>0</v>
      </c>
      <c r="RV86" s="2">
        <f>IF(AND(LX86&gt;=LX$6*'Drive Train'!$AA$52,LX86&lt;=LX$6*'Drive Train'!$AA$53,LB86=0,KF86=0,FD86&gt;0),$C$17,0)</f>
        <v>0</v>
      </c>
      <c r="RW86" s="2">
        <f>IF(AND(LY86&gt;=LY$6*'Drive Train'!$AA$52,LY86&lt;=LY$6*'Drive Train'!$AA$53,LC86=0,KG86=0,FE86&gt;0),$C$17,0)</f>
        <v>0</v>
      </c>
      <c r="RX86" s="2">
        <f>IF(AND(LZ86&gt;=LZ$6*'Drive Train'!$AA$52,LZ86&lt;=LZ$6*'Drive Train'!$AA$53,LD86=0,KH86=0,FF86&gt;0),$C$17,0)</f>
        <v>0</v>
      </c>
      <c r="RY86" s="2">
        <f>IF(AND(MA86&gt;=MA$6*'Drive Train'!$AA$52,MA86&lt;=MA$6*'Drive Train'!$AA$53,LE86=0,KI86=0,FG86&gt;0),$C$17,0)</f>
        <v>0</v>
      </c>
      <c r="RZ86" s="2">
        <f>IF(AND(MB86&gt;=MB$6*'Drive Train'!$AA$52,MB86&lt;=MB$6*'Drive Train'!$AA$53,LF86=0,KJ86=0,FH86&gt;0),$C$17,0)</f>
        <v>0</v>
      </c>
      <c r="SA86" s="2">
        <f>IF(AND(MC86&gt;=MC$6*'Drive Train'!$AA$52,MC86&lt;=MC$6*'Drive Train'!$AA$53,LG86=0,KK86=0,FI86&gt;0),$C$17,0)</f>
        <v>0</v>
      </c>
      <c r="SB86" s="2">
        <f>IF(AND(MD86&gt;=MD$6*'Drive Train'!$AA$52,MD86&lt;=MD$6*'Drive Train'!$AA$53,LH86=0,KL86=0,FJ86&gt;0),$C$17,0)</f>
        <v>0</v>
      </c>
      <c r="SC86" s="2">
        <f>IF(AND(ME86&gt;=ME$6*'Drive Train'!$AA$52,ME86&lt;=ME$6*'Drive Train'!$AA$53,LI86=0,KM86=0,FK86&gt;0),$C$17,0)</f>
        <v>0</v>
      </c>
      <c r="SD86" s="2">
        <f>IF(AND(MF86&gt;=MF$6*'Drive Train'!$AA$52,MF86&lt;=MF$6*'Drive Train'!$AA$53,LJ86=0,KN86=0,FL86&gt;0),$C$17,0)</f>
        <v>0</v>
      </c>
      <c r="SE86" s="2">
        <f>IF(AND(MG86&gt;=MG$6*'Drive Train'!$AA$52,MG86&lt;=MG$6*'Drive Train'!$AA$53,LK86=0,KO86=0,FM86&gt;0),$C$17,0)</f>
        <v>0</v>
      </c>
      <c r="SF86" s="2">
        <f>IF(AND(MH86&gt;=MH$6*'Drive Train'!$AA$52,MH86&lt;=MH$6*'Drive Train'!$AA$53,LL86=0,KP86=0,FN86&gt;0),$C$17,0)</f>
        <v>0</v>
      </c>
      <c r="SG86" s="2">
        <f>IF(AND(MI86&gt;=MI$6*'Drive Train'!$AA$52,MI86&lt;=MI$6*'Drive Train'!$AA$53,LM86=0,KQ86=0,FO86&gt;0),$C$17,0)</f>
        <v>0</v>
      </c>
      <c r="SH86" s="61">
        <f t="shared" si="771"/>
        <v>3.1200000000000019</v>
      </c>
      <c r="SI86" s="2">
        <f>IF(AND(EU86&lt;0,KS86=0,LO86&gt;=LO$6*'Drive Train'!$AA$52,LO86&lt;=LO$6*'Drive Train'!$AA$53,OY86=1,JW86=0),$C$17,0)</f>
        <v>0</v>
      </c>
      <c r="SJ86" s="2">
        <f>IF(AND(EV86&lt;0,KT86=0,LP86&gt;=LP$6*'Drive Train'!$AA$52,LP86&lt;=LP$6*'Drive Train'!$AA$53,OZ86=1,JX86=0),$C$17,0)</f>
        <v>0.04</v>
      </c>
      <c r="SK86" s="2">
        <f>IF(AND(EW86&lt;0,KU86=0,LQ86&gt;=LQ$6*'Drive Train'!$AA$52,LQ86&lt;=LQ$6*'Drive Train'!$AA$53,PA86=1,JY86=0),$C$17,0)</f>
        <v>0.04</v>
      </c>
      <c r="SL86" s="2">
        <f>IF(AND(EX86&lt;0,KV86=0,LR86&gt;=LR$6*'Drive Train'!$AA$52,LR86&lt;=LR$6*'Drive Train'!$AA$53,PB86=1,JZ86=0),$C$17,0)</f>
        <v>0</v>
      </c>
      <c r="SM86" s="2">
        <f>IF(AND(EY86&lt;0,KW86=0,LS86&gt;=LS$6*'Drive Train'!$AA$52,LS86&lt;=LS$6*'Drive Train'!$AA$53,PC86=1,KA86=0),$C$17,0)</f>
        <v>0</v>
      </c>
      <c r="SN86" s="2">
        <f>IF(AND(EZ86&lt;0,KX86=0,LT86&gt;=LT$6*'Drive Train'!$AA$52,LT86&lt;=LT$6*'Drive Train'!$AA$53,PD86=1,KB86=0),$C$17,0)</f>
        <v>0</v>
      </c>
      <c r="SO86" s="2">
        <f>IF(AND(FA86&lt;0,KY86=0,LU86&gt;=LU$6*'Drive Train'!$AA$52,LU86&lt;=LU$6*'Drive Train'!$AA$53,PE86=1,KC86=0),$C$17,0)</f>
        <v>0</v>
      </c>
      <c r="SP86" s="2">
        <f>IF(AND(FB86&lt;0,KZ86=0,LV86&gt;=LV$6*'Drive Train'!$AA$52,LV86&lt;=LV$6*'Drive Train'!$AA$53,PF86=1,KD86=0),$C$17,0)</f>
        <v>0</v>
      </c>
      <c r="SQ86" s="2">
        <f>IF(AND(FC86&lt;0,LA86=0,LW86&gt;=LW$6*'Drive Train'!$AA$52,LW86&lt;=LW$6*'Drive Train'!$AA$53,PG86=1,KE86=0),$C$17,0)</f>
        <v>0</v>
      </c>
      <c r="SR86" s="2">
        <f>IF(AND(FD86&lt;0,LB86=0,LX86&gt;=LX$6*'Drive Train'!$AA$52,LX86&lt;=LX$6*'Drive Train'!$AA$53,PH86=1,KF86=0),$C$17,0)</f>
        <v>0</v>
      </c>
      <c r="SS86" s="2">
        <f>IF(AND(FE86&lt;0,LC86=0,LY86&gt;=LY$6*'Drive Train'!$AA$52,LY86&lt;=LY$6*'Drive Train'!$AA$53,PI86=1,KG86=0),$C$17,0)</f>
        <v>0</v>
      </c>
      <c r="ST86" s="2">
        <f>IF(AND(FF86&lt;0,LD86=0,LZ86&gt;=LZ$6*'Drive Train'!$AA$52,LZ86&lt;=LZ$6*'Drive Train'!$AA$53,PJ86=1,KH86=0),$C$17,0)</f>
        <v>0</v>
      </c>
      <c r="SU86" s="2">
        <f>IF(AND(FG86&lt;0,LE86=0,MA86&gt;=MA$6*'Drive Train'!$AA$52,MA86&lt;=MA$6*'Drive Train'!$AA$53,PK86=1,KI86=0),$C$17,0)</f>
        <v>0</v>
      </c>
      <c r="SV86" s="2">
        <f>IF(AND(FH86&lt;0,LF86=0,MB86&gt;=MB$6*'Drive Train'!$AA$52,MB86&lt;=MB$6*'Drive Train'!$AA$53,PL86=1,KJ86=0),$C$17,0)</f>
        <v>0</v>
      </c>
      <c r="SW86" s="2">
        <f>IF(AND(FI86&lt;0,LG86=0,MC86&gt;=MC$6*'Drive Train'!$AA$52,MC86&lt;=MC$6*'Drive Train'!$AA$53,PM86=1,KK86=0),$C$17,0)</f>
        <v>0</v>
      </c>
      <c r="SX86" s="2">
        <f>IF(AND(FJ86&lt;0,LH86=0,MD86&gt;=MD$6*'Drive Train'!$AA$52,MD86&lt;=MD$6*'Drive Train'!$AA$53,PN86=1,KL86=0),$C$17,0)</f>
        <v>0</v>
      </c>
      <c r="SY86" s="2">
        <f>IF(AND(FK86&lt;0,LI86=0,ME86&gt;=ME$6*'Drive Train'!$AA$52,ME86&lt;=ME$6*'Drive Train'!$AA$53,PO86=1,KM86=0),$C$17,0)</f>
        <v>0</v>
      </c>
      <c r="SZ86" s="2">
        <f>IF(AND(FL86&lt;0,LJ86=0,MF86&gt;=MF$6*'Drive Train'!$AA$52,MF86&lt;=MF$6*'Drive Train'!$AA$53,PP86=1,KN86=0),$C$17,0)</f>
        <v>0</v>
      </c>
      <c r="TA86" s="2">
        <f>IF(AND(FM86&lt;0,LK86=0,MG86&gt;=MG$6*'Drive Train'!$AA$52,MG86&lt;=MG$6*'Drive Train'!$AA$53,PQ86=1,KO86=0),$C$17,0)</f>
        <v>0</v>
      </c>
      <c r="TB86" s="2">
        <f>IF(AND(FN86&lt;0,LL86=0,MH86&gt;=MH$6*'Drive Train'!$AA$52,MH86&lt;=MH$6*'Drive Train'!$AA$53,PR86=1,KP86=0),$C$17,0)</f>
        <v>0</v>
      </c>
      <c r="TC86" s="2">
        <f>IF(AND(FO86&lt;0,LM86=0,MI86&gt;=MI$6*'Drive Train'!$AA$52,MI86&lt;=MI$6*'Drive Train'!$AA$53,PS86=1,KQ86=0),$C$17,0)</f>
        <v>0</v>
      </c>
      <c r="TD86" s="144">
        <f t="shared" si="772"/>
        <v>3.1200000000000019</v>
      </c>
    </row>
    <row r="87" spans="2:524" x14ac:dyDescent="0.2">
      <c r="B87" s="73"/>
      <c r="C87" s="3" t="s">
        <v>348</v>
      </c>
      <c r="E87" s="26">
        <f>E63</f>
        <v>1.2843846905890632</v>
      </c>
      <c r="F87" s="26">
        <f>(G78-$C$15)/$C$14*$C$12</f>
        <v>0.50132599236641218</v>
      </c>
      <c r="G87" s="26">
        <f t="shared" ref="G87:N87" si="820">(H78-$C$15)/$C$14*$C$12</f>
        <v>0.59331072519083972</v>
      </c>
      <c r="H87" s="26">
        <f t="shared" si="820"/>
        <v>0.68529545801526726</v>
      </c>
      <c r="I87" s="26">
        <f t="shared" si="820"/>
        <v>0.77728019083969468</v>
      </c>
      <c r="J87" s="26">
        <f t="shared" si="820"/>
        <v>0.86926492366412222</v>
      </c>
      <c r="K87" s="26">
        <f t="shared" si="820"/>
        <v>0.96124965648854965</v>
      </c>
      <c r="L87" s="26">
        <f t="shared" si="820"/>
        <v>1.0532343893129772</v>
      </c>
      <c r="M87" s="26">
        <f t="shared" si="820"/>
        <v>1.1452191221374046</v>
      </c>
      <c r="N87" s="26">
        <f t="shared" si="820"/>
        <v>1.2372038549618321</v>
      </c>
      <c r="O87" s="26">
        <f t="shared" ref="O87" si="821">(O78-$C$15)/$C$14*$C$12</f>
        <v>1.2372038549618321</v>
      </c>
      <c r="R87" s="63">
        <f t="shared" si="605"/>
        <v>3.1600000000000019</v>
      </c>
      <c r="S87" s="2">
        <f>NG87/'Drive Train'!$F$35</f>
        <v>0</v>
      </c>
      <c r="T87" s="2">
        <f>NH87/'Drive Train'!$F$35</f>
        <v>0</v>
      </c>
      <c r="U87" s="2">
        <f>NI87/'Drive Train'!$F$35</f>
        <v>0</v>
      </c>
      <c r="V87" s="2">
        <f>NJ87/'Drive Train'!$F$35</f>
        <v>0</v>
      </c>
      <c r="W87" s="2">
        <f>NK87/'Drive Train'!$F$35</f>
        <v>0</v>
      </c>
      <c r="X87" s="2">
        <f>NL87/'Drive Train'!$F$35</f>
        <v>0</v>
      </c>
      <c r="Y87" s="2">
        <f>NM87/'Drive Train'!$F$35</f>
        <v>0</v>
      </c>
      <c r="Z87" s="2">
        <f>NN87/'Drive Train'!$F$35</f>
        <v>0</v>
      </c>
      <c r="AA87" s="2">
        <f>NO87/'Drive Train'!$F$35</f>
        <v>0</v>
      </c>
      <c r="AB87" s="2">
        <f>NP87/'Drive Train'!$F$35</f>
        <v>0</v>
      </c>
      <c r="AC87" s="2">
        <f>NQ87/'Drive Train'!$F$35</f>
        <v>0</v>
      </c>
      <c r="AD87" s="2">
        <f>NR87/'Drive Train'!$F$35</f>
        <v>0</v>
      </c>
      <c r="AE87" s="2">
        <f>NS87/'Drive Train'!$F$35</f>
        <v>0</v>
      </c>
      <c r="AF87" s="2">
        <f>NT87/'Drive Train'!$F$35</f>
        <v>0</v>
      </c>
      <c r="AG87" s="2">
        <f>NU87/'Drive Train'!$F$35</f>
        <v>0</v>
      </c>
      <c r="AH87" s="2">
        <f>NV87/'Drive Train'!$F$35</f>
        <v>0</v>
      </c>
      <c r="AI87" s="2">
        <f>NW87/'Drive Train'!$F$35</f>
        <v>0</v>
      </c>
      <c r="AJ87" s="2">
        <f>NX87/'Drive Train'!$F$35</f>
        <v>0</v>
      </c>
      <c r="AK87" s="2">
        <f>NY87/'Drive Train'!$F$35</f>
        <v>0</v>
      </c>
      <c r="AL87" s="2">
        <f>NZ87/'Drive Train'!$F$35</f>
        <v>0</v>
      </c>
      <c r="AM87" s="2">
        <f>OA87/'Drive Train'!$F$35</f>
        <v>0</v>
      </c>
      <c r="AN87" s="61">
        <f t="shared" si="606"/>
        <v>3.1600000000000019</v>
      </c>
      <c r="AO87" s="46">
        <f>LO87*12*60/(PI() * 'Drive Train'!$F$15)/S$6*ABS(S87)</f>
        <v>0</v>
      </c>
      <c r="AP87" s="46">
        <f>LP87*12*60/(PI() * 'Drive Train'!$F$15)/T$6*ABS(T87)</f>
        <v>0</v>
      </c>
      <c r="AQ87" s="46">
        <f>LQ87*12*60/(PI() * 'Drive Train'!$F$15)/U$6*ABS(U87)</f>
        <v>0</v>
      </c>
      <c r="AR87" s="46">
        <f>LR87*12*60/(PI() * 'Drive Train'!$F$15)/V$6*ABS(V87)</f>
        <v>0</v>
      </c>
      <c r="AS87" s="46">
        <f>LS87*12*60/(PI() * 'Drive Train'!$F$15)/W$6*ABS(W87)</f>
        <v>0</v>
      </c>
      <c r="AT87" s="46">
        <f>LT87*12*60/(PI() * 'Drive Train'!$F$15)/X$6*ABS(X87)</f>
        <v>0</v>
      </c>
      <c r="AU87" s="46">
        <f>LU87*12*60/(PI() * 'Drive Train'!$F$15)/Y$6*ABS(Y87)</f>
        <v>0</v>
      </c>
      <c r="AV87" s="46">
        <f>LV87*12*60/(PI() * 'Drive Train'!$F$15)/Z$6*ABS(Z87)</f>
        <v>0</v>
      </c>
      <c r="AW87" s="46">
        <f>LW87*12*60/(PI() * 'Drive Train'!$F$15)/AA$6*ABS(AA87)</f>
        <v>0</v>
      </c>
      <c r="AX87" s="46">
        <f>LX87*12*60/(PI() * 'Drive Train'!$F$15)/AB$6*ABS(AB87)</f>
        <v>0</v>
      </c>
      <c r="AY87" s="46">
        <f>LY87*12*60/(PI() * 'Drive Train'!$F$15)/AC$6*ABS(AC87)</f>
        <v>0</v>
      </c>
      <c r="AZ87" s="46">
        <f>LZ87*12*60/(PI() * 'Drive Train'!$F$15)/AD$6*ABS(AD87)</f>
        <v>0</v>
      </c>
      <c r="BA87" s="46">
        <f>MA87*12*60/(PI() * 'Drive Train'!$F$15)/AE$6*ABS(AE87)</f>
        <v>0</v>
      </c>
      <c r="BB87" s="46">
        <f>MB87*12*60/(PI() * 'Drive Train'!$F$15)/AF$6*ABS(AF87)</f>
        <v>0</v>
      </c>
      <c r="BC87" s="46">
        <f>MC87*12*60/(PI() * 'Drive Train'!$F$15)/AG$6*ABS(AG87)</f>
        <v>0</v>
      </c>
      <c r="BD87" s="46">
        <f>MD87*12*60/(PI() * 'Drive Train'!$F$15)/AH$6*ABS(AH87)</f>
        <v>0</v>
      </c>
      <c r="BE87" s="46">
        <f>ME87*12*60/(PI() * 'Drive Train'!$F$15)/AI$6*ABS(AI87)</f>
        <v>0</v>
      </c>
      <c r="BF87" s="46">
        <f>MF87*12*60/(PI() * 'Drive Train'!$F$15)/AJ$6*ABS(AJ87)</f>
        <v>0</v>
      </c>
      <c r="BG87" s="46">
        <f>MG87*12*60/(PI() * 'Drive Train'!$F$15)/AK$6*ABS(AK87)</f>
        <v>0</v>
      </c>
      <c r="BH87" s="46">
        <f>MH87*12*60/(PI() * 'Drive Train'!$F$15)/AL$6*ABS(AL87)</f>
        <v>0</v>
      </c>
      <c r="BI87" s="46">
        <f>MI87*12*60/(PI() * 'Drive Train'!$F$15)/AM$6*ABS(AM87)</f>
        <v>0</v>
      </c>
      <c r="BJ87" s="61">
        <f t="shared" si="538"/>
        <v>3.1600000000000019</v>
      </c>
      <c r="BK87" s="2">
        <f>IF(OR(KS86=1,AND($C$37=Motors!$C$32,OY86=1)),0,IF(NG87=0,-(CG86+$C$15)/($C$14-$C$15)*$C$12,($C$11*S87-AO87)/($C$11*S87)*$C$12*S87))</f>
        <v>0</v>
      </c>
      <c r="BL87" s="2">
        <f>IF(OR(KT86=1,AND($C$37=Motors!$C$32,OZ86=1)),0,IF(NH87=0,-(CH86+$C$15)/($C$14-$C$15)*$C$12,($C$11*T87-AP87)/($C$11*T87)*$C$12*T87))</f>
        <v>0</v>
      </c>
      <c r="BM87" s="2">
        <f>IF(OR(KU86=1,AND($C$37=Motors!$C$32,PA86=1)),0,IF(NI87=0,-(CI86+$C$15)/($C$14-$C$15)*$C$12,($C$11*U87-AQ87)/($C$11*U87)*$C$12*U87))</f>
        <v>0</v>
      </c>
      <c r="BN87" s="2">
        <f>IF(OR(KV86=1,AND($C$37=Motors!$C$32,PB86=1)),0,IF(NJ87=0,-(CJ86+$C$15)/($C$14-$C$15)*$C$12,($C$11*V87-AR87)/($C$11*V87)*$C$12*V87))</f>
        <v>0</v>
      </c>
      <c r="BO87" s="2">
        <f>IF(OR(KW86=1,AND($C$37=Motors!$C$32,PC86=1)),0,IF(NK87=0,-(CK86+$C$15)/($C$14-$C$15)*$C$12,($C$11*W87-AS87)/($C$11*W87)*$C$12*W87))</f>
        <v>0</v>
      </c>
      <c r="BP87" s="2">
        <f>IF(OR(KX86=1,AND($C$37=Motors!$C$32,PD86=1)),0,IF(NL87=0,-(CL86+$C$15)/($C$14-$C$15)*$C$12,($C$11*X87-AT87)/($C$11*X87)*$C$12*X87))</f>
        <v>0</v>
      </c>
      <c r="BQ87" s="2">
        <f>IF(OR(KY86=1,AND($C$37=Motors!$C$32,PE86=1)),0,IF(NM87=0,-(CM86+$C$15)/($C$14-$C$15)*$C$12,($C$11*Y87-AU87)/($C$11*Y87)*$C$12*Y87))</f>
        <v>0</v>
      </c>
      <c r="BR87" s="2">
        <f>IF(OR(KZ86=1,AND($C$37=Motors!$C$32,PF86=1)),0,IF(NN87=0,-(CN86+$C$15)/($C$14-$C$15)*$C$12,($C$11*Z87-AV87)/($C$11*Z87)*$C$12*Z87))</f>
        <v>0</v>
      </c>
      <c r="BS87" s="2">
        <f>IF(OR(LA86=1,AND($C$37=Motors!$C$32,PG86=1)),0,IF(NO87=0,-(CO86+$C$15)/($C$14-$C$15)*$C$12,($C$11*AA87-AW87)/($C$11*AA87)*$C$12*AA87))</f>
        <v>0</v>
      </c>
      <c r="BT87" s="2">
        <f>IF(OR(LB86=1,AND($C$37=Motors!$C$32,PH86=1)),0,IF(NP87=0,-(CP86+$C$15)/($C$14-$C$15)*$C$12,($C$11*AB87-AX87)/($C$11*AB87)*$C$12*AB87))</f>
        <v>0</v>
      </c>
      <c r="BU87" s="2">
        <f>IF(OR(LC86=1,AND($C$37=Motors!$C$32,PI86=1)),0,IF(NQ87=0,-(CQ86+$C$15)/($C$14-$C$15)*$C$12,($C$11*AC87-AY87)/($C$11*AC87)*$C$12*AC87))</f>
        <v>0</v>
      </c>
      <c r="BV87" s="2">
        <f>IF(OR(LD86=1,AND($C$37=Motors!$C$32,PJ86=1)),0,IF(NR87=0,-(CR86+$C$15)/($C$14-$C$15)*$C$12,($C$11*AD87-AZ87)/($C$11*AD87)*$C$12*AD87))</f>
        <v>0</v>
      </c>
      <c r="BW87" s="2">
        <f>IF(OR(LE86=1,AND($C$37=Motors!$C$32,PK86=1)),0,IF(NS87=0,-(CS86+$C$15)/($C$14-$C$15)*$C$12,($C$11*AE87-BA87)/($C$11*AE87)*$C$12*AE87))</f>
        <v>0</v>
      </c>
      <c r="BX87" s="2">
        <f>IF(OR(LF86=1,AND($C$37=Motors!$C$32,PL86=1)),0,IF(NT87=0,-(CT86+$C$15)/($C$14-$C$15)*$C$12,($C$11*AF87-BB87)/($C$11*AF87)*$C$12*AF87))</f>
        <v>0</v>
      </c>
      <c r="BY87" s="2">
        <f>IF(OR(LG86=1,AND($C$37=Motors!$C$32,PM86=1)),0,IF(NU87=0,-(CU86+$C$15)/($C$14-$C$15)*$C$12,($C$11*AG87-BC87)/($C$11*AG87)*$C$12*AG87))</f>
        <v>0</v>
      </c>
      <c r="BZ87" s="2">
        <f>IF(OR(LH86=1,AND($C$37=Motors!$C$32,PN86=1)),0,IF(NV87=0,-(CV86+$C$15)/($C$14-$C$15)*$C$12,($C$11*AH87-BD87)/($C$11*AH87)*$C$12*AH87))</f>
        <v>0</v>
      </c>
      <c r="CA87" s="2">
        <f>IF(OR(LI86=1,AND($C$37=Motors!$C$32,PO86=1)),0,IF(NW87=0,-(CW86+$C$15)/($C$14-$C$15)*$C$12,($C$11*AI87-BE87)/($C$11*AI87)*$C$12*AI87))</f>
        <v>0</v>
      </c>
      <c r="CB87" s="2">
        <f>IF(OR(LJ86=1,AND($C$37=Motors!$C$32,PP86=1)),0,IF(NX87=0,-(CX86+$C$15)/($C$14-$C$15)*$C$12,($C$11*AJ87-BF87)/($C$11*AJ87)*$C$12*AJ87))</f>
        <v>0</v>
      </c>
      <c r="CC87" s="2">
        <f>IF(OR(LK86=1,AND($C$37=Motors!$C$32,PQ86=1)),0,IF(NY87=0,-(CY86+$C$15)/($C$14-$C$15)*$C$12,($C$11*AK87-BG87)/($C$11*AK87)*$C$12*AK87))</f>
        <v>0</v>
      </c>
      <c r="CD87" s="2">
        <f>IF(OR(LL86=1,AND($C$37=Motors!$C$32,PR86=1)),0,IF(NZ87=0,-(CZ86+$C$15)/($C$14-$C$15)*$C$12,($C$11*AL87-BH87)/($C$11*AL87)*$C$12*AL87))</f>
        <v>0</v>
      </c>
      <c r="CE87" s="2">
        <f>IF(OR(LM86=1,AND($C$37=Motors!$C$32,PS86=1)),0,IF(OA87=0,-(DA86+$C$15)/($C$14-$C$15)*$C$12,($C$11*AM87-BI87)/($C$11*AM87)*$C$12*AM87))</f>
        <v>0</v>
      </c>
      <c r="CF87" s="61">
        <f t="shared" si="539"/>
        <v>3.1600000000000019</v>
      </c>
      <c r="CG87" s="57">
        <f>IF(AND(KS86=1,OY86=1),0,ABS(BK87/$C$12*($C$14-$C$15)+$C$15) *'Drive Train'!$AA$49 + CG86*(1-'Drive Train'!$AA$49))</f>
        <v>0</v>
      </c>
      <c r="CH87" s="57">
        <f>IF(AND(KT86=1,OZ86=1),0,ABS(BL87/$C$12*($C$14-$C$15)+$C$15) *'Drive Train'!$AA$49 + CH86*(1-'Drive Train'!$AA$49))</f>
        <v>2.7495000000000003</v>
      </c>
      <c r="CI87" s="57">
        <f>IF(AND(KU86=1,PA86=1),0,ABS(BM87/$C$12*($C$14-$C$15)+$C$15) *'Drive Train'!$AA$49 + CI86*(1-'Drive Train'!$AA$49))</f>
        <v>2.7495000000000003</v>
      </c>
      <c r="CJ87" s="57">
        <f>IF(AND(KV86=1,PB86=1),0,ABS(BN87/$C$12*($C$14-$C$15)+$C$15) *'Drive Train'!$AA$49 + CJ86*(1-'Drive Train'!$AA$49))</f>
        <v>2.7495000000000003</v>
      </c>
      <c r="CK87" s="57">
        <f>IF(AND(KW86=1,PC86=1),0,ABS(BO87/$C$12*($C$14-$C$15)+$C$15) *'Drive Train'!$AA$49 + CK86*(1-'Drive Train'!$AA$49))</f>
        <v>2.7495000000000003</v>
      </c>
      <c r="CL87" s="57">
        <f>IF(AND(KX86=1,PD86=1),0,ABS(BP87/$C$12*($C$14-$C$15)+$C$15) *'Drive Train'!$AA$49 + CL86*(1-'Drive Train'!$AA$49))</f>
        <v>2.7495000000000003</v>
      </c>
      <c r="CM87" s="57">
        <f>IF(AND(KY86=1,PE86=1),0,ABS(BQ87/$C$12*($C$14-$C$15)+$C$15) *'Drive Train'!$AA$49 + CM86*(1-'Drive Train'!$AA$49))</f>
        <v>0</v>
      </c>
      <c r="CN87" s="57">
        <f>IF(AND(KZ86=1,PF86=1),0,ABS(BR87/$C$12*($C$14-$C$15)+$C$15) *'Drive Train'!$AA$49 + CN86*(1-'Drive Train'!$AA$49))</f>
        <v>0</v>
      </c>
      <c r="CO87" s="57">
        <f>IF(AND(LA86=1,PG86=1),0,ABS(BS87/$C$12*($C$14-$C$15)+$C$15) *'Drive Train'!$AA$49 + CO86*(1-'Drive Train'!$AA$49))</f>
        <v>0</v>
      </c>
      <c r="CP87" s="57">
        <f>IF(AND(LB86=1,PH86=1),0,ABS(BT87/$C$12*($C$14-$C$15)+$C$15) *'Drive Train'!$AA$49 + CP86*(1-'Drive Train'!$AA$49))</f>
        <v>0</v>
      </c>
      <c r="CQ87" s="57">
        <f>IF(AND(LC86=1,PI86=1),0,ABS(BU87/$C$12*($C$14-$C$15)+$C$15) *'Drive Train'!$AA$49 + CQ86*(1-'Drive Train'!$AA$49))</f>
        <v>0</v>
      </c>
      <c r="CR87" s="57">
        <f>IF(AND(LD86=1,PJ86=1),0,ABS(BV87/$C$12*($C$14-$C$15)+$C$15) *'Drive Train'!$AA$49 + CR86*(1-'Drive Train'!$AA$49))</f>
        <v>2.7495000000000003</v>
      </c>
      <c r="CS87" s="57">
        <f>IF(AND(LE86=1,PK86=1),0,ABS(BW87/$C$12*($C$14-$C$15)+$C$15) *'Drive Train'!$AA$49 + CS86*(1-'Drive Train'!$AA$49))</f>
        <v>2.7495000000000003</v>
      </c>
      <c r="CT87" s="57">
        <f>IF(AND(LF86=1,PL86=1),0,ABS(BX87/$C$12*($C$14-$C$15)+$C$15) *'Drive Train'!$AA$49 + CT86*(1-'Drive Train'!$AA$49))</f>
        <v>0</v>
      </c>
      <c r="CU87" s="57">
        <f>IF(AND(LG86=1,PM86=1),0,ABS(BY87/$C$12*($C$14-$C$15)+$C$15) *'Drive Train'!$AA$49 + CU86*(1-'Drive Train'!$AA$49))</f>
        <v>0</v>
      </c>
      <c r="CV87" s="57">
        <f>IF(AND(LH86=1,PN86=1),0,ABS(BZ87/$C$12*($C$14-$C$15)+$C$15) *'Drive Train'!$AA$49 + CV86*(1-'Drive Train'!$AA$49))</f>
        <v>0</v>
      </c>
      <c r="CW87" s="57">
        <f>IF(AND(LI86=1,PO86=1),0,ABS(CA87/$C$12*($C$14-$C$15)+$C$15) *'Drive Train'!$AA$49 + CW86*(1-'Drive Train'!$AA$49))</f>
        <v>0</v>
      </c>
      <c r="CX87" s="57">
        <f>IF(AND(LJ86=1,PP86=1),0,ABS(CB87/$C$12*($C$14-$C$15)+$C$15) *'Drive Train'!$AA$49 + CX86*(1-'Drive Train'!$AA$49))</f>
        <v>0</v>
      </c>
      <c r="CY87" s="57">
        <f>IF(AND(LK86=1,PQ86=1),0,ABS(CC87/$C$12*($C$14-$C$15)+$C$15) *'Drive Train'!$AA$49 + CY86*(1-'Drive Train'!$AA$49))</f>
        <v>0</v>
      </c>
      <c r="CZ87" s="57">
        <f>IF(AND(LL86=1,PR86=1),0,ABS(CD87/$C$12*($C$14-$C$15)+$C$15) *'Drive Train'!$AA$49 + CZ86*(1-'Drive Train'!$AA$49))</f>
        <v>0</v>
      </c>
      <c r="DA87" s="57">
        <f>IF(AND(LM86=1,PS86=1),0,ABS(CE87/$C$12*($C$14-$C$15)+$C$15) *'Drive Train'!$AA$49 + DA86*(1-'Drive Train'!$AA$49))</f>
        <v>0</v>
      </c>
      <c r="DB87" s="61">
        <f t="shared" si="607"/>
        <v>3.1600000000000019</v>
      </c>
      <c r="DC87" s="57">
        <f t="shared" si="540"/>
        <v>0</v>
      </c>
      <c r="DD87" s="57">
        <f t="shared" si="541"/>
        <v>2.7495000000000003</v>
      </c>
      <c r="DE87" s="57">
        <f t="shared" si="542"/>
        <v>2.7495000000000003</v>
      </c>
      <c r="DF87" s="57">
        <f t="shared" si="543"/>
        <v>2.7495000000000003</v>
      </c>
      <c r="DG87" s="57">
        <f t="shared" si="544"/>
        <v>2.7495000000000003</v>
      </c>
      <c r="DH87" s="57">
        <f t="shared" si="545"/>
        <v>2.7495000000000003</v>
      </c>
      <c r="DI87" s="57">
        <f t="shared" si="546"/>
        <v>0</v>
      </c>
      <c r="DJ87" s="57">
        <f t="shared" si="547"/>
        <v>0</v>
      </c>
      <c r="DK87" s="57">
        <f t="shared" si="548"/>
        <v>0</v>
      </c>
      <c r="DL87" s="57">
        <f t="shared" si="549"/>
        <v>0</v>
      </c>
      <c r="DM87" s="57">
        <f t="shared" si="550"/>
        <v>0</v>
      </c>
      <c r="DN87" s="57">
        <f t="shared" si="551"/>
        <v>2.7495000000000003</v>
      </c>
      <c r="DO87" s="57">
        <f t="shared" si="552"/>
        <v>2.7495000000000003</v>
      </c>
      <c r="DP87" s="57">
        <f t="shared" si="553"/>
        <v>0</v>
      </c>
      <c r="DQ87" s="57">
        <f t="shared" si="554"/>
        <v>0</v>
      </c>
      <c r="DR87" s="57">
        <f t="shared" si="555"/>
        <v>0</v>
      </c>
      <c r="DS87" s="57">
        <f t="shared" si="556"/>
        <v>0</v>
      </c>
      <c r="DT87" s="57">
        <f t="shared" si="557"/>
        <v>0</v>
      </c>
      <c r="DU87" s="57">
        <f t="shared" si="558"/>
        <v>0</v>
      </c>
      <c r="DV87" s="57">
        <f t="shared" si="559"/>
        <v>0</v>
      </c>
      <c r="DW87" s="57">
        <f t="shared" si="560"/>
        <v>0</v>
      </c>
      <c r="DX87" s="61">
        <f t="shared" si="608"/>
        <v>3.1600000000000019</v>
      </c>
      <c r="DY87" s="2">
        <f>IF(OY87=0,($C$23/0.4536*IF(ISNA(MK86),'Drive Train'!$F$16,'Drive Train'!$F$17)*4.448*$C$24*S$6)*SIGN(BK87),BK87)</f>
        <v>0</v>
      </c>
      <c r="DZ87" s="2">
        <f>IF(OZ87=0,($C$23/0.4536*IF(ISNA(ML86),'Drive Train'!$F$16,'Drive Train'!$F$17)*4.448*$C$24*$C$21*T$6)*SIGN(BL87),BL87)</f>
        <v>0</v>
      </c>
      <c r="EA87" s="2">
        <f>IF(PA87=0,($C$23/0.4536*IF(ISNA(MM86),'Drive Train'!$F$16,'Drive Train'!$F$17)*4.448*$C$24*$C$21*U$6)*SIGN(BM87),BM87)</f>
        <v>0</v>
      </c>
      <c r="EB87" s="2">
        <f>IF(PB87=0,($C$23/0.4536*IF(ISNA(MN86),'Drive Train'!$F$16,'Drive Train'!$F$17)*4.448*$C$24*$C$21*V$6)*SIGN(BN87),BN87)</f>
        <v>0</v>
      </c>
      <c r="EC87" s="2">
        <f>IF(PC87=0,($C$23/0.4536*IF(ISNA(MO86),'Drive Train'!$F$16,'Drive Train'!$F$17)*4.448*$C$24*$C$21*W$6)*SIGN(BO87),BO87)</f>
        <v>0</v>
      </c>
      <c r="ED87" s="2">
        <f>IF(PD87=0,($C$23/0.4536*IF(ISNA(MP86),'Drive Train'!$F$16,'Drive Train'!$F$17)*4.448*$C$24*$C$21*X$6)*SIGN(BP87),BP87)</f>
        <v>0</v>
      </c>
      <c r="EE87" s="2">
        <f>IF(PE87=0,($C$23/0.4536*IF(ISNA(MQ86),'Drive Train'!$F$16,'Drive Train'!$F$17)*4.448*$C$24*$C$21*Y$6)*SIGN(BQ87),BQ87)</f>
        <v>0</v>
      </c>
      <c r="EF87" s="2">
        <f>IF(PF87=0,($C$23/0.4536*IF(ISNA(MR86),'Drive Train'!$F$16,'Drive Train'!$F$17)*4.448*$C$24*$C$21*Z$6)*SIGN(BR87),BR87)</f>
        <v>0</v>
      </c>
      <c r="EG87" s="2">
        <f>IF(PG87=0,($C$23/0.4536*IF(ISNA(MS86),'Drive Train'!$F$16,'Drive Train'!$F$17)*4.448*$C$24*$C$21*AA$6)*SIGN(BS87),BS87)</f>
        <v>0</v>
      </c>
      <c r="EH87" s="2">
        <f>IF(PH87=0,($C$23/0.4536*IF(ISNA(MT86),'Drive Train'!$F$16,'Drive Train'!$F$17)*4.448*$C$24*$C$21*AB$6)*SIGN(BT87),BT87)</f>
        <v>0</v>
      </c>
      <c r="EI87" s="2">
        <f>IF(PI87=0,($C$23/0.4536*IF(ISNA(MU86),'Drive Train'!$F$16,'Drive Train'!$F$17)*4.448*$C$24*$C$21*AC$6)*SIGN(BU87),BU87)</f>
        <v>0</v>
      </c>
      <c r="EJ87" s="2">
        <f>IF(PJ87=0,($C$23/0.4536*IF(ISNA(MV86),'Drive Train'!$F$16,'Drive Train'!$F$17)*4.448*$C$24*$C$21*AD$6)*SIGN(BV87),BV87)</f>
        <v>0</v>
      </c>
      <c r="EK87" s="2">
        <f>IF(PK87=0,($C$23/0.4536*IF(ISNA(MW86),'Drive Train'!$F$16,'Drive Train'!$F$17)*4.448*$C$24*$C$21*AE$6)*SIGN(BW87),BW87)</f>
        <v>0</v>
      </c>
      <c r="EL87" s="2">
        <f>IF(PL87=0,($C$23/0.4536*IF(ISNA(MX86),'Drive Train'!$F$16,'Drive Train'!$F$17)*4.448*$C$24*$C$21*AF$6)*SIGN(BX87),BX87)</f>
        <v>0</v>
      </c>
      <c r="EM87" s="2">
        <f>IF(PM87=0,($C$23/0.4536*IF(ISNA(MY86),'Drive Train'!$F$16,'Drive Train'!$F$17)*4.448*$C$24*$C$21*AG$6)*SIGN(BY87),BY87)</f>
        <v>0</v>
      </c>
      <c r="EN87" s="2">
        <f>IF(PN87=0,($C$23/0.4536*IF(ISNA(MZ86),'Drive Train'!$F$16,'Drive Train'!$F$17)*4.448*$C$24*$C$21*AH$6)*SIGN(BZ87),BZ87)</f>
        <v>0</v>
      </c>
      <c r="EO87" s="2">
        <f>IF(PO87=0,($C$23/0.4536*IF(ISNA(NA86),'Drive Train'!$F$16,'Drive Train'!$F$17)*4.448*$C$24*$C$21*AI$6)*SIGN(CA87),CA87)</f>
        <v>0</v>
      </c>
      <c r="EP87" s="2">
        <f>IF(PP87=0,($C$23/0.4536*IF(ISNA(NB86),'Drive Train'!$F$16,'Drive Train'!$F$17)*4.448*$C$24*$C$21*AJ$6)*SIGN(CB87),CB87)</f>
        <v>0</v>
      </c>
      <c r="EQ87" s="2">
        <f>IF(PQ87=0,($C$23/0.4536*IF(ISNA(NC86),'Drive Train'!$F$16,'Drive Train'!$F$17)*4.448*$C$24*$C$21*AK$6)*SIGN(CC87),CC87)</f>
        <v>0</v>
      </c>
      <c r="ER87" s="2">
        <f>IF(PR87=0,($C$23/0.4536*IF(ISNA(ND86),'Drive Train'!$F$16,'Drive Train'!$F$17)*4.448*$C$24*$C$21*AL$6)*SIGN(CD87),CD87)</f>
        <v>0</v>
      </c>
      <c r="ES87" s="2">
        <f>IF(PS87=0,($C$23/0.4536*IF(ISNA(NE86),'Drive Train'!$F$16,'Drive Train'!$F$17)*4.448*$C$24*$C$21*AM$6)*SIGN(CE87),CE87)</f>
        <v>0</v>
      </c>
      <c r="ET87" s="61">
        <f t="shared" si="561"/>
        <v>3.1600000000000019</v>
      </c>
      <c r="EU87" s="255">
        <f>MAX(MIN(IF(AND(OY86=1,NG87&lt;0),-1,1)*(DC87-$C$15)/($C$14-$C$15)*$C$12*$C$21-$C$33*LO87/AO$6 -  OY86*$C$33/$C$21,DY86/$C$19),MAX(EU$8:EU86)*-1)</f>
        <v>-0.37850168607206947</v>
      </c>
      <c r="EV87" s="255">
        <f>MAX(MIN(IF(AND(OZ86=1,NH87&lt;0),-1,1)*(DD87-$C$15)/($C$14-$C$15)*$C$12*$C$21-$C$33*LP87/AP$6 -  OZ86*$C$33/$C$21,DZ86/$C$19),MAX(EV$8:EV86)*-1)</f>
        <v>-0.40803823456054988</v>
      </c>
      <c r="EW87" s="255">
        <f>MAX(MIN(IF(AND(PA86=1,NI87&lt;0),-1,1)*(DE87-$C$15)/($C$14-$C$15)*$C$12*$C$21-$C$33*LQ87/AQ$6 -  PA86*$C$33/$C$21,EA86/$C$19),MAX(EW$8:EW86)*-1)</f>
        <v>-0.42404156915009161</v>
      </c>
      <c r="EX87" s="255">
        <f>MAX(MIN(IF(AND(PB86=1,NJ87&lt;0),-1,1)*(DF87-$C$15)/($C$14-$C$15)*$C$12*$C$21-$C$33*LR87/AR$6 -  PB86*$C$33/$C$21,EB86/$C$19),MAX(EX$8:EX86)*-1)</f>
        <v>-0.4175341381805065</v>
      </c>
      <c r="EY87" s="255">
        <f>MAX(MIN(IF(AND(PC86=1,NK87&lt;0),-1,1)*(DG87-$C$15)/($C$14-$C$15)*$C$12*$C$21-$C$33*LS87/AS$6 -  PC86*$C$33/$C$21,EC86/$C$19),MAX(EY$8:EY86)*-1)</f>
        <v>-0.38767707410535357</v>
      </c>
      <c r="EZ87" s="255">
        <f>MAX(MIN(IF(AND(PD86=1,NL87&lt;0),-1,1)*(DH87-$C$15)/($C$14-$C$15)*$C$12*$C$21-$C$33*LT87/AT$6 -  PD86*$C$33/$C$21,ED86/$C$19),MAX(EZ$8:EZ86)*-1)</f>
        <v>-0.34091245500098039</v>
      </c>
      <c r="FA87" s="255">
        <f>MAX(MIN(IF(AND(PE86=1,NM87&lt;0),-1,1)*(DI87-$C$15)/($C$14-$C$15)*$C$12*$C$21-$C$33*LU87/AU$6 -  PE86*$C$33/$C$21,EE86/$C$19),MAX(FA$8:FA86)*-1)</f>
        <v>-0.37850168607206947</v>
      </c>
      <c r="FB87" s="255">
        <f>MAX(MIN(IF(AND(PF86=1,NN87&lt;0),-1,1)*(DJ87-$C$15)/($C$14-$C$15)*$C$12*$C$21-$C$33*LV87/AV$6 -  PF86*$C$33/$C$21,EF86/$C$19),MAX(FB$8:FB86)*-1)</f>
        <v>-0.37850168607206947</v>
      </c>
      <c r="FC87" s="255">
        <f>MAX(MIN(IF(AND(PG86=1,NO87&lt;0),-1,1)*(DK87-$C$15)/($C$14-$C$15)*$C$12*$C$21-$C$33*LW87/AW$6 -  PG86*$C$33/$C$21,EG86/$C$19),MAX(FC$8:FC86)*-1)</f>
        <v>-0.37850168607206947</v>
      </c>
      <c r="FD87" s="255">
        <f>MAX(MIN(IF(AND(PH86=1,NP87&lt;0),-1,1)*(DL87-$C$15)/($C$14-$C$15)*$C$12*$C$21-$C$33*LX87/AX$6 -  PH86*$C$33/$C$21,EH86/$C$19),MAX(FD$8:FD86)*-1)</f>
        <v>-0.37850168607206947</v>
      </c>
      <c r="FE87" s="255">
        <f>MAX(MIN(IF(AND(PI86=1,NQ87&lt;0),-1,1)*(DM87-$C$15)/($C$14-$C$15)*$C$12*$C$21-$C$33*LY87/AY$6 -  PI86*$C$33/$C$21,EI86/$C$19),MAX(FE$8:FE86)*-1)</f>
        <v>-0.37850168607206947</v>
      </c>
      <c r="FF87" s="255">
        <f>MAX(MIN(IF(AND(PJ86=1,NR87&lt;0),-1,1)*(DN87-$C$15)/($C$14-$C$15)*$C$12*$C$21-$C$33*LZ87/AZ$6 -  PJ86*$C$33/$C$21,EJ86/$C$19),MAX(FF$8:FF86)*-1)</f>
        <v>-0.3680167733157455</v>
      </c>
      <c r="FG87" s="255">
        <f>MAX(MIN(IF(AND(PK86=1,NS87&lt;0),-1,1)*(DO87-$C$15)/($C$14-$C$15)*$C$12*$C$21-$C$33*MA87/BA$6 -  PK86*$C$33/$C$21,EK86/$C$19),MAX(FG$8:FG86)*-1)</f>
        <v>-0.33302575886901142</v>
      </c>
      <c r="FH87" s="255">
        <f>MAX(MIN(IF(AND(PL86=1,NT87&lt;0),-1,1)*(DP87-$C$15)/($C$14-$C$15)*$C$12*$C$21-$C$33*MB87/BB$6 -  PL86*$C$33/$C$21,EL86/$C$19),MAX(FH$8:FH86)*-1)</f>
        <v>-0.37850168607206947</v>
      </c>
      <c r="FI87" s="255">
        <f>MAX(MIN(IF(AND(PM86=1,NU87&lt;0),-1,1)*(DQ87-$C$15)/($C$14-$C$15)*$C$12*$C$21-$C$33*MC87/BC$6 -  PM86*$C$33/$C$21,EM86/$C$19),MAX(FI$8:FI86)*-1)</f>
        <v>-0.37850168607206947</v>
      </c>
      <c r="FJ87" s="255">
        <f>MAX(MIN(IF(AND(PN86=1,NV87&lt;0),-1,1)*(DR87-$C$15)/($C$14-$C$15)*$C$12*$C$21-$C$33*MD87/BD$6 -  PN86*$C$33/$C$21,EN86/$C$19),MAX(FJ$8:FJ86)*-1)</f>
        <v>-0.37850168607206947</v>
      </c>
      <c r="FK87" s="255">
        <f>MAX(MIN(IF(AND(PO86=1,NW87&lt;0),-1,1)*(DS87-$C$15)/($C$14-$C$15)*$C$12*$C$21-$C$33*ME87/BE$6 -  PO86*$C$33/$C$21,EO86/$C$19),MAX(FK$8:FK86)*-1)</f>
        <v>-0.37850168607206947</v>
      </c>
      <c r="FL87" s="255">
        <f>MAX(MIN(IF(AND(PP86=1,NX87&lt;0),-1,1)*(DT87-$C$15)/($C$14-$C$15)*$C$12*$C$21-$C$33*MF87/BF$6 -  PP86*$C$33/$C$21,EP86/$C$19),MAX(FL$8:FL86)*-1)</f>
        <v>-0.37850168607206947</v>
      </c>
      <c r="FM87" s="255">
        <f>MAX(MIN(IF(AND(PQ86=1,NY87&lt;0),-1,1)*(DU87-$C$15)/($C$14-$C$15)*$C$12*$C$21-$C$33*MG87/BG$6 -  PQ86*$C$33/$C$21,EQ86/$C$19),MAX(FM$8:FM86)*-1)</f>
        <v>-0.37850168607206947</v>
      </c>
      <c r="FN87" s="255">
        <f>MAX(MIN(IF(AND(PR86=1,NZ87&lt;0),-1,1)*(DV87-$C$15)/($C$14-$C$15)*$C$12*$C$21-$C$33*MH87/BH$6 -  PR86*$C$33/$C$21,ER86/$C$19),MAX(FN$8:FN86)*-1)</f>
        <v>-0.37850168607206947</v>
      </c>
      <c r="FO87" s="255">
        <f>MAX(MIN(IF(AND(PS86=1,OA87&lt;0),-1,1)*(DW87-$C$15)/($C$14-$C$15)*$C$12*$C$21-$C$33*MI87/BI$6 -  PS86*$C$33/$C$21,ES86/$C$19),MAX(FO$8:FO86)*-1)</f>
        <v>-0.37850168607206947</v>
      </c>
      <c r="FP87" s="61">
        <f t="shared" si="609"/>
        <v>3.1600000000000019</v>
      </c>
      <c r="FQ87" s="256">
        <f t="shared" si="610"/>
        <v>0</v>
      </c>
      <c r="FR87" s="256">
        <f t="shared" si="611"/>
        <v>2.7495000000000003</v>
      </c>
      <c r="FS87" s="256">
        <f t="shared" si="612"/>
        <v>2.7495000000000003</v>
      </c>
      <c r="FT87" s="256">
        <f t="shared" si="613"/>
        <v>2.7495000000000003</v>
      </c>
      <c r="FU87" s="256">
        <f t="shared" si="614"/>
        <v>2.7495000000000003</v>
      </c>
      <c r="FV87" s="256">
        <f t="shared" si="615"/>
        <v>2.7495000000000003</v>
      </c>
      <c r="FW87" s="256">
        <f t="shared" si="616"/>
        <v>0</v>
      </c>
      <c r="FX87" s="256">
        <f t="shared" si="617"/>
        <v>0</v>
      </c>
      <c r="FY87" s="256">
        <f t="shared" si="618"/>
        <v>0</v>
      </c>
      <c r="FZ87" s="256">
        <f t="shared" si="619"/>
        <v>0</v>
      </c>
      <c r="GA87" s="256">
        <f t="shared" si="620"/>
        <v>0</v>
      </c>
      <c r="GB87" s="256">
        <f t="shared" si="621"/>
        <v>2.7495000000000003</v>
      </c>
      <c r="GC87" s="256">
        <f t="shared" si="622"/>
        <v>0</v>
      </c>
      <c r="GD87" s="256">
        <f t="shared" si="623"/>
        <v>0</v>
      </c>
      <c r="GE87" s="256">
        <f t="shared" si="624"/>
        <v>0</v>
      </c>
      <c r="GF87" s="256">
        <f t="shared" si="625"/>
        <v>0</v>
      </c>
      <c r="GG87" s="256">
        <f t="shared" si="626"/>
        <v>0</v>
      </c>
      <c r="GH87" s="256">
        <f t="shared" si="627"/>
        <v>0</v>
      </c>
      <c r="GI87" s="256">
        <f t="shared" si="628"/>
        <v>0</v>
      </c>
      <c r="GJ87" s="256">
        <f t="shared" si="629"/>
        <v>0</v>
      </c>
      <c r="GK87" s="256">
        <f t="shared" si="630"/>
        <v>0</v>
      </c>
      <c r="GL87" s="61">
        <f t="shared" si="631"/>
        <v>3.1600000000000019</v>
      </c>
      <c r="GM87" s="57">
        <f t="shared" si="562"/>
        <v>0</v>
      </c>
      <c r="GN87" s="57">
        <f t="shared" si="563"/>
        <v>-2.9570263994963226</v>
      </c>
      <c r="GO87" s="57">
        <f t="shared" si="564"/>
        <v>-4.4387799713437959</v>
      </c>
      <c r="GP87" s="57">
        <f t="shared" si="565"/>
        <v>-5.7154804515227093</v>
      </c>
      <c r="GQ87" s="57">
        <f t="shared" si="566"/>
        <v>-6.5554309364378653</v>
      </c>
      <c r="GR87" s="57">
        <f t="shared" si="567"/>
        <v>-6.8626951810090171</v>
      </c>
      <c r="GS87" s="57">
        <f t="shared" si="568"/>
        <v>0</v>
      </c>
      <c r="GT87" s="57">
        <f t="shared" si="569"/>
        <v>0</v>
      </c>
      <c r="GU87" s="57">
        <f t="shared" si="570"/>
        <v>0</v>
      </c>
      <c r="GV87" s="57">
        <f t="shared" si="571"/>
        <v>0</v>
      </c>
      <c r="GW87" s="57">
        <f t="shared" si="572"/>
        <v>0</v>
      </c>
      <c r="GX87" s="57">
        <f t="shared" si="573"/>
        <v>-9.5249767404423658</v>
      </c>
      <c r="GY87" s="57">
        <f t="shared" si="574"/>
        <v>-8.6193424789200641</v>
      </c>
      <c r="GZ87" s="57">
        <f t="shared" si="575"/>
        <v>0</v>
      </c>
      <c r="HA87" s="57">
        <f t="shared" si="576"/>
        <v>0</v>
      </c>
      <c r="HB87" s="57">
        <f t="shared" si="577"/>
        <v>0</v>
      </c>
      <c r="HC87" s="57">
        <f t="shared" si="578"/>
        <v>0</v>
      </c>
      <c r="HD87" s="57">
        <f t="shared" si="579"/>
        <v>0</v>
      </c>
      <c r="HE87" s="57">
        <f t="shared" si="580"/>
        <v>0</v>
      </c>
      <c r="HF87" s="57">
        <f t="shared" si="581"/>
        <v>0</v>
      </c>
      <c r="HG87" s="57">
        <f t="shared" si="582"/>
        <v>0</v>
      </c>
      <c r="HH87" s="61">
        <f t="shared" si="632"/>
        <v>3.1600000000000019</v>
      </c>
      <c r="HI87" s="57">
        <f t="shared" si="633"/>
        <v>0</v>
      </c>
      <c r="HJ87" s="57">
        <f t="shared" si="634"/>
        <v>2.9570263994963226</v>
      </c>
      <c r="HK87" s="57">
        <f t="shared" si="635"/>
        <v>4.4387799713437959</v>
      </c>
      <c r="HL87" s="57">
        <f t="shared" si="636"/>
        <v>5.7154804515227093</v>
      </c>
      <c r="HM87" s="57">
        <f t="shared" si="637"/>
        <v>6.5554309364378653</v>
      </c>
      <c r="HN87" s="57">
        <f t="shared" si="638"/>
        <v>6.8626951810090171</v>
      </c>
      <c r="HO87" s="57">
        <f t="shared" si="639"/>
        <v>0</v>
      </c>
      <c r="HP87" s="57">
        <f t="shared" si="640"/>
        <v>0</v>
      </c>
      <c r="HQ87" s="57">
        <f t="shared" si="641"/>
        <v>0</v>
      </c>
      <c r="HR87" s="57">
        <f t="shared" si="642"/>
        <v>0</v>
      </c>
      <c r="HS87" s="57">
        <f t="shared" si="643"/>
        <v>0</v>
      </c>
      <c r="HT87" s="57">
        <f t="shared" si="644"/>
        <v>9.5249767404423658</v>
      </c>
      <c r="HU87" s="57">
        <f t="shared" si="645"/>
        <v>8.6193424789200641</v>
      </c>
      <c r="HV87" s="57">
        <f t="shared" si="646"/>
        <v>0</v>
      </c>
      <c r="HW87" s="57">
        <f t="shared" si="647"/>
        <v>0</v>
      </c>
      <c r="HX87" s="57">
        <f t="shared" si="648"/>
        <v>0</v>
      </c>
      <c r="HY87" s="57">
        <f t="shared" si="649"/>
        <v>0</v>
      </c>
      <c r="HZ87" s="57">
        <f t="shared" si="650"/>
        <v>0</v>
      </c>
      <c r="IA87" s="57">
        <f t="shared" si="651"/>
        <v>0</v>
      </c>
      <c r="IB87" s="57">
        <f t="shared" si="652"/>
        <v>0</v>
      </c>
      <c r="IC87" s="57">
        <f t="shared" si="653"/>
        <v>0</v>
      </c>
      <c r="ID87" s="61">
        <f t="shared" si="654"/>
        <v>3.1600000000000019</v>
      </c>
      <c r="IE87" s="57">
        <f t="shared" si="655"/>
        <v>0</v>
      </c>
      <c r="IF87" s="57">
        <f t="shared" si="656"/>
        <v>0</v>
      </c>
      <c r="IG87" s="57">
        <f t="shared" si="657"/>
        <v>0</v>
      </c>
      <c r="IH87" s="57">
        <f t="shared" si="658"/>
        <v>0</v>
      </c>
      <c r="II87" s="57">
        <f t="shared" si="659"/>
        <v>0</v>
      </c>
      <c r="IJ87" s="57">
        <f t="shared" si="660"/>
        <v>0</v>
      </c>
      <c r="IK87" s="57">
        <f t="shared" si="661"/>
        <v>0</v>
      </c>
      <c r="IL87" s="57">
        <f t="shared" si="662"/>
        <v>0</v>
      </c>
      <c r="IM87" s="57">
        <f t="shared" si="663"/>
        <v>0</v>
      </c>
      <c r="IN87" s="57">
        <f t="shared" si="664"/>
        <v>0</v>
      </c>
      <c r="IO87" s="57">
        <f t="shared" si="665"/>
        <v>0</v>
      </c>
      <c r="IP87" s="57">
        <f t="shared" si="666"/>
        <v>0</v>
      </c>
      <c r="IQ87" s="57">
        <f t="shared" si="667"/>
        <v>0</v>
      </c>
      <c r="IR87" s="57">
        <f t="shared" si="668"/>
        <v>0</v>
      </c>
      <c r="IS87" s="57">
        <f t="shared" si="669"/>
        <v>0</v>
      </c>
      <c r="IT87" s="57">
        <f t="shared" si="670"/>
        <v>0</v>
      </c>
      <c r="IU87" s="57">
        <f t="shared" si="671"/>
        <v>0</v>
      </c>
      <c r="IV87" s="57">
        <f t="shared" si="672"/>
        <v>0</v>
      </c>
      <c r="IW87" s="57">
        <f t="shared" si="673"/>
        <v>0</v>
      </c>
      <c r="IX87" s="57">
        <f t="shared" si="674"/>
        <v>0</v>
      </c>
      <c r="IY87" s="57">
        <f t="shared" si="675"/>
        <v>0</v>
      </c>
      <c r="IZ87" s="61">
        <f t="shared" si="676"/>
        <v>3.1600000000000019</v>
      </c>
      <c r="JA87" s="256" t="e">
        <f t="shared" si="773"/>
        <v>#N/A</v>
      </c>
      <c r="JB87" s="256" t="e">
        <f t="shared" si="774"/>
        <v>#N/A</v>
      </c>
      <c r="JC87" s="256" t="e">
        <f t="shared" si="775"/>
        <v>#N/A</v>
      </c>
      <c r="JD87" s="256" t="e">
        <f t="shared" si="776"/>
        <v>#N/A</v>
      </c>
      <c r="JE87" s="256" t="e">
        <f t="shared" si="777"/>
        <v>#N/A</v>
      </c>
      <c r="JF87" s="256" t="e">
        <f t="shared" si="778"/>
        <v>#N/A</v>
      </c>
      <c r="JG87" s="256" t="e">
        <f t="shared" si="779"/>
        <v>#N/A</v>
      </c>
      <c r="JH87" s="256" t="e">
        <f t="shared" si="780"/>
        <v>#N/A</v>
      </c>
      <c r="JI87" s="256" t="e">
        <f t="shared" si="781"/>
        <v>#N/A</v>
      </c>
      <c r="JJ87" s="256" t="e">
        <f t="shared" si="782"/>
        <v>#N/A</v>
      </c>
      <c r="JK87" s="256" t="e">
        <f t="shared" si="783"/>
        <v>#N/A</v>
      </c>
      <c r="JL87" s="256" t="e">
        <f t="shared" si="784"/>
        <v>#N/A</v>
      </c>
      <c r="JM87" s="256" t="e">
        <f t="shared" si="785"/>
        <v>#N/A</v>
      </c>
      <c r="JN87" s="256" t="e">
        <f t="shared" si="786"/>
        <v>#N/A</v>
      </c>
      <c r="JO87" s="256" t="e">
        <f t="shared" si="787"/>
        <v>#N/A</v>
      </c>
      <c r="JP87" s="256" t="e">
        <f t="shared" si="788"/>
        <v>#N/A</v>
      </c>
      <c r="JQ87" s="256" t="e">
        <f t="shared" si="789"/>
        <v>#N/A</v>
      </c>
      <c r="JR87" s="256" t="e">
        <f t="shared" si="790"/>
        <v>#N/A</v>
      </c>
      <c r="JS87" s="256" t="e">
        <f t="shared" si="791"/>
        <v>#N/A</v>
      </c>
      <c r="JT87" s="256" t="e">
        <f t="shared" si="792"/>
        <v>#N/A</v>
      </c>
      <c r="JU87" s="256" t="e">
        <f t="shared" si="793"/>
        <v>#N/A</v>
      </c>
      <c r="JV87" s="61">
        <f t="shared" si="677"/>
        <v>3.1600000000000019</v>
      </c>
      <c r="JW87" s="46">
        <f t="shared" si="678"/>
        <v>0</v>
      </c>
      <c r="JX87" s="46">
        <f t="shared" si="679"/>
        <v>0</v>
      </c>
      <c r="JY87" s="46">
        <f t="shared" si="680"/>
        <v>0</v>
      </c>
      <c r="JZ87" s="46">
        <f t="shared" si="681"/>
        <v>0</v>
      </c>
      <c r="KA87" s="46">
        <f t="shared" si="682"/>
        <v>0</v>
      </c>
      <c r="KB87" s="46">
        <f t="shared" si="683"/>
        <v>0</v>
      </c>
      <c r="KC87" s="46">
        <f t="shared" si="684"/>
        <v>0</v>
      </c>
      <c r="KD87" s="46">
        <f t="shared" si="685"/>
        <v>0</v>
      </c>
      <c r="KE87" s="46">
        <f t="shared" si="686"/>
        <v>0</v>
      </c>
      <c r="KF87" s="46">
        <f t="shared" si="687"/>
        <v>0</v>
      </c>
      <c r="KG87" s="46">
        <f t="shared" si="688"/>
        <v>0</v>
      </c>
      <c r="KH87" s="46">
        <f t="shared" si="689"/>
        <v>0</v>
      </c>
      <c r="KI87" s="46">
        <f t="shared" si="690"/>
        <v>0</v>
      </c>
      <c r="KJ87" s="46">
        <f t="shared" si="691"/>
        <v>0</v>
      </c>
      <c r="KK87" s="46">
        <f t="shared" si="692"/>
        <v>0</v>
      </c>
      <c r="KL87" s="46">
        <f t="shared" si="693"/>
        <v>0</v>
      </c>
      <c r="KM87" s="46">
        <f t="shared" si="694"/>
        <v>0</v>
      </c>
      <c r="KN87" s="46">
        <f t="shared" si="695"/>
        <v>0</v>
      </c>
      <c r="KO87" s="46">
        <f t="shared" si="696"/>
        <v>0</v>
      </c>
      <c r="KP87" s="46">
        <f t="shared" si="697"/>
        <v>0</v>
      </c>
      <c r="KQ87" s="46">
        <f t="shared" si="698"/>
        <v>0</v>
      </c>
      <c r="KR87" s="61">
        <f t="shared" si="699"/>
        <v>3.1600000000000019</v>
      </c>
      <c r="KS87" s="1">
        <f t="shared" si="700"/>
        <v>1</v>
      </c>
      <c r="KT87" s="1">
        <f t="shared" si="701"/>
        <v>0</v>
      </c>
      <c r="KU87" s="1">
        <f t="shared" si="702"/>
        <v>0</v>
      </c>
      <c r="KV87" s="1">
        <f t="shared" si="703"/>
        <v>0</v>
      </c>
      <c r="KW87" s="1">
        <f t="shared" si="704"/>
        <v>0</v>
      </c>
      <c r="KX87" s="1">
        <f t="shared" si="705"/>
        <v>0</v>
      </c>
      <c r="KY87" s="1">
        <f t="shared" si="706"/>
        <v>1</v>
      </c>
      <c r="KZ87" s="1">
        <f t="shared" si="707"/>
        <v>1</v>
      </c>
      <c r="LA87" s="1">
        <f t="shared" si="708"/>
        <v>1</v>
      </c>
      <c r="LB87" s="1">
        <f t="shared" si="709"/>
        <v>1</v>
      </c>
      <c r="LC87" s="1">
        <f t="shared" si="710"/>
        <v>1</v>
      </c>
      <c r="LD87" s="1">
        <f t="shared" si="711"/>
        <v>0</v>
      </c>
      <c r="LE87" s="1">
        <f t="shared" si="712"/>
        <v>1</v>
      </c>
      <c r="LF87" s="1">
        <f t="shared" si="713"/>
        <v>1</v>
      </c>
      <c r="LG87" s="1">
        <f t="shared" si="714"/>
        <v>1</v>
      </c>
      <c r="LH87" s="1">
        <f t="shared" si="715"/>
        <v>1</v>
      </c>
      <c r="LI87" s="1">
        <f t="shared" si="716"/>
        <v>1</v>
      </c>
      <c r="LJ87" s="1">
        <f t="shared" si="717"/>
        <v>1</v>
      </c>
      <c r="LK87" s="1">
        <f t="shared" si="718"/>
        <v>1</v>
      </c>
      <c r="LL87" s="1">
        <f t="shared" si="719"/>
        <v>1</v>
      </c>
      <c r="LM87" s="1">
        <f t="shared" si="720"/>
        <v>1</v>
      </c>
      <c r="LN87" s="61">
        <f t="shared" si="721"/>
        <v>3.1600000000000019</v>
      </c>
      <c r="LO87" s="57">
        <f t="shared" si="722"/>
        <v>0</v>
      </c>
      <c r="LP87" s="57">
        <f t="shared" si="723"/>
        <v>12.295133258375344</v>
      </c>
      <c r="LQ87" s="57">
        <f t="shared" si="724"/>
        <v>10.327988317815338</v>
      </c>
      <c r="LR87" s="57">
        <f t="shared" si="725"/>
        <v>7.3331927785794511</v>
      </c>
      <c r="LS87" s="57">
        <f t="shared" si="726"/>
        <v>3.8390482804835773</v>
      </c>
      <c r="LT87" s="57">
        <f t="shared" si="727"/>
        <v>0.46536889292205452</v>
      </c>
      <c r="LU87" s="57">
        <f t="shared" si="728"/>
        <v>0</v>
      </c>
      <c r="LV87" s="57">
        <f t="shared" si="729"/>
        <v>0</v>
      </c>
      <c r="LW87" s="57">
        <f t="shared" si="730"/>
        <v>0</v>
      </c>
      <c r="LX87" s="57">
        <f t="shared" si="731"/>
        <v>0</v>
      </c>
      <c r="LY87" s="57">
        <f t="shared" si="732"/>
        <v>0</v>
      </c>
      <c r="LZ87" s="57">
        <f t="shared" si="733"/>
        <v>3.2840980473365606</v>
      </c>
      <c r="MA87" s="57">
        <f t="shared" si="734"/>
        <v>0</v>
      </c>
      <c r="MB87" s="57">
        <f t="shared" si="735"/>
        <v>0</v>
      </c>
      <c r="MC87" s="57">
        <f t="shared" si="736"/>
        <v>0</v>
      </c>
      <c r="MD87" s="57">
        <f t="shared" si="737"/>
        <v>0</v>
      </c>
      <c r="ME87" s="57">
        <f t="shared" si="738"/>
        <v>0</v>
      </c>
      <c r="MF87" s="57">
        <f t="shared" si="739"/>
        <v>0</v>
      </c>
      <c r="MG87" s="57">
        <f t="shared" si="740"/>
        <v>0</v>
      </c>
      <c r="MH87" s="57">
        <f t="shared" si="741"/>
        <v>0</v>
      </c>
      <c r="MI87" s="57">
        <f t="shared" si="742"/>
        <v>0</v>
      </c>
      <c r="MJ87" s="61">
        <f t="shared" si="743"/>
        <v>3.1600000000000019</v>
      </c>
      <c r="MK87" s="57" t="e">
        <f t="shared" si="583"/>
        <v>#N/A</v>
      </c>
      <c r="ML87" s="57" t="e">
        <f t="shared" si="794"/>
        <v>#N/A</v>
      </c>
      <c r="MM87" s="57" t="e">
        <f t="shared" si="795"/>
        <v>#N/A</v>
      </c>
      <c r="MN87" s="57" t="e">
        <f t="shared" si="796"/>
        <v>#N/A</v>
      </c>
      <c r="MO87" s="57" t="e">
        <f t="shared" si="797"/>
        <v>#N/A</v>
      </c>
      <c r="MP87" s="57" t="e">
        <f t="shared" si="798"/>
        <v>#N/A</v>
      </c>
      <c r="MQ87" s="57" t="e">
        <f t="shared" si="799"/>
        <v>#N/A</v>
      </c>
      <c r="MR87" s="57" t="e">
        <f t="shared" si="800"/>
        <v>#N/A</v>
      </c>
      <c r="MS87" s="57" t="e">
        <f t="shared" si="801"/>
        <v>#N/A</v>
      </c>
      <c r="MT87" s="57" t="e">
        <f t="shared" si="802"/>
        <v>#N/A</v>
      </c>
      <c r="MU87" s="57" t="e">
        <f t="shared" si="803"/>
        <v>#N/A</v>
      </c>
      <c r="MV87" s="57" t="e">
        <f t="shared" si="804"/>
        <v>#N/A</v>
      </c>
      <c r="MW87" s="57" t="e">
        <f t="shared" si="805"/>
        <v>#N/A</v>
      </c>
      <c r="MX87" s="57" t="e">
        <f t="shared" si="806"/>
        <v>#N/A</v>
      </c>
      <c r="MY87" s="57" t="e">
        <f t="shared" si="807"/>
        <v>#N/A</v>
      </c>
      <c r="MZ87" s="57" t="e">
        <f t="shared" si="808"/>
        <v>#N/A</v>
      </c>
      <c r="NA87" s="57" t="e">
        <f t="shared" si="809"/>
        <v>#N/A</v>
      </c>
      <c r="NB87" s="57" t="e">
        <f t="shared" si="810"/>
        <v>#N/A</v>
      </c>
      <c r="NC87" s="57" t="e">
        <f t="shared" si="811"/>
        <v>#N/A</v>
      </c>
      <c r="ND87" s="57" t="e">
        <f t="shared" si="812"/>
        <v>#N/A</v>
      </c>
      <c r="NE87" s="57" t="e">
        <f t="shared" si="813"/>
        <v>#N/A</v>
      </c>
      <c r="NF87" s="61">
        <f t="shared" si="744"/>
        <v>3.1600000000000019</v>
      </c>
      <c r="NG87" s="256">
        <f>IF(OY86=0,MIN('Drive Train'!$F$35-FQ86*$C$19*'Drive Train'!$F$39,NG86+$C$39)-$C$7,IF(LO86-1&lt;=0,0,IF($C$37=Motors!$C$30,MAX(MAX(NG$8:NG86)*-1,NG86-$C$39),MAX(0,MAX(NG$8:NG86)*-1,NG86-$C$39))))</f>
        <v>0</v>
      </c>
      <c r="NH87" s="256">
        <f>IF(OZ86=0,MIN('Drive Train'!$F$35-FR86*$C$19*'Drive Train'!$F$39,NH86+$C$39)-$C$7,IF(LP86-1&lt;=0,0,IF($C$37=Motors!$C$30,MAX(MAX(NH$8:NH86)*-1,NH86-$C$39),MAX(0,MAX(NH$8:NH86)*-1,NH86-$C$39))))</f>
        <v>0</v>
      </c>
      <c r="NI87" s="256">
        <f>IF(PA86=0,MIN('Drive Train'!$F$35-FS86*$C$19*'Drive Train'!$F$39,NI86+$C$39)-$C$7,IF(LQ86-1&lt;=0,0,IF($C$37=Motors!$C$30,MAX(MAX(NI$8:NI86)*-1,NI86-$C$39),MAX(0,MAX(NI$8:NI86)*-1,NI86-$C$39))))</f>
        <v>0</v>
      </c>
      <c r="NJ87" s="256">
        <f>IF(PB86=0,MIN('Drive Train'!$F$35-FT86*$C$19*'Drive Train'!$F$39,NJ86+$C$39)-$C$7,IF(LR86-1&lt;=0,0,IF($C$37=Motors!$C$30,MAX(MAX(NJ$8:NJ86)*-1,NJ86-$C$39),MAX(0,MAX(NJ$8:NJ86)*-1,NJ86-$C$39))))</f>
        <v>0</v>
      </c>
      <c r="NK87" s="256">
        <f>IF(PC86=0,MIN('Drive Train'!$F$35-FU86*$C$19*'Drive Train'!$F$39,NK86+$C$39)-$C$7,IF(LS86-1&lt;=0,0,IF($C$37=Motors!$C$30,MAX(MAX(NK$8:NK86)*-1,NK86-$C$39),MAX(0,MAX(NK$8:NK86)*-1,NK86-$C$39))))</f>
        <v>0</v>
      </c>
      <c r="NL87" s="256">
        <f>IF(PD86=0,MIN('Drive Train'!$F$35-FV86*$C$19*'Drive Train'!$F$39,NL86+$C$39)-$C$7,IF(LT86-1&lt;=0,0,IF($C$37=Motors!$C$30,MAX(MAX(NL$8:NL86)*-1,NL86-$C$39),MAX(0,MAX(NL$8:NL86)*-1,NL86-$C$39))))</f>
        <v>0</v>
      </c>
      <c r="NM87" s="256">
        <f>IF(PE86=0,MIN('Drive Train'!$F$35-FW86*$C$19*'Drive Train'!$F$39,NM86+$C$39)-$C$7,IF(LU86-1&lt;=0,0,IF($C$37=Motors!$C$30,MAX(MAX(NM$8:NM86)*-1,NM86-$C$39),MAX(0,MAX(NM$8:NM86)*-1,NM86-$C$39))))</f>
        <v>0</v>
      </c>
      <c r="NN87" s="256">
        <f>IF(PF86=0,MIN('Drive Train'!$F$35-FX86*$C$19*'Drive Train'!$F$39,NN86+$C$39)-$C$7,IF(LV86-1&lt;=0,0,IF($C$37=Motors!$C$30,MAX(MAX(NN$8:NN86)*-1,NN86-$C$39),MAX(0,MAX(NN$8:NN86)*-1,NN86-$C$39))))</f>
        <v>0</v>
      </c>
      <c r="NO87" s="256">
        <f>IF(PG86=0,MIN('Drive Train'!$F$35-FY86*$C$19*'Drive Train'!$F$39,NO86+$C$39)-$C$7,IF(LW86-1&lt;=0,0,IF($C$37=Motors!$C$30,MAX(MAX(NO$8:NO86)*-1,NO86-$C$39),MAX(0,MAX(NO$8:NO86)*-1,NO86-$C$39))))</f>
        <v>0</v>
      </c>
      <c r="NP87" s="256">
        <f>IF(PH86=0,MIN('Drive Train'!$F$35-FZ86*$C$19*'Drive Train'!$F$39,NP86+$C$39)-$C$7,IF(LX86-1&lt;=0,0,IF($C$37=Motors!$C$30,MAX(MAX(NP$8:NP86)*-1,NP86-$C$39),MAX(0,MAX(NP$8:NP86)*-1,NP86-$C$39))))</f>
        <v>0</v>
      </c>
      <c r="NQ87" s="256">
        <f>IF(PI86=0,MIN('Drive Train'!$F$35-GA86*$C$19*'Drive Train'!$F$39,NQ86+$C$39)-$C$7,IF(LY86-1&lt;=0,0,IF($C$37=Motors!$C$30,MAX(MAX(NQ$8:NQ86)*-1,NQ86-$C$39),MAX(0,MAX(NQ$8:NQ86)*-1,NQ86-$C$39))))</f>
        <v>0</v>
      </c>
      <c r="NR87" s="256">
        <f>IF(PJ86=0,MIN('Drive Train'!$F$35-GB86*$C$19*'Drive Train'!$F$39,NR86+$C$39)-$C$7,IF(LZ86-1&lt;=0,0,IF($C$37=Motors!$C$30,MAX(MAX(NR$8:NR86)*-1,NR86-$C$39),MAX(0,MAX(NR$8:NR86)*-1,NR86-$C$39))))</f>
        <v>0</v>
      </c>
      <c r="NS87" s="256">
        <f>IF(PK86=0,MIN('Drive Train'!$F$35-GC86*$C$19*'Drive Train'!$F$39,NS86+$C$39)-$C$7,IF(MA86-1&lt;=0,0,IF($C$37=Motors!$C$30,MAX(MAX(NS$8:NS86)*-1,NS86-$C$39),MAX(0,MAX(NS$8:NS86)*-1,NS86-$C$39))))</f>
        <v>0</v>
      </c>
      <c r="NT87" s="256">
        <f>IF(PL86=0,MIN('Drive Train'!$F$35-GD86*$C$19*'Drive Train'!$F$39,NT86+$C$39)-$C$7,IF(MB86-1&lt;=0,0,IF($C$37=Motors!$C$30,MAX(MAX(NT$8:NT86)*-1,NT86-$C$39),MAX(0,MAX(NT$8:NT86)*-1,NT86-$C$39))))</f>
        <v>0</v>
      </c>
      <c r="NU87" s="256">
        <f>IF(PM86=0,MIN('Drive Train'!$F$35-GE86*$C$19*'Drive Train'!$F$39,NU86+$C$39)-$C$7,IF(MC86-1&lt;=0,0,IF($C$37=Motors!$C$30,MAX(MAX(NU$8:NU86)*-1,NU86-$C$39),MAX(0,MAX(NU$8:NU86)*-1,NU86-$C$39))))</f>
        <v>0</v>
      </c>
      <c r="NV87" s="256">
        <f>IF(PN86=0,MIN('Drive Train'!$F$35-GF86*$C$19*'Drive Train'!$F$39,NV86+$C$39)-$C$7,IF(MD86-1&lt;=0,0,IF($C$37=Motors!$C$30,MAX(MAX(NV$8:NV86)*-1,NV86-$C$39),MAX(0,MAX(NV$8:NV86)*-1,NV86-$C$39))))</f>
        <v>0</v>
      </c>
      <c r="NW87" s="256">
        <f>IF(PO86=0,MIN('Drive Train'!$F$35-GG86*$C$19*'Drive Train'!$F$39,NW86+$C$39)-$C$7,IF(ME86-1&lt;=0,0,IF($C$37=Motors!$C$30,MAX(MAX(NW$8:NW86)*-1,NW86-$C$39),MAX(0,MAX(NW$8:NW86)*-1,NW86-$C$39))))</f>
        <v>0</v>
      </c>
      <c r="NX87" s="256">
        <f>IF(PP86=0,MIN('Drive Train'!$F$35-GH86*$C$19*'Drive Train'!$F$39,NX86+$C$39)-$C$7,IF(MF86-1&lt;=0,0,IF($C$37=Motors!$C$30,MAX(MAX(NX$8:NX86)*-1,NX86-$C$39),MAX(0,MAX(NX$8:NX86)*-1,NX86-$C$39))))</f>
        <v>0</v>
      </c>
      <c r="NY87" s="256">
        <f>IF(PQ86=0,MIN('Drive Train'!$F$35-GI86*$C$19*'Drive Train'!$F$39,NY86+$C$39)-$C$7,IF(MG86-1&lt;=0,0,IF($C$37=Motors!$C$30,MAX(MAX(NY$8:NY86)*-1,NY86-$C$39),MAX(0,MAX(NY$8:NY86)*-1,NY86-$C$39))))</f>
        <v>0</v>
      </c>
      <c r="NZ87" s="256">
        <f>IF(PR86=0,MIN('Drive Train'!$F$35-GJ86*$C$19*'Drive Train'!$F$39,NZ86+$C$39)-$C$7,IF(MH86-1&lt;=0,0,IF($C$37=Motors!$C$30,MAX(MAX(NZ$8:NZ86)*-1,NZ86-$C$39),MAX(0,MAX(NZ$8:NZ86)*-1,NZ86-$C$39))))</f>
        <v>0</v>
      </c>
      <c r="OA87" s="256">
        <f>IF(PS86=0,MIN('Drive Train'!$F$35-GK86*$C$19*'Drive Train'!$F$39,OA86+$C$39)-$C$7,IF(MI86-1&lt;=0,0,IF($C$37=Motors!$C$30,MAX(MAX(OA$8:OA86)*-1,OA86-$C$39),MAX(0,MAX(OA$8:OA86)*-1,OA86-$C$39))))</f>
        <v>0</v>
      </c>
      <c r="OB87" s="61">
        <f t="shared" si="745"/>
        <v>3.1600000000000019</v>
      </c>
      <c r="OC87" s="256">
        <f>'Drive Train'!$F$35-(FQ87*$C$13)*$C$19*'Drive Train'!$F$39</f>
        <v>12.4</v>
      </c>
      <c r="OD87" s="256">
        <f>'Drive Train'!$F$35-(FR87*$C$13)*$C$19*'Drive Train'!$F$39</f>
        <v>12.23503</v>
      </c>
      <c r="OE87" s="256">
        <f>'Drive Train'!$F$35-(FS87*$C$13)*$C$19*'Drive Train'!$F$39</f>
        <v>12.23503</v>
      </c>
      <c r="OF87" s="256">
        <f>'Drive Train'!$F$35-(FT87*$C$13)*$C$19*'Drive Train'!$F$39</f>
        <v>12.23503</v>
      </c>
      <c r="OG87" s="256">
        <f>'Drive Train'!$F$35-(FU87*$C$13)*$C$19*'Drive Train'!$F$39</f>
        <v>12.23503</v>
      </c>
      <c r="OH87" s="256">
        <f>'Drive Train'!$F$35-(FV87*$C$13)*$C$19*'Drive Train'!$F$39</f>
        <v>12.23503</v>
      </c>
      <c r="OI87" s="256">
        <f>'Drive Train'!$F$35-(FW87*$C$13)*$C$19*'Drive Train'!$F$39</f>
        <v>12.4</v>
      </c>
      <c r="OJ87" s="256">
        <f>'Drive Train'!$F$35-(FX87*$C$13)*$C$19*'Drive Train'!$F$39</f>
        <v>12.4</v>
      </c>
      <c r="OK87" s="256">
        <f>'Drive Train'!$F$35-(FY87*$C$13)*$C$19*'Drive Train'!$F$39</f>
        <v>12.4</v>
      </c>
      <c r="OL87" s="256">
        <f>'Drive Train'!$F$35-(FZ87*$C$13)*$C$19*'Drive Train'!$F$39</f>
        <v>12.4</v>
      </c>
      <c r="OM87" s="256">
        <f>'Drive Train'!$F$35-(GA87*$C$13)*$C$19*'Drive Train'!$F$39</f>
        <v>12.4</v>
      </c>
      <c r="ON87" s="256">
        <f>'Drive Train'!$F$35-(GB87*$C$13)*$C$19*'Drive Train'!$F$39</f>
        <v>12.23503</v>
      </c>
      <c r="OO87" s="256">
        <f>'Drive Train'!$F$35-(GC87*$C$13)*$C$19*'Drive Train'!$F$39</f>
        <v>12.4</v>
      </c>
      <c r="OP87" s="256">
        <f>'Drive Train'!$F$35-(GD87*$C$13)*$C$19*'Drive Train'!$F$39</f>
        <v>12.4</v>
      </c>
      <c r="OQ87" s="256">
        <f>'Drive Train'!$F$35-(GE87*$C$13)*$C$19*'Drive Train'!$F$39</f>
        <v>12.4</v>
      </c>
      <c r="OR87" s="256">
        <f>'Drive Train'!$F$35-(GF87*$C$13)*$C$19*'Drive Train'!$F$39</f>
        <v>12.4</v>
      </c>
      <c r="OS87" s="256">
        <f>'Drive Train'!$F$35-(GG87*$C$13)*$C$19*'Drive Train'!$F$39</f>
        <v>12.4</v>
      </c>
      <c r="OT87" s="256">
        <f>'Drive Train'!$F$35-(GH87*$C$13)*$C$19*'Drive Train'!$F$39</f>
        <v>12.4</v>
      </c>
      <c r="OU87" s="256">
        <f>'Drive Train'!$F$35-(GI87*$C$13)*$C$19*'Drive Train'!$F$39</f>
        <v>12.4</v>
      </c>
      <c r="OV87" s="256">
        <f>'Drive Train'!$F$35-(GJ87*$C$13)*$C$19*'Drive Train'!$F$39</f>
        <v>12.4</v>
      </c>
      <c r="OW87" s="256">
        <f>'Drive Train'!$F$35-(GK87*$C$13)*$C$19*'Drive Train'!$F$39</f>
        <v>12.4</v>
      </c>
      <c r="OX87" s="61">
        <f t="shared" si="746"/>
        <v>3.1600000000000019</v>
      </c>
      <c r="OY87" s="1">
        <f>IF(PU87&gt;='Drive Train'!$F$29,1,0)</f>
        <v>1</v>
      </c>
      <c r="OZ87" s="1">
        <f>IF(PV87&gt;='Drive Train'!$F$29,1,0)</f>
        <v>1</v>
      </c>
      <c r="PA87" s="1">
        <f>IF(PW87&gt;='Drive Train'!$F$29,1,0)</f>
        <v>1</v>
      </c>
      <c r="PB87" s="1">
        <f>IF(PX87&gt;='Drive Train'!$F$29,1,0)</f>
        <v>1</v>
      </c>
      <c r="PC87" s="1">
        <f>IF(PY87&gt;='Drive Train'!$F$29,1,0)</f>
        <v>1</v>
      </c>
      <c r="PD87" s="1">
        <f>IF(PZ87&gt;='Drive Train'!$F$29,1,0)</f>
        <v>1</v>
      </c>
      <c r="PE87" s="1">
        <f>IF(QA87&gt;='Drive Train'!$F$29,1,0)</f>
        <v>1</v>
      </c>
      <c r="PF87" s="1">
        <f>IF(QB87&gt;='Drive Train'!$F$29,1,0)</f>
        <v>1</v>
      </c>
      <c r="PG87" s="1">
        <f>IF(QC87&gt;='Drive Train'!$F$29,1,0)</f>
        <v>1</v>
      </c>
      <c r="PH87" s="1">
        <f>IF(QD87&gt;='Drive Train'!$F$29,1,0)</f>
        <v>1</v>
      </c>
      <c r="PI87" s="1">
        <f>IF(QE87&gt;='Drive Train'!$F$29,1,0)</f>
        <v>1</v>
      </c>
      <c r="PJ87" s="1">
        <f>IF(QF87&gt;='Drive Train'!$F$29,1,0)</f>
        <v>1</v>
      </c>
      <c r="PK87" s="1">
        <f>IF(QG87&gt;='Drive Train'!$F$29,1,0)</f>
        <v>1</v>
      </c>
      <c r="PL87" s="1">
        <f>IF(QH87&gt;='Drive Train'!$F$29,1,0)</f>
        <v>1</v>
      </c>
      <c r="PM87" s="1">
        <f>IF(QI87&gt;='Drive Train'!$F$29,1,0)</f>
        <v>1</v>
      </c>
      <c r="PN87" s="1">
        <f>IF(QJ87&gt;='Drive Train'!$F$29,1,0)</f>
        <v>1</v>
      </c>
      <c r="PO87" s="1">
        <f>IF(QK87&gt;='Drive Train'!$F$29,1,0)</f>
        <v>1</v>
      </c>
      <c r="PP87" s="1">
        <f>IF(QL87&gt;='Drive Train'!$F$29,1,0)</f>
        <v>1</v>
      </c>
      <c r="PQ87" s="1">
        <f>IF(QM87&gt;='Drive Train'!$F$29,1,0)</f>
        <v>1</v>
      </c>
      <c r="PR87" s="1">
        <f>IF(QN87&gt;='Drive Train'!$F$29,1,0)</f>
        <v>1</v>
      </c>
      <c r="PS87" s="1">
        <f>IF(QO87&gt;='Drive Train'!$F$29,1,0)</f>
        <v>1</v>
      </c>
      <c r="PT87" s="253">
        <f t="shared" si="747"/>
        <v>3.1600000000000019</v>
      </c>
      <c r="PU87" s="57">
        <f t="shared" si="748"/>
        <v>21.503653617944718</v>
      </c>
      <c r="PV87" s="57">
        <f t="shared" si="749"/>
        <v>32.689649603626286</v>
      </c>
      <c r="PW87" s="57">
        <f t="shared" si="750"/>
        <v>35.570055091383331</v>
      </c>
      <c r="PX87" s="57">
        <f t="shared" si="751"/>
        <v>34.867758903434414</v>
      </c>
      <c r="PY87" s="57">
        <f t="shared" si="752"/>
        <v>31.66904283095144</v>
      </c>
      <c r="PZ87" s="57">
        <f t="shared" si="753"/>
        <v>27.079029506362854</v>
      </c>
      <c r="QA87" s="57">
        <f t="shared" si="754"/>
        <v>23.766792718489118</v>
      </c>
      <c r="QB87" s="57">
        <f t="shared" si="755"/>
        <v>21.24285190115814</v>
      </c>
      <c r="QC87" s="57">
        <f t="shared" si="756"/>
        <v>19.808555857554829</v>
      </c>
      <c r="QD87" s="57">
        <f t="shared" si="757"/>
        <v>18.746947025028113</v>
      </c>
      <c r="QE87" s="57">
        <f t="shared" si="758"/>
        <v>17.929325619771099</v>
      </c>
      <c r="QF87" s="57">
        <f t="shared" si="759"/>
        <v>23.100655701926424</v>
      </c>
      <c r="QG87" s="57">
        <f t="shared" si="760"/>
        <v>22.453509164402295</v>
      </c>
      <c r="QH87" s="57">
        <f t="shared" si="761"/>
        <v>21.849684815549576</v>
      </c>
      <c r="QI87" s="57">
        <f t="shared" si="762"/>
        <v>21.682599047130982</v>
      </c>
      <c r="QJ87" s="57">
        <f t="shared" si="763"/>
        <v>21.357110719625187</v>
      </c>
      <c r="QK87" s="57">
        <f t="shared" si="764"/>
        <v>21.797681488191348</v>
      </c>
      <c r="QL87" s="57">
        <f t="shared" si="765"/>
        <v>21.60815940220062</v>
      </c>
      <c r="QM87" s="57">
        <f t="shared" si="766"/>
        <v>21.794853544062796</v>
      </c>
      <c r="QN87" s="57">
        <f t="shared" si="767"/>
        <v>21.444570787492751</v>
      </c>
      <c r="QO87" s="57">
        <f t="shared" si="768"/>
        <v>21.450297293645665</v>
      </c>
      <c r="QP87" s="61">
        <f t="shared" si="769"/>
        <v>3.1600000000000019</v>
      </c>
      <c r="QQ87" s="57">
        <f t="shared" si="584"/>
        <v>0</v>
      </c>
      <c r="QR87" s="57">
        <f t="shared" si="585"/>
        <v>3.4695548865589357E-2</v>
      </c>
      <c r="QS87" s="57">
        <f t="shared" si="586"/>
        <v>3.4695548865589357E-2</v>
      </c>
      <c r="QT87" s="57">
        <f t="shared" si="587"/>
        <v>3.4695548865589357E-2</v>
      </c>
      <c r="QU87" s="57">
        <f t="shared" si="588"/>
        <v>3.4695548865589357E-2</v>
      </c>
      <c r="QV87" s="57">
        <f t="shared" si="589"/>
        <v>3.4695548865589357E-2</v>
      </c>
      <c r="QW87" s="57">
        <f t="shared" si="590"/>
        <v>0</v>
      </c>
      <c r="QX87" s="57">
        <f t="shared" si="591"/>
        <v>0</v>
      </c>
      <c r="QY87" s="57">
        <f t="shared" si="592"/>
        <v>0</v>
      </c>
      <c r="QZ87" s="57">
        <f t="shared" si="593"/>
        <v>0</v>
      </c>
      <c r="RA87" s="57">
        <f t="shared" si="594"/>
        <v>0</v>
      </c>
      <c r="RB87" s="57">
        <f t="shared" si="595"/>
        <v>3.4695548865589357E-2</v>
      </c>
      <c r="RC87" s="57">
        <f t="shared" si="596"/>
        <v>0</v>
      </c>
      <c r="RD87" s="57">
        <f t="shared" si="597"/>
        <v>0</v>
      </c>
      <c r="RE87" s="57">
        <f t="shared" si="598"/>
        <v>0</v>
      </c>
      <c r="RF87" s="57">
        <f t="shared" si="599"/>
        <v>0</v>
      </c>
      <c r="RG87" s="57">
        <f t="shared" si="600"/>
        <v>0</v>
      </c>
      <c r="RH87" s="57">
        <f t="shared" si="601"/>
        <v>0</v>
      </c>
      <c r="RI87" s="57">
        <f t="shared" si="602"/>
        <v>0</v>
      </c>
      <c r="RJ87" s="57">
        <f t="shared" si="603"/>
        <v>0</v>
      </c>
      <c r="RK87" s="57">
        <f t="shared" si="604"/>
        <v>0</v>
      </c>
      <c r="RL87" s="61">
        <f t="shared" si="770"/>
        <v>3.1600000000000019</v>
      </c>
      <c r="RM87" s="2">
        <f>IF(AND(LO87&gt;=LO$6*'Drive Train'!$AA$52,LO87&lt;=LO$6*'Drive Train'!$AA$53,KS87=0,JW87=0,EU87&gt;0),$C$17,0)</f>
        <v>0</v>
      </c>
      <c r="RN87" s="2">
        <f>IF(AND(LP87&gt;=LP$6*'Drive Train'!$AA$52,LP87&lt;=LP$6*'Drive Train'!$AA$53,KT87=0,JX87=0,EV87&gt;0),$C$17,0)</f>
        <v>0</v>
      </c>
      <c r="RO87" s="2">
        <f>IF(AND(LQ87&gt;=LQ$6*'Drive Train'!$AA$52,LQ87&lt;=LQ$6*'Drive Train'!$AA$53,KU87=0,JY87=0,EW87&gt;0),$C$17,0)</f>
        <v>0</v>
      </c>
      <c r="RP87" s="2">
        <f>IF(AND(LR87&gt;=LR$6*'Drive Train'!$AA$52,LR87&lt;=LR$6*'Drive Train'!$AA$53,KV87=0,JZ87=0,EX87&gt;0),$C$17,0)</f>
        <v>0</v>
      </c>
      <c r="RQ87" s="2">
        <f>IF(AND(LS87&gt;=LS$6*'Drive Train'!$AA$52,LS87&lt;=LS$6*'Drive Train'!$AA$53,KW87=0,KA87=0,EY87&gt;0),$C$17,0)</f>
        <v>0</v>
      </c>
      <c r="RR87" s="2">
        <f>IF(AND(LT87&gt;=LT$6*'Drive Train'!$AA$52,LT87&lt;=LT$6*'Drive Train'!$AA$53,KX87=0,KB87=0,EZ87&gt;0),$C$17,0)</f>
        <v>0</v>
      </c>
      <c r="RS87" s="2">
        <f>IF(AND(LU87&gt;=LU$6*'Drive Train'!$AA$52,LU87&lt;=LU$6*'Drive Train'!$AA$53,KY87=0,KC87=0,FA87&gt;0),$C$17,0)</f>
        <v>0</v>
      </c>
      <c r="RT87" s="2">
        <f>IF(AND(LV87&gt;=LV$6*'Drive Train'!$AA$52,LV87&lt;=LV$6*'Drive Train'!$AA$53,KZ87=0,KD87=0,FB87&gt;0),$C$17,0)</f>
        <v>0</v>
      </c>
      <c r="RU87" s="2">
        <f>IF(AND(LW87&gt;=LW$6*'Drive Train'!$AA$52,LW87&lt;=LW$6*'Drive Train'!$AA$53,LA87=0,KE87=0,FC87&gt;0),$C$17,0)</f>
        <v>0</v>
      </c>
      <c r="RV87" s="2">
        <f>IF(AND(LX87&gt;=LX$6*'Drive Train'!$AA$52,LX87&lt;=LX$6*'Drive Train'!$AA$53,LB87=0,KF87=0,FD87&gt;0),$C$17,0)</f>
        <v>0</v>
      </c>
      <c r="RW87" s="2">
        <f>IF(AND(LY87&gt;=LY$6*'Drive Train'!$AA$52,LY87&lt;=LY$6*'Drive Train'!$AA$53,LC87=0,KG87=0,FE87&gt;0),$C$17,0)</f>
        <v>0</v>
      </c>
      <c r="RX87" s="2">
        <f>IF(AND(LZ87&gt;=LZ$6*'Drive Train'!$AA$52,LZ87&lt;=LZ$6*'Drive Train'!$AA$53,LD87=0,KH87=0,FF87&gt;0),$C$17,0)</f>
        <v>0</v>
      </c>
      <c r="RY87" s="2">
        <f>IF(AND(MA87&gt;=MA$6*'Drive Train'!$AA$52,MA87&lt;=MA$6*'Drive Train'!$AA$53,LE87=0,KI87=0,FG87&gt;0),$C$17,0)</f>
        <v>0</v>
      </c>
      <c r="RZ87" s="2">
        <f>IF(AND(MB87&gt;=MB$6*'Drive Train'!$AA$52,MB87&lt;=MB$6*'Drive Train'!$AA$53,LF87=0,KJ87=0,FH87&gt;0),$C$17,0)</f>
        <v>0</v>
      </c>
      <c r="SA87" s="2">
        <f>IF(AND(MC87&gt;=MC$6*'Drive Train'!$AA$52,MC87&lt;=MC$6*'Drive Train'!$AA$53,LG87=0,KK87=0,FI87&gt;0),$C$17,0)</f>
        <v>0</v>
      </c>
      <c r="SB87" s="2">
        <f>IF(AND(MD87&gt;=MD$6*'Drive Train'!$AA$52,MD87&lt;=MD$6*'Drive Train'!$AA$53,LH87=0,KL87=0,FJ87&gt;0),$C$17,0)</f>
        <v>0</v>
      </c>
      <c r="SC87" s="2">
        <f>IF(AND(ME87&gt;=ME$6*'Drive Train'!$AA$52,ME87&lt;=ME$6*'Drive Train'!$AA$53,LI87=0,KM87=0,FK87&gt;0),$C$17,0)</f>
        <v>0</v>
      </c>
      <c r="SD87" s="2">
        <f>IF(AND(MF87&gt;=MF$6*'Drive Train'!$AA$52,MF87&lt;=MF$6*'Drive Train'!$AA$53,LJ87=0,KN87=0,FL87&gt;0),$C$17,0)</f>
        <v>0</v>
      </c>
      <c r="SE87" s="2">
        <f>IF(AND(MG87&gt;=MG$6*'Drive Train'!$AA$52,MG87&lt;=MG$6*'Drive Train'!$AA$53,LK87=0,KO87=0,FM87&gt;0),$C$17,0)</f>
        <v>0</v>
      </c>
      <c r="SF87" s="2">
        <f>IF(AND(MH87&gt;=MH$6*'Drive Train'!$AA$52,MH87&lt;=MH$6*'Drive Train'!$AA$53,LL87=0,KP87=0,FN87&gt;0),$C$17,0)</f>
        <v>0</v>
      </c>
      <c r="SG87" s="2">
        <f>IF(AND(MI87&gt;=MI$6*'Drive Train'!$AA$52,MI87&lt;=MI$6*'Drive Train'!$AA$53,LM87=0,KQ87=0,FO87&gt;0),$C$17,0)</f>
        <v>0</v>
      </c>
      <c r="SH87" s="61">
        <f t="shared" si="771"/>
        <v>3.1600000000000019</v>
      </c>
      <c r="SI87" s="2">
        <f>IF(AND(EU87&lt;0,KS87=0,LO87&gt;=LO$6*'Drive Train'!$AA$52,LO87&lt;=LO$6*'Drive Train'!$AA$53,OY87=1,JW87=0),$C$17,0)</f>
        <v>0</v>
      </c>
      <c r="SJ87" s="2">
        <f>IF(AND(EV87&lt;0,KT87=0,LP87&gt;=LP$6*'Drive Train'!$AA$52,LP87&lt;=LP$6*'Drive Train'!$AA$53,OZ87=1,JX87=0),$C$17,0)</f>
        <v>0.04</v>
      </c>
      <c r="SK87" s="2">
        <f>IF(AND(EW87&lt;0,KU87=0,LQ87&gt;=LQ$6*'Drive Train'!$AA$52,LQ87&lt;=LQ$6*'Drive Train'!$AA$53,PA87=1,JY87=0),$C$17,0)</f>
        <v>0.04</v>
      </c>
      <c r="SL87" s="2">
        <f>IF(AND(EX87&lt;0,KV87=0,LR87&gt;=LR$6*'Drive Train'!$AA$52,LR87&lt;=LR$6*'Drive Train'!$AA$53,PB87=1,JZ87=0),$C$17,0)</f>
        <v>0</v>
      </c>
      <c r="SM87" s="2">
        <f>IF(AND(EY87&lt;0,KW87=0,LS87&gt;=LS$6*'Drive Train'!$AA$52,LS87&lt;=LS$6*'Drive Train'!$AA$53,PC87=1,KA87=0),$C$17,0)</f>
        <v>0</v>
      </c>
      <c r="SN87" s="2">
        <f>IF(AND(EZ87&lt;0,KX87=0,LT87&gt;=LT$6*'Drive Train'!$AA$52,LT87&lt;=LT$6*'Drive Train'!$AA$53,PD87=1,KB87=0),$C$17,0)</f>
        <v>0</v>
      </c>
      <c r="SO87" s="2">
        <f>IF(AND(FA87&lt;0,KY87=0,LU87&gt;=LU$6*'Drive Train'!$AA$52,LU87&lt;=LU$6*'Drive Train'!$AA$53,PE87=1,KC87=0),$C$17,0)</f>
        <v>0</v>
      </c>
      <c r="SP87" s="2">
        <f>IF(AND(FB87&lt;0,KZ87=0,LV87&gt;=LV$6*'Drive Train'!$AA$52,LV87&lt;=LV$6*'Drive Train'!$AA$53,PF87=1,KD87=0),$C$17,0)</f>
        <v>0</v>
      </c>
      <c r="SQ87" s="2">
        <f>IF(AND(FC87&lt;0,LA87=0,LW87&gt;=LW$6*'Drive Train'!$AA$52,LW87&lt;=LW$6*'Drive Train'!$AA$53,PG87=1,KE87=0),$C$17,0)</f>
        <v>0</v>
      </c>
      <c r="SR87" s="2">
        <f>IF(AND(FD87&lt;0,LB87=0,LX87&gt;=LX$6*'Drive Train'!$AA$52,LX87&lt;=LX$6*'Drive Train'!$AA$53,PH87=1,KF87=0),$C$17,0)</f>
        <v>0</v>
      </c>
      <c r="SS87" s="2">
        <f>IF(AND(FE87&lt;0,LC87=0,LY87&gt;=LY$6*'Drive Train'!$AA$52,LY87&lt;=LY$6*'Drive Train'!$AA$53,PI87=1,KG87=0),$C$17,0)</f>
        <v>0</v>
      </c>
      <c r="ST87" s="2">
        <f>IF(AND(FF87&lt;0,LD87=0,LZ87&gt;=LZ$6*'Drive Train'!$AA$52,LZ87&lt;=LZ$6*'Drive Train'!$AA$53,PJ87=1,KH87=0),$C$17,0)</f>
        <v>0</v>
      </c>
      <c r="SU87" s="2">
        <f>IF(AND(FG87&lt;0,LE87=0,MA87&gt;=MA$6*'Drive Train'!$AA$52,MA87&lt;=MA$6*'Drive Train'!$AA$53,PK87=1,KI87=0),$C$17,0)</f>
        <v>0</v>
      </c>
      <c r="SV87" s="2">
        <f>IF(AND(FH87&lt;0,LF87=0,MB87&gt;=MB$6*'Drive Train'!$AA$52,MB87&lt;=MB$6*'Drive Train'!$AA$53,PL87=1,KJ87=0),$C$17,0)</f>
        <v>0</v>
      </c>
      <c r="SW87" s="2">
        <f>IF(AND(FI87&lt;0,LG87=0,MC87&gt;=MC$6*'Drive Train'!$AA$52,MC87&lt;=MC$6*'Drive Train'!$AA$53,PM87=1,KK87=0),$C$17,0)</f>
        <v>0</v>
      </c>
      <c r="SX87" s="2">
        <f>IF(AND(FJ87&lt;0,LH87=0,MD87&gt;=MD$6*'Drive Train'!$AA$52,MD87&lt;=MD$6*'Drive Train'!$AA$53,PN87=1,KL87=0),$C$17,0)</f>
        <v>0</v>
      </c>
      <c r="SY87" s="2">
        <f>IF(AND(FK87&lt;0,LI87=0,ME87&gt;=ME$6*'Drive Train'!$AA$52,ME87&lt;=ME$6*'Drive Train'!$AA$53,PO87=1,KM87=0),$C$17,0)</f>
        <v>0</v>
      </c>
      <c r="SZ87" s="2">
        <f>IF(AND(FL87&lt;0,LJ87=0,MF87&gt;=MF$6*'Drive Train'!$AA$52,MF87&lt;=MF$6*'Drive Train'!$AA$53,PP87=1,KN87=0),$C$17,0)</f>
        <v>0</v>
      </c>
      <c r="TA87" s="2">
        <f>IF(AND(FM87&lt;0,LK87=0,MG87&gt;=MG$6*'Drive Train'!$AA$52,MG87&lt;=MG$6*'Drive Train'!$AA$53,PQ87=1,KO87=0),$C$17,0)</f>
        <v>0</v>
      </c>
      <c r="TB87" s="2">
        <f>IF(AND(FN87&lt;0,LL87=0,MH87&gt;=MH$6*'Drive Train'!$AA$52,MH87&lt;=MH$6*'Drive Train'!$AA$53,PR87=1,KP87=0),$C$17,0)</f>
        <v>0</v>
      </c>
      <c r="TC87" s="2">
        <f>IF(AND(FO87&lt;0,LM87=0,MI87&gt;=MI$6*'Drive Train'!$AA$52,MI87&lt;=MI$6*'Drive Train'!$AA$53,PS87=1,KQ87=0),$C$17,0)</f>
        <v>0</v>
      </c>
      <c r="TD87" s="144">
        <f t="shared" si="772"/>
        <v>3.1600000000000019</v>
      </c>
    </row>
    <row r="88" spans="2:524" x14ac:dyDescent="0.2">
      <c r="B88" s="73"/>
      <c r="C88" s="3" t="s">
        <v>349</v>
      </c>
      <c r="E88" s="26" t="e">
        <f>E64</f>
        <v>#N/A</v>
      </c>
      <c r="F88" s="26">
        <f>(F78-$C$15)/$C$14*$C$12</f>
        <v>0.40934125954198469</v>
      </c>
      <c r="G88" s="26">
        <f t="shared" ref="G88:O88" si="822">(G78-$C$15)/$C$14*$C$12</f>
        <v>0.50132599236641218</v>
      </c>
      <c r="H88" s="26">
        <f t="shared" si="822"/>
        <v>0.59331072519083972</v>
      </c>
      <c r="I88" s="26">
        <f t="shared" si="822"/>
        <v>0.68529545801526726</v>
      </c>
      <c r="J88" s="26">
        <f t="shared" si="822"/>
        <v>0.77728019083969468</v>
      </c>
      <c r="K88" s="26">
        <f t="shared" si="822"/>
        <v>0.86926492366412222</v>
      </c>
      <c r="L88" s="26">
        <f t="shared" si="822"/>
        <v>0.96124965648854965</v>
      </c>
      <c r="M88" s="26">
        <f t="shared" si="822"/>
        <v>1.0532343893129772</v>
      </c>
      <c r="N88" s="26">
        <f t="shared" si="822"/>
        <v>1.1452191221374046</v>
      </c>
      <c r="O88" s="26">
        <f t="shared" si="822"/>
        <v>1.2372038549618321</v>
      </c>
      <c r="R88" s="63">
        <f t="shared" si="605"/>
        <v>3.200000000000002</v>
      </c>
      <c r="S88" s="2">
        <f>NG88/'Drive Train'!$F$35</f>
        <v>0</v>
      </c>
      <c r="T88" s="2">
        <f>NH88/'Drive Train'!$F$35</f>
        <v>0</v>
      </c>
      <c r="U88" s="2">
        <f>NI88/'Drive Train'!$F$35</f>
        <v>0</v>
      </c>
      <c r="V88" s="2">
        <f>NJ88/'Drive Train'!$F$35</f>
        <v>0</v>
      </c>
      <c r="W88" s="2">
        <f>NK88/'Drive Train'!$F$35</f>
        <v>0</v>
      </c>
      <c r="X88" s="2">
        <f>NL88/'Drive Train'!$F$35</f>
        <v>0</v>
      </c>
      <c r="Y88" s="2">
        <f>NM88/'Drive Train'!$F$35</f>
        <v>0</v>
      </c>
      <c r="Z88" s="2">
        <f>NN88/'Drive Train'!$F$35</f>
        <v>0</v>
      </c>
      <c r="AA88" s="2">
        <f>NO88/'Drive Train'!$F$35</f>
        <v>0</v>
      </c>
      <c r="AB88" s="2">
        <f>NP88/'Drive Train'!$F$35</f>
        <v>0</v>
      </c>
      <c r="AC88" s="2">
        <f>NQ88/'Drive Train'!$F$35</f>
        <v>0</v>
      </c>
      <c r="AD88" s="2">
        <f>NR88/'Drive Train'!$F$35</f>
        <v>0</v>
      </c>
      <c r="AE88" s="2">
        <f>NS88/'Drive Train'!$F$35</f>
        <v>0</v>
      </c>
      <c r="AF88" s="2">
        <f>NT88/'Drive Train'!$F$35</f>
        <v>0</v>
      </c>
      <c r="AG88" s="2">
        <f>NU88/'Drive Train'!$F$35</f>
        <v>0</v>
      </c>
      <c r="AH88" s="2">
        <f>NV88/'Drive Train'!$F$35</f>
        <v>0</v>
      </c>
      <c r="AI88" s="2">
        <f>NW88/'Drive Train'!$F$35</f>
        <v>0</v>
      </c>
      <c r="AJ88" s="2">
        <f>NX88/'Drive Train'!$F$35</f>
        <v>0</v>
      </c>
      <c r="AK88" s="2">
        <f>NY88/'Drive Train'!$F$35</f>
        <v>0</v>
      </c>
      <c r="AL88" s="2">
        <f>NZ88/'Drive Train'!$F$35</f>
        <v>0</v>
      </c>
      <c r="AM88" s="2">
        <f>OA88/'Drive Train'!$F$35</f>
        <v>0</v>
      </c>
      <c r="AN88" s="61">
        <f t="shared" si="606"/>
        <v>3.200000000000002</v>
      </c>
      <c r="AO88" s="46">
        <f>LO88*12*60/(PI() * 'Drive Train'!$F$15)/S$6*ABS(S88)</f>
        <v>0</v>
      </c>
      <c r="AP88" s="46">
        <f>LP88*12*60/(PI() * 'Drive Train'!$F$15)/T$6*ABS(T88)</f>
        <v>0</v>
      </c>
      <c r="AQ88" s="46">
        <f>LQ88*12*60/(PI() * 'Drive Train'!$F$15)/U$6*ABS(U88)</f>
        <v>0</v>
      </c>
      <c r="AR88" s="46">
        <f>LR88*12*60/(PI() * 'Drive Train'!$F$15)/V$6*ABS(V88)</f>
        <v>0</v>
      </c>
      <c r="AS88" s="46">
        <f>LS88*12*60/(PI() * 'Drive Train'!$F$15)/W$6*ABS(W88)</f>
        <v>0</v>
      </c>
      <c r="AT88" s="46">
        <f>LT88*12*60/(PI() * 'Drive Train'!$F$15)/X$6*ABS(X88)</f>
        <v>0</v>
      </c>
      <c r="AU88" s="46">
        <f>LU88*12*60/(PI() * 'Drive Train'!$F$15)/Y$6*ABS(Y88)</f>
        <v>0</v>
      </c>
      <c r="AV88" s="46">
        <f>LV88*12*60/(PI() * 'Drive Train'!$F$15)/Z$6*ABS(Z88)</f>
        <v>0</v>
      </c>
      <c r="AW88" s="46">
        <f>LW88*12*60/(PI() * 'Drive Train'!$F$15)/AA$6*ABS(AA88)</f>
        <v>0</v>
      </c>
      <c r="AX88" s="46">
        <f>LX88*12*60/(PI() * 'Drive Train'!$F$15)/AB$6*ABS(AB88)</f>
        <v>0</v>
      </c>
      <c r="AY88" s="46">
        <f>LY88*12*60/(PI() * 'Drive Train'!$F$15)/AC$6*ABS(AC88)</f>
        <v>0</v>
      </c>
      <c r="AZ88" s="46">
        <f>LZ88*12*60/(PI() * 'Drive Train'!$F$15)/AD$6*ABS(AD88)</f>
        <v>0</v>
      </c>
      <c r="BA88" s="46">
        <f>MA88*12*60/(PI() * 'Drive Train'!$F$15)/AE$6*ABS(AE88)</f>
        <v>0</v>
      </c>
      <c r="BB88" s="46">
        <f>MB88*12*60/(PI() * 'Drive Train'!$F$15)/AF$6*ABS(AF88)</f>
        <v>0</v>
      </c>
      <c r="BC88" s="46">
        <f>MC88*12*60/(PI() * 'Drive Train'!$F$15)/AG$6*ABS(AG88)</f>
        <v>0</v>
      </c>
      <c r="BD88" s="46">
        <f>MD88*12*60/(PI() * 'Drive Train'!$F$15)/AH$6*ABS(AH88)</f>
        <v>0</v>
      </c>
      <c r="BE88" s="46">
        <f>ME88*12*60/(PI() * 'Drive Train'!$F$15)/AI$6*ABS(AI88)</f>
        <v>0</v>
      </c>
      <c r="BF88" s="46">
        <f>MF88*12*60/(PI() * 'Drive Train'!$F$15)/AJ$6*ABS(AJ88)</f>
        <v>0</v>
      </c>
      <c r="BG88" s="46">
        <f>MG88*12*60/(PI() * 'Drive Train'!$F$15)/AK$6*ABS(AK88)</f>
        <v>0</v>
      </c>
      <c r="BH88" s="46">
        <f>MH88*12*60/(PI() * 'Drive Train'!$F$15)/AL$6*ABS(AL88)</f>
        <v>0</v>
      </c>
      <c r="BI88" s="46">
        <f>MI88*12*60/(PI() * 'Drive Train'!$F$15)/AM$6*ABS(AM88)</f>
        <v>0</v>
      </c>
      <c r="BJ88" s="61">
        <f t="shared" si="538"/>
        <v>3.200000000000002</v>
      </c>
      <c r="BK88" s="2">
        <f>IF(OR(KS87=1,AND($C$37=Motors!$C$32,OY87=1)),0,IF(NG88=0,-(CG87+$C$15)/($C$14-$C$15)*$C$12,($C$11*S88-AO88)/($C$11*S88)*$C$12*S88))</f>
        <v>0</v>
      </c>
      <c r="BL88" s="2">
        <f>IF(OR(KT87=1,AND($C$37=Motors!$C$32,OZ87=1)),0,IF(NH88=0,-(CH87+$C$15)/($C$14-$C$15)*$C$12,($C$11*T88-AP88)/($C$11*T88)*$C$12*T88))</f>
        <v>0</v>
      </c>
      <c r="BM88" s="2">
        <f>IF(OR(KU87=1,AND($C$37=Motors!$C$32,PA87=1)),0,IF(NI88=0,-(CI87+$C$15)/($C$14-$C$15)*$C$12,($C$11*U88-AQ88)/($C$11*U88)*$C$12*U88))</f>
        <v>0</v>
      </c>
      <c r="BN88" s="2">
        <f>IF(OR(KV87=1,AND($C$37=Motors!$C$32,PB87=1)),0,IF(NJ88=0,-(CJ87+$C$15)/($C$14-$C$15)*$C$12,($C$11*V88-AR88)/($C$11*V88)*$C$12*V88))</f>
        <v>0</v>
      </c>
      <c r="BO88" s="2">
        <f>IF(OR(KW87=1,AND($C$37=Motors!$C$32,PC87=1)),0,IF(NK88=0,-(CK87+$C$15)/($C$14-$C$15)*$C$12,($C$11*W88-AS88)/($C$11*W88)*$C$12*W88))</f>
        <v>0</v>
      </c>
      <c r="BP88" s="2">
        <f>IF(OR(KX87=1,AND($C$37=Motors!$C$32,PD87=1)),0,IF(NL88=0,-(CL87+$C$15)/($C$14-$C$15)*$C$12,($C$11*X88-AT88)/($C$11*X88)*$C$12*X88))</f>
        <v>0</v>
      </c>
      <c r="BQ88" s="2">
        <f>IF(OR(KY87=1,AND($C$37=Motors!$C$32,PE87=1)),0,IF(NM88=0,-(CM87+$C$15)/($C$14-$C$15)*$C$12,($C$11*Y88-AU88)/($C$11*Y88)*$C$12*Y88))</f>
        <v>0</v>
      </c>
      <c r="BR88" s="2">
        <f>IF(OR(KZ87=1,AND($C$37=Motors!$C$32,PF87=1)),0,IF(NN88=0,-(CN87+$C$15)/($C$14-$C$15)*$C$12,($C$11*Z88-AV88)/($C$11*Z88)*$C$12*Z88))</f>
        <v>0</v>
      </c>
      <c r="BS88" s="2">
        <f>IF(OR(LA87=1,AND($C$37=Motors!$C$32,PG87=1)),0,IF(NO88=0,-(CO87+$C$15)/($C$14-$C$15)*$C$12,($C$11*AA88-AW88)/($C$11*AA88)*$C$12*AA88))</f>
        <v>0</v>
      </c>
      <c r="BT88" s="2">
        <f>IF(OR(LB87=1,AND($C$37=Motors!$C$32,PH87=1)),0,IF(NP88=0,-(CP87+$C$15)/($C$14-$C$15)*$C$12,($C$11*AB88-AX88)/($C$11*AB88)*$C$12*AB88))</f>
        <v>0</v>
      </c>
      <c r="BU88" s="2">
        <f>IF(OR(LC87=1,AND($C$37=Motors!$C$32,PI87=1)),0,IF(NQ88=0,-(CQ87+$C$15)/($C$14-$C$15)*$C$12,($C$11*AC88-AY88)/($C$11*AC88)*$C$12*AC88))</f>
        <v>0</v>
      </c>
      <c r="BV88" s="2">
        <f>IF(OR(LD87=1,AND($C$37=Motors!$C$32,PJ87=1)),0,IF(NR88=0,-(CR87+$C$15)/($C$14-$C$15)*$C$12,($C$11*AD88-AZ88)/($C$11*AD88)*$C$12*AD88))</f>
        <v>0</v>
      </c>
      <c r="BW88" s="2">
        <f>IF(OR(LE87=1,AND($C$37=Motors!$C$32,PK87=1)),0,IF(NS88=0,-(CS87+$C$15)/($C$14-$C$15)*$C$12,($C$11*AE88-BA88)/($C$11*AE88)*$C$12*AE88))</f>
        <v>0</v>
      </c>
      <c r="BX88" s="2">
        <f>IF(OR(LF87=1,AND($C$37=Motors!$C$32,PL87=1)),0,IF(NT88=0,-(CT87+$C$15)/($C$14-$C$15)*$C$12,($C$11*AF88-BB88)/($C$11*AF88)*$C$12*AF88))</f>
        <v>0</v>
      </c>
      <c r="BY88" s="2">
        <f>IF(OR(LG87=1,AND($C$37=Motors!$C$32,PM87=1)),0,IF(NU88=0,-(CU87+$C$15)/($C$14-$C$15)*$C$12,($C$11*AG88-BC88)/($C$11*AG88)*$C$12*AG88))</f>
        <v>0</v>
      </c>
      <c r="BZ88" s="2">
        <f>IF(OR(LH87=1,AND($C$37=Motors!$C$32,PN87=1)),0,IF(NV88=0,-(CV87+$C$15)/($C$14-$C$15)*$C$12,($C$11*AH88-BD88)/($C$11*AH88)*$C$12*AH88))</f>
        <v>0</v>
      </c>
      <c r="CA88" s="2">
        <f>IF(OR(LI87=1,AND($C$37=Motors!$C$32,PO87=1)),0,IF(NW88=0,-(CW87+$C$15)/($C$14-$C$15)*$C$12,($C$11*AI88-BE88)/($C$11*AI88)*$C$12*AI88))</f>
        <v>0</v>
      </c>
      <c r="CB88" s="2">
        <f>IF(OR(LJ87=1,AND($C$37=Motors!$C$32,PP87=1)),0,IF(NX88=0,-(CX87+$C$15)/($C$14-$C$15)*$C$12,($C$11*AJ88-BF88)/($C$11*AJ88)*$C$12*AJ88))</f>
        <v>0</v>
      </c>
      <c r="CC88" s="2">
        <f>IF(OR(LK87=1,AND($C$37=Motors!$C$32,PQ87=1)),0,IF(NY88=0,-(CY87+$C$15)/($C$14-$C$15)*$C$12,($C$11*AK88-BG88)/($C$11*AK88)*$C$12*AK88))</f>
        <v>0</v>
      </c>
      <c r="CD88" s="2">
        <f>IF(OR(LL87=1,AND($C$37=Motors!$C$32,PR87=1)),0,IF(NZ88=0,-(CZ87+$C$15)/($C$14-$C$15)*$C$12,($C$11*AL88-BH88)/($C$11*AL88)*$C$12*AL88))</f>
        <v>0</v>
      </c>
      <c r="CE88" s="2">
        <f>IF(OR(LM87=1,AND($C$37=Motors!$C$32,PS87=1)),0,IF(OA88=0,-(DA87+$C$15)/($C$14-$C$15)*$C$12,($C$11*AM88-BI88)/($C$11*AM88)*$C$12*AM88))</f>
        <v>0</v>
      </c>
      <c r="CF88" s="61">
        <f t="shared" si="539"/>
        <v>3.200000000000002</v>
      </c>
      <c r="CG88" s="57">
        <f>IF(AND(KS87=1,OY87=1),0,ABS(BK88/$C$12*($C$14-$C$15)+$C$15) *'Drive Train'!$AA$49 + CG87*(1-'Drive Train'!$AA$49))</f>
        <v>0</v>
      </c>
      <c r="CH88" s="57">
        <f>IF(AND(KT87=1,OZ87=1),0,ABS(BL88/$C$12*($C$14-$C$15)+$C$15) *'Drive Train'!$AA$49 + CH87*(1-'Drive Train'!$AA$49))</f>
        <v>2.7495000000000003</v>
      </c>
      <c r="CI88" s="57">
        <f>IF(AND(KU87=1,PA87=1),0,ABS(BM88/$C$12*($C$14-$C$15)+$C$15) *'Drive Train'!$AA$49 + CI87*(1-'Drive Train'!$AA$49))</f>
        <v>2.7495000000000003</v>
      </c>
      <c r="CJ88" s="57">
        <f>IF(AND(KV87=1,PB87=1),0,ABS(BN88/$C$12*($C$14-$C$15)+$C$15) *'Drive Train'!$AA$49 + CJ87*(1-'Drive Train'!$AA$49))</f>
        <v>2.7495000000000003</v>
      </c>
      <c r="CK88" s="57">
        <f>IF(AND(KW87=1,PC87=1),0,ABS(BO88/$C$12*($C$14-$C$15)+$C$15) *'Drive Train'!$AA$49 + CK87*(1-'Drive Train'!$AA$49))</f>
        <v>2.7495000000000003</v>
      </c>
      <c r="CL88" s="57">
        <f>IF(AND(KX87=1,PD87=1),0,ABS(BP88/$C$12*($C$14-$C$15)+$C$15) *'Drive Train'!$AA$49 + CL87*(1-'Drive Train'!$AA$49))</f>
        <v>2.7495000000000003</v>
      </c>
      <c r="CM88" s="57">
        <f>IF(AND(KY87=1,PE87=1),0,ABS(BQ88/$C$12*($C$14-$C$15)+$C$15) *'Drive Train'!$AA$49 + CM87*(1-'Drive Train'!$AA$49))</f>
        <v>0</v>
      </c>
      <c r="CN88" s="57">
        <f>IF(AND(KZ87=1,PF87=1),0,ABS(BR88/$C$12*($C$14-$C$15)+$C$15) *'Drive Train'!$AA$49 + CN87*(1-'Drive Train'!$AA$49))</f>
        <v>0</v>
      </c>
      <c r="CO88" s="57">
        <f>IF(AND(LA87=1,PG87=1),0,ABS(BS88/$C$12*($C$14-$C$15)+$C$15) *'Drive Train'!$AA$49 + CO87*(1-'Drive Train'!$AA$49))</f>
        <v>0</v>
      </c>
      <c r="CP88" s="57">
        <f>IF(AND(LB87=1,PH87=1),0,ABS(BT88/$C$12*($C$14-$C$15)+$C$15) *'Drive Train'!$AA$49 + CP87*(1-'Drive Train'!$AA$49))</f>
        <v>0</v>
      </c>
      <c r="CQ88" s="57">
        <f>IF(AND(LC87=1,PI87=1),0,ABS(BU88/$C$12*($C$14-$C$15)+$C$15) *'Drive Train'!$AA$49 + CQ87*(1-'Drive Train'!$AA$49))</f>
        <v>0</v>
      </c>
      <c r="CR88" s="57">
        <f>IF(AND(LD87=1,PJ87=1),0,ABS(BV88/$C$12*($C$14-$C$15)+$C$15) *'Drive Train'!$AA$49 + CR87*(1-'Drive Train'!$AA$49))</f>
        <v>2.7495000000000003</v>
      </c>
      <c r="CS88" s="57">
        <f>IF(AND(LE87=1,PK87=1),0,ABS(BW88/$C$12*($C$14-$C$15)+$C$15) *'Drive Train'!$AA$49 + CS87*(1-'Drive Train'!$AA$49))</f>
        <v>0</v>
      </c>
      <c r="CT88" s="57">
        <f>IF(AND(LF87=1,PL87=1),0,ABS(BX88/$C$12*($C$14-$C$15)+$C$15) *'Drive Train'!$AA$49 + CT87*(1-'Drive Train'!$AA$49))</f>
        <v>0</v>
      </c>
      <c r="CU88" s="57">
        <f>IF(AND(LG87=1,PM87=1),0,ABS(BY88/$C$12*($C$14-$C$15)+$C$15) *'Drive Train'!$AA$49 + CU87*(1-'Drive Train'!$AA$49))</f>
        <v>0</v>
      </c>
      <c r="CV88" s="57">
        <f>IF(AND(LH87=1,PN87=1),0,ABS(BZ88/$C$12*($C$14-$C$15)+$C$15) *'Drive Train'!$AA$49 + CV87*(1-'Drive Train'!$AA$49))</f>
        <v>0</v>
      </c>
      <c r="CW88" s="57">
        <f>IF(AND(LI87=1,PO87=1),0,ABS(CA88/$C$12*($C$14-$C$15)+$C$15) *'Drive Train'!$AA$49 + CW87*(1-'Drive Train'!$AA$49))</f>
        <v>0</v>
      </c>
      <c r="CX88" s="57">
        <f>IF(AND(LJ87=1,PP87=1),0,ABS(CB88/$C$12*($C$14-$C$15)+$C$15) *'Drive Train'!$AA$49 + CX87*(1-'Drive Train'!$AA$49))</f>
        <v>0</v>
      </c>
      <c r="CY88" s="57">
        <f>IF(AND(LK87=1,PQ87=1),0,ABS(CC88/$C$12*($C$14-$C$15)+$C$15) *'Drive Train'!$AA$49 + CY87*(1-'Drive Train'!$AA$49))</f>
        <v>0</v>
      </c>
      <c r="CZ88" s="57">
        <f>IF(AND(LL87=1,PR87=1),0,ABS(CD88/$C$12*($C$14-$C$15)+$C$15) *'Drive Train'!$AA$49 + CZ87*(1-'Drive Train'!$AA$49))</f>
        <v>0</v>
      </c>
      <c r="DA88" s="57">
        <f>IF(AND(LM87=1,PS87=1),0,ABS(CE88/$C$12*($C$14-$C$15)+$C$15) *'Drive Train'!$AA$49 + DA87*(1-'Drive Train'!$AA$49))</f>
        <v>0</v>
      </c>
      <c r="DB88" s="61">
        <f t="shared" si="607"/>
        <v>3.200000000000002</v>
      </c>
      <c r="DC88" s="57">
        <f t="shared" si="540"/>
        <v>0</v>
      </c>
      <c r="DD88" s="57">
        <f t="shared" si="541"/>
        <v>2.7495000000000003</v>
      </c>
      <c r="DE88" s="57">
        <f t="shared" si="542"/>
        <v>2.7495000000000003</v>
      </c>
      <c r="DF88" s="57">
        <f t="shared" si="543"/>
        <v>2.7495000000000003</v>
      </c>
      <c r="DG88" s="57">
        <f t="shared" si="544"/>
        <v>2.7495000000000003</v>
      </c>
      <c r="DH88" s="57">
        <f t="shared" si="545"/>
        <v>2.7495000000000003</v>
      </c>
      <c r="DI88" s="57">
        <f t="shared" si="546"/>
        <v>0</v>
      </c>
      <c r="DJ88" s="57">
        <f t="shared" si="547"/>
        <v>0</v>
      </c>
      <c r="DK88" s="57">
        <f t="shared" si="548"/>
        <v>0</v>
      </c>
      <c r="DL88" s="57">
        <f t="shared" si="549"/>
        <v>0</v>
      </c>
      <c r="DM88" s="57">
        <f t="shared" si="550"/>
        <v>0</v>
      </c>
      <c r="DN88" s="57">
        <f t="shared" si="551"/>
        <v>2.7495000000000003</v>
      </c>
      <c r="DO88" s="57">
        <f t="shared" si="552"/>
        <v>0</v>
      </c>
      <c r="DP88" s="57">
        <f t="shared" si="553"/>
        <v>0</v>
      </c>
      <c r="DQ88" s="57">
        <f t="shared" si="554"/>
        <v>0</v>
      </c>
      <c r="DR88" s="57">
        <f t="shared" si="555"/>
        <v>0</v>
      </c>
      <c r="DS88" s="57">
        <f t="shared" si="556"/>
        <v>0</v>
      </c>
      <c r="DT88" s="57">
        <f t="shared" si="557"/>
        <v>0</v>
      </c>
      <c r="DU88" s="57">
        <f t="shared" si="558"/>
        <v>0</v>
      </c>
      <c r="DV88" s="57">
        <f t="shared" si="559"/>
        <v>0</v>
      </c>
      <c r="DW88" s="57">
        <f t="shared" si="560"/>
        <v>0</v>
      </c>
      <c r="DX88" s="61">
        <f t="shared" si="608"/>
        <v>3.200000000000002</v>
      </c>
      <c r="DY88" s="2">
        <f>IF(OY88=0,($C$23/0.4536*IF(ISNA(MK87),'Drive Train'!$F$16,'Drive Train'!$F$17)*4.448*$C$24*S$6)*SIGN(BK88),BK88)</f>
        <v>0</v>
      </c>
      <c r="DZ88" s="2">
        <f>IF(OZ88=0,($C$23/0.4536*IF(ISNA(ML87),'Drive Train'!$F$16,'Drive Train'!$F$17)*4.448*$C$24*$C$21*T$6)*SIGN(BL88),BL88)</f>
        <v>0</v>
      </c>
      <c r="EA88" s="2">
        <f>IF(PA88=0,($C$23/0.4536*IF(ISNA(MM87),'Drive Train'!$F$16,'Drive Train'!$F$17)*4.448*$C$24*$C$21*U$6)*SIGN(BM88),BM88)</f>
        <v>0</v>
      </c>
      <c r="EB88" s="2">
        <f>IF(PB88=0,($C$23/0.4536*IF(ISNA(MN87),'Drive Train'!$F$16,'Drive Train'!$F$17)*4.448*$C$24*$C$21*V$6)*SIGN(BN88),BN88)</f>
        <v>0</v>
      </c>
      <c r="EC88" s="2">
        <f>IF(PC88=0,($C$23/0.4536*IF(ISNA(MO87),'Drive Train'!$F$16,'Drive Train'!$F$17)*4.448*$C$24*$C$21*W$6)*SIGN(BO88),BO88)</f>
        <v>0</v>
      </c>
      <c r="ED88" s="2">
        <f>IF(PD88=0,($C$23/0.4536*IF(ISNA(MP87),'Drive Train'!$F$16,'Drive Train'!$F$17)*4.448*$C$24*$C$21*X$6)*SIGN(BP88),BP88)</f>
        <v>0</v>
      </c>
      <c r="EE88" s="2">
        <f>IF(PE88=0,($C$23/0.4536*IF(ISNA(MQ87),'Drive Train'!$F$16,'Drive Train'!$F$17)*4.448*$C$24*$C$21*Y$6)*SIGN(BQ88),BQ88)</f>
        <v>0</v>
      </c>
      <c r="EF88" s="2">
        <f>IF(PF88=0,($C$23/0.4536*IF(ISNA(MR87),'Drive Train'!$F$16,'Drive Train'!$F$17)*4.448*$C$24*$C$21*Z$6)*SIGN(BR88),BR88)</f>
        <v>0</v>
      </c>
      <c r="EG88" s="2">
        <f>IF(PG88=0,($C$23/0.4536*IF(ISNA(MS87),'Drive Train'!$F$16,'Drive Train'!$F$17)*4.448*$C$24*$C$21*AA$6)*SIGN(BS88),BS88)</f>
        <v>0</v>
      </c>
      <c r="EH88" s="2">
        <f>IF(PH88=0,($C$23/0.4536*IF(ISNA(MT87),'Drive Train'!$F$16,'Drive Train'!$F$17)*4.448*$C$24*$C$21*AB$6)*SIGN(BT88),BT88)</f>
        <v>0</v>
      </c>
      <c r="EI88" s="2">
        <f>IF(PI88=0,($C$23/0.4536*IF(ISNA(MU87),'Drive Train'!$F$16,'Drive Train'!$F$17)*4.448*$C$24*$C$21*AC$6)*SIGN(BU88),BU88)</f>
        <v>0</v>
      </c>
      <c r="EJ88" s="2">
        <f>IF(PJ88=0,($C$23/0.4536*IF(ISNA(MV87),'Drive Train'!$F$16,'Drive Train'!$F$17)*4.448*$C$24*$C$21*AD$6)*SIGN(BV88),BV88)</f>
        <v>0</v>
      </c>
      <c r="EK88" s="2">
        <f>IF(PK88=0,($C$23/0.4536*IF(ISNA(MW87),'Drive Train'!$F$16,'Drive Train'!$F$17)*4.448*$C$24*$C$21*AE$6)*SIGN(BW88),BW88)</f>
        <v>0</v>
      </c>
      <c r="EL88" s="2">
        <f>IF(PL88=0,($C$23/0.4536*IF(ISNA(MX87),'Drive Train'!$F$16,'Drive Train'!$F$17)*4.448*$C$24*$C$21*AF$6)*SIGN(BX88),BX88)</f>
        <v>0</v>
      </c>
      <c r="EM88" s="2">
        <f>IF(PM88=0,($C$23/0.4536*IF(ISNA(MY87),'Drive Train'!$F$16,'Drive Train'!$F$17)*4.448*$C$24*$C$21*AG$6)*SIGN(BY88),BY88)</f>
        <v>0</v>
      </c>
      <c r="EN88" s="2">
        <f>IF(PN88=0,($C$23/0.4536*IF(ISNA(MZ87),'Drive Train'!$F$16,'Drive Train'!$F$17)*4.448*$C$24*$C$21*AH$6)*SIGN(BZ88),BZ88)</f>
        <v>0</v>
      </c>
      <c r="EO88" s="2">
        <f>IF(PO88=0,($C$23/0.4536*IF(ISNA(NA87),'Drive Train'!$F$16,'Drive Train'!$F$17)*4.448*$C$24*$C$21*AI$6)*SIGN(CA88),CA88)</f>
        <v>0</v>
      </c>
      <c r="EP88" s="2">
        <f>IF(PP88=0,($C$23/0.4536*IF(ISNA(NB87),'Drive Train'!$F$16,'Drive Train'!$F$17)*4.448*$C$24*$C$21*AJ$6)*SIGN(CB88),CB88)</f>
        <v>0</v>
      </c>
      <c r="EQ88" s="2">
        <f>IF(PQ88=0,($C$23/0.4536*IF(ISNA(NC87),'Drive Train'!$F$16,'Drive Train'!$F$17)*4.448*$C$24*$C$21*AK$6)*SIGN(CC88),CC88)</f>
        <v>0</v>
      </c>
      <c r="ER88" s="2">
        <f>IF(PR88=0,($C$23/0.4536*IF(ISNA(ND87),'Drive Train'!$F$16,'Drive Train'!$F$17)*4.448*$C$24*$C$21*AL$6)*SIGN(CD88),CD88)</f>
        <v>0</v>
      </c>
      <c r="ES88" s="2">
        <f>IF(PS88=0,($C$23/0.4536*IF(ISNA(NE87),'Drive Train'!$F$16,'Drive Train'!$F$17)*4.448*$C$24*$C$21*AM$6)*SIGN(CE88),CE88)</f>
        <v>0</v>
      </c>
      <c r="ET88" s="61">
        <f t="shared" si="561"/>
        <v>3.200000000000002</v>
      </c>
      <c r="EU88" s="255">
        <f>MAX(MIN(IF(AND(OY87=1,NG88&lt;0),-1,1)*(DC88-$C$15)/($C$14-$C$15)*$C$12*$C$21-$C$33*LO88/AO$6 -  OY87*$C$33/$C$21,DY87/$C$19),MAX(EU$8:EU87)*-1)</f>
        <v>-0.37850168607206947</v>
      </c>
      <c r="EV88" s="255">
        <f>MAX(MIN(IF(AND(OZ87=1,NH88&lt;0),-1,1)*(DD88-$C$15)/($C$14-$C$15)*$C$12*$C$21-$C$33*LP88/AP$6 -  OZ87*$C$33/$C$21,DZ87/$C$19),MAX(EV$8:EV87)*-1)</f>
        <v>-0.40731660311093432</v>
      </c>
      <c r="EW88" s="255">
        <f>MAX(MIN(IF(AND(PA87=1,NI88&lt;0),-1,1)*(DE88-$C$15)/($C$14-$C$15)*$C$12*$C$21-$C$33*LQ88/AQ$6 -  PA87*$C$33/$C$21,EA87/$C$19),MAX(EW$8:EW87)*-1)</f>
        <v>-0.42247689210624018</v>
      </c>
      <c r="EX88" s="255">
        <f>MAX(MIN(IF(AND(PB87=1,NJ88&lt;0),-1,1)*(DF88-$C$15)/($C$14-$C$15)*$C$12*$C$21-$C$33*LR88/AR$6 -  PB87*$C$33/$C$21,EB87/$C$19),MAX(EX$8:EX87)*-1)</f>
        <v>-0.41489950955677474</v>
      </c>
      <c r="EY88" s="255">
        <f>MAX(MIN(IF(AND(PC87=1,NK88&lt;0),-1,1)*(DG88-$C$15)/($C$14-$C$15)*$C$12*$C$21-$C$33*LS88/AS$6 -  PC87*$C$33/$C$21,EC87/$C$19),MAX(EY$8:EY87)*-1)</f>
        <v>-0.38394424350315853</v>
      </c>
      <c r="EZ88" s="255">
        <f>MAX(MIN(IF(AND(PD87=1,NL88&lt;0),-1,1)*(DH88-$C$15)/($C$14-$C$15)*$C$12*$C$21-$C$33*LT88/AT$6 -  PD87*$C$33/$C$21,ED87/$C$19),MAX(EZ$8:EZ87)*-1)</f>
        <v>-0.33626031839605169</v>
      </c>
      <c r="FA88" s="255">
        <f>MAX(MIN(IF(AND(PE87=1,NM88&lt;0),-1,1)*(DI88-$C$15)/($C$14-$C$15)*$C$12*$C$21-$C$33*LU88/AU$6 -  PE87*$C$33/$C$21,EE87/$C$19),MAX(FA$8:FA87)*-1)</f>
        <v>-0.37850168607206947</v>
      </c>
      <c r="FB88" s="255">
        <f>MAX(MIN(IF(AND(PF87=1,NN88&lt;0),-1,1)*(DJ88-$C$15)/($C$14-$C$15)*$C$12*$C$21-$C$33*LV88/AV$6 -  PF87*$C$33/$C$21,EF87/$C$19),MAX(FB$8:FB87)*-1)</f>
        <v>-0.37850168607206947</v>
      </c>
      <c r="FC88" s="255">
        <f>MAX(MIN(IF(AND(PG87=1,NO88&lt;0),-1,1)*(DK88-$C$15)/($C$14-$C$15)*$C$12*$C$21-$C$33*LW88/AW$6 -  PG87*$C$33/$C$21,EG87/$C$19),MAX(FC$8:FC87)*-1)</f>
        <v>-0.37850168607206947</v>
      </c>
      <c r="FD88" s="255">
        <f>MAX(MIN(IF(AND(PH87=1,NP88&lt;0),-1,1)*(DL88-$C$15)/($C$14-$C$15)*$C$12*$C$21-$C$33*LX88/AX$6 -  PH87*$C$33/$C$21,EH87/$C$19),MAX(FD$8:FD87)*-1)</f>
        <v>-0.37850168607206947</v>
      </c>
      <c r="FE88" s="255">
        <f>MAX(MIN(IF(AND(PI87=1,NQ88&lt;0),-1,1)*(DM88-$C$15)/($C$14-$C$15)*$C$12*$C$21-$C$33*LY88/AY$6 -  PI87*$C$33/$C$21,EI87/$C$19),MAX(FE$8:FE87)*-1)</f>
        <v>-0.37850168607206947</v>
      </c>
      <c r="FF88" s="255">
        <f>MAX(MIN(IF(AND(PJ87=1,NR88&lt;0),-1,1)*(DN88-$C$15)/($C$14-$C$15)*$C$12*$C$21-$C$33*LZ88/AZ$6 -  PJ87*$C$33/$C$21,EJ87/$C$19),MAX(FF$8:FF87)*-1)</f>
        <v>-0.3680167733157455</v>
      </c>
      <c r="FG88" s="255">
        <f>MAX(MIN(IF(AND(PK87=1,NS88&lt;0),-1,1)*(DO88-$C$15)/($C$14-$C$15)*$C$12*$C$21-$C$33*MA88/BA$6 -  PK87*$C$33/$C$21,EK87/$C$19),MAX(FG$8:FG87)*-1)</f>
        <v>-0.37850168607206947</v>
      </c>
      <c r="FH88" s="255">
        <f>MAX(MIN(IF(AND(PL87=1,NT88&lt;0),-1,1)*(DP88-$C$15)/($C$14-$C$15)*$C$12*$C$21-$C$33*MB88/BB$6 -  PL87*$C$33/$C$21,EL87/$C$19),MAX(FH$8:FH87)*-1)</f>
        <v>-0.37850168607206947</v>
      </c>
      <c r="FI88" s="255">
        <f>MAX(MIN(IF(AND(PM87=1,NU88&lt;0),-1,1)*(DQ88-$C$15)/($C$14-$C$15)*$C$12*$C$21-$C$33*MC88/BC$6 -  PM87*$C$33/$C$21,EM87/$C$19),MAX(FI$8:FI87)*-1)</f>
        <v>-0.37850168607206947</v>
      </c>
      <c r="FJ88" s="255">
        <f>MAX(MIN(IF(AND(PN87=1,NV88&lt;0),-1,1)*(DR88-$C$15)/($C$14-$C$15)*$C$12*$C$21-$C$33*MD88/BD$6 -  PN87*$C$33/$C$21,EN87/$C$19),MAX(FJ$8:FJ87)*-1)</f>
        <v>-0.37850168607206947</v>
      </c>
      <c r="FK88" s="255">
        <f>MAX(MIN(IF(AND(PO87=1,NW88&lt;0),-1,1)*(DS88-$C$15)/($C$14-$C$15)*$C$12*$C$21-$C$33*ME88/BE$6 -  PO87*$C$33/$C$21,EO87/$C$19),MAX(FK$8:FK87)*-1)</f>
        <v>-0.37850168607206947</v>
      </c>
      <c r="FL88" s="255">
        <f>MAX(MIN(IF(AND(PP87=1,NX88&lt;0),-1,1)*(DT88-$C$15)/($C$14-$C$15)*$C$12*$C$21-$C$33*MF88/BF$6 -  PP87*$C$33/$C$21,EP87/$C$19),MAX(FL$8:FL87)*-1)</f>
        <v>-0.37850168607206947</v>
      </c>
      <c r="FM88" s="255">
        <f>MAX(MIN(IF(AND(PQ87=1,NY88&lt;0),-1,1)*(DU88-$C$15)/($C$14-$C$15)*$C$12*$C$21-$C$33*MG88/BG$6 -  PQ87*$C$33/$C$21,EQ87/$C$19),MAX(FM$8:FM87)*-1)</f>
        <v>-0.37850168607206947</v>
      </c>
      <c r="FN88" s="255">
        <f>MAX(MIN(IF(AND(PR87=1,NZ88&lt;0),-1,1)*(DV88-$C$15)/($C$14-$C$15)*$C$12*$C$21-$C$33*MH88/BH$6 -  PR87*$C$33/$C$21,ER87/$C$19),MAX(FN$8:FN87)*-1)</f>
        <v>-0.37850168607206947</v>
      </c>
      <c r="FO88" s="255">
        <f>MAX(MIN(IF(AND(PS87=1,OA88&lt;0),-1,1)*(DW88-$C$15)/($C$14-$C$15)*$C$12*$C$21-$C$33*MI88/BI$6 -  PS87*$C$33/$C$21,ES87/$C$19),MAX(FO$8:FO87)*-1)</f>
        <v>-0.37850168607206947</v>
      </c>
      <c r="FP88" s="61">
        <f t="shared" si="609"/>
        <v>3.200000000000002</v>
      </c>
      <c r="FQ88" s="256">
        <f t="shared" si="610"/>
        <v>0</v>
      </c>
      <c r="FR88" s="256">
        <f t="shared" si="611"/>
        <v>2.7495000000000003</v>
      </c>
      <c r="FS88" s="256">
        <f t="shared" si="612"/>
        <v>2.7495000000000003</v>
      </c>
      <c r="FT88" s="256">
        <f t="shared" si="613"/>
        <v>2.7495000000000003</v>
      </c>
      <c r="FU88" s="256">
        <f t="shared" si="614"/>
        <v>2.7495000000000003</v>
      </c>
      <c r="FV88" s="256">
        <f t="shared" si="615"/>
        <v>0</v>
      </c>
      <c r="FW88" s="256">
        <f t="shared" si="616"/>
        <v>0</v>
      </c>
      <c r="FX88" s="256">
        <f t="shared" si="617"/>
        <v>0</v>
      </c>
      <c r="FY88" s="256">
        <f t="shared" si="618"/>
        <v>0</v>
      </c>
      <c r="FZ88" s="256">
        <f t="shared" si="619"/>
        <v>0</v>
      </c>
      <c r="GA88" s="256">
        <f t="shared" si="620"/>
        <v>0</v>
      </c>
      <c r="GB88" s="256">
        <f t="shared" si="621"/>
        <v>2.7495000000000003</v>
      </c>
      <c r="GC88" s="256">
        <f t="shared" si="622"/>
        <v>0</v>
      </c>
      <c r="GD88" s="256">
        <f t="shared" si="623"/>
        <v>0</v>
      </c>
      <c r="GE88" s="256">
        <f t="shared" si="624"/>
        <v>0</v>
      </c>
      <c r="GF88" s="256">
        <f t="shared" si="625"/>
        <v>0</v>
      </c>
      <c r="GG88" s="256">
        <f t="shared" si="626"/>
        <v>0</v>
      </c>
      <c r="GH88" s="256">
        <f t="shared" si="627"/>
        <v>0</v>
      </c>
      <c r="GI88" s="256">
        <f t="shared" si="628"/>
        <v>0</v>
      </c>
      <c r="GJ88" s="256">
        <f t="shared" si="629"/>
        <v>0</v>
      </c>
      <c r="GK88" s="256">
        <f t="shared" si="630"/>
        <v>0</v>
      </c>
      <c r="GL88" s="61">
        <f t="shared" si="631"/>
        <v>3.200000000000002</v>
      </c>
      <c r="GM88" s="57">
        <f t="shared" si="562"/>
        <v>0</v>
      </c>
      <c r="GN88" s="57">
        <f t="shared" si="563"/>
        <v>-2.9517967835768282</v>
      </c>
      <c r="GO88" s="57">
        <f t="shared" si="564"/>
        <v>-4.4224012537152637</v>
      </c>
      <c r="GP88" s="57">
        <f t="shared" si="565"/>
        <v>-5.6794159312380206</v>
      </c>
      <c r="GQ88" s="57">
        <f t="shared" si="566"/>
        <v>-6.4923105848757263</v>
      </c>
      <c r="GR88" s="57">
        <f t="shared" si="567"/>
        <v>-6.7690459317906289</v>
      </c>
      <c r="GS88" s="57">
        <f t="shared" si="568"/>
        <v>0</v>
      </c>
      <c r="GT88" s="57">
        <f t="shared" si="569"/>
        <v>0</v>
      </c>
      <c r="GU88" s="57">
        <f t="shared" si="570"/>
        <v>0</v>
      </c>
      <c r="GV88" s="57">
        <f t="shared" si="571"/>
        <v>0</v>
      </c>
      <c r="GW88" s="57">
        <f t="shared" si="572"/>
        <v>0</v>
      </c>
      <c r="GX88" s="57">
        <f t="shared" si="573"/>
        <v>-9.5249767404423658</v>
      </c>
      <c r="GY88" s="57">
        <f t="shared" si="574"/>
        <v>0</v>
      </c>
      <c r="GZ88" s="57">
        <f t="shared" si="575"/>
        <v>0</v>
      </c>
      <c r="HA88" s="57">
        <f t="shared" si="576"/>
        <v>0</v>
      </c>
      <c r="HB88" s="57">
        <f t="shared" si="577"/>
        <v>0</v>
      </c>
      <c r="HC88" s="57">
        <f t="shared" si="578"/>
        <v>0</v>
      </c>
      <c r="HD88" s="57">
        <f t="shared" si="579"/>
        <v>0</v>
      </c>
      <c r="HE88" s="57">
        <f t="shared" si="580"/>
        <v>0</v>
      </c>
      <c r="HF88" s="57">
        <f t="shared" si="581"/>
        <v>0</v>
      </c>
      <c r="HG88" s="57">
        <f t="shared" si="582"/>
        <v>0</v>
      </c>
      <c r="HH88" s="61">
        <f t="shared" si="632"/>
        <v>3.200000000000002</v>
      </c>
      <c r="HI88" s="57">
        <f t="shared" si="633"/>
        <v>0</v>
      </c>
      <c r="HJ88" s="57">
        <f t="shared" si="634"/>
        <v>2.9517967835768282</v>
      </c>
      <c r="HK88" s="57">
        <f t="shared" si="635"/>
        <v>4.4224012537152637</v>
      </c>
      <c r="HL88" s="57">
        <f t="shared" si="636"/>
        <v>5.6794159312380206</v>
      </c>
      <c r="HM88" s="57">
        <f t="shared" si="637"/>
        <v>6.4923105848757263</v>
      </c>
      <c r="HN88" s="57">
        <f t="shared" si="638"/>
        <v>6.7690459317906289</v>
      </c>
      <c r="HO88" s="57">
        <f t="shared" si="639"/>
        <v>0</v>
      </c>
      <c r="HP88" s="57">
        <f t="shared" si="640"/>
        <v>0</v>
      </c>
      <c r="HQ88" s="57">
        <f t="shared" si="641"/>
        <v>0</v>
      </c>
      <c r="HR88" s="57">
        <f t="shared" si="642"/>
        <v>0</v>
      </c>
      <c r="HS88" s="57">
        <f t="shared" si="643"/>
        <v>0</v>
      </c>
      <c r="HT88" s="57">
        <f t="shared" si="644"/>
        <v>9.5249767404423658</v>
      </c>
      <c r="HU88" s="57">
        <f t="shared" si="645"/>
        <v>0</v>
      </c>
      <c r="HV88" s="57">
        <f t="shared" si="646"/>
        <v>0</v>
      </c>
      <c r="HW88" s="57">
        <f t="shared" si="647"/>
        <v>0</v>
      </c>
      <c r="HX88" s="57">
        <f t="shared" si="648"/>
        <v>0</v>
      </c>
      <c r="HY88" s="57">
        <f t="shared" si="649"/>
        <v>0</v>
      </c>
      <c r="HZ88" s="57">
        <f t="shared" si="650"/>
        <v>0</v>
      </c>
      <c r="IA88" s="57">
        <f t="shared" si="651"/>
        <v>0</v>
      </c>
      <c r="IB88" s="57">
        <f t="shared" si="652"/>
        <v>0</v>
      </c>
      <c r="IC88" s="57">
        <f t="shared" si="653"/>
        <v>0</v>
      </c>
      <c r="ID88" s="61">
        <f t="shared" si="654"/>
        <v>3.200000000000002</v>
      </c>
      <c r="IE88" s="57">
        <f t="shared" si="655"/>
        <v>0</v>
      </c>
      <c r="IF88" s="57">
        <f t="shared" si="656"/>
        <v>0</v>
      </c>
      <c r="IG88" s="57">
        <f t="shared" si="657"/>
        <v>0</v>
      </c>
      <c r="IH88" s="57">
        <f t="shared" si="658"/>
        <v>0</v>
      </c>
      <c r="II88" s="57">
        <f t="shared" si="659"/>
        <v>0</v>
      </c>
      <c r="IJ88" s="57">
        <f t="shared" si="660"/>
        <v>0</v>
      </c>
      <c r="IK88" s="57">
        <f t="shared" si="661"/>
        <v>0</v>
      </c>
      <c r="IL88" s="57">
        <f t="shared" si="662"/>
        <v>0</v>
      </c>
      <c r="IM88" s="57">
        <f t="shared" si="663"/>
        <v>0</v>
      </c>
      <c r="IN88" s="57">
        <f t="shared" si="664"/>
        <v>0</v>
      </c>
      <c r="IO88" s="57">
        <f t="shared" si="665"/>
        <v>0</v>
      </c>
      <c r="IP88" s="57">
        <f t="shared" si="666"/>
        <v>0</v>
      </c>
      <c r="IQ88" s="57">
        <f t="shared" si="667"/>
        <v>0</v>
      </c>
      <c r="IR88" s="57">
        <f t="shared" si="668"/>
        <v>0</v>
      </c>
      <c r="IS88" s="57">
        <f t="shared" si="669"/>
        <v>0</v>
      </c>
      <c r="IT88" s="57">
        <f t="shared" si="670"/>
        <v>0</v>
      </c>
      <c r="IU88" s="57">
        <f t="shared" si="671"/>
        <v>0</v>
      </c>
      <c r="IV88" s="57">
        <f t="shared" si="672"/>
        <v>0</v>
      </c>
      <c r="IW88" s="57">
        <f t="shared" si="673"/>
        <v>0</v>
      </c>
      <c r="IX88" s="57">
        <f t="shared" si="674"/>
        <v>0</v>
      </c>
      <c r="IY88" s="57">
        <f t="shared" si="675"/>
        <v>0</v>
      </c>
      <c r="IZ88" s="61">
        <f t="shared" si="676"/>
        <v>3.200000000000002</v>
      </c>
      <c r="JA88" s="256" t="e">
        <f t="shared" si="773"/>
        <v>#N/A</v>
      </c>
      <c r="JB88" s="256" t="e">
        <f t="shared" si="774"/>
        <v>#N/A</v>
      </c>
      <c r="JC88" s="256" t="e">
        <f t="shared" si="775"/>
        <v>#N/A</v>
      </c>
      <c r="JD88" s="256" t="e">
        <f t="shared" si="776"/>
        <v>#N/A</v>
      </c>
      <c r="JE88" s="256" t="e">
        <f t="shared" si="777"/>
        <v>#N/A</v>
      </c>
      <c r="JF88" s="256" t="e">
        <f t="shared" si="778"/>
        <v>#N/A</v>
      </c>
      <c r="JG88" s="256" t="e">
        <f t="shared" si="779"/>
        <v>#N/A</v>
      </c>
      <c r="JH88" s="256" t="e">
        <f t="shared" si="780"/>
        <v>#N/A</v>
      </c>
      <c r="JI88" s="256" t="e">
        <f t="shared" si="781"/>
        <v>#N/A</v>
      </c>
      <c r="JJ88" s="256" t="e">
        <f t="shared" si="782"/>
        <v>#N/A</v>
      </c>
      <c r="JK88" s="256" t="e">
        <f t="shared" si="783"/>
        <v>#N/A</v>
      </c>
      <c r="JL88" s="256" t="e">
        <f t="shared" si="784"/>
        <v>#N/A</v>
      </c>
      <c r="JM88" s="256" t="e">
        <f t="shared" si="785"/>
        <v>#N/A</v>
      </c>
      <c r="JN88" s="256" t="e">
        <f t="shared" si="786"/>
        <v>#N/A</v>
      </c>
      <c r="JO88" s="256" t="e">
        <f t="shared" si="787"/>
        <v>#N/A</v>
      </c>
      <c r="JP88" s="256" t="e">
        <f t="shared" si="788"/>
        <v>#N/A</v>
      </c>
      <c r="JQ88" s="256" t="e">
        <f t="shared" si="789"/>
        <v>#N/A</v>
      </c>
      <c r="JR88" s="256" t="e">
        <f t="shared" si="790"/>
        <v>#N/A</v>
      </c>
      <c r="JS88" s="256" t="e">
        <f t="shared" si="791"/>
        <v>#N/A</v>
      </c>
      <c r="JT88" s="256" t="e">
        <f t="shared" si="792"/>
        <v>#N/A</v>
      </c>
      <c r="JU88" s="256" t="e">
        <f t="shared" si="793"/>
        <v>#N/A</v>
      </c>
      <c r="JV88" s="61">
        <f t="shared" si="677"/>
        <v>3.200000000000002</v>
      </c>
      <c r="JW88" s="46">
        <f t="shared" si="678"/>
        <v>0</v>
      </c>
      <c r="JX88" s="46">
        <f t="shared" si="679"/>
        <v>0</v>
      </c>
      <c r="JY88" s="46">
        <f t="shared" si="680"/>
        <v>0</v>
      </c>
      <c r="JZ88" s="46">
        <f t="shared" si="681"/>
        <v>0</v>
      </c>
      <c r="KA88" s="46">
        <f t="shared" si="682"/>
        <v>0</v>
      </c>
      <c r="KB88" s="46">
        <f t="shared" si="683"/>
        <v>0</v>
      </c>
      <c r="KC88" s="46">
        <f t="shared" si="684"/>
        <v>0</v>
      </c>
      <c r="KD88" s="46">
        <f t="shared" si="685"/>
        <v>0</v>
      </c>
      <c r="KE88" s="46">
        <f t="shared" si="686"/>
        <v>0</v>
      </c>
      <c r="KF88" s="46">
        <f t="shared" si="687"/>
        <v>0</v>
      </c>
      <c r="KG88" s="46">
        <f t="shared" si="688"/>
        <v>0</v>
      </c>
      <c r="KH88" s="46">
        <f t="shared" si="689"/>
        <v>0</v>
      </c>
      <c r="KI88" s="46">
        <f t="shared" si="690"/>
        <v>0</v>
      </c>
      <c r="KJ88" s="46">
        <f t="shared" si="691"/>
        <v>0</v>
      </c>
      <c r="KK88" s="46">
        <f t="shared" si="692"/>
        <v>0</v>
      </c>
      <c r="KL88" s="46">
        <f t="shared" si="693"/>
        <v>0</v>
      </c>
      <c r="KM88" s="46">
        <f t="shared" si="694"/>
        <v>0</v>
      </c>
      <c r="KN88" s="46">
        <f t="shared" si="695"/>
        <v>0</v>
      </c>
      <c r="KO88" s="46">
        <f t="shared" si="696"/>
        <v>0</v>
      </c>
      <c r="KP88" s="46">
        <f t="shared" si="697"/>
        <v>0</v>
      </c>
      <c r="KQ88" s="46">
        <f t="shared" si="698"/>
        <v>0</v>
      </c>
      <c r="KR88" s="61">
        <f t="shared" si="699"/>
        <v>3.200000000000002</v>
      </c>
      <c r="KS88" s="1">
        <f t="shared" si="700"/>
        <v>1</v>
      </c>
      <c r="KT88" s="1">
        <f t="shared" si="701"/>
        <v>0</v>
      </c>
      <c r="KU88" s="1">
        <f t="shared" si="702"/>
        <v>0</v>
      </c>
      <c r="KV88" s="1">
        <f t="shared" si="703"/>
        <v>0</v>
      </c>
      <c r="KW88" s="1">
        <f t="shared" si="704"/>
        <v>0</v>
      </c>
      <c r="KX88" s="1">
        <f t="shared" si="705"/>
        <v>1</v>
      </c>
      <c r="KY88" s="1">
        <f t="shared" si="706"/>
        <v>1</v>
      </c>
      <c r="KZ88" s="1">
        <f t="shared" si="707"/>
        <v>1</v>
      </c>
      <c r="LA88" s="1">
        <f t="shared" si="708"/>
        <v>1</v>
      </c>
      <c r="LB88" s="1">
        <f t="shared" si="709"/>
        <v>1</v>
      </c>
      <c r="LC88" s="1">
        <f t="shared" si="710"/>
        <v>1</v>
      </c>
      <c r="LD88" s="1">
        <f t="shared" si="711"/>
        <v>0</v>
      </c>
      <c r="LE88" s="1">
        <f t="shared" si="712"/>
        <v>1</v>
      </c>
      <c r="LF88" s="1">
        <f t="shared" si="713"/>
        <v>1</v>
      </c>
      <c r="LG88" s="1">
        <f t="shared" si="714"/>
        <v>1</v>
      </c>
      <c r="LH88" s="1">
        <f t="shared" si="715"/>
        <v>1</v>
      </c>
      <c r="LI88" s="1">
        <f t="shared" si="716"/>
        <v>1</v>
      </c>
      <c r="LJ88" s="1">
        <f t="shared" si="717"/>
        <v>1</v>
      </c>
      <c r="LK88" s="1">
        <f t="shared" si="718"/>
        <v>1</v>
      </c>
      <c r="LL88" s="1">
        <f t="shared" si="719"/>
        <v>1</v>
      </c>
      <c r="LM88" s="1">
        <f t="shared" si="720"/>
        <v>1</v>
      </c>
      <c r="LN88" s="61">
        <f t="shared" si="721"/>
        <v>3.200000000000002</v>
      </c>
      <c r="LO88" s="57">
        <f t="shared" si="722"/>
        <v>0</v>
      </c>
      <c r="LP88" s="57">
        <f t="shared" si="723"/>
        <v>12.176852202395491</v>
      </c>
      <c r="LQ88" s="57">
        <f t="shared" si="724"/>
        <v>10.150437118961586</v>
      </c>
      <c r="LR88" s="57">
        <f t="shared" si="725"/>
        <v>7.1045735605185429</v>
      </c>
      <c r="LS88" s="57">
        <f t="shared" si="726"/>
        <v>3.5768310430260626</v>
      </c>
      <c r="LT88" s="57">
        <f t="shared" si="727"/>
        <v>0.19086108568169385</v>
      </c>
      <c r="LU88" s="57">
        <f t="shared" si="728"/>
        <v>0</v>
      </c>
      <c r="LV88" s="57">
        <f t="shared" si="729"/>
        <v>0</v>
      </c>
      <c r="LW88" s="57">
        <f t="shared" si="730"/>
        <v>0</v>
      </c>
      <c r="LX88" s="57">
        <f t="shared" si="731"/>
        <v>0</v>
      </c>
      <c r="LY88" s="57">
        <f t="shared" si="732"/>
        <v>0</v>
      </c>
      <c r="LZ88" s="57">
        <f t="shared" si="733"/>
        <v>2.9030989777188658</v>
      </c>
      <c r="MA88" s="57">
        <f t="shared" si="734"/>
        <v>0</v>
      </c>
      <c r="MB88" s="57">
        <f t="shared" si="735"/>
        <v>0</v>
      </c>
      <c r="MC88" s="57">
        <f t="shared" si="736"/>
        <v>0</v>
      </c>
      <c r="MD88" s="57">
        <f t="shared" si="737"/>
        <v>0</v>
      </c>
      <c r="ME88" s="57">
        <f t="shared" si="738"/>
        <v>0</v>
      </c>
      <c r="MF88" s="57">
        <f t="shared" si="739"/>
        <v>0</v>
      </c>
      <c r="MG88" s="57">
        <f t="shared" si="740"/>
        <v>0</v>
      </c>
      <c r="MH88" s="57">
        <f t="shared" si="741"/>
        <v>0</v>
      </c>
      <c r="MI88" s="57">
        <f t="shared" si="742"/>
        <v>0</v>
      </c>
      <c r="MJ88" s="61">
        <f t="shared" si="743"/>
        <v>3.200000000000002</v>
      </c>
      <c r="MK88" s="57" t="e">
        <f t="shared" si="583"/>
        <v>#N/A</v>
      </c>
      <c r="ML88" s="57" t="e">
        <f t="shared" si="794"/>
        <v>#N/A</v>
      </c>
      <c r="MM88" s="57" t="e">
        <f t="shared" si="795"/>
        <v>#N/A</v>
      </c>
      <c r="MN88" s="57" t="e">
        <f t="shared" si="796"/>
        <v>#N/A</v>
      </c>
      <c r="MO88" s="57" t="e">
        <f t="shared" si="797"/>
        <v>#N/A</v>
      </c>
      <c r="MP88" s="57" t="e">
        <f t="shared" si="798"/>
        <v>#N/A</v>
      </c>
      <c r="MQ88" s="57" t="e">
        <f t="shared" si="799"/>
        <v>#N/A</v>
      </c>
      <c r="MR88" s="57" t="e">
        <f t="shared" si="800"/>
        <v>#N/A</v>
      </c>
      <c r="MS88" s="57" t="e">
        <f t="shared" si="801"/>
        <v>#N/A</v>
      </c>
      <c r="MT88" s="57" t="e">
        <f t="shared" si="802"/>
        <v>#N/A</v>
      </c>
      <c r="MU88" s="57" t="e">
        <f t="shared" si="803"/>
        <v>#N/A</v>
      </c>
      <c r="MV88" s="57" t="e">
        <f t="shared" si="804"/>
        <v>#N/A</v>
      </c>
      <c r="MW88" s="57" t="e">
        <f t="shared" si="805"/>
        <v>#N/A</v>
      </c>
      <c r="MX88" s="57" t="e">
        <f t="shared" si="806"/>
        <v>#N/A</v>
      </c>
      <c r="MY88" s="57" t="e">
        <f t="shared" si="807"/>
        <v>#N/A</v>
      </c>
      <c r="MZ88" s="57" t="e">
        <f t="shared" si="808"/>
        <v>#N/A</v>
      </c>
      <c r="NA88" s="57" t="e">
        <f t="shared" si="809"/>
        <v>#N/A</v>
      </c>
      <c r="NB88" s="57" t="e">
        <f t="shared" si="810"/>
        <v>#N/A</v>
      </c>
      <c r="NC88" s="57" t="e">
        <f t="shared" si="811"/>
        <v>#N/A</v>
      </c>
      <c r="ND88" s="57" t="e">
        <f t="shared" si="812"/>
        <v>#N/A</v>
      </c>
      <c r="NE88" s="57" t="e">
        <f t="shared" si="813"/>
        <v>#N/A</v>
      </c>
      <c r="NF88" s="61">
        <f t="shared" si="744"/>
        <v>3.200000000000002</v>
      </c>
      <c r="NG88" s="256">
        <f>IF(OY87=0,MIN('Drive Train'!$F$35-FQ87*$C$19*'Drive Train'!$F$39,NG87+$C$39)-$C$7,IF(LO87-1&lt;=0,0,IF($C$37=Motors!$C$30,MAX(MAX(NG$8:NG87)*-1,NG87-$C$39),MAX(0,MAX(NG$8:NG87)*-1,NG87-$C$39))))</f>
        <v>0</v>
      </c>
      <c r="NH88" s="256">
        <f>IF(OZ87=0,MIN('Drive Train'!$F$35-FR87*$C$19*'Drive Train'!$F$39,NH87+$C$39)-$C$7,IF(LP87-1&lt;=0,0,IF($C$37=Motors!$C$30,MAX(MAX(NH$8:NH87)*-1,NH87-$C$39),MAX(0,MAX(NH$8:NH87)*-1,NH87-$C$39))))</f>
        <v>0</v>
      </c>
      <c r="NI88" s="256">
        <f>IF(PA87=0,MIN('Drive Train'!$F$35-FS87*$C$19*'Drive Train'!$F$39,NI87+$C$39)-$C$7,IF(LQ87-1&lt;=0,0,IF($C$37=Motors!$C$30,MAX(MAX(NI$8:NI87)*-1,NI87-$C$39),MAX(0,MAX(NI$8:NI87)*-1,NI87-$C$39))))</f>
        <v>0</v>
      </c>
      <c r="NJ88" s="256">
        <f>IF(PB87=0,MIN('Drive Train'!$F$35-FT87*$C$19*'Drive Train'!$F$39,NJ87+$C$39)-$C$7,IF(LR87-1&lt;=0,0,IF($C$37=Motors!$C$30,MAX(MAX(NJ$8:NJ87)*-1,NJ87-$C$39),MAX(0,MAX(NJ$8:NJ87)*-1,NJ87-$C$39))))</f>
        <v>0</v>
      </c>
      <c r="NK88" s="256">
        <f>IF(PC87=0,MIN('Drive Train'!$F$35-FU87*$C$19*'Drive Train'!$F$39,NK87+$C$39)-$C$7,IF(LS87-1&lt;=0,0,IF($C$37=Motors!$C$30,MAX(MAX(NK$8:NK87)*-1,NK87-$C$39),MAX(0,MAX(NK$8:NK87)*-1,NK87-$C$39))))</f>
        <v>0</v>
      </c>
      <c r="NL88" s="256">
        <f>IF(PD87=0,MIN('Drive Train'!$F$35-FV87*$C$19*'Drive Train'!$F$39,NL87+$C$39)-$C$7,IF(LT87-1&lt;=0,0,IF($C$37=Motors!$C$30,MAX(MAX(NL$8:NL87)*-1,NL87-$C$39),MAX(0,MAX(NL$8:NL87)*-1,NL87-$C$39))))</f>
        <v>0</v>
      </c>
      <c r="NM88" s="256">
        <f>IF(PE87=0,MIN('Drive Train'!$F$35-FW87*$C$19*'Drive Train'!$F$39,NM87+$C$39)-$C$7,IF(LU87-1&lt;=0,0,IF($C$37=Motors!$C$30,MAX(MAX(NM$8:NM87)*-1,NM87-$C$39),MAX(0,MAX(NM$8:NM87)*-1,NM87-$C$39))))</f>
        <v>0</v>
      </c>
      <c r="NN88" s="256">
        <f>IF(PF87=0,MIN('Drive Train'!$F$35-FX87*$C$19*'Drive Train'!$F$39,NN87+$C$39)-$C$7,IF(LV87-1&lt;=0,0,IF($C$37=Motors!$C$30,MAX(MAX(NN$8:NN87)*-1,NN87-$C$39),MAX(0,MAX(NN$8:NN87)*-1,NN87-$C$39))))</f>
        <v>0</v>
      </c>
      <c r="NO88" s="256">
        <f>IF(PG87=0,MIN('Drive Train'!$F$35-FY87*$C$19*'Drive Train'!$F$39,NO87+$C$39)-$C$7,IF(LW87-1&lt;=0,0,IF($C$37=Motors!$C$30,MAX(MAX(NO$8:NO87)*-1,NO87-$C$39),MAX(0,MAX(NO$8:NO87)*-1,NO87-$C$39))))</f>
        <v>0</v>
      </c>
      <c r="NP88" s="256">
        <f>IF(PH87=0,MIN('Drive Train'!$F$35-FZ87*$C$19*'Drive Train'!$F$39,NP87+$C$39)-$C$7,IF(LX87-1&lt;=0,0,IF($C$37=Motors!$C$30,MAX(MAX(NP$8:NP87)*-1,NP87-$C$39),MAX(0,MAX(NP$8:NP87)*-1,NP87-$C$39))))</f>
        <v>0</v>
      </c>
      <c r="NQ88" s="256">
        <f>IF(PI87=0,MIN('Drive Train'!$F$35-GA87*$C$19*'Drive Train'!$F$39,NQ87+$C$39)-$C$7,IF(LY87-1&lt;=0,0,IF($C$37=Motors!$C$30,MAX(MAX(NQ$8:NQ87)*-1,NQ87-$C$39),MAX(0,MAX(NQ$8:NQ87)*-1,NQ87-$C$39))))</f>
        <v>0</v>
      </c>
      <c r="NR88" s="256">
        <f>IF(PJ87=0,MIN('Drive Train'!$F$35-GB87*$C$19*'Drive Train'!$F$39,NR87+$C$39)-$C$7,IF(LZ87-1&lt;=0,0,IF($C$37=Motors!$C$30,MAX(MAX(NR$8:NR87)*-1,NR87-$C$39),MAX(0,MAX(NR$8:NR87)*-1,NR87-$C$39))))</f>
        <v>0</v>
      </c>
      <c r="NS88" s="256">
        <f>IF(PK87=0,MIN('Drive Train'!$F$35-GC87*$C$19*'Drive Train'!$F$39,NS87+$C$39)-$C$7,IF(MA87-1&lt;=0,0,IF($C$37=Motors!$C$30,MAX(MAX(NS$8:NS87)*-1,NS87-$C$39),MAX(0,MAX(NS$8:NS87)*-1,NS87-$C$39))))</f>
        <v>0</v>
      </c>
      <c r="NT88" s="256">
        <f>IF(PL87=0,MIN('Drive Train'!$F$35-GD87*$C$19*'Drive Train'!$F$39,NT87+$C$39)-$C$7,IF(MB87-1&lt;=0,0,IF($C$37=Motors!$C$30,MAX(MAX(NT$8:NT87)*-1,NT87-$C$39),MAX(0,MAX(NT$8:NT87)*-1,NT87-$C$39))))</f>
        <v>0</v>
      </c>
      <c r="NU88" s="256">
        <f>IF(PM87=0,MIN('Drive Train'!$F$35-GE87*$C$19*'Drive Train'!$F$39,NU87+$C$39)-$C$7,IF(MC87-1&lt;=0,0,IF($C$37=Motors!$C$30,MAX(MAX(NU$8:NU87)*-1,NU87-$C$39),MAX(0,MAX(NU$8:NU87)*-1,NU87-$C$39))))</f>
        <v>0</v>
      </c>
      <c r="NV88" s="256">
        <f>IF(PN87=0,MIN('Drive Train'!$F$35-GF87*$C$19*'Drive Train'!$F$39,NV87+$C$39)-$C$7,IF(MD87-1&lt;=0,0,IF($C$37=Motors!$C$30,MAX(MAX(NV$8:NV87)*-1,NV87-$C$39),MAX(0,MAX(NV$8:NV87)*-1,NV87-$C$39))))</f>
        <v>0</v>
      </c>
      <c r="NW88" s="256">
        <f>IF(PO87=0,MIN('Drive Train'!$F$35-GG87*$C$19*'Drive Train'!$F$39,NW87+$C$39)-$C$7,IF(ME87-1&lt;=0,0,IF($C$37=Motors!$C$30,MAX(MAX(NW$8:NW87)*-1,NW87-$C$39),MAX(0,MAX(NW$8:NW87)*-1,NW87-$C$39))))</f>
        <v>0</v>
      </c>
      <c r="NX88" s="256">
        <f>IF(PP87=0,MIN('Drive Train'!$F$35-GH87*$C$19*'Drive Train'!$F$39,NX87+$C$39)-$C$7,IF(MF87-1&lt;=0,0,IF($C$37=Motors!$C$30,MAX(MAX(NX$8:NX87)*-1,NX87-$C$39),MAX(0,MAX(NX$8:NX87)*-1,NX87-$C$39))))</f>
        <v>0</v>
      </c>
      <c r="NY88" s="256">
        <f>IF(PQ87=0,MIN('Drive Train'!$F$35-GI87*$C$19*'Drive Train'!$F$39,NY87+$C$39)-$C$7,IF(MG87-1&lt;=0,0,IF($C$37=Motors!$C$30,MAX(MAX(NY$8:NY87)*-1,NY87-$C$39),MAX(0,MAX(NY$8:NY87)*-1,NY87-$C$39))))</f>
        <v>0</v>
      </c>
      <c r="NZ88" s="256">
        <f>IF(PR87=0,MIN('Drive Train'!$F$35-GJ87*$C$19*'Drive Train'!$F$39,NZ87+$C$39)-$C$7,IF(MH87-1&lt;=0,0,IF($C$37=Motors!$C$30,MAX(MAX(NZ$8:NZ87)*-1,NZ87-$C$39),MAX(0,MAX(NZ$8:NZ87)*-1,NZ87-$C$39))))</f>
        <v>0</v>
      </c>
      <c r="OA88" s="256">
        <f>IF(PS87=0,MIN('Drive Train'!$F$35-GK87*$C$19*'Drive Train'!$F$39,OA87+$C$39)-$C$7,IF(MI87-1&lt;=0,0,IF($C$37=Motors!$C$30,MAX(MAX(OA$8:OA87)*-1,OA87-$C$39),MAX(0,MAX(OA$8:OA87)*-1,OA87-$C$39))))</f>
        <v>0</v>
      </c>
      <c r="OB88" s="61">
        <f t="shared" si="745"/>
        <v>3.200000000000002</v>
      </c>
      <c r="OC88" s="256">
        <f>'Drive Train'!$F$35-(FQ88*$C$13)*$C$19*'Drive Train'!$F$39</f>
        <v>12.4</v>
      </c>
      <c r="OD88" s="256">
        <f>'Drive Train'!$F$35-(FR88*$C$13)*$C$19*'Drive Train'!$F$39</f>
        <v>12.23503</v>
      </c>
      <c r="OE88" s="256">
        <f>'Drive Train'!$F$35-(FS88*$C$13)*$C$19*'Drive Train'!$F$39</f>
        <v>12.23503</v>
      </c>
      <c r="OF88" s="256">
        <f>'Drive Train'!$F$35-(FT88*$C$13)*$C$19*'Drive Train'!$F$39</f>
        <v>12.23503</v>
      </c>
      <c r="OG88" s="256">
        <f>'Drive Train'!$F$35-(FU88*$C$13)*$C$19*'Drive Train'!$F$39</f>
        <v>12.23503</v>
      </c>
      <c r="OH88" s="256">
        <f>'Drive Train'!$F$35-(FV88*$C$13)*$C$19*'Drive Train'!$F$39</f>
        <v>12.4</v>
      </c>
      <c r="OI88" s="256">
        <f>'Drive Train'!$F$35-(FW88*$C$13)*$C$19*'Drive Train'!$F$39</f>
        <v>12.4</v>
      </c>
      <c r="OJ88" s="256">
        <f>'Drive Train'!$F$35-(FX88*$C$13)*$C$19*'Drive Train'!$F$39</f>
        <v>12.4</v>
      </c>
      <c r="OK88" s="256">
        <f>'Drive Train'!$F$35-(FY88*$C$13)*$C$19*'Drive Train'!$F$39</f>
        <v>12.4</v>
      </c>
      <c r="OL88" s="256">
        <f>'Drive Train'!$F$35-(FZ88*$C$13)*$C$19*'Drive Train'!$F$39</f>
        <v>12.4</v>
      </c>
      <c r="OM88" s="256">
        <f>'Drive Train'!$F$35-(GA88*$C$13)*$C$19*'Drive Train'!$F$39</f>
        <v>12.4</v>
      </c>
      <c r="ON88" s="256">
        <f>'Drive Train'!$F$35-(GB88*$C$13)*$C$19*'Drive Train'!$F$39</f>
        <v>12.23503</v>
      </c>
      <c r="OO88" s="256">
        <f>'Drive Train'!$F$35-(GC88*$C$13)*$C$19*'Drive Train'!$F$39</f>
        <v>12.4</v>
      </c>
      <c r="OP88" s="256">
        <f>'Drive Train'!$F$35-(GD88*$C$13)*$C$19*'Drive Train'!$F$39</f>
        <v>12.4</v>
      </c>
      <c r="OQ88" s="256">
        <f>'Drive Train'!$F$35-(GE88*$C$13)*$C$19*'Drive Train'!$F$39</f>
        <v>12.4</v>
      </c>
      <c r="OR88" s="256">
        <f>'Drive Train'!$F$35-(GF88*$C$13)*$C$19*'Drive Train'!$F$39</f>
        <v>12.4</v>
      </c>
      <c r="OS88" s="256">
        <f>'Drive Train'!$F$35-(GG88*$C$13)*$C$19*'Drive Train'!$F$39</f>
        <v>12.4</v>
      </c>
      <c r="OT88" s="256">
        <f>'Drive Train'!$F$35-(GH88*$C$13)*$C$19*'Drive Train'!$F$39</f>
        <v>12.4</v>
      </c>
      <c r="OU88" s="256">
        <f>'Drive Train'!$F$35-(GI88*$C$13)*$C$19*'Drive Train'!$F$39</f>
        <v>12.4</v>
      </c>
      <c r="OV88" s="256">
        <f>'Drive Train'!$F$35-(GJ88*$C$13)*$C$19*'Drive Train'!$F$39</f>
        <v>12.4</v>
      </c>
      <c r="OW88" s="256">
        <f>'Drive Train'!$F$35-(GK88*$C$13)*$C$19*'Drive Train'!$F$39</f>
        <v>12.4</v>
      </c>
      <c r="OX88" s="61">
        <f t="shared" si="746"/>
        <v>3.200000000000002</v>
      </c>
      <c r="OY88" s="1">
        <f>IF(PU88&gt;='Drive Train'!$F$29,1,0)</f>
        <v>1</v>
      </c>
      <c r="OZ88" s="1">
        <f>IF(PV88&gt;='Drive Train'!$F$29,1,0)</f>
        <v>1</v>
      </c>
      <c r="PA88" s="1">
        <f>IF(PW88&gt;='Drive Train'!$F$29,1,0)</f>
        <v>1</v>
      </c>
      <c r="PB88" s="1">
        <f>IF(PX88&gt;='Drive Train'!$F$29,1,0)</f>
        <v>1</v>
      </c>
      <c r="PC88" s="1">
        <f>IF(PY88&gt;='Drive Train'!$F$29,1,0)</f>
        <v>1</v>
      </c>
      <c r="PD88" s="1">
        <f>IF(PZ88&gt;='Drive Train'!$F$29,1,0)</f>
        <v>1</v>
      </c>
      <c r="PE88" s="1">
        <f>IF(QA88&gt;='Drive Train'!$F$29,1,0)</f>
        <v>1</v>
      </c>
      <c r="PF88" s="1">
        <f>IF(QB88&gt;='Drive Train'!$F$29,1,0)</f>
        <v>1</v>
      </c>
      <c r="PG88" s="1">
        <f>IF(QC88&gt;='Drive Train'!$F$29,1,0)</f>
        <v>1</v>
      </c>
      <c r="PH88" s="1">
        <f>IF(QD88&gt;='Drive Train'!$F$29,1,0)</f>
        <v>1</v>
      </c>
      <c r="PI88" s="1">
        <f>IF(QE88&gt;='Drive Train'!$F$29,1,0)</f>
        <v>1</v>
      </c>
      <c r="PJ88" s="1">
        <f>IF(QF88&gt;='Drive Train'!$F$29,1,0)</f>
        <v>1</v>
      </c>
      <c r="PK88" s="1">
        <f>IF(QG88&gt;='Drive Train'!$F$29,1,0)</f>
        <v>1</v>
      </c>
      <c r="PL88" s="1">
        <f>IF(QH88&gt;='Drive Train'!$F$29,1,0)</f>
        <v>1</v>
      </c>
      <c r="PM88" s="1">
        <f>IF(QI88&gt;='Drive Train'!$F$29,1,0)</f>
        <v>1</v>
      </c>
      <c r="PN88" s="1">
        <f>IF(QJ88&gt;='Drive Train'!$F$29,1,0)</f>
        <v>1</v>
      </c>
      <c r="PO88" s="1">
        <f>IF(QK88&gt;='Drive Train'!$F$29,1,0)</f>
        <v>1</v>
      </c>
      <c r="PP88" s="1">
        <f>IF(QL88&gt;='Drive Train'!$F$29,1,0)</f>
        <v>1</v>
      </c>
      <c r="PQ88" s="1">
        <f>IF(QM88&gt;='Drive Train'!$F$29,1,0)</f>
        <v>1</v>
      </c>
      <c r="PR88" s="1">
        <f>IF(QN88&gt;='Drive Train'!$F$29,1,0)</f>
        <v>1</v>
      </c>
      <c r="PS88" s="1">
        <f>IF(QO88&gt;='Drive Train'!$F$29,1,0)</f>
        <v>1</v>
      </c>
      <c r="PT88" s="253">
        <f t="shared" si="747"/>
        <v>3.200000000000002</v>
      </c>
      <c r="PU88" s="57">
        <f t="shared" si="748"/>
        <v>21.503653617944718</v>
      </c>
      <c r="PV88" s="57">
        <f t="shared" si="749"/>
        <v>33.174362254295239</v>
      </c>
      <c r="PW88" s="57">
        <f t="shared" si="750"/>
        <v>35.972534655138823</v>
      </c>
      <c r="PX88" s="57">
        <f t="shared" si="751"/>
        <v>35.147398313110166</v>
      </c>
      <c r="PY88" s="57">
        <f t="shared" si="752"/>
        <v>31.80692222420458</v>
      </c>
      <c r="PZ88" s="57">
        <f t="shared" si="753"/>
        <v>27.08124871304469</v>
      </c>
      <c r="QA88" s="57">
        <f t="shared" si="754"/>
        <v>23.766792718489118</v>
      </c>
      <c r="QB88" s="57">
        <f t="shared" si="755"/>
        <v>21.24285190115814</v>
      </c>
      <c r="QC88" s="57">
        <f t="shared" si="756"/>
        <v>19.808555857554829</v>
      </c>
      <c r="QD88" s="57">
        <f t="shared" si="757"/>
        <v>18.746947025028113</v>
      </c>
      <c r="QE88" s="57">
        <f t="shared" si="758"/>
        <v>17.929325619771099</v>
      </c>
      <c r="QF88" s="57">
        <f t="shared" si="759"/>
        <v>23.209159679642827</v>
      </c>
      <c r="QG88" s="57">
        <f t="shared" si="760"/>
        <v>22.453509164402295</v>
      </c>
      <c r="QH88" s="57">
        <f t="shared" si="761"/>
        <v>21.849684815549576</v>
      </c>
      <c r="QI88" s="57">
        <f t="shared" si="762"/>
        <v>21.682599047130982</v>
      </c>
      <c r="QJ88" s="57">
        <f t="shared" si="763"/>
        <v>21.357110719625187</v>
      </c>
      <c r="QK88" s="57">
        <f t="shared" si="764"/>
        <v>21.797681488191348</v>
      </c>
      <c r="QL88" s="57">
        <f t="shared" si="765"/>
        <v>21.60815940220062</v>
      </c>
      <c r="QM88" s="57">
        <f t="shared" si="766"/>
        <v>21.794853544062796</v>
      </c>
      <c r="QN88" s="57">
        <f t="shared" si="767"/>
        <v>21.444570787492751</v>
      </c>
      <c r="QO88" s="57">
        <f t="shared" si="768"/>
        <v>21.450297293645665</v>
      </c>
      <c r="QP88" s="61">
        <f t="shared" si="769"/>
        <v>3.200000000000002</v>
      </c>
      <c r="QQ88" s="57">
        <f t="shared" si="584"/>
        <v>0</v>
      </c>
      <c r="QR88" s="57">
        <f t="shared" si="585"/>
        <v>3.4695548865589357E-2</v>
      </c>
      <c r="QS88" s="57">
        <f t="shared" si="586"/>
        <v>3.4695548865589357E-2</v>
      </c>
      <c r="QT88" s="57">
        <f t="shared" si="587"/>
        <v>3.4695548865589357E-2</v>
      </c>
      <c r="QU88" s="57">
        <f t="shared" si="588"/>
        <v>3.4695548865589357E-2</v>
      </c>
      <c r="QV88" s="57">
        <f t="shared" si="589"/>
        <v>0</v>
      </c>
      <c r="QW88" s="57">
        <f t="shared" si="590"/>
        <v>0</v>
      </c>
      <c r="QX88" s="57">
        <f t="shared" si="591"/>
        <v>0</v>
      </c>
      <c r="QY88" s="57">
        <f t="shared" si="592"/>
        <v>0</v>
      </c>
      <c r="QZ88" s="57">
        <f t="shared" si="593"/>
        <v>0</v>
      </c>
      <c r="RA88" s="57">
        <f t="shared" si="594"/>
        <v>0</v>
      </c>
      <c r="RB88" s="57">
        <f t="shared" si="595"/>
        <v>3.4695548865589357E-2</v>
      </c>
      <c r="RC88" s="57">
        <f t="shared" si="596"/>
        <v>0</v>
      </c>
      <c r="RD88" s="57">
        <f t="shared" si="597"/>
        <v>0</v>
      </c>
      <c r="RE88" s="57">
        <f t="shared" si="598"/>
        <v>0</v>
      </c>
      <c r="RF88" s="57">
        <f t="shared" si="599"/>
        <v>0</v>
      </c>
      <c r="RG88" s="57">
        <f t="shared" si="600"/>
        <v>0</v>
      </c>
      <c r="RH88" s="57">
        <f t="shared" si="601"/>
        <v>0</v>
      </c>
      <c r="RI88" s="57">
        <f t="shared" si="602"/>
        <v>0</v>
      </c>
      <c r="RJ88" s="57">
        <f t="shared" si="603"/>
        <v>0</v>
      </c>
      <c r="RK88" s="57">
        <f t="shared" si="604"/>
        <v>0</v>
      </c>
      <c r="RL88" s="61">
        <f t="shared" si="770"/>
        <v>3.200000000000002</v>
      </c>
      <c r="RM88" s="2">
        <f>IF(AND(LO88&gt;=LO$6*'Drive Train'!$AA$52,LO88&lt;=LO$6*'Drive Train'!$AA$53,KS88=0,JW88=0,EU88&gt;0),$C$17,0)</f>
        <v>0</v>
      </c>
      <c r="RN88" s="2">
        <f>IF(AND(LP88&gt;=LP$6*'Drive Train'!$AA$52,LP88&lt;=LP$6*'Drive Train'!$AA$53,KT88=0,JX88=0,EV88&gt;0),$C$17,0)</f>
        <v>0</v>
      </c>
      <c r="RO88" s="2">
        <f>IF(AND(LQ88&gt;=LQ$6*'Drive Train'!$AA$52,LQ88&lt;=LQ$6*'Drive Train'!$AA$53,KU88=0,JY88=0,EW88&gt;0),$C$17,0)</f>
        <v>0</v>
      </c>
      <c r="RP88" s="2">
        <f>IF(AND(LR88&gt;=LR$6*'Drive Train'!$AA$52,LR88&lt;=LR$6*'Drive Train'!$AA$53,KV88=0,JZ88=0,EX88&gt;0),$C$17,0)</f>
        <v>0</v>
      </c>
      <c r="RQ88" s="2">
        <f>IF(AND(LS88&gt;=LS$6*'Drive Train'!$AA$52,LS88&lt;=LS$6*'Drive Train'!$AA$53,KW88=0,KA88=0,EY88&gt;0),$C$17,0)</f>
        <v>0</v>
      </c>
      <c r="RR88" s="2">
        <f>IF(AND(LT88&gt;=LT$6*'Drive Train'!$AA$52,LT88&lt;=LT$6*'Drive Train'!$AA$53,KX88=0,KB88=0,EZ88&gt;0),$C$17,0)</f>
        <v>0</v>
      </c>
      <c r="RS88" s="2">
        <f>IF(AND(LU88&gt;=LU$6*'Drive Train'!$AA$52,LU88&lt;=LU$6*'Drive Train'!$AA$53,KY88=0,KC88=0,FA88&gt;0),$C$17,0)</f>
        <v>0</v>
      </c>
      <c r="RT88" s="2">
        <f>IF(AND(LV88&gt;=LV$6*'Drive Train'!$AA$52,LV88&lt;=LV$6*'Drive Train'!$AA$53,KZ88=0,KD88=0,FB88&gt;0),$C$17,0)</f>
        <v>0</v>
      </c>
      <c r="RU88" s="2">
        <f>IF(AND(LW88&gt;=LW$6*'Drive Train'!$AA$52,LW88&lt;=LW$6*'Drive Train'!$AA$53,LA88=0,KE88=0,FC88&gt;0),$C$17,0)</f>
        <v>0</v>
      </c>
      <c r="RV88" s="2">
        <f>IF(AND(LX88&gt;=LX$6*'Drive Train'!$AA$52,LX88&lt;=LX$6*'Drive Train'!$AA$53,LB88=0,KF88=0,FD88&gt;0),$C$17,0)</f>
        <v>0</v>
      </c>
      <c r="RW88" s="2">
        <f>IF(AND(LY88&gt;=LY$6*'Drive Train'!$AA$52,LY88&lt;=LY$6*'Drive Train'!$AA$53,LC88=0,KG88=0,FE88&gt;0),$C$17,0)</f>
        <v>0</v>
      </c>
      <c r="RX88" s="2">
        <f>IF(AND(LZ88&gt;=LZ$6*'Drive Train'!$AA$52,LZ88&lt;=LZ$6*'Drive Train'!$AA$53,LD88=0,KH88=0,FF88&gt;0),$C$17,0)</f>
        <v>0</v>
      </c>
      <c r="RY88" s="2">
        <f>IF(AND(MA88&gt;=MA$6*'Drive Train'!$AA$52,MA88&lt;=MA$6*'Drive Train'!$AA$53,LE88=0,KI88=0,FG88&gt;0),$C$17,0)</f>
        <v>0</v>
      </c>
      <c r="RZ88" s="2">
        <f>IF(AND(MB88&gt;=MB$6*'Drive Train'!$AA$52,MB88&lt;=MB$6*'Drive Train'!$AA$53,LF88=0,KJ88=0,FH88&gt;0),$C$17,0)</f>
        <v>0</v>
      </c>
      <c r="SA88" s="2">
        <f>IF(AND(MC88&gt;=MC$6*'Drive Train'!$AA$52,MC88&lt;=MC$6*'Drive Train'!$AA$53,LG88=0,KK88=0,FI88&gt;0),$C$17,0)</f>
        <v>0</v>
      </c>
      <c r="SB88" s="2">
        <f>IF(AND(MD88&gt;=MD$6*'Drive Train'!$AA$52,MD88&lt;=MD$6*'Drive Train'!$AA$53,LH88=0,KL88=0,FJ88&gt;0),$C$17,0)</f>
        <v>0</v>
      </c>
      <c r="SC88" s="2">
        <f>IF(AND(ME88&gt;=ME$6*'Drive Train'!$AA$52,ME88&lt;=ME$6*'Drive Train'!$AA$53,LI88=0,KM88=0,FK88&gt;0),$C$17,0)</f>
        <v>0</v>
      </c>
      <c r="SD88" s="2">
        <f>IF(AND(MF88&gt;=MF$6*'Drive Train'!$AA$52,MF88&lt;=MF$6*'Drive Train'!$AA$53,LJ88=0,KN88=0,FL88&gt;0),$C$17,0)</f>
        <v>0</v>
      </c>
      <c r="SE88" s="2">
        <f>IF(AND(MG88&gt;=MG$6*'Drive Train'!$AA$52,MG88&lt;=MG$6*'Drive Train'!$AA$53,LK88=0,KO88=0,FM88&gt;0),$C$17,0)</f>
        <v>0</v>
      </c>
      <c r="SF88" s="2">
        <f>IF(AND(MH88&gt;=MH$6*'Drive Train'!$AA$52,MH88&lt;=MH$6*'Drive Train'!$AA$53,LL88=0,KP88=0,FN88&gt;0),$C$17,0)</f>
        <v>0</v>
      </c>
      <c r="SG88" s="2">
        <f>IF(AND(MI88&gt;=MI$6*'Drive Train'!$AA$52,MI88&lt;=MI$6*'Drive Train'!$AA$53,LM88=0,KQ88=0,FO88&gt;0),$C$17,0)</f>
        <v>0</v>
      </c>
      <c r="SH88" s="61">
        <f t="shared" si="771"/>
        <v>3.200000000000002</v>
      </c>
      <c r="SI88" s="2">
        <f>IF(AND(EU88&lt;0,KS88=0,LO88&gt;=LO$6*'Drive Train'!$AA$52,LO88&lt;=LO$6*'Drive Train'!$AA$53,OY88=1,JW88=0),$C$17,0)</f>
        <v>0</v>
      </c>
      <c r="SJ88" s="2">
        <f>IF(AND(EV88&lt;0,KT88=0,LP88&gt;=LP$6*'Drive Train'!$AA$52,LP88&lt;=LP$6*'Drive Train'!$AA$53,OZ88=1,JX88=0),$C$17,0)</f>
        <v>0.04</v>
      </c>
      <c r="SK88" s="2">
        <f>IF(AND(EW88&lt;0,KU88=0,LQ88&gt;=LQ$6*'Drive Train'!$AA$52,LQ88&lt;=LQ$6*'Drive Train'!$AA$53,PA88=1,JY88=0),$C$17,0)</f>
        <v>0.04</v>
      </c>
      <c r="SL88" s="2">
        <f>IF(AND(EX88&lt;0,KV88=0,LR88&gt;=LR$6*'Drive Train'!$AA$52,LR88&lt;=LR$6*'Drive Train'!$AA$53,PB88=1,JZ88=0),$C$17,0)</f>
        <v>0</v>
      </c>
      <c r="SM88" s="2">
        <f>IF(AND(EY88&lt;0,KW88=0,LS88&gt;=LS$6*'Drive Train'!$AA$52,LS88&lt;=LS$6*'Drive Train'!$AA$53,PC88=1,KA88=0),$C$17,0)</f>
        <v>0</v>
      </c>
      <c r="SN88" s="2">
        <f>IF(AND(EZ88&lt;0,KX88=0,LT88&gt;=LT$6*'Drive Train'!$AA$52,LT88&lt;=LT$6*'Drive Train'!$AA$53,PD88=1,KB88=0),$C$17,0)</f>
        <v>0</v>
      </c>
      <c r="SO88" s="2">
        <f>IF(AND(FA88&lt;0,KY88=0,LU88&gt;=LU$6*'Drive Train'!$AA$52,LU88&lt;=LU$6*'Drive Train'!$AA$53,PE88=1,KC88=0),$C$17,0)</f>
        <v>0</v>
      </c>
      <c r="SP88" s="2">
        <f>IF(AND(FB88&lt;0,KZ88=0,LV88&gt;=LV$6*'Drive Train'!$AA$52,LV88&lt;=LV$6*'Drive Train'!$AA$53,PF88=1,KD88=0),$C$17,0)</f>
        <v>0</v>
      </c>
      <c r="SQ88" s="2">
        <f>IF(AND(FC88&lt;0,LA88=0,LW88&gt;=LW$6*'Drive Train'!$AA$52,LW88&lt;=LW$6*'Drive Train'!$AA$53,PG88=1,KE88=0),$C$17,0)</f>
        <v>0</v>
      </c>
      <c r="SR88" s="2">
        <f>IF(AND(FD88&lt;0,LB88=0,LX88&gt;=LX$6*'Drive Train'!$AA$52,LX88&lt;=LX$6*'Drive Train'!$AA$53,PH88=1,KF88=0),$C$17,0)</f>
        <v>0</v>
      </c>
      <c r="SS88" s="2">
        <f>IF(AND(FE88&lt;0,LC88=0,LY88&gt;=LY$6*'Drive Train'!$AA$52,LY88&lt;=LY$6*'Drive Train'!$AA$53,PI88=1,KG88=0),$C$17,0)</f>
        <v>0</v>
      </c>
      <c r="ST88" s="2">
        <f>IF(AND(FF88&lt;0,LD88=0,LZ88&gt;=LZ$6*'Drive Train'!$AA$52,LZ88&lt;=LZ$6*'Drive Train'!$AA$53,PJ88=1,KH88=0),$C$17,0)</f>
        <v>0</v>
      </c>
      <c r="SU88" s="2">
        <f>IF(AND(FG88&lt;0,LE88=0,MA88&gt;=MA$6*'Drive Train'!$AA$52,MA88&lt;=MA$6*'Drive Train'!$AA$53,PK88=1,KI88=0),$C$17,0)</f>
        <v>0</v>
      </c>
      <c r="SV88" s="2">
        <f>IF(AND(FH88&lt;0,LF88=0,MB88&gt;=MB$6*'Drive Train'!$AA$52,MB88&lt;=MB$6*'Drive Train'!$AA$53,PL88=1,KJ88=0),$C$17,0)</f>
        <v>0</v>
      </c>
      <c r="SW88" s="2">
        <f>IF(AND(FI88&lt;0,LG88=0,MC88&gt;=MC$6*'Drive Train'!$AA$52,MC88&lt;=MC$6*'Drive Train'!$AA$53,PM88=1,KK88=0),$C$17,0)</f>
        <v>0</v>
      </c>
      <c r="SX88" s="2">
        <f>IF(AND(FJ88&lt;0,LH88=0,MD88&gt;=MD$6*'Drive Train'!$AA$52,MD88&lt;=MD$6*'Drive Train'!$AA$53,PN88=1,KL88=0),$C$17,0)</f>
        <v>0</v>
      </c>
      <c r="SY88" s="2">
        <f>IF(AND(FK88&lt;0,LI88=0,ME88&gt;=ME$6*'Drive Train'!$AA$52,ME88&lt;=ME$6*'Drive Train'!$AA$53,PO88=1,KM88=0),$C$17,0)</f>
        <v>0</v>
      </c>
      <c r="SZ88" s="2">
        <f>IF(AND(FL88&lt;0,LJ88=0,MF88&gt;=MF$6*'Drive Train'!$AA$52,MF88&lt;=MF$6*'Drive Train'!$AA$53,PP88=1,KN88=0),$C$17,0)</f>
        <v>0</v>
      </c>
      <c r="TA88" s="2">
        <f>IF(AND(FM88&lt;0,LK88=0,MG88&gt;=MG$6*'Drive Train'!$AA$52,MG88&lt;=MG$6*'Drive Train'!$AA$53,PQ88=1,KO88=0),$C$17,0)</f>
        <v>0</v>
      </c>
      <c r="TB88" s="2">
        <f>IF(AND(FN88&lt;0,LL88=0,MH88&gt;=MH$6*'Drive Train'!$AA$52,MH88&lt;=MH$6*'Drive Train'!$AA$53,PR88=1,KP88=0),$C$17,0)</f>
        <v>0</v>
      </c>
      <c r="TC88" s="2">
        <f>IF(AND(FO88&lt;0,LM88=0,MI88&gt;=MI$6*'Drive Train'!$AA$52,MI88&lt;=MI$6*'Drive Train'!$AA$53,PS88=1,KQ88=0),$C$17,0)</f>
        <v>0</v>
      </c>
      <c r="TD88" s="144">
        <f t="shared" si="772"/>
        <v>3.200000000000002</v>
      </c>
    </row>
    <row r="89" spans="2:524" x14ac:dyDescent="0.2">
      <c r="B89" s="73"/>
      <c r="C89" s="3" t="s">
        <v>317</v>
      </c>
      <c r="E89" s="17">
        <v>1</v>
      </c>
      <c r="F89" s="26" t="e">
        <f>IF(F87&gt;=$E$87,1,NA())*VLOOKUP('Drive Train'!$AK$4,$E$98:$F$99,2,FALSE)</f>
        <v>#N/A</v>
      </c>
      <c r="G89" s="26" t="e">
        <f>IF(G87&gt;=$E$87,1,NA())*VLOOKUP('Drive Train'!$AK$4,$E$98:$F$99,2,FALSE)</f>
        <v>#N/A</v>
      </c>
      <c r="H89" s="26" t="e">
        <f>IF(H87&gt;=$E$87,1,NA())*VLOOKUP('Drive Train'!$AK$4,$E$98:$F$99,2,FALSE)</f>
        <v>#N/A</v>
      </c>
      <c r="I89" s="26" t="e">
        <f>IF(I87&gt;=$E$87,1,NA())*VLOOKUP('Drive Train'!$AK$4,$E$98:$F$99,2,FALSE)</f>
        <v>#N/A</v>
      </c>
      <c r="J89" s="26" t="e">
        <f>IF(J87&gt;=$E$87,1,NA())*VLOOKUP('Drive Train'!$AK$4,$E$98:$F$99,2,FALSE)</f>
        <v>#N/A</v>
      </c>
      <c r="K89" s="26" t="e">
        <f>IF(K87&gt;=$E$87,1,NA())*VLOOKUP('Drive Train'!$AK$4,$E$98:$F$99,2,FALSE)</f>
        <v>#N/A</v>
      </c>
      <c r="L89" s="26" t="e">
        <f>IF(L87&gt;=$E$87,1,NA())*VLOOKUP('Drive Train'!$AK$4,$E$98:$F$99,2,FALSE)</f>
        <v>#N/A</v>
      </c>
      <c r="M89" s="26" t="e">
        <f>IF(M87&gt;=$E$87,1,NA())*VLOOKUP('Drive Train'!$AK$4,$E$98:$F$99,2,FALSE)</f>
        <v>#N/A</v>
      </c>
      <c r="N89" s="26" t="e">
        <f>IF(N87&gt;=$E$87,1,NA())*VLOOKUP('Drive Train'!$AK$4,$E$98:$F$99,2,FALSE)</f>
        <v>#N/A</v>
      </c>
      <c r="O89" s="26" t="e">
        <f>IF(O87&gt;=$E$87,1,NA())*VLOOKUP('Drive Train'!$AK$4,$E$98:$F$99,2,FALSE)</f>
        <v>#N/A</v>
      </c>
      <c r="R89" s="63">
        <f t="shared" si="605"/>
        <v>3.240000000000002</v>
      </c>
      <c r="S89" s="2">
        <f>NG89/'Drive Train'!$F$35</f>
        <v>0</v>
      </c>
      <c r="T89" s="2">
        <f>NH89/'Drive Train'!$F$35</f>
        <v>0</v>
      </c>
      <c r="U89" s="2">
        <f>NI89/'Drive Train'!$F$35</f>
        <v>0</v>
      </c>
      <c r="V89" s="2">
        <f>NJ89/'Drive Train'!$F$35</f>
        <v>0</v>
      </c>
      <c r="W89" s="2">
        <f>NK89/'Drive Train'!$F$35</f>
        <v>0</v>
      </c>
      <c r="X89" s="2">
        <f>NL89/'Drive Train'!$F$35</f>
        <v>0</v>
      </c>
      <c r="Y89" s="2">
        <f>NM89/'Drive Train'!$F$35</f>
        <v>0</v>
      </c>
      <c r="Z89" s="2">
        <f>NN89/'Drive Train'!$F$35</f>
        <v>0</v>
      </c>
      <c r="AA89" s="2">
        <f>NO89/'Drive Train'!$F$35</f>
        <v>0</v>
      </c>
      <c r="AB89" s="2">
        <f>NP89/'Drive Train'!$F$35</f>
        <v>0</v>
      </c>
      <c r="AC89" s="2">
        <f>NQ89/'Drive Train'!$F$35</f>
        <v>0</v>
      </c>
      <c r="AD89" s="2">
        <f>NR89/'Drive Train'!$F$35</f>
        <v>0</v>
      </c>
      <c r="AE89" s="2">
        <f>NS89/'Drive Train'!$F$35</f>
        <v>0</v>
      </c>
      <c r="AF89" s="2">
        <f>NT89/'Drive Train'!$F$35</f>
        <v>0</v>
      </c>
      <c r="AG89" s="2">
        <f>NU89/'Drive Train'!$F$35</f>
        <v>0</v>
      </c>
      <c r="AH89" s="2">
        <f>NV89/'Drive Train'!$F$35</f>
        <v>0</v>
      </c>
      <c r="AI89" s="2">
        <f>NW89/'Drive Train'!$F$35</f>
        <v>0</v>
      </c>
      <c r="AJ89" s="2">
        <f>NX89/'Drive Train'!$F$35</f>
        <v>0</v>
      </c>
      <c r="AK89" s="2">
        <f>NY89/'Drive Train'!$F$35</f>
        <v>0</v>
      </c>
      <c r="AL89" s="2">
        <f>NZ89/'Drive Train'!$F$35</f>
        <v>0</v>
      </c>
      <c r="AM89" s="2">
        <f>OA89/'Drive Train'!$F$35</f>
        <v>0</v>
      </c>
      <c r="AN89" s="61">
        <f t="shared" si="606"/>
        <v>3.240000000000002</v>
      </c>
      <c r="AO89" s="46">
        <f>LO89*12*60/(PI() * 'Drive Train'!$F$15)/S$6*ABS(S89)</f>
        <v>0</v>
      </c>
      <c r="AP89" s="46">
        <f>LP89*12*60/(PI() * 'Drive Train'!$F$15)/T$6*ABS(T89)</f>
        <v>0</v>
      </c>
      <c r="AQ89" s="46">
        <f>LQ89*12*60/(PI() * 'Drive Train'!$F$15)/U$6*ABS(U89)</f>
        <v>0</v>
      </c>
      <c r="AR89" s="46">
        <f>LR89*12*60/(PI() * 'Drive Train'!$F$15)/V$6*ABS(V89)</f>
        <v>0</v>
      </c>
      <c r="AS89" s="46">
        <f>LS89*12*60/(PI() * 'Drive Train'!$F$15)/W$6*ABS(W89)</f>
        <v>0</v>
      </c>
      <c r="AT89" s="46">
        <f>LT89*12*60/(PI() * 'Drive Train'!$F$15)/X$6*ABS(X89)</f>
        <v>0</v>
      </c>
      <c r="AU89" s="46">
        <f>LU89*12*60/(PI() * 'Drive Train'!$F$15)/Y$6*ABS(Y89)</f>
        <v>0</v>
      </c>
      <c r="AV89" s="46">
        <f>LV89*12*60/(PI() * 'Drive Train'!$F$15)/Z$6*ABS(Z89)</f>
        <v>0</v>
      </c>
      <c r="AW89" s="46">
        <f>LW89*12*60/(PI() * 'Drive Train'!$F$15)/AA$6*ABS(AA89)</f>
        <v>0</v>
      </c>
      <c r="AX89" s="46">
        <f>LX89*12*60/(PI() * 'Drive Train'!$F$15)/AB$6*ABS(AB89)</f>
        <v>0</v>
      </c>
      <c r="AY89" s="46">
        <f>LY89*12*60/(PI() * 'Drive Train'!$F$15)/AC$6*ABS(AC89)</f>
        <v>0</v>
      </c>
      <c r="AZ89" s="46">
        <f>LZ89*12*60/(PI() * 'Drive Train'!$F$15)/AD$6*ABS(AD89)</f>
        <v>0</v>
      </c>
      <c r="BA89" s="46">
        <f>MA89*12*60/(PI() * 'Drive Train'!$F$15)/AE$6*ABS(AE89)</f>
        <v>0</v>
      </c>
      <c r="BB89" s="46">
        <f>MB89*12*60/(PI() * 'Drive Train'!$F$15)/AF$6*ABS(AF89)</f>
        <v>0</v>
      </c>
      <c r="BC89" s="46">
        <f>MC89*12*60/(PI() * 'Drive Train'!$F$15)/AG$6*ABS(AG89)</f>
        <v>0</v>
      </c>
      <c r="BD89" s="46">
        <f>MD89*12*60/(PI() * 'Drive Train'!$F$15)/AH$6*ABS(AH89)</f>
        <v>0</v>
      </c>
      <c r="BE89" s="46">
        <f>ME89*12*60/(PI() * 'Drive Train'!$F$15)/AI$6*ABS(AI89)</f>
        <v>0</v>
      </c>
      <c r="BF89" s="46">
        <f>MF89*12*60/(PI() * 'Drive Train'!$F$15)/AJ$6*ABS(AJ89)</f>
        <v>0</v>
      </c>
      <c r="BG89" s="46">
        <f>MG89*12*60/(PI() * 'Drive Train'!$F$15)/AK$6*ABS(AK89)</f>
        <v>0</v>
      </c>
      <c r="BH89" s="46">
        <f>MH89*12*60/(PI() * 'Drive Train'!$F$15)/AL$6*ABS(AL89)</f>
        <v>0</v>
      </c>
      <c r="BI89" s="46">
        <f>MI89*12*60/(PI() * 'Drive Train'!$F$15)/AM$6*ABS(AM89)</f>
        <v>0</v>
      </c>
      <c r="BJ89" s="61">
        <f t="shared" si="538"/>
        <v>3.240000000000002</v>
      </c>
      <c r="BK89" s="2">
        <f>IF(OR(KS88=1,AND($C$37=Motors!$C$32,OY88=1)),0,IF(NG89=0,-(CG88+$C$15)/($C$14-$C$15)*$C$12,($C$11*S89-AO89)/($C$11*S89)*$C$12*S89))</f>
        <v>0</v>
      </c>
      <c r="BL89" s="2">
        <f>IF(OR(KT88=1,AND($C$37=Motors!$C$32,OZ88=1)),0,IF(NH89=0,-(CH88+$C$15)/($C$14-$C$15)*$C$12,($C$11*T89-AP89)/($C$11*T89)*$C$12*T89))</f>
        <v>0</v>
      </c>
      <c r="BM89" s="2">
        <f>IF(OR(KU88=1,AND($C$37=Motors!$C$32,PA88=1)),0,IF(NI89=0,-(CI88+$C$15)/($C$14-$C$15)*$C$12,($C$11*U89-AQ89)/($C$11*U89)*$C$12*U89))</f>
        <v>0</v>
      </c>
      <c r="BN89" s="2">
        <f>IF(OR(KV88=1,AND($C$37=Motors!$C$32,PB88=1)),0,IF(NJ89=0,-(CJ88+$C$15)/($C$14-$C$15)*$C$12,($C$11*V89-AR89)/($C$11*V89)*$C$12*V89))</f>
        <v>0</v>
      </c>
      <c r="BO89" s="2">
        <f>IF(OR(KW88=1,AND($C$37=Motors!$C$32,PC88=1)),0,IF(NK89=0,-(CK88+$C$15)/($C$14-$C$15)*$C$12,($C$11*W89-AS89)/($C$11*W89)*$C$12*W89))</f>
        <v>0</v>
      </c>
      <c r="BP89" s="2">
        <f>IF(OR(KX88=1,AND($C$37=Motors!$C$32,PD88=1)),0,IF(NL89=0,-(CL88+$C$15)/($C$14-$C$15)*$C$12,($C$11*X89-AT89)/($C$11*X89)*$C$12*X89))</f>
        <v>0</v>
      </c>
      <c r="BQ89" s="2">
        <f>IF(OR(KY88=1,AND($C$37=Motors!$C$32,PE88=1)),0,IF(NM89=0,-(CM88+$C$15)/($C$14-$C$15)*$C$12,($C$11*Y89-AU89)/($C$11*Y89)*$C$12*Y89))</f>
        <v>0</v>
      </c>
      <c r="BR89" s="2">
        <f>IF(OR(KZ88=1,AND($C$37=Motors!$C$32,PF88=1)),0,IF(NN89=0,-(CN88+$C$15)/($C$14-$C$15)*$C$12,($C$11*Z89-AV89)/($C$11*Z89)*$C$12*Z89))</f>
        <v>0</v>
      </c>
      <c r="BS89" s="2">
        <f>IF(OR(LA88=1,AND($C$37=Motors!$C$32,PG88=1)),0,IF(NO89=0,-(CO88+$C$15)/($C$14-$C$15)*$C$12,($C$11*AA89-AW89)/($C$11*AA89)*$C$12*AA89))</f>
        <v>0</v>
      </c>
      <c r="BT89" s="2">
        <f>IF(OR(LB88=1,AND($C$37=Motors!$C$32,PH88=1)),0,IF(NP89=0,-(CP88+$C$15)/($C$14-$C$15)*$C$12,($C$11*AB89-AX89)/($C$11*AB89)*$C$12*AB89))</f>
        <v>0</v>
      </c>
      <c r="BU89" s="2">
        <f>IF(OR(LC88=1,AND($C$37=Motors!$C$32,PI88=1)),0,IF(NQ89=0,-(CQ88+$C$15)/($C$14-$C$15)*$C$12,($C$11*AC89-AY89)/($C$11*AC89)*$C$12*AC89))</f>
        <v>0</v>
      </c>
      <c r="BV89" s="2">
        <f>IF(OR(LD88=1,AND($C$37=Motors!$C$32,PJ88=1)),0,IF(NR89=0,-(CR88+$C$15)/($C$14-$C$15)*$C$12,($C$11*AD89-AZ89)/($C$11*AD89)*$C$12*AD89))</f>
        <v>0</v>
      </c>
      <c r="BW89" s="2">
        <f>IF(OR(LE88=1,AND($C$37=Motors!$C$32,PK88=1)),0,IF(NS89=0,-(CS88+$C$15)/($C$14-$C$15)*$C$12,($C$11*AE89-BA89)/($C$11*AE89)*$C$12*AE89))</f>
        <v>0</v>
      </c>
      <c r="BX89" s="2">
        <f>IF(OR(LF88=1,AND($C$37=Motors!$C$32,PL88=1)),0,IF(NT89=0,-(CT88+$C$15)/($C$14-$C$15)*$C$12,($C$11*AF89-BB89)/($C$11*AF89)*$C$12*AF89))</f>
        <v>0</v>
      </c>
      <c r="BY89" s="2">
        <f>IF(OR(LG88=1,AND($C$37=Motors!$C$32,PM88=1)),0,IF(NU89=0,-(CU88+$C$15)/($C$14-$C$15)*$C$12,($C$11*AG89-BC89)/($C$11*AG89)*$C$12*AG89))</f>
        <v>0</v>
      </c>
      <c r="BZ89" s="2">
        <f>IF(OR(LH88=1,AND($C$37=Motors!$C$32,PN88=1)),0,IF(NV89=0,-(CV88+$C$15)/($C$14-$C$15)*$C$12,($C$11*AH89-BD89)/($C$11*AH89)*$C$12*AH89))</f>
        <v>0</v>
      </c>
      <c r="CA89" s="2">
        <f>IF(OR(LI88=1,AND($C$37=Motors!$C$32,PO88=1)),0,IF(NW89=0,-(CW88+$C$15)/($C$14-$C$15)*$C$12,($C$11*AI89-BE89)/($C$11*AI89)*$C$12*AI89))</f>
        <v>0</v>
      </c>
      <c r="CB89" s="2">
        <f>IF(OR(LJ88=1,AND($C$37=Motors!$C$32,PP88=1)),0,IF(NX89=0,-(CX88+$C$15)/($C$14-$C$15)*$C$12,($C$11*AJ89-BF89)/($C$11*AJ89)*$C$12*AJ89))</f>
        <v>0</v>
      </c>
      <c r="CC89" s="2">
        <f>IF(OR(LK88=1,AND($C$37=Motors!$C$32,PQ88=1)),0,IF(NY89=0,-(CY88+$C$15)/($C$14-$C$15)*$C$12,($C$11*AK89-BG89)/($C$11*AK89)*$C$12*AK89))</f>
        <v>0</v>
      </c>
      <c r="CD89" s="2">
        <f>IF(OR(LL88=1,AND($C$37=Motors!$C$32,PR88=1)),0,IF(NZ89=0,-(CZ88+$C$15)/($C$14-$C$15)*$C$12,($C$11*AL89-BH89)/($C$11*AL89)*$C$12*AL89))</f>
        <v>0</v>
      </c>
      <c r="CE89" s="2">
        <f>IF(OR(LM88=1,AND($C$37=Motors!$C$32,PS88=1)),0,IF(OA89=0,-(DA88+$C$15)/($C$14-$C$15)*$C$12,($C$11*AM89-BI89)/($C$11*AM89)*$C$12*AM89))</f>
        <v>0</v>
      </c>
      <c r="CF89" s="61">
        <f t="shared" si="539"/>
        <v>3.240000000000002</v>
      </c>
      <c r="CG89" s="57">
        <f>IF(AND(KS88=1,OY88=1),0,ABS(BK89/$C$12*($C$14-$C$15)+$C$15) *'Drive Train'!$AA$49 + CG88*(1-'Drive Train'!$AA$49))</f>
        <v>0</v>
      </c>
      <c r="CH89" s="57">
        <f>IF(AND(KT88=1,OZ88=1),0,ABS(BL89/$C$12*($C$14-$C$15)+$C$15) *'Drive Train'!$AA$49 + CH88*(1-'Drive Train'!$AA$49))</f>
        <v>2.7495000000000003</v>
      </c>
      <c r="CI89" s="57">
        <f>IF(AND(KU88=1,PA88=1),0,ABS(BM89/$C$12*($C$14-$C$15)+$C$15) *'Drive Train'!$AA$49 + CI88*(1-'Drive Train'!$AA$49))</f>
        <v>2.7495000000000003</v>
      </c>
      <c r="CJ89" s="57">
        <f>IF(AND(KV88=1,PB88=1),0,ABS(BN89/$C$12*($C$14-$C$15)+$C$15) *'Drive Train'!$AA$49 + CJ88*(1-'Drive Train'!$AA$49))</f>
        <v>2.7495000000000003</v>
      </c>
      <c r="CK89" s="57">
        <f>IF(AND(KW88=1,PC88=1),0,ABS(BO89/$C$12*($C$14-$C$15)+$C$15) *'Drive Train'!$AA$49 + CK88*(1-'Drive Train'!$AA$49))</f>
        <v>2.7495000000000003</v>
      </c>
      <c r="CL89" s="57">
        <f>IF(AND(KX88=1,PD88=1),0,ABS(BP89/$C$12*($C$14-$C$15)+$C$15) *'Drive Train'!$AA$49 + CL88*(1-'Drive Train'!$AA$49))</f>
        <v>0</v>
      </c>
      <c r="CM89" s="57">
        <f>IF(AND(KY88=1,PE88=1),0,ABS(BQ89/$C$12*($C$14-$C$15)+$C$15) *'Drive Train'!$AA$49 + CM88*(1-'Drive Train'!$AA$49))</f>
        <v>0</v>
      </c>
      <c r="CN89" s="57">
        <f>IF(AND(KZ88=1,PF88=1),0,ABS(BR89/$C$12*($C$14-$C$15)+$C$15) *'Drive Train'!$AA$49 + CN88*(1-'Drive Train'!$AA$49))</f>
        <v>0</v>
      </c>
      <c r="CO89" s="57">
        <f>IF(AND(LA88=1,PG88=1),0,ABS(BS89/$C$12*($C$14-$C$15)+$C$15) *'Drive Train'!$AA$49 + CO88*(1-'Drive Train'!$AA$49))</f>
        <v>0</v>
      </c>
      <c r="CP89" s="57">
        <f>IF(AND(LB88=1,PH88=1),0,ABS(BT89/$C$12*($C$14-$C$15)+$C$15) *'Drive Train'!$AA$49 + CP88*(1-'Drive Train'!$AA$49))</f>
        <v>0</v>
      </c>
      <c r="CQ89" s="57">
        <f>IF(AND(LC88=1,PI88=1),0,ABS(BU89/$C$12*($C$14-$C$15)+$C$15) *'Drive Train'!$AA$49 + CQ88*(1-'Drive Train'!$AA$49))</f>
        <v>0</v>
      </c>
      <c r="CR89" s="57">
        <f>IF(AND(LD88=1,PJ88=1),0,ABS(BV89/$C$12*($C$14-$C$15)+$C$15) *'Drive Train'!$AA$49 + CR88*(1-'Drive Train'!$AA$49))</f>
        <v>2.7495000000000003</v>
      </c>
      <c r="CS89" s="57">
        <f>IF(AND(LE88=1,PK88=1),0,ABS(BW89/$C$12*($C$14-$C$15)+$C$15) *'Drive Train'!$AA$49 + CS88*(1-'Drive Train'!$AA$49))</f>
        <v>0</v>
      </c>
      <c r="CT89" s="57">
        <f>IF(AND(LF88=1,PL88=1),0,ABS(BX89/$C$12*($C$14-$C$15)+$C$15) *'Drive Train'!$AA$49 + CT88*(1-'Drive Train'!$AA$49))</f>
        <v>0</v>
      </c>
      <c r="CU89" s="57">
        <f>IF(AND(LG88=1,PM88=1),0,ABS(BY89/$C$12*($C$14-$C$15)+$C$15) *'Drive Train'!$AA$49 + CU88*(1-'Drive Train'!$AA$49))</f>
        <v>0</v>
      </c>
      <c r="CV89" s="57">
        <f>IF(AND(LH88=1,PN88=1),0,ABS(BZ89/$C$12*($C$14-$C$15)+$C$15) *'Drive Train'!$AA$49 + CV88*(1-'Drive Train'!$AA$49))</f>
        <v>0</v>
      </c>
      <c r="CW89" s="57">
        <f>IF(AND(LI88=1,PO88=1),0,ABS(CA89/$C$12*($C$14-$C$15)+$C$15) *'Drive Train'!$AA$49 + CW88*(1-'Drive Train'!$AA$49))</f>
        <v>0</v>
      </c>
      <c r="CX89" s="57">
        <f>IF(AND(LJ88=1,PP88=1),0,ABS(CB89/$C$12*($C$14-$C$15)+$C$15) *'Drive Train'!$AA$49 + CX88*(1-'Drive Train'!$AA$49))</f>
        <v>0</v>
      </c>
      <c r="CY89" s="57">
        <f>IF(AND(LK88=1,PQ88=1),0,ABS(CC89/$C$12*($C$14-$C$15)+$C$15) *'Drive Train'!$AA$49 + CY88*(1-'Drive Train'!$AA$49))</f>
        <v>0</v>
      </c>
      <c r="CZ89" s="57">
        <f>IF(AND(LL88=1,PR88=1),0,ABS(CD89/$C$12*($C$14-$C$15)+$C$15) *'Drive Train'!$AA$49 + CZ88*(1-'Drive Train'!$AA$49))</f>
        <v>0</v>
      </c>
      <c r="DA89" s="57">
        <f>IF(AND(LM88=1,PS88=1),0,ABS(CE89/$C$12*($C$14-$C$15)+$C$15) *'Drive Train'!$AA$49 + DA88*(1-'Drive Train'!$AA$49))</f>
        <v>0</v>
      </c>
      <c r="DB89" s="61">
        <f t="shared" si="607"/>
        <v>3.240000000000002</v>
      </c>
      <c r="DC89" s="57">
        <f t="shared" si="540"/>
        <v>0</v>
      </c>
      <c r="DD89" s="57">
        <f t="shared" si="541"/>
        <v>2.7495000000000003</v>
      </c>
      <c r="DE89" s="57">
        <f t="shared" si="542"/>
        <v>2.7495000000000003</v>
      </c>
      <c r="DF89" s="57">
        <f t="shared" si="543"/>
        <v>2.7495000000000003</v>
      </c>
      <c r="DG89" s="57">
        <f t="shared" si="544"/>
        <v>2.7495000000000003</v>
      </c>
      <c r="DH89" s="57">
        <f t="shared" si="545"/>
        <v>0</v>
      </c>
      <c r="DI89" s="57">
        <f t="shared" si="546"/>
        <v>0</v>
      </c>
      <c r="DJ89" s="57">
        <f t="shared" si="547"/>
        <v>0</v>
      </c>
      <c r="DK89" s="57">
        <f t="shared" si="548"/>
        <v>0</v>
      </c>
      <c r="DL89" s="57">
        <f t="shared" si="549"/>
        <v>0</v>
      </c>
      <c r="DM89" s="57">
        <f t="shared" si="550"/>
        <v>0</v>
      </c>
      <c r="DN89" s="57">
        <f t="shared" si="551"/>
        <v>2.7495000000000003</v>
      </c>
      <c r="DO89" s="57">
        <f t="shared" si="552"/>
        <v>0</v>
      </c>
      <c r="DP89" s="57">
        <f t="shared" si="553"/>
        <v>0</v>
      </c>
      <c r="DQ89" s="57">
        <f t="shared" si="554"/>
        <v>0</v>
      </c>
      <c r="DR89" s="57">
        <f t="shared" si="555"/>
        <v>0</v>
      </c>
      <c r="DS89" s="57">
        <f t="shared" si="556"/>
        <v>0</v>
      </c>
      <c r="DT89" s="57">
        <f t="shared" si="557"/>
        <v>0</v>
      </c>
      <c r="DU89" s="57">
        <f t="shared" si="558"/>
        <v>0</v>
      </c>
      <c r="DV89" s="57">
        <f t="shared" si="559"/>
        <v>0</v>
      </c>
      <c r="DW89" s="57">
        <f t="shared" si="560"/>
        <v>0</v>
      </c>
      <c r="DX89" s="61">
        <f t="shared" si="608"/>
        <v>3.240000000000002</v>
      </c>
      <c r="DY89" s="2">
        <f>IF(OY89=0,($C$23/0.4536*IF(ISNA(MK88),'Drive Train'!$F$16,'Drive Train'!$F$17)*4.448*$C$24*S$6)*SIGN(BK89),BK89)</f>
        <v>0</v>
      </c>
      <c r="DZ89" s="2">
        <f>IF(OZ89=0,($C$23/0.4536*IF(ISNA(ML88),'Drive Train'!$F$16,'Drive Train'!$F$17)*4.448*$C$24*$C$21*T$6)*SIGN(BL89),BL89)</f>
        <v>0</v>
      </c>
      <c r="EA89" s="2">
        <f>IF(PA89=0,($C$23/0.4536*IF(ISNA(MM88),'Drive Train'!$F$16,'Drive Train'!$F$17)*4.448*$C$24*$C$21*U$6)*SIGN(BM89),BM89)</f>
        <v>0</v>
      </c>
      <c r="EB89" s="2">
        <f>IF(PB89=0,($C$23/0.4536*IF(ISNA(MN88),'Drive Train'!$F$16,'Drive Train'!$F$17)*4.448*$C$24*$C$21*V$6)*SIGN(BN89),BN89)</f>
        <v>0</v>
      </c>
      <c r="EC89" s="2">
        <f>IF(PC89=0,($C$23/0.4536*IF(ISNA(MO88),'Drive Train'!$F$16,'Drive Train'!$F$17)*4.448*$C$24*$C$21*W$6)*SIGN(BO89),BO89)</f>
        <v>0</v>
      </c>
      <c r="ED89" s="2">
        <f>IF(PD89=0,($C$23/0.4536*IF(ISNA(MP88),'Drive Train'!$F$16,'Drive Train'!$F$17)*4.448*$C$24*$C$21*X$6)*SIGN(BP89),BP89)</f>
        <v>0</v>
      </c>
      <c r="EE89" s="2">
        <f>IF(PE89=0,($C$23/0.4536*IF(ISNA(MQ88),'Drive Train'!$F$16,'Drive Train'!$F$17)*4.448*$C$24*$C$21*Y$6)*SIGN(BQ89),BQ89)</f>
        <v>0</v>
      </c>
      <c r="EF89" s="2">
        <f>IF(PF89=0,($C$23/0.4536*IF(ISNA(MR88),'Drive Train'!$F$16,'Drive Train'!$F$17)*4.448*$C$24*$C$21*Z$6)*SIGN(BR89),BR89)</f>
        <v>0</v>
      </c>
      <c r="EG89" s="2">
        <f>IF(PG89=0,($C$23/0.4536*IF(ISNA(MS88),'Drive Train'!$F$16,'Drive Train'!$F$17)*4.448*$C$24*$C$21*AA$6)*SIGN(BS89),BS89)</f>
        <v>0</v>
      </c>
      <c r="EH89" s="2">
        <f>IF(PH89=0,($C$23/0.4536*IF(ISNA(MT88),'Drive Train'!$F$16,'Drive Train'!$F$17)*4.448*$C$24*$C$21*AB$6)*SIGN(BT89),BT89)</f>
        <v>0</v>
      </c>
      <c r="EI89" s="2">
        <f>IF(PI89=0,($C$23/0.4536*IF(ISNA(MU88),'Drive Train'!$F$16,'Drive Train'!$F$17)*4.448*$C$24*$C$21*AC$6)*SIGN(BU89),BU89)</f>
        <v>0</v>
      </c>
      <c r="EJ89" s="2">
        <f>IF(PJ89=0,($C$23/0.4536*IF(ISNA(MV88),'Drive Train'!$F$16,'Drive Train'!$F$17)*4.448*$C$24*$C$21*AD$6)*SIGN(BV89),BV89)</f>
        <v>0</v>
      </c>
      <c r="EK89" s="2">
        <f>IF(PK89=0,($C$23/0.4536*IF(ISNA(MW88),'Drive Train'!$F$16,'Drive Train'!$F$17)*4.448*$C$24*$C$21*AE$6)*SIGN(BW89),BW89)</f>
        <v>0</v>
      </c>
      <c r="EL89" s="2">
        <f>IF(PL89=0,($C$23/0.4536*IF(ISNA(MX88),'Drive Train'!$F$16,'Drive Train'!$F$17)*4.448*$C$24*$C$21*AF$6)*SIGN(BX89),BX89)</f>
        <v>0</v>
      </c>
      <c r="EM89" s="2">
        <f>IF(PM89=0,($C$23/0.4536*IF(ISNA(MY88),'Drive Train'!$F$16,'Drive Train'!$F$17)*4.448*$C$24*$C$21*AG$6)*SIGN(BY89),BY89)</f>
        <v>0</v>
      </c>
      <c r="EN89" s="2">
        <f>IF(PN89=0,($C$23/0.4536*IF(ISNA(MZ88),'Drive Train'!$F$16,'Drive Train'!$F$17)*4.448*$C$24*$C$21*AH$6)*SIGN(BZ89),BZ89)</f>
        <v>0</v>
      </c>
      <c r="EO89" s="2">
        <f>IF(PO89=0,($C$23/0.4536*IF(ISNA(NA88),'Drive Train'!$F$16,'Drive Train'!$F$17)*4.448*$C$24*$C$21*AI$6)*SIGN(CA89),CA89)</f>
        <v>0</v>
      </c>
      <c r="EP89" s="2">
        <f>IF(PP89=0,($C$23/0.4536*IF(ISNA(NB88),'Drive Train'!$F$16,'Drive Train'!$F$17)*4.448*$C$24*$C$21*AJ$6)*SIGN(CB89),CB89)</f>
        <v>0</v>
      </c>
      <c r="EQ89" s="2">
        <f>IF(PQ89=0,($C$23/0.4536*IF(ISNA(NC88),'Drive Train'!$F$16,'Drive Train'!$F$17)*4.448*$C$24*$C$21*AK$6)*SIGN(CC89),CC89)</f>
        <v>0</v>
      </c>
      <c r="ER89" s="2">
        <f>IF(PR89=0,($C$23/0.4536*IF(ISNA(ND88),'Drive Train'!$F$16,'Drive Train'!$F$17)*4.448*$C$24*$C$21*AL$6)*SIGN(CD89),CD89)</f>
        <v>0</v>
      </c>
      <c r="ES89" s="2">
        <f>IF(PS89=0,($C$23/0.4536*IF(ISNA(NE88),'Drive Train'!$F$16,'Drive Train'!$F$17)*4.448*$C$24*$C$21*AM$6)*SIGN(CE89),CE89)</f>
        <v>0</v>
      </c>
      <c r="ET89" s="61">
        <f t="shared" si="561"/>
        <v>3.240000000000002</v>
      </c>
      <c r="EU89" s="255">
        <f>MAX(MIN(IF(AND(OY88=1,NG89&lt;0),-1,1)*(DC89-$C$15)/($C$14-$C$15)*$C$12*$C$21-$C$33*LO89/AO$6 -  OY88*$C$33/$C$21,DY88/$C$19),MAX(EU$8:EU88)*-1)</f>
        <v>-0.37850168607206947</v>
      </c>
      <c r="EV89" s="255">
        <f>MAX(MIN(IF(AND(OZ88=1,NH89&lt;0),-1,1)*(DD89-$C$15)/($C$14-$C$15)*$C$12*$C$21-$C$33*LP89/AP$6 -  OZ88*$C$33/$C$21,DZ88/$C$19),MAX(EV$8:EV88)*-1)</f>
        <v>-0.40659624789453652</v>
      </c>
      <c r="EW89" s="255">
        <f>MAX(MIN(IF(AND(PA88=1,NI89&lt;0),-1,1)*(DE89-$C$15)/($C$14-$C$15)*$C$12*$C$21-$C$33*LQ89/AQ$6 -  PA88*$C$33/$C$21,EA88/$C$19),MAX(EW$8:EW88)*-1)</f>
        <v>-0.42091798858656582</v>
      </c>
      <c r="EX89" s="255">
        <f>MAX(MIN(IF(AND(PB88=1,NJ89&lt;0),-1,1)*(DF89-$C$15)/($C$14-$C$15)*$C$12*$C$21-$C$33*LR89/AR$6 -  PB88*$C$33/$C$21,EB88/$C$19),MAX(EX$8:EX88)*-1)</f>
        <v>-0.41228150536527552</v>
      </c>
      <c r="EY89" s="255">
        <f>MAX(MIN(IF(AND(PC88=1,NK89&lt;0),-1,1)*(DG89-$C$15)/($C$14-$C$15)*$C$12*$C$21-$C$33*LS89/AS$6 -  PC88*$C$33/$C$21,EC88/$C$19),MAX(EY$8:EY88)*-1)</f>
        <v>-0.38024735524895203</v>
      </c>
      <c r="EZ89" s="255">
        <f>MAX(MIN(IF(AND(PD88=1,NL89&lt;0),-1,1)*(DH89-$C$15)/($C$14-$C$15)*$C$12*$C$21-$C$33*LT89/AT$6 -  PD88*$C$33/$C$21,ED88/$C$19),MAX(EZ$8:EZ88)*-1)</f>
        <v>-0.37850168607206947</v>
      </c>
      <c r="FA89" s="255">
        <f>MAX(MIN(IF(AND(PE88=1,NM89&lt;0),-1,1)*(DI89-$C$15)/($C$14-$C$15)*$C$12*$C$21-$C$33*LU89/AU$6 -  PE88*$C$33/$C$21,EE88/$C$19),MAX(FA$8:FA88)*-1)</f>
        <v>-0.37850168607206947</v>
      </c>
      <c r="FB89" s="255">
        <f>MAX(MIN(IF(AND(PF88=1,NN89&lt;0),-1,1)*(DJ89-$C$15)/($C$14-$C$15)*$C$12*$C$21-$C$33*LV89/AV$6 -  PF88*$C$33/$C$21,EF88/$C$19),MAX(FB$8:FB88)*-1)</f>
        <v>-0.37850168607206947</v>
      </c>
      <c r="FC89" s="255">
        <f>MAX(MIN(IF(AND(PG88=1,NO89&lt;0),-1,1)*(DK89-$C$15)/($C$14-$C$15)*$C$12*$C$21-$C$33*LW89/AW$6 -  PG88*$C$33/$C$21,EG88/$C$19),MAX(FC$8:FC88)*-1)</f>
        <v>-0.37850168607206947</v>
      </c>
      <c r="FD89" s="255">
        <f>MAX(MIN(IF(AND(PH88=1,NP89&lt;0),-1,1)*(DL89-$C$15)/($C$14-$C$15)*$C$12*$C$21-$C$33*LX89/AX$6 -  PH88*$C$33/$C$21,EH88/$C$19),MAX(FD$8:FD88)*-1)</f>
        <v>-0.37850168607206947</v>
      </c>
      <c r="FE89" s="255">
        <f>MAX(MIN(IF(AND(PI88=1,NQ89&lt;0),-1,1)*(DM89-$C$15)/($C$14-$C$15)*$C$12*$C$21-$C$33*LY89/AY$6 -  PI88*$C$33/$C$21,EI88/$C$19),MAX(FE$8:FE88)*-1)</f>
        <v>-0.37850168607206947</v>
      </c>
      <c r="FF89" s="255">
        <f>MAX(MIN(IF(AND(PJ88=1,NR89&lt;0),-1,1)*(DN89-$C$15)/($C$14-$C$15)*$C$12*$C$21-$C$33*LZ89/AZ$6 -  PJ88*$C$33/$C$21,EJ88/$C$19),MAX(FF$8:FF88)*-1)</f>
        <v>-0.3680167733157455</v>
      </c>
      <c r="FG89" s="255">
        <f>MAX(MIN(IF(AND(PK88=1,NS89&lt;0),-1,1)*(DO89-$C$15)/($C$14-$C$15)*$C$12*$C$21-$C$33*MA89/BA$6 -  PK88*$C$33/$C$21,EK88/$C$19),MAX(FG$8:FG88)*-1)</f>
        <v>-0.37850168607206947</v>
      </c>
      <c r="FH89" s="255">
        <f>MAX(MIN(IF(AND(PL88=1,NT89&lt;0),-1,1)*(DP89-$C$15)/($C$14-$C$15)*$C$12*$C$21-$C$33*MB89/BB$6 -  PL88*$C$33/$C$21,EL88/$C$19),MAX(FH$8:FH88)*-1)</f>
        <v>-0.37850168607206947</v>
      </c>
      <c r="FI89" s="255">
        <f>MAX(MIN(IF(AND(PM88=1,NU89&lt;0),-1,1)*(DQ89-$C$15)/($C$14-$C$15)*$C$12*$C$21-$C$33*MC89/BC$6 -  PM88*$C$33/$C$21,EM88/$C$19),MAX(FI$8:FI88)*-1)</f>
        <v>-0.37850168607206947</v>
      </c>
      <c r="FJ89" s="255">
        <f>MAX(MIN(IF(AND(PN88=1,NV89&lt;0),-1,1)*(DR89-$C$15)/($C$14-$C$15)*$C$12*$C$21-$C$33*MD89/BD$6 -  PN88*$C$33/$C$21,EN88/$C$19),MAX(FJ$8:FJ88)*-1)</f>
        <v>-0.37850168607206947</v>
      </c>
      <c r="FK89" s="255">
        <f>MAX(MIN(IF(AND(PO88=1,NW89&lt;0),-1,1)*(DS89-$C$15)/($C$14-$C$15)*$C$12*$C$21-$C$33*ME89/BE$6 -  PO88*$C$33/$C$21,EO88/$C$19),MAX(FK$8:FK88)*-1)</f>
        <v>-0.37850168607206947</v>
      </c>
      <c r="FL89" s="255">
        <f>MAX(MIN(IF(AND(PP88=1,NX89&lt;0),-1,1)*(DT89-$C$15)/($C$14-$C$15)*$C$12*$C$21-$C$33*MF89/BF$6 -  PP88*$C$33/$C$21,EP88/$C$19),MAX(FL$8:FL88)*-1)</f>
        <v>-0.37850168607206947</v>
      </c>
      <c r="FM89" s="255">
        <f>MAX(MIN(IF(AND(PQ88=1,NY89&lt;0),-1,1)*(DU89-$C$15)/($C$14-$C$15)*$C$12*$C$21-$C$33*MG89/BG$6 -  PQ88*$C$33/$C$21,EQ88/$C$19),MAX(FM$8:FM88)*-1)</f>
        <v>-0.37850168607206947</v>
      </c>
      <c r="FN89" s="255">
        <f>MAX(MIN(IF(AND(PR88=1,NZ89&lt;0),-1,1)*(DV89-$C$15)/($C$14-$C$15)*$C$12*$C$21-$C$33*MH89/BH$6 -  PR88*$C$33/$C$21,ER88/$C$19),MAX(FN$8:FN88)*-1)</f>
        <v>-0.37850168607206947</v>
      </c>
      <c r="FO89" s="255">
        <f>MAX(MIN(IF(AND(PS88=1,OA89&lt;0),-1,1)*(DW89-$C$15)/($C$14-$C$15)*$C$12*$C$21-$C$33*MI89/BI$6 -  PS88*$C$33/$C$21,ES88/$C$19),MAX(FO$8:FO88)*-1)</f>
        <v>-0.37850168607206947</v>
      </c>
      <c r="FP89" s="61">
        <f t="shared" si="609"/>
        <v>3.240000000000002</v>
      </c>
      <c r="FQ89" s="256">
        <f t="shared" si="610"/>
        <v>0</v>
      </c>
      <c r="FR89" s="256">
        <f t="shared" si="611"/>
        <v>2.7495000000000003</v>
      </c>
      <c r="FS89" s="256">
        <f t="shared" si="612"/>
        <v>2.7495000000000003</v>
      </c>
      <c r="FT89" s="256">
        <f t="shared" si="613"/>
        <v>2.7495000000000003</v>
      </c>
      <c r="FU89" s="256">
        <f t="shared" si="614"/>
        <v>2.7495000000000003</v>
      </c>
      <c r="FV89" s="256">
        <f t="shared" si="615"/>
        <v>0</v>
      </c>
      <c r="FW89" s="256">
        <f t="shared" si="616"/>
        <v>0</v>
      </c>
      <c r="FX89" s="256">
        <f t="shared" si="617"/>
        <v>0</v>
      </c>
      <c r="FY89" s="256">
        <f t="shared" si="618"/>
        <v>0</v>
      </c>
      <c r="FZ89" s="256">
        <f t="shared" si="619"/>
        <v>0</v>
      </c>
      <c r="GA89" s="256">
        <f t="shared" si="620"/>
        <v>0</v>
      </c>
      <c r="GB89" s="256">
        <f t="shared" si="621"/>
        <v>2.7495000000000003</v>
      </c>
      <c r="GC89" s="256">
        <f t="shared" si="622"/>
        <v>0</v>
      </c>
      <c r="GD89" s="256">
        <f t="shared" si="623"/>
        <v>0</v>
      </c>
      <c r="GE89" s="256">
        <f t="shared" si="624"/>
        <v>0</v>
      </c>
      <c r="GF89" s="256">
        <f t="shared" si="625"/>
        <v>0</v>
      </c>
      <c r="GG89" s="256">
        <f t="shared" si="626"/>
        <v>0</v>
      </c>
      <c r="GH89" s="256">
        <f t="shared" si="627"/>
        <v>0</v>
      </c>
      <c r="GI89" s="256">
        <f t="shared" si="628"/>
        <v>0</v>
      </c>
      <c r="GJ89" s="256">
        <f t="shared" si="629"/>
        <v>0</v>
      </c>
      <c r="GK89" s="256">
        <f t="shared" si="630"/>
        <v>0</v>
      </c>
      <c r="GL89" s="61">
        <f t="shared" si="631"/>
        <v>3.240000000000002</v>
      </c>
      <c r="GM89" s="57">
        <f t="shared" si="562"/>
        <v>0</v>
      </c>
      <c r="GN89" s="57">
        <f t="shared" si="563"/>
        <v>-2.9465764164359962</v>
      </c>
      <c r="GO89" s="57">
        <f t="shared" si="564"/>
        <v>-4.4060829721508954</v>
      </c>
      <c r="GP89" s="57">
        <f t="shared" si="565"/>
        <v>-5.6435789770581222</v>
      </c>
      <c r="GQ89" s="57">
        <f t="shared" si="566"/>
        <v>-6.4297980009523528</v>
      </c>
      <c r="GR89" s="57">
        <f t="shared" si="567"/>
        <v>0</v>
      </c>
      <c r="GS89" s="57">
        <f t="shared" si="568"/>
        <v>0</v>
      </c>
      <c r="GT89" s="57">
        <f t="shared" si="569"/>
        <v>0</v>
      </c>
      <c r="GU89" s="57">
        <f t="shared" si="570"/>
        <v>0</v>
      </c>
      <c r="GV89" s="57">
        <f t="shared" si="571"/>
        <v>0</v>
      </c>
      <c r="GW89" s="57">
        <f t="shared" si="572"/>
        <v>0</v>
      </c>
      <c r="GX89" s="57">
        <f t="shared" si="573"/>
        <v>-9.5249767404423658</v>
      </c>
      <c r="GY89" s="57">
        <f t="shared" si="574"/>
        <v>0</v>
      </c>
      <c r="GZ89" s="57">
        <f t="shared" si="575"/>
        <v>0</v>
      </c>
      <c r="HA89" s="57">
        <f t="shared" si="576"/>
        <v>0</v>
      </c>
      <c r="HB89" s="57">
        <f t="shared" si="577"/>
        <v>0</v>
      </c>
      <c r="HC89" s="57">
        <f t="shared" si="578"/>
        <v>0</v>
      </c>
      <c r="HD89" s="57">
        <f t="shared" si="579"/>
        <v>0</v>
      </c>
      <c r="HE89" s="57">
        <f t="shared" si="580"/>
        <v>0</v>
      </c>
      <c r="HF89" s="57">
        <f t="shared" si="581"/>
        <v>0</v>
      </c>
      <c r="HG89" s="57">
        <f t="shared" si="582"/>
        <v>0</v>
      </c>
      <c r="HH89" s="61">
        <f t="shared" si="632"/>
        <v>3.240000000000002</v>
      </c>
      <c r="HI89" s="57">
        <f t="shared" si="633"/>
        <v>0</v>
      </c>
      <c r="HJ89" s="57">
        <f t="shared" si="634"/>
        <v>2.9465764164359962</v>
      </c>
      <c r="HK89" s="57">
        <f t="shared" si="635"/>
        <v>4.4060829721508954</v>
      </c>
      <c r="HL89" s="57">
        <f t="shared" si="636"/>
        <v>5.6435789770581222</v>
      </c>
      <c r="HM89" s="57">
        <f t="shared" si="637"/>
        <v>6.4297980009523528</v>
      </c>
      <c r="HN89" s="57">
        <f t="shared" si="638"/>
        <v>0</v>
      </c>
      <c r="HO89" s="57">
        <f t="shared" si="639"/>
        <v>0</v>
      </c>
      <c r="HP89" s="57">
        <f t="shared" si="640"/>
        <v>0</v>
      </c>
      <c r="HQ89" s="57">
        <f t="shared" si="641"/>
        <v>0</v>
      </c>
      <c r="HR89" s="57">
        <f t="shared" si="642"/>
        <v>0</v>
      </c>
      <c r="HS89" s="57">
        <f t="shared" si="643"/>
        <v>0</v>
      </c>
      <c r="HT89" s="57">
        <f t="shared" si="644"/>
        <v>9.5249767404423658</v>
      </c>
      <c r="HU89" s="57">
        <f t="shared" si="645"/>
        <v>0</v>
      </c>
      <c r="HV89" s="57">
        <f t="shared" si="646"/>
        <v>0</v>
      </c>
      <c r="HW89" s="57">
        <f t="shared" si="647"/>
        <v>0</v>
      </c>
      <c r="HX89" s="57">
        <f t="shared" si="648"/>
        <v>0</v>
      </c>
      <c r="HY89" s="57">
        <f t="shared" si="649"/>
        <v>0</v>
      </c>
      <c r="HZ89" s="57">
        <f t="shared" si="650"/>
        <v>0</v>
      </c>
      <c r="IA89" s="57">
        <f t="shared" si="651"/>
        <v>0</v>
      </c>
      <c r="IB89" s="57">
        <f t="shared" si="652"/>
        <v>0</v>
      </c>
      <c r="IC89" s="57">
        <f t="shared" si="653"/>
        <v>0</v>
      </c>
      <c r="ID89" s="61">
        <f t="shared" si="654"/>
        <v>3.240000000000002</v>
      </c>
      <c r="IE89" s="57">
        <f t="shared" si="655"/>
        <v>0</v>
      </c>
      <c r="IF89" s="57">
        <f t="shared" si="656"/>
        <v>0</v>
      </c>
      <c r="IG89" s="57">
        <f t="shared" si="657"/>
        <v>0</v>
      </c>
      <c r="IH89" s="57">
        <f t="shared" si="658"/>
        <v>0</v>
      </c>
      <c r="II89" s="57">
        <f t="shared" si="659"/>
        <v>0</v>
      </c>
      <c r="IJ89" s="57">
        <f t="shared" si="660"/>
        <v>0</v>
      </c>
      <c r="IK89" s="57">
        <f t="shared" si="661"/>
        <v>0</v>
      </c>
      <c r="IL89" s="57">
        <f t="shared" si="662"/>
        <v>0</v>
      </c>
      <c r="IM89" s="57">
        <f t="shared" si="663"/>
        <v>0</v>
      </c>
      <c r="IN89" s="57">
        <f t="shared" si="664"/>
        <v>0</v>
      </c>
      <c r="IO89" s="57">
        <f t="shared" si="665"/>
        <v>0</v>
      </c>
      <c r="IP89" s="57">
        <f t="shared" si="666"/>
        <v>0</v>
      </c>
      <c r="IQ89" s="57">
        <f t="shared" si="667"/>
        <v>0</v>
      </c>
      <c r="IR89" s="57">
        <f t="shared" si="668"/>
        <v>0</v>
      </c>
      <c r="IS89" s="57">
        <f t="shared" si="669"/>
        <v>0</v>
      </c>
      <c r="IT89" s="57">
        <f t="shared" si="670"/>
        <v>0</v>
      </c>
      <c r="IU89" s="57">
        <f t="shared" si="671"/>
        <v>0</v>
      </c>
      <c r="IV89" s="57">
        <f t="shared" si="672"/>
        <v>0</v>
      </c>
      <c r="IW89" s="57">
        <f t="shared" si="673"/>
        <v>0</v>
      </c>
      <c r="IX89" s="57">
        <f t="shared" si="674"/>
        <v>0</v>
      </c>
      <c r="IY89" s="57">
        <f t="shared" si="675"/>
        <v>0</v>
      </c>
      <c r="IZ89" s="61">
        <f t="shared" si="676"/>
        <v>3.240000000000002</v>
      </c>
      <c r="JA89" s="256" t="e">
        <f t="shared" si="773"/>
        <v>#N/A</v>
      </c>
      <c r="JB89" s="256" t="e">
        <f t="shared" si="774"/>
        <v>#N/A</v>
      </c>
      <c r="JC89" s="256" t="e">
        <f t="shared" si="775"/>
        <v>#N/A</v>
      </c>
      <c r="JD89" s="256" t="e">
        <f t="shared" si="776"/>
        <v>#N/A</v>
      </c>
      <c r="JE89" s="256" t="e">
        <f t="shared" si="777"/>
        <v>#N/A</v>
      </c>
      <c r="JF89" s="256" t="e">
        <f t="shared" si="778"/>
        <v>#N/A</v>
      </c>
      <c r="JG89" s="256" t="e">
        <f t="shared" si="779"/>
        <v>#N/A</v>
      </c>
      <c r="JH89" s="256" t="e">
        <f t="shared" si="780"/>
        <v>#N/A</v>
      </c>
      <c r="JI89" s="256" t="e">
        <f t="shared" si="781"/>
        <v>#N/A</v>
      </c>
      <c r="JJ89" s="256" t="e">
        <f t="shared" si="782"/>
        <v>#N/A</v>
      </c>
      <c r="JK89" s="256" t="e">
        <f t="shared" si="783"/>
        <v>#N/A</v>
      </c>
      <c r="JL89" s="256" t="e">
        <f t="shared" si="784"/>
        <v>#N/A</v>
      </c>
      <c r="JM89" s="256" t="e">
        <f t="shared" si="785"/>
        <v>#N/A</v>
      </c>
      <c r="JN89" s="256" t="e">
        <f t="shared" si="786"/>
        <v>#N/A</v>
      </c>
      <c r="JO89" s="256" t="e">
        <f t="shared" si="787"/>
        <v>#N/A</v>
      </c>
      <c r="JP89" s="256" t="e">
        <f t="shared" si="788"/>
        <v>#N/A</v>
      </c>
      <c r="JQ89" s="256" t="e">
        <f t="shared" si="789"/>
        <v>#N/A</v>
      </c>
      <c r="JR89" s="256" t="e">
        <f t="shared" si="790"/>
        <v>#N/A</v>
      </c>
      <c r="JS89" s="256" t="e">
        <f t="shared" si="791"/>
        <v>#N/A</v>
      </c>
      <c r="JT89" s="256" t="e">
        <f t="shared" si="792"/>
        <v>#N/A</v>
      </c>
      <c r="JU89" s="256" t="e">
        <f t="shared" si="793"/>
        <v>#N/A</v>
      </c>
      <c r="JV89" s="61">
        <f t="shared" si="677"/>
        <v>3.240000000000002</v>
      </c>
      <c r="JW89" s="46">
        <f t="shared" si="678"/>
        <v>0</v>
      </c>
      <c r="JX89" s="46">
        <f t="shared" si="679"/>
        <v>0</v>
      </c>
      <c r="JY89" s="46">
        <f t="shared" si="680"/>
        <v>0</v>
      </c>
      <c r="JZ89" s="46">
        <f t="shared" si="681"/>
        <v>0</v>
      </c>
      <c r="KA89" s="46">
        <f t="shared" si="682"/>
        <v>0</v>
      </c>
      <c r="KB89" s="46">
        <f t="shared" si="683"/>
        <v>0</v>
      </c>
      <c r="KC89" s="46">
        <f t="shared" si="684"/>
        <v>0</v>
      </c>
      <c r="KD89" s="46">
        <f t="shared" si="685"/>
        <v>0</v>
      </c>
      <c r="KE89" s="46">
        <f t="shared" si="686"/>
        <v>0</v>
      </c>
      <c r="KF89" s="46">
        <f t="shared" si="687"/>
        <v>0</v>
      </c>
      <c r="KG89" s="46">
        <f t="shared" si="688"/>
        <v>0</v>
      </c>
      <c r="KH89" s="46">
        <f t="shared" si="689"/>
        <v>0</v>
      </c>
      <c r="KI89" s="46">
        <f t="shared" si="690"/>
        <v>0</v>
      </c>
      <c r="KJ89" s="46">
        <f t="shared" si="691"/>
        <v>0</v>
      </c>
      <c r="KK89" s="46">
        <f t="shared" si="692"/>
        <v>0</v>
      </c>
      <c r="KL89" s="46">
        <f t="shared" si="693"/>
        <v>0</v>
      </c>
      <c r="KM89" s="46">
        <f t="shared" si="694"/>
        <v>0</v>
      </c>
      <c r="KN89" s="46">
        <f t="shared" si="695"/>
        <v>0</v>
      </c>
      <c r="KO89" s="46">
        <f t="shared" si="696"/>
        <v>0</v>
      </c>
      <c r="KP89" s="46">
        <f t="shared" si="697"/>
        <v>0</v>
      </c>
      <c r="KQ89" s="46">
        <f t="shared" si="698"/>
        <v>0</v>
      </c>
      <c r="KR89" s="61">
        <f t="shared" si="699"/>
        <v>3.240000000000002</v>
      </c>
      <c r="KS89" s="1">
        <f t="shared" si="700"/>
        <v>1</v>
      </c>
      <c r="KT89" s="1">
        <f t="shared" si="701"/>
        <v>0</v>
      </c>
      <c r="KU89" s="1">
        <f t="shared" si="702"/>
        <v>0</v>
      </c>
      <c r="KV89" s="1">
        <f t="shared" si="703"/>
        <v>0</v>
      </c>
      <c r="KW89" s="1">
        <f t="shared" si="704"/>
        <v>0</v>
      </c>
      <c r="KX89" s="1">
        <f t="shared" si="705"/>
        <v>1</v>
      </c>
      <c r="KY89" s="1">
        <f t="shared" si="706"/>
        <v>1</v>
      </c>
      <c r="KZ89" s="1">
        <f t="shared" si="707"/>
        <v>1</v>
      </c>
      <c r="LA89" s="1">
        <f t="shared" si="708"/>
        <v>1</v>
      </c>
      <c r="LB89" s="1">
        <f t="shared" si="709"/>
        <v>1</v>
      </c>
      <c r="LC89" s="1">
        <f t="shared" si="710"/>
        <v>1</v>
      </c>
      <c r="LD89" s="1">
        <f t="shared" si="711"/>
        <v>0</v>
      </c>
      <c r="LE89" s="1">
        <f t="shared" si="712"/>
        <v>1</v>
      </c>
      <c r="LF89" s="1">
        <f t="shared" si="713"/>
        <v>1</v>
      </c>
      <c r="LG89" s="1">
        <f t="shared" si="714"/>
        <v>1</v>
      </c>
      <c r="LH89" s="1">
        <f t="shared" si="715"/>
        <v>1</v>
      </c>
      <c r="LI89" s="1">
        <f t="shared" si="716"/>
        <v>1</v>
      </c>
      <c r="LJ89" s="1">
        <f t="shared" si="717"/>
        <v>1</v>
      </c>
      <c r="LK89" s="1">
        <f t="shared" si="718"/>
        <v>1</v>
      </c>
      <c r="LL89" s="1">
        <f t="shared" si="719"/>
        <v>1</v>
      </c>
      <c r="LM89" s="1">
        <f t="shared" si="720"/>
        <v>1</v>
      </c>
      <c r="LN89" s="61">
        <f t="shared" si="721"/>
        <v>3.240000000000002</v>
      </c>
      <c r="LO89" s="57">
        <f t="shared" si="722"/>
        <v>0</v>
      </c>
      <c r="LP89" s="57">
        <f t="shared" si="723"/>
        <v>12.058780331052418</v>
      </c>
      <c r="LQ89" s="57">
        <f t="shared" si="724"/>
        <v>9.9735410688129758</v>
      </c>
      <c r="LR89" s="57">
        <f t="shared" si="725"/>
        <v>6.8773969232690222</v>
      </c>
      <c r="LS89" s="57">
        <f t="shared" si="726"/>
        <v>3.3171386196310335</v>
      </c>
      <c r="LT89" s="57">
        <f t="shared" si="727"/>
        <v>0</v>
      </c>
      <c r="LU89" s="57">
        <f t="shared" si="728"/>
        <v>0</v>
      </c>
      <c r="LV89" s="57">
        <f t="shared" si="729"/>
        <v>0</v>
      </c>
      <c r="LW89" s="57">
        <f t="shared" si="730"/>
        <v>0</v>
      </c>
      <c r="LX89" s="57">
        <f t="shared" si="731"/>
        <v>0</v>
      </c>
      <c r="LY89" s="57">
        <f t="shared" si="732"/>
        <v>0</v>
      </c>
      <c r="LZ89" s="57">
        <f t="shared" si="733"/>
        <v>2.522099908101171</v>
      </c>
      <c r="MA89" s="57">
        <f t="shared" si="734"/>
        <v>0</v>
      </c>
      <c r="MB89" s="57">
        <f t="shared" si="735"/>
        <v>0</v>
      </c>
      <c r="MC89" s="57">
        <f t="shared" si="736"/>
        <v>0</v>
      </c>
      <c r="MD89" s="57">
        <f t="shared" si="737"/>
        <v>0</v>
      </c>
      <c r="ME89" s="57">
        <f t="shared" si="738"/>
        <v>0</v>
      </c>
      <c r="MF89" s="57">
        <f t="shared" si="739"/>
        <v>0</v>
      </c>
      <c r="MG89" s="57">
        <f t="shared" si="740"/>
        <v>0</v>
      </c>
      <c r="MH89" s="57">
        <f t="shared" si="741"/>
        <v>0</v>
      </c>
      <c r="MI89" s="57">
        <f t="shared" si="742"/>
        <v>0</v>
      </c>
      <c r="MJ89" s="61">
        <f t="shared" si="743"/>
        <v>3.240000000000002</v>
      </c>
      <c r="MK89" s="57" t="e">
        <f t="shared" si="583"/>
        <v>#N/A</v>
      </c>
      <c r="ML89" s="57" t="e">
        <f t="shared" si="794"/>
        <v>#N/A</v>
      </c>
      <c r="MM89" s="57" t="e">
        <f t="shared" si="795"/>
        <v>#N/A</v>
      </c>
      <c r="MN89" s="57" t="e">
        <f t="shared" si="796"/>
        <v>#N/A</v>
      </c>
      <c r="MO89" s="57" t="e">
        <f t="shared" si="797"/>
        <v>#N/A</v>
      </c>
      <c r="MP89" s="57" t="e">
        <f t="shared" si="798"/>
        <v>#N/A</v>
      </c>
      <c r="MQ89" s="57" t="e">
        <f t="shared" si="799"/>
        <v>#N/A</v>
      </c>
      <c r="MR89" s="57" t="e">
        <f t="shared" si="800"/>
        <v>#N/A</v>
      </c>
      <c r="MS89" s="57" t="e">
        <f t="shared" si="801"/>
        <v>#N/A</v>
      </c>
      <c r="MT89" s="57" t="e">
        <f t="shared" si="802"/>
        <v>#N/A</v>
      </c>
      <c r="MU89" s="57" t="e">
        <f t="shared" si="803"/>
        <v>#N/A</v>
      </c>
      <c r="MV89" s="57" t="e">
        <f t="shared" si="804"/>
        <v>#N/A</v>
      </c>
      <c r="MW89" s="57" t="e">
        <f t="shared" si="805"/>
        <v>#N/A</v>
      </c>
      <c r="MX89" s="57" t="e">
        <f t="shared" si="806"/>
        <v>#N/A</v>
      </c>
      <c r="MY89" s="57" t="e">
        <f t="shared" si="807"/>
        <v>#N/A</v>
      </c>
      <c r="MZ89" s="57" t="e">
        <f t="shared" si="808"/>
        <v>#N/A</v>
      </c>
      <c r="NA89" s="57" t="e">
        <f t="shared" si="809"/>
        <v>#N/A</v>
      </c>
      <c r="NB89" s="57" t="e">
        <f t="shared" si="810"/>
        <v>#N/A</v>
      </c>
      <c r="NC89" s="57" t="e">
        <f t="shared" si="811"/>
        <v>#N/A</v>
      </c>
      <c r="ND89" s="57" t="e">
        <f t="shared" si="812"/>
        <v>#N/A</v>
      </c>
      <c r="NE89" s="57" t="e">
        <f t="shared" si="813"/>
        <v>#N/A</v>
      </c>
      <c r="NF89" s="61">
        <f t="shared" si="744"/>
        <v>3.240000000000002</v>
      </c>
      <c r="NG89" s="256">
        <f>IF(OY88=0,MIN('Drive Train'!$F$35-FQ88*$C$19*'Drive Train'!$F$39,NG88+$C$39)-$C$7,IF(LO88-1&lt;=0,0,IF($C$37=Motors!$C$30,MAX(MAX(NG$8:NG88)*-1,NG88-$C$39),MAX(0,MAX(NG$8:NG88)*-1,NG88-$C$39))))</f>
        <v>0</v>
      </c>
      <c r="NH89" s="256">
        <f>IF(OZ88=0,MIN('Drive Train'!$F$35-FR88*$C$19*'Drive Train'!$F$39,NH88+$C$39)-$C$7,IF(LP88-1&lt;=0,0,IF($C$37=Motors!$C$30,MAX(MAX(NH$8:NH88)*-1,NH88-$C$39),MAX(0,MAX(NH$8:NH88)*-1,NH88-$C$39))))</f>
        <v>0</v>
      </c>
      <c r="NI89" s="256">
        <f>IF(PA88=0,MIN('Drive Train'!$F$35-FS88*$C$19*'Drive Train'!$F$39,NI88+$C$39)-$C$7,IF(LQ88-1&lt;=0,0,IF($C$37=Motors!$C$30,MAX(MAX(NI$8:NI88)*-1,NI88-$C$39),MAX(0,MAX(NI$8:NI88)*-1,NI88-$C$39))))</f>
        <v>0</v>
      </c>
      <c r="NJ89" s="256">
        <f>IF(PB88=0,MIN('Drive Train'!$F$35-FT88*$C$19*'Drive Train'!$F$39,NJ88+$C$39)-$C$7,IF(LR88-1&lt;=0,0,IF($C$37=Motors!$C$30,MAX(MAX(NJ$8:NJ88)*-1,NJ88-$C$39),MAX(0,MAX(NJ$8:NJ88)*-1,NJ88-$C$39))))</f>
        <v>0</v>
      </c>
      <c r="NK89" s="256">
        <f>IF(PC88=0,MIN('Drive Train'!$F$35-FU88*$C$19*'Drive Train'!$F$39,NK88+$C$39)-$C$7,IF(LS88-1&lt;=0,0,IF($C$37=Motors!$C$30,MAX(MAX(NK$8:NK88)*-1,NK88-$C$39),MAX(0,MAX(NK$8:NK88)*-1,NK88-$C$39))))</f>
        <v>0</v>
      </c>
      <c r="NL89" s="256">
        <f>IF(PD88=0,MIN('Drive Train'!$F$35-FV88*$C$19*'Drive Train'!$F$39,NL88+$C$39)-$C$7,IF(LT88-1&lt;=0,0,IF($C$37=Motors!$C$30,MAX(MAX(NL$8:NL88)*-1,NL88-$C$39),MAX(0,MAX(NL$8:NL88)*-1,NL88-$C$39))))</f>
        <v>0</v>
      </c>
      <c r="NM89" s="256">
        <f>IF(PE88=0,MIN('Drive Train'!$F$35-FW88*$C$19*'Drive Train'!$F$39,NM88+$C$39)-$C$7,IF(LU88-1&lt;=0,0,IF($C$37=Motors!$C$30,MAX(MAX(NM$8:NM88)*-1,NM88-$C$39),MAX(0,MAX(NM$8:NM88)*-1,NM88-$C$39))))</f>
        <v>0</v>
      </c>
      <c r="NN89" s="256">
        <f>IF(PF88=0,MIN('Drive Train'!$F$35-FX88*$C$19*'Drive Train'!$F$39,NN88+$C$39)-$C$7,IF(LV88-1&lt;=0,0,IF($C$37=Motors!$C$30,MAX(MAX(NN$8:NN88)*-1,NN88-$C$39),MAX(0,MAX(NN$8:NN88)*-1,NN88-$C$39))))</f>
        <v>0</v>
      </c>
      <c r="NO89" s="256">
        <f>IF(PG88=0,MIN('Drive Train'!$F$35-FY88*$C$19*'Drive Train'!$F$39,NO88+$C$39)-$C$7,IF(LW88-1&lt;=0,0,IF($C$37=Motors!$C$30,MAX(MAX(NO$8:NO88)*-1,NO88-$C$39),MAX(0,MAX(NO$8:NO88)*-1,NO88-$C$39))))</f>
        <v>0</v>
      </c>
      <c r="NP89" s="256">
        <f>IF(PH88=0,MIN('Drive Train'!$F$35-FZ88*$C$19*'Drive Train'!$F$39,NP88+$C$39)-$C$7,IF(LX88-1&lt;=0,0,IF($C$37=Motors!$C$30,MAX(MAX(NP$8:NP88)*-1,NP88-$C$39),MAX(0,MAX(NP$8:NP88)*-1,NP88-$C$39))))</f>
        <v>0</v>
      </c>
      <c r="NQ89" s="256">
        <f>IF(PI88=0,MIN('Drive Train'!$F$35-GA88*$C$19*'Drive Train'!$F$39,NQ88+$C$39)-$C$7,IF(LY88-1&lt;=0,0,IF($C$37=Motors!$C$30,MAX(MAX(NQ$8:NQ88)*-1,NQ88-$C$39),MAX(0,MAX(NQ$8:NQ88)*-1,NQ88-$C$39))))</f>
        <v>0</v>
      </c>
      <c r="NR89" s="256">
        <f>IF(PJ88=0,MIN('Drive Train'!$F$35-GB88*$C$19*'Drive Train'!$F$39,NR88+$C$39)-$C$7,IF(LZ88-1&lt;=0,0,IF($C$37=Motors!$C$30,MAX(MAX(NR$8:NR88)*-1,NR88-$C$39),MAX(0,MAX(NR$8:NR88)*-1,NR88-$C$39))))</f>
        <v>0</v>
      </c>
      <c r="NS89" s="256">
        <f>IF(PK88=0,MIN('Drive Train'!$F$35-GC88*$C$19*'Drive Train'!$F$39,NS88+$C$39)-$C$7,IF(MA88-1&lt;=0,0,IF($C$37=Motors!$C$30,MAX(MAX(NS$8:NS88)*-1,NS88-$C$39),MAX(0,MAX(NS$8:NS88)*-1,NS88-$C$39))))</f>
        <v>0</v>
      </c>
      <c r="NT89" s="256">
        <f>IF(PL88=0,MIN('Drive Train'!$F$35-GD88*$C$19*'Drive Train'!$F$39,NT88+$C$39)-$C$7,IF(MB88-1&lt;=0,0,IF($C$37=Motors!$C$30,MAX(MAX(NT$8:NT88)*-1,NT88-$C$39),MAX(0,MAX(NT$8:NT88)*-1,NT88-$C$39))))</f>
        <v>0</v>
      </c>
      <c r="NU89" s="256">
        <f>IF(PM88=0,MIN('Drive Train'!$F$35-GE88*$C$19*'Drive Train'!$F$39,NU88+$C$39)-$C$7,IF(MC88-1&lt;=0,0,IF($C$37=Motors!$C$30,MAX(MAX(NU$8:NU88)*-1,NU88-$C$39),MAX(0,MAX(NU$8:NU88)*-1,NU88-$C$39))))</f>
        <v>0</v>
      </c>
      <c r="NV89" s="256">
        <f>IF(PN88=0,MIN('Drive Train'!$F$35-GF88*$C$19*'Drive Train'!$F$39,NV88+$C$39)-$C$7,IF(MD88-1&lt;=0,0,IF($C$37=Motors!$C$30,MAX(MAX(NV$8:NV88)*-1,NV88-$C$39),MAX(0,MAX(NV$8:NV88)*-1,NV88-$C$39))))</f>
        <v>0</v>
      </c>
      <c r="NW89" s="256">
        <f>IF(PO88=0,MIN('Drive Train'!$F$35-GG88*$C$19*'Drive Train'!$F$39,NW88+$C$39)-$C$7,IF(ME88-1&lt;=0,0,IF($C$37=Motors!$C$30,MAX(MAX(NW$8:NW88)*-1,NW88-$C$39),MAX(0,MAX(NW$8:NW88)*-1,NW88-$C$39))))</f>
        <v>0</v>
      </c>
      <c r="NX89" s="256">
        <f>IF(PP88=0,MIN('Drive Train'!$F$35-GH88*$C$19*'Drive Train'!$F$39,NX88+$C$39)-$C$7,IF(MF88-1&lt;=0,0,IF($C$37=Motors!$C$30,MAX(MAX(NX$8:NX88)*-1,NX88-$C$39),MAX(0,MAX(NX$8:NX88)*-1,NX88-$C$39))))</f>
        <v>0</v>
      </c>
      <c r="NY89" s="256">
        <f>IF(PQ88=0,MIN('Drive Train'!$F$35-GI88*$C$19*'Drive Train'!$F$39,NY88+$C$39)-$C$7,IF(MG88-1&lt;=0,0,IF($C$37=Motors!$C$30,MAX(MAX(NY$8:NY88)*-1,NY88-$C$39),MAX(0,MAX(NY$8:NY88)*-1,NY88-$C$39))))</f>
        <v>0</v>
      </c>
      <c r="NZ89" s="256">
        <f>IF(PR88=0,MIN('Drive Train'!$F$35-GJ88*$C$19*'Drive Train'!$F$39,NZ88+$C$39)-$C$7,IF(MH88-1&lt;=0,0,IF($C$37=Motors!$C$30,MAX(MAX(NZ$8:NZ88)*-1,NZ88-$C$39),MAX(0,MAX(NZ$8:NZ88)*-1,NZ88-$C$39))))</f>
        <v>0</v>
      </c>
      <c r="OA89" s="256">
        <f>IF(PS88=0,MIN('Drive Train'!$F$35-GK88*$C$19*'Drive Train'!$F$39,OA88+$C$39)-$C$7,IF(MI88-1&lt;=0,0,IF($C$37=Motors!$C$30,MAX(MAX(OA$8:OA88)*-1,OA88-$C$39),MAX(0,MAX(OA$8:OA88)*-1,OA88-$C$39))))</f>
        <v>0</v>
      </c>
      <c r="OB89" s="61">
        <f t="shared" si="745"/>
        <v>3.240000000000002</v>
      </c>
      <c r="OC89" s="256">
        <f>'Drive Train'!$F$35-(FQ89*$C$13)*$C$19*'Drive Train'!$F$39</f>
        <v>12.4</v>
      </c>
      <c r="OD89" s="256">
        <f>'Drive Train'!$F$35-(FR89*$C$13)*$C$19*'Drive Train'!$F$39</f>
        <v>12.23503</v>
      </c>
      <c r="OE89" s="256">
        <f>'Drive Train'!$F$35-(FS89*$C$13)*$C$19*'Drive Train'!$F$39</f>
        <v>12.23503</v>
      </c>
      <c r="OF89" s="256">
        <f>'Drive Train'!$F$35-(FT89*$C$13)*$C$19*'Drive Train'!$F$39</f>
        <v>12.23503</v>
      </c>
      <c r="OG89" s="256">
        <f>'Drive Train'!$F$35-(FU89*$C$13)*$C$19*'Drive Train'!$F$39</f>
        <v>12.23503</v>
      </c>
      <c r="OH89" s="256">
        <f>'Drive Train'!$F$35-(FV89*$C$13)*$C$19*'Drive Train'!$F$39</f>
        <v>12.4</v>
      </c>
      <c r="OI89" s="256">
        <f>'Drive Train'!$F$35-(FW89*$C$13)*$C$19*'Drive Train'!$F$39</f>
        <v>12.4</v>
      </c>
      <c r="OJ89" s="256">
        <f>'Drive Train'!$F$35-(FX89*$C$13)*$C$19*'Drive Train'!$F$39</f>
        <v>12.4</v>
      </c>
      <c r="OK89" s="256">
        <f>'Drive Train'!$F$35-(FY89*$C$13)*$C$19*'Drive Train'!$F$39</f>
        <v>12.4</v>
      </c>
      <c r="OL89" s="256">
        <f>'Drive Train'!$F$35-(FZ89*$C$13)*$C$19*'Drive Train'!$F$39</f>
        <v>12.4</v>
      </c>
      <c r="OM89" s="256">
        <f>'Drive Train'!$F$35-(GA89*$C$13)*$C$19*'Drive Train'!$F$39</f>
        <v>12.4</v>
      </c>
      <c r="ON89" s="256">
        <f>'Drive Train'!$F$35-(GB89*$C$13)*$C$19*'Drive Train'!$F$39</f>
        <v>12.23503</v>
      </c>
      <c r="OO89" s="256">
        <f>'Drive Train'!$F$35-(GC89*$C$13)*$C$19*'Drive Train'!$F$39</f>
        <v>12.4</v>
      </c>
      <c r="OP89" s="256">
        <f>'Drive Train'!$F$35-(GD89*$C$13)*$C$19*'Drive Train'!$F$39</f>
        <v>12.4</v>
      </c>
      <c r="OQ89" s="256">
        <f>'Drive Train'!$F$35-(GE89*$C$13)*$C$19*'Drive Train'!$F$39</f>
        <v>12.4</v>
      </c>
      <c r="OR89" s="256">
        <f>'Drive Train'!$F$35-(GF89*$C$13)*$C$19*'Drive Train'!$F$39</f>
        <v>12.4</v>
      </c>
      <c r="OS89" s="256">
        <f>'Drive Train'!$F$35-(GG89*$C$13)*$C$19*'Drive Train'!$F$39</f>
        <v>12.4</v>
      </c>
      <c r="OT89" s="256">
        <f>'Drive Train'!$F$35-(GH89*$C$13)*$C$19*'Drive Train'!$F$39</f>
        <v>12.4</v>
      </c>
      <c r="OU89" s="256">
        <f>'Drive Train'!$F$35-(GI89*$C$13)*$C$19*'Drive Train'!$F$39</f>
        <v>12.4</v>
      </c>
      <c r="OV89" s="256">
        <f>'Drive Train'!$F$35-(GJ89*$C$13)*$C$19*'Drive Train'!$F$39</f>
        <v>12.4</v>
      </c>
      <c r="OW89" s="256">
        <f>'Drive Train'!$F$35-(GK89*$C$13)*$C$19*'Drive Train'!$F$39</f>
        <v>12.4</v>
      </c>
      <c r="OX89" s="61">
        <f t="shared" si="746"/>
        <v>3.240000000000002</v>
      </c>
      <c r="OY89" s="1">
        <f>IF(PU89&gt;='Drive Train'!$F$29,1,0)</f>
        <v>1</v>
      </c>
      <c r="OZ89" s="1">
        <f>IF(PV89&gt;='Drive Train'!$F$29,1,0)</f>
        <v>1</v>
      </c>
      <c r="PA89" s="1">
        <f>IF(PW89&gt;='Drive Train'!$F$29,1,0)</f>
        <v>1</v>
      </c>
      <c r="PB89" s="1">
        <f>IF(PX89&gt;='Drive Train'!$F$29,1,0)</f>
        <v>1</v>
      </c>
      <c r="PC89" s="1">
        <f>IF(PY89&gt;='Drive Train'!$F$29,1,0)</f>
        <v>1</v>
      </c>
      <c r="PD89" s="1">
        <f>IF(PZ89&gt;='Drive Train'!$F$29,1,0)</f>
        <v>1</v>
      </c>
      <c r="PE89" s="1">
        <f>IF(QA89&gt;='Drive Train'!$F$29,1,0)</f>
        <v>1</v>
      </c>
      <c r="PF89" s="1">
        <f>IF(QB89&gt;='Drive Train'!$F$29,1,0)</f>
        <v>1</v>
      </c>
      <c r="PG89" s="1">
        <f>IF(QC89&gt;='Drive Train'!$F$29,1,0)</f>
        <v>1</v>
      </c>
      <c r="PH89" s="1">
        <f>IF(QD89&gt;='Drive Train'!$F$29,1,0)</f>
        <v>1</v>
      </c>
      <c r="PI89" s="1">
        <f>IF(QE89&gt;='Drive Train'!$F$29,1,0)</f>
        <v>1</v>
      </c>
      <c r="PJ89" s="1">
        <f>IF(QF89&gt;='Drive Train'!$F$29,1,0)</f>
        <v>1</v>
      </c>
      <c r="PK89" s="1">
        <f>IF(QG89&gt;='Drive Train'!$F$29,1,0)</f>
        <v>1</v>
      </c>
      <c r="PL89" s="1">
        <f>IF(QH89&gt;='Drive Train'!$F$29,1,0)</f>
        <v>1</v>
      </c>
      <c r="PM89" s="1">
        <f>IF(QI89&gt;='Drive Train'!$F$29,1,0)</f>
        <v>1</v>
      </c>
      <c r="PN89" s="1">
        <f>IF(QJ89&gt;='Drive Train'!$F$29,1,0)</f>
        <v>1</v>
      </c>
      <c r="PO89" s="1">
        <f>IF(QK89&gt;='Drive Train'!$F$29,1,0)</f>
        <v>1</v>
      </c>
      <c r="PP89" s="1">
        <f>IF(QL89&gt;='Drive Train'!$F$29,1,0)</f>
        <v>1</v>
      </c>
      <c r="PQ89" s="1">
        <f>IF(QM89&gt;='Drive Train'!$F$29,1,0)</f>
        <v>1</v>
      </c>
      <c r="PR89" s="1">
        <f>IF(QN89&gt;='Drive Train'!$F$29,1,0)</f>
        <v>1</v>
      </c>
      <c r="PS89" s="1">
        <f>IF(QO89&gt;='Drive Train'!$F$29,1,0)</f>
        <v>1</v>
      </c>
      <c r="PT89" s="253">
        <f t="shared" si="747"/>
        <v>3.240000000000002</v>
      </c>
      <c r="PU89" s="57">
        <f t="shared" si="748"/>
        <v>21.503653617944718</v>
      </c>
      <c r="PV89" s="57">
        <f t="shared" si="749"/>
        <v>33.654356206404188</v>
      </c>
      <c r="PW89" s="57">
        <f t="shared" si="750"/>
        <v>36.367951431513617</v>
      </c>
      <c r="PX89" s="57">
        <f t="shared" si="751"/>
        <v>35.417979326859282</v>
      </c>
      <c r="PY89" s="57">
        <f t="shared" si="752"/>
        <v>31.934463930589061</v>
      </c>
      <c r="PZ89" s="57">
        <f t="shared" si="753"/>
        <v>27.08124871304469</v>
      </c>
      <c r="QA89" s="57">
        <f t="shared" si="754"/>
        <v>23.766792718489118</v>
      </c>
      <c r="QB89" s="57">
        <f t="shared" si="755"/>
        <v>21.24285190115814</v>
      </c>
      <c r="QC89" s="57">
        <f t="shared" si="756"/>
        <v>19.808555857554829</v>
      </c>
      <c r="QD89" s="57">
        <f t="shared" si="757"/>
        <v>18.746947025028113</v>
      </c>
      <c r="QE89" s="57">
        <f t="shared" si="758"/>
        <v>17.929325619771099</v>
      </c>
      <c r="QF89" s="57">
        <f t="shared" si="759"/>
        <v>23.302423694574522</v>
      </c>
      <c r="QG89" s="57">
        <f t="shared" si="760"/>
        <v>22.453509164402295</v>
      </c>
      <c r="QH89" s="57">
        <f t="shared" si="761"/>
        <v>21.849684815549576</v>
      </c>
      <c r="QI89" s="57">
        <f t="shared" si="762"/>
        <v>21.682599047130982</v>
      </c>
      <c r="QJ89" s="57">
        <f t="shared" si="763"/>
        <v>21.357110719625187</v>
      </c>
      <c r="QK89" s="57">
        <f t="shared" si="764"/>
        <v>21.797681488191348</v>
      </c>
      <c r="QL89" s="57">
        <f t="shared" si="765"/>
        <v>21.60815940220062</v>
      </c>
      <c r="QM89" s="57">
        <f t="shared" si="766"/>
        <v>21.794853544062796</v>
      </c>
      <c r="QN89" s="57">
        <f t="shared" si="767"/>
        <v>21.444570787492751</v>
      </c>
      <c r="QO89" s="57">
        <f t="shared" si="768"/>
        <v>21.450297293645665</v>
      </c>
      <c r="QP89" s="61">
        <f t="shared" si="769"/>
        <v>3.240000000000002</v>
      </c>
      <c r="QQ89" s="57">
        <f t="shared" si="584"/>
        <v>0</v>
      </c>
      <c r="QR89" s="57">
        <f t="shared" si="585"/>
        <v>3.4695548865589357E-2</v>
      </c>
      <c r="QS89" s="57">
        <f t="shared" si="586"/>
        <v>3.4695548865589357E-2</v>
      </c>
      <c r="QT89" s="57">
        <f t="shared" si="587"/>
        <v>3.4695548865589357E-2</v>
      </c>
      <c r="QU89" s="57">
        <f t="shared" si="588"/>
        <v>3.4695548865589357E-2</v>
      </c>
      <c r="QV89" s="57">
        <f t="shared" si="589"/>
        <v>0</v>
      </c>
      <c r="QW89" s="57">
        <f t="shared" si="590"/>
        <v>0</v>
      </c>
      <c r="QX89" s="57">
        <f t="shared" si="591"/>
        <v>0</v>
      </c>
      <c r="QY89" s="57">
        <f t="shared" si="592"/>
        <v>0</v>
      </c>
      <c r="QZ89" s="57">
        <f t="shared" si="593"/>
        <v>0</v>
      </c>
      <c r="RA89" s="57">
        <f t="shared" si="594"/>
        <v>0</v>
      </c>
      <c r="RB89" s="57">
        <f t="shared" si="595"/>
        <v>3.4695548865589357E-2</v>
      </c>
      <c r="RC89" s="57">
        <f t="shared" si="596"/>
        <v>0</v>
      </c>
      <c r="RD89" s="57">
        <f t="shared" si="597"/>
        <v>0</v>
      </c>
      <c r="RE89" s="57">
        <f t="shared" si="598"/>
        <v>0</v>
      </c>
      <c r="RF89" s="57">
        <f t="shared" si="599"/>
        <v>0</v>
      </c>
      <c r="RG89" s="57">
        <f t="shared" si="600"/>
        <v>0</v>
      </c>
      <c r="RH89" s="57">
        <f t="shared" si="601"/>
        <v>0</v>
      </c>
      <c r="RI89" s="57">
        <f t="shared" si="602"/>
        <v>0</v>
      </c>
      <c r="RJ89" s="57">
        <f t="shared" si="603"/>
        <v>0</v>
      </c>
      <c r="RK89" s="57">
        <f t="shared" si="604"/>
        <v>0</v>
      </c>
      <c r="RL89" s="61">
        <f t="shared" si="770"/>
        <v>3.240000000000002</v>
      </c>
      <c r="RM89" s="2">
        <f>IF(AND(LO89&gt;=LO$6*'Drive Train'!$AA$52,LO89&lt;=LO$6*'Drive Train'!$AA$53,KS89=0,JW89=0,EU89&gt;0),$C$17,0)</f>
        <v>0</v>
      </c>
      <c r="RN89" s="2">
        <f>IF(AND(LP89&gt;=LP$6*'Drive Train'!$AA$52,LP89&lt;=LP$6*'Drive Train'!$AA$53,KT89=0,JX89=0,EV89&gt;0),$C$17,0)</f>
        <v>0</v>
      </c>
      <c r="RO89" s="2">
        <f>IF(AND(LQ89&gt;=LQ$6*'Drive Train'!$AA$52,LQ89&lt;=LQ$6*'Drive Train'!$AA$53,KU89=0,JY89=0,EW89&gt;0),$C$17,0)</f>
        <v>0</v>
      </c>
      <c r="RP89" s="2">
        <f>IF(AND(LR89&gt;=LR$6*'Drive Train'!$AA$52,LR89&lt;=LR$6*'Drive Train'!$AA$53,KV89=0,JZ89=0,EX89&gt;0),$C$17,0)</f>
        <v>0</v>
      </c>
      <c r="RQ89" s="2">
        <f>IF(AND(LS89&gt;=LS$6*'Drive Train'!$AA$52,LS89&lt;=LS$6*'Drive Train'!$AA$53,KW89=0,KA89=0,EY89&gt;0),$C$17,0)</f>
        <v>0</v>
      </c>
      <c r="RR89" s="2">
        <f>IF(AND(LT89&gt;=LT$6*'Drive Train'!$AA$52,LT89&lt;=LT$6*'Drive Train'!$AA$53,KX89=0,KB89=0,EZ89&gt;0),$C$17,0)</f>
        <v>0</v>
      </c>
      <c r="RS89" s="2">
        <f>IF(AND(LU89&gt;=LU$6*'Drive Train'!$AA$52,LU89&lt;=LU$6*'Drive Train'!$AA$53,KY89=0,KC89=0,FA89&gt;0),$C$17,0)</f>
        <v>0</v>
      </c>
      <c r="RT89" s="2">
        <f>IF(AND(LV89&gt;=LV$6*'Drive Train'!$AA$52,LV89&lt;=LV$6*'Drive Train'!$AA$53,KZ89=0,KD89=0,FB89&gt;0),$C$17,0)</f>
        <v>0</v>
      </c>
      <c r="RU89" s="2">
        <f>IF(AND(LW89&gt;=LW$6*'Drive Train'!$AA$52,LW89&lt;=LW$6*'Drive Train'!$AA$53,LA89=0,KE89=0,FC89&gt;0),$C$17,0)</f>
        <v>0</v>
      </c>
      <c r="RV89" s="2">
        <f>IF(AND(LX89&gt;=LX$6*'Drive Train'!$AA$52,LX89&lt;=LX$6*'Drive Train'!$AA$53,LB89=0,KF89=0,FD89&gt;0),$C$17,0)</f>
        <v>0</v>
      </c>
      <c r="RW89" s="2">
        <f>IF(AND(LY89&gt;=LY$6*'Drive Train'!$AA$52,LY89&lt;=LY$6*'Drive Train'!$AA$53,LC89=0,KG89=0,FE89&gt;0),$C$17,0)</f>
        <v>0</v>
      </c>
      <c r="RX89" s="2">
        <f>IF(AND(LZ89&gt;=LZ$6*'Drive Train'!$AA$52,LZ89&lt;=LZ$6*'Drive Train'!$AA$53,LD89=0,KH89=0,FF89&gt;0),$C$17,0)</f>
        <v>0</v>
      </c>
      <c r="RY89" s="2">
        <f>IF(AND(MA89&gt;=MA$6*'Drive Train'!$AA$52,MA89&lt;=MA$6*'Drive Train'!$AA$53,LE89=0,KI89=0,FG89&gt;0),$C$17,0)</f>
        <v>0</v>
      </c>
      <c r="RZ89" s="2">
        <f>IF(AND(MB89&gt;=MB$6*'Drive Train'!$AA$52,MB89&lt;=MB$6*'Drive Train'!$AA$53,LF89=0,KJ89=0,FH89&gt;0),$C$17,0)</f>
        <v>0</v>
      </c>
      <c r="SA89" s="2">
        <f>IF(AND(MC89&gt;=MC$6*'Drive Train'!$AA$52,MC89&lt;=MC$6*'Drive Train'!$AA$53,LG89=0,KK89=0,FI89&gt;0),$C$17,0)</f>
        <v>0</v>
      </c>
      <c r="SB89" s="2">
        <f>IF(AND(MD89&gt;=MD$6*'Drive Train'!$AA$52,MD89&lt;=MD$6*'Drive Train'!$AA$53,LH89=0,KL89=0,FJ89&gt;0),$C$17,0)</f>
        <v>0</v>
      </c>
      <c r="SC89" s="2">
        <f>IF(AND(ME89&gt;=ME$6*'Drive Train'!$AA$52,ME89&lt;=ME$6*'Drive Train'!$AA$53,LI89=0,KM89=0,FK89&gt;0),$C$17,0)</f>
        <v>0</v>
      </c>
      <c r="SD89" s="2">
        <f>IF(AND(MF89&gt;=MF$6*'Drive Train'!$AA$52,MF89&lt;=MF$6*'Drive Train'!$AA$53,LJ89=0,KN89=0,FL89&gt;0),$C$17,0)</f>
        <v>0</v>
      </c>
      <c r="SE89" s="2">
        <f>IF(AND(MG89&gt;=MG$6*'Drive Train'!$AA$52,MG89&lt;=MG$6*'Drive Train'!$AA$53,LK89=0,KO89=0,FM89&gt;0),$C$17,0)</f>
        <v>0</v>
      </c>
      <c r="SF89" s="2">
        <f>IF(AND(MH89&gt;=MH$6*'Drive Train'!$AA$52,MH89&lt;=MH$6*'Drive Train'!$AA$53,LL89=0,KP89=0,FN89&gt;0),$C$17,0)</f>
        <v>0</v>
      </c>
      <c r="SG89" s="2">
        <f>IF(AND(MI89&gt;=MI$6*'Drive Train'!$AA$52,MI89&lt;=MI$6*'Drive Train'!$AA$53,LM89=0,KQ89=0,FO89&gt;0),$C$17,0)</f>
        <v>0</v>
      </c>
      <c r="SH89" s="61">
        <f t="shared" si="771"/>
        <v>3.240000000000002</v>
      </c>
      <c r="SI89" s="2">
        <f>IF(AND(EU89&lt;0,KS89=0,LO89&gt;=LO$6*'Drive Train'!$AA$52,LO89&lt;=LO$6*'Drive Train'!$AA$53,OY89=1,JW89=0),$C$17,0)</f>
        <v>0</v>
      </c>
      <c r="SJ89" s="2">
        <f>IF(AND(EV89&lt;0,KT89=0,LP89&gt;=LP$6*'Drive Train'!$AA$52,LP89&lt;=LP$6*'Drive Train'!$AA$53,OZ89=1,JX89=0),$C$17,0)</f>
        <v>0.04</v>
      </c>
      <c r="SK89" s="2">
        <f>IF(AND(EW89&lt;0,KU89=0,LQ89&gt;=LQ$6*'Drive Train'!$AA$52,LQ89&lt;=LQ$6*'Drive Train'!$AA$53,PA89=1,JY89=0),$C$17,0)</f>
        <v>0.04</v>
      </c>
      <c r="SL89" s="2">
        <f>IF(AND(EX89&lt;0,KV89=0,LR89&gt;=LR$6*'Drive Train'!$AA$52,LR89&lt;=LR$6*'Drive Train'!$AA$53,PB89=1,JZ89=0),$C$17,0)</f>
        <v>0</v>
      </c>
      <c r="SM89" s="2">
        <f>IF(AND(EY89&lt;0,KW89=0,LS89&gt;=LS$6*'Drive Train'!$AA$52,LS89&lt;=LS$6*'Drive Train'!$AA$53,PC89=1,KA89=0),$C$17,0)</f>
        <v>0</v>
      </c>
      <c r="SN89" s="2">
        <f>IF(AND(EZ89&lt;0,KX89=0,LT89&gt;=LT$6*'Drive Train'!$AA$52,LT89&lt;=LT$6*'Drive Train'!$AA$53,PD89=1,KB89=0),$C$17,0)</f>
        <v>0</v>
      </c>
      <c r="SO89" s="2">
        <f>IF(AND(FA89&lt;0,KY89=0,LU89&gt;=LU$6*'Drive Train'!$AA$52,LU89&lt;=LU$6*'Drive Train'!$AA$53,PE89=1,KC89=0),$C$17,0)</f>
        <v>0</v>
      </c>
      <c r="SP89" s="2">
        <f>IF(AND(FB89&lt;0,KZ89=0,LV89&gt;=LV$6*'Drive Train'!$AA$52,LV89&lt;=LV$6*'Drive Train'!$AA$53,PF89=1,KD89=0),$C$17,0)</f>
        <v>0</v>
      </c>
      <c r="SQ89" s="2">
        <f>IF(AND(FC89&lt;0,LA89=0,LW89&gt;=LW$6*'Drive Train'!$AA$52,LW89&lt;=LW$6*'Drive Train'!$AA$53,PG89=1,KE89=0),$C$17,0)</f>
        <v>0</v>
      </c>
      <c r="SR89" s="2">
        <f>IF(AND(FD89&lt;0,LB89=0,LX89&gt;=LX$6*'Drive Train'!$AA$52,LX89&lt;=LX$6*'Drive Train'!$AA$53,PH89=1,KF89=0),$C$17,0)</f>
        <v>0</v>
      </c>
      <c r="SS89" s="2">
        <f>IF(AND(FE89&lt;0,LC89=0,LY89&gt;=LY$6*'Drive Train'!$AA$52,LY89&lt;=LY$6*'Drive Train'!$AA$53,PI89=1,KG89=0),$C$17,0)</f>
        <v>0</v>
      </c>
      <c r="ST89" s="2">
        <f>IF(AND(FF89&lt;0,LD89=0,LZ89&gt;=LZ$6*'Drive Train'!$AA$52,LZ89&lt;=LZ$6*'Drive Train'!$AA$53,PJ89=1,KH89=0),$C$17,0)</f>
        <v>0</v>
      </c>
      <c r="SU89" s="2">
        <f>IF(AND(FG89&lt;0,LE89=0,MA89&gt;=MA$6*'Drive Train'!$AA$52,MA89&lt;=MA$6*'Drive Train'!$AA$53,PK89=1,KI89=0),$C$17,0)</f>
        <v>0</v>
      </c>
      <c r="SV89" s="2">
        <f>IF(AND(FH89&lt;0,LF89=0,MB89&gt;=MB$6*'Drive Train'!$AA$52,MB89&lt;=MB$6*'Drive Train'!$AA$53,PL89=1,KJ89=0),$C$17,0)</f>
        <v>0</v>
      </c>
      <c r="SW89" s="2">
        <f>IF(AND(FI89&lt;0,LG89=0,MC89&gt;=MC$6*'Drive Train'!$AA$52,MC89&lt;=MC$6*'Drive Train'!$AA$53,PM89=1,KK89=0),$C$17,0)</f>
        <v>0</v>
      </c>
      <c r="SX89" s="2">
        <f>IF(AND(FJ89&lt;0,LH89=0,MD89&gt;=MD$6*'Drive Train'!$AA$52,MD89&lt;=MD$6*'Drive Train'!$AA$53,PN89=1,KL89=0),$C$17,0)</f>
        <v>0</v>
      </c>
      <c r="SY89" s="2">
        <f>IF(AND(FK89&lt;0,LI89=0,ME89&gt;=ME$6*'Drive Train'!$AA$52,ME89&lt;=ME$6*'Drive Train'!$AA$53,PO89=1,KM89=0),$C$17,0)</f>
        <v>0</v>
      </c>
      <c r="SZ89" s="2">
        <f>IF(AND(FL89&lt;0,LJ89=0,MF89&gt;=MF$6*'Drive Train'!$AA$52,MF89&lt;=MF$6*'Drive Train'!$AA$53,PP89=1,KN89=0),$C$17,0)</f>
        <v>0</v>
      </c>
      <c r="TA89" s="2">
        <f>IF(AND(FM89&lt;0,LK89=0,MG89&gt;=MG$6*'Drive Train'!$AA$52,MG89&lt;=MG$6*'Drive Train'!$AA$53,PQ89=1,KO89=0),$C$17,0)</f>
        <v>0</v>
      </c>
      <c r="TB89" s="2">
        <f>IF(AND(FN89&lt;0,LL89=0,MH89&gt;=MH$6*'Drive Train'!$AA$52,MH89&lt;=MH$6*'Drive Train'!$AA$53,PR89=1,KP89=0),$C$17,0)</f>
        <v>0</v>
      </c>
      <c r="TC89" s="2">
        <f>IF(AND(FO89&lt;0,LM89=0,MI89&gt;=MI$6*'Drive Train'!$AA$52,MI89&lt;=MI$6*'Drive Train'!$AA$53,PS89=1,KQ89=0),$C$17,0)</f>
        <v>0</v>
      </c>
      <c r="TD89" s="144">
        <f t="shared" si="772"/>
        <v>3.240000000000002</v>
      </c>
    </row>
    <row r="90" spans="2:524" x14ac:dyDescent="0.2">
      <c r="B90" s="73"/>
      <c r="C90" s="3" t="s">
        <v>350</v>
      </c>
      <c r="E90" s="17">
        <v>1</v>
      </c>
      <c r="F90" s="26" t="e">
        <f>IF(F88&gt;=$E$88,0.5,NA())*VLOOKUP('Drive Train'!$AK$5,$E$98:$F$99,2,FALSE)</f>
        <v>#N/A</v>
      </c>
      <c r="G90" s="26" t="e">
        <f>IF(G88&gt;=$E$88,0.5,NA())*VLOOKUP('Drive Train'!$AK$5,$E$98:$F$99,2,FALSE)</f>
        <v>#N/A</v>
      </c>
      <c r="H90" s="26" t="e">
        <f>IF(H88&gt;=$E$88,0.5,NA())*VLOOKUP('Drive Train'!$AK$5,$E$98:$F$99,2,FALSE)</f>
        <v>#N/A</v>
      </c>
      <c r="I90" s="26" t="e">
        <f>IF(I88&gt;=$E$88,0.5,NA())*VLOOKUP('Drive Train'!$AK$5,$E$98:$F$99,2,FALSE)</f>
        <v>#N/A</v>
      </c>
      <c r="J90" s="26" t="e">
        <f>IF(J88&gt;=$E$88,0.5,NA())*VLOOKUP('Drive Train'!$AK$5,$E$98:$F$99,2,FALSE)</f>
        <v>#N/A</v>
      </c>
      <c r="K90" s="26" t="e">
        <f>IF(K88&gt;=$E$88,0.5,NA())*VLOOKUP('Drive Train'!$AK$5,$E$98:$F$99,2,FALSE)</f>
        <v>#N/A</v>
      </c>
      <c r="L90" s="26" t="e">
        <f>IF(L88&gt;=$E$88,0.5,NA())*VLOOKUP('Drive Train'!$AK$5,$E$98:$F$99,2,FALSE)</f>
        <v>#N/A</v>
      </c>
      <c r="M90" s="26" t="e">
        <f>IF(M88&gt;=$E$88,0.5,NA())*VLOOKUP('Drive Train'!$AK$5,$E$98:$F$99,2,FALSE)</f>
        <v>#N/A</v>
      </c>
      <c r="N90" s="26" t="e">
        <f>IF(N88&gt;=$E$88,0.5,NA())*VLOOKUP('Drive Train'!$AK$5,$E$98:$F$99,2,FALSE)</f>
        <v>#N/A</v>
      </c>
      <c r="O90" s="26" t="e">
        <f>IF(O88&gt;=$E$88,0.5,NA())*VLOOKUP('Drive Train'!$AK$5,$E$98:$F$99,2,FALSE)</f>
        <v>#N/A</v>
      </c>
      <c r="R90" s="63">
        <f t="shared" si="605"/>
        <v>3.280000000000002</v>
      </c>
      <c r="S90" s="2">
        <f>NG90/'Drive Train'!$F$35</f>
        <v>0</v>
      </c>
      <c r="T90" s="2">
        <f>NH90/'Drive Train'!$F$35</f>
        <v>0</v>
      </c>
      <c r="U90" s="2">
        <f>NI90/'Drive Train'!$F$35</f>
        <v>0</v>
      </c>
      <c r="V90" s="2">
        <f>NJ90/'Drive Train'!$F$35</f>
        <v>0</v>
      </c>
      <c r="W90" s="2">
        <f>NK90/'Drive Train'!$F$35</f>
        <v>0</v>
      </c>
      <c r="X90" s="2">
        <f>NL90/'Drive Train'!$F$35</f>
        <v>0</v>
      </c>
      <c r="Y90" s="2">
        <f>NM90/'Drive Train'!$F$35</f>
        <v>0</v>
      </c>
      <c r="Z90" s="2">
        <f>NN90/'Drive Train'!$F$35</f>
        <v>0</v>
      </c>
      <c r="AA90" s="2">
        <f>NO90/'Drive Train'!$F$35</f>
        <v>0</v>
      </c>
      <c r="AB90" s="2">
        <f>NP90/'Drive Train'!$F$35</f>
        <v>0</v>
      </c>
      <c r="AC90" s="2">
        <f>NQ90/'Drive Train'!$F$35</f>
        <v>0</v>
      </c>
      <c r="AD90" s="2">
        <f>NR90/'Drive Train'!$F$35</f>
        <v>0</v>
      </c>
      <c r="AE90" s="2">
        <f>NS90/'Drive Train'!$F$35</f>
        <v>0</v>
      </c>
      <c r="AF90" s="2">
        <f>NT90/'Drive Train'!$F$35</f>
        <v>0</v>
      </c>
      <c r="AG90" s="2">
        <f>NU90/'Drive Train'!$F$35</f>
        <v>0</v>
      </c>
      <c r="AH90" s="2">
        <f>NV90/'Drive Train'!$F$35</f>
        <v>0</v>
      </c>
      <c r="AI90" s="2">
        <f>NW90/'Drive Train'!$F$35</f>
        <v>0</v>
      </c>
      <c r="AJ90" s="2">
        <f>NX90/'Drive Train'!$F$35</f>
        <v>0</v>
      </c>
      <c r="AK90" s="2">
        <f>NY90/'Drive Train'!$F$35</f>
        <v>0</v>
      </c>
      <c r="AL90" s="2">
        <f>NZ90/'Drive Train'!$F$35</f>
        <v>0</v>
      </c>
      <c r="AM90" s="2">
        <f>OA90/'Drive Train'!$F$35</f>
        <v>0</v>
      </c>
      <c r="AN90" s="61">
        <f t="shared" si="606"/>
        <v>3.280000000000002</v>
      </c>
      <c r="AO90" s="46">
        <f>LO90*12*60/(PI() * 'Drive Train'!$F$15)/S$6*ABS(S90)</f>
        <v>0</v>
      </c>
      <c r="AP90" s="46">
        <f>LP90*12*60/(PI() * 'Drive Train'!$F$15)/T$6*ABS(T90)</f>
        <v>0</v>
      </c>
      <c r="AQ90" s="46">
        <f>LQ90*12*60/(PI() * 'Drive Train'!$F$15)/U$6*ABS(U90)</f>
        <v>0</v>
      </c>
      <c r="AR90" s="46">
        <f>LR90*12*60/(PI() * 'Drive Train'!$F$15)/V$6*ABS(V90)</f>
        <v>0</v>
      </c>
      <c r="AS90" s="46">
        <f>LS90*12*60/(PI() * 'Drive Train'!$F$15)/W$6*ABS(W90)</f>
        <v>0</v>
      </c>
      <c r="AT90" s="46">
        <f>LT90*12*60/(PI() * 'Drive Train'!$F$15)/X$6*ABS(X90)</f>
        <v>0</v>
      </c>
      <c r="AU90" s="46">
        <f>LU90*12*60/(PI() * 'Drive Train'!$F$15)/Y$6*ABS(Y90)</f>
        <v>0</v>
      </c>
      <c r="AV90" s="46">
        <f>LV90*12*60/(PI() * 'Drive Train'!$F$15)/Z$6*ABS(Z90)</f>
        <v>0</v>
      </c>
      <c r="AW90" s="46">
        <f>LW90*12*60/(PI() * 'Drive Train'!$F$15)/AA$6*ABS(AA90)</f>
        <v>0</v>
      </c>
      <c r="AX90" s="46">
        <f>LX90*12*60/(PI() * 'Drive Train'!$F$15)/AB$6*ABS(AB90)</f>
        <v>0</v>
      </c>
      <c r="AY90" s="46">
        <f>LY90*12*60/(PI() * 'Drive Train'!$F$15)/AC$6*ABS(AC90)</f>
        <v>0</v>
      </c>
      <c r="AZ90" s="46">
        <f>LZ90*12*60/(PI() * 'Drive Train'!$F$15)/AD$6*ABS(AD90)</f>
        <v>0</v>
      </c>
      <c r="BA90" s="46">
        <f>MA90*12*60/(PI() * 'Drive Train'!$F$15)/AE$6*ABS(AE90)</f>
        <v>0</v>
      </c>
      <c r="BB90" s="46">
        <f>MB90*12*60/(PI() * 'Drive Train'!$F$15)/AF$6*ABS(AF90)</f>
        <v>0</v>
      </c>
      <c r="BC90" s="46">
        <f>MC90*12*60/(PI() * 'Drive Train'!$F$15)/AG$6*ABS(AG90)</f>
        <v>0</v>
      </c>
      <c r="BD90" s="46">
        <f>MD90*12*60/(PI() * 'Drive Train'!$F$15)/AH$6*ABS(AH90)</f>
        <v>0</v>
      </c>
      <c r="BE90" s="46">
        <f>ME90*12*60/(PI() * 'Drive Train'!$F$15)/AI$6*ABS(AI90)</f>
        <v>0</v>
      </c>
      <c r="BF90" s="46">
        <f>MF90*12*60/(PI() * 'Drive Train'!$F$15)/AJ$6*ABS(AJ90)</f>
        <v>0</v>
      </c>
      <c r="BG90" s="46">
        <f>MG90*12*60/(PI() * 'Drive Train'!$F$15)/AK$6*ABS(AK90)</f>
        <v>0</v>
      </c>
      <c r="BH90" s="46">
        <f>MH90*12*60/(PI() * 'Drive Train'!$F$15)/AL$6*ABS(AL90)</f>
        <v>0</v>
      </c>
      <c r="BI90" s="46">
        <f>MI90*12*60/(PI() * 'Drive Train'!$F$15)/AM$6*ABS(AM90)</f>
        <v>0</v>
      </c>
      <c r="BJ90" s="61">
        <f t="shared" si="538"/>
        <v>3.280000000000002</v>
      </c>
      <c r="BK90" s="2">
        <f>IF(OR(KS89=1,AND($C$37=Motors!$C$32,OY89=1)),0,IF(NG90=0,-(CG89+$C$15)/($C$14-$C$15)*$C$12,($C$11*S90-AO90)/($C$11*S90)*$C$12*S90))</f>
        <v>0</v>
      </c>
      <c r="BL90" s="2">
        <f>IF(OR(KT89=1,AND($C$37=Motors!$C$32,OZ89=1)),0,IF(NH90=0,-(CH89+$C$15)/($C$14-$C$15)*$C$12,($C$11*T90-AP90)/($C$11*T90)*$C$12*T90))</f>
        <v>0</v>
      </c>
      <c r="BM90" s="2">
        <f>IF(OR(KU89=1,AND($C$37=Motors!$C$32,PA89=1)),0,IF(NI90=0,-(CI89+$C$15)/($C$14-$C$15)*$C$12,($C$11*U90-AQ90)/($C$11*U90)*$C$12*U90))</f>
        <v>0</v>
      </c>
      <c r="BN90" s="2">
        <f>IF(OR(KV89=1,AND($C$37=Motors!$C$32,PB89=1)),0,IF(NJ90=0,-(CJ89+$C$15)/($C$14-$C$15)*$C$12,($C$11*V90-AR90)/($C$11*V90)*$C$12*V90))</f>
        <v>0</v>
      </c>
      <c r="BO90" s="2">
        <f>IF(OR(KW89=1,AND($C$37=Motors!$C$32,PC89=1)),0,IF(NK90=0,-(CK89+$C$15)/($C$14-$C$15)*$C$12,($C$11*W90-AS90)/($C$11*W90)*$C$12*W90))</f>
        <v>0</v>
      </c>
      <c r="BP90" s="2">
        <f>IF(OR(KX89=1,AND($C$37=Motors!$C$32,PD89=1)),0,IF(NL90=0,-(CL89+$C$15)/($C$14-$C$15)*$C$12,($C$11*X90-AT90)/($C$11*X90)*$C$12*X90))</f>
        <v>0</v>
      </c>
      <c r="BQ90" s="2">
        <f>IF(OR(KY89=1,AND($C$37=Motors!$C$32,PE89=1)),0,IF(NM90=0,-(CM89+$C$15)/($C$14-$C$15)*$C$12,($C$11*Y90-AU90)/($C$11*Y90)*$C$12*Y90))</f>
        <v>0</v>
      </c>
      <c r="BR90" s="2">
        <f>IF(OR(KZ89=1,AND($C$37=Motors!$C$32,PF89=1)),0,IF(NN90=0,-(CN89+$C$15)/($C$14-$C$15)*$C$12,($C$11*Z90-AV90)/($C$11*Z90)*$C$12*Z90))</f>
        <v>0</v>
      </c>
      <c r="BS90" s="2">
        <f>IF(OR(LA89=1,AND($C$37=Motors!$C$32,PG89=1)),0,IF(NO90=0,-(CO89+$C$15)/($C$14-$C$15)*$C$12,($C$11*AA90-AW90)/($C$11*AA90)*$C$12*AA90))</f>
        <v>0</v>
      </c>
      <c r="BT90" s="2">
        <f>IF(OR(LB89=1,AND($C$37=Motors!$C$32,PH89=1)),0,IF(NP90=0,-(CP89+$C$15)/($C$14-$C$15)*$C$12,($C$11*AB90-AX90)/($C$11*AB90)*$C$12*AB90))</f>
        <v>0</v>
      </c>
      <c r="BU90" s="2">
        <f>IF(OR(LC89=1,AND($C$37=Motors!$C$32,PI89=1)),0,IF(NQ90=0,-(CQ89+$C$15)/($C$14-$C$15)*$C$12,($C$11*AC90-AY90)/($C$11*AC90)*$C$12*AC90))</f>
        <v>0</v>
      </c>
      <c r="BV90" s="2">
        <f>IF(OR(LD89=1,AND($C$37=Motors!$C$32,PJ89=1)),0,IF(NR90=0,-(CR89+$C$15)/($C$14-$C$15)*$C$12,($C$11*AD90-AZ90)/($C$11*AD90)*$C$12*AD90))</f>
        <v>0</v>
      </c>
      <c r="BW90" s="2">
        <f>IF(OR(LE89=1,AND($C$37=Motors!$C$32,PK89=1)),0,IF(NS90=0,-(CS89+$C$15)/($C$14-$C$15)*$C$12,($C$11*AE90-BA90)/($C$11*AE90)*$C$12*AE90))</f>
        <v>0</v>
      </c>
      <c r="BX90" s="2">
        <f>IF(OR(LF89=1,AND($C$37=Motors!$C$32,PL89=1)),0,IF(NT90=0,-(CT89+$C$15)/($C$14-$C$15)*$C$12,($C$11*AF90-BB90)/($C$11*AF90)*$C$12*AF90))</f>
        <v>0</v>
      </c>
      <c r="BY90" s="2">
        <f>IF(OR(LG89=1,AND($C$37=Motors!$C$32,PM89=1)),0,IF(NU90=0,-(CU89+$C$15)/($C$14-$C$15)*$C$12,($C$11*AG90-BC90)/($C$11*AG90)*$C$12*AG90))</f>
        <v>0</v>
      </c>
      <c r="BZ90" s="2">
        <f>IF(OR(LH89=1,AND($C$37=Motors!$C$32,PN89=1)),0,IF(NV90=0,-(CV89+$C$15)/($C$14-$C$15)*$C$12,($C$11*AH90-BD90)/($C$11*AH90)*$C$12*AH90))</f>
        <v>0</v>
      </c>
      <c r="CA90" s="2">
        <f>IF(OR(LI89=1,AND($C$37=Motors!$C$32,PO89=1)),0,IF(NW90=0,-(CW89+$C$15)/($C$14-$C$15)*$C$12,($C$11*AI90-BE90)/($C$11*AI90)*$C$12*AI90))</f>
        <v>0</v>
      </c>
      <c r="CB90" s="2">
        <f>IF(OR(LJ89=1,AND($C$37=Motors!$C$32,PP89=1)),0,IF(NX90=0,-(CX89+$C$15)/($C$14-$C$15)*$C$12,($C$11*AJ90-BF90)/($C$11*AJ90)*$C$12*AJ90))</f>
        <v>0</v>
      </c>
      <c r="CC90" s="2">
        <f>IF(OR(LK89=1,AND($C$37=Motors!$C$32,PQ89=1)),0,IF(NY90=0,-(CY89+$C$15)/($C$14-$C$15)*$C$12,($C$11*AK90-BG90)/($C$11*AK90)*$C$12*AK90))</f>
        <v>0</v>
      </c>
      <c r="CD90" s="2">
        <f>IF(OR(LL89=1,AND($C$37=Motors!$C$32,PR89=1)),0,IF(NZ90=0,-(CZ89+$C$15)/($C$14-$C$15)*$C$12,($C$11*AL90-BH90)/($C$11*AL90)*$C$12*AL90))</f>
        <v>0</v>
      </c>
      <c r="CE90" s="2">
        <f>IF(OR(LM89=1,AND($C$37=Motors!$C$32,PS89=1)),0,IF(OA90=0,-(DA89+$C$15)/($C$14-$C$15)*$C$12,($C$11*AM90-BI90)/($C$11*AM90)*$C$12*AM90))</f>
        <v>0</v>
      </c>
      <c r="CF90" s="61">
        <f t="shared" si="539"/>
        <v>3.280000000000002</v>
      </c>
      <c r="CG90" s="57">
        <f>IF(AND(KS89=1,OY89=1),0,ABS(BK90/$C$12*($C$14-$C$15)+$C$15) *'Drive Train'!$AA$49 + CG89*(1-'Drive Train'!$AA$49))</f>
        <v>0</v>
      </c>
      <c r="CH90" s="57">
        <f>IF(AND(KT89=1,OZ89=1),0,ABS(BL90/$C$12*($C$14-$C$15)+$C$15) *'Drive Train'!$AA$49 + CH89*(1-'Drive Train'!$AA$49))</f>
        <v>2.7495000000000003</v>
      </c>
      <c r="CI90" s="57">
        <f>IF(AND(KU89=1,PA89=1),0,ABS(BM90/$C$12*($C$14-$C$15)+$C$15) *'Drive Train'!$AA$49 + CI89*(1-'Drive Train'!$AA$49))</f>
        <v>2.7495000000000003</v>
      </c>
      <c r="CJ90" s="57">
        <f>IF(AND(KV89=1,PB89=1),0,ABS(BN90/$C$12*($C$14-$C$15)+$C$15) *'Drive Train'!$AA$49 + CJ89*(1-'Drive Train'!$AA$49))</f>
        <v>2.7495000000000003</v>
      </c>
      <c r="CK90" s="57">
        <f>IF(AND(KW89=1,PC89=1),0,ABS(BO90/$C$12*($C$14-$C$15)+$C$15) *'Drive Train'!$AA$49 + CK89*(1-'Drive Train'!$AA$49))</f>
        <v>2.7495000000000003</v>
      </c>
      <c r="CL90" s="57">
        <f>IF(AND(KX89=1,PD89=1),0,ABS(BP90/$C$12*($C$14-$C$15)+$C$15) *'Drive Train'!$AA$49 + CL89*(1-'Drive Train'!$AA$49))</f>
        <v>0</v>
      </c>
      <c r="CM90" s="57">
        <f>IF(AND(KY89=1,PE89=1),0,ABS(BQ90/$C$12*($C$14-$C$15)+$C$15) *'Drive Train'!$AA$49 + CM89*(1-'Drive Train'!$AA$49))</f>
        <v>0</v>
      </c>
      <c r="CN90" s="57">
        <f>IF(AND(KZ89=1,PF89=1),0,ABS(BR90/$C$12*($C$14-$C$15)+$C$15) *'Drive Train'!$AA$49 + CN89*(1-'Drive Train'!$AA$49))</f>
        <v>0</v>
      </c>
      <c r="CO90" s="57">
        <f>IF(AND(LA89=1,PG89=1),0,ABS(BS90/$C$12*($C$14-$C$15)+$C$15) *'Drive Train'!$AA$49 + CO89*(1-'Drive Train'!$AA$49))</f>
        <v>0</v>
      </c>
      <c r="CP90" s="57">
        <f>IF(AND(LB89=1,PH89=1),0,ABS(BT90/$C$12*($C$14-$C$15)+$C$15) *'Drive Train'!$AA$49 + CP89*(1-'Drive Train'!$AA$49))</f>
        <v>0</v>
      </c>
      <c r="CQ90" s="57">
        <f>IF(AND(LC89=1,PI89=1),0,ABS(BU90/$C$12*($C$14-$C$15)+$C$15) *'Drive Train'!$AA$49 + CQ89*(1-'Drive Train'!$AA$49))</f>
        <v>0</v>
      </c>
      <c r="CR90" s="57">
        <f>IF(AND(LD89=1,PJ89=1),0,ABS(BV90/$C$12*($C$14-$C$15)+$C$15) *'Drive Train'!$AA$49 + CR89*(1-'Drive Train'!$AA$49))</f>
        <v>2.7495000000000003</v>
      </c>
      <c r="CS90" s="57">
        <f>IF(AND(LE89=1,PK89=1),0,ABS(BW90/$C$12*($C$14-$C$15)+$C$15) *'Drive Train'!$AA$49 + CS89*(1-'Drive Train'!$AA$49))</f>
        <v>0</v>
      </c>
      <c r="CT90" s="57">
        <f>IF(AND(LF89=1,PL89=1),0,ABS(BX90/$C$12*($C$14-$C$15)+$C$15) *'Drive Train'!$AA$49 + CT89*(1-'Drive Train'!$AA$49))</f>
        <v>0</v>
      </c>
      <c r="CU90" s="57">
        <f>IF(AND(LG89=1,PM89=1),0,ABS(BY90/$C$12*($C$14-$C$15)+$C$15) *'Drive Train'!$AA$49 + CU89*(1-'Drive Train'!$AA$49))</f>
        <v>0</v>
      </c>
      <c r="CV90" s="57">
        <f>IF(AND(LH89=1,PN89=1),0,ABS(BZ90/$C$12*($C$14-$C$15)+$C$15) *'Drive Train'!$AA$49 + CV89*(1-'Drive Train'!$AA$49))</f>
        <v>0</v>
      </c>
      <c r="CW90" s="57">
        <f>IF(AND(LI89=1,PO89=1),0,ABS(CA90/$C$12*($C$14-$C$15)+$C$15) *'Drive Train'!$AA$49 + CW89*(1-'Drive Train'!$AA$49))</f>
        <v>0</v>
      </c>
      <c r="CX90" s="57">
        <f>IF(AND(LJ89=1,PP89=1),0,ABS(CB90/$C$12*($C$14-$C$15)+$C$15) *'Drive Train'!$AA$49 + CX89*(1-'Drive Train'!$AA$49))</f>
        <v>0</v>
      </c>
      <c r="CY90" s="57">
        <f>IF(AND(LK89=1,PQ89=1),0,ABS(CC90/$C$12*($C$14-$C$15)+$C$15) *'Drive Train'!$AA$49 + CY89*(1-'Drive Train'!$AA$49))</f>
        <v>0</v>
      </c>
      <c r="CZ90" s="57">
        <f>IF(AND(LL89=1,PR89=1),0,ABS(CD90/$C$12*($C$14-$C$15)+$C$15) *'Drive Train'!$AA$49 + CZ89*(1-'Drive Train'!$AA$49))</f>
        <v>0</v>
      </c>
      <c r="DA90" s="57">
        <f>IF(AND(LM89=1,PS89=1),0,ABS(CE90/$C$12*($C$14-$C$15)+$C$15) *'Drive Train'!$AA$49 + DA89*(1-'Drive Train'!$AA$49))</f>
        <v>0</v>
      </c>
      <c r="DB90" s="61">
        <f t="shared" si="607"/>
        <v>3.280000000000002</v>
      </c>
      <c r="DC90" s="57">
        <f t="shared" si="540"/>
        <v>0</v>
      </c>
      <c r="DD90" s="57">
        <f t="shared" si="541"/>
        <v>2.7495000000000003</v>
      </c>
      <c r="DE90" s="57">
        <f t="shared" si="542"/>
        <v>2.7495000000000003</v>
      </c>
      <c r="DF90" s="57">
        <f t="shared" si="543"/>
        <v>2.7495000000000003</v>
      </c>
      <c r="DG90" s="57">
        <f t="shared" si="544"/>
        <v>2.7495000000000003</v>
      </c>
      <c r="DH90" s="57">
        <f t="shared" si="545"/>
        <v>0</v>
      </c>
      <c r="DI90" s="57">
        <f t="shared" si="546"/>
        <v>0</v>
      </c>
      <c r="DJ90" s="57">
        <f t="shared" si="547"/>
        <v>0</v>
      </c>
      <c r="DK90" s="57">
        <f t="shared" si="548"/>
        <v>0</v>
      </c>
      <c r="DL90" s="57">
        <f t="shared" si="549"/>
        <v>0</v>
      </c>
      <c r="DM90" s="57">
        <f t="shared" si="550"/>
        <v>0</v>
      </c>
      <c r="DN90" s="57">
        <f t="shared" si="551"/>
        <v>2.7495000000000003</v>
      </c>
      <c r="DO90" s="57">
        <f t="shared" si="552"/>
        <v>0</v>
      </c>
      <c r="DP90" s="57">
        <f t="shared" si="553"/>
        <v>0</v>
      </c>
      <c r="DQ90" s="57">
        <f t="shared" si="554"/>
        <v>0</v>
      </c>
      <c r="DR90" s="57">
        <f t="shared" si="555"/>
        <v>0</v>
      </c>
      <c r="DS90" s="57">
        <f t="shared" si="556"/>
        <v>0</v>
      </c>
      <c r="DT90" s="57">
        <f t="shared" si="557"/>
        <v>0</v>
      </c>
      <c r="DU90" s="57">
        <f t="shared" si="558"/>
        <v>0</v>
      </c>
      <c r="DV90" s="57">
        <f t="shared" si="559"/>
        <v>0</v>
      </c>
      <c r="DW90" s="57">
        <f t="shared" si="560"/>
        <v>0</v>
      </c>
      <c r="DX90" s="61">
        <f t="shared" si="608"/>
        <v>3.280000000000002</v>
      </c>
      <c r="DY90" s="2">
        <f>IF(OY90=0,($C$23/0.4536*IF(ISNA(MK89),'Drive Train'!$F$16,'Drive Train'!$F$17)*4.448*$C$24*S$6)*SIGN(BK90),BK90)</f>
        <v>0</v>
      </c>
      <c r="DZ90" s="2">
        <f>IF(OZ90=0,($C$23/0.4536*IF(ISNA(ML89),'Drive Train'!$F$16,'Drive Train'!$F$17)*4.448*$C$24*$C$21*T$6)*SIGN(BL90),BL90)</f>
        <v>0</v>
      </c>
      <c r="EA90" s="2">
        <f>IF(PA90=0,($C$23/0.4536*IF(ISNA(MM89),'Drive Train'!$F$16,'Drive Train'!$F$17)*4.448*$C$24*$C$21*U$6)*SIGN(BM90),BM90)</f>
        <v>0</v>
      </c>
      <c r="EB90" s="2">
        <f>IF(PB90=0,($C$23/0.4536*IF(ISNA(MN89),'Drive Train'!$F$16,'Drive Train'!$F$17)*4.448*$C$24*$C$21*V$6)*SIGN(BN90),BN90)</f>
        <v>0</v>
      </c>
      <c r="EC90" s="2">
        <f>IF(PC90=0,($C$23/0.4536*IF(ISNA(MO89),'Drive Train'!$F$16,'Drive Train'!$F$17)*4.448*$C$24*$C$21*W$6)*SIGN(BO90),BO90)</f>
        <v>0</v>
      </c>
      <c r="ED90" s="2">
        <f>IF(PD90=0,($C$23/0.4536*IF(ISNA(MP89),'Drive Train'!$F$16,'Drive Train'!$F$17)*4.448*$C$24*$C$21*X$6)*SIGN(BP90),BP90)</f>
        <v>0</v>
      </c>
      <c r="EE90" s="2">
        <f>IF(PE90=0,($C$23/0.4536*IF(ISNA(MQ89),'Drive Train'!$F$16,'Drive Train'!$F$17)*4.448*$C$24*$C$21*Y$6)*SIGN(BQ90),BQ90)</f>
        <v>0</v>
      </c>
      <c r="EF90" s="2">
        <f>IF(PF90=0,($C$23/0.4536*IF(ISNA(MR89),'Drive Train'!$F$16,'Drive Train'!$F$17)*4.448*$C$24*$C$21*Z$6)*SIGN(BR90),BR90)</f>
        <v>0</v>
      </c>
      <c r="EG90" s="2">
        <f>IF(PG90=0,($C$23/0.4536*IF(ISNA(MS89),'Drive Train'!$F$16,'Drive Train'!$F$17)*4.448*$C$24*$C$21*AA$6)*SIGN(BS90),BS90)</f>
        <v>0</v>
      </c>
      <c r="EH90" s="2">
        <f>IF(PH90=0,($C$23/0.4536*IF(ISNA(MT89),'Drive Train'!$F$16,'Drive Train'!$F$17)*4.448*$C$24*$C$21*AB$6)*SIGN(BT90),BT90)</f>
        <v>0</v>
      </c>
      <c r="EI90" s="2">
        <f>IF(PI90=0,($C$23/0.4536*IF(ISNA(MU89),'Drive Train'!$F$16,'Drive Train'!$F$17)*4.448*$C$24*$C$21*AC$6)*SIGN(BU90),BU90)</f>
        <v>0</v>
      </c>
      <c r="EJ90" s="2">
        <f>IF(PJ90=0,($C$23/0.4536*IF(ISNA(MV89),'Drive Train'!$F$16,'Drive Train'!$F$17)*4.448*$C$24*$C$21*AD$6)*SIGN(BV90),BV90)</f>
        <v>0</v>
      </c>
      <c r="EK90" s="2">
        <f>IF(PK90=0,($C$23/0.4536*IF(ISNA(MW89),'Drive Train'!$F$16,'Drive Train'!$F$17)*4.448*$C$24*$C$21*AE$6)*SIGN(BW90),BW90)</f>
        <v>0</v>
      </c>
      <c r="EL90" s="2">
        <f>IF(PL90=0,($C$23/0.4536*IF(ISNA(MX89),'Drive Train'!$F$16,'Drive Train'!$F$17)*4.448*$C$24*$C$21*AF$6)*SIGN(BX90),BX90)</f>
        <v>0</v>
      </c>
      <c r="EM90" s="2">
        <f>IF(PM90=0,($C$23/0.4536*IF(ISNA(MY89),'Drive Train'!$F$16,'Drive Train'!$F$17)*4.448*$C$24*$C$21*AG$6)*SIGN(BY90),BY90)</f>
        <v>0</v>
      </c>
      <c r="EN90" s="2">
        <f>IF(PN90=0,($C$23/0.4536*IF(ISNA(MZ89),'Drive Train'!$F$16,'Drive Train'!$F$17)*4.448*$C$24*$C$21*AH$6)*SIGN(BZ90),BZ90)</f>
        <v>0</v>
      </c>
      <c r="EO90" s="2">
        <f>IF(PO90=0,($C$23/0.4536*IF(ISNA(NA89),'Drive Train'!$F$16,'Drive Train'!$F$17)*4.448*$C$24*$C$21*AI$6)*SIGN(CA90),CA90)</f>
        <v>0</v>
      </c>
      <c r="EP90" s="2">
        <f>IF(PP90=0,($C$23/0.4536*IF(ISNA(NB89),'Drive Train'!$F$16,'Drive Train'!$F$17)*4.448*$C$24*$C$21*AJ$6)*SIGN(CB90),CB90)</f>
        <v>0</v>
      </c>
      <c r="EQ90" s="2">
        <f>IF(PQ90=0,($C$23/0.4536*IF(ISNA(NC89),'Drive Train'!$F$16,'Drive Train'!$F$17)*4.448*$C$24*$C$21*AK$6)*SIGN(CC90),CC90)</f>
        <v>0</v>
      </c>
      <c r="ER90" s="2">
        <f>IF(PR90=0,($C$23/0.4536*IF(ISNA(ND89),'Drive Train'!$F$16,'Drive Train'!$F$17)*4.448*$C$24*$C$21*AL$6)*SIGN(CD90),CD90)</f>
        <v>0</v>
      </c>
      <c r="ES90" s="2">
        <f>IF(PS90=0,($C$23/0.4536*IF(ISNA(NE89),'Drive Train'!$F$16,'Drive Train'!$F$17)*4.448*$C$24*$C$21*AM$6)*SIGN(CE90),CE90)</f>
        <v>0</v>
      </c>
      <c r="ET90" s="61">
        <f t="shared" si="561"/>
        <v>3.280000000000002</v>
      </c>
      <c r="EU90" s="255">
        <f>MAX(MIN(IF(AND(OY89=1,NG90&lt;0),-1,1)*(DC90-$C$15)/($C$14-$C$15)*$C$12*$C$21-$C$33*LO90/AO$6 -  OY89*$C$33/$C$21,DY89/$C$19),MAX(EU$8:EU89)*-1)</f>
        <v>-0.37850168607206947</v>
      </c>
      <c r="EV90" s="255">
        <f>MAX(MIN(IF(AND(OZ89=1,NH90&lt;0),-1,1)*(DD90-$C$15)/($C$14-$C$15)*$C$12*$C$21-$C$33*LP90/AP$6 -  OZ89*$C$33/$C$21,DZ89/$C$19),MAX(EV$8:EV89)*-1)</f>
        <v>-0.40587716665428852</v>
      </c>
      <c r="EW90" s="255">
        <f>MAX(MIN(IF(AND(PA89=1,NI90&lt;0),-1,1)*(DE90-$C$15)/($C$14-$C$15)*$C$12*$C$21-$C$33*LQ90/AQ$6 -  PA89*$C$33/$C$21,EA89/$C$19),MAX(EW$8:EW89)*-1)</f>
        <v>-0.41936483728725915</v>
      </c>
      <c r="EX90" s="255">
        <f>MAX(MIN(IF(AND(PB89=1,NJ90&lt;0),-1,1)*(DF90-$C$15)/($C$14-$C$15)*$C$12*$C$21-$C$33*LR90/AR$6 -  PB89*$C$33/$C$21,EB89/$C$19),MAX(EX$8:EX89)*-1)</f>
        <v>-0.40968002070631099</v>
      </c>
      <c r="EY90" s="255">
        <f>MAX(MIN(IF(AND(PC89=1,NK90&lt;0),-1,1)*(DG90-$C$15)/($C$14-$C$15)*$C$12*$C$21-$C$33*LS90/AS$6 -  PC89*$C$33/$C$21,EC89/$C$19),MAX(EY$8:EY89)*-1)</f>
        <v>-0.37658606326424393</v>
      </c>
      <c r="EZ90" s="255">
        <f>MAX(MIN(IF(AND(PD89=1,NL90&lt;0),-1,1)*(DH90-$C$15)/($C$14-$C$15)*$C$12*$C$21-$C$33*LT90/AT$6 -  PD89*$C$33/$C$21,ED89/$C$19),MAX(EZ$8:EZ89)*-1)</f>
        <v>-0.37850168607206947</v>
      </c>
      <c r="FA90" s="255">
        <f>MAX(MIN(IF(AND(PE89=1,NM90&lt;0),-1,1)*(DI90-$C$15)/($C$14-$C$15)*$C$12*$C$21-$C$33*LU90/AU$6 -  PE89*$C$33/$C$21,EE89/$C$19),MAX(FA$8:FA89)*-1)</f>
        <v>-0.37850168607206947</v>
      </c>
      <c r="FB90" s="255">
        <f>MAX(MIN(IF(AND(PF89=1,NN90&lt;0),-1,1)*(DJ90-$C$15)/($C$14-$C$15)*$C$12*$C$21-$C$33*LV90/AV$6 -  PF89*$C$33/$C$21,EF89/$C$19),MAX(FB$8:FB89)*-1)</f>
        <v>-0.37850168607206947</v>
      </c>
      <c r="FC90" s="255">
        <f>MAX(MIN(IF(AND(PG89=1,NO90&lt;0),-1,1)*(DK90-$C$15)/($C$14-$C$15)*$C$12*$C$21-$C$33*LW90/AW$6 -  PG89*$C$33/$C$21,EG89/$C$19),MAX(FC$8:FC89)*-1)</f>
        <v>-0.37850168607206947</v>
      </c>
      <c r="FD90" s="255">
        <f>MAX(MIN(IF(AND(PH89=1,NP90&lt;0),-1,1)*(DL90-$C$15)/($C$14-$C$15)*$C$12*$C$21-$C$33*LX90/AX$6 -  PH89*$C$33/$C$21,EH89/$C$19),MAX(FD$8:FD89)*-1)</f>
        <v>-0.37850168607206947</v>
      </c>
      <c r="FE90" s="255">
        <f>MAX(MIN(IF(AND(PI89=1,NQ90&lt;0),-1,1)*(DM90-$C$15)/($C$14-$C$15)*$C$12*$C$21-$C$33*LY90/AY$6 -  PI89*$C$33/$C$21,EI89/$C$19),MAX(FE$8:FE89)*-1)</f>
        <v>-0.37850168607206947</v>
      </c>
      <c r="FF90" s="255">
        <f>MAX(MIN(IF(AND(PJ89=1,NR90&lt;0),-1,1)*(DN90-$C$15)/($C$14-$C$15)*$C$12*$C$21-$C$33*LZ90/AZ$6 -  PJ89*$C$33/$C$21,EJ89/$C$19),MAX(FF$8:FF89)*-1)</f>
        <v>-0.3680167733157455</v>
      </c>
      <c r="FG90" s="255">
        <f>MAX(MIN(IF(AND(PK89=1,NS90&lt;0),-1,1)*(DO90-$C$15)/($C$14-$C$15)*$C$12*$C$21-$C$33*MA90/BA$6 -  PK89*$C$33/$C$21,EK89/$C$19),MAX(FG$8:FG89)*-1)</f>
        <v>-0.37850168607206947</v>
      </c>
      <c r="FH90" s="255">
        <f>MAX(MIN(IF(AND(PL89=1,NT90&lt;0),-1,1)*(DP90-$C$15)/($C$14-$C$15)*$C$12*$C$21-$C$33*MB90/BB$6 -  PL89*$C$33/$C$21,EL89/$C$19),MAX(FH$8:FH89)*-1)</f>
        <v>-0.37850168607206947</v>
      </c>
      <c r="FI90" s="255">
        <f>MAX(MIN(IF(AND(PM89=1,NU90&lt;0),-1,1)*(DQ90-$C$15)/($C$14-$C$15)*$C$12*$C$21-$C$33*MC90/BC$6 -  PM89*$C$33/$C$21,EM89/$C$19),MAX(FI$8:FI89)*-1)</f>
        <v>-0.37850168607206947</v>
      </c>
      <c r="FJ90" s="255">
        <f>MAX(MIN(IF(AND(PN89=1,NV90&lt;0),-1,1)*(DR90-$C$15)/($C$14-$C$15)*$C$12*$C$21-$C$33*MD90/BD$6 -  PN89*$C$33/$C$21,EN89/$C$19),MAX(FJ$8:FJ89)*-1)</f>
        <v>-0.37850168607206947</v>
      </c>
      <c r="FK90" s="255">
        <f>MAX(MIN(IF(AND(PO89=1,NW90&lt;0),-1,1)*(DS90-$C$15)/($C$14-$C$15)*$C$12*$C$21-$C$33*ME90/BE$6 -  PO89*$C$33/$C$21,EO89/$C$19),MAX(FK$8:FK89)*-1)</f>
        <v>-0.37850168607206947</v>
      </c>
      <c r="FL90" s="255">
        <f>MAX(MIN(IF(AND(PP89=1,NX90&lt;0),-1,1)*(DT90-$C$15)/($C$14-$C$15)*$C$12*$C$21-$C$33*MF90/BF$6 -  PP89*$C$33/$C$21,EP89/$C$19),MAX(FL$8:FL89)*-1)</f>
        <v>-0.37850168607206947</v>
      </c>
      <c r="FM90" s="255">
        <f>MAX(MIN(IF(AND(PQ89=1,NY90&lt;0),-1,1)*(DU90-$C$15)/($C$14-$C$15)*$C$12*$C$21-$C$33*MG90/BG$6 -  PQ89*$C$33/$C$21,EQ89/$C$19),MAX(FM$8:FM89)*-1)</f>
        <v>-0.37850168607206947</v>
      </c>
      <c r="FN90" s="255">
        <f>MAX(MIN(IF(AND(PR89=1,NZ90&lt;0),-1,1)*(DV90-$C$15)/($C$14-$C$15)*$C$12*$C$21-$C$33*MH90/BH$6 -  PR89*$C$33/$C$21,ER89/$C$19),MAX(FN$8:FN89)*-1)</f>
        <v>-0.37850168607206947</v>
      </c>
      <c r="FO90" s="255">
        <f>MAX(MIN(IF(AND(PS89=1,OA90&lt;0),-1,1)*(DW90-$C$15)/($C$14-$C$15)*$C$12*$C$21-$C$33*MI90/BI$6 -  PS89*$C$33/$C$21,ES89/$C$19),MAX(FO$8:FO89)*-1)</f>
        <v>-0.37850168607206947</v>
      </c>
      <c r="FP90" s="61">
        <f t="shared" si="609"/>
        <v>3.280000000000002</v>
      </c>
      <c r="FQ90" s="256">
        <f t="shared" si="610"/>
        <v>0</v>
      </c>
      <c r="FR90" s="256">
        <f t="shared" si="611"/>
        <v>2.7495000000000003</v>
      </c>
      <c r="FS90" s="256">
        <f t="shared" si="612"/>
        <v>2.7495000000000003</v>
      </c>
      <c r="FT90" s="256">
        <f t="shared" si="613"/>
        <v>2.7495000000000003</v>
      </c>
      <c r="FU90" s="256">
        <f t="shared" si="614"/>
        <v>2.7495000000000003</v>
      </c>
      <c r="FV90" s="256">
        <f t="shared" si="615"/>
        <v>0</v>
      </c>
      <c r="FW90" s="256">
        <f t="shared" si="616"/>
        <v>0</v>
      </c>
      <c r="FX90" s="256">
        <f t="shared" si="617"/>
        <v>0</v>
      </c>
      <c r="FY90" s="256">
        <f t="shared" si="618"/>
        <v>0</v>
      </c>
      <c r="FZ90" s="256">
        <f t="shared" si="619"/>
        <v>0</v>
      </c>
      <c r="GA90" s="256">
        <f t="shared" si="620"/>
        <v>0</v>
      </c>
      <c r="GB90" s="256">
        <f t="shared" si="621"/>
        <v>2.7495000000000003</v>
      </c>
      <c r="GC90" s="256">
        <f t="shared" si="622"/>
        <v>0</v>
      </c>
      <c r="GD90" s="256">
        <f t="shared" si="623"/>
        <v>0</v>
      </c>
      <c r="GE90" s="256">
        <f t="shared" si="624"/>
        <v>0</v>
      </c>
      <c r="GF90" s="256">
        <f t="shared" si="625"/>
        <v>0</v>
      </c>
      <c r="GG90" s="256">
        <f t="shared" si="626"/>
        <v>0</v>
      </c>
      <c r="GH90" s="256">
        <f t="shared" si="627"/>
        <v>0</v>
      </c>
      <c r="GI90" s="256">
        <f t="shared" si="628"/>
        <v>0</v>
      </c>
      <c r="GJ90" s="256">
        <f t="shared" si="629"/>
        <v>0</v>
      </c>
      <c r="GK90" s="256">
        <f t="shared" si="630"/>
        <v>0</v>
      </c>
      <c r="GL90" s="61">
        <f t="shared" si="631"/>
        <v>3.280000000000002</v>
      </c>
      <c r="GM90" s="57">
        <f t="shared" si="562"/>
        <v>0</v>
      </c>
      <c r="GN90" s="57">
        <f t="shared" si="563"/>
        <v>-2.9413652817170011</v>
      </c>
      <c r="GO90" s="57">
        <f t="shared" si="564"/>
        <v>-4.3898249036467938</v>
      </c>
      <c r="GP90" s="57">
        <f t="shared" si="565"/>
        <v>-5.6079681530473184</v>
      </c>
      <c r="GQ90" s="57">
        <f t="shared" si="566"/>
        <v>-6.3678873326486469</v>
      </c>
      <c r="GR90" s="57">
        <f t="shared" si="567"/>
        <v>0</v>
      </c>
      <c r="GS90" s="57">
        <f t="shared" si="568"/>
        <v>0</v>
      </c>
      <c r="GT90" s="57">
        <f t="shared" si="569"/>
        <v>0</v>
      </c>
      <c r="GU90" s="57">
        <f t="shared" si="570"/>
        <v>0</v>
      </c>
      <c r="GV90" s="57">
        <f t="shared" si="571"/>
        <v>0</v>
      </c>
      <c r="GW90" s="57">
        <f t="shared" si="572"/>
        <v>0</v>
      </c>
      <c r="GX90" s="57">
        <f t="shared" si="573"/>
        <v>-9.5249767404423658</v>
      </c>
      <c r="GY90" s="57">
        <f t="shared" si="574"/>
        <v>0</v>
      </c>
      <c r="GZ90" s="57">
        <f t="shared" si="575"/>
        <v>0</v>
      </c>
      <c r="HA90" s="57">
        <f t="shared" si="576"/>
        <v>0</v>
      </c>
      <c r="HB90" s="57">
        <f t="shared" si="577"/>
        <v>0</v>
      </c>
      <c r="HC90" s="57">
        <f t="shared" si="578"/>
        <v>0</v>
      </c>
      <c r="HD90" s="57">
        <f t="shared" si="579"/>
        <v>0</v>
      </c>
      <c r="HE90" s="57">
        <f t="shared" si="580"/>
        <v>0</v>
      </c>
      <c r="HF90" s="57">
        <f t="shared" si="581"/>
        <v>0</v>
      </c>
      <c r="HG90" s="57">
        <f t="shared" si="582"/>
        <v>0</v>
      </c>
      <c r="HH90" s="61">
        <f t="shared" si="632"/>
        <v>3.280000000000002</v>
      </c>
      <c r="HI90" s="57">
        <f t="shared" si="633"/>
        <v>0</v>
      </c>
      <c r="HJ90" s="57">
        <f t="shared" si="634"/>
        <v>2.9413652817170011</v>
      </c>
      <c r="HK90" s="57">
        <f t="shared" si="635"/>
        <v>4.3898249036467938</v>
      </c>
      <c r="HL90" s="57">
        <f t="shared" si="636"/>
        <v>5.6079681530473184</v>
      </c>
      <c r="HM90" s="57">
        <f t="shared" si="637"/>
        <v>6.3678873326486469</v>
      </c>
      <c r="HN90" s="57">
        <f t="shared" si="638"/>
        <v>0</v>
      </c>
      <c r="HO90" s="57">
        <f t="shared" si="639"/>
        <v>0</v>
      </c>
      <c r="HP90" s="57">
        <f t="shared" si="640"/>
        <v>0</v>
      </c>
      <c r="HQ90" s="57">
        <f t="shared" si="641"/>
        <v>0</v>
      </c>
      <c r="HR90" s="57">
        <f t="shared" si="642"/>
        <v>0</v>
      </c>
      <c r="HS90" s="57">
        <f t="shared" si="643"/>
        <v>0</v>
      </c>
      <c r="HT90" s="57">
        <f t="shared" si="644"/>
        <v>9.5249767404423658</v>
      </c>
      <c r="HU90" s="57">
        <f t="shared" si="645"/>
        <v>0</v>
      </c>
      <c r="HV90" s="57">
        <f t="shared" si="646"/>
        <v>0</v>
      </c>
      <c r="HW90" s="57">
        <f t="shared" si="647"/>
        <v>0</v>
      </c>
      <c r="HX90" s="57">
        <f t="shared" si="648"/>
        <v>0</v>
      </c>
      <c r="HY90" s="57">
        <f t="shared" si="649"/>
        <v>0</v>
      </c>
      <c r="HZ90" s="57">
        <f t="shared" si="650"/>
        <v>0</v>
      </c>
      <c r="IA90" s="57">
        <f t="shared" si="651"/>
        <v>0</v>
      </c>
      <c r="IB90" s="57">
        <f t="shared" si="652"/>
        <v>0</v>
      </c>
      <c r="IC90" s="57">
        <f t="shared" si="653"/>
        <v>0</v>
      </c>
      <c r="ID90" s="61">
        <f t="shared" si="654"/>
        <v>3.280000000000002</v>
      </c>
      <c r="IE90" s="57">
        <f t="shared" si="655"/>
        <v>0</v>
      </c>
      <c r="IF90" s="57">
        <f t="shared" si="656"/>
        <v>0</v>
      </c>
      <c r="IG90" s="57">
        <f t="shared" si="657"/>
        <v>0</v>
      </c>
      <c r="IH90" s="57">
        <f t="shared" si="658"/>
        <v>0</v>
      </c>
      <c r="II90" s="57">
        <f t="shared" si="659"/>
        <v>0</v>
      </c>
      <c r="IJ90" s="57">
        <f t="shared" si="660"/>
        <v>0</v>
      </c>
      <c r="IK90" s="57">
        <f t="shared" si="661"/>
        <v>0</v>
      </c>
      <c r="IL90" s="57">
        <f t="shared" si="662"/>
        <v>0</v>
      </c>
      <c r="IM90" s="57">
        <f t="shared" si="663"/>
        <v>0</v>
      </c>
      <c r="IN90" s="57">
        <f t="shared" si="664"/>
        <v>0</v>
      </c>
      <c r="IO90" s="57">
        <f t="shared" si="665"/>
        <v>0</v>
      </c>
      <c r="IP90" s="57">
        <f t="shared" si="666"/>
        <v>0</v>
      </c>
      <c r="IQ90" s="57">
        <f t="shared" si="667"/>
        <v>0</v>
      </c>
      <c r="IR90" s="57">
        <f t="shared" si="668"/>
        <v>0</v>
      </c>
      <c r="IS90" s="57">
        <f t="shared" si="669"/>
        <v>0</v>
      </c>
      <c r="IT90" s="57">
        <f t="shared" si="670"/>
        <v>0</v>
      </c>
      <c r="IU90" s="57">
        <f t="shared" si="671"/>
        <v>0</v>
      </c>
      <c r="IV90" s="57">
        <f t="shared" si="672"/>
        <v>0</v>
      </c>
      <c r="IW90" s="57">
        <f t="shared" si="673"/>
        <v>0</v>
      </c>
      <c r="IX90" s="57">
        <f t="shared" si="674"/>
        <v>0</v>
      </c>
      <c r="IY90" s="57">
        <f t="shared" si="675"/>
        <v>0</v>
      </c>
      <c r="IZ90" s="61">
        <f t="shared" si="676"/>
        <v>3.280000000000002</v>
      </c>
      <c r="JA90" s="256" t="e">
        <f t="shared" si="773"/>
        <v>#N/A</v>
      </c>
      <c r="JB90" s="256" t="e">
        <f t="shared" si="774"/>
        <v>#N/A</v>
      </c>
      <c r="JC90" s="256" t="e">
        <f t="shared" si="775"/>
        <v>#N/A</v>
      </c>
      <c r="JD90" s="256" t="e">
        <f t="shared" si="776"/>
        <v>#N/A</v>
      </c>
      <c r="JE90" s="256" t="e">
        <f t="shared" si="777"/>
        <v>#N/A</v>
      </c>
      <c r="JF90" s="256" t="e">
        <f t="shared" si="778"/>
        <v>#N/A</v>
      </c>
      <c r="JG90" s="256" t="e">
        <f t="shared" si="779"/>
        <v>#N/A</v>
      </c>
      <c r="JH90" s="256" t="e">
        <f t="shared" si="780"/>
        <v>#N/A</v>
      </c>
      <c r="JI90" s="256" t="e">
        <f t="shared" si="781"/>
        <v>#N/A</v>
      </c>
      <c r="JJ90" s="256" t="e">
        <f t="shared" si="782"/>
        <v>#N/A</v>
      </c>
      <c r="JK90" s="256" t="e">
        <f t="shared" si="783"/>
        <v>#N/A</v>
      </c>
      <c r="JL90" s="256" t="e">
        <f t="shared" si="784"/>
        <v>#N/A</v>
      </c>
      <c r="JM90" s="256" t="e">
        <f t="shared" si="785"/>
        <v>#N/A</v>
      </c>
      <c r="JN90" s="256" t="e">
        <f t="shared" si="786"/>
        <v>#N/A</v>
      </c>
      <c r="JO90" s="256" t="e">
        <f t="shared" si="787"/>
        <v>#N/A</v>
      </c>
      <c r="JP90" s="256" t="e">
        <f t="shared" si="788"/>
        <v>#N/A</v>
      </c>
      <c r="JQ90" s="256" t="e">
        <f t="shared" si="789"/>
        <v>#N/A</v>
      </c>
      <c r="JR90" s="256" t="e">
        <f t="shared" si="790"/>
        <v>#N/A</v>
      </c>
      <c r="JS90" s="256" t="e">
        <f t="shared" si="791"/>
        <v>#N/A</v>
      </c>
      <c r="JT90" s="256" t="e">
        <f t="shared" si="792"/>
        <v>#N/A</v>
      </c>
      <c r="JU90" s="256" t="e">
        <f t="shared" si="793"/>
        <v>#N/A</v>
      </c>
      <c r="JV90" s="61">
        <f t="shared" si="677"/>
        <v>3.280000000000002</v>
      </c>
      <c r="JW90" s="46">
        <f t="shared" si="678"/>
        <v>0</v>
      </c>
      <c r="JX90" s="46">
        <f t="shared" si="679"/>
        <v>0</v>
      </c>
      <c r="JY90" s="46">
        <f t="shared" si="680"/>
        <v>0</v>
      </c>
      <c r="JZ90" s="46">
        <f t="shared" si="681"/>
        <v>0</v>
      </c>
      <c r="KA90" s="46">
        <f t="shared" si="682"/>
        <v>0</v>
      </c>
      <c r="KB90" s="46">
        <f t="shared" si="683"/>
        <v>0</v>
      </c>
      <c r="KC90" s="46">
        <f t="shared" si="684"/>
        <v>0</v>
      </c>
      <c r="KD90" s="46">
        <f t="shared" si="685"/>
        <v>0</v>
      </c>
      <c r="KE90" s="46">
        <f t="shared" si="686"/>
        <v>0</v>
      </c>
      <c r="KF90" s="46">
        <f t="shared" si="687"/>
        <v>0</v>
      </c>
      <c r="KG90" s="46">
        <f t="shared" si="688"/>
        <v>0</v>
      </c>
      <c r="KH90" s="46">
        <f t="shared" si="689"/>
        <v>0</v>
      </c>
      <c r="KI90" s="46">
        <f t="shared" si="690"/>
        <v>0</v>
      </c>
      <c r="KJ90" s="46">
        <f t="shared" si="691"/>
        <v>0</v>
      </c>
      <c r="KK90" s="46">
        <f t="shared" si="692"/>
        <v>0</v>
      </c>
      <c r="KL90" s="46">
        <f t="shared" si="693"/>
        <v>0</v>
      </c>
      <c r="KM90" s="46">
        <f t="shared" si="694"/>
        <v>0</v>
      </c>
      <c r="KN90" s="46">
        <f t="shared" si="695"/>
        <v>0</v>
      </c>
      <c r="KO90" s="46">
        <f t="shared" si="696"/>
        <v>0</v>
      </c>
      <c r="KP90" s="46">
        <f t="shared" si="697"/>
        <v>0</v>
      </c>
      <c r="KQ90" s="46">
        <f t="shared" si="698"/>
        <v>0</v>
      </c>
      <c r="KR90" s="61">
        <f t="shared" si="699"/>
        <v>3.280000000000002</v>
      </c>
      <c r="KS90" s="1">
        <f t="shared" si="700"/>
        <v>1</v>
      </c>
      <c r="KT90" s="1">
        <f t="shared" si="701"/>
        <v>0</v>
      </c>
      <c r="KU90" s="1">
        <f t="shared" si="702"/>
        <v>0</v>
      </c>
      <c r="KV90" s="1">
        <f t="shared" si="703"/>
        <v>0</v>
      </c>
      <c r="KW90" s="1">
        <f t="shared" si="704"/>
        <v>0</v>
      </c>
      <c r="KX90" s="1">
        <f t="shared" si="705"/>
        <v>1</v>
      </c>
      <c r="KY90" s="1">
        <f t="shared" si="706"/>
        <v>1</v>
      </c>
      <c r="KZ90" s="1">
        <f t="shared" si="707"/>
        <v>1</v>
      </c>
      <c r="LA90" s="1">
        <f t="shared" si="708"/>
        <v>1</v>
      </c>
      <c r="LB90" s="1">
        <f t="shared" si="709"/>
        <v>1</v>
      </c>
      <c r="LC90" s="1">
        <f t="shared" si="710"/>
        <v>1</v>
      </c>
      <c r="LD90" s="1">
        <f t="shared" si="711"/>
        <v>0</v>
      </c>
      <c r="LE90" s="1">
        <f t="shared" si="712"/>
        <v>1</v>
      </c>
      <c r="LF90" s="1">
        <f t="shared" si="713"/>
        <v>1</v>
      </c>
      <c r="LG90" s="1">
        <f t="shared" si="714"/>
        <v>1</v>
      </c>
      <c r="LH90" s="1">
        <f t="shared" si="715"/>
        <v>1</v>
      </c>
      <c r="LI90" s="1">
        <f t="shared" si="716"/>
        <v>1</v>
      </c>
      <c r="LJ90" s="1">
        <f t="shared" si="717"/>
        <v>1</v>
      </c>
      <c r="LK90" s="1">
        <f t="shared" si="718"/>
        <v>1</v>
      </c>
      <c r="LL90" s="1">
        <f t="shared" si="719"/>
        <v>1</v>
      </c>
      <c r="LM90" s="1">
        <f t="shared" si="720"/>
        <v>1</v>
      </c>
      <c r="LN90" s="61">
        <f t="shared" si="721"/>
        <v>3.280000000000002</v>
      </c>
      <c r="LO90" s="57">
        <f t="shared" si="722"/>
        <v>0</v>
      </c>
      <c r="LP90" s="57">
        <f t="shared" si="723"/>
        <v>11.940917274394979</v>
      </c>
      <c r="LQ90" s="57">
        <f t="shared" si="724"/>
        <v>9.7972977499269405</v>
      </c>
      <c r="LR90" s="57">
        <f t="shared" si="725"/>
        <v>6.6516537641866975</v>
      </c>
      <c r="LS90" s="57">
        <f t="shared" si="726"/>
        <v>3.0599466995929392</v>
      </c>
      <c r="LT90" s="57">
        <f t="shared" si="727"/>
        <v>0</v>
      </c>
      <c r="LU90" s="57">
        <f t="shared" si="728"/>
        <v>0</v>
      </c>
      <c r="LV90" s="57">
        <f t="shared" si="729"/>
        <v>0</v>
      </c>
      <c r="LW90" s="57">
        <f t="shared" si="730"/>
        <v>0</v>
      </c>
      <c r="LX90" s="57">
        <f t="shared" si="731"/>
        <v>0</v>
      </c>
      <c r="LY90" s="57">
        <f t="shared" si="732"/>
        <v>0</v>
      </c>
      <c r="LZ90" s="57">
        <f t="shared" si="733"/>
        <v>2.1411008384834762</v>
      </c>
      <c r="MA90" s="57">
        <f t="shared" si="734"/>
        <v>0</v>
      </c>
      <c r="MB90" s="57">
        <f t="shared" si="735"/>
        <v>0</v>
      </c>
      <c r="MC90" s="57">
        <f t="shared" si="736"/>
        <v>0</v>
      </c>
      <c r="MD90" s="57">
        <f t="shared" si="737"/>
        <v>0</v>
      </c>
      <c r="ME90" s="57">
        <f t="shared" si="738"/>
        <v>0</v>
      </c>
      <c r="MF90" s="57">
        <f t="shared" si="739"/>
        <v>0</v>
      </c>
      <c r="MG90" s="57">
        <f t="shared" si="740"/>
        <v>0</v>
      </c>
      <c r="MH90" s="57">
        <f t="shared" si="741"/>
        <v>0</v>
      </c>
      <c r="MI90" s="57">
        <f t="shared" si="742"/>
        <v>0</v>
      </c>
      <c r="MJ90" s="61">
        <f t="shared" si="743"/>
        <v>3.280000000000002</v>
      </c>
      <c r="MK90" s="57" t="e">
        <f t="shared" si="583"/>
        <v>#N/A</v>
      </c>
      <c r="ML90" s="57" t="e">
        <f t="shared" si="794"/>
        <v>#N/A</v>
      </c>
      <c r="MM90" s="57" t="e">
        <f t="shared" si="795"/>
        <v>#N/A</v>
      </c>
      <c r="MN90" s="57" t="e">
        <f t="shared" si="796"/>
        <v>#N/A</v>
      </c>
      <c r="MO90" s="57" t="e">
        <f t="shared" si="797"/>
        <v>#N/A</v>
      </c>
      <c r="MP90" s="57" t="e">
        <f t="shared" si="798"/>
        <v>#N/A</v>
      </c>
      <c r="MQ90" s="57" t="e">
        <f t="shared" si="799"/>
        <v>#N/A</v>
      </c>
      <c r="MR90" s="57" t="e">
        <f t="shared" si="800"/>
        <v>#N/A</v>
      </c>
      <c r="MS90" s="57" t="e">
        <f t="shared" si="801"/>
        <v>#N/A</v>
      </c>
      <c r="MT90" s="57" t="e">
        <f t="shared" si="802"/>
        <v>#N/A</v>
      </c>
      <c r="MU90" s="57" t="e">
        <f t="shared" si="803"/>
        <v>#N/A</v>
      </c>
      <c r="MV90" s="57" t="e">
        <f t="shared" si="804"/>
        <v>#N/A</v>
      </c>
      <c r="MW90" s="57" t="e">
        <f t="shared" si="805"/>
        <v>#N/A</v>
      </c>
      <c r="MX90" s="57" t="e">
        <f t="shared" si="806"/>
        <v>#N/A</v>
      </c>
      <c r="MY90" s="57" t="e">
        <f t="shared" si="807"/>
        <v>#N/A</v>
      </c>
      <c r="MZ90" s="57" t="e">
        <f t="shared" si="808"/>
        <v>#N/A</v>
      </c>
      <c r="NA90" s="57" t="e">
        <f t="shared" si="809"/>
        <v>#N/A</v>
      </c>
      <c r="NB90" s="57" t="e">
        <f t="shared" si="810"/>
        <v>#N/A</v>
      </c>
      <c r="NC90" s="57" t="e">
        <f t="shared" si="811"/>
        <v>#N/A</v>
      </c>
      <c r="ND90" s="57" t="e">
        <f t="shared" si="812"/>
        <v>#N/A</v>
      </c>
      <c r="NE90" s="57" t="e">
        <f t="shared" si="813"/>
        <v>#N/A</v>
      </c>
      <c r="NF90" s="61">
        <f t="shared" si="744"/>
        <v>3.280000000000002</v>
      </c>
      <c r="NG90" s="256">
        <f>IF(OY89=0,MIN('Drive Train'!$F$35-FQ89*$C$19*'Drive Train'!$F$39,NG89+$C$39)-$C$7,IF(LO89-1&lt;=0,0,IF($C$37=Motors!$C$30,MAX(MAX(NG$8:NG89)*-1,NG89-$C$39),MAX(0,MAX(NG$8:NG89)*-1,NG89-$C$39))))</f>
        <v>0</v>
      </c>
      <c r="NH90" s="256">
        <f>IF(OZ89=0,MIN('Drive Train'!$F$35-FR89*$C$19*'Drive Train'!$F$39,NH89+$C$39)-$C$7,IF(LP89-1&lt;=0,0,IF($C$37=Motors!$C$30,MAX(MAX(NH$8:NH89)*-1,NH89-$C$39),MAX(0,MAX(NH$8:NH89)*-1,NH89-$C$39))))</f>
        <v>0</v>
      </c>
      <c r="NI90" s="256">
        <f>IF(PA89=0,MIN('Drive Train'!$F$35-FS89*$C$19*'Drive Train'!$F$39,NI89+$C$39)-$C$7,IF(LQ89-1&lt;=0,0,IF($C$37=Motors!$C$30,MAX(MAX(NI$8:NI89)*-1,NI89-$C$39),MAX(0,MAX(NI$8:NI89)*-1,NI89-$C$39))))</f>
        <v>0</v>
      </c>
      <c r="NJ90" s="256">
        <f>IF(PB89=0,MIN('Drive Train'!$F$35-FT89*$C$19*'Drive Train'!$F$39,NJ89+$C$39)-$C$7,IF(LR89-1&lt;=0,0,IF($C$37=Motors!$C$30,MAX(MAX(NJ$8:NJ89)*-1,NJ89-$C$39),MAX(0,MAX(NJ$8:NJ89)*-1,NJ89-$C$39))))</f>
        <v>0</v>
      </c>
      <c r="NK90" s="256">
        <f>IF(PC89=0,MIN('Drive Train'!$F$35-FU89*$C$19*'Drive Train'!$F$39,NK89+$C$39)-$C$7,IF(LS89-1&lt;=0,0,IF($C$37=Motors!$C$30,MAX(MAX(NK$8:NK89)*-1,NK89-$C$39),MAX(0,MAX(NK$8:NK89)*-1,NK89-$C$39))))</f>
        <v>0</v>
      </c>
      <c r="NL90" s="256">
        <f>IF(PD89=0,MIN('Drive Train'!$F$35-FV89*$C$19*'Drive Train'!$F$39,NL89+$C$39)-$C$7,IF(LT89-1&lt;=0,0,IF($C$37=Motors!$C$30,MAX(MAX(NL$8:NL89)*-1,NL89-$C$39),MAX(0,MAX(NL$8:NL89)*-1,NL89-$C$39))))</f>
        <v>0</v>
      </c>
      <c r="NM90" s="256">
        <f>IF(PE89=0,MIN('Drive Train'!$F$35-FW89*$C$19*'Drive Train'!$F$39,NM89+$C$39)-$C$7,IF(LU89-1&lt;=0,0,IF($C$37=Motors!$C$30,MAX(MAX(NM$8:NM89)*-1,NM89-$C$39),MAX(0,MAX(NM$8:NM89)*-1,NM89-$C$39))))</f>
        <v>0</v>
      </c>
      <c r="NN90" s="256">
        <f>IF(PF89=0,MIN('Drive Train'!$F$35-FX89*$C$19*'Drive Train'!$F$39,NN89+$C$39)-$C$7,IF(LV89-1&lt;=0,0,IF($C$37=Motors!$C$30,MAX(MAX(NN$8:NN89)*-1,NN89-$C$39),MAX(0,MAX(NN$8:NN89)*-1,NN89-$C$39))))</f>
        <v>0</v>
      </c>
      <c r="NO90" s="256">
        <f>IF(PG89=0,MIN('Drive Train'!$F$35-FY89*$C$19*'Drive Train'!$F$39,NO89+$C$39)-$C$7,IF(LW89-1&lt;=0,0,IF($C$37=Motors!$C$30,MAX(MAX(NO$8:NO89)*-1,NO89-$C$39),MAX(0,MAX(NO$8:NO89)*-1,NO89-$C$39))))</f>
        <v>0</v>
      </c>
      <c r="NP90" s="256">
        <f>IF(PH89=0,MIN('Drive Train'!$F$35-FZ89*$C$19*'Drive Train'!$F$39,NP89+$C$39)-$C$7,IF(LX89-1&lt;=0,0,IF($C$37=Motors!$C$30,MAX(MAX(NP$8:NP89)*-1,NP89-$C$39),MAX(0,MAX(NP$8:NP89)*-1,NP89-$C$39))))</f>
        <v>0</v>
      </c>
      <c r="NQ90" s="256">
        <f>IF(PI89=0,MIN('Drive Train'!$F$35-GA89*$C$19*'Drive Train'!$F$39,NQ89+$C$39)-$C$7,IF(LY89-1&lt;=0,0,IF($C$37=Motors!$C$30,MAX(MAX(NQ$8:NQ89)*-1,NQ89-$C$39),MAX(0,MAX(NQ$8:NQ89)*-1,NQ89-$C$39))))</f>
        <v>0</v>
      </c>
      <c r="NR90" s="256">
        <f>IF(PJ89=0,MIN('Drive Train'!$F$35-GB89*$C$19*'Drive Train'!$F$39,NR89+$C$39)-$C$7,IF(LZ89-1&lt;=0,0,IF($C$37=Motors!$C$30,MAX(MAX(NR$8:NR89)*-1,NR89-$C$39),MAX(0,MAX(NR$8:NR89)*-1,NR89-$C$39))))</f>
        <v>0</v>
      </c>
      <c r="NS90" s="256">
        <f>IF(PK89=0,MIN('Drive Train'!$F$35-GC89*$C$19*'Drive Train'!$F$39,NS89+$C$39)-$C$7,IF(MA89-1&lt;=0,0,IF($C$37=Motors!$C$30,MAX(MAX(NS$8:NS89)*-1,NS89-$C$39),MAX(0,MAX(NS$8:NS89)*-1,NS89-$C$39))))</f>
        <v>0</v>
      </c>
      <c r="NT90" s="256">
        <f>IF(PL89=0,MIN('Drive Train'!$F$35-GD89*$C$19*'Drive Train'!$F$39,NT89+$C$39)-$C$7,IF(MB89-1&lt;=0,0,IF($C$37=Motors!$C$30,MAX(MAX(NT$8:NT89)*-1,NT89-$C$39),MAX(0,MAX(NT$8:NT89)*-1,NT89-$C$39))))</f>
        <v>0</v>
      </c>
      <c r="NU90" s="256">
        <f>IF(PM89=0,MIN('Drive Train'!$F$35-GE89*$C$19*'Drive Train'!$F$39,NU89+$C$39)-$C$7,IF(MC89-1&lt;=0,0,IF($C$37=Motors!$C$30,MAX(MAX(NU$8:NU89)*-1,NU89-$C$39),MAX(0,MAX(NU$8:NU89)*-1,NU89-$C$39))))</f>
        <v>0</v>
      </c>
      <c r="NV90" s="256">
        <f>IF(PN89=0,MIN('Drive Train'!$F$35-GF89*$C$19*'Drive Train'!$F$39,NV89+$C$39)-$C$7,IF(MD89-1&lt;=0,0,IF($C$37=Motors!$C$30,MAX(MAX(NV$8:NV89)*-1,NV89-$C$39),MAX(0,MAX(NV$8:NV89)*-1,NV89-$C$39))))</f>
        <v>0</v>
      </c>
      <c r="NW90" s="256">
        <f>IF(PO89=0,MIN('Drive Train'!$F$35-GG89*$C$19*'Drive Train'!$F$39,NW89+$C$39)-$C$7,IF(ME89-1&lt;=0,0,IF($C$37=Motors!$C$30,MAX(MAX(NW$8:NW89)*-1,NW89-$C$39),MAX(0,MAX(NW$8:NW89)*-1,NW89-$C$39))))</f>
        <v>0</v>
      </c>
      <c r="NX90" s="256">
        <f>IF(PP89=0,MIN('Drive Train'!$F$35-GH89*$C$19*'Drive Train'!$F$39,NX89+$C$39)-$C$7,IF(MF89-1&lt;=0,0,IF($C$37=Motors!$C$30,MAX(MAX(NX$8:NX89)*-1,NX89-$C$39),MAX(0,MAX(NX$8:NX89)*-1,NX89-$C$39))))</f>
        <v>0</v>
      </c>
      <c r="NY90" s="256">
        <f>IF(PQ89=0,MIN('Drive Train'!$F$35-GI89*$C$19*'Drive Train'!$F$39,NY89+$C$39)-$C$7,IF(MG89-1&lt;=0,0,IF($C$37=Motors!$C$30,MAX(MAX(NY$8:NY89)*-1,NY89-$C$39),MAX(0,MAX(NY$8:NY89)*-1,NY89-$C$39))))</f>
        <v>0</v>
      </c>
      <c r="NZ90" s="256">
        <f>IF(PR89=0,MIN('Drive Train'!$F$35-GJ89*$C$19*'Drive Train'!$F$39,NZ89+$C$39)-$C$7,IF(MH89-1&lt;=0,0,IF($C$37=Motors!$C$30,MAX(MAX(NZ$8:NZ89)*-1,NZ89-$C$39),MAX(0,MAX(NZ$8:NZ89)*-1,NZ89-$C$39))))</f>
        <v>0</v>
      </c>
      <c r="OA90" s="256">
        <f>IF(PS89=0,MIN('Drive Train'!$F$35-GK89*$C$19*'Drive Train'!$F$39,OA89+$C$39)-$C$7,IF(MI89-1&lt;=0,0,IF($C$37=Motors!$C$30,MAX(MAX(OA$8:OA89)*-1,OA89-$C$39),MAX(0,MAX(OA$8:OA89)*-1,OA89-$C$39))))</f>
        <v>0</v>
      </c>
      <c r="OB90" s="61">
        <f t="shared" si="745"/>
        <v>3.280000000000002</v>
      </c>
      <c r="OC90" s="256">
        <f>'Drive Train'!$F$35-(FQ90*$C$13)*$C$19*'Drive Train'!$F$39</f>
        <v>12.4</v>
      </c>
      <c r="OD90" s="256">
        <f>'Drive Train'!$F$35-(FR90*$C$13)*$C$19*'Drive Train'!$F$39</f>
        <v>12.23503</v>
      </c>
      <c r="OE90" s="256">
        <f>'Drive Train'!$F$35-(FS90*$C$13)*$C$19*'Drive Train'!$F$39</f>
        <v>12.23503</v>
      </c>
      <c r="OF90" s="256">
        <f>'Drive Train'!$F$35-(FT90*$C$13)*$C$19*'Drive Train'!$F$39</f>
        <v>12.23503</v>
      </c>
      <c r="OG90" s="256">
        <f>'Drive Train'!$F$35-(FU90*$C$13)*$C$19*'Drive Train'!$F$39</f>
        <v>12.23503</v>
      </c>
      <c r="OH90" s="256">
        <f>'Drive Train'!$F$35-(FV90*$C$13)*$C$19*'Drive Train'!$F$39</f>
        <v>12.4</v>
      </c>
      <c r="OI90" s="256">
        <f>'Drive Train'!$F$35-(FW90*$C$13)*$C$19*'Drive Train'!$F$39</f>
        <v>12.4</v>
      </c>
      <c r="OJ90" s="256">
        <f>'Drive Train'!$F$35-(FX90*$C$13)*$C$19*'Drive Train'!$F$39</f>
        <v>12.4</v>
      </c>
      <c r="OK90" s="256">
        <f>'Drive Train'!$F$35-(FY90*$C$13)*$C$19*'Drive Train'!$F$39</f>
        <v>12.4</v>
      </c>
      <c r="OL90" s="256">
        <f>'Drive Train'!$F$35-(FZ90*$C$13)*$C$19*'Drive Train'!$F$39</f>
        <v>12.4</v>
      </c>
      <c r="OM90" s="256">
        <f>'Drive Train'!$F$35-(GA90*$C$13)*$C$19*'Drive Train'!$F$39</f>
        <v>12.4</v>
      </c>
      <c r="ON90" s="256">
        <f>'Drive Train'!$F$35-(GB90*$C$13)*$C$19*'Drive Train'!$F$39</f>
        <v>12.23503</v>
      </c>
      <c r="OO90" s="256">
        <f>'Drive Train'!$F$35-(GC90*$C$13)*$C$19*'Drive Train'!$F$39</f>
        <v>12.4</v>
      </c>
      <c r="OP90" s="256">
        <f>'Drive Train'!$F$35-(GD90*$C$13)*$C$19*'Drive Train'!$F$39</f>
        <v>12.4</v>
      </c>
      <c r="OQ90" s="256">
        <f>'Drive Train'!$F$35-(GE90*$C$13)*$C$19*'Drive Train'!$F$39</f>
        <v>12.4</v>
      </c>
      <c r="OR90" s="256">
        <f>'Drive Train'!$F$35-(GF90*$C$13)*$C$19*'Drive Train'!$F$39</f>
        <v>12.4</v>
      </c>
      <c r="OS90" s="256">
        <f>'Drive Train'!$F$35-(GG90*$C$13)*$C$19*'Drive Train'!$F$39</f>
        <v>12.4</v>
      </c>
      <c r="OT90" s="256">
        <f>'Drive Train'!$F$35-(GH90*$C$13)*$C$19*'Drive Train'!$F$39</f>
        <v>12.4</v>
      </c>
      <c r="OU90" s="256">
        <f>'Drive Train'!$F$35-(GI90*$C$13)*$C$19*'Drive Train'!$F$39</f>
        <v>12.4</v>
      </c>
      <c r="OV90" s="256">
        <f>'Drive Train'!$F$35-(GJ90*$C$13)*$C$19*'Drive Train'!$F$39</f>
        <v>12.4</v>
      </c>
      <c r="OW90" s="256">
        <f>'Drive Train'!$F$35-(GK90*$C$13)*$C$19*'Drive Train'!$F$39</f>
        <v>12.4</v>
      </c>
      <c r="OX90" s="61">
        <f t="shared" si="746"/>
        <v>3.280000000000002</v>
      </c>
      <c r="OY90" s="1">
        <f>IF(PU90&gt;='Drive Train'!$F$29,1,0)</f>
        <v>1</v>
      </c>
      <c r="OZ90" s="1">
        <f>IF(PV90&gt;='Drive Train'!$F$29,1,0)</f>
        <v>1</v>
      </c>
      <c r="PA90" s="1">
        <f>IF(PW90&gt;='Drive Train'!$F$29,1,0)</f>
        <v>1</v>
      </c>
      <c r="PB90" s="1">
        <f>IF(PX90&gt;='Drive Train'!$F$29,1,0)</f>
        <v>1</v>
      </c>
      <c r="PC90" s="1">
        <f>IF(PY90&gt;='Drive Train'!$F$29,1,0)</f>
        <v>1</v>
      </c>
      <c r="PD90" s="1">
        <f>IF(PZ90&gt;='Drive Train'!$F$29,1,0)</f>
        <v>1</v>
      </c>
      <c r="PE90" s="1">
        <f>IF(QA90&gt;='Drive Train'!$F$29,1,0)</f>
        <v>1</v>
      </c>
      <c r="PF90" s="1">
        <f>IF(QB90&gt;='Drive Train'!$F$29,1,0)</f>
        <v>1</v>
      </c>
      <c r="PG90" s="1">
        <f>IF(QC90&gt;='Drive Train'!$F$29,1,0)</f>
        <v>1</v>
      </c>
      <c r="PH90" s="1">
        <f>IF(QD90&gt;='Drive Train'!$F$29,1,0)</f>
        <v>1</v>
      </c>
      <c r="PI90" s="1">
        <f>IF(QE90&gt;='Drive Train'!$F$29,1,0)</f>
        <v>1</v>
      </c>
      <c r="PJ90" s="1">
        <f>IF(QF90&gt;='Drive Train'!$F$29,1,0)</f>
        <v>1</v>
      </c>
      <c r="PK90" s="1">
        <f>IF(QG90&gt;='Drive Train'!$F$29,1,0)</f>
        <v>1</v>
      </c>
      <c r="PL90" s="1">
        <f>IF(QH90&gt;='Drive Train'!$F$29,1,0)</f>
        <v>1</v>
      </c>
      <c r="PM90" s="1">
        <f>IF(QI90&gt;='Drive Train'!$F$29,1,0)</f>
        <v>1</v>
      </c>
      <c r="PN90" s="1">
        <f>IF(QJ90&gt;='Drive Train'!$F$29,1,0)</f>
        <v>1</v>
      </c>
      <c r="PO90" s="1">
        <f>IF(QK90&gt;='Drive Train'!$F$29,1,0)</f>
        <v>1</v>
      </c>
      <c r="PP90" s="1">
        <f>IF(QL90&gt;='Drive Train'!$F$29,1,0)</f>
        <v>1</v>
      </c>
      <c r="PQ90" s="1">
        <f>IF(QM90&gt;='Drive Train'!$F$29,1,0)</f>
        <v>1</v>
      </c>
      <c r="PR90" s="1">
        <f>IF(QN90&gt;='Drive Train'!$F$29,1,0)</f>
        <v>1</v>
      </c>
      <c r="PS90" s="1">
        <f>IF(QO90&gt;='Drive Train'!$F$29,1,0)</f>
        <v>1</v>
      </c>
      <c r="PT90" s="253">
        <f t="shared" si="747"/>
        <v>3.280000000000002</v>
      </c>
      <c r="PU90" s="57">
        <f t="shared" si="748"/>
        <v>21.503653617944718</v>
      </c>
      <c r="PV90" s="57">
        <f t="shared" si="749"/>
        <v>34.129639805154611</v>
      </c>
      <c r="PW90" s="57">
        <f t="shared" si="750"/>
        <v>36.756331481587779</v>
      </c>
      <c r="PX90" s="57">
        <f t="shared" si="751"/>
        <v>35.679559102904314</v>
      </c>
      <c r="PY90" s="57">
        <f t="shared" si="752"/>
        <v>32.051767488706659</v>
      </c>
      <c r="PZ90" s="57">
        <f t="shared" si="753"/>
        <v>27.08124871304469</v>
      </c>
      <c r="QA90" s="57">
        <f t="shared" si="754"/>
        <v>23.766792718489118</v>
      </c>
      <c r="QB90" s="57">
        <f t="shared" si="755"/>
        <v>21.24285190115814</v>
      </c>
      <c r="QC90" s="57">
        <f t="shared" si="756"/>
        <v>19.808555857554829</v>
      </c>
      <c r="QD90" s="57">
        <f t="shared" si="757"/>
        <v>18.746947025028113</v>
      </c>
      <c r="QE90" s="57">
        <f t="shared" si="758"/>
        <v>17.929325619771099</v>
      </c>
      <c r="QF90" s="57">
        <f t="shared" si="759"/>
        <v>23.380447746721508</v>
      </c>
      <c r="QG90" s="57">
        <f t="shared" si="760"/>
        <v>22.453509164402295</v>
      </c>
      <c r="QH90" s="57">
        <f t="shared" si="761"/>
        <v>21.849684815549576</v>
      </c>
      <c r="QI90" s="57">
        <f t="shared" si="762"/>
        <v>21.682599047130982</v>
      </c>
      <c r="QJ90" s="57">
        <f t="shared" si="763"/>
        <v>21.357110719625187</v>
      </c>
      <c r="QK90" s="57">
        <f t="shared" si="764"/>
        <v>21.797681488191348</v>
      </c>
      <c r="QL90" s="57">
        <f t="shared" si="765"/>
        <v>21.60815940220062</v>
      </c>
      <c r="QM90" s="57">
        <f t="shared" si="766"/>
        <v>21.794853544062796</v>
      </c>
      <c r="QN90" s="57">
        <f t="shared" si="767"/>
        <v>21.444570787492751</v>
      </c>
      <c r="QO90" s="57">
        <f t="shared" si="768"/>
        <v>21.450297293645665</v>
      </c>
      <c r="QP90" s="61">
        <f t="shared" si="769"/>
        <v>3.280000000000002</v>
      </c>
      <c r="QQ90" s="57">
        <f t="shared" si="584"/>
        <v>0</v>
      </c>
      <c r="QR90" s="57">
        <f t="shared" si="585"/>
        <v>3.4695548865589357E-2</v>
      </c>
      <c r="QS90" s="57">
        <f t="shared" si="586"/>
        <v>3.4695548865589357E-2</v>
      </c>
      <c r="QT90" s="57">
        <f t="shared" si="587"/>
        <v>3.4695548865589357E-2</v>
      </c>
      <c r="QU90" s="57">
        <f t="shared" si="588"/>
        <v>3.4695548865589357E-2</v>
      </c>
      <c r="QV90" s="57">
        <f t="shared" si="589"/>
        <v>0</v>
      </c>
      <c r="QW90" s="57">
        <f t="shared" si="590"/>
        <v>0</v>
      </c>
      <c r="QX90" s="57">
        <f t="shared" si="591"/>
        <v>0</v>
      </c>
      <c r="QY90" s="57">
        <f t="shared" si="592"/>
        <v>0</v>
      </c>
      <c r="QZ90" s="57">
        <f t="shared" si="593"/>
        <v>0</v>
      </c>
      <c r="RA90" s="57">
        <f t="shared" si="594"/>
        <v>0</v>
      </c>
      <c r="RB90" s="57">
        <f t="shared" si="595"/>
        <v>3.4695548865589357E-2</v>
      </c>
      <c r="RC90" s="57">
        <f t="shared" si="596"/>
        <v>0</v>
      </c>
      <c r="RD90" s="57">
        <f t="shared" si="597"/>
        <v>0</v>
      </c>
      <c r="RE90" s="57">
        <f t="shared" si="598"/>
        <v>0</v>
      </c>
      <c r="RF90" s="57">
        <f t="shared" si="599"/>
        <v>0</v>
      </c>
      <c r="RG90" s="57">
        <f t="shared" si="600"/>
        <v>0</v>
      </c>
      <c r="RH90" s="57">
        <f t="shared" si="601"/>
        <v>0</v>
      </c>
      <c r="RI90" s="57">
        <f t="shared" si="602"/>
        <v>0</v>
      </c>
      <c r="RJ90" s="57">
        <f t="shared" si="603"/>
        <v>0</v>
      </c>
      <c r="RK90" s="57">
        <f t="shared" si="604"/>
        <v>0</v>
      </c>
      <c r="RL90" s="61">
        <f t="shared" si="770"/>
        <v>3.280000000000002</v>
      </c>
      <c r="RM90" s="2">
        <f>IF(AND(LO90&gt;=LO$6*'Drive Train'!$AA$52,LO90&lt;=LO$6*'Drive Train'!$AA$53,KS90=0,JW90=0,EU90&gt;0),$C$17,0)</f>
        <v>0</v>
      </c>
      <c r="RN90" s="2">
        <f>IF(AND(LP90&gt;=LP$6*'Drive Train'!$AA$52,LP90&lt;=LP$6*'Drive Train'!$AA$53,KT90=0,JX90=0,EV90&gt;0),$C$17,0)</f>
        <v>0</v>
      </c>
      <c r="RO90" s="2">
        <f>IF(AND(LQ90&gt;=LQ$6*'Drive Train'!$AA$52,LQ90&lt;=LQ$6*'Drive Train'!$AA$53,KU90=0,JY90=0,EW90&gt;0),$C$17,0)</f>
        <v>0</v>
      </c>
      <c r="RP90" s="2">
        <f>IF(AND(LR90&gt;=LR$6*'Drive Train'!$AA$52,LR90&lt;=LR$6*'Drive Train'!$AA$53,KV90=0,JZ90=0,EX90&gt;0),$C$17,0)</f>
        <v>0</v>
      </c>
      <c r="RQ90" s="2">
        <f>IF(AND(LS90&gt;=LS$6*'Drive Train'!$AA$52,LS90&lt;=LS$6*'Drive Train'!$AA$53,KW90=0,KA90=0,EY90&gt;0),$C$17,0)</f>
        <v>0</v>
      </c>
      <c r="RR90" s="2">
        <f>IF(AND(LT90&gt;=LT$6*'Drive Train'!$AA$52,LT90&lt;=LT$6*'Drive Train'!$AA$53,KX90=0,KB90=0,EZ90&gt;0),$C$17,0)</f>
        <v>0</v>
      </c>
      <c r="RS90" s="2">
        <f>IF(AND(LU90&gt;=LU$6*'Drive Train'!$AA$52,LU90&lt;=LU$6*'Drive Train'!$AA$53,KY90=0,KC90=0,FA90&gt;0),$C$17,0)</f>
        <v>0</v>
      </c>
      <c r="RT90" s="2">
        <f>IF(AND(LV90&gt;=LV$6*'Drive Train'!$AA$52,LV90&lt;=LV$6*'Drive Train'!$AA$53,KZ90=0,KD90=0,FB90&gt;0),$C$17,0)</f>
        <v>0</v>
      </c>
      <c r="RU90" s="2">
        <f>IF(AND(LW90&gt;=LW$6*'Drive Train'!$AA$52,LW90&lt;=LW$6*'Drive Train'!$AA$53,LA90=0,KE90=0,FC90&gt;0),$C$17,0)</f>
        <v>0</v>
      </c>
      <c r="RV90" s="2">
        <f>IF(AND(LX90&gt;=LX$6*'Drive Train'!$AA$52,LX90&lt;=LX$6*'Drive Train'!$AA$53,LB90=0,KF90=0,FD90&gt;0),$C$17,0)</f>
        <v>0</v>
      </c>
      <c r="RW90" s="2">
        <f>IF(AND(LY90&gt;=LY$6*'Drive Train'!$AA$52,LY90&lt;=LY$6*'Drive Train'!$AA$53,LC90=0,KG90=0,FE90&gt;0),$C$17,0)</f>
        <v>0</v>
      </c>
      <c r="RX90" s="2">
        <f>IF(AND(LZ90&gt;=LZ$6*'Drive Train'!$AA$52,LZ90&lt;=LZ$6*'Drive Train'!$AA$53,LD90=0,KH90=0,FF90&gt;0),$C$17,0)</f>
        <v>0</v>
      </c>
      <c r="RY90" s="2">
        <f>IF(AND(MA90&gt;=MA$6*'Drive Train'!$AA$52,MA90&lt;=MA$6*'Drive Train'!$AA$53,LE90=0,KI90=0,FG90&gt;0),$C$17,0)</f>
        <v>0</v>
      </c>
      <c r="RZ90" s="2">
        <f>IF(AND(MB90&gt;=MB$6*'Drive Train'!$AA$52,MB90&lt;=MB$6*'Drive Train'!$AA$53,LF90=0,KJ90=0,FH90&gt;0),$C$17,0)</f>
        <v>0</v>
      </c>
      <c r="SA90" s="2">
        <f>IF(AND(MC90&gt;=MC$6*'Drive Train'!$AA$52,MC90&lt;=MC$6*'Drive Train'!$AA$53,LG90=0,KK90=0,FI90&gt;0),$C$17,0)</f>
        <v>0</v>
      </c>
      <c r="SB90" s="2">
        <f>IF(AND(MD90&gt;=MD$6*'Drive Train'!$AA$52,MD90&lt;=MD$6*'Drive Train'!$AA$53,LH90=0,KL90=0,FJ90&gt;0),$C$17,0)</f>
        <v>0</v>
      </c>
      <c r="SC90" s="2">
        <f>IF(AND(ME90&gt;=ME$6*'Drive Train'!$AA$52,ME90&lt;=ME$6*'Drive Train'!$AA$53,LI90=0,KM90=0,FK90&gt;0),$C$17,0)</f>
        <v>0</v>
      </c>
      <c r="SD90" s="2">
        <f>IF(AND(MF90&gt;=MF$6*'Drive Train'!$AA$52,MF90&lt;=MF$6*'Drive Train'!$AA$53,LJ90=0,KN90=0,FL90&gt;0),$C$17,0)</f>
        <v>0</v>
      </c>
      <c r="SE90" s="2">
        <f>IF(AND(MG90&gt;=MG$6*'Drive Train'!$AA$52,MG90&lt;=MG$6*'Drive Train'!$AA$53,LK90=0,KO90=0,FM90&gt;0),$C$17,0)</f>
        <v>0</v>
      </c>
      <c r="SF90" s="2">
        <f>IF(AND(MH90&gt;=MH$6*'Drive Train'!$AA$52,MH90&lt;=MH$6*'Drive Train'!$AA$53,LL90=0,KP90=0,FN90&gt;0),$C$17,0)</f>
        <v>0</v>
      </c>
      <c r="SG90" s="2">
        <f>IF(AND(MI90&gt;=MI$6*'Drive Train'!$AA$52,MI90&lt;=MI$6*'Drive Train'!$AA$53,LM90=0,KQ90=0,FO90&gt;0),$C$17,0)</f>
        <v>0</v>
      </c>
      <c r="SH90" s="61">
        <f t="shared" si="771"/>
        <v>3.280000000000002</v>
      </c>
      <c r="SI90" s="2">
        <f>IF(AND(EU90&lt;0,KS90=0,LO90&gt;=LO$6*'Drive Train'!$AA$52,LO90&lt;=LO$6*'Drive Train'!$AA$53,OY90=1,JW90=0),$C$17,0)</f>
        <v>0</v>
      </c>
      <c r="SJ90" s="2">
        <f>IF(AND(EV90&lt;0,KT90=0,LP90&gt;=LP$6*'Drive Train'!$AA$52,LP90&lt;=LP$6*'Drive Train'!$AA$53,OZ90=1,JX90=0),$C$17,0)</f>
        <v>0.04</v>
      </c>
      <c r="SK90" s="2">
        <f>IF(AND(EW90&lt;0,KU90=0,LQ90&gt;=LQ$6*'Drive Train'!$AA$52,LQ90&lt;=LQ$6*'Drive Train'!$AA$53,PA90=1,JY90=0),$C$17,0)</f>
        <v>0.04</v>
      </c>
      <c r="SL90" s="2">
        <f>IF(AND(EX90&lt;0,KV90=0,LR90&gt;=LR$6*'Drive Train'!$AA$52,LR90&lt;=LR$6*'Drive Train'!$AA$53,PB90=1,JZ90=0),$C$17,0)</f>
        <v>0</v>
      </c>
      <c r="SM90" s="2">
        <f>IF(AND(EY90&lt;0,KW90=0,LS90&gt;=LS$6*'Drive Train'!$AA$52,LS90&lt;=LS$6*'Drive Train'!$AA$53,PC90=1,KA90=0),$C$17,0)</f>
        <v>0</v>
      </c>
      <c r="SN90" s="2">
        <f>IF(AND(EZ90&lt;0,KX90=0,LT90&gt;=LT$6*'Drive Train'!$AA$52,LT90&lt;=LT$6*'Drive Train'!$AA$53,PD90=1,KB90=0),$C$17,0)</f>
        <v>0</v>
      </c>
      <c r="SO90" s="2">
        <f>IF(AND(FA90&lt;0,KY90=0,LU90&gt;=LU$6*'Drive Train'!$AA$52,LU90&lt;=LU$6*'Drive Train'!$AA$53,PE90=1,KC90=0),$C$17,0)</f>
        <v>0</v>
      </c>
      <c r="SP90" s="2">
        <f>IF(AND(FB90&lt;0,KZ90=0,LV90&gt;=LV$6*'Drive Train'!$AA$52,LV90&lt;=LV$6*'Drive Train'!$AA$53,PF90=1,KD90=0),$C$17,0)</f>
        <v>0</v>
      </c>
      <c r="SQ90" s="2">
        <f>IF(AND(FC90&lt;0,LA90=0,LW90&gt;=LW$6*'Drive Train'!$AA$52,LW90&lt;=LW$6*'Drive Train'!$AA$53,PG90=1,KE90=0),$C$17,0)</f>
        <v>0</v>
      </c>
      <c r="SR90" s="2">
        <f>IF(AND(FD90&lt;0,LB90=0,LX90&gt;=LX$6*'Drive Train'!$AA$52,LX90&lt;=LX$6*'Drive Train'!$AA$53,PH90=1,KF90=0),$C$17,0)</f>
        <v>0</v>
      </c>
      <c r="SS90" s="2">
        <f>IF(AND(FE90&lt;0,LC90=0,LY90&gt;=LY$6*'Drive Train'!$AA$52,LY90&lt;=LY$6*'Drive Train'!$AA$53,PI90=1,KG90=0),$C$17,0)</f>
        <v>0</v>
      </c>
      <c r="ST90" s="2">
        <f>IF(AND(FF90&lt;0,LD90=0,LZ90&gt;=LZ$6*'Drive Train'!$AA$52,LZ90&lt;=LZ$6*'Drive Train'!$AA$53,PJ90=1,KH90=0),$C$17,0)</f>
        <v>0</v>
      </c>
      <c r="SU90" s="2">
        <f>IF(AND(FG90&lt;0,LE90=0,MA90&gt;=MA$6*'Drive Train'!$AA$52,MA90&lt;=MA$6*'Drive Train'!$AA$53,PK90=1,KI90=0),$C$17,0)</f>
        <v>0</v>
      </c>
      <c r="SV90" s="2">
        <f>IF(AND(FH90&lt;0,LF90=0,MB90&gt;=MB$6*'Drive Train'!$AA$52,MB90&lt;=MB$6*'Drive Train'!$AA$53,PL90=1,KJ90=0),$C$17,0)</f>
        <v>0</v>
      </c>
      <c r="SW90" s="2">
        <f>IF(AND(FI90&lt;0,LG90=0,MC90&gt;=MC$6*'Drive Train'!$AA$52,MC90&lt;=MC$6*'Drive Train'!$AA$53,PM90=1,KK90=0),$C$17,0)</f>
        <v>0</v>
      </c>
      <c r="SX90" s="2">
        <f>IF(AND(FJ90&lt;0,LH90=0,MD90&gt;=MD$6*'Drive Train'!$AA$52,MD90&lt;=MD$6*'Drive Train'!$AA$53,PN90=1,KL90=0),$C$17,0)</f>
        <v>0</v>
      </c>
      <c r="SY90" s="2">
        <f>IF(AND(FK90&lt;0,LI90=0,ME90&gt;=ME$6*'Drive Train'!$AA$52,ME90&lt;=ME$6*'Drive Train'!$AA$53,PO90=1,KM90=0),$C$17,0)</f>
        <v>0</v>
      </c>
      <c r="SZ90" s="2">
        <f>IF(AND(FL90&lt;0,LJ90=0,MF90&gt;=MF$6*'Drive Train'!$AA$52,MF90&lt;=MF$6*'Drive Train'!$AA$53,PP90=1,KN90=0),$C$17,0)</f>
        <v>0</v>
      </c>
      <c r="TA90" s="2">
        <f>IF(AND(FM90&lt;0,LK90=0,MG90&gt;=MG$6*'Drive Train'!$AA$52,MG90&lt;=MG$6*'Drive Train'!$AA$53,PQ90=1,KO90=0),$C$17,0)</f>
        <v>0</v>
      </c>
      <c r="TB90" s="2">
        <f>IF(AND(FN90&lt;0,LL90=0,MH90&gt;=MH$6*'Drive Train'!$AA$52,MH90&lt;=MH$6*'Drive Train'!$AA$53,PR90=1,KP90=0),$C$17,0)</f>
        <v>0</v>
      </c>
      <c r="TC90" s="2">
        <f>IF(AND(FO90&lt;0,LM90=0,MI90&gt;=MI$6*'Drive Train'!$AA$52,MI90&lt;=MI$6*'Drive Train'!$AA$53,PS90=1,KQ90=0),$C$17,0)</f>
        <v>0</v>
      </c>
      <c r="TD90" s="144">
        <f t="shared" si="772"/>
        <v>3.280000000000002</v>
      </c>
    </row>
    <row r="91" spans="2:524" x14ac:dyDescent="0.2">
      <c r="B91" s="73"/>
      <c r="C91" s="3" t="s">
        <v>326</v>
      </c>
      <c r="E91" s="17">
        <f>E47</f>
        <v>0.92000000000000026</v>
      </c>
      <c r="F91" s="17" t="e">
        <f>RX6*VLOOKUP('Drive Train'!$AK$6,$E$98:$F$99,2,FALSE)</f>
        <v>#N/A</v>
      </c>
      <c r="G91" s="17" t="e">
        <f>RY6*VLOOKUP('Drive Train'!$AK$6,$E$98:$F$99,2,FALSE)</f>
        <v>#N/A</v>
      </c>
      <c r="H91" s="17" t="e">
        <f>RZ6*VLOOKUP('Drive Train'!$AK$6,$E$98:$F$99,2,FALSE)</f>
        <v>#N/A</v>
      </c>
      <c r="I91" s="17" t="e">
        <f>SA6*VLOOKUP('Drive Train'!$AK$6,$E$98:$F$99,2,FALSE)</f>
        <v>#N/A</v>
      </c>
      <c r="J91" s="17" t="e">
        <f>SB6*VLOOKUP('Drive Train'!$AK$6,$E$98:$F$99,2,FALSE)</f>
        <v>#N/A</v>
      </c>
      <c r="K91" s="17" t="e">
        <f>SC6*VLOOKUP('Drive Train'!$AK$6,$E$98:$F$99,2,FALSE)</f>
        <v>#N/A</v>
      </c>
      <c r="L91" s="17" t="e">
        <f>SD6*VLOOKUP('Drive Train'!$AK$6,$E$98:$F$99,2,FALSE)</f>
        <v>#N/A</v>
      </c>
      <c r="M91" s="17" t="e">
        <f>SE6*VLOOKUP('Drive Train'!$AK$6,$E$98:$F$99,2,FALSE)</f>
        <v>#N/A</v>
      </c>
      <c r="N91" s="17" t="e">
        <f>SF6*VLOOKUP('Drive Train'!$AK$6,$E$98:$F$99,2,FALSE)</f>
        <v>#N/A</v>
      </c>
      <c r="O91" s="17" t="e">
        <f>SG6*VLOOKUP('Drive Train'!$AK$6,$E$98:$F$99,2,FALSE)</f>
        <v>#N/A</v>
      </c>
      <c r="R91" s="63">
        <f t="shared" si="605"/>
        <v>3.3200000000000021</v>
      </c>
      <c r="S91" s="2">
        <f>NG91/'Drive Train'!$F$35</f>
        <v>0</v>
      </c>
      <c r="T91" s="2">
        <f>NH91/'Drive Train'!$F$35</f>
        <v>0</v>
      </c>
      <c r="U91" s="2">
        <f>NI91/'Drive Train'!$F$35</f>
        <v>0</v>
      </c>
      <c r="V91" s="2">
        <f>NJ91/'Drive Train'!$F$35</f>
        <v>0</v>
      </c>
      <c r="W91" s="2">
        <f>NK91/'Drive Train'!$F$35</f>
        <v>0</v>
      </c>
      <c r="X91" s="2">
        <f>NL91/'Drive Train'!$F$35</f>
        <v>0</v>
      </c>
      <c r="Y91" s="2">
        <f>NM91/'Drive Train'!$F$35</f>
        <v>0</v>
      </c>
      <c r="Z91" s="2">
        <f>NN91/'Drive Train'!$F$35</f>
        <v>0</v>
      </c>
      <c r="AA91" s="2">
        <f>NO91/'Drive Train'!$F$35</f>
        <v>0</v>
      </c>
      <c r="AB91" s="2">
        <f>NP91/'Drive Train'!$F$35</f>
        <v>0</v>
      </c>
      <c r="AC91" s="2">
        <f>NQ91/'Drive Train'!$F$35</f>
        <v>0</v>
      </c>
      <c r="AD91" s="2">
        <f>NR91/'Drive Train'!$F$35</f>
        <v>0</v>
      </c>
      <c r="AE91" s="2">
        <f>NS91/'Drive Train'!$F$35</f>
        <v>0</v>
      </c>
      <c r="AF91" s="2">
        <f>NT91/'Drive Train'!$F$35</f>
        <v>0</v>
      </c>
      <c r="AG91" s="2">
        <f>NU91/'Drive Train'!$F$35</f>
        <v>0</v>
      </c>
      <c r="AH91" s="2">
        <f>NV91/'Drive Train'!$F$35</f>
        <v>0</v>
      </c>
      <c r="AI91" s="2">
        <f>NW91/'Drive Train'!$F$35</f>
        <v>0</v>
      </c>
      <c r="AJ91" s="2">
        <f>NX91/'Drive Train'!$F$35</f>
        <v>0</v>
      </c>
      <c r="AK91" s="2">
        <f>NY91/'Drive Train'!$F$35</f>
        <v>0</v>
      </c>
      <c r="AL91" s="2">
        <f>NZ91/'Drive Train'!$F$35</f>
        <v>0</v>
      </c>
      <c r="AM91" s="2">
        <f>OA91/'Drive Train'!$F$35</f>
        <v>0</v>
      </c>
      <c r="AN91" s="61">
        <f t="shared" si="606"/>
        <v>3.3200000000000021</v>
      </c>
      <c r="AO91" s="46">
        <f>LO91*12*60/(PI() * 'Drive Train'!$F$15)/S$6*ABS(S91)</f>
        <v>0</v>
      </c>
      <c r="AP91" s="46">
        <f>LP91*12*60/(PI() * 'Drive Train'!$F$15)/T$6*ABS(T91)</f>
        <v>0</v>
      </c>
      <c r="AQ91" s="46">
        <f>LQ91*12*60/(PI() * 'Drive Train'!$F$15)/U$6*ABS(U91)</f>
        <v>0</v>
      </c>
      <c r="AR91" s="46">
        <f>LR91*12*60/(PI() * 'Drive Train'!$F$15)/V$6*ABS(V91)</f>
        <v>0</v>
      </c>
      <c r="AS91" s="46">
        <f>LS91*12*60/(PI() * 'Drive Train'!$F$15)/W$6*ABS(W91)</f>
        <v>0</v>
      </c>
      <c r="AT91" s="46">
        <f>LT91*12*60/(PI() * 'Drive Train'!$F$15)/X$6*ABS(X91)</f>
        <v>0</v>
      </c>
      <c r="AU91" s="46">
        <f>LU91*12*60/(PI() * 'Drive Train'!$F$15)/Y$6*ABS(Y91)</f>
        <v>0</v>
      </c>
      <c r="AV91" s="46">
        <f>LV91*12*60/(PI() * 'Drive Train'!$F$15)/Z$6*ABS(Z91)</f>
        <v>0</v>
      </c>
      <c r="AW91" s="46">
        <f>LW91*12*60/(PI() * 'Drive Train'!$F$15)/AA$6*ABS(AA91)</f>
        <v>0</v>
      </c>
      <c r="AX91" s="46">
        <f>LX91*12*60/(PI() * 'Drive Train'!$F$15)/AB$6*ABS(AB91)</f>
        <v>0</v>
      </c>
      <c r="AY91" s="46">
        <f>LY91*12*60/(PI() * 'Drive Train'!$F$15)/AC$6*ABS(AC91)</f>
        <v>0</v>
      </c>
      <c r="AZ91" s="46">
        <f>LZ91*12*60/(PI() * 'Drive Train'!$F$15)/AD$6*ABS(AD91)</f>
        <v>0</v>
      </c>
      <c r="BA91" s="46">
        <f>MA91*12*60/(PI() * 'Drive Train'!$F$15)/AE$6*ABS(AE91)</f>
        <v>0</v>
      </c>
      <c r="BB91" s="46">
        <f>MB91*12*60/(PI() * 'Drive Train'!$F$15)/AF$6*ABS(AF91)</f>
        <v>0</v>
      </c>
      <c r="BC91" s="46">
        <f>MC91*12*60/(PI() * 'Drive Train'!$F$15)/AG$6*ABS(AG91)</f>
        <v>0</v>
      </c>
      <c r="BD91" s="46">
        <f>MD91*12*60/(PI() * 'Drive Train'!$F$15)/AH$6*ABS(AH91)</f>
        <v>0</v>
      </c>
      <c r="BE91" s="46">
        <f>ME91*12*60/(PI() * 'Drive Train'!$F$15)/AI$6*ABS(AI91)</f>
        <v>0</v>
      </c>
      <c r="BF91" s="46">
        <f>MF91*12*60/(PI() * 'Drive Train'!$F$15)/AJ$6*ABS(AJ91)</f>
        <v>0</v>
      </c>
      <c r="BG91" s="46">
        <f>MG91*12*60/(PI() * 'Drive Train'!$F$15)/AK$6*ABS(AK91)</f>
        <v>0</v>
      </c>
      <c r="BH91" s="46">
        <f>MH91*12*60/(PI() * 'Drive Train'!$F$15)/AL$6*ABS(AL91)</f>
        <v>0</v>
      </c>
      <c r="BI91" s="46">
        <f>MI91*12*60/(PI() * 'Drive Train'!$F$15)/AM$6*ABS(AM91)</f>
        <v>0</v>
      </c>
      <c r="BJ91" s="61">
        <f t="shared" si="538"/>
        <v>3.3200000000000021</v>
      </c>
      <c r="BK91" s="2">
        <f>IF(OR(KS90=1,AND($C$37=Motors!$C$32,OY90=1)),0,IF(NG91=0,-(CG90+$C$15)/($C$14-$C$15)*$C$12,($C$11*S91-AO91)/($C$11*S91)*$C$12*S91))</f>
        <v>0</v>
      </c>
      <c r="BL91" s="2">
        <f>IF(OR(KT90=1,AND($C$37=Motors!$C$32,OZ90=1)),0,IF(NH91=0,-(CH90+$C$15)/($C$14-$C$15)*$C$12,($C$11*T91-AP91)/($C$11*T91)*$C$12*T91))</f>
        <v>0</v>
      </c>
      <c r="BM91" s="2">
        <f>IF(OR(KU90=1,AND($C$37=Motors!$C$32,PA90=1)),0,IF(NI91=0,-(CI90+$C$15)/($C$14-$C$15)*$C$12,($C$11*U91-AQ91)/($C$11*U91)*$C$12*U91))</f>
        <v>0</v>
      </c>
      <c r="BN91" s="2">
        <f>IF(OR(KV90=1,AND($C$37=Motors!$C$32,PB90=1)),0,IF(NJ91=0,-(CJ90+$C$15)/($C$14-$C$15)*$C$12,($C$11*V91-AR91)/($C$11*V91)*$C$12*V91))</f>
        <v>0</v>
      </c>
      <c r="BO91" s="2">
        <f>IF(OR(KW90=1,AND($C$37=Motors!$C$32,PC90=1)),0,IF(NK91=0,-(CK90+$C$15)/($C$14-$C$15)*$C$12,($C$11*W91-AS91)/($C$11*W91)*$C$12*W91))</f>
        <v>0</v>
      </c>
      <c r="BP91" s="2">
        <f>IF(OR(KX90=1,AND($C$37=Motors!$C$32,PD90=1)),0,IF(NL91=0,-(CL90+$C$15)/($C$14-$C$15)*$C$12,($C$11*X91-AT91)/($C$11*X91)*$C$12*X91))</f>
        <v>0</v>
      </c>
      <c r="BQ91" s="2">
        <f>IF(OR(KY90=1,AND($C$37=Motors!$C$32,PE90=1)),0,IF(NM91=0,-(CM90+$C$15)/($C$14-$C$15)*$C$12,($C$11*Y91-AU91)/($C$11*Y91)*$C$12*Y91))</f>
        <v>0</v>
      </c>
      <c r="BR91" s="2">
        <f>IF(OR(KZ90=1,AND($C$37=Motors!$C$32,PF90=1)),0,IF(NN91=0,-(CN90+$C$15)/($C$14-$C$15)*$C$12,($C$11*Z91-AV91)/($C$11*Z91)*$C$12*Z91))</f>
        <v>0</v>
      </c>
      <c r="BS91" s="2">
        <f>IF(OR(LA90=1,AND($C$37=Motors!$C$32,PG90=1)),0,IF(NO91=0,-(CO90+$C$15)/($C$14-$C$15)*$C$12,($C$11*AA91-AW91)/($C$11*AA91)*$C$12*AA91))</f>
        <v>0</v>
      </c>
      <c r="BT91" s="2">
        <f>IF(OR(LB90=1,AND($C$37=Motors!$C$32,PH90=1)),0,IF(NP91=0,-(CP90+$C$15)/($C$14-$C$15)*$C$12,($C$11*AB91-AX91)/($C$11*AB91)*$C$12*AB91))</f>
        <v>0</v>
      </c>
      <c r="BU91" s="2">
        <f>IF(OR(LC90=1,AND($C$37=Motors!$C$32,PI90=1)),0,IF(NQ91=0,-(CQ90+$C$15)/($C$14-$C$15)*$C$12,($C$11*AC91-AY91)/($C$11*AC91)*$C$12*AC91))</f>
        <v>0</v>
      </c>
      <c r="BV91" s="2">
        <f>IF(OR(LD90=1,AND($C$37=Motors!$C$32,PJ90=1)),0,IF(NR91=0,-(CR90+$C$15)/($C$14-$C$15)*$C$12,($C$11*AD91-AZ91)/($C$11*AD91)*$C$12*AD91))</f>
        <v>0</v>
      </c>
      <c r="BW91" s="2">
        <f>IF(OR(LE90=1,AND($C$37=Motors!$C$32,PK90=1)),0,IF(NS91=0,-(CS90+$C$15)/($C$14-$C$15)*$C$12,($C$11*AE91-BA91)/($C$11*AE91)*$C$12*AE91))</f>
        <v>0</v>
      </c>
      <c r="BX91" s="2">
        <f>IF(OR(LF90=1,AND($C$37=Motors!$C$32,PL90=1)),0,IF(NT91=0,-(CT90+$C$15)/($C$14-$C$15)*$C$12,($C$11*AF91-BB91)/($C$11*AF91)*$C$12*AF91))</f>
        <v>0</v>
      </c>
      <c r="BY91" s="2">
        <f>IF(OR(LG90=1,AND($C$37=Motors!$C$32,PM90=1)),0,IF(NU91=0,-(CU90+$C$15)/($C$14-$C$15)*$C$12,($C$11*AG91-BC91)/($C$11*AG91)*$C$12*AG91))</f>
        <v>0</v>
      </c>
      <c r="BZ91" s="2">
        <f>IF(OR(LH90=1,AND($C$37=Motors!$C$32,PN90=1)),0,IF(NV91=0,-(CV90+$C$15)/($C$14-$C$15)*$C$12,($C$11*AH91-BD91)/($C$11*AH91)*$C$12*AH91))</f>
        <v>0</v>
      </c>
      <c r="CA91" s="2">
        <f>IF(OR(LI90=1,AND($C$37=Motors!$C$32,PO90=1)),0,IF(NW91=0,-(CW90+$C$15)/($C$14-$C$15)*$C$12,($C$11*AI91-BE91)/($C$11*AI91)*$C$12*AI91))</f>
        <v>0</v>
      </c>
      <c r="CB91" s="2">
        <f>IF(OR(LJ90=1,AND($C$37=Motors!$C$32,PP90=1)),0,IF(NX91=0,-(CX90+$C$15)/($C$14-$C$15)*$C$12,($C$11*AJ91-BF91)/($C$11*AJ91)*$C$12*AJ91))</f>
        <v>0</v>
      </c>
      <c r="CC91" s="2">
        <f>IF(OR(LK90=1,AND($C$37=Motors!$C$32,PQ90=1)),0,IF(NY91=0,-(CY90+$C$15)/($C$14-$C$15)*$C$12,($C$11*AK91-BG91)/($C$11*AK91)*$C$12*AK91))</f>
        <v>0</v>
      </c>
      <c r="CD91" s="2">
        <f>IF(OR(LL90=1,AND($C$37=Motors!$C$32,PR90=1)),0,IF(NZ91=0,-(CZ90+$C$15)/($C$14-$C$15)*$C$12,($C$11*AL91-BH91)/($C$11*AL91)*$C$12*AL91))</f>
        <v>0</v>
      </c>
      <c r="CE91" s="2">
        <f>IF(OR(LM90=1,AND($C$37=Motors!$C$32,PS90=1)),0,IF(OA91=0,-(DA90+$C$15)/($C$14-$C$15)*$C$12,($C$11*AM91-BI91)/($C$11*AM91)*$C$12*AM91))</f>
        <v>0</v>
      </c>
      <c r="CF91" s="61">
        <f t="shared" si="539"/>
        <v>3.3200000000000021</v>
      </c>
      <c r="CG91" s="57">
        <f>IF(AND(KS90=1,OY90=1),0,ABS(BK91/$C$12*($C$14-$C$15)+$C$15) *'Drive Train'!$AA$49 + CG90*(1-'Drive Train'!$AA$49))</f>
        <v>0</v>
      </c>
      <c r="CH91" s="57">
        <f>IF(AND(KT90=1,OZ90=1),0,ABS(BL91/$C$12*($C$14-$C$15)+$C$15) *'Drive Train'!$AA$49 + CH90*(1-'Drive Train'!$AA$49))</f>
        <v>2.7495000000000003</v>
      </c>
      <c r="CI91" s="57">
        <f>IF(AND(KU90=1,PA90=1),0,ABS(BM91/$C$12*($C$14-$C$15)+$C$15) *'Drive Train'!$AA$49 + CI90*(1-'Drive Train'!$AA$49))</f>
        <v>2.7495000000000003</v>
      </c>
      <c r="CJ91" s="57">
        <f>IF(AND(KV90=1,PB90=1),0,ABS(BN91/$C$12*($C$14-$C$15)+$C$15) *'Drive Train'!$AA$49 + CJ90*(1-'Drive Train'!$AA$49))</f>
        <v>2.7495000000000003</v>
      </c>
      <c r="CK91" s="57">
        <f>IF(AND(KW90=1,PC90=1),0,ABS(BO91/$C$12*($C$14-$C$15)+$C$15) *'Drive Train'!$AA$49 + CK90*(1-'Drive Train'!$AA$49))</f>
        <v>2.7495000000000003</v>
      </c>
      <c r="CL91" s="57">
        <f>IF(AND(KX90=1,PD90=1),0,ABS(BP91/$C$12*($C$14-$C$15)+$C$15) *'Drive Train'!$AA$49 + CL90*(1-'Drive Train'!$AA$49))</f>
        <v>0</v>
      </c>
      <c r="CM91" s="57">
        <f>IF(AND(KY90=1,PE90=1),0,ABS(BQ91/$C$12*($C$14-$C$15)+$C$15) *'Drive Train'!$AA$49 + CM90*(1-'Drive Train'!$AA$49))</f>
        <v>0</v>
      </c>
      <c r="CN91" s="57">
        <f>IF(AND(KZ90=1,PF90=1),0,ABS(BR91/$C$12*($C$14-$C$15)+$C$15) *'Drive Train'!$AA$49 + CN90*(1-'Drive Train'!$AA$49))</f>
        <v>0</v>
      </c>
      <c r="CO91" s="57">
        <f>IF(AND(LA90=1,PG90=1),0,ABS(BS91/$C$12*($C$14-$C$15)+$C$15) *'Drive Train'!$AA$49 + CO90*(1-'Drive Train'!$AA$49))</f>
        <v>0</v>
      </c>
      <c r="CP91" s="57">
        <f>IF(AND(LB90=1,PH90=1),0,ABS(BT91/$C$12*($C$14-$C$15)+$C$15) *'Drive Train'!$AA$49 + CP90*(1-'Drive Train'!$AA$49))</f>
        <v>0</v>
      </c>
      <c r="CQ91" s="57">
        <f>IF(AND(LC90=1,PI90=1),0,ABS(BU91/$C$12*($C$14-$C$15)+$C$15) *'Drive Train'!$AA$49 + CQ90*(1-'Drive Train'!$AA$49))</f>
        <v>0</v>
      </c>
      <c r="CR91" s="57">
        <f>IF(AND(LD90=1,PJ90=1),0,ABS(BV91/$C$12*($C$14-$C$15)+$C$15) *'Drive Train'!$AA$49 + CR90*(1-'Drive Train'!$AA$49))</f>
        <v>2.7495000000000003</v>
      </c>
      <c r="CS91" s="57">
        <f>IF(AND(LE90=1,PK90=1),0,ABS(BW91/$C$12*($C$14-$C$15)+$C$15) *'Drive Train'!$AA$49 + CS90*(1-'Drive Train'!$AA$49))</f>
        <v>0</v>
      </c>
      <c r="CT91" s="57">
        <f>IF(AND(LF90=1,PL90=1),0,ABS(BX91/$C$12*($C$14-$C$15)+$C$15) *'Drive Train'!$AA$49 + CT90*(1-'Drive Train'!$AA$49))</f>
        <v>0</v>
      </c>
      <c r="CU91" s="57">
        <f>IF(AND(LG90=1,PM90=1),0,ABS(BY91/$C$12*($C$14-$C$15)+$C$15) *'Drive Train'!$AA$49 + CU90*(1-'Drive Train'!$AA$49))</f>
        <v>0</v>
      </c>
      <c r="CV91" s="57">
        <f>IF(AND(LH90=1,PN90=1),0,ABS(BZ91/$C$12*($C$14-$C$15)+$C$15) *'Drive Train'!$AA$49 + CV90*(1-'Drive Train'!$AA$49))</f>
        <v>0</v>
      </c>
      <c r="CW91" s="57">
        <f>IF(AND(LI90=1,PO90=1),0,ABS(CA91/$C$12*($C$14-$C$15)+$C$15) *'Drive Train'!$AA$49 + CW90*(1-'Drive Train'!$AA$49))</f>
        <v>0</v>
      </c>
      <c r="CX91" s="57">
        <f>IF(AND(LJ90=1,PP90=1),0,ABS(CB91/$C$12*($C$14-$C$15)+$C$15) *'Drive Train'!$AA$49 + CX90*(1-'Drive Train'!$AA$49))</f>
        <v>0</v>
      </c>
      <c r="CY91" s="57">
        <f>IF(AND(LK90=1,PQ90=1),0,ABS(CC91/$C$12*($C$14-$C$15)+$C$15) *'Drive Train'!$AA$49 + CY90*(1-'Drive Train'!$AA$49))</f>
        <v>0</v>
      </c>
      <c r="CZ91" s="57">
        <f>IF(AND(LL90=1,PR90=1),0,ABS(CD91/$C$12*($C$14-$C$15)+$C$15) *'Drive Train'!$AA$49 + CZ90*(1-'Drive Train'!$AA$49))</f>
        <v>0</v>
      </c>
      <c r="DA91" s="57">
        <f>IF(AND(LM90=1,PS90=1),0,ABS(CE91/$C$12*($C$14-$C$15)+$C$15) *'Drive Train'!$AA$49 + DA90*(1-'Drive Train'!$AA$49))</f>
        <v>0</v>
      </c>
      <c r="DB91" s="61">
        <f t="shared" si="607"/>
        <v>3.3200000000000021</v>
      </c>
      <c r="DC91" s="57">
        <f t="shared" si="540"/>
        <v>0</v>
      </c>
      <c r="DD91" s="57">
        <f t="shared" si="541"/>
        <v>2.7495000000000003</v>
      </c>
      <c r="DE91" s="57">
        <f t="shared" si="542"/>
        <v>2.7495000000000003</v>
      </c>
      <c r="DF91" s="57">
        <f t="shared" si="543"/>
        <v>2.7495000000000003</v>
      </c>
      <c r="DG91" s="57">
        <f t="shared" si="544"/>
        <v>2.7495000000000003</v>
      </c>
      <c r="DH91" s="57">
        <f t="shared" si="545"/>
        <v>0</v>
      </c>
      <c r="DI91" s="57">
        <f t="shared" si="546"/>
        <v>0</v>
      </c>
      <c r="DJ91" s="57">
        <f t="shared" si="547"/>
        <v>0</v>
      </c>
      <c r="DK91" s="57">
        <f t="shared" si="548"/>
        <v>0</v>
      </c>
      <c r="DL91" s="57">
        <f t="shared" si="549"/>
        <v>0</v>
      </c>
      <c r="DM91" s="57">
        <f t="shared" si="550"/>
        <v>0</v>
      </c>
      <c r="DN91" s="57">
        <f t="shared" si="551"/>
        <v>2.7495000000000003</v>
      </c>
      <c r="DO91" s="57">
        <f t="shared" si="552"/>
        <v>0</v>
      </c>
      <c r="DP91" s="57">
        <f t="shared" si="553"/>
        <v>0</v>
      </c>
      <c r="DQ91" s="57">
        <f t="shared" si="554"/>
        <v>0</v>
      </c>
      <c r="DR91" s="57">
        <f t="shared" si="555"/>
        <v>0</v>
      </c>
      <c r="DS91" s="57">
        <f t="shared" si="556"/>
        <v>0</v>
      </c>
      <c r="DT91" s="57">
        <f t="shared" si="557"/>
        <v>0</v>
      </c>
      <c r="DU91" s="57">
        <f t="shared" si="558"/>
        <v>0</v>
      </c>
      <c r="DV91" s="57">
        <f t="shared" si="559"/>
        <v>0</v>
      </c>
      <c r="DW91" s="57">
        <f t="shared" si="560"/>
        <v>0</v>
      </c>
      <c r="DX91" s="61">
        <f t="shared" si="608"/>
        <v>3.3200000000000021</v>
      </c>
      <c r="DY91" s="2">
        <f>IF(OY91=0,($C$23/0.4536*IF(ISNA(MK90),'Drive Train'!$F$16,'Drive Train'!$F$17)*4.448*$C$24*S$6)*SIGN(BK91),BK91)</f>
        <v>0</v>
      </c>
      <c r="DZ91" s="2">
        <f>IF(OZ91=0,($C$23/0.4536*IF(ISNA(ML90),'Drive Train'!$F$16,'Drive Train'!$F$17)*4.448*$C$24*$C$21*T$6)*SIGN(BL91),BL91)</f>
        <v>0</v>
      </c>
      <c r="EA91" s="2">
        <f>IF(PA91=0,($C$23/0.4536*IF(ISNA(MM90),'Drive Train'!$F$16,'Drive Train'!$F$17)*4.448*$C$24*$C$21*U$6)*SIGN(BM91),BM91)</f>
        <v>0</v>
      </c>
      <c r="EB91" s="2">
        <f>IF(PB91=0,($C$23/0.4536*IF(ISNA(MN90),'Drive Train'!$F$16,'Drive Train'!$F$17)*4.448*$C$24*$C$21*V$6)*SIGN(BN91),BN91)</f>
        <v>0</v>
      </c>
      <c r="EC91" s="2">
        <f>IF(PC91=0,($C$23/0.4536*IF(ISNA(MO90),'Drive Train'!$F$16,'Drive Train'!$F$17)*4.448*$C$24*$C$21*W$6)*SIGN(BO91),BO91)</f>
        <v>0</v>
      </c>
      <c r="ED91" s="2">
        <f>IF(PD91=0,($C$23/0.4536*IF(ISNA(MP90),'Drive Train'!$F$16,'Drive Train'!$F$17)*4.448*$C$24*$C$21*X$6)*SIGN(BP91),BP91)</f>
        <v>0</v>
      </c>
      <c r="EE91" s="2">
        <f>IF(PE91=0,($C$23/0.4536*IF(ISNA(MQ90),'Drive Train'!$F$16,'Drive Train'!$F$17)*4.448*$C$24*$C$21*Y$6)*SIGN(BQ91),BQ91)</f>
        <v>0</v>
      </c>
      <c r="EF91" s="2">
        <f>IF(PF91=0,($C$23/0.4536*IF(ISNA(MR90),'Drive Train'!$F$16,'Drive Train'!$F$17)*4.448*$C$24*$C$21*Z$6)*SIGN(BR91),BR91)</f>
        <v>0</v>
      </c>
      <c r="EG91" s="2">
        <f>IF(PG91=0,($C$23/0.4536*IF(ISNA(MS90),'Drive Train'!$F$16,'Drive Train'!$F$17)*4.448*$C$24*$C$21*AA$6)*SIGN(BS91),BS91)</f>
        <v>0</v>
      </c>
      <c r="EH91" s="2">
        <f>IF(PH91=0,($C$23/0.4536*IF(ISNA(MT90),'Drive Train'!$F$16,'Drive Train'!$F$17)*4.448*$C$24*$C$21*AB$6)*SIGN(BT91),BT91)</f>
        <v>0</v>
      </c>
      <c r="EI91" s="2">
        <f>IF(PI91=0,($C$23/0.4536*IF(ISNA(MU90),'Drive Train'!$F$16,'Drive Train'!$F$17)*4.448*$C$24*$C$21*AC$6)*SIGN(BU91),BU91)</f>
        <v>0</v>
      </c>
      <c r="EJ91" s="2">
        <f>IF(PJ91=0,($C$23/0.4536*IF(ISNA(MV90),'Drive Train'!$F$16,'Drive Train'!$F$17)*4.448*$C$24*$C$21*AD$6)*SIGN(BV91),BV91)</f>
        <v>0</v>
      </c>
      <c r="EK91" s="2">
        <f>IF(PK91=0,($C$23/0.4536*IF(ISNA(MW90),'Drive Train'!$F$16,'Drive Train'!$F$17)*4.448*$C$24*$C$21*AE$6)*SIGN(BW91),BW91)</f>
        <v>0</v>
      </c>
      <c r="EL91" s="2">
        <f>IF(PL91=0,($C$23/0.4536*IF(ISNA(MX90),'Drive Train'!$F$16,'Drive Train'!$F$17)*4.448*$C$24*$C$21*AF$6)*SIGN(BX91),BX91)</f>
        <v>0</v>
      </c>
      <c r="EM91" s="2">
        <f>IF(PM91=0,($C$23/0.4536*IF(ISNA(MY90),'Drive Train'!$F$16,'Drive Train'!$F$17)*4.448*$C$24*$C$21*AG$6)*SIGN(BY91),BY91)</f>
        <v>0</v>
      </c>
      <c r="EN91" s="2">
        <f>IF(PN91=0,($C$23/0.4536*IF(ISNA(MZ90),'Drive Train'!$F$16,'Drive Train'!$F$17)*4.448*$C$24*$C$21*AH$6)*SIGN(BZ91),BZ91)</f>
        <v>0</v>
      </c>
      <c r="EO91" s="2">
        <f>IF(PO91=0,($C$23/0.4536*IF(ISNA(NA90),'Drive Train'!$F$16,'Drive Train'!$F$17)*4.448*$C$24*$C$21*AI$6)*SIGN(CA91),CA91)</f>
        <v>0</v>
      </c>
      <c r="EP91" s="2">
        <f>IF(PP91=0,($C$23/0.4536*IF(ISNA(NB90),'Drive Train'!$F$16,'Drive Train'!$F$17)*4.448*$C$24*$C$21*AJ$6)*SIGN(CB91),CB91)</f>
        <v>0</v>
      </c>
      <c r="EQ91" s="2">
        <f>IF(PQ91=0,($C$23/0.4536*IF(ISNA(NC90),'Drive Train'!$F$16,'Drive Train'!$F$17)*4.448*$C$24*$C$21*AK$6)*SIGN(CC91),CC91)</f>
        <v>0</v>
      </c>
      <c r="ER91" s="2">
        <f>IF(PR91=0,($C$23/0.4536*IF(ISNA(ND90),'Drive Train'!$F$16,'Drive Train'!$F$17)*4.448*$C$24*$C$21*AL$6)*SIGN(CD91),CD91)</f>
        <v>0</v>
      </c>
      <c r="ES91" s="2">
        <f>IF(PS91=0,($C$23/0.4536*IF(ISNA(NE90),'Drive Train'!$F$16,'Drive Train'!$F$17)*4.448*$C$24*$C$21*AM$6)*SIGN(CE91),CE91)</f>
        <v>0</v>
      </c>
      <c r="ET91" s="61">
        <f t="shared" si="561"/>
        <v>3.3200000000000021</v>
      </c>
      <c r="EU91" s="255">
        <f>MAX(MIN(IF(AND(OY90=1,NG91&lt;0),-1,1)*(DC91-$C$15)/($C$14-$C$15)*$C$12*$C$21-$C$33*LO91/AO$6 -  OY90*$C$33/$C$21,DY90/$C$19),MAX(EU$8:EU90)*-1)</f>
        <v>-0.37850168607206947</v>
      </c>
      <c r="EV91" s="255">
        <f>MAX(MIN(IF(AND(OZ90=1,NH91&lt;0),-1,1)*(DD91-$C$15)/($C$14-$C$15)*$C$12*$C$21-$C$33*LP91/AP$6 -  OZ90*$C$33/$C$21,DZ90/$C$19),MAX(EV$8:EV90)*-1)</f>
        <v>-0.40515935713711415</v>
      </c>
      <c r="EW91" s="255">
        <f>MAX(MIN(IF(AND(PA90=1,NI91&lt;0),-1,1)*(DE91-$C$15)/($C$14-$C$15)*$C$12*$C$21-$C$33*LQ91/AQ$6 -  PA90*$C$33/$C$21,EA90/$C$19),MAX(EW$8:EW90)*-1)</f>
        <v>-0.41781741698311997</v>
      </c>
      <c r="EX91" s="255">
        <f>MAX(MIN(IF(AND(PB90=1,NJ91&lt;0),-1,1)*(DF91-$C$15)/($C$14-$C$15)*$C$12*$C$21-$C$33*LR91/AR$6 -  PB90*$C$33/$C$21,EB90/$C$19),MAX(EX$8:EX90)*-1)</f>
        <v>-0.40709495134209706</v>
      </c>
      <c r="EY91" s="255">
        <f>MAX(MIN(IF(AND(PC90=1,NK91&lt;0),-1,1)*(DG91-$C$15)/($C$14-$C$15)*$C$12*$C$21-$C$33*LS91/AS$6 -  PC90*$C$33/$C$21,EC90/$C$19),MAX(EY$8:EY90)*-1)</f>
        <v>-0.37296002480283386</v>
      </c>
      <c r="EZ91" s="255">
        <f>MAX(MIN(IF(AND(PD90=1,NL91&lt;0),-1,1)*(DH91-$C$15)/($C$14-$C$15)*$C$12*$C$21-$C$33*LT91/AT$6 -  PD90*$C$33/$C$21,ED90/$C$19),MAX(EZ$8:EZ90)*-1)</f>
        <v>-0.37850168607206947</v>
      </c>
      <c r="FA91" s="255">
        <f>MAX(MIN(IF(AND(PE90=1,NM91&lt;0),-1,1)*(DI91-$C$15)/($C$14-$C$15)*$C$12*$C$21-$C$33*LU91/AU$6 -  PE90*$C$33/$C$21,EE90/$C$19),MAX(FA$8:FA90)*-1)</f>
        <v>-0.37850168607206947</v>
      </c>
      <c r="FB91" s="255">
        <f>MAX(MIN(IF(AND(PF90=1,NN91&lt;0),-1,1)*(DJ91-$C$15)/($C$14-$C$15)*$C$12*$C$21-$C$33*LV91/AV$6 -  PF90*$C$33/$C$21,EF90/$C$19),MAX(FB$8:FB90)*-1)</f>
        <v>-0.37850168607206947</v>
      </c>
      <c r="FC91" s="255">
        <f>MAX(MIN(IF(AND(PG90=1,NO91&lt;0),-1,1)*(DK91-$C$15)/($C$14-$C$15)*$C$12*$C$21-$C$33*LW91/AW$6 -  PG90*$C$33/$C$21,EG90/$C$19),MAX(FC$8:FC90)*-1)</f>
        <v>-0.37850168607206947</v>
      </c>
      <c r="FD91" s="255">
        <f>MAX(MIN(IF(AND(PH90=1,NP91&lt;0),-1,1)*(DL91-$C$15)/($C$14-$C$15)*$C$12*$C$21-$C$33*LX91/AX$6 -  PH90*$C$33/$C$21,EH90/$C$19),MAX(FD$8:FD90)*-1)</f>
        <v>-0.37850168607206947</v>
      </c>
      <c r="FE91" s="255">
        <f>MAX(MIN(IF(AND(PI90=1,NQ91&lt;0),-1,1)*(DM91-$C$15)/($C$14-$C$15)*$C$12*$C$21-$C$33*LY91/AY$6 -  PI90*$C$33/$C$21,EI90/$C$19),MAX(FE$8:FE90)*-1)</f>
        <v>-0.37850168607206947</v>
      </c>
      <c r="FF91" s="255">
        <f>MAX(MIN(IF(AND(PJ90=1,NR91&lt;0),-1,1)*(DN91-$C$15)/($C$14-$C$15)*$C$12*$C$21-$C$33*LZ91/AZ$6 -  PJ90*$C$33/$C$21,EJ90/$C$19),MAX(FF$8:FF90)*-1)</f>
        <v>-0.3680167733157455</v>
      </c>
      <c r="FG91" s="255">
        <f>MAX(MIN(IF(AND(PK90=1,NS91&lt;0),-1,1)*(DO91-$C$15)/($C$14-$C$15)*$C$12*$C$21-$C$33*MA91/BA$6 -  PK90*$C$33/$C$21,EK90/$C$19),MAX(FG$8:FG90)*-1)</f>
        <v>-0.37850168607206947</v>
      </c>
      <c r="FH91" s="255">
        <f>MAX(MIN(IF(AND(PL90=1,NT91&lt;0),-1,1)*(DP91-$C$15)/($C$14-$C$15)*$C$12*$C$21-$C$33*MB91/BB$6 -  PL90*$C$33/$C$21,EL90/$C$19),MAX(FH$8:FH90)*-1)</f>
        <v>-0.37850168607206947</v>
      </c>
      <c r="FI91" s="255">
        <f>MAX(MIN(IF(AND(PM90=1,NU91&lt;0),-1,1)*(DQ91-$C$15)/($C$14-$C$15)*$C$12*$C$21-$C$33*MC91/BC$6 -  PM90*$C$33/$C$21,EM90/$C$19),MAX(FI$8:FI90)*-1)</f>
        <v>-0.37850168607206947</v>
      </c>
      <c r="FJ91" s="255">
        <f>MAX(MIN(IF(AND(PN90=1,NV91&lt;0),-1,1)*(DR91-$C$15)/($C$14-$C$15)*$C$12*$C$21-$C$33*MD91/BD$6 -  PN90*$C$33/$C$21,EN90/$C$19),MAX(FJ$8:FJ90)*-1)</f>
        <v>-0.37850168607206947</v>
      </c>
      <c r="FK91" s="255">
        <f>MAX(MIN(IF(AND(PO90=1,NW91&lt;0),-1,1)*(DS91-$C$15)/($C$14-$C$15)*$C$12*$C$21-$C$33*ME91/BE$6 -  PO90*$C$33/$C$21,EO90/$C$19),MAX(FK$8:FK90)*-1)</f>
        <v>-0.37850168607206947</v>
      </c>
      <c r="FL91" s="255">
        <f>MAX(MIN(IF(AND(PP90=1,NX91&lt;0),-1,1)*(DT91-$C$15)/($C$14-$C$15)*$C$12*$C$21-$C$33*MF91/BF$6 -  PP90*$C$33/$C$21,EP90/$C$19),MAX(FL$8:FL90)*-1)</f>
        <v>-0.37850168607206947</v>
      </c>
      <c r="FM91" s="255">
        <f>MAX(MIN(IF(AND(PQ90=1,NY91&lt;0),-1,1)*(DU91-$C$15)/($C$14-$C$15)*$C$12*$C$21-$C$33*MG91/BG$6 -  PQ90*$C$33/$C$21,EQ90/$C$19),MAX(FM$8:FM90)*-1)</f>
        <v>-0.37850168607206947</v>
      </c>
      <c r="FN91" s="255">
        <f>MAX(MIN(IF(AND(PR90=1,NZ91&lt;0),-1,1)*(DV91-$C$15)/($C$14-$C$15)*$C$12*$C$21-$C$33*MH91/BH$6 -  PR90*$C$33/$C$21,ER90/$C$19),MAX(FN$8:FN90)*-1)</f>
        <v>-0.37850168607206947</v>
      </c>
      <c r="FO91" s="255">
        <f>MAX(MIN(IF(AND(PS90=1,OA91&lt;0),-1,1)*(DW91-$C$15)/($C$14-$C$15)*$C$12*$C$21-$C$33*MI91/BI$6 -  PS90*$C$33/$C$21,ES90/$C$19),MAX(FO$8:FO90)*-1)</f>
        <v>-0.37850168607206947</v>
      </c>
      <c r="FP91" s="61">
        <f t="shared" si="609"/>
        <v>3.3200000000000021</v>
      </c>
      <c r="FQ91" s="256">
        <f t="shared" si="610"/>
        <v>0</v>
      </c>
      <c r="FR91" s="256">
        <f t="shared" si="611"/>
        <v>2.7495000000000003</v>
      </c>
      <c r="FS91" s="256">
        <f t="shared" si="612"/>
        <v>2.7495000000000003</v>
      </c>
      <c r="FT91" s="256">
        <f t="shared" si="613"/>
        <v>2.7495000000000003</v>
      </c>
      <c r="FU91" s="256">
        <f t="shared" si="614"/>
        <v>2.7495000000000003</v>
      </c>
      <c r="FV91" s="256">
        <f t="shared" si="615"/>
        <v>0</v>
      </c>
      <c r="FW91" s="256">
        <f t="shared" si="616"/>
        <v>0</v>
      </c>
      <c r="FX91" s="256">
        <f t="shared" si="617"/>
        <v>0</v>
      </c>
      <c r="FY91" s="256">
        <f t="shared" si="618"/>
        <v>0</v>
      </c>
      <c r="FZ91" s="256">
        <f t="shared" si="619"/>
        <v>0</v>
      </c>
      <c r="GA91" s="256">
        <f t="shared" si="620"/>
        <v>0</v>
      </c>
      <c r="GB91" s="256">
        <f t="shared" si="621"/>
        <v>2.7495000000000003</v>
      </c>
      <c r="GC91" s="256">
        <f t="shared" si="622"/>
        <v>0</v>
      </c>
      <c r="GD91" s="256">
        <f t="shared" si="623"/>
        <v>0</v>
      </c>
      <c r="GE91" s="256">
        <f t="shared" si="624"/>
        <v>0</v>
      </c>
      <c r="GF91" s="256">
        <f t="shared" si="625"/>
        <v>0</v>
      </c>
      <c r="GG91" s="256">
        <f t="shared" si="626"/>
        <v>0</v>
      </c>
      <c r="GH91" s="256">
        <f t="shared" si="627"/>
        <v>0</v>
      </c>
      <c r="GI91" s="256">
        <f t="shared" si="628"/>
        <v>0</v>
      </c>
      <c r="GJ91" s="256">
        <f t="shared" si="629"/>
        <v>0</v>
      </c>
      <c r="GK91" s="256">
        <f t="shared" si="630"/>
        <v>0</v>
      </c>
      <c r="GL91" s="61">
        <f t="shared" si="631"/>
        <v>3.3200000000000021</v>
      </c>
      <c r="GM91" s="57">
        <f t="shared" si="562"/>
        <v>0</v>
      </c>
      <c r="GN91" s="57">
        <f t="shared" si="563"/>
        <v>-2.9361633630919481</v>
      </c>
      <c r="GO91" s="57">
        <f t="shared" si="564"/>
        <v>-4.3736268260219262</v>
      </c>
      <c r="GP91" s="57">
        <f t="shared" si="565"/>
        <v>-5.5725820323306285</v>
      </c>
      <c r="GQ91" s="57">
        <f t="shared" si="566"/>
        <v>-6.3065727842929151</v>
      </c>
      <c r="GR91" s="57">
        <f t="shared" si="567"/>
        <v>0</v>
      </c>
      <c r="GS91" s="57">
        <f t="shared" si="568"/>
        <v>0</v>
      </c>
      <c r="GT91" s="57">
        <f t="shared" si="569"/>
        <v>0</v>
      </c>
      <c r="GU91" s="57">
        <f t="shared" si="570"/>
        <v>0</v>
      </c>
      <c r="GV91" s="57">
        <f t="shared" si="571"/>
        <v>0</v>
      </c>
      <c r="GW91" s="57">
        <f t="shared" si="572"/>
        <v>0</v>
      </c>
      <c r="GX91" s="57">
        <f t="shared" si="573"/>
        <v>-9.5249767404423658</v>
      </c>
      <c r="GY91" s="57">
        <f t="shared" si="574"/>
        <v>0</v>
      </c>
      <c r="GZ91" s="57">
        <f t="shared" si="575"/>
        <v>0</v>
      </c>
      <c r="HA91" s="57">
        <f t="shared" si="576"/>
        <v>0</v>
      </c>
      <c r="HB91" s="57">
        <f t="shared" si="577"/>
        <v>0</v>
      </c>
      <c r="HC91" s="57">
        <f t="shared" si="578"/>
        <v>0</v>
      </c>
      <c r="HD91" s="57">
        <f t="shared" si="579"/>
        <v>0</v>
      </c>
      <c r="HE91" s="57">
        <f t="shared" si="580"/>
        <v>0</v>
      </c>
      <c r="HF91" s="57">
        <f t="shared" si="581"/>
        <v>0</v>
      </c>
      <c r="HG91" s="57">
        <f t="shared" si="582"/>
        <v>0</v>
      </c>
      <c r="HH91" s="61">
        <f t="shared" si="632"/>
        <v>3.3200000000000021</v>
      </c>
      <c r="HI91" s="57">
        <f t="shared" si="633"/>
        <v>0</v>
      </c>
      <c r="HJ91" s="57">
        <f t="shared" si="634"/>
        <v>2.9361633630919481</v>
      </c>
      <c r="HK91" s="57">
        <f t="shared" si="635"/>
        <v>4.3736268260219262</v>
      </c>
      <c r="HL91" s="57">
        <f t="shared" si="636"/>
        <v>5.5725820323306285</v>
      </c>
      <c r="HM91" s="57">
        <f t="shared" si="637"/>
        <v>6.3065727842929151</v>
      </c>
      <c r="HN91" s="57">
        <f t="shared" si="638"/>
        <v>0</v>
      </c>
      <c r="HO91" s="57">
        <f t="shared" si="639"/>
        <v>0</v>
      </c>
      <c r="HP91" s="57">
        <f t="shared" si="640"/>
        <v>0</v>
      </c>
      <c r="HQ91" s="57">
        <f t="shared" si="641"/>
        <v>0</v>
      </c>
      <c r="HR91" s="57">
        <f t="shared" si="642"/>
        <v>0</v>
      </c>
      <c r="HS91" s="57">
        <f t="shared" si="643"/>
        <v>0</v>
      </c>
      <c r="HT91" s="57">
        <f t="shared" si="644"/>
        <v>9.5249767404423658</v>
      </c>
      <c r="HU91" s="57">
        <f t="shared" si="645"/>
        <v>0</v>
      </c>
      <c r="HV91" s="57">
        <f t="shared" si="646"/>
        <v>0</v>
      </c>
      <c r="HW91" s="57">
        <f t="shared" si="647"/>
        <v>0</v>
      </c>
      <c r="HX91" s="57">
        <f t="shared" si="648"/>
        <v>0</v>
      </c>
      <c r="HY91" s="57">
        <f t="shared" si="649"/>
        <v>0</v>
      </c>
      <c r="HZ91" s="57">
        <f t="shared" si="650"/>
        <v>0</v>
      </c>
      <c r="IA91" s="57">
        <f t="shared" si="651"/>
        <v>0</v>
      </c>
      <c r="IB91" s="57">
        <f t="shared" si="652"/>
        <v>0</v>
      </c>
      <c r="IC91" s="57">
        <f t="shared" si="653"/>
        <v>0</v>
      </c>
      <c r="ID91" s="61">
        <f t="shared" si="654"/>
        <v>3.3200000000000021</v>
      </c>
      <c r="IE91" s="57">
        <f t="shared" si="655"/>
        <v>0</v>
      </c>
      <c r="IF91" s="57">
        <f t="shared" si="656"/>
        <v>0</v>
      </c>
      <c r="IG91" s="57">
        <f t="shared" si="657"/>
        <v>0</v>
      </c>
      <c r="IH91" s="57">
        <f t="shared" si="658"/>
        <v>0</v>
      </c>
      <c r="II91" s="57">
        <f t="shared" si="659"/>
        <v>0</v>
      </c>
      <c r="IJ91" s="57">
        <f t="shared" si="660"/>
        <v>0</v>
      </c>
      <c r="IK91" s="57">
        <f t="shared" si="661"/>
        <v>0</v>
      </c>
      <c r="IL91" s="57">
        <f t="shared" si="662"/>
        <v>0</v>
      </c>
      <c r="IM91" s="57">
        <f t="shared" si="663"/>
        <v>0</v>
      </c>
      <c r="IN91" s="57">
        <f t="shared" si="664"/>
        <v>0</v>
      </c>
      <c r="IO91" s="57">
        <f t="shared" si="665"/>
        <v>0</v>
      </c>
      <c r="IP91" s="57">
        <f t="shared" si="666"/>
        <v>0</v>
      </c>
      <c r="IQ91" s="57">
        <f t="shared" si="667"/>
        <v>0</v>
      </c>
      <c r="IR91" s="57">
        <f t="shared" si="668"/>
        <v>0</v>
      </c>
      <c r="IS91" s="57">
        <f t="shared" si="669"/>
        <v>0</v>
      </c>
      <c r="IT91" s="57">
        <f t="shared" si="670"/>
        <v>0</v>
      </c>
      <c r="IU91" s="57">
        <f t="shared" si="671"/>
        <v>0</v>
      </c>
      <c r="IV91" s="57">
        <f t="shared" si="672"/>
        <v>0</v>
      </c>
      <c r="IW91" s="57">
        <f t="shared" si="673"/>
        <v>0</v>
      </c>
      <c r="IX91" s="57">
        <f t="shared" si="674"/>
        <v>0</v>
      </c>
      <c r="IY91" s="57">
        <f t="shared" si="675"/>
        <v>0</v>
      </c>
      <c r="IZ91" s="61">
        <f t="shared" si="676"/>
        <v>3.3200000000000021</v>
      </c>
      <c r="JA91" s="256" t="e">
        <f t="shared" si="773"/>
        <v>#N/A</v>
      </c>
      <c r="JB91" s="256" t="e">
        <f t="shared" si="774"/>
        <v>#N/A</v>
      </c>
      <c r="JC91" s="256" t="e">
        <f t="shared" si="775"/>
        <v>#N/A</v>
      </c>
      <c r="JD91" s="256" t="e">
        <f t="shared" si="776"/>
        <v>#N/A</v>
      </c>
      <c r="JE91" s="256" t="e">
        <f t="shared" si="777"/>
        <v>#N/A</v>
      </c>
      <c r="JF91" s="256" t="e">
        <f t="shared" si="778"/>
        <v>#N/A</v>
      </c>
      <c r="JG91" s="256" t="e">
        <f t="shared" si="779"/>
        <v>#N/A</v>
      </c>
      <c r="JH91" s="256" t="e">
        <f t="shared" si="780"/>
        <v>#N/A</v>
      </c>
      <c r="JI91" s="256" t="e">
        <f t="shared" si="781"/>
        <v>#N/A</v>
      </c>
      <c r="JJ91" s="256" t="e">
        <f t="shared" si="782"/>
        <v>#N/A</v>
      </c>
      <c r="JK91" s="256" t="e">
        <f t="shared" si="783"/>
        <v>#N/A</v>
      </c>
      <c r="JL91" s="256" t="e">
        <f t="shared" si="784"/>
        <v>#N/A</v>
      </c>
      <c r="JM91" s="256" t="e">
        <f t="shared" si="785"/>
        <v>#N/A</v>
      </c>
      <c r="JN91" s="256" t="e">
        <f t="shared" si="786"/>
        <v>#N/A</v>
      </c>
      <c r="JO91" s="256" t="e">
        <f t="shared" si="787"/>
        <v>#N/A</v>
      </c>
      <c r="JP91" s="256" t="e">
        <f t="shared" si="788"/>
        <v>#N/A</v>
      </c>
      <c r="JQ91" s="256" t="e">
        <f t="shared" si="789"/>
        <v>#N/A</v>
      </c>
      <c r="JR91" s="256" t="e">
        <f t="shared" si="790"/>
        <v>#N/A</v>
      </c>
      <c r="JS91" s="256" t="e">
        <f t="shared" si="791"/>
        <v>#N/A</v>
      </c>
      <c r="JT91" s="256" t="e">
        <f t="shared" si="792"/>
        <v>#N/A</v>
      </c>
      <c r="JU91" s="256" t="e">
        <f t="shared" si="793"/>
        <v>#N/A</v>
      </c>
      <c r="JV91" s="61">
        <f t="shared" si="677"/>
        <v>3.3200000000000021</v>
      </c>
      <c r="JW91" s="46">
        <f t="shared" si="678"/>
        <v>0</v>
      </c>
      <c r="JX91" s="46">
        <f t="shared" si="679"/>
        <v>0</v>
      </c>
      <c r="JY91" s="46">
        <f t="shared" si="680"/>
        <v>0</v>
      </c>
      <c r="JZ91" s="46">
        <f t="shared" si="681"/>
        <v>0</v>
      </c>
      <c r="KA91" s="46">
        <f t="shared" si="682"/>
        <v>0</v>
      </c>
      <c r="KB91" s="46">
        <f t="shared" si="683"/>
        <v>0</v>
      </c>
      <c r="KC91" s="46">
        <f t="shared" si="684"/>
        <v>0</v>
      </c>
      <c r="KD91" s="46">
        <f t="shared" si="685"/>
        <v>0</v>
      </c>
      <c r="KE91" s="46">
        <f t="shared" si="686"/>
        <v>0</v>
      </c>
      <c r="KF91" s="46">
        <f t="shared" si="687"/>
        <v>0</v>
      </c>
      <c r="KG91" s="46">
        <f t="shared" si="688"/>
        <v>0</v>
      </c>
      <c r="KH91" s="46">
        <f t="shared" si="689"/>
        <v>0</v>
      </c>
      <c r="KI91" s="46">
        <f t="shared" si="690"/>
        <v>0</v>
      </c>
      <c r="KJ91" s="46">
        <f t="shared" si="691"/>
        <v>0</v>
      </c>
      <c r="KK91" s="46">
        <f t="shared" si="692"/>
        <v>0</v>
      </c>
      <c r="KL91" s="46">
        <f t="shared" si="693"/>
        <v>0</v>
      </c>
      <c r="KM91" s="46">
        <f t="shared" si="694"/>
        <v>0</v>
      </c>
      <c r="KN91" s="46">
        <f t="shared" si="695"/>
        <v>0</v>
      </c>
      <c r="KO91" s="46">
        <f t="shared" si="696"/>
        <v>0</v>
      </c>
      <c r="KP91" s="46">
        <f t="shared" si="697"/>
        <v>0</v>
      </c>
      <c r="KQ91" s="46">
        <f t="shared" si="698"/>
        <v>0</v>
      </c>
      <c r="KR91" s="61">
        <f t="shared" si="699"/>
        <v>3.3200000000000021</v>
      </c>
      <c r="KS91" s="1">
        <f t="shared" si="700"/>
        <v>1</v>
      </c>
      <c r="KT91" s="1">
        <f t="shared" si="701"/>
        <v>0</v>
      </c>
      <c r="KU91" s="1">
        <f t="shared" si="702"/>
        <v>0</v>
      </c>
      <c r="KV91" s="1">
        <f t="shared" si="703"/>
        <v>0</v>
      </c>
      <c r="KW91" s="1">
        <f t="shared" si="704"/>
        <v>0</v>
      </c>
      <c r="KX91" s="1">
        <f t="shared" si="705"/>
        <v>1</v>
      </c>
      <c r="KY91" s="1">
        <f t="shared" si="706"/>
        <v>1</v>
      </c>
      <c r="KZ91" s="1">
        <f t="shared" si="707"/>
        <v>1</v>
      </c>
      <c r="LA91" s="1">
        <f t="shared" si="708"/>
        <v>1</v>
      </c>
      <c r="LB91" s="1">
        <f t="shared" si="709"/>
        <v>1</v>
      </c>
      <c r="LC91" s="1">
        <f t="shared" si="710"/>
        <v>1</v>
      </c>
      <c r="LD91" s="1">
        <f t="shared" si="711"/>
        <v>0</v>
      </c>
      <c r="LE91" s="1">
        <f t="shared" si="712"/>
        <v>1</v>
      </c>
      <c r="LF91" s="1">
        <f t="shared" si="713"/>
        <v>1</v>
      </c>
      <c r="LG91" s="1">
        <f t="shared" si="714"/>
        <v>1</v>
      </c>
      <c r="LH91" s="1">
        <f t="shared" si="715"/>
        <v>1</v>
      </c>
      <c r="LI91" s="1">
        <f t="shared" si="716"/>
        <v>1</v>
      </c>
      <c r="LJ91" s="1">
        <f t="shared" si="717"/>
        <v>1</v>
      </c>
      <c r="LK91" s="1">
        <f t="shared" si="718"/>
        <v>1</v>
      </c>
      <c r="LL91" s="1">
        <f t="shared" si="719"/>
        <v>1</v>
      </c>
      <c r="LM91" s="1">
        <f t="shared" si="720"/>
        <v>1</v>
      </c>
      <c r="LN91" s="61">
        <f t="shared" si="721"/>
        <v>3.3200000000000021</v>
      </c>
      <c r="LO91" s="57">
        <f t="shared" si="722"/>
        <v>0</v>
      </c>
      <c r="LP91" s="57">
        <f t="shared" si="723"/>
        <v>11.823262663126298</v>
      </c>
      <c r="LQ91" s="57">
        <f t="shared" si="724"/>
        <v>9.6217047537810689</v>
      </c>
      <c r="LR91" s="57">
        <f t="shared" si="725"/>
        <v>6.4273350380648049</v>
      </c>
      <c r="LS91" s="57">
        <f t="shared" si="726"/>
        <v>2.8052312062869933</v>
      </c>
      <c r="LT91" s="57">
        <f t="shared" si="727"/>
        <v>0</v>
      </c>
      <c r="LU91" s="57">
        <f t="shared" si="728"/>
        <v>0</v>
      </c>
      <c r="LV91" s="57">
        <f t="shared" si="729"/>
        <v>0</v>
      </c>
      <c r="LW91" s="57">
        <f t="shared" si="730"/>
        <v>0</v>
      </c>
      <c r="LX91" s="57">
        <f t="shared" si="731"/>
        <v>0</v>
      </c>
      <c r="LY91" s="57">
        <f t="shared" si="732"/>
        <v>0</v>
      </c>
      <c r="LZ91" s="57">
        <f t="shared" si="733"/>
        <v>1.7601017688657816</v>
      </c>
      <c r="MA91" s="57">
        <f t="shared" si="734"/>
        <v>0</v>
      </c>
      <c r="MB91" s="57">
        <f t="shared" si="735"/>
        <v>0</v>
      </c>
      <c r="MC91" s="57">
        <f t="shared" si="736"/>
        <v>0</v>
      </c>
      <c r="MD91" s="57">
        <f t="shared" si="737"/>
        <v>0</v>
      </c>
      <c r="ME91" s="57">
        <f t="shared" si="738"/>
        <v>0</v>
      </c>
      <c r="MF91" s="57">
        <f t="shared" si="739"/>
        <v>0</v>
      </c>
      <c r="MG91" s="57">
        <f t="shared" si="740"/>
        <v>0</v>
      </c>
      <c r="MH91" s="57">
        <f t="shared" si="741"/>
        <v>0</v>
      </c>
      <c r="MI91" s="57">
        <f t="shared" si="742"/>
        <v>0</v>
      </c>
      <c r="MJ91" s="61">
        <f t="shared" si="743"/>
        <v>3.3200000000000021</v>
      </c>
      <c r="MK91" s="57" t="e">
        <f t="shared" si="583"/>
        <v>#N/A</v>
      </c>
      <c r="ML91" s="57" t="e">
        <f t="shared" si="794"/>
        <v>#N/A</v>
      </c>
      <c r="MM91" s="57" t="e">
        <f t="shared" si="795"/>
        <v>#N/A</v>
      </c>
      <c r="MN91" s="57" t="e">
        <f t="shared" si="796"/>
        <v>#N/A</v>
      </c>
      <c r="MO91" s="57" t="e">
        <f t="shared" si="797"/>
        <v>#N/A</v>
      </c>
      <c r="MP91" s="57" t="e">
        <f t="shared" si="798"/>
        <v>#N/A</v>
      </c>
      <c r="MQ91" s="57" t="e">
        <f t="shared" si="799"/>
        <v>#N/A</v>
      </c>
      <c r="MR91" s="57" t="e">
        <f t="shared" si="800"/>
        <v>#N/A</v>
      </c>
      <c r="MS91" s="57" t="e">
        <f t="shared" si="801"/>
        <v>#N/A</v>
      </c>
      <c r="MT91" s="57" t="e">
        <f t="shared" si="802"/>
        <v>#N/A</v>
      </c>
      <c r="MU91" s="57" t="e">
        <f t="shared" si="803"/>
        <v>#N/A</v>
      </c>
      <c r="MV91" s="57" t="e">
        <f t="shared" si="804"/>
        <v>#N/A</v>
      </c>
      <c r="MW91" s="57" t="e">
        <f t="shared" si="805"/>
        <v>#N/A</v>
      </c>
      <c r="MX91" s="57" t="e">
        <f t="shared" si="806"/>
        <v>#N/A</v>
      </c>
      <c r="MY91" s="57" t="e">
        <f t="shared" si="807"/>
        <v>#N/A</v>
      </c>
      <c r="MZ91" s="57" t="e">
        <f t="shared" si="808"/>
        <v>#N/A</v>
      </c>
      <c r="NA91" s="57" t="e">
        <f t="shared" si="809"/>
        <v>#N/A</v>
      </c>
      <c r="NB91" s="57" t="e">
        <f t="shared" si="810"/>
        <v>#N/A</v>
      </c>
      <c r="NC91" s="57" t="e">
        <f t="shared" si="811"/>
        <v>#N/A</v>
      </c>
      <c r="ND91" s="57" t="e">
        <f t="shared" si="812"/>
        <v>#N/A</v>
      </c>
      <c r="NE91" s="57" t="e">
        <f t="shared" si="813"/>
        <v>#N/A</v>
      </c>
      <c r="NF91" s="61">
        <f t="shared" si="744"/>
        <v>3.3200000000000021</v>
      </c>
      <c r="NG91" s="256">
        <f>IF(OY90=0,MIN('Drive Train'!$F$35-FQ90*$C$19*'Drive Train'!$F$39,NG90+$C$39)-$C$7,IF(LO90-1&lt;=0,0,IF($C$37=Motors!$C$30,MAX(MAX(NG$8:NG90)*-1,NG90-$C$39),MAX(0,MAX(NG$8:NG90)*-1,NG90-$C$39))))</f>
        <v>0</v>
      </c>
      <c r="NH91" s="256">
        <f>IF(OZ90=0,MIN('Drive Train'!$F$35-FR90*$C$19*'Drive Train'!$F$39,NH90+$C$39)-$C$7,IF(LP90-1&lt;=0,0,IF($C$37=Motors!$C$30,MAX(MAX(NH$8:NH90)*-1,NH90-$C$39),MAX(0,MAX(NH$8:NH90)*-1,NH90-$C$39))))</f>
        <v>0</v>
      </c>
      <c r="NI91" s="256">
        <f>IF(PA90=0,MIN('Drive Train'!$F$35-FS90*$C$19*'Drive Train'!$F$39,NI90+$C$39)-$C$7,IF(LQ90-1&lt;=0,0,IF($C$37=Motors!$C$30,MAX(MAX(NI$8:NI90)*-1,NI90-$C$39),MAX(0,MAX(NI$8:NI90)*-1,NI90-$C$39))))</f>
        <v>0</v>
      </c>
      <c r="NJ91" s="256">
        <f>IF(PB90=0,MIN('Drive Train'!$F$35-FT90*$C$19*'Drive Train'!$F$39,NJ90+$C$39)-$C$7,IF(LR90-1&lt;=0,0,IF($C$37=Motors!$C$30,MAX(MAX(NJ$8:NJ90)*-1,NJ90-$C$39),MAX(0,MAX(NJ$8:NJ90)*-1,NJ90-$C$39))))</f>
        <v>0</v>
      </c>
      <c r="NK91" s="256">
        <f>IF(PC90=0,MIN('Drive Train'!$F$35-FU90*$C$19*'Drive Train'!$F$39,NK90+$C$39)-$C$7,IF(LS90-1&lt;=0,0,IF($C$37=Motors!$C$30,MAX(MAX(NK$8:NK90)*-1,NK90-$C$39),MAX(0,MAX(NK$8:NK90)*-1,NK90-$C$39))))</f>
        <v>0</v>
      </c>
      <c r="NL91" s="256">
        <f>IF(PD90=0,MIN('Drive Train'!$F$35-FV90*$C$19*'Drive Train'!$F$39,NL90+$C$39)-$C$7,IF(LT90-1&lt;=0,0,IF($C$37=Motors!$C$30,MAX(MAX(NL$8:NL90)*-1,NL90-$C$39),MAX(0,MAX(NL$8:NL90)*-1,NL90-$C$39))))</f>
        <v>0</v>
      </c>
      <c r="NM91" s="256">
        <f>IF(PE90=0,MIN('Drive Train'!$F$35-FW90*$C$19*'Drive Train'!$F$39,NM90+$C$39)-$C$7,IF(LU90-1&lt;=0,0,IF($C$37=Motors!$C$30,MAX(MAX(NM$8:NM90)*-1,NM90-$C$39),MAX(0,MAX(NM$8:NM90)*-1,NM90-$C$39))))</f>
        <v>0</v>
      </c>
      <c r="NN91" s="256">
        <f>IF(PF90=0,MIN('Drive Train'!$F$35-FX90*$C$19*'Drive Train'!$F$39,NN90+$C$39)-$C$7,IF(LV90-1&lt;=0,0,IF($C$37=Motors!$C$30,MAX(MAX(NN$8:NN90)*-1,NN90-$C$39),MAX(0,MAX(NN$8:NN90)*-1,NN90-$C$39))))</f>
        <v>0</v>
      </c>
      <c r="NO91" s="256">
        <f>IF(PG90=0,MIN('Drive Train'!$F$35-FY90*$C$19*'Drive Train'!$F$39,NO90+$C$39)-$C$7,IF(LW90-1&lt;=0,0,IF($C$37=Motors!$C$30,MAX(MAX(NO$8:NO90)*-1,NO90-$C$39),MAX(0,MAX(NO$8:NO90)*-1,NO90-$C$39))))</f>
        <v>0</v>
      </c>
      <c r="NP91" s="256">
        <f>IF(PH90=0,MIN('Drive Train'!$F$35-FZ90*$C$19*'Drive Train'!$F$39,NP90+$C$39)-$C$7,IF(LX90-1&lt;=0,0,IF($C$37=Motors!$C$30,MAX(MAX(NP$8:NP90)*-1,NP90-$C$39),MAX(0,MAX(NP$8:NP90)*-1,NP90-$C$39))))</f>
        <v>0</v>
      </c>
      <c r="NQ91" s="256">
        <f>IF(PI90=0,MIN('Drive Train'!$F$35-GA90*$C$19*'Drive Train'!$F$39,NQ90+$C$39)-$C$7,IF(LY90-1&lt;=0,0,IF($C$37=Motors!$C$30,MAX(MAX(NQ$8:NQ90)*-1,NQ90-$C$39),MAX(0,MAX(NQ$8:NQ90)*-1,NQ90-$C$39))))</f>
        <v>0</v>
      </c>
      <c r="NR91" s="256">
        <f>IF(PJ90=0,MIN('Drive Train'!$F$35-GB90*$C$19*'Drive Train'!$F$39,NR90+$C$39)-$C$7,IF(LZ90-1&lt;=0,0,IF($C$37=Motors!$C$30,MAX(MAX(NR$8:NR90)*-1,NR90-$C$39),MAX(0,MAX(NR$8:NR90)*-1,NR90-$C$39))))</f>
        <v>0</v>
      </c>
      <c r="NS91" s="256">
        <f>IF(PK90=0,MIN('Drive Train'!$F$35-GC90*$C$19*'Drive Train'!$F$39,NS90+$C$39)-$C$7,IF(MA90-1&lt;=0,0,IF($C$37=Motors!$C$30,MAX(MAX(NS$8:NS90)*-1,NS90-$C$39),MAX(0,MAX(NS$8:NS90)*-1,NS90-$C$39))))</f>
        <v>0</v>
      </c>
      <c r="NT91" s="256">
        <f>IF(PL90=0,MIN('Drive Train'!$F$35-GD90*$C$19*'Drive Train'!$F$39,NT90+$C$39)-$C$7,IF(MB90-1&lt;=0,0,IF($C$37=Motors!$C$30,MAX(MAX(NT$8:NT90)*-1,NT90-$C$39),MAX(0,MAX(NT$8:NT90)*-1,NT90-$C$39))))</f>
        <v>0</v>
      </c>
      <c r="NU91" s="256">
        <f>IF(PM90=0,MIN('Drive Train'!$F$35-GE90*$C$19*'Drive Train'!$F$39,NU90+$C$39)-$C$7,IF(MC90-1&lt;=0,0,IF($C$37=Motors!$C$30,MAX(MAX(NU$8:NU90)*-1,NU90-$C$39),MAX(0,MAX(NU$8:NU90)*-1,NU90-$C$39))))</f>
        <v>0</v>
      </c>
      <c r="NV91" s="256">
        <f>IF(PN90=0,MIN('Drive Train'!$F$35-GF90*$C$19*'Drive Train'!$F$39,NV90+$C$39)-$C$7,IF(MD90-1&lt;=0,0,IF($C$37=Motors!$C$30,MAX(MAX(NV$8:NV90)*-1,NV90-$C$39),MAX(0,MAX(NV$8:NV90)*-1,NV90-$C$39))))</f>
        <v>0</v>
      </c>
      <c r="NW91" s="256">
        <f>IF(PO90=0,MIN('Drive Train'!$F$35-GG90*$C$19*'Drive Train'!$F$39,NW90+$C$39)-$C$7,IF(ME90-1&lt;=0,0,IF($C$37=Motors!$C$30,MAX(MAX(NW$8:NW90)*-1,NW90-$C$39),MAX(0,MAX(NW$8:NW90)*-1,NW90-$C$39))))</f>
        <v>0</v>
      </c>
      <c r="NX91" s="256">
        <f>IF(PP90=0,MIN('Drive Train'!$F$35-GH90*$C$19*'Drive Train'!$F$39,NX90+$C$39)-$C$7,IF(MF90-1&lt;=0,0,IF($C$37=Motors!$C$30,MAX(MAX(NX$8:NX90)*-1,NX90-$C$39),MAX(0,MAX(NX$8:NX90)*-1,NX90-$C$39))))</f>
        <v>0</v>
      </c>
      <c r="NY91" s="256">
        <f>IF(PQ90=0,MIN('Drive Train'!$F$35-GI90*$C$19*'Drive Train'!$F$39,NY90+$C$39)-$C$7,IF(MG90-1&lt;=0,0,IF($C$37=Motors!$C$30,MAX(MAX(NY$8:NY90)*-1,NY90-$C$39),MAX(0,MAX(NY$8:NY90)*-1,NY90-$C$39))))</f>
        <v>0</v>
      </c>
      <c r="NZ91" s="256">
        <f>IF(PR90=0,MIN('Drive Train'!$F$35-GJ90*$C$19*'Drive Train'!$F$39,NZ90+$C$39)-$C$7,IF(MH90-1&lt;=0,0,IF($C$37=Motors!$C$30,MAX(MAX(NZ$8:NZ90)*-1,NZ90-$C$39),MAX(0,MAX(NZ$8:NZ90)*-1,NZ90-$C$39))))</f>
        <v>0</v>
      </c>
      <c r="OA91" s="256">
        <f>IF(PS90=0,MIN('Drive Train'!$F$35-GK90*$C$19*'Drive Train'!$F$39,OA90+$C$39)-$C$7,IF(MI90-1&lt;=0,0,IF($C$37=Motors!$C$30,MAX(MAX(OA$8:OA90)*-1,OA90-$C$39),MAX(0,MAX(OA$8:OA90)*-1,OA90-$C$39))))</f>
        <v>0</v>
      </c>
      <c r="OB91" s="61">
        <f t="shared" si="745"/>
        <v>3.3200000000000021</v>
      </c>
      <c r="OC91" s="256">
        <f>'Drive Train'!$F$35-(FQ91*$C$13)*$C$19*'Drive Train'!$F$39</f>
        <v>12.4</v>
      </c>
      <c r="OD91" s="256">
        <f>'Drive Train'!$F$35-(FR91*$C$13)*$C$19*'Drive Train'!$F$39</f>
        <v>12.23503</v>
      </c>
      <c r="OE91" s="256">
        <f>'Drive Train'!$F$35-(FS91*$C$13)*$C$19*'Drive Train'!$F$39</f>
        <v>12.23503</v>
      </c>
      <c r="OF91" s="256">
        <f>'Drive Train'!$F$35-(FT91*$C$13)*$C$19*'Drive Train'!$F$39</f>
        <v>12.23503</v>
      </c>
      <c r="OG91" s="256">
        <f>'Drive Train'!$F$35-(FU91*$C$13)*$C$19*'Drive Train'!$F$39</f>
        <v>12.23503</v>
      </c>
      <c r="OH91" s="256">
        <f>'Drive Train'!$F$35-(FV91*$C$13)*$C$19*'Drive Train'!$F$39</f>
        <v>12.4</v>
      </c>
      <c r="OI91" s="256">
        <f>'Drive Train'!$F$35-(FW91*$C$13)*$C$19*'Drive Train'!$F$39</f>
        <v>12.4</v>
      </c>
      <c r="OJ91" s="256">
        <f>'Drive Train'!$F$35-(FX91*$C$13)*$C$19*'Drive Train'!$F$39</f>
        <v>12.4</v>
      </c>
      <c r="OK91" s="256">
        <f>'Drive Train'!$F$35-(FY91*$C$13)*$C$19*'Drive Train'!$F$39</f>
        <v>12.4</v>
      </c>
      <c r="OL91" s="256">
        <f>'Drive Train'!$F$35-(FZ91*$C$13)*$C$19*'Drive Train'!$F$39</f>
        <v>12.4</v>
      </c>
      <c r="OM91" s="256">
        <f>'Drive Train'!$F$35-(GA91*$C$13)*$C$19*'Drive Train'!$F$39</f>
        <v>12.4</v>
      </c>
      <c r="ON91" s="256">
        <f>'Drive Train'!$F$35-(GB91*$C$13)*$C$19*'Drive Train'!$F$39</f>
        <v>12.23503</v>
      </c>
      <c r="OO91" s="256">
        <f>'Drive Train'!$F$35-(GC91*$C$13)*$C$19*'Drive Train'!$F$39</f>
        <v>12.4</v>
      </c>
      <c r="OP91" s="256">
        <f>'Drive Train'!$F$35-(GD91*$C$13)*$C$19*'Drive Train'!$F$39</f>
        <v>12.4</v>
      </c>
      <c r="OQ91" s="256">
        <f>'Drive Train'!$F$35-(GE91*$C$13)*$C$19*'Drive Train'!$F$39</f>
        <v>12.4</v>
      </c>
      <c r="OR91" s="256">
        <f>'Drive Train'!$F$35-(GF91*$C$13)*$C$19*'Drive Train'!$F$39</f>
        <v>12.4</v>
      </c>
      <c r="OS91" s="256">
        <f>'Drive Train'!$F$35-(GG91*$C$13)*$C$19*'Drive Train'!$F$39</f>
        <v>12.4</v>
      </c>
      <c r="OT91" s="256">
        <f>'Drive Train'!$F$35-(GH91*$C$13)*$C$19*'Drive Train'!$F$39</f>
        <v>12.4</v>
      </c>
      <c r="OU91" s="256">
        <f>'Drive Train'!$F$35-(GI91*$C$13)*$C$19*'Drive Train'!$F$39</f>
        <v>12.4</v>
      </c>
      <c r="OV91" s="256">
        <f>'Drive Train'!$F$35-(GJ91*$C$13)*$C$19*'Drive Train'!$F$39</f>
        <v>12.4</v>
      </c>
      <c r="OW91" s="256">
        <f>'Drive Train'!$F$35-(GK91*$C$13)*$C$19*'Drive Train'!$F$39</f>
        <v>12.4</v>
      </c>
      <c r="OX91" s="61">
        <f t="shared" si="746"/>
        <v>3.3200000000000021</v>
      </c>
      <c r="OY91" s="1">
        <f>IF(PU91&gt;='Drive Train'!$F$29,1,0)</f>
        <v>1</v>
      </c>
      <c r="OZ91" s="1">
        <f>IF(PV91&gt;='Drive Train'!$F$29,1,0)</f>
        <v>1</v>
      </c>
      <c r="PA91" s="1">
        <f>IF(PW91&gt;='Drive Train'!$F$29,1,0)</f>
        <v>1</v>
      </c>
      <c r="PB91" s="1">
        <f>IF(PX91&gt;='Drive Train'!$F$29,1,0)</f>
        <v>1</v>
      </c>
      <c r="PC91" s="1">
        <f>IF(PY91&gt;='Drive Train'!$F$29,1,0)</f>
        <v>1</v>
      </c>
      <c r="PD91" s="1">
        <f>IF(PZ91&gt;='Drive Train'!$F$29,1,0)</f>
        <v>1</v>
      </c>
      <c r="PE91" s="1">
        <f>IF(QA91&gt;='Drive Train'!$F$29,1,0)</f>
        <v>1</v>
      </c>
      <c r="PF91" s="1">
        <f>IF(QB91&gt;='Drive Train'!$F$29,1,0)</f>
        <v>1</v>
      </c>
      <c r="PG91" s="1">
        <f>IF(QC91&gt;='Drive Train'!$F$29,1,0)</f>
        <v>1</v>
      </c>
      <c r="PH91" s="1">
        <f>IF(QD91&gt;='Drive Train'!$F$29,1,0)</f>
        <v>1</v>
      </c>
      <c r="PI91" s="1">
        <f>IF(QE91&gt;='Drive Train'!$F$29,1,0)</f>
        <v>1</v>
      </c>
      <c r="PJ91" s="1">
        <f>IF(QF91&gt;='Drive Train'!$F$29,1,0)</f>
        <v>1</v>
      </c>
      <c r="PK91" s="1">
        <f>IF(QG91&gt;='Drive Train'!$F$29,1,0)</f>
        <v>1</v>
      </c>
      <c r="PL91" s="1">
        <f>IF(QH91&gt;='Drive Train'!$F$29,1,0)</f>
        <v>1</v>
      </c>
      <c r="PM91" s="1">
        <f>IF(QI91&gt;='Drive Train'!$F$29,1,0)</f>
        <v>1</v>
      </c>
      <c r="PN91" s="1">
        <f>IF(QJ91&gt;='Drive Train'!$F$29,1,0)</f>
        <v>1</v>
      </c>
      <c r="PO91" s="1">
        <f>IF(QK91&gt;='Drive Train'!$F$29,1,0)</f>
        <v>1</v>
      </c>
      <c r="PP91" s="1">
        <f>IF(QL91&gt;='Drive Train'!$F$29,1,0)</f>
        <v>1</v>
      </c>
      <c r="PQ91" s="1">
        <f>IF(QM91&gt;='Drive Train'!$F$29,1,0)</f>
        <v>1</v>
      </c>
      <c r="PR91" s="1">
        <f>IF(QN91&gt;='Drive Train'!$F$29,1,0)</f>
        <v>1</v>
      </c>
      <c r="PS91" s="1">
        <f>IF(QO91&gt;='Drive Train'!$F$29,1,0)</f>
        <v>1</v>
      </c>
      <c r="PT91" s="253">
        <f t="shared" si="747"/>
        <v>3.3200000000000021</v>
      </c>
      <c r="PU91" s="57">
        <f t="shared" si="748"/>
        <v>21.503653617944718</v>
      </c>
      <c r="PV91" s="57">
        <f t="shared" si="749"/>
        <v>34.60022138098919</v>
      </c>
      <c r="PW91" s="57">
        <f t="shared" si="750"/>
        <v>37.137700770278208</v>
      </c>
      <c r="PX91" s="57">
        <f t="shared" si="751"/>
        <v>35.932194438801041</v>
      </c>
      <c r="PY91" s="57">
        <f t="shared" si="752"/>
        <v>32.158931478730707</v>
      </c>
      <c r="PZ91" s="57">
        <f t="shared" si="753"/>
        <v>27.08124871304469</v>
      </c>
      <c r="QA91" s="57">
        <f t="shared" si="754"/>
        <v>23.766792718489118</v>
      </c>
      <c r="QB91" s="57">
        <f t="shared" si="755"/>
        <v>21.24285190115814</v>
      </c>
      <c r="QC91" s="57">
        <f t="shared" si="756"/>
        <v>19.808555857554829</v>
      </c>
      <c r="QD91" s="57">
        <f t="shared" si="757"/>
        <v>18.746947025028113</v>
      </c>
      <c r="QE91" s="57">
        <f t="shared" si="758"/>
        <v>17.929325619771099</v>
      </c>
      <c r="QF91" s="57">
        <f t="shared" si="759"/>
        <v>23.443231836083786</v>
      </c>
      <c r="QG91" s="57">
        <f t="shared" si="760"/>
        <v>22.453509164402295</v>
      </c>
      <c r="QH91" s="57">
        <f t="shared" si="761"/>
        <v>21.849684815549576</v>
      </c>
      <c r="QI91" s="57">
        <f t="shared" si="762"/>
        <v>21.682599047130982</v>
      </c>
      <c r="QJ91" s="57">
        <f t="shared" si="763"/>
        <v>21.357110719625187</v>
      </c>
      <c r="QK91" s="57">
        <f t="shared" si="764"/>
        <v>21.797681488191348</v>
      </c>
      <c r="QL91" s="57">
        <f t="shared" si="765"/>
        <v>21.60815940220062</v>
      </c>
      <c r="QM91" s="57">
        <f t="shared" si="766"/>
        <v>21.794853544062796</v>
      </c>
      <c r="QN91" s="57">
        <f t="shared" si="767"/>
        <v>21.444570787492751</v>
      </c>
      <c r="QO91" s="57">
        <f t="shared" si="768"/>
        <v>21.450297293645665</v>
      </c>
      <c r="QP91" s="61">
        <f t="shared" si="769"/>
        <v>3.3200000000000021</v>
      </c>
      <c r="QQ91" s="57">
        <f t="shared" si="584"/>
        <v>0</v>
      </c>
      <c r="QR91" s="57">
        <f t="shared" si="585"/>
        <v>3.4695548865589357E-2</v>
      </c>
      <c r="QS91" s="57">
        <f t="shared" si="586"/>
        <v>3.4695548865589357E-2</v>
      </c>
      <c r="QT91" s="57">
        <f t="shared" si="587"/>
        <v>3.4695548865589357E-2</v>
      </c>
      <c r="QU91" s="57">
        <f t="shared" si="588"/>
        <v>3.4695548865589357E-2</v>
      </c>
      <c r="QV91" s="57">
        <f t="shared" si="589"/>
        <v>0</v>
      </c>
      <c r="QW91" s="57">
        <f t="shared" si="590"/>
        <v>0</v>
      </c>
      <c r="QX91" s="57">
        <f t="shared" si="591"/>
        <v>0</v>
      </c>
      <c r="QY91" s="57">
        <f t="shared" si="592"/>
        <v>0</v>
      </c>
      <c r="QZ91" s="57">
        <f t="shared" si="593"/>
        <v>0</v>
      </c>
      <c r="RA91" s="57">
        <f t="shared" si="594"/>
        <v>0</v>
      </c>
      <c r="RB91" s="57">
        <f t="shared" si="595"/>
        <v>3.4695548865589357E-2</v>
      </c>
      <c r="RC91" s="57">
        <f t="shared" si="596"/>
        <v>0</v>
      </c>
      <c r="RD91" s="57">
        <f t="shared" si="597"/>
        <v>0</v>
      </c>
      <c r="RE91" s="57">
        <f t="shared" si="598"/>
        <v>0</v>
      </c>
      <c r="RF91" s="57">
        <f t="shared" si="599"/>
        <v>0</v>
      </c>
      <c r="RG91" s="57">
        <f t="shared" si="600"/>
        <v>0</v>
      </c>
      <c r="RH91" s="57">
        <f t="shared" si="601"/>
        <v>0</v>
      </c>
      <c r="RI91" s="57">
        <f t="shared" si="602"/>
        <v>0</v>
      </c>
      <c r="RJ91" s="57">
        <f t="shared" si="603"/>
        <v>0</v>
      </c>
      <c r="RK91" s="57">
        <f t="shared" si="604"/>
        <v>0</v>
      </c>
      <c r="RL91" s="61">
        <f t="shared" si="770"/>
        <v>3.3200000000000021</v>
      </c>
      <c r="RM91" s="2">
        <f>IF(AND(LO91&gt;=LO$6*'Drive Train'!$AA$52,LO91&lt;=LO$6*'Drive Train'!$AA$53,KS91=0,JW91=0,EU91&gt;0),$C$17,0)</f>
        <v>0</v>
      </c>
      <c r="RN91" s="2">
        <f>IF(AND(LP91&gt;=LP$6*'Drive Train'!$AA$52,LP91&lt;=LP$6*'Drive Train'!$AA$53,KT91=0,JX91=0,EV91&gt;0),$C$17,0)</f>
        <v>0</v>
      </c>
      <c r="RO91" s="2">
        <f>IF(AND(LQ91&gt;=LQ$6*'Drive Train'!$AA$52,LQ91&lt;=LQ$6*'Drive Train'!$AA$53,KU91=0,JY91=0,EW91&gt;0),$C$17,0)</f>
        <v>0</v>
      </c>
      <c r="RP91" s="2">
        <f>IF(AND(LR91&gt;=LR$6*'Drive Train'!$AA$52,LR91&lt;=LR$6*'Drive Train'!$AA$53,KV91=0,JZ91=0,EX91&gt;0),$C$17,0)</f>
        <v>0</v>
      </c>
      <c r="RQ91" s="2">
        <f>IF(AND(LS91&gt;=LS$6*'Drive Train'!$AA$52,LS91&lt;=LS$6*'Drive Train'!$AA$53,KW91=0,KA91=0,EY91&gt;0),$C$17,0)</f>
        <v>0</v>
      </c>
      <c r="RR91" s="2">
        <f>IF(AND(LT91&gt;=LT$6*'Drive Train'!$AA$52,LT91&lt;=LT$6*'Drive Train'!$AA$53,KX91=0,KB91=0,EZ91&gt;0),$C$17,0)</f>
        <v>0</v>
      </c>
      <c r="RS91" s="2">
        <f>IF(AND(LU91&gt;=LU$6*'Drive Train'!$AA$52,LU91&lt;=LU$6*'Drive Train'!$AA$53,KY91=0,KC91=0,FA91&gt;0),$C$17,0)</f>
        <v>0</v>
      </c>
      <c r="RT91" s="2">
        <f>IF(AND(LV91&gt;=LV$6*'Drive Train'!$AA$52,LV91&lt;=LV$6*'Drive Train'!$AA$53,KZ91=0,KD91=0,FB91&gt;0),$C$17,0)</f>
        <v>0</v>
      </c>
      <c r="RU91" s="2">
        <f>IF(AND(LW91&gt;=LW$6*'Drive Train'!$AA$52,LW91&lt;=LW$6*'Drive Train'!$AA$53,LA91=0,KE91=0,FC91&gt;0),$C$17,0)</f>
        <v>0</v>
      </c>
      <c r="RV91" s="2">
        <f>IF(AND(LX91&gt;=LX$6*'Drive Train'!$AA$52,LX91&lt;=LX$6*'Drive Train'!$AA$53,LB91=0,KF91=0,FD91&gt;0),$C$17,0)</f>
        <v>0</v>
      </c>
      <c r="RW91" s="2">
        <f>IF(AND(LY91&gt;=LY$6*'Drive Train'!$AA$52,LY91&lt;=LY$6*'Drive Train'!$AA$53,LC91=0,KG91=0,FE91&gt;0),$C$17,0)</f>
        <v>0</v>
      </c>
      <c r="RX91" s="2">
        <f>IF(AND(LZ91&gt;=LZ$6*'Drive Train'!$AA$52,LZ91&lt;=LZ$6*'Drive Train'!$AA$53,LD91=0,KH91=0,FF91&gt;0),$C$17,0)</f>
        <v>0</v>
      </c>
      <c r="RY91" s="2">
        <f>IF(AND(MA91&gt;=MA$6*'Drive Train'!$AA$52,MA91&lt;=MA$6*'Drive Train'!$AA$53,LE91=0,KI91=0,FG91&gt;0),$C$17,0)</f>
        <v>0</v>
      </c>
      <c r="RZ91" s="2">
        <f>IF(AND(MB91&gt;=MB$6*'Drive Train'!$AA$52,MB91&lt;=MB$6*'Drive Train'!$AA$53,LF91=0,KJ91=0,FH91&gt;0),$C$17,0)</f>
        <v>0</v>
      </c>
      <c r="SA91" s="2">
        <f>IF(AND(MC91&gt;=MC$6*'Drive Train'!$AA$52,MC91&lt;=MC$6*'Drive Train'!$AA$53,LG91=0,KK91=0,FI91&gt;0),$C$17,0)</f>
        <v>0</v>
      </c>
      <c r="SB91" s="2">
        <f>IF(AND(MD91&gt;=MD$6*'Drive Train'!$AA$52,MD91&lt;=MD$6*'Drive Train'!$AA$53,LH91=0,KL91=0,FJ91&gt;0),$C$17,0)</f>
        <v>0</v>
      </c>
      <c r="SC91" s="2">
        <f>IF(AND(ME91&gt;=ME$6*'Drive Train'!$AA$52,ME91&lt;=ME$6*'Drive Train'!$AA$53,LI91=0,KM91=0,FK91&gt;0),$C$17,0)</f>
        <v>0</v>
      </c>
      <c r="SD91" s="2">
        <f>IF(AND(MF91&gt;=MF$6*'Drive Train'!$AA$52,MF91&lt;=MF$6*'Drive Train'!$AA$53,LJ91=0,KN91=0,FL91&gt;0),$C$17,0)</f>
        <v>0</v>
      </c>
      <c r="SE91" s="2">
        <f>IF(AND(MG91&gt;=MG$6*'Drive Train'!$AA$52,MG91&lt;=MG$6*'Drive Train'!$AA$53,LK91=0,KO91=0,FM91&gt;0),$C$17,0)</f>
        <v>0</v>
      </c>
      <c r="SF91" s="2">
        <f>IF(AND(MH91&gt;=MH$6*'Drive Train'!$AA$52,MH91&lt;=MH$6*'Drive Train'!$AA$53,LL91=0,KP91=0,FN91&gt;0),$C$17,0)</f>
        <v>0</v>
      </c>
      <c r="SG91" s="2">
        <f>IF(AND(MI91&gt;=MI$6*'Drive Train'!$AA$52,MI91&lt;=MI$6*'Drive Train'!$AA$53,LM91=0,KQ91=0,FO91&gt;0),$C$17,0)</f>
        <v>0</v>
      </c>
      <c r="SH91" s="61">
        <f t="shared" si="771"/>
        <v>3.3200000000000021</v>
      </c>
      <c r="SI91" s="2">
        <f>IF(AND(EU91&lt;0,KS91=0,LO91&gt;=LO$6*'Drive Train'!$AA$52,LO91&lt;=LO$6*'Drive Train'!$AA$53,OY91=1,JW91=0),$C$17,0)</f>
        <v>0</v>
      </c>
      <c r="SJ91" s="2">
        <f>IF(AND(EV91&lt;0,KT91=0,LP91&gt;=LP$6*'Drive Train'!$AA$52,LP91&lt;=LP$6*'Drive Train'!$AA$53,OZ91=1,JX91=0),$C$17,0)</f>
        <v>0.04</v>
      </c>
      <c r="SK91" s="2">
        <f>IF(AND(EW91&lt;0,KU91=0,LQ91&gt;=LQ$6*'Drive Train'!$AA$52,LQ91&lt;=LQ$6*'Drive Train'!$AA$53,PA91=1,JY91=0),$C$17,0)</f>
        <v>0.04</v>
      </c>
      <c r="SL91" s="2">
        <f>IF(AND(EX91&lt;0,KV91=0,LR91&gt;=LR$6*'Drive Train'!$AA$52,LR91&lt;=LR$6*'Drive Train'!$AA$53,PB91=1,JZ91=0),$C$17,0)</f>
        <v>0</v>
      </c>
      <c r="SM91" s="2">
        <f>IF(AND(EY91&lt;0,KW91=0,LS91&gt;=LS$6*'Drive Train'!$AA$52,LS91&lt;=LS$6*'Drive Train'!$AA$53,PC91=1,KA91=0),$C$17,0)</f>
        <v>0</v>
      </c>
      <c r="SN91" s="2">
        <f>IF(AND(EZ91&lt;0,KX91=0,LT91&gt;=LT$6*'Drive Train'!$AA$52,LT91&lt;=LT$6*'Drive Train'!$AA$53,PD91=1,KB91=0),$C$17,0)</f>
        <v>0</v>
      </c>
      <c r="SO91" s="2">
        <f>IF(AND(FA91&lt;0,KY91=0,LU91&gt;=LU$6*'Drive Train'!$AA$52,LU91&lt;=LU$6*'Drive Train'!$AA$53,PE91=1,KC91=0),$C$17,0)</f>
        <v>0</v>
      </c>
      <c r="SP91" s="2">
        <f>IF(AND(FB91&lt;0,KZ91=0,LV91&gt;=LV$6*'Drive Train'!$AA$52,LV91&lt;=LV$6*'Drive Train'!$AA$53,PF91=1,KD91=0),$C$17,0)</f>
        <v>0</v>
      </c>
      <c r="SQ91" s="2">
        <f>IF(AND(FC91&lt;0,LA91=0,LW91&gt;=LW$6*'Drive Train'!$AA$52,LW91&lt;=LW$6*'Drive Train'!$AA$53,PG91=1,KE91=0),$C$17,0)</f>
        <v>0</v>
      </c>
      <c r="SR91" s="2">
        <f>IF(AND(FD91&lt;0,LB91=0,LX91&gt;=LX$6*'Drive Train'!$AA$52,LX91&lt;=LX$6*'Drive Train'!$AA$53,PH91=1,KF91=0),$C$17,0)</f>
        <v>0</v>
      </c>
      <c r="SS91" s="2">
        <f>IF(AND(FE91&lt;0,LC91=0,LY91&gt;=LY$6*'Drive Train'!$AA$52,LY91&lt;=LY$6*'Drive Train'!$AA$53,PI91=1,KG91=0),$C$17,0)</f>
        <v>0</v>
      </c>
      <c r="ST91" s="2">
        <f>IF(AND(FF91&lt;0,LD91=0,LZ91&gt;=LZ$6*'Drive Train'!$AA$52,LZ91&lt;=LZ$6*'Drive Train'!$AA$53,PJ91=1,KH91=0),$C$17,0)</f>
        <v>0</v>
      </c>
      <c r="SU91" s="2">
        <f>IF(AND(FG91&lt;0,LE91=0,MA91&gt;=MA$6*'Drive Train'!$AA$52,MA91&lt;=MA$6*'Drive Train'!$AA$53,PK91=1,KI91=0),$C$17,0)</f>
        <v>0</v>
      </c>
      <c r="SV91" s="2">
        <f>IF(AND(FH91&lt;0,LF91=0,MB91&gt;=MB$6*'Drive Train'!$AA$52,MB91&lt;=MB$6*'Drive Train'!$AA$53,PL91=1,KJ91=0),$C$17,0)</f>
        <v>0</v>
      </c>
      <c r="SW91" s="2">
        <f>IF(AND(FI91&lt;0,LG91=0,MC91&gt;=MC$6*'Drive Train'!$AA$52,MC91&lt;=MC$6*'Drive Train'!$AA$53,PM91=1,KK91=0),$C$17,0)</f>
        <v>0</v>
      </c>
      <c r="SX91" s="2">
        <f>IF(AND(FJ91&lt;0,LH91=0,MD91&gt;=MD$6*'Drive Train'!$AA$52,MD91&lt;=MD$6*'Drive Train'!$AA$53,PN91=1,KL91=0),$C$17,0)</f>
        <v>0</v>
      </c>
      <c r="SY91" s="2">
        <f>IF(AND(FK91&lt;0,LI91=0,ME91&gt;=ME$6*'Drive Train'!$AA$52,ME91&lt;=ME$6*'Drive Train'!$AA$53,PO91=1,KM91=0),$C$17,0)</f>
        <v>0</v>
      </c>
      <c r="SZ91" s="2">
        <f>IF(AND(FL91&lt;0,LJ91=0,MF91&gt;=MF$6*'Drive Train'!$AA$52,MF91&lt;=MF$6*'Drive Train'!$AA$53,PP91=1,KN91=0),$C$17,0)</f>
        <v>0</v>
      </c>
      <c r="TA91" s="2">
        <f>IF(AND(FM91&lt;0,LK91=0,MG91&gt;=MG$6*'Drive Train'!$AA$52,MG91&lt;=MG$6*'Drive Train'!$AA$53,PQ91=1,KO91=0),$C$17,0)</f>
        <v>0</v>
      </c>
      <c r="TB91" s="2">
        <f>IF(AND(FN91&lt;0,LL91=0,MH91&gt;=MH$6*'Drive Train'!$AA$52,MH91&lt;=MH$6*'Drive Train'!$AA$53,PR91=1,KP91=0),$C$17,0)</f>
        <v>0</v>
      </c>
      <c r="TC91" s="2">
        <f>IF(AND(FO91&lt;0,LM91=0,MI91&gt;=MI$6*'Drive Train'!$AA$52,MI91&lt;=MI$6*'Drive Train'!$AA$53,PS91=1,KQ91=0),$C$17,0)</f>
        <v>0</v>
      </c>
      <c r="TD91" s="144">
        <f t="shared" si="772"/>
        <v>3.3200000000000021</v>
      </c>
    </row>
    <row r="92" spans="2:524" x14ac:dyDescent="0.2">
      <c r="B92" s="73"/>
      <c r="C92" s="3" t="s">
        <v>330</v>
      </c>
      <c r="E92" s="17">
        <f>E48</f>
        <v>0.39999999999999997</v>
      </c>
      <c r="F92" s="17">
        <f>ST6</f>
        <v>0.6</v>
      </c>
      <c r="G92" s="17">
        <f t="shared" ref="G92:O92" si="823">SU6</f>
        <v>0.47999999999999993</v>
      </c>
      <c r="H92" s="17">
        <f t="shared" si="823"/>
        <v>0.43999999999999995</v>
      </c>
      <c r="I92" s="17">
        <f t="shared" si="823"/>
        <v>0.39999999999999997</v>
      </c>
      <c r="J92" s="17">
        <f t="shared" si="823"/>
        <v>0.39999999999999997</v>
      </c>
      <c r="K92" s="17">
        <f t="shared" si="823"/>
        <v>0.39999999999999997</v>
      </c>
      <c r="L92" s="17">
        <f t="shared" si="823"/>
        <v>0.39999999999999997</v>
      </c>
      <c r="M92" s="17">
        <f t="shared" si="823"/>
        <v>0.39999999999999997</v>
      </c>
      <c r="N92" s="17">
        <f t="shared" si="823"/>
        <v>0.39999999999999997</v>
      </c>
      <c r="O92" s="17">
        <f t="shared" si="823"/>
        <v>0.39999999999999997</v>
      </c>
      <c r="R92" s="63">
        <f t="shared" si="605"/>
        <v>3.3600000000000021</v>
      </c>
      <c r="S92" s="2">
        <f>NG92/'Drive Train'!$F$35</f>
        <v>0</v>
      </c>
      <c r="T92" s="2">
        <f>NH92/'Drive Train'!$F$35</f>
        <v>0</v>
      </c>
      <c r="U92" s="2">
        <f>NI92/'Drive Train'!$F$35</f>
        <v>0</v>
      </c>
      <c r="V92" s="2">
        <f>NJ92/'Drive Train'!$F$35</f>
        <v>0</v>
      </c>
      <c r="W92" s="2">
        <f>NK92/'Drive Train'!$F$35</f>
        <v>0</v>
      </c>
      <c r="X92" s="2">
        <f>NL92/'Drive Train'!$F$35</f>
        <v>0</v>
      </c>
      <c r="Y92" s="2">
        <f>NM92/'Drive Train'!$F$35</f>
        <v>0</v>
      </c>
      <c r="Z92" s="2">
        <f>NN92/'Drive Train'!$F$35</f>
        <v>0</v>
      </c>
      <c r="AA92" s="2">
        <f>NO92/'Drive Train'!$F$35</f>
        <v>0</v>
      </c>
      <c r="AB92" s="2">
        <f>NP92/'Drive Train'!$F$35</f>
        <v>0</v>
      </c>
      <c r="AC92" s="2">
        <f>NQ92/'Drive Train'!$F$35</f>
        <v>0</v>
      </c>
      <c r="AD92" s="2">
        <f>NR92/'Drive Train'!$F$35</f>
        <v>0</v>
      </c>
      <c r="AE92" s="2">
        <f>NS92/'Drive Train'!$F$35</f>
        <v>0</v>
      </c>
      <c r="AF92" s="2">
        <f>NT92/'Drive Train'!$F$35</f>
        <v>0</v>
      </c>
      <c r="AG92" s="2">
        <f>NU92/'Drive Train'!$F$35</f>
        <v>0</v>
      </c>
      <c r="AH92" s="2">
        <f>NV92/'Drive Train'!$F$35</f>
        <v>0</v>
      </c>
      <c r="AI92" s="2">
        <f>NW92/'Drive Train'!$F$35</f>
        <v>0</v>
      </c>
      <c r="AJ92" s="2">
        <f>NX92/'Drive Train'!$F$35</f>
        <v>0</v>
      </c>
      <c r="AK92" s="2">
        <f>NY92/'Drive Train'!$F$35</f>
        <v>0</v>
      </c>
      <c r="AL92" s="2">
        <f>NZ92/'Drive Train'!$F$35</f>
        <v>0</v>
      </c>
      <c r="AM92" s="2">
        <f>OA92/'Drive Train'!$F$35</f>
        <v>0</v>
      </c>
      <c r="AN92" s="61">
        <f t="shared" si="606"/>
        <v>3.3600000000000021</v>
      </c>
      <c r="AO92" s="46">
        <f>LO92*12*60/(PI() * 'Drive Train'!$F$15)/S$6*ABS(S92)</f>
        <v>0</v>
      </c>
      <c r="AP92" s="46">
        <f>LP92*12*60/(PI() * 'Drive Train'!$F$15)/T$6*ABS(T92)</f>
        <v>0</v>
      </c>
      <c r="AQ92" s="46">
        <f>LQ92*12*60/(PI() * 'Drive Train'!$F$15)/U$6*ABS(U92)</f>
        <v>0</v>
      </c>
      <c r="AR92" s="46">
        <f>LR92*12*60/(PI() * 'Drive Train'!$F$15)/V$6*ABS(V92)</f>
        <v>0</v>
      </c>
      <c r="AS92" s="46">
        <f>LS92*12*60/(PI() * 'Drive Train'!$F$15)/W$6*ABS(W92)</f>
        <v>0</v>
      </c>
      <c r="AT92" s="46">
        <f>LT92*12*60/(PI() * 'Drive Train'!$F$15)/X$6*ABS(X92)</f>
        <v>0</v>
      </c>
      <c r="AU92" s="46">
        <f>LU92*12*60/(PI() * 'Drive Train'!$F$15)/Y$6*ABS(Y92)</f>
        <v>0</v>
      </c>
      <c r="AV92" s="46">
        <f>LV92*12*60/(PI() * 'Drive Train'!$F$15)/Z$6*ABS(Z92)</f>
        <v>0</v>
      </c>
      <c r="AW92" s="46">
        <f>LW92*12*60/(PI() * 'Drive Train'!$F$15)/AA$6*ABS(AA92)</f>
        <v>0</v>
      </c>
      <c r="AX92" s="46">
        <f>LX92*12*60/(PI() * 'Drive Train'!$F$15)/AB$6*ABS(AB92)</f>
        <v>0</v>
      </c>
      <c r="AY92" s="46">
        <f>LY92*12*60/(PI() * 'Drive Train'!$F$15)/AC$6*ABS(AC92)</f>
        <v>0</v>
      </c>
      <c r="AZ92" s="46">
        <f>LZ92*12*60/(PI() * 'Drive Train'!$F$15)/AD$6*ABS(AD92)</f>
        <v>0</v>
      </c>
      <c r="BA92" s="46">
        <f>MA92*12*60/(PI() * 'Drive Train'!$F$15)/AE$6*ABS(AE92)</f>
        <v>0</v>
      </c>
      <c r="BB92" s="46">
        <f>MB92*12*60/(PI() * 'Drive Train'!$F$15)/AF$6*ABS(AF92)</f>
        <v>0</v>
      </c>
      <c r="BC92" s="46">
        <f>MC92*12*60/(PI() * 'Drive Train'!$F$15)/AG$6*ABS(AG92)</f>
        <v>0</v>
      </c>
      <c r="BD92" s="46">
        <f>MD92*12*60/(PI() * 'Drive Train'!$F$15)/AH$6*ABS(AH92)</f>
        <v>0</v>
      </c>
      <c r="BE92" s="46">
        <f>ME92*12*60/(PI() * 'Drive Train'!$F$15)/AI$6*ABS(AI92)</f>
        <v>0</v>
      </c>
      <c r="BF92" s="46">
        <f>MF92*12*60/(PI() * 'Drive Train'!$F$15)/AJ$6*ABS(AJ92)</f>
        <v>0</v>
      </c>
      <c r="BG92" s="46">
        <f>MG92*12*60/(PI() * 'Drive Train'!$F$15)/AK$6*ABS(AK92)</f>
        <v>0</v>
      </c>
      <c r="BH92" s="46">
        <f>MH92*12*60/(PI() * 'Drive Train'!$F$15)/AL$6*ABS(AL92)</f>
        <v>0</v>
      </c>
      <c r="BI92" s="46">
        <f>MI92*12*60/(PI() * 'Drive Train'!$F$15)/AM$6*ABS(AM92)</f>
        <v>0</v>
      </c>
      <c r="BJ92" s="61">
        <f t="shared" si="538"/>
        <v>3.3600000000000021</v>
      </c>
      <c r="BK92" s="2">
        <f>IF(OR(KS91=1,AND($C$37=Motors!$C$32,OY91=1)),0,IF(NG92=0,-(CG91+$C$15)/($C$14-$C$15)*$C$12,($C$11*S92-AO92)/($C$11*S92)*$C$12*S92))</f>
        <v>0</v>
      </c>
      <c r="BL92" s="2">
        <f>IF(OR(KT91=1,AND($C$37=Motors!$C$32,OZ91=1)),0,IF(NH92=0,-(CH91+$C$15)/($C$14-$C$15)*$C$12,($C$11*T92-AP92)/($C$11*T92)*$C$12*T92))</f>
        <v>0</v>
      </c>
      <c r="BM92" s="2">
        <f>IF(OR(KU91=1,AND($C$37=Motors!$C$32,PA91=1)),0,IF(NI92=0,-(CI91+$C$15)/($C$14-$C$15)*$C$12,($C$11*U92-AQ92)/($C$11*U92)*$C$12*U92))</f>
        <v>0</v>
      </c>
      <c r="BN92" s="2">
        <f>IF(OR(KV91=1,AND($C$37=Motors!$C$32,PB91=1)),0,IF(NJ92=0,-(CJ91+$C$15)/($C$14-$C$15)*$C$12,($C$11*V92-AR92)/($C$11*V92)*$C$12*V92))</f>
        <v>0</v>
      </c>
      <c r="BO92" s="2">
        <f>IF(OR(KW91=1,AND($C$37=Motors!$C$32,PC91=1)),0,IF(NK92=0,-(CK91+$C$15)/($C$14-$C$15)*$C$12,($C$11*W92-AS92)/($C$11*W92)*$C$12*W92))</f>
        <v>0</v>
      </c>
      <c r="BP92" s="2">
        <f>IF(OR(KX91=1,AND($C$37=Motors!$C$32,PD91=1)),0,IF(NL92=0,-(CL91+$C$15)/($C$14-$C$15)*$C$12,($C$11*X92-AT92)/($C$11*X92)*$C$12*X92))</f>
        <v>0</v>
      </c>
      <c r="BQ92" s="2">
        <f>IF(OR(KY91=1,AND($C$37=Motors!$C$32,PE91=1)),0,IF(NM92=0,-(CM91+$C$15)/($C$14-$C$15)*$C$12,($C$11*Y92-AU92)/($C$11*Y92)*$C$12*Y92))</f>
        <v>0</v>
      </c>
      <c r="BR92" s="2">
        <f>IF(OR(KZ91=1,AND($C$37=Motors!$C$32,PF91=1)),0,IF(NN92=0,-(CN91+$C$15)/($C$14-$C$15)*$C$12,($C$11*Z92-AV92)/($C$11*Z92)*$C$12*Z92))</f>
        <v>0</v>
      </c>
      <c r="BS92" s="2">
        <f>IF(OR(LA91=1,AND($C$37=Motors!$C$32,PG91=1)),0,IF(NO92=0,-(CO91+$C$15)/($C$14-$C$15)*$C$12,($C$11*AA92-AW92)/($C$11*AA92)*$C$12*AA92))</f>
        <v>0</v>
      </c>
      <c r="BT92" s="2">
        <f>IF(OR(LB91=1,AND($C$37=Motors!$C$32,PH91=1)),0,IF(NP92=0,-(CP91+$C$15)/($C$14-$C$15)*$C$12,($C$11*AB92-AX92)/($C$11*AB92)*$C$12*AB92))</f>
        <v>0</v>
      </c>
      <c r="BU92" s="2">
        <f>IF(OR(LC91=1,AND($C$37=Motors!$C$32,PI91=1)),0,IF(NQ92=0,-(CQ91+$C$15)/($C$14-$C$15)*$C$12,($C$11*AC92-AY92)/($C$11*AC92)*$C$12*AC92))</f>
        <v>0</v>
      </c>
      <c r="BV92" s="2">
        <f>IF(OR(LD91=1,AND($C$37=Motors!$C$32,PJ91=1)),0,IF(NR92=0,-(CR91+$C$15)/($C$14-$C$15)*$C$12,($C$11*AD92-AZ92)/($C$11*AD92)*$C$12*AD92))</f>
        <v>0</v>
      </c>
      <c r="BW92" s="2">
        <f>IF(OR(LE91=1,AND($C$37=Motors!$C$32,PK91=1)),0,IF(NS92=0,-(CS91+$C$15)/($C$14-$C$15)*$C$12,($C$11*AE92-BA92)/($C$11*AE92)*$C$12*AE92))</f>
        <v>0</v>
      </c>
      <c r="BX92" s="2">
        <f>IF(OR(LF91=1,AND($C$37=Motors!$C$32,PL91=1)),0,IF(NT92=0,-(CT91+$C$15)/($C$14-$C$15)*$C$12,($C$11*AF92-BB92)/($C$11*AF92)*$C$12*AF92))</f>
        <v>0</v>
      </c>
      <c r="BY92" s="2">
        <f>IF(OR(LG91=1,AND($C$37=Motors!$C$32,PM91=1)),0,IF(NU92=0,-(CU91+$C$15)/($C$14-$C$15)*$C$12,($C$11*AG92-BC92)/($C$11*AG92)*$C$12*AG92))</f>
        <v>0</v>
      </c>
      <c r="BZ92" s="2">
        <f>IF(OR(LH91=1,AND($C$37=Motors!$C$32,PN91=1)),0,IF(NV92=0,-(CV91+$C$15)/($C$14-$C$15)*$C$12,($C$11*AH92-BD92)/($C$11*AH92)*$C$12*AH92))</f>
        <v>0</v>
      </c>
      <c r="CA92" s="2">
        <f>IF(OR(LI91=1,AND($C$37=Motors!$C$32,PO91=1)),0,IF(NW92=0,-(CW91+$C$15)/($C$14-$C$15)*$C$12,($C$11*AI92-BE92)/($C$11*AI92)*$C$12*AI92))</f>
        <v>0</v>
      </c>
      <c r="CB92" s="2">
        <f>IF(OR(LJ91=1,AND($C$37=Motors!$C$32,PP91=1)),0,IF(NX92=0,-(CX91+$C$15)/($C$14-$C$15)*$C$12,($C$11*AJ92-BF92)/($C$11*AJ92)*$C$12*AJ92))</f>
        <v>0</v>
      </c>
      <c r="CC92" s="2">
        <f>IF(OR(LK91=1,AND($C$37=Motors!$C$32,PQ91=1)),0,IF(NY92=0,-(CY91+$C$15)/($C$14-$C$15)*$C$12,($C$11*AK92-BG92)/($C$11*AK92)*$C$12*AK92))</f>
        <v>0</v>
      </c>
      <c r="CD92" s="2">
        <f>IF(OR(LL91=1,AND($C$37=Motors!$C$32,PR91=1)),0,IF(NZ92=0,-(CZ91+$C$15)/($C$14-$C$15)*$C$12,($C$11*AL92-BH92)/($C$11*AL92)*$C$12*AL92))</f>
        <v>0</v>
      </c>
      <c r="CE92" s="2">
        <f>IF(OR(LM91=1,AND($C$37=Motors!$C$32,PS91=1)),0,IF(OA92=0,-(DA91+$C$15)/($C$14-$C$15)*$C$12,($C$11*AM92-BI92)/($C$11*AM92)*$C$12*AM92))</f>
        <v>0</v>
      </c>
      <c r="CF92" s="61">
        <f t="shared" si="539"/>
        <v>3.3600000000000021</v>
      </c>
      <c r="CG92" s="57">
        <f>IF(AND(KS91=1,OY91=1),0,ABS(BK92/$C$12*($C$14-$C$15)+$C$15) *'Drive Train'!$AA$49 + CG91*(1-'Drive Train'!$AA$49))</f>
        <v>0</v>
      </c>
      <c r="CH92" s="57">
        <f>IF(AND(KT91=1,OZ91=1),0,ABS(BL92/$C$12*($C$14-$C$15)+$C$15) *'Drive Train'!$AA$49 + CH91*(1-'Drive Train'!$AA$49))</f>
        <v>2.7495000000000003</v>
      </c>
      <c r="CI92" s="57">
        <f>IF(AND(KU91=1,PA91=1),0,ABS(BM92/$C$12*($C$14-$C$15)+$C$15) *'Drive Train'!$AA$49 + CI91*(1-'Drive Train'!$AA$49))</f>
        <v>2.7495000000000003</v>
      </c>
      <c r="CJ92" s="57">
        <f>IF(AND(KV91=1,PB91=1),0,ABS(BN92/$C$12*($C$14-$C$15)+$C$15) *'Drive Train'!$AA$49 + CJ91*(1-'Drive Train'!$AA$49))</f>
        <v>2.7495000000000003</v>
      </c>
      <c r="CK92" s="57">
        <f>IF(AND(KW91=1,PC91=1),0,ABS(BO92/$C$12*($C$14-$C$15)+$C$15) *'Drive Train'!$AA$49 + CK91*(1-'Drive Train'!$AA$49))</f>
        <v>2.7495000000000003</v>
      </c>
      <c r="CL92" s="57">
        <f>IF(AND(KX91=1,PD91=1),0,ABS(BP92/$C$12*($C$14-$C$15)+$C$15) *'Drive Train'!$AA$49 + CL91*(1-'Drive Train'!$AA$49))</f>
        <v>0</v>
      </c>
      <c r="CM92" s="57">
        <f>IF(AND(KY91=1,PE91=1),0,ABS(BQ92/$C$12*($C$14-$C$15)+$C$15) *'Drive Train'!$AA$49 + CM91*(1-'Drive Train'!$AA$49))</f>
        <v>0</v>
      </c>
      <c r="CN92" s="57">
        <f>IF(AND(KZ91=1,PF91=1),0,ABS(BR92/$C$12*($C$14-$C$15)+$C$15) *'Drive Train'!$AA$49 + CN91*(1-'Drive Train'!$AA$49))</f>
        <v>0</v>
      </c>
      <c r="CO92" s="57">
        <f>IF(AND(LA91=1,PG91=1),0,ABS(BS92/$C$12*($C$14-$C$15)+$C$15) *'Drive Train'!$AA$49 + CO91*(1-'Drive Train'!$AA$49))</f>
        <v>0</v>
      </c>
      <c r="CP92" s="57">
        <f>IF(AND(LB91=1,PH91=1),0,ABS(BT92/$C$12*($C$14-$C$15)+$C$15) *'Drive Train'!$AA$49 + CP91*(1-'Drive Train'!$AA$49))</f>
        <v>0</v>
      </c>
      <c r="CQ92" s="57">
        <f>IF(AND(LC91=1,PI91=1),0,ABS(BU92/$C$12*($C$14-$C$15)+$C$15) *'Drive Train'!$AA$49 + CQ91*(1-'Drive Train'!$AA$49))</f>
        <v>0</v>
      </c>
      <c r="CR92" s="57">
        <f>IF(AND(LD91=1,PJ91=1),0,ABS(BV92/$C$12*($C$14-$C$15)+$C$15) *'Drive Train'!$AA$49 + CR91*(1-'Drive Train'!$AA$49))</f>
        <v>2.7495000000000003</v>
      </c>
      <c r="CS92" s="57">
        <f>IF(AND(LE91=1,PK91=1),0,ABS(BW92/$C$12*($C$14-$C$15)+$C$15) *'Drive Train'!$AA$49 + CS91*(1-'Drive Train'!$AA$49))</f>
        <v>0</v>
      </c>
      <c r="CT92" s="57">
        <f>IF(AND(LF91=1,PL91=1),0,ABS(BX92/$C$12*($C$14-$C$15)+$C$15) *'Drive Train'!$AA$49 + CT91*(1-'Drive Train'!$AA$49))</f>
        <v>0</v>
      </c>
      <c r="CU92" s="57">
        <f>IF(AND(LG91=1,PM91=1),0,ABS(BY92/$C$12*($C$14-$C$15)+$C$15) *'Drive Train'!$AA$49 + CU91*(1-'Drive Train'!$AA$49))</f>
        <v>0</v>
      </c>
      <c r="CV92" s="57">
        <f>IF(AND(LH91=1,PN91=1),0,ABS(BZ92/$C$12*($C$14-$C$15)+$C$15) *'Drive Train'!$AA$49 + CV91*(1-'Drive Train'!$AA$49))</f>
        <v>0</v>
      </c>
      <c r="CW92" s="57">
        <f>IF(AND(LI91=1,PO91=1),0,ABS(CA92/$C$12*($C$14-$C$15)+$C$15) *'Drive Train'!$AA$49 + CW91*(1-'Drive Train'!$AA$49))</f>
        <v>0</v>
      </c>
      <c r="CX92" s="57">
        <f>IF(AND(LJ91=1,PP91=1),0,ABS(CB92/$C$12*($C$14-$C$15)+$C$15) *'Drive Train'!$AA$49 + CX91*(1-'Drive Train'!$AA$49))</f>
        <v>0</v>
      </c>
      <c r="CY92" s="57">
        <f>IF(AND(LK91=1,PQ91=1),0,ABS(CC92/$C$12*($C$14-$C$15)+$C$15) *'Drive Train'!$AA$49 + CY91*(1-'Drive Train'!$AA$49))</f>
        <v>0</v>
      </c>
      <c r="CZ92" s="57">
        <f>IF(AND(LL91=1,PR91=1),0,ABS(CD92/$C$12*($C$14-$C$15)+$C$15) *'Drive Train'!$AA$49 + CZ91*(1-'Drive Train'!$AA$49))</f>
        <v>0</v>
      </c>
      <c r="DA92" s="57">
        <f>IF(AND(LM91=1,PS91=1),0,ABS(CE92/$C$12*($C$14-$C$15)+$C$15) *'Drive Train'!$AA$49 + DA91*(1-'Drive Train'!$AA$49))</f>
        <v>0</v>
      </c>
      <c r="DB92" s="61">
        <f t="shared" si="607"/>
        <v>3.3600000000000021</v>
      </c>
      <c r="DC92" s="57">
        <f t="shared" si="540"/>
        <v>0</v>
      </c>
      <c r="DD92" s="57">
        <f t="shared" si="541"/>
        <v>2.7495000000000003</v>
      </c>
      <c r="DE92" s="57">
        <f t="shared" si="542"/>
        <v>2.7495000000000003</v>
      </c>
      <c r="DF92" s="57">
        <f t="shared" si="543"/>
        <v>2.7495000000000003</v>
      </c>
      <c r="DG92" s="57">
        <f t="shared" si="544"/>
        <v>2.7495000000000003</v>
      </c>
      <c r="DH92" s="57">
        <f t="shared" si="545"/>
        <v>0</v>
      </c>
      <c r="DI92" s="57">
        <f t="shared" si="546"/>
        <v>0</v>
      </c>
      <c r="DJ92" s="57">
        <f t="shared" si="547"/>
        <v>0</v>
      </c>
      <c r="DK92" s="57">
        <f t="shared" si="548"/>
        <v>0</v>
      </c>
      <c r="DL92" s="57">
        <f t="shared" si="549"/>
        <v>0</v>
      </c>
      <c r="DM92" s="57">
        <f t="shared" si="550"/>
        <v>0</v>
      </c>
      <c r="DN92" s="57">
        <f t="shared" si="551"/>
        <v>2.7495000000000003</v>
      </c>
      <c r="DO92" s="57">
        <f t="shared" si="552"/>
        <v>0</v>
      </c>
      <c r="DP92" s="57">
        <f t="shared" si="553"/>
        <v>0</v>
      </c>
      <c r="DQ92" s="57">
        <f t="shared" si="554"/>
        <v>0</v>
      </c>
      <c r="DR92" s="57">
        <f t="shared" si="555"/>
        <v>0</v>
      </c>
      <c r="DS92" s="57">
        <f t="shared" si="556"/>
        <v>0</v>
      </c>
      <c r="DT92" s="57">
        <f t="shared" si="557"/>
        <v>0</v>
      </c>
      <c r="DU92" s="57">
        <f t="shared" si="558"/>
        <v>0</v>
      </c>
      <c r="DV92" s="57">
        <f t="shared" si="559"/>
        <v>0</v>
      </c>
      <c r="DW92" s="57">
        <f t="shared" si="560"/>
        <v>0</v>
      </c>
      <c r="DX92" s="61">
        <f t="shared" si="608"/>
        <v>3.3600000000000021</v>
      </c>
      <c r="DY92" s="2">
        <f>IF(OY92=0,($C$23/0.4536*IF(ISNA(MK91),'Drive Train'!$F$16,'Drive Train'!$F$17)*4.448*$C$24*S$6)*SIGN(BK92),BK92)</f>
        <v>0</v>
      </c>
      <c r="DZ92" s="2">
        <f>IF(OZ92=0,($C$23/0.4536*IF(ISNA(ML91),'Drive Train'!$F$16,'Drive Train'!$F$17)*4.448*$C$24*$C$21*T$6)*SIGN(BL92),BL92)</f>
        <v>0</v>
      </c>
      <c r="EA92" s="2">
        <f>IF(PA92=0,($C$23/0.4536*IF(ISNA(MM91),'Drive Train'!$F$16,'Drive Train'!$F$17)*4.448*$C$24*$C$21*U$6)*SIGN(BM92),BM92)</f>
        <v>0</v>
      </c>
      <c r="EB92" s="2">
        <f>IF(PB92=0,($C$23/0.4536*IF(ISNA(MN91),'Drive Train'!$F$16,'Drive Train'!$F$17)*4.448*$C$24*$C$21*V$6)*SIGN(BN92),BN92)</f>
        <v>0</v>
      </c>
      <c r="EC92" s="2">
        <f>IF(PC92=0,($C$23/0.4536*IF(ISNA(MO91),'Drive Train'!$F$16,'Drive Train'!$F$17)*4.448*$C$24*$C$21*W$6)*SIGN(BO92),BO92)</f>
        <v>0</v>
      </c>
      <c r="ED92" s="2">
        <f>IF(PD92=0,($C$23/0.4536*IF(ISNA(MP91),'Drive Train'!$F$16,'Drive Train'!$F$17)*4.448*$C$24*$C$21*X$6)*SIGN(BP92),BP92)</f>
        <v>0</v>
      </c>
      <c r="EE92" s="2">
        <f>IF(PE92=0,($C$23/0.4536*IF(ISNA(MQ91),'Drive Train'!$F$16,'Drive Train'!$F$17)*4.448*$C$24*$C$21*Y$6)*SIGN(BQ92),BQ92)</f>
        <v>0</v>
      </c>
      <c r="EF92" s="2">
        <f>IF(PF92=0,($C$23/0.4536*IF(ISNA(MR91),'Drive Train'!$F$16,'Drive Train'!$F$17)*4.448*$C$24*$C$21*Z$6)*SIGN(BR92),BR92)</f>
        <v>0</v>
      </c>
      <c r="EG92" s="2">
        <f>IF(PG92=0,($C$23/0.4536*IF(ISNA(MS91),'Drive Train'!$F$16,'Drive Train'!$F$17)*4.448*$C$24*$C$21*AA$6)*SIGN(BS92),BS92)</f>
        <v>0</v>
      </c>
      <c r="EH92" s="2">
        <f>IF(PH92=0,($C$23/0.4536*IF(ISNA(MT91),'Drive Train'!$F$16,'Drive Train'!$F$17)*4.448*$C$24*$C$21*AB$6)*SIGN(BT92),BT92)</f>
        <v>0</v>
      </c>
      <c r="EI92" s="2">
        <f>IF(PI92=0,($C$23/0.4536*IF(ISNA(MU91),'Drive Train'!$F$16,'Drive Train'!$F$17)*4.448*$C$24*$C$21*AC$6)*SIGN(BU92),BU92)</f>
        <v>0</v>
      </c>
      <c r="EJ92" s="2">
        <f>IF(PJ92=0,($C$23/0.4536*IF(ISNA(MV91),'Drive Train'!$F$16,'Drive Train'!$F$17)*4.448*$C$24*$C$21*AD$6)*SIGN(BV92),BV92)</f>
        <v>0</v>
      </c>
      <c r="EK92" s="2">
        <f>IF(PK92=0,($C$23/0.4536*IF(ISNA(MW91),'Drive Train'!$F$16,'Drive Train'!$F$17)*4.448*$C$24*$C$21*AE$6)*SIGN(BW92),BW92)</f>
        <v>0</v>
      </c>
      <c r="EL92" s="2">
        <f>IF(PL92=0,($C$23/0.4536*IF(ISNA(MX91),'Drive Train'!$F$16,'Drive Train'!$F$17)*4.448*$C$24*$C$21*AF$6)*SIGN(BX92),BX92)</f>
        <v>0</v>
      </c>
      <c r="EM92" s="2">
        <f>IF(PM92=0,($C$23/0.4536*IF(ISNA(MY91),'Drive Train'!$F$16,'Drive Train'!$F$17)*4.448*$C$24*$C$21*AG$6)*SIGN(BY92),BY92)</f>
        <v>0</v>
      </c>
      <c r="EN92" s="2">
        <f>IF(PN92=0,($C$23/0.4536*IF(ISNA(MZ91),'Drive Train'!$F$16,'Drive Train'!$F$17)*4.448*$C$24*$C$21*AH$6)*SIGN(BZ92),BZ92)</f>
        <v>0</v>
      </c>
      <c r="EO92" s="2">
        <f>IF(PO92=0,($C$23/0.4536*IF(ISNA(NA91),'Drive Train'!$F$16,'Drive Train'!$F$17)*4.448*$C$24*$C$21*AI$6)*SIGN(CA92),CA92)</f>
        <v>0</v>
      </c>
      <c r="EP92" s="2">
        <f>IF(PP92=0,($C$23/0.4536*IF(ISNA(NB91),'Drive Train'!$F$16,'Drive Train'!$F$17)*4.448*$C$24*$C$21*AJ$6)*SIGN(CB92),CB92)</f>
        <v>0</v>
      </c>
      <c r="EQ92" s="2">
        <f>IF(PQ92=0,($C$23/0.4536*IF(ISNA(NC91),'Drive Train'!$F$16,'Drive Train'!$F$17)*4.448*$C$24*$C$21*AK$6)*SIGN(CC92),CC92)</f>
        <v>0</v>
      </c>
      <c r="ER92" s="2">
        <f>IF(PR92=0,($C$23/0.4536*IF(ISNA(ND91),'Drive Train'!$F$16,'Drive Train'!$F$17)*4.448*$C$24*$C$21*AL$6)*SIGN(CD92),CD92)</f>
        <v>0</v>
      </c>
      <c r="ES92" s="2">
        <f>IF(PS92=0,($C$23/0.4536*IF(ISNA(NE91),'Drive Train'!$F$16,'Drive Train'!$F$17)*4.448*$C$24*$C$21*AM$6)*SIGN(CE92),CE92)</f>
        <v>0</v>
      </c>
      <c r="ET92" s="61">
        <f t="shared" si="561"/>
        <v>3.3600000000000021</v>
      </c>
      <c r="EU92" s="255">
        <f>MAX(MIN(IF(AND(OY91=1,NG92&lt;0),-1,1)*(DC92-$C$15)/($C$14-$C$15)*$C$12*$C$21-$C$33*LO92/AO$6 -  OY91*$C$33/$C$21,DY91/$C$19),MAX(EU$8:EU91)*-1)</f>
        <v>-0.37850168607206947</v>
      </c>
      <c r="EV92" s="255">
        <f>MAX(MIN(IF(AND(OZ91=1,NH92&lt;0),-1,1)*(DD92-$C$15)/($C$14-$C$15)*$C$12*$C$21-$C$33*LP92/AP$6 -  OZ91*$C$33/$C$21,DZ91/$C$19),MAX(EV$8:EV91)*-1)</f>
        <v>-0.40444281709392171</v>
      </c>
      <c r="EW92" s="255">
        <f>MAX(MIN(IF(AND(PA91=1,NI92&lt;0),-1,1)*(DE92-$C$15)/($C$14-$C$15)*$C$12*$C$21-$C$33*LQ92/AQ$6 -  PA91*$C$33/$C$21,EA91/$C$19),MAX(EW$8:EW91)*-1)</f>
        <v>-0.41627570652726753</v>
      </c>
      <c r="EX92" s="255">
        <f>MAX(MIN(IF(AND(PB91=1,NJ92&lt;0),-1,1)*(DF92-$C$15)/($C$14-$C$15)*$C$12*$C$21-$C$33*LR92/AR$6 -  PB91*$C$33/$C$21,EB91/$C$19),MAX(EX$8:EX91)*-1)</f>
        <v>-0.40452619369258747</v>
      </c>
      <c r="EY92" s="255">
        <f>MAX(MIN(IF(AND(PC91=1,NK92&lt;0),-1,1)*(DG92-$C$15)/($C$14-$C$15)*$C$12*$C$21-$C$33*LS92/AS$6 -  PC91*$C$33/$C$21,EC91/$C$19),MAX(EY$8:EY91)*-1)</f>
        <v>-0.36936890041872567</v>
      </c>
      <c r="EZ92" s="255">
        <f>MAX(MIN(IF(AND(PD91=1,NL92&lt;0),-1,1)*(DH92-$C$15)/($C$14-$C$15)*$C$12*$C$21-$C$33*LT92/AT$6 -  PD91*$C$33/$C$21,ED91/$C$19),MAX(EZ$8:EZ91)*-1)</f>
        <v>-0.37850168607206947</v>
      </c>
      <c r="FA92" s="255">
        <f>MAX(MIN(IF(AND(PE91=1,NM92&lt;0),-1,1)*(DI92-$C$15)/($C$14-$C$15)*$C$12*$C$21-$C$33*LU92/AU$6 -  PE91*$C$33/$C$21,EE91/$C$19),MAX(FA$8:FA91)*-1)</f>
        <v>-0.37850168607206947</v>
      </c>
      <c r="FB92" s="255">
        <f>MAX(MIN(IF(AND(PF91=1,NN92&lt;0),-1,1)*(DJ92-$C$15)/($C$14-$C$15)*$C$12*$C$21-$C$33*LV92/AV$6 -  PF91*$C$33/$C$21,EF91/$C$19),MAX(FB$8:FB91)*-1)</f>
        <v>-0.37850168607206947</v>
      </c>
      <c r="FC92" s="255">
        <f>MAX(MIN(IF(AND(PG91=1,NO92&lt;0),-1,1)*(DK92-$C$15)/($C$14-$C$15)*$C$12*$C$21-$C$33*LW92/AW$6 -  PG91*$C$33/$C$21,EG91/$C$19),MAX(FC$8:FC91)*-1)</f>
        <v>-0.37850168607206947</v>
      </c>
      <c r="FD92" s="255">
        <f>MAX(MIN(IF(AND(PH91=1,NP92&lt;0),-1,1)*(DL92-$C$15)/($C$14-$C$15)*$C$12*$C$21-$C$33*LX92/AX$6 -  PH91*$C$33/$C$21,EH91/$C$19),MAX(FD$8:FD91)*-1)</f>
        <v>-0.37850168607206947</v>
      </c>
      <c r="FE92" s="255">
        <f>MAX(MIN(IF(AND(PI91=1,NQ92&lt;0),-1,1)*(DM92-$C$15)/($C$14-$C$15)*$C$12*$C$21-$C$33*LY92/AY$6 -  PI91*$C$33/$C$21,EI91/$C$19),MAX(FE$8:FE91)*-1)</f>
        <v>-0.37850168607206947</v>
      </c>
      <c r="FF92" s="255">
        <f>MAX(MIN(IF(AND(PJ91=1,NR92&lt;0),-1,1)*(DN92-$C$15)/($C$14-$C$15)*$C$12*$C$21-$C$33*LZ92/AZ$6 -  PJ91*$C$33/$C$21,EJ91/$C$19),MAX(FF$8:FF91)*-1)</f>
        <v>-0.36307536860644057</v>
      </c>
      <c r="FG92" s="255">
        <f>MAX(MIN(IF(AND(PK91=1,NS92&lt;0),-1,1)*(DO92-$C$15)/($C$14-$C$15)*$C$12*$C$21-$C$33*MA92/BA$6 -  PK91*$C$33/$C$21,EK91/$C$19),MAX(FG$8:FG91)*-1)</f>
        <v>-0.37850168607206947</v>
      </c>
      <c r="FH92" s="255">
        <f>MAX(MIN(IF(AND(PL91=1,NT92&lt;0),-1,1)*(DP92-$C$15)/($C$14-$C$15)*$C$12*$C$21-$C$33*MB92/BB$6 -  PL91*$C$33/$C$21,EL91/$C$19),MAX(FH$8:FH91)*-1)</f>
        <v>-0.37850168607206947</v>
      </c>
      <c r="FI92" s="255">
        <f>MAX(MIN(IF(AND(PM91=1,NU92&lt;0),-1,1)*(DQ92-$C$15)/($C$14-$C$15)*$C$12*$C$21-$C$33*MC92/BC$6 -  PM91*$C$33/$C$21,EM91/$C$19),MAX(FI$8:FI91)*-1)</f>
        <v>-0.37850168607206947</v>
      </c>
      <c r="FJ92" s="255">
        <f>MAX(MIN(IF(AND(PN91=1,NV92&lt;0),-1,1)*(DR92-$C$15)/($C$14-$C$15)*$C$12*$C$21-$C$33*MD92/BD$6 -  PN91*$C$33/$C$21,EN91/$C$19),MAX(FJ$8:FJ91)*-1)</f>
        <v>-0.37850168607206947</v>
      </c>
      <c r="FK92" s="255">
        <f>MAX(MIN(IF(AND(PO91=1,NW92&lt;0),-1,1)*(DS92-$C$15)/($C$14-$C$15)*$C$12*$C$21-$C$33*ME92/BE$6 -  PO91*$C$33/$C$21,EO91/$C$19),MAX(FK$8:FK91)*-1)</f>
        <v>-0.37850168607206947</v>
      </c>
      <c r="FL92" s="255">
        <f>MAX(MIN(IF(AND(PP91=1,NX92&lt;0),-1,1)*(DT92-$C$15)/($C$14-$C$15)*$C$12*$C$21-$C$33*MF92/BF$6 -  PP91*$C$33/$C$21,EP91/$C$19),MAX(FL$8:FL91)*-1)</f>
        <v>-0.37850168607206947</v>
      </c>
      <c r="FM92" s="255">
        <f>MAX(MIN(IF(AND(PQ91=1,NY92&lt;0),-1,1)*(DU92-$C$15)/($C$14-$C$15)*$C$12*$C$21-$C$33*MG92/BG$6 -  PQ91*$C$33/$C$21,EQ91/$C$19),MAX(FM$8:FM91)*-1)</f>
        <v>-0.37850168607206947</v>
      </c>
      <c r="FN92" s="255">
        <f>MAX(MIN(IF(AND(PR91=1,NZ92&lt;0),-1,1)*(DV92-$C$15)/($C$14-$C$15)*$C$12*$C$21-$C$33*MH92/BH$6 -  PR91*$C$33/$C$21,ER91/$C$19),MAX(FN$8:FN91)*-1)</f>
        <v>-0.37850168607206947</v>
      </c>
      <c r="FO92" s="255">
        <f>MAX(MIN(IF(AND(PS91=1,OA92&lt;0),-1,1)*(DW92-$C$15)/($C$14-$C$15)*$C$12*$C$21-$C$33*MI92/BI$6 -  PS91*$C$33/$C$21,ES91/$C$19),MAX(FO$8:FO91)*-1)</f>
        <v>-0.37850168607206947</v>
      </c>
      <c r="FP92" s="61">
        <f t="shared" si="609"/>
        <v>3.3600000000000021</v>
      </c>
      <c r="FQ92" s="256">
        <f t="shared" si="610"/>
        <v>0</v>
      </c>
      <c r="FR92" s="256">
        <f t="shared" si="611"/>
        <v>2.7495000000000003</v>
      </c>
      <c r="FS92" s="256">
        <f t="shared" si="612"/>
        <v>2.7495000000000003</v>
      </c>
      <c r="FT92" s="256">
        <f t="shared" si="613"/>
        <v>2.7495000000000003</v>
      </c>
      <c r="FU92" s="256">
        <f t="shared" si="614"/>
        <v>2.7495000000000003</v>
      </c>
      <c r="FV92" s="256">
        <f t="shared" si="615"/>
        <v>0</v>
      </c>
      <c r="FW92" s="256">
        <f t="shared" si="616"/>
        <v>0</v>
      </c>
      <c r="FX92" s="256">
        <f t="shared" si="617"/>
        <v>0</v>
      </c>
      <c r="FY92" s="256">
        <f t="shared" si="618"/>
        <v>0</v>
      </c>
      <c r="FZ92" s="256">
        <f t="shared" si="619"/>
        <v>0</v>
      </c>
      <c r="GA92" s="256">
        <f t="shared" si="620"/>
        <v>0</v>
      </c>
      <c r="GB92" s="256">
        <f t="shared" si="621"/>
        <v>2.7495000000000003</v>
      </c>
      <c r="GC92" s="256">
        <f t="shared" si="622"/>
        <v>0</v>
      </c>
      <c r="GD92" s="256">
        <f t="shared" si="623"/>
        <v>0</v>
      </c>
      <c r="GE92" s="256">
        <f t="shared" si="624"/>
        <v>0</v>
      </c>
      <c r="GF92" s="256">
        <f t="shared" si="625"/>
        <v>0</v>
      </c>
      <c r="GG92" s="256">
        <f t="shared" si="626"/>
        <v>0</v>
      </c>
      <c r="GH92" s="256">
        <f t="shared" si="627"/>
        <v>0</v>
      </c>
      <c r="GI92" s="256">
        <f t="shared" si="628"/>
        <v>0</v>
      </c>
      <c r="GJ92" s="256">
        <f t="shared" si="629"/>
        <v>0</v>
      </c>
      <c r="GK92" s="256">
        <f t="shared" si="630"/>
        <v>0</v>
      </c>
      <c r="GL92" s="61">
        <f t="shared" si="631"/>
        <v>3.3600000000000021</v>
      </c>
      <c r="GM92" s="57">
        <f t="shared" si="562"/>
        <v>0</v>
      </c>
      <c r="GN92" s="57">
        <f t="shared" si="563"/>
        <v>-2.9309706442618162</v>
      </c>
      <c r="GO92" s="57">
        <f t="shared" si="564"/>
        <v>-4.3574885179150931</v>
      </c>
      <c r="GP92" s="57">
        <f t="shared" si="565"/>
        <v>-5.5374191970366082</v>
      </c>
      <c r="GQ92" s="57">
        <f t="shared" si="566"/>
        <v>-6.2458486160183124</v>
      </c>
      <c r="GR92" s="57">
        <f t="shared" si="567"/>
        <v>0</v>
      </c>
      <c r="GS92" s="57">
        <f t="shared" si="568"/>
        <v>0</v>
      </c>
      <c r="GT92" s="57">
        <f t="shared" si="569"/>
        <v>0</v>
      </c>
      <c r="GU92" s="57">
        <f t="shared" si="570"/>
        <v>0</v>
      </c>
      <c r="GV92" s="57">
        <f t="shared" si="571"/>
        <v>0</v>
      </c>
      <c r="GW92" s="57">
        <f t="shared" si="572"/>
        <v>0</v>
      </c>
      <c r="GX92" s="57">
        <f t="shared" si="573"/>
        <v>-9.3970837520408264</v>
      </c>
      <c r="GY92" s="57">
        <f t="shared" si="574"/>
        <v>0</v>
      </c>
      <c r="GZ92" s="57">
        <f t="shared" si="575"/>
        <v>0</v>
      </c>
      <c r="HA92" s="57">
        <f t="shared" si="576"/>
        <v>0</v>
      </c>
      <c r="HB92" s="57">
        <f t="shared" si="577"/>
        <v>0</v>
      </c>
      <c r="HC92" s="57">
        <f t="shared" si="578"/>
        <v>0</v>
      </c>
      <c r="HD92" s="57">
        <f t="shared" si="579"/>
        <v>0</v>
      </c>
      <c r="HE92" s="57">
        <f t="shared" si="580"/>
        <v>0</v>
      </c>
      <c r="HF92" s="57">
        <f t="shared" si="581"/>
        <v>0</v>
      </c>
      <c r="HG92" s="57">
        <f t="shared" si="582"/>
        <v>0</v>
      </c>
      <c r="HH92" s="61">
        <f t="shared" si="632"/>
        <v>3.3600000000000021</v>
      </c>
      <c r="HI92" s="57">
        <f t="shared" si="633"/>
        <v>0</v>
      </c>
      <c r="HJ92" s="57">
        <f t="shared" si="634"/>
        <v>2.9309706442618162</v>
      </c>
      <c r="HK92" s="57">
        <f t="shared" si="635"/>
        <v>4.3574885179150931</v>
      </c>
      <c r="HL92" s="57">
        <f t="shared" si="636"/>
        <v>5.5374191970366082</v>
      </c>
      <c r="HM92" s="57">
        <f t="shared" si="637"/>
        <v>6.2458486160183124</v>
      </c>
      <c r="HN92" s="57">
        <f t="shared" si="638"/>
        <v>0</v>
      </c>
      <c r="HO92" s="57">
        <f t="shared" si="639"/>
        <v>0</v>
      </c>
      <c r="HP92" s="57">
        <f t="shared" si="640"/>
        <v>0</v>
      </c>
      <c r="HQ92" s="57">
        <f t="shared" si="641"/>
        <v>0</v>
      </c>
      <c r="HR92" s="57">
        <f t="shared" si="642"/>
        <v>0</v>
      </c>
      <c r="HS92" s="57">
        <f t="shared" si="643"/>
        <v>0</v>
      </c>
      <c r="HT92" s="57">
        <f t="shared" si="644"/>
        <v>9.3970837520408264</v>
      </c>
      <c r="HU92" s="57">
        <f t="shared" si="645"/>
        <v>0</v>
      </c>
      <c r="HV92" s="57">
        <f t="shared" si="646"/>
        <v>0</v>
      </c>
      <c r="HW92" s="57">
        <f t="shared" si="647"/>
        <v>0</v>
      </c>
      <c r="HX92" s="57">
        <f t="shared" si="648"/>
        <v>0</v>
      </c>
      <c r="HY92" s="57">
        <f t="shared" si="649"/>
        <v>0</v>
      </c>
      <c r="HZ92" s="57">
        <f t="shared" si="650"/>
        <v>0</v>
      </c>
      <c r="IA92" s="57">
        <f t="shared" si="651"/>
        <v>0</v>
      </c>
      <c r="IB92" s="57">
        <f t="shared" si="652"/>
        <v>0</v>
      </c>
      <c r="IC92" s="57">
        <f t="shared" si="653"/>
        <v>0</v>
      </c>
      <c r="ID92" s="61">
        <f t="shared" si="654"/>
        <v>3.3600000000000021</v>
      </c>
      <c r="IE92" s="57">
        <f t="shared" si="655"/>
        <v>0</v>
      </c>
      <c r="IF92" s="57">
        <f t="shared" si="656"/>
        <v>0</v>
      </c>
      <c r="IG92" s="57">
        <f t="shared" si="657"/>
        <v>0</v>
      </c>
      <c r="IH92" s="57">
        <f t="shared" si="658"/>
        <v>0</v>
      </c>
      <c r="II92" s="57">
        <f t="shared" si="659"/>
        <v>0</v>
      </c>
      <c r="IJ92" s="57">
        <f t="shared" si="660"/>
        <v>0</v>
      </c>
      <c r="IK92" s="57">
        <f t="shared" si="661"/>
        <v>0</v>
      </c>
      <c r="IL92" s="57">
        <f t="shared" si="662"/>
        <v>0</v>
      </c>
      <c r="IM92" s="57">
        <f t="shared" si="663"/>
        <v>0</v>
      </c>
      <c r="IN92" s="57">
        <f t="shared" si="664"/>
        <v>0</v>
      </c>
      <c r="IO92" s="57">
        <f t="shared" si="665"/>
        <v>0</v>
      </c>
      <c r="IP92" s="57">
        <f t="shared" si="666"/>
        <v>0</v>
      </c>
      <c r="IQ92" s="57">
        <f t="shared" si="667"/>
        <v>0</v>
      </c>
      <c r="IR92" s="57">
        <f t="shared" si="668"/>
        <v>0</v>
      </c>
      <c r="IS92" s="57">
        <f t="shared" si="669"/>
        <v>0</v>
      </c>
      <c r="IT92" s="57">
        <f t="shared" si="670"/>
        <v>0</v>
      </c>
      <c r="IU92" s="57">
        <f t="shared" si="671"/>
        <v>0</v>
      </c>
      <c r="IV92" s="57">
        <f t="shared" si="672"/>
        <v>0</v>
      </c>
      <c r="IW92" s="57">
        <f t="shared" si="673"/>
        <v>0</v>
      </c>
      <c r="IX92" s="57">
        <f t="shared" si="674"/>
        <v>0</v>
      </c>
      <c r="IY92" s="57">
        <f t="shared" si="675"/>
        <v>0</v>
      </c>
      <c r="IZ92" s="61">
        <f t="shared" si="676"/>
        <v>3.3600000000000021</v>
      </c>
      <c r="JA92" s="256" t="e">
        <f t="shared" si="773"/>
        <v>#N/A</v>
      </c>
      <c r="JB92" s="256" t="e">
        <f t="shared" si="774"/>
        <v>#N/A</v>
      </c>
      <c r="JC92" s="256" t="e">
        <f t="shared" si="775"/>
        <v>#N/A</v>
      </c>
      <c r="JD92" s="256" t="e">
        <f t="shared" si="776"/>
        <v>#N/A</v>
      </c>
      <c r="JE92" s="256" t="e">
        <f t="shared" si="777"/>
        <v>#N/A</v>
      </c>
      <c r="JF92" s="256" t="e">
        <f t="shared" si="778"/>
        <v>#N/A</v>
      </c>
      <c r="JG92" s="256" t="e">
        <f t="shared" si="779"/>
        <v>#N/A</v>
      </c>
      <c r="JH92" s="256" t="e">
        <f t="shared" si="780"/>
        <v>#N/A</v>
      </c>
      <c r="JI92" s="256" t="e">
        <f t="shared" si="781"/>
        <v>#N/A</v>
      </c>
      <c r="JJ92" s="256" t="e">
        <f t="shared" si="782"/>
        <v>#N/A</v>
      </c>
      <c r="JK92" s="256" t="e">
        <f t="shared" si="783"/>
        <v>#N/A</v>
      </c>
      <c r="JL92" s="256" t="e">
        <f t="shared" si="784"/>
        <v>#N/A</v>
      </c>
      <c r="JM92" s="256" t="e">
        <f t="shared" si="785"/>
        <v>#N/A</v>
      </c>
      <c r="JN92" s="256" t="e">
        <f t="shared" si="786"/>
        <v>#N/A</v>
      </c>
      <c r="JO92" s="256" t="e">
        <f t="shared" si="787"/>
        <v>#N/A</v>
      </c>
      <c r="JP92" s="256" t="e">
        <f t="shared" si="788"/>
        <v>#N/A</v>
      </c>
      <c r="JQ92" s="256" t="e">
        <f t="shared" si="789"/>
        <v>#N/A</v>
      </c>
      <c r="JR92" s="256" t="e">
        <f t="shared" si="790"/>
        <v>#N/A</v>
      </c>
      <c r="JS92" s="256" t="e">
        <f t="shared" si="791"/>
        <v>#N/A</v>
      </c>
      <c r="JT92" s="256" t="e">
        <f t="shared" si="792"/>
        <v>#N/A</v>
      </c>
      <c r="JU92" s="256" t="e">
        <f t="shared" si="793"/>
        <v>#N/A</v>
      </c>
      <c r="JV92" s="61">
        <f t="shared" si="677"/>
        <v>3.3600000000000021</v>
      </c>
      <c r="JW92" s="46">
        <f t="shared" si="678"/>
        <v>0</v>
      </c>
      <c r="JX92" s="46">
        <f t="shared" si="679"/>
        <v>0</v>
      </c>
      <c r="JY92" s="46">
        <f t="shared" si="680"/>
        <v>0</v>
      </c>
      <c r="JZ92" s="46">
        <f t="shared" si="681"/>
        <v>0</v>
      </c>
      <c r="KA92" s="46">
        <f t="shared" si="682"/>
        <v>0</v>
      </c>
      <c r="KB92" s="46">
        <f t="shared" si="683"/>
        <v>0</v>
      </c>
      <c r="KC92" s="46">
        <f t="shared" si="684"/>
        <v>0</v>
      </c>
      <c r="KD92" s="46">
        <f t="shared" si="685"/>
        <v>0</v>
      </c>
      <c r="KE92" s="46">
        <f t="shared" si="686"/>
        <v>0</v>
      </c>
      <c r="KF92" s="46">
        <f t="shared" si="687"/>
        <v>0</v>
      </c>
      <c r="KG92" s="46">
        <f t="shared" si="688"/>
        <v>0</v>
      </c>
      <c r="KH92" s="46">
        <f t="shared" si="689"/>
        <v>0</v>
      </c>
      <c r="KI92" s="46">
        <f t="shared" si="690"/>
        <v>0</v>
      </c>
      <c r="KJ92" s="46">
        <f t="shared" si="691"/>
        <v>0</v>
      </c>
      <c r="KK92" s="46">
        <f t="shared" si="692"/>
        <v>0</v>
      </c>
      <c r="KL92" s="46">
        <f t="shared" si="693"/>
        <v>0</v>
      </c>
      <c r="KM92" s="46">
        <f t="shared" si="694"/>
        <v>0</v>
      </c>
      <c r="KN92" s="46">
        <f t="shared" si="695"/>
        <v>0</v>
      </c>
      <c r="KO92" s="46">
        <f t="shared" si="696"/>
        <v>0</v>
      </c>
      <c r="KP92" s="46">
        <f t="shared" si="697"/>
        <v>0</v>
      </c>
      <c r="KQ92" s="46">
        <f t="shared" si="698"/>
        <v>0</v>
      </c>
      <c r="KR92" s="61">
        <f t="shared" si="699"/>
        <v>3.3600000000000021</v>
      </c>
      <c r="KS92" s="1">
        <f t="shared" si="700"/>
        <v>1</v>
      </c>
      <c r="KT92" s="1">
        <f t="shared" si="701"/>
        <v>0</v>
      </c>
      <c r="KU92" s="1">
        <f t="shared" si="702"/>
        <v>0</v>
      </c>
      <c r="KV92" s="1">
        <f t="shared" si="703"/>
        <v>0</v>
      </c>
      <c r="KW92" s="1">
        <f t="shared" si="704"/>
        <v>0</v>
      </c>
      <c r="KX92" s="1">
        <f t="shared" si="705"/>
        <v>1</v>
      </c>
      <c r="KY92" s="1">
        <f t="shared" si="706"/>
        <v>1</v>
      </c>
      <c r="KZ92" s="1">
        <f t="shared" si="707"/>
        <v>1</v>
      </c>
      <c r="LA92" s="1">
        <f t="shared" si="708"/>
        <v>1</v>
      </c>
      <c r="LB92" s="1">
        <f t="shared" si="709"/>
        <v>1</v>
      </c>
      <c r="LC92" s="1">
        <f t="shared" si="710"/>
        <v>1</v>
      </c>
      <c r="LD92" s="1">
        <f t="shared" si="711"/>
        <v>0</v>
      </c>
      <c r="LE92" s="1">
        <f t="shared" si="712"/>
        <v>1</v>
      </c>
      <c r="LF92" s="1">
        <f t="shared" si="713"/>
        <v>1</v>
      </c>
      <c r="LG92" s="1">
        <f t="shared" si="714"/>
        <v>1</v>
      </c>
      <c r="LH92" s="1">
        <f t="shared" si="715"/>
        <v>1</v>
      </c>
      <c r="LI92" s="1">
        <f t="shared" si="716"/>
        <v>1</v>
      </c>
      <c r="LJ92" s="1">
        <f t="shared" si="717"/>
        <v>1</v>
      </c>
      <c r="LK92" s="1">
        <f t="shared" si="718"/>
        <v>1</v>
      </c>
      <c r="LL92" s="1">
        <f t="shared" si="719"/>
        <v>1</v>
      </c>
      <c r="LM92" s="1">
        <f t="shared" si="720"/>
        <v>1</v>
      </c>
      <c r="LN92" s="61">
        <f t="shared" si="721"/>
        <v>3.3600000000000021</v>
      </c>
      <c r="LO92" s="57">
        <f t="shared" si="722"/>
        <v>0</v>
      </c>
      <c r="LP92" s="57">
        <f t="shared" si="723"/>
        <v>11.705816128602621</v>
      </c>
      <c r="LQ92" s="57">
        <f t="shared" si="724"/>
        <v>9.4467596807401915</v>
      </c>
      <c r="LR92" s="57">
        <f t="shared" si="725"/>
        <v>6.2044317567715801</v>
      </c>
      <c r="LS92" s="57">
        <f t="shared" si="726"/>
        <v>2.5529682949152765</v>
      </c>
      <c r="LT92" s="57">
        <f t="shared" si="727"/>
        <v>0</v>
      </c>
      <c r="LU92" s="57">
        <f t="shared" si="728"/>
        <v>0</v>
      </c>
      <c r="LV92" s="57">
        <f t="shared" si="729"/>
        <v>0</v>
      </c>
      <c r="LW92" s="57">
        <f t="shared" si="730"/>
        <v>0</v>
      </c>
      <c r="LX92" s="57">
        <f t="shared" si="731"/>
        <v>0</v>
      </c>
      <c r="LY92" s="57">
        <f t="shared" si="732"/>
        <v>0</v>
      </c>
      <c r="LZ92" s="57">
        <f t="shared" si="733"/>
        <v>1.379102699248087</v>
      </c>
      <c r="MA92" s="57">
        <f t="shared" si="734"/>
        <v>0</v>
      </c>
      <c r="MB92" s="57">
        <f t="shared" si="735"/>
        <v>0</v>
      </c>
      <c r="MC92" s="57">
        <f t="shared" si="736"/>
        <v>0</v>
      </c>
      <c r="MD92" s="57">
        <f t="shared" si="737"/>
        <v>0</v>
      </c>
      <c r="ME92" s="57">
        <f t="shared" si="738"/>
        <v>0</v>
      </c>
      <c r="MF92" s="57">
        <f t="shared" si="739"/>
        <v>0</v>
      </c>
      <c r="MG92" s="57">
        <f t="shared" si="740"/>
        <v>0</v>
      </c>
      <c r="MH92" s="57">
        <f t="shared" si="741"/>
        <v>0</v>
      </c>
      <c r="MI92" s="57">
        <f t="shared" si="742"/>
        <v>0</v>
      </c>
      <c r="MJ92" s="61">
        <f t="shared" si="743"/>
        <v>3.3600000000000021</v>
      </c>
      <c r="MK92" s="57" t="e">
        <f t="shared" si="583"/>
        <v>#N/A</v>
      </c>
      <c r="ML92" s="57" t="e">
        <f t="shared" si="794"/>
        <v>#N/A</v>
      </c>
      <c r="MM92" s="57" t="e">
        <f t="shared" si="795"/>
        <v>#N/A</v>
      </c>
      <c r="MN92" s="57" t="e">
        <f t="shared" si="796"/>
        <v>#N/A</v>
      </c>
      <c r="MO92" s="57" t="e">
        <f t="shared" si="797"/>
        <v>#N/A</v>
      </c>
      <c r="MP92" s="57" t="e">
        <f t="shared" si="798"/>
        <v>#N/A</v>
      </c>
      <c r="MQ92" s="57" t="e">
        <f t="shared" si="799"/>
        <v>#N/A</v>
      </c>
      <c r="MR92" s="57" t="e">
        <f t="shared" si="800"/>
        <v>#N/A</v>
      </c>
      <c r="MS92" s="57" t="e">
        <f t="shared" si="801"/>
        <v>#N/A</v>
      </c>
      <c r="MT92" s="57" t="e">
        <f t="shared" si="802"/>
        <v>#N/A</v>
      </c>
      <c r="MU92" s="57" t="e">
        <f t="shared" si="803"/>
        <v>#N/A</v>
      </c>
      <c r="MV92" s="57" t="e">
        <f t="shared" si="804"/>
        <v>#N/A</v>
      </c>
      <c r="MW92" s="57" t="e">
        <f t="shared" si="805"/>
        <v>#N/A</v>
      </c>
      <c r="MX92" s="57" t="e">
        <f t="shared" si="806"/>
        <v>#N/A</v>
      </c>
      <c r="MY92" s="57" t="e">
        <f t="shared" si="807"/>
        <v>#N/A</v>
      </c>
      <c r="MZ92" s="57" t="e">
        <f t="shared" si="808"/>
        <v>#N/A</v>
      </c>
      <c r="NA92" s="57" t="e">
        <f t="shared" si="809"/>
        <v>#N/A</v>
      </c>
      <c r="NB92" s="57" t="e">
        <f t="shared" si="810"/>
        <v>#N/A</v>
      </c>
      <c r="NC92" s="57" t="e">
        <f t="shared" si="811"/>
        <v>#N/A</v>
      </c>
      <c r="ND92" s="57" t="e">
        <f t="shared" si="812"/>
        <v>#N/A</v>
      </c>
      <c r="NE92" s="57" t="e">
        <f t="shared" si="813"/>
        <v>#N/A</v>
      </c>
      <c r="NF92" s="61">
        <f t="shared" si="744"/>
        <v>3.3600000000000021</v>
      </c>
      <c r="NG92" s="256">
        <f>IF(OY91=0,MIN('Drive Train'!$F$35-FQ91*$C$19*'Drive Train'!$F$39,NG91+$C$39)-$C$7,IF(LO91-1&lt;=0,0,IF($C$37=Motors!$C$30,MAX(MAX(NG$8:NG91)*-1,NG91-$C$39),MAX(0,MAX(NG$8:NG91)*-1,NG91-$C$39))))</f>
        <v>0</v>
      </c>
      <c r="NH92" s="256">
        <f>IF(OZ91=0,MIN('Drive Train'!$F$35-FR91*$C$19*'Drive Train'!$F$39,NH91+$C$39)-$C$7,IF(LP91-1&lt;=0,0,IF($C$37=Motors!$C$30,MAX(MAX(NH$8:NH91)*-1,NH91-$C$39),MAX(0,MAX(NH$8:NH91)*-1,NH91-$C$39))))</f>
        <v>0</v>
      </c>
      <c r="NI92" s="256">
        <f>IF(PA91=0,MIN('Drive Train'!$F$35-FS91*$C$19*'Drive Train'!$F$39,NI91+$C$39)-$C$7,IF(LQ91-1&lt;=0,0,IF($C$37=Motors!$C$30,MAX(MAX(NI$8:NI91)*-1,NI91-$C$39),MAX(0,MAX(NI$8:NI91)*-1,NI91-$C$39))))</f>
        <v>0</v>
      </c>
      <c r="NJ92" s="256">
        <f>IF(PB91=0,MIN('Drive Train'!$F$35-FT91*$C$19*'Drive Train'!$F$39,NJ91+$C$39)-$C$7,IF(LR91-1&lt;=0,0,IF($C$37=Motors!$C$30,MAX(MAX(NJ$8:NJ91)*-1,NJ91-$C$39),MAX(0,MAX(NJ$8:NJ91)*-1,NJ91-$C$39))))</f>
        <v>0</v>
      </c>
      <c r="NK92" s="256">
        <f>IF(PC91=0,MIN('Drive Train'!$F$35-FU91*$C$19*'Drive Train'!$F$39,NK91+$C$39)-$C$7,IF(LS91-1&lt;=0,0,IF($C$37=Motors!$C$30,MAX(MAX(NK$8:NK91)*-1,NK91-$C$39),MAX(0,MAX(NK$8:NK91)*-1,NK91-$C$39))))</f>
        <v>0</v>
      </c>
      <c r="NL92" s="256">
        <f>IF(PD91=0,MIN('Drive Train'!$F$35-FV91*$C$19*'Drive Train'!$F$39,NL91+$C$39)-$C$7,IF(LT91-1&lt;=0,0,IF($C$37=Motors!$C$30,MAX(MAX(NL$8:NL91)*-1,NL91-$C$39),MAX(0,MAX(NL$8:NL91)*-1,NL91-$C$39))))</f>
        <v>0</v>
      </c>
      <c r="NM92" s="256">
        <f>IF(PE91=0,MIN('Drive Train'!$F$35-FW91*$C$19*'Drive Train'!$F$39,NM91+$C$39)-$C$7,IF(LU91-1&lt;=0,0,IF($C$37=Motors!$C$30,MAX(MAX(NM$8:NM91)*-1,NM91-$C$39),MAX(0,MAX(NM$8:NM91)*-1,NM91-$C$39))))</f>
        <v>0</v>
      </c>
      <c r="NN92" s="256">
        <f>IF(PF91=0,MIN('Drive Train'!$F$35-FX91*$C$19*'Drive Train'!$F$39,NN91+$C$39)-$C$7,IF(LV91-1&lt;=0,0,IF($C$37=Motors!$C$30,MAX(MAX(NN$8:NN91)*-1,NN91-$C$39),MAX(0,MAX(NN$8:NN91)*-1,NN91-$C$39))))</f>
        <v>0</v>
      </c>
      <c r="NO92" s="256">
        <f>IF(PG91=0,MIN('Drive Train'!$F$35-FY91*$C$19*'Drive Train'!$F$39,NO91+$C$39)-$C$7,IF(LW91-1&lt;=0,0,IF($C$37=Motors!$C$30,MAX(MAX(NO$8:NO91)*-1,NO91-$C$39),MAX(0,MAX(NO$8:NO91)*-1,NO91-$C$39))))</f>
        <v>0</v>
      </c>
      <c r="NP92" s="256">
        <f>IF(PH91=0,MIN('Drive Train'!$F$35-FZ91*$C$19*'Drive Train'!$F$39,NP91+$C$39)-$C$7,IF(LX91-1&lt;=0,0,IF($C$37=Motors!$C$30,MAX(MAX(NP$8:NP91)*-1,NP91-$C$39),MAX(0,MAX(NP$8:NP91)*-1,NP91-$C$39))))</f>
        <v>0</v>
      </c>
      <c r="NQ92" s="256">
        <f>IF(PI91=0,MIN('Drive Train'!$F$35-GA91*$C$19*'Drive Train'!$F$39,NQ91+$C$39)-$C$7,IF(LY91-1&lt;=0,0,IF($C$37=Motors!$C$30,MAX(MAX(NQ$8:NQ91)*-1,NQ91-$C$39),MAX(0,MAX(NQ$8:NQ91)*-1,NQ91-$C$39))))</f>
        <v>0</v>
      </c>
      <c r="NR92" s="256">
        <f>IF(PJ91=0,MIN('Drive Train'!$F$35-GB91*$C$19*'Drive Train'!$F$39,NR91+$C$39)-$C$7,IF(LZ91-1&lt;=0,0,IF($C$37=Motors!$C$30,MAX(MAX(NR$8:NR91)*-1,NR91-$C$39),MAX(0,MAX(NR$8:NR91)*-1,NR91-$C$39))))</f>
        <v>0</v>
      </c>
      <c r="NS92" s="256">
        <f>IF(PK91=0,MIN('Drive Train'!$F$35-GC91*$C$19*'Drive Train'!$F$39,NS91+$C$39)-$C$7,IF(MA91-1&lt;=0,0,IF($C$37=Motors!$C$30,MAX(MAX(NS$8:NS91)*-1,NS91-$C$39),MAX(0,MAX(NS$8:NS91)*-1,NS91-$C$39))))</f>
        <v>0</v>
      </c>
      <c r="NT92" s="256">
        <f>IF(PL91=0,MIN('Drive Train'!$F$35-GD91*$C$19*'Drive Train'!$F$39,NT91+$C$39)-$C$7,IF(MB91-1&lt;=0,0,IF($C$37=Motors!$C$30,MAX(MAX(NT$8:NT91)*-1,NT91-$C$39),MAX(0,MAX(NT$8:NT91)*-1,NT91-$C$39))))</f>
        <v>0</v>
      </c>
      <c r="NU92" s="256">
        <f>IF(PM91=0,MIN('Drive Train'!$F$35-GE91*$C$19*'Drive Train'!$F$39,NU91+$C$39)-$C$7,IF(MC91-1&lt;=0,0,IF($C$37=Motors!$C$30,MAX(MAX(NU$8:NU91)*-1,NU91-$C$39),MAX(0,MAX(NU$8:NU91)*-1,NU91-$C$39))))</f>
        <v>0</v>
      </c>
      <c r="NV92" s="256">
        <f>IF(PN91=0,MIN('Drive Train'!$F$35-GF91*$C$19*'Drive Train'!$F$39,NV91+$C$39)-$C$7,IF(MD91-1&lt;=0,0,IF($C$37=Motors!$C$30,MAX(MAX(NV$8:NV91)*-1,NV91-$C$39),MAX(0,MAX(NV$8:NV91)*-1,NV91-$C$39))))</f>
        <v>0</v>
      </c>
      <c r="NW92" s="256">
        <f>IF(PO91=0,MIN('Drive Train'!$F$35-GG91*$C$19*'Drive Train'!$F$39,NW91+$C$39)-$C$7,IF(ME91-1&lt;=0,0,IF($C$37=Motors!$C$30,MAX(MAX(NW$8:NW91)*-1,NW91-$C$39),MAX(0,MAX(NW$8:NW91)*-1,NW91-$C$39))))</f>
        <v>0</v>
      </c>
      <c r="NX92" s="256">
        <f>IF(PP91=0,MIN('Drive Train'!$F$35-GH91*$C$19*'Drive Train'!$F$39,NX91+$C$39)-$C$7,IF(MF91-1&lt;=0,0,IF($C$37=Motors!$C$30,MAX(MAX(NX$8:NX91)*-1,NX91-$C$39),MAX(0,MAX(NX$8:NX91)*-1,NX91-$C$39))))</f>
        <v>0</v>
      </c>
      <c r="NY92" s="256">
        <f>IF(PQ91=0,MIN('Drive Train'!$F$35-GI91*$C$19*'Drive Train'!$F$39,NY91+$C$39)-$C$7,IF(MG91-1&lt;=0,0,IF($C$37=Motors!$C$30,MAX(MAX(NY$8:NY91)*-1,NY91-$C$39),MAX(0,MAX(NY$8:NY91)*-1,NY91-$C$39))))</f>
        <v>0</v>
      </c>
      <c r="NZ92" s="256">
        <f>IF(PR91=0,MIN('Drive Train'!$F$35-GJ91*$C$19*'Drive Train'!$F$39,NZ91+$C$39)-$C$7,IF(MH91-1&lt;=0,0,IF($C$37=Motors!$C$30,MAX(MAX(NZ$8:NZ91)*-1,NZ91-$C$39),MAX(0,MAX(NZ$8:NZ91)*-1,NZ91-$C$39))))</f>
        <v>0</v>
      </c>
      <c r="OA92" s="256">
        <f>IF(PS91=0,MIN('Drive Train'!$F$35-GK91*$C$19*'Drive Train'!$F$39,OA91+$C$39)-$C$7,IF(MI91-1&lt;=0,0,IF($C$37=Motors!$C$30,MAX(MAX(OA$8:OA91)*-1,OA91-$C$39),MAX(0,MAX(OA$8:OA91)*-1,OA91-$C$39))))</f>
        <v>0</v>
      </c>
      <c r="OB92" s="61">
        <f t="shared" si="745"/>
        <v>3.3600000000000021</v>
      </c>
      <c r="OC92" s="256">
        <f>'Drive Train'!$F$35-(FQ92*$C$13)*$C$19*'Drive Train'!$F$39</f>
        <v>12.4</v>
      </c>
      <c r="OD92" s="256">
        <f>'Drive Train'!$F$35-(FR92*$C$13)*$C$19*'Drive Train'!$F$39</f>
        <v>12.23503</v>
      </c>
      <c r="OE92" s="256">
        <f>'Drive Train'!$F$35-(FS92*$C$13)*$C$19*'Drive Train'!$F$39</f>
        <v>12.23503</v>
      </c>
      <c r="OF92" s="256">
        <f>'Drive Train'!$F$35-(FT92*$C$13)*$C$19*'Drive Train'!$F$39</f>
        <v>12.23503</v>
      </c>
      <c r="OG92" s="256">
        <f>'Drive Train'!$F$35-(FU92*$C$13)*$C$19*'Drive Train'!$F$39</f>
        <v>12.23503</v>
      </c>
      <c r="OH92" s="256">
        <f>'Drive Train'!$F$35-(FV92*$C$13)*$C$19*'Drive Train'!$F$39</f>
        <v>12.4</v>
      </c>
      <c r="OI92" s="256">
        <f>'Drive Train'!$F$35-(FW92*$C$13)*$C$19*'Drive Train'!$F$39</f>
        <v>12.4</v>
      </c>
      <c r="OJ92" s="256">
        <f>'Drive Train'!$F$35-(FX92*$C$13)*$C$19*'Drive Train'!$F$39</f>
        <v>12.4</v>
      </c>
      <c r="OK92" s="256">
        <f>'Drive Train'!$F$35-(FY92*$C$13)*$C$19*'Drive Train'!$F$39</f>
        <v>12.4</v>
      </c>
      <c r="OL92" s="256">
        <f>'Drive Train'!$F$35-(FZ92*$C$13)*$C$19*'Drive Train'!$F$39</f>
        <v>12.4</v>
      </c>
      <c r="OM92" s="256">
        <f>'Drive Train'!$F$35-(GA92*$C$13)*$C$19*'Drive Train'!$F$39</f>
        <v>12.4</v>
      </c>
      <c r="ON92" s="256">
        <f>'Drive Train'!$F$35-(GB92*$C$13)*$C$19*'Drive Train'!$F$39</f>
        <v>12.23503</v>
      </c>
      <c r="OO92" s="256">
        <f>'Drive Train'!$F$35-(GC92*$C$13)*$C$19*'Drive Train'!$F$39</f>
        <v>12.4</v>
      </c>
      <c r="OP92" s="256">
        <f>'Drive Train'!$F$35-(GD92*$C$13)*$C$19*'Drive Train'!$F$39</f>
        <v>12.4</v>
      </c>
      <c r="OQ92" s="256">
        <f>'Drive Train'!$F$35-(GE92*$C$13)*$C$19*'Drive Train'!$F$39</f>
        <v>12.4</v>
      </c>
      <c r="OR92" s="256">
        <f>'Drive Train'!$F$35-(GF92*$C$13)*$C$19*'Drive Train'!$F$39</f>
        <v>12.4</v>
      </c>
      <c r="OS92" s="256">
        <f>'Drive Train'!$F$35-(GG92*$C$13)*$C$19*'Drive Train'!$F$39</f>
        <v>12.4</v>
      </c>
      <c r="OT92" s="256">
        <f>'Drive Train'!$F$35-(GH92*$C$13)*$C$19*'Drive Train'!$F$39</f>
        <v>12.4</v>
      </c>
      <c r="OU92" s="256">
        <f>'Drive Train'!$F$35-(GI92*$C$13)*$C$19*'Drive Train'!$F$39</f>
        <v>12.4</v>
      </c>
      <c r="OV92" s="256">
        <f>'Drive Train'!$F$35-(GJ92*$C$13)*$C$19*'Drive Train'!$F$39</f>
        <v>12.4</v>
      </c>
      <c r="OW92" s="256">
        <f>'Drive Train'!$F$35-(GK92*$C$13)*$C$19*'Drive Train'!$F$39</f>
        <v>12.4</v>
      </c>
      <c r="OX92" s="61">
        <f t="shared" si="746"/>
        <v>3.3600000000000021</v>
      </c>
      <c r="OY92" s="1">
        <f>IF(PU92&gt;='Drive Train'!$F$29,1,0)</f>
        <v>1</v>
      </c>
      <c r="OZ92" s="1">
        <f>IF(PV92&gt;='Drive Train'!$F$29,1,0)</f>
        <v>1</v>
      </c>
      <c r="PA92" s="1">
        <f>IF(PW92&gt;='Drive Train'!$F$29,1,0)</f>
        <v>1</v>
      </c>
      <c r="PB92" s="1">
        <f>IF(PX92&gt;='Drive Train'!$F$29,1,0)</f>
        <v>1</v>
      </c>
      <c r="PC92" s="1">
        <f>IF(PY92&gt;='Drive Train'!$F$29,1,0)</f>
        <v>1</v>
      </c>
      <c r="PD92" s="1">
        <f>IF(PZ92&gt;='Drive Train'!$F$29,1,0)</f>
        <v>1</v>
      </c>
      <c r="PE92" s="1">
        <f>IF(QA92&gt;='Drive Train'!$F$29,1,0)</f>
        <v>1</v>
      </c>
      <c r="PF92" s="1">
        <f>IF(QB92&gt;='Drive Train'!$F$29,1,0)</f>
        <v>1</v>
      </c>
      <c r="PG92" s="1">
        <f>IF(QC92&gt;='Drive Train'!$F$29,1,0)</f>
        <v>1</v>
      </c>
      <c r="PH92" s="1">
        <f>IF(QD92&gt;='Drive Train'!$F$29,1,0)</f>
        <v>1</v>
      </c>
      <c r="PI92" s="1">
        <f>IF(QE92&gt;='Drive Train'!$F$29,1,0)</f>
        <v>1</v>
      </c>
      <c r="PJ92" s="1">
        <f>IF(QF92&gt;='Drive Train'!$F$29,1,0)</f>
        <v>1</v>
      </c>
      <c r="PK92" s="1">
        <f>IF(QG92&gt;='Drive Train'!$F$29,1,0)</f>
        <v>1</v>
      </c>
      <c r="PL92" s="1">
        <f>IF(QH92&gt;='Drive Train'!$F$29,1,0)</f>
        <v>1</v>
      </c>
      <c r="PM92" s="1">
        <f>IF(QI92&gt;='Drive Train'!$F$29,1,0)</f>
        <v>1</v>
      </c>
      <c r="PN92" s="1">
        <f>IF(QJ92&gt;='Drive Train'!$F$29,1,0)</f>
        <v>1</v>
      </c>
      <c r="PO92" s="1">
        <f>IF(QK92&gt;='Drive Train'!$F$29,1,0)</f>
        <v>1</v>
      </c>
      <c r="PP92" s="1">
        <f>IF(QL92&gt;='Drive Train'!$F$29,1,0)</f>
        <v>1</v>
      </c>
      <c r="PQ92" s="1">
        <f>IF(QM92&gt;='Drive Train'!$F$29,1,0)</f>
        <v>1</v>
      </c>
      <c r="PR92" s="1">
        <f>IF(QN92&gt;='Drive Train'!$F$29,1,0)</f>
        <v>1</v>
      </c>
      <c r="PS92" s="1">
        <f>IF(QO92&gt;='Drive Train'!$F$29,1,0)</f>
        <v>1</v>
      </c>
      <c r="PT92" s="253">
        <f t="shared" si="747"/>
        <v>3.3600000000000021</v>
      </c>
      <c r="PU92" s="57">
        <f t="shared" si="748"/>
        <v>21.503653617944718</v>
      </c>
      <c r="PV92" s="57">
        <f t="shared" si="749"/>
        <v>35.066109249617888</v>
      </c>
      <c r="PW92" s="57">
        <f t="shared" si="750"/>
        <v>37.512085166693481</v>
      </c>
      <c r="PX92" s="57">
        <f t="shared" si="751"/>
        <v>36.175941773714278</v>
      </c>
      <c r="PY92" s="57">
        <f t="shared" si="752"/>
        <v>32.2560535316345</v>
      </c>
      <c r="PZ92" s="57">
        <f t="shared" si="753"/>
        <v>27.08124871304469</v>
      </c>
      <c r="QA92" s="57">
        <f t="shared" si="754"/>
        <v>23.766792718489118</v>
      </c>
      <c r="QB92" s="57">
        <f t="shared" si="755"/>
        <v>21.24285190115814</v>
      </c>
      <c r="QC92" s="57">
        <f t="shared" si="756"/>
        <v>19.808555857554829</v>
      </c>
      <c r="QD92" s="57">
        <f t="shared" si="757"/>
        <v>18.746947025028113</v>
      </c>
      <c r="QE92" s="57">
        <f t="shared" si="758"/>
        <v>17.929325619771099</v>
      </c>
      <c r="QF92" s="57">
        <f t="shared" si="759"/>
        <v>23.490878277052076</v>
      </c>
      <c r="QG92" s="57">
        <f t="shared" si="760"/>
        <v>22.453509164402295</v>
      </c>
      <c r="QH92" s="57">
        <f t="shared" si="761"/>
        <v>21.849684815549576</v>
      </c>
      <c r="QI92" s="57">
        <f t="shared" si="762"/>
        <v>21.682599047130982</v>
      </c>
      <c r="QJ92" s="57">
        <f t="shared" si="763"/>
        <v>21.357110719625187</v>
      </c>
      <c r="QK92" s="57">
        <f t="shared" si="764"/>
        <v>21.797681488191348</v>
      </c>
      <c r="QL92" s="57">
        <f t="shared" si="765"/>
        <v>21.60815940220062</v>
      </c>
      <c r="QM92" s="57">
        <f t="shared" si="766"/>
        <v>21.794853544062796</v>
      </c>
      <c r="QN92" s="57">
        <f t="shared" si="767"/>
        <v>21.444570787492751</v>
      </c>
      <c r="QO92" s="57">
        <f t="shared" si="768"/>
        <v>21.450297293645665</v>
      </c>
      <c r="QP92" s="61">
        <f t="shared" si="769"/>
        <v>3.3600000000000021</v>
      </c>
      <c r="QQ92" s="57">
        <f t="shared" si="584"/>
        <v>0</v>
      </c>
      <c r="QR92" s="57">
        <f t="shared" si="585"/>
        <v>3.4695548865589357E-2</v>
      </c>
      <c r="QS92" s="57">
        <f t="shared" si="586"/>
        <v>3.4695548865589357E-2</v>
      </c>
      <c r="QT92" s="57">
        <f t="shared" si="587"/>
        <v>3.4695548865589357E-2</v>
      </c>
      <c r="QU92" s="57">
        <f t="shared" si="588"/>
        <v>3.4695548865589357E-2</v>
      </c>
      <c r="QV92" s="57">
        <f t="shared" si="589"/>
        <v>0</v>
      </c>
      <c r="QW92" s="57">
        <f t="shared" si="590"/>
        <v>0</v>
      </c>
      <c r="QX92" s="57">
        <f t="shared" si="591"/>
        <v>0</v>
      </c>
      <c r="QY92" s="57">
        <f t="shared" si="592"/>
        <v>0</v>
      </c>
      <c r="QZ92" s="57">
        <f t="shared" si="593"/>
        <v>0</v>
      </c>
      <c r="RA92" s="57">
        <f t="shared" si="594"/>
        <v>0</v>
      </c>
      <c r="RB92" s="57">
        <f t="shared" si="595"/>
        <v>3.4695548865589357E-2</v>
      </c>
      <c r="RC92" s="57">
        <f t="shared" si="596"/>
        <v>0</v>
      </c>
      <c r="RD92" s="57">
        <f t="shared" si="597"/>
        <v>0</v>
      </c>
      <c r="RE92" s="57">
        <f t="shared" si="598"/>
        <v>0</v>
      </c>
      <c r="RF92" s="57">
        <f t="shared" si="599"/>
        <v>0</v>
      </c>
      <c r="RG92" s="57">
        <f t="shared" si="600"/>
        <v>0</v>
      </c>
      <c r="RH92" s="57">
        <f t="shared" si="601"/>
        <v>0</v>
      </c>
      <c r="RI92" s="57">
        <f t="shared" si="602"/>
        <v>0</v>
      </c>
      <c r="RJ92" s="57">
        <f t="shared" si="603"/>
        <v>0</v>
      </c>
      <c r="RK92" s="57">
        <f t="shared" si="604"/>
        <v>0</v>
      </c>
      <c r="RL92" s="61">
        <f t="shared" si="770"/>
        <v>3.3600000000000021</v>
      </c>
      <c r="RM92" s="2">
        <f>IF(AND(LO92&gt;=LO$6*'Drive Train'!$AA$52,LO92&lt;=LO$6*'Drive Train'!$AA$53,KS92=0,JW92=0,EU92&gt;0),$C$17,0)</f>
        <v>0</v>
      </c>
      <c r="RN92" s="2">
        <f>IF(AND(LP92&gt;=LP$6*'Drive Train'!$AA$52,LP92&lt;=LP$6*'Drive Train'!$AA$53,KT92=0,JX92=0,EV92&gt;0),$C$17,0)</f>
        <v>0</v>
      </c>
      <c r="RO92" s="2">
        <f>IF(AND(LQ92&gt;=LQ$6*'Drive Train'!$AA$52,LQ92&lt;=LQ$6*'Drive Train'!$AA$53,KU92=0,JY92=0,EW92&gt;0),$C$17,0)</f>
        <v>0</v>
      </c>
      <c r="RP92" s="2">
        <f>IF(AND(LR92&gt;=LR$6*'Drive Train'!$AA$52,LR92&lt;=LR$6*'Drive Train'!$AA$53,KV92=0,JZ92=0,EX92&gt;0),$C$17,0)</f>
        <v>0</v>
      </c>
      <c r="RQ92" s="2">
        <f>IF(AND(LS92&gt;=LS$6*'Drive Train'!$AA$52,LS92&lt;=LS$6*'Drive Train'!$AA$53,KW92=0,KA92=0,EY92&gt;0),$C$17,0)</f>
        <v>0</v>
      </c>
      <c r="RR92" s="2">
        <f>IF(AND(LT92&gt;=LT$6*'Drive Train'!$AA$52,LT92&lt;=LT$6*'Drive Train'!$AA$53,KX92=0,KB92=0,EZ92&gt;0),$C$17,0)</f>
        <v>0</v>
      </c>
      <c r="RS92" s="2">
        <f>IF(AND(LU92&gt;=LU$6*'Drive Train'!$AA$52,LU92&lt;=LU$6*'Drive Train'!$AA$53,KY92=0,KC92=0,FA92&gt;0),$C$17,0)</f>
        <v>0</v>
      </c>
      <c r="RT92" s="2">
        <f>IF(AND(LV92&gt;=LV$6*'Drive Train'!$AA$52,LV92&lt;=LV$6*'Drive Train'!$AA$53,KZ92=0,KD92=0,FB92&gt;0),$C$17,0)</f>
        <v>0</v>
      </c>
      <c r="RU92" s="2">
        <f>IF(AND(LW92&gt;=LW$6*'Drive Train'!$AA$52,LW92&lt;=LW$6*'Drive Train'!$AA$53,LA92=0,KE92=0,FC92&gt;0),$C$17,0)</f>
        <v>0</v>
      </c>
      <c r="RV92" s="2">
        <f>IF(AND(LX92&gt;=LX$6*'Drive Train'!$AA$52,LX92&lt;=LX$6*'Drive Train'!$AA$53,LB92=0,KF92=0,FD92&gt;0),$C$17,0)</f>
        <v>0</v>
      </c>
      <c r="RW92" s="2">
        <f>IF(AND(LY92&gt;=LY$6*'Drive Train'!$AA$52,LY92&lt;=LY$6*'Drive Train'!$AA$53,LC92=0,KG92=0,FE92&gt;0),$C$17,0)</f>
        <v>0</v>
      </c>
      <c r="RX92" s="2">
        <f>IF(AND(LZ92&gt;=LZ$6*'Drive Train'!$AA$52,LZ92&lt;=LZ$6*'Drive Train'!$AA$53,LD92=0,KH92=0,FF92&gt;0),$C$17,0)</f>
        <v>0</v>
      </c>
      <c r="RY92" s="2">
        <f>IF(AND(MA92&gt;=MA$6*'Drive Train'!$AA$52,MA92&lt;=MA$6*'Drive Train'!$AA$53,LE92=0,KI92=0,FG92&gt;0),$C$17,0)</f>
        <v>0</v>
      </c>
      <c r="RZ92" s="2">
        <f>IF(AND(MB92&gt;=MB$6*'Drive Train'!$AA$52,MB92&lt;=MB$6*'Drive Train'!$AA$53,LF92=0,KJ92=0,FH92&gt;0),$C$17,0)</f>
        <v>0</v>
      </c>
      <c r="SA92" s="2">
        <f>IF(AND(MC92&gt;=MC$6*'Drive Train'!$AA$52,MC92&lt;=MC$6*'Drive Train'!$AA$53,LG92=0,KK92=0,FI92&gt;0),$C$17,0)</f>
        <v>0</v>
      </c>
      <c r="SB92" s="2">
        <f>IF(AND(MD92&gt;=MD$6*'Drive Train'!$AA$52,MD92&lt;=MD$6*'Drive Train'!$AA$53,LH92=0,KL92=0,FJ92&gt;0),$C$17,0)</f>
        <v>0</v>
      </c>
      <c r="SC92" s="2">
        <f>IF(AND(ME92&gt;=ME$6*'Drive Train'!$AA$52,ME92&lt;=ME$6*'Drive Train'!$AA$53,LI92=0,KM92=0,FK92&gt;0),$C$17,0)</f>
        <v>0</v>
      </c>
      <c r="SD92" s="2">
        <f>IF(AND(MF92&gt;=MF$6*'Drive Train'!$AA$52,MF92&lt;=MF$6*'Drive Train'!$AA$53,LJ92=0,KN92=0,FL92&gt;0),$C$17,0)</f>
        <v>0</v>
      </c>
      <c r="SE92" s="2">
        <f>IF(AND(MG92&gt;=MG$6*'Drive Train'!$AA$52,MG92&lt;=MG$6*'Drive Train'!$AA$53,LK92=0,KO92=0,FM92&gt;0),$C$17,0)</f>
        <v>0</v>
      </c>
      <c r="SF92" s="2">
        <f>IF(AND(MH92&gt;=MH$6*'Drive Train'!$AA$52,MH92&lt;=MH$6*'Drive Train'!$AA$53,LL92=0,KP92=0,FN92&gt;0),$C$17,0)</f>
        <v>0</v>
      </c>
      <c r="SG92" s="2">
        <f>IF(AND(MI92&gt;=MI$6*'Drive Train'!$AA$52,MI92&lt;=MI$6*'Drive Train'!$AA$53,LM92=0,KQ92=0,FO92&gt;0),$C$17,0)</f>
        <v>0</v>
      </c>
      <c r="SH92" s="61">
        <f t="shared" si="771"/>
        <v>3.3600000000000021</v>
      </c>
      <c r="SI92" s="2">
        <f>IF(AND(EU92&lt;0,KS92=0,LO92&gt;=LO$6*'Drive Train'!$AA$52,LO92&lt;=LO$6*'Drive Train'!$AA$53,OY92=1,JW92=0),$C$17,0)</f>
        <v>0</v>
      </c>
      <c r="SJ92" s="2">
        <f>IF(AND(EV92&lt;0,KT92=0,LP92&gt;=LP$6*'Drive Train'!$AA$52,LP92&lt;=LP$6*'Drive Train'!$AA$53,OZ92=1,JX92=0),$C$17,0)</f>
        <v>0.04</v>
      </c>
      <c r="SK92" s="2">
        <f>IF(AND(EW92&lt;0,KU92=0,LQ92&gt;=LQ$6*'Drive Train'!$AA$52,LQ92&lt;=LQ$6*'Drive Train'!$AA$53,PA92=1,JY92=0),$C$17,0)</f>
        <v>0.04</v>
      </c>
      <c r="SL92" s="2">
        <f>IF(AND(EX92&lt;0,KV92=0,LR92&gt;=LR$6*'Drive Train'!$AA$52,LR92&lt;=LR$6*'Drive Train'!$AA$53,PB92=1,JZ92=0),$C$17,0)</f>
        <v>0</v>
      </c>
      <c r="SM92" s="2">
        <f>IF(AND(EY92&lt;0,KW92=0,LS92&gt;=LS$6*'Drive Train'!$AA$52,LS92&lt;=LS$6*'Drive Train'!$AA$53,PC92=1,KA92=0),$C$17,0)</f>
        <v>0</v>
      </c>
      <c r="SN92" s="2">
        <f>IF(AND(EZ92&lt;0,KX92=0,LT92&gt;=LT$6*'Drive Train'!$AA$52,LT92&lt;=LT$6*'Drive Train'!$AA$53,PD92=1,KB92=0),$C$17,0)</f>
        <v>0</v>
      </c>
      <c r="SO92" s="2">
        <f>IF(AND(FA92&lt;0,KY92=0,LU92&gt;=LU$6*'Drive Train'!$AA$52,LU92&lt;=LU$6*'Drive Train'!$AA$53,PE92=1,KC92=0),$C$17,0)</f>
        <v>0</v>
      </c>
      <c r="SP92" s="2">
        <f>IF(AND(FB92&lt;0,KZ92=0,LV92&gt;=LV$6*'Drive Train'!$AA$52,LV92&lt;=LV$6*'Drive Train'!$AA$53,PF92=1,KD92=0),$C$17,0)</f>
        <v>0</v>
      </c>
      <c r="SQ92" s="2">
        <f>IF(AND(FC92&lt;0,LA92=0,LW92&gt;=LW$6*'Drive Train'!$AA$52,LW92&lt;=LW$6*'Drive Train'!$AA$53,PG92=1,KE92=0),$C$17,0)</f>
        <v>0</v>
      </c>
      <c r="SR92" s="2">
        <f>IF(AND(FD92&lt;0,LB92=0,LX92&gt;=LX$6*'Drive Train'!$AA$52,LX92&lt;=LX$6*'Drive Train'!$AA$53,PH92=1,KF92=0),$C$17,0)</f>
        <v>0</v>
      </c>
      <c r="SS92" s="2">
        <f>IF(AND(FE92&lt;0,LC92=0,LY92&gt;=LY$6*'Drive Train'!$AA$52,LY92&lt;=LY$6*'Drive Train'!$AA$53,PI92=1,KG92=0),$C$17,0)</f>
        <v>0</v>
      </c>
      <c r="ST92" s="2">
        <f>IF(AND(FF92&lt;0,LD92=0,LZ92&gt;=LZ$6*'Drive Train'!$AA$52,LZ92&lt;=LZ$6*'Drive Train'!$AA$53,PJ92=1,KH92=0),$C$17,0)</f>
        <v>0</v>
      </c>
      <c r="SU92" s="2">
        <f>IF(AND(FG92&lt;0,LE92=0,MA92&gt;=MA$6*'Drive Train'!$AA$52,MA92&lt;=MA$6*'Drive Train'!$AA$53,PK92=1,KI92=0),$C$17,0)</f>
        <v>0</v>
      </c>
      <c r="SV92" s="2">
        <f>IF(AND(FH92&lt;0,LF92=0,MB92&gt;=MB$6*'Drive Train'!$AA$52,MB92&lt;=MB$6*'Drive Train'!$AA$53,PL92=1,KJ92=0),$C$17,0)</f>
        <v>0</v>
      </c>
      <c r="SW92" s="2">
        <f>IF(AND(FI92&lt;0,LG92=0,MC92&gt;=MC$6*'Drive Train'!$AA$52,MC92&lt;=MC$6*'Drive Train'!$AA$53,PM92=1,KK92=0),$C$17,0)</f>
        <v>0</v>
      </c>
      <c r="SX92" s="2">
        <f>IF(AND(FJ92&lt;0,LH92=0,MD92&gt;=MD$6*'Drive Train'!$AA$52,MD92&lt;=MD$6*'Drive Train'!$AA$53,PN92=1,KL92=0),$C$17,0)</f>
        <v>0</v>
      </c>
      <c r="SY92" s="2">
        <f>IF(AND(FK92&lt;0,LI92=0,ME92&gt;=ME$6*'Drive Train'!$AA$52,ME92&lt;=ME$6*'Drive Train'!$AA$53,PO92=1,KM92=0),$C$17,0)</f>
        <v>0</v>
      </c>
      <c r="SZ92" s="2">
        <f>IF(AND(FL92&lt;0,LJ92=0,MF92&gt;=MF$6*'Drive Train'!$AA$52,MF92&lt;=MF$6*'Drive Train'!$AA$53,PP92=1,KN92=0),$C$17,0)</f>
        <v>0</v>
      </c>
      <c r="TA92" s="2">
        <f>IF(AND(FM92&lt;0,LK92=0,MG92&gt;=MG$6*'Drive Train'!$AA$52,MG92&lt;=MG$6*'Drive Train'!$AA$53,PQ92=1,KO92=0),$C$17,0)</f>
        <v>0</v>
      </c>
      <c r="TB92" s="2">
        <f>IF(AND(FN92&lt;0,LL92=0,MH92&gt;=MH$6*'Drive Train'!$AA$52,MH92&lt;=MH$6*'Drive Train'!$AA$53,PR92=1,KP92=0),$C$17,0)</f>
        <v>0</v>
      </c>
      <c r="TC92" s="2">
        <f>IF(AND(FO92&lt;0,LM92=0,MI92&gt;=MI$6*'Drive Train'!$AA$52,MI92&lt;=MI$6*'Drive Train'!$AA$53,PS92=1,KQ92=0),$C$17,0)</f>
        <v>0</v>
      </c>
      <c r="TD92" s="144">
        <f t="shared" si="772"/>
        <v>3.3600000000000021</v>
      </c>
    </row>
    <row r="93" spans="2:524" ht="13.5" thickBot="1" x14ac:dyDescent="0.25">
      <c r="B93" s="73"/>
      <c r="R93" s="63">
        <f t="shared" si="605"/>
        <v>3.4000000000000021</v>
      </c>
      <c r="S93" s="2">
        <f>NG93/'Drive Train'!$F$35</f>
        <v>0</v>
      </c>
      <c r="T93" s="2">
        <f>NH93/'Drive Train'!$F$35</f>
        <v>0</v>
      </c>
      <c r="U93" s="2">
        <f>NI93/'Drive Train'!$F$35</f>
        <v>0</v>
      </c>
      <c r="V93" s="2">
        <f>NJ93/'Drive Train'!$F$35</f>
        <v>0</v>
      </c>
      <c r="W93" s="2">
        <f>NK93/'Drive Train'!$F$35</f>
        <v>0</v>
      </c>
      <c r="X93" s="2">
        <f>NL93/'Drive Train'!$F$35</f>
        <v>0</v>
      </c>
      <c r="Y93" s="2">
        <f>NM93/'Drive Train'!$F$35</f>
        <v>0</v>
      </c>
      <c r="Z93" s="2">
        <f>NN93/'Drive Train'!$F$35</f>
        <v>0</v>
      </c>
      <c r="AA93" s="2">
        <f>NO93/'Drive Train'!$F$35</f>
        <v>0</v>
      </c>
      <c r="AB93" s="2">
        <f>NP93/'Drive Train'!$F$35</f>
        <v>0</v>
      </c>
      <c r="AC93" s="2">
        <f>NQ93/'Drive Train'!$F$35</f>
        <v>0</v>
      </c>
      <c r="AD93" s="2">
        <f>NR93/'Drive Train'!$F$35</f>
        <v>0</v>
      </c>
      <c r="AE93" s="2">
        <f>NS93/'Drive Train'!$F$35</f>
        <v>0</v>
      </c>
      <c r="AF93" s="2">
        <f>NT93/'Drive Train'!$F$35</f>
        <v>0</v>
      </c>
      <c r="AG93" s="2">
        <f>NU93/'Drive Train'!$F$35</f>
        <v>0</v>
      </c>
      <c r="AH93" s="2">
        <f>NV93/'Drive Train'!$F$35</f>
        <v>0</v>
      </c>
      <c r="AI93" s="2">
        <f>NW93/'Drive Train'!$F$35</f>
        <v>0</v>
      </c>
      <c r="AJ93" s="2">
        <f>NX93/'Drive Train'!$F$35</f>
        <v>0</v>
      </c>
      <c r="AK93" s="2">
        <f>NY93/'Drive Train'!$F$35</f>
        <v>0</v>
      </c>
      <c r="AL93" s="2">
        <f>NZ93/'Drive Train'!$F$35</f>
        <v>0</v>
      </c>
      <c r="AM93" s="2">
        <f>OA93/'Drive Train'!$F$35</f>
        <v>0</v>
      </c>
      <c r="AN93" s="61">
        <f t="shared" si="606"/>
        <v>3.4000000000000021</v>
      </c>
      <c r="AO93" s="46">
        <f>LO93*12*60/(PI() * 'Drive Train'!$F$15)/S$6*ABS(S93)</f>
        <v>0</v>
      </c>
      <c r="AP93" s="46">
        <f>LP93*12*60/(PI() * 'Drive Train'!$F$15)/T$6*ABS(T93)</f>
        <v>0</v>
      </c>
      <c r="AQ93" s="46">
        <f>LQ93*12*60/(PI() * 'Drive Train'!$F$15)/U$6*ABS(U93)</f>
        <v>0</v>
      </c>
      <c r="AR93" s="46">
        <f>LR93*12*60/(PI() * 'Drive Train'!$F$15)/V$6*ABS(V93)</f>
        <v>0</v>
      </c>
      <c r="AS93" s="46">
        <f>LS93*12*60/(PI() * 'Drive Train'!$F$15)/W$6*ABS(W93)</f>
        <v>0</v>
      </c>
      <c r="AT93" s="46">
        <f>LT93*12*60/(PI() * 'Drive Train'!$F$15)/X$6*ABS(X93)</f>
        <v>0</v>
      </c>
      <c r="AU93" s="46">
        <f>LU93*12*60/(PI() * 'Drive Train'!$F$15)/Y$6*ABS(Y93)</f>
        <v>0</v>
      </c>
      <c r="AV93" s="46">
        <f>LV93*12*60/(PI() * 'Drive Train'!$F$15)/Z$6*ABS(Z93)</f>
        <v>0</v>
      </c>
      <c r="AW93" s="46">
        <f>LW93*12*60/(PI() * 'Drive Train'!$F$15)/AA$6*ABS(AA93)</f>
        <v>0</v>
      </c>
      <c r="AX93" s="46">
        <f>LX93*12*60/(PI() * 'Drive Train'!$F$15)/AB$6*ABS(AB93)</f>
        <v>0</v>
      </c>
      <c r="AY93" s="46">
        <f>LY93*12*60/(PI() * 'Drive Train'!$F$15)/AC$6*ABS(AC93)</f>
        <v>0</v>
      </c>
      <c r="AZ93" s="46">
        <f>LZ93*12*60/(PI() * 'Drive Train'!$F$15)/AD$6*ABS(AD93)</f>
        <v>0</v>
      </c>
      <c r="BA93" s="46">
        <f>MA93*12*60/(PI() * 'Drive Train'!$F$15)/AE$6*ABS(AE93)</f>
        <v>0</v>
      </c>
      <c r="BB93" s="46">
        <f>MB93*12*60/(PI() * 'Drive Train'!$F$15)/AF$6*ABS(AF93)</f>
        <v>0</v>
      </c>
      <c r="BC93" s="46">
        <f>MC93*12*60/(PI() * 'Drive Train'!$F$15)/AG$6*ABS(AG93)</f>
        <v>0</v>
      </c>
      <c r="BD93" s="46">
        <f>MD93*12*60/(PI() * 'Drive Train'!$F$15)/AH$6*ABS(AH93)</f>
        <v>0</v>
      </c>
      <c r="BE93" s="46">
        <f>ME93*12*60/(PI() * 'Drive Train'!$F$15)/AI$6*ABS(AI93)</f>
        <v>0</v>
      </c>
      <c r="BF93" s="46">
        <f>MF93*12*60/(PI() * 'Drive Train'!$F$15)/AJ$6*ABS(AJ93)</f>
        <v>0</v>
      </c>
      <c r="BG93" s="46">
        <f>MG93*12*60/(PI() * 'Drive Train'!$F$15)/AK$6*ABS(AK93)</f>
        <v>0</v>
      </c>
      <c r="BH93" s="46">
        <f>MH93*12*60/(PI() * 'Drive Train'!$F$15)/AL$6*ABS(AL93)</f>
        <v>0</v>
      </c>
      <c r="BI93" s="46">
        <f>MI93*12*60/(PI() * 'Drive Train'!$F$15)/AM$6*ABS(AM93)</f>
        <v>0</v>
      </c>
      <c r="BJ93" s="61">
        <f t="shared" si="538"/>
        <v>3.4000000000000021</v>
      </c>
      <c r="BK93" s="2">
        <f>IF(OR(KS92=1,AND($C$37=Motors!$C$32,OY92=1)),0,IF(NG93=0,-(CG92+$C$15)/($C$14-$C$15)*$C$12,($C$11*S93-AO93)/($C$11*S93)*$C$12*S93))</f>
        <v>0</v>
      </c>
      <c r="BL93" s="2">
        <f>IF(OR(KT92=1,AND($C$37=Motors!$C$32,OZ92=1)),0,IF(NH93=0,-(CH92+$C$15)/($C$14-$C$15)*$C$12,($C$11*T93-AP93)/($C$11*T93)*$C$12*T93))</f>
        <v>0</v>
      </c>
      <c r="BM93" s="2">
        <f>IF(OR(KU92=1,AND($C$37=Motors!$C$32,PA92=1)),0,IF(NI93=0,-(CI92+$C$15)/($C$14-$C$15)*$C$12,($C$11*U93-AQ93)/($C$11*U93)*$C$12*U93))</f>
        <v>0</v>
      </c>
      <c r="BN93" s="2">
        <f>IF(OR(KV92=1,AND($C$37=Motors!$C$32,PB92=1)),0,IF(NJ93=0,-(CJ92+$C$15)/($C$14-$C$15)*$C$12,($C$11*V93-AR93)/($C$11*V93)*$C$12*V93))</f>
        <v>0</v>
      </c>
      <c r="BO93" s="2">
        <f>IF(OR(KW92=1,AND($C$37=Motors!$C$32,PC92=1)),0,IF(NK93=0,-(CK92+$C$15)/($C$14-$C$15)*$C$12,($C$11*W93-AS93)/($C$11*W93)*$C$12*W93))</f>
        <v>0</v>
      </c>
      <c r="BP93" s="2">
        <f>IF(OR(KX92=1,AND($C$37=Motors!$C$32,PD92=1)),0,IF(NL93=0,-(CL92+$C$15)/($C$14-$C$15)*$C$12,($C$11*X93-AT93)/($C$11*X93)*$C$12*X93))</f>
        <v>0</v>
      </c>
      <c r="BQ93" s="2">
        <f>IF(OR(KY92=1,AND($C$37=Motors!$C$32,PE92=1)),0,IF(NM93=0,-(CM92+$C$15)/($C$14-$C$15)*$C$12,($C$11*Y93-AU93)/($C$11*Y93)*$C$12*Y93))</f>
        <v>0</v>
      </c>
      <c r="BR93" s="2">
        <f>IF(OR(KZ92=1,AND($C$37=Motors!$C$32,PF92=1)),0,IF(NN93=0,-(CN92+$C$15)/($C$14-$C$15)*$C$12,($C$11*Z93-AV93)/($C$11*Z93)*$C$12*Z93))</f>
        <v>0</v>
      </c>
      <c r="BS93" s="2">
        <f>IF(OR(LA92=1,AND($C$37=Motors!$C$32,PG92=1)),0,IF(NO93=0,-(CO92+$C$15)/($C$14-$C$15)*$C$12,($C$11*AA93-AW93)/($C$11*AA93)*$C$12*AA93))</f>
        <v>0</v>
      </c>
      <c r="BT93" s="2">
        <f>IF(OR(LB92=1,AND($C$37=Motors!$C$32,PH92=1)),0,IF(NP93=0,-(CP92+$C$15)/($C$14-$C$15)*$C$12,($C$11*AB93-AX93)/($C$11*AB93)*$C$12*AB93))</f>
        <v>0</v>
      </c>
      <c r="BU93" s="2">
        <f>IF(OR(LC92=1,AND($C$37=Motors!$C$32,PI92=1)),0,IF(NQ93=0,-(CQ92+$C$15)/($C$14-$C$15)*$C$12,($C$11*AC93-AY93)/($C$11*AC93)*$C$12*AC93))</f>
        <v>0</v>
      </c>
      <c r="BV93" s="2">
        <f>IF(OR(LD92=1,AND($C$37=Motors!$C$32,PJ92=1)),0,IF(NR93=0,-(CR92+$C$15)/($C$14-$C$15)*$C$12,($C$11*AD93-AZ93)/($C$11*AD93)*$C$12*AD93))</f>
        <v>0</v>
      </c>
      <c r="BW93" s="2">
        <f>IF(OR(LE92=1,AND($C$37=Motors!$C$32,PK92=1)),0,IF(NS93=0,-(CS92+$C$15)/($C$14-$C$15)*$C$12,($C$11*AE93-BA93)/($C$11*AE93)*$C$12*AE93))</f>
        <v>0</v>
      </c>
      <c r="BX93" s="2">
        <f>IF(OR(LF92=1,AND($C$37=Motors!$C$32,PL92=1)),0,IF(NT93=0,-(CT92+$C$15)/($C$14-$C$15)*$C$12,($C$11*AF93-BB93)/($C$11*AF93)*$C$12*AF93))</f>
        <v>0</v>
      </c>
      <c r="BY93" s="2">
        <f>IF(OR(LG92=1,AND($C$37=Motors!$C$32,PM92=1)),0,IF(NU93=0,-(CU92+$C$15)/($C$14-$C$15)*$C$12,($C$11*AG93-BC93)/($C$11*AG93)*$C$12*AG93))</f>
        <v>0</v>
      </c>
      <c r="BZ93" s="2">
        <f>IF(OR(LH92=1,AND($C$37=Motors!$C$32,PN92=1)),0,IF(NV93=0,-(CV92+$C$15)/($C$14-$C$15)*$C$12,($C$11*AH93-BD93)/($C$11*AH93)*$C$12*AH93))</f>
        <v>0</v>
      </c>
      <c r="CA93" s="2">
        <f>IF(OR(LI92=1,AND($C$37=Motors!$C$32,PO92=1)),0,IF(NW93=0,-(CW92+$C$15)/($C$14-$C$15)*$C$12,($C$11*AI93-BE93)/($C$11*AI93)*$C$12*AI93))</f>
        <v>0</v>
      </c>
      <c r="CB93" s="2">
        <f>IF(OR(LJ92=1,AND($C$37=Motors!$C$32,PP92=1)),0,IF(NX93=0,-(CX92+$C$15)/($C$14-$C$15)*$C$12,($C$11*AJ93-BF93)/($C$11*AJ93)*$C$12*AJ93))</f>
        <v>0</v>
      </c>
      <c r="CC93" s="2">
        <f>IF(OR(LK92=1,AND($C$37=Motors!$C$32,PQ92=1)),0,IF(NY93=0,-(CY92+$C$15)/($C$14-$C$15)*$C$12,($C$11*AK93-BG93)/($C$11*AK93)*$C$12*AK93))</f>
        <v>0</v>
      </c>
      <c r="CD93" s="2">
        <f>IF(OR(LL92=1,AND($C$37=Motors!$C$32,PR92=1)),0,IF(NZ93=0,-(CZ92+$C$15)/($C$14-$C$15)*$C$12,($C$11*AL93-BH93)/($C$11*AL93)*$C$12*AL93))</f>
        <v>0</v>
      </c>
      <c r="CE93" s="2">
        <f>IF(OR(LM92=1,AND($C$37=Motors!$C$32,PS92=1)),0,IF(OA93=0,-(DA92+$C$15)/($C$14-$C$15)*$C$12,($C$11*AM93-BI93)/($C$11*AM93)*$C$12*AM93))</f>
        <v>0</v>
      </c>
      <c r="CF93" s="61">
        <f t="shared" si="539"/>
        <v>3.4000000000000021</v>
      </c>
      <c r="CG93" s="57">
        <f>IF(AND(KS92=1,OY92=1),0,ABS(BK93/$C$12*($C$14-$C$15)+$C$15) *'Drive Train'!$AA$49 + CG92*(1-'Drive Train'!$AA$49))</f>
        <v>0</v>
      </c>
      <c r="CH93" s="57">
        <f>IF(AND(KT92=1,OZ92=1),0,ABS(BL93/$C$12*($C$14-$C$15)+$C$15) *'Drive Train'!$AA$49 + CH92*(1-'Drive Train'!$AA$49))</f>
        <v>2.7495000000000003</v>
      </c>
      <c r="CI93" s="57">
        <f>IF(AND(KU92=1,PA92=1),0,ABS(BM93/$C$12*($C$14-$C$15)+$C$15) *'Drive Train'!$AA$49 + CI92*(1-'Drive Train'!$AA$49))</f>
        <v>2.7495000000000003</v>
      </c>
      <c r="CJ93" s="57">
        <f>IF(AND(KV92=1,PB92=1),0,ABS(BN93/$C$12*($C$14-$C$15)+$C$15) *'Drive Train'!$AA$49 + CJ92*(1-'Drive Train'!$AA$49))</f>
        <v>2.7495000000000003</v>
      </c>
      <c r="CK93" s="57">
        <f>IF(AND(KW92=1,PC92=1),0,ABS(BO93/$C$12*($C$14-$C$15)+$C$15) *'Drive Train'!$AA$49 + CK92*(1-'Drive Train'!$AA$49))</f>
        <v>2.7495000000000003</v>
      </c>
      <c r="CL93" s="57">
        <f>IF(AND(KX92=1,PD92=1),0,ABS(BP93/$C$12*($C$14-$C$15)+$C$15) *'Drive Train'!$AA$49 + CL92*(1-'Drive Train'!$AA$49))</f>
        <v>0</v>
      </c>
      <c r="CM93" s="57">
        <f>IF(AND(KY92=1,PE92=1),0,ABS(BQ93/$C$12*($C$14-$C$15)+$C$15) *'Drive Train'!$AA$49 + CM92*(1-'Drive Train'!$AA$49))</f>
        <v>0</v>
      </c>
      <c r="CN93" s="57">
        <f>IF(AND(KZ92=1,PF92=1),0,ABS(BR93/$C$12*($C$14-$C$15)+$C$15) *'Drive Train'!$AA$49 + CN92*(1-'Drive Train'!$AA$49))</f>
        <v>0</v>
      </c>
      <c r="CO93" s="57">
        <f>IF(AND(LA92=1,PG92=1),0,ABS(BS93/$C$12*($C$14-$C$15)+$C$15) *'Drive Train'!$AA$49 + CO92*(1-'Drive Train'!$AA$49))</f>
        <v>0</v>
      </c>
      <c r="CP93" s="57">
        <f>IF(AND(LB92=1,PH92=1),0,ABS(BT93/$C$12*($C$14-$C$15)+$C$15) *'Drive Train'!$AA$49 + CP92*(1-'Drive Train'!$AA$49))</f>
        <v>0</v>
      </c>
      <c r="CQ93" s="57">
        <f>IF(AND(LC92=1,PI92=1),0,ABS(BU93/$C$12*($C$14-$C$15)+$C$15) *'Drive Train'!$AA$49 + CQ92*(1-'Drive Train'!$AA$49))</f>
        <v>0</v>
      </c>
      <c r="CR93" s="57">
        <f>IF(AND(LD92=1,PJ92=1),0,ABS(BV93/$C$12*($C$14-$C$15)+$C$15) *'Drive Train'!$AA$49 + CR92*(1-'Drive Train'!$AA$49))</f>
        <v>2.7495000000000003</v>
      </c>
      <c r="CS93" s="57">
        <f>IF(AND(LE92=1,PK92=1),0,ABS(BW93/$C$12*($C$14-$C$15)+$C$15) *'Drive Train'!$AA$49 + CS92*(1-'Drive Train'!$AA$49))</f>
        <v>0</v>
      </c>
      <c r="CT93" s="57">
        <f>IF(AND(LF92=1,PL92=1),0,ABS(BX93/$C$12*($C$14-$C$15)+$C$15) *'Drive Train'!$AA$49 + CT92*(1-'Drive Train'!$AA$49))</f>
        <v>0</v>
      </c>
      <c r="CU93" s="57">
        <f>IF(AND(LG92=1,PM92=1),0,ABS(BY93/$C$12*($C$14-$C$15)+$C$15) *'Drive Train'!$AA$49 + CU92*(1-'Drive Train'!$AA$49))</f>
        <v>0</v>
      </c>
      <c r="CV93" s="57">
        <f>IF(AND(LH92=1,PN92=1),0,ABS(BZ93/$C$12*($C$14-$C$15)+$C$15) *'Drive Train'!$AA$49 + CV92*(1-'Drive Train'!$AA$49))</f>
        <v>0</v>
      </c>
      <c r="CW93" s="57">
        <f>IF(AND(LI92=1,PO92=1),0,ABS(CA93/$C$12*($C$14-$C$15)+$C$15) *'Drive Train'!$AA$49 + CW92*(1-'Drive Train'!$AA$49))</f>
        <v>0</v>
      </c>
      <c r="CX93" s="57">
        <f>IF(AND(LJ92=1,PP92=1),0,ABS(CB93/$C$12*($C$14-$C$15)+$C$15) *'Drive Train'!$AA$49 + CX92*(1-'Drive Train'!$AA$49))</f>
        <v>0</v>
      </c>
      <c r="CY93" s="57">
        <f>IF(AND(LK92=1,PQ92=1),0,ABS(CC93/$C$12*($C$14-$C$15)+$C$15) *'Drive Train'!$AA$49 + CY92*(1-'Drive Train'!$AA$49))</f>
        <v>0</v>
      </c>
      <c r="CZ93" s="57">
        <f>IF(AND(LL92=1,PR92=1),0,ABS(CD93/$C$12*($C$14-$C$15)+$C$15) *'Drive Train'!$AA$49 + CZ92*(1-'Drive Train'!$AA$49))</f>
        <v>0</v>
      </c>
      <c r="DA93" s="57">
        <f>IF(AND(LM92=1,PS92=1),0,ABS(CE93/$C$12*($C$14-$C$15)+$C$15) *'Drive Train'!$AA$49 + DA92*(1-'Drive Train'!$AA$49))</f>
        <v>0</v>
      </c>
      <c r="DB93" s="61">
        <f t="shared" si="607"/>
        <v>3.4000000000000021</v>
      </c>
      <c r="DC93" s="57">
        <f t="shared" si="540"/>
        <v>0</v>
      </c>
      <c r="DD93" s="57">
        <f t="shared" si="541"/>
        <v>2.7495000000000003</v>
      </c>
      <c r="DE93" s="57">
        <f t="shared" si="542"/>
        <v>2.7495000000000003</v>
      </c>
      <c r="DF93" s="57">
        <f t="shared" si="543"/>
        <v>2.7495000000000003</v>
      </c>
      <c r="DG93" s="57">
        <f t="shared" si="544"/>
        <v>2.7495000000000003</v>
      </c>
      <c r="DH93" s="57">
        <f t="shared" si="545"/>
        <v>0</v>
      </c>
      <c r="DI93" s="57">
        <f t="shared" si="546"/>
        <v>0</v>
      </c>
      <c r="DJ93" s="57">
        <f t="shared" si="547"/>
        <v>0</v>
      </c>
      <c r="DK93" s="57">
        <f t="shared" si="548"/>
        <v>0</v>
      </c>
      <c r="DL93" s="57">
        <f t="shared" si="549"/>
        <v>0</v>
      </c>
      <c r="DM93" s="57">
        <f t="shared" si="550"/>
        <v>0</v>
      </c>
      <c r="DN93" s="57">
        <f t="shared" si="551"/>
        <v>2.7495000000000003</v>
      </c>
      <c r="DO93" s="57">
        <f t="shared" si="552"/>
        <v>0</v>
      </c>
      <c r="DP93" s="57">
        <f t="shared" si="553"/>
        <v>0</v>
      </c>
      <c r="DQ93" s="57">
        <f t="shared" si="554"/>
        <v>0</v>
      </c>
      <c r="DR93" s="57">
        <f t="shared" si="555"/>
        <v>0</v>
      </c>
      <c r="DS93" s="57">
        <f t="shared" si="556"/>
        <v>0</v>
      </c>
      <c r="DT93" s="57">
        <f t="shared" si="557"/>
        <v>0</v>
      </c>
      <c r="DU93" s="57">
        <f t="shared" si="558"/>
        <v>0</v>
      </c>
      <c r="DV93" s="57">
        <f t="shared" si="559"/>
        <v>0</v>
      </c>
      <c r="DW93" s="57">
        <f t="shared" si="560"/>
        <v>0</v>
      </c>
      <c r="DX93" s="61">
        <f t="shared" si="608"/>
        <v>3.4000000000000021</v>
      </c>
      <c r="DY93" s="2">
        <f>IF(OY93=0,($C$23/0.4536*IF(ISNA(MK92),'Drive Train'!$F$16,'Drive Train'!$F$17)*4.448*$C$24*S$6)*SIGN(BK93),BK93)</f>
        <v>0</v>
      </c>
      <c r="DZ93" s="2">
        <f>IF(OZ93=0,($C$23/0.4536*IF(ISNA(ML92),'Drive Train'!$F$16,'Drive Train'!$F$17)*4.448*$C$24*$C$21*T$6)*SIGN(BL93),BL93)</f>
        <v>0</v>
      </c>
      <c r="EA93" s="2">
        <f>IF(PA93=0,($C$23/0.4536*IF(ISNA(MM92),'Drive Train'!$F$16,'Drive Train'!$F$17)*4.448*$C$24*$C$21*U$6)*SIGN(BM93),BM93)</f>
        <v>0</v>
      </c>
      <c r="EB93" s="2">
        <f>IF(PB93=0,($C$23/0.4536*IF(ISNA(MN92),'Drive Train'!$F$16,'Drive Train'!$F$17)*4.448*$C$24*$C$21*V$6)*SIGN(BN93),BN93)</f>
        <v>0</v>
      </c>
      <c r="EC93" s="2">
        <f>IF(PC93=0,($C$23/0.4536*IF(ISNA(MO92),'Drive Train'!$F$16,'Drive Train'!$F$17)*4.448*$C$24*$C$21*W$6)*SIGN(BO93),BO93)</f>
        <v>0</v>
      </c>
      <c r="ED93" s="2">
        <f>IF(PD93=0,($C$23/0.4536*IF(ISNA(MP92),'Drive Train'!$F$16,'Drive Train'!$F$17)*4.448*$C$24*$C$21*X$6)*SIGN(BP93),BP93)</f>
        <v>0</v>
      </c>
      <c r="EE93" s="2">
        <f>IF(PE93=0,($C$23/0.4536*IF(ISNA(MQ92),'Drive Train'!$F$16,'Drive Train'!$F$17)*4.448*$C$24*$C$21*Y$6)*SIGN(BQ93),BQ93)</f>
        <v>0</v>
      </c>
      <c r="EF93" s="2">
        <f>IF(PF93=0,($C$23/0.4536*IF(ISNA(MR92),'Drive Train'!$F$16,'Drive Train'!$F$17)*4.448*$C$24*$C$21*Z$6)*SIGN(BR93),BR93)</f>
        <v>0</v>
      </c>
      <c r="EG93" s="2">
        <f>IF(PG93=0,($C$23/0.4536*IF(ISNA(MS92),'Drive Train'!$F$16,'Drive Train'!$F$17)*4.448*$C$24*$C$21*AA$6)*SIGN(BS93),BS93)</f>
        <v>0</v>
      </c>
      <c r="EH93" s="2">
        <f>IF(PH93=0,($C$23/0.4536*IF(ISNA(MT92),'Drive Train'!$F$16,'Drive Train'!$F$17)*4.448*$C$24*$C$21*AB$6)*SIGN(BT93),BT93)</f>
        <v>0</v>
      </c>
      <c r="EI93" s="2">
        <f>IF(PI93=0,($C$23/0.4536*IF(ISNA(MU92),'Drive Train'!$F$16,'Drive Train'!$F$17)*4.448*$C$24*$C$21*AC$6)*SIGN(BU93),BU93)</f>
        <v>0</v>
      </c>
      <c r="EJ93" s="2">
        <f>IF(PJ93=0,($C$23/0.4536*IF(ISNA(MV92),'Drive Train'!$F$16,'Drive Train'!$F$17)*4.448*$C$24*$C$21*AD$6)*SIGN(BV93),BV93)</f>
        <v>0</v>
      </c>
      <c r="EK93" s="2">
        <f>IF(PK93=0,($C$23/0.4536*IF(ISNA(MW92),'Drive Train'!$F$16,'Drive Train'!$F$17)*4.448*$C$24*$C$21*AE$6)*SIGN(BW93),BW93)</f>
        <v>0</v>
      </c>
      <c r="EL93" s="2">
        <f>IF(PL93=0,($C$23/0.4536*IF(ISNA(MX92),'Drive Train'!$F$16,'Drive Train'!$F$17)*4.448*$C$24*$C$21*AF$6)*SIGN(BX93),BX93)</f>
        <v>0</v>
      </c>
      <c r="EM93" s="2">
        <f>IF(PM93=0,($C$23/0.4536*IF(ISNA(MY92),'Drive Train'!$F$16,'Drive Train'!$F$17)*4.448*$C$24*$C$21*AG$6)*SIGN(BY93),BY93)</f>
        <v>0</v>
      </c>
      <c r="EN93" s="2">
        <f>IF(PN93=0,($C$23/0.4536*IF(ISNA(MZ92),'Drive Train'!$F$16,'Drive Train'!$F$17)*4.448*$C$24*$C$21*AH$6)*SIGN(BZ93),BZ93)</f>
        <v>0</v>
      </c>
      <c r="EO93" s="2">
        <f>IF(PO93=0,($C$23/0.4536*IF(ISNA(NA92),'Drive Train'!$F$16,'Drive Train'!$F$17)*4.448*$C$24*$C$21*AI$6)*SIGN(CA93),CA93)</f>
        <v>0</v>
      </c>
      <c r="EP93" s="2">
        <f>IF(PP93=0,($C$23/0.4536*IF(ISNA(NB92),'Drive Train'!$F$16,'Drive Train'!$F$17)*4.448*$C$24*$C$21*AJ$6)*SIGN(CB93),CB93)</f>
        <v>0</v>
      </c>
      <c r="EQ93" s="2">
        <f>IF(PQ93=0,($C$23/0.4536*IF(ISNA(NC92),'Drive Train'!$F$16,'Drive Train'!$F$17)*4.448*$C$24*$C$21*AK$6)*SIGN(CC93),CC93)</f>
        <v>0</v>
      </c>
      <c r="ER93" s="2">
        <f>IF(PR93=0,($C$23/0.4536*IF(ISNA(ND92),'Drive Train'!$F$16,'Drive Train'!$F$17)*4.448*$C$24*$C$21*AL$6)*SIGN(CD93),CD93)</f>
        <v>0</v>
      </c>
      <c r="ES93" s="2">
        <f>IF(PS93=0,($C$23/0.4536*IF(ISNA(NE92),'Drive Train'!$F$16,'Drive Train'!$F$17)*4.448*$C$24*$C$21*AM$6)*SIGN(CE93),CE93)</f>
        <v>0</v>
      </c>
      <c r="ET93" s="61">
        <f t="shared" si="561"/>
        <v>3.4000000000000021</v>
      </c>
      <c r="EU93" s="255">
        <f>MAX(MIN(IF(AND(OY92=1,NG93&lt;0),-1,1)*(DC93-$C$15)/($C$14-$C$15)*$C$12*$C$21-$C$33*LO93/AO$6 -  OY92*$C$33/$C$21,DY92/$C$19),MAX(EU$8:EU92)*-1)</f>
        <v>-0.37850168607206947</v>
      </c>
      <c r="EV93" s="255">
        <f>MAX(MIN(IF(AND(OZ92=1,NH93&lt;0),-1,1)*(DD93-$C$15)/($C$14-$C$15)*$C$12*$C$21-$C$33*LP93/AP$6 -  OZ92*$C$33/$C$21,DZ92/$C$19),MAX(EV$8:EV92)*-1)</f>
        <v>-0.40372754427959728</v>
      </c>
      <c r="EW93" s="255">
        <f>MAX(MIN(IF(AND(PA92=1,NI93&lt;0),-1,1)*(DE93-$C$15)/($C$14-$C$15)*$C$12*$C$21-$C$33*LQ93/AQ$6 -  PA92*$C$33/$C$21,EA92/$C$19),MAX(EW$8:EW92)*-1)</f>
        <v>-0.41473968485085089</v>
      </c>
      <c r="EX93" s="255">
        <f>MAX(MIN(IF(AND(PB92=1,NJ93&lt;0),-1,1)*(DF93-$C$15)/($C$14-$C$15)*$C$12*$C$21-$C$33*LR93/AR$6 -  PB92*$C$33/$C$21,EB92/$C$19),MAX(EX$8:EX92)*-1)</f>
        <v>-0.40197364483132281</v>
      </c>
      <c r="EY93" s="255">
        <f>MAX(MIN(IF(AND(PC92=1,NK93&lt;0),-1,1)*(DG93-$C$15)/($C$14-$C$15)*$C$12*$C$21-$C$33*LS93/AS$6 -  PC92*$C$33/$C$21,EC92/$C$19),MAX(EY$8:EY92)*-1)</f>
        <v>-0.36581235393435074</v>
      </c>
      <c r="EZ93" s="255">
        <f>MAX(MIN(IF(AND(PD92=1,NL93&lt;0),-1,1)*(DH93-$C$15)/($C$14-$C$15)*$C$12*$C$21-$C$33*LT93/AT$6 -  PD92*$C$33/$C$21,ED92/$C$19),MAX(EZ$8:EZ92)*-1)</f>
        <v>-0.37850168607206947</v>
      </c>
      <c r="FA93" s="255">
        <f>MAX(MIN(IF(AND(PE92=1,NM93&lt;0),-1,1)*(DI93-$C$15)/($C$14-$C$15)*$C$12*$C$21-$C$33*LU93/AU$6 -  PE92*$C$33/$C$21,EE92/$C$19),MAX(FA$8:FA92)*-1)</f>
        <v>-0.37850168607206947</v>
      </c>
      <c r="FB93" s="255">
        <f>MAX(MIN(IF(AND(PF92=1,NN93&lt;0),-1,1)*(DJ93-$C$15)/($C$14-$C$15)*$C$12*$C$21-$C$33*LV93/AV$6 -  PF92*$C$33/$C$21,EF92/$C$19),MAX(FB$8:FB92)*-1)</f>
        <v>-0.37850168607206947</v>
      </c>
      <c r="FC93" s="255">
        <f>MAX(MIN(IF(AND(PG92=1,NO93&lt;0),-1,1)*(DK93-$C$15)/($C$14-$C$15)*$C$12*$C$21-$C$33*LW93/AW$6 -  PG92*$C$33/$C$21,EG92/$C$19),MAX(FC$8:FC92)*-1)</f>
        <v>-0.37850168607206947</v>
      </c>
      <c r="FD93" s="255">
        <f>MAX(MIN(IF(AND(PH92=1,NP93&lt;0),-1,1)*(DL93-$C$15)/($C$14-$C$15)*$C$12*$C$21-$C$33*LX93/AX$6 -  PH92*$C$33/$C$21,EH92/$C$19),MAX(FD$8:FD92)*-1)</f>
        <v>-0.37850168607206947</v>
      </c>
      <c r="FE93" s="255">
        <f>MAX(MIN(IF(AND(PI92=1,NQ93&lt;0),-1,1)*(DM93-$C$15)/($C$14-$C$15)*$C$12*$C$21-$C$33*LY93/AY$6 -  PI92*$C$33/$C$21,EI92/$C$19),MAX(FE$8:FE92)*-1)</f>
        <v>-0.37850168607206947</v>
      </c>
      <c r="FF93" s="255">
        <f>MAX(MIN(IF(AND(PJ92=1,NR93&lt;0),-1,1)*(DN93-$C$15)/($C$14-$C$15)*$C$12*$C$21-$C$33*LZ93/AZ$6 -  PJ92*$C$33/$C$21,EJ92/$C$19),MAX(FF$8:FF92)*-1)</f>
        <v>-0.35488515334335041</v>
      </c>
      <c r="FG93" s="255">
        <f>MAX(MIN(IF(AND(PK92=1,NS93&lt;0),-1,1)*(DO93-$C$15)/($C$14-$C$15)*$C$12*$C$21-$C$33*MA93/BA$6 -  PK92*$C$33/$C$21,EK92/$C$19),MAX(FG$8:FG92)*-1)</f>
        <v>-0.37850168607206947</v>
      </c>
      <c r="FH93" s="255">
        <f>MAX(MIN(IF(AND(PL92=1,NT93&lt;0),-1,1)*(DP93-$C$15)/($C$14-$C$15)*$C$12*$C$21-$C$33*MB93/BB$6 -  PL92*$C$33/$C$21,EL92/$C$19),MAX(FH$8:FH92)*-1)</f>
        <v>-0.37850168607206947</v>
      </c>
      <c r="FI93" s="255">
        <f>MAX(MIN(IF(AND(PM92=1,NU93&lt;0),-1,1)*(DQ93-$C$15)/($C$14-$C$15)*$C$12*$C$21-$C$33*MC93/BC$6 -  PM92*$C$33/$C$21,EM92/$C$19),MAX(FI$8:FI92)*-1)</f>
        <v>-0.37850168607206947</v>
      </c>
      <c r="FJ93" s="255">
        <f>MAX(MIN(IF(AND(PN92=1,NV93&lt;0),-1,1)*(DR93-$C$15)/($C$14-$C$15)*$C$12*$C$21-$C$33*MD93/BD$6 -  PN92*$C$33/$C$21,EN92/$C$19),MAX(FJ$8:FJ92)*-1)</f>
        <v>-0.37850168607206947</v>
      </c>
      <c r="FK93" s="255">
        <f>MAX(MIN(IF(AND(PO92=1,NW93&lt;0),-1,1)*(DS93-$C$15)/($C$14-$C$15)*$C$12*$C$21-$C$33*ME93/BE$6 -  PO92*$C$33/$C$21,EO92/$C$19),MAX(FK$8:FK92)*-1)</f>
        <v>-0.37850168607206947</v>
      </c>
      <c r="FL93" s="255">
        <f>MAX(MIN(IF(AND(PP92=1,NX93&lt;0),-1,1)*(DT93-$C$15)/($C$14-$C$15)*$C$12*$C$21-$C$33*MF93/BF$6 -  PP92*$C$33/$C$21,EP92/$C$19),MAX(FL$8:FL92)*-1)</f>
        <v>-0.37850168607206947</v>
      </c>
      <c r="FM93" s="255">
        <f>MAX(MIN(IF(AND(PQ92=1,NY93&lt;0),-1,1)*(DU93-$C$15)/($C$14-$C$15)*$C$12*$C$21-$C$33*MG93/BG$6 -  PQ92*$C$33/$C$21,EQ92/$C$19),MAX(FM$8:FM92)*-1)</f>
        <v>-0.37850168607206947</v>
      </c>
      <c r="FN93" s="255">
        <f>MAX(MIN(IF(AND(PR92=1,NZ93&lt;0),-1,1)*(DV93-$C$15)/($C$14-$C$15)*$C$12*$C$21-$C$33*MH93/BH$6 -  PR92*$C$33/$C$21,ER92/$C$19),MAX(FN$8:FN92)*-1)</f>
        <v>-0.37850168607206947</v>
      </c>
      <c r="FO93" s="255">
        <f>MAX(MIN(IF(AND(PS92=1,OA93&lt;0),-1,1)*(DW93-$C$15)/($C$14-$C$15)*$C$12*$C$21-$C$33*MI93/BI$6 -  PS92*$C$33/$C$21,ES92/$C$19),MAX(FO$8:FO92)*-1)</f>
        <v>-0.37850168607206947</v>
      </c>
      <c r="FP93" s="61">
        <f t="shared" si="609"/>
        <v>3.4000000000000021</v>
      </c>
      <c r="FQ93" s="256">
        <f t="shared" si="610"/>
        <v>0</v>
      </c>
      <c r="FR93" s="256">
        <f t="shared" si="611"/>
        <v>2.7495000000000003</v>
      </c>
      <c r="FS93" s="256">
        <f t="shared" si="612"/>
        <v>2.7495000000000003</v>
      </c>
      <c r="FT93" s="256">
        <f t="shared" si="613"/>
        <v>2.7495000000000003</v>
      </c>
      <c r="FU93" s="256">
        <f t="shared" si="614"/>
        <v>2.7495000000000003</v>
      </c>
      <c r="FV93" s="256">
        <f t="shared" si="615"/>
        <v>0</v>
      </c>
      <c r="FW93" s="256">
        <f t="shared" si="616"/>
        <v>0</v>
      </c>
      <c r="FX93" s="256">
        <f t="shared" si="617"/>
        <v>0</v>
      </c>
      <c r="FY93" s="256">
        <f t="shared" si="618"/>
        <v>0</v>
      </c>
      <c r="FZ93" s="256">
        <f t="shared" si="619"/>
        <v>0</v>
      </c>
      <c r="GA93" s="256">
        <f t="shared" si="620"/>
        <v>0</v>
      </c>
      <c r="GB93" s="256">
        <f t="shared" si="621"/>
        <v>2.7495000000000003</v>
      </c>
      <c r="GC93" s="256">
        <f t="shared" si="622"/>
        <v>0</v>
      </c>
      <c r="GD93" s="256">
        <f t="shared" si="623"/>
        <v>0</v>
      </c>
      <c r="GE93" s="256">
        <f t="shared" si="624"/>
        <v>0</v>
      </c>
      <c r="GF93" s="256">
        <f t="shared" si="625"/>
        <v>0</v>
      </c>
      <c r="GG93" s="256">
        <f t="shared" si="626"/>
        <v>0</v>
      </c>
      <c r="GH93" s="256">
        <f t="shared" si="627"/>
        <v>0</v>
      </c>
      <c r="GI93" s="256">
        <f t="shared" si="628"/>
        <v>0</v>
      </c>
      <c r="GJ93" s="256">
        <f t="shared" si="629"/>
        <v>0</v>
      </c>
      <c r="GK93" s="256">
        <f t="shared" si="630"/>
        <v>0</v>
      </c>
      <c r="GL93" s="61">
        <f t="shared" si="631"/>
        <v>3.4000000000000021</v>
      </c>
      <c r="GM93" s="57">
        <f t="shared" si="562"/>
        <v>0</v>
      </c>
      <c r="GN93" s="57">
        <f t="shared" si="563"/>
        <v>-2.9257871089564125</v>
      </c>
      <c r="GO93" s="57">
        <f t="shared" si="564"/>
        <v>-4.3414097587818947</v>
      </c>
      <c r="GP93" s="57">
        <f t="shared" si="565"/>
        <v>-5.5024782382405464</v>
      </c>
      <c r="GQ93" s="57">
        <f t="shared" si="566"/>
        <v>-6.1857091432255134</v>
      </c>
      <c r="GR93" s="57">
        <f t="shared" si="567"/>
        <v>0</v>
      </c>
      <c r="GS93" s="57">
        <f t="shared" si="568"/>
        <v>0</v>
      </c>
      <c r="GT93" s="57">
        <f t="shared" si="569"/>
        <v>0</v>
      </c>
      <c r="GU93" s="57">
        <f t="shared" si="570"/>
        <v>0</v>
      </c>
      <c r="GV93" s="57">
        <f t="shared" si="571"/>
        <v>0</v>
      </c>
      <c r="GW93" s="57">
        <f t="shared" si="572"/>
        <v>0</v>
      </c>
      <c r="GX93" s="57">
        <f t="shared" si="573"/>
        <v>-9.1851053436186145</v>
      </c>
      <c r="GY93" s="57">
        <f t="shared" si="574"/>
        <v>0</v>
      </c>
      <c r="GZ93" s="57">
        <f t="shared" si="575"/>
        <v>0</v>
      </c>
      <c r="HA93" s="57">
        <f t="shared" si="576"/>
        <v>0</v>
      </c>
      <c r="HB93" s="57">
        <f t="shared" si="577"/>
        <v>0</v>
      </c>
      <c r="HC93" s="57">
        <f t="shared" si="578"/>
        <v>0</v>
      </c>
      <c r="HD93" s="57">
        <f t="shared" si="579"/>
        <v>0</v>
      </c>
      <c r="HE93" s="57">
        <f t="shared" si="580"/>
        <v>0</v>
      </c>
      <c r="HF93" s="57">
        <f t="shared" si="581"/>
        <v>0</v>
      </c>
      <c r="HG93" s="57">
        <f t="shared" si="582"/>
        <v>0</v>
      </c>
      <c r="HH93" s="61">
        <f t="shared" si="632"/>
        <v>3.4000000000000021</v>
      </c>
      <c r="HI93" s="57">
        <f t="shared" si="633"/>
        <v>0</v>
      </c>
      <c r="HJ93" s="57">
        <f t="shared" si="634"/>
        <v>2.9257871089564125</v>
      </c>
      <c r="HK93" s="57">
        <f t="shared" si="635"/>
        <v>4.3414097587818947</v>
      </c>
      <c r="HL93" s="57">
        <f t="shared" si="636"/>
        <v>5.5024782382405464</v>
      </c>
      <c r="HM93" s="57">
        <f t="shared" si="637"/>
        <v>6.1857091432255134</v>
      </c>
      <c r="HN93" s="57">
        <f t="shared" si="638"/>
        <v>0</v>
      </c>
      <c r="HO93" s="57">
        <f t="shared" si="639"/>
        <v>0</v>
      </c>
      <c r="HP93" s="57">
        <f t="shared" si="640"/>
        <v>0</v>
      </c>
      <c r="HQ93" s="57">
        <f t="shared" si="641"/>
        <v>0</v>
      </c>
      <c r="HR93" s="57">
        <f t="shared" si="642"/>
        <v>0</v>
      </c>
      <c r="HS93" s="57">
        <f t="shared" si="643"/>
        <v>0</v>
      </c>
      <c r="HT93" s="57">
        <f t="shared" si="644"/>
        <v>9.1851053436186145</v>
      </c>
      <c r="HU93" s="57">
        <f t="shared" si="645"/>
        <v>0</v>
      </c>
      <c r="HV93" s="57">
        <f t="shared" si="646"/>
        <v>0</v>
      </c>
      <c r="HW93" s="57">
        <f t="shared" si="647"/>
        <v>0</v>
      </c>
      <c r="HX93" s="57">
        <f t="shared" si="648"/>
        <v>0</v>
      </c>
      <c r="HY93" s="57">
        <f t="shared" si="649"/>
        <v>0</v>
      </c>
      <c r="HZ93" s="57">
        <f t="shared" si="650"/>
        <v>0</v>
      </c>
      <c r="IA93" s="57">
        <f t="shared" si="651"/>
        <v>0</v>
      </c>
      <c r="IB93" s="57">
        <f t="shared" si="652"/>
        <v>0</v>
      </c>
      <c r="IC93" s="57">
        <f t="shared" si="653"/>
        <v>0</v>
      </c>
      <c r="ID93" s="61">
        <f t="shared" si="654"/>
        <v>3.4000000000000021</v>
      </c>
      <c r="IE93" s="57">
        <f t="shared" si="655"/>
        <v>0</v>
      </c>
      <c r="IF93" s="57">
        <f t="shared" si="656"/>
        <v>0</v>
      </c>
      <c r="IG93" s="57">
        <f t="shared" si="657"/>
        <v>0</v>
      </c>
      <c r="IH93" s="57">
        <f t="shared" si="658"/>
        <v>0</v>
      </c>
      <c r="II93" s="57">
        <f t="shared" si="659"/>
        <v>0</v>
      </c>
      <c r="IJ93" s="57">
        <f t="shared" si="660"/>
        <v>0</v>
      </c>
      <c r="IK93" s="57">
        <f t="shared" si="661"/>
        <v>0</v>
      </c>
      <c r="IL93" s="57">
        <f t="shared" si="662"/>
        <v>0</v>
      </c>
      <c r="IM93" s="57">
        <f t="shared" si="663"/>
        <v>0</v>
      </c>
      <c r="IN93" s="57">
        <f t="shared" si="664"/>
        <v>0</v>
      </c>
      <c r="IO93" s="57">
        <f t="shared" si="665"/>
        <v>0</v>
      </c>
      <c r="IP93" s="57">
        <f t="shared" si="666"/>
        <v>0</v>
      </c>
      <c r="IQ93" s="57">
        <f t="shared" si="667"/>
        <v>0</v>
      </c>
      <c r="IR93" s="57">
        <f t="shared" si="668"/>
        <v>0</v>
      </c>
      <c r="IS93" s="57">
        <f t="shared" si="669"/>
        <v>0</v>
      </c>
      <c r="IT93" s="57">
        <f t="shared" si="670"/>
        <v>0</v>
      </c>
      <c r="IU93" s="57">
        <f t="shared" si="671"/>
        <v>0</v>
      </c>
      <c r="IV93" s="57">
        <f t="shared" si="672"/>
        <v>0</v>
      </c>
      <c r="IW93" s="57">
        <f t="shared" si="673"/>
        <v>0</v>
      </c>
      <c r="IX93" s="57">
        <f t="shared" si="674"/>
        <v>0</v>
      </c>
      <c r="IY93" s="57">
        <f t="shared" si="675"/>
        <v>0</v>
      </c>
      <c r="IZ93" s="61">
        <f t="shared" si="676"/>
        <v>3.4000000000000021</v>
      </c>
      <c r="JA93" s="256" t="e">
        <f t="shared" si="773"/>
        <v>#N/A</v>
      </c>
      <c r="JB93" s="256" t="e">
        <f t="shared" si="774"/>
        <v>#N/A</v>
      </c>
      <c r="JC93" s="256" t="e">
        <f t="shared" si="775"/>
        <v>#N/A</v>
      </c>
      <c r="JD93" s="256" t="e">
        <f t="shared" si="776"/>
        <v>#N/A</v>
      </c>
      <c r="JE93" s="256" t="e">
        <f t="shared" si="777"/>
        <v>#N/A</v>
      </c>
      <c r="JF93" s="256" t="e">
        <f t="shared" si="778"/>
        <v>#N/A</v>
      </c>
      <c r="JG93" s="256" t="e">
        <f t="shared" si="779"/>
        <v>#N/A</v>
      </c>
      <c r="JH93" s="256" t="e">
        <f t="shared" si="780"/>
        <v>#N/A</v>
      </c>
      <c r="JI93" s="256" t="e">
        <f t="shared" si="781"/>
        <v>#N/A</v>
      </c>
      <c r="JJ93" s="256" t="e">
        <f t="shared" si="782"/>
        <v>#N/A</v>
      </c>
      <c r="JK93" s="256" t="e">
        <f t="shared" si="783"/>
        <v>#N/A</v>
      </c>
      <c r="JL93" s="256" t="e">
        <f t="shared" si="784"/>
        <v>#N/A</v>
      </c>
      <c r="JM93" s="256" t="e">
        <f t="shared" si="785"/>
        <v>#N/A</v>
      </c>
      <c r="JN93" s="256" t="e">
        <f t="shared" si="786"/>
        <v>#N/A</v>
      </c>
      <c r="JO93" s="256" t="e">
        <f t="shared" si="787"/>
        <v>#N/A</v>
      </c>
      <c r="JP93" s="256" t="e">
        <f t="shared" si="788"/>
        <v>#N/A</v>
      </c>
      <c r="JQ93" s="256" t="e">
        <f t="shared" si="789"/>
        <v>#N/A</v>
      </c>
      <c r="JR93" s="256" t="e">
        <f t="shared" si="790"/>
        <v>#N/A</v>
      </c>
      <c r="JS93" s="256" t="e">
        <f t="shared" si="791"/>
        <v>#N/A</v>
      </c>
      <c r="JT93" s="256" t="e">
        <f t="shared" si="792"/>
        <v>#N/A</v>
      </c>
      <c r="JU93" s="256" t="e">
        <f t="shared" si="793"/>
        <v>#N/A</v>
      </c>
      <c r="JV93" s="61">
        <f t="shared" si="677"/>
        <v>3.4000000000000021</v>
      </c>
      <c r="JW93" s="46">
        <f t="shared" si="678"/>
        <v>0</v>
      </c>
      <c r="JX93" s="46">
        <f t="shared" si="679"/>
        <v>0</v>
      </c>
      <c r="JY93" s="46">
        <f t="shared" si="680"/>
        <v>0</v>
      </c>
      <c r="JZ93" s="46">
        <f t="shared" si="681"/>
        <v>0</v>
      </c>
      <c r="KA93" s="46">
        <f t="shared" si="682"/>
        <v>0</v>
      </c>
      <c r="KB93" s="46">
        <f t="shared" si="683"/>
        <v>0</v>
      </c>
      <c r="KC93" s="46">
        <f t="shared" si="684"/>
        <v>0</v>
      </c>
      <c r="KD93" s="46">
        <f t="shared" si="685"/>
        <v>0</v>
      </c>
      <c r="KE93" s="46">
        <f t="shared" si="686"/>
        <v>0</v>
      </c>
      <c r="KF93" s="46">
        <f t="shared" si="687"/>
        <v>0</v>
      </c>
      <c r="KG93" s="46">
        <f t="shared" si="688"/>
        <v>0</v>
      </c>
      <c r="KH93" s="46">
        <f t="shared" si="689"/>
        <v>0</v>
      </c>
      <c r="KI93" s="46">
        <f t="shared" si="690"/>
        <v>0</v>
      </c>
      <c r="KJ93" s="46">
        <f t="shared" si="691"/>
        <v>0</v>
      </c>
      <c r="KK93" s="46">
        <f t="shared" si="692"/>
        <v>0</v>
      </c>
      <c r="KL93" s="46">
        <f t="shared" si="693"/>
        <v>0</v>
      </c>
      <c r="KM93" s="46">
        <f t="shared" si="694"/>
        <v>0</v>
      </c>
      <c r="KN93" s="46">
        <f t="shared" si="695"/>
        <v>0</v>
      </c>
      <c r="KO93" s="46">
        <f t="shared" si="696"/>
        <v>0</v>
      </c>
      <c r="KP93" s="46">
        <f t="shared" si="697"/>
        <v>0</v>
      </c>
      <c r="KQ93" s="46">
        <f t="shared" si="698"/>
        <v>0</v>
      </c>
      <c r="KR93" s="61">
        <f t="shared" si="699"/>
        <v>3.4000000000000021</v>
      </c>
      <c r="KS93" s="1">
        <f t="shared" si="700"/>
        <v>1</v>
      </c>
      <c r="KT93" s="1">
        <f t="shared" si="701"/>
        <v>0</v>
      </c>
      <c r="KU93" s="1">
        <f t="shared" si="702"/>
        <v>0</v>
      </c>
      <c r="KV93" s="1">
        <f t="shared" si="703"/>
        <v>0</v>
      </c>
      <c r="KW93" s="1">
        <f t="shared" si="704"/>
        <v>0</v>
      </c>
      <c r="KX93" s="1">
        <f t="shared" si="705"/>
        <v>1</v>
      </c>
      <c r="KY93" s="1">
        <f t="shared" si="706"/>
        <v>1</v>
      </c>
      <c r="KZ93" s="1">
        <f t="shared" si="707"/>
        <v>1</v>
      </c>
      <c r="LA93" s="1">
        <f t="shared" si="708"/>
        <v>1</v>
      </c>
      <c r="LB93" s="1">
        <f t="shared" si="709"/>
        <v>1</v>
      </c>
      <c r="LC93" s="1">
        <f t="shared" si="710"/>
        <v>1</v>
      </c>
      <c r="LD93" s="1">
        <f t="shared" si="711"/>
        <v>0</v>
      </c>
      <c r="LE93" s="1">
        <f t="shared" si="712"/>
        <v>1</v>
      </c>
      <c r="LF93" s="1">
        <f t="shared" si="713"/>
        <v>1</v>
      </c>
      <c r="LG93" s="1">
        <f t="shared" si="714"/>
        <v>1</v>
      </c>
      <c r="LH93" s="1">
        <f t="shared" si="715"/>
        <v>1</v>
      </c>
      <c r="LI93" s="1">
        <f t="shared" si="716"/>
        <v>1</v>
      </c>
      <c r="LJ93" s="1">
        <f t="shared" si="717"/>
        <v>1</v>
      </c>
      <c r="LK93" s="1">
        <f t="shared" si="718"/>
        <v>1</v>
      </c>
      <c r="LL93" s="1">
        <f t="shared" si="719"/>
        <v>1</v>
      </c>
      <c r="LM93" s="1">
        <f t="shared" si="720"/>
        <v>1</v>
      </c>
      <c r="LN93" s="61">
        <f t="shared" si="721"/>
        <v>3.4000000000000021</v>
      </c>
      <c r="LO93" s="57">
        <f t="shared" si="722"/>
        <v>0</v>
      </c>
      <c r="LP93" s="57">
        <f t="shared" si="723"/>
        <v>11.588577302832148</v>
      </c>
      <c r="LQ93" s="57">
        <f t="shared" si="724"/>
        <v>9.272460140023588</v>
      </c>
      <c r="LR93" s="57">
        <f t="shared" si="725"/>
        <v>5.9829349888901158</v>
      </c>
      <c r="LS93" s="57">
        <f t="shared" si="726"/>
        <v>2.3031343502745441</v>
      </c>
      <c r="LT93" s="57">
        <f t="shared" si="727"/>
        <v>0</v>
      </c>
      <c r="LU93" s="57">
        <f t="shared" si="728"/>
        <v>0</v>
      </c>
      <c r="LV93" s="57">
        <f t="shared" si="729"/>
        <v>0</v>
      </c>
      <c r="LW93" s="57">
        <f t="shared" si="730"/>
        <v>0</v>
      </c>
      <c r="LX93" s="57">
        <f t="shared" si="731"/>
        <v>0</v>
      </c>
      <c r="LY93" s="57">
        <f t="shared" si="732"/>
        <v>0</v>
      </c>
      <c r="LZ93" s="57">
        <f t="shared" si="733"/>
        <v>1.0032193491664541</v>
      </c>
      <c r="MA93" s="57">
        <f t="shared" si="734"/>
        <v>0</v>
      </c>
      <c r="MB93" s="57">
        <f t="shared" si="735"/>
        <v>0</v>
      </c>
      <c r="MC93" s="57">
        <f t="shared" si="736"/>
        <v>0</v>
      </c>
      <c r="MD93" s="57">
        <f t="shared" si="737"/>
        <v>0</v>
      </c>
      <c r="ME93" s="57">
        <f t="shared" si="738"/>
        <v>0</v>
      </c>
      <c r="MF93" s="57">
        <f t="shared" si="739"/>
        <v>0</v>
      </c>
      <c r="MG93" s="57">
        <f t="shared" si="740"/>
        <v>0</v>
      </c>
      <c r="MH93" s="57">
        <f t="shared" si="741"/>
        <v>0</v>
      </c>
      <c r="MI93" s="57">
        <f t="shared" si="742"/>
        <v>0</v>
      </c>
      <c r="MJ93" s="61">
        <f t="shared" si="743"/>
        <v>3.4000000000000021</v>
      </c>
      <c r="MK93" s="57" t="e">
        <f t="shared" si="583"/>
        <v>#N/A</v>
      </c>
      <c r="ML93" s="57" t="e">
        <f t="shared" si="794"/>
        <v>#N/A</v>
      </c>
      <c r="MM93" s="57" t="e">
        <f t="shared" si="795"/>
        <v>#N/A</v>
      </c>
      <c r="MN93" s="57" t="e">
        <f t="shared" si="796"/>
        <v>#N/A</v>
      </c>
      <c r="MO93" s="57" t="e">
        <f t="shared" si="797"/>
        <v>#N/A</v>
      </c>
      <c r="MP93" s="57" t="e">
        <f t="shared" si="798"/>
        <v>#N/A</v>
      </c>
      <c r="MQ93" s="57" t="e">
        <f t="shared" si="799"/>
        <v>#N/A</v>
      </c>
      <c r="MR93" s="57" t="e">
        <f t="shared" si="800"/>
        <v>#N/A</v>
      </c>
      <c r="MS93" s="57" t="e">
        <f t="shared" si="801"/>
        <v>#N/A</v>
      </c>
      <c r="MT93" s="57" t="e">
        <f t="shared" si="802"/>
        <v>#N/A</v>
      </c>
      <c r="MU93" s="57" t="e">
        <f t="shared" si="803"/>
        <v>#N/A</v>
      </c>
      <c r="MV93" s="57" t="e">
        <f t="shared" si="804"/>
        <v>#N/A</v>
      </c>
      <c r="MW93" s="57" t="e">
        <f t="shared" si="805"/>
        <v>#N/A</v>
      </c>
      <c r="MX93" s="57" t="e">
        <f t="shared" si="806"/>
        <v>#N/A</v>
      </c>
      <c r="MY93" s="57" t="e">
        <f t="shared" si="807"/>
        <v>#N/A</v>
      </c>
      <c r="MZ93" s="57" t="e">
        <f t="shared" si="808"/>
        <v>#N/A</v>
      </c>
      <c r="NA93" s="57" t="e">
        <f t="shared" si="809"/>
        <v>#N/A</v>
      </c>
      <c r="NB93" s="57" t="e">
        <f t="shared" si="810"/>
        <v>#N/A</v>
      </c>
      <c r="NC93" s="57" t="e">
        <f t="shared" si="811"/>
        <v>#N/A</v>
      </c>
      <c r="ND93" s="57" t="e">
        <f t="shared" si="812"/>
        <v>#N/A</v>
      </c>
      <c r="NE93" s="57" t="e">
        <f t="shared" si="813"/>
        <v>#N/A</v>
      </c>
      <c r="NF93" s="61">
        <f t="shared" si="744"/>
        <v>3.4000000000000021</v>
      </c>
      <c r="NG93" s="256">
        <f>IF(OY92=0,MIN('Drive Train'!$F$35-FQ92*$C$19*'Drive Train'!$F$39,NG92+$C$39)-$C$7,IF(LO92-1&lt;=0,0,IF($C$37=Motors!$C$30,MAX(MAX(NG$8:NG92)*-1,NG92-$C$39),MAX(0,MAX(NG$8:NG92)*-1,NG92-$C$39))))</f>
        <v>0</v>
      </c>
      <c r="NH93" s="256">
        <f>IF(OZ92=0,MIN('Drive Train'!$F$35-FR92*$C$19*'Drive Train'!$F$39,NH92+$C$39)-$C$7,IF(LP92-1&lt;=0,0,IF($C$37=Motors!$C$30,MAX(MAX(NH$8:NH92)*-1,NH92-$C$39),MAX(0,MAX(NH$8:NH92)*-1,NH92-$C$39))))</f>
        <v>0</v>
      </c>
      <c r="NI93" s="256">
        <f>IF(PA92=0,MIN('Drive Train'!$F$35-FS92*$C$19*'Drive Train'!$F$39,NI92+$C$39)-$C$7,IF(LQ92-1&lt;=0,0,IF($C$37=Motors!$C$30,MAX(MAX(NI$8:NI92)*-1,NI92-$C$39),MAX(0,MAX(NI$8:NI92)*-1,NI92-$C$39))))</f>
        <v>0</v>
      </c>
      <c r="NJ93" s="256">
        <f>IF(PB92=0,MIN('Drive Train'!$F$35-FT92*$C$19*'Drive Train'!$F$39,NJ92+$C$39)-$C$7,IF(LR92-1&lt;=0,0,IF($C$37=Motors!$C$30,MAX(MAX(NJ$8:NJ92)*-1,NJ92-$C$39),MAX(0,MAX(NJ$8:NJ92)*-1,NJ92-$C$39))))</f>
        <v>0</v>
      </c>
      <c r="NK93" s="256">
        <f>IF(PC92=0,MIN('Drive Train'!$F$35-FU92*$C$19*'Drive Train'!$F$39,NK92+$C$39)-$C$7,IF(LS92-1&lt;=0,0,IF($C$37=Motors!$C$30,MAX(MAX(NK$8:NK92)*-1,NK92-$C$39),MAX(0,MAX(NK$8:NK92)*-1,NK92-$C$39))))</f>
        <v>0</v>
      </c>
      <c r="NL93" s="256">
        <f>IF(PD92=0,MIN('Drive Train'!$F$35-FV92*$C$19*'Drive Train'!$F$39,NL92+$C$39)-$C$7,IF(LT92-1&lt;=0,0,IF($C$37=Motors!$C$30,MAX(MAX(NL$8:NL92)*-1,NL92-$C$39),MAX(0,MAX(NL$8:NL92)*-1,NL92-$C$39))))</f>
        <v>0</v>
      </c>
      <c r="NM93" s="256">
        <f>IF(PE92=0,MIN('Drive Train'!$F$35-FW92*$C$19*'Drive Train'!$F$39,NM92+$C$39)-$C$7,IF(LU92-1&lt;=0,0,IF($C$37=Motors!$C$30,MAX(MAX(NM$8:NM92)*-1,NM92-$C$39),MAX(0,MAX(NM$8:NM92)*-1,NM92-$C$39))))</f>
        <v>0</v>
      </c>
      <c r="NN93" s="256">
        <f>IF(PF92=0,MIN('Drive Train'!$F$35-FX92*$C$19*'Drive Train'!$F$39,NN92+$C$39)-$C$7,IF(LV92-1&lt;=0,0,IF($C$37=Motors!$C$30,MAX(MAX(NN$8:NN92)*-1,NN92-$C$39),MAX(0,MAX(NN$8:NN92)*-1,NN92-$C$39))))</f>
        <v>0</v>
      </c>
      <c r="NO93" s="256">
        <f>IF(PG92=0,MIN('Drive Train'!$F$35-FY92*$C$19*'Drive Train'!$F$39,NO92+$C$39)-$C$7,IF(LW92-1&lt;=0,0,IF($C$37=Motors!$C$30,MAX(MAX(NO$8:NO92)*-1,NO92-$C$39),MAX(0,MAX(NO$8:NO92)*-1,NO92-$C$39))))</f>
        <v>0</v>
      </c>
      <c r="NP93" s="256">
        <f>IF(PH92=0,MIN('Drive Train'!$F$35-FZ92*$C$19*'Drive Train'!$F$39,NP92+$C$39)-$C$7,IF(LX92-1&lt;=0,0,IF($C$37=Motors!$C$30,MAX(MAX(NP$8:NP92)*-1,NP92-$C$39),MAX(0,MAX(NP$8:NP92)*-1,NP92-$C$39))))</f>
        <v>0</v>
      </c>
      <c r="NQ93" s="256">
        <f>IF(PI92=0,MIN('Drive Train'!$F$35-GA92*$C$19*'Drive Train'!$F$39,NQ92+$C$39)-$C$7,IF(LY92-1&lt;=0,0,IF($C$37=Motors!$C$30,MAX(MAX(NQ$8:NQ92)*-1,NQ92-$C$39),MAX(0,MAX(NQ$8:NQ92)*-1,NQ92-$C$39))))</f>
        <v>0</v>
      </c>
      <c r="NR93" s="256">
        <f>IF(PJ92=0,MIN('Drive Train'!$F$35-GB92*$C$19*'Drive Train'!$F$39,NR92+$C$39)-$C$7,IF(LZ92-1&lt;=0,0,IF($C$37=Motors!$C$30,MAX(MAX(NR$8:NR92)*-1,NR92-$C$39),MAX(0,MAX(NR$8:NR92)*-1,NR92-$C$39))))</f>
        <v>0</v>
      </c>
      <c r="NS93" s="256">
        <f>IF(PK92=0,MIN('Drive Train'!$F$35-GC92*$C$19*'Drive Train'!$F$39,NS92+$C$39)-$C$7,IF(MA92-1&lt;=0,0,IF($C$37=Motors!$C$30,MAX(MAX(NS$8:NS92)*-1,NS92-$C$39),MAX(0,MAX(NS$8:NS92)*-1,NS92-$C$39))))</f>
        <v>0</v>
      </c>
      <c r="NT93" s="256">
        <f>IF(PL92=0,MIN('Drive Train'!$F$35-GD92*$C$19*'Drive Train'!$F$39,NT92+$C$39)-$C$7,IF(MB92-1&lt;=0,0,IF($C$37=Motors!$C$30,MAX(MAX(NT$8:NT92)*-1,NT92-$C$39),MAX(0,MAX(NT$8:NT92)*-1,NT92-$C$39))))</f>
        <v>0</v>
      </c>
      <c r="NU93" s="256">
        <f>IF(PM92=0,MIN('Drive Train'!$F$35-GE92*$C$19*'Drive Train'!$F$39,NU92+$C$39)-$C$7,IF(MC92-1&lt;=0,0,IF($C$37=Motors!$C$30,MAX(MAX(NU$8:NU92)*-1,NU92-$C$39),MAX(0,MAX(NU$8:NU92)*-1,NU92-$C$39))))</f>
        <v>0</v>
      </c>
      <c r="NV93" s="256">
        <f>IF(PN92=0,MIN('Drive Train'!$F$35-GF92*$C$19*'Drive Train'!$F$39,NV92+$C$39)-$C$7,IF(MD92-1&lt;=0,0,IF($C$37=Motors!$C$30,MAX(MAX(NV$8:NV92)*-1,NV92-$C$39),MAX(0,MAX(NV$8:NV92)*-1,NV92-$C$39))))</f>
        <v>0</v>
      </c>
      <c r="NW93" s="256">
        <f>IF(PO92=0,MIN('Drive Train'!$F$35-GG92*$C$19*'Drive Train'!$F$39,NW92+$C$39)-$C$7,IF(ME92-1&lt;=0,0,IF($C$37=Motors!$C$30,MAX(MAX(NW$8:NW92)*-1,NW92-$C$39),MAX(0,MAX(NW$8:NW92)*-1,NW92-$C$39))))</f>
        <v>0</v>
      </c>
      <c r="NX93" s="256">
        <f>IF(PP92=0,MIN('Drive Train'!$F$35-GH92*$C$19*'Drive Train'!$F$39,NX92+$C$39)-$C$7,IF(MF92-1&lt;=0,0,IF($C$37=Motors!$C$30,MAX(MAX(NX$8:NX92)*-1,NX92-$C$39),MAX(0,MAX(NX$8:NX92)*-1,NX92-$C$39))))</f>
        <v>0</v>
      </c>
      <c r="NY93" s="256">
        <f>IF(PQ92=0,MIN('Drive Train'!$F$35-GI92*$C$19*'Drive Train'!$F$39,NY92+$C$39)-$C$7,IF(MG92-1&lt;=0,0,IF($C$37=Motors!$C$30,MAX(MAX(NY$8:NY92)*-1,NY92-$C$39),MAX(0,MAX(NY$8:NY92)*-1,NY92-$C$39))))</f>
        <v>0</v>
      </c>
      <c r="NZ93" s="256">
        <f>IF(PR92=0,MIN('Drive Train'!$F$35-GJ92*$C$19*'Drive Train'!$F$39,NZ92+$C$39)-$C$7,IF(MH92-1&lt;=0,0,IF($C$37=Motors!$C$30,MAX(MAX(NZ$8:NZ92)*-1,NZ92-$C$39),MAX(0,MAX(NZ$8:NZ92)*-1,NZ92-$C$39))))</f>
        <v>0</v>
      </c>
      <c r="OA93" s="256">
        <f>IF(PS92=0,MIN('Drive Train'!$F$35-GK92*$C$19*'Drive Train'!$F$39,OA92+$C$39)-$C$7,IF(MI92-1&lt;=0,0,IF($C$37=Motors!$C$30,MAX(MAX(OA$8:OA92)*-1,OA92-$C$39),MAX(0,MAX(OA$8:OA92)*-1,OA92-$C$39))))</f>
        <v>0</v>
      </c>
      <c r="OB93" s="61">
        <f t="shared" si="745"/>
        <v>3.4000000000000021</v>
      </c>
      <c r="OC93" s="256">
        <f>'Drive Train'!$F$35-(FQ93*$C$13)*$C$19*'Drive Train'!$F$39</f>
        <v>12.4</v>
      </c>
      <c r="OD93" s="256">
        <f>'Drive Train'!$F$35-(FR93*$C$13)*$C$19*'Drive Train'!$F$39</f>
        <v>12.23503</v>
      </c>
      <c r="OE93" s="256">
        <f>'Drive Train'!$F$35-(FS93*$C$13)*$C$19*'Drive Train'!$F$39</f>
        <v>12.23503</v>
      </c>
      <c r="OF93" s="256">
        <f>'Drive Train'!$F$35-(FT93*$C$13)*$C$19*'Drive Train'!$F$39</f>
        <v>12.23503</v>
      </c>
      <c r="OG93" s="256">
        <f>'Drive Train'!$F$35-(FU93*$C$13)*$C$19*'Drive Train'!$F$39</f>
        <v>12.23503</v>
      </c>
      <c r="OH93" s="256">
        <f>'Drive Train'!$F$35-(FV93*$C$13)*$C$19*'Drive Train'!$F$39</f>
        <v>12.4</v>
      </c>
      <c r="OI93" s="256">
        <f>'Drive Train'!$F$35-(FW93*$C$13)*$C$19*'Drive Train'!$F$39</f>
        <v>12.4</v>
      </c>
      <c r="OJ93" s="256">
        <f>'Drive Train'!$F$35-(FX93*$C$13)*$C$19*'Drive Train'!$F$39</f>
        <v>12.4</v>
      </c>
      <c r="OK93" s="256">
        <f>'Drive Train'!$F$35-(FY93*$C$13)*$C$19*'Drive Train'!$F$39</f>
        <v>12.4</v>
      </c>
      <c r="OL93" s="256">
        <f>'Drive Train'!$F$35-(FZ93*$C$13)*$C$19*'Drive Train'!$F$39</f>
        <v>12.4</v>
      </c>
      <c r="OM93" s="256">
        <f>'Drive Train'!$F$35-(GA93*$C$13)*$C$19*'Drive Train'!$F$39</f>
        <v>12.4</v>
      </c>
      <c r="ON93" s="256">
        <f>'Drive Train'!$F$35-(GB93*$C$13)*$C$19*'Drive Train'!$F$39</f>
        <v>12.23503</v>
      </c>
      <c r="OO93" s="256">
        <f>'Drive Train'!$F$35-(GC93*$C$13)*$C$19*'Drive Train'!$F$39</f>
        <v>12.4</v>
      </c>
      <c r="OP93" s="256">
        <f>'Drive Train'!$F$35-(GD93*$C$13)*$C$19*'Drive Train'!$F$39</f>
        <v>12.4</v>
      </c>
      <c r="OQ93" s="256">
        <f>'Drive Train'!$F$35-(GE93*$C$13)*$C$19*'Drive Train'!$F$39</f>
        <v>12.4</v>
      </c>
      <c r="OR93" s="256">
        <f>'Drive Train'!$F$35-(GF93*$C$13)*$C$19*'Drive Train'!$F$39</f>
        <v>12.4</v>
      </c>
      <c r="OS93" s="256">
        <f>'Drive Train'!$F$35-(GG93*$C$13)*$C$19*'Drive Train'!$F$39</f>
        <v>12.4</v>
      </c>
      <c r="OT93" s="256">
        <f>'Drive Train'!$F$35-(GH93*$C$13)*$C$19*'Drive Train'!$F$39</f>
        <v>12.4</v>
      </c>
      <c r="OU93" s="256">
        <f>'Drive Train'!$F$35-(GI93*$C$13)*$C$19*'Drive Train'!$F$39</f>
        <v>12.4</v>
      </c>
      <c r="OV93" s="256">
        <f>'Drive Train'!$F$35-(GJ93*$C$13)*$C$19*'Drive Train'!$F$39</f>
        <v>12.4</v>
      </c>
      <c r="OW93" s="256">
        <f>'Drive Train'!$F$35-(GK93*$C$13)*$C$19*'Drive Train'!$F$39</f>
        <v>12.4</v>
      </c>
      <c r="OX93" s="61">
        <f t="shared" si="746"/>
        <v>3.4000000000000021</v>
      </c>
      <c r="OY93" s="1">
        <f>IF(PU93&gt;='Drive Train'!$F$29,1,0)</f>
        <v>1</v>
      </c>
      <c r="OZ93" s="1">
        <f>IF(PV93&gt;='Drive Train'!$F$29,1,0)</f>
        <v>1</v>
      </c>
      <c r="PA93" s="1">
        <f>IF(PW93&gt;='Drive Train'!$F$29,1,0)</f>
        <v>1</v>
      </c>
      <c r="PB93" s="1">
        <f>IF(PX93&gt;='Drive Train'!$F$29,1,0)</f>
        <v>1</v>
      </c>
      <c r="PC93" s="1">
        <f>IF(PY93&gt;='Drive Train'!$F$29,1,0)</f>
        <v>1</v>
      </c>
      <c r="PD93" s="1">
        <f>IF(PZ93&gt;='Drive Train'!$F$29,1,0)</f>
        <v>1</v>
      </c>
      <c r="PE93" s="1">
        <f>IF(QA93&gt;='Drive Train'!$F$29,1,0)</f>
        <v>1</v>
      </c>
      <c r="PF93" s="1">
        <f>IF(QB93&gt;='Drive Train'!$F$29,1,0)</f>
        <v>1</v>
      </c>
      <c r="PG93" s="1">
        <f>IF(QC93&gt;='Drive Train'!$F$29,1,0)</f>
        <v>1</v>
      </c>
      <c r="PH93" s="1">
        <f>IF(QD93&gt;='Drive Train'!$F$29,1,0)</f>
        <v>1</v>
      </c>
      <c r="PI93" s="1">
        <f>IF(QE93&gt;='Drive Train'!$F$29,1,0)</f>
        <v>1</v>
      </c>
      <c r="PJ93" s="1">
        <f>IF(QF93&gt;='Drive Train'!$F$29,1,0)</f>
        <v>1</v>
      </c>
      <c r="PK93" s="1">
        <f>IF(QG93&gt;='Drive Train'!$F$29,1,0)</f>
        <v>1</v>
      </c>
      <c r="PL93" s="1">
        <f>IF(QH93&gt;='Drive Train'!$F$29,1,0)</f>
        <v>1</v>
      </c>
      <c r="PM93" s="1">
        <f>IF(QI93&gt;='Drive Train'!$F$29,1,0)</f>
        <v>1</v>
      </c>
      <c r="PN93" s="1">
        <f>IF(QJ93&gt;='Drive Train'!$F$29,1,0)</f>
        <v>1</v>
      </c>
      <c r="PO93" s="1">
        <f>IF(QK93&gt;='Drive Train'!$F$29,1,0)</f>
        <v>1</v>
      </c>
      <c r="PP93" s="1">
        <f>IF(QL93&gt;='Drive Train'!$F$29,1,0)</f>
        <v>1</v>
      </c>
      <c r="PQ93" s="1">
        <f>IF(QM93&gt;='Drive Train'!$F$29,1,0)</f>
        <v>1</v>
      </c>
      <c r="PR93" s="1">
        <f>IF(QN93&gt;='Drive Train'!$F$29,1,0)</f>
        <v>1</v>
      </c>
      <c r="PS93" s="1">
        <f>IF(QO93&gt;='Drive Train'!$F$29,1,0)</f>
        <v>1</v>
      </c>
      <c r="PT93" s="253">
        <f t="shared" si="747"/>
        <v>3.4000000000000021</v>
      </c>
      <c r="PU93" s="57">
        <f t="shared" si="748"/>
        <v>21.503653617944718</v>
      </c>
      <c r="PV93" s="57">
        <f t="shared" si="749"/>
        <v>35.527311712044003</v>
      </c>
      <c r="PW93" s="57">
        <f t="shared" si="750"/>
        <v>37.879510444487401</v>
      </c>
      <c r="PX93" s="57">
        <f t="shared" si="751"/>
        <v>36.410857190679287</v>
      </c>
      <c r="PY93" s="57">
        <f t="shared" si="752"/>
        <v>32.343230338330905</v>
      </c>
      <c r="PZ93" s="57">
        <f t="shared" si="753"/>
        <v>27.08124871304469</v>
      </c>
      <c r="QA93" s="57">
        <f t="shared" si="754"/>
        <v>23.766792718489118</v>
      </c>
      <c r="QB93" s="57">
        <f t="shared" si="755"/>
        <v>21.24285190115814</v>
      </c>
      <c r="QC93" s="57">
        <f t="shared" si="756"/>
        <v>19.808555857554829</v>
      </c>
      <c r="QD93" s="57">
        <f t="shared" si="757"/>
        <v>18.746947025028113</v>
      </c>
      <c r="QE93" s="57">
        <f t="shared" si="758"/>
        <v>17.929325619771099</v>
      </c>
      <c r="QF93" s="57">
        <f t="shared" si="759"/>
        <v>23.523658966743838</v>
      </c>
      <c r="QG93" s="57">
        <f t="shared" si="760"/>
        <v>22.453509164402295</v>
      </c>
      <c r="QH93" s="57">
        <f t="shared" si="761"/>
        <v>21.849684815549576</v>
      </c>
      <c r="QI93" s="57">
        <f t="shared" si="762"/>
        <v>21.682599047130982</v>
      </c>
      <c r="QJ93" s="57">
        <f t="shared" si="763"/>
        <v>21.357110719625187</v>
      </c>
      <c r="QK93" s="57">
        <f t="shared" si="764"/>
        <v>21.797681488191348</v>
      </c>
      <c r="QL93" s="57">
        <f t="shared" si="765"/>
        <v>21.60815940220062</v>
      </c>
      <c r="QM93" s="57">
        <f t="shared" si="766"/>
        <v>21.794853544062796</v>
      </c>
      <c r="QN93" s="57">
        <f t="shared" si="767"/>
        <v>21.444570787492751</v>
      </c>
      <c r="QO93" s="57">
        <f t="shared" si="768"/>
        <v>21.450297293645665</v>
      </c>
      <c r="QP93" s="61">
        <f t="shared" si="769"/>
        <v>3.4000000000000021</v>
      </c>
      <c r="QQ93" s="57">
        <f t="shared" si="584"/>
        <v>0</v>
      </c>
      <c r="QR93" s="57">
        <f t="shared" si="585"/>
        <v>3.4695548865589357E-2</v>
      </c>
      <c r="QS93" s="57">
        <f t="shared" si="586"/>
        <v>3.4695548865589357E-2</v>
      </c>
      <c r="QT93" s="57">
        <f t="shared" si="587"/>
        <v>3.4695548865589357E-2</v>
      </c>
      <c r="QU93" s="57">
        <f t="shared" si="588"/>
        <v>3.4695548865589357E-2</v>
      </c>
      <c r="QV93" s="57">
        <f t="shared" si="589"/>
        <v>0</v>
      </c>
      <c r="QW93" s="57">
        <f t="shared" si="590"/>
        <v>0</v>
      </c>
      <c r="QX93" s="57">
        <f t="shared" si="591"/>
        <v>0</v>
      </c>
      <c r="QY93" s="57">
        <f t="shared" si="592"/>
        <v>0</v>
      </c>
      <c r="QZ93" s="57">
        <f t="shared" si="593"/>
        <v>0</v>
      </c>
      <c r="RA93" s="57">
        <f t="shared" si="594"/>
        <v>0</v>
      </c>
      <c r="RB93" s="57">
        <f t="shared" si="595"/>
        <v>3.4695548865589357E-2</v>
      </c>
      <c r="RC93" s="57">
        <f t="shared" si="596"/>
        <v>0</v>
      </c>
      <c r="RD93" s="57">
        <f t="shared" si="597"/>
        <v>0</v>
      </c>
      <c r="RE93" s="57">
        <f t="shared" si="598"/>
        <v>0</v>
      </c>
      <c r="RF93" s="57">
        <f t="shared" si="599"/>
        <v>0</v>
      </c>
      <c r="RG93" s="57">
        <f t="shared" si="600"/>
        <v>0</v>
      </c>
      <c r="RH93" s="57">
        <f t="shared" si="601"/>
        <v>0</v>
      </c>
      <c r="RI93" s="57">
        <f t="shared" si="602"/>
        <v>0</v>
      </c>
      <c r="RJ93" s="57">
        <f t="shared" si="603"/>
        <v>0</v>
      </c>
      <c r="RK93" s="57">
        <f t="shared" si="604"/>
        <v>0</v>
      </c>
      <c r="RL93" s="61">
        <f t="shared" si="770"/>
        <v>3.4000000000000021</v>
      </c>
      <c r="RM93" s="2">
        <f>IF(AND(LO93&gt;=LO$6*'Drive Train'!$AA$52,LO93&lt;=LO$6*'Drive Train'!$AA$53,KS93=0,JW93=0,EU93&gt;0),$C$17,0)</f>
        <v>0</v>
      </c>
      <c r="RN93" s="2">
        <f>IF(AND(LP93&gt;=LP$6*'Drive Train'!$AA$52,LP93&lt;=LP$6*'Drive Train'!$AA$53,KT93=0,JX93=0,EV93&gt;0),$C$17,0)</f>
        <v>0</v>
      </c>
      <c r="RO93" s="2">
        <f>IF(AND(LQ93&gt;=LQ$6*'Drive Train'!$AA$52,LQ93&lt;=LQ$6*'Drive Train'!$AA$53,KU93=0,JY93=0,EW93&gt;0),$C$17,0)</f>
        <v>0</v>
      </c>
      <c r="RP93" s="2">
        <f>IF(AND(LR93&gt;=LR$6*'Drive Train'!$AA$52,LR93&lt;=LR$6*'Drive Train'!$AA$53,KV93=0,JZ93=0,EX93&gt;0),$C$17,0)</f>
        <v>0</v>
      </c>
      <c r="RQ93" s="2">
        <f>IF(AND(LS93&gt;=LS$6*'Drive Train'!$AA$52,LS93&lt;=LS$6*'Drive Train'!$AA$53,KW93=0,KA93=0,EY93&gt;0),$C$17,0)</f>
        <v>0</v>
      </c>
      <c r="RR93" s="2">
        <f>IF(AND(LT93&gt;=LT$6*'Drive Train'!$AA$52,LT93&lt;=LT$6*'Drive Train'!$AA$53,KX93=0,KB93=0,EZ93&gt;0),$C$17,0)</f>
        <v>0</v>
      </c>
      <c r="RS93" s="2">
        <f>IF(AND(LU93&gt;=LU$6*'Drive Train'!$AA$52,LU93&lt;=LU$6*'Drive Train'!$AA$53,KY93=0,KC93=0,FA93&gt;0),$C$17,0)</f>
        <v>0</v>
      </c>
      <c r="RT93" s="2">
        <f>IF(AND(LV93&gt;=LV$6*'Drive Train'!$AA$52,LV93&lt;=LV$6*'Drive Train'!$AA$53,KZ93=0,KD93=0,FB93&gt;0),$C$17,0)</f>
        <v>0</v>
      </c>
      <c r="RU93" s="2">
        <f>IF(AND(LW93&gt;=LW$6*'Drive Train'!$AA$52,LW93&lt;=LW$6*'Drive Train'!$AA$53,LA93=0,KE93=0,FC93&gt;0),$C$17,0)</f>
        <v>0</v>
      </c>
      <c r="RV93" s="2">
        <f>IF(AND(LX93&gt;=LX$6*'Drive Train'!$AA$52,LX93&lt;=LX$6*'Drive Train'!$AA$53,LB93=0,KF93=0,FD93&gt;0),$C$17,0)</f>
        <v>0</v>
      </c>
      <c r="RW93" s="2">
        <f>IF(AND(LY93&gt;=LY$6*'Drive Train'!$AA$52,LY93&lt;=LY$6*'Drive Train'!$AA$53,LC93=0,KG93=0,FE93&gt;0),$C$17,0)</f>
        <v>0</v>
      </c>
      <c r="RX93" s="2">
        <f>IF(AND(LZ93&gt;=LZ$6*'Drive Train'!$AA$52,LZ93&lt;=LZ$6*'Drive Train'!$AA$53,LD93=0,KH93=0,FF93&gt;0),$C$17,0)</f>
        <v>0</v>
      </c>
      <c r="RY93" s="2">
        <f>IF(AND(MA93&gt;=MA$6*'Drive Train'!$AA$52,MA93&lt;=MA$6*'Drive Train'!$AA$53,LE93=0,KI93=0,FG93&gt;0),$C$17,0)</f>
        <v>0</v>
      </c>
      <c r="RZ93" s="2">
        <f>IF(AND(MB93&gt;=MB$6*'Drive Train'!$AA$52,MB93&lt;=MB$6*'Drive Train'!$AA$53,LF93=0,KJ93=0,FH93&gt;0),$C$17,0)</f>
        <v>0</v>
      </c>
      <c r="SA93" s="2">
        <f>IF(AND(MC93&gt;=MC$6*'Drive Train'!$AA$52,MC93&lt;=MC$6*'Drive Train'!$AA$53,LG93=0,KK93=0,FI93&gt;0),$C$17,0)</f>
        <v>0</v>
      </c>
      <c r="SB93" s="2">
        <f>IF(AND(MD93&gt;=MD$6*'Drive Train'!$AA$52,MD93&lt;=MD$6*'Drive Train'!$AA$53,LH93=0,KL93=0,FJ93&gt;0),$C$17,0)</f>
        <v>0</v>
      </c>
      <c r="SC93" s="2">
        <f>IF(AND(ME93&gt;=ME$6*'Drive Train'!$AA$52,ME93&lt;=ME$6*'Drive Train'!$AA$53,LI93=0,KM93=0,FK93&gt;0),$C$17,0)</f>
        <v>0</v>
      </c>
      <c r="SD93" s="2">
        <f>IF(AND(MF93&gt;=MF$6*'Drive Train'!$AA$52,MF93&lt;=MF$6*'Drive Train'!$AA$53,LJ93=0,KN93=0,FL93&gt;0),$C$17,0)</f>
        <v>0</v>
      </c>
      <c r="SE93" s="2">
        <f>IF(AND(MG93&gt;=MG$6*'Drive Train'!$AA$52,MG93&lt;=MG$6*'Drive Train'!$AA$53,LK93=0,KO93=0,FM93&gt;0),$C$17,0)</f>
        <v>0</v>
      </c>
      <c r="SF93" s="2">
        <f>IF(AND(MH93&gt;=MH$6*'Drive Train'!$AA$52,MH93&lt;=MH$6*'Drive Train'!$AA$53,LL93=0,KP93=0,FN93&gt;0),$C$17,0)</f>
        <v>0</v>
      </c>
      <c r="SG93" s="2">
        <f>IF(AND(MI93&gt;=MI$6*'Drive Train'!$AA$52,MI93&lt;=MI$6*'Drive Train'!$AA$53,LM93=0,KQ93=0,FO93&gt;0),$C$17,0)</f>
        <v>0</v>
      </c>
      <c r="SH93" s="61">
        <f t="shared" si="771"/>
        <v>3.4000000000000021</v>
      </c>
      <c r="SI93" s="2">
        <f>IF(AND(EU93&lt;0,KS93=0,LO93&gt;=LO$6*'Drive Train'!$AA$52,LO93&lt;=LO$6*'Drive Train'!$AA$53,OY93=1,JW93=0),$C$17,0)</f>
        <v>0</v>
      </c>
      <c r="SJ93" s="2">
        <f>IF(AND(EV93&lt;0,KT93=0,LP93&gt;=LP$6*'Drive Train'!$AA$52,LP93&lt;=LP$6*'Drive Train'!$AA$53,OZ93=1,JX93=0),$C$17,0)</f>
        <v>0.04</v>
      </c>
      <c r="SK93" s="2">
        <f>IF(AND(EW93&lt;0,KU93=0,LQ93&gt;=LQ$6*'Drive Train'!$AA$52,LQ93&lt;=LQ$6*'Drive Train'!$AA$53,PA93=1,JY93=0),$C$17,0)</f>
        <v>0.04</v>
      </c>
      <c r="SL93" s="2">
        <f>IF(AND(EX93&lt;0,KV93=0,LR93&gt;=LR$6*'Drive Train'!$AA$52,LR93&lt;=LR$6*'Drive Train'!$AA$53,PB93=1,JZ93=0),$C$17,0)</f>
        <v>0</v>
      </c>
      <c r="SM93" s="2">
        <f>IF(AND(EY93&lt;0,KW93=0,LS93&gt;=LS$6*'Drive Train'!$AA$52,LS93&lt;=LS$6*'Drive Train'!$AA$53,PC93=1,KA93=0),$C$17,0)</f>
        <v>0</v>
      </c>
      <c r="SN93" s="2">
        <f>IF(AND(EZ93&lt;0,KX93=0,LT93&gt;=LT$6*'Drive Train'!$AA$52,LT93&lt;=LT$6*'Drive Train'!$AA$53,PD93=1,KB93=0),$C$17,0)</f>
        <v>0</v>
      </c>
      <c r="SO93" s="2">
        <f>IF(AND(FA93&lt;0,KY93=0,LU93&gt;=LU$6*'Drive Train'!$AA$52,LU93&lt;=LU$6*'Drive Train'!$AA$53,PE93=1,KC93=0),$C$17,0)</f>
        <v>0</v>
      </c>
      <c r="SP93" s="2">
        <f>IF(AND(FB93&lt;0,KZ93=0,LV93&gt;=LV$6*'Drive Train'!$AA$52,LV93&lt;=LV$6*'Drive Train'!$AA$53,PF93=1,KD93=0),$C$17,0)</f>
        <v>0</v>
      </c>
      <c r="SQ93" s="2">
        <f>IF(AND(FC93&lt;0,LA93=0,LW93&gt;=LW$6*'Drive Train'!$AA$52,LW93&lt;=LW$6*'Drive Train'!$AA$53,PG93=1,KE93=0),$C$17,0)</f>
        <v>0</v>
      </c>
      <c r="SR93" s="2">
        <f>IF(AND(FD93&lt;0,LB93=0,LX93&gt;=LX$6*'Drive Train'!$AA$52,LX93&lt;=LX$6*'Drive Train'!$AA$53,PH93=1,KF93=0),$C$17,0)</f>
        <v>0</v>
      </c>
      <c r="SS93" s="2">
        <f>IF(AND(FE93&lt;0,LC93=0,LY93&gt;=LY$6*'Drive Train'!$AA$52,LY93&lt;=LY$6*'Drive Train'!$AA$53,PI93=1,KG93=0),$C$17,0)</f>
        <v>0</v>
      </c>
      <c r="ST93" s="2">
        <f>IF(AND(FF93&lt;0,LD93=0,LZ93&gt;=LZ$6*'Drive Train'!$AA$52,LZ93&lt;=LZ$6*'Drive Train'!$AA$53,PJ93=1,KH93=0),$C$17,0)</f>
        <v>0</v>
      </c>
      <c r="SU93" s="2">
        <f>IF(AND(FG93&lt;0,LE93=0,MA93&gt;=MA$6*'Drive Train'!$AA$52,MA93&lt;=MA$6*'Drive Train'!$AA$53,PK93=1,KI93=0),$C$17,0)</f>
        <v>0</v>
      </c>
      <c r="SV93" s="2">
        <f>IF(AND(FH93&lt;0,LF93=0,MB93&gt;=MB$6*'Drive Train'!$AA$52,MB93&lt;=MB$6*'Drive Train'!$AA$53,PL93=1,KJ93=0),$C$17,0)</f>
        <v>0</v>
      </c>
      <c r="SW93" s="2">
        <f>IF(AND(FI93&lt;0,LG93=0,MC93&gt;=MC$6*'Drive Train'!$AA$52,MC93&lt;=MC$6*'Drive Train'!$AA$53,PM93=1,KK93=0),$C$17,0)</f>
        <v>0</v>
      </c>
      <c r="SX93" s="2">
        <f>IF(AND(FJ93&lt;0,LH93=0,MD93&gt;=MD$6*'Drive Train'!$AA$52,MD93&lt;=MD$6*'Drive Train'!$AA$53,PN93=1,KL93=0),$C$17,0)</f>
        <v>0</v>
      </c>
      <c r="SY93" s="2">
        <f>IF(AND(FK93&lt;0,LI93=0,ME93&gt;=ME$6*'Drive Train'!$AA$52,ME93&lt;=ME$6*'Drive Train'!$AA$53,PO93=1,KM93=0),$C$17,0)</f>
        <v>0</v>
      </c>
      <c r="SZ93" s="2">
        <f>IF(AND(FL93&lt;0,LJ93=0,MF93&gt;=MF$6*'Drive Train'!$AA$52,MF93&lt;=MF$6*'Drive Train'!$AA$53,PP93=1,KN93=0),$C$17,0)</f>
        <v>0</v>
      </c>
      <c r="TA93" s="2">
        <f>IF(AND(FM93&lt;0,LK93=0,MG93&gt;=MG$6*'Drive Train'!$AA$52,MG93&lt;=MG$6*'Drive Train'!$AA$53,PQ93=1,KO93=0),$C$17,0)</f>
        <v>0</v>
      </c>
      <c r="TB93" s="2">
        <f>IF(AND(FN93&lt;0,LL93=0,MH93&gt;=MH$6*'Drive Train'!$AA$52,MH93&lt;=MH$6*'Drive Train'!$AA$53,PR93=1,KP93=0),$C$17,0)</f>
        <v>0</v>
      </c>
      <c r="TC93" s="2">
        <f>IF(AND(FO93&lt;0,LM93=0,MI93&gt;=MI$6*'Drive Train'!$AA$52,MI93&lt;=MI$6*'Drive Train'!$AA$53,PS93=1,KQ93=0),$C$17,0)</f>
        <v>0</v>
      </c>
      <c r="TD93" s="144">
        <f t="shared" si="772"/>
        <v>3.4000000000000021</v>
      </c>
    </row>
    <row r="94" spans="2:524" x14ac:dyDescent="0.2">
      <c r="B94" s="73"/>
      <c r="C94" s="31"/>
      <c r="F94" s="133" t="s">
        <v>35</v>
      </c>
      <c r="G94" s="133" t="s">
        <v>104</v>
      </c>
      <c r="H94" s="133" t="s">
        <v>111</v>
      </c>
      <c r="I94" s="133" t="s">
        <v>125</v>
      </c>
      <c r="J94" s="315" t="s">
        <v>126</v>
      </c>
      <c r="K94" s="311"/>
      <c r="L94" s="404" t="s">
        <v>133</v>
      </c>
      <c r="M94" s="405"/>
      <c r="N94" s="404" t="s">
        <v>247</v>
      </c>
      <c r="O94" s="405"/>
      <c r="R94" s="63">
        <f t="shared" si="605"/>
        <v>3.4400000000000022</v>
      </c>
      <c r="S94" s="2">
        <f>NG94/'Drive Train'!$F$35</f>
        <v>0</v>
      </c>
      <c r="T94" s="2">
        <f>NH94/'Drive Train'!$F$35</f>
        <v>0</v>
      </c>
      <c r="U94" s="2">
        <f>NI94/'Drive Train'!$F$35</f>
        <v>0</v>
      </c>
      <c r="V94" s="2">
        <f>NJ94/'Drive Train'!$F$35</f>
        <v>0</v>
      </c>
      <c r="W94" s="2">
        <f>NK94/'Drive Train'!$F$35</f>
        <v>0</v>
      </c>
      <c r="X94" s="2">
        <f>NL94/'Drive Train'!$F$35</f>
        <v>0</v>
      </c>
      <c r="Y94" s="2">
        <f>NM94/'Drive Train'!$F$35</f>
        <v>0</v>
      </c>
      <c r="Z94" s="2">
        <f>NN94/'Drive Train'!$F$35</f>
        <v>0</v>
      </c>
      <c r="AA94" s="2">
        <f>NO94/'Drive Train'!$F$35</f>
        <v>0</v>
      </c>
      <c r="AB94" s="2">
        <f>NP94/'Drive Train'!$F$35</f>
        <v>0</v>
      </c>
      <c r="AC94" s="2">
        <f>NQ94/'Drive Train'!$F$35</f>
        <v>0</v>
      </c>
      <c r="AD94" s="2">
        <f>NR94/'Drive Train'!$F$35</f>
        <v>0</v>
      </c>
      <c r="AE94" s="2">
        <f>NS94/'Drive Train'!$F$35</f>
        <v>0</v>
      </c>
      <c r="AF94" s="2">
        <f>NT94/'Drive Train'!$F$35</f>
        <v>0</v>
      </c>
      <c r="AG94" s="2">
        <f>NU94/'Drive Train'!$F$35</f>
        <v>0</v>
      </c>
      <c r="AH94" s="2">
        <f>NV94/'Drive Train'!$F$35</f>
        <v>0</v>
      </c>
      <c r="AI94" s="2">
        <f>NW94/'Drive Train'!$F$35</f>
        <v>0</v>
      </c>
      <c r="AJ94" s="2">
        <f>NX94/'Drive Train'!$F$35</f>
        <v>0</v>
      </c>
      <c r="AK94" s="2">
        <f>NY94/'Drive Train'!$F$35</f>
        <v>0</v>
      </c>
      <c r="AL94" s="2">
        <f>NZ94/'Drive Train'!$F$35</f>
        <v>0</v>
      </c>
      <c r="AM94" s="2">
        <f>OA94/'Drive Train'!$F$35</f>
        <v>0</v>
      </c>
      <c r="AN94" s="61">
        <f t="shared" si="606"/>
        <v>3.4400000000000022</v>
      </c>
      <c r="AO94" s="46">
        <f>LO94*12*60/(PI() * 'Drive Train'!$F$15)/S$6*ABS(S94)</f>
        <v>0</v>
      </c>
      <c r="AP94" s="46">
        <f>LP94*12*60/(PI() * 'Drive Train'!$F$15)/T$6*ABS(T94)</f>
        <v>0</v>
      </c>
      <c r="AQ94" s="46">
        <f>LQ94*12*60/(PI() * 'Drive Train'!$F$15)/U$6*ABS(U94)</f>
        <v>0</v>
      </c>
      <c r="AR94" s="46">
        <f>LR94*12*60/(PI() * 'Drive Train'!$F$15)/V$6*ABS(V94)</f>
        <v>0</v>
      </c>
      <c r="AS94" s="46">
        <f>LS94*12*60/(PI() * 'Drive Train'!$F$15)/W$6*ABS(W94)</f>
        <v>0</v>
      </c>
      <c r="AT94" s="46">
        <f>LT94*12*60/(PI() * 'Drive Train'!$F$15)/X$6*ABS(X94)</f>
        <v>0</v>
      </c>
      <c r="AU94" s="46">
        <f>LU94*12*60/(PI() * 'Drive Train'!$F$15)/Y$6*ABS(Y94)</f>
        <v>0</v>
      </c>
      <c r="AV94" s="46">
        <f>LV94*12*60/(PI() * 'Drive Train'!$F$15)/Z$6*ABS(Z94)</f>
        <v>0</v>
      </c>
      <c r="AW94" s="46">
        <f>LW94*12*60/(PI() * 'Drive Train'!$F$15)/AA$6*ABS(AA94)</f>
        <v>0</v>
      </c>
      <c r="AX94" s="46">
        <f>LX94*12*60/(PI() * 'Drive Train'!$F$15)/AB$6*ABS(AB94)</f>
        <v>0</v>
      </c>
      <c r="AY94" s="46">
        <f>LY94*12*60/(PI() * 'Drive Train'!$F$15)/AC$6*ABS(AC94)</f>
        <v>0</v>
      </c>
      <c r="AZ94" s="46">
        <f>LZ94*12*60/(PI() * 'Drive Train'!$F$15)/AD$6*ABS(AD94)</f>
        <v>0</v>
      </c>
      <c r="BA94" s="46">
        <f>MA94*12*60/(PI() * 'Drive Train'!$F$15)/AE$6*ABS(AE94)</f>
        <v>0</v>
      </c>
      <c r="BB94" s="46">
        <f>MB94*12*60/(PI() * 'Drive Train'!$F$15)/AF$6*ABS(AF94)</f>
        <v>0</v>
      </c>
      <c r="BC94" s="46">
        <f>MC94*12*60/(PI() * 'Drive Train'!$F$15)/AG$6*ABS(AG94)</f>
        <v>0</v>
      </c>
      <c r="BD94" s="46">
        <f>MD94*12*60/(PI() * 'Drive Train'!$F$15)/AH$6*ABS(AH94)</f>
        <v>0</v>
      </c>
      <c r="BE94" s="46">
        <f>ME94*12*60/(PI() * 'Drive Train'!$F$15)/AI$6*ABS(AI94)</f>
        <v>0</v>
      </c>
      <c r="BF94" s="46">
        <f>MF94*12*60/(PI() * 'Drive Train'!$F$15)/AJ$6*ABS(AJ94)</f>
        <v>0</v>
      </c>
      <c r="BG94" s="46">
        <f>MG94*12*60/(PI() * 'Drive Train'!$F$15)/AK$6*ABS(AK94)</f>
        <v>0</v>
      </c>
      <c r="BH94" s="46">
        <f>MH94*12*60/(PI() * 'Drive Train'!$F$15)/AL$6*ABS(AL94)</f>
        <v>0</v>
      </c>
      <c r="BI94" s="46">
        <f>MI94*12*60/(PI() * 'Drive Train'!$F$15)/AM$6*ABS(AM94)</f>
        <v>0</v>
      </c>
      <c r="BJ94" s="61">
        <f t="shared" si="538"/>
        <v>3.4400000000000022</v>
      </c>
      <c r="BK94" s="2">
        <f>IF(OR(KS93=1,AND($C$37=Motors!$C$32,OY93=1)),0,IF(NG94=0,-(CG93+$C$15)/($C$14-$C$15)*$C$12,($C$11*S94-AO94)/($C$11*S94)*$C$12*S94))</f>
        <v>0</v>
      </c>
      <c r="BL94" s="2">
        <f>IF(OR(KT93=1,AND($C$37=Motors!$C$32,OZ93=1)),0,IF(NH94=0,-(CH93+$C$15)/($C$14-$C$15)*$C$12,($C$11*T94-AP94)/($C$11*T94)*$C$12*T94))</f>
        <v>0</v>
      </c>
      <c r="BM94" s="2">
        <f>IF(OR(KU93=1,AND($C$37=Motors!$C$32,PA93=1)),0,IF(NI94=0,-(CI93+$C$15)/($C$14-$C$15)*$C$12,($C$11*U94-AQ94)/($C$11*U94)*$C$12*U94))</f>
        <v>0</v>
      </c>
      <c r="BN94" s="2">
        <f>IF(OR(KV93=1,AND($C$37=Motors!$C$32,PB93=1)),0,IF(NJ94=0,-(CJ93+$C$15)/($C$14-$C$15)*$C$12,($C$11*V94-AR94)/($C$11*V94)*$C$12*V94))</f>
        <v>0</v>
      </c>
      <c r="BO94" s="2">
        <f>IF(OR(KW93=1,AND($C$37=Motors!$C$32,PC93=1)),0,IF(NK94=0,-(CK93+$C$15)/($C$14-$C$15)*$C$12,($C$11*W94-AS94)/($C$11*W94)*$C$12*W94))</f>
        <v>0</v>
      </c>
      <c r="BP94" s="2">
        <f>IF(OR(KX93=1,AND($C$37=Motors!$C$32,PD93=1)),0,IF(NL94=0,-(CL93+$C$15)/($C$14-$C$15)*$C$12,($C$11*X94-AT94)/($C$11*X94)*$C$12*X94))</f>
        <v>0</v>
      </c>
      <c r="BQ94" s="2">
        <f>IF(OR(KY93=1,AND($C$37=Motors!$C$32,PE93=1)),0,IF(NM94=0,-(CM93+$C$15)/($C$14-$C$15)*$C$12,($C$11*Y94-AU94)/($C$11*Y94)*$C$12*Y94))</f>
        <v>0</v>
      </c>
      <c r="BR94" s="2">
        <f>IF(OR(KZ93=1,AND($C$37=Motors!$C$32,PF93=1)),0,IF(NN94=0,-(CN93+$C$15)/($C$14-$C$15)*$C$12,($C$11*Z94-AV94)/($C$11*Z94)*$C$12*Z94))</f>
        <v>0</v>
      </c>
      <c r="BS94" s="2">
        <f>IF(OR(LA93=1,AND($C$37=Motors!$C$32,PG93=1)),0,IF(NO94=0,-(CO93+$C$15)/($C$14-$C$15)*$C$12,($C$11*AA94-AW94)/($C$11*AA94)*$C$12*AA94))</f>
        <v>0</v>
      </c>
      <c r="BT94" s="2">
        <f>IF(OR(LB93=1,AND($C$37=Motors!$C$32,PH93=1)),0,IF(NP94=0,-(CP93+$C$15)/($C$14-$C$15)*$C$12,($C$11*AB94-AX94)/($C$11*AB94)*$C$12*AB94))</f>
        <v>0</v>
      </c>
      <c r="BU94" s="2">
        <f>IF(OR(LC93=1,AND($C$37=Motors!$C$32,PI93=1)),0,IF(NQ94=0,-(CQ93+$C$15)/($C$14-$C$15)*$C$12,($C$11*AC94-AY94)/($C$11*AC94)*$C$12*AC94))</f>
        <v>0</v>
      </c>
      <c r="BV94" s="2">
        <f>IF(OR(LD93=1,AND($C$37=Motors!$C$32,PJ93=1)),0,IF(NR94=0,-(CR93+$C$15)/($C$14-$C$15)*$C$12,($C$11*AD94-AZ94)/($C$11*AD94)*$C$12*AD94))</f>
        <v>0</v>
      </c>
      <c r="BW94" s="2">
        <f>IF(OR(LE93=1,AND($C$37=Motors!$C$32,PK93=1)),0,IF(NS94=0,-(CS93+$C$15)/($C$14-$C$15)*$C$12,($C$11*AE94-BA94)/($C$11*AE94)*$C$12*AE94))</f>
        <v>0</v>
      </c>
      <c r="BX94" s="2">
        <f>IF(OR(LF93=1,AND($C$37=Motors!$C$32,PL93=1)),0,IF(NT94=0,-(CT93+$C$15)/($C$14-$C$15)*$C$12,($C$11*AF94-BB94)/($C$11*AF94)*$C$12*AF94))</f>
        <v>0</v>
      </c>
      <c r="BY94" s="2">
        <f>IF(OR(LG93=1,AND($C$37=Motors!$C$32,PM93=1)),0,IF(NU94=0,-(CU93+$C$15)/($C$14-$C$15)*$C$12,($C$11*AG94-BC94)/($C$11*AG94)*$C$12*AG94))</f>
        <v>0</v>
      </c>
      <c r="BZ94" s="2">
        <f>IF(OR(LH93=1,AND($C$37=Motors!$C$32,PN93=1)),0,IF(NV94=0,-(CV93+$C$15)/($C$14-$C$15)*$C$12,($C$11*AH94-BD94)/($C$11*AH94)*$C$12*AH94))</f>
        <v>0</v>
      </c>
      <c r="CA94" s="2">
        <f>IF(OR(LI93=1,AND($C$37=Motors!$C$32,PO93=1)),0,IF(NW94=0,-(CW93+$C$15)/($C$14-$C$15)*$C$12,($C$11*AI94-BE94)/($C$11*AI94)*$C$12*AI94))</f>
        <v>0</v>
      </c>
      <c r="CB94" s="2">
        <f>IF(OR(LJ93=1,AND($C$37=Motors!$C$32,PP93=1)),0,IF(NX94=0,-(CX93+$C$15)/($C$14-$C$15)*$C$12,($C$11*AJ94-BF94)/($C$11*AJ94)*$C$12*AJ94))</f>
        <v>0</v>
      </c>
      <c r="CC94" s="2">
        <f>IF(OR(LK93=1,AND($C$37=Motors!$C$32,PQ93=1)),0,IF(NY94=0,-(CY93+$C$15)/($C$14-$C$15)*$C$12,($C$11*AK94-BG94)/($C$11*AK94)*$C$12*AK94))</f>
        <v>0</v>
      </c>
      <c r="CD94" s="2">
        <f>IF(OR(LL93=1,AND($C$37=Motors!$C$32,PR93=1)),0,IF(NZ94=0,-(CZ93+$C$15)/($C$14-$C$15)*$C$12,($C$11*AL94-BH94)/($C$11*AL94)*$C$12*AL94))</f>
        <v>0</v>
      </c>
      <c r="CE94" s="2">
        <f>IF(OR(LM93=1,AND($C$37=Motors!$C$32,PS93=1)),0,IF(OA94=0,-(DA93+$C$15)/($C$14-$C$15)*$C$12,($C$11*AM94-BI94)/($C$11*AM94)*$C$12*AM94))</f>
        <v>0</v>
      </c>
      <c r="CF94" s="61">
        <f t="shared" si="539"/>
        <v>3.4400000000000022</v>
      </c>
      <c r="CG94" s="57">
        <f>IF(AND(KS93=1,OY93=1),0,ABS(BK94/$C$12*($C$14-$C$15)+$C$15) *'Drive Train'!$AA$49 + CG93*(1-'Drive Train'!$AA$49))</f>
        <v>0</v>
      </c>
      <c r="CH94" s="57">
        <f>IF(AND(KT93=1,OZ93=1),0,ABS(BL94/$C$12*($C$14-$C$15)+$C$15) *'Drive Train'!$AA$49 + CH93*(1-'Drive Train'!$AA$49))</f>
        <v>2.7495000000000003</v>
      </c>
      <c r="CI94" s="57">
        <f>IF(AND(KU93=1,PA93=1),0,ABS(BM94/$C$12*($C$14-$C$15)+$C$15) *'Drive Train'!$AA$49 + CI93*(1-'Drive Train'!$AA$49))</f>
        <v>2.7495000000000003</v>
      </c>
      <c r="CJ94" s="57">
        <f>IF(AND(KV93=1,PB93=1),0,ABS(BN94/$C$12*($C$14-$C$15)+$C$15) *'Drive Train'!$AA$49 + CJ93*(1-'Drive Train'!$AA$49))</f>
        <v>2.7495000000000003</v>
      </c>
      <c r="CK94" s="57">
        <f>IF(AND(KW93=1,PC93=1),0,ABS(BO94/$C$12*($C$14-$C$15)+$C$15) *'Drive Train'!$AA$49 + CK93*(1-'Drive Train'!$AA$49))</f>
        <v>2.7495000000000003</v>
      </c>
      <c r="CL94" s="57">
        <f>IF(AND(KX93=1,PD93=1),0,ABS(BP94/$C$12*($C$14-$C$15)+$C$15) *'Drive Train'!$AA$49 + CL93*(1-'Drive Train'!$AA$49))</f>
        <v>0</v>
      </c>
      <c r="CM94" s="57">
        <f>IF(AND(KY93=1,PE93=1),0,ABS(BQ94/$C$12*($C$14-$C$15)+$C$15) *'Drive Train'!$AA$49 + CM93*(1-'Drive Train'!$AA$49))</f>
        <v>0</v>
      </c>
      <c r="CN94" s="57">
        <f>IF(AND(KZ93=1,PF93=1),0,ABS(BR94/$C$12*($C$14-$C$15)+$C$15) *'Drive Train'!$AA$49 + CN93*(1-'Drive Train'!$AA$49))</f>
        <v>0</v>
      </c>
      <c r="CO94" s="57">
        <f>IF(AND(LA93=1,PG93=1),0,ABS(BS94/$C$12*($C$14-$C$15)+$C$15) *'Drive Train'!$AA$49 + CO93*(1-'Drive Train'!$AA$49))</f>
        <v>0</v>
      </c>
      <c r="CP94" s="57">
        <f>IF(AND(LB93=1,PH93=1),0,ABS(BT94/$C$12*($C$14-$C$15)+$C$15) *'Drive Train'!$AA$49 + CP93*(1-'Drive Train'!$AA$49))</f>
        <v>0</v>
      </c>
      <c r="CQ94" s="57">
        <f>IF(AND(LC93=1,PI93=1),0,ABS(BU94/$C$12*($C$14-$C$15)+$C$15) *'Drive Train'!$AA$49 + CQ93*(1-'Drive Train'!$AA$49))</f>
        <v>0</v>
      </c>
      <c r="CR94" s="57">
        <f>IF(AND(LD93=1,PJ93=1),0,ABS(BV94/$C$12*($C$14-$C$15)+$C$15) *'Drive Train'!$AA$49 + CR93*(1-'Drive Train'!$AA$49))</f>
        <v>2.7495000000000003</v>
      </c>
      <c r="CS94" s="57">
        <f>IF(AND(LE93=1,PK93=1),0,ABS(BW94/$C$12*($C$14-$C$15)+$C$15) *'Drive Train'!$AA$49 + CS93*(1-'Drive Train'!$AA$49))</f>
        <v>0</v>
      </c>
      <c r="CT94" s="57">
        <f>IF(AND(LF93=1,PL93=1),0,ABS(BX94/$C$12*($C$14-$C$15)+$C$15) *'Drive Train'!$AA$49 + CT93*(1-'Drive Train'!$AA$49))</f>
        <v>0</v>
      </c>
      <c r="CU94" s="57">
        <f>IF(AND(LG93=1,PM93=1),0,ABS(BY94/$C$12*($C$14-$C$15)+$C$15) *'Drive Train'!$AA$49 + CU93*(1-'Drive Train'!$AA$49))</f>
        <v>0</v>
      </c>
      <c r="CV94" s="57">
        <f>IF(AND(LH93=1,PN93=1),0,ABS(BZ94/$C$12*($C$14-$C$15)+$C$15) *'Drive Train'!$AA$49 + CV93*(1-'Drive Train'!$AA$49))</f>
        <v>0</v>
      </c>
      <c r="CW94" s="57">
        <f>IF(AND(LI93=1,PO93=1),0,ABS(CA94/$C$12*($C$14-$C$15)+$C$15) *'Drive Train'!$AA$49 + CW93*(1-'Drive Train'!$AA$49))</f>
        <v>0</v>
      </c>
      <c r="CX94" s="57">
        <f>IF(AND(LJ93=1,PP93=1),0,ABS(CB94/$C$12*($C$14-$C$15)+$C$15) *'Drive Train'!$AA$49 + CX93*(1-'Drive Train'!$AA$49))</f>
        <v>0</v>
      </c>
      <c r="CY94" s="57">
        <f>IF(AND(LK93=1,PQ93=1),0,ABS(CC94/$C$12*($C$14-$C$15)+$C$15) *'Drive Train'!$AA$49 + CY93*(1-'Drive Train'!$AA$49))</f>
        <v>0</v>
      </c>
      <c r="CZ94" s="57">
        <f>IF(AND(LL93=1,PR93=1),0,ABS(CD94/$C$12*($C$14-$C$15)+$C$15) *'Drive Train'!$AA$49 + CZ93*(1-'Drive Train'!$AA$49))</f>
        <v>0</v>
      </c>
      <c r="DA94" s="57">
        <f>IF(AND(LM93=1,PS93=1),0,ABS(CE94/$C$12*($C$14-$C$15)+$C$15) *'Drive Train'!$AA$49 + DA93*(1-'Drive Train'!$AA$49))</f>
        <v>0</v>
      </c>
      <c r="DB94" s="61">
        <f t="shared" si="607"/>
        <v>3.4400000000000022</v>
      </c>
      <c r="DC94" s="57">
        <f t="shared" si="540"/>
        <v>0</v>
      </c>
      <c r="DD94" s="57">
        <f t="shared" si="541"/>
        <v>2.7495000000000003</v>
      </c>
      <c r="DE94" s="57">
        <f t="shared" si="542"/>
        <v>2.7495000000000003</v>
      </c>
      <c r="DF94" s="57">
        <f t="shared" si="543"/>
        <v>2.7495000000000003</v>
      </c>
      <c r="DG94" s="57">
        <f t="shared" si="544"/>
        <v>2.7495000000000003</v>
      </c>
      <c r="DH94" s="57">
        <f t="shared" si="545"/>
        <v>0</v>
      </c>
      <c r="DI94" s="57">
        <f t="shared" si="546"/>
        <v>0</v>
      </c>
      <c r="DJ94" s="57">
        <f t="shared" si="547"/>
        <v>0</v>
      </c>
      <c r="DK94" s="57">
        <f t="shared" si="548"/>
        <v>0</v>
      </c>
      <c r="DL94" s="57">
        <f t="shared" si="549"/>
        <v>0</v>
      </c>
      <c r="DM94" s="57">
        <f t="shared" si="550"/>
        <v>0</v>
      </c>
      <c r="DN94" s="57">
        <f t="shared" si="551"/>
        <v>2.7495000000000003</v>
      </c>
      <c r="DO94" s="57">
        <f t="shared" si="552"/>
        <v>0</v>
      </c>
      <c r="DP94" s="57">
        <f t="shared" si="553"/>
        <v>0</v>
      </c>
      <c r="DQ94" s="57">
        <f t="shared" si="554"/>
        <v>0</v>
      </c>
      <c r="DR94" s="57">
        <f t="shared" si="555"/>
        <v>0</v>
      </c>
      <c r="DS94" s="57">
        <f t="shared" si="556"/>
        <v>0</v>
      </c>
      <c r="DT94" s="57">
        <f t="shared" si="557"/>
        <v>0</v>
      </c>
      <c r="DU94" s="57">
        <f t="shared" si="558"/>
        <v>0</v>
      </c>
      <c r="DV94" s="57">
        <f t="shared" si="559"/>
        <v>0</v>
      </c>
      <c r="DW94" s="57">
        <f t="shared" si="560"/>
        <v>0</v>
      </c>
      <c r="DX94" s="61">
        <f t="shared" si="608"/>
        <v>3.4400000000000022</v>
      </c>
      <c r="DY94" s="2">
        <f>IF(OY94=0,($C$23/0.4536*IF(ISNA(MK93),'Drive Train'!$F$16,'Drive Train'!$F$17)*4.448*$C$24*S$6)*SIGN(BK94),BK94)</f>
        <v>0</v>
      </c>
      <c r="DZ94" s="2">
        <f>IF(OZ94=0,($C$23/0.4536*IF(ISNA(ML93),'Drive Train'!$F$16,'Drive Train'!$F$17)*4.448*$C$24*$C$21*T$6)*SIGN(BL94),BL94)</f>
        <v>0</v>
      </c>
      <c r="EA94" s="2">
        <f>IF(PA94=0,($C$23/0.4536*IF(ISNA(MM93),'Drive Train'!$F$16,'Drive Train'!$F$17)*4.448*$C$24*$C$21*U$6)*SIGN(BM94),BM94)</f>
        <v>0</v>
      </c>
      <c r="EB94" s="2">
        <f>IF(PB94=0,($C$23/0.4536*IF(ISNA(MN93),'Drive Train'!$F$16,'Drive Train'!$F$17)*4.448*$C$24*$C$21*V$6)*SIGN(BN94),BN94)</f>
        <v>0</v>
      </c>
      <c r="EC94" s="2">
        <f>IF(PC94=0,($C$23/0.4536*IF(ISNA(MO93),'Drive Train'!$F$16,'Drive Train'!$F$17)*4.448*$C$24*$C$21*W$6)*SIGN(BO94),BO94)</f>
        <v>0</v>
      </c>
      <c r="ED94" s="2">
        <f>IF(PD94=0,($C$23/0.4536*IF(ISNA(MP93),'Drive Train'!$F$16,'Drive Train'!$F$17)*4.448*$C$24*$C$21*X$6)*SIGN(BP94),BP94)</f>
        <v>0</v>
      </c>
      <c r="EE94" s="2">
        <f>IF(PE94=0,($C$23/0.4536*IF(ISNA(MQ93),'Drive Train'!$F$16,'Drive Train'!$F$17)*4.448*$C$24*$C$21*Y$6)*SIGN(BQ94),BQ94)</f>
        <v>0</v>
      </c>
      <c r="EF94" s="2">
        <f>IF(PF94=0,($C$23/0.4536*IF(ISNA(MR93),'Drive Train'!$F$16,'Drive Train'!$F$17)*4.448*$C$24*$C$21*Z$6)*SIGN(BR94),BR94)</f>
        <v>0</v>
      </c>
      <c r="EG94" s="2">
        <f>IF(PG94=0,($C$23/0.4536*IF(ISNA(MS93),'Drive Train'!$F$16,'Drive Train'!$F$17)*4.448*$C$24*$C$21*AA$6)*SIGN(BS94),BS94)</f>
        <v>0</v>
      </c>
      <c r="EH94" s="2">
        <f>IF(PH94=0,($C$23/0.4536*IF(ISNA(MT93),'Drive Train'!$F$16,'Drive Train'!$F$17)*4.448*$C$24*$C$21*AB$6)*SIGN(BT94),BT94)</f>
        <v>0</v>
      </c>
      <c r="EI94" s="2">
        <f>IF(PI94=0,($C$23/0.4536*IF(ISNA(MU93),'Drive Train'!$F$16,'Drive Train'!$F$17)*4.448*$C$24*$C$21*AC$6)*SIGN(BU94),BU94)</f>
        <v>0</v>
      </c>
      <c r="EJ94" s="2">
        <f>IF(PJ94=0,($C$23/0.4536*IF(ISNA(MV93),'Drive Train'!$F$16,'Drive Train'!$F$17)*4.448*$C$24*$C$21*AD$6)*SIGN(BV94),BV94)</f>
        <v>0</v>
      </c>
      <c r="EK94" s="2">
        <f>IF(PK94=0,($C$23/0.4536*IF(ISNA(MW93),'Drive Train'!$F$16,'Drive Train'!$F$17)*4.448*$C$24*$C$21*AE$6)*SIGN(BW94),BW94)</f>
        <v>0</v>
      </c>
      <c r="EL94" s="2">
        <f>IF(PL94=0,($C$23/0.4536*IF(ISNA(MX93),'Drive Train'!$F$16,'Drive Train'!$F$17)*4.448*$C$24*$C$21*AF$6)*SIGN(BX94),BX94)</f>
        <v>0</v>
      </c>
      <c r="EM94" s="2">
        <f>IF(PM94=0,($C$23/0.4536*IF(ISNA(MY93),'Drive Train'!$F$16,'Drive Train'!$F$17)*4.448*$C$24*$C$21*AG$6)*SIGN(BY94),BY94)</f>
        <v>0</v>
      </c>
      <c r="EN94" s="2">
        <f>IF(PN94=0,($C$23/0.4536*IF(ISNA(MZ93),'Drive Train'!$F$16,'Drive Train'!$F$17)*4.448*$C$24*$C$21*AH$6)*SIGN(BZ94),BZ94)</f>
        <v>0</v>
      </c>
      <c r="EO94" s="2">
        <f>IF(PO94=0,($C$23/0.4536*IF(ISNA(NA93),'Drive Train'!$F$16,'Drive Train'!$F$17)*4.448*$C$24*$C$21*AI$6)*SIGN(CA94),CA94)</f>
        <v>0</v>
      </c>
      <c r="EP94" s="2">
        <f>IF(PP94=0,($C$23/0.4536*IF(ISNA(NB93),'Drive Train'!$F$16,'Drive Train'!$F$17)*4.448*$C$24*$C$21*AJ$6)*SIGN(CB94),CB94)</f>
        <v>0</v>
      </c>
      <c r="EQ94" s="2">
        <f>IF(PQ94=0,($C$23/0.4536*IF(ISNA(NC93),'Drive Train'!$F$16,'Drive Train'!$F$17)*4.448*$C$24*$C$21*AK$6)*SIGN(CC94),CC94)</f>
        <v>0</v>
      </c>
      <c r="ER94" s="2">
        <f>IF(PR94=0,($C$23/0.4536*IF(ISNA(ND93),'Drive Train'!$F$16,'Drive Train'!$F$17)*4.448*$C$24*$C$21*AL$6)*SIGN(CD94),CD94)</f>
        <v>0</v>
      </c>
      <c r="ES94" s="2">
        <f>IF(PS94=0,($C$23/0.4536*IF(ISNA(NE93),'Drive Train'!$F$16,'Drive Train'!$F$17)*4.448*$C$24*$C$21*AM$6)*SIGN(CE94),CE94)</f>
        <v>0</v>
      </c>
      <c r="ET94" s="61">
        <f t="shared" si="561"/>
        <v>3.4400000000000022</v>
      </c>
      <c r="EU94" s="255">
        <f>MAX(MIN(IF(AND(OY93=1,NG94&lt;0),-1,1)*(DC94-$C$15)/($C$14-$C$15)*$C$12*$C$21-$C$33*LO94/AO$6 -  OY93*$C$33/$C$21,DY93/$C$19),MAX(EU$8:EU93)*-1)</f>
        <v>-0.37850168607206947</v>
      </c>
      <c r="EV94" s="255">
        <f>MAX(MIN(IF(AND(OZ93=1,NH94&lt;0),-1,1)*(DD94-$C$15)/($C$14-$C$15)*$C$12*$C$21-$C$33*LP94/AP$6 -  OZ93*$C$33/$C$21,DZ93/$C$19),MAX(EV$8:EV93)*-1)</f>
        <v>-0.40301353645299742</v>
      </c>
      <c r="EW94" s="255">
        <f>MAX(MIN(IF(AND(PA93=1,NI94&lt;0),-1,1)*(DE94-$C$15)/($C$14-$C$15)*$C$12*$C$21-$C$33*LQ94/AQ$6 -  PA93*$C$33/$C$21,EA93/$C$19),MAX(EW$8:EW93)*-1)</f>
        <v>-0.41320933096276169</v>
      </c>
      <c r="EX94" s="255">
        <f>MAX(MIN(IF(AND(PB93=1,NJ94&lt;0),-1,1)*(DF94-$C$15)/($C$14-$C$15)*$C$12*$C$21-$C$33*LR94/AR$6 -  PB93*$C$33/$C$21,EB93/$C$19),MAX(EX$8:EX93)*-1)</f>
        <v>-0.39943720248130699</v>
      </c>
      <c r="EY94" s="255">
        <f>MAX(MIN(IF(AND(PC93=1,NK94&lt;0),-1,1)*(DG94-$C$15)/($C$14-$C$15)*$C$12*$C$21-$C$33*LS94/AS$6 -  PC93*$C$33/$C$21,EC93/$C$19),MAX(EY$8:EY93)*-1)</f>
        <v>-0.36229005240909712</v>
      </c>
      <c r="EZ94" s="255">
        <f>MAX(MIN(IF(AND(PD93=1,NL94&lt;0),-1,1)*(DH94-$C$15)/($C$14-$C$15)*$C$12*$C$21-$C$33*LT94/AT$6 -  PD93*$C$33/$C$21,ED93/$C$19),MAX(EZ$8:EZ93)*-1)</f>
        <v>-0.37850168607206947</v>
      </c>
      <c r="FA94" s="255">
        <f>MAX(MIN(IF(AND(PE93=1,NM94&lt;0),-1,1)*(DI94-$C$15)/($C$14-$C$15)*$C$12*$C$21-$C$33*LU94/AU$6 -  PE93*$C$33/$C$21,EE93/$C$19),MAX(FA$8:FA93)*-1)</f>
        <v>-0.37850168607206947</v>
      </c>
      <c r="FB94" s="255">
        <f>MAX(MIN(IF(AND(PF93=1,NN94&lt;0),-1,1)*(DJ94-$C$15)/($C$14-$C$15)*$C$12*$C$21-$C$33*LV94/AV$6 -  PF93*$C$33/$C$21,EF93/$C$19),MAX(FB$8:FB93)*-1)</f>
        <v>-0.37850168607206947</v>
      </c>
      <c r="FC94" s="255">
        <f>MAX(MIN(IF(AND(PG93=1,NO94&lt;0),-1,1)*(DK94-$C$15)/($C$14-$C$15)*$C$12*$C$21-$C$33*LW94/AW$6 -  PG93*$C$33/$C$21,EG93/$C$19),MAX(FC$8:FC93)*-1)</f>
        <v>-0.37850168607206947</v>
      </c>
      <c r="FD94" s="255">
        <f>MAX(MIN(IF(AND(PH93=1,NP94&lt;0),-1,1)*(DL94-$C$15)/($C$14-$C$15)*$C$12*$C$21-$C$33*LX94/AX$6 -  PH93*$C$33/$C$21,EH93/$C$19),MAX(FD$8:FD93)*-1)</f>
        <v>-0.37850168607206947</v>
      </c>
      <c r="FE94" s="255">
        <f>MAX(MIN(IF(AND(PI93=1,NQ94&lt;0),-1,1)*(DM94-$C$15)/($C$14-$C$15)*$C$12*$C$21-$C$33*LY94/AY$6 -  PI93*$C$33/$C$21,EI93/$C$19),MAX(FE$8:FE93)*-1)</f>
        <v>-0.37850168607206947</v>
      </c>
      <c r="FF94" s="255">
        <f>MAX(MIN(IF(AND(PJ93=1,NR94&lt;0),-1,1)*(DN94-$C$15)/($C$14-$C$15)*$C$12*$C$21-$C$33*LZ94/AZ$6 -  PJ93*$C$33/$C$21,EJ93/$C$19),MAX(FF$8:FF93)*-1)</f>
        <v>-0.34687969207861935</v>
      </c>
      <c r="FG94" s="255">
        <f>MAX(MIN(IF(AND(PK93=1,NS94&lt;0),-1,1)*(DO94-$C$15)/($C$14-$C$15)*$C$12*$C$21-$C$33*MA94/BA$6 -  PK93*$C$33/$C$21,EK93/$C$19),MAX(FG$8:FG93)*-1)</f>
        <v>-0.37850168607206947</v>
      </c>
      <c r="FH94" s="255">
        <f>MAX(MIN(IF(AND(PL93=1,NT94&lt;0),-1,1)*(DP94-$C$15)/($C$14-$C$15)*$C$12*$C$21-$C$33*MB94/BB$6 -  PL93*$C$33/$C$21,EL93/$C$19),MAX(FH$8:FH93)*-1)</f>
        <v>-0.37850168607206947</v>
      </c>
      <c r="FI94" s="255">
        <f>MAX(MIN(IF(AND(PM93=1,NU94&lt;0),-1,1)*(DQ94-$C$15)/($C$14-$C$15)*$C$12*$C$21-$C$33*MC94/BC$6 -  PM93*$C$33/$C$21,EM93/$C$19),MAX(FI$8:FI93)*-1)</f>
        <v>-0.37850168607206947</v>
      </c>
      <c r="FJ94" s="255">
        <f>MAX(MIN(IF(AND(PN93=1,NV94&lt;0),-1,1)*(DR94-$C$15)/($C$14-$C$15)*$C$12*$C$21-$C$33*MD94/BD$6 -  PN93*$C$33/$C$21,EN93/$C$19),MAX(FJ$8:FJ93)*-1)</f>
        <v>-0.37850168607206947</v>
      </c>
      <c r="FK94" s="255">
        <f>MAX(MIN(IF(AND(PO93=1,NW94&lt;0),-1,1)*(DS94-$C$15)/($C$14-$C$15)*$C$12*$C$21-$C$33*ME94/BE$6 -  PO93*$C$33/$C$21,EO93/$C$19),MAX(FK$8:FK93)*-1)</f>
        <v>-0.37850168607206947</v>
      </c>
      <c r="FL94" s="255">
        <f>MAX(MIN(IF(AND(PP93=1,NX94&lt;0),-1,1)*(DT94-$C$15)/($C$14-$C$15)*$C$12*$C$21-$C$33*MF94/BF$6 -  PP93*$C$33/$C$21,EP93/$C$19),MAX(FL$8:FL93)*-1)</f>
        <v>-0.37850168607206947</v>
      </c>
      <c r="FM94" s="255">
        <f>MAX(MIN(IF(AND(PQ93=1,NY94&lt;0),-1,1)*(DU94-$C$15)/($C$14-$C$15)*$C$12*$C$21-$C$33*MG94/BG$6 -  PQ93*$C$33/$C$21,EQ93/$C$19),MAX(FM$8:FM93)*-1)</f>
        <v>-0.37850168607206947</v>
      </c>
      <c r="FN94" s="255">
        <f>MAX(MIN(IF(AND(PR93=1,NZ94&lt;0),-1,1)*(DV94-$C$15)/($C$14-$C$15)*$C$12*$C$21-$C$33*MH94/BH$6 -  PR93*$C$33/$C$21,ER93/$C$19),MAX(FN$8:FN93)*-1)</f>
        <v>-0.37850168607206947</v>
      </c>
      <c r="FO94" s="255">
        <f>MAX(MIN(IF(AND(PS93=1,OA94&lt;0),-1,1)*(DW94-$C$15)/($C$14-$C$15)*$C$12*$C$21-$C$33*MI94/BI$6 -  PS93*$C$33/$C$21,ES93/$C$19),MAX(FO$8:FO93)*-1)</f>
        <v>-0.37850168607206947</v>
      </c>
      <c r="FP94" s="61">
        <f t="shared" si="609"/>
        <v>3.4400000000000022</v>
      </c>
      <c r="FQ94" s="256">
        <f t="shared" si="610"/>
        <v>0</v>
      </c>
      <c r="FR94" s="256">
        <f t="shared" si="611"/>
        <v>2.7495000000000003</v>
      </c>
      <c r="FS94" s="256">
        <f t="shared" si="612"/>
        <v>2.7495000000000003</v>
      </c>
      <c r="FT94" s="256">
        <f t="shared" si="613"/>
        <v>2.7495000000000003</v>
      </c>
      <c r="FU94" s="256">
        <f t="shared" si="614"/>
        <v>2.7495000000000003</v>
      </c>
      <c r="FV94" s="256">
        <f t="shared" si="615"/>
        <v>0</v>
      </c>
      <c r="FW94" s="256">
        <f t="shared" si="616"/>
        <v>0</v>
      </c>
      <c r="FX94" s="256">
        <f t="shared" si="617"/>
        <v>0</v>
      </c>
      <c r="FY94" s="256">
        <f t="shared" si="618"/>
        <v>0</v>
      </c>
      <c r="FZ94" s="256">
        <f t="shared" si="619"/>
        <v>0</v>
      </c>
      <c r="GA94" s="256">
        <f t="shared" si="620"/>
        <v>0</v>
      </c>
      <c r="GB94" s="256">
        <f t="shared" si="621"/>
        <v>2.7495000000000003</v>
      </c>
      <c r="GC94" s="256">
        <f t="shared" si="622"/>
        <v>0</v>
      </c>
      <c r="GD94" s="256">
        <f t="shared" si="623"/>
        <v>0</v>
      </c>
      <c r="GE94" s="256">
        <f t="shared" si="624"/>
        <v>0</v>
      </c>
      <c r="GF94" s="256">
        <f t="shared" si="625"/>
        <v>0</v>
      </c>
      <c r="GG94" s="256">
        <f t="shared" si="626"/>
        <v>0</v>
      </c>
      <c r="GH94" s="256">
        <f t="shared" si="627"/>
        <v>0</v>
      </c>
      <c r="GI94" s="256">
        <f t="shared" si="628"/>
        <v>0</v>
      </c>
      <c r="GJ94" s="256">
        <f t="shared" si="629"/>
        <v>0</v>
      </c>
      <c r="GK94" s="256">
        <f t="shared" si="630"/>
        <v>0</v>
      </c>
      <c r="GL94" s="61">
        <f t="shared" si="631"/>
        <v>3.4400000000000022</v>
      </c>
      <c r="GM94" s="57">
        <f t="shared" si="562"/>
        <v>0</v>
      </c>
      <c r="GN94" s="57">
        <f t="shared" si="563"/>
        <v>-2.9206127409343154</v>
      </c>
      <c r="GO94" s="57">
        <f t="shared" si="564"/>
        <v>-4.3253903288917224</v>
      </c>
      <c r="GP94" s="57">
        <f t="shared" si="565"/>
        <v>-5.4677577559080035</v>
      </c>
      <c r="GQ94" s="57">
        <f t="shared" si="566"/>
        <v>-6.1261487360505598</v>
      </c>
      <c r="GR94" s="57">
        <f t="shared" si="567"/>
        <v>0</v>
      </c>
      <c r="GS94" s="57">
        <f t="shared" si="568"/>
        <v>0</v>
      </c>
      <c r="GT94" s="57">
        <f t="shared" si="569"/>
        <v>0</v>
      </c>
      <c r="GU94" s="57">
        <f t="shared" si="570"/>
        <v>0</v>
      </c>
      <c r="GV94" s="57">
        <f t="shared" si="571"/>
        <v>0</v>
      </c>
      <c r="GW94" s="57">
        <f t="shared" si="572"/>
        <v>0</v>
      </c>
      <c r="GX94" s="57">
        <f t="shared" si="573"/>
        <v>-8.9779087214210325</v>
      </c>
      <c r="GY94" s="57">
        <f t="shared" si="574"/>
        <v>0</v>
      </c>
      <c r="GZ94" s="57">
        <f t="shared" si="575"/>
        <v>0</v>
      </c>
      <c r="HA94" s="57">
        <f t="shared" si="576"/>
        <v>0</v>
      </c>
      <c r="HB94" s="57">
        <f t="shared" si="577"/>
        <v>0</v>
      </c>
      <c r="HC94" s="57">
        <f t="shared" si="578"/>
        <v>0</v>
      </c>
      <c r="HD94" s="57">
        <f t="shared" si="579"/>
        <v>0</v>
      </c>
      <c r="HE94" s="57">
        <f t="shared" si="580"/>
        <v>0</v>
      </c>
      <c r="HF94" s="57">
        <f t="shared" si="581"/>
        <v>0</v>
      </c>
      <c r="HG94" s="57">
        <f t="shared" si="582"/>
        <v>0</v>
      </c>
      <c r="HH94" s="61">
        <f t="shared" si="632"/>
        <v>3.4400000000000022</v>
      </c>
      <c r="HI94" s="57">
        <f t="shared" si="633"/>
        <v>0</v>
      </c>
      <c r="HJ94" s="57">
        <f t="shared" si="634"/>
        <v>2.9206127409343154</v>
      </c>
      <c r="HK94" s="57">
        <f t="shared" si="635"/>
        <v>4.3253903288917224</v>
      </c>
      <c r="HL94" s="57">
        <f t="shared" si="636"/>
        <v>5.4677577559080035</v>
      </c>
      <c r="HM94" s="57">
        <f t="shared" si="637"/>
        <v>6.1261487360505598</v>
      </c>
      <c r="HN94" s="57">
        <f t="shared" si="638"/>
        <v>0</v>
      </c>
      <c r="HO94" s="57">
        <f t="shared" si="639"/>
        <v>0</v>
      </c>
      <c r="HP94" s="57">
        <f t="shared" si="640"/>
        <v>0</v>
      </c>
      <c r="HQ94" s="57">
        <f t="shared" si="641"/>
        <v>0</v>
      </c>
      <c r="HR94" s="57">
        <f t="shared" si="642"/>
        <v>0</v>
      </c>
      <c r="HS94" s="57">
        <f t="shared" si="643"/>
        <v>0</v>
      </c>
      <c r="HT94" s="57">
        <f t="shared" si="644"/>
        <v>8.9779087214210325</v>
      </c>
      <c r="HU94" s="57">
        <f t="shared" si="645"/>
        <v>0</v>
      </c>
      <c r="HV94" s="57">
        <f t="shared" si="646"/>
        <v>0</v>
      </c>
      <c r="HW94" s="57">
        <f t="shared" si="647"/>
        <v>0</v>
      </c>
      <c r="HX94" s="57">
        <f t="shared" si="648"/>
        <v>0</v>
      </c>
      <c r="HY94" s="57">
        <f t="shared" si="649"/>
        <v>0</v>
      </c>
      <c r="HZ94" s="57">
        <f t="shared" si="650"/>
        <v>0</v>
      </c>
      <c r="IA94" s="57">
        <f t="shared" si="651"/>
        <v>0</v>
      </c>
      <c r="IB94" s="57">
        <f t="shared" si="652"/>
        <v>0</v>
      </c>
      <c r="IC94" s="57">
        <f t="shared" si="653"/>
        <v>0</v>
      </c>
      <c r="ID94" s="61">
        <f t="shared" si="654"/>
        <v>3.4400000000000022</v>
      </c>
      <c r="IE94" s="57">
        <f t="shared" si="655"/>
        <v>0</v>
      </c>
      <c r="IF94" s="57">
        <f t="shared" si="656"/>
        <v>0</v>
      </c>
      <c r="IG94" s="57">
        <f t="shared" si="657"/>
        <v>0</v>
      </c>
      <c r="IH94" s="57">
        <f t="shared" si="658"/>
        <v>0</v>
      </c>
      <c r="II94" s="57">
        <f t="shared" si="659"/>
        <v>0</v>
      </c>
      <c r="IJ94" s="57">
        <f t="shared" si="660"/>
        <v>0</v>
      </c>
      <c r="IK94" s="57">
        <f t="shared" si="661"/>
        <v>0</v>
      </c>
      <c r="IL94" s="57">
        <f t="shared" si="662"/>
        <v>0</v>
      </c>
      <c r="IM94" s="57">
        <f t="shared" si="663"/>
        <v>0</v>
      </c>
      <c r="IN94" s="57">
        <f t="shared" si="664"/>
        <v>0</v>
      </c>
      <c r="IO94" s="57">
        <f t="shared" si="665"/>
        <v>0</v>
      </c>
      <c r="IP94" s="57">
        <f t="shared" si="666"/>
        <v>0</v>
      </c>
      <c r="IQ94" s="57">
        <f t="shared" si="667"/>
        <v>0</v>
      </c>
      <c r="IR94" s="57">
        <f t="shared" si="668"/>
        <v>0</v>
      </c>
      <c r="IS94" s="57">
        <f t="shared" si="669"/>
        <v>0</v>
      </c>
      <c r="IT94" s="57">
        <f t="shared" si="670"/>
        <v>0</v>
      </c>
      <c r="IU94" s="57">
        <f t="shared" si="671"/>
        <v>0</v>
      </c>
      <c r="IV94" s="57">
        <f t="shared" si="672"/>
        <v>0</v>
      </c>
      <c r="IW94" s="57">
        <f t="shared" si="673"/>
        <v>0</v>
      </c>
      <c r="IX94" s="57">
        <f t="shared" si="674"/>
        <v>0</v>
      </c>
      <c r="IY94" s="57">
        <f t="shared" si="675"/>
        <v>0</v>
      </c>
      <c r="IZ94" s="61">
        <f t="shared" si="676"/>
        <v>3.4400000000000022</v>
      </c>
      <c r="JA94" s="256" t="e">
        <f t="shared" si="773"/>
        <v>#N/A</v>
      </c>
      <c r="JB94" s="256" t="e">
        <f t="shared" si="774"/>
        <v>#N/A</v>
      </c>
      <c r="JC94" s="256" t="e">
        <f t="shared" si="775"/>
        <v>#N/A</v>
      </c>
      <c r="JD94" s="256" t="e">
        <f t="shared" si="776"/>
        <v>#N/A</v>
      </c>
      <c r="JE94" s="256" t="e">
        <f t="shared" si="777"/>
        <v>#N/A</v>
      </c>
      <c r="JF94" s="256" t="e">
        <f t="shared" si="778"/>
        <v>#N/A</v>
      </c>
      <c r="JG94" s="256" t="e">
        <f t="shared" si="779"/>
        <v>#N/A</v>
      </c>
      <c r="JH94" s="256" t="e">
        <f t="shared" si="780"/>
        <v>#N/A</v>
      </c>
      <c r="JI94" s="256" t="e">
        <f t="shared" si="781"/>
        <v>#N/A</v>
      </c>
      <c r="JJ94" s="256" t="e">
        <f t="shared" si="782"/>
        <v>#N/A</v>
      </c>
      <c r="JK94" s="256" t="e">
        <f t="shared" si="783"/>
        <v>#N/A</v>
      </c>
      <c r="JL94" s="256" t="e">
        <f t="shared" si="784"/>
        <v>#N/A</v>
      </c>
      <c r="JM94" s="256" t="e">
        <f t="shared" si="785"/>
        <v>#N/A</v>
      </c>
      <c r="JN94" s="256" t="e">
        <f t="shared" si="786"/>
        <v>#N/A</v>
      </c>
      <c r="JO94" s="256" t="e">
        <f t="shared" si="787"/>
        <v>#N/A</v>
      </c>
      <c r="JP94" s="256" t="e">
        <f t="shared" si="788"/>
        <v>#N/A</v>
      </c>
      <c r="JQ94" s="256" t="e">
        <f t="shared" si="789"/>
        <v>#N/A</v>
      </c>
      <c r="JR94" s="256" t="e">
        <f t="shared" si="790"/>
        <v>#N/A</v>
      </c>
      <c r="JS94" s="256" t="e">
        <f t="shared" si="791"/>
        <v>#N/A</v>
      </c>
      <c r="JT94" s="256" t="e">
        <f t="shared" si="792"/>
        <v>#N/A</v>
      </c>
      <c r="JU94" s="256" t="e">
        <f t="shared" si="793"/>
        <v>#N/A</v>
      </c>
      <c r="JV94" s="61">
        <f t="shared" si="677"/>
        <v>3.4400000000000022</v>
      </c>
      <c r="JW94" s="46">
        <f t="shared" si="678"/>
        <v>0</v>
      </c>
      <c r="JX94" s="46">
        <f t="shared" si="679"/>
        <v>0</v>
      </c>
      <c r="JY94" s="46">
        <f t="shared" si="680"/>
        <v>0</v>
      </c>
      <c r="JZ94" s="46">
        <f t="shared" si="681"/>
        <v>0</v>
      </c>
      <c r="KA94" s="46">
        <f t="shared" si="682"/>
        <v>0</v>
      </c>
      <c r="KB94" s="46">
        <f t="shared" si="683"/>
        <v>0</v>
      </c>
      <c r="KC94" s="46">
        <f t="shared" si="684"/>
        <v>0</v>
      </c>
      <c r="KD94" s="46">
        <f t="shared" si="685"/>
        <v>0</v>
      </c>
      <c r="KE94" s="46">
        <f t="shared" si="686"/>
        <v>0</v>
      </c>
      <c r="KF94" s="46">
        <f t="shared" si="687"/>
        <v>0</v>
      </c>
      <c r="KG94" s="46">
        <f t="shared" si="688"/>
        <v>0</v>
      </c>
      <c r="KH94" s="46">
        <f t="shared" si="689"/>
        <v>0</v>
      </c>
      <c r="KI94" s="46">
        <f t="shared" si="690"/>
        <v>0</v>
      </c>
      <c r="KJ94" s="46">
        <f t="shared" si="691"/>
        <v>0</v>
      </c>
      <c r="KK94" s="46">
        <f t="shared" si="692"/>
        <v>0</v>
      </c>
      <c r="KL94" s="46">
        <f t="shared" si="693"/>
        <v>0</v>
      </c>
      <c r="KM94" s="46">
        <f t="shared" si="694"/>
        <v>0</v>
      </c>
      <c r="KN94" s="46">
        <f t="shared" si="695"/>
        <v>0</v>
      </c>
      <c r="KO94" s="46">
        <f t="shared" si="696"/>
        <v>0</v>
      </c>
      <c r="KP94" s="46">
        <f t="shared" si="697"/>
        <v>0</v>
      </c>
      <c r="KQ94" s="46">
        <f t="shared" si="698"/>
        <v>0</v>
      </c>
      <c r="KR94" s="61">
        <f t="shared" si="699"/>
        <v>3.4400000000000022</v>
      </c>
      <c r="KS94" s="1">
        <f t="shared" si="700"/>
        <v>1</v>
      </c>
      <c r="KT94" s="1">
        <f t="shared" si="701"/>
        <v>0</v>
      </c>
      <c r="KU94" s="1">
        <f t="shared" si="702"/>
        <v>0</v>
      </c>
      <c r="KV94" s="1">
        <f t="shared" si="703"/>
        <v>0</v>
      </c>
      <c r="KW94" s="1">
        <f t="shared" si="704"/>
        <v>0</v>
      </c>
      <c r="KX94" s="1">
        <f t="shared" si="705"/>
        <v>1</v>
      </c>
      <c r="KY94" s="1">
        <f t="shared" si="706"/>
        <v>1</v>
      </c>
      <c r="KZ94" s="1">
        <f t="shared" si="707"/>
        <v>1</v>
      </c>
      <c r="LA94" s="1">
        <f t="shared" si="708"/>
        <v>1</v>
      </c>
      <c r="LB94" s="1">
        <f t="shared" si="709"/>
        <v>1</v>
      </c>
      <c r="LC94" s="1">
        <f t="shared" si="710"/>
        <v>1</v>
      </c>
      <c r="LD94" s="1">
        <f t="shared" si="711"/>
        <v>0</v>
      </c>
      <c r="LE94" s="1">
        <f t="shared" si="712"/>
        <v>1</v>
      </c>
      <c r="LF94" s="1">
        <f t="shared" si="713"/>
        <v>1</v>
      </c>
      <c r="LG94" s="1">
        <f t="shared" si="714"/>
        <v>1</v>
      </c>
      <c r="LH94" s="1">
        <f t="shared" si="715"/>
        <v>1</v>
      </c>
      <c r="LI94" s="1">
        <f t="shared" si="716"/>
        <v>1</v>
      </c>
      <c r="LJ94" s="1">
        <f t="shared" si="717"/>
        <v>1</v>
      </c>
      <c r="LK94" s="1">
        <f t="shared" si="718"/>
        <v>1</v>
      </c>
      <c r="LL94" s="1">
        <f t="shared" si="719"/>
        <v>1</v>
      </c>
      <c r="LM94" s="1">
        <f t="shared" si="720"/>
        <v>1</v>
      </c>
      <c r="LN94" s="61">
        <f t="shared" si="721"/>
        <v>3.4400000000000022</v>
      </c>
      <c r="LO94" s="57">
        <f t="shared" si="722"/>
        <v>0</v>
      </c>
      <c r="LP94" s="57">
        <f t="shared" si="723"/>
        <v>11.471545818473892</v>
      </c>
      <c r="LQ94" s="57">
        <f t="shared" si="724"/>
        <v>9.098803749672312</v>
      </c>
      <c r="LR94" s="57">
        <f t="shared" si="725"/>
        <v>5.7628358593604938</v>
      </c>
      <c r="LS94" s="57">
        <f t="shared" si="726"/>
        <v>2.0557059845455234</v>
      </c>
      <c r="LT94" s="57">
        <f t="shared" si="727"/>
        <v>0</v>
      </c>
      <c r="LU94" s="57">
        <f t="shared" si="728"/>
        <v>0</v>
      </c>
      <c r="LV94" s="57">
        <f t="shared" si="729"/>
        <v>0</v>
      </c>
      <c r="LW94" s="57">
        <f t="shared" si="730"/>
        <v>0</v>
      </c>
      <c r="LX94" s="57">
        <f t="shared" si="731"/>
        <v>0</v>
      </c>
      <c r="LY94" s="57">
        <f t="shared" si="732"/>
        <v>0</v>
      </c>
      <c r="LZ94" s="57">
        <f t="shared" si="733"/>
        <v>0.63581513542170942</v>
      </c>
      <c r="MA94" s="57">
        <f t="shared" si="734"/>
        <v>0</v>
      </c>
      <c r="MB94" s="57">
        <f t="shared" si="735"/>
        <v>0</v>
      </c>
      <c r="MC94" s="57">
        <f t="shared" si="736"/>
        <v>0</v>
      </c>
      <c r="MD94" s="57">
        <f t="shared" si="737"/>
        <v>0</v>
      </c>
      <c r="ME94" s="57">
        <f t="shared" si="738"/>
        <v>0</v>
      </c>
      <c r="MF94" s="57">
        <f t="shared" si="739"/>
        <v>0</v>
      </c>
      <c r="MG94" s="57">
        <f t="shared" si="740"/>
        <v>0</v>
      </c>
      <c r="MH94" s="57">
        <f t="shared" si="741"/>
        <v>0</v>
      </c>
      <c r="MI94" s="57">
        <f t="shared" si="742"/>
        <v>0</v>
      </c>
      <c r="MJ94" s="61">
        <f t="shared" si="743"/>
        <v>3.4400000000000022</v>
      </c>
      <c r="MK94" s="57" t="e">
        <f t="shared" si="583"/>
        <v>#N/A</v>
      </c>
      <c r="ML94" s="57" t="e">
        <f t="shared" si="794"/>
        <v>#N/A</v>
      </c>
      <c r="MM94" s="57" t="e">
        <f t="shared" si="795"/>
        <v>#N/A</v>
      </c>
      <c r="MN94" s="57" t="e">
        <f t="shared" si="796"/>
        <v>#N/A</v>
      </c>
      <c r="MO94" s="57" t="e">
        <f t="shared" si="797"/>
        <v>#N/A</v>
      </c>
      <c r="MP94" s="57" t="e">
        <f t="shared" si="798"/>
        <v>#N/A</v>
      </c>
      <c r="MQ94" s="57" t="e">
        <f t="shared" si="799"/>
        <v>#N/A</v>
      </c>
      <c r="MR94" s="57" t="e">
        <f t="shared" si="800"/>
        <v>#N/A</v>
      </c>
      <c r="MS94" s="57" t="e">
        <f t="shared" si="801"/>
        <v>#N/A</v>
      </c>
      <c r="MT94" s="57" t="e">
        <f t="shared" si="802"/>
        <v>#N/A</v>
      </c>
      <c r="MU94" s="57" t="e">
        <f t="shared" si="803"/>
        <v>#N/A</v>
      </c>
      <c r="MV94" s="57" t="e">
        <f t="shared" si="804"/>
        <v>#N/A</v>
      </c>
      <c r="MW94" s="57" t="e">
        <f t="shared" si="805"/>
        <v>#N/A</v>
      </c>
      <c r="MX94" s="57" t="e">
        <f t="shared" si="806"/>
        <v>#N/A</v>
      </c>
      <c r="MY94" s="57" t="e">
        <f t="shared" si="807"/>
        <v>#N/A</v>
      </c>
      <c r="MZ94" s="57" t="e">
        <f t="shared" si="808"/>
        <v>#N/A</v>
      </c>
      <c r="NA94" s="57" t="e">
        <f t="shared" si="809"/>
        <v>#N/A</v>
      </c>
      <c r="NB94" s="57" t="e">
        <f t="shared" si="810"/>
        <v>#N/A</v>
      </c>
      <c r="NC94" s="57" t="e">
        <f t="shared" si="811"/>
        <v>#N/A</v>
      </c>
      <c r="ND94" s="57" t="e">
        <f t="shared" si="812"/>
        <v>#N/A</v>
      </c>
      <c r="NE94" s="57" t="e">
        <f t="shared" si="813"/>
        <v>#N/A</v>
      </c>
      <c r="NF94" s="61">
        <f t="shared" si="744"/>
        <v>3.4400000000000022</v>
      </c>
      <c r="NG94" s="256">
        <f>IF(OY93=0,MIN('Drive Train'!$F$35-FQ93*$C$19*'Drive Train'!$F$39,NG93+$C$39)-$C$7,IF(LO93-1&lt;=0,0,IF($C$37=Motors!$C$30,MAX(MAX(NG$8:NG93)*-1,NG93-$C$39),MAX(0,MAX(NG$8:NG93)*-1,NG93-$C$39))))</f>
        <v>0</v>
      </c>
      <c r="NH94" s="256">
        <f>IF(OZ93=0,MIN('Drive Train'!$F$35-FR93*$C$19*'Drive Train'!$F$39,NH93+$C$39)-$C$7,IF(LP93-1&lt;=0,0,IF($C$37=Motors!$C$30,MAX(MAX(NH$8:NH93)*-1,NH93-$C$39),MAX(0,MAX(NH$8:NH93)*-1,NH93-$C$39))))</f>
        <v>0</v>
      </c>
      <c r="NI94" s="256">
        <f>IF(PA93=0,MIN('Drive Train'!$F$35-FS93*$C$19*'Drive Train'!$F$39,NI93+$C$39)-$C$7,IF(LQ93-1&lt;=0,0,IF($C$37=Motors!$C$30,MAX(MAX(NI$8:NI93)*-1,NI93-$C$39),MAX(0,MAX(NI$8:NI93)*-1,NI93-$C$39))))</f>
        <v>0</v>
      </c>
      <c r="NJ94" s="256">
        <f>IF(PB93=0,MIN('Drive Train'!$F$35-FT93*$C$19*'Drive Train'!$F$39,NJ93+$C$39)-$C$7,IF(LR93-1&lt;=0,0,IF($C$37=Motors!$C$30,MAX(MAX(NJ$8:NJ93)*-1,NJ93-$C$39),MAX(0,MAX(NJ$8:NJ93)*-1,NJ93-$C$39))))</f>
        <v>0</v>
      </c>
      <c r="NK94" s="256">
        <f>IF(PC93=0,MIN('Drive Train'!$F$35-FU93*$C$19*'Drive Train'!$F$39,NK93+$C$39)-$C$7,IF(LS93-1&lt;=0,0,IF($C$37=Motors!$C$30,MAX(MAX(NK$8:NK93)*-1,NK93-$C$39),MAX(0,MAX(NK$8:NK93)*-1,NK93-$C$39))))</f>
        <v>0</v>
      </c>
      <c r="NL94" s="256">
        <f>IF(PD93=0,MIN('Drive Train'!$F$35-FV93*$C$19*'Drive Train'!$F$39,NL93+$C$39)-$C$7,IF(LT93-1&lt;=0,0,IF($C$37=Motors!$C$30,MAX(MAX(NL$8:NL93)*-1,NL93-$C$39),MAX(0,MAX(NL$8:NL93)*-1,NL93-$C$39))))</f>
        <v>0</v>
      </c>
      <c r="NM94" s="256">
        <f>IF(PE93=0,MIN('Drive Train'!$F$35-FW93*$C$19*'Drive Train'!$F$39,NM93+$C$39)-$C$7,IF(LU93-1&lt;=0,0,IF($C$37=Motors!$C$30,MAX(MAX(NM$8:NM93)*-1,NM93-$C$39),MAX(0,MAX(NM$8:NM93)*-1,NM93-$C$39))))</f>
        <v>0</v>
      </c>
      <c r="NN94" s="256">
        <f>IF(PF93=0,MIN('Drive Train'!$F$35-FX93*$C$19*'Drive Train'!$F$39,NN93+$C$39)-$C$7,IF(LV93-1&lt;=0,0,IF($C$37=Motors!$C$30,MAX(MAX(NN$8:NN93)*-1,NN93-$C$39),MAX(0,MAX(NN$8:NN93)*-1,NN93-$C$39))))</f>
        <v>0</v>
      </c>
      <c r="NO94" s="256">
        <f>IF(PG93=0,MIN('Drive Train'!$F$35-FY93*$C$19*'Drive Train'!$F$39,NO93+$C$39)-$C$7,IF(LW93-1&lt;=0,0,IF($C$37=Motors!$C$30,MAX(MAX(NO$8:NO93)*-1,NO93-$C$39),MAX(0,MAX(NO$8:NO93)*-1,NO93-$C$39))))</f>
        <v>0</v>
      </c>
      <c r="NP94" s="256">
        <f>IF(PH93=0,MIN('Drive Train'!$F$35-FZ93*$C$19*'Drive Train'!$F$39,NP93+$C$39)-$C$7,IF(LX93-1&lt;=0,0,IF($C$37=Motors!$C$30,MAX(MAX(NP$8:NP93)*-1,NP93-$C$39),MAX(0,MAX(NP$8:NP93)*-1,NP93-$C$39))))</f>
        <v>0</v>
      </c>
      <c r="NQ94" s="256">
        <f>IF(PI93=0,MIN('Drive Train'!$F$35-GA93*$C$19*'Drive Train'!$F$39,NQ93+$C$39)-$C$7,IF(LY93-1&lt;=0,0,IF($C$37=Motors!$C$30,MAX(MAX(NQ$8:NQ93)*-1,NQ93-$C$39),MAX(0,MAX(NQ$8:NQ93)*-1,NQ93-$C$39))))</f>
        <v>0</v>
      </c>
      <c r="NR94" s="256">
        <f>IF(PJ93=0,MIN('Drive Train'!$F$35-GB93*$C$19*'Drive Train'!$F$39,NR93+$C$39)-$C$7,IF(LZ93-1&lt;=0,0,IF($C$37=Motors!$C$30,MAX(MAX(NR$8:NR93)*-1,NR93-$C$39),MAX(0,MAX(NR$8:NR93)*-1,NR93-$C$39))))</f>
        <v>0</v>
      </c>
      <c r="NS94" s="256">
        <f>IF(PK93=0,MIN('Drive Train'!$F$35-GC93*$C$19*'Drive Train'!$F$39,NS93+$C$39)-$C$7,IF(MA93-1&lt;=0,0,IF($C$37=Motors!$C$30,MAX(MAX(NS$8:NS93)*-1,NS93-$C$39),MAX(0,MAX(NS$8:NS93)*-1,NS93-$C$39))))</f>
        <v>0</v>
      </c>
      <c r="NT94" s="256">
        <f>IF(PL93=0,MIN('Drive Train'!$F$35-GD93*$C$19*'Drive Train'!$F$39,NT93+$C$39)-$C$7,IF(MB93-1&lt;=0,0,IF($C$37=Motors!$C$30,MAX(MAX(NT$8:NT93)*-1,NT93-$C$39),MAX(0,MAX(NT$8:NT93)*-1,NT93-$C$39))))</f>
        <v>0</v>
      </c>
      <c r="NU94" s="256">
        <f>IF(PM93=0,MIN('Drive Train'!$F$35-GE93*$C$19*'Drive Train'!$F$39,NU93+$C$39)-$C$7,IF(MC93-1&lt;=0,0,IF($C$37=Motors!$C$30,MAX(MAX(NU$8:NU93)*-1,NU93-$C$39),MAX(0,MAX(NU$8:NU93)*-1,NU93-$C$39))))</f>
        <v>0</v>
      </c>
      <c r="NV94" s="256">
        <f>IF(PN93=0,MIN('Drive Train'!$F$35-GF93*$C$19*'Drive Train'!$F$39,NV93+$C$39)-$C$7,IF(MD93-1&lt;=0,0,IF($C$37=Motors!$C$30,MAX(MAX(NV$8:NV93)*-1,NV93-$C$39),MAX(0,MAX(NV$8:NV93)*-1,NV93-$C$39))))</f>
        <v>0</v>
      </c>
      <c r="NW94" s="256">
        <f>IF(PO93=0,MIN('Drive Train'!$F$35-GG93*$C$19*'Drive Train'!$F$39,NW93+$C$39)-$C$7,IF(ME93-1&lt;=0,0,IF($C$37=Motors!$C$30,MAX(MAX(NW$8:NW93)*-1,NW93-$C$39),MAX(0,MAX(NW$8:NW93)*-1,NW93-$C$39))))</f>
        <v>0</v>
      </c>
      <c r="NX94" s="256">
        <f>IF(PP93=0,MIN('Drive Train'!$F$35-GH93*$C$19*'Drive Train'!$F$39,NX93+$C$39)-$C$7,IF(MF93-1&lt;=0,0,IF($C$37=Motors!$C$30,MAX(MAX(NX$8:NX93)*-1,NX93-$C$39),MAX(0,MAX(NX$8:NX93)*-1,NX93-$C$39))))</f>
        <v>0</v>
      </c>
      <c r="NY94" s="256">
        <f>IF(PQ93=0,MIN('Drive Train'!$F$35-GI93*$C$19*'Drive Train'!$F$39,NY93+$C$39)-$C$7,IF(MG93-1&lt;=0,0,IF($C$37=Motors!$C$30,MAX(MAX(NY$8:NY93)*-1,NY93-$C$39),MAX(0,MAX(NY$8:NY93)*-1,NY93-$C$39))))</f>
        <v>0</v>
      </c>
      <c r="NZ94" s="256">
        <f>IF(PR93=0,MIN('Drive Train'!$F$35-GJ93*$C$19*'Drive Train'!$F$39,NZ93+$C$39)-$C$7,IF(MH93-1&lt;=0,0,IF($C$37=Motors!$C$30,MAX(MAX(NZ$8:NZ93)*-1,NZ93-$C$39),MAX(0,MAX(NZ$8:NZ93)*-1,NZ93-$C$39))))</f>
        <v>0</v>
      </c>
      <c r="OA94" s="256">
        <f>IF(PS93=0,MIN('Drive Train'!$F$35-GK93*$C$19*'Drive Train'!$F$39,OA93+$C$39)-$C$7,IF(MI93-1&lt;=0,0,IF($C$37=Motors!$C$30,MAX(MAX(OA$8:OA93)*-1,OA93-$C$39),MAX(0,MAX(OA$8:OA93)*-1,OA93-$C$39))))</f>
        <v>0</v>
      </c>
      <c r="OB94" s="61">
        <f t="shared" si="745"/>
        <v>3.4400000000000022</v>
      </c>
      <c r="OC94" s="256">
        <f>'Drive Train'!$F$35-(FQ94*$C$13)*$C$19*'Drive Train'!$F$39</f>
        <v>12.4</v>
      </c>
      <c r="OD94" s="256">
        <f>'Drive Train'!$F$35-(FR94*$C$13)*$C$19*'Drive Train'!$F$39</f>
        <v>12.23503</v>
      </c>
      <c r="OE94" s="256">
        <f>'Drive Train'!$F$35-(FS94*$C$13)*$C$19*'Drive Train'!$F$39</f>
        <v>12.23503</v>
      </c>
      <c r="OF94" s="256">
        <f>'Drive Train'!$F$35-(FT94*$C$13)*$C$19*'Drive Train'!$F$39</f>
        <v>12.23503</v>
      </c>
      <c r="OG94" s="256">
        <f>'Drive Train'!$F$35-(FU94*$C$13)*$C$19*'Drive Train'!$F$39</f>
        <v>12.23503</v>
      </c>
      <c r="OH94" s="256">
        <f>'Drive Train'!$F$35-(FV94*$C$13)*$C$19*'Drive Train'!$F$39</f>
        <v>12.4</v>
      </c>
      <c r="OI94" s="256">
        <f>'Drive Train'!$F$35-(FW94*$C$13)*$C$19*'Drive Train'!$F$39</f>
        <v>12.4</v>
      </c>
      <c r="OJ94" s="256">
        <f>'Drive Train'!$F$35-(FX94*$C$13)*$C$19*'Drive Train'!$F$39</f>
        <v>12.4</v>
      </c>
      <c r="OK94" s="256">
        <f>'Drive Train'!$F$35-(FY94*$C$13)*$C$19*'Drive Train'!$F$39</f>
        <v>12.4</v>
      </c>
      <c r="OL94" s="256">
        <f>'Drive Train'!$F$35-(FZ94*$C$13)*$C$19*'Drive Train'!$F$39</f>
        <v>12.4</v>
      </c>
      <c r="OM94" s="256">
        <f>'Drive Train'!$F$35-(GA94*$C$13)*$C$19*'Drive Train'!$F$39</f>
        <v>12.4</v>
      </c>
      <c r="ON94" s="256">
        <f>'Drive Train'!$F$35-(GB94*$C$13)*$C$19*'Drive Train'!$F$39</f>
        <v>12.23503</v>
      </c>
      <c r="OO94" s="256">
        <f>'Drive Train'!$F$35-(GC94*$C$13)*$C$19*'Drive Train'!$F$39</f>
        <v>12.4</v>
      </c>
      <c r="OP94" s="256">
        <f>'Drive Train'!$F$35-(GD94*$C$13)*$C$19*'Drive Train'!$F$39</f>
        <v>12.4</v>
      </c>
      <c r="OQ94" s="256">
        <f>'Drive Train'!$F$35-(GE94*$C$13)*$C$19*'Drive Train'!$F$39</f>
        <v>12.4</v>
      </c>
      <c r="OR94" s="256">
        <f>'Drive Train'!$F$35-(GF94*$C$13)*$C$19*'Drive Train'!$F$39</f>
        <v>12.4</v>
      </c>
      <c r="OS94" s="256">
        <f>'Drive Train'!$F$35-(GG94*$C$13)*$C$19*'Drive Train'!$F$39</f>
        <v>12.4</v>
      </c>
      <c r="OT94" s="256">
        <f>'Drive Train'!$F$35-(GH94*$C$13)*$C$19*'Drive Train'!$F$39</f>
        <v>12.4</v>
      </c>
      <c r="OU94" s="256">
        <f>'Drive Train'!$F$35-(GI94*$C$13)*$C$19*'Drive Train'!$F$39</f>
        <v>12.4</v>
      </c>
      <c r="OV94" s="256">
        <f>'Drive Train'!$F$35-(GJ94*$C$13)*$C$19*'Drive Train'!$F$39</f>
        <v>12.4</v>
      </c>
      <c r="OW94" s="256">
        <f>'Drive Train'!$F$35-(GK94*$C$13)*$C$19*'Drive Train'!$F$39</f>
        <v>12.4</v>
      </c>
      <c r="OX94" s="61">
        <f t="shared" si="746"/>
        <v>3.4400000000000022</v>
      </c>
      <c r="OY94" s="1">
        <f>IF(PU94&gt;='Drive Train'!$F$29,1,0)</f>
        <v>1</v>
      </c>
      <c r="OZ94" s="1">
        <f>IF(PV94&gt;='Drive Train'!$F$29,1,0)</f>
        <v>1</v>
      </c>
      <c r="PA94" s="1">
        <f>IF(PW94&gt;='Drive Train'!$F$29,1,0)</f>
        <v>1</v>
      </c>
      <c r="PB94" s="1">
        <f>IF(PX94&gt;='Drive Train'!$F$29,1,0)</f>
        <v>1</v>
      </c>
      <c r="PC94" s="1">
        <f>IF(PY94&gt;='Drive Train'!$F$29,1,0)</f>
        <v>1</v>
      </c>
      <c r="PD94" s="1">
        <f>IF(PZ94&gt;='Drive Train'!$F$29,1,0)</f>
        <v>1</v>
      </c>
      <c r="PE94" s="1">
        <f>IF(QA94&gt;='Drive Train'!$F$29,1,0)</f>
        <v>1</v>
      </c>
      <c r="PF94" s="1">
        <f>IF(QB94&gt;='Drive Train'!$F$29,1,0)</f>
        <v>1</v>
      </c>
      <c r="PG94" s="1">
        <f>IF(QC94&gt;='Drive Train'!$F$29,1,0)</f>
        <v>1</v>
      </c>
      <c r="PH94" s="1">
        <f>IF(QD94&gt;='Drive Train'!$F$29,1,0)</f>
        <v>1</v>
      </c>
      <c r="PI94" s="1">
        <f>IF(QE94&gt;='Drive Train'!$F$29,1,0)</f>
        <v>1</v>
      </c>
      <c r="PJ94" s="1">
        <f>IF(QF94&gt;='Drive Train'!$F$29,1,0)</f>
        <v>1</v>
      </c>
      <c r="PK94" s="1">
        <f>IF(QG94&gt;='Drive Train'!$F$29,1,0)</f>
        <v>1</v>
      </c>
      <c r="PL94" s="1">
        <f>IF(QH94&gt;='Drive Train'!$F$29,1,0)</f>
        <v>1</v>
      </c>
      <c r="PM94" s="1">
        <f>IF(QI94&gt;='Drive Train'!$F$29,1,0)</f>
        <v>1</v>
      </c>
      <c r="PN94" s="1">
        <f>IF(QJ94&gt;='Drive Train'!$F$29,1,0)</f>
        <v>1</v>
      </c>
      <c r="PO94" s="1">
        <f>IF(QK94&gt;='Drive Train'!$F$29,1,0)</f>
        <v>1</v>
      </c>
      <c r="PP94" s="1">
        <f>IF(QL94&gt;='Drive Train'!$F$29,1,0)</f>
        <v>1</v>
      </c>
      <c r="PQ94" s="1">
        <f>IF(QM94&gt;='Drive Train'!$F$29,1,0)</f>
        <v>1</v>
      </c>
      <c r="PR94" s="1">
        <f>IF(QN94&gt;='Drive Train'!$F$29,1,0)</f>
        <v>1</v>
      </c>
      <c r="PS94" s="1">
        <f>IF(QO94&gt;='Drive Train'!$F$29,1,0)</f>
        <v>1</v>
      </c>
      <c r="PT94" s="253">
        <f t="shared" si="747"/>
        <v>3.4400000000000022</v>
      </c>
      <c r="PU94" s="57">
        <f t="shared" si="748"/>
        <v>21.503653617944718</v>
      </c>
      <c r="PV94" s="57">
        <f t="shared" si="749"/>
        <v>35.983837054590211</v>
      </c>
      <c r="PW94" s="57">
        <f t="shared" si="750"/>
        <v>38.240002282211179</v>
      </c>
      <c r="PX94" s="57">
        <f t="shared" si="751"/>
        <v>36.636996418848987</v>
      </c>
      <c r="PY94" s="57">
        <f t="shared" si="752"/>
        <v>32.420557658723887</v>
      </c>
      <c r="PZ94" s="57">
        <f t="shared" si="753"/>
        <v>27.08124871304469</v>
      </c>
      <c r="QA94" s="57">
        <f t="shared" si="754"/>
        <v>23.766792718489118</v>
      </c>
      <c r="QB94" s="57">
        <f t="shared" si="755"/>
        <v>21.24285190115814</v>
      </c>
      <c r="QC94" s="57">
        <f t="shared" si="756"/>
        <v>19.808555857554829</v>
      </c>
      <c r="QD94" s="57">
        <f t="shared" si="757"/>
        <v>18.746947025028113</v>
      </c>
      <c r="QE94" s="57">
        <f t="shared" si="758"/>
        <v>17.929325619771099</v>
      </c>
      <c r="QF94" s="57">
        <f t="shared" si="759"/>
        <v>23.541909245183568</v>
      </c>
      <c r="QG94" s="57">
        <f t="shared" si="760"/>
        <v>22.453509164402295</v>
      </c>
      <c r="QH94" s="57">
        <f t="shared" si="761"/>
        <v>21.849684815549576</v>
      </c>
      <c r="QI94" s="57">
        <f t="shared" si="762"/>
        <v>21.682599047130982</v>
      </c>
      <c r="QJ94" s="57">
        <f t="shared" si="763"/>
        <v>21.357110719625187</v>
      </c>
      <c r="QK94" s="57">
        <f t="shared" si="764"/>
        <v>21.797681488191348</v>
      </c>
      <c r="QL94" s="57">
        <f t="shared" si="765"/>
        <v>21.60815940220062</v>
      </c>
      <c r="QM94" s="57">
        <f t="shared" si="766"/>
        <v>21.794853544062796</v>
      </c>
      <c r="QN94" s="57">
        <f t="shared" si="767"/>
        <v>21.444570787492751</v>
      </c>
      <c r="QO94" s="57">
        <f t="shared" si="768"/>
        <v>21.450297293645665</v>
      </c>
      <c r="QP94" s="61">
        <f t="shared" si="769"/>
        <v>3.4400000000000022</v>
      </c>
      <c r="QQ94" s="57">
        <f t="shared" si="584"/>
        <v>0</v>
      </c>
      <c r="QR94" s="57">
        <f t="shared" si="585"/>
        <v>3.4695548865589357E-2</v>
      </c>
      <c r="QS94" s="57">
        <f t="shared" si="586"/>
        <v>3.4695548865589357E-2</v>
      </c>
      <c r="QT94" s="57">
        <f t="shared" si="587"/>
        <v>3.4695548865589357E-2</v>
      </c>
      <c r="QU94" s="57">
        <f t="shared" si="588"/>
        <v>3.4695548865589357E-2</v>
      </c>
      <c r="QV94" s="57">
        <f t="shared" si="589"/>
        <v>0</v>
      </c>
      <c r="QW94" s="57">
        <f t="shared" si="590"/>
        <v>0</v>
      </c>
      <c r="QX94" s="57">
        <f t="shared" si="591"/>
        <v>0</v>
      </c>
      <c r="QY94" s="57">
        <f t="shared" si="592"/>
        <v>0</v>
      </c>
      <c r="QZ94" s="57">
        <f t="shared" si="593"/>
        <v>0</v>
      </c>
      <c r="RA94" s="57">
        <f t="shared" si="594"/>
        <v>0</v>
      </c>
      <c r="RB94" s="57">
        <f t="shared" si="595"/>
        <v>3.4695548865589357E-2</v>
      </c>
      <c r="RC94" s="57">
        <f t="shared" si="596"/>
        <v>0</v>
      </c>
      <c r="RD94" s="57">
        <f t="shared" si="597"/>
        <v>0</v>
      </c>
      <c r="RE94" s="57">
        <f t="shared" si="598"/>
        <v>0</v>
      </c>
      <c r="RF94" s="57">
        <f t="shared" si="599"/>
        <v>0</v>
      </c>
      <c r="RG94" s="57">
        <f t="shared" si="600"/>
        <v>0</v>
      </c>
      <c r="RH94" s="57">
        <f t="shared" si="601"/>
        <v>0</v>
      </c>
      <c r="RI94" s="57">
        <f t="shared" si="602"/>
        <v>0</v>
      </c>
      <c r="RJ94" s="57">
        <f t="shared" si="603"/>
        <v>0</v>
      </c>
      <c r="RK94" s="57">
        <f t="shared" si="604"/>
        <v>0</v>
      </c>
      <c r="RL94" s="61">
        <f t="shared" si="770"/>
        <v>3.4400000000000022</v>
      </c>
      <c r="RM94" s="2">
        <f>IF(AND(LO94&gt;=LO$6*'Drive Train'!$AA$52,LO94&lt;=LO$6*'Drive Train'!$AA$53,KS94=0,JW94=0,EU94&gt;0),$C$17,0)</f>
        <v>0</v>
      </c>
      <c r="RN94" s="2">
        <f>IF(AND(LP94&gt;=LP$6*'Drive Train'!$AA$52,LP94&lt;=LP$6*'Drive Train'!$AA$53,KT94=0,JX94=0,EV94&gt;0),$C$17,0)</f>
        <v>0</v>
      </c>
      <c r="RO94" s="2">
        <f>IF(AND(LQ94&gt;=LQ$6*'Drive Train'!$AA$52,LQ94&lt;=LQ$6*'Drive Train'!$AA$53,KU94=0,JY94=0,EW94&gt;0),$C$17,0)</f>
        <v>0</v>
      </c>
      <c r="RP94" s="2">
        <f>IF(AND(LR94&gt;=LR$6*'Drive Train'!$AA$52,LR94&lt;=LR$6*'Drive Train'!$AA$53,KV94=0,JZ94=0,EX94&gt;0),$C$17,0)</f>
        <v>0</v>
      </c>
      <c r="RQ94" s="2">
        <f>IF(AND(LS94&gt;=LS$6*'Drive Train'!$AA$52,LS94&lt;=LS$6*'Drive Train'!$AA$53,KW94=0,KA94=0,EY94&gt;0),$C$17,0)</f>
        <v>0</v>
      </c>
      <c r="RR94" s="2">
        <f>IF(AND(LT94&gt;=LT$6*'Drive Train'!$AA$52,LT94&lt;=LT$6*'Drive Train'!$AA$53,KX94=0,KB94=0,EZ94&gt;0),$C$17,0)</f>
        <v>0</v>
      </c>
      <c r="RS94" s="2">
        <f>IF(AND(LU94&gt;=LU$6*'Drive Train'!$AA$52,LU94&lt;=LU$6*'Drive Train'!$AA$53,KY94=0,KC94=0,FA94&gt;0),$C$17,0)</f>
        <v>0</v>
      </c>
      <c r="RT94" s="2">
        <f>IF(AND(LV94&gt;=LV$6*'Drive Train'!$AA$52,LV94&lt;=LV$6*'Drive Train'!$AA$53,KZ94=0,KD94=0,FB94&gt;0),$C$17,0)</f>
        <v>0</v>
      </c>
      <c r="RU94" s="2">
        <f>IF(AND(LW94&gt;=LW$6*'Drive Train'!$AA$52,LW94&lt;=LW$6*'Drive Train'!$AA$53,LA94=0,KE94=0,FC94&gt;0),$C$17,0)</f>
        <v>0</v>
      </c>
      <c r="RV94" s="2">
        <f>IF(AND(LX94&gt;=LX$6*'Drive Train'!$AA$52,LX94&lt;=LX$6*'Drive Train'!$AA$53,LB94=0,KF94=0,FD94&gt;0),$C$17,0)</f>
        <v>0</v>
      </c>
      <c r="RW94" s="2">
        <f>IF(AND(LY94&gt;=LY$6*'Drive Train'!$AA$52,LY94&lt;=LY$6*'Drive Train'!$AA$53,LC94=0,KG94=0,FE94&gt;0),$C$17,0)</f>
        <v>0</v>
      </c>
      <c r="RX94" s="2">
        <f>IF(AND(LZ94&gt;=LZ$6*'Drive Train'!$AA$52,LZ94&lt;=LZ$6*'Drive Train'!$AA$53,LD94=0,KH94=0,FF94&gt;0),$C$17,0)</f>
        <v>0</v>
      </c>
      <c r="RY94" s="2">
        <f>IF(AND(MA94&gt;=MA$6*'Drive Train'!$AA$52,MA94&lt;=MA$6*'Drive Train'!$AA$53,LE94=0,KI94=0,FG94&gt;0),$C$17,0)</f>
        <v>0</v>
      </c>
      <c r="RZ94" s="2">
        <f>IF(AND(MB94&gt;=MB$6*'Drive Train'!$AA$52,MB94&lt;=MB$6*'Drive Train'!$AA$53,LF94=0,KJ94=0,FH94&gt;0),$C$17,0)</f>
        <v>0</v>
      </c>
      <c r="SA94" s="2">
        <f>IF(AND(MC94&gt;=MC$6*'Drive Train'!$AA$52,MC94&lt;=MC$6*'Drive Train'!$AA$53,LG94=0,KK94=0,FI94&gt;0),$C$17,0)</f>
        <v>0</v>
      </c>
      <c r="SB94" s="2">
        <f>IF(AND(MD94&gt;=MD$6*'Drive Train'!$AA$52,MD94&lt;=MD$6*'Drive Train'!$AA$53,LH94=0,KL94=0,FJ94&gt;0),$C$17,0)</f>
        <v>0</v>
      </c>
      <c r="SC94" s="2">
        <f>IF(AND(ME94&gt;=ME$6*'Drive Train'!$AA$52,ME94&lt;=ME$6*'Drive Train'!$AA$53,LI94=0,KM94=0,FK94&gt;0),$C$17,0)</f>
        <v>0</v>
      </c>
      <c r="SD94" s="2">
        <f>IF(AND(MF94&gt;=MF$6*'Drive Train'!$AA$52,MF94&lt;=MF$6*'Drive Train'!$AA$53,LJ94=0,KN94=0,FL94&gt;0),$C$17,0)</f>
        <v>0</v>
      </c>
      <c r="SE94" s="2">
        <f>IF(AND(MG94&gt;=MG$6*'Drive Train'!$AA$52,MG94&lt;=MG$6*'Drive Train'!$AA$53,LK94=0,KO94=0,FM94&gt;0),$C$17,0)</f>
        <v>0</v>
      </c>
      <c r="SF94" s="2">
        <f>IF(AND(MH94&gt;=MH$6*'Drive Train'!$AA$52,MH94&lt;=MH$6*'Drive Train'!$AA$53,LL94=0,KP94=0,FN94&gt;0),$C$17,0)</f>
        <v>0</v>
      </c>
      <c r="SG94" s="2">
        <f>IF(AND(MI94&gt;=MI$6*'Drive Train'!$AA$52,MI94&lt;=MI$6*'Drive Train'!$AA$53,LM94=0,KQ94=0,FO94&gt;0),$C$17,0)</f>
        <v>0</v>
      </c>
      <c r="SH94" s="61">
        <f t="shared" si="771"/>
        <v>3.4400000000000022</v>
      </c>
      <c r="SI94" s="2">
        <f>IF(AND(EU94&lt;0,KS94=0,LO94&gt;=LO$6*'Drive Train'!$AA$52,LO94&lt;=LO$6*'Drive Train'!$AA$53,OY94=1,JW94=0),$C$17,0)</f>
        <v>0</v>
      </c>
      <c r="SJ94" s="2">
        <f>IF(AND(EV94&lt;0,KT94=0,LP94&gt;=LP$6*'Drive Train'!$AA$52,LP94&lt;=LP$6*'Drive Train'!$AA$53,OZ94=1,JX94=0),$C$17,0)</f>
        <v>0.04</v>
      </c>
      <c r="SK94" s="2">
        <f>IF(AND(EW94&lt;0,KU94=0,LQ94&gt;=LQ$6*'Drive Train'!$AA$52,LQ94&lt;=LQ$6*'Drive Train'!$AA$53,PA94=1,JY94=0),$C$17,0)</f>
        <v>0.04</v>
      </c>
      <c r="SL94" s="2">
        <f>IF(AND(EX94&lt;0,KV94=0,LR94&gt;=LR$6*'Drive Train'!$AA$52,LR94&lt;=LR$6*'Drive Train'!$AA$53,PB94=1,JZ94=0),$C$17,0)</f>
        <v>0</v>
      </c>
      <c r="SM94" s="2">
        <f>IF(AND(EY94&lt;0,KW94=0,LS94&gt;=LS$6*'Drive Train'!$AA$52,LS94&lt;=LS$6*'Drive Train'!$AA$53,PC94=1,KA94=0),$C$17,0)</f>
        <v>0</v>
      </c>
      <c r="SN94" s="2">
        <f>IF(AND(EZ94&lt;0,KX94=0,LT94&gt;=LT$6*'Drive Train'!$AA$52,LT94&lt;=LT$6*'Drive Train'!$AA$53,PD94=1,KB94=0),$C$17,0)</f>
        <v>0</v>
      </c>
      <c r="SO94" s="2">
        <f>IF(AND(FA94&lt;0,KY94=0,LU94&gt;=LU$6*'Drive Train'!$AA$52,LU94&lt;=LU$6*'Drive Train'!$AA$53,PE94=1,KC94=0),$C$17,0)</f>
        <v>0</v>
      </c>
      <c r="SP94" s="2">
        <f>IF(AND(FB94&lt;0,KZ94=0,LV94&gt;=LV$6*'Drive Train'!$AA$52,LV94&lt;=LV$6*'Drive Train'!$AA$53,PF94=1,KD94=0),$C$17,0)</f>
        <v>0</v>
      </c>
      <c r="SQ94" s="2">
        <f>IF(AND(FC94&lt;0,LA94=0,LW94&gt;=LW$6*'Drive Train'!$AA$52,LW94&lt;=LW$6*'Drive Train'!$AA$53,PG94=1,KE94=0),$C$17,0)</f>
        <v>0</v>
      </c>
      <c r="SR94" s="2">
        <f>IF(AND(FD94&lt;0,LB94=0,LX94&gt;=LX$6*'Drive Train'!$AA$52,LX94&lt;=LX$6*'Drive Train'!$AA$53,PH94=1,KF94=0),$C$17,0)</f>
        <v>0</v>
      </c>
      <c r="SS94" s="2">
        <f>IF(AND(FE94&lt;0,LC94=0,LY94&gt;=LY$6*'Drive Train'!$AA$52,LY94&lt;=LY$6*'Drive Train'!$AA$53,PI94=1,KG94=0),$C$17,0)</f>
        <v>0</v>
      </c>
      <c r="ST94" s="2">
        <f>IF(AND(FF94&lt;0,LD94=0,LZ94&gt;=LZ$6*'Drive Train'!$AA$52,LZ94&lt;=LZ$6*'Drive Train'!$AA$53,PJ94=1,KH94=0),$C$17,0)</f>
        <v>0</v>
      </c>
      <c r="SU94" s="2">
        <f>IF(AND(FG94&lt;0,LE94=0,MA94&gt;=MA$6*'Drive Train'!$AA$52,MA94&lt;=MA$6*'Drive Train'!$AA$53,PK94=1,KI94=0),$C$17,0)</f>
        <v>0</v>
      </c>
      <c r="SV94" s="2">
        <f>IF(AND(FH94&lt;0,LF94=0,MB94&gt;=MB$6*'Drive Train'!$AA$52,MB94&lt;=MB$6*'Drive Train'!$AA$53,PL94=1,KJ94=0),$C$17,0)</f>
        <v>0</v>
      </c>
      <c r="SW94" s="2">
        <f>IF(AND(FI94&lt;0,LG94=0,MC94&gt;=MC$6*'Drive Train'!$AA$52,MC94&lt;=MC$6*'Drive Train'!$AA$53,PM94=1,KK94=0),$C$17,0)</f>
        <v>0</v>
      </c>
      <c r="SX94" s="2">
        <f>IF(AND(FJ94&lt;0,LH94=0,MD94&gt;=MD$6*'Drive Train'!$AA$52,MD94&lt;=MD$6*'Drive Train'!$AA$53,PN94=1,KL94=0),$C$17,0)</f>
        <v>0</v>
      </c>
      <c r="SY94" s="2">
        <f>IF(AND(FK94&lt;0,LI94=0,ME94&gt;=ME$6*'Drive Train'!$AA$52,ME94&lt;=ME$6*'Drive Train'!$AA$53,PO94=1,KM94=0),$C$17,0)</f>
        <v>0</v>
      </c>
      <c r="SZ94" s="2">
        <f>IF(AND(FL94&lt;0,LJ94=0,MF94&gt;=MF$6*'Drive Train'!$AA$52,MF94&lt;=MF$6*'Drive Train'!$AA$53,PP94=1,KN94=0),$C$17,0)</f>
        <v>0</v>
      </c>
      <c r="TA94" s="2">
        <f>IF(AND(FM94&lt;0,LK94=0,MG94&gt;=MG$6*'Drive Train'!$AA$52,MG94&lt;=MG$6*'Drive Train'!$AA$53,PQ94=1,KO94=0),$C$17,0)</f>
        <v>0</v>
      </c>
      <c r="TB94" s="2">
        <f>IF(AND(FN94&lt;0,LL94=0,MH94&gt;=MH$6*'Drive Train'!$AA$52,MH94&lt;=MH$6*'Drive Train'!$AA$53,PR94=1,KP94=0),$C$17,0)</f>
        <v>0</v>
      </c>
      <c r="TC94" s="2">
        <f>IF(AND(FO94&lt;0,LM94=0,MI94&gt;=MI$6*'Drive Train'!$AA$52,MI94&lt;=MI$6*'Drive Train'!$AA$53,PS94=1,KQ94=0),$C$17,0)</f>
        <v>0</v>
      </c>
      <c r="TD94" s="144">
        <f t="shared" si="772"/>
        <v>3.4400000000000022</v>
      </c>
    </row>
    <row r="95" spans="2:524" ht="51" x14ac:dyDescent="0.2">
      <c r="B95" s="73"/>
      <c r="C95" s="88" t="s">
        <v>71</v>
      </c>
      <c r="D95" s="89"/>
      <c r="E95" s="15">
        <f>E45</f>
        <v>10.714285714285714</v>
      </c>
      <c r="F95" s="69">
        <v>0</v>
      </c>
      <c r="G95" s="69">
        <v>0</v>
      </c>
      <c r="H95" s="69">
        <v>0</v>
      </c>
      <c r="I95" s="295">
        <v>0</v>
      </c>
      <c r="J95" s="312">
        <f>C16</f>
        <v>93</v>
      </c>
      <c r="K95" s="74">
        <v>0</v>
      </c>
      <c r="L95" s="302">
        <v>0</v>
      </c>
      <c r="M95" s="303">
        <v>6.9</v>
      </c>
      <c r="N95" s="306">
        <f>F45</f>
        <v>3</v>
      </c>
      <c r="O95" s="307">
        <f>'Drive Train'!F29*VLOOKUP('Drive Train'!$AK$17,$E$98:$F$99,2,FALSE)</f>
        <v>16</v>
      </c>
      <c r="R95" s="63">
        <f t="shared" si="605"/>
        <v>3.4800000000000022</v>
      </c>
      <c r="S95" s="2">
        <f>NG95/'Drive Train'!$F$35</f>
        <v>0</v>
      </c>
      <c r="T95" s="2">
        <f>NH95/'Drive Train'!$F$35</f>
        <v>0</v>
      </c>
      <c r="U95" s="2">
        <f>NI95/'Drive Train'!$F$35</f>
        <v>0</v>
      </c>
      <c r="V95" s="2">
        <f>NJ95/'Drive Train'!$F$35</f>
        <v>0</v>
      </c>
      <c r="W95" s="2">
        <f>NK95/'Drive Train'!$F$35</f>
        <v>0</v>
      </c>
      <c r="X95" s="2">
        <f>NL95/'Drive Train'!$F$35</f>
        <v>0</v>
      </c>
      <c r="Y95" s="2">
        <f>NM95/'Drive Train'!$F$35</f>
        <v>0</v>
      </c>
      <c r="Z95" s="2">
        <f>NN95/'Drive Train'!$F$35</f>
        <v>0</v>
      </c>
      <c r="AA95" s="2">
        <f>NO95/'Drive Train'!$F$35</f>
        <v>0</v>
      </c>
      <c r="AB95" s="2">
        <f>NP95/'Drive Train'!$F$35</f>
        <v>0</v>
      </c>
      <c r="AC95" s="2">
        <f>NQ95/'Drive Train'!$F$35</f>
        <v>0</v>
      </c>
      <c r="AD95" s="2">
        <f>NR95/'Drive Train'!$F$35</f>
        <v>0</v>
      </c>
      <c r="AE95" s="2">
        <f>NS95/'Drive Train'!$F$35</f>
        <v>0</v>
      </c>
      <c r="AF95" s="2">
        <f>NT95/'Drive Train'!$F$35</f>
        <v>0</v>
      </c>
      <c r="AG95" s="2">
        <f>NU95/'Drive Train'!$F$35</f>
        <v>0</v>
      </c>
      <c r="AH95" s="2">
        <f>NV95/'Drive Train'!$F$35</f>
        <v>0</v>
      </c>
      <c r="AI95" s="2">
        <f>NW95/'Drive Train'!$F$35</f>
        <v>0</v>
      </c>
      <c r="AJ95" s="2">
        <f>NX95/'Drive Train'!$F$35</f>
        <v>0</v>
      </c>
      <c r="AK95" s="2">
        <f>NY95/'Drive Train'!$F$35</f>
        <v>0</v>
      </c>
      <c r="AL95" s="2">
        <f>NZ95/'Drive Train'!$F$35</f>
        <v>0</v>
      </c>
      <c r="AM95" s="2">
        <f>OA95/'Drive Train'!$F$35</f>
        <v>0</v>
      </c>
      <c r="AN95" s="61">
        <f t="shared" si="606"/>
        <v>3.4800000000000022</v>
      </c>
      <c r="AO95" s="46">
        <f>LO95*12*60/(PI() * 'Drive Train'!$F$15)/S$6*ABS(S95)</f>
        <v>0</v>
      </c>
      <c r="AP95" s="46">
        <f>LP95*12*60/(PI() * 'Drive Train'!$F$15)/T$6*ABS(T95)</f>
        <v>0</v>
      </c>
      <c r="AQ95" s="46">
        <f>LQ95*12*60/(PI() * 'Drive Train'!$F$15)/U$6*ABS(U95)</f>
        <v>0</v>
      </c>
      <c r="AR95" s="46">
        <f>LR95*12*60/(PI() * 'Drive Train'!$F$15)/V$6*ABS(V95)</f>
        <v>0</v>
      </c>
      <c r="AS95" s="46">
        <f>LS95*12*60/(PI() * 'Drive Train'!$F$15)/W$6*ABS(W95)</f>
        <v>0</v>
      </c>
      <c r="AT95" s="46">
        <f>LT95*12*60/(PI() * 'Drive Train'!$F$15)/X$6*ABS(X95)</f>
        <v>0</v>
      </c>
      <c r="AU95" s="46">
        <f>LU95*12*60/(PI() * 'Drive Train'!$F$15)/Y$6*ABS(Y95)</f>
        <v>0</v>
      </c>
      <c r="AV95" s="46">
        <f>LV95*12*60/(PI() * 'Drive Train'!$F$15)/Z$6*ABS(Z95)</f>
        <v>0</v>
      </c>
      <c r="AW95" s="46">
        <f>LW95*12*60/(PI() * 'Drive Train'!$F$15)/AA$6*ABS(AA95)</f>
        <v>0</v>
      </c>
      <c r="AX95" s="46">
        <f>LX95*12*60/(PI() * 'Drive Train'!$F$15)/AB$6*ABS(AB95)</f>
        <v>0</v>
      </c>
      <c r="AY95" s="46">
        <f>LY95*12*60/(PI() * 'Drive Train'!$F$15)/AC$6*ABS(AC95)</f>
        <v>0</v>
      </c>
      <c r="AZ95" s="46">
        <f>LZ95*12*60/(PI() * 'Drive Train'!$F$15)/AD$6*ABS(AD95)</f>
        <v>0</v>
      </c>
      <c r="BA95" s="46">
        <f>MA95*12*60/(PI() * 'Drive Train'!$F$15)/AE$6*ABS(AE95)</f>
        <v>0</v>
      </c>
      <c r="BB95" s="46">
        <f>MB95*12*60/(PI() * 'Drive Train'!$F$15)/AF$6*ABS(AF95)</f>
        <v>0</v>
      </c>
      <c r="BC95" s="46">
        <f>MC95*12*60/(PI() * 'Drive Train'!$F$15)/AG$6*ABS(AG95)</f>
        <v>0</v>
      </c>
      <c r="BD95" s="46">
        <f>MD95*12*60/(PI() * 'Drive Train'!$F$15)/AH$6*ABS(AH95)</f>
        <v>0</v>
      </c>
      <c r="BE95" s="46">
        <f>ME95*12*60/(PI() * 'Drive Train'!$F$15)/AI$6*ABS(AI95)</f>
        <v>0</v>
      </c>
      <c r="BF95" s="46">
        <f>MF95*12*60/(PI() * 'Drive Train'!$F$15)/AJ$6*ABS(AJ95)</f>
        <v>0</v>
      </c>
      <c r="BG95" s="46">
        <f>MG95*12*60/(PI() * 'Drive Train'!$F$15)/AK$6*ABS(AK95)</f>
        <v>0</v>
      </c>
      <c r="BH95" s="46">
        <f>MH95*12*60/(PI() * 'Drive Train'!$F$15)/AL$6*ABS(AL95)</f>
        <v>0</v>
      </c>
      <c r="BI95" s="46">
        <f>MI95*12*60/(PI() * 'Drive Train'!$F$15)/AM$6*ABS(AM95)</f>
        <v>0</v>
      </c>
      <c r="BJ95" s="61">
        <f t="shared" si="538"/>
        <v>3.4800000000000022</v>
      </c>
      <c r="BK95" s="2">
        <f>IF(OR(KS94=1,AND($C$37=Motors!$C$32,OY94=1)),0,IF(NG95=0,-(CG94+$C$15)/($C$14-$C$15)*$C$12,($C$11*S95-AO95)/($C$11*S95)*$C$12*S95))</f>
        <v>0</v>
      </c>
      <c r="BL95" s="2">
        <f>IF(OR(KT94=1,AND($C$37=Motors!$C$32,OZ94=1)),0,IF(NH95=0,-(CH94+$C$15)/($C$14-$C$15)*$C$12,($C$11*T95-AP95)/($C$11*T95)*$C$12*T95))</f>
        <v>0</v>
      </c>
      <c r="BM95" s="2">
        <f>IF(OR(KU94=1,AND($C$37=Motors!$C$32,PA94=1)),0,IF(NI95=0,-(CI94+$C$15)/($C$14-$C$15)*$C$12,($C$11*U95-AQ95)/($C$11*U95)*$C$12*U95))</f>
        <v>0</v>
      </c>
      <c r="BN95" s="2">
        <f>IF(OR(KV94=1,AND($C$37=Motors!$C$32,PB94=1)),0,IF(NJ95=0,-(CJ94+$C$15)/($C$14-$C$15)*$C$12,($C$11*V95-AR95)/($C$11*V95)*$C$12*V95))</f>
        <v>0</v>
      </c>
      <c r="BO95" s="2">
        <f>IF(OR(KW94=1,AND($C$37=Motors!$C$32,PC94=1)),0,IF(NK95=0,-(CK94+$C$15)/($C$14-$C$15)*$C$12,($C$11*W95-AS95)/($C$11*W95)*$C$12*W95))</f>
        <v>0</v>
      </c>
      <c r="BP95" s="2">
        <f>IF(OR(KX94=1,AND($C$37=Motors!$C$32,PD94=1)),0,IF(NL95=0,-(CL94+$C$15)/($C$14-$C$15)*$C$12,($C$11*X95-AT95)/($C$11*X95)*$C$12*X95))</f>
        <v>0</v>
      </c>
      <c r="BQ95" s="2">
        <f>IF(OR(KY94=1,AND($C$37=Motors!$C$32,PE94=1)),0,IF(NM95=0,-(CM94+$C$15)/($C$14-$C$15)*$C$12,($C$11*Y95-AU95)/($C$11*Y95)*$C$12*Y95))</f>
        <v>0</v>
      </c>
      <c r="BR95" s="2">
        <f>IF(OR(KZ94=1,AND($C$37=Motors!$C$32,PF94=1)),0,IF(NN95=0,-(CN94+$C$15)/($C$14-$C$15)*$C$12,($C$11*Z95-AV95)/($C$11*Z95)*$C$12*Z95))</f>
        <v>0</v>
      </c>
      <c r="BS95" s="2">
        <f>IF(OR(LA94=1,AND($C$37=Motors!$C$32,PG94=1)),0,IF(NO95=0,-(CO94+$C$15)/($C$14-$C$15)*$C$12,($C$11*AA95-AW95)/($C$11*AA95)*$C$12*AA95))</f>
        <v>0</v>
      </c>
      <c r="BT95" s="2">
        <f>IF(OR(LB94=1,AND($C$37=Motors!$C$32,PH94=1)),0,IF(NP95=0,-(CP94+$C$15)/($C$14-$C$15)*$C$12,($C$11*AB95-AX95)/($C$11*AB95)*$C$12*AB95))</f>
        <v>0</v>
      </c>
      <c r="BU95" s="2">
        <f>IF(OR(LC94=1,AND($C$37=Motors!$C$32,PI94=1)),0,IF(NQ95=0,-(CQ94+$C$15)/($C$14-$C$15)*$C$12,($C$11*AC95-AY95)/($C$11*AC95)*$C$12*AC95))</f>
        <v>0</v>
      </c>
      <c r="BV95" s="2">
        <f>IF(OR(LD94=1,AND($C$37=Motors!$C$32,PJ94=1)),0,IF(NR95=0,-(CR94+$C$15)/($C$14-$C$15)*$C$12,($C$11*AD95-AZ95)/($C$11*AD95)*$C$12*AD95))</f>
        <v>0</v>
      </c>
      <c r="BW95" s="2">
        <f>IF(OR(LE94=1,AND($C$37=Motors!$C$32,PK94=1)),0,IF(NS95=0,-(CS94+$C$15)/($C$14-$C$15)*$C$12,($C$11*AE95-BA95)/($C$11*AE95)*$C$12*AE95))</f>
        <v>0</v>
      </c>
      <c r="BX95" s="2">
        <f>IF(OR(LF94=1,AND($C$37=Motors!$C$32,PL94=1)),0,IF(NT95=0,-(CT94+$C$15)/($C$14-$C$15)*$C$12,($C$11*AF95-BB95)/($C$11*AF95)*$C$12*AF95))</f>
        <v>0</v>
      </c>
      <c r="BY95" s="2">
        <f>IF(OR(LG94=1,AND($C$37=Motors!$C$32,PM94=1)),0,IF(NU95=0,-(CU94+$C$15)/($C$14-$C$15)*$C$12,($C$11*AG95-BC95)/($C$11*AG95)*$C$12*AG95))</f>
        <v>0</v>
      </c>
      <c r="BZ95" s="2">
        <f>IF(OR(LH94=1,AND($C$37=Motors!$C$32,PN94=1)),0,IF(NV95=0,-(CV94+$C$15)/($C$14-$C$15)*$C$12,($C$11*AH95-BD95)/($C$11*AH95)*$C$12*AH95))</f>
        <v>0</v>
      </c>
      <c r="CA95" s="2">
        <f>IF(OR(LI94=1,AND($C$37=Motors!$C$32,PO94=1)),0,IF(NW95=0,-(CW94+$C$15)/($C$14-$C$15)*$C$12,($C$11*AI95-BE95)/($C$11*AI95)*$C$12*AI95))</f>
        <v>0</v>
      </c>
      <c r="CB95" s="2">
        <f>IF(OR(LJ94=1,AND($C$37=Motors!$C$32,PP94=1)),0,IF(NX95=0,-(CX94+$C$15)/($C$14-$C$15)*$C$12,($C$11*AJ95-BF95)/($C$11*AJ95)*$C$12*AJ95))</f>
        <v>0</v>
      </c>
      <c r="CC95" s="2">
        <f>IF(OR(LK94=1,AND($C$37=Motors!$C$32,PQ94=1)),0,IF(NY95=0,-(CY94+$C$15)/($C$14-$C$15)*$C$12,($C$11*AK95-BG95)/($C$11*AK95)*$C$12*AK95))</f>
        <v>0</v>
      </c>
      <c r="CD95" s="2">
        <f>IF(OR(LL94=1,AND($C$37=Motors!$C$32,PR94=1)),0,IF(NZ95=0,-(CZ94+$C$15)/($C$14-$C$15)*$C$12,($C$11*AL95-BH95)/($C$11*AL95)*$C$12*AL95))</f>
        <v>0</v>
      </c>
      <c r="CE95" s="2">
        <f>IF(OR(LM94=1,AND($C$37=Motors!$C$32,PS94=1)),0,IF(OA95=0,-(DA94+$C$15)/($C$14-$C$15)*$C$12,($C$11*AM95-BI95)/($C$11*AM95)*$C$12*AM95))</f>
        <v>0</v>
      </c>
      <c r="CF95" s="61">
        <f t="shared" si="539"/>
        <v>3.4800000000000022</v>
      </c>
      <c r="CG95" s="57">
        <f>IF(AND(KS94=1,OY94=1),0,ABS(BK95/$C$12*($C$14-$C$15)+$C$15) *'Drive Train'!$AA$49 + CG94*(1-'Drive Train'!$AA$49))</f>
        <v>0</v>
      </c>
      <c r="CH95" s="57">
        <f>IF(AND(KT94=1,OZ94=1),0,ABS(BL95/$C$12*($C$14-$C$15)+$C$15) *'Drive Train'!$AA$49 + CH94*(1-'Drive Train'!$AA$49))</f>
        <v>2.7495000000000003</v>
      </c>
      <c r="CI95" s="57">
        <f>IF(AND(KU94=1,PA94=1),0,ABS(BM95/$C$12*($C$14-$C$15)+$C$15) *'Drive Train'!$AA$49 + CI94*(1-'Drive Train'!$AA$49))</f>
        <v>2.7495000000000003</v>
      </c>
      <c r="CJ95" s="57">
        <f>IF(AND(KV94=1,PB94=1),0,ABS(BN95/$C$12*($C$14-$C$15)+$C$15) *'Drive Train'!$AA$49 + CJ94*(1-'Drive Train'!$AA$49))</f>
        <v>2.7495000000000003</v>
      </c>
      <c r="CK95" s="57">
        <f>IF(AND(KW94=1,PC94=1),0,ABS(BO95/$C$12*($C$14-$C$15)+$C$15) *'Drive Train'!$AA$49 + CK94*(1-'Drive Train'!$AA$49))</f>
        <v>2.7495000000000003</v>
      </c>
      <c r="CL95" s="57">
        <f>IF(AND(KX94=1,PD94=1),0,ABS(BP95/$C$12*($C$14-$C$15)+$C$15) *'Drive Train'!$AA$49 + CL94*(1-'Drive Train'!$AA$49))</f>
        <v>0</v>
      </c>
      <c r="CM95" s="57">
        <f>IF(AND(KY94=1,PE94=1),0,ABS(BQ95/$C$12*($C$14-$C$15)+$C$15) *'Drive Train'!$AA$49 + CM94*(1-'Drive Train'!$AA$49))</f>
        <v>0</v>
      </c>
      <c r="CN95" s="57">
        <f>IF(AND(KZ94=1,PF94=1),0,ABS(BR95/$C$12*($C$14-$C$15)+$C$15) *'Drive Train'!$AA$49 + CN94*(1-'Drive Train'!$AA$49))</f>
        <v>0</v>
      </c>
      <c r="CO95" s="57">
        <f>IF(AND(LA94=1,PG94=1),0,ABS(BS95/$C$12*($C$14-$C$15)+$C$15) *'Drive Train'!$AA$49 + CO94*(1-'Drive Train'!$AA$49))</f>
        <v>0</v>
      </c>
      <c r="CP95" s="57">
        <f>IF(AND(LB94=1,PH94=1),0,ABS(BT95/$C$12*($C$14-$C$15)+$C$15) *'Drive Train'!$AA$49 + CP94*(1-'Drive Train'!$AA$49))</f>
        <v>0</v>
      </c>
      <c r="CQ95" s="57">
        <f>IF(AND(LC94=1,PI94=1),0,ABS(BU95/$C$12*($C$14-$C$15)+$C$15) *'Drive Train'!$AA$49 + CQ94*(1-'Drive Train'!$AA$49))</f>
        <v>0</v>
      </c>
      <c r="CR95" s="57">
        <f>IF(AND(LD94=1,PJ94=1),0,ABS(BV95/$C$12*($C$14-$C$15)+$C$15) *'Drive Train'!$AA$49 + CR94*(1-'Drive Train'!$AA$49))</f>
        <v>2.7495000000000003</v>
      </c>
      <c r="CS95" s="57">
        <f>IF(AND(LE94=1,PK94=1),0,ABS(BW95/$C$12*($C$14-$C$15)+$C$15) *'Drive Train'!$AA$49 + CS94*(1-'Drive Train'!$AA$49))</f>
        <v>0</v>
      </c>
      <c r="CT95" s="57">
        <f>IF(AND(LF94=1,PL94=1),0,ABS(BX95/$C$12*($C$14-$C$15)+$C$15) *'Drive Train'!$AA$49 + CT94*(1-'Drive Train'!$AA$49))</f>
        <v>0</v>
      </c>
      <c r="CU95" s="57">
        <f>IF(AND(LG94=1,PM94=1),0,ABS(BY95/$C$12*($C$14-$C$15)+$C$15) *'Drive Train'!$AA$49 + CU94*(1-'Drive Train'!$AA$49))</f>
        <v>0</v>
      </c>
      <c r="CV95" s="57">
        <f>IF(AND(LH94=1,PN94=1),0,ABS(BZ95/$C$12*($C$14-$C$15)+$C$15) *'Drive Train'!$AA$49 + CV94*(1-'Drive Train'!$AA$49))</f>
        <v>0</v>
      </c>
      <c r="CW95" s="57">
        <f>IF(AND(LI94=1,PO94=1),0,ABS(CA95/$C$12*($C$14-$C$15)+$C$15) *'Drive Train'!$AA$49 + CW94*(1-'Drive Train'!$AA$49))</f>
        <v>0</v>
      </c>
      <c r="CX95" s="57">
        <f>IF(AND(LJ94=1,PP94=1),0,ABS(CB95/$C$12*($C$14-$C$15)+$C$15) *'Drive Train'!$AA$49 + CX94*(1-'Drive Train'!$AA$49))</f>
        <v>0</v>
      </c>
      <c r="CY95" s="57">
        <f>IF(AND(LK94=1,PQ94=1),0,ABS(CC95/$C$12*($C$14-$C$15)+$C$15) *'Drive Train'!$AA$49 + CY94*(1-'Drive Train'!$AA$49))</f>
        <v>0</v>
      </c>
      <c r="CZ95" s="57">
        <f>IF(AND(LL94=1,PR94=1),0,ABS(CD95/$C$12*($C$14-$C$15)+$C$15) *'Drive Train'!$AA$49 + CZ94*(1-'Drive Train'!$AA$49))</f>
        <v>0</v>
      </c>
      <c r="DA95" s="57">
        <f>IF(AND(LM94=1,PS94=1),0,ABS(CE95/$C$12*($C$14-$C$15)+$C$15) *'Drive Train'!$AA$49 + DA94*(1-'Drive Train'!$AA$49))</f>
        <v>0</v>
      </c>
      <c r="DB95" s="61">
        <f t="shared" si="607"/>
        <v>3.4800000000000022</v>
      </c>
      <c r="DC95" s="57">
        <f t="shared" si="540"/>
        <v>0</v>
      </c>
      <c r="DD95" s="57">
        <f t="shared" si="541"/>
        <v>2.7495000000000003</v>
      </c>
      <c r="DE95" s="57">
        <f t="shared" si="542"/>
        <v>2.7495000000000003</v>
      </c>
      <c r="DF95" s="57">
        <f t="shared" si="543"/>
        <v>2.7495000000000003</v>
      </c>
      <c r="DG95" s="57">
        <f t="shared" si="544"/>
        <v>2.7495000000000003</v>
      </c>
      <c r="DH95" s="57">
        <f t="shared" si="545"/>
        <v>0</v>
      </c>
      <c r="DI95" s="57">
        <f t="shared" si="546"/>
        <v>0</v>
      </c>
      <c r="DJ95" s="57">
        <f t="shared" si="547"/>
        <v>0</v>
      </c>
      <c r="DK95" s="57">
        <f t="shared" si="548"/>
        <v>0</v>
      </c>
      <c r="DL95" s="57">
        <f t="shared" si="549"/>
        <v>0</v>
      </c>
      <c r="DM95" s="57">
        <f t="shared" si="550"/>
        <v>0</v>
      </c>
      <c r="DN95" s="57">
        <f t="shared" si="551"/>
        <v>2.7495000000000003</v>
      </c>
      <c r="DO95" s="57">
        <f t="shared" si="552"/>
        <v>0</v>
      </c>
      <c r="DP95" s="57">
        <f t="shared" si="553"/>
        <v>0</v>
      </c>
      <c r="DQ95" s="57">
        <f t="shared" si="554"/>
        <v>0</v>
      </c>
      <c r="DR95" s="57">
        <f t="shared" si="555"/>
        <v>0</v>
      </c>
      <c r="DS95" s="57">
        <f t="shared" si="556"/>
        <v>0</v>
      </c>
      <c r="DT95" s="57">
        <f t="shared" si="557"/>
        <v>0</v>
      </c>
      <c r="DU95" s="57">
        <f t="shared" si="558"/>
        <v>0</v>
      </c>
      <c r="DV95" s="57">
        <f t="shared" si="559"/>
        <v>0</v>
      </c>
      <c r="DW95" s="57">
        <f t="shared" si="560"/>
        <v>0</v>
      </c>
      <c r="DX95" s="61">
        <f t="shared" si="608"/>
        <v>3.4800000000000022</v>
      </c>
      <c r="DY95" s="2">
        <f>IF(OY95=0,($C$23/0.4536*IF(ISNA(MK94),'Drive Train'!$F$16,'Drive Train'!$F$17)*4.448*$C$24*S$6)*SIGN(BK95),BK95)</f>
        <v>0</v>
      </c>
      <c r="DZ95" s="2">
        <f>IF(OZ95=0,($C$23/0.4536*IF(ISNA(ML94),'Drive Train'!$F$16,'Drive Train'!$F$17)*4.448*$C$24*$C$21*T$6)*SIGN(BL95),BL95)</f>
        <v>0</v>
      </c>
      <c r="EA95" s="2">
        <f>IF(PA95=0,($C$23/0.4536*IF(ISNA(MM94),'Drive Train'!$F$16,'Drive Train'!$F$17)*4.448*$C$24*$C$21*U$6)*SIGN(BM95),BM95)</f>
        <v>0</v>
      </c>
      <c r="EB95" s="2">
        <f>IF(PB95=0,($C$23/0.4536*IF(ISNA(MN94),'Drive Train'!$F$16,'Drive Train'!$F$17)*4.448*$C$24*$C$21*V$6)*SIGN(BN95),BN95)</f>
        <v>0</v>
      </c>
      <c r="EC95" s="2">
        <f>IF(PC95=0,($C$23/0.4536*IF(ISNA(MO94),'Drive Train'!$F$16,'Drive Train'!$F$17)*4.448*$C$24*$C$21*W$6)*SIGN(BO95),BO95)</f>
        <v>0</v>
      </c>
      <c r="ED95" s="2">
        <f>IF(PD95=0,($C$23/0.4536*IF(ISNA(MP94),'Drive Train'!$F$16,'Drive Train'!$F$17)*4.448*$C$24*$C$21*X$6)*SIGN(BP95),BP95)</f>
        <v>0</v>
      </c>
      <c r="EE95" s="2">
        <f>IF(PE95=0,($C$23/0.4536*IF(ISNA(MQ94),'Drive Train'!$F$16,'Drive Train'!$F$17)*4.448*$C$24*$C$21*Y$6)*SIGN(BQ95),BQ95)</f>
        <v>0</v>
      </c>
      <c r="EF95" s="2">
        <f>IF(PF95=0,($C$23/0.4536*IF(ISNA(MR94),'Drive Train'!$F$16,'Drive Train'!$F$17)*4.448*$C$24*$C$21*Z$6)*SIGN(BR95),BR95)</f>
        <v>0</v>
      </c>
      <c r="EG95" s="2">
        <f>IF(PG95=0,($C$23/0.4536*IF(ISNA(MS94),'Drive Train'!$F$16,'Drive Train'!$F$17)*4.448*$C$24*$C$21*AA$6)*SIGN(BS95),BS95)</f>
        <v>0</v>
      </c>
      <c r="EH95" s="2">
        <f>IF(PH95=0,($C$23/0.4536*IF(ISNA(MT94),'Drive Train'!$F$16,'Drive Train'!$F$17)*4.448*$C$24*$C$21*AB$6)*SIGN(BT95),BT95)</f>
        <v>0</v>
      </c>
      <c r="EI95" s="2">
        <f>IF(PI95=0,($C$23/0.4536*IF(ISNA(MU94),'Drive Train'!$F$16,'Drive Train'!$F$17)*4.448*$C$24*$C$21*AC$6)*SIGN(BU95),BU95)</f>
        <v>0</v>
      </c>
      <c r="EJ95" s="2">
        <f>IF(PJ95=0,($C$23/0.4536*IF(ISNA(MV94),'Drive Train'!$F$16,'Drive Train'!$F$17)*4.448*$C$24*$C$21*AD$6)*SIGN(BV95),BV95)</f>
        <v>0</v>
      </c>
      <c r="EK95" s="2">
        <f>IF(PK95=0,($C$23/0.4536*IF(ISNA(MW94),'Drive Train'!$F$16,'Drive Train'!$F$17)*4.448*$C$24*$C$21*AE$6)*SIGN(BW95),BW95)</f>
        <v>0</v>
      </c>
      <c r="EL95" s="2">
        <f>IF(PL95=0,($C$23/0.4536*IF(ISNA(MX94),'Drive Train'!$F$16,'Drive Train'!$F$17)*4.448*$C$24*$C$21*AF$6)*SIGN(BX95),BX95)</f>
        <v>0</v>
      </c>
      <c r="EM95" s="2">
        <f>IF(PM95=0,($C$23/0.4536*IF(ISNA(MY94),'Drive Train'!$F$16,'Drive Train'!$F$17)*4.448*$C$24*$C$21*AG$6)*SIGN(BY95),BY95)</f>
        <v>0</v>
      </c>
      <c r="EN95" s="2">
        <f>IF(PN95=0,($C$23/0.4536*IF(ISNA(MZ94),'Drive Train'!$F$16,'Drive Train'!$F$17)*4.448*$C$24*$C$21*AH$6)*SIGN(BZ95),BZ95)</f>
        <v>0</v>
      </c>
      <c r="EO95" s="2">
        <f>IF(PO95=0,($C$23/0.4536*IF(ISNA(NA94),'Drive Train'!$F$16,'Drive Train'!$F$17)*4.448*$C$24*$C$21*AI$6)*SIGN(CA95),CA95)</f>
        <v>0</v>
      </c>
      <c r="EP95" s="2">
        <f>IF(PP95=0,($C$23/0.4536*IF(ISNA(NB94),'Drive Train'!$F$16,'Drive Train'!$F$17)*4.448*$C$24*$C$21*AJ$6)*SIGN(CB95),CB95)</f>
        <v>0</v>
      </c>
      <c r="EQ95" s="2">
        <f>IF(PQ95=0,($C$23/0.4536*IF(ISNA(NC94),'Drive Train'!$F$16,'Drive Train'!$F$17)*4.448*$C$24*$C$21*AK$6)*SIGN(CC95),CC95)</f>
        <v>0</v>
      </c>
      <c r="ER95" s="2">
        <f>IF(PR95=0,($C$23/0.4536*IF(ISNA(ND94),'Drive Train'!$F$16,'Drive Train'!$F$17)*4.448*$C$24*$C$21*AL$6)*SIGN(CD95),CD95)</f>
        <v>0</v>
      </c>
      <c r="ES95" s="2">
        <f>IF(PS95=0,($C$23/0.4536*IF(ISNA(NE94),'Drive Train'!$F$16,'Drive Train'!$F$17)*4.448*$C$24*$C$21*AM$6)*SIGN(CE95),CE95)</f>
        <v>0</v>
      </c>
      <c r="ET95" s="61">
        <f t="shared" si="561"/>
        <v>3.4800000000000022</v>
      </c>
      <c r="EU95" s="255">
        <f>MAX(MIN(IF(AND(OY94=1,NG95&lt;0),-1,1)*(DC95-$C$15)/($C$14-$C$15)*$C$12*$C$21-$C$33*LO95/AO$6 -  OY94*$C$33/$C$21,DY94/$C$19),MAX(EU$8:EU94)*-1)</f>
        <v>-0.37850168607206947</v>
      </c>
      <c r="EV95" s="255">
        <f>MAX(MIN(IF(AND(OZ94=1,NH95&lt;0),-1,1)*(DD95-$C$15)/($C$14-$C$15)*$C$12*$C$21-$C$33*LP95/AP$6 -  OZ94*$C$33/$C$21,DZ94/$C$19),MAX(EV$8:EV94)*-1)</f>
        <v>-0.40230079137694225</v>
      </c>
      <c r="EW95" s="255">
        <f>MAX(MIN(IF(AND(PA94=1,NI95&lt;0),-1,1)*(DE95-$C$15)/($C$14-$C$15)*$C$12*$C$21-$C$33*LQ95/AQ$6 -  PA94*$C$33/$C$21,EA94/$C$19),MAX(EW$8:EW94)*-1)</f>
        <v>-0.41168462394934668</v>
      </c>
      <c r="EX95" s="255">
        <f>MAX(MIN(IF(AND(PB94=1,NJ95&lt;0),-1,1)*(DF95-$C$15)/($C$14-$C$15)*$C$12*$C$21-$C$33*LR95/AR$6 -  PB94*$C$33/$C$21,EB94/$C$19),MAX(EX$8:EX94)*-1)</f>
        <v>-0.39691676501090872</v>
      </c>
      <c r="EY95" s="255">
        <f>MAX(MIN(IF(AND(PC94=1,NK95&lt;0),-1,1)*(DG95-$C$15)/($C$14-$C$15)*$C$12*$C$21-$C$33*LS95/AS$6 -  PC94*$C$33/$C$21,EC94/$C$19),MAX(EY$8:EY94)*-1)</f>
        <v>-0.35880166610814185</v>
      </c>
      <c r="EZ95" s="255">
        <f>MAX(MIN(IF(AND(PD94=1,NL95&lt;0),-1,1)*(DH95-$C$15)/($C$14-$C$15)*$C$12*$C$21-$C$33*LT95/AT$6 -  PD94*$C$33/$C$21,ED94/$C$19),MAX(EZ$8:EZ94)*-1)</f>
        <v>-0.37850168607206947</v>
      </c>
      <c r="FA95" s="255">
        <f>MAX(MIN(IF(AND(PE94=1,NM95&lt;0),-1,1)*(DI95-$C$15)/($C$14-$C$15)*$C$12*$C$21-$C$33*LU95/AU$6 -  PE94*$C$33/$C$21,EE94/$C$19),MAX(FA$8:FA94)*-1)</f>
        <v>-0.37850168607206947</v>
      </c>
      <c r="FB95" s="255">
        <f>MAX(MIN(IF(AND(PF94=1,NN95&lt;0),-1,1)*(DJ95-$C$15)/($C$14-$C$15)*$C$12*$C$21-$C$33*LV95/AV$6 -  PF94*$C$33/$C$21,EF94/$C$19),MAX(FB$8:FB94)*-1)</f>
        <v>-0.37850168607206947</v>
      </c>
      <c r="FC95" s="255">
        <f>MAX(MIN(IF(AND(PG94=1,NO95&lt;0),-1,1)*(DK95-$C$15)/($C$14-$C$15)*$C$12*$C$21-$C$33*LW95/AW$6 -  PG94*$C$33/$C$21,EG94/$C$19),MAX(FC$8:FC94)*-1)</f>
        <v>-0.37850168607206947</v>
      </c>
      <c r="FD95" s="255">
        <f>MAX(MIN(IF(AND(PH94=1,NP95&lt;0),-1,1)*(DL95-$C$15)/($C$14-$C$15)*$C$12*$C$21-$C$33*LX95/AX$6 -  PH94*$C$33/$C$21,EH94/$C$19),MAX(FD$8:FD94)*-1)</f>
        <v>-0.37850168607206947</v>
      </c>
      <c r="FE95" s="255">
        <f>MAX(MIN(IF(AND(PI94=1,NQ95&lt;0),-1,1)*(DM95-$C$15)/($C$14-$C$15)*$C$12*$C$21-$C$33*LY95/AY$6 -  PI94*$C$33/$C$21,EI94/$C$19),MAX(FE$8:FE94)*-1)</f>
        <v>-0.37850168607206947</v>
      </c>
      <c r="FF95" s="255">
        <f>MAX(MIN(IF(AND(PJ94=1,NR95&lt;0),-1,1)*(DN95-$C$15)/($C$14-$C$15)*$C$12*$C$21-$C$33*LZ95/AZ$6 -  PJ94*$C$33/$C$21,EJ94/$C$19),MAX(FF$8:FF94)*-1)</f>
        <v>-0.33905481715134805</v>
      </c>
      <c r="FG95" s="255">
        <f>MAX(MIN(IF(AND(PK94=1,NS95&lt;0),-1,1)*(DO95-$C$15)/($C$14-$C$15)*$C$12*$C$21-$C$33*MA95/BA$6 -  PK94*$C$33/$C$21,EK94/$C$19),MAX(FG$8:FG94)*-1)</f>
        <v>-0.37850168607206947</v>
      </c>
      <c r="FH95" s="255">
        <f>MAX(MIN(IF(AND(PL94=1,NT95&lt;0),-1,1)*(DP95-$C$15)/($C$14-$C$15)*$C$12*$C$21-$C$33*MB95/BB$6 -  PL94*$C$33/$C$21,EL94/$C$19),MAX(FH$8:FH94)*-1)</f>
        <v>-0.37850168607206947</v>
      </c>
      <c r="FI95" s="255">
        <f>MAX(MIN(IF(AND(PM94=1,NU95&lt;0),-1,1)*(DQ95-$C$15)/($C$14-$C$15)*$C$12*$C$21-$C$33*MC95/BC$6 -  PM94*$C$33/$C$21,EM94/$C$19),MAX(FI$8:FI94)*-1)</f>
        <v>-0.37850168607206947</v>
      </c>
      <c r="FJ95" s="255">
        <f>MAX(MIN(IF(AND(PN94=1,NV95&lt;0),-1,1)*(DR95-$C$15)/($C$14-$C$15)*$C$12*$C$21-$C$33*MD95/BD$6 -  PN94*$C$33/$C$21,EN94/$C$19),MAX(FJ$8:FJ94)*-1)</f>
        <v>-0.37850168607206947</v>
      </c>
      <c r="FK95" s="255">
        <f>MAX(MIN(IF(AND(PO94=1,NW95&lt;0),-1,1)*(DS95-$C$15)/($C$14-$C$15)*$C$12*$C$21-$C$33*ME95/BE$6 -  PO94*$C$33/$C$21,EO94/$C$19),MAX(FK$8:FK94)*-1)</f>
        <v>-0.37850168607206947</v>
      </c>
      <c r="FL95" s="255">
        <f>MAX(MIN(IF(AND(PP94=1,NX95&lt;0),-1,1)*(DT95-$C$15)/($C$14-$C$15)*$C$12*$C$21-$C$33*MF95/BF$6 -  PP94*$C$33/$C$21,EP94/$C$19),MAX(FL$8:FL94)*-1)</f>
        <v>-0.37850168607206947</v>
      </c>
      <c r="FM95" s="255">
        <f>MAX(MIN(IF(AND(PQ94=1,NY95&lt;0),-1,1)*(DU95-$C$15)/($C$14-$C$15)*$C$12*$C$21-$C$33*MG95/BG$6 -  PQ94*$C$33/$C$21,EQ94/$C$19),MAX(FM$8:FM94)*-1)</f>
        <v>-0.37850168607206947</v>
      </c>
      <c r="FN95" s="255">
        <f>MAX(MIN(IF(AND(PR94=1,NZ95&lt;0),-1,1)*(DV95-$C$15)/($C$14-$C$15)*$C$12*$C$21-$C$33*MH95/BH$6 -  PR94*$C$33/$C$21,ER94/$C$19),MAX(FN$8:FN94)*-1)</f>
        <v>-0.37850168607206947</v>
      </c>
      <c r="FO95" s="255">
        <f>MAX(MIN(IF(AND(PS94=1,OA95&lt;0),-1,1)*(DW95-$C$15)/($C$14-$C$15)*$C$12*$C$21-$C$33*MI95/BI$6 -  PS94*$C$33/$C$21,ES94/$C$19),MAX(FO$8:FO94)*-1)</f>
        <v>-0.37850168607206947</v>
      </c>
      <c r="FP95" s="61">
        <f t="shared" si="609"/>
        <v>3.4800000000000022</v>
      </c>
      <c r="FQ95" s="256">
        <f t="shared" si="610"/>
        <v>0</v>
      </c>
      <c r="FR95" s="256">
        <f t="shared" si="611"/>
        <v>2.7495000000000003</v>
      </c>
      <c r="FS95" s="256">
        <f t="shared" si="612"/>
        <v>2.7495000000000003</v>
      </c>
      <c r="FT95" s="256">
        <f t="shared" si="613"/>
        <v>2.7495000000000003</v>
      </c>
      <c r="FU95" s="256">
        <f t="shared" si="614"/>
        <v>2.7495000000000003</v>
      </c>
      <c r="FV95" s="256">
        <f t="shared" si="615"/>
        <v>0</v>
      </c>
      <c r="FW95" s="256">
        <f t="shared" si="616"/>
        <v>0</v>
      </c>
      <c r="FX95" s="256">
        <f t="shared" si="617"/>
        <v>0</v>
      </c>
      <c r="FY95" s="256">
        <f t="shared" si="618"/>
        <v>0</v>
      </c>
      <c r="FZ95" s="256">
        <f t="shared" si="619"/>
        <v>0</v>
      </c>
      <c r="GA95" s="256">
        <f t="shared" si="620"/>
        <v>0</v>
      </c>
      <c r="GB95" s="256">
        <f t="shared" si="621"/>
        <v>2.7495000000000003</v>
      </c>
      <c r="GC95" s="256">
        <f t="shared" si="622"/>
        <v>0</v>
      </c>
      <c r="GD95" s="256">
        <f t="shared" si="623"/>
        <v>0</v>
      </c>
      <c r="GE95" s="256">
        <f t="shared" si="624"/>
        <v>0</v>
      </c>
      <c r="GF95" s="256">
        <f t="shared" si="625"/>
        <v>0</v>
      </c>
      <c r="GG95" s="256">
        <f t="shared" si="626"/>
        <v>0</v>
      </c>
      <c r="GH95" s="256">
        <f t="shared" si="627"/>
        <v>0</v>
      </c>
      <c r="GI95" s="256">
        <f t="shared" si="628"/>
        <v>0</v>
      </c>
      <c r="GJ95" s="256">
        <f t="shared" si="629"/>
        <v>0</v>
      </c>
      <c r="GK95" s="256">
        <f t="shared" si="630"/>
        <v>0</v>
      </c>
      <c r="GL95" s="61">
        <f t="shared" si="631"/>
        <v>3.4800000000000022</v>
      </c>
      <c r="GM95" s="57">
        <f t="shared" si="562"/>
        <v>0</v>
      </c>
      <c r="GN95" s="57">
        <f t="shared" si="563"/>
        <v>-2.9154475239828308</v>
      </c>
      <c r="GO95" s="57">
        <f t="shared" si="564"/>
        <v>-4.3094300093247551</v>
      </c>
      <c r="GP95" s="57">
        <f t="shared" si="565"/>
        <v>-5.4332563588387197</v>
      </c>
      <c r="GQ95" s="57">
        <f t="shared" si="566"/>
        <v>-6.0671618188378238</v>
      </c>
      <c r="GR95" s="57">
        <f t="shared" si="567"/>
        <v>0</v>
      </c>
      <c r="GS95" s="57">
        <f t="shared" si="568"/>
        <v>0</v>
      </c>
      <c r="GT95" s="57">
        <f t="shared" si="569"/>
        <v>0</v>
      </c>
      <c r="GU95" s="57">
        <f t="shared" si="570"/>
        <v>0</v>
      </c>
      <c r="GV95" s="57">
        <f t="shared" si="571"/>
        <v>0</v>
      </c>
      <c r="GW95" s="57">
        <f t="shared" si="572"/>
        <v>0</v>
      </c>
      <c r="GX95" s="57">
        <f t="shared" si="573"/>
        <v>-8.7753860184267758</v>
      </c>
      <c r="GY95" s="57">
        <f t="shared" si="574"/>
        <v>0</v>
      </c>
      <c r="GZ95" s="57">
        <f t="shared" si="575"/>
        <v>0</v>
      </c>
      <c r="HA95" s="57">
        <f t="shared" si="576"/>
        <v>0</v>
      </c>
      <c r="HB95" s="57">
        <f t="shared" si="577"/>
        <v>0</v>
      </c>
      <c r="HC95" s="57">
        <f t="shared" si="578"/>
        <v>0</v>
      </c>
      <c r="HD95" s="57">
        <f t="shared" si="579"/>
        <v>0</v>
      </c>
      <c r="HE95" s="57">
        <f t="shared" si="580"/>
        <v>0</v>
      </c>
      <c r="HF95" s="57">
        <f t="shared" si="581"/>
        <v>0</v>
      </c>
      <c r="HG95" s="57">
        <f t="shared" si="582"/>
        <v>0</v>
      </c>
      <c r="HH95" s="61">
        <f t="shared" si="632"/>
        <v>3.4800000000000022</v>
      </c>
      <c r="HI95" s="57">
        <f t="shared" si="633"/>
        <v>0</v>
      </c>
      <c r="HJ95" s="57">
        <f t="shared" si="634"/>
        <v>2.9154475239828308</v>
      </c>
      <c r="HK95" s="57">
        <f t="shared" si="635"/>
        <v>4.3094300093247551</v>
      </c>
      <c r="HL95" s="57">
        <f t="shared" si="636"/>
        <v>5.4332563588387197</v>
      </c>
      <c r="HM95" s="57">
        <f t="shared" si="637"/>
        <v>6.0671618188378238</v>
      </c>
      <c r="HN95" s="57">
        <f t="shared" si="638"/>
        <v>0</v>
      </c>
      <c r="HO95" s="57">
        <f t="shared" si="639"/>
        <v>0</v>
      </c>
      <c r="HP95" s="57">
        <f t="shared" si="640"/>
        <v>0</v>
      </c>
      <c r="HQ95" s="57">
        <f t="shared" si="641"/>
        <v>0</v>
      </c>
      <c r="HR95" s="57">
        <f t="shared" si="642"/>
        <v>0</v>
      </c>
      <c r="HS95" s="57">
        <f t="shared" si="643"/>
        <v>0</v>
      </c>
      <c r="HT95" s="57">
        <f t="shared" si="644"/>
        <v>8.7753860184267758</v>
      </c>
      <c r="HU95" s="57">
        <f t="shared" si="645"/>
        <v>0</v>
      </c>
      <c r="HV95" s="57">
        <f t="shared" si="646"/>
        <v>0</v>
      </c>
      <c r="HW95" s="57">
        <f t="shared" si="647"/>
        <v>0</v>
      </c>
      <c r="HX95" s="57">
        <f t="shared" si="648"/>
        <v>0</v>
      </c>
      <c r="HY95" s="57">
        <f t="shared" si="649"/>
        <v>0</v>
      </c>
      <c r="HZ95" s="57">
        <f t="shared" si="650"/>
        <v>0</v>
      </c>
      <c r="IA95" s="57">
        <f t="shared" si="651"/>
        <v>0</v>
      </c>
      <c r="IB95" s="57">
        <f t="shared" si="652"/>
        <v>0</v>
      </c>
      <c r="IC95" s="57">
        <f t="shared" si="653"/>
        <v>0</v>
      </c>
      <c r="ID95" s="61">
        <f t="shared" si="654"/>
        <v>3.4800000000000022</v>
      </c>
      <c r="IE95" s="57">
        <f t="shared" si="655"/>
        <v>0</v>
      </c>
      <c r="IF95" s="57">
        <f t="shared" si="656"/>
        <v>0</v>
      </c>
      <c r="IG95" s="57">
        <f t="shared" si="657"/>
        <v>0</v>
      </c>
      <c r="IH95" s="57">
        <f t="shared" si="658"/>
        <v>0</v>
      </c>
      <c r="II95" s="57">
        <f t="shared" si="659"/>
        <v>0</v>
      </c>
      <c r="IJ95" s="57">
        <f t="shared" si="660"/>
        <v>0</v>
      </c>
      <c r="IK95" s="57">
        <f t="shared" si="661"/>
        <v>0</v>
      </c>
      <c r="IL95" s="57">
        <f t="shared" si="662"/>
        <v>0</v>
      </c>
      <c r="IM95" s="57">
        <f t="shared" si="663"/>
        <v>0</v>
      </c>
      <c r="IN95" s="57">
        <f t="shared" si="664"/>
        <v>0</v>
      </c>
      <c r="IO95" s="57">
        <f t="shared" si="665"/>
        <v>0</v>
      </c>
      <c r="IP95" s="57">
        <f t="shared" si="666"/>
        <v>0</v>
      </c>
      <c r="IQ95" s="57">
        <f t="shared" si="667"/>
        <v>0</v>
      </c>
      <c r="IR95" s="57">
        <f t="shared" si="668"/>
        <v>0</v>
      </c>
      <c r="IS95" s="57">
        <f t="shared" si="669"/>
        <v>0</v>
      </c>
      <c r="IT95" s="57">
        <f t="shared" si="670"/>
        <v>0</v>
      </c>
      <c r="IU95" s="57">
        <f t="shared" si="671"/>
        <v>0</v>
      </c>
      <c r="IV95" s="57">
        <f t="shared" si="672"/>
        <v>0</v>
      </c>
      <c r="IW95" s="57">
        <f t="shared" si="673"/>
        <v>0</v>
      </c>
      <c r="IX95" s="57">
        <f t="shared" si="674"/>
        <v>0</v>
      </c>
      <c r="IY95" s="57">
        <f t="shared" si="675"/>
        <v>0</v>
      </c>
      <c r="IZ95" s="61">
        <f t="shared" si="676"/>
        <v>3.4800000000000022</v>
      </c>
      <c r="JA95" s="256" t="e">
        <f t="shared" si="773"/>
        <v>#N/A</v>
      </c>
      <c r="JB95" s="256" t="e">
        <f t="shared" si="774"/>
        <v>#N/A</v>
      </c>
      <c r="JC95" s="256" t="e">
        <f t="shared" si="775"/>
        <v>#N/A</v>
      </c>
      <c r="JD95" s="256" t="e">
        <f t="shared" si="776"/>
        <v>#N/A</v>
      </c>
      <c r="JE95" s="256" t="e">
        <f t="shared" si="777"/>
        <v>#N/A</v>
      </c>
      <c r="JF95" s="256" t="e">
        <f t="shared" si="778"/>
        <v>#N/A</v>
      </c>
      <c r="JG95" s="256" t="e">
        <f t="shared" si="779"/>
        <v>#N/A</v>
      </c>
      <c r="JH95" s="256" t="e">
        <f t="shared" si="780"/>
        <v>#N/A</v>
      </c>
      <c r="JI95" s="256" t="e">
        <f t="shared" si="781"/>
        <v>#N/A</v>
      </c>
      <c r="JJ95" s="256" t="e">
        <f t="shared" si="782"/>
        <v>#N/A</v>
      </c>
      <c r="JK95" s="256" t="e">
        <f t="shared" si="783"/>
        <v>#N/A</v>
      </c>
      <c r="JL95" s="256" t="e">
        <f t="shared" si="784"/>
        <v>#N/A</v>
      </c>
      <c r="JM95" s="256" t="e">
        <f t="shared" si="785"/>
        <v>#N/A</v>
      </c>
      <c r="JN95" s="256" t="e">
        <f t="shared" si="786"/>
        <v>#N/A</v>
      </c>
      <c r="JO95" s="256" t="e">
        <f t="shared" si="787"/>
        <v>#N/A</v>
      </c>
      <c r="JP95" s="256" t="e">
        <f t="shared" si="788"/>
        <v>#N/A</v>
      </c>
      <c r="JQ95" s="256" t="e">
        <f t="shared" si="789"/>
        <v>#N/A</v>
      </c>
      <c r="JR95" s="256" t="e">
        <f t="shared" si="790"/>
        <v>#N/A</v>
      </c>
      <c r="JS95" s="256" t="e">
        <f t="shared" si="791"/>
        <v>#N/A</v>
      </c>
      <c r="JT95" s="256" t="e">
        <f t="shared" si="792"/>
        <v>#N/A</v>
      </c>
      <c r="JU95" s="256" t="e">
        <f t="shared" si="793"/>
        <v>#N/A</v>
      </c>
      <c r="JV95" s="61">
        <f t="shared" si="677"/>
        <v>3.4800000000000022</v>
      </c>
      <c r="JW95" s="46">
        <f t="shared" si="678"/>
        <v>0</v>
      </c>
      <c r="JX95" s="46">
        <f t="shared" si="679"/>
        <v>0</v>
      </c>
      <c r="JY95" s="46">
        <f t="shared" si="680"/>
        <v>0</v>
      </c>
      <c r="JZ95" s="46">
        <f t="shared" si="681"/>
        <v>0</v>
      </c>
      <c r="KA95" s="46">
        <f t="shared" si="682"/>
        <v>0</v>
      </c>
      <c r="KB95" s="46">
        <f t="shared" si="683"/>
        <v>0</v>
      </c>
      <c r="KC95" s="46">
        <f t="shared" si="684"/>
        <v>0</v>
      </c>
      <c r="KD95" s="46">
        <f t="shared" si="685"/>
        <v>0</v>
      </c>
      <c r="KE95" s="46">
        <f t="shared" si="686"/>
        <v>0</v>
      </c>
      <c r="KF95" s="46">
        <f t="shared" si="687"/>
        <v>0</v>
      </c>
      <c r="KG95" s="46">
        <f t="shared" si="688"/>
        <v>0</v>
      </c>
      <c r="KH95" s="46">
        <f t="shared" si="689"/>
        <v>0</v>
      </c>
      <c r="KI95" s="46">
        <f t="shared" si="690"/>
        <v>0</v>
      </c>
      <c r="KJ95" s="46">
        <f t="shared" si="691"/>
        <v>0</v>
      </c>
      <c r="KK95" s="46">
        <f t="shared" si="692"/>
        <v>0</v>
      </c>
      <c r="KL95" s="46">
        <f t="shared" si="693"/>
        <v>0</v>
      </c>
      <c r="KM95" s="46">
        <f t="shared" si="694"/>
        <v>0</v>
      </c>
      <c r="KN95" s="46">
        <f t="shared" si="695"/>
        <v>0</v>
      </c>
      <c r="KO95" s="46">
        <f t="shared" si="696"/>
        <v>0</v>
      </c>
      <c r="KP95" s="46">
        <f t="shared" si="697"/>
        <v>0</v>
      </c>
      <c r="KQ95" s="46">
        <f t="shared" si="698"/>
        <v>0</v>
      </c>
      <c r="KR95" s="61">
        <f t="shared" si="699"/>
        <v>3.4800000000000022</v>
      </c>
      <c r="KS95" s="1">
        <f t="shared" si="700"/>
        <v>1</v>
      </c>
      <c r="KT95" s="1">
        <f t="shared" si="701"/>
        <v>0</v>
      </c>
      <c r="KU95" s="1">
        <f t="shared" si="702"/>
        <v>0</v>
      </c>
      <c r="KV95" s="1">
        <f t="shared" si="703"/>
        <v>0</v>
      </c>
      <c r="KW95" s="1">
        <f t="shared" si="704"/>
        <v>0</v>
      </c>
      <c r="KX95" s="1">
        <f t="shared" si="705"/>
        <v>1</v>
      </c>
      <c r="KY95" s="1">
        <f t="shared" si="706"/>
        <v>1</v>
      </c>
      <c r="KZ95" s="1">
        <f t="shared" si="707"/>
        <v>1</v>
      </c>
      <c r="LA95" s="1">
        <f t="shared" si="708"/>
        <v>1</v>
      </c>
      <c r="LB95" s="1">
        <f t="shared" si="709"/>
        <v>1</v>
      </c>
      <c r="LC95" s="1">
        <f t="shared" si="710"/>
        <v>1</v>
      </c>
      <c r="LD95" s="1">
        <f t="shared" si="711"/>
        <v>0</v>
      </c>
      <c r="LE95" s="1">
        <f t="shared" si="712"/>
        <v>1</v>
      </c>
      <c r="LF95" s="1">
        <f t="shared" si="713"/>
        <v>1</v>
      </c>
      <c r="LG95" s="1">
        <f t="shared" si="714"/>
        <v>1</v>
      </c>
      <c r="LH95" s="1">
        <f t="shared" si="715"/>
        <v>1</v>
      </c>
      <c r="LI95" s="1">
        <f t="shared" si="716"/>
        <v>1</v>
      </c>
      <c r="LJ95" s="1">
        <f t="shared" si="717"/>
        <v>1</v>
      </c>
      <c r="LK95" s="1">
        <f t="shared" si="718"/>
        <v>1</v>
      </c>
      <c r="LL95" s="1">
        <f t="shared" si="719"/>
        <v>1</v>
      </c>
      <c r="LM95" s="1">
        <f t="shared" si="720"/>
        <v>1</v>
      </c>
      <c r="LN95" s="61">
        <f t="shared" si="721"/>
        <v>3.4800000000000022</v>
      </c>
      <c r="LO95" s="57">
        <f t="shared" si="722"/>
        <v>0</v>
      </c>
      <c r="LP95" s="57">
        <f t="shared" si="723"/>
        <v>11.354721308836519</v>
      </c>
      <c r="LQ95" s="57">
        <f t="shared" si="724"/>
        <v>8.9257881365166423</v>
      </c>
      <c r="LR95" s="57">
        <f t="shared" si="725"/>
        <v>5.5441255491241739</v>
      </c>
      <c r="LS95" s="57">
        <f t="shared" si="726"/>
        <v>1.8106600351035009</v>
      </c>
      <c r="LT95" s="57">
        <f t="shared" si="727"/>
        <v>0</v>
      </c>
      <c r="LU95" s="57">
        <f t="shared" si="728"/>
        <v>0</v>
      </c>
      <c r="LV95" s="57">
        <f t="shared" si="729"/>
        <v>0</v>
      </c>
      <c r="LW95" s="57">
        <f t="shared" si="730"/>
        <v>0</v>
      </c>
      <c r="LX95" s="57">
        <f t="shared" si="731"/>
        <v>0</v>
      </c>
      <c r="LY95" s="57">
        <f t="shared" si="732"/>
        <v>0</v>
      </c>
      <c r="LZ95" s="57">
        <f t="shared" si="733"/>
        <v>0.27669878656486813</v>
      </c>
      <c r="MA95" s="57">
        <f t="shared" si="734"/>
        <v>0</v>
      </c>
      <c r="MB95" s="57">
        <f t="shared" si="735"/>
        <v>0</v>
      </c>
      <c r="MC95" s="57">
        <f t="shared" si="736"/>
        <v>0</v>
      </c>
      <c r="MD95" s="57">
        <f t="shared" si="737"/>
        <v>0</v>
      </c>
      <c r="ME95" s="57">
        <f t="shared" si="738"/>
        <v>0</v>
      </c>
      <c r="MF95" s="57">
        <f t="shared" si="739"/>
        <v>0</v>
      </c>
      <c r="MG95" s="57">
        <f t="shared" si="740"/>
        <v>0</v>
      </c>
      <c r="MH95" s="57">
        <f t="shared" si="741"/>
        <v>0</v>
      </c>
      <c r="MI95" s="57">
        <f t="shared" si="742"/>
        <v>0</v>
      </c>
      <c r="MJ95" s="61">
        <f t="shared" si="743"/>
        <v>3.4800000000000022</v>
      </c>
      <c r="MK95" s="57" t="e">
        <f t="shared" si="583"/>
        <v>#N/A</v>
      </c>
      <c r="ML95" s="57" t="e">
        <f t="shared" si="794"/>
        <v>#N/A</v>
      </c>
      <c r="MM95" s="57" t="e">
        <f t="shared" si="795"/>
        <v>#N/A</v>
      </c>
      <c r="MN95" s="57" t="e">
        <f t="shared" si="796"/>
        <v>#N/A</v>
      </c>
      <c r="MO95" s="57" t="e">
        <f t="shared" si="797"/>
        <v>#N/A</v>
      </c>
      <c r="MP95" s="57" t="e">
        <f t="shared" si="798"/>
        <v>#N/A</v>
      </c>
      <c r="MQ95" s="57" t="e">
        <f t="shared" si="799"/>
        <v>#N/A</v>
      </c>
      <c r="MR95" s="57" t="e">
        <f t="shared" si="800"/>
        <v>#N/A</v>
      </c>
      <c r="MS95" s="57" t="e">
        <f t="shared" si="801"/>
        <v>#N/A</v>
      </c>
      <c r="MT95" s="57" t="e">
        <f t="shared" si="802"/>
        <v>#N/A</v>
      </c>
      <c r="MU95" s="57" t="e">
        <f t="shared" si="803"/>
        <v>#N/A</v>
      </c>
      <c r="MV95" s="57" t="e">
        <f t="shared" si="804"/>
        <v>#N/A</v>
      </c>
      <c r="MW95" s="57" t="e">
        <f t="shared" si="805"/>
        <v>#N/A</v>
      </c>
      <c r="MX95" s="57" t="e">
        <f t="shared" si="806"/>
        <v>#N/A</v>
      </c>
      <c r="MY95" s="57" t="e">
        <f t="shared" si="807"/>
        <v>#N/A</v>
      </c>
      <c r="MZ95" s="57" t="e">
        <f t="shared" si="808"/>
        <v>#N/A</v>
      </c>
      <c r="NA95" s="57" t="e">
        <f t="shared" si="809"/>
        <v>#N/A</v>
      </c>
      <c r="NB95" s="57" t="e">
        <f t="shared" si="810"/>
        <v>#N/A</v>
      </c>
      <c r="NC95" s="57" t="e">
        <f t="shared" si="811"/>
        <v>#N/A</v>
      </c>
      <c r="ND95" s="57" t="e">
        <f t="shared" si="812"/>
        <v>#N/A</v>
      </c>
      <c r="NE95" s="57" t="e">
        <f t="shared" si="813"/>
        <v>#N/A</v>
      </c>
      <c r="NF95" s="61">
        <f t="shared" si="744"/>
        <v>3.4800000000000022</v>
      </c>
      <c r="NG95" s="256">
        <f>IF(OY94=0,MIN('Drive Train'!$F$35-FQ94*$C$19*'Drive Train'!$F$39,NG94+$C$39)-$C$7,IF(LO94-1&lt;=0,0,IF($C$37=Motors!$C$30,MAX(MAX(NG$8:NG94)*-1,NG94-$C$39),MAX(0,MAX(NG$8:NG94)*-1,NG94-$C$39))))</f>
        <v>0</v>
      </c>
      <c r="NH95" s="256">
        <f>IF(OZ94=0,MIN('Drive Train'!$F$35-FR94*$C$19*'Drive Train'!$F$39,NH94+$C$39)-$C$7,IF(LP94-1&lt;=0,0,IF($C$37=Motors!$C$30,MAX(MAX(NH$8:NH94)*-1,NH94-$C$39),MAX(0,MAX(NH$8:NH94)*-1,NH94-$C$39))))</f>
        <v>0</v>
      </c>
      <c r="NI95" s="256">
        <f>IF(PA94=0,MIN('Drive Train'!$F$35-FS94*$C$19*'Drive Train'!$F$39,NI94+$C$39)-$C$7,IF(LQ94-1&lt;=0,0,IF($C$37=Motors!$C$30,MAX(MAX(NI$8:NI94)*-1,NI94-$C$39),MAX(0,MAX(NI$8:NI94)*-1,NI94-$C$39))))</f>
        <v>0</v>
      </c>
      <c r="NJ95" s="256">
        <f>IF(PB94=0,MIN('Drive Train'!$F$35-FT94*$C$19*'Drive Train'!$F$39,NJ94+$C$39)-$C$7,IF(LR94-1&lt;=0,0,IF($C$37=Motors!$C$30,MAX(MAX(NJ$8:NJ94)*-1,NJ94-$C$39),MAX(0,MAX(NJ$8:NJ94)*-1,NJ94-$C$39))))</f>
        <v>0</v>
      </c>
      <c r="NK95" s="256">
        <f>IF(PC94=0,MIN('Drive Train'!$F$35-FU94*$C$19*'Drive Train'!$F$39,NK94+$C$39)-$C$7,IF(LS94-1&lt;=0,0,IF($C$37=Motors!$C$30,MAX(MAX(NK$8:NK94)*-1,NK94-$C$39),MAX(0,MAX(NK$8:NK94)*-1,NK94-$C$39))))</f>
        <v>0</v>
      </c>
      <c r="NL95" s="256">
        <f>IF(PD94=0,MIN('Drive Train'!$F$35-FV94*$C$19*'Drive Train'!$F$39,NL94+$C$39)-$C$7,IF(LT94-1&lt;=0,0,IF($C$37=Motors!$C$30,MAX(MAX(NL$8:NL94)*-1,NL94-$C$39),MAX(0,MAX(NL$8:NL94)*-1,NL94-$C$39))))</f>
        <v>0</v>
      </c>
      <c r="NM95" s="256">
        <f>IF(PE94=0,MIN('Drive Train'!$F$35-FW94*$C$19*'Drive Train'!$F$39,NM94+$C$39)-$C$7,IF(LU94-1&lt;=0,0,IF($C$37=Motors!$C$30,MAX(MAX(NM$8:NM94)*-1,NM94-$C$39),MAX(0,MAX(NM$8:NM94)*-1,NM94-$C$39))))</f>
        <v>0</v>
      </c>
      <c r="NN95" s="256">
        <f>IF(PF94=0,MIN('Drive Train'!$F$35-FX94*$C$19*'Drive Train'!$F$39,NN94+$C$39)-$C$7,IF(LV94-1&lt;=0,0,IF($C$37=Motors!$C$30,MAX(MAX(NN$8:NN94)*-1,NN94-$C$39),MAX(0,MAX(NN$8:NN94)*-1,NN94-$C$39))))</f>
        <v>0</v>
      </c>
      <c r="NO95" s="256">
        <f>IF(PG94=0,MIN('Drive Train'!$F$35-FY94*$C$19*'Drive Train'!$F$39,NO94+$C$39)-$C$7,IF(LW94-1&lt;=0,0,IF($C$37=Motors!$C$30,MAX(MAX(NO$8:NO94)*-1,NO94-$C$39),MAX(0,MAX(NO$8:NO94)*-1,NO94-$C$39))))</f>
        <v>0</v>
      </c>
      <c r="NP95" s="256">
        <f>IF(PH94=0,MIN('Drive Train'!$F$35-FZ94*$C$19*'Drive Train'!$F$39,NP94+$C$39)-$C$7,IF(LX94-1&lt;=0,0,IF($C$37=Motors!$C$30,MAX(MAX(NP$8:NP94)*-1,NP94-$C$39),MAX(0,MAX(NP$8:NP94)*-1,NP94-$C$39))))</f>
        <v>0</v>
      </c>
      <c r="NQ95" s="256">
        <f>IF(PI94=0,MIN('Drive Train'!$F$35-GA94*$C$19*'Drive Train'!$F$39,NQ94+$C$39)-$C$7,IF(LY94-1&lt;=0,0,IF($C$37=Motors!$C$30,MAX(MAX(NQ$8:NQ94)*-1,NQ94-$C$39),MAX(0,MAX(NQ$8:NQ94)*-1,NQ94-$C$39))))</f>
        <v>0</v>
      </c>
      <c r="NR95" s="256">
        <f>IF(PJ94=0,MIN('Drive Train'!$F$35-GB94*$C$19*'Drive Train'!$F$39,NR94+$C$39)-$C$7,IF(LZ94-1&lt;=0,0,IF($C$37=Motors!$C$30,MAX(MAX(NR$8:NR94)*-1,NR94-$C$39),MAX(0,MAX(NR$8:NR94)*-1,NR94-$C$39))))</f>
        <v>0</v>
      </c>
      <c r="NS95" s="256">
        <f>IF(PK94=0,MIN('Drive Train'!$F$35-GC94*$C$19*'Drive Train'!$F$39,NS94+$C$39)-$C$7,IF(MA94-1&lt;=0,0,IF($C$37=Motors!$C$30,MAX(MAX(NS$8:NS94)*-1,NS94-$C$39),MAX(0,MAX(NS$8:NS94)*-1,NS94-$C$39))))</f>
        <v>0</v>
      </c>
      <c r="NT95" s="256">
        <f>IF(PL94=0,MIN('Drive Train'!$F$35-GD94*$C$19*'Drive Train'!$F$39,NT94+$C$39)-$C$7,IF(MB94-1&lt;=0,0,IF($C$37=Motors!$C$30,MAX(MAX(NT$8:NT94)*-1,NT94-$C$39),MAX(0,MAX(NT$8:NT94)*-1,NT94-$C$39))))</f>
        <v>0</v>
      </c>
      <c r="NU95" s="256">
        <f>IF(PM94=0,MIN('Drive Train'!$F$35-GE94*$C$19*'Drive Train'!$F$39,NU94+$C$39)-$C$7,IF(MC94-1&lt;=0,0,IF($C$37=Motors!$C$30,MAX(MAX(NU$8:NU94)*-1,NU94-$C$39),MAX(0,MAX(NU$8:NU94)*-1,NU94-$C$39))))</f>
        <v>0</v>
      </c>
      <c r="NV95" s="256">
        <f>IF(PN94=0,MIN('Drive Train'!$F$35-GF94*$C$19*'Drive Train'!$F$39,NV94+$C$39)-$C$7,IF(MD94-1&lt;=0,0,IF($C$37=Motors!$C$30,MAX(MAX(NV$8:NV94)*-1,NV94-$C$39),MAX(0,MAX(NV$8:NV94)*-1,NV94-$C$39))))</f>
        <v>0</v>
      </c>
      <c r="NW95" s="256">
        <f>IF(PO94=0,MIN('Drive Train'!$F$35-GG94*$C$19*'Drive Train'!$F$39,NW94+$C$39)-$C$7,IF(ME94-1&lt;=0,0,IF($C$37=Motors!$C$30,MAX(MAX(NW$8:NW94)*-1,NW94-$C$39),MAX(0,MAX(NW$8:NW94)*-1,NW94-$C$39))))</f>
        <v>0</v>
      </c>
      <c r="NX95" s="256">
        <f>IF(PP94=0,MIN('Drive Train'!$F$35-GH94*$C$19*'Drive Train'!$F$39,NX94+$C$39)-$C$7,IF(MF94-1&lt;=0,0,IF($C$37=Motors!$C$30,MAX(MAX(NX$8:NX94)*-1,NX94-$C$39),MAX(0,MAX(NX$8:NX94)*-1,NX94-$C$39))))</f>
        <v>0</v>
      </c>
      <c r="NY95" s="256">
        <f>IF(PQ94=0,MIN('Drive Train'!$F$35-GI94*$C$19*'Drive Train'!$F$39,NY94+$C$39)-$C$7,IF(MG94-1&lt;=0,0,IF($C$37=Motors!$C$30,MAX(MAX(NY$8:NY94)*-1,NY94-$C$39),MAX(0,MAX(NY$8:NY94)*-1,NY94-$C$39))))</f>
        <v>0</v>
      </c>
      <c r="NZ95" s="256">
        <f>IF(PR94=0,MIN('Drive Train'!$F$35-GJ94*$C$19*'Drive Train'!$F$39,NZ94+$C$39)-$C$7,IF(MH94-1&lt;=0,0,IF($C$37=Motors!$C$30,MAX(MAX(NZ$8:NZ94)*-1,NZ94-$C$39),MAX(0,MAX(NZ$8:NZ94)*-1,NZ94-$C$39))))</f>
        <v>0</v>
      </c>
      <c r="OA95" s="256">
        <f>IF(PS94=0,MIN('Drive Train'!$F$35-GK94*$C$19*'Drive Train'!$F$39,OA94+$C$39)-$C$7,IF(MI94-1&lt;=0,0,IF($C$37=Motors!$C$30,MAX(MAX(OA$8:OA94)*-1,OA94-$C$39),MAX(0,MAX(OA$8:OA94)*-1,OA94-$C$39))))</f>
        <v>0</v>
      </c>
      <c r="OB95" s="61">
        <f t="shared" si="745"/>
        <v>3.4800000000000022</v>
      </c>
      <c r="OC95" s="256">
        <f>'Drive Train'!$F$35-(FQ95*$C$13)*$C$19*'Drive Train'!$F$39</f>
        <v>12.4</v>
      </c>
      <c r="OD95" s="256">
        <f>'Drive Train'!$F$35-(FR95*$C$13)*$C$19*'Drive Train'!$F$39</f>
        <v>12.23503</v>
      </c>
      <c r="OE95" s="256">
        <f>'Drive Train'!$F$35-(FS95*$C$13)*$C$19*'Drive Train'!$F$39</f>
        <v>12.23503</v>
      </c>
      <c r="OF95" s="256">
        <f>'Drive Train'!$F$35-(FT95*$C$13)*$C$19*'Drive Train'!$F$39</f>
        <v>12.23503</v>
      </c>
      <c r="OG95" s="256">
        <f>'Drive Train'!$F$35-(FU95*$C$13)*$C$19*'Drive Train'!$F$39</f>
        <v>12.23503</v>
      </c>
      <c r="OH95" s="256">
        <f>'Drive Train'!$F$35-(FV95*$C$13)*$C$19*'Drive Train'!$F$39</f>
        <v>12.4</v>
      </c>
      <c r="OI95" s="256">
        <f>'Drive Train'!$F$35-(FW95*$C$13)*$C$19*'Drive Train'!$F$39</f>
        <v>12.4</v>
      </c>
      <c r="OJ95" s="256">
        <f>'Drive Train'!$F$35-(FX95*$C$13)*$C$19*'Drive Train'!$F$39</f>
        <v>12.4</v>
      </c>
      <c r="OK95" s="256">
        <f>'Drive Train'!$F$35-(FY95*$C$13)*$C$19*'Drive Train'!$F$39</f>
        <v>12.4</v>
      </c>
      <c r="OL95" s="256">
        <f>'Drive Train'!$F$35-(FZ95*$C$13)*$C$19*'Drive Train'!$F$39</f>
        <v>12.4</v>
      </c>
      <c r="OM95" s="256">
        <f>'Drive Train'!$F$35-(GA95*$C$13)*$C$19*'Drive Train'!$F$39</f>
        <v>12.4</v>
      </c>
      <c r="ON95" s="256">
        <f>'Drive Train'!$F$35-(GB95*$C$13)*$C$19*'Drive Train'!$F$39</f>
        <v>12.23503</v>
      </c>
      <c r="OO95" s="256">
        <f>'Drive Train'!$F$35-(GC95*$C$13)*$C$19*'Drive Train'!$F$39</f>
        <v>12.4</v>
      </c>
      <c r="OP95" s="256">
        <f>'Drive Train'!$F$35-(GD95*$C$13)*$C$19*'Drive Train'!$F$39</f>
        <v>12.4</v>
      </c>
      <c r="OQ95" s="256">
        <f>'Drive Train'!$F$35-(GE95*$C$13)*$C$19*'Drive Train'!$F$39</f>
        <v>12.4</v>
      </c>
      <c r="OR95" s="256">
        <f>'Drive Train'!$F$35-(GF95*$C$13)*$C$19*'Drive Train'!$F$39</f>
        <v>12.4</v>
      </c>
      <c r="OS95" s="256">
        <f>'Drive Train'!$F$35-(GG95*$C$13)*$C$19*'Drive Train'!$F$39</f>
        <v>12.4</v>
      </c>
      <c r="OT95" s="256">
        <f>'Drive Train'!$F$35-(GH95*$C$13)*$C$19*'Drive Train'!$F$39</f>
        <v>12.4</v>
      </c>
      <c r="OU95" s="256">
        <f>'Drive Train'!$F$35-(GI95*$C$13)*$C$19*'Drive Train'!$F$39</f>
        <v>12.4</v>
      </c>
      <c r="OV95" s="256">
        <f>'Drive Train'!$F$35-(GJ95*$C$13)*$C$19*'Drive Train'!$F$39</f>
        <v>12.4</v>
      </c>
      <c r="OW95" s="256">
        <f>'Drive Train'!$F$35-(GK95*$C$13)*$C$19*'Drive Train'!$F$39</f>
        <v>12.4</v>
      </c>
      <c r="OX95" s="61">
        <f t="shared" si="746"/>
        <v>3.4800000000000022</v>
      </c>
      <c r="OY95" s="1">
        <f>IF(PU95&gt;='Drive Train'!$F$29,1,0)</f>
        <v>1</v>
      </c>
      <c r="OZ95" s="1">
        <f>IF(PV95&gt;='Drive Train'!$F$29,1,0)</f>
        <v>1</v>
      </c>
      <c r="PA95" s="1">
        <f>IF(PW95&gt;='Drive Train'!$F$29,1,0)</f>
        <v>1</v>
      </c>
      <c r="PB95" s="1">
        <f>IF(PX95&gt;='Drive Train'!$F$29,1,0)</f>
        <v>1</v>
      </c>
      <c r="PC95" s="1">
        <f>IF(PY95&gt;='Drive Train'!$F$29,1,0)</f>
        <v>1</v>
      </c>
      <c r="PD95" s="1">
        <f>IF(PZ95&gt;='Drive Train'!$F$29,1,0)</f>
        <v>1</v>
      </c>
      <c r="PE95" s="1">
        <f>IF(QA95&gt;='Drive Train'!$F$29,1,0)</f>
        <v>1</v>
      </c>
      <c r="PF95" s="1">
        <f>IF(QB95&gt;='Drive Train'!$F$29,1,0)</f>
        <v>1</v>
      </c>
      <c r="PG95" s="1">
        <f>IF(QC95&gt;='Drive Train'!$F$29,1,0)</f>
        <v>1</v>
      </c>
      <c r="PH95" s="1">
        <f>IF(QD95&gt;='Drive Train'!$F$29,1,0)</f>
        <v>1</v>
      </c>
      <c r="PI95" s="1">
        <f>IF(QE95&gt;='Drive Train'!$F$29,1,0)</f>
        <v>1</v>
      </c>
      <c r="PJ95" s="1">
        <f>IF(QF95&gt;='Drive Train'!$F$29,1,0)</f>
        <v>1</v>
      </c>
      <c r="PK95" s="1">
        <f>IF(QG95&gt;='Drive Train'!$F$29,1,0)</f>
        <v>1</v>
      </c>
      <c r="PL95" s="1">
        <f>IF(QH95&gt;='Drive Train'!$F$29,1,0)</f>
        <v>1</v>
      </c>
      <c r="PM95" s="1">
        <f>IF(QI95&gt;='Drive Train'!$F$29,1,0)</f>
        <v>1</v>
      </c>
      <c r="PN95" s="1">
        <f>IF(QJ95&gt;='Drive Train'!$F$29,1,0)</f>
        <v>1</v>
      </c>
      <c r="PO95" s="1">
        <f>IF(QK95&gt;='Drive Train'!$F$29,1,0)</f>
        <v>1</v>
      </c>
      <c r="PP95" s="1">
        <f>IF(QL95&gt;='Drive Train'!$F$29,1,0)</f>
        <v>1</v>
      </c>
      <c r="PQ95" s="1">
        <f>IF(QM95&gt;='Drive Train'!$F$29,1,0)</f>
        <v>1</v>
      </c>
      <c r="PR95" s="1">
        <f>IF(QN95&gt;='Drive Train'!$F$29,1,0)</f>
        <v>1</v>
      </c>
      <c r="PS95" s="1">
        <f>IF(QO95&gt;='Drive Train'!$F$29,1,0)</f>
        <v>1</v>
      </c>
      <c r="PT95" s="253">
        <f t="shared" si="747"/>
        <v>3.4800000000000022</v>
      </c>
      <c r="PU95" s="57">
        <f t="shared" si="748"/>
        <v>21.503653617944718</v>
      </c>
      <c r="PV95" s="57">
        <f t="shared" si="749"/>
        <v>36.435693548924483</v>
      </c>
      <c r="PW95" s="57">
        <f t="shared" si="750"/>
        <v>38.593586263664385</v>
      </c>
      <c r="PX95" s="57">
        <f t="shared" si="751"/>
        <v>36.854414835726885</v>
      </c>
      <c r="PY95" s="57">
        <f t="shared" si="752"/>
        <v>32.488130330672952</v>
      </c>
      <c r="PZ95" s="57">
        <f t="shared" si="753"/>
        <v>27.08124871304469</v>
      </c>
      <c r="QA95" s="57">
        <f t="shared" si="754"/>
        <v>23.766792718489118</v>
      </c>
      <c r="QB95" s="57">
        <f t="shared" si="755"/>
        <v>21.24285190115814</v>
      </c>
      <c r="QC95" s="57">
        <f t="shared" si="756"/>
        <v>19.808555857554829</v>
      </c>
      <c r="QD95" s="57">
        <f t="shared" si="757"/>
        <v>18.746947025028113</v>
      </c>
      <c r="QE95" s="57">
        <f t="shared" si="758"/>
        <v>17.929325619771099</v>
      </c>
      <c r="QF95" s="57">
        <f t="shared" si="759"/>
        <v>23.545956887831423</v>
      </c>
      <c r="QG95" s="57">
        <f t="shared" si="760"/>
        <v>22.453509164402295</v>
      </c>
      <c r="QH95" s="57">
        <f t="shared" si="761"/>
        <v>21.849684815549576</v>
      </c>
      <c r="QI95" s="57">
        <f t="shared" si="762"/>
        <v>21.682599047130982</v>
      </c>
      <c r="QJ95" s="57">
        <f t="shared" si="763"/>
        <v>21.357110719625187</v>
      </c>
      <c r="QK95" s="57">
        <f t="shared" si="764"/>
        <v>21.797681488191348</v>
      </c>
      <c r="QL95" s="57">
        <f t="shared" si="765"/>
        <v>21.60815940220062</v>
      </c>
      <c r="QM95" s="57">
        <f t="shared" si="766"/>
        <v>21.794853544062796</v>
      </c>
      <c r="QN95" s="57">
        <f t="shared" si="767"/>
        <v>21.444570787492751</v>
      </c>
      <c r="QO95" s="57">
        <f t="shared" si="768"/>
        <v>21.450297293645665</v>
      </c>
      <c r="QP95" s="61">
        <f t="shared" si="769"/>
        <v>3.4800000000000022</v>
      </c>
      <c r="QQ95" s="57">
        <f t="shared" si="584"/>
        <v>0</v>
      </c>
      <c r="QR95" s="57">
        <f t="shared" si="585"/>
        <v>3.4695548865589357E-2</v>
      </c>
      <c r="QS95" s="57">
        <f t="shared" si="586"/>
        <v>3.4695548865589357E-2</v>
      </c>
      <c r="QT95" s="57">
        <f t="shared" si="587"/>
        <v>3.4695548865589357E-2</v>
      </c>
      <c r="QU95" s="57">
        <f t="shared" si="588"/>
        <v>3.4695548865589357E-2</v>
      </c>
      <c r="QV95" s="57">
        <f t="shared" si="589"/>
        <v>0</v>
      </c>
      <c r="QW95" s="57">
        <f t="shared" si="590"/>
        <v>0</v>
      </c>
      <c r="QX95" s="57">
        <f t="shared" si="591"/>
        <v>0</v>
      </c>
      <c r="QY95" s="57">
        <f t="shared" si="592"/>
        <v>0</v>
      </c>
      <c r="QZ95" s="57">
        <f t="shared" si="593"/>
        <v>0</v>
      </c>
      <c r="RA95" s="57">
        <f t="shared" si="594"/>
        <v>0</v>
      </c>
      <c r="RB95" s="57">
        <f t="shared" si="595"/>
        <v>3.4695548865589357E-2</v>
      </c>
      <c r="RC95" s="57">
        <f t="shared" si="596"/>
        <v>0</v>
      </c>
      <c r="RD95" s="57">
        <f t="shared" si="597"/>
        <v>0</v>
      </c>
      <c r="RE95" s="57">
        <f t="shared" si="598"/>
        <v>0</v>
      </c>
      <c r="RF95" s="57">
        <f t="shared" si="599"/>
        <v>0</v>
      </c>
      <c r="RG95" s="57">
        <f t="shared" si="600"/>
        <v>0</v>
      </c>
      <c r="RH95" s="57">
        <f t="shared" si="601"/>
        <v>0</v>
      </c>
      <c r="RI95" s="57">
        <f t="shared" si="602"/>
        <v>0</v>
      </c>
      <c r="RJ95" s="57">
        <f t="shared" si="603"/>
        <v>0</v>
      </c>
      <c r="RK95" s="57">
        <f t="shared" si="604"/>
        <v>0</v>
      </c>
      <c r="RL95" s="61">
        <f t="shared" si="770"/>
        <v>3.4800000000000022</v>
      </c>
      <c r="RM95" s="2">
        <f>IF(AND(LO95&gt;=LO$6*'Drive Train'!$AA$52,LO95&lt;=LO$6*'Drive Train'!$AA$53,KS95=0,JW95=0,EU95&gt;0),$C$17,0)</f>
        <v>0</v>
      </c>
      <c r="RN95" s="2">
        <f>IF(AND(LP95&gt;=LP$6*'Drive Train'!$AA$52,LP95&lt;=LP$6*'Drive Train'!$AA$53,KT95=0,JX95=0,EV95&gt;0),$C$17,0)</f>
        <v>0</v>
      </c>
      <c r="RO95" s="2">
        <f>IF(AND(LQ95&gt;=LQ$6*'Drive Train'!$AA$52,LQ95&lt;=LQ$6*'Drive Train'!$AA$53,KU95=0,JY95=0,EW95&gt;0),$C$17,0)</f>
        <v>0</v>
      </c>
      <c r="RP95" s="2">
        <f>IF(AND(LR95&gt;=LR$6*'Drive Train'!$AA$52,LR95&lt;=LR$6*'Drive Train'!$AA$53,KV95=0,JZ95=0,EX95&gt;0),$C$17,0)</f>
        <v>0</v>
      </c>
      <c r="RQ95" s="2">
        <f>IF(AND(LS95&gt;=LS$6*'Drive Train'!$AA$52,LS95&lt;=LS$6*'Drive Train'!$AA$53,KW95=0,KA95=0,EY95&gt;0),$C$17,0)</f>
        <v>0</v>
      </c>
      <c r="RR95" s="2">
        <f>IF(AND(LT95&gt;=LT$6*'Drive Train'!$AA$52,LT95&lt;=LT$6*'Drive Train'!$AA$53,KX95=0,KB95=0,EZ95&gt;0),$C$17,0)</f>
        <v>0</v>
      </c>
      <c r="RS95" s="2">
        <f>IF(AND(LU95&gt;=LU$6*'Drive Train'!$AA$52,LU95&lt;=LU$6*'Drive Train'!$AA$53,KY95=0,KC95=0,FA95&gt;0),$C$17,0)</f>
        <v>0</v>
      </c>
      <c r="RT95" s="2">
        <f>IF(AND(LV95&gt;=LV$6*'Drive Train'!$AA$52,LV95&lt;=LV$6*'Drive Train'!$AA$53,KZ95=0,KD95=0,FB95&gt;0),$C$17,0)</f>
        <v>0</v>
      </c>
      <c r="RU95" s="2">
        <f>IF(AND(LW95&gt;=LW$6*'Drive Train'!$AA$52,LW95&lt;=LW$6*'Drive Train'!$AA$53,LA95=0,KE95=0,FC95&gt;0),$C$17,0)</f>
        <v>0</v>
      </c>
      <c r="RV95" s="2">
        <f>IF(AND(LX95&gt;=LX$6*'Drive Train'!$AA$52,LX95&lt;=LX$6*'Drive Train'!$AA$53,LB95=0,KF95=0,FD95&gt;0),$C$17,0)</f>
        <v>0</v>
      </c>
      <c r="RW95" s="2">
        <f>IF(AND(LY95&gt;=LY$6*'Drive Train'!$AA$52,LY95&lt;=LY$6*'Drive Train'!$AA$53,LC95=0,KG95=0,FE95&gt;0),$C$17,0)</f>
        <v>0</v>
      </c>
      <c r="RX95" s="2">
        <f>IF(AND(LZ95&gt;=LZ$6*'Drive Train'!$AA$52,LZ95&lt;=LZ$6*'Drive Train'!$AA$53,LD95=0,KH95=0,FF95&gt;0),$C$17,0)</f>
        <v>0</v>
      </c>
      <c r="RY95" s="2">
        <f>IF(AND(MA95&gt;=MA$6*'Drive Train'!$AA$52,MA95&lt;=MA$6*'Drive Train'!$AA$53,LE95=0,KI95=0,FG95&gt;0),$C$17,0)</f>
        <v>0</v>
      </c>
      <c r="RZ95" s="2">
        <f>IF(AND(MB95&gt;=MB$6*'Drive Train'!$AA$52,MB95&lt;=MB$6*'Drive Train'!$AA$53,LF95=0,KJ95=0,FH95&gt;0),$C$17,0)</f>
        <v>0</v>
      </c>
      <c r="SA95" s="2">
        <f>IF(AND(MC95&gt;=MC$6*'Drive Train'!$AA$52,MC95&lt;=MC$6*'Drive Train'!$AA$53,LG95=0,KK95=0,FI95&gt;0),$C$17,0)</f>
        <v>0</v>
      </c>
      <c r="SB95" s="2">
        <f>IF(AND(MD95&gt;=MD$6*'Drive Train'!$AA$52,MD95&lt;=MD$6*'Drive Train'!$AA$53,LH95=0,KL95=0,FJ95&gt;0),$C$17,0)</f>
        <v>0</v>
      </c>
      <c r="SC95" s="2">
        <f>IF(AND(ME95&gt;=ME$6*'Drive Train'!$AA$52,ME95&lt;=ME$6*'Drive Train'!$AA$53,LI95=0,KM95=0,FK95&gt;0),$C$17,0)</f>
        <v>0</v>
      </c>
      <c r="SD95" s="2">
        <f>IF(AND(MF95&gt;=MF$6*'Drive Train'!$AA$52,MF95&lt;=MF$6*'Drive Train'!$AA$53,LJ95=0,KN95=0,FL95&gt;0),$C$17,0)</f>
        <v>0</v>
      </c>
      <c r="SE95" s="2">
        <f>IF(AND(MG95&gt;=MG$6*'Drive Train'!$AA$52,MG95&lt;=MG$6*'Drive Train'!$AA$53,LK95=0,KO95=0,FM95&gt;0),$C$17,0)</f>
        <v>0</v>
      </c>
      <c r="SF95" s="2">
        <f>IF(AND(MH95&gt;=MH$6*'Drive Train'!$AA$52,MH95&lt;=MH$6*'Drive Train'!$AA$53,LL95=0,KP95=0,FN95&gt;0),$C$17,0)</f>
        <v>0</v>
      </c>
      <c r="SG95" s="2">
        <f>IF(AND(MI95&gt;=MI$6*'Drive Train'!$AA$52,MI95&lt;=MI$6*'Drive Train'!$AA$53,LM95=0,KQ95=0,FO95&gt;0),$C$17,0)</f>
        <v>0</v>
      </c>
      <c r="SH95" s="61">
        <f t="shared" si="771"/>
        <v>3.4800000000000022</v>
      </c>
      <c r="SI95" s="2">
        <f>IF(AND(EU95&lt;0,KS95=0,LO95&gt;=LO$6*'Drive Train'!$AA$52,LO95&lt;=LO$6*'Drive Train'!$AA$53,OY95=1,JW95=0),$C$17,0)</f>
        <v>0</v>
      </c>
      <c r="SJ95" s="2">
        <f>IF(AND(EV95&lt;0,KT95=0,LP95&gt;=LP$6*'Drive Train'!$AA$52,LP95&lt;=LP$6*'Drive Train'!$AA$53,OZ95=1,JX95=0),$C$17,0)</f>
        <v>0.04</v>
      </c>
      <c r="SK95" s="2">
        <f>IF(AND(EW95&lt;0,KU95=0,LQ95&gt;=LQ$6*'Drive Train'!$AA$52,LQ95&lt;=LQ$6*'Drive Train'!$AA$53,PA95=1,JY95=0),$C$17,0)</f>
        <v>0.04</v>
      </c>
      <c r="SL95" s="2">
        <f>IF(AND(EX95&lt;0,KV95=0,LR95&gt;=LR$6*'Drive Train'!$AA$52,LR95&lt;=LR$6*'Drive Train'!$AA$53,PB95=1,JZ95=0),$C$17,0)</f>
        <v>0</v>
      </c>
      <c r="SM95" s="2">
        <f>IF(AND(EY95&lt;0,KW95=0,LS95&gt;=LS$6*'Drive Train'!$AA$52,LS95&lt;=LS$6*'Drive Train'!$AA$53,PC95=1,KA95=0),$C$17,0)</f>
        <v>0</v>
      </c>
      <c r="SN95" s="2">
        <f>IF(AND(EZ95&lt;0,KX95=0,LT95&gt;=LT$6*'Drive Train'!$AA$52,LT95&lt;=LT$6*'Drive Train'!$AA$53,PD95=1,KB95=0),$C$17,0)</f>
        <v>0</v>
      </c>
      <c r="SO95" s="2">
        <f>IF(AND(FA95&lt;0,KY95=0,LU95&gt;=LU$6*'Drive Train'!$AA$52,LU95&lt;=LU$6*'Drive Train'!$AA$53,PE95=1,KC95=0),$C$17,0)</f>
        <v>0</v>
      </c>
      <c r="SP95" s="2">
        <f>IF(AND(FB95&lt;0,KZ95=0,LV95&gt;=LV$6*'Drive Train'!$AA$52,LV95&lt;=LV$6*'Drive Train'!$AA$53,PF95=1,KD95=0),$C$17,0)</f>
        <v>0</v>
      </c>
      <c r="SQ95" s="2">
        <f>IF(AND(FC95&lt;0,LA95=0,LW95&gt;=LW$6*'Drive Train'!$AA$52,LW95&lt;=LW$6*'Drive Train'!$AA$53,PG95=1,KE95=0),$C$17,0)</f>
        <v>0</v>
      </c>
      <c r="SR95" s="2">
        <f>IF(AND(FD95&lt;0,LB95=0,LX95&gt;=LX$6*'Drive Train'!$AA$52,LX95&lt;=LX$6*'Drive Train'!$AA$53,PH95=1,KF95=0),$C$17,0)</f>
        <v>0</v>
      </c>
      <c r="SS95" s="2">
        <f>IF(AND(FE95&lt;0,LC95=0,LY95&gt;=LY$6*'Drive Train'!$AA$52,LY95&lt;=LY$6*'Drive Train'!$AA$53,PI95=1,KG95=0),$C$17,0)</f>
        <v>0</v>
      </c>
      <c r="ST95" s="2">
        <f>IF(AND(FF95&lt;0,LD95=0,LZ95&gt;=LZ$6*'Drive Train'!$AA$52,LZ95&lt;=LZ$6*'Drive Train'!$AA$53,PJ95=1,KH95=0),$C$17,0)</f>
        <v>0</v>
      </c>
      <c r="SU95" s="2">
        <f>IF(AND(FG95&lt;0,LE95=0,MA95&gt;=MA$6*'Drive Train'!$AA$52,MA95&lt;=MA$6*'Drive Train'!$AA$53,PK95=1,KI95=0),$C$17,0)</f>
        <v>0</v>
      </c>
      <c r="SV95" s="2">
        <f>IF(AND(FH95&lt;0,LF95=0,MB95&gt;=MB$6*'Drive Train'!$AA$52,MB95&lt;=MB$6*'Drive Train'!$AA$53,PL95=1,KJ95=0),$C$17,0)</f>
        <v>0</v>
      </c>
      <c r="SW95" s="2">
        <f>IF(AND(FI95&lt;0,LG95=0,MC95&gt;=MC$6*'Drive Train'!$AA$52,MC95&lt;=MC$6*'Drive Train'!$AA$53,PM95=1,KK95=0),$C$17,0)</f>
        <v>0</v>
      </c>
      <c r="SX95" s="2">
        <f>IF(AND(FJ95&lt;0,LH95=0,MD95&gt;=MD$6*'Drive Train'!$AA$52,MD95&lt;=MD$6*'Drive Train'!$AA$53,PN95=1,KL95=0),$C$17,0)</f>
        <v>0</v>
      </c>
      <c r="SY95" s="2">
        <f>IF(AND(FK95&lt;0,LI95=0,ME95&gt;=ME$6*'Drive Train'!$AA$52,ME95&lt;=ME$6*'Drive Train'!$AA$53,PO95=1,KM95=0),$C$17,0)</f>
        <v>0</v>
      </c>
      <c r="SZ95" s="2">
        <f>IF(AND(FL95&lt;0,LJ95=0,MF95&gt;=MF$6*'Drive Train'!$AA$52,MF95&lt;=MF$6*'Drive Train'!$AA$53,PP95=1,KN95=0),$C$17,0)</f>
        <v>0</v>
      </c>
      <c r="TA95" s="2">
        <f>IF(AND(FM95&lt;0,LK95=0,MG95&gt;=MG$6*'Drive Train'!$AA$52,MG95&lt;=MG$6*'Drive Train'!$AA$53,PQ95=1,KO95=0),$C$17,0)</f>
        <v>0</v>
      </c>
      <c r="TB95" s="2">
        <f>IF(AND(FN95&lt;0,LL95=0,MH95&gt;=MH$6*'Drive Train'!$AA$52,MH95&lt;=MH$6*'Drive Train'!$AA$53,PR95=1,KP95=0),$C$17,0)</f>
        <v>0</v>
      </c>
      <c r="TC95" s="2">
        <f>IF(AND(FO95&lt;0,LM95=0,MI95&gt;=MI$6*'Drive Train'!$AA$52,MI95&lt;=MI$6*'Drive Train'!$AA$53,PS95=1,KQ95=0),$C$17,0)</f>
        <v>0</v>
      </c>
      <c r="TD95" s="144">
        <f t="shared" si="772"/>
        <v>3.4800000000000022</v>
      </c>
    </row>
    <row r="96" spans="2:524" ht="13.5" thickBot="1" x14ac:dyDescent="0.25">
      <c r="B96" s="73"/>
      <c r="C96" s="88"/>
      <c r="D96" s="89"/>
      <c r="E96" s="15">
        <f>E45</f>
        <v>10.714285714285714</v>
      </c>
      <c r="F96" s="26">
        <f>'Drive Train'!O9</f>
        <v>1.6800000000000008</v>
      </c>
      <c r="G96" s="18">
        <f>E60</f>
        <v>11.794225248699155</v>
      </c>
      <c r="H96" s="18">
        <f>'Drive Train'!$AA$46-0.5</f>
        <v>3.5</v>
      </c>
      <c r="I96" s="310">
        <f>E70</f>
        <v>55.475354487494229</v>
      </c>
      <c r="J96" s="313">
        <f>J95</f>
        <v>93</v>
      </c>
      <c r="K96" s="314">
        <v>12</v>
      </c>
      <c r="L96" s="304">
        <f>'Drive Train'!$AA$46</f>
        <v>4</v>
      </c>
      <c r="M96" s="305">
        <v>6.9</v>
      </c>
      <c r="N96" s="308">
        <f>O45</f>
        <v>15.000000000000002</v>
      </c>
      <c r="O96" s="309">
        <f>'Drive Train'!F29*VLOOKUP('Drive Train'!$AK$17,$E$98:$F$99,2,FALSE)</f>
        <v>16</v>
      </c>
      <c r="R96" s="63">
        <f t="shared" si="605"/>
        <v>3.5200000000000022</v>
      </c>
      <c r="S96" s="2">
        <f>NG96/'Drive Train'!$F$35</f>
        <v>0</v>
      </c>
      <c r="T96" s="2">
        <f>NH96/'Drive Train'!$F$35</f>
        <v>0</v>
      </c>
      <c r="U96" s="2">
        <f>NI96/'Drive Train'!$F$35</f>
        <v>0</v>
      </c>
      <c r="V96" s="2">
        <f>NJ96/'Drive Train'!$F$35</f>
        <v>0</v>
      </c>
      <c r="W96" s="2">
        <f>NK96/'Drive Train'!$F$35</f>
        <v>0</v>
      </c>
      <c r="X96" s="2">
        <f>NL96/'Drive Train'!$F$35</f>
        <v>0</v>
      </c>
      <c r="Y96" s="2">
        <f>NM96/'Drive Train'!$F$35</f>
        <v>0</v>
      </c>
      <c r="Z96" s="2">
        <f>NN96/'Drive Train'!$F$35</f>
        <v>0</v>
      </c>
      <c r="AA96" s="2">
        <f>NO96/'Drive Train'!$F$35</f>
        <v>0</v>
      </c>
      <c r="AB96" s="2">
        <f>NP96/'Drive Train'!$F$35</f>
        <v>0</v>
      </c>
      <c r="AC96" s="2">
        <f>NQ96/'Drive Train'!$F$35</f>
        <v>0</v>
      </c>
      <c r="AD96" s="2">
        <f>NR96/'Drive Train'!$F$35</f>
        <v>0</v>
      </c>
      <c r="AE96" s="2">
        <f>NS96/'Drive Train'!$F$35</f>
        <v>0</v>
      </c>
      <c r="AF96" s="2">
        <f>NT96/'Drive Train'!$F$35</f>
        <v>0</v>
      </c>
      <c r="AG96" s="2">
        <f>NU96/'Drive Train'!$F$35</f>
        <v>0</v>
      </c>
      <c r="AH96" s="2">
        <f>NV96/'Drive Train'!$F$35</f>
        <v>0</v>
      </c>
      <c r="AI96" s="2">
        <f>NW96/'Drive Train'!$F$35</f>
        <v>0</v>
      </c>
      <c r="AJ96" s="2">
        <f>NX96/'Drive Train'!$F$35</f>
        <v>0</v>
      </c>
      <c r="AK96" s="2">
        <f>NY96/'Drive Train'!$F$35</f>
        <v>0</v>
      </c>
      <c r="AL96" s="2">
        <f>NZ96/'Drive Train'!$F$35</f>
        <v>0</v>
      </c>
      <c r="AM96" s="2">
        <f>OA96/'Drive Train'!$F$35</f>
        <v>0</v>
      </c>
      <c r="AN96" s="61">
        <f t="shared" si="606"/>
        <v>3.5200000000000022</v>
      </c>
      <c r="AO96" s="46">
        <f>LO96*12*60/(PI() * 'Drive Train'!$F$15)/S$6*ABS(S96)</f>
        <v>0</v>
      </c>
      <c r="AP96" s="46">
        <f>LP96*12*60/(PI() * 'Drive Train'!$F$15)/T$6*ABS(T96)</f>
        <v>0</v>
      </c>
      <c r="AQ96" s="46">
        <f>LQ96*12*60/(PI() * 'Drive Train'!$F$15)/U$6*ABS(U96)</f>
        <v>0</v>
      </c>
      <c r="AR96" s="46">
        <f>LR96*12*60/(PI() * 'Drive Train'!$F$15)/V$6*ABS(V96)</f>
        <v>0</v>
      </c>
      <c r="AS96" s="46">
        <f>LS96*12*60/(PI() * 'Drive Train'!$F$15)/W$6*ABS(W96)</f>
        <v>0</v>
      </c>
      <c r="AT96" s="46">
        <f>LT96*12*60/(PI() * 'Drive Train'!$F$15)/X$6*ABS(X96)</f>
        <v>0</v>
      </c>
      <c r="AU96" s="46">
        <f>LU96*12*60/(PI() * 'Drive Train'!$F$15)/Y$6*ABS(Y96)</f>
        <v>0</v>
      </c>
      <c r="AV96" s="46">
        <f>LV96*12*60/(PI() * 'Drive Train'!$F$15)/Z$6*ABS(Z96)</f>
        <v>0</v>
      </c>
      <c r="AW96" s="46">
        <f>LW96*12*60/(PI() * 'Drive Train'!$F$15)/AA$6*ABS(AA96)</f>
        <v>0</v>
      </c>
      <c r="AX96" s="46">
        <f>LX96*12*60/(PI() * 'Drive Train'!$F$15)/AB$6*ABS(AB96)</f>
        <v>0</v>
      </c>
      <c r="AY96" s="46">
        <f>LY96*12*60/(PI() * 'Drive Train'!$F$15)/AC$6*ABS(AC96)</f>
        <v>0</v>
      </c>
      <c r="AZ96" s="46">
        <f>LZ96*12*60/(PI() * 'Drive Train'!$F$15)/AD$6*ABS(AD96)</f>
        <v>0</v>
      </c>
      <c r="BA96" s="46">
        <f>MA96*12*60/(PI() * 'Drive Train'!$F$15)/AE$6*ABS(AE96)</f>
        <v>0</v>
      </c>
      <c r="BB96" s="46">
        <f>MB96*12*60/(PI() * 'Drive Train'!$F$15)/AF$6*ABS(AF96)</f>
        <v>0</v>
      </c>
      <c r="BC96" s="46">
        <f>MC96*12*60/(PI() * 'Drive Train'!$F$15)/AG$6*ABS(AG96)</f>
        <v>0</v>
      </c>
      <c r="BD96" s="46">
        <f>MD96*12*60/(PI() * 'Drive Train'!$F$15)/AH$6*ABS(AH96)</f>
        <v>0</v>
      </c>
      <c r="BE96" s="46">
        <f>ME96*12*60/(PI() * 'Drive Train'!$F$15)/AI$6*ABS(AI96)</f>
        <v>0</v>
      </c>
      <c r="BF96" s="46">
        <f>MF96*12*60/(PI() * 'Drive Train'!$F$15)/AJ$6*ABS(AJ96)</f>
        <v>0</v>
      </c>
      <c r="BG96" s="46">
        <f>MG96*12*60/(PI() * 'Drive Train'!$F$15)/AK$6*ABS(AK96)</f>
        <v>0</v>
      </c>
      <c r="BH96" s="46">
        <f>MH96*12*60/(PI() * 'Drive Train'!$F$15)/AL$6*ABS(AL96)</f>
        <v>0</v>
      </c>
      <c r="BI96" s="46">
        <f>MI96*12*60/(PI() * 'Drive Train'!$F$15)/AM$6*ABS(AM96)</f>
        <v>0</v>
      </c>
      <c r="BJ96" s="61">
        <f t="shared" si="538"/>
        <v>3.5200000000000022</v>
      </c>
      <c r="BK96" s="2">
        <f>IF(OR(KS95=1,AND($C$37=Motors!$C$32,OY95=1)),0,IF(NG96=0,-(CG95+$C$15)/($C$14-$C$15)*$C$12,($C$11*S96-AO96)/($C$11*S96)*$C$12*S96))</f>
        <v>0</v>
      </c>
      <c r="BL96" s="2">
        <f>IF(OR(KT95=1,AND($C$37=Motors!$C$32,OZ95=1)),0,IF(NH96=0,-(CH95+$C$15)/($C$14-$C$15)*$C$12,($C$11*T96-AP96)/($C$11*T96)*$C$12*T96))</f>
        <v>0</v>
      </c>
      <c r="BM96" s="2">
        <f>IF(OR(KU95=1,AND($C$37=Motors!$C$32,PA95=1)),0,IF(NI96=0,-(CI95+$C$15)/($C$14-$C$15)*$C$12,($C$11*U96-AQ96)/($C$11*U96)*$C$12*U96))</f>
        <v>0</v>
      </c>
      <c r="BN96" s="2">
        <f>IF(OR(KV95=1,AND($C$37=Motors!$C$32,PB95=1)),0,IF(NJ96=0,-(CJ95+$C$15)/($C$14-$C$15)*$C$12,($C$11*V96-AR96)/($C$11*V96)*$C$12*V96))</f>
        <v>0</v>
      </c>
      <c r="BO96" s="2">
        <f>IF(OR(KW95=1,AND($C$37=Motors!$C$32,PC95=1)),0,IF(NK96=0,-(CK95+$C$15)/($C$14-$C$15)*$C$12,($C$11*W96-AS96)/($C$11*W96)*$C$12*W96))</f>
        <v>0</v>
      </c>
      <c r="BP96" s="2">
        <f>IF(OR(KX95=1,AND($C$37=Motors!$C$32,PD95=1)),0,IF(NL96=0,-(CL95+$C$15)/($C$14-$C$15)*$C$12,($C$11*X96-AT96)/($C$11*X96)*$C$12*X96))</f>
        <v>0</v>
      </c>
      <c r="BQ96" s="2">
        <f>IF(OR(KY95=1,AND($C$37=Motors!$C$32,PE95=1)),0,IF(NM96=0,-(CM95+$C$15)/($C$14-$C$15)*$C$12,($C$11*Y96-AU96)/($C$11*Y96)*$C$12*Y96))</f>
        <v>0</v>
      </c>
      <c r="BR96" s="2">
        <f>IF(OR(KZ95=1,AND($C$37=Motors!$C$32,PF95=1)),0,IF(NN96=0,-(CN95+$C$15)/($C$14-$C$15)*$C$12,($C$11*Z96-AV96)/($C$11*Z96)*$C$12*Z96))</f>
        <v>0</v>
      </c>
      <c r="BS96" s="2">
        <f>IF(OR(LA95=1,AND($C$37=Motors!$C$32,PG95=1)),0,IF(NO96=0,-(CO95+$C$15)/($C$14-$C$15)*$C$12,($C$11*AA96-AW96)/($C$11*AA96)*$C$12*AA96))</f>
        <v>0</v>
      </c>
      <c r="BT96" s="2">
        <f>IF(OR(LB95=1,AND($C$37=Motors!$C$32,PH95=1)),0,IF(NP96=0,-(CP95+$C$15)/($C$14-$C$15)*$C$12,($C$11*AB96-AX96)/($C$11*AB96)*$C$12*AB96))</f>
        <v>0</v>
      </c>
      <c r="BU96" s="2">
        <f>IF(OR(LC95=1,AND($C$37=Motors!$C$32,PI95=1)),0,IF(NQ96=0,-(CQ95+$C$15)/($C$14-$C$15)*$C$12,($C$11*AC96-AY96)/($C$11*AC96)*$C$12*AC96))</f>
        <v>0</v>
      </c>
      <c r="BV96" s="2">
        <f>IF(OR(LD95=1,AND($C$37=Motors!$C$32,PJ95=1)),0,IF(NR96=0,-(CR95+$C$15)/($C$14-$C$15)*$C$12,($C$11*AD96-AZ96)/($C$11*AD96)*$C$12*AD96))</f>
        <v>0</v>
      </c>
      <c r="BW96" s="2">
        <f>IF(OR(LE95=1,AND($C$37=Motors!$C$32,PK95=1)),0,IF(NS96=0,-(CS95+$C$15)/($C$14-$C$15)*$C$12,($C$11*AE96-BA96)/($C$11*AE96)*$C$12*AE96))</f>
        <v>0</v>
      </c>
      <c r="BX96" s="2">
        <f>IF(OR(LF95=1,AND($C$37=Motors!$C$32,PL95=1)),0,IF(NT96=0,-(CT95+$C$15)/($C$14-$C$15)*$C$12,($C$11*AF96-BB96)/($C$11*AF96)*$C$12*AF96))</f>
        <v>0</v>
      </c>
      <c r="BY96" s="2">
        <f>IF(OR(LG95=1,AND($C$37=Motors!$C$32,PM95=1)),0,IF(NU96=0,-(CU95+$C$15)/($C$14-$C$15)*$C$12,($C$11*AG96-BC96)/($C$11*AG96)*$C$12*AG96))</f>
        <v>0</v>
      </c>
      <c r="BZ96" s="2">
        <f>IF(OR(LH95=1,AND($C$37=Motors!$C$32,PN95=1)),0,IF(NV96=0,-(CV95+$C$15)/($C$14-$C$15)*$C$12,($C$11*AH96-BD96)/($C$11*AH96)*$C$12*AH96))</f>
        <v>0</v>
      </c>
      <c r="CA96" s="2">
        <f>IF(OR(LI95=1,AND($C$37=Motors!$C$32,PO95=1)),0,IF(NW96=0,-(CW95+$C$15)/($C$14-$C$15)*$C$12,($C$11*AI96-BE96)/($C$11*AI96)*$C$12*AI96))</f>
        <v>0</v>
      </c>
      <c r="CB96" s="2">
        <f>IF(OR(LJ95=1,AND($C$37=Motors!$C$32,PP95=1)),0,IF(NX96=0,-(CX95+$C$15)/($C$14-$C$15)*$C$12,($C$11*AJ96-BF96)/($C$11*AJ96)*$C$12*AJ96))</f>
        <v>0</v>
      </c>
      <c r="CC96" s="2">
        <f>IF(OR(LK95=1,AND($C$37=Motors!$C$32,PQ95=1)),0,IF(NY96=0,-(CY95+$C$15)/($C$14-$C$15)*$C$12,($C$11*AK96-BG96)/($C$11*AK96)*$C$12*AK96))</f>
        <v>0</v>
      </c>
      <c r="CD96" s="2">
        <f>IF(OR(LL95=1,AND($C$37=Motors!$C$32,PR95=1)),0,IF(NZ96=0,-(CZ95+$C$15)/($C$14-$C$15)*$C$12,($C$11*AL96-BH96)/($C$11*AL96)*$C$12*AL96))</f>
        <v>0</v>
      </c>
      <c r="CE96" s="2">
        <f>IF(OR(LM95=1,AND($C$37=Motors!$C$32,PS95=1)),0,IF(OA96=0,-(DA95+$C$15)/($C$14-$C$15)*$C$12,($C$11*AM96-BI96)/($C$11*AM96)*$C$12*AM96))</f>
        <v>0</v>
      </c>
      <c r="CF96" s="61">
        <f t="shared" si="539"/>
        <v>3.5200000000000022</v>
      </c>
      <c r="CG96" s="57">
        <f>IF(AND(KS95=1,OY95=1),0,ABS(BK96/$C$12*($C$14-$C$15)+$C$15) *'Drive Train'!$AA$49 + CG95*(1-'Drive Train'!$AA$49))</f>
        <v>0</v>
      </c>
      <c r="CH96" s="57">
        <f>IF(AND(KT95=1,OZ95=1),0,ABS(BL96/$C$12*($C$14-$C$15)+$C$15) *'Drive Train'!$AA$49 + CH95*(1-'Drive Train'!$AA$49))</f>
        <v>2.7495000000000003</v>
      </c>
      <c r="CI96" s="57">
        <f>IF(AND(KU95=1,PA95=1),0,ABS(BM96/$C$12*($C$14-$C$15)+$C$15) *'Drive Train'!$AA$49 + CI95*(1-'Drive Train'!$AA$49))</f>
        <v>2.7495000000000003</v>
      </c>
      <c r="CJ96" s="57">
        <f>IF(AND(KV95=1,PB95=1),0,ABS(BN96/$C$12*($C$14-$C$15)+$C$15) *'Drive Train'!$AA$49 + CJ95*(1-'Drive Train'!$AA$49))</f>
        <v>2.7495000000000003</v>
      </c>
      <c r="CK96" s="57">
        <f>IF(AND(KW95=1,PC95=1),0,ABS(BO96/$C$12*($C$14-$C$15)+$C$15) *'Drive Train'!$AA$49 + CK95*(1-'Drive Train'!$AA$49))</f>
        <v>2.7495000000000003</v>
      </c>
      <c r="CL96" s="57">
        <f>IF(AND(KX95=1,PD95=1),0,ABS(BP96/$C$12*($C$14-$C$15)+$C$15) *'Drive Train'!$AA$49 + CL95*(1-'Drive Train'!$AA$49))</f>
        <v>0</v>
      </c>
      <c r="CM96" s="57">
        <f>IF(AND(KY95=1,PE95=1),0,ABS(BQ96/$C$12*($C$14-$C$15)+$C$15) *'Drive Train'!$AA$49 + CM95*(1-'Drive Train'!$AA$49))</f>
        <v>0</v>
      </c>
      <c r="CN96" s="57">
        <f>IF(AND(KZ95=1,PF95=1),0,ABS(BR96/$C$12*($C$14-$C$15)+$C$15) *'Drive Train'!$AA$49 + CN95*(1-'Drive Train'!$AA$49))</f>
        <v>0</v>
      </c>
      <c r="CO96" s="57">
        <f>IF(AND(LA95=1,PG95=1),0,ABS(BS96/$C$12*($C$14-$C$15)+$C$15) *'Drive Train'!$AA$49 + CO95*(1-'Drive Train'!$AA$49))</f>
        <v>0</v>
      </c>
      <c r="CP96" s="57">
        <f>IF(AND(LB95=1,PH95=1),0,ABS(BT96/$C$12*($C$14-$C$15)+$C$15) *'Drive Train'!$AA$49 + CP95*(1-'Drive Train'!$AA$49))</f>
        <v>0</v>
      </c>
      <c r="CQ96" s="57">
        <f>IF(AND(LC95=1,PI95=1),0,ABS(BU96/$C$12*($C$14-$C$15)+$C$15) *'Drive Train'!$AA$49 + CQ95*(1-'Drive Train'!$AA$49))</f>
        <v>0</v>
      </c>
      <c r="CR96" s="57">
        <f>IF(AND(LD95=1,PJ95=1),0,ABS(BV96/$C$12*($C$14-$C$15)+$C$15) *'Drive Train'!$AA$49 + CR95*(1-'Drive Train'!$AA$49))</f>
        <v>2.7495000000000003</v>
      </c>
      <c r="CS96" s="57">
        <f>IF(AND(LE95=1,PK95=1),0,ABS(BW96/$C$12*($C$14-$C$15)+$C$15) *'Drive Train'!$AA$49 + CS95*(1-'Drive Train'!$AA$49))</f>
        <v>0</v>
      </c>
      <c r="CT96" s="57">
        <f>IF(AND(LF95=1,PL95=1),0,ABS(BX96/$C$12*($C$14-$C$15)+$C$15) *'Drive Train'!$AA$49 + CT95*(1-'Drive Train'!$AA$49))</f>
        <v>0</v>
      </c>
      <c r="CU96" s="57">
        <f>IF(AND(LG95=1,PM95=1),0,ABS(BY96/$C$12*($C$14-$C$15)+$C$15) *'Drive Train'!$AA$49 + CU95*(1-'Drive Train'!$AA$49))</f>
        <v>0</v>
      </c>
      <c r="CV96" s="57">
        <f>IF(AND(LH95=1,PN95=1),0,ABS(BZ96/$C$12*($C$14-$C$15)+$C$15) *'Drive Train'!$AA$49 + CV95*(1-'Drive Train'!$AA$49))</f>
        <v>0</v>
      </c>
      <c r="CW96" s="57">
        <f>IF(AND(LI95=1,PO95=1),0,ABS(CA96/$C$12*($C$14-$C$15)+$C$15) *'Drive Train'!$AA$49 + CW95*(1-'Drive Train'!$AA$49))</f>
        <v>0</v>
      </c>
      <c r="CX96" s="57">
        <f>IF(AND(LJ95=1,PP95=1),0,ABS(CB96/$C$12*($C$14-$C$15)+$C$15) *'Drive Train'!$AA$49 + CX95*(1-'Drive Train'!$AA$49))</f>
        <v>0</v>
      </c>
      <c r="CY96" s="57">
        <f>IF(AND(LK95=1,PQ95=1),0,ABS(CC96/$C$12*($C$14-$C$15)+$C$15) *'Drive Train'!$AA$49 + CY95*(1-'Drive Train'!$AA$49))</f>
        <v>0</v>
      </c>
      <c r="CZ96" s="57">
        <f>IF(AND(LL95=1,PR95=1),0,ABS(CD96/$C$12*($C$14-$C$15)+$C$15) *'Drive Train'!$AA$49 + CZ95*(1-'Drive Train'!$AA$49))</f>
        <v>0</v>
      </c>
      <c r="DA96" s="57">
        <f>IF(AND(LM95=1,PS95=1),0,ABS(CE96/$C$12*($C$14-$C$15)+$C$15) *'Drive Train'!$AA$49 + DA95*(1-'Drive Train'!$AA$49))</f>
        <v>0</v>
      </c>
      <c r="DB96" s="61">
        <f t="shared" si="607"/>
        <v>3.5200000000000022</v>
      </c>
      <c r="DC96" s="57">
        <f t="shared" si="540"/>
        <v>0</v>
      </c>
      <c r="DD96" s="57">
        <f t="shared" si="541"/>
        <v>2.7495000000000003</v>
      </c>
      <c r="DE96" s="57">
        <f t="shared" si="542"/>
        <v>2.7495000000000003</v>
      </c>
      <c r="DF96" s="57">
        <f t="shared" si="543"/>
        <v>2.7495000000000003</v>
      </c>
      <c r="DG96" s="57">
        <f t="shared" si="544"/>
        <v>2.7495000000000003</v>
      </c>
      <c r="DH96" s="57">
        <f t="shared" si="545"/>
        <v>0</v>
      </c>
      <c r="DI96" s="57">
        <f t="shared" si="546"/>
        <v>0</v>
      </c>
      <c r="DJ96" s="57">
        <f t="shared" si="547"/>
        <v>0</v>
      </c>
      <c r="DK96" s="57">
        <f t="shared" si="548"/>
        <v>0</v>
      </c>
      <c r="DL96" s="57">
        <f t="shared" si="549"/>
        <v>0</v>
      </c>
      <c r="DM96" s="57">
        <f t="shared" si="550"/>
        <v>0</v>
      </c>
      <c r="DN96" s="57">
        <f t="shared" si="551"/>
        <v>2.7495000000000003</v>
      </c>
      <c r="DO96" s="57">
        <f t="shared" si="552"/>
        <v>0</v>
      </c>
      <c r="DP96" s="57">
        <f t="shared" si="553"/>
        <v>0</v>
      </c>
      <c r="DQ96" s="57">
        <f t="shared" si="554"/>
        <v>0</v>
      </c>
      <c r="DR96" s="57">
        <f t="shared" si="555"/>
        <v>0</v>
      </c>
      <c r="DS96" s="57">
        <f t="shared" si="556"/>
        <v>0</v>
      </c>
      <c r="DT96" s="57">
        <f t="shared" si="557"/>
        <v>0</v>
      </c>
      <c r="DU96" s="57">
        <f t="shared" si="558"/>
        <v>0</v>
      </c>
      <c r="DV96" s="57">
        <f t="shared" si="559"/>
        <v>0</v>
      </c>
      <c r="DW96" s="57">
        <f t="shared" si="560"/>
        <v>0</v>
      </c>
      <c r="DX96" s="61">
        <f t="shared" si="608"/>
        <v>3.5200000000000022</v>
      </c>
      <c r="DY96" s="2">
        <f>IF(OY96=0,($C$23/0.4536*IF(ISNA(MK95),'Drive Train'!$F$16,'Drive Train'!$F$17)*4.448*$C$24*S$6)*SIGN(BK96),BK96)</f>
        <v>0</v>
      </c>
      <c r="DZ96" s="2">
        <f>IF(OZ96=0,($C$23/0.4536*IF(ISNA(ML95),'Drive Train'!$F$16,'Drive Train'!$F$17)*4.448*$C$24*$C$21*T$6)*SIGN(BL96),BL96)</f>
        <v>0</v>
      </c>
      <c r="EA96" s="2">
        <f>IF(PA96=0,($C$23/0.4536*IF(ISNA(MM95),'Drive Train'!$F$16,'Drive Train'!$F$17)*4.448*$C$24*$C$21*U$6)*SIGN(BM96),BM96)</f>
        <v>0</v>
      </c>
      <c r="EB96" s="2">
        <f>IF(PB96=0,($C$23/0.4536*IF(ISNA(MN95),'Drive Train'!$F$16,'Drive Train'!$F$17)*4.448*$C$24*$C$21*V$6)*SIGN(BN96),BN96)</f>
        <v>0</v>
      </c>
      <c r="EC96" s="2">
        <f>IF(PC96=0,($C$23/0.4536*IF(ISNA(MO95),'Drive Train'!$F$16,'Drive Train'!$F$17)*4.448*$C$24*$C$21*W$6)*SIGN(BO96),BO96)</f>
        <v>0</v>
      </c>
      <c r="ED96" s="2">
        <f>IF(PD96=0,($C$23/0.4536*IF(ISNA(MP95),'Drive Train'!$F$16,'Drive Train'!$F$17)*4.448*$C$24*$C$21*X$6)*SIGN(BP96),BP96)</f>
        <v>0</v>
      </c>
      <c r="EE96" s="2">
        <f>IF(PE96=0,($C$23/0.4536*IF(ISNA(MQ95),'Drive Train'!$F$16,'Drive Train'!$F$17)*4.448*$C$24*$C$21*Y$6)*SIGN(BQ96),BQ96)</f>
        <v>0</v>
      </c>
      <c r="EF96" s="2">
        <f>IF(PF96=0,($C$23/0.4536*IF(ISNA(MR95),'Drive Train'!$F$16,'Drive Train'!$F$17)*4.448*$C$24*$C$21*Z$6)*SIGN(BR96),BR96)</f>
        <v>0</v>
      </c>
      <c r="EG96" s="2">
        <f>IF(PG96=0,($C$23/0.4536*IF(ISNA(MS95),'Drive Train'!$F$16,'Drive Train'!$F$17)*4.448*$C$24*$C$21*AA$6)*SIGN(BS96),BS96)</f>
        <v>0</v>
      </c>
      <c r="EH96" s="2">
        <f>IF(PH96=0,($C$23/0.4536*IF(ISNA(MT95),'Drive Train'!$F$16,'Drive Train'!$F$17)*4.448*$C$24*$C$21*AB$6)*SIGN(BT96),BT96)</f>
        <v>0</v>
      </c>
      <c r="EI96" s="2">
        <f>IF(PI96=0,($C$23/0.4536*IF(ISNA(MU95),'Drive Train'!$F$16,'Drive Train'!$F$17)*4.448*$C$24*$C$21*AC$6)*SIGN(BU96),BU96)</f>
        <v>0</v>
      </c>
      <c r="EJ96" s="2">
        <f>IF(PJ96=0,($C$23/0.4536*IF(ISNA(MV95),'Drive Train'!$F$16,'Drive Train'!$F$17)*4.448*$C$24*$C$21*AD$6)*SIGN(BV96),BV96)</f>
        <v>0</v>
      </c>
      <c r="EK96" s="2">
        <f>IF(PK96=0,($C$23/0.4536*IF(ISNA(MW95),'Drive Train'!$F$16,'Drive Train'!$F$17)*4.448*$C$24*$C$21*AE$6)*SIGN(BW96),BW96)</f>
        <v>0</v>
      </c>
      <c r="EL96" s="2">
        <f>IF(PL96=0,($C$23/0.4536*IF(ISNA(MX95),'Drive Train'!$F$16,'Drive Train'!$F$17)*4.448*$C$24*$C$21*AF$6)*SIGN(BX96),BX96)</f>
        <v>0</v>
      </c>
      <c r="EM96" s="2">
        <f>IF(PM96=0,($C$23/0.4536*IF(ISNA(MY95),'Drive Train'!$F$16,'Drive Train'!$F$17)*4.448*$C$24*$C$21*AG$6)*SIGN(BY96),BY96)</f>
        <v>0</v>
      </c>
      <c r="EN96" s="2">
        <f>IF(PN96=0,($C$23/0.4536*IF(ISNA(MZ95),'Drive Train'!$F$16,'Drive Train'!$F$17)*4.448*$C$24*$C$21*AH$6)*SIGN(BZ96),BZ96)</f>
        <v>0</v>
      </c>
      <c r="EO96" s="2">
        <f>IF(PO96=0,($C$23/0.4536*IF(ISNA(NA95),'Drive Train'!$F$16,'Drive Train'!$F$17)*4.448*$C$24*$C$21*AI$6)*SIGN(CA96),CA96)</f>
        <v>0</v>
      </c>
      <c r="EP96" s="2">
        <f>IF(PP96=0,($C$23/0.4536*IF(ISNA(NB95),'Drive Train'!$F$16,'Drive Train'!$F$17)*4.448*$C$24*$C$21*AJ$6)*SIGN(CB96),CB96)</f>
        <v>0</v>
      </c>
      <c r="EQ96" s="2">
        <f>IF(PQ96=0,($C$23/0.4536*IF(ISNA(NC95),'Drive Train'!$F$16,'Drive Train'!$F$17)*4.448*$C$24*$C$21*AK$6)*SIGN(CC96),CC96)</f>
        <v>0</v>
      </c>
      <c r="ER96" s="2">
        <f>IF(PR96=0,($C$23/0.4536*IF(ISNA(ND95),'Drive Train'!$F$16,'Drive Train'!$F$17)*4.448*$C$24*$C$21*AL$6)*SIGN(CD96),CD96)</f>
        <v>0</v>
      </c>
      <c r="ES96" s="2">
        <f>IF(PS96=0,($C$23/0.4536*IF(ISNA(NE95),'Drive Train'!$F$16,'Drive Train'!$F$17)*4.448*$C$24*$C$21*AM$6)*SIGN(CE96),CE96)</f>
        <v>0</v>
      </c>
      <c r="ET96" s="61">
        <f t="shared" si="561"/>
        <v>3.5200000000000022</v>
      </c>
      <c r="EU96" s="255">
        <f>MAX(MIN(IF(AND(OY95=1,NG96&lt;0),-1,1)*(DC96-$C$15)/($C$14-$C$15)*$C$12*$C$21-$C$33*LO96/AO$6 -  OY95*$C$33/$C$21,DY95/$C$19),MAX(EU$8:EU95)*-1)</f>
        <v>-0.37850168607206947</v>
      </c>
      <c r="EV96" s="255">
        <f>MAX(MIN(IF(AND(OZ95=1,NH96&lt;0),-1,1)*(DD96-$C$15)/($C$14-$C$15)*$C$12*$C$21-$C$33*LP96/AP$6 -  OZ95*$C$33/$C$21,DZ95/$C$19),MAX(EV$8:EV95)*-1)</f>
        <v>-0.40158930681820837</v>
      </c>
      <c r="EW96" s="255">
        <f>MAX(MIN(IF(AND(PA95=1,NI96&lt;0),-1,1)*(DE96-$C$15)/($C$14-$C$15)*$C$12*$C$21-$C$33*LQ96/AQ$6 -  PA95*$C$33/$C$21,EA95/$C$19),MAX(EW$8:EW95)*-1)</f>
        <v>-0.41016554297412239</v>
      </c>
      <c r="EX96" s="255">
        <f>MAX(MIN(IF(AND(PB95=1,NJ96&lt;0),-1,1)*(DF96-$C$15)/($C$14-$C$15)*$C$12*$C$21-$C$33*LR96/AR$6 -  PB95*$C$33/$C$21,EB95/$C$19),MAX(EX$8:EX95)*-1)</f>
        <v>-0.39441223142978948</v>
      </c>
      <c r="EY96" s="255">
        <f>MAX(MIN(IF(AND(PC95=1,NK96&lt;0),-1,1)*(DG96-$C$15)/($C$14-$C$15)*$C$12*$C$21-$C$33*LS96/AS$6 -  PC95*$C$33/$C$21,EC95/$C$19),MAX(EY$8:EY95)*-1)</f>
        <v>-0.35534686847158348</v>
      </c>
      <c r="EZ96" s="255">
        <f>MAX(MIN(IF(AND(PD95=1,NL96&lt;0),-1,1)*(DH96-$C$15)/($C$14-$C$15)*$C$12*$C$21-$C$33*LT96/AT$6 -  PD95*$C$33/$C$21,ED95/$C$19),MAX(EZ$8:EZ95)*-1)</f>
        <v>-0.37850168607206947</v>
      </c>
      <c r="FA96" s="255">
        <f>MAX(MIN(IF(AND(PE95=1,NM96&lt;0),-1,1)*(DI96-$C$15)/($C$14-$C$15)*$C$12*$C$21-$C$33*LU96/AU$6 -  PE95*$C$33/$C$21,EE95/$C$19),MAX(FA$8:FA95)*-1)</f>
        <v>-0.37850168607206947</v>
      </c>
      <c r="FB96" s="255">
        <f>MAX(MIN(IF(AND(PF95=1,NN96&lt;0),-1,1)*(DJ96-$C$15)/($C$14-$C$15)*$C$12*$C$21-$C$33*LV96/AV$6 -  PF95*$C$33/$C$21,EF95/$C$19),MAX(FB$8:FB95)*-1)</f>
        <v>-0.37850168607206947</v>
      </c>
      <c r="FC96" s="255">
        <f>MAX(MIN(IF(AND(PG95=1,NO96&lt;0),-1,1)*(DK96-$C$15)/($C$14-$C$15)*$C$12*$C$21-$C$33*LW96/AW$6 -  PG95*$C$33/$C$21,EG95/$C$19),MAX(FC$8:FC95)*-1)</f>
        <v>-0.37850168607206947</v>
      </c>
      <c r="FD96" s="255">
        <f>MAX(MIN(IF(AND(PH95=1,NP96&lt;0),-1,1)*(DL96-$C$15)/($C$14-$C$15)*$C$12*$C$21-$C$33*LX96/AX$6 -  PH95*$C$33/$C$21,EH95/$C$19),MAX(FD$8:FD95)*-1)</f>
        <v>-0.37850168607206947</v>
      </c>
      <c r="FE96" s="255">
        <f>MAX(MIN(IF(AND(PI95=1,NQ96&lt;0),-1,1)*(DM96-$C$15)/($C$14-$C$15)*$C$12*$C$21-$C$33*LY96/AY$6 -  PI95*$C$33/$C$21,EI95/$C$19),MAX(FE$8:FE95)*-1)</f>
        <v>-0.37850168607206947</v>
      </c>
      <c r="FF96" s="255">
        <f>MAX(MIN(IF(AND(PJ95=1,NR96&lt;0),-1,1)*(DN96-$C$15)/($C$14-$C$15)*$C$12*$C$21-$C$33*LZ96/AZ$6 -  PJ95*$C$33/$C$21,EJ95/$C$19),MAX(FF$8:FF95)*-1)</f>
        <v>-0.33302575886901142</v>
      </c>
      <c r="FG96" s="255">
        <f>MAX(MIN(IF(AND(PK95=1,NS96&lt;0),-1,1)*(DO96-$C$15)/($C$14-$C$15)*$C$12*$C$21-$C$33*MA96/BA$6 -  PK95*$C$33/$C$21,EK95/$C$19),MAX(FG$8:FG95)*-1)</f>
        <v>-0.37850168607206947</v>
      </c>
      <c r="FH96" s="255">
        <f>MAX(MIN(IF(AND(PL95=1,NT96&lt;0),-1,1)*(DP96-$C$15)/($C$14-$C$15)*$C$12*$C$21-$C$33*MB96/BB$6 -  PL95*$C$33/$C$21,EL95/$C$19),MAX(FH$8:FH95)*-1)</f>
        <v>-0.37850168607206947</v>
      </c>
      <c r="FI96" s="255">
        <f>MAX(MIN(IF(AND(PM95=1,NU96&lt;0),-1,1)*(DQ96-$C$15)/($C$14-$C$15)*$C$12*$C$21-$C$33*MC96/BC$6 -  PM95*$C$33/$C$21,EM95/$C$19),MAX(FI$8:FI95)*-1)</f>
        <v>-0.37850168607206947</v>
      </c>
      <c r="FJ96" s="255">
        <f>MAX(MIN(IF(AND(PN95=1,NV96&lt;0),-1,1)*(DR96-$C$15)/($C$14-$C$15)*$C$12*$C$21-$C$33*MD96/BD$6 -  PN95*$C$33/$C$21,EN95/$C$19),MAX(FJ$8:FJ95)*-1)</f>
        <v>-0.37850168607206947</v>
      </c>
      <c r="FK96" s="255">
        <f>MAX(MIN(IF(AND(PO95=1,NW96&lt;0),-1,1)*(DS96-$C$15)/($C$14-$C$15)*$C$12*$C$21-$C$33*ME96/BE$6 -  PO95*$C$33/$C$21,EO95/$C$19),MAX(FK$8:FK95)*-1)</f>
        <v>-0.37850168607206947</v>
      </c>
      <c r="FL96" s="255">
        <f>MAX(MIN(IF(AND(PP95=1,NX96&lt;0),-1,1)*(DT96-$C$15)/($C$14-$C$15)*$C$12*$C$21-$C$33*MF96/BF$6 -  PP95*$C$33/$C$21,EP95/$C$19),MAX(FL$8:FL95)*-1)</f>
        <v>-0.37850168607206947</v>
      </c>
      <c r="FM96" s="255">
        <f>MAX(MIN(IF(AND(PQ95=1,NY96&lt;0),-1,1)*(DU96-$C$15)/($C$14-$C$15)*$C$12*$C$21-$C$33*MG96/BG$6 -  PQ95*$C$33/$C$21,EQ95/$C$19),MAX(FM$8:FM95)*-1)</f>
        <v>-0.37850168607206947</v>
      </c>
      <c r="FN96" s="255">
        <f>MAX(MIN(IF(AND(PR95=1,NZ96&lt;0),-1,1)*(DV96-$C$15)/($C$14-$C$15)*$C$12*$C$21-$C$33*MH96/BH$6 -  PR95*$C$33/$C$21,ER95/$C$19),MAX(FN$8:FN95)*-1)</f>
        <v>-0.37850168607206947</v>
      </c>
      <c r="FO96" s="255">
        <f>MAX(MIN(IF(AND(PS95=1,OA96&lt;0),-1,1)*(DW96-$C$15)/($C$14-$C$15)*$C$12*$C$21-$C$33*MI96/BI$6 -  PS95*$C$33/$C$21,ES95/$C$19),MAX(FO$8:FO95)*-1)</f>
        <v>-0.37850168607206947</v>
      </c>
      <c r="FP96" s="61">
        <f t="shared" si="609"/>
        <v>3.5200000000000022</v>
      </c>
      <c r="FQ96" s="256">
        <f t="shared" si="610"/>
        <v>0</v>
      </c>
      <c r="FR96" s="256">
        <f t="shared" si="611"/>
        <v>2.7495000000000003</v>
      </c>
      <c r="FS96" s="256">
        <f t="shared" si="612"/>
        <v>2.7495000000000003</v>
      </c>
      <c r="FT96" s="256">
        <f t="shared" si="613"/>
        <v>2.7495000000000003</v>
      </c>
      <c r="FU96" s="256">
        <f t="shared" si="614"/>
        <v>2.7495000000000003</v>
      </c>
      <c r="FV96" s="256">
        <f t="shared" si="615"/>
        <v>0</v>
      </c>
      <c r="FW96" s="256">
        <f t="shared" si="616"/>
        <v>0</v>
      </c>
      <c r="FX96" s="256">
        <f t="shared" si="617"/>
        <v>0</v>
      </c>
      <c r="FY96" s="256">
        <f t="shared" si="618"/>
        <v>0</v>
      </c>
      <c r="FZ96" s="256">
        <f t="shared" si="619"/>
        <v>0</v>
      </c>
      <c r="GA96" s="256">
        <f t="shared" si="620"/>
        <v>0</v>
      </c>
      <c r="GB96" s="256">
        <f t="shared" si="621"/>
        <v>0</v>
      </c>
      <c r="GC96" s="256">
        <f t="shared" si="622"/>
        <v>0</v>
      </c>
      <c r="GD96" s="256">
        <f t="shared" si="623"/>
        <v>0</v>
      </c>
      <c r="GE96" s="256">
        <f t="shared" si="624"/>
        <v>0</v>
      </c>
      <c r="GF96" s="256">
        <f t="shared" si="625"/>
        <v>0</v>
      </c>
      <c r="GG96" s="256">
        <f t="shared" si="626"/>
        <v>0</v>
      </c>
      <c r="GH96" s="256">
        <f t="shared" si="627"/>
        <v>0</v>
      </c>
      <c r="GI96" s="256">
        <f t="shared" si="628"/>
        <v>0</v>
      </c>
      <c r="GJ96" s="256">
        <f t="shared" si="629"/>
        <v>0</v>
      </c>
      <c r="GK96" s="256">
        <f t="shared" si="630"/>
        <v>0</v>
      </c>
      <c r="GL96" s="61">
        <f t="shared" si="631"/>
        <v>3.5200000000000022</v>
      </c>
      <c r="GM96" s="57">
        <f t="shared" si="562"/>
        <v>0</v>
      </c>
      <c r="GN96" s="57">
        <f t="shared" si="563"/>
        <v>-2.9102914419179329</v>
      </c>
      <c r="GO96" s="57">
        <f t="shared" si="564"/>
        <v>-4.2935285819689648</v>
      </c>
      <c r="GP96" s="57">
        <f t="shared" si="565"/>
        <v>-5.39897266461087</v>
      </c>
      <c r="GQ96" s="57">
        <f t="shared" si="566"/>
        <v>-6.00874286961806</v>
      </c>
      <c r="GR96" s="57">
        <f t="shared" si="567"/>
        <v>0</v>
      </c>
      <c r="GS96" s="57">
        <f t="shared" si="568"/>
        <v>0</v>
      </c>
      <c r="GT96" s="57">
        <f t="shared" si="569"/>
        <v>0</v>
      </c>
      <c r="GU96" s="57">
        <f t="shared" si="570"/>
        <v>0</v>
      </c>
      <c r="GV96" s="57">
        <f t="shared" si="571"/>
        <v>0</v>
      </c>
      <c r="GW96" s="57">
        <f t="shared" si="572"/>
        <v>0</v>
      </c>
      <c r="GX96" s="57">
        <f t="shared" si="573"/>
        <v>-8.6193424789200641</v>
      </c>
      <c r="GY96" s="57">
        <f t="shared" si="574"/>
        <v>0</v>
      </c>
      <c r="GZ96" s="57">
        <f t="shared" si="575"/>
        <v>0</v>
      </c>
      <c r="HA96" s="57">
        <f t="shared" si="576"/>
        <v>0</v>
      </c>
      <c r="HB96" s="57">
        <f t="shared" si="577"/>
        <v>0</v>
      </c>
      <c r="HC96" s="57">
        <f t="shared" si="578"/>
        <v>0</v>
      </c>
      <c r="HD96" s="57">
        <f t="shared" si="579"/>
        <v>0</v>
      </c>
      <c r="HE96" s="57">
        <f t="shared" si="580"/>
        <v>0</v>
      </c>
      <c r="HF96" s="57">
        <f t="shared" si="581"/>
        <v>0</v>
      </c>
      <c r="HG96" s="57">
        <f t="shared" si="582"/>
        <v>0</v>
      </c>
      <c r="HH96" s="61">
        <f t="shared" si="632"/>
        <v>3.5200000000000022</v>
      </c>
      <c r="HI96" s="57">
        <f t="shared" si="633"/>
        <v>0</v>
      </c>
      <c r="HJ96" s="57">
        <f t="shared" si="634"/>
        <v>2.9102914419179329</v>
      </c>
      <c r="HK96" s="57">
        <f t="shared" si="635"/>
        <v>4.2935285819689648</v>
      </c>
      <c r="HL96" s="57">
        <f t="shared" si="636"/>
        <v>5.39897266461087</v>
      </c>
      <c r="HM96" s="57">
        <f t="shared" si="637"/>
        <v>6.00874286961806</v>
      </c>
      <c r="HN96" s="57">
        <f t="shared" si="638"/>
        <v>0</v>
      </c>
      <c r="HO96" s="57">
        <f t="shared" si="639"/>
        <v>0</v>
      </c>
      <c r="HP96" s="57">
        <f t="shared" si="640"/>
        <v>0</v>
      </c>
      <c r="HQ96" s="57">
        <f t="shared" si="641"/>
        <v>0</v>
      </c>
      <c r="HR96" s="57">
        <f t="shared" si="642"/>
        <v>0</v>
      </c>
      <c r="HS96" s="57">
        <f t="shared" si="643"/>
        <v>0</v>
      </c>
      <c r="HT96" s="57">
        <f t="shared" si="644"/>
        <v>8.6193424789200641</v>
      </c>
      <c r="HU96" s="57">
        <f t="shared" si="645"/>
        <v>0</v>
      </c>
      <c r="HV96" s="57">
        <f t="shared" si="646"/>
        <v>0</v>
      </c>
      <c r="HW96" s="57">
        <f t="shared" si="647"/>
        <v>0</v>
      </c>
      <c r="HX96" s="57">
        <f t="shared" si="648"/>
        <v>0</v>
      </c>
      <c r="HY96" s="57">
        <f t="shared" si="649"/>
        <v>0</v>
      </c>
      <c r="HZ96" s="57">
        <f t="shared" si="650"/>
        <v>0</v>
      </c>
      <c r="IA96" s="57">
        <f t="shared" si="651"/>
        <v>0</v>
      </c>
      <c r="IB96" s="57">
        <f t="shared" si="652"/>
        <v>0</v>
      </c>
      <c r="IC96" s="57">
        <f t="shared" si="653"/>
        <v>0</v>
      </c>
      <c r="ID96" s="61">
        <f t="shared" si="654"/>
        <v>3.5200000000000022</v>
      </c>
      <c r="IE96" s="57">
        <f t="shared" si="655"/>
        <v>0</v>
      </c>
      <c r="IF96" s="57">
        <f t="shared" si="656"/>
        <v>0</v>
      </c>
      <c r="IG96" s="57">
        <f t="shared" si="657"/>
        <v>0</v>
      </c>
      <c r="IH96" s="57">
        <f t="shared" si="658"/>
        <v>0</v>
      </c>
      <c r="II96" s="57">
        <f t="shared" si="659"/>
        <v>0</v>
      </c>
      <c r="IJ96" s="57">
        <f t="shared" si="660"/>
        <v>0</v>
      </c>
      <c r="IK96" s="57">
        <f t="shared" si="661"/>
        <v>0</v>
      </c>
      <c r="IL96" s="57">
        <f t="shared" si="662"/>
        <v>0</v>
      </c>
      <c r="IM96" s="57">
        <f t="shared" si="663"/>
        <v>0</v>
      </c>
      <c r="IN96" s="57">
        <f t="shared" si="664"/>
        <v>0</v>
      </c>
      <c r="IO96" s="57">
        <f t="shared" si="665"/>
        <v>0</v>
      </c>
      <c r="IP96" s="57">
        <f t="shared" si="666"/>
        <v>0</v>
      </c>
      <c r="IQ96" s="57">
        <f t="shared" si="667"/>
        <v>0</v>
      </c>
      <c r="IR96" s="57">
        <f t="shared" si="668"/>
        <v>0</v>
      </c>
      <c r="IS96" s="57">
        <f t="shared" si="669"/>
        <v>0</v>
      </c>
      <c r="IT96" s="57">
        <f t="shared" si="670"/>
        <v>0</v>
      </c>
      <c r="IU96" s="57">
        <f t="shared" si="671"/>
        <v>0</v>
      </c>
      <c r="IV96" s="57">
        <f t="shared" si="672"/>
        <v>0</v>
      </c>
      <c r="IW96" s="57">
        <f t="shared" si="673"/>
        <v>0</v>
      </c>
      <c r="IX96" s="57">
        <f t="shared" si="674"/>
        <v>0</v>
      </c>
      <c r="IY96" s="57">
        <f t="shared" si="675"/>
        <v>0</v>
      </c>
      <c r="IZ96" s="61">
        <f t="shared" si="676"/>
        <v>3.5200000000000022</v>
      </c>
      <c r="JA96" s="256" t="e">
        <f t="shared" si="773"/>
        <v>#N/A</v>
      </c>
      <c r="JB96" s="256" t="e">
        <f t="shared" si="774"/>
        <v>#N/A</v>
      </c>
      <c r="JC96" s="256" t="e">
        <f t="shared" si="775"/>
        <v>#N/A</v>
      </c>
      <c r="JD96" s="256" t="e">
        <f t="shared" si="776"/>
        <v>#N/A</v>
      </c>
      <c r="JE96" s="256" t="e">
        <f t="shared" si="777"/>
        <v>#N/A</v>
      </c>
      <c r="JF96" s="256" t="e">
        <f t="shared" si="778"/>
        <v>#N/A</v>
      </c>
      <c r="JG96" s="256" t="e">
        <f t="shared" si="779"/>
        <v>#N/A</v>
      </c>
      <c r="JH96" s="256" t="e">
        <f t="shared" si="780"/>
        <v>#N/A</v>
      </c>
      <c r="JI96" s="256" t="e">
        <f t="shared" si="781"/>
        <v>#N/A</v>
      </c>
      <c r="JJ96" s="256" t="e">
        <f t="shared" si="782"/>
        <v>#N/A</v>
      </c>
      <c r="JK96" s="256" t="e">
        <f t="shared" si="783"/>
        <v>#N/A</v>
      </c>
      <c r="JL96" s="256" t="e">
        <f t="shared" si="784"/>
        <v>#N/A</v>
      </c>
      <c r="JM96" s="256" t="e">
        <f t="shared" si="785"/>
        <v>#N/A</v>
      </c>
      <c r="JN96" s="256" t="e">
        <f t="shared" si="786"/>
        <v>#N/A</v>
      </c>
      <c r="JO96" s="256" t="e">
        <f t="shared" si="787"/>
        <v>#N/A</v>
      </c>
      <c r="JP96" s="256" t="e">
        <f t="shared" si="788"/>
        <v>#N/A</v>
      </c>
      <c r="JQ96" s="256" t="e">
        <f t="shared" si="789"/>
        <v>#N/A</v>
      </c>
      <c r="JR96" s="256" t="e">
        <f t="shared" si="790"/>
        <v>#N/A</v>
      </c>
      <c r="JS96" s="256" t="e">
        <f t="shared" si="791"/>
        <v>#N/A</v>
      </c>
      <c r="JT96" s="256" t="e">
        <f t="shared" si="792"/>
        <v>#N/A</v>
      </c>
      <c r="JU96" s="256" t="e">
        <f t="shared" si="793"/>
        <v>#N/A</v>
      </c>
      <c r="JV96" s="61">
        <f t="shared" si="677"/>
        <v>3.5200000000000022</v>
      </c>
      <c r="JW96" s="46">
        <f t="shared" si="678"/>
        <v>0</v>
      </c>
      <c r="JX96" s="46">
        <f t="shared" si="679"/>
        <v>0</v>
      </c>
      <c r="JY96" s="46">
        <f t="shared" si="680"/>
        <v>0</v>
      </c>
      <c r="JZ96" s="46">
        <f t="shared" si="681"/>
        <v>0</v>
      </c>
      <c r="KA96" s="46">
        <f t="shared" si="682"/>
        <v>0</v>
      </c>
      <c r="KB96" s="46">
        <f t="shared" si="683"/>
        <v>0</v>
      </c>
      <c r="KC96" s="46">
        <f t="shared" si="684"/>
        <v>0</v>
      </c>
      <c r="KD96" s="46">
        <f t="shared" si="685"/>
        <v>0</v>
      </c>
      <c r="KE96" s="46">
        <f t="shared" si="686"/>
        <v>0</v>
      </c>
      <c r="KF96" s="46">
        <f t="shared" si="687"/>
        <v>0</v>
      </c>
      <c r="KG96" s="46">
        <f t="shared" si="688"/>
        <v>0</v>
      </c>
      <c r="KH96" s="46">
        <f t="shared" si="689"/>
        <v>0</v>
      </c>
      <c r="KI96" s="46">
        <f t="shared" si="690"/>
        <v>0</v>
      </c>
      <c r="KJ96" s="46">
        <f t="shared" si="691"/>
        <v>0</v>
      </c>
      <c r="KK96" s="46">
        <f t="shared" si="692"/>
        <v>0</v>
      </c>
      <c r="KL96" s="46">
        <f t="shared" si="693"/>
        <v>0</v>
      </c>
      <c r="KM96" s="46">
        <f t="shared" si="694"/>
        <v>0</v>
      </c>
      <c r="KN96" s="46">
        <f t="shared" si="695"/>
        <v>0</v>
      </c>
      <c r="KO96" s="46">
        <f t="shared" si="696"/>
        <v>0</v>
      </c>
      <c r="KP96" s="46">
        <f t="shared" si="697"/>
        <v>0</v>
      </c>
      <c r="KQ96" s="46">
        <f t="shared" si="698"/>
        <v>0</v>
      </c>
      <c r="KR96" s="61">
        <f t="shared" si="699"/>
        <v>3.5200000000000022</v>
      </c>
      <c r="KS96" s="1">
        <f t="shared" si="700"/>
        <v>1</v>
      </c>
      <c r="KT96" s="1">
        <f t="shared" si="701"/>
        <v>0</v>
      </c>
      <c r="KU96" s="1">
        <f t="shared" si="702"/>
        <v>0</v>
      </c>
      <c r="KV96" s="1">
        <f t="shared" si="703"/>
        <v>0</v>
      </c>
      <c r="KW96" s="1">
        <f t="shared" si="704"/>
        <v>0</v>
      </c>
      <c r="KX96" s="1">
        <f t="shared" si="705"/>
        <v>1</v>
      </c>
      <c r="KY96" s="1">
        <f t="shared" si="706"/>
        <v>1</v>
      </c>
      <c r="KZ96" s="1">
        <f t="shared" si="707"/>
        <v>1</v>
      </c>
      <c r="LA96" s="1">
        <f t="shared" si="708"/>
        <v>1</v>
      </c>
      <c r="LB96" s="1">
        <f t="shared" si="709"/>
        <v>1</v>
      </c>
      <c r="LC96" s="1">
        <f t="shared" si="710"/>
        <v>1</v>
      </c>
      <c r="LD96" s="1">
        <f t="shared" si="711"/>
        <v>1</v>
      </c>
      <c r="LE96" s="1">
        <f t="shared" si="712"/>
        <v>1</v>
      </c>
      <c r="LF96" s="1">
        <f t="shared" si="713"/>
        <v>1</v>
      </c>
      <c r="LG96" s="1">
        <f t="shared" si="714"/>
        <v>1</v>
      </c>
      <c r="LH96" s="1">
        <f t="shared" si="715"/>
        <v>1</v>
      </c>
      <c r="LI96" s="1">
        <f t="shared" si="716"/>
        <v>1</v>
      </c>
      <c r="LJ96" s="1">
        <f t="shared" si="717"/>
        <v>1</v>
      </c>
      <c r="LK96" s="1">
        <f t="shared" si="718"/>
        <v>1</v>
      </c>
      <c r="LL96" s="1">
        <f t="shared" si="719"/>
        <v>1</v>
      </c>
      <c r="LM96" s="1">
        <f t="shared" si="720"/>
        <v>1</v>
      </c>
      <c r="LN96" s="61">
        <f t="shared" si="721"/>
        <v>3.5200000000000022</v>
      </c>
      <c r="LO96" s="57">
        <f t="shared" si="722"/>
        <v>0</v>
      </c>
      <c r="LP96" s="57">
        <f t="shared" si="723"/>
        <v>11.238103407877205</v>
      </c>
      <c r="LQ96" s="57">
        <f t="shared" si="724"/>
        <v>8.7534109361436521</v>
      </c>
      <c r="LR96" s="57">
        <f t="shared" si="725"/>
        <v>5.3267952947706254</v>
      </c>
      <c r="LS96" s="57">
        <f t="shared" si="726"/>
        <v>1.567973562349988</v>
      </c>
      <c r="LT96" s="57">
        <f t="shared" si="727"/>
        <v>0</v>
      </c>
      <c r="LU96" s="57">
        <f t="shared" si="728"/>
        <v>0</v>
      </c>
      <c r="LV96" s="57">
        <f t="shared" si="729"/>
        <v>0</v>
      </c>
      <c r="LW96" s="57">
        <f t="shared" si="730"/>
        <v>0</v>
      </c>
      <c r="LX96" s="57">
        <f t="shared" si="731"/>
        <v>0</v>
      </c>
      <c r="LY96" s="57">
        <f t="shared" si="732"/>
        <v>0</v>
      </c>
      <c r="LZ96" s="57">
        <f t="shared" si="733"/>
        <v>0</v>
      </c>
      <c r="MA96" s="57">
        <f t="shared" si="734"/>
        <v>0</v>
      </c>
      <c r="MB96" s="57">
        <f t="shared" si="735"/>
        <v>0</v>
      </c>
      <c r="MC96" s="57">
        <f t="shared" si="736"/>
        <v>0</v>
      </c>
      <c r="MD96" s="57">
        <f t="shared" si="737"/>
        <v>0</v>
      </c>
      <c r="ME96" s="57">
        <f t="shared" si="738"/>
        <v>0</v>
      </c>
      <c r="MF96" s="57">
        <f t="shared" si="739"/>
        <v>0</v>
      </c>
      <c r="MG96" s="57">
        <f t="shared" si="740"/>
        <v>0</v>
      </c>
      <c r="MH96" s="57">
        <f t="shared" si="741"/>
        <v>0</v>
      </c>
      <c r="MI96" s="57">
        <f t="shared" si="742"/>
        <v>0</v>
      </c>
      <c r="MJ96" s="61">
        <f t="shared" si="743"/>
        <v>3.5200000000000022</v>
      </c>
      <c r="MK96" s="57" t="e">
        <f t="shared" si="583"/>
        <v>#N/A</v>
      </c>
      <c r="ML96" s="57" t="e">
        <f t="shared" si="794"/>
        <v>#N/A</v>
      </c>
      <c r="MM96" s="57" t="e">
        <f t="shared" si="795"/>
        <v>#N/A</v>
      </c>
      <c r="MN96" s="57" t="e">
        <f t="shared" si="796"/>
        <v>#N/A</v>
      </c>
      <c r="MO96" s="57" t="e">
        <f t="shared" si="797"/>
        <v>#N/A</v>
      </c>
      <c r="MP96" s="57" t="e">
        <f t="shared" si="798"/>
        <v>#N/A</v>
      </c>
      <c r="MQ96" s="57" t="e">
        <f t="shared" si="799"/>
        <v>#N/A</v>
      </c>
      <c r="MR96" s="57" t="e">
        <f t="shared" si="800"/>
        <v>#N/A</v>
      </c>
      <c r="MS96" s="57" t="e">
        <f t="shared" si="801"/>
        <v>#N/A</v>
      </c>
      <c r="MT96" s="57" t="e">
        <f t="shared" si="802"/>
        <v>#N/A</v>
      </c>
      <c r="MU96" s="57" t="e">
        <f t="shared" si="803"/>
        <v>#N/A</v>
      </c>
      <c r="MV96" s="57" t="e">
        <f t="shared" si="804"/>
        <v>#N/A</v>
      </c>
      <c r="MW96" s="57" t="e">
        <f t="shared" si="805"/>
        <v>#N/A</v>
      </c>
      <c r="MX96" s="57" t="e">
        <f t="shared" si="806"/>
        <v>#N/A</v>
      </c>
      <c r="MY96" s="57" t="e">
        <f t="shared" si="807"/>
        <v>#N/A</v>
      </c>
      <c r="MZ96" s="57" t="e">
        <f t="shared" si="808"/>
        <v>#N/A</v>
      </c>
      <c r="NA96" s="57" t="e">
        <f t="shared" si="809"/>
        <v>#N/A</v>
      </c>
      <c r="NB96" s="57" t="e">
        <f t="shared" si="810"/>
        <v>#N/A</v>
      </c>
      <c r="NC96" s="57" t="e">
        <f t="shared" si="811"/>
        <v>#N/A</v>
      </c>
      <c r="ND96" s="57" t="e">
        <f t="shared" si="812"/>
        <v>#N/A</v>
      </c>
      <c r="NE96" s="57" t="e">
        <f t="shared" si="813"/>
        <v>#N/A</v>
      </c>
      <c r="NF96" s="61">
        <f t="shared" si="744"/>
        <v>3.5200000000000022</v>
      </c>
      <c r="NG96" s="256">
        <f>IF(OY95=0,MIN('Drive Train'!$F$35-FQ95*$C$19*'Drive Train'!$F$39,NG95+$C$39)-$C$7,IF(LO95-1&lt;=0,0,IF($C$37=Motors!$C$30,MAX(MAX(NG$8:NG95)*-1,NG95-$C$39),MAX(0,MAX(NG$8:NG95)*-1,NG95-$C$39))))</f>
        <v>0</v>
      </c>
      <c r="NH96" s="256">
        <f>IF(OZ95=0,MIN('Drive Train'!$F$35-FR95*$C$19*'Drive Train'!$F$39,NH95+$C$39)-$C$7,IF(LP95-1&lt;=0,0,IF($C$37=Motors!$C$30,MAX(MAX(NH$8:NH95)*-1,NH95-$C$39),MAX(0,MAX(NH$8:NH95)*-1,NH95-$C$39))))</f>
        <v>0</v>
      </c>
      <c r="NI96" s="256">
        <f>IF(PA95=0,MIN('Drive Train'!$F$35-FS95*$C$19*'Drive Train'!$F$39,NI95+$C$39)-$C$7,IF(LQ95-1&lt;=0,0,IF($C$37=Motors!$C$30,MAX(MAX(NI$8:NI95)*-1,NI95-$C$39),MAX(0,MAX(NI$8:NI95)*-1,NI95-$C$39))))</f>
        <v>0</v>
      </c>
      <c r="NJ96" s="256">
        <f>IF(PB95=0,MIN('Drive Train'!$F$35-FT95*$C$19*'Drive Train'!$F$39,NJ95+$C$39)-$C$7,IF(LR95-1&lt;=0,0,IF($C$37=Motors!$C$30,MAX(MAX(NJ$8:NJ95)*-1,NJ95-$C$39),MAX(0,MAX(NJ$8:NJ95)*-1,NJ95-$C$39))))</f>
        <v>0</v>
      </c>
      <c r="NK96" s="256">
        <f>IF(PC95=0,MIN('Drive Train'!$F$35-FU95*$C$19*'Drive Train'!$F$39,NK95+$C$39)-$C$7,IF(LS95-1&lt;=0,0,IF($C$37=Motors!$C$30,MAX(MAX(NK$8:NK95)*-1,NK95-$C$39),MAX(0,MAX(NK$8:NK95)*-1,NK95-$C$39))))</f>
        <v>0</v>
      </c>
      <c r="NL96" s="256">
        <f>IF(PD95=0,MIN('Drive Train'!$F$35-FV95*$C$19*'Drive Train'!$F$39,NL95+$C$39)-$C$7,IF(LT95-1&lt;=0,0,IF($C$37=Motors!$C$30,MAX(MAX(NL$8:NL95)*-1,NL95-$C$39),MAX(0,MAX(NL$8:NL95)*-1,NL95-$C$39))))</f>
        <v>0</v>
      </c>
      <c r="NM96" s="256">
        <f>IF(PE95=0,MIN('Drive Train'!$F$35-FW95*$C$19*'Drive Train'!$F$39,NM95+$C$39)-$C$7,IF(LU95-1&lt;=0,0,IF($C$37=Motors!$C$30,MAX(MAX(NM$8:NM95)*-1,NM95-$C$39),MAX(0,MAX(NM$8:NM95)*-1,NM95-$C$39))))</f>
        <v>0</v>
      </c>
      <c r="NN96" s="256">
        <f>IF(PF95=0,MIN('Drive Train'!$F$35-FX95*$C$19*'Drive Train'!$F$39,NN95+$C$39)-$C$7,IF(LV95-1&lt;=0,0,IF($C$37=Motors!$C$30,MAX(MAX(NN$8:NN95)*-1,NN95-$C$39),MAX(0,MAX(NN$8:NN95)*-1,NN95-$C$39))))</f>
        <v>0</v>
      </c>
      <c r="NO96" s="256">
        <f>IF(PG95=0,MIN('Drive Train'!$F$35-FY95*$C$19*'Drive Train'!$F$39,NO95+$C$39)-$C$7,IF(LW95-1&lt;=0,0,IF($C$37=Motors!$C$30,MAX(MAX(NO$8:NO95)*-1,NO95-$C$39),MAX(0,MAX(NO$8:NO95)*-1,NO95-$C$39))))</f>
        <v>0</v>
      </c>
      <c r="NP96" s="256">
        <f>IF(PH95=0,MIN('Drive Train'!$F$35-FZ95*$C$19*'Drive Train'!$F$39,NP95+$C$39)-$C$7,IF(LX95-1&lt;=0,0,IF($C$37=Motors!$C$30,MAX(MAX(NP$8:NP95)*-1,NP95-$C$39),MAX(0,MAX(NP$8:NP95)*-1,NP95-$C$39))))</f>
        <v>0</v>
      </c>
      <c r="NQ96" s="256">
        <f>IF(PI95=0,MIN('Drive Train'!$F$35-GA95*$C$19*'Drive Train'!$F$39,NQ95+$C$39)-$C$7,IF(LY95-1&lt;=0,0,IF($C$37=Motors!$C$30,MAX(MAX(NQ$8:NQ95)*-1,NQ95-$C$39),MAX(0,MAX(NQ$8:NQ95)*-1,NQ95-$C$39))))</f>
        <v>0</v>
      </c>
      <c r="NR96" s="256">
        <f>IF(PJ95=0,MIN('Drive Train'!$F$35-GB95*$C$19*'Drive Train'!$F$39,NR95+$C$39)-$C$7,IF(LZ95-1&lt;=0,0,IF($C$37=Motors!$C$30,MAX(MAX(NR$8:NR95)*-1,NR95-$C$39),MAX(0,MAX(NR$8:NR95)*-1,NR95-$C$39))))</f>
        <v>0</v>
      </c>
      <c r="NS96" s="256">
        <f>IF(PK95=0,MIN('Drive Train'!$F$35-GC95*$C$19*'Drive Train'!$F$39,NS95+$C$39)-$C$7,IF(MA95-1&lt;=0,0,IF($C$37=Motors!$C$30,MAX(MAX(NS$8:NS95)*-1,NS95-$C$39),MAX(0,MAX(NS$8:NS95)*-1,NS95-$C$39))))</f>
        <v>0</v>
      </c>
      <c r="NT96" s="256">
        <f>IF(PL95=0,MIN('Drive Train'!$F$35-GD95*$C$19*'Drive Train'!$F$39,NT95+$C$39)-$C$7,IF(MB95-1&lt;=0,0,IF($C$37=Motors!$C$30,MAX(MAX(NT$8:NT95)*-1,NT95-$C$39),MAX(0,MAX(NT$8:NT95)*-1,NT95-$C$39))))</f>
        <v>0</v>
      </c>
      <c r="NU96" s="256">
        <f>IF(PM95=0,MIN('Drive Train'!$F$35-GE95*$C$19*'Drive Train'!$F$39,NU95+$C$39)-$C$7,IF(MC95-1&lt;=0,0,IF($C$37=Motors!$C$30,MAX(MAX(NU$8:NU95)*-1,NU95-$C$39),MAX(0,MAX(NU$8:NU95)*-1,NU95-$C$39))))</f>
        <v>0</v>
      </c>
      <c r="NV96" s="256">
        <f>IF(PN95=0,MIN('Drive Train'!$F$35-GF95*$C$19*'Drive Train'!$F$39,NV95+$C$39)-$C$7,IF(MD95-1&lt;=0,0,IF($C$37=Motors!$C$30,MAX(MAX(NV$8:NV95)*-1,NV95-$C$39),MAX(0,MAX(NV$8:NV95)*-1,NV95-$C$39))))</f>
        <v>0</v>
      </c>
      <c r="NW96" s="256">
        <f>IF(PO95=0,MIN('Drive Train'!$F$35-GG95*$C$19*'Drive Train'!$F$39,NW95+$C$39)-$C$7,IF(ME95-1&lt;=0,0,IF($C$37=Motors!$C$30,MAX(MAX(NW$8:NW95)*-1,NW95-$C$39),MAX(0,MAX(NW$8:NW95)*-1,NW95-$C$39))))</f>
        <v>0</v>
      </c>
      <c r="NX96" s="256">
        <f>IF(PP95=0,MIN('Drive Train'!$F$35-GH95*$C$19*'Drive Train'!$F$39,NX95+$C$39)-$C$7,IF(MF95-1&lt;=0,0,IF($C$37=Motors!$C$30,MAX(MAX(NX$8:NX95)*-1,NX95-$C$39),MAX(0,MAX(NX$8:NX95)*-1,NX95-$C$39))))</f>
        <v>0</v>
      </c>
      <c r="NY96" s="256">
        <f>IF(PQ95=0,MIN('Drive Train'!$F$35-GI95*$C$19*'Drive Train'!$F$39,NY95+$C$39)-$C$7,IF(MG95-1&lt;=0,0,IF($C$37=Motors!$C$30,MAX(MAX(NY$8:NY95)*-1,NY95-$C$39),MAX(0,MAX(NY$8:NY95)*-1,NY95-$C$39))))</f>
        <v>0</v>
      </c>
      <c r="NZ96" s="256">
        <f>IF(PR95=0,MIN('Drive Train'!$F$35-GJ95*$C$19*'Drive Train'!$F$39,NZ95+$C$39)-$C$7,IF(MH95-1&lt;=0,0,IF($C$37=Motors!$C$30,MAX(MAX(NZ$8:NZ95)*-1,NZ95-$C$39),MAX(0,MAX(NZ$8:NZ95)*-1,NZ95-$C$39))))</f>
        <v>0</v>
      </c>
      <c r="OA96" s="256">
        <f>IF(PS95=0,MIN('Drive Train'!$F$35-GK95*$C$19*'Drive Train'!$F$39,OA95+$C$39)-$C$7,IF(MI95-1&lt;=0,0,IF($C$37=Motors!$C$30,MAX(MAX(OA$8:OA95)*-1,OA95-$C$39),MAX(0,MAX(OA$8:OA95)*-1,OA95-$C$39))))</f>
        <v>0</v>
      </c>
      <c r="OB96" s="61">
        <f t="shared" si="745"/>
        <v>3.5200000000000022</v>
      </c>
      <c r="OC96" s="256">
        <f>'Drive Train'!$F$35-(FQ96*$C$13)*$C$19*'Drive Train'!$F$39</f>
        <v>12.4</v>
      </c>
      <c r="OD96" s="256">
        <f>'Drive Train'!$F$35-(FR96*$C$13)*$C$19*'Drive Train'!$F$39</f>
        <v>12.23503</v>
      </c>
      <c r="OE96" s="256">
        <f>'Drive Train'!$F$35-(FS96*$C$13)*$C$19*'Drive Train'!$F$39</f>
        <v>12.23503</v>
      </c>
      <c r="OF96" s="256">
        <f>'Drive Train'!$F$35-(FT96*$C$13)*$C$19*'Drive Train'!$F$39</f>
        <v>12.23503</v>
      </c>
      <c r="OG96" s="256">
        <f>'Drive Train'!$F$35-(FU96*$C$13)*$C$19*'Drive Train'!$F$39</f>
        <v>12.23503</v>
      </c>
      <c r="OH96" s="256">
        <f>'Drive Train'!$F$35-(FV96*$C$13)*$C$19*'Drive Train'!$F$39</f>
        <v>12.4</v>
      </c>
      <c r="OI96" s="256">
        <f>'Drive Train'!$F$35-(FW96*$C$13)*$C$19*'Drive Train'!$F$39</f>
        <v>12.4</v>
      </c>
      <c r="OJ96" s="256">
        <f>'Drive Train'!$F$35-(FX96*$C$13)*$C$19*'Drive Train'!$F$39</f>
        <v>12.4</v>
      </c>
      <c r="OK96" s="256">
        <f>'Drive Train'!$F$35-(FY96*$C$13)*$C$19*'Drive Train'!$F$39</f>
        <v>12.4</v>
      </c>
      <c r="OL96" s="256">
        <f>'Drive Train'!$F$35-(FZ96*$C$13)*$C$19*'Drive Train'!$F$39</f>
        <v>12.4</v>
      </c>
      <c r="OM96" s="256">
        <f>'Drive Train'!$F$35-(GA96*$C$13)*$C$19*'Drive Train'!$F$39</f>
        <v>12.4</v>
      </c>
      <c r="ON96" s="256">
        <f>'Drive Train'!$F$35-(GB96*$C$13)*$C$19*'Drive Train'!$F$39</f>
        <v>12.4</v>
      </c>
      <c r="OO96" s="256">
        <f>'Drive Train'!$F$35-(GC96*$C$13)*$C$19*'Drive Train'!$F$39</f>
        <v>12.4</v>
      </c>
      <c r="OP96" s="256">
        <f>'Drive Train'!$F$35-(GD96*$C$13)*$C$19*'Drive Train'!$F$39</f>
        <v>12.4</v>
      </c>
      <c r="OQ96" s="256">
        <f>'Drive Train'!$F$35-(GE96*$C$13)*$C$19*'Drive Train'!$F$39</f>
        <v>12.4</v>
      </c>
      <c r="OR96" s="256">
        <f>'Drive Train'!$F$35-(GF96*$C$13)*$C$19*'Drive Train'!$F$39</f>
        <v>12.4</v>
      </c>
      <c r="OS96" s="256">
        <f>'Drive Train'!$F$35-(GG96*$C$13)*$C$19*'Drive Train'!$F$39</f>
        <v>12.4</v>
      </c>
      <c r="OT96" s="256">
        <f>'Drive Train'!$F$35-(GH96*$C$13)*$C$19*'Drive Train'!$F$39</f>
        <v>12.4</v>
      </c>
      <c r="OU96" s="256">
        <f>'Drive Train'!$F$35-(GI96*$C$13)*$C$19*'Drive Train'!$F$39</f>
        <v>12.4</v>
      </c>
      <c r="OV96" s="256">
        <f>'Drive Train'!$F$35-(GJ96*$C$13)*$C$19*'Drive Train'!$F$39</f>
        <v>12.4</v>
      </c>
      <c r="OW96" s="256">
        <f>'Drive Train'!$F$35-(GK96*$C$13)*$C$19*'Drive Train'!$F$39</f>
        <v>12.4</v>
      </c>
      <c r="OX96" s="61">
        <f t="shared" si="746"/>
        <v>3.5200000000000022</v>
      </c>
      <c r="OY96" s="1">
        <f>IF(PU96&gt;='Drive Train'!$F$29,1,0)</f>
        <v>1</v>
      </c>
      <c r="OZ96" s="1">
        <f>IF(PV96&gt;='Drive Train'!$F$29,1,0)</f>
        <v>1</v>
      </c>
      <c r="PA96" s="1">
        <f>IF(PW96&gt;='Drive Train'!$F$29,1,0)</f>
        <v>1</v>
      </c>
      <c r="PB96" s="1">
        <f>IF(PX96&gt;='Drive Train'!$F$29,1,0)</f>
        <v>1</v>
      </c>
      <c r="PC96" s="1">
        <f>IF(PY96&gt;='Drive Train'!$F$29,1,0)</f>
        <v>1</v>
      </c>
      <c r="PD96" s="1">
        <f>IF(PZ96&gt;='Drive Train'!$F$29,1,0)</f>
        <v>1</v>
      </c>
      <c r="PE96" s="1">
        <f>IF(QA96&gt;='Drive Train'!$F$29,1,0)</f>
        <v>1</v>
      </c>
      <c r="PF96" s="1">
        <f>IF(QB96&gt;='Drive Train'!$F$29,1,0)</f>
        <v>1</v>
      </c>
      <c r="PG96" s="1">
        <f>IF(QC96&gt;='Drive Train'!$F$29,1,0)</f>
        <v>1</v>
      </c>
      <c r="PH96" s="1">
        <f>IF(QD96&gt;='Drive Train'!$F$29,1,0)</f>
        <v>1</v>
      </c>
      <c r="PI96" s="1">
        <f>IF(QE96&gt;='Drive Train'!$F$29,1,0)</f>
        <v>1</v>
      </c>
      <c r="PJ96" s="1">
        <f>IF(QF96&gt;='Drive Train'!$F$29,1,0)</f>
        <v>1</v>
      </c>
      <c r="PK96" s="1">
        <f>IF(QG96&gt;='Drive Train'!$F$29,1,0)</f>
        <v>1</v>
      </c>
      <c r="PL96" s="1">
        <f>IF(QH96&gt;='Drive Train'!$F$29,1,0)</f>
        <v>1</v>
      </c>
      <c r="PM96" s="1">
        <f>IF(QI96&gt;='Drive Train'!$F$29,1,0)</f>
        <v>1</v>
      </c>
      <c r="PN96" s="1">
        <f>IF(QJ96&gt;='Drive Train'!$F$29,1,0)</f>
        <v>1</v>
      </c>
      <c r="PO96" s="1">
        <f>IF(QK96&gt;='Drive Train'!$F$29,1,0)</f>
        <v>1</v>
      </c>
      <c r="PP96" s="1">
        <f>IF(QL96&gt;='Drive Train'!$F$29,1,0)</f>
        <v>1</v>
      </c>
      <c r="PQ96" s="1">
        <f>IF(QM96&gt;='Drive Train'!$F$29,1,0)</f>
        <v>1</v>
      </c>
      <c r="PR96" s="1">
        <f>IF(QN96&gt;='Drive Train'!$F$29,1,0)</f>
        <v>1</v>
      </c>
      <c r="PS96" s="1">
        <f>IF(QO96&gt;='Drive Train'!$F$29,1,0)</f>
        <v>1</v>
      </c>
      <c r="PT96" s="253">
        <f t="shared" si="747"/>
        <v>3.5200000000000022</v>
      </c>
      <c r="PU96" s="57">
        <f t="shared" si="748"/>
        <v>21.503653617944718</v>
      </c>
      <c r="PV96" s="57">
        <f t="shared" si="749"/>
        <v>36.88288945208604</v>
      </c>
      <c r="PW96" s="57">
        <f t="shared" si="750"/>
        <v>38.940287878244554</v>
      </c>
      <c r="PX96" s="57">
        <f t="shared" si="751"/>
        <v>37.063167469386023</v>
      </c>
      <c r="PY96" s="57">
        <f t="shared" si="752"/>
        <v>32.546042278871262</v>
      </c>
      <c r="PZ96" s="57">
        <f t="shared" si="753"/>
        <v>27.08124871304469</v>
      </c>
      <c r="QA96" s="57">
        <f t="shared" si="754"/>
        <v>23.766792718489118</v>
      </c>
      <c r="QB96" s="57">
        <f t="shared" si="755"/>
        <v>21.24285190115814</v>
      </c>
      <c r="QC96" s="57">
        <f t="shared" si="756"/>
        <v>19.808555857554829</v>
      </c>
      <c r="QD96" s="57">
        <f t="shared" si="757"/>
        <v>18.746947025028113</v>
      </c>
      <c r="QE96" s="57">
        <f t="shared" si="758"/>
        <v>17.929325619771099</v>
      </c>
      <c r="QF96" s="57">
        <f t="shared" si="759"/>
        <v>23.539061413848287</v>
      </c>
      <c r="QG96" s="57">
        <f t="shared" si="760"/>
        <v>22.453509164402295</v>
      </c>
      <c r="QH96" s="57">
        <f t="shared" si="761"/>
        <v>21.849684815549576</v>
      </c>
      <c r="QI96" s="57">
        <f t="shared" si="762"/>
        <v>21.682599047130982</v>
      </c>
      <c r="QJ96" s="57">
        <f t="shared" si="763"/>
        <v>21.357110719625187</v>
      </c>
      <c r="QK96" s="57">
        <f t="shared" si="764"/>
        <v>21.797681488191348</v>
      </c>
      <c r="QL96" s="57">
        <f t="shared" si="765"/>
        <v>21.60815940220062</v>
      </c>
      <c r="QM96" s="57">
        <f t="shared" si="766"/>
        <v>21.794853544062796</v>
      </c>
      <c r="QN96" s="57">
        <f t="shared" si="767"/>
        <v>21.444570787492751</v>
      </c>
      <c r="QO96" s="57">
        <f t="shared" si="768"/>
        <v>21.450297293645665</v>
      </c>
      <c r="QP96" s="61">
        <f t="shared" si="769"/>
        <v>3.5200000000000022</v>
      </c>
      <c r="QQ96" s="57">
        <f t="shared" si="584"/>
        <v>0</v>
      </c>
      <c r="QR96" s="57">
        <f t="shared" si="585"/>
        <v>3.4695548865589357E-2</v>
      </c>
      <c r="QS96" s="57">
        <f t="shared" si="586"/>
        <v>3.4695548865589357E-2</v>
      </c>
      <c r="QT96" s="57">
        <f t="shared" si="587"/>
        <v>3.4695548865589357E-2</v>
      </c>
      <c r="QU96" s="57">
        <f t="shared" si="588"/>
        <v>3.4695548865589357E-2</v>
      </c>
      <c r="QV96" s="57">
        <f t="shared" si="589"/>
        <v>0</v>
      </c>
      <c r="QW96" s="57">
        <f t="shared" si="590"/>
        <v>0</v>
      </c>
      <c r="QX96" s="57">
        <f t="shared" si="591"/>
        <v>0</v>
      </c>
      <c r="QY96" s="57">
        <f t="shared" si="592"/>
        <v>0</v>
      </c>
      <c r="QZ96" s="57">
        <f t="shared" si="593"/>
        <v>0</v>
      </c>
      <c r="RA96" s="57">
        <f t="shared" si="594"/>
        <v>0</v>
      </c>
      <c r="RB96" s="57">
        <f t="shared" si="595"/>
        <v>0</v>
      </c>
      <c r="RC96" s="57">
        <f t="shared" si="596"/>
        <v>0</v>
      </c>
      <c r="RD96" s="57">
        <f t="shared" si="597"/>
        <v>0</v>
      </c>
      <c r="RE96" s="57">
        <f t="shared" si="598"/>
        <v>0</v>
      </c>
      <c r="RF96" s="57">
        <f t="shared" si="599"/>
        <v>0</v>
      </c>
      <c r="RG96" s="57">
        <f t="shared" si="600"/>
        <v>0</v>
      </c>
      <c r="RH96" s="57">
        <f t="shared" si="601"/>
        <v>0</v>
      </c>
      <c r="RI96" s="57">
        <f t="shared" si="602"/>
        <v>0</v>
      </c>
      <c r="RJ96" s="57">
        <f t="shared" si="603"/>
        <v>0</v>
      </c>
      <c r="RK96" s="57">
        <f t="shared" si="604"/>
        <v>0</v>
      </c>
      <c r="RL96" s="61">
        <f t="shared" si="770"/>
        <v>3.5200000000000022</v>
      </c>
      <c r="RM96" s="2">
        <f>IF(AND(LO96&gt;=LO$6*'Drive Train'!$AA$52,LO96&lt;=LO$6*'Drive Train'!$AA$53,KS96=0,JW96=0,EU96&gt;0),$C$17,0)</f>
        <v>0</v>
      </c>
      <c r="RN96" s="2">
        <f>IF(AND(LP96&gt;=LP$6*'Drive Train'!$AA$52,LP96&lt;=LP$6*'Drive Train'!$AA$53,KT96=0,JX96=0,EV96&gt;0),$C$17,0)</f>
        <v>0</v>
      </c>
      <c r="RO96" s="2">
        <f>IF(AND(LQ96&gt;=LQ$6*'Drive Train'!$AA$52,LQ96&lt;=LQ$6*'Drive Train'!$AA$53,KU96=0,JY96=0,EW96&gt;0),$C$17,0)</f>
        <v>0</v>
      </c>
      <c r="RP96" s="2">
        <f>IF(AND(LR96&gt;=LR$6*'Drive Train'!$AA$52,LR96&lt;=LR$6*'Drive Train'!$AA$53,KV96=0,JZ96=0,EX96&gt;0),$C$17,0)</f>
        <v>0</v>
      </c>
      <c r="RQ96" s="2">
        <f>IF(AND(LS96&gt;=LS$6*'Drive Train'!$AA$52,LS96&lt;=LS$6*'Drive Train'!$AA$53,KW96=0,KA96=0,EY96&gt;0),$C$17,0)</f>
        <v>0</v>
      </c>
      <c r="RR96" s="2">
        <f>IF(AND(LT96&gt;=LT$6*'Drive Train'!$AA$52,LT96&lt;=LT$6*'Drive Train'!$AA$53,KX96=0,KB96=0,EZ96&gt;0),$C$17,0)</f>
        <v>0</v>
      </c>
      <c r="RS96" s="2">
        <f>IF(AND(LU96&gt;=LU$6*'Drive Train'!$AA$52,LU96&lt;=LU$6*'Drive Train'!$AA$53,KY96=0,KC96=0,FA96&gt;0),$C$17,0)</f>
        <v>0</v>
      </c>
      <c r="RT96" s="2">
        <f>IF(AND(LV96&gt;=LV$6*'Drive Train'!$AA$52,LV96&lt;=LV$6*'Drive Train'!$AA$53,KZ96=0,KD96=0,FB96&gt;0),$C$17,0)</f>
        <v>0</v>
      </c>
      <c r="RU96" s="2">
        <f>IF(AND(LW96&gt;=LW$6*'Drive Train'!$AA$52,LW96&lt;=LW$6*'Drive Train'!$AA$53,LA96=0,KE96=0,FC96&gt;0),$C$17,0)</f>
        <v>0</v>
      </c>
      <c r="RV96" s="2">
        <f>IF(AND(LX96&gt;=LX$6*'Drive Train'!$AA$52,LX96&lt;=LX$6*'Drive Train'!$AA$53,LB96=0,KF96=0,FD96&gt;0),$C$17,0)</f>
        <v>0</v>
      </c>
      <c r="RW96" s="2">
        <f>IF(AND(LY96&gt;=LY$6*'Drive Train'!$AA$52,LY96&lt;=LY$6*'Drive Train'!$AA$53,LC96=0,KG96=0,FE96&gt;0),$C$17,0)</f>
        <v>0</v>
      </c>
      <c r="RX96" s="2">
        <f>IF(AND(LZ96&gt;=LZ$6*'Drive Train'!$AA$52,LZ96&lt;=LZ$6*'Drive Train'!$AA$53,LD96=0,KH96=0,FF96&gt;0),$C$17,0)</f>
        <v>0</v>
      </c>
      <c r="RY96" s="2">
        <f>IF(AND(MA96&gt;=MA$6*'Drive Train'!$AA$52,MA96&lt;=MA$6*'Drive Train'!$AA$53,LE96=0,KI96=0,FG96&gt;0),$C$17,0)</f>
        <v>0</v>
      </c>
      <c r="RZ96" s="2">
        <f>IF(AND(MB96&gt;=MB$6*'Drive Train'!$AA$52,MB96&lt;=MB$6*'Drive Train'!$AA$53,LF96=0,KJ96=0,FH96&gt;0),$C$17,0)</f>
        <v>0</v>
      </c>
      <c r="SA96" s="2">
        <f>IF(AND(MC96&gt;=MC$6*'Drive Train'!$AA$52,MC96&lt;=MC$6*'Drive Train'!$AA$53,LG96=0,KK96=0,FI96&gt;0),$C$17,0)</f>
        <v>0</v>
      </c>
      <c r="SB96" s="2">
        <f>IF(AND(MD96&gt;=MD$6*'Drive Train'!$AA$52,MD96&lt;=MD$6*'Drive Train'!$AA$53,LH96=0,KL96=0,FJ96&gt;0),$C$17,0)</f>
        <v>0</v>
      </c>
      <c r="SC96" s="2">
        <f>IF(AND(ME96&gt;=ME$6*'Drive Train'!$AA$52,ME96&lt;=ME$6*'Drive Train'!$AA$53,LI96=0,KM96=0,FK96&gt;0),$C$17,0)</f>
        <v>0</v>
      </c>
      <c r="SD96" s="2">
        <f>IF(AND(MF96&gt;=MF$6*'Drive Train'!$AA$52,MF96&lt;=MF$6*'Drive Train'!$AA$53,LJ96=0,KN96=0,FL96&gt;0),$C$17,0)</f>
        <v>0</v>
      </c>
      <c r="SE96" s="2">
        <f>IF(AND(MG96&gt;=MG$6*'Drive Train'!$AA$52,MG96&lt;=MG$6*'Drive Train'!$AA$53,LK96=0,KO96=0,FM96&gt;0),$C$17,0)</f>
        <v>0</v>
      </c>
      <c r="SF96" s="2">
        <f>IF(AND(MH96&gt;=MH$6*'Drive Train'!$AA$52,MH96&lt;=MH$6*'Drive Train'!$AA$53,LL96=0,KP96=0,FN96&gt;0),$C$17,0)</f>
        <v>0</v>
      </c>
      <c r="SG96" s="2">
        <f>IF(AND(MI96&gt;=MI$6*'Drive Train'!$AA$52,MI96&lt;=MI$6*'Drive Train'!$AA$53,LM96=0,KQ96=0,FO96&gt;0),$C$17,0)</f>
        <v>0</v>
      </c>
      <c r="SH96" s="61">
        <f t="shared" si="771"/>
        <v>3.5200000000000022</v>
      </c>
      <c r="SI96" s="2">
        <f>IF(AND(EU96&lt;0,KS96=0,LO96&gt;=LO$6*'Drive Train'!$AA$52,LO96&lt;=LO$6*'Drive Train'!$AA$53,OY96=1,JW96=0),$C$17,0)</f>
        <v>0</v>
      </c>
      <c r="SJ96" s="2">
        <f>IF(AND(EV96&lt;0,KT96=0,LP96&gt;=LP$6*'Drive Train'!$AA$52,LP96&lt;=LP$6*'Drive Train'!$AA$53,OZ96=1,JX96=0),$C$17,0)</f>
        <v>0.04</v>
      </c>
      <c r="SK96" s="2">
        <f>IF(AND(EW96&lt;0,KU96=0,LQ96&gt;=LQ$6*'Drive Train'!$AA$52,LQ96&lt;=LQ$6*'Drive Train'!$AA$53,PA96=1,JY96=0),$C$17,0)</f>
        <v>0.04</v>
      </c>
      <c r="SL96" s="2">
        <f>IF(AND(EX96&lt;0,KV96=0,LR96&gt;=LR$6*'Drive Train'!$AA$52,LR96&lt;=LR$6*'Drive Train'!$AA$53,PB96=1,JZ96=0),$C$17,0)</f>
        <v>0</v>
      </c>
      <c r="SM96" s="2">
        <f>IF(AND(EY96&lt;0,KW96=0,LS96&gt;=LS$6*'Drive Train'!$AA$52,LS96&lt;=LS$6*'Drive Train'!$AA$53,PC96=1,KA96=0),$C$17,0)</f>
        <v>0</v>
      </c>
      <c r="SN96" s="2">
        <f>IF(AND(EZ96&lt;0,KX96=0,LT96&gt;=LT$6*'Drive Train'!$AA$52,LT96&lt;=LT$6*'Drive Train'!$AA$53,PD96=1,KB96=0),$C$17,0)</f>
        <v>0</v>
      </c>
      <c r="SO96" s="2">
        <f>IF(AND(FA96&lt;0,KY96=0,LU96&gt;=LU$6*'Drive Train'!$AA$52,LU96&lt;=LU$6*'Drive Train'!$AA$53,PE96=1,KC96=0),$C$17,0)</f>
        <v>0</v>
      </c>
      <c r="SP96" s="2">
        <f>IF(AND(FB96&lt;0,KZ96=0,LV96&gt;=LV$6*'Drive Train'!$AA$52,LV96&lt;=LV$6*'Drive Train'!$AA$53,PF96=1,KD96=0),$C$17,0)</f>
        <v>0</v>
      </c>
      <c r="SQ96" s="2">
        <f>IF(AND(FC96&lt;0,LA96=0,LW96&gt;=LW$6*'Drive Train'!$AA$52,LW96&lt;=LW$6*'Drive Train'!$AA$53,PG96=1,KE96=0),$C$17,0)</f>
        <v>0</v>
      </c>
      <c r="SR96" s="2">
        <f>IF(AND(FD96&lt;0,LB96=0,LX96&gt;=LX$6*'Drive Train'!$AA$52,LX96&lt;=LX$6*'Drive Train'!$AA$53,PH96=1,KF96=0),$C$17,0)</f>
        <v>0</v>
      </c>
      <c r="SS96" s="2">
        <f>IF(AND(FE96&lt;0,LC96=0,LY96&gt;=LY$6*'Drive Train'!$AA$52,LY96&lt;=LY$6*'Drive Train'!$AA$53,PI96=1,KG96=0),$C$17,0)</f>
        <v>0</v>
      </c>
      <c r="ST96" s="2">
        <f>IF(AND(FF96&lt;0,LD96=0,LZ96&gt;=LZ$6*'Drive Train'!$AA$52,LZ96&lt;=LZ$6*'Drive Train'!$AA$53,PJ96=1,KH96=0),$C$17,0)</f>
        <v>0</v>
      </c>
      <c r="SU96" s="2">
        <f>IF(AND(FG96&lt;0,LE96=0,MA96&gt;=MA$6*'Drive Train'!$AA$52,MA96&lt;=MA$6*'Drive Train'!$AA$53,PK96=1,KI96=0),$C$17,0)</f>
        <v>0</v>
      </c>
      <c r="SV96" s="2">
        <f>IF(AND(FH96&lt;0,LF96=0,MB96&gt;=MB$6*'Drive Train'!$AA$52,MB96&lt;=MB$6*'Drive Train'!$AA$53,PL96=1,KJ96=0),$C$17,0)</f>
        <v>0</v>
      </c>
      <c r="SW96" s="2">
        <f>IF(AND(FI96&lt;0,LG96=0,MC96&gt;=MC$6*'Drive Train'!$AA$52,MC96&lt;=MC$6*'Drive Train'!$AA$53,PM96=1,KK96=0),$C$17,0)</f>
        <v>0</v>
      </c>
      <c r="SX96" s="2">
        <f>IF(AND(FJ96&lt;0,LH96=0,MD96&gt;=MD$6*'Drive Train'!$AA$52,MD96&lt;=MD$6*'Drive Train'!$AA$53,PN96=1,KL96=0),$C$17,0)</f>
        <v>0</v>
      </c>
      <c r="SY96" s="2">
        <f>IF(AND(FK96&lt;0,LI96=0,ME96&gt;=ME$6*'Drive Train'!$AA$52,ME96&lt;=ME$6*'Drive Train'!$AA$53,PO96=1,KM96=0),$C$17,0)</f>
        <v>0</v>
      </c>
      <c r="SZ96" s="2">
        <f>IF(AND(FL96&lt;0,LJ96=0,MF96&gt;=MF$6*'Drive Train'!$AA$52,MF96&lt;=MF$6*'Drive Train'!$AA$53,PP96=1,KN96=0),$C$17,0)</f>
        <v>0</v>
      </c>
      <c r="TA96" s="2">
        <f>IF(AND(FM96&lt;0,LK96=0,MG96&gt;=MG$6*'Drive Train'!$AA$52,MG96&lt;=MG$6*'Drive Train'!$AA$53,PQ96=1,KO96=0),$C$17,0)</f>
        <v>0</v>
      </c>
      <c r="TB96" s="2">
        <f>IF(AND(FN96&lt;0,LL96=0,MH96&gt;=MH$6*'Drive Train'!$AA$52,MH96&lt;=MH$6*'Drive Train'!$AA$53,PR96=1,KP96=0),$C$17,0)</f>
        <v>0</v>
      </c>
      <c r="TC96" s="2">
        <f>IF(AND(FO96&lt;0,LM96=0,MI96&gt;=MI$6*'Drive Train'!$AA$52,MI96&lt;=MI$6*'Drive Train'!$AA$53,PS96=1,KQ96=0),$C$17,0)</f>
        <v>0</v>
      </c>
      <c r="TD96" s="144">
        <f t="shared" si="772"/>
        <v>3.5200000000000022</v>
      </c>
    </row>
    <row r="97" spans="2:524" x14ac:dyDescent="0.2">
      <c r="B97" s="73"/>
      <c r="C97" s="3"/>
      <c r="G97" s="3" t="s">
        <v>247</v>
      </c>
      <c r="H97" s="133">
        <f>H95</f>
        <v>0</v>
      </c>
      <c r="I97" s="46">
        <f>'Drive Train'!F29</f>
        <v>16</v>
      </c>
      <c r="R97" s="63">
        <f t="shared" si="605"/>
        <v>3.5600000000000023</v>
      </c>
      <c r="S97" s="2">
        <f>NG97/'Drive Train'!$F$35</f>
        <v>0</v>
      </c>
      <c r="T97" s="2">
        <f>NH97/'Drive Train'!$F$35</f>
        <v>0</v>
      </c>
      <c r="U97" s="2">
        <f>NI97/'Drive Train'!$F$35</f>
        <v>0</v>
      </c>
      <c r="V97" s="2">
        <f>NJ97/'Drive Train'!$F$35</f>
        <v>0</v>
      </c>
      <c r="W97" s="2">
        <f>NK97/'Drive Train'!$F$35</f>
        <v>0</v>
      </c>
      <c r="X97" s="2">
        <f>NL97/'Drive Train'!$F$35</f>
        <v>0</v>
      </c>
      <c r="Y97" s="2">
        <f>NM97/'Drive Train'!$F$35</f>
        <v>0</v>
      </c>
      <c r="Z97" s="2">
        <f>NN97/'Drive Train'!$F$35</f>
        <v>0</v>
      </c>
      <c r="AA97" s="2">
        <f>NO97/'Drive Train'!$F$35</f>
        <v>0</v>
      </c>
      <c r="AB97" s="2">
        <f>NP97/'Drive Train'!$F$35</f>
        <v>0</v>
      </c>
      <c r="AC97" s="2">
        <f>NQ97/'Drive Train'!$F$35</f>
        <v>0</v>
      </c>
      <c r="AD97" s="2">
        <f>NR97/'Drive Train'!$F$35</f>
        <v>0</v>
      </c>
      <c r="AE97" s="2">
        <f>NS97/'Drive Train'!$F$35</f>
        <v>0</v>
      </c>
      <c r="AF97" s="2">
        <f>NT97/'Drive Train'!$F$35</f>
        <v>0</v>
      </c>
      <c r="AG97" s="2">
        <f>NU97/'Drive Train'!$F$35</f>
        <v>0</v>
      </c>
      <c r="AH97" s="2">
        <f>NV97/'Drive Train'!$F$35</f>
        <v>0</v>
      </c>
      <c r="AI97" s="2">
        <f>NW97/'Drive Train'!$F$35</f>
        <v>0</v>
      </c>
      <c r="AJ97" s="2">
        <f>NX97/'Drive Train'!$F$35</f>
        <v>0</v>
      </c>
      <c r="AK97" s="2">
        <f>NY97/'Drive Train'!$F$35</f>
        <v>0</v>
      </c>
      <c r="AL97" s="2">
        <f>NZ97/'Drive Train'!$F$35</f>
        <v>0</v>
      </c>
      <c r="AM97" s="2">
        <f>OA97/'Drive Train'!$F$35</f>
        <v>0</v>
      </c>
      <c r="AN97" s="61">
        <f t="shared" si="606"/>
        <v>3.5600000000000023</v>
      </c>
      <c r="AO97" s="46">
        <f>LO97*12*60/(PI() * 'Drive Train'!$F$15)/S$6*ABS(S97)</f>
        <v>0</v>
      </c>
      <c r="AP97" s="46">
        <f>LP97*12*60/(PI() * 'Drive Train'!$F$15)/T$6*ABS(T97)</f>
        <v>0</v>
      </c>
      <c r="AQ97" s="46">
        <f>LQ97*12*60/(PI() * 'Drive Train'!$F$15)/U$6*ABS(U97)</f>
        <v>0</v>
      </c>
      <c r="AR97" s="46">
        <f>LR97*12*60/(PI() * 'Drive Train'!$F$15)/V$6*ABS(V97)</f>
        <v>0</v>
      </c>
      <c r="AS97" s="46">
        <f>LS97*12*60/(PI() * 'Drive Train'!$F$15)/W$6*ABS(W97)</f>
        <v>0</v>
      </c>
      <c r="AT97" s="46">
        <f>LT97*12*60/(PI() * 'Drive Train'!$F$15)/X$6*ABS(X97)</f>
        <v>0</v>
      </c>
      <c r="AU97" s="46">
        <f>LU97*12*60/(PI() * 'Drive Train'!$F$15)/Y$6*ABS(Y97)</f>
        <v>0</v>
      </c>
      <c r="AV97" s="46">
        <f>LV97*12*60/(PI() * 'Drive Train'!$F$15)/Z$6*ABS(Z97)</f>
        <v>0</v>
      </c>
      <c r="AW97" s="46">
        <f>LW97*12*60/(PI() * 'Drive Train'!$F$15)/AA$6*ABS(AA97)</f>
        <v>0</v>
      </c>
      <c r="AX97" s="46">
        <f>LX97*12*60/(PI() * 'Drive Train'!$F$15)/AB$6*ABS(AB97)</f>
        <v>0</v>
      </c>
      <c r="AY97" s="46">
        <f>LY97*12*60/(PI() * 'Drive Train'!$F$15)/AC$6*ABS(AC97)</f>
        <v>0</v>
      </c>
      <c r="AZ97" s="46">
        <f>LZ97*12*60/(PI() * 'Drive Train'!$F$15)/AD$6*ABS(AD97)</f>
        <v>0</v>
      </c>
      <c r="BA97" s="46">
        <f>MA97*12*60/(PI() * 'Drive Train'!$F$15)/AE$6*ABS(AE97)</f>
        <v>0</v>
      </c>
      <c r="BB97" s="46">
        <f>MB97*12*60/(PI() * 'Drive Train'!$F$15)/AF$6*ABS(AF97)</f>
        <v>0</v>
      </c>
      <c r="BC97" s="46">
        <f>MC97*12*60/(PI() * 'Drive Train'!$F$15)/AG$6*ABS(AG97)</f>
        <v>0</v>
      </c>
      <c r="BD97" s="46">
        <f>MD97*12*60/(PI() * 'Drive Train'!$F$15)/AH$6*ABS(AH97)</f>
        <v>0</v>
      </c>
      <c r="BE97" s="46">
        <f>ME97*12*60/(PI() * 'Drive Train'!$F$15)/AI$6*ABS(AI97)</f>
        <v>0</v>
      </c>
      <c r="BF97" s="46">
        <f>MF97*12*60/(PI() * 'Drive Train'!$F$15)/AJ$6*ABS(AJ97)</f>
        <v>0</v>
      </c>
      <c r="BG97" s="46">
        <f>MG97*12*60/(PI() * 'Drive Train'!$F$15)/AK$6*ABS(AK97)</f>
        <v>0</v>
      </c>
      <c r="BH97" s="46">
        <f>MH97*12*60/(PI() * 'Drive Train'!$F$15)/AL$6*ABS(AL97)</f>
        <v>0</v>
      </c>
      <c r="BI97" s="46">
        <f>MI97*12*60/(PI() * 'Drive Train'!$F$15)/AM$6*ABS(AM97)</f>
        <v>0</v>
      </c>
      <c r="BJ97" s="61">
        <f t="shared" si="538"/>
        <v>3.5600000000000023</v>
      </c>
      <c r="BK97" s="2">
        <f>IF(OR(KS96=1,AND($C$37=Motors!$C$32,OY96=1)),0,IF(NG97=0,-(CG96+$C$15)/($C$14-$C$15)*$C$12,($C$11*S97-AO97)/($C$11*S97)*$C$12*S97))</f>
        <v>0</v>
      </c>
      <c r="BL97" s="2">
        <f>IF(OR(KT96=1,AND($C$37=Motors!$C$32,OZ96=1)),0,IF(NH97=0,-(CH96+$C$15)/($C$14-$C$15)*$C$12,($C$11*T97-AP97)/($C$11*T97)*$C$12*T97))</f>
        <v>0</v>
      </c>
      <c r="BM97" s="2">
        <f>IF(OR(KU96=1,AND($C$37=Motors!$C$32,PA96=1)),0,IF(NI97=0,-(CI96+$C$15)/($C$14-$C$15)*$C$12,($C$11*U97-AQ97)/($C$11*U97)*$C$12*U97))</f>
        <v>0</v>
      </c>
      <c r="BN97" s="2">
        <f>IF(OR(KV96=1,AND($C$37=Motors!$C$32,PB96=1)),0,IF(NJ97=0,-(CJ96+$C$15)/($C$14-$C$15)*$C$12,($C$11*V97-AR97)/($C$11*V97)*$C$12*V97))</f>
        <v>0</v>
      </c>
      <c r="BO97" s="2">
        <f>IF(OR(KW96=1,AND($C$37=Motors!$C$32,PC96=1)),0,IF(NK97=0,-(CK96+$C$15)/($C$14-$C$15)*$C$12,($C$11*W97-AS97)/($C$11*W97)*$C$12*W97))</f>
        <v>0</v>
      </c>
      <c r="BP97" s="2">
        <f>IF(OR(KX96=1,AND($C$37=Motors!$C$32,PD96=1)),0,IF(NL97=0,-(CL96+$C$15)/($C$14-$C$15)*$C$12,($C$11*X97-AT97)/($C$11*X97)*$C$12*X97))</f>
        <v>0</v>
      </c>
      <c r="BQ97" s="2">
        <f>IF(OR(KY96=1,AND($C$37=Motors!$C$32,PE96=1)),0,IF(NM97=0,-(CM96+$C$15)/($C$14-$C$15)*$C$12,($C$11*Y97-AU97)/($C$11*Y97)*$C$12*Y97))</f>
        <v>0</v>
      </c>
      <c r="BR97" s="2">
        <f>IF(OR(KZ96=1,AND($C$37=Motors!$C$32,PF96=1)),0,IF(NN97=0,-(CN96+$C$15)/($C$14-$C$15)*$C$12,($C$11*Z97-AV97)/($C$11*Z97)*$C$12*Z97))</f>
        <v>0</v>
      </c>
      <c r="BS97" s="2">
        <f>IF(OR(LA96=1,AND($C$37=Motors!$C$32,PG96=1)),0,IF(NO97=0,-(CO96+$C$15)/($C$14-$C$15)*$C$12,($C$11*AA97-AW97)/($C$11*AA97)*$C$12*AA97))</f>
        <v>0</v>
      </c>
      <c r="BT97" s="2">
        <f>IF(OR(LB96=1,AND($C$37=Motors!$C$32,PH96=1)),0,IF(NP97=0,-(CP96+$C$15)/($C$14-$C$15)*$C$12,($C$11*AB97-AX97)/($C$11*AB97)*$C$12*AB97))</f>
        <v>0</v>
      </c>
      <c r="BU97" s="2">
        <f>IF(OR(LC96=1,AND($C$37=Motors!$C$32,PI96=1)),0,IF(NQ97=0,-(CQ96+$C$15)/($C$14-$C$15)*$C$12,($C$11*AC97-AY97)/($C$11*AC97)*$C$12*AC97))</f>
        <v>0</v>
      </c>
      <c r="BV97" s="2">
        <f>IF(OR(LD96=1,AND($C$37=Motors!$C$32,PJ96=1)),0,IF(NR97=0,-(CR96+$C$15)/($C$14-$C$15)*$C$12,($C$11*AD97-AZ97)/($C$11*AD97)*$C$12*AD97))</f>
        <v>0</v>
      </c>
      <c r="BW97" s="2">
        <f>IF(OR(LE96=1,AND($C$37=Motors!$C$32,PK96=1)),0,IF(NS97=0,-(CS96+$C$15)/($C$14-$C$15)*$C$12,($C$11*AE97-BA97)/($C$11*AE97)*$C$12*AE97))</f>
        <v>0</v>
      </c>
      <c r="BX97" s="2">
        <f>IF(OR(LF96=1,AND($C$37=Motors!$C$32,PL96=1)),0,IF(NT97=0,-(CT96+$C$15)/($C$14-$C$15)*$C$12,($C$11*AF97-BB97)/($C$11*AF97)*$C$12*AF97))</f>
        <v>0</v>
      </c>
      <c r="BY97" s="2">
        <f>IF(OR(LG96=1,AND($C$37=Motors!$C$32,PM96=1)),0,IF(NU97=0,-(CU96+$C$15)/($C$14-$C$15)*$C$12,($C$11*AG97-BC97)/($C$11*AG97)*$C$12*AG97))</f>
        <v>0</v>
      </c>
      <c r="BZ97" s="2">
        <f>IF(OR(LH96=1,AND($C$37=Motors!$C$32,PN96=1)),0,IF(NV97=0,-(CV96+$C$15)/($C$14-$C$15)*$C$12,($C$11*AH97-BD97)/($C$11*AH97)*$C$12*AH97))</f>
        <v>0</v>
      </c>
      <c r="CA97" s="2">
        <f>IF(OR(LI96=1,AND($C$37=Motors!$C$32,PO96=1)),0,IF(NW97=0,-(CW96+$C$15)/($C$14-$C$15)*$C$12,($C$11*AI97-BE97)/($C$11*AI97)*$C$12*AI97))</f>
        <v>0</v>
      </c>
      <c r="CB97" s="2">
        <f>IF(OR(LJ96=1,AND($C$37=Motors!$C$32,PP96=1)),0,IF(NX97=0,-(CX96+$C$15)/($C$14-$C$15)*$C$12,($C$11*AJ97-BF97)/($C$11*AJ97)*$C$12*AJ97))</f>
        <v>0</v>
      </c>
      <c r="CC97" s="2">
        <f>IF(OR(LK96=1,AND($C$37=Motors!$C$32,PQ96=1)),0,IF(NY97=0,-(CY96+$C$15)/($C$14-$C$15)*$C$12,($C$11*AK97-BG97)/($C$11*AK97)*$C$12*AK97))</f>
        <v>0</v>
      </c>
      <c r="CD97" s="2">
        <f>IF(OR(LL96=1,AND($C$37=Motors!$C$32,PR96=1)),0,IF(NZ97=0,-(CZ96+$C$15)/($C$14-$C$15)*$C$12,($C$11*AL97-BH97)/($C$11*AL97)*$C$12*AL97))</f>
        <v>0</v>
      </c>
      <c r="CE97" s="2">
        <f>IF(OR(LM96=1,AND($C$37=Motors!$C$32,PS96=1)),0,IF(OA97=0,-(DA96+$C$15)/($C$14-$C$15)*$C$12,($C$11*AM97-BI97)/($C$11*AM97)*$C$12*AM97))</f>
        <v>0</v>
      </c>
      <c r="CF97" s="61">
        <f t="shared" si="539"/>
        <v>3.5600000000000023</v>
      </c>
      <c r="CG97" s="57">
        <f>IF(AND(KS96=1,OY96=1),0,ABS(BK97/$C$12*($C$14-$C$15)+$C$15) *'Drive Train'!$AA$49 + CG96*(1-'Drive Train'!$AA$49))</f>
        <v>0</v>
      </c>
      <c r="CH97" s="57">
        <f>IF(AND(KT96=1,OZ96=1),0,ABS(BL97/$C$12*($C$14-$C$15)+$C$15) *'Drive Train'!$AA$49 + CH96*(1-'Drive Train'!$AA$49))</f>
        <v>2.7495000000000003</v>
      </c>
      <c r="CI97" s="57">
        <f>IF(AND(KU96=1,PA96=1),0,ABS(BM97/$C$12*($C$14-$C$15)+$C$15) *'Drive Train'!$AA$49 + CI96*(1-'Drive Train'!$AA$49))</f>
        <v>2.7495000000000003</v>
      </c>
      <c r="CJ97" s="57">
        <f>IF(AND(KV96=1,PB96=1),0,ABS(BN97/$C$12*($C$14-$C$15)+$C$15) *'Drive Train'!$AA$49 + CJ96*(1-'Drive Train'!$AA$49))</f>
        <v>2.7495000000000003</v>
      </c>
      <c r="CK97" s="57">
        <f>IF(AND(KW96=1,PC96=1),0,ABS(BO97/$C$12*($C$14-$C$15)+$C$15) *'Drive Train'!$AA$49 + CK96*(1-'Drive Train'!$AA$49))</f>
        <v>2.7495000000000003</v>
      </c>
      <c r="CL97" s="57">
        <f>IF(AND(KX96=1,PD96=1),0,ABS(BP97/$C$12*($C$14-$C$15)+$C$15) *'Drive Train'!$AA$49 + CL96*(1-'Drive Train'!$AA$49))</f>
        <v>0</v>
      </c>
      <c r="CM97" s="57">
        <f>IF(AND(KY96=1,PE96=1),0,ABS(BQ97/$C$12*($C$14-$C$15)+$C$15) *'Drive Train'!$AA$49 + CM96*(1-'Drive Train'!$AA$49))</f>
        <v>0</v>
      </c>
      <c r="CN97" s="57">
        <f>IF(AND(KZ96=1,PF96=1),0,ABS(BR97/$C$12*($C$14-$C$15)+$C$15) *'Drive Train'!$AA$49 + CN96*(1-'Drive Train'!$AA$49))</f>
        <v>0</v>
      </c>
      <c r="CO97" s="57">
        <f>IF(AND(LA96=1,PG96=1),0,ABS(BS97/$C$12*($C$14-$C$15)+$C$15) *'Drive Train'!$AA$49 + CO96*(1-'Drive Train'!$AA$49))</f>
        <v>0</v>
      </c>
      <c r="CP97" s="57">
        <f>IF(AND(LB96=1,PH96=1),0,ABS(BT97/$C$12*($C$14-$C$15)+$C$15) *'Drive Train'!$AA$49 + CP96*(1-'Drive Train'!$AA$49))</f>
        <v>0</v>
      </c>
      <c r="CQ97" s="57">
        <f>IF(AND(LC96=1,PI96=1),0,ABS(BU97/$C$12*($C$14-$C$15)+$C$15) *'Drive Train'!$AA$49 + CQ96*(1-'Drive Train'!$AA$49))</f>
        <v>0</v>
      </c>
      <c r="CR97" s="57">
        <f>IF(AND(LD96=1,PJ96=1),0,ABS(BV97/$C$12*($C$14-$C$15)+$C$15) *'Drive Train'!$AA$49 + CR96*(1-'Drive Train'!$AA$49))</f>
        <v>0</v>
      </c>
      <c r="CS97" s="57">
        <f>IF(AND(LE96=1,PK96=1),0,ABS(BW97/$C$12*($C$14-$C$15)+$C$15) *'Drive Train'!$AA$49 + CS96*(1-'Drive Train'!$AA$49))</f>
        <v>0</v>
      </c>
      <c r="CT97" s="57">
        <f>IF(AND(LF96=1,PL96=1),0,ABS(BX97/$C$12*($C$14-$C$15)+$C$15) *'Drive Train'!$AA$49 + CT96*(1-'Drive Train'!$AA$49))</f>
        <v>0</v>
      </c>
      <c r="CU97" s="57">
        <f>IF(AND(LG96=1,PM96=1),0,ABS(BY97/$C$12*($C$14-$C$15)+$C$15) *'Drive Train'!$AA$49 + CU96*(1-'Drive Train'!$AA$49))</f>
        <v>0</v>
      </c>
      <c r="CV97" s="57">
        <f>IF(AND(LH96=1,PN96=1),0,ABS(BZ97/$C$12*($C$14-$C$15)+$C$15) *'Drive Train'!$AA$49 + CV96*(1-'Drive Train'!$AA$49))</f>
        <v>0</v>
      </c>
      <c r="CW97" s="57">
        <f>IF(AND(LI96=1,PO96=1),0,ABS(CA97/$C$12*($C$14-$C$15)+$C$15) *'Drive Train'!$AA$49 + CW96*(1-'Drive Train'!$AA$49))</f>
        <v>0</v>
      </c>
      <c r="CX97" s="57">
        <f>IF(AND(LJ96=1,PP96=1),0,ABS(CB97/$C$12*($C$14-$C$15)+$C$15) *'Drive Train'!$AA$49 + CX96*(1-'Drive Train'!$AA$49))</f>
        <v>0</v>
      </c>
      <c r="CY97" s="57">
        <f>IF(AND(LK96=1,PQ96=1),0,ABS(CC97/$C$12*($C$14-$C$15)+$C$15) *'Drive Train'!$AA$49 + CY96*(1-'Drive Train'!$AA$49))</f>
        <v>0</v>
      </c>
      <c r="CZ97" s="57">
        <f>IF(AND(LL96=1,PR96=1),0,ABS(CD97/$C$12*($C$14-$C$15)+$C$15) *'Drive Train'!$AA$49 + CZ96*(1-'Drive Train'!$AA$49))</f>
        <v>0</v>
      </c>
      <c r="DA97" s="57">
        <f>IF(AND(LM96=1,PS96=1),0,ABS(CE97/$C$12*($C$14-$C$15)+$C$15) *'Drive Train'!$AA$49 + DA96*(1-'Drive Train'!$AA$49))</f>
        <v>0</v>
      </c>
      <c r="DB97" s="61">
        <f t="shared" si="607"/>
        <v>3.5600000000000023</v>
      </c>
      <c r="DC97" s="57">
        <f t="shared" si="540"/>
        <v>0</v>
      </c>
      <c r="DD97" s="57">
        <f t="shared" si="541"/>
        <v>2.7495000000000003</v>
      </c>
      <c r="DE97" s="57">
        <f t="shared" si="542"/>
        <v>2.7495000000000003</v>
      </c>
      <c r="DF97" s="57">
        <f t="shared" si="543"/>
        <v>2.7495000000000003</v>
      </c>
      <c r="DG97" s="57">
        <f t="shared" si="544"/>
        <v>2.7495000000000003</v>
      </c>
      <c r="DH97" s="57">
        <f t="shared" si="545"/>
        <v>0</v>
      </c>
      <c r="DI97" s="57">
        <f t="shared" si="546"/>
        <v>0</v>
      </c>
      <c r="DJ97" s="57">
        <f t="shared" si="547"/>
        <v>0</v>
      </c>
      <c r="DK97" s="57">
        <f t="shared" si="548"/>
        <v>0</v>
      </c>
      <c r="DL97" s="57">
        <f t="shared" si="549"/>
        <v>0</v>
      </c>
      <c r="DM97" s="57">
        <f t="shared" si="550"/>
        <v>0</v>
      </c>
      <c r="DN97" s="57">
        <f t="shared" si="551"/>
        <v>0</v>
      </c>
      <c r="DO97" s="57">
        <f t="shared" si="552"/>
        <v>0</v>
      </c>
      <c r="DP97" s="57">
        <f t="shared" si="553"/>
        <v>0</v>
      </c>
      <c r="DQ97" s="57">
        <f t="shared" si="554"/>
        <v>0</v>
      </c>
      <c r="DR97" s="57">
        <f t="shared" si="555"/>
        <v>0</v>
      </c>
      <c r="DS97" s="57">
        <f t="shared" si="556"/>
        <v>0</v>
      </c>
      <c r="DT97" s="57">
        <f t="shared" si="557"/>
        <v>0</v>
      </c>
      <c r="DU97" s="57">
        <f t="shared" si="558"/>
        <v>0</v>
      </c>
      <c r="DV97" s="57">
        <f t="shared" si="559"/>
        <v>0</v>
      </c>
      <c r="DW97" s="57">
        <f t="shared" si="560"/>
        <v>0</v>
      </c>
      <c r="DX97" s="61">
        <f t="shared" si="608"/>
        <v>3.5600000000000023</v>
      </c>
      <c r="DY97" s="2">
        <f>IF(OY97=0,($C$23/0.4536*IF(ISNA(MK96),'Drive Train'!$F$16,'Drive Train'!$F$17)*4.448*$C$24*S$6)*SIGN(BK97),BK97)</f>
        <v>0</v>
      </c>
      <c r="DZ97" s="2">
        <f>IF(OZ97=0,($C$23/0.4536*IF(ISNA(ML96),'Drive Train'!$F$16,'Drive Train'!$F$17)*4.448*$C$24*$C$21*T$6)*SIGN(BL97),BL97)</f>
        <v>0</v>
      </c>
      <c r="EA97" s="2">
        <f>IF(PA97=0,($C$23/0.4536*IF(ISNA(MM96),'Drive Train'!$F$16,'Drive Train'!$F$17)*4.448*$C$24*$C$21*U$6)*SIGN(BM97),BM97)</f>
        <v>0</v>
      </c>
      <c r="EB97" s="2">
        <f>IF(PB97=0,($C$23/0.4536*IF(ISNA(MN96),'Drive Train'!$F$16,'Drive Train'!$F$17)*4.448*$C$24*$C$21*V$6)*SIGN(BN97),BN97)</f>
        <v>0</v>
      </c>
      <c r="EC97" s="2">
        <f>IF(PC97=0,($C$23/0.4536*IF(ISNA(MO96),'Drive Train'!$F$16,'Drive Train'!$F$17)*4.448*$C$24*$C$21*W$6)*SIGN(BO97),BO97)</f>
        <v>0</v>
      </c>
      <c r="ED97" s="2">
        <f>IF(PD97=0,($C$23/0.4536*IF(ISNA(MP96),'Drive Train'!$F$16,'Drive Train'!$F$17)*4.448*$C$24*$C$21*X$6)*SIGN(BP97),BP97)</f>
        <v>0</v>
      </c>
      <c r="EE97" s="2">
        <f>IF(PE97=0,($C$23/0.4536*IF(ISNA(MQ96),'Drive Train'!$F$16,'Drive Train'!$F$17)*4.448*$C$24*$C$21*Y$6)*SIGN(BQ97),BQ97)</f>
        <v>0</v>
      </c>
      <c r="EF97" s="2">
        <f>IF(PF97=0,($C$23/0.4536*IF(ISNA(MR96),'Drive Train'!$F$16,'Drive Train'!$F$17)*4.448*$C$24*$C$21*Z$6)*SIGN(BR97),BR97)</f>
        <v>0</v>
      </c>
      <c r="EG97" s="2">
        <f>IF(PG97=0,($C$23/0.4536*IF(ISNA(MS96),'Drive Train'!$F$16,'Drive Train'!$F$17)*4.448*$C$24*$C$21*AA$6)*SIGN(BS97),BS97)</f>
        <v>0</v>
      </c>
      <c r="EH97" s="2">
        <f>IF(PH97=0,($C$23/0.4536*IF(ISNA(MT96),'Drive Train'!$F$16,'Drive Train'!$F$17)*4.448*$C$24*$C$21*AB$6)*SIGN(BT97),BT97)</f>
        <v>0</v>
      </c>
      <c r="EI97" s="2">
        <f>IF(PI97=0,($C$23/0.4536*IF(ISNA(MU96),'Drive Train'!$F$16,'Drive Train'!$F$17)*4.448*$C$24*$C$21*AC$6)*SIGN(BU97),BU97)</f>
        <v>0</v>
      </c>
      <c r="EJ97" s="2">
        <f>IF(PJ97=0,($C$23/0.4536*IF(ISNA(MV96),'Drive Train'!$F$16,'Drive Train'!$F$17)*4.448*$C$24*$C$21*AD$6)*SIGN(BV97),BV97)</f>
        <v>0</v>
      </c>
      <c r="EK97" s="2">
        <f>IF(PK97=0,($C$23/0.4536*IF(ISNA(MW96),'Drive Train'!$F$16,'Drive Train'!$F$17)*4.448*$C$24*$C$21*AE$6)*SIGN(BW97),BW97)</f>
        <v>0</v>
      </c>
      <c r="EL97" s="2">
        <f>IF(PL97=0,($C$23/0.4536*IF(ISNA(MX96),'Drive Train'!$F$16,'Drive Train'!$F$17)*4.448*$C$24*$C$21*AF$6)*SIGN(BX97),BX97)</f>
        <v>0</v>
      </c>
      <c r="EM97" s="2">
        <f>IF(PM97=0,($C$23/0.4536*IF(ISNA(MY96),'Drive Train'!$F$16,'Drive Train'!$F$17)*4.448*$C$24*$C$21*AG$6)*SIGN(BY97),BY97)</f>
        <v>0</v>
      </c>
      <c r="EN97" s="2">
        <f>IF(PN97=0,($C$23/0.4536*IF(ISNA(MZ96),'Drive Train'!$F$16,'Drive Train'!$F$17)*4.448*$C$24*$C$21*AH$6)*SIGN(BZ97),BZ97)</f>
        <v>0</v>
      </c>
      <c r="EO97" s="2">
        <f>IF(PO97=0,($C$23/0.4536*IF(ISNA(NA96),'Drive Train'!$F$16,'Drive Train'!$F$17)*4.448*$C$24*$C$21*AI$6)*SIGN(CA97),CA97)</f>
        <v>0</v>
      </c>
      <c r="EP97" s="2">
        <f>IF(PP97=0,($C$23/0.4536*IF(ISNA(NB96),'Drive Train'!$F$16,'Drive Train'!$F$17)*4.448*$C$24*$C$21*AJ$6)*SIGN(CB97),CB97)</f>
        <v>0</v>
      </c>
      <c r="EQ97" s="2">
        <f>IF(PQ97=0,($C$23/0.4536*IF(ISNA(NC96),'Drive Train'!$F$16,'Drive Train'!$F$17)*4.448*$C$24*$C$21*AK$6)*SIGN(CC97),CC97)</f>
        <v>0</v>
      </c>
      <c r="ER97" s="2">
        <f>IF(PR97=0,($C$23/0.4536*IF(ISNA(ND96),'Drive Train'!$F$16,'Drive Train'!$F$17)*4.448*$C$24*$C$21*AL$6)*SIGN(CD97),CD97)</f>
        <v>0</v>
      </c>
      <c r="ES97" s="2">
        <f>IF(PS97=0,($C$23/0.4536*IF(ISNA(NE96),'Drive Train'!$F$16,'Drive Train'!$F$17)*4.448*$C$24*$C$21*AM$6)*SIGN(CE97),CE97)</f>
        <v>0</v>
      </c>
      <c r="ET97" s="61">
        <f t="shared" si="561"/>
        <v>3.5600000000000023</v>
      </c>
      <c r="EU97" s="255">
        <f>MAX(MIN(IF(AND(OY96=1,NG97&lt;0),-1,1)*(DC97-$C$15)/($C$14-$C$15)*$C$12*$C$21-$C$33*LO97/AO$6 -  OY96*$C$33/$C$21,DY96/$C$19),MAX(EU$8:EU96)*-1)</f>
        <v>-0.37850168607206947</v>
      </c>
      <c r="EV97" s="255">
        <f>MAX(MIN(IF(AND(OZ96=1,NH97&lt;0),-1,1)*(DD97-$C$15)/($C$14-$C$15)*$C$12*$C$21-$C$33*LP97/AP$6 -  OZ96*$C$33/$C$21,DZ96/$C$19),MAX(EV$8:EV96)*-1)</f>
        <v>-0.40087908054752214</v>
      </c>
      <c r="EW97" s="255">
        <f>MAX(MIN(IF(AND(PA96=1,NI97&lt;0),-1,1)*(DE97-$C$15)/($C$14-$C$15)*$C$12*$C$21-$C$33*LQ97/AQ$6 -  PA96*$C$33/$C$21,EA96/$C$19),MAX(EW$8:EW96)*-1)</f>
        <v>-0.40865206727749015</v>
      </c>
      <c r="EX97" s="255">
        <f>MAX(MIN(IF(AND(PB96=1,NJ97&lt;0),-1,1)*(DF97-$C$15)/($C$14-$C$15)*$C$12*$C$21-$C$33*LR97/AR$6 -  PB96*$C$33/$C$21,EB96/$C$19),MAX(EX$8:EX96)*-1)</f>
        <v>-0.39192350138485693</v>
      </c>
      <c r="EY97" s="255">
        <f>MAX(MIN(IF(AND(PC96=1,NK97&lt;0),-1,1)*(DG97-$C$15)/($C$14-$C$15)*$C$12*$C$21-$C$33*LS97/AS$6 -  PC96*$C$33/$C$21,EC96/$C$19),MAX(EY$8:EY96)*-1)</f>
        <v>-0.35192533608387139</v>
      </c>
      <c r="EZ97" s="255">
        <f>MAX(MIN(IF(AND(PD96=1,NL97&lt;0),-1,1)*(DH97-$C$15)/($C$14-$C$15)*$C$12*$C$21-$C$33*LT97/AT$6 -  PD96*$C$33/$C$21,ED96/$C$19),MAX(EZ$8:EZ96)*-1)</f>
        <v>-0.37850168607206947</v>
      </c>
      <c r="FA97" s="255">
        <f>MAX(MIN(IF(AND(PE96=1,NM97&lt;0),-1,1)*(DI97-$C$15)/($C$14-$C$15)*$C$12*$C$21-$C$33*LU97/AU$6 -  PE96*$C$33/$C$21,EE96/$C$19),MAX(FA$8:FA96)*-1)</f>
        <v>-0.37850168607206947</v>
      </c>
      <c r="FB97" s="255">
        <f>MAX(MIN(IF(AND(PF96=1,NN97&lt;0),-1,1)*(DJ97-$C$15)/($C$14-$C$15)*$C$12*$C$21-$C$33*LV97/AV$6 -  PF96*$C$33/$C$21,EF96/$C$19),MAX(FB$8:FB96)*-1)</f>
        <v>-0.37850168607206947</v>
      </c>
      <c r="FC97" s="255">
        <f>MAX(MIN(IF(AND(PG96=1,NO97&lt;0),-1,1)*(DK97-$C$15)/($C$14-$C$15)*$C$12*$C$21-$C$33*LW97/AW$6 -  PG96*$C$33/$C$21,EG96/$C$19),MAX(FC$8:FC96)*-1)</f>
        <v>-0.37850168607206947</v>
      </c>
      <c r="FD97" s="255">
        <f>MAX(MIN(IF(AND(PH96=1,NP97&lt;0),-1,1)*(DL97-$C$15)/($C$14-$C$15)*$C$12*$C$21-$C$33*LX97/AX$6 -  PH96*$C$33/$C$21,EH96/$C$19),MAX(FD$8:FD96)*-1)</f>
        <v>-0.37850168607206947</v>
      </c>
      <c r="FE97" s="255">
        <f>MAX(MIN(IF(AND(PI96=1,NQ97&lt;0),-1,1)*(DM97-$C$15)/($C$14-$C$15)*$C$12*$C$21-$C$33*LY97/AY$6 -  PI96*$C$33/$C$21,EI96/$C$19),MAX(FE$8:FE96)*-1)</f>
        <v>-0.37850168607206947</v>
      </c>
      <c r="FF97" s="255">
        <f>MAX(MIN(IF(AND(PJ96=1,NR97&lt;0),-1,1)*(DN97-$C$15)/($C$14-$C$15)*$C$12*$C$21-$C$33*LZ97/AZ$6 -  PJ96*$C$33/$C$21,EJ96/$C$19),MAX(FF$8:FF96)*-1)</f>
        <v>-0.3680167733157455</v>
      </c>
      <c r="FG97" s="255">
        <f>MAX(MIN(IF(AND(PK96=1,NS97&lt;0),-1,1)*(DO97-$C$15)/($C$14-$C$15)*$C$12*$C$21-$C$33*MA97/BA$6 -  PK96*$C$33/$C$21,EK96/$C$19),MAX(FG$8:FG96)*-1)</f>
        <v>-0.37850168607206947</v>
      </c>
      <c r="FH97" s="255">
        <f>MAX(MIN(IF(AND(PL96=1,NT97&lt;0),-1,1)*(DP97-$C$15)/($C$14-$C$15)*$C$12*$C$21-$C$33*MB97/BB$6 -  PL96*$C$33/$C$21,EL96/$C$19),MAX(FH$8:FH96)*-1)</f>
        <v>-0.37850168607206947</v>
      </c>
      <c r="FI97" s="255">
        <f>MAX(MIN(IF(AND(PM96=1,NU97&lt;0),-1,1)*(DQ97-$C$15)/($C$14-$C$15)*$C$12*$C$21-$C$33*MC97/BC$6 -  PM96*$C$33/$C$21,EM96/$C$19),MAX(FI$8:FI96)*-1)</f>
        <v>-0.37850168607206947</v>
      </c>
      <c r="FJ97" s="255">
        <f>MAX(MIN(IF(AND(PN96=1,NV97&lt;0),-1,1)*(DR97-$C$15)/($C$14-$C$15)*$C$12*$C$21-$C$33*MD97/BD$6 -  PN96*$C$33/$C$21,EN96/$C$19),MAX(FJ$8:FJ96)*-1)</f>
        <v>-0.37850168607206947</v>
      </c>
      <c r="FK97" s="255">
        <f>MAX(MIN(IF(AND(PO96=1,NW97&lt;0),-1,1)*(DS97-$C$15)/($C$14-$C$15)*$C$12*$C$21-$C$33*ME97/BE$6 -  PO96*$C$33/$C$21,EO96/$C$19),MAX(FK$8:FK96)*-1)</f>
        <v>-0.37850168607206947</v>
      </c>
      <c r="FL97" s="255">
        <f>MAX(MIN(IF(AND(PP96=1,NX97&lt;0),-1,1)*(DT97-$C$15)/($C$14-$C$15)*$C$12*$C$21-$C$33*MF97/BF$6 -  PP96*$C$33/$C$21,EP96/$C$19),MAX(FL$8:FL96)*-1)</f>
        <v>-0.37850168607206947</v>
      </c>
      <c r="FM97" s="255">
        <f>MAX(MIN(IF(AND(PQ96=1,NY97&lt;0),-1,1)*(DU97-$C$15)/($C$14-$C$15)*$C$12*$C$21-$C$33*MG97/BG$6 -  PQ96*$C$33/$C$21,EQ96/$C$19),MAX(FM$8:FM96)*-1)</f>
        <v>-0.37850168607206947</v>
      </c>
      <c r="FN97" s="255">
        <f>MAX(MIN(IF(AND(PR96=1,NZ97&lt;0),-1,1)*(DV97-$C$15)/($C$14-$C$15)*$C$12*$C$21-$C$33*MH97/BH$6 -  PR96*$C$33/$C$21,ER96/$C$19),MAX(FN$8:FN96)*-1)</f>
        <v>-0.37850168607206947</v>
      </c>
      <c r="FO97" s="255">
        <f>MAX(MIN(IF(AND(PS96=1,OA97&lt;0),-1,1)*(DW97-$C$15)/($C$14-$C$15)*$C$12*$C$21-$C$33*MI97/BI$6 -  PS96*$C$33/$C$21,ES96/$C$19),MAX(FO$8:FO96)*-1)</f>
        <v>-0.37850168607206947</v>
      </c>
      <c r="FP97" s="61">
        <f t="shared" si="609"/>
        <v>3.5600000000000023</v>
      </c>
      <c r="FQ97" s="256">
        <f t="shared" si="610"/>
        <v>0</v>
      </c>
      <c r="FR97" s="256">
        <f t="shared" si="611"/>
        <v>2.7495000000000003</v>
      </c>
      <c r="FS97" s="256">
        <f t="shared" si="612"/>
        <v>2.7495000000000003</v>
      </c>
      <c r="FT97" s="256">
        <f t="shared" si="613"/>
        <v>2.7495000000000003</v>
      </c>
      <c r="FU97" s="256">
        <f t="shared" si="614"/>
        <v>2.7495000000000003</v>
      </c>
      <c r="FV97" s="256">
        <f t="shared" si="615"/>
        <v>0</v>
      </c>
      <c r="FW97" s="256">
        <f t="shared" si="616"/>
        <v>0</v>
      </c>
      <c r="FX97" s="256">
        <f t="shared" si="617"/>
        <v>0</v>
      </c>
      <c r="FY97" s="256">
        <f t="shared" si="618"/>
        <v>0</v>
      </c>
      <c r="FZ97" s="256">
        <f t="shared" si="619"/>
        <v>0</v>
      </c>
      <c r="GA97" s="256">
        <f t="shared" si="620"/>
        <v>0</v>
      </c>
      <c r="GB97" s="256">
        <f t="shared" si="621"/>
        <v>0</v>
      </c>
      <c r="GC97" s="256">
        <f t="shared" si="622"/>
        <v>0</v>
      </c>
      <c r="GD97" s="256">
        <f t="shared" si="623"/>
        <v>0</v>
      </c>
      <c r="GE97" s="256">
        <f t="shared" si="624"/>
        <v>0</v>
      </c>
      <c r="GF97" s="256">
        <f t="shared" si="625"/>
        <v>0</v>
      </c>
      <c r="GG97" s="256">
        <f t="shared" si="626"/>
        <v>0</v>
      </c>
      <c r="GH97" s="256">
        <f t="shared" si="627"/>
        <v>0</v>
      </c>
      <c r="GI97" s="256">
        <f t="shared" si="628"/>
        <v>0</v>
      </c>
      <c r="GJ97" s="256">
        <f t="shared" si="629"/>
        <v>0</v>
      </c>
      <c r="GK97" s="256">
        <f t="shared" si="630"/>
        <v>0</v>
      </c>
      <c r="GL97" s="61">
        <f t="shared" si="631"/>
        <v>3.5600000000000023</v>
      </c>
      <c r="GM97" s="57">
        <f t="shared" si="562"/>
        <v>0</v>
      </c>
      <c r="GN97" s="57">
        <f t="shared" si="563"/>
        <v>-2.9051444785842229</v>
      </c>
      <c r="GO97" s="57">
        <f t="shared" si="564"/>
        <v>-4.2776858295171438</v>
      </c>
      <c r="GP97" s="57">
        <f t="shared" si="565"/>
        <v>-5.3649052995256712</v>
      </c>
      <c r="GQ97" s="57">
        <f t="shared" si="566"/>
        <v>-5.950886419591467</v>
      </c>
      <c r="GR97" s="57">
        <f t="shared" si="567"/>
        <v>0</v>
      </c>
      <c r="GS97" s="57">
        <f t="shared" si="568"/>
        <v>0</v>
      </c>
      <c r="GT97" s="57">
        <f t="shared" si="569"/>
        <v>0</v>
      </c>
      <c r="GU97" s="57">
        <f t="shared" si="570"/>
        <v>0</v>
      </c>
      <c r="GV97" s="57">
        <f t="shared" si="571"/>
        <v>0</v>
      </c>
      <c r="GW97" s="57">
        <f t="shared" si="572"/>
        <v>0</v>
      </c>
      <c r="GX97" s="57">
        <f t="shared" si="573"/>
        <v>0</v>
      </c>
      <c r="GY97" s="57">
        <f t="shared" si="574"/>
        <v>0</v>
      </c>
      <c r="GZ97" s="57">
        <f t="shared" si="575"/>
        <v>0</v>
      </c>
      <c r="HA97" s="57">
        <f t="shared" si="576"/>
        <v>0</v>
      </c>
      <c r="HB97" s="57">
        <f t="shared" si="577"/>
        <v>0</v>
      </c>
      <c r="HC97" s="57">
        <f t="shared" si="578"/>
        <v>0</v>
      </c>
      <c r="HD97" s="57">
        <f t="shared" si="579"/>
        <v>0</v>
      </c>
      <c r="HE97" s="57">
        <f t="shared" si="580"/>
        <v>0</v>
      </c>
      <c r="HF97" s="57">
        <f t="shared" si="581"/>
        <v>0</v>
      </c>
      <c r="HG97" s="57">
        <f t="shared" si="582"/>
        <v>0</v>
      </c>
      <c r="HH97" s="61">
        <f t="shared" si="632"/>
        <v>3.5600000000000023</v>
      </c>
      <c r="HI97" s="57">
        <f t="shared" si="633"/>
        <v>0</v>
      </c>
      <c r="HJ97" s="57">
        <f t="shared" si="634"/>
        <v>2.9051444785842229</v>
      </c>
      <c r="HK97" s="57">
        <f t="shared" si="635"/>
        <v>4.2776858295171438</v>
      </c>
      <c r="HL97" s="57">
        <f t="shared" si="636"/>
        <v>5.3649052995256712</v>
      </c>
      <c r="HM97" s="57">
        <f t="shared" si="637"/>
        <v>5.950886419591467</v>
      </c>
      <c r="HN97" s="57">
        <f t="shared" si="638"/>
        <v>0</v>
      </c>
      <c r="HO97" s="57">
        <f t="shared" si="639"/>
        <v>0</v>
      </c>
      <c r="HP97" s="57">
        <f t="shared" si="640"/>
        <v>0</v>
      </c>
      <c r="HQ97" s="57">
        <f t="shared" si="641"/>
        <v>0</v>
      </c>
      <c r="HR97" s="57">
        <f t="shared" si="642"/>
        <v>0</v>
      </c>
      <c r="HS97" s="57">
        <f t="shared" si="643"/>
        <v>0</v>
      </c>
      <c r="HT97" s="57">
        <f t="shared" si="644"/>
        <v>0</v>
      </c>
      <c r="HU97" s="57">
        <f t="shared" si="645"/>
        <v>0</v>
      </c>
      <c r="HV97" s="57">
        <f t="shared" si="646"/>
        <v>0</v>
      </c>
      <c r="HW97" s="57">
        <f t="shared" si="647"/>
        <v>0</v>
      </c>
      <c r="HX97" s="57">
        <f t="shared" si="648"/>
        <v>0</v>
      </c>
      <c r="HY97" s="57">
        <f t="shared" si="649"/>
        <v>0</v>
      </c>
      <c r="HZ97" s="57">
        <f t="shared" si="650"/>
        <v>0</v>
      </c>
      <c r="IA97" s="57">
        <f t="shared" si="651"/>
        <v>0</v>
      </c>
      <c r="IB97" s="57">
        <f t="shared" si="652"/>
        <v>0</v>
      </c>
      <c r="IC97" s="57">
        <f t="shared" si="653"/>
        <v>0</v>
      </c>
      <c r="ID97" s="61">
        <f t="shared" si="654"/>
        <v>3.5600000000000023</v>
      </c>
      <c r="IE97" s="57">
        <f t="shared" si="655"/>
        <v>0</v>
      </c>
      <c r="IF97" s="57">
        <f t="shared" si="656"/>
        <v>0</v>
      </c>
      <c r="IG97" s="57">
        <f t="shared" si="657"/>
        <v>0</v>
      </c>
      <c r="IH97" s="57">
        <f t="shared" si="658"/>
        <v>0</v>
      </c>
      <c r="II97" s="57">
        <f t="shared" si="659"/>
        <v>0</v>
      </c>
      <c r="IJ97" s="57">
        <f t="shared" si="660"/>
        <v>0</v>
      </c>
      <c r="IK97" s="57">
        <f t="shared" si="661"/>
        <v>0</v>
      </c>
      <c r="IL97" s="57">
        <f t="shared" si="662"/>
        <v>0</v>
      </c>
      <c r="IM97" s="57">
        <f t="shared" si="663"/>
        <v>0</v>
      </c>
      <c r="IN97" s="57">
        <f t="shared" si="664"/>
        <v>0</v>
      </c>
      <c r="IO97" s="57">
        <f t="shared" si="665"/>
        <v>0</v>
      </c>
      <c r="IP97" s="57">
        <f t="shared" si="666"/>
        <v>0</v>
      </c>
      <c r="IQ97" s="57">
        <f t="shared" si="667"/>
        <v>0</v>
      </c>
      <c r="IR97" s="57">
        <f t="shared" si="668"/>
        <v>0</v>
      </c>
      <c r="IS97" s="57">
        <f t="shared" si="669"/>
        <v>0</v>
      </c>
      <c r="IT97" s="57">
        <f t="shared" si="670"/>
        <v>0</v>
      </c>
      <c r="IU97" s="57">
        <f t="shared" si="671"/>
        <v>0</v>
      </c>
      <c r="IV97" s="57">
        <f t="shared" si="672"/>
        <v>0</v>
      </c>
      <c r="IW97" s="57">
        <f t="shared" si="673"/>
        <v>0</v>
      </c>
      <c r="IX97" s="57">
        <f t="shared" si="674"/>
        <v>0</v>
      </c>
      <c r="IY97" s="57">
        <f t="shared" si="675"/>
        <v>0</v>
      </c>
      <c r="IZ97" s="61">
        <f t="shared" si="676"/>
        <v>3.5600000000000023</v>
      </c>
      <c r="JA97" s="256" t="e">
        <f t="shared" si="773"/>
        <v>#N/A</v>
      </c>
      <c r="JB97" s="256" t="e">
        <f t="shared" si="774"/>
        <v>#N/A</v>
      </c>
      <c r="JC97" s="256" t="e">
        <f t="shared" si="775"/>
        <v>#N/A</v>
      </c>
      <c r="JD97" s="256" t="e">
        <f t="shared" si="776"/>
        <v>#N/A</v>
      </c>
      <c r="JE97" s="256" t="e">
        <f t="shared" si="777"/>
        <v>#N/A</v>
      </c>
      <c r="JF97" s="256" t="e">
        <f t="shared" si="778"/>
        <v>#N/A</v>
      </c>
      <c r="JG97" s="256" t="e">
        <f t="shared" si="779"/>
        <v>#N/A</v>
      </c>
      <c r="JH97" s="256" t="e">
        <f t="shared" si="780"/>
        <v>#N/A</v>
      </c>
      <c r="JI97" s="256" t="e">
        <f t="shared" si="781"/>
        <v>#N/A</v>
      </c>
      <c r="JJ97" s="256" t="e">
        <f t="shared" si="782"/>
        <v>#N/A</v>
      </c>
      <c r="JK97" s="256" t="e">
        <f t="shared" si="783"/>
        <v>#N/A</v>
      </c>
      <c r="JL97" s="256" t="e">
        <f t="shared" si="784"/>
        <v>#N/A</v>
      </c>
      <c r="JM97" s="256" t="e">
        <f t="shared" si="785"/>
        <v>#N/A</v>
      </c>
      <c r="JN97" s="256" t="e">
        <f t="shared" si="786"/>
        <v>#N/A</v>
      </c>
      <c r="JO97" s="256" t="e">
        <f t="shared" si="787"/>
        <v>#N/A</v>
      </c>
      <c r="JP97" s="256" t="e">
        <f t="shared" si="788"/>
        <v>#N/A</v>
      </c>
      <c r="JQ97" s="256" t="e">
        <f t="shared" si="789"/>
        <v>#N/A</v>
      </c>
      <c r="JR97" s="256" t="e">
        <f t="shared" si="790"/>
        <v>#N/A</v>
      </c>
      <c r="JS97" s="256" t="e">
        <f t="shared" si="791"/>
        <v>#N/A</v>
      </c>
      <c r="JT97" s="256" t="e">
        <f t="shared" si="792"/>
        <v>#N/A</v>
      </c>
      <c r="JU97" s="256" t="e">
        <f t="shared" si="793"/>
        <v>#N/A</v>
      </c>
      <c r="JV97" s="61">
        <f t="shared" si="677"/>
        <v>3.5600000000000023</v>
      </c>
      <c r="JW97" s="46">
        <f t="shared" si="678"/>
        <v>0</v>
      </c>
      <c r="JX97" s="46">
        <f t="shared" si="679"/>
        <v>0</v>
      </c>
      <c r="JY97" s="46">
        <f t="shared" si="680"/>
        <v>0</v>
      </c>
      <c r="JZ97" s="46">
        <f t="shared" si="681"/>
        <v>0</v>
      </c>
      <c r="KA97" s="46">
        <f t="shared" si="682"/>
        <v>0</v>
      </c>
      <c r="KB97" s="46">
        <f t="shared" si="683"/>
        <v>0</v>
      </c>
      <c r="KC97" s="46">
        <f t="shared" si="684"/>
        <v>0</v>
      </c>
      <c r="KD97" s="46">
        <f t="shared" si="685"/>
        <v>0</v>
      </c>
      <c r="KE97" s="46">
        <f t="shared" si="686"/>
        <v>0</v>
      </c>
      <c r="KF97" s="46">
        <f t="shared" si="687"/>
        <v>0</v>
      </c>
      <c r="KG97" s="46">
        <f t="shared" si="688"/>
        <v>0</v>
      </c>
      <c r="KH97" s="46">
        <f t="shared" si="689"/>
        <v>0</v>
      </c>
      <c r="KI97" s="46">
        <f t="shared" si="690"/>
        <v>0</v>
      </c>
      <c r="KJ97" s="46">
        <f t="shared" si="691"/>
        <v>0</v>
      </c>
      <c r="KK97" s="46">
        <f t="shared" si="692"/>
        <v>0</v>
      </c>
      <c r="KL97" s="46">
        <f t="shared" si="693"/>
        <v>0</v>
      </c>
      <c r="KM97" s="46">
        <f t="shared" si="694"/>
        <v>0</v>
      </c>
      <c r="KN97" s="46">
        <f t="shared" si="695"/>
        <v>0</v>
      </c>
      <c r="KO97" s="46">
        <f t="shared" si="696"/>
        <v>0</v>
      </c>
      <c r="KP97" s="46">
        <f t="shared" si="697"/>
        <v>0</v>
      </c>
      <c r="KQ97" s="46">
        <f t="shared" si="698"/>
        <v>0</v>
      </c>
      <c r="KR97" s="61">
        <f t="shared" si="699"/>
        <v>3.5600000000000023</v>
      </c>
      <c r="KS97" s="1">
        <f t="shared" si="700"/>
        <v>1</v>
      </c>
      <c r="KT97" s="1">
        <f t="shared" si="701"/>
        <v>0</v>
      </c>
      <c r="KU97" s="1">
        <f t="shared" si="702"/>
        <v>0</v>
      </c>
      <c r="KV97" s="1">
        <f t="shared" si="703"/>
        <v>0</v>
      </c>
      <c r="KW97" s="1">
        <f t="shared" si="704"/>
        <v>0</v>
      </c>
      <c r="KX97" s="1">
        <f t="shared" si="705"/>
        <v>1</v>
      </c>
      <c r="KY97" s="1">
        <f t="shared" si="706"/>
        <v>1</v>
      </c>
      <c r="KZ97" s="1">
        <f t="shared" si="707"/>
        <v>1</v>
      </c>
      <c r="LA97" s="1">
        <f t="shared" si="708"/>
        <v>1</v>
      </c>
      <c r="LB97" s="1">
        <f t="shared" si="709"/>
        <v>1</v>
      </c>
      <c r="LC97" s="1">
        <f t="shared" si="710"/>
        <v>1</v>
      </c>
      <c r="LD97" s="1">
        <f t="shared" si="711"/>
        <v>1</v>
      </c>
      <c r="LE97" s="1">
        <f t="shared" si="712"/>
        <v>1</v>
      </c>
      <c r="LF97" s="1">
        <f t="shared" si="713"/>
        <v>1</v>
      </c>
      <c r="LG97" s="1">
        <f t="shared" si="714"/>
        <v>1</v>
      </c>
      <c r="LH97" s="1">
        <f t="shared" si="715"/>
        <v>1</v>
      </c>
      <c r="LI97" s="1">
        <f t="shared" si="716"/>
        <v>1</v>
      </c>
      <c r="LJ97" s="1">
        <f t="shared" si="717"/>
        <v>1</v>
      </c>
      <c r="LK97" s="1">
        <f t="shared" si="718"/>
        <v>1</v>
      </c>
      <c r="LL97" s="1">
        <f t="shared" si="719"/>
        <v>1</v>
      </c>
      <c r="LM97" s="1">
        <f t="shared" si="720"/>
        <v>1</v>
      </c>
      <c r="LN97" s="61">
        <f t="shared" si="721"/>
        <v>3.5600000000000023</v>
      </c>
      <c r="LO97" s="57">
        <f t="shared" si="722"/>
        <v>0</v>
      </c>
      <c r="LP97" s="57">
        <f t="shared" si="723"/>
        <v>11.121691750200487</v>
      </c>
      <c r="LQ97" s="57">
        <f t="shared" si="724"/>
        <v>8.5816697928648935</v>
      </c>
      <c r="LR97" s="57">
        <f t="shared" si="725"/>
        <v>5.1108363881861907</v>
      </c>
      <c r="LS97" s="57">
        <f t="shared" si="726"/>
        <v>1.3276238475652655</v>
      </c>
      <c r="LT97" s="57">
        <f t="shared" si="727"/>
        <v>0</v>
      </c>
      <c r="LU97" s="57">
        <f t="shared" si="728"/>
        <v>0</v>
      </c>
      <c r="LV97" s="57">
        <f t="shared" si="729"/>
        <v>0</v>
      </c>
      <c r="LW97" s="57">
        <f t="shared" si="730"/>
        <v>0</v>
      </c>
      <c r="LX97" s="57">
        <f t="shared" si="731"/>
        <v>0</v>
      </c>
      <c r="LY97" s="57">
        <f t="shared" si="732"/>
        <v>0</v>
      </c>
      <c r="LZ97" s="57">
        <f t="shared" si="733"/>
        <v>0</v>
      </c>
      <c r="MA97" s="57">
        <f t="shared" si="734"/>
        <v>0</v>
      </c>
      <c r="MB97" s="57">
        <f t="shared" si="735"/>
        <v>0</v>
      </c>
      <c r="MC97" s="57">
        <f t="shared" si="736"/>
        <v>0</v>
      </c>
      <c r="MD97" s="57">
        <f t="shared" si="737"/>
        <v>0</v>
      </c>
      <c r="ME97" s="57">
        <f t="shared" si="738"/>
        <v>0</v>
      </c>
      <c r="MF97" s="57">
        <f t="shared" si="739"/>
        <v>0</v>
      </c>
      <c r="MG97" s="57">
        <f t="shared" si="740"/>
        <v>0</v>
      </c>
      <c r="MH97" s="57">
        <f t="shared" si="741"/>
        <v>0</v>
      </c>
      <c r="MI97" s="57">
        <f t="shared" si="742"/>
        <v>0</v>
      </c>
      <c r="MJ97" s="61">
        <f t="shared" si="743"/>
        <v>3.5600000000000023</v>
      </c>
      <c r="MK97" s="57" t="e">
        <f t="shared" si="583"/>
        <v>#N/A</v>
      </c>
      <c r="ML97" s="57" t="e">
        <f t="shared" si="794"/>
        <v>#N/A</v>
      </c>
      <c r="MM97" s="57" t="e">
        <f t="shared" si="795"/>
        <v>#N/A</v>
      </c>
      <c r="MN97" s="57" t="e">
        <f t="shared" si="796"/>
        <v>#N/A</v>
      </c>
      <c r="MO97" s="57" t="e">
        <f t="shared" si="797"/>
        <v>#N/A</v>
      </c>
      <c r="MP97" s="57" t="e">
        <f t="shared" si="798"/>
        <v>#N/A</v>
      </c>
      <c r="MQ97" s="57" t="e">
        <f t="shared" si="799"/>
        <v>#N/A</v>
      </c>
      <c r="MR97" s="57" t="e">
        <f t="shared" si="800"/>
        <v>#N/A</v>
      </c>
      <c r="MS97" s="57" t="e">
        <f t="shared" si="801"/>
        <v>#N/A</v>
      </c>
      <c r="MT97" s="57" t="e">
        <f t="shared" si="802"/>
        <v>#N/A</v>
      </c>
      <c r="MU97" s="57" t="e">
        <f t="shared" si="803"/>
        <v>#N/A</v>
      </c>
      <c r="MV97" s="57" t="e">
        <f t="shared" si="804"/>
        <v>#N/A</v>
      </c>
      <c r="MW97" s="57" t="e">
        <f t="shared" si="805"/>
        <v>#N/A</v>
      </c>
      <c r="MX97" s="57" t="e">
        <f t="shared" si="806"/>
        <v>#N/A</v>
      </c>
      <c r="MY97" s="57" t="e">
        <f t="shared" si="807"/>
        <v>#N/A</v>
      </c>
      <c r="MZ97" s="57" t="e">
        <f t="shared" si="808"/>
        <v>#N/A</v>
      </c>
      <c r="NA97" s="57" t="e">
        <f t="shared" si="809"/>
        <v>#N/A</v>
      </c>
      <c r="NB97" s="57" t="e">
        <f t="shared" si="810"/>
        <v>#N/A</v>
      </c>
      <c r="NC97" s="57" t="e">
        <f t="shared" si="811"/>
        <v>#N/A</v>
      </c>
      <c r="ND97" s="57" t="e">
        <f t="shared" si="812"/>
        <v>#N/A</v>
      </c>
      <c r="NE97" s="57" t="e">
        <f t="shared" si="813"/>
        <v>#N/A</v>
      </c>
      <c r="NF97" s="61">
        <f t="shared" si="744"/>
        <v>3.5600000000000023</v>
      </c>
      <c r="NG97" s="256">
        <f>IF(OY96=0,MIN('Drive Train'!$F$35-FQ96*$C$19*'Drive Train'!$F$39,NG96+$C$39)-$C$7,IF(LO96-1&lt;=0,0,IF($C$37=Motors!$C$30,MAX(MAX(NG$8:NG96)*-1,NG96-$C$39),MAX(0,MAX(NG$8:NG96)*-1,NG96-$C$39))))</f>
        <v>0</v>
      </c>
      <c r="NH97" s="256">
        <f>IF(OZ96=0,MIN('Drive Train'!$F$35-FR96*$C$19*'Drive Train'!$F$39,NH96+$C$39)-$C$7,IF(LP96-1&lt;=0,0,IF($C$37=Motors!$C$30,MAX(MAX(NH$8:NH96)*-1,NH96-$C$39),MAX(0,MAX(NH$8:NH96)*-1,NH96-$C$39))))</f>
        <v>0</v>
      </c>
      <c r="NI97" s="256">
        <f>IF(PA96=0,MIN('Drive Train'!$F$35-FS96*$C$19*'Drive Train'!$F$39,NI96+$C$39)-$C$7,IF(LQ96-1&lt;=0,0,IF($C$37=Motors!$C$30,MAX(MAX(NI$8:NI96)*-1,NI96-$C$39),MAX(0,MAX(NI$8:NI96)*-1,NI96-$C$39))))</f>
        <v>0</v>
      </c>
      <c r="NJ97" s="256">
        <f>IF(PB96=0,MIN('Drive Train'!$F$35-FT96*$C$19*'Drive Train'!$F$39,NJ96+$C$39)-$C$7,IF(LR96-1&lt;=0,0,IF($C$37=Motors!$C$30,MAX(MAX(NJ$8:NJ96)*-1,NJ96-$C$39),MAX(0,MAX(NJ$8:NJ96)*-1,NJ96-$C$39))))</f>
        <v>0</v>
      </c>
      <c r="NK97" s="256">
        <f>IF(PC96=0,MIN('Drive Train'!$F$35-FU96*$C$19*'Drive Train'!$F$39,NK96+$C$39)-$C$7,IF(LS96-1&lt;=0,0,IF($C$37=Motors!$C$30,MAX(MAX(NK$8:NK96)*-1,NK96-$C$39),MAX(0,MAX(NK$8:NK96)*-1,NK96-$C$39))))</f>
        <v>0</v>
      </c>
      <c r="NL97" s="256">
        <f>IF(PD96=0,MIN('Drive Train'!$F$35-FV96*$C$19*'Drive Train'!$F$39,NL96+$C$39)-$C$7,IF(LT96-1&lt;=0,0,IF($C$37=Motors!$C$30,MAX(MAX(NL$8:NL96)*-1,NL96-$C$39),MAX(0,MAX(NL$8:NL96)*-1,NL96-$C$39))))</f>
        <v>0</v>
      </c>
      <c r="NM97" s="256">
        <f>IF(PE96=0,MIN('Drive Train'!$F$35-FW96*$C$19*'Drive Train'!$F$39,NM96+$C$39)-$C$7,IF(LU96-1&lt;=0,0,IF($C$37=Motors!$C$30,MAX(MAX(NM$8:NM96)*-1,NM96-$C$39),MAX(0,MAX(NM$8:NM96)*-1,NM96-$C$39))))</f>
        <v>0</v>
      </c>
      <c r="NN97" s="256">
        <f>IF(PF96=0,MIN('Drive Train'!$F$35-FX96*$C$19*'Drive Train'!$F$39,NN96+$C$39)-$C$7,IF(LV96-1&lt;=0,0,IF($C$37=Motors!$C$30,MAX(MAX(NN$8:NN96)*-1,NN96-$C$39),MAX(0,MAX(NN$8:NN96)*-1,NN96-$C$39))))</f>
        <v>0</v>
      </c>
      <c r="NO97" s="256">
        <f>IF(PG96=0,MIN('Drive Train'!$F$35-FY96*$C$19*'Drive Train'!$F$39,NO96+$C$39)-$C$7,IF(LW96-1&lt;=0,0,IF($C$37=Motors!$C$30,MAX(MAX(NO$8:NO96)*-1,NO96-$C$39),MAX(0,MAX(NO$8:NO96)*-1,NO96-$C$39))))</f>
        <v>0</v>
      </c>
      <c r="NP97" s="256">
        <f>IF(PH96=0,MIN('Drive Train'!$F$35-FZ96*$C$19*'Drive Train'!$F$39,NP96+$C$39)-$C$7,IF(LX96-1&lt;=0,0,IF($C$37=Motors!$C$30,MAX(MAX(NP$8:NP96)*-1,NP96-$C$39),MAX(0,MAX(NP$8:NP96)*-1,NP96-$C$39))))</f>
        <v>0</v>
      </c>
      <c r="NQ97" s="256">
        <f>IF(PI96=0,MIN('Drive Train'!$F$35-GA96*$C$19*'Drive Train'!$F$39,NQ96+$C$39)-$C$7,IF(LY96-1&lt;=0,0,IF($C$37=Motors!$C$30,MAX(MAX(NQ$8:NQ96)*-1,NQ96-$C$39),MAX(0,MAX(NQ$8:NQ96)*-1,NQ96-$C$39))))</f>
        <v>0</v>
      </c>
      <c r="NR97" s="256">
        <f>IF(PJ96=0,MIN('Drive Train'!$F$35-GB96*$C$19*'Drive Train'!$F$39,NR96+$C$39)-$C$7,IF(LZ96-1&lt;=0,0,IF($C$37=Motors!$C$30,MAX(MAX(NR$8:NR96)*-1,NR96-$C$39),MAX(0,MAX(NR$8:NR96)*-1,NR96-$C$39))))</f>
        <v>0</v>
      </c>
      <c r="NS97" s="256">
        <f>IF(PK96=0,MIN('Drive Train'!$F$35-GC96*$C$19*'Drive Train'!$F$39,NS96+$C$39)-$C$7,IF(MA96-1&lt;=0,0,IF($C$37=Motors!$C$30,MAX(MAX(NS$8:NS96)*-1,NS96-$C$39),MAX(0,MAX(NS$8:NS96)*-1,NS96-$C$39))))</f>
        <v>0</v>
      </c>
      <c r="NT97" s="256">
        <f>IF(PL96=0,MIN('Drive Train'!$F$35-GD96*$C$19*'Drive Train'!$F$39,NT96+$C$39)-$C$7,IF(MB96-1&lt;=0,0,IF($C$37=Motors!$C$30,MAX(MAX(NT$8:NT96)*-1,NT96-$C$39),MAX(0,MAX(NT$8:NT96)*-1,NT96-$C$39))))</f>
        <v>0</v>
      </c>
      <c r="NU97" s="256">
        <f>IF(PM96=0,MIN('Drive Train'!$F$35-GE96*$C$19*'Drive Train'!$F$39,NU96+$C$39)-$C$7,IF(MC96-1&lt;=0,0,IF($C$37=Motors!$C$30,MAX(MAX(NU$8:NU96)*-1,NU96-$C$39),MAX(0,MAX(NU$8:NU96)*-1,NU96-$C$39))))</f>
        <v>0</v>
      </c>
      <c r="NV97" s="256">
        <f>IF(PN96=0,MIN('Drive Train'!$F$35-GF96*$C$19*'Drive Train'!$F$39,NV96+$C$39)-$C$7,IF(MD96-1&lt;=0,0,IF($C$37=Motors!$C$30,MAX(MAX(NV$8:NV96)*-1,NV96-$C$39),MAX(0,MAX(NV$8:NV96)*-1,NV96-$C$39))))</f>
        <v>0</v>
      </c>
      <c r="NW97" s="256">
        <f>IF(PO96=0,MIN('Drive Train'!$F$35-GG96*$C$19*'Drive Train'!$F$39,NW96+$C$39)-$C$7,IF(ME96-1&lt;=0,0,IF($C$37=Motors!$C$30,MAX(MAX(NW$8:NW96)*-1,NW96-$C$39),MAX(0,MAX(NW$8:NW96)*-1,NW96-$C$39))))</f>
        <v>0</v>
      </c>
      <c r="NX97" s="256">
        <f>IF(PP96=0,MIN('Drive Train'!$F$35-GH96*$C$19*'Drive Train'!$F$39,NX96+$C$39)-$C$7,IF(MF96-1&lt;=0,0,IF($C$37=Motors!$C$30,MAX(MAX(NX$8:NX96)*-1,NX96-$C$39),MAX(0,MAX(NX$8:NX96)*-1,NX96-$C$39))))</f>
        <v>0</v>
      </c>
      <c r="NY97" s="256">
        <f>IF(PQ96=0,MIN('Drive Train'!$F$35-GI96*$C$19*'Drive Train'!$F$39,NY96+$C$39)-$C$7,IF(MG96-1&lt;=0,0,IF($C$37=Motors!$C$30,MAX(MAX(NY$8:NY96)*-1,NY96-$C$39),MAX(0,MAX(NY$8:NY96)*-1,NY96-$C$39))))</f>
        <v>0</v>
      </c>
      <c r="NZ97" s="256">
        <f>IF(PR96=0,MIN('Drive Train'!$F$35-GJ96*$C$19*'Drive Train'!$F$39,NZ96+$C$39)-$C$7,IF(MH96-1&lt;=0,0,IF($C$37=Motors!$C$30,MAX(MAX(NZ$8:NZ96)*-1,NZ96-$C$39),MAX(0,MAX(NZ$8:NZ96)*-1,NZ96-$C$39))))</f>
        <v>0</v>
      </c>
      <c r="OA97" s="256">
        <f>IF(PS96=0,MIN('Drive Train'!$F$35-GK96*$C$19*'Drive Train'!$F$39,OA96+$C$39)-$C$7,IF(MI96-1&lt;=0,0,IF($C$37=Motors!$C$30,MAX(MAX(OA$8:OA96)*-1,OA96-$C$39),MAX(0,MAX(OA$8:OA96)*-1,OA96-$C$39))))</f>
        <v>0</v>
      </c>
      <c r="OB97" s="61">
        <f t="shared" si="745"/>
        <v>3.5600000000000023</v>
      </c>
      <c r="OC97" s="256">
        <f>'Drive Train'!$F$35-(FQ97*$C$13)*$C$19*'Drive Train'!$F$39</f>
        <v>12.4</v>
      </c>
      <c r="OD97" s="256">
        <f>'Drive Train'!$F$35-(FR97*$C$13)*$C$19*'Drive Train'!$F$39</f>
        <v>12.23503</v>
      </c>
      <c r="OE97" s="256">
        <f>'Drive Train'!$F$35-(FS97*$C$13)*$C$19*'Drive Train'!$F$39</f>
        <v>12.23503</v>
      </c>
      <c r="OF97" s="256">
        <f>'Drive Train'!$F$35-(FT97*$C$13)*$C$19*'Drive Train'!$F$39</f>
        <v>12.23503</v>
      </c>
      <c r="OG97" s="256">
        <f>'Drive Train'!$F$35-(FU97*$C$13)*$C$19*'Drive Train'!$F$39</f>
        <v>12.23503</v>
      </c>
      <c r="OH97" s="256">
        <f>'Drive Train'!$F$35-(FV97*$C$13)*$C$19*'Drive Train'!$F$39</f>
        <v>12.4</v>
      </c>
      <c r="OI97" s="256">
        <f>'Drive Train'!$F$35-(FW97*$C$13)*$C$19*'Drive Train'!$F$39</f>
        <v>12.4</v>
      </c>
      <c r="OJ97" s="256">
        <f>'Drive Train'!$F$35-(FX97*$C$13)*$C$19*'Drive Train'!$F$39</f>
        <v>12.4</v>
      </c>
      <c r="OK97" s="256">
        <f>'Drive Train'!$F$35-(FY97*$C$13)*$C$19*'Drive Train'!$F$39</f>
        <v>12.4</v>
      </c>
      <c r="OL97" s="256">
        <f>'Drive Train'!$F$35-(FZ97*$C$13)*$C$19*'Drive Train'!$F$39</f>
        <v>12.4</v>
      </c>
      <c r="OM97" s="256">
        <f>'Drive Train'!$F$35-(GA97*$C$13)*$C$19*'Drive Train'!$F$39</f>
        <v>12.4</v>
      </c>
      <c r="ON97" s="256">
        <f>'Drive Train'!$F$35-(GB97*$C$13)*$C$19*'Drive Train'!$F$39</f>
        <v>12.4</v>
      </c>
      <c r="OO97" s="256">
        <f>'Drive Train'!$F$35-(GC97*$C$13)*$C$19*'Drive Train'!$F$39</f>
        <v>12.4</v>
      </c>
      <c r="OP97" s="256">
        <f>'Drive Train'!$F$35-(GD97*$C$13)*$C$19*'Drive Train'!$F$39</f>
        <v>12.4</v>
      </c>
      <c r="OQ97" s="256">
        <f>'Drive Train'!$F$35-(GE97*$C$13)*$C$19*'Drive Train'!$F$39</f>
        <v>12.4</v>
      </c>
      <c r="OR97" s="256">
        <f>'Drive Train'!$F$35-(GF97*$C$13)*$C$19*'Drive Train'!$F$39</f>
        <v>12.4</v>
      </c>
      <c r="OS97" s="256">
        <f>'Drive Train'!$F$35-(GG97*$C$13)*$C$19*'Drive Train'!$F$39</f>
        <v>12.4</v>
      </c>
      <c r="OT97" s="256">
        <f>'Drive Train'!$F$35-(GH97*$C$13)*$C$19*'Drive Train'!$F$39</f>
        <v>12.4</v>
      </c>
      <c r="OU97" s="256">
        <f>'Drive Train'!$F$35-(GI97*$C$13)*$C$19*'Drive Train'!$F$39</f>
        <v>12.4</v>
      </c>
      <c r="OV97" s="256">
        <f>'Drive Train'!$F$35-(GJ97*$C$13)*$C$19*'Drive Train'!$F$39</f>
        <v>12.4</v>
      </c>
      <c r="OW97" s="256">
        <f>'Drive Train'!$F$35-(GK97*$C$13)*$C$19*'Drive Train'!$F$39</f>
        <v>12.4</v>
      </c>
      <c r="OX97" s="61">
        <f t="shared" si="746"/>
        <v>3.5600000000000023</v>
      </c>
      <c r="OY97" s="1">
        <f>IF(PU97&gt;='Drive Train'!$F$29,1,0)</f>
        <v>1</v>
      </c>
      <c r="OZ97" s="1">
        <f>IF(PV97&gt;='Drive Train'!$F$29,1,0)</f>
        <v>1</v>
      </c>
      <c r="PA97" s="1">
        <f>IF(PW97&gt;='Drive Train'!$F$29,1,0)</f>
        <v>1</v>
      </c>
      <c r="PB97" s="1">
        <f>IF(PX97&gt;='Drive Train'!$F$29,1,0)</f>
        <v>1</v>
      </c>
      <c r="PC97" s="1">
        <f>IF(PY97&gt;='Drive Train'!$F$29,1,0)</f>
        <v>1</v>
      </c>
      <c r="PD97" s="1">
        <f>IF(PZ97&gt;='Drive Train'!$F$29,1,0)</f>
        <v>1</v>
      </c>
      <c r="PE97" s="1">
        <f>IF(QA97&gt;='Drive Train'!$F$29,1,0)</f>
        <v>1</v>
      </c>
      <c r="PF97" s="1">
        <f>IF(QB97&gt;='Drive Train'!$F$29,1,0)</f>
        <v>1</v>
      </c>
      <c r="PG97" s="1">
        <f>IF(QC97&gt;='Drive Train'!$F$29,1,0)</f>
        <v>1</v>
      </c>
      <c r="PH97" s="1">
        <f>IF(QD97&gt;='Drive Train'!$F$29,1,0)</f>
        <v>1</v>
      </c>
      <c r="PI97" s="1">
        <f>IF(QE97&gt;='Drive Train'!$F$29,1,0)</f>
        <v>1</v>
      </c>
      <c r="PJ97" s="1">
        <f>IF(QF97&gt;='Drive Train'!$F$29,1,0)</f>
        <v>1</v>
      </c>
      <c r="PK97" s="1">
        <f>IF(QG97&gt;='Drive Train'!$F$29,1,0)</f>
        <v>1</v>
      </c>
      <c r="PL97" s="1">
        <f>IF(QH97&gt;='Drive Train'!$F$29,1,0)</f>
        <v>1</v>
      </c>
      <c r="PM97" s="1">
        <f>IF(QI97&gt;='Drive Train'!$F$29,1,0)</f>
        <v>1</v>
      </c>
      <c r="PN97" s="1">
        <f>IF(QJ97&gt;='Drive Train'!$F$29,1,0)</f>
        <v>1</v>
      </c>
      <c r="PO97" s="1">
        <f>IF(QK97&gt;='Drive Train'!$F$29,1,0)</f>
        <v>1</v>
      </c>
      <c r="PP97" s="1">
        <f>IF(QL97&gt;='Drive Train'!$F$29,1,0)</f>
        <v>1</v>
      </c>
      <c r="PQ97" s="1">
        <f>IF(QM97&gt;='Drive Train'!$F$29,1,0)</f>
        <v>1</v>
      </c>
      <c r="PR97" s="1">
        <f>IF(QN97&gt;='Drive Train'!$F$29,1,0)</f>
        <v>1</v>
      </c>
      <c r="PS97" s="1">
        <f>IF(QO97&gt;='Drive Train'!$F$29,1,0)</f>
        <v>1</v>
      </c>
      <c r="PT97" s="253">
        <f t="shared" si="747"/>
        <v>3.5600000000000023</v>
      </c>
      <c r="PU97" s="57">
        <f t="shared" si="748"/>
        <v>21.503653617944718</v>
      </c>
      <c r="PV97" s="57">
        <f t="shared" si="749"/>
        <v>37.325433006511197</v>
      </c>
      <c r="PW97" s="57">
        <f t="shared" si="750"/>
        <v>39.280132521295535</v>
      </c>
      <c r="PX97" s="57">
        <f t="shared" si="751"/>
        <v>37.26330900067385</v>
      </c>
      <c r="PY97" s="57">
        <f t="shared" si="752"/>
        <v>32.5943865236382</v>
      </c>
      <c r="PZ97" s="57">
        <f t="shared" si="753"/>
        <v>27.08124871304469</v>
      </c>
      <c r="QA97" s="57">
        <f t="shared" si="754"/>
        <v>23.766792718489118</v>
      </c>
      <c r="QB97" s="57">
        <f t="shared" si="755"/>
        <v>21.24285190115814</v>
      </c>
      <c r="QC97" s="57">
        <f t="shared" si="756"/>
        <v>19.808555857554829</v>
      </c>
      <c r="QD97" s="57">
        <f t="shared" si="757"/>
        <v>18.746947025028113</v>
      </c>
      <c r="QE97" s="57">
        <f t="shared" si="758"/>
        <v>17.929325619771099</v>
      </c>
      <c r="QF97" s="57">
        <f t="shared" si="759"/>
        <v>23.539061413848287</v>
      </c>
      <c r="QG97" s="57">
        <f t="shared" si="760"/>
        <v>22.453509164402295</v>
      </c>
      <c r="QH97" s="57">
        <f t="shared" si="761"/>
        <v>21.849684815549576</v>
      </c>
      <c r="QI97" s="57">
        <f t="shared" si="762"/>
        <v>21.682599047130982</v>
      </c>
      <c r="QJ97" s="57">
        <f t="shared" si="763"/>
        <v>21.357110719625187</v>
      </c>
      <c r="QK97" s="57">
        <f t="shared" si="764"/>
        <v>21.797681488191348</v>
      </c>
      <c r="QL97" s="57">
        <f t="shared" si="765"/>
        <v>21.60815940220062</v>
      </c>
      <c r="QM97" s="57">
        <f t="shared" si="766"/>
        <v>21.794853544062796</v>
      </c>
      <c r="QN97" s="57">
        <f t="shared" si="767"/>
        <v>21.444570787492751</v>
      </c>
      <c r="QO97" s="57">
        <f t="shared" si="768"/>
        <v>21.450297293645665</v>
      </c>
      <c r="QP97" s="61">
        <f t="shared" si="769"/>
        <v>3.5600000000000023</v>
      </c>
      <c r="QQ97" s="57">
        <f t="shared" si="584"/>
        <v>0</v>
      </c>
      <c r="QR97" s="57">
        <f t="shared" si="585"/>
        <v>3.4695548865589357E-2</v>
      </c>
      <c r="QS97" s="57">
        <f t="shared" si="586"/>
        <v>3.4695548865589357E-2</v>
      </c>
      <c r="QT97" s="57">
        <f t="shared" si="587"/>
        <v>3.4695548865589357E-2</v>
      </c>
      <c r="QU97" s="57">
        <f t="shared" si="588"/>
        <v>3.4695548865589357E-2</v>
      </c>
      <c r="QV97" s="57">
        <f t="shared" si="589"/>
        <v>0</v>
      </c>
      <c r="QW97" s="57">
        <f t="shared" si="590"/>
        <v>0</v>
      </c>
      <c r="QX97" s="57">
        <f t="shared" si="591"/>
        <v>0</v>
      </c>
      <c r="QY97" s="57">
        <f t="shared" si="592"/>
        <v>0</v>
      </c>
      <c r="QZ97" s="57">
        <f t="shared" si="593"/>
        <v>0</v>
      </c>
      <c r="RA97" s="57">
        <f t="shared" si="594"/>
        <v>0</v>
      </c>
      <c r="RB97" s="57">
        <f t="shared" si="595"/>
        <v>0</v>
      </c>
      <c r="RC97" s="57">
        <f t="shared" si="596"/>
        <v>0</v>
      </c>
      <c r="RD97" s="57">
        <f t="shared" si="597"/>
        <v>0</v>
      </c>
      <c r="RE97" s="57">
        <f t="shared" si="598"/>
        <v>0</v>
      </c>
      <c r="RF97" s="57">
        <f t="shared" si="599"/>
        <v>0</v>
      </c>
      <c r="RG97" s="57">
        <f t="shared" si="600"/>
        <v>0</v>
      </c>
      <c r="RH97" s="57">
        <f t="shared" si="601"/>
        <v>0</v>
      </c>
      <c r="RI97" s="57">
        <f t="shared" si="602"/>
        <v>0</v>
      </c>
      <c r="RJ97" s="57">
        <f t="shared" si="603"/>
        <v>0</v>
      </c>
      <c r="RK97" s="57">
        <f t="shared" si="604"/>
        <v>0</v>
      </c>
      <c r="RL97" s="61">
        <f t="shared" si="770"/>
        <v>3.5600000000000023</v>
      </c>
      <c r="RM97" s="2">
        <f>IF(AND(LO97&gt;=LO$6*'Drive Train'!$AA$52,LO97&lt;=LO$6*'Drive Train'!$AA$53,KS97=0,JW97=0,EU97&gt;0),$C$17,0)</f>
        <v>0</v>
      </c>
      <c r="RN97" s="2">
        <f>IF(AND(LP97&gt;=LP$6*'Drive Train'!$AA$52,LP97&lt;=LP$6*'Drive Train'!$AA$53,KT97=0,JX97=0,EV97&gt;0),$C$17,0)</f>
        <v>0</v>
      </c>
      <c r="RO97" s="2">
        <f>IF(AND(LQ97&gt;=LQ$6*'Drive Train'!$AA$52,LQ97&lt;=LQ$6*'Drive Train'!$AA$53,KU97=0,JY97=0,EW97&gt;0),$C$17,0)</f>
        <v>0</v>
      </c>
      <c r="RP97" s="2">
        <f>IF(AND(LR97&gt;=LR$6*'Drive Train'!$AA$52,LR97&lt;=LR$6*'Drive Train'!$AA$53,KV97=0,JZ97=0,EX97&gt;0),$C$17,0)</f>
        <v>0</v>
      </c>
      <c r="RQ97" s="2">
        <f>IF(AND(LS97&gt;=LS$6*'Drive Train'!$AA$52,LS97&lt;=LS$6*'Drive Train'!$AA$53,KW97=0,KA97=0,EY97&gt;0),$C$17,0)</f>
        <v>0</v>
      </c>
      <c r="RR97" s="2">
        <f>IF(AND(LT97&gt;=LT$6*'Drive Train'!$AA$52,LT97&lt;=LT$6*'Drive Train'!$AA$53,KX97=0,KB97=0,EZ97&gt;0),$C$17,0)</f>
        <v>0</v>
      </c>
      <c r="RS97" s="2">
        <f>IF(AND(LU97&gt;=LU$6*'Drive Train'!$AA$52,LU97&lt;=LU$6*'Drive Train'!$AA$53,KY97=0,KC97=0,FA97&gt;0),$C$17,0)</f>
        <v>0</v>
      </c>
      <c r="RT97" s="2">
        <f>IF(AND(LV97&gt;=LV$6*'Drive Train'!$AA$52,LV97&lt;=LV$6*'Drive Train'!$AA$53,KZ97=0,KD97=0,FB97&gt;0),$C$17,0)</f>
        <v>0</v>
      </c>
      <c r="RU97" s="2">
        <f>IF(AND(LW97&gt;=LW$6*'Drive Train'!$AA$52,LW97&lt;=LW$6*'Drive Train'!$AA$53,LA97=0,KE97=0,FC97&gt;0),$C$17,0)</f>
        <v>0</v>
      </c>
      <c r="RV97" s="2">
        <f>IF(AND(LX97&gt;=LX$6*'Drive Train'!$AA$52,LX97&lt;=LX$6*'Drive Train'!$AA$53,LB97=0,KF97=0,FD97&gt;0),$C$17,0)</f>
        <v>0</v>
      </c>
      <c r="RW97" s="2">
        <f>IF(AND(LY97&gt;=LY$6*'Drive Train'!$AA$52,LY97&lt;=LY$6*'Drive Train'!$AA$53,LC97=0,KG97=0,FE97&gt;0),$C$17,0)</f>
        <v>0</v>
      </c>
      <c r="RX97" s="2">
        <f>IF(AND(LZ97&gt;=LZ$6*'Drive Train'!$AA$52,LZ97&lt;=LZ$6*'Drive Train'!$AA$53,LD97=0,KH97=0,FF97&gt;0),$C$17,0)</f>
        <v>0</v>
      </c>
      <c r="RY97" s="2">
        <f>IF(AND(MA97&gt;=MA$6*'Drive Train'!$AA$52,MA97&lt;=MA$6*'Drive Train'!$AA$53,LE97=0,KI97=0,FG97&gt;0),$C$17,0)</f>
        <v>0</v>
      </c>
      <c r="RZ97" s="2">
        <f>IF(AND(MB97&gt;=MB$6*'Drive Train'!$AA$52,MB97&lt;=MB$6*'Drive Train'!$AA$53,LF97=0,KJ97=0,FH97&gt;0),$C$17,0)</f>
        <v>0</v>
      </c>
      <c r="SA97" s="2">
        <f>IF(AND(MC97&gt;=MC$6*'Drive Train'!$AA$52,MC97&lt;=MC$6*'Drive Train'!$AA$53,LG97=0,KK97=0,FI97&gt;0),$C$17,0)</f>
        <v>0</v>
      </c>
      <c r="SB97" s="2">
        <f>IF(AND(MD97&gt;=MD$6*'Drive Train'!$AA$52,MD97&lt;=MD$6*'Drive Train'!$AA$53,LH97=0,KL97=0,FJ97&gt;0),$C$17,0)</f>
        <v>0</v>
      </c>
      <c r="SC97" s="2">
        <f>IF(AND(ME97&gt;=ME$6*'Drive Train'!$AA$52,ME97&lt;=ME$6*'Drive Train'!$AA$53,LI97=0,KM97=0,FK97&gt;0),$C$17,0)</f>
        <v>0</v>
      </c>
      <c r="SD97" s="2">
        <f>IF(AND(MF97&gt;=MF$6*'Drive Train'!$AA$52,MF97&lt;=MF$6*'Drive Train'!$AA$53,LJ97=0,KN97=0,FL97&gt;0),$C$17,0)</f>
        <v>0</v>
      </c>
      <c r="SE97" s="2">
        <f>IF(AND(MG97&gt;=MG$6*'Drive Train'!$AA$52,MG97&lt;=MG$6*'Drive Train'!$AA$53,LK97=0,KO97=0,FM97&gt;0),$C$17,0)</f>
        <v>0</v>
      </c>
      <c r="SF97" s="2">
        <f>IF(AND(MH97&gt;=MH$6*'Drive Train'!$AA$52,MH97&lt;=MH$6*'Drive Train'!$AA$53,LL97=0,KP97=0,FN97&gt;0),$C$17,0)</f>
        <v>0</v>
      </c>
      <c r="SG97" s="2">
        <f>IF(AND(MI97&gt;=MI$6*'Drive Train'!$AA$52,MI97&lt;=MI$6*'Drive Train'!$AA$53,LM97=0,KQ97=0,FO97&gt;0),$C$17,0)</f>
        <v>0</v>
      </c>
      <c r="SH97" s="61">
        <f t="shared" si="771"/>
        <v>3.5600000000000023</v>
      </c>
      <c r="SI97" s="2">
        <f>IF(AND(EU97&lt;0,KS97=0,LO97&gt;=LO$6*'Drive Train'!$AA$52,LO97&lt;=LO$6*'Drive Train'!$AA$53,OY97=1,JW97=0),$C$17,0)</f>
        <v>0</v>
      </c>
      <c r="SJ97" s="2">
        <f>IF(AND(EV97&lt;0,KT97=0,LP97&gt;=LP$6*'Drive Train'!$AA$52,LP97&lt;=LP$6*'Drive Train'!$AA$53,OZ97=1,JX97=0),$C$17,0)</f>
        <v>0.04</v>
      </c>
      <c r="SK97" s="2">
        <f>IF(AND(EW97&lt;0,KU97=0,LQ97&gt;=LQ$6*'Drive Train'!$AA$52,LQ97&lt;=LQ$6*'Drive Train'!$AA$53,PA97=1,JY97=0),$C$17,0)</f>
        <v>0.04</v>
      </c>
      <c r="SL97" s="2">
        <f>IF(AND(EX97&lt;0,KV97=0,LR97&gt;=LR$6*'Drive Train'!$AA$52,LR97&lt;=LR$6*'Drive Train'!$AA$53,PB97=1,JZ97=0),$C$17,0)</f>
        <v>0</v>
      </c>
      <c r="SM97" s="2">
        <f>IF(AND(EY97&lt;0,KW97=0,LS97&gt;=LS$6*'Drive Train'!$AA$52,LS97&lt;=LS$6*'Drive Train'!$AA$53,PC97=1,KA97=0),$C$17,0)</f>
        <v>0</v>
      </c>
      <c r="SN97" s="2">
        <f>IF(AND(EZ97&lt;0,KX97=0,LT97&gt;=LT$6*'Drive Train'!$AA$52,LT97&lt;=LT$6*'Drive Train'!$AA$53,PD97=1,KB97=0),$C$17,0)</f>
        <v>0</v>
      </c>
      <c r="SO97" s="2">
        <f>IF(AND(FA97&lt;0,KY97=0,LU97&gt;=LU$6*'Drive Train'!$AA$52,LU97&lt;=LU$6*'Drive Train'!$AA$53,PE97=1,KC97=0),$C$17,0)</f>
        <v>0</v>
      </c>
      <c r="SP97" s="2">
        <f>IF(AND(FB97&lt;0,KZ97=0,LV97&gt;=LV$6*'Drive Train'!$AA$52,LV97&lt;=LV$6*'Drive Train'!$AA$53,PF97=1,KD97=0),$C$17,0)</f>
        <v>0</v>
      </c>
      <c r="SQ97" s="2">
        <f>IF(AND(FC97&lt;0,LA97=0,LW97&gt;=LW$6*'Drive Train'!$AA$52,LW97&lt;=LW$6*'Drive Train'!$AA$53,PG97=1,KE97=0),$C$17,0)</f>
        <v>0</v>
      </c>
      <c r="SR97" s="2">
        <f>IF(AND(FD97&lt;0,LB97=0,LX97&gt;=LX$6*'Drive Train'!$AA$52,LX97&lt;=LX$6*'Drive Train'!$AA$53,PH97=1,KF97=0),$C$17,0)</f>
        <v>0</v>
      </c>
      <c r="SS97" s="2">
        <f>IF(AND(FE97&lt;0,LC97=0,LY97&gt;=LY$6*'Drive Train'!$AA$52,LY97&lt;=LY$6*'Drive Train'!$AA$53,PI97=1,KG97=0),$C$17,0)</f>
        <v>0</v>
      </c>
      <c r="ST97" s="2">
        <f>IF(AND(FF97&lt;0,LD97=0,LZ97&gt;=LZ$6*'Drive Train'!$AA$52,LZ97&lt;=LZ$6*'Drive Train'!$AA$53,PJ97=1,KH97=0),$C$17,0)</f>
        <v>0</v>
      </c>
      <c r="SU97" s="2">
        <f>IF(AND(FG97&lt;0,LE97=0,MA97&gt;=MA$6*'Drive Train'!$AA$52,MA97&lt;=MA$6*'Drive Train'!$AA$53,PK97=1,KI97=0),$C$17,0)</f>
        <v>0</v>
      </c>
      <c r="SV97" s="2">
        <f>IF(AND(FH97&lt;0,LF97=0,MB97&gt;=MB$6*'Drive Train'!$AA$52,MB97&lt;=MB$6*'Drive Train'!$AA$53,PL97=1,KJ97=0),$C$17,0)</f>
        <v>0</v>
      </c>
      <c r="SW97" s="2">
        <f>IF(AND(FI97&lt;0,LG97=0,MC97&gt;=MC$6*'Drive Train'!$AA$52,MC97&lt;=MC$6*'Drive Train'!$AA$53,PM97=1,KK97=0),$C$17,0)</f>
        <v>0</v>
      </c>
      <c r="SX97" s="2">
        <f>IF(AND(FJ97&lt;0,LH97=0,MD97&gt;=MD$6*'Drive Train'!$AA$52,MD97&lt;=MD$6*'Drive Train'!$AA$53,PN97=1,KL97=0),$C$17,0)</f>
        <v>0</v>
      </c>
      <c r="SY97" s="2">
        <f>IF(AND(FK97&lt;0,LI97=0,ME97&gt;=ME$6*'Drive Train'!$AA$52,ME97&lt;=ME$6*'Drive Train'!$AA$53,PO97=1,KM97=0),$C$17,0)</f>
        <v>0</v>
      </c>
      <c r="SZ97" s="2">
        <f>IF(AND(FL97&lt;0,LJ97=0,MF97&gt;=MF$6*'Drive Train'!$AA$52,MF97&lt;=MF$6*'Drive Train'!$AA$53,PP97=1,KN97=0),$C$17,0)</f>
        <v>0</v>
      </c>
      <c r="TA97" s="2">
        <f>IF(AND(FM97&lt;0,LK97=0,MG97&gt;=MG$6*'Drive Train'!$AA$52,MG97&lt;=MG$6*'Drive Train'!$AA$53,PQ97=1,KO97=0),$C$17,0)</f>
        <v>0</v>
      </c>
      <c r="TB97" s="2">
        <f>IF(AND(FN97&lt;0,LL97=0,MH97&gt;=MH$6*'Drive Train'!$AA$52,MH97&lt;=MH$6*'Drive Train'!$AA$53,PR97=1,KP97=0),$C$17,0)</f>
        <v>0</v>
      </c>
      <c r="TC97" s="2">
        <f>IF(AND(FO97&lt;0,LM97=0,MI97&gt;=MI$6*'Drive Train'!$AA$52,MI97&lt;=MI$6*'Drive Train'!$AA$53,PS97=1,KQ97=0),$C$17,0)</f>
        <v>0</v>
      </c>
      <c r="TD97" s="144">
        <f t="shared" si="772"/>
        <v>3.5600000000000023</v>
      </c>
    </row>
    <row r="98" spans="2:524" x14ac:dyDescent="0.2">
      <c r="B98" s="73"/>
      <c r="C98" s="3" t="s">
        <v>299</v>
      </c>
      <c r="E98" s="1" t="s">
        <v>297</v>
      </c>
      <c r="F98" s="133">
        <v>1</v>
      </c>
      <c r="R98" s="63">
        <f t="shared" si="605"/>
        <v>3.6000000000000023</v>
      </c>
      <c r="S98" s="2">
        <f>NG98/'Drive Train'!$F$35</f>
        <v>0</v>
      </c>
      <c r="T98" s="2">
        <f>NH98/'Drive Train'!$F$35</f>
        <v>0</v>
      </c>
      <c r="U98" s="2">
        <f>NI98/'Drive Train'!$F$35</f>
        <v>0</v>
      </c>
      <c r="V98" s="2">
        <f>NJ98/'Drive Train'!$F$35</f>
        <v>0</v>
      </c>
      <c r="W98" s="2">
        <f>NK98/'Drive Train'!$F$35</f>
        <v>0</v>
      </c>
      <c r="X98" s="2">
        <f>NL98/'Drive Train'!$F$35</f>
        <v>0</v>
      </c>
      <c r="Y98" s="2">
        <f>NM98/'Drive Train'!$F$35</f>
        <v>0</v>
      </c>
      <c r="Z98" s="2">
        <f>NN98/'Drive Train'!$F$35</f>
        <v>0</v>
      </c>
      <c r="AA98" s="2">
        <f>NO98/'Drive Train'!$F$35</f>
        <v>0</v>
      </c>
      <c r="AB98" s="2">
        <f>NP98/'Drive Train'!$F$35</f>
        <v>0</v>
      </c>
      <c r="AC98" s="2">
        <f>NQ98/'Drive Train'!$F$35</f>
        <v>0</v>
      </c>
      <c r="AD98" s="2">
        <f>NR98/'Drive Train'!$F$35</f>
        <v>0</v>
      </c>
      <c r="AE98" s="2">
        <f>NS98/'Drive Train'!$F$35</f>
        <v>0</v>
      </c>
      <c r="AF98" s="2">
        <f>NT98/'Drive Train'!$F$35</f>
        <v>0</v>
      </c>
      <c r="AG98" s="2">
        <f>NU98/'Drive Train'!$F$35</f>
        <v>0</v>
      </c>
      <c r="AH98" s="2">
        <f>NV98/'Drive Train'!$F$35</f>
        <v>0</v>
      </c>
      <c r="AI98" s="2">
        <f>NW98/'Drive Train'!$F$35</f>
        <v>0</v>
      </c>
      <c r="AJ98" s="2">
        <f>NX98/'Drive Train'!$F$35</f>
        <v>0</v>
      </c>
      <c r="AK98" s="2">
        <f>NY98/'Drive Train'!$F$35</f>
        <v>0</v>
      </c>
      <c r="AL98" s="2">
        <f>NZ98/'Drive Train'!$F$35</f>
        <v>0</v>
      </c>
      <c r="AM98" s="2">
        <f>OA98/'Drive Train'!$F$35</f>
        <v>0</v>
      </c>
      <c r="AN98" s="61">
        <f t="shared" si="606"/>
        <v>3.6000000000000023</v>
      </c>
      <c r="AO98" s="46">
        <f>LO98*12*60/(PI() * 'Drive Train'!$F$15)/S$6*ABS(S98)</f>
        <v>0</v>
      </c>
      <c r="AP98" s="46">
        <f>LP98*12*60/(PI() * 'Drive Train'!$F$15)/T$6*ABS(T98)</f>
        <v>0</v>
      </c>
      <c r="AQ98" s="46">
        <f>LQ98*12*60/(PI() * 'Drive Train'!$F$15)/U$6*ABS(U98)</f>
        <v>0</v>
      </c>
      <c r="AR98" s="46">
        <f>LR98*12*60/(PI() * 'Drive Train'!$F$15)/V$6*ABS(V98)</f>
        <v>0</v>
      </c>
      <c r="AS98" s="46">
        <f>LS98*12*60/(PI() * 'Drive Train'!$F$15)/W$6*ABS(W98)</f>
        <v>0</v>
      </c>
      <c r="AT98" s="46">
        <f>LT98*12*60/(PI() * 'Drive Train'!$F$15)/X$6*ABS(X98)</f>
        <v>0</v>
      </c>
      <c r="AU98" s="46">
        <f>LU98*12*60/(PI() * 'Drive Train'!$F$15)/Y$6*ABS(Y98)</f>
        <v>0</v>
      </c>
      <c r="AV98" s="46">
        <f>LV98*12*60/(PI() * 'Drive Train'!$F$15)/Z$6*ABS(Z98)</f>
        <v>0</v>
      </c>
      <c r="AW98" s="46">
        <f>LW98*12*60/(PI() * 'Drive Train'!$F$15)/AA$6*ABS(AA98)</f>
        <v>0</v>
      </c>
      <c r="AX98" s="46">
        <f>LX98*12*60/(PI() * 'Drive Train'!$F$15)/AB$6*ABS(AB98)</f>
        <v>0</v>
      </c>
      <c r="AY98" s="46">
        <f>LY98*12*60/(PI() * 'Drive Train'!$F$15)/AC$6*ABS(AC98)</f>
        <v>0</v>
      </c>
      <c r="AZ98" s="46">
        <f>LZ98*12*60/(PI() * 'Drive Train'!$F$15)/AD$6*ABS(AD98)</f>
        <v>0</v>
      </c>
      <c r="BA98" s="46">
        <f>MA98*12*60/(PI() * 'Drive Train'!$F$15)/AE$6*ABS(AE98)</f>
        <v>0</v>
      </c>
      <c r="BB98" s="46">
        <f>MB98*12*60/(PI() * 'Drive Train'!$F$15)/AF$6*ABS(AF98)</f>
        <v>0</v>
      </c>
      <c r="BC98" s="46">
        <f>MC98*12*60/(PI() * 'Drive Train'!$F$15)/AG$6*ABS(AG98)</f>
        <v>0</v>
      </c>
      <c r="BD98" s="46">
        <f>MD98*12*60/(PI() * 'Drive Train'!$F$15)/AH$6*ABS(AH98)</f>
        <v>0</v>
      </c>
      <c r="BE98" s="46">
        <f>ME98*12*60/(PI() * 'Drive Train'!$F$15)/AI$6*ABS(AI98)</f>
        <v>0</v>
      </c>
      <c r="BF98" s="46">
        <f>MF98*12*60/(PI() * 'Drive Train'!$F$15)/AJ$6*ABS(AJ98)</f>
        <v>0</v>
      </c>
      <c r="BG98" s="46">
        <f>MG98*12*60/(PI() * 'Drive Train'!$F$15)/AK$6*ABS(AK98)</f>
        <v>0</v>
      </c>
      <c r="BH98" s="46">
        <f>MH98*12*60/(PI() * 'Drive Train'!$F$15)/AL$6*ABS(AL98)</f>
        <v>0</v>
      </c>
      <c r="BI98" s="46">
        <f>MI98*12*60/(PI() * 'Drive Train'!$F$15)/AM$6*ABS(AM98)</f>
        <v>0</v>
      </c>
      <c r="BJ98" s="61">
        <f t="shared" si="538"/>
        <v>3.6000000000000023</v>
      </c>
      <c r="BK98" s="2">
        <f>IF(OR(KS97=1,AND($C$37=Motors!$C$32,OY97=1)),0,IF(NG98=0,-(CG97+$C$15)/($C$14-$C$15)*$C$12,($C$11*S98-AO98)/($C$11*S98)*$C$12*S98))</f>
        <v>0</v>
      </c>
      <c r="BL98" s="2">
        <f>IF(OR(KT97=1,AND($C$37=Motors!$C$32,OZ97=1)),0,IF(NH98=0,-(CH97+$C$15)/($C$14-$C$15)*$C$12,($C$11*T98-AP98)/($C$11*T98)*$C$12*T98))</f>
        <v>0</v>
      </c>
      <c r="BM98" s="2">
        <f>IF(OR(KU97=1,AND($C$37=Motors!$C$32,PA97=1)),0,IF(NI98=0,-(CI97+$C$15)/($C$14-$C$15)*$C$12,($C$11*U98-AQ98)/($C$11*U98)*$C$12*U98))</f>
        <v>0</v>
      </c>
      <c r="BN98" s="2">
        <f>IF(OR(KV97=1,AND($C$37=Motors!$C$32,PB97=1)),0,IF(NJ98=0,-(CJ97+$C$15)/($C$14-$C$15)*$C$12,($C$11*V98-AR98)/($C$11*V98)*$C$12*V98))</f>
        <v>0</v>
      </c>
      <c r="BO98" s="2">
        <f>IF(OR(KW97=1,AND($C$37=Motors!$C$32,PC97=1)),0,IF(NK98=0,-(CK97+$C$15)/($C$14-$C$15)*$C$12,($C$11*W98-AS98)/($C$11*W98)*$C$12*W98))</f>
        <v>0</v>
      </c>
      <c r="BP98" s="2">
        <f>IF(OR(KX97=1,AND($C$37=Motors!$C$32,PD97=1)),0,IF(NL98=0,-(CL97+$C$15)/($C$14-$C$15)*$C$12,($C$11*X98-AT98)/($C$11*X98)*$C$12*X98))</f>
        <v>0</v>
      </c>
      <c r="BQ98" s="2">
        <f>IF(OR(KY97=1,AND($C$37=Motors!$C$32,PE97=1)),0,IF(NM98=0,-(CM97+$C$15)/($C$14-$C$15)*$C$12,($C$11*Y98-AU98)/($C$11*Y98)*$C$12*Y98))</f>
        <v>0</v>
      </c>
      <c r="BR98" s="2">
        <f>IF(OR(KZ97=1,AND($C$37=Motors!$C$32,PF97=1)),0,IF(NN98=0,-(CN97+$C$15)/($C$14-$C$15)*$C$12,($C$11*Z98-AV98)/($C$11*Z98)*$C$12*Z98))</f>
        <v>0</v>
      </c>
      <c r="BS98" s="2">
        <f>IF(OR(LA97=1,AND($C$37=Motors!$C$32,PG97=1)),0,IF(NO98=0,-(CO97+$C$15)/($C$14-$C$15)*$C$12,($C$11*AA98-AW98)/($C$11*AA98)*$C$12*AA98))</f>
        <v>0</v>
      </c>
      <c r="BT98" s="2">
        <f>IF(OR(LB97=1,AND($C$37=Motors!$C$32,PH97=1)),0,IF(NP98=0,-(CP97+$C$15)/($C$14-$C$15)*$C$12,($C$11*AB98-AX98)/($C$11*AB98)*$C$12*AB98))</f>
        <v>0</v>
      </c>
      <c r="BU98" s="2">
        <f>IF(OR(LC97=1,AND($C$37=Motors!$C$32,PI97=1)),0,IF(NQ98=0,-(CQ97+$C$15)/($C$14-$C$15)*$C$12,($C$11*AC98-AY98)/($C$11*AC98)*$C$12*AC98))</f>
        <v>0</v>
      </c>
      <c r="BV98" s="2">
        <f>IF(OR(LD97=1,AND($C$37=Motors!$C$32,PJ97=1)),0,IF(NR98=0,-(CR97+$C$15)/($C$14-$C$15)*$C$12,($C$11*AD98-AZ98)/($C$11*AD98)*$C$12*AD98))</f>
        <v>0</v>
      </c>
      <c r="BW98" s="2">
        <f>IF(OR(LE97=1,AND($C$37=Motors!$C$32,PK97=1)),0,IF(NS98=0,-(CS97+$C$15)/($C$14-$C$15)*$C$12,($C$11*AE98-BA98)/($C$11*AE98)*$C$12*AE98))</f>
        <v>0</v>
      </c>
      <c r="BX98" s="2">
        <f>IF(OR(LF97=1,AND($C$37=Motors!$C$32,PL97=1)),0,IF(NT98=0,-(CT97+$C$15)/($C$14-$C$15)*$C$12,($C$11*AF98-BB98)/($C$11*AF98)*$C$12*AF98))</f>
        <v>0</v>
      </c>
      <c r="BY98" s="2">
        <f>IF(OR(LG97=1,AND($C$37=Motors!$C$32,PM97=1)),0,IF(NU98=0,-(CU97+$C$15)/($C$14-$C$15)*$C$12,($C$11*AG98-BC98)/($C$11*AG98)*$C$12*AG98))</f>
        <v>0</v>
      </c>
      <c r="BZ98" s="2">
        <f>IF(OR(LH97=1,AND($C$37=Motors!$C$32,PN97=1)),0,IF(NV98=0,-(CV97+$C$15)/($C$14-$C$15)*$C$12,($C$11*AH98-BD98)/($C$11*AH98)*$C$12*AH98))</f>
        <v>0</v>
      </c>
      <c r="CA98" s="2">
        <f>IF(OR(LI97=1,AND($C$37=Motors!$C$32,PO97=1)),0,IF(NW98=0,-(CW97+$C$15)/($C$14-$C$15)*$C$12,($C$11*AI98-BE98)/($C$11*AI98)*$C$12*AI98))</f>
        <v>0</v>
      </c>
      <c r="CB98" s="2">
        <f>IF(OR(LJ97=1,AND($C$37=Motors!$C$32,PP97=1)),0,IF(NX98=0,-(CX97+$C$15)/($C$14-$C$15)*$C$12,($C$11*AJ98-BF98)/($C$11*AJ98)*$C$12*AJ98))</f>
        <v>0</v>
      </c>
      <c r="CC98" s="2">
        <f>IF(OR(LK97=1,AND($C$37=Motors!$C$32,PQ97=1)),0,IF(NY98=0,-(CY97+$C$15)/($C$14-$C$15)*$C$12,($C$11*AK98-BG98)/($C$11*AK98)*$C$12*AK98))</f>
        <v>0</v>
      </c>
      <c r="CD98" s="2">
        <f>IF(OR(LL97=1,AND($C$37=Motors!$C$32,PR97=1)),0,IF(NZ98=0,-(CZ97+$C$15)/($C$14-$C$15)*$C$12,($C$11*AL98-BH98)/($C$11*AL98)*$C$12*AL98))</f>
        <v>0</v>
      </c>
      <c r="CE98" s="2">
        <f>IF(OR(LM97=1,AND($C$37=Motors!$C$32,PS97=1)),0,IF(OA98=0,-(DA97+$C$15)/($C$14-$C$15)*$C$12,($C$11*AM98-BI98)/($C$11*AM98)*$C$12*AM98))</f>
        <v>0</v>
      </c>
      <c r="CF98" s="61">
        <f t="shared" si="539"/>
        <v>3.6000000000000023</v>
      </c>
      <c r="CG98" s="57">
        <f>IF(AND(KS97=1,OY97=1),0,ABS(BK98/$C$12*($C$14-$C$15)+$C$15) *'Drive Train'!$AA$49 + CG97*(1-'Drive Train'!$AA$49))</f>
        <v>0</v>
      </c>
      <c r="CH98" s="57">
        <f>IF(AND(KT97=1,OZ97=1),0,ABS(BL98/$C$12*($C$14-$C$15)+$C$15) *'Drive Train'!$AA$49 + CH97*(1-'Drive Train'!$AA$49))</f>
        <v>2.7495000000000003</v>
      </c>
      <c r="CI98" s="57">
        <f>IF(AND(KU97=1,PA97=1),0,ABS(BM98/$C$12*($C$14-$C$15)+$C$15) *'Drive Train'!$AA$49 + CI97*(1-'Drive Train'!$AA$49))</f>
        <v>2.7495000000000003</v>
      </c>
      <c r="CJ98" s="57">
        <f>IF(AND(KV97=1,PB97=1),0,ABS(BN98/$C$12*($C$14-$C$15)+$C$15) *'Drive Train'!$AA$49 + CJ97*(1-'Drive Train'!$AA$49))</f>
        <v>2.7495000000000003</v>
      </c>
      <c r="CK98" s="57">
        <f>IF(AND(KW97=1,PC97=1),0,ABS(BO98/$C$12*($C$14-$C$15)+$C$15) *'Drive Train'!$AA$49 + CK97*(1-'Drive Train'!$AA$49))</f>
        <v>2.7495000000000003</v>
      </c>
      <c r="CL98" s="57">
        <f>IF(AND(KX97=1,PD97=1),0,ABS(BP98/$C$12*($C$14-$C$15)+$C$15) *'Drive Train'!$AA$49 + CL97*(1-'Drive Train'!$AA$49))</f>
        <v>0</v>
      </c>
      <c r="CM98" s="57">
        <f>IF(AND(KY97=1,PE97=1),0,ABS(BQ98/$C$12*($C$14-$C$15)+$C$15) *'Drive Train'!$AA$49 + CM97*(1-'Drive Train'!$AA$49))</f>
        <v>0</v>
      </c>
      <c r="CN98" s="57">
        <f>IF(AND(KZ97=1,PF97=1),0,ABS(BR98/$C$12*($C$14-$C$15)+$C$15) *'Drive Train'!$AA$49 + CN97*(1-'Drive Train'!$AA$49))</f>
        <v>0</v>
      </c>
      <c r="CO98" s="57">
        <f>IF(AND(LA97=1,PG97=1),0,ABS(BS98/$C$12*($C$14-$C$15)+$C$15) *'Drive Train'!$AA$49 + CO97*(1-'Drive Train'!$AA$49))</f>
        <v>0</v>
      </c>
      <c r="CP98" s="57">
        <f>IF(AND(LB97=1,PH97=1),0,ABS(BT98/$C$12*($C$14-$C$15)+$C$15) *'Drive Train'!$AA$49 + CP97*(1-'Drive Train'!$AA$49))</f>
        <v>0</v>
      </c>
      <c r="CQ98" s="57">
        <f>IF(AND(LC97=1,PI97=1),0,ABS(BU98/$C$12*($C$14-$C$15)+$C$15) *'Drive Train'!$AA$49 + CQ97*(1-'Drive Train'!$AA$49))</f>
        <v>0</v>
      </c>
      <c r="CR98" s="57">
        <f>IF(AND(LD97=1,PJ97=1),0,ABS(BV98/$C$12*($C$14-$C$15)+$C$15) *'Drive Train'!$AA$49 + CR97*(1-'Drive Train'!$AA$49))</f>
        <v>0</v>
      </c>
      <c r="CS98" s="57">
        <f>IF(AND(LE97=1,PK97=1),0,ABS(BW98/$C$12*($C$14-$C$15)+$C$15) *'Drive Train'!$AA$49 + CS97*(1-'Drive Train'!$AA$49))</f>
        <v>0</v>
      </c>
      <c r="CT98" s="57">
        <f>IF(AND(LF97=1,PL97=1),0,ABS(BX98/$C$12*($C$14-$C$15)+$C$15) *'Drive Train'!$AA$49 + CT97*(1-'Drive Train'!$AA$49))</f>
        <v>0</v>
      </c>
      <c r="CU98" s="57">
        <f>IF(AND(LG97=1,PM97=1),0,ABS(BY98/$C$12*($C$14-$C$15)+$C$15) *'Drive Train'!$AA$49 + CU97*(1-'Drive Train'!$AA$49))</f>
        <v>0</v>
      </c>
      <c r="CV98" s="57">
        <f>IF(AND(LH97=1,PN97=1),0,ABS(BZ98/$C$12*($C$14-$C$15)+$C$15) *'Drive Train'!$AA$49 + CV97*(1-'Drive Train'!$AA$49))</f>
        <v>0</v>
      </c>
      <c r="CW98" s="57">
        <f>IF(AND(LI97=1,PO97=1),0,ABS(CA98/$C$12*($C$14-$C$15)+$C$15) *'Drive Train'!$AA$49 + CW97*(1-'Drive Train'!$AA$49))</f>
        <v>0</v>
      </c>
      <c r="CX98" s="57">
        <f>IF(AND(LJ97=1,PP97=1),0,ABS(CB98/$C$12*($C$14-$C$15)+$C$15) *'Drive Train'!$AA$49 + CX97*(1-'Drive Train'!$AA$49))</f>
        <v>0</v>
      </c>
      <c r="CY98" s="57">
        <f>IF(AND(LK97=1,PQ97=1),0,ABS(CC98/$C$12*($C$14-$C$15)+$C$15) *'Drive Train'!$AA$49 + CY97*(1-'Drive Train'!$AA$49))</f>
        <v>0</v>
      </c>
      <c r="CZ98" s="57">
        <f>IF(AND(LL97=1,PR97=1),0,ABS(CD98/$C$12*($C$14-$C$15)+$C$15) *'Drive Train'!$AA$49 + CZ97*(1-'Drive Train'!$AA$49))</f>
        <v>0</v>
      </c>
      <c r="DA98" s="57">
        <f>IF(AND(LM97=1,PS97=1),0,ABS(CE98/$C$12*($C$14-$C$15)+$C$15) *'Drive Train'!$AA$49 + DA97*(1-'Drive Train'!$AA$49))</f>
        <v>0</v>
      </c>
      <c r="DB98" s="61">
        <f t="shared" si="607"/>
        <v>3.6000000000000023</v>
      </c>
      <c r="DC98" s="57">
        <f t="shared" si="540"/>
        <v>0</v>
      </c>
      <c r="DD98" s="57">
        <f t="shared" si="541"/>
        <v>2.7495000000000003</v>
      </c>
      <c r="DE98" s="57">
        <f t="shared" si="542"/>
        <v>2.7495000000000003</v>
      </c>
      <c r="DF98" s="57">
        <f t="shared" si="543"/>
        <v>2.7495000000000003</v>
      </c>
      <c r="DG98" s="57">
        <f t="shared" si="544"/>
        <v>2.7495000000000003</v>
      </c>
      <c r="DH98" s="57">
        <f t="shared" si="545"/>
        <v>0</v>
      </c>
      <c r="DI98" s="57">
        <f t="shared" si="546"/>
        <v>0</v>
      </c>
      <c r="DJ98" s="57">
        <f t="shared" si="547"/>
        <v>0</v>
      </c>
      <c r="DK98" s="57">
        <f t="shared" si="548"/>
        <v>0</v>
      </c>
      <c r="DL98" s="57">
        <f t="shared" si="549"/>
        <v>0</v>
      </c>
      <c r="DM98" s="57">
        <f t="shared" si="550"/>
        <v>0</v>
      </c>
      <c r="DN98" s="57">
        <f t="shared" si="551"/>
        <v>0</v>
      </c>
      <c r="DO98" s="57">
        <f t="shared" si="552"/>
        <v>0</v>
      </c>
      <c r="DP98" s="57">
        <f t="shared" si="553"/>
        <v>0</v>
      </c>
      <c r="DQ98" s="57">
        <f t="shared" si="554"/>
        <v>0</v>
      </c>
      <c r="DR98" s="57">
        <f t="shared" si="555"/>
        <v>0</v>
      </c>
      <c r="DS98" s="57">
        <f t="shared" si="556"/>
        <v>0</v>
      </c>
      <c r="DT98" s="57">
        <f t="shared" si="557"/>
        <v>0</v>
      </c>
      <c r="DU98" s="57">
        <f t="shared" si="558"/>
        <v>0</v>
      </c>
      <c r="DV98" s="57">
        <f t="shared" si="559"/>
        <v>0</v>
      </c>
      <c r="DW98" s="57">
        <f t="shared" si="560"/>
        <v>0</v>
      </c>
      <c r="DX98" s="61">
        <f t="shared" si="608"/>
        <v>3.6000000000000023</v>
      </c>
      <c r="DY98" s="2">
        <f>IF(OY98=0,($C$23/0.4536*IF(ISNA(MK97),'Drive Train'!$F$16,'Drive Train'!$F$17)*4.448*$C$24*S$6)*SIGN(BK98),BK98)</f>
        <v>0</v>
      </c>
      <c r="DZ98" s="2">
        <f>IF(OZ98=0,($C$23/0.4536*IF(ISNA(ML97),'Drive Train'!$F$16,'Drive Train'!$F$17)*4.448*$C$24*$C$21*T$6)*SIGN(BL98),BL98)</f>
        <v>0</v>
      </c>
      <c r="EA98" s="2">
        <f>IF(PA98=0,($C$23/0.4536*IF(ISNA(MM97),'Drive Train'!$F$16,'Drive Train'!$F$17)*4.448*$C$24*$C$21*U$6)*SIGN(BM98),BM98)</f>
        <v>0</v>
      </c>
      <c r="EB98" s="2">
        <f>IF(PB98=0,($C$23/0.4536*IF(ISNA(MN97),'Drive Train'!$F$16,'Drive Train'!$F$17)*4.448*$C$24*$C$21*V$6)*SIGN(BN98),BN98)</f>
        <v>0</v>
      </c>
      <c r="EC98" s="2">
        <f>IF(PC98=0,($C$23/0.4536*IF(ISNA(MO97),'Drive Train'!$F$16,'Drive Train'!$F$17)*4.448*$C$24*$C$21*W$6)*SIGN(BO98),BO98)</f>
        <v>0</v>
      </c>
      <c r="ED98" s="2">
        <f>IF(PD98=0,($C$23/0.4536*IF(ISNA(MP97),'Drive Train'!$F$16,'Drive Train'!$F$17)*4.448*$C$24*$C$21*X$6)*SIGN(BP98),BP98)</f>
        <v>0</v>
      </c>
      <c r="EE98" s="2">
        <f>IF(PE98=0,($C$23/0.4536*IF(ISNA(MQ97),'Drive Train'!$F$16,'Drive Train'!$F$17)*4.448*$C$24*$C$21*Y$6)*SIGN(BQ98),BQ98)</f>
        <v>0</v>
      </c>
      <c r="EF98" s="2">
        <f>IF(PF98=0,($C$23/0.4536*IF(ISNA(MR97),'Drive Train'!$F$16,'Drive Train'!$F$17)*4.448*$C$24*$C$21*Z$6)*SIGN(BR98),BR98)</f>
        <v>0</v>
      </c>
      <c r="EG98" s="2">
        <f>IF(PG98=0,($C$23/0.4536*IF(ISNA(MS97),'Drive Train'!$F$16,'Drive Train'!$F$17)*4.448*$C$24*$C$21*AA$6)*SIGN(BS98),BS98)</f>
        <v>0</v>
      </c>
      <c r="EH98" s="2">
        <f>IF(PH98=0,($C$23/0.4536*IF(ISNA(MT97),'Drive Train'!$F$16,'Drive Train'!$F$17)*4.448*$C$24*$C$21*AB$6)*SIGN(BT98),BT98)</f>
        <v>0</v>
      </c>
      <c r="EI98" s="2">
        <f>IF(PI98=0,($C$23/0.4536*IF(ISNA(MU97),'Drive Train'!$F$16,'Drive Train'!$F$17)*4.448*$C$24*$C$21*AC$6)*SIGN(BU98),BU98)</f>
        <v>0</v>
      </c>
      <c r="EJ98" s="2">
        <f>IF(PJ98=0,($C$23/0.4536*IF(ISNA(MV97),'Drive Train'!$F$16,'Drive Train'!$F$17)*4.448*$C$24*$C$21*AD$6)*SIGN(BV98),BV98)</f>
        <v>0</v>
      </c>
      <c r="EK98" s="2">
        <f>IF(PK98=0,($C$23/0.4536*IF(ISNA(MW97),'Drive Train'!$F$16,'Drive Train'!$F$17)*4.448*$C$24*$C$21*AE$6)*SIGN(BW98),BW98)</f>
        <v>0</v>
      </c>
      <c r="EL98" s="2">
        <f>IF(PL98=0,($C$23/0.4536*IF(ISNA(MX97),'Drive Train'!$F$16,'Drive Train'!$F$17)*4.448*$C$24*$C$21*AF$6)*SIGN(BX98),BX98)</f>
        <v>0</v>
      </c>
      <c r="EM98" s="2">
        <f>IF(PM98=0,($C$23/0.4536*IF(ISNA(MY97),'Drive Train'!$F$16,'Drive Train'!$F$17)*4.448*$C$24*$C$21*AG$6)*SIGN(BY98),BY98)</f>
        <v>0</v>
      </c>
      <c r="EN98" s="2">
        <f>IF(PN98=0,($C$23/0.4536*IF(ISNA(MZ97),'Drive Train'!$F$16,'Drive Train'!$F$17)*4.448*$C$24*$C$21*AH$6)*SIGN(BZ98),BZ98)</f>
        <v>0</v>
      </c>
      <c r="EO98" s="2">
        <f>IF(PO98=0,($C$23/0.4536*IF(ISNA(NA97),'Drive Train'!$F$16,'Drive Train'!$F$17)*4.448*$C$24*$C$21*AI$6)*SIGN(CA98),CA98)</f>
        <v>0</v>
      </c>
      <c r="EP98" s="2">
        <f>IF(PP98=0,($C$23/0.4536*IF(ISNA(NB97),'Drive Train'!$F$16,'Drive Train'!$F$17)*4.448*$C$24*$C$21*AJ$6)*SIGN(CB98),CB98)</f>
        <v>0</v>
      </c>
      <c r="EQ98" s="2">
        <f>IF(PQ98=0,($C$23/0.4536*IF(ISNA(NC97),'Drive Train'!$F$16,'Drive Train'!$F$17)*4.448*$C$24*$C$21*AK$6)*SIGN(CC98),CC98)</f>
        <v>0</v>
      </c>
      <c r="ER98" s="2">
        <f>IF(PR98=0,($C$23/0.4536*IF(ISNA(ND97),'Drive Train'!$F$16,'Drive Train'!$F$17)*4.448*$C$24*$C$21*AL$6)*SIGN(CD98),CD98)</f>
        <v>0</v>
      </c>
      <c r="ES98" s="2">
        <f>IF(PS98=0,($C$23/0.4536*IF(ISNA(NE97),'Drive Train'!$F$16,'Drive Train'!$F$17)*4.448*$C$24*$C$21*AM$6)*SIGN(CE98),CE98)</f>
        <v>0</v>
      </c>
      <c r="ET98" s="61">
        <f t="shared" si="561"/>
        <v>3.6000000000000023</v>
      </c>
      <c r="EU98" s="255">
        <f>MAX(MIN(IF(AND(OY97=1,NG98&lt;0),-1,1)*(DC98-$C$15)/($C$14-$C$15)*$C$12*$C$21-$C$33*LO98/AO$6 -  OY97*$C$33/$C$21,DY97/$C$19),MAX(EU$8:EU97)*-1)</f>
        <v>-0.37850168607206947</v>
      </c>
      <c r="EV98" s="255">
        <f>MAX(MIN(IF(AND(OZ97=1,NH98&lt;0),-1,1)*(DD98-$C$15)/($C$14-$C$15)*$C$12*$C$21-$C$33*LP98/AP$6 -  OZ97*$C$33/$C$21,DZ97/$C$19),MAX(EV$8:EV97)*-1)</f>
        <v>-0.40017011033955219</v>
      </c>
      <c r="EW98" s="255">
        <f>MAX(MIN(IF(AND(PA97=1,NI98&lt;0),-1,1)*(DE98-$C$15)/($C$14-$C$15)*$C$12*$C$21-$C$33*LQ98/AQ$6 -  PA97*$C$33/$C$21,EA97/$C$19),MAX(EW$8:EW97)*-1)</f>
        <v>-0.40714417617645238</v>
      </c>
      <c r="EX98" s="255">
        <f>MAX(MIN(IF(AND(PB97=1,NJ98&lt;0),-1,1)*(DF98-$C$15)/($C$14-$C$15)*$C$12*$C$21-$C$33*LR98/AR$6 -  PB97*$C$33/$C$21,EB97/$C$19),MAX(EX$8:EX97)*-1)</f>
        <v>-0.38945047515624387</v>
      </c>
      <c r="EY98" s="255">
        <f>MAX(MIN(IF(AND(PC97=1,NK98&lt;0),-1,1)*(DG98-$C$15)/($C$14-$C$15)*$C$12*$C$21-$C$33*LS98/AS$6 -  PC97*$C$33/$C$21,EC97/$C$19),MAX(EY$8:EY97)*-1)</f>
        <v>-0.34853674864353013</v>
      </c>
      <c r="EZ98" s="255">
        <f>MAX(MIN(IF(AND(PD97=1,NL98&lt;0),-1,1)*(DH98-$C$15)/($C$14-$C$15)*$C$12*$C$21-$C$33*LT98/AT$6 -  PD97*$C$33/$C$21,ED97/$C$19),MAX(EZ$8:EZ97)*-1)</f>
        <v>-0.37850168607206947</v>
      </c>
      <c r="FA98" s="255">
        <f>MAX(MIN(IF(AND(PE97=1,NM98&lt;0),-1,1)*(DI98-$C$15)/($C$14-$C$15)*$C$12*$C$21-$C$33*LU98/AU$6 -  PE97*$C$33/$C$21,EE97/$C$19),MAX(FA$8:FA97)*-1)</f>
        <v>-0.37850168607206947</v>
      </c>
      <c r="FB98" s="255">
        <f>MAX(MIN(IF(AND(PF97=1,NN98&lt;0),-1,1)*(DJ98-$C$15)/($C$14-$C$15)*$C$12*$C$21-$C$33*LV98/AV$6 -  PF97*$C$33/$C$21,EF97/$C$19),MAX(FB$8:FB97)*-1)</f>
        <v>-0.37850168607206947</v>
      </c>
      <c r="FC98" s="255">
        <f>MAX(MIN(IF(AND(PG97=1,NO98&lt;0),-1,1)*(DK98-$C$15)/($C$14-$C$15)*$C$12*$C$21-$C$33*LW98/AW$6 -  PG97*$C$33/$C$21,EG97/$C$19),MAX(FC$8:FC97)*-1)</f>
        <v>-0.37850168607206947</v>
      </c>
      <c r="FD98" s="255">
        <f>MAX(MIN(IF(AND(PH97=1,NP98&lt;0),-1,1)*(DL98-$C$15)/($C$14-$C$15)*$C$12*$C$21-$C$33*LX98/AX$6 -  PH97*$C$33/$C$21,EH97/$C$19),MAX(FD$8:FD97)*-1)</f>
        <v>-0.37850168607206947</v>
      </c>
      <c r="FE98" s="255">
        <f>MAX(MIN(IF(AND(PI97=1,NQ98&lt;0),-1,1)*(DM98-$C$15)/($C$14-$C$15)*$C$12*$C$21-$C$33*LY98/AY$6 -  PI97*$C$33/$C$21,EI97/$C$19),MAX(FE$8:FE97)*-1)</f>
        <v>-0.37850168607206947</v>
      </c>
      <c r="FF98" s="255">
        <f>MAX(MIN(IF(AND(PJ97=1,NR98&lt;0),-1,1)*(DN98-$C$15)/($C$14-$C$15)*$C$12*$C$21-$C$33*LZ98/AZ$6 -  PJ97*$C$33/$C$21,EJ97/$C$19),MAX(FF$8:FF97)*-1)</f>
        <v>-0.3680167733157455</v>
      </c>
      <c r="FG98" s="255">
        <f>MAX(MIN(IF(AND(PK97=1,NS98&lt;0),-1,1)*(DO98-$C$15)/($C$14-$C$15)*$C$12*$C$21-$C$33*MA98/BA$6 -  PK97*$C$33/$C$21,EK97/$C$19),MAX(FG$8:FG97)*-1)</f>
        <v>-0.37850168607206947</v>
      </c>
      <c r="FH98" s="255">
        <f>MAX(MIN(IF(AND(PL97=1,NT98&lt;0),-1,1)*(DP98-$C$15)/($C$14-$C$15)*$C$12*$C$21-$C$33*MB98/BB$6 -  PL97*$C$33/$C$21,EL97/$C$19),MAX(FH$8:FH97)*-1)</f>
        <v>-0.37850168607206947</v>
      </c>
      <c r="FI98" s="255">
        <f>MAX(MIN(IF(AND(PM97=1,NU98&lt;0),-1,1)*(DQ98-$C$15)/($C$14-$C$15)*$C$12*$C$21-$C$33*MC98/BC$6 -  PM97*$C$33/$C$21,EM97/$C$19),MAX(FI$8:FI97)*-1)</f>
        <v>-0.37850168607206947</v>
      </c>
      <c r="FJ98" s="255">
        <f>MAX(MIN(IF(AND(PN97=1,NV98&lt;0),-1,1)*(DR98-$C$15)/($C$14-$C$15)*$C$12*$C$21-$C$33*MD98/BD$6 -  PN97*$C$33/$C$21,EN97/$C$19),MAX(FJ$8:FJ97)*-1)</f>
        <v>-0.37850168607206947</v>
      </c>
      <c r="FK98" s="255">
        <f>MAX(MIN(IF(AND(PO97=1,NW98&lt;0),-1,1)*(DS98-$C$15)/($C$14-$C$15)*$C$12*$C$21-$C$33*ME98/BE$6 -  PO97*$C$33/$C$21,EO97/$C$19),MAX(FK$8:FK97)*-1)</f>
        <v>-0.37850168607206947</v>
      </c>
      <c r="FL98" s="255">
        <f>MAX(MIN(IF(AND(PP97=1,NX98&lt;0),-1,1)*(DT98-$C$15)/($C$14-$C$15)*$C$12*$C$21-$C$33*MF98/BF$6 -  PP97*$C$33/$C$21,EP97/$C$19),MAX(FL$8:FL97)*-1)</f>
        <v>-0.37850168607206947</v>
      </c>
      <c r="FM98" s="255">
        <f>MAX(MIN(IF(AND(PQ97=1,NY98&lt;0),-1,1)*(DU98-$C$15)/($C$14-$C$15)*$C$12*$C$21-$C$33*MG98/BG$6 -  PQ97*$C$33/$C$21,EQ97/$C$19),MAX(FM$8:FM97)*-1)</f>
        <v>-0.37850168607206947</v>
      </c>
      <c r="FN98" s="255">
        <f>MAX(MIN(IF(AND(PR97=1,NZ98&lt;0),-1,1)*(DV98-$C$15)/($C$14-$C$15)*$C$12*$C$21-$C$33*MH98/BH$6 -  PR97*$C$33/$C$21,ER97/$C$19),MAX(FN$8:FN97)*-1)</f>
        <v>-0.37850168607206947</v>
      </c>
      <c r="FO98" s="255">
        <f>MAX(MIN(IF(AND(PS97=1,OA98&lt;0),-1,1)*(DW98-$C$15)/($C$14-$C$15)*$C$12*$C$21-$C$33*MI98/BI$6 -  PS97*$C$33/$C$21,ES97/$C$19),MAX(FO$8:FO97)*-1)</f>
        <v>-0.37850168607206947</v>
      </c>
      <c r="FP98" s="61">
        <f t="shared" si="609"/>
        <v>3.6000000000000023</v>
      </c>
      <c r="FQ98" s="256">
        <f t="shared" si="610"/>
        <v>0</v>
      </c>
      <c r="FR98" s="256">
        <f t="shared" si="611"/>
        <v>2.7495000000000003</v>
      </c>
      <c r="FS98" s="256">
        <f t="shared" si="612"/>
        <v>2.7495000000000003</v>
      </c>
      <c r="FT98" s="256">
        <f t="shared" si="613"/>
        <v>2.7495000000000003</v>
      </c>
      <c r="FU98" s="256">
        <f t="shared" si="614"/>
        <v>2.7495000000000003</v>
      </c>
      <c r="FV98" s="256">
        <f t="shared" si="615"/>
        <v>0</v>
      </c>
      <c r="FW98" s="256">
        <f t="shared" si="616"/>
        <v>0</v>
      </c>
      <c r="FX98" s="256">
        <f t="shared" si="617"/>
        <v>0</v>
      </c>
      <c r="FY98" s="256">
        <f t="shared" si="618"/>
        <v>0</v>
      </c>
      <c r="FZ98" s="256">
        <f t="shared" si="619"/>
        <v>0</v>
      </c>
      <c r="GA98" s="256">
        <f t="shared" si="620"/>
        <v>0</v>
      </c>
      <c r="GB98" s="256">
        <f t="shared" si="621"/>
        <v>0</v>
      </c>
      <c r="GC98" s="256">
        <f t="shared" si="622"/>
        <v>0</v>
      </c>
      <c r="GD98" s="256">
        <f t="shared" si="623"/>
        <v>0</v>
      </c>
      <c r="GE98" s="256">
        <f t="shared" si="624"/>
        <v>0</v>
      </c>
      <c r="GF98" s="256">
        <f t="shared" si="625"/>
        <v>0</v>
      </c>
      <c r="GG98" s="256">
        <f t="shared" si="626"/>
        <v>0</v>
      </c>
      <c r="GH98" s="256">
        <f t="shared" si="627"/>
        <v>0</v>
      </c>
      <c r="GI98" s="256">
        <f t="shared" si="628"/>
        <v>0</v>
      </c>
      <c r="GJ98" s="256">
        <f t="shared" si="629"/>
        <v>0</v>
      </c>
      <c r="GK98" s="256">
        <f t="shared" si="630"/>
        <v>0</v>
      </c>
      <c r="GL98" s="61">
        <f t="shared" si="631"/>
        <v>3.6000000000000023</v>
      </c>
      <c r="GM98" s="57">
        <f t="shared" si="562"/>
        <v>0</v>
      </c>
      <c r="GN98" s="57">
        <f t="shared" si="563"/>
        <v>-2.9000066178548694</v>
      </c>
      <c r="GO98" s="57">
        <f t="shared" si="564"/>
        <v>-4.2619015354639238</v>
      </c>
      <c r="GP98" s="57">
        <f t="shared" si="565"/>
        <v>-5.3310528985523407</v>
      </c>
      <c r="GQ98" s="57">
        <f t="shared" si="566"/>
        <v>-5.893587052615743</v>
      </c>
      <c r="GR98" s="57">
        <f t="shared" si="567"/>
        <v>0</v>
      </c>
      <c r="GS98" s="57">
        <f t="shared" si="568"/>
        <v>0</v>
      </c>
      <c r="GT98" s="57">
        <f t="shared" si="569"/>
        <v>0</v>
      </c>
      <c r="GU98" s="57">
        <f t="shared" si="570"/>
        <v>0</v>
      </c>
      <c r="GV98" s="57">
        <f t="shared" si="571"/>
        <v>0</v>
      </c>
      <c r="GW98" s="57">
        <f t="shared" si="572"/>
        <v>0</v>
      </c>
      <c r="GX98" s="57">
        <f t="shared" si="573"/>
        <v>0</v>
      </c>
      <c r="GY98" s="57">
        <f t="shared" si="574"/>
        <v>0</v>
      </c>
      <c r="GZ98" s="57">
        <f t="shared" si="575"/>
        <v>0</v>
      </c>
      <c r="HA98" s="57">
        <f t="shared" si="576"/>
        <v>0</v>
      </c>
      <c r="HB98" s="57">
        <f t="shared" si="577"/>
        <v>0</v>
      </c>
      <c r="HC98" s="57">
        <f t="shared" si="578"/>
        <v>0</v>
      </c>
      <c r="HD98" s="57">
        <f t="shared" si="579"/>
        <v>0</v>
      </c>
      <c r="HE98" s="57">
        <f t="shared" si="580"/>
        <v>0</v>
      </c>
      <c r="HF98" s="57">
        <f t="shared" si="581"/>
        <v>0</v>
      </c>
      <c r="HG98" s="57">
        <f t="shared" si="582"/>
        <v>0</v>
      </c>
      <c r="HH98" s="61">
        <f t="shared" si="632"/>
        <v>3.6000000000000023</v>
      </c>
      <c r="HI98" s="57">
        <f t="shared" si="633"/>
        <v>0</v>
      </c>
      <c r="HJ98" s="57">
        <f t="shared" si="634"/>
        <v>2.9000066178548694</v>
      </c>
      <c r="HK98" s="57">
        <f t="shared" si="635"/>
        <v>4.2619015354639238</v>
      </c>
      <c r="HL98" s="57">
        <f t="shared" si="636"/>
        <v>5.3310528985523407</v>
      </c>
      <c r="HM98" s="57">
        <f t="shared" si="637"/>
        <v>5.893587052615743</v>
      </c>
      <c r="HN98" s="57">
        <f t="shared" si="638"/>
        <v>0</v>
      </c>
      <c r="HO98" s="57">
        <f t="shared" si="639"/>
        <v>0</v>
      </c>
      <c r="HP98" s="57">
        <f t="shared" si="640"/>
        <v>0</v>
      </c>
      <c r="HQ98" s="57">
        <f t="shared" si="641"/>
        <v>0</v>
      </c>
      <c r="HR98" s="57">
        <f t="shared" si="642"/>
        <v>0</v>
      </c>
      <c r="HS98" s="57">
        <f t="shared" si="643"/>
        <v>0</v>
      </c>
      <c r="HT98" s="57">
        <f t="shared" si="644"/>
        <v>0</v>
      </c>
      <c r="HU98" s="57">
        <f t="shared" si="645"/>
        <v>0</v>
      </c>
      <c r="HV98" s="57">
        <f t="shared" si="646"/>
        <v>0</v>
      </c>
      <c r="HW98" s="57">
        <f t="shared" si="647"/>
        <v>0</v>
      </c>
      <c r="HX98" s="57">
        <f t="shared" si="648"/>
        <v>0</v>
      </c>
      <c r="HY98" s="57">
        <f t="shared" si="649"/>
        <v>0</v>
      </c>
      <c r="HZ98" s="57">
        <f t="shared" si="650"/>
        <v>0</v>
      </c>
      <c r="IA98" s="57">
        <f t="shared" si="651"/>
        <v>0</v>
      </c>
      <c r="IB98" s="57">
        <f t="shared" si="652"/>
        <v>0</v>
      </c>
      <c r="IC98" s="57">
        <f t="shared" si="653"/>
        <v>0</v>
      </c>
      <c r="ID98" s="61">
        <f t="shared" si="654"/>
        <v>3.6000000000000023</v>
      </c>
      <c r="IE98" s="57">
        <f t="shared" si="655"/>
        <v>0</v>
      </c>
      <c r="IF98" s="57">
        <f t="shared" si="656"/>
        <v>0</v>
      </c>
      <c r="IG98" s="57">
        <f t="shared" si="657"/>
        <v>0</v>
      </c>
      <c r="IH98" s="57">
        <f t="shared" si="658"/>
        <v>0</v>
      </c>
      <c r="II98" s="57">
        <f t="shared" si="659"/>
        <v>0</v>
      </c>
      <c r="IJ98" s="57">
        <f t="shared" si="660"/>
        <v>0</v>
      </c>
      <c r="IK98" s="57">
        <f t="shared" si="661"/>
        <v>0</v>
      </c>
      <c r="IL98" s="57">
        <f t="shared" si="662"/>
        <v>0</v>
      </c>
      <c r="IM98" s="57">
        <f t="shared" si="663"/>
        <v>0</v>
      </c>
      <c r="IN98" s="57">
        <f t="shared" si="664"/>
        <v>0</v>
      </c>
      <c r="IO98" s="57">
        <f t="shared" si="665"/>
        <v>0</v>
      </c>
      <c r="IP98" s="57">
        <f t="shared" si="666"/>
        <v>0</v>
      </c>
      <c r="IQ98" s="57">
        <f t="shared" si="667"/>
        <v>0</v>
      </c>
      <c r="IR98" s="57">
        <f t="shared" si="668"/>
        <v>0</v>
      </c>
      <c r="IS98" s="57">
        <f t="shared" si="669"/>
        <v>0</v>
      </c>
      <c r="IT98" s="57">
        <f t="shared" si="670"/>
        <v>0</v>
      </c>
      <c r="IU98" s="57">
        <f t="shared" si="671"/>
        <v>0</v>
      </c>
      <c r="IV98" s="57">
        <f t="shared" si="672"/>
        <v>0</v>
      </c>
      <c r="IW98" s="57">
        <f t="shared" si="673"/>
        <v>0</v>
      </c>
      <c r="IX98" s="57">
        <f t="shared" si="674"/>
        <v>0</v>
      </c>
      <c r="IY98" s="57">
        <f t="shared" si="675"/>
        <v>0</v>
      </c>
      <c r="IZ98" s="61">
        <f t="shared" si="676"/>
        <v>3.6000000000000023</v>
      </c>
      <c r="JA98" s="256" t="e">
        <f t="shared" si="773"/>
        <v>#N/A</v>
      </c>
      <c r="JB98" s="256" t="e">
        <f t="shared" si="774"/>
        <v>#N/A</v>
      </c>
      <c r="JC98" s="256" t="e">
        <f t="shared" si="775"/>
        <v>#N/A</v>
      </c>
      <c r="JD98" s="256" t="e">
        <f t="shared" si="776"/>
        <v>#N/A</v>
      </c>
      <c r="JE98" s="256" t="e">
        <f t="shared" si="777"/>
        <v>#N/A</v>
      </c>
      <c r="JF98" s="256" t="e">
        <f t="shared" si="778"/>
        <v>#N/A</v>
      </c>
      <c r="JG98" s="256" t="e">
        <f t="shared" si="779"/>
        <v>#N/A</v>
      </c>
      <c r="JH98" s="256" t="e">
        <f t="shared" si="780"/>
        <v>#N/A</v>
      </c>
      <c r="JI98" s="256" t="e">
        <f t="shared" si="781"/>
        <v>#N/A</v>
      </c>
      <c r="JJ98" s="256" t="e">
        <f t="shared" si="782"/>
        <v>#N/A</v>
      </c>
      <c r="JK98" s="256" t="e">
        <f t="shared" si="783"/>
        <v>#N/A</v>
      </c>
      <c r="JL98" s="256" t="e">
        <f t="shared" si="784"/>
        <v>#N/A</v>
      </c>
      <c r="JM98" s="256" t="e">
        <f t="shared" si="785"/>
        <v>#N/A</v>
      </c>
      <c r="JN98" s="256" t="e">
        <f t="shared" si="786"/>
        <v>#N/A</v>
      </c>
      <c r="JO98" s="256" t="e">
        <f t="shared" si="787"/>
        <v>#N/A</v>
      </c>
      <c r="JP98" s="256" t="e">
        <f t="shared" si="788"/>
        <v>#N/A</v>
      </c>
      <c r="JQ98" s="256" t="e">
        <f t="shared" si="789"/>
        <v>#N/A</v>
      </c>
      <c r="JR98" s="256" t="e">
        <f t="shared" si="790"/>
        <v>#N/A</v>
      </c>
      <c r="JS98" s="256" t="e">
        <f t="shared" si="791"/>
        <v>#N/A</v>
      </c>
      <c r="JT98" s="256" t="e">
        <f t="shared" si="792"/>
        <v>#N/A</v>
      </c>
      <c r="JU98" s="256" t="e">
        <f t="shared" si="793"/>
        <v>#N/A</v>
      </c>
      <c r="JV98" s="61">
        <f t="shared" si="677"/>
        <v>3.6000000000000023</v>
      </c>
      <c r="JW98" s="46">
        <f t="shared" si="678"/>
        <v>0</v>
      </c>
      <c r="JX98" s="46">
        <f t="shared" si="679"/>
        <v>0</v>
      </c>
      <c r="JY98" s="46">
        <f t="shared" si="680"/>
        <v>0</v>
      </c>
      <c r="JZ98" s="46">
        <f t="shared" si="681"/>
        <v>0</v>
      </c>
      <c r="KA98" s="46">
        <f t="shared" si="682"/>
        <v>0</v>
      </c>
      <c r="KB98" s="46">
        <f t="shared" si="683"/>
        <v>0</v>
      </c>
      <c r="KC98" s="46">
        <f t="shared" si="684"/>
        <v>0</v>
      </c>
      <c r="KD98" s="46">
        <f t="shared" si="685"/>
        <v>0</v>
      </c>
      <c r="KE98" s="46">
        <f t="shared" si="686"/>
        <v>0</v>
      </c>
      <c r="KF98" s="46">
        <f t="shared" si="687"/>
        <v>0</v>
      </c>
      <c r="KG98" s="46">
        <f t="shared" si="688"/>
        <v>0</v>
      </c>
      <c r="KH98" s="46">
        <f t="shared" si="689"/>
        <v>0</v>
      </c>
      <c r="KI98" s="46">
        <f t="shared" si="690"/>
        <v>0</v>
      </c>
      <c r="KJ98" s="46">
        <f t="shared" si="691"/>
        <v>0</v>
      </c>
      <c r="KK98" s="46">
        <f t="shared" si="692"/>
        <v>0</v>
      </c>
      <c r="KL98" s="46">
        <f t="shared" si="693"/>
        <v>0</v>
      </c>
      <c r="KM98" s="46">
        <f t="shared" si="694"/>
        <v>0</v>
      </c>
      <c r="KN98" s="46">
        <f t="shared" si="695"/>
        <v>0</v>
      </c>
      <c r="KO98" s="46">
        <f t="shared" si="696"/>
        <v>0</v>
      </c>
      <c r="KP98" s="46">
        <f t="shared" si="697"/>
        <v>0</v>
      </c>
      <c r="KQ98" s="46">
        <f t="shared" si="698"/>
        <v>0</v>
      </c>
      <c r="KR98" s="61">
        <f t="shared" si="699"/>
        <v>3.6000000000000023</v>
      </c>
      <c r="KS98" s="1">
        <f t="shared" si="700"/>
        <v>1</v>
      </c>
      <c r="KT98" s="1">
        <f t="shared" si="701"/>
        <v>0</v>
      </c>
      <c r="KU98" s="1">
        <f t="shared" si="702"/>
        <v>0</v>
      </c>
      <c r="KV98" s="1">
        <f t="shared" si="703"/>
        <v>0</v>
      </c>
      <c r="KW98" s="1">
        <f t="shared" si="704"/>
        <v>0</v>
      </c>
      <c r="KX98" s="1">
        <f t="shared" si="705"/>
        <v>1</v>
      </c>
      <c r="KY98" s="1">
        <f t="shared" si="706"/>
        <v>1</v>
      </c>
      <c r="KZ98" s="1">
        <f t="shared" si="707"/>
        <v>1</v>
      </c>
      <c r="LA98" s="1">
        <f t="shared" si="708"/>
        <v>1</v>
      </c>
      <c r="LB98" s="1">
        <f t="shared" si="709"/>
        <v>1</v>
      </c>
      <c r="LC98" s="1">
        <f t="shared" si="710"/>
        <v>1</v>
      </c>
      <c r="LD98" s="1">
        <f t="shared" si="711"/>
        <v>1</v>
      </c>
      <c r="LE98" s="1">
        <f t="shared" si="712"/>
        <v>1</v>
      </c>
      <c r="LF98" s="1">
        <f t="shared" si="713"/>
        <v>1</v>
      </c>
      <c r="LG98" s="1">
        <f t="shared" si="714"/>
        <v>1</v>
      </c>
      <c r="LH98" s="1">
        <f t="shared" si="715"/>
        <v>1</v>
      </c>
      <c r="LI98" s="1">
        <f t="shared" si="716"/>
        <v>1</v>
      </c>
      <c r="LJ98" s="1">
        <f t="shared" si="717"/>
        <v>1</v>
      </c>
      <c r="LK98" s="1">
        <f t="shared" si="718"/>
        <v>1</v>
      </c>
      <c r="LL98" s="1">
        <f t="shared" si="719"/>
        <v>1</v>
      </c>
      <c r="LM98" s="1">
        <f t="shared" si="720"/>
        <v>1</v>
      </c>
      <c r="LN98" s="61">
        <f t="shared" si="721"/>
        <v>3.6000000000000023</v>
      </c>
      <c r="LO98" s="57">
        <f t="shared" si="722"/>
        <v>0</v>
      </c>
      <c r="LP98" s="57">
        <f t="shared" si="723"/>
        <v>11.005485971057118</v>
      </c>
      <c r="LQ98" s="57">
        <f t="shared" si="724"/>
        <v>8.4105623596842083</v>
      </c>
      <c r="LR98" s="57">
        <f t="shared" si="725"/>
        <v>4.8962401762051639</v>
      </c>
      <c r="LS98" s="57">
        <f t="shared" si="726"/>
        <v>1.0895883907816069</v>
      </c>
      <c r="LT98" s="57">
        <f t="shared" si="727"/>
        <v>0</v>
      </c>
      <c r="LU98" s="57">
        <f t="shared" si="728"/>
        <v>0</v>
      </c>
      <c r="LV98" s="57">
        <f t="shared" si="729"/>
        <v>0</v>
      </c>
      <c r="LW98" s="57">
        <f t="shared" si="730"/>
        <v>0</v>
      </c>
      <c r="LX98" s="57">
        <f t="shared" si="731"/>
        <v>0</v>
      </c>
      <c r="LY98" s="57">
        <f t="shared" si="732"/>
        <v>0</v>
      </c>
      <c r="LZ98" s="57">
        <f t="shared" si="733"/>
        <v>0</v>
      </c>
      <c r="MA98" s="57">
        <f t="shared" si="734"/>
        <v>0</v>
      </c>
      <c r="MB98" s="57">
        <f t="shared" si="735"/>
        <v>0</v>
      </c>
      <c r="MC98" s="57">
        <f t="shared" si="736"/>
        <v>0</v>
      </c>
      <c r="MD98" s="57">
        <f t="shared" si="737"/>
        <v>0</v>
      </c>
      <c r="ME98" s="57">
        <f t="shared" si="738"/>
        <v>0</v>
      </c>
      <c r="MF98" s="57">
        <f t="shared" si="739"/>
        <v>0</v>
      </c>
      <c r="MG98" s="57">
        <f t="shared" si="740"/>
        <v>0</v>
      </c>
      <c r="MH98" s="57">
        <f t="shared" si="741"/>
        <v>0</v>
      </c>
      <c r="MI98" s="57">
        <f t="shared" si="742"/>
        <v>0</v>
      </c>
      <c r="MJ98" s="61">
        <f t="shared" si="743"/>
        <v>3.6000000000000023</v>
      </c>
      <c r="MK98" s="57" t="e">
        <f t="shared" si="583"/>
        <v>#N/A</v>
      </c>
      <c r="ML98" s="57" t="e">
        <f t="shared" si="794"/>
        <v>#N/A</v>
      </c>
      <c r="MM98" s="57" t="e">
        <f t="shared" si="795"/>
        <v>#N/A</v>
      </c>
      <c r="MN98" s="57" t="e">
        <f t="shared" si="796"/>
        <v>#N/A</v>
      </c>
      <c r="MO98" s="57" t="e">
        <f t="shared" si="797"/>
        <v>#N/A</v>
      </c>
      <c r="MP98" s="57" t="e">
        <f t="shared" si="798"/>
        <v>#N/A</v>
      </c>
      <c r="MQ98" s="57" t="e">
        <f t="shared" si="799"/>
        <v>#N/A</v>
      </c>
      <c r="MR98" s="57" t="e">
        <f t="shared" si="800"/>
        <v>#N/A</v>
      </c>
      <c r="MS98" s="57" t="e">
        <f t="shared" si="801"/>
        <v>#N/A</v>
      </c>
      <c r="MT98" s="57" t="e">
        <f t="shared" si="802"/>
        <v>#N/A</v>
      </c>
      <c r="MU98" s="57" t="e">
        <f t="shared" si="803"/>
        <v>#N/A</v>
      </c>
      <c r="MV98" s="57" t="e">
        <f t="shared" si="804"/>
        <v>#N/A</v>
      </c>
      <c r="MW98" s="57" t="e">
        <f t="shared" si="805"/>
        <v>#N/A</v>
      </c>
      <c r="MX98" s="57" t="e">
        <f t="shared" si="806"/>
        <v>#N/A</v>
      </c>
      <c r="MY98" s="57" t="e">
        <f t="shared" si="807"/>
        <v>#N/A</v>
      </c>
      <c r="MZ98" s="57" t="e">
        <f t="shared" si="808"/>
        <v>#N/A</v>
      </c>
      <c r="NA98" s="57" t="e">
        <f t="shared" si="809"/>
        <v>#N/A</v>
      </c>
      <c r="NB98" s="57" t="e">
        <f t="shared" si="810"/>
        <v>#N/A</v>
      </c>
      <c r="NC98" s="57" t="e">
        <f t="shared" si="811"/>
        <v>#N/A</v>
      </c>
      <c r="ND98" s="57" t="e">
        <f t="shared" si="812"/>
        <v>#N/A</v>
      </c>
      <c r="NE98" s="57" t="e">
        <f t="shared" si="813"/>
        <v>#N/A</v>
      </c>
      <c r="NF98" s="61">
        <f t="shared" si="744"/>
        <v>3.6000000000000023</v>
      </c>
      <c r="NG98" s="256">
        <f>IF(OY97=0,MIN('Drive Train'!$F$35-FQ97*$C$19*'Drive Train'!$F$39,NG97+$C$39)-$C$7,IF(LO97-1&lt;=0,0,IF($C$37=Motors!$C$30,MAX(MAX(NG$8:NG97)*-1,NG97-$C$39),MAX(0,MAX(NG$8:NG97)*-1,NG97-$C$39))))</f>
        <v>0</v>
      </c>
      <c r="NH98" s="256">
        <f>IF(OZ97=0,MIN('Drive Train'!$F$35-FR97*$C$19*'Drive Train'!$F$39,NH97+$C$39)-$C$7,IF(LP97-1&lt;=0,0,IF($C$37=Motors!$C$30,MAX(MAX(NH$8:NH97)*-1,NH97-$C$39),MAX(0,MAX(NH$8:NH97)*-1,NH97-$C$39))))</f>
        <v>0</v>
      </c>
      <c r="NI98" s="256">
        <f>IF(PA97=0,MIN('Drive Train'!$F$35-FS97*$C$19*'Drive Train'!$F$39,NI97+$C$39)-$C$7,IF(LQ97-1&lt;=0,0,IF($C$37=Motors!$C$30,MAX(MAX(NI$8:NI97)*-1,NI97-$C$39),MAX(0,MAX(NI$8:NI97)*-1,NI97-$C$39))))</f>
        <v>0</v>
      </c>
      <c r="NJ98" s="256">
        <f>IF(PB97=0,MIN('Drive Train'!$F$35-FT97*$C$19*'Drive Train'!$F$39,NJ97+$C$39)-$C$7,IF(LR97-1&lt;=0,0,IF($C$37=Motors!$C$30,MAX(MAX(NJ$8:NJ97)*-1,NJ97-$C$39),MAX(0,MAX(NJ$8:NJ97)*-1,NJ97-$C$39))))</f>
        <v>0</v>
      </c>
      <c r="NK98" s="256">
        <f>IF(PC97=0,MIN('Drive Train'!$F$35-FU97*$C$19*'Drive Train'!$F$39,NK97+$C$39)-$C$7,IF(LS97-1&lt;=0,0,IF($C$37=Motors!$C$30,MAX(MAX(NK$8:NK97)*-1,NK97-$C$39),MAX(0,MAX(NK$8:NK97)*-1,NK97-$C$39))))</f>
        <v>0</v>
      </c>
      <c r="NL98" s="256">
        <f>IF(PD97=0,MIN('Drive Train'!$F$35-FV97*$C$19*'Drive Train'!$F$39,NL97+$C$39)-$C$7,IF(LT97-1&lt;=0,0,IF($C$37=Motors!$C$30,MAX(MAX(NL$8:NL97)*-1,NL97-$C$39),MAX(0,MAX(NL$8:NL97)*-1,NL97-$C$39))))</f>
        <v>0</v>
      </c>
      <c r="NM98" s="256">
        <f>IF(PE97=0,MIN('Drive Train'!$F$35-FW97*$C$19*'Drive Train'!$F$39,NM97+$C$39)-$C$7,IF(LU97-1&lt;=0,0,IF($C$37=Motors!$C$30,MAX(MAX(NM$8:NM97)*-1,NM97-$C$39),MAX(0,MAX(NM$8:NM97)*-1,NM97-$C$39))))</f>
        <v>0</v>
      </c>
      <c r="NN98" s="256">
        <f>IF(PF97=0,MIN('Drive Train'!$F$35-FX97*$C$19*'Drive Train'!$F$39,NN97+$C$39)-$C$7,IF(LV97-1&lt;=0,0,IF($C$37=Motors!$C$30,MAX(MAX(NN$8:NN97)*-1,NN97-$C$39),MAX(0,MAX(NN$8:NN97)*-1,NN97-$C$39))))</f>
        <v>0</v>
      </c>
      <c r="NO98" s="256">
        <f>IF(PG97=0,MIN('Drive Train'!$F$35-FY97*$C$19*'Drive Train'!$F$39,NO97+$C$39)-$C$7,IF(LW97-1&lt;=0,0,IF($C$37=Motors!$C$30,MAX(MAX(NO$8:NO97)*-1,NO97-$C$39),MAX(0,MAX(NO$8:NO97)*-1,NO97-$C$39))))</f>
        <v>0</v>
      </c>
      <c r="NP98" s="256">
        <f>IF(PH97=0,MIN('Drive Train'!$F$35-FZ97*$C$19*'Drive Train'!$F$39,NP97+$C$39)-$C$7,IF(LX97-1&lt;=0,0,IF($C$37=Motors!$C$30,MAX(MAX(NP$8:NP97)*-1,NP97-$C$39),MAX(0,MAX(NP$8:NP97)*-1,NP97-$C$39))))</f>
        <v>0</v>
      </c>
      <c r="NQ98" s="256">
        <f>IF(PI97=0,MIN('Drive Train'!$F$35-GA97*$C$19*'Drive Train'!$F$39,NQ97+$C$39)-$C$7,IF(LY97-1&lt;=0,0,IF($C$37=Motors!$C$30,MAX(MAX(NQ$8:NQ97)*-1,NQ97-$C$39),MAX(0,MAX(NQ$8:NQ97)*-1,NQ97-$C$39))))</f>
        <v>0</v>
      </c>
      <c r="NR98" s="256">
        <f>IF(PJ97=0,MIN('Drive Train'!$F$35-GB97*$C$19*'Drive Train'!$F$39,NR97+$C$39)-$C$7,IF(LZ97-1&lt;=0,0,IF($C$37=Motors!$C$30,MAX(MAX(NR$8:NR97)*-1,NR97-$C$39),MAX(0,MAX(NR$8:NR97)*-1,NR97-$C$39))))</f>
        <v>0</v>
      </c>
      <c r="NS98" s="256">
        <f>IF(PK97=0,MIN('Drive Train'!$F$35-GC97*$C$19*'Drive Train'!$F$39,NS97+$C$39)-$C$7,IF(MA97-1&lt;=0,0,IF($C$37=Motors!$C$30,MAX(MAX(NS$8:NS97)*-1,NS97-$C$39),MAX(0,MAX(NS$8:NS97)*-1,NS97-$C$39))))</f>
        <v>0</v>
      </c>
      <c r="NT98" s="256">
        <f>IF(PL97=0,MIN('Drive Train'!$F$35-GD97*$C$19*'Drive Train'!$F$39,NT97+$C$39)-$C$7,IF(MB97-1&lt;=0,0,IF($C$37=Motors!$C$30,MAX(MAX(NT$8:NT97)*-1,NT97-$C$39),MAX(0,MAX(NT$8:NT97)*-1,NT97-$C$39))))</f>
        <v>0</v>
      </c>
      <c r="NU98" s="256">
        <f>IF(PM97=0,MIN('Drive Train'!$F$35-GE97*$C$19*'Drive Train'!$F$39,NU97+$C$39)-$C$7,IF(MC97-1&lt;=0,0,IF($C$37=Motors!$C$30,MAX(MAX(NU$8:NU97)*-1,NU97-$C$39),MAX(0,MAX(NU$8:NU97)*-1,NU97-$C$39))))</f>
        <v>0</v>
      </c>
      <c r="NV98" s="256">
        <f>IF(PN97=0,MIN('Drive Train'!$F$35-GF97*$C$19*'Drive Train'!$F$39,NV97+$C$39)-$C$7,IF(MD97-1&lt;=0,0,IF($C$37=Motors!$C$30,MAX(MAX(NV$8:NV97)*-1,NV97-$C$39),MAX(0,MAX(NV$8:NV97)*-1,NV97-$C$39))))</f>
        <v>0</v>
      </c>
      <c r="NW98" s="256">
        <f>IF(PO97=0,MIN('Drive Train'!$F$35-GG97*$C$19*'Drive Train'!$F$39,NW97+$C$39)-$C$7,IF(ME97-1&lt;=0,0,IF($C$37=Motors!$C$30,MAX(MAX(NW$8:NW97)*-1,NW97-$C$39),MAX(0,MAX(NW$8:NW97)*-1,NW97-$C$39))))</f>
        <v>0</v>
      </c>
      <c r="NX98" s="256">
        <f>IF(PP97=0,MIN('Drive Train'!$F$35-GH97*$C$19*'Drive Train'!$F$39,NX97+$C$39)-$C$7,IF(MF97-1&lt;=0,0,IF($C$37=Motors!$C$30,MAX(MAX(NX$8:NX97)*-1,NX97-$C$39),MAX(0,MAX(NX$8:NX97)*-1,NX97-$C$39))))</f>
        <v>0</v>
      </c>
      <c r="NY98" s="256">
        <f>IF(PQ97=0,MIN('Drive Train'!$F$35-GI97*$C$19*'Drive Train'!$F$39,NY97+$C$39)-$C$7,IF(MG97-1&lt;=0,0,IF($C$37=Motors!$C$30,MAX(MAX(NY$8:NY97)*-1,NY97-$C$39),MAX(0,MAX(NY$8:NY97)*-1,NY97-$C$39))))</f>
        <v>0</v>
      </c>
      <c r="NZ98" s="256">
        <f>IF(PR97=0,MIN('Drive Train'!$F$35-GJ97*$C$19*'Drive Train'!$F$39,NZ97+$C$39)-$C$7,IF(MH97-1&lt;=0,0,IF($C$37=Motors!$C$30,MAX(MAX(NZ$8:NZ97)*-1,NZ97-$C$39),MAX(0,MAX(NZ$8:NZ97)*-1,NZ97-$C$39))))</f>
        <v>0</v>
      </c>
      <c r="OA98" s="256">
        <f>IF(PS97=0,MIN('Drive Train'!$F$35-GK97*$C$19*'Drive Train'!$F$39,OA97+$C$39)-$C$7,IF(MI97-1&lt;=0,0,IF($C$37=Motors!$C$30,MAX(MAX(OA$8:OA97)*-1,OA97-$C$39),MAX(0,MAX(OA$8:OA97)*-1,OA97-$C$39))))</f>
        <v>0</v>
      </c>
      <c r="OB98" s="61">
        <f t="shared" si="745"/>
        <v>3.6000000000000023</v>
      </c>
      <c r="OC98" s="256">
        <f>'Drive Train'!$F$35-(FQ98*$C$13)*$C$19*'Drive Train'!$F$39</f>
        <v>12.4</v>
      </c>
      <c r="OD98" s="256">
        <f>'Drive Train'!$F$35-(FR98*$C$13)*$C$19*'Drive Train'!$F$39</f>
        <v>12.23503</v>
      </c>
      <c r="OE98" s="256">
        <f>'Drive Train'!$F$35-(FS98*$C$13)*$C$19*'Drive Train'!$F$39</f>
        <v>12.23503</v>
      </c>
      <c r="OF98" s="256">
        <f>'Drive Train'!$F$35-(FT98*$C$13)*$C$19*'Drive Train'!$F$39</f>
        <v>12.23503</v>
      </c>
      <c r="OG98" s="256">
        <f>'Drive Train'!$F$35-(FU98*$C$13)*$C$19*'Drive Train'!$F$39</f>
        <v>12.23503</v>
      </c>
      <c r="OH98" s="256">
        <f>'Drive Train'!$F$35-(FV98*$C$13)*$C$19*'Drive Train'!$F$39</f>
        <v>12.4</v>
      </c>
      <c r="OI98" s="256">
        <f>'Drive Train'!$F$35-(FW98*$C$13)*$C$19*'Drive Train'!$F$39</f>
        <v>12.4</v>
      </c>
      <c r="OJ98" s="256">
        <f>'Drive Train'!$F$35-(FX98*$C$13)*$C$19*'Drive Train'!$F$39</f>
        <v>12.4</v>
      </c>
      <c r="OK98" s="256">
        <f>'Drive Train'!$F$35-(FY98*$C$13)*$C$19*'Drive Train'!$F$39</f>
        <v>12.4</v>
      </c>
      <c r="OL98" s="256">
        <f>'Drive Train'!$F$35-(FZ98*$C$13)*$C$19*'Drive Train'!$F$39</f>
        <v>12.4</v>
      </c>
      <c r="OM98" s="256">
        <f>'Drive Train'!$F$35-(GA98*$C$13)*$C$19*'Drive Train'!$F$39</f>
        <v>12.4</v>
      </c>
      <c r="ON98" s="256">
        <f>'Drive Train'!$F$35-(GB98*$C$13)*$C$19*'Drive Train'!$F$39</f>
        <v>12.4</v>
      </c>
      <c r="OO98" s="256">
        <f>'Drive Train'!$F$35-(GC98*$C$13)*$C$19*'Drive Train'!$F$39</f>
        <v>12.4</v>
      </c>
      <c r="OP98" s="256">
        <f>'Drive Train'!$F$35-(GD98*$C$13)*$C$19*'Drive Train'!$F$39</f>
        <v>12.4</v>
      </c>
      <c r="OQ98" s="256">
        <f>'Drive Train'!$F$35-(GE98*$C$13)*$C$19*'Drive Train'!$F$39</f>
        <v>12.4</v>
      </c>
      <c r="OR98" s="256">
        <f>'Drive Train'!$F$35-(GF98*$C$13)*$C$19*'Drive Train'!$F$39</f>
        <v>12.4</v>
      </c>
      <c r="OS98" s="256">
        <f>'Drive Train'!$F$35-(GG98*$C$13)*$C$19*'Drive Train'!$F$39</f>
        <v>12.4</v>
      </c>
      <c r="OT98" s="256">
        <f>'Drive Train'!$F$35-(GH98*$C$13)*$C$19*'Drive Train'!$F$39</f>
        <v>12.4</v>
      </c>
      <c r="OU98" s="256">
        <f>'Drive Train'!$F$35-(GI98*$C$13)*$C$19*'Drive Train'!$F$39</f>
        <v>12.4</v>
      </c>
      <c r="OV98" s="256">
        <f>'Drive Train'!$F$35-(GJ98*$C$13)*$C$19*'Drive Train'!$F$39</f>
        <v>12.4</v>
      </c>
      <c r="OW98" s="256">
        <f>'Drive Train'!$F$35-(GK98*$C$13)*$C$19*'Drive Train'!$F$39</f>
        <v>12.4</v>
      </c>
      <c r="OX98" s="61">
        <f t="shared" si="746"/>
        <v>3.6000000000000023</v>
      </c>
      <c r="OY98" s="1">
        <f>IF(PU98&gt;='Drive Train'!$F$29,1,0)</f>
        <v>1</v>
      </c>
      <c r="OZ98" s="1">
        <f>IF(PV98&gt;='Drive Train'!$F$29,1,0)</f>
        <v>1</v>
      </c>
      <c r="PA98" s="1">
        <f>IF(PW98&gt;='Drive Train'!$F$29,1,0)</f>
        <v>1</v>
      </c>
      <c r="PB98" s="1">
        <f>IF(PX98&gt;='Drive Train'!$F$29,1,0)</f>
        <v>1</v>
      </c>
      <c r="PC98" s="1">
        <f>IF(PY98&gt;='Drive Train'!$F$29,1,0)</f>
        <v>1</v>
      </c>
      <c r="PD98" s="1">
        <f>IF(PZ98&gt;='Drive Train'!$F$29,1,0)</f>
        <v>1</v>
      </c>
      <c r="PE98" s="1">
        <f>IF(QA98&gt;='Drive Train'!$F$29,1,0)</f>
        <v>1</v>
      </c>
      <c r="PF98" s="1">
        <f>IF(QB98&gt;='Drive Train'!$F$29,1,0)</f>
        <v>1</v>
      </c>
      <c r="PG98" s="1">
        <f>IF(QC98&gt;='Drive Train'!$F$29,1,0)</f>
        <v>1</v>
      </c>
      <c r="PH98" s="1">
        <f>IF(QD98&gt;='Drive Train'!$F$29,1,0)</f>
        <v>1</v>
      </c>
      <c r="PI98" s="1">
        <f>IF(QE98&gt;='Drive Train'!$F$29,1,0)</f>
        <v>1</v>
      </c>
      <c r="PJ98" s="1">
        <f>IF(QF98&gt;='Drive Train'!$F$29,1,0)</f>
        <v>1</v>
      </c>
      <c r="PK98" s="1">
        <f>IF(QG98&gt;='Drive Train'!$F$29,1,0)</f>
        <v>1</v>
      </c>
      <c r="PL98" s="1">
        <f>IF(QH98&gt;='Drive Train'!$F$29,1,0)</f>
        <v>1</v>
      </c>
      <c r="PM98" s="1">
        <f>IF(QI98&gt;='Drive Train'!$F$29,1,0)</f>
        <v>1</v>
      </c>
      <c r="PN98" s="1">
        <f>IF(QJ98&gt;='Drive Train'!$F$29,1,0)</f>
        <v>1</v>
      </c>
      <c r="PO98" s="1">
        <f>IF(QK98&gt;='Drive Train'!$F$29,1,0)</f>
        <v>1</v>
      </c>
      <c r="PP98" s="1">
        <f>IF(QL98&gt;='Drive Train'!$F$29,1,0)</f>
        <v>1</v>
      </c>
      <c r="PQ98" s="1">
        <f>IF(QM98&gt;='Drive Train'!$F$29,1,0)</f>
        <v>1</v>
      </c>
      <c r="PR98" s="1">
        <f>IF(QN98&gt;='Drive Train'!$F$29,1,0)</f>
        <v>1</v>
      </c>
      <c r="PS98" s="1">
        <f>IF(QO98&gt;='Drive Train'!$F$29,1,0)</f>
        <v>1</v>
      </c>
      <c r="PT98" s="253">
        <f t="shared" si="747"/>
        <v>3.6000000000000023</v>
      </c>
      <c r="PU98" s="57">
        <f t="shared" si="748"/>
        <v>21.503653617944718</v>
      </c>
      <c r="PV98" s="57">
        <f t="shared" si="749"/>
        <v>37.763332440059195</v>
      </c>
      <c r="PW98" s="57">
        <f t="shared" si="750"/>
        <v>39.613145494454535</v>
      </c>
      <c r="PX98" s="57">
        <f t="shared" si="751"/>
        <v>37.45489376540322</v>
      </c>
      <c r="PY98" s="57">
        <f t="shared" si="752"/>
        <v>32.63325518962737</v>
      </c>
      <c r="PZ98" s="57">
        <f t="shared" si="753"/>
        <v>27.08124871304469</v>
      </c>
      <c r="QA98" s="57">
        <f t="shared" si="754"/>
        <v>23.766792718489118</v>
      </c>
      <c r="QB98" s="57">
        <f t="shared" si="755"/>
        <v>21.24285190115814</v>
      </c>
      <c r="QC98" s="57">
        <f t="shared" si="756"/>
        <v>19.808555857554829</v>
      </c>
      <c r="QD98" s="57">
        <f t="shared" si="757"/>
        <v>18.746947025028113</v>
      </c>
      <c r="QE98" s="57">
        <f t="shared" si="758"/>
        <v>17.929325619771099</v>
      </c>
      <c r="QF98" s="57">
        <f t="shared" si="759"/>
        <v>23.539061413848287</v>
      </c>
      <c r="QG98" s="57">
        <f t="shared" si="760"/>
        <v>22.453509164402295</v>
      </c>
      <c r="QH98" s="57">
        <f t="shared" si="761"/>
        <v>21.849684815549576</v>
      </c>
      <c r="QI98" s="57">
        <f t="shared" si="762"/>
        <v>21.682599047130982</v>
      </c>
      <c r="QJ98" s="57">
        <f t="shared" si="763"/>
        <v>21.357110719625187</v>
      </c>
      <c r="QK98" s="57">
        <f t="shared" si="764"/>
        <v>21.797681488191348</v>
      </c>
      <c r="QL98" s="57">
        <f t="shared" si="765"/>
        <v>21.60815940220062</v>
      </c>
      <c r="QM98" s="57">
        <f t="shared" si="766"/>
        <v>21.794853544062796</v>
      </c>
      <c r="QN98" s="57">
        <f t="shared" si="767"/>
        <v>21.444570787492751</v>
      </c>
      <c r="QO98" s="57">
        <f t="shared" si="768"/>
        <v>21.450297293645665</v>
      </c>
      <c r="QP98" s="61">
        <f t="shared" si="769"/>
        <v>3.6000000000000023</v>
      </c>
      <c r="QQ98" s="57">
        <f t="shared" si="584"/>
        <v>0</v>
      </c>
      <c r="QR98" s="57">
        <f t="shared" si="585"/>
        <v>3.4695548865589357E-2</v>
      </c>
      <c r="QS98" s="57">
        <f t="shared" si="586"/>
        <v>3.4695548865589357E-2</v>
      </c>
      <c r="QT98" s="57">
        <f t="shared" si="587"/>
        <v>3.4695548865589357E-2</v>
      </c>
      <c r="QU98" s="57">
        <f t="shared" si="588"/>
        <v>3.4695548865589357E-2</v>
      </c>
      <c r="QV98" s="57">
        <f t="shared" si="589"/>
        <v>0</v>
      </c>
      <c r="QW98" s="57">
        <f t="shared" si="590"/>
        <v>0</v>
      </c>
      <c r="QX98" s="57">
        <f t="shared" si="591"/>
        <v>0</v>
      </c>
      <c r="QY98" s="57">
        <f t="shared" si="592"/>
        <v>0</v>
      </c>
      <c r="QZ98" s="57">
        <f t="shared" si="593"/>
        <v>0</v>
      </c>
      <c r="RA98" s="57">
        <f t="shared" si="594"/>
        <v>0</v>
      </c>
      <c r="RB98" s="57">
        <f t="shared" si="595"/>
        <v>0</v>
      </c>
      <c r="RC98" s="57">
        <f t="shared" si="596"/>
        <v>0</v>
      </c>
      <c r="RD98" s="57">
        <f t="shared" si="597"/>
        <v>0</v>
      </c>
      <c r="RE98" s="57">
        <f t="shared" si="598"/>
        <v>0</v>
      </c>
      <c r="RF98" s="57">
        <f t="shared" si="599"/>
        <v>0</v>
      </c>
      <c r="RG98" s="57">
        <f t="shared" si="600"/>
        <v>0</v>
      </c>
      <c r="RH98" s="57">
        <f t="shared" si="601"/>
        <v>0</v>
      </c>
      <c r="RI98" s="57">
        <f t="shared" si="602"/>
        <v>0</v>
      </c>
      <c r="RJ98" s="57">
        <f t="shared" si="603"/>
        <v>0</v>
      </c>
      <c r="RK98" s="57">
        <f t="shared" si="604"/>
        <v>0</v>
      </c>
      <c r="RL98" s="61">
        <f t="shared" si="770"/>
        <v>3.6000000000000023</v>
      </c>
      <c r="RM98" s="2">
        <f>IF(AND(LO98&gt;=LO$6*'Drive Train'!$AA$52,LO98&lt;=LO$6*'Drive Train'!$AA$53,KS98=0,JW98=0,EU98&gt;0),$C$17,0)</f>
        <v>0</v>
      </c>
      <c r="RN98" s="2">
        <f>IF(AND(LP98&gt;=LP$6*'Drive Train'!$AA$52,LP98&lt;=LP$6*'Drive Train'!$AA$53,KT98=0,JX98=0,EV98&gt;0),$C$17,0)</f>
        <v>0</v>
      </c>
      <c r="RO98" s="2">
        <f>IF(AND(LQ98&gt;=LQ$6*'Drive Train'!$AA$52,LQ98&lt;=LQ$6*'Drive Train'!$AA$53,KU98=0,JY98=0,EW98&gt;0),$C$17,0)</f>
        <v>0</v>
      </c>
      <c r="RP98" s="2">
        <f>IF(AND(LR98&gt;=LR$6*'Drive Train'!$AA$52,LR98&lt;=LR$6*'Drive Train'!$AA$53,KV98=0,JZ98=0,EX98&gt;0),$C$17,0)</f>
        <v>0</v>
      </c>
      <c r="RQ98" s="2">
        <f>IF(AND(LS98&gt;=LS$6*'Drive Train'!$AA$52,LS98&lt;=LS$6*'Drive Train'!$AA$53,KW98=0,KA98=0,EY98&gt;0),$C$17,0)</f>
        <v>0</v>
      </c>
      <c r="RR98" s="2">
        <f>IF(AND(LT98&gt;=LT$6*'Drive Train'!$AA$52,LT98&lt;=LT$6*'Drive Train'!$AA$53,KX98=0,KB98=0,EZ98&gt;0),$C$17,0)</f>
        <v>0</v>
      </c>
      <c r="RS98" s="2">
        <f>IF(AND(LU98&gt;=LU$6*'Drive Train'!$AA$52,LU98&lt;=LU$6*'Drive Train'!$AA$53,KY98=0,KC98=0,FA98&gt;0),$C$17,0)</f>
        <v>0</v>
      </c>
      <c r="RT98" s="2">
        <f>IF(AND(LV98&gt;=LV$6*'Drive Train'!$AA$52,LV98&lt;=LV$6*'Drive Train'!$AA$53,KZ98=0,KD98=0,FB98&gt;0),$C$17,0)</f>
        <v>0</v>
      </c>
      <c r="RU98" s="2">
        <f>IF(AND(LW98&gt;=LW$6*'Drive Train'!$AA$52,LW98&lt;=LW$6*'Drive Train'!$AA$53,LA98=0,KE98=0,FC98&gt;0),$C$17,0)</f>
        <v>0</v>
      </c>
      <c r="RV98" s="2">
        <f>IF(AND(LX98&gt;=LX$6*'Drive Train'!$AA$52,LX98&lt;=LX$6*'Drive Train'!$AA$53,LB98=0,KF98=0,FD98&gt;0),$C$17,0)</f>
        <v>0</v>
      </c>
      <c r="RW98" s="2">
        <f>IF(AND(LY98&gt;=LY$6*'Drive Train'!$AA$52,LY98&lt;=LY$6*'Drive Train'!$AA$53,LC98=0,KG98=0,FE98&gt;0),$C$17,0)</f>
        <v>0</v>
      </c>
      <c r="RX98" s="2">
        <f>IF(AND(LZ98&gt;=LZ$6*'Drive Train'!$AA$52,LZ98&lt;=LZ$6*'Drive Train'!$AA$53,LD98=0,KH98=0,FF98&gt;0),$C$17,0)</f>
        <v>0</v>
      </c>
      <c r="RY98" s="2">
        <f>IF(AND(MA98&gt;=MA$6*'Drive Train'!$AA$52,MA98&lt;=MA$6*'Drive Train'!$AA$53,LE98=0,KI98=0,FG98&gt;0),$C$17,0)</f>
        <v>0</v>
      </c>
      <c r="RZ98" s="2">
        <f>IF(AND(MB98&gt;=MB$6*'Drive Train'!$AA$52,MB98&lt;=MB$6*'Drive Train'!$AA$53,LF98=0,KJ98=0,FH98&gt;0),$C$17,0)</f>
        <v>0</v>
      </c>
      <c r="SA98" s="2">
        <f>IF(AND(MC98&gt;=MC$6*'Drive Train'!$AA$52,MC98&lt;=MC$6*'Drive Train'!$AA$53,LG98=0,KK98=0,FI98&gt;0),$C$17,0)</f>
        <v>0</v>
      </c>
      <c r="SB98" s="2">
        <f>IF(AND(MD98&gt;=MD$6*'Drive Train'!$AA$52,MD98&lt;=MD$6*'Drive Train'!$AA$53,LH98=0,KL98=0,FJ98&gt;0),$C$17,0)</f>
        <v>0</v>
      </c>
      <c r="SC98" s="2">
        <f>IF(AND(ME98&gt;=ME$6*'Drive Train'!$AA$52,ME98&lt;=ME$6*'Drive Train'!$AA$53,LI98=0,KM98=0,FK98&gt;0),$C$17,0)</f>
        <v>0</v>
      </c>
      <c r="SD98" s="2">
        <f>IF(AND(MF98&gt;=MF$6*'Drive Train'!$AA$52,MF98&lt;=MF$6*'Drive Train'!$AA$53,LJ98=0,KN98=0,FL98&gt;0),$C$17,0)</f>
        <v>0</v>
      </c>
      <c r="SE98" s="2">
        <f>IF(AND(MG98&gt;=MG$6*'Drive Train'!$AA$52,MG98&lt;=MG$6*'Drive Train'!$AA$53,LK98=0,KO98=0,FM98&gt;0),$C$17,0)</f>
        <v>0</v>
      </c>
      <c r="SF98" s="2">
        <f>IF(AND(MH98&gt;=MH$6*'Drive Train'!$AA$52,MH98&lt;=MH$6*'Drive Train'!$AA$53,LL98=0,KP98=0,FN98&gt;0),$C$17,0)</f>
        <v>0</v>
      </c>
      <c r="SG98" s="2">
        <f>IF(AND(MI98&gt;=MI$6*'Drive Train'!$AA$52,MI98&lt;=MI$6*'Drive Train'!$AA$53,LM98=0,KQ98=0,FO98&gt;0),$C$17,0)</f>
        <v>0</v>
      </c>
      <c r="SH98" s="61">
        <f t="shared" si="771"/>
        <v>3.6000000000000023</v>
      </c>
      <c r="SI98" s="2">
        <f>IF(AND(EU98&lt;0,KS98=0,LO98&gt;=LO$6*'Drive Train'!$AA$52,LO98&lt;=LO$6*'Drive Train'!$AA$53,OY98=1,JW98=0),$C$17,0)</f>
        <v>0</v>
      </c>
      <c r="SJ98" s="2">
        <f>IF(AND(EV98&lt;0,KT98=0,LP98&gt;=LP$6*'Drive Train'!$AA$52,LP98&lt;=LP$6*'Drive Train'!$AA$53,OZ98=1,JX98=0),$C$17,0)</f>
        <v>0.04</v>
      </c>
      <c r="SK98" s="2">
        <f>IF(AND(EW98&lt;0,KU98=0,LQ98&gt;=LQ$6*'Drive Train'!$AA$52,LQ98&lt;=LQ$6*'Drive Train'!$AA$53,PA98=1,JY98=0),$C$17,0)</f>
        <v>0</v>
      </c>
      <c r="SL98" s="2">
        <f>IF(AND(EX98&lt;0,KV98=0,LR98&gt;=LR$6*'Drive Train'!$AA$52,LR98&lt;=LR$6*'Drive Train'!$AA$53,PB98=1,JZ98=0),$C$17,0)</f>
        <v>0</v>
      </c>
      <c r="SM98" s="2">
        <f>IF(AND(EY98&lt;0,KW98=0,LS98&gt;=LS$6*'Drive Train'!$AA$52,LS98&lt;=LS$6*'Drive Train'!$AA$53,PC98=1,KA98=0),$C$17,0)</f>
        <v>0</v>
      </c>
      <c r="SN98" s="2">
        <f>IF(AND(EZ98&lt;0,KX98=0,LT98&gt;=LT$6*'Drive Train'!$AA$52,LT98&lt;=LT$6*'Drive Train'!$AA$53,PD98=1,KB98=0),$C$17,0)</f>
        <v>0</v>
      </c>
      <c r="SO98" s="2">
        <f>IF(AND(FA98&lt;0,KY98=0,LU98&gt;=LU$6*'Drive Train'!$AA$52,LU98&lt;=LU$6*'Drive Train'!$AA$53,PE98=1,KC98=0),$C$17,0)</f>
        <v>0</v>
      </c>
      <c r="SP98" s="2">
        <f>IF(AND(FB98&lt;0,KZ98=0,LV98&gt;=LV$6*'Drive Train'!$AA$52,LV98&lt;=LV$6*'Drive Train'!$AA$53,PF98=1,KD98=0),$C$17,0)</f>
        <v>0</v>
      </c>
      <c r="SQ98" s="2">
        <f>IF(AND(FC98&lt;0,LA98=0,LW98&gt;=LW$6*'Drive Train'!$AA$52,LW98&lt;=LW$6*'Drive Train'!$AA$53,PG98=1,KE98=0),$C$17,0)</f>
        <v>0</v>
      </c>
      <c r="SR98" s="2">
        <f>IF(AND(FD98&lt;0,LB98=0,LX98&gt;=LX$6*'Drive Train'!$AA$52,LX98&lt;=LX$6*'Drive Train'!$AA$53,PH98=1,KF98=0),$C$17,0)</f>
        <v>0</v>
      </c>
      <c r="SS98" s="2">
        <f>IF(AND(FE98&lt;0,LC98=0,LY98&gt;=LY$6*'Drive Train'!$AA$52,LY98&lt;=LY$6*'Drive Train'!$AA$53,PI98=1,KG98=0),$C$17,0)</f>
        <v>0</v>
      </c>
      <c r="ST98" s="2">
        <f>IF(AND(FF98&lt;0,LD98=0,LZ98&gt;=LZ$6*'Drive Train'!$AA$52,LZ98&lt;=LZ$6*'Drive Train'!$AA$53,PJ98=1,KH98=0),$C$17,0)</f>
        <v>0</v>
      </c>
      <c r="SU98" s="2">
        <f>IF(AND(FG98&lt;0,LE98=0,MA98&gt;=MA$6*'Drive Train'!$AA$52,MA98&lt;=MA$6*'Drive Train'!$AA$53,PK98=1,KI98=0),$C$17,0)</f>
        <v>0</v>
      </c>
      <c r="SV98" s="2">
        <f>IF(AND(FH98&lt;0,LF98=0,MB98&gt;=MB$6*'Drive Train'!$AA$52,MB98&lt;=MB$6*'Drive Train'!$AA$53,PL98=1,KJ98=0),$C$17,0)</f>
        <v>0</v>
      </c>
      <c r="SW98" s="2">
        <f>IF(AND(FI98&lt;0,LG98=0,MC98&gt;=MC$6*'Drive Train'!$AA$52,MC98&lt;=MC$6*'Drive Train'!$AA$53,PM98=1,KK98=0),$C$17,0)</f>
        <v>0</v>
      </c>
      <c r="SX98" s="2">
        <f>IF(AND(FJ98&lt;0,LH98=0,MD98&gt;=MD$6*'Drive Train'!$AA$52,MD98&lt;=MD$6*'Drive Train'!$AA$53,PN98=1,KL98=0),$C$17,0)</f>
        <v>0</v>
      </c>
      <c r="SY98" s="2">
        <f>IF(AND(FK98&lt;0,LI98=0,ME98&gt;=ME$6*'Drive Train'!$AA$52,ME98&lt;=ME$6*'Drive Train'!$AA$53,PO98=1,KM98=0),$C$17,0)</f>
        <v>0</v>
      </c>
      <c r="SZ98" s="2">
        <f>IF(AND(FL98&lt;0,LJ98=0,MF98&gt;=MF$6*'Drive Train'!$AA$52,MF98&lt;=MF$6*'Drive Train'!$AA$53,PP98=1,KN98=0),$C$17,0)</f>
        <v>0</v>
      </c>
      <c r="TA98" s="2">
        <f>IF(AND(FM98&lt;0,LK98=0,MG98&gt;=MG$6*'Drive Train'!$AA$52,MG98&lt;=MG$6*'Drive Train'!$AA$53,PQ98=1,KO98=0),$C$17,0)</f>
        <v>0</v>
      </c>
      <c r="TB98" s="2">
        <f>IF(AND(FN98&lt;0,LL98=0,MH98&gt;=MH$6*'Drive Train'!$AA$52,MH98&lt;=MH$6*'Drive Train'!$AA$53,PR98=1,KP98=0),$C$17,0)</f>
        <v>0</v>
      </c>
      <c r="TC98" s="2">
        <f>IF(AND(FO98&lt;0,LM98=0,MI98&gt;=MI$6*'Drive Train'!$AA$52,MI98&lt;=MI$6*'Drive Train'!$AA$53,PS98=1,KQ98=0),$C$17,0)</f>
        <v>0</v>
      </c>
      <c r="TD98" s="144">
        <f t="shared" si="772"/>
        <v>3.6000000000000023</v>
      </c>
    </row>
    <row r="99" spans="2:524" x14ac:dyDescent="0.2">
      <c r="B99" s="73"/>
      <c r="E99" s="1" t="s">
        <v>298</v>
      </c>
      <c r="F99" s="133" t="e">
        <f>NA()</f>
        <v>#N/A</v>
      </c>
      <c r="R99" s="63">
        <f t="shared" si="605"/>
        <v>3.6400000000000023</v>
      </c>
      <c r="S99" s="2">
        <f>NG99/'Drive Train'!$F$35</f>
        <v>0</v>
      </c>
      <c r="T99" s="2">
        <f>NH99/'Drive Train'!$F$35</f>
        <v>0</v>
      </c>
      <c r="U99" s="2">
        <f>NI99/'Drive Train'!$F$35</f>
        <v>0</v>
      </c>
      <c r="V99" s="2">
        <f>NJ99/'Drive Train'!$F$35</f>
        <v>0</v>
      </c>
      <c r="W99" s="2">
        <f>NK99/'Drive Train'!$F$35</f>
        <v>0</v>
      </c>
      <c r="X99" s="2">
        <f>NL99/'Drive Train'!$F$35</f>
        <v>0</v>
      </c>
      <c r="Y99" s="2">
        <f>NM99/'Drive Train'!$F$35</f>
        <v>0</v>
      </c>
      <c r="Z99" s="2">
        <f>NN99/'Drive Train'!$F$35</f>
        <v>0</v>
      </c>
      <c r="AA99" s="2">
        <f>NO99/'Drive Train'!$F$35</f>
        <v>0</v>
      </c>
      <c r="AB99" s="2">
        <f>NP99/'Drive Train'!$F$35</f>
        <v>0</v>
      </c>
      <c r="AC99" s="2">
        <f>NQ99/'Drive Train'!$F$35</f>
        <v>0</v>
      </c>
      <c r="AD99" s="2">
        <f>NR99/'Drive Train'!$F$35</f>
        <v>0</v>
      </c>
      <c r="AE99" s="2">
        <f>NS99/'Drive Train'!$F$35</f>
        <v>0</v>
      </c>
      <c r="AF99" s="2">
        <f>NT99/'Drive Train'!$F$35</f>
        <v>0</v>
      </c>
      <c r="AG99" s="2">
        <f>NU99/'Drive Train'!$F$35</f>
        <v>0</v>
      </c>
      <c r="AH99" s="2">
        <f>NV99/'Drive Train'!$F$35</f>
        <v>0</v>
      </c>
      <c r="AI99" s="2">
        <f>NW99/'Drive Train'!$F$35</f>
        <v>0</v>
      </c>
      <c r="AJ99" s="2">
        <f>NX99/'Drive Train'!$F$35</f>
        <v>0</v>
      </c>
      <c r="AK99" s="2">
        <f>NY99/'Drive Train'!$F$35</f>
        <v>0</v>
      </c>
      <c r="AL99" s="2">
        <f>NZ99/'Drive Train'!$F$35</f>
        <v>0</v>
      </c>
      <c r="AM99" s="2">
        <f>OA99/'Drive Train'!$F$35</f>
        <v>0</v>
      </c>
      <c r="AN99" s="61">
        <f t="shared" si="606"/>
        <v>3.6400000000000023</v>
      </c>
      <c r="AO99" s="46">
        <f>LO99*12*60/(PI() * 'Drive Train'!$F$15)/S$6*ABS(S99)</f>
        <v>0</v>
      </c>
      <c r="AP99" s="46">
        <f>LP99*12*60/(PI() * 'Drive Train'!$F$15)/T$6*ABS(T99)</f>
        <v>0</v>
      </c>
      <c r="AQ99" s="46">
        <f>LQ99*12*60/(PI() * 'Drive Train'!$F$15)/U$6*ABS(U99)</f>
        <v>0</v>
      </c>
      <c r="AR99" s="46">
        <f>LR99*12*60/(PI() * 'Drive Train'!$F$15)/V$6*ABS(V99)</f>
        <v>0</v>
      </c>
      <c r="AS99" s="46">
        <f>LS99*12*60/(PI() * 'Drive Train'!$F$15)/W$6*ABS(W99)</f>
        <v>0</v>
      </c>
      <c r="AT99" s="46">
        <f>LT99*12*60/(PI() * 'Drive Train'!$F$15)/X$6*ABS(X99)</f>
        <v>0</v>
      </c>
      <c r="AU99" s="46">
        <f>LU99*12*60/(PI() * 'Drive Train'!$F$15)/Y$6*ABS(Y99)</f>
        <v>0</v>
      </c>
      <c r="AV99" s="46">
        <f>LV99*12*60/(PI() * 'Drive Train'!$F$15)/Z$6*ABS(Z99)</f>
        <v>0</v>
      </c>
      <c r="AW99" s="46">
        <f>LW99*12*60/(PI() * 'Drive Train'!$F$15)/AA$6*ABS(AA99)</f>
        <v>0</v>
      </c>
      <c r="AX99" s="46">
        <f>LX99*12*60/(PI() * 'Drive Train'!$F$15)/AB$6*ABS(AB99)</f>
        <v>0</v>
      </c>
      <c r="AY99" s="46">
        <f>LY99*12*60/(PI() * 'Drive Train'!$F$15)/AC$6*ABS(AC99)</f>
        <v>0</v>
      </c>
      <c r="AZ99" s="46">
        <f>LZ99*12*60/(PI() * 'Drive Train'!$F$15)/AD$6*ABS(AD99)</f>
        <v>0</v>
      </c>
      <c r="BA99" s="46">
        <f>MA99*12*60/(PI() * 'Drive Train'!$F$15)/AE$6*ABS(AE99)</f>
        <v>0</v>
      </c>
      <c r="BB99" s="46">
        <f>MB99*12*60/(PI() * 'Drive Train'!$F$15)/AF$6*ABS(AF99)</f>
        <v>0</v>
      </c>
      <c r="BC99" s="46">
        <f>MC99*12*60/(PI() * 'Drive Train'!$F$15)/AG$6*ABS(AG99)</f>
        <v>0</v>
      </c>
      <c r="BD99" s="46">
        <f>MD99*12*60/(PI() * 'Drive Train'!$F$15)/AH$6*ABS(AH99)</f>
        <v>0</v>
      </c>
      <c r="BE99" s="46">
        <f>ME99*12*60/(PI() * 'Drive Train'!$F$15)/AI$6*ABS(AI99)</f>
        <v>0</v>
      </c>
      <c r="BF99" s="46">
        <f>MF99*12*60/(PI() * 'Drive Train'!$F$15)/AJ$6*ABS(AJ99)</f>
        <v>0</v>
      </c>
      <c r="BG99" s="46">
        <f>MG99*12*60/(PI() * 'Drive Train'!$F$15)/AK$6*ABS(AK99)</f>
        <v>0</v>
      </c>
      <c r="BH99" s="46">
        <f>MH99*12*60/(PI() * 'Drive Train'!$F$15)/AL$6*ABS(AL99)</f>
        <v>0</v>
      </c>
      <c r="BI99" s="46">
        <f>MI99*12*60/(PI() * 'Drive Train'!$F$15)/AM$6*ABS(AM99)</f>
        <v>0</v>
      </c>
      <c r="BJ99" s="61">
        <f t="shared" si="538"/>
        <v>3.6400000000000023</v>
      </c>
      <c r="BK99" s="2">
        <f>IF(OR(KS98=1,AND($C$37=Motors!$C$32,OY98=1)),0,IF(NG99=0,-(CG98+$C$15)/($C$14-$C$15)*$C$12,($C$11*S99-AO99)/($C$11*S99)*$C$12*S99))</f>
        <v>0</v>
      </c>
      <c r="BL99" s="2">
        <f>IF(OR(KT98=1,AND($C$37=Motors!$C$32,OZ98=1)),0,IF(NH99=0,-(CH98+$C$15)/($C$14-$C$15)*$C$12,($C$11*T99-AP99)/($C$11*T99)*$C$12*T99))</f>
        <v>0</v>
      </c>
      <c r="BM99" s="2">
        <f>IF(OR(KU98=1,AND($C$37=Motors!$C$32,PA98=1)),0,IF(NI99=0,-(CI98+$C$15)/($C$14-$C$15)*$C$12,($C$11*U99-AQ99)/($C$11*U99)*$C$12*U99))</f>
        <v>0</v>
      </c>
      <c r="BN99" s="2">
        <f>IF(OR(KV98=1,AND($C$37=Motors!$C$32,PB98=1)),0,IF(NJ99=0,-(CJ98+$C$15)/($C$14-$C$15)*$C$12,($C$11*V99-AR99)/($C$11*V99)*$C$12*V99))</f>
        <v>0</v>
      </c>
      <c r="BO99" s="2">
        <f>IF(OR(KW98=1,AND($C$37=Motors!$C$32,PC98=1)),0,IF(NK99=0,-(CK98+$C$15)/($C$14-$C$15)*$C$12,($C$11*W99-AS99)/($C$11*W99)*$C$12*W99))</f>
        <v>0</v>
      </c>
      <c r="BP99" s="2">
        <f>IF(OR(KX98=1,AND($C$37=Motors!$C$32,PD98=1)),0,IF(NL99=0,-(CL98+$C$15)/($C$14-$C$15)*$C$12,($C$11*X99-AT99)/($C$11*X99)*$C$12*X99))</f>
        <v>0</v>
      </c>
      <c r="BQ99" s="2">
        <f>IF(OR(KY98=1,AND($C$37=Motors!$C$32,PE98=1)),0,IF(NM99=0,-(CM98+$C$15)/($C$14-$C$15)*$C$12,($C$11*Y99-AU99)/($C$11*Y99)*$C$12*Y99))</f>
        <v>0</v>
      </c>
      <c r="BR99" s="2">
        <f>IF(OR(KZ98=1,AND($C$37=Motors!$C$32,PF98=1)),0,IF(NN99=0,-(CN98+$C$15)/($C$14-$C$15)*$C$12,($C$11*Z99-AV99)/($C$11*Z99)*$C$12*Z99))</f>
        <v>0</v>
      </c>
      <c r="BS99" s="2">
        <f>IF(OR(LA98=1,AND($C$37=Motors!$C$32,PG98=1)),0,IF(NO99=0,-(CO98+$C$15)/($C$14-$C$15)*$C$12,($C$11*AA99-AW99)/($C$11*AA99)*$C$12*AA99))</f>
        <v>0</v>
      </c>
      <c r="BT99" s="2">
        <f>IF(OR(LB98=1,AND($C$37=Motors!$C$32,PH98=1)),0,IF(NP99=0,-(CP98+$C$15)/($C$14-$C$15)*$C$12,($C$11*AB99-AX99)/($C$11*AB99)*$C$12*AB99))</f>
        <v>0</v>
      </c>
      <c r="BU99" s="2">
        <f>IF(OR(LC98=1,AND($C$37=Motors!$C$32,PI98=1)),0,IF(NQ99=0,-(CQ98+$C$15)/($C$14-$C$15)*$C$12,($C$11*AC99-AY99)/($C$11*AC99)*$C$12*AC99))</f>
        <v>0</v>
      </c>
      <c r="BV99" s="2">
        <f>IF(OR(LD98=1,AND($C$37=Motors!$C$32,PJ98=1)),0,IF(NR99=0,-(CR98+$C$15)/($C$14-$C$15)*$C$12,($C$11*AD99-AZ99)/($C$11*AD99)*$C$12*AD99))</f>
        <v>0</v>
      </c>
      <c r="BW99" s="2">
        <f>IF(OR(LE98=1,AND($C$37=Motors!$C$32,PK98=1)),0,IF(NS99=0,-(CS98+$C$15)/($C$14-$C$15)*$C$12,($C$11*AE99-BA99)/($C$11*AE99)*$C$12*AE99))</f>
        <v>0</v>
      </c>
      <c r="BX99" s="2">
        <f>IF(OR(LF98=1,AND($C$37=Motors!$C$32,PL98=1)),0,IF(NT99=0,-(CT98+$C$15)/($C$14-$C$15)*$C$12,($C$11*AF99-BB99)/($C$11*AF99)*$C$12*AF99))</f>
        <v>0</v>
      </c>
      <c r="BY99" s="2">
        <f>IF(OR(LG98=1,AND($C$37=Motors!$C$32,PM98=1)),0,IF(NU99=0,-(CU98+$C$15)/($C$14-$C$15)*$C$12,($C$11*AG99-BC99)/($C$11*AG99)*$C$12*AG99))</f>
        <v>0</v>
      </c>
      <c r="BZ99" s="2">
        <f>IF(OR(LH98=1,AND($C$37=Motors!$C$32,PN98=1)),0,IF(NV99=0,-(CV98+$C$15)/($C$14-$C$15)*$C$12,($C$11*AH99-BD99)/($C$11*AH99)*$C$12*AH99))</f>
        <v>0</v>
      </c>
      <c r="CA99" s="2">
        <f>IF(OR(LI98=1,AND($C$37=Motors!$C$32,PO98=1)),0,IF(NW99=0,-(CW98+$C$15)/($C$14-$C$15)*$C$12,($C$11*AI99-BE99)/($C$11*AI99)*$C$12*AI99))</f>
        <v>0</v>
      </c>
      <c r="CB99" s="2">
        <f>IF(OR(LJ98=1,AND($C$37=Motors!$C$32,PP98=1)),0,IF(NX99=0,-(CX98+$C$15)/($C$14-$C$15)*$C$12,($C$11*AJ99-BF99)/($C$11*AJ99)*$C$12*AJ99))</f>
        <v>0</v>
      </c>
      <c r="CC99" s="2">
        <f>IF(OR(LK98=1,AND($C$37=Motors!$C$32,PQ98=1)),0,IF(NY99=0,-(CY98+$C$15)/($C$14-$C$15)*$C$12,($C$11*AK99-BG99)/($C$11*AK99)*$C$12*AK99))</f>
        <v>0</v>
      </c>
      <c r="CD99" s="2">
        <f>IF(OR(LL98=1,AND($C$37=Motors!$C$32,PR98=1)),0,IF(NZ99=0,-(CZ98+$C$15)/($C$14-$C$15)*$C$12,($C$11*AL99-BH99)/($C$11*AL99)*$C$12*AL99))</f>
        <v>0</v>
      </c>
      <c r="CE99" s="2">
        <f>IF(OR(LM98=1,AND($C$37=Motors!$C$32,PS98=1)),0,IF(OA99=0,-(DA98+$C$15)/($C$14-$C$15)*$C$12,($C$11*AM99-BI99)/($C$11*AM99)*$C$12*AM99))</f>
        <v>0</v>
      </c>
      <c r="CF99" s="61">
        <f t="shared" si="539"/>
        <v>3.6400000000000023</v>
      </c>
      <c r="CG99" s="57">
        <f>IF(AND(KS98=1,OY98=1),0,ABS(BK99/$C$12*($C$14-$C$15)+$C$15) *'Drive Train'!$AA$49 + CG98*(1-'Drive Train'!$AA$49))</f>
        <v>0</v>
      </c>
      <c r="CH99" s="57">
        <f>IF(AND(KT98=1,OZ98=1),0,ABS(BL99/$C$12*($C$14-$C$15)+$C$15) *'Drive Train'!$AA$49 + CH98*(1-'Drive Train'!$AA$49))</f>
        <v>2.7495000000000003</v>
      </c>
      <c r="CI99" s="57">
        <f>IF(AND(KU98=1,PA98=1),0,ABS(BM99/$C$12*($C$14-$C$15)+$C$15) *'Drive Train'!$AA$49 + CI98*(1-'Drive Train'!$AA$49))</f>
        <v>2.7495000000000003</v>
      </c>
      <c r="CJ99" s="57">
        <f>IF(AND(KV98=1,PB98=1),0,ABS(BN99/$C$12*($C$14-$C$15)+$C$15) *'Drive Train'!$AA$49 + CJ98*(1-'Drive Train'!$AA$49))</f>
        <v>2.7495000000000003</v>
      </c>
      <c r="CK99" s="57">
        <f>IF(AND(KW98=1,PC98=1),0,ABS(BO99/$C$12*($C$14-$C$15)+$C$15) *'Drive Train'!$AA$49 + CK98*(1-'Drive Train'!$AA$49))</f>
        <v>2.7495000000000003</v>
      </c>
      <c r="CL99" s="57">
        <f>IF(AND(KX98=1,PD98=1),0,ABS(BP99/$C$12*($C$14-$C$15)+$C$15) *'Drive Train'!$AA$49 + CL98*(1-'Drive Train'!$AA$49))</f>
        <v>0</v>
      </c>
      <c r="CM99" s="57">
        <f>IF(AND(KY98=1,PE98=1),0,ABS(BQ99/$C$12*($C$14-$C$15)+$C$15) *'Drive Train'!$AA$49 + CM98*(1-'Drive Train'!$AA$49))</f>
        <v>0</v>
      </c>
      <c r="CN99" s="57">
        <f>IF(AND(KZ98=1,PF98=1),0,ABS(BR99/$C$12*($C$14-$C$15)+$C$15) *'Drive Train'!$AA$49 + CN98*(1-'Drive Train'!$AA$49))</f>
        <v>0</v>
      </c>
      <c r="CO99" s="57">
        <f>IF(AND(LA98=1,PG98=1),0,ABS(BS99/$C$12*($C$14-$C$15)+$C$15) *'Drive Train'!$AA$49 + CO98*(1-'Drive Train'!$AA$49))</f>
        <v>0</v>
      </c>
      <c r="CP99" s="57">
        <f>IF(AND(LB98=1,PH98=1),0,ABS(BT99/$C$12*($C$14-$C$15)+$C$15) *'Drive Train'!$AA$49 + CP98*(1-'Drive Train'!$AA$49))</f>
        <v>0</v>
      </c>
      <c r="CQ99" s="57">
        <f>IF(AND(LC98=1,PI98=1),0,ABS(BU99/$C$12*($C$14-$C$15)+$C$15) *'Drive Train'!$AA$49 + CQ98*(1-'Drive Train'!$AA$49))</f>
        <v>0</v>
      </c>
      <c r="CR99" s="57">
        <f>IF(AND(LD98=1,PJ98=1),0,ABS(BV99/$C$12*($C$14-$C$15)+$C$15) *'Drive Train'!$AA$49 + CR98*(1-'Drive Train'!$AA$49))</f>
        <v>0</v>
      </c>
      <c r="CS99" s="57">
        <f>IF(AND(LE98=1,PK98=1),0,ABS(BW99/$C$12*($C$14-$C$15)+$C$15) *'Drive Train'!$AA$49 + CS98*(1-'Drive Train'!$AA$49))</f>
        <v>0</v>
      </c>
      <c r="CT99" s="57">
        <f>IF(AND(LF98=1,PL98=1),0,ABS(BX99/$C$12*($C$14-$C$15)+$C$15) *'Drive Train'!$AA$49 + CT98*(1-'Drive Train'!$AA$49))</f>
        <v>0</v>
      </c>
      <c r="CU99" s="57">
        <f>IF(AND(LG98=1,PM98=1),0,ABS(BY99/$C$12*($C$14-$C$15)+$C$15) *'Drive Train'!$AA$49 + CU98*(1-'Drive Train'!$AA$49))</f>
        <v>0</v>
      </c>
      <c r="CV99" s="57">
        <f>IF(AND(LH98=1,PN98=1),0,ABS(BZ99/$C$12*($C$14-$C$15)+$C$15) *'Drive Train'!$AA$49 + CV98*(1-'Drive Train'!$AA$49))</f>
        <v>0</v>
      </c>
      <c r="CW99" s="57">
        <f>IF(AND(LI98=1,PO98=1),0,ABS(CA99/$C$12*($C$14-$C$15)+$C$15) *'Drive Train'!$AA$49 + CW98*(1-'Drive Train'!$AA$49))</f>
        <v>0</v>
      </c>
      <c r="CX99" s="57">
        <f>IF(AND(LJ98=1,PP98=1),0,ABS(CB99/$C$12*($C$14-$C$15)+$C$15) *'Drive Train'!$AA$49 + CX98*(1-'Drive Train'!$AA$49))</f>
        <v>0</v>
      </c>
      <c r="CY99" s="57">
        <f>IF(AND(LK98=1,PQ98=1),0,ABS(CC99/$C$12*($C$14-$C$15)+$C$15) *'Drive Train'!$AA$49 + CY98*(1-'Drive Train'!$AA$49))</f>
        <v>0</v>
      </c>
      <c r="CZ99" s="57">
        <f>IF(AND(LL98=1,PR98=1),0,ABS(CD99/$C$12*($C$14-$C$15)+$C$15) *'Drive Train'!$AA$49 + CZ98*(1-'Drive Train'!$AA$49))</f>
        <v>0</v>
      </c>
      <c r="DA99" s="57">
        <f>IF(AND(LM98=1,PS98=1),0,ABS(CE99/$C$12*($C$14-$C$15)+$C$15) *'Drive Train'!$AA$49 + DA98*(1-'Drive Train'!$AA$49))</f>
        <v>0</v>
      </c>
      <c r="DB99" s="61">
        <f t="shared" si="607"/>
        <v>3.6400000000000023</v>
      </c>
      <c r="DC99" s="57">
        <f t="shared" si="540"/>
        <v>0</v>
      </c>
      <c r="DD99" s="57">
        <f t="shared" si="541"/>
        <v>2.7495000000000003</v>
      </c>
      <c r="DE99" s="57">
        <f t="shared" si="542"/>
        <v>2.7495000000000003</v>
      </c>
      <c r="DF99" s="57">
        <f t="shared" si="543"/>
        <v>2.7495000000000003</v>
      </c>
      <c r="DG99" s="57">
        <f t="shared" si="544"/>
        <v>2.7495000000000003</v>
      </c>
      <c r="DH99" s="57">
        <f t="shared" si="545"/>
        <v>0</v>
      </c>
      <c r="DI99" s="57">
        <f t="shared" si="546"/>
        <v>0</v>
      </c>
      <c r="DJ99" s="57">
        <f t="shared" si="547"/>
        <v>0</v>
      </c>
      <c r="DK99" s="57">
        <f t="shared" si="548"/>
        <v>0</v>
      </c>
      <c r="DL99" s="57">
        <f t="shared" si="549"/>
        <v>0</v>
      </c>
      <c r="DM99" s="57">
        <f t="shared" si="550"/>
        <v>0</v>
      </c>
      <c r="DN99" s="57">
        <f t="shared" si="551"/>
        <v>0</v>
      </c>
      <c r="DO99" s="57">
        <f t="shared" si="552"/>
        <v>0</v>
      </c>
      <c r="DP99" s="57">
        <f t="shared" si="553"/>
        <v>0</v>
      </c>
      <c r="DQ99" s="57">
        <f t="shared" si="554"/>
        <v>0</v>
      </c>
      <c r="DR99" s="57">
        <f t="shared" si="555"/>
        <v>0</v>
      </c>
      <c r="DS99" s="57">
        <f t="shared" si="556"/>
        <v>0</v>
      </c>
      <c r="DT99" s="57">
        <f t="shared" si="557"/>
        <v>0</v>
      </c>
      <c r="DU99" s="57">
        <f t="shared" si="558"/>
        <v>0</v>
      </c>
      <c r="DV99" s="57">
        <f t="shared" si="559"/>
        <v>0</v>
      </c>
      <c r="DW99" s="57">
        <f t="shared" si="560"/>
        <v>0</v>
      </c>
      <c r="DX99" s="61">
        <f t="shared" si="608"/>
        <v>3.6400000000000023</v>
      </c>
      <c r="DY99" s="2">
        <f>IF(OY99=0,($C$23/0.4536*IF(ISNA(MK98),'Drive Train'!$F$16,'Drive Train'!$F$17)*4.448*$C$24*S$6)*SIGN(BK99),BK99)</f>
        <v>0</v>
      </c>
      <c r="DZ99" s="2">
        <f>IF(OZ99=0,($C$23/0.4536*IF(ISNA(ML98),'Drive Train'!$F$16,'Drive Train'!$F$17)*4.448*$C$24*$C$21*T$6)*SIGN(BL99),BL99)</f>
        <v>0</v>
      </c>
      <c r="EA99" s="2">
        <f>IF(PA99=0,($C$23/0.4536*IF(ISNA(MM98),'Drive Train'!$F$16,'Drive Train'!$F$17)*4.448*$C$24*$C$21*U$6)*SIGN(BM99),BM99)</f>
        <v>0</v>
      </c>
      <c r="EB99" s="2">
        <f>IF(PB99=0,($C$23/0.4536*IF(ISNA(MN98),'Drive Train'!$F$16,'Drive Train'!$F$17)*4.448*$C$24*$C$21*V$6)*SIGN(BN99),BN99)</f>
        <v>0</v>
      </c>
      <c r="EC99" s="2">
        <f>IF(PC99=0,($C$23/0.4536*IF(ISNA(MO98),'Drive Train'!$F$16,'Drive Train'!$F$17)*4.448*$C$24*$C$21*W$6)*SIGN(BO99),BO99)</f>
        <v>0</v>
      </c>
      <c r="ED99" s="2">
        <f>IF(PD99=0,($C$23/0.4536*IF(ISNA(MP98),'Drive Train'!$F$16,'Drive Train'!$F$17)*4.448*$C$24*$C$21*X$6)*SIGN(BP99),BP99)</f>
        <v>0</v>
      </c>
      <c r="EE99" s="2">
        <f>IF(PE99=0,($C$23/0.4536*IF(ISNA(MQ98),'Drive Train'!$F$16,'Drive Train'!$F$17)*4.448*$C$24*$C$21*Y$6)*SIGN(BQ99),BQ99)</f>
        <v>0</v>
      </c>
      <c r="EF99" s="2">
        <f>IF(PF99=0,($C$23/0.4536*IF(ISNA(MR98),'Drive Train'!$F$16,'Drive Train'!$F$17)*4.448*$C$24*$C$21*Z$6)*SIGN(BR99),BR99)</f>
        <v>0</v>
      </c>
      <c r="EG99" s="2">
        <f>IF(PG99=0,($C$23/0.4536*IF(ISNA(MS98),'Drive Train'!$F$16,'Drive Train'!$F$17)*4.448*$C$24*$C$21*AA$6)*SIGN(BS99),BS99)</f>
        <v>0</v>
      </c>
      <c r="EH99" s="2">
        <f>IF(PH99=0,($C$23/0.4536*IF(ISNA(MT98),'Drive Train'!$F$16,'Drive Train'!$F$17)*4.448*$C$24*$C$21*AB$6)*SIGN(BT99),BT99)</f>
        <v>0</v>
      </c>
      <c r="EI99" s="2">
        <f>IF(PI99=0,($C$23/0.4536*IF(ISNA(MU98),'Drive Train'!$F$16,'Drive Train'!$F$17)*4.448*$C$24*$C$21*AC$6)*SIGN(BU99),BU99)</f>
        <v>0</v>
      </c>
      <c r="EJ99" s="2">
        <f>IF(PJ99=0,($C$23/0.4536*IF(ISNA(MV98),'Drive Train'!$F$16,'Drive Train'!$F$17)*4.448*$C$24*$C$21*AD$6)*SIGN(BV99),BV99)</f>
        <v>0</v>
      </c>
      <c r="EK99" s="2">
        <f>IF(PK99=0,($C$23/0.4536*IF(ISNA(MW98),'Drive Train'!$F$16,'Drive Train'!$F$17)*4.448*$C$24*$C$21*AE$6)*SIGN(BW99),BW99)</f>
        <v>0</v>
      </c>
      <c r="EL99" s="2">
        <f>IF(PL99=0,($C$23/0.4536*IF(ISNA(MX98),'Drive Train'!$F$16,'Drive Train'!$F$17)*4.448*$C$24*$C$21*AF$6)*SIGN(BX99),BX99)</f>
        <v>0</v>
      </c>
      <c r="EM99" s="2">
        <f>IF(PM99=0,($C$23/0.4536*IF(ISNA(MY98),'Drive Train'!$F$16,'Drive Train'!$F$17)*4.448*$C$24*$C$21*AG$6)*SIGN(BY99),BY99)</f>
        <v>0</v>
      </c>
      <c r="EN99" s="2">
        <f>IF(PN99=0,($C$23/0.4536*IF(ISNA(MZ98),'Drive Train'!$F$16,'Drive Train'!$F$17)*4.448*$C$24*$C$21*AH$6)*SIGN(BZ99),BZ99)</f>
        <v>0</v>
      </c>
      <c r="EO99" s="2">
        <f>IF(PO99=0,($C$23/0.4536*IF(ISNA(NA98),'Drive Train'!$F$16,'Drive Train'!$F$17)*4.448*$C$24*$C$21*AI$6)*SIGN(CA99),CA99)</f>
        <v>0</v>
      </c>
      <c r="EP99" s="2">
        <f>IF(PP99=0,($C$23/0.4536*IF(ISNA(NB98),'Drive Train'!$F$16,'Drive Train'!$F$17)*4.448*$C$24*$C$21*AJ$6)*SIGN(CB99),CB99)</f>
        <v>0</v>
      </c>
      <c r="EQ99" s="2">
        <f>IF(PQ99=0,($C$23/0.4536*IF(ISNA(NC98),'Drive Train'!$F$16,'Drive Train'!$F$17)*4.448*$C$24*$C$21*AK$6)*SIGN(CC99),CC99)</f>
        <v>0</v>
      </c>
      <c r="ER99" s="2">
        <f>IF(PR99=0,($C$23/0.4536*IF(ISNA(ND98),'Drive Train'!$F$16,'Drive Train'!$F$17)*4.448*$C$24*$C$21*AL$6)*SIGN(CD99),CD99)</f>
        <v>0</v>
      </c>
      <c r="ES99" s="2">
        <f>IF(PS99=0,($C$23/0.4536*IF(ISNA(NE98),'Drive Train'!$F$16,'Drive Train'!$F$17)*4.448*$C$24*$C$21*AM$6)*SIGN(CE99),CE99)</f>
        <v>0</v>
      </c>
      <c r="ET99" s="61">
        <f t="shared" si="561"/>
        <v>3.6400000000000023</v>
      </c>
      <c r="EU99" s="255">
        <f>MAX(MIN(IF(AND(OY98=1,NG99&lt;0),-1,1)*(DC99-$C$15)/($C$14-$C$15)*$C$12*$C$21-$C$33*LO99/AO$6 -  OY98*$C$33/$C$21,DY98/$C$19),MAX(EU$8:EU98)*-1)</f>
        <v>-0.37850168607206947</v>
      </c>
      <c r="EV99" s="255">
        <f>MAX(MIN(IF(AND(OZ98=1,NH99&lt;0),-1,1)*(DD99-$C$15)/($C$14-$C$15)*$C$12*$C$21-$C$33*LP99/AP$6 -  OZ98*$C$33/$C$21,DZ98/$C$19),MAX(EV$8:EV98)*-1)</f>
        <v>-0.39946239397290295</v>
      </c>
      <c r="EW99" s="255">
        <f>MAX(MIN(IF(AND(PA98=1,NI99&lt;0),-1,1)*(DE99-$C$15)/($C$14-$C$15)*$C$12*$C$21-$C$33*LQ99/AQ$6 -  PA98*$C$33/$C$21,EA98/$C$19),MAX(EW$8:EW98)*-1)</f>
        <v>-0.40564184906432998</v>
      </c>
      <c r="EX99" s="255">
        <f>MAX(MIN(IF(AND(PB98=1,NJ99&lt;0),-1,1)*(DF99-$C$15)/($C$14-$C$15)*$C$12*$C$21-$C$33*LR99/AR$6 -  PB98*$C$33/$C$21,EB98/$C$19),MAX(EX$8:EX98)*-1)</f>
        <v>-0.38699305365331277</v>
      </c>
      <c r="EY99" s="255">
        <f>MAX(MIN(IF(AND(PC98=1,NK99&lt;0),-1,1)*(DG99-$C$15)/($C$14-$C$15)*$C$12*$C$21-$C$33*LS99/AS$6 -  PC98*$C$33/$C$21,EC98/$C$19),MAX(EY$8:EY98)*-1)</f>
        <v>-0.34518078893317444</v>
      </c>
      <c r="EZ99" s="255">
        <f>MAX(MIN(IF(AND(PD98=1,NL99&lt;0),-1,1)*(DH99-$C$15)/($C$14-$C$15)*$C$12*$C$21-$C$33*LT99/AT$6 -  PD98*$C$33/$C$21,ED98/$C$19),MAX(EZ$8:EZ98)*-1)</f>
        <v>-0.37850168607206947</v>
      </c>
      <c r="FA99" s="255">
        <f>MAX(MIN(IF(AND(PE98=1,NM99&lt;0),-1,1)*(DI99-$C$15)/($C$14-$C$15)*$C$12*$C$21-$C$33*LU99/AU$6 -  PE98*$C$33/$C$21,EE98/$C$19),MAX(FA$8:FA98)*-1)</f>
        <v>-0.37850168607206947</v>
      </c>
      <c r="FB99" s="255">
        <f>MAX(MIN(IF(AND(PF98=1,NN99&lt;0),-1,1)*(DJ99-$C$15)/($C$14-$C$15)*$C$12*$C$21-$C$33*LV99/AV$6 -  PF98*$C$33/$C$21,EF98/$C$19),MAX(FB$8:FB98)*-1)</f>
        <v>-0.37850168607206947</v>
      </c>
      <c r="FC99" s="255">
        <f>MAX(MIN(IF(AND(PG98=1,NO99&lt;0),-1,1)*(DK99-$C$15)/($C$14-$C$15)*$C$12*$C$21-$C$33*LW99/AW$6 -  PG98*$C$33/$C$21,EG98/$C$19),MAX(FC$8:FC98)*-1)</f>
        <v>-0.37850168607206947</v>
      </c>
      <c r="FD99" s="255">
        <f>MAX(MIN(IF(AND(PH98=1,NP99&lt;0),-1,1)*(DL99-$C$15)/($C$14-$C$15)*$C$12*$C$21-$C$33*LX99/AX$6 -  PH98*$C$33/$C$21,EH98/$C$19),MAX(FD$8:FD98)*-1)</f>
        <v>-0.37850168607206947</v>
      </c>
      <c r="FE99" s="255">
        <f>MAX(MIN(IF(AND(PI98=1,NQ99&lt;0),-1,1)*(DM99-$C$15)/($C$14-$C$15)*$C$12*$C$21-$C$33*LY99/AY$6 -  PI98*$C$33/$C$21,EI98/$C$19),MAX(FE$8:FE98)*-1)</f>
        <v>-0.37850168607206947</v>
      </c>
      <c r="FF99" s="255">
        <f>MAX(MIN(IF(AND(PJ98=1,NR99&lt;0),-1,1)*(DN99-$C$15)/($C$14-$C$15)*$C$12*$C$21-$C$33*LZ99/AZ$6 -  PJ98*$C$33/$C$21,EJ98/$C$19),MAX(FF$8:FF98)*-1)</f>
        <v>-0.3680167733157455</v>
      </c>
      <c r="FG99" s="255">
        <f>MAX(MIN(IF(AND(PK98=1,NS99&lt;0),-1,1)*(DO99-$C$15)/($C$14-$C$15)*$C$12*$C$21-$C$33*MA99/BA$6 -  PK98*$C$33/$C$21,EK98/$C$19),MAX(FG$8:FG98)*-1)</f>
        <v>-0.37850168607206947</v>
      </c>
      <c r="FH99" s="255">
        <f>MAX(MIN(IF(AND(PL98=1,NT99&lt;0),-1,1)*(DP99-$C$15)/($C$14-$C$15)*$C$12*$C$21-$C$33*MB99/BB$6 -  PL98*$C$33/$C$21,EL98/$C$19),MAX(FH$8:FH98)*-1)</f>
        <v>-0.37850168607206947</v>
      </c>
      <c r="FI99" s="255">
        <f>MAX(MIN(IF(AND(PM98=1,NU99&lt;0),-1,1)*(DQ99-$C$15)/($C$14-$C$15)*$C$12*$C$21-$C$33*MC99/BC$6 -  PM98*$C$33/$C$21,EM98/$C$19),MAX(FI$8:FI98)*-1)</f>
        <v>-0.37850168607206947</v>
      </c>
      <c r="FJ99" s="255">
        <f>MAX(MIN(IF(AND(PN98=1,NV99&lt;0),-1,1)*(DR99-$C$15)/($C$14-$C$15)*$C$12*$C$21-$C$33*MD99/BD$6 -  PN98*$C$33/$C$21,EN98/$C$19),MAX(FJ$8:FJ98)*-1)</f>
        <v>-0.37850168607206947</v>
      </c>
      <c r="FK99" s="255">
        <f>MAX(MIN(IF(AND(PO98=1,NW99&lt;0),-1,1)*(DS99-$C$15)/($C$14-$C$15)*$C$12*$C$21-$C$33*ME99/BE$6 -  PO98*$C$33/$C$21,EO98/$C$19),MAX(FK$8:FK98)*-1)</f>
        <v>-0.37850168607206947</v>
      </c>
      <c r="FL99" s="255">
        <f>MAX(MIN(IF(AND(PP98=1,NX99&lt;0),-1,1)*(DT99-$C$15)/($C$14-$C$15)*$C$12*$C$21-$C$33*MF99/BF$6 -  PP98*$C$33/$C$21,EP98/$C$19),MAX(FL$8:FL98)*-1)</f>
        <v>-0.37850168607206947</v>
      </c>
      <c r="FM99" s="255">
        <f>MAX(MIN(IF(AND(PQ98=1,NY99&lt;0),-1,1)*(DU99-$C$15)/($C$14-$C$15)*$C$12*$C$21-$C$33*MG99/BG$6 -  PQ98*$C$33/$C$21,EQ98/$C$19),MAX(FM$8:FM98)*-1)</f>
        <v>-0.37850168607206947</v>
      </c>
      <c r="FN99" s="255">
        <f>MAX(MIN(IF(AND(PR98=1,NZ99&lt;0),-1,1)*(DV99-$C$15)/($C$14-$C$15)*$C$12*$C$21-$C$33*MH99/BH$6 -  PR98*$C$33/$C$21,ER98/$C$19),MAX(FN$8:FN98)*-1)</f>
        <v>-0.37850168607206947</v>
      </c>
      <c r="FO99" s="255">
        <f>MAX(MIN(IF(AND(PS98=1,OA99&lt;0),-1,1)*(DW99-$C$15)/($C$14-$C$15)*$C$12*$C$21-$C$33*MI99/BI$6 -  PS98*$C$33/$C$21,ES98/$C$19),MAX(FO$8:FO98)*-1)</f>
        <v>-0.37850168607206947</v>
      </c>
      <c r="FP99" s="61">
        <f t="shared" si="609"/>
        <v>3.6400000000000023</v>
      </c>
      <c r="FQ99" s="256">
        <f t="shared" si="610"/>
        <v>0</v>
      </c>
      <c r="FR99" s="256">
        <f t="shared" si="611"/>
        <v>2.7495000000000003</v>
      </c>
      <c r="FS99" s="256">
        <f t="shared" si="612"/>
        <v>2.7495000000000003</v>
      </c>
      <c r="FT99" s="256">
        <f t="shared" si="613"/>
        <v>2.7495000000000003</v>
      </c>
      <c r="FU99" s="256">
        <f t="shared" si="614"/>
        <v>2.7495000000000003</v>
      </c>
      <c r="FV99" s="256">
        <f t="shared" si="615"/>
        <v>0</v>
      </c>
      <c r="FW99" s="256">
        <f t="shared" si="616"/>
        <v>0</v>
      </c>
      <c r="FX99" s="256">
        <f t="shared" si="617"/>
        <v>0</v>
      </c>
      <c r="FY99" s="256">
        <f t="shared" si="618"/>
        <v>0</v>
      </c>
      <c r="FZ99" s="256">
        <f t="shared" si="619"/>
        <v>0</v>
      </c>
      <c r="GA99" s="256">
        <f t="shared" si="620"/>
        <v>0</v>
      </c>
      <c r="GB99" s="256">
        <f t="shared" si="621"/>
        <v>0</v>
      </c>
      <c r="GC99" s="256">
        <f t="shared" si="622"/>
        <v>0</v>
      </c>
      <c r="GD99" s="256">
        <f t="shared" si="623"/>
        <v>0</v>
      </c>
      <c r="GE99" s="256">
        <f t="shared" si="624"/>
        <v>0</v>
      </c>
      <c r="GF99" s="256">
        <f t="shared" si="625"/>
        <v>0</v>
      </c>
      <c r="GG99" s="256">
        <f t="shared" si="626"/>
        <v>0</v>
      </c>
      <c r="GH99" s="256">
        <f t="shared" si="627"/>
        <v>0</v>
      </c>
      <c r="GI99" s="256">
        <f t="shared" si="628"/>
        <v>0</v>
      </c>
      <c r="GJ99" s="256">
        <f t="shared" si="629"/>
        <v>0</v>
      </c>
      <c r="GK99" s="256">
        <f t="shared" si="630"/>
        <v>0</v>
      </c>
      <c r="GL99" s="61">
        <f t="shared" si="631"/>
        <v>3.6400000000000023</v>
      </c>
      <c r="GM99" s="57">
        <f t="shared" si="562"/>
        <v>0</v>
      </c>
      <c r="GN99" s="57">
        <f t="shared" si="563"/>
        <v>-2.894877843631563</v>
      </c>
      <c r="GO99" s="57">
        <f t="shared" si="564"/>
        <v>-4.2461754841028236</v>
      </c>
      <c r="GP99" s="57">
        <f t="shared" si="565"/>
        <v>-5.2974141052734014</v>
      </c>
      <c r="GQ99" s="57">
        <f t="shared" si="566"/>
        <v>-5.8368394046990479</v>
      </c>
      <c r="GR99" s="57">
        <f t="shared" si="567"/>
        <v>0</v>
      </c>
      <c r="GS99" s="57">
        <f t="shared" si="568"/>
        <v>0</v>
      </c>
      <c r="GT99" s="57">
        <f t="shared" si="569"/>
        <v>0</v>
      </c>
      <c r="GU99" s="57">
        <f t="shared" si="570"/>
        <v>0</v>
      </c>
      <c r="GV99" s="57">
        <f t="shared" si="571"/>
        <v>0</v>
      </c>
      <c r="GW99" s="57">
        <f t="shared" si="572"/>
        <v>0</v>
      </c>
      <c r="GX99" s="57">
        <f t="shared" si="573"/>
        <v>0</v>
      </c>
      <c r="GY99" s="57">
        <f t="shared" si="574"/>
        <v>0</v>
      </c>
      <c r="GZ99" s="57">
        <f t="shared" si="575"/>
        <v>0</v>
      </c>
      <c r="HA99" s="57">
        <f t="shared" si="576"/>
        <v>0</v>
      </c>
      <c r="HB99" s="57">
        <f t="shared" si="577"/>
        <v>0</v>
      </c>
      <c r="HC99" s="57">
        <f t="shared" si="578"/>
        <v>0</v>
      </c>
      <c r="HD99" s="57">
        <f t="shared" si="579"/>
        <v>0</v>
      </c>
      <c r="HE99" s="57">
        <f t="shared" si="580"/>
        <v>0</v>
      </c>
      <c r="HF99" s="57">
        <f t="shared" si="581"/>
        <v>0</v>
      </c>
      <c r="HG99" s="57">
        <f t="shared" si="582"/>
        <v>0</v>
      </c>
      <c r="HH99" s="61">
        <f t="shared" si="632"/>
        <v>3.6400000000000023</v>
      </c>
      <c r="HI99" s="57">
        <f t="shared" si="633"/>
        <v>0</v>
      </c>
      <c r="HJ99" s="57">
        <f t="shared" si="634"/>
        <v>2.894877843631563</v>
      </c>
      <c r="HK99" s="57">
        <f t="shared" si="635"/>
        <v>4.2461754841028236</v>
      </c>
      <c r="HL99" s="57">
        <f t="shared" si="636"/>
        <v>5.2974141052734014</v>
      </c>
      <c r="HM99" s="57">
        <f t="shared" si="637"/>
        <v>5.8368394046990479</v>
      </c>
      <c r="HN99" s="57">
        <f t="shared" si="638"/>
        <v>0</v>
      </c>
      <c r="HO99" s="57">
        <f t="shared" si="639"/>
        <v>0</v>
      </c>
      <c r="HP99" s="57">
        <f t="shared" si="640"/>
        <v>0</v>
      </c>
      <c r="HQ99" s="57">
        <f t="shared" si="641"/>
        <v>0</v>
      </c>
      <c r="HR99" s="57">
        <f t="shared" si="642"/>
        <v>0</v>
      </c>
      <c r="HS99" s="57">
        <f t="shared" si="643"/>
        <v>0</v>
      </c>
      <c r="HT99" s="57">
        <f t="shared" si="644"/>
        <v>0</v>
      </c>
      <c r="HU99" s="57">
        <f t="shared" si="645"/>
        <v>0</v>
      </c>
      <c r="HV99" s="57">
        <f t="shared" si="646"/>
        <v>0</v>
      </c>
      <c r="HW99" s="57">
        <f t="shared" si="647"/>
        <v>0</v>
      </c>
      <c r="HX99" s="57">
        <f t="shared" si="648"/>
        <v>0</v>
      </c>
      <c r="HY99" s="57">
        <f t="shared" si="649"/>
        <v>0</v>
      </c>
      <c r="HZ99" s="57">
        <f t="shared" si="650"/>
        <v>0</v>
      </c>
      <c r="IA99" s="57">
        <f t="shared" si="651"/>
        <v>0</v>
      </c>
      <c r="IB99" s="57">
        <f t="shared" si="652"/>
        <v>0</v>
      </c>
      <c r="IC99" s="57">
        <f t="shared" si="653"/>
        <v>0</v>
      </c>
      <c r="ID99" s="61">
        <f t="shared" si="654"/>
        <v>3.6400000000000023</v>
      </c>
      <c r="IE99" s="57">
        <f t="shared" si="655"/>
        <v>0</v>
      </c>
      <c r="IF99" s="57">
        <f t="shared" si="656"/>
        <v>0</v>
      </c>
      <c r="IG99" s="57">
        <f t="shared" si="657"/>
        <v>0</v>
      </c>
      <c r="IH99" s="57">
        <f t="shared" si="658"/>
        <v>0</v>
      </c>
      <c r="II99" s="57">
        <f t="shared" si="659"/>
        <v>0</v>
      </c>
      <c r="IJ99" s="57">
        <f t="shared" si="660"/>
        <v>0</v>
      </c>
      <c r="IK99" s="57">
        <f t="shared" si="661"/>
        <v>0</v>
      </c>
      <c r="IL99" s="57">
        <f t="shared" si="662"/>
        <v>0</v>
      </c>
      <c r="IM99" s="57">
        <f t="shared" si="663"/>
        <v>0</v>
      </c>
      <c r="IN99" s="57">
        <f t="shared" si="664"/>
        <v>0</v>
      </c>
      <c r="IO99" s="57">
        <f t="shared" si="665"/>
        <v>0</v>
      </c>
      <c r="IP99" s="57">
        <f t="shared" si="666"/>
        <v>0</v>
      </c>
      <c r="IQ99" s="57">
        <f t="shared" si="667"/>
        <v>0</v>
      </c>
      <c r="IR99" s="57">
        <f t="shared" si="668"/>
        <v>0</v>
      </c>
      <c r="IS99" s="57">
        <f t="shared" si="669"/>
        <v>0</v>
      </c>
      <c r="IT99" s="57">
        <f t="shared" si="670"/>
        <v>0</v>
      </c>
      <c r="IU99" s="57">
        <f t="shared" si="671"/>
        <v>0</v>
      </c>
      <c r="IV99" s="57">
        <f t="shared" si="672"/>
        <v>0</v>
      </c>
      <c r="IW99" s="57">
        <f t="shared" si="673"/>
        <v>0</v>
      </c>
      <c r="IX99" s="57">
        <f t="shared" si="674"/>
        <v>0</v>
      </c>
      <c r="IY99" s="57">
        <f t="shared" si="675"/>
        <v>0</v>
      </c>
      <c r="IZ99" s="61">
        <f t="shared" si="676"/>
        <v>3.6400000000000023</v>
      </c>
      <c r="JA99" s="256" t="e">
        <f t="shared" si="773"/>
        <v>#N/A</v>
      </c>
      <c r="JB99" s="256" t="e">
        <f t="shared" si="774"/>
        <v>#N/A</v>
      </c>
      <c r="JC99" s="256" t="e">
        <f t="shared" si="775"/>
        <v>#N/A</v>
      </c>
      <c r="JD99" s="256" t="e">
        <f t="shared" si="776"/>
        <v>#N/A</v>
      </c>
      <c r="JE99" s="256" t="e">
        <f t="shared" si="777"/>
        <v>#N/A</v>
      </c>
      <c r="JF99" s="256" t="e">
        <f t="shared" si="778"/>
        <v>#N/A</v>
      </c>
      <c r="JG99" s="256" t="e">
        <f t="shared" si="779"/>
        <v>#N/A</v>
      </c>
      <c r="JH99" s="256" t="e">
        <f t="shared" si="780"/>
        <v>#N/A</v>
      </c>
      <c r="JI99" s="256" t="e">
        <f t="shared" si="781"/>
        <v>#N/A</v>
      </c>
      <c r="JJ99" s="256" t="e">
        <f t="shared" si="782"/>
        <v>#N/A</v>
      </c>
      <c r="JK99" s="256" t="e">
        <f t="shared" si="783"/>
        <v>#N/A</v>
      </c>
      <c r="JL99" s="256" t="e">
        <f t="shared" si="784"/>
        <v>#N/A</v>
      </c>
      <c r="JM99" s="256" t="e">
        <f t="shared" si="785"/>
        <v>#N/A</v>
      </c>
      <c r="JN99" s="256" t="e">
        <f t="shared" si="786"/>
        <v>#N/A</v>
      </c>
      <c r="JO99" s="256" t="e">
        <f t="shared" si="787"/>
        <v>#N/A</v>
      </c>
      <c r="JP99" s="256" t="e">
        <f t="shared" si="788"/>
        <v>#N/A</v>
      </c>
      <c r="JQ99" s="256" t="e">
        <f t="shared" si="789"/>
        <v>#N/A</v>
      </c>
      <c r="JR99" s="256" t="e">
        <f t="shared" si="790"/>
        <v>#N/A</v>
      </c>
      <c r="JS99" s="256" t="e">
        <f t="shared" si="791"/>
        <v>#N/A</v>
      </c>
      <c r="JT99" s="256" t="e">
        <f t="shared" si="792"/>
        <v>#N/A</v>
      </c>
      <c r="JU99" s="256" t="e">
        <f t="shared" si="793"/>
        <v>#N/A</v>
      </c>
      <c r="JV99" s="61">
        <f t="shared" si="677"/>
        <v>3.6400000000000023</v>
      </c>
      <c r="JW99" s="46">
        <f t="shared" si="678"/>
        <v>0</v>
      </c>
      <c r="JX99" s="46">
        <f t="shared" si="679"/>
        <v>0</v>
      </c>
      <c r="JY99" s="46">
        <f t="shared" si="680"/>
        <v>0</v>
      </c>
      <c r="JZ99" s="46">
        <f t="shared" si="681"/>
        <v>0</v>
      </c>
      <c r="KA99" s="46">
        <f t="shared" si="682"/>
        <v>0</v>
      </c>
      <c r="KB99" s="46">
        <f t="shared" si="683"/>
        <v>0</v>
      </c>
      <c r="KC99" s="46">
        <f t="shared" si="684"/>
        <v>0</v>
      </c>
      <c r="KD99" s="46">
        <f t="shared" si="685"/>
        <v>0</v>
      </c>
      <c r="KE99" s="46">
        <f t="shared" si="686"/>
        <v>0</v>
      </c>
      <c r="KF99" s="46">
        <f t="shared" si="687"/>
        <v>0</v>
      </c>
      <c r="KG99" s="46">
        <f t="shared" si="688"/>
        <v>0</v>
      </c>
      <c r="KH99" s="46">
        <f t="shared" si="689"/>
        <v>0</v>
      </c>
      <c r="KI99" s="46">
        <f t="shared" si="690"/>
        <v>0</v>
      </c>
      <c r="KJ99" s="46">
        <f t="shared" si="691"/>
        <v>0</v>
      </c>
      <c r="KK99" s="46">
        <f t="shared" si="692"/>
        <v>0</v>
      </c>
      <c r="KL99" s="46">
        <f t="shared" si="693"/>
        <v>0</v>
      </c>
      <c r="KM99" s="46">
        <f t="shared" si="694"/>
        <v>0</v>
      </c>
      <c r="KN99" s="46">
        <f t="shared" si="695"/>
        <v>0</v>
      </c>
      <c r="KO99" s="46">
        <f t="shared" si="696"/>
        <v>0</v>
      </c>
      <c r="KP99" s="46">
        <f t="shared" si="697"/>
        <v>0</v>
      </c>
      <c r="KQ99" s="46">
        <f t="shared" si="698"/>
        <v>0</v>
      </c>
      <c r="KR99" s="61">
        <f t="shared" si="699"/>
        <v>3.6400000000000023</v>
      </c>
      <c r="KS99" s="1">
        <f t="shared" si="700"/>
        <v>1</v>
      </c>
      <c r="KT99" s="1">
        <f t="shared" si="701"/>
        <v>0</v>
      </c>
      <c r="KU99" s="1">
        <f t="shared" si="702"/>
        <v>0</v>
      </c>
      <c r="KV99" s="1">
        <f t="shared" si="703"/>
        <v>0</v>
      </c>
      <c r="KW99" s="1">
        <f t="shared" si="704"/>
        <v>0</v>
      </c>
      <c r="KX99" s="1">
        <f t="shared" si="705"/>
        <v>1</v>
      </c>
      <c r="KY99" s="1">
        <f t="shared" si="706"/>
        <v>1</v>
      </c>
      <c r="KZ99" s="1">
        <f t="shared" si="707"/>
        <v>1</v>
      </c>
      <c r="LA99" s="1">
        <f t="shared" si="708"/>
        <v>1</v>
      </c>
      <c r="LB99" s="1">
        <f t="shared" si="709"/>
        <v>1</v>
      </c>
      <c r="LC99" s="1">
        <f t="shared" si="710"/>
        <v>1</v>
      </c>
      <c r="LD99" s="1">
        <f t="shared" si="711"/>
        <v>1</v>
      </c>
      <c r="LE99" s="1">
        <f t="shared" si="712"/>
        <v>1</v>
      </c>
      <c r="LF99" s="1">
        <f t="shared" si="713"/>
        <v>1</v>
      </c>
      <c r="LG99" s="1">
        <f t="shared" si="714"/>
        <v>1</v>
      </c>
      <c r="LH99" s="1">
        <f t="shared" si="715"/>
        <v>1</v>
      </c>
      <c r="LI99" s="1">
        <f t="shared" si="716"/>
        <v>1</v>
      </c>
      <c r="LJ99" s="1">
        <f t="shared" si="717"/>
        <v>1</v>
      </c>
      <c r="LK99" s="1">
        <f t="shared" si="718"/>
        <v>1</v>
      </c>
      <c r="LL99" s="1">
        <f t="shared" si="719"/>
        <v>1</v>
      </c>
      <c r="LM99" s="1">
        <f t="shared" si="720"/>
        <v>1</v>
      </c>
      <c r="LN99" s="61">
        <f t="shared" si="721"/>
        <v>3.6400000000000023</v>
      </c>
      <c r="LO99" s="57">
        <f t="shared" si="722"/>
        <v>0</v>
      </c>
      <c r="LP99" s="57">
        <f t="shared" si="723"/>
        <v>10.889485706342922</v>
      </c>
      <c r="LQ99" s="57">
        <f t="shared" si="724"/>
        <v>8.240086298265652</v>
      </c>
      <c r="LR99" s="57">
        <f t="shared" si="725"/>
        <v>4.6829980602630705</v>
      </c>
      <c r="LS99" s="57">
        <f t="shared" si="726"/>
        <v>0.85384490867697715</v>
      </c>
      <c r="LT99" s="57">
        <f t="shared" si="727"/>
        <v>0</v>
      </c>
      <c r="LU99" s="57">
        <f t="shared" si="728"/>
        <v>0</v>
      </c>
      <c r="LV99" s="57">
        <f t="shared" si="729"/>
        <v>0</v>
      </c>
      <c r="LW99" s="57">
        <f t="shared" si="730"/>
        <v>0</v>
      </c>
      <c r="LX99" s="57">
        <f t="shared" si="731"/>
        <v>0</v>
      </c>
      <c r="LY99" s="57">
        <f t="shared" si="732"/>
        <v>0</v>
      </c>
      <c r="LZ99" s="57">
        <f t="shared" si="733"/>
        <v>0</v>
      </c>
      <c r="MA99" s="57">
        <f t="shared" si="734"/>
        <v>0</v>
      </c>
      <c r="MB99" s="57">
        <f t="shared" si="735"/>
        <v>0</v>
      </c>
      <c r="MC99" s="57">
        <f t="shared" si="736"/>
        <v>0</v>
      </c>
      <c r="MD99" s="57">
        <f t="shared" si="737"/>
        <v>0</v>
      </c>
      <c r="ME99" s="57">
        <f t="shared" si="738"/>
        <v>0</v>
      </c>
      <c r="MF99" s="57">
        <f t="shared" si="739"/>
        <v>0</v>
      </c>
      <c r="MG99" s="57">
        <f t="shared" si="740"/>
        <v>0</v>
      </c>
      <c r="MH99" s="57">
        <f t="shared" si="741"/>
        <v>0</v>
      </c>
      <c r="MI99" s="57">
        <f t="shared" si="742"/>
        <v>0</v>
      </c>
      <c r="MJ99" s="61">
        <f t="shared" si="743"/>
        <v>3.6400000000000023</v>
      </c>
      <c r="MK99" s="57" t="e">
        <f t="shared" si="583"/>
        <v>#N/A</v>
      </c>
      <c r="ML99" s="57" t="e">
        <f t="shared" si="794"/>
        <v>#N/A</v>
      </c>
      <c r="MM99" s="57" t="e">
        <f t="shared" si="795"/>
        <v>#N/A</v>
      </c>
      <c r="MN99" s="57" t="e">
        <f t="shared" si="796"/>
        <v>#N/A</v>
      </c>
      <c r="MO99" s="57" t="e">
        <f t="shared" si="797"/>
        <v>#N/A</v>
      </c>
      <c r="MP99" s="57" t="e">
        <f t="shared" si="798"/>
        <v>#N/A</v>
      </c>
      <c r="MQ99" s="57" t="e">
        <f t="shared" si="799"/>
        <v>#N/A</v>
      </c>
      <c r="MR99" s="57" t="e">
        <f t="shared" si="800"/>
        <v>#N/A</v>
      </c>
      <c r="MS99" s="57" t="e">
        <f t="shared" si="801"/>
        <v>#N/A</v>
      </c>
      <c r="MT99" s="57" t="e">
        <f t="shared" si="802"/>
        <v>#N/A</v>
      </c>
      <c r="MU99" s="57" t="e">
        <f t="shared" si="803"/>
        <v>#N/A</v>
      </c>
      <c r="MV99" s="57" t="e">
        <f t="shared" si="804"/>
        <v>#N/A</v>
      </c>
      <c r="MW99" s="57" t="e">
        <f t="shared" si="805"/>
        <v>#N/A</v>
      </c>
      <c r="MX99" s="57" t="e">
        <f t="shared" si="806"/>
        <v>#N/A</v>
      </c>
      <c r="MY99" s="57" t="e">
        <f t="shared" si="807"/>
        <v>#N/A</v>
      </c>
      <c r="MZ99" s="57" t="e">
        <f t="shared" si="808"/>
        <v>#N/A</v>
      </c>
      <c r="NA99" s="57" t="e">
        <f t="shared" si="809"/>
        <v>#N/A</v>
      </c>
      <c r="NB99" s="57" t="e">
        <f t="shared" si="810"/>
        <v>#N/A</v>
      </c>
      <c r="NC99" s="57" t="e">
        <f t="shared" si="811"/>
        <v>#N/A</v>
      </c>
      <c r="ND99" s="57" t="e">
        <f t="shared" si="812"/>
        <v>#N/A</v>
      </c>
      <c r="NE99" s="57" t="e">
        <f t="shared" si="813"/>
        <v>#N/A</v>
      </c>
      <c r="NF99" s="61">
        <f t="shared" si="744"/>
        <v>3.6400000000000023</v>
      </c>
      <c r="NG99" s="256">
        <f>IF(OY98=0,MIN('Drive Train'!$F$35-FQ98*$C$19*'Drive Train'!$F$39,NG98+$C$39)-$C$7,IF(LO98-1&lt;=0,0,IF($C$37=Motors!$C$30,MAX(MAX(NG$8:NG98)*-1,NG98-$C$39),MAX(0,MAX(NG$8:NG98)*-1,NG98-$C$39))))</f>
        <v>0</v>
      </c>
      <c r="NH99" s="256">
        <f>IF(OZ98=0,MIN('Drive Train'!$F$35-FR98*$C$19*'Drive Train'!$F$39,NH98+$C$39)-$C$7,IF(LP98-1&lt;=0,0,IF($C$37=Motors!$C$30,MAX(MAX(NH$8:NH98)*-1,NH98-$C$39),MAX(0,MAX(NH$8:NH98)*-1,NH98-$C$39))))</f>
        <v>0</v>
      </c>
      <c r="NI99" s="256">
        <f>IF(PA98=0,MIN('Drive Train'!$F$35-FS98*$C$19*'Drive Train'!$F$39,NI98+$C$39)-$C$7,IF(LQ98-1&lt;=0,0,IF($C$37=Motors!$C$30,MAX(MAX(NI$8:NI98)*-1,NI98-$C$39),MAX(0,MAX(NI$8:NI98)*-1,NI98-$C$39))))</f>
        <v>0</v>
      </c>
      <c r="NJ99" s="256">
        <f>IF(PB98=0,MIN('Drive Train'!$F$35-FT98*$C$19*'Drive Train'!$F$39,NJ98+$C$39)-$C$7,IF(LR98-1&lt;=0,0,IF($C$37=Motors!$C$30,MAX(MAX(NJ$8:NJ98)*-1,NJ98-$C$39),MAX(0,MAX(NJ$8:NJ98)*-1,NJ98-$C$39))))</f>
        <v>0</v>
      </c>
      <c r="NK99" s="256">
        <f>IF(PC98=0,MIN('Drive Train'!$F$35-FU98*$C$19*'Drive Train'!$F$39,NK98+$C$39)-$C$7,IF(LS98-1&lt;=0,0,IF($C$37=Motors!$C$30,MAX(MAX(NK$8:NK98)*-1,NK98-$C$39),MAX(0,MAX(NK$8:NK98)*-1,NK98-$C$39))))</f>
        <v>0</v>
      </c>
      <c r="NL99" s="256">
        <f>IF(PD98=0,MIN('Drive Train'!$F$35-FV98*$C$19*'Drive Train'!$F$39,NL98+$C$39)-$C$7,IF(LT98-1&lt;=0,0,IF($C$37=Motors!$C$30,MAX(MAX(NL$8:NL98)*-1,NL98-$C$39),MAX(0,MAX(NL$8:NL98)*-1,NL98-$C$39))))</f>
        <v>0</v>
      </c>
      <c r="NM99" s="256">
        <f>IF(PE98=0,MIN('Drive Train'!$F$35-FW98*$C$19*'Drive Train'!$F$39,NM98+$C$39)-$C$7,IF(LU98-1&lt;=0,0,IF($C$37=Motors!$C$30,MAX(MAX(NM$8:NM98)*-1,NM98-$C$39),MAX(0,MAX(NM$8:NM98)*-1,NM98-$C$39))))</f>
        <v>0</v>
      </c>
      <c r="NN99" s="256">
        <f>IF(PF98=0,MIN('Drive Train'!$F$35-FX98*$C$19*'Drive Train'!$F$39,NN98+$C$39)-$C$7,IF(LV98-1&lt;=0,0,IF($C$37=Motors!$C$30,MAX(MAX(NN$8:NN98)*-1,NN98-$C$39),MAX(0,MAX(NN$8:NN98)*-1,NN98-$C$39))))</f>
        <v>0</v>
      </c>
      <c r="NO99" s="256">
        <f>IF(PG98=0,MIN('Drive Train'!$F$35-FY98*$C$19*'Drive Train'!$F$39,NO98+$C$39)-$C$7,IF(LW98-1&lt;=0,0,IF($C$37=Motors!$C$30,MAX(MAX(NO$8:NO98)*-1,NO98-$C$39),MAX(0,MAX(NO$8:NO98)*-1,NO98-$C$39))))</f>
        <v>0</v>
      </c>
      <c r="NP99" s="256">
        <f>IF(PH98=0,MIN('Drive Train'!$F$35-FZ98*$C$19*'Drive Train'!$F$39,NP98+$C$39)-$C$7,IF(LX98-1&lt;=0,0,IF($C$37=Motors!$C$30,MAX(MAX(NP$8:NP98)*-1,NP98-$C$39),MAX(0,MAX(NP$8:NP98)*-1,NP98-$C$39))))</f>
        <v>0</v>
      </c>
      <c r="NQ99" s="256">
        <f>IF(PI98=0,MIN('Drive Train'!$F$35-GA98*$C$19*'Drive Train'!$F$39,NQ98+$C$39)-$C$7,IF(LY98-1&lt;=0,0,IF($C$37=Motors!$C$30,MAX(MAX(NQ$8:NQ98)*-1,NQ98-$C$39),MAX(0,MAX(NQ$8:NQ98)*-1,NQ98-$C$39))))</f>
        <v>0</v>
      </c>
      <c r="NR99" s="256">
        <f>IF(PJ98=0,MIN('Drive Train'!$F$35-GB98*$C$19*'Drive Train'!$F$39,NR98+$C$39)-$C$7,IF(LZ98-1&lt;=0,0,IF($C$37=Motors!$C$30,MAX(MAX(NR$8:NR98)*-1,NR98-$C$39),MAX(0,MAX(NR$8:NR98)*-1,NR98-$C$39))))</f>
        <v>0</v>
      </c>
      <c r="NS99" s="256">
        <f>IF(PK98=0,MIN('Drive Train'!$F$35-GC98*$C$19*'Drive Train'!$F$39,NS98+$C$39)-$C$7,IF(MA98-1&lt;=0,0,IF($C$37=Motors!$C$30,MAX(MAX(NS$8:NS98)*-1,NS98-$C$39),MAX(0,MAX(NS$8:NS98)*-1,NS98-$C$39))))</f>
        <v>0</v>
      </c>
      <c r="NT99" s="256">
        <f>IF(PL98=0,MIN('Drive Train'!$F$35-GD98*$C$19*'Drive Train'!$F$39,NT98+$C$39)-$C$7,IF(MB98-1&lt;=0,0,IF($C$37=Motors!$C$30,MAX(MAX(NT$8:NT98)*-1,NT98-$C$39),MAX(0,MAX(NT$8:NT98)*-1,NT98-$C$39))))</f>
        <v>0</v>
      </c>
      <c r="NU99" s="256">
        <f>IF(PM98=0,MIN('Drive Train'!$F$35-GE98*$C$19*'Drive Train'!$F$39,NU98+$C$39)-$C$7,IF(MC98-1&lt;=0,0,IF($C$37=Motors!$C$30,MAX(MAX(NU$8:NU98)*-1,NU98-$C$39),MAX(0,MAX(NU$8:NU98)*-1,NU98-$C$39))))</f>
        <v>0</v>
      </c>
      <c r="NV99" s="256">
        <f>IF(PN98=0,MIN('Drive Train'!$F$35-GF98*$C$19*'Drive Train'!$F$39,NV98+$C$39)-$C$7,IF(MD98-1&lt;=0,0,IF($C$37=Motors!$C$30,MAX(MAX(NV$8:NV98)*-1,NV98-$C$39),MAX(0,MAX(NV$8:NV98)*-1,NV98-$C$39))))</f>
        <v>0</v>
      </c>
      <c r="NW99" s="256">
        <f>IF(PO98=0,MIN('Drive Train'!$F$35-GG98*$C$19*'Drive Train'!$F$39,NW98+$C$39)-$C$7,IF(ME98-1&lt;=0,0,IF($C$37=Motors!$C$30,MAX(MAX(NW$8:NW98)*-1,NW98-$C$39),MAX(0,MAX(NW$8:NW98)*-1,NW98-$C$39))))</f>
        <v>0</v>
      </c>
      <c r="NX99" s="256">
        <f>IF(PP98=0,MIN('Drive Train'!$F$35-GH98*$C$19*'Drive Train'!$F$39,NX98+$C$39)-$C$7,IF(MF98-1&lt;=0,0,IF($C$37=Motors!$C$30,MAX(MAX(NX$8:NX98)*-1,NX98-$C$39),MAX(0,MAX(NX$8:NX98)*-1,NX98-$C$39))))</f>
        <v>0</v>
      </c>
      <c r="NY99" s="256">
        <f>IF(PQ98=0,MIN('Drive Train'!$F$35-GI98*$C$19*'Drive Train'!$F$39,NY98+$C$39)-$C$7,IF(MG98-1&lt;=0,0,IF($C$37=Motors!$C$30,MAX(MAX(NY$8:NY98)*-1,NY98-$C$39),MAX(0,MAX(NY$8:NY98)*-1,NY98-$C$39))))</f>
        <v>0</v>
      </c>
      <c r="NZ99" s="256">
        <f>IF(PR98=0,MIN('Drive Train'!$F$35-GJ98*$C$19*'Drive Train'!$F$39,NZ98+$C$39)-$C$7,IF(MH98-1&lt;=0,0,IF($C$37=Motors!$C$30,MAX(MAX(NZ$8:NZ98)*-1,NZ98-$C$39),MAX(0,MAX(NZ$8:NZ98)*-1,NZ98-$C$39))))</f>
        <v>0</v>
      </c>
      <c r="OA99" s="256">
        <f>IF(PS98=0,MIN('Drive Train'!$F$35-GK98*$C$19*'Drive Train'!$F$39,OA98+$C$39)-$C$7,IF(MI98-1&lt;=0,0,IF($C$37=Motors!$C$30,MAX(MAX(OA$8:OA98)*-1,OA98-$C$39),MAX(0,MAX(OA$8:OA98)*-1,OA98-$C$39))))</f>
        <v>0</v>
      </c>
      <c r="OB99" s="61">
        <f t="shared" si="745"/>
        <v>3.6400000000000023</v>
      </c>
      <c r="OC99" s="256">
        <f>'Drive Train'!$F$35-(FQ99*$C$13)*$C$19*'Drive Train'!$F$39</f>
        <v>12.4</v>
      </c>
      <c r="OD99" s="256">
        <f>'Drive Train'!$F$35-(FR99*$C$13)*$C$19*'Drive Train'!$F$39</f>
        <v>12.23503</v>
      </c>
      <c r="OE99" s="256">
        <f>'Drive Train'!$F$35-(FS99*$C$13)*$C$19*'Drive Train'!$F$39</f>
        <v>12.23503</v>
      </c>
      <c r="OF99" s="256">
        <f>'Drive Train'!$F$35-(FT99*$C$13)*$C$19*'Drive Train'!$F$39</f>
        <v>12.23503</v>
      </c>
      <c r="OG99" s="256">
        <f>'Drive Train'!$F$35-(FU99*$C$13)*$C$19*'Drive Train'!$F$39</f>
        <v>12.23503</v>
      </c>
      <c r="OH99" s="256">
        <f>'Drive Train'!$F$35-(FV99*$C$13)*$C$19*'Drive Train'!$F$39</f>
        <v>12.4</v>
      </c>
      <c r="OI99" s="256">
        <f>'Drive Train'!$F$35-(FW99*$C$13)*$C$19*'Drive Train'!$F$39</f>
        <v>12.4</v>
      </c>
      <c r="OJ99" s="256">
        <f>'Drive Train'!$F$35-(FX99*$C$13)*$C$19*'Drive Train'!$F$39</f>
        <v>12.4</v>
      </c>
      <c r="OK99" s="256">
        <f>'Drive Train'!$F$35-(FY99*$C$13)*$C$19*'Drive Train'!$F$39</f>
        <v>12.4</v>
      </c>
      <c r="OL99" s="256">
        <f>'Drive Train'!$F$35-(FZ99*$C$13)*$C$19*'Drive Train'!$F$39</f>
        <v>12.4</v>
      </c>
      <c r="OM99" s="256">
        <f>'Drive Train'!$F$35-(GA99*$C$13)*$C$19*'Drive Train'!$F$39</f>
        <v>12.4</v>
      </c>
      <c r="ON99" s="256">
        <f>'Drive Train'!$F$35-(GB99*$C$13)*$C$19*'Drive Train'!$F$39</f>
        <v>12.4</v>
      </c>
      <c r="OO99" s="256">
        <f>'Drive Train'!$F$35-(GC99*$C$13)*$C$19*'Drive Train'!$F$39</f>
        <v>12.4</v>
      </c>
      <c r="OP99" s="256">
        <f>'Drive Train'!$F$35-(GD99*$C$13)*$C$19*'Drive Train'!$F$39</f>
        <v>12.4</v>
      </c>
      <c r="OQ99" s="256">
        <f>'Drive Train'!$F$35-(GE99*$C$13)*$C$19*'Drive Train'!$F$39</f>
        <v>12.4</v>
      </c>
      <c r="OR99" s="256">
        <f>'Drive Train'!$F$35-(GF99*$C$13)*$C$19*'Drive Train'!$F$39</f>
        <v>12.4</v>
      </c>
      <c r="OS99" s="256">
        <f>'Drive Train'!$F$35-(GG99*$C$13)*$C$19*'Drive Train'!$F$39</f>
        <v>12.4</v>
      </c>
      <c r="OT99" s="256">
        <f>'Drive Train'!$F$35-(GH99*$C$13)*$C$19*'Drive Train'!$F$39</f>
        <v>12.4</v>
      </c>
      <c r="OU99" s="256">
        <f>'Drive Train'!$F$35-(GI99*$C$13)*$C$19*'Drive Train'!$F$39</f>
        <v>12.4</v>
      </c>
      <c r="OV99" s="256">
        <f>'Drive Train'!$F$35-(GJ99*$C$13)*$C$19*'Drive Train'!$F$39</f>
        <v>12.4</v>
      </c>
      <c r="OW99" s="256">
        <f>'Drive Train'!$F$35-(GK99*$C$13)*$C$19*'Drive Train'!$F$39</f>
        <v>12.4</v>
      </c>
      <c r="OX99" s="61">
        <f t="shared" si="746"/>
        <v>3.6400000000000023</v>
      </c>
      <c r="OY99" s="1">
        <f>IF(PU99&gt;='Drive Train'!$F$29,1,0)</f>
        <v>1</v>
      </c>
      <c r="OZ99" s="1">
        <f>IF(PV99&gt;='Drive Train'!$F$29,1,0)</f>
        <v>1</v>
      </c>
      <c r="PA99" s="1">
        <f>IF(PW99&gt;='Drive Train'!$F$29,1,0)</f>
        <v>1</v>
      </c>
      <c r="PB99" s="1">
        <f>IF(PX99&gt;='Drive Train'!$F$29,1,0)</f>
        <v>1</v>
      </c>
      <c r="PC99" s="1">
        <f>IF(PY99&gt;='Drive Train'!$F$29,1,0)</f>
        <v>1</v>
      </c>
      <c r="PD99" s="1">
        <f>IF(PZ99&gt;='Drive Train'!$F$29,1,0)</f>
        <v>1</v>
      </c>
      <c r="PE99" s="1">
        <f>IF(QA99&gt;='Drive Train'!$F$29,1,0)</f>
        <v>1</v>
      </c>
      <c r="PF99" s="1">
        <f>IF(QB99&gt;='Drive Train'!$F$29,1,0)</f>
        <v>1</v>
      </c>
      <c r="PG99" s="1">
        <f>IF(QC99&gt;='Drive Train'!$F$29,1,0)</f>
        <v>1</v>
      </c>
      <c r="PH99" s="1">
        <f>IF(QD99&gt;='Drive Train'!$F$29,1,0)</f>
        <v>1</v>
      </c>
      <c r="PI99" s="1">
        <f>IF(QE99&gt;='Drive Train'!$F$29,1,0)</f>
        <v>1</v>
      </c>
      <c r="PJ99" s="1">
        <f>IF(QF99&gt;='Drive Train'!$F$29,1,0)</f>
        <v>1</v>
      </c>
      <c r="PK99" s="1">
        <f>IF(QG99&gt;='Drive Train'!$F$29,1,0)</f>
        <v>1</v>
      </c>
      <c r="PL99" s="1">
        <f>IF(QH99&gt;='Drive Train'!$F$29,1,0)</f>
        <v>1</v>
      </c>
      <c r="PM99" s="1">
        <f>IF(QI99&gt;='Drive Train'!$F$29,1,0)</f>
        <v>1</v>
      </c>
      <c r="PN99" s="1">
        <f>IF(QJ99&gt;='Drive Train'!$F$29,1,0)</f>
        <v>1</v>
      </c>
      <c r="PO99" s="1">
        <f>IF(QK99&gt;='Drive Train'!$F$29,1,0)</f>
        <v>1</v>
      </c>
      <c r="PP99" s="1">
        <f>IF(QL99&gt;='Drive Train'!$F$29,1,0)</f>
        <v>1</v>
      </c>
      <c r="PQ99" s="1">
        <f>IF(QM99&gt;='Drive Train'!$F$29,1,0)</f>
        <v>1</v>
      </c>
      <c r="PR99" s="1">
        <f>IF(QN99&gt;='Drive Train'!$F$29,1,0)</f>
        <v>1</v>
      </c>
      <c r="PS99" s="1">
        <f>IF(QO99&gt;='Drive Train'!$F$29,1,0)</f>
        <v>1</v>
      </c>
      <c r="PT99" s="253">
        <f t="shared" si="747"/>
        <v>3.6400000000000023</v>
      </c>
      <c r="PU99" s="57">
        <f t="shared" si="748"/>
        <v>21.503653617944718</v>
      </c>
      <c r="PV99" s="57">
        <f t="shared" si="749"/>
        <v>38.196595966038004</v>
      </c>
      <c r="PW99" s="57">
        <f t="shared" si="750"/>
        <v>39.939352005997875</v>
      </c>
      <c r="PX99" s="57">
        <f t="shared" si="751"/>
        <v>37.637975756529528</v>
      </c>
      <c r="PY99" s="57">
        <f t="shared" si="752"/>
        <v>32.662739514450685</v>
      </c>
      <c r="PZ99" s="57">
        <f t="shared" si="753"/>
        <v>27.08124871304469</v>
      </c>
      <c r="QA99" s="57">
        <f t="shared" si="754"/>
        <v>23.766792718489118</v>
      </c>
      <c r="QB99" s="57">
        <f t="shared" si="755"/>
        <v>21.24285190115814</v>
      </c>
      <c r="QC99" s="57">
        <f t="shared" si="756"/>
        <v>19.808555857554829</v>
      </c>
      <c r="QD99" s="57">
        <f t="shared" si="757"/>
        <v>18.746947025028113</v>
      </c>
      <c r="QE99" s="57">
        <f t="shared" si="758"/>
        <v>17.929325619771099</v>
      </c>
      <c r="QF99" s="57">
        <f t="shared" si="759"/>
        <v>23.539061413848287</v>
      </c>
      <c r="QG99" s="57">
        <f t="shared" si="760"/>
        <v>22.453509164402295</v>
      </c>
      <c r="QH99" s="57">
        <f t="shared" si="761"/>
        <v>21.849684815549576</v>
      </c>
      <c r="QI99" s="57">
        <f t="shared" si="762"/>
        <v>21.682599047130982</v>
      </c>
      <c r="QJ99" s="57">
        <f t="shared" si="763"/>
        <v>21.357110719625187</v>
      </c>
      <c r="QK99" s="57">
        <f t="shared" si="764"/>
        <v>21.797681488191348</v>
      </c>
      <c r="QL99" s="57">
        <f t="shared" si="765"/>
        <v>21.60815940220062</v>
      </c>
      <c r="QM99" s="57">
        <f t="shared" si="766"/>
        <v>21.794853544062796</v>
      </c>
      <c r="QN99" s="57">
        <f t="shared" si="767"/>
        <v>21.444570787492751</v>
      </c>
      <c r="QO99" s="57">
        <f t="shared" si="768"/>
        <v>21.450297293645665</v>
      </c>
      <c r="QP99" s="61">
        <f t="shared" si="769"/>
        <v>3.6400000000000023</v>
      </c>
      <c r="QQ99" s="57">
        <f t="shared" si="584"/>
        <v>0</v>
      </c>
      <c r="QR99" s="57">
        <f t="shared" si="585"/>
        <v>3.4695548865589357E-2</v>
      </c>
      <c r="QS99" s="57">
        <f t="shared" si="586"/>
        <v>3.4695548865589357E-2</v>
      </c>
      <c r="QT99" s="57">
        <f t="shared" si="587"/>
        <v>3.4695548865589357E-2</v>
      </c>
      <c r="QU99" s="57">
        <f t="shared" si="588"/>
        <v>3.4695548865589357E-2</v>
      </c>
      <c r="QV99" s="57">
        <f t="shared" si="589"/>
        <v>0</v>
      </c>
      <c r="QW99" s="57">
        <f t="shared" si="590"/>
        <v>0</v>
      </c>
      <c r="QX99" s="57">
        <f t="shared" si="591"/>
        <v>0</v>
      </c>
      <c r="QY99" s="57">
        <f t="shared" si="592"/>
        <v>0</v>
      </c>
      <c r="QZ99" s="57">
        <f t="shared" si="593"/>
        <v>0</v>
      </c>
      <c r="RA99" s="57">
        <f t="shared" si="594"/>
        <v>0</v>
      </c>
      <c r="RB99" s="57">
        <f t="shared" si="595"/>
        <v>0</v>
      </c>
      <c r="RC99" s="57">
        <f t="shared" si="596"/>
        <v>0</v>
      </c>
      <c r="RD99" s="57">
        <f t="shared" si="597"/>
        <v>0</v>
      </c>
      <c r="RE99" s="57">
        <f t="shared" si="598"/>
        <v>0</v>
      </c>
      <c r="RF99" s="57">
        <f t="shared" si="599"/>
        <v>0</v>
      </c>
      <c r="RG99" s="57">
        <f t="shared" si="600"/>
        <v>0</v>
      </c>
      <c r="RH99" s="57">
        <f t="shared" si="601"/>
        <v>0</v>
      </c>
      <c r="RI99" s="57">
        <f t="shared" si="602"/>
        <v>0</v>
      </c>
      <c r="RJ99" s="57">
        <f t="shared" si="603"/>
        <v>0</v>
      </c>
      <c r="RK99" s="57">
        <f t="shared" si="604"/>
        <v>0</v>
      </c>
      <c r="RL99" s="61">
        <f t="shared" si="770"/>
        <v>3.6400000000000023</v>
      </c>
      <c r="RM99" s="2">
        <f>IF(AND(LO99&gt;=LO$6*'Drive Train'!$AA$52,LO99&lt;=LO$6*'Drive Train'!$AA$53,KS99=0,JW99=0,EU99&gt;0),$C$17,0)</f>
        <v>0</v>
      </c>
      <c r="RN99" s="2">
        <f>IF(AND(LP99&gt;=LP$6*'Drive Train'!$AA$52,LP99&lt;=LP$6*'Drive Train'!$AA$53,KT99=0,JX99=0,EV99&gt;0),$C$17,0)</f>
        <v>0</v>
      </c>
      <c r="RO99" s="2">
        <f>IF(AND(LQ99&gt;=LQ$6*'Drive Train'!$AA$52,LQ99&lt;=LQ$6*'Drive Train'!$AA$53,KU99=0,JY99=0,EW99&gt;0),$C$17,0)</f>
        <v>0</v>
      </c>
      <c r="RP99" s="2">
        <f>IF(AND(LR99&gt;=LR$6*'Drive Train'!$AA$52,LR99&lt;=LR$6*'Drive Train'!$AA$53,KV99=0,JZ99=0,EX99&gt;0),$C$17,0)</f>
        <v>0</v>
      </c>
      <c r="RQ99" s="2">
        <f>IF(AND(LS99&gt;=LS$6*'Drive Train'!$AA$52,LS99&lt;=LS$6*'Drive Train'!$AA$53,KW99=0,KA99=0,EY99&gt;0),$C$17,0)</f>
        <v>0</v>
      </c>
      <c r="RR99" s="2">
        <f>IF(AND(LT99&gt;=LT$6*'Drive Train'!$AA$52,LT99&lt;=LT$6*'Drive Train'!$AA$53,KX99=0,KB99=0,EZ99&gt;0),$C$17,0)</f>
        <v>0</v>
      </c>
      <c r="RS99" s="2">
        <f>IF(AND(LU99&gt;=LU$6*'Drive Train'!$AA$52,LU99&lt;=LU$6*'Drive Train'!$AA$53,KY99=0,KC99=0,FA99&gt;0),$C$17,0)</f>
        <v>0</v>
      </c>
      <c r="RT99" s="2">
        <f>IF(AND(LV99&gt;=LV$6*'Drive Train'!$AA$52,LV99&lt;=LV$6*'Drive Train'!$AA$53,KZ99=0,KD99=0,FB99&gt;0),$C$17,0)</f>
        <v>0</v>
      </c>
      <c r="RU99" s="2">
        <f>IF(AND(LW99&gt;=LW$6*'Drive Train'!$AA$52,LW99&lt;=LW$6*'Drive Train'!$AA$53,LA99=0,KE99=0,FC99&gt;0),$C$17,0)</f>
        <v>0</v>
      </c>
      <c r="RV99" s="2">
        <f>IF(AND(LX99&gt;=LX$6*'Drive Train'!$AA$52,LX99&lt;=LX$6*'Drive Train'!$AA$53,LB99=0,KF99=0,FD99&gt;0),$C$17,0)</f>
        <v>0</v>
      </c>
      <c r="RW99" s="2">
        <f>IF(AND(LY99&gt;=LY$6*'Drive Train'!$AA$52,LY99&lt;=LY$6*'Drive Train'!$AA$53,LC99=0,KG99=0,FE99&gt;0),$C$17,0)</f>
        <v>0</v>
      </c>
      <c r="RX99" s="2">
        <f>IF(AND(LZ99&gt;=LZ$6*'Drive Train'!$AA$52,LZ99&lt;=LZ$6*'Drive Train'!$AA$53,LD99=0,KH99=0,FF99&gt;0),$C$17,0)</f>
        <v>0</v>
      </c>
      <c r="RY99" s="2">
        <f>IF(AND(MA99&gt;=MA$6*'Drive Train'!$AA$52,MA99&lt;=MA$6*'Drive Train'!$AA$53,LE99=0,KI99=0,FG99&gt;0),$C$17,0)</f>
        <v>0</v>
      </c>
      <c r="RZ99" s="2">
        <f>IF(AND(MB99&gt;=MB$6*'Drive Train'!$AA$52,MB99&lt;=MB$6*'Drive Train'!$AA$53,LF99=0,KJ99=0,FH99&gt;0),$C$17,0)</f>
        <v>0</v>
      </c>
      <c r="SA99" s="2">
        <f>IF(AND(MC99&gt;=MC$6*'Drive Train'!$AA$52,MC99&lt;=MC$6*'Drive Train'!$AA$53,LG99=0,KK99=0,FI99&gt;0),$C$17,0)</f>
        <v>0</v>
      </c>
      <c r="SB99" s="2">
        <f>IF(AND(MD99&gt;=MD$6*'Drive Train'!$AA$52,MD99&lt;=MD$6*'Drive Train'!$AA$53,LH99=0,KL99=0,FJ99&gt;0),$C$17,0)</f>
        <v>0</v>
      </c>
      <c r="SC99" s="2">
        <f>IF(AND(ME99&gt;=ME$6*'Drive Train'!$AA$52,ME99&lt;=ME$6*'Drive Train'!$AA$53,LI99=0,KM99=0,FK99&gt;0),$C$17,0)</f>
        <v>0</v>
      </c>
      <c r="SD99" s="2">
        <f>IF(AND(MF99&gt;=MF$6*'Drive Train'!$AA$52,MF99&lt;=MF$6*'Drive Train'!$AA$53,LJ99=0,KN99=0,FL99&gt;0),$C$17,0)</f>
        <v>0</v>
      </c>
      <c r="SE99" s="2">
        <f>IF(AND(MG99&gt;=MG$6*'Drive Train'!$AA$52,MG99&lt;=MG$6*'Drive Train'!$AA$53,LK99=0,KO99=0,FM99&gt;0),$C$17,0)</f>
        <v>0</v>
      </c>
      <c r="SF99" s="2">
        <f>IF(AND(MH99&gt;=MH$6*'Drive Train'!$AA$52,MH99&lt;=MH$6*'Drive Train'!$AA$53,LL99=0,KP99=0,FN99&gt;0),$C$17,0)</f>
        <v>0</v>
      </c>
      <c r="SG99" s="2">
        <f>IF(AND(MI99&gt;=MI$6*'Drive Train'!$AA$52,MI99&lt;=MI$6*'Drive Train'!$AA$53,LM99=0,KQ99=0,FO99&gt;0),$C$17,0)</f>
        <v>0</v>
      </c>
      <c r="SH99" s="61">
        <f t="shared" si="771"/>
        <v>3.6400000000000023</v>
      </c>
      <c r="SI99" s="2">
        <f>IF(AND(EU99&lt;0,KS99=0,LO99&gt;=LO$6*'Drive Train'!$AA$52,LO99&lt;=LO$6*'Drive Train'!$AA$53,OY99=1,JW99=0),$C$17,0)</f>
        <v>0</v>
      </c>
      <c r="SJ99" s="2">
        <f>IF(AND(EV99&lt;0,KT99=0,LP99&gt;=LP$6*'Drive Train'!$AA$52,LP99&lt;=LP$6*'Drive Train'!$AA$53,OZ99=1,JX99=0),$C$17,0)</f>
        <v>0.04</v>
      </c>
      <c r="SK99" s="2">
        <f>IF(AND(EW99&lt;0,KU99=0,LQ99&gt;=LQ$6*'Drive Train'!$AA$52,LQ99&lt;=LQ$6*'Drive Train'!$AA$53,PA99=1,JY99=0),$C$17,0)</f>
        <v>0</v>
      </c>
      <c r="SL99" s="2">
        <f>IF(AND(EX99&lt;0,KV99=0,LR99&gt;=LR$6*'Drive Train'!$AA$52,LR99&lt;=LR$6*'Drive Train'!$AA$53,PB99=1,JZ99=0),$C$17,0)</f>
        <v>0</v>
      </c>
      <c r="SM99" s="2">
        <f>IF(AND(EY99&lt;0,KW99=0,LS99&gt;=LS$6*'Drive Train'!$AA$52,LS99&lt;=LS$6*'Drive Train'!$AA$53,PC99=1,KA99=0),$C$17,0)</f>
        <v>0</v>
      </c>
      <c r="SN99" s="2">
        <f>IF(AND(EZ99&lt;0,KX99=0,LT99&gt;=LT$6*'Drive Train'!$AA$52,LT99&lt;=LT$6*'Drive Train'!$AA$53,PD99=1,KB99=0),$C$17,0)</f>
        <v>0</v>
      </c>
      <c r="SO99" s="2">
        <f>IF(AND(FA99&lt;0,KY99=0,LU99&gt;=LU$6*'Drive Train'!$AA$52,LU99&lt;=LU$6*'Drive Train'!$AA$53,PE99=1,KC99=0),$C$17,0)</f>
        <v>0</v>
      </c>
      <c r="SP99" s="2">
        <f>IF(AND(FB99&lt;0,KZ99=0,LV99&gt;=LV$6*'Drive Train'!$AA$52,LV99&lt;=LV$6*'Drive Train'!$AA$53,PF99=1,KD99=0),$C$17,0)</f>
        <v>0</v>
      </c>
      <c r="SQ99" s="2">
        <f>IF(AND(FC99&lt;0,LA99=0,LW99&gt;=LW$6*'Drive Train'!$AA$52,LW99&lt;=LW$6*'Drive Train'!$AA$53,PG99=1,KE99=0),$C$17,0)</f>
        <v>0</v>
      </c>
      <c r="SR99" s="2">
        <f>IF(AND(FD99&lt;0,LB99=0,LX99&gt;=LX$6*'Drive Train'!$AA$52,LX99&lt;=LX$6*'Drive Train'!$AA$53,PH99=1,KF99=0),$C$17,0)</f>
        <v>0</v>
      </c>
      <c r="SS99" s="2">
        <f>IF(AND(FE99&lt;0,LC99=0,LY99&gt;=LY$6*'Drive Train'!$AA$52,LY99&lt;=LY$6*'Drive Train'!$AA$53,PI99=1,KG99=0),$C$17,0)</f>
        <v>0</v>
      </c>
      <c r="ST99" s="2">
        <f>IF(AND(FF99&lt;0,LD99=0,LZ99&gt;=LZ$6*'Drive Train'!$AA$52,LZ99&lt;=LZ$6*'Drive Train'!$AA$53,PJ99=1,KH99=0),$C$17,0)</f>
        <v>0</v>
      </c>
      <c r="SU99" s="2">
        <f>IF(AND(FG99&lt;0,LE99=0,MA99&gt;=MA$6*'Drive Train'!$AA$52,MA99&lt;=MA$6*'Drive Train'!$AA$53,PK99=1,KI99=0),$C$17,0)</f>
        <v>0</v>
      </c>
      <c r="SV99" s="2">
        <f>IF(AND(FH99&lt;0,LF99=0,MB99&gt;=MB$6*'Drive Train'!$AA$52,MB99&lt;=MB$6*'Drive Train'!$AA$53,PL99=1,KJ99=0),$C$17,0)</f>
        <v>0</v>
      </c>
      <c r="SW99" s="2">
        <f>IF(AND(FI99&lt;0,LG99=0,MC99&gt;=MC$6*'Drive Train'!$AA$52,MC99&lt;=MC$6*'Drive Train'!$AA$53,PM99=1,KK99=0),$C$17,0)</f>
        <v>0</v>
      </c>
      <c r="SX99" s="2">
        <f>IF(AND(FJ99&lt;0,LH99=0,MD99&gt;=MD$6*'Drive Train'!$AA$52,MD99&lt;=MD$6*'Drive Train'!$AA$53,PN99=1,KL99=0),$C$17,0)</f>
        <v>0</v>
      </c>
      <c r="SY99" s="2">
        <f>IF(AND(FK99&lt;0,LI99=0,ME99&gt;=ME$6*'Drive Train'!$AA$52,ME99&lt;=ME$6*'Drive Train'!$AA$53,PO99=1,KM99=0),$C$17,0)</f>
        <v>0</v>
      </c>
      <c r="SZ99" s="2">
        <f>IF(AND(FL99&lt;0,LJ99=0,MF99&gt;=MF$6*'Drive Train'!$AA$52,MF99&lt;=MF$6*'Drive Train'!$AA$53,PP99=1,KN99=0),$C$17,0)</f>
        <v>0</v>
      </c>
      <c r="TA99" s="2">
        <f>IF(AND(FM99&lt;0,LK99=0,MG99&gt;=MG$6*'Drive Train'!$AA$52,MG99&lt;=MG$6*'Drive Train'!$AA$53,PQ99=1,KO99=0),$C$17,0)</f>
        <v>0</v>
      </c>
      <c r="TB99" s="2">
        <f>IF(AND(FN99&lt;0,LL99=0,MH99&gt;=MH$6*'Drive Train'!$AA$52,MH99&lt;=MH$6*'Drive Train'!$AA$53,PR99=1,KP99=0),$C$17,0)</f>
        <v>0</v>
      </c>
      <c r="TC99" s="2">
        <f>IF(AND(FO99&lt;0,LM99=0,MI99&gt;=MI$6*'Drive Train'!$AA$52,MI99&lt;=MI$6*'Drive Train'!$AA$53,PS99=1,KQ99=0),$C$17,0)</f>
        <v>0</v>
      </c>
      <c r="TD99" s="144">
        <f t="shared" si="772"/>
        <v>3.6400000000000023</v>
      </c>
    </row>
    <row r="100" spans="2:524" x14ac:dyDescent="0.2">
      <c r="R100" s="63">
        <f t="shared" si="605"/>
        <v>3.6800000000000024</v>
      </c>
      <c r="S100" s="2">
        <f>NG100/'Drive Train'!$F$35</f>
        <v>0</v>
      </c>
      <c r="T100" s="2">
        <f>NH100/'Drive Train'!$F$35</f>
        <v>0</v>
      </c>
      <c r="U100" s="2">
        <f>NI100/'Drive Train'!$F$35</f>
        <v>0</v>
      </c>
      <c r="V100" s="2">
        <f>NJ100/'Drive Train'!$F$35</f>
        <v>0</v>
      </c>
      <c r="W100" s="2">
        <f>NK100/'Drive Train'!$F$35</f>
        <v>0</v>
      </c>
      <c r="X100" s="2">
        <f>NL100/'Drive Train'!$F$35</f>
        <v>0</v>
      </c>
      <c r="Y100" s="2">
        <f>NM100/'Drive Train'!$F$35</f>
        <v>0</v>
      </c>
      <c r="Z100" s="2">
        <f>NN100/'Drive Train'!$F$35</f>
        <v>0</v>
      </c>
      <c r="AA100" s="2">
        <f>NO100/'Drive Train'!$F$35</f>
        <v>0</v>
      </c>
      <c r="AB100" s="2">
        <f>NP100/'Drive Train'!$F$35</f>
        <v>0</v>
      </c>
      <c r="AC100" s="2">
        <f>NQ100/'Drive Train'!$F$35</f>
        <v>0</v>
      </c>
      <c r="AD100" s="2">
        <f>NR100/'Drive Train'!$F$35</f>
        <v>0</v>
      </c>
      <c r="AE100" s="2">
        <f>NS100/'Drive Train'!$F$35</f>
        <v>0</v>
      </c>
      <c r="AF100" s="2">
        <f>NT100/'Drive Train'!$F$35</f>
        <v>0</v>
      </c>
      <c r="AG100" s="2">
        <f>NU100/'Drive Train'!$F$35</f>
        <v>0</v>
      </c>
      <c r="AH100" s="2">
        <f>NV100/'Drive Train'!$F$35</f>
        <v>0</v>
      </c>
      <c r="AI100" s="2">
        <f>NW100/'Drive Train'!$F$35</f>
        <v>0</v>
      </c>
      <c r="AJ100" s="2">
        <f>NX100/'Drive Train'!$F$35</f>
        <v>0</v>
      </c>
      <c r="AK100" s="2">
        <f>NY100/'Drive Train'!$F$35</f>
        <v>0</v>
      </c>
      <c r="AL100" s="2">
        <f>NZ100/'Drive Train'!$F$35</f>
        <v>0</v>
      </c>
      <c r="AM100" s="2">
        <f>OA100/'Drive Train'!$F$35</f>
        <v>0</v>
      </c>
      <c r="AN100" s="61">
        <f t="shared" si="606"/>
        <v>3.6800000000000024</v>
      </c>
      <c r="AO100" s="46">
        <f>LO100*12*60/(PI() * 'Drive Train'!$F$15)/S$6*ABS(S100)</f>
        <v>0</v>
      </c>
      <c r="AP100" s="46">
        <f>LP100*12*60/(PI() * 'Drive Train'!$F$15)/T$6*ABS(T100)</f>
        <v>0</v>
      </c>
      <c r="AQ100" s="46">
        <f>LQ100*12*60/(PI() * 'Drive Train'!$F$15)/U$6*ABS(U100)</f>
        <v>0</v>
      </c>
      <c r="AR100" s="46">
        <f>LR100*12*60/(PI() * 'Drive Train'!$F$15)/V$6*ABS(V100)</f>
        <v>0</v>
      </c>
      <c r="AS100" s="46">
        <f>LS100*12*60/(PI() * 'Drive Train'!$F$15)/W$6*ABS(W100)</f>
        <v>0</v>
      </c>
      <c r="AT100" s="46">
        <f>LT100*12*60/(PI() * 'Drive Train'!$F$15)/X$6*ABS(X100)</f>
        <v>0</v>
      </c>
      <c r="AU100" s="46">
        <f>LU100*12*60/(PI() * 'Drive Train'!$F$15)/Y$6*ABS(Y100)</f>
        <v>0</v>
      </c>
      <c r="AV100" s="46">
        <f>LV100*12*60/(PI() * 'Drive Train'!$F$15)/Z$6*ABS(Z100)</f>
        <v>0</v>
      </c>
      <c r="AW100" s="46">
        <f>LW100*12*60/(PI() * 'Drive Train'!$F$15)/AA$6*ABS(AA100)</f>
        <v>0</v>
      </c>
      <c r="AX100" s="46">
        <f>LX100*12*60/(PI() * 'Drive Train'!$F$15)/AB$6*ABS(AB100)</f>
        <v>0</v>
      </c>
      <c r="AY100" s="46">
        <f>LY100*12*60/(PI() * 'Drive Train'!$F$15)/AC$6*ABS(AC100)</f>
        <v>0</v>
      </c>
      <c r="AZ100" s="46">
        <f>LZ100*12*60/(PI() * 'Drive Train'!$F$15)/AD$6*ABS(AD100)</f>
        <v>0</v>
      </c>
      <c r="BA100" s="46">
        <f>MA100*12*60/(PI() * 'Drive Train'!$F$15)/AE$6*ABS(AE100)</f>
        <v>0</v>
      </c>
      <c r="BB100" s="46">
        <f>MB100*12*60/(PI() * 'Drive Train'!$F$15)/AF$6*ABS(AF100)</f>
        <v>0</v>
      </c>
      <c r="BC100" s="46">
        <f>MC100*12*60/(PI() * 'Drive Train'!$F$15)/AG$6*ABS(AG100)</f>
        <v>0</v>
      </c>
      <c r="BD100" s="46">
        <f>MD100*12*60/(PI() * 'Drive Train'!$F$15)/AH$6*ABS(AH100)</f>
        <v>0</v>
      </c>
      <c r="BE100" s="46">
        <f>ME100*12*60/(PI() * 'Drive Train'!$F$15)/AI$6*ABS(AI100)</f>
        <v>0</v>
      </c>
      <c r="BF100" s="46">
        <f>MF100*12*60/(PI() * 'Drive Train'!$F$15)/AJ$6*ABS(AJ100)</f>
        <v>0</v>
      </c>
      <c r="BG100" s="46">
        <f>MG100*12*60/(PI() * 'Drive Train'!$F$15)/AK$6*ABS(AK100)</f>
        <v>0</v>
      </c>
      <c r="BH100" s="46">
        <f>MH100*12*60/(PI() * 'Drive Train'!$F$15)/AL$6*ABS(AL100)</f>
        <v>0</v>
      </c>
      <c r="BI100" s="46">
        <f>MI100*12*60/(PI() * 'Drive Train'!$F$15)/AM$6*ABS(AM100)</f>
        <v>0</v>
      </c>
      <c r="BJ100" s="61">
        <f t="shared" si="538"/>
        <v>3.6800000000000024</v>
      </c>
      <c r="BK100" s="2">
        <f>IF(OR(KS99=1,AND($C$37=Motors!$C$32,OY99=1)),0,IF(NG100=0,-(CG99+$C$15)/($C$14-$C$15)*$C$12,($C$11*S100-AO100)/($C$11*S100)*$C$12*S100))</f>
        <v>0</v>
      </c>
      <c r="BL100" s="2">
        <f>IF(OR(KT99=1,AND($C$37=Motors!$C$32,OZ99=1)),0,IF(NH100=0,-(CH99+$C$15)/($C$14-$C$15)*$C$12,($C$11*T100-AP100)/($C$11*T100)*$C$12*T100))</f>
        <v>0</v>
      </c>
      <c r="BM100" s="2">
        <f>IF(OR(KU99=1,AND($C$37=Motors!$C$32,PA99=1)),0,IF(NI100=0,-(CI99+$C$15)/($C$14-$C$15)*$C$12,($C$11*U100-AQ100)/($C$11*U100)*$C$12*U100))</f>
        <v>0</v>
      </c>
      <c r="BN100" s="2">
        <f>IF(OR(KV99=1,AND($C$37=Motors!$C$32,PB99=1)),0,IF(NJ100=0,-(CJ99+$C$15)/($C$14-$C$15)*$C$12,($C$11*V100-AR100)/($C$11*V100)*$C$12*V100))</f>
        <v>0</v>
      </c>
      <c r="BO100" s="2">
        <f>IF(OR(KW99=1,AND($C$37=Motors!$C$32,PC99=1)),0,IF(NK100=0,-(CK99+$C$15)/($C$14-$C$15)*$C$12,($C$11*W100-AS100)/($C$11*W100)*$C$12*W100))</f>
        <v>0</v>
      </c>
      <c r="BP100" s="2">
        <f>IF(OR(KX99=1,AND($C$37=Motors!$C$32,PD99=1)),0,IF(NL100=0,-(CL99+$C$15)/($C$14-$C$15)*$C$12,($C$11*X100-AT100)/($C$11*X100)*$C$12*X100))</f>
        <v>0</v>
      </c>
      <c r="BQ100" s="2">
        <f>IF(OR(KY99=1,AND($C$37=Motors!$C$32,PE99=1)),0,IF(NM100=0,-(CM99+$C$15)/($C$14-$C$15)*$C$12,($C$11*Y100-AU100)/($C$11*Y100)*$C$12*Y100))</f>
        <v>0</v>
      </c>
      <c r="BR100" s="2">
        <f>IF(OR(KZ99=1,AND($C$37=Motors!$C$32,PF99=1)),0,IF(NN100=0,-(CN99+$C$15)/($C$14-$C$15)*$C$12,($C$11*Z100-AV100)/($C$11*Z100)*$C$12*Z100))</f>
        <v>0</v>
      </c>
      <c r="BS100" s="2">
        <f>IF(OR(LA99=1,AND($C$37=Motors!$C$32,PG99=1)),0,IF(NO100=0,-(CO99+$C$15)/($C$14-$C$15)*$C$12,($C$11*AA100-AW100)/($C$11*AA100)*$C$12*AA100))</f>
        <v>0</v>
      </c>
      <c r="BT100" s="2">
        <f>IF(OR(LB99=1,AND($C$37=Motors!$C$32,PH99=1)),0,IF(NP100=0,-(CP99+$C$15)/($C$14-$C$15)*$C$12,($C$11*AB100-AX100)/($C$11*AB100)*$C$12*AB100))</f>
        <v>0</v>
      </c>
      <c r="BU100" s="2">
        <f>IF(OR(LC99=1,AND($C$37=Motors!$C$32,PI99=1)),0,IF(NQ100=0,-(CQ99+$C$15)/($C$14-$C$15)*$C$12,($C$11*AC100-AY100)/($C$11*AC100)*$C$12*AC100))</f>
        <v>0</v>
      </c>
      <c r="BV100" s="2">
        <f>IF(OR(LD99=1,AND($C$37=Motors!$C$32,PJ99=1)),0,IF(NR100=0,-(CR99+$C$15)/($C$14-$C$15)*$C$12,($C$11*AD100-AZ100)/($C$11*AD100)*$C$12*AD100))</f>
        <v>0</v>
      </c>
      <c r="BW100" s="2">
        <f>IF(OR(LE99=1,AND($C$37=Motors!$C$32,PK99=1)),0,IF(NS100=0,-(CS99+$C$15)/($C$14-$C$15)*$C$12,($C$11*AE100-BA100)/($C$11*AE100)*$C$12*AE100))</f>
        <v>0</v>
      </c>
      <c r="BX100" s="2">
        <f>IF(OR(LF99=1,AND($C$37=Motors!$C$32,PL99=1)),0,IF(NT100=0,-(CT99+$C$15)/($C$14-$C$15)*$C$12,($C$11*AF100-BB100)/($C$11*AF100)*$C$12*AF100))</f>
        <v>0</v>
      </c>
      <c r="BY100" s="2">
        <f>IF(OR(LG99=1,AND($C$37=Motors!$C$32,PM99=1)),0,IF(NU100=0,-(CU99+$C$15)/($C$14-$C$15)*$C$12,($C$11*AG100-BC100)/($C$11*AG100)*$C$12*AG100))</f>
        <v>0</v>
      </c>
      <c r="BZ100" s="2">
        <f>IF(OR(LH99=1,AND($C$37=Motors!$C$32,PN99=1)),0,IF(NV100=0,-(CV99+$C$15)/($C$14-$C$15)*$C$12,($C$11*AH100-BD100)/($C$11*AH100)*$C$12*AH100))</f>
        <v>0</v>
      </c>
      <c r="CA100" s="2">
        <f>IF(OR(LI99=1,AND($C$37=Motors!$C$32,PO99=1)),0,IF(NW100=0,-(CW99+$C$15)/($C$14-$C$15)*$C$12,($C$11*AI100-BE100)/($C$11*AI100)*$C$12*AI100))</f>
        <v>0</v>
      </c>
      <c r="CB100" s="2">
        <f>IF(OR(LJ99=1,AND($C$37=Motors!$C$32,PP99=1)),0,IF(NX100=0,-(CX99+$C$15)/($C$14-$C$15)*$C$12,($C$11*AJ100-BF100)/($C$11*AJ100)*$C$12*AJ100))</f>
        <v>0</v>
      </c>
      <c r="CC100" s="2">
        <f>IF(OR(LK99=1,AND($C$37=Motors!$C$32,PQ99=1)),0,IF(NY100=0,-(CY99+$C$15)/($C$14-$C$15)*$C$12,($C$11*AK100-BG100)/($C$11*AK100)*$C$12*AK100))</f>
        <v>0</v>
      </c>
      <c r="CD100" s="2">
        <f>IF(OR(LL99=1,AND($C$37=Motors!$C$32,PR99=1)),0,IF(NZ100=0,-(CZ99+$C$15)/($C$14-$C$15)*$C$12,($C$11*AL100-BH100)/($C$11*AL100)*$C$12*AL100))</f>
        <v>0</v>
      </c>
      <c r="CE100" s="2">
        <f>IF(OR(LM99=1,AND($C$37=Motors!$C$32,PS99=1)),0,IF(OA100=0,-(DA99+$C$15)/($C$14-$C$15)*$C$12,($C$11*AM100-BI100)/($C$11*AM100)*$C$12*AM100))</f>
        <v>0</v>
      </c>
      <c r="CF100" s="61">
        <f t="shared" si="539"/>
        <v>3.6800000000000024</v>
      </c>
      <c r="CG100" s="57">
        <f>IF(AND(KS99=1,OY99=1),0,ABS(BK100/$C$12*($C$14-$C$15)+$C$15) *'Drive Train'!$AA$49 + CG99*(1-'Drive Train'!$AA$49))</f>
        <v>0</v>
      </c>
      <c r="CH100" s="57">
        <f>IF(AND(KT99=1,OZ99=1),0,ABS(BL100/$C$12*($C$14-$C$15)+$C$15) *'Drive Train'!$AA$49 + CH99*(1-'Drive Train'!$AA$49))</f>
        <v>2.7495000000000003</v>
      </c>
      <c r="CI100" s="57">
        <f>IF(AND(KU99=1,PA99=1),0,ABS(BM100/$C$12*($C$14-$C$15)+$C$15) *'Drive Train'!$AA$49 + CI99*(1-'Drive Train'!$AA$49))</f>
        <v>2.7495000000000003</v>
      </c>
      <c r="CJ100" s="57">
        <f>IF(AND(KV99=1,PB99=1),0,ABS(BN100/$C$12*($C$14-$C$15)+$C$15) *'Drive Train'!$AA$49 + CJ99*(1-'Drive Train'!$AA$49))</f>
        <v>2.7495000000000003</v>
      </c>
      <c r="CK100" s="57">
        <f>IF(AND(KW99=1,PC99=1),0,ABS(BO100/$C$12*($C$14-$C$15)+$C$15) *'Drive Train'!$AA$49 + CK99*(1-'Drive Train'!$AA$49))</f>
        <v>2.7495000000000003</v>
      </c>
      <c r="CL100" s="57">
        <f>IF(AND(KX99=1,PD99=1),0,ABS(BP100/$C$12*($C$14-$C$15)+$C$15) *'Drive Train'!$AA$49 + CL99*(1-'Drive Train'!$AA$49))</f>
        <v>0</v>
      </c>
      <c r="CM100" s="57">
        <f>IF(AND(KY99=1,PE99=1),0,ABS(BQ100/$C$12*($C$14-$C$15)+$C$15) *'Drive Train'!$AA$49 + CM99*(1-'Drive Train'!$AA$49))</f>
        <v>0</v>
      </c>
      <c r="CN100" s="57">
        <f>IF(AND(KZ99=1,PF99=1),0,ABS(BR100/$C$12*($C$14-$C$15)+$C$15) *'Drive Train'!$AA$49 + CN99*(1-'Drive Train'!$AA$49))</f>
        <v>0</v>
      </c>
      <c r="CO100" s="57">
        <f>IF(AND(LA99=1,PG99=1),0,ABS(BS100/$C$12*($C$14-$C$15)+$C$15) *'Drive Train'!$AA$49 + CO99*(1-'Drive Train'!$AA$49))</f>
        <v>0</v>
      </c>
      <c r="CP100" s="57">
        <f>IF(AND(LB99=1,PH99=1),0,ABS(BT100/$C$12*($C$14-$C$15)+$C$15) *'Drive Train'!$AA$49 + CP99*(1-'Drive Train'!$AA$49))</f>
        <v>0</v>
      </c>
      <c r="CQ100" s="57">
        <f>IF(AND(LC99=1,PI99=1),0,ABS(BU100/$C$12*($C$14-$C$15)+$C$15) *'Drive Train'!$AA$49 + CQ99*(1-'Drive Train'!$AA$49))</f>
        <v>0</v>
      </c>
      <c r="CR100" s="57">
        <f>IF(AND(LD99=1,PJ99=1),0,ABS(BV100/$C$12*($C$14-$C$15)+$C$15) *'Drive Train'!$AA$49 + CR99*(1-'Drive Train'!$AA$49))</f>
        <v>0</v>
      </c>
      <c r="CS100" s="57">
        <f>IF(AND(LE99=1,PK99=1),0,ABS(BW100/$C$12*($C$14-$C$15)+$C$15) *'Drive Train'!$AA$49 + CS99*(1-'Drive Train'!$AA$49))</f>
        <v>0</v>
      </c>
      <c r="CT100" s="57">
        <f>IF(AND(LF99=1,PL99=1),0,ABS(BX100/$C$12*($C$14-$C$15)+$C$15) *'Drive Train'!$AA$49 + CT99*(1-'Drive Train'!$AA$49))</f>
        <v>0</v>
      </c>
      <c r="CU100" s="57">
        <f>IF(AND(LG99=1,PM99=1),0,ABS(BY100/$C$12*($C$14-$C$15)+$C$15) *'Drive Train'!$AA$49 + CU99*(1-'Drive Train'!$AA$49))</f>
        <v>0</v>
      </c>
      <c r="CV100" s="57">
        <f>IF(AND(LH99=1,PN99=1),0,ABS(BZ100/$C$12*($C$14-$C$15)+$C$15) *'Drive Train'!$AA$49 + CV99*(1-'Drive Train'!$AA$49))</f>
        <v>0</v>
      </c>
      <c r="CW100" s="57">
        <f>IF(AND(LI99=1,PO99=1),0,ABS(CA100/$C$12*($C$14-$C$15)+$C$15) *'Drive Train'!$AA$49 + CW99*(1-'Drive Train'!$AA$49))</f>
        <v>0</v>
      </c>
      <c r="CX100" s="57">
        <f>IF(AND(LJ99=1,PP99=1),0,ABS(CB100/$C$12*($C$14-$C$15)+$C$15) *'Drive Train'!$AA$49 + CX99*(1-'Drive Train'!$AA$49))</f>
        <v>0</v>
      </c>
      <c r="CY100" s="57">
        <f>IF(AND(LK99=1,PQ99=1),0,ABS(CC100/$C$12*($C$14-$C$15)+$C$15) *'Drive Train'!$AA$49 + CY99*(1-'Drive Train'!$AA$49))</f>
        <v>0</v>
      </c>
      <c r="CZ100" s="57">
        <f>IF(AND(LL99=1,PR99=1),0,ABS(CD100/$C$12*($C$14-$C$15)+$C$15) *'Drive Train'!$AA$49 + CZ99*(1-'Drive Train'!$AA$49))</f>
        <v>0</v>
      </c>
      <c r="DA100" s="57">
        <f>IF(AND(LM99=1,PS99=1),0,ABS(CE100/$C$12*($C$14-$C$15)+$C$15) *'Drive Train'!$AA$49 + DA99*(1-'Drive Train'!$AA$49))</f>
        <v>0</v>
      </c>
      <c r="DB100" s="61">
        <f t="shared" si="607"/>
        <v>3.6800000000000024</v>
      </c>
      <c r="DC100" s="57">
        <f t="shared" si="540"/>
        <v>0</v>
      </c>
      <c r="DD100" s="57">
        <f t="shared" si="541"/>
        <v>2.7495000000000003</v>
      </c>
      <c r="DE100" s="57">
        <f t="shared" si="542"/>
        <v>2.7495000000000003</v>
      </c>
      <c r="DF100" s="57">
        <f t="shared" si="543"/>
        <v>2.7495000000000003</v>
      </c>
      <c r="DG100" s="57">
        <f t="shared" si="544"/>
        <v>2.7495000000000003</v>
      </c>
      <c r="DH100" s="57">
        <f t="shared" si="545"/>
        <v>0</v>
      </c>
      <c r="DI100" s="57">
        <f t="shared" si="546"/>
        <v>0</v>
      </c>
      <c r="DJ100" s="57">
        <f t="shared" si="547"/>
        <v>0</v>
      </c>
      <c r="DK100" s="57">
        <f t="shared" si="548"/>
        <v>0</v>
      </c>
      <c r="DL100" s="57">
        <f t="shared" si="549"/>
        <v>0</v>
      </c>
      <c r="DM100" s="57">
        <f t="shared" si="550"/>
        <v>0</v>
      </c>
      <c r="DN100" s="57">
        <f t="shared" si="551"/>
        <v>0</v>
      </c>
      <c r="DO100" s="57">
        <f t="shared" si="552"/>
        <v>0</v>
      </c>
      <c r="DP100" s="57">
        <f t="shared" si="553"/>
        <v>0</v>
      </c>
      <c r="DQ100" s="57">
        <f t="shared" si="554"/>
        <v>0</v>
      </c>
      <c r="DR100" s="57">
        <f t="shared" si="555"/>
        <v>0</v>
      </c>
      <c r="DS100" s="57">
        <f t="shared" si="556"/>
        <v>0</v>
      </c>
      <c r="DT100" s="57">
        <f t="shared" si="557"/>
        <v>0</v>
      </c>
      <c r="DU100" s="57">
        <f t="shared" si="558"/>
        <v>0</v>
      </c>
      <c r="DV100" s="57">
        <f t="shared" si="559"/>
        <v>0</v>
      </c>
      <c r="DW100" s="57">
        <f t="shared" si="560"/>
        <v>0</v>
      </c>
      <c r="DX100" s="61">
        <f t="shared" si="608"/>
        <v>3.6800000000000024</v>
      </c>
      <c r="DY100" s="2">
        <f>IF(OY100=0,($C$23/0.4536*IF(ISNA(MK99),'Drive Train'!$F$16,'Drive Train'!$F$17)*4.448*$C$24*S$6)*SIGN(BK100),BK100)</f>
        <v>0</v>
      </c>
      <c r="DZ100" s="2">
        <f>IF(OZ100=0,($C$23/0.4536*IF(ISNA(ML99),'Drive Train'!$F$16,'Drive Train'!$F$17)*4.448*$C$24*$C$21*T$6)*SIGN(BL100),BL100)</f>
        <v>0</v>
      </c>
      <c r="EA100" s="2">
        <f>IF(PA100=0,($C$23/0.4536*IF(ISNA(MM99),'Drive Train'!$F$16,'Drive Train'!$F$17)*4.448*$C$24*$C$21*U$6)*SIGN(BM100),BM100)</f>
        <v>0</v>
      </c>
      <c r="EB100" s="2">
        <f>IF(PB100=0,($C$23/0.4536*IF(ISNA(MN99),'Drive Train'!$F$16,'Drive Train'!$F$17)*4.448*$C$24*$C$21*V$6)*SIGN(BN100),BN100)</f>
        <v>0</v>
      </c>
      <c r="EC100" s="2">
        <f>IF(PC100=0,($C$23/0.4536*IF(ISNA(MO99),'Drive Train'!$F$16,'Drive Train'!$F$17)*4.448*$C$24*$C$21*W$6)*SIGN(BO100),BO100)</f>
        <v>0</v>
      </c>
      <c r="ED100" s="2">
        <f>IF(PD100=0,($C$23/0.4536*IF(ISNA(MP99),'Drive Train'!$F$16,'Drive Train'!$F$17)*4.448*$C$24*$C$21*X$6)*SIGN(BP100),BP100)</f>
        <v>0</v>
      </c>
      <c r="EE100" s="2">
        <f>IF(PE100=0,($C$23/0.4536*IF(ISNA(MQ99),'Drive Train'!$F$16,'Drive Train'!$F$17)*4.448*$C$24*$C$21*Y$6)*SIGN(BQ100),BQ100)</f>
        <v>0</v>
      </c>
      <c r="EF100" s="2">
        <f>IF(PF100=0,($C$23/0.4536*IF(ISNA(MR99),'Drive Train'!$F$16,'Drive Train'!$F$17)*4.448*$C$24*$C$21*Z$6)*SIGN(BR100),BR100)</f>
        <v>0</v>
      </c>
      <c r="EG100" s="2">
        <f>IF(PG100=0,($C$23/0.4536*IF(ISNA(MS99),'Drive Train'!$F$16,'Drive Train'!$F$17)*4.448*$C$24*$C$21*AA$6)*SIGN(BS100),BS100)</f>
        <v>0</v>
      </c>
      <c r="EH100" s="2">
        <f>IF(PH100=0,($C$23/0.4536*IF(ISNA(MT99),'Drive Train'!$F$16,'Drive Train'!$F$17)*4.448*$C$24*$C$21*AB$6)*SIGN(BT100),BT100)</f>
        <v>0</v>
      </c>
      <c r="EI100" s="2">
        <f>IF(PI100=0,($C$23/0.4536*IF(ISNA(MU99),'Drive Train'!$F$16,'Drive Train'!$F$17)*4.448*$C$24*$C$21*AC$6)*SIGN(BU100),BU100)</f>
        <v>0</v>
      </c>
      <c r="EJ100" s="2">
        <f>IF(PJ100=0,($C$23/0.4536*IF(ISNA(MV99),'Drive Train'!$F$16,'Drive Train'!$F$17)*4.448*$C$24*$C$21*AD$6)*SIGN(BV100),BV100)</f>
        <v>0</v>
      </c>
      <c r="EK100" s="2">
        <f>IF(PK100=0,($C$23/0.4536*IF(ISNA(MW99),'Drive Train'!$F$16,'Drive Train'!$F$17)*4.448*$C$24*$C$21*AE$6)*SIGN(BW100),BW100)</f>
        <v>0</v>
      </c>
      <c r="EL100" s="2">
        <f>IF(PL100=0,($C$23/0.4536*IF(ISNA(MX99),'Drive Train'!$F$16,'Drive Train'!$F$17)*4.448*$C$24*$C$21*AF$6)*SIGN(BX100),BX100)</f>
        <v>0</v>
      </c>
      <c r="EM100" s="2">
        <f>IF(PM100=0,($C$23/0.4536*IF(ISNA(MY99),'Drive Train'!$F$16,'Drive Train'!$F$17)*4.448*$C$24*$C$21*AG$6)*SIGN(BY100),BY100)</f>
        <v>0</v>
      </c>
      <c r="EN100" s="2">
        <f>IF(PN100=0,($C$23/0.4536*IF(ISNA(MZ99),'Drive Train'!$F$16,'Drive Train'!$F$17)*4.448*$C$24*$C$21*AH$6)*SIGN(BZ100),BZ100)</f>
        <v>0</v>
      </c>
      <c r="EO100" s="2">
        <f>IF(PO100=0,($C$23/0.4536*IF(ISNA(NA99),'Drive Train'!$F$16,'Drive Train'!$F$17)*4.448*$C$24*$C$21*AI$6)*SIGN(CA100),CA100)</f>
        <v>0</v>
      </c>
      <c r="EP100" s="2">
        <f>IF(PP100=0,($C$23/0.4536*IF(ISNA(NB99),'Drive Train'!$F$16,'Drive Train'!$F$17)*4.448*$C$24*$C$21*AJ$6)*SIGN(CB100),CB100)</f>
        <v>0</v>
      </c>
      <c r="EQ100" s="2">
        <f>IF(PQ100=0,($C$23/0.4536*IF(ISNA(NC99),'Drive Train'!$F$16,'Drive Train'!$F$17)*4.448*$C$24*$C$21*AK$6)*SIGN(CC100),CC100)</f>
        <v>0</v>
      </c>
      <c r="ER100" s="2">
        <f>IF(PR100=0,($C$23/0.4536*IF(ISNA(ND99),'Drive Train'!$F$16,'Drive Train'!$F$17)*4.448*$C$24*$C$21*AL$6)*SIGN(CD100),CD100)</f>
        <v>0</v>
      </c>
      <c r="ES100" s="2">
        <f>IF(PS100=0,($C$23/0.4536*IF(ISNA(NE99),'Drive Train'!$F$16,'Drive Train'!$F$17)*4.448*$C$24*$C$21*AM$6)*SIGN(CE100),CE100)</f>
        <v>0</v>
      </c>
      <c r="ET100" s="61">
        <f t="shared" si="561"/>
        <v>3.6800000000000024</v>
      </c>
      <c r="EU100" s="255">
        <f>MAX(MIN(IF(AND(OY99=1,NG100&lt;0),-1,1)*(DC100-$C$15)/($C$14-$C$15)*$C$12*$C$21-$C$33*LO100/AO$6 -  OY99*$C$33/$C$21,DY99/$C$19),MAX(EU$8:EU99)*-1)</f>
        <v>-0.37850168607206947</v>
      </c>
      <c r="EV100" s="255">
        <f>MAX(MIN(IF(AND(OZ99=1,NH100&lt;0),-1,1)*(DD100-$C$15)/($C$14-$C$15)*$C$12*$C$21-$C$33*LP100/AP$6 -  OZ99*$C$33/$C$21,DZ99/$C$19),MAX(EV$8:EV99)*-1)</f>
        <v>-0.39875592923010739</v>
      </c>
      <c r="EW100" s="255">
        <f>MAX(MIN(IF(AND(PA99=1,NI100&lt;0),-1,1)*(DE100-$C$15)/($C$14-$C$15)*$C$12*$C$21-$C$33*LQ100/AQ$6 -  PA99*$C$33/$C$21,EA99/$C$19),MAX(EW$8:EW99)*-1)</f>
        <v>-0.40414506541048084</v>
      </c>
      <c r="EX100" s="255">
        <f>MAX(MIN(IF(AND(PB99=1,NJ100&lt;0),-1,1)*(DF100-$C$15)/($C$14-$C$15)*$C$12*$C$21-$C$33*LR100/AR$6 -  PB99*$C$33/$C$21,EB99/$C$19),MAX(EX$8:EX99)*-1)</f>
        <v>-0.38455113841068511</v>
      </c>
      <c r="EY100" s="255">
        <f>MAX(MIN(IF(AND(PC99=1,NK100&lt;0),-1,1)*(DG100-$C$15)/($C$14-$C$15)*$C$12*$C$21-$C$33*LS100/AS$6 -  PC99*$C$33/$C$21,EC99/$C$19),MAX(EY$8:EY99)*-1)</f>
        <v>-0.34185714278981383</v>
      </c>
      <c r="EZ100" s="255">
        <f>MAX(MIN(IF(AND(PD99=1,NL100&lt;0),-1,1)*(DH100-$C$15)/($C$14-$C$15)*$C$12*$C$21-$C$33*LT100/AT$6 -  PD99*$C$33/$C$21,ED99/$C$19),MAX(EZ$8:EZ99)*-1)</f>
        <v>-0.37850168607206947</v>
      </c>
      <c r="FA100" s="255">
        <f>MAX(MIN(IF(AND(PE99=1,NM100&lt;0),-1,1)*(DI100-$C$15)/($C$14-$C$15)*$C$12*$C$21-$C$33*LU100/AU$6 -  PE99*$C$33/$C$21,EE99/$C$19),MAX(FA$8:FA99)*-1)</f>
        <v>-0.37850168607206947</v>
      </c>
      <c r="FB100" s="255">
        <f>MAX(MIN(IF(AND(PF99=1,NN100&lt;0),-1,1)*(DJ100-$C$15)/($C$14-$C$15)*$C$12*$C$21-$C$33*LV100/AV$6 -  PF99*$C$33/$C$21,EF99/$C$19),MAX(FB$8:FB99)*-1)</f>
        <v>-0.37850168607206947</v>
      </c>
      <c r="FC100" s="255">
        <f>MAX(MIN(IF(AND(PG99=1,NO100&lt;0),-1,1)*(DK100-$C$15)/($C$14-$C$15)*$C$12*$C$21-$C$33*LW100/AW$6 -  PG99*$C$33/$C$21,EG99/$C$19),MAX(FC$8:FC99)*-1)</f>
        <v>-0.37850168607206947</v>
      </c>
      <c r="FD100" s="255">
        <f>MAX(MIN(IF(AND(PH99=1,NP100&lt;0),-1,1)*(DL100-$C$15)/($C$14-$C$15)*$C$12*$C$21-$C$33*LX100/AX$6 -  PH99*$C$33/$C$21,EH99/$C$19),MAX(FD$8:FD99)*-1)</f>
        <v>-0.37850168607206947</v>
      </c>
      <c r="FE100" s="255">
        <f>MAX(MIN(IF(AND(PI99=1,NQ100&lt;0),-1,1)*(DM100-$C$15)/($C$14-$C$15)*$C$12*$C$21-$C$33*LY100/AY$6 -  PI99*$C$33/$C$21,EI99/$C$19),MAX(FE$8:FE99)*-1)</f>
        <v>-0.37850168607206947</v>
      </c>
      <c r="FF100" s="255">
        <f>MAX(MIN(IF(AND(PJ99=1,NR100&lt;0),-1,1)*(DN100-$C$15)/($C$14-$C$15)*$C$12*$C$21-$C$33*LZ100/AZ$6 -  PJ99*$C$33/$C$21,EJ99/$C$19),MAX(FF$8:FF99)*-1)</f>
        <v>-0.3680167733157455</v>
      </c>
      <c r="FG100" s="255">
        <f>MAX(MIN(IF(AND(PK99=1,NS100&lt;0),-1,1)*(DO100-$C$15)/($C$14-$C$15)*$C$12*$C$21-$C$33*MA100/BA$6 -  PK99*$C$33/$C$21,EK99/$C$19),MAX(FG$8:FG99)*-1)</f>
        <v>-0.37850168607206947</v>
      </c>
      <c r="FH100" s="255">
        <f>MAX(MIN(IF(AND(PL99=1,NT100&lt;0),-1,1)*(DP100-$C$15)/($C$14-$C$15)*$C$12*$C$21-$C$33*MB100/BB$6 -  PL99*$C$33/$C$21,EL99/$C$19),MAX(FH$8:FH99)*-1)</f>
        <v>-0.37850168607206947</v>
      </c>
      <c r="FI100" s="255">
        <f>MAX(MIN(IF(AND(PM99=1,NU100&lt;0),-1,1)*(DQ100-$C$15)/($C$14-$C$15)*$C$12*$C$21-$C$33*MC100/BC$6 -  PM99*$C$33/$C$21,EM99/$C$19),MAX(FI$8:FI99)*-1)</f>
        <v>-0.37850168607206947</v>
      </c>
      <c r="FJ100" s="255">
        <f>MAX(MIN(IF(AND(PN99=1,NV100&lt;0),-1,1)*(DR100-$C$15)/($C$14-$C$15)*$C$12*$C$21-$C$33*MD100/BD$6 -  PN99*$C$33/$C$21,EN99/$C$19),MAX(FJ$8:FJ99)*-1)</f>
        <v>-0.37850168607206947</v>
      </c>
      <c r="FK100" s="255">
        <f>MAX(MIN(IF(AND(PO99=1,NW100&lt;0),-1,1)*(DS100-$C$15)/($C$14-$C$15)*$C$12*$C$21-$C$33*ME100/BE$6 -  PO99*$C$33/$C$21,EO99/$C$19),MAX(FK$8:FK99)*-1)</f>
        <v>-0.37850168607206947</v>
      </c>
      <c r="FL100" s="255">
        <f>MAX(MIN(IF(AND(PP99=1,NX100&lt;0),-1,1)*(DT100-$C$15)/($C$14-$C$15)*$C$12*$C$21-$C$33*MF100/BF$6 -  PP99*$C$33/$C$21,EP99/$C$19),MAX(FL$8:FL99)*-1)</f>
        <v>-0.37850168607206947</v>
      </c>
      <c r="FM100" s="255">
        <f>MAX(MIN(IF(AND(PQ99=1,NY100&lt;0),-1,1)*(DU100-$C$15)/($C$14-$C$15)*$C$12*$C$21-$C$33*MG100/BG$6 -  PQ99*$C$33/$C$21,EQ99/$C$19),MAX(FM$8:FM99)*-1)</f>
        <v>-0.37850168607206947</v>
      </c>
      <c r="FN100" s="255">
        <f>MAX(MIN(IF(AND(PR99=1,NZ100&lt;0),-1,1)*(DV100-$C$15)/($C$14-$C$15)*$C$12*$C$21-$C$33*MH100/BH$6 -  PR99*$C$33/$C$21,ER99/$C$19),MAX(FN$8:FN99)*-1)</f>
        <v>-0.37850168607206947</v>
      </c>
      <c r="FO100" s="255">
        <f>MAX(MIN(IF(AND(PS99=1,OA100&lt;0),-1,1)*(DW100-$C$15)/($C$14-$C$15)*$C$12*$C$21-$C$33*MI100/BI$6 -  PS99*$C$33/$C$21,ES99/$C$19),MAX(FO$8:FO99)*-1)</f>
        <v>-0.37850168607206947</v>
      </c>
      <c r="FP100" s="61">
        <f t="shared" si="609"/>
        <v>3.6800000000000024</v>
      </c>
      <c r="FQ100" s="256">
        <f t="shared" si="610"/>
        <v>0</v>
      </c>
      <c r="FR100" s="256">
        <f t="shared" si="611"/>
        <v>2.7495000000000003</v>
      </c>
      <c r="FS100" s="256">
        <f t="shared" si="612"/>
        <v>2.7495000000000003</v>
      </c>
      <c r="FT100" s="256">
        <f t="shared" si="613"/>
        <v>2.7495000000000003</v>
      </c>
      <c r="FU100" s="256">
        <f t="shared" si="614"/>
        <v>2.7495000000000003</v>
      </c>
      <c r="FV100" s="256">
        <f t="shared" si="615"/>
        <v>0</v>
      </c>
      <c r="FW100" s="256">
        <f t="shared" si="616"/>
        <v>0</v>
      </c>
      <c r="FX100" s="256">
        <f t="shared" si="617"/>
        <v>0</v>
      </c>
      <c r="FY100" s="256">
        <f t="shared" si="618"/>
        <v>0</v>
      </c>
      <c r="FZ100" s="256">
        <f t="shared" si="619"/>
        <v>0</v>
      </c>
      <c r="GA100" s="256">
        <f t="shared" si="620"/>
        <v>0</v>
      </c>
      <c r="GB100" s="256">
        <f t="shared" si="621"/>
        <v>0</v>
      </c>
      <c r="GC100" s="256">
        <f t="shared" si="622"/>
        <v>0</v>
      </c>
      <c r="GD100" s="256">
        <f t="shared" si="623"/>
        <v>0</v>
      </c>
      <c r="GE100" s="256">
        <f t="shared" si="624"/>
        <v>0</v>
      </c>
      <c r="GF100" s="256">
        <f t="shared" si="625"/>
        <v>0</v>
      </c>
      <c r="GG100" s="256">
        <f t="shared" si="626"/>
        <v>0</v>
      </c>
      <c r="GH100" s="256">
        <f t="shared" si="627"/>
        <v>0</v>
      </c>
      <c r="GI100" s="256">
        <f t="shared" si="628"/>
        <v>0</v>
      </c>
      <c r="GJ100" s="256">
        <f t="shared" si="629"/>
        <v>0</v>
      </c>
      <c r="GK100" s="256">
        <f t="shared" si="630"/>
        <v>0</v>
      </c>
      <c r="GL100" s="61">
        <f t="shared" si="631"/>
        <v>3.6800000000000024</v>
      </c>
      <c r="GM100" s="57">
        <f t="shared" si="562"/>
        <v>0</v>
      </c>
      <c r="GN100" s="57">
        <f t="shared" si="563"/>
        <v>-2.8897581398444663</v>
      </c>
      <c r="GO100" s="57">
        <f t="shared" si="564"/>
        <v>-4.2305074605233033</v>
      </c>
      <c r="GP100" s="57">
        <f t="shared" si="565"/>
        <v>-5.2639875718303317</v>
      </c>
      <c r="GQ100" s="57">
        <f t="shared" si="566"/>
        <v>-5.780638163497879</v>
      </c>
      <c r="GR100" s="57">
        <f t="shared" si="567"/>
        <v>0</v>
      </c>
      <c r="GS100" s="57">
        <f t="shared" si="568"/>
        <v>0</v>
      </c>
      <c r="GT100" s="57">
        <f t="shared" si="569"/>
        <v>0</v>
      </c>
      <c r="GU100" s="57">
        <f t="shared" si="570"/>
        <v>0</v>
      </c>
      <c r="GV100" s="57">
        <f t="shared" si="571"/>
        <v>0</v>
      </c>
      <c r="GW100" s="57">
        <f t="shared" si="572"/>
        <v>0</v>
      </c>
      <c r="GX100" s="57">
        <f t="shared" si="573"/>
        <v>0</v>
      </c>
      <c r="GY100" s="57">
        <f t="shared" si="574"/>
        <v>0</v>
      </c>
      <c r="GZ100" s="57">
        <f t="shared" si="575"/>
        <v>0</v>
      </c>
      <c r="HA100" s="57">
        <f t="shared" si="576"/>
        <v>0</v>
      </c>
      <c r="HB100" s="57">
        <f t="shared" si="577"/>
        <v>0</v>
      </c>
      <c r="HC100" s="57">
        <f t="shared" si="578"/>
        <v>0</v>
      </c>
      <c r="HD100" s="57">
        <f t="shared" si="579"/>
        <v>0</v>
      </c>
      <c r="HE100" s="57">
        <f t="shared" si="580"/>
        <v>0</v>
      </c>
      <c r="HF100" s="57">
        <f t="shared" si="581"/>
        <v>0</v>
      </c>
      <c r="HG100" s="57">
        <f t="shared" si="582"/>
        <v>0</v>
      </c>
      <c r="HH100" s="61">
        <f t="shared" si="632"/>
        <v>3.6800000000000024</v>
      </c>
      <c r="HI100" s="57">
        <f t="shared" si="633"/>
        <v>0</v>
      </c>
      <c r="HJ100" s="57">
        <f t="shared" si="634"/>
        <v>2.8897581398444663</v>
      </c>
      <c r="HK100" s="57">
        <f t="shared" si="635"/>
        <v>4.2305074605233033</v>
      </c>
      <c r="HL100" s="57">
        <f t="shared" si="636"/>
        <v>5.2639875718303317</v>
      </c>
      <c r="HM100" s="57">
        <f t="shared" si="637"/>
        <v>5.780638163497879</v>
      </c>
      <c r="HN100" s="57">
        <f t="shared" si="638"/>
        <v>0</v>
      </c>
      <c r="HO100" s="57">
        <f t="shared" si="639"/>
        <v>0</v>
      </c>
      <c r="HP100" s="57">
        <f t="shared" si="640"/>
        <v>0</v>
      </c>
      <c r="HQ100" s="57">
        <f t="shared" si="641"/>
        <v>0</v>
      </c>
      <c r="HR100" s="57">
        <f t="shared" si="642"/>
        <v>0</v>
      </c>
      <c r="HS100" s="57">
        <f t="shared" si="643"/>
        <v>0</v>
      </c>
      <c r="HT100" s="57">
        <f t="shared" si="644"/>
        <v>0</v>
      </c>
      <c r="HU100" s="57">
        <f t="shared" si="645"/>
        <v>0</v>
      </c>
      <c r="HV100" s="57">
        <f t="shared" si="646"/>
        <v>0</v>
      </c>
      <c r="HW100" s="57">
        <f t="shared" si="647"/>
        <v>0</v>
      </c>
      <c r="HX100" s="57">
        <f t="shared" si="648"/>
        <v>0</v>
      </c>
      <c r="HY100" s="57">
        <f t="shared" si="649"/>
        <v>0</v>
      </c>
      <c r="HZ100" s="57">
        <f t="shared" si="650"/>
        <v>0</v>
      </c>
      <c r="IA100" s="57">
        <f t="shared" si="651"/>
        <v>0</v>
      </c>
      <c r="IB100" s="57">
        <f t="shared" si="652"/>
        <v>0</v>
      </c>
      <c r="IC100" s="57">
        <f t="shared" si="653"/>
        <v>0</v>
      </c>
      <c r="ID100" s="61">
        <f t="shared" si="654"/>
        <v>3.6800000000000024</v>
      </c>
      <c r="IE100" s="57">
        <f t="shared" si="655"/>
        <v>0</v>
      </c>
      <c r="IF100" s="57">
        <f t="shared" si="656"/>
        <v>0</v>
      </c>
      <c r="IG100" s="57">
        <f t="shared" si="657"/>
        <v>0</v>
      </c>
      <c r="IH100" s="57">
        <f t="shared" si="658"/>
        <v>0</v>
      </c>
      <c r="II100" s="57">
        <f t="shared" si="659"/>
        <v>0</v>
      </c>
      <c r="IJ100" s="57">
        <f t="shared" si="660"/>
        <v>0</v>
      </c>
      <c r="IK100" s="57">
        <f t="shared" si="661"/>
        <v>0</v>
      </c>
      <c r="IL100" s="57">
        <f t="shared" si="662"/>
        <v>0</v>
      </c>
      <c r="IM100" s="57">
        <f t="shared" si="663"/>
        <v>0</v>
      </c>
      <c r="IN100" s="57">
        <f t="shared" si="664"/>
        <v>0</v>
      </c>
      <c r="IO100" s="57">
        <f t="shared" si="665"/>
        <v>0</v>
      </c>
      <c r="IP100" s="57">
        <f t="shared" si="666"/>
        <v>0</v>
      </c>
      <c r="IQ100" s="57">
        <f t="shared" si="667"/>
        <v>0</v>
      </c>
      <c r="IR100" s="57">
        <f t="shared" si="668"/>
        <v>0</v>
      </c>
      <c r="IS100" s="57">
        <f t="shared" si="669"/>
        <v>0</v>
      </c>
      <c r="IT100" s="57">
        <f t="shared" si="670"/>
        <v>0</v>
      </c>
      <c r="IU100" s="57">
        <f t="shared" si="671"/>
        <v>0</v>
      </c>
      <c r="IV100" s="57">
        <f t="shared" si="672"/>
        <v>0</v>
      </c>
      <c r="IW100" s="57">
        <f t="shared" si="673"/>
        <v>0</v>
      </c>
      <c r="IX100" s="57">
        <f t="shared" si="674"/>
        <v>0</v>
      </c>
      <c r="IY100" s="57">
        <f t="shared" si="675"/>
        <v>0</v>
      </c>
      <c r="IZ100" s="61">
        <f t="shared" si="676"/>
        <v>3.6800000000000024</v>
      </c>
      <c r="JA100" s="256" t="e">
        <f t="shared" si="773"/>
        <v>#N/A</v>
      </c>
      <c r="JB100" s="256" t="e">
        <f t="shared" si="774"/>
        <v>#N/A</v>
      </c>
      <c r="JC100" s="256" t="e">
        <f t="shared" si="775"/>
        <v>#N/A</v>
      </c>
      <c r="JD100" s="256" t="e">
        <f t="shared" si="776"/>
        <v>#N/A</v>
      </c>
      <c r="JE100" s="256" t="e">
        <f t="shared" si="777"/>
        <v>#N/A</v>
      </c>
      <c r="JF100" s="256" t="e">
        <f t="shared" si="778"/>
        <v>#N/A</v>
      </c>
      <c r="JG100" s="256" t="e">
        <f t="shared" si="779"/>
        <v>#N/A</v>
      </c>
      <c r="JH100" s="256" t="e">
        <f t="shared" si="780"/>
        <v>#N/A</v>
      </c>
      <c r="JI100" s="256" t="e">
        <f t="shared" si="781"/>
        <v>#N/A</v>
      </c>
      <c r="JJ100" s="256" t="e">
        <f t="shared" si="782"/>
        <v>#N/A</v>
      </c>
      <c r="JK100" s="256" t="e">
        <f t="shared" si="783"/>
        <v>#N/A</v>
      </c>
      <c r="JL100" s="256" t="e">
        <f t="shared" si="784"/>
        <v>#N/A</v>
      </c>
      <c r="JM100" s="256" t="e">
        <f t="shared" si="785"/>
        <v>#N/A</v>
      </c>
      <c r="JN100" s="256" t="e">
        <f t="shared" si="786"/>
        <v>#N/A</v>
      </c>
      <c r="JO100" s="256" t="e">
        <f t="shared" si="787"/>
        <v>#N/A</v>
      </c>
      <c r="JP100" s="256" t="e">
        <f t="shared" si="788"/>
        <v>#N/A</v>
      </c>
      <c r="JQ100" s="256" t="e">
        <f t="shared" si="789"/>
        <v>#N/A</v>
      </c>
      <c r="JR100" s="256" t="e">
        <f t="shared" si="790"/>
        <v>#N/A</v>
      </c>
      <c r="JS100" s="256" t="e">
        <f t="shared" si="791"/>
        <v>#N/A</v>
      </c>
      <c r="JT100" s="256" t="e">
        <f t="shared" si="792"/>
        <v>#N/A</v>
      </c>
      <c r="JU100" s="256" t="e">
        <f t="shared" si="793"/>
        <v>#N/A</v>
      </c>
      <c r="JV100" s="61">
        <f t="shared" si="677"/>
        <v>3.6800000000000024</v>
      </c>
      <c r="JW100" s="46">
        <f t="shared" si="678"/>
        <v>0</v>
      </c>
      <c r="JX100" s="46">
        <f t="shared" si="679"/>
        <v>0</v>
      </c>
      <c r="JY100" s="46">
        <f t="shared" si="680"/>
        <v>0</v>
      </c>
      <c r="JZ100" s="46">
        <f t="shared" si="681"/>
        <v>0</v>
      </c>
      <c r="KA100" s="46">
        <f t="shared" si="682"/>
        <v>0</v>
      </c>
      <c r="KB100" s="46">
        <f t="shared" si="683"/>
        <v>0</v>
      </c>
      <c r="KC100" s="46">
        <f t="shared" si="684"/>
        <v>0</v>
      </c>
      <c r="KD100" s="46">
        <f t="shared" si="685"/>
        <v>0</v>
      </c>
      <c r="KE100" s="46">
        <f t="shared" si="686"/>
        <v>0</v>
      </c>
      <c r="KF100" s="46">
        <f t="shared" si="687"/>
        <v>0</v>
      </c>
      <c r="KG100" s="46">
        <f t="shared" si="688"/>
        <v>0</v>
      </c>
      <c r="KH100" s="46">
        <f t="shared" si="689"/>
        <v>0</v>
      </c>
      <c r="KI100" s="46">
        <f t="shared" si="690"/>
        <v>0</v>
      </c>
      <c r="KJ100" s="46">
        <f t="shared" si="691"/>
        <v>0</v>
      </c>
      <c r="KK100" s="46">
        <f t="shared" si="692"/>
        <v>0</v>
      </c>
      <c r="KL100" s="46">
        <f t="shared" si="693"/>
        <v>0</v>
      </c>
      <c r="KM100" s="46">
        <f t="shared" si="694"/>
        <v>0</v>
      </c>
      <c r="KN100" s="46">
        <f t="shared" si="695"/>
        <v>0</v>
      </c>
      <c r="KO100" s="46">
        <f t="shared" si="696"/>
        <v>0</v>
      </c>
      <c r="KP100" s="46">
        <f t="shared" si="697"/>
        <v>0</v>
      </c>
      <c r="KQ100" s="46">
        <f t="shared" si="698"/>
        <v>0</v>
      </c>
      <c r="KR100" s="61">
        <f t="shared" si="699"/>
        <v>3.6800000000000024</v>
      </c>
      <c r="KS100" s="1">
        <f t="shared" si="700"/>
        <v>1</v>
      </c>
      <c r="KT100" s="1">
        <f t="shared" si="701"/>
        <v>0</v>
      </c>
      <c r="KU100" s="1">
        <f t="shared" si="702"/>
        <v>0</v>
      </c>
      <c r="KV100" s="1">
        <f t="shared" si="703"/>
        <v>0</v>
      </c>
      <c r="KW100" s="1">
        <f t="shared" si="704"/>
        <v>0</v>
      </c>
      <c r="KX100" s="1">
        <f t="shared" si="705"/>
        <v>1</v>
      </c>
      <c r="KY100" s="1">
        <f t="shared" si="706"/>
        <v>1</v>
      </c>
      <c r="KZ100" s="1">
        <f t="shared" si="707"/>
        <v>1</v>
      </c>
      <c r="LA100" s="1">
        <f t="shared" si="708"/>
        <v>1</v>
      </c>
      <c r="LB100" s="1">
        <f t="shared" si="709"/>
        <v>1</v>
      </c>
      <c r="LC100" s="1">
        <f t="shared" si="710"/>
        <v>1</v>
      </c>
      <c r="LD100" s="1">
        <f t="shared" si="711"/>
        <v>1</v>
      </c>
      <c r="LE100" s="1">
        <f t="shared" si="712"/>
        <v>1</v>
      </c>
      <c r="LF100" s="1">
        <f t="shared" si="713"/>
        <v>1</v>
      </c>
      <c r="LG100" s="1">
        <f t="shared" si="714"/>
        <v>1</v>
      </c>
      <c r="LH100" s="1">
        <f t="shared" si="715"/>
        <v>1</v>
      </c>
      <c r="LI100" s="1">
        <f t="shared" si="716"/>
        <v>1</v>
      </c>
      <c r="LJ100" s="1">
        <f t="shared" si="717"/>
        <v>1</v>
      </c>
      <c r="LK100" s="1">
        <f t="shared" si="718"/>
        <v>1</v>
      </c>
      <c r="LL100" s="1">
        <f t="shared" si="719"/>
        <v>1</v>
      </c>
      <c r="LM100" s="1">
        <f t="shared" si="720"/>
        <v>1</v>
      </c>
      <c r="LN100" s="61">
        <f t="shared" si="721"/>
        <v>3.6800000000000024</v>
      </c>
      <c r="LO100" s="57">
        <f t="shared" si="722"/>
        <v>0</v>
      </c>
      <c r="LP100" s="57">
        <f t="shared" si="723"/>
        <v>10.77369059259766</v>
      </c>
      <c r="LQ100" s="57">
        <f t="shared" si="724"/>
        <v>8.0702392789015391</v>
      </c>
      <c r="LR100" s="57">
        <f t="shared" si="725"/>
        <v>4.4711014960521345</v>
      </c>
      <c r="LS100" s="57">
        <f t="shared" si="726"/>
        <v>0.62037133248901521</v>
      </c>
      <c r="LT100" s="57">
        <f t="shared" si="727"/>
        <v>0</v>
      </c>
      <c r="LU100" s="57">
        <f t="shared" si="728"/>
        <v>0</v>
      </c>
      <c r="LV100" s="57">
        <f t="shared" si="729"/>
        <v>0</v>
      </c>
      <c r="LW100" s="57">
        <f t="shared" si="730"/>
        <v>0</v>
      </c>
      <c r="LX100" s="57">
        <f t="shared" si="731"/>
        <v>0</v>
      </c>
      <c r="LY100" s="57">
        <f t="shared" si="732"/>
        <v>0</v>
      </c>
      <c r="LZ100" s="57">
        <f t="shared" si="733"/>
        <v>0</v>
      </c>
      <c r="MA100" s="57">
        <f t="shared" si="734"/>
        <v>0</v>
      </c>
      <c r="MB100" s="57">
        <f t="shared" si="735"/>
        <v>0</v>
      </c>
      <c r="MC100" s="57">
        <f t="shared" si="736"/>
        <v>0</v>
      </c>
      <c r="MD100" s="57">
        <f t="shared" si="737"/>
        <v>0</v>
      </c>
      <c r="ME100" s="57">
        <f t="shared" si="738"/>
        <v>0</v>
      </c>
      <c r="MF100" s="57">
        <f t="shared" si="739"/>
        <v>0</v>
      </c>
      <c r="MG100" s="57">
        <f t="shared" si="740"/>
        <v>0</v>
      </c>
      <c r="MH100" s="57">
        <f t="shared" si="741"/>
        <v>0</v>
      </c>
      <c r="MI100" s="57">
        <f t="shared" si="742"/>
        <v>0</v>
      </c>
      <c r="MJ100" s="61">
        <f t="shared" si="743"/>
        <v>3.6800000000000024</v>
      </c>
      <c r="MK100" s="57" t="e">
        <f t="shared" si="583"/>
        <v>#N/A</v>
      </c>
      <c r="ML100" s="57" t="e">
        <f t="shared" si="794"/>
        <v>#N/A</v>
      </c>
      <c r="MM100" s="57" t="e">
        <f t="shared" si="795"/>
        <v>#N/A</v>
      </c>
      <c r="MN100" s="57" t="e">
        <f t="shared" si="796"/>
        <v>#N/A</v>
      </c>
      <c r="MO100" s="57" t="e">
        <f t="shared" si="797"/>
        <v>#N/A</v>
      </c>
      <c r="MP100" s="57" t="e">
        <f t="shared" si="798"/>
        <v>#N/A</v>
      </c>
      <c r="MQ100" s="57" t="e">
        <f t="shared" si="799"/>
        <v>#N/A</v>
      </c>
      <c r="MR100" s="57" t="e">
        <f t="shared" si="800"/>
        <v>#N/A</v>
      </c>
      <c r="MS100" s="57" t="e">
        <f t="shared" si="801"/>
        <v>#N/A</v>
      </c>
      <c r="MT100" s="57" t="e">
        <f t="shared" si="802"/>
        <v>#N/A</v>
      </c>
      <c r="MU100" s="57" t="e">
        <f t="shared" si="803"/>
        <v>#N/A</v>
      </c>
      <c r="MV100" s="57" t="e">
        <f t="shared" si="804"/>
        <v>#N/A</v>
      </c>
      <c r="MW100" s="57" t="e">
        <f t="shared" si="805"/>
        <v>#N/A</v>
      </c>
      <c r="MX100" s="57" t="e">
        <f t="shared" si="806"/>
        <v>#N/A</v>
      </c>
      <c r="MY100" s="57" t="e">
        <f t="shared" si="807"/>
        <v>#N/A</v>
      </c>
      <c r="MZ100" s="57" t="e">
        <f t="shared" si="808"/>
        <v>#N/A</v>
      </c>
      <c r="NA100" s="57" t="e">
        <f t="shared" si="809"/>
        <v>#N/A</v>
      </c>
      <c r="NB100" s="57" t="e">
        <f t="shared" si="810"/>
        <v>#N/A</v>
      </c>
      <c r="NC100" s="57" t="e">
        <f t="shared" si="811"/>
        <v>#N/A</v>
      </c>
      <c r="ND100" s="57" t="e">
        <f t="shared" si="812"/>
        <v>#N/A</v>
      </c>
      <c r="NE100" s="57" t="e">
        <f t="shared" si="813"/>
        <v>#N/A</v>
      </c>
      <c r="NF100" s="61">
        <f t="shared" si="744"/>
        <v>3.6800000000000024</v>
      </c>
      <c r="NG100" s="256">
        <f>IF(OY99=0,MIN('Drive Train'!$F$35-FQ99*$C$19*'Drive Train'!$F$39,NG99+$C$39)-$C$7,IF(LO99-1&lt;=0,0,IF($C$37=Motors!$C$30,MAX(MAX(NG$8:NG99)*-1,NG99-$C$39),MAX(0,MAX(NG$8:NG99)*-1,NG99-$C$39))))</f>
        <v>0</v>
      </c>
      <c r="NH100" s="256">
        <f>IF(OZ99=0,MIN('Drive Train'!$F$35-FR99*$C$19*'Drive Train'!$F$39,NH99+$C$39)-$C$7,IF(LP99-1&lt;=0,0,IF($C$37=Motors!$C$30,MAX(MAX(NH$8:NH99)*-1,NH99-$C$39),MAX(0,MAX(NH$8:NH99)*-1,NH99-$C$39))))</f>
        <v>0</v>
      </c>
      <c r="NI100" s="256">
        <f>IF(PA99=0,MIN('Drive Train'!$F$35-FS99*$C$19*'Drive Train'!$F$39,NI99+$C$39)-$C$7,IF(LQ99-1&lt;=0,0,IF($C$37=Motors!$C$30,MAX(MAX(NI$8:NI99)*-1,NI99-$C$39),MAX(0,MAX(NI$8:NI99)*-1,NI99-$C$39))))</f>
        <v>0</v>
      </c>
      <c r="NJ100" s="256">
        <f>IF(PB99=0,MIN('Drive Train'!$F$35-FT99*$C$19*'Drive Train'!$F$39,NJ99+$C$39)-$C$7,IF(LR99-1&lt;=0,0,IF($C$37=Motors!$C$30,MAX(MAX(NJ$8:NJ99)*-1,NJ99-$C$39),MAX(0,MAX(NJ$8:NJ99)*-1,NJ99-$C$39))))</f>
        <v>0</v>
      </c>
      <c r="NK100" s="256">
        <f>IF(PC99=0,MIN('Drive Train'!$F$35-FU99*$C$19*'Drive Train'!$F$39,NK99+$C$39)-$C$7,IF(LS99-1&lt;=0,0,IF($C$37=Motors!$C$30,MAX(MAX(NK$8:NK99)*-1,NK99-$C$39),MAX(0,MAX(NK$8:NK99)*-1,NK99-$C$39))))</f>
        <v>0</v>
      </c>
      <c r="NL100" s="256">
        <f>IF(PD99=0,MIN('Drive Train'!$F$35-FV99*$C$19*'Drive Train'!$F$39,NL99+$C$39)-$C$7,IF(LT99-1&lt;=0,0,IF($C$37=Motors!$C$30,MAX(MAX(NL$8:NL99)*-1,NL99-$C$39),MAX(0,MAX(NL$8:NL99)*-1,NL99-$C$39))))</f>
        <v>0</v>
      </c>
      <c r="NM100" s="256">
        <f>IF(PE99=0,MIN('Drive Train'!$F$35-FW99*$C$19*'Drive Train'!$F$39,NM99+$C$39)-$C$7,IF(LU99-1&lt;=0,0,IF($C$37=Motors!$C$30,MAX(MAX(NM$8:NM99)*-1,NM99-$C$39),MAX(0,MAX(NM$8:NM99)*-1,NM99-$C$39))))</f>
        <v>0</v>
      </c>
      <c r="NN100" s="256">
        <f>IF(PF99=0,MIN('Drive Train'!$F$35-FX99*$C$19*'Drive Train'!$F$39,NN99+$C$39)-$C$7,IF(LV99-1&lt;=0,0,IF($C$37=Motors!$C$30,MAX(MAX(NN$8:NN99)*-1,NN99-$C$39),MAX(0,MAX(NN$8:NN99)*-1,NN99-$C$39))))</f>
        <v>0</v>
      </c>
      <c r="NO100" s="256">
        <f>IF(PG99=0,MIN('Drive Train'!$F$35-FY99*$C$19*'Drive Train'!$F$39,NO99+$C$39)-$C$7,IF(LW99-1&lt;=0,0,IF($C$37=Motors!$C$30,MAX(MAX(NO$8:NO99)*-1,NO99-$C$39),MAX(0,MAX(NO$8:NO99)*-1,NO99-$C$39))))</f>
        <v>0</v>
      </c>
      <c r="NP100" s="256">
        <f>IF(PH99=0,MIN('Drive Train'!$F$35-FZ99*$C$19*'Drive Train'!$F$39,NP99+$C$39)-$C$7,IF(LX99-1&lt;=0,0,IF($C$37=Motors!$C$30,MAX(MAX(NP$8:NP99)*-1,NP99-$C$39),MAX(0,MAX(NP$8:NP99)*-1,NP99-$C$39))))</f>
        <v>0</v>
      </c>
      <c r="NQ100" s="256">
        <f>IF(PI99=0,MIN('Drive Train'!$F$35-GA99*$C$19*'Drive Train'!$F$39,NQ99+$C$39)-$C$7,IF(LY99-1&lt;=0,0,IF($C$37=Motors!$C$30,MAX(MAX(NQ$8:NQ99)*-1,NQ99-$C$39),MAX(0,MAX(NQ$8:NQ99)*-1,NQ99-$C$39))))</f>
        <v>0</v>
      </c>
      <c r="NR100" s="256">
        <f>IF(PJ99=0,MIN('Drive Train'!$F$35-GB99*$C$19*'Drive Train'!$F$39,NR99+$C$39)-$C$7,IF(LZ99-1&lt;=0,0,IF($C$37=Motors!$C$30,MAX(MAX(NR$8:NR99)*-1,NR99-$C$39),MAX(0,MAX(NR$8:NR99)*-1,NR99-$C$39))))</f>
        <v>0</v>
      </c>
      <c r="NS100" s="256">
        <f>IF(PK99=0,MIN('Drive Train'!$F$35-GC99*$C$19*'Drive Train'!$F$39,NS99+$C$39)-$C$7,IF(MA99-1&lt;=0,0,IF($C$37=Motors!$C$30,MAX(MAX(NS$8:NS99)*-1,NS99-$C$39),MAX(0,MAX(NS$8:NS99)*-1,NS99-$C$39))))</f>
        <v>0</v>
      </c>
      <c r="NT100" s="256">
        <f>IF(PL99=0,MIN('Drive Train'!$F$35-GD99*$C$19*'Drive Train'!$F$39,NT99+$C$39)-$C$7,IF(MB99-1&lt;=0,0,IF($C$37=Motors!$C$30,MAX(MAX(NT$8:NT99)*-1,NT99-$C$39),MAX(0,MAX(NT$8:NT99)*-1,NT99-$C$39))))</f>
        <v>0</v>
      </c>
      <c r="NU100" s="256">
        <f>IF(PM99=0,MIN('Drive Train'!$F$35-GE99*$C$19*'Drive Train'!$F$39,NU99+$C$39)-$C$7,IF(MC99-1&lt;=0,0,IF($C$37=Motors!$C$30,MAX(MAX(NU$8:NU99)*-1,NU99-$C$39),MAX(0,MAX(NU$8:NU99)*-1,NU99-$C$39))))</f>
        <v>0</v>
      </c>
      <c r="NV100" s="256">
        <f>IF(PN99=0,MIN('Drive Train'!$F$35-GF99*$C$19*'Drive Train'!$F$39,NV99+$C$39)-$C$7,IF(MD99-1&lt;=0,0,IF($C$37=Motors!$C$30,MAX(MAX(NV$8:NV99)*-1,NV99-$C$39),MAX(0,MAX(NV$8:NV99)*-1,NV99-$C$39))))</f>
        <v>0</v>
      </c>
      <c r="NW100" s="256">
        <f>IF(PO99=0,MIN('Drive Train'!$F$35-GG99*$C$19*'Drive Train'!$F$39,NW99+$C$39)-$C$7,IF(ME99-1&lt;=0,0,IF($C$37=Motors!$C$30,MAX(MAX(NW$8:NW99)*-1,NW99-$C$39),MAX(0,MAX(NW$8:NW99)*-1,NW99-$C$39))))</f>
        <v>0</v>
      </c>
      <c r="NX100" s="256">
        <f>IF(PP99=0,MIN('Drive Train'!$F$35-GH99*$C$19*'Drive Train'!$F$39,NX99+$C$39)-$C$7,IF(MF99-1&lt;=0,0,IF($C$37=Motors!$C$30,MAX(MAX(NX$8:NX99)*-1,NX99-$C$39),MAX(0,MAX(NX$8:NX99)*-1,NX99-$C$39))))</f>
        <v>0</v>
      </c>
      <c r="NY100" s="256">
        <f>IF(PQ99=0,MIN('Drive Train'!$F$35-GI99*$C$19*'Drive Train'!$F$39,NY99+$C$39)-$C$7,IF(MG99-1&lt;=0,0,IF($C$37=Motors!$C$30,MAX(MAX(NY$8:NY99)*-1,NY99-$C$39),MAX(0,MAX(NY$8:NY99)*-1,NY99-$C$39))))</f>
        <v>0</v>
      </c>
      <c r="NZ100" s="256">
        <f>IF(PR99=0,MIN('Drive Train'!$F$35-GJ99*$C$19*'Drive Train'!$F$39,NZ99+$C$39)-$C$7,IF(MH99-1&lt;=0,0,IF($C$37=Motors!$C$30,MAX(MAX(NZ$8:NZ99)*-1,NZ99-$C$39),MAX(0,MAX(NZ$8:NZ99)*-1,NZ99-$C$39))))</f>
        <v>0</v>
      </c>
      <c r="OA100" s="256">
        <f>IF(PS99=0,MIN('Drive Train'!$F$35-GK99*$C$19*'Drive Train'!$F$39,OA99+$C$39)-$C$7,IF(MI99-1&lt;=0,0,IF($C$37=Motors!$C$30,MAX(MAX(OA$8:OA99)*-1,OA99-$C$39),MAX(0,MAX(OA$8:OA99)*-1,OA99-$C$39))))</f>
        <v>0</v>
      </c>
      <c r="OB100" s="61">
        <f t="shared" si="745"/>
        <v>3.6800000000000024</v>
      </c>
      <c r="OC100" s="256">
        <f>'Drive Train'!$F$35-(FQ100*$C$13)*$C$19*'Drive Train'!$F$39</f>
        <v>12.4</v>
      </c>
      <c r="OD100" s="256">
        <f>'Drive Train'!$F$35-(FR100*$C$13)*$C$19*'Drive Train'!$F$39</f>
        <v>12.23503</v>
      </c>
      <c r="OE100" s="256">
        <f>'Drive Train'!$F$35-(FS100*$C$13)*$C$19*'Drive Train'!$F$39</f>
        <v>12.23503</v>
      </c>
      <c r="OF100" s="256">
        <f>'Drive Train'!$F$35-(FT100*$C$13)*$C$19*'Drive Train'!$F$39</f>
        <v>12.23503</v>
      </c>
      <c r="OG100" s="256">
        <f>'Drive Train'!$F$35-(FU100*$C$13)*$C$19*'Drive Train'!$F$39</f>
        <v>12.23503</v>
      </c>
      <c r="OH100" s="256">
        <f>'Drive Train'!$F$35-(FV100*$C$13)*$C$19*'Drive Train'!$F$39</f>
        <v>12.4</v>
      </c>
      <c r="OI100" s="256">
        <f>'Drive Train'!$F$35-(FW100*$C$13)*$C$19*'Drive Train'!$F$39</f>
        <v>12.4</v>
      </c>
      <c r="OJ100" s="256">
        <f>'Drive Train'!$F$35-(FX100*$C$13)*$C$19*'Drive Train'!$F$39</f>
        <v>12.4</v>
      </c>
      <c r="OK100" s="256">
        <f>'Drive Train'!$F$35-(FY100*$C$13)*$C$19*'Drive Train'!$F$39</f>
        <v>12.4</v>
      </c>
      <c r="OL100" s="256">
        <f>'Drive Train'!$F$35-(FZ100*$C$13)*$C$19*'Drive Train'!$F$39</f>
        <v>12.4</v>
      </c>
      <c r="OM100" s="256">
        <f>'Drive Train'!$F$35-(GA100*$C$13)*$C$19*'Drive Train'!$F$39</f>
        <v>12.4</v>
      </c>
      <c r="ON100" s="256">
        <f>'Drive Train'!$F$35-(GB100*$C$13)*$C$19*'Drive Train'!$F$39</f>
        <v>12.4</v>
      </c>
      <c r="OO100" s="256">
        <f>'Drive Train'!$F$35-(GC100*$C$13)*$C$19*'Drive Train'!$F$39</f>
        <v>12.4</v>
      </c>
      <c r="OP100" s="256">
        <f>'Drive Train'!$F$35-(GD100*$C$13)*$C$19*'Drive Train'!$F$39</f>
        <v>12.4</v>
      </c>
      <c r="OQ100" s="256">
        <f>'Drive Train'!$F$35-(GE100*$C$13)*$C$19*'Drive Train'!$F$39</f>
        <v>12.4</v>
      </c>
      <c r="OR100" s="256">
        <f>'Drive Train'!$F$35-(GF100*$C$13)*$C$19*'Drive Train'!$F$39</f>
        <v>12.4</v>
      </c>
      <c r="OS100" s="256">
        <f>'Drive Train'!$F$35-(GG100*$C$13)*$C$19*'Drive Train'!$F$39</f>
        <v>12.4</v>
      </c>
      <c r="OT100" s="256">
        <f>'Drive Train'!$F$35-(GH100*$C$13)*$C$19*'Drive Train'!$F$39</f>
        <v>12.4</v>
      </c>
      <c r="OU100" s="256">
        <f>'Drive Train'!$F$35-(GI100*$C$13)*$C$19*'Drive Train'!$F$39</f>
        <v>12.4</v>
      </c>
      <c r="OV100" s="256">
        <f>'Drive Train'!$F$35-(GJ100*$C$13)*$C$19*'Drive Train'!$F$39</f>
        <v>12.4</v>
      </c>
      <c r="OW100" s="256">
        <f>'Drive Train'!$F$35-(GK100*$C$13)*$C$19*'Drive Train'!$F$39</f>
        <v>12.4</v>
      </c>
      <c r="OX100" s="61">
        <f t="shared" si="746"/>
        <v>3.6800000000000024</v>
      </c>
      <c r="OY100" s="1">
        <f>IF(PU100&gt;='Drive Train'!$F$29,1,0)</f>
        <v>1</v>
      </c>
      <c r="OZ100" s="1">
        <f>IF(PV100&gt;='Drive Train'!$F$29,1,0)</f>
        <v>1</v>
      </c>
      <c r="PA100" s="1">
        <f>IF(PW100&gt;='Drive Train'!$F$29,1,0)</f>
        <v>1</v>
      </c>
      <c r="PB100" s="1">
        <f>IF(PX100&gt;='Drive Train'!$F$29,1,0)</f>
        <v>1</v>
      </c>
      <c r="PC100" s="1">
        <f>IF(PY100&gt;='Drive Train'!$F$29,1,0)</f>
        <v>1</v>
      </c>
      <c r="PD100" s="1">
        <f>IF(PZ100&gt;='Drive Train'!$F$29,1,0)</f>
        <v>1</v>
      </c>
      <c r="PE100" s="1">
        <f>IF(QA100&gt;='Drive Train'!$F$29,1,0)</f>
        <v>1</v>
      </c>
      <c r="PF100" s="1">
        <f>IF(QB100&gt;='Drive Train'!$F$29,1,0)</f>
        <v>1</v>
      </c>
      <c r="PG100" s="1">
        <f>IF(QC100&gt;='Drive Train'!$F$29,1,0)</f>
        <v>1</v>
      </c>
      <c r="PH100" s="1">
        <f>IF(QD100&gt;='Drive Train'!$F$29,1,0)</f>
        <v>1</v>
      </c>
      <c r="PI100" s="1">
        <f>IF(QE100&gt;='Drive Train'!$F$29,1,0)</f>
        <v>1</v>
      </c>
      <c r="PJ100" s="1">
        <f>IF(QF100&gt;='Drive Train'!$F$29,1,0)</f>
        <v>1</v>
      </c>
      <c r="PK100" s="1">
        <f>IF(QG100&gt;='Drive Train'!$F$29,1,0)</f>
        <v>1</v>
      </c>
      <c r="PL100" s="1">
        <f>IF(QH100&gt;='Drive Train'!$F$29,1,0)</f>
        <v>1</v>
      </c>
      <c r="PM100" s="1">
        <f>IF(QI100&gt;='Drive Train'!$F$29,1,0)</f>
        <v>1</v>
      </c>
      <c r="PN100" s="1">
        <f>IF(QJ100&gt;='Drive Train'!$F$29,1,0)</f>
        <v>1</v>
      </c>
      <c r="PO100" s="1">
        <f>IF(QK100&gt;='Drive Train'!$F$29,1,0)</f>
        <v>1</v>
      </c>
      <c r="PP100" s="1">
        <f>IF(QL100&gt;='Drive Train'!$F$29,1,0)</f>
        <v>1</v>
      </c>
      <c r="PQ100" s="1">
        <f>IF(QM100&gt;='Drive Train'!$F$29,1,0)</f>
        <v>1</v>
      </c>
      <c r="PR100" s="1">
        <f>IF(QN100&gt;='Drive Train'!$F$29,1,0)</f>
        <v>1</v>
      </c>
      <c r="PS100" s="1">
        <f>IF(QO100&gt;='Drive Train'!$F$29,1,0)</f>
        <v>1</v>
      </c>
      <c r="PT100" s="253">
        <f t="shared" si="747"/>
        <v>3.6800000000000024</v>
      </c>
      <c r="PU100" s="57">
        <f t="shared" si="748"/>
        <v>21.503653617944718</v>
      </c>
      <c r="PV100" s="57">
        <f t="shared" si="749"/>
        <v>38.625231783230035</v>
      </c>
      <c r="PW100" s="57">
        <f t="shared" si="750"/>
        <v>40.258777171185521</v>
      </c>
      <c r="PX100" s="57">
        <f t="shared" si="751"/>
        <v>37.812608626314152</v>
      </c>
      <c r="PY100" s="57">
        <f t="shared" si="752"/>
        <v>32.682929857219449</v>
      </c>
      <c r="PZ100" s="57">
        <f t="shared" si="753"/>
        <v>27.08124871304469</v>
      </c>
      <c r="QA100" s="57">
        <f t="shared" si="754"/>
        <v>23.766792718489118</v>
      </c>
      <c r="QB100" s="57">
        <f t="shared" si="755"/>
        <v>21.24285190115814</v>
      </c>
      <c r="QC100" s="57">
        <f t="shared" si="756"/>
        <v>19.808555857554829</v>
      </c>
      <c r="QD100" s="57">
        <f t="shared" si="757"/>
        <v>18.746947025028113</v>
      </c>
      <c r="QE100" s="57">
        <f t="shared" si="758"/>
        <v>17.929325619771099</v>
      </c>
      <c r="QF100" s="57">
        <f t="shared" si="759"/>
        <v>23.539061413848287</v>
      </c>
      <c r="QG100" s="57">
        <f t="shared" si="760"/>
        <v>22.453509164402295</v>
      </c>
      <c r="QH100" s="57">
        <f t="shared" si="761"/>
        <v>21.849684815549576</v>
      </c>
      <c r="QI100" s="57">
        <f t="shared" si="762"/>
        <v>21.682599047130982</v>
      </c>
      <c r="QJ100" s="57">
        <f t="shared" si="763"/>
        <v>21.357110719625187</v>
      </c>
      <c r="QK100" s="57">
        <f t="shared" si="764"/>
        <v>21.797681488191348</v>
      </c>
      <c r="QL100" s="57">
        <f t="shared" si="765"/>
        <v>21.60815940220062</v>
      </c>
      <c r="QM100" s="57">
        <f t="shared" si="766"/>
        <v>21.794853544062796</v>
      </c>
      <c r="QN100" s="57">
        <f t="shared" si="767"/>
        <v>21.444570787492751</v>
      </c>
      <c r="QO100" s="57">
        <f t="shared" si="768"/>
        <v>21.450297293645665</v>
      </c>
      <c r="QP100" s="61">
        <f t="shared" si="769"/>
        <v>3.6800000000000024</v>
      </c>
      <c r="QQ100" s="57">
        <f t="shared" si="584"/>
        <v>0</v>
      </c>
      <c r="QR100" s="57">
        <f t="shared" si="585"/>
        <v>3.4695548865589357E-2</v>
      </c>
      <c r="QS100" s="57">
        <f t="shared" si="586"/>
        <v>3.4695548865589357E-2</v>
      </c>
      <c r="QT100" s="57">
        <f t="shared" si="587"/>
        <v>3.4695548865589357E-2</v>
      </c>
      <c r="QU100" s="57">
        <f t="shared" si="588"/>
        <v>3.4695548865589357E-2</v>
      </c>
      <c r="QV100" s="57">
        <f t="shared" si="589"/>
        <v>0</v>
      </c>
      <c r="QW100" s="57">
        <f t="shared" si="590"/>
        <v>0</v>
      </c>
      <c r="QX100" s="57">
        <f t="shared" si="591"/>
        <v>0</v>
      </c>
      <c r="QY100" s="57">
        <f t="shared" si="592"/>
        <v>0</v>
      </c>
      <c r="QZ100" s="57">
        <f t="shared" si="593"/>
        <v>0</v>
      </c>
      <c r="RA100" s="57">
        <f t="shared" si="594"/>
        <v>0</v>
      </c>
      <c r="RB100" s="57">
        <f t="shared" si="595"/>
        <v>0</v>
      </c>
      <c r="RC100" s="57">
        <f t="shared" si="596"/>
        <v>0</v>
      </c>
      <c r="RD100" s="57">
        <f t="shared" si="597"/>
        <v>0</v>
      </c>
      <c r="RE100" s="57">
        <f t="shared" si="598"/>
        <v>0</v>
      </c>
      <c r="RF100" s="57">
        <f t="shared" si="599"/>
        <v>0</v>
      </c>
      <c r="RG100" s="57">
        <f t="shared" si="600"/>
        <v>0</v>
      </c>
      <c r="RH100" s="57">
        <f t="shared" si="601"/>
        <v>0</v>
      </c>
      <c r="RI100" s="57">
        <f t="shared" si="602"/>
        <v>0</v>
      </c>
      <c r="RJ100" s="57">
        <f t="shared" si="603"/>
        <v>0</v>
      </c>
      <c r="RK100" s="57">
        <f t="shared" si="604"/>
        <v>0</v>
      </c>
      <c r="RL100" s="61">
        <f t="shared" si="770"/>
        <v>3.6800000000000024</v>
      </c>
      <c r="RM100" s="2">
        <f>IF(AND(LO100&gt;=LO$6*'Drive Train'!$AA$52,LO100&lt;=LO$6*'Drive Train'!$AA$53,KS100=0,JW100=0,EU100&gt;0),$C$17,0)</f>
        <v>0</v>
      </c>
      <c r="RN100" s="2">
        <f>IF(AND(LP100&gt;=LP$6*'Drive Train'!$AA$52,LP100&lt;=LP$6*'Drive Train'!$AA$53,KT100=0,JX100=0,EV100&gt;0),$C$17,0)</f>
        <v>0</v>
      </c>
      <c r="RO100" s="2">
        <f>IF(AND(LQ100&gt;=LQ$6*'Drive Train'!$AA$52,LQ100&lt;=LQ$6*'Drive Train'!$AA$53,KU100=0,JY100=0,EW100&gt;0),$C$17,0)</f>
        <v>0</v>
      </c>
      <c r="RP100" s="2">
        <f>IF(AND(LR100&gt;=LR$6*'Drive Train'!$AA$52,LR100&lt;=LR$6*'Drive Train'!$AA$53,KV100=0,JZ100=0,EX100&gt;0),$C$17,0)</f>
        <v>0</v>
      </c>
      <c r="RQ100" s="2">
        <f>IF(AND(LS100&gt;=LS$6*'Drive Train'!$AA$52,LS100&lt;=LS$6*'Drive Train'!$AA$53,KW100=0,KA100=0,EY100&gt;0),$C$17,0)</f>
        <v>0</v>
      </c>
      <c r="RR100" s="2">
        <f>IF(AND(LT100&gt;=LT$6*'Drive Train'!$AA$52,LT100&lt;=LT$6*'Drive Train'!$AA$53,KX100=0,KB100=0,EZ100&gt;0),$C$17,0)</f>
        <v>0</v>
      </c>
      <c r="RS100" s="2">
        <f>IF(AND(LU100&gt;=LU$6*'Drive Train'!$AA$52,LU100&lt;=LU$6*'Drive Train'!$AA$53,KY100=0,KC100=0,FA100&gt;0),$C$17,0)</f>
        <v>0</v>
      </c>
      <c r="RT100" s="2">
        <f>IF(AND(LV100&gt;=LV$6*'Drive Train'!$AA$52,LV100&lt;=LV$6*'Drive Train'!$AA$53,KZ100=0,KD100=0,FB100&gt;0),$C$17,0)</f>
        <v>0</v>
      </c>
      <c r="RU100" s="2">
        <f>IF(AND(LW100&gt;=LW$6*'Drive Train'!$AA$52,LW100&lt;=LW$6*'Drive Train'!$AA$53,LA100=0,KE100=0,FC100&gt;0),$C$17,0)</f>
        <v>0</v>
      </c>
      <c r="RV100" s="2">
        <f>IF(AND(LX100&gt;=LX$6*'Drive Train'!$AA$52,LX100&lt;=LX$6*'Drive Train'!$AA$53,LB100=0,KF100=0,FD100&gt;0),$C$17,0)</f>
        <v>0</v>
      </c>
      <c r="RW100" s="2">
        <f>IF(AND(LY100&gt;=LY$6*'Drive Train'!$AA$52,LY100&lt;=LY$6*'Drive Train'!$AA$53,LC100=0,KG100=0,FE100&gt;0),$C$17,0)</f>
        <v>0</v>
      </c>
      <c r="RX100" s="2">
        <f>IF(AND(LZ100&gt;=LZ$6*'Drive Train'!$AA$52,LZ100&lt;=LZ$6*'Drive Train'!$AA$53,LD100=0,KH100=0,FF100&gt;0),$C$17,0)</f>
        <v>0</v>
      </c>
      <c r="RY100" s="2">
        <f>IF(AND(MA100&gt;=MA$6*'Drive Train'!$AA$52,MA100&lt;=MA$6*'Drive Train'!$AA$53,LE100=0,KI100=0,FG100&gt;0),$C$17,0)</f>
        <v>0</v>
      </c>
      <c r="RZ100" s="2">
        <f>IF(AND(MB100&gt;=MB$6*'Drive Train'!$AA$52,MB100&lt;=MB$6*'Drive Train'!$AA$53,LF100=0,KJ100=0,FH100&gt;0),$C$17,0)</f>
        <v>0</v>
      </c>
      <c r="SA100" s="2">
        <f>IF(AND(MC100&gt;=MC$6*'Drive Train'!$AA$52,MC100&lt;=MC$6*'Drive Train'!$AA$53,LG100=0,KK100=0,FI100&gt;0),$C$17,0)</f>
        <v>0</v>
      </c>
      <c r="SB100" s="2">
        <f>IF(AND(MD100&gt;=MD$6*'Drive Train'!$AA$52,MD100&lt;=MD$6*'Drive Train'!$AA$53,LH100=0,KL100=0,FJ100&gt;0),$C$17,0)</f>
        <v>0</v>
      </c>
      <c r="SC100" s="2">
        <f>IF(AND(ME100&gt;=ME$6*'Drive Train'!$AA$52,ME100&lt;=ME$6*'Drive Train'!$AA$53,LI100=0,KM100=0,FK100&gt;0),$C$17,0)</f>
        <v>0</v>
      </c>
      <c r="SD100" s="2">
        <f>IF(AND(MF100&gt;=MF$6*'Drive Train'!$AA$52,MF100&lt;=MF$6*'Drive Train'!$AA$53,LJ100=0,KN100=0,FL100&gt;0),$C$17,0)</f>
        <v>0</v>
      </c>
      <c r="SE100" s="2">
        <f>IF(AND(MG100&gt;=MG$6*'Drive Train'!$AA$52,MG100&lt;=MG$6*'Drive Train'!$AA$53,LK100=0,KO100=0,FM100&gt;0),$C$17,0)</f>
        <v>0</v>
      </c>
      <c r="SF100" s="2">
        <f>IF(AND(MH100&gt;=MH$6*'Drive Train'!$AA$52,MH100&lt;=MH$6*'Drive Train'!$AA$53,LL100=0,KP100=0,FN100&gt;0),$C$17,0)</f>
        <v>0</v>
      </c>
      <c r="SG100" s="2">
        <f>IF(AND(MI100&gt;=MI$6*'Drive Train'!$AA$52,MI100&lt;=MI$6*'Drive Train'!$AA$53,LM100=0,KQ100=0,FO100&gt;0),$C$17,0)</f>
        <v>0</v>
      </c>
      <c r="SH100" s="61">
        <f t="shared" si="771"/>
        <v>3.6800000000000024</v>
      </c>
      <c r="SI100" s="2">
        <f>IF(AND(EU100&lt;0,KS100=0,LO100&gt;=LO$6*'Drive Train'!$AA$52,LO100&lt;=LO$6*'Drive Train'!$AA$53,OY100=1,JW100=0),$C$17,0)</f>
        <v>0</v>
      </c>
      <c r="SJ100" s="2">
        <f>IF(AND(EV100&lt;0,KT100=0,LP100&gt;=LP$6*'Drive Train'!$AA$52,LP100&lt;=LP$6*'Drive Train'!$AA$53,OZ100=1,JX100=0),$C$17,0)</f>
        <v>0.04</v>
      </c>
      <c r="SK100" s="2">
        <f>IF(AND(EW100&lt;0,KU100=0,LQ100&gt;=LQ$6*'Drive Train'!$AA$52,LQ100&lt;=LQ$6*'Drive Train'!$AA$53,PA100=1,JY100=0),$C$17,0)</f>
        <v>0</v>
      </c>
      <c r="SL100" s="2">
        <f>IF(AND(EX100&lt;0,KV100=0,LR100&gt;=LR$6*'Drive Train'!$AA$52,LR100&lt;=LR$6*'Drive Train'!$AA$53,PB100=1,JZ100=0),$C$17,0)</f>
        <v>0</v>
      </c>
      <c r="SM100" s="2">
        <f>IF(AND(EY100&lt;0,KW100=0,LS100&gt;=LS$6*'Drive Train'!$AA$52,LS100&lt;=LS$6*'Drive Train'!$AA$53,PC100=1,KA100=0),$C$17,0)</f>
        <v>0</v>
      </c>
      <c r="SN100" s="2">
        <f>IF(AND(EZ100&lt;0,KX100=0,LT100&gt;=LT$6*'Drive Train'!$AA$52,LT100&lt;=LT$6*'Drive Train'!$AA$53,PD100=1,KB100=0),$C$17,0)</f>
        <v>0</v>
      </c>
      <c r="SO100" s="2">
        <f>IF(AND(FA100&lt;0,KY100=0,LU100&gt;=LU$6*'Drive Train'!$AA$52,LU100&lt;=LU$6*'Drive Train'!$AA$53,PE100=1,KC100=0),$C$17,0)</f>
        <v>0</v>
      </c>
      <c r="SP100" s="2">
        <f>IF(AND(FB100&lt;0,KZ100=0,LV100&gt;=LV$6*'Drive Train'!$AA$52,LV100&lt;=LV$6*'Drive Train'!$AA$53,PF100=1,KD100=0),$C$17,0)</f>
        <v>0</v>
      </c>
      <c r="SQ100" s="2">
        <f>IF(AND(FC100&lt;0,LA100=0,LW100&gt;=LW$6*'Drive Train'!$AA$52,LW100&lt;=LW$6*'Drive Train'!$AA$53,PG100=1,KE100=0),$C$17,0)</f>
        <v>0</v>
      </c>
      <c r="SR100" s="2">
        <f>IF(AND(FD100&lt;0,LB100=0,LX100&gt;=LX$6*'Drive Train'!$AA$52,LX100&lt;=LX$6*'Drive Train'!$AA$53,PH100=1,KF100=0),$C$17,0)</f>
        <v>0</v>
      </c>
      <c r="SS100" s="2">
        <f>IF(AND(FE100&lt;0,LC100=0,LY100&gt;=LY$6*'Drive Train'!$AA$52,LY100&lt;=LY$6*'Drive Train'!$AA$53,PI100=1,KG100=0),$C$17,0)</f>
        <v>0</v>
      </c>
      <c r="ST100" s="2">
        <f>IF(AND(FF100&lt;0,LD100=0,LZ100&gt;=LZ$6*'Drive Train'!$AA$52,LZ100&lt;=LZ$6*'Drive Train'!$AA$53,PJ100=1,KH100=0),$C$17,0)</f>
        <v>0</v>
      </c>
      <c r="SU100" s="2">
        <f>IF(AND(FG100&lt;0,LE100=0,MA100&gt;=MA$6*'Drive Train'!$AA$52,MA100&lt;=MA$6*'Drive Train'!$AA$53,PK100=1,KI100=0),$C$17,0)</f>
        <v>0</v>
      </c>
      <c r="SV100" s="2">
        <f>IF(AND(FH100&lt;0,LF100=0,MB100&gt;=MB$6*'Drive Train'!$AA$52,MB100&lt;=MB$6*'Drive Train'!$AA$53,PL100=1,KJ100=0),$C$17,0)</f>
        <v>0</v>
      </c>
      <c r="SW100" s="2">
        <f>IF(AND(FI100&lt;0,LG100=0,MC100&gt;=MC$6*'Drive Train'!$AA$52,MC100&lt;=MC$6*'Drive Train'!$AA$53,PM100=1,KK100=0),$C$17,0)</f>
        <v>0</v>
      </c>
      <c r="SX100" s="2">
        <f>IF(AND(FJ100&lt;0,LH100=0,MD100&gt;=MD$6*'Drive Train'!$AA$52,MD100&lt;=MD$6*'Drive Train'!$AA$53,PN100=1,KL100=0),$C$17,0)</f>
        <v>0</v>
      </c>
      <c r="SY100" s="2">
        <f>IF(AND(FK100&lt;0,LI100=0,ME100&gt;=ME$6*'Drive Train'!$AA$52,ME100&lt;=ME$6*'Drive Train'!$AA$53,PO100=1,KM100=0),$C$17,0)</f>
        <v>0</v>
      </c>
      <c r="SZ100" s="2">
        <f>IF(AND(FL100&lt;0,LJ100=0,MF100&gt;=MF$6*'Drive Train'!$AA$52,MF100&lt;=MF$6*'Drive Train'!$AA$53,PP100=1,KN100=0),$C$17,0)</f>
        <v>0</v>
      </c>
      <c r="TA100" s="2">
        <f>IF(AND(FM100&lt;0,LK100=0,MG100&gt;=MG$6*'Drive Train'!$AA$52,MG100&lt;=MG$6*'Drive Train'!$AA$53,PQ100=1,KO100=0),$C$17,0)</f>
        <v>0</v>
      </c>
      <c r="TB100" s="2">
        <f>IF(AND(FN100&lt;0,LL100=0,MH100&gt;=MH$6*'Drive Train'!$AA$52,MH100&lt;=MH$6*'Drive Train'!$AA$53,PR100=1,KP100=0),$C$17,0)</f>
        <v>0</v>
      </c>
      <c r="TC100" s="2">
        <f>IF(AND(FO100&lt;0,LM100=0,MI100&gt;=MI$6*'Drive Train'!$AA$52,MI100&lt;=MI$6*'Drive Train'!$AA$53,PS100=1,KQ100=0),$C$17,0)</f>
        <v>0</v>
      </c>
      <c r="TD100" s="144">
        <f t="shared" si="772"/>
        <v>3.6800000000000024</v>
      </c>
    </row>
    <row r="101" spans="2:524" x14ac:dyDescent="0.2">
      <c r="R101" s="63">
        <f t="shared" si="605"/>
        <v>3.7200000000000024</v>
      </c>
      <c r="S101" s="2">
        <f>NG101/'Drive Train'!$F$35</f>
        <v>0</v>
      </c>
      <c r="T101" s="2">
        <f>NH101/'Drive Train'!$F$35</f>
        <v>0</v>
      </c>
      <c r="U101" s="2">
        <f>NI101/'Drive Train'!$F$35</f>
        <v>0</v>
      </c>
      <c r="V101" s="2">
        <f>NJ101/'Drive Train'!$F$35</f>
        <v>0</v>
      </c>
      <c r="W101" s="2">
        <f>NK101/'Drive Train'!$F$35</f>
        <v>0</v>
      </c>
      <c r="X101" s="2">
        <f>NL101/'Drive Train'!$F$35</f>
        <v>0</v>
      </c>
      <c r="Y101" s="2">
        <f>NM101/'Drive Train'!$F$35</f>
        <v>0</v>
      </c>
      <c r="Z101" s="2">
        <f>NN101/'Drive Train'!$F$35</f>
        <v>0</v>
      </c>
      <c r="AA101" s="2">
        <f>NO101/'Drive Train'!$F$35</f>
        <v>0</v>
      </c>
      <c r="AB101" s="2">
        <f>NP101/'Drive Train'!$F$35</f>
        <v>0</v>
      </c>
      <c r="AC101" s="2">
        <f>NQ101/'Drive Train'!$F$35</f>
        <v>0</v>
      </c>
      <c r="AD101" s="2">
        <f>NR101/'Drive Train'!$F$35</f>
        <v>0</v>
      </c>
      <c r="AE101" s="2">
        <f>NS101/'Drive Train'!$F$35</f>
        <v>0</v>
      </c>
      <c r="AF101" s="2">
        <f>NT101/'Drive Train'!$F$35</f>
        <v>0</v>
      </c>
      <c r="AG101" s="2">
        <f>NU101/'Drive Train'!$F$35</f>
        <v>0</v>
      </c>
      <c r="AH101" s="2">
        <f>NV101/'Drive Train'!$F$35</f>
        <v>0</v>
      </c>
      <c r="AI101" s="2">
        <f>NW101/'Drive Train'!$F$35</f>
        <v>0</v>
      </c>
      <c r="AJ101" s="2">
        <f>NX101/'Drive Train'!$F$35</f>
        <v>0</v>
      </c>
      <c r="AK101" s="2">
        <f>NY101/'Drive Train'!$F$35</f>
        <v>0</v>
      </c>
      <c r="AL101" s="2">
        <f>NZ101/'Drive Train'!$F$35</f>
        <v>0</v>
      </c>
      <c r="AM101" s="2">
        <f>OA101/'Drive Train'!$F$35</f>
        <v>0</v>
      </c>
      <c r="AN101" s="61">
        <f t="shared" si="606"/>
        <v>3.7200000000000024</v>
      </c>
      <c r="AO101" s="46">
        <f>LO101*12*60/(PI() * 'Drive Train'!$F$15)/S$6*ABS(S101)</f>
        <v>0</v>
      </c>
      <c r="AP101" s="46">
        <f>LP101*12*60/(PI() * 'Drive Train'!$F$15)/T$6*ABS(T101)</f>
        <v>0</v>
      </c>
      <c r="AQ101" s="46">
        <f>LQ101*12*60/(PI() * 'Drive Train'!$F$15)/U$6*ABS(U101)</f>
        <v>0</v>
      </c>
      <c r="AR101" s="46">
        <f>LR101*12*60/(PI() * 'Drive Train'!$F$15)/V$6*ABS(V101)</f>
        <v>0</v>
      </c>
      <c r="AS101" s="46">
        <f>LS101*12*60/(PI() * 'Drive Train'!$F$15)/W$6*ABS(W101)</f>
        <v>0</v>
      </c>
      <c r="AT101" s="46">
        <f>LT101*12*60/(PI() * 'Drive Train'!$F$15)/X$6*ABS(X101)</f>
        <v>0</v>
      </c>
      <c r="AU101" s="46">
        <f>LU101*12*60/(PI() * 'Drive Train'!$F$15)/Y$6*ABS(Y101)</f>
        <v>0</v>
      </c>
      <c r="AV101" s="46">
        <f>LV101*12*60/(PI() * 'Drive Train'!$F$15)/Z$6*ABS(Z101)</f>
        <v>0</v>
      </c>
      <c r="AW101" s="46">
        <f>LW101*12*60/(PI() * 'Drive Train'!$F$15)/AA$6*ABS(AA101)</f>
        <v>0</v>
      </c>
      <c r="AX101" s="46">
        <f>LX101*12*60/(PI() * 'Drive Train'!$F$15)/AB$6*ABS(AB101)</f>
        <v>0</v>
      </c>
      <c r="AY101" s="46">
        <f>LY101*12*60/(PI() * 'Drive Train'!$F$15)/AC$6*ABS(AC101)</f>
        <v>0</v>
      </c>
      <c r="AZ101" s="46">
        <f>LZ101*12*60/(PI() * 'Drive Train'!$F$15)/AD$6*ABS(AD101)</f>
        <v>0</v>
      </c>
      <c r="BA101" s="46">
        <f>MA101*12*60/(PI() * 'Drive Train'!$F$15)/AE$6*ABS(AE101)</f>
        <v>0</v>
      </c>
      <c r="BB101" s="46">
        <f>MB101*12*60/(PI() * 'Drive Train'!$F$15)/AF$6*ABS(AF101)</f>
        <v>0</v>
      </c>
      <c r="BC101" s="46">
        <f>MC101*12*60/(PI() * 'Drive Train'!$F$15)/AG$6*ABS(AG101)</f>
        <v>0</v>
      </c>
      <c r="BD101" s="46">
        <f>MD101*12*60/(PI() * 'Drive Train'!$F$15)/AH$6*ABS(AH101)</f>
        <v>0</v>
      </c>
      <c r="BE101" s="46">
        <f>ME101*12*60/(PI() * 'Drive Train'!$F$15)/AI$6*ABS(AI101)</f>
        <v>0</v>
      </c>
      <c r="BF101" s="46">
        <f>MF101*12*60/(PI() * 'Drive Train'!$F$15)/AJ$6*ABS(AJ101)</f>
        <v>0</v>
      </c>
      <c r="BG101" s="46">
        <f>MG101*12*60/(PI() * 'Drive Train'!$F$15)/AK$6*ABS(AK101)</f>
        <v>0</v>
      </c>
      <c r="BH101" s="46">
        <f>MH101*12*60/(PI() * 'Drive Train'!$F$15)/AL$6*ABS(AL101)</f>
        <v>0</v>
      </c>
      <c r="BI101" s="46">
        <f>MI101*12*60/(PI() * 'Drive Train'!$F$15)/AM$6*ABS(AM101)</f>
        <v>0</v>
      </c>
      <c r="BJ101" s="61">
        <f t="shared" si="538"/>
        <v>3.7200000000000024</v>
      </c>
      <c r="BK101" s="2">
        <f>IF(OR(KS100=1,AND($C$37=Motors!$C$32,OY100=1)),0,IF(NG101=0,-(CG100+$C$15)/($C$14-$C$15)*$C$12,($C$11*S101-AO101)/($C$11*S101)*$C$12*S101))</f>
        <v>0</v>
      </c>
      <c r="BL101" s="2">
        <f>IF(OR(KT100=1,AND($C$37=Motors!$C$32,OZ100=1)),0,IF(NH101=0,-(CH100+$C$15)/($C$14-$C$15)*$C$12,($C$11*T101-AP101)/($C$11*T101)*$C$12*T101))</f>
        <v>0</v>
      </c>
      <c r="BM101" s="2">
        <f>IF(OR(KU100=1,AND($C$37=Motors!$C$32,PA100=1)),0,IF(NI101=0,-(CI100+$C$15)/($C$14-$C$15)*$C$12,($C$11*U101-AQ101)/($C$11*U101)*$C$12*U101))</f>
        <v>0</v>
      </c>
      <c r="BN101" s="2">
        <f>IF(OR(KV100=1,AND($C$37=Motors!$C$32,PB100=1)),0,IF(NJ101=0,-(CJ100+$C$15)/($C$14-$C$15)*$C$12,($C$11*V101-AR101)/($C$11*V101)*$C$12*V101))</f>
        <v>0</v>
      </c>
      <c r="BO101" s="2">
        <f>IF(OR(KW100=1,AND($C$37=Motors!$C$32,PC100=1)),0,IF(NK101=0,-(CK100+$C$15)/($C$14-$C$15)*$C$12,($C$11*W101-AS101)/($C$11*W101)*$C$12*W101))</f>
        <v>0</v>
      </c>
      <c r="BP101" s="2">
        <f>IF(OR(KX100=1,AND($C$37=Motors!$C$32,PD100=1)),0,IF(NL101=0,-(CL100+$C$15)/($C$14-$C$15)*$C$12,($C$11*X101-AT101)/($C$11*X101)*$C$12*X101))</f>
        <v>0</v>
      </c>
      <c r="BQ101" s="2">
        <f>IF(OR(KY100=1,AND($C$37=Motors!$C$32,PE100=1)),0,IF(NM101=0,-(CM100+$C$15)/($C$14-$C$15)*$C$12,($C$11*Y101-AU101)/($C$11*Y101)*$C$12*Y101))</f>
        <v>0</v>
      </c>
      <c r="BR101" s="2">
        <f>IF(OR(KZ100=1,AND($C$37=Motors!$C$32,PF100=1)),0,IF(NN101=0,-(CN100+$C$15)/($C$14-$C$15)*$C$12,($C$11*Z101-AV101)/($C$11*Z101)*$C$12*Z101))</f>
        <v>0</v>
      </c>
      <c r="BS101" s="2">
        <f>IF(OR(LA100=1,AND($C$37=Motors!$C$32,PG100=1)),0,IF(NO101=0,-(CO100+$C$15)/($C$14-$C$15)*$C$12,($C$11*AA101-AW101)/($C$11*AA101)*$C$12*AA101))</f>
        <v>0</v>
      </c>
      <c r="BT101" s="2">
        <f>IF(OR(LB100=1,AND($C$37=Motors!$C$32,PH100=1)),0,IF(NP101=0,-(CP100+$C$15)/($C$14-$C$15)*$C$12,($C$11*AB101-AX101)/($C$11*AB101)*$C$12*AB101))</f>
        <v>0</v>
      </c>
      <c r="BU101" s="2">
        <f>IF(OR(LC100=1,AND($C$37=Motors!$C$32,PI100=1)),0,IF(NQ101=0,-(CQ100+$C$15)/($C$14-$C$15)*$C$12,($C$11*AC101-AY101)/($C$11*AC101)*$C$12*AC101))</f>
        <v>0</v>
      </c>
      <c r="BV101" s="2">
        <f>IF(OR(LD100=1,AND($C$37=Motors!$C$32,PJ100=1)),0,IF(NR101=0,-(CR100+$C$15)/($C$14-$C$15)*$C$12,($C$11*AD101-AZ101)/($C$11*AD101)*$C$12*AD101))</f>
        <v>0</v>
      </c>
      <c r="BW101" s="2">
        <f>IF(OR(LE100=1,AND($C$37=Motors!$C$32,PK100=1)),0,IF(NS101=0,-(CS100+$C$15)/($C$14-$C$15)*$C$12,($C$11*AE101-BA101)/($C$11*AE101)*$C$12*AE101))</f>
        <v>0</v>
      </c>
      <c r="BX101" s="2">
        <f>IF(OR(LF100=1,AND($C$37=Motors!$C$32,PL100=1)),0,IF(NT101=0,-(CT100+$C$15)/($C$14-$C$15)*$C$12,($C$11*AF101-BB101)/($C$11*AF101)*$C$12*AF101))</f>
        <v>0</v>
      </c>
      <c r="BY101" s="2">
        <f>IF(OR(LG100=1,AND($C$37=Motors!$C$32,PM100=1)),0,IF(NU101=0,-(CU100+$C$15)/($C$14-$C$15)*$C$12,($C$11*AG101-BC101)/($C$11*AG101)*$C$12*AG101))</f>
        <v>0</v>
      </c>
      <c r="BZ101" s="2">
        <f>IF(OR(LH100=1,AND($C$37=Motors!$C$32,PN100=1)),0,IF(NV101=0,-(CV100+$C$15)/($C$14-$C$15)*$C$12,($C$11*AH101-BD101)/($C$11*AH101)*$C$12*AH101))</f>
        <v>0</v>
      </c>
      <c r="CA101" s="2">
        <f>IF(OR(LI100=1,AND($C$37=Motors!$C$32,PO100=1)),0,IF(NW101=0,-(CW100+$C$15)/($C$14-$C$15)*$C$12,($C$11*AI101-BE101)/($C$11*AI101)*$C$12*AI101))</f>
        <v>0</v>
      </c>
      <c r="CB101" s="2">
        <f>IF(OR(LJ100=1,AND($C$37=Motors!$C$32,PP100=1)),0,IF(NX101=0,-(CX100+$C$15)/($C$14-$C$15)*$C$12,($C$11*AJ101-BF101)/($C$11*AJ101)*$C$12*AJ101))</f>
        <v>0</v>
      </c>
      <c r="CC101" s="2">
        <f>IF(OR(LK100=1,AND($C$37=Motors!$C$32,PQ100=1)),0,IF(NY101=0,-(CY100+$C$15)/($C$14-$C$15)*$C$12,($C$11*AK101-BG101)/($C$11*AK101)*$C$12*AK101))</f>
        <v>0</v>
      </c>
      <c r="CD101" s="2">
        <f>IF(OR(LL100=1,AND($C$37=Motors!$C$32,PR100=1)),0,IF(NZ101=0,-(CZ100+$C$15)/($C$14-$C$15)*$C$12,($C$11*AL101-BH101)/($C$11*AL101)*$C$12*AL101))</f>
        <v>0</v>
      </c>
      <c r="CE101" s="2">
        <f>IF(OR(LM100=1,AND($C$37=Motors!$C$32,PS100=1)),0,IF(OA101=0,-(DA100+$C$15)/($C$14-$C$15)*$C$12,($C$11*AM101-BI101)/($C$11*AM101)*$C$12*AM101))</f>
        <v>0</v>
      </c>
      <c r="CF101" s="61">
        <f t="shared" si="539"/>
        <v>3.7200000000000024</v>
      </c>
      <c r="CG101" s="57">
        <f>IF(AND(KS100=1,OY100=1),0,ABS(BK101/$C$12*($C$14-$C$15)+$C$15) *'Drive Train'!$AA$49 + CG100*(1-'Drive Train'!$AA$49))</f>
        <v>0</v>
      </c>
      <c r="CH101" s="57">
        <f>IF(AND(KT100=1,OZ100=1),0,ABS(BL101/$C$12*($C$14-$C$15)+$C$15) *'Drive Train'!$AA$49 + CH100*(1-'Drive Train'!$AA$49))</f>
        <v>2.7495000000000003</v>
      </c>
      <c r="CI101" s="57">
        <f>IF(AND(KU100=1,PA100=1),0,ABS(BM101/$C$12*($C$14-$C$15)+$C$15) *'Drive Train'!$AA$49 + CI100*(1-'Drive Train'!$AA$49))</f>
        <v>2.7495000000000003</v>
      </c>
      <c r="CJ101" s="57">
        <f>IF(AND(KV100=1,PB100=1),0,ABS(BN101/$C$12*($C$14-$C$15)+$C$15) *'Drive Train'!$AA$49 + CJ100*(1-'Drive Train'!$AA$49))</f>
        <v>2.7495000000000003</v>
      </c>
      <c r="CK101" s="57">
        <f>IF(AND(KW100=1,PC100=1),0,ABS(BO101/$C$12*($C$14-$C$15)+$C$15) *'Drive Train'!$AA$49 + CK100*(1-'Drive Train'!$AA$49))</f>
        <v>2.7495000000000003</v>
      </c>
      <c r="CL101" s="57">
        <f>IF(AND(KX100=1,PD100=1),0,ABS(BP101/$C$12*($C$14-$C$15)+$C$15) *'Drive Train'!$AA$49 + CL100*(1-'Drive Train'!$AA$49))</f>
        <v>0</v>
      </c>
      <c r="CM101" s="57">
        <f>IF(AND(KY100=1,PE100=1),0,ABS(BQ101/$C$12*($C$14-$C$15)+$C$15) *'Drive Train'!$AA$49 + CM100*(1-'Drive Train'!$AA$49))</f>
        <v>0</v>
      </c>
      <c r="CN101" s="57">
        <f>IF(AND(KZ100=1,PF100=1),0,ABS(BR101/$C$12*($C$14-$C$15)+$C$15) *'Drive Train'!$AA$49 + CN100*(1-'Drive Train'!$AA$49))</f>
        <v>0</v>
      </c>
      <c r="CO101" s="57">
        <f>IF(AND(LA100=1,PG100=1),0,ABS(BS101/$C$12*($C$14-$C$15)+$C$15) *'Drive Train'!$AA$49 + CO100*(1-'Drive Train'!$AA$49))</f>
        <v>0</v>
      </c>
      <c r="CP101" s="57">
        <f>IF(AND(LB100=1,PH100=1),0,ABS(BT101/$C$12*($C$14-$C$15)+$C$15) *'Drive Train'!$AA$49 + CP100*(1-'Drive Train'!$AA$49))</f>
        <v>0</v>
      </c>
      <c r="CQ101" s="57">
        <f>IF(AND(LC100=1,PI100=1),0,ABS(BU101/$C$12*($C$14-$C$15)+$C$15) *'Drive Train'!$AA$49 + CQ100*(1-'Drive Train'!$AA$49))</f>
        <v>0</v>
      </c>
      <c r="CR101" s="57">
        <f>IF(AND(LD100=1,PJ100=1),0,ABS(BV101/$C$12*($C$14-$C$15)+$C$15) *'Drive Train'!$AA$49 + CR100*(1-'Drive Train'!$AA$49))</f>
        <v>0</v>
      </c>
      <c r="CS101" s="57">
        <f>IF(AND(LE100=1,PK100=1),0,ABS(BW101/$C$12*($C$14-$C$15)+$C$15) *'Drive Train'!$AA$49 + CS100*(1-'Drive Train'!$AA$49))</f>
        <v>0</v>
      </c>
      <c r="CT101" s="57">
        <f>IF(AND(LF100=1,PL100=1),0,ABS(BX101/$C$12*($C$14-$C$15)+$C$15) *'Drive Train'!$AA$49 + CT100*(1-'Drive Train'!$AA$49))</f>
        <v>0</v>
      </c>
      <c r="CU101" s="57">
        <f>IF(AND(LG100=1,PM100=1),0,ABS(BY101/$C$12*($C$14-$C$15)+$C$15) *'Drive Train'!$AA$49 + CU100*(1-'Drive Train'!$AA$49))</f>
        <v>0</v>
      </c>
      <c r="CV101" s="57">
        <f>IF(AND(LH100=1,PN100=1),0,ABS(BZ101/$C$12*($C$14-$C$15)+$C$15) *'Drive Train'!$AA$49 + CV100*(1-'Drive Train'!$AA$49))</f>
        <v>0</v>
      </c>
      <c r="CW101" s="57">
        <f>IF(AND(LI100=1,PO100=1),0,ABS(CA101/$C$12*($C$14-$C$15)+$C$15) *'Drive Train'!$AA$49 + CW100*(1-'Drive Train'!$AA$49))</f>
        <v>0</v>
      </c>
      <c r="CX101" s="57">
        <f>IF(AND(LJ100=1,PP100=1),0,ABS(CB101/$C$12*($C$14-$C$15)+$C$15) *'Drive Train'!$AA$49 + CX100*(1-'Drive Train'!$AA$49))</f>
        <v>0</v>
      </c>
      <c r="CY101" s="57">
        <f>IF(AND(LK100=1,PQ100=1),0,ABS(CC101/$C$12*($C$14-$C$15)+$C$15) *'Drive Train'!$AA$49 + CY100*(1-'Drive Train'!$AA$49))</f>
        <v>0</v>
      </c>
      <c r="CZ101" s="57">
        <f>IF(AND(LL100=1,PR100=1),0,ABS(CD101/$C$12*($C$14-$C$15)+$C$15) *'Drive Train'!$AA$49 + CZ100*(1-'Drive Train'!$AA$49))</f>
        <v>0</v>
      </c>
      <c r="DA101" s="57">
        <f>IF(AND(LM100=1,PS100=1),0,ABS(CE101/$C$12*($C$14-$C$15)+$C$15) *'Drive Train'!$AA$49 + DA100*(1-'Drive Train'!$AA$49))</f>
        <v>0</v>
      </c>
      <c r="DB101" s="61">
        <f t="shared" si="607"/>
        <v>3.7200000000000024</v>
      </c>
      <c r="DC101" s="57">
        <f t="shared" si="540"/>
        <v>0</v>
      </c>
      <c r="DD101" s="57">
        <f t="shared" si="541"/>
        <v>2.7495000000000003</v>
      </c>
      <c r="DE101" s="57">
        <f t="shared" si="542"/>
        <v>2.7495000000000003</v>
      </c>
      <c r="DF101" s="57">
        <f t="shared" si="543"/>
        <v>2.7495000000000003</v>
      </c>
      <c r="DG101" s="57">
        <f t="shared" si="544"/>
        <v>2.7495000000000003</v>
      </c>
      <c r="DH101" s="57">
        <f t="shared" si="545"/>
        <v>0</v>
      </c>
      <c r="DI101" s="57">
        <f t="shared" si="546"/>
        <v>0</v>
      </c>
      <c r="DJ101" s="57">
        <f t="shared" si="547"/>
        <v>0</v>
      </c>
      <c r="DK101" s="57">
        <f t="shared" si="548"/>
        <v>0</v>
      </c>
      <c r="DL101" s="57">
        <f t="shared" si="549"/>
        <v>0</v>
      </c>
      <c r="DM101" s="57">
        <f t="shared" si="550"/>
        <v>0</v>
      </c>
      <c r="DN101" s="57">
        <f t="shared" si="551"/>
        <v>0</v>
      </c>
      <c r="DO101" s="57">
        <f t="shared" si="552"/>
        <v>0</v>
      </c>
      <c r="DP101" s="57">
        <f t="shared" si="553"/>
        <v>0</v>
      </c>
      <c r="DQ101" s="57">
        <f t="shared" si="554"/>
        <v>0</v>
      </c>
      <c r="DR101" s="57">
        <f t="shared" si="555"/>
        <v>0</v>
      </c>
      <c r="DS101" s="57">
        <f t="shared" si="556"/>
        <v>0</v>
      </c>
      <c r="DT101" s="57">
        <f t="shared" si="557"/>
        <v>0</v>
      </c>
      <c r="DU101" s="57">
        <f t="shared" si="558"/>
        <v>0</v>
      </c>
      <c r="DV101" s="57">
        <f t="shared" si="559"/>
        <v>0</v>
      </c>
      <c r="DW101" s="57">
        <f t="shared" si="560"/>
        <v>0</v>
      </c>
      <c r="DX101" s="61">
        <f t="shared" si="608"/>
        <v>3.7200000000000024</v>
      </c>
      <c r="DY101" s="2">
        <f>IF(OY101=0,($C$23/0.4536*IF(ISNA(MK100),'Drive Train'!$F$16,'Drive Train'!$F$17)*4.448*$C$24*S$6)*SIGN(BK101),BK101)</f>
        <v>0</v>
      </c>
      <c r="DZ101" s="2">
        <f>IF(OZ101=0,($C$23/0.4536*IF(ISNA(ML100),'Drive Train'!$F$16,'Drive Train'!$F$17)*4.448*$C$24*$C$21*T$6)*SIGN(BL101),BL101)</f>
        <v>0</v>
      </c>
      <c r="EA101" s="2">
        <f>IF(PA101=0,($C$23/0.4536*IF(ISNA(MM100),'Drive Train'!$F$16,'Drive Train'!$F$17)*4.448*$C$24*$C$21*U$6)*SIGN(BM101),BM101)</f>
        <v>0</v>
      </c>
      <c r="EB101" s="2">
        <f>IF(PB101=0,($C$23/0.4536*IF(ISNA(MN100),'Drive Train'!$F$16,'Drive Train'!$F$17)*4.448*$C$24*$C$21*V$6)*SIGN(BN101),BN101)</f>
        <v>0</v>
      </c>
      <c r="EC101" s="2">
        <f>IF(PC101=0,($C$23/0.4536*IF(ISNA(MO100),'Drive Train'!$F$16,'Drive Train'!$F$17)*4.448*$C$24*$C$21*W$6)*SIGN(BO101),BO101)</f>
        <v>0</v>
      </c>
      <c r="ED101" s="2">
        <f>IF(PD101=0,($C$23/0.4536*IF(ISNA(MP100),'Drive Train'!$F$16,'Drive Train'!$F$17)*4.448*$C$24*$C$21*X$6)*SIGN(BP101),BP101)</f>
        <v>0</v>
      </c>
      <c r="EE101" s="2">
        <f>IF(PE101=0,($C$23/0.4536*IF(ISNA(MQ100),'Drive Train'!$F$16,'Drive Train'!$F$17)*4.448*$C$24*$C$21*Y$6)*SIGN(BQ101),BQ101)</f>
        <v>0</v>
      </c>
      <c r="EF101" s="2">
        <f>IF(PF101=0,($C$23/0.4536*IF(ISNA(MR100),'Drive Train'!$F$16,'Drive Train'!$F$17)*4.448*$C$24*$C$21*Z$6)*SIGN(BR101),BR101)</f>
        <v>0</v>
      </c>
      <c r="EG101" s="2">
        <f>IF(PG101=0,($C$23/0.4536*IF(ISNA(MS100),'Drive Train'!$F$16,'Drive Train'!$F$17)*4.448*$C$24*$C$21*AA$6)*SIGN(BS101),BS101)</f>
        <v>0</v>
      </c>
      <c r="EH101" s="2">
        <f>IF(PH101=0,($C$23/0.4536*IF(ISNA(MT100),'Drive Train'!$F$16,'Drive Train'!$F$17)*4.448*$C$24*$C$21*AB$6)*SIGN(BT101),BT101)</f>
        <v>0</v>
      </c>
      <c r="EI101" s="2">
        <f>IF(PI101=0,($C$23/0.4536*IF(ISNA(MU100),'Drive Train'!$F$16,'Drive Train'!$F$17)*4.448*$C$24*$C$21*AC$6)*SIGN(BU101),BU101)</f>
        <v>0</v>
      </c>
      <c r="EJ101" s="2">
        <f>IF(PJ101=0,($C$23/0.4536*IF(ISNA(MV100),'Drive Train'!$F$16,'Drive Train'!$F$17)*4.448*$C$24*$C$21*AD$6)*SIGN(BV101),BV101)</f>
        <v>0</v>
      </c>
      <c r="EK101" s="2">
        <f>IF(PK101=0,($C$23/0.4536*IF(ISNA(MW100),'Drive Train'!$F$16,'Drive Train'!$F$17)*4.448*$C$24*$C$21*AE$6)*SIGN(BW101),BW101)</f>
        <v>0</v>
      </c>
      <c r="EL101" s="2">
        <f>IF(PL101=0,($C$23/0.4536*IF(ISNA(MX100),'Drive Train'!$F$16,'Drive Train'!$F$17)*4.448*$C$24*$C$21*AF$6)*SIGN(BX101),BX101)</f>
        <v>0</v>
      </c>
      <c r="EM101" s="2">
        <f>IF(PM101=0,($C$23/0.4536*IF(ISNA(MY100),'Drive Train'!$F$16,'Drive Train'!$F$17)*4.448*$C$24*$C$21*AG$6)*SIGN(BY101),BY101)</f>
        <v>0</v>
      </c>
      <c r="EN101" s="2">
        <f>IF(PN101=0,($C$23/0.4536*IF(ISNA(MZ100),'Drive Train'!$F$16,'Drive Train'!$F$17)*4.448*$C$24*$C$21*AH$6)*SIGN(BZ101),BZ101)</f>
        <v>0</v>
      </c>
      <c r="EO101" s="2">
        <f>IF(PO101=0,($C$23/0.4536*IF(ISNA(NA100),'Drive Train'!$F$16,'Drive Train'!$F$17)*4.448*$C$24*$C$21*AI$6)*SIGN(CA101),CA101)</f>
        <v>0</v>
      </c>
      <c r="EP101" s="2">
        <f>IF(PP101=0,($C$23/0.4536*IF(ISNA(NB100),'Drive Train'!$F$16,'Drive Train'!$F$17)*4.448*$C$24*$C$21*AJ$6)*SIGN(CB101),CB101)</f>
        <v>0</v>
      </c>
      <c r="EQ101" s="2">
        <f>IF(PQ101=0,($C$23/0.4536*IF(ISNA(NC100),'Drive Train'!$F$16,'Drive Train'!$F$17)*4.448*$C$24*$C$21*AK$6)*SIGN(CC101),CC101)</f>
        <v>0</v>
      </c>
      <c r="ER101" s="2">
        <f>IF(PR101=0,($C$23/0.4536*IF(ISNA(ND100),'Drive Train'!$F$16,'Drive Train'!$F$17)*4.448*$C$24*$C$21*AL$6)*SIGN(CD101),CD101)</f>
        <v>0</v>
      </c>
      <c r="ES101" s="2">
        <f>IF(PS101=0,($C$23/0.4536*IF(ISNA(NE100),'Drive Train'!$F$16,'Drive Train'!$F$17)*4.448*$C$24*$C$21*AM$6)*SIGN(CE101),CE101)</f>
        <v>0</v>
      </c>
      <c r="ET101" s="61">
        <f t="shared" si="561"/>
        <v>3.7200000000000024</v>
      </c>
      <c r="EU101" s="255">
        <f>MAX(MIN(IF(AND(OY100=1,NG101&lt;0),-1,1)*(DC101-$C$15)/($C$14-$C$15)*$C$12*$C$21-$C$33*LO101/AO$6 -  OY100*$C$33/$C$21,DY100/$C$19),MAX(EU$8:EU100)*-1)</f>
        <v>-0.37850168607206947</v>
      </c>
      <c r="EV101" s="255">
        <f>MAX(MIN(IF(AND(OZ100=1,NH101&lt;0),-1,1)*(DD101-$C$15)/($C$14-$C$15)*$C$12*$C$21-$C$33*LP101/AP$6 -  OZ100*$C$33/$C$21,DZ100/$C$19),MAX(EV$8:EV100)*-1)</f>
        <v>-0.39805071389762015</v>
      </c>
      <c r="EW101" s="255">
        <f>MAX(MIN(IF(AND(PA100=1,NI101&lt;0),-1,1)*(DE101-$C$15)/($C$14-$C$15)*$C$12*$C$21-$C$33*LQ101/AQ$6 -  PA100*$C$33/$C$21,EA100/$C$19),MAX(EW$8:EW100)*-1)</f>
        <v>-0.402653804760019</v>
      </c>
      <c r="EX101" s="255">
        <f>MAX(MIN(IF(AND(PB100=1,NJ101&lt;0),-1,1)*(DF101-$C$15)/($C$14-$C$15)*$C$12*$C$21-$C$33*LR101/AR$6 -  PB100*$C$33/$C$21,EB100/$C$19),MAX(EX$8:EX100)*-1)</f>
        <v>-0.38212463158429616</v>
      </c>
      <c r="EY101" s="255">
        <f>MAX(MIN(IF(AND(PC100=1,NK101&lt;0),-1,1)*(DG101-$C$15)/($C$14-$C$15)*$C$12*$C$21-$C$33*LS101/AS$6 -  PC100*$C$33/$C$21,EC100/$C$19),MAX(EY$8:EY100)*-1)</f>
        <v>-0.33856549907544242</v>
      </c>
      <c r="EZ101" s="255">
        <f>MAX(MIN(IF(AND(PD100=1,NL101&lt;0),-1,1)*(DH101-$C$15)/($C$14-$C$15)*$C$12*$C$21-$C$33*LT101/AT$6 -  PD100*$C$33/$C$21,ED100/$C$19),MAX(EZ$8:EZ100)*-1)</f>
        <v>-0.37850168607206947</v>
      </c>
      <c r="FA101" s="255">
        <f>MAX(MIN(IF(AND(PE100=1,NM101&lt;0),-1,1)*(DI101-$C$15)/($C$14-$C$15)*$C$12*$C$21-$C$33*LU101/AU$6 -  PE100*$C$33/$C$21,EE100/$C$19),MAX(FA$8:FA100)*-1)</f>
        <v>-0.37850168607206947</v>
      </c>
      <c r="FB101" s="255">
        <f>MAX(MIN(IF(AND(PF100=1,NN101&lt;0),-1,1)*(DJ101-$C$15)/($C$14-$C$15)*$C$12*$C$21-$C$33*LV101/AV$6 -  PF100*$C$33/$C$21,EF100/$C$19),MAX(FB$8:FB100)*-1)</f>
        <v>-0.37850168607206947</v>
      </c>
      <c r="FC101" s="255">
        <f>MAX(MIN(IF(AND(PG100=1,NO101&lt;0),-1,1)*(DK101-$C$15)/($C$14-$C$15)*$C$12*$C$21-$C$33*LW101/AW$6 -  PG100*$C$33/$C$21,EG100/$C$19),MAX(FC$8:FC100)*-1)</f>
        <v>-0.37850168607206947</v>
      </c>
      <c r="FD101" s="255">
        <f>MAX(MIN(IF(AND(PH100=1,NP101&lt;0),-1,1)*(DL101-$C$15)/($C$14-$C$15)*$C$12*$C$21-$C$33*LX101/AX$6 -  PH100*$C$33/$C$21,EH100/$C$19),MAX(FD$8:FD100)*-1)</f>
        <v>-0.37850168607206947</v>
      </c>
      <c r="FE101" s="255">
        <f>MAX(MIN(IF(AND(PI100=1,NQ101&lt;0),-1,1)*(DM101-$C$15)/($C$14-$C$15)*$C$12*$C$21-$C$33*LY101/AY$6 -  PI100*$C$33/$C$21,EI100/$C$19),MAX(FE$8:FE100)*-1)</f>
        <v>-0.37850168607206947</v>
      </c>
      <c r="FF101" s="255">
        <f>MAX(MIN(IF(AND(PJ100=1,NR101&lt;0),-1,1)*(DN101-$C$15)/($C$14-$C$15)*$C$12*$C$21-$C$33*LZ101/AZ$6 -  PJ100*$C$33/$C$21,EJ100/$C$19),MAX(FF$8:FF100)*-1)</f>
        <v>-0.3680167733157455</v>
      </c>
      <c r="FG101" s="255">
        <f>MAX(MIN(IF(AND(PK100=1,NS101&lt;0),-1,1)*(DO101-$C$15)/($C$14-$C$15)*$C$12*$C$21-$C$33*MA101/BA$6 -  PK100*$C$33/$C$21,EK100/$C$19),MAX(FG$8:FG100)*-1)</f>
        <v>-0.37850168607206947</v>
      </c>
      <c r="FH101" s="255">
        <f>MAX(MIN(IF(AND(PL100=1,NT101&lt;0),-1,1)*(DP101-$C$15)/($C$14-$C$15)*$C$12*$C$21-$C$33*MB101/BB$6 -  PL100*$C$33/$C$21,EL100/$C$19),MAX(FH$8:FH100)*-1)</f>
        <v>-0.37850168607206947</v>
      </c>
      <c r="FI101" s="255">
        <f>MAX(MIN(IF(AND(PM100=1,NU101&lt;0),-1,1)*(DQ101-$C$15)/($C$14-$C$15)*$C$12*$C$21-$C$33*MC101/BC$6 -  PM100*$C$33/$C$21,EM100/$C$19),MAX(FI$8:FI100)*-1)</f>
        <v>-0.37850168607206947</v>
      </c>
      <c r="FJ101" s="255">
        <f>MAX(MIN(IF(AND(PN100=1,NV101&lt;0),-1,1)*(DR101-$C$15)/($C$14-$C$15)*$C$12*$C$21-$C$33*MD101/BD$6 -  PN100*$C$33/$C$21,EN100/$C$19),MAX(FJ$8:FJ100)*-1)</f>
        <v>-0.37850168607206947</v>
      </c>
      <c r="FK101" s="255">
        <f>MAX(MIN(IF(AND(PO100=1,NW101&lt;0),-1,1)*(DS101-$C$15)/($C$14-$C$15)*$C$12*$C$21-$C$33*ME101/BE$6 -  PO100*$C$33/$C$21,EO100/$C$19),MAX(FK$8:FK100)*-1)</f>
        <v>-0.37850168607206947</v>
      </c>
      <c r="FL101" s="255">
        <f>MAX(MIN(IF(AND(PP100=1,NX101&lt;0),-1,1)*(DT101-$C$15)/($C$14-$C$15)*$C$12*$C$21-$C$33*MF101/BF$6 -  PP100*$C$33/$C$21,EP100/$C$19),MAX(FL$8:FL100)*-1)</f>
        <v>-0.37850168607206947</v>
      </c>
      <c r="FM101" s="255">
        <f>MAX(MIN(IF(AND(PQ100=1,NY101&lt;0),-1,1)*(DU101-$C$15)/($C$14-$C$15)*$C$12*$C$21-$C$33*MG101/BG$6 -  PQ100*$C$33/$C$21,EQ100/$C$19),MAX(FM$8:FM100)*-1)</f>
        <v>-0.37850168607206947</v>
      </c>
      <c r="FN101" s="255">
        <f>MAX(MIN(IF(AND(PR100=1,NZ101&lt;0),-1,1)*(DV101-$C$15)/($C$14-$C$15)*$C$12*$C$21-$C$33*MH101/BH$6 -  PR100*$C$33/$C$21,ER100/$C$19),MAX(FN$8:FN100)*-1)</f>
        <v>-0.37850168607206947</v>
      </c>
      <c r="FO101" s="255">
        <f>MAX(MIN(IF(AND(PS100=1,OA101&lt;0),-1,1)*(DW101-$C$15)/($C$14-$C$15)*$C$12*$C$21-$C$33*MI101/BI$6 -  PS100*$C$33/$C$21,ES100/$C$19),MAX(FO$8:FO100)*-1)</f>
        <v>-0.37850168607206947</v>
      </c>
      <c r="FP101" s="61">
        <f t="shared" si="609"/>
        <v>3.7200000000000024</v>
      </c>
      <c r="FQ101" s="256">
        <f t="shared" si="610"/>
        <v>0</v>
      </c>
      <c r="FR101" s="256">
        <f t="shared" si="611"/>
        <v>2.7495000000000003</v>
      </c>
      <c r="FS101" s="256">
        <f t="shared" si="612"/>
        <v>2.7495000000000003</v>
      </c>
      <c r="FT101" s="256">
        <f t="shared" si="613"/>
        <v>2.7495000000000003</v>
      </c>
      <c r="FU101" s="256">
        <f t="shared" si="614"/>
        <v>2.7495000000000003</v>
      </c>
      <c r="FV101" s="256">
        <f t="shared" si="615"/>
        <v>0</v>
      </c>
      <c r="FW101" s="256">
        <f t="shared" si="616"/>
        <v>0</v>
      </c>
      <c r="FX101" s="256">
        <f t="shared" si="617"/>
        <v>0</v>
      </c>
      <c r="FY101" s="256">
        <f t="shared" si="618"/>
        <v>0</v>
      </c>
      <c r="FZ101" s="256">
        <f t="shared" si="619"/>
        <v>0</v>
      </c>
      <c r="GA101" s="256">
        <f t="shared" si="620"/>
        <v>0</v>
      </c>
      <c r="GB101" s="256">
        <f t="shared" si="621"/>
        <v>0</v>
      </c>
      <c r="GC101" s="256">
        <f t="shared" si="622"/>
        <v>0</v>
      </c>
      <c r="GD101" s="256">
        <f t="shared" si="623"/>
        <v>0</v>
      </c>
      <c r="GE101" s="256">
        <f t="shared" si="624"/>
        <v>0</v>
      </c>
      <c r="GF101" s="256">
        <f t="shared" si="625"/>
        <v>0</v>
      </c>
      <c r="GG101" s="256">
        <f t="shared" si="626"/>
        <v>0</v>
      </c>
      <c r="GH101" s="256">
        <f t="shared" si="627"/>
        <v>0</v>
      </c>
      <c r="GI101" s="256">
        <f t="shared" si="628"/>
        <v>0</v>
      </c>
      <c r="GJ101" s="256">
        <f t="shared" si="629"/>
        <v>0</v>
      </c>
      <c r="GK101" s="256">
        <f t="shared" si="630"/>
        <v>0</v>
      </c>
      <c r="GL101" s="61">
        <f t="shared" si="631"/>
        <v>3.7200000000000024</v>
      </c>
      <c r="GM101" s="57">
        <f t="shared" si="562"/>
        <v>0</v>
      </c>
      <c r="GN101" s="57">
        <f t="shared" si="563"/>
        <v>-2.8846474904521608</v>
      </c>
      <c r="GO101" s="57">
        <f t="shared" si="564"/>
        <v>-4.2148972506078231</v>
      </c>
      <c r="GP101" s="57">
        <f t="shared" si="565"/>
        <v>-5.2307719588695614</v>
      </c>
      <c r="GQ101" s="57">
        <f t="shared" si="566"/>
        <v>-5.7249780678197482</v>
      </c>
      <c r="GR101" s="57">
        <f t="shared" si="567"/>
        <v>0</v>
      </c>
      <c r="GS101" s="57">
        <f t="shared" si="568"/>
        <v>0</v>
      </c>
      <c r="GT101" s="57">
        <f t="shared" si="569"/>
        <v>0</v>
      </c>
      <c r="GU101" s="57">
        <f t="shared" si="570"/>
        <v>0</v>
      </c>
      <c r="GV101" s="57">
        <f t="shared" si="571"/>
        <v>0</v>
      </c>
      <c r="GW101" s="57">
        <f t="shared" si="572"/>
        <v>0</v>
      </c>
      <c r="GX101" s="57">
        <f t="shared" si="573"/>
        <v>0</v>
      </c>
      <c r="GY101" s="57">
        <f t="shared" si="574"/>
        <v>0</v>
      </c>
      <c r="GZ101" s="57">
        <f t="shared" si="575"/>
        <v>0</v>
      </c>
      <c r="HA101" s="57">
        <f t="shared" si="576"/>
        <v>0</v>
      </c>
      <c r="HB101" s="57">
        <f t="shared" si="577"/>
        <v>0</v>
      </c>
      <c r="HC101" s="57">
        <f t="shared" si="578"/>
        <v>0</v>
      </c>
      <c r="HD101" s="57">
        <f t="shared" si="579"/>
        <v>0</v>
      </c>
      <c r="HE101" s="57">
        <f t="shared" si="580"/>
        <v>0</v>
      </c>
      <c r="HF101" s="57">
        <f t="shared" si="581"/>
        <v>0</v>
      </c>
      <c r="HG101" s="57">
        <f t="shared" si="582"/>
        <v>0</v>
      </c>
      <c r="HH101" s="61">
        <f t="shared" si="632"/>
        <v>3.7200000000000024</v>
      </c>
      <c r="HI101" s="57">
        <f t="shared" si="633"/>
        <v>0</v>
      </c>
      <c r="HJ101" s="57">
        <f t="shared" si="634"/>
        <v>2.8846474904521608</v>
      </c>
      <c r="HK101" s="57">
        <f t="shared" si="635"/>
        <v>4.2148972506078231</v>
      </c>
      <c r="HL101" s="57">
        <f t="shared" si="636"/>
        <v>5.2307719588695614</v>
      </c>
      <c r="HM101" s="57">
        <f t="shared" si="637"/>
        <v>5.7249780678197482</v>
      </c>
      <c r="HN101" s="57">
        <f t="shared" si="638"/>
        <v>0</v>
      </c>
      <c r="HO101" s="57">
        <f t="shared" si="639"/>
        <v>0</v>
      </c>
      <c r="HP101" s="57">
        <f t="shared" si="640"/>
        <v>0</v>
      </c>
      <c r="HQ101" s="57">
        <f t="shared" si="641"/>
        <v>0</v>
      </c>
      <c r="HR101" s="57">
        <f t="shared" si="642"/>
        <v>0</v>
      </c>
      <c r="HS101" s="57">
        <f t="shared" si="643"/>
        <v>0</v>
      </c>
      <c r="HT101" s="57">
        <f t="shared" si="644"/>
        <v>0</v>
      </c>
      <c r="HU101" s="57">
        <f t="shared" si="645"/>
        <v>0</v>
      </c>
      <c r="HV101" s="57">
        <f t="shared" si="646"/>
        <v>0</v>
      </c>
      <c r="HW101" s="57">
        <f t="shared" si="647"/>
        <v>0</v>
      </c>
      <c r="HX101" s="57">
        <f t="shared" si="648"/>
        <v>0</v>
      </c>
      <c r="HY101" s="57">
        <f t="shared" si="649"/>
        <v>0</v>
      </c>
      <c r="HZ101" s="57">
        <f t="shared" si="650"/>
        <v>0</v>
      </c>
      <c r="IA101" s="57">
        <f t="shared" si="651"/>
        <v>0</v>
      </c>
      <c r="IB101" s="57">
        <f t="shared" si="652"/>
        <v>0</v>
      </c>
      <c r="IC101" s="57">
        <f t="shared" si="653"/>
        <v>0</v>
      </c>
      <c r="ID101" s="61">
        <f t="shared" si="654"/>
        <v>3.7200000000000024</v>
      </c>
      <c r="IE101" s="57">
        <f t="shared" si="655"/>
        <v>0</v>
      </c>
      <c r="IF101" s="57">
        <f t="shared" si="656"/>
        <v>0</v>
      </c>
      <c r="IG101" s="57">
        <f t="shared" si="657"/>
        <v>0</v>
      </c>
      <c r="IH101" s="57">
        <f t="shared" si="658"/>
        <v>0</v>
      </c>
      <c r="II101" s="57">
        <f t="shared" si="659"/>
        <v>0</v>
      </c>
      <c r="IJ101" s="57">
        <f t="shared" si="660"/>
        <v>0</v>
      </c>
      <c r="IK101" s="57">
        <f t="shared" si="661"/>
        <v>0</v>
      </c>
      <c r="IL101" s="57">
        <f t="shared" si="662"/>
        <v>0</v>
      </c>
      <c r="IM101" s="57">
        <f t="shared" si="663"/>
        <v>0</v>
      </c>
      <c r="IN101" s="57">
        <f t="shared" si="664"/>
        <v>0</v>
      </c>
      <c r="IO101" s="57">
        <f t="shared" si="665"/>
        <v>0</v>
      </c>
      <c r="IP101" s="57">
        <f t="shared" si="666"/>
        <v>0</v>
      </c>
      <c r="IQ101" s="57">
        <f t="shared" si="667"/>
        <v>0</v>
      </c>
      <c r="IR101" s="57">
        <f t="shared" si="668"/>
        <v>0</v>
      </c>
      <c r="IS101" s="57">
        <f t="shared" si="669"/>
        <v>0</v>
      </c>
      <c r="IT101" s="57">
        <f t="shared" si="670"/>
        <v>0</v>
      </c>
      <c r="IU101" s="57">
        <f t="shared" si="671"/>
        <v>0</v>
      </c>
      <c r="IV101" s="57">
        <f t="shared" si="672"/>
        <v>0</v>
      </c>
      <c r="IW101" s="57">
        <f t="shared" si="673"/>
        <v>0</v>
      </c>
      <c r="IX101" s="57">
        <f t="shared" si="674"/>
        <v>0</v>
      </c>
      <c r="IY101" s="57">
        <f t="shared" si="675"/>
        <v>0</v>
      </c>
      <c r="IZ101" s="61">
        <f t="shared" si="676"/>
        <v>3.7200000000000024</v>
      </c>
      <c r="JA101" s="256" t="e">
        <f t="shared" si="773"/>
        <v>#N/A</v>
      </c>
      <c r="JB101" s="256" t="e">
        <f t="shared" si="774"/>
        <v>#N/A</v>
      </c>
      <c r="JC101" s="256" t="e">
        <f t="shared" si="775"/>
        <v>#N/A</v>
      </c>
      <c r="JD101" s="256" t="e">
        <f t="shared" si="776"/>
        <v>#N/A</v>
      </c>
      <c r="JE101" s="256" t="e">
        <f t="shared" si="777"/>
        <v>#N/A</v>
      </c>
      <c r="JF101" s="256" t="e">
        <f t="shared" si="778"/>
        <v>#N/A</v>
      </c>
      <c r="JG101" s="256" t="e">
        <f t="shared" si="779"/>
        <v>#N/A</v>
      </c>
      <c r="JH101" s="256" t="e">
        <f t="shared" si="780"/>
        <v>#N/A</v>
      </c>
      <c r="JI101" s="256" t="e">
        <f t="shared" si="781"/>
        <v>#N/A</v>
      </c>
      <c r="JJ101" s="256" t="e">
        <f t="shared" si="782"/>
        <v>#N/A</v>
      </c>
      <c r="JK101" s="256" t="e">
        <f t="shared" si="783"/>
        <v>#N/A</v>
      </c>
      <c r="JL101" s="256" t="e">
        <f t="shared" si="784"/>
        <v>#N/A</v>
      </c>
      <c r="JM101" s="256" t="e">
        <f t="shared" si="785"/>
        <v>#N/A</v>
      </c>
      <c r="JN101" s="256" t="e">
        <f t="shared" si="786"/>
        <v>#N/A</v>
      </c>
      <c r="JO101" s="256" t="e">
        <f t="shared" si="787"/>
        <v>#N/A</v>
      </c>
      <c r="JP101" s="256" t="e">
        <f t="shared" si="788"/>
        <v>#N/A</v>
      </c>
      <c r="JQ101" s="256" t="e">
        <f t="shared" si="789"/>
        <v>#N/A</v>
      </c>
      <c r="JR101" s="256" t="e">
        <f t="shared" si="790"/>
        <v>#N/A</v>
      </c>
      <c r="JS101" s="256" t="e">
        <f t="shared" si="791"/>
        <v>#N/A</v>
      </c>
      <c r="JT101" s="256" t="e">
        <f t="shared" si="792"/>
        <v>#N/A</v>
      </c>
      <c r="JU101" s="256" t="e">
        <f t="shared" si="793"/>
        <v>#N/A</v>
      </c>
      <c r="JV101" s="61">
        <f t="shared" si="677"/>
        <v>3.7200000000000024</v>
      </c>
      <c r="JW101" s="46">
        <f t="shared" si="678"/>
        <v>0</v>
      </c>
      <c r="JX101" s="46">
        <f t="shared" si="679"/>
        <v>0</v>
      </c>
      <c r="JY101" s="46">
        <f t="shared" si="680"/>
        <v>0</v>
      </c>
      <c r="JZ101" s="46">
        <f t="shared" si="681"/>
        <v>0</v>
      </c>
      <c r="KA101" s="46">
        <f t="shared" si="682"/>
        <v>0</v>
      </c>
      <c r="KB101" s="46">
        <f t="shared" si="683"/>
        <v>0</v>
      </c>
      <c r="KC101" s="46">
        <f t="shared" si="684"/>
        <v>0</v>
      </c>
      <c r="KD101" s="46">
        <f t="shared" si="685"/>
        <v>0</v>
      </c>
      <c r="KE101" s="46">
        <f t="shared" si="686"/>
        <v>0</v>
      </c>
      <c r="KF101" s="46">
        <f t="shared" si="687"/>
        <v>0</v>
      </c>
      <c r="KG101" s="46">
        <f t="shared" si="688"/>
        <v>0</v>
      </c>
      <c r="KH101" s="46">
        <f t="shared" si="689"/>
        <v>0</v>
      </c>
      <c r="KI101" s="46">
        <f t="shared" si="690"/>
        <v>0</v>
      </c>
      <c r="KJ101" s="46">
        <f t="shared" si="691"/>
        <v>0</v>
      </c>
      <c r="KK101" s="46">
        <f t="shared" si="692"/>
        <v>0</v>
      </c>
      <c r="KL101" s="46">
        <f t="shared" si="693"/>
        <v>0</v>
      </c>
      <c r="KM101" s="46">
        <f t="shared" si="694"/>
        <v>0</v>
      </c>
      <c r="KN101" s="46">
        <f t="shared" si="695"/>
        <v>0</v>
      </c>
      <c r="KO101" s="46">
        <f t="shared" si="696"/>
        <v>0</v>
      </c>
      <c r="KP101" s="46">
        <f t="shared" si="697"/>
        <v>0</v>
      </c>
      <c r="KQ101" s="46">
        <f t="shared" si="698"/>
        <v>0</v>
      </c>
      <c r="KR101" s="61">
        <f t="shared" si="699"/>
        <v>3.7200000000000024</v>
      </c>
      <c r="KS101" s="1">
        <f t="shared" si="700"/>
        <v>1</v>
      </c>
      <c r="KT101" s="1">
        <f t="shared" si="701"/>
        <v>0</v>
      </c>
      <c r="KU101" s="1">
        <f t="shared" si="702"/>
        <v>0</v>
      </c>
      <c r="KV101" s="1">
        <f t="shared" si="703"/>
        <v>0</v>
      </c>
      <c r="KW101" s="1">
        <f t="shared" si="704"/>
        <v>0</v>
      </c>
      <c r="KX101" s="1">
        <f t="shared" si="705"/>
        <v>1</v>
      </c>
      <c r="KY101" s="1">
        <f t="shared" si="706"/>
        <v>1</v>
      </c>
      <c r="KZ101" s="1">
        <f t="shared" si="707"/>
        <v>1</v>
      </c>
      <c r="LA101" s="1">
        <f t="shared" si="708"/>
        <v>1</v>
      </c>
      <c r="LB101" s="1">
        <f t="shared" si="709"/>
        <v>1</v>
      </c>
      <c r="LC101" s="1">
        <f t="shared" si="710"/>
        <v>1</v>
      </c>
      <c r="LD101" s="1">
        <f t="shared" si="711"/>
        <v>1</v>
      </c>
      <c r="LE101" s="1">
        <f t="shared" si="712"/>
        <v>1</v>
      </c>
      <c r="LF101" s="1">
        <f t="shared" si="713"/>
        <v>1</v>
      </c>
      <c r="LG101" s="1">
        <f t="shared" si="714"/>
        <v>1</v>
      </c>
      <c r="LH101" s="1">
        <f t="shared" si="715"/>
        <v>1</v>
      </c>
      <c r="LI101" s="1">
        <f t="shared" si="716"/>
        <v>1</v>
      </c>
      <c r="LJ101" s="1">
        <f t="shared" si="717"/>
        <v>1</v>
      </c>
      <c r="LK101" s="1">
        <f t="shared" si="718"/>
        <v>1</v>
      </c>
      <c r="LL101" s="1">
        <f t="shared" si="719"/>
        <v>1</v>
      </c>
      <c r="LM101" s="1">
        <f t="shared" si="720"/>
        <v>1</v>
      </c>
      <c r="LN101" s="61">
        <f t="shared" si="721"/>
        <v>3.7200000000000024</v>
      </c>
      <c r="LO101" s="57">
        <f t="shared" si="722"/>
        <v>0</v>
      </c>
      <c r="LP101" s="57">
        <f t="shared" si="723"/>
        <v>10.658100267003881</v>
      </c>
      <c r="LQ101" s="57">
        <f t="shared" si="724"/>
        <v>7.9010189804806066</v>
      </c>
      <c r="LR101" s="57">
        <f t="shared" si="725"/>
        <v>4.2605419931789212</v>
      </c>
      <c r="LS101" s="57">
        <f t="shared" si="726"/>
        <v>0.38914580594910009</v>
      </c>
      <c r="LT101" s="57">
        <f t="shared" si="727"/>
        <v>0</v>
      </c>
      <c r="LU101" s="57">
        <f t="shared" si="728"/>
        <v>0</v>
      </c>
      <c r="LV101" s="57">
        <f t="shared" si="729"/>
        <v>0</v>
      </c>
      <c r="LW101" s="57">
        <f t="shared" si="730"/>
        <v>0</v>
      </c>
      <c r="LX101" s="57">
        <f t="shared" si="731"/>
        <v>0</v>
      </c>
      <c r="LY101" s="57">
        <f t="shared" si="732"/>
        <v>0</v>
      </c>
      <c r="LZ101" s="57">
        <f t="shared" si="733"/>
        <v>0</v>
      </c>
      <c r="MA101" s="57">
        <f t="shared" si="734"/>
        <v>0</v>
      </c>
      <c r="MB101" s="57">
        <f t="shared" si="735"/>
        <v>0</v>
      </c>
      <c r="MC101" s="57">
        <f t="shared" si="736"/>
        <v>0</v>
      </c>
      <c r="MD101" s="57">
        <f t="shared" si="737"/>
        <v>0</v>
      </c>
      <c r="ME101" s="57">
        <f t="shared" si="738"/>
        <v>0</v>
      </c>
      <c r="MF101" s="57">
        <f t="shared" si="739"/>
        <v>0</v>
      </c>
      <c r="MG101" s="57">
        <f t="shared" si="740"/>
        <v>0</v>
      </c>
      <c r="MH101" s="57">
        <f t="shared" si="741"/>
        <v>0</v>
      </c>
      <c r="MI101" s="57">
        <f t="shared" si="742"/>
        <v>0</v>
      </c>
      <c r="MJ101" s="61">
        <f t="shared" si="743"/>
        <v>3.7200000000000024</v>
      </c>
      <c r="MK101" s="57" t="e">
        <f t="shared" si="583"/>
        <v>#N/A</v>
      </c>
      <c r="ML101" s="57" t="e">
        <f t="shared" si="794"/>
        <v>#N/A</v>
      </c>
      <c r="MM101" s="57" t="e">
        <f t="shared" si="795"/>
        <v>#N/A</v>
      </c>
      <c r="MN101" s="57" t="e">
        <f t="shared" si="796"/>
        <v>#N/A</v>
      </c>
      <c r="MO101" s="57" t="e">
        <f t="shared" si="797"/>
        <v>#N/A</v>
      </c>
      <c r="MP101" s="57" t="e">
        <f t="shared" si="798"/>
        <v>#N/A</v>
      </c>
      <c r="MQ101" s="57" t="e">
        <f t="shared" si="799"/>
        <v>#N/A</v>
      </c>
      <c r="MR101" s="57" t="e">
        <f t="shared" si="800"/>
        <v>#N/A</v>
      </c>
      <c r="MS101" s="57" t="e">
        <f t="shared" si="801"/>
        <v>#N/A</v>
      </c>
      <c r="MT101" s="57" t="e">
        <f t="shared" si="802"/>
        <v>#N/A</v>
      </c>
      <c r="MU101" s="57" t="e">
        <f t="shared" si="803"/>
        <v>#N/A</v>
      </c>
      <c r="MV101" s="57" t="e">
        <f t="shared" si="804"/>
        <v>#N/A</v>
      </c>
      <c r="MW101" s="57" t="e">
        <f t="shared" si="805"/>
        <v>#N/A</v>
      </c>
      <c r="MX101" s="57" t="e">
        <f t="shared" si="806"/>
        <v>#N/A</v>
      </c>
      <c r="MY101" s="57" t="e">
        <f t="shared" si="807"/>
        <v>#N/A</v>
      </c>
      <c r="MZ101" s="57" t="e">
        <f t="shared" si="808"/>
        <v>#N/A</v>
      </c>
      <c r="NA101" s="57" t="e">
        <f t="shared" si="809"/>
        <v>#N/A</v>
      </c>
      <c r="NB101" s="57" t="e">
        <f t="shared" si="810"/>
        <v>#N/A</v>
      </c>
      <c r="NC101" s="57" t="e">
        <f t="shared" si="811"/>
        <v>#N/A</v>
      </c>
      <c r="ND101" s="57" t="e">
        <f t="shared" si="812"/>
        <v>#N/A</v>
      </c>
      <c r="NE101" s="57" t="e">
        <f t="shared" si="813"/>
        <v>#N/A</v>
      </c>
      <c r="NF101" s="61">
        <f t="shared" si="744"/>
        <v>3.7200000000000024</v>
      </c>
      <c r="NG101" s="256">
        <f>IF(OY100=0,MIN('Drive Train'!$F$35-FQ100*$C$19*'Drive Train'!$F$39,NG100+$C$39)-$C$7,IF(LO100-1&lt;=0,0,IF($C$37=Motors!$C$30,MAX(MAX(NG$8:NG100)*-1,NG100-$C$39),MAX(0,MAX(NG$8:NG100)*-1,NG100-$C$39))))</f>
        <v>0</v>
      </c>
      <c r="NH101" s="256">
        <f>IF(OZ100=0,MIN('Drive Train'!$F$35-FR100*$C$19*'Drive Train'!$F$39,NH100+$C$39)-$C$7,IF(LP100-1&lt;=0,0,IF($C$37=Motors!$C$30,MAX(MAX(NH$8:NH100)*-1,NH100-$C$39),MAX(0,MAX(NH$8:NH100)*-1,NH100-$C$39))))</f>
        <v>0</v>
      </c>
      <c r="NI101" s="256">
        <f>IF(PA100=0,MIN('Drive Train'!$F$35-FS100*$C$19*'Drive Train'!$F$39,NI100+$C$39)-$C$7,IF(LQ100-1&lt;=0,0,IF($C$37=Motors!$C$30,MAX(MAX(NI$8:NI100)*-1,NI100-$C$39),MAX(0,MAX(NI$8:NI100)*-1,NI100-$C$39))))</f>
        <v>0</v>
      </c>
      <c r="NJ101" s="256">
        <f>IF(PB100=0,MIN('Drive Train'!$F$35-FT100*$C$19*'Drive Train'!$F$39,NJ100+$C$39)-$C$7,IF(LR100-1&lt;=0,0,IF($C$37=Motors!$C$30,MAX(MAX(NJ$8:NJ100)*-1,NJ100-$C$39),MAX(0,MAX(NJ$8:NJ100)*-1,NJ100-$C$39))))</f>
        <v>0</v>
      </c>
      <c r="NK101" s="256">
        <f>IF(PC100=0,MIN('Drive Train'!$F$35-FU100*$C$19*'Drive Train'!$F$39,NK100+$C$39)-$C$7,IF(LS100-1&lt;=0,0,IF($C$37=Motors!$C$30,MAX(MAX(NK$8:NK100)*-1,NK100-$C$39),MAX(0,MAX(NK$8:NK100)*-1,NK100-$C$39))))</f>
        <v>0</v>
      </c>
      <c r="NL101" s="256">
        <f>IF(PD100=0,MIN('Drive Train'!$F$35-FV100*$C$19*'Drive Train'!$F$39,NL100+$C$39)-$C$7,IF(LT100-1&lt;=0,0,IF($C$37=Motors!$C$30,MAX(MAX(NL$8:NL100)*-1,NL100-$C$39),MAX(0,MAX(NL$8:NL100)*-1,NL100-$C$39))))</f>
        <v>0</v>
      </c>
      <c r="NM101" s="256">
        <f>IF(PE100=0,MIN('Drive Train'!$F$35-FW100*$C$19*'Drive Train'!$F$39,NM100+$C$39)-$C$7,IF(LU100-1&lt;=0,0,IF($C$37=Motors!$C$30,MAX(MAX(NM$8:NM100)*-1,NM100-$C$39),MAX(0,MAX(NM$8:NM100)*-1,NM100-$C$39))))</f>
        <v>0</v>
      </c>
      <c r="NN101" s="256">
        <f>IF(PF100=0,MIN('Drive Train'!$F$35-FX100*$C$19*'Drive Train'!$F$39,NN100+$C$39)-$C$7,IF(LV100-1&lt;=0,0,IF($C$37=Motors!$C$30,MAX(MAX(NN$8:NN100)*-1,NN100-$C$39),MAX(0,MAX(NN$8:NN100)*-1,NN100-$C$39))))</f>
        <v>0</v>
      </c>
      <c r="NO101" s="256">
        <f>IF(PG100=0,MIN('Drive Train'!$F$35-FY100*$C$19*'Drive Train'!$F$39,NO100+$C$39)-$C$7,IF(LW100-1&lt;=0,0,IF($C$37=Motors!$C$30,MAX(MAX(NO$8:NO100)*-1,NO100-$C$39),MAX(0,MAX(NO$8:NO100)*-1,NO100-$C$39))))</f>
        <v>0</v>
      </c>
      <c r="NP101" s="256">
        <f>IF(PH100=0,MIN('Drive Train'!$F$35-FZ100*$C$19*'Drive Train'!$F$39,NP100+$C$39)-$C$7,IF(LX100-1&lt;=0,0,IF($C$37=Motors!$C$30,MAX(MAX(NP$8:NP100)*-1,NP100-$C$39),MAX(0,MAX(NP$8:NP100)*-1,NP100-$C$39))))</f>
        <v>0</v>
      </c>
      <c r="NQ101" s="256">
        <f>IF(PI100=0,MIN('Drive Train'!$F$35-GA100*$C$19*'Drive Train'!$F$39,NQ100+$C$39)-$C$7,IF(LY100-1&lt;=0,0,IF($C$37=Motors!$C$30,MAX(MAX(NQ$8:NQ100)*-1,NQ100-$C$39),MAX(0,MAX(NQ$8:NQ100)*-1,NQ100-$C$39))))</f>
        <v>0</v>
      </c>
      <c r="NR101" s="256">
        <f>IF(PJ100=0,MIN('Drive Train'!$F$35-GB100*$C$19*'Drive Train'!$F$39,NR100+$C$39)-$C$7,IF(LZ100-1&lt;=0,0,IF($C$37=Motors!$C$30,MAX(MAX(NR$8:NR100)*-1,NR100-$C$39),MAX(0,MAX(NR$8:NR100)*-1,NR100-$C$39))))</f>
        <v>0</v>
      </c>
      <c r="NS101" s="256">
        <f>IF(PK100=0,MIN('Drive Train'!$F$35-GC100*$C$19*'Drive Train'!$F$39,NS100+$C$39)-$C$7,IF(MA100-1&lt;=0,0,IF($C$37=Motors!$C$30,MAX(MAX(NS$8:NS100)*-1,NS100-$C$39),MAX(0,MAX(NS$8:NS100)*-1,NS100-$C$39))))</f>
        <v>0</v>
      </c>
      <c r="NT101" s="256">
        <f>IF(PL100=0,MIN('Drive Train'!$F$35-GD100*$C$19*'Drive Train'!$F$39,NT100+$C$39)-$C$7,IF(MB100-1&lt;=0,0,IF($C$37=Motors!$C$30,MAX(MAX(NT$8:NT100)*-1,NT100-$C$39),MAX(0,MAX(NT$8:NT100)*-1,NT100-$C$39))))</f>
        <v>0</v>
      </c>
      <c r="NU101" s="256">
        <f>IF(PM100=0,MIN('Drive Train'!$F$35-GE100*$C$19*'Drive Train'!$F$39,NU100+$C$39)-$C$7,IF(MC100-1&lt;=0,0,IF($C$37=Motors!$C$30,MAX(MAX(NU$8:NU100)*-1,NU100-$C$39),MAX(0,MAX(NU$8:NU100)*-1,NU100-$C$39))))</f>
        <v>0</v>
      </c>
      <c r="NV101" s="256">
        <f>IF(PN100=0,MIN('Drive Train'!$F$35-GF100*$C$19*'Drive Train'!$F$39,NV100+$C$39)-$C$7,IF(MD100-1&lt;=0,0,IF($C$37=Motors!$C$30,MAX(MAX(NV$8:NV100)*-1,NV100-$C$39),MAX(0,MAX(NV$8:NV100)*-1,NV100-$C$39))))</f>
        <v>0</v>
      </c>
      <c r="NW101" s="256">
        <f>IF(PO100=0,MIN('Drive Train'!$F$35-GG100*$C$19*'Drive Train'!$F$39,NW100+$C$39)-$C$7,IF(ME100-1&lt;=0,0,IF($C$37=Motors!$C$30,MAX(MAX(NW$8:NW100)*-1,NW100-$C$39),MAX(0,MAX(NW$8:NW100)*-1,NW100-$C$39))))</f>
        <v>0</v>
      </c>
      <c r="NX101" s="256">
        <f>IF(PP100=0,MIN('Drive Train'!$F$35-GH100*$C$19*'Drive Train'!$F$39,NX100+$C$39)-$C$7,IF(MF100-1&lt;=0,0,IF($C$37=Motors!$C$30,MAX(MAX(NX$8:NX100)*-1,NX100-$C$39),MAX(0,MAX(NX$8:NX100)*-1,NX100-$C$39))))</f>
        <v>0</v>
      </c>
      <c r="NY101" s="256">
        <f>IF(PQ100=0,MIN('Drive Train'!$F$35-GI100*$C$19*'Drive Train'!$F$39,NY100+$C$39)-$C$7,IF(MG100-1&lt;=0,0,IF($C$37=Motors!$C$30,MAX(MAX(NY$8:NY100)*-1,NY100-$C$39),MAX(0,MAX(NY$8:NY100)*-1,NY100-$C$39))))</f>
        <v>0</v>
      </c>
      <c r="NZ101" s="256">
        <f>IF(PR100=0,MIN('Drive Train'!$F$35-GJ100*$C$19*'Drive Train'!$F$39,NZ100+$C$39)-$C$7,IF(MH100-1&lt;=0,0,IF($C$37=Motors!$C$30,MAX(MAX(NZ$8:NZ100)*-1,NZ100-$C$39),MAX(0,MAX(NZ$8:NZ100)*-1,NZ100-$C$39))))</f>
        <v>0</v>
      </c>
      <c r="OA101" s="256">
        <f>IF(PS100=0,MIN('Drive Train'!$F$35-GK100*$C$19*'Drive Train'!$F$39,OA100+$C$39)-$C$7,IF(MI100-1&lt;=0,0,IF($C$37=Motors!$C$30,MAX(MAX(OA$8:OA100)*-1,OA100-$C$39),MAX(0,MAX(OA$8:OA100)*-1,OA100-$C$39))))</f>
        <v>0</v>
      </c>
      <c r="OB101" s="61">
        <f t="shared" si="745"/>
        <v>3.7200000000000024</v>
      </c>
      <c r="OC101" s="256">
        <f>'Drive Train'!$F$35-(FQ101*$C$13)*$C$19*'Drive Train'!$F$39</f>
        <v>12.4</v>
      </c>
      <c r="OD101" s="256">
        <f>'Drive Train'!$F$35-(FR101*$C$13)*$C$19*'Drive Train'!$F$39</f>
        <v>12.23503</v>
      </c>
      <c r="OE101" s="256">
        <f>'Drive Train'!$F$35-(FS101*$C$13)*$C$19*'Drive Train'!$F$39</f>
        <v>12.23503</v>
      </c>
      <c r="OF101" s="256">
        <f>'Drive Train'!$F$35-(FT101*$C$13)*$C$19*'Drive Train'!$F$39</f>
        <v>12.23503</v>
      </c>
      <c r="OG101" s="256">
        <f>'Drive Train'!$F$35-(FU101*$C$13)*$C$19*'Drive Train'!$F$39</f>
        <v>12.23503</v>
      </c>
      <c r="OH101" s="256">
        <f>'Drive Train'!$F$35-(FV101*$C$13)*$C$19*'Drive Train'!$F$39</f>
        <v>12.4</v>
      </c>
      <c r="OI101" s="256">
        <f>'Drive Train'!$F$35-(FW101*$C$13)*$C$19*'Drive Train'!$F$39</f>
        <v>12.4</v>
      </c>
      <c r="OJ101" s="256">
        <f>'Drive Train'!$F$35-(FX101*$C$13)*$C$19*'Drive Train'!$F$39</f>
        <v>12.4</v>
      </c>
      <c r="OK101" s="256">
        <f>'Drive Train'!$F$35-(FY101*$C$13)*$C$19*'Drive Train'!$F$39</f>
        <v>12.4</v>
      </c>
      <c r="OL101" s="256">
        <f>'Drive Train'!$F$35-(FZ101*$C$13)*$C$19*'Drive Train'!$F$39</f>
        <v>12.4</v>
      </c>
      <c r="OM101" s="256">
        <f>'Drive Train'!$F$35-(GA101*$C$13)*$C$19*'Drive Train'!$F$39</f>
        <v>12.4</v>
      </c>
      <c r="ON101" s="256">
        <f>'Drive Train'!$F$35-(GB101*$C$13)*$C$19*'Drive Train'!$F$39</f>
        <v>12.4</v>
      </c>
      <c r="OO101" s="256">
        <f>'Drive Train'!$F$35-(GC101*$C$13)*$C$19*'Drive Train'!$F$39</f>
        <v>12.4</v>
      </c>
      <c r="OP101" s="256">
        <f>'Drive Train'!$F$35-(GD101*$C$13)*$C$19*'Drive Train'!$F$39</f>
        <v>12.4</v>
      </c>
      <c r="OQ101" s="256">
        <f>'Drive Train'!$F$35-(GE101*$C$13)*$C$19*'Drive Train'!$F$39</f>
        <v>12.4</v>
      </c>
      <c r="OR101" s="256">
        <f>'Drive Train'!$F$35-(GF101*$C$13)*$C$19*'Drive Train'!$F$39</f>
        <v>12.4</v>
      </c>
      <c r="OS101" s="256">
        <f>'Drive Train'!$F$35-(GG101*$C$13)*$C$19*'Drive Train'!$F$39</f>
        <v>12.4</v>
      </c>
      <c r="OT101" s="256">
        <f>'Drive Train'!$F$35-(GH101*$C$13)*$C$19*'Drive Train'!$F$39</f>
        <v>12.4</v>
      </c>
      <c r="OU101" s="256">
        <f>'Drive Train'!$F$35-(GI101*$C$13)*$C$19*'Drive Train'!$F$39</f>
        <v>12.4</v>
      </c>
      <c r="OV101" s="256">
        <f>'Drive Train'!$F$35-(GJ101*$C$13)*$C$19*'Drive Train'!$F$39</f>
        <v>12.4</v>
      </c>
      <c r="OW101" s="256">
        <f>'Drive Train'!$F$35-(GK101*$C$13)*$C$19*'Drive Train'!$F$39</f>
        <v>12.4</v>
      </c>
      <c r="OX101" s="61">
        <f t="shared" si="746"/>
        <v>3.7200000000000024</v>
      </c>
      <c r="OY101" s="1">
        <f>IF(PU101&gt;='Drive Train'!$F$29,1,0)</f>
        <v>1</v>
      </c>
      <c r="OZ101" s="1">
        <f>IF(PV101&gt;='Drive Train'!$F$29,1,0)</f>
        <v>1</v>
      </c>
      <c r="PA101" s="1">
        <f>IF(PW101&gt;='Drive Train'!$F$29,1,0)</f>
        <v>1</v>
      </c>
      <c r="PB101" s="1">
        <f>IF(PX101&gt;='Drive Train'!$F$29,1,0)</f>
        <v>1</v>
      </c>
      <c r="PC101" s="1">
        <f>IF(PY101&gt;='Drive Train'!$F$29,1,0)</f>
        <v>1</v>
      </c>
      <c r="PD101" s="1">
        <f>IF(PZ101&gt;='Drive Train'!$F$29,1,0)</f>
        <v>1</v>
      </c>
      <c r="PE101" s="1">
        <f>IF(QA101&gt;='Drive Train'!$F$29,1,0)</f>
        <v>1</v>
      </c>
      <c r="PF101" s="1">
        <f>IF(QB101&gt;='Drive Train'!$F$29,1,0)</f>
        <v>1</v>
      </c>
      <c r="PG101" s="1">
        <f>IF(QC101&gt;='Drive Train'!$F$29,1,0)</f>
        <v>1</v>
      </c>
      <c r="PH101" s="1">
        <f>IF(QD101&gt;='Drive Train'!$F$29,1,0)</f>
        <v>1</v>
      </c>
      <c r="PI101" s="1">
        <f>IF(QE101&gt;='Drive Train'!$F$29,1,0)</f>
        <v>1</v>
      </c>
      <c r="PJ101" s="1">
        <f>IF(QF101&gt;='Drive Train'!$F$29,1,0)</f>
        <v>1</v>
      </c>
      <c r="PK101" s="1">
        <f>IF(QG101&gt;='Drive Train'!$F$29,1,0)</f>
        <v>1</v>
      </c>
      <c r="PL101" s="1">
        <f>IF(QH101&gt;='Drive Train'!$F$29,1,0)</f>
        <v>1</v>
      </c>
      <c r="PM101" s="1">
        <f>IF(QI101&gt;='Drive Train'!$F$29,1,0)</f>
        <v>1</v>
      </c>
      <c r="PN101" s="1">
        <f>IF(QJ101&gt;='Drive Train'!$F$29,1,0)</f>
        <v>1</v>
      </c>
      <c r="PO101" s="1">
        <f>IF(QK101&gt;='Drive Train'!$F$29,1,0)</f>
        <v>1</v>
      </c>
      <c r="PP101" s="1">
        <f>IF(QL101&gt;='Drive Train'!$F$29,1,0)</f>
        <v>1</v>
      </c>
      <c r="PQ101" s="1">
        <f>IF(QM101&gt;='Drive Train'!$F$29,1,0)</f>
        <v>1</v>
      </c>
      <c r="PR101" s="1">
        <f>IF(QN101&gt;='Drive Train'!$F$29,1,0)</f>
        <v>1</v>
      </c>
      <c r="PS101" s="1">
        <f>IF(QO101&gt;='Drive Train'!$F$29,1,0)</f>
        <v>1</v>
      </c>
      <c r="PT101" s="253">
        <f t="shared" si="747"/>
        <v>3.7200000000000024</v>
      </c>
      <c r="PU101" s="57">
        <f t="shared" si="748"/>
        <v>21.503653617944718</v>
      </c>
      <c r="PV101" s="57">
        <f t="shared" si="749"/>
        <v>39.049248075917831</v>
      </c>
      <c r="PW101" s="57">
        <f t="shared" si="750"/>
        <v>40.571446012604262</v>
      </c>
      <c r="PX101" s="57">
        <f t="shared" si="751"/>
        <v>37.978845688474209</v>
      </c>
      <c r="PY101" s="57">
        <f t="shared" si="752"/>
        <v>32.693915707003157</v>
      </c>
      <c r="PZ101" s="57">
        <f t="shared" si="753"/>
        <v>27.08124871304469</v>
      </c>
      <c r="QA101" s="57">
        <f t="shared" si="754"/>
        <v>23.766792718489118</v>
      </c>
      <c r="QB101" s="57">
        <f t="shared" si="755"/>
        <v>21.24285190115814</v>
      </c>
      <c r="QC101" s="57">
        <f t="shared" si="756"/>
        <v>19.808555857554829</v>
      </c>
      <c r="QD101" s="57">
        <f t="shared" si="757"/>
        <v>18.746947025028113</v>
      </c>
      <c r="QE101" s="57">
        <f t="shared" si="758"/>
        <v>17.929325619771099</v>
      </c>
      <c r="QF101" s="57">
        <f t="shared" si="759"/>
        <v>23.539061413848287</v>
      </c>
      <c r="QG101" s="57">
        <f t="shared" si="760"/>
        <v>22.453509164402295</v>
      </c>
      <c r="QH101" s="57">
        <f t="shared" si="761"/>
        <v>21.849684815549576</v>
      </c>
      <c r="QI101" s="57">
        <f t="shared" si="762"/>
        <v>21.682599047130982</v>
      </c>
      <c r="QJ101" s="57">
        <f t="shared" si="763"/>
        <v>21.357110719625187</v>
      </c>
      <c r="QK101" s="57">
        <f t="shared" si="764"/>
        <v>21.797681488191348</v>
      </c>
      <c r="QL101" s="57">
        <f t="shared" si="765"/>
        <v>21.60815940220062</v>
      </c>
      <c r="QM101" s="57">
        <f t="shared" si="766"/>
        <v>21.794853544062796</v>
      </c>
      <c r="QN101" s="57">
        <f t="shared" si="767"/>
        <v>21.444570787492751</v>
      </c>
      <c r="QO101" s="57">
        <f t="shared" si="768"/>
        <v>21.450297293645665</v>
      </c>
      <c r="QP101" s="61">
        <f t="shared" si="769"/>
        <v>3.7200000000000024</v>
      </c>
      <c r="QQ101" s="57">
        <f t="shared" si="584"/>
        <v>0</v>
      </c>
      <c r="QR101" s="57">
        <f t="shared" si="585"/>
        <v>3.4695548865589357E-2</v>
      </c>
      <c r="QS101" s="57">
        <f t="shared" si="586"/>
        <v>3.4695548865589357E-2</v>
      </c>
      <c r="QT101" s="57">
        <f t="shared" si="587"/>
        <v>3.4695548865589357E-2</v>
      </c>
      <c r="QU101" s="57">
        <f t="shared" si="588"/>
        <v>3.4695548865589357E-2</v>
      </c>
      <c r="QV101" s="57">
        <f t="shared" si="589"/>
        <v>0</v>
      </c>
      <c r="QW101" s="57">
        <f t="shared" si="590"/>
        <v>0</v>
      </c>
      <c r="QX101" s="57">
        <f t="shared" si="591"/>
        <v>0</v>
      </c>
      <c r="QY101" s="57">
        <f t="shared" si="592"/>
        <v>0</v>
      </c>
      <c r="QZ101" s="57">
        <f t="shared" si="593"/>
        <v>0</v>
      </c>
      <c r="RA101" s="57">
        <f t="shared" si="594"/>
        <v>0</v>
      </c>
      <c r="RB101" s="57">
        <f t="shared" si="595"/>
        <v>0</v>
      </c>
      <c r="RC101" s="57">
        <f t="shared" si="596"/>
        <v>0</v>
      </c>
      <c r="RD101" s="57">
        <f t="shared" si="597"/>
        <v>0</v>
      </c>
      <c r="RE101" s="57">
        <f t="shared" si="598"/>
        <v>0</v>
      </c>
      <c r="RF101" s="57">
        <f t="shared" si="599"/>
        <v>0</v>
      </c>
      <c r="RG101" s="57">
        <f t="shared" si="600"/>
        <v>0</v>
      </c>
      <c r="RH101" s="57">
        <f t="shared" si="601"/>
        <v>0</v>
      </c>
      <c r="RI101" s="57">
        <f t="shared" si="602"/>
        <v>0</v>
      </c>
      <c r="RJ101" s="57">
        <f t="shared" si="603"/>
        <v>0</v>
      </c>
      <c r="RK101" s="57">
        <f t="shared" si="604"/>
        <v>0</v>
      </c>
      <c r="RL101" s="61">
        <f t="shared" si="770"/>
        <v>3.7200000000000024</v>
      </c>
      <c r="RM101" s="2">
        <f>IF(AND(LO101&gt;=LO$6*'Drive Train'!$AA$52,LO101&lt;=LO$6*'Drive Train'!$AA$53,KS101=0,JW101=0,EU101&gt;0),$C$17,0)</f>
        <v>0</v>
      </c>
      <c r="RN101" s="2">
        <f>IF(AND(LP101&gt;=LP$6*'Drive Train'!$AA$52,LP101&lt;=LP$6*'Drive Train'!$AA$53,KT101=0,JX101=0,EV101&gt;0),$C$17,0)</f>
        <v>0</v>
      </c>
      <c r="RO101" s="2">
        <f>IF(AND(LQ101&gt;=LQ$6*'Drive Train'!$AA$52,LQ101&lt;=LQ$6*'Drive Train'!$AA$53,KU101=0,JY101=0,EW101&gt;0),$C$17,0)</f>
        <v>0</v>
      </c>
      <c r="RP101" s="2">
        <f>IF(AND(LR101&gt;=LR$6*'Drive Train'!$AA$52,LR101&lt;=LR$6*'Drive Train'!$AA$53,KV101=0,JZ101=0,EX101&gt;0),$C$17,0)</f>
        <v>0</v>
      </c>
      <c r="RQ101" s="2">
        <f>IF(AND(LS101&gt;=LS$6*'Drive Train'!$AA$52,LS101&lt;=LS$6*'Drive Train'!$AA$53,KW101=0,KA101=0,EY101&gt;0),$C$17,0)</f>
        <v>0</v>
      </c>
      <c r="RR101" s="2">
        <f>IF(AND(LT101&gt;=LT$6*'Drive Train'!$AA$52,LT101&lt;=LT$6*'Drive Train'!$AA$53,KX101=0,KB101=0,EZ101&gt;0),$C$17,0)</f>
        <v>0</v>
      </c>
      <c r="RS101" s="2">
        <f>IF(AND(LU101&gt;=LU$6*'Drive Train'!$AA$52,LU101&lt;=LU$6*'Drive Train'!$AA$53,KY101=0,KC101=0,FA101&gt;0),$C$17,0)</f>
        <v>0</v>
      </c>
      <c r="RT101" s="2">
        <f>IF(AND(LV101&gt;=LV$6*'Drive Train'!$AA$52,LV101&lt;=LV$6*'Drive Train'!$AA$53,KZ101=0,KD101=0,FB101&gt;0),$C$17,0)</f>
        <v>0</v>
      </c>
      <c r="RU101" s="2">
        <f>IF(AND(LW101&gt;=LW$6*'Drive Train'!$AA$52,LW101&lt;=LW$6*'Drive Train'!$AA$53,LA101=0,KE101=0,FC101&gt;0),$C$17,0)</f>
        <v>0</v>
      </c>
      <c r="RV101" s="2">
        <f>IF(AND(LX101&gt;=LX$6*'Drive Train'!$AA$52,LX101&lt;=LX$6*'Drive Train'!$AA$53,LB101=0,KF101=0,FD101&gt;0),$C$17,0)</f>
        <v>0</v>
      </c>
      <c r="RW101" s="2">
        <f>IF(AND(LY101&gt;=LY$6*'Drive Train'!$AA$52,LY101&lt;=LY$6*'Drive Train'!$AA$53,LC101=0,KG101=0,FE101&gt;0),$C$17,0)</f>
        <v>0</v>
      </c>
      <c r="RX101" s="2">
        <f>IF(AND(LZ101&gt;=LZ$6*'Drive Train'!$AA$52,LZ101&lt;=LZ$6*'Drive Train'!$AA$53,LD101=0,KH101=0,FF101&gt;0),$C$17,0)</f>
        <v>0</v>
      </c>
      <c r="RY101" s="2">
        <f>IF(AND(MA101&gt;=MA$6*'Drive Train'!$AA$52,MA101&lt;=MA$6*'Drive Train'!$AA$53,LE101=0,KI101=0,FG101&gt;0),$C$17,0)</f>
        <v>0</v>
      </c>
      <c r="RZ101" s="2">
        <f>IF(AND(MB101&gt;=MB$6*'Drive Train'!$AA$52,MB101&lt;=MB$6*'Drive Train'!$AA$53,LF101=0,KJ101=0,FH101&gt;0),$C$17,0)</f>
        <v>0</v>
      </c>
      <c r="SA101" s="2">
        <f>IF(AND(MC101&gt;=MC$6*'Drive Train'!$AA$52,MC101&lt;=MC$6*'Drive Train'!$AA$53,LG101=0,KK101=0,FI101&gt;0),$C$17,0)</f>
        <v>0</v>
      </c>
      <c r="SB101" s="2">
        <f>IF(AND(MD101&gt;=MD$6*'Drive Train'!$AA$52,MD101&lt;=MD$6*'Drive Train'!$AA$53,LH101=0,KL101=0,FJ101&gt;0),$C$17,0)</f>
        <v>0</v>
      </c>
      <c r="SC101" s="2">
        <f>IF(AND(ME101&gt;=ME$6*'Drive Train'!$AA$52,ME101&lt;=ME$6*'Drive Train'!$AA$53,LI101=0,KM101=0,FK101&gt;0),$C$17,0)</f>
        <v>0</v>
      </c>
      <c r="SD101" s="2">
        <f>IF(AND(MF101&gt;=MF$6*'Drive Train'!$AA$52,MF101&lt;=MF$6*'Drive Train'!$AA$53,LJ101=0,KN101=0,FL101&gt;0),$C$17,0)</f>
        <v>0</v>
      </c>
      <c r="SE101" s="2">
        <f>IF(AND(MG101&gt;=MG$6*'Drive Train'!$AA$52,MG101&lt;=MG$6*'Drive Train'!$AA$53,LK101=0,KO101=0,FM101&gt;0),$C$17,0)</f>
        <v>0</v>
      </c>
      <c r="SF101" s="2">
        <f>IF(AND(MH101&gt;=MH$6*'Drive Train'!$AA$52,MH101&lt;=MH$6*'Drive Train'!$AA$53,LL101=0,KP101=0,FN101&gt;0),$C$17,0)</f>
        <v>0</v>
      </c>
      <c r="SG101" s="2">
        <f>IF(AND(MI101&gt;=MI$6*'Drive Train'!$AA$52,MI101&lt;=MI$6*'Drive Train'!$AA$53,LM101=0,KQ101=0,FO101&gt;0),$C$17,0)</f>
        <v>0</v>
      </c>
      <c r="SH101" s="61">
        <f t="shared" si="771"/>
        <v>3.7200000000000024</v>
      </c>
      <c r="SI101" s="2">
        <f>IF(AND(EU101&lt;0,KS101=0,LO101&gt;=LO$6*'Drive Train'!$AA$52,LO101&lt;=LO$6*'Drive Train'!$AA$53,OY101=1,JW101=0),$C$17,0)</f>
        <v>0</v>
      </c>
      <c r="SJ101" s="2">
        <f>IF(AND(EV101&lt;0,KT101=0,LP101&gt;=LP$6*'Drive Train'!$AA$52,LP101&lt;=LP$6*'Drive Train'!$AA$53,OZ101=1,JX101=0),$C$17,0)</f>
        <v>0.04</v>
      </c>
      <c r="SK101" s="2">
        <f>IF(AND(EW101&lt;0,KU101=0,LQ101&gt;=LQ$6*'Drive Train'!$AA$52,LQ101&lt;=LQ$6*'Drive Train'!$AA$53,PA101=1,JY101=0),$C$17,0)</f>
        <v>0</v>
      </c>
      <c r="SL101" s="2">
        <f>IF(AND(EX101&lt;0,KV101=0,LR101&gt;=LR$6*'Drive Train'!$AA$52,LR101&lt;=LR$6*'Drive Train'!$AA$53,PB101=1,JZ101=0),$C$17,0)</f>
        <v>0</v>
      </c>
      <c r="SM101" s="2">
        <f>IF(AND(EY101&lt;0,KW101=0,LS101&gt;=LS$6*'Drive Train'!$AA$52,LS101&lt;=LS$6*'Drive Train'!$AA$53,PC101=1,KA101=0),$C$17,0)</f>
        <v>0</v>
      </c>
      <c r="SN101" s="2">
        <f>IF(AND(EZ101&lt;0,KX101=0,LT101&gt;=LT$6*'Drive Train'!$AA$52,LT101&lt;=LT$6*'Drive Train'!$AA$53,PD101=1,KB101=0),$C$17,0)</f>
        <v>0</v>
      </c>
      <c r="SO101" s="2">
        <f>IF(AND(FA101&lt;0,KY101=0,LU101&gt;=LU$6*'Drive Train'!$AA$52,LU101&lt;=LU$6*'Drive Train'!$AA$53,PE101=1,KC101=0),$C$17,0)</f>
        <v>0</v>
      </c>
      <c r="SP101" s="2">
        <f>IF(AND(FB101&lt;0,KZ101=0,LV101&gt;=LV$6*'Drive Train'!$AA$52,LV101&lt;=LV$6*'Drive Train'!$AA$53,PF101=1,KD101=0),$C$17,0)</f>
        <v>0</v>
      </c>
      <c r="SQ101" s="2">
        <f>IF(AND(FC101&lt;0,LA101=0,LW101&gt;=LW$6*'Drive Train'!$AA$52,LW101&lt;=LW$6*'Drive Train'!$AA$53,PG101=1,KE101=0),$C$17,0)</f>
        <v>0</v>
      </c>
      <c r="SR101" s="2">
        <f>IF(AND(FD101&lt;0,LB101=0,LX101&gt;=LX$6*'Drive Train'!$AA$52,LX101&lt;=LX$6*'Drive Train'!$AA$53,PH101=1,KF101=0),$C$17,0)</f>
        <v>0</v>
      </c>
      <c r="SS101" s="2">
        <f>IF(AND(FE101&lt;0,LC101=0,LY101&gt;=LY$6*'Drive Train'!$AA$52,LY101&lt;=LY$6*'Drive Train'!$AA$53,PI101=1,KG101=0),$C$17,0)</f>
        <v>0</v>
      </c>
      <c r="ST101" s="2">
        <f>IF(AND(FF101&lt;0,LD101=0,LZ101&gt;=LZ$6*'Drive Train'!$AA$52,LZ101&lt;=LZ$6*'Drive Train'!$AA$53,PJ101=1,KH101=0),$C$17,0)</f>
        <v>0</v>
      </c>
      <c r="SU101" s="2">
        <f>IF(AND(FG101&lt;0,LE101=0,MA101&gt;=MA$6*'Drive Train'!$AA$52,MA101&lt;=MA$6*'Drive Train'!$AA$53,PK101=1,KI101=0),$C$17,0)</f>
        <v>0</v>
      </c>
      <c r="SV101" s="2">
        <f>IF(AND(FH101&lt;0,LF101=0,MB101&gt;=MB$6*'Drive Train'!$AA$52,MB101&lt;=MB$6*'Drive Train'!$AA$53,PL101=1,KJ101=0),$C$17,0)</f>
        <v>0</v>
      </c>
      <c r="SW101" s="2">
        <f>IF(AND(FI101&lt;0,LG101=0,MC101&gt;=MC$6*'Drive Train'!$AA$52,MC101&lt;=MC$6*'Drive Train'!$AA$53,PM101=1,KK101=0),$C$17,0)</f>
        <v>0</v>
      </c>
      <c r="SX101" s="2">
        <f>IF(AND(FJ101&lt;0,LH101=0,MD101&gt;=MD$6*'Drive Train'!$AA$52,MD101&lt;=MD$6*'Drive Train'!$AA$53,PN101=1,KL101=0),$C$17,0)</f>
        <v>0</v>
      </c>
      <c r="SY101" s="2">
        <f>IF(AND(FK101&lt;0,LI101=0,ME101&gt;=ME$6*'Drive Train'!$AA$52,ME101&lt;=ME$6*'Drive Train'!$AA$53,PO101=1,KM101=0),$C$17,0)</f>
        <v>0</v>
      </c>
      <c r="SZ101" s="2">
        <f>IF(AND(FL101&lt;0,LJ101=0,MF101&gt;=MF$6*'Drive Train'!$AA$52,MF101&lt;=MF$6*'Drive Train'!$AA$53,PP101=1,KN101=0),$C$17,0)</f>
        <v>0</v>
      </c>
      <c r="TA101" s="2">
        <f>IF(AND(FM101&lt;0,LK101=0,MG101&gt;=MG$6*'Drive Train'!$AA$52,MG101&lt;=MG$6*'Drive Train'!$AA$53,PQ101=1,KO101=0),$C$17,0)</f>
        <v>0</v>
      </c>
      <c r="TB101" s="2">
        <f>IF(AND(FN101&lt;0,LL101=0,MH101&gt;=MH$6*'Drive Train'!$AA$52,MH101&lt;=MH$6*'Drive Train'!$AA$53,PR101=1,KP101=0),$C$17,0)</f>
        <v>0</v>
      </c>
      <c r="TC101" s="2">
        <f>IF(AND(FO101&lt;0,LM101=0,MI101&gt;=MI$6*'Drive Train'!$AA$52,MI101&lt;=MI$6*'Drive Train'!$AA$53,PS101=1,KQ101=0),$C$17,0)</f>
        <v>0</v>
      </c>
      <c r="TD101" s="144">
        <f t="shared" si="772"/>
        <v>3.7200000000000024</v>
      </c>
    </row>
    <row r="102" spans="2:524" x14ac:dyDescent="0.2">
      <c r="R102" s="63">
        <f t="shared" si="605"/>
        <v>3.7600000000000025</v>
      </c>
      <c r="S102" s="2">
        <f>NG102/'Drive Train'!$F$35</f>
        <v>0</v>
      </c>
      <c r="T102" s="2">
        <f>NH102/'Drive Train'!$F$35</f>
        <v>0</v>
      </c>
      <c r="U102" s="2">
        <f>NI102/'Drive Train'!$F$35</f>
        <v>0</v>
      </c>
      <c r="V102" s="2">
        <f>NJ102/'Drive Train'!$F$35</f>
        <v>0</v>
      </c>
      <c r="W102" s="2">
        <f>NK102/'Drive Train'!$F$35</f>
        <v>0</v>
      </c>
      <c r="X102" s="2">
        <f>NL102/'Drive Train'!$F$35</f>
        <v>0</v>
      </c>
      <c r="Y102" s="2">
        <f>NM102/'Drive Train'!$F$35</f>
        <v>0</v>
      </c>
      <c r="Z102" s="2">
        <f>NN102/'Drive Train'!$F$35</f>
        <v>0</v>
      </c>
      <c r="AA102" s="2">
        <f>NO102/'Drive Train'!$F$35</f>
        <v>0</v>
      </c>
      <c r="AB102" s="2">
        <f>NP102/'Drive Train'!$F$35</f>
        <v>0</v>
      </c>
      <c r="AC102" s="2">
        <f>NQ102/'Drive Train'!$F$35</f>
        <v>0</v>
      </c>
      <c r="AD102" s="2">
        <f>NR102/'Drive Train'!$F$35</f>
        <v>0</v>
      </c>
      <c r="AE102" s="2">
        <f>NS102/'Drive Train'!$F$35</f>
        <v>0</v>
      </c>
      <c r="AF102" s="2">
        <f>NT102/'Drive Train'!$F$35</f>
        <v>0</v>
      </c>
      <c r="AG102" s="2">
        <f>NU102/'Drive Train'!$F$35</f>
        <v>0</v>
      </c>
      <c r="AH102" s="2">
        <f>NV102/'Drive Train'!$F$35</f>
        <v>0</v>
      </c>
      <c r="AI102" s="2">
        <f>NW102/'Drive Train'!$F$35</f>
        <v>0</v>
      </c>
      <c r="AJ102" s="2">
        <f>NX102/'Drive Train'!$F$35</f>
        <v>0</v>
      </c>
      <c r="AK102" s="2">
        <f>NY102/'Drive Train'!$F$35</f>
        <v>0</v>
      </c>
      <c r="AL102" s="2">
        <f>NZ102/'Drive Train'!$F$35</f>
        <v>0</v>
      </c>
      <c r="AM102" s="2">
        <f>OA102/'Drive Train'!$F$35</f>
        <v>0</v>
      </c>
      <c r="AN102" s="61">
        <f t="shared" si="606"/>
        <v>3.7600000000000025</v>
      </c>
      <c r="AO102" s="46">
        <f>LO102*12*60/(PI() * 'Drive Train'!$F$15)/S$6*ABS(S102)</f>
        <v>0</v>
      </c>
      <c r="AP102" s="46">
        <f>LP102*12*60/(PI() * 'Drive Train'!$F$15)/T$6*ABS(T102)</f>
        <v>0</v>
      </c>
      <c r="AQ102" s="46">
        <f>LQ102*12*60/(PI() * 'Drive Train'!$F$15)/U$6*ABS(U102)</f>
        <v>0</v>
      </c>
      <c r="AR102" s="46">
        <f>LR102*12*60/(PI() * 'Drive Train'!$F$15)/V$6*ABS(V102)</f>
        <v>0</v>
      </c>
      <c r="AS102" s="46">
        <f>LS102*12*60/(PI() * 'Drive Train'!$F$15)/W$6*ABS(W102)</f>
        <v>0</v>
      </c>
      <c r="AT102" s="46">
        <f>LT102*12*60/(PI() * 'Drive Train'!$F$15)/X$6*ABS(X102)</f>
        <v>0</v>
      </c>
      <c r="AU102" s="46">
        <f>LU102*12*60/(PI() * 'Drive Train'!$F$15)/Y$6*ABS(Y102)</f>
        <v>0</v>
      </c>
      <c r="AV102" s="46">
        <f>LV102*12*60/(PI() * 'Drive Train'!$F$15)/Z$6*ABS(Z102)</f>
        <v>0</v>
      </c>
      <c r="AW102" s="46">
        <f>LW102*12*60/(PI() * 'Drive Train'!$F$15)/AA$6*ABS(AA102)</f>
        <v>0</v>
      </c>
      <c r="AX102" s="46">
        <f>LX102*12*60/(PI() * 'Drive Train'!$F$15)/AB$6*ABS(AB102)</f>
        <v>0</v>
      </c>
      <c r="AY102" s="46">
        <f>LY102*12*60/(PI() * 'Drive Train'!$F$15)/AC$6*ABS(AC102)</f>
        <v>0</v>
      </c>
      <c r="AZ102" s="46">
        <f>LZ102*12*60/(PI() * 'Drive Train'!$F$15)/AD$6*ABS(AD102)</f>
        <v>0</v>
      </c>
      <c r="BA102" s="46">
        <f>MA102*12*60/(PI() * 'Drive Train'!$F$15)/AE$6*ABS(AE102)</f>
        <v>0</v>
      </c>
      <c r="BB102" s="46">
        <f>MB102*12*60/(PI() * 'Drive Train'!$F$15)/AF$6*ABS(AF102)</f>
        <v>0</v>
      </c>
      <c r="BC102" s="46">
        <f>MC102*12*60/(PI() * 'Drive Train'!$F$15)/AG$6*ABS(AG102)</f>
        <v>0</v>
      </c>
      <c r="BD102" s="46">
        <f>MD102*12*60/(PI() * 'Drive Train'!$F$15)/AH$6*ABS(AH102)</f>
        <v>0</v>
      </c>
      <c r="BE102" s="46">
        <f>ME102*12*60/(PI() * 'Drive Train'!$F$15)/AI$6*ABS(AI102)</f>
        <v>0</v>
      </c>
      <c r="BF102" s="46">
        <f>MF102*12*60/(PI() * 'Drive Train'!$F$15)/AJ$6*ABS(AJ102)</f>
        <v>0</v>
      </c>
      <c r="BG102" s="46">
        <f>MG102*12*60/(PI() * 'Drive Train'!$F$15)/AK$6*ABS(AK102)</f>
        <v>0</v>
      </c>
      <c r="BH102" s="46">
        <f>MH102*12*60/(PI() * 'Drive Train'!$F$15)/AL$6*ABS(AL102)</f>
        <v>0</v>
      </c>
      <c r="BI102" s="46">
        <f>MI102*12*60/(PI() * 'Drive Train'!$F$15)/AM$6*ABS(AM102)</f>
        <v>0</v>
      </c>
      <c r="BJ102" s="61">
        <f t="shared" si="538"/>
        <v>3.7600000000000025</v>
      </c>
      <c r="BK102" s="2">
        <f>IF(OR(KS101=1,AND($C$37=Motors!$C$32,OY101=1)),0,IF(NG102=0,-(CG101+$C$15)/($C$14-$C$15)*$C$12,($C$11*S102-AO102)/($C$11*S102)*$C$12*S102))</f>
        <v>0</v>
      </c>
      <c r="BL102" s="2">
        <f>IF(OR(KT101=1,AND($C$37=Motors!$C$32,OZ101=1)),0,IF(NH102=0,-(CH101+$C$15)/($C$14-$C$15)*$C$12,($C$11*T102-AP102)/($C$11*T102)*$C$12*T102))</f>
        <v>0</v>
      </c>
      <c r="BM102" s="2">
        <f>IF(OR(KU101=1,AND($C$37=Motors!$C$32,PA101=1)),0,IF(NI102=0,-(CI101+$C$15)/($C$14-$C$15)*$C$12,($C$11*U102-AQ102)/($C$11*U102)*$C$12*U102))</f>
        <v>0</v>
      </c>
      <c r="BN102" s="2">
        <f>IF(OR(KV101=1,AND($C$37=Motors!$C$32,PB101=1)),0,IF(NJ102=0,-(CJ101+$C$15)/($C$14-$C$15)*$C$12,($C$11*V102-AR102)/($C$11*V102)*$C$12*V102))</f>
        <v>0</v>
      </c>
      <c r="BO102" s="2">
        <f>IF(OR(KW101=1,AND($C$37=Motors!$C$32,PC101=1)),0,IF(NK102=0,-(CK101+$C$15)/($C$14-$C$15)*$C$12,($C$11*W102-AS102)/($C$11*W102)*$C$12*W102))</f>
        <v>0</v>
      </c>
      <c r="BP102" s="2">
        <f>IF(OR(KX101=1,AND($C$37=Motors!$C$32,PD101=1)),0,IF(NL102=0,-(CL101+$C$15)/($C$14-$C$15)*$C$12,($C$11*X102-AT102)/($C$11*X102)*$C$12*X102))</f>
        <v>0</v>
      </c>
      <c r="BQ102" s="2">
        <f>IF(OR(KY101=1,AND($C$37=Motors!$C$32,PE101=1)),0,IF(NM102=0,-(CM101+$C$15)/($C$14-$C$15)*$C$12,($C$11*Y102-AU102)/($C$11*Y102)*$C$12*Y102))</f>
        <v>0</v>
      </c>
      <c r="BR102" s="2">
        <f>IF(OR(KZ101=1,AND($C$37=Motors!$C$32,PF101=1)),0,IF(NN102=0,-(CN101+$C$15)/($C$14-$C$15)*$C$12,($C$11*Z102-AV102)/($C$11*Z102)*$C$12*Z102))</f>
        <v>0</v>
      </c>
      <c r="BS102" s="2">
        <f>IF(OR(LA101=1,AND($C$37=Motors!$C$32,PG101=1)),0,IF(NO102=0,-(CO101+$C$15)/($C$14-$C$15)*$C$12,($C$11*AA102-AW102)/($C$11*AA102)*$C$12*AA102))</f>
        <v>0</v>
      </c>
      <c r="BT102" s="2">
        <f>IF(OR(LB101=1,AND($C$37=Motors!$C$32,PH101=1)),0,IF(NP102=0,-(CP101+$C$15)/($C$14-$C$15)*$C$12,($C$11*AB102-AX102)/($C$11*AB102)*$C$12*AB102))</f>
        <v>0</v>
      </c>
      <c r="BU102" s="2">
        <f>IF(OR(LC101=1,AND($C$37=Motors!$C$32,PI101=1)),0,IF(NQ102=0,-(CQ101+$C$15)/($C$14-$C$15)*$C$12,($C$11*AC102-AY102)/($C$11*AC102)*$C$12*AC102))</f>
        <v>0</v>
      </c>
      <c r="BV102" s="2">
        <f>IF(OR(LD101=1,AND($C$37=Motors!$C$32,PJ101=1)),0,IF(NR102=0,-(CR101+$C$15)/($C$14-$C$15)*$C$12,($C$11*AD102-AZ102)/($C$11*AD102)*$C$12*AD102))</f>
        <v>0</v>
      </c>
      <c r="BW102" s="2">
        <f>IF(OR(LE101=1,AND($C$37=Motors!$C$32,PK101=1)),0,IF(NS102=0,-(CS101+$C$15)/($C$14-$C$15)*$C$12,($C$11*AE102-BA102)/($C$11*AE102)*$C$12*AE102))</f>
        <v>0</v>
      </c>
      <c r="BX102" s="2">
        <f>IF(OR(LF101=1,AND($C$37=Motors!$C$32,PL101=1)),0,IF(NT102=0,-(CT101+$C$15)/($C$14-$C$15)*$C$12,($C$11*AF102-BB102)/($C$11*AF102)*$C$12*AF102))</f>
        <v>0</v>
      </c>
      <c r="BY102" s="2">
        <f>IF(OR(LG101=1,AND($C$37=Motors!$C$32,PM101=1)),0,IF(NU102=0,-(CU101+$C$15)/($C$14-$C$15)*$C$12,($C$11*AG102-BC102)/($C$11*AG102)*$C$12*AG102))</f>
        <v>0</v>
      </c>
      <c r="BZ102" s="2">
        <f>IF(OR(LH101=1,AND($C$37=Motors!$C$32,PN101=1)),0,IF(NV102=0,-(CV101+$C$15)/($C$14-$C$15)*$C$12,($C$11*AH102-BD102)/($C$11*AH102)*$C$12*AH102))</f>
        <v>0</v>
      </c>
      <c r="CA102" s="2">
        <f>IF(OR(LI101=1,AND($C$37=Motors!$C$32,PO101=1)),0,IF(NW102=0,-(CW101+$C$15)/($C$14-$C$15)*$C$12,($C$11*AI102-BE102)/($C$11*AI102)*$C$12*AI102))</f>
        <v>0</v>
      </c>
      <c r="CB102" s="2">
        <f>IF(OR(LJ101=1,AND($C$37=Motors!$C$32,PP101=1)),0,IF(NX102=0,-(CX101+$C$15)/($C$14-$C$15)*$C$12,($C$11*AJ102-BF102)/($C$11*AJ102)*$C$12*AJ102))</f>
        <v>0</v>
      </c>
      <c r="CC102" s="2">
        <f>IF(OR(LK101=1,AND($C$37=Motors!$C$32,PQ101=1)),0,IF(NY102=0,-(CY101+$C$15)/($C$14-$C$15)*$C$12,($C$11*AK102-BG102)/($C$11*AK102)*$C$12*AK102))</f>
        <v>0</v>
      </c>
      <c r="CD102" s="2">
        <f>IF(OR(LL101=1,AND($C$37=Motors!$C$32,PR101=1)),0,IF(NZ102=0,-(CZ101+$C$15)/($C$14-$C$15)*$C$12,($C$11*AL102-BH102)/($C$11*AL102)*$C$12*AL102))</f>
        <v>0</v>
      </c>
      <c r="CE102" s="2">
        <f>IF(OR(LM101=1,AND($C$37=Motors!$C$32,PS101=1)),0,IF(OA102=0,-(DA101+$C$15)/($C$14-$C$15)*$C$12,($C$11*AM102-BI102)/($C$11*AM102)*$C$12*AM102))</f>
        <v>0</v>
      </c>
      <c r="CF102" s="61">
        <f t="shared" si="539"/>
        <v>3.7600000000000025</v>
      </c>
      <c r="CG102" s="57">
        <f>IF(AND(KS101=1,OY101=1),0,ABS(BK102/$C$12*($C$14-$C$15)+$C$15) *'Drive Train'!$AA$49 + CG101*(1-'Drive Train'!$AA$49))</f>
        <v>0</v>
      </c>
      <c r="CH102" s="57">
        <f>IF(AND(KT101=1,OZ101=1),0,ABS(BL102/$C$12*($C$14-$C$15)+$C$15) *'Drive Train'!$AA$49 + CH101*(1-'Drive Train'!$AA$49))</f>
        <v>2.7495000000000003</v>
      </c>
      <c r="CI102" s="57">
        <f>IF(AND(KU101=1,PA101=1),0,ABS(BM102/$C$12*($C$14-$C$15)+$C$15) *'Drive Train'!$AA$49 + CI101*(1-'Drive Train'!$AA$49))</f>
        <v>2.7495000000000003</v>
      </c>
      <c r="CJ102" s="57">
        <f>IF(AND(KV101=1,PB101=1),0,ABS(BN102/$C$12*($C$14-$C$15)+$C$15) *'Drive Train'!$AA$49 + CJ101*(1-'Drive Train'!$AA$49))</f>
        <v>2.7495000000000003</v>
      </c>
      <c r="CK102" s="57">
        <f>IF(AND(KW101=1,PC101=1),0,ABS(BO102/$C$12*($C$14-$C$15)+$C$15) *'Drive Train'!$AA$49 + CK101*(1-'Drive Train'!$AA$49))</f>
        <v>2.7495000000000003</v>
      </c>
      <c r="CL102" s="57">
        <f>IF(AND(KX101=1,PD101=1),0,ABS(BP102/$C$12*($C$14-$C$15)+$C$15) *'Drive Train'!$AA$49 + CL101*(1-'Drive Train'!$AA$49))</f>
        <v>0</v>
      </c>
      <c r="CM102" s="57">
        <f>IF(AND(KY101=1,PE101=1),0,ABS(BQ102/$C$12*($C$14-$C$15)+$C$15) *'Drive Train'!$AA$49 + CM101*(1-'Drive Train'!$AA$49))</f>
        <v>0</v>
      </c>
      <c r="CN102" s="57">
        <f>IF(AND(KZ101=1,PF101=1),0,ABS(BR102/$C$12*($C$14-$C$15)+$C$15) *'Drive Train'!$AA$49 + CN101*(1-'Drive Train'!$AA$49))</f>
        <v>0</v>
      </c>
      <c r="CO102" s="57">
        <f>IF(AND(LA101=1,PG101=1),0,ABS(BS102/$C$12*($C$14-$C$15)+$C$15) *'Drive Train'!$AA$49 + CO101*(1-'Drive Train'!$AA$49))</f>
        <v>0</v>
      </c>
      <c r="CP102" s="57">
        <f>IF(AND(LB101=1,PH101=1),0,ABS(BT102/$C$12*($C$14-$C$15)+$C$15) *'Drive Train'!$AA$49 + CP101*(1-'Drive Train'!$AA$49))</f>
        <v>0</v>
      </c>
      <c r="CQ102" s="57">
        <f>IF(AND(LC101=1,PI101=1),0,ABS(BU102/$C$12*($C$14-$C$15)+$C$15) *'Drive Train'!$AA$49 + CQ101*(1-'Drive Train'!$AA$49))</f>
        <v>0</v>
      </c>
      <c r="CR102" s="57">
        <f>IF(AND(LD101=1,PJ101=1),0,ABS(BV102/$C$12*($C$14-$C$15)+$C$15) *'Drive Train'!$AA$49 + CR101*(1-'Drive Train'!$AA$49))</f>
        <v>0</v>
      </c>
      <c r="CS102" s="57">
        <f>IF(AND(LE101=1,PK101=1),0,ABS(BW102/$C$12*($C$14-$C$15)+$C$15) *'Drive Train'!$AA$49 + CS101*(1-'Drive Train'!$AA$49))</f>
        <v>0</v>
      </c>
      <c r="CT102" s="57">
        <f>IF(AND(LF101=1,PL101=1),0,ABS(BX102/$C$12*($C$14-$C$15)+$C$15) *'Drive Train'!$AA$49 + CT101*(1-'Drive Train'!$AA$49))</f>
        <v>0</v>
      </c>
      <c r="CU102" s="57">
        <f>IF(AND(LG101=1,PM101=1),0,ABS(BY102/$C$12*($C$14-$C$15)+$C$15) *'Drive Train'!$AA$49 + CU101*(1-'Drive Train'!$AA$49))</f>
        <v>0</v>
      </c>
      <c r="CV102" s="57">
        <f>IF(AND(LH101=1,PN101=1),0,ABS(BZ102/$C$12*($C$14-$C$15)+$C$15) *'Drive Train'!$AA$49 + CV101*(1-'Drive Train'!$AA$49))</f>
        <v>0</v>
      </c>
      <c r="CW102" s="57">
        <f>IF(AND(LI101=1,PO101=1),0,ABS(CA102/$C$12*($C$14-$C$15)+$C$15) *'Drive Train'!$AA$49 + CW101*(1-'Drive Train'!$AA$49))</f>
        <v>0</v>
      </c>
      <c r="CX102" s="57">
        <f>IF(AND(LJ101=1,PP101=1),0,ABS(CB102/$C$12*($C$14-$C$15)+$C$15) *'Drive Train'!$AA$49 + CX101*(1-'Drive Train'!$AA$49))</f>
        <v>0</v>
      </c>
      <c r="CY102" s="57">
        <f>IF(AND(LK101=1,PQ101=1),0,ABS(CC102/$C$12*($C$14-$C$15)+$C$15) *'Drive Train'!$AA$49 + CY101*(1-'Drive Train'!$AA$49))</f>
        <v>0</v>
      </c>
      <c r="CZ102" s="57">
        <f>IF(AND(LL101=1,PR101=1),0,ABS(CD102/$C$12*($C$14-$C$15)+$C$15) *'Drive Train'!$AA$49 + CZ101*(1-'Drive Train'!$AA$49))</f>
        <v>0</v>
      </c>
      <c r="DA102" s="57">
        <f>IF(AND(LM101=1,PS101=1),0,ABS(CE102/$C$12*($C$14-$C$15)+$C$15) *'Drive Train'!$AA$49 + DA101*(1-'Drive Train'!$AA$49))</f>
        <v>0</v>
      </c>
      <c r="DB102" s="61">
        <f t="shared" si="607"/>
        <v>3.7600000000000025</v>
      </c>
      <c r="DC102" s="57">
        <f t="shared" si="540"/>
        <v>0</v>
      </c>
      <c r="DD102" s="57">
        <f t="shared" si="541"/>
        <v>2.7495000000000003</v>
      </c>
      <c r="DE102" s="57">
        <f t="shared" si="542"/>
        <v>2.7495000000000003</v>
      </c>
      <c r="DF102" s="57">
        <f t="shared" si="543"/>
        <v>2.7495000000000003</v>
      </c>
      <c r="DG102" s="57">
        <f t="shared" si="544"/>
        <v>2.7495000000000003</v>
      </c>
      <c r="DH102" s="57">
        <f t="shared" si="545"/>
        <v>0</v>
      </c>
      <c r="DI102" s="57">
        <f t="shared" si="546"/>
        <v>0</v>
      </c>
      <c r="DJ102" s="57">
        <f t="shared" si="547"/>
        <v>0</v>
      </c>
      <c r="DK102" s="57">
        <f t="shared" si="548"/>
        <v>0</v>
      </c>
      <c r="DL102" s="57">
        <f t="shared" si="549"/>
        <v>0</v>
      </c>
      <c r="DM102" s="57">
        <f t="shared" si="550"/>
        <v>0</v>
      </c>
      <c r="DN102" s="57">
        <f t="shared" si="551"/>
        <v>0</v>
      </c>
      <c r="DO102" s="57">
        <f t="shared" si="552"/>
        <v>0</v>
      </c>
      <c r="DP102" s="57">
        <f t="shared" si="553"/>
        <v>0</v>
      </c>
      <c r="DQ102" s="57">
        <f t="shared" si="554"/>
        <v>0</v>
      </c>
      <c r="DR102" s="57">
        <f t="shared" si="555"/>
        <v>0</v>
      </c>
      <c r="DS102" s="57">
        <f t="shared" si="556"/>
        <v>0</v>
      </c>
      <c r="DT102" s="57">
        <f t="shared" si="557"/>
        <v>0</v>
      </c>
      <c r="DU102" s="57">
        <f t="shared" si="558"/>
        <v>0</v>
      </c>
      <c r="DV102" s="57">
        <f t="shared" si="559"/>
        <v>0</v>
      </c>
      <c r="DW102" s="57">
        <f t="shared" si="560"/>
        <v>0</v>
      </c>
      <c r="DX102" s="61">
        <f t="shared" si="608"/>
        <v>3.7600000000000025</v>
      </c>
      <c r="DY102" s="2">
        <f>IF(OY102=0,($C$23/0.4536*IF(ISNA(MK101),'Drive Train'!$F$16,'Drive Train'!$F$17)*4.448*$C$24*S$6)*SIGN(BK102),BK102)</f>
        <v>0</v>
      </c>
      <c r="DZ102" s="2">
        <f>IF(OZ102=0,($C$23/0.4536*IF(ISNA(ML101),'Drive Train'!$F$16,'Drive Train'!$F$17)*4.448*$C$24*$C$21*T$6)*SIGN(BL102),BL102)</f>
        <v>0</v>
      </c>
      <c r="EA102" s="2">
        <f>IF(PA102=0,($C$23/0.4536*IF(ISNA(MM101),'Drive Train'!$F$16,'Drive Train'!$F$17)*4.448*$C$24*$C$21*U$6)*SIGN(BM102),BM102)</f>
        <v>0</v>
      </c>
      <c r="EB102" s="2">
        <f>IF(PB102=0,($C$23/0.4536*IF(ISNA(MN101),'Drive Train'!$F$16,'Drive Train'!$F$17)*4.448*$C$24*$C$21*V$6)*SIGN(BN102),BN102)</f>
        <v>0</v>
      </c>
      <c r="EC102" s="2">
        <f>IF(PC102=0,($C$23/0.4536*IF(ISNA(MO101),'Drive Train'!$F$16,'Drive Train'!$F$17)*4.448*$C$24*$C$21*W$6)*SIGN(BO102),BO102)</f>
        <v>0</v>
      </c>
      <c r="ED102" s="2">
        <f>IF(PD102=0,($C$23/0.4536*IF(ISNA(MP101),'Drive Train'!$F$16,'Drive Train'!$F$17)*4.448*$C$24*$C$21*X$6)*SIGN(BP102),BP102)</f>
        <v>0</v>
      </c>
      <c r="EE102" s="2">
        <f>IF(PE102=0,($C$23/0.4536*IF(ISNA(MQ101),'Drive Train'!$F$16,'Drive Train'!$F$17)*4.448*$C$24*$C$21*Y$6)*SIGN(BQ102),BQ102)</f>
        <v>0</v>
      </c>
      <c r="EF102" s="2">
        <f>IF(PF102=0,($C$23/0.4536*IF(ISNA(MR101),'Drive Train'!$F$16,'Drive Train'!$F$17)*4.448*$C$24*$C$21*Z$6)*SIGN(BR102),BR102)</f>
        <v>0</v>
      </c>
      <c r="EG102" s="2">
        <f>IF(PG102=0,($C$23/0.4536*IF(ISNA(MS101),'Drive Train'!$F$16,'Drive Train'!$F$17)*4.448*$C$24*$C$21*AA$6)*SIGN(BS102),BS102)</f>
        <v>0</v>
      </c>
      <c r="EH102" s="2">
        <f>IF(PH102=0,($C$23/0.4536*IF(ISNA(MT101),'Drive Train'!$F$16,'Drive Train'!$F$17)*4.448*$C$24*$C$21*AB$6)*SIGN(BT102),BT102)</f>
        <v>0</v>
      </c>
      <c r="EI102" s="2">
        <f>IF(PI102=0,($C$23/0.4536*IF(ISNA(MU101),'Drive Train'!$F$16,'Drive Train'!$F$17)*4.448*$C$24*$C$21*AC$6)*SIGN(BU102),BU102)</f>
        <v>0</v>
      </c>
      <c r="EJ102" s="2">
        <f>IF(PJ102=0,($C$23/0.4536*IF(ISNA(MV101),'Drive Train'!$F$16,'Drive Train'!$F$17)*4.448*$C$24*$C$21*AD$6)*SIGN(BV102),BV102)</f>
        <v>0</v>
      </c>
      <c r="EK102" s="2">
        <f>IF(PK102=0,($C$23/0.4536*IF(ISNA(MW101),'Drive Train'!$F$16,'Drive Train'!$F$17)*4.448*$C$24*$C$21*AE$6)*SIGN(BW102),BW102)</f>
        <v>0</v>
      </c>
      <c r="EL102" s="2">
        <f>IF(PL102=0,($C$23/0.4536*IF(ISNA(MX101),'Drive Train'!$F$16,'Drive Train'!$F$17)*4.448*$C$24*$C$21*AF$6)*SIGN(BX102),BX102)</f>
        <v>0</v>
      </c>
      <c r="EM102" s="2">
        <f>IF(PM102=0,($C$23/0.4536*IF(ISNA(MY101),'Drive Train'!$F$16,'Drive Train'!$F$17)*4.448*$C$24*$C$21*AG$6)*SIGN(BY102),BY102)</f>
        <v>0</v>
      </c>
      <c r="EN102" s="2">
        <f>IF(PN102=0,($C$23/0.4536*IF(ISNA(MZ101),'Drive Train'!$F$16,'Drive Train'!$F$17)*4.448*$C$24*$C$21*AH$6)*SIGN(BZ102),BZ102)</f>
        <v>0</v>
      </c>
      <c r="EO102" s="2">
        <f>IF(PO102=0,($C$23/0.4536*IF(ISNA(NA101),'Drive Train'!$F$16,'Drive Train'!$F$17)*4.448*$C$24*$C$21*AI$6)*SIGN(CA102),CA102)</f>
        <v>0</v>
      </c>
      <c r="EP102" s="2">
        <f>IF(PP102=0,($C$23/0.4536*IF(ISNA(NB101),'Drive Train'!$F$16,'Drive Train'!$F$17)*4.448*$C$24*$C$21*AJ$6)*SIGN(CB102),CB102)</f>
        <v>0</v>
      </c>
      <c r="EQ102" s="2">
        <f>IF(PQ102=0,($C$23/0.4536*IF(ISNA(NC101),'Drive Train'!$F$16,'Drive Train'!$F$17)*4.448*$C$24*$C$21*AK$6)*SIGN(CC102),CC102)</f>
        <v>0</v>
      </c>
      <c r="ER102" s="2">
        <f>IF(PR102=0,($C$23/0.4536*IF(ISNA(ND101),'Drive Train'!$F$16,'Drive Train'!$F$17)*4.448*$C$24*$C$21*AL$6)*SIGN(CD102),CD102)</f>
        <v>0</v>
      </c>
      <c r="ES102" s="2">
        <f>IF(PS102=0,($C$23/0.4536*IF(ISNA(NE101),'Drive Train'!$F$16,'Drive Train'!$F$17)*4.448*$C$24*$C$21*AM$6)*SIGN(CE102),CE102)</f>
        <v>0</v>
      </c>
      <c r="ET102" s="61">
        <f t="shared" si="561"/>
        <v>3.7600000000000025</v>
      </c>
      <c r="EU102" s="255">
        <f>MAX(MIN(IF(AND(OY101=1,NG102&lt;0),-1,1)*(DC102-$C$15)/($C$14-$C$15)*$C$12*$C$21-$C$33*LO102/AO$6 -  OY101*$C$33/$C$21,DY101/$C$19),MAX(EU$8:EU101)*-1)</f>
        <v>-0.37850168607206947</v>
      </c>
      <c r="EV102" s="255">
        <f>MAX(MIN(IF(AND(OZ101=1,NH102&lt;0),-1,1)*(DD102-$C$15)/($C$14-$C$15)*$C$12*$C$21-$C$33*LP102/AP$6 -  OZ101*$C$33/$C$21,DZ101/$C$19),MAX(EV$8:EV101)*-1)</f>
        <v>-0.39734674576581058</v>
      </c>
      <c r="EW102" s="255">
        <f>MAX(MIN(IF(AND(PA101=1,NI102&lt;0),-1,1)*(DE102-$C$15)/($C$14-$C$15)*$C$12*$C$21-$C$33*LQ102/AQ$6 -  PA101*$C$33/$C$21,EA101/$C$19),MAX(EW$8:EW101)*-1)</f>
        <v>-0.40116804673353545</v>
      </c>
      <c r="EX102" s="255">
        <f>MAX(MIN(IF(AND(PB101=1,NJ102&lt;0),-1,1)*(DF102-$C$15)/($C$14-$C$15)*$C$12*$C$21-$C$33*LR102/AR$6 -  PB101*$C$33/$C$21,EB101/$C$19),MAX(EX$8:EX101)*-1)</f>
        <v>-0.37971343594747442</v>
      </c>
      <c r="EY102" s="255">
        <f>MAX(MIN(IF(AND(PC101=1,NK102&lt;0),-1,1)*(DG102-$C$15)/($C$14-$C$15)*$C$12*$C$21-$C$33*LS102/AS$6 -  PC101*$C$33/$C$21,EC101/$C$19),MAX(EY$8:EY101)*-1)</f>
        <v>-0.33530554964791243</v>
      </c>
      <c r="EZ102" s="255">
        <f>MAX(MIN(IF(AND(PD101=1,NL102&lt;0),-1,1)*(DH102-$C$15)/($C$14-$C$15)*$C$12*$C$21-$C$33*LT102/AT$6 -  PD101*$C$33/$C$21,ED101/$C$19),MAX(EZ$8:EZ101)*-1)</f>
        <v>-0.37850168607206947</v>
      </c>
      <c r="FA102" s="255">
        <f>MAX(MIN(IF(AND(PE101=1,NM102&lt;0),-1,1)*(DI102-$C$15)/($C$14-$C$15)*$C$12*$C$21-$C$33*LU102/AU$6 -  PE101*$C$33/$C$21,EE101/$C$19),MAX(FA$8:FA101)*-1)</f>
        <v>-0.37850168607206947</v>
      </c>
      <c r="FB102" s="255">
        <f>MAX(MIN(IF(AND(PF101=1,NN102&lt;0),-1,1)*(DJ102-$C$15)/($C$14-$C$15)*$C$12*$C$21-$C$33*LV102/AV$6 -  PF101*$C$33/$C$21,EF101/$C$19),MAX(FB$8:FB101)*-1)</f>
        <v>-0.37850168607206947</v>
      </c>
      <c r="FC102" s="255">
        <f>MAX(MIN(IF(AND(PG101=1,NO102&lt;0),-1,1)*(DK102-$C$15)/($C$14-$C$15)*$C$12*$C$21-$C$33*LW102/AW$6 -  PG101*$C$33/$C$21,EG101/$C$19),MAX(FC$8:FC101)*-1)</f>
        <v>-0.37850168607206947</v>
      </c>
      <c r="FD102" s="255">
        <f>MAX(MIN(IF(AND(PH101=1,NP102&lt;0),-1,1)*(DL102-$C$15)/($C$14-$C$15)*$C$12*$C$21-$C$33*LX102/AX$6 -  PH101*$C$33/$C$21,EH101/$C$19),MAX(FD$8:FD101)*-1)</f>
        <v>-0.37850168607206947</v>
      </c>
      <c r="FE102" s="255">
        <f>MAX(MIN(IF(AND(PI101=1,NQ102&lt;0),-1,1)*(DM102-$C$15)/($C$14-$C$15)*$C$12*$C$21-$C$33*LY102/AY$6 -  PI101*$C$33/$C$21,EI101/$C$19),MAX(FE$8:FE101)*-1)</f>
        <v>-0.37850168607206947</v>
      </c>
      <c r="FF102" s="255">
        <f>MAX(MIN(IF(AND(PJ101=1,NR102&lt;0),-1,1)*(DN102-$C$15)/($C$14-$C$15)*$C$12*$C$21-$C$33*LZ102/AZ$6 -  PJ101*$C$33/$C$21,EJ101/$C$19),MAX(FF$8:FF101)*-1)</f>
        <v>-0.3680167733157455</v>
      </c>
      <c r="FG102" s="255">
        <f>MAX(MIN(IF(AND(PK101=1,NS102&lt;0),-1,1)*(DO102-$C$15)/($C$14-$C$15)*$C$12*$C$21-$C$33*MA102/BA$6 -  PK101*$C$33/$C$21,EK101/$C$19),MAX(FG$8:FG101)*-1)</f>
        <v>-0.37850168607206947</v>
      </c>
      <c r="FH102" s="255">
        <f>MAX(MIN(IF(AND(PL101=1,NT102&lt;0),-1,1)*(DP102-$C$15)/($C$14-$C$15)*$C$12*$C$21-$C$33*MB102/BB$6 -  PL101*$C$33/$C$21,EL101/$C$19),MAX(FH$8:FH101)*-1)</f>
        <v>-0.37850168607206947</v>
      </c>
      <c r="FI102" s="255">
        <f>MAX(MIN(IF(AND(PM101=1,NU102&lt;0),-1,1)*(DQ102-$C$15)/($C$14-$C$15)*$C$12*$C$21-$C$33*MC102/BC$6 -  PM101*$C$33/$C$21,EM101/$C$19),MAX(FI$8:FI101)*-1)</f>
        <v>-0.37850168607206947</v>
      </c>
      <c r="FJ102" s="255">
        <f>MAX(MIN(IF(AND(PN101=1,NV102&lt;0),-1,1)*(DR102-$C$15)/($C$14-$C$15)*$C$12*$C$21-$C$33*MD102/BD$6 -  PN101*$C$33/$C$21,EN101/$C$19),MAX(FJ$8:FJ101)*-1)</f>
        <v>-0.37850168607206947</v>
      </c>
      <c r="FK102" s="255">
        <f>MAX(MIN(IF(AND(PO101=1,NW102&lt;0),-1,1)*(DS102-$C$15)/($C$14-$C$15)*$C$12*$C$21-$C$33*ME102/BE$6 -  PO101*$C$33/$C$21,EO101/$C$19),MAX(FK$8:FK101)*-1)</f>
        <v>-0.37850168607206947</v>
      </c>
      <c r="FL102" s="255">
        <f>MAX(MIN(IF(AND(PP101=1,NX102&lt;0),-1,1)*(DT102-$C$15)/($C$14-$C$15)*$C$12*$C$21-$C$33*MF102/BF$6 -  PP101*$C$33/$C$21,EP101/$C$19),MAX(FL$8:FL101)*-1)</f>
        <v>-0.37850168607206947</v>
      </c>
      <c r="FM102" s="255">
        <f>MAX(MIN(IF(AND(PQ101=1,NY102&lt;0),-1,1)*(DU102-$C$15)/($C$14-$C$15)*$C$12*$C$21-$C$33*MG102/BG$6 -  PQ101*$C$33/$C$21,EQ101/$C$19),MAX(FM$8:FM101)*-1)</f>
        <v>-0.37850168607206947</v>
      </c>
      <c r="FN102" s="255">
        <f>MAX(MIN(IF(AND(PR101=1,NZ102&lt;0),-1,1)*(DV102-$C$15)/($C$14-$C$15)*$C$12*$C$21-$C$33*MH102/BH$6 -  PR101*$C$33/$C$21,ER101/$C$19),MAX(FN$8:FN101)*-1)</f>
        <v>-0.37850168607206947</v>
      </c>
      <c r="FO102" s="255">
        <f>MAX(MIN(IF(AND(PS101=1,OA102&lt;0),-1,1)*(DW102-$C$15)/($C$14-$C$15)*$C$12*$C$21-$C$33*MI102/BI$6 -  PS101*$C$33/$C$21,ES101/$C$19),MAX(FO$8:FO101)*-1)</f>
        <v>-0.37850168607206947</v>
      </c>
      <c r="FP102" s="61">
        <f t="shared" si="609"/>
        <v>3.7600000000000025</v>
      </c>
      <c r="FQ102" s="256">
        <f t="shared" si="610"/>
        <v>0</v>
      </c>
      <c r="FR102" s="256">
        <f t="shared" si="611"/>
        <v>2.7495000000000003</v>
      </c>
      <c r="FS102" s="256">
        <f t="shared" si="612"/>
        <v>2.7495000000000003</v>
      </c>
      <c r="FT102" s="256">
        <f t="shared" si="613"/>
        <v>2.7495000000000003</v>
      </c>
      <c r="FU102" s="256">
        <f t="shared" si="614"/>
        <v>0</v>
      </c>
      <c r="FV102" s="256">
        <f t="shared" si="615"/>
        <v>0</v>
      </c>
      <c r="FW102" s="256">
        <f t="shared" si="616"/>
        <v>0</v>
      </c>
      <c r="FX102" s="256">
        <f t="shared" si="617"/>
        <v>0</v>
      </c>
      <c r="FY102" s="256">
        <f t="shared" si="618"/>
        <v>0</v>
      </c>
      <c r="FZ102" s="256">
        <f t="shared" si="619"/>
        <v>0</v>
      </c>
      <c r="GA102" s="256">
        <f t="shared" si="620"/>
        <v>0</v>
      </c>
      <c r="GB102" s="256">
        <f t="shared" si="621"/>
        <v>0</v>
      </c>
      <c r="GC102" s="256">
        <f t="shared" si="622"/>
        <v>0</v>
      </c>
      <c r="GD102" s="256">
        <f t="shared" si="623"/>
        <v>0</v>
      </c>
      <c r="GE102" s="256">
        <f t="shared" si="624"/>
        <v>0</v>
      </c>
      <c r="GF102" s="256">
        <f t="shared" si="625"/>
        <v>0</v>
      </c>
      <c r="GG102" s="256">
        <f t="shared" si="626"/>
        <v>0</v>
      </c>
      <c r="GH102" s="256">
        <f t="shared" si="627"/>
        <v>0</v>
      </c>
      <c r="GI102" s="256">
        <f t="shared" si="628"/>
        <v>0</v>
      </c>
      <c r="GJ102" s="256">
        <f t="shared" si="629"/>
        <v>0</v>
      </c>
      <c r="GK102" s="256">
        <f t="shared" si="630"/>
        <v>0</v>
      </c>
      <c r="GL102" s="61">
        <f t="shared" si="631"/>
        <v>3.7600000000000025</v>
      </c>
      <c r="GM102" s="57">
        <f t="shared" si="562"/>
        <v>0</v>
      </c>
      <c r="GN102" s="57">
        <f t="shared" si="563"/>
        <v>-2.8795458794415976</v>
      </c>
      <c r="GO102" s="57">
        <f t="shared" si="564"/>
        <v>-4.1993446410289144</v>
      </c>
      <c r="GP102" s="57">
        <f t="shared" si="565"/>
        <v>-5.1977659354888006</v>
      </c>
      <c r="GQ102" s="57">
        <f t="shared" si="566"/>
        <v>-5.6698539071306753</v>
      </c>
      <c r="GR102" s="57">
        <f t="shared" si="567"/>
        <v>0</v>
      </c>
      <c r="GS102" s="57">
        <f t="shared" si="568"/>
        <v>0</v>
      </c>
      <c r="GT102" s="57">
        <f t="shared" si="569"/>
        <v>0</v>
      </c>
      <c r="GU102" s="57">
        <f t="shared" si="570"/>
        <v>0</v>
      </c>
      <c r="GV102" s="57">
        <f t="shared" si="571"/>
        <v>0</v>
      </c>
      <c r="GW102" s="57">
        <f t="shared" si="572"/>
        <v>0</v>
      </c>
      <c r="GX102" s="57">
        <f t="shared" si="573"/>
        <v>0</v>
      </c>
      <c r="GY102" s="57">
        <f t="shared" si="574"/>
        <v>0</v>
      </c>
      <c r="GZ102" s="57">
        <f t="shared" si="575"/>
        <v>0</v>
      </c>
      <c r="HA102" s="57">
        <f t="shared" si="576"/>
        <v>0</v>
      </c>
      <c r="HB102" s="57">
        <f t="shared" si="577"/>
        <v>0</v>
      </c>
      <c r="HC102" s="57">
        <f t="shared" si="578"/>
        <v>0</v>
      </c>
      <c r="HD102" s="57">
        <f t="shared" si="579"/>
        <v>0</v>
      </c>
      <c r="HE102" s="57">
        <f t="shared" si="580"/>
        <v>0</v>
      </c>
      <c r="HF102" s="57">
        <f t="shared" si="581"/>
        <v>0</v>
      </c>
      <c r="HG102" s="57">
        <f t="shared" si="582"/>
        <v>0</v>
      </c>
      <c r="HH102" s="61">
        <f t="shared" si="632"/>
        <v>3.7600000000000025</v>
      </c>
      <c r="HI102" s="57">
        <f t="shared" si="633"/>
        <v>0</v>
      </c>
      <c r="HJ102" s="57">
        <f t="shared" si="634"/>
        <v>2.8795458794415976</v>
      </c>
      <c r="HK102" s="57">
        <f t="shared" si="635"/>
        <v>4.1993446410289144</v>
      </c>
      <c r="HL102" s="57">
        <f t="shared" si="636"/>
        <v>5.1977659354888006</v>
      </c>
      <c r="HM102" s="57">
        <f t="shared" si="637"/>
        <v>5.6698539071306753</v>
      </c>
      <c r="HN102" s="57">
        <f t="shared" si="638"/>
        <v>0</v>
      </c>
      <c r="HO102" s="57">
        <f t="shared" si="639"/>
        <v>0</v>
      </c>
      <c r="HP102" s="57">
        <f t="shared" si="640"/>
        <v>0</v>
      </c>
      <c r="HQ102" s="57">
        <f t="shared" si="641"/>
        <v>0</v>
      </c>
      <c r="HR102" s="57">
        <f t="shared" si="642"/>
        <v>0</v>
      </c>
      <c r="HS102" s="57">
        <f t="shared" si="643"/>
        <v>0</v>
      </c>
      <c r="HT102" s="57">
        <f t="shared" si="644"/>
        <v>0</v>
      </c>
      <c r="HU102" s="57">
        <f t="shared" si="645"/>
        <v>0</v>
      </c>
      <c r="HV102" s="57">
        <f t="shared" si="646"/>
        <v>0</v>
      </c>
      <c r="HW102" s="57">
        <f t="shared" si="647"/>
        <v>0</v>
      </c>
      <c r="HX102" s="57">
        <f t="shared" si="648"/>
        <v>0</v>
      </c>
      <c r="HY102" s="57">
        <f t="shared" si="649"/>
        <v>0</v>
      </c>
      <c r="HZ102" s="57">
        <f t="shared" si="650"/>
        <v>0</v>
      </c>
      <c r="IA102" s="57">
        <f t="shared" si="651"/>
        <v>0</v>
      </c>
      <c r="IB102" s="57">
        <f t="shared" si="652"/>
        <v>0</v>
      </c>
      <c r="IC102" s="57">
        <f t="shared" si="653"/>
        <v>0</v>
      </c>
      <c r="ID102" s="61">
        <f t="shared" si="654"/>
        <v>3.7600000000000025</v>
      </c>
      <c r="IE102" s="57">
        <f t="shared" si="655"/>
        <v>0</v>
      </c>
      <c r="IF102" s="57">
        <f t="shared" si="656"/>
        <v>0</v>
      </c>
      <c r="IG102" s="57">
        <f t="shared" si="657"/>
        <v>0</v>
      </c>
      <c r="IH102" s="57">
        <f t="shared" si="658"/>
        <v>0</v>
      </c>
      <c r="II102" s="57">
        <f t="shared" si="659"/>
        <v>0</v>
      </c>
      <c r="IJ102" s="57">
        <f t="shared" si="660"/>
        <v>0</v>
      </c>
      <c r="IK102" s="57">
        <f t="shared" si="661"/>
        <v>0</v>
      </c>
      <c r="IL102" s="57">
        <f t="shared" si="662"/>
        <v>0</v>
      </c>
      <c r="IM102" s="57">
        <f t="shared" si="663"/>
        <v>0</v>
      </c>
      <c r="IN102" s="57">
        <f t="shared" si="664"/>
        <v>0</v>
      </c>
      <c r="IO102" s="57">
        <f t="shared" si="665"/>
        <v>0</v>
      </c>
      <c r="IP102" s="57">
        <f t="shared" si="666"/>
        <v>0</v>
      </c>
      <c r="IQ102" s="57">
        <f t="shared" si="667"/>
        <v>0</v>
      </c>
      <c r="IR102" s="57">
        <f t="shared" si="668"/>
        <v>0</v>
      </c>
      <c r="IS102" s="57">
        <f t="shared" si="669"/>
        <v>0</v>
      </c>
      <c r="IT102" s="57">
        <f t="shared" si="670"/>
        <v>0</v>
      </c>
      <c r="IU102" s="57">
        <f t="shared" si="671"/>
        <v>0</v>
      </c>
      <c r="IV102" s="57">
        <f t="shared" si="672"/>
        <v>0</v>
      </c>
      <c r="IW102" s="57">
        <f t="shared" si="673"/>
        <v>0</v>
      </c>
      <c r="IX102" s="57">
        <f t="shared" si="674"/>
        <v>0</v>
      </c>
      <c r="IY102" s="57">
        <f t="shared" si="675"/>
        <v>0</v>
      </c>
      <c r="IZ102" s="61">
        <f t="shared" si="676"/>
        <v>3.7600000000000025</v>
      </c>
      <c r="JA102" s="256" t="e">
        <f t="shared" si="773"/>
        <v>#N/A</v>
      </c>
      <c r="JB102" s="256" t="e">
        <f t="shared" si="774"/>
        <v>#N/A</v>
      </c>
      <c r="JC102" s="256" t="e">
        <f t="shared" si="775"/>
        <v>#N/A</v>
      </c>
      <c r="JD102" s="256" t="e">
        <f t="shared" si="776"/>
        <v>#N/A</v>
      </c>
      <c r="JE102" s="256" t="e">
        <f t="shared" si="777"/>
        <v>#N/A</v>
      </c>
      <c r="JF102" s="256" t="e">
        <f t="shared" si="778"/>
        <v>#N/A</v>
      </c>
      <c r="JG102" s="256" t="e">
        <f t="shared" si="779"/>
        <v>#N/A</v>
      </c>
      <c r="JH102" s="256" t="e">
        <f t="shared" si="780"/>
        <v>#N/A</v>
      </c>
      <c r="JI102" s="256" t="e">
        <f t="shared" si="781"/>
        <v>#N/A</v>
      </c>
      <c r="JJ102" s="256" t="e">
        <f t="shared" si="782"/>
        <v>#N/A</v>
      </c>
      <c r="JK102" s="256" t="e">
        <f t="shared" si="783"/>
        <v>#N/A</v>
      </c>
      <c r="JL102" s="256" t="e">
        <f t="shared" si="784"/>
        <v>#N/A</v>
      </c>
      <c r="JM102" s="256" t="e">
        <f t="shared" si="785"/>
        <v>#N/A</v>
      </c>
      <c r="JN102" s="256" t="e">
        <f t="shared" si="786"/>
        <v>#N/A</v>
      </c>
      <c r="JO102" s="256" t="e">
        <f t="shared" si="787"/>
        <v>#N/A</v>
      </c>
      <c r="JP102" s="256" t="e">
        <f t="shared" si="788"/>
        <v>#N/A</v>
      </c>
      <c r="JQ102" s="256" t="e">
        <f t="shared" si="789"/>
        <v>#N/A</v>
      </c>
      <c r="JR102" s="256" t="e">
        <f t="shared" si="790"/>
        <v>#N/A</v>
      </c>
      <c r="JS102" s="256" t="e">
        <f t="shared" si="791"/>
        <v>#N/A</v>
      </c>
      <c r="JT102" s="256" t="e">
        <f t="shared" si="792"/>
        <v>#N/A</v>
      </c>
      <c r="JU102" s="256" t="e">
        <f t="shared" si="793"/>
        <v>#N/A</v>
      </c>
      <c r="JV102" s="61">
        <f t="shared" si="677"/>
        <v>3.7600000000000025</v>
      </c>
      <c r="JW102" s="46">
        <f t="shared" si="678"/>
        <v>0</v>
      </c>
      <c r="JX102" s="46">
        <f t="shared" si="679"/>
        <v>0</v>
      </c>
      <c r="JY102" s="46">
        <f t="shared" si="680"/>
        <v>0</v>
      </c>
      <c r="JZ102" s="46">
        <f t="shared" si="681"/>
        <v>0</v>
      </c>
      <c r="KA102" s="46">
        <f t="shared" si="682"/>
        <v>0</v>
      </c>
      <c r="KB102" s="46">
        <f t="shared" si="683"/>
        <v>0</v>
      </c>
      <c r="KC102" s="46">
        <f t="shared" si="684"/>
        <v>0</v>
      </c>
      <c r="KD102" s="46">
        <f t="shared" si="685"/>
        <v>0</v>
      </c>
      <c r="KE102" s="46">
        <f t="shared" si="686"/>
        <v>0</v>
      </c>
      <c r="KF102" s="46">
        <f t="shared" si="687"/>
        <v>0</v>
      </c>
      <c r="KG102" s="46">
        <f t="shared" si="688"/>
        <v>0</v>
      </c>
      <c r="KH102" s="46">
        <f t="shared" si="689"/>
        <v>0</v>
      </c>
      <c r="KI102" s="46">
        <f t="shared" si="690"/>
        <v>0</v>
      </c>
      <c r="KJ102" s="46">
        <f t="shared" si="691"/>
        <v>0</v>
      </c>
      <c r="KK102" s="46">
        <f t="shared" si="692"/>
        <v>0</v>
      </c>
      <c r="KL102" s="46">
        <f t="shared" si="693"/>
        <v>0</v>
      </c>
      <c r="KM102" s="46">
        <f t="shared" si="694"/>
        <v>0</v>
      </c>
      <c r="KN102" s="46">
        <f t="shared" si="695"/>
        <v>0</v>
      </c>
      <c r="KO102" s="46">
        <f t="shared" si="696"/>
        <v>0</v>
      </c>
      <c r="KP102" s="46">
        <f t="shared" si="697"/>
        <v>0</v>
      </c>
      <c r="KQ102" s="46">
        <f t="shared" si="698"/>
        <v>0</v>
      </c>
      <c r="KR102" s="61">
        <f t="shared" si="699"/>
        <v>3.7600000000000025</v>
      </c>
      <c r="KS102" s="1">
        <f t="shared" si="700"/>
        <v>1</v>
      </c>
      <c r="KT102" s="1">
        <f t="shared" si="701"/>
        <v>0</v>
      </c>
      <c r="KU102" s="1">
        <f t="shared" si="702"/>
        <v>0</v>
      </c>
      <c r="KV102" s="1">
        <f t="shared" si="703"/>
        <v>0</v>
      </c>
      <c r="KW102" s="1">
        <f t="shared" si="704"/>
        <v>1</v>
      </c>
      <c r="KX102" s="1">
        <f t="shared" si="705"/>
        <v>1</v>
      </c>
      <c r="KY102" s="1">
        <f t="shared" si="706"/>
        <v>1</v>
      </c>
      <c r="KZ102" s="1">
        <f t="shared" si="707"/>
        <v>1</v>
      </c>
      <c r="LA102" s="1">
        <f t="shared" si="708"/>
        <v>1</v>
      </c>
      <c r="LB102" s="1">
        <f t="shared" si="709"/>
        <v>1</v>
      </c>
      <c r="LC102" s="1">
        <f t="shared" si="710"/>
        <v>1</v>
      </c>
      <c r="LD102" s="1">
        <f t="shared" si="711"/>
        <v>1</v>
      </c>
      <c r="LE102" s="1">
        <f t="shared" si="712"/>
        <v>1</v>
      </c>
      <c r="LF102" s="1">
        <f t="shared" si="713"/>
        <v>1</v>
      </c>
      <c r="LG102" s="1">
        <f t="shared" si="714"/>
        <v>1</v>
      </c>
      <c r="LH102" s="1">
        <f t="shared" si="715"/>
        <v>1</v>
      </c>
      <c r="LI102" s="1">
        <f t="shared" si="716"/>
        <v>1</v>
      </c>
      <c r="LJ102" s="1">
        <f t="shared" si="717"/>
        <v>1</v>
      </c>
      <c r="LK102" s="1">
        <f t="shared" si="718"/>
        <v>1</v>
      </c>
      <c r="LL102" s="1">
        <f t="shared" si="719"/>
        <v>1</v>
      </c>
      <c r="LM102" s="1">
        <f t="shared" si="720"/>
        <v>1</v>
      </c>
      <c r="LN102" s="61">
        <f t="shared" si="721"/>
        <v>3.7600000000000025</v>
      </c>
      <c r="LO102" s="57">
        <f t="shared" si="722"/>
        <v>0</v>
      </c>
      <c r="LP102" s="57">
        <f t="shared" si="723"/>
        <v>10.542714367385795</v>
      </c>
      <c r="LQ102" s="57">
        <f t="shared" si="724"/>
        <v>7.7324230904562938</v>
      </c>
      <c r="LR102" s="57">
        <f t="shared" si="725"/>
        <v>4.0513111148241387</v>
      </c>
      <c r="LS102" s="57">
        <f t="shared" si="726"/>
        <v>0.16014668323631015</v>
      </c>
      <c r="LT102" s="57">
        <f t="shared" si="727"/>
        <v>0</v>
      </c>
      <c r="LU102" s="57">
        <f t="shared" si="728"/>
        <v>0</v>
      </c>
      <c r="LV102" s="57">
        <f t="shared" si="729"/>
        <v>0</v>
      </c>
      <c r="LW102" s="57">
        <f t="shared" si="730"/>
        <v>0</v>
      </c>
      <c r="LX102" s="57">
        <f t="shared" si="731"/>
        <v>0</v>
      </c>
      <c r="LY102" s="57">
        <f t="shared" si="732"/>
        <v>0</v>
      </c>
      <c r="LZ102" s="57">
        <f t="shared" si="733"/>
        <v>0</v>
      </c>
      <c r="MA102" s="57">
        <f t="shared" si="734"/>
        <v>0</v>
      </c>
      <c r="MB102" s="57">
        <f t="shared" si="735"/>
        <v>0</v>
      </c>
      <c r="MC102" s="57">
        <f t="shared" si="736"/>
        <v>0</v>
      </c>
      <c r="MD102" s="57">
        <f t="shared" si="737"/>
        <v>0</v>
      </c>
      <c r="ME102" s="57">
        <f t="shared" si="738"/>
        <v>0</v>
      </c>
      <c r="MF102" s="57">
        <f t="shared" si="739"/>
        <v>0</v>
      </c>
      <c r="MG102" s="57">
        <f t="shared" si="740"/>
        <v>0</v>
      </c>
      <c r="MH102" s="57">
        <f t="shared" si="741"/>
        <v>0</v>
      </c>
      <c r="MI102" s="57">
        <f t="shared" si="742"/>
        <v>0</v>
      </c>
      <c r="MJ102" s="61">
        <f t="shared" si="743"/>
        <v>3.7600000000000025</v>
      </c>
      <c r="MK102" s="57" t="e">
        <f t="shared" si="583"/>
        <v>#N/A</v>
      </c>
      <c r="ML102" s="57" t="e">
        <f t="shared" si="794"/>
        <v>#N/A</v>
      </c>
      <c r="MM102" s="57" t="e">
        <f t="shared" si="795"/>
        <v>#N/A</v>
      </c>
      <c r="MN102" s="57" t="e">
        <f t="shared" si="796"/>
        <v>#N/A</v>
      </c>
      <c r="MO102" s="57" t="e">
        <f t="shared" si="797"/>
        <v>#N/A</v>
      </c>
      <c r="MP102" s="57" t="e">
        <f t="shared" si="798"/>
        <v>#N/A</v>
      </c>
      <c r="MQ102" s="57" t="e">
        <f t="shared" si="799"/>
        <v>#N/A</v>
      </c>
      <c r="MR102" s="57" t="e">
        <f t="shared" si="800"/>
        <v>#N/A</v>
      </c>
      <c r="MS102" s="57" t="e">
        <f t="shared" si="801"/>
        <v>#N/A</v>
      </c>
      <c r="MT102" s="57" t="e">
        <f t="shared" si="802"/>
        <v>#N/A</v>
      </c>
      <c r="MU102" s="57" t="e">
        <f t="shared" si="803"/>
        <v>#N/A</v>
      </c>
      <c r="MV102" s="57" t="e">
        <f t="shared" si="804"/>
        <v>#N/A</v>
      </c>
      <c r="MW102" s="57" t="e">
        <f t="shared" si="805"/>
        <v>#N/A</v>
      </c>
      <c r="MX102" s="57" t="e">
        <f t="shared" si="806"/>
        <v>#N/A</v>
      </c>
      <c r="MY102" s="57" t="e">
        <f t="shared" si="807"/>
        <v>#N/A</v>
      </c>
      <c r="MZ102" s="57" t="e">
        <f t="shared" si="808"/>
        <v>#N/A</v>
      </c>
      <c r="NA102" s="57" t="e">
        <f t="shared" si="809"/>
        <v>#N/A</v>
      </c>
      <c r="NB102" s="57" t="e">
        <f t="shared" si="810"/>
        <v>#N/A</v>
      </c>
      <c r="NC102" s="57" t="e">
        <f t="shared" si="811"/>
        <v>#N/A</v>
      </c>
      <c r="ND102" s="57" t="e">
        <f t="shared" si="812"/>
        <v>#N/A</v>
      </c>
      <c r="NE102" s="57" t="e">
        <f t="shared" si="813"/>
        <v>#N/A</v>
      </c>
      <c r="NF102" s="61">
        <f t="shared" si="744"/>
        <v>3.7600000000000025</v>
      </c>
      <c r="NG102" s="256">
        <f>IF(OY101=0,MIN('Drive Train'!$F$35-FQ101*$C$19*'Drive Train'!$F$39,NG101+$C$39)-$C$7,IF(LO101-1&lt;=0,0,IF($C$37=Motors!$C$30,MAX(MAX(NG$8:NG101)*-1,NG101-$C$39),MAX(0,MAX(NG$8:NG101)*-1,NG101-$C$39))))</f>
        <v>0</v>
      </c>
      <c r="NH102" s="256">
        <f>IF(OZ101=0,MIN('Drive Train'!$F$35-FR101*$C$19*'Drive Train'!$F$39,NH101+$C$39)-$C$7,IF(LP101-1&lt;=0,0,IF($C$37=Motors!$C$30,MAX(MAX(NH$8:NH101)*-1,NH101-$C$39),MAX(0,MAX(NH$8:NH101)*-1,NH101-$C$39))))</f>
        <v>0</v>
      </c>
      <c r="NI102" s="256">
        <f>IF(PA101=0,MIN('Drive Train'!$F$35-FS101*$C$19*'Drive Train'!$F$39,NI101+$C$39)-$C$7,IF(LQ101-1&lt;=0,0,IF($C$37=Motors!$C$30,MAX(MAX(NI$8:NI101)*-1,NI101-$C$39),MAX(0,MAX(NI$8:NI101)*-1,NI101-$C$39))))</f>
        <v>0</v>
      </c>
      <c r="NJ102" s="256">
        <f>IF(PB101=0,MIN('Drive Train'!$F$35-FT101*$C$19*'Drive Train'!$F$39,NJ101+$C$39)-$C$7,IF(LR101-1&lt;=0,0,IF($C$37=Motors!$C$30,MAX(MAX(NJ$8:NJ101)*-1,NJ101-$C$39),MAX(0,MAX(NJ$8:NJ101)*-1,NJ101-$C$39))))</f>
        <v>0</v>
      </c>
      <c r="NK102" s="256">
        <f>IF(PC101=0,MIN('Drive Train'!$F$35-FU101*$C$19*'Drive Train'!$F$39,NK101+$C$39)-$C$7,IF(LS101-1&lt;=0,0,IF($C$37=Motors!$C$30,MAX(MAX(NK$8:NK101)*-1,NK101-$C$39),MAX(0,MAX(NK$8:NK101)*-1,NK101-$C$39))))</f>
        <v>0</v>
      </c>
      <c r="NL102" s="256">
        <f>IF(PD101=0,MIN('Drive Train'!$F$35-FV101*$C$19*'Drive Train'!$F$39,NL101+$C$39)-$C$7,IF(LT101-1&lt;=0,0,IF($C$37=Motors!$C$30,MAX(MAX(NL$8:NL101)*-1,NL101-$C$39),MAX(0,MAX(NL$8:NL101)*-1,NL101-$C$39))))</f>
        <v>0</v>
      </c>
      <c r="NM102" s="256">
        <f>IF(PE101=0,MIN('Drive Train'!$F$35-FW101*$C$19*'Drive Train'!$F$39,NM101+$C$39)-$C$7,IF(LU101-1&lt;=0,0,IF($C$37=Motors!$C$30,MAX(MAX(NM$8:NM101)*-1,NM101-$C$39),MAX(0,MAX(NM$8:NM101)*-1,NM101-$C$39))))</f>
        <v>0</v>
      </c>
      <c r="NN102" s="256">
        <f>IF(PF101=0,MIN('Drive Train'!$F$35-FX101*$C$19*'Drive Train'!$F$39,NN101+$C$39)-$C$7,IF(LV101-1&lt;=0,0,IF($C$37=Motors!$C$30,MAX(MAX(NN$8:NN101)*-1,NN101-$C$39),MAX(0,MAX(NN$8:NN101)*-1,NN101-$C$39))))</f>
        <v>0</v>
      </c>
      <c r="NO102" s="256">
        <f>IF(PG101=0,MIN('Drive Train'!$F$35-FY101*$C$19*'Drive Train'!$F$39,NO101+$C$39)-$C$7,IF(LW101-1&lt;=0,0,IF($C$37=Motors!$C$30,MAX(MAX(NO$8:NO101)*-1,NO101-$C$39),MAX(0,MAX(NO$8:NO101)*-1,NO101-$C$39))))</f>
        <v>0</v>
      </c>
      <c r="NP102" s="256">
        <f>IF(PH101=0,MIN('Drive Train'!$F$35-FZ101*$C$19*'Drive Train'!$F$39,NP101+$C$39)-$C$7,IF(LX101-1&lt;=0,0,IF($C$37=Motors!$C$30,MAX(MAX(NP$8:NP101)*-1,NP101-$C$39),MAX(0,MAX(NP$8:NP101)*-1,NP101-$C$39))))</f>
        <v>0</v>
      </c>
      <c r="NQ102" s="256">
        <f>IF(PI101=0,MIN('Drive Train'!$F$35-GA101*$C$19*'Drive Train'!$F$39,NQ101+$C$39)-$C$7,IF(LY101-1&lt;=0,0,IF($C$37=Motors!$C$30,MAX(MAX(NQ$8:NQ101)*-1,NQ101-$C$39),MAX(0,MAX(NQ$8:NQ101)*-1,NQ101-$C$39))))</f>
        <v>0</v>
      </c>
      <c r="NR102" s="256">
        <f>IF(PJ101=0,MIN('Drive Train'!$F$35-GB101*$C$19*'Drive Train'!$F$39,NR101+$C$39)-$C$7,IF(LZ101-1&lt;=0,0,IF($C$37=Motors!$C$30,MAX(MAX(NR$8:NR101)*-1,NR101-$C$39),MAX(0,MAX(NR$8:NR101)*-1,NR101-$C$39))))</f>
        <v>0</v>
      </c>
      <c r="NS102" s="256">
        <f>IF(PK101=0,MIN('Drive Train'!$F$35-GC101*$C$19*'Drive Train'!$F$39,NS101+$C$39)-$C$7,IF(MA101-1&lt;=0,0,IF($C$37=Motors!$C$30,MAX(MAX(NS$8:NS101)*-1,NS101-$C$39),MAX(0,MAX(NS$8:NS101)*-1,NS101-$C$39))))</f>
        <v>0</v>
      </c>
      <c r="NT102" s="256">
        <f>IF(PL101=0,MIN('Drive Train'!$F$35-GD101*$C$19*'Drive Train'!$F$39,NT101+$C$39)-$C$7,IF(MB101-1&lt;=0,0,IF($C$37=Motors!$C$30,MAX(MAX(NT$8:NT101)*-1,NT101-$C$39),MAX(0,MAX(NT$8:NT101)*-1,NT101-$C$39))))</f>
        <v>0</v>
      </c>
      <c r="NU102" s="256">
        <f>IF(PM101=0,MIN('Drive Train'!$F$35-GE101*$C$19*'Drive Train'!$F$39,NU101+$C$39)-$C$7,IF(MC101-1&lt;=0,0,IF($C$37=Motors!$C$30,MAX(MAX(NU$8:NU101)*-1,NU101-$C$39),MAX(0,MAX(NU$8:NU101)*-1,NU101-$C$39))))</f>
        <v>0</v>
      </c>
      <c r="NV102" s="256">
        <f>IF(PN101=0,MIN('Drive Train'!$F$35-GF101*$C$19*'Drive Train'!$F$39,NV101+$C$39)-$C$7,IF(MD101-1&lt;=0,0,IF($C$37=Motors!$C$30,MAX(MAX(NV$8:NV101)*-1,NV101-$C$39),MAX(0,MAX(NV$8:NV101)*-1,NV101-$C$39))))</f>
        <v>0</v>
      </c>
      <c r="NW102" s="256">
        <f>IF(PO101=0,MIN('Drive Train'!$F$35-GG101*$C$19*'Drive Train'!$F$39,NW101+$C$39)-$C$7,IF(ME101-1&lt;=0,0,IF($C$37=Motors!$C$30,MAX(MAX(NW$8:NW101)*-1,NW101-$C$39),MAX(0,MAX(NW$8:NW101)*-1,NW101-$C$39))))</f>
        <v>0</v>
      </c>
      <c r="NX102" s="256">
        <f>IF(PP101=0,MIN('Drive Train'!$F$35-GH101*$C$19*'Drive Train'!$F$39,NX101+$C$39)-$C$7,IF(MF101-1&lt;=0,0,IF($C$37=Motors!$C$30,MAX(MAX(NX$8:NX101)*-1,NX101-$C$39),MAX(0,MAX(NX$8:NX101)*-1,NX101-$C$39))))</f>
        <v>0</v>
      </c>
      <c r="NY102" s="256">
        <f>IF(PQ101=0,MIN('Drive Train'!$F$35-GI101*$C$19*'Drive Train'!$F$39,NY101+$C$39)-$C$7,IF(MG101-1&lt;=0,0,IF($C$37=Motors!$C$30,MAX(MAX(NY$8:NY101)*-1,NY101-$C$39),MAX(0,MAX(NY$8:NY101)*-1,NY101-$C$39))))</f>
        <v>0</v>
      </c>
      <c r="NZ102" s="256">
        <f>IF(PR101=0,MIN('Drive Train'!$F$35-GJ101*$C$19*'Drive Train'!$F$39,NZ101+$C$39)-$C$7,IF(MH101-1&lt;=0,0,IF($C$37=Motors!$C$30,MAX(MAX(NZ$8:NZ101)*-1,NZ101-$C$39),MAX(0,MAX(NZ$8:NZ101)*-1,NZ101-$C$39))))</f>
        <v>0</v>
      </c>
      <c r="OA102" s="256">
        <f>IF(PS101=0,MIN('Drive Train'!$F$35-GK101*$C$19*'Drive Train'!$F$39,OA101+$C$39)-$C$7,IF(MI101-1&lt;=0,0,IF($C$37=Motors!$C$30,MAX(MAX(OA$8:OA101)*-1,OA101-$C$39),MAX(0,MAX(OA$8:OA101)*-1,OA101-$C$39))))</f>
        <v>0</v>
      </c>
      <c r="OB102" s="61">
        <f t="shared" si="745"/>
        <v>3.7600000000000025</v>
      </c>
      <c r="OC102" s="256">
        <f>'Drive Train'!$F$35-(FQ102*$C$13)*$C$19*'Drive Train'!$F$39</f>
        <v>12.4</v>
      </c>
      <c r="OD102" s="256">
        <f>'Drive Train'!$F$35-(FR102*$C$13)*$C$19*'Drive Train'!$F$39</f>
        <v>12.23503</v>
      </c>
      <c r="OE102" s="256">
        <f>'Drive Train'!$F$35-(FS102*$C$13)*$C$19*'Drive Train'!$F$39</f>
        <v>12.23503</v>
      </c>
      <c r="OF102" s="256">
        <f>'Drive Train'!$F$35-(FT102*$C$13)*$C$19*'Drive Train'!$F$39</f>
        <v>12.23503</v>
      </c>
      <c r="OG102" s="256">
        <f>'Drive Train'!$F$35-(FU102*$C$13)*$C$19*'Drive Train'!$F$39</f>
        <v>12.4</v>
      </c>
      <c r="OH102" s="256">
        <f>'Drive Train'!$F$35-(FV102*$C$13)*$C$19*'Drive Train'!$F$39</f>
        <v>12.4</v>
      </c>
      <c r="OI102" s="256">
        <f>'Drive Train'!$F$35-(FW102*$C$13)*$C$19*'Drive Train'!$F$39</f>
        <v>12.4</v>
      </c>
      <c r="OJ102" s="256">
        <f>'Drive Train'!$F$35-(FX102*$C$13)*$C$19*'Drive Train'!$F$39</f>
        <v>12.4</v>
      </c>
      <c r="OK102" s="256">
        <f>'Drive Train'!$F$35-(FY102*$C$13)*$C$19*'Drive Train'!$F$39</f>
        <v>12.4</v>
      </c>
      <c r="OL102" s="256">
        <f>'Drive Train'!$F$35-(FZ102*$C$13)*$C$19*'Drive Train'!$F$39</f>
        <v>12.4</v>
      </c>
      <c r="OM102" s="256">
        <f>'Drive Train'!$F$35-(GA102*$C$13)*$C$19*'Drive Train'!$F$39</f>
        <v>12.4</v>
      </c>
      <c r="ON102" s="256">
        <f>'Drive Train'!$F$35-(GB102*$C$13)*$C$19*'Drive Train'!$F$39</f>
        <v>12.4</v>
      </c>
      <c r="OO102" s="256">
        <f>'Drive Train'!$F$35-(GC102*$C$13)*$C$19*'Drive Train'!$F$39</f>
        <v>12.4</v>
      </c>
      <c r="OP102" s="256">
        <f>'Drive Train'!$F$35-(GD102*$C$13)*$C$19*'Drive Train'!$F$39</f>
        <v>12.4</v>
      </c>
      <c r="OQ102" s="256">
        <f>'Drive Train'!$F$35-(GE102*$C$13)*$C$19*'Drive Train'!$F$39</f>
        <v>12.4</v>
      </c>
      <c r="OR102" s="256">
        <f>'Drive Train'!$F$35-(GF102*$C$13)*$C$19*'Drive Train'!$F$39</f>
        <v>12.4</v>
      </c>
      <c r="OS102" s="256">
        <f>'Drive Train'!$F$35-(GG102*$C$13)*$C$19*'Drive Train'!$F$39</f>
        <v>12.4</v>
      </c>
      <c r="OT102" s="256">
        <f>'Drive Train'!$F$35-(GH102*$C$13)*$C$19*'Drive Train'!$F$39</f>
        <v>12.4</v>
      </c>
      <c r="OU102" s="256">
        <f>'Drive Train'!$F$35-(GI102*$C$13)*$C$19*'Drive Train'!$F$39</f>
        <v>12.4</v>
      </c>
      <c r="OV102" s="256">
        <f>'Drive Train'!$F$35-(GJ102*$C$13)*$C$19*'Drive Train'!$F$39</f>
        <v>12.4</v>
      </c>
      <c r="OW102" s="256">
        <f>'Drive Train'!$F$35-(GK102*$C$13)*$C$19*'Drive Train'!$F$39</f>
        <v>12.4</v>
      </c>
      <c r="OX102" s="61">
        <f t="shared" si="746"/>
        <v>3.7600000000000025</v>
      </c>
      <c r="OY102" s="1">
        <f>IF(PU102&gt;='Drive Train'!$F$29,1,0)</f>
        <v>1</v>
      </c>
      <c r="OZ102" s="1">
        <f>IF(PV102&gt;='Drive Train'!$F$29,1,0)</f>
        <v>1</v>
      </c>
      <c r="PA102" s="1">
        <f>IF(PW102&gt;='Drive Train'!$F$29,1,0)</f>
        <v>1</v>
      </c>
      <c r="PB102" s="1">
        <f>IF(PX102&gt;='Drive Train'!$F$29,1,0)</f>
        <v>1</v>
      </c>
      <c r="PC102" s="1">
        <f>IF(PY102&gt;='Drive Train'!$F$29,1,0)</f>
        <v>1</v>
      </c>
      <c r="PD102" s="1">
        <f>IF(PZ102&gt;='Drive Train'!$F$29,1,0)</f>
        <v>1</v>
      </c>
      <c r="PE102" s="1">
        <f>IF(QA102&gt;='Drive Train'!$F$29,1,0)</f>
        <v>1</v>
      </c>
      <c r="PF102" s="1">
        <f>IF(QB102&gt;='Drive Train'!$F$29,1,0)</f>
        <v>1</v>
      </c>
      <c r="PG102" s="1">
        <f>IF(QC102&gt;='Drive Train'!$F$29,1,0)</f>
        <v>1</v>
      </c>
      <c r="PH102" s="1">
        <f>IF(QD102&gt;='Drive Train'!$F$29,1,0)</f>
        <v>1</v>
      </c>
      <c r="PI102" s="1">
        <f>IF(QE102&gt;='Drive Train'!$F$29,1,0)</f>
        <v>1</v>
      </c>
      <c r="PJ102" s="1">
        <f>IF(QF102&gt;='Drive Train'!$F$29,1,0)</f>
        <v>1</v>
      </c>
      <c r="PK102" s="1">
        <f>IF(QG102&gt;='Drive Train'!$F$29,1,0)</f>
        <v>1</v>
      </c>
      <c r="PL102" s="1">
        <f>IF(QH102&gt;='Drive Train'!$F$29,1,0)</f>
        <v>1</v>
      </c>
      <c r="PM102" s="1">
        <f>IF(QI102&gt;='Drive Train'!$F$29,1,0)</f>
        <v>1</v>
      </c>
      <c r="PN102" s="1">
        <f>IF(QJ102&gt;='Drive Train'!$F$29,1,0)</f>
        <v>1</v>
      </c>
      <c r="PO102" s="1">
        <f>IF(QK102&gt;='Drive Train'!$F$29,1,0)</f>
        <v>1</v>
      </c>
      <c r="PP102" s="1">
        <f>IF(QL102&gt;='Drive Train'!$F$29,1,0)</f>
        <v>1</v>
      </c>
      <c r="PQ102" s="1">
        <f>IF(QM102&gt;='Drive Train'!$F$29,1,0)</f>
        <v>1</v>
      </c>
      <c r="PR102" s="1">
        <f>IF(QN102&gt;='Drive Train'!$F$29,1,0)</f>
        <v>1</v>
      </c>
      <c r="PS102" s="1">
        <f>IF(QO102&gt;='Drive Train'!$F$29,1,0)</f>
        <v>1</v>
      </c>
      <c r="PT102" s="253">
        <f t="shared" si="747"/>
        <v>3.7600000000000025</v>
      </c>
      <c r="PU102" s="57">
        <f t="shared" si="748"/>
        <v>21.503653617944718</v>
      </c>
      <c r="PV102" s="57">
        <f t="shared" si="749"/>
        <v>39.468653013909709</v>
      </c>
      <c r="PW102" s="57">
        <f t="shared" si="750"/>
        <v>40.877383460509691</v>
      </c>
      <c r="PX102" s="57">
        <f t="shared" si="751"/>
        <v>38.136739920318782</v>
      </c>
      <c r="PY102" s="57">
        <f t="shared" si="752"/>
        <v>32.695785691206908</v>
      </c>
      <c r="PZ102" s="57">
        <f t="shared" si="753"/>
        <v>27.08124871304469</v>
      </c>
      <c r="QA102" s="57">
        <f t="shared" si="754"/>
        <v>23.766792718489118</v>
      </c>
      <c r="QB102" s="57">
        <f t="shared" si="755"/>
        <v>21.24285190115814</v>
      </c>
      <c r="QC102" s="57">
        <f t="shared" si="756"/>
        <v>19.808555857554829</v>
      </c>
      <c r="QD102" s="57">
        <f t="shared" si="757"/>
        <v>18.746947025028113</v>
      </c>
      <c r="QE102" s="57">
        <f t="shared" si="758"/>
        <v>17.929325619771099</v>
      </c>
      <c r="QF102" s="57">
        <f t="shared" si="759"/>
        <v>23.539061413848287</v>
      </c>
      <c r="QG102" s="57">
        <f t="shared" si="760"/>
        <v>22.453509164402295</v>
      </c>
      <c r="QH102" s="57">
        <f t="shared" si="761"/>
        <v>21.849684815549576</v>
      </c>
      <c r="QI102" s="57">
        <f t="shared" si="762"/>
        <v>21.682599047130982</v>
      </c>
      <c r="QJ102" s="57">
        <f t="shared" si="763"/>
        <v>21.357110719625187</v>
      </c>
      <c r="QK102" s="57">
        <f t="shared" si="764"/>
        <v>21.797681488191348</v>
      </c>
      <c r="QL102" s="57">
        <f t="shared" si="765"/>
        <v>21.60815940220062</v>
      </c>
      <c r="QM102" s="57">
        <f t="shared" si="766"/>
        <v>21.794853544062796</v>
      </c>
      <c r="QN102" s="57">
        <f t="shared" si="767"/>
        <v>21.444570787492751</v>
      </c>
      <c r="QO102" s="57">
        <f t="shared" si="768"/>
        <v>21.450297293645665</v>
      </c>
      <c r="QP102" s="61">
        <f t="shared" si="769"/>
        <v>3.7600000000000025</v>
      </c>
      <c r="QQ102" s="57">
        <f t="shared" si="584"/>
        <v>0</v>
      </c>
      <c r="QR102" s="57">
        <f t="shared" si="585"/>
        <v>3.4695548865589357E-2</v>
      </c>
      <c r="QS102" s="57">
        <f t="shared" si="586"/>
        <v>3.4695548865589357E-2</v>
      </c>
      <c r="QT102" s="57">
        <f t="shared" si="587"/>
        <v>3.4695548865589357E-2</v>
      </c>
      <c r="QU102" s="57">
        <f t="shared" si="588"/>
        <v>0</v>
      </c>
      <c r="QV102" s="57">
        <f t="shared" si="589"/>
        <v>0</v>
      </c>
      <c r="QW102" s="57">
        <f t="shared" si="590"/>
        <v>0</v>
      </c>
      <c r="QX102" s="57">
        <f t="shared" si="591"/>
        <v>0</v>
      </c>
      <c r="QY102" s="57">
        <f t="shared" si="592"/>
        <v>0</v>
      </c>
      <c r="QZ102" s="57">
        <f t="shared" si="593"/>
        <v>0</v>
      </c>
      <c r="RA102" s="57">
        <f t="shared" si="594"/>
        <v>0</v>
      </c>
      <c r="RB102" s="57">
        <f t="shared" si="595"/>
        <v>0</v>
      </c>
      <c r="RC102" s="57">
        <f t="shared" si="596"/>
        <v>0</v>
      </c>
      <c r="RD102" s="57">
        <f t="shared" si="597"/>
        <v>0</v>
      </c>
      <c r="RE102" s="57">
        <f t="shared" si="598"/>
        <v>0</v>
      </c>
      <c r="RF102" s="57">
        <f t="shared" si="599"/>
        <v>0</v>
      </c>
      <c r="RG102" s="57">
        <f t="shared" si="600"/>
        <v>0</v>
      </c>
      <c r="RH102" s="57">
        <f t="shared" si="601"/>
        <v>0</v>
      </c>
      <c r="RI102" s="57">
        <f t="shared" si="602"/>
        <v>0</v>
      </c>
      <c r="RJ102" s="57">
        <f t="shared" si="603"/>
        <v>0</v>
      </c>
      <c r="RK102" s="57">
        <f t="shared" si="604"/>
        <v>0</v>
      </c>
      <c r="RL102" s="61">
        <f t="shared" si="770"/>
        <v>3.7600000000000025</v>
      </c>
      <c r="RM102" s="2">
        <f>IF(AND(LO102&gt;=LO$6*'Drive Train'!$AA$52,LO102&lt;=LO$6*'Drive Train'!$AA$53,KS102=0,JW102=0,EU102&gt;0),$C$17,0)</f>
        <v>0</v>
      </c>
      <c r="RN102" s="2">
        <f>IF(AND(LP102&gt;=LP$6*'Drive Train'!$AA$52,LP102&lt;=LP$6*'Drive Train'!$AA$53,KT102=0,JX102=0,EV102&gt;0),$C$17,0)</f>
        <v>0</v>
      </c>
      <c r="RO102" s="2">
        <f>IF(AND(LQ102&gt;=LQ$6*'Drive Train'!$AA$52,LQ102&lt;=LQ$6*'Drive Train'!$AA$53,KU102=0,JY102=0,EW102&gt;0),$C$17,0)</f>
        <v>0</v>
      </c>
      <c r="RP102" s="2">
        <f>IF(AND(LR102&gt;=LR$6*'Drive Train'!$AA$52,LR102&lt;=LR$6*'Drive Train'!$AA$53,KV102=0,JZ102=0,EX102&gt;0),$C$17,0)</f>
        <v>0</v>
      </c>
      <c r="RQ102" s="2">
        <f>IF(AND(LS102&gt;=LS$6*'Drive Train'!$AA$52,LS102&lt;=LS$6*'Drive Train'!$AA$53,KW102=0,KA102=0,EY102&gt;0),$C$17,0)</f>
        <v>0</v>
      </c>
      <c r="RR102" s="2">
        <f>IF(AND(LT102&gt;=LT$6*'Drive Train'!$AA$52,LT102&lt;=LT$6*'Drive Train'!$AA$53,KX102=0,KB102=0,EZ102&gt;0),$C$17,0)</f>
        <v>0</v>
      </c>
      <c r="RS102" s="2">
        <f>IF(AND(LU102&gt;=LU$6*'Drive Train'!$AA$52,LU102&lt;=LU$6*'Drive Train'!$AA$53,KY102=0,KC102=0,FA102&gt;0),$C$17,0)</f>
        <v>0</v>
      </c>
      <c r="RT102" s="2">
        <f>IF(AND(LV102&gt;=LV$6*'Drive Train'!$AA$52,LV102&lt;=LV$6*'Drive Train'!$AA$53,KZ102=0,KD102=0,FB102&gt;0),$C$17,0)</f>
        <v>0</v>
      </c>
      <c r="RU102" s="2">
        <f>IF(AND(LW102&gt;=LW$6*'Drive Train'!$AA$52,LW102&lt;=LW$6*'Drive Train'!$AA$53,LA102=0,KE102=0,FC102&gt;0),$C$17,0)</f>
        <v>0</v>
      </c>
      <c r="RV102" s="2">
        <f>IF(AND(LX102&gt;=LX$6*'Drive Train'!$AA$52,LX102&lt;=LX$6*'Drive Train'!$AA$53,LB102=0,KF102=0,FD102&gt;0),$C$17,0)</f>
        <v>0</v>
      </c>
      <c r="RW102" s="2">
        <f>IF(AND(LY102&gt;=LY$6*'Drive Train'!$AA$52,LY102&lt;=LY$6*'Drive Train'!$AA$53,LC102=0,KG102=0,FE102&gt;0),$C$17,0)</f>
        <v>0</v>
      </c>
      <c r="RX102" s="2">
        <f>IF(AND(LZ102&gt;=LZ$6*'Drive Train'!$AA$52,LZ102&lt;=LZ$6*'Drive Train'!$AA$53,LD102=0,KH102=0,FF102&gt;0),$C$17,0)</f>
        <v>0</v>
      </c>
      <c r="RY102" s="2">
        <f>IF(AND(MA102&gt;=MA$6*'Drive Train'!$AA$52,MA102&lt;=MA$6*'Drive Train'!$AA$53,LE102=0,KI102=0,FG102&gt;0),$C$17,0)</f>
        <v>0</v>
      </c>
      <c r="RZ102" s="2">
        <f>IF(AND(MB102&gt;=MB$6*'Drive Train'!$AA$52,MB102&lt;=MB$6*'Drive Train'!$AA$53,LF102=0,KJ102=0,FH102&gt;0),$C$17,0)</f>
        <v>0</v>
      </c>
      <c r="SA102" s="2">
        <f>IF(AND(MC102&gt;=MC$6*'Drive Train'!$AA$52,MC102&lt;=MC$6*'Drive Train'!$AA$53,LG102=0,KK102=0,FI102&gt;0),$C$17,0)</f>
        <v>0</v>
      </c>
      <c r="SB102" s="2">
        <f>IF(AND(MD102&gt;=MD$6*'Drive Train'!$AA$52,MD102&lt;=MD$6*'Drive Train'!$AA$53,LH102=0,KL102=0,FJ102&gt;0),$C$17,0)</f>
        <v>0</v>
      </c>
      <c r="SC102" s="2">
        <f>IF(AND(ME102&gt;=ME$6*'Drive Train'!$AA$52,ME102&lt;=ME$6*'Drive Train'!$AA$53,LI102=0,KM102=0,FK102&gt;0),$C$17,0)</f>
        <v>0</v>
      </c>
      <c r="SD102" s="2">
        <f>IF(AND(MF102&gt;=MF$6*'Drive Train'!$AA$52,MF102&lt;=MF$6*'Drive Train'!$AA$53,LJ102=0,KN102=0,FL102&gt;0),$C$17,0)</f>
        <v>0</v>
      </c>
      <c r="SE102" s="2">
        <f>IF(AND(MG102&gt;=MG$6*'Drive Train'!$AA$52,MG102&lt;=MG$6*'Drive Train'!$AA$53,LK102=0,KO102=0,FM102&gt;0),$C$17,0)</f>
        <v>0</v>
      </c>
      <c r="SF102" s="2">
        <f>IF(AND(MH102&gt;=MH$6*'Drive Train'!$AA$52,MH102&lt;=MH$6*'Drive Train'!$AA$53,LL102=0,KP102=0,FN102&gt;0),$C$17,0)</f>
        <v>0</v>
      </c>
      <c r="SG102" s="2">
        <f>IF(AND(MI102&gt;=MI$6*'Drive Train'!$AA$52,MI102&lt;=MI$6*'Drive Train'!$AA$53,LM102=0,KQ102=0,FO102&gt;0),$C$17,0)</f>
        <v>0</v>
      </c>
      <c r="SH102" s="61">
        <f t="shared" si="771"/>
        <v>3.7600000000000025</v>
      </c>
      <c r="SI102" s="2">
        <f>IF(AND(EU102&lt;0,KS102=0,LO102&gt;=LO$6*'Drive Train'!$AA$52,LO102&lt;=LO$6*'Drive Train'!$AA$53,OY102=1,JW102=0),$C$17,0)</f>
        <v>0</v>
      </c>
      <c r="SJ102" s="2">
        <f>IF(AND(EV102&lt;0,KT102=0,LP102&gt;=LP$6*'Drive Train'!$AA$52,LP102&lt;=LP$6*'Drive Train'!$AA$53,OZ102=1,JX102=0),$C$17,0)</f>
        <v>0.04</v>
      </c>
      <c r="SK102" s="2">
        <f>IF(AND(EW102&lt;0,KU102=0,LQ102&gt;=LQ$6*'Drive Train'!$AA$52,LQ102&lt;=LQ$6*'Drive Train'!$AA$53,PA102=1,JY102=0),$C$17,0)</f>
        <v>0</v>
      </c>
      <c r="SL102" s="2">
        <f>IF(AND(EX102&lt;0,KV102=0,LR102&gt;=LR$6*'Drive Train'!$AA$52,LR102&lt;=LR$6*'Drive Train'!$AA$53,PB102=1,JZ102=0),$C$17,0)</f>
        <v>0</v>
      </c>
      <c r="SM102" s="2">
        <f>IF(AND(EY102&lt;0,KW102=0,LS102&gt;=LS$6*'Drive Train'!$AA$52,LS102&lt;=LS$6*'Drive Train'!$AA$53,PC102=1,KA102=0),$C$17,0)</f>
        <v>0</v>
      </c>
      <c r="SN102" s="2">
        <f>IF(AND(EZ102&lt;0,KX102=0,LT102&gt;=LT$6*'Drive Train'!$AA$52,LT102&lt;=LT$6*'Drive Train'!$AA$53,PD102=1,KB102=0),$C$17,0)</f>
        <v>0</v>
      </c>
      <c r="SO102" s="2">
        <f>IF(AND(FA102&lt;0,KY102=0,LU102&gt;=LU$6*'Drive Train'!$AA$52,LU102&lt;=LU$6*'Drive Train'!$AA$53,PE102=1,KC102=0),$C$17,0)</f>
        <v>0</v>
      </c>
      <c r="SP102" s="2">
        <f>IF(AND(FB102&lt;0,KZ102=0,LV102&gt;=LV$6*'Drive Train'!$AA$52,LV102&lt;=LV$6*'Drive Train'!$AA$53,PF102=1,KD102=0),$C$17,0)</f>
        <v>0</v>
      </c>
      <c r="SQ102" s="2">
        <f>IF(AND(FC102&lt;0,LA102=0,LW102&gt;=LW$6*'Drive Train'!$AA$52,LW102&lt;=LW$6*'Drive Train'!$AA$53,PG102=1,KE102=0),$C$17,0)</f>
        <v>0</v>
      </c>
      <c r="SR102" s="2">
        <f>IF(AND(FD102&lt;0,LB102=0,LX102&gt;=LX$6*'Drive Train'!$AA$52,LX102&lt;=LX$6*'Drive Train'!$AA$53,PH102=1,KF102=0),$C$17,0)</f>
        <v>0</v>
      </c>
      <c r="SS102" s="2">
        <f>IF(AND(FE102&lt;0,LC102=0,LY102&gt;=LY$6*'Drive Train'!$AA$52,LY102&lt;=LY$6*'Drive Train'!$AA$53,PI102=1,KG102=0),$C$17,0)</f>
        <v>0</v>
      </c>
      <c r="ST102" s="2">
        <f>IF(AND(FF102&lt;0,LD102=0,LZ102&gt;=LZ$6*'Drive Train'!$AA$52,LZ102&lt;=LZ$6*'Drive Train'!$AA$53,PJ102=1,KH102=0),$C$17,0)</f>
        <v>0</v>
      </c>
      <c r="SU102" s="2">
        <f>IF(AND(FG102&lt;0,LE102=0,MA102&gt;=MA$6*'Drive Train'!$AA$52,MA102&lt;=MA$6*'Drive Train'!$AA$53,PK102=1,KI102=0),$C$17,0)</f>
        <v>0</v>
      </c>
      <c r="SV102" s="2">
        <f>IF(AND(FH102&lt;0,LF102=0,MB102&gt;=MB$6*'Drive Train'!$AA$52,MB102&lt;=MB$6*'Drive Train'!$AA$53,PL102=1,KJ102=0),$C$17,0)</f>
        <v>0</v>
      </c>
      <c r="SW102" s="2">
        <f>IF(AND(FI102&lt;0,LG102=0,MC102&gt;=MC$6*'Drive Train'!$AA$52,MC102&lt;=MC$6*'Drive Train'!$AA$53,PM102=1,KK102=0),$C$17,0)</f>
        <v>0</v>
      </c>
      <c r="SX102" s="2">
        <f>IF(AND(FJ102&lt;0,LH102=0,MD102&gt;=MD$6*'Drive Train'!$AA$52,MD102&lt;=MD$6*'Drive Train'!$AA$53,PN102=1,KL102=0),$C$17,0)</f>
        <v>0</v>
      </c>
      <c r="SY102" s="2">
        <f>IF(AND(FK102&lt;0,LI102=0,ME102&gt;=ME$6*'Drive Train'!$AA$52,ME102&lt;=ME$6*'Drive Train'!$AA$53,PO102=1,KM102=0),$C$17,0)</f>
        <v>0</v>
      </c>
      <c r="SZ102" s="2">
        <f>IF(AND(FL102&lt;0,LJ102=0,MF102&gt;=MF$6*'Drive Train'!$AA$52,MF102&lt;=MF$6*'Drive Train'!$AA$53,PP102=1,KN102=0),$C$17,0)</f>
        <v>0</v>
      </c>
      <c r="TA102" s="2">
        <f>IF(AND(FM102&lt;0,LK102=0,MG102&gt;=MG$6*'Drive Train'!$AA$52,MG102&lt;=MG$6*'Drive Train'!$AA$53,PQ102=1,KO102=0),$C$17,0)</f>
        <v>0</v>
      </c>
      <c r="TB102" s="2">
        <f>IF(AND(FN102&lt;0,LL102=0,MH102&gt;=MH$6*'Drive Train'!$AA$52,MH102&lt;=MH$6*'Drive Train'!$AA$53,PR102=1,KP102=0),$C$17,0)</f>
        <v>0</v>
      </c>
      <c r="TC102" s="2">
        <f>IF(AND(FO102&lt;0,LM102=0,MI102&gt;=MI$6*'Drive Train'!$AA$52,MI102&lt;=MI$6*'Drive Train'!$AA$53,PS102=1,KQ102=0),$C$17,0)</f>
        <v>0</v>
      </c>
      <c r="TD102" s="144">
        <f t="shared" si="772"/>
        <v>3.7600000000000025</v>
      </c>
    </row>
    <row r="103" spans="2:524" x14ac:dyDescent="0.2">
      <c r="R103" s="63">
        <f t="shared" si="605"/>
        <v>3.8000000000000025</v>
      </c>
      <c r="S103" s="2">
        <f>NG103/'Drive Train'!$F$35</f>
        <v>0</v>
      </c>
      <c r="T103" s="2">
        <f>NH103/'Drive Train'!$F$35</f>
        <v>0</v>
      </c>
      <c r="U103" s="2">
        <f>NI103/'Drive Train'!$F$35</f>
        <v>0</v>
      </c>
      <c r="V103" s="2">
        <f>NJ103/'Drive Train'!$F$35</f>
        <v>0</v>
      </c>
      <c r="W103" s="2">
        <f>NK103/'Drive Train'!$F$35</f>
        <v>0</v>
      </c>
      <c r="X103" s="2">
        <f>NL103/'Drive Train'!$F$35</f>
        <v>0</v>
      </c>
      <c r="Y103" s="2">
        <f>NM103/'Drive Train'!$F$35</f>
        <v>0</v>
      </c>
      <c r="Z103" s="2">
        <f>NN103/'Drive Train'!$F$35</f>
        <v>0</v>
      </c>
      <c r="AA103" s="2">
        <f>NO103/'Drive Train'!$F$35</f>
        <v>0</v>
      </c>
      <c r="AB103" s="2">
        <f>NP103/'Drive Train'!$F$35</f>
        <v>0</v>
      </c>
      <c r="AC103" s="2">
        <f>NQ103/'Drive Train'!$F$35</f>
        <v>0</v>
      </c>
      <c r="AD103" s="2">
        <f>NR103/'Drive Train'!$F$35</f>
        <v>0</v>
      </c>
      <c r="AE103" s="2">
        <f>NS103/'Drive Train'!$F$35</f>
        <v>0</v>
      </c>
      <c r="AF103" s="2">
        <f>NT103/'Drive Train'!$F$35</f>
        <v>0</v>
      </c>
      <c r="AG103" s="2">
        <f>NU103/'Drive Train'!$F$35</f>
        <v>0</v>
      </c>
      <c r="AH103" s="2">
        <f>NV103/'Drive Train'!$F$35</f>
        <v>0</v>
      </c>
      <c r="AI103" s="2">
        <f>NW103/'Drive Train'!$F$35</f>
        <v>0</v>
      </c>
      <c r="AJ103" s="2">
        <f>NX103/'Drive Train'!$F$35</f>
        <v>0</v>
      </c>
      <c r="AK103" s="2">
        <f>NY103/'Drive Train'!$F$35</f>
        <v>0</v>
      </c>
      <c r="AL103" s="2">
        <f>NZ103/'Drive Train'!$F$35</f>
        <v>0</v>
      </c>
      <c r="AM103" s="2">
        <f>OA103/'Drive Train'!$F$35</f>
        <v>0</v>
      </c>
      <c r="AN103" s="61">
        <f t="shared" si="606"/>
        <v>3.8000000000000025</v>
      </c>
      <c r="AO103" s="46">
        <f>LO103*12*60/(PI() * 'Drive Train'!$F$15)/S$6*ABS(S103)</f>
        <v>0</v>
      </c>
      <c r="AP103" s="46">
        <f>LP103*12*60/(PI() * 'Drive Train'!$F$15)/T$6*ABS(T103)</f>
        <v>0</v>
      </c>
      <c r="AQ103" s="46">
        <f>LQ103*12*60/(PI() * 'Drive Train'!$F$15)/U$6*ABS(U103)</f>
        <v>0</v>
      </c>
      <c r="AR103" s="46">
        <f>LR103*12*60/(PI() * 'Drive Train'!$F$15)/V$6*ABS(V103)</f>
        <v>0</v>
      </c>
      <c r="AS103" s="46">
        <f>LS103*12*60/(PI() * 'Drive Train'!$F$15)/W$6*ABS(W103)</f>
        <v>0</v>
      </c>
      <c r="AT103" s="46">
        <f>LT103*12*60/(PI() * 'Drive Train'!$F$15)/X$6*ABS(X103)</f>
        <v>0</v>
      </c>
      <c r="AU103" s="46">
        <f>LU103*12*60/(PI() * 'Drive Train'!$F$15)/Y$6*ABS(Y103)</f>
        <v>0</v>
      </c>
      <c r="AV103" s="46">
        <f>LV103*12*60/(PI() * 'Drive Train'!$F$15)/Z$6*ABS(Z103)</f>
        <v>0</v>
      </c>
      <c r="AW103" s="46">
        <f>LW103*12*60/(PI() * 'Drive Train'!$F$15)/AA$6*ABS(AA103)</f>
        <v>0</v>
      </c>
      <c r="AX103" s="46">
        <f>LX103*12*60/(PI() * 'Drive Train'!$F$15)/AB$6*ABS(AB103)</f>
        <v>0</v>
      </c>
      <c r="AY103" s="46">
        <f>LY103*12*60/(PI() * 'Drive Train'!$F$15)/AC$6*ABS(AC103)</f>
        <v>0</v>
      </c>
      <c r="AZ103" s="46">
        <f>LZ103*12*60/(PI() * 'Drive Train'!$F$15)/AD$6*ABS(AD103)</f>
        <v>0</v>
      </c>
      <c r="BA103" s="46">
        <f>MA103*12*60/(PI() * 'Drive Train'!$F$15)/AE$6*ABS(AE103)</f>
        <v>0</v>
      </c>
      <c r="BB103" s="46">
        <f>MB103*12*60/(PI() * 'Drive Train'!$F$15)/AF$6*ABS(AF103)</f>
        <v>0</v>
      </c>
      <c r="BC103" s="46">
        <f>MC103*12*60/(PI() * 'Drive Train'!$F$15)/AG$6*ABS(AG103)</f>
        <v>0</v>
      </c>
      <c r="BD103" s="46">
        <f>MD103*12*60/(PI() * 'Drive Train'!$F$15)/AH$6*ABS(AH103)</f>
        <v>0</v>
      </c>
      <c r="BE103" s="46">
        <f>ME103*12*60/(PI() * 'Drive Train'!$F$15)/AI$6*ABS(AI103)</f>
        <v>0</v>
      </c>
      <c r="BF103" s="46">
        <f>MF103*12*60/(PI() * 'Drive Train'!$F$15)/AJ$6*ABS(AJ103)</f>
        <v>0</v>
      </c>
      <c r="BG103" s="46">
        <f>MG103*12*60/(PI() * 'Drive Train'!$F$15)/AK$6*ABS(AK103)</f>
        <v>0</v>
      </c>
      <c r="BH103" s="46">
        <f>MH103*12*60/(PI() * 'Drive Train'!$F$15)/AL$6*ABS(AL103)</f>
        <v>0</v>
      </c>
      <c r="BI103" s="46">
        <f>MI103*12*60/(PI() * 'Drive Train'!$F$15)/AM$6*ABS(AM103)</f>
        <v>0</v>
      </c>
      <c r="BJ103" s="61">
        <f t="shared" si="538"/>
        <v>3.8000000000000025</v>
      </c>
      <c r="BK103" s="2">
        <f>IF(OR(KS102=1,AND($C$37=Motors!$C$32,OY102=1)),0,IF(NG103=0,-(CG102+$C$15)/($C$14-$C$15)*$C$12,($C$11*S103-AO103)/($C$11*S103)*$C$12*S103))</f>
        <v>0</v>
      </c>
      <c r="BL103" s="2">
        <f>IF(OR(KT102=1,AND($C$37=Motors!$C$32,OZ102=1)),0,IF(NH103=0,-(CH102+$C$15)/($C$14-$C$15)*$C$12,($C$11*T103-AP103)/($C$11*T103)*$C$12*T103))</f>
        <v>0</v>
      </c>
      <c r="BM103" s="2">
        <f>IF(OR(KU102=1,AND($C$37=Motors!$C$32,PA102=1)),0,IF(NI103=0,-(CI102+$C$15)/($C$14-$C$15)*$C$12,($C$11*U103-AQ103)/($C$11*U103)*$C$12*U103))</f>
        <v>0</v>
      </c>
      <c r="BN103" s="2">
        <f>IF(OR(KV102=1,AND($C$37=Motors!$C$32,PB102=1)),0,IF(NJ103=0,-(CJ102+$C$15)/($C$14-$C$15)*$C$12,($C$11*V103-AR103)/($C$11*V103)*$C$12*V103))</f>
        <v>0</v>
      </c>
      <c r="BO103" s="2">
        <f>IF(OR(KW102=1,AND($C$37=Motors!$C$32,PC102=1)),0,IF(NK103=0,-(CK102+$C$15)/($C$14-$C$15)*$C$12,($C$11*W103-AS103)/($C$11*W103)*$C$12*W103))</f>
        <v>0</v>
      </c>
      <c r="BP103" s="2">
        <f>IF(OR(KX102=1,AND($C$37=Motors!$C$32,PD102=1)),0,IF(NL103=0,-(CL102+$C$15)/($C$14-$C$15)*$C$12,($C$11*X103-AT103)/($C$11*X103)*$C$12*X103))</f>
        <v>0</v>
      </c>
      <c r="BQ103" s="2">
        <f>IF(OR(KY102=1,AND($C$37=Motors!$C$32,PE102=1)),0,IF(NM103=0,-(CM102+$C$15)/($C$14-$C$15)*$C$12,($C$11*Y103-AU103)/($C$11*Y103)*$C$12*Y103))</f>
        <v>0</v>
      </c>
      <c r="BR103" s="2">
        <f>IF(OR(KZ102=1,AND($C$37=Motors!$C$32,PF102=1)),0,IF(NN103=0,-(CN102+$C$15)/($C$14-$C$15)*$C$12,($C$11*Z103-AV103)/($C$11*Z103)*$C$12*Z103))</f>
        <v>0</v>
      </c>
      <c r="BS103" s="2">
        <f>IF(OR(LA102=1,AND($C$37=Motors!$C$32,PG102=1)),0,IF(NO103=0,-(CO102+$C$15)/($C$14-$C$15)*$C$12,($C$11*AA103-AW103)/($C$11*AA103)*$C$12*AA103))</f>
        <v>0</v>
      </c>
      <c r="BT103" s="2">
        <f>IF(OR(LB102=1,AND($C$37=Motors!$C$32,PH102=1)),0,IF(NP103=0,-(CP102+$C$15)/($C$14-$C$15)*$C$12,($C$11*AB103-AX103)/($C$11*AB103)*$C$12*AB103))</f>
        <v>0</v>
      </c>
      <c r="BU103" s="2">
        <f>IF(OR(LC102=1,AND($C$37=Motors!$C$32,PI102=1)),0,IF(NQ103=0,-(CQ102+$C$15)/($C$14-$C$15)*$C$12,($C$11*AC103-AY103)/($C$11*AC103)*$C$12*AC103))</f>
        <v>0</v>
      </c>
      <c r="BV103" s="2">
        <f>IF(OR(LD102=1,AND($C$37=Motors!$C$32,PJ102=1)),0,IF(NR103=0,-(CR102+$C$15)/($C$14-$C$15)*$C$12,($C$11*AD103-AZ103)/($C$11*AD103)*$C$12*AD103))</f>
        <v>0</v>
      </c>
      <c r="BW103" s="2">
        <f>IF(OR(LE102=1,AND($C$37=Motors!$C$32,PK102=1)),0,IF(NS103=0,-(CS102+$C$15)/($C$14-$C$15)*$C$12,($C$11*AE103-BA103)/($C$11*AE103)*$C$12*AE103))</f>
        <v>0</v>
      </c>
      <c r="BX103" s="2">
        <f>IF(OR(LF102=1,AND($C$37=Motors!$C$32,PL102=1)),0,IF(NT103=0,-(CT102+$C$15)/($C$14-$C$15)*$C$12,($C$11*AF103-BB103)/($C$11*AF103)*$C$12*AF103))</f>
        <v>0</v>
      </c>
      <c r="BY103" s="2">
        <f>IF(OR(LG102=1,AND($C$37=Motors!$C$32,PM102=1)),0,IF(NU103=0,-(CU102+$C$15)/($C$14-$C$15)*$C$12,($C$11*AG103-BC103)/($C$11*AG103)*$C$12*AG103))</f>
        <v>0</v>
      </c>
      <c r="BZ103" s="2">
        <f>IF(OR(LH102=1,AND($C$37=Motors!$C$32,PN102=1)),0,IF(NV103=0,-(CV102+$C$15)/($C$14-$C$15)*$C$12,($C$11*AH103-BD103)/($C$11*AH103)*$C$12*AH103))</f>
        <v>0</v>
      </c>
      <c r="CA103" s="2">
        <f>IF(OR(LI102=1,AND($C$37=Motors!$C$32,PO102=1)),0,IF(NW103=0,-(CW102+$C$15)/($C$14-$C$15)*$C$12,($C$11*AI103-BE103)/($C$11*AI103)*$C$12*AI103))</f>
        <v>0</v>
      </c>
      <c r="CB103" s="2">
        <f>IF(OR(LJ102=1,AND($C$37=Motors!$C$32,PP102=1)),0,IF(NX103=0,-(CX102+$C$15)/($C$14-$C$15)*$C$12,($C$11*AJ103-BF103)/($C$11*AJ103)*$C$12*AJ103))</f>
        <v>0</v>
      </c>
      <c r="CC103" s="2">
        <f>IF(OR(LK102=1,AND($C$37=Motors!$C$32,PQ102=1)),0,IF(NY103=0,-(CY102+$C$15)/($C$14-$C$15)*$C$12,($C$11*AK103-BG103)/($C$11*AK103)*$C$12*AK103))</f>
        <v>0</v>
      </c>
      <c r="CD103" s="2">
        <f>IF(OR(LL102=1,AND($C$37=Motors!$C$32,PR102=1)),0,IF(NZ103=0,-(CZ102+$C$15)/($C$14-$C$15)*$C$12,($C$11*AL103-BH103)/($C$11*AL103)*$C$12*AL103))</f>
        <v>0</v>
      </c>
      <c r="CE103" s="2">
        <f>IF(OR(LM102=1,AND($C$37=Motors!$C$32,PS102=1)),0,IF(OA103=0,-(DA102+$C$15)/($C$14-$C$15)*$C$12,($C$11*AM103-BI103)/($C$11*AM103)*$C$12*AM103))</f>
        <v>0</v>
      </c>
      <c r="CF103" s="61">
        <f t="shared" si="539"/>
        <v>3.8000000000000025</v>
      </c>
      <c r="CG103" s="57">
        <f>IF(AND(KS102=1,OY102=1),0,ABS(BK103/$C$12*($C$14-$C$15)+$C$15) *'Drive Train'!$AA$49 + CG102*(1-'Drive Train'!$AA$49))</f>
        <v>0</v>
      </c>
      <c r="CH103" s="57">
        <f>IF(AND(KT102=1,OZ102=1),0,ABS(BL103/$C$12*($C$14-$C$15)+$C$15) *'Drive Train'!$AA$49 + CH102*(1-'Drive Train'!$AA$49))</f>
        <v>2.7495000000000003</v>
      </c>
      <c r="CI103" s="57">
        <f>IF(AND(KU102=1,PA102=1),0,ABS(BM103/$C$12*($C$14-$C$15)+$C$15) *'Drive Train'!$AA$49 + CI102*(1-'Drive Train'!$AA$49))</f>
        <v>2.7495000000000003</v>
      </c>
      <c r="CJ103" s="57">
        <f>IF(AND(KV102=1,PB102=1),0,ABS(BN103/$C$12*($C$14-$C$15)+$C$15) *'Drive Train'!$AA$49 + CJ102*(1-'Drive Train'!$AA$49))</f>
        <v>2.7495000000000003</v>
      </c>
      <c r="CK103" s="57">
        <f>IF(AND(KW102=1,PC102=1),0,ABS(BO103/$C$12*($C$14-$C$15)+$C$15) *'Drive Train'!$AA$49 + CK102*(1-'Drive Train'!$AA$49))</f>
        <v>0</v>
      </c>
      <c r="CL103" s="57">
        <f>IF(AND(KX102=1,PD102=1),0,ABS(BP103/$C$12*($C$14-$C$15)+$C$15) *'Drive Train'!$AA$49 + CL102*(1-'Drive Train'!$AA$49))</f>
        <v>0</v>
      </c>
      <c r="CM103" s="57">
        <f>IF(AND(KY102=1,PE102=1),0,ABS(BQ103/$C$12*($C$14-$C$15)+$C$15) *'Drive Train'!$AA$49 + CM102*(1-'Drive Train'!$AA$49))</f>
        <v>0</v>
      </c>
      <c r="CN103" s="57">
        <f>IF(AND(KZ102=1,PF102=1),0,ABS(BR103/$C$12*($C$14-$C$15)+$C$15) *'Drive Train'!$AA$49 + CN102*(1-'Drive Train'!$AA$49))</f>
        <v>0</v>
      </c>
      <c r="CO103" s="57">
        <f>IF(AND(LA102=1,PG102=1),0,ABS(BS103/$C$12*($C$14-$C$15)+$C$15) *'Drive Train'!$AA$49 + CO102*(1-'Drive Train'!$AA$49))</f>
        <v>0</v>
      </c>
      <c r="CP103" s="57">
        <f>IF(AND(LB102=1,PH102=1),0,ABS(BT103/$C$12*($C$14-$C$15)+$C$15) *'Drive Train'!$AA$49 + CP102*(1-'Drive Train'!$AA$49))</f>
        <v>0</v>
      </c>
      <c r="CQ103" s="57">
        <f>IF(AND(LC102=1,PI102=1),0,ABS(BU103/$C$12*($C$14-$C$15)+$C$15) *'Drive Train'!$AA$49 + CQ102*(1-'Drive Train'!$AA$49))</f>
        <v>0</v>
      </c>
      <c r="CR103" s="57">
        <f>IF(AND(LD102=1,PJ102=1),0,ABS(BV103/$C$12*($C$14-$C$15)+$C$15) *'Drive Train'!$AA$49 + CR102*(1-'Drive Train'!$AA$49))</f>
        <v>0</v>
      </c>
      <c r="CS103" s="57">
        <f>IF(AND(LE102=1,PK102=1),0,ABS(BW103/$C$12*($C$14-$C$15)+$C$15) *'Drive Train'!$AA$49 + CS102*(1-'Drive Train'!$AA$49))</f>
        <v>0</v>
      </c>
      <c r="CT103" s="57">
        <f>IF(AND(LF102=1,PL102=1),0,ABS(BX103/$C$12*($C$14-$C$15)+$C$15) *'Drive Train'!$AA$49 + CT102*(1-'Drive Train'!$AA$49))</f>
        <v>0</v>
      </c>
      <c r="CU103" s="57">
        <f>IF(AND(LG102=1,PM102=1),0,ABS(BY103/$C$12*($C$14-$C$15)+$C$15) *'Drive Train'!$AA$49 + CU102*(1-'Drive Train'!$AA$49))</f>
        <v>0</v>
      </c>
      <c r="CV103" s="57">
        <f>IF(AND(LH102=1,PN102=1),0,ABS(BZ103/$C$12*($C$14-$C$15)+$C$15) *'Drive Train'!$AA$49 + CV102*(1-'Drive Train'!$AA$49))</f>
        <v>0</v>
      </c>
      <c r="CW103" s="57">
        <f>IF(AND(LI102=1,PO102=1),0,ABS(CA103/$C$12*($C$14-$C$15)+$C$15) *'Drive Train'!$AA$49 + CW102*(1-'Drive Train'!$AA$49))</f>
        <v>0</v>
      </c>
      <c r="CX103" s="57">
        <f>IF(AND(LJ102=1,PP102=1),0,ABS(CB103/$C$12*($C$14-$C$15)+$C$15) *'Drive Train'!$AA$49 + CX102*(1-'Drive Train'!$AA$49))</f>
        <v>0</v>
      </c>
      <c r="CY103" s="57">
        <f>IF(AND(LK102=1,PQ102=1),0,ABS(CC103/$C$12*($C$14-$C$15)+$C$15) *'Drive Train'!$AA$49 + CY102*(1-'Drive Train'!$AA$49))</f>
        <v>0</v>
      </c>
      <c r="CZ103" s="57">
        <f>IF(AND(LL102=1,PR102=1),0,ABS(CD103/$C$12*($C$14-$C$15)+$C$15) *'Drive Train'!$AA$49 + CZ102*(1-'Drive Train'!$AA$49))</f>
        <v>0</v>
      </c>
      <c r="DA103" s="57">
        <f>IF(AND(LM102=1,PS102=1),0,ABS(CE103/$C$12*($C$14-$C$15)+$C$15) *'Drive Train'!$AA$49 + DA102*(1-'Drive Train'!$AA$49))</f>
        <v>0</v>
      </c>
      <c r="DB103" s="61">
        <f t="shared" si="607"/>
        <v>3.8000000000000025</v>
      </c>
      <c r="DC103" s="57">
        <f t="shared" si="540"/>
        <v>0</v>
      </c>
      <c r="DD103" s="57">
        <f t="shared" si="541"/>
        <v>2.7495000000000003</v>
      </c>
      <c r="DE103" s="57">
        <f t="shared" si="542"/>
        <v>2.7495000000000003</v>
      </c>
      <c r="DF103" s="57">
        <f t="shared" si="543"/>
        <v>2.7495000000000003</v>
      </c>
      <c r="DG103" s="57">
        <f t="shared" si="544"/>
        <v>0</v>
      </c>
      <c r="DH103" s="57">
        <f t="shared" si="545"/>
        <v>0</v>
      </c>
      <c r="DI103" s="57">
        <f t="shared" si="546"/>
        <v>0</v>
      </c>
      <c r="DJ103" s="57">
        <f t="shared" si="547"/>
        <v>0</v>
      </c>
      <c r="DK103" s="57">
        <f t="shared" si="548"/>
        <v>0</v>
      </c>
      <c r="DL103" s="57">
        <f t="shared" si="549"/>
        <v>0</v>
      </c>
      <c r="DM103" s="57">
        <f t="shared" si="550"/>
        <v>0</v>
      </c>
      <c r="DN103" s="57">
        <f t="shared" si="551"/>
        <v>0</v>
      </c>
      <c r="DO103" s="57">
        <f t="shared" si="552"/>
        <v>0</v>
      </c>
      <c r="DP103" s="57">
        <f t="shared" si="553"/>
        <v>0</v>
      </c>
      <c r="DQ103" s="57">
        <f t="shared" si="554"/>
        <v>0</v>
      </c>
      <c r="DR103" s="57">
        <f t="shared" si="555"/>
        <v>0</v>
      </c>
      <c r="DS103" s="57">
        <f t="shared" si="556"/>
        <v>0</v>
      </c>
      <c r="DT103" s="57">
        <f t="shared" si="557"/>
        <v>0</v>
      </c>
      <c r="DU103" s="57">
        <f t="shared" si="558"/>
        <v>0</v>
      </c>
      <c r="DV103" s="57">
        <f t="shared" si="559"/>
        <v>0</v>
      </c>
      <c r="DW103" s="57">
        <f t="shared" si="560"/>
        <v>0</v>
      </c>
      <c r="DX103" s="61">
        <f t="shared" si="608"/>
        <v>3.8000000000000025</v>
      </c>
      <c r="DY103" s="2">
        <f>IF(OY103=0,($C$23/0.4536*IF(ISNA(MK102),'Drive Train'!$F$16,'Drive Train'!$F$17)*4.448*$C$24*S$6)*SIGN(BK103),BK103)</f>
        <v>0</v>
      </c>
      <c r="DZ103" s="2">
        <f>IF(OZ103=0,($C$23/0.4536*IF(ISNA(ML102),'Drive Train'!$F$16,'Drive Train'!$F$17)*4.448*$C$24*$C$21*T$6)*SIGN(BL103),BL103)</f>
        <v>0</v>
      </c>
      <c r="EA103" s="2">
        <f>IF(PA103=0,($C$23/0.4536*IF(ISNA(MM102),'Drive Train'!$F$16,'Drive Train'!$F$17)*4.448*$C$24*$C$21*U$6)*SIGN(BM103),BM103)</f>
        <v>0</v>
      </c>
      <c r="EB103" s="2">
        <f>IF(PB103=0,($C$23/0.4536*IF(ISNA(MN102),'Drive Train'!$F$16,'Drive Train'!$F$17)*4.448*$C$24*$C$21*V$6)*SIGN(BN103),BN103)</f>
        <v>0</v>
      </c>
      <c r="EC103" s="2">
        <f>IF(PC103=0,($C$23/0.4536*IF(ISNA(MO102),'Drive Train'!$F$16,'Drive Train'!$F$17)*4.448*$C$24*$C$21*W$6)*SIGN(BO103),BO103)</f>
        <v>0</v>
      </c>
      <c r="ED103" s="2">
        <f>IF(PD103=0,($C$23/0.4536*IF(ISNA(MP102),'Drive Train'!$F$16,'Drive Train'!$F$17)*4.448*$C$24*$C$21*X$6)*SIGN(BP103),BP103)</f>
        <v>0</v>
      </c>
      <c r="EE103" s="2">
        <f>IF(PE103=0,($C$23/0.4536*IF(ISNA(MQ102),'Drive Train'!$F$16,'Drive Train'!$F$17)*4.448*$C$24*$C$21*Y$6)*SIGN(BQ103),BQ103)</f>
        <v>0</v>
      </c>
      <c r="EF103" s="2">
        <f>IF(PF103=0,($C$23/0.4536*IF(ISNA(MR102),'Drive Train'!$F$16,'Drive Train'!$F$17)*4.448*$C$24*$C$21*Z$6)*SIGN(BR103),BR103)</f>
        <v>0</v>
      </c>
      <c r="EG103" s="2">
        <f>IF(PG103=0,($C$23/0.4536*IF(ISNA(MS102),'Drive Train'!$F$16,'Drive Train'!$F$17)*4.448*$C$24*$C$21*AA$6)*SIGN(BS103),BS103)</f>
        <v>0</v>
      </c>
      <c r="EH103" s="2">
        <f>IF(PH103=0,($C$23/0.4536*IF(ISNA(MT102),'Drive Train'!$F$16,'Drive Train'!$F$17)*4.448*$C$24*$C$21*AB$6)*SIGN(BT103),BT103)</f>
        <v>0</v>
      </c>
      <c r="EI103" s="2">
        <f>IF(PI103=0,($C$23/0.4536*IF(ISNA(MU102),'Drive Train'!$F$16,'Drive Train'!$F$17)*4.448*$C$24*$C$21*AC$6)*SIGN(BU103),BU103)</f>
        <v>0</v>
      </c>
      <c r="EJ103" s="2">
        <f>IF(PJ103=0,($C$23/0.4536*IF(ISNA(MV102),'Drive Train'!$F$16,'Drive Train'!$F$17)*4.448*$C$24*$C$21*AD$6)*SIGN(BV103),BV103)</f>
        <v>0</v>
      </c>
      <c r="EK103" s="2">
        <f>IF(PK103=0,($C$23/0.4536*IF(ISNA(MW102),'Drive Train'!$F$16,'Drive Train'!$F$17)*4.448*$C$24*$C$21*AE$6)*SIGN(BW103),BW103)</f>
        <v>0</v>
      </c>
      <c r="EL103" s="2">
        <f>IF(PL103=0,($C$23/0.4536*IF(ISNA(MX102),'Drive Train'!$F$16,'Drive Train'!$F$17)*4.448*$C$24*$C$21*AF$6)*SIGN(BX103),BX103)</f>
        <v>0</v>
      </c>
      <c r="EM103" s="2">
        <f>IF(PM103=0,($C$23/0.4536*IF(ISNA(MY102),'Drive Train'!$F$16,'Drive Train'!$F$17)*4.448*$C$24*$C$21*AG$6)*SIGN(BY103),BY103)</f>
        <v>0</v>
      </c>
      <c r="EN103" s="2">
        <f>IF(PN103=0,($C$23/0.4536*IF(ISNA(MZ102),'Drive Train'!$F$16,'Drive Train'!$F$17)*4.448*$C$24*$C$21*AH$6)*SIGN(BZ103),BZ103)</f>
        <v>0</v>
      </c>
      <c r="EO103" s="2">
        <f>IF(PO103=0,($C$23/0.4536*IF(ISNA(NA102),'Drive Train'!$F$16,'Drive Train'!$F$17)*4.448*$C$24*$C$21*AI$6)*SIGN(CA103),CA103)</f>
        <v>0</v>
      </c>
      <c r="EP103" s="2">
        <f>IF(PP103=0,($C$23/0.4536*IF(ISNA(NB102),'Drive Train'!$F$16,'Drive Train'!$F$17)*4.448*$C$24*$C$21*AJ$6)*SIGN(CB103),CB103)</f>
        <v>0</v>
      </c>
      <c r="EQ103" s="2">
        <f>IF(PQ103=0,($C$23/0.4536*IF(ISNA(NC102),'Drive Train'!$F$16,'Drive Train'!$F$17)*4.448*$C$24*$C$21*AK$6)*SIGN(CC103),CC103)</f>
        <v>0</v>
      </c>
      <c r="ER103" s="2">
        <f>IF(PR103=0,($C$23/0.4536*IF(ISNA(ND102),'Drive Train'!$F$16,'Drive Train'!$F$17)*4.448*$C$24*$C$21*AL$6)*SIGN(CD103),CD103)</f>
        <v>0</v>
      </c>
      <c r="ES103" s="2">
        <f>IF(PS103=0,($C$23/0.4536*IF(ISNA(NE102),'Drive Train'!$F$16,'Drive Train'!$F$17)*4.448*$C$24*$C$21*AM$6)*SIGN(CE103),CE103)</f>
        <v>0</v>
      </c>
      <c r="ET103" s="61">
        <f t="shared" si="561"/>
        <v>3.8000000000000025</v>
      </c>
      <c r="EU103" s="255">
        <f>MAX(MIN(IF(AND(OY102=1,NG103&lt;0),-1,1)*(DC103-$C$15)/($C$14-$C$15)*$C$12*$C$21-$C$33*LO103/AO$6 -  OY102*$C$33/$C$21,DY102/$C$19),MAX(EU$8:EU102)*-1)</f>
        <v>-0.37850168607206947</v>
      </c>
      <c r="EV103" s="255">
        <f>MAX(MIN(IF(AND(OZ102=1,NH103&lt;0),-1,1)*(DD103-$C$15)/($C$14-$C$15)*$C$12*$C$21-$C$33*LP103/AP$6 -  OZ102*$C$33/$C$21,DZ102/$C$19),MAX(EV$8:EV102)*-1)</f>
        <v>-0.39664402262895593</v>
      </c>
      <c r="EW103" s="255">
        <f>MAX(MIN(IF(AND(PA102=1,NI103&lt;0),-1,1)*(DE103-$C$15)/($C$14-$C$15)*$C$12*$C$21-$C$33*LQ103/AQ$6 -  PA102*$C$33/$C$21,EA102/$C$19),MAX(EW$8:EW102)*-1)</f>
        <v>-0.39968777102681929</v>
      </c>
      <c r="EX103" s="255">
        <f>MAX(MIN(IF(AND(PB102=1,NJ103&lt;0),-1,1)*(DF103-$C$15)/($C$14-$C$15)*$C$12*$C$21-$C$33*LR103/AR$6 -  PB102*$C$33/$C$21,EB102/$C$19),MAX(EX$8:EX102)*-1)</f>
        <v>-0.3773174548870461</v>
      </c>
      <c r="EY103" s="255">
        <f>MAX(MIN(IF(AND(PC102=1,NK103&lt;0),-1,1)*(DG103-$C$15)/($C$14-$C$15)*$C$12*$C$21-$C$33*LS103/AS$6 -  PC102*$C$33/$C$21,EC102/$C$19),MAX(EY$8:EY102)*-1)</f>
        <v>-0.37850168607206947</v>
      </c>
      <c r="EZ103" s="255">
        <f>MAX(MIN(IF(AND(PD102=1,NL103&lt;0),-1,1)*(DH103-$C$15)/($C$14-$C$15)*$C$12*$C$21-$C$33*LT103/AT$6 -  PD102*$C$33/$C$21,ED102/$C$19),MAX(EZ$8:EZ102)*-1)</f>
        <v>-0.37850168607206947</v>
      </c>
      <c r="FA103" s="255">
        <f>MAX(MIN(IF(AND(PE102=1,NM103&lt;0),-1,1)*(DI103-$C$15)/($C$14-$C$15)*$C$12*$C$21-$C$33*LU103/AU$6 -  PE102*$C$33/$C$21,EE102/$C$19),MAX(FA$8:FA102)*-1)</f>
        <v>-0.37850168607206947</v>
      </c>
      <c r="FB103" s="255">
        <f>MAX(MIN(IF(AND(PF102=1,NN103&lt;0),-1,1)*(DJ103-$C$15)/($C$14-$C$15)*$C$12*$C$21-$C$33*LV103/AV$6 -  PF102*$C$33/$C$21,EF102/$C$19),MAX(FB$8:FB102)*-1)</f>
        <v>-0.37850168607206947</v>
      </c>
      <c r="FC103" s="255">
        <f>MAX(MIN(IF(AND(PG102=1,NO103&lt;0),-1,1)*(DK103-$C$15)/($C$14-$C$15)*$C$12*$C$21-$C$33*LW103/AW$6 -  PG102*$C$33/$C$21,EG102/$C$19),MAX(FC$8:FC102)*-1)</f>
        <v>-0.37850168607206947</v>
      </c>
      <c r="FD103" s="255">
        <f>MAX(MIN(IF(AND(PH102=1,NP103&lt;0),-1,1)*(DL103-$C$15)/($C$14-$C$15)*$C$12*$C$21-$C$33*LX103/AX$6 -  PH102*$C$33/$C$21,EH102/$C$19),MAX(FD$8:FD102)*-1)</f>
        <v>-0.37850168607206947</v>
      </c>
      <c r="FE103" s="255">
        <f>MAX(MIN(IF(AND(PI102=1,NQ103&lt;0),-1,1)*(DM103-$C$15)/($C$14-$C$15)*$C$12*$C$21-$C$33*LY103/AY$6 -  PI102*$C$33/$C$21,EI102/$C$19),MAX(FE$8:FE102)*-1)</f>
        <v>-0.37850168607206947</v>
      </c>
      <c r="FF103" s="255">
        <f>MAX(MIN(IF(AND(PJ102=1,NR103&lt;0),-1,1)*(DN103-$C$15)/($C$14-$C$15)*$C$12*$C$21-$C$33*LZ103/AZ$6 -  PJ102*$C$33/$C$21,EJ102/$C$19),MAX(FF$8:FF102)*-1)</f>
        <v>-0.3680167733157455</v>
      </c>
      <c r="FG103" s="255">
        <f>MAX(MIN(IF(AND(PK102=1,NS103&lt;0),-1,1)*(DO103-$C$15)/($C$14-$C$15)*$C$12*$C$21-$C$33*MA103/BA$6 -  PK102*$C$33/$C$21,EK102/$C$19),MAX(FG$8:FG102)*-1)</f>
        <v>-0.37850168607206947</v>
      </c>
      <c r="FH103" s="255">
        <f>MAX(MIN(IF(AND(PL102=1,NT103&lt;0),-1,1)*(DP103-$C$15)/($C$14-$C$15)*$C$12*$C$21-$C$33*MB103/BB$6 -  PL102*$C$33/$C$21,EL102/$C$19),MAX(FH$8:FH102)*-1)</f>
        <v>-0.37850168607206947</v>
      </c>
      <c r="FI103" s="255">
        <f>MAX(MIN(IF(AND(PM102=1,NU103&lt;0),-1,1)*(DQ103-$C$15)/($C$14-$C$15)*$C$12*$C$21-$C$33*MC103/BC$6 -  PM102*$C$33/$C$21,EM102/$C$19),MAX(FI$8:FI102)*-1)</f>
        <v>-0.37850168607206947</v>
      </c>
      <c r="FJ103" s="255">
        <f>MAX(MIN(IF(AND(PN102=1,NV103&lt;0),-1,1)*(DR103-$C$15)/($C$14-$C$15)*$C$12*$C$21-$C$33*MD103/BD$6 -  PN102*$C$33/$C$21,EN102/$C$19),MAX(FJ$8:FJ102)*-1)</f>
        <v>-0.37850168607206947</v>
      </c>
      <c r="FK103" s="255">
        <f>MAX(MIN(IF(AND(PO102=1,NW103&lt;0),-1,1)*(DS103-$C$15)/($C$14-$C$15)*$C$12*$C$21-$C$33*ME103/BE$6 -  PO102*$C$33/$C$21,EO102/$C$19),MAX(FK$8:FK102)*-1)</f>
        <v>-0.37850168607206947</v>
      </c>
      <c r="FL103" s="255">
        <f>MAX(MIN(IF(AND(PP102=1,NX103&lt;0),-1,1)*(DT103-$C$15)/($C$14-$C$15)*$C$12*$C$21-$C$33*MF103/BF$6 -  PP102*$C$33/$C$21,EP102/$C$19),MAX(FL$8:FL102)*-1)</f>
        <v>-0.37850168607206947</v>
      </c>
      <c r="FM103" s="255">
        <f>MAX(MIN(IF(AND(PQ102=1,NY103&lt;0),-1,1)*(DU103-$C$15)/($C$14-$C$15)*$C$12*$C$21-$C$33*MG103/BG$6 -  PQ102*$C$33/$C$21,EQ102/$C$19),MAX(FM$8:FM102)*-1)</f>
        <v>-0.37850168607206947</v>
      </c>
      <c r="FN103" s="255">
        <f>MAX(MIN(IF(AND(PR102=1,NZ103&lt;0),-1,1)*(DV103-$C$15)/($C$14-$C$15)*$C$12*$C$21-$C$33*MH103/BH$6 -  PR102*$C$33/$C$21,ER102/$C$19),MAX(FN$8:FN102)*-1)</f>
        <v>-0.37850168607206947</v>
      </c>
      <c r="FO103" s="255">
        <f>MAX(MIN(IF(AND(PS102=1,OA103&lt;0),-1,1)*(DW103-$C$15)/($C$14-$C$15)*$C$12*$C$21-$C$33*MI103/BI$6 -  PS102*$C$33/$C$21,ES102/$C$19),MAX(FO$8:FO102)*-1)</f>
        <v>-0.37850168607206947</v>
      </c>
      <c r="FP103" s="61">
        <f t="shared" si="609"/>
        <v>3.8000000000000025</v>
      </c>
      <c r="FQ103" s="256">
        <f t="shared" si="610"/>
        <v>0</v>
      </c>
      <c r="FR103" s="256">
        <f t="shared" si="611"/>
        <v>2.7495000000000003</v>
      </c>
      <c r="FS103" s="256">
        <f t="shared" si="612"/>
        <v>2.7495000000000003</v>
      </c>
      <c r="FT103" s="256">
        <f t="shared" si="613"/>
        <v>2.7495000000000003</v>
      </c>
      <c r="FU103" s="256">
        <f t="shared" si="614"/>
        <v>0</v>
      </c>
      <c r="FV103" s="256">
        <f t="shared" si="615"/>
        <v>0</v>
      </c>
      <c r="FW103" s="256">
        <f t="shared" si="616"/>
        <v>0</v>
      </c>
      <c r="FX103" s="256">
        <f t="shared" si="617"/>
        <v>0</v>
      </c>
      <c r="FY103" s="256">
        <f t="shared" si="618"/>
        <v>0</v>
      </c>
      <c r="FZ103" s="256">
        <f t="shared" si="619"/>
        <v>0</v>
      </c>
      <c r="GA103" s="256">
        <f t="shared" si="620"/>
        <v>0</v>
      </c>
      <c r="GB103" s="256">
        <f t="shared" si="621"/>
        <v>0</v>
      </c>
      <c r="GC103" s="256">
        <f t="shared" si="622"/>
        <v>0</v>
      </c>
      <c r="GD103" s="256">
        <f t="shared" si="623"/>
        <v>0</v>
      </c>
      <c r="GE103" s="256">
        <f t="shared" si="624"/>
        <v>0</v>
      </c>
      <c r="GF103" s="256">
        <f t="shared" si="625"/>
        <v>0</v>
      </c>
      <c r="GG103" s="256">
        <f t="shared" si="626"/>
        <v>0</v>
      </c>
      <c r="GH103" s="256">
        <f t="shared" si="627"/>
        <v>0</v>
      </c>
      <c r="GI103" s="256">
        <f t="shared" si="628"/>
        <v>0</v>
      </c>
      <c r="GJ103" s="256">
        <f t="shared" si="629"/>
        <v>0</v>
      </c>
      <c r="GK103" s="256">
        <f t="shared" si="630"/>
        <v>0</v>
      </c>
      <c r="GL103" s="61">
        <f t="shared" si="631"/>
        <v>3.8000000000000025</v>
      </c>
      <c r="GM103" s="57">
        <f t="shared" si="562"/>
        <v>0</v>
      </c>
      <c r="GN103" s="57">
        <f t="shared" si="563"/>
        <v>-2.8744532908280473</v>
      </c>
      <c r="GO103" s="57">
        <f t="shared" si="564"/>
        <v>-4.1838494192462772</v>
      </c>
      <c r="GP103" s="57">
        <f t="shared" si="565"/>
        <v>-5.1649681791837185</v>
      </c>
      <c r="GQ103" s="57">
        <f t="shared" si="566"/>
        <v>0</v>
      </c>
      <c r="GR103" s="57">
        <f t="shared" si="567"/>
        <v>0</v>
      </c>
      <c r="GS103" s="57">
        <f t="shared" si="568"/>
        <v>0</v>
      </c>
      <c r="GT103" s="57">
        <f t="shared" si="569"/>
        <v>0</v>
      </c>
      <c r="GU103" s="57">
        <f t="shared" si="570"/>
        <v>0</v>
      </c>
      <c r="GV103" s="57">
        <f t="shared" si="571"/>
        <v>0</v>
      </c>
      <c r="GW103" s="57">
        <f t="shared" si="572"/>
        <v>0</v>
      </c>
      <c r="GX103" s="57">
        <f t="shared" si="573"/>
        <v>0</v>
      </c>
      <c r="GY103" s="57">
        <f t="shared" si="574"/>
        <v>0</v>
      </c>
      <c r="GZ103" s="57">
        <f t="shared" si="575"/>
        <v>0</v>
      </c>
      <c r="HA103" s="57">
        <f t="shared" si="576"/>
        <v>0</v>
      </c>
      <c r="HB103" s="57">
        <f t="shared" si="577"/>
        <v>0</v>
      </c>
      <c r="HC103" s="57">
        <f t="shared" si="578"/>
        <v>0</v>
      </c>
      <c r="HD103" s="57">
        <f t="shared" si="579"/>
        <v>0</v>
      </c>
      <c r="HE103" s="57">
        <f t="shared" si="580"/>
        <v>0</v>
      </c>
      <c r="HF103" s="57">
        <f t="shared" si="581"/>
        <v>0</v>
      </c>
      <c r="HG103" s="57">
        <f t="shared" si="582"/>
        <v>0</v>
      </c>
      <c r="HH103" s="61">
        <f t="shared" si="632"/>
        <v>3.8000000000000025</v>
      </c>
      <c r="HI103" s="57">
        <f t="shared" si="633"/>
        <v>0</v>
      </c>
      <c r="HJ103" s="57">
        <f t="shared" si="634"/>
        <v>2.8744532908280473</v>
      </c>
      <c r="HK103" s="57">
        <f t="shared" si="635"/>
        <v>4.1838494192462772</v>
      </c>
      <c r="HL103" s="57">
        <f t="shared" si="636"/>
        <v>5.1649681791837185</v>
      </c>
      <c r="HM103" s="57">
        <f t="shared" si="637"/>
        <v>0</v>
      </c>
      <c r="HN103" s="57">
        <f t="shared" si="638"/>
        <v>0</v>
      </c>
      <c r="HO103" s="57">
        <f t="shared" si="639"/>
        <v>0</v>
      </c>
      <c r="HP103" s="57">
        <f t="shared" si="640"/>
        <v>0</v>
      </c>
      <c r="HQ103" s="57">
        <f t="shared" si="641"/>
        <v>0</v>
      </c>
      <c r="HR103" s="57">
        <f t="shared" si="642"/>
        <v>0</v>
      </c>
      <c r="HS103" s="57">
        <f t="shared" si="643"/>
        <v>0</v>
      </c>
      <c r="HT103" s="57">
        <f t="shared" si="644"/>
        <v>0</v>
      </c>
      <c r="HU103" s="57">
        <f t="shared" si="645"/>
        <v>0</v>
      </c>
      <c r="HV103" s="57">
        <f t="shared" si="646"/>
        <v>0</v>
      </c>
      <c r="HW103" s="57">
        <f t="shared" si="647"/>
        <v>0</v>
      </c>
      <c r="HX103" s="57">
        <f t="shared" si="648"/>
        <v>0</v>
      </c>
      <c r="HY103" s="57">
        <f t="shared" si="649"/>
        <v>0</v>
      </c>
      <c r="HZ103" s="57">
        <f t="shared" si="650"/>
        <v>0</v>
      </c>
      <c r="IA103" s="57">
        <f t="shared" si="651"/>
        <v>0</v>
      </c>
      <c r="IB103" s="57">
        <f t="shared" si="652"/>
        <v>0</v>
      </c>
      <c r="IC103" s="57">
        <f t="shared" si="653"/>
        <v>0</v>
      </c>
      <c r="ID103" s="61">
        <f t="shared" si="654"/>
        <v>3.8000000000000025</v>
      </c>
      <c r="IE103" s="57">
        <f t="shared" si="655"/>
        <v>0</v>
      </c>
      <c r="IF103" s="57">
        <f t="shared" si="656"/>
        <v>0</v>
      </c>
      <c r="IG103" s="57">
        <f t="shared" si="657"/>
        <v>0</v>
      </c>
      <c r="IH103" s="57">
        <f t="shared" si="658"/>
        <v>0</v>
      </c>
      <c r="II103" s="57">
        <f t="shared" si="659"/>
        <v>0</v>
      </c>
      <c r="IJ103" s="57">
        <f t="shared" si="660"/>
        <v>0</v>
      </c>
      <c r="IK103" s="57">
        <f t="shared" si="661"/>
        <v>0</v>
      </c>
      <c r="IL103" s="57">
        <f t="shared" si="662"/>
        <v>0</v>
      </c>
      <c r="IM103" s="57">
        <f t="shared" si="663"/>
        <v>0</v>
      </c>
      <c r="IN103" s="57">
        <f t="shared" si="664"/>
        <v>0</v>
      </c>
      <c r="IO103" s="57">
        <f t="shared" si="665"/>
        <v>0</v>
      </c>
      <c r="IP103" s="57">
        <f t="shared" si="666"/>
        <v>0</v>
      </c>
      <c r="IQ103" s="57">
        <f t="shared" si="667"/>
        <v>0</v>
      </c>
      <c r="IR103" s="57">
        <f t="shared" si="668"/>
        <v>0</v>
      </c>
      <c r="IS103" s="57">
        <f t="shared" si="669"/>
        <v>0</v>
      </c>
      <c r="IT103" s="57">
        <f t="shared" si="670"/>
        <v>0</v>
      </c>
      <c r="IU103" s="57">
        <f t="shared" si="671"/>
        <v>0</v>
      </c>
      <c r="IV103" s="57">
        <f t="shared" si="672"/>
        <v>0</v>
      </c>
      <c r="IW103" s="57">
        <f t="shared" si="673"/>
        <v>0</v>
      </c>
      <c r="IX103" s="57">
        <f t="shared" si="674"/>
        <v>0</v>
      </c>
      <c r="IY103" s="57">
        <f t="shared" si="675"/>
        <v>0</v>
      </c>
      <c r="IZ103" s="61">
        <f t="shared" si="676"/>
        <v>3.8000000000000025</v>
      </c>
      <c r="JA103" s="256" t="e">
        <f t="shared" si="773"/>
        <v>#N/A</v>
      </c>
      <c r="JB103" s="256" t="e">
        <f t="shared" si="774"/>
        <v>#N/A</v>
      </c>
      <c r="JC103" s="256" t="e">
        <f t="shared" si="775"/>
        <v>#N/A</v>
      </c>
      <c r="JD103" s="256" t="e">
        <f t="shared" si="776"/>
        <v>#N/A</v>
      </c>
      <c r="JE103" s="256" t="e">
        <f t="shared" si="777"/>
        <v>#N/A</v>
      </c>
      <c r="JF103" s="256" t="e">
        <f t="shared" si="778"/>
        <v>#N/A</v>
      </c>
      <c r="JG103" s="256" t="e">
        <f t="shared" si="779"/>
        <v>#N/A</v>
      </c>
      <c r="JH103" s="256" t="e">
        <f t="shared" si="780"/>
        <v>#N/A</v>
      </c>
      <c r="JI103" s="256" t="e">
        <f t="shared" si="781"/>
        <v>#N/A</v>
      </c>
      <c r="JJ103" s="256" t="e">
        <f t="shared" si="782"/>
        <v>#N/A</v>
      </c>
      <c r="JK103" s="256" t="e">
        <f t="shared" si="783"/>
        <v>#N/A</v>
      </c>
      <c r="JL103" s="256" t="e">
        <f t="shared" si="784"/>
        <v>#N/A</v>
      </c>
      <c r="JM103" s="256" t="e">
        <f t="shared" si="785"/>
        <v>#N/A</v>
      </c>
      <c r="JN103" s="256" t="e">
        <f t="shared" si="786"/>
        <v>#N/A</v>
      </c>
      <c r="JO103" s="256" t="e">
        <f t="shared" si="787"/>
        <v>#N/A</v>
      </c>
      <c r="JP103" s="256" t="e">
        <f t="shared" si="788"/>
        <v>#N/A</v>
      </c>
      <c r="JQ103" s="256" t="e">
        <f t="shared" si="789"/>
        <v>#N/A</v>
      </c>
      <c r="JR103" s="256" t="e">
        <f t="shared" si="790"/>
        <v>#N/A</v>
      </c>
      <c r="JS103" s="256" t="e">
        <f t="shared" si="791"/>
        <v>#N/A</v>
      </c>
      <c r="JT103" s="256" t="e">
        <f t="shared" si="792"/>
        <v>#N/A</v>
      </c>
      <c r="JU103" s="256" t="e">
        <f t="shared" si="793"/>
        <v>#N/A</v>
      </c>
      <c r="JV103" s="61">
        <f t="shared" si="677"/>
        <v>3.8000000000000025</v>
      </c>
      <c r="JW103" s="46">
        <f t="shared" si="678"/>
        <v>0</v>
      </c>
      <c r="JX103" s="46">
        <f t="shared" si="679"/>
        <v>0</v>
      </c>
      <c r="JY103" s="46">
        <f t="shared" si="680"/>
        <v>0</v>
      </c>
      <c r="JZ103" s="46">
        <f t="shared" si="681"/>
        <v>0</v>
      </c>
      <c r="KA103" s="46">
        <f t="shared" si="682"/>
        <v>0</v>
      </c>
      <c r="KB103" s="46">
        <f t="shared" si="683"/>
        <v>0</v>
      </c>
      <c r="KC103" s="46">
        <f t="shared" si="684"/>
        <v>0</v>
      </c>
      <c r="KD103" s="46">
        <f t="shared" si="685"/>
        <v>0</v>
      </c>
      <c r="KE103" s="46">
        <f t="shared" si="686"/>
        <v>0</v>
      </c>
      <c r="KF103" s="46">
        <f t="shared" si="687"/>
        <v>0</v>
      </c>
      <c r="KG103" s="46">
        <f t="shared" si="688"/>
        <v>0</v>
      </c>
      <c r="KH103" s="46">
        <f t="shared" si="689"/>
        <v>0</v>
      </c>
      <c r="KI103" s="46">
        <f t="shared" si="690"/>
        <v>0</v>
      </c>
      <c r="KJ103" s="46">
        <f t="shared" si="691"/>
        <v>0</v>
      </c>
      <c r="KK103" s="46">
        <f t="shared" si="692"/>
        <v>0</v>
      </c>
      <c r="KL103" s="46">
        <f t="shared" si="693"/>
        <v>0</v>
      </c>
      <c r="KM103" s="46">
        <f t="shared" si="694"/>
        <v>0</v>
      </c>
      <c r="KN103" s="46">
        <f t="shared" si="695"/>
        <v>0</v>
      </c>
      <c r="KO103" s="46">
        <f t="shared" si="696"/>
        <v>0</v>
      </c>
      <c r="KP103" s="46">
        <f t="shared" si="697"/>
        <v>0</v>
      </c>
      <c r="KQ103" s="46">
        <f t="shared" si="698"/>
        <v>0</v>
      </c>
      <c r="KR103" s="61">
        <f t="shared" si="699"/>
        <v>3.8000000000000025</v>
      </c>
      <c r="KS103" s="1">
        <f t="shared" si="700"/>
        <v>1</v>
      </c>
      <c r="KT103" s="1">
        <f t="shared" si="701"/>
        <v>0</v>
      </c>
      <c r="KU103" s="1">
        <f t="shared" si="702"/>
        <v>0</v>
      </c>
      <c r="KV103" s="1">
        <f t="shared" si="703"/>
        <v>0</v>
      </c>
      <c r="KW103" s="1">
        <f t="shared" si="704"/>
        <v>1</v>
      </c>
      <c r="KX103" s="1">
        <f t="shared" si="705"/>
        <v>1</v>
      </c>
      <c r="KY103" s="1">
        <f t="shared" si="706"/>
        <v>1</v>
      </c>
      <c r="KZ103" s="1">
        <f t="shared" si="707"/>
        <v>1</v>
      </c>
      <c r="LA103" s="1">
        <f t="shared" si="708"/>
        <v>1</v>
      </c>
      <c r="LB103" s="1">
        <f t="shared" si="709"/>
        <v>1</v>
      </c>
      <c r="LC103" s="1">
        <f t="shared" si="710"/>
        <v>1</v>
      </c>
      <c r="LD103" s="1">
        <f t="shared" si="711"/>
        <v>1</v>
      </c>
      <c r="LE103" s="1">
        <f t="shared" si="712"/>
        <v>1</v>
      </c>
      <c r="LF103" s="1">
        <f t="shared" si="713"/>
        <v>1</v>
      </c>
      <c r="LG103" s="1">
        <f t="shared" si="714"/>
        <v>1</v>
      </c>
      <c r="LH103" s="1">
        <f t="shared" si="715"/>
        <v>1</v>
      </c>
      <c r="LI103" s="1">
        <f t="shared" si="716"/>
        <v>1</v>
      </c>
      <c r="LJ103" s="1">
        <f t="shared" si="717"/>
        <v>1</v>
      </c>
      <c r="LK103" s="1">
        <f t="shared" si="718"/>
        <v>1</v>
      </c>
      <c r="LL103" s="1">
        <f t="shared" si="719"/>
        <v>1</v>
      </c>
      <c r="LM103" s="1">
        <f t="shared" si="720"/>
        <v>1</v>
      </c>
      <c r="LN103" s="61">
        <f t="shared" si="721"/>
        <v>3.8000000000000025</v>
      </c>
      <c r="LO103" s="57">
        <f t="shared" si="722"/>
        <v>0</v>
      </c>
      <c r="LP103" s="57">
        <f t="shared" si="723"/>
        <v>10.427532532208131</v>
      </c>
      <c r="LQ103" s="57">
        <f t="shared" si="724"/>
        <v>7.5644493048151373</v>
      </c>
      <c r="LR103" s="57">
        <f t="shared" si="725"/>
        <v>3.8434004774045869</v>
      </c>
      <c r="LS103" s="57">
        <f t="shared" si="726"/>
        <v>0</v>
      </c>
      <c r="LT103" s="57">
        <f t="shared" si="727"/>
        <v>0</v>
      </c>
      <c r="LU103" s="57">
        <f t="shared" si="728"/>
        <v>0</v>
      </c>
      <c r="LV103" s="57">
        <f t="shared" si="729"/>
        <v>0</v>
      </c>
      <c r="LW103" s="57">
        <f t="shared" si="730"/>
        <v>0</v>
      </c>
      <c r="LX103" s="57">
        <f t="shared" si="731"/>
        <v>0</v>
      </c>
      <c r="LY103" s="57">
        <f t="shared" si="732"/>
        <v>0</v>
      </c>
      <c r="LZ103" s="57">
        <f t="shared" si="733"/>
        <v>0</v>
      </c>
      <c r="MA103" s="57">
        <f t="shared" si="734"/>
        <v>0</v>
      </c>
      <c r="MB103" s="57">
        <f t="shared" si="735"/>
        <v>0</v>
      </c>
      <c r="MC103" s="57">
        <f t="shared" si="736"/>
        <v>0</v>
      </c>
      <c r="MD103" s="57">
        <f t="shared" si="737"/>
        <v>0</v>
      </c>
      <c r="ME103" s="57">
        <f t="shared" si="738"/>
        <v>0</v>
      </c>
      <c r="MF103" s="57">
        <f t="shared" si="739"/>
        <v>0</v>
      </c>
      <c r="MG103" s="57">
        <f t="shared" si="740"/>
        <v>0</v>
      </c>
      <c r="MH103" s="57">
        <f t="shared" si="741"/>
        <v>0</v>
      </c>
      <c r="MI103" s="57">
        <f t="shared" si="742"/>
        <v>0</v>
      </c>
      <c r="MJ103" s="61">
        <f t="shared" si="743"/>
        <v>3.8000000000000025</v>
      </c>
      <c r="MK103" s="57" t="e">
        <f t="shared" si="583"/>
        <v>#N/A</v>
      </c>
      <c r="ML103" s="57" t="e">
        <f t="shared" si="794"/>
        <v>#N/A</v>
      </c>
      <c r="MM103" s="57" t="e">
        <f t="shared" si="795"/>
        <v>#N/A</v>
      </c>
      <c r="MN103" s="57" t="e">
        <f t="shared" si="796"/>
        <v>#N/A</v>
      </c>
      <c r="MO103" s="57" t="e">
        <f t="shared" si="797"/>
        <v>#N/A</v>
      </c>
      <c r="MP103" s="57" t="e">
        <f t="shared" si="798"/>
        <v>#N/A</v>
      </c>
      <c r="MQ103" s="57" t="e">
        <f t="shared" si="799"/>
        <v>#N/A</v>
      </c>
      <c r="MR103" s="57" t="e">
        <f t="shared" si="800"/>
        <v>#N/A</v>
      </c>
      <c r="MS103" s="57" t="e">
        <f t="shared" si="801"/>
        <v>#N/A</v>
      </c>
      <c r="MT103" s="57" t="e">
        <f t="shared" si="802"/>
        <v>#N/A</v>
      </c>
      <c r="MU103" s="57" t="e">
        <f t="shared" si="803"/>
        <v>#N/A</v>
      </c>
      <c r="MV103" s="57" t="e">
        <f t="shared" si="804"/>
        <v>#N/A</v>
      </c>
      <c r="MW103" s="57" t="e">
        <f t="shared" si="805"/>
        <v>#N/A</v>
      </c>
      <c r="MX103" s="57" t="e">
        <f t="shared" si="806"/>
        <v>#N/A</v>
      </c>
      <c r="MY103" s="57" t="e">
        <f t="shared" si="807"/>
        <v>#N/A</v>
      </c>
      <c r="MZ103" s="57" t="e">
        <f t="shared" si="808"/>
        <v>#N/A</v>
      </c>
      <c r="NA103" s="57" t="e">
        <f t="shared" si="809"/>
        <v>#N/A</v>
      </c>
      <c r="NB103" s="57" t="e">
        <f t="shared" si="810"/>
        <v>#N/A</v>
      </c>
      <c r="NC103" s="57" t="e">
        <f t="shared" si="811"/>
        <v>#N/A</v>
      </c>
      <c r="ND103" s="57" t="e">
        <f t="shared" si="812"/>
        <v>#N/A</v>
      </c>
      <c r="NE103" s="57" t="e">
        <f t="shared" si="813"/>
        <v>#N/A</v>
      </c>
      <c r="NF103" s="61">
        <f t="shared" si="744"/>
        <v>3.8000000000000025</v>
      </c>
      <c r="NG103" s="256">
        <f>IF(OY102=0,MIN('Drive Train'!$F$35-FQ102*$C$19*'Drive Train'!$F$39,NG102+$C$39)-$C$7,IF(LO102-1&lt;=0,0,IF($C$37=Motors!$C$30,MAX(MAX(NG$8:NG102)*-1,NG102-$C$39),MAX(0,MAX(NG$8:NG102)*-1,NG102-$C$39))))</f>
        <v>0</v>
      </c>
      <c r="NH103" s="256">
        <f>IF(OZ102=0,MIN('Drive Train'!$F$35-FR102*$C$19*'Drive Train'!$F$39,NH102+$C$39)-$C$7,IF(LP102-1&lt;=0,0,IF($C$37=Motors!$C$30,MAX(MAX(NH$8:NH102)*-1,NH102-$C$39),MAX(0,MAX(NH$8:NH102)*-1,NH102-$C$39))))</f>
        <v>0</v>
      </c>
      <c r="NI103" s="256">
        <f>IF(PA102=0,MIN('Drive Train'!$F$35-FS102*$C$19*'Drive Train'!$F$39,NI102+$C$39)-$C$7,IF(LQ102-1&lt;=0,0,IF($C$37=Motors!$C$30,MAX(MAX(NI$8:NI102)*-1,NI102-$C$39),MAX(0,MAX(NI$8:NI102)*-1,NI102-$C$39))))</f>
        <v>0</v>
      </c>
      <c r="NJ103" s="256">
        <f>IF(PB102=0,MIN('Drive Train'!$F$35-FT102*$C$19*'Drive Train'!$F$39,NJ102+$C$39)-$C$7,IF(LR102-1&lt;=0,0,IF($C$37=Motors!$C$30,MAX(MAX(NJ$8:NJ102)*-1,NJ102-$C$39),MAX(0,MAX(NJ$8:NJ102)*-1,NJ102-$C$39))))</f>
        <v>0</v>
      </c>
      <c r="NK103" s="256">
        <f>IF(PC102=0,MIN('Drive Train'!$F$35-FU102*$C$19*'Drive Train'!$F$39,NK102+$C$39)-$C$7,IF(LS102-1&lt;=0,0,IF($C$37=Motors!$C$30,MAX(MAX(NK$8:NK102)*-1,NK102-$C$39),MAX(0,MAX(NK$8:NK102)*-1,NK102-$C$39))))</f>
        <v>0</v>
      </c>
      <c r="NL103" s="256">
        <f>IF(PD102=0,MIN('Drive Train'!$F$35-FV102*$C$19*'Drive Train'!$F$39,NL102+$C$39)-$C$7,IF(LT102-1&lt;=0,0,IF($C$37=Motors!$C$30,MAX(MAX(NL$8:NL102)*-1,NL102-$C$39),MAX(0,MAX(NL$8:NL102)*-1,NL102-$C$39))))</f>
        <v>0</v>
      </c>
      <c r="NM103" s="256">
        <f>IF(PE102=0,MIN('Drive Train'!$F$35-FW102*$C$19*'Drive Train'!$F$39,NM102+$C$39)-$C$7,IF(LU102-1&lt;=0,0,IF($C$37=Motors!$C$30,MAX(MAX(NM$8:NM102)*-1,NM102-$C$39),MAX(0,MAX(NM$8:NM102)*-1,NM102-$C$39))))</f>
        <v>0</v>
      </c>
      <c r="NN103" s="256">
        <f>IF(PF102=0,MIN('Drive Train'!$F$35-FX102*$C$19*'Drive Train'!$F$39,NN102+$C$39)-$C$7,IF(LV102-1&lt;=0,0,IF($C$37=Motors!$C$30,MAX(MAX(NN$8:NN102)*-1,NN102-$C$39),MAX(0,MAX(NN$8:NN102)*-1,NN102-$C$39))))</f>
        <v>0</v>
      </c>
      <c r="NO103" s="256">
        <f>IF(PG102=0,MIN('Drive Train'!$F$35-FY102*$C$19*'Drive Train'!$F$39,NO102+$C$39)-$C$7,IF(LW102-1&lt;=0,0,IF($C$37=Motors!$C$30,MAX(MAX(NO$8:NO102)*-1,NO102-$C$39),MAX(0,MAX(NO$8:NO102)*-1,NO102-$C$39))))</f>
        <v>0</v>
      </c>
      <c r="NP103" s="256">
        <f>IF(PH102=0,MIN('Drive Train'!$F$35-FZ102*$C$19*'Drive Train'!$F$39,NP102+$C$39)-$C$7,IF(LX102-1&lt;=0,0,IF($C$37=Motors!$C$30,MAX(MAX(NP$8:NP102)*-1,NP102-$C$39),MAX(0,MAX(NP$8:NP102)*-1,NP102-$C$39))))</f>
        <v>0</v>
      </c>
      <c r="NQ103" s="256">
        <f>IF(PI102=0,MIN('Drive Train'!$F$35-GA102*$C$19*'Drive Train'!$F$39,NQ102+$C$39)-$C$7,IF(LY102-1&lt;=0,0,IF($C$37=Motors!$C$30,MAX(MAX(NQ$8:NQ102)*-1,NQ102-$C$39),MAX(0,MAX(NQ$8:NQ102)*-1,NQ102-$C$39))))</f>
        <v>0</v>
      </c>
      <c r="NR103" s="256">
        <f>IF(PJ102=0,MIN('Drive Train'!$F$35-GB102*$C$19*'Drive Train'!$F$39,NR102+$C$39)-$C$7,IF(LZ102-1&lt;=0,0,IF($C$37=Motors!$C$30,MAX(MAX(NR$8:NR102)*-1,NR102-$C$39),MAX(0,MAX(NR$8:NR102)*-1,NR102-$C$39))))</f>
        <v>0</v>
      </c>
      <c r="NS103" s="256">
        <f>IF(PK102=0,MIN('Drive Train'!$F$35-GC102*$C$19*'Drive Train'!$F$39,NS102+$C$39)-$C$7,IF(MA102-1&lt;=0,0,IF($C$37=Motors!$C$30,MAX(MAX(NS$8:NS102)*-1,NS102-$C$39),MAX(0,MAX(NS$8:NS102)*-1,NS102-$C$39))))</f>
        <v>0</v>
      </c>
      <c r="NT103" s="256">
        <f>IF(PL102=0,MIN('Drive Train'!$F$35-GD102*$C$19*'Drive Train'!$F$39,NT102+$C$39)-$C$7,IF(MB102-1&lt;=0,0,IF($C$37=Motors!$C$30,MAX(MAX(NT$8:NT102)*-1,NT102-$C$39),MAX(0,MAX(NT$8:NT102)*-1,NT102-$C$39))))</f>
        <v>0</v>
      </c>
      <c r="NU103" s="256">
        <f>IF(PM102=0,MIN('Drive Train'!$F$35-GE102*$C$19*'Drive Train'!$F$39,NU102+$C$39)-$C$7,IF(MC102-1&lt;=0,0,IF($C$37=Motors!$C$30,MAX(MAX(NU$8:NU102)*-1,NU102-$C$39),MAX(0,MAX(NU$8:NU102)*-1,NU102-$C$39))))</f>
        <v>0</v>
      </c>
      <c r="NV103" s="256">
        <f>IF(PN102=0,MIN('Drive Train'!$F$35-GF102*$C$19*'Drive Train'!$F$39,NV102+$C$39)-$C$7,IF(MD102-1&lt;=0,0,IF($C$37=Motors!$C$30,MAX(MAX(NV$8:NV102)*-1,NV102-$C$39),MAX(0,MAX(NV$8:NV102)*-1,NV102-$C$39))))</f>
        <v>0</v>
      </c>
      <c r="NW103" s="256">
        <f>IF(PO102=0,MIN('Drive Train'!$F$35-GG102*$C$19*'Drive Train'!$F$39,NW102+$C$39)-$C$7,IF(ME102-1&lt;=0,0,IF($C$37=Motors!$C$30,MAX(MAX(NW$8:NW102)*-1,NW102-$C$39),MAX(0,MAX(NW$8:NW102)*-1,NW102-$C$39))))</f>
        <v>0</v>
      </c>
      <c r="NX103" s="256">
        <f>IF(PP102=0,MIN('Drive Train'!$F$35-GH102*$C$19*'Drive Train'!$F$39,NX102+$C$39)-$C$7,IF(MF102-1&lt;=0,0,IF($C$37=Motors!$C$30,MAX(MAX(NX$8:NX102)*-1,NX102-$C$39),MAX(0,MAX(NX$8:NX102)*-1,NX102-$C$39))))</f>
        <v>0</v>
      </c>
      <c r="NY103" s="256">
        <f>IF(PQ102=0,MIN('Drive Train'!$F$35-GI102*$C$19*'Drive Train'!$F$39,NY102+$C$39)-$C$7,IF(MG102-1&lt;=0,0,IF($C$37=Motors!$C$30,MAX(MAX(NY$8:NY102)*-1,NY102-$C$39),MAX(0,MAX(NY$8:NY102)*-1,NY102-$C$39))))</f>
        <v>0</v>
      </c>
      <c r="NZ103" s="256">
        <f>IF(PR102=0,MIN('Drive Train'!$F$35-GJ102*$C$19*'Drive Train'!$F$39,NZ102+$C$39)-$C$7,IF(MH102-1&lt;=0,0,IF($C$37=Motors!$C$30,MAX(MAX(NZ$8:NZ102)*-1,NZ102-$C$39),MAX(0,MAX(NZ$8:NZ102)*-1,NZ102-$C$39))))</f>
        <v>0</v>
      </c>
      <c r="OA103" s="256">
        <f>IF(PS102=0,MIN('Drive Train'!$F$35-GK102*$C$19*'Drive Train'!$F$39,OA102+$C$39)-$C$7,IF(MI102-1&lt;=0,0,IF($C$37=Motors!$C$30,MAX(MAX(OA$8:OA102)*-1,OA102-$C$39),MAX(0,MAX(OA$8:OA102)*-1,OA102-$C$39))))</f>
        <v>0</v>
      </c>
      <c r="OB103" s="61">
        <f t="shared" si="745"/>
        <v>3.8000000000000025</v>
      </c>
      <c r="OC103" s="256">
        <f>'Drive Train'!$F$35-(FQ103*$C$13)*$C$19*'Drive Train'!$F$39</f>
        <v>12.4</v>
      </c>
      <c r="OD103" s="256">
        <f>'Drive Train'!$F$35-(FR103*$C$13)*$C$19*'Drive Train'!$F$39</f>
        <v>12.23503</v>
      </c>
      <c r="OE103" s="256">
        <f>'Drive Train'!$F$35-(FS103*$C$13)*$C$19*'Drive Train'!$F$39</f>
        <v>12.23503</v>
      </c>
      <c r="OF103" s="256">
        <f>'Drive Train'!$F$35-(FT103*$C$13)*$C$19*'Drive Train'!$F$39</f>
        <v>12.23503</v>
      </c>
      <c r="OG103" s="256">
        <f>'Drive Train'!$F$35-(FU103*$C$13)*$C$19*'Drive Train'!$F$39</f>
        <v>12.4</v>
      </c>
      <c r="OH103" s="256">
        <f>'Drive Train'!$F$35-(FV103*$C$13)*$C$19*'Drive Train'!$F$39</f>
        <v>12.4</v>
      </c>
      <c r="OI103" s="256">
        <f>'Drive Train'!$F$35-(FW103*$C$13)*$C$19*'Drive Train'!$F$39</f>
        <v>12.4</v>
      </c>
      <c r="OJ103" s="256">
        <f>'Drive Train'!$F$35-(FX103*$C$13)*$C$19*'Drive Train'!$F$39</f>
        <v>12.4</v>
      </c>
      <c r="OK103" s="256">
        <f>'Drive Train'!$F$35-(FY103*$C$13)*$C$19*'Drive Train'!$F$39</f>
        <v>12.4</v>
      </c>
      <c r="OL103" s="256">
        <f>'Drive Train'!$F$35-(FZ103*$C$13)*$C$19*'Drive Train'!$F$39</f>
        <v>12.4</v>
      </c>
      <c r="OM103" s="256">
        <f>'Drive Train'!$F$35-(GA103*$C$13)*$C$19*'Drive Train'!$F$39</f>
        <v>12.4</v>
      </c>
      <c r="ON103" s="256">
        <f>'Drive Train'!$F$35-(GB103*$C$13)*$C$19*'Drive Train'!$F$39</f>
        <v>12.4</v>
      </c>
      <c r="OO103" s="256">
        <f>'Drive Train'!$F$35-(GC103*$C$13)*$C$19*'Drive Train'!$F$39</f>
        <v>12.4</v>
      </c>
      <c r="OP103" s="256">
        <f>'Drive Train'!$F$35-(GD103*$C$13)*$C$19*'Drive Train'!$F$39</f>
        <v>12.4</v>
      </c>
      <c r="OQ103" s="256">
        <f>'Drive Train'!$F$35-(GE103*$C$13)*$C$19*'Drive Train'!$F$39</f>
        <v>12.4</v>
      </c>
      <c r="OR103" s="256">
        <f>'Drive Train'!$F$35-(GF103*$C$13)*$C$19*'Drive Train'!$F$39</f>
        <v>12.4</v>
      </c>
      <c r="OS103" s="256">
        <f>'Drive Train'!$F$35-(GG103*$C$13)*$C$19*'Drive Train'!$F$39</f>
        <v>12.4</v>
      </c>
      <c r="OT103" s="256">
        <f>'Drive Train'!$F$35-(GH103*$C$13)*$C$19*'Drive Train'!$F$39</f>
        <v>12.4</v>
      </c>
      <c r="OU103" s="256">
        <f>'Drive Train'!$F$35-(GI103*$C$13)*$C$19*'Drive Train'!$F$39</f>
        <v>12.4</v>
      </c>
      <c r="OV103" s="256">
        <f>'Drive Train'!$F$35-(GJ103*$C$13)*$C$19*'Drive Train'!$F$39</f>
        <v>12.4</v>
      </c>
      <c r="OW103" s="256">
        <f>'Drive Train'!$F$35-(GK103*$C$13)*$C$19*'Drive Train'!$F$39</f>
        <v>12.4</v>
      </c>
      <c r="OX103" s="61">
        <f t="shared" si="746"/>
        <v>3.8000000000000025</v>
      </c>
      <c r="OY103" s="1">
        <f>IF(PU103&gt;='Drive Train'!$F$29,1,0)</f>
        <v>1</v>
      </c>
      <c r="OZ103" s="1">
        <f>IF(PV103&gt;='Drive Train'!$F$29,1,0)</f>
        <v>1</v>
      </c>
      <c r="PA103" s="1">
        <f>IF(PW103&gt;='Drive Train'!$F$29,1,0)</f>
        <v>1</v>
      </c>
      <c r="PB103" s="1">
        <f>IF(PX103&gt;='Drive Train'!$F$29,1,0)</f>
        <v>1</v>
      </c>
      <c r="PC103" s="1">
        <f>IF(PY103&gt;='Drive Train'!$F$29,1,0)</f>
        <v>1</v>
      </c>
      <c r="PD103" s="1">
        <f>IF(PZ103&gt;='Drive Train'!$F$29,1,0)</f>
        <v>1</v>
      </c>
      <c r="PE103" s="1">
        <f>IF(QA103&gt;='Drive Train'!$F$29,1,0)</f>
        <v>1</v>
      </c>
      <c r="PF103" s="1">
        <f>IF(QB103&gt;='Drive Train'!$F$29,1,0)</f>
        <v>1</v>
      </c>
      <c r="PG103" s="1">
        <f>IF(QC103&gt;='Drive Train'!$F$29,1,0)</f>
        <v>1</v>
      </c>
      <c r="PH103" s="1">
        <f>IF(QD103&gt;='Drive Train'!$F$29,1,0)</f>
        <v>1</v>
      </c>
      <c r="PI103" s="1">
        <f>IF(QE103&gt;='Drive Train'!$F$29,1,0)</f>
        <v>1</v>
      </c>
      <c r="PJ103" s="1">
        <f>IF(QF103&gt;='Drive Train'!$F$29,1,0)</f>
        <v>1</v>
      </c>
      <c r="PK103" s="1">
        <f>IF(QG103&gt;='Drive Train'!$F$29,1,0)</f>
        <v>1</v>
      </c>
      <c r="PL103" s="1">
        <f>IF(QH103&gt;='Drive Train'!$F$29,1,0)</f>
        <v>1</v>
      </c>
      <c r="PM103" s="1">
        <f>IF(QI103&gt;='Drive Train'!$F$29,1,0)</f>
        <v>1</v>
      </c>
      <c r="PN103" s="1">
        <f>IF(QJ103&gt;='Drive Train'!$F$29,1,0)</f>
        <v>1</v>
      </c>
      <c r="PO103" s="1">
        <f>IF(QK103&gt;='Drive Train'!$F$29,1,0)</f>
        <v>1</v>
      </c>
      <c r="PP103" s="1">
        <f>IF(QL103&gt;='Drive Train'!$F$29,1,0)</f>
        <v>1</v>
      </c>
      <c r="PQ103" s="1">
        <f>IF(QM103&gt;='Drive Train'!$F$29,1,0)</f>
        <v>1</v>
      </c>
      <c r="PR103" s="1">
        <f>IF(QN103&gt;='Drive Train'!$F$29,1,0)</f>
        <v>1</v>
      </c>
      <c r="PS103" s="1">
        <f>IF(QO103&gt;='Drive Train'!$F$29,1,0)</f>
        <v>1</v>
      </c>
      <c r="PT103" s="253">
        <f t="shared" si="747"/>
        <v>3.8000000000000025</v>
      </c>
      <c r="PU103" s="57">
        <f t="shared" si="748"/>
        <v>21.503653617944718</v>
      </c>
      <c r="PV103" s="57">
        <f t="shared" si="749"/>
        <v>39.88345475256537</v>
      </c>
      <c r="PW103" s="57">
        <f t="shared" si="750"/>
        <v>41.176614353166904</v>
      </c>
      <c r="PX103" s="57">
        <f t="shared" si="751"/>
        <v>38.28634396487162</v>
      </c>
      <c r="PY103" s="57">
        <f t="shared" si="752"/>
        <v>32.695785691206908</v>
      </c>
      <c r="PZ103" s="57">
        <f t="shared" si="753"/>
        <v>27.08124871304469</v>
      </c>
      <c r="QA103" s="57">
        <f t="shared" si="754"/>
        <v>23.766792718489118</v>
      </c>
      <c r="QB103" s="57">
        <f t="shared" si="755"/>
        <v>21.24285190115814</v>
      </c>
      <c r="QC103" s="57">
        <f t="shared" si="756"/>
        <v>19.808555857554829</v>
      </c>
      <c r="QD103" s="57">
        <f t="shared" si="757"/>
        <v>18.746947025028113</v>
      </c>
      <c r="QE103" s="57">
        <f t="shared" si="758"/>
        <v>17.929325619771099</v>
      </c>
      <c r="QF103" s="57">
        <f t="shared" si="759"/>
        <v>23.539061413848287</v>
      </c>
      <c r="QG103" s="57">
        <f t="shared" si="760"/>
        <v>22.453509164402295</v>
      </c>
      <c r="QH103" s="57">
        <f t="shared" si="761"/>
        <v>21.849684815549576</v>
      </c>
      <c r="QI103" s="57">
        <f t="shared" si="762"/>
        <v>21.682599047130982</v>
      </c>
      <c r="QJ103" s="57">
        <f t="shared" si="763"/>
        <v>21.357110719625187</v>
      </c>
      <c r="QK103" s="57">
        <f t="shared" si="764"/>
        <v>21.797681488191348</v>
      </c>
      <c r="QL103" s="57">
        <f t="shared" si="765"/>
        <v>21.60815940220062</v>
      </c>
      <c r="QM103" s="57">
        <f t="shared" si="766"/>
        <v>21.794853544062796</v>
      </c>
      <c r="QN103" s="57">
        <f t="shared" si="767"/>
        <v>21.444570787492751</v>
      </c>
      <c r="QO103" s="57">
        <f t="shared" si="768"/>
        <v>21.450297293645665</v>
      </c>
      <c r="QP103" s="61">
        <f t="shared" si="769"/>
        <v>3.8000000000000025</v>
      </c>
      <c r="QQ103" s="57">
        <f t="shared" si="584"/>
        <v>0</v>
      </c>
      <c r="QR103" s="57">
        <f t="shared" si="585"/>
        <v>3.4695548865589357E-2</v>
      </c>
      <c r="QS103" s="57">
        <f t="shared" si="586"/>
        <v>3.4695548865589357E-2</v>
      </c>
      <c r="QT103" s="57">
        <f t="shared" si="587"/>
        <v>3.4695548865589357E-2</v>
      </c>
      <c r="QU103" s="57">
        <f t="shared" si="588"/>
        <v>0</v>
      </c>
      <c r="QV103" s="57">
        <f t="shared" si="589"/>
        <v>0</v>
      </c>
      <c r="QW103" s="57">
        <f t="shared" si="590"/>
        <v>0</v>
      </c>
      <c r="QX103" s="57">
        <f t="shared" si="591"/>
        <v>0</v>
      </c>
      <c r="QY103" s="57">
        <f t="shared" si="592"/>
        <v>0</v>
      </c>
      <c r="QZ103" s="57">
        <f t="shared" si="593"/>
        <v>0</v>
      </c>
      <c r="RA103" s="57">
        <f t="shared" si="594"/>
        <v>0</v>
      </c>
      <c r="RB103" s="57">
        <f t="shared" si="595"/>
        <v>0</v>
      </c>
      <c r="RC103" s="57">
        <f t="shared" si="596"/>
        <v>0</v>
      </c>
      <c r="RD103" s="57">
        <f t="shared" si="597"/>
        <v>0</v>
      </c>
      <c r="RE103" s="57">
        <f t="shared" si="598"/>
        <v>0</v>
      </c>
      <c r="RF103" s="57">
        <f t="shared" si="599"/>
        <v>0</v>
      </c>
      <c r="RG103" s="57">
        <f t="shared" si="600"/>
        <v>0</v>
      </c>
      <c r="RH103" s="57">
        <f t="shared" si="601"/>
        <v>0</v>
      </c>
      <c r="RI103" s="57">
        <f t="shared" si="602"/>
        <v>0</v>
      </c>
      <c r="RJ103" s="57">
        <f t="shared" si="603"/>
        <v>0</v>
      </c>
      <c r="RK103" s="57">
        <f t="shared" si="604"/>
        <v>0</v>
      </c>
      <c r="RL103" s="61">
        <f t="shared" si="770"/>
        <v>3.8000000000000025</v>
      </c>
      <c r="RM103" s="2">
        <f>IF(AND(LO103&gt;=LO$6*'Drive Train'!$AA$52,LO103&lt;=LO$6*'Drive Train'!$AA$53,KS103=0,JW103=0,EU103&gt;0),$C$17,0)</f>
        <v>0</v>
      </c>
      <c r="RN103" s="2">
        <f>IF(AND(LP103&gt;=LP$6*'Drive Train'!$AA$52,LP103&lt;=LP$6*'Drive Train'!$AA$53,KT103=0,JX103=0,EV103&gt;0),$C$17,0)</f>
        <v>0</v>
      </c>
      <c r="RO103" s="2">
        <f>IF(AND(LQ103&gt;=LQ$6*'Drive Train'!$AA$52,LQ103&lt;=LQ$6*'Drive Train'!$AA$53,KU103=0,JY103=0,EW103&gt;0),$C$17,0)</f>
        <v>0</v>
      </c>
      <c r="RP103" s="2">
        <f>IF(AND(LR103&gt;=LR$6*'Drive Train'!$AA$52,LR103&lt;=LR$6*'Drive Train'!$AA$53,KV103=0,JZ103=0,EX103&gt;0),$C$17,0)</f>
        <v>0</v>
      </c>
      <c r="RQ103" s="2">
        <f>IF(AND(LS103&gt;=LS$6*'Drive Train'!$AA$52,LS103&lt;=LS$6*'Drive Train'!$AA$53,KW103=0,KA103=0,EY103&gt;0),$C$17,0)</f>
        <v>0</v>
      </c>
      <c r="RR103" s="2">
        <f>IF(AND(LT103&gt;=LT$6*'Drive Train'!$AA$52,LT103&lt;=LT$6*'Drive Train'!$AA$53,KX103=0,KB103=0,EZ103&gt;0),$C$17,0)</f>
        <v>0</v>
      </c>
      <c r="RS103" s="2">
        <f>IF(AND(LU103&gt;=LU$6*'Drive Train'!$AA$52,LU103&lt;=LU$6*'Drive Train'!$AA$53,KY103=0,KC103=0,FA103&gt;0),$C$17,0)</f>
        <v>0</v>
      </c>
      <c r="RT103" s="2">
        <f>IF(AND(LV103&gt;=LV$6*'Drive Train'!$AA$52,LV103&lt;=LV$6*'Drive Train'!$AA$53,KZ103=0,KD103=0,FB103&gt;0),$C$17,0)</f>
        <v>0</v>
      </c>
      <c r="RU103" s="2">
        <f>IF(AND(LW103&gt;=LW$6*'Drive Train'!$AA$52,LW103&lt;=LW$6*'Drive Train'!$AA$53,LA103=0,KE103=0,FC103&gt;0),$C$17,0)</f>
        <v>0</v>
      </c>
      <c r="RV103" s="2">
        <f>IF(AND(LX103&gt;=LX$6*'Drive Train'!$AA$52,LX103&lt;=LX$6*'Drive Train'!$AA$53,LB103=0,KF103=0,FD103&gt;0),$C$17,0)</f>
        <v>0</v>
      </c>
      <c r="RW103" s="2">
        <f>IF(AND(LY103&gt;=LY$6*'Drive Train'!$AA$52,LY103&lt;=LY$6*'Drive Train'!$AA$53,LC103=0,KG103=0,FE103&gt;0),$C$17,0)</f>
        <v>0</v>
      </c>
      <c r="RX103" s="2">
        <f>IF(AND(LZ103&gt;=LZ$6*'Drive Train'!$AA$52,LZ103&lt;=LZ$6*'Drive Train'!$AA$53,LD103=0,KH103=0,FF103&gt;0),$C$17,0)</f>
        <v>0</v>
      </c>
      <c r="RY103" s="2">
        <f>IF(AND(MA103&gt;=MA$6*'Drive Train'!$AA$52,MA103&lt;=MA$6*'Drive Train'!$AA$53,LE103=0,KI103=0,FG103&gt;0),$C$17,0)</f>
        <v>0</v>
      </c>
      <c r="RZ103" s="2">
        <f>IF(AND(MB103&gt;=MB$6*'Drive Train'!$AA$52,MB103&lt;=MB$6*'Drive Train'!$AA$53,LF103=0,KJ103=0,FH103&gt;0),$C$17,0)</f>
        <v>0</v>
      </c>
      <c r="SA103" s="2">
        <f>IF(AND(MC103&gt;=MC$6*'Drive Train'!$AA$52,MC103&lt;=MC$6*'Drive Train'!$AA$53,LG103=0,KK103=0,FI103&gt;0),$C$17,0)</f>
        <v>0</v>
      </c>
      <c r="SB103" s="2">
        <f>IF(AND(MD103&gt;=MD$6*'Drive Train'!$AA$52,MD103&lt;=MD$6*'Drive Train'!$AA$53,LH103=0,KL103=0,FJ103&gt;0),$C$17,0)</f>
        <v>0</v>
      </c>
      <c r="SC103" s="2">
        <f>IF(AND(ME103&gt;=ME$6*'Drive Train'!$AA$52,ME103&lt;=ME$6*'Drive Train'!$AA$53,LI103=0,KM103=0,FK103&gt;0),$C$17,0)</f>
        <v>0</v>
      </c>
      <c r="SD103" s="2">
        <f>IF(AND(MF103&gt;=MF$6*'Drive Train'!$AA$52,MF103&lt;=MF$6*'Drive Train'!$AA$53,LJ103=0,KN103=0,FL103&gt;0),$C$17,0)</f>
        <v>0</v>
      </c>
      <c r="SE103" s="2">
        <f>IF(AND(MG103&gt;=MG$6*'Drive Train'!$AA$52,MG103&lt;=MG$6*'Drive Train'!$AA$53,LK103=0,KO103=0,FM103&gt;0),$C$17,0)</f>
        <v>0</v>
      </c>
      <c r="SF103" s="2">
        <f>IF(AND(MH103&gt;=MH$6*'Drive Train'!$AA$52,MH103&lt;=MH$6*'Drive Train'!$AA$53,LL103=0,KP103=0,FN103&gt;0),$C$17,0)</f>
        <v>0</v>
      </c>
      <c r="SG103" s="2">
        <f>IF(AND(MI103&gt;=MI$6*'Drive Train'!$AA$52,MI103&lt;=MI$6*'Drive Train'!$AA$53,LM103=0,KQ103=0,FO103&gt;0),$C$17,0)</f>
        <v>0</v>
      </c>
      <c r="SH103" s="61">
        <f t="shared" si="771"/>
        <v>3.8000000000000025</v>
      </c>
      <c r="SI103" s="2">
        <f>IF(AND(EU103&lt;0,KS103=0,LO103&gt;=LO$6*'Drive Train'!$AA$52,LO103&lt;=LO$6*'Drive Train'!$AA$53,OY103=1,JW103=0),$C$17,0)</f>
        <v>0</v>
      </c>
      <c r="SJ103" s="2">
        <f>IF(AND(EV103&lt;0,KT103=0,LP103&gt;=LP$6*'Drive Train'!$AA$52,LP103&lt;=LP$6*'Drive Train'!$AA$53,OZ103=1,JX103=0),$C$17,0)</f>
        <v>0.04</v>
      </c>
      <c r="SK103" s="2">
        <f>IF(AND(EW103&lt;0,KU103=0,LQ103&gt;=LQ$6*'Drive Train'!$AA$52,LQ103&lt;=LQ$6*'Drive Train'!$AA$53,PA103=1,JY103=0),$C$17,0)</f>
        <v>0</v>
      </c>
      <c r="SL103" s="2">
        <f>IF(AND(EX103&lt;0,KV103=0,LR103&gt;=LR$6*'Drive Train'!$AA$52,LR103&lt;=LR$6*'Drive Train'!$AA$53,PB103=1,JZ103=0),$C$17,0)</f>
        <v>0</v>
      </c>
      <c r="SM103" s="2">
        <f>IF(AND(EY103&lt;0,KW103=0,LS103&gt;=LS$6*'Drive Train'!$AA$52,LS103&lt;=LS$6*'Drive Train'!$AA$53,PC103=1,KA103=0),$C$17,0)</f>
        <v>0</v>
      </c>
      <c r="SN103" s="2">
        <f>IF(AND(EZ103&lt;0,KX103=0,LT103&gt;=LT$6*'Drive Train'!$AA$52,LT103&lt;=LT$6*'Drive Train'!$AA$53,PD103=1,KB103=0),$C$17,0)</f>
        <v>0</v>
      </c>
      <c r="SO103" s="2">
        <f>IF(AND(FA103&lt;0,KY103=0,LU103&gt;=LU$6*'Drive Train'!$AA$52,LU103&lt;=LU$6*'Drive Train'!$AA$53,PE103=1,KC103=0),$C$17,0)</f>
        <v>0</v>
      </c>
      <c r="SP103" s="2">
        <f>IF(AND(FB103&lt;0,KZ103=0,LV103&gt;=LV$6*'Drive Train'!$AA$52,LV103&lt;=LV$6*'Drive Train'!$AA$53,PF103=1,KD103=0),$C$17,0)</f>
        <v>0</v>
      </c>
      <c r="SQ103" s="2">
        <f>IF(AND(FC103&lt;0,LA103=0,LW103&gt;=LW$6*'Drive Train'!$AA$52,LW103&lt;=LW$6*'Drive Train'!$AA$53,PG103=1,KE103=0),$C$17,0)</f>
        <v>0</v>
      </c>
      <c r="SR103" s="2">
        <f>IF(AND(FD103&lt;0,LB103=0,LX103&gt;=LX$6*'Drive Train'!$AA$52,LX103&lt;=LX$6*'Drive Train'!$AA$53,PH103=1,KF103=0),$C$17,0)</f>
        <v>0</v>
      </c>
      <c r="SS103" s="2">
        <f>IF(AND(FE103&lt;0,LC103=0,LY103&gt;=LY$6*'Drive Train'!$AA$52,LY103&lt;=LY$6*'Drive Train'!$AA$53,PI103=1,KG103=0),$C$17,0)</f>
        <v>0</v>
      </c>
      <c r="ST103" s="2">
        <f>IF(AND(FF103&lt;0,LD103=0,LZ103&gt;=LZ$6*'Drive Train'!$AA$52,LZ103&lt;=LZ$6*'Drive Train'!$AA$53,PJ103=1,KH103=0),$C$17,0)</f>
        <v>0</v>
      </c>
      <c r="SU103" s="2">
        <f>IF(AND(FG103&lt;0,LE103=0,MA103&gt;=MA$6*'Drive Train'!$AA$52,MA103&lt;=MA$6*'Drive Train'!$AA$53,PK103=1,KI103=0),$C$17,0)</f>
        <v>0</v>
      </c>
      <c r="SV103" s="2">
        <f>IF(AND(FH103&lt;0,LF103=0,MB103&gt;=MB$6*'Drive Train'!$AA$52,MB103&lt;=MB$6*'Drive Train'!$AA$53,PL103=1,KJ103=0),$C$17,0)</f>
        <v>0</v>
      </c>
      <c r="SW103" s="2">
        <f>IF(AND(FI103&lt;0,LG103=0,MC103&gt;=MC$6*'Drive Train'!$AA$52,MC103&lt;=MC$6*'Drive Train'!$AA$53,PM103=1,KK103=0),$C$17,0)</f>
        <v>0</v>
      </c>
      <c r="SX103" s="2">
        <f>IF(AND(FJ103&lt;0,LH103=0,MD103&gt;=MD$6*'Drive Train'!$AA$52,MD103&lt;=MD$6*'Drive Train'!$AA$53,PN103=1,KL103=0),$C$17,0)</f>
        <v>0</v>
      </c>
      <c r="SY103" s="2">
        <f>IF(AND(FK103&lt;0,LI103=0,ME103&gt;=ME$6*'Drive Train'!$AA$52,ME103&lt;=ME$6*'Drive Train'!$AA$53,PO103=1,KM103=0),$C$17,0)</f>
        <v>0</v>
      </c>
      <c r="SZ103" s="2">
        <f>IF(AND(FL103&lt;0,LJ103=0,MF103&gt;=MF$6*'Drive Train'!$AA$52,MF103&lt;=MF$6*'Drive Train'!$AA$53,PP103=1,KN103=0),$C$17,0)</f>
        <v>0</v>
      </c>
      <c r="TA103" s="2">
        <f>IF(AND(FM103&lt;0,LK103=0,MG103&gt;=MG$6*'Drive Train'!$AA$52,MG103&lt;=MG$6*'Drive Train'!$AA$53,PQ103=1,KO103=0),$C$17,0)</f>
        <v>0</v>
      </c>
      <c r="TB103" s="2">
        <f>IF(AND(FN103&lt;0,LL103=0,MH103&gt;=MH$6*'Drive Train'!$AA$52,MH103&lt;=MH$6*'Drive Train'!$AA$53,PR103=1,KP103=0),$C$17,0)</f>
        <v>0</v>
      </c>
      <c r="TC103" s="2">
        <f>IF(AND(FO103&lt;0,LM103=0,MI103&gt;=MI$6*'Drive Train'!$AA$52,MI103&lt;=MI$6*'Drive Train'!$AA$53,PS103=1,KQ103=0),$C$17,0)</f>
        <v>0</v>
      </c>
      <c r="TD103" s="144">
        <f t="shared" si="772"/>
        <v>3.8000000000000025</v>
      </c>
    </row>
    <row r="104" spans="2:524" x14ac:dyDescent="0.2">
      <c r="C104" s="73"/>
      <c r="R104" s="63">
        <f t="shared" si="605"/>
        <v>3.8400000000000025</v>
      </c>
      <c r="S104" s="2">
        <f>NG104/'Drive Train'!$F$35</f>
        <v>0</v>
      </c>
      <c r="T104" s="2">
        <f>NH104/'Drive Train'!$F$35</f>
        <v>0</v>
      </c>
      <c r="U104" s="2">
        <f>NI104/'Drive Train'!$F$35</f>
        <v>0</v>
      </c>
      <c r="V104" s="2">
        <f>NJ104/'Drive Train'!$F$35</f>
        <v>0</v>
      </c>
      <c r="W104" s="2">
        <f>NK104/'Drive Train'!$F$35</f>
        <v>0</v>
      </c>
      <c r="X104" s="2">
        <f>NL104/'Drive Train'!$F$35</f>
        <v>0</v>
      </c>
      <c r="Y104" s="2">
        <f>NM104/'Drive Train'!$F$35</f>
        <v>0</v>
      </c>
      <c r="Z104" s="2">
        <f>NN104/'Drive Train'!$F$35</f>
        <v>0</v>
      </c>
      <c r="AA104" s="2">
        <f>NO104/'Drive Train'!$F$35</f>
        <v>0</v>
      </c>
      <c r="AB104" s="2">
        <f>NP104/'Drive Train'!$F$35</f>
        <v>0</v>
      </c>
      <c r="AC104" s="2">
        <f>NQ104/'Drive Train'!$F$35</f>
        <v>0</v>
      </c>
      <c r="AD104" s="2">
        <f>NR104/'Drive Train'!$F$35</f>
        <v>0</v>
      </c>
      <c r="AE104" s="2">
        <f>NS104/'Drive Train'!$F$35</f>
        <v>0</v>
      </c>
      <c r="AF104" s="2">
        <f>NT104/'Drive Train'!$F$35</f>
        <v>0</v>
      </c>
      <c r="AG104" s="2">
        <f>NU104/'Drive Train'!$F$35</f>
        <v>0</v>
      </c>
      <c r="AH104" s="2">
        <f>NV104/'Drive Train'!$F$35</f>
        <v>0</v>
      </c>
      <c r="AI104" s="2">
        <f>NW104/'Drive Train'!$F$35</f>
        <v>0</v>
      </c>
      <c r="AJ104" s="2">
        <f>NX104/'Drive Train'!$F$35</f>
        <v>0</v>
      </c>
      <c r="AK104" s="2">
        <f>NY104/'Drive Train'!$F$35</f>
        <v>0</v>
      </c>
      <c r="AL104" s="2">
        <f>NZ104/'Drive Train'!$F$35</f>
        <v>0</v>
      </c>
      <c r="AM104" s="2">
        <f>OA104/'Drive Train'!$F$35</f>
        <v>0</v>
      </c>
      <c r="AN104" s="61">
        <f t="shared" si="606"/>
        <v>3.8400000000000025</v>
      </c>
      <c r="AO104" s="46">
        <f>LO104*12*60/(PI() * 'Drive Train'!$F$15)/S$6*ABS(S104)</f>
        <v>0</v>
      </c>
      <c r="AP104" s="46">
        <f>LP104*12*60/(PI() * 'Drive Train'!$F$15)/T$6*ABS(T104)</f>
        <v>0</v>
      </c>
      <c r="AQ104" s="46">
        <f>LQ104*12*60/(PI() * 'Drive Train'!$F$15)/U$6*ABS(U104)</f>
        <v>0</v>
      </c>
      <c r="AR104" s="46">
        <f>LR104*12*60/(PI() * 'Drive Train'!$F$15)/V$6*ABS(V104)</f>
        <v>0</v>
      </c>
      <c r="AS104" s="46">
        <f>LS104*12*60/(PI() * 'Drive Train'!$F$15)/W$6*ABS(W104)</f>
        <v>0</v>
      </c>
      <c r="AT104" s="46">
        <f>LT104*12*60/(PI() * 'Drive Train'!$F$15)/X$6*ABS(X104)</f>
        <v>0</v>
      </c>
      <c r="AU104" s="46">
        <f>LU104*12*60/(PI() * 'Drive Train'!$F$15)/Y$6*ABS(Y104)</f>
        <v>0</v>
      </c>
      <c r="AV104" s="46">
        <f>LV104*12*60/(PI() * 'Drive Train'!$F$15)/Z$6*ABS(Z104)</f>
        <v>0</v>
      </c>
      <c r="AW104" s="46">
        <f>LW104*12*60/(PI() * 'Drive Train'!$F$15)/AA$6*ABS(AA104)</f>
        <v>0</v>
      </c>
      <c r="AX104" s="46">
        <f>LX104*12*60/(PI() * 'Drive Train'!$F$15)/AB$6*ABS(AB104)</f>
        <v>0</v>
      </c>
      <c r="AY104" s="46">
        <f>LY104*12*60/(PI() * 'Drive Train'!$F$15)/AC$6*ABS(AC104)</f>
        <v>0</v>
      </c>
      <c r="AZ104" s="46">
        <f>LZ104*12*60/(PI() * 'Drive Train'!$F$15)/AD$6*ABS(AD104)</f>
        <v>0</v>
      </c>
      <c r="BA104" s="46">
        <f>MA104*12*60/(PI() * 'Drive Train'!$F$15)/AE$6*ABS(AE104)</f>
        <v>0</v>
      </c>
      <c r="BB104" s="46">
        <f>MB104*12*60/(PI() * 'Drive Train'!$F$15)/AF$6*ABS(AF104)</f>
        <v>0</v>
      </c>
      <c r="BC104" s="46">
        <f>MC104*12*60/(PI() * 'Drive Train'!$F$15)/AG$6*ABS(AG104)</f>
        <v>0</v>
      </c>
      <c r="BD104" s="46">
        <f>MD104*12*60/(PI() * 'Drive Train'!$F$15)/AH$6*ABS(AH104)</f>
        <v>0</v>
      </c>
      <c r="BE104" s="46">
        <f>ME104*12*60/(PI() * 'Drive Train'!$F$15)/AI$6*ABS(AI104)</f>
        <v>0</v>
      </c>
      <c r="BF104" s="46">
        <f>MF104*12*60/(PI() * 'Drive Train'!$F$15)/AJ$6*ABS(AJ104)</f>
        <v>0</v>
      </c>
      <c r="BG104" s="46">
        <f>MG104*12*60/(PI() * 'Drive Train'!$F$15)/AK$6*ABS(AK104)</f>
        <v>0</v>
      </c>
      <c r="BH104" s="46">
        <f>MH104*12*60/(PI() * 'Drive Train'!$F$15)/AL$6*ABS(AL104)</f>
        <v>0</v>
      </c>
      <c r="BI104" s="46">
        <f>MI104*12*60/(PI() * 'Drive Train'!$F$15)/AM$6*ABS(AM104)</f>
        <v>0</v>
      </c>
      <c r="BJ104" s="61">
        <f t="shared" si="538"/>
        <v>3.8400000000000025</v>
      </c>
      <c r="BK104" s="2">
        <f>IF(OR(KS103=1,AND($C$37=Motors!$C$32,OY103=1)),0,IF(NG104=0,-(CG103+$C$15)/($C$14-$C$15)*$C$12,($C$11*S104-AO104)/($C$11*S104)*$C$12*S104))</f>
        <v>0</v>
      </c>
      <c r="BL104" s="2">
        <f>IF(OR(KT103=1,AND($C$37=Motors!$C$32,OZ103=1)),0,IF(NH104=0,-(CH103+$C$15)/($C$14-$C$15)*$C$12,($C$11*T104-AP104)/($C$11*T104)*$C$12*T104))</f>
        <v>0</v>
      </c>
      <c r="BM104" s="2">
        <f>IF(OR(KU103=1,AND($C$37=Motors!$C$32,PA103=1)),0,IF(NI104=0,-(CI103+$C$15)/($C$14-$C$15)*$C$12,($C$11*U104-AQ104)/($C$11*U104)*$C$12*U104))</f>
        <v>0</v>
      </c>
      <c r="BN104" s="2">
        <f>IF(OR(KV103=1,AND($C$37=Motors!$C$32,PB103=1)),0,IF(NJ104=0,-(CJ103+$C$15)/($C$14-$C$15)*$C$12,($C$11*V104-AR104)/($C$11*V104)*$C$12*V104))</f>
        <v>0</v>
      </c>
      <c r="BO104" s="2">
        <f>IF(OR(KW103=1,AND($C$37=Motors!$C$32,PC103=1)),0,IF(NK104=0,-(CK103+$C$15)/($C$14-$C$15)*$C$12,($C$11*W104-AS104)/($C$11*W104)*$C$12*W104))</f>
        <v>0</v>
      </c>
      <c r="BP104" s="2">
        <f>IF(OR(KX103=1,AND($C$37=Motors!$C$32,PD103=1)),0,IF(NL104=0,-(CL103+$C$15)/($C$14-$C$15)*$C$12,($C$11*X104-AT104)/($C$11*X104)*$C$12*X104))</f>
        <v>0</v>
      </c>
      <c r="BQ104" s="2">
        <f>IF(OR(KY103=1,AND($C$37=Motors!$C$32,PE103=1)),0,IF(NM104=0,-(CM103+$C$15)/($C$14-$C$15)*$C$12,($C$11*Y104-AU104)/($C$11*Y104)*$C$12*Y104))</f>
        <v>0</v>
      </c>
      <c r="BR104" s="2">
        <f>IF(OR(KZ103=1,AND($C$37=Motors!$C$32,PF103=1)),0,IF(NN104=0,-(CN103+$C$15)/($C$14-$C$15)*$C$12,($C$11*Z104-AV104)/($C$11*Z104)*$C$12*Z104))</f>
        <v>0</v>
      </c>
      <c r="BS104" s="2">
        <f>IF(OR(LA103=1,AND($C$37=Motors!$C$32,PG103=1)),0,IF(NO104=0,-(CO103+$C$15)/($C$14-$C$15)*$C$12,($C$11*AA104-AW104)/($C$11*AA104)*$C$12*AA104))</f>
        <v>0</v>
      </c>
      <c r="BT104" s="2">
        <f>IF(OR(LB103=1,AND($C$37=Motors!$C$32,PH103=1)),0,IF(NP104=0,-(CP103+$C$15)/($C$14-$C$15)*$C$12,($C$11*AB104-AX104)/($C$11*AB104)*$C$12*AB104))</f>
        <v>0</v>
      </c>
      <c r="BU104" s="2">
        <f>IF(OR(LC103=1,AND($C$37=Motors!$C$32,PI103=1)),0,IF(NQ104=0,-(CQ103+$C$15)/($C$14-$C$15)*$C$12,($C$11*AC104-AY104)/($C$11*AC104)*$C$12*AC104))</f>
        <v>0</v>
      </c>
      <c r="BV104" s="2">
        <f>IF(OR(LD103=1,AND($C$37=Motors!$C$32,PJ103=1)),0,IF(NR104=0,-(CR103+$C$15)/($C$14-$C$15)*$C$12,($C$11*AD104-AZ104)/($C$11*AD104)*$C$12*AD104))</f>
        <v>0</v>
      </c>
      <c r="BW104" s="2">
        <f>IF(OR(LE103=1,AND($C$37=Motors!$C$32,PK103=1)),0,IF(NS104=0,-(CS103+$C$15)/($C$14-$C$15)*$C$12,($C$11*AE104-BA104)/($C$11*AE104)*$C$12*AE104))</f>
        <v>0</v>
      </c>
      <c r="BX104" s="2">
        <f>IF(OR(LF103=1,AND($C$37=Motors!$C$32,PL103=1)),0,IF(NT104=0,-(CT103+$C$15)/($C$14-$C$15)*$C$12,($C$11*AF104-BB104)/($C$11*AF104)*$C$12*AF104))</f>
        <v>0</v>
      </c>
      <c r="BY104" s="2">
        <f>IF(OR(LG103=1,AND($C$37=Motors!$C$32,PM103=1)),0,IF(NU104=0,-(CU103+$C$15)/($C$14-$C$15)*$C$12,($C$11*AG104-BC104)/($C$11*AG104)*$C$12*AG104))</f>
        <v>0</v>
      </c>
      <c r="BZ104" s="2">
        <f>IF(OR(LH103=1,AND($C$37=Motors!$C$32,PN103=1)),0,IF(NV104=0,-(CV103+$C$15)/($C$14-$C$15)*$C$12,($C$11*AH104-BD104)/($C$11*AH104)*$C$12*AH104))</f>
        <v>0</v>
      </c>
      <c r="CA104" s="2">
        <f>IF(OR(LI103=1,AND($C$37=Motors!$C$32,PO103=1)),0,IF(NW104=0,-(CW103+$C$15)/($C$14-$C$15)*$C$12,($C$11*AI104-BE104)/($C$11*AI104)*$C$12*AI104))</f>
        <v>0</v>
      </c>
      <c r="CB104" s="2">
        <f>IF(OR(LJ103=1,AND($C$37=Motors!$C$32,PP103=1)),0,IF(NX104=0,-(CX103+$C$15)/($C$14-$C$15)*$C$12,($C$11*AJ104-BF104)/($C$11*AJ104)*$C$12*AJ104))</f>
        <v>0</v>
      </c>
      <c r="CC104" s="2">
        <f>IF(OR(LK103=1,AND($C$37=Motors!$C$32,PQ103=1)),0,IF(NY104=0,-(CY103+$C$15)/($C$14-$C$15)*$C$12,($C$11*AK104-BG104)/($C$11*AK104)*$C$12*AK104))</f>
        <v>0</v>
      </c>
      <c r="CD104" s="2">
        <f>IF(OR(LL103=1,AND($C$37=Motors!$C$32,PR103=1)),0,IF(NZ104=0,-(CZ103+$C$15)/($C$14-$C$15)*$C$12,($C$11*AL104-BH104)/($C$11*AL104)*$C$12*AL104))</f>
        <v>0</v>
      </c>
      <c r="CE104" s="2">
        <f>IF(OR(LM103=1,AND($C$37=Motors!$C$32,PS103=1)),0,IF(OA104=0,-(DA103+$C$15)/($C$14-$C$15)*$C$12,($C$11*AM104-BI104)/($C$11*AM104)*$C$12*AM104))</f>
        <v>0</v>
      </c>
      <c r="CF104" s="61">
        <f t="shared" si="539"/>
        <v>3.8400000000000025</v>
      </c>
      <c r="CG104" s="57">
        <f>IF(AND(KS103=1,OY103=1),0,ABS(BK104/$C$12*($C$14-$C$15)+$C$15) *'Drive Train'!$AA$49 + CG103*(1-'Drive Train'!$AA$49))</f>
        <v>0</v>
      </c>
      <c r="CH104" s="57">
        <f>IF(AND(KT103=1,OZ103=1),0,ABS(BL104/$C$12*($C$14-$C$15)+$C$15) *'Drive Train'!$AA$49 + CH103*(1-'Drive Train'!$AA$49))</f>
        <v>2.7495000000000003</v>
      </c>
      <c r="CI104" s="57">
        <f>IF(AND(KU103=1,PA103=1),0,ABS(BM104/$C$12*($C$14-$C$15)+$C$15) *'Drive Train'!$AA$49 + CI103*(1-'Drive Train'!$AA$49))</f>
        <v>2.7495000000000003</v>
      </c>
      <c r="CJ104" s="57">
        <f>IF(AND(KV103=1,PB103=1),0,ABS(BN104/$C$12*($C$14-$C$15)+$C$15) *'Drive Train'!$AA$49 + CJ103*(1-'Drive Train'!$AA$49))</f>
        <v>2.7495000000000003</v>
      </c>
      <c r="CK104" s="57">
        <f>IF(AND(KW103=1,PC103=1),0,ABS(BO104/$C$12*($C$14-$C$15)+$C$15) *'Drive Train'!$AA$49 + CK103*(1-'Drive Train'!$AA$49))</f>
        <v>0</v>
      </c>
      <c r="CL104" s="57">
        <f>IF(AND(KX103=1,PD103=1),0,ABS(BP104/$C$12*($C$14-$C$15)+$C$15) *'Drive Train'!$AA$49 + CL103*(1-'Drive Train'!$AA$49))</f>
        <v>0</v>
      </c>
      <c r="CM104" s="57">
        <f>IF(AND(KY103=1,PE103=1),0,ABS(BQ104/$C$12*($C$14-$C$15)+$C$15) *'Drive Train'!$AA$49 + CM103*(1-'Drive Train'!$AA$49))</f>
        <v>0</v>
      </c>
      <c r="CN104" s="57">
        <f>IF(AND(KZ103=1,PF103=1),0,ABS(BR104/$C$12*($C$14-$C$15)+$C$15) *'Drive Train'!$AA$49 + CN103*(1-'Drive Train'!$AA$49))</f>
        <v>0</v>
      </c>
      <c r="CO104" s="57">
        <f>IF(AND(LA103=1,PG103=1),0,ABS(BS104/$C$12*($C$14-$C$15)+$C$15) *'Drive Train'!$AA$49 + CO103*(1-'Drive Train'!$AA$49))</f>
        <v>0</v>
      </c>
      <c r="CP104" s="57">
        <f>IF(AND(LB103=1,PH103=1),0,ABS(BT104/$C$12*($C$14-$C$15)+$C$15) *'Drive Train'!$AA$49 + CP103*(1-'Drive Train'!$AA$49))</f>
        <v>0</v>
      </c>
      <c r="CQ104" s="57">
        <f>IF(AND(LC103=1,PI103=1),0,ABS(BU104/$C$12*($C$14-$C$15)+$C$15) *'Drive Train'!$AA$49 + CQ103*(1-'Drive Train'!$AA$49))</f>
        <v>0</v>
      </c>
      <c r="CR104" s="57">
        <f>IF(AND(LD103=1,PJ103=1),0,ABS(BV104/$C$12*($C$14-$C$15)+$C$15) *'Drive Train'!$AA$49 + CR103*(1-'Drive Train'!$AA$49))</f>
        <v>0</v>
      </c>
      <c r="CS104" s="57">
        <f>IF(AND(LE103=1,PK103=1),0,ABS(BW104/$C$12*($C$14-$C$15)+$C$15) *'Drive Train'!$AA$49 + CS103*(1-'Drive Train'!$AA$49))</f>
        <v>0</v>
      </c>
      <c r="CT104" s="57">
        <f>IF(AND(LF103=1,PL103=1),0,ABS(BX104/$C$12*($C$14-$C$15)+$C$15) *'Drive Train'!$AA$49 + CT103*(1-'Drive Train'!$AA$49))</f>
        <v>0</v>
      </c>
      <c r="CU104" s="57">
        <f>IF(AND(LG103=1,PM103=1),0,ABS(BY104/$C$12*($C$14-$C$15)+$C$15) *'Drive Train'!$AA$49 + CU103*(1-'Drive Train'!$AA$49))</f>
        <v>0</v>
      </c>
      <c r="CV104" s="57">
        <f>IF(AND(LH103=1,PN103=1),0,ABS(BZ104/$C$12*($C$14-$C$15)+$C$15) *'Drive Train'!$AA$49 + CV103*(1-'Drive Train'!$AA$49))</f>
        <v>0</v>
      </c>
      <c r="CW104" s="57">
        <f>IF(AND(LI103=1,PO103=1),0,ABS(CA104/$C$12*($C$14-$C$15)+$C$15) *'Drive Train'!$AA$49 + CW103*(1-'Drive Train'!$AA$49))</f>
        <v>0</v>
      </c>
      <c r="CX104" s="57">
        <f>IF(AND(LJ103=1,PP103=1),0,ABS(CB104/$C$12*($C$14-$C$15)+$C$15) *'Drive Train'!$AA$49 + CX103*(1-'Drive Train'!$AA$49))</f>
        <v>0</v>
      </c>
      <c r="CY104" s="57">
        <f>IF(AND(LK103=1,PQ103=1),0,ABS(CC104/$C$12*($C$14-$C$15)+$C$15) *'Drive Train'!$AA$49 + CY103*(1-'Drive Train'!$AA$49))</f>
        <v>0</v>
      </c>
      <c r="CZ104" s="57">
        <f>IF(AND(LL103=1,PR103=1),0,ABS(CD104/$C$12*($C$14-$C$15)+$C$15) *'Drive Train'!$AA$49 + CZ103*(1-'Drive Train'!$AA$49))</f>
        <v>0</v>
      </c>
      <c r="DA104" s="57">
        <f>IF(AND(LM103=1,PS103=1),0,ABS(CE104/$C$12*($C$14-$C$15)+$C$15) *'Drive Train'!$AA$49 + DA103*(1-'Drive Train'!$AA$49))</f>
        <v>0</v>
      </c>
      <c r="DB104" s="61">
        <f t="shared" si="607"/>
        <v>3.8400000000000025</v>
      </c>
      <c r="DC104" s="57">
        <f t="shared" si="540"/>
        <v>0</v>
      </c>
      <c r="DD104" s="57">
        <f t="shared" si="541"/>
        <v>2.7495000000000003</v>
      </c>
      <c r="DE104" s="57">
        <f t="shared" si="542"/>
        <v>2.7495000000000003</v>
      </c>
      <c r="DF104" s="57">
        <f t="shared" si="543"/>
        <v>2.7495000000000003</v>
      </c>
      <c r="DG104" s="57">
        <f t="shared" si="544"/>
        <v>0</v>
      </c>
      <c r="DH104" s="57">
        <f t="shared" si="545"/>
        <v>0</v>
      </c>
      <c r="DI104" s="57">
        <f t="shared" si="546"/>
        <v>0</v>
      </c>
      <c r="DJ104" s="57">
        <f t="shared" si="547"/>
        <v>0</v>
      </c>
      <c r="DK104" s="57">
        <f t="shared" si="548"/>
        <v>0</v>
      </c>
      <c r="DL104" s="57">
        <f t="shared" si="549"/>
        <v>0</v>
      </c>
      <c r="DM104" s="57">
        <f t="shared" si="550"/>
        <v>0</v>
      </c>
      <c r="DN104" s="57">
        <f t="shared" si="551"/>
        <v>0</v>
      </c>
      <c r="DO104" s="57">
        <f t="shared" si="552"/>
        <v>0</v>
      </c>
      <c r="DP104" s="57">
        <f t="shared" si="553"/>
        <v>0</v>
      </c>
      <c r="DQ104" s="57">
        <f t="shared" si="554"/>
        <v>0</v>
      </c>
      <c r="DR104" s="57">
        <f t="shared" si="555"/>
        <v>0</v>
      </c>
      <c r="DS104" s="57">
        <f t="shared" si="556"/>
        <v>0</v>
      </c>
      <c r="DT104" s="57">
        <f t="shared" si="557"/>
        <v>0</v>
      </c>
      <c r="DU104" s="57">
        <f t="shared" si="558"/>
        <v>0</v>
      </c>
      <c r="DV104" s="57">
        <f t="shared" si="559"/>
        <v>0</v>
      </c>
      <c r="DW104" s="57">
        <f t="shared" si="560"/>
        <v>0</v>
      </c>
      <c r="DX104" s="61">
        <f t="shared" si="608"/>
        <v>3.8400000000000025</v>
      </c>
      <c r="DY104" s="2">
        <f>IF(OY104=0,($C$23/0.4536*IF(ISNA(MK103),'Drive Train'!$F$16,'Drive Train'!$F$17)*4.448*$C$24*S$6)*SIGN(BK104),BK104)</f>
        <v>0</v>
      </c>
      <c r="DZ104" s="2">
        <f>IF(OZ104=0,($C$23/0.4536*IF(ISNA(ML103),'Drive Train'!$F$16,'Drive Train'!$F$17)*4.448*$C$24*$C$21*T$6)*SIGN(BL104),BL104)</f>
        <v>0</v>
      </c>
      <c r="EA104" s="2">
        <f>IF(PA104=0,($C$23/0.4536*IF(ISNA(MM103),'Drive Train'!$F$16,'Drive Train'!$F$17)*4.448*$C$24*$C$21*U$6)*SIGN(BM104),BM104)</f>
        <v>0</v>
      </c>
      <c r="EB104" s="2">
        <f>IF(PB104=0,($C$23/0.4536*IF(ISNA(MN103),'Drive Train'!$F$16,'Drive Train'!$F$17)*4.448*$C$24*$C$21*V$6)*SIGN(BN104),BN104)</f>
        <v>0</v>
      </c>
      <c r="EC104" s="2">
        <f>IF(PC104=0,($C$23/0.4536*IF(ISNA(MO103),'Drive Train'!$F$16,'Drive Train'!$F$17)*4.448*$C$24*$C$21*W$6)*SIGN(BO104),BO104)</f>
        <v>0</v>
      </c>
      <c r="ED104" s="2">
        <f>IF(PD104=0,($C$23/0.4536*IF(ISNA(MP103),'Drive Train'!$F$16,'Drive Train'!$F$17)*4.448*$C$24*$C$21*X$6)*SIGN(BP104),BP104)</f>
        <v>0</v>
      </c>
      <c r="EE104" s="2">
        <f>IF(PE104=0,($C$23/0.4536*IF(ISNA(MQ103),'Drive Train'!$F$16,'Drive Train'!$F$17)*4.448*$C$24*$C$21*Y$6)*SIGN(BQ104),BQ104)</f>
        <v>0</v>
      </c>
      <c r="EF104" s="2">
        <f>IF(PF104=0,($C$23/0.4536*IF(ISNA(MR103),'Drive Train'!$F$16,'Drive Train'!$F$17)*4.448*$C$24*$C$21*Z$6)*SIGN(BR104),BR104)</f>
        <v>0</v>
      </c>
      <c r="EG104" s="2">
        <f>IF(PG104=0,($C$23/0.4536*IF(ISNA(MS103),'Drive Train'!$F$16,'Drive Train'!$F$17)*4.448*$C$24*$C$21*AA$6)*SIGN(BS104),BS104)</f>
        <v>0</v>
      </c>
      <c r="EH104" s="2">
        <f>IF(PH104=0,($C$23/0.4536*IF(ISNA(MT103),'Drive Train'!$F$16,'Drive Train'!$F$17)*4.448*$C$24*$C$21*AB$6)*SIGN(BT104),BT104)</f>
        <v>0</v>
      </c>
      <c r="EI104" s="2">
        <f>IF(PI104=0,($C$23/0.4536*IF(ISNA(MU103),'Drive Train'!$F$16,'Drive Train'!$F$17)*4.448*$C$24*$C$21*AC$6)*SIGN(BU104),BU104)</f>
        <v>0</v>
      </c>
      <c r="EJ104" s="2">
        <f>IF(PJ104=0,($C$23/0.4536*IF(ISNA(MV103),'Drive Train'!$F$16,'Drive Train'!$F$17)*4.448*$C$24*$C$21*AD$6)*SIGN(BV104),BV104)</f>
        <v>0</v>
      </c>
      <c r="EK104" s="2">
        <f>IF(PK104=0,($C$23/0.4536*IF(ISNA(MW103),'Drive Train'!$F$16,'Drive Train'!$F$17)*4.448*$C$24*$C$21*AE$6)*SIGN(BW104),BW104)</f>
        <v>0</v>
      </c>
      <c r="EL104" s="2">
        <f>IF(PL104=0,($C$23/0.4536*IF(ISNA(MX103),'Drive Train'!$F$16,'Drive Train'!$F$17)*4.448*$C$24*$C$21*AF$6)*SIGN(BX104),BX104)</f>
        <v>0</v>
      </c>
      <c r="EM104" s="2">
        <f>IF(PM104=0,($C$23/0.4536*IF(ISNA(MY103),'Drive Train'!$F$16,'Drive Train'!$F$17)*4.448*$C$24*$C$21*AG$6)*SIGN(BY104),BY104)</f>
        <v>0</v>
      </c>
      <c r="EN104" s="2">
        <f>IF(PN104=0,($C$23/0.4536*IF(ISNA(MZ103),'Drive Train'!$F$16,'Drive Train'!$F$17)*4.448*$C$24*$C$21*AH$6)*SIGN(BZ104),BZ104)</f>
        <v>0</v>
      </c>
      <c r="EO104" s="2">
        <f>IF(PO104=0,($C$23/0.4536*IF(ISNA(NA103),'Drive Train'!$F$16,'Drive Train'!$F$17)*4.448*$C$24*$C$21*AI$6)*SIGN(CA104),CA104)</f>
        <v>0</v>
      </c>
      <c r="EP104" s="2">
        <f>IF(PP104=0,($C$23/0.4536*IF(ISNA(NB103),'Drive Train'!$F$16,'Drive Train'!$F$17)*4.448*$C$24*$C$21*AJ$6)*SIGN(CB104),CB104)</f>
        <v>0</v>
      </c>
      <c r="EQ104" s="2">
        <f>IF(PQ104=0,($C$23/0.4536*IF(ISNA(NC103),'Drive Train'!$F$16,'Drive Train'!$F$17)*4.448*$C$24*$C$21*AK$6)*SIGN(CC104),CC104)</f>
        <v>0</v>
      </c>
      <c r="ER104" s="2">
        <f>IF(PR104=0,($C$23/0.4536*IF(ISNA(ND103),'Drive Train'!$F$16,'Drive Train'!$F$17)*4.448*$C$24*$C$21*AL$6)*SIGN(CD104),CD104)</f>
        <v>0</v>
      </c>
      <c r="ES104" s="2">
        <f>IF(PS104=0,($C$23/0.4536*IF(ISNA(NE103),'Drive Train'!$F$16,'Drive Train'!$F$17)*4.448*$C$24*$C$21*AM$6)*SIGN(CE104),CE104)</f>
        <v>0</v>
      </c>
      <c r="ET104" s="61">
        <f t="shared" si="561"/>
        <v>3.8400000000000025</v>
      </c>
      <c r="EU104" s="255">
        <f>MAX(MIN(IF(AND(OY103=1,NG104&lt;0),-1,1)*(DC104-$C$15)/($C$14-$C$15)*$C$12*$C$21-$C$33*LO104/AO$6 -  OY103*$C$33/$C$21,DY103/$C$19),MAX(EU$8:EU103)*-1)</f>
        <v>-0.37850168607206947</v>
      </c>
      <c r="EV104" s="255">
        <f>MAX(MIN(IF(AND(OZ103=1,NH104&lt;0),-1,1)*(DD104-$C$15)/($C$14-$C$15)*$C$12*$C$21-$C$33*LP104/AP$6 -  OZ103*$C$33/$C$21,DZ103/$C$19),MAX(EV$8:EV103)*-1)</f>
        <v>-0.39594254228523434</v>
      </c>
      <c r="EW104" s="255">
        <f>MAX(MIN(IF(AND(PA103=1,NI104&lt;0),-1,1)*(DE104-$C$15)/($C$14-$C$15)*$C$12*$C$21-$C$33*LQ104/AQ$6 -  PA103*$C$33/$C$21,EA103/$C$19),MAX(EW$8:EW103)*-1)</f>
        <v>-0.39821295741058049</v>
      </c>
      <c r="EX104" s="255">
        <f>MAX(MIN(IF(AND(PB103=1,NJ104&lt;0),-1,1)*(DF104-$C$15)/($C$14-$C$15)*$C$12*$C$21-$C$33*LR104/AR$6 -  PB103*$C$33/$C$21,EB103/$C$19),MAX(EX$8:EX103)*-1)</f>
        <v>-0.37493659239946364</v>
      </c>
      <c r="EY104" s="255">
        <f>MAX(MIN(IF(AND(PC103=1,NK104&lt;0),-1,1)*(DG104-$C$15)/($C$14-$C$15)*$C$12*$C$21-$C$33*LS104/AS$6 -  PC103*$C$33/$C$21,EC103/$C$19),MAX(EY$8:EY103)*-1)</f>
        <v>-0.37850168607206947</v>
      </c>
      <c r="EZ104" s="255">
        <f>MAX(MIN(IF(AND(PD103=1,NL104&lt;0),-1,1)*(DH104-$C$15)/($C$14-$C$15)*$C$12*$C$21-$C$33*LT104/AT$6 -  PD103*$C$33/$C$21,ED103/$C$19),MAX(EZ$8:EZ103)*-1)</f>
        <v>-0.37850168607206947</v>
      </c>
      <c r="FA104" s="255">
        <f>MAX(MIN(IF(AND(PE103=1,NM104&lt;0),-1,1)*(DI104-$C$15)/($C$14-$C$15)*$C$12*$C$21-$C$33*LU104/AU$6 -  PE103*$C$33/$C$21,EE103/$C$19),MAX(FA$8:FA103)*-1)</f>
        <v>-0.37850168607206947</v>
      </c>
      <c r="FB104" s="255">
        <f>MAX(MIN(IF(AND(PF103=1,NN104&lt;0),-1,1)*(DJ104-$C$15)/($C$14-$C$15)*$C$12*$C$21-$C$33*LV104/AV$6 -  PF103*$C$33/$C$21,EF103/$C$19),MAX(FB$8:FB103)*-1)</f>
        <v>-0.37850168607206947</v>
      </c>
      <c r="FC104" s="255">
        <f>MAX(MIN(IF(AND(PG103=1,NO104&lt;0),-1,1)*(DK104-$C$15)/($C$14-$C$15)*$C$12*$C$21-$C$33*LW104/AW$6 -  PG103*$C$33/$C$21,EG103/$C$19),MAX(FC$8:FC103)*-1)</f>
        <v>-0.37850168607206947</v>
      </c>
      <c r="FD104" s="255">
        <f>MAX(MIN(IF(AND(PH103=1,NP104&lt;0),-1,1)*(DL104-$C$15)/($C$14-$C$15)*$C$12*$C$21-$C$33*LX104/AX$6 -  PH103*$C$33/$C$21,EH103/$C$19),MAX(FD$8:FD103)*-1)</f>
        <v>-0.37850168607206947</v>
      </c>
      <c r="FE104" s="255">
        <f>MAX(MIN(IF(AND(PI103=1,NQ104&lt;0),-1,1)*(DM104-$C$15)/($C$14-$C$15)*$C$12*$C$21-$C$33*LY104/AY$6 -  PI103*$C$33/$C$21,EI103/$C$19),MAX(FE$8:FE103)*-1)</f>
        <v>-0.37850168607206947</v>
      </c>
      <c r="FF104" s="255">
        <f>MAX(MIN(IF(AND(PJ103=1,NR104&lt;0),-1,1)*(DN104-$C$15)/($C$14-$C$15)*$C$12*$C$21-$C$33*LZ104/AZ$6 -  PJ103*$C$33/$C$21,EJ103/$C$19),MAX(FF$8:FF103)*-1)</f>
        <v>-0.3680167733157455</v>
      </c>
      <c r="FG104" s="255">
        <f>MAX(MIN(IF(AND(PK103=1,NS104&lt;0),-1,1)*(DO104-$C$15)/($C$14-$C$15)*$C$12*$C$21-$C$33*MA104/BA$6 -  PK103*$C$33/$C$21,EK103/$C$19),MAX(FG$8:FG103)*-1)</f>
        <v>-0.37850168607206947</v>
      </c>
      <c r="FH104" s="255">
        <f>MAX(MIN(IF(AND(PL103=1,NT104&lt;0),-1,1)*(DP104-$C$15)/($C$14-$C$15)*$C$12*$C$21-$C$33*MB104/BB$6 -  PL103*$C$33/$C$21,EL103/$C$19),MAX(FH$8:FH103)*-1)</f>
        <v>-0.37850168607206947</v>
      </c>
      <c r="FI104" s="255">
        <f>MAX(MIN(IF(AND(PM103=1,NU104&lt;0),-1,1)*(DQ104-$C$15)/($C$14-$C$15)*$C$12*$C$21-$C$33*MC104/BC$6 -  PM103*$C$33/$C$21,EM103/$C$19),MAX(FI$8:FI103)*-1)</f>
        <v>-0.37850168607206947</v>
      </c>
      <c r="FJ104" s="255">
        <f>MAX(MIN(IF(AND(PN103=1,NV104&lt;0),-1,1)*(DR104-$C$15)/($C$14-$C$15)*$C$12*$C$21-$C$33*MD104/BD$6 -  PN103*$C$33/$C$21,EN103/$C$19),MAX(FJ$8:FJ103)*-1)</f>
        <v>-0.37850168607206947</v>
      </c>
      <c r="FK104" s="255">
        <f>MAX(MIN(IF(AND(PO103=1,NW104&lt;0),-1,1)*(DS104-$C$15)/($C$14-$C$15)*$C$12*$C$21-$C$33*ME104/BE$6 -  PO103*$C$33/$C$21,EO103/$C$19),MAX(FK$8:FK103)*-1)</f>
        <v>-0.37850168607206947</v>
      </c>
      <c r="FL104" s="255">
        <f>MAX(MIN(IF(AND(PP103=1,NX104&lt;0),-1,1)*(DT104-$C$15)/($C$14-$C$15)*$C$12*$C$21-$C$33*MF104/BF$6 -  PP103*$C$33/$C$21,EP103/$C$19),MAX(FL$8:FL103)*-1)</f>
        <v>-0.37850168607206947</v>
      </c>
      <c r="FM104" s="255">
        <f>MAX(MIN(IF(AND(PQ103=1,NY104&lt;0),-1,1)*(DU104-$C$15)/($C$14-$C$15)*$C$12*$C$21-$C$33*MG104/BG$6 -  PQ103*$C$33/$C$21,EQ103/$C$19),MAX(FM$8:FM103)*-1)</f>
        <v>-0.37850168607206947</v>
      </c>
      <c r="FN104" s="255">
        <f>MAX(MIN(IF(AND(PR103=1,NZ104&lt;0),-1,1)*(DV104-$C$15)/($C$14-$C$15)*$C$12*$C$21-$C$33*MH104/BH$6 -  PR103*$C$33/$C$21,ER103/$C$19),MAX(FN$8:FN103)*-1)</f>
        <v>-0.37850168607206947</v>
      </c>
      <c r="FO104" s="255">
        <f>MAX(MIN(IF(AND(PS103=1,OA104&lt;0),-1,1)*(DW104-$C$15)/($C$14-$C$15)*$C$12*$C$21-$C$33*MI104/BI$6 -  PS103*$C$33/$C$21,ES103/$C$19),MAX(FO$8:FO103)*-1)</f>
        <v>-0.37850168607206947</v>
      </c>
      <c r="FP104" s="61">
        <f t="shared" si="609"/>
        <v>3.8400000000000025</v>
      </c>
      <c r="FQ104" s="256">
        <f t="shared" si="610"/>
        <v>0</v>
      </c>
      <c r="FR104" s="256">
        <f t="shared" si="611"/>
        <v>2.7495000000000003</v>
      </c>
      <c r="FS104" s="256">
        <f t="shared" si="612"/>
        <v>2.7495000000000003</v>
      </c>
      <c r="FT104" s="256">
        <f t="shared" si="613"/>
        <v>2.7495000000000003</v>
      </c>
      <c r="FU104" s="256">
        <f t="shared" si="614"/>
        <v>0</v>
      </c>
      <c r="FV104" s="256">
        <f t="shared" si="615"/>
        <v>0</v>
      </c>
      <c r="FW104" s="256">
        <f t="shared" si="616"/>
        <v>0</v>
      </c>
      <c r="FX104" s="256">
        <f t="shared" si="617"/>
        <v>0</v>
      </c>
      <c r="FY104" s="256">
        <f t="shared" si="618"/>
        <v>0</v>
      </c>
      <c r="FZ104" s="256">
        <f t="shared" si="619"/>
        <v>0</v>
      </c>
      <c r="GA104" s="256">
        <f t="shared" si="620"/>
        <v>0</v>
      </c>
      <c r="GB104" s="256">
        <f t="shared" si="621"/>
        <v>0</v>
      </c>
      <c r="GC104" s="256">
        <f t="shared" si="622"/>
        <v>0</v>
      </c>
      <c r="GD104" s="256">
        <f t="shared" si="623"/>
        <v>0</v>
      </c>
      <c r="GE104" s="256">
        <f t="shared" si="624"/>
        <v>0</v>
      </c>
      <c r="GF104" s="256">
        <f t="shared" si="625"/>
        <v>0</v>
      </c>
      <c r="GG104" s="256">
        <f t="shared" si="626"/>
        <v>0</v>
      </c>
      <c r="GH104" s="256">
        <f t="shared" si="627"/>
        <v>0</v>
      </c>
      <c r="GI104" s="256">
        <f t="shared" si="628"/>
        <v>0</v>
      </c>
      <c r="GJ104" s="256">
        <f t="shared" si="629"/>
        <v>0</v>
      </c>
      <c r="GK104" s="256">
        <f t="shared" si="630"/>
        <v>0</v>
      </c>
      <c r="GL104" s="61">
        <f t="shared" si="631"/>
        <v>3.8400000000000025</v>
      </c>
      <c r="GM104" s="57">
        <f t="shared" si="562"/>
        <v>0</v>
      </c>
      <c r="GN104" s="57">
        <f t="shared" si="563"/>
        <v>-2.8693697086550518</v>
      </c>
      <c r="GO104" s="57">
        <f t="shared" si="564"/>
        <v>-4.1684113735038579</v>
      </c>
      <c r="GP104" s="57">
        <f t="shared" si="565"/>
        <v>-5.1323773757949462</v>
      </c>
      <c r="GQ104" s="57">
        <f t="shared" si="566"/>
        <v>0</v>
      </c>
      <c r="GR104" s="57">
        <f t="shared" si="567"/>
        <v>0</v>
      </c>
      <c r="GS104" s="57">
        <f t="shared" si="568"/>
        <v>0</v>
      </c>
      <c r="GT104" s="57">
        <f t="shared" si="569"/>
        <v>0</v>
      </c>
      <c r="GU104" s="57">
        <f t="shared" si="570"/>
        <v>0</v>
      </c>
      <c r="GV104" s="57">
        <f t="shared" si="571"/>
        <v>0</v>
      </c>
      <c r="GW104" s="57">
        <f t="shared" si="572"/>
        <v>0</v>
      </c>
      <c r="GX104" s="57">
        <f t="shared" si="573"/>
        <v>0</v>
      </c>
      <c r="GY104" s="57">
        <f t="shared" si="574"/>
        <v>0</v>
      </c>
      <c r="GZ104" s="57">
        <f t="shared" si="575"/>
        <v>0</v>
      </c>
      <c r="HA104" s="57">
        <f t="shared" si="576"/>
        <v>0</v>
      </c>
      <c r="HB104" s="57">
        <f t="shared" si="577"/>
        <v>0</v>
      </c>
      <c r="HC104" s="57">
        <f t="shared" si="578"/>
        <v>0</v>
      </c>
      <c r="HD104" s="57">
        <f t="shared" si="579"/>
        <v>0</v>
      </c>
      <c r="HE104" s="57">
        <f t="shared" si="580"/>
        <v>0</v>
      </c>
      <c r="HF104" s="57">
        <f t="shared" si="581"/>
        <v>0</v>
      </c>
      <c r="HG104" s="57">
        <f t="shared" si="582"/>
        <v>0</v>
      </c>
      <c r="HH104" s="61">
        <f t="shared" si="632"/>
        <v>3.8400000000000025</v>
      </c>
      <c r="HI104" s="57">
        <f t="shared" si="633"/>
        <v>0</v>
      </c>
      <c r="HJ104" s="57">
        <f t="shared" si="634"/>
        <v>2.8693697086550518</v>
      </c>
      <c r="HK104" s="57">
        <f t="shared" si="635"/>
        <v>4.1684113735038579</v>
      </c>
      <c r="HL104" s="57">
        <f t="shared" si="636"/>
        <v>5.1323773757949462</v>
      </c>
      <c r="HM104" s="57">
        <f t="shared" si="637"/>
        <v>0</v>
      </c>
      <c r="HN104" s="57">
        <f t="shared" si="638"/>
        <v>0</v>
      </c>
      <c r="HO104" s="57">
        <f t="shared" si="639"/>
        <v>0</v>
      </c>
      <c r="HP104" s="57">
        <f t="shared" si="640"/>
        <v>0</v>
      </c>
      <c r="HQ104" s="57">
        <f t="shared" si="641"/>
        <v>0</v>
      </c>
      <c r="HR104" s="57">
        <f t="shared" si="642"/>
        <v>0</v>
      </c>
      <c r="HS104" s="57">
        <f t="shared" si="643"/>
        <v>0</v>
      </c>
      <c r="HT104" s="57">
        <f t="shared" si="644"/>
        <v>0</v>
      </c>
      <c r="HU104" s="57">
        <f t="shared" si="645"/>
        <v>0</v>
      </c>
      <c r="HV104" s="57">
        <f t="shared" si="646"/>
        <v>0</v>
      </c>
      <c r="HW104" s="57">
        <f t="shared" si="647"/>
        <v>0</v>
      </c>
      <c r="HX104" s="57">
        <f t="shared" si="648"/>
        <v>0</v>
      </c>
      <c r="HY104" s="57">
        <f t="shared" si="649"/>
        <v>0</v>
      </c>
      <c r="HZ104" s="57">
        <f t="shared" si="650"/>
        <v>0</v>
      </c>
      <c r="IA104" s="57">
        <f t="shared" si="651"/>
        <v>0</v>
      </c>
      <c r="IB104" s="57">
        <f t="shared" si="652"/>
        <v>0</v>
      </c>
      <c r="IC104" s="57">
        <f t="shared" si="653"/>
        <v>0</v>
      </c>
      <c r="ID104" s="61">
        <f t="shared" si="654"/>
        <v>3.8400000000000025</v>
      </c>
      <c r="IE104" s="57">
        <f t="shared" si="655"/>
        <v>0</v>
      </c>
      <c r="IF104" s="57">
        <f t="shared" si="656"/>
        <v>0</v>
      </c>
      <c r="IG104" s="57">
        <f t="shared" si="657"/>
        <v>0</v>
      </c>
      <c r="IH104" s="57">
        <f t="shared" si="658"/>
        <v>0</v>
      </c>
      <c r="II104" s="57">
        <f t="shared" si="659"/>
        <v>0</v>
      </c>
      <c r="IJ104" s="57">
        <f t="shared" si="660"/>
        <v>0</v>
      </c>
      <c r="IK104" s="57">
        <f t="shared" si="661"/>
        <v>0</v>
      </c>
      <c r="IL104" s="57">
        <f t="shared" si="662"/>
        <v>0</v>
      </c>
      <c r="IM104" s="57">
        <f t="shared" si="663"/>
        <v>0</v>
      </c>
      <c r="IN104" s="57">
        <f t="shared" si="664"/>
        <v>0</v>
      </c>
      <c r="IO104" s="57">
        <f t="shared" si="665"/>
        <v>0</v>
      </c>
      <c r="IP104" s="57">
        <f t="shared" si="666"/>
        <v>0</v>
      </c>
      <c r="IQ104" s="57">
        <f t="shared" si="667"/>
        <v>0</v>
      </c>
      <c r="IR104" s="57">
        <f t="shared" si="668"/>
        <v>0</v>
      </c>
      <c r="IS104" s="57">
        <f t="shared" si="669"/>
        <v>0</v>
      </c>
      <c r="IT104" s="57">
        <f t="shared" si="670"/>
        <v>0</v>
      </c>
      <c r="IU104" s="57">
        <f t="shared" si="671"/>
        <v>0</v>
      </c>
      <c r="IV104" s="57">
        <f t="shared" si="672"/>
        <v>0</v>
      </c>
      <c r="IW104" s="57">
        <f t="shared" si="673"/>
        <v>0</v>
      </c>
      <c r="IX104" s="57">
        <f t="shared" si="674"/>
        <v>0</v>
      </c>
      <c r="IY104" s="57">
        <f t="shared" si="675"/>
        <v>0</v>
      </c>
      <c r="IZ104" s="61">
        <f t="shared" si="676"/>
        <v>3.8400000000000025</v>
      </c>
      <c r="JA104" s="256" t="e">
        <f t="shared" si="773"/>
        <v>#N/A</v>
      </c>
      <c r="JB104" s="256" t="e">
        <f t="shared" si="774"/>
        <v>#N/A</v>
      </c>
      <c r="JC104" s="256" t="e">
        <f t="shared" si="775"/>
        <v>#N/A</v>
      </c>
      <c r="JD104" s="256" t="e">
        <f t="shared" si="776"/>
        <v>#N/A</v>
      </c>
      <c r="JE104" s="256" t="e">
        <f t="shared" si="777"/>
        <v>#N/A</v>
      </c>
      <c r="JF104" s="256" t="e">
        <f t="shared" si="778"/>
        <v>#N/A</v>
      </c>
      <c r="JG104" s="256" t="e">
        <f t="shared" si="779"/>
        <v>#N/A</v>
      </c>
      <c r="JH104" s="256" t="e">
        <f t="shared" si="780"/>
        <v>#N/A</v>
      </c>
      <c r="JI104" s="256" t="e">
        <f t="shared" si="781"/>
        <v>#N/A</v>
      </c>
      <c r="JJ104" s="256" t="e">
        <f t="shared" si="782"/>
        <v>#N/A</v>
      </c>
      <c r="JK104" s="256" t="e">
        <f t="shared" si="783"/>
        <v>#N/A</v>
      </c>
      <c r="JL104" s="256" t="e">
        <f t="shared" si="784"/>
        <v>#N/A</v>
      </c>
      <c r="JM104" s="256" t="e">
        <f t="shared" si="785"/>
        <v>#N/A</v>
      </c>
      <c r="JN104" s="256" t="e">
        <f t="shared" si="786"/>
        <v>#N/A</v>
      </c>
      <c r="JO104" s="256" t="e">
        <f t="shared" si="787"/>
        <v>#N/A</v>
      </c>
      <c r="JP104" s="256" t="e">
        <f t="shared" si="788"/>
        <v>#N/A</v>
      </c>
      <c r="JQ104" s="256" t="e">
        <f t="shared" si="789"/>
        <v>#N/A</v>
      </c>
      <c r="JR104" s="256" t="e">
        <f t="shared" si="790"/>
        <v>#N/A</v>
      </c>
      <c r="JS104" s="256" t="e">
        <f t="shared" si="791"/>
        <v>#N/A</v>
      </c>
      <c r="JT104" s="256" t="e">
        <f t="shared" si="792"/>
        <v>#N/A</v>
      </c>
      <c r="JU104" s="256" t="e">
        <f t="shared" si="793"/>
        <v>#N/A</v>
      </c>
      <c r="JV104" s="61">
        <f t="shared" si="677"/>
        <v>3.8400000000000025</v>
      </c>
      <c r="JW104" s="46">
        <f t="shared" si="678"/>
        <v>0</v>
      </c>
      <c r="JX104" s="46">
        <f t="shared" si="679"/>
        <v>0</v>
      </c>
      <c r="JY104" s="46">
        <f t="shared" si="680"/>
        <v>0</v>
      </c>
      <c r="JZ104" s="46">
        <f t="shared" si="681"/>
        <v>0</v>
      </c>
      <c r="KA104" s="46">
        <f t="shared" si="682"/>
        <v>0</v>
      </c>
      <c r="KB104" s="46">
        <f t="shared" si="683"/>
        <v>0</v>
      </c>
      <c r="KC104" s="46">
        <f t="shared" si="684"/>
        <v>0</v>
      </c>
      <c r="KD104" s="46">
        <f t="shared" si="685"/>
        <v>0</v>
      </c>
      <c r="KE104" s="46">
        <f t="shared" si="686"/>
        <v>0</v>
      </c>
      <c r="KF104" s="46">
        <f t="shared" si="687"/>
        <v>0</v>
      </c>
      <c r="KG104" s="46">
        <f t="shared" si="688"/>
        <v>0</v>
      </c>
      <c r="KH104" s="46">
        <f t="shared" si="689"/>
        <v>0</v>
      </c>
      <c r="KI104" s="46">
        <f t="shared" si="690"/>
        <v>0</v>
      </c>
      <c r="KJ104" s="46">
        <f t="shared" si="691"/>
        <v>0</v>
      </c>
      <c r="KK104" s="46">
        <f t="shared" si="692"/>
        <v>0</v>
      </c>
      <c r="KL104" s="46">
        <f t="shared" si="693"/>
        <v>0</v>
      </c>
      <c r="KM104" s="46">
        <f t="shared" si="694"/>
        <v>0</v>
      </c>
      <c r="KN104" s="46">
        <f t="shared" si="695"/>
        <v>0</v>
      </c>
      <c r="KO104" s="46">
        <f t="shared" si="696"/>
        <v>0</v>
      </c>
      <c r="KP104" s="46">
        <f t="shared" si="697"/>
        <v>0</v>
      </c>
      <c r="KQ104" s="46">
        <f t="shared" si="698"/>
        <v>0</v>
      </c>
      <c r="KR104" s="61">
        <f t="shared" si="699"/>
        <v>3.8400000000000025</v>
      </c>
      <c r="KS104" s="1">
        <f t="shared" si="700"/>
        <v>1</v>
      </c>
      <c r="KT104" s="1">
        <f t="shared" si="701"/>
        <v>0</v>
      </c>
      <c r="KU104" s="1">
        <f t="shared" si="702"/>
        <v>0</v>
      </c>
      <c r="KV104" s="1">
        <f t="shared" si="703"/>
        <v>0</v>
      </c>
      <c r="KW104" s="1">
        <f t="shared" si="704"/>
        <v>1</v>
      </c>
      <c r="KX104" s="1">
        <f t="shared" si="705"/>
        <v>1</v>
      </c>
      <c r="KY104" s="1">
        <f t="shared" si="706"/>
        <v>1</v>
      </c>
      <c r="KZ104" s="1">
        <f t="shared" si="707"/>
        <v>1</v>
      </c>
      <c r="LA104" s="1">
        <f t="shared" si="708"/>
        <v>1</v>
      </c>
      <c r="LB104" s="1">
        <f t="shared" si="709"/>
        <v>1</v>
      </c>
      <c r="LC104" s="1">
        <f t="shared" si="710"/>
        <v>1</v>
      </c>
      <c r="LD104" s="1">
        <f t="shared" si="711"/>
        <v>1</v>
      </c>
      <c r="LE104" s="1">
        <f t="shared" si="712"/>
        <v>1</v>
      </c>
      <c r="LF104" s="1">
        <f t="shared" si="713"/>
        <v>1</v>
      </c>
      <c r="LG104" s="1">
        <f t="shared" si="714"/>
        <v>1</v>
      </c>
      <c r="LH104" s="1">
        <f t="shared" si="715"/>
        <v>1</v>
      </c>
      <c r="LI104" s="1">
        <f t="shared" si="716"/>
        <v>1</v>
      </c>
      <c r="LJ104" s="1">
        <f t="shared" si="717"/>
        <v>1</v>
      </c>
      <c r="LK104" s="1">
        <f t="shared" si="718"/>
        <v>1</v>
      </c>
      <c r="LL104" s="1">
        <f t="shared" si="719"/>
        <v>1</v>
      </c>
      <c r="LM104" s="1">
        <f t="shared" si="720"/>
        <v>1</v>
      </c>
      <c r="LN104" s="61">
        <f t="shared" si="721"/>
        <v>3.8400000000000025</v>
      </c>
      <c r="LO104" s="57">
        <f t="shared" si="722"/>
        <v>0</v>
      </c>
      <c r="LP104" s="57">
        <f t="shared" si="723"/>
        <v>10.31255440057501</v>
      </c>
      <c r="LQ104" s="57">
        <f t="shared" si="724"/>
        <v>7.3970953280452862</v>
      </c>
      <c r="LR104" s="57">
        <f t="shared" si="725"/>
        <v>3.6368017502372383</v>
      </c>
      <c r="LS104" s="57">
        <f t="shared" si="726"/>
        <v>0</v>
      </c>
      <c r="LT104" s="57">
        <f t="shared" si="727"/>
        <v>0</v>
      </c>
      <c r="LU104" s="57">
        <f t="shared" si="728"/>
        <v>0</v>
      </c>
      <c r="LV104" s="57">
        <f t="shared" si="729"/>
        <v>0</v>
      </c>
      <c r="LW104" s="57">
        <f t="shared" si="730"/>
        <v>0</v>
      </c>
      <c r="LX104" s="57">
        <f t="shared" si="731"/>
        <v>0</v>
      </c>
      <c r="LY104" s="57">
        <f t="shared" si="732"/>
        <v>0</v>
      </c>
      <c r="LZ104" s="57">
        <f t="shared" si="733"/>
        <v>0</v>
      </c>
      <c r="MA104" s="57">
        <f t="shared" si="734"/>
        <v>0</v>
      </c>
      <c r="MB104" s="57">
        <f t="shared" si="735"/>
        <v>0</v>
      </c>
      <c r="MC104" s="57">
        <f t="shared" si="736"/>
        <v>0</v>
      </c>
      <c r="MD104" s="57">
        <f t="shared" si="737"/>
        <v>0</v>
      </c>
      <c r="ME104" s="57">
        <f t="shared" si="738"/>
        <v>0</v>
      </c>
      <c r="MF104" s="57">
        <f t="shared" si="739"/>
        <v>0</v>
      </c>
      <c r="MG104" s="57">
        <f t="shared" si="740"/>
        <v>0</v>
      </c>
      <c r="MH104" s="57">
        <f t="shared" si="741"/>
        <v>0</v>
      </c>
      <c r="MI104" s="57">
        <f t="shared" si="742"/>
        <v>0</v>
      </c>
      <c r="MJ104" s="61">
        <f t="shared" si="743"/>
        <v>3.8400000000000025</v>
      </c>
      <c r="MK104" s="57" t="e">
        <f t="shared" si="583"/>
        <v>#N/A</v>
      </c>
      <c r="ML104" s="57" t="e">
        <f t="shared" si="794"/>
        <v>#N/A</v>
      </c>
      <c r="MM104" s="57" t="e">
        <f t="shared" si="795"/>
        <v>#N/A</v>
      </c>
      <c r="MN104" s="57" t="e">
        <f t="shared" si="796"/>
        <v>#N/A</v>
      </c>
      <c r="MO104" s="57" t="e">
        <f t="shared" si="797"/>
        <v>#N/A</v>
      </c>
      <c r="MP104" s="57" t="e">
        <f t="shared" si="798"/>
        <v>#N/A</v>
      </c>
      <c r="MQ104" s="57" t="e">
        <f t="shared" si="799"/>
        <v>#N/A</v>
      </c>
      <c r="MR104" s="57" t="e">
        <f t="shared" si="800"/>
        <v>#N/A</v>
      </c>
      <c r="MS104" s="57" t="e">
        <f t="shared" si="801"/>
        <v>#N/A</v>
      </c>
      <c r="MT104" s="57" t="e">
        <f t="shared" si="802"/>
        <v>#N/A</v>
      </c>
      <c r="MU104" s="57" t="e">
        <f t="shared" si="803"/>
        <v>#N/A</v>
      </c>
      <c r="MV104" s="57" t="e">
        <f t="shared" si="804"/>
        <v>#N/A</v>
      </c>
      <c r="MW104" s="57" t="e">
        <f t="shared" si="805"/>
        <v>#N/A</v>
      </c>
      <c r="MX104" s="57" t="e">
        <f t="shared" si="806"/>
        <v>#N/A</v>
      </c>
      <c r="MY104" s="57" t="e">
        <f t="shared" si="807"/>
        <v>#N/A</v>
      </c>
      <c r="MZ104" s="57" t="e">
        <f t="shared" si="808"/>
        <v>#N/A</v>
      </c>
      <c r="NA104" s="57" t="e">
        <f t="shared" si="809"/>
        <v>#N/A</v>
      </c>
      <c r="NB104" s="57" t="e">
        <f t="shared" si="810"/>
        <v>#N/A</v>
      </c>
      <c r="NC104" s="57" t="e">
        <f t="shared" si="811"/>
        <v>#N/A</v>
      </c>
      <c r="ND104" s="57" t="e">
        <f t="shared" si="812"/>
        <v>#N/A</v>
      </c>
      <c r="NE104" s="57" t="e">
        <f t="shared" si="813"/>
        <v>#N/A</v>
      </c>
      <c r="NF104" s="61">
        <f t="shared" si="744"/>
        <v>3.8400000000000025</v>
      </c>
      <c r="NG104" s="256">
        <f>IF(OY103=0,MIN('Drive Train'!$F$35-FQ103*$C$19*'Drive Train'!$F$39,NG103+$C$39)-$C$7,IF(LO103-1&lt;=0,0,IF($C$37=Motors!$C$30,MAX(MAX(NG$8:NG103)*-1,NG103-$C$39),MAX(0,MAX(NG$8:NG103)*-1,NG103-$C$39))))</f>
        <v>0</v>
      </c>
      <c r="NH104" s="256">
        <f>IF(OZ103=0,MIN('Drive Train'!$F$35-FR103*$C$19*'Drive Train'!$F$39,NH103+$C$39)-$C$7,IF(LP103-1&lt;=0,0,IF($C$37=Motors!$C$30,MAX(MAX(NH$8:NH103)*-1,NH103-$C$39),MAX(0,MAX(NH$8:NH103)*-1,NH103-$C$39))))</f>
        <v>0</v>
      </c>
      <c r="NI104" s="256">
        <f>IF(PA103=0,MIN('Drive Train'!$F$35-FS103*$C$19*'Drive Train'!$F$39,NI103+$C$39)-$C$7,IF(LQ103-1&lt;=0,0,IF($C$37=Motors!$C$30,MAX(MAX(NI$8:NI103)*-1,NI103-$C$39),MAX(0,MAX(NI$8:NI103)*-1,NI103-$C$39))))</f>
        <v>0</v>
      </c>
      <c r="NJ104" s="256">
        <f>IF(PB103=0,MIN('Drive Train'!$F$35-FT103*$C$19*'Drive Train'!$F$39,NJ103+$C$39)-$C$7,IF(LR103-1&lt;=0,0,IF($C$37=Motors!$C$30,MAX(MAX(NJ$8:NJ103)*-1,NJ103-$C$39),MAX(0,MAX(NJ$8:NJ103)*-1,NJ103-$C$39))))</f>
        <v>0</v>
      </c>
      <c r="NK104" s="256">
        <f>IF(PC103=0,MIN('Drive Train'!$F$35-FU103*$C$19*'Drive Train'!$F$39,NK103+$C$39)-$C$7,IF(LS103-1&lt;=0,0,IF($C$37=Motors!$C$30,MAX(MAX(NK$8:NK103)*-1,NK103-$C$39),MAX(0,MAX(NK$8:NK103)*-1,NK103-$C$39))))</f>
        <v>0</v>
      </c>
      <c r="NL104" s="256">
        <f>IF(PD103=0,MIN('Drive Train'!$F$35-FV103*$C$19*'Drive Train'!$F$39,NL103+$C$39)-$C$7,IF(LT103-1&lt;=0,0,IF($C$37=Motors!$C$30,MAX(MAX(NL$8:NL103)*-1,NL103-$C$39),MAX(0,MAX(NL$8:NL103)*-1,NL103-$C$39))))</f>
        <v>0</v>
      </c>
      <c r="NM104" s="256">
        <f>IF(PE103=0,MIN('Drive Train'!$F$35-FW103*$C$19*'Drive Train'!$F$39,NM103+$C$39)-$C$7,IF(LU103-1&lt;=0,0,IF($C$37=Motors!$C$30,MAX(MAX(NM$8:NM103)*-1,NM103-$C$39),MAX(0,MAX(NM$8:NM103)*-1,NM103-$C$39))))</f>
        <v>0</v>
      </c>
      <c r="NN104" s="256">
        <f>IF(PF103=0,MIN('Drive Train'!$F$35-FX103*$C$19*'Drive Train'!$F$39,NN103+$C$39)-$C$7,IF(LV103-1&lt;=0,0,IF($C$37=Motors!$C$30,MAX(MAX(NN$8:NN103)*-1,NN103-$C$39),MAX(0,MAX(NN$8:NN103)*-1,NN103-$C$39))))</f>
        <v>0</v>
      </c>
      <c r="NO104" s="256">
        <f>IF(PG103=0,MIN('Drive Train'!$F$35-FY103*$C$19*'Drive Train'!$F$39,NO103+$C$39)-$C$7,IF(LW103-1&lt;=0,0,IF($C$37=Motors!$C$30,MAX(MAX(NO$8:NO103)*-1,NO103-$C$39),MAX(0,MAX(NO$8:NO103)*-1,NO103-$C$39))))</f>
        <v>0</v>
      </c>
      <c r="NP104" s="256">
        <f>IF(PH103=0,MIN('Drive Train'!$F$35-FZ103*$C$19*'Drive Train'!$F$39,NP103+$C$39)-$C$7,IF(LX103-1&lt;=0,0,IF($C$37=Motors!$C$30,MAX(MAX(NP$8:NP103)*-1,NP103-$C$39),MAX(0,MAX(NP$8:NP103)*-1,NP103-$C$39))))</f>
        <v>0</v>
      </c>
      <c r="NQ104" s="256">
        <f>IF(PI103=0,MIN('Drive Train'!$F$35-GA103*$C$19*'Drive Train'!$F$39,NQ103+$C$39)-$C$7,IF(LY103-1&lt;=0,0,IF($C$37=Motors!$C$30,MAX(MAX(NQ$8:NQ103)*-1,NQ103-$C$39),MAX(0,MAX(NQ$8:NQ103)*-1,NQ103-$C$39))))</f>
        <v>0</v>
      </c>
      <c r="NR104" s="256">
        <f>IF(PJ103=0,MIN('Drive Train'!$F$35-GB103*$C$19*'Drive Train'!$F$39,NR103+$C$39)-$C$7,IF(LZ103-1&lt;=0,0,IF($C$37=Motors!$C$30,MAX(MAX(NR$8:NR103)*-1,NR103-$C$39),MAX(0,MAX(NR$8:NR103)*-1,NR103-$C$39))))</f>
        <v>0</v>
      </c>
      <c r="NS104" s="256">
        <f>IF(PK103=0,MIN('Drive Train'!$F$35-GC103*$C$19*'Drive Train'!$F$39,NS103+$C$39)-$C$7,IF(MA103-1&lt;=0,0,IF($C$37=Motors!$C$30,MAX(MAX(NS$8:NS103)*-1,NS103-$C$39),MAX(0,MAX(NS$8:NS103)*-1,NS103-$C$39))))</f>
        <v>0</v>
      </c>
      <c r="NT104" s="256">
        <f>IF(PL103=0,MIN('Drive Train'!$F$35-GD103*$C$19*'Drive Train'!$F$39,NT103+$C$39)-$C$7,IF(MB103-1&lt;=0,0,IF($C$37=Motors!$C$30,MAX(MAX(NT$8:NT103)*-1,NT103-$C$39),MAX(0,MAX(NT$8:NT103)*-1,NT103-$C$39))))</f>
        <v>0</v>
      </c>
      <c r="NU104" s="256">
        <f>IF(PM103=0,MIN('Drive Train'!$F$35-GE103*$C$19*'Drive Train'!$F$39,NU103+$C$39)-$C$7,IF(MC103-1&lt;=0,0,IF($C$37=Motors!$C$30,MAX(MAX(NU$8:NU103)*-1,NU103-$C$39),MAX(0,MAX(NU$8:NU103)*-1,NU103-$C$39))))</f>
        <v>0</v>
      </c>
      <c r="NV104" s="256">
        <f>IF(PN103=0,MIN('Drive Train'!$F$35-GF103*$C$19*'Drive Train'!$F$39,NV103+$C$39)-$C$7,IF(MD103-1&lt;=0,0,IF($C$37=Motors!$C$30,MAX(MAX(NV$8:NV103)*-1,NV103-$C$39),MAX(0,MAX(NV$8:NV103)*-1,NV103-$C$39))))</f>
        <v>0</v>
      </c>
      <c r="NW104" s="256">
        <f>IF(PO103=0,MIN('Drive Train'!$F$35-GG103*$C$19*'Drive Train'!$F$39,NW103+$C$39)-$C$7,IF(ME103-1&lt;=0,0,IF($C$37=Motors!$C$30,MAX(MAX(NW$8:NW103)*-1,NW103-$C$39),MAX(0,MAX(NW$8:NW103)*-1,NW103-$C$39))))</f>
        <v>0</v>
      </c>
      <c r="NX104" s="256">
        <f>IF(PP103=0,MIN('Drive Train'!$F$35-GH103*$C$19*'Drive Train'!$F$39,NX103+$C$39)-$C$7,IF(MF103-1&lt;=0,0,IF($C$37=Motors!$C$30,MAX(MAX(NX$8:NX103)*-1,NX103-$C$39),MAX(0,MAX(NX$8:NX103)*-1,NX103-$C$39))))</f>
        <v>0</v>
      </c>
      <c r="NY104" s="256">
        <f>IF(PQ103=0,MIN('Drive Train'!$F$35-GI103*$C$19*'Drive Train'!$F$39,NY103+$C$39)-$C$7,IF(MG103-1&lt;=0,0,IF($C$37=Motors!$C$30,MAX(MAX(NY$8:NY103)*-1,NY103-$C$39),MAX(0,MAX(NY$8:NY103)*-1,NY103-$C$39))))</f>
        <v>0</v>
      </c>
      <c r="NZ104" s="256">
        <f>IF(PR103=0,MIN('Drive Train'!$F$35-GJ103*$C$19*'Drive Train'!$F$39,NZ103+$C$39)-$C$7,IF(MH103-1&lt;=0,0,IF($C$37=Motors!$C$30,MAX(MAX(NZ$8:NZ103)*-1,NZ103-$C$39),MAX(0,MAX(NZ$8:NZ103)*-1,NZ103-$C$39))))</f>
        <v>0</v>
      </c>
      <c r="OA104" s="256">
        <f>IF(PS103=0,MIN('Drive Train'!$F$35-GK103*$C$19*'Drive Train'!$F$39,OA103+$C$39)-$C$7,IF(MI103-1&lt;=0,0,IF($C$37=Motors!$C$30,MAX(MAX(OA$8:OA103)*-1,OA103-$C$39),MAX(0,MAX(OA$8:OA103)*-1,OA103-$C$39))))</f>
        <v>0</v>
      </c>
      <c r="OB104" s="61">
        <f t="shared" si="745"/>
        <v>3.8400000000000025</v>
      </c>
      <c r="OC104" s="256">
        <f>'Drive Train'!$F$35-(FQ104*$C$13)*$C$19*'Drive Train'!$F$39</f>
        <v>12.4</v>
      </c>
      <c r="OD104" s="256">
        <f>'Drive Train'!$F$35-(FR104*$C$13)*$C$19*'Drive Train'!$F$39</f>
        <v>12.23503</v>
      </c>
      <c r="OE104" s="256">
        <f>'Drive Train'!$F$35-(FS104*$C$13)*$C$19*'Drive Train'!$F$39</f>
        <v>12.23503</v>
      </c>
      <c r="OF104" s="256">
        <f>'Drive Train'!$F$35-(FT104*$C$13)*$C$19*'Drive Train'!$F$39</f>
        <v>12.23503</v>
      </c>
      <c r="OG104" s="256">
        <f>'Drive Train'!$F$35-(FU104*$C$13)*$C$19*'Drive Train'!$F$39</f>
        <v>12.4</v>
      </c>
      <c r="OH104" s="256">
        <f>'Drive Train'!$F$35-(FV104*$C$13)*$C$19*'Drive Train'!$F$39</f>
        <v>12.4</v>
      </c>
      <c r="OI104" s="256">
        <f>'Drive Train'!$F$35-(FW104*$C$13)*$C$19*'Drive Train'!$F$39</f>
        <v>12.4</v>
      </c>
      <c r="OJ104" s="256">
        <f>'Drive Train'!$F$35-(FX104*$C$13)*$C$19*'Drive Train'!$F$39</f>
        <v>12.4</v>
      </c>
      <c r="OK104" s="256">
        <f>'Drive Train'!$F$35-(FY104*$C$13)*$C$19*'Drive Train'!$F$39</f>
        <v>12.4</v>
      </c>
      <c r="OL104" s="256">
        <f>'Drive Train'!$F$35-(FZ104*$C$13)*$C$19*'Drive Train'!$F$39</f>
        <v>12.4</v>
      </c>
      <c r="OM104" s="256">
        <f>'Drive Train'!$F$35-(GA104*$C$13)*$C$19*'Drive Train'!$F$39</f>
        <v>12.4</v>
      </c>
      <c r="ON104" s="256">
        <f>'Drive Train'!$F$35-(GB104*$C$13)*$C$19*'Drive Train'!$F$39</f>
        <v>12.4</v>
      </c>
      <c r="OO104" s="256">
        <f>'Drive Train'!$F$35-(GC104*$C$13)*$C$19*'Drive Train'!$F$39</f>
        <v>12.4</v>
      </c>
      <c r="OP104" s="256">
        <f>'Drive Train'!$F$35-(GD104*$C$13)*$C$19*'Drive Train'!$F$39</f>
        <v>12.4</v>
      </c>
      <c r="OQ104" s="256">
        <f>'Drive Train'!$F$35-(GE104*$C$13)*$C$19*'Drive Train'!$F$39</f>
        <v>12.4</v>
      </c>
      <c r="OR104" s="256">
        <f>'Drive Train'!$F$35-(GF104*$C$13)*$C$19*'Drive Train'!$F$39</f>
        <v>12.4</v>
      </c>
      <c r="OS104" s="256">
        <f>'Drive Train'!$F$35-(GG104*$C$13)*$C$19*'Drive Train'!$F$39</f>
        <v>12.4</v>
      </c>
      <c r="OT104" s="256">
        <f>'Drive Train'!$F$35-(GH104*$C$13)*$C$19*'Drive Train'!$F$39</f>
        <v>12.4</v>
      </c>
      <c r="OU104" s="256">
        <f>'Drive Train'!$F$35-(GI104*$C$13)*$C$19*'Drive Train'!$F$39</f>
        <v>12.4</v>
      </c>
      <c r="OV104" s="256">
        <f>'Drive Train'!$F$35-(GJ104*$C$13)*$C$19*'Drive Train'!$F$39</f>
        <v>12.4</v>
      </c>
      <c r="OW104" s="256">
        <f>'Drive Train'!$F$35-(GK104*$C$13)*$C$19*'Drive Train'!$F$39</f>
        <v>12.4</v>
      </c>
      <c r="OX104" s="61">
        <f t="shared" si="746"/>
        <v>3.8400000000000025</v>
      </c>
      <c r="OY104" s="1">
        <f>IF(PU104&gt;='Drive Train'!$F$29,1,0)</f>
        <v>1</v>
      </c>
      <c r="OZ104" s="1">
        <f>IF(PV104&gt;='Drive Train'!$F$29,1,0)</f>
        <v>1</v>
      </c>
      <c r="PA104" s="1">
        <f>IF(PW104&gt;='Drive Train'!$F$29,1,0)</f>
        <v>1</v>
      </c>
      <c r="PB104" s="1">
        <f>IF(PX104&gt;='Drive Train'!$F$29,1,0)</f>
        <v>1</v>
      </c>
      <c r="PC104" s="1">
        <f>IF(PY104&gt;='Drive Train'!$F$29,1,0)</f>
        <v>1</v>
      </c>
      <c r="PD104" s="1">
        <f>IF(PZ104&gt;='Drive Train'!$F$29,1,0)</f>
        <v>1</v>
      </c>
      <c r="PE104" s="1">
        <f>IF(QA104&gt;='Drive Train'!$F$29,1,0)</f>
        <v>1</v>
      </c>
      <c r="PF104" s="1">
        <f>IF(QB104&gt;='Drive Train'!$F$29,1,0)</f>
        <v>1</v>
      </c>
      <c r="PG104" s="1">
        <f>IF(QC104&gt;='Drive Train'!$F$29,1,0)</f>
        <v>1</v>
      </c>
      <c r="PH104" s="1">
        <f>IF(QD104&gt;='Drive Train'!$F$29,1,0)</f>
        <v>1</v>
      </c>
      <c r="PI104" s="1">
        <f>IF(QE104&gt;='Drive Train'!$F$29,1,0)</f>
        <v>1</v>
      </c>
      <c r="PJ104" s="1">
        <f>IF(QF104&gt;='Drive Train'!$F$29,1,0)</f>
        <v>1</v>
      </c>
      <c r="PK104" s="1">
        <f>IF(QG104&gt;='Drive Train'!$F$29,1,0)</f>
        <v>1</v>
      </c>
      <c r="PL104" s="1">
        <f>IF(QH104&gt;='Drive Train'!$F$29,1,0)</f>
        <v>1</v>
      </c>
      <c r="PM104" s="1">
        <f>IF(QI104&gt;='Drive Train'!$F$29,1,0)</f>
        <v>1</v>
      </c>
      <c r="PN104" s="1">
        <f>IF(QJ104&gt;='Drive Train'!$F$29,1,0)</f>
        <v>1</v>
      </c>
      <c r="PO104" s="1">
        <f>IF(QK104&gt;='Drive Train'!$F$29,1,0)</f>
        <v>1</v>
      </c>
      <c r="PP104" s="1">
        <f>IF(QL104&gt;='Drive Train'!$F$29,1,0)</f>
        <v>1</v>
      </c>
      <c r="PQ104" s="1">
        <f>IF(QM104&gt;='Drive Train'!$F$29,1,0)</f>
        <v>1</v>
      </c>
      <c r="PR104" s="1">
        <f>IF(QN104&gt;='Drive Train'!$F$29,1,0)</f>
        <v>1</v>
      </c>
      <c r="PS104" s="1">
        <f>IF(QO104&gt;='Drive Train'!$F$29,1,0)</f>
        <v>1</v>
      </c>
      <c r="PT104" s="253">
        <f t="shared" si="747"/>
        <v>3.8400000000000025</v>
      </c>
      <c r="PU104" s="57">
        <f t="shared" si="748"/>
        <v>21.503653617944718</v>
      </c>
      <c r="PV104" s="57">
        <f t="shared" si="749"/>
        <v>40.293661432821445</v>
      </c>
      <c r="PW104" s="57">
        <f t="shared" si="750"/>
        <v>41.469163437189913</v>
      </c>
      <c r="PX104" s="57">
        <f t="shared" si="751"/>
        <v>38.427710132980472</v>
      </c>
      <c r="PY104" s="57">
        <f t="shared" si="752"/>
        <v>32.695785691206908</v>
      </c>
      <c r="PZ104" s="57">
        <f t="shared" si="753"/>
        <v>27.08124871304469</v>
      </c>
      <c r="QA104" s="57">
        <f t="shared" si="754"/>
        <v>23.766792718489118</v>
      </c>
      <c r="QB104" s="57">
        <f t="shared" si="755"/>
        <v>21.24285190115814</v>
      </c>
      <c r="QC104" s="57">
        <f t="shared" si="756"/>
        <v>19.808555857554829</v>
      </c>
      <c r="QD104" s="57">
        <f t="shared" si="757"/>
        <v>18.746947025028113</v>
      </c>
      <c r="QE104" s="57">
        <f t="shared" si="758"/>
        <v>17.929325619771099</v>
      </c>
      <c r="QF104" s="57">
        <f t="shared" si="759"/>
        <v>23.539061413848287</v>
      </c>
      <c r="QG104" s="57">
        <f t="shared" si="760"/>
        <v>22.453509164402295</v>
      </c>
      <c r="QH104" s="57">
        <f t="shared" si="761"/>
        <v>21.849684815549576</v>
      </c>
      <c r="QI104" s="57">
        <f t="shared" si="762"/>
        <v>21.682599047130982</v>
      </c>
      <c r="QJ104" s="57">
        <f t="shared" si="763"/>
        <v>21.357110719625187</v>
      </c>
      <c r="QK104" s="57">
        <f t="shared" si="764"/>
        <v>21.797681488191348</v>
      </c>
      <c r="QL104" s="57">
        <f t="shared" si="765"/>
        <v>21.60815940220062</v>
      </c>
      <c r="QM104" s="57">
        <f t="shared" si="766"/>
        <v>21.794853544062796</v>
      </c>
      <c r="QN104" s="57">
        <f t="shared" si="767"/>
        <v>21.444570787492751</v>
      </c>
      <c r="QO104" s="57">
        <f t="shared" si="768"/>
        <v>21.450297293645665</v>
      </c>
      <c r="QP104" s="61">
        <f t="shared" si="769"/>
        <v>3.8400000000000025</v>
      </c>
      <c r="QQ104" s="57">
        <f t="shared" si="584"/>
        <v>0</v>
      </c>
      <c r="QR104" s="57">
        <f t="shared" si="585"/>
        <v>3.4695548865589357E-2</v>
      </c>
      <c r="QS104" s="57">
        <f t="shared" si="586"/>
        <v>3.4695548865589357E-2</v>
      </c>
      <c r="QT104" s="57">
        <f t="shared" si="587"/>
        <v>3.4695548865589357E-2</v>
      </c>
      <c r="QU104" s="57">
        <f t="shared" si="588"/>
        <v>0</v>
      </c>
      <c r="QV104" s="57">
        <f t="shared" si="589"/>
        <v>0</v>
      </c>
      <c r="QW104" s="57">
        <f t="shared" si="590"/>
        <v>0</v>
      </c>
      <c r="QX104" s="57">
        <f t="shared" si="591"/>
        <v>0</v>
      </c>
      <c r="QY104" s="57">
        <f t="shared" si="592"/>
        <v>0</v>
      </c>
      <c r="QZ104" s="57">
        <f t="shared" si="593"/>
        <v>0</v>
      </c>
      <c r="RA104" s="57">
        <f t="shared" si="594"/>
        <v>0</v>
      </c>
      <c r="RB104" s="57">
        <f t="shared" si="595"/>
        <v>0</v>
      </c>
      <c r="RC104" s="57">
        <f t="shared" si="596"/>
        <v>0</v>
      </c>
      <c r="RD104" s="57">
        <f t="shared" si="597"/>
        <v>0</v>
      </c>
      <c r="RE104" s="57">
        <f t="shared" si="598"/>
        <v>0</v>
      </c>
      <c r="RF104" s="57">
        <f t="shared" si="599"/>
        <v>0</v>
      </c>
      <c r="RG104" s="57">
        <f t="shared" si="600"/>
        <v>0</v>
      </c>
      <c r="RH104" s="57">
        <f t="shared" si="601"/>
        <v>0</v>
      </c>
      <c r="RI104" s="57">
        <f t="shared" si="602"/>
        <v>0</v>
      </c>
      <c r="RJ104" s="57">
        <f t="shared" si="603"/>
        <v>0</v>
      </c>
      <c r="RK104" s="57">
        <f t="shared" si="604"/>
        <v>0</v>
      </c>
      <c r="RL104" s="61">
        <f t="shared" si="770"/>
        <v>3.8400000000000025</v>
      </c>
      <c r="RM104" s="2">
        <f>IF(AND(LO104&gt;=LO$6*'Drive Train'!$AA$52,LO104&lt;=LO$6*'Drive Train'!$AA$53,KS104=0,JW104=0,EU104&gt;0),$C$17,0)</f>
        <v>0</v>
      </c>
      <c r="RN104" s="2">
        <f>IF(AND(LP104&gt;=LP$6*'Drive Train'!$AA$52,LP104&lt;=LP$6*'Drive Train'!$AA$53,KT104=0,JX104=0,EV104&gt;0),$C$17,0)</f>
        <v>0</v>
      </c>
      <c r="RO104" s="2">
        <f>IF(AND(LQ104&gt;=LQ$6*'Drive Train'!$AA$52,LQ104&lt;=LQ$6*'Drive Train'!$AA$53,KU104=0,JY104=0,EW104&gt;0),$C$17,0)</f>
        <v>0</v>
      </c>
      <c r="RP104" s="2">
        <f>IF(AND(LR104&gt;=LR$6*'Drive Train'!$AA$52,LR104&lt;=LR$6*'Drive Train'!$AA$53,KV104=0,JZ104=0,EX104&gt;0),$C$17,0)</f>
        <v>0</v>
      </c>
      <c r="RQ104" s="2">
        <f>IF(AND(LS104&gt;=LS$6*'Drive Train'!$AA$52,LS104&lt;=LS$6*'Drive Train'!$AA$53,KW104=0,KA104=0,EY104&gt;0),$C$17,0)</f>
        <v>0</v>
      </c>
      <c r="RR104" s="2">
        <f>IF(AND(LT104&gt;=LT$6*'Drive Train'!$AA$52,LT104&lt;=LT$6*'Drive Train'!$AA$53,KX104=0,KB104=0,EZ104&gt;0),$C$17,0)</f>
        <v>0</v>
      </c>
      <c r="RS104" s="2">
        <f>IF(AND(LU104&gt;=LU$6*'Drive Train'!$AA$52,LU104&lt;=LU$6*'Drive Train'!$AA$53,KY104=0,KC104=0,FA104&gt;0),$C$17,0)</f>
        <v>0</v>
      </c>
      <c r="RT104" s="2">
        <f>IF(AND(LV104&gt;=LV$6*'Drive Train'!$AA$52,LV104&lt;=LV$6*'Drive Train'!$AA$53,KZ104=0,KD104=0,FB104&gt;0),$C$17,0)</f>
        <v>0</v>
      </c>
      <c r="RU104" s="2">
        <f>IF(AND(LW104&gt;=LW$6*'Drive Train'!$AA$52,LW104&lt;=LW$6*'Drive Train'!$AA$53,LA104=0,KE104=0,FC104&gt;0),$C$17,0)</f>
        <v>0</v>
      </c>
      <c r="RV104" s="2">
        <f>IF(AND(LX104&gt;=LX$6*'Drive Train'!$AA$52,LX104&lt;=LX$6*'Drive Train'!$AA$53,LB104=0,KF104=0,FD104&gt;0),$C$17,0)</f>
        <v>0</v>
      </c>
      <c r="RW104" s="2">
        <f>IF(AND(LY104&gt;=LY$6*'Drive Train'!$AA$52,LY104&lt;=LY$6*'Drive Train'!$AA$53,LC104=0,KG104=0,FE104&gt;0),$C$17,0)</f>
        <v>0</v>
      </c>
      <c r="RX104" s="2">
        <f>IF(AND(LZ104&gt;=LZ$6*'Drive Train'!$AA$52,LZ104&lt;=LZ$6*'Drive Train'!$AA$53,LD104=0,KH104=0,FF104&gt;0),$C$17,0)</f>
        <v>0</v>
      </c>
      <c r="RY104" s="2">
        <f>IF(AND(MA104&gt;=MA$6*'Drive Train'!$AA$52,MA104&lt;=MA$6*'Drive Train'!$AA$53,LE104=0,KI104=0,FG104&gt;0),$C$17,0)</f>
        <v>0</v>
      </c>
      <c r="RZ104" s="2">
        <f>IF(AND(MB104&gt;=MB$6*'Drive Train'!$AA$52,MB104&lt;=MB$6*'Drive Train'!$AA$53,LF104=0,KJ104=0,FH104&gt;0),$C$17,0)</f>
        <v>0</v>
      </c>
      <c r="SA104" s="2">
        <f>IF(AND(MC104&gt;=MC$6*'Drive Train'!$AA$52,MC104&lt;=MC$6*'Drive Train'!$AA$53,LG104=0,KK104=0,FI104&gt;0),$C$17,0)</f>
        <v>0</v>
      </c>
      <c r="SB104" s="2">
        <f>IF(AND(MD104&gt;=MD$6*'Drive Train'!$AA$52,MD104&lt;=MD$6*'Drive Train'!$AA$53,LH104=0,KL104=0,FJ104&gt;0),$C$17,0)</f>
        <v>0</v>
      </c>
      <c r="SC104" s="2">
        <f>IF(AND(ME104&gt;=ME$6*'Drive Train'!$AA$52,ME104&lt;=ME$6*'Drive Train'!$AA$53,LI104=0,KM104=0,FK104&gt;0),$C$17,0)</f>
        <v>0</v>
      </c>
      <c r="SD104" s="2">
        <f>IF(AND(MF104&gt;=MF$6*'Drive Train'!$AA$52,MF104&lt;=MF$6*'Drive Train'!$AA$53,LJ104=0,KN104=0,FL104&gt;0),$C$17,0)</f>
        <v>0</v>
      </c>
      <c r="SE104" s="2">
        <f>IF(AND(MG104&gt;=MG$6*'Drive Train'!$AA$52,MG104&lt;=MG$6*'Drive Train'!$AA$53,LK104=0,KO104=0,FM104&gt;0),$C$17,0)</f>
        <v>0</v>
      </c>
      <c r="SF104" s="2">
        <f>IF(AND(MH104&gt;=MH$6*'Drive Train'!$AA$52,MH104&lt;=MH$6*'Drive Train'!$AA$53,LL104=0,KP104=0,FN104&gt;0),$C$17,0)</f>
        <v>0</v>
      </c>
      <c r="SG104" s="2">
        <f>IF(AND(MI104&gt;=MI$6*'Drive Train'!$AA$52,MI104&lt;=MI$6*'Drive Train'!$AA$53,LM104=0,KQ104=0,FO104&gt;0),$C$17,0)</f>
        <v>0</v>
      </c>
      <c r="SH104" s="61">
        <f t="shared" si="771"/>
        <v>3.8400000000000025</v>
      </c>
      <c r="SI104" s="2">
        <f>IF(AND(EU104&lt;0,KS104=0,LO104&gt;=LO$6*'Drive Train'!$AA$52,LO104&lt;=LO$6*'Drive Train'!$AA$53,OY104=1,JW104=0),$C$17,0)</f>
        <v>0</v>
      </c>
      <c r="SJ104" s="2">
        <f>IF(AND(EV104&lt;0,KT104=0,LP104&gt;=LP$6*'Drive Train'!$AA$52,LP104&lt;=LP$6*'Drive Train'!$AA$53,OZ104=1,JX104=0),$C$17,0)</f>
        <v>0.04</v>
      </c>
      <c r="SK104" s="2">
        <f>IF(AND(EW104&lt;0,KU104=0,LQ104&gt;=LQ$6*'Drive Train'!$AA$52,LQ104&lt;=LQ$6*'Drive Train'!$AA$53,PA104=1,JY104=0),$C$17,0)</f>
        <v>0</v>
      </c>
      <c r="SL104" s="2">
        <f>IF(AND(EX104&lt;0,KV104=0,LR104&gt;=LR$6*'Drive Train'!$AA$52,LR104&lt;=LR$6*'Drive Train'!$AA$53,PB104=1,JZ104=0),$C$17,0)</f>
        <v>0</v>
      </c>
      <c r="SM104" s="2">
        <f>IF(AND(EY104&lt;0,KW104=0,LS104&gt;=LS$6*'Drive Train'!$AA$52,LS104&lt;=LS$6*'Drive Train'!$AA$53,PC104=1,KA104=0),$C$17,0)</f>
        <v>0</v>
      </c>
      <c r="SN104" s="2">
        <f>IF(AND(EZ104&lt;0,KX104=0,LT104&gt;=LT$6*'Drive Train'!$AA$52,LT104&lt;=LT$6*'Drive Train'!$AA$53,PD104=1,KB104=0),$C$17,0)</f>
        <v>0</v>
      </c>
      <c r="SO104" s="2">
        <f>IF(AND(FA104&lt;0,KY104=0,LU104&gt;=LU$6*'Drive Train'!$AA$52,LU104&lt;=LU$6*'Drive Train'!$AA$53,PE104=1,KC104=0),$C$17,0)</f>
        <v>0</v>
      </c>
      <c r="SP104" s="2">
        <f>IF(AND(FB104&lt;0,KZ104=0,LV104&gt;=LV$6*'Drive Train'!$AA$52,LV104&lt;=LV$6*'Drive Train'!$AA$53,PF104=1,KD104=0),$C$17,0)</f>
        <v>0</v>
      </c>
      <c r="SQ104" s="2">
        <f>IF(AND(FC104&lt;0,LA104=0,LW104&gt;=LW$6*'Drive Train'!$AA$52,LW104&lt;=LW$6*'Drive Train'!$AA$53,PG104=1,KE104=0),$C$17,0)</f>
        <v>0</v>
      </c>
      <c r="SR104" s="2">
        <f>IF(AND(FD104&lt;0,LB104=0,LX104&gt;=LX$6*'Drive Train'!$AA$52,LX104&lt;=LX$6*'Drive Train'!$AA$53,PH104=1,KF104=0),$C$17,0)</f>
        <v>0</v>
      </c>
      <c r="SS104" s="2">
        <f>IF(AND(FE104&lt;0,LC104=0,LY104&gt;=LY$6*'Drive Train'!$AA$52,LY104&lt;=LY$6*'Drive Train'!$AA$53,PI104=1,KG104=0),$C$17,0)</f>
        <v>0</v>
      </c>
      <c r="ST104" s="2">
        <f>IF(AND(FF104&lt;0,LD104=0,LZ104&gt;=LZ$6*'Drive Train'!$AA$52,LZ104&lt;=LZ$6*'Drive Train'!$AA$53,PJ104=1,KH104=0),$C$17,0)</f>
        <v>0</v>
      </c>
      <c r="SU104" s="2">
        <f>IF(AND(FG104&lt;0,LE104=0,MA104&gt;=MA$6*'Drive Train'!$AA$52,MA104&lt;=MA$6*'Drive Train'!$AA$53,PK104=1,KI104=0),$C$17,0)</f>
        <v>0</v>
      </c>
      <c r="SV104" s="2">
        <f>IF(AND(FH104&lt;0,LF104=0,MB104&gt;=MB$6*'Drive Train'!$AA$52,MB104&lt;=MB$6*'Drive Train'!$AA$53,PL104=1,KJ104=0),$C$17,0)</f>
        <v>0</v>
      </c>
      <c r="SW104" s="2">
        <f>IF(AND(FI104&lt;0,LG104=0,MC104&gt;=MC$6*'Drive Train'!$AA$52,MC104&lt;=MC$6*'Drive Train'!$AA$53,PM104=1,KK104=0),$C$17,0)</f>
        <v>0</v>
      </c>
      <c r="SX104" s="2">
        <f>IF(AND(FJ104&lt;0,LH104=0,MD104&gt;=MD$6*'Drive Train'!$AA$52,MD104&lt;=MD$6*'Drive Train'!$AA$53,PN104=1,KL104=0),$C$17,0)</f>
        <v>0</v>
      </c>
      <c r="SY104" s="2">
        <f>IF(AND(FK104&lt;0,LI104=0,ME104&gt;=ME$6*'Drive Train'!$AA$52,ME104&lt;=ME$6*'Drive Train'!$AA$53,PO104=1,KM104=0),$C$17,0)</f>
        <v>0</v>
      </c>
      <c r="SZ104" s="2">
        <f>IF(AND(FL104&lt;0,LJ104=0,MF104&gt;=MF$6*'Drive Train'!$AA$52,MF104&lt;=MF$6*'Drive Train'!$AA$53,PP104=1,KN104=0),$C$17,0)</f>
        <v>0</v>
      </c>
      <c r="TA104" s="2">
        <f>IF(AND(FM104&lt;0,LK104=0,MG104&gt;=MG$6*'Drive Train'!$AA$52,MG104&lt;=MG$6*'Drive Train'!$AA$53,PQ104=1,KO104=0),$C$17,0)</f>
        <v>0</v>
      </c>
      <c r="TB104" s="2">
        <f>IF(AND(FN104&lt;0,LL104=0,MH104&gt;=MH$6*'Drive Train'!$AA$52,MH104&lt;=MH$6*'Drive Train'!$AA$53,PR104=1,KP104=0),$C$17,0)</f>
        <v>0</v>
      </c>
      <c r="TC104" s="2">
        <f>IF(AND(FO104&lt;0,LM104=0,MI104&gt;=MI$6*'Drive Train'!$AA$52,MI104&lt;=MI$6*'Drive Train'!$AA$53,PS104=1,KQ104=0),$C$17,0)</f>
        <v>0</v>
      </c>
      <c r="TD104" s="144">
        <f t="shared" si="772"/>
        <v>3.8400000000000025</v>
      </c>
    </row>
    <row r="105" spans="2:524" x14ac:dyDescent="0.2">
      <c r="C105" s="73"/>
      <c r="R105" s="63">
        <f t="shared" si="605"/>
        <v>3.8800000000000026</v>
      </c>
      <c r="S105" s="2">
        <f>NG105/'Drive Train'!$F$35</f>
        <v>0</v>
      </c>
      <c r="T105" s="2">
        <f>NH105/'Drive Train'!$F$35</f>
        <v>0</v>
      </c>
      <c r="U105" s="2">
        <f>NI105/'Drive Train'!$F$35</f>
        <v>0</v>
      </c>
      <c r="V105" s="2">
        <f>NJ105/'Drive Train'!$F$35</f>
        <v>0</v>
      </c>
      <c r="W105" s="2">
        <f>NK105/'Drive Train'!$F$35</f>
        <v>0</v>
      </c>
      <c r="X105" s="2">
        <f>NL105/'Drive Train'!$F$35</f>
        <v>0</v>
      </c>
      <c r="Y105" s="2">
        <f>NM105/'Drive Train'!$F$35</f>
        <v>0</v>
      </c>
      <c r="Z105" s="2">
        <f>NN105/'Drive Train'!$F$35</f>
        <v>0</v>
      </c>
      <c r="AA105" s="2">
        <f>NO105/'Drive Train'!$F$35</f>
        <v>0</v>
      </c>
      <c r="AB105" s="2">
        <f>NP105/'Drive Train'!$F$35</f>
        <v>0</v>
      </c>
      <c r="AC105" s="2">
        <f>NQ105/'Drive Train'!$F$35</f>
        <v>0</v>
      </c>
      <c r="AD105" s="2">
        <f>NR105/'Drive Train'!$F$35</f>
        <v>0</v>
      </c>
      <c r="AE105" s="2">
        <f>NS105/'Drive Train'!$F$35</f>
        <v>0</v>
      </c>
      <c r="AF105" s="2">
        <f>NT105/'Drive Train'!$F$35</f>
        <v>0</v>
      </c>
      <c r="AG105" s="2">
        <f>NU105/'Drive Train'!$F$35</f>
        <v>0</v>
      </c>
      <c r="AH105" s="2">
        <f>NV105/'Drive Train'!$F$35</f>
        <v>0</v>
      </c>
      <c r="AI105" s="2">
        <f>NW105/'Drive Train'!$F$35</f>
        <v>0</v>
      </c>
      <c r="AJ105" s="2">
        <f>NX105/'Drive Train'!$F$35</f>
        <v>0</v>
      </c>
      <c r="AK105" s="2">
        <f>NY105/'Drive Train'!$F$35</f>
        <v>0</v>
      </c>
      <c r="AL105" s="2">
        <f>NZ105/'Drive Train'!$F$35</f>
        <v>0</v>
      </c>
      <c r="AM105" s="2">
        <f>OA105/'Drive Train'!$F$35</f>
        <v>0</v>
      </c>
      <c r="AN105" s="61">
        <f t="shared" si="606"/>
        <v>3.8800000000000026</v>
      </c>
      <c r="AO105" s="46">
        <f>LO105*12*60/(PI() * 'Drive Train'!$F$15)/S$6*ABS(S105)</f>
        <v>0</v>
      </c>
      <c r="AP105" s="46">
        <f>LP105*12*60/(PI() * 'Drive Train'!$F$15)/T$6*ABS(T105)</f>
        <v>0</v>
      </c>
      <c r="AQ105" s="46">
        <f>LQ105*12*60/(PI() * 'Drive Train'!$F$15)/U$6*ABS(U105)</f>
        <v>0</v>
      </c>
      <c r="AR105" s="46">
        <f>LR105*12*60/(PI() * 'Drive Train'!$F$15)/V$6*ABS(V105)</f>
        <v>0</v>
      </c>
      <c r="AS105" s="46">
        <f>LS105*12*60/(PI() * 'Drive Train'!$F$15)/W$6*ABS(W105)</f>
        <v>0</v>
      </c>
      <c r="AT105" s="46">
        <f>LT105*12*60/(PI() * 'Drive Train'!$F$15)/X$6*ABS(X105)</f>
        <v>0</v>
      </c>
      <c r="AU105" s="46">
        <f>LU105*12*60/(PI() * 'Drive Train'!$F$15)/Y$6*ABS(Y105)</f>
        <v>0</v>
      </c>
      <c r="AV105" s="46">
        <f>LV105*12*60/(PI() * 'Drive Train'!$F$15)/Z$6*ABS(Z105)</f>
        <v>0</v>
      </c>
      <c r="AW105" s="46">
        <f>LW105*12*60/(PI() * 'Drive Train'!$F$15)/AA$6*ABS(AA105)</f>
        <v>0</v>
      </c>
      <c r="AX105" s="46">
        <f>LX105*12*60/(PI() * 'Drive Train'!$F$15)/AB$6*ABS(AB105)</f>
        <v>0</v>
      </c>
      <c r="AY105" s="46">
        <f>LY105*12*60/(PI() * 'Drive Train'!$F$15)/AC$6*ABS(AC105)</f>
        <v>0</v>
      </c>
      <c r="AZ105" s="46">
        <f>LZ105*12*60/(PI() * 'Drive Train'!$F$15)/AD$6*ABS(AD105)</f>
        <v>0</v>
      </c>
      <c r="BA105" s="46">
        <f>MA105*12*60/(PI() * 'Drive Train'!$F$15)/AE$6*ABS(AE105)</f>
        <v>0</v>
      </c>
      <c r="BB105" s="46">
        <f>MB105*12*60/(PI() * 'Drive Train'!$F$15)/AF$6*ABS(AF105)</f>
        <v>0</v>
      </c>
      <c r="BC105" s="46">
        <f>MC105*12*60/(PI() * 'Drive Train'!$F$15)/AG$6*ABS(AG105)</f>
        <v>0</v>
      </c>
      <c r="BD105" s="46">
        <f>MD105*12*60/(PI() * 'Drive Train'!$F$15)/AH$6*ABS(AH105)</f>
        <v>0</v>
      </c>
      <c r="BE105" s="46">
        <f>ME105*12*60/(PI() * 'Drive Train'!$F$15)/AI$6*ABS(AI105)</f>
        <v>0</v>
      </c>
      <c r="BF105" s="46">
        <f>MF105*12*60/(PI() * 'Drive Train'!$F$15)/AJ$6*ABS(AJ105)</f>
        <v>0</v>
      </c>
      <c r="BG105" s="46">
        <f>MG105*12*60/(PI() * 'Drive Train'!$F$15)/AK$6*ABS(AK105)</f>
        <v>0</v>
      </c>
      <c r="BH105" s="46">
        <f>MH105*12*60/(PI() * 'Drive Train'!$F$15)/AL$6*ABS(AL105)</f>
        <v>0</v>
      </c>
      <c r="BI105" s="46">
        <f>MI105*12*60/(PI() * 'Drive Train'!$F$15)/AM$6*ABS(AM105)</f>
        <v>0</v>
      </c>
      <c r="BJ105" s="61">
        <f t="shared" si="538"/>
        <v>3.8800000000000026</v>
      </c>
      <c r="BK105" s="2">
        <f>IF(OR(KS104=1,AND($C$37=Motors!$C$32,OY104=1)),0,IF(NG105=0,-(CG104+$C$15)/($C$14-$C$15)*$C$12,($C$11*S105-AO105)/($C$11*S105)*$C$12*S105))</f>
        <v>0</v>
      </c>
      <c r="BL105" s="2">
        <f>IF(OR(KT104=1,AND($C$37=Motors!$C$32,OZ104=1)),0,IF(NH105=0,-(CH104+$C$15)/($C$14-$C$15)*$C$12,($C$11*T105-AP105)/($C$11*T105)*$C$12*T105))</f>
        <v>0</v>
      </c>
      <c r="BM105" s="2">
        <f>IF(OR(KU104=1,AND($C$37=Motors!$C$32,PA104=1)),0,IF(NI105=0,-(CI104+$C$15)/($C$14-$C$15)*$C$12,($C$11*U105-AQ105)/($C$11*U105)*$C$12*U105))</f>
        <v>0</v>
      </c>
      <c r="BN105" s="2">
        <f>IF(OR(KV104=1,AND($C$37=Motors!$C$32,PB104=1)),0,IF(NJ105=0,-(CJ104+$C$15)/($C$14-$C$15)*$C$12,($C$11*V105-AR105)/($C$11*V105)*$C$12*V105))</f>
        <v>0</v>
      </c>
      <c r="BO105" s="2">
        <f>IF(OR(KW104=1,AND($C$37=Motors!$C$32,PC104=1)),0,IF(NK105=0,-(CK104+$C$15)/($C$14-$C$15)*$C$12,($C$11*W105-AS105)/($C$11*W105)*$C$12*W105))</f>
        <v>0</v>
      </c>
      <c r="BP105" s="2">
        <f>IF(OR(KX104=1,AND($C$37=Motors!$C$32,PD104=1)),0,IF(NL105=0,-(CL104+$C$15)/($C$14-$C$15)*$C$12,($C$11*X105-AT105)/($C$11*X105)*$C$12*X105))</f>
        <v>0</v>
      </c>
      <c r="BQ105" s="2">
        <f>IF(OR(KY104=1,AND($C$37=Motors!$C$32,PE104=1)),0,IF(NM105=0,-(CM104+$C$15)/($C$14-$C$15)*$C$12,($C$11*Y105-AU105)/($C$11*Y105)*$C$12*Y105))</f>
        <v>0</v>
      </c>
      <c r="BR105" s="2">
        <f>IF(OR(KZ104=1,AND($C$37=Motors!$C$32,PF104=1)),0,IF(NN105=0,-(CN104+$C$15)/($C$14-$C$15)*$C$12,($C$11*Z105-AV105)/($C$11*Z105)*$C$12*Z105))</f>
        <v>0</v>
      </c>
      <c r="BS105" s="2">
        <f>IF(OR(LA104=1,AND($C$37=Motors!$C$32,PG104=1)),0,IF(NO105=0,-(CO104+$C$15)/($C$14-$C$15)*$C$12,($C$11*AA105-AW105)/($C$11*AA105)*$C$12*AA105))</f>
        <v>0</v>
      </c>
      <c r="BT105" s="2">
        <f>IF(OR(LB104=1,AND($C$37=Motors!$C$32,PH104=1)),0,IF(NP105=0,-(CP104+$C$15)/($C$14-$C$15)*$C$12,($C$11*AB105-AX105)/($C$11*AB105)*$C$12*AB105))</f>
        <v>0</v>
      </c>
      <c r="BU105" s="2">
        <f>IF(OR(LC104=1,AND($C$37=Motors!$C$32,PI104=1)),0,IF(NQ105=0,-(CQ104+$C$15)/($C$14-$C$15)*$C$12,($C$11*AC105-AY105)/($C$11*AC105)*$C$12*AC105))</f>
        <v>0</v>
      </c>
      <c r="BV105" s="2">
        <f>IF(OR(LD104=1,AND($C$37=Motors!$C$32,PJ104=1)),0,IF(NR105=0,-(CR104+$C$15)/($C$14-$C$15)*$C$12,($C$11*AD105-AZ105)/($C$11*AD105)*$C$12*AD105))</f>
        <v>0</v>
      </c>
      <c r="BW105" s="2">
        <f>IF(OR(LE104=1,AND($C$37=Motors!$C$32,PK104=1)),0,IF(NS105=0,-(CS104+$C$15)/($C$14-$C$15)*$C$12,($C$11*AE105-BA105)/($C$11*AE105)*$C$12*AE105))</f>
        <v>0</v>
      </c>
      <c r="BX105" s="2">
        <f>IF(OR(LF104=1,AND($C$37=Motors!$C$32,PL104=1)),0,IF(NT105=0,-(CT104+$C$15)/($C$14-$C$15)*$C$12,($C$11*AF105-BB105)/($C$11*AF105)*$C$12*AF105))</f>
        <v>0</v>
      </c>
      <c r="BY105" s="2">
        <f>IF(OR(LG104=1,AND($C$37=Motors!$C$32,PM104=1)),0,IF(NU105=0,-(CU104+$C$15)/($C$14-$C$15)*$C$12,($C$11*AG105-BC105)/($C$11*AG105)*$C$12*AG105))</f>
        <v>0</v>
      </c>
      <c r="BZ105" s="2">
        <f>IF(OR(LH104=1,AND($C$37=Motors!$C$32,PN104=1)),0,IF(NV105=0,-(CV104+$C$15)/($C$14-$C$15)*$C$12,($C$11*AH105-BD105)/($C$11*AH105)*$C$12*AH105))</f>
        <v>0</v>
      </c>
      <c r="CA105" s="2">
        <f>IF(OR(LI104=1,AND($C$37=Motors!$C$32,PO104=1)),0,IF(NW105=0,-(CW104+$C$15)/($C$14-$C$15)*$C$12,($C$11*AI105-BE105)/($C$11*AI105)*$C$12*AI105))</f>
        <v>0</v>
      </c>
      <c r="CB105" s="2">
        <f>IF(OR(LJ104=1,AND($C$37=Motors!$C$32,PP104=1)),0,IF(NX105=0,-(CX104+$C$15)/($C$14-$C$15)*$C$12,($C$11*AJ105-BF105)/($C$11*AJ105)*$C$12*AJ105))</f>
        <v>0</v>
      </c>
      <c r="CC105" s="2">
        <f>IF(OR(LK104=1,AND($C$37=Motors!$C$32,PQ104=1)),0,IF(NY105=0,-(CY104+$C$15)/($C$14-$C$15)*$C$12,($C$11*AK105-BG105)/($C$11*AK105)*$C$12*AK105))</f>
        <v>0</v>
      </c>
      <c r="CD105" s="2">
        <f>IF(OR(LL104=1,AND($C$37=Motors!$C$32,PR104=1)),0,IF(NZ105=0,-(CZ104+$C$15)/($C$14-$C$15)*$C$12,($C$11*AL105-BH105)/($C$11*AL105)*$C$12*AL105))</f>
        <v>0</v>
      </c>
      <c r="CE105" s="2">
        <f>IF(OR(LM104=1,AND($C$37=Motors!$C$32,PS104=1)),0,IF(OA105=0,-(DA104+$C$15)/($C$14-$C$15)*$C$12,($C$11*AM105-BI105)/($C$11*AM105)*$C$12*AM105))</f>
        <v>0</v>
      </c>
      <c r="CF105" s="61">
        <f t="shared" si="539"/>
        <v>3.8800000000000026</v>
      </c>
      <c r="CG105" s="57">
        <f>IF(AND(KS104=1,OY104=1),0,ABS(BK105/$C$12*($C$14-$C$15)+$C$15) *'Drive Train'!$AA$49 + CG104*(1-'Drive Train'!$AA$49))</f>
        <v>0</v>
      </c>
      <c r="CH105" s="57">
        <f>IF(AND(KT104=1,OZ104=1),0,ABS(BL105/$C$12*($C$14-$C$15)+$C$15) *'Drive Train'!$AA$49 + CH104*(1-'Drive Train'!$AA$49))</f>
        <v>2.7495000000000003</v>
      </c>
      <c r="CI105" s="57">
        <f>IF(AND(KU104=1,PA104=1),0,ABS(BM105/$C$12*($C$14-$C$15)+$C$15) *'Drive Train'!$AA$49 + CI104*(1-'Drive Train'!$AA$49))</f>
        <v>2.7495000000000003</v>
      </c>
      <c r="CJ105" s="57">
        <f>IF(AND(KV104=1,PB104=1),0,ABS(BN105/$C$12*($C$14-$C$15)+$C$15) *'Drive Train'!$AA$49 + CJ104*(1-'Drive Train'!$AA$49))</f>
        <v>2.7495000000000003</v>
      </c>
      <c r="CK105" s="57">
        <f>IF(AND(KW104=1,PC104=1),0,ABS(BO105/$C$12*($C$14-$C$15)+$C$15) *'Drive Train'!$AA$49 + CK104*(1-'Drive Train'!$AA$49))</f>
        <v>0</v>
      </c>
      <c r="CL105" s="57">
        <f>IF(AND(KX104=1,PD104=1),0,ABS(BP105/$C$12*($C$14-$C$15)+$C$15) *'Drive Train'!$AA$49 + CL104*(1-'Drive Train'!$AA$49))</f>
        <v>0</v>
      </c>
      <c r="CM105" s="57">
        <f>IF(AND(KY104=1,PE104=1),0,ABS(BQ105/$C$12*($C$14-$C$15)+$C$15) *'Drive Train'!$AA$49 + CM104*(1-'Drive Train'!$AA$49))</f>
        <v>0</v>
      </c>
      <c r="CN105" s="57">
        <f>IF(AND(KZ104=1,PF104=1),0,ABS(BR105/$C$12*($C$14-$C$15)+$C$15) *'Drive Train'!$AA$49 + CN104*(1-'Drive Train'!$AA$49))</f>
        <v>0</v>
      </c>
      <c r="CO105" s="57">
        <f>IF(AND(LA104=1,PG104=1),0,ABS(BS105/$C$12*($C$14-$C$15)+$C$15) *'Drive Train'!$AA$49 + CO104*(1-'Drive Train'!$AA$49))</f>
        <v>0</v>
      </c>
      <c r="CP105" s="57">
        <f>IF(AND(LB104=1,PH104=1),0,ABS(BT105/$C$12*($C$14-$C$15)+$C$15) *'Drive Train'!$AA$49 + CP104*(1-'Drive Train'!$AA$49))</f>
        <v>0</v>
      </c>
      <c r="CQ105" s="57">
        <f>IF(AND(LC104=1,PI104=1),0,ABS(BU105/$C$12*($C$14-$C$15)+$C$15) *'Drive Train'!$AA$49 + CQ104*(1-'Drive Train'!$AA$49))</f>
        <v>0</v>
      </c>
      <c r="CR105" s="57">
        <f>IF(AND(LD104=1,PJ104=1),0,ABS(BV105/$C$12*($C$14-$C$15)+$C$15) *'Drive Train'!$AA$49 + CR104*(1-'Drive Train'!$AA$49))</f>
        <v>0</v>
      </c>
      <c r="CS105" s="57">
        <f>IF(AND(LE104=1,PK104=1),0,ABS(BW105/$C$12*($C$14-$C$15)+$C$15) *'Drive Train'!$AA$49 + CS104*(1-'Drive Train'!$AA$49))</f>
        <v>0</v>
      </c>
      <c r="CT105" s="57">
        <f>IF(AND(LF104=1,PL104=1),0,ABS(BX105/$C$12*($C$14-$C$15)+$C$15) *'Drive Train'!$AA$49 + CT104*(1-'Drive Train'!$AA$49))</f>
        <v>0</v>
      </c>
      <c r="CU105" s="57">
        <f>IF(AND(LG104=1,PM104=1),0,ABS(BY105/$C$12*($C$14-$C$15)+$C$15) *'Drive Train'!$AA$49 + CU104*(1-'Drive Train'!$AA$49))</f>
        <v>0</v>
      </c>
      <c r="CV105" s="57">
        <f>IF(AND(LH104=1,PN104=1),0,ABS(BZ105/$C$12*($C$14-$C$15)+$C$15) *'Drive Train'!$AA$49 + CV104*(1-'Drive Train'!$AA$49))</f>
        <v>0</v>
      </c>
      <c r="CW105" s="57">
        <f>IF(AND(LI104=1,PO104=1),0,ABS(CA105/$C$12*($C$14-$C$15)+$C$15) *'Drive Train'!$AA$49 + CW104*(1-'Drive Train'!$AA$49))</f>
        <v>0</v>
      </c>
      <c r="CX105" s="57">
        <f>IF(AND(LJ104=1,PP104=1),0,ABS(CB105/$C$12*($C$14-$C$15)+$C$15) *'Drive Train'!$AA$49 + CX104*(1-'Drive Train'!$AA$49))</f>
        <v>0</v>
      </c>
      <c r="CY105" s="57">
        <f>IF(AND(LK104=1,PQ104=1),0,ABS(CC105/$C$12*($C$14-$C$15)+$C$15) *'Drive Train'!$AA$49 + CY104*(1-'Drive Train'!$AA$49))</f>
        <v>0</v>
      </c>
      <c r="CZ105" s="57">
        <f>IF(AND(LL104=1,PR104=1),0,ABS(CD105/$C$12*($C$14-$C$15)+$C$15) *'Drive Train'!$AA$49 + CZ104*(1-'Drive Train'!$AA$49))</f>
        <v>0</v>
      </c>
      <c r="DA105" s="57">
        <f>IF(AND(LM104=1,PS104=1),0,ABS(CE105/$C$12*($C$14-$C$15)+$C$15) *'Drive Train'!$AA$49 + DA104*(1-'Drive Train'!$AA$49))</f>
        <v>0</v>
      </c>
      <c r="DB105" s="61">
        <f t="shared" si="607"/>
        <v>3.8800000000000026</v>
      </c>
      <c r="DC105" s="57">
        <f t="shared" si="540"/>
        <v>0</v>
      </c>
      <c r="DD105" s="57">
        <f t="shared" si="541"/>
        <v>2.7495000000000003</v>
      </c>
      <c r="DE105" s="57">
        <f t="shared" si="542"/>
        <v>2.7495000000000003</v>
      </c>
      <c r="DF105" s="57">
        <f t="shared" si="543"/>
        <v>2.7495000000000003</v>
      </c>
      <c r="DG105" s="57">
        <f t="shared" si="544"/>
        <v>0</v>
      </c>
      <c r="DH105" s="57">
        <f t="shared" si="545"/>
        <v>0</v>
      </c>
      <c r="DI105" s="57">
        <f t="shared" si="546"/>
        <v>0</v>
      </c>
      <c r="DJ105" s="57">
        <f t="shared" si="547"/>
        <v>0</v>
      </c>
      <c r="DK105" s="57">
        <f t="shared" si="548"/>
        <v>0</v>
      </c>
      <c r="DL105" s="57">
        <f t="shared" si="549"/>
        <v>0</v>
      </c>
      <c r="DM105" s="57">
        <f t="shared" si="550"/>
        <v>0</v>
      </c>
      <c r="DN105" s="57">
        <f t="shared" si="551"/>
        <v>0</v>
      </c>
      <c r="DO105" s="57">
        <f t="shared" si="552"/>
        <v>0</v>
      </c>
      <c r="DP105" s="57">
        <f t="shared" si="553"/>
        <v>0</v>
      </c>
      <c r="DQ105" s="57">
        <f t="shared" si="554"/>
        <v>0</v>
      </c>
      <c r="DR105" s="57">
        <f t="shared" si="555"/>
        <v>0</v>
      </c>
      <c r="DS105" s="57">
        <f t="shared" si="556"/>
        <v>0</v>
      </c>
      <c r="DT105" s="57">
        <f t="shared" si="557"/>
        <v>0</v>
      </c>
      <c r="DU105" s="57">
        <f t="shared" si="558"/>
        <v>0</v>
      </c>
      <c r="DV105" s="57">
        <f t="shared" si="559"/>
        <v>0</v>
      </c>
      <c r="DW105" s="57">
        <f t="shared" si="560"/>
        <v>0</v>
      </c>
      <c r="DX105" s="61">
        <f t="shared" si="608"/>
        <v>3.8800000000000026</v>
      </c>
      <c r="DY105" s="2">
        <f>IF(OY105=0,($C$23/0.4536*IF(ISNA(MK104),'Drive Train'!$F$16,'Drive Train'!$F$17)*4.448*$C$24*S$6)*SIGN(BK105),BK105)</f>
        <v>0</v>
      </c>
      <c r="DZ105" s="2">
        <f>IF(OZ105=0,($C$23/0.4536*IF(ISNA(ML104),'Drive Train'!$F$16,'Drive Train'!$F$17)*4.448*$C$24*$C$21*T$6)*SIGN(BL105),BL105)</f>
        <v>0</v>
      </c>
      <c r="EA105" s="2">
        <f>IF(PA105=0,($C$23/0.4536*IF(ISNA(MM104),'Drive Train'!$F$16,'Drive Train'!$F$17)*4.448*$C$24*$C$21*U$6)*SIGN(BM105),BM105)</f>
        <v>0</v>
      </c>
      <c r="EB105" s="2">
        <f>IF(PB105=0,($C$23/0.4536*IF(ISNA(MN104),'Drive Train'!$F$16,'Drive Train'!$F$17)*4.448*$C$24*$C$21*V$6)*SIGN(BN105),BN105)</f>
        <v>0</v>
      </c>
      <c r="EC105" s="2">
        <f>IF(PC105=0,($C$23/0.4536*IF(ISNA(MO104),'Drive Train'!$F$16,'Drive Train'!$F$17)*4.448*$C$24*$C$21*W$6)*SIGN(BO105),BO105)</f>
        <v>0</v>
      </c>
      <c r="ED105" s="2">
        <f>IF(PD105=0,($C$23/0.4536*IF(ISNA(MP104),'Drive Train'!$F$16,'Drive Train'!$F$17)*4.448*$C$24*$C$21*X$6)*SIGN(BP105),BP105)</f>
        <v>0</v>
      </c>
      <c r="EE105" s="2">
        <f>IF(PE105=0,($C$23/0.4536*IF(ISNA(MQ104),'Drive Train'!$F$16,'Drive Train'!$F$17)*4.448*$C$24*$C$21*Y$6)*SIGN(BQ105),BQ105)</f>
        <v>0</v>
      </c>
      <c r="EF105" s="2">
        <f>IF(PF105=0,($C$23/0.4536*IF(ISNA(MR104),'Drive Train'!$F$16,'Drive Train'!$F$17)*4.448*$C$24*$C$21*Z$6)*SIGN(BR105),BR105)</f>
        <v>0</v>
      </c>
      <c r="EG105" s="2">
        <f>IF(PG105=0,($C$23/0.4536*IF(ISNA(MS104),'Drive Train'!$F$16,'Drive Train'!$F$17)*4.448*$C$24*$C$21*AA$6)*SIGN(BS105),BS105)</f>
        <v>0</v>
      </c>
      <c r="EH105" s="2">
        <f>IF(PH105=0,($C$23/0.4536*IF(ISNA(MT104),'Drive Train'!$F$16,'Drive Train'!$F$17)*4.448*$C$24*$C$21*AB$6)*SIGN(BT105),BT105)</f>
        <v>0</v>
      </c>
      <c r="EI105" s="2">
        <f>IF(PI105=0,($C$23/0.4536*IF(ISNA(MU104),'Drive Train'!$F$16,'Drive Train'!$F$17)*4.448*$C$24*$C$21*AC$6)*SIGN(BU105),BU105)</f>
        <v>0</v>
      </c>
      <c r="EJ105" s="2">
        <f>IF(PJ105=0,($C$23/0.4536*IF(ISNA(MV104),'Drive Train'!$F$16,'Drive Train'!$F$17)*4.448*$C$24*$C$21*AD$6)*SIGN(BV105),BV105)</f>
        <v>0</v>
      </c>
      <c r="EK105" s="2">
        <f>IF(PK105=0,($C$23/0.4536*IF(ISNA(MW104),'Drive Train'!$F$16,'Drive Train'!$F$17)*4.448*$C$24*$C$21*AE$6)*SIGN(BW105),BW105)</f>
        <v>0</v>
      </c>
      <c r="EL105" s="2">
        <f>IF(PL105=0,($C$23/0.4536*IF(ISNA(MX104),'Drive Train'!$F$16,'Drive Train'!$F$17)*4.448*$C$24*$C$21*AF$6)*SIGN(BX105),BX105)</f>
        <v>0</v>
      </c>
      <c r="EM105" s="2">
        <f>IF(PM105=0,($C$23/0.4536*IF(ISNA(MY104),'Drive Train'!$F$16,'Drive Train'!$F$17)*4.448*$C$24*$C$21*AG$6)*SIGN(BY105),BY105)</f>
        <v>0</v>
      </c>
      <c r="EN105" s="2">
        <f>IF(PN105=0,($C$23/0.4536*IF(ISNA(MZ104),'Drive Train'!$F$16,'Drive Train'!$F$17)*4.448*$C$24*$C$21*AH$6)*SIGN(BZ105),BZ105)</f>
        <v>0</v>
      </c>
      <c r="EO105" s="2">
        <f>IF(PO105=0,($C$23/0.4536*IF(ISNA(NA104),'Drive Train'!$F$16,'Drive Train'!$F$17)*4.448*$C$24*$C$21*AI$6)*SIGN(CA105),CA105)</f>
        <v>0</v>
      </c>
      <c r="EP105" s="2">
        <f>IF(PP105=0,($C$23/0.4536*IF(ISNA(NB104),'Drive Train'!$F$16,'Drive Train'!$F$17)*4.448*$C$24*$C$21*AJ$6)*SIGN(CB105),CB105)</f>
        <v>0</v>
      </c>
      <c r="EQ105" s="2">
        <f>IF(PQ105=0,($C$23/0.4536*IF(ISNA(NC104),'Drive Train'!$F$16,'Drive Train'!$F$17)*4.448*$C$24*$C$21*AK$6)*SIGN(CC105),CC105)</f>
        <v>0</v>
      </c>
      <c r="ER105" s="2">
        <f>IF(PR105=0,($C$23/0.4536*IF(ISNA(ND104),'Drive Train'!$F$16,'Drive Train'!$F$17)*4.448*$C$24*$C$21*AL$6)*SIGN(CD105),CD105)</f>
        <v>0</v>
      </c>
      <c r="ES105" s="2">
        <f>IF(PS105=0,($C$23/0.4536*IF(ISNA(NE104),'Drive Train'!$F$16,'Drive Train'!$F$17)*4.448*$C$24*$C$21*AM$6)*SIGN(CE105),CE105)</f>
        <v>0</v>
      </c>
      <c r="ET105" s="61">
        <f t="shared" si="561"/>
        <v>3.8800000000000026</v>
      </c>
      <c r="EU105" s="255">
        <f>MAX(MIN(IF(AND(OY104=1,NG105&lt;0),-1,1)*(DC105-$C$15)/($C$14-$C$15)*$C$12*$C$21-$C$33*LO105/AO$6 -  OY104*$C$33/$C$21,DY104/$C$19),MAX(EU$8:EU104)*-1)</f>
        <v>-0.37850168607206947</v>
      </c>
      <c r="EV105" s="255">
        <f>MAX(MIN(IF(AND(OZ104=1,NH105&lt;0),-1,1)*(DD105-$C$15)/($C$14-$C$15)*$C$12*$C$21-$C$33*LP105/AP$6 -  OZ104*$C$33/$C$21,DZ104/$C$19),MAX(EV$8:EV104)*-1)</f>
        <v>-0.39524230253671794</v>
      </c>
      <c r="EW105" s="255">
        <f>MAX(MIN(IF(AND(PA104=1,NI105&lt;0),-1,1)*(DE105-$C$15)/($C$14-$C$15)*$C$12*$C$21-$C$33*LQ105/AQ$6 -  PA104*$C$33/$C$21,EA104/$C$19),MAX(EW$8:EW104)*-1)</f>
        <v>-0.39674358573017343</v>
      </c>
      <c r="EX105" s="255">
        <f>MAX(MIN(IF(AND(PB104=1,NJ105&lt;0),-1,1)*(DF105-$C$15)/($C$14-$C$15)*$C$12*$C$21-$C$33*LR105/AR$6 -  PB104*$C$33/$C$21,EB104/$C$19),MAX(EX$8:EX104)*-1)</f>
        <v>-0.37257075308695925</v>
      </c>
      <c r="EY105" s="255">
        <f>MAX(MIN(IF(AND(PC104=1,NK105&lt;0),-1,1)*(DG105-$C$15)/($C$14-$C$15)*$C$12*$C$21-$C$33*LS105/AS$6 -  PC104*$C$33/$C$21,EC104/$C$19),MAX(EY$8:EY104)*-1)</f>
        <v>-0.37850168607206947</v>
      </c>
      <c r="EZ105" s="255">
        <f>MAX(MIN(IF(AND(PD104=1,NL105&lt;0),-1,1)*(DH105-$C$15)/($C$14-$C$15)*$C$12*$C$21-$C$33*LT105/AT$6 -  PD104*$C$33/$C$21,ED104/$C$19),MAX(EZ$8:EZ104)*-1)</f>
        <v>-0.37850168607206947</v>
      </c>
      <c r="FA105" s="255">
        <f>MAX(MIN(IF(AND(PE104=1,NM105&lt;0),-1,1)*(DI105-$C$15)/($C$14-$C$15)*$C$12*$C$21-$C$33*LU105/AU$6 -  PE104*$C$33/$C$21,EE104/$C$19),MAX(FA$8:FA104)*-1)</f>
        <v>-0.37850168607206947</v>
      </c>
      <c r="FB105" s="255">
        <f>MAX(MIN(IF(AND(PF104=1,NN105&lt;0),-1,1)*(DJ105-$C$15)/($C$14-$C$15)*$C$12*$C$21-$C$33*LV105/AV$6 -  PF104*$C$33/$C$21,EF104/$C$19),MAX(FB$8:FB104)*-1)</f>
        <v>-0.37850168607206947</v>
      </c>
      <c r="FC105" s="255">
        <f>MAX(MIN(IF(AND(PG104=1,NO105&lt;0),-1,1)*(DK105-$C$15)/($C$14-$C$15)*$C$12*$C$21-$C$33*LW105/AW$6 -  PG104*$C$33/$C$21,EG104/$C$19),MAX(FC$8:FC104)*-1)</f>
        <v>-0.37850168607206947</v>
      </c>
      <c r="FD105" s="255">
        <f>MAX(MIN(IF(AND(PH104=1,NP105&lt;0),-1,1)*(DL105-$C$15)/($C$14-$C$15)*$C$12*$C$21-$C$33*LX105/AX$6 -  PH104*$C$33/$C$21,EH104/$C$19),MAX(FD$8:FD104)*-1)</f>
        <v>-0.37850168607206947</v>
      </c>
      <c r="FE105" s="255">
        <f>MAX(MIN(IF(AND(PI104=1,NQ105&lt;0),-1,1)*(DM105-$C$15)/($C$14-$C$15)*$C$12*$C$21-$C$33*LY105/AY$6 -  PI104*$C$33/$C$21,EI104/$C$19),MAX(FE$8:FE104)*-1)</f>
        <v>-0.37850168607206947</v>
      </c>
      <c r="FF105" s="255">
        <f>MAX(MIN(IF(AND(PJ104=1,NR105&lt;0),-1,1)*(DN105-$C$15)/($C$14-$C$15)*$C$12*$C$21-$C$33*LZ105/AZ$6 -  PJ104*$C$33/$C$21,EJ104/$C$19),MAX(FF$8:FF104)*-1)</f>
        <v>-0.3680167733157455</v>
      </c>
      <c r="FG105" s="255">
        <f>MAX(MIN(IF(AND(PK104=1,NS105&lt;0),-1,1)*(DO105-$C$15)/($C$14-$C$15)*$C$12*$C$21-$C$33*MA105/BA$6 -  PK104*$C$33/$C$21,EK104/$C$19),MAX(FG$8:FG104)*-1)</f>
        <v>-0.37850168607206947</v>
      </c>
      <c r="FH105" s="255">
        <f>MAX(MIN(IF(AND(PL104=1,NT105&lt;0),-1,1)*(DP105-$C$15)/($C$14-$C$15)*$C$12*$C$21-$C$33*MB105/BB$6 -  PL104*$C$33/$C$21,EL104/$C$19),MAX(FH$8:FH104)*-1)</f>
        <v>-0.37850168607206947</v>
      </c>
      <c r="FI105" s="255">
        <f>MAX(MIN(IF(AND(PM104=1,NU105&lt;0),-1,1)*(DQ105-$C$15)/($C$14-$C$15)*$C$12*$C$21-$C$33*MC105/BC$6 -  PM104*$C$33/$C$21,EM104/$C$19),MAX(FI$8:FI104)*-1)</f>
        <v>-0.37850168607206947</v>
      </c>
      <c r="FJ105" s="255">
        <f>MAX(MIN(IF(AND(PN104=1,NV105&lt;0),-1,1)*(DR105-$C$15)/($C$14-$C$15)*$C$12*$C$21-$C$33*MD105/BD$6 -  PN104*$C$33/$C$21,EN104/$C$19),MAX(FJ$8:FJ104)*-1)</f>
        <v>-0.37850168607206947</v>
      </c>
      <c r="FK105" s="255">
        <f>MAX(MIN(IF(AND(PO104=1,NW105&lt;0),-1,1)*(DS105-$C$15)/($C$14-$C$15)*$C$12*$C$21-$C$33*ME105/BE$6 -  PO104*$C$33/$C$21,EO104/$C$19),MAX(FK$8:FK104)*-1)</f>
        <v>-0.37850168607206947</v>
      </c>
      <c r="FL105" s="255">
        <f>MAX(MIN(IF(AND(PP104=1,NX105&lt;0),-1,1)*(DT105-$C$15)/($C$14-$C$15)*$C$12*$C$21-$C$33*MF105/BF$6 -  PP104*$C$33/$C$21,EP104/$C$19),MAX(FL$8:FL104)*-1)</f>
        <v>-0.37850168607206947</v>
      </c>
      <c r="FM105" s="255">
        <f>MAX(MIN(IF(AND(PQ104=1,NY105&lt;0),-1,1)*(DU105-$C$15)/($C$14-$C$15)*$C$12*$C$21-$C$33*MG105/BG$6 -  PQ104*$C$33/$C$21,EQ104/$C$19),MAX(FM$8:FM104)*-1)</f>
        <v>-0.37850168607206947</v>
      </c>
      <c r="FN105" s="255">
        <f>MAX(MIN(IF(AND(PR104=1,NZ105&lt;0),-1,1)*(DV105-$C$15)/($C$14-$C$15)*$C$12*$C$21-$C$33*MH105/BH$6 -  PR104*$C$33/$C$21,ER104/$C$19),MAX(FN$8:FN104)*-1)</f>
        <v>-0.37850168607206947</v>
      </c>
      <c r="FO105" s="255">
        <f>MAX(MIN(IF(AND(PS104=1,OA105&lt;0),-1,1)*(DW105-$C$15)/($C$14-$C$15)*$C$12*$C$21-$C$33*MI105/BI$6 -  PS104*$C$33/$C$21,ES104/$C$19),MAX(FO$8:FO104)*-1)</f>
        <v>-0.37850168607206947</v>
      </c>
      <c r="FP105" s="61">
        <f t="shared" si="609"/>
        <v>3.8800000000000026</v>
      </c>
      <c r="FQ105" s="256">
        <f t="shared" si="610"/>
        <v>0</v>
      </c>
      <c r="FR105" s="256">
        <f t="shared" si="611"/>
        <v>2.7495000000000003</v>
      </c>
      <c r="FS105" s="256">
        <f t="shared" si="612"/>
        <v>2.7495000000000003</v>
      </c>
      <c r="FT105" s="256">
        <f t="shared" si="613"/>
        <v>2.7495000000000003</v>
      </c>
      <c r="FU105" s="256">
        <f t="shared" si="614"/>
        <v>0</v>
      </c>
      <c r="FV105" s="256">
        <f t="shared" si="615"/>
        <v>0</v>
      </c>
      <c r="FW105" s="256">
        <f t="shared" si="616"/>
        <v>0</v>
      </c>
      <c r="FX105" s="256">
        <f t="shared" si="617"/>
        <v>0</v>
      </c>
      <c r="FY105" s="256">
        <f t="shared" si="618"/>
        <v>0</v>
      </c>
      <c r="FZ105" s="256">
        <f t="shared" si="619"/>
        <v>0</v>
      </c>
      <c r="GA105" s="256">
        <f t="shared" si="620"/>
        <v>0</v>
      </c>
      <c r="GB105" s="256">
        <f t="shared" si="621"/>
        <v>0</v>
      </c>
      <c r="GC105" s="256">
        <f t="shared" si="622"/>
        <v>0</v>
      </c>
      <c r="GD105" s="256">
        <f t="shared" si="623"/>
        <v>0</v>
      </c>
      <c r="GE105" s="256">
        <f t="shared" si="624"/>
        <v>0</v>
      </c>
      <c r="GF105" s="256">
        <f t="shared" si="625"/>
        <v>0</v>
      </c>
      <c r="GG105" s="256">
        <f t="shared" si="626"/>
        <v>0</v>
      </c>
      <c r="GH105" s="256">
        <f t="shared" si="627"/>
        <v>0</v>
      </c>
      <c r="GI105" s="256">
        <f t="shared" si="628"/>
        <v>0</v>
      </c>
      <c r="GJ105" s="256">
        <f t="shared" si="629"/>
        <v>0</v>
      </c>
      <c r="GK105" s="256">
        <f t="shared" si="630"/>
        <v>0</v>
      </c>
      <c r="GL105" s="61">
        <f t="shared" si="631"/>
        <v>3.8800000000000026</v>
      </c>
      <c r="GM105" s="57">
        <f t="shared" si="562"/>
        <v>0</v>
      </c>
      <c r="GN105" s="57">
        <f t="shared" si="563"/>
        <v>-2.8642951169943718</v>
      </c>
      <c r="GO105" s="57">
        <f t="shared" si="564"/>
        <v>-4.1530302928269736</v>
      </c>
      <c r="GP105" s="57">
        <f t="shared" si="565"/>
        <v>-5.0999922194554248</v>
      </c>
      <c r="GQ105" s="57">
        <f t="shared" si="566"/>
        <v>0</v>
      </c>
      <c r="GR105" s="57">
        <f t="shared" si="567"/>
        <v>0</v>
      </c>
      <c r="GS105" s="57">
        <f t="shared" si="568"/>
        <v>0</v>
      </c>
      <c r="GT105" s="57">
        <f t="shared" si="569"/>
        <v>0</v>
      </c>
      <c r="GU105" s="57">
        <f t="shared" si="570"/>
        <v>0</v>
      </c>
      <c r="GV105" s="57">
        <f t="shared" si="571"/>
        <v>0</v>
      </c>
      <c r="GW105" s="57">
        <f t="shared" si="572"/>
        <v>0</v>
      </c>
      <c r="GX105" s="57">
        <f t="shared" si="573"/>
        <v>0</v>
      </c>
      <c r="GY105" s="57">
        <f t="shared" si="574"/>
        <v>0</v>
      </c>
      <c r="GZ105" s="57">
        <f t="shared" si="575"/>
        <v>0</v>
      </c>
      <c r="HA105" s="57">
        <f t="shared" si="576"/>
        <v>0</v>
      </c>
      <c r="HB105" s="57">
        <f t="shared" si="577"/>
        <v>0</v>
      </c>
      <c r="HC105" s="57">
        <f t="shared" si="578"/>
        <v>0</v>
      </c>
      <c r="HD105" s="57">
        <f t="shared" si="579"/>
        <v>0</v>
      </c>
      <c r="HE105" s="57">
        <f t="shared" si="580"/>
        <v>0</v>
      </c>
      <c r="HF105" s="57">
        <f t="shared" si="581"/>
        <v>0</v>
      </c>
      <c r="HG105" s="57">
        <f t="shared" si="582"/>
        <v>0</v>
      </c>
      <c r="HH105" s="61">
        <f t="shared" si="632"/>
        <v>3.8800000000000026</v>
      </c>
      <c r="HI105" s="57">
        <f t="shared" si="633"/>
        <v>0</v>
      </c>
      <c r="HJ105" s="57">
        <f t="shared" si="634"/>
        <v>2.8642951169943718</v>
      </c>
      <c r="HK105" s="57">
        <f t="shared" si="635"/>
        <v>4.1530302928269736</v>
      </c>
      <c r="HL105" s="57">
        <f t="shared" si="636"/>
        <v>5.0999922194554248</v>
      </c>
      <c r="HM105" s="57">
        <f t="shared" si="637"/>
        <v>0</v>
      </c>
      <c r="HN105" s="57">
        <f t="shared" si="638"/>
        <v>0</v>
      </c>
      <c r="HO105" s="57">
        <f t="shared" si="639"/>
        <v>0</v>
      </c>
      <c r="HP105" s="57">
        <f t="shared" si="640"/>
        <v>0</v>
      </c>
      <c r="HQ105" s="57">
        <f t="shared" si="641"/>
        <v>0</v>
      </c>
      <c r="HR105" s="57">
        <f t="shared" si="642"/>
        <v>0</v>
      </c>
      <c r="HS105" s="57">
        <f t="shared" si="643"/>
        <v>0</v>
      </c>
      <c r="HT105" s="57">
        <f t="shared" si="644"/>
        <v>0</v>
      </c>
      <c r="HU105" s="57">
        <f t="shared" si="645"/>
        <v>0</v>
      </c>
      <c r="HV105" s="57">
        <f t="shared" si="646"/>
        <v>0</v>
      </c>
      <c r="HW105" s="57">
        <f t="shared" si="647"/>
        <v>0</v>
      </c>
      <c r="HX105" s="57">
        <f t="shared" si="648"/>
        <v>0</v>
      </c>
      <c r="HY105" s="57">
        <f t="shared" si="649"/>
        <v>0</v>
      </c>
      <c r="HZ105" s="57">
        <f t="shared" si="650"/>
        <v>0</v>
      </c>
      <c r="IA105" s="57">
        <f t="shared" si="651"/>
        <v>0</v>
      </c>
      <c r="IB105" s="57">
        <f t="shared" si="652"/>
        <v>0</v>
      </c>
      <c r="IC105" s="57">
        <f t="shared" si="653"/>
        <v>0</v>
      </c>
      <c r="ID105" s="61">
        <f t="shared" si="654"/>
        <v>3.8800000000000026</v>
      </c>
      <c r="IE105" s="57">
        <f t="shared" si="655"/>
        <v>0</v>
      </c>
      <c r="IF105" s="57">
        <f t="shared" si="656"/>
        <v>0</v>
      </c>
      <c r="IG105" s="57">
        <f t="shared" si="657"/>
        <v>0</v>
      </c>
      <c r="IH105" s="57">
        <f t="shared" si="658"/>
        <v>0</v>
      </c>
      <c r="II105" s="57">
        <f t="shared" si="659"/>
        <v>0</v>
      </c>
      <c r="IJ105" s="57">
        <f t="shared" si="660"/>
        <v>0</v>
      </c>
      <c r="IK105" s="57">
        <f t="shared" si="661"/>
        <v>0</v>
      </c>
      <c r="IL105" s="57">
        <f t="shared" si="662"/>
        <v>0</v>
      </c>
      <c r="IM105" s="57">
        <f t="shared" si="663"/>
        <v>0</v>
      </c>
      <c r="IN105" s="57">
        <f t="shared" si="664"/>
        <v>0</v>
      </c>
      <c r="IO105" s="57">
        <f t="shared" si="665"/>
        <v>0</v>
      </c>
      <c r="IP105" s="57">
        <f t="shared" si="666"/>
        <v>0</v>
      </c>
      <c r="IQ105" s="57">
        <f t="shared" si="667"/>
        <v>0</v>
      </c>
      <c r="IR105" s="57">
        <f t="shared" si="668"/>
        <v>0</v>
      </c>
      <c r="IS105" s="57">
        <f t="shared" si="669"/>
        <v>0</v>
      </c>
      <c r="IT105" s="57">
        <f t="shared" si="670"/>
        <v>0</v>
      </c>
      <c r="IU105" s="57">
        <f t="shared" si="671"/>
        <v>0</v>
      </c>
      <c r="IV105" s="57">
        <f t="shared" si="672"/>
        <v>0</v>
      </c>
      <c r="IW105" s="57">
        <f t="shared" si="673"/>
        <v>0</v>
      </c>
      <c r="IX105" s="57">
        <f t="shared" si="674"/>
        <v>0</v>
      </c>
      <c r="IY105" s="57">
        <f t="shared" si="675"/>
        <v>0</v>
      </c>
      <c r="IZ105" s="61">
        <f t="shared" si="676"/>
        <v>3.8800000000000026</v>
      </c>
      <c r="JA105" s="256" t="e">
        <f t="shared" si="773"/>
        <v>#N/A</v>
      </c>
      <c r="JB105" s="256" t="e">
        <f t="shared" si="774"/>
        <v>#N/A</v>
      </c>
      <c r="JC105" s="256" t="e">
        <f t="shared" si="775"/>
        <v>#N/A</v>
      </c>
      <c r="JD105" s="256" t="e">
        <f t="shared" si="776"/>
        <v>#N/A</v>
      </c>
      <c r="JE105" s="256" t="e">
        <f t="shared" si="777"/>
        <v>#N/A</v>
      </c>
      <c r="JF105" s="256" t="e">
        <f t="shared" si="778"/>
        <v>#N/A</v>
      </c>
      <c r="JG105" s="256" t="e">
        <f t="shared" si="779"/>
        <v>#N/A</v>
      </c>
      <c r="JH105" s="256" t="e">
        <f t="shared" si="780"/>
        <v>#N/A</v>
      </c>
      <c r="JI105" s="256" t="e">
        <f t="shared" si="781"/>
        <v>#N/A</v>
      </c>
      <c r="JJ105" s="256" t="e">
        <f t="shared" si="782"/>
        <v>#N/A</v>
      </c>
      <c r="JK105" s="256" t="e">
        <f t="shared" si="783"/>
        <v>#N/A</v>
      </c>
      <c r="JL105" s="256" t="e">
        <f t="shared" si="784"/>
        <v>#N/A</v>
      </c>
      <c r="JM105" s="256" t="e">
        <f t="shared" si="785"/>
        <v>#N/A</v>
      </c>
      <c r="JN105" s="256" t="e">
        <f t="shared" si="786"/>
        <v>#N/A</v>
      </c>
      <c r="JO105" s="256" t="e">
        <f t="shared" si="787"/>
        <v>#N/A</v>
      </c>
      <c r="JP105" s="256" t="e">
        <f t="shared" si="788"/>
        <v>#N/A</v>
      </c>
      <c r="JQ105" s="256" t="e">
        <f t="shared" si="789"/>
        <v>#N/A</v>
      </c>
      <c r="JR105" s="256" t="e">
        <f t="shared" si="790"/>
        <v>#N/A</v>
      </c>
      <c r="JS105" s="256" t="e">
        <f t="shared" si="791"/>
        <v>#N/A</v>
      </c>
      <c r="JT105" s="256" t="e">
        <f t="shared" si="792"/>
        <v>#N/A</v>
      </c>
      <c r="JU105" s="256" t="e">
        <f t="shared" si="793"/>
        <v>#N/A</v>
      </c>
      <c r="JV105" s="61">
        <f t="shared" si="677"/>
        <v>3.8800000000000026</v>
      </c>
      <c r="JW105" s="46">
        <f t="shared" si="678"/>
        <v>0</v>
      </c>
      <c r="JX105" s="46">
        <f t="shared" si="679"/>
        <v>0</v>
      </c>
      <c r="JY105" s="46">
        <f t="shared" si="680"/>
        <v>0</v>
      </c>
      <c r="JZ105" s="46">
        <f t="shared" si="681"/>
        <v>0</v>
      </c>
      <c r="KA105" s="46">
        <f t="shared" si="682"/>
        <v>0</v>
      </c>
      <c r="KB105" s="46">
        <f t="shared" si="683"/>
        <v>0</v>
      </c>
      <c r="KC105" s="46">
        <f t="shared" si="684"/>
        <v>0</v>
      </c>
      <c r="KD105" s="46">
        <f t="shared" si="685"/>
        <v>0</v>
      </c>
      <c r="KE105" s="46">
        <f t="shared" si="686"/>
        <v>0</v>
      </c>
      <c r="KF105" s="46">
        <f t="shared" si="687"/>
        <v>0</v>
      </c>
      <c r="KG105" s="46">
        <f t="shared" si="688"/>
        <v>0</v>
      </c>
      <c r="KH105" s="46">
        <f t="shared" si="689"/>
        <v>0</v>
      </c>
      <c r="KI105" s="46">
        <f t="shared" si="690"/>
        <v>0</v>
      </c>
      <c r="KJ105" s="46">
        <f t="shared" si="691"/>
        <v>0</v>
      </c>
      <c r="KK105" s="46">
        <f t="shared" si="692"/>
        <v>0</v>
      </c>
      <c r="KL105" s="46">
        <f t="shared" si="693"/>
        <v>0</v>
      </c>
      <c r="KM105" s="46">
        <f t="shared" si="694"/>
        <v>0</v>
      </c>
      <c r="KN105" s="46">
        <f t="shared" si="695"/>
        <v>0</v>
      </c>
      <c r="KO105" s="46">
        <f t="shared" si="696"/>
        <v>0</v>
      </c>
      <c r="KP105" s="46">
        <f t="shared" si="697"/>
        <v>0</v>
      </c>
      <c r="KQ105" s="46">
        <f t="shared" si="698"/>
        <v>0</v>
      </c>
      <c r="KR105" s="61">
        <f t="shared" si="699"/>
        <v>3.8800000000000026</v>
      </c>
      <c r="KS105" s="1">
        <f t="shared" si="700"/>
        <v>1</v>
      </c>
      <c r="KT105" s="1">
        <f t="shared" si="701"/>
        <v>0</v>
      </c>
      <c r="KU105" s="1">
        <f t="shared" si="702"/>
        <v>0</v>
      </c>
      <c r="KV105" s="1">
        <f t="shared" si="703"/>
        <v>0</v>
      </c>
      <c r="KW105" s="1">
        <f t="shared" si="704"/>
        <v>1</v>
      </c>
      <c r="KX105" s="1">
        <f t="shared" si="705"/>
        <v>1</v>
      </c>
      <c r="KY105" s="1">
        <f t="shared" si="706"/>
        <v>1</v>
      </c>
      <c r="KZ105" s="1">
        <f t="shared" si="707"/>
        <v>1</v>
      </c>
      <c r="LA105" s="1">
        <f t="shared" si="708"/>
        <v>1</v>
      </c>
      <c r="LB105" s="1">
        <f t="shared" si="709"/>
        <v>1</v>
      </c>
      <c r="LC105" s="1">
        <f t="shared" si="710"/>
        <v>1</v>
      </c>
      <c r="LD105" s="1">
        <f t="shared" si="711"/>
        <v>1</v>
      </c>
      <c r="LE105" s="1">
        <f t="shared" si="712"/>
        <v>1</v>
      </c>
      <c r="LF105" s="1">
        <f t="shared" si="713"/>
        <v>1</v>
      </c>
      <c r="LG105" s="1">
        <f t="shared" si="714"/>
        <v>1</v>
      </c>
      <c r="LH105" s="1">
        <f t="shared" si="715"/>
        <v>1</v>
      </c>
      <c r="LI105" s="1">
        <f t="shared" si="716"/>
        <v>1</v>
      </c>
      <c r="LJ105" s="1">
        <f t="shared" si="717"/>
        <v>1</v>
      </c>
      <c r="LK105" s="1">
        <f t="shared" si="718"/>
        <v>1</v>
      </c>
      <c r="LL105" s="1">
        <f t="shared" si="719"/>
        <v>1</v>
      </c>
      <c r="LM105" s="1">
        <f t="shared" si="720"/>
        <v>1</v>
      </c>
      <c r="LN105" s="61">
        <f t="shared" si="721"/>
        <v>3.8800000000000026</v>
      </c>
      <c r="LO105" s="57">
        <f t="shared" si="722"/>
        <v>0</v>
      </c>
      <c r="LP105" s="57">
        <f t="shared" si="723"/>
        <v>10.197779612228809</v>
      </c>
      <c r="LQ105" s="57">
        <f t="shared" si="724"/>
        <v>7.230358873105132</v>
      </c>
      <c r="LR105" s="57">
        <f t="shared" si="725"/>
        <v>3.4315066552054403</v>
      </c>
      <c r="LS105" s="57">
        <f t="shared" si="726"/>
        <v>0</v>
      </c>
      <c r="LT105" s="57">
        <f t="shared" si="727"/>
        <v>0</v>
      </c>
      <c r="LU105" s="57">
        <f t="shared" si="728"/>
        <v>0</v>
      </c>
      <c r="LV105" s="57">
        <f t="shared" si="729"/>
        <v>0</v>
      </c>
      <c r="LW105" s="57">
        <f t="shared" si="730"/>
        <v>0</v>
      </c>
      <c r="LX105" s="57">
        <f t="shared" si="731"/>
        <v>0</v>
      </c>
      <c r="LY105" s="57">
        <f t="shared" si="732"/>
        <v>0</v>
      </c>
      <c r="LZ105" s="57">
        <f t="shared" si="733"/>
        <v>0</v>
      </c>
      <c r="MA105" s="57">
        <f t="shared" si="734"/>
        <v>0</v>
      </c>
      <c r="MB105" s="57">
        <f t="shared" si="735"/>
        <v>0</v>
      </c>
      <c r="MC105" s="57">
        <f t="shared" si="736"/>
        <v>0</v>
      </c>
      <c r="MD105" s="57">
        <f t="shared" si="737"/>
        <v>0</v>
      </c>
      <c r="ME105" s="57">
        <f t="shared" si="738"/>
        <v>0</v>
      </c>
      <c r="MF105" s="57">
        <f t="shared" si="739"/>
        <v>0</v>
      </c>
      <c r="MG105" s="57">
        <f t="shared" si="740"/>
        <v>0</v>
      </c>
      <c r="MH105" s="57">
        <f t="shared" si="741"/>
        <v>0</v>
      </c>
      <c r="MI105" s="57">
        <f t="shared" si="742"/>
        <v>0</v>
      </c>
      <c r="MJ105" s="61">
        <f t="shared" si="743"/>
        <v>3.8800000000000026</v>
      </c>
      <c r="MK105" s="57" t="e">
        <f t="shared" si="583"/>
        <v>#N/A</v>
      </c>
      <c r="ML105" s="57" t="e">
        <f t="shared" si="794"/>
        <v>#N/A</v>
      </c>
      <c r="MM105" s="57" t="e">
        <f t="shared" si="795"/>
        <v>#N/A</v>
      </c>
      <c r="MN105" s="57" t="e">
        <f t="shared" si="796"/>
        <v>#N/A</v>
      </c>
      <c r="MO105" s="57" t="e">
        <f t="shared" si="797"/>
        <v>#N/A</v>
      </c>
      <c r="MP105" s="57" t="e">
        <f t="shared" si="798"/>
        <v>#N/A</v>
      </c>
      <c r="MQ105" s="57" t="e">
        <f t="shared" si="799"/>
        <v>#N/A</v>
      </c>
      <c r="MR105" s="57" t="e">
        <f t="shared" si="800"/>
        <v>#N/A</v>
      </c>
      <c r="MS105" s="57" t="e">
        <f t="shared" si="801"/>
        <v>#N/A</v>
      </c>
      <c r="MT105" s="57" t="e">
        <f t="shared" si="802"/>
        <v>#N/A</v>
      </c>
      <c r="MU105" s="57" t="e">
        <f t="shared" si="803"/>
        <v>#N/A</v>
      </c>
      <c r="MV105" s="57" t="e">
        <f t="shared" si="804"/>
        <v>#N/A</v>
      </c>
      <c r="MW105" s="57" t="e">
        <f t="shared" si="805"/>
        <v>#N/A</v>
      </c>
      <c r="MX105" s="57" t="e">
        <f t="shared" si="806"/>
        <v>#N/A</v>
      </c>
      <c r="MY105" s="57" t="e">
        <f t="shared" si="807"/>
        <v>#N/A</v>
      </c>
      <c r="MZ105" s="57" t="e">
        <f t="shared" si="808"/>
        <v>#N/A</v>
      </c>
      <c r="NA105" s="57" t="e">
        <f t="shared" si="809"/>
        <v>#N/A</v>
      </c>
      <c r="NB105" s="57" t="e">
        <f t="shared" si="810"/>
        <v>#N/A</v>
      </c>
      <c r="NC105" s="57" t="e">
        <f t="shared" si="811"/>
        <v>#N/A</v>
      </c>
      <c r="ND105" s="57" t="e">
        <f t="shared" si="812"/>
        <v>#N/A</v>
      </c>
      <c r="NE105" s="57" t="e">
        <f t="shared" si="813"/>
        <v>#N/A</v>
      </c>
      <c r="NF105" s="61">
        <f t="shared" si="744"/>
        <v>3.8800000000000026</v>
      </c>
      <c r="NG105" s="256">
        <f>IF(OY104=0,MIN('Drive Train'!$F$35-FQ104*$C$19*'Drive Train'!$F$39,NG104+$C$39)-$C$7,IF(LO104-1&lt;=0,0,IF($C$37=Motors!$C$30,MAX(MAX(NG$8:NG104)*-1,NG104-$C$39),MAX(0,MAX(NG$8:NG104)*-1,NG104-$C$39))))</f>
        <v>0</v>
      </c>
      <c r="NH105" s="256">
        <f>IF(OZ104=0,MIN('Drive Train'!$F$35-FR104*$C$19*'Drive Train'!$F$39,NH104+$C$39)-$C$7,IF(LP104-1&lt;=0,0,IF($C$37=Motors!$C$30,MAX(MAX(NH$8:NH104)*-1,NH104-$C$39),MAX(0,MAX(NH$8:NH104)*-1,NH104-$C$39))))</f>
        <v>0</v>
      </c>
      <c r="NI105" s="256">
        <f>IF(PA104=0,MIN('Drive Train'!$F$35-FS104*$C$19*'Drive Train'!$F$39,NI104+$C$39)-$C$7,IF(LQ104-1&lt;=0,0,IF($C$37=Motors!$C$30,MAX(MAX(NI$8:NI104)*-1,NI104-$C$39),MAX(0,MAX(NI$8:NI104)*-1,NI104-$C$39))))</f>
        <v>0</v>
      </c>
      <c r="NJ105" s="256">
        <f>IF(PB104=0,MIN('Drive Train'!$F$35-FT104*$C$19*'Drive Train'!$F$39,NJ104+$C$39)-$C$7,IF(LR104-1&lt;=0,0,IF($C$37=Motors!$C$30,MAX(MAX(NJ$8:NJ104)*-1,NJ104-$C$39),MAX(0,MAX(NJ$8:NJ104)*-1,NJ104-$C$39))))</f>
        <v>0</v>
      </c>
      <c r="NK105" s="256">
        <f>IF(PC104=0,MIN('Drive Train'!$F$35-FU104*$C$19*'Drive Train'!$F$39,NK104+$C$39)-$C$7,IF(LS104-1&lt;=0,0,IF($C$37=Motors!$C$30,MAX(MAX(NK$8:NK104)*-1,NK104-$C$39),MAX(0,MAX(NK$8:NK104)*-1,NK104-$C$39))))</f>
        <v>0</v>
      </c>
      <c r="NL105" s="256">
        <f>IF(PD104=0,MIN('Drive Train'!$F$35-FV104*$C$19*'Drive Train'!$F$39,NL104+$C$39)-$C$7,IF(LT104-1&lt;=0,0,IF($C$37=Motors!$C$30,MAX(MAX(NL$8:NL104)*-1,NL104-$C$39),MAX(0,MAX(NL$8:NL104)*-1,NL104-$C$39))))</f>
        <v>0</v>
      </c>
      <c r="NM105" s="256">
        <f>IF(PE104=0,MIN('Drive Train'!$F$35-FW104*$C$19*'Drive Train'!$F$39,NM104+$C$39)-$C$7,IF(LU104-1&lt;=0,0,IF($C$37=Motors!$C$30,MAX(MAX(NM$8:NM104)*-1,NM104-$C$39),MAX(0,MAX(NM$8:NM104)*-1,NM104-$C$39))))</f>
        <v>0</v>
      </c>
      <c r="NN105" s="256">
        <f>IF(PF104=0,MIN('Drive Train'!$F$35-FX104*$C$19*'Drive Train'!$F$39,NN104+$C$39)-$C$7,IF(LV104-1&lt;=0,0,IF($C$37=Motors!$C$30,MAX(MAX(NN$8:NN104)*-1,NN104-$C$39),MAX(0,MAX(NN$8:NN104)*-1,NN104-$C$39))))</f>
        <v>0</v>
      </c>
      <c r="NO105" s="256">
        <f>IF(PG104=0,MIN('Drive Train'!$F$35-FY104*$C$19*'Drive Train'!$F$39,NO104+$C$39)-$C$7,IF(LW104-1&lt;=0,0,IF($C$37=Motors!$C$30,MAX(MAX(NO$8:NO104)*-1,NO104-$C$39),MAX(0,MAX(NO$8:NO104)*-1,NO104-$C$39))))</f>
        <v>0</v>
      </c>
      <c r="NP105" s="256">
        <f>IF(PH104=0,MIN('Drive Train'!$F$35-FZ104*$C$19*'Drive Train'!$F$39,NP104+$C$39)-$C$7,IF(LX104-1&lt;=0,0,IF($C$37=Motors!$C$30,MAX(MAX(NP$8:NP104)*-1,NP104-$C$39),MAX(0,MAX(NP$8:NP104)*-1,NP104-$C$39))))</f>
        <v>0</v>
      </c>
      <c r="NQ105" s="256">
        <f>IF(PI104=0,MIN('Drive Train'!$F$35-GA104*$C$19*'Drive Train'!$F$39,NQ104+$C$39)-$C$7,IF(LY104-1&lt;=0,0,IF($C$37=Motors!$C$30,MAX(MAX(NQ$8:NQ104)*-1,NQ104-$C$39),MAX(0,MAX(NQ$8:NQ104)*-1,NQ104-$C$39))))</f>
        <v>0</v>
      </c>
      <c r="NR105" s="256">
        <f>IF(PJ104=0,MIN('Drive Train'!$F$35-GB104*$C$19*'Drive Train'!$F$39,NR104+$C$39)-$C$7,IF(LZ104-1&lt;=0,0,IF($C$37=Motors!$C$30,MAX(MAX(NR$8:NR104)*-1,NR104-$C$39),MAX(0,MAX(NR$8:NR104)*-1,NR104-$C$39))))</f>
        <v>0</v>
      </c>
      <c r="NS105" s="256">
        <f>IF(PK104=0,MIN('Drive Train'!$F$35-GC104*$C$19*'Drive Train'!$F$39,NS104+$C$39)-$C$7,IF(MA104-1&lt;=0,0,IF($C$37=Motors!$C$30,MAX(MAX(NS$8:NS104)*-1,NS104-$C$39),MAX(0,MAX(NS$8:NS104)*-1,NS104-$C$39))))</f>
        <v>0</v>
      </c>
      <c r="NT105" s="256">
        <f>IF(PL104=0,MIN('Drive Train'!$F$35-GD104*$C$19*'Drive Train'!$F$39,NT104+$C$39)-$C$7,IF(MB104-1&lt;=0,0,IF($C$37=Motors!$C$30,MAX(MAX(NT$8:NT104)*-1,NT104-$C$39),MAX(0,MAX(NT$8:NT104)*-1,NT104-$C$39))))</f>
        <v>0</v>
      </c>
      <c r="NU105" s="256">
        <f>IF(PM104=0,MIN('Drive Train'!$F$35-GE104*$C$19*'Drive Train'!$F$39,NU104+$C$39)-$C$7,IF(MC104-1&lt;=0,0,IF($C$37=Motors!$C$30,MAX(MAX(NU$8:NU104)*-1,NU104-$C$39),MAX(0,MAX(NU$8:NU104)*-1,NU104-$C$39))))</f>
        <v>0</v>
      </c>
      <c r="NV105" s="256">
        <f>IF(PN104=0,MIN('Drive Train'!$F$35-GF104*$C$19*'Drive Train'!$F$39,NV104+$C$39)-$C$7,IF(MD104-1&lt;=0,0,IF($C$37=Motors!$C$30,MAX(MAX(NV$8:NV104)*-1,NV104-$C$39),MAX(0,MAX(NV$8:NV104)*-1,NV104-$C$39))))</f>
        <v>0</v>
      </c>
      <c r="NW105" s="256">
        <f>IF(PO104=0,MIN('Drive Train'!$F$35-GG104*$C$19*'Drive Train'!$F$39,NW104+$C$39)-$C$7,IF(ME104-1&lt;=0,0,IF($C$37=Motors!$C$30,MAX(MAX(NW$8:NW104)*-1,NW104-$C$39),MAX(0,MAX(NW$8:NW104)*-1,NW104-$C$39))))</f>
        <v>0</v>
      </c>
      <c r="NX105" s="256">
        <f>IF(PP104=0,MIN('Drive Train'!$F$35-GH104*$C$19*'Drive Train'!$F$39,NX104+$C$39)-$C$7,IF(MF104-1&lt;=0,0,IF($C$37=Motors!$C$30,MAX(MAX(NX$8:NX104)*-1,NX104-$C$39),MAX(0,MAX(NX$8:NX104)*-1,NX104-$C$39))))</f>
        <v>0</v>
      </c>
      <c r="NY105" s="256">
        <f>IF(PQ104=0,MIN('Drive Train'!$F$35-GI104*$C$19*'Drive Train'!$F$39,NY104+$C$39)-$C$7,IF(MG104-1&lt;=0,0,IF($C$37=Motors!$C$30,MAX(MAX(NY$8:NY104)*-1,NY104-$C$39),MAX(0,MAX(NY$8:NY104)*-1,NY104-$C$39))))</f>
        <v>0</v>
      </c>
      <c r="NZ105" s="256">
        <f>IF(PR104=0,MIN('Drive Train'!$F$35-GJ104*$C$19*'Drive Train'!$F$39,NZ104+$C$39)-$C$7,IF(MH104-1&lt;=0,0,IF($C$37=Motors!$C$30,MAX(MAX(NZ$8:NZ104)*-1,NZ104-$C$39),MAX(0,MAX(NZ$8:NZ104)*-1,NZ104-$C$39))))</f>
        <v>0</v>
      </c>
      <c r="OA105" s="256">
        <f>IF(PS104=0,MIN('Drive Train'!$F$35-GK104*$C$19*'Drive Train'!$F$39,OA104+$C$39)-$C$7,IF(MI104-1&lt;=0,0,IF($C$37=Motors!$C$30,MAX(MAX(OA$8:OA104)*-1,OA104-$C$39),MAX(0,MAX(OA$8:OA104)*-1,OA104-$C$39))))</f>
        <v>0</v>
      </c>
      <c r="OB105" s="61">
        <f t="shared" si="745"/>
        <v>3.8800000000000026</v>
      </c>
      <c r="OC105" s="256">
        <f>'Drive Train'!$F$35-(FQ105*$C$13)*$C$19*'Drive Train'!$F$39</f>
        <v>12.4</v>
      </c>
      <c r="OD105" s="256">
        <f>'Drive Train'!$F$35-(FR105*$C$13)*$C$19*'Drive Train'!$F$39</f>
        <v>12.23503</v>
      </c>
      <c r="OE105" s="256">
        <f>'Drive Train'!$F$35-(FS105*$C$13)*$C$19*'Drive Train'!$F$39</f>
        <v>12.23503</v>
      </c>
      <c r="OF105" s="256">
        <f>'Drive Train'!$F$35-(FT105*$C$13)*$C$19*'Drive Train'!$F$39</f>
        <v>12.23503</v>
      </c>
      <c r="OG105" s="256">
        <f>'Drive Train'!$F$35-(FU105*$C$13)*$C$19*'Drive Train'!$F$39</f>
        <v>12.4</v>
      </c>
      <c r="OH105" s="256">
        <f>'Drive Train'!$F$35-(FV105*$C$13)*$C$19*'Drive Train'!$F$39</f>
        <v>12.4</v>
      </c>
      <c r="OI105" s="256">
        <f>'Drive Train'!$F$35-(FW105*$C$13)*$C$19*'Drive Train'!$F$39</f>
        <v>12.4</v>
      </c>
      <c r="OJ105" s="256">
        <f>'Drive Train'!$F$35-(FX105*$C$13)*$C$19*'Drive Train'!$F$39</f>
        <v>12.4</v>
      </c>
      <c r="OK105" s="256">
        <f>'Drive Train'!$F$35-(FY105*$C$13)*$C$19*'Drive Train'!$F$39</f>
        <v>12.4</v>
      </c>
      <c r="OL105" s="256">
        <f>'Drive Train'!$F$35-(FZ105*$C$13)*$C$19*'Drive Train'!$F$39</f>
        <v>12.4</v>
      </c>
      <c r="OM105" s="256">
        <f>'Drive Train'!$F$35-(GA105*$C$13)*$C$19*'Drive Train'!$F$39</f>
        <v>12.4</v>
      </c>
      <c r="ON105" s="256">
        <f>'Drive Train'!$F$35-(GB105*$C$13)*$C$19*'Drive Train'!$F$39</f>
        <v>12.4</v>
      </c>
      <c r="OO105" s="256">
        <f>'Drive Train'!$F$35-(GC105*$C$13)*$C$19*'Drive Train'!$F$39</f>
        <v>12.4</v>
      </c>
      <c r="OP105" s="256">
        <f>'Drive Train'!$F$35-(GD105*$C$13)*$C$19*'Drive Train'!$F$39</f>
        <v>12.4</v>
      </c>
      <c r="OQ105" s="256">
        <f>'Drive Train'!$F$35-(GE105*$C$13)*$C$19*'Drive Train'!$F$39</f>
        <v>12.4</v>
      </c>
      <c r="OR105" s="256">
        <f>'Drive Train'!$F$35-(GF105*$C$13)*$C$19*'Drive Train'!$F$39</f>
        <v>12.4</v>
      </c>
      <c r="OS105" s="256">
        <f>'Drive Train'!$F$35-(GG105*$C$13)*$C$19*'Drive Train'!$F$39</f>
        <v>12.4</v>
      </c>
      <c r="OT105" s="256">
        <f>'Drive Train'!$F$35-(GH105*$C$13)*$C$19*'Drive Train'!$F$39</f>
        <v>12.4</v>
      </c>
      <c r="OU105" s="256">
        <f>'Drive Train'!$F$35-(GI105*$C$13)*$C$19*'Drive Train'!$F$39</f>
        <v>12.4</v>
      </c>
      <c r="OV105" s="256">
        <f>'Drive Train'!$F$35-(GJ105*$C$13)*$C$19*'Drive Train'!$F$39</f>
        <v>12.4</v>
      </c>
      <c r="OW105" s="256">
        <f>'Drive Train'!$F$35-(GK105*$C$13)*$C$19*'Drive Train'!$F$39</f>
        <v>12.4</v>
      </c>
      <c r="OX105" s="61">
        <f t="shared" si="746"/>
        <v>3.8800000000000026</v>
      </c>
      <c r="OY105" s="1">
        <f>IF(PU105&gt;='Drive Train'!$F$29,1,0)</f>
        <v>1</v>
      </c>
      <c r="OZ105" s="1">
        <f>IF(PV105&gt;='Drive Train'!$F$29,1,0)</f>
        <v>1</v>
      </c>
      <c r="PA105" s="1">
        <f>IF(PW105&gt;='Drive Train'!$F$29,1,0)</f>
        <v>1</v>
      </c>
      <c r="PB105" s="1">
        <f>IF(PX105&gt;='Drive Train'!$F$29,1,0)</f>
        <v>1</v>
      </c>
      <c r="PC105" s="1">
        <f>IF(PY105&gt;='Drive Train'!$F$29,1,0)</f>
        <v>1</v>
      </c>
      <c r="PD105" s="1">
        <f>IF(PZ105&gt;='Drive Train'!$F$29,1,0)</f>
        <v>1</v>
      </c>
      <c r="PE105" s="1">
        <f>IF(QA105&gt;='Drive Train'!$F$29,1,0)</f>
        <v>1</v>
      </c>
      <c r="PF105" s="1">
        <f>IF(QB105&gt;='Drive Train'!$F$29,1,0)</f>
        <v>1</v>
      </c>
      <c r="PG105" s="1">
        <f>IF(QC105&gt;='Drive Train'!$F$29,1,0)</f>
        <v>1</v>
      </c>
      <c r="PH105" s="1">
        <f>IF(QD105&gt;='Drive Train'!$F$29,1,0)</f>
        <v>1</v>
      </c>
      <c r="PI105" s="1">
        <f>IF(QE105&gt;='Drive Train'!$F$29,1,0)</f>
        <v>1</v>
      </c>
      <c r="PJ105" s="1">
        <f>IF(QF105&gt;='Drive Train'!$F$29,1,0)</f>
        <v>1</v>
      </c>
      <c r="PK105" s="1">
        <f>IF(QG105&gt;='Drive Train'!$F$29,1,0)</f>
        <v>1</v>
      </c>
      <c r="PL105" s="1">
        <f>IF(QH105&gt;='Drive Train'!$F$29,1,0)</f>
        <v>1</v>
      </c>
      <c r="PM105" s="1">
        <f>IF(QI105&gt;='Drive Train'!$F$29,1,0)</f>
        <v>1</v>
      </c>
      <c r="PN105" s="1">
        <f>IF(QJ105&gt;='Drive Train'!$F$29,1,0)</f>
        <v>1</v>
      </c>
      <c r="PO105" s="1">
        <f>IF(QK105&gt;='Drive Train'!$F$29,1,0)</f>
        <v>1</v>
      </c>
      <c r="PP105" s="1">
        <f>IF(QL105&gt;='Drive Train'!$F$29,1,0)</f>
        <v>1</v>
      </c>
      <c r="PQ105" s="1">
        <f>IF(QM105&gt;='Drive Train'!$F$29,1,0)</f>
        <v>1</v>
      </c>
      <c r="PR105" s="1">
        <f>IF(QN105&gt;='Drive Train'!$F$29,1,0)</f>
        <v>1</v>
      </c>
      <c r="PS105" s="1">
        <f>IF(QO105&gt;='Drive Train'!$F$29,1,0)</f>
        <v>1</v>
      </c>
      <c r="PT105" s="253">
        <f t="shared" si="747"/>
        <v>3.8800000000000026</v>
      </c>
      <c r="PU105" s="57">
        <f t="shared" si="748"/>
        <v>21.503653617944718</v>
      </c>
      <c r="PV105" s="57">
        <f t="shared" si="749"/>
        <v>40.699281181217003</v>
      </c>
      <c r="PW105" s="57">
        <f t="shared" si="750"/>
        <v>41.755055367879855</v>
      </c>
      <c r="PX105" s="57">
        <f t="shared" si="751"/>
        <v>38.560890405413126</v>
      </c>
      <c r="PY105" s="57">
        <f t="shared" si="752"/>
        <v>32.695785691206908</v>
      </c>
      <c r="PZ105" s="57">
        <f t="shared" si="753"/>
        <v>27.08124871304469</v>
      </c>
      <c r="QA105" s="57">
        <f t="shared" si="754"/>
        <v>23.766792718489118</v>
      </c>
      <c r="QB105" s="57">
        <f t="shared" si="755"/>
        <v>21.24285190115814</v>
      </c>
      <c r="QC105" s="57">
        <f t="shared" si="756"/>
        <v>19.808555857554829</v>
      </c>
      <c r="QD105" s="57">
        <f t="shared" si="757"/>
        <v>18.746947025028113</v>
      </c>
      <c r="QE105" s="57">
        <f t="shared" si="758"/>
        <v>17.929325619771099</v>
      </c>
      <c r="QF105" s="57">
        <f t="shared" si="759"/>
        <v>23.539061413848287</v>
      </c>
      <c r="QG105" s="57">
        <f t="shared" si="760"/>
        <v>22.453509164402295</v>
      </c>
      <c r="QH105" s="57">
        <f t="shared" si="761"/>
        <v>21.849684815549576</v>
      </c>
      <c r="QI105" s="57">
        <f t="shared" si="762"/>
        <v>21.682599047130982</v>
      </c>
      <c r="QJ105" s="57">
        <f t="shared" si="763"/>
        <v>21.357110719625187</v>
      </c>
      <c r="QK105" s="57">
        <f t="shared" si="764"/>
        <v>21.797681488191348</v>
      </c>
      <c r="QL105" s="57">
        <f t="shared" si="765"/>
        <v>21.60815940220062</v>
      </c>
      <c r="QM105" s="57">
        <f t="shared" si="766"/>
        <v>21.794853544062796</v>
      </c>
      <c r="QN105" s="57">
        <f t="shared" si="767"/>
        <v>21.444570787492751</v>
      </c>
      <c r="QO105" s="57">
        <f t="shared" si="768"/>
        <v>21.450297293645665</v>
      </c>
      <c r="QP105" s="61">
        <f t="shared" si="769"/>
        <v>3.8800000000000026</v>
      </c>
      <c r="QQ105" s="57">
        <f t="shared" si="584"/>
        <v>0</v>
      </c>
      <c r="QR105" s="57">
        <f t="shared" si="585"/>
        <v>3.4695548865589357E-2</v>
      </c>
      <c r="QS105" s="57">
        <f t="shared" si="586"/>
        <v>3.4695548865589357E-2</v>
      </c>
      <c r="QT105" s="57">
        <f t="shared" si="587"/>
        <v>3.4695548865589357E-2</v>
      </c>
      <c r="QU105" s="57">
        <f t="shared" si="588"/>
        <v>0</v>
      </c>
      <c r="QV105" s="57">
        <f t="shared" si="589"/>
        <v>0</v>
      </c>
      <c r="QW105" s="57">
        <f t="shared" si="590"/>
        <v>0</v>
      </c>
      <c r="QX105" s="57">
        <f t="shared" si="591"/>
        <v>0</v>
      </c>
      <c r="QY105" s="57">
        <f t="shared" si="592"/>
        <v>0</v>
      </c>
      <c r="QZ105" s="57">
        <f t="shared" si="593"/>
        <v>0</v>
      </c>
      <c r="RA105" s="57">
        <f t="shared" si="594"/>
        <v>0</v>
      </c>
      <c r="RB105" s="57">
        <f t="shared" si="595"/>
        <v>0</v>
      </c>
      <c r="RC105" s="57">
        <f t="shared" si="596"/>
        <v>0</v>
      </c>
      <c r="RD105" s="57">
        <f t="shared" si="597"/>
        <v>0</v>
      </c>
      <c r="RE105" s="57">
        <f t="shared" si="598"/>
        <v>0</v>
      </c>
      <c r="RF105" s="57">
        <f t="shared" si="599"/>
        <v>0</v>
      </c>
      <c r="RG105" s="57">
        <f t="shared" si="600"/>
        <v>0</v>
      </c>
      <c r="RH105" s="57">
        <f t="shared" si="601"/>
        <v>0</v>
      </c>
      <c r="RI105" s="57">
        <f t="shared" si="602"/>
        <v>0</v>
      </c>
      <c r="RJ105" s="57">
        <f t="shared" si="603"/>
        <v>0</v>
      </c>
      <c r="RK105" s="57">
        <f t="shared" si="604"/>
        <v>0</v>
      </c>
      <c r="RL105" s="61">
        <f t="shared" si="770"/>
        <v>3.8800000000000026</v>
      </c>
      <c r="RM105" s="2">
        <f>IF(AND(LO105&gt;=LO$6*'Drive Train'!$AA$52,LO105&lt;=LO$6*'Drive Train'!$AA$53,KS105=0,JW105=0,EU105&gt;0),$C$17,0)</f>
        <v>0</v>
      </c>
      <c r="RN105" s="2">
        <f>IF(AND(LP105&gt;=LP$6*'Drive Train'!$AA$52,LP105&lt;=LP$6*'Drive Train'!$AA$53,KT105=0,JX105=0,EV105&gt;0),$C$17,0)</f>
        <v>0</v>
      </c>
      <c r="RO105" s="2">
        <f>IF(AND(LQ105&gt;=LQ$6*'Drive Train'!$AA$52,LQ105&lt;=LQ$6*'Drive Train'!$AA$53,KU105=0,JY105=0,EW105&gt;0),$C$17,0)</f>
        <v>0</v>
      </c>
      <c r="RP105" s="2">
        <f>IF(AND(LR105&gt;=LR$6*'Drive Train'!$AA$52,LR105&lt;=LR$6*'Drive Train'!$AA$53,KV105=0,JZ105=0,EX105&gt;0),$C$17,0)</f>
        <v>0</v>
      </c>
      <c r="RQ105" s="2">
        <f>IF(AND(LS105&gt;=LS$6*'Drive Train'!$AA$52,LS105&lt;=LS$6*'Drive Train'!$AA$53,KW105=0,KA105=0,EY105&gt;0),$C$17,0)</f>
        <v>0</v>
      </c>
      <c r="RR105" s="2">
        <f>IF(AND(LT105&gt;=LT$6*'Drive Train'!$AA$52,LT105&lt;=LT$6*'Drive Train'!$AA$53,KX105=0,KB105=0,EZ105&gt;0),$C$17,0)</f>
        <v>0</v>
      </c>
      <c r="RS105" s="2">
        <f>IF(AND(LU105&gt;=LU$6*'Drive Train'!$AA$52,LU105&lt;=LU$6*'Drive Train'!$AA$53,KY105=0,KC105=0,FA105&gt;0),$C$17,0)</f>
        <v>0</v>
      </c>
      <c r="RT105" s="2">
        <f>IF(AND(LV105&gt;=LV$6*'Drive Train'!$AA$52,LV105&lt;=LV$6*'Drive Train'!$AA$53,KZ105=0,KD105=0,FB105&gt;0),$C$17,0)</f>
        <v>0</v>
      </c>
      <c r="RU105" s="2">
        <f>IF(AND(LW105&gt;=LW$6*'Drive Train'!$AA$52,LW105&lt;=LW$6*'Drive Train'!$AA$53,LA105=0,KE105=0,FC105&gt;0),$C$17,0)</f>
        <v>0</v>
      </c>
      <c r="RV105" s="2">
        <f>IF(AND(LX105&gt;=LX$6*'Drive Train'!$AA$52,LX105&lt;=LX$6*'Drive Train'!$AA$53,LB105=0,KF105=0,FD105&gt;0),$C$17,0)</f>
        <v>0</v>
      </c>
      <c r="RW105" s="2">
        <f>IF(AND(LY105&gt;=LY$6*'Drive Train'!$AA$52,LY105&lt;=LY$6*'Drive Train'!$AA$53,LC105=0,KG105=0,FE105&gt;0),$C$17,0)</f>
        <v>0</v>
      </c>
      <c r="RX105" s="2">
        <f>IF(AND(LZ105&gt;=LZ$6*'Drive Train'!$AA$52,LZ105&lt;=LZ$6*'Drive Train'!$AA$53,LD105=0,KH105=0,FF105&gt;0),$C$17,0)</f>
        <v>0</v>
      </c>
      <c r="RY105" s="2">
        <f>IF(AND(MA105&gt;=MA$6*'Drive Train'!$AA$52,MA105&lt;=MA$6*'Drive Train'!$AA$53,LE105=0,KI105=0,FG105&gt;0),$C$17,0)</f>
        <v>0</v>
      </c>
      <c r="RZ105" s="2">
        <f>IF(AND(MB105&gt;=MB$6*'Drive Train'!$AA$52,MB105&lt;=MB$6*'Drive Train'!$AA$53,LF105=0,KJ105=0,FH105&gt;0),$C$17,0)</f>
        <v>0</v>
      </c>
      <c r="SA105" s="2">
        <f>IF(AND(MC105&gt;=MC$6*'Drive Train'!$AA$52,MC105&lt;=MC$6*'Drive Train'!$AA$53,LG105=0,KK105=0,FI105&gt;0),$C$17,0)</f>
        <v>0</v>
      </c>
      <c r="SB105" s="2">
        <f>IF(AND(MD105&gt;=MD$6*'Drive Train'!$AA$52,MD105&lt;=MD$6*'Drive Train'!$AA$53,LH105=0,KL105=0,FJ105&gt;0),$C$17,0)</f>
        <v>0</v>
      </c>
      <c r="SC105" s="2">
        <f>IF(AND(ME105&gt;=ME$6*'Drive Train'!$AA$52,ME105&lt;=ME$6*'Drive Train'!$AA$53,LI105=0,KM105=0,FK105&gt;0),$C$17,0)</f>
        <v>0</v>
      </c>
      <c r="SD105" s="2">
        <f>IF(AND(MF105&gt;=MF$6*'Drive Train'!$AA$52,MF105&lt;=MF$6*'Drive Train'!$AA$53,LJ105=0,KN105=0,FL105&gt;0),$C$17,0)</f>
        <v>0</v>
      </c>
      <c r="SE105" s="2">
        <f>IF(AND(MG105&gt;=MG$6*'Drive Train'!$AA$52,MG105&lt;=MG$6*'Drive Train'!$AA$53,LK105=0,KO105=0,FM105&gt;0),$C$17,0)</f>
        <v>0</v>
      </c>
      <c r="SF105" s="2">
        <f>IF(AND(MH105&gt;=MH$6*'Drive Train'!$AA$52,MH105&lt;=MH$6*'Drive Train'!$AA$53,LL105=0,KP105=0,FN105&gt;0),$C$17,0)</f>
        <v>0</v>
      </c>
      <c r="SG105" s="2">
        <f>IF(AND(MI105&gt;=MI$6*'Drive Train'!$AA$52,MI105&lt;=MI$6*'Drive Train'!$AA$53,LM105=0,KQ105=0,FO105&gt;0),$C$17,0)</f>
        <v>0</v>
      </c>
      <c r="SH105" s="61">
        <f t="shared" si="771"/>
        <v>3.8800000000000026</v>
      </c>
      <c r="SI105" s="2">
        <f>IF(AND(EU105&lt;0,KS105=0,LO105&gt;=LO$6*'Drive Train'!$AA$52,LO105&lt;=LO$6*'Drive Train'!$AA$53,OY105=1,JW105=0),$C$17,0)</f>
        <v>0</v>
      </c>
      <c r="SJ105" s="2">
        <f>IF(AND(EV105&lt;0,KT105=0,LP105&gt;=LP$6*'Drive Train'!$AA$52,LP105&lt;=LP$6*'Drive Train'!$AA$53,OZ105=1,JX105=0),$C$17,0)</f>
        <v>0.04</v>
      </c>
      <c r="SK105" s="2">
        <f>IF(AND(EW105&lt;0,KU105=0,LQ105&gt;=LQ$6*'Drive Train'!$AA$52,LQ105&lt;=LQ$6*'Drive Train'!$AA$53,PA105=1,JY105=0),$C$17,0)</f>
        <v>0</v>
      </c>
      <c r="SL105" s="2">
        <f>IF(AND(EX105&lt;0,KV105=0,LR105&gt;=LR$6*'Drive Train'!$AA$52,LR105&lt;=LR$6*'Drive Train'!$AA$53,PB105=1,JZ105=0),$C$17,0)</f>
        <v>0</v>
      </c>
      <c r="SM105" s="2">
        <f>IF(AND(EY105&lt;0,KW105=0,LS105&gt;=LS$6*'Drive Train'!$AA$52,LS105&lt;=LS$6*'Drive Train'!$AA$53,PC105=1,KA105=0),$C$17,0)</f>
        <v>0</v>
      </c>
      <c r="SN105" s="2">
        <f>IF(AND(EZ105&lt;0,KX105=0,LT105&gt;=LT$6*'Drive Train'!$AA$52,LT105&lt;=LT$6*'Drive Train'!$AA$53,PD105=1,KB105=0),$C$17,0)</f>
        <v>0</v>
      </c>
      <c r="SO105" s="2">
        <f>IF(AND(FA105&lt;0,KY105=0,LU105&gt;=LU$6*'Drive Train'!$AA$52,LU105&lt;=LU$6*'Drive Train'!$AA$53,PE105=1,KC105=0),$C$17,0)</f>
        <v>0</v>
      </c>
      <c r="SP105" s="2">
        <f>IF(AND(FB105&lt;0,KZ105=0,LV105&gt;=LV$6*'Drive Train'!$AA$52,LV105&lt;=LV$6*'Drive Train'!$AA$53,PF105=1,KD105=0),$C$17,0)</f>
        <v>0</v>
      </c>
      <c r="SQ105" s="2">
        <f>IF(AND(FC105&lt;0,LA105=0,LW105&gt;=LW$6*'Drive Train'!$AA$52,LW105&lt;=LW$6*'Drive Train'!$AA$53,PG105=1,KE105=0),$C$17,0)</f>
        <v>0</v>
      </c>
      <c r="SR105" s="2">
        <f>IF(AND(FD105&lt;0,LB105=0,LX105&gt;=LX$6*'Drive Train'!$AA$52,LX105&lt;=LX$6*'Drive Train'!$AA$53,PH105=1,KF105=0),$C$17,0)</f>
        <v>0</v>
      </c>
      <c r="SS105" s="2">
        <f>IF(AND(FE105&lt;0,LC105=0,LY105&gt;=LY$6*'Drive Train'!$AA$52,LY105&lt;=LY$6*'Drive Train'!$AA$53,PI105=1,KG105=0),$C$17,0)</f>
        <v>0</v>
      </c>
      <c r="ST105" s="2">
        <f>IF(AND(FF105&lt;0,LD105=0,LZ105&gt;=LZ$6*'Drive Train'!$AA$52,LZ105&lt;=LZ$6*'Drive Train'!$AA$53,PJ105=1,KH105=0),$C$17,0)</f>
        <v>0</v>
      </c>
      <c r="SU105" s="2">
        <f>IF(AND(FG105&lt;0,LE105=0,MA105&gt;=MA$6*'Drive Train'!$AA$52,MA105&lt;=MA$6*'Drive Train'!$AA$53,PK105=1,KI105=0),$C$17,0)</f>
        <v>0</v>
      </c>
      <c r="SV105" s="2">
        <f>IF(AND(FH105&lt;0,LF105=0,MB105&gt;=MB$6*'Drive Train'!$AA$52,MB105&lt;=MB$6*'Drive Train'!$AA$53,PL105=1,KJ105=0),$C$17,0)</f>
        <v>0</v>
      </c>
      <c r="SW105" s="2">
        <f>IF(AND(FI105&lt;0,LG105=0,MC105&gt;=MC$6*'Drive Train'!$AA$52,MC105&lt;=MC$6*'Drive Train'!$AA$53,PM105=1,KK105=0),$C$17,0)</f>
        <v>0</v>
      </c>
      <c r="SX105" s="2">
        <f>IF(AND(FJ105&lt;0,LH105=0,MD105&gt;=MD$6*'Drive Train'!$AA$52,MD105&lt;=MD$6*'Drive Train'!$AA$53,PN105=1,KL105=0),$C$17,0)</f>
        <v>0</v>
      </c>
      <c r="SY105" s="2">
        <f>IF(AND(FK105&lt;0,LI105=0,ME105&gt;=ME$6*'Drive Train'!$AA$52,ME105&lt;=ME$6*'Drive Train'!$AA$53,PO105=1,KM105=0),$C$17,0)</f>
        <v>0</v>
      </c>
      <c r="SZ105" s="2">
        <f>IF(AND(FL105&lt;0,LJ105=0,MF105&gt;=MF$6*'Drive Train'!$AA$52,MF105&lt;=MF$6*'Drive Train'!$AA$53,PP105=1,KN105=0),$C$17,0)</f>
        <v>0</v>
      </c>
      <c r="TA105" s="2">
        <f>IF(AND(FM105&lt;0,LK105=0,MG105&gt;=MG$6*'Drive Train'!$AA$52,MG105&lt;=MG$6*'Drive Train'!$AA$53,PQ105=1,KO105=0),$C$17,0)</f>
        <v>0</v>
      </c>
      <c r="TB105" s="2">
        <f>IF(AND(FN105&lt;0,LL105=0,MH105&gt;=MH$6*'Drive Train'!$AA$52,MH105&lt;=MH$6*'Drive Train'!$AA$53,PR105=1,KP105=0),$C$17,0)</f>
        <v>0</v>
      </c>
      <c r="TC105" s="2">
        <f>IF(AND(FO105&lt;0,LM105=0,MI105&gt;=MI$6*'Drive Train'!$AA$52,MI105&lt;=MI$6*'Drive Train'!$AA$53,PS105=1,KQ105=0),$C$17,0)</f>
        <v>0</v>
      </c>
      <c r="TD105" s="144">
        <f t="shared" si="772"/>
        <v>3.8800000000000026</v>
      </c>
    </row>
    <row r="106" spans="2:524" x14ac:dyDescent="0.2">
      <c r="C106" s="73"/>
      <c r="R106" s="63">
        <f t="shared" si="605"/>
        <v>3.9200000000000026</v>
      </c>
      <c r="S106" s="2">
        <f>NG106/'Drive Train'!$F$35</f>
        <v>0</v>
      </c>
      <c r="T106" s="2">
        <f>NH106/'Drive Train'!$F$35</f>
        <v>0</v>
      </c>
      <c r="U106" s="2">
        <f>NI106/'Drive Train'!$F$35</f>
        <v>0</v>
      </c>
      <c r="V106" s="2">
        <f>NJ106/'Drive Train'!$F$35</f>
        <v>0</v>
      </c>
      <c r="W106" s="2">
        <f>NK106/'Drive Train'!$F$35</f>
        <v>0</v>
      </c>
      <c r="X106" s="2">
        <f>NL106/'Drive Train'!$F$35</f>
        <v>0</v>
      </c>
      <c r="Y106" s="2">
        <f>NM106/'Drive Train'!$F$35</f>
        <v>0</v>
      </c>
      <c r="Z106" s="2">
        <f>NN106/'Drive Train'!$F$35</f>
        <v>0</v>
      </c>
      <c r="AA106" s="2">
        <f>NO106/'Drive Train'!$F$35</f>
        <v>0</v>
      </c>
      <c r="AB106" s="2">
        <f>NP106/'Drive Train'!$F$35</f>
        <v>0</v>
      </c>
      <c r="AC106" s="2">
        <f>NQ106/'Drive Train'!$F$35</f>
        <v>0</v>
      </c>
      <c r="AD106" s="2">
        <f>NR106/'Drive Train'!$F$35</f>
        <v>0</v>
      </c>
      <c r="AE106" s="2">
        <f>NS106/'Drive Train'!$F$35</f>
        <v>0</v>
      </c>
      <c r="AF106" s="2">
        <f>NT106/'Drive Train'!$F$35</f>
        <v>0</v>
      </c>
      <c r="AG106" s="2">
        <f>NU106/'Drive Train'!$F$35</f>
        <v>0</v>
      </c>
      <c r="AH106" s="2">
        <f>NV106/'Drive Train'!$F$35</f>
        <v>0</v>
      </c>
      <c r="AI106" s="2">
        <f>NW106/'Drive Train'!$F$35</f>
        <v>0</v>
      </c>
      <c r="AJ106" s="2">
        <f>NX106/'Drive Train'!$F$35</f>
        <v>0</v>
      </c>
      <c r="AK106" s="2">
        <f>NY106/'Drive Train'!$F$35</f>
        <v>0</v>
      </c>
      <c r="AL106" s="2">
        <f>NZ106/'Drive Train'!$F$35</f>
        <v>0</v>
      </c>
      <c r="AM106" s="2">
        <f>OA106/'Drive Train'!$F$35</f>
        <v>0</v>
      </c>
      <c r="AN106" s="61">
        <f t="shared" si="606"/>
        <v>3.9200000000000026</v>
      </c>
      <c r="AO106" s="46">
        <f>LO106*12*60/(PI() * 'Drive Train'!$F$15)/S$6*ABS(S106)</f>
        <v>0</v>
      </c>
      <c r="AP106" s="46">
        <f>LP106*12*60/(PI() * 'Drive Train'!$F$15)/T$6*ABS(T106)</f>
        <v>0</v>
      </c>
      <c r="AQ106" s="46">
        <f>LQ106*12*60/(PI() * 'Drive Train'!$F$15)/U$6*ABS(U106)</f>
        <v>0</v>
      </c>
      <c r="AR106" s="46">
        <f>LR106*12*60/(PI() * 'Drive Train'!$F$15)/V$6*ABS(V106)</f>
        <v>0</v>
      </c>
      <c r="AS106" s="46">
        <f>LS106*12*60/(PI() * 'Drive Train'!$F$15)/W$6*ABS(W106)</f>
        <v>0</v>
      </c>
      <c r="AT106" s="46">
        <f>LT106*12*60/(PI() * 'Drive Train'!$F$15)/X$6*ABS(X106)</f>
        <v>0</v>
      </c>
      <c r="AU106" s="46">
        <f>LU106*12*60/(PI() * 'Drive Train'!$F$15)/Y$6*ABS(Y106)</f>
        <v>0</v>
      </c>
      <c r="AV106" s="46">
        <f>LV106*12*60/(PI() * 'Drive Train'!$F$15)/Z$6*ABS(Z106)</f>
        <v>0</v>
      </c>
      <c r="AW106" s="46">
        <f>LW106*12*60/(PI() * 'Drive Train'!$F$15)/AA$6*ABS(AA106)</f>
        <v>0</v>
      </c>
      <c r="AX106" s="46">
        <f>LX106*12*60/(PI() * 'Drive Train'!$F$15)/AB$6*ABS(AB106)</f>
        <v>0</v>
      </c>
      <c r="AY106" s="46">
        <f>LY106*12*60/(PI() * 'Drive Train'!$F$15)/AC$6*ABS(AC106)</f>
        <v>0</v>
      </c>
      <c r="AZ106" s="46">
        <f>LZ106*12*60/(PI() * 'Drive Train'!$F$15)/AD$6*ABS(AD106)</f>
        <v>0</v>
      </c>
      <c r="BA106" s="46">
        <f>MA106*12*60/(PI() * 'Drive Train'!$F$15)/AE$6*ABS(AE106)</f>
        <v>0</v>
      </c>
      <c r="BB106" s="46">
        <f>MB106*12*60/(PI() * 'Drive Train'!$F$15)/AF$6*ABS(AF106)</f>
        <v>0</v>
      </c>
      <c r="BC106" s="46">
        <f>MC106*12*60/(PI() * 'Drive Train'!$F$15)/AG$6*ABS(AG106)</f>
        <v>0</v>
      </c>
      <c r="BD106" s="46">
        <f>MD106*12*60/(PI() * 'Drive Train'!$F$15)/AH$6*ABS(AH106)</f>
        <v>0</v>
      </c>
      <c r="BE106" s="46">
        <f>ME106*12*60/(PI() * 'Drive Train'!$F$15)/AI$6*ABS(AI106)</f>
        <v>0</v>
      </c>
      <c r="BF106" s="46">
        <f>MF106*12*60/(PI() * 'Drive Train'!$F$15)/AJ$6*ABS(AJ106)</f>
        <v>0</v>
      </c>
      <c r="BG106" s="46">
        <f>MG106*12*60/(PI() * 'Drive Train'!$F$15)/AK$6*ABS(AK106)</f>
        <v>0</v>
      </c>
      <c r="BH106" s="46">
        <f>MH106*12*60/(PI() * 'Drive Train'!$F$15)/AL$6*ABS(AL106)</f>
        <v>0</v>
      </c>
      <c r="BI106" s="46">
        <f>MI106*12*60/(PI() * 'Drive Train'!$F$15)/AM$6*ABS(AM106)</f>
        <v>0</v>
      </c>
      <c r="BJ106" s="61">
        <f t="shared" si="538"/>
        <v>3.9200000000000026</v>
      </c>
      <c r="BK106" s="2">
        <f>IF(OR(KS105=1,AND($C$37=Motors!$C$32,OY105=1)),0,IF(NG106=0,-(CG105+$C$15)/($C$14-$C$15)*$C$12,($C$11*S106-AO106)/($C$11*S106)*$C$12*S106))</f>
        <v>0</v>
      </c>
      <c r="BL106" s="2">
        <f>IF(OR(KT105=1,AND($C$37=Motors!$C$32,OZ105=1)),0,IF(NH106=0,-(CH105+$C$15)/($C$14-$C$15)*$C$12,($C$11*T106-AP106)/($C$11*T106)*$C$12*T106))</f>
        <v>0</v>
      </c>
      <c r="BM106" s="2">
        <f>IF(OR(KU105=1,AND($C$37=Motors!$C$32,PA105=1)),0,IF(NI106=0,-(CI105+$C$15)/($C$14-$C$15)*$C$12,($C$11*U106-AQ106)/($C$11*U106)*$C$12*U106))</f>
        <v>0</v>
      </c>
      <c r="BN106" s="2">
        <f>IF(OR(KV105=1,AND($C$37=Motors!$C$32,PB105=1)),0,IF(NJ106=0,-(CJ105+$C$15)/($C$14-$C$15)*$C$12,($C$11*V106-AR106)/($C$11*V106)*$C$12*V106))</f>
        <v>0</v>
      </c>
      <c r="BO106" s="2">
        <f>IF(OR(KW105=1,AND($C$37=Motors!$C$32,PC105=1)),0,IF(NK106=0,-(CK105+$C$15)/($C$14-$C$15)*$C$12,($C$11*W106-AS106)/($C$11*W106)*$C$12*W106))</f>
        <v>0</v>
      </c>
      <c r="BP106" s="2">
        <f>IF(OR(KX105=1,AND($C$37=Motors!$C$32,PD105=1)),0,IF(NL106=0,-(CL105+$C$15)/($C$14-$C$15)*$C$12,($C$11*X106-AT106)/($C$11*X106)*$C$12*X106))</f>
        <v>0</v>
      </c>
      <c r="BQ106" s="2">
        <f>IF(OR(KY105=1,AND($C$37=Motors!$C$32,PE105=1)),0,IF(NM106=0,-(CM105+$C$15)/($C$14-$C$15)*$C$12,($C$11*Y106-AU106)/($C$11*Y106)*$C$12*Y106))</f>
        <v>0</v>
      </c>
      <c r="BR106" s="2">
        <f>IF(OR(KZ105=1,AND($C$37=Motors!$C$32,PF105=1)),0,IF(NN106=0,-(CN105+$C$15)/($C$14-$C$15)*$C$12,($C$11*Z106-AV106)/($C$11*Z106)*$C$12*Z106))</f>
        <v>0</v>
      </c>
      <c r="BS106" s="2">
        <f>IF(OR(LA105=1,AND($C$37=Motors!$C$32,PG105=1)),0,IF(NO106=0,-(CO105+$C$15)/($C$14-$C$15)*$C$12,($C$11*AA106-AW106)/($C$11*AA106)*$C$12*AA106))</f>
        <v>0</v>
      </c>
      <c r="BT106" s="2">
        <f>IF(OR(LB105=1,AND($C$37=Motors!$C$32,PH105=1)),0,IF(NP106=0,-(CP105+$C$15)/($C$14-$C$15)*$C$12,($C$11*AB106-AX106)/($C$11*AB106)*$C$12*AB106))</f>
        <v>0</v>
      </c>
      <c r="BU106" s="2">
        <f>IF(OR(LC105=1,AND($C$37=Motors!$C$32,PI105=1)),0,IF(NQ106=0,-(CQ105+$C$15)/($C$14-$C$15)*$C$12,($C$11*AC106-AY106)/($C$11*AC106)*$C$12*AC106))</f>
        <v>0</v>
      </c>
      <c r="BV106" s="2">
        <f>IF(OR(LD105=1,AND($C$37=Motors!$C$32,PJ105=1)),0,IF(NR106=0,-(CR105+$C$15)/($C$14-$C$15)*$C$12,($C$11*AD106-AZ106)/($C$11*AD106)*$C$12*AD106))</f>
        <v>0</v>
      </c>
      <c r="BW106" s="2">
        <f>IF(OR(LE105=1,AND($C$37=Motors!$C$32,PK105=1)),0,IF(NS106=0,-(CS105+$C$15)/($C$14-$C$15)*$C$12,($C$11*AE106-BA106)/($C$11*AE106)*$C$12*AE106))</f>
        <v>0</v>
      </c>
      <c r="BX106" s="2">
        <f>IF(OR(LF105=1,AND($C$37=Motors!$C$32,PL105=1)),0,IF(NT106=0,-(CT105+$C$15)/($C$14-$C$15)*$C$12,($C$11*AF106-BB106)/($C$11*AF106)*$C$12*AF106))</f>
        <v>0</v>
      </c>
      <c r="BY106" s="2">
        <f>IF(OR(LG105=1,AND($C$37=Motors!$C$32,PM105=1)),0,IF(NU106=0,-(CU105+$C$15)/($C$14-$C$15)*$C$12,($C$11*AG106-BC106)/($C$11*AG106)*$C$12*AG106))</f>
        <v>0</v>
      </c>
      <c r="BZ106" s="2">
        <f>IF(OR(LH105=1,AND($C$37=Motors!$C$32,PN105=1)),0,IF(NV106=0,-(CV105+$C$15)/($C$14-$C$15)*$C$12,($C$11*AH106-BD106)/($C$11*AH106)*$C$12*AH106))</f>
        <v>0</v>
      </c>
      <c r="CA106" s="2">
        <f>IF(OR(LI105=1,AND($C$37=Motors!$C$32,PO105=1)),0,IF(NW106=0,-(CW105+$C$15)/($C$14-$C$15)*$C$12,($C$11*AI106-BE106)/($C$11*AI106)*$C$12*AI106))</f>
        <v>0</v>
      </c>
      <c r="CB106" s="2">
        <f>IF(OR(LJ105=1,AND($C$37=Motors!$C$32,PP105=1)),0,IF(NX106=0,-(CX105+$C$15)/($C$14-$C$15)*$C$12,($C$11*AJ106-BF106)/($C$11*AJ106)*$C$12*AJ106))</f>
        <v>0</v>
      </c>
      <c r="CC106" s="2">
        <f>IF(OR(LK105=1,AND($C$37=Motors!$C$32,PQ105=1)),0,IF(NY106=0,-(CY105+$C$15)/($C$14-$C$15)*$C$12,($C$11*AK106-BG106)/($C$11*AK106)*$C$12*AK106))</f>
        <v>0</v>
      </c>
      <c r="CD106" s="2">
        <f>IF(OR(LL105=1,AND($C$37=Motors!$C$32,PR105=1)),0,IF(NZ106=0,-(CZ105+$C$15)/($C$14-$C$15)*$C$12,($C$11*AL106-BH106)/($C$11*AL106)*$C$12*AL106))</f>
        <v>0</v>
      </c>
      <c r="CE106" s="2">
        <f>IF(OR(LM105=1,AND($C$37=Motors!$C$32,PS105=1)),0,IF(OA106=0,-(DA105+$C$15)/($C$14-$C$15)*$C$12,($C$11*AM106-BI106)/($C$11*AM106)*$C$12*AM106))</f>
        <v>0</v>
      </c>
      <c r="CF106" s="61">
        <f t="shared" si="539"/>
        <v>3.9200000000000026</v>
      </c>
      <c r="CG106" s="57">
        <f>IF(AND(KS105=1,OY105=1),0,ABS(BK106/$C$12*($C$14-$C$15)+$C$15) *'Drive Train'!$AA$49 + CG105*(1-'Drive Train'!$AA$49))</f>
        <v>0</v>
      </c>
      <c r="CH106" s="57">
        <f>IF(AND(KT105=1,OZ105=1),0,ABS(BL106/$C$12*($C$14-$C$15)+$C$15) *'Drive Train'!$AA$49 + CH105*(1-'Drive Train'!$AA$49))</f>
        <v>2.7495000000000003</v>
      </c>
      <c r="CI106" s="57">
        <f>IF(AND(KU105=1,PA105=1),0,ABS(BM106/$C$12*($C$14-$C$15)+$C$15) *'Drive Train'!$AA$49 + CI105*(1-'Drive Train'!$AA$49))</f>
        <v>2.7495000000000003</v>
      </c>
      <c r="CJ106" s="57">
        <f>IF(AND(KV105=1,PB105=1),0,ABS(BN106/$C$12*($C$14-$C$15)+$C$15) *'Drive Train'!$AA$49 + CJ105*(1-'Drive Train'!$AA$49))</f>
        <v>2.7495000000000003</v>
      </c>
      <c r="CK106" s="57">
        <f>IF(AND(KW105=1,PC105=1),0,ABS(BO106/$C$12*($C$14-$C$15)+$C$15) *'Drive Train'!$AA$49 + CK105*(1-'Drive Train'!$AA$49))</f>
        <v>0</v>
      </c>
      <c r="CL106" s="57">
        <f>IF(AND(KX105=1,PD105=1),0,ABS(BP106/$C$12*($C$14-$C$15)+$C$15) *'Drive Train'!$AA$49 + CL105*(1-'Drive Train'!$AA$49))</f>
        <v>0</v>
      </c>
      <c r="CM106" s="57">
        <f>IF(AND(KY105=1,PE105=1),0,ABS(BQ106/$C$12*($C$14-$C$15)+$C$15) *'Drive Train'!$AA$49 + CM105*(1-'Drive Train'!$AA$49))</f>
        <v>0</v>
      </c>
      <c r="CN106" s="57">
        <f>IF(AND(KZ105=1,PF105=1),0,ABS(BR106/$C$12*($C$14-$C$15)+$C$15) *'Drive Train'!$AA$49 + CN105*(1-'Drive Train'!$AA$49))</f>
        <v>0</v>
      </c>
      <c r="CO106" s="57">
        <f>IF(AND(LA105=1,PG105=1),0,ABS(BS106/$C$12*($C$14-$C$15)+$C$15) *'Drive Train'!$AA$49 + CO105*(1-'Drive Train'!$AA$49))</f>
        <v>0</v>
      </c>
      <c r="CP106" s="57">
        <f>IF(AND(LB105=1,PH105=1),0,ABS(BT106/$C$12*($C$14-$C$15)+$C$15) *'Drive Train'!$AA$49 + CP105*(1-'Drive Train'!$AA$49))</f>
        <v>0</v>
      </c>
      <c r="CQ106" s="57">
        <f>IF(AND(LC105=1,PI105=1),0,ABS(BU106/$C$12*($C$14-$C$15)+$C$15) *'Drive Train'!$AA$49 + CQ105*(1-'Drive Train'!$AA$49))</f>
        <v>0</v>
      </c>
      <c r="CR106" s="57">
        <f>IF(AND(LD105=1,PJ105=1),0,ABS(BV106/$C$12*($C$14-$C$15)+$C$15) *'Drive Train'!$AA$49 + CR105*(1-'Drive Train'!$AA$49))</f>
        <v>0</v>
      </c>
      <c r="CS106" s="57">
        <f>IF(AND(LE105=1,PK105=1),0,ABS(BW106/$C$12*($C$14-$C$15)+$C$15) *'Drive Train'!$AA$49 + CS105*(1-'Drive Train'!$AA$49))</f>
        <v>0</v>
      </c>
      <c r="CT106" s="57">
        <f>IF(AND(LF105=1,PL105=1),0,ABS(BX106/$C$12*($C$14-$C$15)+$C$15) *'Drive Train'!$AA$49 + CT105*(1-'Drive Train'!$AA$49))</f>
        <v>0</v>
      </c>
      <c r="CU106" s="57">
        <f>IF(AND(LG105=1,PM105=1),0,ABS(BY106/$C$12*($C$14-$C$15)+$C$15) *'Drive Train'!$AA$49 + CU105*(1-'Drive Train'!$AA$49))</f>
        <v>0</v>
      </c>
      <c r="CV106" s="57">
        <f>IF(AND(LH105=1,PN105=1),0,ABS(BZ106/$C$12*($C$14-$C$15)+$C$15) *'Drive Train'!$AA$49 + CV105*(1-'Drive Train'!$AA$49))</f>
        <v>0</v>
      </c>
      <c r="CW106" s="57">
        <f>IF(AND(LI105=1,PO105=1),0,ABS(CA106/$C$12*($C$14-$C$15)+$C$15) *'Drive Train'!$AA$49 + CW105*(1-'Drive Train'!$AA$49))</f>
        <v>0</v>
      </c>
      <c r="CX106" s="57">
        <f>IF(AND(LJ105=1,PP105=1),0,ABS(CB106/$C$12*($C$14-$C$15)+$C$15) *'Drive Train'!$AA$49 + CX105*(1-'Drive Train'!$AA$49))</f>
        <v>0</v>
      </c>
      <c r="CY106" s="57">
        <f>IF(AND(LK105=1,PQ105=1),0,ABS(CC106/$C$12*($C$14-$C$15)+$C$15) *'Drive Train'!$AA$49 + CY105*(1-'Drive Train'!$AA$49))</f>
        <v>0</v>
      </c>
      <c r="CZ106" s="57">
        <f>IF(AND(LL105=1,PR105=1),0,ABS(CD106/$C$12*($C$14-$C$15)+$C$15) *'Drive Train'!$AA$49 + CZ105*(1-'Drive Train'!$AA$49))</f>
        <v>0</v>
      </c>
      <c r="DA106" s="57">
        <f>IF(AND(LM105=1,PS105=1),0,ABS(CE106/$C$12*($C$14-$C$15)+$C$15) *'Drive Train'!$AA$49 + DA105*(1-'Drive Train'!$AA$49))</f>
        <v>0</v>
      </c>
      <c r="DB106" s="61">
        <f t="shared" si="607"/>
        <v>3.9200000000000026</v>
      </c>
      <c r="DC106" s="57">
        <f t="shared" si="540"/>
        <v>0</v>
      </c>
      <c r="DD106" s="57">
        <f t="shared" si="541"/>
        <v>2.7495000000000003</v>
      </c>
      <c r="DE106" s="57">
        <f t="shared" si="542"/>
        <v>2.7495000000000003</v>
      </c>
      <c r="DF106" s="57">
        <f t="shared" si="543"/>
        <v>2.7495000000000003</v>
      </c>
      <c r="DG106" s="57">
        <f t="shared" si="544"/>
        <v>0</v>
      </c>
      <c r="DH106" s="57">
        <f t="shared" si="545"/>
        <v>0</v>
      </c>
      <c r="DI106" s="57">
        <f t="shared" si="546"/>
        <v>0</v>
      </c>
      <c r="DJ106" s="57">
        <f t="shared" si="547"/>
        <v>0</v>
      </c>
      <c r="DK106" s="57">
        <f t="shared" si="548"/>
        <v>0</v>
      </c>
      <c r="DL106" s="57">
        <f t="shared" si="549"/>
        <v>0</v>
      </c>
      <c r="DM106" s="57">
        <f t="shared" si="550"/>
        <v>0</v>
      </c>
      <c r="DN106" s="57">
        <f t="shared" si="551"/>
        <v>0</v>
      </c>
      <c r="DO106" s="57">
        <f t="shared" si="552"/>
        <v>0</v>
      </c>
      <c r="DP106" s="57">
        <f t="shared" si="553"/>
        <v>0</v>
      </c>
      <c r="DQ106" s="57">
        <f t="shared" si="554"/>
        <v>0</v>
      </c>
      <c r="DR106" s="57">
        <f t="shared" si="555"/>
        <v>0</v>
      </c>
      <c r="DS106" s="57">
        <f t="shared" si="556"/>
        <v>0</v>
      </c>
      <c r="DT106" s="57">
        <f t="shared" si="557"/>
        <v>0</v>
      </c>
      <c r="DU106" s="57">
        <f t="shared" si="558"/>
        <v>0</v>
      </c>
      <c r="DV106" s="57">
        <f t="shared" si="559"/>
        <v>0</v>
      </c>
      <c r="DW106" s="57">
        <f t="shared" si="560"/>
        <v>0</v>
      </c>
      <c r="DX106" s="61">
        <f t="shared" si="608"/>
        <v>3.9200000000000026</v>
      </c>
      <c r="DY106" s="2">
        <f>IF(OY106=0,($C$23/0.4536*IF(ISNA(MK105),'Drive Train'!$F$16,'Drive Train'!$F$17)*4.448*$C$24*S$6)*SIGN(BK106),BK106)</f>
        <v>0</v>
      </c>
      <c r="DZ106" s="2">
        <f>IF(OZ106=0,($C$23/0.4536*IF(ISNA(ML105),'Drive Train'!$F$16,'Drive Train'!$F$17)*4.448*$C$24*$C$21*T$6)*SIGN(BL106),BL106)</f>
        <v>0</v>
      </c>
      <c r="EA106" s="2">
        <f>IF(PA106=0,($C$23/0.4536*IF(ISNA(MM105),'Drive Train'!$F$16,'Drive Train'!$F$17)*4.448*$C$24*$C$21*U$6)*SIGN(BM106),BM106)</f>
        <v>0</v>
      </c>
      <c r="EB106" s="2">
        <f>IF(PB106=0,($C$23/0.4536*IF(ISNA(MN105),'Drive Train'!$F$16,'Drive Train'!$F$17)*4.448*$C$24*$C$21*V$6)*SIGN(BN106),BN106)</f>
        <v>0</v>
      </c>
      <c r="EC106" s="2">
        <f>IF(PC106=0,($C$23/0.4536*IF(ISNA(MO105),'Drive Train'!$F$16,'Drive Train'!$F$17)*4.448*$C$24*$C$21*W$6)*SIGN(BO106),BO106)</f>
        <v>0</v>
      </c>
      <c r="ED106" s="2">
        <f>IF(PD106=0,($C$23/0.4536*IF(ISNA(MP105),'Drive Train'!$F$16,'Drive Train'!$F$17)*4.448*$C$24*$C$21*X$6)*SIGN(BP106),BP106)</f>
        <v>0</v>
      </c>
      <c r="EE106" s="2">
        <f>IF(PE106=0,($C$23/0.4536*IF(ISNA(MQ105),'Drive Train'!$F$16,'Drive Train'!$F$17)*4.448*$C$24*$C$21*Y$6)*SIGN(BQ106),BQ106)</f>
        <v>0</v>
      </c>
      <c r="EF106" s="2">
        <f>IF(PF106=0,($C$23/0.4536*IF(ISNA(MR105),'Drive Train'!$F$16,'Drive Train'!$F$17)*4.448*$C$24*$C$21*Z$6)*SIGN(BR106),BR106)</f>
        <v>0</v>
      </c>
      <c r="EG106" s="2">
        <f>IF(PG106=0,($C$23/0.4536*IF(ISNA(MS105),'Drive Train'!$F$16,'Drive Train'!$F$17)*4.448*$C$24*$C$21*AA$6)*SIGN(BS106),BS106)</f>
        <v>0</v>
      </c>
      <c r="EH106" s="2">
        <f>IF(PH106=0,($C$23/0.4536*IF(ISNA(MT105),'Drive Train'!$F$16,'Drive Train'!$F$17)*4.448*$C$24*$C$21*AB$6)*SIGN(BT106),BT106)</f>
        <v>0</v>
      </c>
      <c r="EI106" s="2">
        <f>IF(PI106=0,($C$23/0.4536*IF(ISNA(MU105),'Drive Train'!$F$16,'Drive Train'!$F$17)*4.448*$C$24*$C$21*AC$6)*SIGN(BU106),BU106)</f>
        <v>0</v>
      </c>
      <c r="EJ106" s="2">
        <f>IF(PJ106=0,($C$23/0.4536*IF(ISNA(MV105),'Drive Train'!$F$16,'Drive Train'!$F$17)*4.448*$C$24*$C$21*AD$6)*SIGN(BV106),BV106)</f>
        <v>0</v>
      </c>
      <c r="EK106" s="2">
        <f>IF(PK106=0,($C$23/0.4536*IF(ISNA(MW105),'Drive Train'!$F$16,'Drive Train'!$F$17)*4.448*$C$24*$C$21*AE$6)*SIGN(BW106),BW106)</f>
        <v>0</v>
      </c>
      <c r="EL106" s="2">
        <f>IF(PL106=0,($C$23/0.4536*IF(ISNA(MX105),'Drive Train'!$F$16,'Drive Train'!$F$17)*4.448*$C$24*$C$21*AF$6)*SIGN(BX106),BX106)</f>
        <v>0</v>
      </c>
      <c r="EM106" s="2">
        <f>IF(PM106=0,($C$23/0.4536*IF(ISNA(MY105),'Drive Train'!$F$16,'Drive Train'!$F$17)*4.448*$C$24*$C$21*AG$6)*SIGN(BY106),BY106)</f>
        <v>0</v>
      </c>
      <c r="EN106" s="2">
        <f>IF(PN106=0,($C$23/0.4536*IF(ISNA(MZ105),'Drive Train'!$F$16,'Drive Train'!$F$17)*4.448*$C$24*$C$21*AH$6)*SIGN(BZ106),BZ106)</f>
        <v>0</v>
      </c>
      <c r="EO106" s="2">
        <f>IF(PO106=0,($C$23/0.4536*IF(ISNA(NA105),'Drive Train'!$F$16,'Drive Train'!$F$17)*4.448*$C$24*$C$21*AI$6)*SIGN(CA106),CA106)</f>
        <v>0</v>
      </c>
      <c r="EP106" s="2">
        <f>IF(PP106=0,($C$23/0.4536*IF(ISNA(NB105),'Drive Train'!$F$16,'Drive Train'!$F$17)*4.448*$C$24*$C$21*AJ$6)*SIGN(CB106),CB106)</f>
        <v>0</v>
      </c>
      <c r="EQ106" s="2">
        <f>IF(PQ106=0,($C$23/0.4536*IF(ISNA(NC105),'Drive Train'!$F$16,'Drive Train'!$F$17)*4.448*$C$24*$C$21*AK$6)*SIGN(CC106),CC106)</f>
        <v>0</v>
      </c>
      <c r="ER106" s="2">
        <f>IF(PR106=0,($C$23/0.4536*IF(ISNA(ND105),'Drive Train'!$F$16,'Drive Train'!$F$17)*4.448*$C$24*$C$21*AL$6)*SIGN(CD106),CD106)</f>
        <v>0</v>
      </c>
      <c r="ES106" s="2">
        <f>IF(PS106=0,($C$23/0.4536*IF(ISNA(NE105),'Drive Train'!$F$16,'Drive Train'!$F$17)*4.448*$C$24*$C$21*AM$6)*SIGN(CE106),CE106)</f>
        <v>0</v>
      </c>
      <c r="ET106" s="61">
        <f t="shared" si="561"/>
        <v>3.9200000000000026</v>
      </c>
      <c r="EU106" s="255">
        <f>MAX(MIN(IF(AND(OY105=1,NG106&lt;0),-1,1)*(DC106-$C$15)/($C$14-$C$15)*$C$12*$C$21-$C$33*LO106/AO$6 -  OY105*$C$33/$C$21,DY105/$C$19),MAX(EU$8:EU105)*-1)</f>
        <v>-0.37850168607206947</v>
      </c>
      <c r="EV106" s="255">
        <f>MAX(MIN(IF(AND(OZ105=1,NH106&lt;0),-1,1)*(DD106-$C$15)/($C$14-$C$15)*$C$12*$C$21-$C$33*LP106/AP$6 -  OZ105*$C$33/$C$21,DZ105/$C$19),MAX(EV$8:EV105)*-1)</f>
        <v>-0.39454330118936587</v>
      </c>
      <c r="EW106" s="255">
        <f>MAX(MIN(IF(AND(PA105=1,NI106&lt;0),-1,1)*(DE106-$C$15)/($C$14-$C$15)*$C$12*$C$21-$C$33*LQ106/AQ$6 -  PA105*$C$33/$C$21,EA105/$C$19),MAX(EW$8:EW105)*-1)</f>
        <v>-0.39527963590532128</v>
      </c>
      <c r="EX106" s="255">
        <f>MAX(MIN(IF(AND(PB105=1,NJ106&lt;0),-1,1)*(DF106-$C$15)/($C$14-$C$15)*$C$12*$C$21-$C$33*LR106/AR$6 -  PB105*$C$33/$C$21,EB105/$C$19),MAX(EX$8:EX105)*-1)</f>
        <v>-0.37021984215372233</v>
      </c>
      <c r="EY106" s="255">
        <f>MAX(MIN(IF(AND(PC105=1,NK106&lt;0),-1,1)*(DG106-$C$15)/($C$14-$C$15)*$C$12*$C$21-$C$33*LS106/AS$6 -  PC105*$C$33/$C$21,EC105/$C$19),MAX(EY$8:EY105)*-1)</f>
        <v>-0.37850168607206947</v>
      </c>
      <c r="EZ106" s="255">
        <f>MAX(MIN(IF(AND(PD105=1,NL106&lt;0),-1,1)*(DH106-$C$15)/($C$14-$C$15)*$C$12*$C$21-$C$33*LT106/AT$6 -  PD105*$C$33/$C$21,ED105/$C$19),MAX(EZ$8:EZ105)*-1)</f>
        <v>-0.37850168607206947</v>
      </c>
      <c r="FA106" s="255">
        <f>MAX(MIN(IF(AND(PE105=1,NM106&lt;0),-1,1)*(DI106-$C$15)/($C$14-$C$15)*$C$12*$C$21-$C$33*LU106/AU$6 -  PE105*$C$33/$C$21,EE105/$C$19),MAX(FA$8:FA105)*-1)</f>
        <v>-0.37850168607206947</v>
      </c>
      <c r="FB106" s="255">
        <f>MAX(MIN(IF(AND(PF105=1,NN106&lt;0),-1,1)*(DJ106-$C$15)/($C$14-$C$15)*$C$12*$C$21-$C$33*LV106/AV$6 -  PF105*$C$33/$C$21,EF105/$C$19),MAX(FB$8:FB105)*-1)</f>
        <v>-0.37850168607206947</v>
      </c>
      <c r="FC106" s="255">
        <f>MAX(MIN(IF(AND(PG105=1,NO106&lt;0),-1,1)*(DK106-$C$15)/($C$14-$C$15)*$C$12*$C$21-$C$33*LW106/AW$6 -  PG105*$C$33/$C$21,EG105/$C$19),MAX(FC$8:FC105)*-1)</f>
        <v>-0.37850168607206947</v>
      </c>
      <c r="FD106" s="255">
        <f>MAX(MIN(IF(AND(PH105=1,NP106&lt;0),-1,1)*(DL106-$C$15)/($C$14-$C$15)*$C$12*$C$21-$C$33*LX106/AX$6 -  PH105*$C$33/$C$21,EH105/$C$19),MAX(FD$8:FD105)*-1)</f>
        <v>-0.37850168607206947</v>
      </c>
      <c r="FE106" s="255">
        <f>MAX(MIN(IF(AND(PI105=1,NQ106&lt;0),-1,1)*(DM106-$C$15)/($C$14-$C$15)*$C$12*$C$21-$C$33*LY106/AY$6 -  PI105*$C$33/$C$21,EI105/$C$19),MAX(FE$8:FE105)*-1)</f>
        <v>-0.37850168607206947</v>
      </c>
      <c r="FF106" s="255">
        <f>MAX(MIN(IF(AND(PJ105=1,NR106&lt;0),-1,1)*(DN106-$C$15)/($C$14-$C$15)*$C$12*$C$21-$C$33*LZ106/AZ$6 -  PJ105*$C$33/$C$21,EJ105/$C$19),MAX(FF$8:FF105)*-1)</f>
        <v>-0.3680167733157455</v>
      </c>
      <c r="FG106" s="255">
        <f>MAX(MIN(IF(AND(PK105=1,NS106&lt;0),-1,1)*(DO106-$C$15)/($C$14-$C$15)*$C$12*$C$21-$C$33*MA106/BA$6 -  PK105*$C$33/$C$21,EK105/$C$19),MAX(FG$8:FG105)*-1)</f>
        <v>-0.37850168607206947</v>
      </c>
      <c r="FH106" s="255">
        <f>MAX(MIN(IF(AND(PL105=1,NT106&lt;0),-1,1)*(DP106-$C$15)/($C$14-$C$15)*$C$12*$C$21-$C$33*MB106/BB$6 -  PL105*$C$33/$C$21,EL105/$C$19),MAX(FH$8:FH105)*-1)</f>
        <v>-0.37850168607206947</v>
      </c>
      <c r="FI106" s="255">
        <f>MAX(MIN(IF(AND(PM105=1,NU106&lt;0),-1,1)*(DQ106-$C$15)/($C$14-$C$15)*$C$12*$C$21-$C$33*MC106/BC$6 -  PM105*$C$33/$C$21,EM105/$C$19),MAX(FI$8:FI105)*-1)</f>
        <v>-0.37850168607206947</v>
      </c>
      <c r="FJ106" s="255">
        <f>MAX(MIN(IF(AND(PN105=1,NV106&lt;0),-1,1)*(DR106-$C$15)/($C$14-$C$15)*$C$12*$C$21-$C$33*MD106/BD$6 -  PN105*$C$33/$C$21,EN105/$C$19),MAX(FJ$8:FJ105)*-1)</f>
        <v>-0.37850168607206947</v>
      </c>
      <c r="FK106" s="255">
        <f>MAX(MIN(IF(AND(PO105=1,NW106&lt;0),-1,1)*(DS106-$C$15)/($C$14-$C$15)*$C$12*$C$21-$C$33*ME106/BE$6 -  PO105*$C$33/$C$21,EO105/$C$19),MAX(FK$8:FK105)*-1)</f>
        <v>-0.37850168607206947</v>
      </c>
      <c r="FL106" s="255">
        <f>MAX(MIN(IF(AND(PP105=1,NX106&lt;0),-1,1)*(DT106-$C$15)/($C$14-$C$15)*$C$12*$C$21-$C$33*MF106/BF$6 -  PP105*$C$33/$C$21,EP105/$C$19),MAX(FL$8:FL105)*-1)</f>
        <v>-0.37850168607206947</v>
      </c>
      <c r="FM106" s="255">
        <f>MAX(MIN(IF(AND(PQ105=1,NY106&lt;0),-1,1)*(DU106-$C$15)/($C$14-$C$15)*$C$12*$C$21-$C$33*MG106/BG$6 -  PQ105*$C$33/$C$21,EQ105/$C$19),MAX(FM$8:FM105)*-1)</f>
        <v>-0.37850168607206947</v>
      </c>
      <c r="FN106" s="255">
        <f>MAX(MIN(IF(AND(PR105=1,NZ106&lt;0),-1,1)*(DV106-$C$15)/($C$14-$C$15)*$C$12*$C$21-$C$33*MH106/BH$6 -  PR105*$C$33/$C$21,ER105/$C$19),MAX(FN$8:FN105)*-1)</f>
        <v>-0.37850168607206947</v>
      </c>
      <c r="FO106" s="255">
        <f>MAX(MIN(IF(AND(PS105=1,OA106&lt;0),-1,1)*(DW106-$C$15)/($C$14-$C$15)*$C$12*$C$21-$C$33*MI106/BI$6 -  PS105*$C$33/$C$21,ES105/$C$19),MAX(FO$8:FO105)*-1)</f>
        <v>-0.37850168607206947</v>
      </c>
      <c r="FP106" s="61">
        <f t="shared" si="609"/>
        <v>3.9200000000000026</v>
      </c>
      <c r="FQ106" s="256">
        <f t="shared" si="610"/>
        <v>0</v>
      </c>
      <c r="FR106" s="256">
        <f t="shared" si="611"/>
        <v>2.7495000000000003</v>
      </c>
      <c r="FS106" s="256">
        <f t="shared" si="612"/>
        <v>2.7495000000000003</v>
      </c>
      <c r="FT106" s="256">
        <f t="shared" si="613"/>
        <v>2.7495000000000003</v>
      </c>
      <c r="FU106" s="256">
        <f t="shared" si="614"/>
        <v>0</v>
      </c>
      <c r="FV106" s="256">
        <f t="shared" si="615"/>
        <v>0</v>
      </c>
      <c r="FW106" s="256">
        <f t="shared" si="616"/>
        <v>0</v>
      </c>
      <c r="FX106" s="256">
        <f t="shared" si="617"/>
        <v>0</v>
      </c>
      <c r="FY106" s="256">
        <f t="shared" si="618"/>
        <v>0</v>
      </c>
      <c r="FZ106" s="256">
        <f t="shared" si="619"/>
        <v>0</v>
      </c>
      <c r="GA106" s="256">
        <f t="shared" si="620"/>
        <v>0</v>
      </c>
      <c r="GB106" s="256">
        <f t="shared" si="621"/>
        <v>0</v>
      </c>
      <c r="GC106" s="256">
        <f t="shared" si="622"/>
        <v>0</v>
      </c>
      <c r="GD106" s="256">
        <f t="shared" si="623"/>
        <v>0</v>
      </c>
      <c r="GE106" s="256">
        <f t="shared" si="624"/>
        <v>0</v>
      </c>
      <c r="GF106" s="256">
        <f t="shared" si="625"/>
        <v>0</v>
      </c>
      <c r="GG106" s="256">
        <f t="shared" si="626"/>
        <v>0</v>
      </c>
      <c r="GH106" s="256">
        <f t="shared" si="627"/>
        <v>0</v>
      </c>
      <c r="GI106" s="256">
        <f t="shared" si="628"/>
        <v>0</v>
      </c>
      <c r="GJ106" s="256">
        <f t="shared" si="629"/>
        <v>0</v>
      </c>
      <c r="GK106" s="256">
        <f t="shared" si="630"/>
        <v>0</v>
      </c>
      <c r="GL106" s="61">
        <f t="shared" si="631"/>
        <v>3.9200000000000026</v>
      </c>
      <c r="GM106" s="57">
        <f t="shared" si="562"/>
        <v>0</v>
      </c>
      <c r="GN106" s="57">
        <f t="shared" si="563"/>
        <v>-2.8592294999459358</v>
      </c>
      <c r="GO106" s="57">
        <f t="shared" si="564"/>
        <v>-4.1377059670194116</v>
      </c>
      <c r="GP106" s="57">
        <f t="shared" si="565"/>
        <v>-5.0678114125380818</v>
      </c>
      <c r="GQ106" s="57">
        <f t="shared" si="566"/>
        <v>0</v>
      </c>
      <c r="GR106" s="57">
        <f t="shared" si="567"/>
        <v>0</v>
      </c>
      <c r="GS106" s="57">
        <f t="shared" si="568"/>
        <v>0</v>
      </c>
      <c r="GT106" s="57">
        <f t="shared" si="569"/>
        <v>0</v>
      </c>
      <c r="GU106" s="57">
        <f t="shared" si="570"/>
        <v>0</v>
      </c>
      <c r="GV106" s="57">
        <f t="shared" si="571"/>
        <v>0</v>
      </c>
      <c r="GW106" s="57">
        <f t="shared" si="572"/>
        <v>0</v>
      </c>
      <c r="GX106" s="57">
        <f t="shared" si="573"/>
        <v>0</v>
      </c>
      <c r="GY106" s="57">
        <f t="shared" si="574"/>
        <v>0</v>
      </c>
      <c r="GZ106" s="57">
        <f t="shared" si="575"/>
        <v>0</v>
      </c>
      <c r="HA106" s="57">
        <f t="shared" si="576"/>
        <v>0</v>
      </c>
      <c r="HB106" s="57">
        <f t="shared" si="577"/>
        <v>0</v>
      </c>
      <c r="HC106" s="57">
        <f t="shared" si="578"/>
        <v>0</v>
      </c>
      <c r="HD106" s="57">
        <f t="shared" si="579"/>
        <v>0</v>
      </c>
      <c r="HE106" s="57">
        <f t="shared" si="580"/>
        <v>0</v>
      </c>
      <c r="HF106" s="57">
        <f t="shared" si="581"/>
        <v>0</v>
      </c>
      <c r="HG106" s="57">
        <f t="shared" si="582"/>
        <v>0</v>
      </c>
      <c r="HH106" s="61">
        <f t="shared" si="632"/>
        <v>3.9200000000000026</v>
      </c>
      <c r="HI106" s="57">
        <f t="shared" si="633"/>
        <v>0</v>
      </c>
      <c r="HJ106" s="57">
        <f t="shared" si="634"/>
        <v>2.8592294999459358</v>
      </c>
      <c r="HK106" s="57">
        <f t="shared" si="635"/>
        <v>4.1377059670194116</v>
      </c>
      <c r="HL106" s="57">
        <f t="shared" si="636"/>
        <v>5.0678114125380818</v>
      </c>
      <c r="HM106" s="57">
        <f t="shared" si="637"/>
        <v>0</v>
      </c>
      <c r="HN106" s="57">
        <f t="shared" si="638"/>
        <v>0</v>
      </c>
      <c r="HO106" s="57">
        <f t="shared" si="639"/>
        <v>0</v>
      </c>
      <c r="HP106" s="57">
        <f t="shared" si="640"/>
        <v>0</v>
      </c>
      <c r="HQ106" s="57">
        <f t="shared" si="641"/>
        <v>0</v>
      </c>
      <c r="HR106" s="57">
        <f t="shared" si="642"/>
        <v>0</v>
      </c>
      <c r="HS106" s="57">
        <f t="shared" si="643"/>
        <v>0</v>
      </c>
      <c r="HT106" s="57">
        <f t="shared" si="644"/>
        <v>0</v>
      </c>
      <c r="HU106" s="57">
        <f t="shared" si="645"/>
        <v>0</v>
      </c>
      <c r="HV106" s="57">
        <f t="shared" si="646"/>
        <v>0</v>
      </c>
      <c r="HW106" s="57">
        <f t="shared" si="647"/>
        <v>0</v>
      </c>
      <c r="HX106" s="57">
        <f t="shared" si="648"/>
        <v>0</v>
      </c>
      <c r="HY106" s="57">
        <f t="shared" si="649"/>
        <v>0</v>
      </c>
      <c r="HZ106" s="57">
        <f t="shared" si="650"/>
        <v>0</v>
      </c>
      <c r="IA106" s="57">
        <f t="shared" si="651"/>
        <v>0</v>
      </c>
      <c r="IB106" s="57">
        <f t="shared" si="652"/>
        <v>0</v>
      </c>
      <c r="IC106" s="57">
        <f t="shared" si="653"/>
        <v>0</v>
      </c>
      <c r="ID106" s="61">
        <f t="shared" si="654"/>
        <v>3.9200000000000026</v>
      </c>
      <c r="IE106" s="57">
        <f t="shared" si="655"/>
        <v>0</v>
      </c>
      <c r="IF106" s="57">
        <f t="shared" si="656"/>
        <v>0</v>
      </c>
      <c r="IG106" s="57">
        <f t="shared" si="657"/>
        <v>0</v>
      </c>
      <c r="IH106" s="57">
        <f t="shared" si="658"/>
        <v>0</v>
      </c>
      <c r="II106" s="57">
        <f t="shared" si="659"/>
        <v>0</v>
      </c>
      <c r="IJ106" s="57">
        <f t="shared" si="660"/>
        <v>0</v>
      </c>
      <c r="IK106" s="57">
        <f t="shared" si="661"/>
        <v>0</v>
      </c>
      <c r="IL106" s="57">
        <f t="shared" si="662"/>
        <v>0</v>
      </c>
      <c r="IM106" s="57">
        <f t="shared" si="663"/>
        <v>0</v>
      </c>
      <c r="IN106" s="57">
        <f t="shared" si="664"/>
        <v>0</v>
      </c>
      <c r="IO106" s="57">
        <f t="shared" si="665"/>
        <v>0</v>
      </c>
      <c r="IP106" s="57">
        <f t="shared" si="666"/>
        <v>0</v>
      </c>
      <c r="IQ106" s="57">
        <f t="shared" si="667"/>
        <v>0</v>
      </c>
      <c r="IR106" s="57">
        <f t="shared" si="668"/>
        <v>0</v>
      </c>
      <c r="IS106" s="57">
        <f t="shared" si="669"/>
        <v>0</v>
      </c>
      <c r="IT106" s="57">
        <f t="shared" si="670"/>
        <v>0</v>
      </c>
      <c r="IU106" s="57">
        <f t="shared" si="671"/>
        <v>0</v>
      </c>
      <c r="IV106" s="57">
        <f t="shared" si="672"/>
        <v>0</v>
      </c>
      <c r="IW106" s="57">
        <f t="shared" si="673"/>
        <v>0</v>
      </c>
      <c r="IX106" s="57">
        <f t="shared" si="674"/>
        <v>0</v>
      </c>
      <c r="IY106" s="57">
        <f t="shared" si="675"/>
        <v>0</v>
      </c>
      <c r="IZ106" s="61">
        <f t="shared" si="676"/>
        <v>3.9200000000000026</v>
      </c>
      <c r="JA106" s="256" t="e">
        <f t="shared" si="773"/>
        <v>#N/A</v>
      </c>
      <c r="JB106" s="256" t="e">
        <f t="shared" si="774"/>
        <v>#N/A</v>
      </c>
      <c r="JC106" s="256" t="e">
        <f t="shared" si="775"/>
        <v>#N/A</v>
      </c>
      <c r="JD106" s="256" t="e">
        <f t="shared" si="776"/>
        <v>#N/A</v>
      </c>
      <c r="JE106" s="256" t="e">
        <f t="shared" si="777"/>
        <v>#N/A</v>
      </c>
      <c r="JF106" s="256" t="e">
        <f t="shared" si="778"/>
        <v>#N/A</v>
      </c>
      <c r="JG106" s="256" t="e">
        <f t="shared" si="779"/>
        <v>#N/A</v>
      </c>
      <c r="JH106" s="256" t="e">
        <f t="shared" si="780"/>
        <v>#N/A</v>
      </c>
      <c r="JI106" s="256" t="e">
        <f t="shared" si="781"/>
        <v>#N/A</v>
      </c>
      <c r="JJ106" s="256" t="e">
        <f t="shared" si="782"/>
        <v>#N/A</v>
      </c>
      <c r="JK106" s="256" t="e">
        <f t="shared" si="783"/>
        <v>#N/A</v>
      </c>
      <c r="JL106" s="256" t="e">
        <f t="shared" si="784"/>
        <v>#N/A</v>
      </c>
      <c r="JM106" s="256" t="e">
        <f t="shared" si="785"/>
        <v>#N/A</v>
      </c>
      <c r="JN106" s="256" t="e">
        <f t="shared" si="786"/>
        <v>#N/A</v>
      </c>
      <c r="JO106" s="256" t="e">
        <f t="shared" si="787"/>
        <v>#N/A</v>
      </c>
      <c r="JP106" s="256" t="e">
        <f t="shared" si="788"/>
        <v>#N/A</v>
      </c>
      <c r="JQ106" s="256" t="e">
        <f t="shared" si="789"/>
        <v>#N/A</v>
      </c>
      <c r="JR106" s="256" t="e">
        <f t="shared" si="790"/>
        <v>#N/A</v>
      </c>
      <c r="JS106" s="256" t="e">
        <f t="shared" si="791"/>
        <v>#N/A</v>
      </c>
      <c r="JT106" s="256" t="e">
        <f t="shared" si="792"/>
        <v>#N/A</v>
      </c>
      <c r="JU106" s="256" t="e">
        <f t="shared" si="793"/>
        <v>#N/A</v>
      </c>
      <c r="JV106" s="61">
        <f t="shared" si="677"/>
        <v>3.9200000000000026</v>
      </c>
      <c r="JW106" s="46">
        <f t="shared" si="678"/>
        <v>0</v>
      </c>
      <c r="JX106" s="46">
        <f t="shared" si="679"/>
        <v>0</v>
      </c>
      <c r="JY106" s="46">
        <f t="shared" si="680"/>
        <v>0</v>
      </c>
      <c r="JZ106" s="46">
        <f t="shared" si="681"/>
        <v>0</v>
      </c>
      <c r="KA106" s="46">
        <f t="shared" si="682"/>
        <v>0</v>
      </c>
      <c r="KB106" s="46">
        <f t="shared" si="683"/>
        <v>0</v>
      </c>
      <c r="KC106" s="46">
        <f t="shared" si="684"/>
        <v>0</v>
      </c>
      <c r="KD106" s="46">
        <f t="shared" si="685"/>
        <v>0</v>
      </c>
      <c r="KE106" s="46">
        <f t="shared" si="686"/>
        <v>0</v>
      </c>
      <c r="KF106" s="46">
        <f t="shared" si="687"/>
        <v>0</v>
      </c>
      <c r="KG106" s="46">
        <f t="shared" si="688"/>
        <v>0</v>
      </c>
      <c r="KH106" s="46">
        <f t="shared" si="689"/>
        <v>0</v>
      </c>
      <c r="KI106" s="46">
        <f t="shared" si="690"/>
        <v>0</v>
      </c>
      <c r="KJ106" s="46">
        <f t="shared" si="691"/>
        <v>0</v>
      </c>
      <c r="KK106" s="46">
        <f t="shared" si="692"/>
        <v>0</v>
      </c>
      <c r="KL106" s="46">
        <f t="shared" si="693"/>
        <v>0</v>
      </c>
      <c r="KM106" s="46">
        <f t="shared" si="694"/>
        <v>0</v>
      </c>
      <c r="KN106" s="46">
        <f t="shared" si="695"/>
        <v>0</v>
      </c>
      <c r="KO106" s="46">
        <f t="shared" si="696"/>
        <v>0</v>
      </c>
      <c r="KP106" s="46">
        <f t="shared" si="697"/>
        <v>0</v>
      </c>
      <c r="KQ106" s="46">
        <f t="shared" si="698"/>
        <v>0</v>
      </c>
      <c r="KR106" s="61">
        <f t="shared" si="699"/>
        <v>3.9200000000000026</v>
      </c>
      <c r="KS106" s="1">
        <f t="shared" si="700"/>
        <v>1</v>
      </c>
      <c r="KT106" s="1">
        <f t="shared" si="701"/>
        <v>0</v>
      </c>
      <c r="KU106" s="1">
        <f t="shared" si="702"/>
        <v>0</v>
      </c>
      <c r="KV106" s="1">
        <f t="shared" si="703"/>
        <v>0</v>
      </c>
      <c r="KW106" s="1">
        <f t="shared" si="704"/>
        <v>1</v>
      </c>
      <c r="KX106" s="1">
        <f t="shared" si="705"/>
        <v>1</v>
      </c>
      <c r="KY106" s="1">
        <f t="shared" si="706"/>
        <v>1</v>
      </c>
      <c r="KZ106" s="1">
        <f t="shared" si="707"/>
        <v>1</v>
      </c>
      <c r="LA106" s="1">
        <f t="shared" si="708"/>
        <v>1</v>
      </c>
      <c r="LB106" s="1">
        <f t="shared" si="709"/>
        <v>1</v>
      </c>
      <c r="LC106" s="1">
        <f t="shared" si="710"/>
        <v>1</v>
      </c>
      <c r="LD106" s="1">
        <f t="shared" si="711"/>
        <v>1</v>
      </c>
      <c r="LE106" s="1">
        <f t="shared" si="712"/>
        <v>1</v>
      </c>
      <c r="LF106" s="1">
        <f t="shared" si="713"/>
        <v>1</v>
      </c>
      <c r="LG106" s="1">
        <f t="shared" si="714"/>
        <v>1</v>
      </c>
      <c r="LH106" s="1">
        <f t="shared" si="715"/>
        <v>1</v>
      </c>
      <c r="LI106" s="1">
        <f t="shared" si="716"/>
        <v>1</v>
      </c>
      <c r="LJ106" s="1">
        <f t="shared" si="717"/>
        <v>1</v>
      </c>
      <c r="LK106" s="1">
        <f t="shared" si="718"/>
        <v>1</v>
      </c>
      <c r="LL106" s="1">
        <f t="shared" si="719"/>
        <v>1</v>
      </c>
      <c r="LM106" s="1">
        <f t="shared" si="720"/>
        <v>1</v>
      </c>
      <c r="LN106" s="61">
        <f t="shared" si="721"/>
        <v>3.9200000000000026</v>
      </c>
      <c r="LO106" s="57">
        <f t="shared" si="722"/>
        <v>0</v>
      </c>
      <c r="LP106" s="57">
        <f t="shared" si="723"/>
        <v>10.083207807549034</v>
      </c>
      <c r="LQ106" s="57">
        <f t="shared" si="724"/>
        <v>7.0642376613920534</v>
      </c>
      <c r="LR106" s="57">
        <f t="shared" si="725"/>
        <v>3.2275069664272231</v>
      </c>
      <c r="LS106" s="57">
        <f t="shared" si="726"/>
        <v>0</v>
      </c>
      <c r="LT106" s="57">
        <f t="shared" si="727"/>
        <v>0</v>
      </c>
      <c r="LU106" s="57">
        <f t="shared" si="728"/>
        <v>0</v>
      </c>
      <c r="LV106" s="57">
        <f t="shared" si="729"/>
        <v>0</v>
      </c>
      <c r="LW106" s="57">
        <f t="shared" si="730"/>
        <v>0</v>
      </c>
      <c r="LX106" s="57">
        <f t="shared" si="731"/>
        <v>0</v>
      </c>
      <c r="LY106" s="57">
        <f t="shared" si="732"/>
        <v>0</v>
      </c>
      <c r="LZ106" s="57">
        <f t="shared" si="733"/>
        <v>0</v>
      </c>
      <c r="MA106" s="57">
        <f t="shared" si="734"/>
        <v>0</v>
      </c>
      <c r="MB106" s="57">
        <f t="shared" si="735"/>
        <v>0</v>
      </c>
      <c r="MC106" s="57">
        <f t="shared" si="736"/>
        <v>0</v>
      </c>
      <c r="MD106" s="57">
        <f t="shared" si="737"/>
        <v>0</v>
      </c>
      <c r="ME106" s="57">
        <f t="shared" si="738"/>
        <v>0</v>
      </c>
      <c r="MF106" s="57">
        <f t="shared" si="739"/>
        <v>0</v>
      </c>
      <c r="MG106" s="57">
        <f t="shared" si="740"/>
        <v>0</v>
      </c>
      <c r="MH106" s="57">
        <f t="shared" si="741"/>
        <v>0</v>
      </c>
      <c r="MI106" s="57">
        <f t="shared" si="742"/>
        <v>0</v>
      </c>
      <c r="MJ106" s="61">
        <f t="shared" si="743"/>
        <v>3.9200000000000026</v>
      </c>
      <c r="MK106" s="57" t="e">
        <f t="shared" si="583"/>
        <v>#N/A</v>
      </c>
      <c r="ML106" s="57" t="e">
        <f t="shared" si="794"/>
        <v>#N/A</v>
      </c>
      <c r="MM106" s="57" t="e">
        <f t="shared" si="795"/>
        <v>#N/A</v>
      </c>
      <c r="MN106" s="57" t="e">
        <f t="shared" si="796"/>
        <v>#N/A</v>
      </c>
      <c r="MO106" s="57" t="e">
        <f t="shared" si="797"/>
        <v>#N/A</v>
      </c>
      <c r="MP106" s="57" t="e">
        <f t="shared" si="798"/>
        <v>#N/A</v>
      </c>
      <c r="MQ106" s="57" t="e">
        <f t="shared" si="799"/>
        <v>#N/A</v>
      </c>
      <c r="MR106" s="57" t="e">
        <f t="shared" si="800"/>
        <v>#N/A</v>
      </c>
      <c r="MS106" s="57" t="e">
        <f t="shared" si="801"/>
        <v>#N/A</v>
      </c>
      <c r="MT106" s="57" t="e">
        <f t="shared" si="802"/>
        <v>#N/A</v>
      </c>
      <c r="MU106" s="57" t="e">
        <f t="shared" si="803"/>
        <v>#N/A</v>
      </c>
      <c r="MV106" s="57" t="e">
        <f t="shared" si="804"/>
        <v>#N/A</v>
      </c>
      <c r="MW106" s="57" t="e">
        <f t="shared" si="805"/>
        <v>#N/A</v>
      </c>
      <c r="MX106" s="57" t="e">
        <f t="shared" si="806"/>
        <v>#N/A</v>
      </c>
      <c r="MY106" s="57" t="e">
        <f t="shared" si="807"/>
        <v>#N/A</v>
      </c>
      <c r="MZ106" s="57" t="e">
        <f t="shared" si="808"/>
        <v>#N/A</v>
      </c>
      <c r="NA106" s="57" t="e">
        <f t="shared" si="809"/>
        <v>#N/A</v>
      </c>
      <c r="NB106" s="57" t="e">
        <f t="shared" si="810"/>
        <v>#N/A</v>
      </c>
      <c r="NC106" s="57" t="e">
        <f t="shared" si="811"/>
        <v>#N/A</v>
      </c>
      <c r="ND106" s="57" t="e">
        <f t="shared" si="812"/>
        <v>#N/A</v>
      </c>
      <c r="NE106" s="57" t="e">
        <f t="shared" si="813"/>
        <v>#N/A</v>
      </c>
      <c r="NF106" s="61">
        <f t="shared" si="744"/>
        <v>3.9200000000000026</v>
      </c>
      <c r="NG106" s="256">
        <f>IF(OY105=0,MIN('Drive Train'!$F$35-FQ105*$C$19*'Drive Train'!$F$39,NG105+$C$39)-$C$7,IF(LO105-1&lt;=0,0,IF($C$37=Motors!$C$30,MAX(MAX(NG$8:NG105)*-1,NG105-$C$39),MAX(0,MAX(NG$8:NG105)*-1,NG105-$C$39))))</f>
        <v>0</v>
      </c>
      <c r="NH106" s="256">
        <f>IF(OZ105=0,MIN('Drive Train'!$F$35-FR105*$C$19*'Drive Train'!$F$39,NH105+$C$39)-$C$7,IF(LP105-1&lt;=0,0,IF($C$37=Motors!$C$30,MAX(MAX(NH$8:NH105)*-1,NH105-$C$39),MAX(0,MAX(NH$8:NH105)*-1,NH105-$C$39))))</f>
        <v>0</v>
      </c>
      <c r="NI106" s="256">
        <f>IF(PA105=0,MIN('Drive Train'!$F$35-FS105*$C$19*'Drive Train'!$F$39,NI105+$C$39)-$C$7,IF(LQ105-1&lt;=0,0,IF($C$37=Motors!$C$30,MAX(MAX(NI$8:NI105)*-1,NI105-$C$39),MAX(0,MAX(NI$8:NI105)*-1,NI105-$C$39))))</f>
        <v>0</v>
      </c>
      <c r="NJ106" s="256">
        <f>IF(PB105=0,MIN('Drive Train'!$F$35-FT105*$C$19*'Drive Train'!$F$39,NJ105+$C$39)-$C$7,IF(LR105-1&lt;=0,0,IF($C$37=Motors!$C$30,MAX(MAX(NJ$8:NJ105)*-1,NJ105-$C$39),MAX(0,MAX(NJ$8:NJ105)*-1,NJ105-$C$39))))</f>
        <v>0</v>
      </c>
      <c r="NK106" s="256">
        <f>IF(PC105=0,MIN('Drive Train'!$F$35-FU105*$C$19*'Drive Train'!$F$39,NK105+$C$39)-$C$7,IF(LS105-1&lt;=0,0,IF($C$37=Motors!$C$30,MAX(MAX(NK$8:NK105)*-1,NK105-$C$39),MAX(0,MAX(NK$8:NK105)*-1,NK105-$C$39))))</f>
        <v>0</v>
      </c>
      <c r="NL106" s="256">
        <f>IF(PD105=0,MIN('Drive Train'!$F$35-FV105*$C$19*'Drive Train'!$F$39,NL105+$C$39)-$C$7,IF(LT105-1&lt;=0,0,IF($C$37=Motors!$C$30,MAX(MAX(NL$8:NL105)*-1,NL105-$C$39),MAX(0,MAX(NL$8:NL105)*-1,NL105-$C$39))))</f>
        <v>0</v>
      </c>
      <c r="NM106" s="256">
        <f>IF(PE105=0,MIN('Drive Train'!$F$35-FW105*$C$19*'Drive Train'!$F$39,NM105+$C$39)-$C$7,IF(LU105-1&lt;=0,0,IF($C$37=Motors!$C$30,MAX(MAX(NM$8:NM105)*-1,NM105-$C$39),MAX(0,MAX(NM$8:NM105)*-1,NM105-$C$39))))</f>
        <v>0</v>
      </c>
      <c r="NN106" s="256">
        <f>IF(PF105=0,MIN('Drive Train'!$F$35-FX105*$C$19*'Drive Train'!$F$39,NN105+$C$39)-$C$7,IF(LV105-1&lt;=0,0,IF($C$37=Motors!$C$30,MAX(MAX(NN$8:NN105)*-1,NN105-$C$39),MAX(0,MAX(NN$8:NN105)*-1,NN105-$C$39))))</f>
        <v>0</v>
      </c>
      <c r="NO106" s="256">
        <f>IF(PG105=0,MIN('Drive Train'!$F$35-FY105*$C$19*'Drive Train'!$F$39,NO105+$C$39)-$C$7,IF(LW105-1&lt;=0,0,IF($C$37=Motors!$C$30,MAX(MAX(NO$8:NO105)*-1,NO105-$C$39),MAX(0,MAX(NO$8:NO105)*-1,NO105-$C$39))))</f>
        <v>0</v>
      </c>
      <c r="NP106" s="256">
        <f>IF(PH105=0,MIN('Drive Train'!$F$35-FZ105*$C$19*'Drive Train'!$F$39,NP105+$C$39)-$C$7,IF(LX105-1&lt;=0,0,IF($C$37=Motors!$C$30,MAX(MAX(NP$8:NP105)*-1,NP105-$C$39),MAX(0,MAX(NP$8:NP105)*-1,NP105-$C$39))))</f>
        <v>0</v>
      </c>
      <c r="NQ106" s="256">
        <f>IF(PI105=0,MIN('Drive Train'!$F$35-GA105*$C$19*'Drive Train'!$F$39,NQ105+$C$39)-$C$7,IF(LY105-1&lt;=0,0,IF($C$37=Motors!$C$30,MAX(MAX(NQ$8:NQ105)*-1,NQ105-$C$39),MAX(0,MAX(NQ$8:NQ105)*-1,NQ105-$C$39))))</f>
        <v>0</v>
      </c>
      <c r="NR106" s="256">
        <f>IF(PJ105=0,MIN('Drive Train'!$F$35-GB105*$C$19*'Drive Train'!$F$39,NR105+$C$39)-$C$7,IF(LZ105-1&lt;=0,0,IF($C$37=Motors!$C$30,MAX(MAX(NR$8:NR105)*-1,NR105-$C$39),MAX(0,MAX(NR$8:NR105)*-1,NR105-$C$39))))</f>
        <v>0</v>
      </c>
      <c r="NS106" s="256">
        <f>IF(PK105=0,MIN('Drive Train'!$F$35-GC105*$C$19*'Drive Train'!$F$39,NS105+$C$39)-$C$7,IF(MA105-1&lt;=0,0,IF($C$37=Motors!$C$30,MAX(MAX(NS$8:NS105)*-1,NS105-$C$39),MAX(0,MAX(NS$8:NS105)*-1,NS105-$C$39))))</f>
        <v>0</v>
      </c>
      <c r="NT106" s="256">
        <f>IF(PL105=0,MIN('Drive Train'!$F$35-GD105*$C$19*'Drive Train'!$F$39,NT105+$C$39)-$C$7,IF(MB105-1&lt;=0,0,IF($C$37=Motors!$C$30,MAX(MAX(NT$8:NT105)*-1,NT105-$C$39),MAX(0,MAX(NT$8:NT105)*-1,NT105-$C$39))))</f>
        <v>0</v>
      </c>
      <c r="NU106" s="256">
        <f>IF(PM105=0,MIN('Drive Train'!$F$35-GE105*$C$19*'Drive Train'!$F$39,NU105+$C$39)-$C$7,IF(MC105-1&lt;=0,0,IF($C$37=Motors!$C$30,MAX(MAX(NU$8:NU105)*-1,NU105-$C$39),MAX(0,MAX(NU$8:NU105)*-1,NU105-$C$39))))</f>
        <v>0</v>
      </c>
      <c r="NV106" s="256">
        <f>IF(PN105=0,MIN('Drive Train'!$F$35-GF105*$C$19*'Drive Train'!$F$39,NV105+$C$39)-$C$7,IF(MD105-1&lt;=0,0,IF($C$37=Motors!$C$30,MAX(MAX(NV$8:NV105)*-1,NV105-$C$39),MAX(0,MAX(NV$8:NV105)*-1,NV105-$C$39))))</f>
        <v>0</v>
      </c>
      <c r="NW106" s="256">
        <f>IF(PO105=0,MIN('Drive Train'!$F$35-GG105*$C$19*'Drive Train'!$F$39,NW105+$C$39)-$C$7,IF(ME105-1&lt;=0,0,IF($C$37=Motors!$C$30,MAX(MAX(NW$8:NW105)*-1,NW105-$C$39),MAX(0,MAX(NW$8:NW105)*-1,NW105-$C$39))))</f>
        <v>0</v>
      </c>
      <c r="NX106" s="256">
        <f>IF(PP105=0,MIN('Drive Train'!$F$35-GH105*$C$19*'Drive Train'!$F$39,NX105+$C$39)-$C$7,IF(MF105-1&lt;=0,0,IF($C$37=Motors!$C$30,MAX(MAX(NX$8:NX105)*-1,NX105-$C$39),MAX(0,MAX(NX$8:NX105)*-1,NX105-$C$39))))</f>
        <v>0</v>
      </c>
      <c r="NY106" s="256">
        <f>IF(PQ105=0,MIN('Drive Train'!$F$35-GI105*$C$19*'Drive Train'!$F$39,NY105+$C$39)-$C$7,IF(MG105-1&lt;=0,0,IF($C$37=Motors!$C$30,MAX(MAX(NY$8:NY105)*-1,NY105-$C$39),MAX(0,MAX(NY$8:NY105)*-1,NY105-$C$39))))</f>
        <v>0</v>
      </c>
      <c r="NZ106" s="256">
        <f>IF(PR105=0,MIN('Drive Train'!$F$35-GJ105*$C$19*'Drive Train'!$F$39,NZ105+$C$39)-$C$7,IF(MH105-1&lt;=0,0,IF($C$37=Motors!$C$30,MAX(MAX(NZ$8:NZ105)*-1,NZ105-$C$39),MAX(0,MAX(NZ$8:NZ105)*-1,NZ105-$C$39))))</f>
        <v>0</v>
      </c>
      <c r="OA106" s="256">
        <f>IF(PS105=0,MIN('Drive Train'!$F$35-GK105*$C$19*'Drive Train'!$F$39,OA105+$C$39)-$C$7,IF(MI105-1&lt;=0,0,IF($C$37=Motors!$C$30,MAX(MAX(OA$8:OA105)*-1,OA105-$C$39),MAX(0,MAX(OA$8:OA105)*-1,OA105-$C$39))))</f>
        <v>0</v>
      </c>
      <c r="OB106" s="61">
        <f t="shared" si="745"/>
        <v>3.9200000000000026</v>
      </c>
      <c r="OC106" s="256">
        <f>'Drive Train'!$F$35-(FQ106*$C$13)*$C$19*'Drive Train'!$F$39</f>
        <v>12.4</v>
      </c>
      <c r="OD106" s="256">
        <f>'Drive Train'!$F$35-(FR106*$C$13)*$C$19*'Drive Train'!$F$39</f>
        <v>12.23503</v>
      </c>
      <c r="OE106" s="256">
        <f>'Drive Train'!$F$35-(FS106*$C$13)*$C$19*'Drive Train'!$F$39</f>
        <v>12.23503</v>
      </c>
      <c r="OF106" s="256">
        <f>'Drive Train'!$F$35-(FT106*$C$13)*$C$19*'Drive Train'!$F$39</f>
        <v>12.23503</v>
      </c>
      <c r="OG106" s="256">
        <f>'Drive Train'!$F$35-(FU106*$C$13)*$C$19*'Drive Train'!$F$39</f>
        <v>12.4</v>
      </c>
      <c r="OH106" s="256">
        <f>'Drive Train'!$F$35-(FV106*$C$13)*$C$19*'Drive Train'!$F$39</f>
        <v>12.4</v>
      </c>
      <c r="OI106" s="256">
        <f>'Drive Train'!$F$35-(FW106*$C$13)*$C$19*'Drive Train'!$F$39</f>
        <v>12.4</v>
      </c>
      <c r="OJ106" s="256">
        <f>'Drive Train'!$F$35-(FX106*$C$13)*$C$19*'Drive Train'!$F$39</f>
        <v>12.4</v>
      </c>
      <c r="OK106" s="256">
        <f>'Drive Train'!$F$35-(FY106*$C$13)*$C$19*'Drive Train'!$F$39</f>
        <v>12.4</v>
      </c>
      <c r="OL106" s="256">
        <f>'Drive Train'!$F$35-(FZ106*$C$13)*$C$19*'Drive Train'!$F$39</f>
        <v>12.4</v>
      </c>
      <c r="OM106" s="256">
        <f>'Drive Train'!$F$35-(GA106*$C$13)*$C$19*'Drive Train'!$F$39</f>
        <v>12.4</v>
      </c>
      <c r="ON106" s="256">
        <f>'Drive Train'!$F$35-(GB106*$C$13)*$C$19*'Drive Train'!$F$39</f>
        <v>12.4</v>
      </c>
      <c r="OO106" s="256">
        <f>'Drive Train'!$F$35-(GC106*$C$13)*$C$19*'Drive Train'!$F$39</f>
        <v>12.4</v>
      </c>
      <c r="OP106" s="256">
        <f>'Drive Train'!$F$35-(GD106*$C$13)*$C$19*'Drive Train'!$F$39</f>
        <v>12.4</v>
      </c>
      <c r="OQ106" s="256">
        <f>'Drive Train'!$F$35-(GE106*$C$13)*$C$19*'Drive Train'!$F$39</f>
        <v>12.4</v>
      </c>
      <c r="OR106" s="256">
        <f>'Drive Train'!$F$35-(GF106*$C$13)*$C$19*'Drive Train'!$F$39</f>
        <v>12.4</v>
      </c>
      <c r="OS106" s="256">
        <f>'Drive Train'!$F$35-(GG106*$C$13)*$C$19*'Drive Train'!$F$39</f>
        <v>12.4</v>
      </c>
      <c r="OT106" s="256">
        <f>'Drive Train'!$F$35-(GH106*$C$13)*$C$19*'Drive Train'!$F$39</f>
        <v>12.4</v>
      </c>
      <c r="OU106" s="256">
        <f>'Drive Train'!$F$35-(GI106*$C$13)*$C$19*'Drive Train'!$F$39</f>
        <v>12.4</v>
      </c>
      <c r="OV106" s="256">
        <f>'Drive Train'!$F$35-(GJ106*$C$13)*$C$19*'Drive Train'!$F$39</f>
        <v>12.4</v>
      </c>
      <c r="OW106" s="256">
        <f>'Drive Train'!$F$35-(GK106*$C$13)*$C$19*'Drive Train'!$F$39</f>
        <v>12.4</v>
      </c>
      <c r="OX106" s="61">
        <f t="shared" si="746"/>
        <v>3.9200000000000026</v>
      </c>
      <c r="OY106" s="1">
        <f>IF(PU106&gt;='Drive Train'!$F$29,1,0)</f>
        <v>1</v>
      </c>
      <c r="OZ106" s="1">
        <f>IF(PV106&gt;='Drive Train'!$F$29,1,0)</f>
        <v>1</v>
      </c>
      <c r="PA106" s="1">
        <f>IF(PW106&gt;='Drive Train'!$F$29,1,0)</f>
        <v>1</v>
      </c>
      <c r="PB106" s="1">
        <f>IF(PX106&gt;='Drive Train'!$F$29,1,0)</f>
        <v>1</v>
      </c>
      <c r="PC106" s="1">
        <f>IF(PY106&gt;='Drive Train'!$F$29,1,0)</f>
        <v>1</v>
      </c>
      <c r="PD106" s="1">
        <f>IF(PZ106&gt;='Drive Train'!$F$29,1,0)</f>
        <v>1</v>
      </c>
      <c r="PE106" s="1">
        <f>IF(QA106&gt;='Drive Train'!$F$29,1,0)</f>
        <v>1</v>
      </c>
      <c r="PF106" s="1">
        <f>IF(QB106&gt;='Drive Train'!$F$29,1,0)</f>
        <v>1</v>
      </c>
      <c r="PG106" s="1">
        <f>IF(QC106&gt;='Drive Train'!$F$29,1,0)</f>
        <v>1</v>
      </c>
      <c r="PH106" s="1">
        <f>IF(QD106&gt;='Drive Train'!$F$29,1,0)</f>
        <v>1</v>
      </c>
      <c r="PI106" s="1">
        <f>IF(QE106&gt;='Drive Train'!$F$29,1,0)</f>
        <v>1</v>
      </c>
      <c r="PJ106" s="1">
        <f>IF(QF106&gt;='Drive Train'!$F$29,1,0)</f>
        <v>1</v>
      </c>
      <c r="PK106" s="1">
        <f>IF(QG106&gt;='Drive Train'!$F$29,1,0)</f>
        <v>1</v>
      </c>
      <c r="PL106" s="1">
        <f>IF(QH106&gt;='Drive Train'!$F$29,1,0)</f>
        <v>1</v>
      </c>
      <c r="PM106" s="1">
        <f>IF(QI106&gt;='Drive Train'!$F$29,1,0)</f>
        <v>1</v>
      </c>
      <c r="PN106" s="1">
        <f>IF(QJ106&gt;='Drive Train'!$F$29,1,0)</f>
        <v>1</v>
      </c>
      <c r="PO106" s="1">
        <f>IF(QK106&gt;='Drive Train'!$F$29,1,0)</f>
        <v>1</v>
      </c>
      <c r="PP106" s="1">
        <f>IF(QL106&gt;='Drive Train'!$F$29,1,0)</f>
        <v>1</v>
      </c>
      <c r="PQ106" s="1">
        <f>IF(QM106&gt;='Drive Train'!$F$29,1,0)</f>
        <v>1</v>
      </c>
      <c r="PR106" s="1">
        <f>IF(QN106&gt;='Drive Train'!$F$29,1,0)</f>
        <v>1</v>
      </c>
      <c r="PS106" s="1">
        <f>IF(QO106&gt;='Drive Train'!$F$29,1,0)</f>
        <v>1</v>
      </c>
      <c r="PT106" s="253">
        <f t="shared" si="747"/>
        <v>3.9200000000000026</v>
      </c>
      <c r="PU106" s="57">
        <f t="shared" si="748"/>
        <v>21.503653617944718</v>
      </c>
      <c r="PV106" s="57">
        <f t="shared" si="749"/>
        <v>41.100322109919006</v>
      </c>
      <c r="PW106" s="57">
        <f t="shared" si="750"/>
        <v>42.034314709561919</v>
      </c>
      <c r="PX106" s="57">
        <f t="shared" si="751"/>
        <v>38.685936434940189</v>
      </c>
      <c r="PY106" s="57">
        <f t="shared" si="752"/>
        <v>32.695785691206908</v>
      </c>
      <c r="PZ106" s="57">
        <f t="shared" si="753"/>
        <v>27.08124871304469</v>
      </c>
      <c r="QA106" s="57">
        <f t="shared" si="754"/>
        <v>23.766792718489118</v>
      </c>
      <c r="QB106" s="57">
        <f t="shared" si="755"/>
        <v>21.24285190115814</v>
      </c>
      <c r="QC106" s="57">
        <f t="shared" si="756"/>
        <v>19.808555857554829</v>
      </c>
      <c r="QD106" s="57">
        <f t="shared" si="757"/>
        <v>18.746947025028113</v>
      </c>
      <c r="QE106" s="57">
        <f t="shared" si="758"/>
        <v>17.929325619771099</v>
      </c>
      <c r="QF106" s="57">
        <f t="shared" si="759"/>
        <v>23.539061413848287</v>
      </c>
      <c r="QG106" s="57">
        <f t="shared" si="760"/>
        <v>22.453509164402295</v>
      </c>
      <c r="QH106" s="57">
        <f t="shared" si="761"/>
        <v>21.849684815549576</v>
      </c>
      <c r="QI106" s="57">
        <f t="shared" si="762"/>
        <v>21.682599047130982</v>
      </c>
      <c r="QJ106" s="57">
        <f t="shared" si="763"/>
        <v>21.357110719625187</v>
      </c>
      <c r="QK106" s="57">
        <f t="shared" si="764"/>
        <v>21.797681488191348</v>
      </c>
      <c r="QL106" s="57">
        <f t="shared" si="765"/>
        <v>21.60815940220062</v>
      </c>
      <c r="QM106" s="57">
        <f t="shared" si="766"/>
        <v>21.794853544062796</v>
      </c>
      <c r="QN106" s="57">
        <f t="shared" si="767"/>
        <v>21.444570787492751</v>
      </c>
      <c r="QO106" s="57">
        <f t="shared" si="768"/>
        <v>21.450297293645665</v>
      </c>
      <c r="QP106" s="61">
        <f t="shared" si="769"/>
        <v>3.9200000000000026</v>
      </c>
      <c r="QQ106" s="57">
        <f t="shared" si="584"/>
        <v>0</v>
      </c>
      <c r="QR106" s="57">
        <f t="shared" si="585"/>
        <v>3.4695548865589357E-2</v>
      </c>
      <c r="QS106" s="57">
        <f t="shared" si="586"/>
        <v>3.4695548865589357E-2</v>
      </c>
      <c r="QT106" s="57">
        <f t="shared" si="587"/>
        <v>3.4695548865589357E-2</v>
      </c>
      <c r="QU106" s="57">
        <f t="shared" si="588"/>
        <v>0</v>
      </c>
      <c r="QV106" s="57">
        <f t="shared" si="589"/>
        <v>0</v>
      </c>
      <c r="QW106" s="57">
        <f t="shared" si="590"/>
        <v>0</v>
      </c>
      <c r="QX106" s="57">
        <f t="shared" si="591"/>
        <v>0</v>
      </c>
      <c r="QY106" s="57">
        <f t="shared" si="592"/>
        <v>0</v>
      </c>
      <c r="QZ106" s="57">
        <f t="shared" si="593"/>
        <v>0</v>
      </c>
      <c r="RA106" s="57">
        <f t="shared" si="594"/>
        <v>0</v>
      </c>
      <c r="RB106" s="57">
        <f t="shared" si="595"/>
        <v>0</v>
      </c>
      <c r="RC106" s="57">
        <f t="shared" si="596"/>
        <v>0</v>
      </c>
      <c r="RD106" s="57">
        <f t="shared" si="597"/>
        <v>0</v>
      </c>
      <c r="RE106" s="57">
        <f t="shared" si="598"/>
        <v>0</v>
      </c>
      <c r="RF106" s="57">
        <f t="shared" si="599"/>
        <v>0</v>
      </c>
      <c r="RG106" s="57">
        <f t="shared" si="600"/>
        <v>0</v>
      </c>
      <c r="RH106" s="57">
        <f t="shared" si="601"/>
        <v>0</v>
      </c>
      <c r="RI106" s="57">
        <f t="shared" si="602"/>
        <v>0</v>
      </c>
      <c r="RJ106" s="57">
        <f t="shared" si="603"/>
        <v>0</v>
      </c>
      <c r="RK106" s="57">
        <f t="shared" si="604"/>
        <v>0</v>
      </c>
      <c r="RL106" s="61">
        <f t="shared" si="770"/>
        <v>3.9200000000000026</v>
      </c>
      <c r="RM106" s="2">
        <f>IF(AND(LO106&gt;=LO$6*'Drive Train'!$AA$52,LO106&lt;=LO$6*'Drive Train'!$AA$53,KS106=0,JW106=0,EU106&gt;0),$C$17,0)</f>
        <v>0</v>
      </c>
      <c r="RN106" s="2">
        <f>IF(AND(LP106&gt;=LP$6*'Drive Train'!$AA$52,LP106&lt;=LP$6*'Drive Train'!$AA$53,KT106=0,JX106=0,EV106&gt;0),$C$17,0)</f>
        <v>0</v>
      </c>
      <c r="RO106" s="2">
        <f>IF(AND(LQ106&gt;=LQ$6*'Drive Train'!$AA$52,LQ106&lt;=LQ$6*'Drive Train'!$AA$53,KU106=0,JY106=0,EW106&gt;0),$C$17,0)</f>
        <v>0</v>
      </c>
      <c r="RP106" s="2">
        <f>IF(AND(LR106&gt;=LR$6*'Drive Train'!$AA$52,LR106&lt;=LR$6*'Drive Train'!$AA$53,KV106=0,JZ106=0,EX106&gt;0),$C$17,0)</f>
        <v>0</v>
      </c>
      <c r="RQ106" s="2">
        <f>IF(AND(LS106&gt;=LS$6*'Drive Train'!$AA$52,LS106&lt;=LS$6*'Drive Train'!$AA$53,KW106=0,KA106=0,EY106&gt;0),$C$17,0)</f>
        <v>0</v>
      </c>
      <c r="RR106" s="2">
        <f>IF(AND(LT106&gt;=LT$6*'Drive Train'!$AA$52,LT106&lt;=LT$6*'Drive Train'!$AA$53,KX106=0,KB106=0,EZ106&gt;0),$C$17,0)</f>
        <v>0</v>
      </c>
      <c r="RS106" s="2">
        <f>IF(AND(LU106&gt;=LU$6*'Drive Train'!$AA$52,LU106&lt;=LU$6*'Drive Train'!$AA$53,KY106=0,KC106=0,FA106&gt;0),$C$17,0)</f>
        <v>0</v>
      </c>
      <c r="RT106" s="2">
        <f>IF(AND(LV106&gt;=LV$6*'Drive Train'!$AA$52,LV106&lt;=LV$6*'Drive Train'!$AA$53,KZ106=0,KD106=0,FB106&gt;0),$C$17,0)</f>
        <v>0</v>
      </c>
      <c r="RU106" s="2">
        <f>IF(AND(LW106&gt;=LW$6*'Drive Train'!$AA$52,LW106&lt;=LW$6*'Drive Train'!$AA$53,LA106=0,KE106=0,FC106&gt;0),$C$17,0)</f>
        <v>0</v>
      </c>
      <c r="RV106" s="2">
        <f>IF(AND(LX106&gt;=LX$6*'Drive Train'!$AA$52,LX106&lt;=LX$6*'Drive Train'!$AA$53,LB106=0,KF106=0,FD106&gt;0),$C$17,0)</f>
        <v>0</v>
      </c>
      <c r="RW106" s="2">
        <f>IF(AND(LY106&gt;=LY$6*'Drive Train'!$AA$52,LY106&lt;=LY$6*'Drive Train'!$AA$53,LC106=0,KG106=0,FE106&gt;0),$C$17,0)</f>
        <v>0</v>
      </c>
      <c r="RX106" s="2">
        <f>IF(AND(LZ106&gt;=LZ$6*'Drive Train'!$AA$52,LZ106&lt;=LZ$6*'Drive Train'!$AA$53,LD106=0,KH106=0,FF106&gt;0),$C$17,0)</f>
        <v>0</v>
      </c>
      <c r="RY106" s="2">
        <f>IF(AND(MA106&gt;=MA$6*'Drive Train'!$AA$52,MA106&lt;=MA$6*'Drive Train'!$AA$53,LE106=0,KI106=0,FG106&gt;0),$C$17,0)</f>
        <v>0</v>
      </c>
      <c r="RZ106" s="2">
        <f>IF(AND(MB106&gt;=MB$6*'Drive Train'!$AA$52,MB106&lt;=MB$6*'Drive Train'!$AA$53,LF106=0,KJ106=0,FH106&gt;0),$C$17,0)</f>
        <v>0</v>
      </c>
      <c r="SA106" s="2">
        <f>IF(AND(MC106&gt;=MC$6*'Drive Train'!$AA$52,MC106&lt;=MC$6*'Drive Train'!$AA$53,LG106=0,KK106=0,FI106&gt;0),$C$17,0)</f>
        <v>0</v>
      </c>
      <c r="SB106" s="2">
        <f>IF(AND(MD106&gt;=MD$6*'Drive Train'!$AA$52,MD106&lt;=MD$6*'Drive Train'!$AA$53,LH106=0,KL106=0,FJ106&gt;0),$C$17,0)</f>
        <v>0</v>
      </c>
      <c r="SC106" s="2">
        <f>IF(AND(ME106&gt;=ME$6*'Drive Train'!$AA$52,ME106&lt;=ME$6*'Drive Train'!$AA$53,LI106=0,KM106=0,FK106&gt;0),$C$17,0)</f>
        <v>0</v>
      </c>
      <c r="SD106" s="2">
        <f>IF(AND(MF106&gt;=MF$6*'Drive Train'!$AA$52,MF106&lt;=MF$6*'Drive Train'!$AA$53,LJ106=0,KN106=0,FL106&gt;0),$C$17,0)</f>
        <v>0</v>
      </c>
      <c r="SE106" s="2">
        <f>IF(AND(MG106&gt;=MG$6*'Drive Train'!$AA$52,MG106&lt;=MG$6*'Drive Train'!$AA$53,LK106=0,KO106=0,FM106&gt;0),$C$17,0)</f>
        <v>0</v>
      </c>
      <c r="SF106" s="2">
        <f>IF(AND(MH106&gt;=MH$6*'Drive Train'!$AA$52,MH106&lt;=MH$6*'Drive Train'!$AA$53,LL106=0,KP106=0,FN106&gt;0),$C$17,0)</f>
        <v>0</v>
      </c>
      <c r="SG106" s="2">
        <f>IF(AND(MI106&gt;=MI$6*'Drive Train'!$AA$52,MI106&lt;=MI$6*'Drive Train'!$AA$53,LM106=0,KQ106=0,FO106&gt;0),$C$17,0)</f>
        <v>0</v>
      </c>
      <c r="SH106" s="61">
        <f t="shared" si="771"/>
        <v>3.9200000000000026</v>
      </c>
      <c r="SI106" s="2">
        <f>IF(AND(EU106&lt;0,KS106=0,LO106&gt;=LO$6*'Drive Train'!$AA$52,LO106&lt;=LO$6*'Drive Train'!$AA$53,OY106=1,JW106=0),$C$17,0)</f>
        <v>0</v>
      </c>
      <c r="SJ106" s="2">
        <f>IF(AND(EV106&lt;0,KT106=0,LP106&gt;=LP$6*'Drive Train'!$AA$52,LP106&lt;=LP$6*'Drive Train'!$AA$53,OZ106=1,JX106=0),$C$17,0)</f>
        <v>0.04</v>
      </c>
      <c r="SK106" s="2">
        <f>IF(AND(EW106&lt;0,KU106=0,LQ106&gt;=LQ$6*'Drive Train'!$AA$52,LQ106&lt;=LQ$6*'Drive Train'!$AA$53,PA106=1,JY106=0),$C$17,0)</f>
        <v>0</v>
      </c>
      <c r="SL106" s="2">
        <f>IF(AND(EX106&lt;0,KV106=0,LR106&gt;=LR$6*'Drive Train'!$AA$52,LR106&lt;=LR$6*'Drive Train'!$AA$53,PB106=1,JZ106=0),$C$17,0)</f>
        <v>0</v>
      </c>
      <c r="SM106" s="2">
        <f>IF(AND(EY106&lt;0,KW106=0,LS106&gt;=LS$6*'Drive Train'!$AA$52,LS106&lt;=LS$6*'Drive Train'!$AA$53,PC106=1,KA106=0),$C$17,0)</f>
        <v>0</v>
      </c>
      <c r="SN106" s="2">
        <f>IF(AND(EZ106&lt;0,KX106=0,LT106&gt;=LT$6*'Drive Train'!$AA$52,LT106&lt;=LT$6*'Drive Train'!$AA$53,PD106=1,KB106=0),$C$17,0)</f>
        <v>0</v>
      </c>
      <c r="SO106" s="2">
        <f>IF(AND(FA106&lt;0,KY106=0,LU106&gt;=LU$6*'Drive Train'!$AA$52,LU106&lt;=LU$6*'Drive Train'!$AA$53,PE106=1,KC106=0),$C$17,0)</f>
        <v>0</v>
      </c>
      <c r="SP106" s="2">
        <f>IF(AND(FB106&lt;0,KZ106=0,LV106&gt;=LV$6*'Drive Train'!$AA$52,LV106&lt;=LV$6*'Drive Train'!$AA$53,PF106=1,KD106=0),$C$17,0)</f>
        <v>0</v>
      </c>
      <c r="SQ106" s="2">
        <f>IF(AND(FC106&lt;0,LA106=0,LW106&gt;=LW$6*'Drive Train'!$AA$52,LW106&lt;=LW$6*'Drive Train'!$AA$53,PG106=1,KE106=0),$C$17,0)</f>
        <v>0</v>
      </c>
      <c r="SR106" s="2">
        <f>IF(AND(FD106&lt;0,LB106=0,LX106&gt;=LX$6*'Drive Train'!$AA$52,LX106&lt;=LX$6*'Drive Train'!$AA$53,PH106=1,KF106=0),$C$17,0)</f>
        <v>0</v>
      </c>
      <c r="SS106" s="2">
        <f>IF(AND(FE106&lt;0,LC106=0,LY106&gt;=LY$6*'Drive Train'!$AA$52,LY106&lt;=LY$6*'Drive Train'!$AA$53,PI106=1,KG106=0),$C$17,0)</f>
        <v>0</v>
      </c>
      <c r="ST106" s="2">
        <f>IF(AND(FF106&lt;0,LD106=0,LZ106&gt;=LZ$6*'Drive Train'!$AA$52,LZ106&lt;=LZ$6*'Drive Train'!$AA$53,PJ106=1,KH106=0),$C$17,0)</f>
        <v>0</v>
      </c>
      <c r="SU106" s="2">
        <f>IF(AND(FG106&lt;0,LE106=0,MA106&gt;=MA$6*'Drive Train'!$AA$52,MA106&lt;=MA$6*'Drive Train'!$AA$53,PK106=1,KI106=0),$C$17,0)</f>
        <v>0</v>
      </c>
      <c r="SV106" s="2">
        <f>IF(AND(FH106&lt;0,LF106=0,MB106&gt;=MB$6*'Drive Train'!$AA$52,MB106&lt;=MB$6*'Drive Train'!$AA$53,PL106=1,KJ106=0),$C$17,0)</f>
        <v>0</v>
      </c>
      <c r="SW106" s="2">
        <f>IF(AND(FI106&lt;0,LG106=0,MC106&gt;=MC$6*'Drive Train'!$AA$52,MC106&lt;=MC$6*'Drive Train'!$AA$53,PM106=1,KK106=0),$C$17,0)</f>
        <v>0</v>
      </c>
      <c r="SX106" s="2">
        <f>IF(AND(FJ106&lt;0,LH106=0,MD106&gt;=MD$6*'Drive Train'!$AA$52,MD106&lt;=MD$6*'Drive Train'!$AA$53,PN106=1,KL106=0),$C$17,0)</f>
        <v>0</v>
      </c>
      <c r="SY106" s="2">
        <f>IF(AND(FK106&lt;0,LI106=0,ME106&gt;=ME$6*'Drive Train'!$AA$52,ME106&lt;=ME$6*'Drive Train'!$AA$53,PO106=1,KM106=0),$C$17,0)</f>
        <v>0</v>
      </c>
      <c r="SZ106" s="2">
        <f>IF(AND(FL106&lt;0,LJ106=0,MF106&gt;=MF$6*'Drive Train'!$AA$52,MF106&lt;=MF$6*'Drive Train'!$AA$53,PP106=1,KN106=0),$C$17,0)</f>
        <v>0</v>
      </c>
      <c r="TA106" s="2">
        <f>IF(AND(FM106&lt;0,LK106=0,MG106&gt;=MG$6*'Drive Train'!$AA$52,MG106&lt;=MG$6*'Drive Train'!$AA$53,PQ106=1,KO106=0),$C$17,0)</f>
        <v>0</v>
      </c>
      <c r="TB106" s="2">
        <f>IF(AND(FN106&lt;0,LL106=0,MH106&gt;=MH$6*'Drive Train'!$AA$52,MH106&lt;=MH$6*'Drive Train'!$AA$53,PR106=1,KP106=0),$C$17,0)</f>
        <v>0</v>
      </c>
      <c r="TC106" s="2">
        <f>IF(AND(FO106&lt;0,LM106=0,MI106&gt;=MI$6*'Drive Train'!$AA$52,MI106&lt;=MI$6*'Drive Train'!$AA$53,PS106=1,KQ106=0),$C$17,0)</f>
        <v>0</v>
      </c>
      <c r="TD106" s="144">
        <f t="shared" si="772"/>
        <v>3.9200000000000026</v>
      </c>
    </row>
    <row r="107" spans="2:524" x14ac:dyDescent="0.2">
      <c r="C107" s="73"/>
      <c r="R107" s="63">
        <f t="shared" si="605"/>
        <v>3.9600000000000026</v>
      </c>
      <c r="S107" s="2">
        <f>NG107/'Drive Train'!$F$35</f>
        <v>0</v>
      </c>
      <c r="T107" s="2">
        <f>NH107/'Drive Train'!$F$35</f>
        <v>0</v>
      </c>
      <c r="U107" s="2">
        <f>NI107/'Drive Train'!$F$35</f>
        <v>0</v>
      </c>
      <c r="V107" s="2">
        <f>NJ107/'Drive Train'!$F$35</f>
        <v>0</v>
      </c>
      <c r="W107" s="2">
        <f>NK107/'Drive Train'!$F$35</f>
        <v>0</v>
      </c>
      <c r="X107" s="2">
        <f>NL107/'Drive Train'!$F$35</f>
        <v>0</v>
      </c>
      <c r="Y107" s="2">
        <f>NM107/'Drive Train'!$F$35</f>
        <v>0</v>
      </c>
      <c r="Z107" s="2">
        <f>NN107/'Drive Train'!$F$35</f>
        <v>0</v>
      </c>
      <c r="AA107" s="2">
        <f>NO107/'Drive Train'!$F$35</f>
        <v>0</v>
      </c>
      <c r="AB107" s="2">
        <f>NP107/'Drive Train'!$F$35</f>
        <v>0</v>
      </c>
      <c r="AC107" s="2">
        <f>NQ107/'Drive Train'!$F$35</f>
        <v>0</v>
      </c>
      <c r="AD107" s="2">
        <f>NR107/'Drive Train'!$F$35</f>
        <v>0</v>
      </c>
      <c r="AE107" s="2">
        <f>NS107/'Drive Train'!$F$35</f>
        <v>0</v>
      </c>
      <c r="AF107" s="2">
        <f>NT107/'Drive Train'!$F$35</f>
        <v>0</v>
      </c>
      <c r="AG107" s="2">
        <f>NU107/'Drive Train'!$F$35</f>
        <v>0</v>
      </c>
      <c r="AH107" s="2">
        <f>NV107/'Drive Train'!$F$35</f>
        <v>0</v>
      </c>
      <c r="AI107" s="2">
        <f>NW107/'Drive Train'!$F$35</f>
        <v>0</v>
      </c>
      <c r="AJ107" s="2">
        <f>NX107/'Drive Train'!$F$35</f>
        <v>0</v>
      </c>
      <c r="AK107" s="2">
        <f>NY107/'Drive Train'!$F$35</f>
        <v>0</v>
      </c>
      <c r="AL107" s="2">
        <f>NZ107/'Drive Train'!$F$35</f>
        <v>0</v>
      </c>
      <c r="AM107" s="2">
        <f>OA107/'Drive Train'!$F$35</f>
        <v>0</v>
      </c>
      <c r="AN107" s="61">
        <f t="shared" si="606"/>
        <v>3.9600000000000026</v>
      </c>
      <c r="AO107" s="46">
        <f>LO107*12*60/(PI() * 'Drive Train'!$F$15)/S$6*ABS(S107)</f>
        <v>0</v>
      </c>
      <c r="AP107" s="46">
        <f>LP107*12*60/(PI() * 'Drive Train'!$F$15)/T$6*ABS(T107)</f>
        <v>0</v>
      </c>
      <c r="AQ107" s="46">
        <f>LQ107*12*60/(PI() * 'Drive Train'!$F$15)/U$6*ABS(U107)</f>
        <v>0</v>
      </c>
      <c r="AR107" s="46">
        <f>LR107*12*60/(PI() * 'Drive Train'!$F$15)/V$6*ABS(V107)</f>
        <v>0</v>
      </c>
      <c r="AS107" s="46">
        <f>LS107*12*60/(PI() * 'Drive Train'!$F$15)/W$6*ABS(W107)</f>
        <v>0</v>
      </c>
      <c r="AT107" s="46">
        <f>LT107*12*60/(PI() * 'Drive Train'!$F$15)/X$6*ABS(X107)</f>
        <v>0</v>
      </c>
      <c r="AU107" s="46">
        <f>LU107*12*60/(PI() * 'Drive Train'!$F$15)/Y$6*ABS(Y107)</f>
        <v>0</v>
      </c>
      <c r="AV107" s="46">
        <f>LV107*12*60/(PI() * 'Drive Train'!$F$15)/Z$6*ABS(Z107)</f>
        <v>0</v>
      </c>
      <c r="AW107" s="46">
        <f>LW107*12*60/(PI() * 'Drive Train'!$F$15)/AA$6*ABS(AA107)</f>
        <v>0</v>
      </c>
      <c r="AX107" s="46">
        <f>LX107*12*60/(PI() * 'Drive Train'!$F$15)/AB$6*ABS(AB107)</f>
        <v>0</v>
      </c>
      <c r="AY107" s="46">
        <f>LY107*12*60/(PI() * 'Drive Train'!$F$15)/AC$6*ABS(AC107)</f>
        <v>0</v>
      </c>
      <c r="AZ107" s="46">
        <f>LZ107*12*60/(PI() * 'Drive Train'!$F$15)/AD$6*ABS(AD107)</f>
        <v>0</v>
      </c>
      <c r="BA107" s="46">
        <f>MA107*12*60/(PI() * 'Drive Train'!$F$15)/AE$6*ABS(AE107)</f>
        <v>0</v>
      </c>
      <c r="BB107" s="46">
        <f>MB107*12*60/(PI() * 'Drive Train'!$F$15)/AF$6*ABS(AF107)</f>
        <v>0</v>
      </c>
      <c r="BC107" s="46">
        <f>MC107*12*60/(PI() * 'Drive Train'!$F$15)/AG$6*ABS(AG107)</f>
        <v>0</v>
      </c>
      <c r="BD107" s="46">
        <f>MD107*12*60/(PI() * 'Drive Train'!$F$15)/AH$6*ABS(AH107)</f>
        <v>0</v>
      </c>
      <c r="BE107" s="46">
        <f>ME107*12*60/(PI() * 'Drive Train'!$F$15)/AI$6*ABS(AI107)</f>
        <v>0</v>
      </c>
      <c r="BF107" s="46">
        <f>MF107*12*60/(PI() * 'Drive Train'!$F$15)/AJ$6*ABS(AJ107)</f>
        <v>0</v>
      </c>
      <c r="BG107" s="46">
        <f>MG107*12*60/(PI() * 'Drive Train'!$F$15)/AK$6*ABS(AK107)</f>
        <v>0</v>
      </c>
      <c r="BH107" s="46">
        <f>MH107*12*60/(PI() * 'Drive Train'!$F$15)/AL$6*ABS(AL107)</f>
        <v>0</v>
      </c>
      <c r="BI107" s="46">
        <f>MI107*12*60/(PI() * 'Drive Train'!$F$15)/AM$6*ABS(AM107)</f>
        <v>0</v>
      </c>
      <c r="BJ107" s="61">
        <f t="shared" si="538"/>
        <v>3.9600000000000026</v>
      </c>
      <c r="BK107" s="2">
        <f>IF(OR(KS106=1,AND($C$37=Motors!$C$32,OY106=1)),0,IF(NG107=0,-(CG106+$C$15)/($C$14-$C$15)*$C$12,($C$11*S107-AO107)/($C$11*S107)*$C$12*S107))</f>
        <v>0</v>
      </c>
      <c r="BL107" s="2">
        <f>IF(OR(KT106=1,AND($C$37=Motors!$C$32,OZ106=1)),0,IF(NH107=0,-(CH106+$C$15)/($C$14-$C$15)*$C$12,($C$11*T107-AP107)/($C$11*T107)*$C$12*T107))</f>
        <v>0</v>
      </c>
      <c r="BM107" s="2">
        <f>IF(OR(KU106=1,AND($C$37=Motors!$C$32,PA106=1)),0,IF(NI107=0,-(CI106+$C$15)/($C$14-$C$15)*$C$12,($C$11*U107-AQ107)/($C$11*U107)*$C$12*U107))</f>
        <v>0</v>
      </c>
      <c r="BN107" s="2">
        <f>IF(OR(KV106=1,AND($C$37=Motors!$C$32,PB106=1)),0,IF(NJ107=0,-(CJ106+$C$15)/($C$14-$C$15)*$C$12,($C$11*V107-AR107)/($C$11*V107)*$C$12*V107))</f>
        <v>0</v>
      </c>
      <c r="BO107" s="2">
        <f>IF(OR(KW106=1,AND($C$37=Motors!$C$32,PC106=1)),0,IF(NK107=0,-(CK106+$C$15)/($C$14-$C$15)*$C$12,($C$11*W107-AS107)/($C$11*W107)*$C$12*W107))</f>
        <v>0</v>
      </c>
      <c r="BP107" s="2">
        <f>IF(OR(KX106=1,AND($C$37=Motors!$C$32,PD106=1)),0,IF(NL107=0,-(CL106+$C$15)/($C$14-$C$15)*$C$12,($C$11*X107-AT107)/($C$11*X107)*$C$12*X107))</f>
        <v>0</v>
      </c>
      <c r="BQ107" s="2">
        <f>IF(OR(KY106=1,AND($C$37=Motors!$C$32,PE106=1)),0,IF(NM107=0,-(CM106+$C$15)/($C$14-$C$15)*$C$12,($C$11*Y107-AU107)/($C$11*Y107)*$C$12*Y107))</f>
        <v>0</v>
      </c>
      <c r="BR107" s="2">
        <f>IF(OR(KZ106=1,AND($C$37=Motors!$C$32,PF106=1)),0,IF(NN107=0,-(CN106+$C$15)/($C$14-$C$15)*$C$12,($C$11*Z107-AV107)/($C$11*Z107)*$C$12*Z107))</f>
        <v>0</v>
      </c>
      <c r="BS107" s="2">
        <f>IF(OR(LA106=1,AND($C$37=Motors!$C$32,PG106=1)),0,IF(NO107=0,-(CO106+$C$15)/($C$14-$C$15)*$C$12,($C$11*AA107-AW107)/($C$11*AA107)*$C$12*AA107))</f>
        <v>0</v>
      </c>
      <c r="BT107" s="2">
        <f>IF(OR(LB106=1,AND($C$37=Motors!$C$32,PH106=1)),0,IF(NP107=0,-(CP106+$C$15)/($C$14-$C$15)*$C$12,($C$11*AB107-AX107)/($C$11*AB107)*$C$12*AB107))</f>
        <v>0</v>
      </c>
      <c r="BU107" s="2">
        <f>IF(OR(LC106=1,AND($C$37=Motors!$C$32,PI106=1)),0,IF(NQ107=0,-(CQ106+$C$15)/($C$14-$C$15)*$C$12,($C$11*AC107-AY107)/($C$11*AC107)*$C$12*AC107))</f>
        <v>0</v>
      </c>
      <c r="BV107" s="2">
        <f>IF(OR(LD106=1,AND($C$37=Motors!$C$32,PJ106=1)),0,IF(NR107=0,-(CR106+$C$15)/($C$14-$C$15)*$C$12,($C$11*AD107-AZ107)/($C$11*AD107)*$C$12*AD107))</f>
        <v>0</v>
      </c>
      <c r="BW107" s="2">
        <f>IF(OR(LE106=1,AND($C$37=Motors!$C$32,PK106=1)),0,IF(NS107=0,-(CS106+$C$15)/($C$14-$C$15)*$C$12,($C$11*AE107-BA107)/($C$11*AE107)*$C$12*AE107))</f>
        <v>0</v>
      </c>
      <c r="BX107" s="2">
        <f>IF(OR(LF106=1,AND($C$37=Motors!$C$32,PL106=1)),0,IF(NT107=0,-(CT106+$C$15)/($C$14-$C$15)*$C$12,($C$11*AF107-BB107)/($C$11*AF107)*$C$12*AF107))</f>
        <v>0</v>
      </c>
      <c r="BY107" s="2">
        <f>IF(OR(LG106=1,AND($C$37=Motors!$C$32,PM106=1)),0,IF(NU107=0,-(CU106+$C$15)/($C$14-$C$15)*$C$12,($C$11*AG107-BC107)/($C$11*AG107)*$C$12*AG107))</f>
        <v>0</v>
      </c>
      <c r="BZ107" s="2">
        <f>IF(OR(LH106=1,AND($C$37=Motors!$C$32,PN106=1)),0,IF(NV107=0,-(CV106+$C$15)/($C$14-$C$15)*$C$12,($C$11*AH107-BD107)/($C$11*AH107)*$C$12*AH107))</f>
        <v>0</v>
      </c>
      <c r="CA107" s="2">
        <f>IF(OR(LI106=1,AND($C$37=Motors!$C$32,PO106=1)),0,IF(NW107=0,-(CW106+$C$15)/($C$14-$C$15)*$C$12,($C$11*AI107-BE107)/($C$11*AI107)*$C$12*AI107))</f>
        <v>0</v>
      </c>
      <c r="CB107" s="2">
        <f>IF(OR(LJ106=1,AND($C$37=Motors!$C$32,PP106=1)),0,IF(NX107=0,-(CX106+$C$15)/($C$14-$C$15)*$C$12,($C$11*AJ107-BF107)/($C$11*AJ107)*$C$12*AJ107))</f>
        <v>0</v>
      </c>
      <c r="CC107" s="2">
        <f>IF(OR(LK106=1,AND($C$37=Motors!$C$32,PQ106=1)),0,IF(NY107=0,-(CY106+$C$15)/($C$14-$C$15)*$C$12,($C$11*AK107-BG107)/($C$11*AK107)*$C$12*AK107))</f>
        <v>0</v>
      </c>
      <c r="CD107" s="2">
        <f>IF(OR(LL106=1,AND($C$37=Motors!$C$32,PR106=1)),0,IF(NZ107=0,-(CZ106+$C$15)/($C$14-$C$15)*$C$12,($C$11*AL107-BH107)/($C$11*AL107)*$C$12*AL107))</f>
        <v>0</v>
      </c>
      <c r="CE107" s="2">
        <f>IF(OR(LM106=1,AND($C$37=Motors!$C$32,PS106=1)),0,IF(OA107=0,-(DA106+$C$15)/($C$14-$C$15)*$C$12,($C$11*AM107-BI107)/($C$11*AM107)*$C$12*AM107))</f>
        <v>0</v>
      </c>
      <c r="CF107" s="61">
        <f t="shared" si="539"/>
        <v>3.9600000000000026</v>
      </c>
      <c r="CG107" s="57">
        <f>IF(AND(KS106=1,OY106=1),0,ABS(BK107/$C$12*($C$14-$C$15)+$C$15) *'Drive Train'!$AA$49 + CG106*(1-'Drive Train'!$AA$49))</f>
        <v>0</v>
      </c>
      <c r="CH107" s="57">
        <f>IF(AND(KT106=1,OZ106=1),0,ABS(BL107/$C$12*($C$14-$C$15)+$C$15) *'Drive Train'!$AA$49 + CH106*(1-'Drive Train'!$AA$49))</f>
        <v>2.7495000000000003</v>
      </c>
      <c r="CI107" s="57">
        <f>IF(AND(KU106=1,PA106=1),0,ABS(BM107/$C$12*($C$14-$C$15)+$C$15) *'Drive Train'!$AA$49 + CI106*(1-'Drive Train'!$AA$49))</f>
        <v>2.7495000000000003</v>
      </c>
      <c r="CJ107" s="57">
        <f>IF(AND(KV106=1,PB106=1),0,ABS(BN107/$C$12*($C$14-$C$15)+$C$15) *'Drive Train'!$AA$49 + CJ106*(1-'Drive Train'!$AA$49))</f>
        <v>2.7495000000000003</v>
      </c>
      <c r="CK107" s="57">
        <f>IF(AND(KW106=1,PC106=1),0,ABS(BO107/$C$12*($C$14-$C$15)+$C$15) *'Drive Train'!$AA$49 + CK106*(1-'Drive Train'!$AA$49))</f>
        <v>0</v>
      </c>
      <c r="CL107" s="57">
        <f>IF(AND(KX106=1,PD106=1),0,ABS(BP107/$C$12*($C$14-$C$15)+$C$15) *'Drive Train'!$AA$49 + CL106*(1-'Drive Train'!$AA$49))</f>
        <v>0</v>
      </c>
      <c r="CM107" s="57">
        <f>IF(AND(KY106=1,PE106=1),0,ABS(BQ107/$C$12*($C$14-$C$15)+$C$15) *'Drive Train'!$AA$49 + CM106*(1-'Drive Train'!$AA$49))</f>
        <v>0</v>
      </c>
      <c r="CN107" s="57">
        <f>IF(AND(KZ106=1,PF106=1),0,ABS(BR107/$C$12*($C$14-$C$15)+$C$15) *'Drive Train'!$AA$49 + CN106*(1-'Drive Train'!$AA$49))</f>
        <v>0</v>
      </c>
      <c r="CO107" s="57">
        <f>IF(AND(LA106=1,PG106=1),0,ABS(BS107/$C$12*($C$14-$C$15)+$C$15) *'Drive Train'!$AA$49 + CO106*(1-'Drive Train'!$AA$49))</f>
        <v>0</v>
      </c>
      <c r="CP107" s="57">
        <f>IF(AND(LB106=1,PH106=1),0,ABS(BT107/$C$12*($C$14-$C$15)+$C$15) *'Drive Train'!$AA$49 + CP106*(1-'Drive Train'!$AA$49))</f>
        <v>0</v>
      </c>
      <c r="CQ107" s="57">
        <f>IF(AND(LC106=1,PI106=1),0,ABS(BU107/$C$12*($C$14-$C$15)+$C$15) *'Drive Train'!$AA$49 + CQ106*(1-'Drive Train'!$AA$49))</f>
        <v>0</v>
      </c>
      <c r="CR107" s="57">
        <f>IF(AND(LD106=1,PJ106=1),0,ABS(BV107/$C$12*($C$14-$C$15)+$C$15) *'Drive Train'!$AA$49 + CR106*(1-'Drive Train'!$AA$49))</f>
        <v>0</v>
      </c>
      <c r="CS107" s="57">
        <f>IF(AND(LE106=1,PK106=1),0,ABS(BW107/$C$12*($C$14-$C$15)+$C$15) *'Drive Train'!$AA$49 + CS106*(1-'Drive Train'!$AA$49))</f>
        <v>0</v>
      </c>
      <c r="CT107" s="57">
        <f>IF(AND(LF106=1,PL106=1),0,ABS(BX107/$C$12*($C$14-$C$15)+$C$15) *'Drive Train'!$AA$49 + CT106*(1-'Drive Train'!$AA$49))</f>
        <v>0</v>
      </c>
      <c r="CU107" s="57">
        <f>IF(AND(LG106=1,PM106=1),0,ABS(BY107/$C$12*($C$14-$C$15)+$C$15) *'Drive Train'!$AA$49 + CU106*(1-'Drive Train'!$AA$49))</f>
        <v>0</v>
      </c>
      <c r="CV107" s="57">
        <f>IF(AND(LH106=1,PN106=1),0,ABS(BZ107/$C$12*($C$14-$C$15)+$C$15) *'Drive Train'!$AA$49 + CV106*(1-'Drive Train'!$AA$49))</f>
        <v>0</v>
      </c>
      <c r="CW107" s="57">
        <f>IF(AND(LI106=1,PO106=1),0,ABS(CA107/$C$12*($C$14-$C$15)+$C$15) *'Drive Train'!$AA$49 + CW106*(1-'Drive Train'!$AA$49))</f>
        <v>0</v>
      </c>
      <c r="CX107" s="57">
        <f>IF(AND(LJ106=1,PP106=1),0,ABS(CB107/$C$12*($C$14-$C$15)+$C$15) *'Drive Train'!$AA$49 + CX106*(1-'Drive Train'!$AA$49))</f>
        <v>0</v>
      </c>
      <c r="CY107" s="57">
        <f>IF(AND(LK106=1,PQ106=1),0,ABS(CC107/$C$12*($C$14-$C$15)+$C$15) *'Drive Train'!$AA$49 + CY106*(1-'Drive Train'!$AA$49))</f>
        <v>0</v>
      </c>
      <c r="CZ107" s="57">
        <f>IF(AND(LL106=1,PR106=1),0,ABS(CD107/$C$12*($C$14-$C$15)+$C$15) *'Drive Train'!$AA$49 + CZ106*(1-'Drive Train'!$AA$49))</f>
        <v>0</v>
      </c>
      <c r="DA107" s="57">
        <f>IF(AND(LM106=1,PS106=1),0,ABS(CE107/$C$12*($C$14-$C$15)+$C$15) *'Drive Train'!$AA$49 + DA106*(1-'Drive Train'!$AA$49))</f>
        <v>0</v>
      </c>
      <c r="DB107" s="61">
        <f t="shared" si="607"/>
        <v>3.9600000000000026</v>
      </c>
      <c r="DC107" s="57">
        <f t="shared" si="540"/>
        <v>0</v>
      </c>
      <c r="DD107" s="57">
        <f t="shared" si="541"/>
        <v>2.7495000000000003</v>
      </c>
      <c r="DE107" s="57">
        <f t="shared" si="542"/>
        <v>2.7495000000000003</v>
      </c>
      <c r="DF107" s="57">
        <f t="shared" si="543"/>
        <v>2.7495000000000003</v>
      </c>
      <c r="DG107" s="57">
        <f t="shared" si="544"/>
        <v>0</v>
      </c>
      <c r="DH107" s="57">
        <f t="shared" si="545"/>
        <v>0</v>
      </c>
      <c r="DI107" s="57">
        <f t="shared" si="546"/>
        <v>0</v>
      </c>
      <c r="DJ107" s="57">
        <f t="shared" si="547"/>
        <v>0</v>
      </c>
      <c r="DK107" s="57">
        <f t="shared" si="548"/>
        <v>0</v>
      </c>
      <c r="DL107" s="57">
        <f t="shared" si="549"/>
        <v>0</v>
      </c>
      <c r="DM107" s="57">
        <f t="shared" si="550"/>
        <v>0</v>
      </c>
      <c r="DN107" s="57">
        <f t="shared" si="551"/>
        <v>0</v>
      </c>
      <c r="DO107" s="57">
        <f t="shared" si="552"/>
        <v>0</v>
      </c>
      <c r="DP107" s="57">
        <f t="shared" si="553"/>
        <v>0</v>
      </c>
      <c r="DQ107" s="57">
        <f t="shared" si="554"/>
        <v>0</v>
      </c>
      <c r="DR107" s="57">
        <f t="shared" si="555"/>
        <v>0</v>
      </c>
      <c r="DS107" s="57">
        <f t="shared" si="556"/>
        <v>0</v>
      </c>
      <c r="DT107" s="57">
        <f t="shared" si="557"/>
        <v>0</v>
      </c>
      <c r="DU107" s="57">
        <f t="shared" si="558"/>
        <v>0</v>
      </c>
      <c r="DV107" s="57">
        <f t="shared" si="559"/>
        <v>0</v>
      </c>
      <c r="DW107" s="57">
        <f t="shared" si="560"/>
        <v>0</v>
      </c>
      <c r="DX107" s="61">
        <f t="shared" si="608"/>
        <v>3.9600000000000026</v>
      </c>
      <c r="DY107" s="2">
        <f>IF(OY107=0,($C$23/0.4536*IF(ISNA(MK106),'Drive Train'!$F$16,'Drive Train'!$F$17)*4.448*$C$24*S$6)*SIGN(BK107),BK107)</f>
        <v>0</v>
      </c>
      <c r="DZ107" s="2">
        <f>IF(OZ107=0,($C$23/0.4536*IF(ISNA(ML106),'Drive Train'!$F$16,'Drive Train'!$F$17)*4.448*$C$24*$C$21*T$6)*SIGN(BL107),BL107)</f>
        <v>0</v>
      </c>
      <c r="EA107" s="2">
        <f>IF(PA107=0,($C$23/0.4536*IF(ISNA(MM106),'Drive Train'!$F$16,'Drive Train'!$F$17)*4.448*$C$24*$C$21*U$6)*SIGN(BM107),BM107)</f>
        <v>0</v>
      </c>
      <c r="EB107" s="2">
        <f>IF(PB107=0,($C$23/0.4536*IF(ISNA(MN106),'Drive Train'!$F$16,'Drive Train'!$F$17)*4.448*$C$24*$C$21*V$6)*SIGN(BN107),BN107)</f>
        <v>0</v>
      </c>
      <c r="EC107" s="2">
        <f>IF(PC107=0,($C$23/0.4536*IF(ISNA(MO106),'Drive Train'!$F$16,'Drive Train'!$F$17)*4.448*$C$24*$C$21*W$6)*SIGN(BO107),BO107)</f>
        <v>0</v>
      </c>
      <c r="ED107" s="2">
        <f>IF(PD107=0,($C$23/0.4536*IF(ISNA(MP106),'Drive Train'!$F$16,'Drive Train'!$F$17)*4.448*$C$24*$C$21*X$6)*SIGN(BP107),BP107)</f>
        <v>0</v>
      </c>
      <c r="EE107" s="2">
        <f>IF(PE107=0,($C$23/0.4536*IF(ISNA(MQ106),'Drive Train'!$F$16,'Drive Train'!$F$17)*4.448*$C$24*$C$21*Y$6)*SIGN(BQ107),BQ107)</f>
        <v>0</v>
      </c>
      <c r="EF107" s="2">
        <f>IF(PF107=0,($C$23/0.4536*IF(ISNA(MR106),'Drive Train'!$F$16,'Drive Train'!$F$17)*4.448*$C$24*$C$21*Z$6)*SIGN(BR107),BR107)</f>
        <v>0</v>
      </c>
      <c r="EG107" s="2">
        <f>IF(PG107=0,($C$23/0.4536*IF(ISNA(MS106),'Drive Train'!$F$16,'Drive Train'!$F$17)*4.448*$C$24*$C$21*AA$6)*SIGN(BS107),BS107)</f>
        <v>0</v>
      </c>
      <c r="EH107" s="2">
        <f>IF(PH107=0,($C$23/0.4536*IF(ISNA(MT106),'Drive Train'!$F$16,'Drive Train'!$F$17)*4.448*$C$24*$C$21*AB$6)*SIGN(BT107),BT107)</f>
        <v>0</v>
      </c>
      <c r="EI107" s="2">
        <f>IF(PI107=0,($C$23/0.4536*IF(ISNA(MU106),'Drive Train'!$F$16,'Drive Train'!$F$17)*4.448*$C$24*$C$21*AC$6)*SIGN(BU107),BU107)</f>
        <v>0</v>
      </c>
      <c r="EJ107" s="2">
        <f>IF(PJ107=0,($C$23/0.4536*IF(ISNA(MV106),'Drive Train'!$F$16,'Drive Train'!$F$17)*4.448*$C$24*$C$21*AD$6)*SIGN(BV107),BV107)</f>
        <v>0</v>
      </c>
      <c r="EK107" s="2">
        <f>IF(PK107=0,($C$23/0.4536*IF(ISNA(MW106),'Drive Train'!$F$16,'Drive Train'!$F$17)*4.448*$C$24*$C$21*AE$6)*SIGN(BW107),BW107)</f>
        <v>0</v>
      </c>
      <c r="EL107" s="2">
        <f>IF(PL107=0,($C$23/0.4536*IF(ISNA(MX106),'Drive Train'!$F$16,'Drive Train'!$F$17)*4.448*$C$24*$C$21*AF$6)*SIGN(BX107),BX107)</f>
        <v>0</v>
      </c>
      <c r="EM107" s="2">
        <f>IF(PM107=0,($C$23/0.4536*IF(ISNA(MY106),'Drive Train'!$F$16,'Drive Train'!$F$17)*4.448*$C$24*$C$21*AG$6)*SIGN(BY107),BY107)</f>
        <v>0</v>
      </c>
      <c r="EN107" s="2">
        <f>IF(PN107=0,($C$23/0.4536*IF(ISNA(MZ106),'Drive Train'!$F$16,'Drive Train'!$F$17)*4.448*$C$24*$C$21*AH$6)*SIGN(BZ107),BZ107)</f>
        <v>0</v>
      </c>
      <c r="EO107" s="2">
        <f>IF(PO107=0,($C$23/0.4536*IF(ISNA(NA106),'Drive Train'!$F$16,'Drive Train'!$F$17)*4.448*$C$24*$C$21*AI$6)*SIGN(CA107),CA107)</f>
        <v>0</v>
      </c>
      <c r="EP107" s="2">
        <f>IF(PP107=0,($C$23/0.4536*IF(ISNA(NB106),'Drive Train'!$F$16,'Drive Train'!$F$17)*4.448*$C$24*$C$21*AJ$6)*SIGN(CB107),CB107)</f>
        <v>0</v>
      </c>
      <c r="EQ107" s="2">
        <f>IF(PQ107=0,($C$23/0.4536*IF(ISNA(NC106),'Drive Train'!$F$16,'Drive Train'!$F$17)*4.448*$C$24*$C$21*AK$6)*SIGN(CC107),CC107)</f>
        <v>0</v>
      </c>
      <c r="ER107" s="2">
        <f>IF(PR107=0,($C$23/0.4536*IF(ISNA(ND106),'Drive Train'!$F$16,'Drive Train'!$F$17)*4.448*$C$24*$C$21*AL$6)*SIGN(CD107),CD107)</f>
        <v>0</v>
      </c>
      <c r="ES107" s="2">
        <f>IF(PS107=0,($C$23/0.4536*IF(ISNA(NE106),'Drive Train'!$F$16,'Drive Train'!$F$17)*4.448*$C$24*$C$21*AM$6)*SIGN(CE107),CE107)</f>
        <v>0</v>
      </c>
      <c r="ET107" s="61">
        <f t="shared" si="561"/>
        <v>3.9600000000000026</v>
      </c>
      <c r="EU107" s="255">
        <f>MAX(MIN(IF(AND(OY106=1,NG107&lt;0),-1,1)*(DC107-$C$15)/($C$14-$C$15)*$C$12*$C$21-$C$33*LO107/AO$6 -  OY106*$C$33/$C$21,DY106/$C$19),MAX(EU$8:EU106)*-1)</f>
        <v>-0.37850168607206947</v>
      </c>
      <c r="EV107" s="255">
        <f>MAX(MIN(IF(AND(OZ106=1,NH107&lt;0),-1,1)*(DD107-$C$15)/($C$14-$C$15)*$C$12*$C$21-$C$33*LP107/AP$6 -  OZ106*$C$33/$C$21,DZ106/$C$19),MAX(EV$8:EV106)*-1)</f>
        <v>-0.39384553605301775</v>
      </c>
      <c r="EW107" s="255">
        <f>MAX(MIN(IF(AND(PA106=1,NI107&lt;0),-1,1)*(DE107-$C$15)/($C$14-$C$15)*$C$12*$C$21-$C$33*LQ107/AQ$6 -  PA106*$C$33/$C$21,EA106/$C$19),MAX(EW$8:EW106)*-1)</f>
        <v>-0.39382108792984183</v>
      </c>
      <c r="EX107" s="255">
        <f>MAX(MIN(IF(AND(PB106=1,NJ107&lt;0),-1,1)*(DF107-$C$15)/($C$14-$C$15)*$C$12*$C$21-$C$33*LR107/AR$6 -  PB106*$C$33/$C$21,EB106/$C$19),MAX(EX$8:EX106)*-1)</f>
        <v>-0.36788376540210116</v>
      </c>
      <c r="EY107" s="255">
        <f>MAX(MIN(IF(AND(PC106=1,NK107&lt;0),-1,1)*(DG107-$C$15)/($C$14-$C$15)*$C$12*$C$21-$C$33*LS107/AS$6 -  PC106*$C$33/$C$21,EC106/$C$19),MAX(EY$8:EY106)*-1)</f>
        <v>-0.37850168607206947</v>
      </c>
      <c r="EZ107" s="255">
        <f>MAX(MIN(IF(AND(PD106=1,NL107&lt;0),-1,1)*(DH107-$C$15)/($C$14-$C$15)*$C$12*$C$21-$C$33*LT107/AT$6 -  PD106*$C$33/$C$21,ED106/$C$19),MAX(EZ$8:EZ106)*-1)</f>
        <v>-0.37850168607206947</v>
      </c>
      <c r="FA107" s="255">
        <f>MAX(MIN(IF(AND(PE106=1,NM107&lt;0),-1,1)*(DI107-$C$15)/($C$14-$C$15)*$C$12*$C$21-$C$33*LU107/AU$6 -  PE106*$C$33/$C$21,EE106/$C$19),MAX(FA$8:FA106)*-1)</f>
        <v>-0.37850168607206947</v>
      </c>
      <c r="FB107" s="255">
        <f>MAX(MIN(IF(AND(PF106=1,NN107&lt;0),-1,1)*(DJ107-$C$15)/($C$14-$C$15)*$C$12*$C$21-$C$33*LV107/AV$6 -  PF106*$C$33/$C$21,EF106/$C$19),MAX(FB$8:FB106)*-1)</f>
        <v>-0.37850168607206947</v>
      </c>
      <c r="FC107" s="255">
        <f>MAX(MIN(IF(AND(PG106=1,NO107&lt;0),-1,1)*(DK107-$C$15)/($C$14-$C$15)*$C$12*$C$21-$C$33*LW107/AW$6 -  PG106*$C$33/$C$21,EG106/$C$19),MAX(FC$8:FC106)*-1)</f>
        <v>-0.37850168607206947</v>
      </c>
      <c r="FD107" s="255">
        <f>MAX(MIN(IF(AND(PH106=1,NP107&lt;0),-1,1)*(DL107-$C$15)/($C$14-$C$15)*$C$12*$C$21-$C$33*LX107/AX$6 -  PH106*$C$33/$C$21,EH106/$C$19),MAX(FD$8:FD106)*-1)</f>
        <v>-0.37850168607206947</v>
      </c>
      <c r="FE107" s="255">
        <f>MAX(MIN(IF(AND(PI106=1,NQ107&lt;0),-1,1)*(DM107-$C$15)/($C$14-$C$15)*$C$12*$C$21-$C$33*LY107/AY$6 -  PI106*$C$33/$C$21,EI106/$C$19),MAX(FE$8:FE106)*-1)</f>
        <v>-0.37850168607206947</v>
      </c>
      <c r="FF107" s="255">
        <f>MAX(MIN(IF(AND(PJ106=1,NR107&lt;0),-1,1)*(DN107-$C$15)/($C$14-$C$15)*$C$12*$C$21-$C$33*LZ107/AZ$6 -  PJ106*$C$33/$C$21,EJ106/$C$19),MAX(FF$8:FF106)*-1)</f>
        <v>-0.3680167733157455</v>
      </c>
      <c r="FG107" s="255">
        <f>MAX(MIN(IF(AND(PK106=1,NS107&lt;0),-1,1)*(DO107-$C$15)/($C$14-$C$15)*$C$12*$C$21-$C$33*MA107/BA$6 -  PK106*$C$33/$C$21,EK106/$C$19),MAX(FG$8:FG106)*-1)</f>
        <v>-0.37850168607206947</v>
      </c>
      <c r="FH107" s="255">
        <f>MAX(MIN(IF(AND(PL106=1,NT107&lt;0),-1,1)*(DP107-$C$15)/($C$14-$C$15)*$C$12*$C$21-$C$33*MB107/BB$6 -  PL106*$C$33/$C$21,EL106/$C$19),MAX(FH$8:FH106)*-1)</f>
        <v>-0.37850168607206947</v>
      </c>
      <c r="FI107" s="255">
        <f>MAX(MIN(IF(AND(PM106=1,NU107&lt;0),-1,1)*(DQ107-$C$15)/($C$14-$C$15)*$C$12*$C$21-$C$33*MC107/BC$6 -  PM106*$C$33/$C$21,EM106/$C$19),MAX(FI$8:FI106)*-1)</f>
        <v>-0.37850168607206947</v>
      </c>
      <c r="FJ107" s="255">
        <f>MAX(MIN(IF(AND(PN106=1,NV107&lt;0),-1,1)*(DR107-$C$15)/($C$14-$C$15)*$C$12*$C$21-$C$33*MD107/BD$6 -  PN106*$C$33/$C$21,EN106/$C$19),MAX(FJ$8:FJ106)*-1)</f>
        <v>-0.37850168607206947</v>
      </c>
      <c r="FK107" s="255">
        <f>MAX(MIN(IF(AND(PO106=1,NW107&lt;0),-1,1)*(DS107-$C$15)/($C$14-$C$15)*$C$12*$C$21-$C$33*ME107/BE$6 -  PO106*$C$33/$C$21,EO106/$C$19),MAX(FK$8:FK106)*-1)</f>
        <v>-0.37850168607206947</v>
      </c>
      <c r="FL107" s="255">
        <f>MAX(MIN(IF(AND(PP106=1,NX107&lt;0),-1,1)*(DT107-$C$15)/($C$14-$C$15)*$C$12*$C$21-$C$33*MF107/BF$6 -  PP106*$C$33/$C$21,EP106/$C$19),MAX(FL$8:FL106)*-1)</f>
        <v>-0.37850168607206947</v>
      </c>
      <c r="FM107" s="255">
        <f>MAX(MIN(IF(AND(PQ106=1,NY107&lt;0),-1,1)*(DU107-$C$15)/($C$14-$C$15)*$C$12*$C$21-$C$33*MG107/BG$6 -  PQ106*$C$33/$C$21,EQ106/$C$19),MAX(FM$8:FM106)*-1)</f>
        <v>-0.37850168607206947</v>
      </c>
      <c r="FN107" s="255">
        <f>MAX(MIN(IF(AND(PR106=1,NZ107&lt;0),-1,1)*(DV107-$C$15)/($C$14-$C$15)*$C$12*$C$21-$C$33*MH107/BH$6 -  PR106*$C$33/$C$21,ER106/$C$19),MAX(FN$8:FN106)*-1)</f>
        <v>-0.37850168607206947</v>
      </c>
      <c r="FO107" s="255">
        <f>MAX(MIN(IF(AND(PS106=1,OA107&lt;0),-1,1)*(DW107-$C$15)/($C$14-$C$15)*$C$12*$C$21-$C$33*MI107/BI$6 -  PS106*$C$33/$C$21,ES106/$C$19),MAX(FO$8:FO106)*-1)</f>
        <v>-0.37850168607206947</v>
      </c>
      <c r="FP107" s="61">
        <f t="shared" si="609"/>
        <v>3.9600000000000026</v>
      </c>
      <c r="FQ107" s="256">
        <f t="shared" si="610"/>
        <v>0</v>
      </c>
      <c r="FR107" s="256">
        <f t="shared" si="611"/>
        <v>2.7495000000000003</v>
      </c>
      <c r="FS107" s="256">
        <f t="shared" si="612"/>
        <v>2.7495000000000003</v>
      </c>
      <c r="FT107" s="256">
        <f t="shared" si="613"/>
        <v>2.7495000000000003</v>
      </c>
      <c r="FU107" s="256">
        <f t="shared" si="614"/>
        <v>0</v>
      </c>
      <c r="FV107" s="256">
        <f t="shared" si="615"/>
        <v>0</v>
      </c>
      <c r="FW107" s="256">
        <f t="shared" si="616"/>
        <v>0</v>
      </c>
      <c r="FX107" s="256">
        <f t="shared" si="617"/>
        <v>0</v>
      </c>
      <c r="FY107" s="256">
        <f t="shared" si="618"/>
        <v>0</v>
      </c>
      <c r="FZ107" s="256">
        <f t="shared" si="619"/>
        <v>0</v>
      </c>
      <c r="GA107" s="256">
        <f t="shared" si="620"/>
        <v>0</v>
      </c>
      <c r="GB107" s="256">
        <f t="shared" si="621"/>
        <v>0</v>
      </c>
      <c r="GC107" s="256">
        <f t="shared" si="622"/>
        <v>0</v>
      </c>
      <c r="GD107" s="256">
        <f t="shared" si="623"/>
        <v>0</v>
      </c>
      <c r="GE107" s="256">
        <f t="shared" si="624"/>
        <v>0</v>
      </c>
      <c r="GF107" s="256">
        <f t="shared" si="625"/>
        <v>0</v>
      </c>
      <c r="GG107" s="256">
        <f t="shared" si="626"/>
        <v>0</v>
      </c>
      <c r="GH107" s="256">
        <f t="shared" si="627"/>
        <v>0</v>
      </c>
      <c r="GI107" s="256">
        <f t="shared" si="628"/>
        <v>0</v>
      </c>
      <c r="GJ107" s="256">
        <f t="shared" si="629"/>
        <v>0</v>
      </c>
      <c r="GK107" s="256">
        <f t="shared" si="630"/>
        <v>0</v>
      </c>
      <c r="GL107" s="61">
        <f t="shared" si="631"/>
        <v>3.9600000000000026</v>
      </c>
      <c r="GM107" s="57">
        <f t="shared" si="562"/>
        <v>0</v>
      </c>
      <c r="GN107" s="57">
        <f t="shared" si="563"/>
        <v>-2.8541728416377956</v>
      </c>
      <c r="GO107" s="57">
        <f t="shared" si="564"/>
        <v>-4.1224381866605695</v>
      </c>
      <c r="GP107" s="57">
        <f t="shared" si="565"/>
        <v>-5.0358336656038292</v>
      </c>
      <c r="GQ107" s="57">
        <f t="shared" si="566"/>
        <v>0</v>
      </c>
      <c r="GR107" s="57">
        <f t="shared" si="567"/>
        <v>0</v>
      </c>
      <c r="GS107" s="57">
        <f t="shared" si="568"/>
        <v>0</v>
      </c>
      <c r="GT107" s="57">
        <f t="shared" si="569"/>
        <v>0</v>
      </c>
      <c r="GU107" s="57">
        <f t="shared" si="570"/>
        <v>0</v>
      </c>
      <c r="GV107" s="57">
        <f t="shared" si="571"/>
        <v>0</v>
      </c>
      <c r="GW107" s="57">
        <f t="shared" si="572"/>
        <v>0</v>
      </c>
      <c r="GX107" s="57">
        <f t="shared" si="573"/>
        <v>0</v>
      </c>
      <c r="GY107" s="57">
        <f t="shared" si="574"/>
        <v>0</v>
      </c>
      <c r="GZ107" s="57">
        <f t="shared" si="575"/>
        <v>0</v>
      </c>
      <c r="HA107" s="57">
        <f t="shared" si="576"/>
        <v>0</v>
      </c>
      <c r="HB107" s="57">
        <f t="shared" si="577"/>
        <v>0</v>
      </c>
      <c r="HC107" s="57">
        <f t="shared" si="578"/>
        <v>0</v>
      </c>
      <c r="HD107" s="57">
        <f t="shared" si="579"/>
        <v>0</v>
      </c>
      <c r="HE107" s="57">
        <f t="shared" si="580"/>
        <v>0</v>
      </c>
      <c r="HF107" s="57">
        <f t="shared" si="581"/>
        <v>0</v>
      </c>
      <c r="HG107" s="57">
        <f t="shared" si="582"/>
        <v>0</v>
      </c>
      <c r="HH107" s="61">
        <f t="shared" si="632"/>
        <v>3.9600000000000026</v>
      </c>
      <c r="HI107" s="57">
        <f t="shared" si="633"/>
        <v>0</v>
      </c>
      <c r="HJ107" s="57">
        <f t="shared" si="634"/>
        <v>2.8541728416377956</v>
      </c>
      <c r="HK107" s="57">
        <f t="shared" si="635"/>
        <v>4.1224381866605695</v>
      </c>
      <c r="HL107" s="57">
        <f t="shared" si="636"/>
        <v>5.0358336656038292</v>
      </c>
      <c r="HM107" s="57">
        <f t="shared" si="637"/>
        <v>0</v>
      </c>
      <c r="HN107" s="57">
        <f t="shared" si="638"/>
        <v>0</v>
      </c>
      <c r="HO107" s="57">
        <f t="shared" si="639"/>
        <v>0</v>
      </c>
      <c r="HP107" s="57">
        <f t="shared" si="640"/>
        <v>0</v>
      </c>
      <c r="HQ107" s="57">
        <f t="shared" si="641"/>
        <v>0</v>
      </c>
      <c r="HR107" s="57">
        <f t="shared" si="642"/>
        <v>0</v>
      </c>
      <c r="HS107" s="57">
        <f t="shared" si="643"/>
        <v>0</v>
      </c>
      <c r="HT107" s="57">
        <f t="shared" si="644"/>
        <v>0</v>
      </c>
      <c r="HU107" s="57">
        <f t="shared" si="645"/>
        <v>0</v>
      </c>
      <c r="HV107" s="57">
        <f t="shared" si="646"/>
        <v>0</v>
      </c>
      <c r="HW107" s="57">
        <f t="shared" si="647"/>
        <v>0</v>
      </c>
      <c r="HX107" s="57">
        <f t="shared" si="648"/>
        <v>0</v>
      </c>
      <c r="HY107" s="57">
        <f t="shared" si="649"/>
        <v>0</v>
      </c>
      <c r="HZ107" s="57">
        <f t="shared" si="650"/>
        <v>0</v>
      </c>
      <c r="IA107" s="57">
        <f t="shared" si="651"/>
        <v>0</v>
      </c>
      <c r="IB107" s="57">
        <f t="shared" si="652"/>
        <v>0</v>
      </c>
      <c r="IC107" s="57">
        <f t="shared" si="653"/>
        <v>0</v>
      </c>
      <c r="ID107" s="61">
        <f t="shared" si="654"/>
        <v>3.9600000000000026</v>
      </c>
      <c r="IE107" s="57">
        <f t="shared" si="655"/>
        <v>0</v>
      </c>
      <c r="IF107" s="57">
        <f t="shared" si="656"/>
        <v>0</v>
      </c>
      <c r="IG107" s="57">
        <f t="shared" si="657"/>
        <v>0</v>
      </c>
      <c r="IH107" s="57">
        <f t="shared" si="658"/>
        <v>0</v>
      </c>
      <c r="II107" s="57">
        <f t="shared" si="659"/>
        <v>0</v>
      </c>
      <c r="IJ107" s="57">
        <f t="shared" si="660"/>
        <v>0</v>
      </c>
      <c r="IK107" s="57">
        <f t="shared" si="661"/>
        <v>0</v>
      </c>
      <c r="IL107" s="57">
        <f t="shared" si="662"/>
        <v>0</v>
      </c>
      <c r="IM107" s="57">
        <f t="shared" si="663"/>
        <v>0</v>
      </c>
      <c r="IN107" s="57">
        <f t="shared" si="664"/>
        <v>0</v>
      </c>
      <c r="IO107" s="57">
        <f t="shared" si="665"/>
        <v>0</v>
      </c>
      <c r="IP107" s="57">
        <f t="shared" si="666"/>
        <v>0</v>
      </c>
      <c r="IQ107" s="57">
        <f t="shared" si="667"/>
        <v>0</v>
      </c>
      <c r="IR107" s="57">
        <f t="shared" si="668"/>
        <v>0</v>
      </c>
      <c r="IS107" s="57">
        <f t="shared" si="669"/>
        <v>0</v>
      </c>
      <c r="IT107" s="57">
        <f t="shared" si="670"/>
        <v>0</v>
      </c>
      <c r="IU107" s="57">
        <f t="shared" si="671"/>
        <v>0</v>
      </c>
      <c r="IV107" s="57">
        <f t="shared" si="672"/>
        <v>0</v>
      </c>
      <c r="IW107" s="57">
        <f t="shared" si="673"/>
        <v>0</v>
      </c>
      <c r="IX107" s="57">
        <f t="shared" si="674"/>
        <v>0</v>
      </c>
      <c r="IY107" s="57">
        <f t="shared" si="675"/>
        <v>0</v>
      </c>
      <c r="IZ107" s="61">
        <f t="shared" si="676"/>
        <v>3.9600000000000026</v>
      </c>
      <c r="JA107" s="256" t="e">
        <f t="shared" si="773"/>
        <v>#N/A</v>
      </c>
      <c r="JB107" s="256" t="e">
        <f t="shared" si="774"/>
        <v>#N/A</v>
      </c>
      <c r="JC107" s="256" t="e">
        <f t="shared" si="775"/>
        <v>#N/A</v>
      </c>
      <c r="JD107" s="256" t="e">
        <f t="shared" si="776"/>
        <v>#N/A</v>
      </c>
      <c r="JE107" s="256" t="e">
        <f t="shared" si="777"/>
        <v>#N/A</v>
      </c>
      <c r="JF107" s="256" t="e">
        <f t="shared" si="778"/>
        <v>#N/A</v>
      </c>
      <c r="JG107" s="256" t="e">
        <f t="shared" si="779"/>
        <v>#N/A</v>
      </c>
      <c r="JH107" s="256" t="e">
        <f t="shared" si="780"/>
        <v>#N/A</v>
      </c>
      <c r="JI107" s="256" t="e">
        <f t="shared" si="781"/>
        <v>#N/A</v>
      </c>
      <c r="JJ107" s="256" t="e">
        <f t="shared" si="782"/>
        <v>#N/A</v>
      </c>
      <c r="JK107" s="256" t="e">
        <f t="shared" si="783"/>
        <v>#N/A</v>
      </c>
      <c r="JL107" s="256" t="e">
        <f t="shared" si="784"/>
        <v>#N/A</v>
      </c>
      <c r="JM107" s="256" t="e">
        <f t="shared" si="785"/>
        <v>#N/A</v>
      </c>
      <c r="JN107" s="256" t="e">
        <f t="shared" si="786"/>
        <v>#N/A</v>
      </c>
      <c r="JO107" s="256" t="e">
        <f t="shared" si="787"/>
        <v>#N/A</v>
      </c>
      <c r="JP107" s="256" t="e">
        <f t="shared" si="788"/>
        <v>#N/A</v>
      </c>
      <c r="JQ107" s="256" t="e">
        <f t="shared" si="789"/>
        <v>#N/A</v>
      </c>
      <c r="JR107" s="256" t="e">
        <f t="shared" si="790"/>
        <v>#N/A</v>
      </c>
      <c r="JS107" s="256" t="e">
        <f t="shared" si="791"/>
        <v>#N/A</v>
      </c>
      <c r="JT107" s="256" t="e">
        <f t="shared" si="792"/>
        <v>#N/A</v>
      </c>
      <c r="JU107" s="256" t="e">
        <f t="shared" si="793"/>
        <v>#N/A</v>
      </c>
      <c r="JV107" s="61">
        <f t="shared" si="677"/>
        <v>3.9600000000000026</v>
      </c>
      <c r="JW107" s="46">
        <f t="shared" si="678"/>
        <v>0</v>
      </c>
      <c r="JX107" s="46">
        <f t="shared" si="679"/>
        <v>0</v>
      </c>
      <c r="JY107" s="46">
        <f t="shared" si="680"/>
        <v>0</v>
      </c>
      <c r="JZ107" s="46">
        <f t="shared" si="681"/>
        <v>0</v>
      </c>
      <c r="KA107" s="46">
        <f t="shared" si="682"/>
        <v>0</v>
      </c>
      <c r="KB107" s="46">
        <f t="shared" si="683"/>
        <v>0</v>
      </c>
      <c r="KC107" s="46">
        <f t="shared" si="684"/>
        <v>0</v>
      </c>
      <c r="KD107" s="46">
        <f t="shared" si="685"/>
        <v>0</v>
      </c>
      <c r="KE107" s="46">
        <f t="shared" si="686"/>
        <v>0</v>
      </c>
      <c r="KF107" s="46">
        <f t="shared" si="687"/>
        <v>0</v>
      </c>
      <c r="KG107" s="46">
        <f t="shared" si="688"/>
        <v>0</v>
      </c>
      <c r="KH107" s="46">
        <f t="shared" si="689"/>
        <v>0</v>
      </c>
      <c r="KI107" s="46">
        <f t="shared" si="690"/>
        <v>0</v>
      </c>
      <c r="KJ107" s="46">
        <f t="shared" si="691"/>
        <v>0</v>
      </c>
      <c r="KK107" s="46">
        <f t="shared" si="692"/>
        <v>0</v>
      </c>
      <c r="KL107" s="46">
        <f t="shared" si="693"/>
        <v>0</v>
      </c>
      <c r="KM107" s="46">
        <f t="shared" si="694"/>
        <v>0</v>
      </c>
      <c r="KN107" s="46">
        <f t="shared" si="695"/>
        <v>0</v>
      </c>
      <c r="KO107" s="46">
        <f t="shared" si="696"/>
        <v>0</v>
      </c>
      <c r="KP107" s="46">
        <f t="shared" si="697"/>
        <v>0</v>
      </c>
      <c r="KQ107" s="46">
        <f t="shared" si="698"/>
        <v>0</v>
      </c>
      <c r="KR107" s="61">
        <f t="shared" si="699"/>
        <v>3.9600000000000026</v>
      </c>
      <c r="KS107" s="1">
        <f t="shared" si="700"/>
        <v>1</v>
      </c>
      <c r="KT107" s="1">
        <f t="shared" si="701"/>
        <v>0</v>
      </c>
      <c r="KU107" s="1">
        <f t="shared" si="702"/>
        <v>0</v>
      </c>
      <c r="KV107" s="1">
        <f t="shared" si="703"/>
        <v>0</v>
      </c>
      <c r="KW107" s="1">
        <f t="shared" si="704"/>
        <v>1</v>
      </c>
      <c r="KX107" s="1">
        <f t="shared" si="705"/>
        <v>1</v>
      </c>
      <c r="KY107" s="1">
        <f t="shared" si="706"/>
        <v>1</v>
      </c>
      <c r="KZ107" s="1">
        <f t="shared" si="707"/>
        <v>1</v>
      </c>
      <c r="LA107" s="1">
        <f t="shared" si="708"/>
        <v>1</v>
      </c>
      <c r="LB107" s="1">
        <f t="shared" si="709"/>
        <v>1</v>
      </c>
      <c r="LC107" s="1">
        <f t="shared" si="710"/>
        <v>1</v>
      </c>
      <c r="LD107" s="1">
        <f t="shared" si="711"/>
        <v>1</v>
      </c>
      <c r="LE107" s="1">
        <f t="shared" si="712"/>
        <v>1</v>
      </c>
      <c r="LF107" s="1">
        <f t="shared" si="713"/>
        <v>1</v>
      </c>
      <c r="LG107" s="1">
        <f t="shared" si="714"/>
        <v>1</v>
      </c>
      <c r="LH107" s="1">
        <f t="shared" si="715"/>
        <v>1</v>
      </c>
      <c r="LI107" s="1">
        <f t="shared" si="716"/>
        <v>1</v>
      </c>
      <c r="LJ107" s="1">
        <f t="shared" si="717"/>
        <v>1</v>
      </c>
      <c r="LK107" s="1">
        <f t="shared" si="718"/>
        <v>1</v>
      </c>
      <c r="LL107" s="1">
        <f t="shared" si="719"/>
        <v>1</v>
      </c>
      <c r="LM107" s="1">
        <f t="shared" si="720"/>
        <v>1</v>
      </c>
      <c r="LN107" s="61">
        <f t="shared" si="721"/>
        <v>3.9600000000000026</v>
      </c>
      <c r="LO107" s="57">
        <f t="shared" si="722"/>
        <v>0</v>
      </c>
      <c r="LP107" s="57">
        <f t="shared" si="723"/>
        <v>9.9688386275511967</v>
      </c>
      <c r="LQ107" s="57">
        <f t="shared" si="724"/>
        <v>6.898729422711277</v>
      </c>
      <c r="LR107" s="57">
        <f t="shared" si="725"/>
        <v>3.0247945099256999</v>
      </c>
      <c r="LS107" s="57">
        <f t="shared" si="726"/>
        <v>0</v>
      </c>
      <c r="LT107" s="57">
        <f t="shared" si="727"/>
        <v>0</v>
      </c>
      <c r="LU107" s="57">
        <f t="shared" si="728"/>
        <v>0</v>
      </c>
      <c r="LV107" s="57">
        <f t="shared" si="729"/>
        <v>0</v>
      </c>
      <c r="LW107" s="57">
        <f t="shared" si="730"/>
        <v>0</v>
      </c>
      <c r="LX107" s="57">
        <f t="shared" si="731"/>
        <v>0</v>
      </c>
      <c r="LY107" s="57">
        <f t="shared" si="732"/>
        <v>0</v>
      </c>
      <c r="LZ107" s="57">
        <f t="shared" si="733"/>
        <v>0</v>
      </c>
      <c r="MA107" s="57">
        <f t="shared" si="734"/>
        <v>0</v>
      </c>
      <c r="MB107" s="57">
        <f t="shared" si="735"/>
        <v>0</v>
      </c>
      <c r="MC107" s="57">
        <f t="shared" si="736"/>
        <v>0</v>
      </c>
      <c r="MD107" s="57">
        <f t="shared" si="737"/>
        <v>0</v>
      </c>
      <c r="ME107" s="57">
        <f t="shared" si="738"/>
        <v>0</v>
      </c>
      <c r="MF107" s="57">
        <f t="shared" si="739"/>
        <v>0</v>
      </c>
      <c r="MG107" s="57">
        <f t="shared" si="740"/>
        <v>0</v>
      </c>
      <c r="MH107" s="57">
        <f t="shared" si="741"/>
        <v>0</v>
      </c>
      <c r="MI107" s="57">
        <f t="shared" si="742"/>
        <v>0</v>
      </c>
      <c r="MJ107" s="61">
        <f t="shared" si="743"/>
        <v>3.9600000000000026</v>
      </c>
      <c r="MK107" s="57" t="e">
        <f t="shared" si="583"/>
        <v>#N/A</v>
      </c>
      <c r="ML107" s="57" t="e">
        <f t="shared" si="794"/>
        <v>#N/A</v>
      </c>
      <c r="MM107" s="57" t="e">
        <f t="shared" si="795"/>
        <v>#N/A</v>
      </c>
      <c r="MN107" s="57" t="e">
        <f t="shared" si="796"/>
        <v>#N/A</v>
      </c>
      <c r="MO107" s="57" t="e">
        <f t="shared" si="797"/>
        <v>#N/A</v>
      </c>
      <c r="MP107" s="57" t="e">
        <f t="shared" si="798"/>
        <v>#N/A</v>
      </c>
      <c r="MQ107" s="57" t="e">
        <f t="shared" si="799"/>
        <v>#N/A</v>
      </c>
      <c r="MR107" s="57" t="e">
        <f t="shared" si="800"/>
        <v>#N/A</v>
      </c>
      <c r="MS107" s="57" t="e">
        <f t="shared" si="801"/>
        <v>#N/A</v>
      </c>
      <c r="MT107" s="57" t="e">
        <f t="shared" si="802"/>
        <v>#N/A</v>
      </c>
      <c r="MU107" s="57" t="e">
        <f t="shared" si="803"/>
        <v>#N/A</v>
      </c>
      <c r="MV107" s="57" t="e">
        <f t="shared" si="804"/>
        <v>#N/A</v>
      </c>
      <c r="MW107" s="57" t="e">
        <f t="shared" si="805"/>
        <v>#N/A</v>
      </c>
      <c r="MX107" s="57" t="e">
        <f t="shared" si="806"/>
        <v>#N/A</v>
      </c>
      <c r="MY107" s="57" t="e">
        <f t="shared" si="807"/>
        <v>#N/A</v>
      </c>
      <c r="MZ107" s="57" t="e">
        <f t="shared" si="808"/>
        <v>#N/A</v>
      </c>
      <c r="NA107" s="57" t="e">
        <f t="shared" si="809"/>
        <v>#N/A</v>
      </c>
      <c r="NB107" s="57" t="e">
        <f t="shared" si="810"/>
        <v>#N/A</v>
      </c>
      <c r="NC107" s="57" t="e">
        <f t="shared" si="811"/>
        <v>#N/A</v>
      </c>
      <c r="ND107" s="57" t="e">
        <f t="shared" si="812"/>
        <v>#N/A</v>
      </c>
      <c r="NE107" s="57" t="e">
        <f t="shared" si="813"/>
        <v>#N/A</v>
      </c>
      <c r="NF107" s="61">
        <f t="shared" si="744"/>
        <v>3.9600000000000026</v>
      </c>
      <c r="NG107" s="256">
        <f>IF(OY106=0,MIN('Drive Train'!$F$35-FQ106*$C$19*'Drive Train'!$F$39,NG106+$C$39)-$C$7,IF(LO106-1&lt;=0,0,IF($C$37=Motors!$C$30,MAX(MAX(NG$8:NG106)*-1,NG106-$C$39),MAX(0,MAX(NG$8:NG106)*-1,NG106-$C$39))))</f>
        <v>0</v>
      </c>
      <c r="NH107" s="256">
        <f>IF(OZ106=0,MIN('Drive Train'!$F$35-FR106*$C$19*'Drive Train'!$F$39,NH106+$C$39)-$C$7,IF(LP106-1&lt;=0,0,IF($C$37=Motors!$C$30,MAX(MAX(NH$8:NH106)*-1,NH106-$C$39),MAX(0,MAX(NH$8:NH106)*-1,NH106-$C$39))))</f>
        <v>0</v>
      </c>
      <c r="NI107" s="256">
        <f>IF(PA106=0,MIN('Drive Train'!$F$35-FS106*$C$19*'Drive Train'!$F$39,NI106+$C$39)-$C$7,IF(LQ106-1&lt;=0,0,IF($C$37=Motors!$C$30,MAX(MAX(NI$8:NI106)*-1,NI106-$C$39),MAX(0,MAX(NI$8:NI106)*-1,NI106-$C$39))))</f>
        <v>0</v>
      </c>
      <c r="NJ107" s="256">
        <f>IF(PB106=0,MIN('Drive Train'!$F$35-FT106*$C$19*'Drive Train'!$F$39,NJ106+$C$39)-$C$7,IF(LR106-1&lt;=0,0,IF($C$37=Motors!$C$30,MAX(MAX(NJ$8:NJ106)*-1,NJ106-$C$39),MAX(0,MAX(NJ$8:NJ106)*-1,NJ106-$C$39))))</f>
        <v>0</v>
      </c>
      <c r="NK107" s="256">
        <f>IF(PC106=0,MIN('Drive Train'!$F$35-FU106*$C$19*'Drive Train'!$F$39,NK106+$C$39)-$C$7,IF(LS106-1&lt;=0,0,IF($C$37=Motors!$C$30,MAX(MAX(NK$8:NK106)*-1,NK106-$C$39),MAX(0,MAX(NK$8:NK106)*-1,NK106-$C$39))))</f>
        <v>0</v>
      </c>
      <c r="NL107" s="256">
        <f>IF(PD106=0,MIN('Drive Train'!$F$35-FV106*$C$19*'Drive Train'!$F$39,NL106+$C$39)-$C$7,IF(LT106-1&lt;=0,0,IF($C$37=Motors!$C$30,MAX(MAX(NL$8:NL106)*-1,NL106-$C$39),MAX(0,MAX(NL$8:NL106)*-1,NL106-$C$39))))</f>
        <v>0</v>
      </c>
      <c r="NM107" s="256">
        <f>IF(PE106=0,MIN('Drive Train'!$F$35-FW106*$C$19*'Drive Train'!$F$39,NM106+$C$39)-$C$7,IF(LU106-1&lt;=0,0,IF($C$37=Motors!$C$30,MAX(MAX(NM$8:NM106)*-1,NM106-$C$39),MAX(0,MAX(NM$8:NM106)*-1,NM106-$C$39))))</f>
        <v>0</v>
      </c>
      <c r="NN107" s="256">
        <f>IF(PF106=0,MIN('Drive Train'!$F$35-FX106*$C$19*'Drive Train'!$F$39,NN106+$C$39)-$C$7,IF(LV106-1&lt;=0,0,IF($C$37=Motors!$C$30,MAX(MAX(NN$8:NN106)*-1,NN106-$C$39),MAX(0,MAX(NN$8:NN106)*-1,NN106-$C$39))))</f>
        <v>0</v>
      </c>
      <c r="NO107" s="256">
        <f>IF(PG106=0,MIN('Drive Train'!$F$35-FY106*$C$19*'Drive Train'!$F$39,NO106+$C$39)-$C$7,IF(LW106-1&lt;=0,0,IF($C$37=Motors!$C$30,MAX(MAX(NO$8:NO106)*-1,NO106-$C$39),MAX(0,MAX(NO$8:NO106)*-1,NO106-$C$39))))</f>
        <v>0</v>
      </c>
      <c r="NP107" s="256">
        <f>IF(PH106=0,MIN('Drive Train'!$F$35-FZ106*$C$19*'Drive Train'!$F$39,NP106+$C$39)-$C$7,IF(LX106-1&lt;=0,0,IF($C$37=Motors!$C$30,MAX(MAX(NP$8:NP106)*-1,NP106-$C$39),MAX(0,MAX(NP$8:NP106)*-1,NP106-$C$39))))</f>
        <v>0</v>
      </c>
      <c r="NQ107" s="256">
        <f>IF(PI106=0,MIN('Drive Train'!$F$35-GA106*$C$19*'Drive Train'!$F$39,NQ106+$C$39)-$C$7,IF(LY106-1&lt;=0,0,IF($C$37=Motors!$C$30,MAX(MAX(NQ$8:NQ106)*-1,NQ106-$C$39),MAX(0,MAX(NQ$8:NQ106)*-1,NQ106-$C$39))))</f>
        <v>0</v>
      </c>
      <c r="NR107" s="256">
        <f>IF(PJ106=0,MIN('Drive Train'!$F$35-GB106*$C$19*'Drive Train'!$F$39,NR106+$C$39)-$C$7,IF(LZ106-1&lt;=0,0,IF($C$37=Motors!$C$30,MAX(MAX(NR$8:NR106)*-1,NR106-$C$39),MAX(0,MAX(NR$8:NR106)*-1,NR106-$C$39))))</f>
        <v>0</v>
      </c>
      <c r="NS107" s="256">
        <f>IF(PK106=0,MIN('Drive Train'!$F$35-GC106*$C$19*'Drive Train'!$F$39,NS106+$C$39)-$C$7,IF(MA106-1&lt;=0,0,IF($C$37=Motors!$C$30,MAX(MAX(NS$8:NS106)*-1,NS106-$C$39),MAX(0,MAX(NS$8:NS106)*-1,NS106-$C$39))))</f>
        <v>0</v>
      </c>
      <c r="NT107" s="256">
        <f>IF(PL106=0,MIN('Drive Train'!$F$35-GD106*$C$19*'Drive Train'!$F$39,NT106+$C$39)-$C$7,IF(MB106-1&lt;=0,0,IF($C$37=Motors!$C$30,MAX(MAX(NT$8:NT106)*-1,NT106-$C$39),MAX(0,MAX(NT$8:NT106)*-1,NT106-$C$39))))</f>
        <v>0</v>
      </c>
      <c r="NU107" s="256">
        <f>IF(PM106=0,MIN('Drive Train'!$F$35-GE106*$C$19*'Drive Train'!$F$39,NU106+$C$39)-$C$7,IF(MC106-1&lt;=0,0,IF($C$37=Motors!$C$30,MAX(MAX(NU$8:NU106)*-1,NU106-$C$39),MAX(0,MAX(NU$8:NU106)*-1,NU106-$C$39))))</f>
        <v>0</v>
      </c>
      <c r="NV107" s="256">
        <f>IF(PN106=0,MIN('Drive Train'!$F$35-GF106*$C$19*'Drive Train'!$F$39,NV106+$C$39)-$C$7,IF(MD106-1&lt;=0,0,IF($C$37=Motors!$C$30,MAX(MAX(NV$8:NV106)*-1,NV106-$C$39),MAX(0,MAX(NV$8:NV106)*-1,NV106-$C$39))))</f>
        <v>0</v>
      </c>
      <c r="NW107" s="256">
        <f>IF(PO106=0,MIN('Drive Train'!$F$35-GG106*$C$19*'Drive Train'!$F$39,NW106+$C$39)-$C$7,IF(ME106-1&lt;=0,0,IF($C$37=Motors!$C$30,MAX(MAX(NW$8:NW106)*-1,NW106-$C$39),MAX(0,MAX(NW$8:NW106)*-1,NW106-$C$39))))</f>
        <v>0</v>
      </c>
      <c r="NX107" s="256">
        <f>IF(PP106=0,MIN('Drive Train'!$F$35-GH106*$C$19*'Drive Train'!$F$39,NX106+$C$39)-$C$7,IF(MF106-1&lt;=0,0,IF($C$37=Motors!$C$30,MAX(MAX(NX$8:NX106)*-1,NX106-$C$39),MAX(0,MAX(NX$8:NX106)*-1,NX106-$C$39))))</f>
        <v>0</v>
      </c>
      <c r="NY107" s="256">
        <f>IF(PQ106=0,MIN('Drive Train'!$F$35-GI106*$C$19*'Drive Train'!$F$39,NY106+$C$39)-$C$7,IF(MG106-1&lt;=0,0,IF($C$37=Motors!$C$30,MAX(MAX(NY$8:NY106)*-1,NY106-$C$39),MAX(0,MAX(NY$8:NY106)*-1,NY106-$C$39))))</f>
        <v>0</v>
      </c>
      <c r="NZ107" s="256">
        <f>IF(PR106=0,MIN('Drive Train'!$F$35-GJ106*$C$19*'Drive Train'!$F$39,NZ106+$C$39)-$C$7,IF(MH106-1&lt;=0,0,IF($C$37=Motors!$C$30,MAX(MAX(NZ$8:NZ106)*-1,NZ106-$C$39),MAX(0,MAX(NZ$8:NZ106)*-1,NZ106-$C$39))))</f>
        <v>0</v>
      </c>
      <c r="OA107" s="256">
        <f>IF(PS106=0,MIN('Drive Train'!$F$35-GK106*$C$19*'Drive Train'!$F$39,OA106+$C$39)-$C$7,IF(MI106-1&lt;=0,0,IF($C$37=Motors!$C$30,MAX(MAX(OA$8:OA106)*-1,OA106-$C$39),MAX(0,MAX(OA$8:OA106)*-1,OA106-$C$39))))</f>
        <v>0</v>
      </c>
      <c r="OB107" s="61">
        <f t="shared" si="745"/>
        <v>3.9600000000000026</v>
      </c>
      <c r="OC107" s="256">
        <f>'Drive Train'!$F$35-(FQ107*$C$13)*$C$19*'Drive Train'!$F$39</f>
        <v>12.4</v>
      </c>
      <c r="OD107" s="256">
        <f>'Drive Train'!$F$35-(FR107*$C$13)*$C$19*'Drive Train'!$F$39</f>
        <v>12.23503</v>
      </c>
      <c r="OE107" s="256">
        <f>'Drive Train'!$F$35-(FS107*$C$13)*$C$19*'Drive Train'!$F$39</f>
        <v>12.23503</v>
      </c>
      <c r="OF107" s="256">
        <f>'Drive Train'!$F$35-(FT107*$C$13)*$C$19*'Drive Train'!$F$39</f>
        <v>12.23503</v>
      </c>
      <c r="OG107" s="256">
        <f>'Drive Train'!$F$35-(FU107*$C$13)*$C$19*'Drive Train'!$F$39</f>
        <v>12.4</v>
      </c>
      <c r="OH107" s="256">
        <f>'Drive Train'!$F$35-(FV107*$C$13)*$C$19*'Drive Train'!$F$39</f>
        <v>12.4</v>
      </c>
      <c r="OI107" s="256">
        <f>'Drive Train'!$F$35-(FW107*$C$13)*$C$19*'Drive Train'!$F$39</f>
        <v>12.4</v>
      </c>
      <c r="OJ107" s="256">
        <f>'Drive Train'!$F$35-(FX107*$C$13)*$C$19*'Drive Train'!$F$39</f>
        <v>12.4</v>
      </c>
      <c r="OK107" s="256">
        <f>'Drive Train'!$F$35-(FY107*$C$13)*$C$19*'Drive Train'!$F$39</f>
        <v>12.4</v>
      </c>
      <c r="OL107" s="256">
        <f>'Drive Train'!$F$35-(FZ107*$C$13)*$C$19*'Drive Train'!$F$39</f>
        <v>12.4</v>
      </c>
      <c r="OM107" s="256">
        <f>'Drive Train'!$F$35-(GA107*$C$13)*$C$19*'Drive Train'!$F$39</f>
        <v>12.4</v>
      </c>
      <c r="ON107" s="256">
        <f>'Drive Train'!$F$35-(GB107*$C$13)*$C$19*'Drive Train'!$F$39</f>
        <v>12.4</v>
      </c>
      <c r="OO107" s="256">
        <f>'Drive Train'!$F$35-(GC107*$C$13)*$C$19*'Drive Train'!$F$39</f>
        <v>12.4</v>
      </c>
      <c r="OP107" s="256">
        <f>'Drive Train'!$F$35-(GD107*$C$13)*$C$19*'Drive Train'!$F$39</f>
        <v>12.4</v>
      </c>
      <c r="OQ107" s="256">
        <f>'Drive Train'!$F$35-(GE107*$C$13)*$C$19*'Drive Train'!$F$39</f>
        <v>12.4</v>
      </c>
      <c r="OR107" s="256">
        <f>'Drive Train'!$F$35-(GF107*$C$13)*$C$19*'Drive Train'!$F$39</f>
        <v>12.4</v>
      </c>
      <c r="OS107" s="256">
        <f>'Drive Train'!$F$35-(GG107*$C$13)*$C$19*'Drive Train'!$F$39</f>
        <v>12.4</v>
      </c>
      <c r="OT107" s="256">
        <f>'Drive Train'!$F$35-(GH107*$C$13)*$C$19*'Drive Train'!$F$39</f>
        <v>12.4</v>
      </c>
      <c r="OU107" s="256">
        <f>'Drive Train'!$F$35-(GI107*$C$13)*$C$19*'Drive Train'!$F$39</f>
        <v>12.4</v>
      </c>
      <c r="OV107" s="256">
        <f>'Drive Train'!$F$35-(GJ107*$C$13)*$C$19*'Drive Train'!$F$39</f>
        <v>12.4</v>
      </c>
      <c r="OW107" s="256">
        <f>'Drive Train'!$F$35-(GK107*$C$13)*$C$19*'Drive Train'!$F$39</f>
        <v>12.4</v>
      </c>
      <c r="OX107" s="61">
        <f t="shared" si="746"/>
        <v>3.9600000000000026</v>
      </c>
      <c r="OY107" s="1">
        <f>IF(PU107&gt;='Drive Train'!$F$29,1,0)</f>
        <v>1</v>
      </c>
      <c r="OZ107" s="1">
        <f>IF(PV107&gt;='Drive Train'!$F$29,1,0)</f>
        <v>1</v>
      </c>
      <c r="PA107" s="1">
        <f>IF(PW107&gt;='Drive Train'!$F$29,1,0)</f>
        <v>1</v>
      </c>
      <c r="PB107" s="1">
        <f>IF(PX107&gt;='Drive Train'!$F$29,1,0)</f>
        <v>1</v>
      </c>
      <c r="PC107" s="1">
        <f>IF(PY107&gt;='Drive Train'!$F$29,1,0)</f>
        <v>1</v>
      </c>
      <c r="PD107" s="1">
        <f>IF(PZ107&gt;='Drive Train'!$F$29,1,0)</f>
        <v>1</v>
      </c>
      <c r="PE107" s="1">
        <f>IF(QA107&gt;='Drive Train'!$F$29,1,0)</f>
        <v>1</v>
      </c>
      <c r="PF107" s="1">
        <f>IF(QB107&gt;='Drive Train'!$F$29,1,0)</f>
        <v>1</v>
      </c>
      <c r="PG107" s="1">
        <f>IF(QC107&gt;='Drive Train'!$F$29,1,0)</f>
        <v>1</v>
      </c>
      <c r="PH107" s="1">
        <f>IF(QD107&gt;='Drive Train'!$F$29,1,0)</f>
        <v>1</v>
      </c>
      <c r="PI107" s="1">
        <f>IF(QE107&gt;='Drive Train'!$F$29,1,0)</f>
        <v>1</v>
      </c>
      <c r="PJ107" s="1">
        <f>IF(QF107&gt;='Drive Train'!$F$29,1,0)</f>
        <v>1</v>
      </c>
      <c r="PK107" s="1">
        <f>IF(QG107&gt;='Drive Train'!$F$29,1,0)</f>
        <v>1</v>
      </c>
      <c r="PL107" s="1">
        <f>IF(QH107&gt;='Drive Train'!$F$29,1,0)</f>
        <v>1</v>
      </c>
      <c r="PM107" s="1">
        <f>IF(QI107&gt;='Drive Train'!$F$29,1,0)</f>
        <v>1</v>
      </c>
      <c r="PN107" s="1">
        <f>IF(QJ107&gt;='Drive Train'!$F$29,1,0)</f>
        <v>1</v>
      </c>
      <c r="PO107" s="1">
        <f>IF(QK107&gt;='Drive Train'!$F$29,1,0)</f>
        <v>1</v>
      </c>
      <c r="PP107" s="1">
        <f>IF(QL107&gt;='Drive Train'!$F$29,1,0)</f>
        <v>1</v>
      </c>
      <c r="PQ107" s="1">
        <f>IF(QM107&gt;='Drive Train'!$F$29,1,0)</f>
        <v>1</v>
      </c>
      <c r="PR107" s="1">
        <f>IF(QN107&gt;='Drive Train'!$F$29,1,0)</f>
        <v>1</v>
      </c>
      <c r="PS107" s="1">
        <f>IF(QO107&gt;='Drive Train'!$F$29,1,0)</f>
        <v>1</v>
      </c>
      <c r="PT107" s="253">
        <f t="shared" si="747"/>
        <v>3.9600000000000026</v>
      </c>
      <c r="PU107" s="57">
        <f t="shared" si="748"/>
        <v>21.503653617944718</v>
      </c>
      <c r="PV107" s="57">
        <f t="shared" si="749"/>
        <v>41.496792316747744</v>
      </c>
      <c r="PW107" s="57">
        <f t="shared" si="750"/>
        <v>42.306965935921035</v>
      </c>
      <c r="PX107" s="57">
        <f t="shared" si="751"/>
        <v>38.802899548404731</v>
      </c>
      <c r="PY107" s="57">
        <f t="shared" si="752"/>
        <v>32.695785691206908</v>
      </c>
      <c r="PZ107" s="57">
        <f t="shared" si="753"/>
        <v>27.08124871304469</v>
      </c>
      <c r="QA107" s="57">
        <f t="shared" si="754"/>
        <v>23.766792718489118</v>
      </c>
      <c r="QB107" s="57">
        <f t="shared" si="755"/>
        <v>21.24285190115814</v>
      </c>
      <c r="QC107" s="57">
        <f t="shared" si="756"/>
        <v>19.808555857554829</v>
      </c>
      <c r="QD107" s="57">
        <f t="shared" si="757"/>
        <v>18.746947025028113</v>
      </c>
      <c r="QE107" s="57">
        <f t="shared" si="758"/>
        <v>17.929325619771099</v>
      </c>
      <c r="QF107" s="57">
        <f t="shared" si="759"/>
        <v>23.539061413848287</v>
      </c>
      <c r="QG107" s="57">
        <f t="shared" si="760"/>
        <v>22.453509164402295</v>
      </c>
      <c r="QH107" s="57">
        <f t="shared" si="761"/>
        <v>21.849684815549576</v>
      </c>
      <c r="QI107" s="57">
        <f t="shared" si="762"/>
        <v>21.682599047130982</v>
      </c>
      <c r="QJ107" s="57">
        <f t="shared" si="763"/>
        <v>21.357110719625187</v>
      </c>
      <c r="QK107" s="57">
        <f t="shared" si="764"/>
        <v>21.797681488191348</v>
      </c>
      <c r="QL107" s="57">
        <f t="shared" si="765"/>
        <v>21.60815940220062</v>
      </c>
      <c r="QM107" s="57">
        <f t="shared" si="766"/>
        <v>21.794853544062796</v>
      </c>
      <c r="QN107" s="57">
        <f t="shared" si="767"/>
        <v>21.444570787492751</v>
      </c>
      <c r="QO107" s="57">
        <f t="shared" si="768"/>
        <v>21.450297293645665</v>
      </c>
      <c r="QP107" s="61">
        <f t="shared" si="769"/>
        <v>3.9600000000000026</v>
      </c>
      <c r="QQ107" s="57">
        <f t="shared" si="584"/>
        <v>0</v>
      </c>
      <c r="QR107" s="57">
        <f t="shared" si="585"/>
        <v>3.4695548865589357E-2</v>
      </c>
      <c r="QS107" s="57">
        <f t="shared" si="586"/>
        <v>3.4695548865589357E-2</v>
      </c>
      <c r="QT107" s="57">
        <f t="shared" si="587"/>
        <v>3.4695548865589357E-2</v>
      </c>
      <c r="QU107" s="57">
        <f t="shared" si="588"/>
        <v>0</v>
      </c>
      <c r="QV107" s="57">
        <f t="shared" si="589"/>
        <v>0</v>
      </c>
      <c r="QW107" s="57">
        <f t="shared" si="590"/>
        <v>0</v>
      </c>
      <c r="QX107" s="57">
        <f t="shared" si="591"/>
        <v>0</v>
      </c>
      <c r="QY107" s="57">
        <f t="shared" si="592"/>
        <v>0</v>
      </c>
      <c r="QZ107" s="57">
        <f t="shared" si="593"/>
        <v>0</v>
      </c>
      <c r="RA107" s="57">
        <f t="shared" si="594"/>
        <v>0</v>
      </c>
      <c r="RB107" s="57">
        <f t="shared" si="595"/>
        <v>0</v>
      </c>
      <c r="RC107" s="57">
        <f t="shared" si="596"/>
        <v>0</v>
      </c>
      <c r="RD107" s="57">
        <f t="shared" si="597"/>
        <v>0</v>
      </c>
      <c r="RE107" s="57">
        <f t="shared" si="598"/>
        <v>0</v>
      </c>
      <c r="RF107" s="57">
        <f t="shared" si="599"/>
        <v>0</v>
      </c>
      <c r="RG107" s="57">
        <f t="shared" si="600"/>
        <v>0</v>
      </c>
      <c r="RH107" s="57">
        <f t="shared" si="601"/>
        <v>0</v>
      </c>
      <c r="RI107" s="57">
        <f t="shared" si="602"/>
        <v>0</v>
      </c>
      <c r="RJ107" s="57">
        <f t="shared" si="603"/>
        <v>0</v>
      </c>
      <c r="RK107" s="57">
        <f t="shared" si="604"/>
        <v>0</v>
      </c>
      <c r="RL107" s="61">
        <f t="shared" si="770"/>
        <v>3.9600000000000026</v>
      </c>
      <c r="RM107" s="2">
        <f>IF(AND(LO107&gt;=LO$6*'Drive Train'!$AA$52,LO107&lt;=LO$6*'Drive Train'!$AA$53,KS107=0,JW107=0,EU107&gt;0),$C$17,0)</f>
        <v>0</v>
      </c>
      <c r="RN107" s="2">
        <f>IF(AND(LP107&gt;=LP$6*'Drive Train'!$AA$52,LP107&lt;=LP$6*'Drive Train'!$AA$53,KT107=0,JX107=0,EV107&gt;0),$C$17,0)</f>
        <v>0</v>
      </c>
      <c r="RO107" s="2">
        <f>IF(AND(LQ107&gt;=LQ$6*'Drive Train'!$AA$52,LQ107&lt;=LQ$6*'Drive Train'!$AA$53,KU107=0,JY107=0,EW107&gt;0),$C$17,0)</f>
        <v>0</v>
      </c>
      <c r="RP107" s="2">
        <f>IF(AND(LR107&gt;=LR$6*'Drive Train'!$AA$52,LR107&lt;=LR$6*'Drive Train'!$AA$53,KV107=0,JZ107=0,EX107&gt;0),$C$17,0)</f>
        <v>0</v>
      </c>
      <c r="RQ107" s="2">
        <f>IF(AND(LS107&gt;=LS$6*'Drive Train'!$AA$52,LS107&lt;=LS$6*'Drive Train'!$AA$53,KW107=0,KA107=0,EY107&gt;0),$C$17,0)</f>
        <v>0</v>
      </c>
      <c r="RR107" s="2">
        <f>IF(AND(LT107&gt;=LT$6*'Drive Train'!$AA$52,LT107&lt;=LT$6*'Drive Train'!$AA$53,KX107=0,KB107=0,EZ107&gt;0),$C$17,0)</f>
        <v>0</v>
      </c>
      <c r="RS107" s="2">
        <f>IF(AND(LU107&gt;=LU$6*'Drive Train'!$AA$52,LU107&lt;=LU$6*'Drive Train'!$AA$53,KY107=0,KC107=0,FA107&gt;0),$C$17,0)</f>
        <v>0</v>
      </c>
      <c r="RT107" s="2">
        <f>IF(AND(LV107&gt;=LV$6*'Drive Train'!$AA$52,LV107&lt;=LV$6*'Drive Train'!$AA$53,KZ107=0,KD107=0,FB107&gt;0),$C$17,0)</f>
        <v>0</v>
      </c>
      <c r="RU107" s="2">
        <f>IF(AND(LW107&gt;=LW$6*'Drive Train'!$AA$52,LW107&lt;=LW$6*'Drive Train'!$AA$53,LA107=0,KE107=0,FC107&gt;0),$C$17,0)</f>
        <v>0</v>
      </c>
      <c r="RV107" s="2">
        <f>IF(AND(LX107&gt;=LX$6*'Drive Train'!$AA$52,LX107&lt;=LX$6*'Drive Train'!$AA$53,LB107=0,KF107=0,FD107&gt;0),$C$17,0)</f>
        <v>0</v>
      </c>
      <c r="RW107" s="2">
        <f>IF(AND(LY107&gt;=LY$6*'Drive Train'!$AA$52,LY107&lt;=LY$6*'Drive Train'!$AA$53,LC107=0,KG107=0,FE107&gt;0),$C$17,0)</f>
        <v>0</v>
      </c>
      <c r="RX107" s="2">
        <f>IF(AND(LZ107&gt;=LZ$6*'Drive Train'!$AA$52,LZ107&lt;=LZ$6*'Drive Train'!$AA$53,LD107=0,KH107=0,FF107&gt;0),$C$17,0)</f>
        <v>0</v>
      </c>
      <c r="RY107" s="2">
        <f>IF(AND(MA107&gt;=MA$6*'Drive Train'!$AA$52,MA107&lt;=MA$6*'Drive Train'!$AA$53,LE107=0,KI107=0,FG107&gt;0),$C$17,0)</f>
        <v>0</v>
      </c>
      <c r="RZ107" s="2">
        <f>IF(AND(MB107&gt;=MB$6*'Drive Train'!$AA$52,MB107&lt;=MB$6*'Drive Train'!$AA$53,LF107=0,KJ107=0,FH107&gt;0),$C$17,0)</f>
        <v>0</v>
      </c>
      <c r="SA107" s="2">
        <f>IF(AND(MC107&gt;=MC$6*'Drive Train'!$AA$52,MC107&lt;=MC$6*'Drive Train'!$AA$53,LG107=0,KK107=0,FI107&gt;0),$C$17,0)</f>
        <v>0</v>
      </c>
      <c r="SB107" s="2">
        <f>IF(AND(MD107&gt;=MD$6*'Drive Train'!$AA$52,MD107&lt;=MD$6*'Drive Train'!$AA$53,LH107=0,KL107=0,FJ107&gt;0),$C$17,0)</f>
        <v>0</v>
      </c>
      <c r="SC107" s="2">
        <f>IF(AND(ME107&gt;=ME$6*'Drive Train'!$AA$52,ME107&lt;=ME$6*'Drive Train'!$AA$53,LI107=0,KM107=0,FK107&gt;0),$C$17,0)</f>
        <v>0</v>
      </c>
      <c r="SD107" s="2">
        <f>IF(AND(MF107&gt;=MF$6*'Drive Train'!$AA$52,MF107&lt;=MF$6*'Drive Train'!$AA$53,LJ107=0,KN107=0,FL107&gt;0),$C$17,0)</f>
        <v>0</v>
      </c>
      <c r="SE107" s="2">
        <f>IF(AND(MG107&gt;=MG$6*'Drive Train'!$AA$52,MG107&lt;=MG$6*'Drive Train'!$AA$53,LK107=0,KO107=0,FM107&gt;0),$C$17,0)</f>
        <v>0</v>
      </c>
      <c r="SF107" s="2">
        <f>IF(AND(MH107&gt;=MH$6*'Drive Train'!$AA$52,MH107&lt;=MH$6*'Drive Train'!$AA$53,LL107=0,KP107=0,FN107&gt;0),$C$17,0)</f>
        <v>0</v>
      </c>
      <c r="SG107" s="2">
        <f>IF(AND(MI107&gt;=MI$6*'Drive Train'!$AA$52,MI107&lt;=MI$6*'Drive Train'!$AA$53,LM107=0,KQ107=0,FO107&gt;0),$C$17,0)</f>
        <v>0</v>
      </c>
      <c r="SH107" s="61">
        <f t="shared" si="771"/>
        <v>3.9600000000000026</v>
      </c>
      <c r="SI107" s="2">
        <f>IF(AND(EU107&lt;0,KS107=0,LO107&gt;=LO$6*'Drive Train'!$AA$52,LO107&lt;=LO$6*'Drive Train'!$AA$53,OY107=1,JW107=0),$C$17,0)</f>
        <v>0</v>
      </c>
      <c r="SJ107" s="2">
        <f>IF(AND(EV107&lt;0,KT107=0,LP107&gt;=LP$6*'Drive Train'!$AA$52,LP107&lt;=LP$6*'Drive Train'!$AA$53,OZ107=1,JX107=0),$C$17,0)</f>
        <v>0.04</v>
      </c>
      <c r="SK107" s="2">
        <f>IF(AND(EW107&lt;0,KU107=0,LQ107&gt;=LQ$6*'Drive Train'!$AA$52,LQ107&lt;=LQ$6*'Drive Train'!$AA$53,PA107=1,JY107=0),$C$17,0)</f>
        <v>0</v>
      </c>
      <c r="SL107" s="2">
        <f>IF(AND(EX107&lt;0,KV107=0,LR107&gt;=LR$6*'Drive Train'!$AA$52,LR107&lt;=LR$6*'Drive Train'!$AA$53,PB107=1,JZ107=0),$C$17,0)</f>
        <v>0</v>
      </c>
      <c r="SM107" s="2">
        <f>IF(AND(EY107&lt;0,KW107=0,LS107&gt;=LS$6*'Drive Train'!$AA$52,LS107&lt;=LS$6*'Drive Train'!$AA$53,PC107=1,KA107=0),$C$17,0)</f>
        <v>0</v>
      </c>
      <c r="SN107" s="2">
        <f>IF(AND(EZ107&lt;0,KX107=0,LT107&gt;=LT$6*'Drive Train'!$AA$52,LT107&lt;=LT$6*'Drive Train'!$AA$53,PD107=1,KB107=0),$C$17,0)</f>
        <v>0</v>
      </c>
      <c r="SO107" s="2">
        <f>IF(AND(FA107&lt;0,KY107=0,LU107&gt;=LU$6*'Drive Train'!$AA$52,LU107&lt;=LU$6*'Drive Train'!$AA$53,PE107=1,KC107=0),$C$17,0)</f>
        <v>0</v>
      </c>
      <c r="SP107" s="2">
        <f>IF(AND(FB107&lt;0,KZ107=0,LV107&gt;=LV$6*'Drive Train'!$AA$52,LV107&lt;=LV$6*'Drive Train'!$AA$53,PF107=1,KD107=0),$C$17,0)</f>
        <v>0</v>
      </c>
      <c r="SQ107" s="2">
        <f>IF(AND(FC107&lt;0,LA107=0,LW107&gt;=LW$6*'Drive Train'!$AA$52,LW107&lt;=LW$6*'Drive Train'!$AA$53,PG107=1,KE107=0),$C$17,0)</f>
        <v>0</v>
      </c>
      <c r="SR107" s="2">
        <f>IF(AND(FD107&lt;0,LB107=0,LX107&gt;=LX$6*'Drive Train'!$AA$52,LX107&lt;=LX$6*'Drive Train'!$AA$53,PH107=1,KF107=0),$C$17,0)</f>
        <v>0</v>
      </c>
      <c r="SS107" s="2">
        <f>IF(AND(FE107&lt;0,LC107=0,LY107&gt;=LY$6*'Drive Train'!$AA$52,LY107&lt;=LY$6*'Drive Train'!$AA$53,PI107=1,KG107=0),$C$17,0)</f>
        <v>0</v>
      </c>
      <c r="ST107" s="2">
        <f>IF(AND(FF107&lt;0,LD107=0,LZ107&gt;=LZ$6*'Drive Train'!$AA$52,LZ107&lt;=LZ$6*'Drive Train'!$AA$53,PJ107=1,KH107=0),$C$17,0)</f>
        <v>0</v>
      </c>
      <c r="SU107" s="2">
        <f>IF(AND(FG107&lt;0,LE107=0,MA107&gt;=MA$6*'Drive Train'!$AA$52,MA107&lt;=MA$6*'Drive Train'!$AA$53,PK107=1,KI107=0),$C$17,0)</f>
        <v>0</v>
      </c>
      <c r="SV107" s="2">
        <f>IF(AND(FH107&lt;0,LF107=0,MB107&gt;=MB$6*'Drive Train'!$AA$52,MB107&lt;=MB$6*'Drive Train'!$AA$53,PL107=1,KJ107=0),$C$17,0)</f>
        <v>0</v>
      </c>
      <c r="SW107" s="2">
        <f>IF(AND(FI107&lt;0,LG107=0,MC107&gt;=MC$6*'Drive Train'!$AA$52,MC107&lt;=MC$6*'Drive Train'!$AA$53,PM107=1,KK107=0),$C$17,0)</f>
        <v>0</v>
      </c>
      <c r="SX107" s="2">
        <f>IF(AND(FJ107&lt;0,LH107=0,MD107&gt;=MD$6*'Drive Train'!$AA$52,MD107&lt;=MD$6*'Drive Train'!$AA$53,PN107=1,KL107=0),$C$17,0)</f>
        <v>0</v>
      </c>
      <c r="SY107" s="2">
        <f>IF(AND(FK107&lt;0,LI107=0,ME107&gt;=ME$6*'Drive Train'!$AA$52,ME107&lt;=ME$6*'Drive Train'!$AA$53,PO107=1,KM107=0),$C$17,0)</f>
        <v>0</v>
      </c>
      <c r="SZ107" s="2">
        <f>IF(AND(FL107&lt;0,LJ107=0,MF107&gt;=MF$6*'Drive Train'!$AA$52,MF107&lt;=MF$6*'Drive Train'!$AA$53,PP107=1,KN107=0),$C$17,0)</f>
        <v>0</v>
      </c>
      <c r="TA107" s="2">
        <f>IF(AND(FM107&lt;0,LK107=0,MG107&gt;=MG$6*'Drive Train'!$AA$52,MG107&lt;=MG$6*'Drive Train'!$AA$53,PQ107=1,KO107=0),$C$17,0)</f>
        <v>0</v>
      </c>
      <c r="TB107" s="2">
        <f>IF(AND(FN107&lt;0,LL107=0,MH107&gt;=MH$6*'Drive Train'!$AA$52,MH107&lt;=MH$6*'Drive Train'!$AA$53,PR107=1,KP107=0),$C$17,0)</f>
        <v>0</v>
      </c>
      <c r="TC107" s="2">
        <f>IF(AND(FO107&lt;0,LM107=0,MI107&gt;=MI$6*'Drive Train'!$AA$52,MI107&lt;=MI$6*'Drive Train'!$AA$53,PS107=1,KQ107=0),$C$17,0)</f>
        <v>0</v>
      </c>
      <c r="TD107" s="144">
        <f t="shared" si="772"/>
        <v>3.9600000000000026</v>
      </c>
    </row>
    <row r="108" spans="2:524" x14ac:dyDescent="0.2">
      <c r="C108" s="73"/>
      <c r="R108" s="63">
        <f t="shared" si="605"/>
        <v>4.0000000000000027</v>
      </c>
      <c r="S108" s="2">
        <f>NG108/'Drive Train'!$F$35</f>
        <v>0</v>
      </c>
      <c r="T108" s="2">
        <f>NH108/'Drive Train'!$F$35</f>
        <v>0</v>
      </c>
      <c r="U108" s="2">
        <f>NI108/'Drive Train'!$F$35</f>
        <v>0</v>
      </c>
      <c r="V108" s="2">
        <f>NJ108/'Drive Train'!$F$35</f>
        <v>0</v>
      </c>
      <c r="W108" s="2">
        <f>NK108/'Drive Train'!$F$35</f>
        <v>0</v>
      </c>
      <c r="X108" s="2">
        <f>NL108/'Drive Train'!$F$35</f>
        <v>0</v>
      </c>
      <c r="Y108" s="2">
        <f>NM108/'Drive Train'!$F$35</f>
        <v>0</v>
      </c>
      <c r="Z108" s="2">
        <f>NN108/'Drive Train'!$F$35</f>
        <v>0</v>
      </c>
      <c r="AA108" s="2">
        <f>NO108/'Drive Train'!$F$35</f>
        <v>0</v>
      </c>
      <c r="AB108" s="2">
        <f>NP108/'Drive Train'!$F$35</f>
        <v>0</v>
      </c>
      <c r="AC108" s="2">
        <f>NQ108/'Drive Train'!$F$35</f>
        <v>0</v>
      </c>
      <c r="AD108" s="2">
        <f>NR108/'Drive Train'!$F$35</f>
        <v>0</v>
      </c>
      <c r="AE108" s="2">
        <f>NS108/'Drive Train'!$F$35</f>
        <v>0</v>
      </c>
      <c r="AF108" s="2">
        <f>NT108/'Drive Train'!$F$35</f>
        <v>0</v>
      </c>
      <c r="AG108" s="2">
        <f>NU108/'Drive Train'!$F$35</f>
        <v>0</v>
      </c>
      <c r="AH108" s="2">
        <f>NV108/'Drive Train'!$F$35</f>
        <v>0</v>
      </c>
      <c r="AI108" s="2">
        <f>NW108/'Drive Train'!$F$35</f>
        <v>0</v>
      </c>
      <c r="AJ108" s="2">
        <f>NX108/'Drive Train'!$F$35</f>
        <v>0</v>
      </c>
      <c r="AK108" s="2">
        <f>NY108/'Drive Train'!$F$35</f>
        <v>0</v>
      </c>
      <c r="AL108" s="2">
        <f>NZ108/'Drive Train'!$F$35</f>
        <v>0</v>
      </c>
      <c r="AM108" s="2">
        <f>OA108/'Drive Train'!$F$35</f>
        <v>0</v>
      </c>
      <c r="AN108" s="61">
        <f t="shared" si="606"/>
        <v>4.0000000000000027</v>
      </c>
      <c r="AO108" s="46">
        <f>LO108*12*60/(PI() * 'Drive Train'!$F$15)/S$6*ABS(S108)</f>
        <v>0</v>
      </c>
      <c r="AP108" s="46">
        <f>LP108*12*60/(PI() * 'Drive Train'!$F$15)/T$6*ABS(T108)</f>
        <v>0</v>
      </c>
      <c r="AQ108" s="46">
        <f>LQ108*12*60/(PI() * 'Drive Train'!$F$15)/U$6*ABS(U108)</f>
        <v>0</v>
      </c>
      <c r="AR108" s="46">
        <f>LR108*12*60/(PI() * 'Drive Train'!$F$15)/V$6*ABS(V108)</f>
        <v>0</v>
      </c>
      <c r="AS108" s="46">
        <f>LS108*12*60/(PI() * 'Drive Train'!$F$15)/W$6*ABS(W108)</f>
        <v>0</v>
      </c>
      <c r="AT108" s="46">
        <f>LT108*12*60/(PI() * 'Drive Train'!$F$15)/X$6*ABS(X108)</f>
        <v>0</v>
      </c>
      <c r="AU108" s="46">
        <f>LU108*12*60/(PI() * 'Drive Train'!$F$15)/Y$6*ABS(Y108)</f>
        <v>0</v>
      </c>
      <c r="AV108" s="46">
        <f>LV108*12*60/(PI() * 'Drive Train'!$F$15)/Z$6*ABS(Z108)</f>
        <v>0</v>
      </c>
      <c r="AW108" s="46">
        <f>LW108*12*60/(PI() * 'Drive Train'!$F$15)/AA$6*ABS(AA108)</f>
        <v>0</v>
      </c>
      <c r="AX108" s="46">
        <f>LX108*12*60/(PI() * 'Drive Train'!$F$15)/AB$6*ABS(AB108)</f>
        <v>0</v>
      </c>
      <c r="AY108" s="46">
        <f>LY108*12*60/(PI() * 'Drive Train'!$F$15)/AC$6*ABS(AC108)</f>
        <v>0</v>
      </c>
      <c r="AZ108" s="46">
        <f>LZ108*12*60/(PI() * 'Drive Train'!$F$15)/AD$6*ABS(AD108)</f>
        <v>0</v>
      </c>
      <c r="BA108" s="46">
        <f>MA108*12*60/(PI() * 'Drive Train'!$F$15)/AE$6*ABS(AE108)</f>
        <v>0</v>
      </c>
      <c r="BB108" s="46">
        <f>MB108*12*60/(PI() * 'Drive Train'!$F$15)/AF$6*ABS(AF108)</f>
        <v>0</v>
      </c>
      <c r="BC108" s="46">
        <f>MC108*12*60/(PI() * 'Drive Train'!$F$15)/AG$6*ABS(AG108)</f>
        <v>0</v>
      </c>
      <c r="BD108" s="46">
        <f>MD108*12*60/(PI() * 'Drive Train'!$F$15)/AH$6*ABS(AH108)</f>
        <v>0</v>
      </c>
      <c r="BE108" s="46">
        <f>ME108*12*60/(PI() * 'Drive Train'!$F$15)/AI$6*ABS(AI108)</f>
        <v>0</v>
      </c>
      <c r="BF108" s="46">
        <f>MF108*12*60/(PI() * 'Drive Train'!$F$15)/AJ$6*ABS(AJ108)</f>
        <v>0</v>
      </c>
      <c r="BG108" s="46">
        <f>MG108*12*60/(PI() * 'Drive Train'!$F$15)/AK$6*ABS(AK108)</f>
        <v>0</v>
      </c>
      <c r="BH108" s="46">
        <f>MH108*12*60/(PI() * 'Drive Train'!$F$15)/AL$6*ABS(AL108)</f>
        <v>0</v>
      </c>
      <c r="BI108" s="46">
        <f>MI108*12*60/(PI() * 'Drive Train'!$F$15)/AM$6*ABS(AM108)</f>
        <v>0</v>
      </c>
      <c r="BJ108" s="61">
        <f t="shared" si="538"/>
        <v>4.0000000000000027</v>
      </c>
      <c r="BK108" s="2">
        <f>IF(OR(KS107=1,AND($C$37=Motors!$C$32,OY107=1)),0,IF(NG108=0,-(CG107+$C$15)/($C$14-$C$15)*$C$12,($C$11*S108-AO108)/($C$11*S108)*$C$12*S108))</f>
        <v>0</v>
      </c>
      <c r="BL108" s="2">
        <f>IF(OR(KT107=1,AND($C$37=Motors!$C$32,OZ107=1)),0,IF(NH108=0,-(CH107+$C$15)/($C$14-$C$15)*$C$12,($C$11*T108-AP108)/($C$11*T108)*$C$12*T108))</f>
        <v>0</v>
      </c>
      <c r="BM108" s="2">
        <f>IF(OR(KU107=1,AND($C$37=Motors!$C$32,PA107=1)),0,IF(NI108=0,-(CI107+$C$15)/($C$14-$C$15)*$C$12,($C$11*U108-AQ108)/($C$11*U108)*$C$12*U108))</f>
        <v>0</v>
      </c>
      <c r="BN108" s="2">
        <f>IF(OR(KV107=1,AND($C$37=Motors!$C$32,PB107=1)),0,IF(NJ108=0,-(CJ107+$C$15)/($C$14-$C$15)*$C$12,($C$11*V108-AR108)/($C$11*V108)*$C$12*V108))</f>
        <v>0</v>
      </c>
      <c r="BO108" s="2">
        <f>IF(OR(KW107=1,AND($C$37=Motors!$C$32,PC107=1)),0,IF(NK108=0,-(CK107+$C$15)/($C$14-$C$15)*$C$12,($C$11*W108-AS108)/($C$11*W108)*$C$12*W108))</f>
        <v>0</v>
      </c>
      <c r="BP108" s="2">
        <f>IF(OR(KX107=1,AND($C$37=Motors!$C$32,PD107=1)),0,IF(NL108=0,-(CL107+$C$15)/($C$14-$C$15)*$C$12,($C$11*X108-AT108)/($C$11*X108)*$C$12*X108))</f>
        <v>0</v>
      </c>
      <c r="BQ108" s="2">
        <f>IF(OR(KY107=1,AND($C$37=Motors!$C$32,PE107=1)),0,IF(NM108=0,-(CM107+$C$15)/($C$14-$C$15)*$C$12,($C$11*Y108-AU108)/($C$11*Y108)*$C$12*Y108))</f>
        <v>0</v>
      </c>
      <c r="BR108" s="2">
        <f>IF(OR(KZ107=1,AND($C$37=Motors!$C$32,PF107=1)),0,IF(NN108=0,-(CN107+$C$15)/($C$14-$C$15)*$C$12,($C$11*Z108-AV108)/($C$11*Z108)*$C$12*Z108))</f>
        <v>0</v>
      </c>
      <c r="BS108" s="2">
        <f>IF(OR(LA107=1,AND($C$37=Motors!$C$32,PG107=1)),0,IF(NO108=0,-(CO107+$C$15)/($C$14-$C$15)*$C$12,($C$11*AA108-AW108)/($C$11*AA108)*$C$12*AA108))</f>
        <v>0</v>
      </c>
      <c r="BT108" s="2">
        <f>IF(OR(LB107=1,AND($C$37=Motors!$C$32,PH107=1)),0,IF(NP108=0,-(CP107+$C$15)/($C$14-$C$15)*$C$12,($C$11*AB108-AX108)/($C$11*AB108)*$C$12*AB108))</f>
        <v>0</v>
      </c>
      <c r="BU108" s="2">
        <f>IF(OR(LC107=1,AND($C$37=Motors!$C$32,PI107=1)),0,IF(NQ108=0,-(CQ107+$C$15)/($C$14-$C$15)*$C$12,($C$11*AC108-AY108)/($C$11*AC108)*$C$12*AC108))</f>
        <v>0</v>
      </c>
      <c r="BV108" s="2">
        <f>IF(OR(LD107=1,AND($C$37=Motors!$C$32,PJ107=1)),0,IF(NR108=0,-(CR107+$C$15)/($C$14-$C$15)*$C$12,($C$11*AD108-AZ108)/($C$11*AD108)*$C$12*AD108))</f>
        <v>0</v>
      </c>
      <c r="BW108" s="2">
        <f>IF(OR(LE107=1,AND($C$37=Motors!$C$32,PK107=1)),0,IF(NS108=0,-(CS107+$C$15)/($C$14-$C$15)*$C$12,($C$11*AE108-BA108)/($C$11*AE108)*$C$12*AE108))</f>
        <v>0</v>
      </c>
      <c r="BX108" s="2">
        <f>IF(OR(LF107=1,AND($C$37=Motors!$C$32,PL107=1)),0,IF(NT108=0,-(CT107+$C$15)/($C$14-$C$15)*$C$12,($C$11*AF108-BB108)/($C$11*AF108)*$C$12*AF108))</f>
        <v>0</v>
      </c>
      <c r="BY108" s="2">
        <f>IF(OR(LG107=1,AND($C$37=Motors!$C$32,PM107=1)),0,IF(NU108=0,-(CU107+$C$15)/($C$14-$C$15)*$C$12,($C$11*AG108-BC108)/($C$11*AG108)*$C$12*AG108))</f>
        <v>0</v>
      </c>
      <c r="BZ108" s="2">
        <f>IF(OR(LH107=1,AND($C$37=Motors!$C$32,PN107=1)),0,IF(NV108=0,-(CV107+$C$15)/($C$14-$C$15)*$C$12,($C$11*AH108-BD108)/($C$11*AH108)*$C$12*AH108))</f>
        <v>0</v>
      </c>
      <c r="CA108" s="2">
        <f>IF(OR(LI107=1,AND($C$37=Motors!$C$32,PO107=1)),0,IF(NW108=0,-(CW107+$C$15)/($C$14-$C$15)*$C$12,($C$11*AI108-BE108)/($C$11*AI108)*$C$12*AI108))</f>
        <v>0</v>
      </c>
      <c r="CB108" s="2">
        <f>IF(OR(LJ107=1,AND($C$37=Motors!$C$32,PP107=1)),0,IF(NX108=0,-(CX107+$C$15)/($C$14-$C$15)*$C$12,($C$11*AJ108-BF108)/($C$11*AJ108)*$C$12*AJ108))</f>
        <v>0</v>
      </c>
      <c r="CC108" s="2">
        <f>IF(OR(LK107=1,AND($C$37=Motors!$C$32,PQ107=1)),0,IF(NY108=0,-(CY107+$C$15)/($C$14-$C$15)*$C$12,($C$11*AK108-BG108)/($C$11*AK108)*$C$12*AK108))</f>
        <v>0</v>
      </c>
      <c r="CD108" s="2">
        <f>IF(OR(LL107=1,AND($C$37=Motors!$C$32,PR107=1)),0,IF(NZ108=0,-(CZ107+$C$15)/($C$14-$C$15)*$C$12,($C$11*AL108-BH108)/($C$11*AL108)*$C$12*AL108))</f>
        <v>0</v>
      </c>
      <c r="CE108" s="2">
        <f>IF(OR(LM107=1,AND($C$37=Motors!$C$32,PS107=1)),0,IF(OA108=0,-(DA107+$C$15)/($C$14-$C$15)*$C$12,($C$11*AM108-BI108)/($C$11*AM108)*$C$12*AM108))</f>
        <v>0</v>
      </c>
      <c r="CF108" s="61">
        <f t="shared" si="539"/>
        <v>4.0000000000000027</v>
      </c>
      <c r="CG108" s="57">
        <f>IF(AND(KS107=1,OY107=1),0,ABS(BK108/$C$12*($C$14-$C$15)+$C$15) *'Drive Train'!$AA$49 + CG107*(1-'Drive Train'!$AA$49))</f>
        <v>0</v>
      </c>
      <c r="CH108" s="57">
        <f>IF(AND(KT107=1,OZ107=1),0,ABS(BL108/$C$12*($C$14-$C$15)+$C$15) *'Drive Train'!$AA$49 + CH107*(1-'Drive Train'!$AA$49))</f>
        <v>2.7495000000000003</v>
      </c>
      <c r="CI108" s="57">
        <f>IF(AND(KU107=1,PA107=1),0,ABS(BM108/$C$12*($C$14-$C$15)+$C$15) *'Drive Train'!$AA$49 + CI107*(1-'Drive Train'!$AA$49))</f>
        <v>2.7495000000000003</v>
      </c>
      <c r="CJ108" s="57">
        <f>IF(AND(KV107=1,PB107=1),0,ABS(BN108/$C$12*($C$14-$C$15)+$C$15) *'Drive Train'!$AA$49 + CJ107*(1-'Drive Train'!$AA$49))</f>
        <v>2.7495000000000003</v>
      </c>
      <c r="CK108" s="57">
        <f>IF(AND(KW107=1,PC107=1),0,ABS(BO108/$C$12*($C$14-$C$15)+$C$15) *'Drive Train'!$AA$49 + CK107*(1-'Drive Train'!$AA$49))</f>
        <v>0</v>
      </c>
      <c r="CL108" s="57">
        <f>IF(AND(KX107=1,PD107=1),0,ABS(BP108/$C$12*($C$14-$C$15)+$C$15) *'Drive Train'!$AA$49 + CL107*(1-'Drive Train'!$AA$49))</f>
        <v>0</v>
      </c>
      <c r="CM108" s="57">
        <f>IF(AND(KY107=1,PE107=1),0,ABS(BQ108/$C$12*($C$14-$C$15)+$C$15) *'Drive Train'!$AA$49 + CM107*(1-'Drive Train'!$AA$49))</f>
        <v>0</v>
      </c>
      <c r="CN108" s="57">
        <f>IF(AND(KZ107=1,PF107=1),0,ABS(BR108/$C$12*($C$14-$C$15)+$C$15) *'Drive Train'!$AA$49 + CN107*(1-'Drive Train'!$AA$49))</f>
        <v>0</v>
      </c>
      <c r="CO108" s="57">
        <f>IF(AND(LA107=1,PG107=1),0,ABS(BS108/$C$12*($C$14-$C$15)+$C$15) *'Drive Train'!$AA$49 + CO107*(1-'Drive Train'!$AA$49))</f>
        <v>0</v>
      </c>
      <c r="CP108" s="57">
        <f>IF(AND(LB107=1,PH107=1),0,ABS(BT108/$C$12*($C$14-$C$15)+$C$15) *'Drive Train'!$AA$49 + CP107*(1-'Drive Train'!$AA$49))</f>
        <v>0</v>
      </c>
      <c r="CQ108" s="57">
        <f>IF(AND(LC107=1,PI107=1),0,ABS(BU108/$C$12*($C$14-$C$15)+$C$15) *'Drive Train'!$AA$49 + CQ107*(1-'Drive Train'!$AA$49))</f>
        <v>0</v>
      </c>
      <c r="CR108" s="57">
        <f>IF(AND(LD107=1,PJ107=1),0,ABS(BV108/$C$12*($C$14-$C$15)+$C$15) *'Drive Train'!$AA$49 + CR107*(1-'Drive Train'!$AA$49))</f>
        <v>0</v>
      </c>
      <c r="CS108" s="57">
        <f>IF(AND(LE107=1,PK107=1),0,ABS(BW108/$C$12*($C$14-$C$15)+$C$15) *'Drive Train'!$AA$49 + CS107*(1-'Drive Train'!$AA$49))</f>
        <v>0</v>
      </c>
      <c r="CT108" s="57">
        <f>IF(AND(LF107=1,PL107=1),0,ABS(BX108/$C$12*($C$14-$C$15)+$C$15) *'Drive Train'!$AA$49 + CT107*(1-'Drive Train'!$AA$49))</f>
        <v>0</v>
      </c>
      <c r="CU108" s="57">
        <f>IF(AND(LG107=1,PM107=1),0,ABS(BY108/$C$12*($C$14-$C$15)+$C$15) *'Drive Train'!$AA$49 + CU107*(1-'Drive Train'!$AA$49))</f>
        <v>0</v>
      </c>
      <c r="CV108" s="57">
        <f>IF(AND(LH107=1,PN107=1),0,ABS(BZ108/$C$12*($C$14-$C$15)+$C$15) *'Drive Train'!$AA$49 + CV107*(1-'Drive Train'!$AA$49))</f>
        <v>0</v>
      </c>
      <c r="CW108" s="57">
        <f>IF(AND(LI107=1,PO107=1),0,ABS(CA108/$C$12*($C$14-$C$15)+$C$15) *'Drive Train'!$AA$49 + CW107*(1-'Drive Train'!$AA$49))</f>
        <v>0</v>
      </c>
      <c r="CX108" s="57">
        <f>IF(AND(LJ107=1,PP107=1),0,ABS(CB108/$C$12*($C$14-$C$15)+$C$15) *'Drive Train'!$AA$49 + CX107*(1-'Drive Train'!$AA$49))</f>
        <v>0</v>
      </c>
      <c r="CY108" s="57">
        <f>IF(AND(LK107=1,PQ107=1),0,ABS(CC108/$C$12*($C$14-$C$15)+$C$15) *'Drive Train'!$AA$49 + CY107*(1-'Drive Train'!$AA$49))</f>
        <v>0</v>
      </c>
      <c r="CZ108" s="57">
        <f>IF(AND(LL107=1,PR107=1),0,ABS(CD108/$C$12*($C$14-$C$15)+$C$15) *'Drive Train'!$AA$49 + CZ107*(1-'Drive Train'!$AA$49))</f>
        <v>0</v>
      </c>
      <c r="DA108" s="57">
        <f>IF(AND(LM107=1,PS107=1),0,ABS(CE108/$C$12*($C$14-$C$15)+$C$15) *'Drive Train'!$AA$49 + DA107*(1-'Drive Train'!$AA$49))</f>
        <v>0</v>
      </c>
      <c r="DB108" s="61">
        <f t="shared" si="607"/>
        <v>4.0000000000000027</v>
      </c>
      <c r="DC108" s="57">
        <f t="shared" si="540"/>
        <v>0</v>
      </c>
      <c r="DD108" s="57">
        <f t="shared" si="541"/>
        <v>2.7495000000000003</v>
      </c>
      <c r="DE108" s="57">
        <f t="shared" si="542"/>
        <v>2.7495000000000003</v>
      </c>
      <c r="DF108" s="57">
        <f t="shared" si="543"/>
        <v>2.7495000000000003</v>
      </c>
      <c r="DG108" s="57">
        <f t="shared" si="544"/>
        <v>0</v>
      </c>
      <c r="DH108" s="57">
        <f t="shared" si="545"/>
        <v>0</v>
      </c>
      <c r="DI108" s="57">
        <f t="shared" si="546"/>
        <v>0</v>
      </c>
      <c r="DJ108" s="57">
        <f t="shared" si="547"/>
        <v>0</v>
      </c>
      <c r="DK108" s="57">
        <f t="shared" si="548"/>
        <v>0</v>
      </c>
      <c r="DL108" s="57">
        <f t="shared" si="549"/>
        <v>0</v>
      </c>
      <c r="DM108" s="57">
        <f t="shared" si="550"/>
        <v>0</v>
      </c>
      <c r="DN108" s="57">
        <f t="shared" si="551"/>
        <v>0</v>
      </c>
      <c r="DO108" s="57">
        <f t="shared" si="552"/>
        <v>0</v>
      </c>
      <c r="DP108" s="57">
        <f t="shared" si="553"/>
        <v>0</v>
      </c>
      <c r="DQ108" s="57">
        <f t="shared" si="554"/>
        <v>0</v>
      </c>
      <c r="DR108" s="57">
        <f t="shared" si="555"/>
        <v>0</v>
      </c>
      <c r="DS108" s="57">
        <f t="shared" si="556"/>
        <v>0</v>
      </c>
      <c r="DT108" s="57">
        <f t="shared" si="557"/>
        <v>0</v>
      </c>
      <c r="DU108" s="57">
        <f t="shared" si="558"/>
        <v>0</v>
      </c>
      <c r="DV108" s="57">
        <f t="shared" si="559"/>
        <v>0</v>
      </c>
      <c r="DW108" s="57">
        <f t="shared" si="560"/>
        <v>0</v>
      </c>
      <c r="DX108" s="61">
        <f t="shared" si="608"/>
        <v>4.0000000000000027</v>
      </c>
      <c r="DY108" s="2">
        <f>IF(OY108=0,($C$23/0.4536*IF(ISNA(MK107),'Drive Train'!$F$16,'Drive Train'!$F$17)*4.448*$C$24*S$6)*SIGN(BK108),BK108)</f>
        <v>0</v>
      </c>
      <c r="DZ108" s="2">
        <f>IF(OZ108=0,($C$23/0.4536*IF(ISNA(ML107),'Drive Train'!$F$16,'Drive Train'!$F$17)*4.448*$C$24*$C$21*T$6)*SIGN(BL108),BL108)</f>
        <v>0</v>
      </c>
      <c r="EA108" s="2">
        <f>IF(PA108=0,($C$23/0.4536*IF(ISNA(MM107),'Drive Train'!$F$16,'Drive Train'!$F$17)*4.448*$C$24*$C$21*U$6)*SIGN(BM108),BM108)</f>
        <v>0</v>
      </c>
      <c r="EB108" s="2">
        <f>IF(PB108=0,($C$23/0.4536*IF(ISNA(MN107),'Drive Train'!$F$16,'Drive Train'!$F$17)*4.448*$C$24*$C$21*V$6)*SIGN(BN108),BN108)</f>
        <v>0</v>
      </c>
      <c r="EC108" s="2">
        <f>IF(PC108=0,($C$23/0.4536*IF(ISNA(MO107),'Drive Train'!$F$16,'Drive Train'!$F$17)*4.448*$C$24*$C$21*W$6)*SIGN(BO108),BO108)</f>
        <v>0</v>
      </c>
      <c r="ED108" s="2">
        <f>IF(PD108=0,($C$23/0.4536*IF(ISNA(MP107),'Drive Train'!$F$16,'Drive Train'!$F$17)*4.448*$C$24*$C$21*X$6)*SIGN(BP108),BP108)</f>
        <v>0</v>
      </c>
      <c r="EE108" s="2">
        <f>IF(PE108=0,($C$23/0.4536*IF(ISNA(MQ107),'Drive Train'!$F$16,'Drive Train'!$F$17)*4.448*$C$24*$C$21*Y$6)*SIGN(BQ108),BQ108)</f>
        <v>0</v>
      </c>
      <c r="EF108" s="2">
        <f>IF(PF108=0,($C$23/0.4536*IF(ISNA(MR107),'Drive Train'!$F$16,'Drive Train'!$F$17)*4.448*$C$24*$C$21*Z$6)*SIGN(BR108),BR108)</f>
        <v>0</v>
      </c>
      <c r="EG108" s="2">
        <f>IF(PG108=0,($C$23/0.4536*IF(ISNA(MS107),'Drive Train'!$F$16,'Drive Train'!$F$17)*4.448*$C$24*$C$21*AA$6)*SIGN(BS108),BS108)</f>
        <v>0</v>
      </c>
      <c r="EH108" s="2">
        <f>IF(PH108=0,($C$23/0.4536*IF(ISNA(MT107),'Drive Train'!$F$16,'Drive Train'!$F$17)*4.448*$C$24*$C$21*AB$6)*SIGN(BT108),BT108)</f>
        <v>0</v>
      </c>
      <c r="EI108" s="2">
        <f>IF(PI108=0,($C$23/0.4536*IF(ISNA(MU107),'Drive Train'!$F$16,'Drive Train'!$F$17)*4.448*$C$24*$C$21*AC$6)*SIGN(BU108),BU108)</f>
        <v>0</v>
      </c>
      <c r="EJ108" s="2">
        <f>IF(PJ108=0,($C$23/0.4536*IF(ISNA(MV107),'Drive Train'!$F$16,'Drive Train'!$F$17)*4.448*$C$24*$C$21*AD$6)*SIGN(BV108),BV108)</f>
        <v>0</v>
      </c>
      <c r="EK108" s="2">
        <f>IF(PK108=0,($C$23/0.4536*IF(ISNA(MW107),'Drive Train'!$F$16,'Drive Train'!$F$17)*4.448*$C$24*$C$21*AE$6)*SIGN(BW108),BW108)</f>
        <v>0</v>
      </c>
      <c r="EL108" s="2">
        <f>IF(PL108=0,($C$23/0.4536*IF(ISNA(MX107),'Drive Train'!$F$16,'Drive Train'!$F$17)*4.448*$C$24*$C$21*AF$6)*SIGN(BX108),BX108)</f>
        <v>0</v>
      </c>
      <c r="EM108" s="2">
        <f>IF(PM108=0,($C$23/0.4536*IF(ISNA(MY107),'Drive Train'!$F$16,'Drive Train'!$F$17)*4.448*$C$24*$C$21*AG$6)*SIGN(BY108),BY108)</f>
        <v>0</v>
      </c>
      <c r="EN108" s="2">
        <f>IF(PN108=0,($C$23/0.4536*IF(ISNA(MZ107),'Drive Train'!$F$16,'Drive Train'!$F$17)*4.448*$C$24*$C$21*AH$6)*SIGN(BZ108),BZ108)</f>
        <v>0</v>
      </c>
      <c r="EO108" s="2">
        <f>IF(PO108=0,($C$23/0.4536*IF(ISNA(NA107),'Drive Train'!$F$16,'Drive Train'!$F$17)*4.448*$C$24*$C$21*AI$6)*SIGN(CA108),CA108)</f>
        <v>0</v>
      </c>
      <c r="EP108" s="2">
        <f>IF(PP108=0,($C$23/0.4536*IF(ISNA(NB107),'Drive Train'!$F$16,'Drive Train'!$F$17)*4.448*$C$24*$C$21*AJ$6)*SIGN(CB108),CB108)</f>
        <v>0</v>
      </c>
      <c r="EQ108" s="2">
        <f>IF(PQ108=0,($C$23/0.4536*IF(ISNA(NC107),'Drive Train'!$F$16,'Drive Train'!$F$17)*4.448*$C$24*$C$21*AK$6)*SIGN(CC108),CC108)</f>
        <v>0</v>
      </c>
      <c r="ER108" s="2">
        <f>IF(PR108=0,($C$23/0.4536*IF(ISNA(ND107),'Drive Train'!$F$16,'Drive Train'!$F$17)*4.448*$C$24*$C$21*AL$6)*SIGN(CD108),CD108)</f>
        <v>0</v>
      </c>
      <c r="ES108" s="2">
        <f>IF(PS108=0,($C$23/0.4536*IF(ISNA(NE107),'Drive Train'!$F$16,'Drive Train'!$F$17)*4.448*$C$24*$C$21*AM$6)*SIGN(CE108),CE108)</f>
        <v>0</v>
      </c>
      <c r="ET108" s="61">
        <f t="shared" si="561"/>
        <v>4.0000000000000027</v>
      </c>
      <c r="EU108" s="255">
        <f>MAX(MIN(IF(AND(OY107=1,NG108&lt;0),-1,1)*(DC108-$C$15)/($C$14-$C$15)*$C$12*$C$21-$C$33*LO108/AO$6 -  OY107*$C$33/$C$21,DY107/$C$19),MAX(EU$8:EU107)*-1)</f>
        <v>-0.37850168607206947</v>
      </c>
      <c r="EV108" s="255">
        <f>MAX(MIN(IF(AND(OZ107=1,NH108&lt;0),-1,1)*(DD108-$C$15)/($C$14-$C$15)*$C$12*$C$21-$C$33*LP108/AP$6 -  OZ107*$C$33/$C$21,DZ107/$C$19),MAX(EV$8:EV107)*-1)</f>
        <v>-0.39314900494138633</v>
      </c>
      <c r="EW108" s="255">
        <f>MAX(MIN(IF(AND(PA107=1,NI108&lt;0),-1,1)*(DE108-$C$15)/($C$14-$C$15)*$C$12*$C$21-$C$33*LQ108/AQ$6 -  PA107*$C$33/$C$21,EA107/$C$19),MAX(EW$8:EW107)*-1)</f>
        <v>-0.39236792187137381</v>
      </c>
      <c r="EX108" s="255">
        <f>MAX(MIN(IF(AND(PB107=1,NJ108&lt;0),-1,1)*(DF108-$C$15)/($C$14-$C$15)*$C$12*$C$21-$C$33*LR108/AR$6 -  PB107*$C$33/$C$21,EB107/$C$19),MAX(EX$8:EX107)*-1)</f>
        <v>-0.36556242922882853</v>
      </c>
      <c r="EY108" s="255">
        <f>MAX(MIN(IF(AND(PC107=1,NK108&lt;0),-1,1)*(DG108-$C$15)/($C$14-$C$15)*$C$12*$C$21-$C$33*LS108/AS$6 -  PC107*$C$33/$C$21,EC107/$C$19),MAX(EY$8:EY107)*-1)</f>
        <v>-0.37850168607206947</v>
      </c>
      <c r="EZ108" s="255">
        <f>MAX(MIN(IF(AND(PD107=1,NL108&lt;0),-1,1)*(DH108-$C$15)/($C$14-$C$15)*$C$12*$C$21-$C$33*LT108/AT$6 -  PD107*$C$33/$C$21,ED107/$C$19),MAX(EZ$8:EZ107)*-1)</f>
        <v>-0.37850168607206947</v>
      </c>
      <c r="FA108" s="255">
        <f>MAX(MIN(IF(AND(PE107=1,NM108&lt;0),-1,1)*(DI108-$C$15)/($C$14-$C$15)*$C$12*$C$21-$C$33*LU108/AU$6 -  PE107*$C$33/$C$21,EE107/$C$19),MAX(FA$8:FA107)*-1)</f>
        <v>-0.37850168607206947</v>
      </c>
      <c r="FB108" s="255">
        <f>MAX(MIN(IF(AND(PF107=1,NN108&lt;0),-1,1)*(DJ108-$C$15)/($C$14-$C$15)*$C$12*$C$21-$C$33*LV108/AV$6 -  PF107*$C$33/$C$21,EF107/$C$19),MAX(FB$8:FB107)*-1)</f>
        <v>-0.37850168607206947</v>
      </c>
      <c r="FC108" s="255">
        <f>MAX(MIN(IF(AND(PG107=1,NO108&lt;0),-1,1)*(DK108-$C$15)/($C$14-$C$15)*$C$12*$C$21-$C$33*LW108/AW$6 -  PG107*$C$33/$C$21,EG107/$C$19),MAX(FC$8:FC107)*-1)</f>
        <v>-0.37850168607206947</v>
      </c>
      <c r="FD108" s="255">
        <f>MAX(MIN(IF(AND(PH107=1,NP108&lt;0),-1,1)*(DL108-$C$15)/($C$14-$C$15)*$C$12*$C$21-$C$33*LX108/AX$6 -  PH107*$C$33/$C$21,EH107/$C$19),MAX(FD$8:FD107)*-1)</f>
        <v>-0.37850168607206947</v>
      </c>
      <c r="FE108" s="255">
        <f>MAX(MIN(IF(AND(PI107=1,NQ108&lt;0),-1,1)*(DM108-$C$15)/($C$14-$C$15)*$C$12*$C$21-$C$33*LY108/AY$6 -  PI107*$C$33/$C$21,EI107/$C$19),MAX(FE$8:FE107)*-1)</f>
        <v>-0.37850168607206947</v>
      </c>
      <c r="FF108" s="255">
        <f>MAX(MIN(IF(AND(PJ107=1,NR108&lt;0),-1,1)*(DN108-$C$15)/($C$14-$C$15)*$C$12*$C$21-$C$33*LZ108/AZ$6 -  PJ107*$C$33/$C$21,EJ107/$C$19),MAX(FF$8:FF107)*-1)</f>
        <v>-0.3680167733157455</v>
      </c>
      <c r="FG108" s="255">
        <f>MAX(MIN(IF(AND(PK107=1,NS108&lt;0),-1,1)*(DO108-$C$15)/($C$14-$C$15)*$C$12*$C$21-$C$33*MA108/BA$6 -  PK107*$C$33/$C$21,EK107/$C$19),MAX(FG$8:FG107)*-1)</f>
        <v>-0.37850168607206947</v>
      </c>
      <c r="FH108" s="255">
        <f>MAX(MIN(IF(AND(PL107=1,NT108&lt;0),-1,1)*(DP108-$C$15)/($C$14-$C$15)*$C$12*$C$21-$C$33*MB108/BB$6 -  PL107*$C$33/$C$21,EL107/$C$19),MAX(FH$8:FH107)*-1)</f>
        <v>-0.37850168607206947</v>
      </c>
      <c r="FI108" s="255">
        <f>MAX(MIN(IF(AND(PM107=1,NU108&lt;0),-1,1)*(DQ108-$C$15)/($C$14-$C$15)*$C$12*$C$21-$C$33*MC108/BC$6 -  PM107*$C$33/$C$21,EM107/$C$19),MAX(FI$8:FI107)*-1)</f>
        <v>-0.37850168607206947</v>
      </c>
      <c r="FJ108" s="255">
        <f>MAX(MIN(IF(AND(PN107=1,NV108&lt;0),-1,1)*(DR108-$C$15)/($C$14-$C$15)*$C$12*$C$21-$C$33*MD108/BD$6 -  PN107*$C$33/$C$21,EN107/$C$19),MAX(FJ$8:FJ107)*-1)</f>
        <v>-0.37850168607206947</v>
      </c>
      <c r="FK108" s="255">
        <f>MAX(MIN(IF(AND(PO107=1,NW108&lt;0),-1,1)*(DS108-$C$15)/($C$14-$C$15)*$C$12*$C$21-$C$33*ME108/BE$6 -  PO107*$C$33/$C$21,EO107/$C$19),MAX(FK$8:FK107)*-1)</f>
        <v>-0.37850168607206947</v>
      </c>
      <c r="FL108" s="255">
        <f>MAX(MIN(IF(AND(PP107=1,NX108&lt;0),-1,1)*(DT108-$C$15)/($C$14-$C$15)*$C$12*$C$21-$C$33*MF108/BF$6 -  PP107*$C$33/$C$21,EP107/$C$19),MAX(FL$8:FL107)*-1)</f>
        <v>-0.37850168607206947</v>
      </c>
      <c r="FM108" s="255">
        <f>MAX(MIN(IF(AND(PQ107=1,NY108&lt;0),-1,1)*(DU108-$C$15)/($C$14-$C$15)*$C$12*$C$21-$C$33*MG108/BG$6 -  PQ107*$C$33/$C$21,EQ107/$C$19),MAX(FM$8:FM107)*-1)</f>
        <v>-0.37850168607206947</v>
      </c>
      <c r="FN108" s="255">
        <f>MAX(MIN(IF(AND(PR107=1,NZ108&lt;0),-1,1)*(DV108-$C$15)/($C$14-$C$15)*$C$12*$C$21-$C$33*MH108/BH$6 -  PR107*$C$33/$C$21,ER107/$C$19),MAX(FN$8:FN107)*-1)</f>
        <v>-0.37850168607206947</v>
      </c>
      <c r="FO108" s="255">
        <f>MAX(MIN(IF(AND(PS107=1,OA108&lt;0),-1,1)*(DW108-$C$15)/($C$14-$C$15)*$C$12*$C$21-$C$33*MI108/BI$6 -  PS107*$C$33/$C$21,ES107/$C$19),MAX(FO$8:FO107)*-1)</f>
        <v>-0.37850168607206947</v>
      </c>
      <c r="FP108" s="61">
        <f t="shared" si="609"/>
        <v>4.0000000000000027</v>
      </c>
      <c r="FQ108" s="256">
        <f t="shared" si="610"/>
        <v>0</v>
      </c>
      <c r="FR108" s="256">
        <f t="shared" si="611"/>
        <v>2.7495000000000003</v>
      </c>
      <c r="FS108" s="256">
        <f t="shared" si="612"/>
        <v>2.7495000000000003</v>
      </c>
      <c r="FT108" s="256">
        <f t="shared" si="613"/>
        <v>2.7495000000000003</v>
      </c>
      <c r="FU108" s="256">
        <f t="shared" si="614"/>
        <v>0</v>
      </c>
      <c r="FV108" s="256">
        <f t="shared" si="615"/>
        <v>0</v>
      </c>
      <c r="FW108" s="256">
        <f t="shared" si="616"/>
        <v>0</v>
      </c>
      <c r="FX108" s="256">
        <f t="shared" si="617"/>
        <v>0</v>
      </c>
      <c r="FY108" s="256">
        <f t="shared" si="618"/>
        <v>0</v>
      </c>
      <c r="FZ108" s="256">
        <f t="shared" si="619"/>
        <v>0</v>
      </c>
      <c r="GA108" s="256">
        <f t="shared" si="620"/>
        <v>0</v>
      </c>
      <c r="GB108" s="256">
        <f t="shared" si="621"/>
        <v>0</v>
      </c>
      <c r="GC108" s="256">
        <f t="shared" si="622"/>
        <v>0</v>
      </c>
      <c r="GD108" s="256">
        <f t="shared" si="623"/>
        <v>0</v>
      </c>
      <c r="GE108" s="256">
        <f t="shared" si="624"/>
        <v>0</v>
      </c>
      <c r="GF108" s="256">
        <f t="shared" si="625"/>
        <v>0</v>
      </c>
      <c r="GG108" s="256">
        <f t="shared" si="626"/>
        <v>0</v>
      </c>
      <c r="GH108" s="256">
        <f t="shared" si="627"/>
        <v>0</v>
      </c>
      <c r="GI108" s="256">
        <f t="shared" si="628"/>
        <v>0</v>
      </c>
      <c r="GJ108" s="256">
        <f t="shared" si="629"/>
        <v>0</v>
      </c>
      <c r="GK108" s="256">
        <f t="shared" si="630"/>
        <v>0</v>
      </c>
      <c r="GL108" s="61">
        <f t="shared" si="631"/>
        <v>4.0000000000000027</v>
      </c>
      <c r="GM108" s="57">
        <f t="shared" si="562"/>
        <v>0</v>
      </c>
      <c r="GN108" s="57">
        <f t="shared" si="563"/>
        <v>-2.8491251262260699</v>
      </c>
      <c r="GO108" s="57">
        <f t="shared" si="564"/>
        <v>-4.1072267431025882</v>
      </c>
      <c r="GP108" s="57">
        <f t="shared" si="565"/>
        <v>-5.0040576973499071</v>
      </c>
      <c r="GQ108" s="57">
        <f t="shared" si="566"/>
        <v>0</v>
      </c>
      <c r="GR108" s="57">
        <f t="shared" si="567"/>
        <v>0</v>
      </c>
      <c r="GS108" s="57">
        <f t="shared" si="568"/>
        <v>0</v>
      </c>
      <c r="GT108" s="57">
        <f t="shared" si="569"/>
        <v>0</v>
      </c>
      <c r="GU108" s="57">
        <f t="shared" si="570"/>
        <v>0</v>
      </c>
      <c r="GV108" s="57">
        <f t="shared" si="571"/>
        <v>0</v>
      </c>
      <c r="GW108" s="57">
        <f t="shared" si="572"/>
        <v>0</v>
      </c>
      <c r="GX108" s="57">
        <f t="shared" si="573"/>
        <v>0</v>
      </c>
      <c r="GY108" s="57">
        <f t="shared" si="574"/>
        <v>0</v>
      </c>
      <c r="GZ108" s="57">
        <f t="shared" si="575"/>
        <v>0</v>
      </c>
      <c r="HA108" s="57">
        <f t="shared" si="576"/>
        <v>0</v>
      </c>
      <c r="HB108" s="57">
        <f t="shared" si="577"/>
        <v>0</v>
      </c>
      <c r="HC108" s="57">
        <f t="shared" si="578"/>
        <v>0</v>
      </c>
      <c r="HD108" s="57">
        <f t="shared" si="579"/>
        <v>0</v>
      </c>
      <c r="HE108" s="57">
        <f t="shared" si="580"/>
        <v>0</v>
      </c>
      <c r="HF108" s="57">
        <f t="shared" si="581"/>
        <v>0</v>
      </c>
      <c r="HG108" s="57">
        <f t="shared" si="582"/>
        <v>0</v>
      </c>
      <c r="HH108" s="61">
        <f t="shared" si="632"/>
        <v>4.0000000000000027</v>
      </c>
      <c r="HI108" s="57">
        <f t="shared" si="633"/>
        <v>0</v>
      </c>
      <c r="HJ108" s="57">
        <f t="shared" si="634"/>
        <v>2.8491251262260699</v>
      </c>
      <c r="HK108" s="57">
        <f t="shared" si="635"/>
        <v>4.1072267431025882</v>
      </c>
      <c r="HL108" s="57">
        <f t="shared" si="636"/>
        <v>5.0040576973499071</v>
      </c>
      <c r="HM108" s="57">
        <f t="shared" si="637"/>
        <v>0</v>
      </c>
      <c r="HN108" s="57">
        <f t="shared" si="638"/>
        <v>0</v>
      </c>
      <c r="HO108" s="57">
        <f t="shared" si="639"/>
        <v>0</v>
      </c>
      <c r="HP108" s="57">
        <f t="shared" si="640"/>
        <v>0</v>
      </c>
      <c r="HQ108" s="57">
        <f t="shared" si="641"/>
        <v>0</v>
      </c>
      <c r="HR108" s="57">
        <f t="shared" si="642"/>
        <v>0</v>
      </c>
      <c r="HS108" s="57">
        <f t="shared" si="643"/>
        <v>0</v>
      </c>
      <c r="HT108" s="57">
        <f t="shared" si="644"/>
        <v>0</v>
      </c>
      <c r="HU108" s="57">
        <f t="shared" si="645"/>
        <v>0</v>
      </c>
      <c r="HV108" s="57">
        <f t="shared" si="646"/>
        <v>0</v>
      </c>
      <c r="HW108" s="57">
        <f t="shared" si="647"/>
        <v>0</v>
      </c>
      <c r="HX108" s="57">
        <f t="shared" si="648"/>
        <v>0</v>
      </c>
      <c r="HY108" s="57">
        <f t="shared" si="649"/>
        <v>0</v>
      </c>
      <c r="HZ108" s="57">
        <f t="shared" si="650"/>
        <v>0</v>
      </c>
      <c r="IA108" s="57">
        <f t="shared" si="651"/>
        <v>0</v>
      </c>
      <c r="IB108" s="57">
        <f t="shared" si="652"/>
        <v>0</v>
      </c>
      <c r="IC108" s="57">
        <f t="shared" si="653"/>
        <v>0</v>
      </c>
      <c r="ID108" s="61">
        <f t="shared" si="654"/>
        <v>4.0000000000000027</v>
      </c>
      <c r="IE108" s="57">
        <f t="shared" si="655"/>
        <v>0</v>
      </c>
      <c r="IF108" s="57">
        <f t="shared" si="656"/>
        <v>0</v>
      </c>
      <c r="IG108" s="57">
        <f t="shared" si="657"/>
        <v>0</v>
      </c>
      <c r="IH108" s="57">
        <f t="shared" si="658"/>
        <v>0</v>
      </c>
      <c r="II108" s="57">
        <f t="shared" si="659"/>
        <v>0</v>
      </c>
      <c r="IJ108" s="57">
        <f t="shared" si="660"/>
        <v>0</v>
      </c>
      <c r="IK108" s="57">
        <f t="shared" si="661"/>
        <v>0</v>
      </c>
      <c r="IL108" s="57">
        <f t="shared" si="662"/>
        <v>0</v>
      </c>
      <c r="IM108" s="57">
        <f t="shared" si="663"/>
        <v>0</v>
      </c>
      <c r="IN108" s="57">
        <f t="shared" si="664"/>
        <v>0</v>
      </c>
      <c r="IO108" s="57">
        <f t="shared" si="665"/>
        <v>0</v>
      </c>
      <c r="IP108" s="57">
        <f t="shared" si="666"/>
        <v>0</v>
      </c>
      <c r="IQ108" s="57">
        <f t="shared" si="667"/>
        <v>0</v>
      </c>
      <c r="IR108" s="57">
        <f t="shared" si="668"/>
        <v>0</v>
      </c>
      <c r="IS108" s="57">
        <f t="shared" si="669"/>
        <v>0</v>
      </c>
      <c r="IT108" s="57">
        <f t="shared" si="670"/>
        <v>0</v>
      </c>
      <c r="IU108" s="57">
        <f t="shared" si="671"/>
        <v>0</v>
      </c>
      <c r="IV108" s="57">
        <f t="shared" si="672"/>
        <v>0</v>
      </c>
      <c r="IW108" s="57">
        <f t="shared" si="673"/>
        <v>0</v>
      </c>
      <c r="IX108" s="57">
        <f t="shared" si="674"/>
        <v>0</v>
      </c>
      <c r="IY108" s="57">
        <f t="shared" si="675"/>
        <v>0</v>
      </c>
      <c r="IZ108" s="61">
        <f t="shared" si="676"/>
        <v>4.0000000000000027</v>
      </c>
      <c r="JA108" s="256" t="e">
        <f t="shared" si="773"/>
        <v>#N/A</v>
      </c>
      <c r="JB108" s="256" t="e">
        <f t="shared" si="774"/>
        <v>#N/A</v>
      </c>
      <c r="JC108" s="256" t="e">
        <f t="shared" si="775"/>
        <v>#N/A</v>
      </c>
      <c r="JD108" s="256" t="e">
        <f t="shared" si="776"/>
        <v>#N/A</v>
      </c>
      <c r="JE108" s="256" t="e">
        <f t="shared" si="777"/>
        <v>#N/A</v>
      </c>
      <c r="JF108" s="256" t="e">
        <f t="shared" si="778"/>
        <v>#N/A</v>
      </c>
      <c r="JG108" s="256" t="e">
        <f t="shared" si="779"/>
        <v>#N/A</v>
      </c>
      <c r="JH108" s="256" t="e">
        <f t="shared" si="780"/>
        <v>#N/A</v>
      </c>
      <c r="JI108" s="256" t="e">
        <f t="shared" si="781"/>
        <v>#N/A</v>
      </c>
      <c r="JJ108" s="256" t="e">
        <f t="shared" si="782"/>
        <v>#N/A</v>
      </c>
      <c r="JK108" s="256" t="e">
        <f t="shared" si="783"/>
        <v>#N/A</v>
      </c>
      <c r="JL108" s="256" t="e">
        <f t="shared" si="784"/>
        <v>#N/A</v>
      </c>
      <c r="JM108" s="256" t="e">
        <f t="shared" si="785"/>
        <v>#N/A</v>
      </c>
      <c r="JN108" s="256" t="e">
        <f t="shared" si="786"/>
        <v>#N/A</v>
      </c>
      <c r="JO108" s="256" t="e">
        <f t="shared" si="787"/>
        <v>#N/A</v>
      </c>
      <c r="JP108" s="256" t="e">
        <f t="shared" si="788"/>
        <v>#N/A</v>
      </c>
      <c r="JQ108" s="256" t="e">
        <f t="shared" si="789"/>
        <v>#N/A</v>
      </c>
      <c r="JR108" s="256" t="e">
        <f t="shared" si="790"/>
        <v>#N/A</v>
      </c>
      <c r="JS108" s="256" t="e">
        <f t="shared" si="791"/>
        <v>#N/A</v>
      </c>
      <c r="JT108" s="256" t="e">
        <f t="shared" si="792"/>
        <v>#N/A</v>
      </c>
      <c r="JU108" s="256" t="e">
        <f t="shared" si="793"/>
        <v>#N/A</v>
      </c>
      <c r="JV108" s="61">
        <f t="shared" si="677"/>
        <v>4.0000000000000027</v>
      </c>
      <c r="JW108" s="46">
        <f t="shared" si="678"/>
        <v>0</v>
      </c>
      <c r="JX108" s="46">
        <f t="shared" si="679"/>
        <v>0</v>
      </c>
      <c r="JY108" s="46">
        <f t="shared" si="680"/>
        <v>0</v>
      </c>
      <c r="JZ108" s="46">
        <f t="shared" si="681"/>
        <v>0</v>
      </c>
      <c r="KA108" s="46">
        <f t="shared" si="682"/>
        <v>0</v>
      </c>
      <c r="KB108" s="46">
        <f t="shared" si="683"/>
        <v>0</v>
      </c>
      <c r="KC108" s="46">
        <f t="shared" si="684"/>
        <v>0</v>
      </c>
      <c r="KD108" s="46">
        <f t="shared" si="685"/>
        <v>0</v>
      </c>
      <c r="KE108" s="46">
        <f t="shared" si="686"/>
        <v>0</v>
      </c>
      <c r="KF108" s="46">
        <f t="shared" si="687"/>
        <v>0</v>
      </c>
      <c r="KG108" s="46">
        <f t="shared" si="688"/>
        <v>0</v>
      </c>
      <c r="KH108" s="46">
        <f t="shared" si="689"/>
        <v>0</v>
      </c>
      <c r="KI108" s="46">
        <f t="shared" si="690"/>
        <v>0</v>
      </c>
      <c r="KJ108" s="46">
        <f t="shared" si="691"/>
        <v>0</v>
      </c>
      <c r="KK108" s="46">
        <f t="shared" si="692"/>
        <v>0</v>
      </c>
      <c r="KL108" s="46">
        <f t="shared" si="693"/>
        <v>0</v>
      </c>
      <c r="KM108" s="46">
        <f t="shared" si="694"/>
        <v>0</v>
      </c>
      <c r="KN108" s="46">
        <f t="shared" si="695"/>
        <v>0</v>
      </c>
      <c r="KO108" s="46">
        <f t="shared" si="696"/>
        <v>0</v>
      </c>
      <c r="KP108" s="46">
        <f t="shared" si="697"/>
        <v>0</v>
      </c>
      <c r="KQ108" s="46">
        <f t="shared" si="698"/>
        <v>0</v>
      </c>
      <c r="KR108" s="61">
        <f t="shared" si="699"/>
        <v>4.0000000000000027</v>
      </c>
      <c r="KS108" s="1">
        <f t="shared" si="700"/>
        <v>1</v>
      </c>
      <c r="KT108" s="1">
        <f t="shared" si="701"/>
        <v>0</v>
      </c>
      <c r="KU108" s="1">
        <f t="shared" si="702"/>
        <v>0</v>
      </c>
      <c r="KV108" s="1">
        <f t="shared" si="703"/>
        <v>0</v>
      </c>
      <c r="KW108" s="1">
        <f t="shared" si="704"/>
        <v>1</v>
      </c>
      <c r="KX108" s="1">
        <f t="shared" si="705"/>
        <v>1</v>
      </c>
      <c r="KY108" s="1">
        <f t="shared" si="706"/>
        <v>1</v>
      </c>
      <c r="KZ108" s="1">
        <f t="shared" si="707"/>
        <v>1</v>
      </c>
      <c r="LA108" s="1">
        <f t="shared" si="708"/>
        <v>1</v>
      </c>
      <c r="LB108" s="1">
        <f t="shared" si="709"/>
        <v>1</v>
      </c>
      <c r="LC108" s="1">
        <f t="shared" si="710"/>
        <v>1</v>
      </c>
      <c r="LD108" s="1">
        <f t="shared" si="711"/>
        <v>1</v>
      </c>
      <c r="LE108" s="1">
        <f t="shared" si="712"/>
        <v>1</v>
      </c>
      <c r="LF108" s="1">
        <f t="shared" si="713"/>
        <v>1</v>
      </c>
      <c r="LG108" s="1">
        <f t="shared" si="714"/>
        <v>1</v>
      </c>
      <c r="LH108" s="1">
        <f t="shared" si="715"/>
        <v>1</v>
      </c>
      <c r="LI108" s="1">
        <f t="shared" si="716"/>
        <v>1</v>
      </c>
      <c r="LJ108" s="1">
        <f t="shared" si="717"/>
        <v>1</v>
      </c>
      <c r="LK108" s="1">
        <f t="shared" si="718"/>
        <v>1</v>
      </c>
      <c r="LL108" s="1">
        <f t="shared" si="719"/>
        <v>1</v>
      </c>
      <c r="LM108" s="1">
        <f t="shared" si="720"/>
        <v>1</v>
      </c>
      <c r="LN108" s="61">
        <f t="shared" si="721"/>
        <v>4.0000000000000027</v>
      </c>
      <c r="LO108" s="57">
        <f t="shared" si="722"/>
        <v>0</v>
      </c>
      <c r="LP108" s="57">
        <f t="shared" si="723"/>
        <v>9.8546717138856845</v>
      </c>
      <c r="LQ108" s="57">
        <f t="shared" si="724"/>
        <v>6.7338318952448546</v>
      </c>
      <c r="LR108" s="57">
        <f t="shared" si="725"/>
        <v>2.8233611633015467</v>
      </c>
      <c r="LS108" s="57">
        <f t="shared" si="726"/>
        <v>0</v>
      </c>
      <c r="LT108" s="57">
        <f t="shared" si="727"/>
        <v>0</v>
      </c>
      <c r="LU108" s="57">
        <f t="shared" si="728"/>
        <v>0</v>
      </c>
      <c r="LV108" s="57">
        <f t="shared" si="729"/>
        <v>0</v>
      </c>
      <c r="LW108" s="57">
        <f t="shared" si="730"/>
        <v>0</v>
      </c>
      <c r="LX108" s="57">
        <f t="shared" si="731"/>
        <v>0</v>
      </c>
      <c r="LY108" s="57">
        <f t="shared" si="732"/>
        <v>0</v>
      </c>
      <c r="LZ108" s="57">
        <f t="shared" si="733"/>
        <v>0</v>
      </c>
      <c r="MA108" s="57">
        <f t="shared" si="734"/>
        <v>0</v>
      </c>
      <c r="MB108" s="57">
        <f t="shared" si="735"/>
        <v>0</v>
      </c>
      <c r="MC108" s="57">
        <f t="shared" si="736"/>
        <v>0</v>
      </c>
      <c r="MD108" s="57">
        <f t="shared" si="737"/>
        <v>0</v>
      </c>
      <c r="ME108" s="57">
        <f t="shared" si="738"/>
        <v>0</v>
      </c>
      <c r="MF108" s="57">
        <f t="shared" si="739"/>
        <v>0</v>
      </c>
      <c r="MG108" s="57">
        <f t="shared" si="740"/>
        <v>0</v>
      </c>
      <c r="MH108" s="57">
        <f t="shared" si="741"/>
        <v>0</v>
      </c>
      <c r="MI108" s="57">
        <f t="shared" si="742"/>
        <v>0</v>
      </c>
      <c r="MJ108" s="61">
        <f t="shared" si="743"/>
        <v>4.0000000000000027</v>
      </c>
      <c r="MK108" s="57" t="e">
        <f t="shared" si="583"/>
        <v>#N/A</v>
      </c>
      <c r="ML108" s="57" t="e">
        <f t="shared" si="794"/>
        <v>#N/A</v>
      </c>
      <c r="MM108" s="57" t="e">
        <f t="shared" si="795"/>
        <v>#N/A</v>
      </c>
      <c r="MN108" s="57" t="e">
        <f t="shared" si="796"/>
        <v>#N/A</v>
      </c>
      <c r="MO108" s="57" t="e">
        <f t="shared" si="797"/>
        <v>#N/A</v>
      </c>
      <c r="MP108" s="57" t="e">
        <f t="shared" si="798"/>
        <v>#N/A</v>
      </c>
      <c r="MQ108" s="57" t="e">
        <f t="shared" si="799"/>
        <v>#N/A</v>
      </c>
      <c r="MR108" s="57" t="e">
        <f t="shared" si="800"/>
        <v>#N/A</v>
      </c>
      <c r="MS108" s="57" t="e">
        <f t="shared" si="801"/>
        <v>#N/A</v>
      </c>
      <c r="MT108" s="57" t="e">
        <f t="shared" si="802"/>
        <v>#N/A</v>
      </c>
      <c r="MU108" s="57" t="e">
        <f t="shared" si="803"/>
        <v>#N/A</v>
      </c>
      <c r="MV108" s="57" t="e">
        <f t="shared" si="804"/>
        <v>#N/A</v>
      </c>
      <c r="MW108" s="57" t="e">
        <f t="shared" si="805"/>
        <v>#N/A</v>
      </c>
      <c r="MX108" s="57" t="e">
        <f t="shared" si="806"/>
        <v>#N/A</v>
      </c>
      <c r="MY108" s="57" t="e">
        <f t="shared" si="807"/>
        <v>#N/A</v>
      </c>
      <c r="MZ108" s="57" t="e">
        <f t="shared" si="808"/>
        <v>#N/A</v>
      </c>
      <c r="NA108" s="57" t="e">
        <f t="shared" si="809"/>
        <v>#N/A</v>
      </c>
      <c r="NB108" s="57" t="e">
        <f t="shared" si="810"/>
        <v>#N/A</v>
      </c>
      <c r="NC108" s="57" t="e">
        <f t="shared" si="811"/>
        <v>#N/A</v>
      </c>
      <c r="ND108" s="57" t="e">
        <f t="shared" si="812"/>
        <v>#N/A</v>
      </c>
      <c r="NE108" s="57" t="e">
        <f t="shared" si="813"/>
        <v>#N/A</v>
      </c>
      <c r="NF108" s="61">
        <f t="shared" si="744"/>
        <v>4.0000000000000027</v>
      </c>
      <c r="NG108" s="256">
        <f>IF(OY107=0,MIN('Drive Train'!$F$35-FQ107*$C$19*'Drive Train'!$F$39,NG107+$C$39)-$C$7,IF(LO107-1&lt;=0,0,IF($C$37=Motors!$C$30,MAX(MAX(NG$8:NG107)*-1,NG107-$C$39),MAX(0,MAX(NG$8:NG107)*-1,NG107-$C$39))))</f>
        <v>0</v>
      </c>
      <c r="NH108" s="256">
        <f>IF(OZ107=0,MIN('Drive Train'!$F$35-FR107*$C$19*'Drive Train'!$F$39,NH107+$C$39)-$C$7,IF(LP107-1&lt;=0,0,IF($C$37=Motors!$C$30,MAX(MAX(NH$8:NH107)*-1,NH107-$C$39),MAX(0,MAX(NH$8:NH107)*-1,NH107-$C$39))))</f>
        <v>0</v>
      </c>
      <c r="NI108" s="256">
        <f>IF(PA107=0,MIN('Drive Train'!$F$35-FS107*$C$19*'Drive Train'!$F$39,NI107+$C$39)-$C$7,IF(LQ107-1&lt;=0,0,IF($C$37=Motors!$C$30,MAX(MAX(NI$8:NI107)*-1,NI107-$C$39),MAX(0,MAX(NI$8:NI107)*-1,NI107-$C$39))))</f>
        <v>0</v>
      </c>
      <c r="NJ108" s="256">
        <f>IF(PB107=0,MIN('Drive Train'!$F$35-FT107*$C$19*'Drive Train'!$F$39,NJ107+$C$39)-$C$7,IF(LR107-1&lt;=0,0,IF($C$37=Motors!$C$30,MAX(MAX(NJ$8:NJ107)*-1,NJ107-$C$39),MAX(0,MAX(NJ$8:NJ107)*-1,NJ107-$C$39))))</f>
        <v>0</v>
      </c>
      <c r="NK108" s="256">
        <f>IF(PC107=0,MIN('Drive Train'!$F$35-FU107*$C$19*'Drive Train'!$F$39,NK107+$C$39)-$C$7,IF(LS107-1&lt;=0,0,IF($C$37=Motors!$C$30,MAX(MAX(NK$8:NK107)*-1,NK107-$C$39),MAX(0,MAX(NK$8:NK107)*-1,NK107-$C$39))))</f>
        <v>0</v>
      </c>
      <c r="NL108" s="256">
        <f>IF(PD107=0,MIN('Drive Train'!$F$35-FV107*$C$19*'Drive Train'!$F$39,NL107+$C$39)-$C$7,IF(LT107-1&lt;=0,0,IF($C$37=Motors!$C$30,MAX(MAX(NL$8:NL107)*-1,NL107-$C$39),MAX(0,MAX(NL$8:NL107)*-1,NL107-$C$39))))</f>
        <v>0</v>
      </c>
      <c r="NM108" s="256">
        <f>IF(PE107=0,MIN('Drive Train'!$F$35-FW107*$C$19*'Drive Train'!$F$39,NM107+$C$39)-$C$7,IF(LU107-1&lt;=0,0,IF($C$37=Motors!$C$30,MAX(MAX(NM$8:NM107)*-1,NM107-$C$39),MAX(0,MAX(NM$8:NM107)*-1,NM107-$C$39))))</f>
        <v>0</v>
      </c>
      <c r="NN108" s="256">
        <f>IF(PF107=0,MIN('Drive Train'!$F$35-FX107*$C$19*'Drive Train'!$F$39,NN107+$C$39)-$C$7,IF(LV107-1&lt;=0,0,IF($C$37=Motors!$C$30,MAX(MAX(NN$8:NN107)*-1,NN107-$C$39),MAX(0,MAX(NN$8:NN107)*-1,NN107-$C$39))))</f>
        <v>0</v>
      </c>
      <c r="NO108" s="256">
        <f>IF(PG107=0,MIN('Drive Train'!$F$35-FY107*$C$19*'Drive Train'!$F$39,NO107+$C$39)-$C$7,IF(LW107-1&lt;=0,0,IF($C$37=Motors!$C$30,MAX(MAX(NO$8:NO107)*-1,NO107-$C$39),MAX(0,MAX(NO$8:NO107)*-1,NO107-$C$39))))</f>
        <v>0</v>
      </c>
      <c r="NP108" s="256">
        <f>IF(PH107=0,MIN('Drive Train'!$F$35-FZ107*$C$19*'Drive Train'!$F$39,NP107+$C$39)-$C$7,IF(LX107-1&lt;=0,0,IF($C$37=Motors!$C$30,MAX(MAX(NP$8:NP107)*-1,NP107-$C$39),MAX(0,MAX(NP$8:NP107)*-1,NP107-$C$39))))</f>
        <v>0</v>
      </c>
      <c r="NQ108" s="256">
        <f>IF(PI107=0,MIN('Drive Train'!$F$35-GA107*$C$19*'Drive Train'!$F$39,NQ107+$C$39)-$C$7,IF(LY107-1&lt;=0,0,IF($C$37=Motors!$C$30,MAX(MAX(NQ$8:NQ107)*-1,NQ107-$C$39),MAX(0,MAX(NQ$8:NQ107)*-1,NQ107-$C$39))))</f>
        <v>0</v>
      </c>
      <c r="NR108" s="256">
        <f>IF(PJ107=0,MIN('Drive Train'!$F$35-GB107*$C$19*'Drive Train'!$F$39,NR107+$C$39)-$C$7,IF(LZ107-1&lt;=0,0,IF($C$37=Motors!$C$30,MAX(MAX(NR$8:NR107)*-1,NR107-$C$39),MAX(0,MAX(NR$8:NR107)*-1,NR107-$C$39))))</f>
        <v>0</v>
      </c>
      <c r="NS108" s="256">
        <f>IF(PK107=0,MIN('Drive Train'!$F$35-GC107*$C$19*'Drive Train'!$F$39,NS107+$C$39)-$C$7,IF(MA107-1&lt;=0,0,IF($C$37=Motors!$C$30,MAX(MAX(NS$8:NS107)*-1,NS107-$C$39),MAX(0,MAX(NS$8:NS107)*-1,NS107-$C$39))))</f>
        <v>0</v>
      </c>
      <c r="NT108" s="256">
        <f>IF(PL107=0,MIN('Drive Train'!$F$35-GD107*$C$19*'Drive Train'!$F$39,NT107+$C$39)-$C$7,IF(MB107-1&lt;=0,0,IF($C$37=Motors!$C$30,MAX(MAX(NT$8:NT107)*-1,NT107-$C$39),MAX(0,MAX(NT$8:NT107)*-1,NT107-$C$39))))</f>
        <v>0</v>
      </c>
      <c r="NU108" s="256">
        <f>IF(PM107=0,MIN('Drive Train'!$F$35-GE107*$C$19*'Drive Train'!$F$39,NU107+$C$39)-$C$7,IF(MC107-1&lt;=0,0,IF($C$37=Motors!$C$30,MAX(MAX(NU$8:NU107)*-1,NU107-$C$39),MAX(0,MAX(NU$8:NU107)*-1,NU107-$C$39))))</f>
        <v>0</v>
      </c>
      <c r="NV108" s="256">
        <f>IF(PN107=0,MIN('Drive Train'!$F$35-GF107*$C$19*'Drive Train'!$F$39,NV107+$C$39)-$C$7,IF(MD107-1&lt;=0,0,IF($C$37=Motors!$C$30,MAX(MAX(NV$8:NV107)*-1,NV107-$C$39),MAX(0,MAX(NV$8:NV107)*-1,NV107-$C$39))))</f>
        <v>0</v>
      </c>
      <c r="NW108" s="256">
        <f>IF(PO107=0,MIN('Drive Train'!$F$35-GG107*$C$19*'Drive Train'!$F$39,NW107+$C$39)-$C$7,IF(ME107-1&lt;=0,0,IF($C$37=Motors!$C$30,MAX(MAX(NW$8:NW107)*-1,NW107-$C$39),MAX(0,MAX(NW$8:NW107)*-1,NW107-$C$39))))</f>
        <v>0</v>
      </c>
      <c r="NX108" s="256">
        <f>IF(PP107=0,MIN('Drive Train'!$F$35-GH107*$C$19*'Drive Train'!$F$39,NX107+$C$39)-$C$7,IF(MF107-1&lt;=0,0,IF($C$37=Motors!$C$30,MAX(MAX(NX$8:NX107)*-1,NX107-$C$39),MAX(0,MAX(NX$8:NX107)*-1,NX107-$C$39))))</f>
        <v>0</v>
      </c>
      <c r="NY108" s="256">
        <f>IF(PQ107=0,MIN('Drive Train'!$F$35-GI107*$C$19*'Drive Train'!$F$39,NY107+$C$39)-$C$7,IF(MG107-1&lt;=0,0,IF($C$37=Motors!$C$30,MAX(MAX(NY$8:NY107)*-1,NY107-$C$39),MAX(0,MAX(NY$8:NY107)*-1,NY107-$C$39))))</f>
        <v>0</v>
      </c>
      <c r="NZ108" s="256">
        <f>IF(PR107=0,MIN('Drive Train'!$F$35-GJ107*$C$19*'Drive Train'!$F$39,NZ107+$C$39)-$C$7,IF(MH107-1&lt;=0,0,IF($C$37=Motors!$C$30,MAX(MAX(NZ$8:NZ107)*-1,NZ107-$C$39),MAX(0,MAX(NZ$8:NZ107)*-1,NZ107-$C$39))))</f>
        <v>0</v>
      </c>
      <c r="OA108" s="256">
        <f>IF(PS107=0,MIN('Drive Train'!$F$35-GK107*$C$19*'Drive Train'!$F$39,OA107+$C$39)-$C$7,IF(MI107-1&lt;=0,0,IF($C$37=Motors!$C$30,MAX(MAX(OA$8:OA107)*-1,OA107-$C$39),MAX(0,MAX(OA$8:OA107)*-1,OA107-$C$39))))</f>
        <v>0</v>
      </c>
      <c r="OB108" s="61">
        <f t="shared" si="745"/>
        <v>4.0000000000000027</v>
      </c>
      <c r="OC108" s="256">
        <f>'Drive Train'!$F$35-(FQ108*$C$13)*$C$19*'Drive Train'!$F$39</f>
        <v>12.4</v>
      </c>
      <c r="OD108" s="256">
        <f>'Drive Train'!$F$35-(FR108*$C$13)*$C$19*'Drive Train'!$F$39</f>
        <v>12.23503</v>
      </c>
      <c r="OE108" s="256">
        <f>'Drive Train'!$F$35-(FS108*$C$13)*$C$19*'Drive Train'!$F$39</f>
        <v>12.23503</v>
      </c>
      <c r="OF108" s="256">
        <f>'Drive Train'!$F$35-(FT108*$C$13)*$C$19*'Drive Train'!$F$39</f>
        <v>12.23503</v>
      </c>
      <c r="OG108" s="256">
        <f>'Drive Train'!$F$35-(FU108*$C$13)*$C$19*'Drive Train'!$F$39</f>
        <v>12.4</v>
      </c>
      <c r="OH108" s="256">
        <f>'Drive Train'!$F$35-(FV108*$C$13)*$C$19*'Drive Train'!$F$39</f>
        <v>12.4</v>
      </c>
      <c r="OI108" s="256">
        <f>'Drive Train'!$F$35-(FW108*$C$13)*$C$19*'Drive Train'!$F$39</f>
        <v>12.4</v>
      </c>
      <c r="OJ108" s="256">
        <f>'Drive Train'!$F$35-(FX108*$C$13)*$C$19*'Drive Train'!$F$39</f>
        <v>12.4</v>
      </c>
      <c r="OK108" s="256">
        <f>'Drive Train'!$F$35-(FY108*$C$13)*$C$19*'Drive Train'!$F$39</f>
        <v>12.4</v>
      </c>
      <c r="OL108" s="256">
        <f>'Drive Train'!$F$35-(FZ108*$C$13)*$C$19*'Drive Train'!$F$39</f>
        <v>12.4</v>
      </c>
      <c r="OM108" s="256">
        <f>'Drive Train'!$F$35-(GA108*$C$13)*$C$19*'Drive Train'!$F$39</f>
        <v>12.4</v>
      </c>
      <c r="ON108" s="256">
        <f>'Drive Train'!$F$35-(GB108*$C$13)*$C$19*'Drive Train'!$F$39</f>
        <v>12.4</v>
      </c>
      <c r="OO108" s="256">
        <f>'Drive Train'!$F$35-(GC108*$C$13)*$C$19*'Drive Train'!$F$39</f>
        <v>12.4</v>
      </c>
      <c r="OP108" s="256">
        <f>'Drive Train'!$F$35-(GD108*$C$13)*$C$19*'Drive Train'!$F$39</f>
        <v>12.4</v>
      </c>
      <c r="OQ108" s="256">
        <f>'Drive Train'!$F$35-(GE108*$C$13)*$C$19*'Drive Train'!$F$39</f>
        <v>12.4</v>
      </c>
      <c r="OR108" s="256">
        <f>'Drive Train'!$F$35-(GF108*$C$13)*$C$19*'Drive Train'!$F$39</f>
        <v>12.4</v>
      </c>
      <c r="OS108" s="256">
        <f>'Drive Train'!$F$35-(GG108*$C$13)*$C$19*'Drive Train'!$F$39</f>
        <v>12.4</v>
      </c>
      <c r="OT108" s="256">
        <f>'Drive Train'!$F$35-(GH108*$C$13)*$C$19*'Drive Train'!$F$39</f>
        <v>12.4</v>
      </c>
      <c r="OU108" s="256">
        <f>'Drive Train'!$F$35-(GI108*$C$13)*$C$19*'Drive Train'!$F$39</f>
        <v>12.4</v>
      </c>
      <c r="OV108" s="256">
        <f>'Drive Train'!$F$35-(GJ108*$C$13)*$C$19*'Drive Train'!$F$39</f>
        <v>12.4</v>
      </c>
      <c r="OW108" s="256">
        <f>'Drive Train'!$F$35-(GK108*$C$13)*$C$19*'Drive Train'!$F$39</f>
        <v>12.4</v>
      </c>
      <c r="OX108" s="61">
        <f t="shared" si="746"/>
        <v>4.0000000000000027</v>
      </c>
      <c r="OY108" s="1">
        <f>IF(PU108&gt;='Drive Train'!$F$29,1,0)</f>
        <v>1</v>
      </c>
      <c r="OZ108" s="1">
        <f>IF(PV108&gt;='Drive Train'!$F$29,1,0)</f>
        <v>1</v>
      </c>
      <c r="PA108" s="1">
        <f>IF(PW108&gt;='Drive Train'!$F$29,1,0)</f>
        <v>1</v>
      </c>
      <c r="PB108" s="1">
        <f>IF(PX108&gt;='Drive Train'!$F$29,1,0)</f>
        <v>1</v>
      </c>
      <c r="PC108" s="1">
        <f>IF(PY108&gt;='Drive Train'!$F$29,1,0)</f>
        <v>1</v>
      </c>
      <c r="PD108" s="1">
        <f>IF(PZ108&gt;='Drive Train'!$F$29,1,0)</f>
        <v>1</v>
      </c>
      <c r="PE108" s="1">
        <f>IF(QA108&gt;='Drive Train'!$F$29,1,0)</f>
        <v>1</v>
      </c>
      <c r="PF108" s="1">
        <f>IF(QB108&gt;='Drive Train'!$F$29,1,0)</f>
        <v>1</v>
      </c>
      <c r="PG108" s="1">
        <f>IF(QC108&gt;='Drive Train'!$F$29,1,0)</f>
        <v>1</v>
      </c>
      <c r="PH108" s="1">
        <f>IF(QD108&gt;='Drive Train'!$F$29,1,0)</f>
        <v>1</v>
      </c>
      <c r="PI108" s="1">
        <f>IF(QE108&gt;='Drive Train'!$F$29,1,0)</f>
        <v>1</v>
      </c>
      <c r="PJ108" s="1">
        <f>IF(QF108&gt;='Drive Train'!$F$29,1,0)</f>
        <v>1</v>
      </c>
      <c r="PK108" s="1">
        <f>IF(QG108&gt;='Drive Train'!$F$29,1,0)</f>
        <v>1</v>
      </c>
      <c r="PL108" s="1">
        <f>IF(QH108&gt;='Drive Train'!$F$29,1,0)</f>
        <v>1</v>
      </c>
      <c r="PM108" s="1">
        <f>IF(QI108&gt;='Drive Train'!$F$29,1,0)</f>
        <v>1</v>
      </c>
      <c r="PN108" s="1">
        <f>IF(QJ108&gt;='Drive Train'!$F$29,1,0)</f>
        <v>1</v>
      </c>
      <c r="PO108" s="1">
        <f>IF(QK108&gt;='Drive Train'!$F$29,1,0)</f>
        <v>1</v>
      </c>
      <c r="PP108" s="1">
        <f>IF(QL108&gt;='Drive Train'!$F$29,1,0)</f>
        <v>1</v>
      </c>
      <c r="PQ108" s="1">
        <f>IF(QM108&gt;='Drive Train'!$F$29,1,0)</f>
        <v>1</v>
      </c>
      <c r="PR108" s="1">
        <f>IF(QN108&gt;='Drive Train'!$F$29,1,0)</f>
        <v>1</v>
      </c>
      <c r="PS108" s="1">
        <f>IF(QO108&gt;='Drive Train'!$F$29,1,0)</f>
        <v>1</v>
      </c>
      <c r="PT108" s="253">
        <f t="shared" si="747"/>
        <v>4.0000000000000027</v>
      </c>
      <c r="PU108" s="57">
        <f t="shared" si="748"/>
        <v>21.503653617944718</v>
      </c>
      <c r="PV108" s="57">
        <f t="shared" si="749"/>
        <v>41.888699885202193</v>
      </c>
      <c r="PW108" s="57">
        <f t="shared" si="750"/>
        <v>42.573033430336345</v>
      </c>
      <c r="PX108" s="57">
        <f t="shared" si="751"/>
        <v>38.911830748778911</v>
      </c>
      <c r="PY108" s="57">
        <f t="shared" si="752"/>
        <v>32.695785691206908</v>
      </c>
      <c r="PZ108" s="57">
        <f t="shared" si="753"/>
        <v>27.08124871304469</v>
      </c>
      <c r="QA108" s="57">
        <f t="shared" si="754"/>
        <v>23.766792718489118</v>
      </c>
      <c r="QB108" s="57">
        <f t="shared" si="755"/>
        <v>21.24285190115814</v>
      </c>
      <c r="QC108" s="57">
        <f t="shared" si="756"/>
        <v>19.808555857554829</v>
      </c>
      <c r="QD108" s="57">
        <f t="shared" si="757"/>
        <v>18.746947025028113</v>
      </c>
      <c r="QE108" s="57">
        <f t="shared" si="758"/>
        <v>17.929325619771099</v>
      </c>
      <c r="QF108" s="57">
        <f t="shared" si="759"/>
        <v>23.539061413848287</v>
      </c>
      <c r="QG108" s="57">
        <f t="shared" si="760"/>
        <v>22.453509164402295</v>
      </c>
      <c r="QH108" s="57">
        <f t="shared" si="761"/>
        <v>21.849684815549576</v>
      </c>
      <c r="QI108" s="57">
        <f t="shared" si="762"/>
        <v>21.682599047130982</v>
      </c>
      <c r="QJ108" s="57">
        <f t="shared" si="763"/>
        <v>21.357110719625187</v>
      </c>
      <c r="QK108" s="57">
        <f t="shared" si="764"/>
        <v>21.797681488191348</v>
      </c>
      <c r="QL108" s="57">
        <f t="shared" si="765"/>
        <v>21.60815940220062</v>
      </c>
      <c r="QM108" s="57">
        <f t="shared" si="766"/>
        <v>21.794853544062796</v>
      </c>
      <c r="QN108" s="57">
        <f t="shared" si="767"/>
        <v>21.444570787492751</v>
      </c>
      <c r="QO108" s="57">
        <f t="shared" si="768"/>
        <v>21.450297293645665</v>
      </c>
      <c r="QP108" s="61">
        <f t="shared" si="769"/>
        <v>4.0000000000000027</v>
      </c>
      <c r="QQ108" s="57">
        <f t="shared" si="584"/>
        <v>0</v>
      </c>
      <c r="QR108" s="57">
        <f t="shared" si="585"/>
        <v>3.4695548865589357E-2</v>
      </c>
      <c r="QS108" s="57">
        <f t="shared" si="586"/>
        <v>3.4695548865589357E-2</v>
      </c>
      <c r="QT108" s="57">
        <f t="shared" si="587"/>
        <v>3.4695548865589357E-2</v>
      </c>
      <c r="QU108" s="57">
        <f t="shared" si="588"/>
        <v>0</v>
      </c>
      <c r="QV108" s="57">
        <f t="shared" si="589"/>
        <v>0</v>
      </c>
      <c r="QW108" s="57">
        <f t="shared" si="590"/>
        <v>0</v>
      </c>
      <c r="QX108" s="57">
        <f t="shared" si="591"/>
        <v>0</v>
      </c>
      <c r="QY108" s="57">
        <f t="shared" si="592"/>
        <v>0</v>
      </c>
      <c r="QZ108" s="57">
        <f t="shared" si="593"/>
        <v>0</v>
      </c>
      <c r="RA108" s="57">
        <f t="shared" si="594"/>
        <v>0</v>
      </c>
      <c r="RB108" s="57">
        <f t="shared" si="595"/>
        <v>0</v>
      </c>
      <c r="RC108" s="57">
        <f t="shared" si="596"/>
        <v>0</v>
      </c>
      <c r="RD108" s="57">
        <f t="shared" si="597"/>
        <v>0</v>
      </c>
      <c r="RE108" s="57">
        <f t="shared" si="598"/>
        <v>0</v>
      </c>
      <c r="RF108" s="57">
        <f t="shared" si="599"/>
        <v>0</v>
      </c>
      <c r="RG108" s="57">
        <f t="shared" si="600"/>
        <v>0</v>
      </c>
      <c r="RH108" s="57">
        <f t="shared" si="601"/>
        <v>0</v>
      </c>
      <c r="RI108" s="57">
        <f t="shared" si="602"/>
        <v>0</v>
      </c>
      <c r="RJ108" s="57">
        <f t="shared" si="603"/>
        <v>0</v>
      </c>
      <c r="RK108" s="57">
        <f t="shared" si="604"/>
        <v>0</v>
      </c>
      <c r="RL108" s="61">
        <f t="shared" si="770"/>
        <v>4.0000000000000027</v>
      </c>
      <c r="RM108" s="2">
        <f>IF(AND(LO108&gt;=LO$6*'Drive Train'!$AA$52,LO108&lt;=LO$6*'Drive Train'!$AA$53,KS108=0,JW108=0,EU108&gt;0),$C$17,0)</f>
        <v>0</v>
      </c>
      <c r="RN108" s="2">
        <f>IF(AND(LP108&gt;=LP$6*'Drive Train'!$AA$52,LP108&lt;=LP$6*'Drive Train'!$AA$53,KT108=0,JX108=0,EV108&gt;0),$C$17,0)</f>
        <v>0</v>
      </c>
      <c r="RO108" s="2">
        <f>IF(AND(LQ108&gt;=LQ$6*'Drive Train'!$AA$52,LQ108&lt;=LQ$6*'Drive Train'!$AA$53,KU108=0,JY108=0,EW108&gt;0),$C$17,0)</f>
        <v>0</v>
      </c>
      <c r="RP108" s="2">
        <f>IF(AND(LR108&gt;=LR$6*'Drive Train'!$AA$52,LR108&lt;=LR$6*'Drive Train'!$AA$53,KV108=0,JZ108=0,EX108&gt;0),$C$17,0)</f>
        <v>0</v>
      </c>
      <c r="RQ108" s="2">
        <f>IF(AND(LS108&gt;=LS$6*'Drive Train'!$AA$52,LS108&lt;=LS$6*'Drive Train'!$AA$53,KW108=0,KA108=0,EY108&gt;0),$C$17,0)</f>
        <v>0</v>
      </c>
      <c r="RR108" s="2">
        <f>IF(AND(LT108&gt;=LT$6*'Drive Train'!$AA$52,LT108&lt;=LT$6*'Drive Train'!$AA$53,KX108=0,KB108=0,EZ108&gt;0),$C$17,0)</f>
        <v>0</v>
      </c>
      <c r="RS108" s="2">
        <f>IF(AND(LU108&gt;=LU$6*'Drive Train'!$AA$52,LU108&lt;=LU$6*'Drive Train'!$AA$53,KY108=0,KC108=0,FA108&gt;0),$C$17,0)</f>
        <v>0</v>
      </c>
      <c r="RT108" s="2">
        <f>IF(AND(LV108&gt;=LV$6*'Drive Train'!$AA$52,LV108&lt;=LV$6*'Drive Train'!$AA$53,KZ108=0,KD108=0,FB108&gt;0),$C$17,0)</f>
        <v>0</v>
      </c>
      <c r="RU108" s="2">
        <f>IF(AND(LW108&gt;=LW$6*'Drive Train'!$AA$52,LW108&lt;=LW$6*'Drive Train'!$AA$53,LA108=0,KE108=0,FC108&gt;0),$C$17,0)</f>
        <v>0</v>
      </c>
      <c r="RV108" s="2">
        <f>IF(AND(LX108&gt;=LX$6*'Drive Train'!$AA$52,LX108&lt;=LX$6*'Drive Train'!$AA$53,LB108=0,KF108=0,FD108&gt;0),$C$17,0)</f>
        <v>0</v>
      </c>
      <c r="RW108" s="2">
        <f>IF(AND(LY108&gt;=LY$6*'Drive Train'!$AA$52,LY108&lt;=LY$6*'Drive Train'!$AA$53,LC108=0,KG108=0,FE108&gt;0),$C$17,0)</f>
        <v>0</v>
      </c>
      <c r="RX108" s="2">
        <f>IF(AND(LZ108&gt;=LZ$6*'Drive Train'!$AA$52,LZ108&lt;=LZ$6*'Drive Train'!$AA$53,LD108=0,KH108=0,FF108&gt;0),$C$17,0)</f>
        <v>0</v>
      </c>
      <c r="RY108" s="2">
        <f>IF(AND(MA108&gt;=MA$6*'Drive Train'!$AA$52,MA108&lt;=MA$6*'Drive Train'!$AA$53,LE108=0,KI108=0,FG108&gt;0),$C$17,0)</f>
        <v>0</v>
      </c>
      <c r="RZ108" s="2">
        <f>IF(AND(MB108&gt;=MB$6*'Drive Train'!$AA$52,MB108&lt;=MB$6*'Drive Train'!$AA$53,LF108=0,KJ108=0,FH108&gt;0),$C$17,0)</f>
        <v>0</v>
      </c>
      <c r="SA108" s="2">
        <f>IF(AND(MC108&gt;=MC$6*'Drive Train'!$AA$52,MC108&lt;=MC$6*'Drive Train'!$AA$53,LG108=0,KK108=0,FI108&gt;0),$C$17,0)</f>
        <v>0</v>
      </c>
      <c r="SB108" s="2">
        <f>IF(AND(MD108&gt;=MD$6*'Drive Train'!$AA$52,MD108&lt;=MD$6*'Drive Train'!$AA$53,LH108=0,KL108=0,FJ108&gt;0),$C$17,0)</f>
        <v>0</v>
      </c>
      <c r="SC108" s="2">
        <f>IF(AND(ME108&gt;=ME$6*'Drive Train'!$AA$52,ME108&lt;=ME$6*'Drive Train'!$AA$53,LI108=0,KM108=0,FK108&gt;0),$C$17,0)</f>
        <v>0</v>
      </c>
      <c r="SD108" s="2">
        <f>IF(AND(MF108&gt;=MF$6*'Drive Train'!$AA$52,MF108&lt;=MF$6*'Drive Train'!$AA$53,LJ108=0,KN108=0,FL108&gt;0),$C$17,0)</f>
        <v>0</v>
      </c>
      <c r="SE108" s="2">
        <f>IF(AND(MG108&gt;=MG$6*'Drive Train'!$AA$52,MG108&lt;=MG$6*'Drive Train'!$AA$53,LK108=0,KO108=0,FM108&gt;0),$C$17,0)</f>
        <v>0</v>
      </c>
      <c r="SF108" s="2">
        <f>IF(AND(MH108&gt;=MH$6*'Drive Train'!$AA$52,MH108&lt;=MH$6*'Drive Train'!$AA$53,LL108=0,KP108=0,FN108&gt;0),$C$17,0)</f>
        <v>0</v>
      </c>
      <c r="SG108" s="2">
        <f>IF(AND(MI108&gt;=MI$6*'Drive Train'!$AA$52,MI108&lt;=MI$6*'Drive Train'!$AA$53,LM108=0,KQ108=0,FO108&gt;0),$C$17,0)</f>
        <v>0</v>
      </c>
      <c r="SH108" s="61">
        <f t="shared" si="771"/>
        <v>4.0000000000000027</v>
      </c>
      <c r="SI108" s="2">
        <f>IF(AND(EU108&lt;0,KS108=0,LO108&gt;=LO$6*'Drive Train'!$AA$52,LO108&lt;=LO$6*'Drive Train'!$AA$53,OY108=1,JW108=0),$C$17,0)</f>
        <v>0</v>
      </c>
      <c r="SJ108" s="2">
        <f>IF(AND(EV108&lt;0,KT108=0,LP108&gt;=LP$6*'Drive Train'!$AA$52,LP108&lt;=LP$6*'Drive Train'!$AA$53,OZ108=1,JX108=0),$C$17,0)</f>
        <v>0.04</v>
      </c>
      <c r="SK108" s="2">
        <f>IF(AND(EW108&lt;0,KU108=0,LQ108&gt;=LQ$6*'Drive Train'!$AA$52,LQ108&lt;=LQ$6*'Drive Train'!$AA$53,PA108=1,JY108=0),$C$17,0)</f>
        <v>0</v>
      </c>
      <c r="SL108" s="2">
        <f>IF(AND(EX108&lt;0,KV108=0,LR108&gt;=LR$6*'Drive Train'!$AA$52,LR108&lt;=LR$6*'Drive Train'!$AA$53,PB108=1,JZ108=0),$C$17,0)</f>
        <v>0</v>
      </c>
      <c r="SM108" s="2">
        <f>IF(AND(EY108&lt;0,KW108=0,LS108&gt;=LS$6*'Drive Train'!$AA$52,LS108&lt;=LS$6*'Drive Train'!$AA$53,PC108=1,KA108=0),$C$17,0)</f>
        <v>0</v>
      </c>
      <c r="SN108" s="2">
        <f>IF(AND(EZ108&lt;0,KX108=0,LT108&gt;=LT$6*'Drive Train'!$AA$52,LT108&lt;=LT$6*'Drive Train'!$AA$53,PD108=1,KB108=0),$C$17,0)</f>
        <v>0</v>
      </c>
      <c r="SO108" s="2">
        <f>IF(AND(FA108&lt;0,KY108=0,LU108&gt;=LU$6*'Drive Train'!$AA$52,LU108&lt;=LU$6*'Drive Train'!$AA$53,PE108=1,KC108=0),$C$17,0)</f>
        <v>0</v>
      </c>
      <c r="SP108" s="2">
        <f>IF(AND(FB108&lt;0,KZ108=0,LV108&gt;=LV$6*'Drive Train'!$AA$52,LV108&lt;=LV$6*'Drive Train'!$AA$53,PF108=1,KD108=0),$C$17,0)</f>
        <v>0</v>
      </c>
      <c r="SQ108" s="2">
        <f>IF(AND(FC108&lt;0,LA108=0,LW108&gt;=LW$6*'Drive Train'!$AA$52,LW108&lt;=LW$6*'Drive Train'!$AA$53,PG108=1,KE108=0),$C$17,0)</f>
        <v>0</v>
      </c>
      <c r="SR108" s="2">
        <f>IF(AND(FD108&lt;0,LB108=0,LX108&gt;=LX$6*'Drive Train'!$AA$52,LX108&lt;=LX$6*'Drive Train'!$AA$53,PH108=1,KF108=0),$C$17,0)</f>
        <v>0</v>
      </c>
      <c r="SS108" s="2">
        <f>IF(AND(FE108&lt;0,LC108=0,LY108&gt;=LY$6*'Drive Train'!$AA$52,LY108&lt;=LY$6*'Drive Train'!$AA$53,PI108=1,KG108=0),$C$17,0)</f>
        <v>0</v>
      </c>
      <c r="ST108" s="2">
        <f>IF(AND(FF108&lt;0,LD108=0,LZ108&gt;=LZ$6*'Drive Train'!$AA$52,LZ108&lt;=LZ$6*'Drive Train'!$AA$53,PJ108=1,KH108=0),$C$17,0)</f>
        <v>0</v>
      </c>
      <c r="SU108" s="2">
        <f>IF(AND(FG108&lt;0,LE108=0,MA108&gt;=MA$6*'Drive Train'!$AA$52,MA108&lt;=MA$6*'Drive Train'!$AA$53,PK108=1,KI108=0),$C$17,0)</f>
        <v>0</v>
      </c>
      <c r="SV108" s="2">
        <f>IF(AND(FH108&lt;0,LF108=0,MB108&gt;=MB$6*'Drive Train'!$AA$52,MB108&lt;=MB$6*'Drive Train'!$AA$53,PL108=1,KJ108=0),$C$17,0)</f>
        <v>0</v>
      </c>
      <c r="SW108" s="2">
        <f>IF(AND(FI108&lt;0,LG108=0,MC108&gt;=MC$6*'Drive Train'!$AA$52,MC108&lt;=MC$6*'Drive Train'!$AA$53,PM108=1,KK108=0),$C$17,0)</f>
        <v>0</v>
      </c>
      <c r="SX108" s="2">
        <f>IF(AND(FJ108&lt;0,LH108=0,MD108&gt;=MD$6*'Drive Train'!$AA$52,MD108&lt;=MD$6*'Drive Train'!$AA$53,PN108=1,KL108=0),$C$17,0)</f>
        <v>0</v>
      </c>
      <c r="SY108" s="2">
        <f>IF(AND(FK108&lt;0,LI108=0,ME108&gt;=ME$6*'Drive Train'!$AA$52,ME108&lt;=ME$6*'Drive Train'!$AA$53,PO108=1,KM108=0),$C$17,0)</f>
        <v>0</v>
      </c>
      <c r="SZ108" s="2">
        <f>IF(AND(FL108&lt;0,LJ108=0,MF108&gt;=MF$6*'Drive Train'!$AA$52,MF108&lt;=MF$6*'Drive Train'!$AA$53,PP108=1,KN108=0),$C$17,0)</f>
        <v>0</v>
      </c>
      <c r="TA108" s="2">
        <f>IF(AND(FM108&lt;0,LK108=0,MG108&gt;=MG$6*'Drive Train'!$AA$52,MG108&lt;=MG$6*'Drive Train'!$AA$53,PQ108=1,KO108=0),$C$17,0)</f>
        <v>0</v>
      </c>
      <c r="TB108" s="2">
        <f>IF(AND(FN108&lt;0,LL108=0,MH108&gt;=MH$6*'Drive Train'!$AA$52,MH108&lt;=MH$6*'Drive Train'!$AA$53,PR108=1,KP108=0),$C$17,0)</f>
        <v>0</v>
      </c>
      <c r="TC108" s="2">
        <f>IF(AND(FO108&lt;0,LM108=0,MI108&gt;=MI$6*'Drive Train'!$AA$52,MI108&lt;=MI$6*'Drive Train'!$AA$53,PS108=1,KQ108=0),$C$17,0)</f>
        <v>0</v>
      </c>
      <c r="TD108" s="144">
        <f t="shared" si="772"/>
        <v>4.0000000000000027</v>
      </c>
    </row>
    <row r="109" spans="2:524" x14ac:dyDescent="0.2">
      <c r="C109" s="73"/>
    </row>
    <row r="110" spans="2:524" x14ac:dyDescent="0.2">
      <c r="C110" s="73"/>
    </row>
    <row r="111" spans="2:524" x14ac:dyDescent="0.2">
      <c r="C111" s="73"/>
    </row>
  </sheetData>
  <mergeCells count="27">
    <mergeCell ref="SH2:SH6"/>
    <mergeCell ref="TD2:TD6"/>
    <mergeCell ref="ID2:ID6"/>
    <mergeCell ref="IZ2:IZ6"/>
    <mergeCell ref="JV2:JV6"/>
    <mergeCell ref="KR2:KR6"/>
    <mergeCell ref="PT2:PT6"/>
    <mergeCell ref="QP2:QP6"/>
    <mergeCell ref="RL2:RL6"/>
    <mergeCell ref="LN2:LN6"/>
    <mergeCell ref="MJ2:MJ6"/>
    <mergeCell ref="NF2:NF6"/>
    <mergeCell ref="OB2:OB6"/>
    <mergeCell ref="OX2:OX6"/>
    <mergeCell ref="CF2:CF6"/>
    <mergeCell ref="DB2:DB6"/>
    <mergeCell ref="DX2:DX6"/>
    <mergeCell ref="FP2:FP6"/>
    <mergeCell ref="HH2:HH6"/>
    <mergeCell ref="ET2:ET6"/>
    <mergeCell ref="GL2:GL6"/>
    <mergeCell ref="F76:O76"/>
    <mergeCell ref="L94:M94"/>
    <mergeCell ref="R2:R6"/>
    <mergeCell ref="AN2:AN6"/>
    <mergeCell ref="BJ2:BJ6"/>
    <mergeCell ref="N94:O94"/>
  </mergeCells>
  <conditionalFormatting sqref="LO8:LO108">
    <cfRule type="colorScale" priority="2">
      <colorScale>
        <cfvo type="min"/>
        <cfvo type="percentile" val="50"/>
        <cfvo type="max"/>
        <color rgb="FFF8696B"/>
        <color rgb="FFFFEB84"/>
        <color rgb="FF63BE7B"/>
      </colorScale>
    </cfRule>
  </conditionalFormatting>
  <conditionalFormatting sqref="LV8:LV108">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CB50C-ACF4-403F-8C96-799922A2C25A}">
  <dimension ref="A1:I34"/>
  <sheetViews>
    <sheetView workbookViewId="0">
      <selection activeCell="B38" sqref="B38"/>
    </sheetView>
  </sheetViews>
  <sheetFormatPr defaultRowHeight="12.75" x14ac:dyDescent="0.2"/>
  <cols>
    <col min="1" max="1" width="13.7109375" customWidth="1"/>
    <col min="2" max="2" width="13.7109375" style="73" customWidth="1"/>
    <col min="3" max="3" width="116.42578125" style="136" customWidth="1"/>
    <col min="4" max="4" width="13" style="136" customWidth="1"/>
    <col min="9" max="9" width="36.5703125" bestFit="1" customWidth="1"/>
  </cols>
  <sheetData>
    <row r="1" spans="1:9" x14ac:dyDescent="0.2">
      <c r="A1" t="s">
        <v>228</v>
      </c>
      <c r="B1" s="73" t="s">
        <v>229</v>
      </c>
      <c r="D1" s="136" t="s">
        <v>230</v>
      </c>
      <c r="E1" t="s">
        <v>206</v>
      </c>
    </row>
    <row r="2" spans="1:9" ht="25.5" x14ac:dyDescent="0.2">
      <c r="A2" t="s">
        <v>203</v>
      </c>
      <c r="B2" s="215">
        <v>43757</v>
      </c>
      <c r="C2" s="136" t="s">
        <v>202</v>
      </c>
      <c r="D2" s="136" t="s">
        <v>231</v>
      </c>
      <c r="E2" t="s">
        <v>207</v>
      </c>
      <c r="I2" t="s">
        <v>212</v>
      </c>
    </row>
    <row r="3" spans="1:9" ht="38.25" x14ac:dyDescent="0.2">
      <c r="A3" s="73" t="s">
        <v>203</v>
      </c>
      <c r="B3" s="215">
        <v>43757</v>
      </c>
      <c r="C3" s="136" t="s">
        <v>205</v>
      </c>
      <c r="D3" s="136" t="s">
        <v>232</v>
      </c>
      <c r="E3" s="73" t="s">
        <v>207</v>
      </c>
      <c r="I3" t="s">
        <v>213</v>
      </c>
    </row>
    <row r="4" spans="1:9" x14ac:dyDescent="0.2">
      <c r="A4" s="73" t="s">
        <v>203</v>
      </c>
      <c r="B4" s="215">
        <v>43757</v>
      </c>
      <c r="C4" s="136" t="s">
        <v>204</v>
      </c>
      <c r="D4" s="136" t="s">
        <v>232</v>
      </c>
      <c r="E4" t="s">
        <v>207</v>
      </c>
    </row>
    <row r="5" spans="1:9" ht="25.5" x14ac:dyDescent="0.2">
      <c r="A5" s="73" t="s">
        <v>203</v>
      </c>
      <c r="B5" s="215">
        <v>43757</v>
      </c>
      <c r="C5" s="136" t="s">
        <v>266</v>
      </c>
      <c r="D5" s="136" t="s">
        <v>232</v>
      </c>
      <c r="E5" s="73" t="s">
        <v>207</v>
      </c>
    </row>
    <row r="6" spans="1:9" ht="25.5" x14ac:dyDescent="0.2">
      <c r="A6" s="73" t="s">
        <v>203</v>
      </c>
      <c r="B6" s="215">
        <v>43757</v>
      </c>
      <c r="C6" s="136" t="s">
        <v>209</v>
      </c>
      <c r="D6" s="136" t="s">
        <v>232</v>
      </c>
      <c r="E6" t="s">
        <v>208</v>
      </c>
    </row>
    <row r="7" spans="1:9" x14ac:dyDescent="0.2">
      <c r="A7" s="73" t="s">
        <v>203</v>
      </c>
      <c r="B7" s="215">
        <v>43757</v>
      </c>
      <c r="C7" s="136" t="s">
        <v>233</v>
      </c>
      <c r="D7" s="136" t="s">
        <v>232</v>
      </c>
      <c r="E7" s="73" t="s">
        <v>207</v>
      </c>
    </row>
    <row r="8" spans="1:9" x14ac:dyDescent="0.2">
      <c r="A8" s="73" t="s">
        <v>203</v>
      </c>
      <c r="B8" s="215">
        <v>43757</v>
      </c>
      <c r="C8" s="136" t="s">
        <v>210</v>
      </c>
      <c r="D8" s="136" t="s">
        <v>231</v>
      </c>
      <c r="E8" t="s">
        <v>207</v>
      </c>
    </row>
    <row r="9" spans="1:9" ht="25.5" x14ac:dyDescent="0.2">
      <c r="A9" t="s">
        <v>203</v>
      </c>
      <c r="B9" s="215">
        <v>43757</v>
      </c>
      <c r="C9" s="136" t="s">
        <v>211</v>
      </c>
      <c r="D9" s="136" t="s">
        <v>231</v>
      </c>
      <c r="E9" s="73" t="s">
        <v>207</v>
      </c>
    </row>
    <row r="10" spans="1:9" x14ac:dyDescent="0.2">
      <c r="A10" s="73" t="s">
        <v>203</v>
      </c>
      <c r="B10" s="215">
        <v>43757</v>
      </c>
      <c r="C10" s="136" t="s">
        <v>214</v>
      </c>
      <c r="D10" s="136" t="s">
        <v>232</v>
      </c>
      <c r="E10" s="73" t="s">
        <v>207</v>
      </c>
    </row>
    <row r="11" spans="1:9" x14ac:dyDescent="0.2">
      <c r="A11" s="73" t="s">
        <v>203</v>
      </c>
      <c r="B11" s="215">
        <v>43757</v>
      </c>
      <c r="C11" s="136" t="s">
        <v>219</v>
      </c>
      <c r="D11" s="136" t="s">
        <v>231</v>
      </c>
      <c r="E11" t="s">
        <v>207</v>
      </c>
    </row>
    <row r="12" spans="1:9" x14ac:dyDescent="0.2">
      <c r="A12" s="73" t="s">
        <v>203</v>
      </c>
      <c r="B12" s="215">
        <v>43757</v>
      </c>
      <c r="C12" s="136" t="s">
        <v>220</v>
      </c>
      <c r="D12" s="136" t="s">
        <v>232</v>
      </c>
      <c r="E12" s="73" t="s">
        <v>207</v>
      </c>
    </row>
    <row r="13" spans="1:9" x14ac:dyDescent="0.2">
      <c r="A13" s="73" t="s">
        <v>203</v>
      </c>
      <c r="B13" s="215">
        <v>43757</v>
      </c>
      <c r="C13" s="136" t="s">
        <v>269</v>
      </c>
      <c r="D13" s="136" t="s">
        <v>232</v>
      </c>
      <c r="E13" t="s">
        <v>208</v>
      </c>
    </row>
    <row r="14" spans="1:9" x14ac:dyDescent="0.2">
      <c r="A14" s="73" t="s">
        <v>203</v>
      </c>
      <c r="B14" s="215">
        <v>43758</v>
      </c>
      <c r="C14" s="136" t="s">
        <v>251</v>
      </c>
      <c r="D14" s="136" t="s">
        <v>232</v>
      </c>
      <c r="E14" s="73" t="s">
        <v>207</v>
      </c>
    </row>
    <row r="15" spans="1:9" ht="51" x14ac:dyDescent="0.2">
      <c r="A15" s="73" t="s">
        <v>203</v>
      </c>
      <c r="B15" s="215">
        <v>43761</v>
      </c>
      <c r="C15" s="136" t="s">
        <v>256</v>
      </c>
      <c r="D15" s="136" t="s">
        <v>231</v>
      </c>
      <c r="E15" s="73" t="s">
        <v>207</v>
      </c>
    </row>
    <row r="16" spans="1:9" ht="38.25" x14ac:dyDescent="0.2">
      <c r="A16" s="73" t="s">
        <v>203</v>
      </c>
      <c r="B16" s="215">
        <v>43761</v>
      </c>
      <c r="C16" s="136" t="s">
        <v>257</v>
      </c>
      <c r="D16" s="136" t="s">
        <v>232</v>
      </c>
      <c r="E16" s="73" t="s">
        <v>207</v>
      </c>
    </row>
    <row r="17" spans="1:5" ht="25.5" x14ac:dyDescent="0.2">
      <c r="A17" s="73" t="s">
        <v>203</v>
      </c>
      <c r="B17" s="215">
        <v>43761</v>
      </c>
      <c r="C17" s="136" t="s">
        <v>265</v>
      </c>
      <c r="D17" s="136" t="s">
        <v>232</v>
      </c>
      <c r="E17" s="73" t="s">
        <v>207</v>
      </c>
    </row>
    <row r="18" spans="1:5" ht="25.5" x14ac:dyDescent="0.2">
      <c r="A18" s="73" t="s">
        <v>203</v>
      </c>
      <c r="B18" s="215">
        <v>43761</v>
      </c>
      <c r="C18" s="136" t="s">
        <v>270</v>
      </c>
      <c r="D18" s="136" t="s">
        <v>232</v>
      </c>
      <c r="E18" s="73" t="s">
        <v>207</v>
      </c>
    </row>
    <row r="19" spans="1:5" ht="38.25" x14ac:dyDescent="0.2">
      <c r="A19" s="73" t="s">
        <v>203</v>
      </c>
      <c r="B19" s="215">
        <v>43761</v>
      </c>
      <c r="C19" s="136" t="s">
        <v>271</v>
      </c>
      <c r="D19" s="136" t="s">
        <v>231</v>
      </c>
      <c r="E19" s="73" t="s">
        <v>207</v>
      </c>
    </row>
    <row r="20" spans="1:5" x14ac:dyDescent="0.2">
      <c r="A20" s="73" t="s">
        <v>274</v>
      </c>
      <c r="B20" s="215">
        <v>43763</v>
      </c>
      <c r="C20" s="136" t="s">
        <v>273</v>
      </c>
      <c r="D20" s="136" t="s">
        <v>231</v>
      </c>
      <c r="E20" t="s">
        <v>207</v>
      </c>
    </row>
    <row r="21" spans="1:5" x14ac:dyDescent="0.2">
      <c r="A21" t="s">
        <v>274</v>
      </c>
      <c r="B21" s="215">
        <v>43763</v>
      </c>
      <c r="C21" s="136" t="s">
        <v>284</v>
      </c>
      <c r="D21" s="136" t="s">
        <v>232</v>
      </c>
      <c r="E21" t="s">
        <v>207</v>
      </c>
    </row>
    <row r="22" spans="1:5" ht="25.5" x14ac:dyDescent="0.2">
      <c r="A22" t="s">
        <v>287</v>
      </c>
      <c r="B22" s="215">
        <v>43770</v>
      </c>
      <c r="C22" s="136" t="s">
        <v>288</v>
      </c>
      <c r="D22" s="136" t="s">
        <v>231</v>
      </c>
      <c r="E22" t="s">
        <v>207</v>
      </c>
    </row>
    <row r="23" spans="1:5" x14ac:dyDescent="0.2">
      <c r="A23" s="73" t="s">
        <v>287</v>
      </c>
      <c r="B23" s="215">
        <v>43770</v>
      </c>
      <c r="C23" s="136" t="s">
        <v>289</v>
      </c>
      <c r="D23" s="136" t="s">
        <v>232</v>
      </c>
      <c r="E23" t="s">
        <v>207</v>
      </c>
    </row>
    <row r="24" spans="1:5" x14ac:dyDescent="0.2">
      <c r="A24" t="s">
        <v>291</v>
      </c>
      <c r="B24" s="215">
        <v>43780</v>
      </c>
      <c r="C24" s="136" t="s">
        <v>292</v>
      </c>
      <c r="D24" s="136" t="s">
        <v>231</v>
      </c>
      <c r="E24" s="73" t="s">
        <v>207</v>
      </c>
    </row>
    <row r="25" spans="1:5" x14ac:dyDescent="0.2">
      <c r="A25" t="s">
        <v>305</v>
      </c>
      <c r="B25" s="215">
        <v>43784</v>
      </c>
      <c r="C25" s="136" t="s">
        <v>294</v>
      </c>
      <c r="D25" s="136" t="s">
        <v>232</v>
      </c>
      <c r="E25" s="73" t="s">
        <v>207</v>
      </c>
    </row>
    <row r="26" spans="1:5" x14ac:dyDescent="0.2">
      <c r="A26" t="s">
        <v>305</v>
      </c>
      <c r="B26" s="215">
        <v>43784</v>
      </c>
      <c r="C26" s="136" t="s">
        <v>295</v>
      </c>
      <c r="D26" s="136" t="s">
        <v>232</v>
      </c>
      <c r="E26" s="73" t="s">
        <v>207</v>
      </c>
    </row>
    <row r="27" spans="1:5" x14ac:dyDescent="0.2">
      <c r="A27" s="73" t="s">
        <v>309</v>
      </c>
      <c r="B27" s="215">
        <v>43784</v>
      </c>
      <c r="C27" s="136" t="s">
        <v>320</v>
      </c>
      <c r="D27" s="136" t="s">
        <v>232</v>
      </c>
      <c r="E27" s="73" t="s">
        <v>207</v>
      </c>
    </row>
    <row r="28" spans="1:5" x14ac:dyDescent="0.2">
      <c r="B28" s="215">
        <v>43784</v>
      </c>
      <c r="C28" s="136" t="s">
        <v>307</v>
      </c>
      <c r="D28" s="136" t="s">
        <v>232</v>
      </c>
      <c r="E28" s="73" t="s">
        <v>208</v>
      </c>
    </row>
    <row r="29" spans="1:5" x14ac:dyDescent="0.2">
      <c r="A29" t="s">
        <v>319</v>
      </c>
      <c r="B29" s="215">
        <v>43808</v>
      </c>
      <c r="C29" s="136" t="s">
        <v>310</v>
      </c>
      <c r="D29" s="136" t="s">
        <v>232</v>
      </c>
      <c r="E29" s="73" t="s">
        <v>207</v>
      </c>
    </row>
    <row r="30" spans="1:5" x14ac:dyDescent="0.2">
      <c r="A30" s="73" t="s">
        <v>319</v>
      </c>
      <c r="B30" s="215">
        <v>43808</v>
      </c>
      <c r="C30" s="136" t="s">
        <v>311</v>
      </c>
      <c r="D30" s="136" t="s">
        <v>232</v>
      </c>
      <c r="E30" s="73" t="s">
        <v>207</v>
      </c>
    </row>
    <row r="31" spans="1:5" x14ac:dyDescent="0.2">
      <c r="A31" s="73" t="s">
        <v>344</v>
      </c>
      <c r="B31" s="215">
        <v>43808</v>
      </c>
      <c r="C31" s="136" t="s">
        <v>312</v>
      </c>
      <c r="D31" s="136" t="s">
        <v>232</v>
      </c>
      <c r="E31" s="73" t="s">
        <v>343</v>
      </c>
    </row>
    <row r="32" spans="1:5" x14ac:dyDescent="0.2">
      <c r="A32" s="73" t="s">
        <v>341</v>
      </c>
      <c r="B32" s="215">
        <v>43810</v>
      </c>
      <c r="C32" s="136" t="s">
        <v>342</v>
      </c>
      <c r="D32" s="136" t="s">
        <v>232</v>
      </c>
      <c r="E32" s="73" t="s">
        <v>207</v>
      </c>
    </row>
    <row r="33" spans="1:5" ht="25.5" x14ac:dyDescent="0.2">
      <c r="A33" t="s">
        <v>341</v>
      </c>
      <c r="B33" s="215">
        <v>43812</v>
      </c>
      <c r="C33" s="136" t="s">
        <v>340</v>
      </c>
      <c r="D33" s="136" t="s">
        <v>231</v>
      </c>
      <c r="E33" t="s">
        <v>207</v>
      </c>
    </row>
    <row r="34" spans="1:5" x14ac:dyDescent="0.2">
      <c r="A34" t="s">
        <v>361</v>
      </c>
      <c r="B34" s="215">
        <v>43815</v>
      </c>
      <c r="C34" s="136" t="s">
        <v>362</v>
      </c>
      <c r="D34" s="136" t="s">
        <v>231</v>
      </c>
      <c r="E34" t="s">
        <v>207</v>
      </c>
    </row>
  </sheetData>
  <autoFilter ref="A1:E34" xr:uid="{304B800C-70DC-4893-AD65-124824CBA358}"/>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Z205"/>
  <sheetViews>
    <sheetView zoomScaleNormal="100" workbookViewId="0">
      <pane xSplit="4" ySplit="3" topLeftCell="E7" activePane="bottomRight" state="frozen"/>
      <selection pane="topRight" activeCell="E1" sqref="E1"/>
      <selection pane="bottomLeft" activeCell="A4" sqref="A4"/>
      <selection pane="bottomRight" activeCell="C25" sqref="C25"/>
    </sheetView>
  </sheetViews>
  <sheetFormatPr defaultRowHeight="12.75" x14ac:dyDescent="0.2"/>
  <cols>
    <col min="1" max="1" width="2.85546875" style="1" customWidth="1"/>
    <col min="2" max="2" width="35.140625" style="3" customWidth="1"/>
    <col min="3" max="3" width="9.140625" style="68"/>
    <col min="4" max="4" width="1.42578125" style="1" customWidth="1"/>
    <col min="5" max="5" width="10" style="1" customWidth="1"/>
    <col min="6" max="15" width="10" style="68" customWidth="1"/>
    <col min="16" max="16" width="1.42578125" style="1" customWidth="1"/>
    <col min="17" max="17" width="10.42578125" bestFit="1" customWidth="1"/>
    <col min="18" max="18" width="6.42578125" style="61" customWidth="1"/>
    <col min="19" max="19" width="6.42578125" style="51" customWidth="1"/>
    <col min="20" max="20" width="8.42578125" style="50" customWidth="1"/>
    <col min="21" max="22" width="8.85546875" style="50" customWidth="1"/>
    <col min="23" max="23" width="8.85546875" style="51" customWidth="1"/>
    <col min="24" max="24" width="7" style="50" customWidth="1"/>
    <col min="25" max="25" width="9.140625" style="50" customWidth="1"/>
    <col min="26" max="27" width="9.140625" style="130" customWidth="1"/>
    <col min="28" max="28" width="9.140625" style="131" customWidth="1"/>
    <col min="29" max="29" width="9.140625" style="51" customWidth="1"/>
    <col min="30" max="30" width="9.140625" style="120" customWidth="1"/>
    <col min="31" max="31" width="6.42578125" style="50" customWidth="1"/>
    <col min="32" max="32" width="7.85546875" style="50" customWidth="1"/>
    <col min="33" max="33" width="7" style="50" customWidth="1"/>
    <col min="34" max="34" width="7" style="51" customWidth="1"/>
    <col min="35" max="36" width="9.140625" style="1" customWidth="1"/>
    <col min="37" max="37" width="11.28515625" style="51" customWidth="1"/>
    <col min="38" max="38" width="6" style="61" customWidth="1"/>
    <col min="39" max="39" width="6.42578125" style="51" customWidth="1"/>
    <col min="40" max="40" width="8.42578125" style="51" customWidth="1"/>
    <col min="41" max="43" width="8.85546875" style="51" customWidth="1"/>
    <col min="44" max="44" width="7" style="119" customWidth="1"/>
    <col min="45" max="46" width="9.140625" style="51" customWidth="1"/>
    <col min="47" max="47" width="6.42578125" style="51" customWidth="1"/>
    <col min="48" max="48" width="7.85546875" style="51" customWidth="1"/>
    <col min="49" max="50" width="7" style="51" customWidth="1"/>
    <col min="51" max="51" width="9.140625" style="1" customWidth="1"/>
    <col min="52" max="52" width="11.28515625" style="115" customWidth="1"/>
    <col min="53" max="53" width="6" style="61" customWidth="1"/>
    <col min="54" max="54" width="6.42578125" style="51" customWidth="1"/>
    <col min="55" max="55" width="8.42578125" style="51" customWidth="1"/>
    <col min="56" max="58" width="8.85546875" style="51" customWidth="1"/>
    <col min="59" max="59" width="7" style="119" customWidth="1"/>
    <col min="60" max="61" width="9.140625" style="51" customWidth="1"/>
    <col min="62" max="62" width="6.42578125" style="51" customWidth="1"/>
    <col min="63" max="63" width="7.85546875" style="51" customWidth="1"/>
    <col min="64" max="65" width="7" style="51" customWidth="1"/>
    <col min="66" max="66" width="9.140625" style="1" customWidth="1"/>
    <col min="67" max="67" width="11.28515625" style="115" customWidth="1"/>
    <col min="68" max="68" width="6" style="61" customWidth="1"/>
    <col min="69" max="69" width="6.42578125" style="51" customWidth="1"/>
    <col min="70" max="70" width="8.42578125" style="51" customWidth="1"/>
    <col min="71" max="73" width="8.85546875" style="51" customWidth="1"/>
    <col min="74" max="74" width="7" style="119" customWidth="1"/>
    <col min="75" max="76" width="9.140625" style="51" customWidth="1"/>
    <col min="77" max="77" width="6.42578125" style="51" customWidth="1"/>
    <col min="78" max="78" width="7.85546875" style="51" customWidth="1"/>
    <col min="79" max="80" width="7" style="51" customWidth="1"/>
    <col min="81" max="81" width="9.140625" style="1" customWidth="1"/>
    <col min="82" max="82" width="11.28515625" style="115" customWidth="1"/>
    <col min="83" max="83" width="6" style="61" customWidth="1"/>
    <col min="84" max="84" width="6.42578125" style="51" customWidth="1"/>
    <col min="85" max="85" width="8.42578125" style="51" customWidth="1"/>
    <col min="86" max="88" width="8.85546875" style="51" customWidth="1"/>
    <col min="89" max="89" width="7" style="119" customWidth="1"/>
    <col min="90" max="91" width="9.140625" style="51" customWidth="1"/>
    <col min="92" max="92" width="6.42578125" style="51" customWidth="1"/>
    <col min="93" max="93" width="7.85546875" style="51" customWidth="1"/>
    <col min="94" max="95" width="7" style="51" customWidth="1"/>
    <col min="96" max="96" width="9.140625" style="1" customWidth="1"/>
    <col min="97" max="97" width="11.28515625" style="115" customWidth="1"/>
    <col min="98" max="98" width="6" style="61" customWidth="1"/>
    <col min="99" max="99" width="6.42578125" style="51" customWidth="1"/>
    <col min="100" max="100" width="8.42578125" style="51" customWidth="1"/>
    <col min="101" max="103" width="8.85546875" style="51" customWidth="1"/>
    <col min="104" max="104" width="7" style="119" customWidth="1"/>
    <col min="105" max="106" width="9.140625" style="51" customWidth="1"/>
    <col min="107" max="107" width="6.42578125" style="51" customWidth="1"/>
    <col min="108" max="108" width="7.85546875" style="51" customWidth="1"/>
    <col min="109" max="110" width="7" style="51" customWidth="1"/>
    <col min="111" max="111" width="9.140625" style="1" customWidth="1"/>
    <col min="112" max="112" width="11.28515625" style="115" customWidth="1"/>
    <col min="113" max="113" width="6" style="61" customWidth="1"/>
    <col min="114" max="114" width="6.42578125" style="51" customWidth="1"/>
    <col min="115" max="115" width="8.42578125" style="51" customWidth="1"/>
    <col min="116" max="118" width="8.85546875" style="51" customWidth="1"/>
    <col min="119" max="119" width="7" style="119" customWidth="1"/>
    <col min="120" max="121" width="9.140625" style="51" customWidth="1"/>
    <col min="122" max="122" width="6.42578125" style="51" customWidth="1"/>
    <col min="123" max="123" width="7.85546875" style="51" customWidth="1"/>
    <col min="124" max="125" width="7" style="51" customWidth="1"/>
    <col min="126" max="126" width="9.140625" style="1" customWidth="1"/>
    <col min="127" max="127" width="11.28515625" style="115" customWidth="1"/>
    <col min="128" max="128" width="6" style="61" customWidth="1"/>
    <col min="129" max="129" width="6.42578125" style="51" customWidth="1"/>
    <col min="130" max="130" width="8.42578125" style="51" customWidth="1"/>
    <col min="131" max="133" width="8.85546875" style="51" customWidth="1"/>
    <col min="134" max="134" width="7" style="119" customWidth="1"/>
    <col min="135" max="136" width="9.140625" style="51" customWidth="1"/>
    <col min="137" max="137" width="6.42578125" style="51" customWidth="1"/>
    <col min="138" max="138" width="7.85546875" style="51" customWidth="1"/>
    <col min="139" max="140" width="7" style="51" customWidth="1"/>
    <col min="141" max="141" width="9.140625" style="1" customWidth="1"/>
    <col min="142" max="142" width="11.28515625" style="115" customWidth="1"/>
    <col min="143" max="143" width="6" style="61" customWidth="1"/>
    <col min="144" max="144" width="6.42578125" style="51" customWidth="1"/>
    <col min="145" max="145" width="8.42578125" style="51" customWidth="1"/>
    <col min="146" max="148" width="8.85546875" style="51" customWidth="1"/>
    <col min="149" max="149" width="7" style="119" customWidth="1"/>
    <col min="150" max="151" width="9.140625" style="51" customWidth="1"/>
    <col min="152" max="152" width="6.42578125" style="51" customWidth="1"/>
    <col min="153" max="153" width="7.85546875" style="51" customWidth="1"/>
    <col min="154" max="155" width="7" style="51" customWidth="1"/>
    <col min="156" max="156" width="9.140625" style="1" customWidth="1"/>
    <col min="157" max="157" width="11.28515625" style="115" customWidth="1"/>
    <col min="158" max="158" width="6" style="61" customWidth="1"/>
    <col min="159" max="159" width="6.42578125" style="51" customWidth="1"/>
    <col min="160" max="160" width="8.42578125" style="51" customWidth="1"/>
    <col min="161" max="163" width="8.85546875" style="51" customWidth="1"/>
    <col min="164" max="164" width="7" style="119" customWidth="1"/>
    <col min="165" max="166" width="9.140625" style="51" customWidth="1"/>
    <col min="167" max="167" width="6.42578125" style="51" customWidth="1"/>
    <col min="168" max="168" width="7.85546875" style="51" customWidth="1"/>
    <col min="169" max="170" width="7" style="51" customWidth="1"/>
    <col min="171" max="171" width="9.140625" style="1" customWidth="1"/>
    <col min="172" max="172" width="11.28515625" style="115" customWidth="1"/>
    <col min="173" max="173" width="6" style="61" customWidth="1"/>
    <col min="174" max="174" width="6.42578125" style="51" customWidth="1"/>
    <col min="175" max="175" width="8.42578125" style="51" customWidth="1"/>
    <col min="176" max="178" width="8.85546875" style="51" customWidth="1"/>
    <col min="179" max="179" width="7" style="119" customWidth="1"/>
    <col min="180" max="181" width="9.140625" style="51" customWidth="1"/>
    <col min="182" max="182" width="6.42578125" style="51" customWidth="1"/>
    <col min="183" max="183" width="7.85546875" style="51" customWidth="1"/>
    <col min="184" max="185" width="7" style="51" customWidth="1"/>
    <col min="186" max="186" width="9.140625" style="1" customWidth="1"/>
    <col min="187" max="187" width="11.28515625" style="115" customWidth="1"/>
    <col min="188" max="188" width="6" style="61" customWidth="1"/>
    <col min="189" max="189" width="6.42578125" style="68" customWidth="1"/>
    <col min="190" max="190" width="8.42578125" style="68" customWidth="1"/>
    <col min="191" max="193" width="8.85546875" style="68" customWidth="1"/>
    <col min="194" max="194" width="7" style="119" customWidth="1"/>
    <col min="195" max="196" width="9.140625" style="68" customWidth="1"/>
    <col min="197" max="197" width="6.42578125" style="68" customWidth="1"/>
    <col min="198" max="198" width="7.85546875" style="68" customWidth="1"/>
    <col min="199" max="200" width="7" style="68" customWidth="1"/>
    <col min="201" max="201" width="9.140625" style="1" customWidth="1"/>
    <col min="202" max="202" width="11.28515625" style="115" customWidth="1"/>
    <col min="203" max="203" width="6" style="61" customWidth="1"/>
    <col min="204" max="204" width="6.42578125" style="68" customWidth="1"/>
    <col min="205" max="205" width="8.42578125" style="68" customWidth="1"/>
    <col min="206" max="208" width="8.85546875" style="68" customWidth="1"/>
    <col min="209" max="209" width="7" style="119" customWidth="1"/>
    <col min="210" max="211" width="9.140625" style="68" customWidth="1"/>
    <col min="212" max="212" width="6.42578125" style="68" customWidth="1"/>
    <col min="213" max="213" width="7.85546875" style="68" customWidth="1"/>
    <col min="214" max="215" width="7" style="68" customWidth="1"/>
    <col min="216" max="216" width="9.140625" style="1" customWidth="1"/>
    <col min="217" max="217" width="11.28515625" style="115" customWidth="1"/>
    <col min="218" max="218" width="6" style="61" customWidth="1"/>
    <col min="219" max="219" width="6.42578125" style="68" customWidth="1"/>
    <col min="220" max="220" width="8.42578125" style="68" customWidth="1"/>
    <col min="221" max="223" width="8.85546875" style="68" customWidth="1"/>
    <col min="224" max="224" width="7" style="119" customWidth="1"/>
    <col min="225" max="226" width="9.140625" style="68" customWidth="1"/>
    <col min="227" max="227" width="6.42578125" style="68" customWidth="1"/>
    <col min="228" max="228" width="7.85546875" style="68" customWidth="1"/>
    <col min="229" max="230" width="7" style="68" customWidth="1"/>
    <col min="231" max="231" width="9.140625" style="1" customWidth="1"/>
    <col min="232" max="232" width="11.28515625" style="115" customWidth="1"/>
    <col min="233" max="233" width="6" style="61" customWidth="1"/>
    <col min="234" max="234" width="6.42578125" style="68" customWidth="1"/>
    <col min="235" max="235" width="8.42578125" style="68" customWidth="1"/>
    <col min="236" max="238" width="8.85546875" style="68" customWidth="1"/>
    <col min="239" max="239" width="7" style="119" customWidth="1"/>
    <col min="240" max="241" width="9.140625" style="68" customWidth="1"/>
    <col min="242" max="242" width="6.42578125" style="68" customWidth="1"/>
    <col min="243" max="243" width="7.85546875" style="68" customWidth="1"/>
    <col min="244" max="245" width="7" style="68" customWidth="1"/>
    <col min="246" max="246" width="9.140625" style="1" customWidth="1"/>
    <col min="247" max="247" width="11.28515625" style="115" customWidth="1"/>
    <col min="248" max="248" width="6" style="61" customWidth="1"/>
    <col min="249" max="249" width="6.42578125" style="68" customWidth="1"/>
    <col min="250" max="250" width="8.42578125" style="68" customWidth="1"/>
    <col min="251" max="253" width="8.85546875" style="68" customWidth="1"/>
    <col min="254" max="254" width="7" style="119" customWidth="1"/>
    <col min="255" max="256" width="9.140625" style="68" customWidth="1"/>
    <col min="257" max="257" width="6.42578125" style="68" customWidth="1"/>
    <col min="258" max="258" width="7.85546875" style="68" customWidth="1"/>
    <col min="259" max="260" width="7" style="68" customWidth="1"/>
    <col min="261" max="261" width="9.140625" style="1" customWidth="1"/>
    <col min="262" max="262" width="11.28515625" style="115" customWidth="1"/>
    <col min="263" max="263" width="6" style="61" customWidth="1"/>
    <col min="264" max="264" width="6.42578125" style="68" customWidth="1"/>
    <col min="265" max="265" width="8.42578125" style="68" customWidth="1"/>
    <col min="266" max="268" width="8.85546875" style="68" customWidth="1"/>
    <col min="269" max="269" width="7" style="119" customWidth="1"/>
    <col min="270" max="271" width="9.140625" style="68"/>
    <col min="272" max="272" width="6.42578125" style="68" customWidth="1"/>
    <col min="273" max="273" width="7.85546875" style="68" customWidth="1"/>
    <col min="274" max="275" width="7" style="68" customWidth="1"/>
    <col min="276" max="276" width="9.140625" style="1"/>
    <col min="277" max="277" width="11.28515625" style="68" customWidth="1"/>
    <col min="278" max="278" width="6" style="61" customWidth="1"/>
    <col min="279" max="279" width="6.42578125" style="68" customWidth="1"/>
    <col min="280" max="280" width="8.42578125" style="68" customWidth="1"/>
    <col min="281" max="283" width="8.85546875" style="68" customWidth="1"/>
    <col min="284" max="284" width="7" style="119" customWidth="1"/>
    <col min="285" max="286" width="9.140625" style="68"/>
    <col min="287" max="287" width="6.42578125" style="68" customWidth="1"/>
    <col min="288" max="288" width="7.85546875" style="68" customWidth="1"/>
    <col min="289" max="290" width="7" style="68" customWidth="1"/>
    <col min="291" max="291" width="9.140625" style="1"/>
    <col min="292" max="292" width="11.28515625" style="115" customWidth="1"/>
    <col min="293" max="293" width="6" style="61" customWidth="1"/>
    <col min="294" max="294" width="6.42578125" style="68" customWidth="1"/>
    <col min="295" max="295" width="8.42578125" style="68" customWidth="1"/>
    <col min="296" max="298" width="8.85546875" style="68" customWidth="1"/>
    <col min="299" max="299" width="7" style="119" customWidth="1"/>
    <col min="300" max="301" width="9.140625" style="68"/>
    <col min="302" max="302" width="6.42578125" style="68" customWidth="1"/>
    <col min="303" max="303" width="7.85546875" style="68" customWidth="1"/>
    <col min="304" max="305" width="7" style="68" customWidth="1"/>
    <col min="306" max="306" width="9.140625" style="1"/>
    <col min="307" max="307" width="11.28515625" style="115" customWidth="1"/>
    <col min="308" max="308" width="6" style="61" customWidth="1"/>
    <col min="309" max="309" width="6.42578125" style="68" customWidth="1"/>
    <col min="310" max="310" width="8.42578125" style="68" customWidth="1"/>
    <col min="311" max="313" width="8.85546875" style="68" customWidth="1"/>
    <col min="314" max="314" width="7" style="119" customWidth="1"/>
    <col min="315" max="316" width="9.140625" style="68"/>
    <col min="317" max="317" width="6.42578125" style="68" customWidth="1"/>
    <col min="318" max="318" width="7.85546875" style="68" customWidth="1"/>
    <col min="319" max="320" width="7" style="68" customWidth="1"/>
    <col min="321" max="321" width="9.140625" style="1"/>
    <col min="322" max="322" width="11.28515625" style="115" customWidth="1"/>
    <col min="323" max="323" width="6" style="61" customWidth="1"/>
    <col min="324" max="324" width="6.42578125" style="68" customWidth="1"/>
    <col min="325" max="325" width="8.42578125" style="68" customWidth="1"/>
    <col min="326" max="328" width="8.85546875" style="68" customWidth="1"/>
    <col min="329" max="329" width="7" style="119" customWidth="1"/>
    <col min="330" max="331" width="9.140625" style="68"/>
    <col min="332" max="332" width="6.42578125" style="68" customWidth="1"/>
    <col min="333" max="333" width="7.85546875" style="68" customWidth="1"/>
    <col min="334" max="335" width="7" style="68" customWidth="1"/>
    <col min="336" max="336" width="9.140625" style="1"/>
    <col min="337" max="337" width="11.28515625" style="115" customWidth="1"/>
    <col min="338" max="338" width="6" style="61" customWidth="1"/>
  </cols>
  <sheetData>
    <row r="1" spans="1:338" ht="39" thickBot="1" x14ac:dyDescent="0.25">
      <c r="A1" s="13"/>
      <c r="B1" s="91" t="s">
        <v>15</v>
      </c>
      <c r="C1" s="92"/>
      <c r="D1" s="5"/>
      <c r="E1" s="6"/>
      <c r="P1" s="5"/>
      <c r="S1" s="78" t="s">
        <v>13</v>
      </c>
      <c r="T1" s="79" t="s">
        <v>123</v>
      </c>
      <c r="U1" s="79" t="s">
        <v>126</v>
      </c>
      <c r="V1" s="79" t="s">
        <v>127</v>
      </c>
      <c r="W1" s="80" t="s">
        <v>128</v>
      </c>
      <c r="X1" s="79" t="s">
        <v>150</v>
      </c>
      <c r="Y1" s="79" t="s">
        <v>161</v>
      </c>
      <c r="Z1" s="79"/>
      <c r="AA1" s="79"/>
      <c r="AB1" s="79"/>
      <c r="AC1" s="79" t="s">
        <v>110</v>
      </c>
      <c r="AD1" s="79" t="s">
        <v>157</v>
      </c>
      <c r="AE1" s="79" t="s">
        <v>104</v>
      </c>
      <c r="AF1" s="80" t="s">
        <v>111</v>
      </c>
      <c r="AG1" s="79" t="s">
        <v>99</v>
      </c>
      <c r="AH1" s="79" t="s">
        <v>112</v>
      </c>
      <c r="AI1" s="79" t="s">
        <v>98</v>
      </c>
      <c r="AJ1" s="79" t="s">
        <v>163</v>
      </c>
      <c r="AK1" s="79" t="s">
        <v>63</v>
      </c>
      <c r="AM1" s="78" t="s">
        <v>13</v>
      </c>
      <c r="AN1" s="79" t="s">
        <v>123</v>
      </c>
      <c r="AO1" s="79" t="s">
        <v>126</v>
      </c>
      <c r="AP1" s="79" t="s">
        <v>127</v>
      </c>
      <c r="AQ1" s="80" t="s">
        <v>128</v>
      </c>
      <c r="AR1" s="79" t="s">
        <v>150</v>
      </c>
      <c r="AS1" s="79"/>
      <c r="AT1" s="79" t="s">
        <v>110</v>
      </c>
      <c r="AU1" s="79" t="s">
        <v>104</v>
      </c>
      <c r="AV1" s="80" t="s">
        <v>111</v>
      </c>
      <c r="AW1" s="79" t="s">
        <v>99</v>
      </c>
      <c r="AX1" s="79" t="s">
        <v>112</v>
      </c>
      <c r="AY1" s="79" t="s">
        <v>98</v>
      </c>
      <c r="AZ1" s="79" t="s">
        <v>63</v>
      </c>
      <c r="BB1" s="78" t="s">
        <v>13</v>
      </c>
      <c r="BC1" s="79" t="s">
        <v>123</v>
      </c>
      <c r="BD1" s="79" t="s">
        <v>126</v>
      </c>
      <c r="BE1" s="79" t="s">
        <v>127</v>
      </c>
      <c r="BF1" s="80" t="s">
        <v>128</v>
      </c>
      <c r="BG1" s="79" t="s">
        <v>150</v>
      </c>
      <c r="BH1" s="79"/>
      <c r="BI1" s="79" t="s">
        <v>110</v>
      </c>
      <c r="BJ1" s="79" t="s">
        <v>104</v>
      </c>
      <c r="BK1" s="80" t="s">
        <v>111</v>
      </c>
      <c r="BL1" s="79" t="s">
        <v>99</v>
      </c>
      <c r="BM1" s="79" t="s">
        <v>112</v>
      </c>
      <c r="BN1" s="79" t="s">
        <v>98</v>
      </c>
      <c r="BO1" s="79" t="s">
        <v>63</v>
      </c>
      <c r="BQ1" s="78" t="s">
        <v>13</v>
      </c>
      <c r="BR1" s="79" t="s">
        <v>123</v>
      </c>
      <c r="BS1" s="79" t="s">
        <v>126</v>
      </c>
      <c r="BT1" s="79" t="s">
        <v>127</v>
      </c>
      <c r="BU1" s="80" t="s">
        <v>128</v>
      </c>
      <c r="BV1" s="79" t="s">
        <v>150</v>
      </c>
      <c r="BW1" s="79"/>
      <c r="BX1" s="79" t="s">
        <v>110</v>
      </c>
      <c r="BY1" s="79" t="s">
        <v>104</v>
      </c>
      <c r="BZ1" s="80" t="s">
        <v>111</v>
      </c>
      <c r="CA1" s="79" t="s">
        <v>99</v>
      </c>
      <c r="CB1" s="79" t="s">
        <v>112</v>
      </c>
      <c r="CC1" s="79" t="s">
        <v>98</v>
      </c>
      <c r="CD1" s="79" t="s">
        <v>63</v>
      </c>
      <c r="CF1" s="78" t="s">
        <v>13</v>
      </c>
      <c r="CG1" s="79" t="s">
        <v>123</v>
      </c>
      <c r="CH1" s="79" t="s">
        <v>126</v>
      </c>
      <c r="CI1" s="79" t="s">
        <v>127</v>
      </c>
      <c r="CJ1" s="80" t="s">
        <v>128</v>
      </c>
      <c r="CK1" s="79" t="s">
        <v>150</v>
      </c>
      <c r="CL1" s="79"/>
      <c r="CM1" s="79" t="s">
        <v>110</v>
      </c>
      <c r="CN1" s="79" t="s">
        <v>104</v>
      </c>
      <c r="CO1" s="80" t="s">
        <v>111</v>
      </c>
      <c r="CP1" s="79" t="s">
        <v>99</v>
      </c>
      <c r="CQ1" s="79" t="s">
        <v>112</v>
      </c>
      <c r="CR1" s="79" t="s">
        <v>98</v>
      </c>
      <c r="CS1" s="79" t="s">
        <v>63</v>
      </c>
      <c r="CU1" s="78" t="s">
        <v>13</v>
      </c>
      <c r="CV1" s="79" t="s">
        <v>123</v>
      </c>
      <c r="CW1" s="79" t="s">
        <v>126</v>
      </c>
      <c r="CX1" s="79" t="s">
        <v>127</v>
      </c>
      <c r="CY1" s="80" t="s">
        <v>128</v>
      </c>
      <c r="CZ1" s="79" t="s">
        <v>150</v>
      </c>
      <c r="DA1" s="79"/>
      <c r="DB1" s="79" t="s">
        <v>110</v>
      </c>
      <c r="DC1" s="79" t="s">
        <v>104</v>
      </c>
      <c r="DD1" s="80" t="s">
        <v>111</v>
      </c>
      <c r="DE1" s="79" t="s">
        <v>99</v>
      </c>
      <c r="DF1" s="79" t="s">
        <v>112</v>
      </c>
      <c r="DG1" s="79" t="s">
        <v>98</v>
      </c>
      <c r="DH1" s="79" t="s">
        <v>63</v>
      </c>
      <c r="DJ1" s="78" t="s">
        <v>13</v>
      </c>
      <c r="DK1" s="79" t="s">
        <v>123</v>
      </c>
      <c r="DL1" s="79" t="s">
        <v>126</v>
      </c>
      <c r="DM1" s="79" t="s">
        <v>127</v>
      </c>
      <c r="DN1" s="80" t="s">
        <v>128</v>
      </c>
      <c r="DO1" s="79" t="s">
        <v>150</v>
      </c>
      <c r="DP1" s="79"/>
      <c r="DQ1" s="79" t="s">
        <v>110</v>
      </c>
      <c r="DR1" s="79" t="s">
        <v>104</v>
      </c>
      <c r="DS1" s="80" t="s">
        <v>111</v>
      </c>
      <c r="DT1" s="79" t="s">
        <v>99</v>
      </c>
      <c r="DU1" s="79" t="s">
        <v>112</v>
      </c>
      <c r="DV1" s="79" t="s">
        <v>98</v>
      </c>
      <c r="DW1" s="79" t="s">
        <v>63</v>
      </c>
      <c r="DY1" s="78" t="s">
        <v>13</v>
      </c>
      <c r="DZ1" s="79" t="s">
        <v>123</v>
      </c>
      <c r="EA1" s="79" t="s">
        <v>126</v>
      </c>
      <c r="EB1" s="79" t="s">
        <v>127</v>
      </c>
      <c r="EC1" s="80" t="s">
        <v>128</v>
      </c>
      <c r="ED1" s="79" t="s">
        <v>150</v>
      </c>
      <c r="EE1" s="79"/>
      <c r="EF1" s="79" t="s">
        <v>110</v>
      </c>
      <c r="EG1" s="79" t="s">
        <v>104</v>
      </c>
      <c r="EH1" s="80" t="s">
        <v>111</v>
      </c>
      <c r="EI1" s="79" t="s">
        <v>99</v>
      </c>
      <c r="EJ1" s="79" t="s">
        <v>112</v>
      </c>
      <c r="EK1" s="79" t="s">
        <v>98</v>
      </c>
      <c r="EL1" s="79" t="s">
        <v>63</v>
      </c>
      <c r="EN1" s="78" t="s">
        <v>13</v>
      </c>
      <c r="EO1" s="79" t="s">
        <v>123</v>
      </c>
      <c r="EP1" s="79" t="s">
        <v>126</v>
      </c>
      <c r="EQ1" s="79" t="s">
        <v>127</v>
      </c>
      <c r="ER1" s="80" t="s">
        <v>128</v>
      </c>
      <c r="ES1" s="79" t="s">
        <v>150</v>
      </c>
      <c r="ET1" s="79"/>
      <c r="EU1" s="79" t="s">
        <v>110</v>
      </c>
      <c r="EV1" s="79" t="s">
        <v>104</v>
      </c>
      <c r="EW1" s="80" t="s">
        <v>111</v>
      </c>
      <c r="EX1" s="79" t="s">
        <v>99</v>
      </c>
      <c r="EY1" s="79" t="s">
        <v>112</v>
      </c>
      <c r="EZ1" s="79" t="s">
        <v>98</v>
      </c>
      <c r="FA1" s="79" t="s">
        <v>63</v>
      </c>
      <c r="FC1" s="78" t="s">
        <v>13</v>
      </c>
      <c r="FD1" s="79" t="s">
        <v>123</v>
      </c>
      <c r="FE1" s="79" t="s">
        <v>126</v>
      </c>
      <c r="FF1" s="79" t="s">
        <v>127</v>
      </c>
      <c r="FG1" s="80" t="s">
        <v>128</v>
      </c>
      <c r="FH1" s="79" t="s">
        <v>150</v>
      </c>
      <c r="FI1" s="79"/>
      <c r="FJ1" s="79" t="s">
        <v>110</v>
      </c>
      <c r="FK1" s="79" t="s">
        <v>104</v>
      </c>
      <c r="FL1" s="80" t="s">
        <v>111</v>
      </c>
      <c r="FM1" s="79" t="s">
        <v>99</v>
      </c>
      <c r="FN1" s="79" t="s">
        <v>112</v>
      </c>
      <c r="FO1" s="79" t="s">
        <v>98</v>
      </c>
      <c r="FP1" s="79" t="s">
        <v>63</v>
      </c>
      <c r="FR1" s="78" t="s">
        <v>13</v>
      </c>
      <c r="FS1" s="79" t="s">
        <v>123</v>
      </c>
      <c r="FT1" s="79" t="s">
        <v>126</v>
      </c>
      <c r="FU1" s="79" t="s">
        <v>127</v>
      </c>
      <c r="FV1" s="80" t="s">
        <v>128</v>
      </c>
      <c r="FW1" s="79" t="s">
        <v>150</v>
      </c>
      <c r="FX1" s="79"/>
      <c r="FY1" s="79" t="s">
        <v>110</v>
      </c>
      <c r="FZ1" s="79" t="s">
        <v>104</v>
      </c>
      <c r="GA1" s="80" t="s">
        <v>111</v>
      </c>
      <c r="GB1" s="79" t="s">
        <v>99</v>
      </c>
      <c r="GC1" s="79" t="s">
        <v>112</v>
      </c>
      <c r="GD1" s="79" t="s">
        <v>98</v>
      </c>
      <c r="GE1" s="79" t="s">
        <v>63</v>
      </c>
      <c r="GG1" s="60" t="s">
        <v>13</v>
      </c>
      <c r="GH1" s="67" t="s">
        <v>123</v>
      </c>
      <c r="GI1" s="67" t="s">
        <v>126</v>
      </c>
      <c r="GJ1" s="67" t="s">
        <v>127</v>
      </c>
      <c r="GK1" s="68" t="s">
        <v>128</v>
      </c>
      <c r="GL1" s="79" t="s">
        <v>150</v>
      </c>
      <c r="GM1" s="67"/>
      <c r="GN1" s="67" t="s">
        <v>110</v>
      </c>
      <c r="GO1" s="67" t="s">
        <v>104</v>
      </c>
      <c r="GP1" s="68" t="s">
        <v>111</v>
      </c>
      <c r="GQ1" s="67" t="s">
        <v>99</v>
      </c>
      <c r="GR1" s="67" t="s">
        <v>112</v>
      </c>
      <c r="GS1" s="67" t="s">
        <v>98</v>
      </c>
      <c r="GT1" s="79" t="s">
        <v>63</v>
      </c>
      <c r="GV1" s="60" t="s">
        <v>13</v>
      </c>
      <c r="GW1" s="67" t="s">
        <v>123</v>
      </c>
      <c r="GX1" s="67" t="s">
        <v>126</v>
      </c>
      <c r="GY1" s="67" t="s">
        <v>127</v>
      </c>
      <c r="GZ1" s="68" t="s">
        <v>128</v>
      </c>
      <c r="HA1" s="79" t="s">
        <v>150</v>
      </c>
      <c r="HB1" s="67"/>
      <c r="HC1" s="67" t="s">
        <v>110</v>
      </c>
      <c r="HD1" s="67" t="s">
        <v>104</v>
      </c>
      <c r="HE1" s="68" t="s">
        <v>111</v>
      </c>
      <c r="HF1" s="67" t="s">
        <v>99</v>
      </c>
      <c r="HG1" s="67" t="s">
        <v>112</v>
      </c>
      <c r="HH1" s="67" t="s">
        <v>98</v>
      </c>
      <c r="HI1" s="79" t="s">
        <v>63</v>
      </c>
      <c r="HK1" s="60" t="s">
        <v>13</v>
      </c>
      <c r="HL1" s="67" t="s">
        <v>123</v>
      </c>
      <c r="HM1" s="67" t="s">
        <v>126</v>
      </c>
      <c r="HN1" s="67" t="s">
        <v>127</v>
      </c>
      <c r="HO1" s="68" t="s">
        <v>128</v>
      </c>
      <c r="HP1" s="79" t="s">
        <v>150</v>
      </c>
      <c r="HQ1" s="67"/>
      <c r="HR1" s="67" t="s">
        <v>110</v>
      </c>
      <c r="HS1" s="67" t="s">
        <v>104</v>
      </c>
      <c r="HT1" s="68" t="s">
        <v>111</v>
      </c>
      <c r="HU1" s="67" t="s">
        <v>99</v>
      </c>
      <c r="HV1" s="67" t="s">
        <v>112</v>
      </c>
      <c r="HW1" s="67" t="s">
        <v>98</v>
      </c>
      <c r="HX1" s="79" t="s">
        <v>63</v>
      </c>
      <c r="HZ1" s="60" t="s">
        <v>13</v>
      </c>
      <c r="IA1" s="67" t="s">
        <v>123</v>
      </c>
      <c r="IB1" s="67" t="s">
        <v>126</v>
      </c>
      <c r="IC1" s="67" t="s">
        <v>127</v>
      </c>
      <c r="ID1" s="68" t="s">
        <v>128</v>
      </c>
      <c r="IE1" s="79" t="s">
        <v>150</v>
      </c>
      <c r="IF1" s="67"/>
      <c r="IG1" s="67" t="s">
        <v>110</v>
      </c>
      <c r="IH1" s="67" t="s">
        <v>104</v>
      </c>
      <c r="II1" s="68" t="s">
        <v>111</v>
      </c>
      <c r="IJ1" s="67" t="s">
        <v>99</v>
      </c>
      <c r="IK1" s="67" t="s">
        <v>112</v>
      </c>
      <c r="IL1" s="67" t="s">
        <v>98</v>
      </c>
      <c r="IM1" s="79" t="s">
        <v>63</v>
      </c>
      <c r="IO1" s="60" t="s">
        <v>13</v>
      </c>
      <c r="IP1" s="67" t="s">
        <v>123</v>
      </c>
      <c r="IQ1" s="67" t="s">
        <v>126</v>
      </c>
      <c r="IR1" s="67" t="s">
        <v>127</v>
      </c>
      <c r="IS1" s="68" t="s">
        <v>128</v>
      </c>
      <c r="IT1" s="79" t="s">
        <v>150</v>
      </c>
      <c r="IU1" s="67"/>
      <c r="IV1" s="67" t="s">
        <v>110</v>
      </c>
      <c r="IW1" s="67" t="s">
        <v>104</v>
      </c>
      <c r="IX1" s="68" t="s">
        <v>111</v>
      </c>
      <c r="IY1" s="67" t="s">
        <v>99</v>
      </c>
      <c r="IZ1" s="67" t="s">
        <v>112</v>
      </c>
      <c r="JA1" s="67" t="s">
        <v>98</v>
      </c>
      <c r="JB1" s="79" t="s">
        <v>63</v>
      </c>
      <c r="JD1" s="99" t="s">
        <v>13</v>
      </c>
      <c r="JE1" s="100" t="s">
        <v>123</v>
      </c>
      <c r="JF1" s="100" t="s">
        <v>126</v>
      </c>
      <c r="JG1" s="100" t="s">
        <v>127</v>
      </c>
      <c r="JH1" s="98" t="s">
        <v>128</v>
      </c>
      <c r="JI1" s="79" t="s">
        <v>150</v>
      </c>
      <c r="JJ1" s="100"/>
      <c r="JK1" s="100" t="s">
        <v>110</v>
      </c>
      <c r="JL1" s="100" t="s">
        <v>104</v>
      </c>
      <c r="JM1" s="98" t="s">
        <v>111</v>
      </c>
      <c r="JN1" s="100" t="s">
        <v>99</v>
      </c>
      <c r="JO1" s="100" t="s">
        <v>112</v>
      </c>
      <c r="JP1" s="100" t="s">
        <v>98</v>
      </c>
      <c r="JQ1" s="100" t="s">
        <v>63</v>
      </c>
      <c r="JR1" s="98"/>
      <c r="JS1" s="99" t="s">
        <v>13</v>
      </c>
      <c r="JT1" s="100" t="s">
        <v>123</v>
      </c>
      <c r="JU1" s="100" t="s">
        <v>126</v>
      </c>
      <c r="JV1" s="100" t="s">
        <v>127</v>
      </c>
      <c r="JW1" s="98" t="s">
        <v>128</v>
      </c>
      <c r="JX1" s="79" t="s">
        <v>150</v>
      </c>
      <c r="JY1" s="100"/>
      <c r="JZ1" s="100" t="s">
        <v>110</v>
      </c>
      <c r="KA1" s="100" t="s">
        <v>104</v>
      </c>
      <c r="KB1" s="98" t="s">
        <v>111</v>
      </c>
      <c r="KC1" s="100" t="s">
        <v>99</v>
      </c>
      <c r="KD1" s="100" t="s">
        <v>112</v>
      </c>
      <c r="KE1" s="100" t="s">
        <v>98</v>
      </c>
      <c r="KF1" s="100" t="s">
        <v>63</v>
      </c>
      <c r="KG1" s="98"/>
      <c r="KH1" s="99" t="s">
        <v>13</v>
      </c>
      <c r="KI1" s="100" t="s">
        <v>123</v>
      </c>
      <c r="KJ1" s="100" t="s">
        <v>126</v>
      </c>
      <c r="KK1" s="100" t="s">
        <v>127</v>
      </c>
      <c r="KL1" s="98" t="s">
        <v>128</v>
      </c>
      <c r="KM1" s="79" t="s">
        <v>150</v>
      </c>
      <c r="KN1" s="100"/>
      <c r="KO1" s="100" t="s">
        <v>110</v>
      </c>
      <c r="KP1" s="100" t="s">
        <v>104</v>
      </c>
      <c r="KQ1" s="98" t="s">
        <v>111</v>
      </c>
      <c r="KR1" s="100" t="s">
        <v>99</v>
      </c>
      <c r="KS1" s="100" t="s">
        <v>112</v>
      </c>
      <c r="KT1" s="100" t="s">
        <v>98</v>
      </c>
      <c r="KU1" s="100" t="s">
        <v>63</v>
      </c>
      <c r="KW1" s="99" t="s">
        <v>13</v>
      </c>
      <c r="KX1" s="100" t="s">
        <v>123</v>
      </c>
      <c r="KY1" s="100" t="s">
        <v>126</v>
      </c>
      <c r="KZ1" s="100" t="s">
        <v>127</v>
      </c>
      <c r="LA1" s="98" t="s">
        <v>128</v>
      </c>
      <c r="LB1" s="79" t="s">
        <v>150</v>
      </c>
      <c r="LC1" s="100"/>
      <c r="LD1" s="100" t="s">
        <v>110</v>
      </c>
      <c r="LE1" s="100" t="s">
        <v>104</v>
      </c>
      <c r="LF1" s="98" t="s">
        <v>111</v>
      </c>
      <c r="LG1" s="100" t="s">
        <v>99</v>
      </c>
      <c r="LH1" s="100" t="s">
        <v>112</v>
      </c>
      <c r="LI1" s="100" t="s">
        <v>98</v>
      </c>
      <c r="LJ1" s="100" t="s">
        <v>63</v>
      </c>
      <c r="LL1" s="99" t="s">
        <v>13</v>
      </c>
      <c r="LM1" s="100" t="s">
        <v>123</v>
      </c>
      <c r="LN1" s="100" t="s">
        <v>126</v>
      </c>
      <c r="LO1" s="100" t="s">
        <v>127</v>
      </c>
      <c r="LP1" s="98" t="s">
        <v>128</v>
      </c>
      <c r="LQ1" s="79" t="s">
        <v>150</v>
      </c>
      <c r="LR1" s="100"/>
      <c r="LS1" s="100" t="s">
        <v>110</v>
      </c>
      <c r="LT1" s="100" t="s">
        <v>104</v>
      </c>
      <c r="LU1" s="98" t="s">
        <v>111</v>
      </c>
      <c r="LV1" s="100" t="s">
        <v>99</v>
      </c>
      <c r="LW1" s="100" t="s">
        <v>112</v>
      </c>
      <c r="LX1" s="100" t="s">
        <v>98</v>
      </c>
      <c r="LY1" s="100" t="s">
        <v>63</v>
      </c>
    </row>
    <row r="2" spans="1:338" x14ac:dyDescent="0.2">
      <c r="A2" s="73"/>
      <c r="B2" s="73"/>
      <c r="C2" s="73"/>
      <c r="D2" s="5"/>
      <c r="E2" s="6"/>
      <c r="P2" s="5"/>
      <c r="S2" s="81">
        <f>'DEPRECATED - DT-Prelim Calcs'!E35</f>
        <v>9.3333333333333338E-2</v>
      </c>
      <c r="T2" s="82">
        <f>'DEPRECATED - DT-Prelim Calcs'!$C$6*S2*'Drive Train'!$F$15*PI()/12/60</f>
        <v>13.023646878381687</v>
      </c>
      <c r="U2" s="80">
        <f>'DEPRECATED - DT-Prelim Calcs'!$C$10</f>
        <v>93</v>
      </c>
      <c r="V2" s="80">
        <f>'Drive Train'!$F$36</f>
        <v>120</v>
      </c>
      <c r="W2" s="80">
        <f>V2*'DEPRECATED - DT-Prelim Calcs'!$C$11</f>
        <v>480</v>
      </c>
      <c r="X2" s="80">
        <f>$C$31/$C$21*S2*$C$20</f>
        <v>0.99579519204165001</v>
      </c>
      <c r="Y2" s="83">
        <f>MAX(AJ:AJ)</f>
        <v>824.73858629727806</v>
      </c>
      <c r="Z2" s="83"/>
      <c r="AA2" s="83"/>
      <c r="AB2" s="83"/>
      <c r="AC2" s="83">
        <f>VLOOKUP(1,AC4:AJ205,8,FALSE)</f>
        <v>618.55393972295849</v>
      </c>
      <c r="AD2" s="83">
        <f>VLOOKUP(1,AD4:AJ205,7,FALSE)-VLOOKUP(1,AI10:AJ205,2,FALSE)</f>
        <v>-578.15517083453346</v>
      </c>
      <c r="AE2" s="83">
        <f>MAX(AE4:AE204)</f>
        <v>103.09232328715974</v>
      </c>
      <c r="AF2" s="83">
        <f>'Drive Train'!$F$29/AI2</f>
        <v>4</v>
      </c>
      <c r="AG2" s="83">
        <f>MAX(AH10:AH204)</f>
        <v>12.4</v>
      </c>
      <c r="AH2" s="83">
        <f>MIN(AH4:AH204)</f>
        <v>6.82</v>
      </c>
      <c r="AI2" s="80">
        <f>VLOOKUP(1,AI4:AL205,4,FALSE)</f>
        <v>4</v>
      </c>
      <c r="AJ2" s="83">
        <f>VLOOKUP(1,AD4:AL205,9,FALSE)</f>
        <v>4</v>
      </c>
      <c r="AK2" s="84">
        <f>SUM(AK4:AK204)</f>
        <v>109.33333333333333</v>
      </c>
      <c r="AM2" s="81">
        <f>'DEPRECATED - DT-Prelim Calcs'!F35</f>
        <v>0.33333333333333331</v>
      </c>
      <c r="AN2" s="82">
        <f>'DEPRECATED - DT-Prelim Calcs'!$C$6*AM2*'Drive Train'!$F$15*PI()/12/60</f>
        <v>46.513024565648877</v>
      </c>
      <c r="AO2" s="80">
        <f>'DEPRECATED - DT-Prelim Calcs'!$C$10</f>
        <v>93</v>
      </c>
      <c r="AP2" s="80">
        <f>'Drive Train'!$F$36</f>
        <v>120</v>
      </c>
      <c r="AQ2" s="80">
        <f>AP2*'DEPRECATED - DT-Prelim Calcs'!$C$11</f>
        <v>480</v>
      </c>
      <c r="AR2" s="80">
        <f>$C$31/$C$21*AM2*$C$20</f>
        <v>3.5564114001487495</v>
      </c>
      <c r="AS2" s="80"/>
      <c r="AT2" s="83">
        <f>VLOOKUP(1,AT4:AV205,3,FALSE)</f>
        <v>266.71126708356815</v>
      </c>
      <c r="AU2" s="83">
        <f>MAX(AU4:AU204)</f>
        <v>49.169123869117982</v>
      </c>
      <c r="AV2" s="83">
        <f>'Drive Train'!$F$29/AY2</f>
        <v>4</v>
      </c>
      <c r="AW2" s="83">
        <f>MAX(AX5:AX204)</f>
        <v>12.479774405039725</v>
      </c>
      <c r="AX2" s="83">
        <f>MIN(AX4:AX204)</f>
        <v>6.82</v>
      </c>
      <c r="AY2" s="80">
        <f>VLOOKUP(1,AY4:BA205,3,FALSE)</f>
        <v>4</v>
      </c>
      <c r="AZ2" s="84">
        <f>SUM(AZ4:AZ204)</f>
        <v>4578.8379187871178</v>
      </c>
      <c r="BB2" s="81">
        <f>'DEPRECATED - DT-Prelim Calcs'!G35</f>
        <v>0.23076923076923078</v>
      </c>
      <c r="BC2" s="82">
        <f>'DEPRECATED - DT-Prelim Calcs'!$C$6*BB2*'Drive Train'!$F$15*PI()/12/60</f>
        <v>32.201324699295384</v>
      </c>
      <c r="BD2" s="80">
        <f>'DEPRECATED - DT-Prelim Calcs'!$C$10</f>
        <v>93</v>
      </c>
      <c r="BE2" s="80">
        <f>'Drive Train'!$F$36</f>
        <v>120</v>
      </c>
      <c r="BF2" s="80">
        <f>BE2*'DEPRECATED - DT-Prelim Calcs'!$C$11</f>
        <v>480</v>
      </c>
      <c r="BG2" s="80">
        <f>$C$31/$C$21*BB2*$C$20</f>
        <v>2.4621309693337499</v>
      </c>
      <c r="BH2" s="80"/>
      <c r="BI2" s="83">
        <f>VLOOKUP(1,BI4:BK205,3,FALSE)</f>
        <v>220.24060062898209</v>
      </c>
      <c r="BJ2" s="83">
        <f>MAX(BJ4:BJ204)</f>
        <v>71.022067810948201</v>
      </c>
      <c r="BK2" s="83">
        <f>'Drive Train'!$F$29/BN2</f>
        <v>4</v>
      </c>
      <c r="BL2" s="83">
        <f>MAX(BM5:BM204)</f>
        <v>17.342235487058186</v>
      </c>
      <c r="BM2" s="83">
        <f>MIN(BM4:BM204)</f>
        <v>6.82</v>
      </c>
      <c r="BN2" s="80">
        <f>VLOOKUP(1,BN4:BP205,3,FALSE)</f>
        <v>4</v>
      </c>
      <c r="BO2" s="84">
        <f>SUM(BO4:BO204)</f>
        <v>3549.8281171802932</v>
      </c>
      <c r="BQ2" s="81">
        <f>'DEPRECATED - DT-Prelim Calcs'!H35</f>
        <v>0.17647058823529413</v>
      </c>
      <c r="BR2" s="82">
        <f>'DEPRECATED - DT-Prelim Calcs'!$C$6*BQ2*'Drive Train'!$F$15*PI()/12/60</f>
        <v>24.624542417108234</v>
      </c>
      <c r="BS2" s="80">
        <f>'DEPRECATED - DT-Prelim Calcs'!$C$10</f>
        <v>93</v>
      </c>
      <c r="BT2" s="80">
        <f>'Drive Train'!$F$36</f>
        <v>120</v>
      </c>
      <c r="BU2" s="80">
        <f>BT2*'DEPRECATED - DT-Prelim Calcs'!$C$11</f>
        <v>480</v>
      </c>
      <c r="BV2" s="80">
        <f>$C$31/$C$21*BQ2*$C$20</f>
        <v>1.8828060353728675</v>
      </c>
      <c r="BW2" s="80"/>
      <c r="BX2" s="83">
        <f>VLOOKUP(1,BX4:BZ205,3,FALSE)</f>
        <v>-6.23989205900358</v>
      </c>
      <c r="BY2" s="83">
        <f>MAX(BY4:BY204)</f>
        <v>93.716816726268192</v>
      </c>
      <c r="BZ2" s="83">
        <f>'Drive Train'!$F$29/CC2</f>
        <v>4</v>
      </c>
      <c r="CA2" s="83">
        <f>MAX(CB5:CB204)</f>
        <v>24.117602684284332</v>
      </c>
      <c r="CB2" s="83">
        <f>MIN(CB4:CB204)</f>
        <v>6.82</v>
      </c>
      <c r="CC2" s="80">
        <f>VLOOKUP(1,CC4:CE205,3,FALSE)</f>
        <v>4</v>
      </c>
      <c r="CD2" s="84">
        <f>SUM(CD4:CD204)</f>
        <v>3796.0085557765824</v>
      </c>
      <c r="CF2" s="81">
        <f>'DEPRECATED - DT-Prelim Calcs'!I35</f>
        <v>0.14285714285714288</v>
      </c>
      <c r="CG2" s="82">
        <f>'DEPRECATED - DT-Prelim Calcs'!$C$6*CF2*'Drive Train'!$F$15*PI()/12/60</f>
        <v>19.934153385278094</v>
      </c>
      <c r="CH2" s="80">
        <f>'DEPRECATED - DT-Prelim Calcs'!$C$10</f>
        <v>93</v>
      </c>
      <c r="CI2" s="80">
        <f>'Drive Train'!$F$36</f>
        <v>120</v>
      </c>
      <c r="CJ2" s="80">
        <f>CI2*'DEPRECATED - DT-Prelim Calcs'!$C$11</f>
        <v>480</v>
      </c>
      <c r="CK2" s="80">
        <f>$C$31/$C$21*CF2*$C$20</f>
        <v>1.5241763143494644</v>
      </c>
      <c r="CL2" s="80"/>
      <c r="CM2" s="83">
        <f>VLOOKUP(1,CM4:CO205,3,FALSE)</f>
        <v>-402.45630445549483</v>
      </c>
      <c r="CN2" s="83">
        <f>MAX(CN4:CN204)</f>
        <v>103.09232328715974</v>
      </c>
      <c r="CO2" s="83">
        <f>'Drive Train'!$F$29/CR2</f>
        <v>4</v>
      </c>
      <c r="CP2" s="83">
        <f>MAX(CQ5:CQ204)</f>
        <v>29.900318973004374</v>
      </c>
      <c r="CQ2" s="83">
        <f>MIN(CQ4:CQ204)</f>
        <v>6.82</v>
      </c>
      <c r="CR2" s="80">
        <f>VLOOKUP(1,CR4:CT204,3,FALSE)</f>
        <v>4</v>
      </c>
      <c r="CS2" s="84">
        <f>SUM(CS4:CS204)</f>
        <v>5836.7391708336636</v>
      </c>
      <c r="CU2" s="81">
        <f>'DEPRECATED - DT-Prelim Calcs'!J35</f>
        <v>0.12000000000000002</v>
      </c>
      <c r="CV2" s="82">
        <f>'DEPRECATED - DT-Prelim Calcs'!$C$6*CU2*'Drive Train'!$F$15*PI()/12/60</f>
        <v>16.7446888436336</v>
      </c>
      <c r="CW2" s="80">
        <f>'DEPRECATED - DT-Prelim Calcs'!$C$10</f>
        <v>93</v>
      </c>
      <c r="CX2" s="80">
        <f>'Drive Train'!$F$36</f>
        <v>120</v>
      </c>
      <c r="CY2" s="80">
        <f>CX2*'DEPRECATED - DT-Prelim Calcs'!$C$11</f>
        <v>480</v>
      </c>
      <c r="CZ2" s="80">
        <f>$C$31/$C$21*CU2*$C$20</f>
        <v>1.2803081040535502</v>
      </c>
      <c r="DA2" s="80"/>
      <c r="DB2" s="83">
        <f>VLOOKUP(1,DB4:DD205,3,FALSE)</f>
        <v>-869.11556441265066</v>
      </c>
      <c r="DC2" s="83">
        <f>MAX(DC4:DC204)</f>
        <v>103.09232328715974</v>
      </c>
      <c r="DD2" s="83">
        <f>'Drive Train'!$F$29/DG2</f>
        <v>4</v>
      </c>
      <c r="DE2" s="83">
        <f>MAX(DF5:DF204)</f>
        <v>34.930983824417702</v>
      </c>
      <c r="DF2" s="83">
        <f>MIN(DF4:DF204)</f>
        <v>6.82</v>
      </c>
      <c r="DG2" s="80">
        <f>VLOOKUP(1,DG4:DI205,3,FALSE)</f>
        <v>4</v>
      </c>
      <c r="DH2" s="84">
        <f>SUM(DH4:DH204)</f>
        <v>7631.5708263346087</v>
      </c>
      <c r="DJ2" s="81">
        <f>'DEPRECATED - DT-Prelim Calcs'!K35</f>
        <v>0.10344827586206898</v>
      </c>
      <c r="DK2" s="82">
        <f>'DEPRECATED - DT-Prelim Calcs'!$C$6*DJ2*'Drive Train'!$F$15*PI()/12/60</f>
        <v>14.435076589339308</v>
      </c>
      <c r="DL2" s="80">
        <f>'DEPRECATED - DT-Prelim Calcs'!$C$10</f>
        <v>93</v>
      </c>
      <c r="DM2" s="80">
        <f>'Drive Train'!$F$36</f>
        <v>120</v>
      </c>
      <c r="DN2" s="80">
        <f>DM2*'DEPRECATED - DT-Prelim Calcs'!$C$11</f>
        <v>480</v>
      </c>
      <c r="DO2" s="80">
        <f>$C$31/$C$21*DJ2*$C$20</f>
        <v>1.1037138828047846</v>
      </c>
      <c r="DP2" s="80"/>
      <c r="DQ2" s="83">
        <f>VLOOKUP(1,DQ4:DS205,3,FALSE)</f>
        <v>-1422.8727821966481</v>
      </c>
      <c r="DR2" s="83">
        <f>MAX(DR4:DR204)</f>
        <v>103.09232328715974</v>
      </c>
      <c r="DS2" s="83">
        <f>'Drive Train'!$F$29/DV2</f>
        <v>4</v>
      </c>
      <c r="DT2" s="83">
        <f>MAX(DU5:DU204)</f>
        <v>42.522340811932288</v>
      </c>
      <c r="DU2" s="83">
        <f>MIN(DU4:DU204)</f>
        <v>6.82</v>
      </c>
      <c r="DV2" s="80">
        <f>VLOOKUP(1,DV4:DX205,3,FALSE)</f>
        <v>4</v>
      </c>
      <c r="DW2" s="84">
        <f>SUM(DW4:DW204)</f>
        <v>9174.066728239357</v>
      </c>
      <c r="DY2" s="81">
        <f>'DEPRECATED - DT-Prelim Calcs'!L35</f>
        <v>9.0909090909090912E-2</v>
      </c>
      <c r="DZ2" s="82">
        <f>'DEPRECATED - DT-Prelim Calcs'!$C$6*DY2*'Drive Train'!$F$15*PI()/12/60</f>
        <v>12.685370336086059</v>
      </c>
      <c r="EA2" s="80">
        <f>'DEPRECATED - DT-Prelim Calcs'!$C$10</f>
        <v>93</v>
      </c>
      <c r="EB2" s="80">
        <f>'Drive Train'!$F$36</f>
        <v>120</v>
      </c>
      <c r="EC2" s="80">
        <f>EB2*'DEPRECATED - DT-Prelim Calcs'!$C$11</f>
        <v>480</v>
      </c>
      <c r="ED2" s="80">
        <f>$C$31/$C$21*DY2*$C$20</f>
        <v>0.96993038185874991</v>
      </c>
      <c r="EE2" s="80"/>
      <c r="EF2" s="83">
        <f>VLOOKUP(1,EF4:EH205,3,FALSE)</f>
        <v>-2063.7279578074863</v>
      </c>
      <c r="EG2" s="83">
        <f>MAX(EG4:EG204)</f>
        <v>103.09232328715974</v>
      </c>
      <c r="EH2" s="83">
        <f>'Drive Train'!$F$29/EK2</f>
        <v>4</v>
      </c>
      <c r="EI2" s="83">
        <f>MAX(EJ5:EJ204)</f>
        <v>50.700874811986225</v>
      </c>
      <c r="EJ2" s="83">
        <f>MIN(EJ4:EJ204)</f>
        <v>6.82</v>
      </c>
      <c r="EK2" s="80">
        <f>VLOOKUP(1,EK4:EM205,3,FALSE)</f>
        <v>4</v>
      </c>
      <c r="EL2" s="84">
        <f>SUM(EL4:EL204)</f>
        <v>10596.385297195091</v>
      </c>
      <c r="EN2" s="81">
        <f>'DEPRECATED - DT-Prelim Calcs'!M35</f>
        <v>8.1081081081081072E-2</v>
      </c>
      <c r="EO2" s="82">
        <f>'DEPRECATED - DT-Prelim Calcs'!$C$6*EN2*'Drive Train'!$F$15*PI()/12/60</f>
        <v>11.313978948401079</v>
      </c>
      <c r="EP2" s="80">
        <f>'DEPRECATED - DT-Prelim Calcs'!$C$10</f>
        <v>93</v>
      </c>
      <c r="EQ2" s="80">
        <f>'Drive Train'!$F$36</f>
        <v>120</v>
      </c>
      <c r="ER2" s="80">
        <f>EQ2*'DEPRECATED - DT-Prelim Calcs'!$C$11</f>
        <v>480</v>
      </c>
      <c r="ES2" s="80">
        <f>$C$31/$C$21*EN2*$C$20</f>
        <v>0.86507304327942547</v>
      </c>
      <c r="ET2" s="80"/>
      <c r="EU2" s="83">
        <f>VLOOKUP(1,EU4:EW204,3,FALSE)</f>
        <v>-2791.6810912451665</v>
      </c>
      <c r="EV2" s="83">
        <f>MAX(EV4:EV204)</f>
        <v>105.29837633811887</v>
      </c>
      <c r="EW2" s="83">
        <f>'Drive Train'!$F$29/EZ2</f>
        <v>4</v>
      </c>
      <c r="EX2" s="83">
        <f>MAX(EY5:EY204)</f>
        <v>57.772429492058798</v>
      </c>
      <c r="EY2" s="83">
        <f>MIN(EY4:EY204)</f>
        <v>6.82</v>
      </c>
      <c r="EZ2" s="80">
        <f>VLOOKUP(1,EZ4:FB205,3,FALSE)</f>
        <v>4</v>
      </c>
      <c r="FA2" s="84">
        <f>SUM(FA4:FA204)</f>
        <v>11310.16721850266</v>
      </c>
      <c r="FC2" s="81">
        <f>'DEPRECATED - DT-Prelim Calcs'!N35</f>
        <v>7.3170731707317069E-2</v>
      </c>
      <c r="FD2" s="82">
        <f>'DEPRECATED - DT-Prelim Calcs'!$C$6*FC2*'Drive Train'!$F$15*PI()/12/60</f>
        <v>10.210176124166827</v>
      </c>
      <c r="FE2" s="80">
        <f>'DEPRECATED - DT-Prelim Calcs'!$C$10</f>
        <v>93</v>
      </c>
      <c r="FF2" s="80">
        <f>'Drive Train'!$F$36</f>
        <v>120</v>
      </c>
      <c r="FG2" s="80">
        <f>FF2*'DEPRECATED - DT-Prelim Calcs'!$C$11</f>
        <v>480</v>
      </c>
      <c r="FH2" s="80">
        <f>$C$31/$C$21*FC2*$C$20</f>
        <v>0.78067567320338405</v>
      </c>
      <c r="FI2" s="80"/>
      <c r="FJ2" s="83">
        <f>VLOOKUP(1,FJ4:FL204,3,FALSE)</f>
        <v>-3606.7321825096888</v>
      </c>
      <c r="FK2" s="83">
        <f>MAX(FK4:FK204)</f>
        <v>104.76689551523297</v>
      </c>
      <c r="FL2" s="83">
        <f>'Drive Train'!$F$29/FO2</f>
        <v>4</v>
      </c>
      <c r="FM2" s="83">
        <f>MAX(FN5:FN204)</f>
        <v>63.544437292219975</v>
      </c>
      <c r="FN2" s="83">
        <f>MIN(FN4:FN204)</f>
        <v>6.82</v>
      </c>
      <c r="FO2" s="80">
        <f>VLOOKUP(1,FO4:FQ205,3,FALSE)</f>
        <v>4</v>
      </c>
      <c r="FP2" s="84">
        <f>SUM(FP4:FP204)</f>
        <v>12260.467983357283</v>
      </c>
      <c r="FR2" s="81">
        <f>'DEPRECATED - DT-Prelim Calcs'!O35</f>
        <v>6.6666666666666652E-2</v>
      </c>
      <c r="FS2" s="82">
        <f>'DEPRECATED - DT-Prelim Calcs'!$C$6*FR2*'Drive Train'!$F$15*PI()/12/60</f>
        <v>9.302604913129775</v>
      </c>
      <c r="FT2" s="80">
        <f>'DEPRECATED - DT-Prelim Calcs'!$C$10</f>
        <v>93</v>
      </c>
      <c r="FU2" s="80">
        <f>'Drive Train'!$F$36</f>
        <v>120</v>
      </c>
      <c r="FV2" s="80">
        <f>FU2*'DEPRECATED - DT-Prelim Calcs'!$C$11</f>
        <v>480</v>
      </c>
      <c r="FW2" s="80">
        <f>$C$31/$C$21*FR2*$C$20</f>
        <v>0.7112822800297498</v>
      </c>
      <c r="FX2" s="80"/>
      <c r="FY2" s="83">
        <f>VLOOKUP(1,FY4:GA205,3,FALSE)</f>
        <v>-4508.8812316010526</v>
      </c>
      <c r="FZ2" s="83">
        <f>MAX(FZ4:FZ204)</f>
        <v>103.09232328715974</v>
      </c>
      <c r="GA2" s="83">
        <f>'Drive Train'!$F$29/GD2</f>
        <v>4</v>
      </c>
      <c r="GB2" s="83">
        <f>MAX(GC5:GC204)</f>
        <v>54.924569227866542</v>
      </c>
      <c r="GC2" s="83">
        <f>MIN(GC4:GC204)</f>
        <v>6.82</v>
      </c>
      <c r="GD2" s="80">
        <f>VLOOKUP(1,GD4:GF205,3,FALSE)</f>
        <v>4</v>
      </c>
      <c r="GE2" s="84">
        <f>SUM(GE4:GE204)</f>
        <v>13241.047142615262</v>
      </c>
      <c r="GG2" s="59">
        <f>'DEPRECATED - DT-Prelim Calcs'!E35</f>
        <v>9.3333333333333338E-2</v>
      </c>
      <c r="GH2" s="64">
        <f>'DEPRECATED - DT-Prelim Calcs'!$C$6*GG2*'Drive Train'!$F$15*PI()/12/60</f>
        <v>13.023646878381687</v>
      </c>
      <c r="GI2" s="57">
        <f>'DEPRECATED - DT-Prelim Calcs'!F52</f>
        <v>29.999999999999982</v>
      </c>
      <c r="GJ2" s="68">
        <f>'Drive Train'!$F$36</f>
        <v>120</v>
      </c>
      <c r="GK2" s="68">
        <f>GJ2*'DEPRECATED - DT-Prelim Calcs'!$C$11</f>
        <v>480</v>
      </c>
      <c r="GL2" s="80">
        <f>$C$31/$C$21*GG2*$C$20</f>
        <v>0.99579519204165001</v>
      </c>
      <c r="GN2" s="57">
        <f>VLOOKUP(1,GN4:GP205,3,FALSE)</f>
        <v>-1323.1167575723211</v>
      </c>
      <c r="GO2" s="57">
        <f>MAX(GO4:GO204)</f>
        <v>85.201355844379492</v>
      </c>
      <c r="GP2" s="57">
        <f>'Drive Train'!$F$29/GS2</f>
        <v>4</v>
      </c>
      <c r="GQ2" s="57">
        <f>MAX(GR5:GR204)</f>
        <v>48.707731616337931</v>
      </c>
      <c r="GR2" s="57">
        <f>MIN(GR4:GR204)</f>
        <v>10.600000000000001</v>
      </c>
      <c r="GS2" s="68">
        <f>VLOOKUP(1,GS4:GU205,3,FALSE)</f>
        <v>4</v>
      </c>
      <c r="GT2" s="84">
        <f>SUM(GT4:GT204)</f>
        <v>-2340.1951616460951</v>
      </c>
      <c r="GV2" s="59">
        <f>GG2</f>
        <v>9.3333333333333338E-2</v>
      </c>
      <c r="GW2" s="64">
        <f>'DEPRECATED - DT-Prelim Calcs'!$C$6*GV2*'Drive Train'!$F$15*PI()/12/60</f>
        <v>13.023646878381687</v>
      </c>
      <c r="GX2" s="57">
        <f>'DEPRECATED - DT-Prelim Calcs'!G52</f>
        <v>33.333333333333314</v>
      </c>
      <c r="GY2" s="68">
        <f>'Drive Train'!$F$36</f>
        <v>120</v>
      </c>
      <c r="GZ2" s="68">
        <f>GY2*'DEPRECATED - DT-Prelim Calcs'!$C$11</f>
        <v>480</v>
      </c>
      <c r="HA2" s="80">
        <f>$C$31/$C$21*GV2*$C$20</f>
        <v>0.99579519204165001</v>
      </c>
      <c r="HC2" s="57">
        <f>VLOOKUP(1,HC4:HE205,3,FALSE)</f>
        <v>-1507.9872374820957</v>
      </c>
      <c r="HD2" s="57">
        <f>MAX(HD4:HD204)</f>
        <v>86.327851569036824</v>
      </c>
      <c r="HE2" s="57">
        <f>'Drive Train'!$F$29/HH2</f>
        <v>4</v>
      </c>
      <c r="HF2" s="57">
        <f>MAX(HG5:HG204)</f>
        <v>48.578076303024709</v>
      </c>
      <c r="HG2" s="57">
        <f>MIN(HG4:HG204)</f>
        <v>10.400000000000002</v>
      </c>
      <c r="HH2" s="68">
        <f>VLOOKUP(1,HH4:HJ205,3,FALSE)</f>
        <v>4</v>
      </c>
      <c r="HI2" s="84">
        <f>SUM(HI4:HI204)</f>
        <v>-1929.9318426626237</v>
      </c>
      <c r="HK2" s="59">
        <f>GV2</f>
        <v>9.3333333333333338E-2</v>
      </c>
      <c r="HL2" s="64">
        <f>'DEPRECATED - DT-Prelim Calcs'!$C$6*HK2*'Drive Train'!$F$15*PI()/12/60</f>
        <v>13.023646878381687</v>
      </c>
      <c r="HM2" s="57">
        <f>'DEPRECATED - DT-Prelim Calcs'!H52</f>
        <v>36.66666666666665</v>
      </c>
      <c r="HN2" s="68">
        <f>'Drive Train'!$F$36</f>
        <v>120</v>
      </c>
      <c r="HO2" s="68">
        <f>HN2*'DEPRECATED - DT-Prelim Calcs'!$C$11</f>
        <v>480</v>
      </c>
      <c r="HP2" s="80">
        <f>$C$31/$C$21*HK2*$C$20</f>
        <v>0.99579519204165001</v>
      </c>
      <c r="HR2" s="57">
        <f>VLOOKUP(1,HR4:HT204,3,FALSE)</f>
        <v>-1684.8458368100291</v>
      </c>
      <c r="HS2" s="57">
        <f>MAX(HS4:HS204)</f>
        <v>90.276333362420033</v>
      </c>
      <c r="HT2" s="57">
        <f>'Drive Train'!$F$29/HW2</f>
        <v>4</v>
      </c>
      <c r="HU2" s="57">
        <f>MAX(HV5:HV204)</f>
        <v>49.799019546986422</v>
      </c>
      <c r="HV2" s="57">
        <f>MIN(HV4:HV204)</f>
        <v>10.200000000000001</v>
      </c>
      <c r="HW2" s="68">
        <f>VLOOKUP(1,HW4:HY205,3,FALSE)</f>
        <v>4</v>
      </c>
      <c r="HX2" s="84">
        <f>SUM(HX4:HX204)</f>
        <v>-1164.6343122844748</v>
      </c>
      <c r="HZ2" s="59">
        <f>HK2</f>
        <v>9.3333333333333338E-2</v>
      </c>
      <c r="IA2" s="64">
        <f>'DEPRECATED - DT-Prelim Calcs'!$C$6*HZ2*'Drive Train'!$F$15*PI()/12/60</f>
        <v>13.023646878381687</v>
      </c>
      <c r="IB2" s="57">
        <f>'DEPRECATED - DT-Prelim Calcs'!I52</f>
        <v>39.999999999999986</v>
      </c>
      <c r="IC2" s="68">
        <f>'Drive Train'!$F$36</f>
        <v>120</v>
      </c>
      <c r="ID2" s="68">
        <f>IC2*'DEPRECATED - DT-Prelim Calcs'!$C$11</f>
        <v>480</v>
      </c>
      <c r="IE2" s="80">
        <f>$C$31/$C$21*HZ2*$C$20</f>
        <v>0.99579519204165001</v>
      </c>
      <c r="IG2" s="57">
        <f>VLOOKUP(1,IG4:II204,3,FALSE)</f>
        <v>-1853.6925555561234</v>
      </c>
      <c r="IH2" s="57">
        <f>MAX(IH4:IH204)</f>
        <v>91.862436386918318</v>
      </c>
      <c r="II2" s="57">
        <f>'Drive Train'!$F$29/IL2</f>
        <v>4</v>
      </c>
      <c r="IJ2" s="57">
        <f>MAX(IK5:IK204)</f>
        <v>49.818586775194369</v>
      </c>
      <c r="IK2" s="57">
        <f>MIN(IK4:IK204)</f>
        <v>10.000000000000002</v>
      </c>
      <c r="IL2" s="68">
        <f>VLOOKUP(1,IL4:IN205,3,FALSE)</f>
        <v>4</v>
      </c>
      <c r="IM2" s="84">
        <f>SUM(IM4:IM204)</f>
        <v>-772.28291107936525</v>
      </c>
      <c r="IO2" s="59">
        <f>HZ2</f>
        <v>9.3333333333333338E-2</v>
      </c>
      <c r="IP2" s="64">
        <f>'DEPRECATED - DT-Prelim Calcs'!$C$6*IO2*'Drive Train'!$F$15*PI()/12/60</f>
        <v>13.023646878381687</v>
      </c>
      <c r="IQ2" s="57">
        <f>'DEPRECATED - DT-Prelim Calcs'!J52</f>
        <v>43.333333333333321</v>
      </c>
      <c r="IR2" s="68">
        <f>'Drive Train'!$F$36</f>
        <v>120</v>
      </c>
      <c r="IS2" s="68">
        <f>IR2*'DEPRECATED - DT-Prelim Calcs'!$C$11</f>
        <v>480</v>
      </c>
      <c r="IT2" s="80">
        <f>$C$31/$C$21*IO2*$C$20</f>
        <v>0.99579519204165001</v>
      </c>
      <c r="IV2" s="57">
        <f>VLOOKUP(1,IV4:IX205,3,FALSE)</f>
        <v>-2014.5273937203769</v>
      </c>
      <c r="IW2" s="57">
        <f>MAX(IW4:IW204)</f>
        <v>94.01822836540525</v>
      </c>
      <c r="IX2" s="57">
        <f>'Drive Train'!$F$29/JA2</f>
        <v>4</v>
      </c>
      <c r="IY2" s="57">
        <f>MAX(IZ5:IZ204)</f>
        <v>50.07403779980379</v>
      </c>
      <c r="IZ2" s="57">
        <f>MIN(IZ4:IZ204)</f>
        <v>9.8000000000000007</v>
      </c>
      <c r="JA2" s="68">
        <f>VLOOKUP(1,JA4:JC205,3,FALSE)</f>
        <v>4</v>
      </c>
      <c r="JB2" s="84">
        <f>SUM(JB4:JB204)</f>
        <v>379.20185609940017</v>
      </c>
      <c r="JD2" s="101">
        <f>IO2</f>
        <v>9.3333333333333338E-2</v>
      </c>
      <c r="JE2" s="102">
        <f>'DEPRECATED - DT-Prelim Calcs'!$C$6*JD2*'Drive Train'!$F$15*PI()/12/60</f>
        <v>13.023646878381687</v>
      </c>
      <c r="JF2" s="103">
        <f>'DEPRECATED - DT-Prelim Calcs'!K52</f>
        <v>46.666666666666657</v>
      </c>
      <c r="JG2" s="103">
        <f>'Drive Train'!$F$36</f>
        <v>120</v>
      </c>
      <c r="JH2" s="98">
        <f>JG2*'DEPRECATED - DT-Prelim Calcs'!$C$11</f>
        <v>480</v>
      </c>
      <c r="JI2" s="80">
        <f>$C$31/$C$21*JD2*$C$20</f>
        <v>0.99579519204165001</v>
      </c>
      <c r="JJ2" s="98"/>
      <c r="JK2" s="103">
        <f>VLOOKUP(1,JK4:JM205,3,FALSE)</f>
        <v>-2167.3503513027886</v>
      </c>
      <c r="JL2" s="103">
        <f>MAX(JL4:JL204)</f>
        <v>95.128953712190579</v>
      </c>
      <c r="JM2" s="103">
        <f>'Drive Train'!$F$29/JP2</f>
        <v>4</v>
      </c>
      <c r="JN2" s="103">
        <f>MAX(JO5:JO204)</f>
        <v>49.810152011850683</v>
      </c>
      <c r="JO2" s="103">
        <f>MIN(JO4:JO204)</f>
        <v>9.6000000000000014</v>
      </c>
      <c r="JP2" s="98">
        <f>VLOOKUP(1,JP4:JR205,3,FALSE)</f>
        <v>4</v>
      </c>
      <c r="JQ2" s="104">
        <f>SUM(JQ4:JQ204)</f>
        <v>10195.878919438437</v>
      </c>
      <c r="JR2" s="98"/>
      <c r="JS2" s="101">
        <f>JD2</f>
        <v>9.3333333333333338E-2</v>
      </c>
      <c r="JT2" s="102">
        <f>'DEPRECATED - DT-Prelim Calcs'!$C$6*JS2*'Drive Train'!$F$15*PI()/12/60</f>
        <v>13.023646878381687</v>
      </c>
      <c r="JU2" s="103">
        <f>'DEPRECATED - DT-Prelim Calcs'!L52</f>
        <v>49.999999999999993</v>
      </c>
      <c r="JV2" s="103">
        <f>'Drive Train'!$F$36</f>
        <v>120</v>
      </c>
      <c r="JW2" s="98">
        <f>JV2*'DEPRECATED - DT-Prelim Calcs'!$C$11</f>
        <v>480</v>
      </c>
      <c r="JX2" s="80">
        <f>$C$31/$C$21*JS2*$C$20</f>
        <v>0.99579519204165001</v>
      </c>
      <c r="JY2" s="98"/>
      <c r="JZ2" s="103">
        <f>VLOOKUP(1,JZ4:KB205,3,FALSE)</f>
        <v>-2312.1614283033614</v>
      </c>
      <c r="KA2" s="103">
        <f>MAX(KA4:KA204)</f>
        <v>98.054072245662312</v>
      </c>
      <c r="KB2" s="103">
        <f>'Drive Train'!$F$29/KE2</f>
        <v>4</v>
      </c>
      <c r="KC2" s="103">
        <f>MAX(KD5:KD204)</f>
        <v>50.338073593579516</v>
      </c>
      <c r="KD2" s="103">
        <f>MIN(KD4:KD204)</f>
        <v>9.4</v>
      </c>
      <c r="KE2" s="98">
        <f>VLOOKUP(1,KE4:KG205,3,FALSE)</f>
        <v>4</v>
      </c>
      <c r="KF2" s="104">
        <f>SUM(KF4:KF204)</f>
        <v>10168.275898097929</v>
      </c>
      <c r="KG2" s="98"/>
      <c r="KH2" s="101">
        <f>JS2</f>
        <v>9.3333333333333338E-2</v>
      </c>
      <c r="KI2" s="102">
        <f>'DEPRECATED - DT-Prelim Calcs'!$C$6*KH2*'Drive Train'!$F$15*PI()/12/60</f>
        <v>13.023646878381687</v>
      </c>
      <c r="KJ2" s="103">
        <f>'DEPRECATED - DT-Prelim Calcs'!M52</f>
        <v>53.333333333333329</v>
      </c>
      <c r="KK2" s="103">
        <f>'Drive Train'!$F$36</f>
        <v>120</v>
      </c>
      <c r="KL2" s="98">
        <f>KK2*'DEPRECATED - DT-Prelim Calcs'!$C$11</f>
        <v>480</v>
      </c>
      <c r="KM2" s="80">
        <f>$C$31/$C$21*KH2*$C$20</f>
        <v>0.99579519204165001</v>
      </c>
      <c r="KN2" s="98"/>
      <c r="KO2" s="103">
        <f>VLOOKUP(1,KO4:KQ205,3,FALSE)</f>
        <v>-2448.9606247220931</v>
      </c>
      <c r="KP2" s="103">
        <f>MAX(KP4:KP204)</f>
        <v>98.465299737897766</v>
      </c>
      <c r="KQ2" s="103">
        <f>'Drive Train'!$F$29/KT2</f>
        <v>4</v>
      </c>
      <c r="KR2" s="103">
        <f>MAX(KS5:KS204)</f>
        <v>49.707774358001338</v>
      </c>
      <c r="KS2" s="103">
        <f>MIN(KS4:KS204)</f>
        <v>9.2000000000000011</v>
      </c>
      <c r="KT2" s="98">
        <f>VLOOKUP(1,KT4:KV205,3,FALSE)</f>
        <v>4</v>
      </c>
      <c r="KU2" s="104">
        <f>SUM(KU4:KU204)</f>
        <v>10005.079326491845</v>
      </c>
      <c r="KW2" s="101">
        <f>KH2</f>
        <v>9.3333333333333338E-2</v>
      </c>
      <c r="KX2" s="102">
        <f>'DEPRECATED - DT-Prelim Calcs'!$C$6*KW2*'Drive Train'!$F$15*PI()/12/60</f>
        <v>13.023646878381687</v>
      </c>
      <c r="KY2" s="103">
        <f>'DEPRECATED - DT-Prelim Calcs'!N52</f>
        <v>56.666666666666664</v>
      </c>
      <c r="KZ2" s="103">
        <f>'Drive Train'!$F$36</f>
        <v>120</v>
      </c>
      <c r="LA2" s="98">
        <f>KZ2*'DEPRECATED - DT-Prelim Calcs'!$C$11</f>
        <v>480</v>
      </c>
      <c r="LB2" s="80">
        <f>$C$31/$C$21*KW2*$C$20</f>
        <v>0.99579519204165001</v>
      </c>
      <c r="LC2" s="98"/>
      <c r="LD2" s="103">
        <f>VLOOKUP(1,LD4:LF205,3,FALSE)</f>
        <v>-2525.7770575432601</v>
      </c>
      <c r="LE2" s="103">
        <f>MAX(LE4:LE204)</f>
        <v>103.09232328715974</v>
      </c>
      <c r="LF2" s="103">
        <f>'Drive Train'!$F$29/LI2</f>
        <v>4</v>
      </c>
      <c r="LG2" s="103">
        <f>MAX(LH5:LH204)</f>
        <v>50.878247491704947</v>
      </c>
      <c r="LH2" s="103">
        <f>MIN(LH4:LH204)</f>
        <v>9</v>
      </c>
      <c r="LI2" s="98">
        <f>VLOOKUP(1,LI4:LK205,3,FALSE)</f>
        <v>4</v>
      </c>
      <c r="LJ2" s="104">
        <f>SUM(LJ4:LJ204)</f>
        <v>10240.305663819319</v>
      </c>
      <c r="LL2" s="101">
        <f>KW2</f>
        <v>9.3333333333333338E-2</v>
      </c>
      <c r="LM2" s="102">
        <f>'DEPRECATED - DT-Prelim Calcs'!$C$6*LL2*'Drive Train'!$F$15*PI()/12/60</f>
        <v>13.023646878381687</v>
      </c>
      <c r="LN2" s="103">
        <f>'DEPRECATED - DT-Prelim Calcs'!O52</f>
        <v>60</v>
      </c>
      <c r="LO2" s="103">
        <f>'Drive Train'!$F$36</f>
        <v>120</v>
      </c>
      <c r="LP2" s="98">
        <f>LO2*'DEPRECATED - DT-Prelim Calcs'!$C$11</f>
        <v>480</v>
      </c>
      <c r="LQ2" s="80">
        <f>$C$31/$C$21*LL2*$C$20</f>
        <v>0.99579519204165001</v>
      </c>
      <c r="LR2" s="98"/>
      <c r="LS2" s="103">
        <f>VLOOKUP(1,LS4:LU205,3,FALSE)</f>
        <v>-2470.1158249894256</v>
      </c>
      <c r="LT2" s="103">
        <f>MAX(LT4:LT204)</f>
        <v>105.14229023836417</v>
      </c>
      <c r="LU2" s="103">
        <f>'Drive Train'!$F$29/LX2</f>
        <v>4</v>
      </c>
      <c r="LV2" s="103">
        <f>MAX(LW5:LW204)</f>
        <v>50.879485605569506</v>
      </c>
      <c r="LW2" s="103">
        <f>MIN(LW4:LW204)</f>
        <v>8.8000000000000007</v>
      </c>
      <c r="LX2" s="98">
        <f>VLOOKUP(1,LX4:LZ205,3,FALSE)</f>
        <v>4</v>
      </c>
      <c r="LY2" s="104">
        <f>SUM(LY4:LY204)</f>
        <v>10298.448565541945</v>
      </c>
    </row>
    <row r="3" spans="1:338" ht="51.75" thickBot="1" x14ac:dyDescent="0.25">
      <c r="B3" s="118" t="s">
        <v>145</v>
      </c>
      <c r="C3" s="68">
        <v>0.18</v>
      </c>
      <c r="R3" s="62" t="s">
        <v>89</v>
      </c>
      <c r="S3" s="85" t="s">
        <v>87</v>
      </c>
      <c r="T3" s="85" t="s">
        <v>88</v>
      </c>
      <c r="U3" s="85" t="s">
        <v>90</v>
      </c>
      <c r="V3" s="85" t="s">
        <v>91</v>
      </c>
      <c r="W3" s="85" t="s">
        <v>132</v>
      </c>
      <c r="X3" s="85" t="s">
        <v>92</v>
      </c>
      <c r="Y3" s="85" t="s">
        <v>114</v>
      </c>
      <c r="Z3" s="85" t="s">
        <v>173</v>
      </c>
      <c r="AA3" s="85" t="s">
        <v>172</v>
      </c>
      <c r="AB3" s="85" t="s">
        <v>174</v>
      </c>
      <c r="AC3" s="85" t="s">
        <v>109</v>
      </c>
      <c r="AD3" s="85" t="s">
        <v>151</v>
      </c>
      <c r="AE3" s="85" t="s">
        <v>94</v>
      </c>
      <c r="AF3" s="85" t="s">
        <v>164</v>
      </c>
      <c r="AG3" s="85" t="s">
        <v>11</v>
      </c>
      <c r="AH3" s="85" t="s">
        <v>116</v>
      </c>
      <c r="AI3" s="85" t="s">
        <v>97</v>
      </c>
      <c r="AJ3" s="85" t="s">
        <v>57</v>
      </c>
      <c r="AK3" s="85" t="s">
        <v>103</v>
      </c>
      <c r="AL3" s="62" t="s">
        <v>89</v>
      </c>
      <c r="AM3" s="86" t="s">
        <v>87</v>
      </c>
      <c r="AN3" s="86" t="s">
        <v>88</v>
      </c>
      <c r="AO3" s="86" t="s">
        <v>90</v>
      </c>
      <c r="AP3" s="86" t="s">
        <v>91</v>
      </c>
      <c r="AQ3" s="86" t="s">
        <v>115</v>
      </c>
      <c r="AR3" s="85" t="s">
        <v>92</v>
      </c>
      <c r="AS3" s="86" t="s">
        <v>114</v>
      </c>
      <c r="AT3" s="86" t="s">
        <v>109</v>
      </c>
      <c r="AU3" s="86" t="s">
        <v>94</v>
      </c>
      <c r="AV3" s="86" t="s">
        <v>57</v>
      </c>
      <c r="AW3" s="86" t="s">
        <v>11</v>
      </c>
      <c r="AX3" s="86" t="s">
        <v>116</v>
      </c>
      <c r="AY3" s="86" t="s">
        <v>97</v>
      </c>
      <c r="AZ3" s="85" t="s">
        <v>103</v>
      </c>
      <c r="BA3" s="62" t="s">
        <v>89</v>
      </c>
      <c r="BB3" s="86" t="s">
        <v>87</v>
      </c>
      <c r="BC3" s="86" t="s">
        <v>88</v>
      </c>
      <c r="BD3" s="86" t="s">
        <v>90</v>
      </c>
      <c r="BE3" s="86" t="s">
        <v>91</v>
      </c>
      <c r="BF3" s="86" t="s">
        <v>115</v>
      </c>
      <c r="BG3" s="85" t="s">
        <v>92</v>
      </c>
      <c r="BH3" s="86" t="s">
        <v>114</v>
      </c>
      <c r="BI3" s="86" t="s">
        <v>109</v>
      </c>
      <c r="BJ3" s="86" t="s">
        <v>94</v>
      </c>
      <c r="BK3" s="86" t="s">
        <v>57</v>
      </c>
      <c r="BL3" s="86" t="s">
        <v>11</v>
      </c>
      <c r="BM3" s="86" t="s">
        <v>116</v>
      </c>
      <c r="BN3" s="86" t="s">
        <v>97</v>
      </c>
      <c r="BO3" s="85" t="s">
        <v>103</v>
      </c>
      <c r="BP3" s="62" t="s">
        <v>89</v>
      </c>
      <c r="BQ3" s="86" t="s">
        <v>87</v>
      </c>
      <c r="BR3" s="86" t="s">
        <v>88</v>
      </c>
      <c r="BS3" s="86" t="s">
        <v>90</v>
      </c>
      <c r="BT3" s="86" t="s">
        <v>91</v>
      </c>
      <c r="BU3" s="86" t="s">
        <v>115</v>
      </c>
      <c r="BV3" s="85" t="s">
        <v>92</v>
      </c>
      <c r="BW3" s="86" t="s">
        <v>114</v>
      </c>
      <c r="BX3" s="86" t="s">
        <v>109</v>
      </c>
      <c r="BY3" s="86" t="s">
        <v>94</v>
      </c>
      <c r="BZ3" s="86" t="s">
        <v>57</v>
      </c>
      <c r="CA3" s="86" t="s">
        <v>11</v>
      </c>
      <c r="CB3" s="86" t="s">
        <v>116</v>
      </c>
      <c r="CC3" s="86" t="s">
        <v>97</v>
      </c>
      <c r="CD3" s="85" t="s">
        <v>103</v>
      </c>
      <c r="CE3" s="62" t="s">
        <v>89</v>
      </c>
      <c r="CF3" s="86" t="s">
        <v>87</v>
      </c>
      <c r="CG3" s="86" t="s">
        <v>88</v>
      </c>
      <c r="CH3" s="86" t="s">
        <v>90</v>
      </c>
      <c r="CI3" s="86" t="s">
        <v>91</v>
      </c>
      <c r="CJ3" s="86" t="s">
        <v>115</v>
      </c>
      <c r="CK3" s="85" t="s">
        <v>92</v>
      </c>
      <c r="CL3" s="86" t="s">
        <v>114</v>
      </c>
      <c r="CM3" s="86" t="s">
        <v>109</v>
      </c>
      <c r="CN3" s="86" t="s">
        <v>94</v>
      </c>
      <c r="CO3" s="86" t="s">
        <v>57</v>
      </c>
      <c r="CP3" s="86" t="s">
        <v>11</v>
      </c>
      <c r="CQ3" s="86" t="s">
        <v>116</v>
      </c>
      <c r="CR3" s="86" t="s">
        <v>97</v>
      </c>
      <c r="CS3" s="85" t="s">
        <v>103</v>
      </c>
      <c r="CT3" s="62" t="s">
        <v>89</v>
      </c>
      <c r="CU3" s="86" t="s">
        <v>87</v>
      </c>
      <c r="CV3" s="86" t="s">
        <v>88</v>
      </c>
      <c r="CW3" s="86" t="s">
        <v>90</v>
      </c>
      <c r="CX3" s="86" t="s">
        <v>91</v>
      </c>
      <c r="CY3" s="86" t="s">
        <v>115</v>
      </c>
      <c r="CZ3" s="85" t="s">
        <v>92</v>
      </c>
      <c r="DA3" s="86" t="s">
        <v>114</v>
      </c>
      <c r="DB3" s="86" t="s">
        <v>109</v>
      </c>
      <c r="DC3" s="86" t="s">
        <v>94</v>
      </c>
      <c r="DD3" s="86" t="s">
        <v>57</v>
      </c>
      <c r="DE3" s="86" t="s">
        <v>11</v>
      </c>
      <c r="DF3" s="86" t="s">
        <v>116</v>
      </c>
      <c r="DG3" s="86" t="s">
        <v>97</v>
      </c>
      <c r="DH3" s="85" t="s">
        <v>103</v>
      </c>
      <c r="DI3" s="62" t="s">
        <v>89</v>
      </c>
      <c r="DJ3" s="86" t="s">
        <v>87</v>
      </c>
      <c r="DK3" s="86" t="s">
        <v>88</v>
      </c>
      <c r="DL3" s="86" t="s">
        <v>90</v>
      </c>
      <c r="DM3" s="86" t="s">
        <v>91</v>
      </c>
      <c r="DN3" s="86" t="s">
        <v>115</v>
      </c>
      <c r="DO3" s="85" t="s">
        <v>92</v>
      </c>
      <c r="DP3" s="86" t="s">
        <v>114</v>
      </c>
      <c r="DQ3" s="86" t="s">
        <v>109</v>
      </c>
      <c r="DR3" s="86" t="s">
        <v>94</v>
      </c>
      <c r="DS3" s="86" t="s">
        <v>57</v>
      </c>
      <c r="DT3" s="86" t="s">
        <v>11</v>
      </c>
      <c r="DU3" s="86" t="s">
        <v>116</v>
      </c>
      <c r="DV3" s="86" t="s">
        <v>97</v>
      </c>
      <c r="DW3" s="85" t="s">
        <v>103</v>
      </c>
      <c r="DX3" s="62" t="s">
        <v>89</v>
      </c>
      <c r="DY3" s="86" t="s">
        <v>87</v>
      </c>
      <c r="DZ3" s="86" t="s">
        <v>88</v>
      </c>
      <c r="EA3" s="86" t="s">
        <v>90</v>
      </c>
      <c r="EB3" s="86" t="s">
        <v>91</v>
      </c>
      <c r="EC3" s="86" t="s">
        <v>115</v>
      </c>
      <c r="ED3" s="85" t="s">
        <v>92</v>
      </c>
      <c r="EE3" s="86" t="s">
        <v>114</v>
      </c>
      <c r="EF3" s="86" t="s">
        <v>109</v>
      </c>
      <c r="EG3" s="86" t="s">
        <v>94</v>
      </c>
      <c r="EH3" s="86" t="s">
        <v>57</v>
      </c>
      <c r="EI3" s="86" t="s">
        <v>11</v>
      </c>
      <c r="EJ3" s="86" t="s">
        <v>116</v>
      </c>
      <c r="EK3" s="86" t="s">
        <v>97</v>
      </c>
      <c r="EL3" s="85" t="s">
        <v>103</v>
      </c>
      <c r="EM3" s="62" t="s">
        <v>89</v>
      </c>
      <c r="EN3" s="86" t="s">
        <v>87</v>
      </c>
      <c r="EO3" s="86" t="s">
        <v>88</v>
      </c>
      <c r="EP3" s="86" t="s">
        <v>90</v>
      </c>
      <c r="EQ3" s="86" t="s">
        <v>91</v>
      </c>
      <c r="ER3" s="86" t="s">
        <v>115</v>
      </c>
      <c r="ES3" s="85" t="s">
        <v>92</v>
      </c>
      <c r="ET3" s="86" t="s">
        <v>114</v>
      </c>
      <c r="EU3" s="86" t="s">
        <v>109</v>
      </c>
      <c r="EV3" s="86" t="s">
        <v>94</v>
      </c>
      <c r="EW3" s="86" t="s">
        <v>57</v>
      </c>
      <c r="EX3" s="86" t="s">
        <v>11</v>
      </c>
      <c r="EY3" s="86" t="s">
        <v>116</v>
      </c>
      <c r="EZ3" s="86" t="s">
        <v>97</v>
      </c>
      <c r="FA3" s="85" t="s">
        <v>103</v>
      </c>
      <c r="FB3" s="62" t="s">
        <v>89</v>
      </c>
      <c r="FC3" s="86" t="s">
        <v>87</v>
      </c>
      <c r="FD3" s="86" t="s">
        <v>88</v>
      </c>
      <c r="FE3" s="86" t="s">
        <v>90</v>
      </c>
      <c r="FF3" s="86" t="s">
        <v>91</v>
      </c>
      <c r="FG3" s="86" t="s">
        <v>115</v>
      </c>
      <c r="FH3" s="85" t="s">
        <v>92</v>
      </c>
      <c r="FI3" s="86" t="s">
        <v>114</v>
      </c>
      <c r="FJ3" s="86" t="s">
        <v>109</v>
      </c>
      <c r="FK3" s="86" t="s">
        <v>94</v>
      </c>
      <c r="FL3" s="86" t="s">
        <v>57</v>
      </c>
      <c r="FM3" s="86" t="s">
        <v>11</v>
      </c>
      <c r="FN3" s="86" t="s">
        <v>116</v>
      </c>
      <c r="FO3" s="86" t="s">
        <v>97</v>
      </c>
      <c r="FP3" s="85" t="s">
        <v>103</v>
      </c>
      <c r="FQ3" s="62" t="s">
        <v>89</v>
      </c>
      <c r="FR3" s="86" t="s">
        <v>87</v>
      </c>
      <c r="FS3" s="86" t="s">
        <v>88</v>
      </c>
      <c r="FT3" s="86" t="s">
        <v>90</v>
      </c>
      <c r="FU3" s="86" t="s">
        <v>91</v>
      </c>
      <c r="FV3" s="86" t="s">
        <v>115</v>
      </c>
      <c r="FW3" s="85" t="s">
        <v>92</v>
      </c>
      <c r="FX3" s="86" t="s">
        <v>114</v>
      </c>
      <c r="FY3" s="86" t="s">
        <v>109</v>
      </c>
      <c r="FZ3" s="86" t="s">
        <v>94</v>
      </c>
      <c r="GA3" s="86" t="s">
        <v>57</v>
      </c>
      <c r="GB3" s="86" t="s">
        <v>11</v>
      </c>
      <c r="GC3" s="86" t="s">
        <v>116</v>
      </c>
      <c r="GD3" s="86" t="s">
        <v>97</v>
      </c>
      <c r="GE3" s="85" t="s">
        <v>103</v>
      </c>
      <c r="GF3" s="62" t="s">
        <v>89</v>
      </c>
      <c r="GG3" s="52" t="s">
        <v>87</v>
      </c>
      <c r="GH3" s="52" t="s">
        <v>88</v>
      </c>
      <c r="GI3" s="52" t="s">
        <v>90</v>
      </c>
      <c r="GJ3" s="52" t="s">
        <v>91</v>
      </c>
      <c r="GK3" s="52" t="s">
        <v>115</v>
      </c>
      <c r="GL3" s="85" t="s">
        <v>92</v>
      </c>
      <c r="GM3" s="52" t="s">
        <v>114</v>
      </c>
      <c r="GN3" s="52" t="s">
        <v>109</v>
      </c>
      <c r="GO3" s="52" t="s">
        <v>94</v>
      </c>
      <c r="GP3" s="52" t="s">
        <v>57</v>
      </c>
      <c r="GQ3" s="52" t="s">
        <v>11</v>
      </c>
      <c r="GR3" s="52" t="s">
        <v>116</v>
      </c>
      <c r="GS3" s="52" t="s">
        <v>97</v>
      </c>
      <c r="GT3" s="85" t="s">
        <v>103</v>
      </c>
      <c r="GU3" s="62" t="s">
        <v>89</v>
      </c>
      <c r="GV3" s="52" t="s">
        <v>87</v>
      </c>
      <c r="GW3" s="52" t="s">
        <v>88</v>
      </c>
      <c r="GX3" s="52" t="s">
        <v>90</v>
      </c>
      <c r="GY3" s="52" t="s">
        <v>91</v>
      </c>
      <c r="GZ3" s="52" t="s">
        <v>115</v>
      </c>
      <c r="HA3" s="85" t="s">
        <v>92</v>
      </c>
      <c r="HB3" s="52" t="s">
        <v>114</v>
      </c>
      <c r="HC3" s="52" t="s">
        <v>109</v>
      </c>
      <c r="HD3" s="52" t="s">
        <v>94</v>
      </c>
      <c r="HE3" s="52" t="s">
        <v>57</v>
      </c>
      <c r="HF3" s="52" t="s">
        <v>11</v>
      </c>
      <c r="HG3" s="52" t="s">
        <v>116</v>
      </c>
      <c r="HH3" s="52" t="s">
        <v>97</v>
      </c>
      <c r="HI3" s="85" t="s">
        <v>103</v>
      </c>
      <c r="HJ3" s="62" t="s">
        <v>89</v>
      </c>
      <c r="HK3" s="52" t="s">
        <v>87</v>
      </c>
      <c r="HL3" s="52" t="s">
        <v>88</v>
      </c>
      <c r="HM3" s="52" t="s">
        <v>90</v>
      </c>
      <c r="HN3" s="52" t="s">
        <v>91</v>
      </c>
      <c r="HO3" s="52" t="s">
        <v>115</v>
      </c>
      <c r="HP3" s="85" t="s">
        <v>92</v>
      </c>
      <c r="HQ3" s="52" t="s">
        <v>114</v>
      </c>
      <c r="HR3" s="52" t="s">
        <v>109</v>
      </c>
      <c r="HS3" s="52" t="s">
        <v>94</v>
      </c>
      <c r="HT3" s="52" t="s">
        <v>57</v>
      </c>
      <c r="HU3" s="52" t="s">
        <v>11</v>
      </c>
      <c r="HV3" s="52" t="s">
        <v>116</v>
      </c>
      <c r="HW3" s="52" t="s">
        <v>97</v>
      </c>
      <c r="HX3" s="85" t="s">
        <v>103</v>
      </c>
      <c r="HY3" s="62" t="s">
        <v>89</v>
      </c>
      <c r="HZ3" s="52" t="s">
        <v>87</v>
      </c>
      <c r="IA3" s="52" t="s">
        <v>88</v>
      </c>
      <c r="IB3" s="52" t="s">
        <v>90</v>
      </c>
      <c r="IC3" s="52" t="s">
        <v>91</v>
      </c>
      <c r="ID3" s="52" t="s">
        <v>115</v>
      </c>
      <c r="IE3" s="85" t="s">
        <v>92</v>
      </c>
      <c r="IF3" s="52" t="s">
        <v>114</v>
      </c>
      <c r="IG3" s="52" t="s">
        <v>109</v>
      </c>
      <c r="IH3" s="52" t="s">
        <v>94</v>
      </c>
      <c r="II3" s="52" t="s">
        <v>57</v>
      </c>
      <c r="IJ3" s="52" t="s">
        <v>11</v>
      </c>
      <c r="IK3" s="52" t="s">
        <v>116</v>
      </c>
      <c r="IL3" s="52" t="s">
        <v>97</v>
      </c>
      <c r="IM3" s="85" t="s">
        <v>103</v>
      </c>
      <c r="IN3" s="62" t="s">
        <v>89</v>
      </c>
      <c r="IO3" s="52" t="s">
        <v>87</v>
      </c>
      <c r="IP3" s="52" t="s">
        <v>88</v>
      </c>
      <c r="IQ3" s="52" t="s">
        <v>90</v>
      </c>
      <c r="IR3" s="52" t="s">
        <v>91</v>
      </c>
      <c r="IS3" s="52" t="s">
        <v>115</v>
      </c>
      <c r="IT3" s="85" t="s">
        <v>92</v>
      </c>
      <c r="IU3" s="52" t="s">
        <v>114</v>
      </c>
      <c r="IV3" s="52" t="s">
        <v>109</v>
      </c>
      <c r="IW3" s="52" t="s">
        <v>94</v>
      </c>
      <c r="IX3" s="52" t="s">
        <v>57</v>
      </c>
      <c r="IY3" s="52" t="s">
        <v>11</v>
      </c>
      <c r="IZ3" s="52" t="s">
        <v>116</v>
      </c>
      <c r="JA3" s="52" t="s">
        <v>97</v>
      </c>
      <c r="JB3" s="85" t="s">
        <v>103</v>
      </c>
      <c r="JC3" s="62" t="s">
        <v>89</v>
      </c>
      <c r="JD3" s="105" t="s">
        <v>87</v>
      </c>
      <c r="JE3" s="105" t="s">
        <v>88</v>
      </c>
      <c r="JF3" s="105" t="s">
        <v>90</v>
      </c>
      <c r="JG3" s="105" t="s">
        <v>91</v>
      </c>
      <c r="JH3" s="105" t="s">
        <v>115</v>
      </c>
      <c r="JI3" s="85" t="s">
        <v>92</v>
      </c>
      <c r="JJ3" s="105" t="s">
        <v>114</v>
      </c>
      <c r="JK3" s="105" t="s">
        <v>109</v>
      </c>
      <c r="JL3" s="105" t="s">
        <v>94</v>
      </c>
      <c r="JM3" s="105" t="s">
        <v>57</v>
      </c>
      <c r="JN3" s="105" t="s">
        <v>11</v>
      </c>
      <c r="JO3" s="105" t="s">
        <v>116</v>
      </c>
      <c r="JP3" s="105" t="s">
        <v>97</v>
      </c>
      <c r="JQ3" s="105" t="s">
        <v>103</v>
      </c>
      <c r="JR3" s="105" t="s">
        <v>89</v>
      </c>
      <c r="JS3" s="105" t="s">
        <v>87</v>
      </c>
      <c r="JT3" s="105" t="s">
        <v>88</v>
      </c>
      <c r="JU3" s="105" t="s">
        <v>90</v>
      </c>
      <c r="JV3" s="105" t="s">
        <v>91</v>
      </c>
      <c r="JW3" s="105" t="s">
        <v>115</v>
      </c>
      <c r="JX3" s="85" t="s">
        <v>92</v>
      </c>
      <c r="JY3" s="105" t="s">
        <v>114</v>
      </c>
      <c r="JZ3" s="105" t="s">
        <v>109</v>
      </c>
      <c r="KA3" s="105" t="s">
        <v>94</v>
      </c>
      <c r="KB3" s="105" t="s">
        <v>57</v>
      </c>
      <c r="KC3" s="105" t="s">
        <v>11</v>
      </c>
      <c r="KD3" s="105" t="s">
        <v>116</v>
      </c>
      <c r="KE3" s="105" t="s">
        <v>97</v>
      </c>
      <c r="KF3" s="105" t="s">
        <v>103</v>
      </c>
      <c r="KG3" s="105" t="s">
        <v>89</v>
      </c>
      <c r="KH3" s="105" t="s">
        <v>87</v>
      </c>
      <c r="KI3" s="105" t="s">
        <v>88</v>
      </c>
      <c r="KJ3" s="105" t="s">
        <v>90</v>
      </c>
      <c r="KK3" s="105" t="s">
        <v>91</v>
      </c>
      <c r="KL3" s="105" t="s">
        <v>115</v>
      </c>
      <c r="KM3" s="85" t="s">
        <v>92</v>
      </c>
      <c r="KN3" s="105" t="s">
        <v>114</v>
      </c>
      <c r="KO3" s="105" t="s">
        <v>109</v>
      </c>
      <c r="KP3" s="105" t="s">
        <v>94</v>
      </c>
      <c r="KQ3" s="105" t="s">
        <v>57</v>
      </c>
      <c r="KR3" s="105" t="s">
        <v>11</v>
      </c>
      <c r="KS3" s="105" t="s">
        <v>116</v>
      </c>
      <c r="KT3" s="105" t="s">
        <v>97</v>
      </c>
      <c r="KU3" s="105" t="s">
        <v>103</v>
      </c>
      <c r="KV3" s="62" t="s">
        <v>89</v>
      </c>
      <c r="KW3" s="105" t="s">
        <v>87</v>
      </c>
      <c r="KX3" s="105" t="s">
        <v>88</v>
      </c>
      <c r="KY3" s="105" t="s">
        <v>90</v>
      </c>
      <c r="KZ3" s="105" t="s">
        <v>91</v>
      </c>
      <c r="LA3" s="105" t="s">
        <v>115</v>
      </c>
      <c r="LB3" s="85" t="s">
        <v>92</v>
      </c>
      <c r="LC3" s="105" t="s">
        <v>114</v>
      </c>
      <c r="LD3" s="105" t="s">
        <v>109</v>
      </c>
      <c r="LE3" s="105" t="s">
        <v>94</v>
      </c>
      <c r="LF3" s="105" t="s">
        <v>57</v>
      </c>
      <c r="LG3" s="105" t="s">
        <v>11</v>
      </c>
      <c r="LH3" s="105" t="s">
        <v>116</v>
      </c>
      <c r="LI3" s="105" t="s">
        <v>97</v>
      </c>
      <c r="LJ3" s="105" t="s">
        <v>103</v>
      </c>
      <c r="LK3" s="62" t="s">
        <v>89</v>
      </c>
      <c r="LL3" s="105" t="s">
        <v>87</v>
      </c>
      <c r="LM3" s="105" t="s">
        <v>88</v>
      </c>
      <c r="LN3" s="105" t="s">
        <v>90</v>
      </c>
      <c r="LO3" s="105" t="s">
        <v>91</v>
      </c>
      <c r="LP3" s="105" t="s">
        <v>115</v>
      </c>
      <c r="LQ3" s="85" t="s">
        <v>92</v>
      </c>
      <c r="LR3" s="105" t="s">
        <v>114</v>
      </c>
      <c r="LS3" s="105" t="s">
        <v>109</v>
      </c>
      <c r="LT3" s="105" t="s">
        <v>94</v>
      </c>
      <c r="LU3" s="105" t="s">
        <v>57</v>
      </c>
      <c r="LV3" s="105" t="s">
        <v>11</v>
      </c>
      <c r="LW3" s="105" t="s">
        <v>116</v>
      </c>
      <c r="LX3" s="105" t="s">
        <v>97</v>
      </c>
      <c r="LY3" s="105" t="s">
        <v>103</v>
      </c>
      <c r="LZ3" s="62" t="s">
        <v>89</v>
      </c>
    </row>
    <row r="4" spans="1:338" x14ac:dyDescent="0.2">
      <c r="A4" s="12"/>
      <c r="B4" s="3" t="s">
        <v>10</v>
      </c>
      <c r="C4" s="68">
        <f>VLOOKUP('Drive Train'!D4,Motors!B6:I27,8,FALSE)</f>
        <v>12</v>
      </c>
      <c r="R4" s="61">
        <v>0</v>
      </c>
      <c r="S4" s="2">
        <f>AG4/'Drive Train'!$F$35</f>
        <v>0</v>
      </c>
      <c r="T4" s="46">
        <v>0</v>
      </c>
      <c r="U4" s="2">
        <f>'DEPRECATED - DT-Prelim Calcs'!$C$7*S4</f>
        <v>0</v>
      </c>
      <c r="V4" s="57">
        <v>0</v>
      </c>
      <c r="W4" s="57">
        <f>MIN(V4,'DEPRECATED - DT-Prelim Calcs'!$C$10)</f>
        <v>0</v>
      </c>
      <c r="X4" s="2">
        <v>0</v>
      </c>
      <c r="Y4" s="57">
        <f>X4*'DEPRECATED - DT-Prelim Calcs'!$C$21/S$2/'DEPRECATED - DT-Prelim Calcs'!$C$19/'DEPRECATED - DT-Prelim Calcs'!$C$18*3.39*'DEPRECATED - DT-Prelim Calcs'!$C$20</f>
        <v>0</v>
      </c>
      <c r="Z4" s="57">
        <f>ABS(Y4)</f>
        <v>0</v>
      </c>
      <c r="AA4" s="57">
        <f>ABS(AG4)</f>
        <v>0</v>
      </c>
      <c r="AB4" s="57" t="e">
        <f>IF(ABS(V4)&gt;=$U$2,6,NA())</f>
        <v>#N/A</v>
      </c>
      <c r="AC4" s="46">
        <v>0</v>
      </c>
      <c r="AD4" s="1">
        <f>IF(AI4=1,1,0)</f>
        <v>0</v>
      </c>
      <c r="AE4" s="57">
        <v>0</v>
      </c>
      <c r="AF4" s="57" t="e">
        <f>IF(ABS(X4)=$X$2,3,NA())</f>
        <v>#N/A</v>
      </c>
      <c r="AG4" s="57">
        <v>0</v>
      </c>
      <c r="AH4" s="57">
        <f>'Drive Train'!$F$35-W4*'DEPRECATED - DT-Prelim Calcs'!$C$21*'Drive Train'!$F$39</f>
        <v>12.4</v>
      </c>
      <c r="AI4" s="1">
        <f>IF(AJ4&gt;='Drive Train'!$F$29,1,0)</f>
        <v>0</v>
      </c>
      <c r="AJ4" s="57">
        <v>0</v>
      </c>
      <c r="AK4" s="57">
        <f>MIN(V4,'DEPRECATED - DT-Prelim Calcs'!$C$10)*'DEPRECATED - DT-Prelim Calcs'!$C$11*1000/60*(1-AI4)</f>
        <v>0</v>
      </c>
      <c r="AL4" s="61">
        <v>0</v>
      </c>
      <c r="AM4" s="2">
        <f>AW4/'Drive Train'!$F$35</f>
        <v>0</v>
      </c>
      <c r="AN4" s="46">
        <v>0</v>
      </c>
      <c r="AO4" s="2">
        <f>'DEPRECATED - DT-Prelim Calcs'!$C$7*AM4</f>
        <v>0</v>
      </c>
      <c r="AP4" s="57">
        <v>0</v>
      </c>
      <c r="AQ4" s="57">
        <f>MIN(AP4,'DEPRECATED - DT-Prelim Calcs'!$C$10)</f>
        <v>0</v>
      </c>
      <c r="AR4" s="2">
        <v>0</v>
      </c>
      <c r="AS4" s="57">
        <f>AR4*'DEPRECATED - DT-Prelim Calcs'!$C$21/AM$2/'DEPRECATED - DT-Prelim Calcs'!$C$19/'DEPRECATED - DT-Prelim Calcs'!$C$18*3.39*'DEPRECATED - DT-Prelim Calcs'!$C$20</f>
        <v>0</v>
      </c>
      <c r="AT4" s="46">
        <v>0</v>
      </c>
      <c r="AU4" s="57">
        <v>0</v>
      </c>
      <c r="AV4" s="57">
        <v>0</v>
      </c>
      <c r="AW4" s="57">
        <v>0</v>
      </c>
      <c r="AX4" s="57">
        <f>'Drive Train'!$F$35-AQ4*'DEPRECATED - DT-Prelim Calcs'!$C$21*'Drive Train'!$F$39</f>
        <v>12.4</v>
      </c>
      <c r="AY4" s="1">
        <f>IF(AV4&gt;='Drive Train'!$F$29,1,0)</f>
        <v>0</v>
      </c>
      <c r="AZ4" s="57">
        <f>MIN(AP4,'DEPRECATED - DT-Prelim Calcs'!$C$10)*'DEPRECATED - DT-Prelim Calcs'!$C$11*1000/60*(1-AY4)</f>
        <v>0</v>
      </c>
      <c r="BA4" s="61">
        <v>0</v>
      </c>
      <c r="BB4" s="2">
        <f>BL4/'Drive Train'!$F$35</f>
        <v>0</v>
      </c>
      <c r="BC4" s="46">
        <v>0</v>
      </c>
      <c r="BD4" s="2">
        <f>'DEPRECATED - DT-Prelim Calcs'!$C$7*BB4</f>
        <v>0</v>
      </c>
      <c r="BE4" s="57">
        <v>0</v>
      </c>
      <c r="BF4" s="57">
        <f>MIN(BE4,'DEPRECATED - DT-Prelim Calcs'!$C$10)</f>
        <v>0</v>
      </c>
      <c r="BG4" s="2">
        <v>0</v>
      </c>
      <c r="BH4" s="57">
        <f>BG4*'DEPRECATED - DT-Prelim Calcs'!$C$21/BB$2/'DEPRECATED - DT-Prelim Calcs'!$C$19/'DEPRECATED - DT-Prelim Calcs'!$C$18*3.39*'DEPRECATED - DT-Prelim Calcs'!$C$20</f>
        <v>0</v>
      </c>
      <c r="BI4" s="46">
        <v>0</v>
      </c>
      <c r="BJ4" s="57">
        <v>0</v>
      </c>
      <c r="BK4" s="57">
        <v>0</v>
      </c>
      <c r="BL4" s="57">
        <v>0</v>
      </c>
      <c r="BM4" s="57">
        <f>'Drive Train'!$F$35-BF4*'DEPRECATED - DT-Prelim Calcs'!$C$21*'Drive Train'!$F$39</f>
        <v>12.4</v>
      </c>
      <c r="BN4" s="1">
        <f>IF(BK4&gt;='Drive Train'!$F$29,1,0)</f>
        <v>0</v>
      </c>
      <c r="BO4" s="57">
        <f>MIN(BE4,'DEPRECATED - DT-Prelim Calcs'!$C$10)*'DEPRECATED - DT-Prelim Calcs'!$C$11*1000/60*(1-BN4)</f>
        <v>0</v>
      </c>
      <c r="BP4" s="61">
        <v>0</v>
      </c>
      <c r="BQ4" s="2">
        <f>CA4/'Drive Train'!$F$35</f>
        <v>0</v>
      </c>
      <c r="BR4" s="46">
        <v>0</v>
      </c>
      <c r="BS4" s="2">
        <f>'DEPRECATED - DT-Prelim Calcs'!$C$7*BQ4</f>
        <v>0</v>
      </c>
      <c r="BT4" s="57">
        <v>0</v>
      </c>
      <c r="BU4" s="57">
        <f>MIN(BT4,'DEPRECATED - DT-Prelim Calcs'!$C$10)</f>
        <v>0</v>
      </c>
      <c r="BV4" s="2">
        <v>0</v>
      </c>
      <c r="BW4" s="57">
        <f>BV4*'DEPRECATED - DT-Prelim Calcs'!$C$21/BQ$2/'DEPRECATED - DT-Prelim Calcs'!$C$19/'DEPRECATED - DT-Prelim Calcs'!$C$18*3.39*'DEPRECATED - DT-Prelim Calcs'!$C$20</f>
        <v>0</v>
      </c>
      <c r="BX4" s="46">
        <v>0</v>
      </c>
      <c r="BY4" s="57">
        <v>0</v>
      </c>
      <c r="BZ4" s="57">
        <v>0</v>
      </c>
      <c r="CA4" s="57">
        <v>0</v>
      </c>
      <c r="CB4" s="57">
        <f>'Drive Train'!$F$35-BU4*'DEPRECATED - DT-Prelim Calcs'!$C$21*'Drive Train'!$F$39</f>
        <v>12.4</v>
      </c>
      <c r="CC4" s="1">
        <f>IF(BZ4&gt;='Drive Train'!$F$29,1,0)</f>
        <v>0</v>
      </c>
      <c r="CD4" s="57">
        <f>MIN(BT4,'DEPRECATED - DT-Prelim Calcs'!$C$10)*'DEPRECATED - DT-Prelim Calcs'!$C$11*1000/60*(1-CC4)</f>
        <v>0</v>
      </c>
      <c r="CE4" s="61">
        <v>0</v>
      </c>
      <c r="CF4" s="2">
        <f>CP4/'Drive Train'!$F$35</f>
        <v>0</v>
      </c>
      <c r="CG4" s="46">
        <v>0</v>
      </c>
      <c r="CH4" s="2">
        <f>'DEPRECATED - DT-Prelim Calcs'!$C$7*CF4</f>
        <v>0</v>
      </c>
      <c r="CI4" s="57">
        <v>0</v>
      </c>
      <c r="CJ4" s="57">
        <f>MIN(CI4,'DEPRECATED - DT-Prelim Calcs'!$C$10)</f>
        <v>0</v>
      </c>
      <c r="CK4" s="2">
        <v>0</v>
      </c>
      <c r="CL4" s="57">
        <f>CK4*'DEPRECATED - DT-Prelim Calcs'!$C$21/CF$2/'DEPRECATED - DT-Prelim Calcs'!$C$19/'DEPRECATED - DT-Prelim Calcs'!$C$18*3.39*'DEPRECATED - DT-Prelim Calcs'!$C$20</f>
        <v>0</v>
      </c>
      <c r="CM4" s="46">
        <v>0</v>
      </c>
      <c r="CN4" s="57">
        <v>0</v>
      </c>
      <c r="CO4" s="57">
        <v>0</v>
      </c>
      <c r="CP4" s="57">
        <v>0</v>
      </c>
      <c r="CQ4" s="57">
        <f>'Drive Train'!$F$35-CJ4*'DEPRECATED - DT-Prelim Calcs'!$C$21*'Drive Train'!$F$39</f>
        <v>12.4</v>
      </c>
      <c r="CR4" s="1">
        <f>IF(CO4&gt;='Drive Train'!$F$29,1,0)</f>
        <v>0</v>
      </c>
      <c r="CS4" s="57">
        <f>MIN(CI4,'DEPRECATED - DT-Prelim Calcs'!$C$10)*'DEPRECATED - DT-Prelim Calcs'!$C$11*1000/60*(1-CR4)</f>
        <v>0</v>
      </c>
      <c r="CT4" s="61">
        <v>0</v>
      </c>
      <c r="CU4" s="2">
        <f>DE4/'Drive Train'!$F$35</f>
        <v>0</v>
      </c>
      <c r="CV4" s="46">
        <v>0</v>
      </c>
      <c r="CW4" s="2">
        <f>'DEPRECATED - DT-Prelim Calcs'!$C$7*CU4</f>
        <v>0</v>
      </c>
      <c r="CX4" s="57">
        <v>0</v>
      </c>
      <c r="CY4" s="57">
        <f>MIN(CX4,'DEPRECATED - DT-Prelim Calcs'!$C$10)</f>
        <v>0</v>
      </c>
      <c r="CZ4" s="2">
        <v>0</v>
      </c>
      <c r="DA4" s="57">
        <f>CZ4*'DEPRECATED - DT-Prelim Calcs'!$C$21/CU$2/'DEPRECATED - DT-Prelim Calcs'!$C$19/'DEPRECATED - DT-Prelim Calcs'!$C$18*3.39*'DEPRECATED - DT-Prelim Calcs'!$C$20</f>
        <v>0</v>
      </c>
      <c r="DB4" s="46">
        <v>0</v>
      </c>
      <c r="DC4" s="57">
        <v>0</v>
      </c>
      <c r="DD4" s="57">
        <v>0</v>
      </c>
      <c r="DE4" s="57">
        <v>0</v>
      </c>
      <c r="DF4" s="57">
        <f>'Drive Train'!$F$35-CY4*'DEPRECATED - DT-Prelim Calcs'!$C$21*'Drive Train'!$F$39</f>
        <v>12.4</v>
      </c>
      <c r="DG4" s="1">
        <f>IF(DD4&gt;='Drive Train'!$F$29,1,0)</f>
        <v>0</v>
      </c>
      <c r="DH4" s="57">
        <f>MIN(CX4,'DEPRECATED - DT-Prelim Calcs'!$C$10)*'DEPRECATED - DT-Prelim Calcs'!$C$11*1000/60*(1-DG4)</f>
        <v>0</v>
      </c>
      <c r="DI4" s="61">
        <v>0</v>
      </c>
      <c r="DJ4" s="2">
        <f>DT4/'Drive Train'!$F$35</f>
        <v>0</v>
      </c>
      <c r="DK4" s="46">
        <v>0</v>
      </c>
      <c r="DL4" s="2">
        <f>'DEPRECATED - DT-Prelim Calcs'!$C$7*DJ4</f>
        <v>0</v>
      </c>
      <c r="DM4" s="57">
        <v>0</v>
      </c>
      <c r="DN4" s="57">
        <f>MIN(DM4,'DEPRECATED - DT-Prelim Calcs'!$C$10)</f>
        <v>0</v>
      </c>
      <c r="DO4" s="2">
        <v>0</v>
      </c>
      <c r="DP4" s="57">
        <f>DO4*'DEPRECATED - DT-Prelim Calcs'!$C$21/DJ$2/'DEPRECATED - DT-Prelim Calcs'!$C$19/'DEPRECATED - DT-Prelim Calcs'!$C$18*3.39*'DEPRECATED - DT-Prelim Calcs'!$C$20</f>
        <v>0</v>
      </c>
      <c r="DQ4" s="46">
        <v>0</v>
      </c>
      <c r="DR4" s="57">
        <v>0</v>
      </c>
      <c r="DS4" s="57">
        <v>0</v>
      </c>
      <c r="DT4" s="57">
        <v>0</v>
      </c>
      <c r="DU4" s="57">
        <f>'Drive Train'!$F$35-DN4*'DEPRECATED - DT-Prelim Calcs'!$C$21*'Drive Train'!$F$39</f>
        <v>12.4</v>
      </c>
      <c r="DV4" s="1">
        <f>IF(DS4&gt;='Drive Train'!$F$29,1,0)</f>
        <v>0</v>
      </c>
      <c r="DW4" s="57">
        <f>MIN(DM4,'DEPRECATED - DT-Prelim Calcs'!$C$10)*'DEPRECATED - DT-Prelim Calcs'!$C$11*1000/60*(1-DV4)</f>
        <v>0</v>
      </c>
      <c r="DX4" s="61">
        <v>0</v>
      </c>
      <c r="DY4" s="2">
        <f>EI4/'Drive Train'!$F$35</f>
        <v>0</v>
      </c>
      <c r="DZ4" s="46">
        <v>0</v>
      </c>
      <c r="EA4" s="2">
        <f>'DEPRECATED - DT-Prelim Calcs'!$C$7*DY4</f>
        <v>0</v>
      </c>
      <c r="EB4" s="57">
        <v>0</v>
      </c>
      <c r="EC4" s="57">
        <f>MIN(EB4,'DEPRECATED - DT-Prelim Calcs'!$C$10)</f>
        <v>0</v>
      </c>
      <c r="ED4" s="2">
        <v>0</v>
      </c>
      <c r="EE4" s="57">
        <f>ED4*'DEPRECATED - DT-Prelim Calcs'!$C$21/DY$2/'DEPRECATED - DT-Prelim Calcs'!$C$19/'DEPRECATED - DT-Prelim Calcs'!$C$18*3.39*'DEPRECATED - DT-Prelim Calcs'!$C$20</f>
        <v>0</v>
      </c>
      <c r="EF4" s="46">
        <v>0</v>
      </c>
      <c r="EG4" s="57">
        <v>0</v>
      </c>
      <c r="EH4" s="57">
        <v>0</v>
      </c>
      <c r="EI4" s="57">
        <v>0</v>
      </c>
      <c r="EJ4" s="57">
        <f>'Drive Train'!$F$35-EC4*'DEPRECATED - DT-Prelim Calcs'!$C$21*'Drive Train'!$F$39</f>
        <v>12.4</v>
      </c>
      <c r="EK4" s="1">
        <f>IF(EH4&gt;='Drive Train'!$F$29,1,0)</f>
        <v>0</v>
      </c>
      <c r="EL4" s="57">
        <f>MIN(EB4,'DEPRECATED - DT-Prelim Calcs'!$C$10)*'DEPRECATED - DT-Prelim Calcs'!$C$11*1000/60*(1-EK4)</f>
        <v>0</v>
      </c>
      <c r="EM4" s="61">
        <v>0</v>
      </c>
      <c r="EN4" s="2">
        <f>EX4/'Drive Train'!$F$35</f>
        <v>0</v>
      </c>
      <c r="EO4" s="46">
        <v>0</v>
      </c>
      <c r="EP4" s="2">
        <f>'DEPRECATED - DT-Prelim Calcs'!$C$7*EN4</f>
        <v>0</v>
      </c>
      <c r="EQ4" s="57">
        <v>0</v>
      </c>
      <c r="ER4" s="57">
        <f>MIN(EQ4,'DEPRECATED - DT-Prelim Calcs'!$C$10)</f>
        <v>0</v>
      </c>
      <c r="ES4" s="2">
        <v>0</v>
      </c>
      <c r="ET4" s="57">
        <f>ES4*'DEPRECATED - DT-Prelim Calcs'!$C$21/EN$2/'DEPRECATED - DT-Prelim Calcs'!$C$19/'DEPRECATED - DT-Prelim Calcs'!$C$18*3.39*'DEPRECATED - DT-Prelim Calcs'!$C$20</f>
        <v>0</v>
      </c>
      <c r="EU4" s="46">
        <v>0</v>
      </c>
      <c r="EV4" s="57">
        <v>0</v>
      </c>
      <c r="EW4" s="57">
        <v>0</v>
      </c>
      <c r="EX4" s="57">
        <v>0</v>
      </c>
      <c r="EY4" s="57">
        <f>'Drive Train'!$F$35-ER4*'DEPRECATED - DT-Prelim Calcs'!$C$21*'Drive Train'!$F$39</f>
        <v>12.4</v>
      </c>
      <c r="EZ4" s="1">
        <f>IF(EW4&gt;='Drive Train'!$F$29,1,0)</f>
        <v>0</v>
      </c>
      <c r="FA4" s="57">
        <f>MIN(EQ4,'DEPRECATED - DT-Prelim Calcs'!$C$10)*'DEPRECATED - DT-Prelim Calcs'!$C$11*1000/60*(1-EZ4)</f>
        <v>0</v>
      </c>
      <c r="FB4" s="61">
        <v>0</v>
      </c>
      <c r="FC4" s="2">
        <f>FM4/'Drive Train'!$F$35</f>
        <v>0</v>
      </c>
      <c r="FD4" s="46">
        <v>0</v>
      </c>
      <c r="FE4" s="2">
        <f>'DEPRECATED - DT-Prelim Calcs'!$C$7*FC4</f>
        <v>0</v>
      </c>
      <c r="FF4" s="57">
        <v>0</v>
      </c>
      <c r="FG4" s="57">
        <f>MIN(FF4,'DEPRECATED - DT-Prelim Calcs'!$C$10)</f>
        <v>0</v>
      </c>
      <c r="FH4" s="2">
        <v>0</v>
      </c>
      <c r="FI4" s="57">
        <f>FH4*'DEPRECATED - DT-Prelim Calcs'!$C$21/FC$2/'DEPRECATED - DT-Prelim Calcs'!$C$19/'DEPRECATED - DT-Prelim Calcs'!$C$18*3.39*'DEPRECATED - DT-Prelim Calcs'!$C$20</f>
        <v>0</v>
      </c>
      <c r="FJ4" s="46">
        <v>0</v>
      </c>
      <c r="FK4" s="57">
        <v>0</v>
      </c>
      <c r="FL4" s="57">
        <v>0</v>
      </c>
      <c r="FM4" s="57">
        <v>0</v>
      </c>
      <c r="FN4" s="57">
        <f>'Drive Train'!$F$35-FG4*'DEPRECATED - DT-Prelim Calcs'!$C$21*'Drive Train'!$F$39</f>
        <v>12.4</v>
      </c>
      <c r="FO4" s="1">
        <f>IF(FL4&gt;='Drive Train'!$F$29,1,0)</f>
        <v>0</v>
      </c>
      <c r="FP4" s="57">
        <f>MIN(FF4,'DEPRECATED - DT-Prelim Calcs'!$C$10)*'DEPRECATED - DT-Prelim Calcs'!$C$11*1000/60*(1-FO4)</f>
        <v>0</v>
      </c>
      <c r="FQ4" s="61">
        <v>0</v>
      </c>
      <c r="FR4" s="2">
        <f>GB4/'Drive Train'!$F$35</f>
        <v>0</v>
      </c>
      <c r="FS4" s="46">
        <v>0</v>
      </c>
      <c r="FT4" s="2">
        <f>'DEPRECATED - DT-Prelim Calcs'!$C$7*FR4</f>
        <v>0</v>
      </c>
      <c r="FU4" s="57">
        <v>0</v>
      </c>
      <c r="FV4" s="57">
        <f>MIN(FU4,'DEPRECATED - DT-Prelim Calcs'!$C$10)</f>
        <v>0</v>
      </c>
      <c r="FW4" s="2">
        <v>0</v>
      </c>
      <c r="FX4" s="57">
        <f>FW4*'DEPRECATED - DT-Prelim Calcs'!$C$21/FR$2/'DEPRECATED - DT-Prelim Calcs'!$C$19/'DEPRECATED - DT-Prelim Calcs'!$C$18*3.39*'DEPRECATED - DT-Prelim Calcs'!$C$20</f>
        <v>0</v>
      </c>
      <c r="FY4" s="46">
        <v>0</v>
      </c>
      <c r="FZ4" s="57">
        <v>0</v>
      </c>
      <c r="GA4" s="57">
        <v>0</v>
      </c>
      <c r="GB4" s="57">
        <v>0</v>
      </c>
      <c r="GC4" s="57">
        <f>'Drive Train'!$F$35-FV4*'DEPRECATED - DT-Prelim Calcs'!$C$21*'Drive Train'!$F$39</f>
        <v>12.4</v>
      </c>
      <c r="GD4" s="1">
        <f>IF(GA4&gt;='Drive Train'!$F$29,1,0)</f>
        <v>0</v>
      </c>
      <c r="GE4" s="57">
        <f>MIN(FU4,'DEPRECATED - DT-Prelim Calcs'!$C$10)*'DEPRECATED - DT-Prelim Calcs'!$C$11*1000/60*(1-GD4)</f>
        <v>0</v>
      </c>
      <c r="GF4" s="61">
        <v>0</v>
      </c>
      <c r="GG4" s="2">
        <f>GQ4/'Drive Train'!$F$35</f>
        <v>0</v>
      </c>
      <c r="GH4" s="46">
        <v>0</v>
      </c>
      <c r="GI4" s="2">
        <f>'DEPRECATED - DT-Prelim Calcs'!$C$7*GG4</f>
        <v>0</v>
      </c>
      <c r="GJ4" s="57">
        <v>0</v>
      </c>
      <c r="GK4" s="57">
        <f>MIN(GJ4,'DEPRECATED - DT-Prelim Calcs'!$C$10)</f>
        <v>0</v>
      </c>
      <c r="GL4" s="2">
        <v>0</v>
      </c>
      <c r="GM4" s="57">
        <f>GL4*'DEPRECATED - DT-Prelim Calcs'!$C$21/GG$2/'DEPRECATED - DT-Prelim Calcs'!$C$19/'DEPRECATED - DT-Prelim Calcs'!$C$18*3.39*'DEPRECATED - DT-Prelim Calcs'!$C$20</f>
        <v>0</v>
      </c>
      <c r="GN4" s="46">
        <v>0</v>
      </c>
      <c r="GO4" s="57">
        <v>0</v>
      </c>
      <c r="GP4" s="57">
        <v>0</v>
      </c>
      <c r="GQ4" s="57">
        <v>0</v>
      </c>
      <c r="GR4" s="57">
        <f>'Drive Train'!$F$35-GK4*'DEPRECATED - DT-Prelim Calcs'!$C$21*'Drive Train'!$F$39</f>
        <v>12.4</v>
      </c>
      <c r="GS4" s="1">
        <f>IF(GP4&gt;='Drive Train'!$F$29,1,0)</f>
        <v>0</v>
      </c>
      <c r="GT4" s="57">
        <f>MIN(GJ4,'DEPRECATED - DT-Prelim Calcs'!$C$10)*'DEPRECATED - DT-Prelim Calcs'!$C$11*1000/60*(1-GS4)</f>
        <v>0</v>
      </c>
      <c r="GU4" s="61">
        <v>0</v>
      </c>
      <c r="GV4" s="2">
        <f>HF4/'Drive Train'!$F$35</f>
        <v>0</v>
      </c>
      <c r="GW4" s="46">
        <v>0</v>
      </c>
      <c r="GX4" s="2">
        <f>'DEPRECATED - DT-Prelim Calcs'!$C$7*GV4</f>
        <v>0</v>
      </c>
      <c r="GY4" s="57">
        <v>0</v>
      </c>
      <c r="GZ4" s="57">
        <f>MIN(GY4,'DEPRECATED - DT-Prelim Calcs'!$C$10)</f>
        <v>0</v>
      </c>
      <c r="HA4" s="2">
        <v>0</v>
      </c>
      <c r="HB4" s="57">
        <f>HA4*'DEPRECATED - DT-Prelim Calcs'!$C$21/GV$2/'DEPRECATED - DT-Prelim Calcs'!$C$19/'DEPRECATED - DT-Prelim Calcs'!$C$18*3.39*'DEPRECATED - DT-Prelim Calcs'!$C$20</f>
        <v>0</v>
      </c>
      <c r="HC4" s="46">
        <v>0</v>
      </c>
      <c r="HD4" s="57">
        <v>0</v>
      </c>
      <c r="HE4" s="57">
        <v>0</v>
      </c>
      <c r="HF4" s="57">
        <v>0</v>
      </c>
      <c r="HG4" s="57">
        <f>'Drive Train'!$F$35-GZ4*'DEPRECATED - DT-Prelim Calcs'!$C$21*'Drive Train'!$F$39</f>
        <v>12.4</v>
      </c>
      <c r="HH4" s="1">
        <f>IF(HE4&gt;='Drive Train'!$F$29,1,0)</f>
        <v>0</v>
      </c>
      <c r="HI4" s="57">
        <f>MIN(GY4,'DEPRECATED - DT-Prelim Calcs'!$C$10)*'DEPRECATED - DT-Prelim Calcs'!$C$11*1000/60*(1-HH4)</f>
        <v>0</v>
      </c>
      <c r="HJ4" s="61">
        <v>0</v>
      </c>
      <c r="HK4" s="2">
        <f>HU4/'Drive Train'!$F$35</f>
        <v>0</v>
      </c>
      <c r="HL4" s="46">
        <v>0</v>
      </c>
      <c r="HM4" s="2">
        <f>'DEPRECATED - DT-Prelim Calcs'!$C$7*HK4</f>
        <v>0</v>
      </c>
      <c r="HN4" s="57">
        <v>0</v>
      </c>
      <c r="HO4" s="57">
        <f>MIN(HN4,'DEPRECATED - DT-Prelim Calcs'!$C$10)</f>
        <v>0</v>
      </c>
      <c r="HP4" s="2">
        <v>0</v>
      </c>
      <c r="HQ4" s="57">
        <f>HP4*'DEPRECATED - DT-Prelim Calcs'!$C$21/HK$2/'DEPRECATED - DT-Prelim Calcs'!$C$19/'DEPRECATED - DT-Prelim Calcs'!$C$18*3.39*'DEPRECATED - DT-Prelim Calcs'!$C$20</f>
        <v>0</v>
      </c>
      <c r="HR4" s="46">
        <v>0</v>
      </c>
      <c r="HS4" s="57">
        <v>0</v>
      </c>
      <c r="HT4" s="57">
        <v>0</v>
      </c>
      <c r="HU4" s="57">
        <v>0</v>
      </c>
      <c r="HV4" s="57">
        <f>'Drive Train'!$F$35-HO4*'DEPRECATED - DT-Prelim Calcs'!$C$21*'Drive Train'!$F$39</f>
        <v>12.4</v>
      </c>
      <c r="HW4" s="1">
        <f>IF(HT4&gt;='Drive Train'!$F$29,1,0)</f>
        <v>0</v>
      </c>
      <c r="HX4" s="57">
        <f>MIN(HN4,'DEPRECATED - DT-Prelim Calcs'!$C$10)*'DEPRECATED - DT-Prelim Calcs'!$C$11*1000/60*(1-HW4)</f>
        <v>0</v>
      </c>
      <c r="HY4" s="61">
        <v>0</v>
      </c>
      <c r="HZ4" s="2">
        <f>IJ4/'Drive Train'!$F$35</f>
        <v>0</v>
      </c>
      <c r="IA4" s="46">
        <v>0</v>
      </c>
      <c r="IB4" s="2">
        <f>'DEPRECATED - DT-Prelim Calcs'!$C$7*HZ4</f>
        <v>0</v>
      </c>
      <c r="IC4" s="57">
        <v>0</v>
      </c>
      <c r="ID4" s="57">
        <f>MIN(IC4,'DEPRECATED - DT-Prelim Calcs'!$C$10)</f>
        <v>0</v>
      </c>
      <c r="IE4" s="2">
        <v>0</v>
      </c>
      <c r="IF4" s="57">
        <f>IE4*'DEPRECATED - DT-Prelim Calcs'!$C$21/HZ$2/'DEPRECATED - DT-Prelim Calcs'!$C$19/'DEPRECATED - DT-Prelim Calcs'!$C$18*3.39*'DEPRECATED - DT-Prelim Calcs'!$C$20</f>
        <v>0</v>
      </c>
      <c r="IG4" s="46">
        <v>0</v>
      </c>
      <c r="IH4" s="57">
        <v>0</v>
      </c>
      <c r="II4" s="57">
        <v>0</v>
      </c>
      <c r="IJ4" s="57">
        <v>0</v>
      </c>
      <c r="IK4" s="57">
        <f>'Drive Train'!$F$35-ID4*'DEPRECATED - DT-Prelim Calcs'!$C$21*'Drive Train'!$F$39</f>
        <v>12.4</v>
      </c>
      <c r="IL4" s="1">
        <f>IF(II4&gt;='Drive Train'!$F$29,1,0)</f>
        <v>0</v>
      </c>
      <c r="IM4" s="57">
        <f>MIN(IC4,'DEPRECATED - DT-Prelim Calcs'!$C$10)*'DEPRECATED - DT-Prelim Calcs'!$C$11*1000/60*(1-IL4)</f>
        <v>0</v>
      </c>
      <c r="IN4" s="61">
        <v>0</v>
      </c>
      <c r="IO4" s="2">
        <f>IY4/'Drive Train'!$F$35</f>
        <v>0</v>
      </c>
      <c r="IP4" s="46">
        <v>0</v>
      </c>
      <c r="IQ4" s="2">
        <f>'DEPRECATED - DT-Prelim Calcs'!$C$7*IO4</f>
        <v>0</v>
      </c>
      <c r="IR4" s="57">
        <v>0</v>
      </c>
      <c r="IS4" s="57">
        <f>MIN(IR4,'DEPRECATED - DT-Prelim Calcs'!$C$10)</f>
        <v>0</v>
      </c>
      <c r="IT4" s="2">
        <v>0</v>
      </c>
      <c r="IU4" s="57">
        <f>IT4*'DEPRECATED - DT-Prelim Calcs'!$C$21/IO$2/'DEPRECATED - DT-Prelim Calcs'!$C$19/'DEPRECATED - DT-Prelim Calcs'!$C$18*3.39*'DEPRECATED - DT-Prelim Calcs'!$C$20</f>
        <v>0</v>
      </c>
      <c r="IV4" s="46">
        <v>0</v>
      </c>
      <c r="IW4" s="57">
        <v>0</v>
      </c>
      <c r="IX4" s="57">
        <v>0</v>
      </c>
      <c r="IY4" s="57">
        <v>0</v>
      </c>
      <c r="IZ4" s="57">
        <f>'Drive Train'!$F$35-IS4*'DEPRECATED - DT-Prelim Calcs'!$C$21*'Drive Train'!$F$39</f>
        <v>12.4</v>
      </c>
      <c r="JA4" s="1">
        <f>IF(IX4&gt;='Drive Train'!$F$29,1,0)</f>
        <v>0</v>
      </c>
      <c r="JB4" s="57">
        <f>MIN(IR4,'DEPRECATED - DT-Prelim Calcs'!$C$10)*'DEPRECATED - DT-Prelim Calcs'!$C$11*1000/60*(1-JA4)</f>
        <v>0</v>
      </c>
      <c r="JC4" s="61">
        <v>0</v>
      </c>
      <c r="JD4" s="2">
        <f>JN4/'Drive Train'!$F$35</f>
        <v>0</v>
      </c>
      <c r="JE4" s="46">
        <v>0</v>
      </c>
      <c r="JF4" s="2">
        <f>'DEPRECATED - DT-Prelim Calcs'!$C$7*JD4</f>
        <v>0</v>
      </c>
      <c r="JG4" s="57">
        <v>0</v>
      </c>
      <c r="JH4" s="57">
        <f>MIN(JG4,'DEPRECATED - DT-Prelim Calcs'!$C$10)</f>
        <v>0</v>
      </c>
      <c r="JI4" s="2">
        <v>0</v>
      </c>
      <c r="JJ4" s="57">
        <f>JI4*'DEPRECATED - DT-Prelim Calcs'!$C$21/JD$2/'DEPRECATED - DT-Prelim Calcs'!$C$19/'DEPRECATED - DT-Prelim Calcs'!$C$18*3.39*'DEPRECATED - DT-Prelim Calcs'!$C$20</f>
        <v>0</v>
      </c>
      <c r="JK4" s="46">
        <v>0</v>
      </c>
      <c r="JL4" s="57">
        <v>0</v>
      </c>
      <c r="JM4" s="57">
        <v>0</v>
      </c>
      <c r="JN4" s="57">
        <v>0</v>
      </c>
      <c r="JO4" s="57">
        <f>'Drive Train'!$F$35-JH4*'DEPRECATED - DT-Prelim Calcs'!$C$21*'Drive Train'!$F$39</f>
        <v>12.4</v>
      </c>
      <c r="JP4" s="1">
        <f>IF(JM4&gt;='Drive Train'!$F$29,1,0)</f>
        <v>0</v>
      </c>
      <c r="JQ4" s="57">
        <f>MIN(JG4,'DEPRECATED - DT-Prelim Calcs'!$C$10)*'DEPRECATED - DT-Prelim Calcs'!$C$11*1000/60*(1-JP4)</f>
        <v>0</v>
      </c>
      <c r="JR4" s="61">
        <v>0</v>
      </c>
      <c r="JS4" s="2">
        <f>KC4/'Drive Train'!$F$35</f>
        <v>0</v>
      </c>
      <c r="JT4" s="46">
        <v>0</v>
      </c>
      <c r="JU4" s="2">
        <f>'DEPRECATED - DT-Prelim Calcs'!$C$7*JS4</f>
        <v>0</v>
      </c>
      <c r="JV4" s="57">
        <v>0</v>
      </c>
      <c r="JW4" s="57">
        <f>MIN(JV4,'DEPRECATED - DT-Prelim Calcs'!$C$10)</f>
        <v>0</v>
      </c>
      <c r="JX4" s="2">
        <v>0</v>
      </c>
      <c r="JY4" s="57">
        <f>JX4*'DEPRECATED - DT-Prelim Calcs'!$C$21/JS$2/'DEPRECATED - DT-Prelim Calcs'!$C$19/'DEPRECATED - DT-Prelim Calcs'!$C$18*3.39*'DEPRECATED - DT-Prelim Calcs'!$C$20</f>
        <v>0</v>
      </c>
      <c r="JZ4" s="46">
        <v>0</v>
      </c>
      <c r="KA4" s="57">
        <v>0</v>
      </c>
      <c r="KB4" s="57">
        <v>0</v>
      </c>
      <c r="KC4" s="57">
        <v>0</v>
      </c>
      <c r="KD4" s="57">
        <f>'Drive Train'!$F$35-JW4*'DEPRECATED - DT-Prelim Calcs'!$C$21*'Drive Train'!$F$39</f>
        <v>12.4</v>
      </c>
      <c r="KE4" s="1">
        <f>IF(KB4&gt;='Drive Train'!$F$29,1,0)</f>
        <v>0</v>
      </c>
      <c r="KF4" s="57">
        <f>MIN(JV4,'DEPRECATED - DT-Prelim Calcs'!$C$10)*'DEPRECATED - DT-Prelim Calcs'!$C$11*1000/60*(1-KE4)</f>
        <v>0</v>
      </c>
      <c r="KG4" s="61">
        <v>0</v>
      </c>
      <c r="KH4" s="2">
        <f>KR4/'Drive Train'!$F$35</f>
        <v>0</v>
      </c>
      <c r="KI4" s="46">
        <v>0</v>
      </c>
      <c r="KJ4" s="2">
        <f>'DEPRECATED - DT-Prelim Calcs'!$C$7*KH4</f>
        <v>0</v>
      </c>
      <c r="KK4" s="57">
        <v>0</v>
      </c>
      <c r="KL4" s="57">
        <f>MIN(KK4,'DEPRECATED - DT-Prelim Calcs'!$C$10)</f>
        <v>0</v>
      </c>
      <c r="KM4" s="2">
        <v>0</v>
      </c>
      <c r="KN4" s="57">
        <f>KM4*'DEPRECATED - DT-Prelim Calcs'!$C$21/KH$2/'DEPRECATED - DT-Prelim Calcs'!$C$19/'DEPRECATED - DT-Prelim Calcs'!$C$18*3.39*'DEPRECATED - DT-Prelim Calcs'!$C$20</f>
        <v>0</v>
      </c>
      <c r="KO4" s="46">
        <v>0</v>
      </c>
      <c r="KP4" s="57">
        <v>0</v>
      </c>
      <c r="KQ4" s="57">
        <v>0</v>
      </c>
      <c r="KR4" s="57">
        <v>0</v>
      </c>
      <c r="KS4" s="57">
        <f>'Drive Train'!$F$35-KL4*'DEPRECATED - DT-Prelim Calcs'!$C$21*'Drive Train'!$F$39</f>
        <v>12.4</v>
      </c>
      <c r="KT4" s="1">
        <f>IF(KQ4&gt;='Drive Train'!$F$29,1,0)</f>
        <v>0</v>
      </c>
      <c r="KU4" s="57">
        <f>MIN(KK4,'DEPRECATED - DT-Prelim Calcs'!$C$10)*'DEPRECATED - DT-Prelim Calcs'!$C$11*1000/60*(1-KT4)</f>
        <v>0</v>
      </c>
      <c r="KV4" s="61">
        <v>0</v>
      </c>
      <c r="KW4" s="2">
        <f>LG4/'Drive Train'!$F$35</f>
        <v>0</v>
      </c>
      <c r="KX4" s="46">
        <v>0</v>
      </c>
      <c r="KY4" s="2">
        <f>'DEPRECATED - DT-Prelim Calcs'!$C$7*KW4</f>
        <v>0</v>
      </c>
      <c r="KZ4" s="57">
        <v>0</v>
      </c>
      <c r="LA4" s="57">
        <f>MIN(KZ4,'DEPRECATED - DT-Prelim Calcs'!$C$10)</f>
        <v>0</v>
      </c>
      <c r="LB4" s="2">
        <v>0</v>
      </c>
      <c r="LC4" s="57">
        <f>LB4*'DEPRECATED - DT-Prelim Calcs'!$C$21/KW$2/'DEPRECATED - DT-Prelim Calcs'!$C$19/'DEPRECATED - DT-Prelim Calcs'!$C$18*3.39*'DEPRECATED - DT-Prelim Calcs'!$C$20</f>
        <v>0</v>
      </c>
      <c r="LD4" s="46">
        <v>0</v>
      </c>
      <c r="LE4" s="57">
        <v>0</v>
      </c>
      <c r="LF4" s="57">
        <v>0</v>
      </c>
      <c r="LG4" s="57">
        <v>0</v>
      </c>
      <c r="LH4" s="57">
        <f>'Drive Train'!$F$35-LA4*'DEPRECATED - DT-Prelim Calcs'!$C$21*'Drive Train'!$F$39</f>
        <v>12.4</v>
      </c>
      <c r="LI4" s="1">
        <f>IF(LF4&gt;='Drive Train'!$F$29,1,0)</f>
        <v>0</v>
      </c>
      <c r="LJ4" s="57">
        <f>MIN(KZ4,'DEPRECATED - DT-Prelim Calcs'!$C$10)*'DEPRECATED - DT-Prelim Calcs'!$C$11*1000/60*(1-LI4)</f>
        <v>0</v>
      </c>
      <c r="LK4" s="61">
        <v>0</v>
      </c>
      <c r="LL4" s="2">
        <f>LV4/'Drive Train'!$F$35</f>
        <v>0</v>
      </c>
      <c r="LM4" s="46">
        <v>0</v>
      </c>
      <c r="LN4" s="2">
        <f>'DEPRECATED - DT-Prelim Calcs'!$C$7*LL4</f>
        <v>0</v>
      </c>
      <c r="LO4" s="57">
        <v>0</v>
      </c>
      <c r="LP4" s="57">
        <f>MIN(LO4,'DEPRECATED - DT-Prelim Calcs'!$C$10)</f>
        <v>0</v>
      </c>
      <c r="LQ4" s="2">
        <v>0</v>
      </c>
      <c r="LR4" s="57">
        <f>LQ4*'DEPRECATED - DT-Prelim Calcs'!$C$21/LL$2/'DEPRECATED - DT-Prelim Calcs'!$C$19/'DEPRECATED - DT-Prelim Calcs'!$C$18*3.39*'DEPRECATED - DT-Prelim Calcs'!$C$20</f>
        <v>0</v>
      </c>
      <c r="LS4" s="46">
        <v>0</v>
      </c>
      <c r="LT4" s="57">
        <v>0</v>
      </c>
      <c r="LU4" s="57">
        <v>0</v>
      </c>
      <c r="LV4" s="57">
        <v>0</v>
      </c>
      <c r="LW4" s="57">
        <f>'Drive Train'!$F$35-LP4*'DEPRECATED - DT-Prelim Calcs'!$C$21*'Drive Train'!$F$39</f>
        <v>12.4</v>
      </c>
      <c r="LX4" s="1">
        <f>IF(LU4&gt;='Drive Train'!$F$29,1,0)</f>
        <v>0</v>
      </c>
      <c r="LY4" s="57">
        <f>MIN(LO4,'DEPRECATED - DT-Prelim Calcs'!$C$10)*'DEPRECATED - DT-Prelim Calcs'!$C$11*1000/60*(1-LX4)</f>
        <v>0</v>
      </c>
      <c r="LZ4" s="61">
        <v>0</v>
      </c>
    </row>
    <row r="5" spans="1:338" x14ac:dyDescent="0.2">
      <c r="A5" s="7"/>
      <c r="B5" s="70" t="s">
        <v>87</v>
      </c>
      <c r="C5" s="71">
        <f>('Drive Train'!F35-C3)/C4</f>
        <v>1.0183333333333333</v>
      </c>
      <c r="R5" s="63">
        <f>R4+'DEPRECATED - DT-Prelim Calcs'!$C$11</f>
        <v>4</v>
      </c>
      <c r="S5" s="2">
        <f>AG5/'Drive Train'!$F$35</f>
        <v>0.98548387096774193</v>
      </c>
      <c r="T5" s="46">
        <f>AE5*12*60/(PI() * 'Drive Train'!$F$15)/S$2*ABS(S5)</f>
        <v>0</v>
      </c>
      <c r="U5" s="2">
        <f>IF(OR(AD4=1,AND($C$32=Motors!$C$32,'DEPRECATED - DT-Prelim Calcs'!AI4=1)),0,IF(AG5=0,-(V4+$C$9)/($C$8-$C$9)*$C$7,($C$6*S5-T5)/($C$6*S5)*$C$7*S5))</f>
        <v>2.3750161290322582</v>
      </c>
      <c r="V5" s="57">
        <f>IF(AND(AD4=1,AI4=1),0,ABS(U5/$C$7*($C$8-$C$9)+$C$9) *'Drive Train'!$AA$49 + V4*(1-'Drive Train'!$AA$49))</f>
        <v>129.13758064516131</v>
      </c>
      <c r="W5" s="57">
        <f t="shared" ref="W5:W68" si="0">MIN(ABS(V5),U$2) * SIGN(V5)</f>
        <v>93</v>
      </c>
      <c r="X5" s="2">
        <f>MAX(MIN(IF(AND(AI4=1,AG5&lt;0),-1,1)*(W5-$C$9)/($C$8-$C$9)*$C$7-$C$29*AE5/T$2 -  AI4*$C$29/2,X$2),MAX(X$4:X4)*-1)</f>
        <v>0.99579519204165001</v>
      </c>
      <c r="Y5" s="57">
        <f t="shared" ref="Y5:Y68" si="1">IF(AND(AD4=1,AI4=1),0,X5*$C$21/S$2/$C$19/$C$18*3.39*$C$20)</f>
        <v>25.773080821789936</v>
      </c>
      <c r="Z5" s="57">
        <f t="shared" ref="Z5:Z68" si="2">ABS(Y5)</f>
        <v>25.773080821789936</v>
      </c>
      <c r="AA5" s="57">
        <f t="shared" ref="AA5:AA68" si="3">ABS(AG5)</f>
        <v>12.22</v>
      </c>
      <c r="AB5" s="57">
        <f t="shared" ref="AB5:AB68" si="4">IF(ABS(V5)&gt;=$U$2,6,NA())</f>
        <v>6</v>
      </c>
      <c r="AC5" s="46">
        <f>IF(Z5&lt;=$C$17,1,0)</f>
        <v>0</v>
      </c>
      <c r="AD5" s="1">
        <f t="shared" ref="AD5:AD68" si="5">IF(AND(AI5=1,AE5&lt;=0),1,0)</f>
        <v>1</v>
      </c>
      <c r="AE5" s="57">
        <f t="shared" ref="AE5:AE68" si="6">MAX(Y4*$C$11+AE4,0)</f>
        <v>0</v>
      </c>
      <c r="AF5" s="57">
        <f t="shared" ref="AF5:AF68" si="7">IF(ABS(X5)=$X$2,3,NA())</f>
        <v>3</v>
      </c>
      <c r="AG5" s="57">
        <f>IF(AI4=0,MIN('Drive Train'!$F$35-W4*$C$21*'Drive Train'!$F$39,AG4+W$2)-$C$3,IF(AE4-1&lt;=0,0,IF($C$32=Motors!$C$30,MAX(MAX(AG$4:AG4)*-1,AG4-W$2),MAX(0,MAX(AG$4:AG4)*-1,AG4-W$2))))</f>
        <v>12.22</v>
      </c>
      <c r="AH5" s="57">
        <f>'Drive Train'!$F$35-ABS(W5)*'DEPRECATED - DT-Prelim Calcs'!$C$21*'Drive Train'!$F$39</f>
        <v>6.82</v>
      </c>
      <c r="AI5" s="1">
        <f>IF(AJ5&gt;='Drive Train'!$F$29,1,0)</f>
        <v>1</v>
      </c>
      <c r="AJ5" s="57">
        <f>AJ4+0.5*Y5*'DEPRECATED - DT-Prelim Calcs'!$C$11^2+AE5*'DEPRECATED - DT-Prelim Calcs'!$C$11</f>
        <v>206.18464657431949</v>
      </c>
      <c r="AK5" s="57">
        <f t="shared" ref="AK5:AK68" si="8">MIN(W5,$C$10)*$C$11*1000/60/60</f>
        <v>103.33333333333333</v>
      </c>
      <c r="AL5" s="63">
        <f>AL4+'DEPRECATED - DT-Prelim Calcs'!$C$11</f>
        <v>4</v>
      </c>
      <c r="AM5" s="2">
        <f>AW5/'Drive Train'!$F$35</f>
        <v>1</v>
      </c>
      <c r="AN5" s="46">
        <f>AU5*12*60/(PI() * 'Drive Train'!$F$15)/AM$2*AM5</f>
        <v>0</v>
      </c>
      <c r="AO5" s="2">
        <f>('DEPRECATED - DT-Prelim Calcs'!$C$6*AM5-AN5)/('DEPRECATED - DT-Prelim Calcs'!$C$6*AM5)*'DEPRECATED - DT-Prelim Calcs'!$C$7*AM5</f>
        <v>2.41</v>
      </c>
      <c r="AP5" s="57">
        <f>AO5/'DEPRECATED - DT-Prelim Calcs'!$C$7*('DEPRECATED - DT-Prelim Calcs'!$C$8-'DEPRECATED - DT-Prelim Calcs'!$C$9)+'DEPRECATED - DT-Prelim Calcs'!$C$9</f>
        <v>131</v>
      </c>
      <c r="AQ5" s="57">
        <f t="shared" ref="AQ5:AQ68" si="9">MIN(AP5,AO$2)</f>
        <v>93</v>
      </c>
      <c r="AR5" s="2">
        <f>MIN((AQ5-$C$9)/($C$8-$C$9)*$C$7-$C$29*AU5/AN$2,AR$2)</f>
        <v>1.6962042088854246</v>
      </c>
      <c r="AS5" s="57">
        <f>AR5*'DEPRECATED - DT-Prelim Calcs'!$C$21/AM$2/'DEPRECATED - DT-Prelim Calcs'!$C$19/'DEPRECATED - DT-Prelim Calcs'!$C$18*3.39*'DEPRECATED - DT-Prelim Calcs'!$C$20</f>
        <v>12.292280967279495</v>
      </c>
      <c r="AT5" s="46">
        <f>IF(AQ5&lt;=$C$17,1,0)</f>
        <v>0</v>
      </c>
      <c r="AU5" s="57">
        <f>AS4*'DEPRECATED - DT-Prelim Calcs'!$C$11+AU4</f>
        <v>0</v>
      </c>
      <c r="AV5" s="57">
        <f>AV4+0.5*AS5*'DEPRECATED - DT-Prelim Calcs'!$C$11^2+AU5*'DEPRECATED - DT-Prelim Calcs'!$C$11</f>
        <v>98.338247738235964</v>
      </c>
      <c r="AW5" s="57">
        <f>MIN('Drive Train'!$F$35-AQ4*'DEPRECATED - DT-Prelim Calcs'!$C$21*'Drive Train'!$F$39,AW4+AQ$2)</f>
        <v>12.4</v>
      </c>
      <c r="AX5" s="57">
        <f>'Drive Train'!$F$35-AQ5*'DEPRECATED - DT-Prelim Calcs'!$C$21*'Drive Train'!$F$39</f>
        <v>6.82</v>
      </c>
      <c r="AY5" s="1">
        <f>IF(AV5&gt;='Drive Train'!$F$29,1,0)</f>
        <v>1</v>
      </c>
      <c r="AZ5" s="57">
        <f>MIN(AQ5,$C$10)*$C$11*1000/60/60</f>
        <v>103.33333333333333</v>
      </c>
      <c r="BA5" s="63">
        <f>BA4+'DEPRECATED - DT-Prelim Calcs'!$C$11</f>
        <v>4</v>
      </c>
      <c r="BB5" s="2">
        <f>BL5/'Drive Train'!$F$35</f>
        <v>1</v>
      </c>
      <c r="BC5" s="46">
        <f>BJ5*12*60/(PI() * 'Drive Train'!$F$15)/BB$2*BB5</f>
        <v>0</v>
      </c>
      <c r="BD5" s="2">
        <f>('DEPRECATED - DT-Prelim Calcs'!$C$6*BB5-BC5)/('DEPRECATED - DT-Prelim Calcs'!$C$6*BB5)*'DEPRECATED - DT-Prelim Calcs'!$C$7*BB5</f>
        <v>2.41</v>
      </c>
      <c r="BE5" s="57">
        <f>BD5/'DEPRECATED - DT-Prelim Calcs'!$C$7*('DEPRECATED - DT-Prelim Calcs'!$C$8-'DEPRECATED - DT-Prelim Calcs'!$C$9)+'DEPRECATED - DT-Prelim Calcs'!$C$9</f>
        <v>131</v>
      </c>
      <c r="BF5" s="57">
        <f t="shared" ref="BF5:BF68" si="10">MIN(BE5,BD$2)</f>
        <v>93</v>
      </c>
      <c r="BG5" s="2">
        <f>MIN((BF5-$C$9)/($C$8-$C$9)*$C$7-$C$29*BJ5/BC$2,BG$2)</f>
        <v>1.6962042088854246</v>
      </c>
      <c r="BH5" s="57">
        <f>BG5*'DEPRECATED - DT-Prelim Calcs'!$C$21/BB$2/'DEPRECATED - DT-Prelim Calcs'!$C$19/'DEPRECATED - DT-Prelim Calcs'!$C$18*3.39*'DEPRECATED - DT-Prelim Calcs'!$C$20</f>
        <v>17.75551695273705</v>
      </c>
      <c r="BI5" s="46">
        <f>IF(BF5&lt;=$C$17,1,0)</f>
        <v>0</v>
      </c>
      <c r="BJ5" s="57">
        <f>BH4*'DEPRECATED - DT-Prelim Calcs'!$C$11+BJ4</f>
        <v>0</v>
      </c>
      <c r="BK5" s="57">
        <f>BK4+0.5*BH5*'DEPRECATED - DT-Prelim Calcs'!$C$11^2+BJ5*'DEPRECATED - DT-Prelim Calcs'!$C$11</f>
        <v>142.0441356218964</v>
      </c>
      <c r="BL5" s="57">
        <f>MIN('Drive Train'!$F$35-BF4*'DEPRECATED - DT-Prelim Calcs'!$C$21*'Drive Train'!$F$39,BL4+BF$2)</f>
        <v>12.4</v>
      </c>
      <c r="BM5" s="57">
        <f>'Drive Train'!$F$35-BF5*'DEPRECATED - DT-Prelim Calcs'!$C$21*'Drive Train'!$F$39</f>
        <v>6.82</v>
      </c>
      <c r="BN5" s="1">
        <f>IF(BK5&gt;='Drive Train'!$F$29,1,0)</f>
        <v>1</v>
      </c>
      <c r="BO5" s="57">
        <f>MIN(BF5,$C$10)*$C$11*1000/60/60</f>
        <v>103.33333333333333</v>
      </c>
      <c r="BP5" s="63">
        <f>BP4+'DEPRECATED - DT-Prelim Calcs'!$C$11</f>
        <v>4</v>
      </c>
      <c r="BQ5" s="2">
        <f>CA5/'Drive Train'!$F$35</f>
        <v>1</v>
      </c>
      <c r="BR5" s="46">
        <f>BY5*12*60/(PI() * 'Drive Train'!$F$15)/BQ$2*BQ5</f>
        <v>0</v>
      </c>
      <c r="BS5" s="2">
        <f>('DEPRECATED - DT-Prelim Calcs'!$C$6*BQ5-BR5)/('DEPRECATED - DT-Prelim Calcs'!$C$6*BQ5)*'DEPRECATED - DT-Prelim Calcs'!$C$7*BQ5</f>
        <v>2.41</v>
      </c>
      <c r="BT5" s="57">
        <f>BS5/'DEPRECATED - DT-Prelim Calcs'!$C$7*('DEPRECATED - DT-Prelim Calcs'!$C$8-'DEPRECATED - DT-Prelim Calcs'!$C$9)+'DEPRECATED - DT-Prelim Calcs'!$C$9</f>
        <v>131</v>
      </c>
      <c r="BU5" s="57">
        <f t="shared" ref="BU5:BU68" si="11">MIN(BT5,BS$2)</f>
        <v>93</v>
      </c>
      <c r="BV5" s="2">
        <f>MIN((BU5-$C$9)/($C$8-$C$9)*$C$7-$C$29*BY5/BR$2,BV$2)</f>
        <v>1.6962042088854246</v>
      </c>
      <c r="BW5" s="57">
        <f>BV5*'DEPRECATED - DT-Prelim Calcs'!$C$21/BQ$2/'DEPRECATED - DT-Prelim Calcs'!$C$19/'DEPRECATED - DT-Prelim Calcs'!$C$18*3.39*'DEPRECATED - DT-Prelim Calcs'!$C$20</f>
        <v>23.218752938194605</v>
      </c>
      <c r="BX5" s="46">
        <f>IF(BW5&lt;=$C$17,1,0)</f>
        <v>0</v>
      </c>
      <c r="BY5" s="57">
        <f>BW4*'DEPRECATED - DT-Prelim Calcs'!$C$11+BY4</f>
        <v>0</v>
      </c>
      <c r="BZ5" s="57">
        <f>BZ4+0.5*BW5*'DEPRECATED - DT-Prelim Calcs'!$C$11^2+BY5*'DEPRECATED - DT-Prelim Calcs'!$C$11</f>
        <v>185.75002350555684</v>
      </c>
      <c r="CA5" s="57">
        <f>MIN('Drive Train'!$F$35-BU4*'DEPRECATED - DT-Prelim Calcs'!$C$21*'Drive Train'!$F$39,CA4+BU$2)</f>
        <v>12.4</v>
      </c>
      <c r="CB5" s="57">
        <f>'Drive Train'!$F$35-BU5*'DEPRECATED - DT-Prelim Calcs'!$C$21*'Drive Train'!$F$39</f>
        <v>6.82</v>
      </c>
      <c r="CC5" s="1">
        <f>IF(BZ5&gt;='Drive Train'!$F$29,1,0)</f>
        <v>1</v>
      </c>
      <c r="CD5" s="57">
        <f>MIN(BU5,$C$10)*$C$11*1000/60/60</f>
        <v>103.33333333333333</v>
      </c>
      <c r="CE5" s="63">
        <f>CE4+'DEPRECATED - DT-Prelim Calcs'!$C$11</f>
        <v>4</v>
      </c>
      <c r="CF5" s="2">
        <f>CP5/'Drive Train'!$F$35</f>
        <v>1</v>
      </c>
      <c r="CG5" s="46">
        <f>CN5*12*60/(PI() * 'Drive Train'!$F$15)/CF$2*CF5</f>
        <v>0</v>
      </c>
      <c r="CH5" s="2">
        <f>('DEPRECATED - DT-Prelim Calcs'!$C$6*CF5-CG5)/('DEPRECATED - DT-Prelim Calcs'!$C$6*CF5)*'DEPRECATED - DT-Prelim Calcs'!$C$7*CF5</f>
        <v>2.41</v>
      </c>
      <c r="CI5" s="57">
        <f>CH5/'DEPRECATED - DT-Prelim Calcs'!$C$7*('DEPRECATED - DT-Prelim Calcs'!$C$8-'DEPRECATED - DT-Prelim Calcs'!$C$9)+'DEPRECATED - DT-Prelim Calcs'!$C$9</f>
        <v>131</v>
      </c>
      <c r="CJ5" s="57">
        <f t="shared" ref="CJ5:CJ68" si="12">MIN(CI5,CH$2)</f>
        <v>93</v>
      </c>
      <c r="CK5" s="2">
        <f>MIN((CJ5-$C$9)/($C$8-$C$9)*$C$7-$C$29*CN5/CG$2,CK$2)</f>
        <v>1.5241763143494644</v>
      </c>
      <c r="CL5" s="57">
        <f>CK5*'DEPRECATED - DT-Prelim Calcs'!$C$21/CF$2/'DEPRECATED - DT-Prelim Calcs'!$C$19/'DEPRECATED - DT-Prelim Calcs'!$C$18*3.39*'DEPRECATED - DT-Prelim Calcs'!$C$20</f>
        <v>25.773080821789936</v>
      </c>
      <c r="CM5" s="46">
        <f>IF(CL5&lt;=$C$17,1,0)</f>
        <v>0</v>
      </c>
      <c r="CN5" s="57">
        <f>CL4*'DEPRECATED - DT-Prelim Calcs'!$C$11+CN4</f>
        <v>0</v>
      </c>
      <c r="CO5" s="57">
        <f>CO4+0.5*CL5*'DEPRECATED - DT-Prelim Calcs'!$C$11^2+CN5*'DEPRECATED - DT-Prelim Calcs'!$C$11</f>
        <v>206.18464657431949</v>
      </c>
      <c r="CP5" s="57">
        <f>MIN('Drive Train'!$F$35-CJ4*'DEPRECATED - DT-Prelim Calcs'!$C$21*'Drive Train'!$F$39,CP4+CJ$2)</f>
        <v>12.4</v>
      </c>
      <c r="CQ5" s="57">
        <f>'Drive Train'!$F$35-CJ5*'DEPRECATED - DT-Prelim Calcs'!$C$21*'Drive Train'!$F$39</f>
        <v>6.82</v>
      </c>
      <c r="CR5" s="1">
        <f>IF(CO5&gt;='Drive Train'!$F$29,1,0)</f>
        <v>1</v>
      </c>
      <c r="CS5" s="57">
        <f>MIN(CJ5,$C$10)*$C$11*1000/60/60</f>
        <v>103.33333333333333</v>
      </c>
      <c r="CT5" s="63">
        <f>CT4+'DEPRECATED - DT-Prelim Calcs'!$C$11</f>
        <v>4</v>
      </c>
      <c r="CU5" s="2">
        <f>DE5/'Drive Train'!$F$35</f>
        <v>1</v>
      </c>
      <c r="CV5" s="46">
        <f>DC5*12*60/(PI() * 'Drive Train'!$F$15)/CU$2*CU5</f>
        <v>0</v>
      </c>
      <c r="CW5" s="2">
        <f>('DEPRECATED - DT-Prelim Calcs'!$C$6*CU5-CV5)/('DEPRECATED - DT-Prelim Calcs'!$C$6*CU5)*'DEPRECATED - DT-Prelim Calcs'!$C$7*CU5</f>
        <v>2.41</v>
      </c>
      <c r="CX5" s="57">
        <f>CW5/'DEPRECATED - DT-Prelim Calcs'!$C$7*('DEPRECATED - DT-Prelim Calcs'!$C$8-'DEPRECATED - DT-Prelim Calcs'!$C$9)+'DEPRECATED - DT-Prelim Calcs'!$C$9</f>
        <v>131</v>
      </c>
      <c r="CY5" s="57">
        <f t="shared" ref="CY5:CY68" si="13">MIN(CX5,CW$2)</f>
        <v>93</v>
      </c>
      <c r="CZ5" s="2">
        <f>MIN((CY5-$C$9)/($C$8-$C$9)*$C$7-$C$29*DC5/CV$2,CZ$2)</f>
        <v>1.2803081040535502</v>
      </c>
      <c r="DA5" s="57">
        <f>CZ5*'DEPRECATED - DT-Prelim Calcs'!$C$21/CU$2/'DEPRECATED - DT-Prelim Calcs'!$C$19/'DEPRECATED - DT-Prelim Calcs'!$C$18*3.39*'DEPRECATED - DT-Prelim Calcs'!$C$20</f>
        <v>25.773080821789936</v>
      </c>
      <c r="DB5" s="46">
        <f>IF(DA5&lt;=$C$17,1,0)</f>
        <v>0</v>
      </c>
      <c r="DC5" s="57">
        <f>DA4*'DEPRECATED - DT-Prelim Calcs'!$C$11+DC4</f>
        <v>0</v>
      </c>
      <c r="DD5" s="57">
        <f>DD4+0.5*DA5*'DEPRECATED - DT-Prelim Calcs'!$C$11^2+DC5*'DEPRECATED - DT-Prelim Calcs'!$C$11</f>
        <v>206.18464657431949</v>
      </c>
      <c r="DE5" s="57">
        <f>MIN('Drive Train'!$F$35-CY4*'DEPRECATED - DT-Prelim Calcs'!$C$21*'Drive Train'!$F$39,DE4+CY$2)</f>
        <v>12.4</v>
      </c>
      <c r="DF5" s="57">
        <f>'Drive Train'!$F$35-CY5*'DEPRECATED - DT-Prelim Calcs'!$C$21*'Drive Train'!$F$39</f>
        <v>6.82</v>
      </c>
      <c r="DG5" s="1">
        <f>IF(DD5&gt;='Drive Train'!$F$29,1,0)</f>
        <v>1</v>
      </c>
      <c r="DH5" s="57">
        <f>MIN(CY5,$C$10)*$C$11*1000/60/60</f>
        <v>103.33333333333333</v>
      </c>
      <c r="DI5" s="63">
        <f>DI4+'DEPRECATED - DT-Prelim Calcs'!$C$11</f>
        <v>4</v>
      </c>
      <c r="DJ5" s="2">
        <f>DT5/'Drive Train'!$F$35</f>
        <v>1</v>
      </c>
      <c r="DK5" s="46">
        <f>DR5*12*60/(PI() * 'Drive Train'!$F$15)/DJ$2*DJ5</f>
        <v>0</v>
      </c>
      <c r="DL5" s="2">
        <f>('DEPRECATED - DT-Prelim Calcs'!$C$6*DJ5-DK5)/('DEPRECATED - DT-Prelim Calcs'!$C$6*DJ5)*'DEPRECATED - DT-Prelim Calcs'!$C$7*DJ5</f>
        <v>2.41</v>
      </c>
      <c r="DM5" s="57">
        <f>DL5/'DEPRECATED - DT-Prelim Calcs'!$C$7*('DEPRECATED - DT-Prelim Calcs'!$C$8-'DEPRECATED - DT-Prelim Calcs'!$C$9)+'DEPRECATED - DT-Prelim Calcs'!$C$9</f>
        <v>131</v>
      </c>
      <c r="DN5" s="57">
        <f t="shared" ref="DN5:DN68" si="14">MIN(DM5,DL$2)</f>
        <v>93</v>
      </c>
      <c r="DO5" s="2">
        <f>MIN((DN5-$C$9)/($C$8-$C$9)*$C$7-$C$29*DR5/DK$2,DO$2)</f>
        <v>1.1037138828047846</v>
      </c>
      <c r="DP5" s="57">
        <f>DO5*'DEPRECATED - DT-Prelim Calcs'!$C$21/DJ$2/'DEPRECATED - DT-Prelim Calcs'!$C$19/'DEPRECATED - DT-Prelim Calcs'!$C$18*3.39*'DEPRECATED - DT-Prelim Calcs'!$C$20</f>
        <v>25.773080821789936</v>
      </c>
      <c r="DQ5" s="46">
        <f>IF(DP5&lt;=$C$17,1,0)</f>
        <v>0</v>
      </c>
      <c r="DR5" s="57">
        <f>DP4*'DEPRECATED - DT-Prelim Calcs'!$C$11+DR4</f>
        <v>0</v>
      </c>
      <c r="DS5" s="57">
        <f>DS4+0.5*DP5*'DEPRECATED - DT-Prelim Calcs'!$C$11^2+DR5*'DEPRECATED - DT-Prelim Calcs'!$C$11</f>
        <v>206.18464657431949</v>
      </c>
      <c r="DT5" s="57">
        <f>MIN('Drive Train'!$F$35-DN4*'DEPRECATED - DT-Prelim Calcs'!$C$21*'Drive Train'!$F$39,DT4+DN$2)</f>
        <v>12.4</v>
      </c>
      <c r="DU5" s="57">
        <f>'Drive Train'!$F$35-DN5*'DEPRECATED - DT-Prelim Calcs'!$C$21*'Drive Train'!$F$39</f>
        <v>6.82</v>
      </c>
      <c r="DV5" s="1">
        <f>IF(DS5&gt;='Drive Train'!$F$29,1,0)</f>
        <v>1</v>
      </c>
      <c r="DW5" s="57">
        <f>MIN(DN5,$C$10)*$C$11*1000/60/60</f>
        <v>103.33333333333333</v>
      </c>
      <c r="DX5" s="63">
        <f>DX4+'DEPRECATED - DT-Prelim Calcs'!$C$11</f>
        <v>4</v>
      </c>
      <c r="DY5" s="2">
        <f>EI5/'Drive Train'!$F$35</f>
        <v>1</v>
      </c>
      <c r="DZ5" s="46">
        <f>EG5*12*60/(PI() * 'Drive Train'!$F$15)/DY$2*DY5</f>
        <v>0</v>
      </c>
      <c r="EA5" s="2">
        <f>('DEPRECATED - DT-Prelim Calcs'!$C$6*DY5-DZ5)/('DEPRECATED - DT-Prelim Calcs'!$C$6*DY5)*'DEPRECATED - DT-Prelim Calcs'!$C$7*DY5</f>
        <v>2.41</v>
      </c>
      <c r="EB5" s="57">
        <f>EA5/'DEPRECATED - DT-Prelim Calcs'!$C$7*('DEPRECATED - DT-Prelim Calcs'!$C$8-'DEPRECATED - DT-Prelim Calcs'!$C$9)+'DEPRECATED - DT-Prelim Calcs'!$C$9</f>
        <v>131</v>
      </c>
      <c r="EC5" s="57">
        <f t="shared" ref="EC5:EC68" si="15">MIN(EB5,EA$2)</f>
        <v>93</v>
      </c>
      <c r="ED5" s="2">
        <f>MIN((EC5-$C$9)/($C$8-$C$9)*$C$7-$C$29*EG5/DZ$2,ED$2)</f>
        <v>0.96993038185874991</v>
      </c>
      <c r="EE5" s="57">
        <f>ED5*'DEPRECATED - DT-Prelim Calcs'!$C$21/DY$2/'DEPRECATED - DT-Prelim Calcs'!$C$19/'DEPRECATED - DT-Prelim Calcs'!$C$18*3.39*'DEPRECATED - DT-Prelim Calcs'!$C$20</f>
        <v>25.773080821789936</v>
      </c>
      <c r="EF5" s="46">
        <f>IF(EE5&lt;=$C$17,1,0)</f>
        <v>0</v>
      </c>
      <c r="EG5" s="57">
        <f>EE4*'DEPRECATED - DT-Prelim Calcs'!$C$11+EG4</f>
        <v>0</v>
      </c>
      <c r="EH5" s="57">
        <f>EH4+0.5*EE5*'DEPRECATED - DT-Prelim Calcs'!$C$11^2+EG5*'DEPRECATED - DT-Prelim Calcs'!$C$11</f>
        <v>206.18464657431949</v>
      </c>
      <c r="EI5" s="57">
        <f>MIN('Drive Train'!$F$35-EC4*'DEPRECATED - DT-Prelim Calcs'!$C$21*'Drive Train'!$F$39,EI4+EC$2)</f>
        <v>12.4</v>
      </c>
      <c r="EJ5" s="57">
        <f>'Drive Train'!$F$35-EC5*'DEPRECATED - DT-Prelim Calcs'!$C$21*'Drive Train'!$F$39</f>
        <v>6.82</v>
      </c>
      <c r="EK5" s="1">
        <f>IF(EH5&gt;='Drive Train'!$F$29,1,0)</f>
        <v>1</v>
      </c>
      <c r="EL5" s="57">
        <f>MIN(EC5,$C$10)*$C$11*1000/60/60</f>
        <v>103.33333333333333</v>
      </c>
      <c r="EM5" s="63">
        <f>EM4+'DEPRECATED - DT-Prelim Calcs'!$C$11</f>
        <v>4</v>
      </c>
      <c r="EN5" s="2">
        <f>EX5/'Drive Train'!$F$35</f>
        <v>1</v>
      </c>
      <c r="EO5" s="46">
        <f>EV5*12*60/(PI() * 'Drive Train'!$F$15)/EN$2*EN5</f>
        <v>0</v>
      </c>
      <c r="EP5" s="2">
        <f>('DEPRECATED - DT-Prelim Calcs'!$C$6*EN5-EO5)/('DEPRECATED - DT-Prelim Calcs'!$C$6*EN5)*'DEPRECATED - DT-Prelim Calcs'!$C$7*EN5</f>
        <v>2.41</v>
      </c>
      <c r="EQ5" s="57">
        <f>EP5/'DEPRECATED - DT-Prelim Calcs'!$C$7*('DEPRECATED - DT-Prelim Calcs'!$C$8-'DEPRECATED - DT-Prelim Calcs'!$C$9)+'DEPRECATED - DT-Prelim Calcs'!$C$9</f>
        <v>131</v>
      </c>
      <c r="ER5" s="57">
        <f t="shared" ref="ER5:ER68" si="16">MIN(EQ5,EP$2)</f>
        <v>93</v>
      </c>
      <c r="ES5" s="2">
        <f>MIN((ER5-$C$9)/($C$8-$C$9)*$C$7-$C$29*EV5/EO$2,ES$2)</f>
        <v>0.86507304327942547</v>
      </c>
      <c r="ET5" s="57">
        <f>ES5*'DEPRECATED - DT-Prelim Calcs'!$C$21/EN$2/'DEPRECATED - DT-Prelim Calcs'!$C$19/'DEPRECATED - DT-Prelim Calcs'!$C$18*3.39*'DEPRECATED - DT-Prelim Calcs'!$C$20</f>
        <v>25.773080821789936</v>
      </c>
      <c r="EU5" s="46">
        <f>IF(ET5&lt;=$C$17,1,0)</f>
        <v>0</v>
      </c>
      <c r="EV5" s="57">
        <f>ET4*'DEPRECATED - DT-Prelim Calcs'!$C$11+EV4</f>
        <v>0</v>
      </c>
      <c r="EW5" s="57">
        <f>EW4+0.5*ET5*'DEPRECATED - DT-Prelim Calcs'!$C$11^2+EV5*'DEPRECATED - DT-Prelim Calcs'!$C$11</f>
        <v>206.18464657431949</v>
      </c>
      <c r="EX5" s="57">
        <f>MIN('Drive Train'!$F$35-ER4*'DEPRECATED - DT-Prelim Calcs'!$C$21*'Drive Train'!$F$39,EX4+ER$2)</f>
        <v>12.4</v>
      </c>
      <c r="EY5" s="57">
        <f>'Drive Train'!$F$35-ER5*'DEPRECATED - DT-Prelim Calcs'!$C$21*'Drive Train'!$F$39</f>
        <v>6.82</v>
      </c>
      <c r="EZ5" s="1">
        <f>IF(EW5&gt;='Drive Train'!$F$29,1,0)</f>
        <v>1</v>
      </c>
      <c r="FA5" s="57">
        <f>MIN(ER5,$C$10)*$C$11*1000/60/60</f>
        <v>103.33333333333333</v>
      </c>
      <c r="FB5" s="63">
        <f>FB4+'DEPRECATED - DT-Prelim Calcs'!$C$11</f>
        <v>4</v>
      </c>
      <c r="FC5" s="2">
        <f>FM5/'Drive Train'!$F$35</f>
        <v>1</v>
      </c>
      <c r="FD5" s="46">
        <f>FK5*12*60/(PI() * 'Drive Train'!$F$15)/FC$2*FC5</f>
        <v>0</v>
      </c>
      <c r="FE5" s="2">
        <f>('DEPRECATED - DT-Prelim Calcs'!$C$6*FC5-FD5)/('DEPRECATED - DT-Prelim Calcs'!$C$6*FC5)*'DEPRECATED - DT-Prelim Calcs'!$C$7*FC5</f>
        <v>2.41</v>
      </c>
      <c r="FF5" s="57">
        <f>FE5/'DEPRECATED - DT-Prelim Calcs'!$C$7*('DEPRECATED - DT-Prelim Calcs'!$C$8-'DEPRECATED - DT-Prelim Calcs'!$C$9)+'DEPRECATED - DT-Prelim Calcs'!$C$9</f>
        <v>131</v>
      </c>
      <c r="FG5" s="57">
        <f t="shared" ref="FG5:FG68" si="17">MIN(FF5,FE$2)</f>
        <v>93</v>
      </c>
      <c r="FH5" s="2">
        <f>MIN((FG5-$C$9)/($C$8-$C$9)*$C$7-$C$29*FK5/FD$2,FH$2)</f>
        <v>0.78067567320338405</v>
      </c>
      <c r="FI5" s="57">
        <f>FH5*'DEPRECATED - DT-Prelim Calcs'!$C$21/FC$2/'DEPRECATED - DT-Prelim Calcs'!$C$19/'DEPRECATED - DT-Prelim Calcs'!$C$18*3.39*'DEPRECATED - DT-Prelim Calcs'!$C$20</f>
        <v>25.773080821789936</v>
      </c>
      <c r="FJ5" s="46">
        <f>IF(FI5&lt;=$C$17,1,0)</f>
        <v>0</v>
      </c>
      <c r="FK5" s="57">
        <f>FI4*'DEPRECATED - DT-Prelim Calcs'!$C$11+FK4</f>
        <v>0</v>
      </c>
      <c r="FL5" s="57">
        <f>FL4+0.5*FI5*'DEPRECATED - DT-Prelim Calcs'!$C$11^2+FK5*'DEPRECATED - DT-Prelim Calcs'!$C$11</f>
        <v>206.18464657431949</v>
      </c>
      <c r="FM5" s="57">
        <f>MIN('Drive Train'!$F$35-FG4*'DEPRECATED - DT-Prelim Calcs'!$C$21*'Drive Train'!$F$39,FM4+FG$2)</f>
        <v>12.4</v>
      </c>
      <c r="FN5" s="57">
        <f>'Drive Train'!$F$35-FG5*'DEPRECATED - DT-Prelim Calcs'!$C$21*'Drive Train'!$F$39</f>
        <v>6.82</v>
      </c>
      <c r="FO5" s="1">
        <f>IF(FL5&gt;='Drive Train'!$F$29,1,0)</f>
        <v>1</v>
      </c>
      <c r="FP5" s="57">
        <f>MIN(FG5,$C$10)*$C$11*1000/60/60</f>
        <v>103.33333333333333</v>
      </c>
      <c r="FQ5" s="63">
        <f>FQ4+'DEPRECATED - DT-Prelim Calcs'!$C$11</f>
        <v>4</v>
      </c>
      <c r="FR5" s="2">
        <f>GB5/'Drive Train'!$F$35</f>
        <v>1</v>
      </c>
      <c r="FS5" s="46">
        <f>FZ5*12*60/(PI() * 'Drive Train'!$F$15)/FR$2*FR5</f>
        <v>0</v>
      </c>
      <c r="FT5" s="2">
        <f>('DEPRECATED - DT-Prelim Calcs'!$C$6*FR5-FS5)/('DEPRECATED - DT-Prelim Calcs'!$C$6*FR5)*'DEPRECATED - DT-Prelim Calcs'!$C$7*FR5</f>
        <v>2.41</v>
      </c>
      <c r="FU5" s="57">
        <f>FT5/'DEPRECATED - DT-Prelim Calcs'!$C$7*('DEPRECATED - DT-Prelim Calcs'!$C$8-'DEPRECATED - DT-Prelim Calcs'!$C$9)+'DEPRECATED - DT-Prelim Calcs'!$C$9</f>
        <v>131</v>
      </c>
      <c r="FV5" s="57">
        <f t="shared" ref="FV5:FV68" si="18">MIN(FU5,FT$2)</f>
        <v>93</v>
      </c>
      <c r="FW5" s="2">
        <f>MIN((FV5-$C$9)/($C$8-$C$9)*$C$7-$C$29*FZ5/FS$2,FW$2)</f>
        <v>0.7112822800297498</v>
      </c>
      <c r="FX5" s="57">
        <f>FW5*'DEPRECATED - DT-Prelim Calcs'!$C$21/FR$2/'DEPRECATED - DT-Prelim Calcs'!$C$19/'DEPRECATED - DT-Prelim Calcs'!$C$18*3.39*'DEPRECATED - DT-Prelim Calcs'!$C$20</f>
        <v>25.773080821789936</v>
      </c>
      <c r="FY5" s="46">
        <f>IF(FX5&lt;=$C$17,1,0)</f>
        <v>0</v>
      </c>
      <c r="FZ5" s="57">
        <f>FX4*'DEPRECATED - DT-Prelim Calcs'!$C$11+FZ4</f>
        <v>0</v>
      </c>
      <c r="GA5" s="57">
        <f>GA4+0.5*FX5*'DEPRECATED - DT-Prelim Calcs'!$C$11^2+FZ5*'DEPRECATED - DT-Prelim Calcs'!$C$11</f>
        <v>206.18464657431949</v>
      </c>
      <c r="GB5" s="57">
        <f>MIN('Drive Train'!$F$35-FV4*'DEPRECATED - DT-Prelim Calcs'!$C$21*'Drive Train'!$F$39,GB4+FV$2)</f>
        <v>12.4</v>
      </c>
      <c r="GC5" s="57">
        <f>'Drive Train'!$F$35-FV5*'DEPRECATED - DT-Prelim Calcs'!$C$21*'Drive Train'!$F$39</f>
        <v>6.82</v>
      </c>
      <c r="GD5" s="1">
        <f>IF(GA5&gt;='Drive Train'!$F$29,1,0)</f>
        <v>1</v>
      </c>
      <c r="GE5" s="57">
        <f>MIN(FV5,$C$10)*$C$11*1000/60/60</f>
        <v>103.33333333333333</v>
      </c>
      <c r="GF5" s="63">
        <f>GF4+'DEPRECATED - DT-Prelim Calcs'!$C$11</f>
        <v>4</v>
      </c>
      <c r="GG5" s="2">
        <f>GQ5/'Drive Train'!$F$35</f>
        <v>1</v>
      </c>
      <c r="GH5" s="46">
        <f>GO5*12*60/(PI() * 'Drive Train'!$F$15)/GG$2*GG5</f>
        <v>0</v>
      </c>
      <c r="GI5" s="2">
        <f>('DEPRECATED - DT-Prelim Calcs'!$C$6*GG5-GH5)/('DEPRECATED - DT-Prelim Calcs'!$C$6*GG5)*'DEPRECATED - DT-Prelim Calcs'!$C$7*GG5</f>
        <v>2.41</v>
      </c>
      <c r="GJ5" s="57">
        <f>GI5/'DEPRECATED - DT-Prelim Calcs'!$C$7*('DEPRECATED - DT-Prelim Calcs'!$C$8-'DEPRECATED - DT-Prelim Calcs'!$C$9)+'DEPRECATED - DT-Prelim Calcs'!$C$9</f>
        <v>131</v>
      </c>
      <c r="GK5" s="57">
        <f t="shared" ref="GK5" si="19">MIN(GJ5,GI$2)</f>
        <v>29.999999999999982</v>
      </c>
      <c r="GL5" s="2">
        <f>MIN((GK5-$C$9)/($C$8-$C$9)*$C$7-$C$29*GO5/GH$2,GL$2)</f>
        <v>0.51280592361652344</v>
      </c>
      <c r="GM5" s="57">
        <f>GL5*'DEPRECATED - DT-Prelim Calcs'!$C$21/GG$2/'DEPRECATED - DT-Prelim Calcs'!$C$19/'DEPRECATED - DT-Prelim Calcs'!$C$18*3.39*'DEPRECATED - DT-Prelim Calcs'!$C$20</f>
        <v>13.272396393241975</v>
      </c>
      <c r="GN5" s="46">
        <f>IF(GM5&lt;=$C$17,1,0)</f>
        <v>0</v>
      </c>
      <c r="GO5" s="57">
        <f>GM4*'DEPRECATED - DT-Prelim Calcs'!$C$11+GO4</f>
        <v>0</v>
      </c>
      <c r="GP5" s="57">
        <f>GP4+0.5*GM5*'DEPRECATED - DT-Prelim Calcs'!$C$11^2+GO5*'DEPRECATED - DT-Prelim Calcs'!$C$11</f>
        <v>106.1791711459358</v>
      </c>
      <c r="GQ5" s="57">
        <f>MIN('Drive Train'!$F$35-GK4*'DEPRECATED - DT-Prelim Calcs'!$C$21*'Drive Train'!$F$39,GQ4+GK$2)</f>
        <v>12.4</v>
      </c>
      <c r="GR5" s="57">
        <f>'Drive Train'!$F$35-GK5*'DEPRECATED - DT-Prelim Calcs'!$C$21*'Drive Train'!$F$39</f>
        <v>10.600000000000001</v>
      </c>
      <c r="GS5" s="1">
        <f>IF(GP5&gt;='Drive Train'!$F$29,1,0)</f>
        <v>1</v>
      </c>
      <c r="GT5" s="57">
        <f>MIN(GK5,$C$10)*$C$11*1000/60/60</f>
        <v>33.333333333333314</v>
      </c>
      <c r="GU5" s="63">
        <f>GU4+'DEPRECATED - DT-Prelim Calcs'!$C$11</f>
        <v>4</v>
      </c>
      <c r="GV5" s="2">
        <f>HF5/'Drive Train'!$F$35</f>
        <v>1</v>
      </c>
      <c r="GW5" s="46">
        <f>HD5*12*60/(PI() * 'Drive Train'!$F$15)/GV$2*GV5</f>
        <v>0</v>
      </c>
      <c r="GX5" s="2">
        <f>('DEPRECATED - DT-Prelim Calcs'!$C$6*GV5-GW5)/('DEPRECATED - DT-Prelim Calcs'!$C$6*GV5)*'DEPRECATED - DT-Prelim Calcs'!$C$7*GV5</f>
        <v>2.41</v>
      </c>
      <c r="GY5" s="57">
        <f>GX5/'DEPRECATED - DT-Prelim Calcs'!$C$7*('DEPRECATED - DT-Prelim Calcs'!$C$8-'DEPRECATED - DT-Prelim Calcs'!$C$9)+'DEPRECATED - DT-Prelim Calcs'!$C$9</f>
        <v>131</v>
      </c>
      <c r="GZ5" s="57">
        <f t="shared" ref="GZ5:GZ68" si="20">MIN(GY5,GX$2)</f>
        <v>33.333333333333314</v>
      </c>
      <c r="HA5" s="2">
        <f>MIN((GZ5-$C$9)/($C$8-$C$9)*$C$7-$C$29*HD5/GW$2,HA$2)</f>
        <v>0.57541958950376693</v>
      </c>
      <c r="HB5" s="57">
        <f>HA5*'DEPRECATED - DT-Prelim Calcs'!$C$21/GV$2/'DEPRECATED - DT-Prelim Calcs'!$C$19/'DEPRECATED - DT-Prelim Calcs'!$C$18*3.39*'DEPRECATED - DT-Prelim Calcs'!$C$20</f>
        <v>14.892957613418041</v>
      </c>
      <c r="HC5" s="46">
        <f>IF(HB5&lt;=$C$17,1,0)</f>
        <v>0</v>
      </c>
      <c r="HD5" s="57">
        <f>HB4*'DEPRECATED - DT-Prelim Calcs'!$C$11+HD4</f>
        <v>0</v>
      </c>
      <c r="HE5" s="57">
        <f>HE4+0.5*HB5*'DEPRECATED - DT-Prelim Calcs'!$C$11^2+HD5*'DEPRECATED - DT-Prelim Calcs'!$C$11</f>
        <v>119.14366090734433</v>
      </c>
      <c r="HF5" s="57">
        <f>MIN('Drive Train'!$F$35-GZ4*'DEPRECATED - DT-Prelim Calcs'!$C$21*'Drive Train'!$F$39,HF4+GZ$2)</f>
        <v>12.4</v>
      </c>
      <c r="HG5" s="57">
        <f>'Drive Train'!$F$35-GZ5*'DEPRECATED - DT-Prelim Calcs'!$C$21*'Drive Train'!$F$39</f>
        <v>10.400000000000002</v>
      </c>
      <c r="HH5" s="1">
        <f>IF(HE5&gt;='Drive Train'!$F$29,1,0)</f>
        <v>1</v>
      </c>
      <c r="HI5" s="57">
        <f>MIN(GZ5,$C$10)*$C$11*1000/60/60</f>
        <v>37.037037037037017</v>
      </c>
      <c r="HJ5" s="63">
        <f>HJ4+'DEPRECATED - DT-Prelim Calcs'!$C$11</f>
        <v>4</v>
      </c>
      <c r="HK5" s="2">
        <f>HU5/'Drive Train'!$F$35</f>
        <v>1</v>
      </c>
      <c r="HL5" s="46">
        <f>HS5*12*60/(PI() * 'Drive Train'!$F$15)/HK$2*HK5</f>
        <v>0</v>
      </c>
      <c r="HM5" s="2">
        <f>('DEPRECATED - DT-Prelim Calcs'!$C$6*HK5-HL5)/('DEPRECATED - DT-Prelim Calcs'!$C$6*HK5)*'DEPRECATED - DT-Prelim Calcs'!$C$7*HK5</f>
        <v>2.41</v>
      </c>
      <c r="HN5" s="57">
        <f>HM5/'DEPRECATED - DT-Prelim Calcs'!$C$7*('DEPRECATED - DT-Prelim Calcs'!$C$8-'DEPRECATED - DT-Prelim Calcs'!$C$9)+'DEPRECATED - DT-Prelim Calcs'!$C$9</f>
        <v>131</v>
      </c>
      <c r="HO5" s="57">
        <f t="shared" ref="HO5:HO68" si="21">MIN(HN5,HM$2)</f>
        <v>36.66666666666665</v>
      </c>
      <c r="HP5" s="2">
        <f>MIN((HO5-$C$9)/($C$8-$C$9)*$C$7-$C$29*HS5/HL$2,HP$2)</f>
        <v>0.6380332553910103</v>
      </c>
      <c r="HQ5" s="57">
        <f>HP5*'DEPRECATED - DT-Prelim Calcs'!$C$21/HK$2/'DEPRECATED - DT-Prelim Calcs'!$C$19/'DEPRECATED - DT-Prelim Calcs'!$C$18*3.39*'DEPRECATED - DT-Prelim Calcs'!$C$20</f>
        <v>16.513518833594105</v>
      </c>
      <c r="HR5" s="46">
        <f>IF(HQ5&lt;=$C$17,1,0)</f>
        <v>0</v>
      </c>
      <c r="HS5" s="57">
        <f>HQ4*'DEPRECATED - DT-Prelim Calcs'!$C$11+HS4</f>
        <v>0</v>
      </c>
      <c r="HT5" s="57">
        <f>HT4+0.5*HQ5*'DEPRECATED - DT-Prelim Calcs'!$C$11^2+HS5*'DEPRECATED - DT-Prelim Calcs'!$C$11</f>
        <v>132.10815066875284</v>
      </c>
      <c r="HU5" s="57">
        <f>MIN('Drive Train'!$F$35-HO4*'DEPRECATED - DT-Prelim Calcs'!$C$21*'Drive Train'!$F$39,HU4+HO$2)</f>
        <v>12.4</v>
      </c>
      <c r="HV5" s="57">
        <f>'Drive Train'!$F$35-HO5*'DEPRECATED - DT-Prelim Calcs'!$C$21*'Drive Train'!$F$39</f>
        <v>10.200000000000001</v>
      </c>
      <c r="HW5" s="1">
        <f>IF(HT5&gt;='Drive Train'!$F$29,1,0)</f>
        <v>1</v>
      </c>
      <c r="HX5" s="57">
        <f>MIN(HO5,$C$10)*$C$11*1000/60/60</f>
        <v>40.740740740740726</v>
      </c>
      <c r="HY5" s="63">
        <f>HY4+'DEPRECATED - DT-Prelim Calcs'!$C$11</f>
        <v>4</v>
      </c>
      <c r="HZ5" s="2">
        <f>IJ5/'Drive Train'!$F$35</f>
        <v>1</v>
      </c>
      <c r="IA5" s="46">
        <f>IH5*12*60/(PI() * 'Drive Train'!$F$15)/HZ$2*HZ5</f>
        <v>0</v>
      </c>
      <c r="IB5" s="2">
        <f>('DEPRECATED - DT-Prelim Calcs'!$C$6*HZ5-IA5)/('DEPRECATED - DT-Prelim Calcs'!$C$6*HZ5)*'DEPRECATED - DT-Prelim Calcs'!$C$7*HZ5</f>
        <v>2.41</v>
      </c>
      <c r="IC5" s="57">
        <f>IB5/'DEPRECATED - DT-Prelim Calcs'!$C$7*('DEPRECATED - DT-Prelim Calcs'!$C$8-'DEPRECATED - DT-Prelim Calcs'!$C$9)+'DEPRECATED - DT-Prelim Calcs'!$C$9</f>
        <v>131</v>
      </c>
      <c r="ID5" s="57">
        <f t="shared" ref="ID5:ID68" si="22">MIN(IC5,IB$2)</f>
        <v>39.999999999999986</v>
      </c>
      <c r="IE5" s="2">
        <f>MIN((ID5-$C$9)/($C$8-$C$9)*$C$7-$C$29*IH5/IA$2,IE$2)</f>
        <v>0.70064692127825368</v>
      </c>
      <c r="IF5" s="57">
        <f>IE5*'DEPRECATED - DT-Prelim Calcs'!$C$21/HZ$2/'DEPRECATED - DT-Prelim Calcs'!$C$19/'DEPRECATED - DT-Prelim Calcs'!$C$18*3.39*'DEPRECATED - DT-Prelim Calcs'!$C$20</f>
        <v>18.134080053770166</v>
      </c>
      <c r="IG5" s="46">
        <f>IF(IF5&lt;=$C$17,1,0)</f>
        <v>0</v>
      </c>
      <c r="IH5" s="57">
        <f>IF4*'DEPRECATED - DT-Prelim Calcs'!$C$11+IH4</f>
        <v>0</v>
      </c>
      <c r="II5" s="57">
        <f>II4+0.5*IF5*'DEPRECATED - DT-Prelim Calcs'!$C$11^2+IH5*'DEPRECATED - DT-Prelim Calcs'!$C$11</f>
        <v>145.07264043016133</v>
      </c>
      <c r="IJ5" s="57">
        <f>MIN('Drive Train'!$F$35-ID4*'DEPRECATED - DT-Prelim Calcs'!$C$21*'Drive Train'!$F$39,IJ4+ID$2)</f>
        <v>12.4</v>
      </c>
      <c r="IK5" s="57">
        <f>'Drive Train'!$F$35-ID5*'DEPRECATED - DT-Prelim Calcs'!$C$21*'Drive Train'!$F$39</f>
        <v>10.000000000000002</v>
      </c>
      <c r="IL5" s="1">
        <f>IF(II5&gt;='Drive Train'!$F$29,1,0)</f>
        <v>1</v>
      </c>
      <c r="IM5" s="57">
        <f>MIN(ID5,$C$10)*$C$11*1000/60/60</f>
        <v>44.444444444444429</v>
      </c>
      <c r="IN5" s="63">
        <f>IN4+'DEPRECATED - DT-Prelim Calcs'!$C$11</f>
        <v>4</v>
      </c>
      <c r="IO5" s="2">
        <f>IY5/'Drive Train'!$F$35</f>
        <v>1</v>
      </c>
      <c r="IP5" s="46">
        <f>IW5*12*60/(PI() * 'Drive Train'!$F$15)/IO$2*IO5</f>
        <v>0</v>
      </c>
      <c r="IQ5" s="2">
        <f>('DEPRECATED - DT-Prelim Calcs'!$C$6*IO5-IP5)/('DEPRECATED - DT-Prelim Calcs'!$C$6*IO5)*'DEPRECATED - DT-Prelim Calcs'!$C$7*IO5</f>
        <v>2.41</v>
      </c>
      <c r="IR5" s="57">
        <f>IQ5/'DEPRECATED - DT-Prelim Calcs'!$C$7*('DEPRECATED - DT-Prelim Calcs'!$C$8-'DEPRECATED - DT-Prelim Calcs'!$C$9)+'DEPRECATED - DT-Prelim Calcs'!$C$9</f>
        <v>131</v>
      </c>
      <c r="IS5" s="57">
        <f t="shared" ref="IS5:IS68" si="23">MIN(IR5,IQ$2)</f>
        <v>43.333333333333321</v>
      </c>
      <c r="IT5" s="2">
        <f>MIN((IS5-$C$9)/($C$8-$C$9)*$C$7-$C$29*IW5/IP$2,IT$2)</f>
        <v>0.76326058716549727</v>
      </c>
      <c r="IU5" s="57">
        <f>IT5*'DEPRECATED - DT-Prelim Calcs'!$C$21/IO$2/'DEPRECATED - DT-Prelim Calcs'!$C$19/'DEPRECATED - DT-Prelim Calcs'!$C$18*3.39*'DEPRECATED - DT-Prelim Calcs'!$C$20</f>
        <v>19.754641273946241</v>
      </c>
      <c r="IV5" s="46">
        <f>IF(IU5&lt;=$C$17,1,0)</f>
        <v>0</v>
      </c>
      <c r="IW5" s="57">
        <f>IU4*'DEPRECATED - DT-Prelim Calcs'!$C$11+IW4</f>
        <v>0</v>
      </c>
      <c r="IX5" s="57">
        <f>IX4+0.5*IU5*'DEPRECATED - DT-Prelim Calcs'!$C$11^2+IW5*'DEPRECATED - DT-Prelim Calcs'!$C$11</f>
        <v>158.03713019156993</v>
      </c>
      <c r="IY5" s="57">
        <f>MIN('Drive Train'!$F$35-IS4*'DEPRECATED - DT-Prelim Calcs'!$C$21*'Drive Train'!$F$39,IY4+IS$2)</f>
        <v>12.4</v>
      </c>
      <c r="IZ5" s="57">
        <f>'Drive Train'!$F$35-IS5*'DEPRECATED - DT-Prelim Calcs'!$C$21*'Drive Train'!$F$39</f>
        <v>9.8000000000000007</v>
      </c>
      <c r="JA5" s="1">
        <f>IF(IX5&gt;='Drive Train'!$F$29,1,0)</f>
        <v>1</v>
      </c>
      <c r="JB5" s="57">
        <f>MIN(IS5,$C$10)*$C$11*1000/60/60</f>
        <v>48.148148148148138</v>
      </c>
      <c r="JC5" s="63">
        <f>JC4+'DEPRECATED - DT-Prelim Calcs'!$C$11</f>
        <v>4</v>
      </c>
      <c r="JD5" s="2">
        <f>JN5/'Drive Train'!$F$35</f>
        <v>1</v>
      </c>
      <c r="JE5" s="46">
        <f>JL5*12*60/(PI() * 'Drive Train'!$F$15)/JD$2*JD5</f>
        <v>0</v>
      </c>
      <c r="JF5" s="2">
        <f>('DEPRECATED - DT-Prelim Calcs'!$C$6*JD5-JE5)/('DEPRECATED - DT-Prelim Calcs'!$C$6*JD5)*'DEPRECATED - DT-Prelim Calcs'!$C$7*JD5</f>
        <v>2.41</v>
      </c>
      <c r="JG5" s="57">
        <f>JF5/'DEPRECATED - DT-Prelim Calcs'!$C$7*('DEPRECATED - DT-Prelim Calcs'!$C$8-'DEPRECATED - DT-Prelim Calcs'!$C$9)+'DEPRECATED - DT-Prelim Calcs'!$C$9</f>
        <v>131</v>
      </c>
      <c r="JH5" s="57">
        <f t="shared" ref="JH5:JH68" si="24">MIN(JG5,JF$2)</f>
        <v>46.666666666666657</v>
      </c>
      <c r="JI5" s="2">
        <f>MIN((JH5-$C$9)/($C$8-$C$9)*$C$7-$C$29*JL5/JE$2,JI$2)</f>
        <v>0.82587425305274065</v>
      </c>
      <c r="JJ5" s="57">
        <f>JI5*'DEPRECATED - DT-Prelim Calcs'!$C$21/JD$2/'DEPRECATED - DT-Prelim Calcs'!$C$19/'DEPRECATED - DT-Prelim Calcs'!$C$18*3.39*'DEPRECATED - DT-Prelim Calcs'!$C$20</f>
        <v>21.375202494122306</v>
      </c>
      <c r="JK5" s="46">
        <f>IF(JJ5&lt;=$C$17,1,0)</f>
        <v>0</v>
      </c>
      <c r="JL5" s="57">
        <f>JJ4*'DEPRECATED - DT-Prelim Calcs'!$C$11+JL4</f>
        <v>0</v>
      </c>
      <c r="JM5" s="57">
        <f>JM4+0.5*JJ5*'DEPRECATED - DT-Prelim Calcs'!$C$11^2+JL5*'DEPRECATED - DT-Prelim Calcs'!$C$11</f>
        <v>171.00161995297844</v>
      </c>
      <c r="JN5" s="57">
        <f>MIN('Drive Train'!$F$35-JH4*'DEPRECATED - DT-Prelim Calcs'!$C$21*'Drive Train'!$F$39,JN4+JH$2)</f>
        <v>12.4</v>
      </c>
      <c r="JO5" s="57">
        <f>'Drive Train'!$F$35-JH5*'DEPRECATED - DT-Prelim Calcs'!$C$21*'Drive Train'!$F$39</f>
        <v>9.6000000000000014</v>
      </c>
      <c r="JP5" s="1">
        <f>IF(JM5&gt;='Drive Train'!$F$29,1,0)</f>
        <v>1</v>
      </c>
      <c r="JQ5" s="57">
        <f>MIN(JG5,'DEPRECATED - DT-Prelim Calcs'!$C$10)*'DEPRECATED - DT-Prelim Calcs'!$C$11*1000/60/60</f>
        <v>103.33333333333333</v>
      </c>
      <c r="JR5" s="63">
        <f>JR4+'DEPRECATED - DT-Prelim Calcs'!$C$11</f>
        <v>4</v>
      </c>
      <c r="JS5" s="2">
        <f>KC5/'Drive Train'!$F$35</f>
        <v>1</v>
      </c>
      <c r="JT5" s="46">
        <f>KA5*12*60/(PI() * 'Drive Train'!$F$15)/JS$2*JS5</f>
        <v>0</v>
      </c>
      <c r="JU5" s="2">
        <f>('DEPRECATED - DT-Prelim Calcs'!$C$6*JS5-JT5)/('DEPRECATED - DT-Prelim Calcs'!$C$6*JS5)*'DEPRECATED - DT-Prelim Calcs'!$C$7*JS5</f>
        <v>2.41</v>
      </c>
      <c r="JV5" s="57">
        <f>JU5/'DEPRECATED - DT-Prelim Calcs'!$C$7*('DEPRECATED - DT-Prelim Calcs'!$C$8-'DEPRECATED - DT-Prelim Calcs'!$C$9)+'DEPRECATED - DT-Prelim Calcs'!$C$9</f>
        <v>131</v>
      </c>
      <c r="JW5" s="57">
        <f t="shared" ref="JW5:JW68" si="25">MIN(JV5,JU$2)</f>
        <v>49.999999999999993</v>
      </c>
      <c r="JX5" s="2">
        <f>MIN((JW5-$C$9)/($C$8-$C$9)*$C$7-$C$29*KA5/JT$2,JX$2)</f>
        <v>0.88848791893998424</v>
      </c>
      <c r="JY5" s="57">
        <f>JX5*'DEPRECATED - DT-Prelim Calcs'!$C$21/JS$2/'DEPRECATED - DT-Prelim Calcs'!$C$19/'DEPRECATED - DT-Prelim Calcs'!$C$18*3.39*'DEPRECATED - DT-Prelim Calcs'!$C$20</f>
        <v>22.995763714298377</v>
      </c>
      <c r="JZ5" s="46">
        <f>IF(JY5&lt;=$C$17,1,0)</f>
        <v>0</v>
      </c>
      <c r="KA5" s="57">
        <f>JY4*'DEPRECATED - DT-Prelim Calcs'!$C$11+KA4</f>
        <v>0</v>
      </c>
      <c r="KB5" s="57">
        <f>KB4+0.5*JY5*'DEPRECATED - DT-Prelim Calcs'!$C$11^2+KA5*'DEPRECATED - DT-Prelim Calcs'!$C$11</f>
        <v>183.96610971438702</v>
      </c>
      <c r="KC5" s="57">
        <f>MIN('Drive Train'!$F$35-JW4*'DEPRECATED - DT-Prelim Calcs'!$C$21*'Drive Train'!$F$39,KC4+JW$2)</f>
        <v>12.4</v>
      </c>
      <c r="KD5" s="57">
        <f>'Drive Train'!$F$35-JW5*'DEPRECATED - DT-Prelim Calcs'!$C$21*'Drive Train'!$F$39</f>
        <v>9.4</v>
      </c>
      <c r="KE5" s="1">
        <f>IF(KB5&gt;='Drive Train'!$F$29,1,0)</f>
        <v>1</v>
      </c>
      <c r="KF5" s="57">
        <f>MIN(JV5,'DEPRECATED - DT-Prelim Calcs'!$C$10)*'DEPRECATED - DT-Prelim Calcs'!$C$11*1000/60/60</f>
        <v>103.33333333333333</v>
      </c>
      <c r="KG5" s="63">
        <f>KG4+'DEPRECATED - DT-Prelim Calcs'!$C$11</f>
        <v>4</v>
      </c>
      <c r="KH5" s="2">
        <f>KR5/'Drive Train'!$F$35</f>
        <v>1</v>
      </c>
      <c r="KI5" s="46">
        <f>KP5*12*60/(PI() * 'Drive Train'!$F$15)/KH$2*KH5</f>
        <v>0</v>
      </c>
      <c r="KJ5" s="2">
        <f>('DEPRECATED - DT-Prelim Calcs'!$C$6*KH5-KI5)/('DEPRECATED - DT-Prelim Calcs'!$C$6*KH5)*'DEPRECATED - DT-Prelim Calcs'!$C$7*KH5</f>
        <v>2.41</v>
      </c>
      <c r="KK5" s="57">
        <f>KJ5/'DEPRECATED - DT-Prelim Calcs'!$C$7*('DEPRECATED - DT-Prelim Calcs'!$C$8-'DEPRECATED - DT-Prelim Calcs'!$C$9)+'DEPRECATED - DT-Prelim Calcs'!$C$9</f>
        <v>131</v>
      </c>
      <c r="KL5" s="57">
        <f t="shared" ref="KL5:KL68" si="26">MIN(KK5,KJ$2)</f>
        <v>53.333333333333329</v>
      </c>
      <c r="KM5" s="2">
        <f>MIN((KL5-$C$9)/($C$8-$C$9)*$C$7-$C$29*KP5/KI$2,KM$2)</f>
        <v>0.95110158482722762</v>
      </c>
      <c r="KN5" s="57">
        <f>KM5*'DEPRECATED - DT-Prelim Calcs'!$C$21/KH$2/'DEPRECATED - DT-Prelim Calcs'!$C$19/'DEPRECATED - DT-Prelim Calcs'!$C$18*3.39*'DEPRECATED - DT-Prelim Calcs'!$C$20</f>
        <v>24.616324934474441</v>
      </c>
      <c r="KO5" s="46">
        <f>IF(KN5&lt;=$C$17,1,0)</f>
        <v>0</v>
      </c>
      <c r="KP5" s="57">
        <f>KN4*'DEPRECATED - DT-Prelim Calcs'!$C$11+KP4</f>
        <v>0</v>
      </c>
      <c r="KQ5" s="57">
        <f>KQ4+0.5*KN5*'DEPRECATED - DT-Prelim Calcs'!$C$11^2+KP5*'DEPRECATED - DT-Prelim Calcs'!$C$11</f>
        <v>196.93059947579553</v>
      </c>
      <c r="KR5" s="57">
        <f>MIN('Drive Train'!$F$35-KL4*'DEPRECATED - DT-Prelim Calcs'!$C$21*'Drive Train'!$F$39,KR4+KL$2)</f>
        <v>12.4</v>
      </c>
      <c r="KS5" s="57">
        <f>'Drive Train'!$F$35-KL5*'DEPRECATED - DT-Prelim Calcs'!$C$21*'Drive Train'!$F$39</f>
        <v>9.2000000000000011</v>
      </c>
      <c r="KT5" s="1">
        <f>IF(KQ5&gt;='Drive Train'!$F$29,1,0)</f>
        <v>1</v>
      </c>
      <c r="KU5" s="57">
        <f>MIN(KK5,'DEPRECATED - DT-Prelim Calcs'!$C$10)*'DEPRECATED - DT-Prelim Calcs'!$C$11*1000/60/60</f>
        <v>103.33333333333333</v>
      </c>
      <c r="KV5" s="63">
        <f>KV4+'DEPRECATED - DT-Prelim Calcs'!$C$11</f>
        <v>4</v>
      </c>
      <c r="KW5" s="2">
        <f>LG5/'Drive Train'!$F$35</f>
        <v>1</v>
      </c>
      <c r="KX5" s="46">
        <f>LE5*12*60/(PI() * 'Drive Train'!$F$15)/KW$2*KW5</f>
        <v>0</v>
      </c>
      <c r="KY5" s="2">
        <f>('DEPRECATED - DT-Prelim Calcs'!$C$6*KW5-KX5)/('DEPRECATED - DT-Prelim Calcs'!$C$6*KW5)*'DEPRECATED - DT-Prelim Calcs'!$C$7*KW5</f>
        <v>2.41</v>
      </c>
      <c r="KZ5" s="57">
        <f>KY5/'DEPRECATED - DT-Prelim Calcs'!$C$7*('DEPRECATED - DT-Prelim Calcs'!$C$8-'DEPRECATED - DT-Prelim Calcs'!$C$9)+'DEPRECATED - DT-Prelim Calcs'!$C$9</f>
        <v>131</v>
      </c>
      <c r="LA5" s="57">
        <f t="shared" ref="LA5:LA68" si="27">MIN(KZ5,KY$2)</f>
        <v>56.666666666666664</v>
      </c>
      <c r="LB5" s="2">
        <f>MIN((LA5-$C$9)/($C$8-$C$9)*$C$7-$C$29*LE5/KX$2,LB$2)</f>
        <v>0.99579519204165001</v>
      </c>
      <c r="LC5" s="57">
        <f>LB5*'DEPRECATED - DT-Prelim Calcs'!$C$21/KW$2/'DEPRECATED - DT-Prelim Calcs'!$C$19/'DEPRECATED - DT-Prelim Calcs'!$C$18*3.39*'DEPRECATED - DT-Prelim Calcs'!$C$20</f>
        <v>25.773080821789936</v>
      </c>
      <c r="LD5" s="46">
        <f>IF(LC5&lt;=$C$17,1,0)</f>
        <v>0</v>
      </c>
      <c r="LE5" s="57">
        <f>LC4*'DEPRECATED - DT-Prelim Calcs'!$C$11+LE4</f>
        <v>0</v>
      </c>
      <c r="LF5" s="57">
        <f>LF4+0.5*LC5*'DEPRECATED - DT-Prelim Calcs'!$C$11^2+LE5*'DEPRECATED - DT-Prelim Calcs'!$C$11</f>
        <v>206.18464657431949</v>
      </c>
      <c r="LG5" s="57">
        <f>MIN('Drive Train'!$F$35-LA4*'DEPRECATED - DT-Prelim Calcs'!$C$21*'Drive Train'!$F$39,LG4+LA$2)</f>
        <v>12.4</v>
      </c>
      <c r="LH5" s="57">
        <f>'Drive Train'!$F$35-LA5*'DEPRECATED - DT-Prelim Calcs'!$C$21*'Drive Train'!$F$39</f>
        <v>9</v>
      </c>
      <c r="LI5" s="1">
        <f>IF(LF5&gt;='Drive Train'!$F$29,1,0)</f>
        <v>1</v>
      </c>
      <c r="LJ5" s="57">
        <f>MIN(KZ5,'DEPRECATED - DT-Prelim Calcs'!$C$10)*'DEPRECATED - DT-Prelim Calcs'!$C$11*1000/60/60</f>
        <v>103.33333333333333</v>
      </c>
      <c r="LK5" s="63">
        <f>LK4+'DEPRECATED - DT-Prelim Calcs'!$C$11</f>
        <v>4</v>
      </c>
      <c r="LL5" s="2">
        <f>LV5/'Drive Train'!$F$35</f>
        <v>1</v>
      </c>
      <c r="LM5" s="46">
        <f>LT5*12*60/(PI() * 'Drive Train'!$F$15)/LL$2*LL5</f>
        <v>0</v>
      </c>
      <c r="LN5" s="2">
        <f>('DEPRECATED - DT-Prelim Calcs'!$C$6*LL5-LM5)/('DEPRECATED - DT-Prelim Calcs'!$C$6*LL5)*'DEPRECATED - DT-Prelim Calcs'!$C$7*LL5</f>
        <v>2.41</v>
      </c>
      <c r="LO5" s="57">
        <f>LN5/'DEPRECATED - DT-Prelim Calcs'!$C$7*('DEPRECATED - DT-Prelim Calcs'!$C$8-'DEPRECATED - DT-Prelim Calcs'!$C$9)+'DEPRECATED - DT-Prelim Calcs'!$C$9</f>
        <v>131</v>
      </c>
      <c r="LP5" s="57">
        <f t="shared" ref="LP5:LP68" si="28">MIN(LO5,LN$2)</f>
        <v>60</v>
      </c>
      <c r="LQ5" s="2">
        <f>MIN((LP5-$C$9)/($C$8-$C$9)*$C$7-$C$29*LT5/LM$2,LQ$2)</f>
        <v>0.99579519204165001</v>
      </c>
      <c r="LR5" s="57">
        <f>LQ5*'DEPRECATED - DT-Prelim Calcs'!$C$21/LL$2/'DEPRECATED - DT-Prelim Calcs'!$C$19/'DEPRECATED - DT-Prelim Calcs'!$C$18*3.39*'DEPRECATED - DT-Prelim Calcs'!$C$20</f>
        <v>25.773080821789936</v>
      </c>
      <c r="LS5" s="46">
        <f>IF(LR5&lt;=$C$17,1,0)</f>
        <v>0</v>
      </c>
      <c r="LT5" s="57">
        <f>LR4*'DEPRECATED - DT-Prelim Calcs'!$C$11+LT4</f>
        <v>0</v>
      </c>
      <c r="LU5" s="57">
        <f>LU4+0.5*LR5*'DEPRECATED - DT-Prelim Calcs'!$C$11^2+LT5*'DEPRECATED - DT-Prelim Calcs'!$C$11</f>
        <v>206.18464657431949</v>
      </c>
      <c r="LV5" s="57">
        <f>MIN('Drive Train'!$F$35-LP4*'DEPRECATED - DT-Prelim Calcs'!$C$21*'Drive Train'!$F$39,LV4+LP$2)</f>
        <v>12.4</v>
      </c>
      <c r="LW5" s="57">
        <f>'Drive Train'!$F$35-LP5*'DEPRECATED - DT-Prelim Calcs'!$C$21*'Drive Train'!$F$39</f>
        <v>8.8000000000000007</v>
      </c>
      <c r="LX5" s="1">
        <f>IF(LU5&gt;='Drive Train'!$F$29,1,0)</f>
        <v>1</v>
      </c>
      <c r="LY5" s="57">
        <f>MIN(LO5,'DEPRECATED - DT-Prelim Calcs'!$C$10)*'DEPRECATED - DT-Prelim Calcs'!$C$11*1000/60/60</f>
        <v>103.33333333333333</v>
      </c>
      <c r="LZ5" s="63">
        <f>LZ4+'DEPRECATED - DT-Prelim Calcs'!$C$11</f>
        <v>4</v>
      </c>
    </row>
    <row r="6" spans="1:338" x14ac:dyDescent="0.2">
      <c r="A6" s="7"/>
      <c r="B6" s="70" t="s">
        <v>6</v>
      </c>
      <c r="C6" s="74">
        <f>(VLOOKUP('Drive Train'!$D$4,Motors!$B$6:$I$27,4,FALSE))</f>
        <v>5330</v>
      </c>
      <c r="R6" s="63">
        <f>R5+'DEPRECATED - DT-Prelim Calcs'!$C$11</f>
        <v>8</v>
      </c>
      <c r="S6" s="2">
        <f>AG6/'Drive Train'!$F$35</f>
        <v>0</v>
      </c>
      <c r="T6" s="46">
        <f>AE6*12*60/(PI() * 'Drive Train'!$F$15)/S$2*ABS(S6)</f>
        <v>0</v>
      </c>
      <c r="U6" s="2">
        <f>IF(OR(AD5=1,AND($C$32=Motors!$C$32,'DEPRECATED - DT-Prelim Calcs'!AI5=1)),0,IF(AG6=0,-(V5+$C$9)/($C$8-$C$9)*$C$7,($C$6*S6-T6)/($C$6*S6)*$C$7*S6))</f>
        <v>0</v>
      </c>
      <c r="V6" s="57">
        <f>IF(AND(AD5=1,AI5=1),0,ABS(U6/$C$7*($C$8-$C$9)+$C$9) *'Drive Train'!$AA$49 + V5*(1-'Drive Train'!$AA$49))</f>
        <v>0</v>
      </c>
      <c r="W6" s="57">
        <f t="shared" si="0"/>
        <v>0</v>
      </c>
      <c r="X6" s="2">
        <f>MAX(MIN(IF(AND(AI5=1,AG6&lt;0),-1,1)*(W6-$C$9)/($C$8-$C$9)*$C$7-$C$29*AE6/T$2 -  AI5*$C$29/2,X$2),MAX(X$4:X5)*-1)</f>
        <v>-0.99579519204165001</v>
      </c>
      <c r="Y6" s="57">
        <f t="shared" si="1"/>
        <v>0</v>
      </c>
      <c r="Z6" s="57">
        <f t="shared" si="2"/>
        <v>0</v>
      </c>
      <c r="AA6" s="57">
        <f t="shared" si="3"/>
        <v>0</v>
      </c>
      <c r="AB6" s="57" t="e">
        <f t="shared" si="4"/>
        <v>#N/A</v>
      </c>
      <c r="AC6" s="46">
        <f t="shared" ref="AC6:AC69" si="29">IF(Z6&lt;=$C$17,1,0)</f>
        <v>1</v>
      </c>
      <c r="AD6" s="1">
        <f t="shared" si="5"/>
        <v>0</v>
      </c>
      <c r="AE6" s="57">
        <f t="shared" si="6"/>
        <v>103.09232328715974</v>
      </c>
      <c r="AF6" s="57">
        <f t="shared" si="7"/>
        <v>3</v>
      </c>
      <c r="AG6" s="57">
        <f>IF(AI5=0,MIN('Drive Train'!$F$35-W5*$C$21*'Drive Train'!$F$39,AG5+W$2)-$C$3,IF(AE5-1&lt;=0,0,IF($C$32=Motors!$C$30,MAX(MAX(AG$4:AG5)*-1,AG5-W$2),MAX(0,MAX(AG$4:AG5)*-1,AG5-W$2))))</f>
        <v>0</v>
      </c>
      <c r="AH6" s="57">
        <f>'Drive Train'!$F$35-ABS(W6)*'DEPRECATED - DT-Prelim Calcs'!$C$21*'Drive Train'!$F$39</f>
        <v>12.4</v>
      </c>
      <c r="AI6" s="1">
        <f>IF(AJ6&gt;='Drive Train'!$F$29,1,0)</f>
        <v>1</v>
      </c>
      <c r="AJ6" s="57">
        <f>AJ5+0.5*Y6*'DEPRECATED - DT-Prelim Calcs'!$C$11^2+AE6*'DEPRECATED - DT-Prelim Calcs'!$C$11</f>
        <v>618.55393972295849</v>
      </c>
      <c r="AK6" s="57">
        <f t="shared" si="8"/>
        <v>0</v>
      </c>
      <c r="AL6" s="63">
        <f>AL5+'DEPRECATED - DT-Prelim Calcs'!$C$11</f>
        <v>8</v>
      </c>
      <c r="AM6" s="2">
        <f>AW6/'Drive Train'!$F$35</f>
        <v>0.55000000000000004</v>
      </c>
      <c r="AN6" s="46">
        <f>AU6*12*60/(PI() * 'Drive Train'!$F$15)/AM$2*AM6</f>
        <v>3098.9016080620595</v>
      </c>
      <c r="AO6" s="2">
        <f>('DEPRECATED - DT-Prelim Calcs'!$C$6*AM6-AN6)/('DEPRECATED - DT-Prelim Calcs'!$C$6*AM6)*'DEPRECATED - DT-Prelim Calcs'!$C$7*AM6</f>
        <v>-7.5691909086221823E-2</v>
      </c>
      <c r="AP6" s="57">
        <f>AO6/'DEPRECATED - DT-Prelim Calcs'!$C$7*('DEPRECATED - DT-Prelim Calcs'!$C$8-'DEPRECATED - DT-Prelim Calcs'!$C$9)+'DEPRECATED - DT-Prelim Calcs'!$C$9</f>
        <v>-1.3295734173287386</v>
      </c>
      <c r="AQ6" s="57">
        <f t="shared" si="9"/>
        <v>-1.3295734173287386</v>
      </c>
      <c r="AR6" s="2">
        <f t="shared" ref="AR6:AR69" si="30">MIN((AQ6-$C$9)/($C$8-$C$9)*$C$7-$C$29*AU6/AN$2,AR$2)</f>
        <v>-0.48819738447567168</v>
      </c>
      <c r="AS6" s="57">
        <f>AR6*'DEPRECATED - DT-Prelim Calcs'!$C$21/AM$2/'DEPRECATED - DT-Prelim Calcs'!$C$19/'DEPRECATED - DT-Prelim Calcs'!$C$18*3.39*'DEPRECATED - DT-Prelim Calcs'!$C$20</f>
        <v>-3.5379345163924723</v>
      </c>
      <c r="AT6" s="46">
        <f t="shared" ref="AT6:AT69" si="31">IF(AQ6&lt;=$C$17,1,0)</f>
        <v>1</v>
      </c>
      <c r="AU6" s="57">
        <f>AS5*'DEPRECATED - DT-Prelim Calcs'!$C$11+AU5</f>
        <v>49.169123869117982</v>
      </c>
      <c r="AV6" s="57">
        <f>AV5+0.5*AS6*'DEPRECATED - DT-Prelim Calcs'!$C$11^2+AU6*'DEPRECATED - DT-Prelim Calcs'!$C$11</f>
        <v>266.71126708356815</v>
      </c>
      <c r="AW6" s="57">
        <f>MIN('Drive Train'!$F$35-AQ5*'DEPRECATED - DT-Prelim Calcs'!$C$21*'Drive Train'!$F$39,AW5+AQ$2)</f>
        <v>6.82</v>
      </c>
      <c r="AX6" s="57">
        <f>'Drive Train'!$F$35-AQ6*'DEPRECATED - DT-Prelim Calcs'!$C$21*'Drive Train'!$F$39</f>
        <v>12.479774405039725</v>
      </c>
      <c r="AY6" s="1">
        <f>IF(AV6&gt;='Drive Train'!$F$29,1,0)</f>
        <v>1</v>
      </c>
      <c r="AZ6" s="57">
        <f t="shared" ref="AZ6:AZ69" si="32">MIN(AQ6,$C$10)*$C$11*1000/60/60</f>
        <v>-1.4773037970319318</v>
      </c>
      <c r="BA6" s="63">
        <f>BA5+'DEPRECATED - DT-Prelim Calcs'!$C$11</f>
        <v>8</v>
      </c>
      <c r="BB6" s="2">
        <f>BL6/'Drive Train'!$F$35</f>
        <v>0.55000000000000004</v>
      </c>
      <c r="BC6" s="46">
        <f>BJ6*12*60/(PI() * 'Drive Train'!$F$15)/BB$2*BB6</f>
        <v>6465.6095279319488</v>
      </c>
      <c r="BD6" s="2">
        <f>('DEPRECATED - DT-Prelim Calcs'!$C$6*BB6-BC6)/('DEPRECATED - DT-Prelim Calcs'!$C$6*BB6)*'DEPRECATED - DT-Prelim Calcs'!$C$7*BB6</f>
        <v>-1.5979744769823632</v>
      </c>
      <c r="BE6" s="57">
        <f>BD6/'DEPRECATED - DT-Prelim Calcs'!$C$7*('DEPRECATED - DT-Prelim Calcs'!$C$8-'DEPRECATED - DT-Prelim Calcs'!$C$9)+'DEPRECATED - DT-Prelim Calcs'!$C$9</f>
        <v>-82.370591450969783</v>
      </c>
      <c r="BF6" s="57">
        <f t="shared" si="10"/>
        <v>-82.370591450969783</v>
      </c>
      <c r="BG6" s="2">
        <f t="shared" ref="BG6:BG69" si="33">MIN((BF6-$C$9)/($C$8-$C$9)*$C$7-$C$29*BJ6/BC$2,BG$2)</f>
        <v>-2.4586340490912155</v>
      </c>
      <c r="BH6" s="57">
        <f>BG6*'DEPRECATED - DT-Prelim Calcs'!$C$21/BB$2/'DEPRECATED - DT-Prelim Calcs'!$C$19/'DEPRECATED - DT-Prelim Calcs'!$C$18*3.39*'DEPRECATED - DT-Prelim Calcs'!$C$20</f>
        <v>-25.736475779588389</v>
      </c>
      <c r="BI6" s="46">
        <f t="shared" ref="BI6:BI69" si="34">IF(BF6&lt;=$C$17,1,0)</f>
        <v>1</v>
      </c>
      <c r="BJ6" s="57">
        <f>BH5*'DEPRECATED - DT-Prelim Calcs'!$C$11+BJ5</f>
        <v>71.022067810948201</v>
      </c>
      <c r="BK6" s="57">
        <f>BK5+0.5*BH6*'DEPRECATED - DT-Prelim Calcs'!$C$11^2+BJ6*'DEPRECATED - DT-Prelim Calcs'!$C$11</f>
        <v>220.24060062898209</v>
      </c>
      <c r="BL6" s="57">
        <f>MIN('Drive Train'!$F$35-BF5*'DEPRECATED - DT-Prelim Calcs'!$C$21*'Drive Train'!$F$39,BL5+BF$2)</f>
        <v>6.82</v>
      </c>
      <c r="BM6" s="57">
        <f>'Drive Train'!$F$35-BF6*'DEPRECATED - DT-Prelim Calcs'!$C$21*'Drive Train'!$F$39</f>
        <v>17.342235487058186</v>
      </c>
      <c r="BN6" s="1">
        <f>IF(BK6&gt;='Drive Train'!$F$29,1,0)</f>
        <v>1</v>
      </c>
      <c r="BO6" s="57">
        <f t="shared" ref="BO6:BO69" si="35">MIN(BF6,$C$10)*$C$11*1000/60/60</f>
        <v>-91.522879389966434</v>
      </c>
      <c r="BP6" s="63">
        <f>BP5+'DEPRECATED - DT-Prelim Calcs'!$C$11</f>
        <v>8</v>
      </c>
      <c r="BQ6" s="2">
        <f>CA6/'Drive Train'!$F$35</f>
        <v>0.55000000000000004</v>
      </c>
      <c r="BR6" s="46">
        <f>BY6*12*60/(PI() * 'Drive Train'!$F$15)/BQ$2*BQ6</f>
        <v>11056.574873209074</v>
      </c>
      <c r="BS6" s="2">
        <f>('DEPRECATED - DT-Prelim Calcs'!$C$6*BQ6-BR6)/('DEPRECATED - DT-Prelim Calcs'!$C$6*BQ6)*'DEPRECATED - DT-Prelim Calcs'!$C$7*BQ6</f>
        <v>-3.6738143422952851</v>
      </c>
      <c r="BT6" s="57">
        <f>BS6/'DEPRECATED - DT-Prelim Calcs'!$C$7*('DEPRECATED - DT-Prelim Calcs'!$C$8-'DEPRECATED - DT-Prelim Calcs'!$C$9)+'DEPRECATED - DT-Prelim Calcs'!$C$9</f>
        <v>-192.88107058775316</v>
      </c>
      <c r="BU6" s="57">
        <f t="shared" si="11"/>
        <v>-192.88107058775316</v>
      </c>
      <c r="BV6" s="2">
        <f t="shared" ref="BV6:BV69" si="36">MIN((BU6-$C$9)/($C$8-$C$9)*$C$7-$C$29*BY6/BR$2,BV$2)</f>
        <v>-5.1455931372033215</v>
      </c>
      <c r="BW6" s="57">
        <f>BV6*'DEPRECATED - DT-Prelim Calcs'!$C$21/BQ$2/'DEPRECATED - DT-Prelim Calcs'!$C$19/'DEPRECATED - DT-Prelim Calcs'!$C$18*3.39*'DEPRECATED - DT-Prelim Calcs'!$C$20</f>
        <v>-70.436245321959262</v>
      </c>
      <c r="BX6" s="46">
        <f t="shared" ref="BX6:BX69" si="37">IF(BW6&lt;=$C$17,1,0)</f>
        <v>1</v>
      </c>
      <c r="BY6" s="57">
        <f>BW5*'DEPRECATED - DT-Prelim Calcs'!$C$11+BY5</f>
        <v>92.87501175277842</v>
      </c>
      <c r="BZ6" s="57">
        <f>BZ5+0.5*BW6*'DEPRECATED - DT-Prelim Calcs'!$C$11^2+BY6*'DEPRECATED - DT-Prelim Calcs'!$C$11</f>
        <v>-6.23989205900358</v>
      </c>
      <c r="CA6" s="57">
        <f>MIN('Drive Train'!$F$35-BU5*'DEPRECATED - DT-Prelim Calcs'!$C$21*'Drive Train'!$F$39,CA5+BU$2)</f>
        <v>6.82</v>
      </c>
      <c r="CB6" s="57">
        <f>'Drive Train'!$F$35-BU6*'DEPRECATED - DT-Prelim Calcs'!$C$21*'Drive Train'!$F$39</f>
        <v>23.972864235265192</v>
      </c>
      <c r="CC6" s="1">
        <f>IF(BZ6&gt;='Drive Train'!$F$29,1,0)</f>
        <v>0</v>
      </c>
      <c r="CD6" s="57">
        <f t="shared" ref="CD6:CD69" si="38">MIN(BU6,$C$10)*$C$11*1000/60/60</f>
        <v>-214.31230065305905</v>
      </c>
      <c r="CE6" s="63">
        <f>CE5+'DEPRECATED - DT-Prelim Calcs'!$C$11</f>
        <v>8</v>
      </c>
      <c r="CF6" s="2">
        <f>CP6/'Drive Train'!$F$35</f>
        <v>0.55000000000000004</v>
      </c>
      <c r="CG6" s="46">
        <f>CN6*12*60/(PI() * 'Drive Train'!$F$15)/CF$2*CF6</f>
        <v>15160.671229684765</v>
      </c>
      <c r="CH6" s="2">
        <f>('DEPRECATED - DT-Prelim Calcs'!$C$6*CF6-CG6)/('DEPRECATED - DT-Prelim Calcs'!$C$6*CF6)*'DEPRECATED - DT-Prelim Calcs'!$C$7*CF6</f>
        <v>-5.5295126948480835</v>
      </c>
      <c r="CI6" s="57">
        <f>CH6/'DEPRECATED - DT-Prelim Calcs'!$C$7*('DEPRECATED - DT-Prelim Calcs'!$C$8-'DEPRECATED - DT-Prelim Calcs'!$C$9)+'DEPRECATED - DT-Prelim Calcs'!$C$9</f>
        <v>-291.67198288340626</v>
      </c>
      <c r="CJ6" s="57">
        <f t="shared" si="12"/>
        <v>-291.67198288340626</v>
      </c>
      <c r="CK6" s="2">
        <f t="shared" ref="CK6:CK69" si="39">MIN((CJ6-$C$9)/($C$8-$C$9)*$C$7-$C$29*CN6/CG$2,CK$2)</f>
        <v>-7.5476019031515396</v>
      </c>
      <c r="CL6" s="57">
        <f>CK6*'DEPRECATED - DT-Prelim Calcs'!$C$21/CF$2/'DEPRECATED - DT-Prelim Calcs'!$C$19/'DEPRECATED - DT-Prelim Calcs'!$C$18*3.39*'DEPRECATED - DT-Prelim Calcs'!$C$20</f>
        <v>-127.62628052230666</v>
      </c>
      <c r="CM6" s="46">
        <f t="shared" ref="CM6:CM69" si="40">IF(CL6&lt;=$C$17,1,0)</f>
        <v>1</v>
      </c>
      <c r="CN6" s="57">
        <f>CL5*'DEPRECATED - DT-Prelim Calcs'!$C$11+CN5</f>
        <v>103.09232328715974</v>
      </c>
      <c r="CO6" s="57">
        <f>CO5+0.5*CL6*'DEPRECATED - DT-Prelim Calcs'!$C$11^2+CN6*'DEPRECATED - DT-Prelim Calcs'!$C$11</f>
        <v>-402.45630445549483</v>
      </c>
      <c r="CP6" s="57">
        <f>MIN('Drive Train'!$F$35-CJ5*'DEPRECATED - DT-Prelim Calcs'!$C$21*'Drive Train'!$F$39,CP5+CJ$2)</f>
        <v>6.82</v>
      </c>
      <c r="CQ6" s="57">
        <f>'Drive Train'!$F$35-CJ6*'DEPRECATED - DT-Prelim Calcs'!$C$21*'Drive Train'!$F$39</f>
        <v>29.900318973004374</v>
      </c>
      <c r="CR6" s="1">
        <f>IF(CO6&gt;='Drive Train'!$F$29,1,0)</f>
        <v>0</v>
      </c>
      <c r="CS6" s="57">
        <f t="shared" ref="CS6:CS69" si="41">MIN(CJ6,$C$10)*$C$11*1000/60/60</f>
        <v>-324.07998098156253</v>
      </c>
      <c r="CT6" s="63">
        <f>CT5+'DEPRECATED - DT-Prelim Calcs'!$C$11</f>
        <v>8</v>
      </c>
      <c r="CU6" s="2">
        <f>DE6/'Drive Train'!$F$35</f>
        <v>0.55000000000000004</v>
      </c>
      <c r="CV6" s="46">
        <f>DC6*12*60/(PI() * 'Drive Train'!$F$15)/CU$2*CU6</f>
        <v>18048.418130577105</v>
      </c>
      <c r="CW6" s="2">
        <f>('DEPRECATED - DT-Prelim Calcs'!$C$6*CU6-CV6)/('DEPRECATED - DT-Prelim Calcs'!$C$6*CU6)*'DEPRECATED - DT-Prelim Calcs'!$C$7*CU6</f>
        <v>-6.8352293986286723</v>
      </c>
      <c r="CX6" s="57">
        <f>CW6/'DEPRECATED - DT-Prelim Calcs'!$C$7*('DEPRECATED - DT-Prelim Calcs'!$C$8-'DEPRECATED - DT-Prelim Calcs'!$C$9)+'DEPRECATED - DT-Prelim Calcs'!$C$9</f>
        <v>-361.18378914691232</v>
      </c>
      <c r="CY6" s="57">
        <f t="shared" si="13"/>
        <v>-361.18378914691232</v>
      </c>
      <c r="CZ6" s="2">
        <f t="shared" ref="CZ6:CZ69" si="42">MIN((CY6-$C$9)/($C$8-$C$9)*$C$7-$C$29*DC6/CV$2,CZ$2)</f>
        <v>-9.2377165513708821</v>
      </c>
      <c r="DA6" s="57">
        <f>CZ6*'DEPRECATED - DT-Prelim Calcs'!$C$21/CU$2/'DEPRECATED - DT-Prelim Calcs'!$C$19/'DEPRECATED - DT-Prelim Calcs'!$C$18*3.39*'DEPRECATED - DT-Prelim Calcs'!$C$20</f>
        <v>-185.95868801695113</v>
      </c>
      <c r="DB6" s="46">
        <f t="shared" ref="DB6:DB69" si="43">IF(DA6&lt;=$C$17,1,0)</f>
        <v>1</v>
      </c>
      <c r="DC6" s="57">
        <f>DA5*'DEPRECATED - DT-Prelim Calcs'!$C$11+DC5</f>
        <v>103.09232328715974</v>
      </c>
      <c r="DD6" s="57">
        <f>DD5+0.5*DA6*'DEPRECATED - DT-Prelim Calcs'!$C$11^2+DC6*'DEPRECATED - DT-Prelim Calcs'!$C$11</f>
        <v>-869.11556441265066</v>
      </c>
      <c r="DE6" s="57">
        <f>MIN('Drive Train'!$F$35-CY5*'DEPRECATED - DT-Prelim Calcs'!$C$21*'Drive Train'!$F$39,DE5+CY$2)</f>
        <v>6.82</v>
      </c>
      <c r="DF6" s="57">
        <f>'Drive Train'!$F$35-CY6*'DEPRECATED - DT-Prelim Calcs'!$C$21*'Drive Train'!$F$39</f>
        <v>34.071027348814738</v>
      </c>
      <c r="DG6" s="1">
        <f>IF(DD6&gt;='Drive Train'!$F$29,1,0)</f>
        <v>0</v>
      </c>
      <c r="DH6" s="57">
        <f t="shared" ref="DH6:DH69" si="44">MIN(CY6,$C$10)*$C$11*1000/60/60</f>
        <v>-401.31532127434707</v>
      </c>
      <c r="DI6" s="63">
        <f>DI5+'DEPRECATED - DT-Prelim Calcs'!$C$11</f>
        <v>8</v>
      </c>
      <c r="DJ6" s="2">
        <f>DT6/'Drive Train'!$F$35</f>
        <v>0.55000000000000004</v>
      </c>
      <c r="DK6" s="46">
        <f>DR6*12*60/(PI() * 'Drive Train'!$F$15)/DJ$2*DJ6</f>
        <v>20936.165031469442</v>
      </c>
      <c r="DL6" s="2">
        <f>('DEPRECATED - DT-Prelim Calcs'!$C$6*DJ6-DK6)/('DEPRECATED - DT-Prelim Calcs'!$C$6*DJ6)*'DEPRECATED - DT-Prelim Calcs'!$C$7*DJ6</f>
        <v>-8.1409461024092593</v>
      </c>
      <c r="DM6" s="57">
        <f>DL6/'DEPRECATED - DT-Prelim Calcs'!$C$7*('DEPRECATED - DT-Prelim Calcs'!$C$8-'DEPRECATED - DT-Prelim Calcs'!$C$9)+'DEPRECATED - DT-Prelim Calcs'!$C$9</f>
        <v>-430.69559541041826</v>
      </c>
      <c r="DN6" s="57">
        <f t="shared" si="14"/>
        <v>-430.69559541041826</v>
      </c>
      <c r="DO6" s="2">
        <f t="shared" ref="DO6:DO69" si="45">MIN((DN6-$C$9)/($C$8-$C$9)*$C$7-$C$29*DR6/DK$2,DO$2)</f>
        <v>-10.927831199590223</v>
      </c>
      <c r="DP6" s="57">
        <f>DO6*'DEPRECATED - DT-Prelim Calcs'!$C$21/DJ$2/'DEPRECATED - DT-Prelim Calcs'!$C$19/'DEPRECATED - DT-Prelim Calcs'!$C$18*3.39*'DEPRECATED - DT-Prelim Calcs'!$C$20</f>
        <v>-255.17834023995081</v>
      </c>
      <c r="DQ6" s="46">
        <f t="shared" ref="DQ6:DQ69" si="46">IF(DP6&lt;=$C$17,1,0)</f>
        <v>1</v>
      </c>
      <c r="DR6" s="57">
        <f>DP5*'DEPRECATED - DT-Prelim Calcs'!$C$11+DR5</f>
        <v>103.09232328715974</v>
      </c>
      <c r="DS6" s="57">
        <f>DS5+0.5*DP6*'DEPRECATED - DT-Prelim Calcs'!$C$11^2+DR6*'DEPRECATED - DT-Prelim Calcs'!$C$11</f>
        <v>-1422.8727821966481</v>
      </c>
      <c r="DT6" s="57">
        <f>MIN('Drive Train'!$F$35-DN5*'DEPRECATED - DT-Prelim Calcs'!$C$21*'Drive Train'!$F$39,DT5+DN$2)</f>
        <v>6.82</v>
      </c>
      <c r="DU6" s="57">
        <f>'Drive Train'!$F$35-DN6*'DEPRECATED - DT-Prelim Calcs'!$C$21*'Drive Train'!$F$39</f>
        <v>38.241735724625094</v>
      </c>
      <c r="DV6" s="1">
        <f>IF(DS6&gt;='Drive Train'!$F$29,1,0)</f>
        <v>0</v>
      </c>
      <c r="DW6" s="57">
        <f t="shared" ref="DW6:DW69" si="47">MIN(DN6,$C$10)*$C$11*1000/60/60</f>
        <v>-478.55066156713139</v>
      </c>
      <c r="DX6" s="63">
        <f>DX5+'DEPRECATED - DT-Prelim Calcs'!$C$11</f>
        <v>8</v>
      </c>
      <c r="DY6" s="2">
        <f>EI6/'Drive Train'!$F$35</f>
        <v>0.55000000000000004</v>
      </c>
      <c r="DZ6" s="46">
        <f>EG6*12*60/(PI() * 'Drive Train'!$F$15)/DY$2*DY6</f>
        <v>23823.911932361782</v>
      </c>
      <c r="EA6" s="2">
        <f>('DEPRECATED - DT-Prelim Calcs'!$C$6*DY6-DZ6)/('DEPRECATED - DT-Prelim Calcs'!$C$6*DY6)*'DEPRECATED - DT-Prelim Calcs'!$C$7*DY6</f>
        <v>-9.4466628061898472</v>
      </c>
      <c r="EB6" s="57">
        <f>EA6/'DEPRECATED - DT-Prelim Calcs'!$C$7*('DEPRECATED - DT-Prelim Calcs'!$C$8-'DEPRECATED - DT-Prelim Calcs'!$C$9)+'DEPRECATED - DT-Prelim Calcs'!$C$9</f>
        <v>-500.20740167392421</v>
      </c>
      <c r="EC6" s="57">
        <f t="shared" si="15"/>
        <v>-500.20740167392421</v>
      </c>
      <c r="ED6" s="2">
        <f t="shared" ref="ED6:ED69" si="48">MIN((EC6-$C$9)/($C$8-$C$9)*$C$7-$C$29*EG6/DZ$2,ED$2)</f>
        <v>-12.617945847809565</v>
      </c>
      <c r="EE6" s="57">
        <f>ED6*'DEPRECATED - DT-Prelim Calcs'!$C$21/DY$2/'DEPRECATED - DT-Prelim Calcs'!$C$19/'DEPRECATED - DT-Prelim Calcs'!$C$18*3.39*'DEPRECATED - DT-Prelim Calcs'!$C$20</f>
        <v>-335.28523719130561</v>
      </c>
      <c r="EF6" s="46">
        <f t="shared" ref="EF6:EF69" si="49">IF(EE6&lt;=$C$17,1,0)</f>
        <v>1</v>
      </c>
      <c r="EG6" s="57">
        <f>EE5*'DEPRECATED - DT-Prelim Calcs'!$C$11+EG5</f>
        <v>103.09232328715974</v>
      </c>
      <c r="EH6" s="57">
        <f>EH5+0.5*EE6*'DEPRECATED - DT-Prelim Calcs'!$C$11^2+EG6*'DEPRECATED - DT-Prelim Calcs'!$C$11</f>
        <v>-2063.7279578074863</v>
      </c>
      <c r="EI6" s="57">
        <f>MIN('Drive Train'!$F$35-EC5*'DEPRECATED - DT-Prelim Calcs'!$C$21*'Drive Train'!$F$39,EI5+EC$2)</f>
        <v>6.82</v>
      </c>
      <c r="EJ6" s="57">
        <f>'Drive Train'!$F$35-EC6*'DEPRECATED - DT-Prelim Calcs'!$C$21*'Drive Train'!$F$39</f>
        <v>42.412444100435451</v>
      </c>
      <c r="EK6" s="1">
        <f>IF(EH6&gt;='Drive Train'!$F$29,1,0)</f>
        <v>0</v>
      </c>
      <c r="EL6" s="57">
        <f t="shared" ref="EL6:EL69" si="50">MIN(EC6,$C$10)*$C$11*1000/60/60</f>
        <v>-555.78600185991593</v>
      </c>
      <c r="EM6" s="63">
        <f>EM5+'DEPRECATED - DT-Prelim Calcs'!$C$11</f>
        <v>8</v>
      </c>
      <c r="EN6" s="2">
        <f>EX6/'Drive Train'!$F$35</f>
        <v>0.55000000000000004</v>
      </c>
      <c r="EO6" s="46">
        <f>EV6*12*60/(PI() * 'Drive Train'!$F$15)/EN$2*EN6</f>
        <v>26711.658833254118</v>
      </c>
      <c r="EP6" s="2">
        <f>('DEPRECATED - DT-Prelim Calcs'!$C$6*EN6-EO6)/('DEPRECATED - DT-Prelim Calcs'!$C$6*EN6)*'DEPRECATED - DT-Prelim Calcs'!$C$7*EN6</f>
        <v>-10.752379509970435</v>
      </c>
      <c r="EQ6" s="57">
        <f>EP6/'DEPRECATED - DT-Prelim Calcs'!$C$7*('DEPRECATED - DT-Prelim Calcs'!$C$8-'DEPRECATED - DT-Prelim Calcs'!$C$9)+'DEPRECATED - DT-Prelim Calcs'!$C$9</f>
        <v>-569.71920793743016</v>
      </c>
      <c r="ER6" s="57">
        <f t="shared" si="16"/>
        <v>-569.71920793743016</v>
      </c>
      <c r="ES6" s="2">
        <f t="shared" ref="ES6:ES69" si="51">MIN((ER6-$C$9)/($C$8-$C$9)*$C$7-$C$29*EV6/EO$2,ES$2)</f>
        <v>-14.308060496028906</v>
      </c>
      <c r="ET6" s="57">
        <f>ES6*'DEPRECATED - DT-Prelim Calcs'!$C$21/EN$2/'DEPRECATED - DT-Prelim Calcs'!$C$19/'DEPRECATED - DT-Prelim Calcs'!$C$18*3.39*'DEPRECATED - DT-Prelim Calcs'!$C$20</f>
        <v>-426.27937887101564</v>
      </c>
      <c r="EU6" s="46">
        <f t="shared" ref="EU6:EU69" si="52">IF(ET6&lt;=$C$17,1,0)</f>
        <v>1</v>
      </c>
      <c r="EV6" s="57">
        <f>ET5*'DEPRECATED - DT-Prelim Calcs'!$C$11+EV5</f>
        <v>103.09232328715974</v>
      </c>
      <c r="EW6" s="57">
        <f>EW5+0.5*ET6*'DEPRECATED - DT-Prelim Calcs'!$C$11^2+EV6*'DEPRECATED - DT-Prelim Calcs'!$C$11</f>
        <v>-2791.6810912451665</v>
      </c>
      <c r="EX6" s="57">
        <f>MIN('Drive Train'!$F$35-ER5*'DEPRECATED - DT-Prelim Calcs'!$C$21*'Drive Train'!$F$39,EX5+ER$2)</f>
        <v>6.82</v>
      </c>
      <c r="EY6" s="57">
        <f>'Drive Train'!$F$35-ER6*'DEPRECATED - DT-Prelim Calcs'!$C$21*'Drive Train'!$F$39</f>
        <v>46.583152476245807</v>
      </c>
      <c r="EZ6" s="1">
        <f>IF(EW6&gt;='Drive Train'!$F$29,1,0)</f>
        <v>0</v>
      </c>
      <c r="FA6" s="57">
        <f t="shared" ref="FA6:FA69" si="53">MIN(ER6,$C$10)*$C$11*1000/60/60</f>
        <v>-633.02134215270019</v>
      </c>
      <c r="FB6" s="63">
        <f>FB5+'DEPRECATED - DT-Prelim Calcs'!$C$11</f>
        <v>8</v>
      </c>
      <c r="FC6" s="2">
        <f>FM6/'Drive Train'!$F$35</f>
        <v>0.55000000000000004</v>
      </c>
      <c r="FD6" s="46">
        <f>FK6*12*60/(PI() * 'Drive Train'!$F$15)/FC$2*FC6</f>
        <v>29599.405734146458</v>
      </c>
      <c r="FE6" s="2">
        <f>('DEPRECATED - DT-Prelim Calcs'!$C$6*FC6-FD6)/('DEPRECATED - DT-Prelim Calcs'!$C$6*FC6)*'DEPRECATED - DT-Prelim Calcs'!$C$7*FC6</f>
        <v>-12.058096213751025</v>
      </c>
      <c r="FF6" s="57">
        <f>FE6/'DEPRECATED - DT-Prelim Calcs'!$C$7*('DEPRECATED - DT-Prelim Calcs'!$C$8-'DEPRECATED - DT-Prelim Calcs'!$C$9)+'DEPRECATED - DT-Prelim Calcs'!$C$9</f>
        <v>-639.23101420093622</v>
      </c>
      <c r="FG6" s="57">
        <f t="shared" si="17"/>
        <v>-639.23101420093622</v>
      </c>
      <c r="FH6" s="2">
        <f t="shared" ref="FH6:FH69" si="54">MIN((FG6-$C$9)/($C$8-$C$9)*$C$7-$C$29*FK6/FD$2,FH$2)</f>
        <v>-15.99817514424825</v>
      </c>
      <c r="FI6" s="57">
        <f>FH6*'DEPRECATED - DT-Prelim Calcs'!$C$21/FC$2/'DEPRECATED - DT-Prelim Calcs'!$C$19/'DEPRECATED - DT-Prelim Calcs'!$C$18*3.39*'DEPRECATED - DT-Prelim Calcs'!$C$20</f>
        <v>-528.16076527908092</v>
      </c>
      <c r="FJ6" s="46">
        <f t="shared" ref="FJ6:FJ69" si="55">IF(FI6&lt;=$C$17,1,0)</f>
        <v>1</v>
      </c>
      <c r="FK6" s="57">
        <f>FI5*'DEPRECATED - DT-Prelim Calcs'!$C$11+FK5</f>
        <v>103.09232328715974</v>
      </c>
      <c r="FL6" s="57">
        <f>FL5+0.5*FI6*'DEPRECATED - DT-Prelim Calcs'!$C$11^2+FK6*'DEPRECATED - DT-Prelim Calcs'!$C$11</f>
        <v>-3606.7321825096888</v>
      </c>
      <c r="FM6" s="57">
        <f>MIN('Drive Train'!$F$35-FG5*'DEPRECATED - DT-Prelim Calcs'!$C$21*'Drive Train'!$F$39,FM5+FG$2)</f>
        <v>6.82</v>
      </c>
      <c r="FN6" s="57">
        <f>'Drive Train'!$F$35-FG6*'DEPRECATED - DT-Prelim Calcs'!$C$21*'Drive Train'!$F$39</f>
        <v>50.753860852056171</v>
      </c>
      <c r="FO6" s="1">
        <f>IF(FL6&gt;='Drive Train'!$F$29,1,0)</f>
        <v>0</v>
      </c>
      <c r="FP6" s="57">
        <f t="shared" ref="FP6:FP69" si="56">MIN(FG6,$C$10)*$C$11*1000/60/60</f>
        <v>-710.25668244548467</v>
      </c>
      <c r="FQ6" s="63">
        <f>FQ5+'DEPRECATED - DT-Prelim Calcs'!$C$11</f>
        <v>8</v>
      </c>
      <c r="FR6" s="2">
        <f>GB6/'Drive Train'!$F$35</f>
        <v>0.55000000000000004</v>
      </c>
      <c r="FS6" s="46">
        <f>FZ6*12*60/(PI() * 'Drive Train'!$F$15)/FR$2*FR6</f>
        <v>32487.152635038798</v>
      </c>
      <c r="FT6" s="2">
        <f>('DEPRECATED - DT-Prelim Calcs'!$C$6*FR6-FS6)/('DEPRECATED - DT-Prelim Calcs'!$C$6*FR6)*'DEPRECATED - DT-Prelim Calcs'!$C$7*FR6</f>
        <v>-13.363812917531614</v>
      </c>
      <c r="FU6" s="57">
        <f>FT6/'DEPRECATED - DT-Prelim Calcs'!$C$7*('DEPRECATED - DT-Prelim Calcs'!$C$8-'DEPRECATED - DT-Prelim Calcs'!$C$9)+'DEPRECATED - DT-Prelim Calcs'!$C$9</f>
        <v>-708.74282046444239</v>
      </c>
      <c r="FV6" s="57">
        <f t="shared" si="18"/>
        <v>-708.74282046444239</v>
      </c>
      <c r="FW6" s="2">
        <f t="shared" ref="FW6:FW69" si="57">MIN((FV6-$C$9)/($C$8-$C$9)*$C$7-$C$29*FZ6/FS$2,FW$2)</f>
        <v>-17.688289792467593</v>
      </c>
      <c r="FX6" s="57">
        <f>FW6*'DEPRECATED - DT-Prelim Calcs'!$C$21/FR$2/'DEPRECATED - DT-Prelim Calcs'!$C$19/'DEPRECATED - DT-Prelim Calcs'!$C$18*3.39*'DEPRECATED - DT-Prelim Calcs'!$C$20</f>
        <v>-640.9293964155014</v>
      </c>
      <c r="FY6" s="46">
        <f t="shared" ref="FY6:FY69" si="58">IF(FX6&lt;=$C$17,1,0)</f>
        <v>1</v>
      </c>
      <c r="FZ6" s="57">
        <f>FX5*'DEPRECATED - DT-Prelim Calcs'!$C$11+FZ5</f>
        <v>103.09232328715974</v>
      </c>
      <c r="GA6" s="57">
        <f>GA5+0.5*FX6*'DEPRECATED - DT-Prelim Calcs'!$C$11^2+FZ6*'DEPRECATED - DT-Prelim Calcs'!$C$11</f>
        <v>-4508.8812316010526</v>
      </c>
      <c r="GB6" s="57">
        <f>MIN('Drive Train'!$F$35-FV5*'DEPRECATED - DT-Prelim Calcs'!$C$21*'Drive Train'!$F$39,GB5+FV$2)</f>
        <v>6.82</v>
      </c>
      <c r="GC6" s="57">
        <f>'Drive Train'!$F$35-FV6*'DEPRECATED - DT-Prelim Calcs'!$C$21*'Drive Train'!$F$39</f>
        <v>54.924569227866542</v>
      </c>
      <c r="GD6" s="1">
        <f>IF(GA6&gt;='Drive Train'!$F$29,1,0)</f>
        <v>0</v>
      </c>
      <c r="GE6" s="57">
        <f t="shared" ref="GE6:GE69" si="59">MIN(FV6,$C$10)*$C$11*1000/60/60</f>
        <v>-787.49202273826938</v>
      </c>
      <c r="GF6" s="63">
        <f>GF5+'DEPRECATED - DT-Prelim Calcs'!$C$11</f>
        <v>8</v>
      </c>
      <c r="GG6" s="2">
        <f>GQ6/'Drive Train'!$F$35</f>
        <v>0.85483870967741948</v>
      </c>
      <c r="GH6" s="46">
        <f>GO6*12*60/(PI() * 'Drive Train'!$F$15)/GG$2*GG6</f>
        <v>18573.25887554992</v>
      </c>
      <c r="GI6" s="2">
        <f>('DEPRECATED - DT-Prelim Calcs'!$C$6*GG6-GH6)/('DEPRECATED - DT-Prelim Calcs'!$C$6*GG6)*'DEPRECATED - DT-Prelim Calcs'!$C$7*GG6</f>
        <v>-6.3378788391474581</v>
      </c>
      <c r="GJ6" s="57">
        <f>GI6/'DEPRECATED - DT-Prelim Calcs'!$C$7*('DEPRECATED - DT-Prelim Calcs'!$C$8-'DEPRECATED - DT-Prelim Calcs'!$C$9)+'DEPRECATED - DT-Prelim Calcs'!$C$9</f>
        <v>-334.70657886415722</v>
      </c>
      <c r="GK6" s="57">
        <f t="shared" ref="GK6:GK69" si="60">MIN(GJ6,GI$2)</f>
        <v>-334.70657886415722</v>
      </c>
      <c r="GL6" s="2">
        <f t="shared" ref="GL6:GL69" si="61">MIN((GK6-$C$9)/($C$8-$C$9)*$C$7-$C$29*GO6/GH$2,GL$2)</f>
        <v>-7.928579829911234</v>
      </c>
      <c r="GM6" s="57">
        <f>GL6*'DEPRECATED - DT-Prelim Calcs'!$C$21/GG$2/'DEPRECATED - DT-Prelim Calcs'!$C$19/'DEPRECATED - DT-Prelim Calcs'!$C$18*3.39*'DEPRECATED - DT-Prelim Calcs'!$C$20</f>
        <v>-205.20678387626606</v>
      </c>
      <c r="GN6" s="46">
        <f t="shared" ref="GN6:GN69" si="62">IF(GM6&lt;=$C$17,1,0)</f>
        <v>1</v>
      </c>
      <c r="GO6" s="57">
        <f>GM5*'DEPRECATED - DT-Prelim Calcs'!$C$11+GO5</f>
        <v>53.089585572967898</v>
      </c>
      <c r="GP6" s="57">
        <f>GP5+0.5*GM6*'DEPRECATED - DT-Prelim Calcs'!$C$11^2+GO6*'DEPRECATED - DT-Prelim Calcs'!$C$11</f>
        <v>-1323.1167575723211</v>
      </c>
      <c r="GQ6" s="57">
        <f>MIN('Drive Train'!$F$35-GK5*'DEPRECATED - DT-Prelim Calcs'!$C$21*'Drive Train'!$F$39,GQ5+GK$2)</f>
        <v>10.600000000000001</v>
      </c>
      <c r="GR6" s="57">
        <f>'Drive Train'!$F$35-GK6*'DEPRECATED - DT-Prelim Calcs'!$C$21*'Drive Train'!$F$39</f>
        <v>32.482394731849432</v>
      </c>
      <c r="GS6" s="1">
        <f>IF(GP6&gt;='Drive Train'!$F$29,1,0)</f>
        <v>0</v>
      </c>
      <c r="GT6" s="57">
        <f t="shared" ref="GT6:GT69" si="63">MIN(GK6,$C$10)*$C$11*1000/60/60</f>
        <v>-371.89619873795243</v>
      </c>
      <c r="GU6" s="63">
        <f>GU5+'DEPRECATED - DT-Prelim Calcs'!$C$11</f>
        <v>8</v>
      </c>
      <c r="GV6" s="2">
        <f>HF6/'Drive Train'!$F$35</f>
        <v>0.83870967741935498</v>
      </c>
      <c r="GW6" s="46">
        <f>HD6*12*60/(PI() * 'Drive Train'!$F$15)/GV$2*GV6</f>
        <v>20447.828579371522</v>
      </c>
      <c r="GX6" s="2">
        <f>('DEPRECATED - DT-Prelim Calcs'!$C$6*GV6-GW6)/('DEPRECATED - DT-Prelim Calcs'!$C$6*GV6)*'DEPRECATED - DT-Prelim Calcs'!$C$7*GV6</f>
        <v>-7.2243507423884665</v>
      </c>
      <c r="GY6" s="57">
        <f>GX6/'DEPRECATED - DT-Prelim Calcs'!$C$7*('DEPRECATED - DT-Prelim Calcs'!$C$8-'DEPRECATED - DT-Prelim Calcs'!$C$9)+'DEPRECATED - DT-Prelim Calcs'!$C$9</f>
        <v>-381.89925321512044</v>
      </c>
      <c r="GZ6" s="57">
        <f t="shared" si="20"/>
        <v>-381.89925321512044</v>
      </c>
      <c r="HA6" s="2">
        <f t="shared" ref="HA6:HA69" si="64">MIN((GZ6-$C$9)/($C$8-$C$9)*$C$7-$C$29*HD6/GW$2,HA$2)</f>
        <v>-9.0092765183492869</v>
      </c>
      <c r="HB6" s="57">
        <f>HA6*'DEPRECATED - DT-Prelim Calcs'!$C$21/GV$2/'DEPRECATED - DT-Prelim Calcs'!$C$19/'DEPRECATED - DT-Prelim Calcs'!$C$18*3.39*'DEPRECATED - DT-Prelim Calcs'!$C$20</f>
        <v>-233.1772775255161</v>
      </c>
      <c r="HC6" s="46">
        <f t="shared" ref="HC6:HC69" si="65">IF(HB6&lt;=$C$17,1,0)</f>
        <v>1</v>
      </c>
      <c r="HD6" s="57">
        <f>HB5*'DEPRECATED - DT-Prelim Calcs'!$C$11+HD5</f>
        <v>59.571830453672163</v>
      </c>
      <c r="HE6" s="57">
        <f>HE5+0.5*HB6*'DEPRECATED - DT-Prelim Calcs'!$C$11^2+HD6*'DEPRECATED - DT-Prelim Calcs'!$C$11</f>
        <v>-1507.9872374820957</v>
      </c>
      <c r="HF6" s="57">
        <f>MIN('Drive Train'!$F$35-GZ5*'DEPRECATED - DT-Prelim Calcs'!$C$21*'Drive Train'!$F$39,HF5+GZ$2)</f>
        <v>10.400000000000002</v>
      </c>
      <c r="HG6" s="57">
        <f>'Drive Train'!$F$35-GZ6*'DEPRECATED - DT-Prelim Calcs'!$C$21*'Drive Train'!$F$39</f>
        <v>35.313955192907223</v>
      </c>
      <c r="HH6" s="1">
        <f>IF(HE6&gt;='Drive Train'!$F$29,1,0)</f>
        <v>0</v>
      </c>
      <c r="HI6" s="57">
        <f t="shared" ref="HI6:HI69" si="66">MIN(GZ6,$C$10)*$C$11*1000/60/60</f>
        <v>-424.33250357235607</v>
      </c>
      <c r="HJ6" s="63">
        <f>HJ5+'DEPRECATED - DT-Prelim Calcs'!$C$11</f>
        <v>8</v>
      </c>
      <c r="HK6" s="2">
        <f>HU6/'Drive Train'!$F$35</f>
        <v>0.82258064516129037</v>
      </c>
      <c r="HL6" s="46">
        <f>HS6*12*60/(PI() * 'Drive Train'!$F$15)/HK$2*HK6</f>
        <v>22236.821031249656</v>
      </c>
      <c r="HM6" s="2">
        <f>('DEPRECATED - DT-Prelim Calcs'!$C$6*HK6-HL6)/('DEPRECATED - DT-Prelim Calcs'!$C$6*HK6)*'DEPRECATED - DT-Prelim Calcs'!$C$7*HK6</f>
        <v>-8.0721282409045667</v>
      </c>
      <c r="HN6" s="57">
        <f>HM6/'DEPRECATED - DT-Prelim Calcs'!$C$7*('DEPRECATED - DT-Prelim Calcs'!$C$8-'DEPRECATED - DT-Prelim Calcs'!$C$9)+'DEPRECATED - DT-Prelim Calcs'!$C$9</f>
        <v>-427.03197232699415</v>
      </c>
      <c r="HO6" s="57">
        <f t="shared" si="21"/>
        <v>-427.03197232699415</v>
      </c>
      <c r="HP6" s="2">
        <f t="shared" ref="HP6:HP69" si="67">MIN((HO6-$C$9)/($C$8-$C$9)*$C$7-$C$29*HS6/HL$2,HP$2)</f>
        <v>-10.051278802062429</v>
      </c>
      <c r="HQ6" s="57">
        <f>HP6*'DEPRECATED - DT-Prelim Calcs'!$C$21/HK$2/'DEPRECATED - DT-Prelim Calcs'!$C$19/'DEPRECATED - DT-Prelim Calcs'!$C$18*3.39*'DEPRECATED - DT-Prelim Calcs'!$C$20</f>
        <v>-260.14628610203596</v>
      </c>
      <c r="HR6" s="46">
        <f t="shared" ref="HR6:HR69" si="68">IF(HQ6&lt;=$C$17,1,0)</f>
        <v>1</v>
      </c>
      <c r="HS6" s="57">
        <f>HQ5*'DEPRECATED - DT-Prelim Calcs'!$C$11+HS5</f>
        <v>66.054075334376421</v>
      </c>
      <c r="HT6" s="57">
        <f>HT5+0.5*HQ6*'DEPRECATED - DT-Prelim Calcs'!$C$11^2+HS6*'DEPRECATED - DT-Prelim Calcs'!$C$11</f>
        <v>-1684.8458368100291</v>
      </c>
      <c r="HU6" s="57">
        <f>MIN('Drive Train'!$F$35-HO5*'DEPRECATED - DT-Prelim Calcs'!$C$21*'Drive Train'!$F$39,HU5+HO$2)</f>
        <v>10.200000000000001</v>
      </c>
      <c r="HV6" s="57">
        <f>'Drive Train'!$F$35-HO6*'DEPRECATED - DT-Prelim Calcs'!$C$21*'Drive Train'!$F$39</f>
        <v>38.021918339619646</v>
      </c>
      <c r="HW6" s="1">
        <f>IF(HT6&gt;='Drive Train'!$F$29,1,0)</f>
        <v>0</v>
      </c>
      <c r="HX6" s="57">
        <f t="shared" ref="HX6:HX69" si="69">MIN(HO6,$C$10)*$C$11*1000/60/60</f>
        <v>-474.47996925221577</v>
      </c>
      <c r="HY6" s="63">
        <f>HY5+'DEPRECATED - DT-Prelim Calcs'!$C$11</f>
        <v>8</v>
      </c>
      <c r="HZ6" s="2">
        <f>IJ6/'Drive Train'!$F$35</f>
        <v>0.80645161290322598</v>
      </c>
      <c r="IA6" s="46">
        <f>IH6*12*60/(PI() * 'Drive Train'!$F$15)/HZ$2*HZ6</f>
        <v>23940.236231184328</v>
      </c>
      <c r="IB6" s="2">
        <f>('DEPRECATED - DT-Prelim Calcs'!$C$6*HZ6-IA6)/('DEPRECATED - DT-Prelim Calcs'!$C$6*HZ6)*'DEPRECATED - DT-Prelim Calcs'!$C$7*HZ6</f>
        <v>-8.8812113346957666</v>
      </c>
      <c r="IC6" s="57">
        <f>IB6/'DEPRECATED - DT-Prelim Calcs'!$C$7*('DEPRECATED - DT-Prelim Calcs'!$C$8-'DEPRECATED - DT-Prelim Calcs'!$C$9)+'DEPRECATED - DT-Prelim Calcs'!$C$9</f>
        <v>-470.10473619977881</v>
      </c>
      <c r="ID6" s="57">
        <f t="shared" si="22"/>
        <v>-470.10473619977881</v>
      </c>
      <c r="IE6" s="2">
        <f t="shared" ref="IE6:IE69" si="70">MIN((ID6-$C$9)/($C$8-$C$9)*$C$7-$C$29*IH6/IA$2,IE$2)</f>
        <v>-11.054586681050671</v>
      </c>
      <c r="IF6" s="57">
        <f>IE6*'DEPRECATED - DT-Prelim Calcs'!$C$21/HZ$2/'DEPRECATED - DT-Prelim Calcs'!$C$19/'DEPRECATED - DT-Prelim Calcs'!$C$18*3.39*'DEPRECATED - DT-Prelim Calcs'!$C$20</f>
        <v>-286.11380960582591</v>
      </c>
      <c r="IG6" s="46">
        <f t="shared" ref="IG6:IG69" si="71">IF(IF6&lt;=$C$17,1,0)</f>
        <v>1</v>
      </c>
      <c r="IH6" s="57">
        <f>IF5*'DEPRECATED - DT-Prelim Calcs'!$C$11+IH5</f>
        <v>72.536320215080664</v>
      </c>
      <c r="II6" s="57">
        <f>II5+0.5*IF6*'DEPRECATED - DT-Prelim Calcs'!$C$11^2+IH6*'DEPRECATED - DT-Prelim Calcs'!$C$11</f>
        <v>-1853.6925555561234</v>
      </c>
      <c r="IJ6" s="57">
        <f>MIN('Drive Train'!$F$35-ID5*'DEPRECATED - DT-Prelim Calcs'!$C$21*'Drive Train'!$F$39,IJ5+ID$2)</f>
        <v>10.000000000000002</v>
      </c>
      <c r="IK6" s="57">
        <f>'Drive Train'!$F$35-ID6*'DEPRECATED - DT-Prelim Calcs'!$C$21*'Drive Train'!$F$39</f>
        <v>40.606284171986729</v>
      </c>
      <c r="IL6" s="1">
        <f>IF(II6&gt;='Drive Train'!$F$29,1,0)</f>
        <v>0</v>
      </c>
      <c r="IM6" s="57">
        <f t="shared" ref="IM6:IM69" si="72">MIN(ID6,$C$10)*$C$11*1000/60/60</f>
        <v>-522.33859577753196</v>
      </c>
      <c r="IN6" s="63">
        <f>IN5+'DEPRECATED - DT-Prelim Calcs'!$C$11</f>
        <v>8</v>
      </c>
      <c r="IO6" s="2">
        <f>IY6/'Drive Train'!$F$35</f>
        <v>0.79032258064516137</v>
      </c>
      <c r="IP6" s="46">
        <f>IW6*12*60/(PI() * 'Drive Train'!$F$15)/IO$2*IO6</f>
        <v>25558.074179175539</v>
      </c>
      <c r="IQ6" s="2">
        <f>('DEPRECATED - DT-Prelim Calcs'!$C$6*IO6-IP6)/('DEPRECATED - DT-Prelim Calcs'!$C$6*IO6)*'DEPRECATED - DT-Prelim Calcs'!$C$7*IO6</f>
        <v>-9.6516000237620574</v>
      </c>
      <c r="IR6" s="57">
        <f>IQ6/'DEPRECATED - DT-Prelim Calcs'!$C$7*('DEPRECATED - DT-Prelim Calcs'!$C$8-'DEPRECATED - DT-Prelim Calcs'!$C$9)+'DEPRECATED - DT-Prelim Calcs'!$C$9</f>
        <v>-511.11754483347391</v>
      </c>
      <c r="IS6" s="57">
        <f t="shared" si="23"/>
        <v>-511.11754483347391</v>
      </c>
      <c r="IT6" s="2">
        <f t="shared" ref="IT6:IT69" si="73">MIN((IS6-$C$9)/($C$8-$C$9)*$C$7-$C$29*IW6/IP$2,IT$2)</f>
        <v>-12.019200155314007</v>
      </c>
      <c r="IU6" s="57">
        <f>IT6*'DEPRECATED - DT-Prelim Calcs'!$C$21/IO$2/'DEPRECATED - DT-Prelim Calcs'!$C$19/'DEPRECATED - DT-Prelim Calcs'!$C$18*3.39*'DEPRECATED - DT-Prelim Calcs'!$C$20</f>
        <v>-311.07984803688583</v>
      </c>
      <c r="IV6" s="46">
        <f t="shared" ref="IV6:IV69" si="74">IF(IU6&lt;=$C$17,1,0)</f>
        <v>1</v>
      </c>
      <c r="IW6" s="57">
        <f>IU5*'DEPRECATED - DT-Prelim Calcs'!$C$11+IW5</f>
        <v>79.018565095784965</v>
      </c>
      <c r="IX6" s="57">
        <f>IX5+0.5*IU6*'DEPRECATED - DT-Prelim Calcs'!$C$11^2+IW6*'DEPRECATED - DT-Prelim Calcs'!$C$11</f>
        <v>-2014.5273937203769</v>
      </c>
      <c r="IY6" s="57">
        <f>MIN('Drive Train'!$F$35-IS5*'DEPRECATED - DT-Prelim Calcs'!$C$21*'Drive Train'!$F$39,IY5+IS$2)</f>
        <v>9.8000000000000007</v>
      </c>
      <c r="IZ6" s="57">
        <f>'Drive Train'!$F$35-IS6*'DEPRECATED - DT-Prelim Calcs'!$C$21*'Drive Train'!$F$39</f>
        <v>43.067052690008431</v>
      </c>
      <c r="JA6" s="1">
        <f>IF(IX6&gt;='Drive Train'!$F$29,1,0)</f>
        <v>0</v>
      </c>
      <c r="JB6" s="57">
        <f t="shared" ref="JB6:JB69" si="75">MIN(IS6,$C$10)*$C$11*1000/60/60</f>
        <v>-567.90838314830432</v>
      </c>
      <c r="JC6" s="63">
        <f>JC5+'DEPRECATED - DT-Prelim Calcs'!$C$11</f>
        <v>8</v>
      </c>
      <c r="JD6" s="2">
        <f>JN6/'Drive Train'!$F$35</f>
        <v>0.77419354838709686</v>
      </c>
      <c r="JE6" s="46">
        <f>JL6*12*60/(PI() * 'Drive Train'!$F$15)/JD$2*JD6</f>
        <v>27090.334875223281</v>
      </c>
      <c r="JF6" s="2">
        <f>('DEPRECATED - DT-Prelim Calcs'!$C$6*JD6-JE6)/('DEPRECATED - DT-Prelim Calcs'!$C$6*JD6)*'DEPRECATED - DT-Prelim Calcs'!$C$7*JD6</f>
        <v>-10.383294308103439</v>
      </c>
      <c r="JG6" s="57">
        <f>JF6/'DEPRECATED - DT-Prelim Calcs'!$C$7*('DEPRECATED - DT-Prelim Calcs'!$C$8-'DEPRECATED - DT-Prelim Calcs'!$C$9)+'DEPRECATED - DT-Prelim Calcs'!$C$9</f>
        <v>-550.07039822807928</v>
      </c>
      <c r="JH6" s="57">
        <f t="shared" si="24"/>
        <v>-550.07039822807928</v>
      </c>
      <c r="JI6" s="2">
        <f t="shared" ref="JI6:JI69" si="76">MIN((JH6-$C$9)/($C$8-$C$9)*$C$7-$C$29*JL6/JE$2,JI$2)</f>
        <v>-12.945119224852428</v>
      </c>
      <c r="JJ6" s="57">
        <f>JI6*'DEPRECATED - DT-Prelim Calcs'!$C$21/JD$2/'DEPRECATED - DT-Prelim Calcs'!$C$19/'DEPRECATED - DT-Prelim Calcs'!$C$18*3.39*'DEPRECATED - DT-Prelim Calcs'!$C$20</f>
        <v>-335.04440139521552</v>
      </c>
      <c r="JK6" s="46">
        <f t="shared" ref="JK6:JK69" si="77">IF(JJ6&lt;=$C$17,1,0)</f>
        <v>1</v>
      </c>
      <c r="JL6" s="57">
        <f>JJ5*'DEPRECATED - DT-Prelim Calcs'!$C$11+JL5</f>
        <v>85.500809976489222</v>
      </c>
      <c r="JM6" s="57">
        <f>JM5+0.5*JJ6*'DEPRECATED - DT-Prelim Calcs'!$C$11^2+JL6*'DEPRECATED - DT-Prelim Calcs'!$C$11</f>
        <v>-2167.3503513027886</v>
      </c>
      <c r="JN6" s="57">
        <f>MIN('Drive Train'!$F$35-JH5*'DEPRECATED - DT-Prelim Calcs'!$C$21*'Drive Train'!$F$39,JN5+JH$2)</f>
        <v>9.6000000000000014</v>
      </c>
      <c r="JO6" s="57">
        <f>'Drive Train'!$F$35-JH6*'DEPRECATED - DT-Prelim Calcs'!$C$21*'Drive Train'!$F$39</f>
        <v>45.404223893684751</v>
      </c>
      <c r="JP6" s="1">
        <f>IF(JM6&gt;='Drive Train'!$F$29,1,0)</f>
        <v>0</v>
      </c>
      <c r="JQ6" s="57">
        <f>MIN(JG6,'DEPRECATED - DT-Prelim Calcs'!$C$10)*'DEPRECATED - DT-Prelim Calcs'!$C$11*1000/60/60</f>
        <v>-611.18933136453256</v>
      </c>
      <c r="JR6" s="63">
        <f>JR5+'DEPRECATED - DT-Prelim Calcs'!$C$11</f>
        <v>8</v>
      </c>
      <c r="JS6" s="2">
        <f>KC6/'Drive Train'!$F$35</f>
        <v>0.75806451612903225</v>
      </c>
      <c r="JT6" s="46">
        <f>KA6*12*60/(PI() * 'Drive Train'!$F$15)/JS$2*JS6</f>
        <v>28537.018319327559</v>
      </c>
      <c r="JU6" s="2">
        <f>('DEPRECATED - DT-Prelim Calcs'!$C$6*JS6-JT6)/('DEPRECATED - DT-Prelim Calcs'!$C$6*JS6)*'DEPRECATED - DT-Prelim Calcs'!$C$7*JS6</f>
        <v>-11.076294187719917</v>
      </c>
      <c r="JV6" s="57">
        <f>JU6/'DEPRECATED - DT-Prelim Calcs'!$C$7*('DEPRECATED - DT-Prelim Calcs'!$C$8-'DEPRECATED - DT-Prelim Calcs'!$C$9)+'DEPRECATED - DT-Prelim Calcs'!$C$9</f>
        <v>-586.96329638359555</v>
      </c>
      <c r="JW6" s="57">
        <f t="shared" si="25"/>
        <v>-586.96329638359555</v>
      </c>
      <c r="JX6" s="2">
        <f t="shared" ref="JX6:JX69" si="78">MIN((JW6-$C$9)/($C$8-$C$9)*$C$7-$C$29*KA6/JT$2,JX$2)</f>
        <v>-13.83234388966595</v>
      </c>
      <c r="JY6" s="57">
        <f>JX6*'DEPRECATED - DT-Prelim Calcs'!$C$21/JS$2/'DEPRECATED - DT-Prelim Calcs'!$C$19/'DEPRECATED - DT-Prelim Calcs'!$C$18*3.39*'DEPRECATED - DT-Prelim Calcs'!$C$20</f>
        <v>-358.00746968081529</v>
      </c>
      <c r="JZ6" s="46">
        <f t="shared" ref="JZ6:JZ69" si="79">IF(JY6&lt;=$C$17,1,0)</f>
        <v>1</v>
      </c>
      <c r="KA6" s="57">
        <f>JY5*'DEPRECATED - DT-Prelim Calcs'!$C$11+KA5</f>
        <v>91.983054857193508</v>
      </c>
      <c r="KB6" s="57">
        <f>KB5+0.5*JY6*'DEPRECATED - DT-Prelim Calcs'!$C$11^2+KA6*'DEPRECATED - DT-Prelim Calcs'!$C$11</f>
        <v>-2312.1614283033614</v>
      </c>
      <c r="KC6" s="57">
        <f>MIN('Drive Train'!$F$35-JW5*'DEPRECATED - DT-Prelim Calcs'!$C$21*'Drive Train'!$F$39,KC5+JW$2)</f>
        <v>9.4</v>
      </c>
      <c r="KD6" s="57">
        <f>'Drive Train'!$F$35-JW6*'DEPRECATED - DT-Prelim Calcs'!$C$21*'Drive Train'!$F$39</f>
        <v>47.617797783015732</v>
      </c>
      <c r="KE6" s="1">
        <f>IF(KB6&gt;='Drive Train'!$F$29,1,0)</f>
        <v>0</v>
      </c>
      <c r="KF6" s="57">
        <f>MIN(JV6,'DEPRECATED - DT-Prelim Calcs'!$C$10)*'DEPRECATED - DT-Prelim Calcs'!$C$11*1000/60/60</f>
        <v>-652.18144042621725</v>
      </c>
      <c r="KG6" s="63">
        <f>KG5+'DEPRECATED - DT-Prelim Calcs'!$C$11</f>
        <v>8</v>
      </c>
      <c r="KH6" s="2">
        <f>KR6/'Drive Train'!$F$35</f>
        <v>0.74193548387096786</v>
      </c>
      <c r="KI6" s="46">
        <f>KP6*12*60/(PI() * 'Drive Train'!$F$15)/KH$2*KH6</f>
        <v>29898.124511488368</v>
      </c>
      <c r="KJ6" s="2">
        <f>('DEPRECATED - DT-Prelim Calcs'!$C$6*KH6-KI6)/('DEPRECATED - DT-Prelim Calcs'!$C$6*KH6)*'DEPRECATED - DT-Prelim Calcs'!$C$7*KH6</f>
        <v>-11.730599662611487</v>
      </c>
      <c r="KK6" s="57">
        <f>KJ6/'DEPRECATED - DT-Prelim Calcs'!$C$7*('DEPRECATED - DT-Prelim Calcs'!$C$8-'DEPRECATED - DT-Prelim Calcs'!$C$9)+'DEPRECATED - DT-Prelim Calcs'!$C$9</f>
        <v>-621.79623930002231</v>
      </c>
      <c r="KL6" s="57">
        <f t="shared" si="26"/>
        <v>-621.79623930002231</v>
      </c>
      <c r="KM6" s="2">
        <f t="shared" ref="KM6:KM69" si="80">MIN((KL6-$C$9)/($C$8-$C$9)*$C$7-$C$29*KP6/KI$2,KM$2)</f>
        <v>-14.680874149754562</v>
      </c>
      <c r="KN6" s="57">
        <f>KM6*'DEPRECATED - DT-Prelim Calcs'!$C$21/KH$2/'DEPRECATED - DT-Prelim Calcs'!$C$19/'DEPRECATED - DT-Prelim Calcs'!$C$18*3.39*'DEPRECATED - DT-Prelim Calcs'!$C$20</f>
        <v>-379.96905289368499</v>
      </c>
      <c r="KO6" s="46">
        <f t="shared" ref="KO6:KO69" si="81">IF(KN6&lt;=$C$17,1,0)</f>
        <v>1</v>
      </c>
      <c r="KP6" s="57">
        <f>KN5*'DEPRECATED - DT-Prelim Calcs'!$C$11+KP5</f>
        <v>98.465299737897766</v>
      </c>
      <c r="KQ6" s="57">
        <f>KQ5+0.5*KN6*'DEPRECATED - DT-Prelim Calcs'!$C$11^2+KP6*'DEPRECATED - DT-Prelim Calcs'!$C$11</f>
        <v>-2448.9606247220931</v>
      </c>
      <c r="KR6" s="57">
        <f>MIN('Drive Train'!$F$35-KL5*'DEPRECATED - DT-Prelim Calcs'!$C$21*'Drive Train'!$F$39,KR5+KL$2)</f>
        <v>9.2000000000000011</v>
      </c>
      <c r="KS6" s="57">
        <f>'Drive Train'!$F$35-KL6*'DEPRECATED - DT-Prelim Calcs'!$C$21*'Drive Train'!$F$39</f>
        <v>49.707774358001338</v>
      </c>
      <c r="KT6" s="1">
        <f>IF(KQ6&gt;='Drive Train'!$F$29,1,0)</f>
        <v>0</v>
      </c>
      <c r="KU6" s="57">
        <f>MIN(KK6,'DEPRECATED - DT-Prelim Calcs'!$C$10)*'DEPRECATED - DT-Prelim Calcs'!$C$11*1000/60/60</f>
        <v>-690.88471033335804</v>
      </c>
      <c r="KV6" s="63">
        <f>KV5+'DEPRECATED - DT-Prelim Calcs'!$C$11</f>
        <v>8</v>
      </c>
      <c r="KW6" s="2">
        <f>LG6/'Drive Train'!$F$35</f>
        <v>0.72580645161290325</v>
      </c>
      <c r="KX6" s="46">
        <f>LE6*12*60/(PI() * 'Drive Train'!$F$15)/KW$2*KW6</f>
        <v>30622.577892265301</v>
      </c>
      <c r="KY6" s="2">
        <f>('DEPRECATED - DT-Prelim Calcs'!$C$6*KW6-KX6)/('DEPRECATED - DT-Prelim Calcs'!$C$6*KW6)*'DEPRECATED - DT-Prelim Calcs'!$C$7*KW6</f>
        <v>-12.097037731230051</v>
      </c>
      <c r="KZ6" s="57">
        <f>KY6/'DEPRECATED - DT-Prelim Calcs'!$C$7*('DEPRECATED - DT-Prelim Calcs'!$C$8-'DEPRECATED - DT-Prelim Calcs'!$C$9)+'DEPRECATED - DT-Prelim Calcs'!$C$9</f>
        <v>-641.30412486174919</v>
      </c>
      <c r="LA6" s="57">
        <f t="shared" si="27"/>
        <v>-641.30412486174919</v>
      </c>
      <c r="LB6" s="2">
        <f t="shared" ref="LB6:LB69" si="82">MIN((LA6-$C$9)/($C$8-$C$9)*$C$7-$C$29*LE6/KX$2,LB$2)</f>
        <v>-15.185949784755749</v>
      </c>
      <c r="LC6" s="57">
        <f>LB6*'DEPRECATED - DT-Prelim Calcs'!$C$21/KW$2/'DEPRECATED - DT-Prelim Calcs'!$C$19/'DEPRECATED - DT-Prelim Calcs'!$C$18*3.39*'DEPRECATED - DT-Prelim Calcs'!$C$20</f>
        <v>-393.04137465827733</v>
      </c>
      <c r="LD6" s="46">
        <f t="shared" ref="LD6:LD69" si="83">IF(LC6&lt;=$C$17,1,0)</f>
        <v>1</v>
      </c>
      <c r="LE6" s="57">
        <f>LC5*'DEPRECATED - DT-Prelim Calcs'!$C$11+LE5</f>
        <v>103.09232328715974</v>
      </c>
      <c r="LF6" s="57">
        <f>LF5+0.5*LC6*'DEPRECATED - DT-Prelim Calcs'!$C$11^2+LE6*'DEPRECATED - DT-Prelim Calcs'!$C$11</f>
        <v>-2525.7770575432601</v>
      </c>
      <c r="LG6" s="57">
        <f>MIN('Drive Train'!$F$35-LA5*'DEPRECATED - DT-Prelim Calcs'!$C$21*'Drive Train'!$F$39,LG5+LA$2)</f>
        <v>9</v>
      </c>
      <c r="LH6" s="57">
        <f>'Drive Train'!$F$35-LA6*'DEPRECATED - DT-Prelim Calcs'!$C$21*'Drive Train'!$F$39</f>
        <v>50.878247491704947</v>
      </c>
      <c r="LI6" s="1">
        <f>IF(LF6&gt;='Drive Train'!$F$29,1,0)</f>
        <v>0</v>
      </c>
      <c r="LJ6" s="57">
        <f>MIN(KZ6,'DEPRECATED - DT-Prelim Calcs'!$C$10)*'DEPRECATED - DT-Prelim Calcs'!$C$11*1000/60/60</f>
        <v>-712.56013873527684</v>
      </c>
      <c r="LK6" s="63">
        <f>LK5+'DEPRECATED - DT-Prelim Calcs'!$C$11</f>
        <v>8</v>
      </c>
      <c r="LL6" s="2">
        <f>LV6/'Drive Train'!$F$35</f>
        <v>0.70967741935483875</v>
      </c>
      <c r="LM6" s="46">
        <f>LT6*12*60/(PI() * 'Drive Train'!$F$15)/LL$2*LL6</f>
        <v>29942.076161326073</v>
      </c>
      <c r="LN6" s="2">
        <f>('DEPRECATED - DT-Prelim Calcs'!$C$6*LL6-LM6)/('DEPRECATED - DT-Prelim Calcs'!$C$6*LL6)*'DEPRECATED - DT-Prelim Calcs'!$C$7*LL6</f>
        <v>-11.828214670536044</v>
      </c>
      <c r="LO6" s="57">
        <f>LN6/'DEPRECATED - DT-Prelim Calcs'!$C$7*('DEPRECATED - DT-Prelim Calcs'!$C$8-'DEPRECATED - DT-Prelim Calcs'!$C$9)+'DEPRECATED - DT-Prelim Calcs'!$C$9</f>
        <v>-626.99292208704321</v>
      </c>
      <c r="LP6" s="57">
        <f t="shared" si="28"/>
        <v>-626.99292208704321</v>
      </c>
      <c r="LQ6" s="2">
        <f t="shared" ref="LQ6:LQ69" si="84">MIN((LP6-$C$9)/($C$8-$C$9)*$C$7-$C$29*LT6/LM$2,LQ$2)</f>
        <v>-14.917126724061742</v>
      </c>
      <c r="LR6" s="57">
        <f>LQ6*'DEPRECATED - DT-Prelim Calcs'!$C$21/LL$2/'DEPRECATED - DT-Prelim Calcs'!$C$19/'DEPRECATED - DT-Prelim Calcs'!$C$18*3.39*'DEPRECATED - DT-Prelim Calcs'!$C$20</f>
        <v>-386.08372058904803</v>
      </c>
      <c r="LS6" s="46">
        <f t="shared" ref="LS6:LS69" si="85">IF(LR6&lt;=$C$17,1,0)</f>
        <v>1</v>
      </c>
      <c r="LT6" s="57">
        <f>LR5*'DEPRECATED - DT-Prelim Calcs'!$C$11+LT5</f>
        <v>103.09232328715974</v>
      </c>
      <c r="LU6" s="57">
        <f>LU5+0.5*LR6*'DEPRECATED - DT-Prelim Calcs'!$C$11^2+LT6*'DEPRECATED - DT-Prelim Calcs'!$C$11</f>
        <v>-2470.1158249894256</v>
      </c>
      <c r="LV6" s="57">
        <f>MIN('Drive Train'!$F$35-LP5*'DEPRECATED - DT-Prelim Calcs'!$C$21*'Drive Train'!$F$39,LV5+LP$2)</f>
        <v>8.8000000000000007</v>
      </c>
      <c r="LW6" s="57">
        <f>'Drive Train'!$F$35-LP6*'DEPRECATED - DT-Prelim Calcs'!$C$21*'Drive Train'!$F$39</f>
        <v>50.01957532522259</v>
      </c>
      <c r="LX6" s="1">
        <f>IF(LU6&gt;='Drive Train'!$F$29,1,0)</f>
        <v>0</v>
      </c>
      <c r="LY6" s="57">
        <f>MIN(LO6,'DEPRECATED - DT-Prelim Calcs'!$C$10)*'DEPRECATED - DT-Prelim Calcs'!$C$11*1000/60/60</f>
        <v>-696.65880231893686</v>
      </c>
      <c r="LZ6" s="63">
        <f>LZ5+'DEPRECATED - DT-Prelim Calcs'!$C$11</f>
        <v>8</v>
      </c>
    </row>
    <row r="7" spans="1:338" x14ac:dyDescent="0.2">
      <c r="A7" s="7"/>
      <c r="B7" s="70" t="s">
        <v>7</v>
      </c>
      <c r="C7" s="74">
        <f>(VLOOKUP('Drive Train'!$D$4,Motors!$B$6:$I$27,5,FALSE))</f>
        <v>2.41</v>
      </c>
      <c r="R7" s="63">
        <f>R6+'DEPRECATED - DT-Prelim Calcs'!$C$11</f>
        <v>12</v>
      </c>
      <c r="S7" s="2">
        <f>AG7/'Drive Train'!$F$35</f>
        <v>0</v>
      </c>
      <c r="T7" s="46">
        <f>AE7*12*60/(PI() * 'Drive Train'!$F$15)/S$2*ABS(S7)</f>
        <v>0</v>
      </c>
      <c r="U7" s="2">
        <f>IF(OR(AD6=1,AND($C$32=Motors!$C$32,'DEPRECATED - DT-Prelim Calcs'!AI6=1)),0,IF(AG7=0,-(V6+$C$9)/($C$8-$C$9)*$C$7,($C$6*S7-T7)/($C$6*S7)*$C$7*S7))</f>
        <v>0</v>
      </c>
      <c r="V7" s="57">
        <f>IF(AND(AD6=1,AI6=1),0,ABS(U7/$C$7*($C$8-$C$9)+$C$9) *'Drive Train'!$AA$49 + V6*(1-'Drive Train'!$AA$49))</f>
        <v>2.7</v>
      </c>
      <c r="W7" s="57">
        <f t="shared" si="0"/>
        <v>2.7</v>
      </c>
      <c r="X7" s="2">
        <f>MAX(MIN(IF(AND(AI6=1,AG7&lt;0),-1,1)*(W7-$C$9)/($C$8-$C$9)*$C$7-$C$29*AE7/T$2 -  AI6*$C$29/2,X$2),MAX(X$4:X6)*-1)</f>
        <v>-0.99579519204165001</v>
      </c>
      <c r="Y7" s="57">
        <f t="shared" si="1"/>
        <v>-25.773080821789936</v>
      </c>
      <c r="Z7" s="57">
        <f t="shared" si="2"/>
        <v>25.773080821789936</v>
      </c>
      <c r="AA7" s="57">
        <f t="shared" si="3"/>
        <v>0</v>
      </c>
      <c r="AB7" s="57" t="e">
        <f t="shared" si="4"/>
        <v>#N/A</v>
      </c>
      <c r="AC7" s="46">
        <f t="shared" si="29"/>
        <v>0</v>
      </c>
      <c r="AD7" s="1">
        <f t="shared" si="5"/>
        <v>0</v>
      </c>
      <c r="AE7" s="57">
        <f t="shared" si="6"/>
        <v>103.09232328715974</v>
      </c>
      <c r="AF7" s="57">
        <f t="shared" si="7"/>
        <v>3</v>
      </c>
      <c r="AG7" s="57">
        <f>IF(AI6=0,MIN('Drive Train'!$F$35-W6*$C$21*'Drive Train'!$F$39,AG6+W$2)-$C$3,IF(AE6-1&lt;=0,0,IF($C$32=Motors!$C$30,MAX(MAX(AG$4:AG6)*-1,AG6-W$2),MAX(0,MAX(AG$4:AG6)*-1,AG6-W$2))))</f>
        <v>0</v>
      </c>
      <c r="AH7" s="57">
        <f>'Drive Train'!$F$35-ABS(W7)*'DEPRECATED - DT-Prelim Calcs'!$C$21*'Drive Train'!$F$39</f>
        <v>12.238</v>
      </c>
      <c r="AI7" s="1">
        <f>IF(AJ7&gt;='Drive Train'!$F$29,1,0)</f>
        <v>1</v>
      </c>
      <c r="AJ7" s="57">
        <f>AJ6+0.5*Y7*'DEPRECATED - DT-Prelim Calcs'!$C$11^2+AE7*'DEPRECATED - DT-Prelim Calcs'!$C$11</f>
        <v>824.73858629727806</v>
      </c>
      <c r="AK7" s="57">
        <f t="shared" si="8"/>
        <v>3</v>
      </c>
      <c r="AL7" s="63">
        <f>AL6+'DEPRECATED - DT-Prelim Calcs'!$C$11</f>
        <v>12</v>
      </c>
      <c r="AM7" s="2">
        <f>AW7/'Drive Train'!$F$35</f>
        <v>1.0064334197612681</v>
      </c>
      <c r="AN7" s="46">
        <f>AU7*12*60/(PI() * 'Drive Train'!$F$15)/AM$2*AM7</f>
        <v>4038.512195345832</v>
      </c>
      <c r="AO7" s="2">
        <f>('DEPRECATED - DT-Prelim Calcs'!$C$6*AM7-AN7)/('DEPRECATED - DT-Prelim Calcs'!$C$6*AM7)*'DEPRECATED - DT-Prelim Calcs'!$C$7*AM7</f>
        <v>0.59946056586791041</v>
      </c>
      <c r="AP7" s="57">
        <f>AO7/'DEPRECATED - DT-Prelim Calcs'!$C$7*('DEPRECATED - DT-Prelim Calcs'!$C$8-'DEPRECATED - DT-Prelim Calcs'!$C$9)+'DEPRECATED - DT-Prelim Calcs'!$C$9</f>
        <v>34.613191120685855</v>
      </c>
      <c r="AQ7" s="57">
        <f t="shared" si="9"/>
        <v>34.613191120685855</v>
      </c>
      <c r="AR7" s="2">
        <f t="shared" si="30"/>
        <v>0.30568141665551468</v>
      </c>
      <c r="AS7" s="57">
        <f>AR7*'DEPRECATED - DT-Prelim Calcs'!$C$21/AM$2/'DEPRECATED - DT-Prelim Calcs'!$C$19/'DEPRECATED - DT-Prelim Calcs'!$C$18*3.39*'DEPRECATED - DT-Prelim Calcs'!$C$20</f>
        <v>2.2152532344408482</v>
      </c>
      <c r="AT7" s="46">
        <f t="shared" si="31"/>
        <v>0</v>
      </c>
      <c r="AU7" s="57">
        <f>AS6*'DEPRECATED - DT-Prelim Calcs'!$C$11+AU6</f>
        <v>35.017385803548095</v>
      </c>
      <c r="AV7" s="57">
        <f>AV6+0.5*AS7*'DEPRECATED - DT-Prelim Calcs'!$C$11^2+AU7*'DEPRECATED - DT-Prelim Calcs'!$C$11</f>
        <v>424.50283617328733</v>
      </c>
      <c r="AW7" s="57">
        <f>MIN('Drive Train'!$F$35-AQ6*'DEPRECATED - DT-Prelim Calcs'!$C$21*'Drive Train'!$F$39,AW6+AQ$2)</f>
        <v>12.479774405039725</v>
      </c>
      <c r="AX7" s="57">
        <f>'Drive Train'!$F$35-AQ7*'DEPRECATED - DT-Prelim Calcs'!$C$21*'Drive Train'!$F$39</f>
        <v>10.32320853275885</v>
      </c>
      <c r="AY7" s="1">
        <f>IF(AV7&gt;='Drive Train'!$F$29,1,0)</f>
        <v>1</v>
      </c>
      <c r="AZ7" s="57">
        <f t="shared" si="32"/>
        <v>38.459101245206504</v>
      </c>
      <c r="BA7" s="63">
        <f>BA6+'DEPRECATED - DT-Prelim Calcs'!$C$11</f>
        <v>12</v>
      </c>
      <c r="BB7" s="2">
        <f>BL7/'Drive Train'!$F$35</f>
        <v>1.3985673779885635</v>
      </c>
      <c r="BC7" s="46">
        <f>BJ7*12*60/(PI() * 'Drive Train'!$F$15)/BB$2*BB7</f>
        <v>-7390.1274205309901</v>
      </c>
      <c r="BD7" s="2">
        <f>('DEPRECATED - DT-Prelim Calcs'!$C$6*BB7-BC7)/('DEPRECATED - DT-Prelim Calcs'!$C$6*BB7)*'DEPRECATED - DT-Prelim Calcs'!$C$7*BB7</f>
        <v>6.7120496480217975</v>
      </c>
      <c r="BE7" s="57">
        <f>BD7/'DEPRECATED - DT-Prelim Calcs'!$C$7*('DEPRECATED - DT-Prelim Calcs'!$C$8-'DEPRECATED - DT-Prelim Calcs'!$C$9)+'DEPRECATED - DT-Prelim Calcs'!$C$9</f>
        <v>360.02612856481187</v>
      </c>
      <c r="BF7" s="57">
        <f t="shared" si="10"/>
        <v>93</v>
      </c>
      <c r="BG7" s="2">
        <f t="shared" si="33"/>
        <v>2.0830636074160536</v>
      </c>
      <c r="BH7" s="57">
        <f>BG7*'DEPRECATED - DT-Prelim Calcs'!$C$21/BB$2/'DEPRECATED - DT-Prelim Calcs'!$C$19/'DEPRECATED - DT-Prelim Calcs'!$C$18*3.39*'DEPRECATED - DT-Prelim Calcs'!$C$20</f>
        <v>21.805081605951646</v>
      </c>
      <c r="BI7" s="46">
        <f t="shared" si="34"/>
        <v>0</v>
      </c>
      <c r="BJ7" s="57">
        <f>BH6*'DEPRECATED - DT-Prelim Calcs'!$C$11+BJ6</f>
        <v>-31.923835307405355</v>
      </c>
      <c r="BK7" s="57">
        <f>BK6+0.5*BH7*'DEPRECATED - DT-Prelim Calcs'!$C$11^2+BJ7*'DEPRECATED - DT-Prelim Calcs'!$C$11</f>
        <v>266.98591224697384</v>
      </c>
      <c r="BL7" s="57">
        <f>MIN('Drive Train'!$F$35-BF6*'DEPRECATED - DT-Prelim Calcs'!$C$21*'Drive Train'!$F$39,BL6+BF$2)</f>
        <v>17.342235487058186</v>
      </c>
      <c r="BM7" s="57">
        <f>'Drive Train'!$F$35-BF7*'DEPRECATED - DT-Prelim Calcs'!$C$21*'Drive Train'!$F$39</f>
        <v>6.82</v>
      </c>
      <c r="BN7" s="1">
        <f>IF(BK7&gt;='Drive Train'!$F$29,1,0)</f>
        <v>1</v>
      </c>
      <c r="BO7" s="57">
        <f t="shared" si="35"/>
        <v>103.33333333333333</v>
      </c>
      <c r="BP7" s="63">
        <f>BP6+'DEPRECATED - DT-Prelim Calcs'!$C$11</f>
        <v>12</v>
      </c>
      <c r="BQ7" s="2">
        <f>CA7/'Drive Train'!$F$35</f>
        <v>1.9332955028439671</v>
      </c>
      <c r="BR7" s="46">
        <f>BY7*12*60/(PI() * 'Drive Train'!$F$15)/BQ$2*BQ7</f>
        <v>-79035.133459736171</v>
      </c>
      <c r="BS7" s="2">
        <f>('DEPRECATED - DT-Prelim Calcs'!$C$6*BQ7-BR7)/('DEPRECATED - DT-Prelim Calcs'!$C$6*BQ7)*'DEPRECATED - DT-Prelim Calcs'!$C$7*BQ7</f>
        <v>40.395578304061125</v>
      </c>
      <c r="BT7" s="57">
        <f>BS7/'DEPRECATED - DT-Prelim Calcs'!$C$7*('DEPRECATED - DT-Prelim Calcs'!$C$8-'DEPRECATED - DT-Prelim Calcs'!$C$9)+'DEPRECATED - DT-Prelim Calcs'!$C$9</f>
        <v>2153.2197910419259</v>
      </c>
      <c r="BU7" s="57">
        <f t="shared" si="11"/>
        <v>93</v>
      </c>
      <c r="BV7" s="2">
        <f t="shared" si="36"/>
        <v>1.8828060353728675</v>
      </c>
      <c r="BW7" s="57">
        <f>BV7*'DEPRECATED - DT-Prelim Calcs'!$C$21/BQ$2/'DEPRECATED - DT-Prelim Calcs'!$C$19/'DEPRECATED - DT-Prelim Calcs'!$C$18*3.39*'DEPRECATED - DT-Prelim Calcs'!$C$20</f>
        <v>25.773080821789936</v>
      </c>
      <c r="BX7" s="46">
        <f t="shared" si="37"/>
        <v>0</v>
      </c>
      <c r="BY7" s="57">
        <f>BW6*'DEPRECATED - DT-Prelim Calcs'!$C$11+BY6</f>
        <v>-188.86996953505863</v>
      </c>
      <c r="BZ7" s="57">
        <f>BZ6+0.5*BW7*'DEPRECATED - DT-Prelim Calcs'!$C$11^2+BY7*'DEPRECATED - DT-Prelim Calcs'!$C$11</f>
        <v>-555.53512362491858</v>
      </c>
      <c r="CA7" s="57">
        <f>MIN('Drive Train'!$F$35-BU6*'DEPRECATED - DT-Prelim Calcs'!$C$21*'Drive Train'!$F$39,CA6+BU$2)</f>
        <v>23.972864235265192</v>
      </c>
      <c r="CB7" s="57">
        <f>'Drive Train'!$F$35-BU7*'DEPRECATED - DT-Prelim Calcs'!$C$21*'Drive Train'!$F$39</f>
        <v>6.82</v>
      </c>
      <c r="CC7" s="1">
        <f>IF(BZ7&gt;='Drive Train'!$F$29,1,0)</f>
        <v>0</v>
      </c>
      <c r="CD7" s="57">
        <f t="shared" si="38"/>
        <v>103.33333333333333</v>
      </c>
      <c r="CE7" s="63">
        <f>CE6+'DEPRECATED - DT-Prelim Calcs'!$C$11</f>
        <v>12</v>
      </c>
      <c r="CF7" s="2">
        <f>CP7/'Drive Train'!$F$35</f>
        <v>2.4113160462100303</v>
      </c>
      <c r="CG7" s="46">
        <f>CN7*12*60/(PI() * 'Drive Train'!$F$15)/CF$2*CF7</f>
        <v>-262674.68354644027</v>
      </c>
      <c r="CH7" s="2">
        <f>('DEPRECATED - DT-Prelim Calcs'!$C$6*CF7-CG7)/('DEPRECATED - DT-Prelim Calcs'!$C$6*CF7)*'DEPRECATED - DT-Prelim Calcs'!$C$7*CF7</f>
        <v>124.58162577022567</v>
      </c>
      <c r="CI7" s="57">
        <f>CH7/'DEPRECATED - DT-Prelim Calcs'!$C$7*('DEPRECATED - DT-Prelim Calcs'!$C$8-'DEPRECATED - DT-Prelim Calcs'!$C$9)+'DEPRECATED - DT-Prelim Calcs'!$C$9</f>
        <v>6634.9915295933424</v>
      </c>
      <c r="CJ7" s="57">
        <f t="shared" si="12"/>
        <v>93</v>
      </c>
      <c r="CK7" s="2">
        <f t="shared" si="39"/>
        <v>1.5241763143494644</v>
      </c>
      <c r="CL7" s="57">
        <f>CK7*'DEPRECATED - DT-Prelim Calcs'!$C$21/CF$2/'DEPRECATED - DT-Prelim Calcs'!$C$19/'DEPRECATED - DT-Prelim Calcs'!$C$18*3.39*'DEPRECATED - DT-Prelim Calcs'!$C$20</f>
        <v>25.773080821789936</v>
      </c>
      <c r="CM7" s="46">
        <f t="shared" si="40"/>
        <v>0</v>
      </c>
      <c r="CN7" s="57">
        <f>CL6*'DEPRECATED - DT-Prelim Calcs'!$C$11+CN6</f>
        <v>-407.4127988020669</v>
      </c>
      <c r="CO7" s="57">
        <f>CO6+0.5*CL7*'DEPRECATED - DT-Prelim Calcs'!$C$11^2+CN7*'DEPRECATED - DT-Prelim Calcs'!$C$11</f>
        <v>-1825.9228530894429</v>
      </c>
      <c r="CP7" s="57">
        <f>MIN('Drive Train'!$F$35-CJ6*'DEPRECATED - DT-Prelim Calcs'!$C$21*'Drive Train'!$F$39,CP6+CJ$2)</f>
        <v>29.900318973004374</v>
      </c>
      <c r="CQ7" s="57">
        <f>'Drive Train'!$F$35-CJ7*'DEPRECATED - DT-Prelim Calcs'!$C$21*'Drive Train'!$F$39</f>
        <v>6.82</v>
      </c>
      <c r="CR7" s="1">
        <f>IF(CO7&gt;='Drive Train'!$F$29,1,0)</f>
        <v>0</v>
      </c>
      <c r="CS7" s="57">
        <f t="shared" si="41"/>
        <v>103.33333333333333</v>
      </c>
      <c r="CT7" s="63">
        <f>CT6+'DEPRECATED - DT-Prelim Calcs'!$C$11</f>
        <v>12</v>
      </c>
      <c r="CU7" s="2">
        <f>DE7/'Drive Train'!$F$35</f>
        <v>2.7476634958721564</v>
      </c>
      <c r="CV7" s="46">
        <f>DC7*12*60/(PI() * 'Drive Train'!$F$15)/CU$2*CU7</f>
        <v>-560398.74545967218</v>
      </c>
      <c r="CW7" s="2">
        <f>('DEPRECATED - DT-Prelim Calcs'!$C$6*CU7-CV7)/('DEPRECATED - DT-Prelim Calcs'!$C$6*CU7)*'DEPRECATED - DT-Prelim Calcs'!$C$7*CU7</f>
        <v>260.01041997398437</v>
      </c>
      <c r="CX7" s="57">
        <f>CW7/'DEPRECATED - DT-Prelim Calcs'!$C$7*('DEPRECATED - DT-Prelim Calcs'!$C$8-'DEPRECATED - DT-Prelim Calcs'!$C$9)+'DEPRECATED - DT-Prelim Calcs'!$C$9</f>
        <v>13844.748499029956</v>
      </c>
      <c r="CY7" s="57">
        <f t="shared" si="13"/>
        <v>93</v>
      </c>
      <c r="CZ7" s="2">
        <f t="shared" si="42"/>
        <v>1.2803081040535502</v>
      </c>
      <c r="DA7" s="57">
        <f>CZ7*'DEPRECATED - DT-Prelim Calcs'!$C$21/CU$2/'DEPRECATED - DT-Prelim Calcs'!$C$19/'DEPRECATED - DT-Prelim Calcs'!$C$18*3.39*'DEPRECATED - DT-Prelim Calcs'!$C$20</f>
        <v>25.773080821789936</v>
      </c>
      <c r="DB7" s="46">
        <f t="shared" si="43"/>
        <v>0</v>
      </c>
      <c r="DC7" s="57">
        <f>DA6*'DEPRECATED - DT-Prelim Calcs'!$C$11+DC6</f>
        <v>-640.74242878064479</v>
      </c>
      <c r="DD7" s="57">
        <f>DD6+0.5*DA7*'DEPRECATED - DT-Prelim Calcs'!$C$11^2+DC7*'DEPRECATED - DT-Prelim Calcs'!$C$11</f>
        <v>-3225.9006329609101</v>
      </c>
      <c r="DE7" s="57">
        <f>MIN('Drive Train'!$F$35-CY6*'DEPRECATED - DT-Prelim Calcs'!$C$21*'Drive Train'!$F$39,DE6+CY$2)</f>
        <v>34.071027348814738</v>
      </c>
      <c r="DF7" s="57">
        <f>'Drive Train'!$F$35-CY7*'DEPRECATED - DT-Prelim Calcs'!$C$21*'Drive Train'!$F$39</f>
        <v>6.82</v>
      </c>
      <c r="DG7" s="1">
        <f>IF(DD7&gt;='Drive Train'!$F$29,1,0)</f>
        <v>0</v>
      </c>
      <c r="DH7" s="57">
        <f t="shared" si="44"/>
        <v>103.33333333333333</v>
      </c>
      <c r="DI7" s="63">
        <f>DI6+'DEPRECATED - DT-Prelim Calcs'!$C$11</f>
        <v>12</v>
      </c>
      <c r="DJ7" s="2">
        <f>DT7/'Drive Train'!$F$35</f>
        <v>3.0840109455342817</v>
      </c>
      <c r="DK7" s="46">
        <f>DR7*12*60/(PI() * 'Drive Train'!$F$15)/DJ$2*DJ7</f>
        <v>-1044930.4597556487</v>
      </c>
      <c r="DL7" s="2">
        <f>('DEPRECATED - DT-Prelim Calcs'!$C$6*DJ7-DK7)/('DEPRECATED - DT-Prelim Calcs'!$C$6*DJ7)*'DEPRECATED - DT-Prelim Calcs'!$C$7*DJ7</f>
        <v>479.90571366037244</v>
      </c>
      <c r="DM7" s="57">
        <f>DL7/'DEPRECATED - DT-Prelim Calcs'!$C$7*('DEPRECATED - DT-Prelim Calcs'!$C$8-'DEPRECATED - DT-Prelim Calcs'!$C$9)+'DEPRECATED - DT-Prelim Calcs'!$C$9</f>
        <v>25551.207494865474</v>
      </c>
      <c r="DN7" s="57">
        <f t="shared" si="14"/>
        <v>93</v>
      </c>
      <c r="DO7" s="2">
        <f t="shared" si="45"/>
        <v>1.1037138828047846</v>
      </c>
      <c r="DP7" s="57">
        <f>DO7*'DEPRECATED - DT-Prelim Calcs'!$C$21/DJ$2/'DEPRECATED - DT-Prelim Calcs'!$C$19/'DEPRECATED - DT-Prelim Calcs'!$C$18*3.39*'DEPRECATED - DT-Prelim Calcs'!$C$20</f>
        <v>25.773080821789936</v>
      </c>
      <c r="DQ7" s="46">
        <f t="shared" si="46"/>
        <v>0</v>
      </c>
      <c r="DR7" s="57">
        <f>DP6*'DEPRECATED - DT-Prelim Calcs'!$C$11+DR6</f>
        <v>-917.62103767264352</v>
      </c>
      <c r="DS7" s="57">
        <f>DS6+0.5*DP7*'DEPRECATED - DT-Prelim Calcs'!$C$11^2+DR7*'DEPRECATED - DT-Prelim Calcs'!$C$11</f>
        <v>-4887.1722863129025</v>
      </c>
      <c r="DT7" s="57">
        <f>MIN('Drive Train'!$F$35-DN6*'DEPRECATED - DT-Prelim Calcs'!$C$21*'Drive Train'!$F$39,DT6+DN$2)</f>
        <v>38.241735724625094</v>
      </c>
      <c r="DU7" s="57">
        <f>'Drive Train'!$F$35-DN7*'DEPRECATED - DT-Prelim Calcs'!$C$21*'Drive Train'!$F$39</f>
        <v>6.82</v>
      </c>
      <c r="DV7" s="1">
        <f>IF(DS7&gt;='Drive Train'!$F$29,1,0)</f>
        <v>0</v>
      </c>
      <c r="DW7" s="57">
        <f t="shared" si="47"/>
        <v>103.33333333333333</v>
      </c>
      <c r="DX7" s="63">
        <f>DX6+'DEPRECATED - DT-Prelim Calcs'!$C$11</f>
        <v>12</v>
      </c>
      <c r="DY7" s="2">
        <f>EI7/'Drive Train'!$F$35</f>
        <v>3.4203583951964074</v>
      </c>
      <c r="DZ7" s="46">
        <f>EG7*12*60/(PI() * 'Drive Train'!$F$15)/DY$2*DY7</f>
        <v>-1779235.2571772989</v>
      </c>
      <c r="EA7" s="2">
        <f>('DEPRECATED - DT-Prelim Calcs'!$C$6*DY7-DZ7)/('DEPRECATED - DT-Prelim Calcs'!$C$6*DY7)*'DEPRECATED - DT-Prelim Calcs'!$C$7*DY7</f>
        <v>812.73780478257163</v>
      </c>
      <c r="EB7" s="57">
        <f>EA7/'DEPRECATED - DT-Prelim Calcs'!$C$7*('DEPRECATED - DT-Prelim Calcs'!$C$8-'DEPRECATED - DT-Prelim Calcs'!$C$9)+'DEPRECATED - DT-Prelim Calcs'!$C$9</f>
        <v>43270.027947553499</v>
      </c>
      <c r="EC7" s="57">
        <f t="shared" si="15"/>
        <v>93</v>
      </c>
      <c r="ED7" s="2">
        <f t="shared" si="48"/>
        <v>0.96993038185874991</v>
      </c>
      <c r="EE7" s="57">
        <f>ED7*'DEPRECATED - DT-Prelim Calcs'!$C$21/DY$2/'DEPRECATED - DT-Prelim Calcs'!$C$19/'DEPRECATED - DT-Prelim Calcs'!$C$18*3.39*'DEPRECATED - DT-Prelim Calcs'!$C$20</f>
        <v>25.773080821789936</v>
      </c>
      <c r="EF7" s="46">
        <f t="shared" si="49"/>
        <v>0</v>
      </c>
      <c r="EG7" s="57">
        <f>EE6*'DEPRECATED - DT-Prelim Calcs'!$C$11+EG6</f>
        <v>-1238.0486254780626</v>
      </c>
      <c r="EH7" s="57">
        <f>EH6+0.5*EE7*'DEPRECATED - DT-Prelim Calcs'!$C$11^2+EG7*'DEPRECATED - DT-Prelim Calcs'!$C$11</f>
        <v>-6809.737813145417</v>
      </c>
      <c r="EI7" s="57">
        <f>MIN('Drive Train'!$F$35-EC6*'DEPRECATED - DT-Prelim Calcs'!$C$21*'Drive Train'!$F$39,EI6+EC$2)</f>
        <v>42.412444100435451</v>
      </c>
      <c r="EJ7" s="57">
        <f>'Drive Train'!$F$35-EC7*'DEPRECATED - DT-Prelim Calcs'!$C$21*'Drive Train'!$F$39</f>
        <v>6.82</v>
      </c>
      <c r="EK7" s="1">
        <f>IF(EH7&gt;='Drive Train'!$F$29,1,0)</f>
        <v>0</v>
      </c>
      <c r="EL7" s="57">
        <f t="shared" si="50"/>
        <v>103.33333333333333</v>
      </c>
      <c r="EM7" s="63">
        <f>EM6+'DEPRECATED - DT-Prelim Calcs'!$C$11</f>
        <v>12</v>
      </c>
      <c r="EN7" s="2">
        <f>EX7/'Drive Train'!$F$35</f>
        <v>3.7567058448585327</v>
      </c>
      <c r="EO7" s="46">
        <f>EV7*12*60/(PI() * 'Drive Train'!$F$15)/EN$2*EN7</f>
        <v>-2835230.5148359868</v>
      </c>
      <c r="EP7" s="2">
        <f>('DEPRECATED - DT-Prelim Calcs'!$C$6*EN7-EO7)/('DEPRECATED - DT-Prelim Calcs'!$C$6*EN7)*'DEPRECATED - DT-Prelim Calcs'!$C$7*EN7</f>
        <v>1291.0246818656078</v>
      </c>
      <c r="EQ7" s="57">
        <f>EP7/'DEPRECATED - DT-Prelim Calcs'!$C$7*('DEPRECATED - DT-Prelim Calcs'!$C$8-'DEPRECATED - DT-Prelim Calcs'!$C$9)+'DEPRECATED - DT-Prelim Calcs'!$C$9</f>
        <v>68732.354225459538</v>
      </c>
      <c r="ER7" s="57">
        <f t="shared" si="16"/>
        <v>93</v>
      </c>
      <c r="ES7" s="2">
        <f t="shared" si="51"/>
        <v>0.86507304327942547</v>
      </c>
      <c r="ET7" s="57">
        <f>ES7*'DEPRECATED - DT-Prelim Calcs'!$C$21/EN$2/'DEPRECATED - DT-Prelim Calcs'!$C$19/'DEPRECATED - DT-Prelim Calcs'!$C$18*3.39*'DEPRECATED - DT-Prelim Calcs'!$C$20</f>
        <v>25.773080821789936</v>
      </c>
      <c r="EU7" s="46">
        <f t="shared" si="52"/>
        <v>0</v>
      </c>
      <c r="EV7" s="57">
        <f>ET6*'DEPRECATED - DT-Prelim Calcs'!$C$11+EV6</f>
        <v>-1602.0251921969027</v>
      </c>
      <c r="EW7" s="57">
        <f>EW6+0.5*ET7*'DEPRECATED - DT-Prelim Calcs'!$C$11^2+EV7*'DEPRECATED - DT-Prelim Calcs'!$C$11</f>
        <v>-8993.5972134584572</v>
      </c>
      <c r="EX7" s="57">
        <f>MIN('Drive Train'!$F$35-ER6*'DEPRECATED - DT-Prelim Calcs'!$C$21*'Drive Train'!$F$39,EX6+ER$2)</f>
        <v>46.583152476245807</v>
      </c>
      <c r="EY7" s="57">
        <f>'Drive Train'!$F$35-ER7*'DEPRECATED - DT-Prelim Calcs'!$C$21*'Drive Train'!$F$39</f>
        <v>6.82</v>
      </c>
      <c r="EZ7" s="1">
        <f>IF(EW7&gt;='Drive Train'!$F$29,1,0)</f>
        <v>0</v>
      </c>
      <c r="FA7" s="57">
        <f t="shared" si="53"/>
        <v>103.33333333333333</v>
      </c>
      <c r="FB7" s="63">
        <f>FB6+'DEPRECATED - DT-Prelim Calcs'!$C$11</f>
        <v>12</v>
      </c>
      <c r="FC7" s="2">
        <f>FM7/'Drive Train'!$F$35</f>
        <v>4.0930532945206588</v>
      </c>
      <c r="FD7" s="46">
        <f>FK7*12*60/(PI() * 'Drive Train'!$F$15)/FC$2*FC7</f>
        <v>-4293785.5562115125</v>
      </c>
      <c r="FE7" s="2">
        <f>('DEPRECATED - DT-Prelim Calcs'!$C$6*FC7-FD7)/('DEPRECATED - DT-Prelim Calcs'!$C$6*FC7)*'DEPRECATED - DT-Prelim Calcs'!$C$7*FC7</f>
        <v>1951.332024006351</v>
      </c>
      <c r="FF7" s="57">
        <f>FE7/'DEPRECATED - DT-Prelim Calcs'!$C$7*('DEPRECATED - DT-Prelim Calcs'!$C$8-'DEPRECATED - DT-Prelim Calcs'!$C$9)+'DEPRECATED - DT-Prelim Calcs'!$C$9</f>
        <v>103884.81563486093</v>
      </c>
      <c r="FG7" s="57">
        <f t="shared" si="17"/>
        <v>93</v>
      </c>
      <c r="FH7" s="2">
        <f t="shared" si="54"/>
        <v>0.78067567320338405</v>
      </c>
      <c r="FI7" s="57">
        <f>FH7*'DEPRECATED - DT-Prelim Calcs'!$C$21/FC$2/'DEPRECATED - DT-Prelim Calcs'!$C$19/'DEPRECATED - DT-Prelim Calcs'!$C$18*3.39*'DEPRECATED - DT-Prelim Calcs'!$C$20</f>
        <v>25.773080821789936</v>
      </c>
      <c r="FJ7" s="46">
        <f t="shared" si="55"/>
        <v>0</v>
      </c>
      <c r="FK7" s="57">
        <f>FI6*'DEPRECATED - DT-Prelim Calcs'!$C$11+FK6</f>
        <v>-2009.5507378291638</v>
      </c>
      <c r="FL7" s="57">
        <f>FL6+0.5*FI7*'DEPRECATED - DT-Prelim Calcs'!$C$11^2+FK7*'DEPRECATED - DT-Prelim Calcs'!$C$11</f>
        <v>-11438.750487252024</v>
      </c>
      <c r="FM7" s="57">
        <f>MIN('Drive Train'!$F$35-FG6*'DEPRECATED - DT-Prelim Calcs'!$C$21*'Drive Train'!$F$39,FM6+FG$2)</f>
        <v>50.753860852056171</v>
      </c>
      <c r="FN7" s="57">
        <f>'Drive Train'!$F$35-FG7*'DEPRECATED - DT-Prelim Calcs'!$C$21*'Drive Train'!$F$39</f>
        <v>6.82</v>
      </c>
      <c r="FO7" s="1">
        <f>IF(FL7&gt;='Drive Train'!$F$29,1,0)</f>
        <v>0</v>
      </c>
      <c r="FP7" s="57">
        <f t="shared" si="56"/>
        <v>103.33333333333333</v>
      </c>
      <c r="FQ7" s="63">
        <f>FQ6+'DEPRECATED - DT-Prelim Calcs'!$C$11</f>
        <v>12</v>
      </c>
      <c r="FR7" s="2">
        <f>GB7/'Drive Train'!$F$35</f>
        <v>4.4294007441827858</v>
      </c>
      <c r="FS7" s="46">
        <f>FZ7*12*60/(PI() * 'Drive Train'!$F$15)/FR$2*FR7</f>
        <v>-6244721.6511521107</v>
      </c>
      <c r="FT7" s="2">
        <f>('DEPRECATED - DT-Prelim Calcs'!$C$6*FR7-FS7)/('DEPRECATED - DT-Prelim Calcs'!$C$6*FR7)*'DEPRECATED - DT-Prelim Calcs'!$C$7*FR7</f>
        <v>2834.2732008735152</v>
      </c>
      <c r="FU7" s="57">
        <f>FT7/'DEPRECATED - DT-Prelim Calcs'!$C$7*('DEPRECATED - DT-Prelim Calcs'!$C$8-'DEPRECATED - DT-Prelim Calcs'!$C$9)+'DEPRECATED - DT-Prelim Calcs'!$C$9</f>
        <v>150889.52641994689</v>
      </c>
      <c r="FV7" s="57">
        <f t="shared" si="18"/>
        <v>93</v>
      </c>
      <c r="FW7" s="2">
        <f t="shared" si="57"/>
        <v>0.7112822800297498</v>
      </c>
      <c r="FX7" s="57">
        <f>FW7*'DEPRECATED - DT-Prelim Calcs'!$C$21/FR$2/'DEPRECATED - DT-Prelim Calcs'!$C$19/'DEPRECATED - DT-Prelim Calcs'!$C$18*3.39*'DEPRECATED - DT-Prelim Calcs'!$C$20</f>
        <v>25.773080821789936</v>
      </c>
      <c r="FY7" s="46">
        <f t="shared" si="58"/>
        <v>0</v>
      </c>
      <c r="FZ7" s="57">
        <f>FX6*'DEPRECATED - DT-Prelim Calcs'!$C$11+FZ6</f>
        <v>-2460.625262374846</v>
      </c>
      <c r="GA7" s="57">
        <f>GA6+0.5*FX7*'DEPRECATED - DT-Prelim Calcs'!$C$11^2+FZ7*'DEPRECATED - DT-Prelim Calcs'!$C$11</f>
        <v>-14145.197634526117</v>
      </c>
      <c r="GB7" s="57">
        <f>MIN('Drive Train'!$F$35-FV6*'DEPRECATED - DT-Prelim Calcs'!$C$21*'Drive Train'!$F$39,GB6+FV$2)</f>
        <v>54.924569227866542</v>
      </c>
      <c r="GC7" s="57">
        <f>'Drive Train'!$F$35-FV7*'DEPRECATED - DT-Prelim Calcs'!$C$21*'Drive Train'!$F$39</f>
        <v>6.82</v>
      </c>
      <c r="GD7" s="1">
        <f>IF(GA7&gt;='Drive Train'!$F$29,1,0)</f>
        <v>0</v>
      </c>
      <c r="GE7" s="57">
        <f t="shared" si="59"/>
        <v>103.33333333333333</v>
      </c>
      <c r="GF7" s="63">
        <f>GF6+'DEPRECATED - DT-Prelim Calcs'!$C$11</f>
        <v>12</v>
      </c>
      <c r="GG7" s="2">
        <f>GQ7/'Drive Train'!$F$35</f>
        <v>2.6195479622459219</v>
      </c>
      <c r="GH7" s="46">
        <f>GO7*12*60/(PI() * 'Drive Train'!$F$15)/GG$2*GG7</f>
        <v>-823064.24097600323</v>
      </c>
      <c r="GI7" s="2">
        <f>('DEPRECATED - DT-Prelim Calcs'!$C$6*GG7-GH7)/('DEPRECATED - DT-Prelim Calcs'!$C$6*GG7)*'DEPRECATED - DT-Prelim Calcs'!$C$7*GG7</f>
        <v>378.4678611991755</v>
      </c>
      <c r="GJ7" s="57">
        <f>GI7/'DEPRECATED - DT-Prelim Calcs'!$C$7*('DEPRECATED - DT-Prelim Calcs'!$C$8-'DEPRECATED - DT-Prelim Calcs'!$C$9)+'DEPRECATED - DT-Prelim Calcs'!$C$9</f>
        <v>20151.009789151129</v>
      </c>
      <c r="GK7" s="57">
        <f t="shared" si="60"/>
        <v>29.999999999999982</v>
      </c>
      <c r="GL7" s="2">
        <f t="shared" si="61"/>
        <v>0.99579519204165001</v>
      </c>
      <c r="GM7" s="57">
        <f>GL7*'DEPRECATED - DT-Prelim Calcs'!$C$21/GG$2/'DEPRECATED - DT-Prelim Calcs'!$C$19/'DEPRECATED - DT-Prelim Calcs'!$C$18*3.39*'DEPRECATED - DT-Prelim Calcs'!$C$20</f>
        <v>25.773080821789936</v>
      </c>
      <c r="GN7" s="46">
        <f t="shared" si="62"/>
        <v>0</v>
      </c>
      <c r="GO7" s="57">
        <f>GM6*'DEPRECATED - DT-Prelim Calcs'!$C$11+GO6</f>
        <v>-767.73754993209639</v>
      </c>
      <c r="GP7" s="57">
        <f>GP6+0.5*GM7*'DEPRECATED - DT-Prelim Calcs'!$C$11^2+GO7*'DEPRECATED - DT-Prelim Calcs'!$C$11</f>
        <v>-4187.882310726387</v>
      </c>
      <c r="GQ7" s="57">
        <f>MIN('Drive Train'!$F$35-GK6*'DEPRECATED - DT-Prelim Calcs'!$C$21*'Drive Train'!$F$39,GQ6+GK$2)</f>
        <v>32.482394731849432</v>
      </c>
      <c r="GR7" s="57">
        <f>'Drive Train'!$F$35-GK7*'DEPRECATED - DT-Prelim Calcs'!$C$21*'Drive Train'!$F$39</f>
        <v>10.600000000000001</v>
      </c>
      <c r="GS7" s="1">
        <f>IF(GP7&gt;='Drive Train'!$F$29,1,0)</f>
        <v>0</v>
      </c>
      <c r="GT7" s="57">
        <f t="shared" si="63"/>
        <v>33.333333333333314</v>
      </c>
      <c r="GU7" s="63">
        <f>GU6+'DEPRECATED - DT-Prelim Calcs'!$C$11</f>
        <v>12</v>
      </c>
      <c r="GV7" s="2">
        <f>HF7/'Drive Train'!$F$35</f>
        <v>2.8478996123312275</v>
      </c>
      <c r="GW7" s="46">
        <f>HD7*12*60/(PI() * 'Drive Train'!$F$15)/GV$2*GV7</f>
        <v>-1017657.8911077894</v>
      </c>
      <c r="GX7" s="2">
        <f>('DEPRECATED - DT-Prelim Calcs'!$C$6*GV7-GW7)/('DEPRECATED - DT-Prelim Calcs'!$C$6*GV7)*'DEPRECATED - DT-Prelim Calcs'!$C$7*GV7</f>
        <v>467.00518620263614</v>
      </c>
      <c r="GY7" s="57">
        <f>GX7/'DEPRECATED - DT-Prelim Calcs'!$C$7*('DEPRECATED - DT-Prelim Calcs'!$C$8-'DEPRECATED - DT-Prelim Calcs'!$C$9)+'DEPRECATED - DT-Prelim Calcs'!$C$9</f>
        <v>24864.428377509634</v>
      </c>
      <c r="GZ7" s="57">
        <f t="shared" si="20"/>
        <v>33.333333333333314</v>
      </c>
      <c r="HA7" s="2">
        <f t="shared" si="64"/>
        <v>0.99579519204165001</v>
      </c>
      <c r="HB7" s="57">
        <f>HA7*'DEPRECATED - DT-Prelim Calcs'!$C$21/GV$2/'DEPRECATED - DT-Prelim Calcs'!$C$19/'DEPRECATED - DT-Prelim Calcs'!$C$18*3.39*'DEPRECATED - DT-Prelim Calcs'!$C$20</f>
        <v>25.773080821789936</v>
      </c>
      <c r="HC7" s="46">
        <f t="shared" si="65"/>
        <v>0</v>
      </c>
      <c r="HD7" s="57">
        <f>HB6*'DEPRECATED - DT-Prelim Calcs'!$C$11+HD6</f>
        <v>-873.13727964839222</v>
      </c>
      <c r="HE7" s="57">
        <f>HE6+0.5*HB7*'DEPRECATED - DT-Prelim Calcs'!$C$11^2+HD7*'DEPRECATED - DT-Prelim Calcs'!$C$11</f>
        <v>-4794.3517095013449</v>
      </c>
      <c r="HF7" s="57">
        <f>MIN('Drive Train'!$F$35-GZ6*'DEPRECATED - DT-Prelim Calcs'!$C$21*'Drive Train'!$F$39,HF6+GZ$2)</f>
        <v>35.313955192907223</v>
      </c>
      <c r="HG7" s="57">
        <f>'Drive Train'!$F$35-GZ7*'DEPRECATED - DT-Prelim Calcs'!$C$21*'Drive Train'!$F$39</f>
        <v>10.400000000000002</v>
      </c>
      <c r="HH7" s="1">
        <f>IF(HE7&gt;='Drive Train'!$F$29,1,0)</f>
        <v>0</v>
      </c>
      <c r="HI7" s="57">
        <f t="shared" si="66"/>
        <v>37.037037037037017</v>
      </c>
      <c r="HJ7" s="63">
        <f>HJ6+'DEPRECATED - DT-Prelim Calcs'!$C$11</f>
        <v>12</v>
      </c>
      <c r="HK7" s="2">
        <f>HU7/'Drive Train'!$F$35</f>
        <v>3.0662837370661005</v>
      </c>
      <c r="HL7" s="46">
        <f>HS7*12*60/(PI() * 'Drive Train'!$F$15)/HK$2*HK7</f>
        <v>-1222932.8915414137</v>
      </c>
      <c r="HM7" s="2">
        <f>('DEPRECATED - DT-Prelim Calcs'!$C$6*HK7-HL7)/('DEPRECATED - DT-Prelim Calcs'!$C$6*HK7)*'DEPRECATED - DT-Prelim Calcs'!$C$7*HK7</f>
        <v>560.34814317120868</v>
      </c>
      <c r="HN7" s="57">
        <f>HM7/'DEPRECATED - DT-Prelim Calcs'!$C$7*('DEPRECATED - DT-Prelim Calcs'!$C$8-'DEPRECATED - DT-Prelim Calcs'!$C$9)+'DEPRECATED - DT-Prelim Calcs'!$C$9</f>
        <v>29833.682061770156</v>
      </c>
      <c r="HO7" s="57">
        <f t="shared" si="21"/>
        <v>36.66666666666665</v>
      </c>
      <c r="HP7" s="2">
        <f t="shared" si="67"/>
        <v>0.99579519204165001</v>
      </c>
      <c r="HQ7" s="57">
        <f>HP7*'DEPRECATED - DT-Prelim Calcs'!$C$21/HK$2/'DEPRECATED - DT-Prelim Calcs'!$C$19/'DEPRECATED - DT-Prelim Calcs'!$C$18*3.39*'DEPRECATED - DT-Prelim Calcs'!$C$20</f>
        <v>25.773080821789936</v>
      </c>
      <c r="HR7" s="46">
        <f t="shared" si="68"/>
        <v>0</v>
      </c>
      <c r="HS7" s="57">
        <f>HQ6*'DEPRECATED - DT-Prelim Calcs'!$C$11+HS6</f>
        <v>-974.53106907376741</v>
      </c>
      <c r="HT7" s="57">
        <f>HT6+0.5*HQ7*'DEPRECATED - DT-Prelim Calcs'!$C$11^2+HS7*'DEPRECATED - DT-Prelim Calcs'!$C$11</f>
        <v>-5376.7854665307796</v>
      </c>
      <c r="HU7" s="57">
        <f>MIN('Drive Train'!$F$35-HO6*'DEPRECATED - DT-Prelim Calcs'!$C$21*'Drive Train'!$F$39,HU6+HO$2)</f>
        <v>38.021918339619646</v>
      </c>
      <c r="HV7" s="57">
        <f>'Drive Train'!$F$35-HO7*'DEPRECATED - DT-Prelim Calcs'!$C$21*'Drive Train'!$F$39</f>
        <v>10.200000000000001</v>
      </c>
      <c r="HW7" s="1">
        <f>IF(HT7&gt;='Drive Train'!$F$29,1,0)</f>
        <v>0</v>
      </c>
      <c r="HX7" s="57">
        <f t="shared" si="69"/>
        <v>40.740740740740726</v>
      </c>
      <c r="HY7" s="63">
        <f>HY6+'DEPRECATED - DT-Prelim Calcs'!$C$11</f>
        <v>12</v>
      </c>
      <c r="HZ7" s="2">
        <f>IJ7/'Drive Train'!$F$35</f>
        <v>3.2747003364505427</v>
      </c>
      <c r="IA7" s="46">
        <f>IH7*12*60/(PI() * 'Drive Train'!$F$15)/HZ$2*HZ7</f>
        <v>-1436574.3140250167</v>
      </c>
      <c r="IB7" s="2">
        <f>('DEPRECATED - DT-Prelim Calcs'!$C$6*HZ7-IA7)/('DEPRECATED - DT-Prelim Calcs'!$C$6*HZ7)*'DEPRECATED - DT-Prelim Calcs'!$C$7*HZ7</f>
        <v>657.45001970583473</v>
      </c>
      <c r="IC7" s="57">
        <f>IB7/'DEPRECATED - DT-Prelim Calcs'!$C$7*('DEPRECATED - DT-Prelim Calcs'!$C$8-'DEPRECATED - DT-Prelim Calcs'!$C$9)+'DEPRECATED - DT-Prelim Calcs'!$C$9</f>
        <v>35003.047522099005</v>
      </c>
      <c r="ID7" s="57">
        <f t="shared" si="22"/>
        <v>39.999999999999986</v>
      </c>
      <c r="IE7" s="2">
        <f t="shared" si="70"/>
        <v>0.99579519204165001</v>
      </c>
      <c r="IF7" s="57">
        <f>IE7*'DEPRECATED - DT-Prelim Calcs'!$C$21/HZ$2/'DEPRECATED - DT-Prelim Calcs'!$C$19/'DEPRECATED - DT-Prelim Calcs'!$C$18*3.39*'DEPRECATED - DT-Prelim Calcs'!$C$20</f>
        <v>25.773080821789936</v>
      </c>
      <c r="IG7" s="46">
        <f t="shared" si="71"/>
        <v>0</v>
      </c>
      <c r="IH7" s="57">
        <f>IF6*'DEPRECATED - DT-Prelim Calcs'!$C$11+IH6</f>
        <v>-1071.918918208223</v>
      </c>
      <c r="II7" s="57">
        <f>II6+0.5*IF7*'DEPRECATED - DT-Prelim Calcs'!$C$11^2+IH7*'DEPRECATED - DT-Prelim Calcs'!$C$11</f>
        <v>-5935.1835818146956</v>
      </c>
      <c r="IJ7" s="57">
        <f>MIN('Drive Train'!$F$35-ID6*'DEPRECATED - DT-Prelim Calcs'!$C$21*'Drive Train'!$F$39,IJ6+ID$2)</f>
        <v>40.606284171986729</v>
      </c>
      <c r="IK7" s="57">
        <f>'Drive Train'!$F$35-ID7*'DEPRECATED - DT-Prelim Calcs'!$C$21*'Drive Train'!$F$39</f>
        <v>10.000000000000002</v>
      </c>
      <c r="IL7" s="1">
        <f>IF(II7&gt;='Drive Train'!$F$29,1,0)</f>
        <v>0</v>
      </c>
      <c r="IM7" s="57">
        <f t="shared" si="72"/>
        <v>44.444444444444429</v>
      </c>
      <c r="IN7" s="63">
        <f>IN6+'DEPRECATED - DT-Prelim Calcs'!$C$11</f>
        <v>12</v>
      </c>
      <c r="IO7" s="2">
        <f>IY7/'Drive Train'!$F$35</f>
        <v>3.4731494104845506</v>
      </c>
      <c r="IP7" s="46">
        <f>IW7*12*60/(PI() * 'Drive Train'!$F$15)/IO$2*IO7</f>
        <v>-1656365.2780648291</v>
      </c>
      <c r="IQ7" s="2">
        <f>('DEPRECATED - DT-Prelim Calcs'!$C$6*IO7-IP7)/('DEPRECATED - DT-Prelim Calcs'!$C$6*IO7)*'DEPRECATED - DT-Prelim Calcs'!$C$7*IO7</f>
        <v>757.30843644629192</v>
      </c>
      <c r="IR7" s="57">
        <f>IQ7/'DEPRECATED - DT-Prelim Calcs'!$C$7*('DEPRECATED - DT-Prelim Calcs'!$C$8-'DEPRECATED - DT-Prelim Calcs'!$C$9)+'DEPRECATED - DT-Prelim Calcs'!$C$9</f>
        <v>40319.161575128317</v>
      </c>
      <c r="IS7" s="57">
        <f t="shared" si="23"/>
        <v>43.333333333333321</v>
      </c>
      <c r="IT7" s="2">
        <f t="shared" si="73"/>
        <v>0.99579519204165001</v>
      </c>
      <c r="IU7" s="57">
        <f>IT7*'DEPRECATED - DT-Prelim Calcs'!$C$21/IO$2/'DEPRECATED - DT-Prelim Calcs'!$C$19/'DEPRECATED - DT-Prelim Calcs'!$C$18*3.39*'DEPRECATED - DT-Prelim Calcs'!$C$20</f>
        <v>25.773080821789936</v>
      </c>
      <c r="IV7" s="46">
        <f t="shared" si="74"/>
        <v>0</v>
      </c>
      <c r="IW7" s="57">
        <f>IU6*'DEPRECATED - DT-Prelim Calcs'!$C$11+IW6</f>
        <v>-1165.3008270517585</v>
      </c>
      <c r="IX7" s="57">
        <f>IX6+0.5*IU7*'DEPRECATED - DT-Prelim Calcs'!$C$11^2+IW7*'DEPRECATED - DT-Prelim Calcs'!$C$11</f>
        <v>-6469.5460553530911</v>
      </c>
      <c r="IY7" s="57">
        <f>MIN('Drive Train'!$F$35-IS6*'DEPRECATED - DT-Prelim Calcs'!$C$21*'Drive Train'!$F$39,IY6+IS$2)</f>
        <v>43.067052690008431</v>
      </c>
      <c r="IZ7" s="57">
        <f>'Drive Train'!$F$35-IS7*'DEPRECATED - DT-Prelim Calcs'!$C$21*'Drive Train'!$F$39</f>
        <v>9.8000000000000007</v>
      </c>
      <c r="JA7" s="1">
        <f>IF(IX7&gt;='Drive Train'!$F$29,1,0)</f>
        <v>0</v>
      </c>
      <c r="JB7" s="57">
        <f t="shared" si="75"/>
        <v>48.148148148148138</v>
      </c>
      <c r="JC7" s="63">
        <f>JC6+'DEPRECATED - DT-Prelim Calcs'!$C$11</f>
        <v>12</v>
      </c>
      <c r="JD7" s="2">
        <f>JN7/'Drive Train'!$F$35</f>
        <v>3.6616309591681251</v>
      </c>
      <c r="JE7" s="46">
        <f>JL7*12*60/(PI() * 'Drive Train'!$F$15)/JD$2*JD7</f>
        <v>-1880186.9509251751</v>
      </c>
      <c r="JF7" s="2">
        <f>('DEPRECATED - DT-Prelim Calcs'!$C$6*JD7-JE7)/('DEPRECATED - DT-Prelim Calcs'!$C$6*JD7)*'DEPRECATED - DT-Prelim Calcs'!$C$7*JD7</f>
        <v>858.96534707119599</v>
      </c>
      <c r="JG7" s="57">
        <f>JF7/'DEPRECATED - DT-Prelim Calcs'!$C$7*('DEPRECATED - DT-Prelim Calcs'!$C$8-'DEPRECATED - DT-Prelim Calcs'!$C$9)+'DEPRECATED - DT-Prelim Calcs'!$C$9</f>
        <v>45731.0211739562</v>
      </c>
      <c r="JH7" s="57">
        <f t="shared" si="24"/>
        <v>46.666666666666657</v>
      </c>
      <c r="JI7" s="2">
        <f t="shared" si="76"/>
        <v>0.99579519204165001</v>
      </c>
      <c r="JJ7" s="57">
        <f>JI7*'DEPRECATED - DT-Prelim Calcs'!$C$21/JD$2/'DEPRECATED - DT-Prelim Calcs'!$C$19/'DEPRECATED - DT-Prelim Calcs'!$C$18*3.39*'DEPRECATED - DT-Prelim Calcs'!$C$20</f>
        <v>25.773080821789936</v>
      </c>
      <c r="JK7" s="46">
        <f t="shared" si="77"/>
        <v>0</v>
      </c>
      <c r="JL7" s="57">
        <f>JJ6*'DEPRECATED - DT-Prelim Calcs'!$C$11+JL6</f>
        <v>-1254.6767956043727</v>
      </c>
      <c r="JM7" s="57">
        <f>JM6+0.5*JJ7*'DEPRECATED - DT-Prelim Calcs'!$C$11^2+JL7*'DEPRECATED - DT-Prelim Calcs'!$C$11</f>
        <v>-6979.8728871459598</v>
      </c>
      <c r="JN7" s="57">
        <f>MIN('Drive Train'!$F$35-JH6*'DEPRECATED - DT-Prelim Calcs'!$C$21*'Drive Train'!$F$39,JN6+JH$2)</f>
        <v>45.404223893684751</v>
      </c>
      <c r="JO7" s="57">
        <f>'Drive Train'!$F$35-JH7*'DEPRECATED - DT-Prelim Calcs'!$C$21*'Drive Train'!$F$39</f>
        <v>9.6000000000000014</v>
      </c>
      <c r="JP7" s="1">
        <f>IF(JM7&gt;='Drive Train'!$F$29,1,0)</f>
        <v>0</v>
      </c>
      <c r="JQ7" s="57">
        <f>MIN(JG7,'DEPRECATED - DT-Prelim Calcs'!$C$10)*'DEPRECATED - DT-Prelim Calcs'!$C$11*1000/60/60</f>
        <v>103.33333333333333</v>
      </c>
      <c r="JR7" s="63">
        <f>JR6+'DEPRECATED - DT-Prelim Calcs'!$C$11</f>
        <v>12</v>
      </c>
      <c r="JS7" s="2">
        <f>KC7/'Drive Train'!$F$35</f>
        <v>3.8401449825012688</v>
      </c>
      <c r="JT7" s="46">
        <f>KA7*12*60/(PI() * 'Drive Train'!$F$15)/JS$2*JS7</f>
        <v>-2106018.5476284805</v>
      </c>
      <c r="JU7" s="2">
        <f>('DEPRECATED - DT-Prelim Calcs'!$C$6*JS7-JT7)/('DEPRECATED - DT-Prelim Calcs'!$C$6*JS7)*'DEPRECATED - DT-Prelim Calcs'!$C$7*JS7</f>
        <v>961.50703829800398</v>
      </c>
      <c r="JV7" s="57">
        <f>JU7/'DEPRECATED - DT-Prelim Calcs'!$C$7*('DEPRECATED - DT-Prelim Calcs'!$C$8-'DEPRECATED - DT-Prelim Calcs'!$C$9)+'DEPRECATED - DT-Prelim Calcs'!$C$9</f>
        <v>51189.983408146851</v>
      </c>
      <c r="JW7" s="57">
        <f t="shared" si="25"/>
        <v>49.999999999999993</v>
      </c>
      <c r="JX7" s="2">
        <f t="shared" si="78"/>
        <v>0.99579519204165001</v>
      </c>
      <c r="JY7" s="57">
        <f>JX7*'DEPRECATED - DT-Prelim Calcs'!$C$21/JS$2/'DEPRECATED - DT-Prelim Calcs'!$C$19/'DEPRECATED - DT-Prelim Calcs'!$C$18*3.39*'DEPRECATED - DT-Prelim Calcs'!$C$20</f>
        <v>25.773080821789936</v>
      </c>
      <c r="JZ7" s="46">
        <f t="shared" si="79"/>
        <v>0</v>
      </c>
      <c r="KA7" s="57">
        <f>JY6*'DEPRECATED - DT-Prelim Calcs'!$C$11+KA6</f>
        <v>-1340.0468238660676</v>
      </c>
      <c r="KB7" s="57">
        <f>KB6+0.5*JY7*'DEPRECATED - DT-Prelim Calcs'!$C$11^2+KA7*'DEPRECATED - DT-Prelim Calcs'!$C$11</f>
        <v>-7466.1640771933126</v>
      </c>
      <c r="KC7" s="57">
        <f>MIN('Drive Train'!$F$35-JW6*'DEPRECATED - DT-Prelim Calcs'!$C$21*'Drive Train'!$F$39,KC6+JW$2)</f>
        <v>47.617797783015732</v>
      </c>
      <c r="KD7" s="57">
        <f>'Drive Train'!$F$35-JW7*'DEPRECATED - DT-Prelim Calcs'!$C$21*'Drive Train'!$F$39</f>
        <v>9.4</v>
      </c>
      <c r="KE7" s="1">
        <f>IF(KB7&gt;='Drive Train'!$F$29,1,0)</f>
        <v>0</v>
      </c>
      <c r="KF7" s="57">
        <f>MIN(JV7,'DEPRECATED - DT-Prelim Calcs'!$C$10)*'DEPRECATED - DT-Prelim Calcs'!$C$11*1000/60/60</f>
        <v>103.33333333333333</v>
      </c>
      <c r="KG7" s="63">
        <f>KG6+'DEPRECATED - DT-Prelim Calcs'!$C$11</f>
        <v>12</v>
      </c>
      <c r="KH7" s="2">
        <f>KR7/'Drive Train'!$F$35</f>
        <v>4.0086914804839786</v>
      </c>
      <c r="KI7" s="46">
        <f>KP7*12*60/(PI() * 'Drive Train'!$F$15)/KH$2*KH7</f>
        <v>-2331937.3309552586</v>
      </c>
      <c r="KJ7" s="2">
        <f>('DEPRECATED - DT-Prelim Calcs'!$C$6*KH7-KI7)/('DEPRECATED - DT-Prelim Calcs'!$C$6*KH7)*'DEPRECATED - DT-Prelim Calcs'!$C$7*KH7</f>
        <v>1064.0641298830083</v>
      </c>
      <c r="KK7" s="57">
        <f>KJ7/'DEPRECATED - DT-Prelim Calcs'!$C$7*('DEPRECATED - DT-Prelim Calcs'!$C$8-'DEPRECATED - DT-Prelim Calcs'!$C$9)+'DEPRECATED - DT-Prelim Calcs'!$C$9</f>
        <v>56649.765503730276</v>
      </c>
      <c r="KL7" s="57">
        <f t="shared" si="26"/>
        <v>53.333333333333329</v>
      </c>
      <c r="KM7" s="2">
        <f t="shared" si="80"/>
        <v>0.99579519204165001</v>
      </c>
      <c r="KN7" s="57">
        <f>KM7*'DEPRECATED - DT-Prelim Calcs'!$C$21/KH$2/'DEPRECATED - DT-Prelim Calcs'!$C$19/'DEPRECATED - DT-Prelim Calcs'!$C$18*3.39*'DEPRECATED - DT-Prelim Calcs'!$C$20</f>
        <v>25.773080821789936</v>
      </c>
      <c r="KO7" s="46">
        <f t="shared" si="81"/>
        <v>0</v>
      </c>
      <c r="KP7" s="57">
        <f>KN6*'DEPRECATED - DT-Prelim Calcs'!$C$11+KP6</f>
        <v>-1421.4109118368422</v>
      </c>
      <c r="KQ7" s="57">
        <f>KQ6+0.5*KN7*'DEPRECATED - DT-Prelim Calcs'!$C$11^2+KP7*'DEPRECATED - DT-Prelim Calcs'!$C$11</f>
        <v>-7928.4196254951421</v>
      </c>
      <c r="KR7" s="57">
        <f>MIN('Drive Train'!$F$35-KL6*'DEPRECATED - DT-Prelim Calcs'!$C$21*'Drive Train'!$F$39,KR6+KL$2)</f>
        <v>49.707774358001338</v>
      </c>
      <c r="KS7" s="57">
        <f>'Drive Train'!$F$35-KL7*'DEPRECATED - DT-Prelim Calcs'!$C$21*'Drive Train'!$F$39</f>
        <v>9.2000000000000011</v>
      </c>
      <c r="KT7" s="1">
        <f>IF(KQ7&gt;='Drive Train'!$F$29,1,0)</f>
        <v>0</v>
      </c>
      <c r="KU7" s="57">
        <f>MIN(KK7,'DEPRECATED - DT-Prelim Calcs'!$C$10)*'DEPRECATED - DT-Prelim Calcs'!$C$11*1000/60/60</f>
        <v>103.33333333333333</v>
      </c>
      <c r="KV7" s="63">
        <f>KV6+'DEPRECATED - DT-Prelim Calcs'!$C$11</f>
        <v>12</v>
      </c>
      <c r="KW7" s="2">
        <f>LG7/'Drive Train'!$F$35</f>
        <v>4.1030844751374955</v>
      </c>
      <c r="KX7" s="46">
        <f>LE7*12*60/(PI() * 'Drive Train'!$F$15)/KW$2*KW7</f>
        <v>-2466882.6124334913</v>
      </c>
      <c r="KY7" s="2">
        <f>('DEPRECATED - DT-Prelim Calcs'!$C$6*KW7-KX7)/('DEPRECATED - DT-Prelim Calcs'!$C$6*KW7)*'DEPRECATED - DT-Prelim Calcs'!$C$7*KW7</f>
        <v>1125.308151402101</v>
      </c>
      <c r="KZ7" s="57">
        <f>KY7/'DEPRECATED - DT-Prelim Calcs'!$C$7*('DEPRECATED - DT-Prelim Calcs'!$C$8-'DEPRECATED - DT-Prelim Calcs'!$C$9)+'DEPRECATED - DT-Prelim Calcs'!$C$9</f>
        <v>59910.183744767448</v>
      </c>
      <c r="LA7" s="57">
        <f t="shared" si="27"/>
        <v>56.666666666666664</v>
      </c>
      <c r="LB7" s="2">
        <f t="shared" si="82"/>
        <v>0.99579519204165001</v>
      </c>
      <c r="LC7" s="57">
        <f>LB7*'DEPRECATED - DT-Prelim Calcs'!$C$21/KW$2/'DEPRECATED - DT-Prelim Calcs'!$C$19/'DEPRECATED - DT-Prelim Calcs'!$C$18*3.39*'DEPRECATED - DT-Prelim Calcs'!$C$20</f>
        <v>25.773080821789936</v>
      </c>
      <c r="LD7" s="46">
        <f t="shared" si="83"/>
        <v>0</v>
      </c>
      <c r="LE7" s="57">
        <f>LC6*'DEPRECATED - DT-Prelim Calcs'!$C$11+LE6</f>
        <v>-1469.0731753459495</v>
      </c>
      <c r="LF7" s="57">
        <f>LF6+0.5*LC7*'DEPRECATED - DT-Prelim Calcs'!$C$11^2+LE7*'DEPRECATED - DT-Prelim Calcs'!$C$11</f>
        <v>-8195.8851123527384</v>
      </c>
      <c r="LG7" s="57">
        <f>MIN('Drive Train'!$F$35-LA6*'DEPRECATED - DT-Prelim Calcs'!$C$21*'Drive Train'!$F$39,LG6+LA$2)</f>
        <v>50.878247491704947</v>
      </c>
      <c r="LH7" s="57">
        <f>'Drive Train'!$F$35-LA7*'DEPRECATED - DT-Prelim Calcs'!$C$21*'Drive Train'!$F$39</f>
        <v>9</v>
      </c>
      <c r="LI7" s="1">
        <f>IF(LF7&gt;='Drive Train'!$F$29,1,0)</f>
        <v>0</v>
      </c>
      <c r="LJ7" s="57">
        <f>MIN(KZ7,'DEPRECATED - DT-Prelim Calcs'!$C$10)*'DEPRECATED - DT-Prelim Calcs'!$C$11*1000/60/60</f>
        <v>103.33333333333333</v>
      </c>
      <c r="LK7" s="63">
        <f>LK6+'DEPRECATED - DT-Prelim Calcs'!$C$11</f>
        <v>12</v>
      </c>
      <c r="LL7" s="2">
        <f>LV7/'Drive Train'!$F$35</f>
        <v>4.0338367197760148</v>
      </c>
      <c r="LM7" s="46">
        <f>LT7*12*60/(PI() * 'Drive Train'!$F$15)/LL$2*LL7</f>
        <v>-2379304.3020529752</v>
      </c>
      <c r="LN7" s="2">
        <f>('DEPRECATED - DT-Prelim Calcs'!$C$6*LL7-LM7)/('DEPRECATED - DT-Prelim Calcs'!$C$6*LL7)*'DEPRECATED - DT-Prelim Calcs'!$C$7*LL7</f>
        <v>1085.5420658094204</v>
      </c>
      <c r="LO7" s="57">
        <f>LN7/'DEPRECATED - DT-Prelim Calcs'!$C$7*('DEPRECATED - DT-Prelim Calcs'!$C$8-'DEPRECATED - DT-Prelim Calcs'!$C$9)+'DEPRECATED - DT-Prelim Calcs'!$C$9</f>
        <v>57793.175951596939</v>
      </c>
      <c r="LP7" s="57">
        <f t="shared" si="28"/>
        <v>60</v>
      </c>
      <c r="LQ7" s="2">
        <f t="shared" si="84"/>
        <v>0.99579519204165001</v>
      </c>
      <c r="LR7" s="57">
        <f>LQ7*'DEPRECATED - DT-Prelim Calcs'!$C$21/LL$2/'DEPRECATED - DT-Prelim Calcs'!$C$19/'DEPRECATED - DT-Prelim Calcs'!$C$18*3.39*'DEPRECATED - DT-Prelim Calcs'!$C$20</f>
        <v>25.773080821789936</v>
      </c>
      <c r="LS7" s="46">
        <f t="shared" si="85"/>
        <v>0</v>
      </c>
      <c r="LT7" s="57">
        <f>LR6*'DEPRECATED - DT-Prelim Calcs'!$C$11+LT6</f>
        <v>-1441.2425590690323</v>
      </c>
      <c r="LU7" s="57">
        <f>LU6+0.5*LR7*'DEPRECATED - DT-Prelim Calcs'!$C$11^2+LT7*'DEPRECATED - DT-Prelim Calcs'!$C$11</f>
        <v>-8028.901414691235</v>
      </c>
      <c r="LV7" s="57">
        <f>MIN('Drive Train'!$F$35-LP6*'DEPRECATED - DT-Prelim Calcs'!$C$21*'Drive Train'!$F$39,LV6+LP$2)</f>
        <v>50.01957532522259</v>
      </c>
      <c r="LW7" s="57">
        <f>'Drive Train'!$F$35-LP7*'DEPRECATED - DT-Prelim Calcs'!$C$21*'Drive Train'!$F$39</f>
        <v>8.8000000000000007</v>
      </c>
      <c r="LX7" s="1">
        <f>IF(LU7&gt;='Drive Train'!$F$29,1,0)</f>
        <v>0</v>
      </c>
      <c r="LY7" s="57">
        <f>MIN(LO7,'DEPRECATED - DT-Prelim Calcs'!$C$10)*'DEPRECATED - DT-Prelim Calcs'!$C$11*1000/60/60</f>
        <v>103.33333333333333</v>
      </c>
      <c r="LZ7" s="63">
        <f>LZ6+'DEPRECATED - DT-Prelim Calcs'!$C$11</f>
        <v>12</v>
      </c>
    </row>
    <row r="8" spans="1:338" x14ac:dyDescent="0.2">
      <c r="A8" s="7"/>
      <c r="B8" s="70" t="s">
        <v>8</v>
      </c>
      <c r="C8" s="74">
        <f>(VLOOKUP('Drive Train'!$D$4,Motors!$B$6:$I$27,6,FALSE))</f>
        <v>131</v>
      </c>
      <c r="R8" s="63">
        <f>R7+'DEPRECATED - DT-Prelim Calcs'!$C$11</f>
        <v>16</v>
      </c>
      <c r="S8" s="2">
        <f>AG8/'Drive Train'!$F$35</f>
        <v>0</v>
      </c>
      <c r="T8" s="46">
        <f>AE8*12*60/(PI() * 'Drive Train'!$F$15)/S$2*ABS(S8)</f>
        <v>0</v>
      </c>
      <c r="U8" s="2">
        <f>IF(OR(AD7=1,AND($C$32=Motors!$C$32,'DEPRECATED - DT-Prelim Calcs'!AI7=1)),0,IF(AG8=0,-(V7+$C$9)/($C$8-$C$9)*$C$7,($C$6*S8-T8)/($C$6*S8)*$C$7*S8))</f>
        <v>0</v>
      </c>
      <c r="V8" s="57">
        <f>IF(AND(AD7=1,AI7=1),0,ABS(U8/$C$7*($C$8-$C$9)+$C$9) *'Drive Train'!$AA$49 + V7*(1-'Drive Train'!$AA$49))</f>
        <v>2.7</v>
      </c>
      <c r="W8" s="57">
        <f t="shared" si="0"/>
        <v>2.7</v>
      </c>
      <c r="X8" s="2">
        <f>MAX(MIN(IF(AND(AI7=1,AG8&lt;0),-1,1)*(W8-$C$9)/($C$8-$C$9)*$C$7-$C$29*AE8/T$2 -  AI7*$C$29/2,X$2),MAX(X$4:X7)*-1)</f>
        <v>-0.19511103514196432</v>
      </c>
      <c r="Y8" s="57">
        <f t="shared" si="1"/>
        <v>-5.0498461110531414</v>
      </c>
      <c r="Z8" s="57">
        <f t="shared" si="2"/>
        <v>5.0498461110531414</v>
      </c>
      <c r="AA8" s="57">
        <f t="shared" si="3"/>
        <v>0</v>
      </c>
      <c r="AB8" s="57" t="e">
        <f t="shared" si="4"/>
        <v>#N/A</v>
      </c>
      <c r="AC8" s="46">
        <f t="shared" si="29"/>
        <v>0</v>
      </c>
      <c r="AD8" s="1">
        <f t="shared" si="5"/>
        <v>1</v>
      </c>
      <c r="AE8" s="57">
        <f t="shared" si="6"/>
        <v>0</v>
      </c>
      <c r="AF8" s="57" t="e">
        <f t="shared" si="7"/>
        <v>#N/A</v>
      </c>
      <c r="AG8" s="57">
        <f>IF(AI7=0,MIN('Drive Train'!$F$35-W7*$C$21*'Drive Train'!$F$39,AG7+W$2)-$C$3,IF(AE7-1&lt;=0,0,IF($C$32=Motors!$C$30,MAX(MAX(AG$4:AG7)*-1,AG7-W$2),MAX(0,MAX(AG$4:AG7)*-1,AG7-W$2))))</f>
        <v>0</v>
      </c>
      <c r="AH8" s="57">
        <f>'Drive Train'!$F$35-ABS(W8)*'DEPRECATED - DT-Prelim Calcs'!$C$21*'Drive Train'!$F$39</f>
        <v>12.238</v>
      </c>
      <c r="AI8" s="1">
        <f>IF(AJ8&gt;='Drive Train'!$F$29,1,0)</f>
        <v>1</v>
      </c>
      <c r="AJ8" s="57">
        <f>AJ7+0.5*Y8*'DEPRECATED - DT-Prelim Calcs'!$C$11^2+AE8*'DEPRECATED - DT-Prelim Calcs'!$C$11</f>
        <v>784.33981740885292</v>
      </c>
      <c r="AK8" s="57">
        <f t="shared" si="8"/>
        <v>3</v>
      </c>
      <c r="AL8" s="63">
        <f>AL7+'DEPRECATED - DT-Prelim Calcs'!$C$11</f>
        <v>16</v>
      </c>
      <c r="AM8" s="2">
        <f>AW8/'Drive Train'!$F$35</f>
        <v>0.83251681715797177</v>
      </c>
      <c r="AN8" s="46">
        <f>AU8*12*60/(PI() * 'Drive Train'!$F$15)/AM$2*AM8</f>
        <v>4185.9729126024731</v>
      </c>
      <c r="AO8" s="2">
        <f>('DEPRECATED - DT-Prelim Calcs'!$C$6*AM8-AN8)/('DEPRECATED - DT-Prelim Calcs'!$C$6*AM8)*'DEPRECATED - DT-Prelim Calcs'!$C$7*AM8</f>
        <v>0.11364606980625414</v>
      </c>
      <c r="AP8" s="57">
        <f>AO8/'DEPRECATED - DT-Prelim Calcs'!$C$7*('DEPRECATED - DT-Prelim Calcs'!$C$8-'DEPRECATED - DT-Prelim Calcs'!$C$9)+'DEPRECATED - DT-Prelim Calcs'!$C$9</f>
        <v>8.7501206457022427</v>
      </c>
      <c r="AQ8" s="57">
        <f t="shared" si="9"/>
        <v>8.7501206457022427</v>
      </c>
      <c r="AR8" s="2">
        <f t="shared" si="30"/>
        <v>-0.25447274761039679</v>
      </c>
      <c r="AS8" s="57">
        <f>AR8*'DEPRECATED - DT-Prelim Calcs'!$C$21/AM$2/'DEPRECATED - DT-Prelim Calcs'!$C$19/'DEPRECATED - DT-Prelim Calcs'!$C$18*3.39*'DEPRECATED - DT-Prelim Calcs'!$C$20</f>
        <v>-1.8441473590010966</v>
      </c>
      <c r="AT8" s="46">
        <f t="shared" si="31"/>
        <v>0</v>
      </c>
      <c r="AU8" s="57">
        <f>AS7*'DEPRECATED - DT-Prelim Calcs'!$C$11+AU7</f>
        <v>43.878398741311486</v>
      </c>
      <c r="AV8" s="57">
        <f>AV7+0.5*AS8*'DEPRECATED - DT-Prelim Calcs'!$C$11^2+AU8*'DEPRECATED - DT-Prelim Calcs'!$C$11</f>
        <v>585.26325226652443</v>
      </c>
      <c r="AW8" s="57">
        <f>MIN('Drive Train'!$F$35-AQ7*'DEPRECATED - DT-Prelim Calcs'!$C$21*'Drive Train'!$F$39,AW7+AQ$2)</f>
        <v>10.32320853275885</v>
      </c>
      <c r="AX8" s="57">
        <f>'Drive Train'!$F$35-AQ8*'DEPRECATED - DT-Prelim Calcs'!$C$21*'Drive Train'!$F$39</f>
        <v>11.874992761257866</v>
      </c>
      <c r="AY8" s="1">
        <f>IF(AV8&gt;='Drive Train'!$F$29,1,0)</f>
        <v>1</v>
      </c>
      <c r="AZ8" s="57">
        <f t="shared" si="32"/>
        <v>9.7223562730024931</v>
      </c>
      <c r="BA8" s="63">
        <f>BA7+'DEPRECATED - DT-Prelim Calcs'!$C$11</f>
        <v>16</v>
      </c>
      <c r="BB8" s="2">
        <f>BL8/'Drive Train'!$F$35</f>
        <v>0.55000000000000004</v>
      </c>
      <c r="BC8" s="46">
        <f>BJ8*12*60/(PI() * 'Drive Train'!$F$15)/BB$2*BB8</f>
        <v>5034.0060609766542</v>
      </c>
      <c r="BD8" s="2">
        <f>('DEPRECATED - DT-Prelim Calcs'!$C$6*BB8-BC8)/('DEPRECATED - DT-Prelim Calcs'!$C$6*BB8)*'DEPRECATED - DT-Prelim Calcs'!$C$7*BB8</f>
        <v>-0.95066409136092589</v>
      </c>
      <c r="BE8" s="57">
        <f>BD8/'DEPRECATED - DT-Prelim Calcs'!$C$7*('DEPRECATED - DT-Prelim Calcs'!$C$8-'DEPRECATED - DT-Prelim Calcs'!$C$9)+'DEPRECATED - DT-Prelim Calcs'!$C$9</f>
        <v>-47.910042706060906</v>
      </c>
      <c r="BF8" s="57">
        <f t="shared" si="10"/>
        <v>-47.910042706060906</v>
      </c>
      <c r="BG8" s="2">
        <f t="shared" si="33"/>
        <v>-1.6207579910491927</v>
      </c>
      <c r="BH8" s="57">
        <f>BG8*'DEPRECATED - DT-Prelim Calcs'!$C$21/BB$2/'DEPRECATED - DT-Prelim Calcs'!$C$19/'DEPRECATED - DT-Prelim Calcs'!$C$18*3.39*'DEPRECATED - DT-Prelim Calcs'!$C$20</f>
        <v>-16.965761454670371</v>
      </c>
      <c r="BI8" s="46">
        <f t="shared" si="34"/>
        <v>1</v>
      </c>
      <c r="BJ8" s="57">
        <f>BH7*'DEPRECATED - DT-Prelim Calcs'!$C$11+BJ7</f>
        <v>55.296491116401228</v>
      </c>
      <c r="BK8" s="57">
        <f>BK7+0.5*BH8*'DEPRECATED - DT-Prelim Calcs'!$C$11^2+BJ8*'DEPRECATED - DT-Prelim Calcs'!$C$11</f>
        <v>352.44578507521578</v>
      </c>
      <c r="BL8" s="57">
        <f>MIN('Drive Train'!$F$35-BF7*'DEPRECATED - DT-Prelim Calcs'!$C$21*'Drive Train'!$F$39,BL7+BF$2)</f>
        <v>6.82</v>
      </c>
      <c r="BM8" s="57">
        <f>'Drive Train'!$F$35-BF8*'DEPRECATED - DT-Prelim Calcs'!$C$21*'Drive Train'!$F$39</f>
        <v>15.274602562363654</v>
      </c>
      <c r="BN8" s="1">
        <f>IF(BK8&gt;='Drive Train'!$F$29,1,0)</f>
        <v>1</v>
      </c>
      <c r="BO8" s="57">
        <f t="shared" si="35"/>
        <v>-53.233380784512114</v>
      </c>
      <c r="BP8" s="63">
        <f>BP7+'DEPRECATED - DT-Prelim Calcs'!$C$11</f>
        <v>16</v>
      </c>
      <c r="BQ8" s="2">
        <f>CA8/'Drive Train'!$F$35</f>
        <v>0.55000000000000004</v>
      </c>
      <c r="BR8" s="46">
        <f>BY8*12*60/(PI() * 'Drive Train'!$F$15)/BQ$2*BQ8</f>
        <v>-10211.648432541528</v>
      </c>
      <c r="BS8" s="2">
        <f>('DEPRECATED - DT-Prelim Calcs'!$C$6*BQ8-BR8)/('DEPRECATED - DT-Prelim Calcs'!$C$6*BQ8)*'DEPRECATED - DT-Prelim Calcs'!$C$7*BQ8</f>
        <v>5.9427744319746871</v>
      </c>
      <c r="BT8" s="57">
        <f>BS8/'DEPRECATED - DT-Prelim Calcs'!$C$7*('DEPRECATED - DT-Prelim Calcs'!$C$8-'DEPRECATED - DT-Prelim Calcs'!$C$9)+'DEPRECATED - DT-Prelim Calcs'!$C$9</f>
        <v>319.07259735367313</v>
      </c>
      <c r="BU8" s="57">
        <f t="shared" si="11"/>
        <v>93</v>
      </c>
      <c r="BV8" s="2">
        <f t="shared" si="36"/>
        <v>1.8828060353728675</v>
      </c>
      <c r="BW8" s="57">
        <f>BV8*'DEPRECATED - DT-Prelim Calcs'!$C$21/BQ$2/'DEPRECATED - DT-Prelim Calcs'!$C$19/'DEPRECATED - DT-Prelim Calcs'!$C$18*3.39*'DEPRECATED - DT-Prelim Calcs'!$C$20</f>
        <v>25.773080821789936</v>
      </c>
      <c r="BX8" s="46">
        <f t="shared" si="37"/>
        <v>0</v>
      </c>
      <c r="BY8" s="57">
        <f>BW7*'DEPRECATED - DT-Prelim Calcs'!$C$11+BY7</f>
        <v>-85.777646247898886</v>
      </c>
      <c r="BZ8" s="57">
        <f>BZ7+0.5*BW8*'DEPRECATED - DT-Prelim Calcs'!$C$11^2+BY8*'DEPRECATED - DT-Prelim Calcs'!$C$11</f>
        <v>-692.46106204219473</v>
      </c>
      <c r="CA8" s="57">
        <f>MIN('Drive Train'!$F$35-BU7*'DEPRECATED - DT-Prelim Calcs'!$C$21*'Drive Train'!$F$39,CA7+BU$2)</f>
        <v>6.82</v>
      </c>
      <c r="CB8" s="57">
        <f>'Drive Train'!$F$35-BU8*'DEPRECATED - DT-Prelim Calcs'!$C$21*'Drive Train'!$F$39</f>
        <v>6.82</v>
      </c>
      <c r="CC8" s="1">
        <f>IF(BZ8&gt;='Drive Train'!$F$29,1,0)</f>
        <v>0</v>
      </c>
      <c r="CD8" s="57">
        <f t="shared" si="38"/>
        <v>103.33333333333333</v>
      </c>
      <c r="CE8" s="63">
        <f>CE7+'DEPRECATED - DT-Prelim Calcs'!$C$11</f>
        <v>16</v>
      </c>
      <c r="CF8" s="2">
        <f>CP8/'Drive Train'!$F$35</f>
        <v>0.55000000000000004</v>
      </c>
      <c r="CG8" s="46">
        <f>CN8*12*60/(PI() * 'Drive Train'!$F$15)/CF$2*CF8</f>
        <v>-44753.115757140782</v>
      </c>
      <c r="CH8" s="2">
        <f>('DEPRECATED - DT-Prelim Calcs'!$C$6*CF8-CG8)/('DEPRECATED - DT-Prelim Calcs'!$C$6*CF8)*'DEPRECATED - DT-Prelim Calcs'!$C$7*CF8</f>
        <v>21.560961346099297</v>
      </c>
      <c r="CI8" s="57">
        <f>CH8/'DEPRECATED - DT-Prelim Calcs'!$C$7*('DEPRECATED - DT-Prelim Calcs'!$C$8-'DEPRECATED - DT-Prelim Calcs'!$C$9)+'DEPRECATED - DT-Prelim Calcs'!$C$9</f>
        <v>1150.5304318276101</v>
      </c>
      <c r="CJ8" s="57">
        <f t="shared" si="12"/>
        <v>93</v>
      </c>
      <c r="CK8" s="2">
        <f t="shared" si="39"/>
        <v>1.5241763143494644</v>
      </c>
      <c r="CL8" s="57">
        <f>CK8*'DEPRECATED - DT-Prelim Calcs'!$C$21/CF$2/'DEPRECATED - DT-Prelim Calcs'!$C$19/'DEPRECATED - DT-Prelim Calcs'!$C$18*3.39*'DEPRECATED - DT-Prelim Calcs'!$C$20</f>
        <v>25.773080821789936</v>
      </c>
      <c r="CM8" s="46">
        <f t="shared" si="40"/>
        <v>0</v>
      </c>
      <c r="CN8" s="57">
        <f>CL7*'DEPRECATED - DT-Prelim Calcs'!$C$11+CN7</f>
        <v>-304.32047551490717</v>
      </c>
      <c r="CO8" s="57">
        <f>CO7+0.5*CL8*'DEPRECATED - DT-Prelim Calcs'!$C$11^2+CN8*'DEPRECATED - DT-Prelim Calcs'!$C$11</f>
        <v>-2837.0201085747522</v>
      </c>
      <c r="CP8" s="57">
        <f>MIN('Drive Train'!$F$35-CJ7*'DEPRECATED - DT-Prelim Calcs'!$C$21*'Drive Train'!$F$39,CP7+CJ$2)</f>
        <v>6.82</v>
      </c>
      <c r="CQ8" s="57">
        <f>'Drive Train'!$F$35-CJ8*'DEPRECATED - DT-Prelim Calcs'!$C$21*'Drive Train'!$F$39</f>
        <v>6.82</v>
      </c>
      <c r="CR8" s="1">
        <f>IF(CO8&gt;='Drive Train'!$F$29,1,0)</f>
        <v>0</v>
      </c>
      <c r="CS8" s="57">
        <f t="shared" si="41"/>
        <v>103.33333333333333</v>
      </c>
      <c r="CT8" s="63">
        <f>CT7+'DEPRECATED - DT-Prelim Calcs'!$C$11</f>
        <v>16</v>
      </c>
      <c r="CU8" s="2">
        <f>DE8/'Drive Train'!$F$35</f>
        <v>0.55000000000000004</v>
      </c>
      <c r="CV8" s="46">
        <f>DC8*12*60/(PI() * 'Drive Train'!$F$15)/CU$2*CU8</f>
        <v>-94126.639137483842</v>
      </c>
      <c r="CW8" s="2">
        <f>('DEPRECATED - DT-Prelim Calcs'!$C$6*CU8-CV8)/('DEPRECATED - DT-Prelim Calcs'!$C$6*CU8)*'DEPRECATED - DT-Prelim Calcs'!$C$7*CU8</f>
        <v>43.885575107192508</v>
      </c>
      <c r="CX8" s="57">
        <f>CW8/'DEPRECATED - DT-Prelim Calcs'!$C$7*('DEPRECATED - DT-Prelim Calcs'!$C$8-'DEPRECATED - DT-Prelim Calcs'!$C$9)+'DEPRECATED - DT-Prelim Calcs'!$C$9</f>
        <v>2339.0150565364311</v>
      </c>
      <c r="CY8" s="57">
        <f t="shared" si="13"/>
        <v>93</v>
      </c>
      <c r="CZ8" s="2">
        <f t="shared" si="42"/>
        <v>1.2803081040535502</v>
      </c>
      <c r="DA8" s="57">
        <f>CZ8*'DEPRECATED - DT-Prelim Calcs'!$C$21/CU$2/'DEPRECATED - DT-Prelim Calcs'!$C$19/'DEPRECATED - DT-Prelim Calcs'!$C$18*3.39*'DEPRECATED - DT-Prelim Calcs'!$C$20</f>
        <v>25.773080821789936</v>
      </c>
      <c r="DB8" s="46">
        <f t="shared" si="43"/>
        <v>0</v>
      </c>
      <c r="DC8" s="57">
        <f>DA7*'DEPRECATED - DT-Prelim Calcs'!$C$11+DC7</f>
        <v>-537.65010549348506</v>
      </c>
      <c r="DD8" s="57">
        <f>DD7+0.5*DA8*'DEPRECATED - DT-Prelim Calcs'!$C$11^2+DC8*'DEPRECATED - DT-Prelim Calcs'!$C$11</f>
        <v>-5170.3164083605307</v>
      </c>
      <c r="DE8" s="57">
        <f>MIN('Drive Train'!$F$35-CY7*'DEPRECATED - DT-Prelim Calcs'!$C$21*'Drive Train'!$F$39,DE7+CY$2)</f>
        <v>6.82</v>
      </c>
      <c r="DF8" s="57">
        <f>'Drive Train'!$F$35-CY8*'DEPRECATED - DT-Prelim Calcs'!$C$21*'Drive Train'!$F$39</f>
        <v>6.82</v>
      </c>
      <c r="DG8" s="1">
        <f>IF(DD8&gt;='Drive Train'!$F$29,1,0)</f>
        <v>0</v>
      </c>
      <c r="DH8" s="57">
        <f t="shared" si="44"/>
        <v>103.33333333333333</v>
      </c>
      <c r="DI8" s="63">
        <f>DI7+'DEPRECATED - DT-Prelim Calcs'!$C$11</f>
        <v>16</v>
      </c>
      <c r="DJ8" s="2">
        <f>DT8/'Drive Train'!$F$35</f>
        <v>0.55000000000000004</v>
      </c>
      <c r="DK8" s="46">
        <f>DR8*12*60/(PI() * 'Drive Train'!$F$15)/DJ$2*DJ8</f>
        <v>-165415.88203172357</v>
      </c>
      <c r="DL8" s="2">
        <f>('DEPRECATED - DT-Prelim Calcs'!$C$6*DJ8-DK8)/('DEPRECATED - DT-Prelim Calcs'!$C$6*DJ8)*'DEPRECATED - DT-Prelim Calcs'!$C$7*DJ8</f>
        <v>76.119547973068265</v>
      </c>
      <c r="DM8" s="57">
        <f>DL8/'DEPRECATED - DT-Prelim Calcs'!$C$7*('DEPRECATED - DT-Prelim Calcs'!$C$8-'DEPRECATED - DT-Prelim Calcs'!$C$9)+'DEPRECATED - DT-Prelim Calcs'!$C$9</f>
        <v>4055.0394211388621</v>
      </c>
      <c r="DN8" s="57">
        <f t="shared" si="14"/>
        <v>93</v>
      </c>
      <c r="DO8" s="2">
        <f t="shared" si="45"/>
        <v>1.1037138828047846</v>
      </c>
      <c r="DP8" s="57">
        <f>DO8*'DEPRECATED - DT-Prelim Calcs'!$C$21/DJ$2/'DEPRECATED - DT-Prelim Calcs'!$C$19/'DEPRECATED - DT-Prelim Calcs'!$C$18*3.39*'DEPRECATED - DT-Prelim Calcs'!$C$20</f>
        <v>25.773080821789936</v>
      </c>
      <c r="DQ8" s="46">
        <f t="shared" si="46"/>
        <v>0</v>
      </c>
      <c r="DR8" s="57">
        <f>DP7*'DEPRECATED - DT-Prelim Calcs'!$C$11+DR7</f>
        <v>-814.5287143854838</v>
      </c>
      <c r="DS8" s="57">
        <f>DS7+0.5*DP8*'DEPRECATED - DT-Prelim Calcs'!$C$11^2+DR8*'DEPRECATED - DT-Prelim Calcs'!$C$11</f>
        <v>-7939.1024972805189</v>
      </c>
      <c r="DT8" s="57">
        <f>MIN('Drive Train'!$F$35-DN7*'DEPRECATED - DT-Prelim Calcs'!$C$21*'Drive Train'!$F$39,DT7+DN$2)</f>
        <v>6.82</v>
      </c>
      <c r="DU8" s="57">
        <f>'Drive Train'!$F$35-DN8*'DEPRECATED - DT-Prelim Calcs'!$C$21*'Drive Train'!$F$39</f>
        <v>6.82</v>
      </c>
      <c r="DV8" s="1">
        <f>IF(DS8&gt;='Drive Train'!$F$29,1,0)</f>
        <v>0</v>
      </c>
      <c r="DW8" s="57">
        <f t="shared" si="47"/>
        <v>103.33333333333333</v>
      </c>
      <c r="DX8" s="63">
        <f>DX7+'DEPRECATED - DT-Prelim Calcs'!$C$11</f>
        <v>16</v>
      </c>
      <c r="DY8" s="2">
        <f>EI8/'Drive Train'!$F$35</f>
        <v>0.55000000000000004</v>
      </c>
      <c r="DZ8" s="46">
        <f>EG8*12*60/(PI() * 'Drive Train'!$F$15)/DY$2*DY8</f>
        <v>-262280.43105749658</v>
      </c>
      <c r="EA8" s="2">
        <f>('DEPRECATED - DT-Prelim Calcs'!$C$6*DY8-DZ8)/('DEPRECATED - DT-Prelim Calcs'!$C$6*DY8)*'DEPRECATED - DT-Prelim Calcs'!$C$7*DY8</f>
        <v>119.91758984025644</v>
      </c>
      <c r="EB8" s="57">
        <f>EA8/'DEPRECATED - DT-Prelim Calcs'!$C$7*('DEPRECATED - DT-Prelim Calcs'!$C$8-'DEPRECATED - DT-Prelim Calcs'!$C$9)+'DEPRECATED - DT-Prelim Calcs'!$C$9</f>
        <v>6386.6945130725735</v>
      </c>
      <c r="EC8" s="57">
        <f t="shared" si="15"/>
        <v>93</v>
      </c>
      <c r="ED8" s="2">
        <f t="shared" si="48"/>
        <v>0.96993038185874991</v>
      </c>
      <c r="EE8" s="57">
        <f>ED8*'DEPRECATED - DT-Prelim Calcs'!$C$21/DY$2/'DEPRECATED - DT-Prelim Calcs'!$C$19/'DEPRECATED - DT-Prelim Calcs'!$C$18*3.39*'DEPRECATED - DT-Prelim Calcs'!$C$20</f>
        <v>25.773080821789936</v>
      </c>
      <c r="EF8" s="46">
        <f t="shared" si="49"/>
        <v>0</v>
      </c>
      <c r="EG8" s="57">
        <f>EE7*'DEPRECATED - DT-Prelim Calcs'!$C$11+EG7</f>
        <v>-1134.9563021909028</v>
      </c>
      <c r="EH8" s="57">
        <f>EH7+0.5*EE8*'DEPRECATED - DT-Prelim Calcs'!$C$11^2+EG8*'DEPRECATED - DT-Prelim Calcs'!$C$11</f>
        <v>-11143.378375334709</v>
      </c>
      <c r="EI8" s="57">
        <f>MIN('Drive Train'!$F$35-EC7*'DEPRECATED - DT-Prelim Calcs'!$C$21*'Drive Train'!$F$39,EI7+EC$2)</f>
        <v>6.82</v>
      </c>
      <c r="EJ8" s="57">
        <f>'Drive Train'!$F$35-EC8*'DEPRECATED - DT-Prelim Calcs'!$C$21*'Drive Train'!$F$39</f>
        <v>6.82</v>
      </c>
      <c r="EK8" s="1">
        <f>IF(EH8&gt;='Drive Train'!$F$29,1,0)</f>
        <v>0</v>
      </c>
      <c r="EL8" s="57">
        <f t="shared" si="50"/>
        <v>103.33333333333333</v>
      </c>
      <c r="EM8" s="63">
        <f>EM7+'DEPRECATED - DT-Prelim Calcs'!$C$11</f>
        <v>16</v>
      </c>
      <c r="EN8" s="2">
        <f>EX8/'Drive Train'!$F$35</f>
        <v>0.55000000000000004</v>
      </c>
      <c r="EO8" s="46">
        <f>EV8*12*60/(PI() * 'Drive Train'!$F$15)/EN$2*EN8</f>
        <v>-388379.8728324399</v>
      </c>
      <c r="EP8" s="2">
        <f>('DEPRECATED - DT-Prelim Calcs'!$C$6*EN8-EO8)/('DEPRECATED - DT-Prelim Calcs'!$C$6*EN8)*'DEPRECATED - DT-Prelim Calcs'!$C$7*EN8</f>
        <v>176.93441060528707</v>
      </c>
      <c r="EQ8" s="57">
        <f>EP8/'DEPRECATED - DT-Prelim Calcs'!$C$7*('DEPRECATED - DT-Prelim Calcs'!$C$8-'DEPRECATED - DT-Prelim Calcs'!$C$9)+'DEPRECATED - DT-Prelim Calcs'!$C$9</f>
        <v>9422.071319775243</v>
      </c>
      <c r="ER8" s="57">
        <f t="shared" si="16"/>
        <v>93</v>
      </c>
      <c r="ES8" s="2">
        <f t="shared" si="51"/>
        <v>0.86507304327942547</v>
      </c>
      <c r="ET8" s="57">
        <f>ES8*'DEPRECATED - DT-Prelim Calcs'!$C$21/EN$2/'DEPRECATED - DT-Prelim Calcs'!$C$19/'DEPRECATED - DT-Prelim Calcs'!$C$18*3.39*'DEPRECATED - DT-Prelim Calcs'!$C$20</f>
        <v>25.773080821789936</v>
      </c>
      <c r="EU8" s="46">
        <f t="shared" si="52"/>
        <v>0</v>
      </c>
      <c r="EV8" s="57">
        <f>ET7*'DEPRECATED - DT-Prelim Calcs'!$C$11+EV7</f>
        <v>-1498.9328689097429</v>
      </c>
      <c r="EW8" s="57">
        <f>EW7+0.5*ET8*'DEPRECATED - DT-Prelim Calcs'!$C$11^2+EV8*'DEPRECATED - DT-Prelim Calcs'!$C$11</f>
        <v>-14783.144042523109</v>
      </c>
      <c r="EX8" s="57">
        <f>MIN('Drive Train'!$F$35-ER7*'DEPRECATED - DT-Prelim Calcs'!$C$21*'Drive Train'!$F$39,EX7+ER$2)</f>
        <v>6.82</v>
      </c>
      <c r="EY8" s="57">
        <f>'Drive Train'!$F$35-ER8*'DEPRECATED - DT-Prelim Calcs'!$C$21*'Drive Train'!$F$39</f>
        <v>6.82</v>
      </c>
      <c r="EZ8" s="1">
        <f>IF(EW8&gt;='Drive Train'!$F$29,1,0)</f>
        <v>0</v>
      </c>
      <c r="FA8" s="57">
        <f t="shared" si="53"/>
        <v>103.33333333333333</v>
      </c>
      <c r="FB8" s="63">
        <f>FB7+'DEPRECATED - DT-Prelim Calcs'!$C$11</f>
        <v>16</v>
      </c>
      <c r="FC8" s="2">
        <f>FM8/'Drive Train'!$F$35</f>
        <v>0.55000000000000004</v>
      </c>
      <c r="FD8" s="46">
        <f>FK8*12*60/(PI() * 'Drive Train'!$F$15)/FC$2*FC8</f>
        <v>-547373.7939741899</v>
      </c>
      <c r="FE8" s="2">
        <f>('DEPRECATED - DT-Prelim Calcs'!$C$6*FC8-FD8)/('DEPRECATED - DT-Prelim Calcs'!$C$6*FC8)*'DEPRECATED - DT-Prelim Calcs'!$C$7*FC8</f>
        <v>248.82472016468998</v>
      </c>
      <c r="FF8" s="57">
        <f>FE8/'DEPRECATED - DT-Prelim Calcs'!$C$7*('DEPRECATED - DT-Prelim Calcs'!$C$8-'DEPRECATED - DT-Prelim Calcs'!$C$9)+'DEPRECATED - DT-Prelim Calcs'!$C$9</f>
        <v>13249.260828684533</v>
      </c>
      <c r="FG8" s="57">
        <f t="shared" si="17"/>
        <v>93</v>
      </c>
      <c r="FH8" s="2">
        <f t="shared" si="54"/>
        <v>0.78067567320338405</v>
      </c>
      <c r="FI8" s="57">
        <f>FH8*'DEPRECATED - DT-Prelim Calcs'!$C$21/FC$2/'DEPRECATED - DT-Prelim Calcs'!$C$19/'DEPRECATED - DT-Prelim Calcs'!$C$18*3.39*'DEPRECATED - DT-Prelim Calcs'!$C$20</f>
        <v>25.773080821789936</v>
      </c>
      <c r="FJ8" s="46">
        <f t="shared" si="55"/>
        <v>0</v>
      </c>
      <c r="FK8" s="57">
        <f>FI7*'DEPRECATED - DT-Prelim Calcs'!$C$11+FK7</f>
        <v>-1906.458414542004</v>
      </c>
      <c r="FL8" s="57">
        <f>FL7+0.5*FI8*'DEPRECATED - DT-Prelim Calcs'!$C$11^2+FK8*'DEPRECATED - DT-Prelim Calcs'!$C$11</f>
        <v>-18858.39949884572</v>
      </c>
      <c r="FM8" s="57">
        <f>MIN('Drive Train'!$F$35-FG7*'DEPRECATED - DT-Prelim Calcs'!$C$21*'Drive Train'!$F$39,FM7+FG$2)</f>
        <v>6.82</v>
      </c>
      <c r="FN8" s="57">
        <f>'Drive Train'!$F$35-FG8*'DEPRECATED - DT-Prelim Calcs'!$C$21*'Drive Train'!$F$39</f>
        <v>6.82</v>
      </c>
      <c r="FO8" s="1">
        <f>IF(FL8&gt;='Drive Train'!$F$29,1,0)</f>
        <v>0</v>
      </c>
      <c r="FP8" s="57">
        <f t="shared" si="56"/>
        <v>103.33333333333333</v>
      </c>
      <c r="FQ8" s="63">
        <f>FQ7+'DEPRECATED - DT-Prelim Calcs'!$C$11</f>
        <v>16</v>
      </c>
      <c r="FR8" s="2">
        <f>GB8/'Drive Train'!$F$35</f>
        <v>0.55000000000000004</v>
      </c>
      <c r="FS8" s="46">
        <f>FZ8*12*60/(PI() * 'Drive Train'!$F$15)/FR$2*FR8</f>
        <v>-742921.78110038384</v>
      </c>
      <c r="FT8" s="2">
        <f>('DEPRECATED - DT-Prelim Calcs'!$C$6*FR8-FS8)/('DEPRECATED - DT-Prelim Calcs'!$C$6*FR8)*'DEPRECATED - DT-Prelim Calcs'!$C$7*FR8</f>
        <v>337.24322841499531</v>
      </c>
      <c r="FU8" s="57">
        <f>FT8/'DEPRECATED - DT-Prelim Calcs'!$C$7*('DEPRECATED - DT-Prelim Calcs'!$C$8-'DEPRECATED - DT-Prelim Calcs'!$C$9)+'DEPRECATED - DT-Prelim Calcs'!$C$9</f>
        <v>17956.354027238136</v>
      </c>
      <c r="FV8" s="57">
        <f t="shared" si="18"/>
        <v>93</v>
      </c>
      <c r="FW8" s="2">
        <f t="shared" si="57"/>
        <v>0.7112822800297498</v>
      </c>
      <c r="FX8" s="57">
        <f>FW8*'DEPRECATED - DT-Prelim Calcs'!$C$21/FR$2/'DEPRECATED - DT-Prelim Calcs'!$C$19/'DEPRECATED - DT-Prelim Calcs'!$C$18*3.39*'DEPRECATED - DT-Prelim Calcs'!$C$20</f>
        <v>25.773080821789936</v>
      </c>
      <c r="FY8" s="46">
        <f t="shared" si="58"/>
        <v>0</v>
      </c>
      <c r="FZ8" s="57">
        <f>FX7*'DEPRECATED - DT-Prelim Calcs'!$C$11+FZ7</f>
        <v>-2357.5329390876864</v>
      </c>
      <c r="GA8" s="57">
        <f>GA7+0.5*FX8*'DEPRECATED - DT-Prelim Calcs'!$C$11^2+FZ8*'DEPRECATED - DT-Prelim Calcs'!$C$11</f>
        <v>-23369.144744302543</v>
      </c>
      <c r="GB8" s="57">
        <f>MIN('Drive Train'!$F$35-FV7*'DEPRECATED - DT-Prelim Calcs'!$C$21*'Drive Train'!$F$39,GB7+FV$2)</f>
        <v>6.82</v>
      </c>
      <c r="GC8" s="57">
        <f>'Drive Train'!$F$35-FV8*'DEPRECATED - DT-Prelim Calcs'!$C$21*'Drive Train'!$F$39</f>
        <v>6.82</v>
      </c>
      <c r="GD8" s="1">
        <f>IF(GA8&gt;='Drive Train'!$F$29,1,0)</f>
        <v>0</v>
      </c>
      <c r="GE8" s="57">
        <f t="shared" si="59"/>
        <v>103.33333333333333</v>
      </c>
      <c r="GF8" s="63">
        <f>GF7+'DEPRECATED - DT-Prelim Calcs'!$C$11</f>
        <v>16</v>
      </c>
      <c r="GG8" s="2">
        <f>GQ8/'Drive Train'!$F$35</f>
        <v>0.85483870967741948</v>
      </c>
      <c r="GH8" s="46">
        <f>GO8*12*60/(PI() * 'Drive Train'!$F$15)/GG$2*GG8</f>
        <v>-232524.47201547914</v>
      </c>
      <c r="GI8" s="2">
        <f>('DEPRECATED - DT-Prelim Calcs'!$C$6*GG8-GH8)/('DEPRECATED - DT-Prelim Calcs'!$C$6*GG8)*'DEPRECATED - DT-Prelim Calcs'!$C$7*GG8</f>
        <v>107.19786814910395</v>
      </c>
      <c r="GJ8" s="57">
        <f>GI8/'DEPRECATED - DT-Prelim Calcs'!$C$7*('DEPRECATED - DT-Prelim Calcs'!$C$8-'DEPRECATED - DT-Prelim Calcs'!$C$9)+'DEPRECATED - DT-Prelim Calcs'!$C$9</f>
        <v>5709.5408645352854</v>
      </c>
      <c r="GK8" s="57">
        <f t="shared" si="60"/>
        <v>29.999999999999982</v>
      </c>
      <c r="GL8" s="2">
        <f t="shared" si="61"/>
        <v>0.99579519204165001</v>
      </c>
      <c r="GM8" s="57">
        <f>GL8*'DEPRECATED - DT-Prelim Calcs'!$C$21/GG$2/'DEPRECATED - DT-Prelim Calcs'!$C$19/'DEPRECATED - DT-Prelim Calcs'!$C$18*3.39*'DEPRECATED - DT-Prelim Calcs'!$C$20</f>
        <v>25.773080821789936</v>
      </c>
      <c r="GN8" s="46">
        <f t="shared" si="62"/>
        <v>0</v>
      </c>
      <c r="GO8" s="57">
        <f>GM7*'DEPRECATED - DT-Prelim Calcs'!$C$11+GO7</f>
        <v>-664.64522664493666</v>
      </c>
      <c r="GP8" s="57">
        <f>GP7+0.5*GM8*'DEPRECATED - DT-Prelim Calcs'!$C$11^2+GO8*'DEPRECATED - DT-Prelim Calcs'!$C$11</f>
        <v>-6640.2785707318144</v>
      </c>
      <c r="GQ8" s="57">
        <f>MIN('Drive Train'!$F$35-GK7*'DEPRECATED - DT-Prelim Calcs'!$C$21*'Drive Train'!$F$39,GQ7+GK$2)</f>
        <v>10.600000000000001</v>
      </c>
      <c r="GR8" s="57">
        <f>'Drive Train'!$F$35-GK8*'DEPRECATED - DT-Prelim Calcs'!$C$21*'Drive Train'!$F$39</f>
        <v>10.600000000000001</v>
      </c>
      <c r="GS8" s="1">
        <f>IF(GP8&gt;='Drive Train'!$F$29,1,0)</f>
        <v>0</v>
      </c>
      <c r="GT8" s="57">
        <f t="shared" si="63"/>
        <v>33.333333333333314</v>
      </c>
      <c r="GU8" s="63">
        <f>GU7+'DEPRECATED - DT-Prelim Calcs'!$C$11</f>
        <v>16</v>
      </c>
      <c r="GV8" s="2">
        <f>HF8/'Drive Train'!$F$35</f>
        <v>0.83870967741935498</v>
      </c>
      <c r="GW8" s="46">
        <f>HD8*12*60/(PI() * 'Drive Train'!$F$15)/GV$2*GV8</f>
        <v>-264315.31725937588</v>
      </c>
      <c r="GX8" s="2">
        <f>('DEPRECATED - DT-Prelim Calcs'!$C$6*GV8-GW8)/('DEPRECATED - DT-Prelim Calcs'!$C$6*GV8)*'DEPRECATED - DT-Prelim Calcs'!$C$7*GV8</f>
        <v>121.53346942109771</v>
      </c>
      <c r="GY8" s="57">
        <f>GX8/'DEPRECATED - DT-Prelim Calcs'!$C$7*('DEPRECATED - DT-Prelim Calcs'!$C$8-'DEPRECATED - DT-Prelim Calcs'!$C$9)+'DEPRECATED - DT-Prelim Calcs'!$C$9</f>
        <v>6472.7183098451605</v>
      </c>
      <c r="GZ8" s="57">
        <f t="shared" si="20"/>
        <v>33.333333333333314</v>
      </c>
      <c r="HA8" s="2">
        <f t="shared" si="64"/>
        <v>0.99579519204165001</v>
      </c>
      <c r="HB8" s="57">
        <f>HA8*'DEPRECATED - DT-Prelim Calcs'!$C$21/GV$2/'DEPRECATED - DT-Prelim Calcs'!$C$19/'DEPRECATED - DT-Prelim Calcs'!$C$18*3.39*'DEPRECATED - DT-Prelim Calcs'!$C$20</f>
        <v>25.773080821789936</v>
      </c>
      <c r="HC8" s="46">
        <f t="shared" si="65"/>
        <v>0</v>
      </c>
      <c r="HD8" s="57">
        <f>HB7*'DEPRECATED - DT-Prelim Calcs'!$C$11+HD7</f>
        <v>-770.04495636123249</v>
      </c>
      <c r="HE8" s="57">
        <f>HE7+0.5*HB8*'DEPRECATED - DT-Prelim Calcs'!$C$11^2+HD8*'DEPRECATED - DT-Prelim Calcs'!$C$11</f>
        <v>-7668.3468883719561</v>
      </c>
      <c r="HF8" s="57">
        <f>MIN('Drive Train'!$F$35-GZ7*'DEPRECATED - DT-Prelim Calcs'!$C$21*'Drive Train'!$F$39,HF7+GZ$2)</f>
        <v>10.400000000000002</v>
      </c>
      <c r="HG8" s="57">
        <f>'Drive Train'!$F$35-GZ8*'DEPRECATED - DT-Prelim Calcs'!$C$21*'Drive Train'!$F$39</f>
        <v>10.400000000000002</v>
      </c>
      <c r="HH8" s="1">
        <f>IF(HE8&gt;='Drive Train'!$F$29,1,0)</f>
        <v>0</v>
      </c>
      <c r="HI8" s="57">
        <f t="shared" si="66"/>
        <v>37.037037037037017</v>
      </c>
      <c r="HJ8" s="63">
        <f>HJ7+'DEPRECATED - DT-Prelim Calcs'!$C$11</f>
        <v>16</v>
      </c>
      <c r="HK8" s="2">
        <f>HU8/'Drive Train'!$F$35</f>
        <v>0.82258064516129037</v>
      </c>
      <c r="HL8" s="46">
        <f>HS8*12*60/(PI() * 'Drive Train'!$F$15)/HK$2*HK8</f>
        <v>-293366.11453053798</v>
      </c>
      <c r="HM8" s="2">
        <f>('DEPRECATED - DT-Prelim Calcs'!$C$6*HK8-HL8)/('DEPRECATED - DT-Prelim Calcs'!$C$6*HK8)*'DEPRECATED - DT-Prelim Calcs'!$C$7*HK8</f>
        <v>134.63013718196751</v>
      </c>
      <c r="HN8" s="57">
        <f>HM8/'DEPRECATED - DT-Prelim Calcs'!$C$7*('DEPRECATED - DT-Prelim Calcs'!$C$8-'DEPRECATED - DT-Prelim Calcs'!$C$9)+'DEPRECATED - DT-Prelim Calcs'!$C$9</f>
        <v>7169.9392532972743</v>
      </c>
      <c r="HO8" s="57">
        <f t="shared" si="21"/>
        <v>36.66666666666665</v>
      </c>
      <c r="HP8" s="2">
        <f t="shared" si="67"/>
        <v>0.99579519204165001</v>
      </c>
      <c r="HQ8" s="57">
        <f>HP8*'DEPRECATED - DT-Prelim Calcs'!$C$21/HK$2/'DEPRECATED - DT-Prelim Calcs'!$C$19/'DEPRECATED - DT-Prelim Calcs'!$C$18*3.39*'DEPRECATED - DT-Prelim Calcs'!$C$20</f>
        <v>25.773080821789936</v>
      </c>
      <c r="HR8" s="46">
        <f t="shared" si="68"/>
        <v>0</v>
      </c>
      <c r="HS8" s="57">
        <f>HQ7*'DEPRECATED - DT-Prelim Calcs'!$C$11+HS7</f>
        <v>-871.43874578660768</v>
      </c>
      <c r="HT8" s="57">
        <f>HT7+0.5*HQ8*'DEPRECATED - DT-Prelim Calcs'!$C$11^2+HS8*'DEPRECATED - DT-Prelim Calcs'!$C$11</f>
        <v>-8656.3558031028915</v>
      </c>
      <c r="HU8" s="57">
        <f>MIN('Drive Train'!$F$35-HO7*'DEPRECATED - DT-Prelim Calcs'!$C$21*'Drive Train'!$F$39,HU7+HO$2)</f>
        <v>10.200000000000001</v>
      </c>
      <c r="HV8" s="57">
        <f>'Drive Train'!$F$35-HO8*'DEPRECATED - DT-Prelim Calcs'!$C$21*'Drive Train'!$F$39</f>
        <v>10.200000000000001</v>
      </c>
      <c r="HW8" s="1">
        <f>IF(HT8&gt;='Drive Train'!$F$29,1,0)</f>
        <v>0</v>
      </c>
      <c r="HX8" s="57">
        <f t="shared" si="69"/>
        <v>40.740740740740726</v>
      </c>
      <c r="HY8" s="63">
        <f>HY7+'DEPRECATED - DT-Prelim Calcs'!$C$11</f>
        <v>16</v>
      </c>
      <c r="HZ8" s="2">
        <f>IJ8/'Drive Train'!$F$35</f>
        <v>0.80645161290322598</v>
      </c>
      <c r="IA8" s="46">
        <f>IH8*12*60/(PI() * 'Drive Train'!$F$15)/HZ$2*HZ8</f>
        <v>-319756.19221778552</v>
      </c>
      <c r="IB8" s="2">
        <f>('DEPRECATED - DT-Prelim Calcs'!$C$6*HZ8-IA8)/('DEPRECATED - DT-Prelim Calcs'!$C$6*HZ8)*'DEPRECATED - DT-Prelim Calcs'!$C$7*HZ8</f>
        <v>146.52374036549512</v>
      </c>
      <c r="IC8" s="57">
        <f>IB8/'DEPRECATED - DT-Prelim Calcs'!$C$7*('DEPRECATED - DT-Prelim Calcs'!$C$8-'DEPRECATED - DT-Prelim Calcs'!$C$9)+'DEPRECATED - DT-Prelim Calcs'!$C$9</f>
        <v>7803.1132319058188</v>
      </c>
      <c r="ID8" s="57">
        <f t="shared" si="22"/>
        <v>39.999999999999986</v>
      </c>
      <c r="IE8" s="2">
        <f t="shared" si="70"/>
        <v>0.99579519204165001</v>
      </c>
      <c r="IF8" s="57">
        <f>IE8*'DEPRECATED - DT-Prelim Calcs'!$C$21/HZ$2/'DEPRECATED - DT-Prelim Calcs'!$C$19/'DEPRECATED - DT-Prelim Calcs'!$C$18*3.39*'DEPRECATED - DT-Prelim Calcs'!$C$20</f>
        <v>25.773080821789936</v>
      </c>
      <c r="IG8" s="46">
        <f t="shared" si="71"/>
        <v>0</v>
      </c>
      <c r="IH8" s="57">
        <f>IF7*'DEPRECATED - DT-Prelim Calcs'!$C$11+IH7</f>
        <v>-968.82659492106325</v>
      </c>
      <c r="II8" s="57">
        <f>II7+0.5*IF8*'DEPRECATED - DT-Prelim Calcs'!$C$11^2+IH8*'DEPRECATED - DT-Prelim Calcs'!$C$11</f>
        <v>-9604.3053149246298</v>
      </c>
      <c r="IJ8" s="57">
        <f>MIN('Drive Train'!$F$35-ID7*'DEPRECATED - DT-Prelim Calcs'!$C$21*'Drive Train'!$F$39,IJ7+ID$2)</f>
        <v>10.000000000000002</v>
      </c>
      <c r="IK8" s="57">
        <f>'Drive Train'!$F$35-ID8*'DEPRECATED - DT-Prelim Calcs'!$C$21*'Drive Train'!$F$39</f>
        <v>10.000000000000002</v>
      </c>
      <c r="IL8" s="1">
        <f>IF(II8&gt;='Drive Train'!$F$29,1,0)</f>
        <v>0</v>
      </c>
      <c r="IM8" s="57">
        <f t="shared" si="72"/>
        <v>44.444444444444429</v>
      </c>
      <c r="IN8" s="63">
        <f>IN7+'DEPRECATED - DT-Prelim Calcs'!$C$11</f>
        <v>16</v>
      </c>
      <c r="IO8" s="2">
        <f>IY8/'Drive Train'!$F$35</f>
        <v>0.79032258064516137</v>
      </c>
      <c r="IP8" s="46">
        <f>IW8*12*60/(PI() * 'Drive Train'!$F$15)/IO$2*IO8</f>
        <v>-343564.87870993768</v>
      </c>
      <c r="IQ8" s="2">
        <f>('DEPRECATED - DT-Prelim Calcs'!$C$6*IO8-IP8)/('DEPRECATED - DT-Prelim Calcs'!$C$6*IO8)*'DEPRECATED - DT-Prelim Calcs'!$C$7*IO8</f>
        <v>157.25014790546177</v>
      </c>
      <c r="IR8" s="57">
        <f>IQ8/'DEPRECATED - DT-Prelim Calcs'!$C$7*('DEPRECATED - DT-Prelim Calcs'!$C$8-'DEPRECATED - DT-Prelim Calcs'!$C$9)+'DEPRECATED - DT-Prelim Calcs'!$C$9</f>
        <v>8374.1497826849591</v>
      </c>
      <c r="IS8" s="57">
        <f t="shared" si="23"/>
        <v>43.333333333333321</v>
      </c>
      <c r="IT8" s="2">
        <f t="shared" si="73"/>
        <v>0.99579519204165001</v>
      </c>
      <c r="IU8" s="57">
        <f>IT8*'DEPRECATED - DT-Prelim Calcs'!$C$21/IO$2/'DEPRECATED - DT-Prelim Calcs'!$C$19/'DEPRECATED - DT-Prelim Calcs'!$C$18*3.39*'DEPRECATED - DT-Prelim Calcs'!$C$20</f>
        <v>25.773080821789936</v>
      </c>
      <c r="IV8" s="46">
        <f t="shared" si="74"/>
        <v>0</v>
      </c>
      <c r="IW8" s="57">
        <f>IU7*'DEPRECATED - DT-Prelim Calcs'!$C$11+IW7</f>
        <v>-1062.2085037645986</v>
      </c>
      <c r="IX8" s="57">
        <f>IX7+0.5*IU8*'DEPRECATED - DT-Prelim Calcs'!$C$11^2+IW8*'DEPRECATED - DT-Prelim Calcs'!$C$11</f>
        <v>-10512.195423837165</v>
      </c>
      <c r="IY8" s="57">
        <f>MIN('Drive Train'!$F$35-IS7*'DEPRECATED - DT-Prelim Calcs'!$C$21*'Drive Train'!$F$39,IY7+IS$2)</f>
        <v>9.8000000000000007</v>
      </c>
      <c r="IZ8" s="57">
        <f>'Drive Train'!$F$35-IS8*'DEPRECATED - DT-Prelim Calcs'!$C$21*'Drive Train'!$F$39</f>
        <v>9.8000000000000007</v>
      </c>
      <c r="JA8" s="1">
        <f>IF(IX8&gt;='Drive Train'!$F$29,1,0)</f>
        <v>0</v>
      </c>
      <c r="JB8" s="57">
        <f t="shared" si="75"/>
        <v>48.148148148148138</v>
      </c>
      <c r="JC8" s="63">
        <f>JC7+'DEPRECATED - DT-Prelim Calcs'!$C$11</f>
        <v>16</v>
      </c>
      <c r="JD8" s="2">
        <f>JN8/'Drive Train'!$F$35</f>
        <v>0.77419354838709686</v>
      </c>
      <c r="JE8" s="46">
        <f>JL8*12*60/(PI() * 'Drive Train'!$F$15)/JD$2*JD8</f>
        <v>-364871.50239581359</v>
      </c>
      <c r="JF8" s="2">
        <f>('DEPRECATED - DT-Prelim Calcs'!$C$6*JD8-JE8)/('DEPRECATED - DT-Prelim Calcs'!$C$6*JD8)*'DEPRECATED - DT-Prelim Calcs'!$C$7*JD8</f>
        <v>166.8452287356487</v>
      </c>
      <c r="JG8" s="57">
        <f>JF8/'DEPRECATED - DT-Prelim Calcs'!$C$7*('DEPRECATED - DT-Prelim Calcs'!$C$8-'DEPRECATED - DT-Prelim Calcs'!$C$9)+'DEPRECATED - DT-Prelim Calcs'!$C$9</f>
        <v>8884.9584426488509</v>
      </c>
      <c r="JH8" s="57">
        <f t="shared" si="24"/>
        <v>46.666666666666657</v>
      </c>
      <c r="JI8" s="2">
        <f t="shared" si="76"/>
        <v>0.99579519204165001</v>
      </c>
      <c r="JJ8" s="57">
        <f>JI8*'DEPRECATED - DT-Prelim Calcs'!$C$21/JD$2/'DEPRECATED - DT-Prelim Calcs'!$C$19/'DEPRECATED - DT-Prelim Calcs'!$C$18*3.39*'DEPRECATED - DT-Prelim Calcs'!$C$20</f>
        <v>25.773080821789936</v>
      </c>
      <c r="JK8" s="46">
        <f t="shared" si="77"/>
        <v>0</v>
      </c>
      <c r="JL8" s="57">
        <f>JJ7*'DEPRECATED - DT-Prelim Calcs'!$C$11+JL7</f>
        <v>-1151.5844723172129</v>
      </c>
      <c r="JM8" s="57">
        <f>JM7+0.5*JJ8*'DEPRECATED - DT-Prelim Calcs'!$C$11^2+JL8*'DEPRECATED - DT-Prelim Calcs'!$C$11</f>
        <v>-11380.026129840491</v>
      </c>
      <c r="JN8" s="57">
        <f>MIN('Drive Train'!$F$35-JH7*'DEPRECATED - DT-Prelim Calcs'!$C$21*'Drive Train'!$F$39,JN7+JH$2)</f>
        <v>9.6000000000000014</v>
      </c>
      <c r="JO8" s="57">
        <f>'Drive Train'!$F$35-JH8*'DEPRECATED - DT-Prelim Calcs'!$C$21*'Drive Train'!$F$39</f>
        <v>9.6000000000000014</v>
      </c>
      <c r="JP8" s="1">
        <f>IF(JM8&gt;='Drive Train'!$F$29,1,0)</f>
        <v>0</v>
      </c>
      <c r="JQ8" s="57">
        <f>MIN(JG8,'DEPRECATED - DT-Prelim Calcs'!$C$10)*'DEPRECATED - DT-Prelim Calcs'!$C$11*1000/60/60</f>
        <v>103.33333333333333</v>
      </c>
      <c r="JR8" s="63">
        <f>JR7+'DEPRECATED - DT-Prelim Calcs'!$C$11</f>
        <v>16</v>
      </c>
      <c r="JS8" s="2">
        <f>KC8/'Drive Train'!$F$35</f>
        <v>0.75806451612903225</v>
      </c>
      <c r="JT8" s="46">
        <f>KA8*12*60/(PI() * 'Drive Train'!$F$15)/JS$2*JS8</f>
        <v>-383755.39166423341</v>
      </c>
      <c r="JU8" s="2">
        <f>('DEPRECATED - DT-Prelim Calcs'!$C$6*JS8-JT8)/('DEPRECATED - DT-Prelim Calcs'!$C$6*JS8)*'DEPRECATED - DT-Prelim Calcs'!$C$7*JS8</f>
        <v>175.34485178983769</v>
      </c>
      <c r="JV8" s="57">
        <f>JU8/'DEPRECATED - DT-Prelim Calcs'!$C$7*('DEPRECATED - DT-Prelim Calcs'!$C$8-'DEPRECATED - DT-Prelim Calcs'!$C$9)+'DEPRECATED - DT-Prelim Calcs'!$C$9</f>
        <v>9337.448748811692</v>
      </c>
      <c r="JW8" s="57">
        <f t="shared" si="25"/>
        <v>49.999999999999993</v>
      </c>
      <c r="JX8" s="2">
        <f t="shared" si="78"/>
        <v>0.99579519204165001</v>
      </c>
      <c r="JY8" s="57">
        <f>JX8*'DEPRECATED - DT-Prelim Calcs'!$C$21/JS$2/'DEPRECATED - DT-Prelim Calcs'!$C$19/'DEPRECATED - DT-Prelim Calcs'!$C$18*3.39*'DEPRECATED - DT-Prelim Calcs'!$C$20</f>
        <v>25.773080821789936</v>
      </c>
      <c r="JZ8" s="46">
        <f t="shared" si="79"/>
        <v>0</v>
      </c>
      <c r="KA8" s="57">
        <f>JY7*'DEPRECATED - DT-Prelim Calcs'!$C$11+KA7</f>
        <v>-1236.9545005789078</v>
      </c>
      <c r="KB8" s="57">
        <f>KB7+0.5*JY8*'DEPRECATED - DT-Prelim Calcs'!$C$11^2+KA8*'DEPRECATED - DT-Prelim Calcs'!$C$11</f>
        <v>-12207.797432934625</v>
      </c>
      <c r="KC8" s="57">
        <f>MIN('Drive Train'!$F$35-JW7*'DEPRECATED - DT-Prelim Calcs'!$C$21*'Drive Train'!$F$39,KC7+JW$2)</f>
        <v>9.4</v>
      </c>
      <c r="KD8" s="57">
        <f>'Drive Train'!$F$35-JW8*'DEPRECATED - DT-Prelim Calcs'!$C$21*'Drive Train'!$F$39</f>
        <v>9.4</v>
      </c>
      <c r="KE8" s="1">
        <f>IF(KB8&gt;='Drive Train'!$F$29,1,0)</f>
        <v>0</v>
      </c>
      <c r="KF8" s="57">
        <f>MIN(JV8,'DEPRECATED - DT-Prelim Calcs'!$C$10)*'DEPRECATED - DT-Prelim Calcs'!$C$11*1000/60/60</f>
        <v>103.33333333333333</v>
      </c>
      <c r="KG8" s="63">
        <f>KG7+'DEPRECATED - DT-Prelim Calcs'!$C$11</f>
        <v>16</v>
      </c>
      <c r="KH8" s="2">
        <f>KR8/'Drive Train'!$F$35</f>
        <v>0.74193548387096786</v>
      </c>
      <c r="KI8" s="46">
        <f>KP8*12*60/(PI() * 'Drive Train'!$F$15)/KH$2*KH8</f>
        <v>-400295.8749040165</v>
      </c>
      <c r="KJ8" s="2">
        <f>('DEPRECATED - DT-Prelim Calcs'!$C$6*KH8-KI8)/('DEPRECATED - DT-Prelim Calcs'!$C$6*KH8)*'DEPRECATED - DT-Prelim Calcs'!$C$7*KH8</f>
        <v>182.78488600181007</v>
      </c>
      <c r="KK8" s="57">
        <f>KJ8/'DEPRECATED - DT-Prelim Calcs'!$C$7*('DEPRECATED - DT-Prelim Calcs'!$C$8-'DEPRECATED - DT-Prelim Calcs'!$C$9)+'DEPRECATED - DT-Prelim Calcs'!$C$9</f>
        <v>9733.5302381876481</v>
      </c>
      <c r="KL8" s="57">
        <f t="shared" si="26"/>
        <v>53.333333333333329</v>
      </c>
      <c r="KM8" s="2">
        <f t="shared" si="80"/>
        <v>0.99579519204165001</v>
      </c>
      <c r="KN8" s="57">
        <f>KM8*'DEPRECATED - DT-Prelim Calcs'!$C$21/KH$2/'DEPRECATED - DT-Prelim Calcs'!$C$19/'DEPRECATED - DT-Prelim Calcs'!$C$18*3.39*'DEPRECATED - DT-Prelim Calcs'!$C$20</f>
        <v>25.773080821789936</v>
      </c>
      <c r="KO8" s="46">
        <f t="shared" si="81"/>
        <v>0</v>
      </c>
      <c r="KP8" s="57">
        <f>KN7*'DEPRECATED - DT-Prelim Calcs'!$C$11+KP7</f>
        <v>-1318.3185885496823</v>
      </c>
      <c r="KQ8" s="57">
        <f>KQ7+0.5*KN8*'DEPRECATED - DT-Prelim Calcs'!$C$11^2+KP8*'DEPRECATED - DT-Prelim Calcs'!$C$11</f>
        <v>-12995.509333119553</v>
      </c>
      <c r="KR8" s="57">
        <f>MIN('Drive Train'!$F$35-KL7*'DEPRECATED - DT-Prelim Calcs'!$C$21*'Drive Train'!$F$39,KR7+KL$2)</f>
        <v>9.2000000000000011</v>
      </c>
      <c r="KS8" s="57">
        <f>'Drive Train'!$F$35-KL8*'DEPRECATED - DT-Prelim Calcs'!$C$21*'Drive Train'!$F$39</f>
        <v>9.2000000000000011</v>
      </c>
      <c r="KT8" s="1">
        <f>IF(KQ8&gt;='Drive Train'!$F$29,1,0)</f>
        <v>0</v>
      </c>
      <c r="KU8" s="57">
        <f>MIN(KK8,'DEPRECATED - DT-Prelim Calcs'!$C$10)*'DEPRECATED - DT-Prelim Calcs'!$C$11*1000/60/60</f>
        <v>103.33333333333333</v>
      </c>
      <c r="KV8" s="63">
        <f>KV7+'DEPRECATED - DT-Prelim Calcs'!$C$11</f>
        <v>16</v>
      </c>
      <c r="KW8" s="2">
        <f>LG8/'Drive Train'!$F$35</f>
        <v>0.72580645161290325</v>
      </c>
      <c r="KX8" s="46">
        <f>LE8*12*60/(PI() * 'Drive Train'!$F$15)/KW$2*KW8</f>
        <v>-405751.40522343008</v>
      </c>
      <c r="KY8" s="2">
        <f>('DEPRECATED - DT-Prelim Calcs'!$C$6*KW8-KX8)/('DEPRECATED - DT-Prelim Calcs'!$C$6*KW8)*'DEPRECATED - DT-Prelim Calcs'!$C$7*KW8</f>
        <v>185.21277452183298</v>
      </c>
      <c r="KZ8" s="57">
        <f>KY8/'DEPRECATED - DT-Prelim Calcs'!$C$7*('DEPRECATED - DT-Prelim Calcs'!$C$8-'DEPRECATED - DT-Prelim Calcs'!$C$9)+'DEPRECATED - DT-Prelim Calcs'!$C$9</f>
        <v>9862.7825606436418</v>
      </c>
      <c r="LA8" s="57">
        <f t="shared" si="27"/>
        <v>56.666666666666664</v>
      </c>
      <c r="LB8" s="2">
        <f t="shared" si="82"/>
        <v>0.99579519204165001</v>
      </c>
      <c r="LC8" s="57">
        <f>LB8*'DEPRECATED - DT-Prelim Calcs'!$C$21/KW$2/'DEPRECATED - DT-Prelim Calcs'!$C$19/'DEPRECATED - DT-Prelim Calcs'!$C$18*3.39*'DEPRECATED - DT-Prelim Calcs'!$C$20</f>
        <v>25.773080821789936</v>
      </c>
      <c r="LD8" s="46">
        <f t="shared" si="83"/>
        <v>0</v>
      </c>
      <c r="LE8" s="57">
        <f>LC7*'DEPRECATED - DT-Prelim Calcs'!$C$11+LE7</f>
        <v>-1365.9808520587897</v>
      </c>
      <c r="LF8" s="57">
        <f>LF7+0.5*LC8*'DEPRECATED - DT-Prelim Calcs'!$C$11^2+LE8*'DEPRECATED - DT-Prelim Calcs'!$C$11</f>
        <v>-13453.623874013578</v>
      </c>
      <c r="LG8" s="57">
        <f>MIN('Drive Train'!$F$35-LA7*'DEPRECATED - DT-Prelim Calcs'!$C$21*'Drive Train'!$F$39,LG7+LA$2)</f>
        <v>9</v>
      </c>
      <c r="LH8" s="57">
        <f>'Drive Train'!$F$35-LA8*'DEPRECATED - DT-Prelim Calcs'!$C$21*'Drive Train'!$F$39</f>
        <v>9</v>
      </c>
      <c r="LI8" s="1">
        <f>IF(LF8&gt;='Drive Train'!$F$29,1,0)</f>
        <v>0</v>
      </c>
      <c r="LJ8" s="57">
        <f>MIN(KZ8,'DEPRECATED - DT-Prelim Calcs'!$C$10)*'DEPRECATED - DT-Prelim Calcs'!$C$11*1000/60/60</f>
        <v>103.33333333333333</v>
      </c>
      <c r="LK8" s="63">
        <f>LK7+'DEPRECATED - DT-Prelim Calcs'!$C$11</f>
        <v>16</v>
      </c>
      <c r="LL8" s="2">
        <f>LV8/'Drive Train'!$F$35</f>
        <v>0.70967741935483875</v>
      </c>
      <c r="LM8" s="46">
        <f>LT8*12*60/(PI() * 'Drive Train'!$F$15)/LL$2*LL8</f>
        <v>-388651.59885350696</v>
      </c>
      <c r="LN8" s="2">
        <f>('DEPRECATED - DT-Prelim Calcs'!$C$6*LL8-LM8)/('DEPRECATED - DT-Prelim Calcs'!$C$6*LL8)*'DEPRECATED - DT-Prelim Calcs'!$C$7*LL8</f>
        <v>177.44209617106765</v>
      </c>
      <c r="LO8" s="57">
        <f>LN8/'DEPRECATED - DT-Prelim Calcs'!$C$7*('DEPRECATED - DT-Prelim Calcs'!$C$8-'DEPRECATED - DT-Prelim Calcs'!$C$9)+'DEPRECATED - DT-Prelim Calcs'!$C$9</f>
        <v>9449.0987297709471</v>
      </c>
      <c r="LP8" s="57">
        <f t="shared" si="28"/>
        <v>60</v>
      </c>
      <c r="LQ8" s="2">
        <f t="shared" si="84"/>
        <v>0.99579519204165001</v>
      </c>
      <c r="LR8" s="57">
        <f>LQ8*'DEPRECATED - DT-Prelim Calcs'!$C$21/LL$2/'DEPRECATED - DT-Prelim Calcs'!$C$19/'DEPRECATED - DT-Prelim Calcs'!$C$18*3.39*'DEPRECATED - DT-Prelim Calcs'!$C$20</f>
        <v>25.773080821789936</v>
      </c>
      <c r="LS8" s="46">
        <f t="shared" si="85"/>
        <v>0</v>
      </c>
      <c r="LT8" s="57">
        <f>LR7*'DEPRECATED - DT-Prelim Calcs'!$C$11+LT7</f>
        <v>-1338.1502357818724</v>
      </c>
      <c r="LU8" s="57">
        <f>LU7+0.5*LR8*'DEPRECATED - DT-Prelim Calcs'!$C$11^2+LT8*'DEPRECATED - DT-Prelim Calcs'!$C$11</f>
        <v>-13175.317711244406</v>
      </c>
      <c r="LV8" s="57">
        <f>MIN('Drive Train'!$F$35-LP7*'DEPRECATED - DT-Prelim Calcs'!$C$21*'Drive Train'!$F$39,LV7+LP$2)</f>
        <v>8.8000000000000007</v>
      </c>
      <c r="LW8" s="57">
        <f>'Drive Train'!$F$35-LP8*'DEPRECATED - DT-Prelim Calcs'!$C$21*'Drive Train'!$F$39</f>
        <v>8.8000000000000007</v>
      </c>
      <c r="LX8" s="1">
        <f>IF(LU8&gt;='Drive Train'!$F$29,1,0)</f>
        <v>0</v>
      </c>
      <c r="LY8" s="57">
        <f>MIN(LO8,'DEPRECATED - DT-Prelim Calcs'!$C$10)*'DEPRECATED - DT-Prelim Calcs'!$C$11*1000/60/60</f>
        <v>103.33333333333333</v>
      </c>
      <c r="LZ8" s="63">
        <f>LZ7+'DEPRECATED - DT-Prelim Calcs'!$C$11</f>
        <v>16</v>
      </c>
    </row>
    <row r="9" spans="1:338" x14ac:dyDescent="0.2">
      <c r="A9" s="7"/>
      <c r="B9" s="70" t="s">
        <v>9</v>
      </c>
      <c r="C9" s="74">
        <f>(VLOOKUP('Drive Train'!$D$4,Motors!$B$6:$I$27,7,FALSE))</f>
        <v>2.7</v>
      </c>
      <c r="R9" s="63">
        <f>R8+'DEPRECATED - DT-Prelim Calcs'!$C$11</f>
        <v>20</v>
      </c>
      <c r="S9" s="2">
        <f>AG9/'Drive Train'!$F$35</f>
        <v>0</v>
      </c>
      <c r="T9" s="46">
        <f>AE9*12*60/(PI() * 'Drive Train'!$F$15)/S$2*ABS(S9)</f>
        <v>0</v>
      </c>
      <c r="U9" s="2">
        <f>IF(OR(AD8=1,AND($C$32=Motors!$C$32,'DEPRECATED - DT-Prelim Calcs'!AI8=1)),0,IF(AG9=0,-(V8+$C$9)/($C$8-$C$9)*$C$7,($C$6*S9-T9)/($C$6*S9)*$C$7*S9))</f>
        <v>0</v>
      </c>
      <c r="V9" s="57">
        <f>IF(AND(AD8=1,AI8=1),0,ABS(U9/$C$7*($C$8-$C$9)+$C$9) *'Drive Train'!$AA$49 + V8*(1-'Drive Train'!$AA$49))</f>
        <v>0</v>
      </c>
      <c r="W9" s="57">
        <f t="shared" si="0"/>
        <v>0</v>
      </c>
      <c r="X9" s="2">
        <f>MAX(MIN(IF(AND(AI8=1,AG9&lt;0),-1,1)*(W9-$C$9)/($C$8-$C$9)*$C$7-$C$29*AE9/T$2 -  AI8*$C$29/2,X$2),MAX(X$4:X8)*-1)</f>
        <v>-0.2458281045106315</v>
      </c>
      <c r="Y9" s="57">
        <f t="shared" si="1"/>
        <v>0</v>
      </c>
      <c r="Z9" s="57">
        <f t="shared" si="2"/>
        <v>0</v>
      </c>
      <c r="AA9" s="57">
        <f t="shared" si="3"/>
        <v>0</v>
      </c>
      <c r="AB9" s="57" t="e">
        <f t="shared" si="4"/>
        <v>#N/A</v>
      </c>
      <c r="AC9" s="46">
        <f t="shared" si="29"/>
        <v>1</v>
      </c>
      <c r="AD9" s="1">
        <f t="shared" si="5"/>
        <v>1</v>
      </c>
      <c r="AE9" s="57">
        <f t="shared" si="6"/>
        <v>0</v>
      </c>
      <c r="AF9" s="57" t="e">
        <f t="shared" si="7"/>
        <v>#N/A</v>
      </c>
      <c r="AG9" s="57">
        <f>IF(AI8=0,MIN('Drive Train'!$F$35-W8*$C$21*'Drive Train'!$F$39,AG8+W$2)-$C$3,IF(AE8-1&lt;=0,0,IF($C$32=Motors!$C$30,MAX(MAX(AG$4:AG8)*-1,AG8-W$2),MAX(0,MAX(AG$4:AG8)*-1,AG8-W$2))))</f>
        <v>0</v>
      </c>
      <c r="AH9" s="57">
        <f>'Drive Train'!$F$35-ABS(W9)*'DEPRECATED - DT-Prelim Calcs'!$C$21*'Drive Train'!$F$39</f>
        <v>12.4</v>
      </c>
      <c r="AI9" s="1">
        <f>IF(AJ9&gt;='Drive Train'!$F$29,1,0)</f>
        <v>1</v>
      </c>
      <c r="AJ9" s="57">
        <f>AJ8+0.5*Y9*'DEPRECATED - DT-Prelim Calcs'!$C$11^2+AE9*'DEPRECATED - DT-Prelim Calcs'!$C$11</f>
        <v>784.33981740885292</v>
      </c>
      <c r="AK9" s="57">
        <f t="shared" si="8"/>
        <v>0</v>
      </c>
      <c r="AL9" s="63">
        <f>AL8+'DEPRECATED - DT-Prelim Calcs'!$C$11</f>
        <v>20</v>
      </c>
      <c r="AM9" s="2">
        <f>AW9/'Drive Train'!$F$35</f>
        <v>0.95766070655305369</v>
      </c>
      <c r="AN9" s="46">
        <f>AU9*12*60/(PI() * 'Drive Train'!$F$15)/AM$2*AM9</f>
        <v>4005.7024713064056</v>
      </c>
      <c r="AO9" s="2">
        <f>('DEPRECATED - DT-Prelim Calcs'!$C$6*AM9-AN9)/('DEPRECATED - DT-Prelim Calcs'!$C$6*AM9)*'DEPRECATED - DT-Prelim Calcs'!$C$7*AM9</f>
        <v>0.4967534930651975</v>
      </c>
      <c r="AP9" s="57">
        <f>AO9/'DEPRECATED - DT-Prelim Calcs'!$C$7*('DEPRECATED - DT-Prelim Calcs'!$C$8-'DEPRECATED - DT-Prelim Calcs'!$C$9)+'DEPRECATED - DT-Prelim Calcs'!$C$9</f>
        <v>29.145424547827737</v>
      </c>
      <c r="AQ9" s="57">
        <f t="shared" si="9"/>
        <v>29.145424547827737</v>
      </c>
      <c r="AR9" s="2">
        <f t="shared" si="30"/>
        <v>0.1905207393529062</v>
      </c>
      <c r="AS9" s="57">
        <f>AR9*'DEPRECATED - DT-Prelim Calcs'!$C$21/AM$2/'DEPRECATED - DT-Prelim Calcs'!$C$19/'DEPRECATED - DT-Prelim Calcs'!$C$18*3.39*'DEPRECATED - DT-Prelim Calcs'!$C$20</f>
        <v>1.3806913377243837</v>
      </c>
      <c r="AT9" s="46">
        <f t="shared" si="31"/>
        <v>0</v>
      </c>
      <c r="AU9" s="57">
        <f>AS8*'DEPRECATED - DT-Prelim Calcs'!$C$11+AU8</f>
        <v>36.501809305307098</v>
      </c>
      <c r="AV9" s="57">
        <f>AV8+0.5*AS9*'DEPRECATED - DT-Prelim Calcs'!$C$11^2+AU9*'DEPRECATED - DT-Prelim Calcs'!$C$11</f>
        <v>742.31602018954788</v>
      </c>
      <c r="AW9" s="57">
        <f>MIN('Drive Train'!$F$35-AQ8*'DEPRECATED - DT-Prelim Calcs'!$C$21*'Drive Train'!$F$39,AW8+AQ$2)</f>
        <v>11.874992761257866</v>
      </c>
      <c r="AX9" s="57">
        <f>'Drive Train'!$F$35-AQ9*'DEPRECATED - DT-Prelim Calcs'!$C$21*'Drive Train'!$F$39</f>
        <v>10.651274527130337</v>
      </c>
      <c r="AY9" s="1">
        <f>IF(AV9&gt;='Drive Train'!$F$29,1,0)</f>
        <v>1</v>
      </c>
      <c r="AZ9" s="57">
        <f t="shared" si="32"/>
        <v>32.383805053141927</v>
      </c>
      <c r="BA9" s="63">
        <f>BA8+'DEPRECATED - DT-Prelim Calcs'!$C$11</f>
        <v>20</v>
      </c>
      <c r="BB9" s="2">
        <f>BL9/'Drive Train'!$F$35</f>
        <v>1.2318227872873915</v>
      </c>
      <c r="BC9" s="46">
        <f>BJ9*12*60/(PI() * 'Drive Train'!$F$15)/BB$2*BB9</f>
        <v>-2562.2289317434406</v>
      </c>
      <c r="BD9" s="2">
        <f>('DEPRECATED - DT-Prelim Calcs'!$C$6*BB9-BC9)/('DEPRECATED - DT-Prelim Calcs'!$C$6*BB9)*'DEPRECATED - DT-Prelim Calcs'!$C$7*BB9</f>
        <v>4.1272241979445452</v>
      </c>
      <c r="BE9" s="57">
        <f>BD9/'DEPRECATED - DT-Prelim Calcs'!$C$7*('DEPRECATED - DT-Prelim Calcs'!$C$8-'DEPRECATED - DT-Prelim Calcs'!$C$9)+'DEPRECATED - DT-Prelim Calcs'!$C$9</f>
        <v>222.4190309528154</v>
      </c>
      <c r="BF9" s="57">
        <f t="shared" si="10"/>
        <v>93</v>
      </c>
      <c r="BG9" s="2">
        <f t="shared" si="33"/>
        <v>1.8484882232249757</v>
      </c>
      <c r="BH9" s="57">
        <f>BG9*'DEPRECATED - DT-Prelim Calcs'!$C$21/BB$2/'DEPRECATED - DT-Prelim Calcs'!$C$19/'DEPRECATED - DT-Prelim Calcs'!$C$18*3.39*'DEPRECATED - DT-Prelim Calcs'!$C$20</f>
        <v>19.349594708276566</v>
      </c>
      <c r="BI9" s="46">
        <f t="shared" si="34"/>
        <v>0</v>
      </c>
      <c r="BJ9" s="57">
        <f>BH8*'DEPRECATED - DT-Prelim Calcs'!$C$11+BJ8</f>
        <v>-12.566554702280257</v>
      </c>
      <c r="BK9" s="57">
        <f>BK8+0.5*BH9*'DEPRECATED - DT-Prelim Calcs'!$C$11^2+BJ9*'DEPRECATED - DT-Prelim Calcs'!$C$11</f>
        <v>456.97632393230731</v>
      </c>
      <c r="BL9" s="57">
        <f>MIN('Drive Train'!$F$35-BF8*'DEPRECATED - DT-Prelim Calcs'!$C$21*'Drive Train'!$F$39,BL8+BF$2)</f>
        <v>15.274602562363654</v>
      </c>
      <c r="BM9" s="57">
        <f>'Drive Train'!$F$35-BF9*'DEPRECATED - DT-Prelim Calcs'!$C$21*'Drive Train'!$F$39</f>
        <v>6.82</v>
      </c>
      <c r="BN9" s="1">
        <f>IF(BK9&gt;='Drive Train'!$F$29,1,0)</f>
        <v>1</v>
      </c>
      <c r="BO9" s="57">
        <f t="shared" si="35"/>
        <v>103.33333333333333</v>
      </c>
      <c r="BP9" s="63">
        <f>BP8+'DEPRECATED - DT-Prelim Calcs'!$C$11</f>
        <v>20</v>
      </c>
      <c r="BQ9" s="2">
        <f>CA9/'Drive Train'!$F$35</f>
        <v>0.55000000000000004</v>
      </c>
      <c r="BR9" s="46">
        <f>BY9*12*60/(PI() * 'Drive Train'!$F$15)/BQ$2*BQ9</f>
        <v>2061.2758962509051</v>
      </c>
      <c r="BS9" s="2">
        <f>('DEPRECATED - DT-Prelim Calcs'!$C$6*BQ9-BR9)/('DEPRECATED - DT-Prelim Calcs'!$C$6*BQ9)*'DEPRECATED - DT-Prelim Calcs'!$C$7*BQ9</f>
        <v>0.39347844090718942</v>
      </c>
      <c r="BT9" s="57">
        <f>BS9/'DEPRECATED - DT-Prelim Calcs'!$C$7*('DEPRECATED - DT-Prelim Calcs'!$C$8-'DEPRECATED - DT-Prelim Calcs'!$C$9)+'DEPRECATED - DT-Prelim Calcs'!$C$9</f>
        <v>23.64742073377278</v>
      </c>
      <c r="BU9" s="57">
        <f t="shared" si="11"/>
        <v>23.64742073377278</v>
      </c>
      <c r="BV9" s="2">
        <f t="shared" si="36"/>
        <v>0.11909490085554736</v>
      </c>
      <c r="BW9" s="57">
        <f>BV9*'DEPRECATED - DT-Prelim Calcs'!$C$21/BQ$2/'DEPRECATED - DT-Prelim Calcs'!$C$19/'DEPRECATED - DT-Prelim Calcs'!$C$18*3.39*'DEPRECATED - DT-Prelim Calcs'!$C$20</f>
        <v>1.6302489197222134</v>
      </c>
      <c r="BX9" s="46">
        <f t="shared" si="37"/>
        <v>0</v>
      </c>
      <c r="BY9" s="57">
        <f>BW8*'DEPRECATED - DT-Prelim Calcs'!$C$11+BY8</f>
        <v>17.314677039260857</v>
      </c>
      <c r="BZ9" s="57">
        <f>BZ8+0.5*BW9*'DEPRECATED - DT-Prelim Calcs'!$C$11^2+BY9*'DEPRECATED - DT-Prelim Calcs'!$C$11</f>
        <v>-610.16036252737354</v>
      </c>
      <c r="CA9" s="57">
        <f>MIN('Drive Train'!$F$35-BU8*'DEPRECATED - DT-Prelim Calcs'!$C$21*'Drive Train'!$F$39,CA8+BU$2)</f>
        <v>6.82</v>
      </c>
      <c r="CB9" s="57">
        <f>'Drive Train'!$F$35-BU9*'DEPRECATED - DT-Prelim Calcs'!$C$21*'Drive Train'!$F$39</f>
        <v>10.981154755973634</v>
      </c>
      <c r="CC9" s="1">
        <f>IF(BZ9&gt;='Drive Train'!$F$29,1,0)</f>
        <v>0</v>
      </c>
      <c r="CD9" s="57">
        <f t="shared" si="38"/>
        <v>26.274911926414198</v>
      </c>
      <c r="CE9" s="63">
        <f>CE8+'DEPRECATED - DT-Prelim Calcs'!$C$11</f>
        <v>20</v>
      </c>
      <c r="CF9" s="2">
        <f>CP9/'Drive Train'!$F$35</f>
        <v>0.55000000000000004</v>
      </c>
      <c r="CG9" s="46">
        <f>CN9*12*60/(PI() * 'Drive Train'!$F$15)/CF$2*CF9</f>
        <v>-29592.444527456024</v>
      </c>
      <c r="CH9" s="2">
        <f>('DEPRECATED - DT-Prelim Calcs'!$C$6*CF9-CG9)/('DEPRECATED - DT-Prelim Calcs'!$C$6*CF9)*'DEPRECATED - DT-Prelim Calcs'!$C$7*CF9</f>
        <v>14.705948651251221</v>
      </c>
      <c r="CI9" s="57">
        <f>CH9/'DEPRECATED - DT-Prelim Calcs'!$C$7*('DEPRECATED - DT-Prelim Calcs'!$C$8-'DEPRECATED - DT-Prelim Calcs'!$C$9)+'DEPRECATED - DT-Prelim Calcs'!$C$9</f>
        <v>785.59344894420406</v>
      </c>
      <c r="CJ9" s="57">
        <f t="shared" si="12"/>
        <v>93</v>
      </c>
      <c r="CK9" s="2">
        <f t="shared" si="39"/>
        <v>1.5241763143494644</v>
      </c>
      <c r="CL9" s="57">
        <f>CK9*'DEPRECATED - DT-Prelim Calcs'!$C$21/CF$2/'DEPRECATED - DT-Prelim Calcs'!$C$19/'DEPRECATED - DT-Prelim Calcs'!$C$18*3.39*'DEPRECATED - DT-Prelim Calcs'!$C$20</f>
        <v>25.773080821789936</v>
      </c>
      <c r="CM9" s="46">
        <f t="shared" si="40"/>
        <v>0</v>
      </c>
      <c r="CN9" s="57">
        <f>CL8*'DEPRECATED - DT-Prelim Calcs'!$C$11+CN8</f>
        <v>-201.22815222774744</v>
      </c>
      <c r="CO9" s="57">
        <f>CO8+0.5*CL9*'DEPRECATED - DT-Prelim Calcs'!$C$11^2+CN9*'DEPRECATED - DT-Prelim Calcs'!$C$11</f>
        <v>-3435.7480709114225</v>
      </c>
      <c r="CP9" s="57">
        <f>MIN('Drive Train'!$F$35-CJ8*'DEPRECATED - DT-Prelim Calcs'!$C$21*'Drive Train'!$F$39,CP8+CJ$2)</f>
        <v>6.82</v>
      </c>
      <c r="CQ9" s="57">
        <f>'Drive Train'!$F$35-CJ9*'DEPRECATED - DT-Prelim Calcs'!$C$21*'Drive Train'!$F$39</f>
        <v>6.82</v>
      </c>
      <c r="CR9" s="1">
        <f>IF(CO9&gt;='Drive Train'!$F$29,1,0)</f>
        <v>0</v>
      </c>
      <c r="CS9" s="57">
        <f t="shared" si="41"/>
        <v>103.33333333333333</v>
      </c>
      <c r="CT9" s="63">
        <f>CT8+'DEPRECATED - DT-Prelim Calcs'!$C$11</f>
        <v>20</v>
      </c>
      <c r="CU9" s="2">
        <f>DE9/'Drive Train'!$F$35</f>
        <v>0.55000000000000004</v>
      </c>
      <c r="CV9" s="46">
        <f>DC9*12*60/(PI() * 'Drive Train'!$F$15)/CU$2*CU9</f>
        <v>-76078.221006906751</v>
      </c>
      <c r="CW9" s="2">
        <f>('DEPRECATED - DT-Prelim Calcs'!$C$6*CU9-CV9)/('DEPRECATED - DT-Prelim Calcs'!$C$6*CU9)*'DEPRECATED - DT-Prelim Calcs'!$C$7*CU9</f>
        <v>35.724845708563834</v>
      </c>
      <c r="CX9" s="57">
        <f>CW9/'DEPRECATED - DT-Prelim Calcs'!$C$7*('DEPRECATED - DT-Prelim Calcs'!$C$8-'DEPRECATED - DT-Prelim Calcs'!$C$9)+'DEPRECATED - DT-Prelim Calcs'!$C$9</f>
        <v>1904.5662673895188</v>
      </c>
      <c r="CY9" s="57">
        <f t="shared" si="13"/>
        <v>93</v>
      </c>
      <c r="CZ9" s="2">
        <f t="shared" si="42"/>
        <v>1.2803081040535502</v>
      </c>
      <c r="DA9" s="57">
        <f>CZ9*'DEPRECATED - DT-Prelim Calcs'!$C$21/CU$2/'DEPRECATED - DT-Prelim Calcs'!$C$19/'DEPRECATED - DT-Prelim Calcs'!$C$18*3.39*'DEPRECATED - DT-Prelim Calcs'!$C$20</f>
        <v>25.773080821789936</v>
      </c>
      <c r="DB9" s="46">
        <f t="shared" si="43"/>
        <v>0</v>
      </c>
      <c r="DC9" s="57">
        <f>DA8*'DEPRECATED - DT-Prelim Calcs'!$C$11+DC8</f>
        <v>-434.55778220632533</v>
      </c>
      <c r="DD9" s="57">
        <f>DD8+0.5*DA9*'DEPRECATED - DT-Prelim Calcs'!$C$11^2+DC9*'DEPRECATED - DT-Prelim Calcs'!$C$11</f>
        <v>-6702.3628906115127</v>
      </c>
      <c r="DE9" s="57">
        <f>MIN('Drive Train'!$F$35-CY8*'DEPRECATED - DT-Prelim Calcs'!$C$21*'Drive Train'!$F$39,DE8+CY$2)</f>
        <v>6.82</v>
      </c>
      <c r="DF9" s="57">
        <f>'Drive Train'!$F$35-CY9*'DEPRECATED - DT-Prelim Calcs'!$C$21*'Drive Train'!$F$39</f>
        <v>6.82</v>
      </c>
      <c r="DG9" s="1">
        <f>IF(DD9&gt;='Drive Train'!$F$29,1,0)</f>
        <v>0</v>
      </c>
      <c r="DH9" s="57">
        <f t="shared" si="44"/>
        <v>103.33333333333333</v>
      </c>
      <c r="DI9" s="63">
        <f>DI8+'DEPRECATED - DT-Prelim Calcs'!$C$11</f>
        <v>20</v>
      </c>
      <c r="DJ9" s="2">
        <f>DT9/'Drive Train'!$F$35</f>
        <v>0.55000000000000004</v>
      </c>
      <c r="DK9" s="46">
        <f>DR9*12*60/(PI() * 'Drive Train'!$F$15)/DJ$2*DJ9</f>
        <v>-144479.71700025417</v>
      </c>
      <c r="DL9" s="2">
        <f>('DEPRECATED - DT-Prelim Calcs'!$C$6*DJ9-DK9)/('DEPRECATED - DT-Prelim Calcs'!$C$6*DJ9)*'DEPRECATED - DT-Prelim Calcs'!$C$7*DJ9</f>
        <v>66.653101870659015</v>
      </c>
      <c r="DM9" s="57">
        <f>DL9/'DEPRECATED - DT-Prelim Calcs'!$C$7*('DEPRECATED - DT-Prelim Calcs'!$C$8-'DEPRECATED - DT-Prelim Calcs'!$C$9)+'DEPRECATED - DT-Prelim Calcs'!$C$9</f>
        <v>3551.0788257284444</v>
      </c>
      <c r="DN9" s="57">
        <f t="shared" si="14"/>
        <v>93</v>
      </c>
      <c r="DO9" s="2">
        <f t="shared" si="45"/>
        <v>1.1037138828047846</v>
      </c>
      <c r="DP9" s="57">
        <f>DO9*'DEPRECATED - DT-Prelim Calcs'!$C$21/DJ$2/'DEPRECATED - DT-Prelim Calcs'!$C$19/'DEPRECATED - DT-Prelim Calcs'!$C$18*3.39*'DEPRECATED - DT-Prelim Calcs'!$C$20</f>
        <v>25.773080821789936</v>
      </c>
      <c r="DQ9" s="46">
        <f t="shared" si="46"/>
        <v>0</v>
      </c>
      <c r="DR9" s="57">
        <f>DP8*'DEPRECATED - DT-Prelim Calcs'!$C$11+DR8</f>
        <v>-711.43639109832407</v>
      </c>
      <c r="DS9" s="57">
        <f>DS8+0.5*DP9*'DEPRECATED - DT-Prelim Calcs'!$C$11^2+DR9*'DEPRECATED - DT-Prelim Calcs'!$C$11</f>
        <v>-10578.663415099496</v>
      </c>
      <c r="DT9" s="57">
        <f>MIN('Drive Train'!$F$35-DN8*'DEPRECATED - DT-Prelim Calcs'!$C$21*'Drive Train'!$F$39,DT8+DN$2)</f>
        <v>6.82</v>
      </c>
      <c r="DU9" s="57">
        <f>'Drive Train'!$F$35-DN9*'DEPRECATED - DT-Prelim Calcs'!$C$21*'Drive Train'!$F$39</f>
        <v>6.82</v>
      </c>
      <c r="DV9" s="1">
        <f>IF(DS9&gt;='Drive Train'!$F$29,1,0)</f>
        <v>0</v>
      </c>
      <c r="DW9" s="57">
        <f t="shared" si="47"/>
        <v>103.33333333333333</v>
      </c>
      <c r="DX9" s="63">
        <f>DX8+'DEPRECATED - DT-Prelim Calcs'!$C$11</f>
        <v>20</v>
      </c>
      <c r="DY9" s="2">
        <f>EI9/'Drive Train'!$F$35</f>
        <v>0.55000000000000004</v>
      </c>
      <c r="DZ9" s="46">
        <f>EG9*12*60/(PI() * 'Drive Train'!$F$15)/DY$2*DY9</f>
        <v>-238456.51912513477</v>
      </c>
      <c r="EA9" s="2">
        <f>('DEPRECATED - DT-Prelim Calcs'!$C$6*DY9-DZ9)/('DEPRECATED - DT-Prelim Calcs'!$C$6*DY9)*'DEPRECATED - DT-Prelim Calcs'!$C$7*DY9</f>
        <v>109.14542703406657</v>
      </c>
      <c r="EB9" s="57">
        <f>EA9/'DEPRECATED - DT-Prelim Calcs'!$C$7*('DEPRECATED - DT-Prelim Calcs'!$C$8-'DEPRECATED - DT-Prelim Calcs'!$C$9)+'DEPRECATED - DT-Prelim Calcs'!$C$9</f>
        <v>5813.2221113986479</v>
      </c>
      <c r="EC9" s="57">
        <f t="shared" si="15"/>
        <v>93</v>
      </c>
      <c r="ED9" s="2">
        <f t="shared" si="48"/>
        <v>0.96993038185874991</v>
      </c>
      <c r="EE9" s="57">
        <f>ED9*'DEPRECATED - DT-Prelim Calcs'!$C$21/DY$2/'DEPRECATED - DT-Prelim Calcs'!$C$19/'DEPRECATED - DT-Prelim Calcs'!$C$18*3.39*'DEPRECATED - DT-Prelim Calcs'!$C$20</f>
        <v>25.773080821789936</v>
      </c>
      <c r="EF9" s="46">
        <f t="shared" si="49"/>
        <v>0</v>
      </c>
      <c r="EG9" s="57">
        <f>EE8*'DEPRECATED - DT-Prelim Calcs'!$C$11+EG8</f>
        <v>-1031.8639789037429</v>
      </c>
      <c r="EH9" s="57">
        <f>EH8+0.5*EE9*'DEPRECATED - DT-Prelim Calcs'!$C$11^2+EG9*'DEPRECATED - DT-Prelim Calcs'!$C$11</f>
        <v>-15064.64964437536</v>
      </c>
      <c r="EI9" s="57">
        <f>MIN('Drive Train'!$F$35-EC8*'DEPRECATED - DT-Prelim Calcs'!$C$21*'Drive Train'!$F$39,EI8+EC$2)</f>
        <v>6.82</v>
      </c>
      <c r="EJ9" s="57">
        <f>'Drive Train'!$F$35-EC9*'DEPRECATED - DT-Prelim Calcs'!$C$21*'Drive Train'!$F$39</f>
        <v>6.82</v>
      </c>
      <c r="EK9" s="1">
        <f>IF(EH9&gt;='Drive Train'!$F$29,1,0)</f>
        <v>0</v>
      </c>
      <c r="EL9" s="57">
        <f t="shared" si="50"/>
        <v>103.33333333333333</v>
      </c>
      <c r="EM9" s="63">
        <f>EM8+'DEPRECATED - DT-Prelim Calcs'!$C$11</f>
        <v>20</v>
      </c>
      <c r="EN9" s="2">
        <f>EX9/'Drive Train'!$F$35</f>
        <v>0.55000000000000004</v>
      </c>
      <c r="EO9" s="46">
        <f>EV9*12*60/(PI() * 'Drive Train'!$F$15)/EN$2*EN9</f>
        <v>-361668.21399918565</v>
      </c>
      <c r="EP9" s="2">
        <f>('DEPRECATED - DT-Prelim Calcs'!$C$6*EN9-EO9)/('DEPRECATED - DT-Prelim Calcs'!$C$6*EN9)*'DEPRECATED - DT-Prelim Calcs'!$C$7*EN9</f>
        <v>164.8565310953166</v>
      </c>
      <c r="EQ9" s="57">
        <f>EP9/'DEPRECATED - DT-Prelim Calcs'!$C$7*('DEPRECATED - DT-Prelim Calcs'!$C$8-'DEPRECATED - DT-Prelim Calcs'!$C$9)+'DEPRECATED - DT-Prelim Calcs'!$C$9</f>
        <v>8779.0871118378091</v>
      </c>
      <c r="ER9" s="57">
        <f t="shared" si="16"/>
        <v>93</v>
      </c>
      <c r="ES9" s="2">
        <f t="shared" si="51"/>
        <v>0.86507304327942547</v>
      </c>
      <c r="ET9" s="57">
        <f>ES9*'DEPRECATED - DT-Prelim Calcs'!$C$21/EN$2/'DEPRECATED - DT-Prelim Calcs'!$C$19/'DEPRECATED - DT-Prelim Calcs'!$C$18*3.39*'DEPRECATED - DT-Prelim Calcs'!$C$20</f>
        <v>25.773080821789936</v>
      </c>
      <c r="EU9" s="46">
        <f t="shared" si="52"/>
        <v>0</v>
      </c>
      <c r="EV9" s="57">
        <f>ET8*'DEPRECATED - DT-Prelim Calcs'!$C$11+EV8</f>
        <v>-1395.840545622583</v>
      </c>
      <c r="EW9" s="57">
        <f>EW8+0.5*ET9*'DEPRECATED - DT-Prelim Calcs'!$C$11^2+EV9*'DEPRECATED - DT-Prelim Calcs'!$C$11</f>
        <v>-20160.321578439121</v>
      </c>
      <c r="EX9" s="57">
        <f>MIN('Drive Train'!$F$35-ER8*'DEPRECATED - DT-Prelim Calcs'!$C$21*'Drive Train'!$F$39,EX8+ER$2)</f>
        <v>6.82</v>
      </c>
      <c r="EY9" s="57">
        <f>'Drive Train'!$F$35-ER9*'DEPRECATED - DT-Prelim Calcs'!$C$21*'Drive Train'!$F$39</f>
        <v>6.82</v>
      </c>
      <c r="EZ9" s="1">
        <f>IF(EW9&gt;='Drive Train'!$F$29,1,0)</f>
        <v>0</v>
      </c>
      <c r="FA9" s="57">
        <f t="shared" si="53"/>
        <v>103.33333333333333</v>
      </c>
      <c r="FB9" s="63">
        <f>FB8+'DEPRECATED - DT-Prelim Calcs'!$C$11</f>
        <v>20</v>
      </c>
      <c r="FC9" s="2">
        <f>FM9/'Drive Train'!$F$35</f>
        <v>0.55000000000000004</v>
      </c>
      <c r="FD9" s="46">
        <f>FK9*12*60/(PI() * 'Drive Train'!$F$15)/FC$2*FC9</f>
        <v>-517774.38824004336</v>
      </c>
      <c r="FE9" s="2">
        <f>('DEPRECATED - DT-Prelim Calcs'!$C$6*FC9-FD9)/('DEPRECATED - DT-Prelim Calcs'!$C$6*FC9)*'DEPRECATED - DT-Prelim Calcs'!$C$7*FC9</f>
        <v>235.4411239509389</v>
      </c>
      <c r="FF9" s="57">
        <f>FE9/'DEPRECATED - DT-Prelim Calcs'!$C$7*('DEPRECATED - DT-Prelim Calcs'!$C$8-'DEPRECATED - DT-Prelim Calcs'!$C$9)+'DEPRECATED - DT-Prelim Calcs'!$C$9</f>
        <v>12536.764814483595</v>
      </c>
      <c r="FG9" s="57">
        <f t="shared" si="17"/>
        <v>93</v>
      </c>
      <c r="FH9" s="2">
        <f t="shared" si="54"/>
        <v>0.78067567320338405</v>
      </c>
      <c r="FI9" s="57">
        <f>FH9*'DEPRECATED - DT-Prelim Calcs'!$C$21/FC$2/'DEPRECATED - DT-Prelim Calcs'!$C$19/'DEPRECATED - DT-Prelim Calcs'!$C$18*3.39*'DEPRECATED - DT-Prelim Calcs'!$C$20</f>
        <v>25.773080821789936</v>
      </c>
      <c r="FJ9" s="46">
        <f t="shared" si="55"/>
        <v>0</v>
      </c>
      <c r="FK9" s="57">
        <f>FI8*'DEPRECATED - DT-Prelim Calcs'!$C$11+FK8</f>
        <v>-1803.3660912548442</v>
      </c>
      <c r="FL9" s="57">
        <f>FL8+0.5*FI9*'DEPRECATED - DT-Prelim Calcs'!$C$11^2+FK9*'DEPRECATED - DT-Prelim Calcs'!$C$11</f>
        <v>-25865.679217290777</v>
      </c>
      <c r="FM9" s="57">
        <f>MIN('Drive Train'!$F$35-FG8*'DEPRECATED - DT-Prelim Calcs'!$C$21*'Drive Train'!$F$39,FM8+FG$2)</f>
        <v>6.82</v>
      </c>
      <c r="FN9" s="57">
        <f>'Drive Train'!$F$35-FG9*'DEPRECATED - DT-Prelim Calcs'!$C$21*'Drive Train'!$F$39</f>
        <v>6.82</v>
      </c>
      <c r="FO9" s="1">
        <f>IF(FL9&gt;='Drive Train'!$F$29,1,0)</f>
        <v>0</v>
      </c>
      <c r="FP9" s="57">
        <f t="shared" si="56"/>
        <v>103.33333333333333</v>
      </c>
      <c r="FQ9" s="63">
        <f>FQ8+'DEPRECATED - DT-Prelim Calcs'!$C$11</f>
        <v>20</v>
      </c>
      <c r="FR9" s="2">
        <f>GB9/'Drive Train'!$F$35</f>
        <v>0.55000000000000004</v>
      </c>
      <c r="FS9" s="46">
        <f>FZ9*12*60/(PI() * 'Drive Train'!$F$15)/FR$2*FR9</f>
        <v>-710434.62846534501</v>
      </c>
      <c r="FT9" s="2">
        <f>('DEPRECATED - DT-Prelim Calcs'!$C$6*FR9-FS9)/('DEPRECATED - DT-Prelim Calcs'!$C$6*FR9)*'DEPRECATED - DT-Prelim Calcs'!$C$7*FR9</f>
        <v>322.55391549746366</v>
      </c>
      <c r="FU9" s="57">
        <f>FT9/'DEPRECATED - DT-Prelim Calcs'!$C$7*('DEPRECATED - DT-Prelim Calcs'!$C$8-'DEPRECATED - DT-Prelim Calcs'!$C$9)+'DEPRECATED - DT-Prelim Calcs'!$C$9</f>
        <v>17174.346206773691</v>
      </c>
      <c r="FV9" s="57">
        <f t="shared" si="18"/>
        <v>93</v>
      </c>
      <c r="FW9" s="2">
        <f t="shared" si="57"/>
        <v>0.7112822800297498</v>
      </c>
      <c r="FX9" s="57">
        <f>FW9*'DEPRECATED - DT-Prelim Calcs'!$C$21/FR$2/'DEPRECATED - DT-Prelim Calcs'!$C$19/'DEPRECATED - DT-Prelim Calcs'!$C$18*3.39*'DEPRECATED - DT-Prelim Calcs'!$C$20</f>
        <v>25.773080821789936</v>
      </c>
      <c r="FY9" s="46">
        <f t="shared" si="58"/>
        <v>0</v>
      </c>
      <c r="FZ9" s="57">
        <f>FX8*'DEPRECATED - DT-Prelim Calcs'!$C$11+FZ8</f>
        <v>-2254.4406158005268</v>
      </c>
      <c r="GA9" s="57">
        <f>GA8+0.5*FX9*'DEPRECATED - DT-Prelim Calcs'!$C$11^2+FZ9*'DEPRECATED - DT-Prelim Calcs'!$C$11</f>
        <v>-32180.722560930331</v>
      </c>
      <c r="GB9" s="57">
        <f>MIN('Drive Train'!$F$35-FV8*'DEPRECATED - DT-Prelim Calcs'!$C$21*'Drive Train'!$F$39,GB8+FV$2)</f>
        <v>6.82</v>
      </c>
      <c r="GC9" s="57">
        <f>'Drive Train'!$F$35-FV9*'DEPRECATED - DT-Prelim Calcs'!$C$21*'Drive Train'!$F$39</f>
        <v>6.82</v>
      </c>
      <c r="GD9" s="1">
        <f>IF(GA9&gt;='Drive Train'!$F$29,1,0)</f>
        <v>0</v>
      </c>
      <c r="GE9" s="57">
        <f t="shared" si="59"/>
        <v>103.33333333333333</v>
      </c>
      <c r="GF9" s="63">
        <f>GF8+'DEPRECATED - DT-Prelim Calcs'!$C$11</f>
        <v>20</v>
      </c>
      <c r="GG9" s="2">
        <f>GQ9/'Drive Train'!$F$35</f>
        <v>0.85483870967741948</v>
      </c>
      <c r="GH9" s="46">
        <f>GO9*12*60/(PI() * 'Drive Train'!$F$15)/GG$2*GG9</f>
        <v>-196457.88027570004</v>
      </c>
      <c r="GI9" s="2">
        <f>('DEPRECATED - DT-Prelim Calcs'!$C$6*GG9-GH9)/('DEPRECATED - DT-Prelim Calcs'!$C$6*GG9)*'DEPRECATED - DT-Prelim Calcs'!$C$7*GG9</f>
        <v>90.890084641999337</v>
      </c>
      <c r="GJ9" s="57">
        <f>GI9/'DEPRECATED - DT-Prelim Calcs'!$C$7*('DEPRECATED - DT-Prelim Calcs'!$C$8-'DEPRECATED - DT-Prelim Calcs'!$C$9)+'DEPRECATED - DT-Prelim Calcs'!$C$9</f>
        <v>4841.3713110242797</v>
      </c>
      <c r="GK9" s="57">
        <f t="shared" si="60"/>
        <v>29.999999999999982</v>
      </c>
      <c r="GL9" s="2">
        <f t="shared" si="61"/>
        <v>0.99579519204165001</v>
      </c>
      <c r="GM9" s="57">
        <f>GL9*'DEPRECATED - DT-Prelim Calcs'!$C$21/GG$2/'DEPRECATED - DT-Prelim Calcs'!$C$19/'DEPRECATED - DT-Prelim Calcs'!$C$18*3.39*'DEPRECATED - DT-Prelim Calcs'!$C$20</f>
        <v>25.773080821789936</v>
      </c>
      <c r="GN9" s="46">
        <f t="shared" si="62"/>
        <v>0</v>
      </c>
      <c r="GO9" s="57">
        <f>GM8*'DEPRECATED - DT-Prelim Calcs'!$C$11+GO8</f>
        <v>-561.55290335777693</v>
      </c>
      <c r="GP9" s="57">
        <f>GP8+0.5*GM9*'DEPRECATED - DT-Prelim Calcs'!$C$11^2+GO9*'DEPRECATED - DT-Prelim Calcs'!$C$11</f>
        <v>-8680.3055375886033</v>
      </c>
      <c r="GQ9" s="57">
        <f>MIN('Drive Train'!$F$35-GK8*'DEPRECATED - DT-Prelim Calcs'!$C$21*'Drive Train'!$F$39,GQ8+GK$2)</f>
        <v>10.600000000000001</v>
      </c>
      <c r="GR9" s="57">
        <f>'Drive Train'!$F$35-GK9*'DEPRECATED - DT-Prelim Calcs'!$C$21*'Drive Train'!$F$39</f>
        <v>10.600000000000001</v>
      </c>
      <c r="GS9" s="1">
        <f>IF(GP9&gt;='Drive Train'!$F$29,1,0)</f>
        <v>0</v>
      </c>
      <c r="GT9" s="57">
        <f t="shared" si="63"/>
        <v>33.333333333333314</v>
      </c>
      <c r="GU9" s="63">
        <f>GU8+'DEPRECATED - DT-Prelim Calcs'!$C$11</f>
        <v>20</v>
      </c>
      <c r="GV9" s="2">
        <f>HF9/'Drive Train'!$F$35</f>
        <v>0.83870967741935498</v>
      </c>
      <c r="GW9" s="46">
        <f>HD9*12*60/(PI() * 'Drive Train'!$F$15)/GV$2*GV9</f>
        <v>-228929.227250536</v>
      </c>
      <c r="GX9" s="2">
        <f>('DEPRECATED - DT-Prelim Calcs'!$C$6*GV9-GW9)/('DEPRECATED - DT-Prelim Calcs'!$C$6*GV9)*'DEPRECATED - DT-Prelim Calcs'!$C$7*GV9</f>
        <v>105.53337994242901</v>
      </c>
      <c r="GY9" s="57">
        <f>GX9/'DEPRECATED - DT-Prelim Calcs'!$C$7*('DEPRECATED - DT-Prelim Calcs'!$C$8-'DEPRECATED - DT-Prelim Calcs'!$C$9)+'DEPRECATED - DT-Prelim Calcs'!$C$9</f>
        <v>5620.9293139475694</v>
      </c>
      <c r="GZ9" s="57">
        <f t="shared" si="20"/>
        <v>33.333333333333314</v>
      </c>
      <c r="HA9" s="2">
        <f t="shared" si="64"/>
        <v>0.99579519204165001</v>
      </c>
      <c r="HB9" s="57">
        <f>HA9*'DEPRECATED - DT-Prelim Calcs'!$C$21/GV$2/'DEPRECATED - DT-Prelim Calcs'!$C$19/'DEPRECATED - DT-Prelim Calcs'!$C$18*3.39*'DEPRECATED - DT-Prelim Calcs'!$C$20</f>
        <v>25.773080821789936</v>
      </c>
      <c r="HC9" s="46">
        <f t="shared" si="65"/>
        <v>0</v>
      </c>
      <c r="HD9" s="57">
        <f>HB8*'DEPRECATED - DT-Prelim Calcs'!$C$11+HD8</f>
        <v>-666.95263307407276</v>
      </c>
      <c r="HE9" s="57">
        <f>HE8+0.5*HB9*'DEPRECATED - DT-Prelim Calcs'!$C$11^2+HD9*'DEPRECATED - DT-Prelim Calcs'!$C$11</f>
        <v>-10129.972774093927</v>
      </c>
      <c r="HF9" s="57">
        <f>MIN('Drive Train'!$F$35-GZ8*'DEPRECATED - DT-Prelim Calcs'!$C$21*'Drive Train'!$F$39,HF8+GZ$2)</f>
        <v>10.400000000000002</v>
      </c>
      <c r="HG9" s="57">
        <f>'Drive Train'!$F$35-GZ9*'DEPRECATED - DT-Prelim Calcs'!$C$21*'Drive Train'!$F$39</f>
        <v>10.400000000000002</v>
      </c>
      <c r="HH9" s="1">
        <f>IF(HE9&gt;='Drive Train'!$F$29,1,0)</f>
        <v>0</v>
      </c>
      <c r="HI9" s="57">
        <f t="shared" si="66"/>
        <v>37.037037037037017</v>
      </c>
      <c r="HJ9" s="63">
        <f>HJ8+'DEPRECATED - DT-Prelim Calcs'!$C$11</f>
        <v>20</v>
      </c>
      <c r="HK9" s="2">
        <f>HU9/'Drive Train'!$F$35</f>
        <v>0.82258064516129037</v>
      </c>
      <c r="HL9" s="46">
        <f>HS9*12*60/(PI() * 'Drive Train'!$F$15)/HK$2*HK9</f>
        <v>-258660.52625263736</v>
      </c>
      <c r="HM9" s="2">
        <f>('DEPRECATED - DT-Prelim Calcs'!$C$6*HK9-HL9)/('DEPRECATED - DT-Prelim Calcs'!$C$6*HK9)*'DEPRECATED - DT-Prelim Calcs'!$C$7*HK9</f>
        <v>118.93774173173477</v>
      </c>
      <c r="HN9" s="57">
        <f>HM9/'DEPRECATED - DT-Prelim Calcs'!$C$7*('DEPRECATED - DT-Prelim Calcs'!$C$8-'DEPRECATED - DT-Prelim Calcs'!$C$9)+'DEPRECATED - DT-Prelim Calcs'!$C$9</f>
        <v>6334.5308150131004</v>
      </c>
      <c r="HO9" s="57">
        <f t="shared" si="21"/>
        <v>36.66666666666665</v>
      </c>
      <c r="HP9" s="2">
        <f t="shared" si="67"/>
        <v>0.99579519204165001</v>
      </c>
      <c r="HQ9" s="57">
        <f>HP9*'DEPRECATED - DT-Prelim Calcs'!$C$21/HK$2/'DEPRECATED - DT-Prelim Calcs'!$C$19/'DEPRECATED - DT-Prelim Calcs'!$C$18*3.39*'DEPRECATED - DT-Prelim Calcs'!$C$20</f>
        <v>25.773080821789936</v>
      </c>
      <c r="HR9" s="46">
        <f t="shared" si="68"/>
        <v>0</v>
      </c>
      <c r="HS9" s="57">
        <f>HQ8*'DEPRECATED - DT-Prelim Calcs'!$C$11+HS8</f>
        <v>-768.34642249944795</v>
      </c>
      <c r="HT9" s="57">
        <f>HT8+0.5*HQ9*'DEPRECATED - DT-Prelim Calcs'!$C$11^2+HS9*'DEPRECATED - DT-Prelim Calcs'!$C$11</f>
        <v>-11523.556846526364</v>
      </c>
      <c r="HU9" s="57">
        <f>MIN('Drive Train'!$F$35-HO8*'DEPRECATED - DT-Prelim Calcs'!$C$21*'Drive Train'!$F$39,HU8+HO$2)</f>
        <v>10.200000000000001</v>
      </c>
      <c r="HV9" s="57">
        <f>'Drive Train'!$F$35-HO9*'DEPRECATED - DT-Prelim Calcs'!$C$21*'Drive Train'!$F$39</f>
        <v>10.200000000000001</v>
      </c>
      <c r="HW9" s="1">
        <f>IF(HT9&gt;='Drive Train'!$F$29,1,0)</f>
        <v>0</v>
      </c>
      <c r="HX9" s="57">
        <f t="shared" si="69"/>
        <v>40.740740740740726</v>
      </c>
      <c r="HY9" s="63">
        <f>HY8+'DEPRECATED - DT-Prelim Calcs'!$C$11</f>
        <v>20</v>
      </c>
      <c r="HZ9" s="2">
        <f>IJ9/'Drive Train'!$F$35</f>
        <v>0.80645161290322598</v>
      </c>
      <c r="IA9" s="46">
        <f>IH9*12*60/(PI() * 'Drive Train'!$F$15)/HZ$2*HZ9</f>
        <v>-285731.10567082406</v>
      </c>
      <c r="IB9" s="2">
        <f>('DEPRECATED - DT-Prelim Calcs'!$C$6*HZ9-IA9)/('DEPRECATED - DT-Prelim Calcs'!$C$6*HZ9)*'DEPRECATED - DT-Prelim Calcs'!$C$7*HZ9</f>
        <v>131.13903894369827</v>
      </c>
      <c r="IC9" s="57">
        <f>IB9/'DEPRECATED - DT-Prelim Calcs'!$C$7*('DEPRECATED - DT-Prelim Calcs'!$C$8-'DEPRECATED - DT-Prelim Calcs'!$C$9)+'DEPRECATED - DT-Prelim Calcs'!$C$9</f>
        <v>6984.0853512350577</v>
      </c>
      <c r="ID9" s="57">
        <f t="shared" si="22"/>
        <v>39.999999999999986</v>
      </c>
      <c r="IE9" s="2">
        <f t="shared" si="70"/>
        <v>0.99579519204165001</v>
      </c>
      <c r="IF9" s="57">
        <f>IE9*'DEPRECATED - DT-Prelim Calcs'!$C$21/HZ$2/'DEPRECATED - DT-Prelim Calcs'!$C$19/'DEPRECATED - DT-Prelim Calcs'!$C$18*3.39*'DEPRECATED - DT-Prelim Calcs'!$C$20</f>
        <v>25.773080821789936</v>
      </c>
      <c r="IG9" s="46">
        <f t="shared" si="71"/>
        <v>0</v>
      </c>
      <c r="IH9" s="57">
        <f>IF8*'DEPRECATED - DT-Prelim Calcs'!$C$11+IH8</f>
        <v>-865.73427163390352</v>
      </c>
      <c r="II9" s="57">
        <f>II8+0.5*IF9*'DEPRECATED - DT-Prelim Calcs'!$C$11^2+IH9*'DEPRECATED - DT-Prelim Calcs'!$C$11</f>
        <v>-12861.057754885924</v>
      </c>
      <c r="IJ9" s="57">
        <f>MIN('Drive Train'!$F$35-ID8*'DEPRECATED - DT-Prelim Calcs'!$C$21*'Drive Train'!$F$39,IJ8+ID$2)</f>
        <v>10.000000000000002</v>
      </c>
      <c r="IK9" s="57">
        <f>'Drive Train'!$F$35-ID9*'DEPRECATED - DT-Prelim Calcs'!$C$21*'Drive Train'!$F$39</f>
        <v>10.000000000000002</v>
      </c>
      <c r="IL9" s="1">
        <f>IF(II9&gt;='Drive Train'!$F$29,1,0)</f>
        <v>0</v>
      </c>
      <c r="IM9" s="57">
        <f t="shared" si="72"/>
        <v>44.444444444444429</v>
      </c>
      <c r="IN9" s="63">
        <f>IN8+'DEPRECATED - DT-Prelim Calcs'!$C$11</f>
        <v>20</v>
      </c>
      <c r="IO9" s="2">
        <f>IY9/'Drive Train'!$F$35</f>
        <v>0.79032258064516137</v>
      </c>
      <c r="IP9" s="46">
        <f>IW9*12*60/(PI() * 'Drive Train'!$F$15)/IO$2*IO9</f>
        <v>-310220.29389391543</v>
      </c>
      <c r="IQ9" s="2">
        <f>('DEPRECATED - DT-Prelim Calcs'!$C$6*IO9-IP9)/('DEPRECATED - DT-Prelim Calcs'!$C$6*IO9)*'DEPRECATED - DT-Prelim Calcs'!$C$7*IO9</f>
        <v>142.17314051210087</v>
      </c>
      <c r="IR9" s="57">
        <f>IQ9/'DEPRECATED - DT-Prelim Calcs'!$C$7*('DEPRECATED - DT-Prelim Calcs'!$C$8-'DEPRECATED - DT-Prelim Calcs'!$C$9)+'DEPRECATED - DT-Prelim Calcs'!$C$9</f>
        <v>7571.5024596276107</v>
      </c>
      <c r="IS9" s="57">
        <f t="shared" si="23"/>
        <v>43.333333333333321</v>
      </c>
      <c r="IT9" s="2">
        <f t="shared" si="73"/>
        <v>0.99579519204165001</v>
      </c>
      <c r="IU9" s="57">
        <f>IT9*'DEPRECATED - DT-Prelim Calcs'!$C$21/IO$2/'DEPRECATED - DT-Prelim Calcs'!$C$19/'DEPRECATED - DT-Prelim Calcs'!$C$18*3.39*'DEPRECATED - DT-Prelim Calcs'!$C$20</f>
        <v>25.773080821789936</v>
      </c>
      <c r="IV9" s="46">
        <f t="shared" si="74"/>
        <v>0</v>
      </c>
      <c r="IW9" s="57">
        <f>IU8*'DEPRECATED - DT-Prelim Calcs'!$C$11+IW8</f>
        <v>-959.11618047743889</v>
      </c>
      <c r="IX9" s="57">
        <f>IX8+0.5*IU9*'DEPRECATED - DT-Prelim Calcs'!$C$11^2+IW9*'DEPRECATED - DT-Prelim Calcs'!$C$11</f>
        <v>-14142.4754991726</v>
      </c>
      <c r="IY9" s="57">
        <f>MIN('Drive Train'!$F$35-IS8*'DEPRECATED - DT-Prelim Calcs'!$C$21*'Drive Train'!$F$39,IY8+IS$2)</f>
        <v>9.8000000000000007</v>
      </c>
      <c r="IZ9" s="57">
        <f>'Drive Train'!$F$35-IS9*'DEPRECATED - DT-Prelim Calcs'!$C$21*'Drive Train'!$F$39</f>
        <v>9.8000000000000007</v>
      </c>
      <c r="JA9" s="1">
        <f>IF(IX9&gt;='Drive Train'!$F$29,1,0)</f>
        <v>0</v>
      </c>
      <c r="JB9" s="57">
        <f t="shared" si="75"/>
        <v>48.148148148148138</v>
      </c>
      <c r="JC9" s="63">
        <f>JC8+'DEPRECATED - DT-Prelim Calcs'!$C$11</f>
        <v>20</v>
      </c>
      <c r="JD9" s="2">
        <f>JN9/'Drive Train'!$F$35</f>
        <v>0.77419354838709686</v>
      </c>
      <c r="JE9" s="46">
        <f>JL9*12*60/(PI() * 'Drive Train'!$F$15)/JD$2*JD9</f>
        <v>-332207.41931073053</v>
      </c>
      <c r="JF9" s="2">
        <f>('DEPRECATED - DT-Prelim Calcs'!$C$6*JD9-JE9)/('DEPRECATED - DT-Prelim Calcs'!$C$6*JD9)*'DEPRECATED - DT-Prelim Calcs'!$C$7*JD9</f>
        <v>152.07591537072372</v>
      </c>
      <c r="JG9" s="57">
        <f>JF9/'DEPRECATED - DT-Prelim Calcs'!$C$7*('DEPRECATED - DT-Prelim Calcs'!$C$8-'DEPRECATED - DT-Prelim Calcs'!$C$9)+'DEPRECATED - DT-Prelim Calcs'!$C$9</f>
        <v>8098.6916772049181</v>
      </c>
      <c r="JH9" s="57">
        <f t="shared" si="24"/>
        <v>46.666666666666657</v>
      </c>
      <c r="JI9" s="2">
        <f t="shared" si="76"/>
        <v>0.99579519204165001</v>
      </c>
      <c r="JJ9" s="57">
        <f>JI9*'DEPRECATED - DT-Prelim Calcs'!$C$21/JD$2/'DEPRECATED - DT-Prelim Calcs'!$C$19/'DEPRECATED - DT-Prelim Calcs'!$C$18*3.39*'DEPRECATED - DT-Prelim Calcs'!$C$20</f>
        <v>25.773080821789936</v>
      </c>
      <c r="JK9" s="46">
        <f t="shared" si="77"/>
        <v>0</v>
      </c>
      <c r="JL9" s="57">
        <f>JJ8*'DEPRECATED - DT-Prelim Calcs'!$C$11+JL8</f>
        <v>-1048.492149030053</v>
      </c>
      <c r="JM9" s="57">
        <f>JM8+0.5*JJ9*'DEPRECATED - DT-Prelim Calcs'!$C$11^2+JL9*'DEPRECATED - DT-Prelim Calcs'!$C$11</f>
        <v>-15367.810079386383</v>
      </c>
      <c r="JN9" s="57">
        <f>MIN('Drive Train'!$F$35-JH8*'DEPRECATED - DT-Prelim Calcs'!$C$21*'Drive Train'!$F$39,JN8+JH$2)</f>
        <v>9.6000000000000014</v>
      </c>
      <c r="JO9" s="57">
        <f>'Drive Train'!$F$35-JH9*'DEPRECATED - DT-Prelim Calcs'!$C$21*'Drive Train'!$F$39</f>
        <v>9.6000000000000014</v>
      </c>
      <c r="JP9" s="1">
        <f>IF(JM9&gt;='Drive Train'!$F$29,1,0)</f>
        <v>0</v>
      </c>
      <c r="JQ9" s="57">
        <f>MIN(JG9,'DEPRECATED - DT-Prelim Calcs'!$C$10)*'DEPRECATED - DT-Prelim Calcs'!$C$11*1000/60/60</f>
        <v>103.33333333333333</v>
      </c>
      <c r="JR9" s="63">
        <f>JR8+'DEPRECATED - DT-Prelim Calcs'!$C$11</f>
        <v>20</v>
      </c>
      <c r="JS9" s="2">
        <f>KC9/'Drive Train'!$F$35</f>
        <v>0.75806451612903225</v>
      </c>
      <c r="JT9" s="46">
        <f>KA9*12*60/(PI() * 'Drive Train'!$F$15)/JS$2*JS9</f>
        <v>-351771.81031008961</v>
      </c>
      <c r="JU9" s="2">
        <f>('DEPRECATED - DT-Prelim Calcs'!$C$6*JS9-JT9)/('DEPRECATED - DT-Prelim Calcs'!$C$6*JS9)*'DEPRECATED - DT-Prelim Calcs'!$C$7*JS9</f>
        <v>160.88323245334863</v>
      </c>
      <c r="JV9" s="57">
        <f>JU9/'DEPRECATED - DT-Prelim Calcs'!$C$7*('DEPRECATED - DT-Prelim Calcs'!$C$8-'DEPRECATED - DT-Prelim Calcs'!$C$9)+'DEPRECATED - DT-Prelim Calcs'!$C$9</f>
        <v>8567.5625409811746</v>
      </c>
      <c r="JW9" s="57">
        <f t="shared" si="25"/>
        <v>49.999999999999993</v>
      </c>
      <c r="JX9" s="2">
        <f t="shared" si="78"/>
        <v>0.99579519204165001</v>
      </c>
      <c r="JY9" s="57">
        <f>JX9*'DEPRECATED - DT-Prelim Calcs'!$C$21/JS$2/'DEPRECATED - DT-Prelim Calcs'!$C$19/'DEPRECATED - DT-Prelim Calcs'!$C$18*3.39*'DEPRECATED - DT-Prelim Calcs'!$C$20</f>
        <v>25.773080821789936</v>
      </c>
      <c r="JZ9" s="46">
        <f t="shared" si="79"/>
        <v>0</v>
      </c>
      <c r="KA9" s="57">
        <f>JY8*'DEPRECATED - DT-Prelim Calcs'!$C$11+KA8</f>
        <v>-1133.8621772917479</v>
      </c>
      <c r="KB9" s="57">
        <f>KB8+0.5*JY9*'DEPRECATED - DT-Prelim Calcs'!$C$11^2+KA9*'DEPRECATED - DT-Prelim Calcs'!$C$11</f>
        <v>-16537.061495527298</v>
      </c>
      <c r="KC9" s="57">
        <f>MIN('Drive Train'!$F$35-JW8*'DEPRECATED - DT-Prelim Calcs'!$C$21*'Drive Train'!$F$39,KC8+JW$2)</f>
        <v>9.4</v>
      </c>
      <c r="KD9" s="57">
        <f>'Drive Train'!$F$35-JW9*'DEPRECATED - DT-Prelim Calcs'!$C$21*'Drive Train'!$F$39</f>
        <v>9.4</v>
      </c>
      <c r="KE9" s="1">
        <f>IF(KB9&gt;='Drive Train'!$F$29,1,0)</f>
        <v>0</v>
      </c>
      <c r="KF9" s="57">
        <f>MIN(JV9,'DEPRECATED - DT-Prelim Calcs'!$C$10)*'DEPRECATED - DT-Prelim Calcs'!$C$11*1000/60/60</f>
        <v>103.33333333333333</v>
      </c>
      <c r="KG9" s="63">
        <f>KG8+'DEPRECATED - DT-Prelim Calcs'!$C$11</f>
        <v>20</v>
      </c>
      <c r="KH9" s="2">
        <f>KR9/'Drive Train'!$F$35</f>
        <v>0.74193548387096786</v>
      </c>
      <c r="KI9" s="46">
        <f>KP9*12*60/(PI() * 'Drive Train'!$F$15)/KH$2*KH9</f>
        <v>-368992.79528081196</v>
      </c>
      <c r="KJ9" s="2">
        <f>('DEPRECATED - DT-Prelim Calcs'!$C$6*KH9-KI9)/('DEPRECATED - DT-Prelim Calcs'!$C$6*KH9)*'DEPRECATED - DT-Prelim Calcs'!$C$7*KH9</f>
        <v>168.63096069375695</v>
      </c>
      <c r="KK9" s="57">
        <f>KJ9/'DEPRECATED - DT-Prelim Calcs'!$C$7*('DEPRECATED - DT-Prelim Calcs'!$C$8-'DEPRECATED - DT-Prelim Calcs'!$C$9)+'DEPRECATED - DT-Prelim Calcs'!$C$9</f>
        <v>8980.0245879705471</v>
      </c>
      <c r="KL9" s="57">
        <f t="shared" si="26"/>
        <v>53.333333333333329</v>
      </c>
      <c r="KM9" s="2">
        <f t="shared" si="80"/>
        <v>0.99579519204165001</v>
      </c>
      <c r="KN9" s="57">
        <f>KM9*'DEPRECATED - DT-Prelim Calcs'!$C$21/KH$2/'DEPRECATED - DT-Prelim Calcs'!$C$19/'DEPRECATED - DT-Prelim Calcs'!$C$18*3.39*'DEPRECATED - DT-Prelim Calcs'!$C$20</f>
        <v>25.773080821789936</v>
      </c>
      <c r="KO9" s="46">
        <f t="shared" si="81"/>
        <v>0</v>
      </c>
      <c r="KP9" s="57">
        <f>KN8*'DEPRECATED - DT-Prelim Calcs'!$C$11+KP8</f>
        <v>-1215.2262652625225</v>
      </c>
      <c r="KQ9" s="57">
        <f>KQ8+0.5*KN9*'DEPRECATED - DT-Prelim Calcs'!$C$11^2+KP9*'DEPRECATED - DT-Prelim Calcs'!$C$11</f>
        <v>-17650.229747595324</v>
      </c>
      <c r="KR9" s="57">
        <f>MIN('Drive Train'!$F$35-KL8*'DEPRECATED - DT-Prelim Calcs'!$C$21*'Drive Train'!$F$39,KR8+KL$2)</f>
        <v>9.2000000000000011</v>
      </c>
      <c r="KS9" s="57">
        <f>'Drive Train'!$F$35-KL9*'DEPRECATED - DT-Prelim Calcs'!$C$21*'Drive Train'!$F$39</f>
        <v>9.2000000000000011</v>
      </c>
      <c r="KT9" s="1">
        <f>IF(KQ9&gt;='Drive Train'!$F$29,1,0)</f>
        <v>0</v>
      </c>
      <c r="KU9" s="57">
        <f>MIN(KK9,'DEPRECATED - DT-Prelim Calcs'!$C$10)*'DEPRECATED - DT-Prelim Calcs'!$C$11*1000/60/60</f>
        <v>103.33333333333333</v>
      </c>
      <c r="KV9" s="63">
        <f>KV8+'DEPRECATED - DT-Prelim Calcs'!$C$11</f>
        <v>20</v>
      </c>
      <c r="KW9" s="2">
        <f>LG9/'Drive Train'!$F$35</f>
        <v>0.72580645161290325</v>
      </c>
      <c r="KX9" s="46">
        <f>LE9*12*60/(PI() * 'Drive Train'!$F$15)/KW$2*KW9</f>
        <v>-375128.82733116468</v>
      </c>
      <c r="KY9" s="2">
        <f>('DEPRECATED - DT-Prelim Calcs'!$C$6*KW9-KX9)/('DEPRECATED - DT-Prelim Calcs'!$C$6*KW9)*'DEPRECATED - DT-Prelim Calcs'!$C$7*KW9</f>
        <v>171.36654324221581</v>
      </c>
      <c r="KZ9" s="57">
        <f>KY9/'DEPRECATED - DT-Prelim Calcs'!$C$7*('DEPRECATED - DT-Prelim Calcs'!$C$8-'DEPRECATED - DT-Prelim Calcs'!$C$9)+'DEPRECATED - DT-Prelim Calcs'!$C$9</f>
        <v>9125.6574680399553</v>
      </c>
      <c r="LA9" s="57">
        <f t="shared" si="27"/>
        <v>56.666666666666664</v>
      </c>
      <c r="LB9" s="2">
        <f t="shared" si="82"/>
        <v>0.99579519204165001</v>
      </c>
      <c r="LC9" s="57">
        <f>LB9*'DEPRECATED - DT-Prelim Calcs'!$C$21/KW$2/'DEPRECATED - DT-Prelim Calcs'!$C$19/'DEPRECATED - DT-Prelim Calcs'!$C$18*3.39*'DEPRECATED - DT-Prelim Calcs'!$C$20</f>
        <v>25.773080821789936</v>
      </c>
      <c r="LD9" s="46">
        <f t="shared" si="83"/>
        <v>0</v>
      </c>
      <c r="LE9" s="57">
        <f>LC8*'DEPRECATED - DT-Prelim Calcs'!$C$11+LE8</f>
        <v>-1262.8885287716298</v>
      </c>
      <c r="LF9" s="57">
        <f>LF8+0.5*LC9*'DEPRECATED - DT-Prelim Calcs'!$C$11^2+LE9*'DEPRECATED - DT-Prelim Calcs'!$C$11</f>
        <v>-18298.993342525777</v>
      </c>
      <c r="LG9" s="57">
        <f>MIN('Drive Train'!$F$35-LA8*'DEPRECATED - DT-Prelim Calcs'!$C$21*'Drive Train'!$F$39,LG8+LA$2)</f>
        <v>9</v>
      </c>
      <c r="LH9" s="57">
        <f>'Drive Train'!$F$35-LA9*'DEPRECATED - DT-Prelim Calcs'!$C$21*'Drive Train'!$F$39</f>
        <v>9</v>
      </c>
      <c r="LI9" s="1">
        <f>IF(LF9&gt;='Drive Train'!$F$29,1,0)</f>
        <v>0</v>
      </c>
      <c r="LJ9" s="57">
        <f>MIN(KZ9,'DEPRECATED - DT-Prelim Calcs'!$C$10)*'DEPRECATED - DT-Prelim Calcs'!$C$11*1000/60/60</f>
        <v>103.33333333333333</v>
      </c>
      <c r="LK9" s="63">
        <f>LK8+'DEPRECATED - DT-Prelim Calcs'!$C$11</f>
        <v>20</v>
      </c>
      <c r="LL9" s="2">
        <f>LV9/'Drive Train'!$F$35</f>
        <v>0.70967741935483875</v>
      </c>
      <c r="LM9" s="46">
        <f>LT9*12*60/(PI() * 'Drive Train'!$F$15)/LL$2*LL9</f>
        <v>-358709.52269218088</v>
      </c>
      <c r="LN9" s="2">
        <f>('DEPRECATED - DT-Prelim Calcs'!$C$6*LL9-LM9)/('DEPRECATED - DT-Prelim Calcs'!$C$6*LL9)*'DEPRECATED - DT-Prelim Calcs'!$C$7*LL9</f>
        <v>163.90355891988642</v>
      </c>
      <c r="LO9" s="57">
        <f>LN9/'DEPRECATED - DT-Prelim Calcs'!$C$7*('DEPRECATED - DT-Prelim Calcs'!$C$8-'DEPRECATED - DT-Prelim Calcs'!$C$9)+'DEPRECATED - DT-Prelim Calcs'!$C$9</f>
        <v>8728.3541947806752</v>
      </c>
      <c r="LP9" s="57">
        <f t="shared" si="28"/>
        <v>60</v>
      </c>
      <c r="LQ9" s="2">
        <f t="shared" si="84"/>
        <v>0.99579519204165001</v>
      </c>
      <c r="LR9" s="57">
        <f>LQ9*'DEPRECATED - DT-Prelim Calcs'!$C$21/LL$2/'DEPRECATED - DT-Prelim Calcs'!$C$19/'DEPRECATED - DT-Prelim Calcs'!$C$18*3.39*'DEPRECATED - DT-Prelim Calcs'!$C$20</f>
        <v>25.773080821789936</v>
      </c>
      <c r="LS9" s="46">
        <f t="shared" si="85"/>
        <v>0</v>
      </c>
      <c r="LT9" s="57">
        <f>LR8*'DEPRECATED - DT-Prelim Calcs'!$C$11+LT8</f>
        <v>-1235.0579124947126</v>
      </c>
      <c r="LU9" s="57">
        <f>LU8+0.5*LR9*'DEPRECATED - DT-Prelim Calcs'!$C$11^2+LT9*'DEPRECATED - DT-Prelim Calcs'!$C$11</f>
        <v>-17909.364714648938</v>
      </c>
      <c r="LV9" s="57">
        <f>MIN('Drive Train'!$F$35-LP8*'DEPRECATED - DT-Prelim Calcs'!$C$21*'Drive Train'!$F$39,LV8+LP$2)</f>
        <v>8.8000000000000007</v>
      </c>
      <c r="LW9" s="57">
        <f>'Drive Train'!$F$35-LP9*'DEPRECATED - DT-Prelim Calcs'!$C$21*'Drive Train'!$F$39</f>
        <v>8.8000000000000007</v>
      </c>
      <c r="LX9" s="1">
        <f>IF(LU9&gt;='Drive Train'!$F$29,1,0)</f>
        <v>0</v>
      </c>
      <c r="LY9" s="57">
        <f>MIN(LO9,'DEPRECATED - DT-Prelim Calcs'!$C$10)*'DEPRECATED - DT-Prelim Calcs'!$C$11*1000/60/60</f>
        <v>103.33333333333333</v>
      </c>
      <c r="LZ9" s="63">
        <f>LZ8+'DEPRECATED - DT-Prelim Calcs'!$C$11</f>
        <v>20</v>
      </c>
    </row>
    <row r="10" spans="1:338" x14ac:dyDescent="0.2">
      <c r="A10" s="7"/>
      <c r="B10" s="3" t="s">
        <v>95</v>
      </c>
      <c r="C10" s="68">
        <f>MIN('Drive Train'!F37,'Drive Train'!F35/12*'Drive Train'!F40*'Drive Train'!F41/'Drive Train'!F5)</f>
        <v>93</v>
      </c>
      <c r="R10" s="63">
        <f>R9+'DEPRECATED - DT-Prelim Calcs'!$C$11</f>
        <v>24</v>
      </c>
      <c r="S10" s="2">
        <f>AG10/'Drive Train'!$F$35</f>
        <v>0</v>
      </c>
      <c r="T10" s="46">
        <f>AE10*12*60/(PI() * 'Drive Train'!$F$15)/S$2*ABS(S10)</f>
        <v>0</v>
      </c>
      <c r="U10" s="2">
        <f>IF(OR(AD9=1,AND($C$32=Motors!$C$32,'DEPRECATED - DT-Prelim Calcs'!AI9=1)),0,IF(AG10=0,-(V9+$C$9)/($C$8-$C$9)*$C$7,($C$6*S10-T10)/($C$6*S10)*$C$7*S10))</f>
        <v>0</v>
      </c>
      <c r="V10" s="57">
        <f>IF(AND(AD9=1,AI9=1),0,ABS(U10/$C$7*($C$8-$C$9)+$C$9) *'Drive Train'!$AA$49 + V9*(1-'Drive Train'!$AA$49))</f>
        <v>0</v>
      </c>
      <c r="W10" s="57">
        <f t="shared" si="0"/>
        <v>0</v>
      </c>
      <c r="X10" s="2">
        <f>MAX(MIN(IF(AND(AI9=1,AG10&lt;0),-1,1)*(W10-$C$9)/($C$8-$C$9)*$C$7-$C$29*AE10/T$2 -  AI9*$C$29/2,X$2),MAX(X$4:X9)*-1)</f>
        <v>-0.2458281045106315</v>
      </c>
      <c r="Y10" s="57">
        <f t="shared" si="1"/>
        <v>0</v>
      </c>
      <c r="Z10" s="57">
        <f t="shared" si="2"/>
        <v>0</v>
      </c>
      <c r="AA10" s="57">
        <f t="shared" si="3"/>
        <v>0</v>
      </c>
      <c r="AB10" s="57" t="e">
        <f t="shared" si="4"/>
        <v>#N/A</v>
      </c>
      <c r="AC10" s="46">
        <f t="shared" si="29"/>
        <v>1</v>
      </c>
      <c r="AD10" s="1">
        <f t="shared" si="5"/>
        <v>1</v>
      </c>
      <c r="AE10" s="57">
        <f t="shared" si="6"/>
        <v>0</v>
      </c>
      <c r="AF10" s="57" t="e">
        <f t="shared" si="7"/>
        <v>#N/A</v>
      </c>
      <c r="AG10" s="57">
        <f>IF(AI9=0,MIN('Drive Train'!$F$35-W9*$C$21*'Drive Train'!$F$39,AG9+W$2)-$C$3,IF(AE9-1&lt;=0,0,IF($C$32=Motors!$C$30,MAX(MAX(AG$4:AG9)*-1,AG9-W$2),MAX(0,MAX(AG$4:AG9)*-1,AG9-W$2))))</f>
        <v>0</v>
      </c>
      <c r="AH10" s="57">
        <f>'Drive Train'!$F$35-ABS(W10)*'DEPRECATED - DT-Prelim Calcs'!$C$21*'Drive Train'!$F$39</f>
        <v>12.4</v>
      </c>
      <c r="AI10" s="1">
        <f>IF(AJ10&gt;='Drive Train'!$F$29,1,0)</f>
        <v>1</v>
      </c>
      <c r="AJ10" s="57">
        <f>AJ9+0.5*Y10*'DEPRECATED - DT-Prelim Calcs'!$C$11^2+AE10*'DEPRECATED - DT-Prelim Calcs'!$C$11</f>
        <v>784.33981740885292</v>
      </c>
      <c r="AK10" s="57">
        <f t="shared" si="8"/>
        <v>0</v>
      </c>
      <c r="AL10" s="63">
        <f>AL9+'DEPRECATED - DT-Prelim Calcs'!$C$11</f>
        <v>24</v>
      </c>
      <c r="AM10" s="2">
        <f>AW10/'Drive Train'!$F$35</f>
        <v>0.85897375218793037</v>
      </c>
      <c r="AN10" s="46">
        <f>AU10*12*60/(PI() * 'Drive Train'!$F$15)/AM$2*AM10</f>
        <v>4136.5268513426809</v>
      </c>
      <c r="AO10" s="2">
        <f>('DEPRECATED - DT-Prelim Calcs'!$C$6*AM10-AN10)/('DEPRECATED - DT-Prelim Calcs'!$C$6*AM10)*'DEPRECATED - DT-Prelim Calcs'!$C$7*AM10</f>
        <v>0.19976469554291953</v>
      </c>
      <c r="AP10" s="57">
        <f>AO10/'DEPRECATED - DT-Prelim Calcs'!$C$7*('DEPRECATED - DT-Prelim Calcs'!$C$8-'DEPRECATED - DT-Prelim Calcs'!$C$9)+'DEPRECATED - DT-Prelim Calcs'!$C$9</f>
        <v>13.334776115417668</v>
      </c>
      <c r="AQ10" s="57">
        <f t="shared" si="9"/>
        <v>13.334776115417668</v>
      </c>
      <c r="AR10" s="2">
        <f t="shared" si="30"/>
        <v>-0.15280142283538803</v>
      </c>
      <c r="AS10" s="57">
        <f>AR10*'DEPRECATED - DT-Prelim Calcs'!$C$21/AM$2/'DEPRECATED - DT-Prelim Calcs'!$C$19/'DEPRECATED - DT-Prelim Calcs'!$C$18*3.39*'DEPRECATED - DT-Prelim Calcs'!$C$20</f>
        <v>-1.1073419178265589</v>
      </c>
      <c r="AT10" s="46">
        <f t="shared" si="31"/>
        <v>0</v>
      </c>
      <c r="AU10" s="57">
        <f>AS9*'DEPRECATED - DT-Prelim Calcs'!$C$11+AU9</f>
        <v>42.024574656204635</v>
      </c>
      <c r="AV10" s="57">
        <f>AV9+0.5*AS10*'DEPRECATED - DT-Prelim Calcs'!$C$11^2+AU10*'DEPRECATED - DT-Prelim Calcs'!$C$11</f>
        <v>901.55558347175395</v>
      </c>
      <c r="AW10" s="57">
        <f>MIN('Drive Train'!$F$35-AQ9*'DEPRECATED - DT-Prelim Calcs'!$C$21*'Drive Train'!$F$39,AW9+AQ$2)</f>
        <v>10.651274527130337</v>
      </c>
      <c r="AX10" s="57">
        <f>'Drive Train'!$F$35-AQ10*'DEPRECATED - DT-Prelim Calcs'!$C$21*'Drive Train'!$F$39</f>
        <v>11.59991343307494</v>
      </c>
      <c r="AY10" s="1">
        <f>IF(AV10&gt;='Drive Train'!$F$29,1,0)</f>
        <v>1</v>
      </c>
      <c r="AZ10" s="57">
        <f t="shared" si="32"/>
        <v>14.816417906019632</v>
      </c>
      <c r="BA10" s="63">
        <f>BA9+'DEPRECATED - DT-Prelim Calcs'!$C$11</f>
        <v>24</v>
      </c>
      <c r="BB10" s="2">
        <f>BL10/'Drive Train'!$F$35</f>
        <v>0.55000000000000004</v>
      </c>
      <c r="BC10" s="46">
        <f>BJ10*12*60/(PI() * 'Drive Train'!$F$15)/BB$2*BB10</f>
        <v>5902.0706202088377</v>
      </c>
      <c r="BD10" s="2">
        <f>('DEPRECATED - DT-Prelim Calcs'!$C$6*BB10-BC10)/('DEPRECATED - DT-Prelim Calcs'!$C$6*BB10)*'DEPRECATED - DT-Prelim Calcs'!$C$7*BB10</f>
        <v>-1.3431660778054968</v>
      </c>
      <c r="BE10" s="57">
        <f>BD10/'DEPRECATED - DT-Prelim Calcs'!$C$7*('DEPRECATED - DT-Prelim Calcs'!$C$8-'DEPRECATED - DT-Prelim Calcs'!$C$9)+'DEPRECATED - DT-Prelim Calcs'!$C$9</f>
        <v>-68.805480407653633</v>
      </c>
      <c r="BF10" s="57">
        <f t="shared" si="10"/>
        <v>-68.805480407653633</v>
      </c>
      <c r="BG10" s="2">
        <f t="shared" si="33"/>
        <v>-2.1288110433111571</v>
      </c>
      <c r="BH10" s="57">
        <f>BG10*'DEPRECATED - DT-Prelim Calcs'!$C$21/BB$2/'DEPRECATED - DT-Prelim Calcs'!$C$19/'DEPRECATED - DT-Prelim Calcs'!$C$18*3.39*'DEPRECATED - DT-Prelim Calcs'!$C$20</f>
        <v>-22.283956360137939</v>
      </c>
      <c r="BI10" s="46">
        <f t="shared" si="34"/>
        <v>1</v>
      </c>
      <c r="BJ10" s="57">
        <f>BH9*'DEPRECATED - DT-Prelim Calcs'!$C$11+BJ9</f>
        <v>64.831824130826007</v>
      </c>
      <c r="BK10" s="57">
        <f>BK9+0.5*BH10*'DEPRECATED - DT-Prelim Calcs'!$C$11^2+BJ10*'DEPRECATED - DT-Prelim Calcs'!$C$11</f>
        <v>538.03196957450791</v>
      </c>
      <c r="BL10" s="57">
        <f>MIN('Drive Train'!$F$35-BF9*'DEPRECATED - DT-Prelim Calcs'!$C$21*'Drive Train'!$F$39,BL9+BF$2)</f>
        <v>6.82</v>
      </c>
      <c r="BM10" s="57">
        <f>'Drive Train'!$F$35-BF10*'DEPRECATED - DT-Prelim Calcs'!$C$21*'Drive Train'!$F$39</f>
        <v>16.528328824459219</v>
      </c>
      <c r="BN10" s="1">
        <f>IF(BK10&gt;='Drive Train'!$F$29,1,0)</f>
        <v>1</v>
      </c>
      <c r="BO10" s="57">
        <f t="shared" si="35"/>
        <v>-76.450533786281824</v>
      </c>
      <c r="BP10" s="63">
        <f>BP9+'DEPRECATED - DT-Prelim Calcs'!$C$11</f>
        <v>24</v>
      </c>
      <c r="BQ10" s="2">
        <f>CA10/'Drive Train'!$F$35</f>
        <v>0.88557699644948662</v>
      </c>
      <c r="BR10" s="46">
        <f>BY10*12*60/(PI() * 'Drive Train'!$F$15)/BQ$2*BQ10</f>
        <v>4568.9118646178094</v>
      </c>
      <c r="BS10" s="2">
        <f>('DEPRECATED - DT-Prelim Calcs'!$C$6*BQ10-BR10)/('DEPRECATED - DT-Prelim Calcs'!$C$6*BQ10)*'DEPRECATED - DT-Prelim Calcs'!$C$7*BQ10</f>
        <v>6.8372344983803152E-2</v>
      </c>
      <c r="BT10" s="57">
        <f>BS10/'DEPRECATED - DT-Prelim Calcs'!$C$7*('DEPRECATED - DT-Prelim Calcs'!$C$8-'DEPRECATED - DT-Prelim Calcs'!$C$9)+'DEPRECATED - DT-Prelim Calcs'!$C$9</f>
        <v>6.3399053366896041</v>
      </c>
      <c r="BU10" s="57">
        <f t="shared" si="11"/>
        <v>6.3399053366896041</v>
      </c>
      <c r="BV10" s="2">
        <f t="shared" si="36"/>
        <v>-0.30934860499918604</v>
      </c>
      <c r="BW10" s="57">
        <f>BV10*'DEPRECATED - DT-Prelim Calcs'!$C$21/BQ$2/'DEPRECATED - DT-Prelim Calcs'!$C$19/'DEPRECATED - DT-Prelim Calcs'!$C$18*3.39*'DEPRECATED - DT-Prelim Calcs'!$C$20</f>
        <v>-4.234566093885002</v>
      </c>
      <c r="BX10" s="46">
        <f t="shared" si="37"/>
        <v>1</v>
      </c>
      <c r="BY10" s="57">
        <f>BW9*'DEPRECATED - DT-Prelim Calcs'!$C$11+BY9</f>
        <v>23.835672718149709</v>
      </c>
      <c r="BZ10" s="57">
        <f>BZ9+0.5*BW10*'DEPRECATED - DT-Prelim Calcs'!$C$11^2+BY10*'DEPRECATED - DT-Prelim Calcs'!$C$11</f>
        <v>-548.69420040585476</v>
      </c>
      <c r="CA10" s="57">
        <f>MIN('Drive Train'!$F$35-BU9*'DEPRECATED - DT-Prelim Calcs'!$C$21*'Drive Train'!$F$39,CA9+BU$2)</f>
        <v>10.981154755973634</v>
      </c>
      <c r="CB10" s="57">
        <f>'Drive Train'!$F$35-BU10*'DEPRECATED - DT-Prelim Calcs'!$C$21*'Drive Train'!$F$39</f>
        <v>12.019605679798625</v>
      </c>
      <c r="CC10" s="1">
        <f>IF(BZ10&gt;='Drive Train'!$F$29,1,0)</f>
        <v>0</v>
      </c>
      <c r="CD10" s="57">
        <f t="shared" si="38"/>
        <v>7.0443392629884487</v>
      </c>
      <c r="CE10" s="63">
        <f>CE9+'DEPRECATED - DT-Prelim Calcs'!$C$11</f>
        <v>24</v>
      </c>
      <c r="CF10" s="2">
        <f>CP10/'Drive Train'!$F$35</f>
        <v>0.55000000000000004</v>
      </c>
      <c r="CG10" s="46">
        <f>CN10*12*60/(PI() * 'Drive Train'!$F$15)/CF$2*CF10</f>
        <v>-14431.773297771255</v>
      </c>
      <c r="CH10" s="2">
        <f>('DEPRECATED - DT-Prelim Calcs'!$C$6*CF10-CG10)/('DEPRECATED - DT-Prelim Calcs'!$C$6*CF10)*'DEPRECATED - DT-Prelim Calcs'!$C$7*CF10</f>
        <v>7.8509359564031369</v>
      </c>
      <c r="CI10" s="57">
        <f>CH10/'DEPRECATED - DT-Prelim Calcs'!$C$7*('DEPRECATED - DT-Prelim Calcs'!$C$8-'DEPRECATED - DT-Prelim Calcs'!$C$9)+'DEPRECATED - DT-Prelim Calcs'!$C$9</f>
        <v>420.6564660607977</v>
      </c>
      <c r="CJ10" s="57">
        <f t="shared" si="12"/>
        <v>93</v>
      </c>
      <c r="CK10" s="2">
        <f t="shared" si="39"/>
        <v>1.5241763143494644</v>
      </c>
      <c r="CL10" s="57">
        <f>CK10*'DEPRECATED - DT-Prelim Calcs'!$C$21/CF$2/'DEPRECATED - DT-Prelim Calcs'!$C$19/'DEPRECATED - DT-Prelim Calcs'!$C$18*3.39*'DEPRECATED - DT-Prelim Calcs'!$C$20</f>
        <v>25.773080821789936</v>
      </c>
      <c r="CM10" s="46">
        <f t="shared" si="40"/>
        <v>0</v>
      </c>
      <c r="CN10" s="57">
        <f>CL9*'DEPRECATED - DT-Prelim Calcs'!$C$11+CN9</f>
        <v>-98.1358289405877</v>
      </c>
      <c r="CO10" s="57">
        <f>CO9+0.5*CL10*'DEPRECATED - DT-Prelim Calcs'!$C$11^2+CN10*'DEPRECATED - DT-Prelim Calcs'!$C$11</f>
        <v>-3622.1067400994534</v>
      </c>
      <c r="CP10" s="57">
        <f>MIN('Drive Train'!$F$35-CJ9*'DEPRECATED - DT-Prelim Calcs'!$C$21*'Drive Train'!$F$39,CP9+CJ$2)</f>
        <v>6.82</v>
      </c>
      <c r="CQ10" s="57">
        <f>'Drive Train'!$F$35-CJ10*'DEPRECATED - DT-Prelim Calcs'!$C$21*'Drive Train'!$F$39</f>
        <v>6.82</v>
      </c>
      <c r="CR10" s="1">
        <f>IF(CO10&gt;='Drive Train'!$F$29,1,0)</f>
        <v>0</v>
      </c>
      <c r="CS10" s="57">
        <f t="shared" si="41"/>
        <v>103.33333333333333</v>
      </c>
      <c r="CT10" s="63">
        <f>CT9+'DEPRECATED - DT-Prelim Calcs'!$C$11</f>
        <v>24</v>
      </c>
      <c r="CU10" s="2">
        <f>DE10/'Drive Train'!$F$35</f>
        <v>0.55000000000000004</v>
      </c>
      <c r="CV10" s="46">
        <f>DC10*12*60/(PI() * 'Drive Train'!$F$15)/CU$2*CU10</f>
        <v>-58029.802876329653</v>
      </c>
      <c r="CW10" s="2">
        <f>('DEPRECATED - DT-Prelim Calcs'!$C$6*CU10-CV10)/('DEPRECATED - DT-Prelim Calcs'!$C$6*CU10)*'DEPRECATED - DT-Prelim Calcs'!$C$7*CU10</f>
        <v>27.564116309935173</v>
      </c>
      <c r="CX10" s="57">
        <f>CW10/'DEPRECATED - DT-Prelim Calcs'!$C$7*('DEPRECATED - DT-Prelim Calcs'!$C$8-'DEPRECATED - DT-Prelim Calcs'!$C$9)+'DEPRECATED - DT-Prelim Calcs'!$C$9</f>
        <v>1470.1174782426069</v>
      </c>
      <c r="CY10" s="57">
        <f t="shared" si="13"/>
        <v>93</v>
      </c>
      <c r="CZ10" s="2">
        <f t="shared" si="42"/>
        <v>1.2803081040535502</v>
      </c>
      <c r="DA10" s="57">
        <f>CZ10*'DEPRECATED - DT-Prelim Calcs'!$C$21/CU$2/'DEPRECATED - DT-Prelim Calcs'!$C$19/'DEPRECATED - DT-Prelim Calcs'!$C$18*3.39*'DEPRECATED - DT-Prelim Calcs'!$C$20</f>
        <v>25.773080821789936</v>
      </c>
      <c r="DB10" s="46">
        <f t="shared" si="43"/>
        <v>0</v>
      </c>
      <c r="DC10" s="57">
        <f>DA9*'DEPRECATED - DT-Prelim Calcs'!$C$11+DC9</f>
        <v>-331.4654589191656</v>
      </c>
      <c r="DD10" s="57">
        <f>DD9+0.5*DA10*'DEPRECATED - DT-Prelim Calcs'!$C$11^2+DC10*'DEPRECATED - DT-Prelim Calcs'!$C$11</f>
        <v>-7822.0400797138554</v>
      </c>
      <c r="DE10" s="57">
        <f>MIN('Drive Train'!$F$35-CY9*'DEPRECATED - DT-Prelim Calcs'!$C$21*'Drive Train'!$F$39,DE9+CY$2)</f>
        <v>6.82</v>
      </c>
      <c r="DF10" s="57">
        <f>'Drive Train'!$F$35-CY10*'DEPRECATED - DT-Prelim Calcs'!$C$21*'Drive Train'!$F$39</f>
        <v>6.82</v>
      </c>
      <c r="DG10" s="1">
        <f>IF(DD10&gt;='Drive Train'!$F$29,1,0)</f>
        <v>0</v>
      </c>
      <c r="DH10" s="57">
        <f t="shared" si="44"/>
        <v>103.33333333333333</v>
      </c>
      <c r="DI10" s="63">
        <f>DI9+'DEPRECATED - DT-Prelim Calcs'!$C$11</f>
        <v>24</v>
      </c>
      <c r="DJ10" s="2">
        <f>DT10/'Drive Train'!$F$35</f>
        <v>0.55000000000000004</v>
      </c>
      <c r="DK10" s="46">
        <f>DR10*12*60/(PI() * 'Drive Train'!$F$15)/DJ$2*DJ10</f>
        <v>-123543.5519687847</v>
      </c>
      <c r="DL10" s="2">
        <f>('DEPRECATED - DT-Prelim Calcs'!$C$6*DJ10-DK10)/('DEPRECATED - DT-Prelim Calcs'!$C$6*DJ10)*'DEPRECATED - DT-Prelim Calcs'!$C$7*DJ10</f>
        <v>57.186655768249743</v>
      </c>
      <c r="DM10" s="57">
        <f>DL10/'DEPRECATED - DT-Prelim Calcs'!$C$7*('DEPRECATED - DT-Prelim Calcs'!$C$8-'DEPRECATED - DT-Prelim Calcs'!$C$9)+'DEPRECATED - DT-Prelim Calcs'!$C$9</f>
        <v>3047.1182303180258</v>
      </c>
      <c r="DN10" s="57">
        <f t="shared" si="14"/>
        <v>93</v>
      </c>
      <c r="DO10" s="2">
        <f t="shared" si="45"/>
        <v>1.1037138828047846</v>
      </c>
      <c r="DP10" s="57">
        <f>DO10*'DEPRECATED - DT-Prelim Calcs'!$C$21/DJ$2/'DEPRECATED - DT-Prelim Calcs'!$C$19/'DEPRECATED - DT-Prelim Calcs'!$C$18*3.39*'DEPRECATED - DT-Prelim Calcs'!$C$20</f>
        <v>25.773080821789936</v>
      </c>
      <c r="DQ10" s="46">
        <f t="shared" si="46"/>
        <v>0</v>
      </c>
      <c r="DR10" s="57">
        <f>DP9*'DEPRECATED - DT-Prelim Calcs'!$C$11+DR9</f>
        <v>-608.34406781116434</v>
      </c>
      <c r="DS10" s="57">
        <f>DS9+0.5*DP10*'DEPRECATED - DT-Prelim Calcs'!$C$11^2+DR10*'DEPRECATED - DT-Prelim Calcs'!$C$11</f>
        <v>-12805.855039769833</v>
      </c>
      <c r="DT10" s="57">
        <f>MIN('Drive Train'!$F$35-DN9*'DEPRECATED - DT-Prelim Calcs'!$C$21*'Drive Train'!$F$39,DT9+DN$2)</f>
        <v>6.82</v>
      </c>
      <c r="DU10" s="57">
        <f>'Drive Train'!$F$35-DN10*'DEPRECATED - DT-Prelim Calcs'!$C$21*'Drive Train'!$F$39</f>
        <v>6.82</v>
      </c>
      <c r="DV10" s="1">
        <f>IF(DS10&gt;='Drive Train'!$F$29,1,0)</f>
        <v>0</v>
      </c>
      <c r="DW10" s="57">
        <f t="shared" si="47"/>
        <v>103.33333333333333</v>
      </c>
      <c r="DX10" s="63">
        <f>DX9+'DEPRECATED - DT-Prelim Calcs'!$C$11</f>
        <v>24</v>
      </c>
      <c r="DY10" s="2">
        <f>EI10/'Drive Train'!$F$35</f>
        <v>0.55000000000000004</v>
      </c>
      <c r="DZ10" s="46">
        <f>EG10*12*60/(PI() * 'Drive Train'!$F$15)/DY$2*DY10</f>
        <v>-214632.60719277296</v>
      </c>
      <c r="EA10" s="2">
        <f>('DEPRECATED - DT-Prelim Calcs'!$C$6*DY10-DZ10)/('DEPRECATED - DT-Prelim Calcs'!$C$6*DY10)*'DEPRECATED - DT-Prelim Calcs'!$C$7*DY10</f>
        <v>98.373264227876689</v>
      </c>
      <c r="EB10" s="57">
        <f>EA10/'DEPRECATED - DT-Prelim Calcs'!$C$7*('DEPRECATED - DT-Prelim Calcs'!$C$8-'DEPRECATED - DT-Prelim Calcs'!$C$9)+'DEPRECATED - DT-Prelim Calcs'!$C$9</f>
        <v>5239.7497097247215</v>
      </c>
      <c r="EC10" s="57">
        <f t="shared" si="15"/>
        <v>93</v>
      </c>
      <c r="ED10" s="2">
        <f t="shared" si="48"/>
        <v>0.96993038185874991</v>
      </c>
      <c r="EE10" s="57">
        <f>ED10*'DEPRECATED - DT-Prelim Calcs'!$C$21/DY$2/'DEPRECATED - DT-Prelim Calcs'!$C$19/'DEPRECATED - DT-Prelim Calcs'!$C$18*3.39*'DEPRECATED - DT-Prelim Calcs'!$C$20</f>
        <v>25.773080821789936</v>
      </c>
      <c r="EF10" s="46">
        <f t="shared" si="49"/>
        <v>0</v>
      </c>
      <c r="EG10" s="57">
        <f>EE9*'DEPRECATED - DT-Prelim Calcs'!$C$11+EG9</f>
        <v>-928.77165561658319</v>
      </c>
      <c r="EH10" s="57">
        <f>EH9+0.5*EE10*'DEPRECATED - DT-Prelim Calcs'!$C$11^2+EG10*'DEPRECATED - DT-Prelim Calcs'!$C$11</f>
        <v>-18573.551620267372</v>
      </c>
      <c r="EI10" s="57">
        <f>MIN('Drive Train'!$F$35-EC9*'DEPRECATED - DT-Prelim Calcs'!$C$21*'Drive Train'!$F$39,EI9+EC$2)</f>
        <v>6.82</v>
      </c>
      <c r="EJ10" s="57">
        <f>'Drive Train'!$F$35-EC10*'DEPRECATED - DT-Prelim Calcs'!$C$21*'Drive Train'!$F$39</f>
        <v>6.82</v>
      </c>
      <c r="EK10" s="1">
        <f>IF(EH10&gt;='Drive Train'!$F$29,1,0)</f>
        <v>0</v>
      </c>
      <c r="EL10" s="57">
        <f t="shared" si="50"/>
        <v>103.33333333333333</v>
      </c>
      <c r="EM10" s="63">
        <f>EM9+'DEPRECATED - DT-Prelim Calcs'!$C$11</f>
        <v>24</v>
      </c>
      <c r="EN10" s="2">
        <f>EX10/'Drive Train'!$F$35</f>
        <v>0.55000000000000004</v>
      </c>
      <c r="EO10" s="46">
        <f>EV10*12*60/(PI() * 'Drive Train'!$F$15)/EN$2*EN10</f>
        <v>-334956.55516593152</v>
      </c>
      <c r="EP10" s="2">
        <f>('DEPRECATED - DT-Prelim Calcs'!$C$6*EN10-EO10)/('DEPRECATED - DT-Prelim Calcs'!$C$6*EN10)*'DEPRECATED - DT-Prelim Calcs'!$C$7*EN10</f>
        <v>152.77865158534615</v>
      </c>
      <c r="EQ10" s="57">
        <f>EP10/'DEPRECATED - DT-Prelim Calcs'!$C$7*('DEPRECATED - DT-Prelim Calcs'!$C$8-'DEPRECATED - DT-Prelim Calcs'!$C$9)+'DEPRECATED - DT-Prelim Calcs'!$C$9</f>
        <v>8136.1029039003788</v>
      </c>
      <c r="ER10" s="57">
        <f t="shared" si="16"/>
        <v>93</v>
      </c>
      <c r="ES10" s="2">
        <f t="shared" si="51"/>
        <v>0.86507304327942547</v>
      </c>
      <c r="ET10" s="57">
        <f>ES10*'DEPRECATED - DT-Prelim Calcs'!$C$21/EN$2/'DEPRECATED - DT-Prelim Calcs'!$C$19/'DEPRECATED - DT-Prelim Calcs'!$C$18*3.39*'DEPRECATED - DT-Prelim Calcs'!$C$20</f>
        <v>25.773080821789936</v>
      </c>
      <c r="EU10" s="46">
        <f t="shared" si="52"/>
        <v>0</v>
      </c>
      <c r="EV10" s="57">
        <f>ET9*'DEPRECATED - DT-Prelim Calcs'!$C$11+EV9</f>
        <v>-1292.7482223354232</v>
      </c>
      <c r="EW10" s="57">
        <f>EW9+0.5*ET10*'DEPRECATED - DT-Prelim Calcs'!$C$11^2+EV10*'DEPRECATED - DT-Prelim Calcs'!$C$11</f>
        <v>-25125.129821206494</v>
      </c>
      <c r="EX10" s="57">
        <f>MIN('Drive Train'!$F$35-ER9*'DEPRECATED - DT-Prelim Calcs'!$C$21*'Drive Train'!$F$39,EX9+ER$2)</f>
        <v>6.82</v>
      </c>
      <c r="EY10" s="57">
        <f>'Drive Train'!$F$35-ER10*'DEPRECATED - DT-Prelim Calcs'!$C$21*'Drive Train'!$F$39</f>
        <v>6.82</v>
      </c>
      <c r="EZ10" s="1">
        <f>IF(EW10&gt;='Drive Train'!$F$29,1,0)</f>
        <v>0</v>
      </c>
      <c r="FA10" s="57">
        <f t="shared" si="53"/>
        <v>103.33333333333333</v>
      </c>
      <c r="FB10" s="63">
        <f>FB9+'DEPRECATED - DT-Prelim Calcs'!$C$11</f>
        <v>24</v>
      </c>
      <c r="FC10" s="2">
        <f>FM10/'Drive Train'!$F$35</f>
        <v>0.55000000000000004</v>
      </c>
      <c r="FD10" s="46">
        <f>FK10*12*60/(PI() * 'Drive Train'!$F$15)/FC$2*FC10</f>
        <v>-488174.98250589689</v>
      </c>
      <c r="FE10" s="2">
        <f>('DEPRECATED - DT-Prelim Calcs'!$C$6*FC10-FD10)/('DEPRECATED - DT-Prelim Calcs'!$C$6*FC10)*'DEPRECATED - DT-Prelim Calcs'!$C$7*FC10</f>
        <v>222.05752773718791</v>
      </c>
      <c r="FF10" s="57">
        <f>FE10/'DEPRECATED - DT-Prelim Calcs'!$C$7*('DEPRECATED - DT-Prelim Calcs'!$C$8-'DEPRECATED - DT-Prelim Calcs'!$C$9)+'DEPRECATED - DT-Prelim Calcs'!$C$9</f>
        <v>11824.26880028266</v>
      </c>
      <c r="FG10" s="57">
        <f t="shared" si="17"/>
        <v>93</v>
      </c>
      <c r="FH10" s="2">
        <f t="shared" si="54"/>
        <v>0.78067567320338405</v>
      </c>
      <c r="FI10" s="57">
        <f>FH10*'DEPRECATED - DT-Prelim Calcs'!$C$21/FC$2/'DEPRECATED - DT-Prelim Calcs'!$C$19/'DEPRECATED - DT-Prelim Calcs'!$C$18*3.39*'DEPRECATED - DT-Prelim Calcs'!$C$20</f>
        <v>25.773080821789936</v>
      </c>
      <c r="FJ10" s="46">
        <f t="shared" si="55"/>
        <v>0</v>
      </c>
      <c r="FK10" s="57">
        <f>FI9*'DEPRECATED - DT-Prelim Calcs'!$C$11+FK9</f>
        <v>-1700.2737679676843</v>
      </c>
      <c r="FL10" s="57">
        <f>FL9+0.5*FI10*'DEPRECATED - DT-Prelim Calcs'!$C$11^2+FK10*'DEPRECATED - DT-Prelim Calcs'!$C$11</f>
        <v>-32460.589642587198</v>
      </c>
      <c r="FM10" s="57">
        <f>MIN('Drive Train'!$F$35-FG9*'DEPRECATED - DT-Prelim Calcs'!$C$21*'Drive Train'!$F$39,FM9+FG$2)</f>
        <v>6.82</v>
      </c>
      <c r="FN10" s="57">
        <f>'Drive Train'!$F$35-FG10*'DEPRECATED - DT-Prelim Calcs'!$C$21*'Drive Train'!$F$39</f>
        <v>6.82</v>
      </c>
      <c r="FO10" s="1">
        <f>IF(FL10&gt;='Drive Train'!$F$29,1,0)</f>
        <v>0</v>
      </c>
      <c r="FP10" s="57">
        <f t="shared" si="56"/>
        <v>103.33333333333333</v>
      </c>
      <c r="FQ10" s="63">
        <f>FQ9+'DEPRECATED - DT-Prelim Calcs'!$C$11</f>
        <v>24</v>
      </c>
      <c r="FR10" s="2">
        <f>GB10/'Drive Train'!$F$35</f>
        <v>0.55000000000000004</v>
      </c>
      <c r="FS10" s="46">
        <f>FZ10*12*60/(PI() * 'Drive Train'!$F$15)/FR$2*FR10</f>
        <v>-677947.4758303063</v>
      </c>
      <c r="FT10" s="2">
        <f>('DEPRECATED - DT-Prelim Calcs'!$C$6*FR10-FS10)/('DEPRECATED - DT-Prelim Calcs'!$C$6*FR10)*'DEPRECATED - DT-Prelim Calcs'!$C$7*FR10</f>
        <v>307.86460257993213</v>
      </c>
      <c r="FU10" s="57">
        <f>FT10/'DEPRECATED - DT-Prelim Calcs'!$C$7*('DEPRECATED - DT-Prelim Calcs'!$C$8-'DEPRECATED - DT-Prelim Calcs'!$C$9)+'DEPRECATED - DT-Prelim Calcs'!$C$9</f>
        <v>16392.338386309249</v>
      </c>
      <c r="FV10" s="57">
        <f t="shared" si="18"/>
        <v>93</v>
      </c>
      <c r="FW10" s="2">
        <f t="shared" si="57"/>
        <v>0.7112822800297498</v>
      </c>
      <c r="FX10" s="57">
        <f>FW10*'DEPRECATED - DT-Prelim Calcs'!$C$21/FR$2/'DEPRECATED - DT-Prelim Calcs'!$C$19/'DEPRECATED - DT-Prelim Calcs'!$C$18*3.39*'DEPRECATED - DT-Prelim Calcs'!$C$20</f>
        <v>25.773080821789936</v>
      </c>
      <c r="FY10" s="46">
        <f t="shared" si="58"/>
        <v>0</v>
      </c>
      <c r="FZ10" s="57">
        <f>FX9*'DEPRECATED - DT-Prelim Calcs'!$C$11+FZ9</f>
        <v>-2151.3482925133671</v>
      </c>
      <c r="GA10" s="57">
        <f>GA9+0.5*FX10*'DEPRECATED - DT-Prelim Calcs'!$C$11^2+FZ10*'DEPRECATED - DT-Prelim Calcs'!$C$11</f>
        <v>-40579.93108440948</v>
      </c>
      <c r="GB10" s="57">
        <f>MIN('Drive Train'!$F$35-FV9*'DEPRECATED - DT-Prelim Calcs'!$C$21*'Drive Train'!$F$39,GB9+FV$2)</f>
        <v>6.82</v>
      </c>
      <c r="GC10" s="57">
        <f>'Drive Train'!$F$35-FV10*'DEPRECATED - DT-Prelim Calcs'!$C$21*'Drive Train'!$F$39</f>
        <v>6.82</v>
      </c>
      <c r="GD10" s="1">
        <f>IF(GA10&gt;='Drive Train'!$F$29,1,0)</f>
        <v>0</v>
      </c>
      <c r="GE10" s="57">
        <f t="shared" si="59"/>
        <v>103.33333333333333</v>
      </c>
      <c r="GF10" s="63">
        <f>GF9+'DEPRECATED - DT-Prelim Calcs'!$C$11</f>
        <v>24</v>
      </c>
      <c r="GG10" s="2">
        <f>GQ10/'Drive Train'!$F$35</f>
        <v>0.85483870967741948</v>
      </c>
      <c r="GH10" s="46">
        <f>GO10*12*60/(PI() * 'Drive Train'!$F$15)/GG$2*GG10</f>
        <v>-160391.28853592087</v>
      </c>
      <c r="GI10" s="2">
        <f>('DEPRECATED - DT-Prelim Calcs'!$C$6*GG10-GH10)/('DEPRECATED - DT-Prelim Calcs'!$C$6*GG10)*'DEPRECATED - DT-Prelim Calcs'!$C$7*GG10</f>
        <v>74.582301134894692</v>
      </c>
      <c r="GJ10" s="57">
        <f>GI10/'DEPRECATED - DT-Prelim Calcs'!$C$7*('DEPRECATED - DT-Prelim Calcs'!$C$8-'DEPRECATED - DT-Prelim Calcs'!$C$9)+'DEPRECATED - DT-Prelim Calcs'!$C$9</f>
        <v>3973.2017575132732</v>
      </c>
      <c r="GK10" s="57">
        <f t="shared" si="60"/>
        <v>29.999999999999982</v>
      </c>
      <c r="GL10" s="2">
        <f t="shared" si="61"/>
        <v>0.99579519204165001</v>
      </c>
      <c r="GM10" s="57">
        <f>GL10*'DEPRECATED - DT-Prelim Calcs'!$C$21/GG$2/'DEPRECATED - DT-Prelim Calcs'!$C$19/'DEPRECATED - DT-Prelim Calcs'!$C$18*3.39*'DEPRECATED - DT-Prelim Calcs'!$C$20</f>
        <v>25.773080821789936</v>
      </c>
      <c r="GN10" s="46">
        <f t="shared" si="62"/>
        <v>0</v>
      </c>
      <c r="GO10" s="57">
        <f>GM9*'DEPRECATED - DT-Prelim Calcs'!$C$11+GO9</f>
        <v>-458.4605800706172</v>
      </c>
      <c r="GP10" s="57">
        <f>GP9+0.5*GM10*'DEPRECATED - DT-Prelim Calcs'!$C$11^2+GO10*'DEPRECATED - DT-Prelim Calcs'!$C$11</f>
        <v>-10307.963211296752</v>
      </c>
      <c r="GQ10" s="57">
        <f>MIN('Drive Train'!$F$35-GK9*'DEPRECATED - DT-Prelim Calcs'!$C$21*'Drive Train'!$F$39,GQ9+GK$2)</f>
        <v>10.600000000000001</v>
      </c>
      <c r="GR10" s="57">
        <f>'Drive Train'!$F$35-GK10*'DEPRECATED - DT-Prelim Calcs'!$C$21*'Drive Train'!$F$39</f>
        <v>10.600000000000001</v>
      </c>
      <c r="GS10" s="1">
        <f>IF(GP10&gt;='Drive Train'!$F$29,1,0)</f>
        <v>0</v>
      </c>
      <c r="GT10" s="57">
        <f t="shared" si="63"/>
        <v>33.333333333333314</v>
      </c>
      <c r="GU10" s="63">
        <f>GU9+'DEPRECATED - DT-Prelim Calcs'!$C$11</f>
        <v>24</v>
      </c>
      <c r="GV10" s="2">
        <f>HF10/'Drive Train'!$F$35</f>
        <v>0.83870967741935498</v>
      </c>
      <c r="GW10" s="46">
        <f>HD10*12*60/(PI() * 'Drive Train'!$F$15)/GV$2*GV10</f>
        <v>-193543.13724169609</v>
      </c>
      <c r="GX10" s="2">
        <f>('DEPRECATED - DT-Prelim Calcs'!$C$6*GV10-GW10)/('DEPRECATED - DT-Prelim Calcs'!$C$6*GV10)*'DEPRECATED - DT-Prelim Calcs'!$C$7*GV10</f>
        <v>89.533290463760309</v>
      </c>
      <c r="GY10" s="57">
        <f>GX10/'DEPRECATED - DT-Prelim Calcs'!$C$7*('DEPRECATED - DT-Prelim Calcs'!$C$8-'DEPRECATED - DT-Prelim Calcs'!$C$9)+'DEPRECATED - DT-Prelim Calcs'!$C$9</f>
        <v>4769.1403180499783</v>
      </c>
      <c r="GZ10" s="57">
        <f t="shared" si="20"/>
        <v>33.333333333333314</v>
      </c>
      <c r="HA10" s="2">
        <f t="shared" si="64"/>
        <v>0.99579519204165001</v>
      </c>
      <c r="HB10" s="57">
        <f>HA10*'DEPRECATED - DT-Prelim Calcs'!$C$21/GV$2/'DEPRECATED - DT-Prelim Calcs'!$C$19/'DEPRECATED - DT-Prelim Calcs'!$C$18*3.39*'DEPRECATED - DT-Prelim Calcs'!$C$20</f>
        <v>25.773080821789936</v>
      </c>
      <c r="HC10" s="46">
        <f t="shared" si="65"/>
        <v>0</v>
      </c>
      <c r="HD10" s="57">
        <f>HB9*'DEPRECATED - DT-Prelim Calcs'!$C$11+HD9</f>
        <v>-563.86030978691304</v>
      </c>
      <c r="HE10" s="57">
        <f>HE9+0.5*HB10*'DEPRECATED - DT-Prelim Calcs'!$C$11^2+HD10*'DEPRECATED - DT-Prelim Calcs'!$C$11</f>
        <v>-12179.229366667259</v>
      </c>
      <c r="HF10" s="57">
        <f>MIN('Drive Train'!$F$35-GZ9*'DEPRECATED - DT-Prelim Calcs'!$C$21*'Drive Train'!$F$39,HF9+GZ$2)</f>
        <v>10.400000000000002</v>
      </c>
      <c r="HG10" s="57">
        <f>'Drive Train'!$F$35-GZ10*'DEPRECATED - DT-Prelim Calcs'!$C$21*'Drive Train'!$F$39</f>
        <v>10.400000000000002</v>
      </c>
      <c r="HH10" s="1">
        <f>IF(HE10&gt;='Drive Train'!$F$29,1,0)</f>
        <v>0</v>
      </c>
      <c r="HI10" s="57">
        <f t="shared" si="66"/>
        <v>37.037037037037017</v>
      </c>
      <c r="HJ10" s="63">
        <f>HJ9+'DEPRECATED - DT-Prelim Calcs'!$C$11</f>
        <v>24</v>
      </c>
      <c r="HK10" s="2">
        <f>HU10/'Drive Train'!$F$35</f>
        <v>0.82258064516129037</v>
      </c>
      <c r="HL10" s="46">
        <f>HS10*12*60/(PI() * 'Drive Train'!$F$15)/HK$2*HK10</f>
        <v>-223954.93797473668</v>
      </c>
      <c r="HM10" s="2">
        <f>('DEPRECATED - DT-Prelim Calcs'!$C$6*HK10-HL10)/('DEPRECATED - DT-Prelim Calcs'!$C$6*HK10)*'DEPRECATED - DT-Prelim Calcs'!$C$7*HK10</f>
        <v>103.24534628150201</v>
      </c>
      <c r="HN10" s="57">
        <f>HM10/'DEPRECATED - DT-Prelim Calcs'!$C$7*('DEPRECATED - DT-Prelim Calcs'!$C$8-'DEPRECATED - DT-Prelim Calcs'!$C$9)+'DEPRECATED - DT-Prelim Calcs'!$C$9</f>
        <v>5499.1223767289248</v>
      </c>
      <c r="HO10" s="57">
        <f t="shared" si="21"/>
        <v>36.66666666666665</v>
      </c>
      <c r="HP10" s="2">
        <f t="shared" si="67"/>
        <v>0.99579519204165001</v>
      </c>
      <c r="HQ10" s="57">
        <f>HP10*'DEPRECATED - DT-Prelim Calcs'!$C$21/HK$2/'DEPRECATED - DT-Prelim Calcs'!$C$19/'DEPRECATED - DT-Prelim Calcs'!$C$18*3.39*'DEPRECATED - DT-Prelim Calcs'!$C$20</f>
        <v>25.773080821789936</v>
      </c>
      <c r="HR10" s="46">
        <f t="shared" si="68"/>
        <v>0</v>
      </c>
      <c r="HS10" s="57">
        <f>HQ9*'DEPRECATED - DT-Prelim Calcs'!$C$11+HS9</f>
        <v>-665.25409921228822</v>
      </c>
      <c r="HT10" s="57">
        <f>HT9+0.5*HQ10*'DEPRECATED - DT-Prelim Calcs'!$C$11^2+HS10*'DEPRECATED - DT-Prelim Calcs'!$C$11</f>
        <v>-13978.388596801196</v>
      </c>
      <c r="HU10" s="57">
        <f>MIN('Drive Train'!$F$35-HO9*'DEPRECATED - DT-Prelim Calcs'!$C$21*'Drive Train'!$F$39,HU9+HO$2)</f>
        <v>10.200000000000001</v>
      </c>
      <c r="HV10" s="57">
        <f>'Drive Train'!$F$35-HO10*'DEPRECATED - DT-Prelim Calcs'!$C$21*'Drive Train'!$F$39</f>
        <v>10.200000000000001</v>
      </c>
      <c r="HW10" s="1">
        <f>IF(HT10&gt;='Drive Train'!$F$29,1,0)</f>
        <v>0</v>
      </c>
      <c r="HX10" s="57">
        <f t="shared" si="69"/>
        <v>40.740740740740726</v>
      </c>
      <c r="HY10" s="63">
        <f>HY9+'DEPRECATED - DT-Prelim Calcs'!$C$11</f>
        <v>24</v>
      </c>
      <c r="HZ10" s="2">
        <f>IJ10/'Drive Train'!$F$35</f>
        <v>0.80645161290322598</v>
      </c>
      <c r="IA10" s="46">
        <f>IH10*12*60/(PI() * 'Drive Train'!$F$15)/HZ$2*HZ10</f>
        <v>-251706.01912386261</v>
      </c>
      <c r="IB10" s="2">
        <f>('DEPRECATED - DT-Prelim Calcs'!$C$6*HZ10-IA10)/('DEPRECATED - DT-Prelim Calcs'!$C$6*HZ10)*'DEPRECATED - DT-Prelim Calcs'!$C$7*HZ10</f>
        <v>115.75433752190146</v>
      </c>
      <c r="IC10" s="57">
        <f>IB10/'DEPRECATED - DT-Prelim Calcs'!$C$7*('DEPRECATED - DT-Prelim Calcs'!$C$8-'DEPRECATED - DT-Prelim Calcs'!$C$9)+'DEPRECATED - DT-Prelim Calcs'!$C$9</f>
        <v>6165.0574705642975</v>
      </c>
      <c r="ID10" s="57">
        <f t="shared" si="22"/>
        <v>39.999999999999986</v>
      </c>
      <c r="IE10" s="2">
        <f t="shared" si="70"/>
        <v>0.99579519204165001</v>
      </c>
      <c r="IF10" s="57">
        <f>IE10*'DEPRECATED - DT-Prelim Calcs'!$C$21/HZ$2/'DEPRECATED - DT-Prelim Calcs'!$C$19/'DEPRECATED - DT-Prelim Calcs'!$C$18*3.39*'DEPRECATED - DT-Prelim Calcs'!$C$20</f>
        <v>25.773080821789936</v>
      </c>
      <c r="IG10" s="46">
        <f t="shared" si="71"/>
        <v>0</v>
      </c>
      <c r="IH10" s="57">
        <f>IF9*'DEPRECATED - DT-Prelim Calcs'!$C$11+IH9</f>
        <v>-762.64194834674379</v>
      </c>
      <c r="II10" s="57">
        <f>II9+0.5*IF10*'DEPRECATED - DT-Prelim Calcs'!$C$11^2+IH10*'DEPRECATED - DT-Prelim Calcs'!$C$11</f>
        <v>-15705.440901698579</v>
      </c>
      <c r="IJ10" s="57">
        <f>MIN('Drive Train'!$F$35-ID9*'DEPRECATED - DT-Prelim Calcs'!$C$21*'Drive Train'!$F$39,IJ9+ID$2)</f>
        <v>10.000000000000002</v>
      </c>
      <c r="IK10" s="57">
        <f>'Drive Train'!$F$35-ID10*'DEPRECATED - DT-Prelim Calcs'!$C$21*'Drive Train'!$F$39</f>
        <v>10.000000000000002</v>
      </c>
      <c r="IL10" s="1">
        <f>IF(II10&gt;='Drive Train'!$F$29,1,0)</f>
        <v>0</v>
      </c>
      <c r="IM10" s="57">
        <f t="shared" si="72"/>
        <v>44.444444444444429</v>
      </c>
      <c r="IN10" s="63">
        <f>IN9+'DEPRECATED - DT-Prelim Calcs'!$C$11</f>
        <v>24</v>
      </c>
      <c r="IO10" s="2">
        <f>IY10/'Drive Train'!$F$35</f>
        <v>0.79032258064516137</v>
      </c>
      <c r="IP10" s="46">
        <f>IW10*12*60/(PI() * 'Drive Train'!$F$15)/IO$2*IO10</f>
        <v>-276875.70907789317</v>
      </c>
      <c r="IQ10" s="2">
        <f>('DEPRECATED - DT-Prelim Calcs'!$C$6*IO10-IP10)/('DEPRECATED - DT-Prelim Calcs'!$C$6*IO10)*'DEPRECATED - DT-Prelim Calcs'!$C$7*IO10</f>
        <v>127.09613311873996</v>
      </c>
      <c r="IR10" s="57">
        <f>IQ10/'DEPRECATED - DT-Prelim Calcs'!$C$7*('DEPRECATED - DT-Prelim Calcs'!$C$8-'DEPRECATED - DT-Prelim Calcs'!$C$9)+'DEPRECATED - DT-Prelim Calcs'!$C$9</f>
        <v>6768.8551365702642</v>
      </c>
      <c r="IS10" s="57">
        <f t="shared" si="23"/>
        <v>43.333333333333321</v>
      </c>
      <c r="IT10" s="2">
        <f t="shared" si="73"/>
        <v>0.99579519204165001</v>
      </c>
      <c r="IU10" s="57">
        <f>IT10*'DEPRECATED - DT-Prelim Calcs'!$C$21/IO$2/'DEPRECATED - DT-Prelim Calcs'!$C$19/'DEPRECATED - DT-Prelim Calcs'!$C$18*3.39*'DEPRECATED - DT-Prelim Calcs'!$C$20</f>
        <v>25.773080821789936</v>
      </c>
      <c r="IV10" s="46">
        <f t="shared" si="74"/>
        <v>0</v>
      </c>
      <c r="IW10" s="57">
        <f>IU9*'DEPRECATED - DT-Prelim Calcs'!$C$11+IW9</f>
        <v>-856.02385719027916</v>
      </c>
      <c r="IX10" s="57">
        <f>IX9+0.5*IU10*'DEPRECATED - DT-Prelim Calcs'!$C$11^2+IW10*'DEPRECATED - DT-Prelim Calcs'!$C$11</f>
        <v>-17360.386281359395</v>
      </c>
      <c r="IY10" s="57">
        <f>MIN('Drive Train'!$F$35-IS9*'DEPRECATED - DT-Prelim Calcs'!$C$21*'Drive Train'!$F$39,IY9+IS$2)</f>
        <v>9.8000000000000007</v>
      </c>
      <c r="IZ10" s="57">
        <f>'Drive Train'!$F$35-IS10*'DEPRECATED - DT-Prelim Calcs'!$C$21*'Drive Train'!$F$39</f>
        <v>9.8000000000000007</v>
      </c>
      <c r="JA10" s="1">
        <f>IF(IX10&gt;='Drive Train'!$F$29,1,0)</f>
        <v>0</v>
      </c>
      <c r="JB10" s="57">
        <f t="shared" si="75"/>
        <v>48.148148148148138</v>
      </c>
      <c r="JC10" s="63">
        <f>JC9+'DEPRECATED - DT-Prelim Calcs'!$C$11</f>
        <v>24</v>
      </c>
      <c r="JD10" s="2">
        <f>JN10/'Drive Train'!$F$35</f>
        <v>0.77419354838709686</v>
      </c>
      <c r="JE10" s="46">
        <f>JL10*12*60/(PI() * 'Drive Train'!$F$15)/JD$2*JD10</f>
        <v>-299543.3362256476</v>
      </c>
      <c r="JF10" s="2">
        <f>('DEPRECATED - DT-Prelim Calcs'!$C$6*JD10-JE10)/('DEPRECATED - DT-Prelim Calcs'!$C$6*JD10)*'DEPRECATED - DT-Prelim Calcs'!$C$7*JD10</f>
        <v>137.30660200579877</v>
      </c>
      <c r="JG10" s="57">
        <f>JF10/'DEPRECATED - DT-Prelim Calcs'!$C$7*('DEPRECATED - DT-Prelim Calcs'!$C$8-'DEPRECATED - DT-Prelim Calcs'!$C$9)+'DEPRECATED - DT-Prelim Calcs'!$C$9</f>
        <v>7312.4249117609888</v>
      </c>
      <c r="JH10" s="57">
        <f t="shared" si="24"/>
        <v>46.666666666666657</v>
      </c>
      <c r="JI10" s="2">
        <f t="shared" si="76"/>
        <v>0.99579519204165001</v>
      </c>
      <c r="JJ10" s="57">
        <f>JI10*'DEPRECATED - DT-Prelim Calcs'!$C$21/JD$2/'DEPRECATED - DT-Prelim Calcs'!$C$19/'DEPRECATED - DT-Prelim Calcs'!$C$18*3.39*'DEPRECATED - DT-Prelim Calcs'!$C$20</f>
        <v>25.773080821789936</v>
      </c>
      <c r="JK10" s="46">
        <f t="shared" si="77"/>
        <v>0</v>
      </c>
      <c r="JL10" s="57">
        <f>JJ9*'DEPRECATED - DT-Prelim Calcs'!$C$11+JL9</f>
        <v>-945.39982574289331</v>
      </c>
      <c r="JM10" s="57">
        <f>JM9+0.5*JJ10*'DEPRECATED - DT-Prelim Calcs'!$C$11^2+JL10*'DEPRECATED - DT-Prelim Calcs'!$C$11</f>
        <v>-18943.224735783635</v>
      </c>
      <c r="JN10" s="57">
        <f>MIN('Drive Train'!$F$35-JH9*'DEPRECATED - DT-Prelim Calcs'!$C$21*'Drive Train'!$F$39,JN9+JH$2)</f>
        <v>9.6000000000000014</v>
      </c>
      <c r="JO10" s="57">
        <f>'Drive Train'!$F$35-JH10*'DEPRECATED - DT-Prelim Calcs'!$C$21*'Drive Train'!$F$39</f>
        <v>9.6000000000000014</v>
      </c>
      <c r="JP10" s="1">
        <f>IF(JM10&gt;='Drive Train'!$F$29,1,0)</f>
        <v>0</v>
      </c>
      <c r="JQ10" s="57">
        <f>MIN(JG10,'DEPRECATED - DT-Prelim Calcs'!$C$10)*'DEPRECATED - DT-Prelim Calcs'!$C$11*1000/60/60</f>
        <v>103.33333333333333</v>
      </c>
      <c r="JR10" s="63">
        <f>JR9+'DEPRECATED - DT-Prelim Calcs'!$C$11</f>
        <v>24</v>
      </c>
      <c r="JS10" s="2">
        <f>KC10/'Drive Train'!$F$35</f>
        <v>0.75806451612903225</v>
      </c>
      <c r="JT10" s="46">
        <f>KA10*12*60/(PI() * 'Drive Train'!$F$15)/JS$2*JS10</f>
        <v>-319788.22895594581</v>
      </c>
      <c r="JU10" s="2">
        <f>('DEPRECATED - DT-Prelim Calcs'!$C$6*JS10-JT10)/('DEPRECATED - DT-Prelim Calcs'!$C$6*JS10)*'DEPRECATED - DT-Prelim Calcs'!$C$7*JS10</f>
        <v>146.42161311685962</v>
      </c>
      <c r="JV10" s="57">
        <f>JU10/'DEPRECATED - DT-Prelim Calcs'!$C$7*('DEPRECATED - DT-Prelim Calcs'!$C$8-'DEPRECATED - DT-Prelim Calcs'!$C$9)+'DEPRECATED - DT-Prelim Calcs'!$C$9</f>
        <v>7797.676333150659</v>
      </c>
      <c r="JW10" s="57">
        <f t="shared" si="25"/>
        <v>49.999999999999993</v>
      </c>
      <c r="JX10" s="2">
        <f t="shared" si="78"/>
        <v>0.99579519204165001</v>
      </c>
      <c r="JY10" s="57">
        <f>JX10*'DEPRECATED - DT-Prelim Calcs'!$C$21/JS$2/'DEPRECATED - DT-Prelim Calcs'!$C$19/'DEPRECATED - DT-Prelim Calcs'!$C$18*3.39*'DEPRECATED - DT-Prelim Calcs'!$C$20</f>
        <v>25.773080821789936</v>
      </c>
      <c r="JZ10" s="46">
        <f t="shared" si="79"/>
        <v>0</v>
      </c>
      <c r="KA10" s="57">
        <f>JY9*'DEPRECATED - DT-Prelim Calcs'!$C$11+KA9</f>
        <v>-1030.7698540045881</v>
      </c>
      <c r="KB10" s="57">
        <f>KB9+0.5*JY10*'DEPRECATED - DT-Prelim Calcs'!$C$11^2+KA10*'DEPRECATED - DT-Prelim Calcs'!$C$11</f>
        <v>-20453.95626497133</v>
      </c>
      <c r="KC10" s="57">
        <f>MIN('Drive Train'!$F$35-JW9*'DEPRECATED - DT-Prelim Calcs'!$C$21*'Drive Train'!$F$39,KC9+JW$2)</f>
        <v>9.4</v>
      </c>
      <c r="KD10" s="57">
        <f>'Drive Train'!$F$35-JW10*'DEPRECATED - DT-Prelim Calcs'!$C$21*'Drive Train'!$F$39</f>
        <v>9.4</v>
      </c>
      <c r="KE10" s="1">
        <f>IF(KB10&gt;='Drive Train'!$F$29,1,0)</f>
        <v>0</v>
      </c>
      <c r="KF10" s="57">
        <f>MIN(JV10,'DEPRECATED - DT-Prelim Calcs'!$C$10)*'DEPRECATED - DT-Prelim Calcs'!$C$11*1000/60/60</f>
        <v>103.33333333333333</v>
      </c>
      <c r="KG10" s="63">
        <f>KG9+'DEPRECATED - DT-Prelim Calcs'!$C$11</f>
        <v>24</v>
      </c>
      <c r="KH10" s="2">
        <f>KR10/'Drive Train'!$F$35</f>
        <v>0.74193548387096786</v>
      </c>
      <c r="KI10" s="46">
        <f>KP10*12*60/(PI() * 'Drive Train'!$F$15)/KH$2*KH10</f>
        <v>-337689.71565760742</v>
      </c>
      <c r="KJ10" s="2">
        <f>('DEPRECATED - DT-Prelim Calcs'!$C$6*KH10-KI10)/('DEPRECATED - DT-Prelim Calcs'!$C$6*KH10)*'DEPRECATED - DT-Prelim Calcs'!$C$7*KH10</f>
        <v>154.47703538570389</v>
      </c>
      <c r="KK10" s="57">
        <f>KJ10/'DEPRECATED - DT-Prelim Calcs'!$C$7*('DEPRECATED - DT-Prelim Calcs'!$C$8-'DEPRECATED - DT-Prelim Calcs'!$C$9)+'DEPRECATED - DT-Prelim Calcs'!$C$9</f>
        <v>8226.518937753448</v>
      </c>
      <c r="KL10" s="57">
        <f t="shared" si="26"/>
        <v>53.333333333333329</v>
      </c>
      <c r="KM10" s="2">
        <f t="shared" si="80"/>
        <v>0.99579519204165001</v>
      </c>
      <c r="KN10" s="57">
        <f>KM10*'DEPRECATED - DT-Prelim Calcs'!$C$21/KH$2/'DEPRECATED - DT-Prelim Calcs'!$C$19/'DEPRECATED - DT-Prelim Calcs'!$C$18*3.39*'DEPRECATED - DT-Prelim Calcs'!$C$20</f>
        <v>25.773080821789936</v>
      </c>
      <c r="KO10" s="46">
        <f t="shared" si="81"/>
        <v>0</v>
      </c>
      <c r="KP10" s="57">
        <f>KN9*'DEPRECATED - DT-Prelim Calcs'!$C$11+KP9</f>
        <v>-1112.1339419753626</v>
      </c>
      <c r="KQ10" s="57">
        <f>KQ9+0.5*KN10*'DEPRECATED - DT-Prelim Calcs'!$C$11^2+KP10*'DEPRECATED - DT-Prelim Calcs'!$C$11</f>
        <v>-21892.580868922458</v>
      </c>
      <c r="KR10" s="57">
        <f>MIN('Drive Train'!$F$35-KL9*'DEPRECATED - DT-Prelim Calcs'!$C$21*'Drive Train'!$F$39,KR9+KL$2)</f>
        <v>9.2000000000000011</v>
      </c>
      <c r="KS10" s="57">
        <f>'Drive Train'!$F$35-KL10*'DEPRECATED - DT-Prelim Calcs'!$C$21*'Drive Train'!$F$39</f>
        <v>9.2000000000000011</v>
      </c>
      <c r="KT10" s="1">
        <f>IF(KQ10&gt;='Drive Train'!$F$29,1,0)</f>
        <v>0</v>
      </c>
      <c r="KU10" s="57">
        <f>MIN(KK10,'DEPRECATED - DT-Prelim Calcs'!$C$10)*'DEPRECATED - DT-Prelim Calcs'!$C$11*1000/60/60</f>
        <v>103.33333333333333</v>
      </c>
      <c r="KV10" s="63">
        <f>KV9+'DEPRECATED - DT-Prelim Calcs'!$C$11</f>
        <v>24</v>
      </c>
      <c r="KW10" s="2">
        <f>LG10/'Drive Train'!$F$35</f>
        <v>0.72580645161290325</v>
      </c>
      <c r="KX10" s="46">
        <f>LE10*12*60/(PI() * 'Drive Train'!$F$15)/KW$2*KW10</f>
        <v>-344506.24943889934</v>
      </c>
      <c r="KY10" s="2">
        <f>('DEPRECATED - DT-Prelim Calcs'!$C$6*KW10-KX10)/('DEPRECATED - DT-Prelim Calcs'!$C$6*KW10)*'DEPRECATED - DT-Prelim Calcs'!$C$7*KW10</f>
        <v>157.52031196259864</v>
      </c>
      <c r="KZ10" s="57">
        <f>KY10/'DEPRECATED - DT-Prelim Calcs'!$C$7*('DEPRECATED - DT-Prelim Calcs'!$C$8-'DEPRECATED - DT-Prelim Calcs'!$C$9)+'DEPRECATED - DT-Prelim Calcs'!$C$9</f>
        <v>8388.5323754362689</v>
      </c>
      <c r="LA10" s="57">
        <f t="shared" si="27"/>
        <v>56.666666666666664</v>
      </c>
      <c r="LB10" s="2">
        <f t="shared" si="82"/>
        <v>0.99579519204165001</v>
      </c>
      <c r="LC10" s="57">
        <f>LB10*'DEPRECATED - DT-Prelim Calcs'!$C$21/KW$2/'DEPRECATED - DT-Prelim Calcs'!$C$19/'DEPRECATED - DT-Prelim Calcs'!$C$18*3.39*'DEPRECATED - DT-Prelim Calcs'!$C$20</f>
        <v>25.773080821789936</v>
      </c>
      <c r="LD10" s="46">
        <f t="shared" si="83"/>
        <v>0</v>
      </c>
      <c r="LE10" s="57">
        <f>LC9*'DEPRECATED - DT-Prelim Calcs'!$C$11+LE9</f>
        <v>-1159.79620548447</v>
      </c>
      <c r="LF10" s="57">
        <f>LF9+0.5*LC10*'DEPRECATED - DT-Prelim Calcs'!$C$11^2+LE10*'DEPRECATED - DT-Prelim Calcs'!$C$11</f>
        <v>-22731.993517889339</v>
      </c>
      <c r="LG10" s="57">
        <f>MIN('Drive Train'!$F$35-LA9*'DEPRECATED - DT-Prelim Calcs'!$C$21*'Drive Train'!$F$39,LG9+LA$2)</f>
        <v>9</v>
      </c>
      <c r="LH10" s="57">
        <f>'Drive Train'!$F$35-LA10*'DEPRECATED - DT-Prelim Calcs'!$C$21*'Drive Train'!$F$39</f>
        <v>9</v>
      </c>
      <c r="LI10" s="1">
        <f>IF(LF10&gt;='Drive Train'!$F$29,1,0)</f>
        <v>0</v>
      </c>
      <c r="LJ10" s="57">
        <f>MIN(KZ10,'DEPRECATED - DT-Prelim Calcs'!$C$10)*'DEPRECATED - DT-Prelim Calcs'!$C$11*1000/60/60</f>
        <v>103.33333333333333</v>
      </c>
      <c r="LK10" s="63">
        <f>LK9+'DEPRECATED - DT-Prelim Calcs'!$C$11</f>
        <v>24</v>
      </c>
      <c r="LL10" s="2">
        <f>LV10/'Drive Train'!$F$35</f>
        <v>0.70967741935483875</v>
      </c>
      <c r="LM10" s="46">
        <f>LT10*12*60/(PI() * 'Drive Train'!$F$15)/LL$2*LL10</f>
        <v>-328767.4465308548</v>
      </c>
      <c r="LN10" s="2">
        <f>('DEPRECATED - DT-Prelim Calcs'!$C$6*LL10-LM10)/('DEPRECATED - DT-Prelim Calcs'!$C$6*LL10)*'DEPRECATED - DT-Prelim Calcs'!$C$7*LL10</f>
        <v>150.36502166870517</v>
      </c>
      <c r="LO10" s="57">
        <f>LN10/'DEPRECATED - DT-Prelim Calcs'!$C$7*('DEPRECATED - DT-Prelim Calcs'!$C$8-'DEPRECATED - DT-Prelim Calcs'!$C$9)+'DEPRECATED - DT-Prelim Calcs'!$C$9</f>
        <v>8007.6096597904034</v>
      </c>
      <c r="LP10" s="57">
        <f t="shared" si="28"/>
        <v>60</v>
      </c>
      <c r="LQ10" s="2">
        <f t="shared" si="84"/>
        <v>0.99579519204165001</v>
      </c>
      <c r="LR10" s="57">
        <f>LQ10*'DEPRECATED - DT-Prelim Calcs'!$C$21/LL$2/'DEPRECATED - DT-Prelim Calcs'!$C$19/'DEPRECATED - DT-Prelim Calcs'!$C$18*3.39*'DEPRECATED - DT-Prelim Calcs'!$C$20</f>
        <v>25.773080821789936</v>
      </c>
      <c r="LS10" s="46">
        <f t="shared" si="85"/>
        <v>0</v>
      </c>
      <c r="LT10" s="57">
        <f>LR9*'DEPRECATED - DT-Prelim Calcs'!$C$11+LT9</f>
        <v>-1131.9655892075527</v>
      </c>
      <c r="LU10" s="57">
        <f>LU9+0.5*LR10*'DEPRECATED - DT-Prelim Calcs'!$C$11^2+LT10*'DEPRECATED - DT-Prelim Calcs'!$C$11</f>
        <v>-22231.04242490483</v>
      </c>
      <c r="LV10" s="57">
        <f>MIN('Drive Train'!$F$35-LP9*'DEPRECATED - DT-Prelim Calcs'!$C$21*'Drive Train'!$F$39,LV9+LP$2)</f>
        <v>8.8000000000000007</v>
      </c>
      <c r="LW10" s="57">
        <f>'Drive Train'!$F$35-LP10*'DEPRECATED - DT-Prelim Calcs'!$C$21*'Drive Train'!$F$39</f>
        <v>8.8000000000000007</v>
      </c>
      <c r="LX10" s="1">
        <f>IF(LU10&gt;='Drive Train'!$F$29,1,0)</f>
        <v>0</v>
      </c>
      <c r="LY10" s="57">
        <f>MIN(LO10,'DEPRECATED - DT-Prelim Calcs'!$C$10)*'DEPRECATED - DT-Prelim Calcs'!$C$11*1000/60/60</f>
        <v>103.33333333333333</v>
      </c>
      <c r="LZ10" s="63">
        <f>LZ9+'DEPRECATED - DT-Prelim Calcs'!$C$11</f>
        <v>24</v>
      </c>
    </row>
    <row r="11" spans="1:338" x14ac:dyDescent="0.2">
      <c r="A11" s="7"/>
      <c r="B11" s="70" t="s">
        <v>93</v>
      </c>
      <c r="C11" s="55">
        <f>'Drive Train'!AA46</f>
        <v>4</v>
      </c>
      <c r="R11" s="63">
        <f>R10+'DEPRECATED - DT-Prelim Calcs'!$C$11</f>
        <v>28</v>
      </c>
      <c r="S11" s="2">
        <f>AG11/'Drive Train'!$F$35</f>
        <v>0</v>
      </c>
      <c r="T11" s="46">
        <f>AE11*12*60/(PI() * 'Drive Train'!$F$15)/S$2*ABS(S11)</f>
        <v>0</v>
      </c>
      <c r="U11" s="2">
        <f>IF(OR(AD10=1,AND($C$32=Motors!$C$32,'DEPRECATED - DT-Prelim Calcs'!AI10=1)),0,IF(AG11=0,-(V10+$C$9)/($C$8-$C$9)*$C$7,($C$6*S11-T11)/($C$6*S11)*$C$7*S11))</f>
        <v>0</v>
      </c>
      <c r="V11" s="57">
        <f>IF(AND(AD10=1,AI10=1),0,ABS(U11/$C$7*($C$8-$C$9)+$C$9) *'Drive Train'!$AA$49 + V10*(1-'Drive Train'!$AA$49))</f>
        <v>0</v>
      </c>
      <c r="W11" s="57">
        <f t="shared" si="0"/>
        <v>0</v>
      </c>
      <c r="X11" s="2">
        <f>MAX(MIN(IF(AND(AI10=1,AG11&lt;0),-1,1)*(W11-$C$9)/($C$8-$C$9)*$C$7-$C$29*AE11/T$2 -  AI10*$C$29/2,X$2),MAX(X$4:X10)*-1)</f>
        <v>-0.2458281045106315</v>
      </c>
      <c r="Y11" s="57">
        <f t="shared" si="1"/>
        <v>0</v>
      </c>
      <c r="Z11" s="57">
        <f t="shared" si="2"/>
        <v>0</v>
      </c>
      <c r="AA11" s="57">
        <f t="shared" si="3"/>
        <v>0</v>
      </c>
      <c r="AB11" s="57" t="e">
        <f t="shared" si="4"/>
        <v>#N/A</v>
      </c>
      <c r="AC11" s="46">
        <f t="shared" si="29"/>
        <v>1</v>
      </c>
      <c r="AD11" s="1">
        <f t="shared" si="5"/>
        <v>1</v>
      </c>
      <c r="AE11" s="57">
        <f t="shared" si="6"/>
        <v>0</v>
      </c>
      <c r="AF11" s="57" t="e">
        <f t="shared" si="7"/>
        <v>#N/A</v>
      </c>
      <c r="AG11" s="57">
        <f>IF(AI10=0,MIN('Drive Train'!$F$35-W10*$C$21*'Drive Train'!$F$39,AG10+W$2)-$C$3,IF(AE10-1&lt;=0,0,IF($C$32=Motors!$C$30,MAX(MAX(AG$4:AG10)*-1,AG10-W$2),MAX(0,MAX(AG$4:AG10)*-1,AG10-W$2))))</f>
        <v>0</v>
      </c>
      <c r="AH11" s="57">
        <f>'Drive Train'!$F$35-ABS(W11)*'DEPRECATED - DT-Prelim Calcs'!$C$21*'Drive Train'!$F$39</f>
        <v>12.4</v>
      </c>
      <c r="AI11" s="1">
        <f>IF(AJ11&gt;='Drive Train'!$F$29,1,0)</f>
        <v>1</v>
      </c>
      <c r="AJ11" s="57">
        <f>AJ10+0.5*Y11*'DEPRECATED - DT-Prelim Calcs'!$C$11^2+AE11*'DEPRECATED - DT-Prelim Calcs'!$C$11</f>
        <v>784.33981740885292</v>
      </c>
      <c r="AK11" s="57">
        <f t="shared" si="8"/>
        <v>0</v>
      </c>
      <c r="AL11" s="63">
        <f>AL10+'DEPRECATED - DT-Prelim Calcs'!$C$11</f>
        <v>28</v>
      </c>
      <c r="AM11" s="2">
        <f>AW11/'Drive Train'!$F$35</f>
        <v>0.93547688976410803</v>
      </c>
      <c r="AN11" s="46">
        <f>AU11*12*60/(PI() * 'Drive Train'!$F$15)/AM$2*AM11</f>
        <v>4030.1217962265487</v>
      </c>
      <c r="AO11" s="2">
        <f>('DEPRECATED - DT-Prelim Calcs'!$C$6*AM11-AN11)/('DEPRECATED - DT-Prelim Calcs'!$C$6*AM11)*'DEPRECATED - DT-Prelim Calcs'!$C$7*AM11</f>
        <v>0.43224911129097843</v>
      </c>
      <c r="AP11" s="57">
        <f>AO11/'DEPRECATED - DT-Prelim Calcs'!$C$7*('DEPRECATED - DT-Prelim Calcs'!$C$8-'DEPRECATED - DT-Prelim Calcs'!$C$9)+'DEPRECATED - DT-Prelim Calcs'!$C$9</f>
        <v>25.711436090718895</v>
      </c>
      <c r="AQ11" s="57">
        <f t="shared" si="9"/>
        <v>25.711436090718895</v>
      </c>
      <c r="AR11" s="2">
        <f t="shared" si="30"/>
        <v>0.11684327304681463</v>
      </c>
      <c r="AS11" s="57">
        <f>AR11*'DEPRECATED - DT-Prelim Calcs'!$C$21/AM$2/'DEPRECATED - DT-Prelim Calcs'!$C$19/'DEPRECATED - DT-Prelim Calcs'!$C$18*3.39*'DEPRECATED - DT-Prelim Calcs'!$C$20</f>
        <v>0.84675555803022895</v>
      </c>
      <c r="AT11" s="46">
        <f t="shared" si="31"/>
        <v>0</v>
      </c>
      <c r="AU11" s="57">
        <f>AS10*'DEPRECATED - DT-Prelim Calcs'!$C$11+AU10</f>
        <v>37.595206984898397</v>
      </c>
      <c r="AV11" s="57">
        <f>AV10+0.5*AS11*'DEPRECATED - DT-Prelim Calcs'!$C$11^2+AU11*'DEPRECATED - DT-Prelim Calcs'!$C$11</f>
        <v>1058.7104558755893</v>
      </c>
      <c r="AW11" s="57">
        <f>MIN('Drive Train'!$F$35-AQ10*'DEPRECATED - DT-Prelim Calcs'!$C$21*'Drive Train'!$F$39,AW10+AQ$2)</f>
        <v>11.59991343307494</v>
      </c>
      <c r="AX11" s="57">
        <f>'Drive Train'!$F$35-AQ11*'DEPRECATED - DT-Prelim Calcs'!$C$21*'Drive Train'!$F$39</f>
        <v>10.857313834556866</v>
      </c>
      <c r="AY11" s="1">
        <f>IF(AV11&gt;='Drive Train'!$F$29,1,0)</f>
        <v>1</v>
      </c>
      <c r="AZ11" s="57">
        <f t="shared" si="32"/>
        <v>28.568262323020992</v>
      </c>
      <c r="BA11" s="63">
        <f>BA10+'DEPRECATED - DT-Prelim Calcs'!$C$11</f>
        <v>28</v>
      </c>
      <c r="BB11" s="2">
        <f>BL11/'Drive Train'!$F$35</f>
        <v>1.3329297439080015</v>
      </c>
      <c r="BC11" s="46">
        <f>BJ11*12*60/(PI() * 'Drive Train'!$F$15)/BB$2*BB11</f>
        <v>-5362.144460849021</v>
      </c>
      <c r="BD11" s="2">
        <f>('DEPRECATED - DT-Prelim Calcs'!$C$6*BB11-BC11)/('DEPRECATED - DT-Prelim Calcs'!$C$6*BB11)*'DEPRECATED - DT-Prelim Calcs'!$C$7*BB11</f>
        <v>5.6368950450408226</v>
      </c>
      <c r="BE11" s="57">
        <f>BD11/'DEPRECATED - DT-Prelim Calcs'!$C$7*('DEPRECATED - DT-Prelim Calcs'!$C$8-'DEPRECATED - DT-Prelim Calcs'!$C$9)+'DEPRECATED - DT-Prelim Calcs'!$C$9</f>
        <v>302.78864492893678</v>
      </c>
      <c r="BF11" s="57">
        <f t="shared" si="10"/>
        <v>93</v>
      </c>
      <c r="BG11" s="2">
        <f t="shared" si="33"/>
        <v>1.9907249404338387</v>
      </c>
      <c r="BH11" s="57">
        <f>BG11*'DEPRECATED - DT-Prelim Calcs'!$C$21/BB$2/'DEPRECATED - DT-Prelim Calcs'!$C$19/'DEPRECATED - DT-Prelim Calcs'!$C$18*3.39*'DEPRECATED - DT-Prelim Calcs'!$C$20</f>
        <v>20.838499422976646</v>
      </c>
      <c r="BI11" s="46">
        <f t="shared" si="34"/>
        <v>0</v>
      </c>
      <c r="BJ11" s="57">
        <f>BH10*'DEPRECATED - DT-Prelim Calcs'!$C$11+BJ10</f>
        <v>-24.304001309725749</v>
      </c>
      <c r="BK11" s="57">
        <f>BK10+0.5*BH11*'DEPRECATED - DT-Prelim Calcs'!$C$11^2+BJ11*'DEPRECATED - DT-Prelim Calcs'!$C$11</f>
        <v>607.52395971941803</v>
      </c>
      <c r="BL11" s="57">
        <f>MIN('Drive Train'!$F$35-BF10*'DEPRECATED - DT-Prelim Calcs'!$C$21*'Drive Train'!$F$39,BL10+BF$2)</f>
        <v>16.528328824459219</v>
      </c>
      <c r="BM11" s="57">
        <f>'Drive Train'!$F$35-BF11*'DEPRECATED - DT-Prelim Calcs'!$C$21*'Drive Train'!$F$39</f>
        <v>6.82</v>
      </c>
      <c r="BN11" s="1">
        <f>IF(BK11&gt;='Drive Train'!$F$29,1,0)</f>
        <v>1</v>
      </c>
      <c r="BO11" s="57">
        <f t="shared" si="35"/>
        <v>103.33333333333333</v>
      </c>
      <c r="BP11" s="63">
        <f>BP10+'DEPRECATED - DT-Prelim Calcs'!$C$11</f>
        <v>28</v>
      </c>
      <c r="BQ11" s="2">
        <f>CA11/'Drive Train'!$F$35</f>
        <v>0.9693230386934375</v>
      </c>
      <c r="BR11" s="46">
        <f>BY11*12*60/(PI() * 'Drive Train'!$F$15)/BQ$2*BQ11</f>
        <v>1447.1498805445717</v>
      </c>
      <c r="BS11" s="2">
        <f>('DEPRECATED - DT-Prelim Calcs'!$C$6*BQ11-BR11)/('DEPRECATED - DT-Prelim Calcs'!$C$6*BQ11)*'DEPRECATED - DT-Prelim Calcs'!$C$7*BQ11</f>
        <v>1.6817287085959465</v>
      </c>
      <c r="BT11" s="57">
        <f>BS11/'DEPRECATED - DT-Prelim Calcs'!$C$7*('DEPRECATED - DT-Prelim Calcs'!$C$8-'DEPRECATED - DT-Prelim Calcs'!$C$9)+'DEPRECATED - DT-Prelim Calcs'!$C$9</f>
        <v>92.229374818614076</v>
      </c>
      <c r="BU11" s="57">
        <f t="shared" si="11"/>
        <v>92.229374818614076</v>
      </c>
      <c r="BV11" s="2">
        <f t="shared" si="36"/>
        <v>1.5724263338571238</v>
      </c>
      <c r="BW11" s="57">
        <f>BV11*'DEPRECATED - DT-Prelim Calcs'!$C$21/BQ$2/'DEPRECATED - DT-Prelim Calcs'!$C$19/'DEPRECATED - DT-Prelim Calcs'!$C$18*3.39*'DEPRECATED - DT-Prelim Calcs'!$C$20</f>
        <v>21.524400404200289</v>
      </c>
      <c r="BX11" s="46">
        <f t="shared" si="37"/>
        <v>0</v>
      </c>
      <c r="BY11" s="57">
        <f>BW10*'DEPRECATED - DT-Prelim Calcs'!$C$11+BY10</f>
        <v>6.897408342609701</v>
      </c>
      <c r="BZ11" s="57">
        <f>BZ10+0.5*BW11*'DEPRECATED - DT-Prelim Calcs'!$C$11^2+BY11*'DEPRECATED - DT-Prelim Calcs'!$C$11</f>
        <v>-348.90936380181358</v>
      </c>
      <c r="CA11" s="57">
        <f>MIN('Drive Train'!$F$35-BU10*'DEPRECATED - DT-Prelim Calcs'!$C$21*'Drive Train'!$F$39,CA10+BU$2)</f>
        <v>12.019605679798625</v>
      </c>
      <c r="CB11" s="57">
        <f>'Drive Train'!$F$35-BU11*'DEPRECATED - DT-Prelim Calcs'!$C$21*'Drive Train'!$F$39</f>
        <v>6.8662375108831561</v>
      </c>
      <c r="CC11" s="1">
        <f>IF(BZ11&gt;='Drive Train'!$F$29,1,0)</f>
        <v>0</v>
      </c>
      <c r="CD11" s="57">
        <f t="shared" si="38"/>
        <v>102.47708313179342</v>
      </c>
      <c r="CE11" s="63">
        <f>CE10+'DEPRECATED - DT-Prelim Calcs'!$C$11</f>
        <v>28</v>
      </c>
      <c r="CF11" s="2">
        <f>CP11/'Drive Train'!$F$35</f>
        <v>0.55000000000000004</v>
      </c>
      <c r="CG11" s="46">
        <f>CN11*12*60/(PI() * 'Drive Train'!$F$15)/CF$2*CF11</f>
        <v>728.89793191351237</v>
      </c>
      <c r="CH11" s="2">
        <f>('DEPRECATED - DT-Prelim Calcs'!$C$6*CF11-CG11)/('DEPRECATED - DT-Prelim Calcs'!$C$6*CF11)*'DEPRECATED - DT-Prelim Calcs'!$C$7*CF11</f>
        <v>0.99592326155505362</v>
      </c>
      <c r="CI11" s="57">
        <f>CH11/'DEPRECATED - DT-Prelim Calcs'!$C$7*('DEPRECATED - DT-Prelim Calcs'!$C$8-'DEPRECATED - DT-Prelim Calcs'!$C$9)+'DEPRECATED - DT-Prelim Calcs'!$C$9</f>
        <v>55.719483177391446</v>
      </c>
      <c r="CJ11" s="57">
        <f t="shared" si="12"/>
        <v>55.719483177391446</v>
      </c>
      <c r="CK11" s="2">
        <f t="shared" si="39"/>
        <v>0.89889714522656483</v>
      </c>
      <c r="CL11" s="57">
        <f>CK11*'DEPRECATED - DT-Prelim Calcs'!$C$21/CF$2/'DEPRECATED - DT-Prelim Calcs'!$C$19/'DEPRECATED - DT-Prelim Calcs'!$C$18*3.39*'DEPRECATED - DT-Prelim Calcs'!$C$20</f>
        <v>15.19991391828483</v>
      </c>
      <c r="CM11" s="46">
        <f t="shared" si="40"/>
        <v>0</v>
      </c>
      <c r="CN11" s="57">
        <f>CL10*'DEPRECATED - DT-Prelim Calcs'!$C$11+CN10</f>
        <v>4.9564943465720432</v>
      </c>
      <c r="CO11" s="57">
        <f>CO10+0.5*CL11*'DEPRECATED - DT-Prelim Calcs'!$C$11^2+CN11*'DEPRECATED - DT-Prelim Calcs'!$C$11</f>
        <v>-3480.6814513668864</v>
      </c>
      <c r="CP11" s="57">
        <f>MIN('Drive Train'!$F$35-CJ10*'DEPRECATED - DT-Prelim Calcs'!$C$21*'Drive Train'!$F$39,CP10+CJ$2)</f>
        <v>6.82</v>
      </c>
      <c r="CQ11" s="57">
        <f>'Drive Train'!$F$35-CJ11*'DEPRECATED - DT-Prelim Calcs'!$C$21*'Drive Train'!$F$39</f>
        <v>9.0568310093565145</v>
      </c>
      <c r="CR11" s="1">
        <f>IF(CO11&gt;='Drive Train'!$F$29,1,0)</f>
        <v>0</v>
      </c>
      <c r="CS11" s="57">
        <f t="shared" si="41"/>
        <v>61.910536863768272</v>
      </c>
      <c r="CT11" s="63">
        <f>CT10+'DEPRECATED - DT-Prelim Calcs'!$C$11</f>
        <v>28</v>
      </c>
      <c r="CU11" s="2">
        <f>DE11/'Drive Train'!$F$35</f>
        <v>0.55000000000000004</v>
      </c>
      <c r="CV11" s="46">
        <f>DC11*12*60/(PI() * 'Drive Train'!$F$15)/CU$2*CU11</f>
        <v>-39981.384745752548</v>
      </c>
      <c r="CW11" s="2">
        <f>('DEPRECATED - DT-Prelim Calcs'!$C$6*CU11-CV11)/('DEPRECATED - DT-Prelim Calcs'!$C$6*CU11)*'DEPRECATED - DT-Prelim Calcs'!$C$7*CU11</f>
        <v>19.403386911306498</v>
      </c>
      <c r="CX11" s="57">
        <f>CW11/'DEPRECATED - DT-Prelim Calcs'!$C$7*('DEPRECATED - DT-Prelim Calcs'!$C$8-'DEPRECATED - DT-Prelim Calcs'!$C$9)+'DEPRECATED - DT-Prelim Calcs'!$C$9</f>
        <v>1035.6686890956946</v>
      </c>
      <c r="CY11" s="57">
        <f t="shared" si="13"/>
        <v>93</v>
      </c>
      <c r="CZ11" s="2">
        <f t="shared" si="42"/>
        <v>1.2803081040535502</v>
      </c>
      <c r="DA11" s="57">
        <f>CZ11*'DEPRECATED - DT-Prelim Calcs'!$C$21/CU$2/'DEPRECATED - DT-Prelim Calcs'!$C$19/'DEPRECATED - DT-Prelim Calcs'!$C$18*3.39*'DEPRECATED - DT-Prelim Calcs'!$C$20</f>
        <v>25.773080821789936</v>
      </c>
      <c r="DB11" s="46">
        <f t="shared" si="43"/>
        <v>0</v>
      </c>
      <c r="DC11" s="57">
        <f>DA10*'DEPRECATED - DT-Prelim Calcs'!$C$11+DC10</f>
        <v>-228.37313563200587</v>
      </c>
      <c r="DD11" s="57">
        <f>DD10+0.5*DA11*'DEPRECATED - DT-Prelim Calcs'!$C$11^2+DC11*'DEPRECATED - DT-Prelim Calcs'!$C$11</f>
        <v>-8529.3479756675588</v>
      </c>
      <c r="DE11" s="57">
        <f>MIN('Drive Train'!$F$35-CY10*'DEPRECATED - DT-Prelim Calcs'!$C$21*'Drive Train'!$F$39,DE10+CY$2)</f>
        <v>6.82</v>
      </c>
      <c r="DF11" s="57">
        <f>'Drive Train'!$F$35-CY11*'DEPRECATED - DT-Prelim Calcs'!$C$21*'Drive Train'!$F$39</f>
        <v>6.82</v>
      </c>
      <c r="DG11" s="1">
        <f>IF(DD11&gt;='Drive Train'!$F$29,1,0)</f>
        <v>0</v>
      </c>
      <c r="DH11" s="57">
        <f t="shared" si="44"/>
        <v>103.33333333333333</v>
      </c>
      <c r="DI11" s="63">
        <f>DI10+'DEPRECATED - DT-Prelim Calcs'!$C$11</f>
        <v>28</v>
      </c>
      <c r="DJ11" s="2">
        <f>DT11/'Drive Train'!$F$35</f>
        <v>0.55000000000000004</v>
      </c>
      <c r="DK11" s="46">
        <f>DR11*12*60/(PI() * 'Drive Train'!$F$15)/DJ$2*DJ11</f>
        <v>-102607.38693731526</v>
      </c>
      <c r="DL11" s="2">
        <f>('DEPRECATED - DT-Prelim Calcs'!$C$6*DJ11-DK11)/('DEPRECATED - DT-Prelim Calcs'!$C$6*DJ11)*'DEPRECATED - DT-Prelim Calcs'!$C$7*DJ11</f>
        <v>47.720209665840478</v>
      </c>
      <c r="DM11" s="57">
        <f>DL11/'DEPRECATED - DT-Prelim Calcs'!$C$7*('DEPRECATED - DT-Prelim Calcs'!$C$8-'DEPRECATED - DT-Prelim Calcs'!$C$9)+'DEPRECATED - DT-Prelim Calcs'!$C$9</f>
        <v>2543.1576349076072</v>
      </c>
      <c r="DN11" s="57">
        <f t="shared" si="14"/>
        <v>93</v>
      </c>
      <c r="DO11" s="2">
        <f t="shared" si="45"/>
        <v>1.1037138828047846</v>
      </c>
      <c r="DP11" s="57">
        <f>DO11*'DEPRECATED - DT-Prelim Calcs'!$C$21/DJ$2/'DEPRECATED - DT-Prelim Calcs'!$C$19/'DEPRECATED - DT-Prelim Calcs'!$C$18*3.39*'DEPRECATED - DT-Prelim Calcs'!$C$20</f>
        <v>25.773080821789936</v>
      </c>
      <c r="DQ11" s="46">
        <f t="shared" si="46"/>
        <v>0</v>
      </c>
      <c r="DR11" s="57">
        <f>DP10*'DEPRECATED - DT-Prelim Calcs'!$C$11+DR10</f>
        <v>-505.25174452400461</v>
      </c>
      <c r="DS11" s="57">
        <f>DS10+0.5*DP11*'DEPRECATED - DT-Prelim Calcs'!$C$11^2+DR11*'DEPRECATED - DT-Prelim Calcs'!$C$11</f>
        <v>-14620.677371291531</v>
      </c>
      <c r="DT11" s="57">
        <f>MIN('Drive Train'!$F$35-DN10*'DEPRECATED - DT-Prelim Calcs'!$C$21*'Drive Train'!$F$39,DT10+DN$2)</f>
        <v>6.82</v>
      </c>
      <c r="DU11" s="57">
        <f>'Drive Train'!$F$35-DN11*'DEPRECATED - DT-Prelim Calcs'!$C$21*'Drive Train'!$F$39</f>
        <v>6.82</v>
      </c>
      <c r="DV11" s="1">
        <f>IF(DS11&gt;='Drive Train'!$F$29,1,0)</f>
        <v>0</v>
      </c>
      <c r="DW11" s="57">
        <f t="shared" si="47"/>
        <v>103.33333333333333</v>
      </c>
      <c r="DX11" s="63">
        <f>DX10+'DEPRECATED - DT-Prelim Calcs'!$C$11</f>
        <v>28</v>
      </c>
      <c r="DY11" s="2">
        <f>EI11/'Drive Train'!$F$35</f>
        <v>0.55000000000000004</v>
      </c>
      <c r="DZ11" s="46">
        <f>EG11*12*60/(PI() * 'Drive Train'!$F$15)/DY$2*DY11</f>
        <v>-190808.69526041122</v>
      </c>
      <c r="EA11" s="2">
        <f>('DEPRECATED - DT-Prelim Calcs'!$C$6*DY11-DZ11)/('DEPRECATED - DT-Prelim Calcs'!$C$6*DY11)*'DEPRECATED - DT-Prelim Calcs'!$C$7*DY11</f>
        <v>87.601101421686863</v>
      </c>
      <c r="EB11" s="57">
        <f>EA11/'DEPRECATED - DT-Prelim Calcs'!$C$7*('DEPRECATED - DT-Prelim Calcs'!$C$8-'DEPRECATED - DT-Prelim Calcs'!$C$9)+'DEPRECATED - DT-Prelim Calcs'!$C$9</f>
        <v>4666.2773080507977</v>
      </c>
      <c r="EC11" s="57">
        <f t="shared" si="15"/>
        <v>93</v>
      </c>
      <c r="ED11" s="2">
        <f t="shared" si="48"/>
        <v>0.96993038185874991</v>
      </c>
      <c r="EE11" s="57">
        <f>ED11*'DEPRECATED - DT-Prelim Calcs'!$C$21/DY$2/'DEPRECATED - DT-Prelim Calcs'!$C$19/'DEPRECATED - DT-Prelim Calcs'!$C$18*3.39*'DEPRECATED - DT-Prelim Calcs'!$C$20</f>
        <v>25.773080821789936</v>
      </c>
      <c r="EF11" s="46">
        <f t="shared" si="49"/>
        <v>0</v>
      </c>
      <c r="EG11" s="57">
        <f>EE10*'DEPRECATED - DT-Prelim Calcs'!$C$11+EG10</f>
        <v>-825.67933232942346</v>
      </c>
      <c r="EH11" s="57">
        <f>EH10+0.5*EE11*'DEPRECATED - DT-Prelim Calcs'!$C$11^2+EG11*'DEPRECATED - DT-Prelim Calcs'!$C$11</f>
        <v>-21670.084303010746</v>
      </c>
      <c r="EI11" s="57">
        <f>MIN('Drive Train'!$F$35-EC10*'DEPRECATED - DT-Prelim Calcs'!$C$21*'Drive Train'!$F$39,EI10+EC$2)</f>
        <v>6.82</v>
      </c>
      <c r="EJ11" s="57">
        <f>'Drive Train'!$F$35-EC11*'DEPRECATED - DT-Prelim Calcs'!$C$21*'Drive Train'!$F$39</f>
        <v>6.82</v>
      </c>
      <c r="EK11" s="1">
        <f>IF(EH11&gt;='Drive Train'!$F$29,1,0)</f>
        <v>0</v>
      </c>
      <c r="EL11" s="57">
        <f t="shared" si="50"/>
        <v>103.33333333333333</v>
      </c>
      <c r="EM11" s="63">
        <f>EM10+'DEPRECATED - DT-Prelim Calcs'!$C$11</f>
        <v>28</v>
      </c>
      <c r="EN11" s="2">
        <f>EX11/'Drive Train'!$F$35</f>
        <v>0.55000000000000004</v>
      </c>
      <c r="EO11" s="46">
        <f>EV11*12*60/(PI() * 'Drive Train'!$F$15)/EN$2*EN11</f>
        <v>-308244.89633267728</v>
      </c>
      <c r="EP11" s="2">
        <f>('DEPRECATED - DT-Prelim Calcs'!$C$6*EN11-EO11)/('DEPRECATED - DT-Prelim Calcs'!$C$6*EN11)*'DEPRECATED - DT-Prelim Calcs'!$C$7*EN11</f>
        <v>140.70077207537565</v>
      </c>
      <c r="EQ11" s="57">
        <f>EP11/'DEPRECATED - DT-Prelim Calcs'!$C$7*('DEPRECATED - DT-Prelim Calcs'!$C$8-'DEPRECATED - DT-Prelim Calcs'!$C$9)+'DEPRECATED - DT-Prelim Calcs'!$C$9</f>
        <v>7493.118695962944</v>
      </c>
      <c r="ER11" s="57">
        <f t="shared" si="16"/>
        <v>93</v>
      </c>
      <c r="ES11" s="2">
        <f t="shared" si="51"/>
        <v>0.86507304327942547</v>
      </c>
      <c r="ET11" s="57">
        <f>ES11*'DEPRECATED - DT-Prelim Calcs'!$C$21/EN$2/'DEPRECATED - DT-Prelim Calcs'!$C$19/'DEPRECATED - DT-Prelim Calcs'!$C$18*3.39*'DEPRECATED - DT-Prelim Calcs'!$C$20</f>
        <v>25.773080821789936</v>
      </c>
      <c r="EU11" s="46">
        <f t="shared" si="52"/>
        <v>0</v>
      </c>
      <c r="EV11" s="57">
        <f>ET10*'DEPRECATED - DT-Prelim Calcs'!$C$11+EV10</f>
        <v>-1189.6558990482633</v>
      </c>
      <c r="EW11" s="57">
        <f>EW10+0.5*ET11*'DEPRECATED - DT-Prelim Calcs'!$C$11^2+EV11*'DEPRECATED - DT-Prelim Calcs'!$C$11</f>
        <v>-29677.56877082523</v>
      </c>
      <c r="EX11" s="57">
        <f>MIN('Drive Train'!$F$35-ER10*'DEPRECATED - DT-Prelim Calcs'!$C$21*'Drive Train'!$F$39,EX10+ER$2)</f>
        <v>6.82</v>
      </c>
      <c r="EY11" s="57">
        <f>'Drive Train'!$F$35-ER11*'DEPRECATED - DT-Prelim Calcs'!$C$21*'Drive Train'!$F$39</f>
        <v>6.82</v>
      </c>
      <c r="EZ11" s="1">
        <f>IF(EW11&gt;='Drive Train'!$F$29,1,0)</f>
        <v>0</v>
      </c>
      <c r="FA11" s="57">
        <f t="shared" si="53"/>
        <v>103.33333333333333</v>
      </c>
      <c r="FB11" s="63">
        <f>FB10+'DEPRECATED - DT-Prelim Calcs'!$C$11</f>
        <v>28</v>
      </c>
      <c r="FC11" s="2">
        <f>FM11/'Drive Train'!$F$35</f>
        <v>0.55000000000000004</v>
      </c>
      <c r="FD11" s="46">
        <f>FK11*12*60/(PI() * 'Drive Train'!$F$15)/FC$2*FC11</f>
        <v>-458575.57677175046</v>
      </c>
      <c r="FE11" s="2">
        <f>('DEPRECATED - DT-Prelim Calcs'!$C$6*FC11-FD11)/('DEPRECATED - DT-Prelim Calcs'!$C$6*FC11)*'DEPRECATED - DT-Prelim Calcs'!$C$7*FC11</f>
        <v>208.67393152343689</v>
      </c>
      <c r="FF11" s="57">
        <f>FE11/'DEPRECATED - DT-Prelim Calcs'!$C$7*('DEPRECATED - DT-Prelim Calcs'!$C$8-'DEPRECATED - DT-Prelim Calcs'!$C$9)+'DEPRECATED - DT-Prelim Calcs'!$C$9</f>
        <v>11111.772786081725</v>
      </c>
      <c r="FG11" s="57">
        <f t="shared" si="17"/>
        <v>93</v>
      </c>
      <c r="FH11" s="2">
        <f t="shared" si="54"/>
        <v>0.78067567320338405</v>
      </c>
      <c r="FI11" s="57">
        <f>FH11*'DEPRECATED - DT-Prelim Calcs'!$C$21/FC$2/'DEPRECATED - DT-Prelim Calcs'!$C$19/'DEPRECATED - DT-Prelim Calcs'!$C$18*3.39*'DEPRECATED - DT-Prelim Calcs'!$C$20</f>
        <v>25.773080821789936</v>
      </c>
      <c r="FJ11" s="46">
        <f t="shared" si="55"/>
        <v>0</v>
      </c>
      <c r="FK11" s="57">
        <f>FI10*'DEPRECATED - DT-Prelim Calcs'!$C$11+FK10</f>
        <v>-1597.1814446805245</v>
      </c>
      <c r="FL11" s="57">
        <f>FL10+0.5*FI11*'DEPRECATED - DT-Prelim Calcs'!$C$11^2+FK11*'DEPRECATED - DT-Prelim Calcs'!$C$11</f>
        <v>-38643.130774734978</v>
      </c>
      <c r="FM11" s="57">
        <f>MIN('Drive Train'!$F$35-FG10*'DEPRECATED - DT-Prelim Calcs'!$C$21*'Drive Train'!$F$39,FM10+FG$2)</f>
        <v>6.82</v>
      </c>
      <c r="FN11" s="57">
        <f>'Drive Train'!$F$35-FG11*'DEPRECATED - DT-Prelim Calcs'!$C$21*'Drive Train'!$F$39</f>
        <v>6.82</v>
      </c>
      <c r="FO11" s="1">
        <f>IF(FL11&gt;='Drive Train'!$F$29,1,0)</f>
        <v>0</v>
      </c>
      <c r="FP11" s="57">
        <f t="shared" si="56"/>
        <v>103.33333333333333</v>
      </c>
      <c r="FQ11" s="63">
        <f>FQ10+'DEPRECATED - DT-Prelim Calcs'!$C$11</f>
        <v>28</v>
      </c>
      <c r="FR11" s="2">
        <f>GB11/'Drive Train'!$F$35</f>
        <v>0.55000000000000004</v>
      </c>
      <c r="FS11" s="46">
        <f>FZ11*12*60/(PI() * 'Drive Train'!$F$15)/FR$2*FR11</f>
        <v>-645460.32319526759</v>
      </c>
      <c r="FT11" s="2">
        <f>('DEPRECATED - DT-Prelim Calcs'!$C$6*FR11-FS11)/('DEPRECATED - DT-Prelim Calcs'!$C$6*FR11)*'DEPRECATED - DT-Prelim Calcs'!$C$7*FR11</f>
        <v>293.17528966240053</v>
      </c>
      <c r="FU11" s="57">
        <f>FT11/'DEPRECATED - DT-Prelim Calcs'!$C$7*('DEPRECATED - DT-Prelim Calcs'!$C$8-'DEPRECATED - DT-Prelim Calcs'!$C$9)+'DEPRECATED - DT-Prelim Calcs'!$C$9</f>
        <v>15610.33056584481</v>
      </c>
      <c r="FV11" s="57">
        <f t="shared" si="18"/>
        <v>93</v>
      </c>
      <c r="FW11" s="2">
        <f t="shared" si="57"/>
        <v>0.7112822800297498</v>
      </c>
      <c r="FX11" s="57">
        <f>FW11*'DEPRECATED - DT-Prelim Calcs'!$C$21/FR$2/'DEPRECATED - DT-Prelim Calcs'!$C$19/'DEPRECATED - DT-Prelim Calcs'!$C$18*3.39*'DEPRECATED - DT-Prelim Calcs'!$C$20</f>
        <v>25.773080821789936</v>
      </c>
      <c r="FY11" s="46">
        <f t="shared" si="58"/>
        <v>0</v>
      </c>
      <c r="FZ11" s="57">
        <f>FX10*'DEPRECATED - DT-Prelim Calcs'!$C$11+FZ10</f>
        <v>-2048.2559692262075</v>
      </c>
      <c r="GA11" s="57">
        <f>GA10+0.5*FX11*'DEPRECATED - DT-Prelim Calcs'!$C$11^2+FZ11*'DEPRECATED - DT-Prelim Calcs'!$C$11</f>
        <v>-48566.770314739988</v>
      </c>
      <c r="GB11" s="57">
        <f>MIN('Drive Train'!$F$35-FV10*'DEPRECATED - DT-Prelim Calcs'!$C$21*'Drive Train'!$F$39,GB10+FV$2)</f>
        <v>6.82</v>
      </c>
      <c r="GC11" s="57">
        <f>'Drive Train'!$F$35-FV11*'DEPRECATED - DT-Prelim Calcs'!$C$21*'Drive Train'!$F$39</f>
        <v>6.82</v>
      </c>
      <c r="GD11" s="1">
        <f>IF(GA11&gt;='Drive Train'!$F$29,1,0)</f>
        <v>0</v>
      </c>
      <c r="GE11" s="57">
        <f t="shared" si="59"/>
        <v>103.33333333333333</v>
      </c>
      <c r="GF11" s="63">
        <f>GF10+'DEPRECATED - DT-Prelim Calcs'!$C$11</f>
        <v>28</v>
      </c>
      <c r="GG11" s="2">
        <f>GQ11/'Drive Train'!$F$35</f>
        <v>0.85483870967741948</v>
      </c>
      <c r="GH11" s="46">
        <f>GO11*12*60/(PI() * 'Drive Train'!$F$15)/GG$2*GG11</f>
        <v>-124324.69679614174</v>
      </c>
      <c r="GI11" s="2">
        <f>('DEPRECATED - DT-Prelim Calcs'!$C$6*GG11-GH11)/('DEPRECATED - DT-Prelim Calcs'!$C$6*GG11)*'DEPRECATED - DT-Prelim Calcs'!$C$7*GG11</f>
        <v>58.274517627790047</v>
      </c>
      <c r="GJ11" s="57">
        <f>GI11/'DEPRECATED - DT-Prelim Calcs'!$C$7*('DEPRECATED - DT-Prelim Calcs'!$C$8-'DEPRECATED - DT-Prelim Calcs'!$C$9)+'DEPRECATED - DT-Prelim Calcs'!$C$9</f>
        <v>3105.0322040022666</v>
      </c>
      <c r="GK11" s="57">
        <f t="shared" si="60"/>
        <v>29.999999999999982</v>
      </c>
      <c r="GL11" s="2">
        <f t="shared" si="61"/>
        <v>0.99579519204165001</v>
      </c>
      <c r="GM11" s="57">
        <f>GL11*'DEPRECATED - DT-Prelim Calcs'!$C$21/GG$2/'DEPRECATED - DT-Prelim Calcs'!$C$19/'DEPRECATED - DT-Prelim Calcs'!$C$18*3.39*'DEPRECATED - DT-Prelim Calcs'!$C$20</f>
        <v>25.773080821789936</v>
      </c>
      <c r="GN11" s="46">
        <f t="shared" si="62"/>
        <v>0</v>
      </c>
      <c r="GO11" s="57">
        <f>GM10*'DEPRECATED - DT-Prelim Calcs'!$C$11+GO10</f>
        <v>-355.36825678345747</v>
      </c>
      <c r="GP11" s="57">
        <f>GP10+0.5*GM11*'DEPRECATED - DT-Prelim Calcs'!$C$11^2+GO11*'DEPRECATED - DT-Prelim Calcs'!$C$11</f>
        <v>-11523.251591856262</v>
      </c>
      <c r="GQ11" s="57">
        <f>MIN('Drive Train'!$F$35-GK10*'DEPRECATED - DT-Prelim Calcs'!$C$21*'Drive Train'!$F$39,GQ10+GK$2)</f>
        <v>10.600000000000001</v>
      </c>
      <c r="GR11" s="57">
        <f>'Drive Train'!$F$35-GK11*'DEPRECATED - DT-Prelim Calcs'!$C$21*'Drive Train'!$F$39</f>
        <v>10.600000000000001</v>
      </c>
      <c r="GS11" s="1">
        <f>IF(GP11&gt;='Drive Train'!$F$29,1,0)</f>
        <v>0</v>
      </c>
      <c r="GT11" s="57">
        <f t="shared" si="63"/>
        <v>33.333333333333314</v>
      </c>
      <c r="GU11" s="63">
        <f>GU10+'DEPRECATED - DT-Prelim Calcs'!$C$11</f>
        <v>28</v>
      </c>
      <c r="GV11" s="2">
        <f>HF11/'Drive Train'!$F$35</f>
        <v>0.83870967741935498</v>
      </c>
      <c r="GW11" s="46">
        <f>HD11*12*60/(PI() * 'Drive Train'!$F$15)/GV$2*GV11</f>
        <v>-158157.04723285619</v>
      </c>
      <c r="GX11" s="2">
        <f>('DEPRECATED - DT-Prelim Calcs'!$C$6*GV11-GW11)/('DEPRECATED - DT-Prelim Calcs'!$C$6*GV11)*'DEPRECATED - DT-Prelim Calcs'!$C$7*GV11</f>
        <v>73.533200985091611</v>
      </c>
      <c r="GY11" s="57">
        <f>GX11/'DEPRECATED - DT-Prelim Calcs'!$C$7*('DEPRECATED - DT-Prelim Calcs'!$C$8-'DEPRECATED - DT-Prelim Calcs'!$C$9)+'DEPRECATED - DT-Prelim Calcs'!$C$9</f>
        <v>3917.3513221523872</v>
      </c>
      <c r="GZ11" s="57">
        <f t="shared" si="20"/>
        <v>33.333333333333314</v>
      </c>
      <c r="HA11" s="2">
        <f t="shared" si="64"/>
        <v>0.99579519204165001</v>
      </c>
      <c r="HB11" s="57">
        <f>HA11*'DEPRECATED - DT-Prelim Calcs'!$C$21/GV$2/'DEPRECATED - DT-Prelim Calcs'!$C$19/'DEPRECATED - DT-Prelim Calcs'!$C$18*3.39*'DEPRECATED - DT-Prelim Calcs'!$C$20</f>
        <v>25.773080821789936</v>
      </c>
      <c r="HC11" s="46">
        <f t="shared" si="65"/>
        <v>0</v>
      </c>
      <c r="HD11" s="57">
        <f>HB10*'DEPRECATED - DT-Prelim Calcs'!$C$11+HD10</f>
        <v>-460.76798649975331</v>
      </c>
      <c r="HE11" s="57">
        <f>HE10+0.5*HB11*'DEPRECATED - DT-Prelim Calcs'!$C$11^2+HD11*'DEPRECATED - DT-Prelim Calcs'!$C$11</f>
        <v>-13816.116666091952</v>
      </c>
      <c r="HF11" s="57">
        <f>MIN('Drive Train'!$F$35-GZ10*'DEPRECATED - DT-Prelim Calcs'!$C$21*'Drive Train'!$F$39,HF10+GZ$2)</f>
        <v>10.400000000000002</v>
      </c>
      <c r="HG11" s="57">
        <f>'Drive Train'!$F$35-GZ11*'DEPRECATED - DT-Prelim Calcs'!$C$21*'Drive Train'!$F$39</f>
        <v>10.400000000000002</v>
      </c>
      <c r="HH11" s="1">
        <f>IF(HE11&gt;='Drive Train'!$F$29,1,0)</f>
        <v>0</v>
      </c>
      <c r="HI11" s="57">
        <f t="shared" si="66"/>
        <v>37.037037037037017</v>
      </c>
      <c r="HJ11" s="63">
        <f>HJ10+'DEPRECATED - DT-Prelim Calcs'!$C$11</f>
        <v>28</v>
      </c>
      <c r="HK11" s="2">
        <f>HU11/'Drive Train'!$F$35</f>
        <v>0.82258064516129037</v>
      </c>
      <c r="HL11" s="46">
        <f>HS11*12*60/(PI() * 'Drive Train'!$F$15)/HK$2*HK11</f>
        <v>-189249.349696836</v>
      </c>
      <c r="HM11" s="2">
        <f>('DEPRECATED - DT-Prelim Calcs'!$C$6*HK11-HL11)/('DEPRECATED - DT-Prelim Calcs'!$C$6*HK11)*'DEPRECATED - DT-Prelim Calcs'!$C$7*HK11</f>
        <v>87.552950831269243</v>
      </c>
      <c r="HN11" s="57">
        <f>HM11/'DEPRECATED - DT-Prelim Calcs'!$C$7*('DEPRECATED - DT-Prelim Calcs'!$C$8-'DEPRECATED - DT-Prelim Calcs'!$C$9)+'DEPRECATED - DT-Prelim Calcs'!$C$9</f>
        <v>4663.7139384447482</v>
      </c>
      <c r="HO11" s="57">
        <f t="shared" si="21"/>
        <v>36.66666666666665</v>
      </c>
      <c r="HP11" s="2">
        <f t="shared" si="67"/>
        <v>0.99579519204165001</v>
      </c>
      <c r="HQ11" s="57">
        <f>HP11*'DEPRECATED - DT-Prelim Calcs'!$C$21/HK$2/'DEPRECATED - DT-Prelim Calcs'!$C$19/'DEPRECATED - DT-Prelim Calcs'!$C$18*3.39*'DEPRECATED - DT-Prelim Calcs'!$C$20</f>
        <v>25.773080821789936</v>
      </c>
      <c r="HR11" s="46">
        <f t="shared" si="68"/>
        <v>0</v>
      </c>
      <c r="HS11" s="57">
        <f>HQ10*'DEPRECATED - DT-Prelim Calcs'!$C$11+HS10</f>
        <v>-562.1617759251285</v>
      </c>
      <c r="HT11" s="57">
        <f>HT10+0.5*HQ11*'DEPRECATED - DT-Prelim Calcs'!$C$11^2+HS11*'DEPRECATED - DT-Prelim Calcs'!$C$11</f>
        <v>-16020.85105392739</v>
      </c>
      <c r="HU11" s="57">
        <f>MIN('Drive Train'!$F$35-HO10*'DEPRECATED - DT-Prelim Calcs'!$C$21*'Drive Train'!$F$39,HU10+HO$2)</f>
        <v>10.200000000000001</v>
      </c>
      <c r="HV11" s="57">
        <f>'Drive Train'!$F$35-HO11*'DEPRECATED - DT-Prelim Calcs'!$C$21*'Drive Train'!$F$39</f>
        <v>10.200000000000001</v>
      </c>
      <c r="HW11" s="1">
        <f>IF(HT11&gt;='Drive Train'!$F$29,1,0)</f>
        <v>0</v>
      </c>
      <c r="HX11" s="57">
        <f t="shared" si="69"/>
        <v>40.740740740740726</v>
      </c>
      <c r="HY11" s="63">
        <f>HY10+'DEPRECATED - DT-Prelim Calcs'!$C$11</f>
        <v>28</v>
      </c>
      <c r="HZ11" s="2">
        <f>IJ11/'Drive Train'!$F$35</f>
        <v>0.80645161290322598</v>
      </c>
      <c r="IA11" s="46">
        <f>IH11*12*60/(PI() * 'Drive Train'!$F$15)/HZ$2*HZ11</f>
        <v>-217680.93257690122</v>
      </c>
      <c r="IB11" s="2">
        <f>('DEPRECATED - DT-Prelim Calcs'!$C$6*HZ11-IA11)/('DEPRECATED - DT-Prelim Calcs'!$C$6*HZ11)*'DEPRECATED - DT-Prelim Calcs'!$C$7*HZ11</f>
        <v>100.36963610010466</v>
      </c>
      <c r="IC11" s="57">
        <f>IB11/'DEPRECATED - DT-Prelim Calcs'!$C$7*('DEPRECATED - DT-Prelim Calcs'!$C$8-'DEPRECATED - DT-Prelim Calcs'!$C$9)+'DEPRECATED - DT-Prelim Calcs'!$C$9</f>
        <v>5346.0295898935383</v>
      </c>
      <c r="ID11" s="57">
        <f t="shared" si="22"/>
        <v>39.999999999999986</v>
      </c>
      <c r="IE11" s="2">
        <f t="shared" si="70"/>
        <v>0.99579519204165001</v>
      </c>
      <c r="IF11" s="57">
        <f>IE11*'DEPRECATED - DT-Prelim Calcs'!$C$21/HZ$2/'DEPRECATED - DT-Prelim Calcs'!$C$19/'DEPRECATED - DT-Prelim Calcs'!$C$18*3.39*'DEPRECATED - DT-Prelim Calcs'!$C$20</f>
        <v>25.773080821789936</v>
      </c>
      <c r="IG11" s="46">
        <f t="shared" si="71"/>
        <v>0</v>
      </c>
      <c r="IH11" s="57">
        <f>IF10*'DEPRECATED - DT-Prelim Calcs'!$C$11+IH10</f>
        <v>-659.54962505958406</v>
      </c>
      <c r="II11" s="57">
        <f>II10+0.5*IF11*'DEPRECATED - DT-Prelim Calcs'!$C$11^2+IH11*'DEPRECATED - DT-Prelim Calcs'!$C$11</f>
        <v>-18137.454755362596</v>
      </c>
      <c r="IJ11" s="57">
        <f>MIN('Drive Train'!$F$35-ID10*'DEPRECATED - DT-Prelim Calcs'!$C$21*'Drive Train'!$F$39,IJ10+ID$2)</f>
        <v>10.000000000000002</v>
      </c>
      <c r="IK11" s="57">
        <f>'Drive Train'!$F$35-ID11*'DEPRECATED - DT-Prelim Calcs'!$C$21*'Drive Train'!$F$39</f>
        <v>10.000000000000002</v>
      </c>
      <c r="IL11" s="1">
        <f>IF(II11&gt;='Drive Train'!$F$29,1,0)</f>
        <v>0</v>
      </c>
      <c r="IM11" s="57">
        <f t="shared" si="72"/>
        <v>44.444444444444429</v>
      </c>
      <c r="IN11" s="63">
        <f>IN10+'DEPRECATED - DT-Prelim Calcs'!$C$11</f>
        <v>28</v>
      </c>
      <c r="IO11" s="2">
        <f>IY11/'Drive Train'!$F$35</f>
        <v>0.79032258064516137</v>
      </c>
      <c r="IP11" s="46">
        <f>IW11*12*60/(PI() * 'Drive Train'!$F$15)/IO$2*IO11</f>
        <v>-243531.12426187098</v>
      </c>
      <c r="IQ11" s="2">
        <f>('DEPRECATED - DT-Prelim Calcs'!$C$6*IO11-IP11)/('DEPRECATED - DT-Prelim Calcs'!$C$6*IO11)*'DEPRECATED - DT-Prelim Calcs'!$C$7*IO11</f>
        <v>112.01912572537907</v>
      </c>
      <c r="IR11" s="57">
        <f>IQ11/'DEPRECATED - DT-Prelim Calcs'!$C$7*('DEPRECATED - DT-Prelim Calcs'!$C$8-'DEPRECATED - DT-Prelim Calcs'!$C$9)+'DEPRECATED - DT-Prelim Calcs'!$C$9</f>
        <v>5966.2078135129186</v>
      </c>
      <c r="IS11" s="57">
        <f t="shared" si="23"/>
        <v>43.333333333333321</v>
      </c>
      <c r="IT11" s="2">
        <f t="shared" si="73"/>
        <v>0.99579519204165001</v>
      </c>
      <c r="IU11" s="57">
        <f>IT11*'DEPRECATED - DT-Prelim Calcs'!$C$21/IO$2/'DEPRECATED - DT-Prelim Calcs'!$C$19/'DEPRECATED - DT-Prelim Calcs'!$C$18*3.39*'DEPRECATED - DT-Prelim Calcs'!$C$20</f>
        <v>25.773080821789936</v>
      </c>
      <c r="IV11" s="46">
        <f t="shared" si="74"/>
        <v>0</v>
      </c>
      <c r="IW11" s="57">
        <f>IU10*'DEPRECATED - DT-Prelim Calcs'!$C$11+IW10</f>
        <v>-752.93153390311943</v>
      </c>
      <c r="IX11" s="57">
        <f>IX10+0.5*IU11*'DEPRECATED - DT-Prelim Calcs'!$C$11^2+IW11*'DEPRECATED - DT-Prelim Calcs'!$C$11</f>
        <v>-20165.927770397553</v>
      </c>
      <c r="IY11" s="57">
        <f>MIN('Drive Train'!$F$35-IS10*'DEPRECATED - DT-Prelim Calcs'!$C$21*'Drive Train'!$F$39,IY10+IS$2)</f>
        <v>9.8000000000000007</v>
      </c>
      <c r="IZ11" s="57">
        <f>'Drive Train'!$F$35-IS11*'DEPRECATED - DT-Prelim Calcs'!$C$21*'Drive Train'!$F$39</f>
        <v>9.8000000000000007</v>
      </c>
      <c r="JA11" s="1">
        <f>IF(IX11&gt;='Drive Train'!$F$29,1,0)</f>
        <v>0</v>
      </c>
      <c r="JB11" s="57">
        <f t="shared" si="75"/>
        <v>48.148148148148138</v>
      </c>
      <c r="JC11" s="63">
        <f>JC10+'DEPRECATED - DT-Prelim Calcs'!$C$11</f>
        <v>28</v>
      </c>
      <c r="JD11" s="2">
        <f>JN11/'Drive Train'!$F$35</f>
        <v>0.77419354838709686</v>
      </c>
      <c r="JE11" s="46">
        <f>JL11*12*60/(PI() * 'Drive Train'!$F$15)/JD$2*JD11</f>
        <v>-266879.2531405646</v>
      </c>
      <c r="JF11" s="2">
        <f>('DEPRECATED - DT-Prelim Calcs'!$C$6*JD11-JE11)/('DEPRECATED - DT-Prelim Calcs'!$C$6*JD11)*'DEPRECATED - DT-Prelim Calcs'!$C$7*JD11</f>
        <v>122.5372886408738</v>
      </c>
      <c r="JG11" s="57">
        <f>JF11/'DEPRECATED - DT-Prelim Calcs'!$C$7*('DEPRECATED - DT-Prelim Calcs'!$C$8-'DEPRECATED - DT-Prelim Calcs'!$C$9)+'DEPRECATED - DT-Prelim Calcs'!$C$9</f>
        <v>6526.1581463170578</v>
      </c>
      <c r="JH11" s="57">
        <f t="shared" si="24"/>
        <v>46.666666666666657</v>
      </c>
      <c r="JI11" s="2">
        <f t="shared" si="76"/>
        <v>0.99579519204165001</v>
      </c>
      <c r="JJ11" s="57">
        <f>JI11*'DEPRECATED - DT-Prelim Calcs'!$C$21/JD$2/'DEPRECATED - DT-Prelim Calcs'!$C$19/'DEPRECATED - DT-Prelim Calcs'!$C$18*3.39*'DEPRECATED - DT-Prelim Calcs'!$C$20</f>
        <v>25.773080821789936</v>
      </c>
      <c r="JK11" s="46">
        <f t="shared" si="77"/>
        <v>0</v>
      </c>
      <c r="JL11" s="57">
        <f>JJ10*'DEPRECATED - DT-Prelim Calcs'!$C$11+JL10</f>
        <v>-842.30750245573358</v>
      </c>
      <c r="JM11" s="57">
        <f>JM10+0.5*JJ11*'DEPRECATED - DT-Prelim Calcs'!$C$11^2+JL11*'DEPRECATED - DT-Prelim Calcs'!$C$11</f>
        <v>-22106.270099032252</v>
      </c>
      <c r="JN11" s="57">
        <f>MIN('Drive Train'!$F$35-JH10*'DEPRECATED - DT-Prelim Calcs'!$C$21*'Drive Train'!$F$39,JN10+JH$2)</f>
        <v>9.6000000000000014</v>
      </c>
      <c r="JO11" s="57">
        <f>'Drive Train'!$F$35-JH11*'DEPRECATED - DT-Prelim Calcs'!$C$21*'Drive Train'!$F$39</f>
        <v>9.6000000000000014</v>
      </c>
      <c r="JP11" s="1">
        <f>IF(JM11&gt;='Drive Train'!$F$29,1,0)</f>
        <v>0</v>
      </c>
      <c r="JQ11" s="57">
        <f>MIN(JG11,'DEPRECATED - DT-Prelim Calcs'!$C$10)*'DEPRECATED - DT-Prelim Calcs'!$C$11*1000/60/60</f>
        <v>103.33333333333333</v>
      </c>
      <c r="JR11" s="63">
        <f>JR10+'DEPRECATED - DT-Prelim Calcs'!$C$11</f>
        <v>28</v>
      </c>
      <c r="JS11" s="2">
        <f>KC11/'Drive Train'!$F$35</f>
        <v>0.75806451612903225</v>
      </c>
      <c r="JT11" s="46">
        <f>KA11*12*60/(PI() * 'Drive Train'!$F$15)/JS$2*JS11</f>
        <v>-287804.64760180208</v>
      </c>
      <c r="JU11" s="2">
        <f>('DEPRECATED - DT-Prelim Calcs'!$C$6*JS11-JT11)/('DEPRECATED - DT-Prelim Calcs'!$C$6*JS11)*'DEPRECATED - DT-Prelim Calcs'!$C$7*JS11</f>
        <v>131.95999378037061</v>
      </c>
      <c r="JV11" s="57">
        <f>JU11/'DEPRECATED - DT-Prelim Calcs'!$C$7*('DEPRECATED - DT-Prelim Calcs'!$C$8-'DEPRECATED - DT-Prelim Calcs'!$C$9)+'DEPRECATED - DT-Prelim Calcs'!$C$9</f>
        <v>7027.7901253201453</v>
      </c>
      <c r="JW11" s="57">
        <f t="shared" si="25"/>
        <v>49.999999999999993</v>
      </c>
      <c r="JX11" s="2">
        <f t="shared" si="78"/>
        <v>0.99579519204165001</v>
      </c>
      <c r="JY11" s="57">
        <f>JX11*'DEPRECATED - DT-Prelim Calcs'!$C$21/JS$2/'DEPRECATED - DT-Prelim Calcs'!$C$19/'DEPRECATED - DT-Prelim Calcs'!$C$18*3.39*'DEPRECATED - DT-Prelim Calcs'!$C$20</f>
        <v>25.773080821789936</v>
      </c>
      <c r="JZ11" s="46">
        <f t="shared" si="79"/>
        <v>0</v>
      </c>
      <c r="KA11" s="57">
        <f>JY10*'DEPRECATED - DT-Prelim Calcs'!$C$11+KA10</f>
        <v>-927.67753071742834</v>
      </c>
      <c r="KB11" s="57">
        <f>KB10+0.5*JY11*'DEPRECATED - DT-Prelim Calcs'!$C$11^2+KA11*'DEPRECATED - DT-Prelim Calcs'!$C$11</f>
        <v>-23958.481741266725</v>
      </c>
      <c r="KC11" s="57">
        <f>MIN('Drive Train'!$F$35-JW10*'DEPRECATED - DT-Prelim Calcs'!$C$21*'Drive Train'!$F$39,KC10+JW$2)</f>
        <v>9.4</v>
      </c>
      <c r="KD11" s="57">
        <f>'Drive Train'!$F$35-JW11*'DEPRECATED - DT-Prelim Calcs'!$C$21*'Drive Train'!$F$39</f>
        <v>9.4</v>
      </c>
      <c r="KE11" s="1">
        <f>IF(KB11&gt;='Drive Train'!$F$29,1,0)</f>
        <v>0</v>
      </c>
      <c r="KF11" s="57">
        <f>MIN(JV11,'DEPRECATED - DT-Prelim Calcs'!$C$10)*'DEPRECATED - DT-Prelim Calcs'!$C$11*1000/60/60</f>
        <v>103.33333333333333</v>
      </c>
      <c r="KG11" s="63">
        <f>KG10+'DEPRECATED - DT-Prelim Calcs'!$C$11</f>
        <v>28</v>
      </c>
      <c r="KH11" s="2">
        <f>KR11/'Drive Train'!$F$35</f>
        <v>0.74193548387096786</v>
      </c>
      <c r="KI11" s="46">
        <f>KP11*12*60/(PI() * 'Drive Train'!$F$15)/KH$2*KH11</f>
        <v>-306386.63603440282</v>
      </c>
      <c r="KJ11" s="2">
        <f>('DEPRECATED - DT-Prelim Calcs'!$C$6*KH11-KI11)/('DEPRECATED - DT-Prelim Calcs'!$C$6*KH11)*'DEPRECATED - DT-Prelim Calcs'!$C$7*KH11</f>
        <v>140.32311007765074</v>
      </c>
      <c r="KK11" s="57">
        <f>KJ11/'DEPRECATED - DT-Prelim Calcs'!$C$7*('DEPRECATED - DT-Prelim Calcs'!$C$8-'DEPRECATED - DT-Prelim Calcs'!$C$9)+'DEPRECATED - DT-Prelim Calcs'!$C$9</f>
        <v>7473.0132875363443</v>
      </c>
      <c r="KL11" s="57">
        <f t="shared" si="26"/>
        <v>53.333333333333329</v>
      </c>
      <c r="KM11" s="2">
        <f t="shared" si="80"/>
        <v>0.99579519204165001</v>
      </c>
      <c r="KN11" s="57">
        <f>KM11*'DEPRECATED - DT-Prelim Calcs'!$C$21/KH$2/'DEPRECATED - DT-Prelim Calcs'!$C$19/'DEPRECATED - DT-Prelim Calcs'!$C$18*3.39*'DEPRECATED - DT-Prelim Calcs'!$C$20</f>
        <v>25.773080821789936</v>
      </c>
      <c r="KO11" s="46">
        <f t="shared" si="81"/>
        <v>0</v>
      </c>
      <c r="KP11" s="57">
        <f>KN10*'DEPRECATED - DT-Prelim Calcs'!$C$11+KP10</f>
        <v>-1009.0416186882029</v>
      </c>
      <c r="KQ11" s="57">
        <f>KQ10+0.5*KN11*'DEPRECATED - DT-Prelim Calcs'!$C$11^2+KP11*'DEPRECATED - DT-Prelim Calcs'!$C$11</f>
        <v>-25722.562697100951</v>
      </c>
      <c r="KR11" s="57">
        <f>MIN('Drive Train'!$F$35-KL10*'DEPRECATED - DT-Prelim Calcs'!$C$21*'Drive Train'!$F$39,KR10+KL$2)</f>
        <v>9.2000000000000011</v>
      </c>
      <c r="KS11" s="57">
        <f>'Drive Train'!$F$35-KL11*'DEPRECATED - DT-Prelim Calcs'!$C$21*'Drive Train'!$F$39</f>
        <v>9.2000000000000011</v>
      </c>
      <c r="KT11" s="1">
        <f>IF(KQ11&gt;='Drive Train'!$F$29,1,0)</f>
        <v>0</v>
      </c>
      <c r="KU11" s="57">
        <f>MIN(KK11,'DEPRECATED - DT-Prelim Calcs'!$C$10)*'DEPRECATED - DT-Prelim Calcs'!$C$11*1000/60/60</f>
        <v>103.33333333333333</v>
      </c>
      <c r="KV11" s="63">
        <f>KV10+'DEPRECATED - DT-Prelim Calcs'!$C$11</f>
        <v>28</v>
      </c>
      <c r="KW11" s="2">
        <f>LG11/'Drive Train'!$F$35</f>
        <v>0.72580645161290325</v>
      </c>
      <c r="KX11" s="46">
        <f>LE11*12*60/(PI() * 'Drive Train'!$F$15)/KW$2*KW11</f>
        <v>-313883.671546634</v>
      </c>
      <c r="KY11" s="2">
        <f>('DEPRECATED - DT-Prelim Calcs'!$C$6*KW11-KX11)/('DEPRECATED - DT-Prelim Calcs'!$C$6*KW11)*'DEPRECATED - DT-Prelim Calcs'!$C$7*KW11</f>
        <v>143.67408068298147</v>
      </c>
      <c r="KZ11" s="57">
        <f>KY11/'DEPRECATED - DT-Prelim Calcs'!$C$7*('DEPRECATED - DT-Prelim Calcs'!$C$8-'DEPRECATED - DT-Prelim Calcs'!$C$9)+'DEPRECATED - DT-Prelim Calcs'!$C$9</f>
        <v>7651.4072828325816</v>
      </c>
      <c r="LA11" s="57">
        <f t="shared" si="27"/>
        <v>56.666666666666664</v>
      </c>
      <c r="LB11" s="2">
        <f t="shared" si="82"/>
        <v>0.99579519204165001</v>
      </c>
      <c r="LC11" s="57">
        <f>LB11*'DEPRECATED - DT-Prelim Calcs'!$C$21/KW$2/'DEPRECATED - DT-Prelim Calcs'!$C$19/'DEPRECATED - DT-Prelim Calcs'!$C$18*3.39*'DEPRECATED - DT-Prelim Calcs'!$C$20</f>
        <v>25.773080821789936</v>
      </c>
      <c r="LD11" s="46">
        <f t="shared" si="83"/>
        <v>0</v>
      </c>
      <c r="LE11" s="57">
        <f>LC10*'DEPRECATED - DT-Prelim Calcs'!$C$11+LE10</f>
        <v>-1056.7038821973101</v>
      </c>
      <c r="LF11" s="57">
        <f>LF10+0.5*LC11*'DEPRECATED - DT-Prelim Calcs'!$C$11^2+LE11*'DEPRECATED - DT-Prelim Calcs'!$C$11</f>
        <v>-26752.624400104261</v>
      </c>
      <c r="LG11" s="57">
        <f>MIN('Drive Train'!$F$35-LA10*'DEPRECATED - DT-Prelim Calcs'!$C$21*'Drive Train'!$F$39,LG10+LA$2)</f>
        <v>9</v>
      </c>
      <c r="LH11" s="57">
        <f>'Drive Train'!$F$35-LA11*'DEPRECATED - DT-Prelim Calcs'!$C$21*'Drive Train'!$F$39</f>
        <v>9</v>
      </c>
      <c r="LI11" s="1">
        <f>IF(LF11&gt;='Drive Train'!$F$29,1,0)</f>
        <v>0</v>
      </c>
      <c r="LJ11" s="57">
        <f>MIN(KZ11,'DEPRECATED - DT-Prelim Calcs'!$C$10)*'DEPRECATED - DT-Prelim Calcs'!$C$11*1000/60/60</f>
        <v>103.33333333333333</v>
      </c>
      <c r="LK11" s="63">
        <f>LK10+'DEPRECATED - DT-Prelim Calcs'!$C$11</f>
        <v>28</v>
      </c>
      <c r="LL11" s="2">
        <f>LV11/'Drive Train'!$F$35</f>
        <v>0.70967741935483875</v>
      </c>
      <c r="LM11" s="46">
        <f>LT11*12*60/(PI() * 'Drive Train'!$F$15)/LL$2*LL11</f>
        <v>-298825.37036952865</v>
      </c>
      <c r="LN11" s="2">
        <f>('DEPRECATED - DT-Prelim Calcs'!$C$6*LL11-LM11)/('DEPRECATED - DT-Prelim Calcs'!$C$6*LL11)*'DEPRECATED - DT-Prelim Calcs'!$C$7*LL11</f>
        <v>136.82648441752397</v>
      </c>
      <c r="LO11" s="57">
        <f>LN11/'DEPRECATED - DT-Prelim Calcs'!$C$7*('DEPRECATED - DT-Prelim Calcs'!$C$8-'DEPRECATED - DT-Prelim Calcs'!$C$9)+'DEPRECATED - DT-Prelim Calcs'!$C$9</f>
        <v>7286.8651248001352</v>
      </c>
      <c r="LP11" s="57">
        <f t="shared" si="28"/>
        <v>60</v>
      </c>
      <c r="LQ11" s="2">
        <f t="shared" si="84"/>
        <v>0.99579519204165001</v>
      </c>
      <c r="LR11" s="57">
        <f>LQ11*'DEPRECATED - DT-Prelim Calcs'!$C$21/LL$2/'DEPRECATED - DT-Prelim Calcs'!$C$19/'DEPRECATED - DT-Prelim Calcs'!$C$18*3.39*'DEPRECATED - DT-Prelim Calcs'!$C$20</f>
        <v>25.773080821789936</v>
      </c>
      <c r="LS11" s="46">
        <f t="shared" si="85"/>
        <v>0</v>
      </c>
      <c r="LT11" s="57">
        <f>LR10*'DEPRECATED - DT-Prelim Calcs'!$C$11+LT10</f>
        <v>-1028.8732659203929</v>
      </c>
      <c r="LU11" s="57">
        <f>LU10+0.5*LR11*'DEPRECATED - DT-Prelim Calcs'!$C$11^2+LT11*'DEPRECATED - DT-Prelim Calcs'!$C$11</f>
        <v>-26140.350842012085</v>
      </c>
      <c r="LV11" s="57">
        <f>MIN('Drive Train'!$F$35-LP10*'DEPRECATED - DT-Prelim Calcs'!$C$21*'Drive Train'!$F$39,LV10+LP$2)</f>
        <v>8.8000000000000007</v>
      </c>
      <c r="LW11" s="57">
        <f>'Drive Train'!$F$35-LP11*'DEPRECATED - DT-Prelim Calcs'!$C$21*'Drive Train'!$F$39</f>
        <v>8.8000000000000007</v>
      </c>
      <c r="LX11" s="1">
        <f>IF(LU11&gt;='Drive Train'!$F$29,1,0)</f>
        <v>0</v>
      </c>
      <c r="LY11" s="57">
        <f>MIN(LO11,'DEPRECATED - DT-Prelim Calcs'!$C$10)*'DEPRECATED - DT-Prelim Calcs'!$C$11*1000/60/60</f>
        <v>103.33333333333333</v>
      </c>
      <c r="LZ11" s="63">
        <f>LZ10+'DEPRECATED - DT-Prelim Calcs'!$C$11</f>
        <v>28</v>
      </c>
    </row>
    <row r="12" spans="1:338" x14ac:dyDescent="0.2">
      <c r="B12" s="3" t="s">
        <v>108</v>
      </c>
      <c r="C12" s="68">
        <f>C11*'Drive Train'!F36</f>
        <v>480</v>
      </c>
      <c r="R12" s="63">
        <f>R11+'DEPRECATED - DT-Prelim Calcs'!$C$11</f>
        <v>32</v>
      </c>
      <c r="S12" s="2">
        <f>AG12/'Drive Train'!$F$35</f>
        <v>0</v>
      </c>
      <c r="T12" s="46">
        <f>AE12*12*60/(PI() * 'Drive Train'!$F$15)/S$2*ABS(S12)</f>
        <v>0</v>
      </c>
      <c r="U12" s="2">
        <f>IF(OR(AD11=1,AND($C$32=Motors!$C$32,'DEPRECATED - DT-Prelim Calcs'!AI11=1)),0,IF(AG12=0,-(V11+$C$9)/($C$8-$C$9)*$C$7,($C$6*S12-T12)/($C$6*S12)*$C$7*S12))</f>
        <v>0</v>
      </c>
      <c r="V12" s="57">
        <f>IF(AND(AD11=1,AI11=1),0,ABS(U12/$C$7*($C$8-$C$9)+$C$9) *'Drive Train'!$AA$49 + V11*(1-'Drive Train'!$AA$49))</f>
        <v>0</v>
      </c>
      <c r="W12" s="57">
        <f t="shared" si="0"/>
        <v>0</v>
      </c>
      <c r="X12" s="2">
        <f>MAX(MIN(IF(AND(AI11=1,AG12&lt;0),-1,1)*(W12-$C$9)/($C$8-$C$9)*$C$7-$C$29*AE12/T$2 -  AI11*$C$29/2,X$2),MAX(X$4:X11)*-1)</f>
        <v>-0.2458281045106315</v>
      </c>
      <c r="Y12" s="57">
        <f t="shared" si="1"/>
        <v>0</v>
      </c>
      <c r="Z12" s="57">
        <f t="shared" si="2"/>
        <v>0</v>
      </c>
      <c r="AA12" s="57">
        <f t="shared" si="3"/>
        <v>0</v>
      </c>
      <c r="AB12" s="57" t="e">
        <f t="shared" si="4"/>
        <v>#N/A</v>
      </c>
      <c r="AC12" s="46">
        <f t="shared" si="29"/>
        <v>1</v>
      </c>
      <c r="AD12" s="1">
        <f t="shared" si="5"/>
        <v>1</v>
      </c>
      <c r="AE12" s="57">
        <f t="shared" si="6"/>
        <v>0</v>
      </c>
      <c r="AF12" s="57" t="e">
        <f t="shared" si="7"/>
        <v>#N/A</v>
      </c>
      <c r="AG12" s="57">
        <f>IF(AI11=0,MIN('Drive Train'!$F$35-W11*$C$21*'Drive Train'!$F$39,AG11+W$2)-$C$3,IF(AE11-1&lt;=0,0,IF($C$32=Motors!$C$30,MAX(MAX(AG$4:AG11)*-1,AG11-W$2),MAX(0,MAX(AG$4:AG11)*-1,AG11-W$2))))</f>
        <v>0</v>
      </c>
      <c r="AH12" s="57">
        <f>'Drive Train'!$F$35-ABS(W12)*'DEPRECATED - DT-Prelim Calcs'!$C$21*'Drive Train'!$F$39</f>
        <v>12.4</v>
      </c>
      <c r="AI12" s="1">
        <f>IF(AJ12&gt;='Drive Train'!$F$29,1,0)</f>
        <v>1</v>
      </c>
      <c r="AJ12" s="57">
        <f>AJ11+0.5*Y12*'DEPRECATED - DT-Prelim Calcs'!$C$11^2+AE12*'DEPRECATED - DT-Prelim Calcs'!$C$11</f>
        <v>784.33981740885292</v>
      </c>
      <c r="AK12" s="57">
        <f t="shared" si="8"/>
        <v>0</v>
      </c>
      <c r="AL12" s="63">
        <f>AL11+'DEPRECATED - DT-Prelim Calcs'!$C$11</f>
        <v>32</v>
      </c>
      <c r="AM12" s="2">
        <f>AW12/'Drive Train'!$F$35</f>
        <v>0.87558982536748919</v>
      </c>
      <c r="AN12" s="46">
        <f>AU12*12*60/(PI() * 'Drive Train'!$F$15)/AM$2*AM12</f>
        <v>4111.9602942880074</v>
      </c>
      <c r="AO12" s="2">
        <f>('DEPRECATED - DT-Prelim Calcs'!$C$6*AM12-AN12)/('DEPRECATED - DT-Prelim Calcs'!$C$6*AM12)*'DEPRECATED - DT-Prelim Calcs'!$C$7*AM12</f>
        <v>0.25091738734688768</v>
      </c>
      <c r="AP12" s="57">
        <f>AO12/'DEPRECATED - DT-Prelim Calcs'!$C$7*('DEPRECATED - DT-Prelim Calcs'!$C$8-'DEPRECATED - DT-Prelim Calcs'!$C$9)+'DEPRECATED - DT-Prelim Calcs'!$C$9</f>
        <v>16.057967135521032</v>
      </c>
      <c r="AQ12" s="57">
        <f t="shared" si="9"/>
        <v>16.057967135521032</v>
      </c>
      <c r="AR12" s="2">
        <f t="shared" si="30"/>
        <v>-9.2903950423660842E-2</v>
      </c>
      <c r="AS12" s="57">
        <f>AR12*'DEPRECATED - DT-Prelim Calcs'!$C$21/AM$2/'DEPRECATED - DT-Prelim Calcs'!$C$19/'DEPRECATED - DT-Prelim Calcs'!$C$18*3.39*'DEPRECATED - DT-Prelim Calcs'!$C$20</f>
        <v>-0.67326885265085679</v>
      </c>
      <c r="AT12" s="46">
        <f t="shared" si="31"/>
        <v>0</v>
      </c>
      <c r="AU12" s="57">
        <f>AS11*'DEPRECATED - DT-Prelim Calcs'!$C$11+AU11</f>
        <v>40.982229217019309</v>
      </c>
      <c r="AV12" s="57">
        <f>AV11+0.5*AS12*'DEPRECATED - DT-Prelim Calcs'!$C$11^2+AU12*'DEPRECATED - DT-Prelim Calcs'!$C$11</f>
        <v>1217.2532219224597</v>
      </c>
      <c r="AW12" s="57">
        <f>MIN('Drive Train'!$F$35-AQ11*'DEPRECATED - DT-Prelim Calcs'!$C$21*'Drive Train'!$F$39,AW11+AQ$2)</f>
        <v>10.857313834556866</v>
      </c>
      <c r="AX12" s="57">
        <f>'Drive Train'!$F$35-AQ12*'DEPRECATED - DT-Prelim Calcs'!$C$21*'Drive Train'!$F$39</f>
        <v>11.436521971868739</v>
      </c>
      <c r="AY12" s="1">
        <f>IF(AV12&gt;='Drive Train'!$F$29,1,0)</f>
        <v>1</v>
      </c>
      <c r="AZ12" s="57">
        <f t="shared" si="32"/>
        <v>17.842185706134483</v>
      </c>
      <c r="BA12" s="63">
        <f>BA11+'DEPRECATED - DT-Prelim Calcs'!$C$11</f>
        <v>32</v>
      </c>
      <c r="BB12" s="2">
        <f>BL12/'Drive Train'!$F$35</f>
        <v>0.55000000000000004</v>
      </c>
      <c r="BC12" s="46">
        <f>BJ12*12*60/(PI() * 'Drive Train'!$F$15)/BB$2*BB12</f>
        <v>5375.7125214836578</v>
      </c>
      <c r="BD12" s="2">
        <f>('DEPRECATED - DT-Prelim Calcs'!$C$6*BB12-BC12)/('DEPRECATED - DT-Prelim Calcs'!$C$6*BB12)*'DEPRECATED - DT-Prelim Calcs'!$C$7*BB12</f>
        <v>-1.1051692639353874</v>
      </c>
      <c r="BE12" s="57">
        <f>BD12/'DEPRECATED - DT-Prelim Calcs'!$C$7*('DEPRECATED - DT-Prelim Calcs'!$C$8-'DEPRECATED - DT-Prelim Calcs'!$C$9)+'DEPRECATED - DT-Prelim Calcs'!$C$9</f>
        <v>-56.135359569672282</v>
      </c>
      <c r="BF12" s="57">
        <f t="shared" si="10"/>
        <v>-56.135359569672282</v>
      </c>
      <c r="BG12" s="2">
        <f t="shared" si="33"/>
        <v>-1.820748888490936</v>
      </c>
      <c r="BH12" s="57">
        <f>BG12*'DEPRECATED - DT-Prelim Calcs'!$C$21/BB$2/'DEPRECATED - DT-Prelim Calcs'!$C$19/'DEPRECATED - DT-Prelim Calcs'!$C$18*3.39*'DEPRECATED - DT-Prelim Calcs'!$C$20</f>
        <v>-19.059225054936572</v>
      </c>
      <c r="BI12" s="46">
        <f t="shared" si="34"/>
        <v>1</v>
      </c>
      <c r="BJ12" s="57">
        <f>BH11*'DEPRECATED - DT-Prelim Calcs'!$C$11+BJ11</f>
        <v>59.049996382180836</v>
      </c>
      <c r="BK12" s="57">
        <f>BK11+0.5*BH12*'DEPRECATED - DT-Prelim Calcs'!$C$11^2+BJ12*'DEPRECATED - DT-Prelim Calcs'!$C$11</f>
        <v>691.25014480864877</v>
      </c>
      <c r="BL12" s="57">
        <f>MIN('Drive Train'!$F$35-BF11*'DEPRECATED - DT-Prelim Calcs'!$C$21*'Drive Train'!$F$39,BL11+BF$2)</f>
        <v>6.82</v>
      </c>
      <c r="BM12" s="57">
        <f>'Drive Train'!$F$35-BF12*'DEPRECATED - DT-Prelim Calcs'!$C$21*'Drive Train'!$F$39</f>
        <v>15.768121574180338</v>
      </c>
      <c r="BN12" s="1">
        <f>IF(BK12&gt;='Drive Train'!$F$29,1,0)</f>
        <v>1</v>
      </c>
      <c r="BO12" s="57">
        <f t="shared" si="35"/>
        <v>-62.37262174408032</v>
      </c>
      <c r="BP12" s="63">
        <f>BP11+'DEPRECATED - DT-Prelim Calcs'!$C$11</f>
        <v>32</v>
      </c>
      <c r="BQ12" s="2">
        <f>CA12/'Drive Train'!$F$35</f>
        <v>0.55372883152283514</v>
      </c>
      <c r="BR12" s="46">
        <f>BY12*12*60/(PI() * 'Drive Train'!$F$15)/BQ$2*BQ12</f>
        <v>11145.917449717159</v>
      </c>
      <c r="BS12" s="2">
        <f>('DEPRECATED - DT-Prelim Calcs'!$C$6*BQ12-BR12)/('DEPRECATED - DT-Prelim Calcs'!$C$6*BQ12)*'DEPRECATED - DT-Prelim Calcs'!$C$7*BQ12</f>
        <v>-3.7052247831628664</v>
      </c>
      <c r="BT12" s="57">
        <f>BS12/'DEPRECATED - DT-Prelim Calcs'!$C$7*('DEPRECATED - DT-Prelim Calcs'!$C$8-'DEPRECATED - DT-Prelim Calcs'!$C$9)+'DEPRECATED - DT-Prelim Calcs'!$C$9</f>
        <v>-194.55325297916838</v>
      </c>
      <c r="BU12" s="57">
        <f t="shared" si="11"/>
        <v>-194.55325297916838</v>
      </c>
      <c r="BV12" s="2">
        <f t="shared" si="36"/>
        <v>-5.1789051747718409</v>
      </c>
      <c r="BW12" s="57">
        <f>BV12*'DEPRECATED - DT-Prelim Calcs'!$C$21/BQ$2/'DEPRECATED - DT-Prelim Calcs'!$C$19/'DEPRECATED - DT-Prelim Calcs'!$C$18*3.39*'DEPRECATED - DT-Prelim Calcs'!$C$20</f>
        <v>-70.892242286310378</v>
      </c>
      <c r="BX12" s="46">
        <f t="shared" si="37"/>
        <v>1</v>
      </c>
      <c r="BY12" s="57">
        <f>BW11*'DEPRECATED - DT-Prelim Calcs'!$C$11+BY11</f>
        <v>92.995009959410851</v>
      </c>
      <c r="BZ12" s="57">
        <f>BZ11+0.5*BW12*'DEPRECATED - DT-Prelim Calcs'!$C$11^2+BY12*'DEPRECATED - DT-Prelim Calcs'!$C$11</f>
        <v>-544.0672622546532</v>
      </c>
      <c r="CA12" s="57">
        <f>MIN('Drive Train'!$F$35-BU11*'DEPRECATED - DT-Prelim Calcs'!$C$21*'Drive Train'!$F$39,CA11+BU$2)</f>
        <v>6.8662375108831561</v>
      </c>
      <c r="CB12" s="57">
        <f>'Drive Train'!$F$35-BU12*'DEPRECATED - DT-Prelim Calcs'!$C$21*'Drive Train'!$F$39</f>
        <v>24.073195178750105</v>
      </c>
      <c r="CC12" s="1">
        <f>IF(BZ12&gt;='Drive Train'!$F$29,1,0)</f>
        <v>0</v>
      </c>
      <c r="CD12" s="57">
        <f t="shared" si="38"/>
        <v>-216.17028108796484</v>
      </c>
      <c r="CE12" s="63">
        <f>CE11+'DEPRECATED - DT-Prelim Calcs'!$C$11</f>
        <v>32</v>
      </c>
      <c r="CF12" s="2">
        <f>CP12/'Drive Train'!$F$35</f>
        <v>0.7303895975287511</v>
      </c>
      <c r="CG12" s="46">
        <f>CN12*12*60/(PI() * 'Drive Train'!$F$15)/CF$2*CF12</f>
        <v>12841.636432453581</v>
      </c>
      <c r="CH12" s="2">
        <f>('DEPRECATED - DT-Prelim Calcs'!$C$6*CF12-CG12)/('DEPRECATED - DT-Prelim Calcs'!$C$6*CF12)*'DEPRECATED - DT-Prelim Calcs'!$C$7*CF12</f>
        <v>-4.046204560051982</v>
      </c>
      <c r="CI12" s="57">
        <f>CH12/'DEPRECATED - DT-Prelim Calcs'!$C$7*('DEPRECATED - DT-Prelim Calcs'!$C$8-'DEPRECATED - DT-Prelim Calcs'!$C$9)+'DEPRECATED - DT-Prelim Calcs'!$C$9</f>
        <v>-212.70582782351423</v>
      </c>
      <c r="CJ12" s="57">
        <f t="shared" si="12"/>
        <v>-212.70582782351423</v>
      </c>
      <c r="CK12" s="2">
        <f t="shared" si="39"/>
        <v>-5.3334175406414959</v>
      </c>
      <c r="CL12" s="57">
        <f>CK12*'DEPRECATED - DT-Prelim Calcs'!$C$21/CF$2/'DEPRECATED - DT-Prelim Calcs'!$C$19/'DEPRECATED - DT-Prelim Calcs'!$C$18*3.39*'DEPRECATED - DT-Prelim Calcs'!$C$20</f>
        <v>-90.185498906649954</v>
      </c>
      <c r="CM12" s="46">
        <f t="shared" si="40"/>
        <v>1</v>
      </c>
      <c r="CN12" s="57">
        <f>CL11*'DEPRECATED - DT-Prelim Calcs'!$C$11+CN11</f>
        <v>65.756150019711356</v>
      </c>
      <c r="CO12" s="57">
        <f>CO11+0.5*CL12*'DEPRECATED - DT-Prelim Calcs'!$C$11^2+CN12*'DEPRECATED - DT-Prelim Calcs'!$C$11</f>
        <v>-3939.1408425412401</v>
      </c>
      <c r="CP12" s="57">
        <f>MIN('Drive Train'!$F$35-CJ11*'DEPRECATED - DT-Prelim Calcs'!$C$21*'Drive Train'!$F$39,CP11+CJ$2)</f>
        <v>9.0568310093565145</v>
      </c>
      <c r="CQ12" s="57">
        <f>'Drive Train'!$F$35-CJ12*'DEPRECATED - DT-Prelim Calcs'!$C$21*'Drive Train'!$F$39</f>
        <v>25.162349669410851</v>
      </c>
      <c r="CR12" s="1">
        <f>IF(CO12&gt;='Drive Train'!$F$29,1,0)</f>
        <v>0</v>
      </c>
      <c r="CS12" s="57">
        <f t="shared" si="41"/>
        <v>-236.33980869279361</v>
      </c>
      <c r="CT12" s="63">
        <f>CT11+'DEPRECATED - DT-Prelim Calcs'!$C$11</f>
        <v>32</v>
      </c>
      <c r="CU12" s="2">
        <f>DE12/'Drive Train'!$F$35</f>
        <v>0.55000000000000004</v>
      </c>
      <c r="CV12" s="46">
        <f>DC12*12*60/(PI() * 'Drive Train'!$F$15)/CU$2*CU12</f>
        <v>-21932.966615175443</v>
      </c>
      <c r="CW12" s="2">
        <f>('DEPRECATED - DT-Prelim Calcs'!$C$6*CU12-CV12)/('DEPRECATED - DT-Prelim Calcs'!$C$6*CU12)*'DEPRECATED - DT-Prelim Calcs'!$C$7*CU12</f>
        <v>11.242657512677827</v>
      </c>
      <c r="CX12" s="57">
        <f>CW12/'DEPRECATED - DT-Prelim Calcs'!$C$7*('DEPRECATED - DT-Prelim Calcs'!$C$8-'DEPRECATED - DT-Prelim Calcs'!$C$9)+'DEPRECATED - DT-Prelim Calcs'!$C$9</f>
        <v>601.21989994878231</v>
      </c>
      <c r="CY12" s="57">
        <f t="shared" si="13"/>
        <v>93</v>
      </c>
      <c r="CZ12" s="2">
        <f t="shared" si="42"/>
        <v>1.2803081040535502</v>
      </c>
      <c r="DA12" s="57">
        <f>CZ12*'DEPRECATED - DT-Prelim Calcs'!$C$21/CU$2/'DEPRECATED - DT-Prelim Calcs'!$C$19/'DEPRECATED - DT-Prelim Calcs'!$C$18*3.39*'DEPRECATED - DT-Prelim Calcs'!$C$20</f>
        <v>25.773080821789936</v>
      </c>
      <c r="DB12" s="46">
        <f t="shared" si="43"/>
        <v>0</v>
      </c>
      <c r="DC12" s="57">
        <f>DA11*'DEPRECATED - DT-Prelim Calcs'!$C$11+DC11</f>
        <v>-125.28081234484613</v>
      </c>
      <c r="DD12" s="57">
        <f>DD11+0.5*DA12*'DEPRECATED - DT-Prelim Calcs'!$C$11^2+DC12*'DEPRECATED - DT-Prelim Calcs'!$C$11</f>
        <v>-8824.2865784726237</v>
      </c>
      <c r="DE12" s="57">
        <f>MIN('Drive Train'!$F$35-CY11*'DEPRECATED - DT-Prelim Calcs'!$C$21*'Drive Train'!$F$39,DE11+CY$2)</f>
        <v>6.82</v>
      </c>
      <c r="DF12" s="57">
        <f>'Drive Train'!$F$35-CY12*'DEPRECATED - DT-Prelim Calcs'!$C$21*'Drive Train'!$F$39</f>
        <v>6.82</v>
      </c>
      <c r="DG12" s="1">
        <f>IF(DD12&gt;='Drive Train'!$F$29,1,0)</f>
        <v>0</v>
      </c>
      <c r="DH12" s="57">
        <f t="shared" si="44"/>
        <v>103.33333333333333</v>
      </c>
      <c r="DI12" s="63">
        <f>DI11+'DEPRECATED - DT-Prelim Calcs'!$C$11</f>
        <v>32</v>
      </c>
      <c r="DJ12" s="2">
        <f>DT12/'Drive Train'!$F$35</f>
        <v>0.55000000000000004</v>
      </c>
      <c r="DK12" s="46">
        <f>DR12*12*60/(PI() * 'Drive Train'!$F$15)/DJ$2*DJ12</f>
        <v>-81671.221905845829</v>
      </c>
      <c r="DL12" s="2">
        <f>('DEPRECATED - DT-Prelim Calcs'!$C$6*DJ12-DK12)/('DEPRECATED - DT-Prelim Calcs'!$C$6*DJ12)*'DEPRECATED - DT-Prelim Calcs'!$C$7*DJ12</f>
        <v>38.253763563431228</v>
      </c>
      <c r="DM12" s="57">
        <f>DL12/'DEPRECATED - DT-Prelim Calcs'!$C$7*('DEPRECATED - DT-Prelim Calcs'!$C$8-'DEPRECATED - DT-Prelim Calcs'!$C$9)+'DEPRECATED - DT-Prelim Calcs'!$C$9</f>
        <v>2039.1970394971895</v>
      </c>
      <c r="DN12" s="57">
        <f t="shared" si="14"/>
        <v>93</v>
      </c>
      <c r="DO12" s="2">
        <f t="shared" si="45"/>
        <v>1.1037138828047846</v>
      </c>
      <c r="DP12" s="57">
        <f>DO12*'DEPRECATED - DT-Prelim Calcs'!$C$21/DJ$2/'DEPRECATED - DT-Prelim Calcs'!$C$19/'DEPRECATED - DT-Prelim Calcs'!$C$18*3.39*'DEPRECATED - DT-Prelim Calcs'!$C$20</f>
        <v>25.773080821789936</v>
      </c>
      <c r="DQ12" s="46">
        <f t="shared" si="46"/>
        <v>0</v>
      </c>
      <c r="DR12" s="57">
        <f>DP11*'DEPRECATED - DT-Prelim Calcs'!$C$11+DR11</f>
        <v>-402.15942123684488</v>
      </c>
      <c r="DS12" s="57">
        <f>DS11+0.5*DP12*'DEPRECATED - DT-Prelim Calcs'!$C$11^2+DR12*'DEPRECATED - DT-Prelim Calcs'!$C$11</f>
        <v>-16023.130409664591</v>
      </c>
      <c r="DT12" s="57">
        <f>MIN('Drive Train'!$F$35-DN11*'DEPRECATED - DT-Prelim Calcs'!$C$21*'Drive Train'!$F$39,DT11+DN$2)</f>
        <v>6.82</v>
      </c>
      <c r="DU12" s="57">
        <f>'Drive Train'!$F$35-DN12*'DEPRECATED - DT-Prelim Calcs'!$C$21*'Drive Train'!$F$39</f>
        <v>6.82</v>
      </c>
      <c r="DV12" s="1">
        <f>IF(DS12&gt;='Drive Train'!$F$29,1,0)</f>
        <v>0</v>
      </c>
      <c r="DW12" s="57">
        <f t="shared" si="47"/>
        <v>103.33333333333333</v>
      </c>
      <c r="DX12" s="63">
        <f>DX11+'DEPRECATED - DT-Prelim Calcs'!$C$11</f>
        <v>32</v>
      </c>
      <c r="DY12" s="2">
        <f>EI12/'Drive Train'!$F$35</f>
        <v>0.55000000000000004</v>
      </c>
      <c r="DZ12" s="46">
        <f>EG12*12*60/(PI() * 'Drive Train'!$F$15)/DY$2*DY12</f>
        <v>-166984.78332804947</v>
      </c>
      <c r="EA12" s="2">
        <f>('DEPRECATED - DT-Prelim Calcs'!$C$6*DY12-DZ12)/('DEPRECATED - DT-Prelim Calcs'!$C$6*DY12)*'DEPRECATED - DT-Prelim Calcs'!$C$7*DY12</f>
        <v>76.828938615497037</v>
      </c>
      <c r="EB12" s="57">
        <f>EA12/'DEPRECATED - DT-Prelim Calcs'!$C$7*('DEPRECATED - DT-Prelim Calcs'!$C$8-'DEPRECATED - DT-Prelim Calcs'!$C$9)+'DEPRECATED - DT-Prelim Calcs'!$C$9</f>
        <v>4092.8049063768754</v>
      </c>
      <c r="EC12" s="57">
        <f t="shared" si="15"/>
        <v>93</v>
      </c>
      <c r="ED12" s="2">
        <f t="shared" si="48"/>
        <v>0.96993038185874991</v>
      </c>
      <c r="EE12" s="57">
        <f>ED12*'DEPRECATED - DT-Prelim Calcs'!$C$21/DY$2/'DEPRECATED - DT-Prelim Calcs'!$C$19/'DEPRECATED - DT-Prelim Calcs'!$C$18*3.39*'DEPRECATED - DT-Prelim Calcs'!$C$20</f>
        <v>25.773080821789936</v>
      </c>
      <c r="EF12" s="46">
        <f t="shared" si="49"/>
        <v>0</v>
      </c>
      <c r="EG12" s="57">
        <f>EE11*'DEPRECATED - DT-Prelim Calcs'!$C$11+EG11</f>
        <v>-722.58700904226373</v>
      </c>
      <c r="EH12" s="57">
        <f>EH11+0.5*EE12*'DEPRECATED - DT-Prelim Calcs'!$C$11^2+EG12*'DEPRECATED - DT-Prelim Calcs'!$C$11</f>
        <v>-24354.247692605484</v>
      </c>
      <c r="EI12" s="57">
        <f>MIN('Drive Train'!$F$35-EC11*'DEPRECATED - DT-Prelim Calcs'!$C$21*'Drive Train'!$F$39,EI11+EC$2)</f>
        <v>6.82</v>
      </c>
      <c r="EJ12" s="57">
        <f>'Drive Train'!$F$35-EC12*'DEPRECATED - DT-Prelim Calcs'!$C$21*'Drive Train'!$F$39</f>
        <v>6.82</v>
      </c>
      <c r="EK12" s="1">
        <f>IF(EH12&gt;='Drive Train'!$F$29,1,0)</f>
        <v>0</v>
      </c>
      <c r="EL12" s="57">
        <f t="shared" si="50"/>
        <v>103.33333333333333</v>
      </c>
      <c r="EM12" s="63">
        <f>EM11+'DEPRECATED - DT-Prelim Calcs'!$C$11</f>
        <v>32</v>
      </c>
      <c r="EN12" s="2">
        <f>EX12/'Drive Train'!$F$35</f>
        <v>0.55000000000000004</v>
      </c>
      <c r="EO12" s="46">
        <f>EV12*12*60/(PI() * 'Drive Train'!$F$15)/EN$2*EN12</f>
        <v>-281533.23749942321</v>
      </c>
      <c r="EP12" s="2">
        <f>('DEPRECATED - DT-Prelim Calcs'!$C$6*EN12-EO12)/('DEPRECATED - DT-Prelim Calcs'!$C$6*EN12)*'DEPRECATED - DT-Prelim Calcs'!$C$7*EN12</f>
        <v>128.62289256540524</v>
      </c>
      <c r="EQ12" s="57">
        <f>EP12/'DEPRECATED - DT-Prelim Calcs'!$C$7*('DEPRECATED - DT-Prelim Calcs'!$C$8-'DEPRECATED - DT-Prelim Calcs'!$C$9)+'DEPRECATED - DT-Prelim Calcs'!$C$9</f>
        <v>6850.1344880255156</v>
      </c>
      <c r="ER12" s="57">
        <f t="shared" si="16"/>
        <v>93</v>
      </c>
      <c r="ES12" s="2">
        <f t="shared" si="51"/>
        <v>0.86507304327942547</v>
      </c>
      <c r="ET12" s="57">
        <f>ES12*'DEPRECATED - DT-Prelim Calcs'!$C$21/EN$2/'DEPRECATED - DT-Prelim Calcs'!$C$19/'DEPRECATED - DT-Prelim Calcs'!$C$18*3.39*'DEPRECATED - DT-Prelim Calcs'!$C$20</f>
        <v>25.773080821789936</v>
      </c>
      <c r="EU12" s="46">
        <f t="shared" si="52"/>
        <v>0</v>
      </c>
      <c r="EV12" s="57">
        <f>ET11*'DEPRECATED - DT-Prelim Calcs'!$C$11+EV11</f>
        <v>-1086.5635757611035</v>
      </c>
      <c r="EW12" s="57">
        <f>EW11+0.5*ET12*'DEPRECATED - DT-Prelim Calcs'!$C$11^2+EV12*'DEPRECATED - DT-Prelim Calcs'!$C$11</f>
        <v>-33817.638427295329</v>
      </c>
      <c r="EX12" s="57">
        <f>MIN('Drive Train'!$F$35-ER11*'DEPRECATED - DT-Prelim Calcs'!$C$21*'Drive Train'!$F$39,EX11+ER$2)</f>
        <v>6.82</v>
      </c>
      <c r="EY12" s="57">
        <f>'Drive Train'!$F$35-ER12*'DEPRECATED - DT-Prelim Calcs'!$C$21*'Drive Train'!$F$39</f>
        <v>6.82</v>
      </c>
      <c r="EZ12" s="1">
        <f>IF(EW12&gt;='Drive Train'!$F$29,1,0)</f>
        <v>0</v>
      </c>
      <c r="FA12" s="57">
        <f t="shared" si="53"/>
        <v>103.33333333333333</v>
      </c>
      <c r="FB12" s="63">
        <f>FB11+'DEPRECATED - DT-Prelim Calcs'!$C$11</f>
        <v>32</v>
      </c>
      <c r="FC12" s="2">
        <f>FM12/'Drive Train'!$F$35</f>
        <v>0.55000000000000004</v>
      </c>
      <c r="FD12" s="46">
        <f>FK12*12*60/(PI() * 'Drive Train'!$F$15)/FC$2*FC12</f>
        <v>-428976.17103760393</v>
      </c>
      <c r="FE12" s="2">
        <f>('DEPRECATED - DT-Prelim Calcs'!$C$6*FC12-FD12)/('DEPRECATED - DT-Prelim Calcs'!$C$6*FC12)*'DEPRECATED - DT-Prelim Calcs'!$C$7*FC12</f>
        <v>195.29033530968582</v>
      </c>
      <c r="FF12" s="57">
        <f>FE12/'DEPRECATED - DT-Prelim Calcs'!$C$7*('DEPRECATED - DT-Prelim Calcs'!$C$8-'DEPRECATED - DT-Prelim Calcs'!$C$9)+'DEPRECATED - DT-Prelim Calcs'!$C$9</f>
        <v>10399.276771880785</v>
      </c>
      <c r="FG12" s="57">
        <f t="shared" si="17"/>
        <v>93</v>
      </c>
      <c r="FH12" s="2">
        <f t="shared" si="54"/>
        <v>0.78067567320338405</v>
      </c>
      <c r="FI12" s="57">
        <f>FH12*'DEPRECATED - DT-Prelim Calcs'!$C$21/FC$2/'DEPRECATED - DT-Prelim Calcs'!$C$19/'DEPRECATED - DT-Prelim Calcs'!$C$18*3.39*'DEPRECATED - DT-Prelim Calcs'!$C$20</f>
        <v>25.773080821789936</v>
      </c>
      <c r="FJ12" s="46">
        <f t="shared" si="55"/>
        <v>0</v>
      </c>
      <c r="FK12" s="57">
        <f>FI11*'DEPRECATED - DT-Prelim Calcs'!$C$11+FK11</f>
        <v>-1494.0891213933646</v>
      </c>
      <c r="FL12" s="57">
        <f>FL11+0.5*FI12*'DEPRECATED - DT-Prelim Calcs'!$C$11^2+FK12*'DEPRECATED - DT-Prelim Calcs'!$C$11</f>
        <v>-44413.302613734115</v>
      </c>
      <c r="FM12" s="57">
        <f>MIN('Drive Train'!$F$35-FG11*'DEPRECATED - DT-Prelim Calcs'!$C$21*'Drive Train'!$F$39,FM11+FG$2)</f>
        <v>6.82</v>
      </c>
      <c r="FN12" s="57">
        <f>'Drive Train'!$F$35-FG12*'DEPRECATED - DT-Prelim Calcs'!$C$21*'Drive Train'!$F$39</f>
        <v>6.82</v>
      </c>
      <c r="FO12" s="1">
        <f>IF(FL12&gt;='Drive Train'!$F$29,1,0)</f>
        <v>0</v>
      </c>
      <c r="FP12" s="57">
        <f t="shared" si="56"/>
        <v>103.33333333333333</v>
      </c>
      <c r="FQ12" s="63">
        <f>FQ11+'DEPRECATED - DT-Prelim Calcs'!$C$11</f>
        <v>32</v>
      </c>
      <c r="FR12" s="2">
        <f>GB12/'Drive Train'!$F$35</f>
        <v>0.55000000000000004</v>
      </c>
      <c r="FS12" s="46">
        <f>FZ12*12*60/(PI() * 'Drive Train'!$F$15)/FR$2*FR12</f>
        <v>-612973.17056022875</v>
      </c>
      <c r="FT12" s="2">
        <f>('DEPRECATED - DT-Prelim Calcs'!$C$6*FR12-FS12)/('DEPRECATED - DT-Prelim Calcs'!$C$6*FR12)*'DEPRECATED - DT-Prelim Calcs'!$C$7*FR12</f>
        <v>278.48597674486894</v>
      </c>
      <c r="FU12" s="57">
        <f>FT12/'DEPRECATED - DT-Prelim Calcs'!$C$7*('DEPRECATED - DT-Prelim Calcs'!$C$8-'DEPRECATED - DT-Prelim Calcs'!$C$9)+'DEPRECATED - DT-Prelim Calcs'!$C$9</f>
        <v>14828.322745380367</v>
      </c>
      <c r="FV12" s="57">
        <f t="shared" si="18"/>
        <v>93</v>
      </c>
      <c r="FW12" s="2">
        <f t="shared" si="57"/>
        <v>0.7112822800297498</v>
      </c>
      <c r="FX12" s="57">
        <f>FW12*'DEPRECATED - DT-Prelim Calcs'!$C$21/FR$2/'DEPRECATED - DT-Prelim Calcs'!$C$19/'DEPRECATED - DT-Prelim Calcs'!$C$18*3.39*'DEPRECATED - DT-Prelim Calcs'!$C$20</f>
        <v>25.773080821789936</v>
      </c>
      <c r="FY12" s="46">
        <f t="shared" si="58"/>
        <v>0</v>
      </c>
      <c r="FZ12" s="57">
        <f>FX11*'DEPRECATED - DT-Prelim Calcs'!$C$11+FZ11</f>
        <v>-1945.1636459390477</v>
      </c>
      <c r="GA12" s="57">
        <f>GA11+0.5*FX12*'DEPRECATED - DT-Prelim Calcs'!$C$11^2+FZ12*'DEPRECATED - DT-Prelim Calcs'!$C$11</f>
        <v>-56141.240251921859</v>
      </c>
      <c r="GB12" s="57">
        <f>MIN('Drive Train'!$F$35-FV11*'DEPRECATED - DT-Prelim Calcs'!$C$21*'Drive Train'!$F$39,GB11+FV$2)</f>
        <v>6.82</v>
      </c>
      <c r="GC12" s="57">
        <f>'Drive Train'!$F$35-FV12*'DEPRECATED - DT-Prelim Calcs'!$C$21*'Drive Train'!$F$39</f>
        <v>6.82</v>
      </c>
      <c r="GD12" s="1">
        <f>IF(GA12&gt;='Drive Train'!$F$29,1,0)</f>
        <v>0</v>
      </c>
      <c r="GE12" s="57">
        <f t="shared" si="59"/>
        <v>103.33333333333333</v>
      </c>
      <c r="GF12" s="63">
        <f>GF11+'DEPRECATED - DT-Prelim Calcs'!$C$11</f>
        <v>32</v>
      </c>
      <c r="GG12" s="2">
        <f>GQ12/'Drive Train'!$F$35</f>
        <v>0.85483870967741948</v>
      </c>
      <c r="GH12" s="46">
        <f>GO12*12*60/(PI() * 'Drive Train'!$F$15)/GG$2*GG12</f>
        <v>-88258.10505636262</v>
      </c>
      <c r="GI12" s="2">
        <f>('DEPRECATED - DT-Prelim Calcs'!$C$6*GG12-GH12)/('DEPRECATED - DT-Prelim Calcs'!$C$6*GG12)*'DEPRECATED - DT-Prelim Calcs'!$C$7*GG12</f>
        <v>41.966734120685423</v>
      </c>
      <c r="GJ12" s="57">
        <f>GI12/'DEPRECATED - DT-Prelim Calcs'!$C$7*('DEPRECATED - DT-Prelim Calcs'!$C$8-'DEPRECATED - DT-Prelim Calcs'!$C$9)+'DEPRECATED - DT-Prelim Calcs'!$C$9</f>
        <v>2236.8626504912613</v>
      </c>
      <c r="GK12" s="57">
        <f t="shared" si="60"/>
        <v>29.999999999999982</v>
      </c>
      <c r="GL12" s="2">
        <f t="shared" si="61"/>
        <v>0.99579519204165001</v>
      </c>
      <c r="GM12" s="57">
        <f>GL12*'DEPRECATED - DT-Prelim Calcs'!$C$21/GG$2/'DEPRECATED - DT-Prelim Calcs'!$C$19/'DEPRECATED - DT-Prelim Calcs'!$C$18*3.39*'DEPRECATED - DT-Prelim Calcs'!$C$20</f>
        <v>25.773080821789936</v>
      </c>
      <c r="GN12" s="46">
        <f t="shared" si="62"/>
        <v>0</v>
      </c>
      <c r="GO12" s="57">
        <f>GM11*'DEPRECATED - DT-Prelim Calcs'!$C$11+GO11</f>
        <v>-252.27593349629774</v>
      </c>
      <c r="GP12" s="57">
        <f>GP11+0.5*GM12*'DEPRECATED - DT-Prelim Calcs'!$C$11^2+GO12*'DEPRECATED - DT-Prelim Calcs'!$C$11</f>
        <v>-12326.170679267132</v>
      </c>
      <c r="GQ12" s="57">
        <f>MIN('Drive Train'!$F$35-GK11*'DEPRECATED - DT-Prelim Calcs'!$C$21*'Drive Train'!$F$39,GQ11+GK$2)</f>
        <v>10.600000000000001</v>
      </c>
      <c r="GR12" s="57">
        <f>'Drive Train'!$F$35-GK12*'DEPRECATED - DT-Prelim Calcs'!$C$21*'Drive Train'!$F$39</f>
        <v>10.600000000000001</v>
      </c>
      <c r="GS12" s="1">
        <f>IF(GP12&gt;='Drive Train'!$F$29,1,0)</f>
        <v>0</v>
      </c>
      <c r="GT12" s="57">
        <f t="shared" si="63"/>
        <v>33.333333333333314</v>
      </c>
      <c r="GU12" s="63">
        <f>GU11+'DEPRECATED - DT-Prelim Calcs'!$C$11</f>
        <v>32</v>
      </c>
      <c r="GV12" s="2">
        <f>HF12/'Drive Train'!$F$35</f>
        <v>0.83870967741935498</v>
      </c>
      <c r="GW12" s="46">
        <f>HD12*12*60/(PI() * 'Drive Train'!$F$15)/GV$2*GV12</f>
        <v>-122770.95722401628</v>
      </c>
      <c r="GX12" s="2">
        <f>('DEPRECATED - DT-Prelim Calcs'!$C$6*GV12-GW12)/('DEPRECATED - DT-Prelim Calcs'!$C$6*GV12)*'DEPRECATED - DT-Prelim Calcs'!$C$7*GV12</f>
        <v>57.533111506422919</v>
      </c>
      <c r="GY12" s="57">
        <f>GX12/'DEPRECATED - DT-Prelim Calcs'!$C$7*('DEPRECATED - DT-Prelim Calcs'!$C$8-'DEPRECATED - DT-Prelim Calcs'!$C$9)+'DEPRECATED - DT-Prelim Calcs'!$C$9</f>
        <v>3065.5623262547965</v>
      </c>
      <c r="GZ12" s="57">
        <f t="shared" si="20"/>
        <v>33.333333333333314</v>
      </c>
      <c r="HA12" s="2">
        <f t="shared" si="64"/>
        <v>0.99579519204165001</v>
      </c>
      <c r="HB12" s="57">
        <f>HA12*'DEPRECATED - DT-Prelim Calcs'!$C$21/GV$2/'DEPRECATED - DT-Prelim Calcs'!$C$19/'DEPRECATED - DT-Prelim Calcs'!$C$18*3.39*'DEPRECATED - DT-Prelim Calcs'!$C$20</f>
        <v>25.773080821789936</v>
      </c>
      <c r="HC12" s="46">
        <f t="shared" si="65"/>
        <v>0</v>
      </c>
      <c r="HD12" s="57">
        <f>HB11*'DEPRECATED - DT-Prelim Calcs'!$C$11+HD11</f>
        <v>-357.67566321259358</v>
      </c>
      <c r="HE12" s="57">
        <f>HE11+0.5*HB12*'DEPRECATED - DT-Prelim Calcs'!$C$11^2+HD12*'DEPRECATED - DT-Prelim Calcs'!$C$11</f>
        <v>-15040.634672368005</v>
      </c>
      <c r="HF12" s="57">
        <f>MIN('Drive Train'!$F$35-GZ11*'DEPRECATED - DT-Prelim Calcs'!$C$21*'Drive Train'!$F$39,HF11+GZ$2)</f>
        <v>10.400000000000002</v>
      </c>
      <c r="HG12" s="57">
        <f>'Drive Train'!$F$35-GZ12*'DEPRECATED - DT-Prelim Calcs'!$C$21*'Drive Train'!$F$39</f>
        <v>10.400000000000002</v>
      </c>
      <c r="HH12" s="1">
        <f>IF(HE12&gt;='Drive Train'!$F$29,1,0)</f>
        <v>0</v>
      </c>
      <c r="HI12" s="57">
        <f t="shared" si="66"/>
        <v>37.037037037037017</v>
      </c>
      <c r="HJ12" s="63">
        <f>HJ11+'DEPRECATED - DT-Prelim Calcs'!$C$11</f>
        <v>32</v>
      </c>
      <c r="HK12" s="2">
        <f>HU12/'Drive Train'!$F$35</f>
        <v>0.82258064516129037</v>
      </c>
      <c r="HL12" s="46">
        <f>HS12*12*60/(PI() * 'Drive Train'!$F$15)/HK$2*HK12</f>
        <v>-154543.76141893535</v>
      </c>
      <c r="HM12" s="2">
        <f>('DEPRECATED - DT-Prelim Calcs'!$C$6*HK12-HL12)/('DEPRECATED - DT-Prelim Calcs'!$C$6*HK12)*'DEPRECATED - DT-Prelim Calcs'!$C$7*HK12</f>
        <v>71.860555381036505</v>
      </c>
      <c r="HN12" s="57">
        <f>HM12/'DEPRECATED - DT-Prelim Calcs'!$C$7*('DEPRECATED - DT-Prelim Calcs'!$C$8-'DEPRECATED - DT-Prelim Calcs'!$C$9)+'DEPRECATED - DT-Prelim Calcs'!$C$9</f>
        <v>3828.305500160574</v>
      </c>
      <c r="HO12" s="57">
        <f t="shared" si="21"/>
        <v>36.66666666666665</v>
      </c>
      <c r="HP12" s="2">
        <f t="shared" si="67"/>
        <v>0.99579519204165001</v>
      </c>
      <c r="HQ12" s="57">
        <f>HP12*'DEPRECATED - DT-Prelim Calcs'!$C$21/HK$2/'DEPRECATED - DT-Prelim Calcs'!$C$19/'DEPRECATED - DT-Prelim Calcs'!$C$18*3.39*'DEPRECATED - DT-Prelim Calcs'!$C$20</f>
        <v>25.773080821789936</v>
      </c>
      <c r="HR12" s="46">
        <f t="shared" si="68"/>
        <v>0</v>
      </c>
      <c r="HS12" s="57">
        <f>HQ11*'DEPRECATED - DT-Prelim Calcs'!$C$11+HS11</f>
        <v>-459.06945263796877</v>
      </c>
      <c r="HT12" s="57">
        <f>HT11+0.5*HQ12*'DEPRECATED - DT-Prelim Calcs'!$C$11^2+HS12*'DEPRECATED - DT-Prelim Calcs'!$C$11</f>
        <v>-17650.944217904944</v>
      </c>
      <c r="HU12" s="57">
        <f>MIN('Drive Train'!$F$35-HO11*'DEPRECATED - DT-Prelim Calcs'!$C$21*'Drive Train'!$F$39,HU11+HO$2)</f>
        <v>10.200000000000001</v>
      </c>
      <c r="HV12" s="57">
        <f>'Drive Train'!$F$35-HO12*'DEPRECATED - DT-Prelim Calcs'!$C$21*'Drive Train'!$F$39</f>
        <v>10.200000000000001</v>
      </c>
      <c r="HW12" s="1">
        <f>IF(HT12&gt;='Drive Train'!$F$29,1,0)</f>
        <v>0</v>
      </c>
      <c r="HX12" s="57">
        <f t="shared" si="69"/>
        <v>40.740740740740726</v>
      </c>
      <c r="HY12" s="63">
        <f>HY11+'DEPRECATED - DT-Prelim Calcs'!$C$11</f>
        <v>32</v>
      </c>
      <c r="HZ12" s="2">
        <f>IJ12/'Drive Train'!$F$35</f>
        <v>0.80645161290322598</v>
      </c>
      <c r="IA12" s="46">
        <f>IH12*12*60/(PI() * 'Drive Train'!$F$15)/HZ$2*HZ12</f>
        <v>-183655.84602993977</v>
      </c>
      <c r="IB12" s="2">
        <f>('DEPRECATED - DT-Prelim Calcs'!$C$6*HZ12-IA12)/('DEPRECATED - DT-Prelim Calcs'!$C$6*HZ12)*'DEPRECATED - DT-Prelim Calcs'!$C$7*HZ12</f>
        <v>84.984934678307823</v>
      </c>
      <c r="IC12" s="57">
        <f>IB12/'DEPRECATED - DT-Prelim Calcs'!$C$7*('DEPRECATED - DT-Prelim Calcs'!$C$8-'DEPRECATED - DT-Prelim Calcs'!$C$9)+'DEPRECATED - DT-Prelim Calcs'!$C$9</f>
        <v>4527.0017092227772</v>
      </c>
      <c r="ID12" s="57">
        <f t="shared" si="22"/>
        <v>39.999999999999986</v>
      </c>
      <c r="IE12" s="2">
        <f t="shared" si="70"/>
        <v>0.99579519204165001</v>
      </c>
      <c r="IF12" s="57">
        <f>IE12*'DEPRECATED - DT-Prelim Calcs'!$C$21/HZ$2/'DEPRECATED - DT-Prelim Calcs'!$C$19/'DEPRECATED - DT-Prelim Calcs'!$C$18*3.39*'DEPRECATED - DT-Prelim Calcs'!$C$20</f>
        <v>25.773080821789936</v>
      </c>
      <c r="IG12" s="46">
        <f t="shared" si="71"/>
        <v>0</v>
      </c>
      <c r="IH12" s="57">
        <f>IF11*'DEPRECATED - DT-Prelim Calcs'!$C$11+IH11</f>
        <v>-556.45730177242433</v>
      </c>
      <c r="II12" s="57">
        <f>II11+0.5*IF12*'DEPRECATED - DT-Prelim Calcs'!$C$11^2+IH12*'DEPRECATED - DT-Prelim Calcs'!$C$11</f>
        <v>-20157.099315877975</v>
      </c>
      <c r="IJ12" s="57">
        <f>MIN('Drive Train'!$F$35-ID11*'DEPRECATED - DT-Prelim Calcs'!$C$21*'Drive Train'!$F$39,IJ11+ID$2)</f>
        <v>10.000000000000002</v>
      </c>
      <c r="IK12" s="57">
        <f>'Drive Train'!$F$35-ID12*'DEPRECATED - DT-Prelim Calcs'!$C$21*'Drive Train'!$F$39</f>
        <v>10.000000000000002</v>
      </c>
      <c r="IL12" s="1">
        <f>IF(II12&gt;='Drive Train'!$F$29,1,0)</f>
        <v>0</v>
      </c>
      <c r="IM12" s="57">
        <f t="shared" si="72"/>
        <v>44.444444444444429</v>
      </c>
      <c r="IN12" s="63">
        <f>IN11+'DEPRECATED - DT-Prelim Calcs'!$C$11</f>
        <v>32</v>
      </c>
      <c r="IO12" s="2">
        <f>IY12/'Drive Train'!$F$35</f>
        <v>0.79032258064516137</v>
      </c>
      <c r="IP12" s="46">
        <f>IW12*12*60/(PI() * 'Drive Train'!$F$15)/IO$2*IO12</f>
        <v>-210186.53944584876</v>
      </c>
      <c r="IQ12" s="2">
        <f>('DEPRECATED - DT-Prelim Calcs'!$C$6*IO12-IP12)/('DEPRECATED - DT-Prelim Calcs'!$C$6*IO12)*'DEPRECATED - DT-Prelim Calcs'!$C$7*IO12</f>
        <v>96.942118332018154</v>
      </c>
      <c r="IR12" s="57">
        <f>IQ12/'DEPRECATED - DT-Prelim Calcs'!$C$7*('DEPRECATED - DT-Prelim Calcs'!$C$8-'DEPRECATED - DT-Prelim Calcs'!$C$9)+'DEPRECATED - DT-Prelim Calcs'!$C$9</f>
        <v>5163.5604904555721</v>
      </c>
      <c r="IS12" s="57">
        <f t="shared" si="23"/>
        <v>43.333333333333321</v>
      </c>
      <c r="IT12" s="2">
        <f t="shared" si="73"/>
        <v>0.99579519204165001</v>
      </c>
      <c r="IU12" s="57">
        <f>IT12*'DEPRECATED - DT-Prelim Calcs'!$C$21/IO$2/'DEPRECATED - DT-Prelim Calcs'!$C$19/'DEPRECATED - DT-Prelim Calcs'!$C$18*3.39*'DEPRECATED - DT-Prelim Calcs'!$C$20</f>
        <v>25.773080821789936</v>
      </c>
      <c r="IV12" s="46">
        <f t="shared" si="74"/>
        <v>0</v>
      </c>
      <c r="IW12" s="57">
        <f>IU11*'DEPRECATED - DT-Prelim Calcs'!$C$11+IW11</f>
        <v>-649.8392106159597</v>
      </c>
      <c r="IX12" s="57">
        <f>IX11+0.5*IU12*'DEPRECATED - DT-Prelim Calcs'!$C$11^2+IW12*'DEPRECATED - DT-Prelim Calcs'!$C$11</f>
        <v>-22559.099966287074</v>
      </c>
      <c r="IY12" s="57">
        <f>MIN('Drive Train'!$F$35-IS11*'DEPRECATED - DT-Prelim Calcs'!$C$21*'Drive Train'!$F$39,IY11+IS$2)</f>
        <v>9.8000000000000007</v>
      </c>
      <c r="IZ12" s="57">
        <f>'Drive Train'!$F$35-IS12*'DEPRECATED - DT-Prelim Calcs'!$C$21*'Drive Train'!$F$39</f>
        <v>9.8000000000000007</v>
      </c>
      <c r="JA12" s="1">
        <f>IF(IX12&gt;='Drive Train'!$F$29,1,0)</f>
        <v>0</v>
      </c>
      <c r="JB12" s="57">
        <f t="shared" si="75"/>
        <v>48.148148148148138</v>
      </c>
      <c r="JC12" s="63">
        <f>JC11+'DEPRECATED - DT-Prelim Calcs'!$C$11</f>
        <v>32</v>
      </c>
      <c r="JD12" s="2">
        <f>JN12/'Drive Train'!$F$35</f>
        <v>0.77419354838709686</v>
      </c>
      <c r="JE12" s="46">
        <f>JL12*12*60/(PI() * 'Drive Train'!$F$15)/JD$2*JD12</f>
        <v>-234215.17005548163</v>
      </c>
      <c r="JF12" s="2">
        <f>('DEPRECATED - DT-Prelim Calcs'!$C$6*JD12-JE12)/('DEPRECATED - DT-Prelim Calcs'!$C$6*JD12)*'DEPRECATED - DT-Prelim Calcs'!$C$7*JD12</f>
        <v>107.76797527594888</v>
      </c>
      <c r="JG12" s="57">
        <f>JF12/'DEPRECATED - DT-Prelim Calcs'!$C$7*('DEPRECATED - DT-Prelim Calcs'!$C$8-'DEPRECATED - DT-Prelim Calcs'!$C$9)+'DEPRECATED - DT-Prelim Calcs'!$C$9</f>
        <v>5739.8913808731286</v>
      </c>
      <c r="JH12" s="57">
        <f t="shared" si="24"/>
        <v>46.666666666666657</v>
      </c>
      <c r="JI12" s="2">
        <f t="shared" si="76"/>
        <v>0.99579519204165001</v>
      </c>
      <c r="JJ12" s="57">
        <f>JI12*'DEPRECATED - DT-Prelim Calcs'!$C$21/JD$2/'DEPRECATED - DT-Prelim Calcs'!$C$19/'DEPRECATED - DT-Prelim Calcs'!$C$18*3.39*'DEPRECATED - DT-Prelim Calcs'!$C$20</f>
        <v>25.773080821789936</v>
      </c>
      <c r="JK12" s="46">
        <f t="shared" si="77"/>
        <v>0</v>
      </c>
      <c r="JL12" s="57">
        <f>JJ11*'DEPRECATED - DT-Prelim Calcs'!$C$11+JL11</f>
        <v>-739.21517916857385</v>
      </c>
      <c r="JM12" s="57">
        <f>JM11+0.5*JJ12*'DEPRECATED - DT-Prelim Calcs'!$C$11^2+JL12*'DEPRECATED - DT-Prelim Calcs'!$C$11</f>
        <v>-24856.946169132229</v>
      </c>
      <c r="JN12" s="57">
        <f>MIN('Drive Train'!$F$35-JH11*'DEPRECATED - DT-Prelim Calcs'!$C$21*'Drive Train'!$F$39,JN11+JH$2)</f>
        <v>9.6000000000000014</v>
      </c>
      <c r="JO12" s="57">
        <f>'Drive Train'!$F$35-JH12*'DEPRECATED - DT-Prelim Calcs'!$C$21*'Drive Train'!$F$39</f>
        <v>9.6000000000000014</v>
      </c>
      <c r="JP12" s="1">
        <f>IF(JM12&gt;='Drive Train'!$F$29,1,0)</f>
        <v>0</v>
      </c>
      <c r="JQ12" s="57">
        <f>MIN(JG12,'DEPRECATED - DT-Prelim Calcs'!$C$10)*'DEPRECATED - DT-Prelim Calcs'!$C$11*1000/60/60</f>
        <v>103.33333333333333</v>
      </c>
      <c r="JR12" s="63">
        <f>JR11+'DEPRECATED - DT-Prelim Calcs'!$C$11</f>
        <v>32</v>
      </c>
      <c r="JS12" s="2">
        <f>KC12/'Drive Train'!$F$35</f>
        <v>0.75806451612903225</v>
      </c>
      <c r="JT12" s="46">
        <f>KA12*12*60/(PI() * 'Drive Train'!$F$15)/JS$2*JS12</f>
        <v>-255821.06624765837</v>
      </c>
      <c r="JU12" s="2">
        <f>('DEPRECATED - DT-Prelim Calcs'!$C$6*JS12-JT12)/('DEPRECATED - DT-Prelim Calcs'!$C$6*JS12)*'DEPRECATED - DT-Prelim Calcs'!$C$7*JS12</f>
        <v>117.4983744438816</v>
      </c>
      <c r="JV12" s="57">
        <f>JU12/'DEPRECATED - DT-Prelim Calcs'!$C$7*('DEPRECATED - DT-Prelim Calcs'!$C$8-'DEPRECATED - DT-Prelim Calcs'!$C$9)+'DEPRECATED - DT-Prelim Calcs'!$C$9</f>
        <v>6257.9039174896307</v>
      </c>
      <c r="JW12" s="57">
        <f t="shared" si="25"/>
        <v>49.999999999999993</v>
      </c>
      <c r="JX12" s="2">
        <f t="shared" si="78"/>
        <v>0.99579519204165001</v>
      </c>
      <c r="JY12" s="57">
        <f>JX12*'DEPRECATED - DT-Prelim Calcs'!$C$21/JS$2/'DEPRECATED - DT-Prelim Calcs'!$C$19/'DEPRECATED - DT-Prelim Calcs'!$C$18*3.39*'DEPRECATED - DT-Prelim Calcs'!$C$20</f>
        <v>25.773080821789936</v>
      </c>
      <c r="JZ12" s="46">
        <f t="shared" si="79"/>
        <v>0</v>
      </c>
      <c r="KA12" s="57">
        <f>JY11*'DEPRECATED - DT-Prelim Calcs'!$C$11+KA11</f>
        <v>-824.58520743026861</v>
      </c>
      <c r="KB12" s="57">
        <f>KB11+0.5*JY12*'DEPRECATED - DT-Prelim Calcs'!$C$11^2+KA12*'DEPRECATED - DT-Prelim Calcs'!$C$11</f>
        <v>-27050.637924413481</v>
      </c>
      <c r="KC12" s="57">
        <f>MIN('Drive Train'!$F$35-JW11*'DEPRECATED - DT-Prelim Calcs'!$C$21*'Drive Train'!$F$39,KC11+JW$2)</f>
        <v>9.4</v>
      </c>
      <c r="KD12" s="57">
        <f>'Drive Train'!$F$35-JW12*'DEPRECATED - DT-Prelim Calcs'!$C$21*'Drive Train'!$F$39</f>
        <v>9.4</v>
      </c>
      <c r="KE12" s="1">
        <f>IF(KB12&gt;='Drive Train'!$F$29,1,0)</f>
        <v>0</v>
      </c>
      <c r="KF12" s="57">
        <f>MIN(JV12,'DEPRECATED - DT-Prelim Calcs'!$C$10)*'DEPRECATED - DT-Prelim Calcs'!$C$11*1000/60/60</f>
        <v>103.33333333333333</v>
      </c>
      <c r="KG12" s="63">
        <f>KG11+'DEPRECATED - DT-Prelim Calcs'!$C$11</f>
        <v>32</v>
      </c>
      <c r="KH12" s="2">
        <f>KR12/'Drive Train'!$F$35</f>
        <v>0.74193548387096786</v>
      </c>
      <c r="KI12" s="46">
        <f>KP12*12*60/(PI() * 'Drive Train'!$F$15)/KH$2*KH12</f>
        <v>-275083.55641119834</v>
      </c>
      <c r="KJ12" s="2">
        <f>('DEPRECATED - DT-Prelim Calcs'!$C$6*KH12-KI12)/('DEPRECATED - DT-Prelim Calcs'!$C$6*KH12)*'DEPRECATED - DT-Prelim Calcs'!$C$7*KH12</f>
        <v>126.16918476959771</v>
      </c>
      <c r="KK12" s="57">
        <f>KJ12/'DEPRECATED - DT-Prelim Calcs'!$C$7*('DEPRECATED - DT-Prelim Calcs'!$C$8-'DEPRECATED - DT-Prelim Calcs'!$C$9)+'DEPRECATED - DT-Prelim Calcs'!$C$9</f>
        <v>6719.5076373192478</v>
      </c>
      <c r="KL12" s="57">
        <f t="shared" si="26"/>
        <v>53.333333333333329</v>
      </c>
      <c r="KM12" s="2">
        <f t="shared" si="80"/>
        <v>0.99579519204165001</v>
      </c>
      <c r="KN12" s="57">
        <f>KM12*'DEPRECATED - DT-Prelim Calcs'!$C$21/KH$2/'DEPRECATED - DT-Prelim Calcs'!$C$19/'DEPRECATED - DT-Prelim Calcs'!$C$18*3.39*'DEPRECATED - DT-Prelim Calcs'!$C$20</f>
        <v>25.773080821789936</v>
      </c>
      <c r="KO12" s="46">
        <f t="shared" si="81"/>
        <v>0</v>
      </c>
      <c r="KP12" s="57">
        <f>KN11*'DEPRECATED - DT-Prelim Calcs'!$C$11+KP11</f>
        <v>-905.94929540104317</v>
      </c>
      <c r="KQ12" s="57">
        <f>KQ11+0.5*KN12*'DEPRECATED - DT-Prelim Calcs'!$C$11^2+KP12*'DEPRECATED - DT-Prelim Calcs'!$C$11</f>
        <v>-29140.175232130805</v>
      </c>
      <c r="KR12" s="57">
        <f>MIN('Drive Train'!$F$35-KL11*'DEPRECATED - DT-Prelim Calcs'!$C$21*'Drive Train'!$F$39,KR11+KL$2)</f>
        <v>9.2000000000000011</v>
      </c>
      <c r="KS12" s="57">
        <f>'Drive Train'!$F$35-KL12*'DEPRECATED - DT-Prelim Calcs'!$C$21*'Drive Train'!$F$39</f>
        <v>9.2000000000000011</v>
      </c>
      <c r="KT12" s="1">
        <f>IF(KQ12&gt;='Drive Train'!$F$29,1,0)</f>
        <v>0</v>
      </c>
      <c r="KU12" s="57">
        <f>MIN(KK12,'DEPRECATED - DT-Prelim Calcs'!$C$10)*'DEPRECATED - DT-Prelim Calcs'!$C$11*1000/60/60</f>
        <v>103.33333333333333</v>
      </c>
      <c r="KV12" s="63">
        <f>KV11+'DEPRECATED - DT-Prelim Calcs'!$C$11</f>
        <v>32</v>
      </c>
      <c r="KW12" s="2">
        <f>LG12/'Drive Train'!$F$35</f>
        <v>0.72580645161290325</v>
      </c>
      <c r="KX12" s="46">
        <f>LE12*12*60/(PI() * 'Drive Train'!$F$15)/KW$2*KW12</f>
        <v>-283261.09365436877</v>
      </c>
      <c r="KY12" s="2">
        <f>('DEPRECATED - DT-Prelim Calcs'!$C$6*KW12-KX12)/('DEPRECATED - DT-Prelim Calcs'!$C$6*KW12)*'DEPRECATED - DT-Prelim Calcs'!$C$7*KW12</f>
        <v>129.82784940336435</v>
      </c>
      <c r="KZ12" s="57">
        <f>KY12/'DEPRECATED - DT-Prelim Calcs'!$C$7*('DEPRECATED - DT-Prelim Calcs'!$C$8-'DEPRECATED - DT-Prelim Calcs'!$C$9)+'DEPRECATED - DT-Prelim Calcs'!$C$9</f>
        <v>6914.2821902288988</v>
      </c>
      <c r="LA12" s="57">
        <f t="shared" si="27"/>
        <v>56.666666666666664</v>
      </c>
      <c r="LB12" s="2">
        <f t="shared" si="82"/>
        <v>0.99579519204165001</v>
      </c>
      <c r="LC12" s="57">
        <f>LB12*'DEPRECATED - DT-Prelim Calcs'!$C$21/KW$2/'DEPRECATED - DT-Prelim Calcs'!$C$19/'DEPRECATED - DT-Prelim Calcs'!$C$18*3.39*'DEPRECATED - DT-Prelim Calcs'!$C$20</f>
        <v>25.773080821789936</v>
      </c>
      <c r="LD12" s="46">
        <f t="shared" si="83"/>
        <v>0</v>
      </c>
      <c r="LE12" s="57">
        <f>LC11*'DEPRECATED - DT-Prelim Calcs'!$C$11+LE11</f>
        <v>-953.61155891015039</v>
      </c>
      <c r="LF12" s="57">
        <f>LF11+0.5*LC12*'DEPRECATED - DT-Prelim Calcs'!$C$11^2+LE12*'DEPRECATED - DT-Prelim Calcs'!$C$11</f>
        <v>-30360.885989170543</v>
      </c>
      <c r="LG12" s="57">
        <f>MIN('Drive Train'!$F$35-LA11*'DEPRECATED - DT-Prelim Calcs'!$C$21*'Drive Train'!$F$39,LG11+LA$2)</f>
        <v>9</v>
      </c>
      <c r="LH12" s="57">
        <f>'Drive Train'!$F$35-LA12*'DEPRECATED - DT-Prelim Calcs'!$C$21*'Drive Train'!$F$39</f>
        <v>9</v>
      </c>
      <c r="LI12" s="1">
        <f>IF(LF12&gt;='Drive Train'!$F$29,1,0)</f>
        <v>0</v>
      </c>
      <c r="LJ12" s="57">
        <f>MIN(KZ12,'DEPRECATED - DT-Prelim Calcs'!$C$10)*'DEPRECATED - DT-Prelim Calcs'!$C$11*1000/60/60</f>
        <v>103.33333333333333</v>
      </c>
      <c r="LK12" s="63">
        <f>LK11+'DEPRECATED - DT-Prelim Calcs'!$C$11</f>
        <v>32</v>
      </c>
      <c r="LL12" s="2">
        <f>LV12/'Drive Train'!$F$35</f>
        <v>0.70967741935483875</v>
      </c>
      <c r="LM12" s="46">
        <f>LT12*12*60/(PI() * 'Drive Train'!$F$15)/LL$2*LL12</f>
        <v>-268883.29420820263</v>
      </c>
      <c r="LN12" s="2">
        <f>('DEPRECATED - DT-Prelim Calcs'!$C$6*LL12-LM12)/('DEPRECATED - DT-Prelim Calcs'!$C$6*LL12)*'DEPRECATED - DT-Prelim Calcs'!$C$7*LL12</f>
        <v>123.28794716634279</v>
      </c>
      <c r="LO12" s="57">
        <f>LN12/'DEPRECATED - DT-Prelim Calcs'!$C$7*('DEPRECATED - DT-Prelim Calcs'!$C$8-'DEPRECATED - DT-Prelim Calcs'!$C$9)+'DEPRECATED - DT-Prelim Calcs'!$C$9</f>
        <v>6566.1205898098679</v>
      </c>
      <c r="LP12" s="57">
        <f t="shared" si="28"/>
        <v>60</v>
      </c>
      <c r="LQ12" s="2">
        <f t="shared" si="84"/>
        <v>0.99579519204165001</v>
      </c>
      <c r="LR12" s="57">
        <f>LQ12*'DEPRECATED - DT-Prelim Calcs'!$C$21/LL$2/'DEPRECATED - DT-Prelim Calcs'!$C$19/'DEPRECATED - DT-Prelim Calcs'!$C$18*3.39*'DEPRECATED - DT-Prelim Calcs'!$C$20</f>
        <v>25.773080821789936</v>
      </c>
      <c r="LS12" s="46">
        <f t="shared" si="85"/>
        <v>0</v>
      </c>
      <c r="LT12" s="57">
        <f>LR11*'DEPRECATED - DT-Prelim Calcs'!$C$11+LT11</f>
        <v>-925.78094263323317</v>
      </c>
      <c r="LU12" s="57">
        <f>LU11+0.5*LR12*'DEPRECATED - DT-Prelim Calcs'!$C$11^2+LT12*'DEPRECATED - DT-Prelim Calcs'!$C$11</f>
        <v>-29637.2899659707</v>
      </c>
      <c r="LV12" s="57">
        <f>MIN('Drive Train'!$F$35-LP11*'DEPRECATED - DT-Prelim Calcs'!$C$21*'Drive Train'!$F$39,LV11+LP$2)</f>
        <v>8.8000000000000007</v>
      </c>
      <c r="LW12" s="57">
        <f>'Drive Train'!$F$35-LP12*'DEPRECATED - DT-Prelim Calcs'!$C$21*'Drive Train'!$F$39</f>
        <v>8.8000000000000007</v>
      </c>
      <c r="LX12" s="1">
        <f>IF(LU12&gt;='Drive Train'!$F$29,1,0)</f>
        <v>0</v>
      </c>
      <c r="LY12" s="57">
        <f>MIN(LO12,'DEPRECATED - DT-Prelim Calcs'!$C$10)*'DEPRECATED - DT-Prelim Calcs'!$C$11*1000/60/60</f>
        <v>103.33333333333333</v>
      </c>
      <c r="LZ12" s="63">
        <f>LZ11+'DEPRECATED - DT-Prelim Calcs'!$C$11</f>
        <v>32</v>
      </c>
    </row>
    <row r="13" spans="1:338" x14ac:dyDescent="0.2">
      <c r="B13" s="87" t="s">
        <v>28</v>
      </c>
      <c r="C13" s="87"/>
      <c r="R13" s="63">
        <f>R12+'DEPRECATED - DT-Prelim Calcs'!$C$11</f>
        <v>36</v>
      </c>
      <c r="S13" s="2">
        <f>AG13/'Drive Train'!$F$35</f>
        <v>0</v>
      </c>
      <c r="T13" s="46">
        <f>AE13*12*60/(PI() * 'Drive Train'!$F$15)/S$2*ABS(S13)</f>
        <v>0</v>
      </c>
      <c r="U13" s="2">
        <f>IF(OR(AD12=1,AND($C$32=Motors!$C$32,'DEPRECATED - DT-Prelim Calcs'!AI12=1)),0,IF(AG13=0,-(V12+$C$9)/($C$8-$C$9)*$C$7,($C$6*S13-T13)/($C$6*S13)*$C$7*S13))</f>
        <v>0</v>
      </c>
      <c r="V13" s="57">
        <f>IF(AND(AD12=1,AI12=1),0,ABS(U13/$C$7*($C$8-$C$9)+$C$9) *'Drive Train'!$AA$49 + V12*(1-'Drive Train'!$AA$49))</f>
        <v>0</v>
      </c>
      <c r="W13" s="57">
        <f t="shared" si="0"/>
        <v>0</v>
      </c>
      <c r="X13" s="2">
        <f>MAX(MIN(IF(AND(AI12=1,AG13&lt;0),-1,1)*(W13-$C$9)/($C$8-$C$9)*$C$7-$C$29*AE13/T$2 -  AI12*$C$29/2,X$2),MAX(X$4:X12)*-1)</f>
        <v>-0.2458281045106315</v>
      </c>
      <c r="Y13" s="57">
        <f t="shared" si="1"/>
        <v>0</v>
      </c>
      <c r="Z13" s="57">
        <f t="shared" si="2"/>
        <v>0</v>
      </c>
      <c r="AA13" s="57">
        <f t="shared" si="3"/>
        <v>0</v>
      </c>
      <c r="AB13" s="57" t="e">
        <f t="shared" si="4"/>
        <v>#N/A</v>
      </c>
      <c r="AC13" s="46">
        <f t="shared" si="29"/>
        <v>1</v>
      </c>
      <c r="AD13" s="1">
        <f t="shared" si="5"/>
        <v>1</v>
      </c>
      <c r="AE13" s="57">
        <f t="shared" si="6"/>
        <v>0</v>
      </c>
      <c r="AF13" s="57" t="e">
        <f t="shared" si="7"/>
        <v>#N/A</v>
      </c>
      <c r="AG13" s="57">
        <f>IF(AI12=0,MIN('Drive Train'!$F$35-W12*$C$21*'Drive Train'!$F$39,AG12+W$2)-$C$3,IF(AE12-1&lt;=0,0,IF($C$32=Motors!$C$30,MAX(MAX(AG$4:AG12)*-1,AG12-W$2),MAX(0,MAX(AG$4:AG12)*-1,AG12-W$2))))</f>
        <v>0</v>
      </c>
      <c r="AH13" s="57">
        <f>'Drive Train'!$F$35-ABS(W13)*'DEPRECATED - DT-Prelim Calcs'!$C$21*'Drive Train'!$F$39</f>
        <v>12.4</v>
      </c>
      <c r="AI13" s="1">
        <f>IF(AJ13&gt;='Drive Train'!$F$29,1,0)</f>
        <v>1</v>
      </c>
      <c r="AJ13" s="57">
        <f>AJ12+0.5*Y13*'DEPRECATED - DT-Prelim Calcs'!$C$11^2+AE13*'DEPRECATED - DT-Prelim Calcs'!$C$11</f>
        <v>784.33981740885292</v>
      </c>
      <c r="AK13" s="57">
        <f t="shared" si="8"/>
        <v>0</v>
      </c>
      <c r="AL13" s="63">
        <f>AL12+'DEPRECATED - DT-Prelim Calcs'!$C$11</f>
        <v>36</v>
      </c>
      <c r="AM13" s="2">
        <f>AW13/'Drive Train'!$F$35</f>
        <v>0.92230015902167251</v>
      </c>
      <c r="AN13" s="46">
        <f>AU13*12*60/(PI() * 'Drive Train'!$F$15)/AM$2*AM13</f>
        <v>4046.6969317233884</v>
      </c>
      <c r="AO13" s="2">
        <f>('DEPRECATED - DT-Prelim Calcs'!$C$6*AM13-AN13)/('DEPRECATED - DT-Prelim Calcs'!$C$6*AM13)*'DEPRECATED - DT-Prelim Calcs'!$C$7*AM13</f>
        <v>0.392998616740661</v>
      </c>
      <c r="AP13" s="57">
        <f>AO13/'DEPRECATED - DT-Prelim Calcs'!$C$7*('DEPRECATED - DT-Prelim Calcs'!$C$8-'DEPRECATED - DT-Prelim Calcs'!$C$9)+'DEPRECATED - DT-Prelim Calcs'!$C$9</f>
        <v>23.621876567562989</v>
      </c>
      <c r="AQ13" s="57">
        <f t="shared" si="9"/>
        <v>23.621876567562989</v>
      </c>
      <c r="AR13" s="2">
        <f t="shared" si="30"/>
        <v>7.1770895961696557E-2</v>
      </c>
      <c r="AS13" s="57">
        <f>AR13*'DEPRECATED - DT-Prelim Calcs'!$C$21/AM$2/'DEPRECATED - DT-Prelim Calcs'!$C$19/'DEPRECATED - DT-Prelim Calcs'!$C$18*3.39*'DEPRECATED - DT-Prelim Calcs'!$C$20</f>
        <v>0.52011898910112431</v>
      </c>
      <c r="AT13" s="46">
        <f t="shared" si="31"/>
        <v>0</v>
      </c>
      <c r="AU13" s="57">
        <f>AS12*'DEPRECATED - DT-Prelim Calcs'!$C$11+AU12</f>
        <v>38.289153806415882</v>
      </c>
      <c r="AV13" s="57">
        <f>AV12+0.5*AS13*'DEPRECATED - DT-Prelim Calcs'!$C$11^2+AU13*'DEPRECATED - DT-Prelim Calcs'!$C$11</f>
        <v>1374.5707890609322</v>
      </c>
      <c r="AW13" s="57">
        <f>MIN('Drive Train'!$F$35-AQ12*'DEPRECATED - DT-Prelim Calcs'!$C$21*'Drive Train'!$F$39,AW12+AQ$2)</f>
        <v>11.436521971868739</v>
      </c>
      <c r="AX13" s="57">
        <f>'Drive Train'!$F$35-AQ13*'DEPRECATED - DT-Prelim Calcs'!$C$21*'Drive Train'!$F$39</f>
        <v>10.982687405946221</v>
      </c>
      <c r="AY13" s="1">
        <f>IF(AV13&gt;='Drive Train'!$F$29,1,0)</f>
        <v>1</v>
      </c>
      <c r="AZ13" s="57">
        <f t="shared" si="32"/>
        <v>26.246529519514429</v>
      </c>
      <c r="BA13" s="63">
        <f>BA12+'DEPRECATED - DT-Prelim Calcs'!$C$11</f>
        <v>36</v>
      </c>
      <c r="BB13" s="2">
        <f>BL13/'Drive Train'!$F$35</f>
        <v>1.2716227075951885</v>
      </c>
      <c r="BC13" s="46">
        <f>BJ13*12*60/(PI() * 'Drive Train'!$F$15)/BB$2*BB13</f>
        <v>-3617.5071034201451</v>
      </c>
      <c r="BD13" s="2">
        <f>('DEPRECATED - DT-Prelim Calcs'!$C$6*BB13-BC13)/('DEPRECATED - DT-Prelim Calcs'!$C$6*BB13)*'DEPRECATED - DT-Prelim Calcs'!$C$7*BB13</f>
        <v>4.7002940497401546</v>
      </c>
      <c r="BE13" s="57">
        <f>BD13/'DEPRECATED - DT-Prelim Calcs'!$C$7*('DEPRECATED - DT-Prelim Calcs'!$C$8-'DEPRECATED - DT-Prelim Calcs'!$C$9)+'DEPRECATED - DT-Prelim Calcs'!$C$9</f>
        <v>252.92727244052358</v>
      </c>
      <c r="BF13" s="57">
        <f t="shared" si="10"/>
        <v>93</v>
      </c>
      <c r="BG13" s="2">
        <f t="shared" si="33"/>
        <v>1.904478534860975</v>
      </c>
      <c r="BH13" s="57">
        <f>BG13*'DEPRECATED - DT-Prelim Calcs'!$C$21/BB$2/'DEPRECATED - DT-Prelim Calcs'!$C$19/'DEPRECATED - DT-Prelim Calcs'!$C$18*3.39*'DEPRECATED - DT-Prelim Calcs'!$C$20</f>
        <v>19.935689779986866</v>
      </c>
      <c r="BI13" s="46">
        <f t="shared" si="34"/>
        <v>0</v>
      </c>
      <c r="BJ13" s="57">
        <f>BH12*'DEPRECATED - DT-Prelim Calcs'!$C$11+BJ12</f>
        <v>-17.186903837565453</v>
      </c>
      <c r="BK13" s="57">
        <f>BK12+0.5*BH13*'DEPRECATED - DT-Prelim Calcs'!$C$11^2+BJ13*'DEPRECATED - DT-Prelim Calcs'!$C$11</f>
        <v>781.98804769828189</v>
      </c>
      <c r="BL13" s="57">
        <f>MIN('Drive Train'!$F$35-BF12*'DEPRECATED - DT-Prelim Calcs'!$C$21*'Drive Train'!$F$39,BL12+BF$2)</f>
        <v>15.768121574180338</v>
      </c>
      <c r="BM13" s="57">
        <f>'Drive Train'!$F$35-BF13*'DEPRECATED - DT-Prelim Calcs'!$C$21*'Drive Train'!$F$39</f>
        <v>6.82</v>
      </c>
      <c r="BN13" s="1">
        <f>IF(BK13&gt;='Drive Train'!$F$29,1,0)</f>
        <v>1</v>
      </c>
      <c r="BO13" s="57">
        <f t="shared" si="35"/>
        <v>103.33333333333333</v>
      </c>
      <c r="BP13" s="63">
        <f>BP12+'DEPRECATED - DT-Prelim Calcs'!$C$11</f>
        <v>36</v>
      </c>
      <c r="BQ13" s="2">
        <f>CA13/'Drive Train'!$F$35</f>
        <v>1.9413867079637182</v>
      </c>
      <c r="BR13" s="46">
        <f>BY13*12*60/(PI() * 'Drive Train'!$F$15)/BQ$2*BQ13</f>
        <v>-80081.951605262628</v>
      </c>
      <c r="BS13" s="2">
        <f>('DEPRECATED - DT-Prelim Calcs'!$C$6*BQ13-BR13)/('DEPRECATED - DT-Prelim Calcs'!$C$6*BQ13)*'DEPRECATED - DT-Prelim Calcs'!$C$7*BQ13</f>
        <v>40.888404887146201</v>
      </c>
      <c r="BT13" s="57">
        <f>BS13/'DEPRECATED - DT-Prelim Calcs'!$C$7*('DEPRECATED - DT-Prelim Calcs'!$C$8-'DEPRECATED - DT-Prelim Calcs'!$C$9)+'DEPRECATED - DT-Prelim Calcs'!$C$9</f>
        <v>2179.4561605895674</v>
      </c>
      <c r="BU13" s="57">
        <f t="shared" si="11"/>
        <v>93</v>
      </c>
      <c r="BV13" s="2">
        <f t="shared" si="36"/>
        <v>1.8828060353728675</v>
      </c>
      <c r="BW13" s="57">
        <f>BV13*'DEPRECATED - DT-Prelim Calcs'!$C$21/BQ$2/'DEPRECATED - DT-Prelim Calcs'!$C$19/'DEPRECATED - DT-Prelim Calcs'!$C$18*3.39*'DEPRECATED - DT-Prelim Calcs'!$C$20</f>
        <v>25.773080821789936</v>
      </c>
      <c r="BX13" s="46">
        <f t="shared" si="37"/>
        <v>0</v>
      </c>
      <c r="BY13" s="57">
        <f>BW12*'DEPRECATED - DT-Prelim Calcs'!$C$11+BY12</f>
        <v>-190.57395918583066</v>
      </c>
      <c r="BZ13" s="57">
        <f>BZ12+0.5*BW13*'DEPRECATED - DT-Prelim Calcs'!$C$11^2+BY13*'DEPRECATED - DT-Prelim Calcs'!$C$11</f>
        <v>-1100.1784524236564</v>
      </c>
      <c r="CA13" s="57">
        <f>MIN('Drive Train'!$F$35-BU12*'DEPRECATED - DT-Prelim Calcs'!$C$21*'Drive Train'!$F$39,CA12+BU$2)</f>
        <v>24.073195178750105</v>
      </c>
      <c r="CB13" s="57">
        <f>'Drive Train'!$F$35-BU13*'DEPRECATED - DT-Prelim Calcs'!$C$21*'Drive Train'!$F$39</f>
        <v>6.82</v>
      </c>
      <c r="CC13" s="1">
        <f>IF(BZ13&gt;='Drive Train'!$F$29,1,0)</f>
        <v>0</v>
      </c>
      <c r="CD13" s="57">
        <f t="shared" si="38"/>
        <v>103.33333333333333</v>
      </c>
      <c r="CE13" s="63">
        <f>CE12+'DEPRECATED - DT-Prelim Calcs'!$C$11</f>
        <v>36</v>
      </c>
      <c r="CF13" s="2">
        <f>CP13/'Drive Train'!$F$35</f>
        <v>2.0292217475331329</v>
      </c>
      <c r="CG13" s="46">
        <f>CN13*12*60/(PI() * 'Drive Train'!$F$15)/CF$2*CF13</f>
        <v>-160051.62911436177</v>
      </c>
      <c r="CH13" s="2">
        <f>('DEPRECATED - DT-Prelim Calcs'!$C$6*CF13-CG13)/('DEPRECATED - DT-Prelim Calcs'!$C$6*CF13)*'DEPRECATED - DT-Prelim Calcs'!$C$7*CF13</f>
        <v>77.258984667767209</v>
      </c>
      <c r="CI13" s="57">
        <f>CH13/'DEPRECATED - DT-Prelim Calcs'!$C$7*('DEPRECATED - DT-Prelim Calcs'!$C$8-'DEPRECATED - DT-Prelim Calcs'!$C$9)+'DEPRECATED - DT-Prelim Calcs'!$C$9</f>
        <v>4115.6990592840384</v>
      </c>
      <c r="CJ13" s="57">
        <f t="shared" si="12"/>
        <v>93</v>
      </c>
      <c r="CK13" s="2">
        <f t="shared" si="39"/>
        <v>1.5241763143494644</v>
      </c>
      <c r="CL13" s="57">
        <f>CK13*'DEPRECATED - DT-Prelim Calcs'!$C$21/CF$2/'DEPRECATED - DT-Prelim Calcs'!$C$19/'DEPRECATED - DT-Prelim Calcs'!$C$18*3.39*'DEPRECATED - DT-Prelim Calcs'!$C$20</f>
        <v>25.773080821789936</v>
      </c>
      <c r="CM13" s="46">
        <f t="shared" si="40"/>
        <v>0</v>
      </c>
      <c r="CN13" s="57">
        <f>CL12*'DEPRECATED - DT-Prelim Calcs'!$C$11+CN12</f>
        <v>-294.98584560688846</v>
      </c>
      <c r="CO13" s="57">
        <f>CO12+0.5*CL13*'DEPRECATED - DT-Prelim Calcs'!$C$11^2+CN13*'DEPRECATED - DT-Prelim Calcs'!$C$11</f>
        <v>-4912.8995783944738</v>
      </c>
      <c r="CP13" s="57">
        <f>MIN('Drive Train'!$F$35-CJ12*'DEPRECATED - DT-Prelim Calcs'!$C$21*'Drive Train'!$F$39,CP12+CJ$2)</f>
        <v>25.162349669410851</v>
      </c>
      <c r="CQ13" s="57">
        <f>'Drive Train'!$F$35-CJ13*'DEPRECATED - DT-Prelim Calcs'!$C$21*'Drive Train'!$F$39</f>
        <v>6.82</v>
      </c>
      <c r="CR13" s="1">
        <f>IF(CO13&gt;='Drive Train'!$F$29,1,0)</f>
        <v>0</v>
      </c>
      <c r="CS13" s="57">
        <f t="shared" si="41"/>
        <v>103.33333333333333</v>
      </c>
      <c r="CT13" s="63">
        <f>CT12+'DEPRECATED - DT-Prelim Calcs'!$C$11</f>
        <v>36</v>
      </c>
      <c r="CU13" s="2">
        <f>DE13/'Drive Train'!$F$35</f>
        <v>0.55000000000000004</v>
      </c>
      <c r="CV13" s="46">
        <f>DC13*12*60/(PI() * 'Drive Train'!$F$15)/CU$2*CU13</f>
        <v>-3884.5484845983401</v>
      </c>
      <c r="CW13" s="2">
        <f>('DEPRECATED - DT-Prelim Calcs'!$C$6*CU13-CV13)/('DEPRECATED - DT-Prelim Calcs'!$C$6*CU13)*'DEPRECATED - DT-Prelim Calcs'!$C$7*CU13</f>
        <v>3.0819281140491563</v>
      </c>
      <c r="CX13" s="57">
        <f>CW13/'DEPRECATED - DT-Prelim Calcs'!$C$7*('DEPRECATED - DT-Prelim Calcs'!$C$8-'DEPRECATED - DT-Prelim Calcs'!$C$9)+'DEPRECATED - DT-Prelim Calcs'!$C$9</f>
        <v>166.77111080187001</v>
      </c>
      <c r="CY13" s="57">
        <f t="shared" si="13"/>
        <v>93</v>
      </c>
      <c r="CZ13" s="2">
        <f t="shared" si="42"/>
        <v>1.2803081040535502</v>
      </c>
      <c r="DA13" s="57">
        <f>CZ13*'DEPRECATED - DT-Prelim Calcs'!$C$21/CU$2/'DEPRECATED - DT-Prelim Calcs'!$C$19/'DEPRECATED - DT-Prelim Calcs'!$C$18*3.39*'DEPRECATED - DT-Prelim Calcs'!$C$20</f>
        <v>25.773080821789936</v>
      </c>
      <c r="DB13" s="46">
        <f t="shared" si="43"/>
        <v>0</v>
      </c>
      <c r="DC13" s="57">
        <f>DA12*'DEPRECATED - DT-Prelim Calcs'!$C$11+DC12</f>
        <v>-22.188489057686382</v>
      </c>
      <c r="DD13" s="57">
        <f>DD12+0.5*DA13*'DEPRECATED - DT-Prelim Calcs'!$C$11^2+DC13*'DEPRECATED - DT-Prelim Calcs'!$C$11</f>
        <v>-8706.8558881290483</v>
      </c>
      <c r="DE13" s="57">
        <f>MIN('Drive Train'!$F$35-CY12*'DEPRECATED - DT-Prelim Calcs'!$C$21*'Drive Train'!$F$39,DE12+CY$2)</f>
        <v>6.82</v>
      </c>
      <c r="DF13" s="57">
        <f>'Drive Train'!$F$35-CY13*'DEPRECATED - DT-Prelim Calcs'!$C$21*'Drive Train'!$F$39</f>
        <v>6.82</v>
      </c>
      <c r="DG13" s="1">
        <f>IF(DD13&gt;='Drive Train'!$F$29,1,0)</f>
        <v>0</v>
      </c>
      <c r="DH13" s="57">
        <f t="shared" si="44"/>
        <v>103.33333333333333</v>
      </c>
      <c r="DI13" s="63">
        <f>DI12+'DEPRECATED - DT-Prelim Calcs'!$C$11</f>
        <v>36</v>
      </c>
      <c r="DJ13" s="2">
        <f>DT13/'Drive Train'!$F$35</f>
        <v>0.55000000000000004</v>
      </c>
      <c r="DK13" s="46">
        <f>DR13*12*60/(PI() * 'Drive Train'!$F$15)/DJ$2*DJ13</f>
        <v>-60735.056874376387</v>
      </c>
      <c r="DL13" s="2">
        <f>('DEPRECATED - DT-Prelim Calcs'!$C$6*DJ13-DK13)/('DEPRECATED - DT-Prelim Calcs'!$C$6*DJ13)*'DEPRECATED - DT-Prelim Calcs'!$C$7*DJ13</f>
        <v>28.787317461021967</v>
      </c>
      <c r="DM13" s="57">
        <f>DL13/'DEPRECATED - DT-Prelim Calcs'!$C$7*('DEPRECATED - DT-Prelim Calcs'!$C$8-'DEPRECATED - DT-Prelim Calcs'!$C$9)+'DEPRECATED - DT-Prelim Calcs'!$C$9</f>
        <v>1535.2364440867714</v>
      </c>
      <c r="DN13" s="57">
        <f t="shared" si="14"/>
        <v>93</v>
      </c>
      <c r="DO13" s="2">
        <f t="shared" si="45"/>
        <v>1.1037138828047846</v>
      </c>
      <c r="DP13" s="57">
        <f>DO13*'DEPRECATED - DT-Prelim Calcs'!$C$21/DJ$2/'DEPRECATED - DT-Prelim Calcs'!$C$19/'DEPRECATED - DT-Prelim Calcs'!$C$18*3.39*'DEPRECATED - DT-Prelim Calcs'!$C$20</f>
        <v>25.773080821789936</v>
      </c>
      <c r="DQ13" s="46">
        <f t="shared" si="46"/>
        <v>0</v>
      </c>
      <c r="DR13" s="57">
        <f>DP12*'DEPRECATED - DT-Prelim Calcs'!$C$11+DR12</f>
        <v>-299.06709794968515</v>
      </c>
      <c r="DS13" s="57">
        <f>DS12+0.5*DP13*'DEPRECATED - DT-Prelim Calcs'!$C$11^2+DR13*'DEPRECATED - DT-Prelim Calcs'!$C$11</f>
        <v>-17013.21415488901</v>
      </c>
      <c r="DT13" s="57">
        <f>MIN('Drive Train'!$F$35-DN12*'DEPRECATED - DT-Prelim Calcs'!$C$21*'Drive Train'!$F$39,DT12+DN$2)</f>
        <v>6.82</v>
      </c>
      <c r="DU13" s="57">
        <f>'Drive Train'!$F$35-DN13*'DEPRECATED - DT-Prelim Calcs'!$C$21*'Drive Train'!$F$39</f>
        <v>6.82</v>
      </c>
      <c r="DV13" s="1">
        <f>IF(DS13&gt;='Drive Train'!$F$29,1,0)</f>
        <v>0</v>
      </c>
      <c r="DW13" s="57">
        <f t="shared" si="47"/>
        <v>103.33333333333333</v>
      </c>
      <c r="DX13" s="63">
        <f>DX12+'DEPRECATED - DT-Prelim Calcs'!$C$11</f>
        <v>36</v>
      </c>
      <c r="DY13" s="2">
        <f>EI13/'Drive Train'!$F$35</f>
        <v>0.55000000000000004</v>
      </c>
      <c r="DZ13" s="46">
        <f>EG13*12*60/(PI() * 'Drive Train'!$F$15)/DY$2*DY13</f>
        <v>-143160.87139568769</v>
      </c>
      <c r="EA13" s="2">
        <f>('DEPRECATED - DT-Prelim Calcs'!$C$6*DY13-DZ13)/('DEPRECATED - DT-Prelim Calcs'!$C$6*DY13)*'DEPRECATED - DT-Prelim Calcs'!$C$7*DY13</f>
        <v>66.056775809307197</v>
      </c>
      <c r="EB13" s="57">
        <f>EA13/'DEPRECATED - DT-Prelim Calcs'!$C$7*('DEPRECATED - DT-Prelim Calcs'!$C$8-'DEPRECATED - DT-Prelim Calcs'!$C$9)+'DEPRECATED - DT-Prelim Calcs'!$C$9</f>
        <v>3519.3325047029516</v>
      </c>
      <c r="EC13" s="57">
        <f t="shared" si="15"/>
        <v>93</v>
      </c>
      <c r="ED13" s="2">
        <f t="shared" si="48"/>
        <v>0.96993038185874991</v>
      </c>
      <c r="EE13" s="57">
        <f>ED13*'DEPRECATED - DT-Prelim Calcs'!$C$21/DY$2/'DEPRECATED - DT-Prelim Calcs'!$C$19/'DEPRECATED - DT-Prelim Calcs'!$C$18*3.39*'DEPRECATED - DT-Prelim Calcs'!$C$20</f>
        <v>25.773080821789936</v>
      </c>
      <c r="EF13" s="46">
        <f t="shared" si="49"/>
        <v>0</v>
      </c>
      <c r="EG13" s="57">
        <f>EE12*'DEPRECATED - DT-Prelim Calcs'!$C$11+EG12</f>
        <v>-619.494685755104</v>
      </c>
      <c r="EH13" s="57">
        <f>EH12+0.5*EE13*'DEPRECATED - DT-Prelim Calcs'!$C$11^2+EG13*'DEPRECATED - DT-Prelim Calcs'!$C$11</f>
        <v>-26626.041789051582</v>
      </c>
      <c r="EI13" s="57">
        <f>MIN('Drive Train'!$F$35-EC12*'DEPRECATED - DT-Prelim Calcs'!$C$21*'Drive Train'!$F$39,EI12+EC$2)</f>
        <v>6.82</v>
      </c>
      <c r="EJ13" s="57">
        <f>'Drive Train'!$F$35-EC13*'DEPRECATED - DT-Prelim Calcs'!$C$21*'Drive Train'!$F$39</f>
        <v>6.82</v>
      </c>
      <c r="EK13" s="1">
        <f>IF(EH13&gt;='Drive Train'!$F$29,1,0)</f>
        <v>0</v>
      </c>
      <c r="EL13" s="57">
        <f t="shared" si="50"/>
        <v>103.33333333333333</v>
      </c>
      <c r="EM13" s="63">
        <f>EM12+'DEPRECATED - DT-Prelim Calcs'!$C$11</f>
        <v>36</v>
      </c>
      <c r="EN13" s="2">
        <f>EX13/'Drive Train'!$F$35</f>
        <v>0.55000000000000004</v>
      </c>
      <c r="EO13" s="46">
        <f>EV13*12*60/(PI() * 'Drive Train'!$F$15)/EN$2*EN13</f>
        <v>-254821.57866616905</v>
      </c>
      <c r="EP13" s="2">
        <f>('DEPRECATED - DT-Prelim Calcs'!$C$6*EN13-EO13)/('DEPRECATED - DT-Prelim Calcs'!$C$6*EN13)*'DEPRECATED - DT-Prelim Calcs'!$C$7*EN13</f>
        <v>116.54501305543478</v>
      </c>
      <c r="EQ13" s="57">
        <f>EP13/'DEPRECATED - DT-Prelim Calcs'!$C$7*('DEPRECATED - DT-Prelim Calcs'!$C$8-'DEPRECATED - DT-Prelim Calcs'!$C$9)+'DEPRECATED - DT-Prelim Calcs'!$C$9</f>
        <v>6207.1502800880844</v>
      </c>
      <c r="ER13" s="57">
        <f t="shared" si="16"/>
        <v>93</v>
      </c>
      <c r="ES13" s="2">
        <f t="shared" si="51"/>
        <v>0.86507304327942547</v>
      </c>
      <c r="ET13" s="57">
        <f>ES13*'DEPRECATED - DT-Prelim Calcs'!$C$21/EN$2/'DEPRECATED - DT-Prelim Calcs'!$C$19/'DEPRECATED - DT-Prelim Calcs'!$C$18*3.39*'DEPRECATED - DT-Prelim Calcs'!$C$20</f>
        <v>25.773080821789936</v>
      </c>
      <c r="EU13" s="46">
        <f t="shared" si="52"/>
        <v>0</v>
      </c>
      <c r="EV13" s="57">
        <f>ET12*'DEPRECATED - DT-Prelim Calcs'!$C$11+EV12</f>
        <v>-983.47125247394376</v>
      </c>
      <c r="EW13" s="57">
        <f>EW12+0.5*ET13*'DEPRECATED - DT-Prelim Calcs'!$C$11^2+EV13*'DEPRECATED - DT-Prelim Calcs'!$C$11</f>
        <v>-37545.338790616785</v>
      </c>
      <c r="EX13" s="57">
        <f>MIN('Drive Train'!$F$35-ER12*'DEPRECATED - DT-Prelim Calcs'!$C$21*'Drive Train'!$F$39,EX12+ER$2)</f>
        <v>6.82</v>
      </c>
      <c r="EY13" s="57">
        <f>'Drive Train'!$F$35-ER13*'DEPRECATED - DT-Prelim Calcs'!$C$21*'Drive Train'!$F$39</f>
        <v>6.82</v>
      </c>
      <c r="EZ13" s="1">
        <f>IF(EW13&gt;='Drive Train'!$F$29,1,0)</f>
        <v>0</v>
      </c>
      <c r="FA13" s="57">
        <f t="shared" si="53"/>
        <v>103.33333333333333</v>
      </c>
      <c r="FB13" s="63">
        <f>FB12+'DEPRECATED - DT-Prelim Calcs'!$C$11</f>
        <v>36</v>
      </c>
      <c r="FC13" s="2">
        <f>FM13/'Drive Train'!$F$35</f>
        <v>0.55000000000000004</v>
      </c>
      <c r="FD13" s="46">
        <f>FK13*12*60/(PI() * 'Drive Train'!$F$15)/FC$2*FC13</f>
        <v>-399376.76530345745</v>
      </c>
      <c r="FE13" s="2">
        <f>('DEPRECATED - DT-Prelim Calcs'!$C$6*FC13-FD13)/('DEPRECATED - DT-Prelim Calcs'!$C$6*FC13)*'DEPRECATED - DT-Prelim Calcs'!$C$7*FC13</f>
        <v>181.90673909593477</v>
      </c>
      <c r="FF13" s="57">
        <f>FE13/'DEPRECATED - DT-Prelim Calcs'!$C$7*('DEPRECATED - DT-Prelim Calcs'!$C$8-'DEPRECATED - DT-Prelim Calcs'!$C$9)+'DEPRECATED - DT-Prelim Calcs'!$C$9</f>
        <v>9686.7807576798477</v>
      </c>
      <c r="FG13" s="57">
        <f t="shared" si="17"/>
        <v>93</v>
      </c>
      <c r="FH13" s="2">
        <f t="shared" si="54"/>
        <v>0.78067567320338405</v>
      </c>
      <c r="FI13" s="57">
        <f>FH13*'DEPRECATED - DT-Prelim Calcs'!$C$21/FC$2/'DEPRECATED - DT-Prelim Calcs'!$C$19/'DEPRECATED - DT-Prelim Calcs'!$C$18*3.39*'DEPRECATED - DT-Prelim Calcs'!$C$20</f>
        <v>25.773080821789936</v>
      </c>
      <c r="FJ13" s="46">
        <f t="shared" si="55"/>
        <v>0</v>
      </c>
      <c r="FK13" s="57">
        <f>FI12*'DEPRECATED - DT-Prelim Calcs'!$C$11+FK12</f>
        <v>-1390.9967981062048</v>
      </c>
      <c r="FL13" s="57">
        <f>FL12+0.5*FI13*'DEPRECATED - DT-Prelim Calcs'!$C$11^2+FK13*'DEPRECATED - DT-Prelim Calcs'!$C$11</f>
        <v>-49771.105159584615</v>
      </c>
      <c r="FM13" s="57">
        <f>MIN('Drive Train'!$F$35-FG12*'DEPRECATED - DT-Prelim Calcs'!$C$21*'Drive Train'!$F$39,FM12+FG$2)</f>
        <v>6.82</v>
      </c>
      <c r="FN13" s="57">
        <f>'Drive Train'!$F$35-FG13*'DEPRECATED - DT-Prelim Calcs'!$C$21*'Drive Train'!$F$39</f>
        <v>6.82</v>
      </c>
      <c r="FO13" s="1">
        <f>IF(FL13&gt;='Drive Train'!$F$29,1,0)</f>
        <v>0</v>
      </c>
      <c r="FP13" s="57">
        <f t="shared" si="56"/>
        <v>103.33333333333333</v>
      </c>
      <c r="FQ13" s="63">
        <f>FQ12+'DEPRECATED - DT-Prelim Calcs'!$C$11</f>
        <v>36</v>
      </c>
      <c r="FR13" s="2">
        <f>GB13/'Drive Train'!$F$35</f>
        <v>0.55000000000000004</v>
      </c>
      <c r="FS13" s="46">
        <f>FZ13*12*60/(PI() * 'Drive Train'!$F$15)/FR$2*FR13</f>
        <v>-580486.01792518992</v>
      </c>
      <c r="FT13" s="2">
        <f>('DEPRECATED - DT-Prelim Calcs'!$C$6*FR13-FS13)/('DEPRECATED - DT-Prelim Calcs'!$C$6*FR13)*'DEPRECATED - DT-Prelim Calcs'!$C$7*FR13</f>
        <v>263.79666382733728</v>
      </c>
      <c r="FU13" s="57">
        <f>FT13/'DEPRECATED - DT-Prelim Calcs'!$C$7*('DEPRECATED - DT-Prelim Calcs'!$C$8-'DEPRECATED - DT-Prelim Calcs'!$C$9)+'DEPRECATED - DT-Prelim Calcs'!$C$9</f>
        <v>14046.314924915925</v>
      </c>
      <c r="FV13" s="57">
        <f t="shared" si="18"/>
        <v>93</v>
      </c>
      <c r="FW13" s="2">
        <f t="shared" si="57"/>
        <v>0.7112822800297498</v>
      </c>
      <c r="FX13" s="57">
        <f>FW13*'DEPRECATED - DT-Prelim Calcs'!$C$21/FR$2/'DEPRECATED - DT-Prelim Calcs'!$C$19/'DEPRECATED - DT-Prelim Calcs'!$C$18*3.39*'DEPRECATED - DT-Prelim Calcs'!$C$20</f>
        <v>25.773080821789936</v>
      </c>
      <c r="FY13" s="46">
        <f t="shared" si="58"/>
        <v>0</v>
      </c>
      <c r="FZ13" s="57">
        <f>FX12*'DEPRECATED - DT-Prelim Calcs'!$C$11+FZ12</f>
        <v>-1842.0713226518878</v>
      </c>
      <c r="GA13" s="57">
        <f>GA12+0.5*FX13*'DEPRECATED - DT-Prelim Calcs'!$C$11^2+FZ13*'DEPRECATED - DT-Prelim Calcs'!$C$11</f>
        <v>-63303.340895955087</v>
      </c>
      <c r="GB13" s="57">
        <f>MIN('Drive Train'!$F$35-FV12*'DEPRECATED - DT-Prelim Calcs'!$C$21*'Drive Train'!$F$39,GB12+FV$2)</f>
        <v>6.82</v>
      </c>
      <c r="GC13" s="57">
        <f>'Drive Train'!$F$35-FV13*'DEPRECATED - DT-Prelim Calcs'!$C$21*'Drive Train'!$F$39</f>
        <v>6.82</v>
      </c>
      <c r="GD13" s="1">
        <f>IF(GA13&gt;='Drive Train'!$F$29,1,0)</f>
        <v>0</v>
      </c>
      <c r="GE13" s="57">
        <f t="shared" si="59"/>
        <v>103.33333333333333</v>
      </c>
      <c r="GF13" s="63">
        <f>GF12+'DEPRECATED - DT-Prelim Calcs'!$C$11</f>
        <v>36</v>
      </c>
      <c r="GG13" s="2">
        <f>GQ13/'Drive Train'!$F$35</f>
        <v>0.85483870967741948</v>
      </c>
      <c r="GH13" s="46">
        <f>GO13*12*60/(PI() * 'Drive Train'!$F$15)/GG$2*GG13</f>
        <v>-52191.513316583492</v>
      </c>
      <c r="GI13" s="2">
        <f>('DEPRECATED - DT-Prelim Calcs'!$C$6*GG13-GH13)/('DEPRECATED - DT-Prelim Calcs'!$C$6*GG13)*'DEPRECATED - DT-Prelim Calcs'!$C$7*GG13</f>
        <v>25.658950613580785</v>
      </c>
      <c r="GJ13" s="57">
        <f>GI13/'DEPRECATED - DT-Prelim Calcs'!$C$7*('DEPRECATED - DT-Prelim Calcs'!$C$8-'DEPRECATED - DT-Prelim Calcs'!$C$9)+'DEPRECATED - DT-Prelim Calcs'!$C$9</f>
        <v>1368.6930969802552</v>
      </c>
      <c r="GK13" s="57">
        <f t="shared" si="60"/>
        <v>29.999999999999982</v>
      </c>
      <c r="GL13" s="2">
        <f t="shared" si="61"/>
        <v>0.99579519204165001</v>
      </c>
      <c r="GM13" s="57">
        <f>GL13*'DEPRECATED - DT-Prelim Calcs'!$C$21/GG$2/'DEPRECATED - DT-Prelim Calcs'!$C$19/'DEPRECATED - DT-Prelim Calcs'!$C$18*3.39*'DEPRECATED - DT-Prelim Calcs'!$C$20</f>
        <v>25.773080821789936</v>
      </c>
      <c r="GN13" s="46">
        <f t="shared" si="62"/>
        <v>0</v>
      </c>
      <c r="GO13" s="57">
        <f>GM12*'DEPRECATED - DT-Prelim Calcs'!$C$11+GO12</f>
        <v>-149.18361020913801</v>
      </c>
      <c r="GP13" s="57">
        <f>GP12+0.5*GM13*'DEPRECATED - DT-Prelim Calcs'!$C$11^2+GO13*'DEPRECATED - DT-Prelim Calcs'!$C$11</f>
        <v>-12716.720473529364</v>
      </c>
      <c r="GQ13" s="57">
        <f>MIN('Drive Train'!$F$35-GK12*'DEPRECATED - DT-Prelim Calcs'!$C$21*'Drive Train'!$F$39,GQ12+GK$2)</f>
        <v>10.600000000000001</v>
      </c>
      <c r="GR13" s="57">
        <f>'Drive Train'!$F$35-GK13*'DEPRECATED - DT-Prelim Calcs'!$C$21*'Drive Train'!$F$39</f>
        <v>10.600000000000001</v>
      </c>
      <c r="GS13" s="1">
        <f>IF(GP13&gt;='Drive Train'!$F$29,1,0)</f>
        <v>0</v>
      </c>
      <c r="GT13" s="57">
        <f t="shared" si="63"/>
        <v>33.333333333333314</v>
      </c>
      <c r="GU13" s="63">
        <f>GU12+'DEPRECATED - DT-Prelim Calcs'!$C$11</f>
        <v>36</v>
      </c>
      <c r="GV13" s="2">
        <f>HF13/'Drive Train'!$F$35</f>
        <v>0.83870967741935498</v>
      </c>
      <c r="GW13" s="46">
        <f>HD13*12*60/(PI() * 'Drive Train'!$F$15)/GV$2*GV13</f>
        <v>-87384.86721517636</v>
      </c>
      <c r="GX13" s="2">
        <f>('DEPRECATED - DT-Prelim Calcs'!$C$6*GV13-GW13)/('DEPRECATED - DT-Prelim Calcs'!$C$6*GV13)*'DEPRECATED - DT-Prelim Calcs'!$C$7*GV13</f>
        <v>41.5330220277542</v>
      </c>
      <c r="GY13" s="57">
        <f>GX13/'DEPRECATED - DT-Prelim Calcs'!$C$7*('DEPRECATED - DT-Prelim Calcs'!$C$8-'DEPRECATED - DT-Prelim Calcs'!$C$9)+'DEPRECATED - DT-Prelim Calcs'!$C$9</f>
        <v>2213.7733303572045</v>
      </c>
      <c r="GZ13" s="57">
        <f t="shared" si="20"/>
        <v>33.333333333333314</v>
      </c>
      <c r="HA13" s="2">
        <f t="shared" si="64"/>
        <v>0.99579519204165001</v>
      </c>
      <c r="HB13" s="57">
        <f>HA13*'DEPRECATED - DT-Prelim Calcs'!$C$21/GV$2/'DEPRECATED - DT-Prelim Calcs'!$C$19/'DEPRECATED - DT-Prelim Calcs'!$C$18*3.39*'DEPRECATED - DT-Prelim Calcs'!$C$20</f>
        <v>25.773080821789936</v>
      </c>
      <c r="HC13" s="46">
        <f t="shared" si="65"/>
        <v>0</v>
      </c>
      <c r="HD13" s="57">
        <f>HB12*'DEPRECATED - DT-Prelim Calcs'!$C$11+HD12</f>
        <v>-254.58333992543385</v>
      </c>
      <c r="HE13" s="57">
        <f>HE12+0.5*HB13*'DEPRECATED - DT-Prelim Calcs'!$C$11^2+HD13*'DEPRECATED - DT-Prelim Calcs'!$C$11</f>
        <v>-15852.783385495421</v>
      </c>
      <c r="HF13" s="57">
        <f>MIN('Drive Train'!$F$35-GZ12*'DEPRECATED - DT-Prelim Calcs'!$C$21*'Drive Train'!$F$39,HF12+GZ$2)</f>
        <v>10.400000000000002</v>
      </c>
      <c r="HG13" s="57">
        <f>'Drive Train'!$F$35-GZ13*'DEPRECATED - DT-Prelim Calcs'!$C$21*'Drive Train'!$F$39</f>
        <v>10.400000000000002</v>
      </c>
      <c r="HH13" s="1">
        <f>IF(HE13&gt;='Drive Train'!$F$29,1,0)</f>
        <v>0</v>
      </c>
      <c r="HI13" s="57">
        <f t="shared" si="66"/>
        <v>37.037037037037017</v>
      </c>
      <c r="HJ13" s="63">
        <f>HJ12+'DEPRECATED - DT-Prelim Calcs'!$C$11</f>
        <v>36</v>
      </c>
      <c r="HK13" s="2">
        <f>HU13/'Drive Train'!$F$35</f>
        <v>0.82258064516129037</v>
      </c>
      <c r="HL13" s="46">
        <f>HS13*12*60/(PI() * 'Drive Train'!$F$15)/HK$2*HK13</f>
        <v>-119838.17314103465</v>
      </c>
      <c r="HM13" s="2">
        <f>('DEPRECATED - DT-Prelim Calcs'!$C$6*HK13-HL13)/('DEPRECATED - DT-Prelim Calcs'!$C$6*HK13)*'DEPRECATED - DT-Prelim Calcs'!$C$7*HK13</f>
        <v>56.168159930803725</v>
      </c>
      <c r="HN13" s="57">
        <f>HM13/'DEPRECATED - DT-Prelim Calcs'!$C$7*('DEPRECATED - DT-Prelim Calcs'!$C$8-'DEPRECATED - DT-Prelim Calcs'!$C$9)+'DEPRECATED - DT-Prelim Calcs'!$C$9</f>
        <v>2992.8970618763974</v>
      </c>
      <c r="HO13" s="57">
        <f t="shared" si="21"/>
        <v>36.66666666666665</v>
      </c>
      <c r="HP13" s="2">
        <f t="shared" si="67"/>
        <v>0.99579519204165001</v>
      </c>
      <c r="HQ13" s="57">
        <f>HP13*'DEPRECATED - DT-Prelim Calcs'!$C$21/HK$2/'DEPRECATED - DT-Prelim Calcs'!$C$19/'DEPRECATED - DT-Prelim Calcs'!$C$18*3.39*'DEPRECATED - DT-Prelim Calcs'!$C$20</f>
        <v>25.773080821789936</v>
      </c>
      <c r="HR13" s="46">
        <f t="shared" si="68"/>
        <v>0</v>
      </c>
      <c r="HS13" s="57">
        <f>HQ12*'DEPRECATED - DT-Prelim Calcs'!$C$11+HS12</f>
        <v>-355.97712935080904</v>
      </c>
      <c r="HT13" s="57">
        <f>HT12+0.5*HQ13*'DEPRECATED - DT-Prelim Calcs'!$C$11^2+HS13*'DEPRECATED - DT-Prelim Calcs'!$C$11</f>
        <v>-18868.668088733863</v>
      </c>
      <c r="HU13" s="57">
        <f>MIN('Drive Train'!$F$35-HO12*'DEPRECATED - DT-Prelim Calcs'!$C$21*'Drive Train'!$F$39,HU12+HO$2)</f>
        <v>10.200000000000001</v>
      </c>
      <c r="HV13" s="57">
        <f>'Drive Train'!$F$35-HO13*'DEPRECATED - DT-Prelim Calcs'!$C$21*'Drive Train'!$F$39</f>
        <v>10.200000000000001</v>
      </c>
      <c r="HW13" s="1">
        <f>IF(HT13&gt;='Drive Train'!$F$29,1,0)</f>
        <v>0</v>
      </c>
      <c r="HX13" s="57">
        <f t="shared" si="69"/>
        <v>40.740740740740726</v>
      </c>
      <c r="HY13" s="63">
        <f>HY12+'DEPRECATED - DT-Prelim Calcs'!$C$11</f>
        <v>36</v>
      </c>
      <c r="HZ13" s="2">
        <f>IJ13/'Drive Train'!$F$35</f>
        <v>0.80645161290322598</v>
      </c>
      <c r="IA13" s="46">
        <f>IH13*12*60/(PI() * 'Drive Train'!$F$15)/HZ$2*HZ13</f>
        <v>-149630.75948297832</v>
      </c>
      <c r="IB13" s="2">
        <f>('DEPRECATED - DT-Prelim Calcs'!$C$6*HZ13-IA13)/('DEPRECATED - DT-Prelim Calcs'!$C$6*HZ13)*'DEPRECATED - DT-Prelim Calcs'!$C$7*HZ13</f>
        <v>69.60023325651099</v>
      </c>
      <c r="IC13" s="57">
        <f>IB13/'DEPRECATED - DT-Prelim Calcs'!$C$7*('DEPRECATED - DT-Prelim Calcs'!$C$8-'DEPRECATED - DT-Prelim Calcs'!$C$9)+'DEPRECATED - DT-Prelim Calcs'!$C$9</f>
        <v>3707.9738285520166</v>
      </c>
      <c r="ID13" s="57">
        <f t="shared" si="22"/>
        <v>39.999999999999986</v>
      </c>
      <c r="IE13" s="2">
        <f t="shared" si="70"/>
        <v>0.99579519204165001</v>
      </c>
      <c r="IF13" s="57">
        <f>IE13*'DEPRECATED - DT-Prelim Calcs'!$C$21/HZ$2/'DEPRECATED - DT-Prelim Calcs'!$C$19/'DEPRECATED - DT-Prelim Calcs'!$C$18*3.39*'DEPRECATED - DT-Prelim Calcs'!$C$20</f>
        <v>25.773080821789936</v>
      </c>
      <c r="IG13" s="46">
        <f t="shared" si="71"/>
        <v>0</v>
      </c>
      <c r="IH13" s="57">
        <f>IF12*'DEPRECATED - DT-Prelim Calcs'!$C$11+IH12</f>
        <v>-453.3649784852646</v>
      </c>
      <c r="II13" s="57">
        <f>II12+0.5*IF13*'DEPRECATED - DT-Prelim Calcs'!$C$11^2+IH13*'DEPRECATED - DT-Prelim Calcs'!$C$11</f>
        <v>-21764.374583244717</v>
      </c>
      <c r="IJ13" s="57">
        <f>MIN('Drive Train'!$F$35-ID12*'DEPRECATED - DT-Prelim Calcs'!$C$21*'Drive Train'!$F$39,IJ12+ID$2)</f>
        <v>10.000000000000002</v>
      </c>
      <c r="IK13" s="57">
        <f>'Drive Train'!$F$35-ID13*'DEPRECATED - DT-Prelim Calcs'!$C$21*'Drive Train'!$F$39</f>
        <v>10.000000000000002</v>
      </c>
      <c r="IL13" s="1">
        <f>IF(II13&gt;='Drive Train'!$F$29,1,0)</f>
        <v>0</v>
      </c>
      <c r="IM13" s="57">
        <f t="shared" si="72"/>
        <v>44.444444444444429</v>
      </c>
      <c r="IN13" s="63">
        <f>IN12+'DEPRECATED - DT-Prelim Calcs'!$C$11</f>
        <v>36</v>
      </c>
      <c r="IO13" s="2">
        <f>IY13/'Drive Train'!$F$35</f>
        <v>0.79032258064516137</v>
      </c>
      <c r="IP13" s="46">
        <f>IW13*12*60/(PI() * 'Drive Train'!$F$15)/IO$2*IO13</f>
        <v>-176841.95462982656</v>
      </c>
      <c r="IQ13" s="2">
        <f>('DEPRECATED - DT-Prelim Calcs'!$C$6*IO13-IP13)/('DEPRECATED - DT-Prelim Calcs'!$C$6*IO13)*'DEPRECATED - DT-Prelim Calcs'!$C$7*IO13</f>
        <v>81.865110938657267</v>
      </c>
      <c r="IR13" s="57">
        <f>IQ13/'DEPRECATED - DT-Prelim Calcs'!$C$7*('DEPRECATED - DT-Prelim Calcs'!$C$8-'DEPRECATED - DT-Prelim Calcs'!$C$9)+'DEPRECATED - DT-Prelim Calcs'!$C$9</f>
        <v>4360.9131673982274</v>
      </c>
      <c r="IS13" s="57">
        <f t="shared" si="23"/>
        <v>43.333333333333321</v>
      </c>
      <c r="IT13" s="2">
        <f t="shared" si="73"/>
        <v>0.99579519204165001</v>
      </c>
      <c r="IU13" s="57">
        <f>IT13*'DEPRECATED - DT-Prelim Calcs'!$C$21/IO$2/'DEPRECATED - DT-Prelim Calcs'!$C$19/'DEPRECATED - DT-Prelim Calcs'!$C$18*3.39*'DEPRECATED - DT-Prelim Calcs'!$C$20</f>
        <v>25.773080821789936</v>
      </c>
      <c r="IV13" s="46">
        <f t="shared" si="74"/>
        <v>0</v>
      </c>
      <c r="IW13" s="57">
        <f>IU12*'DEPRECATED - DT-Prelim Calcs'!$C$11+IW12</f>
        <v>-546.74688732879997</v>
      </c>
      <c r="IX13" s="57">
        <f>IX12+0.5*IU13*'DEPRECATED - DT-Prelim Calcs'!$C$11^2+IW13*'DEPRECATED - DT-Prelim Calcs'!$C$11</f>
        <v>-24539.902869027956</v>
      </c>
      <c r="IY13" s="57">
        <f>MIN('Drive Train'!$F$35-IS12*'DEPRECATED - DT-Prelim Calcs'!$C$21*'Drive Train'!$F$39,IY12+IS$2)</f>
        <v>9.8000000000000007</v>
      </c>
      <c r="IZ13" s="57">
        <f>'Drive Train'!$F$35-IS13*'DEPRECATED - DT-Prelim Calcs'!$C$21*'Drive Train'!$F$39</f>
        <v>9.8000000000000007</v>
      </c>
      <c r="JA13" s="1">
        <f>IF(IX13&gt;='Drive Train'!$F$29,1,0)</f>
        <v>0</v>
      </c>
      <c r="JB13" s="57">
        <f t="shared" si="75"/>
        <v>48.148148148148138</v>
      </c>
      <c r="JC13" s="63">
        <f>JC12+'DEPRECATED - DT-Prelim Calcs'!$C$11</f>
        <v>36</v>
      </c>
      <c r="JD13" s="2">
        <f>JN13/'Drive Train'!$F$35</f>
        <v>0.77419354838709686</v>
      </c>
      <c r="JE13" s="46">
        <f>JL13*12*60/(PI() * 'Drive Train'!$F$15)/JD$2*JD13</f>
        <v>-201551.08697039858</v>
      </c>
      <c r="JF13" s="2">
        <f>('DEPRECATED - DT-Prelim Calcs'!$C$6*JD13-JE13)/('DEPRECATED - DT-Prelim Calcs'!$C$6*JD13)*'DEPRECATED - DT-Prelim Calcs'!$C$7*JD13</f>
        <v>92.998661911023888</v>
      </c>
      <c r="JG13" s="57">
        <f>JF13/'DEPRECATED - DT-Prelim Calcs'!$C$7*('DEPRECATED - DT-Prelim Calcs'!$C$8-'DEPRECATED - DT-Prelim Calcs'!$C$9)+'DEPRECATED - DT-Prelim Calcs'!$C$9</f>
        <v>4953.6246154291966</v>
      </c>
      <c r="JH13" s="57">
        <f t="shared" si="24"/>
        <v>46.666666666666657</v>
      </c>
      <c r="JI13" s="2">
        <f t="shared" si="76"/>
        <v>0.99579519204165001</v>
      </c>
      <c r="JJ13" s="57">
        <f>JI13*'DEPRECATED - DT-Prelim Calcs'!$C$21/JD$2/'DEPRECATED - DT-Prelim Calcs'!$C$19/'DEPRECATED - DT-Prelim Calcs'!$C$18*3.39*'DEPRECATED - DT-Prelim Calcs'!$C$20</f>
        <v>25.773080821789936</v>
      </c>
      <c r="JK13" s="46">
        <f t="shared" si="77"/>
        <v>0</v>
      </c>
      <c r="JL13" s="57">
        <f>JJ12*'DEPRECATED - DT-Prelim Calcs'!$C$11+JL12</f>
        <v>-636.12285588141413</v>
      </c>
      <c r="JM13" s="57">
        <f>JM12+0.5*JJ13*'DEPRECATED - DT-Prelim Calcs'!$C$11^2+JL13*'DEPRECATED - DT-Prelim Calcs'!$C$11</f>
        <v>-27195.252946083565</v>
      </c>
      <c r="JN13" s="57">
        <f>MIN('Drive Train'!$F$35-JH12*'DEPRECATED - DT-Prelim Calcs'!$C$21*'Drive Train'!$F$39,JN12+JH$2)</f>
        <v>9.6000000000000014</v>
      </c>
      <c r="JO13" s="57">
        <f>'Drive Train'!$F$35-JH13*'DEPRECATED - DT-Prelim Calcs'!$C$21*'Drive Train'!$F$39</f>
        <v>9.6000000000000014</v>
      </c>
      <c r="JP13" s="1">
        <f>IF(JM13&gt;='Drive Train'!$F$29,1,0)</f>
        <v>0</v>
      </c>
      <c r="JQ13" s="57">
        <f>MIN(JG13,'DEPRECATED - DT-Prelim Calcs'!$C$10)*'DEPRECATED - DT-Prelim Calcs'!$C$11*1000/60/60</f>
        <v>103.33333333333333</v>
      </c>
      <c r="JR13" s="63">
        <f>JR12+'DEPRECATED - DT-Prelim Calcs'!$C$11</f>
        <v>36</v>
      </c>
      <c r="JS13" s="2">
        <f>KC13/'Drive Train'!$F$35</f>
        <v>0.75806451612903225</v>
      </c>
      <c r="JT13" s="46">
        <f>KA13*12*60/(PI() * 'Drive Train'!$F$15)/JS$2*JS13</f>
        <v>-223837.48489351457</v>
      </c>
      <c r="JU13" s="2">
        <f>('DEPRECATED - DT-Prelim Calcs'!$C$6*JS13-JT13)/('DEPRECATED - DT-Prelim Calcs'!$C$6*JS13)*'DEPRECATED - DT-Prelim Calcs'!$C$7*JS13</f>
        <v>103.03675510739257</v>
      </c>
      <c r="JV13" s="57">
        <f>JU13/'DEPRECATED - DT-Prelim Calcs'!$C$7*('DEPRECATED - DT-Prelim Calcs'!$C$8-'DEPRECATED - DT-Prelim Calcs'!$C$9)+'DEPRECATED - DT-Prelim Calcs'!$C$9</f>
        <v>5488.0177096591151</v>
      </c>
      <c r="JW13" s="57">
        <f t="shared" si="25"/>
        <v>49.999999999999993</v>
      </c>
      <c r="JX13" s="2">
        <f t="shared" si="78"/>
        <v>0.99579519204165001</v>
      </c>
      <c r="JY13" s="57">
        <f>JX13*'DEPRECATED - DT-Prelim Calcs'!$C$21/JS$2/'DEPRECATED - DT-Prelim Calcs'!$C$19/'DEPRECATED - DT-Prelim Calcs'!$C$18*3.39*'DEPRECATED - DT-Prelim Calcs'!$C$20</f>
        <v>25.773080821789936</v>
      </c>
      <c r="JZ13" s="46">
        <f t="shared" si="79"/>
        <v>0</v>
      </c>
      <c r="KA13" s="57">
        <f>JY12*'DEPRECATED - DT-Prelim Calcs'!$C$11+KA12</f>
        <v>-721.49288414310888</v>
      </c>
      <c r="KB13" s="57">
        <f>KB12+0.5*JY13*'DEPRECATED - DT-Prelim Calcs'!$C$11^2+KA13*'DEPRECATED - DT-Prelim Calcs'!$C$11</f>
        <v>-29730.424814411599</v>
      </c>
      <c r="KC13" s="57">
        <f>MIN('Drive Train'!$F$35-JW12*'DEPRECATED - DT-Prelim Calcs'!$C$21*'Drive Train'!$F$39,KC12+JW$2)</f>
        <v>9.4</v>
      </c>
      <c r="KD13" s="57">
        <f>'Drive Train'!$F$35-JW13*'DEPRECATED - DT-Prelim Calcs'!$C$21*'Drive Train'!$F$39</f>
        <v>9.4</v>
      </c>
      <c r="KE13" s="1">
        <f>IF(KB13&gt;='Drive Train'!$F$29,1,0)</f>
        <v>0</v>
      </c>
      <c r="KF13" s="57">
        <f>MIN(JV13,'DEPRECATED - DT-Prelim Calcs'!$C$10)*'DEPRECATED - DT-Prelim Calcs'!$C$11*1000/60/60</f>
        <v>103.33333333333333</v>
      </c>
      <c r="KG13" s="63">
        <f>KG12+'DEPRECATED - DT-Prelim Calcs'!$C$11</f>
        <v>36</v>
      </c>
      <c r="KH13" s="2">
        <f>KR13/'Drive Train'!$F$35</f>
        <v>0.74193548387096786</v>
      </c>
      <c r="KI13" s="46">
        <f>KP13*12*60/(PI() * 'Drive Train'!$F$15)/KH$2*KH13</f>
        <v>-243780.47678799377</v>
      </c>
      <c r="KJ13" s="2">
        <f>('DEPRECATED - DT-Prelim Calcs'!$C$6*KH13-KI13)/('DEPRECATED - DT-Prelim Calcs'!$C$6*KH13)*'DEPRECATED - DT-Prelim Calcs'!$C$7*KH13</f>
        <v>112.01525946154463</v>
      </c>
      <c r="KK13" s="57">
        <f>KJ13/'DEPRECATED - DT-Prelim Calcs'!$C$7*('DEPRECATED - DT-Prelim Calcs'!$C$8-'DEPRECATED - DT-Prelim Calcs'!$C$9)+'DEPRECATED - DT-Prelim Calcs'!$C$9</f>
        <v>5966.0019871021477</v>
      </c>
      <c r="KL13" s="57">
        <f t="shared" si="26"/>
        <v>53.333333333333329</v>
      </c>
      <c r="KM13" s="2">
        <f t="shared" si="80"/>
        <v>0.99579519204165001</v>
      </c>
      <c r="KN13" s="57">
        <f>KM13*'DEPRECATED - DT-Prelim Calcs'!$C$21/KH$2/'DEPRECATED - DT-Prelim Calcs'!$C$19/'DEPRECATED - DT-Prelim Calcs'!$C$18*3.39*'DEPRECATED - DT-Prelim Calcs'!$C$20</f>
        <v>25.773080821789936</v>
      </c>
      <c r="KO13" s="46">
        <f t="shared" si="81"/>
        <v>0</v>
      </c>
      <c r="KP13" s="57">
        <f>KN12*'DEPRECATED - DT-Prelim Calcs'!$C$11+KP12</f>
        <v>-802.85697211388344</v>
      </c>
      <c r="KQ13" s="57">
        <f>KQ12+0.5*KN13*'DEPRECATED - DT-Prelim Calcs'!$C$11^2+KP13*'DEPRECATED - DT-Prelim Calcs'!$C$11</f>
        <v>-32145.418474012022</v>
      </c>
      <c r="KR13" s="57">
        <f>MIN('Drive Train'!$F$35-KL12*'DEPRECATED - DT-Prelim Calcs'!$C$21*'Drive Train'!$F$39,KR12+KL$2)</f>
        <v>9.2000000000000011</v>
      </c>
      <c r="KS13" s="57">
        <f>'Drive Train'!$F$35-KL13*'DEPRECATED - DT-Prelim Calcs'!$C$21*'Drive Train'!$F$39</f>
        <v>9.2000000000000011</v>
      </c>
      <c r="KT13" s="1">
        <f>IF(KQ13&gt;='Drive Train'!$F$29,1,0)</f>
        <v>0</v>
      </c>
      <c r="KU13" s="57">
        <f>MIN(KK13,'DEPRECATED - DT-Prelim Calcs'!$C$10)*'DEPRECATED - DT-Prelim Calcs'!$C$11*1000/60/60</f>
        <v>103.33333333333333</v>
      </c>
      <c r="KV13" s="63">
        <f>KV12+'DEPRECATED - DT-Prelim Calcs'!$C$11</f>
        <v>36</v>
      </c>
      <c r="KW13" s="2">
        <f>LG13/'Drive Train'!$F$35</f>
        <v>0.72580645161290325</v>
      </c>
      <c r="KX13" s="46">
        <f>LE13*12*60/(PI() * 'Drive Train'!$F$15)/KW$2*KW13</f>
        <v>-252638.51576210343</v>
      </c>
      <c r="KY13" s="2">
        <f>('DEPRECATED - DT-Prelim Calcs'!$C$6*KW13-KX13)/('DEPRECATED - DT-Prelim Calcs'!$C$6*KW13)*'DEPRECATED - DT-Prelim Calcs'!$C$7*KW13</f>
        <v>115.98161812374721</v>
      </c>
      <c r="KZ13" s="57">
        <f>KY13/'DEPRECATED - DT-Prelim Calcs'!$C$7*('DEPRECATED - DT-Prelim Calcs'!$C$8-'DEPRECATED - DT-Prelim Calcs'!$C$9)+'DEPRECATED - DT-Prelim Calcs'!$C$9</f>
        <v>6177.1570976252142</v>
      </c>
      <c r="LA13" s="57">
        <f t="shared" si="27"/>
        <v>56.666666666666664</v>
      </c>
      <c r="LB13" s="2">
        <f t="shared" si="82"/>
        <v>0.99579519204165001</v>
      </c>
      <c r="LC13" s="57">
        <f>LB13*'DEPRECATED - DT-Prelim Calcs'!$C$21/KW$2/'DEPRECATED - DT-Prelim Calcs'!$C$19/'DEPRECATED - DT-Prelim Calcs'!$C$18*3.39*'DEPRECATED - DT-Prelim Calcs'!$C$20</f>
        <v>25.773080821789936</v>
      </c>
      <c r="LD13" s="46">
        <f t="shared" si="83"/>
        <v>0</v>
      </c>
      <c r="LE13" s="57">
        <f>LC12*'DEPRECATED - DT-Prelim Calcs'!$C$11+LE12</f>
        <v>-850.51923562299066</v>
      </c>
      <c r="LF13" s="57">
        <f>LF12+0.5*LC13*'DEPRECATED - DT-Prelim Calcs'!$C$11^2+LE13*'DEPRECATED - DT-Prelim Calcs'!$C$11</f>
        <v>-33556.778285088185</v>
      </c>
      <c r="LG13" s="57">
        <f>MIN('Drive Train'!$F$35-LA12*'DEPRECATED - DT-Prelim Calcs'!$C$21*'Drive Train'!$F$39,LG12+LA$2)</f>
        <v>9</v>
      </c>
      <c r="LH13" s="57">
        <f>'Drive Train'!$F$35-LA13*'DEPRECATED - DT-Prelim Calcs'!$C$21*'Drive Train'!$F$39</f>
        <v>9</v>
      </c>
      <c r="LI13" s="1">
        <f>IF(LF13&gt;='Drive Train'!$F$29,1,0)</f>
        <v>0</v>
      </c>
      <c r="LJ13" s="57">
        <f>MIN(KZ13,'DEPRECATED - DT-Prelim Calcs'!$C$10)*'DEPRECATED - DT-Prelim Calcs'!$C$11*1000/60/60</f>
        <v>103.33333333333333</v>
      </c>
      <c r="LK13" s="63">
        <f>LK12+'DEPRECATED - DT-Prelim Calcs'!$C$11</f>
        <v>36</v>
      </c>
      <c r="LL13" s="2">
        <f>LV13/'Drive Train'!$F$35</f>
        <v>0.70967741935483875</v>
      </c>
      <c r="LM13" s="46">
        <f>LT13*12*60/(PI() * 'Drive Train'!$F$15)/LL$2*LL13</f>
        <v>-238941.21804687657</v>
      </c>
      <c r="LN13" s="2">
        <f>('DEPRECATED - DT-Prelim Calcs'!$C$6*LL13-LM13)/('DEPRECATED - DT-Prelim Calcs'!$C$6*LL13)*'DEPRECATED - DT-Prelim Calcs'!$C$7*LL13</f>
        <v>109.74940991516158</v>
      </c>
      <c r="LO13" s="57">
        <f>LN13/'DEPRECATED - DT-Prelim Calcs'!$C$7*('DEPRECATED - DT-Prelim Calcs'!$C$8-'DEPRECATED - DT-Prelim Calcs'!$C$9)+'DEPRECATED - DT-Prelim Calcs'!$C$9</f>
        <v>5845.3760548195978</v>
      </c>
      <c r="LP13" s="57">
        <f t="shared" si="28"/>
        <v>60</v>
      </c>
      <c r="LQ13" s="2">
        <f t="shared" si="84"/>
        <v>0.99579519204165001</v>
      </c>
      <c r="LR13" s="57">
        <f>LQ13*'DEPRECATED - DT-Prelim Calcs'!$C$21/LL$2/'DEPRECATED - DT-Prelim Calcs'!$C$19/'DEPRECATED - DT-Prelim Calcs'!$C$18*3.39*'DEPRECATED - DT-Prelim Calcs'!$C$20</f>
        <v>25.773080821789936</v>
      </c>
      <c r="LS13" s="46">
        <f t="shared" si="85"/>
        <v>0</v>
      </c>
      <c r="LT13" s="57">
        <f>LR12*'DEPRECATED - DT-Prelim Calcs'!$C$11+LT12</f>
        <v>-822.68861934607344</v>
      </c>
      <c r="LU13" s="57">
        <f>LU12+0.5*LR13*'DEPRECATED - DT-Prelim Calcs'!$C$11^2+LT13*'DEPRECATED - DT-Prelim Calcs'!$C$11</f>
        <v>-32721.859796780675</v>
      </c>
      <c r="LV13" s="57">
        <f>MIN('Drive Train'!$F$35-LP12*'DEPRECATED - DT-Prelim Calcs'!$C$21*'Drive Train'!$F$39,LV12+LP$2)</f>
        <v>8.8000000000000007</v>
      </c>
      <c r="LW13" s="57">
        <f>'Drive Train'!$F$35-LP13*'DEPRECATED - DT-Prelim Calcs'!$C$21*'Drive Train'!$F$39</f>
        <v>8.8000000000000007</v>
      </c>
      <c r="LX13" s="1">
        <f>IF(LU13&gt;='Drive Train'!$F$29,1,0)</f>
        <v>0</v>
      </c>
      <c r="LY13" s="57">
        <f>MIN(LO13,'DEPRECATED - DT-Prelim Calcs'!$C$10)*'DEPRECATED - DT-Prelim Calcs'!$C$11*1000/60/60</f>
        <v>103.33333333333333</v>
      </c>
      <c r="LZ13" s="63">
        <f>LZ12+'DEPRECATED - DT-Prelim Calcs'!$C$11</f>
        <v>36</v>
      </c>
    </row>
    <row r="14" spans="1:338" x14ac:dyDescent="0.2">
      <c r="A14" s="14"/>
      <c r="B14" s="15">
        <f>'Drive Train'!I12/C7</f>
        <v>0</v>
      </c>
      <c r="C14" s="69">
        <v>-1</v>
      </c>
      <c r="R14" s="63">
        <f>R13+'DEPRECATED - DT-Prelim Calcs'!$C$11</f>
        <v>40</v>
      </c>
      <c r="S14" s="2">
        <f>AG14/'Drive Train'!$F$35</f>
        <v>0</v>
      </c>
      <c r="T14" s="46">
        <f>AE14*12*60/(PI() * 'Drive Train'!$F$15)/S$2*ABS(S14)</f>
        <v>0</v>
      </c>
      <c r="U14" s="2">
        <f>IF(OR(AD13=1,AND($C$32=Motors!$C$32,'DEPRECATED - DT-Prelim Calcs'!AI13=1)),0,IF(AG14=0,-(V13+$C$9)/($C$8-$C$9)*$C$7,($C$6*S14-T14)/($C$6*S14)*$C$7*S14))</f>
        <v>0</v>
      </c>
      <c r="V14" s="57">
        <f>IF(AND(AD13=1,AI13=1),0,ABS(U14/$C$7*($C$8-$C$9)+$C$9) *'Drive Train'!$AA$49 + V13*(1-'Drive Train'!$AA$49))</f>
        <v>0</v>
      </c>
      <c r="W14" s="57">
        <f t="shared" si="0"/>
        <v>0</v>
      </c>
      <c r="X14" s="2">
        <f>MAX(MIN(IF(AND(AI13=1,AG14&lt;0),-1,1)*(W14-$C$9)/($C$8-$C$9)*$C$7-$C$29*AE14/T$2 -  AI13*$C$29/2,X$2),MAX(X$4:X13)*-1)</f>
        <v>-0.2458281045106315</v>
      </c>
      <c r="Y14" s="57">
        <f t="shared" si="1"/>
        <v>0</v>
      </c>
      <c r="Z14" s="57">
        <f t="shared" si="2"/>
        <v>0</v>
      </c>
      <c r="AA14" s="57">
        <f t="shared" si="3"/>
        <v>0</v>
      </c>
      <c r="AB14" s="57" t="e">
        <f t="shared" si="4"/>
        <v>#N/A</v>
      </c>
      <c r="AC14" s="46">
        <f t="shared" si="29"/>
        <v>1</v>
      </c>
      <c r="AD14" s="1">
        <f t="shared" si="5"/>
        <v>1</v>
      </c>
      <c r="AE14" s="57">
        <f t="shared" si="6"/>
        <v>0</v>
      </c>
      <c r="AF14" s="57" t="e">
        <f t="shared" si="7"/>
        <v>#N/A</v>
      </c>
      <c r="AG14" s="57">
        <f>IF(AI13=0,MIN('Drive Train'!$F$35-W13*$C$21*'Drive Train'!$F$39,AG13+W$2)-$C$3,IF(AE13-1&lt;=0,0,IF($C$32=Motors!$C$30,MAX(MAX(AG$4:AG13)*-1,AG13-W$2),MAX(0,MAX(AG$4:AG13)*-1,AG13-W$2))))</f>
        <v>0</v>
      </c>
      <c r="AH14" s="57">
        <f>'Drive Train'!$F$35-ABS(W14)*'DEPRECATED - DT-Prelim Calcs'!$C$21*'Drive Train'!$F$39</f>
        <v>12.4</v>
      </c>
      <c r="AI14" s="1">
        <f>IF(AJ14&gt;='Drive Train'!$F$29,1,0)</f>
        <v>1</v>
      </c>
      <c r="AJ14" s="57">
        <f>AJ13+0.5*Y14*'DEPRECATED - DT-Prelim Calcs'!$C$11^2+AE14*'DEPRECATED - DT-Prelim Calcs'!$C$11</f>
        <v>784.33981740885292</v>
      </c>
      <c r="AK14" s="57">
        <f t="shared" si="8"/>
        <v>0</v>
      </c>
      <c r="AL14" s="63">
        <f>AL13+'DEPRECATED - DT-Prelim Calcs'!$C$11</f>
        <v>40</v>
      </c>
      <c r="AM14" s="2">
        <f>AW14/'Drive Train'!$F$35</f>
        <v>0.88570059725372752</v>
      </c>
      <c r="AN14" s="46">
        <f>AU14*12*60/(PI() * 'Drive Train'!$F$15)/AM$2*AM14</f>
        <v>4097.2676245453813</v>
      </c>
      <c r="AO14" s="2">
        <f>('DEPRECATED - DT-Prelim Calcs'!$C$6*AM14-AN14)/('DEPRECATED - DT-Prelim Calcs'!$C$6*AM14)*'DEPRECATED - DT-Prelim Calcs'!$C$7*AM14</f>
        <v>0.28192774985908775</v>
      </c>
      <c r="AP14" s="57">
        <f>AO14/'DEPRECATED - DT-Prelim Calcs'!$C$7*('DEPRECATED - DT-Prelim Calcs'!$C$8-'DEPRECATED - DT-Prelim Calcs'!$C$9)+'DEPRECATED - DT-Prelim Calcs'!$C$9</f>
        <v>17.708850749759733</v>
      </c>
      <c r="AQ14" s="57">
        <f t="shared" si="9"/>
        <v>17.708850749759733</v>
      </c>
      <c r="AR14" s="2">
        <f t="shared" si="30"/>
        <v>-5.6754170952348304E-2</v>
      </c>
      <c r="AS14" s="57">
        <f>AR14*'DEPRECATED - DT-Prelim Calcs'!$C$21/AM$2/'DEPRECATED - DT-Prelim Calcs'!$C$19/'DEPRECATED - DT-Prelim Calcs'!$C$18*3.39*'DEPRECATED - DT-Prelim Calcs'!$C$20</f>
        <v>-0.41129376507660942</v>
      </c>
      <c r="AT14" s="46">
        <f t="shared" si="31"/>
        <v>0</v>
      </c>
      <c r="AU14" s="57">
        <f>AS13*'DEPRECATED - DT-Prelim Calcs'!$C$11+AU13</f>
        <v>40.369629762820381</v>
      </c>
      <c r="AV14" s="57">
        <f>AV13+0.5*AS14*'DEPRECATED - DT-Prelim Calcs'!$C$11^2+AU14*'DEPRECATED - DT-Prelim Calcs'!$C$11</f>
        <v>1532.7589579916007</v>
      </c>
      <c r="AW14" s="57">
        <f>MIN('Drive Train'!$F$35-AQ13*'DEPRECATED - DT-Prelim Calcs'!$C$21*'Drive Train'!$F$39,AW13+AQ$2)</f>
        <v>10.982687405946221</v>
      </c>
      <c r="AX14" s="57">
        <f>'Drive Train'!$F$35-AQ14*'DEPRECATED - DT-Prelim Calcs'!$C$21*'Drive Train'!$F$39</f>
        <v>11.337468955014415</v>
      </c>
      <c r="AY14" s="1">
        <f>IF(AV14&gt;='Drive Train'!$F$29,1,0)</f>
        <v>1</v>
      </c>
      <c r="AZ14" s="57">
        <f t="shared" si="32"/>
        <v>19.67650083306637</v>
      </c>
      <c r="BA14" s="63">
        <f>BA13+'DEPRECATED - DT-Prelim Calcs'!$C$11</f>
        <v>40</v>
      </c>
      <c r="BB14" s="2">
        <f>BL14/'Drive Train'!$F$35</f>
        <v>0.55000000000000004</v>
      </c>
      <c r="BC14" s="46">
        <f>BJ14*12*60/(PI() * 'Drive Train'!$F$15)/BB$2*BB14</f>
        <v>5694.8740920685041</v>
      </c>
      <c r="BD14" s="2">
        <f>('DEPRECATED - DT-Prelim Calcs'!$C$6*BB14-BC14)/('DEPRECATED - DT-Prelim Calcs'!$C$6*BB14)*'DEPRECATED - DT-Prelim Calcs'!$C$7*BB14</f>
        <v>-1.2494805932242201</v>
      </c>
      <c r="BE14" s="57">
        <f>BD14/'DEPRECATED - DT-Prelim Calcs'!$C$7*('DEPRECATED - DT-Prelim Calcs'!$C$8-'DEPRECATED - DT-Prelim Calcs'!$C$9)+'DEPRECATED - DT-Prelim Calcs'!$C$9</f>
        <v>-63.817991747164911</v>
      </c>
      <c r="BF14" s="57">
        <f t="shared" si="10"/>
        <v>-63.817991747164911</v>
      </c>
      <c r="BG14" s="2">
        <f t="shared" si="33"/>
        <v>-2.0075449146341739</v>
      </c>
      <c r="BH14" s="57">
        <f>BG14*'DEPRECATED - DT-Prelim Calcs'!$C$21/BB$2/'DEPRECATED - DT-Prelim Calcs'!$C$19/'DEPRECATED - DT-Prelim Calcs'!$C$18*3.39*'DEPRECATED - DT-Prelim Calcs'!$C$20</f>
        <v>-21.014567455053335</v>
      </c>
      <c r="BI14" s="46">
        <f t="shared" si="34"/>
        <v>1</v>
      </c>
      <c r="BJ14" s="57">
        <f>BH13*'DEPRECATED - DT-Prelim Calcs'!$C$11+BJ13</f>
        <v>62.555855282382012</v>
      </c>
      <c r="BK14" s="57">
        <f>BK13+0.5*BH14*'DEPRECATED - DT-Prelim Calcs'!$C$11^2+BJ14*'DEPRECATED - DT-Prelim Calcs'!$C$11</f>
        <v>864.09492918738329</v>
      </c>
      <c r="BL14" s="57">
        <f>MIN('Drive Train'!$F$35-BF13*'DEPRECATED - DT-Prelim Calcs'!$C$21*'Drive Train'!$F$39,BL13+BF$2)</f>
        <v>6.82</v>
      </c>
      <c r="BM14" s="57">
        <f>'Drive Train'!$F$35-BF14*'DEPRECATED - DT-Prelim Calcs'!$C$21*'Drive Train'!$F$39</f>
        <v>16.229079504829894</v>
      </c>
      <c r="BN14" s="1">
        <f>IF(BK14&gt;='Drive Train'!$F$29,1,0)</f>
        <v>1</v>
      </c>
      <c r="BO14" s="57">
        <f t="shared" si="35"/>
        <v>-70.908879719072118</v>
      </c>
      <c r="BP14" s="63">
        <f>BP13+'DEPRECATED - DT-Prelim Calcs'!$C$11</f>
        <v>40</v>
      </c>
      <c r="BQ14" s="2">
        <f>CA14/'Drive Train'!$F$35</f>
        <v>0.55000000000000004</v>
      </c>
      <c r="BR14" s="46">
        <f>BY14*12*60/(PI() * 'Drive Train'!$F$15)/BQ$2*BQ14</f>
        <v>-10414.504817713081</v>
      </c>
      <c r="BS14" s="2">
        <f>('DEPRECATED - DT-Prelim Calcs'!$C$6*BQ14-BR14)/('DEPRECATED - DT-Prelim Calcs'!$C$6*BQ14)*'DEPRECATED - DT-Prelim Calcs'!$C$7*BQ14</f>
        <v>6.0344974879340576</v>
      </c>
      <c r="BT14" s="57">
        <f>BS14/'DEPRECATED - DT-Prelim Calcs'!$C$7*('DEPRECATED - DT-Prelim Calcs'!$C$8-'DEPRECATED - DT-Prelim Calcs'!$C$9)+'DEPRECATED - DT-Prelim Calcs'!$C$9</f>
        <v>323.95561315433179</v>
      </c>
      <c r="BU14" s="57">
        <f t="shared" si="11"/>
        <v>93</v>
      </c>
      <c r="BV14" s="2">
        <f t="shared" si="36"/>
        <v>1.8828060353728675</v>
      </c>
      <c r="BW14" s="57">
        <f>BV14*'DEPRECATED - DT-Prelim Calcs'!$C$21/BQ$2/'DEPRECATED - DT-Prelim Calcs'!$C$19/'DEPRECATED - DT-Prelim Calcs'!$C$18*3.39*'DEPRECATED - DT-Prelim Calcs'!$C$20</f>
        <v>25.773080821789936</v>
      </c>
      <c r="BX14" s="46">
        <f t="shared" si="37"/>
        <v>0</v>
      </c>
      <c r="BY14" s="57">
        <f>BW13*'DEPRECATED - DT-Prelim Calcs'!$C$11+BY13</f>
        <v>-87.481635898670916</v>
      </c>
      <c r="BZ14" s="57">
        <f>BZ13+0.5*BW14*'DEPRECATED - DT-Prelim Calcs'!$C$11^2+BY14*'DEPRECATED - DT-Prelim Calcs'!$C$11</f>
        <v>-1243.9203494440205</v>
      </c>
      <c r="CA14" s="57">
        <f>MIN('Drive Train'!$F$35-BU13*'DEPRECATED - DT-Prelim Calcs'!$C$21*'Drive Train'!$F$39,CA13+BU$2)</f>
        <v>6.82</v>
      </c>
      <c r="CB14" s="57">
        <f>'Drive Train'!$F$35-BU14*'DEPRECATED - DT-Prelim Calcs'!$C$21*'Drive Train'!$F$39</f>
        <v>6.82</v>
      </c>
      <c r="CC14" s="1">
        <f>IF(BZ14&gt;='Drive Train'!$F$29,1,0)</f>
        <v>0</v>
      </c>
      <c r="CD14" s="57">
        <f t="shared" si="38"/>
        <v>103.33333333333333</v>
      </c>
      <c r="CE14" s="63">
        <f>CE13+'DEPRECATED - DT-Prelim Calcs'!$C$11</f>
        <v>40</v>
      </c>
      <c r="CF14" s="2">
        <f>CP14/'Drive Train'!$F$35</f>
        <v>0.55000000000000004</v>
      </c>
      <c r="CG14" s="46">
        <f>CN14*12*60/(PI() * 'Drive Train'!$F$15)/CF$2*CF14</f>
        <v>-28219.701625037789</v>
      </c>
      <c r="CH14" s="2">
        <f>('DEPRECATED - DT-Prelim Calcs'!$C$6*CF14-CG14)/('DEPRECATED - DT-Prelim Calcs'!$C$6*CF14)*'DEPRECATED - DT-Prelim Calcs'!$C$7*CF14</f>
        <v>14.085252517137162</v>
      </c>
      <c r="CI14" s="57">
        <f>CH14/'DEPRECATED - DT-Prelim Calcs'!$C$7*('DEPRECATED - DT-Prelim Calcs'!$C$8-'DEPRECATED - DT-Prelim Calcs'!$C$9)+'DEPRECATED - DT-Prelim Calcs'!$C$9</f>
        <v>752.54975018618177</v>
      </c>
      <c r="CJ14" s="57">
        <f t="shared" si="12"/>
        <v>93</v>
      </c>
      <c r="CK14" s="2">
        <f t="shared" si="39"/>
        <v>1.5241763143494644</v>
      </c>
      <c r="CL14" s="57">
        <f>CK14*'DEPRECATED - DT-Prelim Calcs'!$C$21/CF$2/'DEPRECATED - DT-Prelim Calcs'!$C$19/'DEPRECATED - DT-Prelim Calcs'!$C$18*3.39*'DEPRECATED - DT-Prelim Calcs'!$C$20</f>
        <v>25.773080821789936</v>
      </c>
      <c r="CM14" s="46">
        <f t="shared" si="40"/>
        <v>0</v>
      </c>
      <c r="CN14" s="57">
        <f>CL13*'DEPRECATED - DT-Prelim Calcs'!$C$11+CN13</f>
        <v>-191.89352231972873</v>
      </c>
      <c r="CO14" s="57">
        <f>CO13+0.5*CL14*'DEPRECATED - DT-Prelim Calcs'!$C$11^2+CN14*'DEPRECATED - DT-Prelim Calcs'!$C$11</f>
        <v>-5474.2890210990699</v>
      </c>
      <c r="CP14" s="57">
        <f>MIN('Drive Train'!$F$35-CJ13*'DEPRECATED - DT-Prelim Calcs'!$C$21*'Drive Train'!$F$39,CP13+CJ$2)</f>
        <v>6.82</v>
      </c>
      <c r="CQ14" s="57">
        <f>'Drive Train'!$F$35-CJ14*'DEPRECATED - DT-Prelim Calcs'!$C$21*'Drive Train'!$F$39</f>
        <v>6.82</v>
      </c>
      <c r="CR14" s="1">
        <f>IF(CO14&gt;='Drive Train'!$F$29,1,0)</f>
        <v>0</v>
      </c>
      <c r="CS14" s="57">
        <f t="shared" si="41"/>
        <v>103.33333333333333</v>
      </c>
      <c r="CT14" s="63">
        <f>CT13+'DEPRECATED - DT-Prelim Calcs'!$C$11</f>
        <v>40</v>
      </c>
      <c r="CU14" s="2">
        <f>DE14/'Drive Train'!$F$35</f>
        <v>0.55000000000000004</v>
      </c>
      <c r="CV14" s="46">
        <f>DC14*12*60/(PI() * 'Drive Train'!$F$15)/CU$2*CU14</f>
        <v>14163.869645978761</v>
      </c>
      <c r="CW14" s="2">
        <f>('DEPRECATED - DT-Prelim Calcs'!$C$6*CU14-CV14)/('DEPRECATED - DT-Prelim Calcs'!$C$6*CU14)*'DEPRECATED - DT-Prelim Calcs'!$C$7*CU14</f>
        <v>-5.078801284579515</v>
      </c>
      <c r="CX14" s="57">
        <f>CW14/'DEPRECATED - DT-Prelim Calcs'!$C$7*('DEPRECATED - DT-Prelim Calcs'!$C$8-'DEPRECATED - DT-Prelim Calcs'!$C$9)+'DEPRECATED - DT-Prelim Calcs'!$C$9</f>
        <v>-267.67767834504224</v>
      </c>
      <c r="CY14" s="57">
        <f t="shared" si="13"/>
        <v>-267.67767834504224</v>
      </c>
      <c r="CZ14" s="2">
        <f t="shared" si="42"/>
        <v>-6.9642027979636278</v>
      </c>
      <c r="DA14" s="57">
        <f>CZ14*'DEPRECATED - DT-Prelim Calcs'!$C$21/CU$2/'DEPRECATED - DT-Prelim Calcs'!$C$19/'DEPRECATED - DT-Prelim Calcs'!$C$18*3.39*'DEPRECATED - DT-Prelim Calcs'!$C$20</f>
        <v>-140.19200612960026</v>
      </c>
      <c r="DB14" s="46">
        <f t="shared" si="43"/>
        <v>1</v>
      </c>
      <c r="DC14" s="57">
        <f>DA13*'DEPRECATED - DT-Prelim Calcs'!$C$11+DC13</f>
        <v>80.903834229473361</v>
      </c>
      <c r="DD14" s="57">
        <f>DD13+0.5*DA14*'DEPRECATED - DT-Prelim Calcs'!$C$11^2+DC14*'DEPRECATED - DT-Prelim Calcs'!$C$11</f>
        <v>-9504.7766002479566</v>
      </c>
      <c r="DE14" s="57">
        <f>MIN('Drive Train'!$F$35-CY13*'DEPRECATED - DT-Prelim Calcs'!$C$21*'Drive Train'!$F$39,DE13+CY$2)</f>
        <v>6.82</v>
      </c>
      <c r="DF14" s="57">
        <f>'Drive Train'!$F$35-CY14*'DEPRECATED - DT-Prelim Calcs'!$C$21*'Drive Train'!$F$39</f>
        <v>28.460660700702533</v>
      </c>
      <c r="DG14" s="1">
        <f>IF(DD14&gt;='Drive Train'!$F$29,1,0)</f>
        <v>0</v>
      </c>
      <c r="DH14" s="57">
        <f t="shared" si="44"/>
        <v>-297.41964260560246</v>
      </c>
      <c r="DI14" s="63">
        <f>DI13+'DEPRECATED - DT-Prelim Calcs'!$C$11</f>
        <v>40</v>
      </c>
      <c r="DJ14" s="2">
        <f>DT14/'Drive Train'!$F$35</f>
        <v>0.55000000000000004</v>
      </c>
      <c r="DK14" s="46">
        <f>DR14*12*60/(PI() * 'Drive Train'!$F$15)/DJ$2*DJ14</f>
        <v>-39798.891842906953</v>
      </c>
      <c r="DL14" s="2">
        <f>('DEPRECATED - DT-Prelim Calcs'!$C$6*DJ14-DK14)/('DEPRECATED - DT-Prelim Calcs'!$C$6*DJ14)*'DEPRECATED - DT-Prelim Calcs'!$C$7*DJ14</f>
        <v>19.320871358612713</v>
      </c>
      <c r="DM14" s="57">
        <f>DL14/'DEPRECATED - DT-Prelim Calcs'!$C$7*('DEPRECATED - DT-Prelim Calcs'!$C$8-'DEPRECATED - DT-Prelim Calcs'!$C$9)+'DEPRECATED - DT-Prelim Calcs'!$C$9</f>
        <v>1031.2758486763532</v>
      </c>
      <c r="DN14" s="57">
        <f t="shared" si="14"/>
        <v>93</v>
      </c>
      <c r="DO14" s="2">
        <f t="shared" si="45"/>
        <v>1.1037138828047846</v>
      </c>
      <c r="DP14" s="57">
        <f>DO14*'DEPRECATED - DT-Prelim Calcs'!$C$21/DJ$2/'DEPRECATED - DT-Prelim Calcs'!$C$19/'DEPRECATED - DT-Prelim Calcs'!$C$18*3.39*'DEPRECATED - DT-Prelim Calcs'!$C$20</f>
        <v>25.773080821789936</v>
      </c>
      <c r="DQ14" s="46">
        <f t="shared" si="46"/>
        <v>0</v>
      </c>
      <c r="DR14" s="57">
        <f>DP13*'DEPRECATED - DT-Prelim Calcs'!$C$11+DR13</f>
        <v>-195.97477466252542</v>
      </c>
      <c r="DS14" s="57">
        <f>DS13+0.5*DP14*'DEPRECATED - DT-Prelim Calcs'!$C$11^2+DR14*'DEPRECATED - DT-Prelim Calcs'!$C$11</f>
        <v>-17590.928606964793</v>
      </c>
      <c r="DT14" s="57">
        <f>MIN('Drive Train'!$F$35-DN13*'DEPRECATED - DT-Prelim Calcs'!$C$21*'Drive Train'!$F$39,DT13+DN$2)</f>
        <v>6.82</v>
      </c>
      <c r="DU14" s="57">
        <f>'Drive Train'!$F$35-DN14*'DEPRECATED - DT-Prelim Calcs'!$C$21*'Drive Train'!$F$39</f>
        <v>6.82</v>
      </c>
      <c r="DV14" s="1">
        <f>IF(DS14&gt;='Drive Train'!$F$29,1,0)</f>
        <v>0</v>
      </c>
      <c r="DW14" s="57">
        <f t="shared" si="47"/>
        <v>103.33333333333333</v>
      </c>
      <c r="DX14" s="63">
        <f>DX13+'DEPRECATED - DT-Prelim Calcs'!$C$11</f>
        <v>40</v>
      </c>
      <c r="DY14" s="2">
        <f>EI14/'Drive Train'!$F$35</f>
        <v>0.55000000000000004</v>
      </c>
      <c r="DZ14" s="46">
        <f>EG14*12*60/(PI() * 'Drive Train'!$F$15)/DY$2*DY14</f>
        <v>-119336.9594633259</v>
      </c>
      <c r="EA14" s="2">
        <f>('DEPRECATED - DT-Prelim Calcs'!$C$6*DY14-DZ14)/('DEPRECATED - DT-Prelim Calcs'!$C$6*DY14)*'DEPRECATED - DT-Prelim Calcs'!$C$7*DY14</f>
        <v>55.284613003117329</v>
      </c>
      <c r="EB14" s="57">
        <f>EA14/'DEPRECATED - DT-Prelim Calcs'!$C$7*('DEPRECATED - DT-Prelim Calcs'!$C$8-'DEPRECATED - DT-Prelim Calcs'!$C$9)+'DEPRECATED - DT-Prelim Calcs'!$C$9</f>
        <v>2945.860103029026</v>
      </c>
      <c r="EC14" s="57">
        <f t="shared" si="15"/>
        <v>93</v>
      </c>
      <c r="ED14" s="2">
        <f t="shared" si="48"/>
        <v>0.96993038185874991</v>
      </c>
      <c r="EE14" s="57">
        <f>ED14*'DEPRECATED - DT-Prelim Calcs'!$C$21/DY$2/'DEPRECATED - DT-Prelim Calcs'!$C$19/'DEPRECATED - DT-Prelim Calcs'!$C$18*3.39*'DEPRECATED - DT-Prelim Calcs'!$C$20</f>
        <v>25.773080821789936</v>
      </c>
      <c r="EF14" s="46">
        <f t="shared" si="49"/>
        <v>0</v>
      </c>
      <c r="EG14" s="57">
        <f>EE13*'DEPRECATED - DT-Prelim Calcs'!$C$11+EG13</f>
        <v>-516.40236246794427</v>
      </c>
      <c r="EH14" s="57">
        <f>EH13+0.5*EE14*'DEPRECATED - DT-Prelim Calcs'!$C$11^2+EG14*'DEPRECATED - DT-Prelim Calcs'!$C$11</f>
        <v>-28485.466592349039</v>
      </c>
      <c r="EI14" s="57">
        <f>MIN('Drive Train'!$F$35-EC13*'DEPRECATED - DT-Prelim Calcs'!$C$21*'Drive Train'!$F$39,EI13+EC$2)</f>
        <v>6.82</v>
      </c>
      <c r="EJ14" s="57">
        <f>'Drive Train'!$F$35-EC14*'DEPRECATED - DT-Prelim Calcs'!$C$21*'Drive Train'!$F$39</f>
        <v>6.82</v>
      </c>
      <c r="EK14" s="1">
        <f>IF(EH14&gt;='Drive Train'!$F$29,1,0)</f>
        <v>0</v>
      </c>
      <c r="EL14" s="57">
        <f t="shared" si="50"/>
        <v>103.33333333333333</v>
      </c>
      <c r="EM14" s="63">
        <f>EM13+'DEPRECATED - DT-Prelim Calcs'!$C$11</f>
        <v>40</v>
      </c>
      <c r="EN14" s="2">
        <f>EX14/'Drive Train'!$F$35</f>
        <v>0.55000000000000004</v>
      </c>
      <c r="EO14" s="46">
        <f>EV14*12*60/(PI() * 'Drive Train'!$F$15)/EN$2*EN14</f>
        <v>-228109.91983291498</v>
      </c>
      <c r="EP14" s="2">
        <f>('DEPRECATED - DT-Prelim Calcs'!$C$6*EN14-EO14)/('DEPRECATED - DT-Prelim Calcs'!$C$6*EN14)*'DEPRECATED - DT-Prelim Calcs'!$C$7*EN14</f>
        <v>104.46713354546436</v>
      </c>
      <c r="EQ14" s="57">
        <f>EP14/'DEPRECATED - DT-Prelim Calcs'!$C$7*('DEPRECATED - DT-Prelim Calcs'!$C$8-'DEPRECATED - DT-Prelim Calcs'!$C$9)+'DEPRECATED - DT-Prelim Calcs'!$C$9</f>
        <v>5564.1660721506541</v>
      </c>
      <c r="ER14" s="57">
        <f t="shared" si="16"/>
        <v>93</v>
      </c>
      <c r="ES14" s="2">
        <f t="shared" si="51"/>
        <v>0.86507304327942547</v>
      </c>
      <c r="ET14" s="57">
        <f>ES14*'DEPRECATED - DT-Prelim Calcs'!$C$21/EN$2/'DEPRECATED - DT-Prelim Calcs'!$C$19/'DEPRECATED - DT-Prelim Calcs'!$C$18*3.39*'DEPRECATED - DT-Prelim Calcs'!$C$20</f>
        <v>25.773080821789936</v>
      </c>
      <c r="EU14" s="46">
        <f t="shared" si="52"/>
        <v>0</v>
      </c>
      <c r="EV14" s="57">
        <f>ET13*'DEPRECATED - DT-Prelim Calcs'!$C$11+EV13</f>
        <v>-880.37892918678403</v>
      </c>
      <c r="EW14" s="57">
        <f>EW13+0.5*ET14*'DEPRECATED - DT-Prelim Calcs'!$C$11^2+EV14*'DEPRECATED - DT-Prelim Calcs'!$C$11</f>
        <v>-40860.669860789596</v>
      </c>
      <c r="EX14" s="57">
        <f>MIN('Drive Train'!$F$35-ER13*'DEPRECATED - DT-Prelim Calcs'!$C$21*'Drive Train'!$F$39,EX13+ER$2)</f>
        <v>6.82</v>
      </c>
      <c r="EY14" s="57">
        <f>'Drive Train'!$F$35-ER14*'DEPRECATED - DT-Prelim Calcs'!$C$21*'Drive Train'!$F$39</f>
        <v>6.82</v>
      </c>
      <c r="EZ14" s="1">
        <f>IF(EW14&gt;='Drive Train'!$F$29,1,0)</f>
        <v>0</v>
      </c>
      <c r="FA14" s="57">
        <f t="shared" si="53"/>
        <v>103.33333333333333</v>
      </c>
      <c r="FB14" s="63">
        <f>FB13+'DEPRECATED - DT-Prelim Calcs'!$C$11</f>
        <v>40</v>
      </c>
      <c r="FC14" s="2">
        <f>FM14/'Drive Train'!$F$35</f>
        <v>0.55000000000000004</v>
      </c>
      <c r="FD14" s="46">
        <f>FK14*12*60/(PI() * 'Drive Train'!$F$15)/FC$2*FC14</f>
        <v>-369777.35956931091</v>
      </c>
      <c r="FE14" s="2">
        <f>('DEPRECATED - DT-Prelim Calcs'!$C$6*FC14-FD14)/('DEPRECATED - DT-Prelim Calcs'!$C$6*FC14)*'DEPRECATED - DT-Prelim Calcs'!$C$7*FC14</f>
        <v>168.52314288218375</v>
      </c>
      <c r="FF14" s="57">
        <f>FE14/'DEPRECATED - DT-Prelim Calcs'!$C$7*('DEPRECATED - DT-Prelim Calcs'!$C$8-'DEPRECATED - DT-Prelim Calcs'!$C$9)+'DEPRECATED - DT-Prelim Calcs'!$C$9</f>
        <v>8974.284743478911</v>
      </c>
      <c r="FG14" s="57">
        <f t="shared" si="17"/>
        <v>93</v>
      </c>
      <c r="FH14" s="2">
        <f t="shared" si="54"/>
        <v>0.78067567320338405</v>
      </c>
      <c r="FI14" s="57">
        <f>FH14*'DEPRECATED - DT-Prelim Calcs'!$C$21/FC$2/'DEPRECATED - DT-Prelim Calcs'!$C$19/'DEPRECATED - DT-Prelim Calcs'!$C$18*3.39*'DEPRECATED - DT-Prelim Calcs'!$C$20</f>
        <v>25.773080821789936</v>
      </c>
      <c r="FJ14" s="46">
        <f t="shared" si="55"/>
        <v>0</v>
      </c>
      <c r="FK14" s="57">
        <f>FI13*'DEPRECATED - DT-Prelim Calcs'!$C$11+FK13</f>
        <v>-1287.9044748190449</v>
      </c>
      <c r="FL14" s="57">
        <f>FL13+0.5*FI14*'DEPRECATED - DT-Prelim Calcs'!$C$11^2+FK14*'DEPRECATED - DT-Prelim Calcs'!$C$11</f>
        <v>-54716.538412286471</v>
      </c>
      <c r="FM14" s="57">
        <f>MIN('Drive Train'!$F$35-FG13*'DEPRECATED - DT-Prelim Calcs'!$C$21*'Drive Train'!$F$39,FM13+FG$2)</f>
        <v>6.82</v>
      </c>
      <c r="FN14" s="57">
        <f>'Drive Train'!$F$35-FG14*'DEPRECATED - DT-Prelim Calcs'!$C$21*'Drive Train'!$F$39</f>
        <v>6.82</v>
      </c>
      <c r="FO14" s="1">
        <f>IF(FL14&gt;='Drive Train'!$F$29,1,0)</f>
        <v>0</v>
      </c>
      <c r="FP14" s="57">
        <f t="shared" si="56"/>
        <v>103.33333333333333</v>
      </c>
      <c r="FQ14" s="63">
        <f>FQ13+'DEPRECATED - DT-Prelim Calcs'!$C$11</f>
        <v>40</v>
      </c>
      <c r="FR14" s="2">
        <f>GB14/'Drive Train'!$F$35</f>
        <v>0.55000000000000004</v>
      </c>
      <c r="FS14" s="46">
        <f>FZ14*12*60/(PI() * 'Drive Train'!$F$15)/FR$2*FR14</f>
        <v>-547998.86529015109</v>
      </c>
      <c r="FT14" s="2">
        <f>('DEPRECATED - DT-Prelim Calcs'!$C$6*FR14-FS14)/('DEPRECATED - DT-Prelim Calcs'!$C$6*FR14)*'DEPRECATED - DT-Prelim Calcs'!$C$7*FR14</f>
        <v>249.10735090980566</v>
      </c>
      <c r="FU14" s="57">
        <f>FT14/'DEPRECATED - DT-Prelim Calcs'!$C$7*('DEPRECATED - DT-Prelim Calcs'!$C$8-'DEPRECATED - DT-Prelim Calcs'!$C$9)+'DEPRECATED - DT-Prelim Calcs'!$C$9</f>
        <v>13264.30710445148</v>
      </c>
      <c r="FV14" s="57">
        <f t="shared" si="18"/>
        <v>93</v>
      </c>
      <c r="FW14" s="2">
        <f t="shared" si="57"/>
        <v>0.7112822800297498</v>
      </c>
      <c r="FX14" s="57">
        <f>FW14*'DEPRECATED - DT-Prelim Calcs'!$C$21/FR$2/'DEPRECATED - DT-Prelim Calcs'!$C$19/'DEPRECATED - DT-Prelim Calcs'!$C$18*3.39*'DEPRECATED - DT-Prelim Calcs'!$C$20</f>
        <v>25.773080821789936</v>
      </c>
      <c r="FY14" s="46">
        <f t="shared" si="58"/>
        <v>0</v>
      </c>
      <c r="FZ14" s="57">
        <f>FX13*'DEPRECATED - DT-Prelim Calcs'!$C$11+FZ13</f>
        <v>-1738.978999364728</v>
      </c>
      <c r="GA14" s="57">
        <f>GA13+0.5*FX14*'DEPRECATED - DT-Prelim Calcs'!$C$11^2+FZ14*'DEPRECATED - DT-Prelim Calcs'!$C$11</f>
        <v>-70053.072246839671</v>
      </c>
      <c r="GB14" s="57">
        <f>MIN('Drive Train'!$F$35-FV13*'DEPRECATED - DT-Prelim Calcs'!$C$21*'Drive Train'!$F$39,GB13+FV$2)</f>
        <v>6.82</v>
      </c>
      <c r="GC14" s="57">
        <f>'Drive Train'!$F$35-FV14*'DEPRECATED - DT-Prelim Calcs'!$C$21*'Drive Train'!$F$39</f>
        <v>6.82</v>
      </c>
      <c r="GD14" s="1">
        <f>IF(GA14&gt;='Drive Train'!$F$29,1,0)</f>
        <v>0</v>
      </c>
      <c r="GE14" s="57">
        <f t="shared" si="59"/>
        <v>103.33333333333333</v>
      </c>
      <c r="GF14" s="63">
        <f>GF13+'DEPRECATED - DT-Prelim Calcs'!$C$11</f>
        <v>40</v>
      </c>
      <c r="GG14" s="2">
        <f>GQ14/'Drive Train'!$F$35</f>
        <v>0.85483870967741948</v>
      </c>
      <c r="GH14" s="46">
        <f>GO14*12*60/(PI() * 'Drive Train'!$F$15)/GG$2*GG14</f>
        <v>-16124.921576804345</v>
      </c>
      <c r="GI14" s="2">
        <f>('DEPRECATED - DT-Prelim Calcs'!$C$6*GG14-GH14)/('DEPRECATED - DT-Prelim Calcs'!$C$6*GG14)*'DEPRECATED - DT-Prelim Calcs'!$C$7*GG14</f>
        <v>9.3511671064761401</v>
      </c>
      <c r="GJ14" s="57">
        <f>GI14/'DEPRECATED - DT-Prelim Calcs'!$C$7*('DEPRECATED - DT-Prelim Calcs'!$C$8-'DEPRECATED - DT-Prelim Calcs'!$C$9)+'DEPRECATED - DT-Prelim Calcs'!$C$9</f>
        <v>500.52354346924847</v>
      </c>
      <c r="GK14" s="57">
        <f t="shared" si="60"/>
        <v>29.999999999999982</v>
      </c>
      <c r="GL14" s="2">
        <f t="shared" si="61"/>
        <v>0.99579519204165001</v>
      </c>
      <c r="GM14" s="57">
        <f>GL14*'DEPRECATED - DT-Prelim Calcs'!$C$21/GG$2/'DEPRECATED - DT-Prelim Calcs'!$C$19/'DEPRECATED - DT-Prelim Calcs'!$C$18*3.39*'DEPRECATED - DT-Prelim Calcs'!$C$20</f>
        <v>25.773080821789936</v>
      </c>
      <c r="GN14" s="46">
        <f t="shared" si="62"/>
        <v>0</v>
      </c>
      <c r="GO14" s="57">
        <f>GM13*'DEPRECATED - DT-Prelim Calcs'!$C$11+GO13</f>
        <v>-46.091286921978266</v>
      </c>
      <c r="GP14" s="57">
        <f>GP13+0.5*GM14*'DEPRECATED - DT-Prelim Calcs'!$C$11^2+GO14*'DEPRECATED - DT-Prelim Calcs'!$C$11</f>
        <v>-12694.900974642956</v>
      </c>
      <c r="GQ14" s="57">
        <f>MIN('Drive Train'!$F$35-GK13*'DEPRECATED - DT-Prelim Calcs'!$C$21*'Drive Train'!$F$39,GQ13+GK$2)</f>
        <v>10.600000000000001</v>
      </c>
      <c r="GR14" s="57">
        <f>'Drive Train'!$F$35-GK14*'DEPRECATED - DT-Prelim Calcs'!$C$21*'Drive Train'!$F$39</f>
        <v>10.600000000000001</v>
      </c>
      <c r="GS14" s="1">
        <f>IF(GP14&gt;='Drive Train'!$F$29,1,0)</f>
        <v>0</v>
      </c>
      <c r="GT14" s="57">
        <f t="shared" si="63"/>
        <v>33.333333333333314</v>
      </c>
      <c r="GU14" s="63">
        <f>GU13+'DEPRECATED - DT-Prelim Calcs'!$C$11</f>
        <v>40</v>
      </c>
      <c r="GV14" s="2">
        <f>HF14/'Drive Train'!$F$35</f>
        <v>0.83870967741935498</v>
      </c>
      <c r="GW14" s="46">
        <f>HD14*12*60/(PI() * 'Drive Train'!$F$15)/GV$2*GV14</f>
        <v>-51998.777206336461</v>
      </c>
      <c r="GX14" s="2">
        <f>('DEPRECATED - DT-Prelim Calcs'!$C$6*GV14-GW14)/('DEPRECATED - DT-Prelim Calcs'!$C$6*GV14)*'DEPRECATED - DT-Prelim Calcs'!$C$7*GV14</f>
        <v>25.532932549085501</v>
      </c>
      <c r="GY14" s="57">
        <f>GX14/'DEPRECATED - DT-Prelim Calcs'!$C$7*('DEPRECATED - DT-Prelim Calcs'!$C$8-'DEPRECATED - DT-Prelim Calcs'!$C$9)+'DEPRECATED - DT-Prelim Calcs'!$C$9</f>
        <v>1361.9843344596143</v>
      </c>
      <c r="GZ14" s="57">
        <f t="shared" si="20"/>
        <v>33.333333333333314</v>
      </c>
      <c r="HA14" s="2">
        <f t="shared" si="64"/>
        <v>0.99579519204165001</v>
      </c>
      <c r="HB14" s="57">
        <f>HA14*'DEPRECATED - DT-Prelim Calcs'!$C$21/GV$2/'DEPRECATED - DT-Prelim Calcs'!$C$19/'DEPRECATED - DT-Prelim Calcs'!$C$18*3.39*'DEPRECATED - DT-Prelim Calcs'!$C$20</f>
        <v>25.773080821789936</v>
      </c>
      <c r="HC14" s="46">
        <f t="shared" si="65"/>
        <v>0</v>
      </c>
      <c r="HD14" s="57">
        <f>HB13*'DEPRECATED - DT-Prelim Calcs'!$C$11+HD13</f>
        <v>-151.49101663827412</v>
      </c>
      <c r="HE14" s="57">
        <f>HE13+0.5*HB14*'DEPRECATED - DT-Prelim Calcs'!$C$11^2+HD14*'DEPRECATED - DT-Prelim Calcs'!$C$11</f>
        <v>-16252.562805474197</v>
      </c>
      <c r="HF14" s="57">
        <f>MIN('Drive Train'!$F$35-GZ13*'DEPRECATED - DT-Prelim Calcs'!$C$21*'Drive Train'!$F$39,HF13+GZ$2)</f>
        <v>10.400000000000002</v>
      </c>
      <c r="HG14" s="57">
        <f>'Drive Train'!$F$35-GZ14*'DEPRECATED - DT-Prelim Calcs'!$C$21*'Drive Train'!$F$39</f>
        <v>10.400000000000002</v>
      </c>
      <c r="HH14" s="1">
        <f>IF(HE14&gt;='Drive Train'!$F$29,1,0)</f>
        <v>0</v>
      </c>
      <c r="HI14" s="57">
        <f t="shared" si="66"/>
        <v>37.037037037037017</v>
      </c>
      <c r="HJ14" s="63">
        <f>HJ13+'DEPRECATED - DT-Prelim Calcs'!$C$11</f>
        <v>40</v>
      </c>
      <c r="HK14" s="2">
        <f>HU14/'Drive Train'!$F$35</f>
        <v>0.82258064516129037</v>
      </c>
      <c r="HL14" s="46">
        <f>HS14*12*60/(PI() * 'Drive Train'!$F$15)/HK$2*HK14</f>
        <v>-85132.58486313399</v>
      </c>
      <c r="HM14" s="2">
        <f>('DEPRECATED - DT-Prelim Calcs'!$C$6*HK14-HL14)/('DEPRECATED - DT-Prelim Calcs'!$C$6*HK14)*'DEPRECATED - DT-Prelim Calcs'!$C$7*HK14</f>
        <v>40.475764480570966</v>
      </c>
      <c r="HN14" s="57">
        <f>HM14/'DEPRECATED - DT-Prelim Calcs'!$C$7*('DEPRECATED - DT-Prelim Calcs'!$C$8-'DEPRECATED - DT-Prelim Calcs'!$C$9)+'DEPRECATED - DT-Prelim Calcs'!$C$9</f>
        <v>2157.4886235922218</v>
      </c>
      <c r="HO14" s="57">
        <f t="shared" si="21"/>
        <v>36.66666666666665</v>
      </c>
      <c r="HP14" s="2">
        <f t="shared" si="67"/>
        <v>0.99579519204165001</v>
      </c>
      <c r="HQ14" s="57">
        <f>HP14*'DEPRECATED - DT-Prelim Calcs'!$C$21/HK$2/'DEPRECATED - DT-Prelim Calcs'!$C$19/'DEPRECATED - DT-Prelim Calcs'!$C$18*3.39*'DEPRECATED - DT-Prelim Calcs'!$C$20</f>
        <v>25.773080821789936</v>
      </c>
      <c r="HR14" s="46">
        <f t="shared" si="68"/>
        <v>0</v>
      </c>
      <c r="HS14" s="57">
        <f>HQ13*'DEPRECATED - DT-Prelim Calcs'!$C$11+HS13</f>
        <v>-252.88480606364931</v>
      </c>
      <c r="HT14" s="57">
        <f>HT13+0.5*HQ14*'DEPRECATED - DT-Prelim Calcs'!$C$11^2+HS14*'DEPRECATED - DT-Prelim Calcs'!$C$11</f>
        <v>-19674.022666414141</v>
      </c>
      <c r="HU14" s="57">
        <f>MIN('Drive Train'!$F$35-HO13*'DEPRECATED - DT-Prelim Calcs'!$C$21*'Drive Train'!$F$39,HU13+HO$2)</f>
        <v>10.200000000000001</v>
      </c>
      <c r="HV14" s="57">
        <f>'Drive Train'!$F$35-HO14*'DEPRECATED - DT-Prelim Calcs'!$C$21*'Drive Train'!$F$39</f>
        <v>10.200000000000001</v>
      </c>
      <c r="HW14" s="1">
        <f>IF(HT14&gt;='Drive Train'!$F$29,1,0)</f>
        <v>0</v>
      </c>
      <c r="HX14" s="57">
        <f t="shared" si="69"/>
        <v>40.740740740740726</v>
      </c>
      <c r="HY14" s="63">
        <f>HY13+'DEPRECATED - DT-Prelim Calcs'!$C$11</f>
        <v>40</v>
      </c>
      <c r="HZ14" s="2">
        <f>IJ14/'Drive Train'!$F$35</f>
        <v>0.80645161290322598</v>
      </c>
      <c r="IA14" s="46">
        <f>IH14*12*60/(PI() * 'Drive Train'!$F$15)/HZ$2*HZ14</f>
        <v>-115605.67293601687</v>
      </c>
      <c r="IB14" s="2">
        <f>('DEPRECATED - DT-Prelim Calcs'!$C$6*HZ14-IA14)/('DEPRECATED - DT-Prelim Calcs'!$C$6*HZ14)*'DEPRECATED - DT-Prelim Calcs'!$C$7*HZ14</f>
        <v>54.21553183471417</v>
      </c>
      <c r="IC14" s="57">
        <f>IB14/'DEPRECATED - DT-Prelim Calcs'!$C$7*('DEPRECATED - DT-Prelim Calcs'!$C$8-'DEPRECATED - DT-Prelim Calcs'!$C$9)+'DEPRECATED - DT-Prelim Calcs'!$C$9</f>
        <v>2888.9459478812564</v>
      </c>
      <c r="ID14" s="57">
        <f t="shared" si="22"/>
        <v>39.999999999999986</v>
      </c>
      <c r="IE14" s="2">
        <f t="shared" si="70"/>
        <v>0.99579519204165001</v>
      </c>
      <c r="IF14" s="57">
        <f>IE14*'DEPRECATED - DT-Prelim Calcs'!$C$21/HZ$2/'DEPRECATED - DT-Prelim Calcs'!$C$19/'DEPRECATED - DT-Prelim Calcs'!$C$18*3.39*'DEPRECATED - DT-Prelim Calcs'!$C$20</f>
        <v>25.773080821789936</v>
      </c>
      <c r="IG14" s="46">
        <f t="shared" si="71"/>
        <v>0</v>
      </c>
      <c r="IH14" s="57">
        <f>IF13*'DEPRECATED - DT-Prelim Calcs'!$C$11+IH13</f>
        <v>-350.27265519810487</v>
      </c>
      <c r="II14" s="57">
        <f>II13+0.5*IF14*'DEPRECATED - DT-Prelim Calcs'!$C$11^2+IH14*'DEPRECATED - DT-Prelim Calcs'!$C$11</f>
        <v>-22959.280557462818</v>
      </c>
      <c r="IJ14" s="57">
        <f>MIN('Drive Train'!$F$35-ID13*'DEPRECATED - DT-Prelim Calcs'!$C$21*'Drive Train'!$F$39,IJ13+ID$2)</f>
        <v>10.000000000000002</v>
      </c>
      <c r="IK14" s="57">
        <f>'Drive Train'!$F$35-ID14*'DEPRECATED - DT-Prelim Calcs'!$C$21*'Drive Train'!$F$39</f>
        <v>10.000000000000002</v>
      </c>
      <c r="IL14" s="1">
        <f>IF(II14&gt;='Drive Train'!$F$29,1,0)</f>
        <v>0</v>
      </c>
      <c r="IM14" s="57">
        <f t="shared" si="72"/>
        <v>44.444444444444429</v>
      </c>
      <c r="IN14" s="63">
        <f>IN13+'DEPRECATED - DT-Prelim Calcs'!$C$11</f>
        <v>40</v>
      </c>
      <c r="IO14" s="2">
        <f>IY14/'Drive Train'!$F$35</f>
        <v>0.79032258064516137</v>
      </c>
      <c r="IP14" s="46">
        <f>IW14*12*60/(PI() * 'Drive Train'!$F$15)/IO$2*IO14</f>
        <v>-143497.36981380434</v>
      </c>
      <c r="IQ14" s="2">
        <f>('DEPRECATED - DT-Prelim Calcs'!$C$6*IO14-IP14)/('DEPRECATED - DT-Prelim Calcs'!$C$6*IO14)*'DEPRECATED - DT-Prelim Calcs'!$C$7*IO14</f>
        <v>66.78810354529638</v>
      </c>
      <c r="IR14" s="57">
        <f>IQ14/'DEPRECATED - DT-Prelim Calcs'!$C$7*('DEPRECATED - DT-Prelim Calcs'!$C$8-'DEPRECATED - DT-Prelim Calcs'!$C$9)+'DEPRECATED - DT-Prelim Calcs'!$C$9</f>
        <v>3558.2658443408818</v>
      </c>
      <c r="IS14" s="57">
        <f t="shared" si="23"/>
        <v>43.333333333333321</v>
      </c>
      <c r="IT14" s="2">
        <f t="shared" si="73"/>
        <v>0.99579519204165001</v>
      </c>
      <c r="IU14" s="57">
        <f>IT14*'DEPRECATED - DT-Prelim Calcs'!$C$21/IO$2/'DEPRECATED - DT-Prelim Calcs'!$C$19/'DEPRECATED - DT-Prelim Calcs'!$C$18*3.39*'DEPRECATED - DT-Prelim Calcs'!$C$20</f>
        <v>25.773080821789936</v>
      </c>
      <c r="IV14" s="46">
        <f t="shared" si="74"/>
        <v>0</v>
      </c>
      <c r="IW14" s="57">
        <f>IU13*'DEPRECATED - DT-Prelim Calcs'!$C$11+IW13</f>
        <v>-443.65456404164024</v>
      </c>
      <c r="IX14" s="57">
        <f>IX13+0.5*IU14*'DEPRECATED - DT-Prelim Calcs'!$C$11^2+IW14*'DEPRECATED - DT-Prelim Calcs'!$C$11</f>
        <v>-26108.3364786202</v>
      </c>
      <c r="IY14" s="57">
        <f>MIN('Drive Train'!$F$35-IS13*'DEPRECATED - DT-Prelim Calcs'!$C$21*'Drive Train'!$F$39,IY13+IS$2)</f>
        <v>9.8000000000000007</v>
      </c>
      <c r="IZ14" s="57">
        <f>'Drive Train'!$F$35-IS14*'DEPRECATED - DT-Prelim Calcs'!$C$21*'Drive Train'!$F$39</f>
        <v>9.8000000000000007</v>
      </c>
      <c r="JA14" s="1">
        <f>IF(IX14&gt;='Drive Train'!$F$29,1,0)</f>
        <v>0</v>
      </c>
      <c r="JB14" s="57">
        <f t="shared" si="75"/>
        <v>48.148148148148138</v>
      </c>
      <c r="JC14" s="63">
        <f>JC13+'DEPRECATED - DT-Prelim Calcs'!$C$11</f>
        <v>40</v>
      </c>
      <c r="JD14" s="2">
        <f>JN14/'Drive Train'!$F$35</f>
        <v>0.77419354838709686</v>
      </c>
      <c r="JE14" s="46">
        <f>JL14*12*60/(PI() * 'Drive Train'!$F$15)/JD$2*JD14</f>
        <v>-168887.00388531559</v>
      </c>
      <c r="JF14" s="2">
        <f>('DEPRECATED - DT-Prelim Calcs'!$C$6*JD14-JE14)/('DEPRECATED - DT-Prelim Calcs'!$C$6*JD14)*'DEPRECATED - DT-Prelim Calcs'!$C$7*JD14</f>
        <v>78.229348546098933</v>
      </c>
      <c r="JG14" s="57">
        <f>JF14/'DEPRECATED - DT-Prelim Calcs'!$C$7*('DEPRECATED - DT-Prelim Calcs'!$C$8-'DEPRECATED - DT-Prelim Calcs'!$C$9)+'DEPRECATED - DT-Prelim Calcs'!$C$9</f>
        <v>4167.3578499852665</v>
      </c>
      <c r="JH14" s="57">
        <f t="shared" si="24"/>
        <v>46.666666666666657</v>
      </c>
      <c r="JI14" s="2">
        <f t="shared" si="76"/>
        <v>0.99579519204165001</v>
      </c>
      <c r="JJ14" s="57">
        <f>JI14*'DEPRECATED - DT-Prelim Calcs'!$C$21/JD$2/'DEPRECATED - DT-Prelim Calcs'!$C$19/'DEPRECATED - DT-Prelim Calcs'!$C$18*3.39*'DEPRECATED - DT-Prelim Calcs'!$C$20</f>
        <v>25.773080821789936</v>
      </c>
      <c r="JK14" s="46">
        <f t="shared" si="77"/>
        <v>0</v>
      </c>
      <c r="JL14" s="57">
        <f>JJ13*'DEPRECATED - DT-Prelim Calcs'!$C$11+JL13</f>
        <v>-533.0305325942544</v>
      </c>
      <c r="JM14" s="57">
        <f>JM13+0.5*JJ14*'DEPRECATED - DT-Prelim Calcs'!$C$11^2+JL14*'DEPRECATED - DT-Prelim Calcs'!$C$11</f>
        <v>-29121.190429886265</v>
      </c>
      <c r="JN14" s="57">
        <f>MIN('Drive Train'!$F$35-JH13*'DEPRECATED - DT-Prelim Calcs'!$C$21*'Drive Train'!$F$39,JN13+JH$2)</f>
        <v>9.6000000000000014</v>
      </c>
      <c r="JO14" s="57">
        <f>'Drive Train'!$F$35-JH14*'DEPRECATED - DT-Prelim Calcs'!$C$21*'Drive Train'!$F$39</f>
        <v>9.6000000000000014</v>
      </c>
      <c r="JP14" s="1">
        <f>IF(JM14&gt;='Drive Train'!$F$29,1,0)</f>
        <v>0</v>
      </c>
      <c r="JQ14" s="57">
        <f>MIN(JG14,'DEPRECATED - DT-Prelim Calcs'!$C$10)*'DEPRECATED - DT-Prelim Calcs'!$C$11*1000/60/60</f>
        <v>103.33333333333333</v>
      </c>
      <c r="JR14" s="63">
        <f>JR13+'DEPRECATED - DT-Prelim Calcs'!$C$11</f>
        <v>40</v>
      </c>
      <c r="JS14" s="2">
        <f>KC14/'Drive Train'!$F$35</f>
        <v>0.75806451612903225</v>
      </c>
      <c r="JT14" s="46">
        <f>KA14*12*60/(PI() * 'Drive Train'!$F$15)/JS$2*JS14</f>
        <v>-191853.9035393708</v>
      </c>
      <c r="JU14" s="2">
        <f>('DEPRECATED - DT-Prelim Calcs'!$C$6*JS14-JT14)/('DEPRECATED - DT-Prelim Calcs'!$C$6*JS14)*'DEPRECATED - DT-Prelim Calcs'!$C$7*JS14</f>
        <v>88.575135770903543</v>
      </c>
      <c r="JV14" s="57">
        <f>JU14/'DEPRECATED - DT-Prelim Calcs'!$C$7*('DEPRECATED - DT-Prelim Calcs'!$C$8-'DEPRECATED - DT-Prelim Calcs'!$C$9)+'DEPRECATED - DT-Prelim Calcs'!$C$9</f>
        <v>4718.1315018285995</v>
      </c>
      <c r="JW14" s="57">
        <f t="shared" si="25"/>
        <v>49.999999999999993</v>
      </c>
      <c r="JX14" s="2">
        <f t="shared" si="78"/>
        <v>0.99579519204165001</v>
      </c>
      <c r="JY14" s="57">
        <f>JX14*'DEPRECATED - DT-Prelim Calcs'!$C$21/JS$2/'DEPRECATED - DT-Prelim Calcs'!$C$19/'DEPRECATED - DT-Prelim Calcs'!$C$18*3.39*'DEPRECATED - DT-Prelim Calcs'!$C$20</f>
        <v>25.773080821789936</v>
      </c>
      <c r="JZ14" s="46">
        <f t="shared" si="79"/>
        <v>0</v>
      </c>
      <c r="KA14" s="57">
        <f>JY13*'DEPRECATED - DT-Prelim Calcs'!$C$11+KA13</f>
        <v>-618.40056085594915</v>
      </c>
      <c r="KB14" s="57">
        <f>KB13+0.5*JY14*'DEPRECATED - DT-Prelim Calcs'!$C$11^2+KA14*'DEPRECATED - DT-Prelim Calcs'!$C$11</f>
        <v>-31997.842411261077</v>
      </c>
      <c r="KC14" s="57">
        <f>MIN('Drive Train'!$F$35-JW13*'DEPRECATED - DT-Prelim Calcs'!$C$21*'Drive Train'!$F$39,KC13+JW$2)</f>
        <v>9.4</v>
      </c>
      <c r="KD14" s="57">
        <f>'Drive Train'!$F$35-JW14*'DEPRECATED - DT-Prelim Calcs'!$C$21*'Drive Train'!$F$39</f>
        <v>9.4</v>
      </c>
      <c r="KE14" s="1">
        <f>IF(KB14&gt;='Drive Train'!$F$29,1,0)</f>
        <v>0</v>
      </c>
      <c r="KF14" s="57">
        <f>MIN(JV14,'DEPRECATED - DT-Prelim Calcs'!$C$10)*'DEPRECATED - DT-Prelim Calcs'!$C$11*1000/60/60</f>
        <v>103.33333333333333</v>
      </c>
      <c r="KG14" s="63">
        <f>KG13+'DEPRECATED - DT-Prelim Calcs'!$C$11</f>
        <v>40</v>
      </c>
      <c r="KH14" s="2">
        <f>KR14/'Drive Train'!$F$35</f>
        <v>0.74193548387096786</v>
      </c>
      <c r="KI14" s="46">
        <f>KP14*12*60/(PI() * 'Drive Train'!$F$15)/KH$2*KH14</f>
        <v>-212477.39716478926</v>
      </c>
      <c r="KJ14" s="2">
        <f>('DEPRECATED - DT-Prelim Calcs'!$C$6*KH14-KI14)/('DEPRECATED - DT-Prelim Calcs'!$C$6*KH14)*'DEPRECATED - DT-Prelim Calcs'!$C$7*KH14</f>
        <v>97.861334153491541</v>
      </c>
      <c r="KK14" s="57">
        <f>KJ14/'DEPRECATED - DT-Prelim Calcs'!$C$7*('DEPRECATED - DT-Prelim Calcs'!$C$8-'DEPRECATED - DT-Prelim Calcs'!$C$9)+'DEPRECATED - DT-Prelim Calcs'!$C$9</f>
        <v>5212.4963368850476</v>
      </c>
      <c r="KL14" s="57">
        <f t="shared" si="26"/>
        <v>53.333333333333329</v>
      </c>
      <c r="KM14" s="2">
        <f t="shared" si="80"/>
        <v>0.99579519204165001</v>
      </c>
      <c r="KN14" s="57">
        <f>KM14*'DEPRECATED - DT-Prelim Calcs'!$C$21/KH$2/'DEPRECATED - DT-Prelim Calcs'!$C$19/'DEPRECATED - DT-Prelim Calcs'!$C$18*3.39*'DEPRECATED - DT-Prelim Calcs'!$C$20</f>
        <v>25.773080821789936</v>
      </c>
      <c r="KO14" s="46">
        <f t="shared" si="81"/>
        <v>0</v>
      </c>
      <c r="KP14" s="57">
        <f>KN13*'DEPRECATED - DT-Prelim Calcs'!$C$11+KP13</f>
        <v>-699.76464882672371</v>
      </c>
      <c r="KQ14" s="57">
        <f>KQ13+0.5*KN14*'DEPRECATED - DT-Prelim Calcs'!$C$11^2+KP14*'DEPRECATED - DT-Prelim Calcs'!$C$11</f>
        <v>-34738.292422744598</v>
      </c>
      <c r="KR14" s="57">
        <f>MIN('Drive Train'!$F$35-KL13*'DEPRECATED - DT-Prelim Calcs'!$C$21*'Drive Train'!$F$39,KR13+KL$2)</f>
        <v>9.2000000000000011</v>
      </c>
      <c r="KS14" s="57">
        <f>'Drive Train'!$F$35-KL14*'DEPRECATED - DT-Prelim Calcs'!$C$21*'Drive Train'!$F$39</f>
        <v>9.2000000000000011</v>
      </c>
      <c r="KT14" s="1">
        <f>IF(KQ14&gt;='Drive Train'!$F$29,1,0)</f>
        <v>0</v>
      </c>
      <c r="KU14" s="57">
        <f>MIN(KK14,'DEPRECATED - DT-Prelim Calcs'!$C$10)*'DEPRECATED - DT-Prelim Calcs'!$C$11*1000/60/60</f>
        <v>103.33333333333333</v>
      </c>
      <c r="KV14" s="63">
        <f>KV13+'DEPRECATED - DT-Prelim Calcs'!$C$11</f>
        <v>40</v>
      </c>
      <c r="KW14" s="2">
        <f>LG14/'Drive Train'!$F$35</f>
        <v>0.72580645161290325</v>
      </c>
      <c r="KX14" s="46">
        <f>LE14*12*60/(PI() * 'Drive Train'!$F$15)/KW$2*KW14</f>
        <v>-222015.93786983818</v>
      </c>
      <c r="KY14" s="2">
        <f>('DEPRECATED - DT-Prelim Calcs'!$C$6*KW14-KX14)/('DEPRECATED - DT-Prelim Calcs'!$C$6*KW14)*'DEPRECATED - DT-Prelim Calcs'!$C$7*KW14</f>
        <v>102.13538684413008</v>
      </c>
      <c r="KZ14" s="57">
        <f>KY14/'DEPRECATED - DT-Prelim Calcs'!$C$7*('DEPRECATED - DT-Prelim Calcs'!$C$8-'DEPRECATED - DT-Prelim Calcs'!$C$9)+'DEPRECATED - DT-Prelim Calcs'!$C$9</f>
        <v>5440.0320050215305</v>
      </c>
      <c r="LA14" s="57">
        <f t="shared" si="27"/>
        <v>56.666666666666664</v>
      </c>
      <c r="LB14" s="2">
        <f t="shared" si="82"/>
        <v>0.99579519204165001</v>
      </c>
      <c r="LC14" s="57">
        <f>LB14*'DEPRECATED - DT-Prelim Calcs'!$C$21/KW$2/'DEPRECATED - DT-Prelim Calcs'!$C$19/'DEPRECATED - DT-Prelim Calcs'!$C$18*3.39*'DEPRECATED - DT-Prelim Calcs'!$C$20</f>
        <v>25.773080821789936</v>
      </c>
      <c r="LD14" s="46">
        <f t="shared" si="83"/>
        <v>0</v>
      </c>
      <c r="LE14" s="57">
        <f>LC13*'DEPRECATED - DT-Prelim Calcs'!$C$11+LE13</f>
        <v>-747.42691233583093</v>
      </c>
      <c r="LF14" s="57">
        <f>LF13+0.5*LC14*'DEPRECATED - DT-Prelim Calcs'!$C$11^2+LE14*'DEPRECATED - DT-Prelim Calcs'!$C$11</f>
        <v>-36340.30128785719</v>
      </c>
      <c r="LG14" s="57">
        <f>MIN('Drive Train'!$F$35-LA13*'DEPRECATED - DT-Prelim Calcs'!$C$21*'Drive Train'!$F$39,LG13+LA$2)</f>
        <v>9</v>
      </c>
      <c r="LH14" s="57">
        <f>'Drive Train'!$F$35-LA14*'DEPRECATED - DT-Prelim Calcs'!$C$21*'Drive Train'!$F$39</f>
        <v>9</v>
      </c>
      <c r="LI14" s="1">
        <f>IF(LF14&gt;='Drive Train'!$F$29,1,0)</f>
        <v>0</v>
      </c>
      <c r="LJ14" s="57">
        <f>MIN(KZ14,'DEPRECATED - DT-Prelim Calcs'!$C$10)*'DEPRECATED - DT-Prelim Calcs'!$C$11*1000/60/60</f>
        <v>103.33333333333333</v>
      </c>
      <c r="LK14" s="63">
        <f>LK13+'DEPRECATED - DT-Prelim Calcs'!$C$11</f>
        <v>40</v>
      </c>
      <c r="LL14" s="2">
        <f>LV14/'Drive Train'!$F$35</f>
        <v>0.70967741935483875</v>
      </c>
      <c r="LM14" s="46">
        <f>LT14*12*60/(PI() * 'Drive Train'!$F$15)/LL$2*LL14</f>
        <v>-208999.14188555046</v>
      </c>
      <c r="LN14" s="2">
        <f>('DEPRECATED - DT-Prelim Calcs'!$C$6*LL14-LM14)/('DEPRECATED - DT-Prelim Calcs'!$C$6*LL14)*'DEPRECATED - DT-Prelim Calcs'!$C$7*LL14</f>
        <v>96.210872663980368</v>
      </c>
      <c r="LO14" s="57">
        <f>LN14/'DEPRECATED - DT-Prelim Calcs'!$C$7*('DEPRECATED - DT-Prelim Calcs'!$C$8-'DEPRECATED - DT-Prelim Calcs'!$C$9)+'DEPRECATED - DT-Prelim Calcs'!$C$9</f>
        <v>5124.6315198293287</v>
      </c>
      <c r="LP14" s="57">
        <f t="shared" si="28"/>
        <v>60</v>
      </c>
      <c r="LQ14" s="2">
        <f t="shared" si="84"/>
        <v>0.99579519204165001</v>
      </c>
      <c r="LR14" s="57">
        <f>LQ14*'DEPRECATED - DT-Prelim Calcs'!$C$21/LL$2/'DEPRECATED - DT-Prelim Calcs'!$C$19/'DEPRECATED - DT-Prelim Calcs'!$C$18*3.39*'DEPRECATED - DT-Prelim Calcs'!$C$20</f>
        <v>25.773080821789936</v>
      </c>
      <c r="LS14" s="46">
        <f t="shared" si="85"/>
        <v>0</v>
      </c>
      <c r="LT14" s="57">
        <f>LR13*'DEPRECATED - DT-Prelim Calcs'!$C$11+LT13</f>
        <v>-719.59629605891371</v>
      </c>
      <c r="LU14" s="57">
        <f>LU13+0.5*LR14*'DEPRECATED - DT-Prelim Calcs'!$C$11^2+LT14*'DEPRECATED - DT-Prelim Calcs'!$C$11</f>
        <v>-35394.060334442009</v>
      </c>
      <c r="LV14" s="57">
        <f>MIN('Drive Train'!$F$35-LP13*'DEPRECATED - DT-Prelim Calcs'!$C$21*'Drive Train'!$F$39,LV13+LP$2)</f>
        <v>8.8000000000000007</v>
      </c>
      <c r="LW14" s="57">
        <f>'Drive Train'!$F$35-LP14*'DEPRECATED - DT-Prelim Calcs'!$C$21*'Drive Train'!$F$39</f>
        <v>8.8000000000000007</v>
      </c>
      <c r="LX14" s="1">
        <f>IF(LU14&gt;='Drive Train'!$F$29,1,0)</f>
        <v>0</v>
      </c>
      <c r="LY14" s="57">
        <f>MIN(LO14,'DEPRECATED - DT-Prelim Calcs'!$C$10)*'DEPRECATED - DT-Prelim Calcs'!$C$11*1000/60/60</f>
        <v>103.33333333333333</v>
      </c>
      <c r="LZ14" s="63">
        <f>LZ13+'DEPRECATED - DT-Prelim Calcs'!$C$11</f>
        <v>40</v>
      </c>
    </row>
    <row r="15" spans="1:338" x14ac:dyDescent="0.2">
      <c r="A15" s="14"/>
      <c r="B15" s="15">
        <f>'Drive Train'!I12/C7</f>
        <v>0</v>
      </c>
      <c r="C15" s="69">
        <v>2</v>
      </c>
      <c r="R15" s="63">
        <f>R14+'DEPRECATED - DT-Prelim Calcs'!$C$11</f>
        <v>44</v>
      </c>
      <c r="S15" s="2">
        <f>AG15/'Drive Train'!$F$35</f>
        <v>0</v>
      </c>
      <c r="T15" s="46">
        <f>AE15*12*60/(PI() * 'Drive Train'!$F$15)/S$2*ABS(S15)</f>
        <v>0</v>
      </c>
      <c r="U15" s="2">
        <f>IF(OR(AD14=1,AND($C$32=Motors!$C$32,'DEPRECATED - DT-Prelim Calcs'!AI14=1)),0,IF(AG15=0,-(V14+$C$9)/($C$8-$C$9)*$C$7,($C$6*S15-T15)/($C$6*S15)*$C$7*S15))</f>
        <v>0</v>
      </c>
      <c r="V15" s="57">
        <f>IF(AND(AD14=1,AI14=1),0,ABS(U15/$C$7*($C$8-$C$9)+$C$9) *'Drive Train'!$AA$49 + V14*(1-'Drive Train'!$AA$49))</f>
        <v>0</v>
      </c>
      <c r="W15" s="57">
        <f t="shared" si="0"/>
        <v>0</v>
      </c>
      <c r="X15" s="2">
        <f>MAX(MIN(IF(AND(AI14=1,AG15&lt;0),-1,1)*(W15-$C$9)/($C$8-$C$9)*$C$7-$C$29*AE15/T$2 -  AI14*$C$29/2,X$2),MAX(X$4:X14)*-1)</f>
        <v>-0.2458281045106315</v>
      </c>
      <c r="Y15" s="57">
        <f t="shared" si="1"/>
        <v>0</v>
      </c>
      <c r="Z15" s="57">
        <f t="shared" si="2"/>
        <v>0</v>
      </c>
      <c r="AA15" s="57">
        <f t="shared" si="3"/>
        <v>0</v>
      </c>
      <c r="AB15" s="57" t="e">
        <f t="shared" si="4"/>
        <v>#N/A</v>
      </c>
      <c r="AC15" s="46">
        <f t="shared" si="29"/>
        <v>1</v>
      </c>
      <c r="AD15" s="1">
        <f t="shared" si="5"/>
        <v>1</v>
      </c>
      <c r="AE15" s="57">
        <f t="shared" si="6"/>
        <v>0</v>
      </c>
      <c r="AF15" s="57" t="e">
        <f t="shared" si="7"/>
        <v>#N/A</v>
      </c>
      <c r="AG15" s="57">
        <f>IF(AI14=0,MIN('Drive Train'!$F$35-W14*$C$21*'Drive Train'!$F$39,AG14+W$2)-$C$3,IF(AE14-1&lt;=0,0,IF($C$32=Motors!$C$30,MAX(MAX(AG$4:AG14)*-1,AG14-W$2),MAX(0,MAX(AG$4:AG14)*-1,AG14-W$2))))</f>
        <v>0</v>
      </c>
      <c r="AH15" s="57">
        <f>'Drive Train'!$F$35-ABS(W15)*'DEPRECATED - DT-Prelim Calcs'!$C$21*'Drive Train'!$F$39</f>
        <v>12.4</v>
      </c>
      <c r="AI15" s="1">
        <f>IF(AJ15&gt;='Drive Train'!$F$29,1,0)</f>
        <v>1</v>
      </c>
      <c r="AJ15" s="57">
        <f>AJ14+0.5*Y15*'DEPRECATED - DT-Prelim Calcs'!$C$11^2+AE15*'DEPRECATED - DT-Prelim Calcs'!$C$11</f>
        <v>784.33981740885292</v>
      </c>
      <c r="AK15" s="57">
        <f t="shared" si="8"/>
        <v>0</v>
      </c>
      <c r="AL15" s="63">
        <f>AL14+'DEPRECATED - DT-Prelim Calcs'!$C$11</f>
        <v>44</v>
      </c>
      <c r="AM15" s="2">
        <f>AW15/'Drive Train'!$F$35</f>
        <v>0.91431201250116256</v>
      </c>
      <c r="AN15" s="46">
        <f>AU15*12*60/(PI() * 'Drive Train'!$F$15)/AM$2*AM15</f>
        <v>4057.2555661469737</v>
      </c>
      <c r="AO15" s="2">
        <f>('DEPRECATED - DT-Prelim Calcs'!$C$6*AM15-AN15)/('DEPRECATED - DT-Prelim Calcs'!$C$6*AM15)*'DEPRECATED - DT-Prelim Calcs'!$C$7*AM15</f>
        <v>0.36897301684183442</v>
      </c>
      <c r="AP15" s="57">
        <f>AO15/'DEPRECATED - DT-Prelim Calcs'!$C$7*('DEPRECATED - DT-Prelim Calcs'!$C$8-'DEPRECATED - DT-Prelim Calcs'!$C$9)+'DEPRECATED - DT-Prelim Calcs'!$C$9</f>
        <v>22.342837369629606</v>
      </c>
      <c r="AQ15" s="57">
        <f t="shared" si="9"/>
        <v>22.342837369629606</v>
      </c>
      <c r="AR15" s="2">
        <f t="shared" si="30"/>
        <v>4.409332936197119E-2</v>
      </c>
      <c r="AS15" s="57">
        <f>AR15*'DEPRECATED - DT-Prelim Calcs'!$C$21/AM$2/'DEPRECATED - DT-Prelim Calcs'!$C$19/'DEPRECATED - DT-Prelim Calcs'!$C$18*3.39*'DEPRECATED - DT-Prelim Calcs'!$C$20</f>
        <v>0.31954147411077216</v>
      </c>
      <c r="AT15" s="46">
        <f t="shared" si="31"/>
        <v>0</v>
      </c>
      <c r="AU15" s="57">
        <f>AS14*'DEPRECATED - DT-Prelim Calcs'!$C$11+AU14</f>
        <v>38.724454702513945</v>
      </c>
      <c r="AV15" s="57">
        <f>AV14+0.5*AS15*'DEPRECATED - DT-Prelim Calcs'!$C$11^2+AU15*'DEPRECATED - DT-Prelim Calcs'!$C$11</f>
        <v>1690.2131085945425</v>
      </c>
      <c r="AW15" s="57">
        <f>MIN('Drive Train'!$F$35-AQ14*'DEPRECATED - DT-Prelim Calcs'!$C$21*'Drive Train'!$F$39,AW14+AQ$2)</f>
        <v>11.337468955014415</v>
      </c>
      <c r="AX15" s="57">
        <f>'Drive Train'!$F$35-AQ15*'DEPRECATED - DT-Prelim Calcs'!$C$21*'Drive Train'!$F$39</f>
        <v>11.059429757822224</v>
      </c>
      <c r="AY15" s="1">
        <f>IF(AV15&gt;='Drive Train'!$F$29,1,0)</f>
        <v>1</v>
      </c>
      <c r="AZ15" s="57">
        <f t="shared" si="32"/>
        <v>24.825374855144009</v>
      </c>
      <c r="BA15" s="63">
        <f>BA14+'DEPRECATED - DT-Prelim Calcs'!$C$11</f>
        <v>44</v>
      </c>
      <c r="BB15" s="2">
        <f>BL15/'Drive Train'!$F$35</f>
        <v>1.3087967342604754</v>
      </c>
      <c r="BC15" s="46">
        <f>BJ15*12*60/(PI() * 'Drive Train'!$F$15)/BB$2*BB15</f>
        <v>-4658.1439336857065</v>
      </c>
      <c r="BD15" s="2">
        <f>('DEPRECATED - DT-Prelim Calcs'!$C$6*BB15-BC15)/('DEPRECATED - DT-Prelim Calcs'!$C$6*BB15)*'DEPRECATED - DT-Prelim Calcs'!$C$7*BB15</f>
        <v>5.260415304086048</v>
      </c>
      <c r="BE15" s="57">
        <f>BD15/'DEPRECATED - DT-Prelim Calcs'!$C$7*('DEPRECATED - DT-Prelim Calcs'!$C$8-'DEPRECATED - DT-Prelim Calcs'!$C$9)+'DEPRECATED - DT-Prelim Calcs'!$C$9</f>
        <v>282.74617573204978</v>
      </c>
      <c r="BF15" s="57">
        <f t="shared" si="10"/>
        <v>93</v>
      </c>
      <c r="BG15" s="2">
        <f t="shared" si="33"/>
        <v>1.9567747535884934</v>
      </c>
      <c r="BH15" s="57">
        <f>BG15*'DEPRECATED - DT-Prelim Calcs'!$C$21/BB$2/'DEPRECATED - DT-Prelim Calcs'!$C$19/'DEPRECATED - DT-Prelim Calcs'!$C$18*3.39*'DEPRECATED - DT-Prelim Calcs'!$C$20</f>
        <v>20.483115846563269</v>
      </c>
      <c r="BI15" s="46">
        <f t="shared" si="34"/>
        <v>0</v>
      </c>
      <c r="BJ15" s="57">
        <f>BH14*'DEPRECATED - DT-Prelim Calcs'!$C$11+BJ14</f>
        <v>-21.502414537831328</v>
      </c>
      <c r="BK15" s="57">
        <f>BK14+0.5*BH15*'DEPRECATED - DT-Prelim Calcs'!$C$11^2+BJ15*'DEPRECATED - DT-Prelim Calcs'!$C$11</f>
        <v>941.9501978085641</v>
      </c>
      <c r="BL15" s="57">
        <f>MIN('Drive Train'!$F$35-BF14*'DEPRECATED - DT-Prelim Calcs'!$C$21*'Drive Train'!$F$39,BL14+BF$2)</f>
        <v>16.229079504829894</v>
      </c>
      <c r="BM15" s="57">
        <f>'Drive Train'!$F$35-BF15*'DEPRECATED - DT-Prelim Calcs'!$C$21*'Drive Train'!$F$39</f>
        <v>6.82</v>
      </c>
      <c r="BN15" s="1">
        <f>IF(BK15&gt;='Drive Train'!$F$29,1,0)</f>
        <v>1</v>
      </c>
      <c r="BO15" s="57">
        <f t="shared" si="35"/>
        <v>103.33333333333333</v>
      </c>
      <c r="BP15" s="63">
        <f>BP14+'DEPRECATED - DT-Prelim Calcs'!$C$11</f>
        <v>44</v>
      </c>
      <c r="BQ15" s="2">
        <f>CA15/'Drive Train'!$F$35</f>
        <v>0.55000000000000004</v>
      </c>
      <c r="BR15" s="46">
        <f>BY15*12*60/(PI() * 'Drive Train'!$F$15)/BQ$2*BQ15</f>
        <v>1858.4195110793501</v>
      </c>
      <c r="BS15" s="2">
        <f>('DEPRECATED - DT-Prelim Calcs'!$C$6*BQ15-BR15)/('DEPRECATED - DT-Prelim Calcs'!$C$6*BQ15)*'DEPRECATED - DT-Prelim Calcs'!$C$7*BQ15</f>
        <v>0.4852014968665605</v>
      </c>
      <c r="BT15" s="57">
        <f>BS15/'DEPRECATED - DT-Prelim Calcs'!$C$7*('DEPRECATED - DT-Prelim Calcs'!$C$8-'DEPRECATED - DT-Prelim Calcs'!$C$9)+'DEPRECATED - DT-Prelim Calcs'!$C$9</f>
        <v>28.530436534431416</v>
      </c>
      <c r="BU15" s="57">
        <f t="shared" si="11"/>
        <v>28.530436534431416</v>
      </c>
      <c r="BV15" s="2">
        <f t="shared" si="36"/>
        <v>0.23782086951898071</v>
      </c>
      <c r="BW15" s="57">
        <f>BV15*'DEPRECATED - DT-Prelim Calcs'!$C$21/BQ$2/'DEPRECATED - DT-Prelim Calcs'!$C$19/'DEPRECATED - DT-Prelim Calcs'!$C$18*3.39*'DEPRECATED - DT-Prelim Calcs'!$C$20</f>
        <v>3.2554476542280661</v>
      </c>
      <c r="BX15" s="46">
        <f t="shared" si="37"/>
        <v>0</v>
      </c>
      <c r="BY15" s="57">
        <f>BW14*'DEPRECATED - DT-Prelim Calcs'!$C$11+BY14</f>
        <v>15.610687388488827</v>
      </c>
      <c r="BZ15" s="57">
        <f>BZ14+0.5*BW15*'DEPRECATED - DT-Prelim Calcs'!$C$11^2+BY15*'DEPRECATED - DT-Prelim Calcs'!$C$11</f>
        <v>-1155.4340186562406</v>
      </c>
      <c r="CA15" s="57">
        <f>MIN('Drive Train'!$F$35-BU14*'DEPRECATED - DT-Prelim Calcs'!$C$21*'Drive Train'!$F$39,CA14+BU$2)</f>
        <v>6.82</v>
      </c>
      <c r="CB15" s="57">
        <f>'Drive Train'!$F$35-BU15*'DEPRECATED - DT-Prelim Calcs'!$C$21*'Drive Train'!$F$39</f>
        <v>10.688173807934115</v>
      </c>
      <c r="CC15" s="1">
        <f>IF(BZ15&gt;='Drive Train'!$F$29,1,0)</f>
        <v>0</v>
      </c>
      <c r="CD15" s="57">
        <f t="shared" si="38"/>
        <v>31.700485038257128</v>
      </c>
      <c r="CE15" s="63">
        <f>CE14+'DEPRECATED - DT-Prelim Calcs'!$C$11</f>
        <v>44</v>
      </c>
      <c r="CF15" s="2">
        <f>CP15/'Drive Train'!$F$35</f>
        <v>0.55000000000000004</v>
      </c>
      <c r="CG15" s="46">
        <f>CN15*12*60/(PI() * 'Drive Train'!$F$15)/CF$2*CF15</f>
        <v>-13059.030395353022</v>
      </c>
      <c r="CH15" s="2">
        <f>('DEPRECATED - DT-Prelim Calcs'!$C$6*CF15-CG15)/('DEPRECATED - DT-Prelim Calcs'!$C$6*CF15)*'DEPRECATED - DT-Prelim Calcs'!$C$7*CF15</f>
        <v>7.2302398222890769</v>
      </c>
      <c r="CI15" s="57">
        <f>CH15/'DEPRECATED - DT-Prelim Calcs'!$C$7*('DEPRECATED - DT-Prelim Calcs'!$C$8-'DEPRECATED - DT-Prelim Calcs'!$C$9)+'DEPRECATED - DT-Prelim Calcs'!$C$9</f>
        <v>387.61276730277535</v>
      </c>
      <c r="CJ15" s="57">
        <f t="shared" si="12"/>
        <v>93</v>
      </c>
      <c r="CK15" s="2">
        <f t="shared" si="39"/>
        <v>1.5241763143494644</v>
      </c>
      <c r="CL15" s="57">
        <f>CK15*'DEPRECATED - DT-Prelim Calcs'!$C$21/CF$2/'DEPRECATED - DT-Prelim Calcs'!$C$19/'DEPRECATED - DT-Prelim Calcs'!$C$18*3.39*'DEPRECATED - DT-Prelim Calcs'!$C$20</f>
        <v>25.773080821789936</v>
      </c>
      <c r="CM15" s="46">
        <f t="shared" si="40"/>
        <v>0</v>
      </c>
      <c r="CN15" s="57">
        <f>CL14*'DEPRECATED - DT-Prelim Calcs'!$C$11+CN14</f>
        <v>-88.801199032568988</v>
      </c>
      <c r="CO15" s="57">
        <f>CO14+0.5*CL15*'DEPRECATED - DT-Prelim Calcs'!$C$11^2+CN15*'DEPRECATED - DT-Prelim Calcs'!$C$11</f>
        <v>-5623.3091706550267</v>
      </c>
      <c r="CP15" s="57">
        <f>MIN('Drive Train'!$F$35-CJ14*'DEPRECATED - DT-Prelim Calcs'!$C$21*'Drive Train'!$F$39,CP14+CJ$2)</f>
        <v>6.82</v>
      </c>
      <c r="CQ15" s="57">
        <f>'Drive Train'!$F$35-CJ15*'DEPRECATED - DT-Prelim Calcs'!$C$21*'Drive Train'!$F$39</f>
        <v>6.82</v>
      </c>
      <c r="CR15" s="1">
        <f>IF(CO15&gt;='Drive Train'!$F$29,1,0)</f>
        <v>0</v>
      </c>
      <c r="CS15" s="57">
        <f t="shared" si="41"/>
        <v>103.33333333333333</v>
      </c>
      <c r="CT15" s="63">
        <f>CT14+'DEPRECATED - DT-Prelim Calcs'!$C$11</f>
        <v>44</v>
      </c>
      <c r="CU15" s="2">
        <f>DE15/'Drive Train'!$F$35</f>
        <v>2.2952145726373008</v>
      </c>
      <c r="CV15" s="46">
        <f>DC15*12*60/(PI() * 'Drive Train'!$F$15)/CU$2*CU15</f>
        <v>-350583.73375664168</v>
      </c>
      <c r="CW15" s="2">
        <f>('DEPRECATED - DT-Prelim Calcs'!$C$6*CU15-CV15)/('DEPRECATED - DT-Prelim Calcs'!$C$6*CU15)*'DEPRECATED - DT-Prelim Calcs'!$C$7*CU15</f>
        <v>164.05056624829351</v>
      </c>
      <c r="CX15" s="57">
        <f>CW15/'DEPRECATED - DT-Prelim Calcs'!$C$7*('DEPRECATED - DT-Prelim Calcs'!$C$8-'DEPRECATED - DT-Prelim Calcs'!$C$9)+'DEPRECATED - DT-Prelim Calcs'!$C$9</f>
        <v>8736.1803525543819</v>
      </c>
      <c r="CY15" s="57">
        <f t="shared" si="13"/>
        <v>93</v>
      </c>
      <c r="CZ15" s="2">
        <f t="shared" si="42"/>
        <v>1.2803081040535502</v>
      </c>
      <c r="DA15" s="57">
        <f>CZ15*'DEPRECATED - DT-Prelim Calcs'!$C$21/CU$2/'DEPRECATED - DT-Prelim Calcs'!$C$19/'DEPRECATED - DT-Prelim Calcs'!$C$18*3.39*'DEPRECATED - DT-Prelim Calcs'!$C$20</f>
        <v>25.773080821789936</v>
      </c>
      <c r="DB15" s="46">
        <f t="shared" si="43"/>
        <v>0</v>
      </c>
      <c r="DC15" s="57">
        <f>DA14*'DEPRECATED - DT-Prelim Calcs'!$C$11+DC14</f>
        <v>-479.86419028892766</v>
      </c>
      <c r="DD15" s="57">
        <f>DD14+0.5*DA15*'DEPRECATED - DT-Prelim Calcs'!$C$11^2+DC15*'DEPRECATED - DT-Prelim Calcs'!$C$11</f>
        <v>-11218.048714829347</v>
      </c>
      <c r="DE15" s="57">
        <f>MIN('Drive Train'!$F$35-CY14*'DEPRECATED - DT-Prelim Calcs'!$C$21*'Drive Train'!$F$39,DE14+CY$2)</f>
        <v>28.460660700702533</v>
      </c>
      <c r="DF15" s="57">
        <f>'Drive Train'!$F$35-CY15*'DEPRECATED - DT-Prelim Calcs'!$C$21*'Drive Train'!$F$39</f>
        <v>6.82</v>
      </c>
      <c r="DG15" s="1">
        <f>IF(DD15&gt;='Drive Train'!$F$29,1,0)</f>
        <v>0</v>
      </c>
      <c r="DH15" s="57">
        <f t="shared" si="44"/>
        <v>103.33333333333333</v>
      </c>
      <c r="DI15" s="63">
        <f>DI14+'DEPRECATED - DT-Prelim Calcs'!$C$11</f>
        <v>44</v>
      </c>
      <c r="DJ15" s="2">
        <f>DT15/'Drive Train'!$F$35</f>
        <v>0.55000000000000004</v>
      </c>
      <c r="DK15" s="46">
        <f>DR15*12*60/(PI() * 'Drive Train'!$F$15)/DJ$2*DJ15</f>
        <v>-18862.726811437507</v>
      </c>
      <c r="DL15" s="2">
        <f>('DEPRECATED - DT-Prelim Calcs'!$C$6*DJ15-DK15)/('DEPRECATED - DT-Prelim Calcs'!$C$6*DJ15)*'DEPRECATED - DT-Prelim Calcs'!$C$7*DJ15</f>
        <v>9.8544252562034487</v>
      </c>
      <c r="DM15" s="57">
        <f>DL15/'DEPRECATED - DT-Prelim Calcs'!$C$7*('DEPRECATED - DT-Prelim Calcs'!$C$8-'DEPRECATED - DT-Prelim Calcs'!$C$9)+'DEPRECATED - DT-Prelim Calcs'!$C$9</f>
        <v>527.31525326593476</v>
      </c>
      <c r="DN15" s="57">
        <f t="shared" si="14"/>
        <v>93</v>
      </c>
      <c r="DO15" s="2">
        <f t="shared" si="45"/>
        <v>1.1037138828047846</v>
      </c>
      <c r="DP15" s="57">
        <f>DO15*'DEPRECATED - DT-Prelim Calcs'!$C$21/DJ$2/'DEPRECATED - DT-Prelim Calcs'!$C$19/'DEPRECATED - DT-Prelim Calcs'!$C$18*3.39*'DEPRECATED - DT-Prelim Calcs'!$C$20</f>
        <v>25.773080821789936</v>
      </c>
      <c r="DQ15" s="46">
        <f t="shared" si="46"/>
        <v>0</v>
      </c>
      <c r="DR15" s="57">
        <f>DP14*'DEPRECATED - DT-Prelim Calcs'!$C$11+DR14</f>
        <v>-92.882451375365676</v>
      </c>
      <c r="DS15" s="57">
        <f>DS14+0.5*DP15*'DEPRECATED - DT-Prelim Calcs'!$C$11^2+DR15*'DEPRECATED - DT-Prelim Calcs'!$C$11</f>
        <v>-17756.273765891936</v>
      </c>
      <c r="DT15" s="57">
        <f>MIN('Drive Train'!$F$35-DN14*'DEPRECATED - DT-Prelim Calcs'!$C$21*'Drive Train'!$F$39,DT14+DN$2)</f>
        <v>6.82</v>
      </c>
      <c r="DU15" s="57">
        <f>'Drive Train'!$F$35-DN15*'DEPRECATED - DT-Prelim Calcs'!$C$21*'Drive Train'!$F$39</f>
        <v>6.82</v>
      </c>
      <c r="DV15" s="1">
        <f>IF(DS15&gt;='Drive Train'!$F$29,1,0)</f>
        <v>0</v>
      </c>
      <c r="DW15" s="57">
        <f t="shared" si="47"/>
        <v>103.33333333333333</v>
      </c>
      <c r="DX15" s="63">
        <f>DX14+'DEPRECATED - DT-Prelim Calcs'!$C$11</f>
        <v>44</v>
      </c>
      <c r="DY15" s="2">
        <f>EI15/'Drive Train'!$F$35</f>
        <v>0.55000000000000004</v>
      </c>
      <c r="DZ15" s="46">
        <f>EG15*12*60/(PI() * 'Drive Train'!$F$15)/DY$2*DY15</f>
        <v>-95513.047530964119</v>
      </c>
      <c r="EA15" s="2">
        <f>('DEPRECATED - DT-Prelim Calcs'!$C$6*DY15-DZ15)/('DEPRECATED - DT-Prelim Calcs'!$C$6*DY15)*'DEPRECATED - DT-Prelim Calcs'!$C$7*DY15</f>
        <v>44.512450196927496</v>
      </c>
      <c r="EB15" s="57">
        <f>EA15/'DEPRECATED - DT-Prelim Calcs'!$C$7*('DEPRECATED - DT-Prelim Calcs'!$C$8-'DEPRECATED - DT-Prelim Calcs'!$C$9)+'DEPRECATED - DT-Prelim Calcs'!$C$9</f>
        <v>2372.3877013551028</v>
      </c>
      <c r="EC15" s="57">
        <f t="shared" si="15"/>
        <v>93</v>
      </c>
      <c r="ED15" s="2">
        <f t="shared" si="48"/>
        <v>0.96993038185874991</v>
      </c>
      <c r="EE15" s="57">
        <f>ED15*'DEPRECATED - DT-Prelim Calcs'!$C$21/DY$2/'DEPRECATED - DT-Prelim Calcs'!$C$19/'DEPRECATED - DT-Prelim Calcs'!$C$18*3.39*'DEPRECATED - DT-Prelim Calcs'!$C$20</f>
        <v>25.773080821789936</v>
      </c>
      <c r="EF15" s="46">
        <f t="shared" si="49"/>
        <v>0</v>
      </c>
      <c r="EG15" s="57">
        <f>EE14*'DEPRECATED - DT-Prelim Calcs'!$C$11+EG14</f>
        <v>-413.31003918078454</v>
      </c>
      <c r="EH15" s="57">
        <f>EH14+0.5*EE15*'DEPRECATED - DT-Prelim Calcs'!$C$11^2+EG15*'DEPRECATED - DT-Prelim Calcs'!$C$11</f>
        <v>-29932.52210249786</v>
      </c>
      <c r="EI15" s="57">
        <f>MIN('Drive Train'!$F$35-EC14*'DEPRECATED - DT-Prelim Calcs'!$C$21*'Drive Train'!$F$39,EI14+EC$2)</f>
        <v>6.82</v>
      </c>
      <c r="EJ15" s="57">
        <f>'Drive Train'!$F$35-EC15*'DEPRECATED - DT-Prelim Calcs'!$C$21*'Drive Train'!$F$39</f>
        <v>6.82</v>
      </c>
      <c r="EK15" s="1">
        <f>IF(EH15&gt;='Drive Train'!$F$29,1,0)</f>
        <v>0</v>
      </c>
      <c r="EL15" s="57">
        <f t="shared" si="50"/>
        <v>103.33333333333333</v>
      </c>
      <c r="EM15" s="63">
        <f>EM14+'DEPRECATED - DT-Prelim Calcs'!$C$11</f>
        <v>44</v>
      </c>
      <c r="EN15" s="2">
        <f>EX15/'Drive Train'!$F$35</f>
        <v>0.55000000000000004</v>
      </c>
      <c r="EO15" s="46">
        <f>EV15*12*60/(PI() * 'Drive Train'!$F$15)/EN$2*EN15</f>
        <v>-201398.26099966085</v>
      </c>
      <c r="EP15" s="2">
        <f>('DEPRECATED - DT-Prelim Calcs'!$C$6*EN15-EO15)/('DEPRECATED - DT-Prelim Calcs'!$C$6*EN15)*'DEPRECATED - DT-Prelim Calcs'!$C$7*EN15</f>
        <v>92.389254035493934</v>
      </c>
      <c r="EQ15" s="57">
        <f>EP15/'DEPRECATED - DT-Prelim Calcs'!$C$7*('DEPRECATED - DT-Prelim Calcs'!$C$8-'DEPRECATED - DT-Prelim Calcs'!$C$9)+'DEPRECATED - DT-Prelim Calcs'!$C$9</f>
        <v>4921.1818642132248</v>
      </c>
      <c r="ER15" s="57">
        <f t="shared" si="16"/>
        <v>93</v>
      </c>
      <c r="ES15" s="2">
        <f t="shared" si="51"/>
        <v>0.86507304327942547</v>
      </c>
      <c r="ET15" s="57">
        <f>ES15*'DEPRECATED - DT-Prelim Calcs'!$C$21/EN$2/'DEPRECATED - DT-Prelim Calcs'!$C$19/'DEPRECATED - DT-Prelim Calcs'!$C$18*3.39*'DEPRECATED - DT-Prelim Calcs'!$C$20</f>
        <v>25.773080821789936</v>
      </c>
      <c r="EU15" s="46">
        <f t="shared" si="52"/>
        <v>0</v>
      </c>
      <c r="EV15" s="57">
        <f>ET14*'DEPRECATED - DT-Prelim Calcs'!$C$11+EV14</f>
        <v>-777.28660589962431</v>
      </c>
      <c r="EW15" s="57">
        <f>EW14+0.5*ET15*'DEPRECATED - DT-Prelim Calcs'!$C$11^2+EV15*'DEPRECATED - DT-Prelim Calcs'!$C$11</f>
        <v>-43763.631637813771</v>
      </c>
      <c r="EX15" s="57">
        <f>MIN('Drive Train'!$F$35-ER14*'DEPRECATED - DT-Prelim Calcs'!$C$21*'Drive Train'!$F$39,EX14+ER$2)</f>
        <v>6.82</v>
      </c>
      <c r="EY15" s="57">
        <f>'Drive Train'!$F$35-ER15*'DEPRECATED - DT-Prelim Calcs'!$C$21*'Drive Train'!$F$39</f>
        <v>6.82</v>
      </c>
      <c r="EZ15" s="1">
        <f>IF(EW15&gt;='Drive Train'!$F$29,1,0)</f>
        <v>0</v>
      </c>
      <c r="FA15" s="57">
        <f t="shared" si="53"/>
        <v>103.33333333333333</v>
      </c>
      <c r="FB15" s="63">
        <f>FB14+'DEPRECATED - DT-Prelim Calcs'!$C$11</f>
        <v>44</v>
      </c>
      <c r="FC15" s="2">
        <f>FM15/'Drive Train'!$F$35</f>
        <v>0.55000000000000004</v>
      </c>
      <c r="FD15" s="46">
        <f>FK15*12*60/(PI() * 'Drive Train'!$F$15)/FC$2*FC15</f>
        <v>-340177.95383516443</v>
      </c>
      <c r="FE15" s="2">
        <f>('DEPRECATED - DT-Prelim Calcs'!$C$6*FC15-FD15)/('DEPRECATED - DT-Prelim Calcs'!$C$6*FC15)*'DEPRECATED - DT-Prelim Calcs'!$C$7*FC15</f>
        <v>155.1395466684327</v>
      </c>
      <c r="FF15" s="57">
        <f>FE15/'DEPRECATED - DT-Prelim Calcs'!$C$7*('DEPRECATED - DT-Prelim Calcs'!$C$8-'DEPRECATED - DT-Prelim Calcs'!$C$9)+'DEPRECATED - DT-Prelim Calcs'!$C$9</f>
        <v>8261.7887292779742</v>
      </c>
      <c r="FG15" s="57">
        <f t="shared" si="17"/>
        <v>93</v>
      </c>
      <c r="FH15" s="2">
        <f t="shared" si="54"/>
        <v>0.78067567320338405</v>
      </c>
      <c r="FI15" s="57">
        <f>FH15*'DEPRECATED - DT-Prelim Calcs'!$C$21/FC$2/'DEPRECATED - DT-Prelim Calcs'!$C$19/'DEPRECATED - DT-Prelim Calcs'!$C$18*3.39*'DEPRECATED - DT-Prelim Calcs'!$C$20</f>
        <v>25.773080821789936</v>
      </c>
      <c r="FJ15" s="46">
        <f t="shared" si="55"/>
        <v>0</v>
      </c>
      <c r="FK15" s="57">
        <f>FI14*'DEPRECATED - DT-Prelim Calcs'!$C$11+FK14</f>
        <v>-1184.8121515318851</v>
      </c>
      <c r="FL15" s="57">
        <f>FL14+0.5*FI15*'DEPRECATED - DT-Prelim Calcs'!$C$11^2+FK15*'DEPRECATED - DT-Prelim Calcs'!$C$11</f>
        <v>-59249.60237183969</v>
      </c>
      <c r="FM15" s="57">
        <f>MIN('Drive Train'!$F$35-FG14*'DEPRECATED - DT-Prelim Calcs'!$C$21*'Drive Train'!$F$39,FM14+FG$2)</f>
        <v>6.82</v>
      </c>
      <c r="FN15" s="57">
        <f>'Drive Train'!$F$35-FG15*'DEPRECATED - DT-Prelim Calcs'!$C$21*'Drive Train'!$F$39</f>
        <v>6.82</v>
      </c>
      <c r="FO15" s="1">
        <f>IF(FL15&gt;='Drive Train'!$F$29,1,0)</f>
        <v>0</v>
      </c>
      <c r="FP15" s="57">
        <f t="shared" si="56"/>
        <v>103.33333333333333</v>
      </c>
      <c r="FQ15" s="63">
        <f>FQ14+'DEPRECATED - DT-Prelim Calcs'!$C$11</f>
        <v>44</v>
      </c>
      <c r="FR15" s="2">
        <f>GB15/'Drive Train'!$F$35</f>
        <v>0.55000000000000004</v>
      </c>
      <c r="FS15" s="46">
        <f>FZ15*12*60/(PI() * 'Drive Train'!$F$15)/FR$2*FR15</f>
        <v>-515511.71265511221</v>
      </c>
      <c r="FT15" s="2">
        <f>('DEPRECATED - DT-Prelim Calcs'!$C$6*FR15-FS15)/('DEPRECATED - DT-Prelim Calcs'!$C$6*FR15)*'DEPRECATED - DT-Prelim Calcs'!$C$7*FR15</f>
        <v>234.41803799227401</v>
      </c>
      <c r="FU15" s="57">
        <f>FT15/'DEPRECATED - DT-Prelim Calcs'!$C$7*('DEPRECATED - DT-Prelim Calcs'!$C$8-'DEPRECATED - DT-Prelim Calcs'!$C$9)+'DEPRECATED - DT-Prelim Calcs'!$C$9</f>
        <v>12482.299283987037</v>
      </c>
      <c r="FV15" s="57">
        <f t="shared" si="18"/>
        <v>93</v>
      </c>
      <c r="FW15" s="2">
        <f t="shared" si="57"/>
        <v>0.7112822800297498</v>
      </c>
      <c r="FX15" s="57">
        <f>FW15*'DEPRECATED - DT-Prelim Calcs'!$C$21/FR$2/'DEPRECATED - DT-Prelim Calcs'!$C$19/'DEPRECATED - DT-Prelim Calcs'!$C$18*3.39*'DEPRECATED - DT-Prelim Calcs'!$C$20</f>
        <v>25.773080821789936</v>
      </c>
      <c r="FY15" s="46">
        <f t="shared" si="58"/>
        <v>0</v>
      </c>
      <c r="FZ15" s="57">
        <f>FX14*'DEPRECATED - DT-Prelim Calcs'!$C$11+FZ14</f>
        <v>-1635.8866760775682</v>
      </c>
      <c r="GA15" s="57">
        <f>GA14+0.5*FX15*'DEPRECATED - DT-Prelim Calcs'!$C$11^2+FZ15*'DEPRECATED - DT-Prelim Calcs'!$C$11</f>
        <v>-76390.434304575625</v>
      </c>
      <c r="GB15" s="57">
        <f>MIN('Drive Train'!$F$35-FV14*'DEPRECATED - DT-Prelim Calcs'!$C$21*'Drive Train'!$F$39,GB14+FV$2)</f>
        <v>6.82</v>
      </c>
      <c r="GC15" s="57">
        <f>'Drive Train'!$F$35-FV15*'DEPRECATED - DT-Prelim Calcs'!$C$21*'Drive Train'!$F$39</f>
        <v>6.82</v>
      </c>
      <c r="GD15" s="1">
        <f>IF(GA15&gt;='Drive Train'!$F$29,1,0)</f>
        <v>0</v>
      </c>
      <c r="GE15" s="57">
        <f t="shared" si="59"/>
        <v>103.33333333333333</v>
      </c>
      <c r="GF15" s="63">
        <f>GF14+'DEPRECATED - DT-Prelim Calcs'!$C$11</f>
        <v>44</v>
      </c>
      <c r="GG15" s="2">
        <f>GQ15/'Drive Train'!$F$35</f>
        <v>0.85483870967741948</v>
      </c>
      <c r="GH15" s="46">
        <f>GO15*12*60/(PI() * 'Drive Train'!$F$15)/GG$2*GG15</f>
        <v>19941.670162974788</v>
      </c>
      <c r="GI15" s="2">
        <f>('DEPRECATED - DT-Prelim Calcs'!$C$6*GG15-GH15)/('DEPRECATED - DT-Prelim Calcs'!$C$6*GG15)*'DEPRECATED - DT-Prelim Calcs'!$C$7*GG15</f>
        <v>-6.956616400628497</v>
      </c>
      <c r="GJ15" s="57">
        <f>GI15/'DEPRECATED - DT-Prelim Calcs'!$C$7*('DEPRECATED - DT-Prelim Calcs'!$C$8-'DEPRECATED - DT-Prelim Calcs'!$C$9)+'DEPRECATED - DT-Prelim Calcs'!$C$9</f>
        <v>-367.64601004175779</v>
      </c>
      <c r="GK15" s="57">
        <f t="shared" si="60"/>
        <v>-367.64601004175779</v>
      </c>
      <c r="GL15" s="2">
        <f t="shared" si="61"/>
        <v>-8.6645145513125801</v>
      </c>
      <c r="GM15" s="57">
        <f>GL15*'DEPRECATED - DT-Prelim Calcs'!$C$21/GG$2/'DEPRECATED - DT-Prelim Calcs'!$C$19/'DEPRECATED - DT-Prelim Calcs'!$C$18*3.39*'DEPRECATED - DT-Prelim Calcs'!$C$20</f>
        <v>-224.25417957150961</v>
      </c>
      <c r="GN15" s="46">
        <f t="shared" si="62"/>
        <v>1</v>
      </c>
      <c r="GO15" s="57">
        <f>GM14*'DEPRECATED - DT-Prelim Calcs'!$C$11+GO14</f>
        <v>57.001036365181477</v>
      </c>
      <c r="GP15" s="57">
        <f>GP14+0.5*GM15*'DEPRECATED - DT-Prelim Calcs'!$C$11^2+GO15*'DEPRECATED - DT-Prelim Calcs'!$C$11</f>
        <v>-14260.930265754308</v>
      </c>
      <c r="GQ15" s="57">
        <f>MIN('Drive Train'!$F$35-GK14*'DEPRECATED - DT-Prelim Calcs'!$C$21*'Drive Train'!$F$39,GQ14+GK$2)</f>
        <v>10.600000000000001</v>
      </c>
      <c r="GR15" s="57">
        <f>'Drive Train'!$F$35-GK15*'DEPRECATED - DT-Prelim Calcs'!$C$21*'Drive Train'!$F$39</f>
        <v>34.458760602505464</v>
      </c>
      <c r="GS15" s="1">
        <f>IF(GP15&gt;='Drive Train'!$F$29,1,0)</f>
        <v>0</v>
      </c>
      <c r="GT15" s="57">
        <f t="shared" si="63"/>
        <v>-408.49556671306419</v>
      </c>
      <c r="GU15" s="63">
        <f>GU14+'DEPRECATED - DT-Prelim Calcs'!$C$11</f>
        <v>44</v>
      </c>
      <c r="GV15" s="2">
        <f>HF15/'Drive Train'!$F$35</f>
        <v>0.83870967741935498</v>
      </c>
      <c r="GW15" s="46">
        <f>HD15*12*60/(PI() * 'Drive Train'!$F$15)/GV$2*GV15</f>
        <v>-16612.687197496558</v>
      </c>
      <c r="GX15" s="2">
        <f>('DEPRECATED - DT-Prelim Calcs'!$C$6*GV15-GW15)/('DEPRECATED - DT-Prelim Calcs'!$C$6*GV15)*'DEPRECATED - DT-Prelim Calcs'!$C$7*GV15</f>
        <v>9.532843070416801</v>
      </c>
      <c r="GY15" s="57">
        <f>GX15/'DEPRECATED - DT-Prelim Calcs'!$C$7*('DEPRECATED - DT-Prelim Calcs'!$C$8-'DEPRECATED - DT-Prelim Calcs'!$C$9)+'DEPRECATED - DT-Prelim Calcs'!$C$9</f>
        <v>510.19533856202304</v>
      </c>
      <c r="GZ15" s="57">
        <f t="shared" si="20"/>
        <v>33.333333333333314</v>
      </c>
      <c r="HA15" s="2">
        <f t="shared" si="64"/>
        <v>0.99579519204165001</v>
      </c>
      <c r="HB15" s="57">
        <f>HA15*'DEPRECATED - DT-Prelim Calcs'!$C$21/GV$2/'DEPRECATED - DT-Prelim Calcs'!$C$19/'DEPRECATED - DT-Prelim Calcs'!$C$18*3.39*'DEPRECATED - DT-Prelim Calcs'!$C$20</f>
        <v>25.773080821789936</v>
      </c>
      <c r="HC15" s="46">
        <f t="shared" si="65"/>
        <v>0</v>
      </c>
      <c r="HD15" s="57">
        <f>HB14*'DEPRECATED - DT-Prelim Calcs'!$C$11+HD14</f>
        <v>-48.398693351114375</v>
      </c>
      <c r="HE15" s="57">
        <f>HE14+0.5*HB15*'DEPRECATED - DT-Prelim Calcs'!$C$11^2+HD15*'DEPRECATED - DT-Prelim Calcs'!$C$11</f>
        <v>-16239.972932304334</v>
      </c>
      <c r="HF15" s="57">
        <f>MIN('Drive Train'!$F$35-GZ14*'DEPRECATED - DT-Prelim Calcs'!$C$21*'Drive Train'!$F$39,HF14+GZ$2)</f>
        <v>10.400000000000002</v>
      </c>
      <c r="HG15" s="57">
        <f>'Drive Train'!$F$35-GZ15*'DEPRECATED - DT-Prelim Calcs'!$C$21*'Drive Train'!$F$39</f>
        <v>10.400000000000002</v>
      </c>
      <c r="HH15" s="1">
        <f>IF(HE15&gt;='Drive Train'!$F$29,1,0)</f>
        <v>0</v>
      </c>
      <c r="HI15" s="57">
        <f t="shared" si="66"/>
        <v>37.037037037037017</v>
      </c>
      <c r="HJ15" s="63">
        <f>HJ14+'DEPRECATED - DT-Prelim Calcs'!$C$11</f>
        <v>44</v>
      </c>
      <c r="HK15" s="2">
        <f>HU15/'Drive Train'!$F$35</f>
        <v>0.82258064516129037</v>
      </c>
      <c r="HL15" s="46">
        <f>HS15*12*60/(PI() * 'Drive Train'!$F$15)/HK$2*HK15</f>
        <v>-50426.996585233333</v>
      </c>
      <c r="HM15" s="2">
        <f>('DEPRECATED - DT-Prelim Calcs'!$C$6*HK15-HL15)/('DEPRECATED - DT-Prelim Calcs'!$C$6*HK15)*'DEPRECATED - DT-Prelim Calcs'!$C$7*HK15</f>
        <v>24.783369030338207</v>
      </c>
      <c r="HN15" s="57">
        <f>HM15/'DEPRECATED - DT-Prelim Calcs'!$C$7*('DEPRECATED - DT-Prelim Calcs'!$C$8-'DEPRECATED - DT-Prelim Calcs'!$C$9)+'DEPRECATED - DT-Prelim Calcs'!$C$9</f>
        <v>1322.0801853080466</v>
      </c>
      <c r="HO15" s="57">
        <f t="shared" si="21"/>
        <v>36.66666666666665</v>
      </c>
      <c r="HP15" s="2">
        <f t="shared" si="67"/>
        <v>0.99579519204165001</v>
      </c>
      <c r="HQ15" s="57">
        <f>HP15*'DEPRECATED - DT-Prelim Calcs'!$C$21/HK$2/'DEPRECATED - DT-Prelim Calcs'!$C$19/'DEPRECATED - DT-Prelim Calcs'!$C$18*3.39*'DEPRECATED - DT-Prelim Calcs'!$C$20</f>
        <v>25.773080821789936</v>
      </c>
      <c r="HR15" s="46">
        <f t="shared" si="68"/>
        <v>0</v>
      </c>
      <c r="HS15" s="57">
        <f>HQ14*'DEPRECATED - DT-Prelim Calcs'!$C$11+HS14</f>
        <v>-149.79248277648958</v>
      </c>
      <c r="HT15" s="57">
        <f>HT14+0.5*HQ15*'DEPRECATED - DT-Prelim Calcs'!$C$11^2+HS15*'DEPRECATED - DT-Prelim Calcs'!$C$11</f>
        <v>-20067.007950945779</v>
      </c>
      <c r="HU15" s="57">
        <f>MIN('Drive Train'!$F$35-HO14*'DEPRECATED - DT-Prelim Calcs'!$C$21*'Drive Train'!$F$39,HU14+HO$2)</f>
        <v>10.200000000000001</v>
      </c>
      <c r="HV15" s="57">
        <f>'Drive Train'!$F$35-HO15*'DEPRECATED - DT-Prelim Calcs'!$C$21*'Drive Train'!$F$39</f>
        <v>10.200000000000001</v>
      </c>
      <c r="HW15" s="1">
        <f>IF(HT15&gt;='Drive Train'!$F$29,1,0)</f>
        <v>0</v>
      </c>
      <c r="HX15" s="57">
        <f t="shared" si="69"/>
        <v>40.740740740740726</v>
      </c>
      <c r="HY15" s="63">
        <f>HY14+'DEPRECATED - DT-Prelim Calcs'!$C$11</f>
        <v>44</v>
      </c>
      <c r="HZ15" s="2">
        <f>IJ15/'Drive Train'!$F$35</f>
        <v>0.80645161290322598</v>
      </c>
      <c r="IA15" s="46">
        <f>IH15*12*60/(PI() * 'Drive Train'!$F$15)/HZ$2*HZ15</f>
        <v>-81580.586389055417</v>
      </c>
      <c r="IB15" s="2">
        <f>('DEPRECATED - DT-Prelim Calcs'!$C$6*HZ15-IA15)/('DEPRECATED - DT-Prelim Calcs'!$C$6*HZ15)*'DEPRECATED - DT-Prelim Calcs'!$C$7*HZ15</f>
        <v>38.830830412917344</v>
      </c>
      <c r="IC15" s="57">
        <f>IB15/'DEPRECATED - DT-Prelim Calcs'!$C$7*('DEPRECATED - DT-Prelim Calcs'!$C$8-'DEPRECATED - DT-Prelim Calcs'!$C$9)+'DEPRECATED - DT-Prelim Calcs'!$C$9</f>
        <v>2069.9180672104958</v>
      </c>
      <c r="ID15" s="57">
        <f t="shared" si="22"/>
        <v>39.999999999999986</v>
      </c>
      <c r="IE15" s="2">
        <f t="shared" si="70"/>
        <v>0.99579519204165001</v>
      </c>
      <c r="IF15" s="57">
        <f>IE15*'DEPRECATED - DT-Prelim Calcs'!$C$21/HZ$2/'DEPRECATED - DT-Prelim Calcs'!$C$19/'DEPRECATED - DT-Prelim Calcs'!$C$18*3.39*'DEPRECATED - DT-Prelim Calcs'!$C$20</f>
        <v>25.773080821789936</v>
      </c>
      <c r="IG15" s="46">
        <f t="shared" si="71"/>
        <v>0</v>
      </c>
      <c r="IH15" s="57">
        <f>IF14*'DEPRECATED - DT-Prelim Calcs'!$C$11+IH14</f>
        <v>-247.18033191094514</v>
      </c>
      <c r="II15" s="57">
        <f>II14+0.5*IF15*'DEPRECATED - DT-Prelim Calcs'!$C$11^2+IH15*'DEPRECATED - DT-Prelim Calcs'!$C$11</f>
        <v>-23741.81723853228</v>
      </c>
      <c r="IJ15" s="57">
        <f>MIN('Drive Train'!$F$35-ID14*'DEPRECATED - DT-Prelim Calcs'!$C$21*'Drive Train'!$F$39,IJ14+ID$2)</f>
        <v>10.000000000000002</v>
      </c>
      <c r="IK15" s="57">
        <f>'Drive Train'!$F$35-ID15*'DEPRECATED - DT-Prelim Calcs'!$C$21*'Drive Train'!$F$39</f>
        <v>10.000000000000002</v>
      </c>
      <c r="IL15" s="1">
        <f>IF(II15&gt;='Drive Train'!$F$29,1,0)</f>
        <v>0</v>
      </c>
      <c r="IM15" s="57">
        <f t="shared" si="72"/>
        <v>44.444444444444429</v>
      </c>
      <c r="IN15" s="63">
        <f>IN14+'DEPRECATED - DT-Prelim Calcs'!$C$11</f>
        <v>44</v>
      </c>
      <c r="IO15" s="2">
        <f>IY15/'Drive Train'!$F$35</f>
        <v>0.79032258064516137</v>
      </c>
      <c r="IP15" s="46">
        <f>IW15*12*60/(PI() * 'Drive Train'!$F$15)/IO$2*IO15</f>
        <v>-110152.78499778213</v>
      </c>
      <c r="IQ15" s="2">
        <f>('DEPRECATED - DT-Prelim Calcs'!$C$6*IO15-IP15)/('DEPRECATED - DT-Prelim Calcs'!$C$6*IO15)*'DEPRECATED - DT-Prelim Calcs'!$C$7*IO15</f>
        <v>51.711096151935507</v>
      </c>
      <c r="IR15" s="57">
        <f>IQ15/'DEPRECATED - DT-Prelim Calcs'!$C$7*('DEPRECATED - DT-Prelim Calcs'!$C$8-'DEPRECATED - DT-Prelim Calcs'!$C$9)+'DEPRECATED - DT-Prelim Calcs'!$C$9</f>
        <v>2755.6185212835376</v>
      </c>
      <c r="IS15" s="57">
        <f t="shared" si="23"/>
        <v>43.333333333333321</v>
      </c>
      <c r="IT15" s="2">
        <f t="shared" si="73"/>
        <v>0.99579519204165001</v>
      </c>
      <c r="IU15" s="57">
        <f>IT15*'DEPRECATED - DT-Prelim Calcs'!$C$21/IO$2/'DEPRECATED - DT-Prelim Calcs'!$C$19/'DEPRECATED - DT-Prelim Calcs'!$C$18*3.39*'DEPRECATED - DT-Prelim Calcs'!$C$20</f>
        <v>25.773080821789936</v>
      </c>
      <c r="IV15" s="46">
        <f t="shared" si="74"/>
        <v>0</v>
      </c>
      <c r="IW15" s="57">
        <f>IU14*'DEPRECATED - DT-Prelim Calcs'!$C$11+IW14</f>
        <v>-340.56224075448051</v>
      </c>
      <c r="IX15" s="57">
        <f>IX14+0.5*IU15*'DEPRECATED - DT-Prelim Calcs'!$C$11^2+IW15*'DEPRECATED - DT-Prelim Calcs'!$C$11</f>
        <v>-27264.400795063804</v>
      </c>
      <c r="IY15" s="57">
        <f>MIN('Drive Train'!$F$35-IS14*'DEPRECATED - DT-Prelim Calcs'!$C$21*'Drive Train'!$F$39,IY14+IS$2)</f>
        <v>9.8000000000000007</v>
      </c>
      <c r="IZ15" s="57">
        <f>'Drive Train'!$F$35-IS15*'DEPRECATED - DT-Prelim Calcs'!$C$21*'Drive Train'!$F$39</f>
        <v>9.8000000000000007</v>
      </c>
      <c r="JA15" s="1">
        <f>IF(IX15&gt;='Drive Train'!$F$29,1,0)</f>
        <v>0</v>
      </c>
      <c r="JB15" s="57">
        <f t="shared" si="75"/>
        <v>48.148148148148138</v>
      </c>
      <c r="JC15" s="63">
        <f>JC14+'DEPRECATED - DT-Prelim Calcs'!$C$11</f>
        <v>44</v>
      </c>
      <c r="JD15" s="2">
        <f>JN15/'Drive Train'!$F$35</f>
        <v>0.77419354838709686</v>
      </c>
      <c r="JE15" s="46">
        <f>JL15*12*60/(PI() * 'Drive Train'!$F$15)/JD$2*JD15</f>
        <v>-136222.92080023262</v>
      </c>
      <c r="JF15" s="2">
        <f>('DEPRECATED - DT-Prelim Calcs'!$C$6*JD15-JE15)/('DEPRECATED - DT-Prelim Calcs'!$C$6*JD15)*'DEPRECATED - DT-Prelim Calcs'!$C$7*JD15</f>
        <v>63.460035181173993</v>
      </c>
      <c r="JG15" s="57">
        <f>JF15/'DEPRECATED - DT-Prelim Calcs'!$C$7*('DEPRECATED - DT-Prelim Calcs'!$C$8-'DEPRECATED - DT-Prelim Calcs'!$C$9)+'DEPRECATED - DT-Prelim Calcs'!$C$9</f>
        <v>3381.0910845413373</v>
      </c>
      <c r="JH15" s="57">
        <f t="shared" si="24"/>
        <v>46.666666666666657</v>
      </c>
      <c r="JI15" s="2">
        <f t="shared" si="76"/>
        <v>0.99579519204165001</v>
      </c>
      <c r="JJ15" s="57">
        <f>JI15*'DEPRECATED - DT-Prelim Calcs'!$C$21/JD$2/'DEPRECATED - DT-Prelim Calcs'!$C$19/'DEPRECATED - DT-Prelim Calcs'!$C$18*3.39*'DEPRECATED - DT-Prelim Calcs'!$C$20</f>
        <v>25.773080821789936</v>
      </c>
      <c r="JK15" s="46">
        <f t="shared" si="77"/>
        <v>0</v>
      </c>
      <c r="JL15" s="57">
        <f>JJ14*'DEPRECATED - DT-Prelim Calcs'!$C$11+JL14</f>
        <v>-429.93820930709467</v>
      </c>
      <c r="JM15" s="57">
        <f>JM14+0.5*JJ15*'DEPRECATED - DT-Prelim Calcs'!$C$11^2+JL15*'DEPRECATED - DT-Prelim Calcs'!$C$11</f>
        <v>-30634.758620540324</v>
      </c>
      <c r="JN15" s="57">
        <f>MIN('Drive Train'!$F$35-JH14*'DEPRECATED - DT-Prelim Calcs'!$C$21*'Drive Train'!$F$39,JN14+JH$2)</f>
        <v>9.6000000000000014</v>
      </c>
      <c r="JO15" s="57">
        <f>'Drive Train'!$F$35-JH15*'DEPRECATED - DT-Prelim Calcs'!$C$21*'Drive Train'!$F$39</f>
        <v>9.6000000000000014</v>
      </c>
      <c r="JP15" s="1">
        <f>IF(JM15&gt;='Drive Train'!$F$29,1,0)</f>
        <v>0</v>
      </c>
      <c r="JQ15" s="57">
        <f>MIN(JG15,'DEPRECATED - DT-Prelim Calcs'!$C$10)*'DEPRECATED - DT-Prelim Calcs'!$C$11*1000/60/60</f>
        <v>103.33333333333333</v>
      </c>
      <c r="JR15" s="63">
        <f>JR14+'DEPRECATED - DT-Prelim Calcs'!$C$11</f>
        <v>44</v>
      </c>
      <c r="JS15" s="2">
        <f>KC15/'Drive Train'!$F$35</f>
        <v>0.75806451612903225</v>
      </c>
      <c r="JT15" s="46">
        <f>KA15*12*60/(PI() * 'Drive Train'!$F$15)/JS$2*JS15</f>
        <v>-159870.32218522704</v>
      </c>
      <c r="JU15" s="2">
        <f>('DEPRECATED - DT-Prelim Calcs'!$C$6*JS15-JT15)/('DEPRECATED - DT-Prelim Calcs'!$C$6*JS15)*'DEPRECATED - DT-Prelim Calcs'!$C$7*JS15</f>
        <v>74.113516434414521</v>
      </c>
      <c r="JV15" s="57">
        <f>JU15/'DEPRECATED - DT-Prelim Calcs'!$C$7*('DEPRECATED - DT-Prelim Calcs'!$C$8-'DEPRECATED - DT-Prelim Calcs'!$C$9)+'DEPRECATED - DT-Prelim Calcs'!$C$9</f>
        <v>3948.245293998084</v>
      </c>
      <c r="JW15" s="57">
        <f t="shared" si="25"/>
        <v>49.999999999999993</v>
      </c>
      <c r="JX15" s="2">
        <f t="shared" si="78"/>
        <v>0.99579519204165001</v>
      </c>
      <c r="JY15" s="57">
        <f>JX15*'DEPRECATED - DT-Prelim Calcs'!$C$21/JS$2/'DEPRECATED - DT-Prelim Calcs'!$C$19/'DEPRECATED - DT-Prelim Calcs'!$C$18*3.39*'DEPRECATED - DT-Prelim Calcs'!$C$20</f>
        <v>25.773080821789936</v>
      </c>
      <c r="JZ15" s="46">
        <f t="shared" si="79"/>
        <v>0</v>
      </c>
      <c r="KA15" s="57">
        <f>JY14*'DEPRECATED - DT-Prelim Calcs'!$C$11+KA14</f>
        <v>-515.30823756878942</v>
      </c>
      <c r="KB15" s="57">
        <f>KB14+0.5*JY15*'DEPRECATED - DT-Prelim Calcs'!$C$11^2+KA15*'DEPRECATED - DT-Prelim Calcs'!$C$11</f>
        <v>-33852.890714961919</v>
      </c>
      <c r="KC15" s="57">
        <f>MIN('Drive Train'!$F$35-JW14*'DEPRECATED - DT-Prelim Calcs'!$C$21*'Drive Train'!$F$39,KC14+JW$2)</f>
        <v>9.4</v>
      </c>
      <c r="KD15" s="57">
        <f>'Drive Train'!$F$35-JW15*'DEPRECATED - DT-Prelim Calcs'!$C$21*'Drive Train'!$F$39</f>
        <v>9.4</v>
      </c>
      <c r="KE15" s="1">
        <f>IF(KB15&gt;='Drive Train'!$F$29,1,0)</f>
        <v>0</v>
      </c>
      <c r="KF15" s="57">
        <f>MIN(JV15,'DEPRECATED - DT-Prelim Calcs'!$C$10)*'DEPRECATED - DT-Prelim Calcs'!$C$11*1000/60/60</f>
        <v>103.33333333333333</v>
      </c>
      <c r="KG15" s="63">
        <f>KG14+'DEPRECATED - DT-Prelim Calcs'!$C$11</f>
        <v>44</v>
      </c>
      <c r="KH15" s="2">
        <f>KR15/'Drive Train'!$F$35</f>
        <v>0.74193548387096786</v>
      </c>
      <c r="KI15" s="46">
        <f>KP15*12*60/(PI() * 'Drive Train'!$F$15)/KH$2*KH15</f>
        <v>-181174.31754158469</v>
      </c>
      <c r="KJ15" s="2">
        <f>('DEPRECATED - DT-Prelim Calcs'!$C$6*KH15-KI15)/('DEPRECATED - DT-Prelim Calcs'!$C$6*KH15)*'DEPRECATED - DT-Prelim Calcs'!$C$7*KH15</f>
        <v>83.707408845438451</v>
      </c>
      <c r="KK15" s="57">
        <f>KJ15/'DEPRECATED - DT-Prelim Calcs'!$C$7*('DEPRECATED - DT-Prelim Calcs'!$C$8-'DEPRECATED - DT-Prelim Calcs'!$C$9)+'DEPRECATED - DT-Prelim Calcs'!$C$9</f>
        <v>4458.9906866679476</v>
      </c>
      <c r="KL15" s="57">
        <f t="shared" si="26"/>
        <v>53.333333333333329</v>
      </c>
      <c r="KM15" s="2">
        <f t="shared" si="80"/>
        <v>0.99579519204165001</v>
      </c>
      <c r="KN15" s="57">
        <f>KM15*'DEPRECATED - DT-Prelim Calcs'!$C$21/KH$2/'DEPRECATED - DT-Prelim Calcs'!$C$19/'DEPRECATED - DT-Prelim Calcs'!$C$18*3.39*'DEPRECATED - DT-Prelim Calcs'!$C$20</f>
        <v>25.773080821789936</v>
      </c>
      <c r="KO15" s="46">
        <f t="shared" si="81"/>
        <v>0</v>
      </c>
      <c r="KP15" s="57">
        <f>KN14*'DEPRECATED - DT-Prelim Calcs'!$C$11+KP14</f>
        <v>-596.67232553956399</v>
      </c>
      <c r="KQ15" s="57">
        <f>KQ14+0.5*KN15*'DEPRECATED - DT-Prelim Calcs'!$C$11^2+KP15*'DEPRECATED - DT-Prelim Calcs'!$C$11</f>
        <v>-36918.797078328535</v>
      </c>
      <c r="KR15" s="57">
        <f>MIN('Drive Train'!$F$35-KL14*'DEPRECATED - DT-Prelim Calcs'!$C$21*'Drive Train'!$F$39,KR14+KL$2)</f>
        <v>9.2000000000000011</v>
      </c>
      <c r="KS15" s="57">
        <f>'Drive Train'!$F$35-KL15*'DEPRECATED - DT-Prelim Calcs'!$C$21*'Drive Train'!$F$39</f>
        <v>9.2000000000000011</v>
      </c>
      <c r="KT15" s="1">
        <f>IF(KQ15&gt;='Drive Train'!$F$29,1,0)</f>
        <v>0</v>
      </c>
      <c r="KU15" s="57">
        <f>MIN(KK15,'DEPRECATED - DT-Prelim Calcs'!$C$10)*'DEPRECATED - DT-Prelim Calcs'!$C$11*1000/60/60</f>
        <v>103.33333333333333</v>
      </c>
      <c r="KV15" s="63">
        <f>KV14+'DEPRECATED - DT-Prelim Calcs'!$C$11</f>
        <v>44</v>
      </c>
      <c r="KW15" s="2">
        <f>LG15/'Drive Train'!$F$35</f>
        <v>0.72580645161290325</v>
      </c>
      <c r="KX15" s="46">
        <f>LE15*12*60/(PI() * 'Drive Train'!$F$15)/KW$2*KW15</f>
        <v>-191393.35997757292</v>
      </c>
      <c r="KY15" s="2">
        <f>('DEPRECATED - DT-Prelim Calcs'!$C$6*KW15-KX15)/('DEPRECATED - DT-Prelim Calcs'!$C$6*KW15)*'DEPRECATED - DT-Prelim Calcs'!$C$7*KW15</f>
        <v>88.289155564512953</v>
      </c>
      <c r="KZ15" s="57">
        <f>KY15/'DEPRECATED - DT-Prelim Calcs'!$C$7*('DEPRECATED - DT-Prelim Calcs'!$C$8-'DEPRECATED - DT-Prelim Calcs'!$C$9)+'DEPRECATED - DT-Prelim Calcs'!$C$9</f>
        <v>4702.9069124178468</v>
      </c>
      <c r="LA15" s="57">
        <f t="shared" si="27"/>
        <v>56.666666666666664</v>
      </c>
      <c r="LB15" s="2">
        <f t="shared" si="82"/>
        <v>0.99579519204165001</v>
      </c>
      <c r="LC15" s="57">
        <f>LB15*'DEPRECATED - DT-Prelim Calcs'!$C$21/KW$2/'DEPRECATED - DT-Prelim Calcs'!$C$19/'DEPRECATED - DT-Prelim Calcs'!$C$18*3.39*'DEPRECATED - DT-Prelim Calcs'!$C$20</f>
        <v>25.773080821789936</v>
      </c>
      <c r="LD15" s="46">
        <f t="shared" si="83"/>
        <v>0</v>
      </c>
      <c r="LE15" s="57">
        <f>LC14*'DEPRECATED - DT-Prelim Calcs'!$C$11+LE14</f>
        <v>-644.33458904867121</v>
      </c>
      <c r="LF15" s="57">
        <f>LF14+0.5*LC15*'DEPRECATED - DT-Prelim Calcs'!$C$11^2+LE15*'DEPRECATED - DT-Prelim Calcs'!$C$11</f>
        <v>-38711.454997477551</v>
      </c>
      <c r="LG15" s="57">
        <f>MIN('Drive Train'!$F$35-LA14*'DEPRECATED - DT-Prelim Calcs'!$C$21*'Drive Train'!$F$39,LG14+LA$2)</f>
        <v>9</v>
      </c>
      <c r="LH15" s="57">
        <f>'Drive Train'!$F$35-LA15*'DEPRECATED - DT-Prelim Calcs'!$C$21*'Drive Train'!$F$39</f>
        <v>9</v>
      </c>
      <c r="LI15" s="1">
        <f>IF(LF15&gt;='Drive Train'!$F$29,1,0)</f>
        <v>0</v>
      </c>
      <c r="LJ15" s="57">
        <f>MIN(KZ15,'DEPRECATED - DT-Prelim Calcs'!$C$10)*'DEPRECATED - DT-Prelim Calcs'!$C$11*1000/60/60</f>
        <v>103.33333333333333</v>
      </c>
      <c r="LK15" s="63">
        <f>LK14+'DEPRECATED - DT-Prelim Calcs'!$C$11</f>
        <v>44</v>
      </c>
      <c r="LL15" s="2">
        <f>LV15/'Drive Train'!$F$35</f>
        <v>0.70967741935483875</v>
      </c>
      <c r="LM15" s="46">
        <f>LT15*12*60/(PI() * 'Drive Train'!$F$15)/LL$2*LL15</f>
        <v>-179057.06572422438</v>
      </c>
      <c r="LN15" s="2">
        <f>('DEPRECATED - DT-Prelim Calcs'!$C$6*LL15-LM15)/('DEPRECATED - DT-Prelim Calcs'!$C$6*LL15)*'DEPRECATED - DT-Prelim Calcs'!$C$7*LL15</f>
        <v>82.672335412799157</v>
      </c>
      <c r="LO15" s="57">
        <f>LN15/'DEPRECATED - DT-Prelim Calcs'!$C$7*('DEPRECATED - DT-Prelim Calcs'!$C$8-'DEPRECATED - DT-Prelim Calcs'!$C$9)+'DEPRECATED - DT-Prelim Calcs'!$C$9</f>
        <v>4403.8869848390596</v>
      </c>
      <c r="LP15" s="57">
        <f t="shared" si="28"/>
        <v>60</v>
      </c>
      <c r="LQ15" s="2">
        <f t="shared" si="84"/>
        <v>0.99579519204165001</v>
      </c>
      <c r="LR15" s="57">
        <f>LQ15*'DEPRECATED - DT-Prelim Calcs'!$C$21/LL$2/'DEPRECATED - DT-Prelim Calcs'!$C$19/'DEPRECATED - DT-Prelim Calcs'!$C$18*3.39*'DEPRECATED - DT-Prelim Calcs'!$C$20</f>
        <v>25.773080821789936</v>
      </c>
      <c r="LS15" s="46">
        <f t="shared" si="85"/>
        <v>0</v>
      </c>
      <c r="LT15" s="57">
        <f>LR14*'DEPRECATED - DT-Prelim Calcs'!$C$11+LT14</f>
        <v>-616.50397277175398</v>
      </c>
      <c r="LU15" s="57">
        <f>LU14+0.5*LR15*'DEPRECATED - DT-Prelim Calcs'!$C$11^2+LT15*'DEPRECATED - DT-Prelim Calcs'!$C$11</f>
        <v>-37653.891578954703</v>
      </c>
      <c r="LV15" s="57">
        <f>MIN('Drive Train'!$F$35-LP14*'DEPRECATED - DT-Prelim Calcs'!$C$21*'Drive Train'!$F$39,LV14+LP$2)</f>
        <v>8.8000000000000007</v>
      </c>
      <c r="LW15" s="57">
        <f>'Drive Train'!$F$35-LP15*'DEPRECATED - DT-Prelim Calcs'!$C$21*'Drive Train'!$F$39</f>
        <v>8.8000000000000007</v>
      </c>
      <c r="LX15" s="1">
        <f>IF(LU15&gt;='Drive Train'!$F$29,1,0)</f>
        <v>0</v>
      </c>
      <c r="LY15" s="57">
        <f>MIN(LO15,'DEPRECATED - DT-Prelim Calcs'!$C$10)*'DEPRECATED - DT-Prelim Calcs'!$C$11*1000/60/60</f>
        <v>103.33333333333333</v>
      </c>
      <c r="LZ15" s="63">
        <f>LZ14+'DEPRECATED - DT-Prelim Calcs'!$C$11</f>
        <v>44</v>
      </c>
    </row>
    <row r="16" spans="1:338" x14ac:dyDescent="0.2">
      <c r="B16" s="3" t="s">
        <v>60</v>
      </c>
      <c r="C16" s="68">
        <f>'Drive Train'!F29*12*0.0254</f>
        <v>4.8767999999999994</v>
      </c>
      <c r="R16" s="63">
        <f>R15+'DEPRECATED - DT-Prelim Calcs'!$C$11</f>
        <v>48</v>
      </c>
      <c r="S16" s="2">
        <f>AG16/'Drive Train'!$F$35</f>
        <v>0</v>
      </c>
      <c r="T16" s="46">
        <f>AE16*12*60/(PI() * 'Drive Train'!$F$15)/S$2*ABS(S16)</f>
        <v>0</v>
      </c>
      <c r="U16" s="2">
        <f>IF(OR(AD15=1,AND($C$32=Motors!$C$32,'DEPRECATED - DT-Prelim Calcs'!AI15=1)),0,IF(AG16=0,-(V15+$C$9)/($C$8-$C$9)*$C$7,($C$6*S16-T16)/($C$6*S16)*$C$7*S16))</f>
        <v>0</v>
      </c>
      <c r="V16" s="57">
        <f>IF(AND(AD15=1,AI15=1),0,ABS(U16/$C$7*($C$8-$C$9)+$C$9) *'Drive Train'!$AA$49 + V15*(1-'Drive Train'!$AA$49))</f>
        <v>0</v>
      </c>
      <c r="W16" s="57">
        <f t="shared" si="0"/>
        <v>0</v>
      </c>
      <c r="X16" s="2">
        <f>MAX(MIN(IF(AND(AI15=1,AG16&lt;0),-1,1)*(W16-$C$9)/($C$8-$C$9)*$C$7-$C$29*AE16/T$2 -  AI15*$C$29/2,X$2),MAX(X$4:X15)*-1)</f>
        <v>-0.2458281045106315</v>
      </c>
      <c r="Y16" s="57">
        <f t="shared" si="1"/>
        <v>0</v>
      </c>
      <c r="Z16" s="57">
        <f t="shared" si="2"/>
        <v>0</v>
      </c>
      <c r="AA16" s="57">
        <f t="shared" si="3"/>
        <v>0</v>
      </c>
      <c r="AB16" s="57" t="e">
        <f t="shared" si="4"/>
        <v>#N/A</v>
      </c>
      <c r="AC16" s="46">
        <f t="shared" si="29"/>
        <v>1</v>
      </c>
      <c r="AD16" s="1">
        <f t="shared" si="5"/>
        <v>1</v>
      </c>
      <c r="AE16" s="57">
        <f t="shared" si="6"/>
        <v>0</v>
      </c>
      <c r="AF16" s="57" t="e">
        <f t="shared" si="7"/>
        <v>#N/A</v>
      </c>
      <c r="AG16" s="57">
        <f>IF(AI15=0,MIN('Drive Train'!$F$35-W15*$C$21*'Drive Train'!$F$39,AG15+W$2)-$C$3,IF(AE15-1&lt;=0,0,IF($C$32=Motors!$C$30,MAX(MAX(AG$4:AG15)*-1,AG15-W$2),MAX(0,MAX(AG$4:AG15)*-1,AG15-W$2))))</f>
        <v>0</v>
      </c>
      <c r="AH16" s="57">
        <f>'Drive Train'!$F$35-ABS(W16)*'DEPRECATED - DT-Prelim Calcs'!$C$21*'Drive Train'!$F$39</f>
        <v>12.4</v>
      </c>
      <c r="AI16" s="1">
        <f>IF(AJ16&gt;='Drive Train'!$F$29,1,0)</f>
        <v>1</v>
      </c>
      <c r="AJ16" s="57">
        <f>AJ15+0.5*Y16*'DEPRECATED - DT-Prelim Calcs'!$C$11^2+AE16*'DEPRECATED - DT-Prelim Calcs'!$C$11</f>
        <v>784.33981740885292</v>
      </c>
      <c r="AK16" s="57">
        <f t="shared" si="8"/>
        <v>0</v>
      </c>
      <c r="AL16" s="63">
        <f>AL15+'DEPRECATED - DT-Prelim Calcs'!$C$11</f>
        <v>48</v>
      </c>
      <c r="AM16" s="2">
        <f>AW16/'Drive Train'!$F$35</f>
        <v>0.89188949659856642</v>
      </c>
      <c r="AN16" s="46">
        <f>AU16*12*60/(PI() * 'Drive Train'!$F$15)/AM$2*AM16</f>
        <v>4088.3881488675297</v>
      </c>
      <c r="AO16" s="2">
        <f>('DEPRECATED - DT-Prelim Calcs'!$C$6*AM16-AN16)/('DEPRECATED - DT-Prelim Calcs'!$C$6*AM16)*'DEPRECATED - DT-Prelim Calcs'!$C$7*AM16</f>
        <v>0.3008579196785775</v>
      </c>
      <c r="AP16" s="57">
        <f>AO16/'DEPRECATED - DT-Prelim Calcs'!$C$7*('DEPRECATED - DT-Prelim Calcs'!$C$8-'DEPRECATED - DT-Prelim Calcs'!$C$9)+'DEPRECATED - DT-Prelim Calcs'!$C$9</f>
        <v>18.716627010274479</v>
      </c>
      <c r="AQ16" s="57">
        <f t="shared" si="9"/>
        <v>18.716627010274479</v>
      </c>
      <c r="AR16" s="2">
        <f t="shared" si="30"/>
        <v>-3.4744969462196185E-2</v>
      </c>
      <c r="AS16" s="57">
        <f>AR16*'DEPRECATED - DT-Prelim Calcs'!$C$21/AM$2/'DEPRECATED - DT-Prelim Calcs'!$C$19/'DEPRECATED - DT-Prelim Calcs'!$C$18*3.39*'DEPRECATED - DT-Prelim Calcs'!$C$20</f>
        <v>-0.25179452131503993</v>
      </c>
      <c r="AT16" s="46">
        <f t="shared" si="31"/>
        <v>0</v>
      </c>
      <c r="AU16" s="57">
        <f>AS15*'DEPRECATED - DT-Prelim Calcs'!$C$11+AU15</f>
        <v>40.002620598957037</v>
      </c>
      <c r="AV16" s="57">
        <f>AV15+0.5*AS16*'DEPRECATED - DT-Prelim Calcs'!$C$11^2+AU16*'DEPRECATED - DT-Prelim Calcs'!$C$11</f>
        <v>1848.2092348198503</v>
      </c>
      <c r="AW16" s="57">
        <f>MIN('Drive Train'!$F$35-AQ15*'DEPRECATED - DT-Prelim Calcs'!$C$21*'Drive Train'!$F$39,AW15+AQ$2)</f>
        <v>11.059429757822224</v>
      </c>
      <c r="AX16" s="57">
        <f>'Drive Train'!$F$35-AQ16*'DEPRECATED - DT-Prelim Calcs'!$C$21*'Drive Train'!$F$39</f>
        <v>11.277002379383532</v>
      </c>
      <c r="AY16" s="1">
        <f>IF(AV16&gt;='Drive Train'!$F$29,1,0)</f>
        <v>1</v>
      </c>
      <c r="AZ16" s="57">
        <f t="shared" si="32"/>
        <v>20.79625223363831</v>
      </c>
      <c r="BA16" s="63">
        <f>BA15+'DEPRECATED - DT-Prelim Calcs'!$C$11</f>
        <v>48</v>
      </c>
      <c r="BB16" s="2">
        <f>BL16/'Drive Train'!$F$35</f>
        <v>0.55000000000000004</v>
      </c>
      <c r="BC16" s="46">
        <f>BJ16*12*60/(PI() * 'Drive Train'!$F$15)/BB$2*BB16</f>
        <v>5501.347843712304</v>
      </c>
      <c r="BD16" s="2">
        <f>('DEPRECATED - DT-Prelim Calcs'!$C$6*BB16-BC16)/('DEPRECATED - DT-Prelim Calcs'!$C$6*BB16)*'DEPRECATED - DT-Prelim Calcs'!$C$7*BB16</f>
        <v>-1.1619762295209479</v>
      </c>
      <c r="BE16" s="57">
        <f>BD16/'DEPRECATED - DT-Prelim Calcs'!$C$7*('DEPRECATED - DT-Prelim Calcs'!$C$8-'DEPRECATED - DT-Prelim Calcs'!$C$9)+'DEPRECATED - DT-Prelim Calcs'!$C$9</f>
        <v>-59.159564418065401</v>
      </c>
      <c r="BF16" s="57">
        <f t="shared" si="10"/>
        <v>-59.159564418065401</v>
      </c>
      <c r="BG16" s="2">
        <f t="shared" si="33"/>
        <v>-1.894279604900597</v>
      </c>
      <c r="BH16" s="57">
        <f>BG16*'DEPRECATED - DT-Prelim Calcs'!$C$21/BB$2/'DEPRECATED - DT-Prelim Calcs'!$C$19/'DEPRECATED - DT-Prelim Calcs'!$C$18*3.39*'DEPRECATED - DT-Prelim Calcs'!$C$20</f>
        <v>-19.828929477858939</v>
      </c>
      <c r="BI16" s="46">
        <f t="shared" si="34"/>
        <v>1</v>
      </c>
      <c r="BJ16" s="57">
        <f>BH15*'DEPRECATED - DT-Prelim Calcs'!$C$11+BJ15</f>
        <v>60.430048848421748</v>
      </c>
      <c r="BK16" s="57">
        <f>BK15+0.5*BH16*'DEPRECATED - DT-Prelim Calcs'!$C$11^2+BJ16*'DEPRECATED - DT-Prelim Calcs'!$C$11</f>
        <v>1025.0389573793796</v>
      </c>
      <c r="BL16" s="57">
        <f>MIN('Drive Train'!$F$35-BF15*'DEPRECATED - DT-Prelim Calcs'!$C$21*'Drive Train'!$F$39,BL15+BF$2)</f>
        <v>6.82</v>
      </c>
      <c r="BM16" s="57">
        <f>'Drive Train'!$F$35-BF16*'DEPRECATED - DT-Prelim Calcs'!$C$21*'Drive Train'!$F$39</f>
        <v>15.949573865083924</v>
      </c>
      <c r="BN16" s="1">
        <f>IF(BK16&gt;='Drive Train'!$F$29,1,0)</f>
        <v>1</v>
      </c>
      <c r="BO16" s="57">
        <f t="shared" si="35"/>
        <v>-65.732849353405996</v>
      </c>
      <c r="BP16" s="63">
        <f>BP15+'DEPRECATED - DT-Prelim Calcs'!$C$11</f>
        <v>48</v>
      </c>
      <c r="BQ16" s="2">
        <f>CA16/'Drive Train'!$F$35</f>
        <v>0.86194950063984799</v>
      </c>
      <c r="BR16" s="46">
        <f>BY16*12*60/(PI() * 'Drive Train'!$F$15)/BQ$2*BQ16</f>
        <v>5341.9497469325315</v>
      </c>
      <c r="BS16" s="2">
        <f>('DEPRECATED - DT-Prelim Calcs'!$C$6*BQ16-BR16)/('DEPRECATED - DT-Prelim Calcs'!$C$6*BQ16)*'DEPRECATED - DT-Prelim Calcs'!$C$7*BQ16</f>
        <v>-0.33810487233365127</v>
      </c>
      <c r="BT16" s="57">
        <f>BS16/'DEPRECATED - DT-Prelim Calcs'!$C$7*('DEPRECATED - DT-Prelim Calcs'!$C$8-'DEPRECATED - DT-Prelim Calcs'!$C$9)+'DEPRECATED - DT-Prelim Calcs'!$C$9</f>
        <v>-15.299524946227162</v>
      </c>
      <c r="BU16" s="57">
        <f t="shared" si="11"/>
        <v>-15.299524946227162</v>
      </c>
      <c r="BV16" s="2">
        <f t="shared" si="36"/>
        <v>-0.79184020090828722</v>
      </c>
      <c r="BW16" s="57">
        <f>BV16*'DEPRECATED - DT-Prelim Calcs'!$C$21/BQ$2/'DEPRECATED - DT-Prelim Calcs'!$C$19/'DEPRECATED - DT-Prelim Calcs'!$C$18*3.39*'DEPRECATED - DT-Prelim Calcs'!$C$20</f>
        <v>-10.839226724653061</v>
      </c>
      <c r="BX16" s="46">
        <f t="shared" si="37"/>
        <v>1</v>
      </c>
      <c r="BY16" s="57">
        <f>BW15*'DEPRECATED - DT-Prelim Calcs'!$C$11+BY15</f>
        <v>28.63247800540109</v>
      </c>
      <c r="BZ16" s="57">
        <f>BZ15+0.5*BW16*'DEPRECATED - DT-Prelim Calcs'!$C$11^2+BY16*'DEPRECATED - DT-Prelim Calcs'!$C$11</f>
        <v>-1127.6179204318607</v>
      </c>
      <c r="CA16" s="57">
        <f>MIN('Drive Train'!$F$35-BU15*'DEPRECATED - DT-Prelim Calcs'!$C$21*'Drive Train'!$F$39,CA15+BU$2)</f>
        <v>10.688173807934115</v>
      </c>
      <c r="CB16" s="57">
        <f>'Drive Train'!$F$35-BU16*'DEPRECATED - DT-Prelim Calcs'!$C$21*'Drive Train'!$F$39</f>
        <v>13.31797149677363</v>
      </c>
      <c r="CC16" s="1">
        <f>IF(BZ16&gt;='Drive Train'!$F$29,1,0)</f>
        <v>0</v>
      </c>
      <c r="CD16" s="57">
        <f t="shared" si="38"/>
        <v>-16.999472162474625</v>
      </c>
      <c r="CE16" s="63">
        <f>CE15+'DEPRECATED - DT-Prelim Calcs'!$C$11</f>
        <v>48</v>
      </c>
      <c r="CF16" s="2">
        <f>CP16/'Drive Train'!$F$35</f>
        <v>0.55000000000000004</v>
      </c>
      <c r="CG16" s="46">
        <f>CN16*12*60/(PI() * 'Drive Train'!$F$15)/CF$2*CF16</f>
        <v>2101.6408343317435</v>
      </c>
      <c r="CH16" s="2">
        <f>('DEPRECATED - DT-Prelim Calcs'!$C$6*CF16-CG16)/('DEPRECATED - DT-Prelim Calcs'!$C$6*CF16)*'DEPRECATED - DT-Prelim Calcs'!$C$7*CF16</f>
        <v>0.37522712744099423</v>
      </c>
      <c r="CI16" s="57">
        <f>CH16/'DEPRECATED - DT-Prelim Calcs'!$C$7*('DEPRECATED - DT-Prelim Calcs'!$C$8-'DEPRECATED - DT-Prelim Calcs'!$C$9)+'DEPRECATED - DT-Prelim Calcs'!$C$9</f>
        <v>22.675784419369112</v>
      </c>
      <c r="CJ16" s="57">
        <f t="shared" si="12"/>
        <v>22.675784419369112</v>
      </c>
      <c r="CK16" s="2">
        <f t="shared" si="39"/>
        <v>9.5470471337915253E-2</v>
      </c>
      <c r="CL16" s="57">
        <f>CK16*'DEPRECATED - DT-Prelim Calcs'!$C$21/CF$2/'DEPRECATED - DT-Prelim Calcs'!$C$19/'DEPRECATED - DT-Prelim Calcs'!$C$18*3.39*'DEPRECATED - DT-Prelim Calcs'!$C$20</f>
        <v>1.6143592776775746</v>
      </c>
      <c r="CM16" s="46">
        <f t="shared" si="40"/>
        <v>0</v>
      </c>
      <c r="CN16" s="57">
        <f>CL15*'DEPRECATED - DT-Prelim Calcs'!$C$11+CN15</f>
        <v>14.291124254590756</v>
      </c>
      <c r="CO16" s="57">
        <f>CO15+0.5*CL16*'DEPRECATED - DT-Prelim Calcs'!$C$11^2+CN16*'DEPRECATED - DT-Prelim Calcs'!$C$11</f>
        <v>-5553.2297994152432</v>
      </c>
      <c r="CP16" s="57">
        <f>MIN('Drive Train'!$F$35-CJ15*'DEPRECATED - DT-Prelim Calcs'!$C$21*'Drive Train'!$F$39,CP15+CJ$2)</f>
        <v>6.82</v>
      </c>
      <c r="CQ16" s="57">
        <f>'Drive Train'!$F$35-CJ16*'DEPRECATED - DT-Prelim Calcs'!$C$21*'Drive Train'!$F$39</f>
        <v>11.039452934837854</v>
      </c>
      <c r="CR16" s="1">
        <f>IF(CO16&gt;='Drive Train'!$F$29,1,0)</f>
        <v>0</v>
      </c>
      <c r="CS16" s="57">
        <f t="shared" si="41"/>
        <v>25.195316021521236</v>
      </c>
      <c r="CT16" s="63">
        <f>CT15+'DEPRECATED - DT-Prelim Calcs'!$C$11</f>
        <v>48</v>
      </c>
      <c r="CU16" s="2">
        <f>DE16/'Drive Train'!$F$35</f>
        <v>0.55000000000000004</v>
      </c>
      <c r="CV16" s="46">
        <f>DC16*12*60/(PI() * 'Drive Train'!$F$15)/CU$2*CU16</f>
        <v>-65961.615556422883</v>
      </c>
      <c r="CW16" s="2">
        <f>('DEPRECATED - DT-Prelim Calcs'!$C$6*CU16-CV16)/('DEPRECATED - DT-Prelim Calcs'!$C$6*CU16)*'DEPRECATED - DT-Prelim Calcs'!$C$7*CU16</f>
        <v>31.150545683110536</v>
      </c>
      <c r="CX16" s="57">
        <f>CW16/'DEPRECATED - DT-Prelim Calcs'!$C$7*('DEPRECATED - DT-Prelim Calcs'!$C$8-'DEPRECATED - DT-Prelim Calcs'!$C$9)+'DEPRECATED - DT-Prelim Calcs'!$C$9</f>
        <v>1661.046477652731</v>
      </c>
      <c r="CY16" s="57">
        <f t="shared" si="13"/>
        <v>93</v>
      </c>
      <c r="CZ16" s="2">
        <f t="shared" si="42"/>
        <v>1.2803081040535502</v>
      </c>
      <c r="DA16" s="57">
        <f>CZ16*'DEPRECATED - DT-Prelim Calcs'!$C$21/CU$2/'DEPRECATED - DT-Prelim Calcs'!$C$19/'DEPRECATED - DT-Prelim Calcs'!$C$18*3.39*'DEPRECATED - DT-Prelim Calcs'!$C$20</f>
        <v>25.773080821789936</v>
      </c>
      <c r="DB16" s="46">
        <f t="shared" si="43"/>
        <v>0</v>
      </c>
      <c r="DC16" s="57">
        <f>DA15*'DEPRECATED - DT-Prelim Calcs'!$C$11+DC15</f>
        <v>-376.77186700176793</v>
      </c>
      <c r="DD16" s="57">
        <f>DD15+0.5*DA16*'DEPRECATED - DT-Prelim Calcs'!$C$11^2+DC16*'DEPRECATED - DT-Prelim Calcs'!$C$11</f>
        <v>-12518.951536262099</v>
      </c>
      <c r="DE16" s="57">
        <f>MIN('Drive Train'!$F$35-CY15*'DEPRECATED - DT-Prelim Calcs'!$C$21*'Drive Train'!$F$39,DE15+CY$2)</f>
        <v>6.82</v>
      </c>
      <c r="DF16" s="57">
        <f>'Drive Train'!$F$35-CY16*'DEPRECATED - DT-Prelim Calcs'!$C$21*'Drive Train'!$F$39</f>
        <v>6.82</v>
      </c>
      <c r="DG16" s="1">
        <f>IF(DD16&gt;='Drive Train'!$F$29,1,0)</f>
        <v>0</v>
      </c>
      <c r="DH16" s="57">
        <f t="shared" si="44"/>
        <v>103.33333333333333</v>
      </c>
      <c r="DI16" s="63">
        <f>DI15+'DEPRECATED - DT-Prelim Calcs'!$C$11</f>
        <v>48</v>
      </c>
      <c r="DJ16" s="2">
        <f>DT16/'Drive Train'!$F$35</f>
        <v>0.55000000000000004</v>
      </c>
      <c r="DK16" s="46">
        <f>DR16*12*60/(PI() * 'Drive Train'!$F$15)/DJ$2*DJ16</f>
        <v>2073.4382200319319</v>
      </c>
      <c r="DL16" s="2">
        <f>('DEPRECATED - DT-Prelim Calcs'!$C$6*DJ16-DK16)/('DEPRECATED - DT-Prelim Calcs'!$C$6*DJ16)*'DEPRECATED - DT-Prelim Calcs'!$C$7*DJ16</f>
        <v>0.38797915379419234</v>
      </c>
      <c r="DM16" s="57">
        <f>DL16/'DEPRECATED - DT-Prelim Calcs'!$C$7*('DEPRECATED - DT-Prelim Calcs'!$C$8-'DEPRECATED - DT-Prelim Calcs'!$C$9)+'DEPRECATED - DT-Prelim Calcs'!$C$9</f>
        <v>23.354657855516546</v>
      </c>
      <c r="DN16" s="57">
        <f t="shared" si="14"/>
        <v>23.354657855516546</v>
      </c>
      <c r="DO16" s="2">
        <f t="shared" si="45"/>
        <v>0.11197664489885395</v>
      </c>
      <c r="DP16" s="57">
        <f>DO16*'DEPRECATED - DT-Prelim Calcs'!$C$21/DJ$2/'DEPRECATED - DT-Prelim Calcs'!$C$19/'DEPRECATED - DT-Prelim Calcs'!$C$18*3.39*'DEPRECATED - DT-Prelim Calcs'!$C$20</f>
        <v>2.614792804632577</v>
      </c>
      <c r="DQ16" s="46">
        <f t="shared" si="46"/>
        <v>0</v>
      </c>
      <c r="DR16" s="57">
        <f>DP15*'DEPRECATED - DT-Prelim Calcs'!$C$11+DR15</f>
        <v>10.209871911794068</v>
      </c>
      <c r="DS16" s="57">
        <f>DS15+0.5*DP16*'DEPRECATED - DT-Prelim Calcs'!$C$11^2+DR16*'DEPRECATED - DT-Prelim Calcs'!$C$11</f>
        <v>-17694.5159358077</v>
      </c>
      <c r="DT16" s="57">
        <f>MIN('Drive Train'!$F$35-DN15*'DEPRECATED - DT-Prelim Calcs'!$C$21*'Drive Train'!$F$39,DT15+DN$2)</f>
        <v>6.82</v>
      </c>
      <c r="DU16" s="57">
        <f>'Drive Train'!$F$35-DN16*'DEPRECATED - DT-Prelim Calcs'!$C$21*'Drive Train'!$F$39</f>
        <v>10.998720528669008</v>
      </c>
      <c r="DV16" s="1">
        <f>IF(DS16&gt;='Drive Train'!$F$29,1,0)</f>
        <v>0</v>
      </c>
      <c r="DW16" s="57">
        <f t="shared" si="47"/>
        <v>25.94961983946283</v>
      </c>
      <c r="DX16" s="63">
        <f>DX15+'DEPRECATED - DT-Prelim Calcs'!$C$11</f>
        <v>48</v>
      </c>
      <c r="DY16" s="2">
        <f>EI16/'Drive Train'!$F$35</f>
        <v>0.55000000000000004</v>
      </c>
      <c r="DZ16" s="46">
        <f>EG16*12*60/(PI() * 'Drive Train'!$F$15)/DY$2*DY16</f>
        <v>-71689.135598602341</v>
      </c>
      <c r="EA16" s="2">
        <f>('DEPRECATED - DT-Prelim Calcs'!$C$6*DY16-DZ16)/('DEPRECATED - DT-Prelim Calcs'!$C$6*DY16)*'DEPRECATED - DT-Prelim Calcs'!$C$7*DY16</f>
        <v>33.740287390737642</v>
      </c>
      <c r="EB16" s="57">
        <f>EA16/'DEPRECATED - DT-Prelim Calcs'!$C$7*('DEPRECATED - DT-Prelim Calcs'!$C$8-'DEPRECATED - DT-Prelim Calcs'!$C$9)+'DEPRECATED - DT-Prelim Calcs'!$C$9</f>
        <v>1798.9152996811783</v>
      </c>
      <c r="EC16" s="57">
        <f t="shared" si="15"/>
        <v>93</v>
      </c>
      <c r="ED16" s="2">
        <f t="shared" si="48"/>
        <v>0.96993038185874991</v>
      </c>
      <c r="EE16" s="57">
        <f>ED16*'DEPRECATED - DT-Prelim Calcs'!$C$21/DY$2/'DEPRECATED - DT-Prelim Calcs'!$C$19/'DEPRECATED - DT-Prelim Calcs'!$C$18*3.39*'DEPRECATED - DT-Prelim Calcs'!$C$20</f>
        <v>25.773080821789936</v>
      </c>
      <c r="EF16" s="46">
        <f t="shared" si="49"/>
        <v>0</v>
      </c>
      <c r="EG16" s="57">
        <f>EE15*'DEPRECATED - DT-Prelim Calcs'!$C$11+EG15</f>
        <v>-310.21771589362481</v>
      </c>
      <c r="EH16" s="57">
        <f>EH15+0.5*EE16*'DEPRECATED - DT-Prelim Calcs'!$C$11^2+EG16*'DEPRECATED - DT-Prelim Calcs'!$C$11</f>
        <v>-30967.208319498041</v>
      </c>
      <c r="EI16" s="57">
        <f>MIN('Drive Train'!$F$35-EC15*'DEPRECATED - DT-Prelim Calcs'!$C$21*'Drive Train'!$F$39,EI15+EC$2)</f>
        <v>6.82</v>
      </c>
      <c r="EJ16" s="57">
        <f>'Drive Train'!$F$35-EC16*'DEPRECATED - DT-Prelim Calcs'!$C$21*'Drive Train'!$F$39</f>
        <v>6.82</v>
      </c>
      <c r="EK16" s="1">
        <f>IF(EH16&gt;='Drive Train'!$F$29,1,0)</f>
        <v>0</v>
      </c>
      <c r="EL16" s="57">
        <f t="shared" si="50"/>
        <v>103.33333333333333</v>
      </c>
      <c r="EM16" s="63">
        <f>EM15+'DEPRECATED - DT-Prelim Calcs'!$C$11</f>
        <v>48</v>
      </c>
      <c r="EN16" s="2">
        <f>EX16/'Drive Train'!$F$35</f>
        <v>0.55000000000000004</v>
      </c>
      <c r="EO16" s="46">
        <f>EV16*12*60/(PI() * 'Drive Train'!$F$15)/EN$2*EN16</f>
        <v>-174686.60216640675</v>
      </c>
      <c r="EP16" s="2">
        <f>('DEPRECATED - DT-Prelim Calcs'!$C$6*EN16-EO16)/('DEPRECATED - DT-Prelim Calcs'!$C$6*EN16)*'DEPRECATED - DT-Prelim Calcs'!$C$7*EN16</f>
        <v>80.31137452552349</v>
      </c>
      <c r="EQ16" s="57">
        <f>EP16/'DEPRECATED - DT-Prelim Calcs'!$C$7*('DEPRECATED - DT-Prelim Calcs'!$C$8-'DEPRECATED - DT-Prelim Calcs'!$C$9)+'DEPRECATED - DT-Prelim Calcs'!$C$9</f>
        <v>4278.1976562757945</v>
      </c>
      <c r="ER16" s="57">
        <f t="shared" si="16"/>
        <v>93</v>
      </c>
      <c r="ES16" s="2">
        <f t="shared" si="51"/>
        <v>0.86507304327942547</v>
      </c>
      <c r="ET16" s="57">
        <f>ES16*'DEPRECATED - DT-Prelim Calcs'!$C$21/EN$2/'DEPRECATED - DT-Prelim Calcs'!$C$19/'DEPRECATED - DT-Prelim Calcs'!$C$18*3.39*'DEPRECATED - DT-Prelim Calcs'!$C$20</f>
        <v>25.773080821789936</v>
      </c>
      <c r="EU16" s="46">
        <f t="shared" si="52"/>
        <v>0</v>
      </c>
      <c r="EV16" s="57">
        <f>ET15*'DEPRECATED - DT-Prelim Calcs'!$C$11+EV15</f>
        <v>-674.19428261246458</v>
      </c>
      <c r="EW16" s="57">
        <f>EW15+0.5*ET16*'DEPRECATED - DT-Prelim Calcs'!$C$11^2+EV16*'DEPRECATED - DT-Prelim Calcs'!$C$11</f>
        <v>-46254.224121689309</v>
      </c>
      <c r="EX16" s="57">
        <f>MIN('Drive Train'!$F$35-ER15*'DEPRECATED - DT-Prelim Calcs'!$C$21*'Drive Train'!$F$39,EX15+ER$2)</f>
        <v>6.82</v>
      </c>
      <c r="EY16" s="57">
        <f>'Drive Train'!$F$35-ER16*'DEPRECATED - DT-Prelim Calcs'!$C$21*'Drive Train'!$F$39</f>
        <v>6.82</v>
      </c>
      <c r="EZ16" s="1">
        <f>IF(EW16&gt;='Drive Train'!$F$29,1,0)</f>
        <v>0</v>
      </c>
      <c r="FA16" s="57">
        <f t="shared" si="53"/>
        <v>103.33333333333333</v>
      </c>
      <c r="FB16" s="63">
        <f>FB15+'DEPRECATED - DT-Prelim Calcs'!$C$11</f>
        <v>48</v>
      </c>
      <c r="FC16" s="2">
        <f>FM16/'Drive Train'!$F$35</f>
        <v>0.55000000000000004</v>
      </c>
      <c r="FD16" s="46">
        <f>FK16*12*60/(PI() * 'Drive Train'!$F$15)/FC$2*FC16</f>
        <v>-310578.54810101795</v>
      </c>
      <c r="FE16" s="2">
        <f>('DEPRECATED - DT-Prelim Calcs'!$C$6*FC16-FD16)/('DEPRECATED - DT-Prelim Calcs'!$C$6*FC16)*'DEPRECATED - DT-Prelim Calcs'!$C$7*FC16</f>
        <v>141.75595045468165</v>
      </c>
      <c r="FF16" s="57">
        <f>FE16/'DEPRECATED - DT-Prelim Calcs'!$C$7*('DEPRECATED - DT-Prelim Calcs'!$C$8-'DEPRECATED - DT-Prelim Calcs'!$C$9)+'DEPRECATED - DT-Prelim Calcs'!$C$9</f>
        <v>7549.2927150770356</v>
      </c>
      <c r="FG16" s="57">
        <f t="shared" si="17"/>
        <v>93</v>
      </c>
      <c r="FH16" s="2">
        <f t="shared" si="54"/>
        <v>0.78067567320338405</v>
      </c>
      <c r="FI16" s="57">
        <f>FH16*'DEPRECATED - DT-Prelim Calcs'!$C$21/FC$2/'DEPRECATED - DT-Prelim Calcs'!$C$19/'DEPRECATED - DT-Prelim Calcs'!$C$18*3.39*'DEPRECATED - DT-Prelim Calcs'!$C$20</f>
        <v>25.773080821789936</v>
      </c>
      <c r="FJ16" s="46">
        <f t="shared" si="55"/>
        <v>0</v>
      </c>
      <c r="FK16" s="57">
        <f>FI15*'DEPRECATED - DT-Prelim Calcs'!$C$11+FK15</f>
        <v>-1081.7198282447252</v>
      </c>
      <c r="FL16" s="57">
        <f>FL15+0.5*FI16*'DEPRECATED - DT-Prelim Calcs'!$C$11^2+FK16*'DEPRECATED - DT-Prelim Calcs'!$C$11</f>
        <v>-63370.297038244273</v>
      </c>
      <c r="FM16" s="57">
        <f>MIN('Drive Train'!$F$35-FG15*'DEPRECATED - DT-Prelim Calcs'!$C$21*'Drive Train'!$F$39,FM15+FG$2)</f>
        <v>6.82</v>
      </c>
      <c r="FN16" s="57">
        <f>'Drive Train'!$F$35-FG16*'DEPRECATED - DT-Prelim Calcs'!$C$21*'Drive Train'!$F$39</f>
        <v>6.82</v>
      </c>
      <c r="FO16" s="1">
        <f>IF(FL16&gt;='Drive Train'!$F$29,1,0)</f>
        <v>0</v>
      </c>
      <c r="FP16" s="57">
        <f t="shared" si="56"/>
        <v>103.33333333333333</v>
      </c>
      <c r="FQ16" s="63">
        <f>FQ15+'DEPRECATED - DT-Prelim Calcs'!$C$11</f>
        <v>48</v>
      </c>
      <c r="FR16" s="2">
        <f>GB16/'Drive Train'!$F$35</f>
        <v>0.55000000000000004</v>
      </c>
      <c r="FS16" s="46">
        <f>FZ16*12*60/(PI() * 'Drive Train'!$F$15)/FR$2*FR16</f>
        <v>-483024.56002007343</v>
      </c>
      <c r="FT16" s="2">
        <f>('DEPRECATED - DT-Prelim Calcs'!$C$6*FR16-FS16)/('DEPRECATED - DT-Prelim Calcs'!$C$6*FR16)*'DEPRECATED - DT-Prelim Calcs'!$C$7*FR16</f>
        <v>219.72872507474239</v>
      </c>
      <c r="FU16" s="57">
        <f>FT16/'DEPRECATED - DT-Prelim Calcs'!$C$7*('DEPRECATED - DT-Prelim Calcs'!$C$8-'DEPRECATED - DT-Prelim Calcs'!$C$9)+'DEPRECATED - DT-Prelim Calcs'!$C$9</f>
        <v>11700.291463522593</v>
      </c>
      <c r="FV16" s="57">
        <f t="shared" si="18"/>
        <v>93</v>
      </c>
      <c r="FW16" s="2">
        <f t="shared" si="57"/>
        <v>0.7112822800297498</v>
      </c>
      <c r="FX16" s="57">
        <f>FW16*'DEPRECATED - DT-Prelim Calcs'!$C$21/FR$2/'DEPRECATED - DT-Prelim Calcs'!$C$19/'DEPRECATED - DT-Prelim Calcs'!$C$18*3.39*'DEPRECATED - DT-Prelim Calcs'!$C$20</f>
        <v>25.773080821789936</v>
      </c>
      <c r="FY16" s="46">
        <f t="shared" si="58"/>
        <v>0</v>
      </c>
      <c r="FZ16" s="57">
        <f>FX15*'DEPRECATED - DT-Prelim Calcs'!$C$11+FZ15</f>
        <v>-1532.7943527904083</v>
      </c>
      <c r="GA16" s="57">
        <f>GA15+0.5*FX16*'DEPRECATED - DT-Prelim Calcs'!$C$11^2+FZ16*'DEPRECATED - DT-Prelim Calcs'!$C$11</f>
        <v>-82315.42706916295</v>
      </c>
      <c r="GB16" s="57">
        <f>MIN('Drive Train'!$F$35-FV15*'DEPRECATED - DT-Prelim Calcs'!$C$21*'Drive Train'!$F$39,GB15+FV$2)</f>
        <v>6.82</v>
      </c>
      <c r="GC16" s="57">
        <f>'Drive Train'!$F$35-FV16*'DEPRECATED - DT-Prelim Calcs'!$C$21*'Drive Train'!$F$39</f>
        <v>6.82</v>
      </c>
      <c r="GD16" s="1">
        <f>IF(GA16&gt;='Drive Train'!$F$29,1,0)</f>
        <v>0</v>
      </c>
      <c r="GE16" s="57">
        <f t="shared" si="59"/>
        <v>103.33333333333333</v>
      </c>
      <c r="GF16" s="63">
        <f>GF15+'DEPRECATED - DT-Prelim Calcs'!$C$11</f>
        <v>48</v>
      </c>
      <c r="GG16" s="2">
        <f>GQ16/'Drive Train'!$F$35</f>
        <v>2.7789323066536662</v>
      </c>
      <c r="GH16" s="46">
        <f>GO16*12*60/(PI() * 'Drive Train'!$F$15)/GG$2*GG16</f>
        <v>-955344.39128982159</v>
      </c>
      <c r="GI16" s="2">
        <f>('DEPRECATED - DT-Prelim Calcs'!$C$6*GG16-GH16)/('DEPRECATED - DT-Prelim Calcs'!$C$6*GG16)*'DEPRECATED - DT-Prelim Calcs'!$C$7*GG16</f>
        <v>438.66345256418924</v>
      </c>
      <c r="GJ16" s="57">
        <f>GI16/'DEPRECATED - DT-Prelim Calcs'!$C$7*('DEPRECATED - DT-Prelim Calcs'!$C$8-'DEPRECATED - DT-Prelim Calcs'!$C$9)+'DEPRECATED - DT-Prelim Calcs'!$C$9</f>
        <v>23355.613263064515</v>
      </c>
      <c r="GK16" s="57">
        <f t="shared" si="60"/>
        <v>29.999999999999982</v>
      </c>
      <c r="GL16" s="2">
        <f t="shared" si="61"/>
        <v>0.99579519204165001</v>
      </c>
      <c r="GM16" s="57">
        <f>GL16*'DEPRECATED - DT-Prelim Calcs'!$C$21/GG$2/'DEPRECATED - DT-Prelim Calcs'!$C$19/'DEPRECATED - DT-Prelim Calcs'!$C$18*3.39*'DEPRECATED - DT-Prelim Calcs'!$C$20</f>
        <v>25.773080821789936</v>
      </c>
      <c r="GN16" s="46">
        <f t="shared" si="62"/>
        <v>0</v>
      </c>
      <c r="GO16" s="57">
        <f>GM15*'DEPRECATED - DT-Prelim Calcs'!$C$11+GO15</f>
        <v>-840.01568192085699</v>
      </c>
      <c r="GP16" s="57">
        <f>GP15+0.5*GM16*'DEPRECATED - DT-Prelim Calcs'!$C$11^2+GO16*'DEPRECATED - DT-Prelim Calcs'!$C$11</f>
        <v>-17414.808346863418</v>
      </c>
      <c r="GQ16" s="57">
        <f>MIN('Drive Train'!$F$35-GK15*'DEPRECATED - DT-Prelim Calcs'!$C$21*'Drive Train'!$F$39,GQ15+GK$2)</f>
        <v>34.458760602505464</v>
      </c>
      <c r="GR16" s="57">
        <f>'Drive Train'!$F$35-GK16*'DEPRECATED - DT-Prelim Calcs'!$C$21*'Drive Train'!$F$39</f>
        <v>10.600000000000001</v>
      </c>
      <c r="GS16" s="1">
        <f>IF(GP16&gt;='Drive Train'!$F$29,1,0)</f>
        <v>0</v>
      </c>
      <c r="GT16" s="57">
        <f t="shared" si="63"/>
        <v>33.333333333333314</v>
      </c>
      <c r="GU16" s="63">
        <f>GU15+'DEPRECATED - DT-Prelim Calcs'!$C$11</f>
        <v>48</v>
      </c>
      <c r="GV16" s="2">
        <f>HF16/'Drive Train'!$F$35</f>
        <v>0.83870967741935498</v>
      </c>
      <c r="GW16" s="46">
        <f>HD16*12*60/(PI() * 'Drive Train'!$F$15)/GV$2*GV16</f>
        <v>18773.402811343352</v>
      </c>
      <c r="GX16" s="2">
        <f>('DEPRECATED - DT-Prelim Calcs'!$C$6*GV16-GW16)/('DEPRECATED - DT-Prelim Calcs'!$C$6*GV16)*'DEPRECATED - DT-Prelim Calcs'!$C$7*GV16</f>
        <v>-6.4672464082519019</v>
      </c>
      <c r="GY16" s="57">
        <f>GX16/'DEPRECATED - DT-Prelim Calcs'!$C$7*('DEPRECATED - DT-Prelim Calcs'!$C$8-'DEPRECATED - DT-Prelim Calcs'!$C$9)+'DEPRECATED - DT-Prelim Calcs'!$C$9</f>
        <v>-341.59365733556808</v>
      </c>
      <c r="GZ16" s="57">
        <f t="shared" si="20"/>
        <v>-341.59365733556808</v>
      </c>
      <c r="HA16" s="2">
        <f t="shared" si="64"/>
        <v>-8.1060087076516165</v>
      </c>
      <c r="HB16" s="57">
        <f>HA16*'DEPRECATED - DT-Prelim Calcs'!$C$21/GV$2/'DEPRECATED - DT-Prelim Calcs'!$C$19/'DEPRECATED - DT-Prelim Calcs'!$C$18*3.39*'DEPRECATED - DT-Prelim Calcs'!$C$20</f>
        <v>-209.79898199357842</v>
      </c>
      <c r="HC16" s="46">
        <f t="shared" si="65"/>
        <v>1</v>
      </c>
      <c r="HD16" s="57">
        <f>HB15*'DEPRECATED - DT-Prelim Calcs'!$C$11+HD15</f>
        <v>54.693629936045369</v>
      </c>
      <c r="HE16" s="57">
        <f>HE15+0.5*HB16*'DEPRECATED - DT-Prelim Calcs'!$C$11^2+HD16*'DEPRECATED - DT-Prelim Calcs'!$C$11</f>
        <v>-17699.590268508782</v>
      </c>
      <c r="HF16" s="57">
        <f>MIN('Drive Train'!$F$35-GZ15*'DEPRECATED - DT-Prelim Calcs'!$C$21*'Drive Train'!$F$39,HF15+GZ$2)</f>
        <v>10.400000000000002</v>
      </c>
      <c r="HG16" s="57">
        <f>'Drive Train'!$F$35-GZ16*'DEPRECATED - DT-Prelim Calcs'!$C$21*'Drive Train'!$F$39</f>
        <v>32.895619440134084</v>
      </c>
      <c r="HH16" s="1">
        <f>IF(HE16&gt;='Drive Train'!$F$29,1,0)</f>
        <v>0</v>
      </c>
      <c r="HI16" s="57">
        <f t="shared" si="66"/>
        <v>-379.54850815063122</v>
      </c>
      <c r="HJ16" s="63">
        <f>HJ15+'DEPRECATED - DT-Prelim Calcs'!$C$11</f>
        <v>48</v>
      </c>
      <c r="HK16" s="2">
        <f>HU16/'Drive Train'!$F$35</f>
        <v>0.82258064516129037</v>
      </c>
      <c r="HL16" s="46">
        <f>HS16*12*60/(PI() * 'Drive Train'!$F$15)/HK$2*HK16</f>
        <v>-15721.408307332658</v>
      </c>
      <c r="HM16" s="2">
        <f>('DEPRECATED - DT-Prelim Calcs'!$C$6*HK16-HL16)/('DEPRECATED - DT-Prelim Calcs'!$C$6*HK16)*'DEPRECATED - DT-Prelim Calcs'!$C$7*HK16</f>
        <v>9.0909735801054463</v>
      </c>
      <c r="HN16" s="57">
        <f>HM16/'DEPRECATED - DT-Prelim Calcs'!$C$7*('DEPRECATED - DT-Prelim Calcs'!$C$8-'DEPRECATED - DT-Prelim Calcs'!$C$9)+'DEPRECATED - DT-Prelim Calcs'!$C$9</f>
        <v>486.67174702387086</v>
      </c>
      <c r="HO16" s="57">
        <f t="shared" si="21"/>
        <v>36.66666666666665</v>
      </c>
      <c r="HP16" s="2">
        <f t="shared" si="67"/>
        <v>0.99579519204165001</v>
      </c>
      <c r="HQ16" s="57">
        <f>HP16*'DEPRECATED - DT-Prelim Calcs'!$C$21/HK$2/'DEPRECATED - DT-Prelim Calcs'!$C$19/'DEPRECATED - DT-Prelim Calcs'!$C$18*3.39*'DEPRECATED - DT-Prelim Calcs'!$C$20</f>
        <v>25.773080821789936</v>
      </c>
      <c r="HR16" s="46">
        <f t="shared" si="68"/>
        <v>0</v>
      </c>
      <c r="HS16" s="57">
        <f>HQ15*'DEPRECATED - DT-Prelim Calcs'!$C$11+HS15</f>
        <v>-46.700159489329835</v>
      </c>
      <c r="HT16" s="57">
        <f>HT15+0.5*HQ16*'DEPRECATED - DT-Prelim Calcs'!$C$11^2+HS16*'DEPRECATED - DT-Prelim Calcs'!$C$11</f>
        <v>-20047.623942328781</v>
      </c>
      <c r="HU16" s="57">
        <f>MIN('Drive Train'!$F$35-HO15*'DEPRECATED - DT-Prelim Calcs'!$C$21*'Drive Train'!$F$39,HU15+HO$2)</f>
        <v>10.200000000000001</v>
      </c>
      <c r="HV16" s="57">
        <f>'Drive Train'!$F$35-HO16*'DEPRECATED - DT-Prelim Calcs'!$C$21*'Drive Train'!$F$39</f>
        <v>10.200000000000001</v>
      </c>
      <c r="HW16" s="1">
        <f>IF(HT16&gt;='Drive Train'!$F$29,1,0)</f>
        <v>0</v>
      </c>
      <c r="HX16" s="57">
        <f t="shared" si="69"/>
        <v>40.740740740740726</v>
      </c>
      <c r="HY16" s="63">
        <f>HY15+'DEPRECATED - DT-Prelim Calcs'!$C$11</f>
        <v>48</v>
      </c>
      <c r="HZ16" s="2">
        <f>IJ16/'Drive Train'!$F$35</f>
        <v>0.80645161290322598</v>
      </c>
      <c r="IA16" s="46">
        <f>IH16*12*60/(PI() * 'Drive Train'!$F$15)/HZ$2*HZ16</f>
        <v>-47555.499842093981</v>
      </c>
      <c r="IB16" s="2">
        <f>('DEPRECATED - DT-Prelim Calcs'!$C$6*HZ16-IA16)/('DEPRECATED - DT-Prelim Calcs'!$C$6*HZ16)*'DEPRECATED - DT-Prelim Calcs'!$C$7*HZ16</f>
        <v>23.446128991120514</v>
      </c>
      <c r="IC16" s="57">
        <f>IB16/'DEPRECATED - DT-Prelim Calcs'!$C$7*('DEPRECATED - DT-Prelim Calcs'!$C$8-'DEPRECATED - DT-Prelim Calcs'!$C$9)+'DEPRECATED - DT-Prelim Calcs'!$C$9</f>
        <v>1250.8901865397354</v>
      </c>
      <c r="ID16" s="57">
        <f t="shared" si="22"/>
        <v>39.999999999999986</v>
      </c>
      <c r="IE16" s="2">
        <f t="shared" si="70"/>
        <v>0.99579519204165001</v>
      </c>
      <c r="IF16" s="57">
        <f>IE16*'DEPRECATED - DT-Prelim Calcs'!$C$21/HZ$2/'DEPRECATED - DT-Prelim Calcs'!$C$19/'DEPRECATED - DT-Prelim Calcs'!$C$18*3.39*'DEPRECATED - DT-Prelim Calcs'!$C$20</f>
        <v>25.773080821789936</v>
      </c>
      <c r="IG16" s="46">
        <f t="shared" si="71"/>
        <v>0</v>
      </c>
      <c r="IH16" s="57">
        <f>IF15*'DEPRECATED - DT-Prelim Calcs'!$C$11+IH15</f>
        <v>-144.08800862378541</v>
      </c>
      <c r="II16" s="57">
        <f>II15+0.5*IF16*'DEPRECATED - DT-Prelim Calcs'!$C$11^2+IH16*'DEPRECATED - DT-Prelim Calcs'!$C$11</f>
        <v>-24111.984626453104</v>
      </c>
      <c r="IJ16" s="57">
        <f>MIN('Drive Train'!$F$35-ID15*'DEPRECATED - DT-Prelim Calcs'!$C$21*'Drive Train'!$F$39,IJ15+ID$2)</f>
        <v>10.000000000000002</v>
      </c>
      <c r="IK16" s="57">
        <f>'Drive Train'!$F$35-ID16*'DEPRECATED - DT-Prelim Calcs'!$C$21*'Drive Train'!$F$39</f>
        <v>10.000000000000002</v>
      </c>
      <c r="IL16" s="1">
        <f>IF(II16&gt;='Drive Train'!$F$29,1,0)</f>
        <v>0</v>
      </c>
      <c r="IM16" s="57">
        <f t="shared" si="72"/>
        <v>44.444444444444429</v>
      </c>
      <c r="IN16" s="63">
        <f>IN15+'DEPRECATED - DT-Prelim Calcs'!$C$11</f>
        <v>48</v>
      </c>
      <c r="IO16" s="2">
        <f>IY16/'Drive Train'!$F$35</f>
        <v>0.79032258064516137</v>
      </c>
      <c r="IP16" s="46">
        <f>IW16*12*60/(PI() * 'Drive Train'!$F$15)/IO$2*IO16</f>
        <v>-76808.200181759908</v>
      </c>
      <c r="IQ16" s="2">
        <f>('DEPRECATED - DT-Prelim Calcs'!$C$6*IO16-IP16)/('DEPRECATED - DT-Prelim Calcs'!$C$6*IO16)*'DEPRECATED - DT-Prelim Calcs'!$C$7*IO16</f>
        <v>36.634088758574613</v>
      </c>
      <c r="IR16" s="57">
        <f>IQ16/'DEPRECATED - DT-Prelim Calcs'!$C$7*('DEPRECATED - DT-Prelim Calcs'!$C$8-'DEPRECATED - DT-Prelim Calcs'!$C$9)+'DEPRECATED - DT-Prelim Calcs'!$C$9</f>
        <v>1952.9711982261922</v>
      </c>
      <c r="IS16" s="57">
        <f t="shared" si="23"/>
        <v>43.333333333333321</v>
      </c>
      <c r="IT16" s="2">
        <f t="shared" si="73"/>
        <v>0.99579519204165001</v>
      </c>
      <c r="IU16" s="57">
        <f>IT16*'DEPRECATED - DT-Prelim Calcs'!$C$21/IO$2/'DEPRECATED - DT-Prelim Calcs'!$C$19/'DEPRECATED - DT-Prelim Calcs'!$C$18*3.39*'DEPRECATED - DT-Prelim Calcs'!$C$20</f>
        <v>25.773080821789936</v>
      </c>
      <c r="IV16" s="46">
        <f t="shared" si="74"/>
        <v>0</v>
      </c>
      <c r="IW16" s="57">
        <f>IU15*'DEPRECATED - DT-Prelim Calcs'!$C$11+IW15</f>
        <v>-237.46991746732078</v>
      </c>
      <c r="IX16" s="57">
        <f>IX15+0.5*IU16*'DEPRECATED - DT-Prelim Calcs'!$C$11^2+IW16*'DEPRECATED - DT-Prelim Calcs'!$C$11</f>
        <v>-28008.095818358768</v>
      </c>
      <c r="IY16" s="57">
        <f>MIN('Drive Train'!$F$35-IS15*'DEPRECATED - DT-Prelim Calcs'!$C$21*'Drive Train'!$F$39,IY15+IS$2)</f>
        <v>9.8000000000000007</v>
      </c>
      <c r="IZ16" s="57">
        <f>'Drive Train'!$F$35-IS16*'DEPRECATED - DT-Prelim Calcs'!$C$21*'Drive Train'!$F$39</f>
        <v>9.8000000000000007</v>
      </c>
      <c r="JA16" s="1">
        <f>IF(IX16&gt;='Drive Train'!$F$29,1,0)</f>
        <v>0</v>
      </c>
      <c r="JB16" s="57">
        <f t="shared" si="75"/>
        <v>48.148148148148138</v>
      </c>
      <c r="JC16" s="63">
        <f>JC15+'DEPRECATED - DT-Prelim Calcs'!$C$11</f>
        <v>48</v>
      </c>
      <c r="JD16" s="2">
        <f>JN16/'Drive Train'!$F$35</f>
        <v>0.77419354838709686</v>
      </c>
      <c r="JE16" s="46">
        <f>JL16*12*60/(PI() * 'Drive Train'!$F$15)/JD$2*JD16</f>
        <v>-103558.83771514965</v>
      </c>
      <c r="JF16" s="2">
        <f>('DEPRECATED - DT-Prelim Calcs'!$C$6*JD16-JE16)/('DEPRECATED - DT-Prelim Calcs'!$C$6*JD16)*'DEPRECATED - DT-Prelim Calcs'!$C$7*JD16</f>
        <v>48.690721816249052</v>
      </c>
      <c r="JG16" s="57">
        <f>JF16/'DEPRECATED - DT-Prelim Calcs'!$C$7*('DEPRECATED - DT-Prelim Calcs'!$C$8-'DEPRECATED - DT-Prelim Calcs'!$C$9)+'DEPRECATED - DT-Prelim Calcs'!$C$9</f>
        <v>2594.8243190974081</v>
      </c>
      <c r="JH16" s="57">
        <f t="shared" si="24"/>
        <v>46.666666666666657</v>
      </c>
      <c r="JI16" s="2">
        <f t="shared" si="76"/>
        <v>0.99579519204165001</v>
      </c>
      <c r="JJ16" s="57">
        <f>JI16*'DEPRECATED - DT-Prelim Calcs'!$C$21/JD$2/'DEPRECATED - DT-Prelim Calcs'!$C$19/'DEPRECATED - DT-Prelim Calcs'!$C$18*3.39*'DEPRECATED - DT-Prelim Calcs'!$C$20</f>
        <v>25.773080821789936</v>
      </c>
      <c r="JK16" s="46">
        <f t="shared" si="77"/>
        <v>0</v>
      </c>
      <c r="JL16" s="57">
        <f>JJ15*'DEPRECATED - DT-Prelim Calcs'!$C$11+JL15</f>
        <v>-326.84588601993494</v>
      </c>
      <c r="JM16" s="57">
        <f>JM15+0.5*JJ16*'DEPRECATED - DT-Prelim Calcs'!$C$11^2+JL16*'DEPRECATED - DT-Prelim Calcs'!$C$11</f>
        <v>-31735.957518045747</v>
      </c>
      <c r="JN16" s="57">
        <f>MIN('Drive Train'!$F$35-JH15*'DEPRECATED - DT-Prelim Calcs'!$C$21*'Drive Train'!$F$39,JN15+JH$2)</f>
        <v>9.6000000000000014</v>
      </c>
      <c r="JO16" s="57">
        <f>'Drive Train'!$F$35-JH16*'DEPRECATED - DT-Prelim Calcs'!$C$21*'Drive Train'!$F$39</f>
        <v>9.6000000000000014</v>
      </c>
      <c r="JP16" s="1">
        <f>IF(JM16&gt;='Drive Train'!$F$29,1,0)</f>
        <v>0</v>
      </c>
      <c r="JQ16" s="57">
        <f>MIN(JG16,'DEPRECATED - DT-Prelim Calcs'!$C$10)*'DEPRECATED - DT-Prelim Calcs'!$C$11*1000/60/60</f>
        <v>103.33333333333333</v>
      </c>
      <c r="JR16" s="63">
        <f>JR15+'DEPRECATED - DT-Prelim Calcs'!$C$11</f>
        <v>48</v>
      </c>
      <c r="JS16" s="2">
        <f>KC16/'Drive Train'!$F$35</f>
        <v>0.75806451612903225</v>
      </c>
      <c r="JT16" s="46">
        <f>KA16*12*60/(PI() * 'Drive Train'!$F$15)/JS$2*JS16</f>
        <v>-127886.74083108331</v>
      </c>
      <c r="JU16" s="2">
        <f>('DEPRECATED - DT-Prelim Calcs'!$C$6*JS16-JT16)/('DEPRECATED - DT-Prelim Calcs'!$C$6*JS16)*'DEPRECATED - DT-Prelim Calcs'!$C$7*JS16</f>
        <v>59.651897097925527</v>
      </c>
      <c r="JV16" s="57">
        <f>JU16/'DEPRECATED - DT-Prelim Calcs'!$C$7*('DEPRECATED - DT-Prelim Calcs'!$C$8-'DEPRECATED - DT-Prelim Calcs'!$C$9)+'DEPRECATED - DT-Prelim Calcs'!$C$9</f>
        <v>3178.3590861675707</v>
      </c>
      <c r="JW16" s="57">
        <f t="shared" si="25"/>
        <v>49.999999999999993</v>
      </c>
      <c r="JX16" s="2">
        <f t="shared" si="78"/>
        <v>0.99579519204165001</v>
      </c>
      <c r="JY16" s="57">
        <f>JX16*'DEPRECATED - DT-Prelim Calcs'!$C$21/JS$2/'DEPRECATED - DT-Prelim Calcs'!$C$19/'DEPRECATED - DT-Prelim Calcs'!$C$18*3.39*'DEPRECATED - DT-Prelim Calcs'!$C$20</f>
        <v>25.773080821789936</v>
      </c>
      <c r="JZ16" s="46">
        <f t="shared" si="79"/>
        <v>0</v>
      </c>
      <c r="KA16" s="57">
        <f>JY15*'DEPRECATED - DT-Prelim Calcs'!$C$11+KA15</f>
        <v>-412.21591428162969</v>
      </c>
      <c r="KB16" s="57">
        <f>KB15+0.5*JY16*'DEPRECATED - DT-Prelim Calcs'!$C$11^2+KA16*'DEPRECATED - DT-Prelim Calcs'!$C$11</f>
        <v>-35295.569725514113</v>
      </c>
      <c r="KC16" s="57">
        <f>MIN('Drive Train'!$F$35-JW15*'DEPRECATED - DT-Prelim Calcs'!$C$21*'Drive Train'!$F$39,KC15+JW$2)</f>
        <v>9.4</v>
      </c>
      <c r="KD16" s="57">
        <f>'Drive Train'!$F$35-JW16*'DEPRECATED - DT-Prelim Calcs'!$C$21*'Drive Train'!$F$39</f>
        <v>9.4</v>
      </c>
      <c r="KE16" s="1">
        <f>IF(KB16&gt;='Drive Train'!$F$29,1,0)</f>
        <v>0</v>
      </c>
      <c r="KF16" s="57">
        <f>MIN(JV16,'DEPRECATED - DT-Prelim Calcs'!$C$10)*'DEPRECATED - DT-Prelim Calcs'!$C$11*1000/60/60</f>
        <v>103.33333333333333</v>
      </c>
      <c r="KG16" s="63">
        <f>KG15+'DEPRECATED - DT-Prelim Calcs'!$C$11</f>
        <v>48</v>
      </c>
      <c r="KH16" s="2">
        <f>KR16/'Drive Train'!$F$35</f>
        <v>0.74193548387096786</v>
      </c>
      <c r="KI16" s="46">
        <f>KP16*12*60/(PI() * 'Drive Train'!$F$15)/KH$2*KH16</f>
        <v>-149871.23791838018</v>
      </c>
      <c r="KJ16" s="2">
        <f>('DEPRECATED - DT-Prelim Calcs'!$C$6*KH16-KI16)/('DEPRECATED - DT-Prelim Calcs'!$C$6*KH16)*'DEPRECATED - DT-Prelim Calcs'!$C$7*KH16</f>
        <v>69.553483537385361</v>
      </c>
      <c r="KK16" s="57">
        <f>KJ16/'DEPRECATED - DT-Prelim Calcs'!$C$7*('DEPRECATED - DT-Prelim Calcs'!$C$8-'DEPRECATED - DT-Prelim Calcs'!$C$9)+'DEPRECATED - DT-Prelim Calcs'!$C$9</f>
        <v>3705.485036450847</v>
      </c>
      <c r="KL16" s="57">
        <f t="shared" si="26"/>
        <v>53.333333333333329</v>
      </c>
      <c r="KM16" s="2">
        <f t="shared" si="80"/>
        <v>0.99579519204165001</v>
      </c>
      <c r="KN16" s="57">
        <f>KM16*'DEPRECATED - DT-Prelim Calcs'!$C$21/KH$2/'DEPRECATED - DT-Prelim Calcs'!$C$19/'DEPRECATED - DT-Prelim Calcs'!$C$18*3.39*'DEPRECATED - DT-Prelim Calcs'!$C$20</f>
        <v>25.773080821789936</v>
      </c>
      <c r="KO16" s="46">
        <f t="shared" si="81"/>
        <v>0</v>
      </c>
      <c r="KP16" s="57">
        <f>KN15*'DEPRECATED - DT-Prelim Calcs'!$C$11+KP15</f>
        <v>-493.58000225240426</v>
      </c>
      <c r="KQ16" s="57">
        <f>KQ15+0.5*KN16*'DEPRECATED - DT-Prelim Calcs'!$C$11^2+KP16*'DEPRECATED - DT-Prelim Calcs'!$C$11</f>
        <v>-38686.932440763827</v>
      </c>
      <c r="KR16" s="57">
        <f>MIN('Drive Train'!$F$35-KL15*'DEPRECATED - DT-Prelim Calcs'!$C$21*'Drive Train'!$F$39,KR15+KL$2)</f>
        <v>9.2000000000000011</v>
      </c>
      <c r="KS16" s="57">
        <f>'Drive Train'!$F$35-KL16*'DEPRECATED - DT-Prelim Calcs'!$C$21*'Drive Train'!$F$39</f>
        <v>9.2000000000000011</v>
      </c>
      <c r="KT16" s="1">
        <f>IF(KQ16&gt;='Drive Train'!$F$29,1,0)</f>
        <v>0</v>
      </c>
      <c r="KU16" s="57">
        <f>MIN(KK16,'DEPRECATED - DT-Prelim Calcs'!$C$10)*'DEPRECATED - DT-Prelim Calcs'!$C$11*1000/60/60</f>
        <v>103.33333333333333</v>
      </c>
      <c r="KV16" s="63">
        <f>KV15+'DEPRECATED - DT-Prelim Calcs'!$C$11</f>
        <v>48</v>
      </c>
      <c r="KW16" s="2">
        <f>LG16/'Drive Train'!$F$35</f>
        <v>0.72580645161290325</v>
      </c>
      <c r="KX16" s="46">
        <f>LE16*12*60/(PI() * 'Drive Train'!$F$15)/KW$2*KW16</f>
        <v>-160770.78208530761</v>
      </c>
      <c r="KY16" s="2">
        <f>('DEPRECATED - DT-Prelim Calcs'!$C$6*KW16-KX16)/('DEPRECATED - DT-Prelim Calcs'!$C$6*KW16)*'DEPRECATED - DT-Prelim Calcs'!$C$7*KW16</f>
        <v>74.44292428489581</v>
      </c>
      <c r="KZ16" s="57">
        <f>KY16/'DEPRECATED - DT-Prelim Calcs'!$C$7*('DEPRECATED - DT-Prelim Calcs'!$C$8-'DEPRECATED - DT-Prelim Calcs'!$C$9)+'DEPRECATED - DT-Prelim Calcs'!$C$9</f>
        <v>3965.7818198141626</v>
      </c>
      <c r="LA16" s="57">
        <f t="shared" si="27"/>
        <v>56.666666666666664</v>
      </c>
      <c r="LB16" s="2">
        <f t="shared" si="82"/>
        <v>0.99579519204165001</v>
      </c>
      <c r="LC16" s="57">
        <f>LB16*'DEPRECATED - DT-Prelim Calcs'!$C$21/KW$2/'DEPRECATED - DT-Prelim Calcs'!$C$19/'DEPRECATED - DT-Prelim Calcs'!$C$18*3.39*'DEPRECATED - DT-Prelim Calcs'!$C$20</f>
        <v>25.773080821789936</v>
      </c>
      <c r="LD16" s="46">
        <f t="shared" si="83"/>
        <v>0</v>
      </c>
      <c r="LE16" s="57">
        <f>LC15*'DEPRECATED - DT-Prelim Calcs'!$C$11+LE15</f>
        <v>-541.24226576151148</v>
      </c>
      <c r="LF16" s="57">
        <f>LF15+0.5*LC16*'DEPRECATED - DT-Prelim Calcs'!$C$11^2+LE16*'DEPRECATED - DT-Prelim Calcs'!$C$11</f>
        <v>-40670.239413949275</v>
      </c>
      <c r="LG16" s="57">
        <f>MIN('Drive Train'!$F$35-LA15*'DEPRECATED - DT-Prelim Calcs'!$C$21*'Drive Train'!$F$39,LG15+LA$2)</f>
        <v>9</v>
      </c>
      <c r="LH16" s="57">
        <f>'Drive Train'!$F$35-LA16*'DEPRECATED - DT-Prelim Calcs'!$C$21*'Drive Train'!$F$39</f>
        <v>9</v>
      </c>
      <c r="LI16" s="1">
        <f>IF(LF16&gt;='Drive Train'!$F$29,1,0)</f>
        <v>0</v>
      </c>
      <c r="LJ16" s="57">
        <f>MIN(KZ16,'DEPRECATED - DT-Prelim Calcs'!$C$10)*'DEPRECATED - DT-Prelim Calcs'!$C$11*1000/60/60</f>
        <v>103.33333333333333</v>
      </c>
      <c r="LK16" s="63">
        <f>LK15+'DEPRECATED - DT-Prelim Calcs'!$C$11</f>
        <v>48</v>
      </c>
      <c r="LL16" s="2">
        <f>LV16/'Drive Train'!$F$35</f>
        <v>0.70967741935483875</v>
      </c>
      <c r="LM16" s="46">
        <f>LT16*12*60/(PI() * 'Drive Train'!$F$15)/LL$2*LL16</f>
        <v>-149114.98956289832</v>
      </c>
      <c r="LN16" s="2">
        <f>('DEPRECATED - DT-Prelim Calcs'!$C$6*LL16-LM16)/('DEPRECATED - DT-Prelim Calcs'!$C$6*LL16)*'DEPRECATED - DT-Prelim Calcs'!$C$7*LL16</f>
        <v>69.133798161617946</v>
      </c>
      <c r="LO16" s="57">
        <f>LN16/'DEPRECATED - DT-Prelim Calcs'!$C$7*('DEPRECATED - DT-Prelim Calcs'!$C$8-'DEPRECATED - DT-Prelim Calcs'!$C$9)+'DEPRECATED - DT-Prelim Calcs'!$C$9</f>
        <v>3683.1424498487895</v>
      </c>
      <c r="LP16" s="57">
        <f t="shared" si="28"/>
        <v>60</v>
      </c>
      <c r="LQ16" s="2">
        <f t="shared" si="84"/>
        <v>0.99579519204165001</v>
      </c>
      <c r="LR16" s="57">
        <f>LQ16*'DEPRECATED - DT-Prelim Calcs'!$C$21/LL$2/'DEPRECATED - DT-Prelim Calcs'!$C$19/'DEPRECATED - DT-Prelim Calcs'!$C$18*3.39*'DEPRECATED - DT-Prelim Calcs'!$C$20</f>
        <v>25.773080821789936</v>
      </c>
      <c r="LS16" s="46">
        <f t="shared" si="85"/>
        <v>0</v>
      </c>
      <c r="LT16" s="57">
        <f>LR15*'DEPRECATED - DT-Prelim Calcs'!$C$11+LT15</f>
        <v>-513.41164948459425</v>
      </c>
      <c r="LU16" s="57">
        <f>LU15+0.5*LR16*'DEPRECATED - DT-Prelim Calcs'!$C$11^2+LT16*'DEPRECATED - DT-Prelim Calcs'!$C$11</f>
        <v>-39501.35353031876</v>
      </c>
      <c r="LV16" s="57">
        <f>MIN('Drive Train'!$F$35-LP15*'DEPRECATED - DT-Prelim Calcs'!$C$21*'Drive Train'!$F$39,LV15+LP$2)</f>
        <v>8.8000000000000007</v>
      </c>
      <c r="LW16" s="57">
        <f>'Drive Train'!$F$35-LP16*'DEPRECATED - DT-Prelim Calcs'!$C$21*'Drive Train'!$F$39</f>
        <v>8.8000000000000007</v>
      </c>
      <c r="LX16" s="1">
        <f>IF(LU16&gt;='Drive Train'!$F$29,1,0)</f>
        <v>0</v>
      </c>
      <c r="LY16" s="57">
        <f>MIN(LO16,'DEPRECATED - DT-Prelim Calcs'!$C$10)*'DEPRECATED - DT-Prelim Calcs'!$C$11*1000/60/60</f>
        <v>103.33333333333333</v>
      </c>
      <c r="LZ16" s="63">
        <f>LZ15+'DEPRECATED - DT-Prelim Calcs'!$C$11</f>
        <v>48</v>
      </c>
    </row>
    <row r="17" spans="1:338" x14ac:dyDescent="0.2">
      <c r="B17" s="3" t="s">
        <v>176</v>
      </c>
      <c r="C17" s="2">
        <v>0.1</v>
      </c>
      <c r="R17" s="63">
        <f>R16+'DEPRECATED - DT-Prelim Calcs'!$C$11</f>
        <v>52</v>
      </c>
      <c r="S17" s="2">
        <f>AG17/'Drive Train'!$F$35</f>
        <v>0</v>
      </c>
      <c r="T17" s="46">
        <f>AE17*12*60/(PI() * 'Drive Train'!$F$15)/S$2*ABS(S17)</f>
        <v>0</v>
      </c>
      <c r="U17" s="2">
        <f>IF(OR(AD16=1,AND($C$32=Motors!$C$32,'DEPRECATED - DT-Prelim Calcs'!AI16=1)),0,IF(AG17=0,-(V16+$C$9)/($C$8-$C$9)*$C$7,($C$6*S17-T17)/($C$6*S17)*$C$7*S17))</f>
        <v>0</v>
      </c>
      <c r="V17" s="57">
        <f>IF(AND(AD16=1,AI16=1),0,ABS(U17/$C$7*($C$8-$C$9)+$C$9) *'Drive Train'!$AA$49 + V16*(1-'Drive Train'!$AA$49))</f>
        <v>0</v>
      </c>
      <c r="W17" s="57">
        <f t="shared" si="0"/>
        <v>0</v>
      </c>
      <c r="X17" s="2">
        <f>MAX(MIN(IF(AND(AI16=1,AG17&lt;0),-1,1)*(W17-$C$9)/($C$8-$C$9)*$C$7-$C$29*AE17/T$2 -  AI16*$C$29/2,X$2),MAX(X$4:X16)*-1)</f>
        <v>-0.2458281045106315</v>
      </c>
      <c r="Y17" s="57">
        <f t="shared" si="1"/>
        <v>0</v>
      </c>
      <c r="Z17" s="57">
        <f t="shared" si="2"/>
        <v>0</v>
      </c>
      <c r="AA17" s="57">
        <f t="shared" si="3"/>
        <v>0</v>
      </c>
      <c r="AB17" s="57" t="e">
        <f t="shared" si="4"/>
        <v>#N/A</v>
      </c>
      <c r="AC17" s="46">
        <f t="shared" si="29"/>
        <v>1</v>
      </c>
      <c r="AD17" s="1">
        <f t="shared" si="5"/>
        <v>1</v>
      </c>
      <c r="AE17" s="57">
        <f t="shared" si="6"/>
        <v>0</v>
      </c>
      <c r="AF17" s="57" t="e">
        <f t="shared" si="7"/>
        <v>#N/A</v>
      </c>
      <c r="AG17" s="57">
        <f>IF(AI16=0,MIN('Drive Train'!$F$35-W16*$C$21*'Drive Train'!$F$39,AG16+W$2)-$C$3,IF(AE16-1&lt;=0,0,IF($C$32=Motors!$C$30,MAX(MAX(AG$4:AG16)*-1,AG16-W$2),MAX(0,MAX(AG$4:AG16)*-1,AG16-W$2))))</f>
        <v>0</v>
      </c>
      <c r="AH17" s="57">
        <f>'Drive Train'!$F$35-ABS(W17)*'DEPRECATED - DT-Prelim Calcs'!$C$21*'Drive Train'!$F$39</f>
        <v>12.4</v>
      </c>
      <c r="AI17" s="1">
        <f>IF(AJ17&gt;='Drive Train'!$F$29,1,0)</f>
        <v>1</v>
      </c>
      <c r="AJ17" s="57">
        <f>AJ16+0.5*Y17*'DEPRECATED - DT-Prelim Calcs'!$C$11^2+AE17*'DEPRECATED - DT-Prelim Calcs'!$C$11</f>
        <v>784.33981740885292</v>
      </c>
      <c r="AK17" s="57">
        <f t="shared" si="8"/>
        <v>0</v>
      </c>
      <c r="AL17" s="63">
        <f>AL16+'DEPRECATED - DT-Prelim Calcs'!$C$11</f>
        <v>52</v>
      </c>
      <c r="AM17" s="2">
        <f>AW17/'Drive Train'!$F$35</f>
        <v>0.90943567575673645</v>
      </c>
      <c r="AN17" s="46">
        <f>AU17*12*60/(PI() * 'Drive Train'!$F$15)/AM$2*AM17</f>
        <v>4063.8574725489234</v>
      </c>
      <c r="AO17" s="2">
        <f>('DEPRECATED - DT-Prelim Calcs'!$C$6*AM17-AN17)/('DEPRECATED - DT-Prelim Calcs'!$C$6*AM17)*'DEPRECATED - DT-Prelim Calcs'!$C$7*AM17</f>
        <v>0.35423594314354639</v>
      </c>
      <c r="AP17" s="57">
        <f>AO17/'DEPRECATED - DT-Prelim Calcs'!$C$7*('DEPRECATED - DT-Prelim Calcs'!$C$8-'DEPRECATED - DT-Prelim Calcs'!$C$9)+'DEPRECATED - DT-Prelim Calcs'!$C$9</f>
        <v>21.558286931666807</v>
      </c>
      <c r="AQ17" s="57">
        <f t="shared" si="9"/>
        <v>21.558286931666807</v>
      </c>
      <c r="AR17" s="2">
        <f t="shared" si="30"/>
        <v>2.7082797300375383E-2</v>
      </c>
      <c r="AS17" s="57">
        <f>AR17*'DEPRECATED - DT-Prelim Calcs'!$C$21/AM$2/'DEPRECATED - DT-Prelim Calcs'!$C$19/'DEPRECATED - DT-Prelim Calcs'!$C$18*3.39*'DEPRECATED - DT-Prelim Calcs'!$C$20</f>
        <v>0.19626726077684217</v>
      </c>
      <c r="AT17" s="46">
        <f t="shared" si="31"/>
        <v>0</v>
      </c>
      <c r="AU17" s="57">
        <f>AS16*'DEPRECATED - DT-Prelim Calcs'!$C$11+AU16</f>
        <v>38.995442513696879</v>
      </c>
      <c r="AV17" s="57">
        <f>AV16+0.5*AS17*'DEPRECATED - DT-Prelim Calcs'!$C$11^2+AU17*'DEPRECATED - DT-Prelim Calcs'!$C$11</f>
        <v>2005.7611429608526</v>
      </c>
      <c r="AW17" s="57">
        <f>MIN('Drive Train'!$F$35-AQ16*'DEPRECATED - DT-Prelim Calcs'!$C$21*'Drive Train'!$F$39,AW16+AQ$2)</f>
        <v>11.277002379383532</v>
      </c>
      <c r="AX17" s="57">
        <f>'Drive Train'!$F$35-AQ17*'DEPRECATED - DT-Prelim Calcs'!$C$21*'Drive Train'!$F$39</f>
        <v>11.106502784099991</v>
      </c>
      <c r="AY17" s="1">
        <f>IF(AV17&gt;='Drive Train'!$F$29,1,0)</f>
        <v>1</v>
      </c>
      <c r="AZ17" s="57">
        <f t="shared" si="32"/>
        <v>23.953652146296452</v>
      </c>
      <c r="BA17" s="63">
        <f>BA16+'DEPRECATED - DT-Prelim Calcs'!$C$11</f>
        <v>52</v>
      </c>
      <c r="BB17" s="2">
        <f>BL17/'Drive Train'!$F$35</f>
        <v>1.2862559568616068</v>
      </c>
      <c r="BC17" s="46">
        <f>BJ17*12*60/(PI() * 'Drive Train'!$F$15)/BB$2*BB17</f>
        <v>-4020.8071654381638</v>
      </c>
      <c r="BD17" s="2">
        <f>('DEPRECATED - DT-Prelim Calcs'!$C$6*BB17-BC17)/('DEPRECATED - DT-Prelim Calcs'!$C$6*BB17)*'DEPRECATED - DT-Prelim Calcs'!$C$7*BB17</f>
        <v>4.9179153679888135</v>
      </c>
      <c r="BE17" s="57">
        <f>BD17/'DEPRECATED - DT-Prelim Calcs'!$C$7*('DEPRECATED - DT-Prelim Calcs'!$C$8-'DEPRECATED - DT-Prelim Calcs'!$C$9)+'DEPRECATED - DT-Prelim Calcs'!$C$9</f>
        <v>264.51267290994389</v>
      </c>
      <c r="BF17" s="57">
        <f t="shared" si="10"/>
        <v>93</v>
      </c>
      <c r="BG17" s="2">
        <f t="shared" si="33"/>
        <v>1.9250645104191602</v>
      </c>
      <c r="BH17" s="57">
        <f>BG17*'DEPRECATED - DT-Prelim Calcs'!$C$21/BB$2/'DEPRECATED - DT-Prelim Calcs'!$C$19/'DEPRECATED - DT-Prelim Calcs'!$C$18*3.39*'DEPRECATED - DT-Prelim Calcs'!$C$20</f>
        <v>20.151179540062486</v>
      </c>
      <c r="BI17" s="46">
        <f t="shared" si="34"/>
        <v>0</v>
      </c>
      <c r="BJ17" s="57">
        <f>BH16*'DEPRECATED - DT-Prelim Calcs'!$C$11+BJ16</f>
        <v>-18.885669063014006</v>
      </c>
      <c r="BK17" s="57">
        <f>BK16+0.5*BH17*'DEPRECATED - DT-Prelim Calcs'!$C$11^2+BJ17*'DEPRECATED - DT-Prelim Calcs'!$C$11</f>
        <v>1110.7057174478234</v>
      </c>
      <c r="BL17" s="57">
        <f>MIN('Drive Train'!$F$35-BF16*'DEPRECATED - DT-Prelim Calcs'!$C$21*'Drive Train'!$F$39,BL16+BF$2)</f>
        <v>15.949573865083924</v>
      </c>
      <c r="BM17" s="57">
        <f>'Drive Train'!$F$35-BF17*'DEPRECATED - DT-Prelim Calcs'!$C$21*'Drive Train'!$F$39</f>
        <v>6.82</v>
      </c>
      <c r="BN17" s="1">
        <f>IF(BK17&gt;='Drive Train'!$F$29,1,0)</f>
        <v>1</v>
      </c>
      <c r="BO17" s="57">
        <f t="shared" si="35"/>
        <v>103.33333333333333</v>
      </c>
      <c r="BP17" s="63">
        <f>BP16+'DEPRECATED - DT-Prelim Calcs'!$C$11</f>
        <v>52</v>
      </c>
      <c r="BQ17" s="2">
        <f>CA17/'Drive Train'!$F$35</f>
        <v>1.0740299594172282</v>
      </c>
      <c r="BR17" s="46">
        <f>BY17*12*60/(PI() * 'Drive Train'!$F$15)/BQ$2*BQ17</f>
        <v>-3423.0551402046972</v>
      </c>
      <c r="BS17" s="2">
        <f>('DEPRECATED - DT-Prelim Calcs'!$C$6*BQ17-BR17)/('DEPRECATED - DT-Prelim Calcs'!$C$6*BQ17)*'DEPRECATED - DT-Prelim Calcs'!$C$7*BQ17</f>
        <v>4.1361725939203451</v>
      </c>
      <c r="BT17" s="57">
        <f>BS17/'DEPRECATED - DT-Prelim Calcs'!$C$7*('DEPRECATED - DT-Prelim Calcs'!$C$8-'DEPRECATED - DT-Prelim Calcs'!$C$9)+'DEPRECATED - DT-Prelim Calcs'!$C$9</f>
        <v>222.89541236513705</v>
      </c>
      <c r="BU17" s="57">
        <f t="shared" si="11"/>
        <v>93</v>
      </c>
      <c r="BV17" s="2">
        <f t="shared" si="36"/>
        <v>1.8828060353728675</v>
      </c>
      <c r="BW17" s="57">
        <f>BV17*'DEPRECATED - DT-Prelim Calcs'!$C$21/BQ$2/'DEPRECATED - DT-Prelim Calcs'!$C$19/'DEPRECATED - DT-Prelim Calcs'!$C$18*3.39*'DEPRECATED - DT-Prelim Calcs'!$C$20</f>
        <v>25.773080821789936</v>
      </c>
      <c r="BX17" s="46">
        <f t="shared" si="37"/>
        <v>0</v>
      </c>
      <c r="BY17" s="57">
        <f>BW16*'DEPRECATED - DT-Prelim Calcs'!$C$11+BY16</f>
        <v>-14.724428893211154</v>
      </c>
      <c r="BZ17" s="57">
        <f>BZ16+0.5*BW17*'DEPRECATED - DT-Prelim Calcs'!$C$11^2+BY17*'DEPRECATED - DT-Prelim Calcs'!$C$11</f>
        <v>-980.3309894303859</v>
      </c>
      <c r="CA17" s="57">
        <f>MIN('Drive Train'!$F$35-BU16*'DEPRECATED - DT-Prelim Calcs'!$C$21*'Drive Train'!$F$39,CA16+BU$2)</f>
        <v>13.31797149677363</v>
      </c>
      <c r="CB17" s="57">
        <f>'Drive Train'!$F$35-BU17*'DEPRECATED - DT-Prelim Calcs'!$C$21*'Drive Train'!$F$39</f>
        <v>6.82</v>
      </c>
      <c r="CC17" s="1">
        <f>IF(BZ17&gt;='Drive Train'!$F$29,1,0)</f>
        <v>0</v>
      </c>
      <c r="CD17" s="57">
        <f t="shared" si="38"/>
        <v>103.33333333333333</v>
      </c>
      <c r="CE17" s="63">
        <f>CE16+'DEPRECATED - DT-Prelim Calcs'!$C$11</f>
        <v>52</v>
      </c>
      <c r="CF17" s="2">
        <f>CP17/'Drive Train'!$F$35</f>
        <v>0.89027846248692366</v>
      </c>
      <c r="CG17" s="46">
        <f>CN17*12*60/(PI() * 'Drive Train'!$F$15)/CF$2*CF17</f>
        <v>4939.0482638183903</v>
      </c>
      <c r="CH17" s="2">
        <f>('DEPRECATED - DT-Prelim Calcs'!$C$6*CF17-CG17)/('DEPRECATED - DT-Prelim Calcs'!$C$6*CF17)*'DEPRECATED - DT-Prelim Calcs'!$C$7*CF17</f>
        <v>-8.7657107245598484E-2</v>
      </c>
      <c r="CI17" s="57">
        <f>CH17/'DEPRECATED - DT-Prelim Calcs'!$C$7*('DEPRECATED - DT-Prelim Calcs'!$C$8-'DEPRECATED - DT-Prelim Calcs'!$C$9)+'DEPRECATED - DT-Prelim Calcs'!$C$9</f>
        <v>-1.9665588629088315</v>
      </c>
      <c r="CJ17" s="57">
        <f t="shared" si="12"/>
        <v>-1.9665588629088315</v>
      </c>
      <c r="CK17" s="2">
        <f t="shared" si="39"/>
        <v>-0.49382166386832571</v>
      </c>
      <c r="CL17" s="57">
        <f>CK17*'DEPRECATED - DT-Prelim Calcs'!$C$21/CF$2/'DEPRECATED - DT-Prelim Calcs'!$C$19/'DEPRECATED - DT-Prelim Calcs'!$C$18*3.39*'DEPRECATED - DT-Prelim Calcs'!$C$20</f>
        <v>-8.3502843697327087</v>
      </c>
      <c r="CM17" s="46">
        <f t="shared" si="40"/>
        <v>1</v>
      </c>
      <c r="CN17" s="57">
        <f>CL16*'DEPRECATED - DT-Prelim Calcs'!$C$11+CN16</f>
        <v>20.748561365301054</v>
      </c>
      <c r="CO17" s="57">
        <f>CO16+0.5*CL17*'DEPRECATED - DT-Prelim Calcs'!$C$11^2+CN17*'DEPRECATED - DT-Prelim Calcs'!$C$11</f>
        <v>-5537.0378289118999</v>
      </c>
      <c r="CP17" s="57">
        <f>MIN('Drive Train'!$F$35-CJ16*'DEPRECATED - DT-Prelim Calcs'!$C$21*'Drive Train'!$F$39,CP16+CJ$2)</f>
        <v>11.039452934837854</v>
      </c>
      <c r="CQ17" s="57">
        <f>'Drive Train'!$F$35-CJ17*'DEPRECATED - DT-Prelim Calcs'!$C$21*'Drive Train'!$F$39</f>
        <v>12.517993531774531</v>
      </c>
      <c r="CR17" s="1">
        <f>IF(CO17&gt;='Drive Train'!$F$29,1,0)</f>
        <v>0</v>
      </c>
      <c r="CS17" s="57">
        <f t="shared" si="41"/>
        <v>-2.1850654032320351</v>
      </c>
      <c r="CT17" s="63">
        <f>CT16+'DEPRECATED - DT-Prelim Calcs'!$C$11</f>
        <v>52</v>
      </c>
      <c r="CU17" s="2">
        <f>DE17/'Drive Train'!$F$35</f>
        <v>0.55000000000000004</v>
      </c>
      <c r="CV17" s="46">
        <f>DC17*12*60/(PI() * 'Drive Train'!$F$15)/CU$2*CU17</f>
        <v>-47913.197425845785</v>
      </c>
      <c r="CW17" s="2">
        <f>('DEPRECATED - DT-Prelim Calcs'!$C$6*CU17-CV17)/('DEPRECATED - DT-Prelim Calcs'!$C$6*CU17)*'DEPRECATED - DT-Prelim Calcs'!$C$7*CU17</f>
        <v>22.989816284481865</v>
      </c>
      <c r="CX17" s="57">
        <f>CW17/'DEPRECATED - DT-Prelim Calcs'!$C$7*('DEPRECATED - DT-Prelim Calcs'!$C$8-'DEPRECATED - DT-Prelim Calcs'!$C$9)+'DEPRECATED - DT-Prelim Calcs'!$C$9</f>
        <v>1226.5976885058187</v>
      </c>
      <c r="CY17" s="57">
        <f t="shared" si="13"/>
        <v>93</v>
      </c>
      <c r="CZ17" s="2">
        <f t="shared" si="42"/>
        <v>1.2803081040535502</v>
      </c>
      <c r="DA17" s="57">
        <f>CZ17*'DEPRECATED - DT-Prelim Calcs'!$C$21/CU$2/'DEPRECATED - DT-Prelim Calcs'!$C$19/'DEPRECATED - DT-Prelim Calcs'!$C$18*3.39*'DEPRECATED - DT-Prelim Calcs'!$C$20</f>
        <v>25.773080821789936</v>
      </c>
      <c r="DB17" s="46">
        <f t="shared" si="43"/>
        <v>0</v>
      </c>
      <c r="DC17" s="57">
        <f>DA16*'DEPRECATED - DT-Prelim Calcs'!$C$11+DC16</f>
        <v>-273.6795437146082</v>
      </c>
      <c r="DD17" s="57">
        <f>DD16+0.5*DA17*'DEPRECATED - DT-Prelim Calcs'!$C$11^2+DC17*'DEPRECATED - DT-Prelim Calcs'!$C$11</f>
        <v>-13407.485064546212</v>
      </c>
      <c r="DE17" s="57">
        <f>MIN('Drive Train'!$F$35-CY16*'DEPRECATED - DT-Prelim Calcs'!$C$21*'Drive Train'!$F$39,DE16+CY$2)</f>
        <v>6.82</v>
      </c>
      <c r="DF17" s="57">
        <f>'Drive Train'!$F$35-CY17*'DEPRECATED - DT-Prelim Calcs'!$C$21*'Drive Train'!$F$39</f>
        <v>6.82</v>
      </c>
      <c r="DG17" s="1">
        <f>IF(DD17&gt;='Drive Train'!$F$29,1,0)</f>
        <v>0</v>
      </c>
      <c r="DH17" s="57">
        <f t="shared" si="44"/>
        <v>103.33333333333333</v>
      </c>
      <c r="DI17" s="63">
        <f>DI16+'DEPRECATED - DT-Prelim Calcs'!$C$11</f>
        <v>52</v>
      </c>
      <c r="DJ17" s="2">
        <f>DT17/'Drive Train'!$F$35</f>
        <v>0.88699359102169417</v>
      </c>
      <c r="DK17" s="46">
        <f>DR17*12*60/(PI() * 'Drive Train'!$F$15)/DJ$2*DJ17</f>
        <v>6769.381183493605</v>
      </c>
      <c r="DL17" s="2">
        <f>('DEPRECATED - DT-Prelim Calcs'!$C$6*DJ17-DK17)/('DEPRECATED - DT-Prelim Calcs'!$C$6*DJ17)*'DEPRECATED - DT-Prelim Calcs'!$C$7*DJ17</f>
        <v>-0.92317258489092313</v>
      </c>
      <c r="DM17" s="57">
        <f>DL17/'DEPRECATED - DT-Prelim Calcs'!$C$7*('DEPRECATED - DT-Prelim Calcs'!$C$8-'DEPRECATED - DT-Prelim Calcs'!$C$9)+'DEPRECATED - DT-Prelim Calcs'!$C$9</f>
        <v>-46.446490722616367</v>
      </c>
      <c r="DN17" s="57">
        <f t="shared" si="14"/>
        <v>-46.446490722616367</v>
      </c>
      <c r="DO17" s="2">
        <f t="shared" si="45"/>
        <v>-1.4819168874365425</v>
      </c>
      <c r="DP17" s="57">
        <f>DO17*'DEPRECATED - DT-Prelim Calcs'!$C$21/DJ$2/'DEPRECATED - DT-Prelim Calcs'!$C$19/'DEPRECATED - DT-Prelim Calcs'!$C$18*3.39*'DEPRECATED - DT-Prelim Calcs'!$C$20</f>
        <v>-34.604587571209109</v>
      </c>
      <c r="DQ17" s="46">
        <f t="shared" si="46"/>
        <v>1</v>
      </c>
      <c r="DR17" s="57">
        <f>DP16*'DEPRECATED - DT-Prelim Calcs'!$C$11+DR16</f>
        <v>20.669043130324376</v>
      </c>
      <c r="DS17" s="57">
        <f>DS16+0.5*DP17*'DEPRECATED - DT-Prelim Calcs'!$C$11^2+DR17*'DEPRECATED - DT-Prelim Calcs'!$C$11</f>
        <v>-17888.676463856078</v>
      </c>
      <c r="DT17" s="57">
        <f>MIN('Drive Train'!$F$35-DN16*'DEPRECATED - DT-Prelim Calcs'!$C$21*'Drive Train'!$F$39,DT16+DN$2)</f>
        <v>10.998720528669008</v>
      </c>
      <c r="DU17" s="57">
        <f>'Drive Train'!$F$35-DN17*'DEPRECATED - DT-Prelim Calcs'!$C$21*'Drive Train'!$F$39</f>
        <v>15.186789443356982</v>
      </c>
      <c r="DV17" s="1">
        <f>IF(DS17&gt;='Drive Train'!$F$29,1,0)</f>
        <v>0</v>
      </c>
      <c r="DW17" s="57">
        <f t="shared" si="47"/>
        <v>-51.607211914018187</v>
      </c>
      <c r="DX17" s="63">
        <f>DX16+'DEPRECATED - DT-Prelim Calcs'!$C$11</f>
        <v>52</v>
      </c>
      <c r="DY17" s="2">
        <f>EI17/'Drive Train'!$F$35</f>
        <v>0.55000000000000004</v>
      </c>
      <c r="DZ17" s="46">
        <f>EG17*12*60/(PI() * 'Drive Train'!$F$15)/DY$2*DY17</f>
        <v>-47865.22366624057</v>
      </c>
      <c r="EA17" s="2">
        <f>('DEPRECATED - DT-Prelim Calcs'!$C$6*DY17-DZ17)/('DEPRECATED - DT-Prelim Calcs'!$C$6*DY17)*'DEPRECATED - DT-Prelim Calcs'!$C$7*DY17</f>
        <v>22.968124584547802</v>
      </c>
      <c r="EB17" s="57">
        <f>EA17/'DEPRECATED - DT-Prelim Calcs'!$C$7*('DEPRECATED - DT-Prelim Calcs'!$C$8-'DEPRECATED - DT-Prelim Calcs'!$C$9)+'DEPRECATED - DT-Prelim Calcs'!$C$9</f>
        <v>1225.4428980072546</v>
      </c>
      <c r="EC17" s="57">
        <f t="shared" si="15"/>
        <v>93</v>
      </c>
      <c r="ED17" s="2">
        <f t="shared" si="48"/>
        <v>0.96993038185874991</v>
      </c>
      <c r="EE17" s="57">
        <f>ED17*'DEPRECATED - DT-Prelim Calcs'!$C$21/DY$2/'DEPRECATED - DT-Prelim Calcs'!$C$19/'DEPRECATED - DT-Prelim Calcs'!$C$18*3.39*'DEPRECATED - DT-Prelim Calcs'!$C$20</f>
        <v>25.773080821789936</v>
      </c>
      <c r="EF17" s="46">
        <f t="shared" si="49"/>
        <v>0</v>
      </c>
      <c r="EG17" s="57">
        <f>EE16*'DEPRECATED - DT-Prelim Calcs'!$C$11+EG16</f>
        <v>-207.12539260646508</v>
      </c>
      <c r="EH17" s="57">
        <f>EH16+0.5*EE17*'DEPRECATED - DT-Prelim Calcs'!$C$11^2+EG17*'DEPRECATED - DT-Prelim Calcs'!$C$11</f>
        <v>-31589.525243349584</v>
      </c>
      <c r="EI17" s="57">
        <f>MIN('Drive Train'!$F$35-EC16*'DEPRECATED - DT-Prelim Calcs'!$C$21*'Drive Train'!$F$39,EI16+EC$2)</f>
        <v>6.82</v>
      </c>
      <c r="EJ17" s="57">
        <f>'Drive Train'!$F$35-EC17*'DEPRECATED - DT-Prelim Calcs'!$C$21*'Drive Train'!$F$39</f>
        <v>6.82</v>
      </c>
      <c r="EK17" s="1">
        <f>IF(EH17&gt;='Drive Train'!$F$29,1,0)</f>
        <v>0</v>
      </c>
      <c r="EL17" s="57">
        <f t="shared" si="50"/>
        <v>103.33333333333333</v>
      </c>
      <c r="EM17" s="63">
        <f>EM16+'DEPRECATED - DT-Prelim Calcs'!$C$11</f>
        <v>52</v>
      </c>
      <c r="EN17" s="2">
        <f>EX17/'Drive Train'!$F$35</f>
        <v>0.55000000000000004</v>
      </c>
      <c r="EO17" s="46">
        <f>EV17*12*60/(PI() * 'Drive Train'!$F$15)/EN$2*EN17</f>
        <v>-147974.94333315262</v>
      </c>
      <c r="EP17" s="2">
        <f>('DEPRECATED - DT-Prelim Calcs'!$C$6*EN17-EO17)/('DEPRECATED - DT-Prelim Calcs'!$C$6*EN17)*'DEPRECATED - DT-Prelim Calcs'!$C$7*EN17</f>
        <v>68.233495015553061</v>
      </c>
      <c r="EQ17" s="57">
        <f>EP17/'DEPRECATED - DT-Prelim Calcs'!$C$7*('DEPRECATED - DT-Prelim Calcs'!$C$8-'DEPRECATED - DT-Prelim Calcs'!$C$9)+'DEPRECATED - DT-Prelim Calcs'!$C$9</f>
        <v>3635.2134483383643</v>
      </c>
      <c r="ER17" s="57">
        <f t="shared" si="16"/>
        <v>93</v>
      </c>
      <c r="ES17" s="2">
        <f t="shared" si="51"/>
        <v>0.86507304327942547</v>
      </c>
      <c r="ET17" s="57">
        <f>ES17*'DEPRECATED - DT-Prelim Calcs'!$C$21/EN$2/'DEPRECATED - DT-Prelim Calcs'!$C$19/'DEPRECATED - DT-Prelim Calcs'!$C$18*3.39*'DEPRECATED - DT-Prelim Calcs'!$C$20</f>
        <v>25.773080821789936</v>
      </c>
      <c r="EU17" s="46">
        <f t="shared" si="52"/>
        <v>0</v>
      </c>
      <c r="EV17" s="57">
        <f>ET16*'DEPRECATED - DT-Prelim Calcs'!$C$11+EV16</f>
        <v>-571.10195932530485</v>
      </c>
      <c r="EW17" s="57">
        <f>EW16+0.5*ET17*'DEPRECATED - DT-Prelim Calcs'!$C$11^2+EV17*'DEPRECATED - DT-Prelim Calcs'!$C$11</f>
        <v>-48332.447312416203</v>
      </c>
      <c r="EX17" s="57">
        <f>MIN('Drive Train'!$F$35-ER16*'DEPRECATED - DT-Prelim Calcs'!$C$21*'Drive Train'!$F$39,EX16+ER$2)</f>
        <v>6.82</v>
      </c>
      <c r="EY17" s="57">
        <f>'Drive Train'!$F$35-ER17*'DEPRECATED - DT-Prelim Calcs'!$C$21*'Drive Train'!$F$39</f>
        <v>6.82</v>
      </c>
      <c r="EZ17" s="1">
        <f>IF(EW17&gt;='Drive Train'!$F$29,1,0)</f>
        <v>0</v>
      </c>
      <c r="FA17" s="57">
        <f t="shared" si="53"/>
        <v>103.33333333333333</v>
      </c>
      <c r="FB17" s="63">
        <f>FB16+'DEPRECATED - DT-Prelim Calcs'!$C$11</f>
        <v>52</v>
      </c>
      <c r="FC17" s="2">
        <f>FM17/'Drive Train'!$F$35</f>
        <v>0.55000000000000004</v>
      </c>
      <c r="FD17" s="46">
        <f>FK17*12*60/(PI() * 'Drive Train'!$F$15)/FC$2*FC17</f>
        <v>-280979.14236687147</v>
      </c>
      <c r="FE17" s="2">
        <f>('DEPRECATED - DT-Prelim Calcs'!$C$6*FC17-FD17)/('DEPRECATED - DT-Prelim Calcs'!$C$6*FC17)*'DEPRECATED - DT-Prelim Calcs'!$C$7*FC17</f>
        <v>128.3723542409306</v>
      </c>
      <c r="FF17" s="57">
        <f>FE17/'DEPRECATED - DT-Prelim Calcs'!$C$7*('DEPRECATED - DT-Prelim Calcs'!$C$8-'DEPRECATED - DT-Prelim Calcs'!$C$9)+'DEPRECATED - DT-Prelim Calcs'!$C$9</f>
        <v>6836.7967008760979</v>
      </c>
      <c r="FG17" s="57">
        <f t="shared" si="17"/>
        <v>93</v>
      </c>
      <c r="FH17" s="2">
        <f t="shared" si="54"/>
        <v>0.78067567320338405</v>
      </c>
      <c r="FI17" s="57">
        <f>FH17*'DEPRECATED - DT-Prelim Calcs'!$C$21/FC$2/'DEPRECATED - DT-Prelim Calcs'!$C$19/'DEPRECATED - DT-Prelim Calcs'!$C$18*3.39*'DEPRECATED - DT-Prelim Calcs'!$C$20</f>
        <v>25.773080821789936</v>
      </c>
      <c r="FJ17" s="46">
        <f t="shared" si="55"/>
        <v>0</v>
      </c>
      <c r="FK17" s="57">
        <f>FI16*'DEPRECATED - DT-Prelim Calcs'!$C$11+FK16</f>
        <v>-978.62750495756552</v>
      </c>
      <c r="FL17" s="57">
        <f>FL16+0.5*FI17*'DEPRECATED - DT-Prelim Calcs'!$C$11^2+FK17*'DEPRECATED - DT-Prelim Calcs'!$C$11</f>
        <v>-67078.622411500211</v>
      </c>
      <c r="FM17" s="57">
        <f>MIN('Drive Train'!$F$35-FG16*'DEPRECATED - DT-Prelim Calcs'!$C$21*'Drive Train'!$F$39,FM16+FG$2)</f>
        <v>6.82</v>
      </c>
      <c r="FN17" s="57">
        <f>'Drive Train'!$F$35-FG17*'DEPRECATED - DT-Prelim Calcs'!$C$21*'Drive Train'!$F$39</f>
        <v>6.82</v>
      </c>
      <c r="FO17" s="1">
        <f>IF(FL17&gt;='Drive Train'!$F$29,1,0)</f>
        <v>0</v>
      </c>
      <c r="FP17" s="57">
        <f t="shared" si="56"/>
        <v>103.33333333333333</v>
      </c>
      <c r="FQ17" s="63">
        <f>FQ16+'DEPRECATED - DT-Prelim Calcs'!$C$11</f>
        <v>52</v>
      </c>
      <c r="FR17" s="2">
        <f>GB17/'Drive Train'!$F$35</f>
        <v>0.55000000000000004</v>
      </c>
      <c r="FS17" s="46">
        <f>FZ17*12*60/(PI() * 'Drive Train'!$F$15)/FR$2*FR17</f>
        <v>-450537.40738503449</v>
      </c>
      <c r="FT17" s="2">
        <f>('DEPRECATED - DT-Prelim Calcs'!$C$6*FR17-FS17)/('DEPRECATED - DT-Prelim Calcs'!$C$6*FR17)*'DEPRECATED - DT-Prelim Calcs'!$C$7*FR17</f>
        <v>205.03941215721071</v>
      </c>
      <c r="FU17" s="57">
        <f>FT17/'DEPRECATED - DT-Prelim Calcs'!$C$7*('DEPRECATED - DT-Prelim Calcs'!$C$8-'DEPRECATED - DT-Prelim Calcs'!$C$9)+'DEPRECATED - DT-Prelim Calcs'!$C$9</f>
        <v>10918.283643058148</v>
      </c>
      <c r="FV17" s="57">
        <f t="shared" si="18"/>
        <v>93</v>
      </c>
      <c r="FW17" s="2">
        <f t="shared" si="57"/>
        <v>0.7112822800297498</v>
      </c>
      <c r="FX17" s="57">
        <f>FW17*'DEPRECATED - DT-Prelim Calcs'!$C$21/FR$2/'DEPRECATED - DT-Prelim Calcs'!$C$19/'DEPRECATED - DT-Prelim Calcs'!$C$18*3.39*'DEPRECATED - DT-Prelim Calcs'!$C$20</f>
        <v>25.773080821789936</v>
      </c>
      <c r="FY17" s="46">
        <f t="shared" si="58"/>
        <v>0</v>
      </c>
      <c r="FZ17" s="57">
        <f>FX16*'DEPRECATED - DT-Prelim Calcs'!$C$11+FZ16</f>
        <v>-1429.7020295032485</v>
      </c>
      <c r="GA17" s="57">
        <f>GA16+0.5*FX17*'DEPRECATED - DT-Prelim Calcs'!$C$11^2+FZ17*'DEPRECATED - DT-Prelim Calcs'!$C$11</f>
        <v>-87828.050540601631</v>
      </c>
      <c r="GB17" s="57">
        <f>MIN('Drive Train'!$F$35-FV16*'DEPRECATED - DT-Prelim Calcs'!$C$21*'Drive Train'!$F$39,GB16+FV$2)</f>
        <v>6.82</v>
      </c>
      <c r="GC17" s="57">
        <f>'Drive Train'!$F$35-FV17*'DEPRECATED - DT-Prelim Calcs'!$C$21*'Drive Train'!$F$39</f>
        <v>6.82</v>
      </c>
      <c r="GD17" s="1">
        <f>IF(GA17&gt;='Drive Train'!$F$29,1,0)</f>
        <v>0</v>
      </c>
      <c r="GE17" s="57">
        <f t="shared" si="59"/>
        <v>103.33333333333333</v>
      </c>
      <c r="GF17" s="63">
        <f>GF16+'DEPRECATED - DT-Prelim Calcs'!$C$11</f>
        <v>52</v>
      </c>
      <c r="GG17" s="2">
        <f>GQ17/'Drive Train'!$F$35</f>
        <v>0.85483870967741948</v>
      </c>
      <c r="GH17" s="46">
        <f>GO17*12*60/(PI() * 'Drive Train'!$F$15)/GG$2*GG17</f>
        <v>-257810.79591460482</v>
      </c>
      <c r="GI17" s="2">
        <f>('DEPRECATED - DT-Prelim Calcs'!$C$6*GG17-GH17)/('DEPRECATED - DT-Prelim Calcs'!$C$6*GG17)*'DEPRECATED - DT-Prelim Calcs'!$C$7*GG17</f>
        <v>118.63127163820207</v>
      </c>
      <c r="GJ17" s="57">
        <f>GI17/'DEPRECATED - DT-Prelim Calcs'!$C$7*('DEPRECATED - DT-Prelim Calcs'!$C$8-'DEPRECATED - DT-Prelim Calcs'!$C$9)+'DEPRECATED - DT-Prelim Calcs'!$C$9</f>
        <v>6318.2154154279351</v>
      </c>
      <c r="GK17" s="57">
        <f t="shared" si="60"/>
        <v>29.999999999999982</v>
      </c>
      <c r="GL17" s="2">
        <f t="shared" si="61"/>
        <v>0.99579519204165001</v>
      </c>
      <c r="GM17" s="57">
        <f>GL17*'DEPRECATED - DT-Prelim Calcs'!$C$21/GG$2/'DEPRECATED - DT-Prelim Calcs'!$C$19/'DEPRECATED - DT-Prelim Calcs'!$C$18*3.39*'DEPRECATED - DT-Prelim Calcs'!$C$20</f>
        <v>25.773080821789936</v>
      </c>
      <c r="GN17" s="46">
        <f t="shared" si="62"/>
        <v>0</v>
      </c>
      <c r="GO17" s="57">
        <f>GM16*'DEPRECATED - DT-Prelim Calcs'!$C$11+GO16</f>
        <v>-736.92335863369726</v>
      </c>
      <c r="GP17" s="57">
        <f>GP16+0.5*GM17*'DEPRECATED - DT-Prelim Calcs'!$C$11^2+GO17*'DEPRECATED - DT-Prelim Calcs'!$C$11</f>
        <v>-20156.31713482389</v>
      </c>
      <c r="GQ17" s="57">
        <f>MIN('Drive Train'!$F$35-GK16*'DEPRECATED - DT-Prelim Calcs'!$C$21*'Drive Train'!$F$39,GQ16+GK$2)</f>
        <v>10.600000000000001</v>
      </c>
      <c r="GR17" s="57">
        <f>'Drive Train'!$F$35-GK17*'DEPRECATED - DT-Prelim Calcs'!$C$21*'Drive Train'!$F$39</f>
        <v>10.600000000000001</v>
      </c>
      <c r="GS17" s="1">
        <f>IF(GP17&gt;='Drive Train'!$F$29,1,0)</f>
        <v>0</v>
      </c>
      <c r="GT17" s="57">
        <f t="shared" si="63"/>
        <v>33.333333333333314</v>
      </c>
      <c r="GU17" s="63">
        <f>GU16+'DEPRECATED - DT-Prelim Calcs'!$C$11</f>
        <v>52</v>
      </c>
      <c r="GV17" s="2">
        <f>HF17/'Drive Train'!$F$35</f>
        <v>2.652872535494684</v>
      </c>
      <c r="GW17" s="46">
        <f>HD17*12*60/(PI() * 'Drive Train'!$F$15)/GV$2*GV17</f>
        <v>-851736.38568690326</v>
      </c>
      <c r="GX17" s="2">
        <f>('DEPRECATED - DT-Prelim Calcs'!$C$6*GV17-GW17)/('DEPRECATED - DT-Prelim Calcs'!$C$6*GV17)*'DEPRECATED - DT-Prelim Calcs'!$C$7*GV17</f>
        <v>391.51250151700316</v>
      </c>
      <c r="GY17" s="57">
        <f>GX17/'DEPRECATED - DT-Prelim Calcs'!$C$7*('DEPRECATED - DT-Prelim Calcs'!$C$8-'DEPRECATED - DT-Prelim Calcs'!$C$9)+'DEPRECATED - DT-Prelim Calcs'!$C$9</f>
        <v>20845.460972876146</v>
      </c>
      <c r="GZ17" s="57">
        <f t="shared" si="20"/>
        <v>33.333333333333314</v>
      </c>
      <c r="HA17" s="2">
        <f t="shared" si="64"/>
        <v>0.99579519204165001</v>
      </c>
      <c r="HB17" s="57">
        <f>HA17*'DEPRECATED - DT-Prelim Calcs'!$C$21/GV$2/'DEPRECATED - DT-Prelim Calcs'!$C$19/'DEPRECATED - DT-Prelim Calcs'!$C$18*3.39*'DEPRECATED - DT-Prelim Calcs'!$C$20</f>
        <v>25.773080821789936</v>
      </c>
      <c r="HC17" s="46">
        <f t="shared" si="65"/>
        <v>0</v>
      </c>
      <c r="HD17" s="57">
        <f>HB16*'DEPRECATED - DT-Prelim Calcs'!$C$11+HD16</f>
        <v>-784.50229803826835</v>
      </c>
      <c r="HE17" s="57">
        <f>HE16+0.5*HB17*'DEPRECATED - DT-Prelim Calcs'!$C$11^2+HD17*'DEPRECATED - DT-Prelim Calcs'!$C$11</f>
        <v>-20631.414814087537</v>
      </c>
      <c r="HF17" s="57">
        <f>MIN('Drive Train'!$F$35-GZ16*'DEPRECATED - DT-Prelim Calcs'!$C$21*'Drive Train'!$F$39,HF16+GZ$2)</f>
        <v>32.895619440134084</v>
      </c>
      <c r="HG17" s="57">
        <f>'Drive Train'!$F$35-GZ17*'DEPRECATED - DT-Prelim Calcs'!$C$21*'Drive Train'!$F$39</f>
        <v>10.400000000000002</v>
      </c>
      <c r="HH17" s="1">
        <f>IF(HE17&gt;='Drive Train'!$F$29,1,0)</f>
        <v>0</v>
      </c>
      <c r="HI17" s="57">
        <f t="shared" si="66"/>
        <v>37.037037037037017</v>
      </c>
      <c r="HJ17" s="63">
        <f>HJ16+'DEPRECATED - DT-Prelim Calcs'!$C$11</f>
        <v>52</v>
      </c>
      <c r="HK17" s="2">
        <f>HU17/'Drive Train'!$F$35</f>
        <v>0.82258064516129037</v>
      </c>
      <c r="HL17" s="46">
        <f>HS17*12*60/(PI() * 'Drive Train'!$F$15)/HK$2*HK17</f>
        <v>18984.179970568013</v>
      </c>
      <c r="HM17" s="2">
        <f>('DEPRECATED - DT-Prelim Calcs'!$C$6*HK17-HL17)/('DEPRECATED - DT-Prelim Calcs'!$C$6*HK17)*'DEPRECATED - DT-Prelim Calcs'!$C$7*HK17</f>
        <v>-6.6014218701273153</v>
      </c>
      <c r="HN17" s="57">
        <f>HM17/'DEPRECATED - DT-Prelim Calcs'!$C$7*('DEPRECATED - DT-Prelim Calcs'!$C$8-'DEPRECATED - DT-Prelim Calcs'!$C$9)+'DEPRECATED - DT-Prelim Calcs'!$C$9</f>
        <v>-348.73669126030484</v>
      </c>
      <c r="HO17" s="57">
        <f t="shared" si="21"/>
        <v>-348.73669126030484</v>
      </c>
      <c r="HP17" s="2">
        <f t="shared" si="67"/>
        <v>-8.2910766273909733</v>
      </c>
      <c r="HQ17" s="57">
        <f>HP17*'DEPRECATED - DT-Prelim Calcs'!$C$21/HK$2/'DEPRECATED - DT-Prelim Calcs'!$C$19/'DEPRECATED - DT-Prelim Calcs'!$C$18*3.39*'DEPRECATED - DT-Prelim Calcs'!$C$20</f>
        <v>-214.58889310289362</v>
      </c>
      <c r="HR17" s="46">
        <f t="shared" si="68"/>
        <v>1</v>
      </c>
      <c r="HS17" s="57">
        <f>HQ16*'DEPRECATED - DT-Prelim Calcs'!$C$11+HS16</f>
        <v>56.392163797829909</v>
      </c>
      <c r="HT17" s="57">
        <f>HT16+0.5*HQ17*'DEPRECATED - DT-Prelim Calcs'!$C$11^2+HS17*'DEPRECATED - DT-Prelim Calcs'!$C$11</f>
        <v>-21538.766431960608</v>
      </c>
      <c r="HU17" s="57">
        <f>MIN('Drive Train'!$F$35-HO16*'DEPRECATED - DT-Prelim Calcs'!$C$21*'Drive Train'!$F$39,HU16+HO$2)</f>
        <v>10.200000000000001</v>
      </c>
      <c r="HV17" s="57">
        <f>'Drive Train'!$F$35-HO17*'DEPRECATED - DT-Prelim Calcs'!$C$21*'Drive Train'!$F$39</f>
        <v>33.324201475618288</v>
      </c>
      <c r="HW17" s="1">
        <f>IF(HT17&gt;='Drive Train'!$F$29,1,0)</f>
        <v>0</v>
      </c>
      <c r="HX17" s="57">
        <f t="shared" si="69"/>
        <v>-387.48521251144979</v>
      </c>
      <c r="HY17" s="63">
        <f>HY16+'DEPRECATED - DT-Prelim Calcs'!$C$11</f>
        <v>52</v>
      </c>
      <c r="HZ17" s="2">
        <f>IJ17/'Drive Train'!$F$35</f>
        <v>0.80645161290322598</v>
      </c>
      <c r="IA17" s="46">
        <f>IH17*12*60/(PI() * 'Drive Train'!$F$15)/HZ$2*HZ17</f>
        <v>-13530.413295132526</v>
      </c>
      <c r="IB17" s="2">
        <f>('DEPRECATED - DT-Prelim Calcs'!$C$6*HZ17-IA17)/('DEPRECATED - DT-Prelim Calcs'!$C$6*HZ17)*'DEPRECATED - DT-Prelim Calcs'!$C$7*HZ17</f>
        <v>8.0614275693236781</v>
      </c>
      <c r="IC17" s="57">
        <f>IB17/'DEPRECATED - DT-Prelim Calcs'!$C$7*('DEPRECATED - DT-Prelim Calcs'!$C$8-'DEPRECATED - DT-Prelim Calcs'!$C$9)+'DEPRECATED - DT-Prelim Calcs'!$C$9</f>
        <v>431.86230586897426</v>
      </c>
      <c r="ID17" s="57">
        <f t="shared" si="22"/>
        <v>39.999999999999986</v>
      </c>
      <c r="IE17" s="2">
        <f t="shared" si="70"/>
        <v>0.99579519204165001</v>
      </c>
      <c r="IF17" s="57">
        <f>IE17*'DEPRECATED - DT-Prelim Calcs'!$C$21/HZ$2/'DEPRECATED - DT-Prelim Calcs'!$C$19/'DEPRECATED - DT-Prelim Calcs'!$C$18*3.39*'DEPRECATED - DT-Prelim Calcs'!$C$20</f>
        <v>25.773080821789936</v>
      </c>
      <c r="IG17" s="46">
        <f t="shared" si="71"/>
        <v>0</v>
      </c>
      <c r="IH17" s="57">
        <f>IF16*'DEPRECATED - DT-Prelim Calcs'!$C$11+IH16</f>
        <v>-40.995685336625669</v>
      </c>
      <c r="II17" s="57">
        <f>II16+0.5*IF17*'DEPRECATED - DT-Prelim Calcs'!$C$11^2+IH17*'DEPRECATED - DT-Prelim Calcs'!$C$11</f>
        <v>-24069.782721225289</v>
      </c>
      <c r="IJ17" s="57">
        <f>MIN('Drive Train'!$F$35-ID16*'DEPRECATED - DT-Prelim Calcs'!$C$21*'Drive Train'!$F$39,IJ16+ID$2)</f>
        <v>10.000000000000002</v>
      </c>
      <c r="IK17" s="57">
        <f>'Drive Train'!$F$35-ID17*'DEPRECATED - DT-Prelim Calcs'!$C$21*'Drive Train'!$F$39</f>
        <v>10.000000000000002</v>
      </c>
      <c r="IL17" s="1">
        <f>IF(II17&gt;='Drive Train'!$F$29,1,0)</f>
        <v>0</v>
      </c>
      <c r="IM17" s="57">
        <f t="shared" si="72"/>
        <v>44.444444444444429</v>
      </c>
      <c r="IN17" s="63">
        <f>IN16+'DEPRECATED - DT-Prelim Calcs'!$C$11</f>
        <v>52</v>
      </c>
      <c r="IO17" s="2">
        <f>IY17/'Drive Train'!$F$35</f>
        <v>0.79032258064516137</v>
      </c>
      <c r="IP17" s="46">
        <f>IW17*12*60/(PI() * 'Drive Train'!$F$15)/IO$2*IO17</f>
        <v>-43463.615365737693</v>
      </c>
      <c r="IQ17" s="2">
        <f>('DEPRECATED - DT-Prelim Calcs'!$C$6*IO17-IP17)/('DEPRECATED - DT-Prelim Calcs'!$C$6*IO17)*'DEPRECATED - DT-Prelim Calcs'!$C$7*IO17</f>
        <v>21.557081365213723</v>
      </c>
      <c r="IR17" s="57">
        <f>IQ17/'DEPRECATED - DT-Prelim Calcs'!$C$7*('DEPRECATED - DT-Prelim Calcs'!$C$8-'DEPRECATED - DT-Prelim Calcs'!$C$9)+'DEPRECATED - DT-Prelim Calcs'!$C$9</f>
        <v>1150.3238751688468</v>
      </c>
      <c r="IS17" s="57">
        <f t="shared" si="23"/>
        <v>43.333333333333321</v>
      </c>
      <c r="IT17" s="2">
        <f t="shared" si="73"/>
        <v>0.99579519204165001</v>
      </c>
      <c r="IU17" s="57">
        <f>IT17*'DEPRECATED - DT-Prelim Calcs'!$C$21/IO$2/'DEPRECATED - DT-Prelim Calcs'!$C$19/'DEPRECATED - DT-Prelim Calcs'!$C$18*3.39*'DEPRECATED - DT-Prelim Calcs'!$C$20</f>
        <v>25.773080821789936</v>
      </c>
      <c r="IV17" s="46">
        <f t="shared" si="74"/>
        <v>0</v>
      </c>
      <c r="IW17" s="57">
        <f>IU16*'DEPRECATED - DT-Prelim Calcs'!$C$11+IW16</f>
        <v>-134.37759418016105</v>
      </c>
      <c r="IX17" s="57">
        <f>IX16+0.5*IU17*'DEPRECATED - DT-Prelim Calcs'!$C$11^2+IW17*'DEPRECATED - DT-Prelim Calcs'!$C$11</f>
        <v>-28339.421548505095</v>
      </c>
      <c r="IY17" s="57">
        <f>MIN('Drive Train'!$F$35-IS16*'DEPRECATED - DT-Prelim Calcs'!$C$21*'Drive Train'!$F$39,IY16+IS$2)</f>
        <v>9.8000000000000007</v>
      </c>
      <c r="IZ17" s="57">
        <f>'Drive Train'!$F$35-IS17*'DEPRECATED - DT-Prelim Calcs'!$C$21*'Drive Train'!$F$39</f>
        <v>9.8000000000000007</v>
      </c>
      <c r="JA17" s="1">
        <f>IF(IX17&gt;='Drive Train'!$F$29,1,0)</f>
        <v>0</v>
      </c>
      <c r="JB17" s="57">
        <f t="shared" si="75"/>
        <v>48.148148148148138</v>
      </c>
      <c r="JC17" s="63">
        <f>JC16+'DEPRECATED - DT-Prelim Calcs'!$C$11</f>
        <v>52</v>
      </c>
      <c r="JD17" s="2">
        <f>JN17/'Drive Train'!$F$35</f>
        <v>0.77419354838709686</v>
      </c>
      <c r="JE17" s="46">
        <f>JL17*12*60/(PI() * 'Drive Train'!$F$15)/JD$2*JD17</f>
        <v>-70894.754630066673</v>
      </c>
      <c r="JF17" s="2">
        <f>('DEPRECATED - DT-Prelim Calcs'!$C$6*JD17-JE17)/('DEPRECATED - DT-Prelim Calcs'!$C$6*JD17)*'DEPRECATED - DT-Prelim Calcs'!$C$7*JD17</f>
        <v>33.921408451324105</v>
      </c>
      <c r="JG17" s="57">
        <f>JF17/'DEPRECATED - DT-Prelim Calcs'!$C$7*('DEPRECATED - DT-Prelim Calcs'!$C$8-'DEPRECATED - DT-Prelim Calcs'!$C$9)+'DEPRECATED - DT-Prelim Calcs'!$C$9</f>
        <v>1808.5575536534784</v>
      </c>
      <c r="JH17" s="57">
        <f t="shared" si="24"/>
        <v>46.666666666666657</v>
      </c>
      <c r="JI17" s="2">
        <f t="shared" si="76"/>
        <v>0.99579519204165001</v>
      </c>
      <c r="JJ17" s="57">
        <f>JI17*'DEPRECATED - DT-Prelim Calcs'!$C$21/JD$2/'DEPRECATED - DT-Prelim Calcs'!$C$19/'DEPRECATED - DT-Prelim Calcs'!$C$18*3.39*'DEPRECATED - DT-Prelim Calcs'!$C$20</f>
        <v>25.773080821789936</v>
      </c>
      <c r="JK17" s="46">
        <f t="shared" si="77"/>
        <v>0</v>
      </c>
      <c r="JL17" s="57">
        <f>JJ16*'DEPRECATED - DT-Prelim Calcs'!$C$11+JL16</f>
        <v>-223.75356273277521</v>
      </c>
      <c r="JM17" s="57">
        <f>JM16+0.5*JJ17*'DEPRECATED - DT-Prelim Calcs'!$C$11^2+JL17*'DEPRECATED - DT-Prelim Calcs'!$C$11</f>
        <v>-32424.787122402529</v>
      </c>
      <c r="JN17" s="57">
        <f>MIN('Drive Train'!$F$35-JH16*'DEPRECATED - DT-Prelim Calcs'!$C$21*'Drive Train'!$F$39,JN16+JH$2)</f>
        <v>9.6000000000000014</v>
      </c>
      <c r="JO17" s="57">
        <f>'Drive Train'!$F$35-JH17*'DEPRECATED - DT-Prelim Calcs'!$C$21*'Drive Train'!$F$39</f>
        <v>9.6000000000000014</v>
      </c>
      <c r="JP17" s="1">
        <f>IF(JM17&gt;='Drive Train'!$F$29,1,0)</f>
        <v>0</v>
      </c>
      <c r="JQ17" s="57">
        <f>MIN(JG17,'DEPRECATED - DT-Prelim Calcs'!$C$10)*'DEPRECATED - DT-Prelim Calcs'!$C$11*1000/60/60</f>
        <v>103.33333333333333</v>
      </c>
      <c r="JR17" s="63">
        <f>JR16+'DEPRECATED - DT-Prelim Calcs'!$C$11</f>
        <v>52</v>
      </c>
      <c r="JS17" s="2">
        <f>KC17/'Drive Train'!$F$35</f>
        <v>0.75806451612903225</v>
      </c>
      <c r="JT17" s="46">
        <f>KA17*12*60/(PI() * 'Drive Train'!$F$15)/JS$2*JS17</f>
        <v>-95903.15947693956</v>
      </c>
      <c r="JU17" s="2">
        <f>('DEPRECATED - DT-Prelim Calcs'!$C$6*JS17-JT17)/('DEPRECATED - DT-Prelim Calcs'!$C$6*JS17)*'DEPRECATED - DT-Prelim Calcs'!$C$7*JS17</f>
        <v>45.190277761436512</v>
      </c>
      <c r="JV17" s="57">
        <f>JU17/'DEPRECATED - DT-Prelim Calcs'!$C$7*('DEPRECATED - DT-Prelim Calcs'!$C$8-'DEPRECATED - DT-Prelim Calcs'!$C$9)+'DEPRECATED - DT-Prelim Calcs'!$C$9</f>
        <v>2408.472878337056</v>
      </c>
      <c r="JW17" s="57">
        <f t="shared" si="25"/>
        <v>49.999999999999993</v>
      </c>
      <c r="JX17" s="2">
        <f t="shared" si="78"/>
        <v>0.99579519204165001</v>
      </c>
      <c r="JY17" s="57">
        <f>JX17*'DEPRECATED - DT-Prelim Calcs'!$C$21/JS$2/'DEPRECATED - DT-Prelim Calcs'!$C$19/'DEPRECATED - DT-Prelim Calcs'!$C$18*3.39*'DEPRECATED - DT-Prelim Calcs'!$C$20</f>
        <v>25.773080821789936</v>
      </c>
      <c r="JZ17" s="46">
        <f t="shared" si="79"/>
        <v>0</v>
      </c>
      <c r="KA17" s="57">
        <f>JY16*'DEPRECATED - DT-Prelim Calcs'!$C$11+KA16</f>
        <v>-309.12359099446996</v>
      </c>
      <c r="KB17" s="57">
        <f>KB16+0.5*JY17*'DEPRECATED - DT-Prelim Calcs'!$C$11^2+KA17*'DEPRECATED - DT-Prelim Calcs'!$C$11</f>
        <v>-36325.879442917671</v>
      </c>
      <c r="KC17" s="57">
        <f>MIN('Drive Train'!$F$35-JW16*'DEPRECATED - DT-Prelim Calcs'!$C$21*'Drive Train'!$F$39,KC16+JW$2)</f>
        <v>9.4</v>
      </c>
      <c r="KD17" s="57">
        <f>'Drive Train'!$F$35-JW17*'DEPRECATED - DT-Prelim Calcs'!$C$21*'Drive Train'!$F$39</f>
        <v>9.4</v>
      </c>
      <c r="KE17" s="1">
        <f>IF(KB17&gt;='Drive Train'!$F$29,1,0)</f>
        <v>0</v>
      </c>
      <c r="KF17" s="57">
        <f>MIN(JV17,'DEPRECATED - DT-Prelim Calcs'!$C$10)*'DEPRECATED - DT-Prelim Calcs'!$C$11*1000/60/60</f>
        <v>103.33333333333333</v>
      </c>
      <c r="KG17" s="63">
        <f>KG16+'DEPRECATED - DT-Prelim Calcs'!$C$11</f>
        <v>52</v>
      </c>
      <c r="KH17" s="2">
        <f>KR17/'Drive Train'!$F$35</f>
        <v>0.74193548387096786</v>
      </c>
      <c r="KI17" s="46">
        <f>KP17*12*60/(PI() * 'Drive Train'!$F$15)/KH$2*KH17</f>
        <v>-118568.15829517567</v>
      </c>
      <c r="KJ17" s="2">
        <f>('DEPRECATED - DT-Prelim Calcs'!$C$6*KH17-KI17)/('DEPRECATED - DT-Prelim Calcs'!$C$6*KH17)*'DEPRECATED - DT-Prelim Calcs'!$C$7*KH17</f>
        <v>55.399558229332293</v>
      </c>
      <c r="KK17" s="57">
        <f>KJ17/'DEPRECATED - DT-Prelim Calcs'!$C$7*('DEPRECATED - DT-Prelim Calcs'!$C$8-'DEPRECATED - DT-Prelim Calcs'!$C$9)+'DEPRECATED - DT-Prelim Calcs'!$C$9</f>
        <v>2951.9793862337483</v>
      </c>
      <c r="KL17" s="57">
        <f t="shared" si="26"/>
        <v>53.333333333333329</v>
      </c>
      <c r="KM17" s="2">
        <f t="shared" si="80"/>
        <v>0.99579519204165001</v>
      </c>
      <c r="KN17" s="57">
        <f>KM17*'DEPRECATED - DT-Prelim Calcs'!$C$21/KH$2/'DEPRECATED - DT-Prelim Calcs'!$C$19/'DEPRECATED - DT-Prelim Calcs'!$C$18*3.39*'DEPRECATED - DT-Prelim Calcs'!$C$20</f>
        <v>25.773080821789936</v>
      </c>
      <c r="KO17" s="46">
        <f t="shared" si="81"/>
        <v>0</v>
      </c>
      <c r="KP17" s="57">
        <f>KN16*'DEPRECATED - DT-Prelim Calcs'!$C$11+KP16</f>
        <v>-390.48767896524453</v>
      </c>
      <c r="KQ17" s="57">
        <f>KQ16+0.5*KN17*'DEPRECATED - DT-Prelim Calcs'!$C$11^2+KP17*'DEPRECATED - DT-Prelim Calcs'!$C$11</f>
        <v>-40042.698510050483</v>
      </c>
      <c r="KR17" s="57">
        <f>MIN('Drive Train'!$F$35-KL16*'DEPRECATED - DT-Prelim Calcs'!$C$21*'Drive Train'!$F$39,KR16+KL$2)</f>
        <v>9.2000000000000011</v>
      </c>
      <c r="KS17" s="57">
        <f>'Drive Train'!$F$35-KL17*'DEPRECATED - DT-Prelim Calcs'!$C$21*'Drive Train'!$F$39</f>
        <v>9.2000000000000011</v>
      </c>
      <c r="KT17" s="1">
        <f>IF(KQ17&gt;='Drive Train'!$F$29,1,0)</f>
        <v>0</v>
      </c>
      <c r="KU17" s="57">
        <f>MIN(KK17,'DEPRECATED - DT-Prelim Calcs'!$C$10)*'DEPRECATED - DT-Prelim Calcs'!$C$11*1000/60/60</f>
        <v>103.33333333333333</v>
      </c>
      <c r="KV17" s="63">
        <f>KV16+'DEPRECATED - DT-Prelim Calcs'!$C$11</f>
        <v>52</v>
      </c>
      <c r="KW17" s="2">
        <f>LG17/'Drive Train'!$F$35</f>
        <v>0.72580645161290325</v>
      </c>
      <c r="KX17" s="46">
        <f>LE17*12*60/(PI() * 'Drive Train'!$F$15)/KW$2*KW17</f>
        <v>-130148.2041930423</v>
      </c>
      <c r="KY17" s="2">
        <f>('DEPRECATED - DT-Prelim Calcs'!$C$6*KW17-KX17)/('DEPRECATED - DT-Prelim Calcs'!$C$6*KW17)*'DEPRECATED - DT-Prelim Calcs'!$C$7*KW17</f>
        <v>60.596693005278659</v>
      </c>
      <c r="KZ17" s="57">
        <f>KY17/'DEPRECATED - DT-Prelim Calcs'!$C$7*('DEPRECATED - DT-Prelim Calcs'!$C$8-'DEPRECATED - DT-Prelim Calcs'!$C$9)+'DEPRECATED - DT-Prelim Calcs'!$C$9</f>
        <v>3228.6567272104776</v>
      </c>
      <c r="LA17" s="57">
        <f t="shared" si="27"/>
        <v>56.666666666666664</v>
      </c>
      <c r="LB17" s="2">
        <f t="shared" si="82"/>
        <v>0.99579519204165001</v>
      </c>
      <c r="LC17" s="57">
        <f>LB17*'DEPRECATED - DT-Prelim Calcs'!$C$21/KW$2/'DEPRECATED - DT-Prelim Calcs'!$C$19/'DEPRECATED - DT-Prelim Calcs'!$C$18*3.39*'DEPRECATED - DT-Prelim Calcs'!$C$20</f>
        <v>25.773080821789936</v>
      </c>
      <c r="LD17" s="46">
        <f t="shared" si="83"/>
        <v>0</v>
      </c>
      <c r="LE17" s="57">
        <f>LC16*'DEPRECATED - DT-Prelim Calcs'!$C$11+LE16</f>
        <v>-438.14994247435175</v>
      </c>
      <c r="LF17" s="57">
        <f>LF16+0.5*LC17*'DEPRECATED - DT-Prelim Calcs'!$C$11^2+LE17*'DEPRECATED - DT-Prelim Calcs'!$C$11</f>
        <v>-42216.654537272363</v>
      </c>
      <c r="LG17" s="57">
        <f>MIN('Drive Train'!$F$35-LA16*'DEPRECATED - DT-Prelim Calcs'!$C$21*'Drive Train'!$F$39,LG16+LA$2)</f>
        <v>9</v>
      </c>
      <c r="LH17" s="57">
        <f>'Drive Train'!$F$35-LA17*'DEPRECATED - DT-Prelim Calcs'!$C$21*'Drive Train'!$F$39</f>
        <v>9</v>
      </c>
      <c r="LI17" s="1">
        <f>IF(LF17&gt;='Drive Train'!$F$29,1,0)</f>
        <v>0</v>
      </c>
      <c r="LJ17" s="57">
        <f>MIN(KZ17,'DEPRECATED - DT-Prelim Calcs'!$C$10)*'DEPRECATED - DT-Prelim Calcs'!$C$11*1000/60/60</f>
        <v>103.33333333333333</v>
      </c>
      <c r="LK17" s="63">
        <f>LK16+'DEPRECATED - DT-Prelim Calcs'!$C$11</f>
        <v>52</v>
      </c>
      <c r="LL17" s="2">
        <f>LV17/'Drive Train'!$F$35</f>
        <v>0.70967741935483875</v>
      </c>
      <c r="LM17" s="46">
        <f>LT17*12*60/(PI() * 'Drive Train'!$F$15)/LL$2*LL17</f>
        <v>-119172.91340157225</v>
      </c>
      <c r="LN17" s="2">
        <f>('DEPRECATED - DT-Prelim Calcs'!$C$6*LL17-LM17)/('DEPRECATED - DT-Prelim Calcs'!$C$6*LL17)*'DEPRECATED - DT-Prelim Calcs'!$C$7*LL17</f>
        <v>55.595260910436743</v>
      </c>
      <c r="LO17" s="57">
        <f>LN17/'DEPRECATED - DT-Prelim Calcs'!$C$7*('DEPRECATED - DT-Prelim Calcs'!$C$8-'DEPRECATED - DT-Prelim Calcs'!$C$9)+'DEPRECATED - DT-Prelim Calcs'!$C$9</f>
        <v>2962.3979148585204</v>
      </c>
      <c r="LP17" s="57">
        <f t="shared" si="28"/>
        <v>60</v>
      </c>
      <c r="LQ17" s="2">
        <f t="shared" si="84"/>
        <v>0.99579519204165001</v>
      </c>
      <c r="LR17" s="57">
        <f>LQ17*'DEPRECATED - DT-Prelim Calcs'!$C$21/LL$2/'DEPRECATED - DT-Prelim Calcs'!$C$19/'DEPRECATED - DT-Prelim Calcs'!$C$18*3.39*'DEPRECATED - DT-Prelim Calcs'!$C$20</f>
        <v>25.773080821789936</v>
      </c>
      <c r="LS17" s="46">
        <f t="shared" si="85"/>
        <v>0</v>
      </c>
      <c r="LT17" s="57">
        <f>LR16*'DEPRECATED - DT-Prelim Calcs'!$C$11+LT16</f>
        <v>-410.31932619743452</v>
      </c>
      <c r="LU17" s="57">
        <f>LU16+0.5*LR17*'DEPRECATED - DT-Prelim Calcs'!$C$11^2+LT17*'DEPRECATED - DT-Prelim Calcs'!$C$11</f>
        <v>-40936.446188534173</v>
      </c>
      <c r="LV17" s="57">
        <f>MIN('Drive Train'!$F$35-LP16*'DEPRECATED - DT-Prelim Calcs'!$C$21*'Drive Train'!$F$39,LV16+LP$2)</f>
        <v>8.8000000000000007</v>
      </c>
      <c r="LW17" s="57">
        <f>'Drive Train'!$F$35-LP17*'DEPRECATED - DT-Prelim Calcs'!$C$21*'Drive Train'!$F$39</f>
        <v>8.8000000000000007</v>
      </c>
      <c r="LX17" s="1">
        <f>IF(LU17&gt;='Drive Train'!$F$29,1,0)</f>
        <v>0</v>
      </c>
      <c r="LY17" s="57">
        <f>MIN(LO17,'DEPRECATED - DT-Prelim Calcs'!$C$10)*'DEPRECATED - DT-Prelim Calcs'!$C$11*1000/60/60</f>
        <v>103.33333333333333</v>
      </c>
      <c r="LZ17" s="63">
        <f>LZ16+'DEPRECATED - DT-Prelim Calcs'!$C$11</f>
        <v>52</v>
      </c>
    </row>
    <row r="18" spans="1:338" x14ac:dyDescent="0.2">
      <c r="B18" s="3" t="s">
        <v>55</v>
      </c>
      <c r="C18" s="48">
        <f>SUM('Drive Train'!F25:F26)*0.4536</f>
        <v>64.864800000000002</v>
      </c>
      <c r="R18" s="63">
        <f>R17+'DEPRECATED - DT-Prelim Calcs'!$C$11</f>
        <v>56</v>
      </c>
      <c r="S18" s="2">
        <f>AG18/'Drive Train'!$F$35</f>
        <v>0</v>
      </c>
      <c r="T18" s="46">
        <f>AE18*12*60/(PI() * 'Drive Train'!$F$15)/S$2*ABS(S18)</f>
        <v>0</v>
      </c>
      <c r="U18" s="2">
        <f>IF(OR(AD17=1,AND($C$32=Motors!$C$32,'DEPRECATED - DT-Prelim Calcs'!AI17=1)),0,IF(AG18=0,-(V17+$C$9)/($C$8-$C$9)*$C$7,($C$6*S18-T18)/($C$6*S18)*$C$7*S18))</f>
        <v>0</v>
      </c>
      <c r="V18" s="57">
        <f>IF(AND(AD17=1,AI17=1),0,ABS(U18/$C$7*($C$8-$C$9)+$C$9) *'Drive Train'!$AA$49 + V17*(1-'Drive Train'!$AA$49))</f>
        <v>0</v>
      </c>
      <c r="W18" s="57">
        <f t="shared" si="0"/>
        <v>0</v>
      </c>
      <c r="X18" s="2">
        <f>MAX(MIN(IF(AND(AI17=1,AG18&lt;0),-1,1)*(W18-$C$9)/($C$8-$C$9)*$C$7-$C$29*AE18/T$2 -  AI17*$C$29/2,X$2),MAX(X$4:X17)*-1)</f>
        <v>-0.2458281045106315</v>
      </c>
      <c r="Y18" s="57">
        <f t="shared" si="1"/>
        <v>0</v>
      </c>
      <c r="Z18" s="57">
        <f t="shared" si="2"/>
        <v>0</v>
      </c>
      <c r="AA18" s="57">
        <f t="shared" si="3"/>
        <v>0</v>
      </c>
      <c r="AB18" s="57" t="e">
        <f t="shared" si="4"/>
        <v>#N/A</v>
      </c>
      <c r="AC18" s="46">
        <f t="shared" si="29"/>
        <v>1</v>
      </c>
      <c r="AD18" s="1">
        <f t="shared" si="5"/>
        <v>1</v>
      </c>
      <c r="AE18" s="57">
        <f t="shared" si="6"/>
        <v>0</v>
      </c>
      <c r="AF18" s="57" t="e">
        <f t="shared" si="7"/>
        <v>#N/A</v>
      </c>
      <c r="AG18" s="57">
        <f>IF(AI17=0,MIN('Drive Train'!$F$35-W17*$C$21*'Drive Train'!$F$39,AG17+W$2)-$C$3,IF(AE17-1&lt;=0,0,IF($C$32=Motors!$C$30,MAX(MAX(AG$4:AG17)*-1,AG17-W$2),MAX(0,MAX(AG$4:AG17)*-1,AG17-W$2))))</f>
        <v>0</v>
      </c>
      <c r="AH18" s="57">
        <f>'Drive Train'!$F$35-ABS(W18)*'DEPRECATED - DT-Prelim Calcs'!$C$21*'Drive Train'!$F$39</f>
        <v>12.4</v>
      </c>
      <c r="AI18" s="1">
        <f>IF(AJ18&gt;='Drive Train'!$F$29,1,0)</f>
        <v>1</v>
      </c>
      <c r="AJ18" s="57">
        <f>AJ17+0.5*Y18*'DEPRECATED - DT-Prelim Calcs'!$C$11^2+AE18*'DEPRECATED - DT-Prelim Calcs'!$C$11</f>
        <v>784.33981740885292</v>
      </c>
      <c r="AK18" s="57">
        <f t="shared" si="8"/>
        <v>0</v>
      </c>
      <c r="AL18" s="63">
        <f>AL17+'DEPRECATED - DT-Prelim Calcs'!$C$11</f>
        <v>56</v>
      </c>
      <c r="AM18" s="2">
        <f>AW18/'Drive Train'!$F$35</f>
        <v>0.8956857083951606</v>
      </c>
      <c r="AN18" s="46">
        <f>AU18*12*60/(PI() * 'Drive Train'!$F$15)/AM$2*AM18</f>
        <v>4082.9930092976929</v>
      </c>
      <c r="AO18" s="2">
        <f>('DEPRECATED - DT-Prelim Calcs'!$C$6*AM18-AN18)/('DEPRECATED - DT-Prelim Calcs'!$C$6*AM18)*'DEPRECATED - DT-Prelim Calcs'!$C$7*AM18</f>
        <v>0.31244624345983424</v>
      </c>
      <c r="AP18" s="57">
        <f>AO18/'DEPRECATED - DT-Prelim Calcs'!$C$7*('DEPRECATED - DT-Prelim Calcs'!$C$8-'DEPRECATED - DT-Prelim Calcs'!$C$9)+'DEPRECATED - DT-Prelim Calcs'!$C$9</f>
        <v>19.33354897755051</v>
      </c>
      <c r="AQ18" s="57">
        <f t="shared" si="9"/>
        <v>19.33354897755051</v>
      </c>
      <c r="AR18" s="2">
        <f t="shared" si="30"/>
        <v>-2.1293256854540699E-2</v>
      </c>
      <c r="AS18" s="57">
        <f>AR18*'DEPRECATED - DT-Prelim Calcs'!$C$21/AM$2/'DEPRECATED - DT-Prelim Calcs'!$C$19/'DEPRECATED - DT-Prelim Calcs'!$C$18*3.39*'DEPRECATED - DT-Prelim Calcs'!$C$20</f>
        <v>-0.15431083981123678</v>
      </c>
      <c r="AT18" s="46">
        <f t="shared" si="31"/>
        <v>0</v>
      </c>
      <c r="AU18" s="57">
        <f>AS17*'DEPRECATED - DT-Prelim Calcs'!$C$11+AU17</f>
        <v>39.78051155680425</v>
      </c>
      <c r="AV18" s="57">
        <f>AV17+0.5*AS18*'DEPRECATED - DT-Prelim Calcs'!$C$11^2+AU18*'DEPRECATED - DT-Prelim Calcs'!$C$11</f>
        <v>2163.6487024695798</v>
      </c>
      <c r="AW18" s="57">
        <f>MIN('Drive Train'!$F$35-AQ17*'DEPRECATED - DT-Prelim Calcs'!$C$21*'Drive Train'!$F$39,AW17+AQ$2)</f>
        <v>11.106502784099991</v>
      </c>
      <c r="AX18" s="57">
        <f>'Drive Train'!$F$35-AQ18*'DEPRECATED - DT-Prelim Calcs'!$C$21*'Drive Train'!$F$39</f>
        <v>11.239987061346969</v>
      </c>
      <c r="AY18" s="1">
        <f>IF(AV18&gt;='Drive Train'!$F$29,1,0)</f>
        <v>1</v>
      </c>
      <c r="AZ18" s="57">
        <f t="shared" si="32"/>
        <v>21.481721086167234</v>
      </c>
      <c r="BA18" s="63">
        <f>BA17+'DEPRECATED - DT-Prelim Calcs'!$C$11</f>
        <v>56</v>
      </c>
      <c r="BB18" s="2">
        <f>BL18/'Drive Train'!$F$35</f>
        <v>0.55000000000000004</v>
      </c>
      <c r="BC18" s="46">
        <f>BJ18*12*60/(PI() * 'Drive Train'!$F$15)/BB$2*BB18</f>
        <v>5618.6940791447068</v>
      </c>
      <c r="BD18" s="2">
        <f>('DEPRECATED - DT-Prelim Calcs'!$C$6*BB18-BC18)/('DEPRECATED - DT-Prelim Calcs'!$C$6*BB18)*'DEPRECATED - DT-Prelim Calcs'!$C$7*BB18</f>
        <v>-1.2150352215269686</v>
      </c>
      <c r="BE18" s="57">
        <f>BD18/'DEPRECATED - DT-Prelim Calcs'!$C$7*('DEPRECATED - DT-Prelim Calcs'!$C$8-'DEPRECATED - DT-Prelim Calcs'!$C$9)+'DEPRECATED - DT-Prelim Calcs'!$C$9</f>
        <v>-61.984240216560195</v>
      </c>
      <c r="BF18" s="57">
        <f t="shared" si="10"/>
        <v>-61.984240216560195</v>
      </c>
      <c r="BG18" s="2">
        <f t="shared" si="33"/>
        <v>-1.9629589588136476</v>
      </c>
      <c r="BH18" s="57">
        <f>BG18*'DEPRECATED - DT-Prelim Calcs'!$C$21/BB$2/'DEPRECATED - DT-Prelim Calcs'!$C$19/'DEPRECATED - DT-Prelim Calcs'!$C$18*3.39*'DEPRECATED - DT-Prelim Calcs'!$C$20</f>
        <v>-20.547850835510495</v>
      </c>
      <c r="BI18" s="46">
        <f t="shared" si="34"/>
        <v>1</v>
      </c>
      <c r="BJ18" s="57">
        <f>BH17*'DEPRECATED - DT-Prelim Calcs'!$C$11+BJ17</f>
        <v>61.719049097235938</v>
      </c>
      <c r="BK18" s="57">
        <f>BK17+0.5*BH18*'DEPRECATED - DT-Prelim Calcs'!$C$11^2+BJ18*'DEPRECATED - DT-Prelim Calcs'!$C$11</f>
        <v>1193.1991071526832</v>
      </c>
      <c r="BL18" s="57">
        <f>MIN('Drive Train'!$F$35-BF17*'DEPRECATED - DT-Prelim Calcs'!$C$21*'Drive Train'!$F$39,BL17+BF$2)</f>
        <v>6.82</v>
      </c>
      <c r="BM18" s="57">
        <f>'Drive Train'!$F$35-BF18*'DEPRECATED - DT-Prelim Calcs'!$C$21*'Drive Train'!$F$39</f>
        <v>16.119054412993613</v>
      </c>
      <c r="BN18" s="1">
        <f>IF(BK18&gt;='Drive Train'!$F$29,1,0)</f>
        <v>1</v>
      </c>
      <c r="BO18" s="57">
        <f t="shared" si="35"/>
        <v>-68.871378018400222</v>
      </c>
      <c r="BP18" s="63">
        <f>BP17+'DEPRECATED - DT-Prelim Calcs'!$C$11</f>
        <v>56</v>
      </c>
      <c r="BQ18" s="2">
        <f>CA18/'Drive Train'!$F$35</f>
        <v>0.55000000000000004</v>
      </c>
      <c r="BR18" s="46">
        <f>BY18*12*60/(PI() * 'Drive Train'!$F$15)/BQ$2*BQ18</f>
        <v>10520.012028157791</v>
      </c>
      <c r="BS18" s="2">
        <f>('DEPRECATED - DT-Prelim Calcs'!$C$6*BQ18-BR18)/('DEPRECATED - DT-Prelim Calcs'!$C$6*BQ18)*'DEPRECATED - DT-Prelim Calcs'!$C$7*BQ18</f>
        <v>-3.4312033748330726</v>
      </c>
      <c r="BT18" s="57">
        <f>BS18/'DEPRECATED - DT-Prelim Calcs'!$C$7*('DEPRECATED - DT-Prelim Calcs'!$C$8-'DEPRECATED - DT-Prelim Calcs'!$C$9)+'DEPRECATED - DT-Prelim Calcs'!$C$9</f>
        <v>-179.96530829505528</v>
      </c>
      <c r="BU18" s="57">
        <f t="shared" si="11"/>
        <v>-179.96530829505528</v>
      </c>
      <c r="BV18" s="2">
        <f t="shared" si="36"/>
        <v>-4.8315584398303653</v>
      </c>
      <c r="BW18" s="57">
        <f>BV18*'DEPRECATED - DT-Prelim Calcs'!$C$21/BQ$2/'DEPRECATED - DT-Prelim Calcs'!$C$19/'DEPRECATED - DT-Prelim Calcs'!$C$18*3.39*'DEPRECATED - DT-Prelim Calcs'!$C$20</f>
        <v>-66.137532929826605</v>
      </c>
      <c r="BX18" s="46">
        <f t="shared" si="37"/>
        <v>1</v>
      </c>
      <c r="BY18" s="57">
        <f>BW17*'DEPRECATED - DT-Prelim Calcs'!$C$11+BY17</f>
        <v>88.367894393948589</v>
      </c>
      <c r="BZ18" s="57">
        <f>BZ17+0.5*BW18*'DEPRECATED - DT-Prelim Calcs'!$C$11^2+BY18*'DEPRECATED - DT-Prelim Calcs'!$C$11</f>
        <v>-1155.9596752932046</v>
      </c>
      <c r="CA18" s="57">
        <f>MIN('Drive Train'!$F$35-BU17*'DEPRECATED - DT-Prelim Calcs'!$C$21*'Drive Train'!$F$39,CA17+BU$2)</f>
        <v>6.82</v>
      </c>
      <c r="CB18" s="57">
        <f>'Drive Train'!$F$35-BU18*'DEPRECATED - DT-Prelim Calcs'!$C$21*'Drive Train'!$F$39</f>
        <v>23.197918497703316</v>
      </c>
      <c r="CC18" s="1">
        <f>IF(BZ18&gt;='Drive Train'!$F$29,1,0)</f>
        <v>0</v>
      </c>
      <c r="CD18" s="57">
        <f t="shared" si="38"/>
        <v>-199.96145366117256</v>
      </c>
      <c r="CE18" s="63">
        <f>CE17+'DEPRECATED - DT-Prelim Calcs'!$C$11</f>
        <v>56</v>
      </c>
      <c r="CF18" s="2">
        <f>CP18/'Drive Train'!$F$35</f>
        <v>1.0095156074011717</v>
      </c>
      <c r="CG18" s="46">
        <f>CN18*12*60/(PI() * 'Drive Train'!$F$15)/CF$2*CF18</f>
        <v>-3415.2414249485937</v>
      </c>
      <c r="CH18" s="2">
        <f>('DEPRECATED - DT-Prelim Calcs'!$C$6*CF18-CG18)/('DEPRECATED - DT-Prelim Calcs'!$C$6*CF18)*'DEPRECATED - DT-Prelim Calcs'!$C$7*CF18</f>
        <v>3.9771599748360948</v>
      </c>
      <c r="CI18" s="57">
        <f>CH18/'DEPRECATED - DT-Prelim Calcs'!$C$7*('DEPRECATED - DT-Prelim Calcs'!$C$8-'DEPRECATED - DT-Prelim Calcs'!$C$9)+'DEPRECATED - DT-Prelim Calcs'!$C$9</f>
        <v>214.43013475994644</v>
      </c>
      <c r="CJ18" s="57">
        <f t="shared" si="12"/>
        <v>93</v>
      </c>
      <c r="CK18" s="2">
        <f t="shared" si="39"/>
        <v>1.5241763143494644</v>
      </c>
      <c r="CL18" s="57">
        <f>CK18*'DEPRECATED - DT-Prelim Calcs'!$C$21/CF$2/'DEPRECATED - DT-Prelim Calcs'!$C$19/'DEPRECATED - DT-Prelim Calcs'!$C$18*3.39*'DEPRECATED - DT-Prelim Calcs'!$C$20</f>
        <v>25.773080821789936</v>
      </c>
      <c r="CM18" s="46">
        <f t="shared" si="40"/>
        <v>0</v>
      </c>
      <c r="CN18" s="57">
        <f>CL17*'DEPRECATED - DT-Prelim Calcs'!$C$11+CN17</f>
        <v>-12.652576113629781</v>
      </c>
      <c r="CO18" s="57">
        <f>CO17+0.5*CL18*'DEPRECATED - DT-Prelim Calcs'!$C$11^2+CN18*'DEPRECATED - DT-Prelim Calcs'!$C$11</f>
        <v>-5381.4634867920995</v>
      </c>
      <c r="CP18" s="57">
        <f>MIN('Drive Train'!$F$35-CJ17*'DEPRECATED - DT-Prelim Calcs'!$C$21*'Drive Train'!$F$39,CP17+CJ$2)</f>
        <v>12.517993531774531</v>
      </c>
      <c r="CQ18" s="57">
        <f>'Drive Train'!$F$35-CJ18*'DEPRECATED - DT-Prelim Calcs'!$C$21*'Drive Train'!$F$39</f>
        <v>6.82</v>
      </c>
      <c r="CR18" s="1">
        <f>IF(CO18&gt;='Drive Train'!$F$29,1,0)</f>
        <v>0</v>
      </c>
      <c r="CS18" s="57">
        <f t="shared" si="41"/>
        <v>103.33333333333333</v>
      </c>
      <c r="CT18" s="63">
        <f>CT17+'DEPRECATED - DT-Prelim Calcs'!$C$11</f>
        <v>56</v>
      </c>
      <c r="CU18" s="2">
        <f>DE18/'Drive Train'!$F$35</f>
        <v>0.55000000000000004</v>
      </c>
      <c r="CV18" s="46">
        <f>DC18*12*60/(PI() * 'Drive Train'!$F$15)/CU$2*CU18</f>
        <v>-29864.779295268683</v>
      </c>
      <c r="CW18" s="2">
        <f>('DEPRECATED - DT-Prelim Calcs'!$C$6*CU18-CV18)/('DEPRECATED - DT-Prelim Calcs'!$C$6*CU18)*'DEPRECATED - DT-Prelim Calcs'!$C$7*CU18</f>
        <v>14.829086885853195</v>
      </c>
      <c r="CX18" s="57">
        <f>CW18/'DEPRECATED - DT-Prelim Calcs'!$C$7*('DEPRECATED - DT-Prelim Calcs'!$C$8-'DEPRECATED - DT-Prelim Calcs'!$C$9)+'DEPRECATED - DT-Prelim Calcs'!$C$9</f>
        <v>792.14889935890665</v>
      </c>
      <c r="CY18" s="57">
        <f t="shared" si="13"/>
        <v>93</v>
      </c>
      <c r="CZ18" s="2">
        <f t="shared" si="42"/>
        <v>1.2803081040535502</v>
      </c>
      <c r="DA18" s="57">
        <f>CZ18*'DEPRECATED - DT-Prelim Calcs'!$C$21/CU$2/'DEPRECATED - DT-Prelim Calcs'!$C$19/'DEPRECATED - DT-Prelim Calcs'!$C$18*3.39*'DEPRECATED - DT-Prelim Calcs'!$C$20</f>
        <v>25.773080821789936</v>
      </c>
      <c r="DB18" s="46">
        <f t="shared" si="43"/>
        <v>0</v>
      </c>
      <c r="DC18" s="57">
        <f>DA17*'DEPRECATED - DT-Prelim Calcs'!$C$11+DC17</f>
        <v>-170.58722042744847</v>
      </c>
      <c r="DD18" s="57">
        <f>DD17+0.5*DA18*'DEPRECATED - DT-Prelim Calcs'!$C$11^2+DC18*'DEPRECATED - DT-Prelim Calcs'!$C$11</f>
        <v>-13883.649299681685</v>
      </c>
      <c r="DE18" s="57">
        <f>MIN('Drive Train'!$F$35-CY17*'DEPRECATED - DT-Prelim Calcs'!$C$21*'Drive Train'!$F$39,DE17+CY$2)</f>
        <v>6.82</v>
      </c>
      <c r="DF18" s="57">
        <f>'Drive Train'!$F$35-CY18*'DEPRECATED - DT-Prelim Calcs'!$C$21*'Drive Train'!$F$39</f>
        <v>6.82</v>
      </c>
      <c r="DG18" s="1">
        <f>IF(DD18&gt;='Drive Train'!$F$29,1,0)</f>
        <v>0</v>
      </c>
      <c r="DH18" s="57">
        <f t="shared" si="44"/>
        <v>103.33333333333333</v>
      </c>
      <c r="DI18" s="63">
        <f>DI17+'DEPRECATED - DT-Prelim Calcs'!$C$11</f>
        <v>56</v>
      </c>
      <c r="DJ18" s="2">
        <f>DT18/'Drive Train'!$F$35</f>
        <v>1.2247410841416921</v>
      </c>
      <c r="DK18" s="46">
        <f>DR18*12*60/(PI() * 'Drive Train'!$F$15)/DJ$2*DJ18</f>
        <v>-53248.915057912949</v>
      </c>
      <c r="DL18" s="2">
        <f>('DEPRECATED - DT-Prelim Calcs'!$C$6*DJ18-DK18)/('DEPRECATED - DT-Prelim Calcs'!$C$6*DJ18)*'DEPRECATED - DT-Prelim Calcs'!$C$7*DJ18</f>
        <v>27.028527568047938</v>
      </c>
      <c r="DM18" s="57">
        <f>DL18/'DEPRECATED - DT-Prelim Calcs'!$C$7*('DEPRECATED - DT-Prelim Calcs'!$C$8-'DEPRECATED - DT-Prelim Calcs'!$C$9)+'DEPRECATED - DT-Prelim Calcs'!$C$9</f>
        <v>1441.6046004068673</v>
      </c>
      <c r="DN18" s="57">
        <f t="shared" si="14"/>
        <v>93</v>
      </c>
      <c r="DO18" s="2">
        <f t="shared" si="45"/>
        <v>1.1037138828047846</v>
      </c>
      <c r="DP18" s="57">
        <f>DO18*'DEPRECATED - DT-Prelim Calcs'!$C$21/DJ$2/'DEPRECATED - DT-Prelim Calcs'!$C$19/'DEPRECATED - DT-Prelim Calcs'!$C$18*3.39*'DEPRECATED - DT-Prelim Calcs'!$C$20</f>
        <v>25.773080821789936</v>
      </c>
      <c r="DQ18" s="46">
        <f t="shared" si="46"/>
        <v>0</v>
      </c>
      <c r="DR18" s="57">
        <f>DP17*'DEPRECATED - DT-Prelim Calcs'!$C$11+DR17</f>
        <v>-117.74930715451205</v>
      </c>
      <c r="DS18" s="57">
        <f>DS17+0.5*DP18*'DEPRECATED - DT-Prelim Calcs'!$C$11^2+DR18*'DEPRECATED - DT-Prelim Calcs'!$C$11</f>
        <v>-18153.489045899809</v>
      </c>
      <c r="DT18" s="57">
        <f>MIN('Drive Train'!$F$35-DN17*'DEPRECATED - DT-Prelim Calcs'!$C$21*'Drive Train'!$F$39,DT17+DN$2)</f>
        <v>15.186789443356982</v>
      </c>
      <c r="DU18" s="57">
        <f>'Drive Train'!$F$35-DN18*'DEPRECATED - DT-Prelim Calcs'!$C$21*'Drive Train'!$F$39</f>
        <v>6.82</v>
      </c>
      <c r="DV18" s="1">
        <f>IF(DS18&gt;='Drive Train'!$F$29,1,0)</f>
        <v>0</v>
      </c>
      <c r="DW18" s="57">
        <f t="shared" si="47"/>
        <v>103.33333333333333</v>
      </c>
      <c r="DX18" s="63">
        <f>DX17+'DEPRECATED - DT-Prelim Calcs'!$C$11</f>
        <v>56</v>
      </c>
      <c r="DY18" s="2">
        <f>EI18/'Drive Train'!$F$35</f>
        <v>0.55000000000000004</v>
      </c>
      <c r="DZ18" s="46">
        <f>EG18*12*60/(PI() * 'Drive Train'!$F$15)/DY$2*DY18</f>
        <v>-24041.311733878778</v>
      </c>
      <c r="EA18" s="2">
        <f>('DEPRECATED - DT-Prelim Calcs'!$C$6*DY18-DZ18)/('DEPRECATED - DT-Prelim Calcs'!$C$6*DY18)*'DEPRECATED - DT-Prelim Calcs'!$C$7*DY18</f>
        <v>12.195961778357946</v>
      </c>
      <c r="EB18" s="57">
        <f>EA18/'DEPRECATED - DT-Prelim Calcs'!$C$7*('DEPRECATED - DT-Prelim Calcs'!$C$8-'DEPRECATED - DT-Prelim Calcs'!$C$9)+'DEPRECATED - DT-Prelim Calcs'!$C$9</f>
        <v>651.97049633332972</v>
      </c>
      <c r="EC18" s="57">
        <f t="shared" si="15"/>
        <v>93</v>
      </c>
      <c r="ED18" s="2">
        <f t="shared" si="48"/>
        <v>0.96993038185874991</v>
      </c>
      <c r="EE18" s="57">
        <f>ED18*'DEPRECATED - DT-Prelim Calcs'!$C$21/DY$2/'DEPRECATED - DT-Prelim Calcs'!$C$19/'DEPRECATED - DT-Prelim Calcs'!$C$18*3.39*'DEPRECATED - DT-Prelim Calcs'!$C$20</f>
        <v>25.773080821789936</v>
      </c>
      <c r="EF18" s="46">
        <f t="shared" si="49"/>
        <v>0</v>
      </c>
      <c r="EG18" s="57">
        <f>EE17*'DEPRECATED - DT-Prelim Calcs'!$C$11+EG17</f>
        <v>-104.03306931930534</v>
      </c>
      <c r="EH18" s="57">
        <f>EH17+0.5*EE18*'DEPRECATED - DT-Prelim Calcs'!$C$11^2+EG18*'DEPRECATED - DT-Prelim Calcs'!$C$11</f>
        <v>-31799.472874052488</v>
      </c>
      <c r="EI18" s="57">
        <f>MIN('Drive Train'!$F$35-EC17*'DEPRECATED - DT-Prelim Calcs'!$C$21*'Drive Train'!$F$39,EI17+EC$2)</f>
        <v>6.82</v>
      </c>
      <c r="EJ18" s="57">
        <f>'Drive Train'!$F$35-EC18*'DEPRECATED - DT-Prelim Calcs'!$C$21*'Drive Train'!$F$39</f>
        <v>6.82</v>
      </c>
      <c r="EK18" s="1">
        <f>IF(EH18&gt;='Drive Train'!$F$29,1,0)</f>
        <v>0</v>
      </c>
      <c r="EL18" s="57">
        <f t="shared" si="50"/>
        <v>103.33333333333333</v>
      </c>
      <c r="EM18" s="63">
        <f>EM17+'DEPRECATED - DT-Prelim Calcs'!$C$11</f>
        <v>56</v>
      </c>
      <c r="EN18" s="2">
        <f>EX18/'Drive Train'!$F$35</f>
        <v>0.55000000000000004</v>
      </c>
      <c r="EO18" s="46">
        <f>EV18*12*60/(PI() * 'Drive Train'!$F$15)/EN$2*EN18</f>
        <v>-121263.28449989851</v>
      </c>
      <c r="EP18" s="2">
        <f>('DEPRECATED - DT-Prelim Calcs'!$C$6*EN18-EO18)/('DEPRECATED - DT-Prelim Calcs'!$C$6*EN18)*'DEPRECATED - DT-Prelim Calcs'!$C$7*EN18</f>
        <v>56.155615505582624</v>
      </c>
      <c r="EQ18" s="57">
        <f>EP18/'DEPRECATED - DT-Prelim Calcs'!$C$7*('DEPRECATED - DT-Prelim Calcs'!$C$8-'DEPRECATED - DT-Prelim Calcs'!$C$9)+'DEPRECATED - DT-Prelim Calcs'!$C$9</f>
        <v>2992.2292404009336</v>
      </c>
      <c r="ER18" s="57">
        <f t="shared" si="16"/>
        <v>93</v>
      </c>
      <c r="ES18" s="2">
        <f t="shared" si="51"/>
        <v>0.86507304327942547</v>
      </c>
      <c r="ET18" s="57">
        <f>ES18*'DEPRECATED - DT-Prelim Calcs'!$C$21/EN$2/'DEPRECATED - DT-Prelim Calcs'!$C$19/'DEPRECATED - DT-Prelim Calcs'!$C$18*3.39*'DEPRECATED - DT-Prelim Calcs'!$C$20</f>
        <v>25.773080821789936</v>
      </c>
      <c r="EU18" s="46">
        <f t="shared" si="52"/>
        <v>0</v>
      </c>
      <c r="EV18" s="57">
        <f>ET17*'DEPRECATED - DT-Prelim Calcs'!$C$11+EV17</f>
        <v>-468.00963603814512</v>
      </c>
      <c r="EW18" s="57">
        <f>EW17+0.5*ET18*'DEPRECATED - DT-Prelim Calcs'!$C$11^2+EV18*'DEPRECATED - DT-Prelim Calcs'!$C$11</f>
        <v>-49998.301209994461</v>
      </c>
      <c r="EX18" s="57">
        <f>MIN('Drive Train'!$F$35-ER17*'DEPRECATED - DT-Prelim Calcs'!$C$21*'Drive Train'!$F$39,EX17+ER$2)</f>
        <v>6.82</v>
      </c>
      <c r="EY18" s="57">
        <f>'Drive Train'!$F$35-ER18*'DEPRECATED - DT-Prelim Calcs'!$C$21*'Drive Train'!$F$39</f>
        <v>6.82</v>
      </c>
      <c r="EZ18" s="1">
        <f>IF(EW18&gt;='Drive Train'!$F$29,1,0)</f>
        <v>0</v>
      </c>
      <c r="FA18" s="57">
        <f t="shared" si="53"/>
        <v>103.33333333333333</v>
      </c>
      <c r="FB18" s="63">
        <f>FB17+'DEPRECATED - DT-Prelim Calcs'!$C$11</f>
        <v>56</v>
      </c>
      <c r="FC18" s="2">
        <f>FM18/'Drive Train'!$F$35</f>
        <v>0.55000000000000004</v>
      </c>
      <c r="FD18" s="46">
        <f>FK18*12*60/(PI() * 'Drive Train'!$F$15)/FC$2*FC18</f>
        <v>-251379.73663272505</v>
      </c>
      <c r="FE18" s="2">
        <f>('DEPRECATED - DT-Prelim Calcs'!$C$6*FC18-FD18)/('DEPRECATED - DT-Prelim Calcs'!$C$6*FC18)*'DEPRECATED - DT-Prelim Calcs'!$C$7*FC18</f>
        <v>114.98875802717961</v>
      </c>
      <c r="FF18" s="57">
        <f>FE18/'DEPRECATED - DT-Prelim Calcs'!$C$7*('DEPRECATED - DT-Prelim Calcs'!$C$8-'DEPRECATED - DT-Prelim Calcs'!$C$9)+'DEPRECATED - DT-Prelim Calcs'!$C$9</f>
        <v>6124.3006866751639</v>
      </c>
      <c r="FG18" s="57">
        <f t="shared" si="17"/>
        <v>93</v>
      </c>
      <c r="FH18" s="2">
        <f t="shared" si="54"/>
        <v>0.78067567320338405</v>
      </c>
      <c r="FI18" s="57">
        <f>FH18*'DEPRECATED - DT-Prelim Calcs'!$C$21/FC$2/'DEPRECATED - DT-Prelim Calcs'!$C$19/'DEPRECATED - DT-Prelim Calcs'!$C$18*3.39*'DEPRECATED - DT-Prelim Calcs'!$C$20</f>
        <v>25.773080821789936</v>
      </c>
      <c r="FJ18" s="46">
        <f t="shared" si="55"/>
        <v>0</v>
      </c>
      <c r="FK18" s="57">
        <f>FI17*'DEPRECATED - DT-Prelim Calcs'!$C$11+FK17</f>
        <v>-875.53518167040579</v>
      </c>
      <c r="FL18" s="57">
        <f>FL17+0.5*FI18*'DEPRECATED - DT-Prelim Calcs'!$C$11^2+FK18*'DEPRECATED - DT-Prelim Calcs'!$C$11</f>
        <v>-70374.578491607521</v>
      </c>
      <c r="FM18" s="57">
        <f>MIN('Drive Train'!$F$35-FG17*'DEPRECATED - DT-Prelim Calcs'!$C$21*'Drive Train'!$F$39,FM17+FG$2)</f>
        <v>6.82</v>
      </c>
      <c r="FN18" s="57">
        <f>'Drive Train'!$F$35-FG18*'DEPRECATED - DT-Prelim Calcs'!$C$21*'Drive Train'!$F$39</f>
        <v>6.82</v>
      </c>
      <c r="FO18" s="1">
        <f>IF(FL18&gt;='Drive Train'!$F$29,1,0)</f>
        <v>0</v>
      </c>
      <c r="FP18" s="57">
        <f t="shared" si="56"/>
        <v>103.33333333333333</v>
      </c>
      <c r="FQ18" s="63">
        <f>FQ17+'DEPRECATED - DT-Prelim Calcs'!$C$11</f>
        <v>56</v>
      </c>
      <c r="FR18" s="2">
        <f>GB18/'Drive Train'!$F$35</f>
        <v>0.55000000000000004</v>
      </c>
      <c r="FS18" s="46">
        <f>FZ18*12*60/(PI() * 'Drive Train'!$F$15)/FR$2*FR18</f>
        <v>-418050.25474999571</v>
      </c>
      <c r="FT18" s="2">
        <f>('DEPRECATED - DT-Prelim Calcs'!$C$6*FR18-FS18)/('DEPRECATED - DT-Prelim Calcs'!$C$6*FR18)*'DEPRECATED - DT-Prelim Calcs'!$C$7*FR18</f>
        <v>190.35009923967911</v>
      </c>
      <c r="FU18" s="57">
        <f>FT18/'DEPRECATED - DT-Prelim Calcs'!$C$7*('DEPRECATED - DT-Prelim Calcs'!$C$8-'DEPRECATED - DT-Prelim Calcs'!$C$9)+'DEPRECATED - DT-Prelim Calcs'!$C$9</f>
        <v>10136.275822593705</v>
      </c>
      <c r="FV18" s="57">
        <f t="shared" si="18"/>
        <v>93</v>
      </c>
      <c r="FW18" s="2">
        <f t="shared" si="57"/>
        <v>0.7112822800297498</v>
      </c>
      <c r="FX18" s="57">
        <f>FW18*'DEPRECATED - DT-Prelim Calcs'!$C$21/FR$2/'DEPRECATED - DT-Prelim Calcs'!$C$19/'DEPRECATED - DT-Prelim Calcs'!$C$18*3.39*'DEPRECATED - DT-Prelim Calcs'!$C$20</f>
        <v>25.773080821789936</v>
      </c>
      <c r="FY18" s="46">
        <f t="shared" si="58"/>
        <v>0</v>
      </c>
      <c r="FZ18" s="57">
        <f>FX17*'DEPRECATED - DT-Prelim Calcs'!$C$11+FZ17</f>
        <v>-1326.6097062160886</v>
      </c>
      <c r="GA18" s="57">
        <f>GA17+0.5*FX18*'DEPRECATED - DT-Prelim Calcs'!$C$11^2+FZ18*'DEPRECATED - DT-Prelim Calcs'!$C$11</f>
        <v>-92928.304718891668</v>
      </c>
      <c r="GB18" s="57">
        <f>MIN('Drive Train'!$F$35-FV17*'DEPRECATED - DT-Prelim Calcs'!$C$21*'Drive Train'!$F$39,GB17+FV$2)</f>
        <v>6.82</v>
      </c>
      <c r="GC18" s="57">
        <f>'Drive Train'!$F$35-FV18*'DEPRECATED - DT-Prelim Calcs'!$C$21*'Drive Train'!$F$39</f>
        <v>6.82</v>
      </c>
      <c r="GD18" s="1">
        <f>IF(GA18&gt;='Drive Train'!$F$29,1,0)</f>
        <v>0</v>
      </c>
      <c r="GE18" s="57">
        <f t="shared" si="59"/>
        <v>103.33333333333333</v>
      </c>
      <c r="GF18" s="63">
        <f>GF17+'DEPRECATED - DT-Prelim Calcs'!$C$11</f>
        <v>56</v>
      </c>
      <c r="GG18" s="2">
        <f>GQ18/'Drive Train'!$F$35</f>
        <v>0.85483870967741948</v>
      </c>
      <c r="GH18" s="46">
        <f>GO18*12*60/(PI() * 'Drive Train'!$F$15)/GG$2*GG18</f>
        <v>-221744.20417482566</v>
      </c>
      <c r="GI18" s="2">
        <f>('DEPRECATED - DT-Prelim Calcs'!$C$6*GG18-GH18)/('DEPRECATED - DT-Prelim Calcs'!$C$6*GG18)*'DEPRECATED - DT-Prelim Calcs'!$C$7*GG18</f>
        <v>102.32348813109741</v>
      </c>
      <c r="GJ18" s="57">
        <f>GI18/'DEPRECATED - DT-Prelim Calcs'!$C$7*('DEPRECATED - DT-Prelim Calcs'!$C$8-'DEPRECATED - DT-Prelim Calcs'!$C$9)+'DEPRECATED - DT-Prelim Calcs'!$C$9</f>
        <v>5450.0458619169285</v>
      </c>
      <c r="GK18" s="57">
        <f t="shared" si="60"/>
        <v>29.999999999999982</v>
      </c>
      <c r="GL18" s="2">
        <f t="shared" si="61"/>
        <v>0.99579519204165001</v>
      </c>
      <c r="GM18" s="57">
        <f>GL18*'DEPRECATED - DT-Prelim Calcs'!$C$21/GG$2/'DEPRECATED - DT-Prelim Calcs'!$C$19/'DEPRECATED - DT-Prelim Calcs'!$C$18*3.39*'DEPRECATED - DT-Prelim Calcs'!$C$20</f>
        <v>25.773080821789936</v>
      </c>
      <c r="GN18" s="46">
        <f t="shared" si="62"/>
        <v>0</v>
      </c>
      <c r="GO18" s="57">
        <f>GM17*'DEPRECATED - DT-Prelim Calcs'!$C$11+GO17</f>
        <v>-633.83103534653753</v>
      </c>
      <c r="GP18" s="57">
        <f>GP17+0.5*GM18*'DEPRECATED - DT-Prelim Calcs'!$C$11^2+GO18*'DEPRECATED - DT-Prelim Calcs'!$C$11</f>
        <v>-22485.456629635722</v>
      </c>
      <c r="GQ18" s="57">
        <f>MIN('Drive Train'!$F$35-GK17*'DEPRECATED - DT-Prelim Calcs'!$C$21*'Drive Train'!$F$39,GQ17+GK$2)</f>
        <v>10.600000000000001</v>
      </c>
      <c r="GR18" s="57">
        <f>'Drive Train'!$F$35-GK18*'DEPRECATED - DT-Prelim Calcs'!$C$21*'Drive Train'!$F$39</f>
        <v>10.600000000000001</v>
      </c>
      <c r="GS18" s="1">
        <f>IF(GP18&gt;='Drive Train'!$F$29,1,0)</f>
        <v>0</v>
      </c>
      <c r="GT18" s="57">
        <f t="shared" si="63"/>
        <v>33.333333333333314</v>
      </c>
      <c r="GU18" s="63">
        <f>GU17+'DEPRECATED - DT-Prelim Calcs'!$C$11</f>
        <v>56</v>
      </c>
      <c r="GV18" s="2">
        <f>HF18/'Drive Train'!$F$35</f>
        <v>0.83870967741935498</v>
      </c>
      <c r="GW18" s="46">
        <f>HD18*12*60/(PI() * 'Drive Train'!$F$15)/GV$2*GV18</f>
        <v>-233891.66070396715</v>
      </c>
      <c r="GX18" s="2">
        <f>('DEPRECATED - DT-Prelim Calcs'!$C$6*GV18-GW18)/('DEPRECATED - DT-Prelim Calcs'!$C$6*GV18)*'DEPRECATED - DT-Prelim Calcs'!$C$7*GV18</f>
        <v>107.77718193544385</v>
      </c>
      <c r="GY18" s="57">
        <f>GX18/'DEPRECATED - DT-Prelim Calcs'!$C$7*('DEPRECATED - DT-Prelim Calcs'!$C$8-'DEPRECATED - DT-Prelim Calcs'!$C$9)+'DEPRECATED - DT-Prelim Calcs'!$C$9</f>
        <v>5740.3815113350392</v>
      </c>
      <c r="GZ18" s="57">
        <f t="shared" si="20"/>
        <v>33.333333333333314</v>
      </c>
      <c r="HA18" s="2">
        <f t="shared" si="64"/>
        <v>0.99579519204165001</v>
      </c>
      <c r="HB18" s="57">
        <f>HA18*'DEPRECATED - DT-Prelim Calcs'!$C$21/GV$2/'DEPRECATED - DT-Prelim Calcs'!$C$19/'DEPRECATED - DT-Prelim Calcs'!$C$18*3.39*'DEPRECATED - DT-Prelim Calcs'!$C$20</f>
        <v>25.773080821789936</v>
      </c>
      <c r="HC18" s="46">
        <f t="shared" si="65"/>
        <v>0</v>
      </c>
      <c r="HD18" s="57">
        <f>HB17*'DEPRECATED - DT-Prelim Calcs'!$C$11+HD17</f>
        <v>-681.40997475110862</v>
      </c>
      <c r="HE18" s="57">
        <f>HE17+0.5*HB18*'DEPRECATED - DT-Prelim Calcs'!$C$11^2+HD18*'DEPRECATED - DT-Prelim Calcs'!$C$11</f>
        <v>-23150.870066517651</v>
      </c>
      <c r="HF18" s="57">
        <f>MIN('Drive Train'!$F$35-GZ17*'DEPRECATED - DT-Prelim Calcs'!$C$21*'Drive Train'!$F$39,HF17+GZ$2)</f>
        <v>10.400000000000002</v>
      </c>
      <c r="HG18" s="57">
        <f>'Drive Train'!$F$35-GZ18*'DEPRECATED - DT-Prelim Calcs'!$C$21*'Drive Train'!$F$39</f>
        <v>10.400000000000002</v>
      </c>
      <c r="HH18" s="1">
        <f>IF(HE18&gt;='Drive Train'!$F$29,1,0)</f>
        <v>0</v>
      </c>
      <c r="HI18" s="57">
        <f t="shared" si="66"/>
        <v>37.037037037037017</v>
      </c>
      <c r="HJ18" s="63">
        <f>HJ17+'DEPRECATED - DT-Prelim Calcs'!$C$11</f>
        <v>56</v>
      </c>
      <c r="HK18" s="2">
        <f>HU18/'Drive Train'!$F$35</f>
        <v>2.6874356028724424</v>
      </c>
      <c r="HL18" s="46">
        <f>HS18*12*60/(PI() * 'Drive Train'!$F$15)/HK$2*HK18</f>
        <v>-882037.83819291799</v>
      </c>
      <c r="HM18" s="2">
        <f>('DEPRECATED - DT-Prelim Calcs'!$C$6*HK18-HL18)/('DEPRECATED - DT-Prelim Calcs'!$C$6*HK18)*'DEPRECATED - DT-Prelim Calcs'!$C$7*HK18</f>
        <v>405.29683050553649</v>
      </c>
      <c r="HN18" s="57">
        <f>HM18/'DEPRECATED - DT-Prelim Calcs'!$C$7*('DEPRECATED - DT-Prelim Calcs'!$C$8-'DEPRECATED - DT-Prelim Calcs'!$C$9)+'DEPRECATED - DT-Prelim Calcs'!$C$9</f>
        <v>21579.29060326155</v>
      </c>
      <c r="HO18" s="57">
        <f t="shared" si="21"/>
        <v>36.66666666666665</v>
      </c>
      <c r="HP18" s="2">
        <f t="shared" si="67"/>
        <v>0.99579519204165001</v>
      </c>
      <c r="HQ18" s="57">
        <f>HP18*'DEPRECATED - DT-Prelim Calcs'!$C$21/HK$2/'DEPRECATED - DT-Prelim Calcs'!$C$19/'DEPRECATED - DT-Prelim Calcs'!$C$18*3.39*'DEPRECATED - DT-Prelim Calcs'!$C$20</f>
        <v>25.773080821789936</v>
      </c>
      <c r="HR18" s="46">
        <f t="shared" si="68"/>
        <v>0</v>
      </c>
      <c r="HS18" s="57">
        <f>HQ17*'DEPRECATED - DT-Prelim Calcs'!$C$11+HS17</f>
        <v>-801.9634086137446</v>
      </c>
      <c r="HT18" s="57">
        <f>HT17+0.5*HQ18*'DEPRECATED - DT-Prelim Calcs'!$C$11^2+HS18*'DEPRECATED - DT-Prelim Calcs'!$C$11</f>
        <v>-24540.435419841269</v>
      </c>
      <c r="HU18" s="57">
        <f>MIN('Drive Train'!$F$35-HO17*'DEPRECATED - DT-Prelim Calcs'!$C$21*'Drive Train'!$F$39,HU17+HO$2)</f>
        <v>33.324201475618288</v>
      </c>
      <c r="HV18" s="57">
        <f>'Drive Train'!$F$35-HO18*'DEPRECATED - DT-Prelim Calcs'!$C$21*'Drive Train'!$F$39</f>
        <v>10.200000000000001</v>
      </c>
      <c r="HW18" s="1">
        <f>IF(HT18&gt;='Drive Train'!$F$29,1,0)</f>
        <v>0</v>
      </c>
      <c r="HX18" s="57">
        <f t="shared" si="69"/>
        <v>40.740740740740726</v>
      </c>
      <c r="HY18" s="63">
        <f>HY17+'DEPRECATED - DT-Prelim Calcs'!$C$11</f>
        <v>56</v>
      </c>
      <c r="HZ18" s="2">
        <f>IJ18/'Drive Train'!$F$35</f>
        <v>0.80645161290322598</v>
      </c>
      <c r="IA18" s="46">
        <f>IH18*12*60/(PI() * 'Drive Train'!$F$15)/HZ$2*HZ18</f>
        <v>20494.673251828925</v>
      </c>
      <c r="IB18" s="2">
        <f>('DEPRECATED - DT-Prelim Calcs'!$C$6*HZ18-IA18)/('DEPRECATED - DT-Prelim Calcs'!$C$6*HZ18)*'DEPRECATED - DT-Prelim Calcs'!$C$7*HZ18</f>
        <v>-7.3232738524731547</v>
      </c>
      <c r="IC18" s="57">
        <f>IB18/'DEPRECATED - DT-Prelim Calcs'!$C$7*('DEPRECATED - DT-Prelim Calcs'!$C$8-'DEPRECATED - DT-Prelim Calcs'!$C$9)+'DEPRECATED - DT-Prelim Calcs'!$C$9</f>
        <v>-387.16557480178665</v>
      </c>
      <c r="ID18" s="57">
        <f t="shared" si="22"/>
        <v>-387.16557480178665</v>
      </c>
      <c r="IE18" s="2">
        <f t="shared" si="70"/>
        <v>-9.1838493767490377</v>
      </c>
      <c r="IF18" s="57">
        <f>IE18*'DEPRECATED - DT-Prelim Calcs'!$C$21/HZ$2/'DEPRECATED - DT-Prelim Calcs'!$C$19/'DEPRECATED - DT-Prelim Calcs'!$C$18*3.39*'DEPRECATED - DT-Prelim Calcs'!$C$20</f>
        <v>-237.69555640935252</v>
      </c>
      <c r="IG18" s="46">
        <f t="shared" si="71"/>
        <v>1</v>
      </c>
      <c r="IH18" s="57">
        <f>IF17*'DEPRECATED - DT-Prelim Calcs'!$C$11+IH17</f>
        <v>62.096637950534074</v>
      </c>
      <c r="II18" s="57">
        <f>II17+0.5*IF18*'DEPRECATED - DT-Prelim Calcs'!$C$11^2+IH18*'DEPRECATED - DT-Prelim Calcs'!$C$11</f>
        <v>-25722.96062069797</v>
      </c>
      <c r="IJ18" s="57">
        <f>MIN('Drive Train'!$F$35-ID17*'DEPRECATED - DT-Prelim Calcs'!$C$21*'Drive Train'!$F$39,IJ17+ID$2)</f>
        <v>10.000000000000002</v>
      </c>
      <c r="IK18" s="57">
        <f>'Drive Train'!$F$35-ID18*'DEPRECATED - DT-Prelim Calcs'!$C$21*'Drive Train'!$F$39</f>
        <v>35.629934488107196</v>
      </c>
      <c r="IL18" s="1">
        <f>IF(II18&gt;='Drive Train'!$F$29,1,0)</f>
        <v>0</v>
      </c>
      <c r="IM18" s="57">
        <f t="shared" si="72"/>
        <v>-430.18397200198513</v>
      </c>
      <c r="IN18" s="63">
        <f>IN17+'DEPRECATED - DT-Prelim Calcs'!$C$11</f>
        <v>56</v>
      </c>
      <c r="IO18" s="2">
        <f>IY18/'Drive Train'!$F$35</f>
        <v>0.79032258064516137</v>
      </c>
      <c r="IP18" s="46">
        <f>IW18*12*60/(PI() * 'Drive Train'!$F$15)/IO$2*IO18</f>
        <v>-10119.030549715473</v>
      </c>
      <c r="IQ18" s="2">
        <f>('DEPRECATED - DT-Prelim Calcs'!$C$6*IO18-IP18)/('DEPRECATED - DT-Prelim Calcs'!$C$6*IO18)*'DEPRECATED - DT-Prelim Calcs'!$C$7*IO18</f>
        <v>6.4800739718528293</v>
      </c>
      <c r="IR18" s="57">
        <f>IQ18/'DEPRECATED - DT-Prelim Calcs'!$C$7*('DEPRECATED - DT-Prelim Calcs'!$C$8-'DEPRECATED - DT-Prelim Calcs'!$C$9)+'DEPRECATED - DT-Prelim Calcs'!$C$9</f>
        <v>347.67655211150128</v>
      </c>
      <c r="IS18" s="57">
        <f t="shared" si="23"/>
        <v>43.333333333333321</v>
      </c>
      <c r="IT18" s="2">
        <f t="shared" si="73"/>
        <v>0.99579519204165001</v>
      </c>
      <c r="IU18" s="57">
        <f>IT18*'DEPRECATED - DT-Prelim Calcs'!$C$21/IO$2/'DEPRECATED - DT-Prelim Calcs'!$C$19/'DEPRECATED - DT-Prelim Calcs'!$C$18*3.39*'DEPRECATED - DT-Prelim Calcs'!$C$20</f>
        <v>25.773080821789936</v>
      </c>
      <c r="IV18" s="46">
        <f t="shared" si="74"/>
        <v>0</v>
      </c>
      <c r="IW18" s="57">
        <f>IU17*'DEPRECATED - DT-Prelim Calcs'!$C$11+IW17</f>
        <v>-31.285270893001311</v>
      </c>
      <c r="IX18" s="57">
        <f>IX17+0.5*IU18*'DEPRECATED - DT-Prelim Calcs'!$C$11^2+IW18*'DEPRECATED - DT-Prelim Calcs'!$C$11</f>
        <v>-28258.377985502782</v>
      </c>
      <c r="IY18" s="57">
        <f>MIN('Drive Train'!$F$35-IS17*'DEPRECATED - DT-Prelim Calcs'!$C$21*'Drive Train'!$F$39,IY17+IS$2)</f>
        <v>9.8000000000000007</v>
      </c>
      <c r="IZ18" s="57">
        <f>'Drive Train'!$F$35-IS18*'DEPRECATED - DT-Prelim Calcs'!$C$21*'Drive Train'!$F$39</f>
        <v>9.8000000000000007</v>
      </c>
      <c r="JA18" s="1">
        <f>IF(IX18&gt;='Drive Train'!$F$29,1,0)</f>
        <v>0</v>
      </c>
      <c r="JB18" s="57">
        <f t="shared" si="75"/>
        <v>48.148148148148138</v>
      </c>
      <c r="JC18" s="63">
        <f>JC17+'DEPRECATED - DT-Prelim Calcs'!$C$11</f>
        <v>56</v>
      </c>
      <c r="JD18" s="2">
        <f>JN18/'Drive Train'!$F$35</f>
        <v>0.77419354838709686</v>
      </c>
      <c r="JE18" s="46">
        <f>JL18*12*60/(PI() * 'Drive Train'!$F$15)/JD$2*JD18</f>
        <v>-38230.671544983685</v>
      </c>
      <c r="JF18" s="2">
        <f>('DEPRECATED - DT-Prelim Calcs'!$C$6*JD18-JE18)/('DEPRECATED - DT-Prelim Calcs'!$C$6*JD18)*'DEPRECATED - DT-Prelim Calcs'!$C$7*JD18</f>
        <v>19.152095086399147</v>
      </c>
      <c r="JG18" s="57">
        <f>JF18/'DEPRECATED - DT-Prelim Calcs'!$C$7*('DEPRECATED - DT-Prelim Calcs'!$C$8-'DEPRECATED - DT-Prelim Calcs'!$C$9)+'DEPRECATED - DT-Prelim Calcs'!$C$9</f>
        <v>1022.2907882095479</v>
      </c>
      <c r="JH18" s="57">
        <f t="shared" si="24"/>
        <v>46.666666666666657</v>
      </c>
      <c r="JI18" s="2">
        <f t="shared" si="76"/>
        <v>0.99579519204165001</v>
      </c>
      <c r="JJ18" s="57">
        <f>JI18*'DEPRECATED - DT-Prelim Calcs'!$C$21/JD$2/'DEPRECATED - DT-Prelim Calcs'!$C$19/'DEPRECATED - DT-Prelim Calcs'!$C$18*3.39*'DEPRECATED - DT-Prelim Calcs'!$C$20</f>
        <v>25.773080821789936</v>
      </c>
      <c r="JK18" s="46">
        <f t="shared" si="77"/>
        <v>0</v>
      </c>
      <c r="JL18" s="57">
        <f>JJ17*'DEPRECATED - DT-Prelim Calcs'!$C$11+JL17</f>
        <v>-120.66123944561546</v>
      </c>
      <c r="JM18" s="57">
        <f>JM17+0.5*JJ18*'DEPRECATED - DT-Prelim Calcs'!$C$11^2+JL18*'DEPRECATED - DT-Prelim Calcs'!$C$11</f>
        <v>-32701.247433610672</v>
      </c>
      <c r="JN18" s="57">
        <f>MIN('Drive Train'!$F$35-JH17*'DEPRECATED - DT-Prelim Calcs'!$C$21*'Drive Train'!$F$39,JN17+JH$2)</f>
        <v>9.6000000000000014</v>
      </c>
      <c r="JO18" s="57">
        <f>'Drive Train'!$F$35-JH18*'DEPRECATED - DT-Prelim Calcs'!$C$21*'Drive Train'!$F$39</f>
        <v>9.6000000000000014</v>
      </c>
      <c r="JP18" s="1">
        <f>IF(JM18&gt;='Drive Train'!$F$29,1,0)</f>
        <v>0</v>
      </c>
      <c r="JQ18" s="57">
        <f>MIN(JG18,'DEPRECATED - DT-Prelim Calcs'!$C$10)*'DEPRECATED - DT-Prelim Calcs'!$C$11*1000/60/60</f>
        <v>103.33333333333333</v>
      </c>
      <c r="JR18" s="63">
        <f>JR17+'DEPRECATED - DT-Prelim Calcs'!$C$11</f>
        <v>56</v>
      </c>
      <c r="JS18" s="2">
        <f>KC18/'Drive Train'!$F$35</f>
        <v>0.75806451612903225</v>
      </c>
      <c r="JT18" s="46">
        <f>KA18*12*60/(PI() * 'Drive Train'!$F$15)/JS$2*JS18</f>
        <v>-63919.578122795807</v>
      </c>
      <c r="JU18" s="2">
        <f>('DEPRECATED - DT-Prelim Calcs'!$C$6*JS18-JT18)/('DEPRECATED - DT-Prelim Calcs'!$C$6*JS18)*'DEPRECATED - DT-Prelim Calcs'!$C$7*JS18</f>
        <v>30.728658424947497</v>
      </c>
      <c r="JV18" s="57">
        <f>JU18/'DEPRECATED - DT-Prelim Calcs'!$C$7*('DEPRECATED - DT-Prelim Calcs'!$C$8-'DEPRECATED - DT-Prelim Calcs'!$C$9)+'DEPRECATED - DT-Prelim Calcs'!$C$9</f>
        <v>1638.5866705065412</v>
      </c>
      <c r="JW18" s="57">
        <f t="shared" si="25"/>
        <v>49.999999999999993</v>
      </c>
      <c r="JX18" s="2">
        <f t="shared" si="78"/>
        <v>0.99579519204165001</v>
      </c>
      <c r="JY18" s="57">
        <f>JX18*'DEPRECATED - DT-Prelim Calcs'!$C$21/JS$2/'DEPRECATED - DT-Prelim Calcs'!$C$19/'DEPRECATED - DT-Prelim Calcs'!$C$18*3.39*'DEPRECATED - DT-Prelim Calcs'!$C$20</f>
        <v>25.773080821789936</v>
      </c>
      <c r="JZ18" s="46">
        <f t="shared" si="79"/>
        <v>0</v>
      </c>
      <c r="KA18" s="57">
        <f>JY17*'DEPRECATED - DT-Prelim Calcs'!$C$11+KA17</f>
        <v>-206.03126770731023</v>
      </c>
      <c r="KB18" s="57">
        <f>KB17+0.5*JY18*'DEPRECATED - DT-Prelim Calcs'!$C$11^2+KA18*'DEPRECATED - DT-Prelim Calcs'!$C$11</f>
        <v>-36943.819867172591</v>
      </c>
      <c r="KC18" s="57">
        <f>MIN('Drive Train'!$F$35-JW17*'DEPRECATED - DT-Prelim Calcs'!$C$21*'Drive Train'!$F$39,KC17+JW$2)</f>
        <v>9.4</v>
      </c>
      <c r="KD18" s="57">
        <f>'Drive Train'!$F$35-JW18*'DEPRECATED - DT-Prelim Calcs'!$C$21*'Drive Train'!$F$39</f>
        <v>9.4</v>
      </c>
      <c r="KE18" s="1">
        <f>IF(KB18&gt;='Drive Train'!$F$29,1,0)</f>
        <v>0</v>
      </c>
      <c r="KF18" s="57">
        <f>MIN(JV18,'DEPRECATED - DT-Prelim Calcs'!$C$10)*'DEPRECATED - DT-Prelim Calcs'!$C$11*1000/60/60</f>
        <v>103.33333333333333</v>
      </c>
      <c r="KG18" s="63">
        <f>KG17+'DEPRECATED - DT-Prelim Calcs'!$C$11</f>
        <v>56</v>
      </c>
      <c r="KH18" s="2">
        <f>KR18/'Drive Train'!$F$35</f>
        <v>0.74193548387096786</v>
      </c>
      <c r="KI18" s="46">
        <f>KP18*12*60/(PI() * 'Drive Train'!$F$15)/KH$2*KH18</f>
        <v>-87265.078671971132</v>
      </c>
      <c r="KJ18" s="2">
        <f>('DEPRECATED - DT-Prelim Calcs'!$C$6*KH18-KI18)/('DEPRECATED - DT-Prelim Calcs'!$C$6*KH18)*'DEPRECATED - DT-Prelim Calcs'!$C$7*KH18</f>
        <v>41.24563292127921</v>
      </c>
      <c r="KK18" s="57">
        <f>KJ18/'DEPRECATED - DT-Prelim Calcs'!$C$7*('DEPRECATED - DT-Prelim Calcs'!$C$8-'DEPRECATED - DT-Prelim Calcs'!$C$9)+'DEPRECATED - DT-Prelim Calcs'!$C$9</f>
        <v>2198.4737360166487</v>
      </c>
      <c r="KL18" s="57">
        <f t="shared" si="26"/>
        <v>53.333333333333329</v>
      </c>
      <c r="KM18" s="2">
        <f t="shared" si="80"/>
        <v>0.99579519204165001</v>
      </c>
      <c r="KN18" s="57">
        <f>KM18*'DEPRECATED - DT-Prelim Calcs'!$C$21/KH$2/'DEPRECATED - DT-Prelim Calcs'!$C$19/'DEPRECATED - DT-Prelim Calcs'!$C$18*3.39*'DEPRECATED - DT-Prelim Calcs'!$C$20</f>
        <v>25.773080821789936</v>
      </c>
      <c r="KO18" s="46">
        <f t="shared" si="81"/>
        <v>0</v>
      </c>
      <c r="KP18" s="57">
        <f>KN17*'DEPRECATED - DT-Prelim Calcs'!$C$11+KP17</f>
        <v>-287.3953556780848</v>
      </c>
      <c r="KQ18" s="57">
        <f>KQ17+0.5*KN18*'DEPRECATED - DT-Prelim Calcs'!$C$11^2+KP18*'DEPRECATED - DT-Prelim Calcs'!$C$11</f>
        <v>-40986.095286188502</v>
      </c>
      <c r="KR18" s="57">
        <f>MIN('Drive Train'!$F$35-KL17*'DEPRECATED - DT-Prelim Calcs'!$C$21*'Drive Train'!$F$39,KR17+KL$2)</f>
        <v>9.2000000000000011</v>
      </c>
      <c r="KS18" s="57">
        <f>'Drive Train'!$F$35-KL18*'DEPRECATED - DT-Prelim Calcs'!$C$21*'Drive Train'!$F$39</f>
        <v>9.2000000000000011</v>
      </c>
      <c r="KT18" s="1">
        <f>IF(KQ18&gt;='Drive Train'!$F$29,1,0)</f>
        <v>0</v>
      </c>
      <c r="KU18" s="57">
        <f>MIN(KK18,'DEPRECATED - DT-Prelim Calcs'!$C$10)*'DEPRECATED - DT-Prelim Calcs'!$C$11*1000/60/60</f>
        <v>103.33333333333333</v>
      </c>
      <c r="KV18" s="63">
        <f>KV17+'DEPRECATED - DT-Prelim Calcs'!$C$11</f>
        <v>56</v>
      </c>
      <c r="KW18" s="2">
        <f>LG18/'Drive Train'!$F$35</f>
        <v>0.72580645161290325</v>
      </c>
      <c r="KX18" s="46">
        <f>LE18*12*60/(PI() * 'Drive Train'!$F$15)/KW$2*KW18</f>
        <v>-99525.626300777018</v>
      </c>
      <c r="KY18" s="2">
        <f>('DEPRECATED - DT-Prelim Calcs'!$C$6*KW18-KX18)/('DEPRECATED - DT-Prelim Calcs'!$C$6*KW18)*'DEPRECATED - DT-Prelim Calcs'!$C$7*KW18</f>
        <v>46.750461725661516</v>
      </c>
      <c r="KZ18" s="57">
        <f>KY18/'DEPRECATED - DT-Prelim Calcs'!$C$7*('DEPRECATED - DT-Prelim Calcs'!$C$8-'DEPRECATED - DT-Prelim Calcs'!$C$9)+'DEPRECATED - DT-Prelim Calcs'!$C$9</f>
        <v>2491.5316346067934</v>
      </c>
      <c r="LA18" s="57">
        <f t="shared" si="27"/>
        <v>56.666666666666664</v>
      </c>
      <c r="LB18" s="2">
        <f t="shared" si="82"/>
        <v>0.99579519204165001</v>
      </c>
      <c r="LC18" s="57">
        <f>LB18*'DEPRECATED - DT-Prelim Calcs'!$C$21/KW$2/'DEPRECATED - DT-Prelim Calcs'!$C$19/'DEPRECATED - DT-Prelim Calcs'!$C$18*3.39*'DEPRECATED - DT-Prelim Calcs'!$C$20</f>
        <v>25.773080821789936</v>
      </c>
      <c r="LD18" s="46">
        <f t="shared" si="83"/>
        <v>0</v>
      </c>
      <c r="LE18" s="57">
        <f>LC17*'DEPRECATED - DT-Prelim Calcs'!$C$11+LE17</f>
        <v>-335.05761918719202</v>
      </c>
      <c r="LF18" s="57">
        <f>LF17+0.5*LC18*'DEPRECATED - DT-Prelim Calcs'!$C$11^2+LE18*'DEPRECATED - DT-Prelim Calcs'!$C$11</f>
        <v>-43350.700367446807</v>
      </c>
      <c r="LG18" s="57">
        <f>MIN('Drive Train'!$F$35-LA17*'DEPRECATED - DT-Prelim Calcs'!$C$21*'Drive Train'!$F$39,LG17+LA$2)</f>
        <v>9</v>
      </c>
      <c r="LH18" s="57">
        <f>'Drive Train'!$F$35-LA18*'DEPRECATED - DT-Prelim Calcs'!$C$21*'Drive Train'!$F$39</f>
        <v>9</v>
      </c>
      <c r="LI18" s="1">
        <f>IF(LF18&gt;='Drive Train'!$F$29,1,0)</f>
        <v>0</v>
      </c>
      <c r="LJ18" s="57">
        <f>MIN(KZ18,'DEPRECATED - DT-Prelim Calcs'!$C$10)*'DEPRECATED - DT-Prelim Calcs'!$C$11*1000/60/60</f>
        <v>103.33333333333333</v>
      </c>
      <c r="LK18" s="63">
        <f>LK17+'DEPRECATED - DT-Prelim Calcs'!$C$11</f>
        <v>56</v>
      </c>
      <c r="LL18" s="2">
        <f>LV18/'Drive Train'!$F$35</f>
        <v>0.70967741935483875</v>
      </c>
      <c r="LM18" s="46">
        <f>LT18*12*60/(PI() * 'Drive Train'!$F$15)/LL$2*LL18</f>
        <v>-89230.837240246197</v>
      </c>
      <c r="LN18" s="2">
        <f>('DEPRECATED - DT-Prelim Calcs'!$C$6*LL18-LM18)/('DEPRECATED - DT-Prelim Calcs'!$C$6*LL18)*'DEPRECATED - DT-Prelim Calcs'!$C$7*LL18</f>
        <v>42.056723659255539</v>
      </c>
      <c r="LO18" s="57">
        <f>LN18/'DEPRECATED - DT-Prelim Calcs'!$C$7*('DEPRECATED - DT-Prelim Calcs'!$C$8-'DEPRECATED - DT-Prelim Calcs'!$C$9)+'DEPRECATED - DT-Prelim Calcs'!$C$9</f>
        <v>2241.6533798682512</v>
      </c>
      <c r="LP18" s="57">
        <f t="shared" si="28"/>
        <v>60</v>
      </c>
      <c r="LQ18" s="2">
        <f t="shared" si="84"/>
        <v>0.99579519204165001</v>
      </c>
      <c r="LR18" s="57">
        <f>LQ18*'DEPRECATED - DT-Prelim Calcs'!$C$21/LL$2/'DEPRECATED - DT-Prelim Calcs'!$C$19/'DEPRECATED - DT-Prelim Calcs'!$C$18*3.39*'DEPRECATED - DT-Prelim Calcs'!$C$20</f>
        <v>25.773080821789936</v>
      </c>
      <c r="LS18" s="46">
        <f t="shared" si="85"/>
        <v>0</v>
      </c>
      <c r="LT18" s="57">
        <f>LR17*'DEPRECATED - DT-Prelim Calcs'!$C$11+LT17</f>
        <v>-307.22700291027479</v>
      </c>
      <c r="LU18" s="57">
        <f>LU17+0.5*LR18*'DEPRECATED - DT-Prelim Calcs'!$C$11^2+LT18*'DEPRECATED - DT-Prelim Calcs'!$C$11</f>
        <v>-41959.16955360095</v>
      </c>
      <c r="LV18" s="57">
        <f>MIN('Drive Train'!$F$35-LP17*'DEPRECATED - DT-Prelim Calcs'!$C$21*'Drive Train'!$F$39,LV17+LP$2)</f>
        <v>8.8000000000000007</v>
      </c>
      <c r="LW18" s="57">
        <f>'Drive Train'!$F$35-LP18*'DEPRECATED - DT-Prelim Calcs'!$C$21*'Drive Train'!$F$39</f>
        <v>8.8000000000000007</v>
      </c>
      <c r="LX18" s="1">
        <f>IF(LU18&gt;='Drive Train'!$F$29,1,0)</f>
        <v>0</v>
      </c>
      <c r="LY18" s="57">
        <f>MIN(LO18,'DEPRECATED - DT-Prelim Calcs'!$C$10)*'DEPRECATED - DT-Prelim Calcs'!$C$11*1000/60/60</f>
        <v>103.33333333333333</v>
      </c>
      <c r="LZ18" s="63">
        <f>LZ17+'DEPRECATED - DT-Prelim Calcs'!$C$11</f>
        <v>56</v>
      </c>
    </row>
    <row r="19" spans="1:338" x14ac:dyDescent="0.2">
      <c r="B19" s="3" t="s">
        <v>32</v>
      </c>
      <c r="C19" s="47">
        <f>'Drive Train'!F15/2*0.0254</f>
        <v>7.619999999999999E-2</v>
      </c>
      <c r="Q19" s="127">
        <f>AI18</f>
        <v>1</v>
      </c>
      <c r="R19" s="63">
        <f>R18+'DEPRECATED - DT-Prelim Calcs'!$C$11</f>
        <v>60</v>
      </c>
      <c r="S19" s="2">
        <f>AG19/'Drive Train'!$F$35</f>
        <v>0</v>
      </c>
      <c r="T19" s="46">
        <f>AE19*12*60/(PI() * 'Drive Train'!$F$15)/S$2*ABS(S19)</f>
        <v>0</v>
      </c>
      <c r="U19" s="2">
        <f>IF(OR(AD18=1,AND($C$32=Motors!$C$32,'DEPRECATED - DT-Prelim Calcs'!AI18=1)),0,IF(AG19=0,-(V18+$C$9)/($C$8-$C$9)*$C$7,($C$6*S19-T19)/($C$6*S19)*$C$7*S19))</f>
        <v>0</v>
      </c>
      <c r="V19" s="57">
        <f>IF(AND(AD18=1,AI18=1),0,ABS(U19/$C$7*($C$8-$C$9)+$C$9) *'Drive Train'!$AA$49 + V18*(1-'Drive Train'!$AA$49))</f>
        <v>0</v>
      </c>
      <c r="W19" s="57">
        <f t="shared" si="0"/>
        <v>0</v>
      </c>
      <c r="X19" s="2">
        <f>MAX(MIN(IF(AND(AI18=1,AG19&lt;0),-1,1)*(W19-$C$9)/($C$8-$C$9)*$C$7-$C$29*AE19/T$2 -  AI18*$C$29/2,X$2),MAX(X$4:X18)*-1)</f>
        <v>-0.2458281045106315</v>
      </c>
      <c r="Y19" s="57">
        <f t="shared" si="1"/>
        <v>0</v>
      </c>
      <c r="Z19" s="57">
        <f t="shared" si="2"/>
        <v>0</v>
      </c>
      <c r="AA19" s="57">
        <f t="shared" si="3"/>
        <v>0</v>
      </c>
      <c r="AB19" s="57" t="e">
        <f t="shared" si="4"/>
        <v>#N/A</v>
      </c>
      <c r="AC19" s="46">
        <f t="shared" si="29"/>
        <v>1</v>
      </c>
      <c r="AD19" s="1">
        <f t="shared" si="5"/>
        <v>1</v>
      </c>
      <c r="AE19" s="57">
        <f t="shared" si="6"/>
        <v>0</v>
      </c>
      <c r="AF19" s="57" t="e">
        <f t="shared" si="7"/>
        <v>#N/A</v>
      </c>
      <c r="AG19" s="57">
        <f>IF(AI18=0,MIN('Drive Train'!$F$35-W18*$C$21*'Drive Train'!$F$39,AG18+W$2)-$C$3,IF(AE18-1&lt;=0,0,IF($C$32=Motors!$C$30,MAX(MAX(AG$4:AG18)*-1,AG18-W$2),MAX(0,MAX(AG$4:AG18)*-1,AG18-W$2))))</f>
        <v>0</v>
      </c>
      <c r="AH19" s="57">
        <f>'Drive Train'!$F$35-ABS(W19)*'DEPRECATED - DT-Prelim Calcs'!$C$21*'Drive Train'!$F$39</f>
        <v>12.4</v>
      </c>
      <c r="AI19" s="1">
        <f>IF(AJ19&gt;='Drive Train'!$F$29,1,0)</f>
        <v>1</v>
      </c>
      <c r="AJ19" s="57">
        <f>AJ18+0.5*Y19*'DEPRECATED - DT-Prelim Calcs'!$C$11^2+AE19*'DEPRECATED - DT-Prelim Calcs'!$C$11</f>
        <v>784.33981740885292</v>
      </c>
      <c r="AK19" s="57">
        <f t="shared" si="8"/>
        <v>0</v>
      </c>
      <c r="AL19" s="63">
        <f>AL18+'DEPRECATED - DT-Prelim Calcs'!$C$11</f>
        <v>60</v>
      </c>
      <c r="AM19" s="2">
        <f>AW19/'Drive Train'!$F$35</f>
        <v>0.90645056946346525</v>
      </c>
      <c r="AN19" s="46">
        <f>AU19*12*60/(PI() * 'Drive Train'!$F$15)/AM$2*AM19</f>
        <v>4067.9506997506496</v>
      </c>
      <c r="AO19" s="2">
        <f>('DEPRECATED - DT-Prelim Calcs'!$C$6*AM19-AN19)/('DEPRECATED - DT-Prelim Calcs'!$C$6*AM19)*'DEPRECATED - DT-Prelim Calcs'!$C$7*AM19</f>
        <v>0.34519105319511906</v>
      </c>
      <c r="AP19" s="57">
        <f>AO19/'DEPRECATED - DT-Prelim Calcs'!$C$7*('DEPRECATED - DT-Prelim Calcs'!$C$8-'DEPRECATED - DT-Prelim Calcs'!$C$9)+'DEPRECATED - DT-Prelim Calcs'!$C$9</f>
        <v>21.076768516570031</v>
      </c>
      <c r="AQ19" s="57">
        <f t="shared" si="9"/>
        <v>21.076768516570031</v>
      </c>
      <c r="AR19" s="2">
        <f t="shared" si="30"/>
        <v>1.6629929986141989E-2</v>
      </c>
      <c r="AS19" s="57">
        <f>AR19*'DEPRECATED - DT-Prelim Calcs'!$C$21/AM$2/'DEPRECATED - DT-Prelim Calcs'!$C$19/'DEPRECATED - DT-Prelim Calcs'!$C$18*3.39*'DEPRECATED - DT-Prelim Calcs'!$C$20</f>
        <v>0.12051601498511076</v>
      </c>
      <c r="AT19" s="46">
        <f t="shared" si="31"/>
        <v>0</v>
      </c>
      <c r="AU19" s="57">
        <f>AS18*'DEPRECATED - DT-Prelim Calcs'!$C$11+AU18</f>
        <v>39.163268197559304</v>
      </c>
      <c r="AV19" s="57">
        <f>AV18+0.5*AS19*'DEPRECATED - DT-Prelim Calcs'!$C$11^2+AU19*'DEPRECATED - DT-Prelim Calcs'!$C$11</f>
        <v>2321.2659033796981</v>
      </c>
      <c r="AW19" s="57">
        <f>MIN('Drive Train'!$F$35-AQ18*'DEPRECATED - DT-Prelim Calcs'!$C$21*'Drive Train'!$F$39,AW18+AQ$2)</f>
        <v>11.239987061346969</v>
      </c>
      <c r="AX19" s="57">
        <f>'Drive Train'!$F$35-AQ19*'DEPRECATED - DT-Prelim Calcs'!$C$21*'Drive Train'!$F$39</f>
        <v>11.135393889005799</v>
      </c>
      <c r="AY19" s="1">
        <f>IF(AV19&gt;='Drive Train'!$F$29,1,0)</f>
        <v>1</v>
      </c>
      <c r="AZ19" s="57">
        <f t="shared" si="32"/>
        <v>23.418631685077813</v>
      </c>
      <c r="BA19" s="63">
        <f>BA18+'DEPRECATED - DT-Prelim Calcs'!$C$11</f>
        <v>60</v>
      </c>
      <c r="BB19" s="2">
        <f>BL19/'Drive Train'!$F$35</f>
        <v>1.2999237429833559</v>
      </c>
      <c r="BC19" s="46">
        <f>BJ19*12*60/(PI() * 'Drive Train'!$F$15)/BB$2*BB19</f>
        <v>-4404.9312536218631</v>
      </c>
      <c r="BD19" s="2">
        <f>('DEPRECATED - DT-Prelim Calcs'!$C$6*BB19-BC19)/('DEPRECATED - DT-Prelim Calcs'!$C$6*BB19)*'DEPRECATED - DT-Prelim Calcs'!$C$7*BB19</f>
        <v>5.1245393577810114</v>
      </c>
      <c r="BE19" s="57">
        <f>BD19/'DEPRECATED - DT-Prelim Calcs'!$C$7*('DEPRECATED - DT-Prelim Calcs'!$C$8-'DEPRECATED - DT-Prelim Calcs'!$C$9)+'DEPRECATED - DT-Prelim Calcs'!$C$9</f>
        <v>275.51261394327958</v>
      </c>
      <c r="BF19" s="57">
        <f t="shared" si="10"/>
        <v>93</v>
      </c>
      <c r="BG19" s="2">
        <f t="shared" si="33"/>
        <v>1.9442922776712717</v>
      </c>
      <c r="BH19" s="57">
        <f>BG19*'DEPRECATED - DT-Prelim Calcs'!$C$21/BB$2/'DEPRECATED - DT-Prelim Calcs'!$C$19/'DEPRECATED - DT-Prelim Calcs'!$C$18*3.39*'DEPRECATED - DT-Prelim Calcs'!$C$20</f>
        <v>20.35245185481077</v>
      </c>
      <c r="BI19" s="46">
        <f t="shared" si="34"/>
        <v>0</v>
      </c>
      <c r="BJ19" s="57">
        <f>BH18*'DEPRECATED - DT-Prelim Calcs'!$C$11+BJ18</f>
        <v>-20.472354244806041</v>
      </c>
      <c r="BK19" s="57">
        <f>BK18+0.5*BH19*'DEPRECATED - DT-Prelim Calcs'!$C$11^2+BJ19*'DEPRECATED - DT-Prelim Calcs'!$C$11</f>
        <v>1274.1293050119452</v>
      </c>
      <c r="BL19" s="57">
        <f>MIN('Drive Train'!$F$35-BF18*'DEPRECATED - DT-Prelim Calcs'!$C$21*'Drive Train'!$F$39,BL18+BF$2)</f>
        <v>16.119054412993613</v>
      </c>
      <c r="BM19" s="57">
        <f>'Drive Train'!$F$35-BF19*'DEPRECATED - DT-Prelim Calcs'!$C$21*'Drive Train'!$F$39</f>
        <v>6.82</v>
      </c>
      <c r="BN19" s="1">
        <f>IF(BK19&gt;='Drive Train'!$F$29,1,0)</f>
        <v>1</v>
      </c>
      <c r="BO19" s="57">
        <f t="shared" si="35"/>
        <v>103.33333333333333</v>
      </c>
      <c r="BP19" s="63">
        <f>BP18+'DEPRECATED - DT-Prelim Calcs'!$C$11</f>
        <v>60</v>
      </c>
      <c r="BQ19" s="2">
        <f>CA19/'Drive Train'!$F$35</f>
        <v>1.8707998788470417</v>
      </c>
      <c r="BR19" s="46">
        <f>BY19*12*60/(PI() * 'Drive Train'!$F$15)/BQ$2*BQ19</f>
        <v>-71342.527921093031</v>
      </c>
      <c r="BS19" s="2">
        <f>('DEPRECATED - DT-Prelim Calcs'!$C$6*BQ19-BR19)/('DEPRECATED - DT-Prelim Calcs'!$C$6*BQ19)*'DEPRECATED - DT-Prelim Calcs'!$C$7*BQ19</f>
        <v>36.766693803675075</v>
      </c>
      <c r="BT19" s="57">
        <f>BS19/'DEPRECATED - DT-Prelim Calcs'!$C$7*('DEPRECATED - DT-Prelim Calcs'!$C$8-'DEPRECATED - DT-Prelim Calcs'!$C$9)+'DEPRECATED - DT-Prelim Calcs'!$C$9</f>
        <v>1960.0306286354823</v>
      </c>
      <c r="BU19" s="57">
        <f t="shared" si="11"/>
        <v>93</v>
      </c>
      <c r="BV19" s="2">
        <f t="shared" si="36"/>
        <v>1.8828060353728675</v>
      </c>
      <c r="BW19" s="57">
        <f>BV19*'DEPRECATED - DT-Prelim Calcs'!$C$21/BQ$2/'DEPRECATED - DT-Prelim Calcs'!$C$19/'DEPRECATED - DT-Prelim Calcs'!$C$18*3.39*'DEPRECATED - DT-Prelim Calcs'!$C$20</f>
        <v>25.773080821789936</v>
      </c>
      <c r="BX19" s="46">
        <f t="shared" si="37"/>
        <v>0</v>
      </c>
      <c r="BY19" s="57">
        <f>BW18*'DEPRECATED - DT-Prelim Calcs'!$C$11+BY18</f>
        <v>-176.18223732535785</v>
      </c>
      <c r="BZ19" s="57">
        <f>BZ18+0.5*BW19*'DEPRECATED - DT-Prelim Calcs'!$C$11^2+BY19*'DEPRECATED - DT-Prelim Calcs'!$C$11</f>
        <v>-1654.5039780203165</v>
      </c>
      <c r="CA19" s="57">
        <f>MIN('Drive Train'!$F$35-BU18*'DEPRECATED - DT-Prelim Calcs'!$C$21*'Drive Train'!$F$39,CA18+BU$2)</f>
        <v>23.197918497703316</v>
      </c>
      <c r="CB19" s="57">
        <f>'Drive Train'!$F$35-BU19*'DEPRECATED - DT-Prelim Calcs'!$C$21*'Drive Train'!$F$39</f>
        <v>6.82</v>
      </c>
      <c r="CC19" s="1">
        <f>IF(BZ19&gt;='Drive Train'!$F$29,1,0)</f>
        <v>0</v>
      </c>
      <c r="CD19" s="57">
        <f t="shared" si="38"/>
        <v>103.33333333333333</v>
      </c>
      <c r="CE19" s="63">
        <f>CE18+'DEPRECATED - DT-Prelim Calcs'!$C$11</f>
        <v>60</v>
      </c>
      <c r="CF19" s="2">
        <f>CP19/'Drive Train'!$F$35</f>
        <v>0.55000000000000004</v>
      </c>
      <c r="CG19" s="46">
        <f>CN19*12*60/(PI() * 'Drive Train'!$F$15)/CF$2*CF19</f>
        <v>13299.993920735275</v>
      </c>
      <c r="CH19" s="2">
        <f>('DEPRECATED - DT-Prelim Calcs'!$C$6*CF19-CG19)/('DEPRECATED - DT-Prelim Calcs'!$C$6*CF19)*'DEPRECATED - DT-Prelim Calcs'!$C$7*CF19</f>
        <v>-4.6881933112517844</v>
      </c>
      <c r="CI19" s="57">
        <f>CH19/'DEPRECATED - DT-Prelim Calcs'!$C$7*('DEPRECATED - DT-Prelim Calcs'!$C$8-'DEPRECATED - DT-Prelim Calcs'!$C$9)+'DEPRECATED - DT-Prelim Calcs'!$C$9</f>
        <v>-246.88307130025061</v>
      </c>
      <c r="CJ19" s="57">
        <f t="shared" si="12"/>
        <v>-246.88307130025061</v>
      </c>
      <c r="CK19" s="2">
        <f t="shared" si="39"/>
        <v>-6.4586013489502268</v>
      </c>
      <c r="CL19" s="57">
        <f>CK19*'DEPRECATED - DT-Prelim Calcs'!$C$21/CF$2/'DEPRECATED - DT-Prelim Calcs'!$C$19/'DEPRECATED - DT-Prelim Calcs'!$C$18*3.39*'DEPRECATED - DT-Prelim Calcs'!$C$20</f>
        <v>-109.21181033656325</v>
      </c>
      <c r="CM19" s="46">
        <f t="shared" si="40"/>
        <v>1</v>
      </c>
      <c r="CN19" s="57">
        <f>CL18*'DEPRECATED - DT-Prelim Calcs'!$C$11+CN18</f>
        <v>90.439747173529966</v>
      </c>
      <c r="CO19" s="57">
        <f>CO18+0.5*CL19*'DEPRECATED - DT-Prelim Calcs'!$C$11^2+CN19*'DEPRECATED - DT-Prelim Calcs'!$C$11</f>
        <v>-5893.3989807904863</v>
      </c>
      <c r="CP19" s="57">
        <f>MIN('Drive Train'!$F$35-CJ18*'DEPRECATED - DT-Prelim Calcs'!$C$21*'Drive Train'!$F$39,CP18+CJ$2)</f>
        <v>6.82</v>
      </c>
      <c r="CQ19" s="57">
        <f>'Drive Train'!$F$35-CJ19*'DEPRECATED - DT-Prelim Calcs'!$C$21*'Drive Train'!$F$39</f>
        <v>27.212984278015035</v>
      </c>
      <c r="CR19" s="1">
        <f>IF(CO19&gt;='Drive Train'!$F$29,1,0)</f>
        <v>0</v>
      </c>
      <c r="CS19" s="57">
        <f t="shared" si="41"/>
        <v>-274.31452366694509</v>
      </c>
      <c r="CT19" s="63">
        <f>CT18+'DEPRECATED - DT-Prelim Calcs'!$C$11</f>
        <v>60</v>
      </c>
      <c r="CU19" s="2">
        <f>DE19/'Drive Train'!$F$35</f>
        <v>0.55000000000000004</v>
      </c>
      <c r="CV19" s="46">
        <f>DC19*12*60/(PI() * 'Drive Train'!$F$15)/CU$2*CU19</f>
        <v>-11816.361164691578</v>
      </c>
      <c r="CW19" s="2">
        <f>('DEPRECATED - DT-Prelim Calcs'!$C$6*CU19-CV19)/('DEPRECATED - DT-Prelim Calcs'!$C$6*CU19)*'DEPRECATED - DT-Prelim Calcs'!$C$7*CU19</f>
        <v>6.6683574872245215</v>
      </c>
      <c r="CX19" s="57">
        <f>CW19/'DEPRECATED - DT-Prelim Calcs'!$C$7*('DEPRECATED - DT-Prelim Calcs'!$C$8-'DEPRECATED - DT-Prelim Calcs'!$C$9)+'DEPRECATED - DT-Prelim Calcs'!$C$9</f>
        <v>357.70011021199423</v>
      </c>
      <c r="CY19" s="57">
        <f t="shared" si="13"/>
        <v>93</v>
      </c>
      <c r="CZ19" s="2">
        <f t="shared" si="42"/>
        <v>1.2803081040535502</v>
      </c>
      <c r="DA19" s="57">
        <f>CZ19*'DEPRECATED - DT-Prelim Calcs'!$C$21/CU$2/'DEPRECATED - DT-Prelim Calcs'!$C$19/'DEPRECATED - DT-Prelim Calcs'!$C$18*3.39*'DEPRECATED - DT-Prelim Calcs'!$C$20</f>
        <v>25.773080821789936</v>
      </c>
      <c r="DB19" s="46">
        <f t="shared" si="43"/>
        <v>0</v>
      </c>
      <c r="DC19" s="57">
        <f>DA18*'DEPRECATED - DT-Prelim Calcs'!$C$11+DC18</f>
        <v>-67.494897140288728</v>
      </c>
      <c r="DD19" s="57">
        <f>DD18+0.5*DA19*'DEPRECATED - DT-Prelim Calcs'!$C$11^2+DC19*'DEPRECATED - DT-Prelim Calcs'!$C$11</f>
        <v>-13947.44424166852</v>
      </c>
      <c r="DE19" s="57">
        <f>MIN('Drive Train'!$F$35-CY18*'DEPRECATED - DT-Prelim Calcs'!$C$21*'Drive Train'!$F$39,DE18+CY$2)</f>
        <v>6.82</v>
      </c>
      <c r="DF19" s="57">
        <f>'Drive Train'!$F$35-CY19*'DEPRECATED - DT-Prelim Calcs'!$C$21*'Drive Train'!$F$39</f>
        <v>6.82</v>
      </c>
      <c r="DG19" s="1">
        <f>IF(DD19&gt;='Drive Train'!$F$29,1,0)</f>
        <v>0</v>
      </c>
      <c r="DH19" s="57">
        <f t="shared" si="44"/>
        <v>103.33333333333333</v>
      </c>
      <c r="DI19" s="63">
        <f>DI18+'DEPRECATED - DT-Prelim Calcs'!$C$11</f>
        <v>60</v>
      </c>
      <c r="DJ19" s="2">
        <f>DT19/'Drive Train'!$F$35</f>
        <v>0.55000000000000004</v>
      </c>
      <c r="DK19" s="46">
        <f>DR19*12*60/(PI() * 'Drive Train'!$F$15)/DJ$2*DJ19</f>
        <v>-2976.5653089000953</v>
      </c>
      <c r="DL19" s="2">
        <f>('DEPRECATED - DT-Prelim Calcs'!$C$6*DJ19-DK19)/('DEPRECATED - DT-Prelim Calcs'!$C$6*DJ19)*'DEPRECATED - DT-Prelim Calcs'!$C$7*DJ19</f>
        <v>2.6713766218478852</v>
      </c>
      <c r="DM19" s="57">
        <f>DL19/'DEPRECATED - DT-Prelim Calcs'!$C$7*('DEPRECATED - DT-Prelim Calcs'!$C$8-'DEPRECATED - DT-Prelim Calcs'!$C$9)+'DEPRECATED - DT-Prelim Calcs'!$C$9</f>
        <v>144.914780324931</v>
      </c>
      <c r="DN19" s="57">
        <f t="shared" si="14"/>
        <v>93</v>
      </c>
      <c r="DO19" s="2">
        <f t="shared" si="45"/>
        <v>1.1037138828047846</v>
      </c>
      <c r="DP19" s="57">
        <f>DO19*'DEPRECATED - DT-Prelim Calcs'!$C$21/DJ$2/'DEPRECATED - DT-Prelim Calcs'!$C$19/'DEPRECATED - DT-Prelim Calcs'!$C$18*3.39*'DEPRECATED - DT-Prelim Calcs'!$C$20</f>
        <v>25.773080821789936</v>
      </c>
      <c r="DQ19" s="46">
        <f t="shared" si="46"/>
        <v>0</v>
      </c>
      <c r="DR19" s="57">
        <f>DP18*'DEPRECATED - DT-Prelim Calcs'!$C$11+DR18</f>
        <v>-14.656983867352309</v>
      </c>
      <c r="DS19" s="57">
        <f>DS18+0.5*DP19*'DEPRECATED - DT-Prelim Calcs'!$C$11^2+DR19*'DEPRECATED - DT-Prelim Calcs'!$C$11</f>
        <v>-18005.932334794899</v>
      </c>
      <c r="DT19" s="57">
        <f>MIN('Drive Train'!$F$35-DN18*'DEPRECATED - DT-Prelim Calcs'!$C$21*'Drive Train'!$F$39,DT18+DN$2)</f>
        <v>6.82</v>
      </c>
      <c r="DU19" s="57">
        <f>'Drive Train'!$F$35-DN19*'DEPRECATED - DT-Prelim Calcs'!$C$21*'Drive Train'!$F$39</f>
        <v>6.82</v>
      </c>
      <c r="DV19" s="1">
        <f>IF(DS19&gt;='Drive Train'!$F$29,1,0)</f>
        <v>0</v>
      </c>
      <c r="DW19" s="57">
        <f t="shared" si="47"/>
        <v>103.33333333333333</v>
      </c>
      <c r="DX19" s="63">
        <f>DX18+'DEPRECATED - DT-Prelim Calcs'!$C$11</f>
        <v>60</v>
      </c>
      <c r="DY19" s="2">
        <f>EI19/'Drive Train'!$F$35</f>
        <v>0.55000000000000004</v>
      </c>
      <c r="DZ19" s="46">
        <f>EG19*12*60/(PI() * 'Drive Train'!$F$15)/DY$2*DY19</f>
        <v>-217.39980151700547</v>
      </c>
      <c r="EA19" s="2">
        <f>('DEPRECATED - DT-Prelim Calcs'!$C$6*DY19-DZ19)/('DEPRECATED - DT-Prelim Calcs'!$C$6*DY19)*'DEPRECATED - DT-Prelim Calcs'!$C$7*DY19</f>
        <v>1.4237989721681024</v>
      </c>
      <c r="EB19" s="57">
        <f>EA19/'DEPRECATED - DT-Prelim Calcs'!$C$7*('DEPRECATED - DT-Prelim Calcs'!$C$8-'DEPRECATED - DT-Prelim Calcs'!$C$9)+'DEPRECATED - DT-Prelim Calcs'!$C$9</f>
        <v>78.498094659405623</v>
      </c>
      <c r="EC19" s="57">
        <f t="shared" si="15"/>
        <v>78.498094659405623</v>
      </c>
      <c r="ED19" s="2">
        <f t="shared" si="48"/>
        <v>0.96993038185874991</v>
      </c>
      <c r="EE19" s="57">
        <f>ED19*'DEPRECATED - DT-Prelim Calcs'!$C$21/DY$2/'DEPRECATED - DT-Prelim Calcs'!$C$19/'DEPRECATED - DT-Prelim Calcs'!$C$18*3.39*'DEPRECATED - DT-Prelim Calcs'!$C$20</f>
        <v>25.773080821789936</v>
      </c>
      <c r="EF19" s="46">
        <f t="shared" si="49"/>
        <v>0</v>
      </c>
      <c r="EG19" s="57">
        <f>EE18*'DEPRECATED - DT-Prelim Calcs'!$C$11+EG18</f>
        <v>-0.94074603214559716</v>
      </c>
      <c r="EH19" s="57">
        <f>EH18+0.5*EE19*'DEPRECATED - DT-Prelim Calcs'!$C$11^2+EG19*'DEPRECATED - DT-Prelim Calcs'!$C$11</f>
        <v>-31597.051211606751</v>
      </c>
      <c r="EI19" s="57">
        <f>MIN('Drive Train'!$F$35-EC18*'DEPRECATED - DT-Prelim Calcs'!$C$21*'Drive Train'!$F$39,EI18+EC$2)</f>
        <v>6.82</v>
      </c>
      <c r="EJ19" s="57">
        <f>'Drive Train'!$F$35-EC19*'DEPRECATED - DT-Prelim Calcs'!$C$21*'Drive Train'!$F$39</f>
        <v>7.6901143204356632</v>
      </c>
      <c r="EK19" s="1">
        <f>IF(EH19&gt;='Drive Train'!$F$29,1,0)</f>
        <v>0</v>
      </c>
      <c r="EL19" s="57">
        <f t="shared" si="50"/>
        <v>87.220105177117361</v>
      </c>
      <c r="EM19" s="63">
        <f>EM18+'DEPRECATED - DT-Prelim Calcs'!$C$11</f>
        <v>60</v>
      </c>
      <c r="EN19" s="2">
        <f>EX19/'Drive Train'!$F$35</f>
        <v>0.55000000000000004</v>
      </c>
      <c r="EO19" s="46">
        <f>EV19*12*60/(PI() * 'Drive Train'!$F$15)/EN$2*EN19</f>
        <v>-94551.62566664441</v>
      </c>
      <c r="EP19" s="2">
        <f>('DEPRECATED - DT-Prelim Calcs'!$C$6*EN19-EO19)/('DEPRECATED - DT-Prelim Calcs'!$C$6*EN19)*'DEPRECATED - DT-Prelim Calcs'!$C$7*EN19</f>
        <v>44.077735995612201</v>
      </c>
      <c r="EQ19" s="57">
        <f>EP19/'DEPRECATED - DT-Prelim Calcs'!$C$7*('DEPRECATED - DT-Prelim Calcs'!$C$8-'DEPRECATED - DT-Prelim Calcs'!$C$9)+'DEPRECATED - DT-Prelim Calcs'!$C$9</f>
        <v>2349.2450324635042</v>
      </c>
      <c r="ER19" s="57">
        <f t="shared" si="16"/>
        <v>93</v>
      </c>
      <c r="ES19" s="2">
        <f t="shared" si="51"/>
        <v>0.86507304327942547</v>
      </c>
      <c r="ET19" s="57">
        <f>ES19*'DEPRECATED - DT-Prelim Calcs'!$C$21/EN$2/'DEPRECATED - DT-Prelim Calcs'!$C$19/'DEPRECATED - DT-Prelim Calcs'!$C$18*3.39*'DEPRECATED - DT-Prelim Calcs'!$C$20</f>
        <v>25.773080821789936</v>
      </c>
      <c r="EU19" s="46">
        <f t="shared" si="52"/>
        <v>0</v>
      </c>
      <c r="EV19" s="57">
        <f>ET18*'DEPRECATED - DT-Prelim Calcs'!$C$11+EV18</f>
        <v>-364.91731275098539</v>
      </c>
      <c r="EW19" s="57">
        <f>EW18+0.5*ET19*'DEPRECATED - DT-Prelim Calcs'!$C$11^2+EV19*'DEPRECATED - DT-Prelim Calcs'!$C$11</f>
        <v>-51251.785814424082</v>
      </c>
      <c r="EX19" s="57">
        <f>MIN('Drive Train'!$F$35-ER18*'DEPRECATED - DT-Prelim Calcs'!$C$21*'Drive Train'!$F$39,EX18+ER$2)</f>
        <v>6.82</v>
      </c>
      <c r="EY19" s="57">
        <f>'Drive Train'!$F$35-ER19*'DEPRECATED - DT-Prelim Calcs'!$C$21*'Drive Train'!$F$39</f>
        <v>6.82</v>
      </c>
      <c r="EZ19" s="1">
        <f>IF(EW19&gt;='Drive Train'!$F$29,1,0)</f>
        <v>0</v>
      </c>
      <c r="FA19" s="57">
        <f t="shared" si="53"/>
        <v>103.33333333333333</v>
      </c>
      <c r="FB19" s="63">
        <f>FB18+'DEPRECATED - DT-Prelim Calcs'!$C$11</f>
        <v>60</v>
      </c>
      <c r="FC19" s="2">
        <f>FM19/'Drive Train'!$F$35</f>
        <v>0.55000000000000004</v>
      </c>
      <c r="FD19" s="46">
        <f>FK19*12*60/(PI() * 'Drive Train'!$F$15)/FC$2*FC19</f>
        <v>-221780.33089857863</v>
      </c>
      <c r="FE19" s="2">
        <f>('DEPRECATED - DT-Prelim Calcs'!$C$6*FC19-FD19)/('DEPRECATED - DT-Prelim Calcs'!$C$6*FC19)*'DEPRECATED - DT-Prelim Calcs'!$C$7*FC19</f>
        <v>101.60516181342861</v>
      </c>
      <c r="FF19" s="57">
        <f>FE19/'DEPRECATED - DT-Prelim Calcs'!$C$7*('DEPRECATED - DT-Prelim Calcs'!$C$8-'DEPRECATED - DT-Prelim Calcs'!$C$9)+'DEPRECATED - DT-Prelim Calcs'!$C$9</f>
        <v>5411.804672474228</v>
      </c>
      <c r="FG19" s="57">
        <f t="shared" si="17"/>
        <v>93</v>
      </c>
      <c r="FH19" s="2">
        <f t="shared" si="54"/>
        <v>0.78067567320338405</v>
      </c>
      <c r="FI19" s="57">
        <f>FH19*'DEPRECATED - DT-Prelim Calcs'!$C$21/FC$2/'DEPRECATED - DT-Prelim Calcs'!$C$19/'DEPRECATED - DT-Prelim Calcs'!$C$18*3.39*'DEPRECATED - DT-Prelim Calcs'!$C$20</f>
        <v>25.773080821789936</v>
      </c>
      <c r="FJ19" s="46">
        <f t="shared" si="55"/>
        <v>0</v>
      </c>
      <c r="FK19" s="57">
        <f>FI18*'DEPRECATED - DT-Prelim Calcs'!$C$11+FK18</f>
        <v>-772.44285838324606</v>
      </c>
      <c r="FL19" s="57">
        <f>FL18+0.5*FI19*'DEPRECATED - DT-Prelim Calcs'!$C$11^2+FK19*'DEPRECATED - DT-Prelim Calcs'!$C$11</f>
        <v>-73258.165278566186</v>
      </c>
      <c r="FM19" s="57">
        <f>MIN('Drive Train'!$F$35-FG18*'DEPRECATED - DT-Prelim Calcs'!$C$21*'Drive Train'!$F$39,FM18+FG$2)</f>
        <v>6.82</v>
      </c>
      <c r="FN19" s="57">
        <f>'Drive Train'!$F$35-FG19*'DEPRECATED - DT-Prelim Calcs'!$C$21*'Drive Train'!$F$39</f>
        <v>6.82</v>
      </c>
      <c r="FO19" s="1">
        <f>IF(FL19&gt;='Drive Train'!$F$29,1,0)</f>
        <v>0</v>
      </c>
      <c r="FP19" s="57">
        <f t="shared" si="56"/>
        <v>103.33333333333333</v>
      </c>
      <c r="FQ19" s="63">
        <f>FQ18+'DEPRECATED - DT-Prelim Calcs'!$C$11</f>
        <v>60</v>
      </c>
      <c r="FR19" s="2">
        <f>GB19/'Drive Train'!$F$35</f>
        <v>0.55000000000000004</v>
      </c>
      <c r="FS19" s="46">
        <f>FZ19*12*60/(PI() * 'Drive Train'!$F$15)/FR$2*FR19</f>
        <v>-385563.10211495688</v>
      </c>
      <c r="FT19" s="2">
        <f>('DEPRECATED - DT-Prelim Calcs'!$C$6*FR19-FS19)/('DEPRECATED - DT-Prelim Calcs'!$C$6*FR19)*'DEPRECATED - DT-Prelim Calcs'!$C$7*FR19</f>
        <v>175.66078632214749</v>
      </c>
      <c r="FU19" s="57">
        <f>FT19/'DEPRECATED - DT-Prelim Calcs'!$C$7*('DEPRECATED - DT-Prelim Calcs'!$C$8-'DEPRECATED - DT-Prelim Calcs'!$C$9)+'DEPRECATED - DT-Prelim Calcs'!$C$9</f>
        <v>9354.2680021292636</v>
      </c>
      <c r="FV19" s="57">
        <f t="shared" si="18"/>
        <v>93</v>
      </c>
      <c r="FW19" s="2">
        <f t="shared" si="57"/>
        <v>0.7112822800297498</v>
      </c>
      <c r="FX19" s="57">
        <f>FW19*'DEPRECATED - DT-Prelim Calcs'!$C$21/FR$2/'DEPRECATED - DT-Prelim Calcs'!$C$19/'DEPRECATED - DT-Prelim Calcs'!$C$18*3.39*'DEPRECATED - DT-Prelim Calcs'!$C$20</f>
        <v>25.773080821789936</v>
      </c>
      <c r="FY19" s="46">
        <f t="shared" si="58"/>
        <v>0</v>
      </c>
      <c r="FZ19" s="57">
        <f>FX18*'DEPRECATED - DT-Prelim Calcs'!$C$11+FZ18</f>
        <v>-1223.5173829289288</v>
      </c>
      <c r="GA19" s="57">
        <f>GA18+0.5*FX19*'DEPRECATED - DT-Prelim Calcs'!$C$11^2+FZ19*'DEPRECATED - DT-Prelim Calcs'!$C$11</f>
        <v>-97616.189604033076</v>
      </c>
      <c r="GB19" s="57">
        <f>MIN('Drive Train'!$F$35-FV18*'DEPRECATED - DT-Prelim Calcs'!$C$21*'Drive Train'!$F$39,GB18+FV$2)</f>
        <v>6.82</v>
      </c>
      <c r="GC19" s="57">
        <f>'Drive Train'!$F$35-FV19*'DEPRECATED - DT-Prelim Calcs'!$C$21*'Drive Train'!$F$39</f>
        <v>6.82</v>
      </c>
      <c r="GD19" s="1">
        <f>IF(GA19&gt;='Drive Train'!$F$29,1,0)</f>
        <v>0</v>
      </c>
      <c r="GE19" s="57">
        <f t="shared" si="59"/>
        <v>103.33333333333333</v>
      </c>
      <c r="GF19" s="63">
        <f>GF18+'DEPRECATED - DT-Prelim Calcs'!$C$11</f>
        <v>60</v>
      </c>
      <c r="GG19" s="2">
        <f>GQ19/'Drive Train'!$F$35</f>
        <v>0.85483870967741948</v>
      </c>
      <c r="GH19" s="46">
        <f>GO19*12*60/(PI() * 'Drive Train'!$F$15)/GG$2*GG19</f>
        <v>-185677.61243504655</v>
      </c>
      <c r="GI19" s="2">
        <f>('DEPRECATED - DT-Prelim Calcs'!$C$6*GG19-GH19)/('DEPRECATED - DT-Prelim Calcs'!$C$6*GG19)*'DEPRECATED - DT-Prelim Calcs'!$C$7*GG19</f>
        <v>86.015704623992789</v>
      </c>
      <c r="GJ19" s="57">
        <f>GI19/'DEPRECATED - DT-Prelim Calcs'!$C$7*('DEPRECATED - DT-Prelim Calcs'!$C$8-'DEPRECATED - DT-Prelim Calcs'!$C$9)+'DEPRECATED - DT-Prelim Calcs'!$C$9</f>
        <v>4581.8763084059228</v>
      </c>
      <c r="GK19" s="57">
        <f t="shared" si="60"/>
        <v>29.999999999999982</v>
      </c>
      <c r="GL19" s="2">
        <f t="shared" si="61"/>
        <v>0.99579519204165001</v>
      </c>
      <c r="GM19" s="57">
        <f>GL19*'DEPRECATED - DT-Prelim Calcs'!$C$21/GG$2/'DEPRECATED - DT-Prelim Calcs'!$C$19/'DEPRECATED - DT-Prelim Calcs'!$C$18*3.39*'DEPRECATED - DT-Prelim Calcs'!$C$20</f>
        <v>25.773080821789936</v>
      </c>
      <c r="GN19" s="46">
        <f t="shared" si="62"/>
        <v>0</v>
      </c>
      <c r="GO19" s="57">
        <f>GM18*'DEPRECATED - DT-Prelim Calcs'!$C$11+GO18</f>
        <v>-530.7387120593778</v>
      </c>
      <c r="GP19" s="57">
        <f>GP18+0.5*GM19*'DEPRECATED - DT-Prelim Calcs'!$C$11^2+GO19*'DEPRECATED - DT-Prelim Calcs'!$C$11</f>
        <v>-24402.226831298914</v>
      </c>
      <c r="GQ19" s="57">
        <f>MIN('Drive Train'!$F$35-GK18*'DEPRECATED - DT-Prelim Calcs'!$C$21*'Drive Train'!$F$39,GQ18+GK$2)</f>
        <v>10.600000000000001</v>
      </c>
      <c r="GR19" s="57">
        <f>'Drive Train'!$F$35-GK19*'DEPRECATED - DT-Prelim Calcs'!$C$21*'Drive Train'!$F$39</f>
        <v>10.600000000000001</v>
      </c>
      <c r="GS19" s="1">
        <f>IF(GP19&gt;='Drive Train'!$F$29,1,0)</f>
        <v>0</v>
      </c>
      <c r="GT19" s="57">
        <f t="shared" si="63"/>
        <v>33.333333333333314</v>
      </c>
      <c r="GU19" s="63">
        <f>GU18+'DEPRECATED - DT-Prelim Calcs'!$C$11</f>
        <v>60</v>
      </c>
      <c r="GV19" s="2">
        <f>HF19/'Drive Train'!$F$35</f>
        <v>0.83870967741935498</v>
      </c>
      <c r="GW19" s="46">
        <f>HD19*12*60/(PI() * 'Drive Train'!$F$15)/GV$2*GV19</f>
        <v>-198505.57069512724</v>
      </c>
      <c r="GX19" s="2">
        <f>('DEPRECATED - DT-Prelim Calcs'!$C$6*GV19-GW19)/('DEPRECATED - DT-Prelim Calcs'!$C$6*GV19)*'DEPRECATED - DT-Prelim Calcs'!$C$7*GV19</f>
        <v>91.777092456775151</v>
      </c>
      <c r="GY19" s="57">
        <f>GX19/'DEPRECATED - DT-Prelim Calcs'!$C$7*('DEPRECATED - DT-Prelim Calcs'!$C$8-'DEPRECATED - DT-Prelim Calcs'!$C$9)+'DEPRECATED - DT-Prelim Calcs'!$C$9</f>
        <v>4888.592515437449</v>
      </c>
      <c r="GZ19" s="57">
        <f t="shared" si="20"/>
        <v>33.333333333333314</v>
      </c>
      <c r="HA19" s="2">
        <f t="shared" si="64"/>
        <v>0.99579519204165001</v>
      </c>
      <c r="HB19" s="57">
        <f>HA19*'DEPRECATED - DT-Prelim Calcs'!$C$21/GV$2/'DEPRECATED - DT-Prelim Calcs'!$C$19/'DEPRECATED - DT-Prelim Calcs'!$C$18*3.39*'DEPRECATED - DT-Prelim Calcs'!$C$20</f>
        <v>25.773080821789936</v>
      </c>
      <c r="HC19" s="46">
        <f t="shared" si="65"/>
        <v>0</v>
      </c>
      <c r="HD19" s="57">
        <f>HB18*'DEPRECATED - DT-Prelim Calcs'!$C$11+HD18</f>
        <v>-578.31765146394889</v>
      </c>
      <c r="HE19" s="57">
        <f>HE18+0.5*HB19*'DEPRECATED - DT-Prelim Calcs'!$C$11^2+HD19*'DEPRECATED - DT-Prelim Calcs'!$C$11</f>
        <v>-25257.956025799129</v>
      </c>
      <c r="HF19" s="57">
        <f>MIN('Drive Train'!$F$35-GZ18*'DEPRECATED - DT-Prelim Calcs'!$C$21*'Drive Train'!$F$39,HF18+GZ$2)</f>
        <v>10.400000000000002</v>
      </c>
      <c r="HG19" s="57">
        <f>'Drive Train'!$F$35-GZ19*'DEPRECATED - DT-Prelim Calcs'!$C$21*'Drive Train'!$F$39</f>
        <v>10.400000000000002</v>
      </c>
      <c r="HH19" s="1">
        <f>IF(HE19&gt;='Drive Train'!$F$29,1,0)</f>
        <v>0</v>
      </c>
      <c r="HI19" s="57">
        <f t="shared" si="66"/>
        <v>37.037037037037017</v>
      </c>
      <c r="HJ19" s="63">
        <f>HJ18+'DEPRECATED - DT-Prelim Calcs'!$C$11</f>
        <v>60</v>
      </c>
      <c r="HK19" s="2">
        <f>HU19/'Drive Train'!$F$35</f>
        <v>0.82258064516129037</v>
      </c>
      <c r="HL19" s="46">
        <f>HS19*12*60/(PI() * 'Drive Train'!$F$15)/HK$2*HK19</f>
        <v>-235271.95210368297</v>
      </c>
      <c r="HM19" s="2">
        <f>('DEPRECATED - DT-Prelim Calcs'!$C$6*HK19-HL19)/('DEPRECATED - DT-Prelim Calcs'!$C$6*HK19)*'DEPRECATED - DT-Prelim Calcs'!$C$7*HK19</f>
        <v>108.36242021222631</v>
      </c>
      <c r="HN19" s="57">
        <f>HM19/'DEPRECATED - DT-Prelim Calcs'!$C$7*('DEPRECATED - DT-Prelim Calcs'!$C$8-'DEPRECATED - DT-Prelim Calcs'!$C$9)+'DEPRECATED - DT-Prelim Calcs'!$C$9</f>
        <v>5771.5375573562796</v>
      </c>
      <c r="HO19" s="57">
        <f t="shared" si="21"/>
        <v>36.66666666666665</v>
      </c>
      <c r="HP19" s="2">
        <f t="shared" si="67"/>
        <v>0.99579519204165001</v>
      </c>
      <c r="HQ19" s="57">
        <f>HP19*'DEPRECATED - DT-Prelim Calcs'!$C$21/HK$2/'DEPRECATED - DT-Prelim Calcs'!$C$19/'DEPRECATED - DT-Prelim Calcs'!$C$18*3.39*'DEPRECATED - DT-Prelim Calcs'!$C$20</f>
        <v>25.773080821789936</v>
      </c>
      <c r="HR19" s="46">
        <f t="shared" si="68"/>
        <v>0</v>
      </c>
      <c r="HS19" s="57">
        <f>HQ18*'DEPRECATED - DT-Prelim Calcs'!$C$11+HS18</f>
        <v>-698.87108532658488</v>
      </c>
      <c r="HT19" s="57">
        <f>HT18+0.5*HQ19*'DEPRECATED - DT-Prelim Calcs'!$C$11^2+HS19*'DEPRECATED - DT-Prelim Calcs'!$C$11</f>
        <v>-27129.73511457329</v>
      </c>
      <c r="HU19" s="57">
        <f>MIN('Drive Train'!$F$35-HO18*'DEPRECATED - DT-Prelim Calcs'!$C$21*'Drive Train'!$F$39,HU18+HO$2)</f>
        <v>10.200000000000001</v>
      </c>
      <c r="HV19" s="57">
        <f>'Drive Train'!$F$35-HO19*'DEPRECATED - DT-Prelim Calcs'!$C$21*'Drive Train'!$F$39</f>
        <v>10.200000000000001</v>
      </c>
      <c r="HW19" s="1">
        <f>IF(HT19&gt;='Drive Train'!$F$29,1,0)</f>
        <v>0</v>
      </c>
      <c r="HX19" s="57">
        <f t="shared" si="69"/>
        <v>40.740740740740726</v>
      </c>
      <c r="HY19" s="63">
        <f>HY18+'DEPRECATED - DT-Prelim Calcs'!$C$11</f>
        <v>60</v>
      </c>
      <c r="HZ19" s="2">
        <f>IJ19/'Drive Train'!$F$35</f>
        <v>2.8733818135570317</v>
      </c>
      <c r="IA19" s="46">
        <f>IH19*12*60/(PI() * 'Drive Train'!$F$15)/HZ$2*HZ19</f>
        <v>-1045047.6004995601</v>
      </c>
      <c r="IB19" s="2">
        <f>('DEPRECATED - DT-Prelim Calcs'!$C$6*HZ19-IA19)/('DEPRECATED - DT-Prelim Calcs'!$C$6*HZ19)*'DEPRECATED - DT-Prelim Calcs'!$C$7*HZ19</f>
        <v>479.45106352976057</v>
      </c>
      <c r="IC19" s="57">
        <f>IB19/'DEPRECATED - DT-Prelim Calcs'!$C$7*('DEPRECATED - DT-Prelim Calcs'!$C$8-'DEPRECATED - DT-Prelim Calcs'!$C$9)+'DEPRECATED - DT-Prelim Calcs'!$C$9</f>
        <v>25527.003506584351</v>
      </c>
      <c r="ID19" s="57">
        <f t="shared" si="22"/>
        <v>39.999999999999986</v>
      </c>
      <c r="IE19" s="2">
        <f t="shared" si="70"/>
        <v>0.99579519204165001</v>
      </c>
      <c r="IF19" s="57">
        <f>IE19*'DEPRECATED - DT-Prelim Calcs'!$C$21/HZ$2/'DEPRECATED - DT-Prelim Calcs'!$C$19/'DEPRECATED - DT-Prelim Calcs'!$C$18*3.39*'DEPRECATED - DT-Prelim Calcs'!$C$20</f>
        <v>25.773080821789936</v>
      </c>
      <c r="IG19" s="46">
        <f t="shared" si="71"/>
        <v>0</v>
      </c>
      <c r="IH19" s="57">
        <f>IF18*'DEPRECATED - DT-Prelim Calcs'!$C$11+IH18</f>
        <v>-888.68558768687603</v>
      </c>
      <c r="II19" s="57">
        <f>II18+0.5*IF19*'DEPRECATED - DT-Prelim Calcs'!$C$11^2+IH19*'DEPRECATED - DT-Prelim Calcs'!$C$11</f>
        <v>-29071.518324871155</v>
      </c>
      <c r="IJ19" s="57">
        <f>MIN('Drive Train'!$F$35-ID18*'DEPRECATED - DT-Prelim Calcs'!$C$21*'Drive Train'!$F$39,IJ18+ID$2)</f>
        <v>35.629934488107196</v>
      </c>
      <c r="IK19" s="57">
        <f>'Drive Train'!$F$35-ID19*'DEPRECATED - DT-Prelim Calcs'!$C$21*'Drive Train'!$F$39</f>
        <v>10.000000000000002</v>
      </c>
      <c r="IL19" s="1">
        <f>IF(II19&gt;='Drive Train'!$F$29,1,0)</f>
        <v>0</v>
      </c>
      <c r="IM19" s="57">
        <f t="shared" si="72"/>
        <v>44.444444444444429</v>
      </c>
      <c r="IN19" s="63">
        <f>IN18+'DEPRECATED - DT-Prelim Calcs'!$C$11</f>
        <v>60</v>
      </c>
      <c r="IO19" s="2">
        <f>IY19/'Drive Train'!$F$35</f>
        <v>0.79032258064516137</v>
      </c>
      <c r="IP19" s="46">
        <f>IW19*12*60/(PI() * 'Drive Train'!$F$15)/IO$2*IO19</f>
        <v>23225.554266306746</v>
      </c>
      <c r="IQ19" s="2">
        <f>('DEPRECATED - DT-Prelim Calcs'!$C$6*IO19-IP19)/('DEPRECATED - DT-Prelim Calcs'!$C$6*IO19)*'DEPRECATED - DT-Prelim Calcs'!$C$7*IO19</f>
        <v>-8.5969334215080604</v>
      </c>
      <c r="IR19" s="57">
        <f>IQ19/'DEPRECATED - DT-Prelim Calcs'!$C$7*('DEPRECATED - DT-Prelim Calcs'!$C$8-'DEPRECATED - DT-Prelim Calcs'!$C$9)+'DEPRECATED - DT-Prelim Calcs'!$C$9</f>
        <v>-454.97077094584409</v>
      </c>
      <c r="IS19" s="57">
        <f t="shared" si="23"/>
        <v>-454.97077094584409</v>
      </c>
      <c r="IT19" s="2">
        <f t="shared" si="73"/>
        <v>-10.748458021944469</v>
      </c>
      <c r="IU19" s="57">
        <f>IT19*'DEPRECATED - DT-Prelim Calcs'!$C$21/IO$2/'DEPRECATED - DT-Prelim Calcs'!$C$19/'DEPRECATED - DT-Prelim Calcs'!$C$18*3.39*'DEPRECATED - DT-Prelim Calcs'!$C$20</f>
        <v>-278.19061542285948</v>
      </c>
      <c r="IV19" s="46">
        <f t="shared" si="74"/>
        <v>1</v>
      </c>
      <c r="IW19" s="57">
        <f>IU18*'DEPRECATED - DT-Prelim Calcs'!$C$11+IW18</f>
        <v>71.807052394158433</v>
      </c>
      <c r="IX19" s="57">
        <f>IX18+0.5*IU19*'DEPRECATED - DT-Prelim Calcs'!$C$11^2+IW19*'DEPRECATED - DT-Prelim Calcs'!$C$11</f>
        <v>-30196.674699309024</v>
      </c>
      <c r="IY19" s="57">
        <f>MIN('Drive Train'!$F$35-IS18*'DEPRECATED - DT-Prelim Calcs'!$C$21*'Drive Train'!$F$39,IY18+IS$2)</f>
        <v>9.8000000000000007</v>
      </c>
      <c r="IZ19" s="57">
        <f>'Drive Train'!$F$35-IS19*'DEPRECATED - DT-Prelim Calcs'!$C$21*'Drive Train'!$F$39</f>
        <v>39.698246256750643</v>
      </c>
      <c r="JA19" s="1">
        <f>IF(IX19&gt;='Drive Train'!$F$29,1,0)</f>
        <v>0</v>
      </c>
      <c r="JB19" s="57">
        <f t="shared" si="75"/>
        <v>-505.5230788287156</v>
      </c>
      <c r="JC19" s="63">
        <f>JC18+'DEPRECATED - DT-Prelim Calcs'!$C$11</f>
        <v>60</v>
      </c>
      <c r="JD19" s="2">
        <f>JN19/'Drive Train'!$F$35</f>
        <v>0.77419354838709686</v>
      </c>
      <c r="JE19" s="46">
        <f>JL19*12*60/(PI() * 'Drive Train'!$F$15)/JD$2*JD19</f>
        <v>-5566.5884599006922</v>
      </c>
      <c r="JF19" s="2">
        <f>('DEPRECATED - DT-Prelim Calcs'!$C$6*JD19-JE19)/('DEPRECATED - DT-Prelim Calcs'!$C$6*JD19)*'DEPRECATED - DT-Prelim Calcs'!$C$7*JD19</f>
        <v>4.382781721474192</v>
      </c>
      <c r="JG19" s="57">
        <f>JF19/'DEPRECATED - DT-Prelim Calcs'!$C$7*('DEPRECATED - DT-Prelim Calcs'!$C$8-'DEPRECATED - DT-Prelim Calcs'!$C$9)+'DEPRECATED - DT-Prelim Calcs'!$C$9</f>
        <v>236.02402276561776</v>
      </c>
      <c r="JH19" s="57">
        <f t="shared" si="24"/>
        <v>46.666666666666657</v>
      </c>
      <c r="JI19" s="2">
        <f t="shared" si="76"/>
        <v>0.99579519204165001</v>
      </c>
      <c r="JJ19" s="57">
        <f>JI19*'DEPRECATED - DT-Prelim Calcs'!$C$21/JD$2/'DEPRECATED - DT-Prelim Calcs'!$C$19/'DEPRECATED - DT-Prelim Calcs'!$C$18*3.39*'DEPRECATED - DT-Prelim Calcs'!$C$20</f>
        <v>25.773080821789936</v>
      </c>
      <c r="JK19" s="46">
        <f t="shared" si="77"/>
        <v>0</v>
      </c>
      <c r="JL19" s="57">
        <f>JJ18*'DEPRECATED - DT-Prelim Calcs'!$C$11+JL18</f>
        <v>-17.568916158455721</v>
      </c>
      <c r="JM19" s="57">
        <f>JM18+0.5*JJ19*'DEPRECATED - DT-Prelim Calcs'!$C$11^2+JL19*'DEPRECATED - DT-Prelim Calcs'!$C$11</f>
        <v>-32565.338451670177</v>
      </c>
      <c r="JN19" s="57">
        <f>MIN('Drive Train'!$F$35-JH18*'DEPRECATED - DT-Prelim Calcs'!$C$21*'Drive Train'!$F$39,JN18+JH$2)</f>
        <v>9.6000000000000014</v>
      </c>
      <c r="JO19" s="57">
        <f>'Drive Train'!$F$35-JH19*'DEPRECATED - DT-Prelim Calcs'!$C$21*'Drive Train'!$F$39</f>
        <v>9.6000000000000014</v>
      </c>
      <c r="JP19" s="1">
        <f>IF(JM19&gt;='Drive Train'!$F$29,1,0)</f>
        <v>0</v>
      </c>
      <c r="JQ19" s="57">
        <f>MIN(JG19,'DEPRECATED - DT-Prelim Calcs'!$C$10)*'DEPRECATED - DT-Prelim Calcs'!$C$11*1000/60/60</f>
        <v>103.33333333333333</v>
      </c>
      <c r="JR19" s="63">
        <f>JR18+'DEPRECATED - DT-Prelim Calcs'!$C$11</f>
        <v>60</v>
      </c>
      <c r="JS19" s="2">
        <f>KC19/'Drive Train'!$F$35</f>
        <v>0.75806451612903225</v>
      </c>
      <c r="JT19" s="46">
        <f>KA19*12*60/(PI() * 'Drive Train'!$F$15)/JS$2*JS19</f>
        <v>-31935.996768652039</v>
      </c>
      <c r="JU19" s="2">
        <f>('DEPRECATED - DT-Prelim Calcs'!$C$6*JS19-JT19)/('DEPRECATED - DT-Prelim Calcs'!$C$6*JS19)*'DEPRECATED - DT-Prelim Calcs'!$C$7*JS19</f>
        <v>16.267039088458475</v>
      </c>
      <c r="JV19" s="57">
        <f>JU19/'DEPRECATED - DT-Prelim Calcs'!$C$7*('DEPRECATED - DT-Prelim Calcs'!$C$8-'DEPRECATED - DT-Prelim Calcs'!$C$9)+'DEPRECATED - DT-Prelim Calcs'!$C$9</f>
        <v>868.70046267602595</v>
      </c>
      <c r="JW19" s="57">
        <f t="shared" si="25"/>
        <v>49.999999999999993</v>
      </c>
      <c r="JX19" s="2">
        <f t="shared" si="78"/>
        <v>0.99579519204165001</v>
      </c>
      <c r="JY19" s="57">
        <f>JX19*'DEPRECATED - DT-Prelim Calcs'!$C$21/JS$2/'DEPRECATED - DT-Prelim Calcs'!$C$19/'DEPRECATED - DT-Prelim Calcs'!$C$18*3.39*'DEPRECATED - DT-Prelim Calcs'!$C$20</f>
        <v>25.773080821789936</v>
      </c>
      <c r="JZ19" s="46">
        <f t="shared" si="79"/>
        <v>0</v>
      </c>
      <c r="KA19" s="57">
        <f>JY18*'DEPRECATED - DT-Prelim Calcs'!$C$11+KA18</f>
        <v>-102.93894442015049</v>
      </c>
      <c r="KB19" s="57">
        <f>KB18+0.5*JY19*'DEPRECATED - DT-Prelim Calcs'!$C$11^2+KA19*'DEPRECATED - DT-Prelim Calcs'!$C$11</f>
        <v>-37149.390998278868</v>
      </c>
      <c r="KC19" s="57">
        <f>MIN('Drive Train'!$F$35-JW18*'DEPRECATED - DT-Prelim Calcs'!$C$21*'Drive Train'!$F$39,KC18+JW$2)</f>
        <v>9.4</v>
      </c>
      <c r="KD19" s="57">
        <f>'Drive Train'!$F$35-JW19*'DEPRECATED - DT-Prelim Calcs'!$C$21*'Drive Train'!$F$39</f>
        <v>9.4</v>
      </c>
      <c r="KE19" s="1">
        <f>IF(KB19&gt;='Drive Train'!$F$29,1,0)</f>
        <v>0</v>
      </c>
      <c r="KF19" s="57">
        <f>MIN(JV19,'DEPRECATED - DT-Prelim Calcs'!$C$10)*'DEPRECATED - DT-Prelim Calcs'!$C$11*1000/60/60</f>
        <v>103.33333333333333</v>
      </c>
      <c r="KG19" s="63">
        <f>KG18+'DEPRECATED - DT-Prelim Calcs'!$C$11</f>
        <v>60</v>
      </c>
      <c r="KH19" s="2">
        <f>KR19/'Drive Train'!$F$35</f>
        <v>0.74193548387096786</v>
      </c>
      <c r="KI19" s="46">
        <f>KP19*12*60/(PI() * 'Drive Train'!$F$15)/KH$2*KH19</f>
        <v>-55961.999048766593</v>
      </c>
      <c r="KJ19" s="2">
        <f>('DEPRECATED - DT-Prelim Calcs'!$C$6*KH19-KI19)/('DEPRECATED - DT-Prelim Calcs'!$C$6*KH19)*'DEPRECATED - DT-Prelim Calcs'!$C$7*KH19</f>
        <v>27.091707613226124</v>
      </c>
      <c r="KK19" s="57">
        <f>KJ19/'DEPRECATED - DT-Prelim Calcs'!$C$7*('DEPRECATED - DT-Prelim Calcs'!$C$8-'DEPRECATED - DT-Prelim Calcs'!$C$9)+'DEPRECATED - DT-Prelim Calcs'!$C$9</f>
        <v>1444.9680857995486</v>
      </c>
      <c r="KL19" s="57">
        <f t="shared" si="26"/>
        <v>53.333333333333329</v>
      </c>
      <c r="KM19" s="2">
        <f t="shared" si="80"/>
        <v>0.99579519204165001</v>
      </c>
      <c r="KN19" s="57">
        <f>KM19*'DEPRECATED - DT-Prelim Calcs'!$C$21/KH$2/'DEPRECATED - DT-Prelim Calcs'!$C$19/'DEPRECATED - DT-Prelim Calcs'!$C$18*3.39*'DEPRECATED - DT-Prelim Calcs'!$C$20</f>
        <v>25.773080821789936</v>
      </c>
      <c r="KO19" s="46">
        <f t="shared" si="81"/>
        <v>0</v>
      </c>
      <c r="KP19" s="57">
        <f>KN18*'DEPRECATED - DT-Prelim Calcs'!$C$11+KP18</f>
        <v>-184.30303239092507</v>
      </c>
      <c r="KQ19" s="57">
        <f>KQ18+0.5*KN19*'DEPRECATED - DT-Prelim Calcs'!$C$11^2+KP19*'DEPRECATED - DT-Prelim Calcs'!$C$11</f>
        <v>-41517.122769177877</v>
      </c>
      <c r="KR19" s="57">
        <f>MIN('Drive Train'!$F$35-KL18*'DEPRECATED - DT-Prelim Calcs'!$C$21*'Drive Train'!$F$39,KR18+KL$2)</f>
        <v>9.2000000000000011</v>
      </c>
      <c r="KS19" s="57">
        <f>'Drive Train'!$F$35-KL19*'DEPRECATED - DT-Prelim Calcs'!$C$21*'Drive Train'!$F$39</f>
        <v>9.2000000000000011</v>
      </c>
      <c r="KT19" s="1">
        <f>IF(KQ19&gt;='Drive Train'!$F$29,1,0)</f>
        <v>0</v>
      </c>
      <c r="KU19" s="57">
        <f>MIN(KK19,'DEPRECATED - DT-Prelim Calcs'!$C$10)*'DEPRECATED - DT-Prelim Calcs'!$C$11*1000/60/60</f>
        <v>103.33333333333333</v>
      </c>
      <c r="KV19" s="63">
        <f>KV18+'DEPRECATED - DT-Prelim Calcs'!$C$11</f>
        <v>60</v>
      </c>
      <c r="KW19" s="2">
        <f>LG19/'Drive Train'!$F$35</f>
        <v>0.72580645161290325</v>
      </c>
      <c r="KX19" s="46">
        <f>LE19*12*60/(PI() * 'Drive Train'!$F$15)/KW$2*KW19</f>
        <v>-68903.04840851172</v>
      </c>
      <c r="KY19" s="2">
        <f>('DEPRECATED - DT-Prelim Calcs'!$C$6*KW19-KX19)/('DEPRECATED - DT-Prelim Calcs'!$C$6*KW19)*'DEPRECATED - DT-Prelim Calcs'!$C$7*KW19</f>
        <v>32.904230446044373</v>
      </c>
      <c r="KZ19" s="57">
        <f>KY19/'DEPRECATED - DT-Prelim Calcs'!$C$7*('DEPRECATED - DT-Prelim Calcs'!$C$8-'DEPRECATED - DT-Prelim Calcs'!$C$9)+'DEPRECATED - DT-Prelim Calcs'!$C$9</f>
        <v>1754.4065420031093</v>
      </c>
      <c r="LA19" s="57">
        <f t="shared" si="27"/>
        <v>56.666666666666664</v>
      </c>
      <c r="LB19" s="2">
        <f t="shared" si="82"/>
        <v>0.99579519204165001</v>
      </c>
      <c r="LC19" s="57">
        <f>LB19*'DEPRECATED - DT-Prelim Calcs'!$C$21/KW$2/'DEPRECATED - DT-Prelim Calcs'!$C$19/'DEPRECATED - DT-Prelim Calcs'!$C$18*3.39*'DEPRECATED - DT-Prelim Calcs'!$C$20</f>
        <v>25.773080821789936</v>
      </c>
      <c r="LD19" s="46">
        <f t="shared" si="83"/>
        <v>0</v>
      </c>
      <c r="LE19" s="57">
        <f>LC18*'DEPRECATED - DT-Prelim Calcs'!$C$11+LE18</f>
        <v>-231.96529590003229</v>
      </c>
      <c r="LF19" s="57">
        <f>LF18+0.5*LC19*'DEPRECATED - DT-Prelim Calcs'!$C$11^2+LE19*'DEPRECATED - DT-Prelim Calcs'!$C$11</f>
        <v>-44072.376904472614</v>
      </c>
      <c r="LG19" s="57">
        <f>MIN('Drive Train'!$F$35-LA18*'DEPRECATED - DT-Prelim Calcs'!$C$21*'Drive Train'!$F$39,LG18+LA$2)</f>
        <v>9</v>
      </c>
      <c r="LH19" s="57">
        <f>'Drive Train'!$F$35-LA19*'DEPRECATED - DT-Prelim Calcs'!$C$21*'Drive Train'!$F$39</f>
        <v>9</v>
      </c>
      <c r="LI19" s="1">
        <f>IF(LF19&gt;='Drive Train'!$F$29,1,0)</f>
        <v>0</v>
      </c>
      <c r="LJ19" s="57">
        <f>MIN(KZ19,'DEPRECATED - DT-Prelim Calcs'!$C$10)*'DEPRECATED - DT-Prelim Calcs'!$C$11*1000/60/60</f>
        <v>103.33333333333333</v>
      </c>
      <c r="LK19" s="63">
        <f>LK18+'DEPRECATED - DT-Prelim Calcs'!$C$11</f>
        <v>60</v>
      </c>
      <c r="LL19" s="2">
        <f>LV19/'Drive Train'!$F$35</f>
        <v>0.70967741935483875</v>
      </c>
      <c r="LM19" s="46">
        <f>LT19*12*60/(PI() * 'Drive Train'!$F$15)/LL$2*LL19</f>
        <v>-59288.761078920135</v>
      </c>
      <c r="LN19" s="2">
        <f>('DEPRECATED - DT-Prelim Calcs'!$C$6*LL19-LM19)/('DEPRECATED - DT-Prelim Calcs'!$C$6*LL19)*'DEPRECATED - DT-Prelim Calcs'!$C$7*LL19</f>
        <v>28.518186408074342</v>
      </c>
      <c r="LO19" s="57">
        <f>LN19/'DEPRECATED - DT-Prelim Calcs'!$C$7*('DEPRECATED - DT-Prelim Calcs'!$C$8-'DEPRECATED - DT-Prelim Calcs'!$C$9)+'DEPRECATED - DT-Prelim Calcs'!$C$9</f>
        <v>1520.9088448779826</v>
      </c>
      <c r="LP19" s="57">
        <f t="shared" si="28"/>
        <v>60</v>
      </c>
      <c r="LQ19" s="2">
        <f t="shared" si="84"/>
        <v>0.99579519204165001</v>
      </c>
      <c r="LR19" s="57">
        <f>LQ19*'DEPRECATED - DT-Prelim Calcs'!$C$21/LL$2/'DEPRECATED - DT-Prelim Calcs'!$C$19/'DEPRECATED - DT-Prelim Calcs'!$C$18*3.39*'DEPRECATED - DT-Prelim Calcs'!$C$20</f>
        <v>25.773080821789936</v>
      </c>
      <c r="LS19" s="46">
        <f t="shared" si="85"/>
        <v>0</v>
      </c>
      <c r="LT19" s="57">
        <f>LR18*'DEPRECATED - DT-Prelim Calcs'!$C$11+LT18</f>
        <v>-204.13467962311506</v>
      </c>
      <c r="LU19" s="57">
        <f>LU18+0.5*LR19*'DEPRECATED - DT-Prelim Calcs'!$C$11^2+LT19*'DEPRECATED - DT-Prelim Calcs'!$C$11</f>
        <v>-42569.52362551909</v>
      </c>
      <c r="LV19" s="57">
        <f>MIN('Drive Train'!$F$35-LP18*'DEPRECATED - DT-Prelim Calcs'!$C$21*'Drive Train'!$F$39,LV18+LP$2)</f>
        <v>8.8000000000000007</v>
      </c>
      <c r="LW19" s="57">
        <f>'Drive Train'!$F$35-LP19*'DEPRECATED - DT-Prelim Calcs'!$C$21*'Drive Train'!$F$39</f>
        <v>8.8000000000000007</v>
      </c>
      <c r="LX19" s="1">
        <f>IF(LU19&gt;='Drive Train'!$F$29,1,0)</f>
        <v>0</v>
      </c>
      <c r="LY19" s="57">
        <f>MIN(LO19,'DEPRECATED - DT-Prelim Calcs'!$C$10)*'DEPRECATED - DT-Prelim Calcs'!$C$11*1000/60/60</f>
        <v>103.33333333333333</v>
      </c>
      <c r="LZ19" s="63">
        <f>LZ18+'DEPRECATED - DT-Prelim Calcs'!$C$11</f>
        <v>60</v>
      </c>
    </row>
    <row r="20" spans="1:338" x14ac:dyDescent="0.2">
      <c r="B20" s="3" t="s">
        <v>96</v>
      </c>
      <c r="C20" s="54">
        <f>'Drive Train'!F7*'Drive Train'!F8*'Drive Train'!F9</f>
        <v>0.88051640624999994</v>
      </c>
      <c r="Q20" s="127">
        <f t="shared" ref="Q20:Q28" si="86">AI19</f>
        <v>1</v>
      </c>
      <c r="R20" s="63">
        <f>R19+'DEPRECATED - DT-Prelim Calcs'!$C$11</f>
        <v>64</v>
      </c>
      <c r="S20" s="2">
        <f>AG20/'Drive Train'!$F$35</f>
        <v>0</v>
      </c>
      <c r="T20" s="46">
        <f>AE20*12*60/(PI() * 'Drive Train'!$F$15)/S$2*ABS(S20)</f>
        <v>0</v>
      </c>
      <c r="U20" s="2">
        <f>IF(OR(AD19=1,AND($C$32=Motors!$C$32,'DEPRECATED - DT-Prelim Calcs'!AI19=1)),0,IF(AG20=0,-(V19+$C$9)/($C$8-$C$9)*$C$7,($C$6*S20-T20)/($C$6*S20)*$C$7*S20))</f>
        <v>0</v>
      </c>
      <c r="V20" s="57">
        <f>IF(AND(AD19=1,AI19=1),0,ABS(U20/$C$7*($C$8-$C$9)+$C$9) *'Drive Train'!$AA$49 + V19*(1-'Drive Train'!$AA$49))</f>
        <v>0</v>
      </c>
      <c r="W20" s="57">
        <f t="shared" si="0"/>
        <v>0</v>
      </c>
      <c r="X20" s="2">
        <f>MAX(MIN(IF(AND(AI19=1,AG20&lt;0),-1,1)*(W20-$C$9)/($C$8-$C$9)*$C$7-$C$29*AE20/T$2 -  AI19*$C$29/2,X$2),MAX(X$4:X19)*-1)</f>
        <v>-0.2458281045106315</v>
      </c>
      <c r="Y20" s="57">
        <f t="shared" si="1"/>
        <v>0</v>
      </c>
      <c r="Z20" s="57">
        <f t="shared" si="2"/>
        <v>0</v>
      </c>
      <c r="AA20" s="57">
        <f t="shared" si="3"/>
        <v>0</v>
      </c>
      <c r="AB20" s="57" t="e">
        <f t="shared" si="4"/>
        <v>#N/A</v>
      </c>
      <c r="AC20" s="46">
        <f t="shared" si="29"/>
        <v>1</v>
      </c>
      <c r="AD20" s="1">
        <f t="shared" si="5"/>
        <v>1</v>
      </c>
      <c r="AE20" s="57">
        <f t="shared" si="6"/>
        <v>0</v>
      </c>
      <c r="AF20" s="57" t="e">
        <f t="shared" si="7"/>
        <v>#N/A</v>
      </c>
      <c r="AG20" s="57">
        <f>IF(AI19=0,MIN('Drive Train'!$F$35-W19*$C$21*'Drive Train'!$F$39,AG19+W$2)-$C$3,IF(AE19-1&lt;=0,0,IF($C$32=Motors!$C$30,MAX(MAX(AG$4:AG19)*-1,AG19-W$2),MAX(0,MAX(AG$4:AG19)*-1,AG19-W$2))))</f>
        <v>0</v>
      </c>
      <c r="AH20" s="57">
        <f>'Drive Train'!$F$35-ABS(W20)*'DEPRECATED - DT-Prelim Calcs'!$C$21*'Drive Train'!$F$39</f>
        <v>12.4</v>
      </c>
      <c r="AI20" s="1">
        <f>IF(AJ20&gt;='Drive Train'!$F$29,1,0)</f>
        <v>1</v>
      </c>
      <c r="AJ20" s="57">
        <f>AJ19+0.5*Y20*'DEPRECATED - DT-Prelim Calcs'!$C$11^2+AE20*'DEPRECATED - DT-Prelim Calcs'!$C$11</f>
        <v>784.33981740885292</v>
      </c>
      <c r="AK20" s="57">
        <f t="shared" si="8"/>
        <v>0</v>
      </c>
      <c r="AL20" s="63">
        <f>AL19+'DEPRECATED - DT-Prelim Calcs'!$C$11</f>
        <v>64</v>
      </c>
      <c r="AM20" s="2">
        <f>AW20/'Drive Train'!$F$35</f>
        <v>0.89801563621014513</v>
      </c>
      <c r="AN20" s="46">
        <f>AU20*12*60/(PI() * 'Drive Train'!$F$15)/AM$2*AM20</f>
        <v>4079.7033831066387</v>
      </c>
      <c r="AO20" s="2">
        <f>('DEPRECATED - DT-Prelim Calcs'!$C$6*AM20-AN20)/('DEPRECATED - DT-Prelim Calcs'!$C$6*AM20)*'DEPRECATED - DT-Prelim Calcs'!$C$7*AM20</f>
        <v>0.31954879897245358</v>
      </c>
      <c r="AP20" s="57">
        <f>AO20/'DEPRECATED - DT-Prelim Calcs'!$C$7*('DEPRECATED - DT-Prelim Calcs'!$C$8-'DEPRECATED - DT-Prelim Calcs'!$C$9)+'DEPRECATED - DT-Prelim Calcs'!$C$9</f>
        <v>19.71166427724722</v>
      </c>
      <c r="AQ20" s="57">
        <f t="shared" si="9"/>
        <v>19.71166427724722</v>
      </c>
      <c r="AR20" s="2">
        <f t="shared" si="30"/>
        <v>-1.3056611556818642E-2</v>
      </c>
      <c r="AS20" s="57">
        <f>AR20*'DEPRECATED - DT-Prelim Calcs'!$C$21/AM$2/'DEPRECATED - DT-Prelim Calcs'!$C$19/'DEPRECATED - DT-Prelim Calcs'!$C$18*3.39*'DEPRECATED - DT-Prelim Calcs'!$C$20</f>
        <v>-9.4620410028639718E-2</v>
      </c>
      <c r="AT20" s="46">
        <f t="shared" si="31"/>
        <v>0</v>
      </c>
      <c r="AU20" s="57">
        <f>AS19*'DEPRECATED - DT-Prelim Calcs'!$C$11+AU19</f>
        <v>39.645332257499746</v>
      </c>
      <c r="AV20" s="57">
        <f>AV19+0.5*AS20*'DEPRECATED - DT-Prelim Calcs'!$C$11^2+AU20*'DEPRECATED - DT-Prelim Calcs'!$C$11</f>
        <v>2479.0902691294677</v>
      </c>
      <c r="AW20" s="57">
        <f>MIN('Drive Train'!$F$35-AQ19*'DEPRECATED - DT-Prelim Calcs'!$C$21*'Drive Train'!$F$39,AW19+AQ$2)</f>
        <v>11.135393889005799</v>
      </c>
      <c r="AX20" s="57">
        <f>'Drive Train'!$F$35-AQ20*'DEPRECATED - DT-Prelim Calcs'!$C$21*'Drive Train'!$F$39</f>
        <v>11.217300143365167</v>
      </c>
      <c r="AY20" s="1">
        <f>IF(AV20&gt;='Drive Train'!$F$29,1,0)</f>
        <v>1</v>
      </c>
      <c r="AZ20" s="57">
        <f t="shared" si="32"/>
        <v>21.901849196941352</v>
      </c>
      <c r="BA20" s="63">
        <f>BA19+'DEPRECATED - DT-Prelim Calcs'!$C$11</f>
        <v>64</v>
      </c>
      <c r="BB20" s="2">
        <f>BL20/'Drive Train'!$F$35</f>
        <v>0.55000000000000004</v>
      </c>
      <c r="BC20" s="46">
        <f>BJ20*12*60/(PI() * 'Drive Train'!$F$15)/BB$2*BB20</f>
        <v>5547.5402223055471</v>
      </c>
      <c r="BD20" s="2">
        <f>('DEPRECATED - DT-Prelim Calcs'!$C$6*BB20-BC20)/('DEPRECATED - DT-Prelim Calcs'!$C$6*BB20)*'DEPRECATED - DT-Prelim Calcs'!$C$7*BB20</f>
        <v>-1.182862464494628</v>
      </c>
      <c r="BE20" s="57">
        <f>BD20/'DEPRECATED - DT-Prelim Calcs'!$C$7*('DEPRECATED - DT-Prelim Calcs'!$C$8-'DEPRECATED - DT-Prelim Calcs'!$C$9)+'DEPRECATED - DT-Prelim Calcs'!$C$9</f>
        <v>-60.271474769568783</v>
      </c>
      <c r="BF20" s="57">
        <f t="shared" si="10"/>
        <v>-60.271474769568783</v>
      </c>
      <c r="BG20" s="2">
        <f t="shared" si="33"/>
        <v>-1.9213146666203096</v>
      </c>
      <c r="BH20" s="57">
        <f>BG20*'DEPRECATED - DT-Prelim Calcs'!$C$21/BB$2/'DEPRECATED - DT-Prelim Calcs'!$C$19/'DEPRECATED - DT-Prelim Calcs'!$C$18*3.39*'DEPRECATED - DT-Prelim Calcs'!$C$20</f>
        <v>-20.111926946069485</v>
      </c>
      <c r="BI20" s="46">
        <f t="shared" si="34"/>
        <v>1</v>
      </c>
      <c r="BJ20" s="57">
        <f>BH19*'DEPRECATED - DT-Prelim Calcs'!$C$11+BJ19</f>
        <v>60.937453174437039</v>
      </c>
      <c r="BK20" s="57">
        <f>BK19+0.5*BH20*'DEPRECATED - DT-Prelim Calcs'!$C$11^2+BJ20*'DEPRECATED - DT-Prelim Calcs'!$C$11</f>
        <v>1356.9837021411377</v>
      </c>
      <c r="BL20" s="57">
        <f>MIN('Drive Train'!$F$35-BF19*'DEPRECATED - DT-Prelim Calcs'!$C$21*'Drive Train'!$F$39,BL19+BF$2)</f>
        <v>6.82</v>
      </c>
      <c r="BM20" s="57">
        <f>'Drive Train'!$F$35-BF20*'DEPRECATED - DT-Prelim Calcs'!$C$21*'Drive Train'!$F$39</f>
        <v>16.016288486174126</v>
      </c>
      <c r="BN20" s="1">
        <f>IF(BK20&gt;='Drive Train'!$F$29,1,0)</f>
        <v>1</v>
      </c>
      <c r="BO20" s="57">
        <f t="shared" si="35"/>
        <v>-66.968305299520864</v>
      </c>
      <c r="BP20" s="63">
        <f>BP19+'DEPRECATED - DT-Prelim Calcs'!$C$11</f>
        <v>64</v>
      </c>
      <c r="BQ20" s="2">
        <f>CA20/'Drive Train'!$F$35</f>
        <v>0.55000000000000004</v>
      </c>
      <c r="BR20" s="46">
        <f>BY20*12*60/(PI() * 'Drive Train'!$F$15)/BQ$2*BQ20</f>
        <v>-8701.200589787024</v>
      </c>
      <c r="BS20" s="2">
        <f>('DEPRECATED - DT-Prelim Calcs'!$C$6*BQ20-BR20)/('DEPRECATED - DT-Prelim Calcs'!$C$6*BQ20)*'DEPRECATED - DT-Prelim Calcs'!$C$7*BQ20</f>
        <v>5.2598139627367217</v>
      </c>
      <c r="BT20" s="57">
        <f>BS20/'DEPRECATED - DT-Prelim Calcs'!$C$7*('DEPRECATED - DT-Prelim Calcs'!$C$8-'DEPRECATED - DT-Prelim Calcs'!$C$9)+'DEPRECATED - DT-Prelim Calcs'!$C$9</f>
        <v>282.7141624145732</v>
      </c>
      <c r="BU20" s="57">
        <f t="shared" si="11"/>
        <v>93</v>
      </c>
      <c r="BV20" s="2">
        <f t="shared" si="36"/>
        <v>1.8828060353728675</v>
      </c>
      <c r="BW20" s="57">
        <f>BV20*'DEPRECATED - DT-Prelim Calcs'!$C$21/BQ$2/'DEPRECATED - DT-Prelim Calcs'!$C$19/'DEPRECATED - DT-Prelim Calcs'!$C$18*3.39*'DEPRECATED - DT-Prelim Calcs'!$C$20</f>
        <v>25.773080821789936</v>
      </c>
      <c r="BX20" s="46">
        <f t="shared" si="37"/>
        <v>0</v>
      </c>
      <c r="BY20" s="57">
        <f>BW19*'DEPRECATED - DT-Prelim Calcs'!$C$11+BY19</f>
        <v>-73.089914038198103</v>
      </c>
      <c r="BZ20" s="57">
        <f>BZ19+0.5*BW20*'DEPRECATED - DT-Prelim Calcs'!$C$11^2+BY20*'DEPRECATED - DT-Prelim Calcs'!$C$11</f>
        <v>-1740.6789875987895</v>
      </c>
      <c r="CA20" s="57">
        <f>MIN('Drive Train'!$F$35-BU19*'DEPRECATED - DT-Prelim Calcs'!$C$21*'Drive Train'!$F$39,CA19+BU$2)</f>
        <v>6.82</v>
      </c>
      <c r="CB20" s="57">
        <f>'Drive Train'!$F$35-BU20*'DEPRECATED - DT-Prelim Calcs'!$C$21*'Drive Train'!$F$39</f>
        <v>6.82</v>
      </c>
      <c r="CC20" s="1">
        <f>IF(BZ20&gt;='Drive Train'!$F$29,1,0)</f>
        <v>0</v>
      </c>
      <c r="CD20" s="57">
        <f t="shared" si="38"/>
        <v>103.33333333333333</v>
      </c>
      <c r="CE20" s="63">
        <f>CE19+'DEPRECATED - DT-Prelim Calcs'!$C$11</f>
        <v>64</v>
      </c>
      <c r="CF20" s="2">
        <f>CP20/'Drive Train'!$F$35</f>
        <v>2.194595506291535</v>
      </c>
      <c r="CG20" s="46">
        <f>CN20*12*60/(PI() * 'Drive Train'!$F$15)/CF$2*CF20</f>
        <v>-203269.0127787026</v>
      </c>
      <c r="CH20" s="2">
        <f>('DEPRECATED - DT-Prelim Calcs'!$C$6*CF20-CG20)/('DEPRECATED - DT-Prelim Calcs'!$C$6*CF20)*'DEPRECATED - DT-Prelim Calcs'!$C$7*CF20</f>
        <v>97.198603837455892</v>
      </c>
      <c r="CI20" s="57">
        <f>CH20/'DEPRECATED - DT-Prelim Calcs'!$C$7*('DEPRECATED - DT-Prelim Calcs'!$C$8-'DEPRECATED - DT-Prelim Calcs'!$C$9)+'DEPRECATED - DT-Prelim Calcs'!$C$9</f>
        <v>5177.2148847907019</v>
      </c>
      <c r="CJ20" s="57">
        <f t="shared" si="12"/>
        <v>93</v>
      </c>
      <c r="CK20" s="2">
        <f t="shared" si="39"/>
        <v>1.5241763143494644</v>
      </c>
      <c r="CL20" s="57">
        <f>CK20*'DEPRECATED - DT-Prelim Calcs'!$C$21/CF$2/'DEPRECATED - DT-Prelim Calcs'!$C$19/'DEPRECATED - DT-Prelim Calcs'!$C$18*3.39*'DEPRECATED - DT-Prelim Calcs'!$C$20</f>
        <v>25.773080821789936</v>
      </c>
      <c r="CM20" s="46">
        <f t="shared" si="40"/>
        <v>0</v>
      </c>
      <c r="CN20" s="57">
        <f>CL19*'DEPRECATED - DT-Prelim Calcs'!$C$11+CN19</f>
        <v>-346.40749417272303</v>
      </c>
      <c r="CO20" s="57">
        <f>CO19+0.5*CL20*'DEPRECATED - DT-Prelim Calcs'!$C$11^2+CN20*'DEPRECATED - DT-Prelim Calcs'!$C$11</f>
        <v>-7072.8443109070595</v>
      </c>
      <c r="CP20" s="57">
        <f>MIN('Drive Train'!$F$35-CJ19*'DEPRECATED - DT-Prelim Calcs'!$C$21*'Drive Train'!$F$39,CP19+CJ$2)</f>
        <v>27.212984278015035</v>
      </c>
      <c r="CQ20" s="57">
        <f>'Drive Train'!$F$35-CJ20*'DEPRECATED - DT-Prelim Calcs'!$C$21*'Drive Train'!$F$39</f>
        <v>6.82</v>
      </c>
      <c r="CR20" s="1">
        <f>IF(CO20&gt;='Drive Train'!$F$29,1,0)</f>
        <v>0</v>
      </c>
      <c r="CS20" s="57">
        <f t="shared" si="41"/>
        <v>103.33333333333333</v>
      </c>
      <c r="CT20" s="63">
        <f>CT19+'DEPRECATED - DT-Prelim Calcs'!$C$11</f>
        <v>64</v>
      </c>
      <c r="CU20" s="2">
        <f>DE20/'Drive Train'!$F$35</f>
        <v>0.55000000000000004</v>
      </c>
      <c r="CV20" s="46">
        <f>DC20*12*60/(PI() * 'Drive Train'!$F$15)/CU$2*CU20</f>
        <v>6232.0569658855238</v>
      </c>
      <c r="CW20" s="2">
        <f>('DEPRECATED - DT-Prelim Calcs'!$C$6*CU20-CV20)/('DEPRECATED - DT-Prelim Calcs'!$C$6*CU20)*'DEPRECATED - DT-Prelim Calcs'!$C$7*CU20</f>
        <v>-1.4923719114041483</v>
      </c>
      <c r="CX20" s="57">
        <f>CW20/'DEPRECATED - DT-Prelim Calcs'!$C$7*('DEPRECATED - DT-Prelim Calcs'!$C$8-'DEPRECATED - DT-Prelim Calcs'!$C$9)+'DEPRECATED - DT-Prelim Calcs'!$C$9</f>
        <v>-76.748678934917933</v>
      </c>
      <c r="CY20" s="57">
        <f t="shared" si="13"/>
        <v>-76.748678934917933</v>
      </c>
      <c r="CZ20" s="2">
        <f t="shared" si="42"/>
        <v>-2.3219424968911779</v>
      </c>
      <c r="DA20" s="57">
        <f>CZ20*'DEPRECATED - DT-Prelim Calcs'!$C$21/CU$2/'DEPRECATED - DT-Prelim Calcs'!$C$19/'DEPRECATED - DT-Prelim Calcs'!$C$18*3.39*'DEPRECATED - DT-Prelim Calcs'!$C$20</f>
        <v>-46.741570600432624</v>
      </c>
      <c r="DB20" s="46">
        <f t="shared" si="43"/>
        <v>1</v>
      </c>
      <c r="DC20" s="57">
        <f>DA19*'DEPRECATED - DT-Prelim Calcs'!$C$11+DC19</f>
        <v>35.597426146871015</v>
      </c>
      <c r="DD20" s="57">
        <f>DD19+0.5*DA20*'DEPRECATED - DT-Prelim Calcs'!$C$11^2+DC20*'DEPRECATED - DT-Prelim Calcs'!$C$11</f>
        <v>-14178.987101884497</v>
      </c>
      <c r="DE20" s="57">
        <f>MIN('Drive Train'!$F$35-CY19*'DEPRECATED - DT-Prelim Calcs'!$C$21*'Drive Train'!$F$39,DE19+CY$2)</f>
        <v>6.82</v>
      </c>
      <c r="DF20" s="57">
        <f>'Drive Train'!$F$35-CY20*'DEPRECATED - DT-Prelim Calcs'!$C$21*'Drive Train'!$F$39</f>
        <v>17.004920736095077</v>
      </c>
      <c r="DG20" s="1">
        <f>IF(DD20&gt;='Drive Train'!$F$29,1,0)</f>
        <v>0</v>
      </c>
      <c r="DH20" s="57">
        <f t="shared" si="44"/>
        <v>-85.276309927686583</v>
      </c>
      <c r="DI20" s="63">
        <f>DI19+'DEPRECATED - DT-Prelim Calcs'!$C$11</f>
        <v>64</v>
      </c>
      <c r="DJ20" s="2">
        <f>DT20/'Drive Train'!$F$35</f>
        <v>0.55000000000000004</v>
      </c>
      <c r="DK20" s="46">
        <f>DR20*12*60/(PI() * 'Drive Train'!$F$15)/DJ$2*DJ20</f>
        <v>17959.599722569346</v>
      </c>
      <c r="DL20" s="2">
        <f>('DEPRECATED - DT-Prelim Calcs'!$C$6*DJ20-DK20)/('DEPRECATED - DT-Prelim Calcs'!$C$6*DJ20)*'DEPRECATED - DT-Prelim Calcs'!$C$7*DJ20</f>
        <v>-6.7950694805613736</v>
      </c>
      <c r="DM20" s="57">
        <f>DL20/'DEPRECATED - DT-Prelim Calcs'!$C$7*('DEPRECATED - DT-Prelim Calcs'!$C$8-'DEPRECATED - DT-Prelim Calcs'!$C$9)+'DEPRECATED - DT-Prelim Calcs'!$C$9</f>
        <v>-359.04581508548728</v>
      </c>
      <c r="DN20" s="57">
        <f t="shared" si="14"/>
        <v>-359.04581508548728</v>
      </c>
      <c r="DO20" s="2">
        <f t="shared" si="45"/>
        <v>-9.1857337088443956</v>
      </c>
      <c r="DP20" s="57">
        <f>DO20*'DEPRECATED - DT-Prelim Calcs'!$C$21/DJ$2/'DEPRECATED - DT-Prelim Calcs'!$C$19/'DEPRECATED - DT-Prelim Calcs'!$C$18*3.39*'DEPRECATED - DT-Prelim Calcs'!$C$20</f>
        <v>-214.49821459513183</v>
      </c>
      <c r="DQ20" s="46">
        <f t="shared" si="46"/>
        <v>1</v>
      </c>
      <c r="DR20" s="57">
        <f>DP19*'DEPRECATED - DT-Prelim Calcs'!$C$11+DR19</f>
        <v>88.435339419807434</v>
      </c>
      <c r="DS20" s="57">
        <f>DS19+0.5*DP20*'DEPRECATED - DT-Prelim Calcs'!$C$11^2+DR20*'DEPRECATED - DT-Prelim Calcs'!$C$11</f>
        <v>-19368.176693876721</v>
      </c>
      <c r="DT20" s="57">
        <f>MIN('Drive Train'!$F$35-DN19*'DEPRECATED - DT-Prelim Calcs'!$C$21*'Drive Train'!$F$39,DT19+DN$2)</f>
        <v>6.82</v>
      </c>
      <c r="DU20" s="57">
        <f>'Drive Train'!$F$35-DN20*'DEPRECATED - DT-Prelim Calcs'!$C$21*'Drive Train'!$F$39</f>
        <v>33.942748905129235</v>
      </c>
      <c r="DV20" s="1">
        <f>IF(DS20&gt;='Drive Train'!$F$29,1,0)</f>
        <v>0</v>
      </c>
      <c r="DW20" s="57">
        <f t="shared" si="47"/>
        <v>-398.9397945394303</v>
      </c>
      <c r="DX20" s="63">
        <f>DX19+'DEPRECATED - DT-Prelim Calcs'!$C$11</f>
        <v>64</v>
      </c>
      <c r="DY20" s="2">
        <f>EI20/'Drive Train'!$F$35</f>
        <v>0.6201705097125535</v>
      </c>
      <c r="DZ20" s="46">
        <f>EG20*12*60/(PI() * 'Drive Train'!$F$15)/DY$2*DY20</f>
        <v>26618.295746766507</v>
      </c>
      <c r="EA20" s="2">
        <f>('DEPRECATED - DT-Prelim Calcs'!$C$6*DY20-DZ20)/('DEPRECATED - DT-Prelim Calcs'!$C$6*DY20)*'DEPRECATED - DT-Prelim Calcs'!$C$7*DY20</f>
        <v>-10.541053752588486</v>
      </c>
      <c r="EB20" s="57">
        <f>EA20/'DEPRECATED - DT-Prelim Calcs'!$C$7*('DEPRECATED - DT-Prelim Calcs'!$C$8-'DEPRECATED - DT-Prelim Calcs'!$C$9)+'DEPRECATED - DT-Prelim Calcs'!$C$9</f>
        <v>-558.46896118551979</v>
      </c>
      <c r="EC20" s="57">
        <f t="shared" si="15"/>
        <v>-558.46896118551979</v>
      </c>
      <c r="ED20" s="2">
        <f t="shared" si="48"/>
        <v>-13.683397957221242</v>
      </c>
      <c r="EE20" s="57">
        <f>ED20*'DEPRECATED - DT-Prelim Calcs'!$C$21/DY$2/'DEPRECATED - DT-Prelim Calcs'!$C$19/'DEPRECATED - DT-Prelim Calcs'!$C$18*3.39*'DEPRECATED - DT-Prelim Calcs'!$C$20</f>
        <v>-363.59653029152804</v>
      </c>
      <c r="EF20" s="46">
        <f t="shared" si="49"/>
        <v>1</v>
      </c>
      <c r="EG20" s="57">
        <f>EE19*'DEPRECATED - DT-Prelim Calcs'!$C$11+EG19</f>
        <v>102.15157725501415</v>
      </c>
      <c r="EH20" s="57">
        <f>EH19+0.5*EE20*'DEPRECATED - DT-Prelim Calcs'!$C$11^2+EG20*'DEPRECATED - DT-Prelim Calcs'!$C$11</f>
        <v>-34097.217144918919</v>
      </c>
      <c r="EI20" s="57">
        <f>MIN('Drive Train'!$F$35-EC19*'DEPRECATED - DT-Prelim Calcs'!$C$21*'Drive Train'!$F$39,EI19+EC$2)</f>
        <v>7.6901143204356632</v>
      </c>
      <c r="EJ20" s="57">
        <f>'Drive Train'!$F$35-EC20*'DEPRECATED - DT-Prelim Calcs'!$C$21*'Drive Train'!$F$39</f>
        <v>45.908137671131186</v>
      </c>
      <c r="EK20" s="1">
        <f>IF(EH20&gt;='Drive Train'!$F$29,1,0)</f>
        <v>0</v>
      </c>
      <c r="EL20" s="57">
        <f t="shared" si="50"/>
        <v>-620.52106798391094</v>
      </c>
      <c r="EM20" s="63">
        <f>EM19+'DEPRECATED - DT-Prelim Calcs'!$C$11</f>
        <v>64</v>
      </c>
      <c r="EN20" s="2">
        <f>EX20/'Drive Train'!$F$35</f>
        <v>0.55000000000000004</v>
      </c>
      <c r="EO20" s="46">
        <f>EV20*12*60/(PI() * 'Drive Train'!$F$15)/EN$2*EN20</f>
        <v>-67839.966833390266</v>
      </c>
      <c r="EP20" s="2">
        <f>('DEPRECATED - DT-Prelim Calcs'!$C$6*EN20-EO20)/('DEPRECATED - DT-Prelim Calcs'!$C$6*EN20)*'DEPRECATED - DT-Prelim Calcs'!$C$7*EN20</f>
        <v>31.999856485641754</v>
      </c>
      <c r="EQ20" s="57">
        <f>EP20/'DEPRECATED - DT-Prelim Calcs'!$C$7*('DEPRECATED - DT-Prelim Calcs'!$C$8-'DEPRECATED - DT-Prelim Calcs'!$C$9)+'DEPRECATED - DT-Prelim Calcs'!$C$9</f>
        <v>1706.2608245260735</v>
      </c>
      <c r="ER20" s="57">
        <f t="shared" si="16"/>
        <v>93</v>
      </c>
      <c r="ES20" s="2">
        <f t="shared" si="51"/>
        <v>0.86507304327942547</v>
      </c>
      <c r="ET20" s="57">
        <f>ES20*'DEPRECATED - DT-Prelim Calcs'!$C$21/EN$2/'DEPRECATED - DT-Prelim Calcs'!$C$19/'DEPRECATED - DT-Prelim Calcs'!$C$18*3.39*'DEPRECATED - DT-Prelim Calcs'!$C$20</f>
        <v>25.773080821789936</v>
      </c>
      <c r="EU20" s="46">
        <f t="shared" si="52"/>
        <v>0</v>
      </c>
      <c r="EV20" s="57">
        <f>ET19*'DEPRECATED - DT-Prelim Calcs'!$C$11+EV19</f>
        <v>-261.82498946382566</v>
      </c>
      <c r="EW20" s="57">
        <f>EW19+0.5*ET20*'DEPRECATED - DT-Prelim Calcs'!$C$11^2+EV20*'DEPRECATED - DT-Prelim Calcs'!$C$11</f>
        <v>-52092.901125705059</v>
      </c>
      <c r="EX20" s="57">
        <f>MIN('Drive Train'!$F$35-ER19*'DEPRECATED - DT-Prelim Calcs'!$C$21*'Drive Train'!$F$39,EX19+ER$2)</f>
        <v>6.82</v>
      </c>
      <c r="EY20" s="57">
        <f>'Drive Train'!$F$35-ER20*'DEPRECATED - DT-Prelim Calcs'!$C$21*'Drive Train'!$F$39</f>
        <v>6.82</v>
      </c>
      <c r="EZ20" s="1">
        <f>IF(EW20&gt;='Drive Train'!$F$29,1,0)</f>
        <v>0</v>
      </c>
      <c r="FA20" s="57">
        <f t="shared" si="53"/>
        <v>103.33333333333333</v>
      </c>
      <c r="FB20" s="63">
        <f>FB19+'DEPRECATED - DT-Prelim Calcs'!$C$11</f>
        <v>64</v>
      </c>
      <c r="FC20" s="2">
        <f>FM20/'Drive Train'!$F$35</f>
        <v>0.55000000000000004</v>
      </c>
      <c r="FD20" s="46">
        <f>FK20*12*60/(PI() * 'Drive Train'!$F$15)/FC$2*FC20</f>
        <v>-192180.92516443221</v>
      </c>
      <c r="FE20" s="2">
        <f>('DEPRECATED - DT-Prelim Calcs'!$C$6*FC20-FD20)/('DEPRECATED - DT-Prelim Calcs'!$C$6*FC20)*'DEPRECATED - DT-Prelim Calcs'!$C$7*FC20</f>
        <v>88.221565599677604</v>
      </c>
      <c r="FF20" s="57">
        <f>FE20/'DEPRECATED - DT-Prelim Calcs'!$C$7*('DEPRECATED - DT-Prelim Calcs'!$C$8-'DEPRECATED - DT-Prelim Calcs'!$C$9)+'DEPRECATED - DT-Prelim Calcs'!$C$9</f>
        <v>4699.3086582732931</v>
      </c>
      <c r="FG20" s="57">
        <f t="shared" si="17"/>
        <v>93</v>
      </c>
      <c r="FH20" s="2">
        <f t="shared" si="54"/>
        <v>0.78067567320338405</v>
      </c>
      <c r="FI20" s="57">
        <f>FH20*'DEPRECATED - DT-Prelim Calcs'!$C$21/FC$2/'DEPRECATED - DT-Prelim Calcs'!$C$19/'DEPRECATED - DT-Prelim Calcs'!$C$18*3.39*'DEPRECATED - DT-Prelim Calcs'!$C$20</f>
        <v>25.773080821789936</v>
      </c>
      <c r="FJ20" s="46">
        <f t="shared" si="55"/>
        <v>0</v>
      </c>
      <c r="FK20" s="57">
        <f>FI19*'DEPRECATED - DT-Prelim Calcs'!$C$11+FK19</f>
        <v>-669.35053509608633</v>
      </c>
      <c r="FL20" s="57">
        <f>FL19+0.5*FI20*'DEPRECATED - DT-Prelim Calcs'!$C$11^2+FK20*'DEPRECATED - DT-Prelim Calcs'!$C$11</f>
        <v>-75729.382772376222</v>
      </c>
      <c r="FM20" s="57">
        <f>MIN('Drive Train'!$F$35-FG19*'DEPRECATED - DT-Prelim Calcs'!$C$21*'Drive Train'!$F$39,FM19+FG$2)</f>
        <v>6.82</v>
      </c>
      <c r="FN20" s="57">
        <f>'Drive Train'!$F$35-FG20*'DEPRECATED - DT-Prelim Calcs'!$C$21*'Drive Train'!$F$39</f>
        <v>6.82</v>
      </c>
      <c r="FO20" s="1">
        <f>IF(FL20&gt;='Drive Train'!$F$29,1,0)</f>
        <v>0</v>
      </c>
      <c r="FP20" s="57">
        <f t="shared" si="56"/>
        <v>103.33333333333333</v>
      </c>
      <c r="FQ20" s="63">
        <f>FQ19+'DEPRECATED - DT-Prelim Calcs'!$C$11</f>
        <v>64</v>
      </c>
      <c r="FR20" s="2">
        <f>GB20/'Drive Train'!$F$35</f>
        <v>0.55000000000000004</v>
      </c>
      <c r="FS20" s="46">
        <f>FZ20*12*60/(PI() * 'Drive Train'!$F$15)/FR$2*FR20</f>
        <v>-353075.94947991811</v>
      </c>
      <c r="FT20" s="2">
        <f>('DEPRECATED - DT-Prelim Calcs'!$C$6*FR20-FS20)/('DEPRECATED - DT-Prelim Calcs'!$C$6*FR20)*'DEPRECATED - DT-Prelim Calcs'!$C$7*FR20</f>
        <v>160.97147340461586</v>
      </c>
      <c r="FU20" s="57">
        <f>FT20/'DEPRECATED - DT-Prelim Calcs'!$C$7*('DEPRECATED - DT-Prelim Calcs'!$C$8-'DEPRECATED - DT-Prelim Calcs'!$C$9)+'DEPRECATED - DT-Prelim Calcs'!$C$9</f>
        <v>8572.2601816648203</v>
      </c>
      <c r="FV20" s="57">
        <f t="shared" si="18"/>
        <v>93</v>
      </c>
      <c r="FW20" s="2">
        <f t="shared" si="57"/>
        <v>0.7112822800297498</v>
      </c>
      <c r="FX20" s="57">
        <f>FW20*'DEPRECATED - DT-Prelim Calcs'!$C$21/FR$2/'DEPRECATED - DT-Prelim Calcs'!$C$19/'DEPRECATED - DT-Prelim Calcs'!$C$18*3.39*'DEPRECATED - DT-Prelim Calcs'!$C$20</f>
        <v>25.773080821789936</v>
      </c>
      <c r="FY20" s="46">
        <f t="shared" si="58"/>
        <v>0</v>
      </c>
      <c r="FZ20" s="57">
        <f>FX19*'DEPRECATED - DT-Prelim Calcs'!$C$11+FZ19</f>
        <v>-1120.4250596417689</v>
      </c>
      <c r="GA20" s="57">
        <f>GA19+0.5*FX20*'DEPRECATED - DT-Prelim Calcs'!$C$11^2+FZ20*'DEPRECATED - DT-Prelim Calcs'!$C$11</f>
        <v>-101891.70519602584</v>
      </c>
      <c r="GB20" s="57">
        <f>MIN('Drive Train'!$F$35-FV19*'DEPRECATED - DT-Prelim Calcs'!$C$21*'Drive Train'!$F$39,GB19+FV$2)</f>
        <v>6.82</v>
      </c>
      <c r="GC20" s="57">
        <f>'Drive Train'!$F$35-FV20*'DEPRECATED - DT-Prelim Calcs'!$C$21*'Drive Train'!$F$39</f>
        <v>6.82</v>
      </c>
      <c r="GD20" s="1">
        <f>IF(GA20&gt;='Drive Train'!$F$29,1,0)</f>
        <v>0</v>
      </c>
      <c r="GE20" s="57">
        <f t="shared" si="59"/>
        <v>103.33333333333333</v>
      </c>
      <c r="GF20" s="63">
        <f>GF19+'DEPRECATED - DT-Prelim Calcs'!$C$11</f>
        <v>64</v>
      </c>
      <c r="GG20" s="2">
        <f>GQ20/'Drive Train'!$F$35</f>
        <v>0.85483870967741948</v>
      </c>
      <c r="GH20" s="46">
        <f>GO20*12*60/(PI() * 'Drive Train'!$F$15)/GG$2*GG20</f>
        <v>-149611.02069526745</v>
      </c>
      <c r="GI20" s="2">
        <f>('DEPRECATED - DT-Prelim Calcs'!$C$6*GG20-GH20)/('DEPRECATED - DT-Prelim Calcs'!$C$6*GG20)*'DEPRECATED - DT-Prelim Calcs'!$C$7*GG20</f>
        <v>69.707921116888173</v>
      </c>
      <c r="GJ20" s="57">
        <f>GI20/'DEPRECATED - DT-Prelim Calcs'!$C$7*('DEPRECATED - DT-Prelim Calcs'!$C$8-'DEPRECATED - DT-Prelim Calcs'!$C$9)+'DEPRECATED - DT-Prelim Calcs'!$C$9</f>
        <v>3713.706754894918</v>
      </c>
      <c r="GK20" s="57">
        <f t="shared" si="60"/>
        <v>29.999999999999982</v>
      </c>
      <c r="GL20" s="2">
        <f t="shared" si="61"/>
        <v>0.99579519204165001</v>
      </c>
      <c r="GM20" s="57">
        <f>GL20*'DEPRECATED - DT-Prelim Calcs'!$C$21/GG$2/'DEPRECATED - DT-Prelim Calcs'!$C$19/'DEPRECATED - DT-Prelim Calcs'!$C$18*3.39*'DEPRECATED - DT-Prelim Calcs'!$C$20</f>
        <v>25.773080821789936</v>
      </c>
      <c r="GN20" s="46">
        <f t="shared" si="62"/>
        <v>0</v>
      </c>
      <c r="GO20" s="57">
        <f>GM19*'DEPRECATED - DT-Prelim Calcs'!$C$11+GO19</f>
        <v>-427.64638877221807</v>
      </c>
      <c r="GP20" s="57">
        <f>GP19+0.5*GM20*'DEPRECATED - DT-Prelim Calcs'!$C$11^2+GO20*'DEPRECATED - DT-Prelim Calcs'!$C$11</f>
        <v>-25906.62773981347</v>
      </c>
      <c r="GQ20" s="57">
        <f>MIN('Drive Train'!$F$35-GK19*'DEPRECATED - DT-Prelim Calcs'!$C$21*'Drive Train'!$F$39,GQ19+GK$2)</f>
        <v>10.600000000000001</v>
      </c>
      <c r="GR20" s="57">
        <f>'Drive Train'!$F$35-GK20*'DEPRECATED - DT-Prelim Calcs'!$C$21*'Drive Train'!$F$39</f>
        <v>10.600000000000001</v>
      </c>
      <c r="GS20" s="1">
        <f>IF(GP20&gt;='Drive Train'!$F$29,1,0)</f>
        <v>0</v>
      </c>
      <c r="GT20" s="57">
        <f t="shared" si="63"/>
        <v>33.333333333333314</v>
      </c>
      <c r="GU20" s="63">
        <f>GU19+'DEPRECATED - DT-Prelim Calcs'!$C$11</f>
        <v>64</v>
      </c>
      <c r="GV20" s="2">
        <f>HF20/'Drive Train'!$F$35</f>
        <v>0.83870967741935498</v>
      </c>
      <c r="GW20" s="46">
        <f>HD20*12*60/(PI() * 'Drive Train'!$F$15)/GV$2*GV20</f>
        <v>-163119.48068628737</v>
      </c>
      <c r="GX20" s="2">
        <f>('DEPRECATED - DT-Prelim Calcs'!$C$6*GV20-GW20)/('DEPRECATED - DT-Prelim Calcs'!$C$6*GV20)*'DEPRECATED - DT-Prelim Calcs'!$C$7*GV20</f>
        <v>75.777002978106452</v>
      </c>
      <c r="GY20" s="57">
        <f>GX20/'DEPRECATED - DT-Prelim Calcs'!$C$7*('DEPRECATED - DT-Prelim Calcs'!$C$8-'DEPRECATED - DT-Prelim Calcs'!$C$9)+'DEPRECATED - DT-Prelim Calcs'!$C$9</f>
        <v>4036.8035195398579</v>
      </c>
      <c r="GZ20" s="57">
        <f t="shared" si="20"/>
        <v>33.333333333333314</v>
      </c>
      <c r="HA20" s="2">
        <f t="shared" si="64"/>
        <v>0.99579519204165001</v>
      </c>
      <c r="HB20" s="57">
        <f>HA20*'DEPRECATED - DT-Prelim Calcs'!$C$21/GV$2/'DEPRECATED - DT-Prelim Calcs'!$C$19/'DEPRECATED - DT-Prelim Calcs'!$C$18*3.39*'DEPRECATED - DT-Prelim Calcs'!$C$20</f>
        <v>25.773080821789936</v>
      </c>
      <c r="HC20" s="46">
        <f t="shared" si="65"/>
        <v>0</v>
      </c>
      <c r="HD20" s="57">
        <f>HB19*'DEPRECATED - DT-Prelim Calcs'!$C$11+HD19</f>
        <v>-475.22532817678916</v>
      </c>
      <c r="HE20" s="57">
        <f>HE19+0.5*HB20*'DEPRECATED - DT-Prelim Calcs'!$C$11^2+HD20*'DEPRECATED - DT-Prelim Calcs'!$C$11</f>
        <v>-26952.672691931966</v>
      </c>
      <c r="HF20" s="57">
        <f>MIN('Drive Train'!$F$35-GZ19*'DEPRECATED - DT-Prelim Calcs'!$C$21*'Drive Train'!$F$39,HF19+GZ$2)</f>
        <v>10.400000000000002</v>
      </c>
      <c r="HG20" s="57">
        <f>'Drive Train'!$F$35-GZ20*'DEPRECATED - DT-Prelim Calcs'!$C$21*'Drive Train'!$F$39</f>
        <v>10.400000000000002</v>
      </c>
      <c r="HH20" s="1">
        <f>IF(HE20&gt;='Drive Train'!$F$29,1,0)</f>
        <v>0</v>
      </c>
      <c r="HI20" s="57">
        <f t="shared" si="66"/>
        <v>37.037037037037017</v>
      </c>
      <c r="HJ20" s="63">
        <f>HJ19+'DEPRECATED - DT-Prelim Calcs'!$C$11</f>
        <v>64</v>
      </c>
      <c r="HK20" s="2">
        <f>HU20/'Drive Train'!$F$35</f>
        <v>0.82258064516129037</v>
      </c>
      <c r="HL20" s="46">
        <f>HS20*12*60/(PI() * 'Drive Train'!$F$15)/HK$2*HK20</f>
        <v>-200566.36382578229</v>
      </c>
      <c r="HM20" s="2">
        <f>('DEPRECATED - DT-Prelim Calcs'!$C$6*HK20-HL20)/('DEPRECATED - DT-Prelim Calcs'!$C$6*HK20)*'DEPRECATED - DT-Prelim Calcs'!$C$7*HK20</f>
        <v>92.670024761993545</v>
      </c>
      <c r="HN20" s="57">
        <f>HM20/'DEPRECATED - DT-Prelim Calcs'!$C$7*('DEPRECATED - DT-Prelim Calcs'!$C$8-'DEPRECATED - DT-Prelim Calcs'!$C$9)+'DEPRECATED - DT-Prelim Calcs'!$C$9</f>
        <v>4936.129119072104</v>
      </c>
      <c r="HO20" s="57">
        <f t="shared" si="21"/>
        <v>36.66666666666665</v>
      </c>
      <c r="HP20" s="2">
        <f t="shared" si="67"/>
        <v>0.99579519204165001</v>
      </c>
      <c r="HQ20" s="57">
        <f>HP20*'DEPRECATED - DT-Prelim Calcs'!$C$21/HK$2/'DEPRECATED - DT-Prelim Calcs'!$C$19/'DEPRECATED - DT-Prelim Calcs'!$C$18*3.39*'DEPRECATED - DT-Prelim Calcs'!$C$20</f>
        <v>25.773080821789936</v>
      </c>
      <c r="HR20" s="46">
        <f t="shared" si="68"/>
        <v>0</v>
      </c>
      <c r="HS20" s="57">
        <f>HQ19*'DEPRECATED - DT-Prelim Calcs'!$C$11+HS19</f>
        <v>-595.77876203942515</v>
      </c>
      <c r="HT20" s="57">
        <f>HT19+0.5*HQ20*'DEPRECATED - DT-Prelim Calcs'!$C$11^2+HS20*'DEPRECATED - DT-Prelim Calcs'!$C$11</f>
        <v>-29306.665516156674</v>
      </c>
      <c r="HU20" s="57">
        <f>MIN('Drive Train'!$F$35-HO19*'DEPRECATED - DT-Prelim Calcs'!$C$21*'Drive Train'!$F$39,HU19+HO$2)</f>
        <v>10.200000000000001</v>
      </c>
      <c r="HV20" s="57">
        <f>'Drive Train'!$F$35-HO20*'DEPRECATED - DT-Prelim Calcs'!$C$21*'Drive Train'!$F$39</f>
        <v>10.200000000000001</v>
      </c>
      <c r="HW20" s="1">
        <f>IF(HT20&gt;='Drive Train'!$F$29,1,0)</f>
        <v>0</v>
      </c>
      <c r="HX20" s="57">
        <f t="shared" si="69"/>
        <v>40.740740740740726</v>
      </c>
      <c r="HY20" s="63">
        <f>HY19+'DEPRECATED - DT-Prelim Calcs'!$C$11</f>
        <v>64</v>
      </c>
      <c r="HZ20" s="2">
        <f>IJ20/'Drive Train'!$F$35</f>
        <v>0.80645161290322598</v>
      </c>
      <c r="IA20" s="46">
        <f>IH20*12*60/(PI() * 'Drive Train'!$F$15)/HZ$2*HZ20</f>
        <v>-259280.98193553419</v>
      </c>
      <c r="IB20" s="2">
        <f>('DEPRECATED - DT-Prelim Calcs'!$C$6*HZ20-IA20)/('DEPRECATED - DT-Prelim Calcs'!$C$6*HZ20)*'DEPRECATED - DT-Prelim Calcs'!$C$7*HZ20</f>
        <v>119.17941451554658</v>
      </c>
      <c r="IC20" s="57">
        <f>IB20/'DEPRECATED - DT-Prelim Calcs'!$C$7*('DEPRECATED - DT-Prelim Calcs'!$C$8-'DEPRECATED - DT-Prelim Calcs'!$C$9)+'DEPRECATED - DT-Prelim Calcs'!$C$9</f>
        <v>6347.396631678268</v>
      </c>
      <c r="ID20" s="57">
        <f t="shared" si="22"/>
        <v>39.999999999999986</v>
      </c>
      <c r="IE20" s="2">
        <f t="shared" si="70"/>
        <v>0.99579519204165001</v>
      </c>
      <c r="IF20" s="57">
        <f>IE20*'DEPRECATED - DT-Prelim Calcs'!$C$21/HZ$2/'DEPRECATED - DT-Prelim Calcs'!$C$19/'DEPRECATED - DT-Prelim Calcs'!$C$18*3.39*'DEPRECATED - DT-Prelim Calcs'!$C$20</f>
        <v>25.773080821789936</v>
      </c>
      <c r="IG20" s="46">
        <f t="shared" si="71"/>
        <v>0</v>
      </c>
      <c r="IH20" s="57">
        <f>IF19*'DEPRECATED - DT-Prelim Calcs'!$C$11+IH19</f>
        <v>-785.5932643997163</v>
      </c>
      <c r="II20" s="57">
        <f>II19+0.5*IF20*'DEPRECATED - DT-Prelim Calcs'!$C$11^2+IH20*'DEPRECATED - DT-Prelim Calcs'!$C$11</f>
        <v>-32007.706735895703</v>
      </c>
      <c r="IJ20" s="57">
        <f>MIN('Drive Train'!$F$35-ID19*'DEPRECATED - DT-Prelim Calcs'!$C$21*'Drive Train'!$F$39,IJ19+ID$2)</f>
        <v>10.000000000000002</v>
      </c>
      <c r="IK20" s="57">
        <f>'Drive Train'!$F$35-ID20*'DEPRECATED - DT-Prelim Calcs'!$C$21*'Drive Train'!$F$39</f>
        <v>10.000000000000002</v>
      </c>
      <c r="IL20" s="1">
        <f>IF(II20&gt;='Drive Train'!$F$29,1,0)</f>
        <v>0</v>
      </c>
      <c r="IM20" s="57">
        <f t="shared" si="72"/>
        <v>44.444444444444429</v>
      </c>
      <c r="IN20" s="63">
        <f>IN19+'DEPRECATED - DT-Prelim Calcs'!$C$11</f>
        <v>64</v>
      </c>
      <c r="IO20" s="2">
        <f>IY20/'Drive Train'!$F$35</f>
        <v>3.2014714723186</v>
      </c>
      <c r="IP20" s="46">
        <f>IW20*12*60/(PI() * 'Drive Train'!$F$15)/IO$2*IO20</f>
        <v>-1363880.6231026256</v>
      </c>
      <c r="IQ20" s="2">
        <f>('DEPRECATED - DT-Prelim Calcs'!$C$6*IO20-IP20)/('DEPRECATED - DT-Prelim Calcs'!$C$6*IO20)*'DEPRECATED - DT-Prelim Calcs'!$C$7*IO20</f>
        <v>624.40453342977514</v>
      </c>
      <c r="IR20" s="57">
        <f>IQ20/'DEPRECATED - DT-Prelim Calcs'!$C$7*('DEPRECATED - DT-Prelim Calcs'!$C$8-'DEPRECATED - DT-Prelim Calcs'!$C$9)+'DEPRECATED - DT-Prelim Calcs'!$C$9</f>
        <v>33243.821012049848</v>
      </c>
      <c r="IS20" s="57">
        <f t="shared" si="23"/>
        <v>43.333333333333321</v>
      </c>
      <c r="IT20" s="2">
        <f t="shared" si="73"/>
        <v>0.99579519204165001</v>
      </c>
      <c r="IU20" s="57">
        <f>IT20*'DEPRECATED - DT-Prelim Calcs'!$C$21/IO$2/'DEPRECATED - DT-Prelim Calcs'!$C$19/'DEPRECATED - DT-Prelim Calcs'!$C$18*3.39*'DEPRECATED - DT-Prelim Calcs'!$C$20</f>
        <v>25.773080821789936</v>
      </c>
      <c r="IV20" s="46">
        <f t="shared" si="74"/>
        <v>0</v>
      </c>
      <c r="IW20" s="57">
        <f>IU19*'DEPRECATED - DT-Prelim Calcs'!$C$11+IW19</f>
        <v>-1040.9554092972794</v>
      </c>
      <c r="IX20" s="57">
        <f>IX19+0.5*IU20*'DEPRECATED - DT-Prelim Calcs'!$C$11^2+IW20*'DEPRECATED - DT-Prelim Calcs'!$C$11</f>
        <v>-34154.311689923823</v>
      </c>
      <c r="IY20" s="57">
        <f>MIN('Drive Train'!$F$35-IS19*'DEPRECATED - DT-Prelim Calcs'!$C$21*'Drive Train'!$F$39,IY19+IS$2)</f>
        <v>39.698246256750643</v>
      </c>
      <c r="IZ20" s="57">
        <f>'Drive Train'!$F$35-IS20*'DEPRECATED - DT-Prelim Calcs'!$C$21*'Drive Train'!$F$39</f>
        <v>9.8000000000000007</v>
      </c>
      <c r="JA20" s="1">
        <f>IF(IX20&gt;='Drive Train'!$F$29,1,0)</f>
        <v>0</v>
      </c>
      <c r="JB20" s="57">
        <f t="shared" si="75"/>
        <v>48.148148148148138</v>
      </c>
      <c r="JC20" s="63">
        <f>JC19+'DEPRECATED - DT-Prelim Calcs'!$C$11</f>
        <v>64</v>
      </c>
      <c r="JD20" s="2">
        <f>JN20/'Drive Train'!$F$35</f>
        <v>0.77419354838709686</v>
      </c>
      <c r="JE20" s="46">
        <f>JL20*12*60/(PI() * 'Drive Train'!$F$15)/JD$2*JD20</f>
        <v>27097.494625182295</v>
      </c>
      <c r="JF20" s="2">
        <f>('DEPRECATED - DT-Prelim Calcs'!$C$6*JD20-JE20)/('DEPRECATED - DT-Prelim Calcs'!$C$6*JD20)*'DEPRECATED - DT-Prelim Calcs'!$C$7*JD20</f>
        <v>-10.386531643450763</v>
      </c>
      <c r="JG20" s="57">
        <f>JF20/'DEPRECATED - DT-Prelim Calcs'!$C$7*('DEPRECATED - DT-Prelim Calcs'!$C$8-'DEPRECATED - DT-Prelim Calcs'!$C$9)+'DEPRECATED - DT-Prelim Calcs'!$C$9</f>
        <v>-550.24274267831242</v>
      </c>
      <c r="JH20" s="57">
        <f t="shared" si="24"/>
        <v>-550.24274267831242</v>
      </c>
      <c r="JI20" s="2">
        <f t="shared" si="76"/>
        <v>-12.949033629196027</v>
      </c>
      <c r="JJ20" s="57">
        <f>JI20*'DEPRECATED - DT-Prelim Calcs'!$C$21/JD$2/'DEPRECATED - DT-Prelim Calcs'!$C$19/'DEPRECATED - DT-Prelim Calcs'!$C$18*3.39*'DEPRECATED - DT-Prelim Calcs'!$C$20</f>
        <v>-335.14571365332148</v>
      </c>
      <c r="JK20" s="46">
        <f t="shared" si="77"/>
        <v>1</v>
      </c>
      <c r="JL20" s="57">
        <f>JJ19*'DEPRECATED - DT-Prelim Calcs'!$C$11+JL19</f>
        <v>85.523407128704022</v>
      </c>
      <c r="JM20" s="57">
        <f>JM19+0.5*JJ20*'DEPRECATED - DT-Prelim Calcs'!$C$11^2+JL20*'DEPRECATED - DT-Prelim Calcs'!$C$11</f>
        <v>-34904.410532381939</v>
      </c>
      <c r="JN20" s="57">
        <f>MIN('Drive Train'!$F$35-JH19*'DEPRECATED - DT-Prelim Calcs'!$C$21*'Drive Train'!$F$39,JN19+JH$2)</f>
        <v>9.6000000000000014</v>
      </c>
      <c r="JO20" s="57">
        <f>'Drive Train'!$F$35-JH20*'DEPRECATED - DT-Prelim Calcs'!$C$21*'Drive Train'!$F$39</f>
        <v>45.414564560698743</v>
      </c>
      <c r="JP20" s="1">
        <f>IF(JM20&gt;='Drive Train'!$F$29,1,0)</f>
        <v>0</v>
      </c>
      <c r="JQ20" s="57">
        <f>MIN(JG20,'DEPRECATED - DT-Prelim Calcs'!$C$10)*'DEPRECATED - DT-Prelim Calcs'!$C$11*1000/60/60</f>
        <v>-611.38082519812497</v>
      </c>
      <c r="JR20" s="63">
        <f>JR19+'DEPRECATED - DT-Prelim Calcs'!$C$11</f>
        <v>64</v>
      </c>
      <c r="JS20" s="2">
        <f>KC20/'Drive Train'!$F$35</f>
        <v>0.75806451612903225</v>
      </c>
      <c r="JT20" s="46">
        <f>KA20*12*60/(PI() * 'Drive Train'!$F$15)/JS$2*JS20</f>
        <v>47.58458549170949</v>
      </c>
      <c r="JU20" s="2">
        <f>('DEPRECATED - DT-Prelim Calcs'!$C$6*JS20-JT20)/('DEPRECATED - DT-Prelim Calcs'!$C$6*JS20)*'DEPRECATED - DT-Prelim Calcs'!$C$7*JS20</f>
        <v>1.8054197519694632</v>
      </c>
      <c r="JV20" s="57">
        <f>JU20/'DEPRECATED - DT-Prelim Calcs'!$C$7*('DEPRECATED - DT-Prelim Calcs'!$C$8-'DEPRECATED - DT-Prelim Calcs'!$C$9)+'DEPRECATED - DT-Prelim Calcs'!$C$9</f>
        <v>98.814254845511257</v>
      </c>
      <c r="JW20" s="57">
        <f t="shared" si="25"/>
        <v>49.999999999999993</v>
      </c>
      <c r="JX20" s="2">
        <f t="shared" si="78"/>
        <v>0.88389229226328869</v>
      </c>
      <c r="JY20" s="57">
        <f>JX20*'DEPRECATED - DT-Prelim Calcs'!$C$21/JS$2/'DEPRECATED - DT-Prelim Calcs'!$C$19/'DEPRECATED - DT-Prelim Calcs'!$C$18*3.39*'DEPRECATED - DT-Prelim Calcs'!$C$20</f>
        <v>22.876820121567821</v>
      </c>
      <c r="JZ20" s="46">
        <f t="shared" si="79"/>
        <v>0</v>
      </c>
      <c r="KA20" s="57">
        <f>JY19*'DEPRECATED - DT-Prelim Calcs'!$C$11+KA19</f>
        <v>0.15337886700925196</v>
      </c>
      <c r="KB20" s="57">
        <f>KB19+0.5*JY20*'DEPRECATED - DT-Prelim Calcs'!$C$11^2+KA20*'DEPRECATED - DT-Prelim Calcs'!$C$11</f>
        <v>-36965.762921838286</v>
      </c>
      <c r="KC20" s="57">
        <f>MIN('Drive Train'!$F$35-JW19*'DEPRECATED - DT-Prelim Calcs'!$C$21*'Drive Train'!$F$39,KC19+JW$2)</f>
        <v>9.4</v>
      </c>
      <c r="KD20" s="57">
        <f>'Drive Train'!$F$35-JW20*'DEPRECATED - DT-Prelim Calcs'!$C$21*'Drive Train'!$F$39</f>
        <v>9.4</v>
      </c>
      <c r="KE20" s="1">
        <f>IF(KB20&gt;='Drive Train'!$F$29,1,0)</f>
        <v>0</v>
      </c>
      <c r="KF20" s="57">
        <f>MIN(JV20,'DEPRECATED - DT-Prelim Calcs'!$C$10)*'DEPRECATED - DT-Prelim Calcs'!$C$11*1000/60/60</f>
        <v>103.33333333333333</v>
      </c>
      <c r="KG20" s="63">
        <f>KG19+'DEPRECATED - DT-Prelim Calcs'!$C$11</f>
        <v>64</v>
      </c>
      <c r="KH20" s="2">
        <f>KR20/'Drive Train'!$F$35</f>
        <v>0.74193548387096786</v>
      </c>
      <c r="KI20" s="46">
        <f>KP20*12*60/(PI() * 'Drive Train'!$F$15)/KH$2*KH20</f>
        <v>-24658.91942556206</v>
      </c>
      <c r="KJ20" s="2">
        <f>('DEPRECATED - DT-Prelim Calcs'!$C$6*KH20-KI20)/('DEPRECATED - DT-Prelim Calcs'!$C$6*KH20)*'DEPRECATED - DT-Prelim Calcs'!$C$7*KH20</f>
        <v>12.937782305173041</v>
      </c>
      <c r="KK20" s="57">
        <f>KJ20/'DEPRECATED - DT-Prelim Calcs'!$C$7*('DEPRECATED - DT-Prelim Calcs'!$C$8-'DEPRECATED - DT-Prelim Calcs'!$C$9)+'DEPRECATED - DT-Prelim Calcs'!$C$9</f>
        <v>691.46243558244873</v>
      </c>
      <c r="KL20" s="57">
        <f t="shared" si="26"/>
        <v>53.333333333333329</v>
      </c>
      <c r="KM20" s="2">
        <f t="shared" si="80"/>
        <v>0.99579519204165001</v>
      </c>
      <c r="KN20" s="57">
        <f>KM20*'DEPRECATED - DT-Prelim Calcs'!$C$21/KH$2/'DEPRECATED - DT-Prelim Calcs'!$C$19/'DEPRECATED - DT-Prelim Calcs'!$C$18*3.39*'DEPRECATED - DT-Prelim Calcs'!$C$20</f>
        <v>25.773080821789936</v>
      </c>
      <c r="KO20" s="46">
        <f t="shared" si="81"/>
        <v>0</v>
      </c>
      <c r="KP20" s="57">
        <f>KN19*'DEPRECATED - DT-Prelim Calcs'!$C$11+KP19</f>
        <v>-81.210709103765325</v>
      </c>
      <c r="KQ20" s="57">
        <f>KQ19+0.5*KN20*'DEPRECATED - DT-Prelim Calcs'!$C$11^2+KP20*'DEPRECATED - DT-Prelim Calcs'!$C$11</f>
        <v>-41635.780959018615</v>
      </c>
      <c r="KR20" s="57">
        <f>MIN('Drive Train'!$F$35-KL19*'DEPRECATED - DT-Prelim Calcs'!$C$21*'Drive Train'!$F$39,KR19+KL$2)</f>
        <v>9.2000000000000011</v>
      </c>
      <c r="KS20" s="57">
        <f>'Drive Train'!$F$35-KL20*'DEPRECATED - DT-Prelim Calcs'!$C$21*'Drive Train'!$F$39</f>
        <v>9.2000000000000011</v>
      </c>
      <c r="KT20" s="1">
        <f>IF(KQ20&gt;='Drive Train'!$F$29,1,0)</f>
        <v>0</v>
      </c>
      <c r="KU20" s="57">
        <f>MIN(KK20,'DEPRECATED - DT-Prelim Calcs'!$C$10)*'DEPRECATED - DT-Prelim Calcs'!$C$11*1000/60/60</f>
        <v>103.33333333333333</v>
      </c>
      <c r="KV20" s="63">
        <f>KV19+'DEPRECATED - DT-Prelim Calcs'!$C$11</f>
        <v>64</v>
      </c>
      <c r="KW20" s="2">
        <f>LG20/'Drive Train'!$F$35</f>
        <v>0.72580645161290325</v>
      </c>
      <c r="KX20" s="46">
        <f>LE20*12*60/(PI() * 'Drive Train'!$F$15)/KW$2*KW20</f>
        <v>-38280.470516246416</v>
      </c>
      <c r="KY20" s="2">
        <f>('DEPRECATED - DT-Prelim Calcs'!$C$6*KW20-KX20)/('DEPRECATED - DT-Prelim Calcs'!$C$6*KW20)*'DEPRECATED - DT-Prelim Calcs'!$C$7*KW20</f>
        <v>19.057999166427223</v>
      </c>
      <c r="KZ20" s="57">
        <f>KY20/'DEPRECATED - DT-Prelim Calcs'!$C$7*('DEPRECATED - DT-Prelim Calcs'!$C$8-'DEPRECATED - DT-Prelim Calcs'!$C$9)+'DEPRECATED - DT-Prelim Calcs'!$C$9</f>
        <v>1017.2814493994244</v>
      </c>
      <c r="LA20" s="57">
        <f t="shared" si="27"/>
        <v>56.666666666666664</v>
      </c>
      <c r="LB20" s="2">
        <f t="shared" si="82"/>
        <v>0.99579519204165001</v>
      </c>
      <c r="LC20" s="57">
        <f>LB20*'DEPRECATED - DT-Prelim Calcs'!$C$21/KW$2/'DEPRECATED - DT-Prelim Calcs'!$C$19/'DEPRECATED - DT-Prelim Calcs'!$C$18*3.39*'DEPRECATED - DT-Prelim Calcs'!$C$20</f>
        <v>25.773080821789936</v>
      </c>
      <c r="LD20" s="46">
        <f t="shared" si="83"/>
        <v>0</v>
      </c>
      <c r="LE20" s="57">
        <f>LC19*'DEPRECATED - DT-Prelim Calcs'!$C$11+LE19</f>
        <v>-128.87297261287256</v>
      </c>
      <c r="LF20" s="57">
        <f>LF19+0.5*LC20*'DEPRECATED - DT-Prelim Calcs'!$C$11^2+LE20*'DEPRECATED - DT-Prelim Calcs'!$C$11</f>
        <v>-44381.684148349785</v>
      </c>
      <c r="LG20" s="57">
        <f>MIN('Drive Train'!$F$35-LA19*'DEPRECATED - DT-Prelim Calcs'!$C$21*'Drive Train'!$F$39,LG19+LA$2)</f>
        <v>9</v>
      </c>
      <c r="LH20" s="57">
        <f>'Drive Train'!$F$35-LA20*'DEPRECATED - DT-Prelim Calcs'!$C$21*'Drive Train'!$F$39</f>
        <v>9</v>
      </c>
      <c r="LI20" s="1">
        <f>IF(LF20&gt;='Drive Train'!$F$29,1,0)</f>
        <v>0</v>
      </c>
      <c r="LJ20" s="57">
        <f>MIN(KZ20,'DEPRECATED - DT-Prelim Calcs'!$C$10)*'DEPRECATED - DT-Prelim Calcs'!$C$11*1000/60/60</f>
        <v>103.33333333333333</v>
      </c>
      <c r="LK20" s="63">
        <f>LK19+'DEPRECATED - DT-Prelim Calcs'!$C$11</f>
        <v>64</v>
      </c>
      <c r="LL20" s="2">
        <f>LV20/'Drive Train'!$F$35</f>
        <v>0.70967741935483875</v>
      </c>
      <c r="LM20" s="46">
        <f>LT20*12*60/(PI() * 'Drive Train'!$F$15)/LL$2*LL20</f>
        <v>-29346.684917594059</v>
      </c>
      <c r="LN20" s="2">
        <f>('DEPRECATED - DT-Prelim Calcs'!$C$6*LL20-LM20)/('DEPRECATED - DT-Prelim Calcs'!$C$6*LL20)*'DEPRECATED - DT-Prelim Calcs'!$C$7*LL20</f>
        <v>14.979649156893133</v>
      </c>
      <c r="LO20" s="57">
        <f>LN20/'DEPRECATED - DT-Prelim Calcs'!$C$7*('DEPRECATED - DT-Prelim Calcs'!$C$8-'DEPRECATED - DT-Prelim Calcs'!$C$9)+'DEPRECATED - DT-Prelim Calcs'!$C$9</f>
        <v>800.16430988771333</v>
      </c>
      <c r="LP20" s="57">
        <f t="shared" si="28"/>
        <v>60</v>
      </c>
      <c r="LQ20" s="2">
        <f t="shared" si="84"/>
        <v>0.99579519204165001</v>
      </c>
      <c r="LR20" s="57">
        <f>LQ20*'DEPRECATED - DT-Prelim Calcs'!$C$21/LL$2/'DEPRECATED - DT-Prelim Calcs'!$C$19/'DEPRECATED - DT-Prelim Calcs'!$C$18*3.39*'DEPRECATED - DT-Prelim Calcs'!$C$20</f>
        <v>25.773080821789936</v>
      </c>
      <c r="LS20" s="46">
        <f t="shared" si="85"/>
        <v>0</v>
      </c>
      <c r="LT20" s="57">
        <f>LR19*'DEPRECATED - DT-Prelim Calcs'!$C$11+LT19</f>
        <v>-101.04235633595532</v>
      </c>
      <c r="LU20" s="57">
        <f>LU19+0.5*LR20*'DEPRECATED - DT-Prelim Calcs'!$C$11^2+LT20*'DEPRECATED - DT-Prelim Calcs'!$C$11</f>
        <v>-42767.508404288586</v>
      </c>
      <c r="LV20" s="57">
        <f>MIN('Drive Train'!$F$35-LP19*'DEPRECATED - DT-Prelim Calcs'!$C$21*'Drive Train'!$F$39,LV19+LP$2)</f>
        <v>8.8000000000000007</v>
      </c>
      <c r="LW20" s="57">
        <f>'Drive Train'!$F$35-LP20*'DEPRECATED - DT-Prelim Calcs'!$C$21*'Drive Train'!$F$39</f>
        <v>8.8000000000000007</v>
      </c>
      <c r="LX20" s="1">
        <f>IF(LU20&gt;='Drive Train'!$F$29,1,0)</f>
        <v>0</v>
      </c>
      <c r="LY20" s="57">
        <f>MIN(LO20,'DEPRECATED - DT-Prelim Calcs'!$C$10)*'DEPRECATED - DT-Prelim Calcs'!$C$11*1000/60/60</f>
        <v>103.33333333333333</v>
      </c>
      <c r="LZ20" s="63">
        <f>LZ19+'DEPRECATED - DT-Prelim Calcs'!$C$11</f>
        <v>64</v>
      </c>
    </row>
    <row r="21" spans="1:338" x14ac:dyDescent="0.2">
      <c r="B21" s="3" t="s">
        <v>33</v>
      </c>
      <c r="C21" s="68">
        <f>'Drive Train'!F5</f>
        <v>4</v>
      </c>
      <c r="Q21" s="127">
        <f t="shared" si="86"/>
        <v>1</v>
      </c>
      <c r="R21" s="63">
        <f>R20+'DEPRECATED - DT-Prelim Calcs'!$C$11</f>
        <v>68</v>
      </c>
      <c r="S21" s="2">
        <f>AG21/'Drive Train'!$F$35</f>
        <v>0</v>
      </c>
      <c r="T21" s="46">
        <f>AE21*12*60/(PI() * 'Drive Train'!$F$15)/S$2*ABS(S21)</f>
        <v>0</v>
      </c>
      <c r="U21" s="2">
        <f>IF(OR(AD20=1,AND($C$32=Motors!$C$32,'DEPRECATED - DT-Prelim Calcs'!AI20=1)),0,IF(AG21=0,-(V20+$C$9)/($C$8-$C$9)*$C$7,($C$6*S21-T21)/($C$6*S21)*$C$7*S21))</f>
        <v>0</v>
      </c>
      <c r="V21" s="57">
        <f>IF(AND(AD20=1,AI20=1),0,ABS(U21/$C$7*($C$8-$C$9)+$C$9) *'Drive Train'!$AA$49 + V20*(1-'Drive Train'!$AA$49))</f>
        <v>0</v>
      </c>
      <c r="W21" s="57">
        <f t="shared" si="0"/>
        <v>0</v>
      </c>
      <c r="X21" s="2">
        <f>MAX(MIN(IF(AND(AI20=1,AG21&lt;0),-1,1)*(W21-$C$9)/($C$8-$C$9)*$C$7-$C$29*AE21/T$2 -  AI20*$C$29/2,X$2),MAX(X$4:X20)*-1)</f>
        <v>-0.2458281045106315</v>
      </c>
      <c r="Y21" s="57">
        <f t="shared" si="1"/>
        <v>0</v>
      </c>
      <c r="Z21" s="57">
        <f t="shared" si="2"/>
        <v>0</v>
      </c>
      <c r="AA21" s="57">
        <f t="shared" si="3"/>
        <v>0</v>
      </c>
      <c r="AB21" s="57" t="e">
        <f t="shared" si="4"/>
        <v>#N/A</v>
      </c>
      <c r="AC21" s="46">
        <f t="shared" si="29"/>
        <v>1</v>
      </c>
      <c r="AD21" s="1">
        <f t="shared" si="5"/>
        <v>1</v>
      </c>
      <c r="AE21" s="57">
        <f t="shared" si="6"/>
        <v>0</v>
      </c>
      <c r="AF21" s="57" t="e">
        <f t="shared" si="7"/>
        <v>#N/A</v>
      </c>
      <c r="AG21" s="57">
        <f>IF(AI20=0,MIN('Drive Train'!$F$35-W20*$C$21*'Drive Train'!$F$39,AG20+W$2)-$C$3,IF(AE20-1&lt;=0,0,IF($C$32=Motors!$C$30,MAX(MAX(AG$4:AG20)*-1,AG20-W$2),MAX(0,MAX(AG$4:AG20)*-1,AG20-W$2))))</f>
        <v>0</v>
      </c>
      <c r="AH21" s="57">
        <f>'Drive Train'!$F$35-ABS(W21)*'DEPRECATED - DT-Prelim Calcs'!$C$21*'Drive Train'!$F$39</f>
        <v>12.4</v>
      </c>
      <c r="AI21" s="1">
        <f>IF(AJ21&gt;='Drive Train'!$F$29,1,0)</f>
        <v>1</v>
      </c>
      <c r="AJ21" s="57">
        <f>AJ20+0.5*Y21*'DEPRECATED - DT-Prelim Calcs'!$C$11^2+AE21*'DEPRECATED - DT-Prelim Calcs'!$C$11</f>
        <v>784.33981740885292</v>
      </c>
      <c r="AK21" s="57">
        <f t="shared" si="8"/>
        <v>0</v>
      </c>
      <c r="AL21" s="63">
        <f>AL20+'DEPRECATED - DT-Prelim Calcs'!$C$11</f>
        <v>68</v>
      </c>
      <c r="AM21" s="2">
        <f>AW21/'Drive Train'!$F$35</f>
        <v>0.90462097930364249</v>
      </c>
      <c r="AN21" s="46">
        <f>AU21*12*60/(PI() * 'Drive Train'!$F$15)/AM$2*AM21</f>
        <v>4070.477455079546</v>
      </c>
      <c r="AO21" s="2">
        <f>('DEPRECATED - DT-Prelim Calcs'!$C$6*AM21-AN21)/('DEPRECATED - DT-Prelim Calcs'!$C$6*AM21)*'DEPRECATED - DT-Prelim Calcs'!$C$7*AM21</f>
        <v>0.33963924928843775</v>
      </c>
      <c r="AP21" s="57">
        <f>AO21/'DEPRECATED - DT-Prelim Calcs'!$C$7*('DEPRECATED - DT-Prelim Calcs'!$C$8-'DEPRECATED - DT-Prelim Calcs'!$C$9)+'DEPRECATED - DT-Prelim Calcs'!$C$9</f>
        <v>20.781209827264135</v>
      </c>
      <c r="AQ21" s="57">
        <f t="shared" si="9"/>
        <v>20.781209827264135</v>
      </c>
      <c r="AR21" s="2">
        <f t="shared" si="30"/>
        <v>1.0209119028491032E-2</v>
      </c>
      <c r="AS21" s="57">
        <f>AR21*'DEPRECATED - DT-Prelim Calcs'!$C$21/AM$2/'DEPRECATED - DT-Prelim Calcs'!$C$19/'DEPRECATED - DT-Prelim Calcs'!$C$18*3.39*'DEPRECATED - DT-Prelim Calcs'!$C$20</f>
        <v>7.3984817906490696E-2</v>
      </c>
      <c r="AT21" s="46">
        <f t="shared" si="31"/>
        <v>0</v>
      </c>
      <c r="AU21" s="57">
        <f>AS20*'DEPRECATED - DT-Prelim Calcs'!$C$11+AU20</f>
        <v>39.266850617385188</v>
      </c>
      <c r="AV21" s="57">
        <f>AV20+0.5*AS21*'DEPRECATED - DT-Prelim Calcs'!$C$11^2+AU21*'DEPRECATED - DT-Prelim Calcs'!$C$11</f>
        <v>2636.7495501422604</v>
      </c>
      <c r="AW21" s="57">
        <f>MIN('Drive Train'!$F$35-AQ20*'DEPRECATED - DT-Prelim Calcs'!$C$21*'Drive Train'!$F$39,AW20+AQ$2)</f>
        <v>11.217300143365167</v>
      </c>
      <c r="AX21" s="57">
        <f>'Drive Train'!$F$35-AQ21*'DEPRECATED - DT-Prelim Calcs'!$C$21*'Drive Train'!$F$39</f>
        <v>11.153127410364153</v>
      </c>
      <c r="AY21" s="1">
        <f>IF(AV21&gt;='Drive Train'!$F$29,1,0)</f>
        <v>1</v>
      </c>
      <c r="AZ21" s="57">
        <f t="shared" si="32"/>
        <v>23.090233141404596</v>
      </c>
      <c r="BA21" s="63">
        <f>BA20+'DEPRECATED - DT-Prelim Calcs'!$C$11</f>
        <v>68</v>
      </c>
      <c r="BB21" s="2">
        <f>BL21/'Drive Train'!$F$35</f>
        <v>1.2916361682398489</v>
      </c>
      <c r="BC21" s="46">
        <f>BJ21*12*60/(PI() * 'Drive Train'!$F$15)/BB$2*BB21</f>
        <v>-4171.1576604174179</v>
      </c>
      <c r="BD21" s="2">
        <f>('DEPRECATED - DT-Prelim Calcs'!$C$6*BB21-BC21)/('DEPRECATED - DT-Prelim Calcs'!$C$6*BB21)*'DEPRECATED - DT-Prelim Calcs'!$C$7*BB21</f>
        <v>4.9988637961533406</v>
      </c>
      <c r="BE21" s="57">
        <f>BD21/'DEPRECATED - DT-Prelim Calcs'!$C$7*('DEPRECATED - DT-Prelim Calcs'!$C$8-'DEPRECATED - DT-Prelim Calcs'!$C$9)+'DEPRECATED - DT-Prelim Calcs'!$C$9</f>
        <v>268.82208508152434</v>
      </c>
      <c r="BF21" s="57">
        <f t="shared" si="10"/>
        <v>93</v>
      </c>
      <c r="BG21" s="2">
        <f t="shared" si="33"/>
        <v>1.9326333625526733</v>
      </c>
      <c r="BH21" s="57">
        <f>BG21*'DEPRECATED - DT-Prelim Calcs'!$C$21/BB$2/'DEPRECATED - DT-Prelim Calcs'!$C$19/'DEPRECATED - DT-Prelim Calcs'!$C$18*3.39*'DEPRECATED - DT-Prelim Calcs'!$C$20</f>
        <v>20.230408728190525</v>
      </c>
      <c r="BI21" s="46">
        <f t="shared" si="34"/>
        <v>0</v>
      </c>
      <c r="BJ21" s="57">
        <f>BH20*'DEPRECATED - DT-Prelim Calcs'!$C$11+BJ20</f>
        <v>-19.510254609840899</v>
      </c>
      <c r="BK21" s="57">
        <f>BK20+0.5*BH21*'DEPRECATED - DT-Prelim Calcs'!$C$11^2+BJ21*'DEPRECATED - DT-Prelim Calcs'!$C$11</f>
        <v>1440.7859535272983</v>
      </c>
      <c r="BL21" s="57">
        <f>MIN('Drive Train'!$F$35-BF20*'DEPRECATED - DT-Prelim Calcs'!$C$21*'Drive Train'!$F$39,BL20+BF$2)</f>
        <v>16.016288486174126</v>
      </c>
      <c r="BM21" s="57">
        <f>'Drive Train'!$F$35-BF21*'DEPRECATED - DT-Prelim Calcs'!$C$21*'Drive Train'!$F$39</f>
        <v>6.82</v>
      </c>
      <c r="BN21" s="1">
        <f>IF(BK21&gt;='Drive Train'!$F$29,1,0)</f>
        <v>1</v>
      </c>
      <c r="BO21" s="57">
        <f t="shared" si="35"/>
        <v>103.33333333333333</v>
      </c>
      <c r="BP21" s="63">
        <f>BP20+'DEPRECATED - DT-Prelim Calcs'!$C$11</f>
        <v>68</v>
      </c>
      <c r="BQ21" s="2">
        <f>CA21/'Drive Train'!$F$35</f>
        <v>0.55000000000000004</v>
      </c>
      <c r="BR21" s="46">
        <f>BY21*12*60/(PI() * 'Drive Train'!$F$15)/BQ$2*BQ21</f>
        <v>3571.7237390054074</v>
      </c>
      <c r="BS21" s="2">
        <f>('DEPRECATED - DT-Prelim Calcs'!$C$6*BQ21-BR21)/('DEPRECATED - DT-Prelim Calcs'!$C$6*BQ21)*'DEPRECATED - DT-Prelim Calcs'!$C$7*BQ21</f>
        <v>-0.28948202833077502</v>
      </c>
      <c r="BT21" s="57">
        <f>BS21/'DEPRECATED - DT-Prelim Calcs'!$C$7*('DEPRECATED - DT-Prelim Calcs'!$C$8-'DEPRECATED - DT-Prelim Calcs'!$C$9)+'DEPRECATED - DT-Prelim Calcs'!$C$9</f>
        <v>-12.711014205327153</v>
      </c>
      <c r="BU21" s="57">
        <f t="shared" si="11"/>
        <v>-12.711014205327153</v>
      </c>
      <c r="BV21" s="2">
        <f t="shared" si="36"/>
        <v>-0.76492648745304825</v>
      </c>
      <c r="BW21" s="57">
        <f>BV21*'DEPRECATED - DT-Prelim Calcs'!$C$21/BQ$2/'DEPRECATED - DT-Prelim Calcs'!$C$19/'DEPRECATED - DT-Prelim Calcs'!$C$18*3.39*'DEPRECATED - DT-Prelim Calcs'!$C$20</f>
        <v>-10.470814206812904</v>
      </c>
      <c r="BX21" s="46">
        <f t="shared" si="37"/>
        <v>1</v>
      </c>
      <c r="BY21" s="57">
        <f>BW20*'DEPRECATED - DT-Prelim Calcs'!$C$11+BY20</f>
        <v>30.002409248961641</v>
      </c>
      <c r="BZ21" s="57">
        <f>BZ20+0.5*BW21*'DEPRECATED - DT-Prelim Calcs'!$C$11^2+BY21*'DEPRECATED - DT-Prelim Calcs'!$C$11</f>
        <v>-1704.4358642574462</v>
      </c>
      <c r="CA21" s="57">
        <f>MIN('Drive Train'!$F$35-BU20*'DEPRECATED - DT-Prelim Calcs'!$C$21*'Drive Train'!$F$39,CA20+BU$2)</f>
        <v>6.82</v>
      </c>
      <c r="CB21" s="57">
        <f>'Drive Train'!$F$35-BU21*'DEPRECATED - DT-Prelim Calcs'!$C$21*'Drive Train'!$F$39</f>
        <v>13.162660852319629</v>
      </c>
      <c r="CC21" s="1">
        <f>IF(BZ21&gt;='Drive Train'!$F$29,1,0)</f>
        <v>0</v>
      </c>
      <c r="CD21" s="57">
        <f t="shared" si="38"/>
        <v>-14.12334911703017</v>
      </c>
      <c r="CE21" s="63">
        <f>CE20+'DEPRECATED - DT-Prelim Calcs'!$C$11</f>
        <v>68</v>
      </c>
      <c r="CF21" s="2">
        <f>CP21/'Drive Train'!$F$35</f>
        <v>0.55000000000000004</v>
      </c>
      <c r="CG21" s="46">
        <f>CN21*12*60/(PI() * 'Drive Train'!$F$15)/CF$2*CF21</f>
        <v>-35781.726450334434</v>
      </c>
      <c r="CH21" s="2">
        <f>('DEPRECATED - DT-Prelim Calcs'!$C$6*CF21-CG21)/('DEPRECATED - DT-Prelim Calcs'!$C$6*CF21)*'DEPRECATED - DT-Prelim Calcs'!$C$7*CF21</f>
        <v>17.504479501933581</v>
      </c>
      <c r="CI21" s="57">
        <f>CH21/'DEPRECATED - DT-Prelim Calcs'!$C$7*('DEPRECATED - DT-Prelim Calcs'!$C$8-'DEPRECATED - DT-Prelim Calcs'!$C$9)+'DEPRECATED - DT-Prelim Calcs'!$C$9</f>
        <v>934.57747721911983</v>
      </c>
      <c r="CJ21" s="57">
        <f t="shared" si="12"/>
        <v>93</v>
      </c>
      <c r="CK21" s="2">
        <f t="shared" si="39"/>
        <v>1.5241763143494644</v>
      </c>
      <c r="CL21" s="57">
        <f>CK21*'DEPRECATED - DT-Prelim Calcs'!$C$21/CF$2/'DEPRECATED - DT-Prelim Calcs'!$C$19/'DEPRECATED - DT-Prelim Calcs'!$C$18*3.39*'DEPRECATED - DT-Prelim Calcs'!$C$20</f>
        <v>25.773080821789936</v>
      </c>
      <c r="CM21" s="46">
        <f t="shared" si="40"/>
        <v>0</v>
      </c>
      <c r="CN21" s="57">
        <f>CL20*'DEPRECATED - DT-Prelim Calcs'!$C$11+CN20</f>
        <v>-243.3151708855633</v>
      </c>
      <c r="CO21" s="57">
        <f>CO20+0.5*CL21*'DEPRECATED - DT-Prelim Calcs'!$C$11^2+CN21*'DEPRECATED - DT-Prelim Calcs'!$C$11</f>
        <v>-7839.9203478749932</v>
      </c>
      <c r="CP21" s="57">
        <f>MIN('Drive Train'!$F$35-CJ20*'DEPRECATED - DT-Prelim Calcs'!$C$21*'Drive Train'!$F$39,CP20+CJ$2)</f>
        <v>6.82</v>
      </c>
      <c r="CQ21" s="57">
        <f>'Drive Train'!$F$35-CJ21*'DEPRECATED - DT-Prelim Calcs'!$C$21*'Drive Train'!$F$39</f>
        <v>6.82</v>
      </c>
      <c r="CR21" s="1">
        <f>IF(CO21&gt;='Drive Train'!$F$29,1,0)</f>
        <v>0</v>
      </c>
      <c r="CS21" s="57">
        <f t="shared" si="41"/>
        <v>103.33333333333333</v>
      </c>
      <c r="CT21" s="63">
        <f>CT20+'DEPRECATED - DT-Prelim Calcs'!$C$11</f>
        <v>68</v>
      </c>
      <c r="CU21" s="2">
        <f>DE21/'Drive Train'!$F$35</f>
        <v>1.3713645754915385</v>
      </c>
      <c r="CV21" s="46">
        <f>DC21*12*60/(PI() * 'Drive Train'!$F$15)/CU$2*CU21</f>
        <v>-66075.366920465691</v>
      </c>
      <c r="CW21" s="2">
        <f>('DEPRECATED - DT-Prelim Calcs'!$C$6*CU21-CV21)/('DEPRECATED - DT-Prelim Calcs'!$C$6*CU21)*'DEPRECATED - DT-Prelim Calcs'!$C$7*CU21</f>
        <v>33.181467853636732</v>
      </c>
      <c r="CX21" s="57">
        <f>CW21/'DEPRECATED - DT-Prelim Calcs'!$C$7*('DEPRECATED - DT-Prelim Calcs'!$C$8-'DEPRECATED - DT-Prelim Calcs'!$C$9)+'DEPRECATED - DT-Prelim Calcs'!$C$9</f>
        <v>1769.1656952786693</v>
      </c>
      <c r="CY21" s="57">
        <f t="shared" si="13"/>
        <v>93</v>
      </c>
      <c r="CZ21" s="2">
        <f t="shared" si="42"/>
        <v>1.2803081040535502</v>
      </c>
      <c r="DA21" s="57">
        <f>CZ21*'DEPRECATED - DT-Prelim Calcs'!$C$21/CU$2/'DEPRECATED - DT-Prelim Calcs'!$C$19/'DEPRECATED - DT-Prelim Calcs'!$C$18*3.39*'DEPRECATED - DT-Prelim Calcs'!$C$20</f>
        <v>25.773080821789936</v>
      </c>
      <c r="DB21" s="46">
        <f t="shared" si="43"/>
        <v>0</v>
      </c>
      <c r="DC21" s="57">
        <f>DA20*'DEPRECATED - DT-Prelim Calcs'!$C$11+DC20</f>
        <v>-151.36885625485948</v>
      </c>
      <c r="DD21" s="57">
        <f>DD20+0.5*DA21*'DEPRECATED - DT-Prelim Calcs'!$C$11^2+DC21*'DEPRECATED - DT-Prelim Calcs'!$C$11</f>
        <v>-14578.277880329615</v>
      </c>
      <c r="DE21" s="57">
        <f>MIN('Drive Train'!$F$35-CY20*'DEPRECATED - DT-Prelim Calcs'!$C$21*'Drive Train'!$F$39,DE20+CY$2)</f>
        <v>17.004920736095077</v>
      </c>
      <c r="DF21" s="57">
        <f>'Drive Train'!$F$35-CY21*'DEPRECATED - DT-Prelim Calcs'!$C$21*'Drive Train'!$F$39</f>
        <v>6.82</v>
      </c>
      <c r="DG21" s="1">
        <f>IF(DD21&gt;='Drive Train'!$F$29,1,0)</f>
        <v>0</v>
      </c>
      <c r="DH21" s="57">
        <f t="shared" si="44"/>
        <v>103.33333333333333</v>
      </c>
      <c r="DI21" s="63">
        <f>DI20+'DEPRECATED - DT-Prelim Calcs'!$C$11</f>
        <v>68</v>
      </c>
      <c r="DJ21" s="2">
        <f>DT21/'Drive Train'!$F$35</f>
        <v>2.7373184600910672</v>
      </c>
      <c r="DK21" s="46">
        <f>DR21*12*60/(PI() * 'Drive Train'!$F$15)/DJ$2*DJ21</f>
        <v>-777811.8020493096</v>
      </c>
      <c r="DL21" s="2">
        <f>('DEPRECATED - DT-Prelim Calcs'!$C$6*DJ21-DK21)/('DEPRECATED - DT-Prelim Calcs'!$C$6*DJ21)*'DEPRECATED - DT-Prelim Calcs'!$C$7*DJ21</f>
        <v>358.29045398766306</v>
      </c>
      <c r="DM21" s="57">
        <f>DL21/'DEPRECATED - DT-Prelim Calcs'!$C$7*('DEPRECATED - DT-Prelim Calcs'!$C$8-'DEPRECATED - DT-Prelim Calcs'!$C$9)+'DEPRECATED - DT-Prelim Calcs'!$C$9</f>
        <v>19076.834957102561</v>
      </c>
      <c r="DN21" s="57">
        <f t="shared" si="14"/>
        <v>93</v>
      </c>
      <c r="DO21" s="2">
        <f t="shared" si="45"/>
        <v>1.1037138828047846</v>
      </c>
      <c r="DP21" s="57">
        <f>DO21*'DEPRECATED - DT-Prelim Calcs'!$C$21/DJ$2/'DEPRECATED - DT-Prelim Calcs'!$C$19/'DEPRECATED - DT-Prelim Calcs'!$C$18*3.39*'DEPRECATED - DT-Prelim Calcs'!$C$20</f>
        <v>25.773080821789936</v>
      </c>
      <c r="DQ21" s="46">
        <f t="shared" si="46"/>
        <v>0</v>
      </c>
      <c r="DR21" s="57">
        <f>DP20*'DEPRECATED - DT-Prelim Calcs'!$C$11+DR20</f>
        <v>-769.5575189607199</v>
      </c>
      <c r="DS21" s="57">
        <f>DS20+0.5*DP21*'DEPRECATED - DT-Prelim Calcs'!$C$11^2+DR21*'DEPRECATED - DT-Prelim Calcs'!$C$11</f>
        <v>-22240.222123145282</v>
      </c>
      <c r="DT21" s="57">
        <f>MIN('Drive Train'!$F$35-DN20*'DEPRECATED - DT-Prelim Calcs'!$C$21*'Drive Train'!$F$39,DT20+DN$2)</f>
        <v>33.942748905129235</v>
      </c>
      <c r="DU21" s="57">
        <f>'Drive Train'!$F$35-DN21*'DEPRECATED - DT-Prelim Calcs'!$C$21*'Drive Train'!$F$39</f>
        <v>6.82</v>
      </c>
      <c r="DV21" s="1">
        <f>IF(DS21&gt;='Drive Train'!$F$29,1,0)</f>
        <v>0</v>
      </c>
      <c r="DW21" s="57">
        <f t="shared" si="47"/>
        <v>103.33333333333333</v>
      </c>
      <c r="DX21" s="63">
        <f>DX20+'DEPRECATED - DT-Prelim Calcs'!$C$11</f>
        <v>68</v>
      </c>
      <c r="DY21" s="2">
        <f>EI21/'Drive Train'!$F$35</f>
        <v>3.7022691670267083</v>
      </c>
      <c r="DZ21" s="46">
        <f>EG21*12*60/(PI() * 'Drive Train'!$F$15)/DY$2*DY21</f>
        <v>-2103507.548530418</v>
      </c>
      <c r="EA21" s="2">
        <f>('DEPRECATED - DT-Prelim Calcs'!$C$6*DY21-DZ21)/('DEPRECATED - DT-Prelim Calcs'!$C$6*DY21)*'DEPRECATED - DT-Prelim Calcs'!$C$7*DY21</f>
        <v>960.03939026069713</v>
      </c>
      <c r="EB21" s="57">
        <f>EA21/'DEPRECATED - DT-Prelim Calcs'!$C$7*('DEPRECATED - DT-Prelim Calcs'!$C$8-'DEPRECATED - DT-Prelim Calcs'!$C$9)+'DEPRECATED - DT-Prelim Calcs'!$C$9</f>
        <v>51111.850942094374</v>
      </c>
      <c r="EC21" s="57">
        <f t="shared" si="15"/>
        <v>93</v>
      </c>
      <c r="ED21" s="2">
        <f t="shared" si="48"/>
        <v>0.96993038185874991</v>
      </c>
      <c r="EE21" s="57">
        <f>ED21*'DEPRECATED - DT-Prelim Calcs'!$C$21/DY$2/'DEPRECATED - DT-Prelim Calcs'!$C$19/'DEPRECATED - DT-Prelim Calcs'!$C$18*3.39*'DEPRECATED - DT-Prelim Calcs'!$C$20</f>
        <v>25.773080821789936</v>
      </c>
      <c r="EF21" s="46">
        <f t="shared" si="49"/>
        <v>0</v>
      </c>
      <c r="EG21" s="57">
        <f>EE20*'DEPRECATED - DT-Prelim Calcs'!$C$11+EG20</f>
        <v>-1352.2345439110979</v>
      </c>
      <c r="EH21" s="57">
        <f>EH20+0.5*EE21*'DEPRECATED - DT-Prelim Calcs'!$C$11^2+EG21*'DEPRECATED - DT-Prelim Calcs'!$C$11</f>
        <v>-39299.970673988988</v>
      </c>
      <c r="EI21" s="57">
        <f>MIN('Drive Train'!$F$35-EC20*'DEPRECATED - DT-Prelim Calcs'!$C$21*'Drive Train'!$F$39,EI20+EC$2)</f>
        <v>45.908137671131186</v>
      </c>
      <c r="EJ21" s="57">
        <f>'Drive Train'!$F$35-EC21*'DEPRECATED - DT-Prelim Calcs'!$C$21*'Drive Train'!$F$39</f>
        <v>6.82</v>
      </c>
      <c r="EK21" s="1">
        <f>IF(EH21&gt;='Drive Train'!$F$29,1,0)</f>
        <v>0</v>
      </c>
      <c r="EL21" s="57">
        <f t="shared" si="50"/>
        <v>103.33333333333333</v>
      </c>
      <c r="EM21" s="63">
        <f>EM20+'DEPRECATED - DT-Prelim Calcs'!$C$11</f>
        <v>68</v>
      </c>
      <c r="EN21" s="2">
        <f>EX21/'Drive Train'!$F$35</f>
        <v>0.55000000000000004</v>
      </c>
      <c r="EO21" s="46">
        <f>EV21*12*60/(PI() * 'Drive Train'!$F$15)/EN$2*EN21</f>
        <v>-41128.308000136167</v>
      </c>
      <c r="EP21" s="2">
        <f>('DEPRECATED - DT-Prelim Calcs'!$C$6*EN21-EO21)/('DEPRECATED - DT-Prelim Calcs'!$C$6*EN21)*'DEPRECATED - DT-Prelim Calcs'!$C$7*EN21</f>
        <v>19.921976975671324</v>
      </c>
      <c r="EQ21" s="57">
        <f>EP21/'DEPRECATED - DT-Prelim Calcs'!$C$7*('DEPRECATED - DT-Prelim Calcs'!$C$8-'DEPRECATED - DT-Prelim Calcs'!$C$9)+'DEPRECATED - DT-Prelim Calcs'!$C$9</f>
        <v>1063.2766165886437</v>
      </c>
      <c r="ER21" s="57">
        <f t="shared" si="16"/>
        <v>93</v>
      </c>
      <c r="ES21" s="2">
        <f t="shared" si="51"/>
        <v>0.86507304327942547</v>
      </c>
      <c r="ET21" s="57">
        <f>ES21*'DEPRECATED - DT-Prelim Calcs'!$C$21/EN$2/'DEPRECATED - DT-Prelim Calcs'!$C$19/'DEPRECATED - DT-Prelim Calcs'!$C$18*3.39*'DEPRECATED - DT-Prelim Calcs'!$C$20</f>
        <v>25.773080821789936</v>
      </c>
      <c r="EU21" s="46">
        <f t="shared" si="52"/>
        <v>0</v>
      </c>
      <c r="EV21" s="57">
        <f>ET20*'DEPRECATED - DT-Prelim Calcs'!$C$11+EV20</f>
        <v>-158.73266617666593</v>
      </c>
      <c r="EW21" s="57">
        <f>EW20+0.5*ET21*'DEPRECATED - DT-Prelim Calcs'!$C$11^2+EV21*'DEPRECATED - DT-Prelim Calcs'!$C$11</f>
        <v>-52521.647143837399</v>
      </c>
      <c r="EX21" s="57">
        <f>MIN('Drive Train'!$F$35-ER20*'DEPRECATED - DT-Prelim Calcs'!$C$21*'Drive Train'!$F$39,EX20+ER$2)</f>
        <v>6.82</v>
      </c>
      <c r="EY21" s="57">
        <f>'Drive Train'!$F$35-ER21*'DEPRECATED - DT-Prelim Calcs'!$C$21*'Drive Train'!$F$39</f>
        <v>6.82</v>
      </c>
      <c r="EZ21" s="1">
        <f>IF(EW21&gt;='Drive Train'!$F$29,1,0)</f>
        <v>0</v>
      </c>
      <c r="FA21" s="57">
        <f t="shared" si="53"/>
        <v>103.33333333333333</v>
      </c>
      <c r="FB21" s="63">
        <f>FB20+'DEPRECATED - DT-Prelim Calcs'!$C$11</f>
        <v>68</v>
      </c>
      <c r="FC21" s="2">
        <f>FM21/'Drive Train'!$F$35</f>
        <v>0.55000000000000004</v>
      </c>
      <c r="FD21" s="46">
        <f>FK21*12*60/(PI() * 'Drive Train'!$F$15)/FC$2*FC21</f>
        <v>-162581.51943028573</v>
      </c>
      <c r="FE21" s="2">
        <f>('DEPRECATED - DT-Prelim Calcs'!$C$6*FC21-FD21)/('DEPRECATED - DT-Prelim Calcs'!$C$6*FC21)*'DEPRECATED - DT-Prelim Calcs'!$C$7*FC21</f>
        <v>74.83796938592657</v>
      </c>
      <c r="FF21" s="57">
        <f>FE21/'DEPRECATED - DT-Prelim Calcs'!$C$7*('DEPRECATED - DT-Prelim Calcs'!$C$8-'DEPRECATED - DT-Prelim Calcs'!$C$9)+'DEPRECATED - DT-Prelim Calcs'!$C$9</f>
        <v>3986.8126440723563</v>
      </c>
      <c r="FG21" s="57">
        <f t="shared" si="17"/>
        <v>93</v>
      </c>
      <c r="FH21" s="2">
        <f t="shared" si="54"/>
        <v>0.78067567320338405</v>
      </c>
      <c r="FI21" s="57">
        <f>FH21*'DEPRECATED - DT-Prelim Calcs'!$C$21/FC$2/'DEPRECATED - DT-Prelim Calcs'!$C$19/'DEPRECATED - DT-Prelim Calcs'!$C$18*3.39*'DEPRECATED - DT-Prelim Calcs'!$C$20</f>
        <v>25.773080821789936</v>
      </c>
      <c r="FJ21" s="46">
        <f t="shared" si="55"/>
        <v>0</v>
      </c>
      <c r="FK21" s="57">
        <f>FI20*'DEPRECATED - DT-Prelim Calcs'!$C$11+FK20</f>
        <v>-566.2582118089266</v>
      </c>
      <c r="FL21" s="57">
        <f>FL20+0.5*FI21*'DEPRECATED - DT-Prelim Calcs'!$C$11^2+FK21*'DEPRECATED - DT-Prelim Calcs'!$C$11</f>
        <v>-77788.230973037615</v>
      </c>
      <c r="FM21" s="57">
        <f>MIN('Drive Train'!$F$35-FG20*'DEPRECATED - DT-Prelim Calcs'!$C$21*'Drive Train'!$F$39,FM20+FG$2)</f>
        <v>6.82</v>
      </c>
      <c r="FN21" s="57">
        <f>'Drive Train'!$F$35-FG21*'DEPRECATED - DT-Prelim Calcs'!$C$21*'Drive Train'!$F$39</f>
        <v>6.82</v>
      </c>
      <c r="FO21" s="1">
        <f>IF(FL21&gt;='Drive Train'!$F$29,1,0)</f>
        <v>0</v>
      </c>
      <c r="FP21" s="57">
        <f t="shared" si="56"/>
        <v>103.33333333333333</v>
      </c>
      <c r="FQ21" s="63">
        <f>FQ20+'DEPRECATED - DT-Prelim Calcs'!$C$11</f>
        <v>68</v>
      </c>
      <c r="FR21" s="2">
        <f>GB21/'Drive Train'!$F$35</f>
        <v>0.55000000000000004</v>
      </c>
      <c r="FS21" s="46">
        <f>FZ21*12*60/(PI() * 'Drive Train'!$F$15)/FR$2*FR21</f>
        <v>-320588.79684487928</v>
      </c>
      <c r="FT21" s="2">
        <f>('DEPRECATED - DT-Prelim Calcs'!$C$6*FR21-FS21)/('DEPRECATED - DT-Prelim Calcs'!$C$6*FR21)*'DEPRECATED - DT-Prelim Calcs'!$C$7*FR21</f>
        <v>146.28216048708424</v>
      </c>
      <c r="FU21" s="57">
        <f>FT21/'DEPRECATED - DT-Prelim Calcs'!$C$7*('DEPRECATED - DT-Prelim Calcs'!$C$8-'DEPRECATED - DT-Prelim Calcs'!$C$9)+'DEPRECATED - DT-Prelim Calcs'!$C$9</f>
        <v>7790.252361200377</v>
      </c>
      <c r="FV21" s="57">
        <f t="shared" si="18"/>
        <v>93</v>
      </c>
      <c r="FW21" s="2">
        <f t="shared" si="57"/>
        <v>0.7112822800297498</v>
      </c>
      <c r="FX21" s="57">
        <f>FW21*'DEPRECATED - DT-Prelim Calcs'!$C$21/FR$2/'DEPRECATED - DT-Prelim Calcs'!$C$19/'DEPRECATED - DT-Prelim Calcs'!$C$18*3.39*'DEPRECATED - DT-Prelim Calcs'!$C$20</f>
        <v>25.773080821789936</v>
      </c>
      <c r="FY21" s="46">
        <f t="shared" si="58"/>
        <v>0</v>
      </c>
      <c r="FZ21" s="57">
        <f>FX20*'DEPRECATED - DT-Prelim Calcs'!$C$11+FZ20</f>
        <v>-1017.3327363546092</v>
      </c>
      <c r="GA21" s="57">
        <f>GA20+0.5*FX21*'DEPRECATED - DT-Prelim Calcs'!$C$11^2+FZ21*'DEPRECATED - DT-Prelim Calcs'!$C$11</f>
        <v>-105754.85149486996</v>
      </c>
      <c r="GB21" s="57">
        <f>MIN('Drive Train'!$F$35-FV20*'DEPRECATED - DT-Prelim Calcs'!$C$21*'Drive Train'!$F$39,GB20+FV$2)</f>
        <v>6.82</v>
      </c>
      <c r="GC21" s="57">
        <f>'Drive Train'!$F$35-FV21*'DEPRECATED - DT-Prelim Calcs'!$C$21*'Drive Train'!$F$39</f>
        <v>6.82</v>
      </c>
      <c r="GD21" s="1">
        <f>IF(GA21&gt;='Drive Train'!$F$29,1,0)</f>
        <v>0</v>
      </c>
      <c r="GE21" s="57">
        <f t="shared" si="59"/>
        <v>103.33333333333333</v>
      </c>
      <c r="GF21" s="63">
        <f>GF20+'DEPRECATED - DT-Prelim Calcs'!$C$11</f>
        <v>68</v>
      </c>
      <c r="GG21" s="2">
        <f>GQ21/'Drive Train'!$F$35</f>
        <v>0.85483870967741948</v>
      </c>
      <c r="GH21" s="46">
        <f>GO21*12*60/(PI() * 'Drive Train'!$F$15)/GG$2*GG21</f>
        <v>-113544.4289554883</v>
      </c>
      <c r="GI21" s="2">
        <f>('DEPRECATED - DT-Prelim Calcs'!$C$6*GG21-GH21)/('DEPRECATED - DT-Prelim Calcs'!$C$6*GG21)*'DEPRECATED - DT-Prelim Calcs'!$C$7*GG21</f>
        <v>53.400137609783521</v>
      </c>
      <c r="GJ21" s="57">
        <f>GI21/'DEPRECATED - DT-Prelim Calcs'!$C$7*('DEPRECATED - DT-Prelim Calcs'!$C$8-'DEPRECATED - DT-Prelim Calcs'!$C$9)+'DEPRECATED - DT-Prelim Calcs'!$C$9</f>
        <v>2845.537201383911</v>
      </c>
      <c r="GK21" s="57">
        <f t="shared" si="60"/>
        <v>29.999999999999982</v>
      </c>
      <c r="GL21" s="2">
        <f t="shared" si="61"/>
        <v>0.99579519204165001</v>
      </c>
      <c r="GM21" s="57">
        <f>GL21*'DEPRECATED - DT-Prelim Calcs'!$C$21/GG$2/'DEPRECATED - DT-Prelim Calcs'!$C$19/'DEPRECATED - DT-Prelim Calcs'!$C$18*3.39*'DEPRECATED - DT-Prelim Calcs'!$C$20</f>
        <v>25.773080821789936</v>
      </c>
      <c r="GN21" s="46">
        <f t="shared" si="62"/>
        <v>0</v>
      </c>
      <c r="GO21" s="57">
        <f>GM20*'DEPRECATED - DT-Prelim Calcs'!$C$11+GO20</f>
        <v>-324.55406548505835</v>
      </c>
      <c r="GP21" s="57">
        <f>GP20+0.5*GM21*'DEPRECATED - DT-Prelim Calcs'!$C$11^2+GO21*'DEPRECATED - DT-Prelim Calcs'!$C$11</f>
        <v>-26998.659355179385</v>
      </c>
      <c r="GQ21" s="57">
        <f>MIN('Drive Train'!$F$35-GK20*'DEPRECATED - DT-Prelim Calcs'!$C$21*'Drive Train'!$F$39,GQ20+GK$2)</f>
        <v>10.600000000000001</v>
      </c>
      <c r="GR21" s="57">
        <f>'Drive Train'!$F$35-GK21*'DEPRECATED - DT-Prelim Calcs'!$C$21*'Drive Train'!$F$39</f>
        <v>10.600000000000001</v>
      </c>
      <c r="GS21" s="1">
        <f>IF(GP21&gt;='Drive Train'!$F$29,1,0)</f>
        <v>0</v>
      </c>
      <c r="GT21" s="57">
        <f t="shared" si="63"/>
        <v>33.333333333333314</v>
      </c>
      <c r="GU21" s="63">
        <f>GU20+'DEPRECATED - DT-Prelim Calcs'!$C$11</f>
        <v>68</v>
      </c>
      <c r="GV21" s="2">
        <f>HF21/'Drive Train'!$F$35</f>
        <v>0.83870967741935498</v>
      </c>
      <c r="GW21" s="46">
        <f>HD21*12*60/(PI() * 'Drive Train'!$F$15)/GV$2*GV21</f>
        <v>-127733.39067744746</v>
      </c>
      <c r="GX21" s="2">
        <f>('DEPRECATED - DT-Prelim Calcs'!$C$6*GV21-GW21)/('DEPRECATED - DT-Prelim Calcs'!$C$6*GV21)*'DEPRECATED - DT-Prelim Calcs'!$C$7*GV21</f>
        <v>59.776913499437754</v>
      </c>
      <c r="GY21" s="57">
        <f>GX21/'DEPRECATED - DT-Prelim Calcs'!$C$7*('DEPRECATED - DT-Prelim Calcs'!$C$8-'DEPRECATED - DT-Prelim Calcs'!$C$9)+'DEPRECATED - DT-Prelim Calcs'!$C$9</f>
        <v>3185.0145236422672</v>
      </c>
      <c r="GZ21" s="57">
        <f t="shared" si="20"/>
        <v>33.333333333333314</v>
      </c>
      <c r="HA21" s="2">
        <f t="shared" si="64"/>
        <v>0.99579519204165001</v>
      </c>
      <c r="HB21" s="57">
        <f>HA21*'DEPRECATED - DT-Prelim Calcs'!$C$21/GV$2/'DEPRECATED - DT-Prelim Calcs'!$C$19/'DEPRECATED - DT-Prelim Calcs'!$C$18*3.39*'DEPRECATED - DT-Prelim Calcs'!$C$20</f>
        <v>25.773080821789936</v>
      </c>
      <c r="HC21" s="46">
        <f t="shared" si="65"/>
        <v>0</v>
      </c>
      <c r="HD21" s="57">
        <f>HB20*'DEPRECATED - DT-Prelim Calcs'!$C$11+HD20</f>
        <v>-372.13300488962943</v>
      </c>
      <c r="HE21" s="57">
        <f>HE20+0.5*HB21*'DEPRECATED - DT-Prelim Calcs'!$C$11^2+HD21*'DEPRECATED - DT-Prelim Calcs'!$C$11</f>
        <v>-28235.020064916167</v>
      </c>
      <c r="HF21" s="57">
        <f>MIN('Drive Train'!$F$35-GZ20*'DEPRECATED - DT-Prelim Calcs'!$C$21*'Drive Train'!$F$39,HF20+GZ$2)</f>
        <v>10.400000000000002</v>
      </c>
      <c r="HG21" s="57">
        <f>'Drive Train'!$F$35-GZ21*'DEPRECATED - DT-Prelim Calcs'!$C$21*'Drive Train'!$F$39</f>
        <v>10.400000000000002</v>
      </c>
      <c r="HH21" s="1">
        <f>IF(HE21&gt;='Drive Train'!$F$29,1,0)</f>
        <v>0</v>
      </c>
      <c r="HI21" s="57">
        <f t="shared" si="66"/>
        <v>37.037037037037017</v>
      </c>
      <c r="HJ21" s="63">
        <f>HJ20+'DEPRECATED - DT-Prelim Calcs'!$C$11</f>
        <v>68</v>
      </c>
      <c r="HK21" s="2">
        <f>HU21/'Drive Train'!$F$35</f>
        <v>0.82258064516129037</v>
      </c>
      <c r="HL21" s="46">
        <f>HS21*12*60/(PI() * 'Drive Train'!$F$15)/HK$2*HK21</f>
        <v>-165860.77554788158</v>
      </c>
      <c r="HM21" s="2">
        <f>('DEPRECATED - DT-Prelim Calcs'!$C$6*HK21-HL21)/('DEPRECATED - DT-Prelim Calcs'!$C$6*HK21)*'DEPRECATED - DT-Prelim Calcs'!$C$7*HK21</f>
        <v>76.977629311760779</v>
      </c>
      <c r="HN21" s="57">
        <f>HM21/'DEPRECATED - DT-Prelim Calcs'!$C$7*('DEPRECATED - DT-Prelim Calcs'!$C$8-'DEPRECATED - DT-Prelim Calcs'!$C$9)+'DEPRECATED - DT-Prelim Calcs'!$C$9</f>
        <v>4100.7206807879284</v>
      </c>
      <c r="HO21" s="57">
        <f t="shared" si="21"/>
        <v>36.66666666666665</v>
      </c>
      <c r="HP21" s="2">
        <f t="shared" si="67"/>
        <v>0.99579519204165001</v>
      </c>
      <c r="HQ21" s="57">
        <f>HP21*'DEPRECATED - DT-Prelim Calcs'!$C$21/HK$2/'DEPRECATED - DT-Prelim Calcs'!$C$19/'DEPRECATED - DT-Prelim Calcs'!$C$18*3.39*'DEPRECATED - DT-Prelim Calcs'!$C$20</f>
        <v>25.773080821789936</v>
      </c>
      <c r="HR21" s="46">
        <f t="shared" si="68"/>
        <v>0</v>
      </c>
      <c r="HS21" s="57">
        <f>HQ20*'DEPRECATED - DT-Prelim Calcs'!$C$11+HS20</f>
        <v>-492.68643875226542</v>
      </c>
      <c r="HT21" s="57">
        <f>HT20+0.5*HQ21*'DEPRECATED - DT-Prelim Calcs'!$C$11^2+HS21*'DEPRECATED - DT-Prelim Calcs'!$C$11</f>
        <v>-31071.226624591418</v>
      </c>
      <c r="HU21" s="57">
        <f>MIN('Drive Train'!$F$35-HO20*'DEPRECATED - DT-Prelim Calcs'!$C$21*'Drive Train'!$F$39,HU20+HO$2)</f>
        <v>10.200000000000001</v>
      </c>
      <c r="HV21" s="57">
        <f>'Drive Train'!$F$35-HO21*'DEPRECATED - DT-Prelim Calcs'!$C$21*'Drive Train'!$F$39</f>
        <v>10.200000000000001</v>
      </c>
      <c r="HW21" s="1">
        <f>IF(HT21&gt;='Drive Train'!$F$29,1,0)</f>
        <v>0</v>
      </c>
      <c r="HX21" s="57">
        <f t="shared" si="69"/>
        <v>40.740740740740726</v>
      </c>
      <c r="HY21" s="63">
        <f>HY20+'DEPRECATED - DT-Prelim Calcs'!$C$11</f>
        <v>68</v>
      </c>
      <c r="HZ21" s="2">
        <f>IJ21/'Drive Train'!$F$35</f>
        <v>0.80645161290322598</v>
      </c>
      <c r="IA21" s="46">
        <f>IH21*12*60/(PI() * 'Drive Train'!$F$15)/HZ$2*HZ21</f>
        <v>-225255.89538857274</v>
      </c>
      <c r="IB21" s="2">
        <f>('DEPRECATED - DT-Prelim Calcs'!$C$6*HZ21-IA21)/('DEPRECATED - DT-Prelim Calcs'!$C$6*HZ21)*'DEPRECATED - DT-Prelim Calcs'!$C$7*HZ21</f>
        <v>103.79471309374975</v>
      </c>
      <c r="IC21" s="57">
        <f>IB21/'DEPRECATED - DT-Prelim Calcs'!$C$7*('DEPRECATED - DT-Prelim Calcs'!$C$8-'DEPRECATED - DT-Prelim Calcs'!$C$9)+'DEPRECATED - DT-Prelim Calcs'!$C$9</f>
        <v>5528.3687510075079</v>
      </c>
      <c r="ID21" s="57">
        <f t="shared" si="22"/>
        <v>39.999999999999986</v>
      </c>
      <c r="IE21" s="2">
        <f t="shared" si="70"/>
        <v>0.99579519204165001</v>
      </c>
      <c r="IF21" s="57">
        <f>IE21*'DEPRECATED - DT-Prelim Calcs'!$C$21/HZ$2/'DEPRECATED - DT-Prelim Calcs'!$C$19/'DEPRECATED - DT-Prelim Calcs'!$C$18*3.39*'DEPRECATED - DT-Prelim Calcs'!$C$20</f>
        <v>25.773080821789936</v>
      </c>
      <c r="IG21" s="46">
        <f t="shared" si="71"/>
        <v>0</v>
      </c>
      <c r="IH21" s="57">
        <f>IF20*'DEPRECATED - DT-Prelim Calcs'!$C$11+IH20</f>
        <v>-682.50094111255657</v>
      </c>
      <c r="II21" s="57">
        <f>II20+0.5*IF21*'DEPRECATED - DT-Prelim Calcs'!$C$11^2+IH21*'DEPRECATED - DT-Prelim Calcs'!$C$11</f>
        <v>-34531.525853771614</v>
      </c>
      <c r="IJ21" s="57">
        <f>MIN('Drive Train'!$F$35-ID20*'DEPRECATED - DT-Prelim Calcs'!$C$21*'Drive Train'!$F$39,IJ20+ID$2)</f>
        <v>10.000000000000002</v>
      </c>
      <c r="IK21" s="57">
        <f>'Drive Train'!$F$35-ID21*'DEPRECATED - DT-Prelim Calcs'!$C$21*'Drive Train'!$F$39</f>
        <v>10.000000000000002</v>
      </c>
      <c r="IL21" s="1">
        <f>IF(II21&gt;='Drive Train'!$F$29,1,0)</f>
        <v>0</v>
      </c>
      <c r="IM21" s="57">
        <f t="shared" si="72"/>
        <v>44.444444444444429</v>
      </c>
      <c r="IN21" s="63">
        <f>IN20+'DEPRECATED - DT-Prelim Calcs'!$C$11</f>
        <v>68</v>
      </c>
      <c r="IO21" s="2">
        <f>IY21/'Drive Train'!$F$35</f>
        <v>0.79032258064516137</v>
      </c>
      <c r="IP21" s="46">
        <f>IW21*12*60/(PI() * 'Drive Train'!$F$15)/IO$2*IO21</f>
        <v>-303346.10977940599</v>
      </c>
      <c r="IQ21" s="2">
        <f>('DEPRECATED - DT-Prelim Calcs'!$C$6*IO21-IP21)/('DEPRECATED - DT-Prelim Calcs'!$C$6*IO21)*'DEPRECATED - DT-Prelim Calcs'!$C$7*IO21</f>
        <v>139.06492593124386</v>
      </c>
      <c r="IR21" s="57">
        <f>IQ21/'DEPRECATED - DT-Prelim Calcs'!$C$7*('DEPRECATED - DT-Prelim Calcs'!$C$8-'DEPRECATED - DT-Prelim Calcs'!$C$9)+'DEPRECATED - DT-Prelim Calcs'!$C$9</f>
        <v>7406.0319489537706</v>
      </c>
      <c r="IS21" s="57">
        <f t="shared" si="23"/>
        <v>43.333333333333321</v>
      </c>
      <c r="IT21" s="2">
        <f t="shared" si="73"/>
        <v>0.99579519204165001</v>
      </c>
      <c r="IU21" s="57">
        <f>IT21*'DEPRECATED - DT-Prelim Calcs'!$C$21/IO$2/'DEPRECATED - DT-Prelim Calcs'!$C$19/'DEPRECATED - DT-Prelim Calcs'!$C$18*3.39*'DEPRECATED - DT-Prelim Calcs'!$C$20</f>
        <v>25.773080821789936</v>
      </c>
      <c r="IV21" s="46">
        <f t="shared" si="74"/>
        <v>0</v>
      </c>
      <c r="IW21" s="57">
        <f>IU20*'DEPRECATED - DT-Prelim Calcs'!$C$11+IW20</f>
        <v>-937.86308601011967</v>
      </c>
      <c r="IX21" s="57">
        <f>IX20+0.5*IU21*'DEPRECATED - DT-Prelim Calcs'!$C$11^2+IW21*'DEPRECATED - DT-Prelim Calcs'!$C$11</f>
        <v>-37699.579387389982</v>
      </c>
      <c r="IY21" s="57">
        <f>MIN('Drive Train'!$F$35-IS20*'DEPRECATED - DT-Prelim Calcs'!$C$21*'Drive Train'!$F$39,IY20+IS$2)</f>
        <v>9.8000000000000007</v>
      </c>
      <c r="IZ21" s="57">
        <f>'Drive Train'!$F$35-IS21*'DEPRECATED - DT-Prelim Calcs'!$C$21*'Drive Train'!$F$39</f>
        <v>9.8000000000000007</v>
      </c>
      <c r="JA21" s="1">
        <f>IF(IX21&gt;='Drive Train'!$F$29,1,0)</f>
        <v>0</v>
      </c>
      <c r="JB21" s="57">
        <f t="shared" si="75"/>
        <v>48.148148148148138</v>
      </c>
      <c r="JC21" s="63">
        <f>JC20+'DEPRECATED - DT-Prelim Calcs'!$C$11</f>
        <v>68</v>
      </c>
      <c r="JD21" s="2">
        <f>JN21/'Drive Train'!$F$35</f>
        <v>3.6624648839273179</v>
      </c>
      <c r="JE21" s="46">
        <f>JL21*12*60/(PI() * 'Drive Train'!$F$15)/JD$2*JD21</f>
        <v>-1881188.708336472</v>
      </c>
      <c r="JF21" s="2">
        <f>('DEPRECATED - DT-Prelim Calcs'!$C$6*JD21-JE21)/('DEPRECATED - DT-Prelim Calcs'!$C$6*JD21)*'DEPRECATED - DT-Prelim Calcs'!$C$7*JD21</f>
        <v>859.42030905523632</v>
      </c>
      <c r="JG21" s="57">
        <f>JF21/'DEPRECATED - DT-Prelim Calcs'!$C$7*('DEPRECATED - DT-Prelim Calcs'!$C$8-'DEPRECATED - DT-Prelim Calcs'!$C$9)+'DEPRECATED - DT-Prelim Calcs'!$C$9</f>
        <v>45755.241764226892</v>
      </c>
      <c r="JH21" s="57">
        <f t="shared" si="24"/>
        <v>46.666666666666657</v>
      </c>
      <c r="JI21" s="2">
        <f t="shared" si="76"/>
        <v>0.99579519204165001</v>
      </c>
      <c r="JJ21" s="57">
        <f>JI21*'DEPRECATED - DT-Prelim Calcs'!$C$21/JD$2/'DEPRECATED - DT-Prelim Calcs'!$C$19/'DEPRECATED - DT-Prelim Calcs'!$C$18*3.39*'DEPRECATED - DT-Prelim Calcs'!$C$20</f>
        <v>25.773080821789936</v>
      </c>
      <c r="JK21" s="46">
        <f t="shared" si="77"/>
        <v>0</v>
      </c>
      <c r="JL21" s="57">
        <f>JJ20*'DEPRECATED - DT-Prelim Calcs'!$C$11+JL20</f>
        <v>-1255.0594474845818</v>
      </c>
      <c r="JM21" s="57">
        <f>JM20+0.5*JJ21*'DEPRECATED - DT-Prelim Calcs'!$C$11^2+JL21*'DEPRECATED - DT-Prelim Calcs'!$C$11</f>
        <v>-39718.463675745945</v>
      </c>
      <c r="JN21" s="57">
        <f>MIN('Drive Train'!$F$35-JH20*'DEPRECATED - DT-Prelim Calcs'!$C$21*'Drive Train'!$F$39,JN20+JH$2)</f>
        <v>45.414564560698743</v>
      </c>
      <c r="JO21" s="57">
        <f>'Drive Train'!$F$35-JH21*'DEPRECATED - DT-Prelim Calcs'!$C$21*'Drive Train'!$F$39</f>
        <v>9.6000000000000014</v>
      </c>
      <c r="JP21" s="1">
        <f>IF(JM21&gt;='Drive Train'!$F$29,1,0)</f>
        <v>0</v>
      </c>
      <c r="JQ21" s="57">
        <f>MIN(JG21,'DEPRECATED - DT-Prelim Calcs'!$C$10)*'DEPRECATED - DT-Prelim Calcs'!$C$11*1000/60/60</f>
        <v>103.33333333333333</v>
      </c>
      <c r="JR21" s="63">
        <f>JR20+'DEPRECATED - DT-Prelim Calcs'!$C$11</f>
        <v>68</v>
      </c>
      <c r="JS21" s="2">
        <f>KC21/'Drive Train'!$F$35</f>
        <v>0.75806451612903225</v>
      </c>
      <c r="JT21" s="46">
        <f>KA21*12*60/(PI() * 'Drive Train'!$F$15)/JS$2*JS21</f>
        <v>28436.997653396022</v>
      </c>
      <c r="JU21" s="2">
        <f>('DEPRECATED - DT-Prelim Calcs'!$C$6*JS21-JT21)/('DEPRECATED - DT-Prelim Calcs'!$C$6*JS21)*'DEPRECATED - DT-Prelim Calcs'!$C$7*JS21</f>
        <v>-11.031069083612037</v>
      </c>
      <c r="JV21" s="57">
        <f>JU21/'DEPRECATED - DT-Prelim Calcs'!$C$7*('DEPRECATED - DT-Prelim Calcs'!$C$8-'DEPRECATED - DT-Prelim Calcs'!$C$9)+'DEPRECATED - DT-Prelim Calcs'!$C$9</f>
        <v>-584.55566947196019</v>
      </c>
      <c r="JW21" s="57">
        <f t="shared" si="25"/>
        <v>-584.55566947196019</v>
      </c>
      <c r="JX21" s="2">
        <f t="shared" si="78"/>
        <v>-13.777458984262628</v>
      </c>
      <c r="JY21" s="57">
        <f>JX21*'DEPRECATED - DT-Prelim Calcs'!$C$21/JS$2/'DEPRECATED - DT-Prelim Calcs'!$C$19/'DEPRECATED - DT-Prelim Calcs'!$C$18*3.39*'DEPRECATED - DT-Prelim Calcs'!$C$20</f>
        <v>-356.58694353833022</v>
      </c>
      <c r="JZ21" s="46">
        <f t="shared" si="79"/>
        <v>1</v>
      </c>
      <c r="KA21" s="57">
        <f>JY20*'DEPRECATED - DT-Prelim Calcs'!$C$11+KA20</f>
        <v>91.660659353280536</v>
      </c>
      <c r="KB21" s="57">
        <f>KB20+0.5*JY21*'DEPRECATED - DT-Prelim Calcs'!$C$11^2+KA21*'DEPRECATED - DT-Prelim Calcs'!$C$11</f>
        <v>-39451.815832731809</v>
      </c>
      <c r="KC21" s="57">
        <f>MIN('Drive Train'!$F$35-JW20*'DEPRECATED - DT-Prelim Calcs'!$C$21*'Drive Train'!$F$39,KC20+JW$2)</f>
        <v>9.4</v>
      </c>
      <c r="KD21" s="57">
        <f>'Drive Train'!$F$35-JW21*'DEPRECATED - DT-Prelim Calcs'!$C$21*'Drive Train'!$F$39</f>
        <v>47.473340168317606</v>
      </c>
      <c r="KE21" s="1">
        <f>IF(KB21&gt;='Drive Train'!$F$29,1,0)</f>
        <v>0</v>
      </c>
      <c r="KF21" s="57">
        <f>MIN(JV21,'DEPRECATED - DT-Prelim Calcs'!$C$10)*'DEPRECATED - DT-Prelim Calcs'!$C$11*1000/60/60</f>
        <v>-649.50629941328907</v>
      </c>
      <c r="KG21" s="63">
        <f>KG20+'DEPRECATED - DT-Prelim Calcs'!$C$11</f>
        <v>68</v>
      </c>
      <c r="KH21" s="2">
        <f>KR21/'Drive Train'!$F$35</f>
        <v>0.74193548387096786</v>
      </c>
      <c r="KI21" s="46">
        <f>KP21*12*60/(PI() * 'Drive Train'!$F$15)/KH$2*KH21</f>
        <v>6644.1601976424745</v>
      </c>
      <c r="KJ21" s="2">
        <f>('DEPRECATED - DT-Prelim Calcs'!$C$6*KH21-KI21)/('DEPRECATED - DT-Prelim Calcs'!$C$6*KH21)*'DEPRECATED - DT-Prelim Calcs'!$C$7*KH21</f>
        <v>-1.2161430028800415</v>
      </c>
      <c r="KK21" s="57">
        <f>KJ21/'DEPRECATED - DT-Prelim Calcs'!$C$7*('DEPRECATED - DT-Prelim Calcs'!$C$8-'DEPRECATED - DT-Prelim Calcs'!$C$9)+'DEPRECATED - DT-Prelim Calcs'!$C$9</f>
        <v>-62.043214634651179</v>
      </c>
      <c r="KL21" s="57">
        <f t="shared" si="26"/>
        <v>-62.043214634651179</v>
      </c>
      <c r="KM21" s="2">
        <f t="shared" si="80"/>
        <v>-1.8717726331621671</v>
      </c>
      <c r="KN21" s="57">
        <f>KM21*'DEPRECATED - DT-Prelim Calcs'!$C$21/KH$2/'DEPRECATED - DT-Prelim Calcs'!$C$19/'DEPRECATED - DT-Prelim Calcs'!$C$18*3.39*'DEPRECATED - DT-Prelim Calcs'!$C$20</f>
        <v>-48.445049484116581</v>
      </c>
      <c r="KO21" s="46">
        <f t="shared" si="81"/>
        <v>1</v>
      </c>
      <c r="KP21" s="57">
        <f>KN20*'DEPRECATED - DT-Prelim Calcs'!$C$11+KP20</f>
        <v>21.881614183394419</v>
      </c>
      <c r="KQ21" s="57">
        <f>KQ20+0.5*KN21*'DEPRECATED - DT-Prelim Calcs'!$C$11^2+KP21*'DEPRECATED - DT-Prelim Calcs'!$C$11</f>
        <v>-41935.814898157972</v>
      </c>
      <c r="KR21" s="57">
        <f>MIN('Drive Train'!$F$35-KL20*'DEPRECATED - DT-Prelim Calcs'!$C$21*'Drive Train'!$F$39,KR20+KL$2)</f>
        <v>9.2000000000000011</v>
      </c>
      <c r="KS21" s="57">
        <f>'Drive Train'!$F$35-KL21*'DEPRECATED - DT-Prelim Calcs'!$C$21*'Drive Train'!$F$39</f>
        <v>16.122592878079072</v>
      </c>
      <c r="KT21" s="1">
        <f>IF(KQ21&gt;='Drive Train'!$F$29,1,0)</f>
        <v>0</v>
      </c>
      <c r="KU21" s="57">
        <f>MIN(KK21,'DEPRECATED - DT-Prelim Calcs'!$C$10)*'DEPRECATED - DT-Prelim Calcs'!$C$11*1000/60/60</f>
        <v>-68.936905149612414</v>
      </c>
      <c r="KV21" s="63">
        <f>KV20+'DEPRECATED - DT-Prelim Calcs'!$C$11</f>
        <v>68</v>
      </c>
      <c r="KW21" s="2">
        <f>LG21/'Drive Train'!$F$35</f>
        <v>0.72580645161290325</v>
      </c>
      <c r="KX21" s="46">
        <f>LE21*12*60/(PI() * 'Drive Train'!$F$15)/KW$2*KW21</f>
        <v>-7657.892623981118</v>
      </c>
      <c r="KY21" s="2">
        <f>('DEPRECATED - DT-Prelim Calcs'!$C$6*KW21-KX21)/('DEPRECATED - DT-Prelim Calcs'!$C$6*KW21)*'DEPRECATED - DT-Prelim Calcs'!$C$7*KW21</f>
        <v>5.2117678868100796</v>
      </c>
      <c r="KZ21" s="57">
        <f>KY21/'DEPRECATED - DT-Prelim Calcs'!$C$7*('DEPRECATED - DT-Prelim Calcs'!$C$8-'DEPRECATED - DT-Prelim Calcs'!$C$9)+'DEPRECATED - DT-Prelim Calcs'!$C$9</f>
        <v>280.15635679573995</v>
      </c>
      <c r="LA21" s="57">
        <f t="shared" si="27"/>
        <v>56.666666666666664</v>
      </c>
      <c r="LB21" s="2">
        <f t="shared" si="82"/>
        <v>0.99579519204165001</v>
      </c>
      <c r="LC21" s="57">
        <f>LB21*'DEPRECATED - DT-Prelim Calcs'!$C$21/KW$2/'DEPRECATED - DT-Prelim Calcs'!$C$19/'DEPRECATED - DT-Prelim Calcs'!$C$18*3.39*'DEPRECATED - DT-Prelim Calcs'!$C$20</f>
        <v>25.773080821789936</v>
      </c>
      <c r="LD21" s="46">
        <f t="shared" si="83"/>
        <v>0</v>
      </c>
      <c r="LE21" s="57">
        <f>LC20*'DEPRECATED - DT-Prelim Calcs'!$C$11+LE20</f>
        <v>-25.780649325712815</v>
      </c>
      <c r="LF21" s="57">
        <f>LF20+0.5*LC21*'DEPRECATED - DT-Prelim Calcs'!$C$11^2+LE21*'DEPRECATED - DT-Prelim Calcs'!$C$11</f>
        <v>-44278.622099078311</v>
      </c>
      <c r="LG21" s="57">
        <f>MIN('Drive Train'!$F$35-LA20*'DEPRECATED - DT-Prelim Calcs'!$C$21*'Drive Train'!$F$39,LG20+LA$2)</f>
        <v>9</v>
      </c>
      <c r="LH21" s="57">
        <f>'Drive Train'!$F$35-LA21*'DEPRECATED - DT-Prelim Calcs'!$C$21*'Drive Train'!$F$39</f>
        <v>9</v>
      </c>
      <c r="LI21" s="1">
        <f>IF(LF21&gt;='Drive Train'!$F$29,1,0)</f>
        <v>0</v>
      </c>
      <c r="LJ21" s="57">
        <f>MIN(KZ21,'DEPRECATED - DT-Prelim Calcs'!$C$10)*'DEPRECATED - DT-Prelim Calcs'!$C$11*1000/60/60</f>
        <v>103.33333333333333</v>
      </c>
      <c r="LK21" s="63">
        <f>LK20+'DEPRECATED - DT-Prelim Calcs'!$C$11</f>
        <v>68</v>
      </c>
      <c r="LL21" s="2">
        <f>LV21/'Drive Train'!$F$35</f>
        <v>0.70967741935483875</v>
      </c>
      <c r="LM21" s="46">
        <f>LT21*12*60/(PI() * 'Drive Train'!$F$15)/LL$2*LL21</f>
        <v>595.39124373200809</v>
      </c>
      <c r="LN21" s="2">
        <f>('DEPRECATED - DT-Prelim Calcs'!$C$6*LL21-LM21)/('DEPRECATED - DT-Prelim Calcs'!$C$6*LL21)*'DEPRECATED - DT-Prelim Calcs'!$C$7*LL21</f>
        <v>1.4411119057119268</v>
      </c>
      <c r="LO21" s="57">
        <f>LN21/'DEPRECATED - DT-Prelim Calcs'!$C$7*('DEPRECATED - DT-Prelim Calcs'!$C$8-'DEPRECATED - DT-Prelim Calcs'!$C$9)+'DEPRECATED - DT-Prelim Calcs'!$C$9</f>
        <v>79.419774897444086</v>
      </c>
      <c r="LP21" s="57">
        <f t="shared" si="28"/>
        <v>60</v>
      </c>
      <c r="LQ21" s="2">
        <f t="shared" si="84"/>
        <v>0.99579519204165001</v>
      </c>
      <c r="LR21" s="57">
        <f>LQ21*'DEPRECATED - DT-Prelim Calcs'!$C$21/LL$2/'DEPRECATED - DT-Prelim Calcs'!$C$19/'DEPRECATED - DT-Prelim Calcs'!$C$18*3.39*'DEPRECATED - DT-Prelim Calcs'!$C$20</f>
        <v>25.773080821789936</v>
      </c>
      <c r="LS21" s="46">
        <f t="shared" si="85"/>
        <v>0</v>
      </c>
      <c r="LT21" s="57">
        <f>LR20*'DEPRECATED - DT-Prelim Calcs'!$C$11+LT20</f>
        <v>2.049966951204425</v>
      </c>
      <c r="LU21" s="57">
        <f>LU20+0.5*LR21*'DEPRECATED - DT-Prelim Calcs'!$C$11^2+LT21*'DEPRECATED - DT-Prelim Calcs'!$C$11</f>
        <v>-42553.123889909446</v>
      </c>
      <c r="LV21" s="57">
        <f>MIN('Drive Train'!$F$35-LP20*'DEPRECATED - DT-Prelim Calcs'!$C$21*'Drive Train'!$F$39,LV20+LP$2)</f>
        <v>8.8000000000000007</v>
      </c>
      <c r="LW21" s="57">
        <f>'Drive Train'!$F$35-LP21*'DEPRECATED - DT-Prelim Calcs'!$C$21*'Drive Train'!$F$39</f>
        <v>8.8000000000000007</v>
      </c>
      <c r="LX21" s="1">
        <f>IF(LU21&gt;='Drive Train'!$F$29,1,0)</f>
        <v>0</v>
      </c>
      <c r="LY21" s="57">
        <f>MIN(LO21,'DEPRECATED - DT-Prelim Calcs'!$C$10)*'DEPRECATED - DT-Prelim Calcs'!$C$11*1000/60/60</f>
        <v>88.244194330493428</v>
      </c>
      <c r="LZ21" s="63">
        <f>LZ20+'DEPRECATED - DT-Prelim Calcs'!$C$11</f>
        <v>68</v>
      </c>
    </row>
    <row r="22" spans="1:338" x14ac:dyDescent="0.2">
      <c r="Q22" s="127">
        <f t="shared" si="86"/>
        <v>1</v>
      </c>
      <c r="R22" s="63">
        <f>R21+'DEPRECATED - DT-Prelim Calcs'!$C$11</f>
        <v>72</v>
      </c>
      <c r="S22" s="2">
        <f>AG22/'Drive Train'!$F$35</f>
        <v>0</v>
      </c>
      <c r="T22" s="46">
        <f>AE22*12*60/(PI() * 'Drive Train'!$F$15)/S$2*ABS(S22)</f>
        <v>0</v>
      </c>
      <c r="U22" s="2">
        <f>IF(OR(AD21=1,AND($C$32=Motors!$C$32,'DEPRECATED - DT-Prelim Calcs'!AI21=1)),0,IF(AG22=0,-(V21+$C$9)/($C$8-$C$9)*$C$7,($C$6*S22-T22)/($C$6*S22)*$C$7*S22))</f>
        <v>0</v>
      </c>
      <c r="V22" s="57">
        <f>IF(AND(AD21=1,AI21=1),0,ABS(U22/$C$7*($C$8-$C$9)+$C$9) *'Drive Train'!$AA$49 + V21*(1-'Drive Train'!$AA$49))</f>
        <v>0</v>
      </c>
      <c r="W22" s="57">
        <f t="shared" si="0"/>
        <v>0</v>
      </c>
      <c r="X22" s="2">
        <f>MAX(MIN(IF(AND(AI21=1,AG22&lt;0),-1,1)*(W22-$C$9)/($C$8-$C$9)*$C$7-$C$29*AE22/T$2 -  AI21*$C$29/2,X$2),MAX(X$4:X21)*-1)</f>
        <v>-0.2458281045106315</v>
      </c>
      <c r="Y22" s="57">
        <f t="shared" si="1"/>
        <v>0</v>
      </c>
      <c r="Z22" s="57">
        <f t="shared" si="2"/>
        <v>0</v>
      </c>
      <c r="AA22" s="57">
        <f t="shared" si="3"/>
        <v>0</v>
      </c>
      <c r="AB22" s="57" t="e">
        <f t="shared" si="4"/>
        <v>#N/A</v>
      </c>
      <c r="AC22" s="46">
        <f t="shared" si="29"/>
        <v>1</v>
      </c>
      <c r="AD22" s="1">
        <f t="shared" si="5"/>
        <v>1</v>
      </c>
      <c r="AE22" s="57">
        <f t="shared" si="6"/>
        <v>0</v>
      </c>
      <c r="AF22" s="57" t="e">
        <f t="shared" si="7"/>
        <v>#N/A</v>
      </c>
      <c r="AG22" s="57">
        <f>IF(AI21=0,MIN('Drive Train'!$F$35-W21*$C$21*'Drive Train'!$F$39,AG21+W$2)-$C$3,IF(AE21-1&lt;=0,0,IF($C$32=Motors!$C$30,MAX(MAX(AG$4:AG21)*-1,AG21-W$2),MAX(0,MAX(AG$4:AG21)*-1,AG21-W$2))))</f>
        <v>0</v>
      </c>
      <c r="AH22" s="57">
        <f>'Drive Train'!$F$35-ABS(W22)*'DEPRECATED - DT-Prelim Calcs'!$C$21*'Drive Train'!$F$39</f>
        <v>12.4</v>
      </c>
      <c r="AI22" s="1">
        <f>IF(AJ22&gt;='Drive Train'!$F$29,1,0)</f>
        <v>1</v>
      </c>
      <c r="AJ22" s="57">
        <f>AJ21+0.5*Y22*'DEPRECATED - DT-Prelim Calcs'!$C$11^2+AE22*'DEPRECATED - DT-Prelim Calcs'!$C$11</f>
        <v>784.33981740885292</v>
      </c>
      <c r="AK22" s="57">
        <f t="shared" si="8"/>
        <v>0</v>
      </c>
      <c r="AL22" s="63">
        <f>AL21+'DEPRECATED - DT-Prelim Calcs'!$C$11</f>
        <v>72</v>
      </c>
      <c r="AM22" s="2">
        <f>AW22/'Drive Train'!$F$35</f>
        <v>0.89944575890033485</v>
      </c>
      <c r="AN22" s="46">
        <f>AU22*12*60/(PI() * 'Drive Train'!$F$15)/AM$2*AM22</f>
        <v>4077.6929092633745</v>
      </c>
      <c r="AO22" s="2">
        <f>('DEPRECATED - DT-Prelim Calcs'!$C$6*AM22-AN22)/('DEPRECATED - DT-Prelim Calcs'!$C$6*AM22)*'DEPRECATED - DT-Prelim Calcs'!$C$7*AM22</f>
        <v>0.32390444568062643</v>
      </c>
      <c r="AP22" s="57">
        <f>AO22/'DEPRECATED - DT-Prelim Calcs'!$C$7*('DEPRECATED - DT-Prelim Calcs'!$C$8-'DEPRECATED - DT-Prelim Calcs'!$C$9)+'DEPRECATED - DT-Prelim Calcs'!$C$9</f>
        <v>19.943543726483142</v>
      </c>
      <c r="AQ22" s="57">
        <f t="shared" si="9"/>
        <v>19.943543726483142</v>
      </c>
      <c r="AR22" s="2">
        <f t="shared" si="30"/>
        <v>-8.0084737836474962E-3</v>
      </c>
      <c r="AS22" s="57">
        <f>AR22*'DEPRECATED - DT-Prelim Calcs'!$C$21/AM$2/'DEPRECATED - DT-Prelim Calcs'!$C$19/'DEPRECATED - DT-Prelim Calcs'!$C$18*3.39*'DEPRECATED - DT-Prelim Calcs'!$C$20</f>
        <v>-5.8036885742886707E-2</v>
      </c>
      <c r="AT22" s="46">
        <f t="shared" si="31"/>
        <v>0</v>
      </c>
      <c r="AU22" s="57">
        <f>AS21*'DEPRECATED - DT-Prelim Calcs'!$C$11+AU21</f>
        <v>39.56278988901115</v>
      </c>
      <c r="AV22" s="57">
        <f>AV21+0.5*AS22*'DEPRECATED - DT-Prelim Calcs'!$C$11^2+AU22*'DEPRECATED - DT-Prelim Calcs'!$C$11</f>
        <v>2794.536414612362</v>
      </c>
      <c r="AW22" s="57">
        <f>MIN('Drive Train'!$F$35-AQ21*'DEPRECATED - DT-Prelim Calcs'!$C$21*'Drive Train'!$F$39,AW21+AQ$2)</f>
        <v>11.153127410364153</v>
      </c>
      <c r="AX22" s="57">
        <f>'Drive Train'!$F$35-AQ22*'DEPRECATED - DT-Prelim Calcs'!$C$21*'Drive Train'!$F$39</f>
        <v>11.203387376411012</v>
      </c>
      <c r="AY22" s="1">
        <f>IF(AV22&gt;='Drive Train'!$F$29,1,0)</f>
        <v>1</v>
      </c>
      <c r="AZ22" s="57">
        <f t="shared" si="32"/>
        <v>22.159493029425715</v>
      </c>
      <c r="BA22" s="63">
        <f>BA21+'DEPRECATED - DT-Prelim Calcs'!$C$11</f>
        <v>72</v>
      </c>
      <c r="BB22" s="2">
        <f>BL22/'Drive Train'!$F$35</f>
        <v>0.55000000000000004</v>
      </c>
      <c r="BC22" s="46">
        <f>BJ22*12*60/(PI() * 'Drive Train'!$F$15)/BB$2*BB22</f>
        <v>5590.6849497391268</v>
      </c>
      <c r="BD22" s="2">
        <f>('DEPRECATED - DT-Prelim Calcs'!$C$6*BB22-BC22)/('DEPRECATED - DT-Prelim Calcs'!$C$6*BB22)*'DEPRECATED - DT-Prelim Calcs'!$C$7*BB22</f>
        <v>-1.2023706808388921</v>
      </c>
      <c r="BE22" s="57">
        <f>BD22/'DEPRECATED - DT-Prelim Calcs'!$C$7*('DEPRECATED - DT-Prelim Calcs'!$C$8-'DEPRECATED - DT-Prelim Calcs'!$C$9)+'DEPRECATED - DT-Prelim Calcs'!$C$9</f>
        <v>-61.31002421229455</v>
      </c>
      <c r="BF22" s="57">
        <f t="shared" si="10"/>
        <v>-61.31002421229455</v>
      </c>
      <c r="BG22" s="2">
        <f t="shared" si="33"/>
        <v>-1.9465660263590707</v>
      </c>
      <c r="BH22" s="57">
        <f>BG22*'DEPRECATED - DT-Prelim Calcs'!$C$21/BB$2/'DEPRECATED - DT-Prelim Calcs'!$C$19/'DEPRECATED - DT-Prelim Calcs'!$C$18*3.39*'DEPRECATED - DT-Prelim Calcs'!$C$20</f>
        <v>-20.376252988637113</v>
      </c>
      <c r="BI22" s="46">
        <f t="shared" si="34"/>
        <v>1</v>
      </c>
      <c r="BJ22" s="57">
        <f>BH21*'DEPRECATED - DT-Prelim Calcs'!$C$11+BJ21</f>
        <v>61.411380302921202</v>
      </c>
      <c r="BK22" s="57">
        <f>BK21+0.5*BH22*'DEPRECATED - DT-Prelim Calcs'!$C$11^2+BJ22*'DEPRECATED - DT-Prelim Calcs'!$C$11</f>
        <v>1523.4214508298862</v>
      </c>
      <c r="BL22" s="57">
        <f>MIN('Drive Train'!$F$35-BF21*'DEPRECATED - DT-Prelim Calcs'!$C$21*'Drive Train'!$F$39,BL21+BF$2)</f>
        <v>6.82</v>
      </c>
      <c r="BM22" s="57">
        <f>'Drive Train'!$F$35-BF22*'DEPRECATED - DT-Prelim Calcs'!$C$21*'Drive Train'!$F$39</f>
        <v>16.078601452737672</v>
      </c>
      <c r="BN22" s="1">
        <f>IF(BK22&gt;='Drive Train'!$F$29,1,0)</f>
        <v>1</v>
      </c>
      <c r="BO22" s="57">
        <f t="shared" si="35"/>
        <v>-68.122249124771727</v>
      </c>
      <c r="BP22" s="63">
        <f>BP21+'DEPRECATED - DT-Prelim Calcs'!$C$11</f>
        <v>72</v>
      </c>
      <c r="BQ22" s="2">
        <f>CA22/'Drive Train'!$F$35</f>
        <v>1.0615049074451313</v>
      </c>
      <c r="BR22" s="46">
        <f>BY22*12*60/(PI() * 'Drive Train'!$F$15)/BQ$2*BQ22</f>
        <v>-2729.7851732289591</v>
      </c>
      <c r="BS22" s="2">
        <f>('DEPRECATED - DT-Prelim Calcs'!$C$6*BQ22-BR22)/('DEPRECATED - DT-Prelim Calcs'!$C$6*BQ22)*'DEPRECATED - DT-Prelim Calcs'!$C$7*BQ22</f>
        <v>3.7925199352883188</v>
      </c>
      <c r="BT22" s="57">
        <f>BS22/'DEPRECATED - DT-Prelim Calcs'!$C$7*('DEPRECATED - DT-Prelim Calcs'!$C$8-'DEPRECATED - DT-Prelim Calcs'!$C$9)+'DEPRECATED - DT-Prelim Calcs'!$C$9</f>
        <v>204.60054261306695</v>
      </c>
      <c r="BU22" s="57">
        <f t="shared" si="11"/>
        <v>93</v>
      </c>
      <c r="BV22" s="2">
        <f t="shared" si="36"/>
        <v>1.8828060353728675</v>
      </c>
      <c r="BW22" s="57">
        <f>BV22*'DEPRECATED - DT-Prelim Calcs'!$C$21/BQ$2/'DEPRECATED - DT-Prelim Calcs'!$C$19/'DEPRECATED - DT-Prelim Calcs'!$C$18*3.39*'DEPRECATED - DT-Prelim Calcs'!$C$20</f>
        <v>25.773080821789936</v>
      </c>
      <c r="BX22" s="46">
        <f t="shared" si="37"/>
        <v>0</v>
      </c>
      <c r="BY22" s="57">
        <f>BW21*'DEPRECATED - DT-Prelim Calcs'!$C$11+BY21</f>
        <v>-11.880847578289973</v>
      </c>
      <c r="BZ22" s="57">
        <f>BZ21+0.5*BW22*'DEPRECATED - DT-Prelim Calcs'!$C$11^2+BY22*'DEPRECATED - DT-Prelim Calcs'!$C$11</f>
        <v>-1545.7746079962867</v>
      </c>
      <c r="CA22" s="57">
        <f>MIN('Drive Train'!$F$35-BU21*'DEPRECATED - DT-Prelim Calcs'!$C$21*'Drive Train'!$F$39,CA21+BU$2)</f>
        <v>13.162660852319629</v>
      </c>
      <c r="CB22" s="57">
        <f>'Drive Train'!$F$35-BU22*'DEPRECATED - DT-Prelim Calcs'!$C$21*'Drive Train'!$F$39</f>
        <v>6.82</v>
      </c>
      <c r="CC22" s="1">
        <f>IF(BZ22&gt;='Drive Train'!$F$29,1,0)</f>
        <v>0</v>
      </c>
      <c r="CD22" s="57">
        <f t="shared" si="38"/>
        <v>103.33333333333333</v>
      </c>
      <c r="CE22" s="63">
        <f>CE21+'DEPRECATED - DT-Prelim Calcs'!$C$11</f>
        <v>72</v>
      </c>
      <c r="CF22" s="2">
        <f>CP22/'Drive Train'!$F$35</f>
        <v>0.55000000000000004</v>
      </c>
      <c r="CG22" s="46">
        <f>CN22*12*60/(PI() * 'Drive Train'!$F$15)/CF$2*CF22</f>
        <v>-20621.055220649669</v>
      </c>
      <c r="CH22" s="2">
        <f>('DEPRECATED - DT-Prelim Calcs'!$C$6*CF22-CG22)/('DEPRECATED - DT-Prelim Calcs'!$C$6*CF22)*'DEPRECATED - DT-Prelim Calcs'!$C$7*CF22</f>
        <v>10.649466807085497</v>
      </c>
      <c r="CI22" s="57">
        <f>CH22/'DEPRECATED - DT-Prelim Calcs'!$C$7*('DEPRECATED - DT-Prelim Calcs'!$C$8-'DEPRECATED - DT-Prelim Calcs'!$C$9)+'DEPRECATED - DT-Prelim Calcs'!$C$9</f>
        <v>569.64049433571347</v>
      </c>
      <c r="CJ22" s="57">
        <f t="shared" si="12"/>
        <v>93</v>
      </c>
      <c r="CK22" s="2">
        <f t="shared" si="39"/>
        <v>1.5241763143494644</v>
      </c>
      <c r="CL22" s="57">
        <f>CK22*'DEPRECATED - DT-Prelim Calcs'!$C$21/CF$2/'DEPRECATED - DT-Prelim Calcs'!$C$19/'DEPRECATED - DT-Prelim Calcs'!$C$18*3.39*'DEPRECATED - DT-Prelim Calcs'!$C$20</f>
        <v>25.773080821789936</v>
      </c>
      <c r="CM22" s="46">
        <f t="shared" si="40"/>
        <v>0</v>
      </c>
      <c r="CN22" s="57">
        <f>CL21*'DEPRECATED - DT-Prelim Calcs'!$C$11+CN21</f>
        <v>-140.22284759840358</v>
      </c>
      <c r="CO22" s="57">
        <f>CO21+0.5*CL22*'DEPRECATED - DT-Prelim Calcs'!$C$11^2+CN22*'DEPRECATED - DT-Prelim Calcs'!$C$11</f>
        <v>-8194.6270916942885</v>
      </c>
      <c r="CP22" s="57">
        <f>MIN('Drive Train'!$F$35-CJ21*'DEPRECATED - DT-Prelim Calcs'!$C$21*'Drive Train'!$F$39,CP21+CJ$2)</f>
        <v>6.82</v>
      </c>
      <c r="CQ22" s="57">
        <f>'Drive Train'!$F$35-CJ22*'DEPRECATED - DT-Prelim Calcs'!$C$21*'Drive Train'!$F$39</f>
        <v>6.82</v>
      </c>
      <c r="CR22" s="1">
        <f>IF(CO22&gt;='Drive Train'!$F$29,1,0)</f>
        <v>0</v>
      </c>
      <c r="CS22" s="57">
        <f t="shared" si="41"/>
        <v>103.33333333333333</v>
      </c>
      <c r="CT22" s="63">
        <f>CT21+'DEPRECATED - DT-Prelim Calcs'!$C$11</f>
        <v>72</v>
      </c>
      <c r="CU22" s="2">
        <f>DE22/'Drive Train'!$F$35</f>
        <v>0.55000000000000004</v>
      </c>
      <c r="CV22" s="46">
        <f>DC22*12*60/(PI() * 'Drive Train'!$F$15)/CU$2*CU22</f>
        <v>-8451.7937428630867</v>
      </c>
      <c r="CW22" s="2">
        <f>('DEPRECATED - DT-Prelim Calcs'!$C$6*CU22-CV22)/('DEPRECATED - DT-Prelim Calcs'!$C$6*CU22)*'DEPRECATED - DT-Prelim Calcs'!$C$7*CU22</f>
        <v>5.1470427617823713</v>
      </c>
      <c r="CX22" s="57">
        <f>CW22/'DEPRECATED - DT-Prelim Calcs'!$C$7*('DEPRECATED - DT-Prelim Calcs'!$C$8-'DEPRECATED - DT-Prelim Calcs'!$C$9)+'DEPRECATED - DT-Prelim Calcs'!$C$9</f>
        <v>276.7106167372109</v>
      </c>
      <c r="CY22" s="57">
        <f t="shared" si="13"/>
        <v>93</v>
      </c>
      <c r="CZ22" s="2">
        <f t="shared" si="42"/>
        <v>1.2803081040535502</v>
      </c>
      <c r="DA22" s="57">
        <f>CZ22*'DEPRECATED - DT-Prelim Calcs'!$C$21/CU$2/'DEPRECATED - DT-Prelim Calcs'!$C$19/'DEPRECATED - DT-Prelim Calcs'!$C$18*3.39*'DEPRECATED - DT-Prelim Calcs'!$C$20</f>
        <v>25.773080821789936</v>
      </c>
      <c r="DB22" s="46">
        <f t="shared" si="43"/>
        <v>0</v>
      </c>
      <c r="DC22" s="57">
        <f>DA21*'DEPRECATED - DT-Prelim Calcs'!$C$11+DC21</f>
        <v>-48.276532967699737</v>
      </c>
      <c r="DD22" s="57">
        <f>DD21+0.5*DA22*'DEPRECATED - DT-Prelim Calcs'!$C$11^2+DC22*'DEPRECATED - DT-Prelim Calcs'!$C$11</f>
        <v>-14565.199365626095</v>
      </c>
      <c r="DE22" s="57">
        <f>MIN('Drive Train'!$F$35-CY21*'DEPRECATED - DT-Prelim Calcs'!$C$21*'Drive Train'!$F$39,DE21+CY$2)</f>
        <v>6.82</v>
      </c>
      <c r="DF22" s="57">
        <f>'Drive Train'!$F$35-CY22*'DEPRECATED - DT-Prelim Calcs'!$C$21*'Drive Train'!$F$39</f>
        <v>6.82</v>
      </c>
      <c r="DG22" s="1">
        <f>IF(DD22&gt;='Drive Train'!$F$29,1,0)</f>
        <v>0</v>
      </c>
      <c r="DH22" s="57">
        <f t="shared" si="44"/>
        <v>103.33333333333333</v>
      </c>
      <c r="DI22" s="63">
        <f>DI21+'DEPRECATED - DT-Prelim Calcs'!$C$11</f>
        <v>72</v>
      </c>
      <c r="DJ22" s="2">
        <f>DT22/'Drive Train'!$F$35</f>
        <v>0.55000000000000004</v>
      </c>
      <c r="DK22" s="46">
        <f>DR22*12*60/(PI() * 'Drive Train'!$F$15)/DJ$2*DJ22</f>
        <v>-135346.88985023697</v>
      </c>
      <c r="DL22" s="2">
        <f>('DEPRECATED - DT-Prelim Calcs'!$C$6*DJ22-DK22)/('DEPRECATED - DT-Prelim Calcs'!$C$6*DJ22)*'DEPRECATED - DT-Prelim Calcs'!$C$7*DJ22</f>
        <v>62.523624679000207</v>
      </c>
      <c r="DM22" s="57">
        <f>DL22/'DEPRECATED - DT-Prelim Calcs'!$C$7*('DEPRECATED - DT-Prelim Calcs'!$C$8-'DEPRECATED - DT-Prelim Calcs'!$C$9)+'DEPRECATED - DT-Prelim Calcs'!$C$9</f>
        <v>3331.2398532430402</v>
      </c>
      <c r="DN22" s="57">
        <f t="shared" si="14"/>
        <v>93</v>
      </c>
      <c r="DO22" s="2">
        <f t="shared" si="45"/>
        <v>1.1037138828047846</v>
      </c>
      <c r="DP22" s="57">
        <f>DO22*'DEPRECATED - DT-Prelim Calcs'!$C$21/DJ$2/'DEPRECATED - DT-Prelim Calcs'!$C$19/'DEPRECATED - DT-Prelim Calcs'!$C$18*3.39*'DEPRECATED - DT-Prelim Calcs'!$C$20</f>
        <v>25.773080821789936</v>
      </c>
      <c r="DQ22" s="46">
        <f t="shared" si="46"/>
        <v>0</v>
      </c>
      <c r="DR22" s="57">
        <f>DP21*'DEPRECATED - DT-Prelim Calcs'!$C$11+DR21</f>
        <v>-666.46519567356017</v>
      </c>
      <c r="DS22" s="57">
        <f>DS21+0.5*DP22*'DEPRECATED - DT-Prelim Calcs'!$C$11^2+DR22*'DEPRECATED - DT-Prelim Calcs'!$C$11</f>
        <v>-24699.898259265203</v>
      </c>
      <c r="DT22" s="57">
        <f>MIN('Drive Train'!$F$35-DN21*'DEPRECATED - DT-Prelim Calcs'!$C$21*'Drive Train'!$F$39,DT21+DN$2)</f>
        <v>6.82</v>
      </c>
      <c r="DU22" s="57">
        <f>'Drive Train'!$F$35-DN22*'DEPRECATED - DT-Prelim Calcs'!$C$21*'Drive Train'!$F$39</f>
        <v>6.82</v>
      </c>
      <c r="DV22" s="1">
        <f>IF(DS22&gt;='Drive Train'!$F$29,1,0)</f>
        <v>0</v>
      </c>
      <c r="DW22" s="57">
        <f t="shared" si="47"/>
        <v>103.33333333333333</v>
      </c>
      <c r="DX22" s="63">
        <f>DX21+'DEPRECATED - DT-Prelim Calcs'!$C$11</f>
        <v>72</v>
      </c>
      <c r="DY22" s="2">
        <f>EI22/'Drive Train'!$F$35</f>
        <v>0.55000000000000004</v>
      </c>
      <c r="DZ22" s="46">
        <f>EG22*12*60/(PI() * 'Drive Train'!$F$15)/DY$2*DY22</f>
        <v>-288667.99492184981</v>
      </c>
      <c r="EA22" s="2">
        <f>('DEPRECATED - DT-Prelim Calcs'!$C$6*DY22-DZ22)/('DEPRECATED - DT-Prelim Calcs'!$C$6*DY22)*'DEPRECATED - DT-Prelim Calcs'!$C$7*DY22</f>
        <v>131.84892734740299</v>
      </c>
      <c r="EB22" s="57">
        <f>EA22/'DEPRECATED - DT-Prelim Calcs'!$C$7*('DEPRECATED - DT-Prelim Calcs'!$C$8-'DEPRECATED - DT-Prelim Calcs'!$C$9)+'DEPRECATED - DT-Prelim Calcs'!$C$9</f>
        <v>7021.8773355484664</v>
      </c>
      <c r="EC22" s="57">
        <f t="shared" si="15"/>
        <v>93</v>
      </c>
      <c r="ED22" s="2">
        <f t="shared" si="48"/>
        <v>0.96993038185874991</v>
      </c>
      <c r="EE22" s="57">
        <f>ED22*'DEPRECATED - DT-Prelim Calcs'!$C$21/DY$2/'DEPRECATED - DT-Prelim Calcs'!$C$19/'DEPRECATED - DT-Prelim Calcs'!$C$18*3.39*'DEPRECATED - DT-Prelim Calcs'!$C$20</f>
        <v>25.773080821789936</v>
      </c>
      <c r="EF22" s="46">
        <f t="shared" si="49"/>
        <v>0</v>
      </c>
      <c r="EG22" s="57">
        <f>EE21*'DEPRECATED - DT-Prelim Calcs'!$C$11+EG21</f>
        <v>-1249.1422206239381</v>
      </c>
      <c r="EH22" s="57">
        <f>EH21+0.5*EE22*'DEPRECATED - DT-Prelim Calcs'!$C$11^2+EG22*'DEPRECATED - DT-Prelim Calcs'!$C$11</f>
        <v>-44090.35490991042</v>
      </c>
      <c r="EI22" s="57">
        <f>MIN('Drive Train'!$F$35-EC21*'DEPRECATED - DT-Prelim Calcs'!$C$21*'Drive Train'!$F$39,EI21+EC$2)</f>
        <v>6.82</v>
      </c>
      <c r="EJ22" s="57">
        <f>'Drive Train'!$F$35-EC22*'DEPRECATED - DT-Prelim Calcs'!$C$21*'Drive Train'!$F$39</f>
        <v>6.82</v>
      </c>
      <c r="EK22" s="1">
        <f>IF(EH22&gt;='Drive Train'!$F$29,1,0)</f>
        <v>0</v>
      </c>
      <c r="EL22" s="57">
        <f t="shared" si="50"/>
        <v>103.33333333333333</v>
      </c>
      <c r="EM22" s="63">
        <f>EM21+'DEPRECATED - DT-Prelim Calcs'!$C$11</f>
        <v>72</v>
      </c>
      <c r="EN22" s="2">
        <f>EX22/'Drive Train'!$F$35</f>
        <v>0.55000000000000004</v>
      </c>
      <c r="EO22" s="46">
        <f>EV22*12*60/(PI() * 'Drive Train'!$F$15)/EN$2*EN22</f>
        <v>-14416.649166882045</v>
      </c>
      <c r="EP22" s="2">
        <f>('DEPRECATED - DT-Prelim Calcs'!$C$6*EN22-EO22)/('DEPRECATED - DT-Prelim Calcs'!$C$6*EN22)*'DEPRECATED - DT-Prelim Calcs'!$C$7*EN22</f>
        <v>7.8440974657008882</v>
      </c>
      <c r="EQ22" s="57">
        <f>EP22/'DEPRECATED - DT-Prelim Calcs'!$C$7*('DEPRECATED - DT-Prelim Calcs'!$C$8-'DEPRECATED - DT-Prelim Calcs'!$C$9)+'DEPRECATED - DT-Prelim Calcs'!$C$9</f>
        <v>420.29240865121329</v>
      </c>
      <c r="ER22" s="57">
        <f t="shared" si="16"/>
        <v>93</v>
      </c>
      <c r="ES22" s="2">
        <f t="shared" si="51"/>
        <v>0.86507304327942547</v>
      </c>
      <c r="ET22" s="57">
        <f>ES22*'DEPRECATED - DT-Prelim Calcs'!$C$21/EN$2/'DEPRECATED - DT-Prelim Calcs'!$C$19/'DEPRECATED - DT-Prelim Calcs'!$C$18*3.39*'DEPRECATED - DT-Prelim Calcs'!$C$20</f>
        <v>25.773080821789936</v>
      </c>
      <c r="EU22" s="46">
        <f t="shared" si="52"/>
        <v>0</v>
      </c>
      <c r="EV22" s="57">
        <f>ET21*'DEPRECATED - DT-Prelim Calcs'!$C$11+EV21</f>
        <v>-55.640342889506186</v>
      </c>
      <c r="EW22" s="57">
        <f>EW21+0.5*ET22*'DEPRECATED - DT-Prelim Calcs'!$C$11^2+EV22*'DEPRECATED - DT-Prelim Calcs'!$C$11</f>
        <v>-52538.023868821103</v>
      </c>
      <c r="EX22" s="57">
        <f>MIN('Drive Train'!$F$35-ER21*'DEPRECATED - DT-Prelim Calcs'!$C$21*'Drive Train'!$F$39,EX21+ER$2)</f>
        <v>6.82</v>
      </c>
      <c r="EY22" s="57">
        <f>'Drive Train'!$F$35-ER22*'DEPRECATED - DT-Prelim Calcs'!$C$21*'Drive Train'!$F$39</f>
        <v>6.82</v>
      </c>
      <c r="EZ22" s="1">
        <f>IF(EW22&gt;='Drive Train'!$F$29,1,0)</f>
        <v>0</v>
      </c>
      <c r="FA22" s="57">
        <f t="shared" si="53"/>
        <v>103.33333333333333</v>
      </c>
      <c r="FB22" s="63">
        <f>FB21+'DEPRECATED - DT-Prelim Calcs'!$C$11</f>
        <v>72</v>
      </c>
      <c r="FC22" s="2">
        <f>FM22/'Drive Train'!$F$35</f>
        <v>0.55000000000000004</v>
      </c>
      <c r="FD22" s="46">
        <f>FK22*12*60/(PI() * 'Drive Train'!$F$15)/FC$2*FC22</f>
        <v>-132982.11369613928</v>
      </c>
      <c r="FE22" s="2">
        <f>('DEPRECATED - DT-Prelim Calcs'!$C$6*FC22-FD22)/('DEPRECATED - DT-Prelim Calcs'!$C$6*FC22)*'DEPRECATED - DT-Prelim Calcs'!$C$7*FC22</f>
        <v>61.454373172175544</v>
      </c>
      <c r="FF22" s="57">
        <f>FE22/'DEPRECATED - DT-Prelim Calcs'!$C$7*('DEPRECATED - DT-Prelim Calcs'!$C$8-'DEPRECATED - DT-Prelim Calcs'!$C$9)+'DEPRECATED - DT-Prelim Calcs'!$C$9</f>
        <v>3274.3166298714195</v>
      </c>
      <c r="FG22" s="57">
        <f t="shared" si="17"/>
        <v>93</v>
      </c>
      <c r="FH22" s="2">
        <f t="shared" si="54"/>
        <v>0.78067567320338405</v>
      </c>
      <c r="FI22" s="57">
        <f>FH22*'DEPRECATED - DT-Prelim Calcs'!$C$21/FC$2/'DEPRECATED - DT-Prelim Calcs'!$C$19/'DEPRECATED - DT-Prelim Calcs'!$C$18*3.39*'DEPRECATED - DT-Prelim Calcs'!$C$20</f>
        <v>25.773080821789936</v>
      </c>
      <c r="FJ22" s="46">
        <f t="shared" si="55"/>
        <v>0</v>
      </c>
      <c r="FK22" s="57">
        <f>FI21*'DEPRECATED - DT-Prelim Calcs'!$C$11+FK21</f>
        <v>-463.16588852176687</v>
      </c>
      <c r="FL22" s="57">
        <f>FL21+0.5*FI22*'DEPRECATED - DT-Prelim Calcs'!$C$11^2+FK22*'DEPRECATED - DT-Prelim Calcs'!$C$11</f>
        <v>-79434.709880550363</v>
      </c>
      <c r="FM22" s="57">
        <f>MIN('Drive Train'!$F$35-FG21*'DEPRECATED - DT-Prelim Calcs'!$C$21*'Drive Train'!$F$39,FM21+FG$2)</f>
        <v>6.82</v>
      </c>
      <c r="FN22" s="57">
        <f>'Drive Train'!$F$35-FG22*'DEPRECATED - DT-Prelim Calcs'!$C$21*'Drive Train'!$F$39</f>
        <v>6.82</v>
      </c>
      <c r="FO22" s="1">
        <f>IF(FL22&gt;='Drive Train'!$F$29,1,0)</f>
        <v>0</v>
      </c>
      <c r="FP22" s="57">
        <f t="shared" si="56"/>
        <v>103.33333333333333</v>
      </c>
      <c r="FQ22" s="63">
        <f>FQ21+'DEPRECATED - DT-Prelim Calcs'!$C$11</f>
        <v>72</v>
      </c>
      <c r="FR22" s="2">
        <f>GB22/'Drive Train'!$F$35</f>
        <v>0.55000000000000004</v>
      </c>
      <c r="FS22" s="46">
        <f>FZ22*12*60/(PI() * 'Drive Train'!$F$15)/FR$2*FR22</f>
        <v>-288101.64420984045</v>
      </c>
      <c r="FT22" s="2">
        <f>('DEPRECATED - DT-Prelim Calcs'!$C$6*FR22-FS22)/('DEPRECATED - DT-Prelim Calcs'!$C$6*FR22)*'DEPRECATED - DT-Prelim Calcs'!$C$7*FR22</f>
        <v>131.59284756955262</v>
      </c>
      <c r="FU22" s="57">
        <f>FT22/'DEPRECATED - DT-Prelim Calcs'!$C$7*('DEPRECATED - DT-Prelim Calcs'!$C$8-'DEPRECATED - DT-Prelim Calcs'!$C$9)+'DEPRECATED - DT-Prelim Calcs'!$C$9</f>
        <v>7008.2445407359337</v>
      </c>
      <c r="FV22" s="57">
        <f t="shared" si="18"/>
        <v>93</v>
      </c>
      <c r="FW22" s="2">
        <f t="shared" si="57"/>
        <v>0.7112822800297498</v>
      </c>
      <c r="FX22" s="57">
        <f>FW22*'DEPRECATED - DT-Prelim Calcs'!$C$21/FR$2/'DEPRECATED - DT-Prelim Calcs'!$C$19/'DEPRECATED - DT-Prelim Calcs'!$C$18*3.39*'DEPRECATED - DT-Prelim Calcs'!$C$20</f>
        <v>25.773080821789936</v>
      </c>
      <c r="FY22" s="46">
        <f t="shared" si="58"/>
        <v>0</v>
      </c>
      <c r="FZ22" s="57">
        <f>FX21*'DEPRECATED - DT-Prelim Calcs'!$C$11+FZ21</f>
        <v>-914.24041306744948</v>
      </c>
      <c r="GA22" s="57">
        <f>GA21+0.5*FX22*'DEPRECATED - DT-Prelim Calcs'!$C$11^2+FZ22*'DEPRECATED - DT-Prelim Calcs'!$C$11</f>
        <v>-109205.62850056545</v>
      </c>
      <c r="GB22" s="57">
        <f>MIN('Drive Train'!$F$35-FV21*'DEPRECATED - DT-Prelim Calcs'!$C$21*'Drive Train'!$F$39,GB21+FV$2)</f>
        <v>6.82</v>
      </c>
      <c r="GC22" s="57">
        <f>'Drive Train'!$F$35-FV22*'DEPRECATED - DT-Prelim Calcs'!$C$21*'Drive Train'!$F$39</f>
        <v>6.82</v>
      </c>
      <c r="GD22" s="1">
        <f>IF(GA22&gt;='Drive Train'!$F$29,1,0)</f>
        <v>0</v>
      </c>
      <c r="GE22" s="57">
        <f t="shared" si="59"/>
        <v>103.33333333333333</v>
      </c>
      <c r="GF22" s="63">
        <f>GF21+'DEPRECATED - DT-Prelim Calcs'!$C$11</f>
        <v>72</v>
      </c>
      <c r="GG22" s="2">
        <f>GQ22/'Drive Train'!$F$35</f>
        <v>0.85483870967741948</v>
      </c>
      <c r="GH22" s="46">
        <f>GO22*12*60/(PI() * 'Drive Train'!$F$15)/GG$2*GG22</f>
        <v>-77477.837215709165</v>
      </c>
      <c r="GI22" s="2">
        <f>('DEPRECATED - DT-Prelim Calcs'!$C$6*GG22-GH22)/('DEPRECATED - DT-Prelim Calcs'!$C$6*GG22)*'DEPRECATED - DT-Prelim Calcs'!$C$7*GG22</f>
        <v>37.09235410267889</v>
      </c>
      <c r="GJ22" s="57">
        <f>GI22/'DEPRECATED - DT-Prelim Calcs'!$C$7*('DEPRECATED - DT-Prelim Calcs'!$C$8-'DEPRECATED - DT-Prelim Calcs'!$C$9)+'DEPRECATED - DT-Prelim Calcs'!$C$9</f>
        <v>1977.3676478729053</v>
      </c>
      <c r="GK22" s="57">
        <f t="shared" si="60"/>
        <v>29.999999999999982</v>
      </c>
      <c r="GL22" s="2">
        <f t="shared" si="61"/>
        <v>0.99579519204165001</v>
      </c>
      <c r="GM22" s="57">
        <f>GL22*'DEPRECATED - DT-Prelim Calcs'!$C$21/GG$2/'DEPRECATED - DT-Prelim Calcs'!$C$19/'DEPRECATED - DT-Prelim Calcs'!$C$18*3.39*'DEPRECATED - DT-Prelim Calcs'!$C$20</f>
        <v>25.773080821789936</v>
      </c>
      <c r="GN22" s="46">
        <f t="shared" si="62"/>
        <v>0</v>
      </c>
      <c r="GO22" s="57">
        <f>GM21*'DEPRECATED - DT-Prelim Calcs'!$C$11+GO21</f>
        <v>-221.46174219789862</v>
      </c>
      <c r="GP22" s="57">
        <f>GP21+0.5*GM22*'DEPRECATED - DT-Prelim Calcs'!$C$11^2+GO22*'DEPRECATED - DT-Prelim Calcs'!$C$11</f>
        <v>-27678.32167739666</v>
      </c>
      <c r="GQ22" s="57">
        <f>MIN('Drive Train'!$F$35-GK21*'DEPRECATED - DT-Prelim Calcs'!$C$21*'Drive Train'!$F$39,GQ21+GK$2)</f>
        <v>10.600000000000001</v>
      </c>
      <c r="GR22" s="57">
        <f>'Drive Train'!$F$35-GK22*'DEPRECATED - DT-Prelim Calcs'!$C$21*'Drive Train'!$F$39</f>
        <v>10.600000000000001</v>
      </c>
      <c r="GS22" s="1">
        <f>IF(GP22&gt;='Drive Train'!$F$29,1,0)</f>
        <v>0</v>
      </c>
      <c r="GT22" s="57">
        <f t="shared" si="63"/>
        <v>33.333333333333314</v>
      </c>
      <c r="GU22" s="63">
        <f>GU21+'DEPRECATED - DT-Prelim Calcs'!$C$11</f>
        <v>72</v>
      </c>
      <c r="GV22" s="2">
        <f>HF22/'Drive Train'!$F$35</f>
        <v>0.83870967741935498</v>
      </c>
      <c r="GW22" s="46">
        <f>HD22*12*60/(PI() * 'Drive Train'!$F$15)/GV$2*GV22</f>
        <v>-92347.300668607539</v>
      </c>
      <c r="GX22" s="2">
        <f>('DEPRECATED - DT-Prelim Calcs'!$C$6*GV22-GW22)/('DEPRECATED - DT-Prelim Calcs'!$C$6*GV22)*'DEPRECATED - DT-Prelim Calcs'!$C$7*GV22</f>
        <v>43.776824020769055</v>
      </c>
      <c r="GY22" s="57">
        <f>GX22/'DEPRECATED - DT-Prelim Calcs'!$C$7*('DEPRECATED - DT-Prelim Calcs'!$C$8-'DEPRECATED - DT-Prelim Calcs'!$C$9)+'DEPRECATED - DT-Prelim Calcs'!$C$9</f>
        <v>2333.2255277446761</v>
      </c>
      <c r="GZ22" s="57">
        <f t="shared" si="20"/>
        <v>33.333333333333314</v>
      </c>
      <c r="HA22" s="2">
        <f t="shared" si="64"/>
        <v>0.99579519204165001</v>
      </c>
      <c r="HB22" s="57">
        <f>HA22*'DEPRECATED - DT-Prelim Calcs'!$C$21/GV$2/'DEPRECATED - DT-Prelim Calcs'!$C$19/'DEPRECATED - DT-Prelim Calcs'!$C$18*3.39*'DEPRECATED - DT-Prelim Calcs'!$C$20</f>
        <v>25.773080821789936</v>
      </c>
      <c r="HC22" s="46">
        <f t="shared" si="65"/>
        <v>0</v>
      </c>
      <c r="HD22" s="57">
        <f>HB21*'DEPRECATED - DT-Prelim Calcs'!$C$11+HD21</f>
        <v>-269.0406816024697</v>
      </c>
      <c r="HE22" s="57">
        <f>HE21+0.5*HB22*'DEPRECATED - DT-Prelim Calcs'!$C$11^2+HD22*'DEPRECATED - DT-Prelim Calcs'!$C$11</f>
        <v>-29104.998144751728</v>
      </c>
      <c r="HF22" s="57">
        <f>MIN('Drive Train'!$F$35-GZ21*'DEPRECATED - DT-Prelim Calcs'!$C$21*'Drive Train'!$F$39,HF21+GZ$2)</f>
        <v>10.400000000000002</v>
      </c>
      <c r="HG22" s="57">
        <f>'Drive Train'!$F$35-GZ22*'DEPRECATED - DT-Prelim Calcs'!$C$21*'Drive Train'!$F$39</f>
        <v>10.400000000000002</v>
      </c>
      <c r="HH22" s="1">
        <f>IF(HE22&gt;='Drive Train'!$F$29,1,0)</f>
        <v>0</v>
      </c>
      <c r="HI22" s="57">
        <f t="shared" si="66"/>
        <v>37.037037037037017</v>
      </c>
      <c r="HJ22" s="63">
        <f>HJ21+'DEPRECATED - DT-Prelim Calcs'!$C$11</f>
        <v>72</v>
      </c>
      <c r="HK22" s="2">
        <f>HU22/'Drive Train'!$F$35</f>
        <v>0.82258064516129037</v>
      </c>
      <c r="HL22" s="46">
        <f>HS22*12*60/(PI() * 'Drive Train'!$F$15)/HK$2*HK22</f>
        <v>-131155.18726998096</v>
      </c>
      <c r="HM22" s="2">
        <f>('DEPRECATED - DT-Prelim Calcs'!$C$6*HK22-HL22)/('DEPRECATED - DT-Prelim Calcs'!$C$6*HK22)*'DEPRECATED - DT-Prelim Calcs'!$C$7*HK22</f>
        <v>61.28523386152802</v>
      </c>
      <c r="HN22" s="57">
        <f>HM22/'DEPRECATED - DT-Prelim Calcs'!$C$7*('DEPRECATED - DT-Prelim Calcs'!$C$8-'DEPRECATED - DT-Prelim Calcs'!$C$9)+'DEPRECATED - DT-Prelim Calcs'!$C$9</f>
        <v>3265.3122425037532</v>
      </c>
      <c r="HO22" s="57">
        <f t="shared" si="21"/>
        <v>36.66666666666665</v>
      </c>
      <c r="HP22" s="2">
        <f t="shared" si="67"/>
        <v>0.99579519204165001</v>
      </c>
      <c r="HQ22" s="57">
        <f>HP22*'DEPRECATED - DT-Prelim Calcs'!$C$21/HK$2/'DEPRECATED - DT-Prelim Calcs'!$C$19/'DEPRECATED - DT-Prelim Calcs'!$C$18*3.39*'DEPRECATED - DT-Prelim Calcs'!$C$20</f>
        <v>25.773080821789936</v>
      </c>
      <c r="HR22" s="46">
        <f t="shared" si="68"/>
        <v>0</v>
      </c>
      <c r="HS22" s="57">
        <f>HQ21*'DEPRECATED - DT-Prelim Calcs'!$C$11+HS21</f>
        <v>-389.59411546510569</v>
      </c>
      <c r="HT22" s="57">
        <f>HT21+0.5*HQ22*'DEPRECATED - DT-Prelim Calcs'!$C$11^2+HS22*'DEPRECATED - DT-Prelim Calcs'!$C$11</f>
        <v>-32423.418439877521</v>
      </c>
      <c r="HU22" s="57">
        <f>MIN('Drive Train'!$F$35-HO21*'DEPRECATED - DT-Prelim Calcs'!$C$21*'Drive Train'!$F$39,HU21+HO$2)</f>
        <v>10.200000000000001</v>
      </c>
      <c r="HV22" s="57">
        <f>'Drive Train'!$F$35-HO22*'DEPRECATED - DT-Prelim Calcs'!$C$21*'Drive Train'!$F$39</f>
        <v>10.200000000000001</v>
      </c>
      <c r="HW22" s="1">
        <f>IF(HT22&gt;='Drive Train'!$F$29,1,0)</f>
        <v>0</v>
      </c>
      <c r="HX22" s="57">
        <f t="shared" si="69"/>
        <v>40.740740740740726</v>
      </c>
      <c r="HY22" s="63">
        <f>HY21+'DEPRECATED - DT-Prelim Calcs'!$C$11</f>
        <v>72</v>
      </c>
      <c r="HZ22" s="2">
        <f>IJ22/'Drive Train'!$F$35</f>
        <v>0.80645161290322598</v>
      </c>
      <c r="IA22" s="46">
        <f>IH22*12*60/(PI() * 'Drive Train'!$F$15)/HZ$2*HZ22</f>
        <v>-191230.80884161132</v>
      </c>
      <c r="IB22" s="2">
        <f>('DEPRECATED - DT-Prelim Calcs'!$C$6*HZ22-IA22)/('DEPRECATED - DT-Prelim Calcs'!$C$6*HZ22)*'DEPRECATED - DT-Prelim Calcs'!$C$7*HZ22</f>
        <v>88.41001167195293</v>
      </c>
      <c r="IC22" s="57">
        <f>IB22/'DEPRECATED - DT-Prelim Calcs'!$C$7*('DEPRECATED - DT-Prelim Calcs'!$C$8-'DEPRECATED - DT-Prelim Calcs'!$C$9)+'DEPRECATED - DT-Prelim Calcs'!$C$9</f>
        <v>4709.3408703367477</v>
      </c>
      <c r="ID22" s="57">
        <f t="shared" si="22"/>
        <v>39.999999999999986</v>
      </c>
      <c r="IE22" s="2">
        <f t="shared" si="70"/>
        <v>0.99579519204165001</v>
      </c>
      <c r="IF22" s="57">
        <f>IE22*'DEPRECATED - DT-Prelim Calcs'!$C$21/HZ$2/'DEPRECATED - DT-Prelim Calcs'!$C$19/'DEPRECATED - DT-Prelim Calcs'!$C$18*3.39*'DEPRECATED - DT-Prelim Calcs'!$C$20</f>
        <v>25.773080821789936</v>
      </c>
      <c r="IG22" s="46">
        <f t="shared" si="71"/>
        <v>0</v>
      </c>
      <c r="IH22" s="57">
        <f>IF21*'DEPRECATED - DT-Prelim Calcs'!$C$11+IH21</f>
        <v>-579.40861782539685</v>
      </c>
      <c r="II22" s="57">
        <f>II21+0.5*IF22*'DEPRECATED - DT-Prelim Calcs'!$C$11^2+IH22*'DEPRECATED - DT-Prelim Calcs'!$C$11</f>
        <v>-36642.975678498879</v>
      </c>
      <c r="IJ22" s="57">
        <f>MIN('Drive Train'!$F$35-ID21*'DEPRECATED - DT-Prelim Calcs'!$C$21*'Drive Train'!$F$39,IJ21+ID$2)</f>
        <v>10.000000000000002</v>
      </c>
      <c r="IK22" s="57">
        <f>'Drive Train'!$F$35-ID22*'DEPRECATED - DT-Prelim Calcs'!$C$21*'Drive Train'!$F$39</f>
        <v>10.000000000000002</v>
      </c>
      <c r="IL22" s="1">
        <f>IF(II22&gt;='Drive Train'!$F$29,1,0)</f>
        <v>0</v>
      </c>
      <c r="IM22" s="57">
        <f t="shared" si="72"/>
        <v>44.444444444444429</v>
      </c>
      <c r="IN22" s="63">
        <f>IN21+'DEPRECATED - DT-Prelim Calcs'!$C$11</f>
        <v>72</v>
      </c>
      <c r="IO22" s="2">
        <f>IY22/'Drive Train'!$F$35</f>
        <v>0.79032258064516137</v>
      </c>
      <c r="IP22" s="46">
        <f>IW22*12*60/(PI() * 'Drive Train'!$F$15)/IO$2*IO22</f>
        <v>-270001.5249633838</v>
      </c>
      <c r="IQ22" s="2">
        <f>('DEPRECATED - DT-Prelim Calcs'!$C$6*IO22-IP22)/('DEPRECATED - DT-Prelim Calcs'!$C$6*IO22)*'DEPRECATED - DT-Prelim Calcs'!$C$7*IO22</f>
        <v>123.98791853788298</v>
      </c>
      <c r="IR22" s="57">
        <f>IQ22/'DEPRECATED - DT-Prelim Calcs'!$C$7*('DEPRECATED - DT-Prelim Calcs'!$C$8-'DEPRECATED - DT-Prelim Calcs'!$C$9)+'DEPRECATED - DT-Prelim Calcs'!$C$9</f>
        <v>6603.3846258964259</v>
      </c>
      <c r="IS22" s="57">
        <f t="shared" si="23"/>
        <v>43.333333333333321</v>
      </c>
      <c r="IT22" s="2">
        <f t="shared" si="73"/>
        <v>0.99579519204165001</v>
      </c>
      <c r="IU22" s="57">
        <f>IT22*'DEPRECATED - DT-Prelim Calcs'!$C$21/IO$2/'DEPRECATED - DT-Prelim Calcs'!$C$19/'DEPRECATED - DT-Prelim Calcs'!$C$18*3.39*'DEPRECATED - DT-Prelim Calcs'!$C$20</f>
        <v>25.773080821789936</v>
      </c>
      <c r="IV22" s="46">
        <f t="shared" si="74"/>
        <v>0</v>
      </c>
      <c r="IW22" s="57">
        <f>IU21*'DEPRECATED - DT-Prelim Calcs'!$C$11+IW21</f>
        <v>-834.77076272295994</v>
      </c>
      <c r="IX22" s="57">
        <f>IX21+0.5*IU22*'DEPRECATED - DT-Prelim Calcs'!$C$11^2+IW22*'DEPRECATED - DT-Prelim Calcs'!$C$11</f>
        <v>-40832.477791707497</v>
      </c>
      <c r="IY22" s="57">
        <f>MIN('Drive Train'!$F$35-IS21*'DEPRECATED - DT-Prelim Calcs'!$C$21*'Drive Train'!$F$39,IY21+IS$2)</f>
        <v>9.8000000000000007</v>
      </c>
      <c r="IZ22" s="57">
        <f>'Drive Train'!$F$35-IS22*'DEPRECATED - DT-Prelim Calcs'!$C$21*'Drive Train'!$F$39</f>
        <v>9.8000000000000007</v>
      </c>
      <c r="JA22" s="1">
        <f>IF(IX22&gt;='Drive Train'!$F$29,1,0)</f>
        <v>0</v>
      </c>
      <c r="JB22" s="57">
        <f t="shared" si="75"/>
        <v>48.148148148148138</v>
      </c>
      <c r="JC22" s="63">
        <f>JC21+'DEPRECATED - DT-Prelim Calcs'!$C$11</f>
        <v>72</v>
      </c>
      <c r="JD22" s="2">
        <f>JN22/'Drive Train'!$F$35</f>
        <v>0.77419354838709686</v>
      </c>
      <c r="JE22" s="46">
        <f>JL22*12*60/(PI() * 'Drive Train'!$F$15)/JD$2*JD22</f>
        <v>-364992.74297328125</v>
      </c>
      <c r="JF22" s="2">
        <f>('DEPRECATED - DT-Prelim Calcs'!$C$6*JD22-JE22)/('DEPRECATED - DT-Prelim Calcs'!$C$6*JD22)*'DEPRECATED - DT-Prelim Calcs'!$C$7*JD22</f>
        <v>166.90004858399712</v>
      </c>
      <c r="JG22" s="57">
        <f>JF22/'DEPRECATED - DT-Prelim Calcs'!$C$7*('DEPRECATED - DT-Prelim Calcs'!$C$8-'DEPRECATED - DT-Prelim Calcs'!$C$9)+'DEPRECATED - DT-Prelim Calcs'!$C$9</f>
        <v>8887.8768603015906</v>
      </c>
      <c r="JH22" s="57">
        <f t="shared" si="24"/>
        <v>46.666666666666657</v>
      </c>
      <c r="JI22" s="2">
        <f t="shared" si="76"/>
        <v>0.99579519204165001</v>
      </c>
      <c r="JJ22" s="57">
        <f>JI22*'DEPRECATED - DT-Prelim Calcs'!$C$21/JD$2/'DEPRECATED - DT-Prelim Calcs'!$C$19/'DEPRECATED - DT-Prelim Calcs'!$C$18*3.39*'DEPRECATED - DT-Prelim Calcs'!$C$20</f>
        <v>25.773080821789936</v>
      </c>
      <c r="JK22" s="46">
        <f t="shared" si="77"/>
        <v>0</v>
      </c>
      <c r="JL22" s="57">
        <f>JJ21*'DEPRECATED - DT-Prelim Calcs'!$C$11+JL21</f>
        <v>-1151.967124197422</v>
      </c>
      <c r="JM22" s="57">
        <f>JM21+0.5*JJ22*'DEPRECATED - DT-Prelim Calcs'!$C$11^2+JL22*'DEPRECATED - DT-Prelim Calcs'!$C$11</f>
        <v>-44120.147525961307</v>
      </c>
      <c r="JN22" s="57">
        <f>MIN('Drive Train'!$F$35-JH21*'DEPRECATED - DT-Prelim Calcs'!$C$21*'Drive Train'!$F$39,JN21+JH$2)</f>
        <v>9.6000000000000014</v>
      </c>
      <c r="JO22" s="57">
        <f>'Drive Train'!$F$35-JH22*'DEPRECATED - DT-Prelim Calcs'!$C$21*'Drive Train'!$F$39</f>
        <v>9.6000000000000014</v>
      </c>
      <c r="JP22" s="1">
        <f>IF(JM22&gt;='Drive Train'!$F$29,1,0)</f>
        <v>0</v>
      </c>
      <c r="JQ22" s="57">
        <f>MIN(JG22,'DEPRECATED - DT-Prelim Calcs'!$C$10)*'DEPRECATED - DT-Prelim Calcs'!$C$11*1000/60/60</f>
        <v>103.33333333333333</v>
      </c>
      <c r="JR22" s="63">
        <f>JR21+'DEPRECATED - DT-Prelim Calcs'!$C$11</f>
        <v>72</v>
      </c>
      <c r="JS22" s="2">
        <f>KC22/'Drive Train'!$F$35</f>
        <v>3.8284951748643228</v>
      </c>
      <c r="JT22" s="46">
        <f>KA22*12*60/(PI() * 'Drive Train'!$F$15)/JS$2*JS22</f>
        <v>-2091231.7723459799</v>
      </c>
      <c r="JU22" s="2">
        <f>('DEPRECATED - DT-Prelim Calcs'!$C$6*JS22-JT22)/('DEPRECATED - DT-Prelim Calcs'!$C$6*JS22)*'DEPRECATED - DT-Prelim Calcs'!$C$7*JS22</f>
        <v>954.79300946031833</v>
      </c>
      <c r="JV22" s="57">
        <f>JU22/'DEPRECATED - DT-Prelim Calcs'!$C$7*('DEPRECATED - DT-Prelim Calcs'!$C$8-'DEPRECATED - DT-Prelim Calcs'!$C$9)+'DEPRECATED - DT-Prelim Calcs'!$C$9</f>
        <v>50832.551914422758</v>
      </c>
      <c r="JW22" s="57">
        <f t="shared" si="25"/>
        <v>49.999999999999993</v>
      </c>
      <c r="JX22" s="2">
        <f t="shared" si="78"/>
        <v>0.99579519204165001</v>
      </c>
      <c r="JY22" s="57">
        <f>JX22*'DEPRECATED - DT-Prelim Calcs'!$C$21/JS$2/'DEPRECATED - DT-Prelim Calcs'!$C$19/'DEPRECATED - DT-Prelim Calcs'!$C$18*3.39*'DEPRECATED - DT-Prelim Calcs'!$C$20</f>
        <v>25.773080821789936</v>
      </c>
      <c r="JZ22" s="46">
        <f t="shared" si="79"/>
        <v>0</v>
      </c>
      <c r="KA22" s="57">
        <f>JY21*'DEPRECATED - DT-Prelim Calcs'!$C$11+KA21</f>
        <v>-1334.6871148000403</v>
      </c>
      <c r="KB22" s="57">
        <f>KB21+0.5*JY22*'DEPRECATED - DT-Prelim Calcs'!$C$11^2+KA22*'DEPRECATED - DT-Prelim Calcs'!$C$11</f>
        <v>-44584.379645357651</v>
      </c>
      <c r="KC22" s="57">
        <f>MIN('Drive Train'!$F$35-JW21*'DEPRECATED - DT-Prelim Calcs'!$C$21*'Drive Train'!$F$39,KC21+JW$2)</f>
        <v>47.473340168317606</v>
      </c>
      <c r="KD22" s="57">
        <f>'Drive Train'!$F$35-JW22*'DEPRECATED - DT-Prelim Calcs'!$C$21*'Drive Train'!$F$39</f>
        <v>9.4</v>
      </c>
      <c r="KE22" s="1">
        <f>IF(KB22&gt;='Drive Train'!$F$29,1,0)</f>
        <v>0</v>
      </c>
      <c r="KF22" s="57">
        <f>MIN(JV22,'DEPRECATED - DT-Prelim Calcs'!$C$10)*'DEPRECATED - DT-Prelim Calcs'!$C$11*1000/60/60</f>
        <v>103.33333333333333</v>
      </c>
      <c r="KG22" s="63">
        <f>KG21+'DEPRECATED - DT-Prelim Calcs'!$C$11</f>
        <v>72</v>
      </c>
      <c r="KH22" s="2">
        <f>KR22/'Drive Train'!$F$35</f>
        <v>1.3002091030708929</v>
      </c>
      <c r="KI22" s="46">
        <f>KP22*12*60/(PI() * 'Drive Train'!$F$15)/KH$2*KH22</f>
        <v>-91470.298776556141</v>
      </c>
      <c r="KJ22" s="2">
        <f>('DEPRECATED - DT-Prelim Calcs'!$C$6*KH22-KI22)/('DEPRECATED - DT-Prelim Calcs'!$C$6*KH22)*'DEPRECATED - DT-Prelim Calcs'!$C$7*KH22</f>
        <v>44.492494567200154</v>
      </c>
      <c r="KK22" s="57">
        <f>KJ22/'DEPRECATED - DT-Prelim Calcs'!$C$7*('DEPRECATED - DT-Prelim Calcs'!$C$8-'DEPRECATED - DT-Prelim Calcs'!$C$9)+'DEPRECATED - DT-Prelim Calcs'!$C$9</f>
        <v>2371.3253331833112</v>
      </c>
      <c r="KL22" s="57">
        <f t="shared" si="26"/>
        <v>53.333333333333329</v>
      </c>
      <c r="KM22" s="2">
        <f t="shared" si="80"/>
        <v>0.99579519204165001</v>
      </c>
      <c r="KN22" s="57">
        <f>KM22*'DEPRECATED - DT-Prelim Calcs'!$C$21/KH$2/'DEPRECATED - DT-Prelim Calcs'!$C$19/'DEPRECATED - DT-Prelim Calcs'!$C$18*3.39*'DEPRECATED - DT-Prelim Calcs'!$C$20</f>
        <v>25.773080821789936</v>
      </c>
      <c r="KO22" s="46">
        <f t="shared" si="81"/>
        <v>0</v>
      </c>
      <c r="KP22" s="57">
        <f>KN21*'DEPRECATED - DT-Prelim Calcs'!$C$11+KP21</f>
        <v>-171.8985837530719</v>
      </c>
      <c r="KQ22" s="57">
        <f>KQ21+0.5*KN22*'DEPRECATED - DT-Prelim Calcs'!$C$11^2+KP22*'DEPRECATED - DT-Prelim Calcs'!$C$11</f>
        <v>-42417.224586595941</v>
      </c>
      <c r="KR22" s="57">
        <f>MIN('Drive Train'!$F$35-KL21*'DEPRECATED - DT-Prelim Calcs'!$C$21*'Drive Train'!$F$39,KR21+KL$2)</f>
        <v>16.122592878079072</v>
      </c>
      <c r="KS22" s="57">
        <f>'Drive Train'!$F$35-KL22*'DEPRECATED - DT-Prelim Calcs'!$C$21*'Drive Train'!$F$39</f>
        <v>9.2000000000000011</v>
      </c>
      <c r="KT22" s="1">
        <f>IF(KQ22&gt;='Drive Train'!$F$29,1,0)</f>
        <v>0</v>
      </c>
      <c r="KU22" s="57">
        <f>MIN(KK22,'DEPRECATED - DT-Prelim Calcs'!$C$10)*'DEPRECATED - DT-Prelim Calcs'!$C$11*1000/60/60</f>
        <v>103.33333333333333</v>
      </c>
      <c r="KV22" s="63">
        <f>KV21+'DEPRECATED - DT-Prelim Calcs'!$C$11</f>
        <v>72</v>
      </c>
      <c r="KW22" s="2">
        <f>LG22/'Drive Train'!$F$35</f>
        <v>0.72580645161290325</v>
      </c>
      <c r="KX22" s="46">
        <f>LE22*12*60/(PI() * 'Drive Train'!$F$15)/KW$2*KW22</f>
        <v>22964.685268284185</v>
      </c>
      <c r="KY22" s="2">
        <f>('DEPRECATED - DT-Prelim Calcs'!$C$6*KW22-KX22)/('DEPRECATED - DT-Prelim Calcs'!$C$6*KW22)*'DEPRECATED - DT-Prelim Calcs'!$C$7*KW22</f>
        <v>-8.6344633928070671</v>
      </c>
      <c r="KZ22" s="57">
        <f>KY22/'DEPRECATED - DT-Prelim Calcs'!$C$7*('DEPRECATED - DT-Prelim Calcs'!$C$8-'DEPRECATED - DT-Prelim Calcs'!$C$9)+'DEPRECATED - DT-Prelim Calcs'!$C$9</f>
        <v>-456.96873580794471</v>
      </c>
      <c r="LA22" s="57">
        <f t="shared" si="27"/>
        <v>-456.96873580794471</v>
      </c>
      <c r="LB22" s="2">
        <f t="shared" si="82"/>
        <v>-10.950920661041959</v>
      </c>
      <c r="LC22" s="57">
        <f>LB22*'DEPRECATED - DT-Prelim Calcs'!$C$21/KW$2/'DEPRECATED - DT-Prelim Calcs'!$C$19/'DEPRECATED - DT-Prelim Calcs'!$C$18*3.39*'DEPRECATED - DT-Prelim Calcs'!$C$20</f>
        <v>-283.43073508055136</v>
      </c>
      <c r="LD22" s="46">
        <f t="shared" si="83"/>
        <v>1</v>
      </c>
      <c r="LE22" s="57">
        <f>LC21*'DEPRECATED - DT-Prelim Calcs'!$C$11+LE21</f>
        <v>77.311673961446928</v>
      </c>
      <c r="LF22" s="57">
        <f>LF21+0.5*LC22*'DEPRECATED - DT-Prelim Calcs'!$C$11^2+LE22*'DEPRECATED - DT-Prelim Calcs'!$C$11</f>
        <v>-46236.821283876932</v>
      </c>
      <c r="LG22" s="57">
        <f>MIN('Drive Train'!$F$35-LA21*'DEPRECATED - DT-Prelim Calcs'!$C$21*'Drive Train'!$F$39,LG21+LA$2)</f>
        <v>9</v>
      </c>
      <c r="LH22" s="57">
        <f>'Drive Train'!$F$35-LA22*'DEPRECATED - DT-Prelim Calcs'!$C$21*'Drive Train'!$F$39</f>
        <v>39.818124148476684</v>
      </c>
      <c r="LI22" s="1">
        <f>IF(LF22&gt;='Drive Train'!$F$29,1,0)</f>
        <v>0</v>
      </c>
      <c r="LJ22" s="57">
        <f>MIN(KZ22,'DEPRECATED - DT-Prelim Calcs'!$C$10)*'DEPRECATED - DT-Prelim Calcs'!$C$11*1000/60/60</f>
        <v>-507.74303978660527</v>
      </c>
      <c r="LK22" s="63">
        <f>LK21+'DEPRECATED - DT-Prelim Calcs'!$C$11</f>
        <v>72</v>
      </c>
      <c r="LL22" s="2">
        <f>LV22/'Drive Train'!$F$35</f>
        <v>0.70967741935483875</v>
      </c>
      <c r="LM22" s="46">
        <f>LT22*12*60/(PI() * 'Drive Train'!$F$15)/LL$2*LL22</f>
        <v>30537.467405058083</v>
      </c>
      <c r="LN22" s="2">
        <f>('DEPRECATED - DT-Prelim Calcs'!$C$6*LL22-LM22)/('DEPRECATED - DT-Prelim Calcs'!$C$6*LL22)*'DEPRECATED - DT-Prelim Calcs'!$C$7*LL22</f>
        <v>-12.097425345469281</v>
      </c>
      <c r="LO22" s="57">
        <f>LN22/'DEPRECATED - DT-Prelim Calcs'!$C$7*('DEPRECATED - DT-Prelim Calcs'!$C$8-'DEPRECATED - DT-Prelim Calcs'!$C$9)+'DEPRECATED - DT-Prelim Calcs'!$C$9</f>
        <v>-641.32476009282516</v>
      </c>
      <c r="LP22" s="57">
        <f t="shared" si="28"/>
        <v>-641.32476009282516</v>
      </c>
      <c r="LQ22" s="2">
        <f t="shared" si="84"/>
        <v>-15.24775969915274</v>
      </c>
      <c r="LR22" s="57">
        <f>LQ22*'DEPRECATED - DT-Prelim Calcs'!$C$21/LL$2/'DEPRECATED - DT-Prelim Calcs'!$C$19/'DEPRECATED - DT-Prelim Calcs'!$C$18*3.39*'DEPRECATED - DT-Prelim Calcs'!$C$20</f>
        <v>-394.64113325529917</v>
      </c>
      <c r="LS22" s="46">
        <f t="shared" si="85"/>
        <v>1</v>
      </c>
      <c r="LT22" s="57">
        <f>LR21*'DEPRECATED - DT-Prelim Calcs'!$C$11+LT21</f>
        <v>105.14229023836417</v>
      </c>
      <c r="LU22" s="57">
        <f>LU21+0.5*LR22*'DEPRECATED - DT-Prelim Calcs'!$C$11^2+LT22*'DEPRECATED - DT-Prelim Calcs'!$C$11</f>
        <v>-45289.683794998382</v>
      </c>
      <c r="LV22" s="57">
        <f>MIN('Drive Train'!$F$35-LP21*'DEPRECATED - DT-Prelim Calcs'!$C$21*'Drive Train'!$F$39,LV21+LP$2)</f>
        <v>8.8000000000000007</v>
      </c>
      <c r="LW22" s="57">
        <f>'Drive Train'!$F$35-LP22*'DEPRECATED - DT-Prelim Calcs'!$C$21*'Drive Train'!$F$39</f>
        <v>50.879485605569506</v>
      </c>
      <c r="LX22" s="1">
        <f>IF(LU22&gt;='Drive Train'!$F$29,1,0)</f>
        <v>0</v>
      </c>
      <c r="LY22" s="57">
        <f>MIN(LO22,'DEPRECATED - DT-Prelim Calcs'!$C$10)*'DEPRECATED - DT-Prelim Calcs'!$C$11*1000/60/60</f>
        <v>-712.58306676980578</v>
      </c>
      <c r="LZ22" s="63">
        <f>LZ21+'DEPRECATED - DT-Prelim Calcs'!$C$11</f>
        <v>72</v>
      </c>
    </row>
    <row r="23" spans="1:338" x14ac:dyDescent="0.2">
      <c r="B23" s="3" t="s">
        <v>70</v>
      </c>
      <c r="C23" s="4">
        <f>SQRT(((1-'Drive Train'!$F$21)*'Drive Train'!$F$19-'Drive Train'!F19/2)^2+('Drive Train'!$F$20*'Drive Train'!$F$22-('Drive Train'!F20/2))^2)</f>
        <v>0</v>
      </c>
      <c r="Q23" s="127">
        <f t="shared" si="86"/>
        <v>1</v>
      </c>
      <c r="R23" s="63">
        <f>R22+'DEPRECATED - DT-Prelim Calcs'!$C$11</f>
        <v>76</v>
      </c>
      <c r="S23" s="2">
        <f>AG23/'Drive Train'!$F$35</f>
        <v>0</v>
      </c>
      <c r="T23" s="46">
        <f>AE23*12*60/(PI() * 'Drive Train'!$F$15)/S$2*ABS(S23)</f>
        <v>0</v>
      </c>
      <c r="U23" s="2">
        <f>IF(OR(AD22=1,AND($C$32=Motors!$C$32,'DEPRECATED - DT-Prelim Calcs'!AI22=1)),0,IF(AG23=0,-(V22+$C$9)/($C$8-$C$9)*$C$7,($C$6*S23-T23)/($C$6*S23)*$C$7*S23))</f>
        <v>0</v>
      </c>
      <c r="V23" s="57">
        <f>IF(AND(AD22=1,AI22=1),0,ABS(U23/$C$7*($C$8-$C$9)+$C$9) *'Drive Train'!$AA$49 + V22*(1-'Drive Train'!$AA$49))</f>
        <v>0</v>
      </c>
      <c r="W23" s="57">
        <f t="shared" si="0"/>
        <v>0</v>
      </c>
      <c r="X23" s="2">
        <f>MAX(MIN(IF(AND(AI22=1,AG23&lt;0),-1,1)*(W23-$C$9)/($C$8-$C$9)*$C$7-$C$29*AE23/T$2 -  AI22*$C$29/2,X$2),MAX(X$4:X22)*-1)</f>
        <v>-0.2458281045106315</v>
      </c>
      <c r="Y23" s="57">
        <f t="shared" si="1"/>
        <v>0</v>
      </c>
      <c r="Z23" s="57">
        <f t="shared" si="2"/>
        <v>0</v>
      </c>
      <c r="AA23" s="57">
        <f t="shared" si="3"/>
        <v>0</v>
      </c>
      <c r="AB23" s="57" t="e">
        <f t="shared" si="4"/>
        <v>#N/A</v>
      </c>
      <c r="AC23" s="46">
        <f t="shared" si="29"/>
        <v>1</v>
      </c>
      <c r="AD23" s="1">
        <f t="shared" si="5"/>
        <v>1</v>
      </c>
      <c r="AE23" s="57">
        <f t="shared" si="6"/>
        <v>0</v>
      </c>
      <c r="AF23" s="57" t="e">
        <f t="shared" si="7"/>
        <v>#N/A</v>
      </c>
      <c r="AG23" s="57">
        <f>IF(AI22=0,MIN('Drive Train'!$F$35-W22*$C$21*'Drive Train'!$F$39,AG22+W$2)-$C$3,IF(AE22-1&lt;=0,0,IF($C$32=Motors!$C$30,MAX(MAX(AG$4:AG22)*-1,AG22-W$2),MAX(0,MAX(AG$4:AG22)*-1,AG22-W$2))))</f>
        <v>0</v>
      </c>
      <c r="AH23" s="57">
        <f>'Drive Train'!$F$35-ABS(W23)*'DEPRECATED - DT-Prelim Calcs'!$C$21*'Drive Train'!$F$39</f>
        <v>12.4</v>
      </c>
      <c r="AI23" s="1">
        <f>IF(AJ23&gt;='Drive Train'!$F$29,1,0)</f>
        <v>1</v>
      </c>
      <c r="AJ23" s="57">
        <f>AJ22+0.5*Y23*'DEPRECATED - DT-Prelim Calcs'!$C$11^2+AE23*'DEPRECATED - DT-Prelim Calcs'!$C$11</f>
        <v>784.33981740885292</v>
      </c>
      <c r="AK23" s="57">
        <f t="shared" si="8"/>
        <v>0</v>
      </c>
      <c r="AL23" s="63">
        <f>AL22+'DEPRECATED - DT-Prelim Calcs'!$C$11</f>
        <v>76</v>
      </c>
      <c r="AM23" s="2">
        <f>AW23/'Drive Train'!$F$35</f>
        <v>0.90349898196862999</v>
      </c>
      <c r="AN23" s="46">
        <f>AU23*12*60/(PI() * 'Drive Train'!$F$15)/AM$2*AM23</f>
        <v>4072.0334319973372</v>
      </c>
      <c r="AO23" s="2">
        <f>('DEPRECATED - DT-Prelim Calcs'!$C$6*AM23-AN23)/('DEPRECATED - DT-Prelim Calcs'!$C$6*AM23)*'DEPRECATED - DT-Prelim Calcs'!$C$7*AM23</f>
        <v>0.33623168892458921</v>
      </c>
      <c r="AP23" s="57">
        <f>AO23/'DEPRECATED - DT-Prelim Calcs'!$C$7*('DEPRECATED - DT-Prelim Calcs'!$C$8-'DEPRECATED - DT-Prelim Calcs'!$C$9)+'DEPRECATED - DT-Prelim Calcs'!$C$9</f>
        <v>20.599803190466723</v>
      </c>
      <c r="AQ23" s="57">
        <f t="shared" si="9"/>
        <v>20.599803190466723</v>
      </c>
      <c r="AR23" s="2">
        <f t="shared" si="30"/>
        <v>6.2663765160943519E-3</v>
      </c>
      <c r="AS23" s="57">
        <f>AR23*'DEPRECATED - DT-Prelim Calcs'!$C$21/AM$2/'DEPRECATED - DT-Prelim Calcs'!$C$19/'DEPRECATED - DT-Prelim Calcs'!$C$18*3.39*'DEPRECATED - DT-Prelim Calcs'!$C$20</f>
        <v>4.5412020780922907E-2</v>
      </c>
      <c r="AT23" s="46">
        <f t="shared" si="31"/>
        <v>0</v>
      </c>
      <c r="AU23" s="57">
        <f>AS22*'DEPRECATED - DT-Prelim Calcs'!$C$11+AU22</f>
        <v>39.330642346039603</v>
      </c>
      <c r="AV23" s="57">
        <f>AV22+0.5*AS23*'DEPRECATED - DT-Prelim Calcs'!$C$11^2+AU23*'DEPRECATED - DT-Prelim Calcs'!$C$11</f>
        <v>2952.2222801627677</v>
      </c>
      <c r="AW23" s="57">
        <f>MIN('Drive Train'!$F$35-AQ22*'DEPRECATED - DT-Prelim Calcs'!$C$21*'Drive Train'!$F$39,AW22+AQ$2)</f>
        <v>11.203387376411012</v>
      </c>
      <c r="AX23" s="57">
        <f>'Drive Train'!$F$35-AQ23*'DEPRECATED - DT-Prelim Calcs'!$C$21*'Drive Train'!$F$39</f>
        <v>11.164011808571997</v>
      </c>
      <c r="AY23" s="1">
        <f>IF(AV23&gt;='Drive Train'!$F$29,1,0)</f>
        <v>1</v>
      </c>
      <c r="AZ23" s="57">
        <f t="shared" si="32"/>
        <v>22.888670211629691</v>
      </c>
      <c r="BA23" s="63">
        <f>BA22+'DEPRECATED - DT-Prelim Calcs'!$C$11</f>
        <v>76</v>
      </c>
      <c r="BB23" s="2">
        <f>BL23/'Drive Train'!$F$35</f>
        <v>1.2966614074788445</v>
      </c>
      <c r="BC23" s="46">
        <f>BJ23*12*60/(PI() * 'Drive Train'!$F$15)/BB$2*BB23</f>
        <v>-4312.593189914076</v>
      </c>
      <c r="BD23" s="2">
        <f>('DEPRECATED - DT-Prelim Calcs'!$C$6*BB23-BC23)/('DEPRECATED - DT-Prelim Calcs'!$C$6*BB23)*'DEPRECATED - DT-Prelim Calcs'!$C$7*BB23</f>
        <v>5.0749257720789727</v>
      </c>
      <c r="BE23" s="57">
        <f>BD23/'DEPRECATED - DT-Prelim Calcs'!$C$7*('DEPRECATED - DT-Prelim Calcs'!$C$8-'DEPRECATED - DT-Prelim Calcs'!$C$9)+'DEPRECATED - DT-Prelim Calcs'!$C$9</f>
        <v>272.87135956752377</v>
      </c>
      <c r="BF23" s="57">
        <f t="shared" si="10"/>
        <v>93</v>
      </c>
      <c r="BG23" s="2">
        <f t="shared" si="33"/>
        <v>1.9397028418094369</v>
      </c>
      <c r="BH23" s="57">
        <f>BG23*'DEPRECATED - DT-Prelim Calcs'!$C$21/BB$2/'DEPRECATED - DT-Prelim Calcs'!$C$19/'DEPRECATED - DT-Prelim Calcs'!$C$18*3.39*'DEPRECATED - DT-Prelim Calcs'!$C$20</f>
        <v>20.304410583705888</v>
      </c>
      <c r="BI23" s="46">
        <f t="shared" si="34"/>
        <v>0</v>
      </c>
      <c r="BJ23" s="57">
        <f>BH22*'DEPRECATED - DT-Prelim Calcs'!$C$11+BJ22</f>
        <v>-20.093631651627248</v>
      </c>
      <c r="BK23" s="57">
        <f>BK22+0.5*BH23*'DEPRECATED - DT-Prelim Calcs'!$C$11^2+BJ23*'DEPRECATED - DT-Prelim Calcs'!$C$11</f>
        <v>1605.4822088930246</v>
      </c>
      <c r="BL23" s="57">
        <f>MIN('Drive Train'!$F$35-BF22*'DEPRECATED - DT-Prelim Calcs'!$C$21*'Drive Train'!$F$39,BL22+BF$2)</f>
        <v>16.078601452737672</v>
      </c>
      <c r="BM23" s="57">
        <f>'Drive Train'!$F$35-BF23*'DEPRECATED - DT-Prelim Calcs'!$C$21*'Drive Train'!$F$39</f>
        <v>6.82</v>
      </c>
      <c r="BN23" s="1">
        <f>IF(BK23&gt;='Drive Train'!$F$29,1,0)</f>
        <v>1</v>
      </c>
      <c r="BO23" s="57">
        <f t="shared" si="35"/>
        <v>103.33333333333333</v>
      </c>
      <c r="BP23" s="63">
        <f>BP22+'DEPRECATED - DT-Prelim Calcs'!$C$11</f>
        <v>76</v>
      </c>
      <c r="BQ23" s="2">
        <f>CA23/'Drive Train'!$F$35</f>
        <v>0.55000000000000004</v>
      </c>
      <c r="BR23" s="46">
        <f>BY23*12*60/(PI() * 'Drive Train'!$F$15)/BQ$2*BQ23</f>
        <v>10858.534404878177</v>
      </c>
      <c r="BS23" s="2">
        <f>('DEPRECATED - DT-Prelim Calcs'!$C$6*BQ23-BR23)/('DEPRECATED - DT-Prelim Calcs'!$C$6*BQ23)*'DEPRECATED - DT-Prelim Calcs'!$C$7*BQ23</f>
        <v>-3.5842688397291571</v>
      </c>
      <c r="BT23" s="57">
        <f>BS23/'DEPRECATED - DT-Prelim Calcs'!$C$7*('DEPRECATED - DT-Prelim Calcs'!$C$8-'DEPRECATED - DT-Prelim Calcs'!$C$9)+'DEPRECATED - DT-Prelim Calcs'!$C$9</f>
        <v>-188.11398013993815</v>
      </c>
      <c r="BU23" s="57">
        <f t="shared" si="11"/>
        <v>-188.11398013993815</v>
      </c>
      <c r="BV23" s="2">
        <f t="shared" si="36"/>
        <v>-5.0296857852249195</v>
      </c>
      <c r="BW23" s="57">
        <f>BV23*'DEPRECATED - DT-Prelim Calcs'!$C$21/BQ$2/'DEPRECATED - DT-Prelim Calcs'!$C$19/'DEPRECATED - DT-Prelim Calcs'!$C$18*3.39*'DEPRECATED - DT-Prelim Calcs'!$C$20</f>
        <v>-68.849629656693779</v>
      </c>
      <c r="BX23" s="46">
        <f t="shared" si="37"/>
        <v>1</v>
      </c>
      <c r="BY23" s="57">
        <f>BW22*'DEPRECATED - DT-Prelim Calcs'!$C$11+BY22</f>
        <v>91.21147570886977</v>
      </c>
      <c r="BZ23" s="57">
        <f>BZ22+0.5*BW23*'DEPRECATED - DT-Prelim Calcs'!$C$11^2+BY23*'DEPRECATED - DT-Prelim Calcs'!$C$11</f>
        <v>-1731.7257424143577</v>
      </c>
      <c r="CA23" s="57">
        <f>MIN('Drive Train'!$F$35-BU22*'DEPRECATED - DT-Prelim Calcs'!$C$21*'Drive Train'!$F$39,CA22+BU$2)</f>
        <v>6.82</v>
      </c>
      <c r="CB23" s="57">
        <f>'Drive Train'!$F$35-BU23*'DEPRECATED - DT-Prelim Calcs'!$C$21*'Drive Train'!$F$39</f>
        <v>23.686838808396288</v>
      </c>
      <c r="CC23" s="1">
        <f>IF(BZ23&gt;='Drive Train'!$F$29,1,0)</f>
        <v>0</v>
      </c>
      <c r="CD23" s="57">
        <f t="shared" si="38"/>
        <v>-209.01553348882015</v>
      </c>
      <c r="CE23" s="63">
        <f>CE22+'DEPRECATED - DT-Prelim Calcs'!$C$11</f>
        <v>76</v>
      </c>
      <c r="CF23" s="2">
        <f>CP23/'Drive Train'!$F$35</f>
        <v>0.55000000000000004</v>
      </c>
      <c r="CG23" s="46">
        <f>CN23*12*60/(PI() * 'Drive Train'!$F$15)/CF$2*CF23</f>
        <v>-5460.3839909649014</v>
      </c>
      <c r="CH23" s="2">
        <f>('DEPRECATED - DT-Prelim Calcs'!$C$6*CF23-CG23)/('DEPRECATED - DT-Prelim Calcs'!$C$6*CF23)*'DEPRECATED - DT-Prelim Calcs'!$C$7*CF23</f>
        <v>3.7944541122374131</v>
      </c>
      <c r="CI23" s="57">
        <f>CH23/'DEPRECATED - DT-Prelim Calcs'!$C$7*('DEPRECATED - DT-Prelim Calcs'!$C$8-'DEPRECATED - DT-Prelim Calcs'!$C$9)+'DEPRECATED - DT-Prelim Calcs'!$C$9</f>
        <v>204.70351145230708</v>
      </c>
      <c r="CJ23" s="57">
        <f t="shared" si="12"/>
        <v>93</v>
      </c>
      <c r="CK23" s="2">
        <f t="shared" si="39"/>
        <v>1.5241763143494644</v>
      </c>
      <c r="CL23" s="57">
        <f>CK23*'DEPRECATED - DT-Prelim Calcs'!$C$21/CF$2/'DEPRECATED - DT-Prelim Calcs'!$C$19/'DEPRECATED - DT-Prelim Calcs'!$C$18*3.39*'DEPRECATED - DT-Prelim Calcs'!$C$20</f>
        <v>25.773080821789936</v>
      </c>
      <c r="CM23" s="46">
        <f t="shared" si="40"/>
        <v>0</v>
      </c>
      <c r="CN23" s="57">
        <f>CL22*'DEPRECATED - DT-Prelim Calcs'!$C$11+CN22</f>
        <v>-37.130524311243832</v>
      </c>
      <c r="CO23" s="57">
        <f>CO22+0.5*CL23*'DEPRECATED - DT-Prelim Calcs'!$C$11^2+CN23*'DEPRECATED - DT-Prelim Calcs'!$C$11</f>
        <v>-8136.9645423649445</v>
      </c>
      <c r="CP23" s="57">
        <f>MIN('Drive Train'!$F$35-CJ22*'DEPRECATED - DT-Prelim Calcs'!$C$21*'Drive Train'!$F$39,CP22+CJ$2)</f>
        <v>6.82</v>
      </c>
      <c r="CQ23" s="57">
        <f>'Drive Train'!$F$35-CJ23*'DEPRECATED - DT-Prelim Calcs'!$C$21*'Drive Train'!$F$39</f>
        <v>6.82</v>
      </c>
      <c r="CR23" s="1">
        <f>IF(CO23&gt;='Drive Train'!$F$29,1,0)</f>
        <v>0</v>
      </c>
      <c r="CS23" s="57">
        <f t="shared" si="41"/>
        <v>103.33333333333333</v>
      </c>
      <c r="CT23" s="63">
        <f>CT22+'DEPRECATED - DT-Prelim Calcs'!$C$11</f>
        <v>76</v>
      </c>
      <c r="CU23" s="2">
        <f>DE23/'Drive Train'!$F$35</f>
        <v>0.55000000000000004</v>
      </c>
      <c r="CV23" s="46">
        <f>DC23*12*60/(PI() * 'Drive Train'!$F$15)/CU$2*CU23</f>
        <v>9596.624387714015</v>
      </c>
      <c r="CW23" s="2">
        <f>('DEPRECATED - DT-Prelim Calcs'!$C$6*CU23-CV23)/('DEPRECATED - DT-Prelim Calcs'!$C$6*CU23)*'DEPRECATED - DT-Prelim Calcs'!$C$7*CU23</f>
        <v>-3.0136866368462996</v>
      </c>
      <c r="CX23" s="57">
        <f>CW23/'DEPRECATED - DT-Prelim Calcs'!$C$7*('DEPRECATED - DT-Prelim Calcs'!$C$8-'DEPRECATED - DT-Prelim Calcs'!$C$9)+'DEPRECATED - DT-Prelim Calcs'!$C$9</f>
        <v>-157.73817240970138</v>
      </c>
      <c r="CY23" s="57">
        <f t="shared" si="13"/>
        <v>-157.73817240970138</v>
      </c>
      <c r="CZ23" s="2">
        <f t="shared" si="42"/>
        <v>-4.2911263899798504</v>
      </c>
      <c r="DA23" s="57">
        <f>CZ23*'DEPRECATED - DT-Prelim Calcs'!$C$21/CU$2/'DEPRECATED - DT-Prelim Calcs'!$C$19/'DEPRECATED - DT-Prelim Calcs'!$C$18*3.39*'DEPRECATED - DT-Prelim Calcs'!$C$20</f>
        <v>-86.381978615391617</v>
      </c>
      <c r="DB23" s="46">
        <f t="shared" si="43"/>
        <v>1</v>
      </c>
      <c r="DC23" s="57">
        <f>DA22*'DEPRECATED - DT-Prelim Calcs'!$C$11+DC22</f>
        <v>54.815790319460007</v>
      </c>
      <c r="DD23" s="57">
        <f>DD22+0.5*DA23*'DEPRECATED - DT-Prelim Calcs'!$C$11^2+DC23*'DEPRECATED - DT-Prelim Calcs'!$C$11</f>
        <v>-15036.992033271386</v>
      </c>
      <c r="DE23" s="57">
        <f>MIN('Drive Train'!$F$35-CY22*'DEPRECATED - DT-Prelim Calcs'!$C$21*'Drive Train'!$F$39,DE22+CY$2)</f>
        <v>6.82</v>
      </c>
      <c r="DF23" s="57">
        <f>'Drive Train'!$F$35-CY23*'DEPRECATED - DT-Prelim Calcs'!$C$21*'Drive Train'!$F$39</f>
        <v>21.864290344582081</v>
      </c>
      <c r="DG23" s="1">
        <f>IF(DD23&gt;='Drive Train'!$F$29,1,0)</f>
        <v>0</v>
      </c>
      <c r="DH23" s="57">
        <f t="shared" si="44"/>
        <v>-175.2646360107793</v>
      </c>
      <c r="DI23" s="63">
        <f>DI22+'DEPRECATED - DT-Prelim Calcs'!$C$11</f>
        <v>76</v>
      </c>
      <c r="DJ23" s="2">
        <f>DT23/'Drive Train'!$F$35</f>
        <v>0.55000000000000004</v>
      </c>
      <c r="DK23" s="46">
        <f>DR23*12*60/(PI() * 'Drive Train'!$F$15)/DJ$2*DJ23</f>
        <v>-114410.72481876751</v>
      </c>
      <c r="DL23" s="2">
        <f>('DEPRECATED - DT-Prelim Calcs'!$C$6*DJ23-DK23)/('DEPRECATED - DT-Prelim Calcs'!$C$6*DJ23)*'DEPRECATED - DT-Prelim Calcs'!$C$7*DJ23</f>
        <v>53.057178576590942</v>
      </c>
      <c r="DM23" s="57">
        <f>DL23/'DEPRECATED - DT-Prelim Calcs'!$C$7*('DEPRECATED - DT-Prelim Calcs'!$C$8-'DEPRECATED - DT-Prelim Calcs'!$C$9)+'DEPRECATED - DT-Prelim Calcs'!$C$9</f>
        <v>2827.2792578326212</v>
      </c>
      <c r="DN23" s="57">
        <f t="shared" si="14"/>
        <v>93</v>
      </c>
      <c r="DO23" s="2">
        <f t="shared" si="45"/>
        <v>1.1037138828047846</v>
      </c>
      <c r="DP23" s="57">
        <f>DO23*'DEPRECATED - DT-Prelim Calcs'!$C$21/DJ$2/'DEPRECATED - DT-Prelim Calcs'!$C$19/'DEPRECATED - DT-Prelim Calcs'!$C$18*3.39*'DEPRECATED - DT-Prelim Calcs'!$C$20</f>
        <v>25.773080821789936</v>
      </c>
      <c r="DQ23" s="46">
        <f t="shared" si="46"/>
        <v>0</v>
      </c>
      <c r="DR23" s="57">
        <f>DP22*'DEPRECATED - DT-Prelim Calcs'!$C$11+DR22</f>
        <v>-563.37287238640045</v>
      </c>
      <c r="DS23" s="57">
        <f>DS22+0.5*DP23*'DEPRECATED - DT-Prelim Calcs'!$C$11^2+DR23*'DEPRECATED - DT-Prelim Calcs'!$C$11</f>
        <v>-26747.205102236487</v>
      </c>
      <c r="DT23" s="57">
        <f>MIN('Drive Train'!$F$35-DN22*'DEPRECATED - DT-Prelim Calcs'!$C$21*'Drive Train'!$F$39,DT22+DN$2)</f>
        <v>6.82</v>
      </c>
      <c r="DU23" s="57">
        <f>'Drive Train'!$F$35-DN23*'DEPRECATED - DT-Prelim Calcs'!$C$21*'Drive Train'!$F$39</f>
        <v>6.82</v>
      </c>
      <c r="DV23" s="1">
        <f>IF(DS23&gt;='Drive Train'!$F$29,1,0)</f>
        <v>0</v>
      </c>
      <c r="DW23" s="57">
        <f t="shared" si="47"/>
        <v>103.33333333333333</v>
      </c>
      <c r="DX23" s="63">
        <f>DX22+'DEPRECATED - DT-Prelim Calcs'!$C$11</f>
        <v>76</v>
      </c>
      <c r="DY23" s="2">
        <f>EI23/'Drive Train'!$F$35</f>
        <v>0.55000000000000004</v>
      </c>
      <c r="DZ23" s="46">
        <f>EG23*12*60/(PI() * 'Drive Train'!$F$15)/DY$2*DY23</f>
        <v>-264844.08298948797</v>
      </c>
      <c r="EA23" s="2">
        <f>('DEPRECATED - DT-Prelim Calcs'!$C$6*DY23-DZ23)/('DEPRECATED - DT-Prelim Calcs'!$C$6*DY23)*'DEPRECATED - DT-Prelim Calcs'!$C$7*DY23</f>
        <v>121.07676454121314</v>
      </c>
      <c r="EB23" s="57">
        <f>EA23/'DEPRECATED - DT-Prelim Calcs'!$C$7*('DEPRECATED - DT-Prelim Calcs'!$C$8-'DEPRECATED - DT-Prelim Calcs'!$C$9)+'DEPRECATED - DT-Prelim Calcs'!$C$9</f>
        <v>6448.4049338745417</v>
      </c>
      <c r="EC23" s="57">
        <f t="shared" si="15"/>
        <v>93</v>
      </c>
      <c r="ED23" s="2">
        <f t="shared" si="48"/>
        <v>0.96993038185874991</v>
      </c>
      <c r="EE23" s="57">
        <f>ED23*'DEPRECATED - DT-Prelim Calcs'!$C$21/DY$2/'DEPRECATED - DT-Prelim Calcs'!$C$19/'DEPRECATED - DT-Prelim Calcs'!$C$18*3.39*'DEPRECATED - DT-Prelim Calcs'!$C$20</f>
        <v>25.773080821789936</v>
      </c>
      <c r="EF23" s="46">
        <f t="shared" si="49"/>
        <v>0</v>
      </c>
      <c r="EG23" s="57">
        <f>EE22*'DEPRECATED - DT-Prelim Calcs'!$C$11+EG22</f>
        <v>-1146.0498973367783</v>
      </c>
      <c r="EH23" s="57">
        <f>EH22+0.5*EE23*'DEPRECATED - DT-Prelim Calcs'!$C$11^2+EG23*'DEPRECATED - DT-Prelim Calcs'!$C$11</f>
        <v>-48468.369852683209</v>
      </c>
      <c r="EI23" s="57">
        <f>MIN('Drive Train'!$F$35-EC22*'DEPRECATED - DT-Prelim Calcs'!$C$21*'Drive Train'!$F$39,EI22+EC$2)</f>
        <v>6.82</v>
      </c>
      <c r="EJ23" s="57">
        <f>'Drive Train'!$F$35-EC23*'DEPRECATED - DT-Prelim Calcs'!$C$21*'Drive Train'!$F$39</f>
        <v>6.82</v>
      </c>
      <c r="EK23" s="1">
        <f>IF(EH23&gt;='Drive Train'!$F$29,1,0)</f>
        <v>0</v>
      </c>
      <c r="EL23" s="57">
        <f t="shared" si="50"/>
        <v>103.33333333333333</v>
      </c>
      <c r="EM23" s="63">
        <f>EM22+'DEPRECATED - DT-Prelim Calcs'!$C$11</f>
        <v>76</v>
      </c>
      <c r="EN23" s="2">
        <f>EX23/'Drive Train'!$F$35</f>
        <v>0.55000000000000004</v>
      </c>
      <c r="EO23" s="46">
        <f>EV23*12*60/(PI() * 'Drive Train'!$F$15)/EN$2*EN23</f>
        <v>12295.009666372074</v>
      </c>
      <c r="EP23" s="2">
        <f>('DEPRECATED - DT-Prelim Calcs'!$C$6*EN23-EO23)/('DEPRECATED - DT-Prelim Calcs'!$C$6*EN23)*'DEPRECATED - DT-Prelim Calcs'!$C$7*EN23</f>
        <v>-4.2337820442695495</v>
      </c>
      <c r="EQ23" s="57">
        <f>EP23/'DEPRECATED - DT-Prelim Calcs'!$C$7*('DEPRECATED - DT-Prelim Calcs'!$C$8-'DEPRECATED - DT-Prelim Calcs'!$C$9)+'DEPRECATED - DT-Prelim Calcs'!$C$9</f>
        <v>-222.69179928621713</v>
      </c>
      <c r="ER23" s="57">
        <f t="shared" si="16"/>
        <v>-222.69179928621713</v>
      </c>
      <c r="ES23" s="2">
        <f t="shared" si="51"/>
        <v>-5.8704131635506771</v>
      </c>
      <c r="ET23" s="57">
        <f>ES23*'DEPRECATED - DT-Prelim Calcs'!$C$21/EN$2/'DEPRECATED - DT-Prelim Calcs'!$C$19/'DEPRECATED - DT-Prelim Calcs'!$C$18*3.39*'DEPRECATED - DT-Prelim Calcs'!$C$20</f>
        <v>-174.89694552026452</v>
      </c>
      <c r="EU23" s="46">
        <f t="shared" si="52"/>
        <v>1</v>
      </c>
      <c r="EV23" s="57">
        <f>ET22*'DEPRECATED - DT-Prelim Calcs'!$C$11+EV22</f>
        <v>47.451980397653557</v>
      </c>
      <c r="EW23" s="57">
        <f>EW22+0.5*ET23*'DEPRECATED - DT-Prelim Calcs'!$C$11^2+EV23*'DEPRECATED - DT-Prelim Calcs'!$C$11</f>
        <v>-53747.391511392605</v>
      </c>
      <c r="EX23" s="57">
        <f>MIN('Drive Train'!$F$35-ER22*'DEPRECATED - DT-Prelim Calcs'!$C$21*'Drive Train'!$F$39,EX22+ER$2)</f>
        <v>6.82</v>
      </c>
      <c r="EY23" s="57">
        <f>'Drive Train'!$F$35-ER23*'DEPRECATED - DT-Prelim Calcs'!$C$21*'Drive Train'!$F$39</f>
        <v>25.761507957173027</v>
      </c>
      <c r="EZ23" s="1">
        <f>IF(EW23&gt;='Drive Train'!$F$29,1,0)</f>
        <v>0</v>
      </c>
      <c r="FA23" s="57">
        <f t="shared" si="53"/>
        <v>-247.43533254024126</v>
      </c>
      <c r="FB23" s="63">
        <f>FB22+'DEPRECATED - DT-Prelim Calcs'!$C$11</f>
        <v>76</v>
      </c>
      <c r="FC23" s="2">
        <f>FM23/'Drive Train'!$F$35</f>
        <v>0.55000000000000004</v>
      </c>
      <c r="FD23" s="46">
        <f>FK23*12*60/(PI() * 'Drive Train'!$F$15)/FC$2*FC23</f>
        <v>-103382.70796199284</v>
      </c>
      <c r="FE23" s="2">
        <f>('DEPRECATED - DT-Prelim Calcs'!$C$6*FC23-FD23)/('DEPRECATED - DT-Prelim Calcs'!$C$6*FC23)*'DEPRECATED - DT-Prelim Calcs'!$C$7*FC23</f>
        <v>48.070776958424531</v>
      </c>
      <c r="FF23" s="57">
        <f>FE23/'DEPRECATED - DT-Prelim Calcs'!$C$7*('DEPRECATED - DT-Prelim Calcs'!$C$8-'DEPRECATED - DT-Prelim Calcs'!$C$9)+'DEPRECATED - DT-Prelim Calcs'!$C$9</f>
        <v>2561.8206156704846</v>
      </c>
      <c r="FG23" s="57">
        <f t="shared" si="17"/>
        <v>93</v>
      </c>
      <c r="FH23" s="2">
        <f t="shared" si="54"/>
        <v>0.78067567320338405</v>
      </c>
      <c r="FI23" s="57">
        <f>FH23*'DEPRECATED - DT-Prelim Calcs'!$C$21/FC$2/'DEPRECATED - DT-Prelim Calcs'!$C$19/'DEPRECATED - DT-Prelim Calcs'!$C$18*3.39*'DEPRECATED - DT-Prelim Calcs'!$C$20</f>
        <v>25.773080821789936</v>
      </c>
      <c r="FJ23" s="46">
        <f t="shared" si="55"/>
        <v>0</v>
      </c>
      <c r="FK23" s="57">
        <f>FI22*'DEPRECATED - DT-Prelim Calcs'!$C$11+FK22</f>
        <v>-360.07356523460714</v>
      </c>
      <c r="FL23" s="57">
        <f>FL22+0.5*FI23*'DEPRECATED - DT-Prelim Calcs'!$C$11^2+FK23*'DEPRECATED - DT-Prelim Calcs'!$C$11</f>
        <v>-80668.819494914482</v>
      </c>
      <c r="FM23" s="57">
        <f>MIN('Drive Train'!$F$35-FG22*'DEPRECATED - DT-Prelim Calcs'!$C$21*'Drive Train'!$F$39,FM22+FG$2)</f>
        <v>6.82</v>
      </c>
      <c r="FN23" s="57">
        <f>'Drive Train'!$F$35-FG23*'DEPRECATED - DT-Prelim Calcs'!$C$21*'Drive Train'!$F$39</f>
        <v>6.82</v>
      </c>
      <c r="FO23" s="1">
        <f>IF(FL23&gt;='Drive Train'!$F$29,1,0)</f>
        <v>0</v>
      </c>
      <c r="FP23" s="57">
        <f t="shared" si="56"/>
        <v>103.33333333333333</v>
      </c>
      <c r="FQ23" s="63">
        <f>FQ22+'DEPRECATED - DT-Prelim Calcs'!$C$11</f>
        <v>76</v>
      </c>
      <c r="FR23" s="2">
        <f>GB23/'Drive Train'!$F$35</f>
        <v>0.55000000000000004</v>
      </c>
      <c r="FS23" s="46">
        <f>FZ23*12*60/(PI() * 'Drive Train'!$F$15)/FR$2*FR23</f>
        <v>-255614.49157480168</v>
      </c>
      <c r="FT23" s="2">
        <f>('DEPRECATED - DT-Prelim Calcs'!$C$6*FR23-FS23)/('DEPRECATED - DT-Prelim Calcs'!$C$6*FR23)*'DEPRECATED - DT-Prelim Calcs'!$C$7*FR23</f>
        <v>116.90353465202102</v>
      </c>
      <c r="FU23" s="57">
        <f>FT23/'DEPRECATED - DT-Prelim Calcs'!$C$7*('DEPRECATED - DT-Prelim Calcs'!$C$8-'DEPRECATED - DT-Prelim Calcs'!$C$9)+'DEPRECATED - DT-Prelim Calcs'!$C$9</f>
        <v>6226.2367202714922</v>
      </c>
      <c r="FV23" s="57">
        <f t="shared" si="18"/>
        <v>93</v>
      </c>
      <c r="FW23" s="2">
        <f t="shared" si="57"/>
        <v>0.7112822800297498</v>
      </c>
      <c r="FX23" s="57">
        <f>FW23*'DEPRECATED - DT-Prelim Calcs'!$C$21/FR$2/'DEPRECATED - DT-Prelim Calcs'!$C$19/'DEPRECATED - DT-Prelim Calcs'!$C$18*3.39*'DEPRECATED - DT-Prelim Calcs'!$C$20</f>
        <v>25.773080821789936</v>
      </c>
      <c r="FY23" s="46">
        <f t="shared" si="58"/>
        <v>0</v>
      </c>
      <c r="FZ23" s="57">
        <f>FX22*'DEPRECATED - DT-Prelim Calcs'!$C$11+FZ22</f>
        <v>-811.14808978028975</v>
      </c>
      <c r="GA23" s="57">
        <f>GA22+0.5*FX23*'DEPRECATED - DT-Prelim Calcs'!$C$11^2+FZ23*'DEPRECATED - DT-Prelim Calcs'!$C$11</f>
        <v>-112244.0362131123</v>
      </c>
      <c r="GB23" s="57">
        <f>MIN('Drive Train'!$F$35-FV22*'DEPRECATED - DT-Prelim Calcs'!$C$21*'Drive Train'!$F$39,GB22+FV$2)</f>
        <v>6.82</v>
      </c>
      <c r="GC23" s="57">
        <f>'Drive Train'!$F$35-FV23*'DEPRECATED - DT-Prelim Calcs'!$C$21*'Drive Train'!$F$39</f>
        <v>6.82</v>
      </c>
      <c r="GD23" s="1">
        <f>IF(GA23&gt;='Drive Train'!$F$29,1,0)</f>
        <v>0</v>
      </c>
      <c r="GE23" s="57">
        <f t="shared" si="59"/>
        <v>103.33333333333333</v>
      </c>
      <c r="GF23" s="63">
        <f>GF22+'DEPRECATED - DT-Prelim Calcs'!$C$11</f>
        <v>76</v>
      </c>
      <c r="GG23" s="2">
        <f>GQ23/'Drive Train'!$F$35</f>
        <v>0.85483870967741948</v>
      </c>
      <c r="GH23" s="46">
        <f>GO23*12*60/(PI() * 'Drive Train'!$F$15)/GG$2*GG23</f>
        <v>-41411.245475930038</v>
      </c>
      <c r="GI23" s="2">
        <f>('DEPRECATED - DT-Prelim Calcs'!$C$6*GG23-GH23)/('DEPRECATED - DT-Prelim Calcs'!$C$6*GG23)*'DEPRECATED - DT-Prelim Calcs'!$C$7*GG23</f>
        <v>20.784570595574248</v>
      </c>
      <c r="GJ23" s="57">
        <f>GI23/'DEPRECATED - DT-Prelim Calcs'!$C$7*('DEPRECATED - DT-Prelim Calcs'!$C$8-'DEPRECATED - DT-Prelim Calcs'!$C$9)+'DEPRECATED - DT-Prelim Calcs'!$C$9</f>
        <v>1109.1980943618987</v>
      </c>
      <c r="GK23" s="57">
        <f t="shared" si="60"/>
        <v>29.999999999999982</v>
      </c>
      <c r="GL23" s="2">
        <f t="shared" si="61"/>
        <v>0.99579519204165001</v>
      </c>
      <c r="GM23" s="57">
        <f>GL23*'DEPRECATED - DT-Prelim Calcs'!$C$21/GG$2/'DEPRECATED - DT-Prelim Calcs'!$C$19/'DEPRECATED - DT-Prelim Calcs'!$C$18*3.39*'DEPRECATED - DT-Prelim Calcs'!$C$20</f>
        <v>25.773080821789936</v>
      </c>
      <c r="GN23" s="46">
        <f t="shared" si="62"/>
        <v>0</v>
      </c>
      <c r="GO23" s="57">
        <f>GM22*'DEPRECATED - DT-Prelim Calcs'!$C$11+GO22</f>
        <v>-118.36941891073887</v>
      </c>
      <c r="GP23" s="57">
        <f>GP22+0.5*GM23*'DEPRECATED - DT-Prelim Calcs'!$C$11^2+GO23*'DEPRECATED - DT-Prelim Calcs'!$C$11</f>
        <v>-27945.614706465298</v>
      </c>
      <c r="GQ23" s="57">
        <f>MIN('Drive Train'!$F$35-GK22*'DEPRECATED - DT-Prelim Calcs'!$C$21*'Drive Train'!$F$39,GQ22+GK$2)</f>
        <v>10.600000000000001</v>
      </c>
      <c r="GR23" s="57">
        <f>'Drive Train'!$F$35-GK23*'DEPRECATED - DT-Prelim Calcs'!$C$21*'Drive Train'!$F$39</f>
        <v>10.600000000000001</v>
      </c>
      <c r="GS23" s="1">
        <f>IF(GP23&gt;='Drive Train'!$F$29,1,0)</f>
        <v>0</v>
      </c>
      <c r="GT23" s="57">
        <f t="shared" si="63"/>
        <v>33.333333333333314</v>
      </c>
      <c r="GU23" s="63">
        <f>GU22+'DEPRECATED - DT-Prelim Calcs'!$C$11</f>
        <v>76</v>
      </c>
      <c r="GV23" s="2">
        <f>HF23/'Drive Train'!$F$35</f>
        <v>0.83870967741935498</v>
      </c>
      <c r="GW23" s="46">
        <f>HD23*12*60/(PI() * 'Drive Train'!$F$15)/GV$2*GV23</f>
        <v>-56961.210659767632</v>
      </c>
      <c r="GX23" s="2">
        <f>('DEPRECATED - DT-Prelim Calcs'!$C$6*GV23-GW23)/('DEPRECATED - DT-Prelim Calcs'!$C$6*GV23)*'DEPRECATED - DT-Prelim Calcs'!$C$7*GV23</f>
        <v>27.776734542100343</v>
      </c>
      <c r="GY23" s="57">
        <f>GX23/'DEPRECATED - DT-Prelim Calcs'!$C$7*('DEPRECATED - DT-Prelim Calcs'!$C$8-'DEPRECATED - DT-Prelim Calcs'!$C$9)+'DEPRECATED - DT-Prelim Calcs'!$C$9</f>
        <v>1481.4365318470846</v>
      </c>
      <c r="GZ23" s="57">
        <f t="shared" si="20"/>
        <v>33.333333333333314</v>
      </c>
      <c r="HA23" s="2">
        <f t="shared" si="64"/>
        <v>0.99579519204165001</v>
      </c>
      <c r="HB23" s="57">
        <f>HA23*'DEPRECATED - DT-Prelim Calcs'!$C$21/GV$2/'DEPRECATED - DT-Prelim Calcs'!$C$19/'DEPRECATED - DT-Prelim Calcs'!$C$18*3.39*'DEPRECATED - DT-Prelim Calcs'!$C$20</f>
        <v>25.773080821789936</v>
      </c>
      <c r="HC23" s="46">
        <f t="shared" si="65"/>
        <v>0</v>
      </c>
      <c r="HD23" s="57">
        <f>HB22*'DEPRECATED - DT-Prelim Calcs'!$C$11+HD22</f>
        <v>-165.94835831530997</v>
      </c>
      <c r="HE23" s="57">
        <f>HE22+0.5*HB23*'DEPRECATED - DT-Prelim Calcs'!$C$11^2+HD23*'DEPRECATED - DT-Prelim Calcs'!$C$11</f>
        <v>-29562.606931438648</v>
      </c>
      <c r="HF23" s="57">
        <f>MIN('Drive Train'!$F$35-GZ22*'DEPRECATED - DT-Prelim Calcs'!$C$21*'Drive Train'!$F$39,HF22+GZ$2)</f>
        <v>10.400000000000002</v>
      </c>
      <c r="HG23" s="57">
        <f>'Drive Train'!$F$35-GZ23*'DEPRECATED - DT-Prelim Calcs'!$C$21*'Drive Train'!$F$39</f>
        <v>10.400000000000002</v>
      </c>
      <c r="HH23" s="1">
        <f>IF(HE23&gt;='Drive Train'!$F$29,1,0)</f>
        <v>0</v>
      </c>
      <c r="HI23" s="57">
        <f t="shared" si="66"/>
        <v>37.037037037037017</v>
      </c>
      <c r="HJ23" s="63">
        <f>HJ22+'DEPRECATED - DT-Prelim Calcs'!$C$11</f>
        <v>76</v>
      </c>
      <c r="HK23" s="2">
        <f>HU23/'Drive Train'!$F$35</f>
        <v>0.82258064516129037</v>
      </c>
      <c r="HL23" s="46">
        <f>HS23*12*60/(PI() * 'Drive Train'!$F$15)/HK$2*HK23</f>
        <v>-96449.598992080282</v>
      </c>
      <c r="HM23" s="2">
        <f>('DEPRECATED - DT-Prelim Calcs'!$C$6*HK23-HL23)/('DEPRECATED - DT-Prelim Calcs'!$C$6*HK23)*'DEPRECATED - DT-Prelim Calcs'!$C$7*HK23</f>
        <v>45.592838411295268</v>
      </c>
      <c r="HN23" s="57">
        <f>HM23/'DEPRECATED - DT-Prelim Calcs'!$C$7*('DEPRECATED - DT-Prelim Calcs'!$C$8-'DEPRECATED - DT-Prelim Calcs'!$C$9)+'DEPRECATED - DT-Prelim Calcs'!$C$9</f>
        <v>2429.9038042195775</v>
      </c>
      <c r="HO23" s="57">
        <f t="shared" si="21"/>
        <v>36.66666666666665</v>
      </c>
      <c r="HP23" s="2">
        <f t="shared" si="67"/>
        <v>0.99579519204165001</v>
      </c>
      <c r="HQ23" s="57">
        <f>HP23*'DEPRECATED - DT-Prelim Calcs'!$C$21/HK$2/'DEPRECATED - DT-Prelim Calcs'!$C$19/'DEPRECATED - DT-Prelim Calcs'!$C$18*3.39*'DEPRECATED - DT-Prelim Calcs'!$C$20</f>
        <v>25.773080821789936</v>
      </c>
      <c r="HR23" s="46">
        <f t="shared" si="68"/>
        <v>0</v>
      </c>
      <c r="HS23" s="57">
        <f>HQ22*'DEPRECATED - DT-Prelim Calcs'!$C$11+HS22</f>
        <v>-286.50179217794596</v>
      </c>
      <c r="HT23" s="57">
        <f>HT22+0.5*HQ23*'DEPRECATED - DT-Prelim Calcs'!$C$11^2+HS23*'DEPRECATED - DT-Prelim Calcs'!$C$11</f>
        <v>-33363.240962014985</v>
      </c>
      <c r="HU23" s="57">
        <f>MIN('Drive Train'!$F$35-HO22*'DEPRECATED - DT-Prelim Calcs'!$C$21*'Drive Train'!$F$39,HU22+HO$2)</f>
        <v>10.200000000000001</v>
      </c>
      <c r="HV23" s="57">
        <f>'Drive Train'!$F$35-HO23*'DEPRECATED - DT-Prelim Calcs'!$C$21*'Drive Train'!$F$39</f>
        <v>10.200000000000001</v>
      </c>
      <c r="HW23" s="1">
        <f>IF(HT23&gt;='Drive Train'!$F$29,1,0)</f>
        <v>0</v>
      </c>
      <c r="HX23" s="57">
        <f t="shared" si="69"/>
        <v>40.740740740740726</v>
      </c>
      <c r="HY23" s="63">
        <f>HY22+'DEPRECATED - DT-Prelim Calcs'!$C$11</f>
        <v>76</v>
      </c>
      <c r="HZ23" s="2">
        <f>IJ23/'Drive Train'!$F$35</f>
        <v>0.80645161290322598</v>
      </c>
      <c r="IA23" s="46">
        <f>IH23*12*60/(PI() * 'Drive Train'!$F$15)/HZ$2*HZ23</f>
        <v>-157205.7222946499</v>
      </c>
      <c r="IB23" s="2">
        <f>('DEPRECATED - DT-Prelim Calcs'!$C$6*HZ23-IA23)/('DEPRECATED - DT-Prelim Calcs'!$C$6*HZ23)*'DEPRECATED - DT-Prelim Calcs'!$C$7*HZ23</f>
        <v>73.02531025015611</v>
      </c>
      <c r="IC23" s="57">
        <f>IB23/'DEPRECATED - DT-Prelim Calcs'!$C$7*('DEPRECATED - DT-Prelim Calcs'!$C$8-'DEPRECATED - DT-Prelim Calcs'!$C$9)+'DEPRECATED - DT-Prelim Calcs'!$C$9</f>
        <v>3890.3129896659871</v>
      </c>
      <c r="ID23" s="57">
        <f t="shared" si="22"/>
        <v>39.999999999999986</v>
      </c>
      <c r="IE23" s="2">
        <f t="shared" si="70"/>
        <v>0.99579519204165001</v>
      </c>
      <c r="IF23" s="57">
        <f>IE23*'DEPRECATED - DT-Prelim Calcs'!$C$21/HZ$2/'DEPRECATED - DT-Prelim Calcs'!$C$19/'DEPRECATED - DT-Prelim Calcs'!$C$18*3.39*'DEPRECATED - DT-Prelim Calcs'!$C$20</f>
        <v>25.773080821789936</v>
      </c>
      <c r="IG23" s="46">
        <f t="shared" si="71"/>
        <v>0</v>
      </c>
      <c r="IH23" s="57">
        <f>IF22*'DEPRECATED - DT-Prelim Calcs'!$C$11+IH22</f>
        <v>-476.31629453823712</v>
      </c>
      <c r="II23" s="57">
        <f>II22+0.5*IF23*'DEPRECATED - DT-Prelim Calcs'!$C$11^2+IH23*'DEPRECATED - DT-Prelim Calcs'!$C$11</f>
        <v>-38342.056210077506</v>
      </c>
      <c r="IJ23" s="57">
        <f>MIN('Drive Train'!$F$35-ID22*'DEPRECATED - DT-Prelim Calcs'!$C$21*'Drive Train'!$F$39,IJ22+ID$2)</f>
        <v>10.000000000000002</v>
      </c>
      <c r="IK23" s="57">
        <f>'Drive Train'!$F$35-ID23*'DEPRECATED - DT-Prelim Calcs'!$C$21*'Drive Train'!$F$39</f>
        <v>10.000000000000002</v>
      </c>
      <c r="IL23" s="1">
        <f>IF(II23&gt;='Drive Train'!$F$29,1,0)</f>
        <v>0</v>
      </c>
      <c r="IM23" s="57">
        <f t="shared" si="72"/>
        <v>44.444444444444429</v>
      </c>
      <c r="IN23" s="63">
        <f>IN22+'DEPRECATED - DT-Prelim Calcs'!$C$11</f>
        <v>76</v>
      </c>
      <c r="IO23" s="2">
        <f>IY23/'Drive Train'!$F$35</f>
        <v>0.79032258064516137</v>
      </c>
      <c r="IP23" s="46">
        <f>IW23*12*60/(PI() * 'Drive Train'!$F$15)/IO$2*IO23</f>
        <v>-236656.9401473616</v>
      </c>
      <c r="IQ23" s="2">
        <f>('DEPRECATED - DT-Prelim Calcs'!$C$6*IO23-IP23)/('DEPRECATED - DT-Prelim Calcs'!$C$6*IO23)*'DEPRECATED - DT-Prelim Calcs'!$C$7*IO23</f>
        <v>108.9109111445221</v>
      </c>
      <c r="IR23" s="57">
        <f>IQ23/'DEPRECATED - DT-Prelim Calcs'!$C$7*('DEPRECATED - DT-Prelim Calcs'!$C$8-'DEPRECATED - DT-Prelim Calcs'!$C$9)+'DEPRECATED - DT-Prelim Calcs'!$C$9</f>
        <v>5800.7373028390812</v>
      </c>
      <c r="IS23" s="57">
        <f t="shared" si="23"/>
        <v>43.333333333333321</v>
      </c>
      <c r="IT23" s="2">
        <f t="shared" si="73"/>
        <v>0.99579519204165001</v>
      </c>
      <c r="IU23" s="57">
        <f>IT23*'DEPRECATED - DT-Prelim Calcs'!$C$21/IO$2/'DEPRECATED - DT-Prelim Calcs'!$C$19/'DEPRECATED - DT-Prelim Calcs'!$C$18*3.39*'DEPRECATED - DT-Prelim Calcs'!$C$20</f>
        <v>25.773080821789936</v>
      </c>
      <c r="IV23" s="46">
        <f t="shared" si="74"/>
        <v>0</v>
      </c>
      <c r="IW23" s="57">
        <f>IU22*'DEPRECATED - DT-Prelim Calcs'!$C$11+IW22</f>
        <v>-731.67843943580021</v>
      </c>
      <c r="IX23" s="57">
        <f>IX22+0.5*IU23*'DEPRECATED - DT-Prelim Calcs'!$C$11^2+IW23*'DEPRECATED - DT-Prelim Calcs'!$C$11</f>
        <v>-43553.006902876376</v>
      </c>
      <c r="IY23" s="57">
        <f>MIN('Drive Train'!$F$35-IS22*'DEPRECATED - DT-Prelim Calcs'!$C$21*'Drive Train'!$F$39,IY22+IS$2)</f>
        <v>9.8000000000000007</v>
      </c>
      <c r="IZ23" s="57">
        <f>'Drive Train'!$F$35-IS23*'DEPRECATED - DT-Prelim Calcs'!$C$21*'Drive Train'!$F$39</f>
        <v>9.8000000000000007</v>
      </c>
      <c r="JA23" s="1">
        <f>IF(IX23&gt;='Drive Train'!$F$29,1,0)</f>
        <v>0</v>
      </c>
      <c r="JB23" s="57">
        <f t="shared" si="75"/>
        <v>48.148148148148138</v>
      </c>
      <c r="JC23" s="63">
        <f>JC22+'DEPRECATED - DT-Prelim Calcs'!$C$11</f>
        <v>76</v>
      </c>
      <c r="JD23" s="2">
        <f>JN23/'Drive Train'!$F$35</f>
        <v>0.77419354838709686</v>
      </c>
      <c r="JE23" s="46">
        <f>JL23*12*60/(PI() * 'Drive Train'!$F$15)/JD$2*JD23</f>
        <v>-332328.65988819825</v>
      </c>
      <c r="JF23" s="2">
        <f>('DEPRECATED - DT-Prelim Calcs'!$C$6*JD23-JE23)/('DEPRECATED - DT-Prelim Calcs'!$C$6*JD23)*'DEPRECATED - DT-Prelim Calcs'!$C$7*JD23</f>
        <v>152.13073521907214</v>
      </c>
      <c r="JG23" s="57">
        <f>JF23/'DEPRECATED - DT-Prelim Calcs'!$C$7*('DEPRECATED - DT-Prelim Calcs'!$C$8-'DEPRECATED - DT-Prelim Calcs'!$C$9)+'DEPRECATED - DT-Prelim Calcs'!$C$9</f>
        <v>8101.6100948576577</v>
      </c>
      <c r="JH23" s="57">
        <f t="shared" si="24"/>
        <v>46.666666666666657</v>
      </c>
      <c r="JI23" s="2">
        <f t="shared" si="76"/>
        <v>0.99579519204165001</v>
      </c>
      <c r="JJ23" s="57">
        <f>JI23*'DEPRECATED - DT-Prelim Calcs'!$C$21/JD$2/'DEPRECATED - DT-Prelim Calcs'!$C$19/'DEPRECATED - DT-Prelim Calcs'!$C$18*3.39*'DEPRECATED - DT-Prelim Calcs'!$C$20</f>
        <v>25.773080821789936</v>
      </c>
      <c r="JK23" s="46">
        <f t="shared" si="77"/>
        <v>0</v>
      </c>
      <c r="JL23" s="57">
        <f>JJ22*'DEPRECATED - DT-Prelim Calcs'!$C$11+JL22</f>
        <v>-1048.8748009102621</v>
      </c>
      <c r="JM23" s="57">
        <f>JM22+0.5*JJ23*'DEPRECATED - DT-Prelim Calcs'!$C$11^2+JL23*'DEPRECATED - DT-Prelim Calcs'!$C$11</f>
        <v>-48109.462083028033</v>
      </c>
      <c r="JN23" s="57">
        <f>MIN('Drive Train'!$F$35-JH22*'DEPRECATED - DT-Prelim Calcs'!$C$21*'Drive Train'!$F$39,JN22+JH$2)</f>
        <v>9.6000000000000014</v>
      </c>
      <c r="JO23" s="57">
        <f>'Drive Train'!$F$35-JH23*'DEPRECATED - DT-Prelim Calcs'!$C$21*'Drive Train'!$F$39</f>
        <v>9.6000000000000014</v>
      </c>
      <c r="JP23" s="1">
        <f>IF(JM23&gt;='Drive Train'!$F$29,1,0)</f>
        <v>0</v>
      </c>
      <c r="JQ23" s="57">
        <f>MIN(JG23,'DEPRECATED - DT-Prelim Calcs'!$C$10)*'DEPRECATED - DT-Prelim Calcs'!$C$11*1000/60/60</f>
        <v>103.33333333333333</v>
      </c>
      <c r="JR23" s="63">
        <f>JR22+'DEPRECATED - DT-Prelim Calcs'!$C$11</f>
        <v>76</v>
      </c>
      <c r="JS23" s="2">
        <f>KC23/'Drive Train'!$F$35</f>
        <v>0.75806451612903225</v>
      </c>
      <c r="JT23" s="46">
        <f>KA23*12*60/(PI() * 'Drive Train'!$F$15)/JS$2*JS23</f>
        <v>-382092.58413907624</v>
      </c>
      <c r="JU23" s="2">
        <f>('DEPRECATED - DT-Prelim Calcs'!$C$6*JS23-JT23)/('DEPRECATED - DT-Prelim Calcs'!$C$6*JS23)*'DEPRECATED - DT-Prelim Calcs'!$C$7*JS23</f>
        <v>174.59300073249645</v>
      </c>
      <c r="JV23" s="57">
        <f>JU23/'DEPRECATED - DT-Prelim Calcs'!$C$7*('DEPRECATED - DT-Prelim Calcs'!$C$8-'DEPRECATED - DT-Prelim Calcs'!$C$9)+'DEPRECATED - DT-Prelim Calcs'!$C$9</f>
        <v>9297.422819078547</v>
      </c>
      <c r="JW23" s="57">
        <f t="shared" si="25"/>
        <v>49.999999999999993</v>
      </c>
      <c r="JX23" s="2">
        <f t="shared" si="78"/>
        <v>0.99579519204165001</v>
      </c>
      <c r="JY23" s="57">
        <f>JX23*'DEPRECATED - DT-Prelim Calcs'!$C$21/JS$2/'DEPRECATED - DT-Prelim Calcs'!$C$19/'DEPRECATED - DT-Prelim Calcs'!$C$18*3.39*'DEPRECATED - DT-Prelim Calcs'!$C$20</f>
        <v>25.773080821789936</v>
      </c>
      <c r="JZ23" s="46">
        <f t="shared" si="79"/>
        <v>0</v>
      </c>
      <c r="KA23" s="57">
        <f>JY22*'DEPRECATED - DT-Prelim Calcs'!$C$11+KA22</f>
        <v>-1231.5947915128804</v>
      </c>
      <c r="KB23" s="57">
        <f>KB22+0.5*JY23*'DEPRECATED - DT-Prelim Calcs'!$C$11^2+KA23*'DEPRECATED - DT-Prelim Calcs'!$C$11</f>
        <v>-49304.574164834848</v>
      </c>
      <c r="KC23" s="57">
        <f>MIN('Drive Train'!$F$35-JW22*'DEPRECATED - DT-Prelim Calcs'!$C$21*'Drive Train'!$F$39,KC22+JW$2)</f>
        <v>9.4</v>
      </c>
      <c r="KD23" s="57">
        <f>'Drive Train'!$F$35-JW23*'DEPRECATED - DT-Prelim Calcs'!$C$21*'Drive Train'!$F$39</f>
        <v>9.4</v>
      </c>
      <c r="KE23" s="1">
        <f>IF(KB23&gt;='Drive Train'!$F$29,1,0)</f>
        <v>0</v>
      </c>
      <c r="KF23" s="57">
        <f>MIN(JV23,'DEPRECATED - DT-Prelim Calcs'!$C$10)*'DEPRECATED - DT-Prelim Calcs'!$C$11*1000/60/60</f>
        <v>103.33333333333333</v>
      </c>
      <c r="KG23" s="63">
        <f>KG22+'DEPRECATED - DT-Prelim Calcs'!$C$11</f>
        <v>76</v>
      </c>
      <c r="KH23" s="2">
        <f>KR23/'Drive Train'!$F$35</f>
        <v>0.74193548387096786</v>
      </c>
      <c r="KI23" s="46">
        <f>KP23*12*60/(PI() * 'Drive Train'!$F$15)/KH$2*KH23</f>
        <v>-20892.417410556725</v>
      </c>
      <c r="KJ23" s="2">
        <f>('DEPRECATED - DT-Prelim Calcs'!$C$6*KH23-KI23)/('DEPRECATED - DT-Prelim Calcs'!$C$6*KH23)*'DEPRECATED - DT-Prelim Calcs'!$C$7*KH23</f>
        <v>11.234729799326352</v>
      </c>
      <c r="KK23" s="57">
        <f>KJ23/'DEPRECATED - DT-Prelim Calcs'!$C$7*('DEPRECATED - DT-Prelim Calcs'!$C$8-'DEPRECATED - DT-Prelim Calcs'!$C$9)+'DEPRECATED - DT-Prelim Calcs'!$C$9</f>
        <v>600.79785612181377</v>
      </c>
      <c r="KL23" s="57">
        <f t="shared" si="26"/>
        <v>53.333333333333329</v>
      </c>
      <c r="KM23" s="2">
        <f t="shared" si="80"/>
        <v>0.99579519204165001</v>
      </c>
      <c r="KN23" s="57">
        <f>KM23*'DEPRECATED - DT-Prelim Calcs'!$C$21/KH$2/'DEPRECATED - DT-Prelim Calcs'!$C$19/'DEPRECATED - DT-Prelim Calcs'!$C$18*3.39*'DEPRECATED - DT-Prelim Calcs'!$C$20</f>
        <v>25.773080821789936</v>
      </c>
      <c r="KO23" s="46">
        <f t="shared" si="81"/>
        <v>0</v>
      </c>
      <c r="KP23" s="57">
        <f>KN22*'DEPRECATED - DT-Prelim Calcs'!$C$11+KP22</f>
        <v>-68.80626046591216</v>
      </c>
      <c r="KQ23" s="57">
        <f>KQ22+0.5*KN23*'DEPRECATED - DT-Prelim Calcs'!$C$11^2+KP23*'DEPRECATED - DT-Prelim Calcs'!$C$11</f>
        <v>-42486.264981885266</v>
      </c>
      <c r="KR23" s="57">
        <f>MIN('Drive Train'!$F$35-KL22*'DEPRECATED - DT-Prelim Calcs'!$C$21*'Drive Train'!$F$39,KR22+KL$2)</f>
        <v>9.2000000000000011</v>
      </c>
      <c r="KS23" s="57">
        <f>'Drive Train'!$F$35-KL23*'DEPRECATED - DT-Prelim Calcs'!$C$21*'Drive Train'!$F$39</f>
        <v>9.2000000000000011</v>
      </c>
      <c r="KT23" s="1">
        <f>IF(KQ23&gt;='Drive Train'!$F$29,1,0)</f>
        <v>0</v>
      </c>
      <c r="KU23" s="57">
        <f>MIN(KK23,'DEPRECATED - DT-Prelim Calcs'!$C$10)*'DEPRECATED - DT-Prelim Calcs'!$C$11*1000/60/60</f>
        <v>103.33333333333333</v>
      </c>
      <c r="KV23" s="63">
        <f>KV22+'DEPRECATED - DT-Prelim Calcs'!$C$11</f>
        <v>76</v>
      </c>
      <c r="KW23" s="2">
        <f>LG23/'Drive Train'!$F$35</f>
        <v>3.2111390442319907</v>
      </c>
      <c r="KX23" s="46">
        <f>LE23*12*60/(PI() * 'Drive Train'!$F$15)/KW$2*KW23</f>
        <v>-1388310.895781389</v>
      </c>
      <c r="KY23" s="2">
        <f>('DEPRECATED - DT-Prelim Calcs'!$C$6*KW23-KX23)/('DEPRECATED - DT-Prelim Calcs'!$C$6*KW23)*'DEPRECATED - DT-Prelim Calcs'!$C$7*KW23</f>
        <v>635.47416570319342</v>
      </c>
      <c r="KZ23" s="57">
        <f>KY23/'DEPRECATED - DT-Prelim Calcs'!$C$7*('DEPRECATED - DT-Prelim Calcs'!$C$8-'DEPRECATED - DT-Prelim Calcs'!$C$9)+'DEPRECATED - DT-Prelim Calcs'!$C$9</f>
        <v>33833.129651335978</v>
      </c>
      <c r="LA23" s="57">
        <f t="shared" si="27"/>
        <v>56.666666666666664</v>
      </c>
      <c r="LB23" s="2">
        <f t="shared" si="82"/>
        <v>0.99579519204165001</v>
      </c>
      <c r="LC23" s="57">
        <f>LB23*'DEPRECATED - DT-Prelim Calcs'!$C$21/KW$2/'DEPRECATED - DT-Prelim Calcs'!$C$19/'DEPRECATED - DT-Prelim Calcs'!$C$18*3.39*'DEPRECATED - DT-Prelim Calcs'!$C$20</f>
        <v>25.773080821789936</v>
      </c>
      <c r="LD23" s="46">
        <f t="shared" si="83"/>
        <v>0</v>
      </c>
      <c r="LE23" s="57">
        <f>LC22*'DEPRECATED - DT-Prelim Calcs'!$C$11+LE22</f>
        <v>-1056.4112663607584</v>
      </c>
      <c r="LF23" s="57">
        <f>LF22+0.5*LC23*'DEPRECATED - DT-Prelim Calcs'!$C$11^2+LE23*'DEPRECATED - DT-Prelim Calcs'!$C$11</f>
        <v>-50256.281702745648</v>
      </c>
      <c r="LG23" s="57">
        <f>MIN('Drive Train'!$F$35-LA22*'DEPRECATED - DT-Prelim Calcs'!$C$21*'Drive Train'!$F$39,LG22+LA$2)</f>
        <v>39.818124148476684</v>
      </c>
      <c r="LH23" s="57">
        <f>'Drive Train'!$F$35-LA23*'DEPRECATED - DT-Prelim Calcs'!$C$21*'Drive Train'!$F$39</f>
        <v>9</v>
      </c>
      <c r="LI23" s="1">
        <f>IF(LF23&gt;='Drive Train'!$F$29,1,0)</f>
        <v>0</v>
      </c>
      <c r="LJ23" s="57">
        <f>MIN(KZ23,'DEPRECATED - DT-Prelim Calcs'!$C$10)*'DEPRECATED - DT-Prelim Calcs'!$C$11*1000/60/60</f>
        <v>103.33333333333333</v>
      </c>
      <c r="LK23" s="63">
        <f>LK22+'DEPRECATED - DT-Prelim Calcs'!$C$11</f>
        <v>76</v>
      </c>
      <c r="LL23" s="2">
        <f>LV23/'Drive Train'!$F$35</f>
        <v>4.1031843230297991</v>
      </c>
      <c r="LM23" s="46">
        <f>LT23*12*60/(PI() * 'Drive Train'!$F$15)/LL$2*LL23</f>
        <v>-2474245.8195952252</v>
      </c>
      <c r="LN23" s="2">
        <f>('DEPRECATED - DT-Prelim Calcs'!$C$6*LL23-LM23)/('DEPRECATED - DT-Prelim Calcs'!$C$6*LL23)*'DEPRECATED - DT-Prelim Calcs'!$C$7*LL23</f>
        <v>1128.637722103022</v>
      </c>
      <c r="LO23" s="57">
        <f>LN23/'DEPRECATED - DT-Prelim Calcs'!$C$7*('DEPRECATED - DT-Prelim Calcs'!$C$8-'DEPRECATED - DT-Prelim Calcs'!$C$9)+'DEPRECATED - DT-Prelim Calcs'!$C$9</f>
        <v>60087.438483741797</v>
      </c>
      <c r="LP23" s="57">
        <f t="shared" si="28"/>
        <v>60</v>
      </c>
      <c r="LQ23" s="2">
        <f t="shared" si="84"/>
        <v>0.99579519204165001</v>
      </c>
      <c r="LR23" s="57">
        <f>LQ23*'DEPRECATED - DT-Prelim Calcs'!$C$21/LL$2/'DEPRECATED - DT-Prelim Calcs'!$C$19/'DEPRECATED - DT-Prelim Calcs'!$C$18*3.39*'DEPRECATED - DT-Prelim Calcs'!$C$20</f>
        <v>25.773080821789936</v>
      </c>
      <c r="LS23" s="46">
        <f t="shared" si="85"/>
        <v>0</v>
      </c>
      <c r="LT23" s="57">
        <f>LR22*'DEPRECATED - DT-Prelim Calcs'!$C$11+LT22</f>
        <v>-1473.4222427828324</v>
      </c>
      <c r="LU23" s="57">
        <f>LU22+0.5*LR23*'DEPRECATED - DT-Prelim Calcs'!$C$11^2+LT23*'DEPRECATED - DT-Prelim Calcs'!$C$11</f>
        <v>-50977.188119555387</v>
      </c>
      <c r="LV23" s="57">
        <f>MIN('Drive Train'!$F$35-LP22*'DEPRECATED - DT-Prelim Calcs'!$C$21*'Drive Train'!$F$39,LV22+LP$2)</f>
        <v>50.879485605569506</v>
      </c>
      <c r="LW23" s="57">
        <f>'Drive Train'!$F$35-LP23*'DEPRECATED - DT-Prelim Calcs'!$C$21*'Drive Train'!$F$39</f>
        <v>8.8000000000000007</v>
      </c>
      <c r="LX23" s="1">
        <f>IF(LU23&gt;='Drive Train'!$F$29,1,0)</f>
        <v>0</v>
      </c>
      <c r="LY23" s="57">
        <f>MIN(LO23,'DEPRECATED - DT-Prelim Calcs'!$C$10)*'DEPRECATED - DT-Prelim Calcs'!$C$11*1000/60/60</f>
        <v>103.33333333333333</v>
      </c>
      <c r="LZ23" s="63">
        <f>LZ22+'DEPRECATED - DT-Prelim Calcs'!$C$11</f>
        <v>76</v>
      </c>
    </row>
    <row r="24" spans="1:338" x14ac:dyDescent="0.2">
      <c r="B24" s="3" t="s">
        <v>67</v>
      </c>
      <c r="C24" s="68" t="b">
        <f>IF('Drive Train'!F16*'Drive Train'!F20 &gt; 'Drive Train'!F18*('Drive Train'!F19-4*C23^2/'Drive Train'!F19), TRUE, FALSE)</f>
        <v>1</v>
      </c>
      <c r="Q24" s="127">
        <f t="shared" si="86"/>
        <v>1</v>
      </c>
      <c r="R24" s="63">
        <f>R23+'DEPRECATED - DT-Prelim Calcs'!$C$11</f>
        <v>80</v>
      </c>
      <c r="S24" s="2">
        <f>AG24/'Drive Train'!$F$35</f>
        <v>0</v>
      </c>
      <c r="T24" s="46">
        <f>AE24*12*60/(PI() * 'Drive Train'!$F$15)/S$2*ABS(S24)</f>
        <v>0</v>
      </c>
      <c r="U24" s="2">
        <f>IF(OR(AD23=1,AND($C$32=Motors!$C$32,'DEPRECATED - DT-Prelim Calcs'!AI23=1)),0,IF(AG24=0,-(V23+$C$9)/($C$8-$C$9)*$C$7,($C$6*S24-T24)/($C$6*S24)*$C$7*S24))</f>
        <v>0</v>
      </c>
      <c r="V24" s="57">
        <f>IF(AND(AD23=1,AI23=1),0,ABS(U24/$C$7*($C$8-$C$9)+$C$9) *'Drive Train'!$AA$49 + V23*(1-'Drive Train'!$AA$49))</f>
        <v>0</v>
      </c>
      <c r="W24" s="57">
        <f t="shared" si="0"/>
        <v>0</v>
      </c>
      <c r="X24" s="2">
        <f>MAX(MIN(IF(AND(AI23=1,AG24&lt;0),-1,1)*(W24-$C$9)/($C$8-$C$9)*$C$7-$C$29*AE24/T$2 -  AI23*$C$29/2,X$2),MAX(X$4:X23)*-1)</f>
        <v>-0.2458281045106315</v>
      </c>
      <c r="Y24" s="57">
        <f t="shared" si="1"/>
        <v>0</v>
      </c>
      <c r="Z24" s="57">
        <f t="shared" si="2"/>
        <v>0</v>
      </c>
      <c r="AA24" s="57">
        <f t="shared" si="3"/>
        <v>0</v>
      </c>
      <c r="AB24" s="57" t="e">
        <f t="shared" si="4"/>
        <v>#N/A</v>
      </c>
      <c r="AC24" s="46">
        <f t="shared" si="29"/>
        <v>1</v>
      </c>
      <c r="AD24" s="1">
        <f t="shared" si="5"/>
        <v>1</v>
      </c>
      <c r="AE24" s="57">
        <f t="shared" si="6"/>
        <v>0</v>
      </c>
      <c r="AF24" s="57" t="e">
        <f t="shared" si="7"/>
        <v>#N/A</v>
      </c>
      <c r="AG24" s="57">
        <f>IF(AI23=0,MIN('Drive Train'!$F$35-W23*$C$21*'Drive Train'!$F$39,AG23+W$2)-$C$3,IF(AE23-1&lt;=0,0,IF($C$32=Motors!$C$30,MAX(MAX(AG$4:AG23)*-1,AG23-W$2),MAX(0,MAX(AG$4:AG23)*-1,AG23-W$2))))</f>
        <v>0</v>
      </c>
      <c r="AH24" s="57">
        <f>'Drive Train'!$F$35-ABS(W24)*'DEPRECATED - DT-Prelim Calcs'!$C$21*'Drive Train'!$F$39</f>
        <v>12.4</v>
      </c>
      <c r="AI24" s="1">
        <f>IF(AJ24&gt;='Drive Train'!$F$29,1,0)</f>
        <v>1</v>
      </c>
      <c r="AJ24" s="57">
        <f>AJ23+0.5*Y24*'DEPRECATED - DT-Prelim Calcs'!$C$11^2+AE24*'DEPRECATED - DT-Prelim Calcs'!$C$11</f>
        <v>784.33981740885292</v>
      </c>
      <c r="AK24" s="57">
        <f t="shared" si="8"/>
        <v>0</v>
      </c>
      <c r="AL24" s="63">
        <f>AL23+'DEPRECATED - DT-Prelim Calcs'!$C$11</f>
        <v>80</v>
      </c>
      <c r="AM24" s="2">
        <f>AW24/'Drive Train'!$F$35</f>
        <v>0.90032353294935463</v>
      </c>
      <c r="AN24" s="46">
        <f>AU24*12*60/(PI() * 'Drive Train'!$F$15)/AM$2*AM24</f>
        <v>4076.4623492623209</v>
      </c>
      <c r="AO24" s="2">
        <f>('DEPRECATED - DT-Prelim Calcs'!$C$6*AM24-AN24)/('DEPRECATED - DT-Prelim Calcs'!$C$6*AM24)*'DEPRECATED - DT-Prelim Calcs'!$C$7*AM24</f>
        <v>0.32657628819364942</v>
      </c>
      <c r="AP24" s="57">
        <f>AO24/'DEPRECATED - DT-Prelim Calcs'!$C$7*('DEPRECATED - DT-Prelim Calcs'!$C$8-'DEPRECATED - DT-Prelim Calcs'!$C$9)+'DEPRECATED - DT-Prelim Calcs'!$C$9</f>
        <v>20.085783309230383</v>
      </c>
      <c r="AQ24" s="57">
        <f t="shared" si="9"/>
        <v>20.085783309230383</v>
      </c>
      <c r="AR24" s="2">
        <f t="shared" si="30"/>
        <v>-4.9129649114902363E-3</v>
      </c>
      <c r="AS24" s="57">
        <f>AR24*'DEPRECATED - DT-Prelim Calcs'!$C$21/AM$2/'DEPRECATED - DT-Prelim Calcs'!$C$19/'DEPRECATED - DT-Prelim Calcs'!$C$18*3.39*'DEPRECATED - DT-Prelim Calcs'!$C$20</f>
        <v>-3.5603935397676381E-2</v>
      </c>
      <c r="AT24" s="46">
        <f t="shared" si="31"/>
        <v>0</v>
      </c>
      <c r="AU24" s="57">
        <f>AS23*'DEPRECATED - DT-Prelim Calcs'!$C$11+AU23</f>
        <v>39.512290429163293</v>
      </c>
      <c r="AV24" s="57">
        <f>AV23+0.5*AS24*'DEPRECATED - DT-Prelim Calcs'!$C$11^2+AU24*'DEPRECATED - DT-Prelim Calcs'!$C$11</f>
        <v>3109.9866103962395</v>
      </c>
      <c r="AW24" s="57">
        <f>MIN('Drive Train'!$F$35-AQ23*'DEPRECATED - DT-Prelim Calcs'!$C$21*'Drive Train'!$F$39,AW23+AQ$2)</f>
        <v>11.164011808571997</v>
      </c>
      <c r="AX24" s="57">
        <f>'Drive Train'!$F$35-AQ24*'DEPRECATED - DT-Prelim Calcs'!$C$21*'Drive Train'!$F$39</f>
        <v>11.194853001446177</v>
      </c>
      <c r="AY24" s="1">
        <f>IF(AV24&gt;='Drive Train'!$F$29,1,0)</f>
        <v>1</v>
      </c>
      <c r="AZ24" s="57">
        <f t="shared" si="32"/>
        <v>22.317537010255982</v>
      </c>
      <c r="BA24" s="63">
        <f>BA23+'DEPRECATED - DT-Prelim Calcs'!$C$11</f>
        <v>80</v>
      </c>
      <c r="BB24" s="2">
        <f>BL24/'Drive Train'!$F$35</f>
        <v>0.55000000000000004</v>
      </c>
      <c r="BC24" s="46">
        <f>BJ24*12*60/(PI() * 'Drive Train'!$F$15)/BB$2*BB24</f>
        <v>5564.5237887281955</v>
      </c>
      <c r="BD24" s="2">
        <f>('DEPRECATED - DT-Prelim Calcs'!$C$6*BB24-BC24)/('DEPRECATED - DT-Prelim Calcs'!$C$6*BB24)*'DEPRECATED - DT-Prelim Calcs'!$C$7*BB24</f>
        <v>-1.1905417131022422</v>
      </c>
      <c r="BE24" s="57">
        <f>BD24/'DEPRECATED - DT-Prelim Calcs'!$C$7*('DEPRECATED - DT-Prelim Calcs'!$C$8-'DEPRECATED - DT-Prelim Calcs'!$C$9)+'DEPRECATED - DT-Prelim Calcs'!$C$9</f>
        <v>-60.680291199592396</v>
      </c>
      <c r="BF24" s="57">
        <f t="shared" si="10"/>
        <v>-60.680291199592396</v>
      </c>
      <c r="BG24" s="2">
        <f t="shared" si="33"/>
        <v>-1.9312546562991335</v>
      </c>
      <c r="BH24" s="57">
        <f>BG24*'DEPRECATED - DT-Prelim Calcs'!$C$21/BB$2/'DEPRECATED - DT-Prelim Calcs'!$C$19/'DEPRECATED - DT-Prelim Calcs'!$C$18*3.39*'DEPRECATED - DT-Prelim Calcs'!$C$20</f>
        <v>-20.215976714563077</v>
      </c>
      <c r="BI24" s="46">
        <f t="shared" si="34"/>
        <v>1</v>
      </c>
      <c r="BJ24" s="57">
        <f>BH23*'DEPRECATED - DT-Prelim Calcs'!$C$11+BJ23</f>
        <v>61.124010683196303</v>
      </c>
      <c r="BK24" s="57">
        <f>BK23+0.5*BH24*'DEPRECATED - DT-Prelim Calcs'!$C$11^2+BJ24*'DEPRECATED - DT-Prelim Calcs'!$C$11</f>
        <v>1688.2504379093052</v>
      </c>
      <c r="BL24" s="57">
        <f>MIN('Drive Train'!$F$35-BF23*'DEPRECATED - DT-Prelim Calcs'!$C$21*'Drive Train'!$F$39,BL23+BF$2)</f>
        <v>6.82</v>
      </c>
      <c r="BM24" s="57">
        <f>'Drive Train'!$F$35-BF24*'DEPRECATED - DT-Prelim Calcs'!$C$21*'Drive Train'!$F$39</f>
        <v>16.040817471975544</v>
      </c>
      <c r="BN24" s="1">
        <f>IF(BK24&gt;='Drive Train'!$F$29,1,0)</f>
        <v>1</v>
      </c>
      <c r="BO24" s="57">
        <f t="shared" si="35"/>
        <v>-67.422545777324885</v>
      </c>
      <c r="BP24" s="63">
        <f>BP23+'DEPRECATED - DT-Prelim Calcs'!$C$11</f>
        <v>80</v>
      </c>
      <c r="BQ24" s="2">
        <f>CA24/'Drive Train'!$F$35</f>
        <v>1.910228936160991</v>
      </c>
      <c r="BR24" s="46">
        <f>BY24*12*60/(PI() * 'Drive Train'!$F$15)/BQ$2*BQ24</f>
        <v>-76155.896493792185</v>
      </c>
      <c r="BS24" s="2">
        <f>('DEPRECATED - DT-Prelim Calcs'!$C$6*BQ24-BR24)/('DEPRECATED - DT-Prelim Calcs'!$C$6*BQ24)*'DEPRECATED - DT-Prelim Calcs'!$C$7*BQ24</f>
        <v>39.038119006324195</v>
      </c>
      <c r="BT24" s="57">
        <f>BS24/'DEPRECATED - DT-Prelim Calcs'!$C$7*('DEPRECATED - DT-Prelim Calcs'!$C$8-'DEPRECATED - DT-Prelim Calcs'!$C$9)+'DEPRECATED - DT-Prelim Calcs'!$C$9</f>
        <v>2080.9533894238148</v>
      </c>
      <c r="BU24" s="57">
        <f t="shared" si="11"/>
        <v>93</v>
      </c>
      <c r="BV24" s="2">
        <f t="shared" si="36"/>
        <v>1.8828060353728675</v>
      </c>
      <c r="BW24" s="57">
        <f>BV24*'DEPRECATED - DT-Prelim Calcs'!$C$21/BQ$2/'DEPRECATED - DT-Prelim Calcs'!$C$19/'DEPRECATED - DT-Prelim Calcs'!$C$18*3.39*'DEPRECATED - DT-Prelim Calcs'!$C$20</f>
        <v>25.773080821789936</v>
      </c>
      <c r="BX24" s="46">
        <f t="shared" si="37"/>
        <v>0</v>
      </c>
      <c r="BY24" s="57">
        <f>BW23*'DEPRECATED - DT-Prelim Calcs'!$C$11+BY23</f>
        <v>-184.18704291790533</v>
      </c>
      <c r="BZ24" s="57">
        <f>BZ23+0.5*BW24*'DEPRECATED - DT-Prelim Calcs'!$C$11^2+BY24*'DEPRECATED - DT-Prelim Calcs'!$C$11</f>
        <v>-2262.2892675116595</v>
      </c>
      <c r="CA24" s="57">
        <f>MIN('Drive Train'!$F$35-BU23*'DEPRECATED - DT-Prelim Calcs'!$C$21*'Drive Train'!$F$39,CA23+BU$2)</f>
        <v>23.686838808396288</v>
      </c>
      <c r="CB24" s="57">
        <f>'Drive Train'!$F$35-BU24*'DEPRECATED - DT-Prelim Calcs'!$C$21*'Drive Train'!$F$39</f>
        <v>6.82</v>
      </c>
      <c r="CC24" s="1">
        <f>IF(BZ24&gt;='Drive Train'!$F$29,1,0)</f>
        <v>0</v>
      </c>
      <c r="CD24" s="57">
        <f t="shared" si="38"/>
        <v>103.33333333333333</v>
      </c>
      <c r="CE24" s="63">
        <f>CE23+'DEPRECATED - DT-Prelim Calcs'!$C$11</f>
        <v>80</v>
      </c>
      <c r="CF24" s="2">
        <f>CP24/'Drive Train'!$F$35</f>
        <v>0.55000000000000004</v>
      </c>
      <c r="CG24" s="46">
        <f>CN24*12*60/(PI() * 'Drive Train'!$F$15)/CF$2*CF24</f>
        <v>9700.2872387198659</v>
      </c>
      <c r="CH24" s="2">
        <f>('DEPRECATED - DT-Prelim Calcs'!$C$6*CF24-CG24)/('DEPRECATED - DT-Prelim Calcs'!$C$6*CF24)*'DEPRECATED - DT-Prelim Calcs'!$C$7*CF24</f>
        <v>-3.0605585826106707</v>
      </c>
      <c r="CI24" s="57">
        <f>CH24/'DEPRECATED - DT-Prelim Calcs'!$C$7*('DEPRECATED - DT-Prelim Calcs'!$C$8-'DEPRECATED - DT-Prelim Calcs'!$C$9)+'DEPRECATED - DT-Prelim Calcs'!$C$9</f>
        <v>-160.23347143109922</v>
      </c>
      <c r="CJ24" s="57">
        <f t="shared" si="12"/>
        <v>-160.23347143109922</v>
      </c>
      <c r="CK24" s="2">
        <f t="shared" si="39"/>
        <v>-4.3517972551817223</v>
      </c>
      <c r="CL24" s="57">
        <f>CK24*'DEPRECATED - DT-Prelim Calcs'!$C$21/CF$2/'DEPRECATED - DT-Prelim Calcs'!$C$19/'DEPRECATED - DT-Prelim Calcs'!$C$18*3.39*'DEPRECATED - DT-Prelim Calcs'!$C$20</f>
        <v>-73.586776885266673</v>
      </c>
      <c r="CM24" s="46">
        <f t="shared" si="40"/>
        <v>1</v>
      </c>
      <c r="CN24" s="57">
        <f>CL23*'DEPRECATED - DT-Prelim Calcs'!$C$11+CN23</f>
        <v>65.961798975915912</v>
      </c>
      <c r="CO24" s="57">
        <f>CO23+0.5*CL24*'DEPRECATED - DT-Prelim Calcs'!$C$11^2+CN24*'DEPRECATED - DT-Prelim Calcs'!$C$11</f>
        <v>-8461.8115615434144</v>
      </c>
      <c r="CP24" s="57">
        <f>MIN('Drive Train'!$F$35-CJ23*'DEPRECATED - DT-Prelim Calcs'!$C$21*'Drive Train'!$F$39,CP23+CJ$2)</f>
        <v>6.82</v>
      </c>
      <c r="CQ24" s="57">
        <f>'Drive Train'!$F$35-CJ24*'DEPRECATED - DT-Prelim Calcs'!$C$21*'Drive Train'!$F$39</f>
        <v>22.014008285865955</v>
      </c>
      <c r="CR24" s="1">
        <f>IF(CO24&gt;='Drive Train'!$F$29,1,0)</f>
        <v>0</v>
      </c>
      <c r="CS24" s="57">
        <f t="shared" si="41"/>
        <v>-178.03719047899912</v>
      </c>
      <c r="CT24" s="63">
        <f>CT23+'DEPRECATED - DT-Prelim Calcs'!$C$11</f>
        <v>80</v>
      </c>
      <c r="CU24" s="2">
        <f>DE24/'Drive Train'!$F$35</f>
        <v>1.7632492213372646</v>
      </c>
      <c r="CV24" s="46">
        <f>DC24*12*60/(PI() * 'Drive Train'!$F$15)/CU$2*CU24</f>
        <v>-163164.98765081551</v>
      </c>
      <c r="CW24" s="2">
        <f>('DEPRECATED - DT-Prelim Calcs'!$C$6*CU24-CV24)/('DEPRECATED - DT-Prelim Calcs'!$C$6*CU24)*'DEPRECATED - DT-Prelim Calcs'!$C$7*CU24</f>
        <v>78.025719598744658</v>
      </c>
      <c r="CX24" s="57">
        <f>CW24/'DEPRECATED - DT-Prelim Calcs'!$C$7*('DEPRECATED - DT-Prelim Calcs'!$C$8-'DEPRECATED - DT-Prelim Calcs'!$C$9)+'DEPRECATED - DT-Prelim Calcs'!$C$9</f>
        <v>4156.5173545721736</v>
      </c>
      <c r="CY24" s="57">
        <f t="shared" si="13"/>
        <v>93</v>
      </c>
      <c r="CZ24" s="2">
        <f t="shared" si="42"/>
        <v>1.2803081040535502</v>
      </c>
      <c r="DA24" s="57">
        <f>CZ24*'DEPRECATED - DT-Prelim Calcs'!$C$21/CU$2/'DEPRECATED - DT-Prelim Calcs'!$C$19/'DEPRECATED - DT-Prelim Calcs'!$C$18*3.39*'DEPRECATED - DT-Prelim Calcs'!$C$20</f>
        <v>25.773080821789936</v>
      </c>
      <c r="DB24" s="46">
        <f t="shared" si="43"/>
        <v>0</v>
      </c>
      <c r="DC24" s="57">
        <f>DA23*'DEPRECATED - DT-Prelim Calcs'!$C$11+DC23</f>
        <v>-290.71212414210646</v>
      </c>
      <c r="DD24" s="57">
        <f>DD23+0.5*DA24*'DEPRECATED - DT-Prelim Calcs'!$C$11^2+DC24*'DEPRECATED - DT-Prelim Calcs'!$C$11</f>
        <v>-15993.655883265492</v>
      </c>
      <c r="DE24" s="57">
        <f>MIN('Drive Train'!$F$35-CY23*'DEPRECATED - DT-Prelim Calcs'!$C$21*'Drive Train'!$F$39,DE23+CY$2)</f>
        <v>21.864290344582081</v>
      </c>
      <c r="DF24" s="57">
        <f>'Drive Train'!$F$35-CY24*'DEPRECATED - DT-Prelim Calcs'!$C$21*'Drive Train'!$F$39</f>
        <v>6.82</v>
      </c>
      <c r="DG24" s="1">
        <f>IF(DD24&gt;='Drive Train'!$F$29,1,0)</f>
        <v>0</v>
      </c>
      <c r="DH24" s="57">
        <f t="shared" si="44"/>
        <v>103.33333333333333</v>
      </c>
      <c r="DI24" s="63">
        <f>DI23+'DEPRECATED - DT-Prelim Calcs'!$C$11</f>
        <v>80</v>
      </c>
      <c r="DJ24" s="2">
        <f>DT24/'Drive Train'!$F$35</f>
        <v>0.55000000000000004</v>
      </c>
      <c r="DK24" s="46">
        <f>DR24*12*60/(PI() * 'Drive Train'!$F$15)/DJ$2*DJ24</f>
        <v>-93474.559787298087</v>
      </c>
      <c r="DL24" s="2">
        <f>('DEPRECATED - DT-Prelim Calcs'!$C$6*DJ24-DK24)/('DEPRECATED - DT-Prelim Calcs'!$C$6*DJ24)*'DEPRECATED - DT-Prelim Calcs'!$C$7*DJ24</f>
        <v>43.590732474181685</v>
      </c>
      <c r="DM24" s="57">
        <f>DL24/'DEPRECATED - DT-Prelim Calcs'!$C$7*('DEPRECATED - DT-Prelim Calcs'!$C$8-'DEPRECATED - DT-Prelim Calcs'!$C$9)+'DEPRECATED - DT-Prelim Calcs'!$C$9</f>
        <v>2323.3186624222035</v>
      </c>
      <c r="DN24" s="57">
        <f t="shared" si="14"/>
        <v>93</v>
      </c>
      <c r="DO24" s="2">
        <f t="shared" si="45"/>
        <v>1.1037138828047846</v>
      </c>
      <c r="DP24" s="57">
        <f>DO24*'DEPRECATED - DT-Prelim Calcs'!$C$21/DJ$2/'DEPRECATED - DT-Prelim Calcs'!$C$19/'DEPRECATED - DT-Prelim Calcs'!$C$18*3.39*'DEPRECATED - DT-Prelim Calcs'!$C$20</f>
        <v>25.773080821789936</v>
      </c>
      <c r="DQ24" s="46">
        <f t="shared" si="46"/>
        <v>0</v>
      </c>
      <c r="DR24" s="57">
        <f>DP23*'DEPRECATED - DT-Prelim Calcs'!$C$11+DR23</f>
        <v>-460.28054909924072</v>
      </c>
      <c r="DS24" s="57">
        <f>DS23+0.5*DP24*'DEPRECATED - DT-Prelim Calcs'!$C$11^2+DR24*'DEPRECATED - DT-Prelim Calcs'!$C$11</f>
        <v>-28382.14265205913</v>
      </c>
      <c r="DT24" s="57">
        <f>MIN('Drive Train'!$F$35-DN23*'DEPRECATED - DT-Prelim Calcs'!$C$21*'Drive Train'!$F$39,DT23+DN$2)</f>
        <v>6.82</v>
      </c>
      <c r="DU24" s="57">
        <f>'Drive Train'!$F$35-DN24*'DEPRECATED - DT-Prelim Calcs'!$C$21*'Drive Train'!$F$39</f>
        <v>6.82</v>
      </c>
      <c r="DV24" s="1">
        <f>IF(DS24&gt;='Drive Train'!$F$29,1,0)</f>
        <v>0</v>
      </c>
      <c r="DW24" s="57">
        <f t="shared" si="47"/>
        <v>103.33333333333333</v>
      </c>
      <c r="DX24" s="63">
        <f>DX23+'DEPRECATED - DT-Prelim Calcs'!$C$11</f>
        <v>80</v>
      </c>
      <c r="DY24" s="2">
        <f>EI24/'Drive Train'!$F$35</f>
        <v>0.55000000000000004</v>
      </c>
      <c r="DZ24" s="46">
        <f>EG24*12*60/(PI() * 'Drive Train'!$F$15)/DY$2*DY24</f>
        <v>-241020.17105712622</v>
      </c>
      <c r="EA24" s="2">
        <f>('DEPRECATED - DT-Prelim Calcs'!$C$6*DY24-DZ24)/('DEPRECATED - DT-Prelim Calcs'!$C$6*DY24)*'DEPRECATED - DT-Prelim Calcs'!$C$7*DY24</f>
        <v>110.3046017350233</v>
      </c>
      <c r="EB24" s="57">
        <f>EA24/'DEPRECATED - DT-Prelim Calcs'!$C$7*('DEPRECATED - DT-Prelim Calcs'!$C$8-'DEPRECATED - DT-Prelim Calcs'!$C$9)+'DEPRECATED - DT-Prelim Calcs'!$C$9</f>
        <v>5874.932532200618</v>
      </c>
      <c r="EC24" s="57">
        <f t="shared" si="15"/>
        <v>93</v>
      </c>
      <c r="ED24" s="2">
        <f t="shared" si="48"/>
        <v>0.96993038185874991</v>
      </c>
      <c r="EE24" s="57">
        <f>ED24*'DEPRECATED - DT-Prelim Calcs'!$C$21/DY$2/'DEPRECATED - DT-Prelim Calcs'!$C$19/'DEPRECATED - DT-Prelim Calcs'!$C$18*3.39*'DEPRECATED - DT-Prelim Calcs'!$C$20</f>
        <v>25.773080821789936</v>
      </c>
      <c r="EF24" s="46">
        <f t="shared" si="49"/>
        <v>0</v>
      </c>
      <c r="EG24" s="57">
        <f>EE23*'DEPRECATED - DT-Prelim Calcs'!$C$11+EG23</f>
        <v>-1042.9575740496184</v>
      </c>
      <c r="EH24" s="57">
        <f>EH23+0.5*EE24*'DEPRECATED - DT-Prelim Calcs'!$C$11^2+EG24*'DEPRECATED - DT-Prelim Calcs'!$C$11</f>
        <v>-52434.01550230736</v>
      </c>
      <c r="EI24" s="57">
        <f>MIN('Drive Train'!$F$35-EC23*'DEPRECATED - DT-Prelim Calcs'!$C$21*'Drive Train'!$F$39,EI23+EC$2)</f>
        <v>6.82</v>
      </c>
      <c r="EJ24" s="57">
        <f>'Drive Train'!$F$35-EC24*'DEPRECATED - DT-Prelim Calcs'!$C$21*'Drive Train'!$F$39</f>
        <v>6.82</v>
      </c>
      <c r="EK24" s="1">
        <f>IF(EH24&gt;='Drive Train'!$F$29,1,0)</f>
        <v>0</v>
      </c>
      <c r="EL24" s="57">
        <f t="shared" si="50"/>
        <v>103.33333333333333</v>
      </c>
      <c r="EM24" s="63">
        <f>EM23+'DEPRECATED - DT-Prelim Calcs'!$C$11</f>
        <v>80</v>
      </c>
      <c r="EN24" s="2">
        <f>EX24/'Drive Train'!$F$35</f>
        <v>2.0775409642881475</v>
      </c>
      <c r="EO24" s="46">
        <f>EV24*12*60/(PI() * 'Drive Train'!$F$15)/EN$2*EN24</f>
        <v>-638262.7245698109</v>
      </c>
      <c r="EP24" s="2">
        <f>('DEPRECATED - DT-Prelim Calcs'!$C$6*EN24-EO24)/('DEPRECATED - DT-Prelim Calcs'!$C$6*EN24)*'DEPRECATED - DT-Prelim Calcs'!$C$7*EN24</f>
        <v>293.60221447688838</v>
      </c>
      <c r="EQ24" s="57">
        <f>EP24/'DEPRECATED - DT-Prelim Calcs'!$C$7*('DEPRECATED - DT-Prelim Calcs'!$C$8-'DEPRECATED - DT-Prelim Calcs'!$C$9)+'DEPRECATED - DT-Prelim Calcs'!$C$9</f>
        <v>15633.058554931446</v>
      </c>
      <c r="ER24" s="57">
        <f t="shared" si="16"/>
        <v>93</v>
      </c>
      <c r="ES24" s="2">
        <f t="shared" si="51"/>
        <v>0.86507304327942547</v>
      </c>
      <c r="ET24" s="57">
        <f>ES24*'DEPRECATED - DT-Prelim Calcs'!$C$21/EN$2/'DEPRECATED - DT-Prelim Calcs'!$C$19/'DEPRECATED - DT-Prelim Calcs'!$C$18*3.39*'DEPRECATED - DT-Prelim Calcs'!$C$20</f>
        <v>25.773080821789936</v>
      </c>
      <c r="EU24" s="46">
        <f t="shared" si="52"/>
        <v>0</v>
      </c>
      <c r="EV24" s="57">
        <f>ET23*'DEPRECATED - DT-Prelim Calcs'!$C$11+EV23</f>
        <v>-652.13580168340457</v>
      </c>
      <c r="EW24" s="57">
        <f>EW23+0.5*ET24*'DEPRECATED - DT-Prelim Calcs'!$C$11^2+EV24*'DEPRECATED - DT-Prelim Calcs'!$C$11</f>
        <v>-56149.750071551898</v>
      </c>
      <c r="EX24" s="57">
        <f>MIN('Drive Train'!$F$35-ER23*'DEPRECATED - DT-Prelim Calcs'!$C$21*'Drive Train'!$F$39,EX23+ER$2)</f>
        <v>25.761507957173027</v>
      </c>
      <c r="EY24" s="57">
        <f>'Drive Train'!$F$35-ER24*'DEPRECATED - DT-Prelim Calcs'!$C$21*'Drive Train'!$F$39</f>
        <v>6.82</v>
      </c>
      <c r="EZ24" s="1">
        <f>IF(EW24&gt;='Drive Train'!$F$29,1,0)</f>
        <v>0</v>
      </c>
      <c r="FA24" s="57">
        <f t="shared" si="53"/>
        <v>103.33333333333333</v>
      </c>
      <c r="FB24" s="63">
        <f>FB23+'DEPRECATED - DT-Prelim Calcs'!$C$11</f>
        <v>80</v>
      </c>
      <c r="FC24" s="2">
        <f>FM24/'Drive Train'!$F$35</f>
        <v>0.55000000000000004</v>
      </c>
      <c r="FD24" s="46">
        <f>FK24*12*60/(PI() * 'Drive Train'!$F$15)/FC$2*FC24</f>
        <v>-73783.302227846376</v>
      </c>
      <c r="FE24" s="2">
        <f>('DEPRECATED - DT-Prelim Calcs'!$C$6*FC24-FD24)/('DEPRECATED - DT-Prelim Calcs'!$C$6*FC24)*'DEPRECATED - DT-Prelim Calcs'!$C$7*FC24</f>
        <v>34.687180744673498</v>
      </c>
      <c r="FF24" s="57">
        <f>FE24/'DEPRECATED - DT-Prelim Calcs'!$C$7*('DEPRECATED - DT-Prelim Calcs'!$C$8-'DEPRECATED - DT-Prelim Calcs'!$C$9)+'DEPRECATED - DT-Prelim Calcs'!$C$9</f>
        <v>1849.3246014695478</v>
      </c>
      <c r="FG24" s="57">
        <f t="shared" si="17"/>
        <v>93</v>
      </c>
      <c r="FH24" s="2">
        <f t="shared" si="54"/>
        <v>0.78067567320338405</v>
      </c>
      <c r="FI24" s="57">
        <f>FH24*'DEPRECATED - DT-Prelim Calcs'!$C$21/FC$2/'DEPRECATED - DT-Prelim Calcs'!$C$19/'DEPRECATED - DT-Prelim Calcs'!$C$18*3.39*'DEPRECATED - DT-Prelim Calcs'!$C$20</f>
        <v>25.773080821789936</v>
      </c>
      <c r="FJ24" s="46">
        <f t="shared" si="55"/>
        <v>0</v>
      </c>
      <c r="FK24" s="57">
        <f>FI23*'DEPRECATED - DT-Prelim Calcs'!$C$11+FK23</f>
        <v>-256.98124194744742</v>
      </c>
      <c r="FL24" s="57">
        <f>FL23+0.5*FI24*'DEPRECATED - DT-Prelim Calcs'!$C$11^2+FK24*'DEPRECATED - DT-Prelim Calcs'!$C$11</f>
        <v>-81490.559816129957</v>
      </c>
      <c r="FM24" s="57">
        <f>MIN('Drive Train'!$F$35-FG23*'DEPRECATED - DT-Prelim Calcs'!$C$21*'Drive Train'!$F$39,FM23+FG$2)</f>
        <v>6.82</v>
      </c>
      <c r="FN24" s="57">
        <f>'Drive Train'!$F$35-FG24*'DEPRECATED - DT-Prelim Calcs'!$C$21*'Drive Train'!$F$39</f>
        <v>6.82</v>
      </c>
      <c r="FO24" s="1">
        <f>IF(FL24&gt;='Drive Train'!$F$29,1,0)</f>
        <v>0</v>
      </c>
      <c r="FP24" s="57">
        <f t="shared" si="56"/>
        <v>103.33333333333333</v>
      </c>
      <c r="FQ24" s="63">
        <f>FQ23+'DEPRECATED - DT-Prelim Calcs'!$C$11</f>
        <v>80</v>
      </c>
      <c r="FR24" s="2">
        <f>GB24/'Drive Train'!$F$35</f>
        <v>0.55000000000000004</v>
      </c>
      <c r="FS24" s="46">
        <f>FZ24*12*60/(PI() * 'Drive Train'!$F$15)/FR$2*FR24</f>
        <v>-223127.33893976288</v>
      </c>
      <c r="FT24" s="2">
        <f>('DEPRECATED - DT-Prelim Calcs'!$C$6*FR24-FS24)/('DEPRECATED - DT-Prelim Calcs'!$C$6*FR24)*'DEPRECATED - DT-Prelim Calcs'!$C$7*FR24</f>
        <v>102.21422173448941</v>
      </c>
      <c r="FU24" s="57">
        <f>FT24/'DEPRECATED - DT-Prelim Calcs'!$C$7*('DEPRECATED - DT-Prelim Calcs'!$C$8-'DEPRECATED - DT-Prelim Calcs'!$C$9)+'DEPRECATED - DT-Prelim Calcs'!$C$9</f>
        <v>5444.2288998070508</v>
      </c>
      <c r="FV24" s="57">
        <f t="shared" si="18"/>
        <v>93</v>
      </c>
      <c r="FW24" s="2">
        <f t="shared" si="57"/>
        <v>0.7112822800297498</v>
      </c>
      <c r="FX24" s="57">
        <f>FW24*'DEPRECATED - DT-Prelim Calcs'!$C$21/FR$2/'DEPRECATED - DT-Prelim Calcs'!$C$19/'DEPRECATED - DT-Prelim Calcs'!$C$18*3.39*'DEPRECATED - DT-Prelim Calcs'!$C$20</f>
        <v>25.773080821789936</v>
      </c>
      <c r="FY24" s="46">
        <f t="shared" si="58"/>
        <v>0</v>
      </c>
      <c r="FZ24" s="57">
        <f>FX23*'DEPRECATED - DT-Prelim Calcs'!$C$11+FZ23</f>
        <v>-708.05576649313002</v>
      </c>
      <c r="GA24" s="57">
        <f>GA23+0.5*FX24*'DEPRECATED - DT-Prelim Calcs'!$C$11^2+FZ24*'DEPRECATED - DT-Prelim Calcs'!$C$11</f>
        <v>-114870.0746325105</v>
      </c>
      <c r="GB24" s="57">
        <f>MIN('Drive Train'!$F$35-FV23*'DEPRECATED - DT-Prelim Calcs'!$C$21*'Drive Train'!$F$39,GB23+FV$2)</f>
        <v>6.82</v>
      </c>
      <c r="GC24" s="57">
        <f>'Drive Train'!$F$35-FV24*'DEPRECATED - DT-Prelim Calcs'!$C$21*'Drive Train'!$F$39</f>
        <v>6.82</v>
      </c>
      <c r="GD24" s="1">
        <f>IF(GA24&gt;='Drive Train'!$F$29,1,0)</f>
        <v>0</v>
      </c>
      <c r="GE24" s="57">
        <f t="shared" si="59"/>
        <v>103.33333333333333</v>
      </c>
      <c r="GF24" s="63">
        <f>GF23+'DEPRECATED - DT-Prelim Calcs'!$C$11</f>
        <v>80</v>
      </c>
      <c r="GG24" s="2">
        <f>GQ24/'Drive Train'!$F$35</f>
        <v>0.85483870967741948</v>
      </c>
      <c r="GH24" s="46">
        <f>GO24*12*60/(PI() * 'Drive Train'!$F$15)/GG$2*GG24</f>
        <v>-5344.6537361509036</v>
      </c>
      <c r="GI24" s="2">
        <f>('DEPRECATED - DT-Prelim Calcs'!$C$6*GG24-GH24)/('DEPRECATED - DT-Prelim Calcs'!$C$6*GG24)*'DEPRECATED - DT-Prelim Calcs'!$C$7*GG24</f>
        <v>4.4767870884696128</v>
      </c>
      <c r="GJ24" s="57">
        <f>GI24/'DEPRECATED - DT-Prelim Calcs'!$C$7*('DEPRECATED - DT-Prelim Calcs'!$C$8-'DEPRECATED - DT-Prelim Calcs'!$C$9)+'DEPRECATED - DT-Prelim Calcs'!$C$9</f>
        <v>241.02854085089268</v>
      </c>
      <c r="GK24" s="57">
        <f t="shared" si="60"/>
        <v>29.999999999999982</v>
      </c>
      <c r="GL24" s="2">
        <f t="shared" si="61"/>
        <v>0.97054713372674128</v>
      </c>
      <c r="GM24" s="57">
        <f>GL24*'DEPRECATED - DT-Prelim Calcs'!$C$21/GG$2/'DEPRECATED - DT-Prelim Calcs'!$C$19/'DEPRECATED - DT-Prelim Calcs'!$C$18*3.39*'DEPRECATED - DT-Prelim Calcs'!$C$20</f>
        <v>25.119612866989655</v>
      </c>
      <c r="GN24" s="46">
        <f t="shared" si="62"/>
        <v>0</v>
      </c>
      <c r="GO24" s="57">
        <f>GM23*'DEPRECATED - DT-Prelim Calcs'!$C$11+GO23</f>
        <v>-15.277095623579129</v>
      </c>
      <c r="GP24" s="57">
        <f>GP23+0.5*GM24*'DEPRECATED - DT-Prelim Calcs'!$C$11^2+GO24*'DEPRECATED - DT-Prelim Calcs'!$C$11</f>
        <v>-27805.766186023695</v>
      </c>
      <c r="GQ24" s="57">
        <f>MIN('Drive Train'!$F$35-GK23*'DEPRECATED - DT-Prelim Calcs'!$C$21*'Drive Train'!$F$39,GQ23+GK$2)</f>
        <v>10.600000000000001</v>
      </c>
      <c r="GR24" s="57">
        <f>'Drive Train'!$F$35-GK24*'DEPRECATED - DT-Prelim Calcs'!$C$21*'Drive Train'!$F$39</f>
        <v>10.600000000000001</v>
      </c>
      <c r="GS24" s="1">
        <f>IF(GP24&gt;='Drive Train'!$F$29,1,0)</f>
        <v>0</v>
      </c>
      <c r="GT24" s="57">
        <f t="shared" si="63"/>
        <v>33.333333333333314</v>
      </c>
      <c r="GU24" s="63">
        <f>GU23+'DEPRECATED - DT-Prelim Calcs'!$C$11</f>
        <v>80</v>
      </c>
      <c r="GV24" s="2">
        <f>HF24/'Drive Train'!$F$35</f>
        <v>0.83870967741935498</v>
      </c>
      <c r="GW24" s="46">
        <f>HD24*12*60/(PI() * 'Drive Train'!$F$15)/GV$2*GV24</f>
        <v>-21575.120650927733</v>
      </c>
      <c r="GX24" s="2">
        <f>('DEPRECATED - DT-Prelim Calcs'!$C$6*GV24-GW24)/('DEPRECATED - DT-Prelim Calcs'!$C$6*GV24)*'DEPRECATED - DT-Prelim Calcs'!$C$7*GV24</f>
        <v>11.776645063431648</v>
      </c>
      <c r="GY24" s="57">
        <f>GX24/'DEPRECATED - DT-Prelim Calcs'!$C$7*('DEPRECATED - DT-Prelim Calcs'!$C$8-'DEPRECATED - DT-Prelim Calcs'!$C$9)+'DEPRECATED - DT-Prelim Calcs'!$C$9</f>
        <v>629.647535949494</v>
      </c>
      <c r="GZ24" s="57">
        <f t="shared" si="20"/>
        <v>33.333333333333314</v>
      </c>
      <c r="HA24" s="2">
        <f t="shared" si="64"/>
        <v>0.99579519204165001</v>
      </c>
      <c r="HB24" s="57">
        <f>HA24*'DEPRECATED - DT-Prelim Calcs'!$C$21/GV$2/'DEPRECATED - DT-Prelim Calcs'!$C$19/'DEPRECATED - DT-Prelim Calcs'!$C$18*3.39*'DEPRECATED - DT-Prelim Calcs'!$C$20</f>
        <v>25.773080821789936</v>
      </c>
      <c r="HC24" s="46">
        <f t="shared" si="65"/>
        <v>0</v>
      </c>
      <c r="HD24" s="57">
        <f>HB23*'DEPRECATED - DT-Prelim Calcs'!$C$11+HD23</f>
        <v>-62.856035028150231</v>
      </c>
      <c r="HE24" s="57">
        <f>HE23+0.5*HB24*'DEPRECATED - DT-Prelim Calcs'!$C$11^2+HD24*'DEPRECATED - DT-Prelim Calcs'!$C$11</f>
        <v>-29607.846424976931</v>
      </c>
      <c r="HF24" s="57">
        <f>MIN('Drive Train'!$F$35-GZ23*'DEPRECATED - DT-Prelim Calcs'!$C$21*'Drive Train'!$F$39,HF23+GZ$2)</f>
        <v>10.400000000000002</v>
      </c>
      <c r="HG24" s="57">
        <f>'Drive Train'!$F$35-GZ24*'DEPRECATED - DT-Prelim Calcs'!$C$21*'Drive Train'!$F$39</f>
        <v>10.400000000000002</v>
      </c>
      <c r="HH24" s="1">
        <f>IF(HE24&gt;='Drive Train'!$F$29,1,0)</f>
        <v>0</v>
      </c>
      <c r="HI24" s="57">
        <f t="shared" si="66"/>
        <v>37.037037037037017</v>
      </c>
      <c r="HJ24" s="63">
        <f>HJ23+'DEPRECATED - DT-Prelim Calcs'!$C$11</f>
        <v>80</v>
      </c>
      <c r="HK24" s="2">
        <f>HU24/'Drive Train'!$F$35</f>
        <v>0.82258064516129037</v>
      </c>
      <c r="HL24" s="46">
        <f>HS24*12*60/(PI() * 'Drive Train'!$F$15)/HK$2*HK24</f>
        <v>-61744.010714179603</v>
      </c>
      <c r="HM24" s="2">
        <f>('DEPRECATED - DT-Prelim Calcs'!$C$6*HK24-HL24)/('DEPRECATED - DT-Prelim Calcs'!$C$6*HK24)*'DEPRECATED - DT-Prelim Calcs'!$C$7*HK24</f>
        <v>29.900442961062506</v>
      </c>
      <c r="HN24" s="57">
        <f>HM24/'DEPRECATED - DT-Prelim Calcs'!$C$7*('DEPRECATED - DT-Prelim Calcs'!$C$8-'DEPRECATED - DT-Prelim Calcs'!$C$9)+'DEPRECATED - DT-Prelim Calcs'!$C$9</f>
        <v>1594.4953659354026</v>
      </c>
      <c r="HO24" s="57">
        <f t="shared" si="21"/>
        <v>36.66666666666665</v>
      </c>
      <c r="HP24" s="2">
        <f t="shared" si="67"/>
        <v>0.99579519204165001</v>
      </c>
      <c r="HQ24" s="57">
        <f>HP24*'DEPRECATED - DT-Prelim Calcs'!$C$21/HK$2/'DEPRECATED - DT-Prelim Calcs'!$C$19/'DEPRECATED - DT-Prelim Calcs'!$C$18*3.39*'DEPRECATED - DT-Prelim Calcs'!$C$20</f>
        <v>25.773080821789936</v>
      </c>
      <c r="HR24" s="46">
        <f t="shared" si="68"/>
        <v>0</v>
      </c>
      <c r="HS24" s="57">
        <f>HQ23*'DEPRECATED - DT-Prelim Calcs'!$C$11+HS23</f>
        <v>-183.40946889078623</v>
      </c>
      <c r="HT24" s="57">
        <f>HT23+0.5*HQ24*'DEPRECATED - DT-Prelim Calcs'!$C$11^2+HS24*'DEPRECATED - DT-Prelim Calcs'!$C$11</f>
        <v>-33890.694191003808</v>
      </c>
      <c r="HU24" s="57">
        <f>MIN('Drive Train'!$F$35-HO23*'DEPRECATED - DT-Prelim Calcs'!$C$21*'Drive Train'!$F$39,HU23+HO$2)</f>
        <v>10.200000000000001</v>
      </c>
      <c r="HV24" s="57">
        <f>'Drive Train'!$F$35-HO24*'DEPRECATED - DT-Prelim Calcs'!$C$21*'Drive Train'!$F$39</f>
        <v>10.200000000000001</v>
      </c>
      <c r="HW24" s="1">
        <f>IF(HT24&gt;='Drive Train'!$F$29,1,0)</f>
        <v>0</v>
      </c>
      <c r="HX24" s="57">
        <f t="shared" si="69"/>
        <v>40.740740740740726</v>
      </c>
      <c r="HY24" s="63">
        <f>HY23+'DEPRECATED - DT-Prelim Calcs'!$C$11</f>
        <v>80</v>
      </c>
      <c r="HZ24" s="2">
        <f>IJ24/'Drive Train'!$F$35</f>
        <v>0.80645161290322598</v>
      </c>
      <c r="IA24" s="46">
        <f>IH24*12*60/(PI() * 'Drive Train'!$F$15)/HZ$2*HZ24</f>
        <v>-123180.63574768844</v>
      </c>
      <c r="IB24" s="2">
        <f>('DEPRECATED - DT-Prelim Calcs'!$C$6*HZ24-IA24)/('DEPRECATED - DT-Prelim Calcs'!$C$6*HZ24)*'DEPRECATED - DT-Prelim Calcs'!$C$7*HZ24</f>
        <v>57.640608828359291</v>
      </c>
      <c r="IC24" s="57">
        <f>IB24/'DEPRECATED - DT-Prelim Calcs'!$C$7*('DEPRECATED - DT-Prelim Calcs'!$C$8-'DEPRECATED - DT-Prelim Calcs'!$C$9)+'DEPRECATED - DT-Prelim Calcs'!$C$9</f>
        <v>3071.2851089952269</v>
      </c>
      <c r="ID24" s="57">
        <f t="shared" si="22"/>
        <v>39.999999999999986</v>
      </c>
      <c r="IE24" s="2">
        <f t="shared" si="70"/>
        <v>0.99579519204165001</v>
      </c>
      <c r="IF24" s="57">
        <f>IE24*'DEPRECATED - DT-Prelim Calcs'!$C$21/HZ$2/'DEPRECATED - DT-Prelim Calcs'!$C$19/'DEPRECATED - DT-Prelim Calcs'!$C$18*3.39*'DEPRECATED - DT-Prelim Calcs'!$C$20</f>
        <v>25.773080821789936</v>
      </c>
      <c r="IG24" s="46">
        <f t="shared" si="71"/>
        <v>0</v>
      </c>
      <c r="IH24" s="57">
        <f>IF23*'DEPRECATED - DT-Prelim Calcs'!$C$11+IH23</f>
        <v>-373.22397125107739</v>
      </c>
      <c r="II24" s="57">
        <f>II23+0.5*IF24*'DEPRECATED - DT-Prelim Calcs'!$C$11^2+IH24*'DEPRECATED - DT-Prelim Calcs'!$C$11</f>
        <v>-39628.767448507497</v>
      </c>
      <c r="IJ24" s="57">
        <f>MIN('Drive Train'!$F$35-ID23*'DEPRECATED - DT-Prelim Calcs'!$C$21*'Drive Train'!$F$39,IJ23+ID$2)</f>
        <v>10.000000000000002</v>
      </c>
      <c r="IK24" s="57">
        <f>'Drive Train'!$F$35-ID24*'DEPRECATED - DT-Prelim Calcs'!$C$21*'Drive Train'!$F$39</f>
        <v>10.000000000000002</v>
      </c>
      <c r="IL24" s="1">
        <f>IF(II24&gt;='Drive Train'!$F$29,1,0)</f>
        <v>0</v>
      </c>
      <c r="IM24" s="57">
        <f t="shared" si="72"/>
        <v>44.444444444444429</v>
      </c>
      <c r="IN24" s="63">
        <f>IN23+'DEPRECATED - DT-Prelim Calcs'!$C$11</f>
        <v>80</v>
      </c>
      <c r="IO24" s="2">
        <f>IY24/'Drive Train'!$F$35</f>
        <v>0.79032258064516137</v>
      </c>
      <c r="IP24" s="46">
        <f>IW24*12*60/(PI() * 'Drive Train'!$F$15)/IO$2*IO24</f>
        <v>-203312.35533133941</v>
      </c>
      <c r="IQ24" s="2">
        <f>('DEPRECATED - DT-Prelim Calcs'!$C$6*IO24-IP24)/('DEPRECATED - DT-Prelim Calcs'!$C$6*IO24)*'DEPRECATED - DT-Prelim Calcs'!$C$7*IO24</f>
        <v>93.833903751161202</v>
      </c>
      <c r="IR24" s="57">
        <f>IQ24/'DEPRECATED - DT-Prelim Calcs'!$C$7*('DEPRECATED - DT-Prelim Calcs'!$C$8-'DEPRECATED - DT-Prelim Calcs'!$C$9)+'DEPRECATED - DT-Prelim Calcs'!$C$9</f>
        <v>4998.0899797817356</v>
      </c>
      <c r="IS24" s="57">
        <f t="shared" si="23"/>
        <v>43.333333333333321</v>
      </c>
      <c r="IT24" s="2">
        <f t="shared" si="73"/>
        <v>0.99579519204165001</v>
      </c>
      <c r="IU24" s="57">
        <f>IT24*'DEPRECATED - DT-Prelim Calcs'!$C$21/IO$2/'DEPRECATED - DT-Prelim Calcs'!$C$19/'DEPRECATED - DT-Prelim Calcs'!$C$18*3.39*'DEPRECATED - DT-Prelim Calcs'!$C$20</f>
        <v>25.773080821789936</v>
      </c>
      <c r="IV24" s="46">
        <f t="shared" si="74"/>
        <v>0</v>
      </c>
      <c r="IW24" s="57">
        <f>IU23*'DEPRECATED - DT-Prelim Calcs'!$C$11+IW23</f>
        <v>-628.58611614864049</v>
      </c>
      <c r="IX24" s="57">
        <f>IX23+0.5*IU24*'DEPRECATED - DT-Prelim Calcs'!$C$11^2+IW24*'DEPRECATED - DT-Prelim Calcs'!$C$11</f>
        <v>-45861.166720896617</v>
      </c>
      <c r="IY24" s="57">
        <f>MIN('Drive Train'!$F$35-IS23*'DEPRECATED - DT-Prelim Calcs'!$C$21*'Drive Train'!$F$39,IY23+IS$2)</f>
        <v>9.8000000000000007</v>
      </c>
      <c r="IZ24" s="57">
        <f>'Drive Train'!$F$35-IS24*'DEPRECATED - DT-Prelim Calcs'!$C$21*'Drive Train'!$F$39</f>
        <v>9.8000000000000007</v>
      </c>
      <c r="JA24" s="1">
        <f>IF(IX24&gt;='Drive Train'!$F$29,1,0)</f>
        <v>0</v>
      </c>
      <c r="JB24" s="57">
        <f t="shared" si="75"/>
        <v>48.148148148148138</v>
      </c>
      <c r="JC24" s="63">
        <f>JC23+'DEPRECATED - DT-Prelim Calcs'!$C$11</f>
        <v>80</v>
      </c>
      <c r="JD24" s="2">
        <f>JN24/'Drive Train'!$F$35</f>
        <v>0.77419354838709686</v>
      </c>
      <c r="JE24" s="46">
        <f>JL24*12*60/(PI() * 'Drive Train'!$F$15)/JD$2*JD24</f>
        <v>-299664.5768031152</v>
      </c>
      <c r="JF24" s="2">
        <f>('DEPRECATED - DT-Prelim Calcs'!$C$6*JD24-JE24)/('DEPRECATED - DT-Prelim Calcs'!$C$6*JD24)*'DEPRECATED - DT-Prelim Calcs'!$C$7*JD24</f>
        <v>137.36142185414715</v>
      </c>
      <c r="JG24" s="57">
        <f>JF24/'DEPRECATED - DT-Prelim Calcs'!$C$7*('DEPRECATED - DT-Prelim Calcs'!$C$8-'DEPRECATED - DT-Prelim Calcs'!$C$9)+'DEPRECATED - DT-Prelim Calcs'!$C$9</f>
        <v>7315.3433294137258</v>
      </c>
      <c r="JH24" s="57">
        <f t="shared" si="24"/>
        <v>46.666666666666657</v>
      </c>
      <c r="JI24" s="2">
        <f t="shared" si="76"/>
        <v>0.99579519204165001</v>
      </c>
      <c r="JJ24" s="57">
        <f>JI24*'DEPRECATED - DT-Prelim Calcs'!$C$21/JD$2/'DEPRECATED - DT-Prelim Calcs'!$C$19/'DEPRECATED - DT-Prelim Calcs'!$C$18*3.39*'DEPRECATED - DT-Prelim Calcs'!$C$20</f>
        <v>25.773080821789936</v>
      </c>
      <c r="JK24" s="46">
        <f t="shared" si="77"/>
        <v>0</v>
      </c>
      <c r="JL24" s="57">
        <f>JJ23*'DEPRECATED - DT-Prelim Calcs'!$C$11+JL23</f>
        <v>-945.78247762310241</v>
      </c>
      <c r="JM24" s="57">
        <f>JM23+0.5*JJ24*'DEPRECATED - DT-Prelim Calcs'!$C$11^2+JL24*'DEPRECATED - DT-Prelim Calcs'!$C$11</f>
        <v>-51686.407346946122</v>
      </c>
      <c r="JN24" s="57">
        <f>MIN('Drive Train'!$F$35-JH23*'DEPRECATED - DT-Prelim Calcs'!$C$21*'Drive Train'!$F$39,JN23+JH$2)</f>
        <v>9.6000000000000014</v>
      </c>
      <c r="JO24" s="57">
        <f>'Drive Train'!$F$35-JH24*'DEPRECATED - DT-Prelim Calcs'!$C$21*'Drive Train'!$F$39</f>
        <v>9.6000000000000014</v>
      </c>
      <c r="JP24" s="1">
        <f>IF(JM24&gt;='Drive Train'!$F$29,1,0)</f>
        <v>0</v>
      </c>
      <c r="JQ24" s="57">
        <f>MIN(JG24,'DEPRECATED - DT-Prelim Calcs'!$C$10)*'DEPRECATED - DT-Prelim Calcs'!$C$11*1000/60/60</f>
        <v>103.33333333333333</v>
      </c>
      <c r="JR24" s="63">
        <f>JR23+'DEPRECATED - DT-Prelim Calcs'!$C$11</f>
        <v>80</v>
      </c>
      <c r="JS24" s="2">
        <f>KC24/'Drive Train'!$F$35</f>
        <v>0.75806451612903225</v>
      </c>
      <c r="JT24" s="46">
        <f>KA24*12*60/(PI() * 'Drive Train'!$F$15)/JS$2*JS24</f>
        <v>-350109.00278493238</v>
      </c>
      <c r="JU24" s="2">
        <f>('DEPRECATED - DT-Prelim Calcs'!$C$6*JS24-JT24)/('DEPRECATED - DT-Prelim Calcs'!$C$6*JS24)*'DEPRECATED - DT-Prelim Calcs'!$C$7*JS24</f>
        <v>160.13138139600738</v>
      </c>
      <c r="JV24" s="57">
        <f>JU24/'DEPRECATED - DT-Prelim Calcs'!$C$7*('DEPRECATED - DT-Prelim Calcs'!$C$8-'DEPRECATED - DT-Prelim Calcs'!$C$9)+'DEPRECATED - DT-Prelim Calcs'!$C$9</f>
        <v>8527.5366112480297</v>
      </c>
      <c r="JW24" s="57">
        <f t="shared" si="25"/>
        <v>49.999999999999993</v>
      </c>
      <c r="JX24" s="2">
        <f t="shared" si="78"/>
        <v>0.99579519204165001</v>
      </c>
      <c r="JY24" s="57">
        <f>JX24*'DEPRECATED - DT-Prelim Calcs'!$C$21/JS$2/'DEPRECATED - DT-Prelim Calcs'!$C$19/'DEPRECATED - DT-Prelim Calcs'!$C$18*3.39*'DEPRECATED - DT-Prelim Calcs'!$C$20</f>
        <v>25.773080821789936</v>
      </c>
      <c r="JZ24" s="46">
        <f t="shared" si="79"/>
        <v>0</v>
      </c>
      <c r="KA24" s="57">
        <f>JY23*'DEPRECATED - DT-Prelim Calcs'!$C$11+KA23</f>
        <v>-1128.5024682257206</v>
      </c>
      <c r="KB24" s="57">
        <f>KB23+0.5*JY24*'DEPRECATED - DT-Prelim Calcs'!$C$11^2+KA24*'DEPRECATED - DT-Prelim Calcs'!$C$11</f>
        <v>-53612.39939116341</v>
      </c>
      <c r="KC24" s="57">
        <f>MIN('Drive Train'!$F$35-JW23*'DEPRECATED - DT-Prelim Calcs'!$C$21*'Drive Train'!$F$39,KC23+JW$2)</f>
        <v>9.4</v>
      </c>
      <c r="KD24" s="57">
        <f>'Drive Train'!$F$35-JW24*'DEPRECATED - DT-Prelim Calcs'!$C$21*'Drive Train'!$F$39</f>
        <v>9.4</v>
      </c>
      <c r="KE24" s="1">
        <f>IF(KB24&gt;='Drive Train'!$F$29,1,0)</f>
        <v>0</v>
      </c>
      <c r="KF24" s="57">
        <f>MIN(JV24,'DEPRECATED - DT-Prelim Calcs'!$C$10)*'DEPRECATED - DT-Prelim Calcs'!$C$11*1000/60/60</f>
        <v>103.33333333333333</v>
      </c>
      <c r="KG24" s="63">
        <f>KG23+'DEPRECATED - DT-Prelim Calcs'!$C$11</f>
        <v>80</v>
      </c>
      <c r="KH24" s="2">
        <f>KR24/'Drive Train'!$F$35</f>
        <v>0.74193548387096786</v>
      </c>
      <c r="KI24" s="46">
        <f>KP24*12*60/(PI() * 'Drive Train'!$F$15)/KH$2*KH24</f>
        <v>10410.662212647811</v>
      </c>
      <c r="KJ24" s="2">
        <f>('DEPRECATED - DT-Prelim Calcs'!$C$6*KH24-KI24)/('DEPRECATED - DT-Prelim Calcs'!$C$6*KH24)*'DEPRECATED - DT-Prelim Calcs'!$C$7*KH24</f>
        <v>-2.9191955087267321</v>
      </c>
      <c r="KK24" s="57">
        <f>KJ24/'DEPRECATED - DT-Prelim Calcs'!$C$7*('DEPRECATED - DT-Prelim Calcs'!$C$8-'DEPRECATED - DT-Prelim Calcs'!$C$9)+'DEPRECATED - DT-Prelim Calcs'!$C$9</f>
        <v>-152.70779409528623</v>
      </c>
      <c r="KL24" s="57">
        <f t="shared" si="26"/>
        <v>-152.70779409528623</v>
      </c>
      <c r="KM24" s="2">
        <f t="shared" si="80"/>
        <v>-3.9464944320567668</v>
      </c>
      <c r="KN24" s="57">
        <f>KM24*'DEPRECATED - DT-Prelim Calcs'!$C$21/KH$2/'DEPRECATED - DT-Prelim Calcs'!$C$19/'DEPRECATED - DT-Prelim Calcs'!$C$18*3.39*'DEPRECATED - DT-Prelim Calcs'!$C$20</f>
        <v>-102.14281086415284</v>
      </c>
      <c r="KO24" s="46">
        <f t="shared" si="81"/>
        <v>1</v>
      </c>
      <c r="KP24" s="57">
        <f>KN23*'DEPRECATED - DT-Prelim Calcs'!$C$11+KP23</f>
        <v>34.286062821247583</v>
      </c>
      <c r="KQ24" s="57">
        <f>KQ23+0.5*KN24*'DEPRECATED - DT-Prelim Calcs'!$C$11^2+KP24*'DEPRECATED - DT-Prelim Calcs'!$C$11</f>
        <v>-43166.2632175135</v>
      </c>
      <c r="KR24" s="57">
        <f>MIN('Drive Train'!$F$35-KL23*'DEPRECATED - DT-Prelim Calcs'!$C$21*'Drive Train'!$F$39,KR23+KL$2)</f>
        <v>9.2000000000000011</v>
      </c>
      <c r="KS24" s="57">
        <f>'Drive Train'!$F$35-KL24*'DEPRECATED - DT-Prelim Calcs'!$C$21*'Drive Train'!$F$39</f>
        <v>21.562467645717174</v>
      </c>
      <c r="KT24" s="1">
        <f>IF(KQ24&gt;='Drive Train'!$F$29,1,0)</f>
        <v>0</v>
      </c>
      <c r="KU24" s="57">
        <f>MIN(KK24,'DEPRECATED - DT-Prelim Calcs'!$C$10)*'DEPRECATED - DT-Prelim Calcs'!$C$11*1000/60/60</f>
        <v>-169.67532677254025</v>
      </c>
      <c r="KV24" s="63">
        <f>KV23+'DEPRECATED - DT-Prelim Calcs'!$C$11</f>
        <v>80</v>
      </c>
      <c r="KW24" s="2">
        <f>LG24/'Drive Train'!$F$35</f>
        <v>0.72580645161290325</v>
      </c>
      <c r="KX24" s="46">
        <f>LE24*12*60/(PI() * 'Drive Train'!$F$15)/KW$2*KW24</f>
        <v>-283174.17494925472</v>
      </c>
      <c r="KY24" s="2">
        <f>('DEPRECATED - DT-Prelim Calcs'!$C$6*KW24-KX24)/('DEPRECATED - DT-Prelim Calcs'!$C$6*KW24)*'DEPRECATED - DT-Prelim Calcs'!$C$7*KW24</f>
        <v>129.78854845039535</v>
      </c>
      <c r="KZ24" s="57">
        <f>KY24/'DEPRECATED - DT-Prelim Calcs'!$C$7*('DEPRECATED - DT-Prelim Calcs'!$C$8-'DEPRECATED - DT-Prelim Calcs'!$C$9)+'DEPRECATED - DT-Prelim Calcs'!$C$9</f>
        <v>6912.1899444754044</v>
      </c>
      <c r="LA24" s="57">
        <f t="shared" si="27"/>
        <v>56.666666666666664</v>
      </c>
      <c r="LB24" s="2">
        <f t="shared" si="82"/>
        <v>0.99579519204165001</v>
      </c>
      <c r="LC24" s="57">
        <f>LB24*'DEPRECATED - DT-Prelim Calcs'!$C$21/KW$2/'DEPRECATED - DT-Prelim Calcs'!$C$19/'DEPRECATED - DT-Prelim Calcs'!$C$18*3.39*'DEPRECATED - DT-Prelim Calcs'!$C$20</f>
        <v>25.773080821789936</v>
      </c>
      <c r="LD24" s="46">
        <f t="shared" si="83"/>
        <v>0</v>
      </c>
      <c r="LE24" s="57">
        <f>LC23*'DEPRECATED - DT-Prelim Calcs'!$C$11+LE23</f>
        <v>-953.31894307359869</v>
      </c>
      <c r="LF24" s="57">
        <f>LF23+0.5*LC24*'DEPRECATED - DT-Prelim Calcs'!$C$11^2+LE24*'DEPRECATED - DT-Prelim Calcs'!$C$11</f>
        <v>-53863.372828465719</v>
      </c>
      <c r="LG24" s="57">
        <f>MIN('Drive Train'!$F$35-LA23*'DEPRECATED - DT-Prelim Calcs'!$C$21*'Drive Train'!$F$39,LG23+LA$2)</f>
        <v>9</v>
      </c>
      <c r="LH24" s="57">
        <f>'Drive Train'!$F$35-LA24*'DEPRECATED - DT-Prelim Calcs'!$C$21*'Drive Train'!$F$39</f>
        <v>9</v>
      </c>
      <c r="LI24" s="1">
        <f>IF(LF24&gt;='Drive Train'!$F$29,1,0)</f>
        <v>0</v>
      </c>
      <c r="LJ24" s="57">
        <f>MIN(KZ24,'DEPRECATED - DT-Prelim Calcs'!$C$10)*'DEPRECATED - DT-Prelim Calcs'!$C$11*1000/60/60</f>
        <v>103.33333333333333</v>
      </c>
      <c r="LK24" s="63">
        <f>LK23+'DEPRECATED - DT-Prelim Calcs'!$C$11</f>
        <v>80</v>
      </c>
      <c r="LL24" s="2">
        <f>LV24/'Drive Train'!$F$35</f>
        <v>0.70967741935483875</v>
      </c>
      <c r="LM24" s="46">
        <f>LT24*12*60/(PI() * 'Drive Train'!$F$15)/LL$2*LL24</f>
        <v>-397997.84802011197</v>
      </c>
      <c r="LN24" s="2">
        <f>('DEPRECATED - DT-Prelim Calcs'!$C$6*LL24-LM24)/('DEPRECATED - DT-Prelim Calcs'!$C$6*LL24)*'DEPRECATED - DT-Prelim Calcs'!$C$7*LL24</f>
        <v>181.66807374921362</v>
      </c>
      <c r="LO24" s="57">
        <f>LN24/'DEPRECATED - DT-Prelim Calcs'!$C$7*('DEPRECATED - DT-Prelim Calcs'!$C$8-'DEPRECATED - DT-Prelim Calcs'!$C$9)+'DEPRECATED - DT-Prelim Calcs'!$C$9</f>
        <v>9674.0750464830326</v>
      </c>
      <c r="LP24" s="57">
        <f t="shared" si="28"/>
        <v>60</v>
      </c>
      <c r="LQ24" s="2">
        <f t="shared" si="84"/>
        <v>0.99579519204165001</v>
      </c>
      <c r="LR24" s="57">
        <f>LQ24*'DEPRECATED - DT-Prelim Calcs'!$C$21/LL$2/'DEPRECATED - DT-Prelim Calcs'!$C$19/'DEPRECATED - DT-Prelim Calcs'!$C$18*3.39*'DEPRECATED - DT-Prelim Calcs'!$C$20</f>
        <v>25.773080821789936</v>
      </c>
      <c r="LS24" s="46">
        <f t="shared" si="85"/>
        <v>0</v>
      </c>
      <c r="LT24" s="57">
        <f>LR23*'DEPRECATED - DT-Prelim Calcs'!$C$11+LT23</f>
        <v>-1370.3299194956726</v>
      </c>
      <c r="LU24" s="57">
        <f>LU23+0.5*LR24*'DEPRECATED - DT-Prelim Calcs'!$C$11^2+LT24*'DEPRECATED - DT-Prelim Calcs'!$C$11</f>
        <v>-56252.323150963755</v>
      </c>
      <c r="LV24" s="57">
        <f>MIN('Drive Train'!$F$35-LP23*'DEPRECATED - DT-Prelim Calcs'!$C$21*'Drive Train'!$F$39,LV23+LP$2)</f>
        <v>8.8000000000000007</v>
      </c>
      <c r="LW24" s="57">
        <f>'Drive Train'!$F$35-LP24*'DEPRECATED - DT-Prelim Calcs'!$C$21*'Drive Train'!$F$39</f>
        <v>8.8000000000000007</v>
      </c>
      <c r="LX24" s="1">
        <f>IF(LU24&gt;='Drive Train'!$F$29,1,0)</f>
        <v>0</v>
      </c>
      <c r="LY24" s="57">
        <f>MIN(LO24,'DEPRECATED - DT-Prelim Calcs'!$C$10)*'DEPRECATED - DT-Prelim Calcs'!$C$11*1000/60/60</f>
        <v>103.33333333333333</v>
      </c>
      <c r="LZ24" s="63">
        <f>LZ23+'DEPRECATED - DT-Prelim Calcs'!$C$11</f>
        <v>80</v>
      </c>
    </row>
    <row r="25" spans="1:338" x14ac:dyDescent="0.2">
      <c r="B25" s="3" t="s">
        <v>66</v>
      </c>
      <c r="C25" s="46" t="b">
        <f>IF(E44/C19/4 &gt; C26,TRUE,FALSE)</f>
        <v>1</v>
      </c>
      <c r="Q25" s="127">
        <f t="shared" si="86"/>
        <v>1</v>
      </c>
      <c r="R25" s="63">
        <f>R24+'DEPRECATED - DT-Prelim Calcs'!$C$11</f>
        <v>84</v>
      </c>
      <c r="S25" s="2">
        <f>AG25/'Drive Train'!$F$35</f>
        <v>0</v>
      </c>
      <c r="T25" s="46">
        <f>AE25*12*60/(PI() * 'Drive Train'!$F$15)/S$2*ABS(S25)</f>
        <v>0</v>
      </c>
      <c r="U25" s="2">
        <f>IF(OR(AD24=1,AND($C$32=Motors!$C$32,'DEPRECATED - DT-Prelim Calcs'!AI24=1)),0,IF(AG25=0,-(V24+$C$9)/($C$8-$C$9)*$C$7,($C$6*S25-T25)/($C$6*S25)*$C$7*S25))</f>
        <v>0</v>
      </c>
      <c r="V25" s="57">
        <f>IF(AND(AD24=1,AI24=1),0,ABS(U25/$C$7*($C$8-$C$9)+$C$9) *'Drive Train'!$AA$49 + V24*(1-'Drive Train'!$AA$49))</f>
        <v>0</v>
      </c>
      <c r="W25" s="57">
        <f t="shared" si="0"/>
        <v>0</v>
      </c>
      <c r="X25" s="2">
        <f>MAX(MIN(IF(AND(AI24=1,AG25&lt;0),-1,1)*(W25-$C$9)/($C$8-$C$9)*$C$7-$C$29*AE25/T$2 -  AI24*$C$29/2,X$2),MAX(X$4:X24)*-1)</f>
        <v>-0.2458281045106315</v>
      </c>
      <c r="Y25" s="57">
        <f t="shared" si="1"/>
        <v>0</v>
      </c>
      <c r="Z25" s="57">
        <f t="shared" si="2"/>
        <v>0</v>
      </c>
      <c r="AA25" s="57">
        <f t="shared" si="3"/>
        <v>0</v>
      </c>
      <c r="AB25" s="57" t="e">
        <f t="shared" si="4"/>
        <v>#N/A</v>
      </c>
      <c r="AC25" s="46">
        <f t="shared" si="29"/>
        <v>1</v>
      </c>
      <c r="AD25" s="1">
        <f t="shared" si="5"/>
        <v>1</v>
      </c>
      <c r="AE25" s="57">
        <f t="shared" si="6"/>
        <v>0</v>
      </c>
      <c r="AF25" s="57" t="e">
        <f t="shared" si="7"/>
        <v>#N/A</v>
      </c>
      <c r="AG25" s="57">
        <f>IF(AI24=0,MIN('Drive Train'!$F$35-W24*$C$21*'Drive Train'!$F$39,AG24+W$2)-$C$3,IF(AE24-1&lt;=0,0,IF($C$32=Motors!$C$30,MAX(MAX(AG$4:AG24)*-1,AG24-W$2),MAX(0,MAX(AG$4:AG24)*-1,AG24-W$2))))</f>
        <v>0</v>
      </c>
      <c r="AH25" s="57">
        <f>'Drive Train'!$F$35-ABS(W25)*'DEPRECATED - DT-Prelim Calcs'!$C$21*'Drive Train'!$F$39</f>
        <v>12.4</v>
      </c>
      <c r="AI25" s="1">
        <f>IF(AJ25&gt;='Drive Train'!$F$29,1,0)</f>
        <v>1</v>
      </c>
      <c r="AJ25" s="57">
        <f>AJ24+0.5*Y25*'DEPRECATED - DT-Prelim Calcs'!$C$11^2+AE25*'DEPRECATED - DT-Prelim Calcs'!$C$11</f>
        <v>784.33981740885292</v>
      </c>
      <c r="AK25" s="57">
        <f t="shared" si="8"/>
        <v>0</v>
      </c>
      <c r="AL25" s="63">
        <f>AL24+'DEPRECATED - DT-Prelim Calcs'!$C$11</f>
        <v>84</v>
      </c>
      <c r="AM25" s="2">
        <f>AW25/'Drive Train'!$F$35</f>
        <v>0.90281072592307876</v>
      </c>
      <c r="AN25" s="46">
        <f>AU25*12*60/(PI() * 'Drive Train'!$F$15)/AM$2*AM25</f>
        <v>4072.9902516185566</v>
      </c>
      <c r="AO25" s="2">
        <f>('DEPRECATED - DT-Prelim Calcs'!$C$6*AM25-AN25)/('DEPRECATED - DT-Prelim Calcs'!$C$6*AM25)*'DEPRECATED - DT-Prelim Calcs'!$C$7*AM25</f>
        <v>0.33414035859268332</v>
      </c>
      <c r="AP25" s="57">
        <f>AO25/'DEPRECATED - DT-Prelim Calcs'!$C$7*('DEPRECATED - DT-Prelim Calcs'!$C$8-'DEPRECATED - DT-Prelim Calcs'!$C$9)+'DEPRECATED - DT-Prelim Calcs'!$C$9</f>
        <v>20.488468052880194</v>
      </c>
      <c r="AQ25" s="57">
        <f t="shared" si="9"/>
        <v>20.488468052880194</v>
      </c>
      <c r="AR25" s="2">
        <f t="shared" si="30"/>
        <v>3.8459055686716481E-3</v>
      </c>
      <c r="AS25" s="57">
        <f>AR25*'DEPRECATED - DT-Prelim Calcs'!$C$21/AM$2/'DEPRECATED - DT-Prelim Calcs'!$C$19/'DEPRECATED - DT-Prelim Calcs'!$C$18*3.39*'DEPRECATED - DT-Prelim Calcs'!$C$20</f>
        <v>2.7871026127686063E-2</v>
      </c>
      <c r="AT25" s="46">
        <f t="shared" si="31"/>
        <v>0</v>
      </c>
      <c r="AU25" s="57">
        <f>AS24*'DEPRECATED - DT-Prelim Calcs'!$C$11+AU24</f>
        <v>39.36987468757259</v>
      </c>
      <c r="AV25" s="57">
        <f>AV24+0.5*AS25*'DEPRECATED - DT-Prelim Calcs'!$C$11^2+AU25*'DEPRECATED - DT-Prelim Calcs'!$C$11</f>
        <v>3267.6890773555515</v>
      </c>
      <c r="AW25" s="57">
        <f>MIN('Drive Train'!$F$35-AQ24*'DEPRECATED - DT-Prelim Calcs'!$C$21*'Drive Train'!$F$39,AW24+AQ$2)</f>
        <v>11.194853001446177</v>
      </c>
      <c r="AX25" s="57">
        <f>'Drive Train'!$F$35-AQ25*'DEPRECATED - DT-Prelim Calcs'!$C$21*'Drive Train'!$F$39</f>
        <v>11.170691916827188</v>
      </c>
      <c r="AY25" s="1">
        <f>IF(AV25&gt;='Drive Train'!$F$29,1,0)</f>
        <v>1</v>
      </c>
      <c r="AZ25" s="57">
        <f t="shared" si="32"/>
        <v>22.764964503200215</v>
      </c>
      <c r="BA25" s="63">
        <f>BA24+'DEPRECATED - DT-Prelim Calcs'!$C$11</f>
        <v>84</v>
      </c>
      <c r="BB25" s="2">
        <f>BL25/'Drive Train'!$F$35</f>
        <v>1.2936143122560921</v>
      </c>
      <c r="BC25" s="46">
        <f>BJ25*12*60/(PI() * 'Drive Train'!$F$15)/BB$2*BB25</f>
        <v>-4226.716769396523</v>
      </c>
      <c r="BD25" s="2">
        <f>('DEPRECATED - DT-Prelim Calcs'!$C$6*BB25-BC25)/('DEPRECATED - DT-Prelim Calcs'!$C$6*BB25)*'DEPRECATED - DT-Prelim Calcs'!$C$7*BB25</f>
        <v>5.028752596523228</v>
      </c>
      <c r="BE25" s="57">
        <f>BD25/'DEPRECATED - DT-Prelim Calcs'!$C$7*('DEPRECATED - DT-Prelim Calcs'!$C$8-'DEPRECATED - DT-Prelim Calcs'!$C$9)+'DEPRECATED - DT-Prelim Calcs'!$C$9</f>
        <v>270.41326063648557</v>
      </c>
      <c r="BF25" s="57">
        <f t="shared" si="10"/>
        <v>93</v>
      </c>
      <c r="BG25" s="2">
        <f t="shared" si="33"/>
        <v>1.9354162048064716</v>
      </c>
      <c r="BH25" s="57">
        <f>BG25*'DEPRECATED - DT-Prelim Calcs'!$C$21/BB$2/'DEPRECATED - DT-Prelim Calcs'!$C$19/'DEPRECATED - DT-Prelim Calcs'!$C$18*3.39*'DEPRECATED - DT-Prelim Calcs'!$C$20</f>
        <v>20.259538948806227</v>
      </c>
      <c r="BI25" s="46">
        <f t="shared" si="34"/>
        <v>0</v>
      </c>
      <c r="BJ25" s="57">
        <f>BH24*'DEPRECATED - DT-Prelim Calcs'!$C$11+BJ24</f>
        <v>-19.739896175056003</v>
      </c>
      <c r="BK25" s="57">
        <f>BK24+0.5*BH25*'DEPRECATED - DT-Prelim Calcs'!$C$11^2+BJ25*'DEPRECATED - DT-Prelim Calcs'!$C$11</f>
        <v>1771.3671647995311</v>
      </c>
      <c r="BL25" s="57">
        <f>MIN('Drive Train'!$F$35-BF24*'DEPRECATED - DT-Prelim Calcs'!$C$21*'Drive Train'!$F$39,BL24+BF$2)</f>
        <v>16.040817471975544</v>
      </c>
      <c r="BM25" s="57">
        <f>'Drive Train'!$F$35-BF25*'DEPRECATED - DT-Prelim Calcs'!$C$21*'Drive Train'!$F$39</f>
        <v>6.82</v>
      </c>
      <c r="BN25" s="1">
        <f>IF(BK25&gt;='Drive Train'!$F$29,1,0)</f>
        <v>1</v>
      </c>
      <c r="BO25" s="57">
        <f t="shared" si="35"/>
        <v>103.33333333333333</v>
      </c>
      <c r="BP25" s="63">
        <f>BP24+'DEPRECATED - DT-Prelim Calcs'!$C$11</f>
        <v>84</v>
      </c>
      <c r="BQ25" s="2">
        <f>CA25/'Drive Train'!$F$35</f>
        <v>0.55000000000000004</v>
      </c>
      <c r="BR25" s="46">
        <f>BY25*12*60/(PI() * 'Drive Train'!$F$15)/BQ$2*BQ25</f>
        <v>-9654.1558649376238</v>
      </c>
      <c r="BS25" s="2">
        <f>('DEPRECATED - DT-Prelim Calcs'!$C$6*BQ25-BR25)/('DEPRECATED - DT-Prelim Calcs'!$C$6*BQ25)*'DEPRECATED - DT-Prelim Calcs'!$C$7*BQ25</f>
        <v>5.6906999314258302</v>
      </c>
      <c r="BT25" s="57">
        <f>BS25/'DEPRECATED - DT-Prelim Calcs'!$C$7*('DEPRECATED - DT-Prelim Calcs'!$C$8-'DEPRECATED - DT-Prelim Calcs'!$C$9)+'DEPRECATED - DT-Prelim Calcs'!$C$9</f>
        <v>305.65302954437095</v>
      </c>
      <c r="BU25" s="57">
        <f t="shared" si="11"/>
        <v>93</v>
      </c>
      <c r="BV25" s="2">
        <f t="shared" si="36"/>
        <v>1.8828060353728675</v>
      </c>
      <c r="BW25" s="57">
        <f>BV25*'DEPRECATED - DT-Prelim Calcs'!$C$21/BQ$2/'DEPRECATED - DT-Prelim Calcs'!$C$19/'DEPRECATED - DT-Prelim Calcs'!$C$18*3.39*'DEPRECATED - DT-Prelim Calcs'!$C$20</f>
        <v>25.773080821789936</v>
      </c>
      <c r="BX25" s="46">
        <f t="shared" si="37"/>
        <v>0</v>
      </c>
      <c r="BY25" s="57">
        <f>BW24*'DEPRECATED - DT-Prelim Calcs'!$C$11+BY24</f>
        <v>-81.094719630745587</v>
      </c>
      <c r="BZ25" s="57">
        <f>BZ24+0.5*BW25*'DEPRECATED - DT-Prelim Calcs'!$C$11^2+BY25*'DEPRECATED - DT-Prelim Calcs'!$C$11</f>
        <v>-2380.483499460322</v>
      </c>
      <c r="CA25" s="57">
        <f>MIN('Drive Train'!$F$35-BU24*'DEPRECATED - DT-Prelim Calcs'!$C$21*'Drive Train'!$F$39,CA24+BU$2)</f>
        <v>6.82</v>
      </c>
      <c r="CB25" s="57">
        <f>'Drive Train'!$F$35-BU25*'DEPRECATED - DT-Prelim Calcs'!$C$21*'Drive Train'!$F$39</f>
        <v>6.82</v>
      </c>
      <c r="CC25" s="1">
        <f>IF(BZ25&gt;='Drive Train'!$F$29,1,0)</f>
        <v>0</v>
      </c>
      <c r="CD25" s="57">
        <f t="shared" si="38"/>
        <v>103.33333333333333</v>
      </c>
      <c r="CE25" s="63">
        <f>CE24+'DEPRECATED - DT-Prelim Calcs'!$C$11</f>
        <v>84</v>
      </c>
      <c r="CF25" s="2">
        <f>CP25/'Drive Train'!$F$35</f>
        <v>1.7753232488601576</v>
      </c>
      <c r="CG25" s="46">
        <f>CN25*12*60/(PI() * 'Drive Train'!$F$15)/CF$2*CF25</f>
        <v>-108411.41607764724</v>
      </c>
      <c r="CH25" s="2">
        <f>('DEPRECATED - DT-Prelim Calcs'!$C$6*CF25-CG25)/('DEPRECATED - DT-Prelim Calcs'!$C$6*CF25)*'DEPRECATED - DT-Prelim Calcs'!$C$7*CF25</f>
        <v>53.297574573304551</v>
      </c>
      <c r="CI25" s="57">
        <f>CH25/'DEPRECATED - DT-Prelim Calcs'!$C$7*('DEPRECATED - DT-Prelim Calcs'!$C$8-'DEPRECATED - DT-Prelim Calcs'!$C$9)+'DEPRECATED - DT-Prelim Calcs'!$C$9</f>
        <v>2840.0771028028935</v>
      </c>
      <c r="CJ25" s="57">
        <f t="shared" si="12"/>
        <v>93</v>
      </c>
      <c r="CK25" s="2">
        <f t="shared" si="39"/>
        <v>1.5241763143494644</v>
      </c>
      <c r="CL25" s="57">
        <f>CK25*'DEPRECATED - DT-Prelim Calcs'!$C$21/CF$2/'DEPRECATED - DT-Prelim Calcs'!$C$19/'DEPRECATED - DT-Prelim Calcs'!$C$18*3.39*'DEPRECATED - DT-Prelim Calcs'!$C$20</f>
        <v>25.773080821789936</v>
      </c>
      <c r="CM25" s="46">
        <f t="shared" si="40"/>
        <v>0</v>
      </c>
      <c r="CN25" s="57">
        <f>CL24*'DEPRECATED - DT-Prelim Calcs'!$C$11+CN24</f>
        <v>-228.38530856515078</v>
      </c>
      <c r="CO25" s="57">
        <f>CO24+0.5*CL25*'DEPRECATED - DT-Prelim Calcs'!$C$11^2+CN25*'DEPRECATED - DT-Prelim Calcs'!$C$11</f>
        <v>-9169.1681492296975</v>
      </c>
      <c r="CP25" s="57">
        <f>MIN('Drive Train'!$F$35-CJ24*'DEPRECATED - DT-Prelim Calcs'!$C$21*'Drive Train'!$F$39,CP24+CJ$2)</f>
        <v>22.014008285865955</v>
      </c>
      <c r="CQ25" s="57">
        <f>'Drive Train'!$F$35-CJ25*'DEPRECATED - DT-Prelim Calcs'!$C$21*'Drive Train'!$F$39</f>
        <v>6.82</v>
      </c>
      <c r="CR25" s="1">
        <f>IF(CO25&gt;='Drive Train'!$F$29,1,0)</f>
        <v>0</v>
      </c>
      <c r="CS25" s="57">
        <f t="shared" si="41"/>
        <v>103.33333333333333</v>
      </c>
      <c r="CT25" s="63">
        <f>CT24+'DEPRECATED - DT-Prelim Calcs'!$C$11</f>
        <v>84</v>
      </c>
      <c r="CU25" s="2">
        <f>DE25/'Drive Train'!$F$35</f>
        <v>0.55000000000000004</v>
      </c>
      <c r="CV25" s="46">
        <f>DC25*12*60/(PI() * 'Drive Train'!$F$15)/CU$2*CU25</f>
        <v>-32846.680600779953</v>
      </c>
      <c r="CW25" s="2">
        <f>('DEPRECATED - DT-Prelim Calcs'!$C$6*CU25-CV25)/('DEPRECATED - DT-Prelim Calcs'!$C$6*CU25)*'DEPRECATED - DT-Prelim Calcs'!$C$7*CU25</f>
        <v>16.177376219114389</v>
      </c>
      <c r="CX25" s="57">
        <f>CW25/'DEPRECATED - DT-Prelim Calcs'!$C$7*('DEPRECATED - DT-Prelim Calcs'!$C$8-'DEPRECATED - DT-Prelim Calcs'!$C$9)+'DEPRECATED - DT-Prelim Calcs'!$C$9</f>
        <v>863.92712403003168</v>
      </c>
      <c r="CY25" s="57">
        <f t="shared" si="13"/>
        <v>93</v>
      </c>
      <c r="CZ25" s="2">
        <f t="shared" si="42"/>
        <v>1.2803081040535502</v>
      </c>
      <c r="DA25" s="57">
        <f>CZ25*'DEPRECATED - DT-Prelim Calcs'!$C$21/CU$2/'DEPRECATED - DT-Prelim Calcs'!$C$19/'DEPRECATED - DT-Prelim Calcs'!$C$18*3.39*'DEPRECATED - DT-Prelim Calcs'!$C$20</f>
        <v>25.773080821789936</v>
      </c>
      <c r="DB25" s="46">
        <f t="shared" si="43"/>
        <v>0</v>
      </c>
      <c r="DC25" s="57">
        <f>DA24*'DEPRECATED - DT-Prelim Calcs'!$C$11+DC24</f>
        <v>-187.61980085494673</v>
      </c>
      <c r="DD25" s="57">
        <f>DD24+0.5*DA25*'DEPRECATED - DT-Prelim Calcs'!$C$11^2+DC25*'DEPRECATED - DT-Prelim Calcs'!$C$11</f>
        <v>-16537.950440110959</v>
      </c>
      <c r="DE25" s="57">
        <f>MIN('Drive Train'!$F$35-CY24*'DEPRECATED - DT-Prelim Calcs'!$C$21*'Drive Train'!$F$39,DE24+CY$2)</f>
        <v>6.82</v>
      </c>
      <c r="DF25" s="57">
        <f>'Drive Train'!$F$35-CY25*'DEPRECATED - DT-Prelim Calcs'!$C$21*'Drive Train'!$F$39</f>
        <v>6.82</v>
      </c>
      <c r="DG25" s="1">
        <f>IF(DD25&gt;='Drive Train'!$F$29,1,0)</f>
        <v>0</v>
      </c>
      <c r="DH25" s="57">
        <f t="shared" si="44"/>
        <v>103.33333333333333</v>
      </c>
      <c r="DI25" s="63">
        <f>DI24+'DEPRECATED - DT-Prelim Calcs'!$C$11</f>
        <v>84</v>
      </c>
      <c r="DJ25" s="2">
        <f>DT25/'Drive Train'!$F$35</f>
        <v>0.55000000000000004</v>
      </c>
      <c r="DK25" s="46">
        <f>DR25*12*60/(PI() * 'Drive Train'!$F$15)/DJ$2*DJ25</f>
        <v>-72538.39475582866</v>
      </c>
      <c r="DL25" s="2">
        <f>('DEPRECATED - DT-Prelim Calcs'!$C$6*DJ25-DK25)/('DEPRECATED - DT-Prelim Calcs'!$C$6*DJ25)*'DEPRECATED - DT-Prelim Calcs'!$C$7*DJ25</f>
        <v>34.124286371772435</v>
      </c>
      <c r="DM25" s="57">
        <f>DL25/'DEPRECATED - DT-Prelim Calcs'!$C$7*('DEPRECATED - DT-Prelim Calcs'!$C$8-'DEPRECATED - DT-Prelim Calcs'!$C$9)+'DEPRECATED - DT-Prelim Calcs'!$C$9</f>
        <v>1819.3580670117858</v>
      </c>
      <c r="DN25" s="57">
        <f t="shared" si="14"/>
        <v>93</v>
      </c>
      <c r="DO25" s="2">
        <f t="shared" si="45"/>
        <v>1.1037138828047846</v>
      </c>
      <c r="DP25" s="57">
        <f>DO25*'DEPRECATED - DT-Prelim Calcs'!$C$21/DJ$2/'DEPRECATED - DT-Prelim Calcs'!$C$19/'DEPRECATED - DT-Prelim Calcs'!$C$18*3.39*'DEPRECATED - DT-Prelim Calcs'!$C$20</f>
        <v>25.773080821789936</v>
      </c>
      <c r="DQ25" s="46">
        <f t="shared" si="46"/>
        <v>0</v>
      </c>
      <c r="DR25" s="57">
        <f>DP24*'DEPRECATED - DT-Prelim Calcs'!$C$11+DR24</f>
        <v>-357.18822581208099</v>
      </c>
      <c r="DS25" s="57">
        <f>DS24+0.5*DP25*'DEPRECATED - DT-Prelim Calcs'!$C$11^2+DR25*'DEPRECATED - DT-Prelim Calcs'!$C$11</f>
        <v>-29604.710908733137</v>
      </c>
      <c r="DT25" s="57">
        <f>MIN('Drive Train'!$F$35-DN24*'DEPRECATED - DT-Prelim Calcs'!$C$21*'Drive Train'!$F$39,DT24+DN$2)</f>
        <v>6.82</v>
      </c>
      <c r="DU25" s="57">
        <f>'Drive Train'!$F$35-DN25*'DEPRECATED - DT-Prelim Calcs'!$C$21*'Drive Train'!$F$39</f>
        <v>6.82</v>
      </c>
      <c r="DV25" s="1">
        <f>IF(DS25&gt;='Drive Train'!$F$29,1,0)</f>
        <v>0</v>
      </c>
      <c r="DW25" s="57">
        <f t="shared" si="47"/>
        <v>103.33333333333333</v>
      </c>
      <c r="DX25" s="63">
        <f>DX24+'DEPRECATED - DT-Prelim Calcs'!$C$11</f>
        <v>84</v>
      </c>
      <c r="DY25" s="2">
        <f>EI25/'Drive Train'!$F$35</f>
        <v>0.55000000000000004</v>
      </c>
      <c r="DZ25" s="46">
        <f>EG25*12*60/(PI() * 'Drive Train'!$F$15)/DY$2*DY25</f>
        <v>-217196.25912476439</v>
      </c>
      <c r="EA25" s="2">
        <f>('DEPRECATED - DT-Prelim Calcs'!$C$6*DY25-DZ25)/('DEPRECATED - DT-Prelim Calcs'!$C$6*DY25)*'DEPRECATED - DT-Prelim Calcs'!$C$7*DY25</f>
        <v>99.532438928833443</v>
      </c>
      <c r="EB25" s="57">
        <f>EA25/'DEPRECATED - DT-Prelim Calcs'!$C$7*('DEPRECATED - DT-Prelim Calcs'!$C$8-'DEPRECATED - DT-Prelim Calcs'!$C$9)+'DEPRECATED - DT-Prelim Calcs'!$C$9</f>
        <v>5301.4601305266933</v>
      </c>
      <c r="EC25" s="57">
        <f t="shared" si="15"/>
        <v>93</v>
      </c>
      <c r="ED25" s="2">
        <f t="shared" si="48"/>
        <v>0.96993038185874991</v>
      </c>
      <c r="EE25" s="57">
        <f>ED25*'DEPRECATED - DT-Prelim Calcs'!$C$21/DY$2/'DEPRECATED - DT-Prelim Calcs'!$C$19/'DEPRECATED - DT-Prelim Calcs'!$C$18*3.39*'DEPRECATED - DT-Prelim Calcs'!$C$20</f>
        <v>25.773080821789936</v>
      </c>
      <c r="EF25" s="46">
        <f t="shared" si="49"/>
        <v>0</v>
      </c>
      <c r="EG25" s="57">
        <f>EE24*'DEPRECATED - DT-Prelim Calcs'!$C$11+EG24</f>
        <v>-939.86525076245869</v>
      </c>
      <c r="EH25" s="57">
        <f>EH24+0.5*EE25*'DEPRECATED - DT-Prelim Calcs'!$C$11^2+EG25*'DEPRECATED - DT-Prelim Calcs'!$C$11</f>
        <v>-55987.291858782875</v>
      </c>
      <c r="EI25" s="57">
        <f>MIN('Drive Train'!$F$35-EC24*'DEPRECATED - DT-Prelim Calcs'!$C$21*'Drive Train'!$F$39,EI24+EC$2)</f>
        <v>6.82</v>
      </c>
      <c r="EJ25" s="57">
        <f>'Drive Train'!$F$35-EC25*'DEPRECATED - DT-Prelim Calcs'!$C$21*'Drive Train'!$F$39</f>
        <v>6.82</v>
      </c>
      <c r="EK25" s="1">
        <f>IF(EH25&gt;='Drive Train'!$F$29,1,0)</f>
        <v>0</v>
      </c>
      <c r="EL25" s="57">
        <f t="shared" si="50"/>
        <v>103.33333333333333</v>
      </c>
      <c r="EM25" s="63">
        <f>EM24+'DEPRECATED - DT-Prelim Calcs'!$C$11</f>
        <v>84</v>
      </c>
      <c r="EN25" s="2">
        <f>EX25/'Drive Train'!$F$35</f>
        <v>0.55000000000000004</v>
      </c>
      <c r="EO25" s="46">
        <f>EV25*12*60/(PI() * 'Drive Train'!$F$15)/EN$2*EN25</f>
        <v>-142259.49723426465</v>
      </c>
      <c r="EP25" s="2">
        <f>('DEPRECATED - DT-Prelim Calcs'!$C$6*EN25-EO25)/('DEPRECATED - DT-Prelim Calcs'!$C$6*EN25)*'DEPRECATED - DT-Prelim Calcs'!$C$7*EN25</f>
        <v>65.649212633129054</v>
      </c>
      <c r="EQ25" s="57">
        <f>EP25/'DEPRECATED - DT-Prelim Calcs'!$C$7*('DEPRECATED - DT-Prelim Calcs'!$C$8-'DEPRECATED - DT-Prelim Calcs'!$C$9)+'DEPRECATED - DT-Prelim Calcs'!$C$9</f>
        <v>3497.6352617553762</v>
      </c>
      <c r="ER25" s="57">
        <f t="shared" si="16"/>
        <v>93</v>
      </c>
      <c r="ES25" s="2">
        <f t="shared" si="51"/>
        <v>0.86507304327942547</v>
      </c>
      <c r="ET25" s="57">
        <f>ES25*'DEPRECATED - DT-Prelim Calcs'!$C$21/EN$2/'DEPRECATED - DT-Prelim Calcs'!$C$19/'DEPRECATED - DT-Prelim Calcs'!$C$18*3.39*'DEPRECATED - DT-Prelim Calcs'!$C$20</f>
        <v>25.773080821789936</v>
      </c>
      <c r="EU25" s="46">
        <f t="shared" si="52"/>
        <v>0</v>
      </c>
      <c r="EV25" s="57">
        <f>ET24*'DEPRECATED - DT-Prelim Calcs'!$C$11+EV24</f>
        <v>-549.04347839624484</v>
      </c>
      <c r="EW25" s="57">
        <f>EW24+0.5*ET25*'DEPRECATED - DT-Prelim Calcs'!$C$11^2+EV25*'DEPRECATED - DT-Prelim Calcs'!$C$11</f>
        <v>-58139.739338562555</v>
      </c>
      <c r="EX25" s="57">
        <f>MIN('Drive Train'!$F$35-ER24*'DEPRECATED - DT-Prelim Calcs'!$C$21*'Drive Train'!$F$39,EX24+ER$2)</f>
        <v>6.82</v>
      </c>
      <c r="EY25" s="57">
        <f>'Drive Train'!$F$35-ER25*'DEPRECATED - DT-Prelim Calcs'!$C$21*'Drive Train'!$F$39</f>
        <v>6.82</v>
      </c>
      <c r="EZ25" s="1">
        <f>IF(EW25&gt;='Drive Train'!$F$29,1,0)</f>
        <v>0</v>
      </c>
      <c r="FA25" s="57">
        <f t="shared" si="53"/>
        <v>103.33333333333333</v>
      </c>
      <c r="FB25" s="63">
        <f>FB24+'DEPRECATED - DT-Prelim Calcs'!$C$11</f>
        <v>84</v>
      </c>
      <c r="FC25" s="2">
        <f>FM25/'Drive Train'!$F$35</f>
        <v>0.55000000000000004</v>
      </c>
      <c r="FD25" s="46">
        <f>FK25*12*60/(PI() * 'Drive Train'!$F$15)/FC$2*FC25</f>
        <v>-44183.896493699933</v>
      </c>
      <c r="FE25" s="2">
        <f>('DEPRECATED - DT-Prelim Calcs'!$C$6*FC25-FD25)/('DEPRECATED - DT-Prelim Calcs'!$C$6*FC25)*'DEPRECATED - DT-Prelim Calcs'!$C$7*FC25</f>
        <v>21.303584530922485</v>
      </c>
      <c r="FF25" s="57">
        <f>FE25/'DEPRECATED - DT-Prelim Calcs'!$C$7*('DEPRECATED - DT-Prelim Calcs'!$C$8-'DEPRECATED - DT-Prelim Calcs'!$C$9)+'DEPRECATED - DT-Prelim Calcs'!$C$9</f>
        <v>1136.8285872686122</v>
      </c>
      <c r="FG25" s="57">
        <f t="shared" si="17"/>
        <v>93</v>
      </c>
      <c r="FH25" s="2">
        <f t="shared" si="54"/>
        <v>0.78067567320338405</v>
      </c>
      <c r="FI25" s="57">
        <f>FH25*'DEPRECATED - DT-Prelim Calcs'!$C$21/FC$2/'DEPRECATED - DT-Prelim Calcs'!$C$19/'DEPRECATED - DT-Prelim Calcs'!$C$18*3.39*'DEPRECATED - DT-Prelim Calcs'!$C$20</f>
        <v>25.773080821789936</v>
      </c>
      <c r="FJ25" s="46">
        <f t="shared" si="55"/>
        <v>0</v>
      </c>
      <c r="FK25" s="57">
        <f>FI24*'DEPRECATED - DT-Prelim Calcs'!$C$11+FK24</f>
        <v>-153.88891866028769</v>
      </c>
      <c r="FL25" s="57">
        <f>FL24+0.5*FI25*'DEPRECATED - DT-Prelim Calcs'!$C$11^2+FK25*'DEPRECATED - DT-Prelim Calcs'!$C$11</f>
        <v>-81899.930844196788</v>
      </c>
      <c r="FM25" s="57">
        <f>MIN('Drive Train'!$F$35-FG24*'DEPRECATED - DT-Prelim Calcs'!$C$21*'Drive Train'!$F$39,FM24+FG$2)</f>
        <v>6.82</v>
      </c>
      <c r="FN25" s="57">
        <f>'Drive Train'!$F$35-FG25*'DEPRECATED - DT-Prelim Calcs'!$C$21*'Drive Train'!$F$39</f>
        <v>6.82</v>
      </c>
      <c r="FO25" s="1">
        <f>IF(FL25&gt;='Drive Train'!$F$29,1,0)</f>
        <v>0</v>
      </c>
      <c r="FP25" s="57">
        <f t="shared" si="56"/>
        <v>103.33333333333333</v>
      </c>
      <c r="FQ25" s="63">
        <f>FQ24+'DEPRECATED - DT-Prelim Calcs'!$C$11</f>
        <v>84</v>
      </c>
      <c r="FR25" s="2">
        <f>GB25/'Drive Train'!$F$35</f>
        <v>0.55000000000000004</v>
      </c>
      <c r="FS25" s="46">
        <f>FZ25*12*60/(PI() * 'Drive Train'!$F$15)/FR$2*FR25</f>
        <v>-190640.18630472413</v>
      </c>
      <c r="FT25" s="2">
        <f>('DEPRECATED - DT-Prelim Calcs'!$C$6*FR25-FS25)/('DEPRECATED - DT-Prelim Calcs'!$C$6*FR25)*'DEPRECATED - DT-Prelim Calcs'!$C$7*FR25</f>
        <v>87.524908816957819</v>
      </c>
      <c r="FU25" s="57">
        <f>FT25/'DEPRECATED - DT-Prelim Calcs'!$C$7*('DEPRECATED - DT-Prelim Calcs'!$C$8-'DEPRECATED - DT-Prelim Calcs'!$C$9)+'DEPRECATED - DT-Prelim Calcs'!$C$9</f>
        <v>4662.2210793426093</v>
      </c>
      <c r="FV25" s="57">
        <f t="shared" si="18"/>
        <v>93</v>
      </c>
      <c r="FW25" s="2">
        <f t="shared" si="57"/>
        <v>0.7112822800297498</v>
      </c>
      <c r="FX25" s="57">
        <f>FW25*'DEPRECATED - DT-Prelim Calcs'!$C$21/FR$2/'DEPRECATED - DT-Prelim Calcs'!$C$19/'DEPRECATED - DT-Prelim Calcs'!$C$18*3.39*'DEPRECATED - DT-Prelim Calcs'!$C$20</f>
        <v>25.773080821789936</v>
      </c>
      <c r="FY25" s="46">
        <f t="shared" si="58"/>
        <v>0</v>
      </c>
      <c r="FZ25" s="57">
        <f>FX24*'DEPRECATED - DT-Prelim Calcs'!$C$11+FZ24</f>
        <v>-604.96344320597029</v>
      </c>
      <c r="GA25" s="57">
        <f>GA24+0.5*FX25*'DEPRECATED - DT-Prelim Calcs'!$C$11^2+FZ25*'DEPRECATED - DT-Prelim Calcs'!$C$11</f>
        <v>-117083.74375876007</v>
      </c>
      <c r="GB25" s="57">
        <f>MIN('Drive Train'!$F$35-FV24*'DEPRECATED - DT-Prelim Calcs'!$C$21*'Drive Train'!$F$39,GB24+FV$2)</f>
        <v>6.82</v>
      </c>
      <c r="GC25" s="57">
        <f>'Drive Train'!$F$35-FV25*'DEPRECATED - DT-Prelim Calcs'!$C$21*'Drive Train'!$F$39</f>
        <v>6.82</v>
      </c>
      <c r="GD25" s="1">
        <f>IF(GA25&gt;='Drive Train'!$F$29,1,0)</f>
        <v>0</v>
      </c>
      <c r="GE25" s="57">
        <f t="shared" si="59"/>
        <v>103.33333333333333</v>
      </c>
      <c r="GF25" s="63">
        <f>GF24+'DEPRECATED - DT-Prelim Calcs'!$C$11</f>
        <v>84</v>
      </c>
      <c r="GG25" s="2">
        <f>GQ25/'Drive Train'!$F$35</f>
        <v>0.85483870967741948</v>
      </c>
      <c r="GH25" s="46">
        <f>GO25*12*60/(PI() * 'Drive Train'!$F$15)/GG$2*GG25</f>
        <v>29807.48147808612</v>
      </c>
      <c r="GI25" s="2">
        <f>('DEPRECATED - DT-Prelim Calcs'!$C$6*GG25-GH25)/('DEPRECATED - DT-Prelim Calcs'!$C$6*GG25)*'DEPRECATED - DT-Prelim Calcs'!$C$7*GG25</f>
        <v>-11.41751795211411</v>
      </c>
      <c r="GJ25" s="57">
        <f>GI25/'DEPRECATED - DT-Prelim Calcs'!$C$7*('DEPRECATED - DT-Prelim Calcs'!$C$8-'DEPRECATED - DT-Prelim Calcs'!$C$9)+'DEPRECATED - DT-Prelim Calcs'!$C$9</f>
        <v>-605.12886027229888</v>
      </c>
      <c r="GK25" s="57">
        <f t="shared" si="60"/>
        <v>-605.12886027229888</v>
      </c>
      <c r="GL25" s="2">
        <f t="shared" si="61"/>
        <v>-13.970370450271124</v>
      </c>
      <c r="GM25" s="57">
        <f>GL25*'DEPRECATED - DT-Prelim Calcs'!$C$21/GG$2/'DEPRECATED - DT-Prelim Calcs'!$C$19/'DEPRECATED - DT-Prelim Calcs'!$C$18*3.39*'DEPRECATED - DT-Prelim Calcs'!$C$20</f>
        <v>-361.57986060061609</v>
      </c>
      <c r="GN25" s="46">
        <f t="shared" si="62"/>
        <v>1</v>
      </c>
      <c r="GO25" s="57">
        <f>GM24*'DEPRECATED - DT-Prelim Calcs'!$C$11+GO24</f>
        <v>85.201355844379492</v>
      </c>
      <c r="GP25" s="57">
        <f>GP24+0.5*GM25*'DEPRECATED - DT-Prelim Calcs'!$C$11^2+GO25*'DEPRECATED - DT-Prelim Calcs'!$C$11</f>
        <v>-30357.599647451105</v>
      </c>
      <c r="GQ25" s="57">
        <f>MIN('Drive Train'!$F$35-GK24*'DEPRECATED - DT-Prelim Calcs'!$C$21*'Drive Train'!$F$39,GQ24+GK$2)</f>
        <v>10.600000000000001</v>
      </c>
      <c r="GR25" s="57">
        <f>'Drive Train'!$F$35-GK25*'DEPRECATED - DT-Prelim Calcs'!$C$21*'Drive Train'!$F$39</f>
        <v>48.707731616337931</v>
      </c>
      <c r="GS25" s="1">
        <f>IF(GP25&gt;='Drive Train'!$F$29,1,0)</f>
        <v>0</v>
      </c>
      <c r="GT25" s="57">
        <f t="shared" si="63"/>
        <v>-672.36540030255435</v>
      </c>
      <c r="GU25" s="63">
        <f>GU24+'DEPRECATED - DT-Prelim Calcs'!$C$11</f>
        <v>84</v>
      </c>
      <c r="GV25" s="2">
        <f>HF25/'Drive Train'!$F$35</f>
        <v>0.83870967741935498</v>
      </c>
      <c r="GW25" s="46">
        <f>HD25*12*60/(PI() * 'Drive Train'!$F$15)/GV$2*GV25</f>
        <v>13810.969357912176</v>
      </c>
      <c r="GX25" s="2">
        <f>('DEPRECATED - DT-Prelim Calcs'!$C$6*GV25-GW25)/('DEPRECATED - DT-Prelim Calcs'!$C$6*GV25)*'DEPRECATED - DT-Prelim Calcs'!$C$7*GV25</f>
        <v>-4.223444415237056</v>
      </c>
      <c r="GY25" s="57">
        <f>GX25/'DEPRECATED - DT-Prelim Calcs'!$C$7*('DEPRECATED - DT-Prelim Calcs'!$C$8-'DEPRECATED - DT-Prelim Calcs'!$C$9)+'DEPRECATED - DT-Prelim Calcs'!$C$9</f>
        <v>-222.14145994809721</v>
      </c>
      <c r="GZ25" s="57">
        <f t="shared" si="20"/>
        <v>-222.14145994809721</v>
      </c>
      <c r="HA25" s="2">
        <f t="shared" si="64"/>
        <v>-5.4290274482839891</v>
      </c>
      <c r="HB25" s="57">
        <f>HA25*'DEPRECATED - DT-Prelim Calcs'!$C$21/GV$2/'DEPRECATED - DT-Prelim Calcs'!$C$19/'DEPRECATED - DT-Prelim Calcs'!$C$18*3.39*'DEPRECATED - DT-Prelim Calcs'!$C$20</f>
        <v>-140.51359589461327</v>
      </c>
      <c r="HC25" s="46">
        <f t="shared" si="65"/>
        <v>1</v>
      </c>
      <c r="HD25" s="57">
        <f>HB24*'DEPRECATED - DT-Prelim Calcs'!$C$11+HD24</f>
        <v>40.236288259009513</v>
      </c>
      <c r="HE25" s="57">
        <f>HE24+0.5*HB25*'DEPRECATED - DT-Prelim Calcs'!$C$11^2+HD25*'DEPRECATED - DT-Prelim Calcs'!$C$11</f>
        <v>-30571.0100390978</v>
      </c>
      <c r="HF25" s="57">
        <f>MIN('Drive Train'!$F$35-GZ24*'DEPRECATED - DT-Prelim Calcs'!$C$21*'Drive Train'!$F$39,HF24+GZ$2)</f>
        <v>10.400000000000002</v>
      </c>
      <c r="HG25" s="57">
        <f>'Drive Train'!$F$35-GZ25*'DEPRECATED - DT-Prelim Calcs'!$C$21*'Drive Train'!$F$39</f>
        <v>25.728487596885834</v>
      </c>
      <c r="HH25" s="1">
        <f>IF(HE25&gt;='Drive Train'!$F$29,1,0)</f>
        <v>0</v>
      </c>
      <c r="HI25" s="57">
        <f t="shared" si="66"/>
        <v>-246.82384438677465</v>
      </c>
      <c r="HJ25" s="63">
        <f>HJ24+'DEPRECATED - DT-Prelim Calcs'!$C$11</f>
        <v>84</v>
      </c>
      <c r="HK25" s="2">
        <f>HU25/'Drive Train'!$F$35</f>
        <v>0.82258064516129037</v>
      </c>
      <c r="HL25" s="46">
        <f>HS25*12*60/(PI() * 'Drive Train'!$F$15)/HK$2*HK25</f>
        <v>-27038.422436278928</v>
      </c>
      <c r="HM25" s="2">
        <f>('DEPRECATED - DT-Prelim Calcs'!$C$6*HK25-HL25)/('DEPRECATED - DT-Prelim Calcs'!$C$6*HK25)*'DEPRECATED - DT-Prelim Calcs'!$C$7*HK25</f>
        <v>14.208047510829745</v>
      </c>
      <c r="HN25" s="57">
        <f>HM25/'DEPRECATED - DT-Prelim Calcs'!$C$7*('DEPRECATED - DT-Prelim Calcs'!$C$8-'DEPRECATED - DT-Prelim Calcs'!$C$9)+'DEPRECATED - DT-Prelim Calcs'!$C$9</f>
        <v>759.0869276512268</v>
      </c>
      <c r="HO25" s="57">
        <f t="shared" si="21"/>
        <v>36.66666666666665</v>
      </c>
      <c r="HP25" s="2">
        <f t="shared" si="67"/>
        <v>0.99579519204165001</v>
      </c>
      <c r="HQ25" s="57">
        <f>HP25*'DEPRECATED - DT-Prelim Calcs'!$C$21/HK$2/'DEPRECATED - DT-Prelim Calcs'!$C$19/'DEPRECATED - DT-Prelim Calcs'!$C$18*3.39*'DEPRECATED - DT-Prelim Calcs'!$C$20</f>
        <v>25.773080821789936</v>
      </c>
      <c r="HR25" s="46">
        <f t="shared" si="68"/>
        <v>0</v>
      </c>
      <c r="HS25" s="57">
        <f>HQ24*'DEPRECATED - DT-Prelim Calcs'!$C$11+HS24</f>
        <v>-80.317145603626486</v>
      </c>
      <c r="HT25" s="57">
        <f>HT24+0.5*HQ25*'DEPRECATED - DT-Prelim Calcs'!$C$11^2+HS25*'DEPRECATED - DT-Prelim Calcs'!$C$11</f>
        <v>-34005.778126843994</v>
      </c>
      <c r="HU25" s="57">
        <f>MIN('Drive Train'!$F$35-HO24*'DEPRECATED - DT-Prelim Calcs'!$C$21*'Drive Train'!$F$39,HU24+HO$2)</f>
        <v>10.200000000000001</v>
      </c>
      <c r="HV25" s="57">
        <f>'Drive Train'!$F$35-HO25*'DEPRECATED - DT-Prelim Calcs'!$C$21*'Drive Train'!$F$39</f>
        <v>10.200000000000001</v>
      </c>
      <c r="HW25" s="1">
        <f>IF(HT25&gt;='Drive Train'!$F$29,1,0)</f>
        <v>0</v>
      </c>
      <c r="HX25" s="57">
        <f t="shared" si="69"/>
        <v>40.740740740740726</v>
      </c>
      <c r="HY25" s="63">
        <f>HY24+'DEPRECATED - DT-Prelim Calcs'!$C$11</f>
        <v>84</v>
      </c>
      <c r="HZ25" s="2">
        <f>IJ25/'Drive Train'!$F$35</f>
        <v>0.80645161290322598</v>
      </c>
      <c r="IA25" s="46">
        <f>IH25*12*60/(PI() * 'Drive Train'!$F$15)/HZ$2*HZ25</f>
        <v>-89155.549200726949</v>
      </c>
      <c r="IB25" s="2">
        <f>('DEPRECATED - DT-Prelim Calcs'!$C$6*HZ25-IA25)/('DEPRECATED - DT-Prelim Calcs'!$C$6*HZ25)*'DEPRECATED - DT-Prelim Calcs'!$C$7*HZ25</f>
        <v>42.255907406562443</v>
      </c>
      <c r="IC25" s="57">
        <f>IB25/'DEPRECATED - DT-Prelim Calcs'!$C$7*('DEPRECATED - DT-Prelim Calcs'!$C$8-'DEPRECATED - DT-Prelim Calcs'!$C$9)+'DEPRECATED - DT-Prelim Calcs'!$C$9</f>
        <v>2252.2572283244654</v>
      </c>
      <c r="ID25" s="57">
        <f t="shared" si="22"/>
        <v>39.999999999999986</v>
      </c>
      <c r="IE25" s="2">
        <f t="shared" si="70"/>
        <v>0.99579519204165001</v>
      </c>
      <c r="IF25" s="57">
        <f>IE25*'DEPRECATED - DT-Prelim Calcs'!$C$21/HZ$2/'DEPRECATED - DT-Prelim Calcs'!$C$19/'DEPRECATED - DT-Prelim Calcs'!$C$18*3.39*'DEPRECATED - DT-Prelim Calcs'!$C$20</f>
        <v>25.773080821789936</v>
      </c>
      <c r="IG25" s="46">
        <f t="shared" si="71"/>
        <v>0</v>
      </c>
      <c r="IH25" s="57">
        <f>IF24*'DEPRECATED - DT-Prelim Calcs'!$C$11+IH24</f>
        <v>-270.13164796391766</v>
      </c>
      <c r="II25" s="57">
        <f>II24+0.5*IF25*'DEPRECATED - DT-Prelim Calcs'!$C$11^2+IH25*'DEPRECATED - DT-Prelim Calcs'!$C$11</f>
        <v>-40503.109393788844</v>
      </c>
      <c r="IJ25" s="57">
        <f>MIN('Drive Train'!$F$35-ID24*'DEPRECATED - DT-Prelim Calcs'!$C$21*'Drive Train'!$F$39,IJ24+ID$2)</f>
        <v>10.000000000000002</v>
      </c>
      <c r="IK25" s="57">
        <f>'Drive Train'!$F$35-ID25*'DEPRECATED - DT-Prelim Calcs'!$C$21*'Drive Train'!$F$39</f>
        <v>10.000000000000002</v>
      </c>
      <c r="IL25" s="1">
        <f>IF(II25&gt;='Drive Train'!$F$29,1,0)</f>
        <v>0</v>
      </c>
      <c r="IM25" s="57">
        <f t="shared" si="72"/>
        <v>44.444444444444429</v>
      </c>
      <c r="IN25" s="63">
        <f>IN24+'DEPRECATED - DT-Prelim Calcs'!$C$11</f>
        <v>84</v>
      </c>
      <c r="IO25" s="2">
        <f>IY25/'Drive Train'!$F$35</f>
        <v>0.79032258064516137</v>
      </c>
      <c r="IP25" s="46">
        <f>IW25*12*60/(PI() * 'Drive Train'!$F$15)/IO$2*IO25</f>
        <v>-169967.77051531718</v>
      </c>
      <c r="IQ25" s="2">
        <f>('DEPRECATED - DT-Prelim Calcs'!$C$6*IO25-IP25)/('DEPRECATED - DT-Prelim Calcs'!$C$6*IO25)*'DEPRECATED - DT-Prelim Calcs'!$C$7*IO25</f>
        <v>78.756896357800315</v>
      </c>
      <c r="IR25" s="57">
        <f>IQ25/'DEPRECATED - DT-Prelim Calcs'!$C$7*('DEPRECATED - DT-Prelim Calcs'!$C$8-'DEPRECATED - DT-Prelim Calcs'!$C$9)+'DEPRECATED - DT-Prelim Calcs'!$C$9</f>
        <v>4195.44265672439</v>
      </c>
      <c r="IS25" s="57">
        <f t="shared" si="23"/>
        <v>43.333333333333321</v>
      </c>
      <c r="IT25" s="2">
        <f t="shared" si="73"/>
        <v>0.99579519204165001</v>
      </c>
      <c r="IU25" s="57">
        <f>IT25*'DEPRECATED - DT-Prelim Calcs'!$C$21/IO$2/'DEPRECATED - DT-Prelim Calcs'!$C$19/'DEPRECATED - DT-Prelim Calcs'!$C$18*3.39*'DEPRECATED - DT-Prelim Calcs'!$C$20</f>
        <v>25.773080821789936</v>
      </c>
      <c r="IV25" s="46">
        <f t="shared" si="74"/>
        <v>0</v>
      </c>
      <c r="IW25" s="57">
        <f>IU24*'DEPRECATED - DT-Prelim Calcs'!$C$11+IW24</f>
        <v>-525.49379286148076</v>
      </c>
      <c r="IX25" s="57">
        <f>IX24+0.5*IU25*'DEPRECATED - DT-Prelim Calcs'!$C$11^2+IW25*'DEPRECATED - DT-Prelim Calcs'!$C$11</f>
        <v>-47756.957245768215</v>
      </c>
      <c r="IY25" s="57">
        <f>MIN('Drive Train'!$F$35-IS24*'DEPRECATED - DT-Prelim Calcs'!$C$21*'Drive Train'!$F$39,IY24+IS$2)</f>
        <v>9.8000000000000007</v>
      </c>
      <c r="IZ25" s="57">
        <f>'Drive Train'!$F$35-IS25*'DEPRECATED - DT-Prelim Calcs'!$C$21*'Drive Train'!$F$39</f>
        <v>9.8000000000000007</v>
      </c>
      <c r="JA25" s="1">
        <f>IF(IX25&gt;='Drive Train'!$F$29,1,0)</f>
        <v>0</v>
      </c>
      <c r="JB25" s="57">
        <f t="shared" si="75"/>
        <v>48.148148148148138</v>
      </c>
      <c r="JC25" s="63">
        <f>JC24+'DEPRECATED - DT-Prelim Calcs'!$C$11</f>
        <v>84</v>
      </c>
      <c r="JD25" s="2">
        <f>JN25/'Drive Train'!$F$35</f>
        <v>0.77419354838709686</v>
      </c>
      <c r="JE25" s="46">
        <f>JL25*12*60/(PI() * 'Drive Train'!$F$15)/JD$2*JD25</f>
        <v>-267000.4937180322</v>
      </c>
      <c r="JF25" s="2">
        <f>('DEPRECATED - DT-Prelim Calcs'!$C$6*JD25-JE25)/('DEPRECATED - DT-Prelim Calcs'!$C$6*JD25)*'DEPRECATED - DT-Prelim Calcs'!$C$7*JD25</f>
        <v>122.59210848922221</v>
      </c>
      <c r="JG25" s="57">
        <f>JF25/'DEPRECATED - DT-Prelim Calcs'!$C$7*('DEPRECATED - DT-Prelim Calcs'!$C$8-'DEPRECATED - DT-Prelim Calcs'!$C$9)+'DEPRECATED - DT-Prelim Calcs'!$C$9</f>
        <v>6529.0765639697966</v>
      </c>
      <c r="JH25" s="57">
        <f t="shared" si="24"/>
        <v>46.666666666666657</v>
      </c>
      <c r="JI25" s="2">
        <f t="shared" si="76"/>
        <v>0.99579519204165001</v>
      </c>
      <c r="JJ25" s="57">
        <f>JI25*'DEPRECATED - DT-Prelim Calcs'!$C$21/JD$2/'DEPRECATED - DT-Prelim Calcs'!$C$19/'DEPRECATED - DT-Prelim Calcs'!$C$18*3.39*'DEPRECATED - DT-Prelim Calcs'!$C$20</f>
        <v>25.773080821789936</v>
      </c>
      <c r="JK25" s="46">
        <f t="shared" si="77"/>
        <v>0</v>
      </c>
      <c r="JL25" s="57">
        <f>JJ24*'DEPRECATED - DT-Prelim Calcs'!$C$11+JL24</f>
        <v>-842.69015433594268</v>
      </c>
      <c r="JM25" s="57">
        <f>JM24+0.5*JJ25*'DEPRECATED - DT-Prelim Calcs'!$C$11^2+JL25*'DEPRECATED - DT-Prelim Calcs'!$C$11</f>
        <v>-54850.983317715567</v>
      </c>
      <c r="JN25" s="57">
        <f>MIN('Drive Train'!$F$35-JH24*'DEPRECATED - DT-Prelim Calcs'!$C$21*'Drive Train'!$F$39,JN24+JH$2)</f>
        <v>9.6000000000000014</v>
      </c>
      <c r="JO25" s="57">
        <f>'Drive Train'!$F$35-JH25*'DEPRECATED - DT-Prelim Calcs'!$C$21*'Drive Train'!$F$39</f>
        <v>9.6000000000000014</v>
      </c>
      <c r="JP25" s="1">
        <f>IF(JM25&gt;='Drive Train'!$F$29,1,0)</f>
        <v>0</v>
      </c>
      <c r="JQ25" s="57">
        <f>MIN(JG25,'DEPRECATED - DT-Prelim Calcs'!$C$10)*'DEPRECATED - DT-Prelim Calcs'!$C$11*1000/60/60</f>
        <v>103.33333333333333</v>
      </c>
      <c r="JR25" s="63">
        <f>JR24+'DEPRECATED - DT-Prelim Calcs'!$C$11</f>
        <v>84</v>
      </c>
      <c r="JS25" s="2">
        <f>KC25/'Drive Train'!$F$35</f>
        <v>0.75806451612903225</v>
      </c>
      <c r="JT25" s="46">
        <f>KA25*12*60/(PI() * 'Drive Train'!$F$15)/JS$2*JS25</f>
        <v>-318125.42143078864</v>
      </c>
      <c r="JU25" s="2">
        <f>('DEPRECATED - DT-Prelim Calcs'!$C$6*JS25-JT25)/('DEPRECATED - DT-Prelim Calcs'!$C$6*JS25)*'DEPRECATED - DT-Prelim Calcs'!$C$7*JS25</f>
        <v>145.66976205951838</v>
      </c>
      <c r="JV25" s="57">
        <f>JU25/'DEPRECATED - DT-Prelim Calcs'!$C$7*('DEPRECATED - DT-Prelim Calcs'!$C$8-'DEPRECATED - DT-Prelim Calcs'!$C$9)+'DEPRECATED - DT-Prelim Calcs'!$C$9</f>
        <v>7757.6504034175132</v>
      </c>
      <c r="JW25" s="57">
        <f t="shared" si="25"/>
        <v>49.999999999999993</v>
      </c>
      <c r="JX25" s="2">
        <f t="shared" si="78"/>
        <v>0.99579519204165001</v>
      </c>
      <c r="JY25" s="57">
        <f>JX25*'DEPRECATED - DT-Prelim Calcs'!$C$21/JS$2/'DEPRECATED - DT-Prelim Calcs'!$C$19/'DEPRECATED - DT-Prelim Calcs'!$C$18*3.39*'DEPRECATED - DT-Prelim Calcs'!$C$20</f>
        <v>25.773080821789936</v>
      </c>
      <c r="JZ25" s="46">
        <f t="shared" si="79"/>
        <v>0</v>
      </c>
      <c r="KA25" s="57">
        <f>JY24*'DEPRECATED - DT-Prelim Calcs'!$C$11+KA24</f>
        <v>-1025.4101449385607</v>
      </c>
      <c r="KB25" s="57">
        <f>KB24+0.5*JY25*'DEPRECATED - DT-Prelim Calcs'!$C$11^2+KA25*'DEPRECATED - DT-Prelim Calcs'!$C$11</f>
        <v>-57507.855324343327</v>
      </c>
      <c r="KC25" s="57">
        <f>MIN('Drive Train'!$F$35-JW24*'DEPRECATED - DT-Prelim Calcs'!$C$21*'Drive Train'!$F$39,KC24+JW$2)</f>
        <v>9.4</v>
      </c>
      <c r="KD25" s="57">
        <f>'Drive Train'!$F$35-JW25*'DEPRECATED - DT-Prelim Calcs'!$C$21*'Drive Train'!$F$39</f>
        <v>9.4</v>
      </c>
      <c r="KE25" s="1">
        <f>IF(KB25&gt;='Drive Train'!$F$29,1,0)</f>
        <v>0</v>
      </c>
      <c r="KF25" s="57">
        <f>MIN(JV25,'DEPRECATED - DT-Prelim Calcs'!$C$10)*'DEPRECATED - DT-Prelim Calcs'!$C$11*1000/60/60</f>
        <v>103.33333333333333</v>
      </c>
      <c r="KG25" s="63">
        <f>KG24+'DEPRECATED - DT-Prelim Calcs'!$C$11</f>
        <v>84</v>
      </c>
      <c r="KH25" s="2">
        <f>KR25/'Drive Train'!$F$35</f>
        <v>1.7389086811062235</v>
      </c>
      <c r="KI25" s="46">
        <f>KP25*12*60/(PI() * 'Drive Train'!$F$15)/KH$2*KH25</f>
        <v>-266363.06550040958</v>
      </c>
      <c r="KJ25" s="2">
        <f>('DEPRECATED - DT-Prelim Calcs'!$C$6*KH25-KI25)/('DEPRECATED - DT-Prelim Calcs'!$C$6*KH25)*'DEPRECATED - DT-Prelim Calcs'!$C$7*KH25</f>
        <v>124.6288539469795</v>
      </c>
      <c r="KK25" s="57">
        <f>KJ25/'DEPRECATED - DT-Prelim Calcs'!$C$7*('DEPRECATED - DT-Prelim Calcs'!$C$8-'DEPRECATED - DT-Prelim Calcs'!$C$9)+'DEPRECATED - DT-Prelim Calcs'!$C$9</f>
        <v>6637.5057931109841</v>
      </c>
      <c r="KL25" s="57">
        <f t="shared" si="26"/>
        <v>53.333333333333329</v>
      </c>
      <c r="KM25" s="2">
        <f t="shared" si="80"/>
        <v>0.99579519204165001</v>
      </c>
      <c r="KN25" s="57">
        <f>KM25*'DEPRECATED - DT-Prelim Calcs'!$C$21/KH$2/'DEPRECATED - DT-Prelim Calcs'!$C$19/'DEPRECATED - DT-Prelim Calcs'!$C$18*3.39*'DEPRECATED - DT-Prelim Calcs'!$C$20</f>
        <v>25.773080821789936</v>
      </c>
      <c r="KO25" s="46">
        <f t="shared" si="81"/>
        <v>0</v>
      </c>
      <c r="KP25" s="57">
        <f>KN24*'DEPRECATED - DT-Prelim Calcs'!$C$11+KP24</f>
        <v>-374.28518063536376</v>
      </c>
      <c r="KQ25" s="57">
        <f>KQ24+0.5*KN25*'DEPRECATED - DT-Prelim Calcs'!$C$11^2+KP25*'DEPRECATED - DT-Prelim Calcs'!$C$11</f>
        <v>-44457.219293480637</v>
      </c>
      <c r="KR25" s="57">
        <f>MIN('Drive Train'!$F$35-KL24*'DEPRECATED - DT-Prelim Calcs'!$C$21*'Drive Train'!$F$39,KR24+KL$2)</f>
        <v>21.562467645717174</v>
      </c>
      <c r="KS25" s="57">
        <f>'Drive Train'!$F$35-KL25*'DEPRECATED - DT-Prelim Calcs'!$C$21*'Drive Train'!$F$39</f>
        <v>9.2000000000000011</v>
      </c>
      <c r="KT25" s="1">
        <f>IF(KQ25&gt;='Drive Train'!$F$29,1,0)</f>
        <v>0</v>
      </c>
      <c r="KU25" s="57">
        <f>MIN(KK25,'DEPRECATED - DT-Prelim Calcs'!$C$10)*'DEPRECATED - DT-Prelim Calcs'!$C$11*1000/60/60</f>
        <v>103.33333333333333</v>
      </c>
      <c r="KV25" s="63">
        <f>KV24+'DEPRECATED - DT-Prelim Calcs'!$C$11</f>
        <v>84</v>
      </c>
      <c r="KW25" s="2">
        <f>LG25/'Drive Train'!$F$35</f>
        <v>0.72580645161290325</v>
      </c>
      <c r="KX25" s="46">
        <f>LE25*12*60/(PI() * 'Drive Train'!$F$15)/KW$2*KW25</f>
        <v>-252551.59705698944</v>
      </c>
      <c r="KY25" s="2">
        <f>('DEPRECATED - DT-Prelim Calcs'!$C$6*KW25-KX25)/('DEPRECATED - DT-Prelim Calcs'!$C$6*KW25)*'DEPRECATED - DT-Prelim Calcs'!$C$7*KW25</f>
        <v>115.94231717077822</v>
      </c>
      <c r="KZ25" s="57">
        <f>KY25/'DEPRECATED - DT-Prelim Calcs'!$C$7*('DEPRECATED - DT-Prelim Calcs'!$C$8-'DEPRECATED - DT-Prelim Calcs'!$C$9)+'DEPRECATED - DT-Prelim Calcs'!$C$9</f>
        <v>6175.0648518717207</v>
      </c>
      <c r="LA25" s="57">
        <f t="shared" si="27"/>
        <v>56.666666666666664</v>
      </c>
      <c r="LB25" s="2">
        <f t="shared" si="82"/>
        <v>0.99579519204165001</v>
      </c>
      <c r="LC25" s="57">
        <f>LB25*'DEPRECATED - DT-Prelim Calcs'!$C$21/KW$2/'DEPRECATED - DT-Prelim Calcs'!$C$19/'DEPRECATED - DT-Prelim Calcs'!$C$18*3.39*'DEPRECATED - DT-Prelim Calcs'!$C$20</f>
        <v>25.773080821789936</v>
      </c>
      <c r="LD25" s="46">
        <f t="shared" si="83"/>
        <v>0</v>
      </c>
      <c r="LE25" s="57">
        <f>LC24*'DEPRECATED - DT-Prelim Calcs'!$C$11+LE24</f>
        <v>-850.22661978643896</v>
      </c>
      <c r="LF25" s="57">
        <f>LF24+0.5*LC25*'DEPRECATED - DT-Prelim Calcs'!$C$11^2+LE25*'DEPRECATED - DT-Prelim Calcs'!$C$11</f>
        <v>-57058.094661037154</v>
      </c>
      <c r="LG25" s="57">
        <f>MIN('Drive Train'!$F$35-LA24*'DEPRECATED - DT-Prelim Calcs'!$C$21*'Drive Train'!$F$39,LG24+LA$2)</f>
        <v>9</v>
      </c>
      <c r="LH25" s="57">
        <f>'Drive Train'!$F$35-LA25*'DEPRECATED - DT-Prelim Calcs'!$C$21*'Drive Train'!$F$39</f>
        <v>9</v>
      </c>
      <c r="LI25" s="1">
        <f>IF(LF25&gt;='Drive Train'!$F$29,1,0)</f>
        <v>0</v>
      </c>
      <c r="LJ25" s="57">
        <f>MIN(KZ25,'DEPRECATED - DT-Prelim Calcs'!$C$10)*'DEPRECATED - DT-Prelim Calcs'!$C$11*1000/60/60</f>
        <v>103.33333333333333</v>
      </c>
      <c r="LK25" s="63">
        <f>LK24+'DEPRECATED - DT-Prelim Calcs'!$C$11</f>
        <v>84</v>
      </c>
      <c r="LL25" s="2">
        <f>LV25/'Drive Train'!$F$35</f>
        <v>0.70967741935483875</v>
      </c>
      <c r="LM25" s="46">
        <f>LT25*12*60/(PI() * 'Drive Train'!$F$15)/LL$2*LL25</f>
        <v>-368055.77185878588</v>
      </c>
      <c r="LN25" s="2">
        <f>('DEPRECATED - DT-Prelim Calcs'!$C$6*LL25-LM25)/('DEPRECATED - DT-Prelim Calcs'!$C$6*LL25)*'DEPRECATED - DT-Prelim Calcs'!$C$7*LL25</f>
        <v>168.12953649803239</v>
      </c>
      <c r="LO25" s="57">
        <f>LN25/'DEPRECATED - DT-Prelim Calcs'!$C$7*('DEPRECATED - DT-Prelim Calcs'!$C$8-'DEPRECATED - DT-Prelim Calcs'!$C$9)+'DEPRECATED - DT-Prelim Calcs'!$C$9</f>
        <v>8953.3305114927625</v>
      </c>
      <c r="LP25" s="57">
        <f t="shared" si="28"/>
        <v>60</v>
      </c>
      <c r="LQ25" s="2">
        <f t="shared" si="84"/>
        <v>0.99579519204165001</v>
      </c>
      <c r="LR25" s="57">
        <f>LQ25*'DEPRECATED - DT-Prelim Calcs'!$C$21/LL$2/'DEPRECATED - DT-Prelim Calcs'!$C$19/'DEPRECATED - DT-Prelim Calcs'!$C$18*3.39*'DEPRECATED - DT-Prelim Calcs'!$C$20</f>
        <v>25.773080821789936</v>
      </c>
      <c r="LS25" s="46">
        <f t="shared" si="85"/>
        <v>0</v>
      </c>
      <c r="LT25" s="57">
        <f>LR24*'DEPRECATED - DT-Prelim Calcs'!$C$11+LT24</f>
        <v>-1267.2375962085127</v>
      </c>
      <c r="LU25" s="57">
        <f>LU24+0.5*LR25*'DEPRECATED - DT-Prelim Calcs'!$C$11^2+LT25*'DEPRECATED - DT-Prelim Calcs'!$C$11</f>
        <v>-61115.088889223487</v>
      </c>
      <c r="LV25" s="57">
        <f>MIN('Drive Train'!$F$35-LP24*'DEPRECATED - DT-Prelim Calcs'!$C$21*'Drive Train'!$F$39,LV24+LP$2)</f>
        <v>8.8000000000000007</v>
      </c>
      <c r="LW25" s="57">
        <f>'Drive Train'!$F$35-LP25*'DEPRECATED - DT-Prelim Calcs'!$C$21*'Drive Train'!$F$39</f>
        <v>8.8000000000000007</v>
      </c>
      <c r="LX25" s="1">
        <f>IF(LU25&gt;='Drive Train'!$F$29,1,0)</f>
        <v>0</v>
      </c>
      <c r="LY25" s="57">
        <f>MIN(LO25,'DEPRECATED - DT-Prelim Calcs'!$C$10)*'DEPRECATED - DT-Prelim Calcs'!$C$11*1000/60/60</f>
        <v>103.33333333333333</v>
      </c>
      <c r="LZ25" s="63">
        <f>LZ24+'DEPRECATED - DT-Prelim Calcs'!$C$11</f>
        <v>84</v>
      </c>
    </row>
    <row r="26" spans="1:338" x14ac:dyDescent="0.2">
      <c r="B26" s="3" t="s">
        <v>68</v>
      </c>
      <c r="C26" s="46">
        <f>'Drive Train'!F18*(SUM('Drive Train'!F25:F26)*4.448222)/('Drive Train'!F20*0.0254)*(('Drive Train'!F19*0.0254)/4 - (C23*0.0254)^2/('Drive Train'!F19*0.0254))</f>
        <v>89.883094543478279</v>
      </c>
      <c r="Q26" s="127">
        <f t="shared" si="86"/>
        <v>1</v>
      </c>
      <c r="R26" s="63">
        <f>R25+'DEPRECATED - DT-Prelim Calcs'!$C$11</f>
        <v>88</v>
      </c>
      <c r="S26" s="2">
        <f>AG26/'Drive Train'!$F$35</f>
        <v>0</v>
      </c>
      <c r="T26" s="46">
        <f>AE26*12*60/(PI() * 'Drive Train'!$F$15)/S$2*ABS(S26)</f>
        <v>0</v>
      </c>
      <c r="U26" s="2">
        <f>IF(OR(AD25=1,AND($C$32=Motors!$C$32,'DEPRECATED - DT-Prelim Calcs'!AI25=1)),0,IF(AG26=0,-(V25+$C$9)/($C$8-$C$9)*$C$7,($C$6*S26-T26)/($C$6*S26)*$C$7*S26))</f>
        <v>0</v>
      </c>
      <c r="V26" s="57">
        <f>IF(AND(AD25=1,AI25=1),0,ABS(U26/$C$7*($C$8-$C$9)+$C$9) *'Drive Train'!$AA$49 + V25*(1-'Drive Train'!$AA$49))</f>
        <v>0</v>
      </c>
      <c r="W26" s="57">
        <f t="shared" si="0"/>
        <v>0</v>
      </c>
      <c r="X26" s="2">
        <f>MAX(MIN(IF(AND(AI25=1,AG26&lt;0),-1,1)*(W26-$C$9)/($C$8-$C$9)*$C$7-$C$29*AE26/T$2 -  AI25*$C$29/2,X$2),MAX(X$4:X25)*-1)</f>
        <v>-0.2458281045106315</v>
      </c>
      <c r="Y26" s="57">
        <f t="shared" si="1"/>
        <v>0</v>
      </c>
      <c r="Z26" s="57">
        <f t="shared" si="2"/>
        <v>0</v>
      </c>
      <c r="AA26" s="57">
        <f t="shared" si="3"/>
        <v>0</v>
      </c>
      <c r="AB26" s="57" t="e">
        <f t="shared" si="4"/>
        <v>#N/A</v>
      </c>
      <c r="AC26" s="46">
        <f t="shared" si="29"/>
        <v>1</v>
      </c>
      <c r="AD26" s="1">
        <f t="shared" si="5"/>
        <v>1</v>
      </c>
      <c r="AE26" s="57">
        <f t="shared" si="6"/>
        <v>0</v>
      </c>
      <c r="AF26" s="57" t="e">
        <f t="shared" si="7"/>
        <v>#N/A</v>
      </c>
      <c r="AG26" s="57">
        <f>IF(AI25=0,MIN('Drive Train'!$F$35-W25*$C$21*'Drive Train'!$F$39,AG25+W$2)-$C$3,IF(AE25-1&lt;=0,0,IF($C$32=Motors!$C$30,MAX(MAX(AG$4:AG25)*-1,AG25-W$2),MAX(0,MAX(AG$4:AG25)*-1,AG25-W$2))))</f>
        <v>0</v>
      </c>
      <c r="AH26" s="57">
        <f>'Drive Train'!$F$35-ABS(W26)*'DEPRECATED - DT-Prelim Calcs'!$C$21*'Drive Train'!$F$39</f>
        <v>12.4</v>
      </c>
      <c r="AI26" s="1">
        <f>IF(AJ26&gt;='Drive Train'!$F$29,1,0)</f>
        <v>1</v>
      </c>
      <c r="AJ26" s="57">
        <f>AJ25+0.5*Y26*'DEPRECATED - DT-Prelim Calcs'!$C$11^2+AE26*'DEPRECATED - DT-Prelim Calcs'!$C$11</f>
        <v>784.33981740885292</v>
      </c>
      <c r="AK26" s="57">
        <f t="shared" si="8"/>
        <v>0</v>
      </c>
      <c r="AL26" s="63">
        <f>AL25+'DEPRECATED - DT-Prelim Calcs'!$C$11</f>
        <v>88</v>
      </c>
      <c r="AM26" s="2">
        <f>AW26/'Drive Train'!$F$35</f>
        <v>0.90086225135703124</v>
      </c>
      <c r="AN26" s="46">
        <f>AU26*12*60/(PI() * 'Drive Train'!$F$15)/AM$2*AM26</f>
        <v>4075.7084346611832</v>
      </c>
      <c r="AO26" s="2">
        <f>('DEPRECATED - DT-Prelim Calcs'!$C$6*AM26-AN26)/('DEPRECATED - DT-Prelim Calcs'!$C$6*AM26)*'DEPRECATED - DT-Prelim Calcs'!$C$7*AM26</f>
        <v>0.32821548777167409</v>
      </c>
      <c r="AP26" s="57">
        <f>AO26/'DEPRECATED - DT-Prelim Calcs'!$C$7*('DEPRECATED - DT-Prelim Calcs'!$C$8-'DEPRECATED - DT-Prelim Calcs'!$C$9)+'DEPRECATED - DT-Prelim Calcs'!$C$9</f>
        <v>20.173048581371695</v>
      </c>
      <c r="AQ26" s="57">
        <f t="shared" si="9"/>
        <v>20.173048581371695</v>
      </c>
      <c r="AR26" s="2">
        <f t="shared" si="30"/>
        <v>-3.0142636654633681E-3</v>
      </c>
      <c r="AS26" s="57">
        <f>AR26*'DEPRECATED - DT-Prelim Calcs'!$C$21/AM$2/'DEPRECATED - DT-Prelim Calcs'!$C$19/'DEPRECATED - DT-Prelim Calcs'!$C$18*3.39*'DEPRECATED - DT-Prelim Calcs'!$C$20</f>
        <v>-2.1844171645868316E-2</v>
      </c>
      <c r="AT26" s="46">
        <f t="shared" si="31"/>
        <v>0</v>
      </c>
      <c r="AU26" s="57">
        <f>AS25*'DEPRECATED - DT-Prelim Calcs'!$C$11+AU25</f>
        <v>39.481358792083334</v>
      </c>
      <c r="AV26" s="57">
        <f>AV25+0.5*AS26*'DEPRECATED - DT-Prelim Calcs'!$C$11^2+AU26*'DEPRECATED - DT-Prelim Calcs'!$C$11</f>
        <v>3425.4397591507181</v>
      </c>
      <c r="AW26" s="57">
        <f>MIN('Drive Train'!$F$35-AQ25*'DEPRECATED - DT-Prelim Calcs'!$C$21*'Drive Train'!$F$39,AW25+AQ$2)</f>
        <v>11.170691916827188</v>
      </c>
      <c r="AX26" s="57">
        <f>'Drive Train'!$F$35-AQ26*'DEPRECATED - DT-Prelim Calcs'!$C$21*'Drive Train'!$F$39</f>
        <v>11.189617085117698</v>
      </c>
      <c r="AY26" s="1">
        <f>IF(AV26&gt;='Drive Train'!$F$29,1,0)</f>
        <v>1</v>
      </c>
      <c r="AZ26" s="57">
        <f t="shared" si="32"/>
        <v>22.414498423746331</v>
      </c>
      <c r="BA26" s="63">
        <f>BA25+'DEPRECATED - DT-Prelim Calcs'!$C$11</f>
        <v>88</v>
      </c>
      <c r="BB26" s="2">
        <f>BL26/'Drive Train'!$F$35</f>
        <v>0.55000000000000004</v>
      </c>
      <c r="BC26" s="46">
        <f>BJ26*12*60/(PI() * 'Drive Train'!$F$15)/BB$2*BB26</f>
        <v>5580.3868242866793</v>
      </c>
      <c r="BD26" s="2">
        <f>('DEPRECATED - DT-Prelim Calcs'!$C$6*BB26-BC26)/('DEPRECATED - DT-Prelim Calcs'!$C$6*BB26)*'DEPRECATED - DT-Prelim Calcs'!$C$7*BB26</f>
        <v>-1.1977143051652712</v>
      </c>
      <c r="BE26" s="57">
        <f>BD26/'DEPRECATED - DT-Prelim Calcs'!$C$7*('DEPRECATED - DT-Prelim Calcs'!$C$8-'DEPRECATED - DT-Prelim Calcs'!$C$9)+'DEPRECATED - DT-Prelim Calcs'!$C$9</f>
        <v>-61.062135001122115</v>
      </c>
      <c r="BF26" s="57">
        <f t="shared" si="10"/>
        <v>-61.062135001122115</v>
      </c>
      <c r="BG26" s="2">
        <f t="shared" si="33"/>
        <v>-1.9405388317074188</v>
      </c>
      <c r="BH26" s="57">
        <f>BG26*'DEPRECATED - DT-Prelim Calcs'!$C$21/BB$2/'DEPRECATED - DT-Prelim Calcs'!$C$19/'DEPRECATED - DT-Prelim Calcs'!$C$18*3.39*'DEPRECATED - DT-Prelim Calcs'!$C$20</f>
        <v>-20.31316155409505</v>
      </c>
      <c r="BI26" s="46">
        <f t="shared" si="34"/>
        <v>1</v>
      </c>
      <c r="BJ26" s="57">
        <f>BH25*'DEPRECATED - DT-Prelim Calcs'!$C$11+BJ25</f>
        <v>61.298259620168906</v>
      </c>
      <c r="BK26" s="57">
        <f>BK25+0.5*BH26*'DEPRECATED - DT-Prelim Calcs'!$C$11^2+BJ26*'DEPRECATED - DT-Prelim Calcs'!$C$11</f>
        <v>1854.0549108474463</v>
      </c>
      <c r="BL26" s="57">
        <f>MIN('Drive Train'!$F$35-BF25*'DEPRECATED - DT-Prelim Calcs'!$C$21*'Drive Train'!$F$39,BL25+BF$2)</f>
        <v>6.82</v>
      </c>
      <c r="BM26" s="57">
        <f>'Drive Train'!$F$35-BF26*'DEPRECATED - DT-Prelim Calcs'!$C$21*'Drive Train'!$F$39</f>
        <v>16.063728100067326</v>
      </c>
      <c r="BN26" s="1">
        <f>IF(BK26&gt;='Drive Train'!$F$29,1,0)</f>
        <v>1</v>
      </c>
      <c r="BO26" s="57">
        <f t="shared" si="35"/>
        <v>-67.846816667913458</v>
      </c>
      <c r="BP26" s="63">
        <f>BP25+'DEPRECATED - DT-Prelim Calcs'!$C$11</f>
        <v>88</v>
      </c>
      <c r="BQ26" s="2">
        <f>CA26/'Drive Train'!$F$35</f>
        <v>0.55000000000000004</v>
      </c>
      <c r="BR26" s="46">
        <f>BY26*12*60/(PI() * 'Drive Train'!$F$15)/BQ$2*BQ26</f>
        <v>2618.7684638548089</v>
      </c>
      <c r="BS26" s="2">
        <f>('DEPRECATED - DT-Prelim Calcs'!$C$6*BQ26-BR26)/('DEPRECATED - DT-Prelim Calcs'!$C$6*BQ26)*'DEPRECATED - DT-Prelim Calcs'!$C$7*BQ26</f>
        <v>0.14140394035833237</v>
      </c>
      <c r="BT26" s="57">
        <f>BS26/'DEPRECATED - DT-Prelim Calcs'!$C$7*('DEPRECATED - DT-Prelim Calcs'!$C$8-'DEPRECATED - DT-Prelim Calcs'!$C$9)+'DEPRECATED - DT-Prelim Calcs'!$C$9</f>
        <v>10.227852924470557</v>
      </c>
      <c r="BU26" s="57">
        <f t="shared" si="11"/>
        <v>10.227852924470557</v>
      </c>
      <c r="BV26" s="2">
        <f t="shared" si="36"/>
        <v>-0.20718935712066705</v>
      </c>
      <c r="BW26" s="57">
        <f>BV26*'DEPRECATED - DT-Prelim Calcs'!$C$21/BQ$2/'DEPRECATED - DT-Prelim Calcs'!$C$19/'DEPRECATED - DT-Prelim Calcs'!$C$18*3.39*'DEPRECATED - DT-Prelim Calcs'!$C$20</f>
        <v>-2.8361434721172132</v>
      </c>
      <c r="BX26" s="46">
        <f t="shared" si="37"/>
        <v>1</v>
      </c>
      <c r="BY26" s="57">
        <f>BW25*'DEPRECATED - DT-Prelim Calcs'!$C$11+BY25</f>
        <v>21.997603656414157</v>
      </c>
      <c r="BZ26" s="57">
        <f>BZ25+0.5*BW26*'DEPRECATED - DT-Prelim Calcs'!$C$11^2+BY26*'DEPRECATED - DT-Prelim Calcs'!$C$11</f>
        <v>-2315.182232611603</v>
      </c>
      <c r="CA26" s="57">
        <f>MIN('Drive Train'!$F$35-BU25*'DEPRECATED - DT-Prelim Calcs'!$C$21*'Drive Train'!$F$39,CA25+BU$2)</f>
        <v>6.82</v>
      </c>
      <c r="CB26" s="57">
        <f>'Drive Train'!$F$35-BU26*'DEPRECATED - DT-Prelim Calcs'!$C$21*'Drive Train'!$F$39</f>
        <v>11.786328824531767</v>
      </c>
      <c r="CC26" s="1">
        <f>IF(BZ26&gt;='Drive Train'!$F$29,1,0)</f>
        <v>0</v>
      </c>
      <c r="CD26" s="57">
        <f t="shared" si="38"/>
        <v>11.364281027189508</v>
      </c>
      <c r="CE26" s="63">
        <f>CE25+'DEPRECATED - DT-Prelim Calcs'!$C$11</f>
        <v>88</v>
      </c>
      <c r="CF26" s="2">
        <f>CP26/'Drive Train'!$F$35</f>
        <v>0.55000000000000004</v>
      </c>
      <c r="CG26" s="46">
        <f>CN26*12*60/(PI() * 'Drive Train'!$F$15)/CF$2*CF26</f>
        <v>-18425.482098160683</v>
      </c>
      <c r="CH26" s="2">
        <f>('DEPRECATED - DT-Prelim Calcs'!$C$6*CF26-CG26)/('DEPRECATED - DT-Prelim Calcs'!$C$6*CF26)*'DEPRECATED - DT-Prelim Calcs'!$C$7*CF26</f>
        <v>9.6567217366917912</v>
      </c>
      <c r="CI26" s="57">
        <f>CH26/'DEPRECATED - DT-Prelim Calcs'!$C$7*('DEPRECATED - DT-Prelim Calcs'!$C$8-'DEPRECATED - DT-Prelim Calcs'!$C$9)+'DEPRECATED - DT-Prelim Calcs'!$C$9</f>
        <v>516.79020697823933</v>
      </c>
      <c r="CJ26" s="57">
        <f t="shared" si="12"/>
        <v>93</v>
      </c>
      <c r="CK26" s="2">
        <f t="shared" si="39"/>
        <v>1.5241763143494644</v>
      </c>
      <c r="CL26" s="57">
        <f>CK26*'DEPRECATED - DT-Prelim Calcs'!$C$21/CF$2/'DEPRECATED - DT-Prelim Calcs'!$C$19/'DEPRECATED - DT-Prelim Calcs'!$C$18*3.39*'DEPRECATED - DT-Prelim Calcs'!$C$20</f>
        <v>25.773080821789936</v>
      </c>
      <c r="CM26" s="46">
        <f t="shared" si="40"/>
        <v>0</v>
      </c>
      <c r="CN26" s="57">
        <f>CL25*'DEPRECATED - DT-Prelim Calcs'!$C$11+CN25</f>
        <v>-125.29298527799104</v>
      </c>
      <c r="CO26" s="57">
        <f>CO25+0.5*CL26*'DEPRECATED - DT-Prelim Calcs'!$C$11^2+CN26*'DEPRECATED - DT-Prelim Calcs'!$C$11</f>
        <v>-9464.1554437673421</v>
      </c>
      <c r="CP26" s="57">
        <f>MIN('Drive Train'!$F$35-CJ25*'DEPRECATED - DT-Prelim Calcs'!$C$21*'Drive Train'!$F$39,CP25+CJ$2)</f>
        <v>6.82</v>
      </c>
      <c r="CQ26" s="57">
        <f>'Drive Train'!$F$35-CJ26*'DEPRECATED - DT-Prelim Calcs'!$C$21*'Drive Train'!$F$39</f>
        <v>6.82</v>
      </c>
      <c r="CR26" s="1">
        <f>IF(CO26&gt;='Drive Train'!$F$29,1,0)</f>
        <v>0</v>
      </c>
      <c r="CS26" s="57">
        <f t="shared" si="41"/>
        <v>103.33333333333333</v>
      </c>
      <c r="CT26" s="63">
        <f>CT25+'DEPRECATED - DT-Prelim Calcs'!$C$11</f>
        <v>88</v>
      </c>
      <c r="CU26" s="2">
        <f>DE26/'Drive Train'!$F$35</f>
        <v>0.55000000000000004</v>
      </c>
      <c r="CV26" s="46">
        <f>DC26*12*60/(PI() * 'Drive Train'!$F$15)/CU$2*CU26</f>
        <v>-14798.262470202855</v>
      </c>
      <c r="CW26" s="2">
        <f>('DEPRECATED - DT-Prelim Calcs'!$C$6*CU26-CV26)/('DEPRECATED - DT-Prelim Calcs'!$C$6*CU26)*'DEPRECATED - DT-Prelim Calcs'!$C$7*CU26</f>
        <v>8.01664682048572</v>
      </c>
      <c r="CX26" s="57">
        <f>CW26/'DEPRECATED - DT-Prelim Calcs'!$C$7*('DEPRECATED - DT-Prelim Calcs'!$C$8-'DEPRECATED - DT-Prelim Calcs'!$C$9)+'DEPRECATED - DT-Prelim Calcs'!$C$9</f>
        <v>429.47833488311949</v>
      </c>
      <c r="CY26" s="57">
        <f t="shared" si="13"/>
        <v>93</v>
      </c>
      <c r="CZ26" s="2">
        <f t="shared" si="42"/>
        <v>1.2803081040535502</v>
      </c>
      <c r="DA26" s="57">
        <f>CZ26*'DEPRECATED - DT-Prelim Calcs'!$C$21/CU$2/'DEPRECATED - DT-Prelim Calcs'!$C$19/'DEPRECATED - DT-Prelim Calcs'!$C$18*3.39*'DEPRECATED - DT-Prelim Calcs'!$C$20</f>
        <v>25.773080821789936</v>
      </c>
      <c r="DB26" s="46">
        <f t="shared" si="43"/>
        <v>0</v>
      </c>
      <c r="DC26" s="57">
        <f>DA25*'DEPRECATED - DT-Prelim Calcs'!$C$11+DC25</f>
        <v>-84.527477567786988</v>
      </c>
      <c r="DD26" s="57">
        <f>DD25+0.5*DA26*'DEPRECATED - DT-Prelim Calcs'!$C$11^2+DC26*'DEPRECATED - DT-Prelim Calcs'!$C$11</f>
        <v>-16669.875703807786</v>
      </c>
      <c r="DE26" s="57">
        <f>MIN('Drive Train'!$F$35-CY25*'DEPRECATED - DT-Prelim Calcs'!$C$21*'Drive Train'!$F$39,DE25+CY$2)</f>
        <v>6.82</v>
      </c>
      <c r="DF26" s="57">
        <f>'Drive Train'!$F$35-CY26*'DEPRECATED - DT-Prelim Calcs'!$C$21*'Drive Train'!$F$39</f>
        <v>6.82</v>
      </c>
      <c r="DG26" s="1">
        <f>IF(DD26&gt;='Drive Train'!$F$29,1,0)</f>
        <v>0</v>
      </c>
      <c r="DH26" s="57">
        <f t="shared" si="44"/>
        <v>103.33333333333333</v>
      </c>
      <c r="DI26" s="63">
        <f>DI25+'DEPRECATED - DT-Prelim Calcs'!$C$11</f>
        <v>88</v>
      </c>
      <c r="DJ26" s="2">
        <f>DT26/'Drive Train'!$F$35</f>
        <v>0.55000000000000004</v>
      </c>
      <c r="DK26" s="46">
        <f>DR26*12*60/(PI() * 'Drive Train'!$F$15)/DJ$2*DJ26</f>
        <v>-51602.229724359218</v>
      </c>
      <c r="DL26" s="2">
        <f>('DEPRECATED - DT-Prelim Calcs'!$C$6*DJ26-DK26)/('DEPRECATED - DT-Prelim Calcs'!$C$6*DJ26)*'DEPRECATED - DT-Prelim Calcs'!$C$7*DJ26</f>
        <v>24.657840269363174</v>
      </c>
      <c r="DM26" s="57">
        <f>DL26/'DEPRECATED - DT-Prelim Calcs'!$C$7*('DEPRECATED - DT-Prelim Calcs'!$C$8-'DEPRECATED - DT-Prelim Calcs'!$C$9)+'DEPRECATED - DT-Prelim Calcs'!$C$9</f>
        <v>1315.3974716013674</v>
      </c>
      <c r="DN26" s="57">
        <f t="shared" si="14"/>
        <v>93</v>
      </c>
      <c r="DO26" s="2">
        <f t="shared" si="45"/>
        <v>1.1037138828047846</v>
      </c>
      <c r="DP26" s="57">
        <f>DO26*'DEPRECATED - DT-Prelim Calcs'!$C$21/DJ$2/'DEPRECATED - DT-Prelim Calcs'!$C$19/'DEPRECATED - DT-Prelim Calcs'!$C$18*3.39*'DEPRECATED - DT-Prelim Calcs'!$C$20</f>
        <v>25.773080821789936</v>
      </c>
      <c r="DQ26" s="46">
        <f t="shared" si="46"/>
        <v>0</v>
      </c>
      <c r="DR26" s="57">
        <f>DP25*'DEPRECATED - DT-Prelim Calcs'!$C$11+DR25</f>
        <v>-254.09590252492126</v>
      </c>
      <c r="DS26" s="57">
        <f>DS25+0.5*DP26*'DEPRECATED - DT-Prelim Calcs'!$C$11^2+DR26*'DEPRECATED - DT-Prelim Calcs'!$C$11</f>
        <v>-30414.909872258504</v>
      </c>
      <c r="DT26" s="57">
        <f>MIN('Drive Train'!$F$35-DN25*'DEPRECATED - DT-Prelim Calcs'!$C$21*'Drive Train'!$F$39,DT25+DN$2)</f>
        <v>6.82</v>
      </c>
      <c r="DU26" s="57">
        <f>'Drive Train'!$F$35-DN26*'DEPRECATED - DT-Prelim Calcs'!$C$21*'Drive Train'!$F$39</f>
        <v>6.82</v>
      </c>
      <c r="DV26" s="1">
        <f>IF(DS26&gt;='Drive Train'!$F$29,1,0)</f>
        <v>0</v>
      </c>
      <c r="DW26" s="57">
        <f t="shared" si="47"/>
        <v>103.33333333333333</v>
      </c>
      <c r="DX26" s="63">
        <f>DX25+'DEPRECATED - DT-Prelim Calcs'!$C$11</f>
        <v>88</v>
      </c>
      <c r="DY26" s="2">
        <f>EI26/'Drive Train'!$F$35</f>
        <v>0.55000000000000004</v>
      </c>
      <c r="DZ26" s="46">
        <f>EG26*12*60/(PI() * 'Drive Train'!$F$15)/DY$2*DY26</f>
        <v>-193372.34719240264</v>
      </c>
      <c r="EA26" s="2">
        <f>('DEPRECATED - DT-Prelim Calcs'!$C$6*DY26-DZ26)/('DEPRECATED - DT-Prelim Calcs'!$C$6*DY26)*'DEPRECATED - DT-Prelim Calcs'!$C$7*DY26</f>
        <v>88.760276122643589</v>
      </c>
      <c r="EB26" s="57">
        <f>EA26/'DEPRECATED - DT-Prelim Calcs'!$C$7*('DEPRECATED - DT-Prelim Calcs'!$C$8-'DEPRECATED - DT-Prelim Calcs'!$C$9)+'DEPRECATED - DT-Prelim Calcs'!$C$9</f>
        <v>4727.9877288527687</v>
      </c>
      <c r="EC26" s="57">
        <f t="shared" si="15"/>
        <v>93</v>
      </c>
      <c r="ED26" s="2">
        <f t="shared" si="48"/>
        <v>0.96993038185874991</v>
      </c>
      <c r="EE26" s="57">
        <f>ED26*'DEPRECATED - DT-Prelim Calcs'!$C$21/DY$2/'DEPRECATED - DT-Prelim Calcs'!$C$19/'DEPRECATED - DT-Prelim Calcs'!$C$18*3.39*'DEPRECATED - DT-Prelim Calcs'!$C$20</f>
        <v>25.773080821789936</v>
      </c>
      <c r="EF26" s="46">
        <f t="shared" si="49"/>
        <v>0</v>
      </c>
      <c r="EG26" s="57">
        <f>EE25*'DEPRECATED - DT-Prelim Calcs'!$C$11+EG25</f>
        <v>-836.77292747529896</v>
      </c>
      <c r="EH26" s="57">
        <f>EH25+0.5*EE26*'DEPRECATED - DT-Prelim Calcs'!$C$11^2+EG26*'DEPRECATED - DT-Prelim Calcs'!$C$11</f>
        <v>-59128.198922109746</v>
      </c>
      <c r="EI26" s="57">
        <f>MIN('Drive Train'!$F$35-EC25*'DEPRECATED - DT-Prelim Calcs'!$C$21*'Drive Train'!$F$39,EI25+EC$2)</f>
        <v>6.82</v>
      </c>
      <c r="EJ26" s="57">
        <f>'Drive Train'!$F$35-EC26*'DEPRECATED - DT-Prelim Calcs'!$C$21*'Drive Train'!$F$39</f>
        <v>6.82</v>
      </c>
      <c r="EK26" s="1">
        <f>IF(EH26&gt;='Drive Train'!$F$29,1,0)</f>
        <v>0</v>
      </c>
      <c r="EL26" s="57">
        <f t="shared" si="50"/>
        <v>103.33333333333333</v>
      </c>
      <c r="EM26" s="63">
        <f>EM25+'DEPRECATED - DT-Prelim Calcs'!$C$11</f>
        <v>88</v>
      </c>
      <c r="EN26" s="2">
        <f>EX26/'Drive Train'!$F$35</f>
        <v>0.55000000000000004</v>
      </c>
      <c r="EO26" s="46">
        <f>EV26*12*60/(PI() * 'Drive Train'!$F$15)/EN$2*EN26</f>
        <v>-115547.83840101058</v>
      </c>
      <c r="EP26" s="2">
        <f>('DEPRECATED - DT-Prelim Calcs'!$C$6*EN26-EO26)/('DEPRECATED - DT-Prelim Calcs'!$C$6*EN26)*'DEPRECATED - DT-Prelim Calcs'!$C$7*EN26</f>
        <v>53.571333123158631</v>
      </c>
      <c r="EQ26" s="57">
        <f>EP26/'DEPRECATED - DT-Prelim Calcs'!$C$7*('DEPRECATED - DT-Prelim Calcs'!$C$8-'DEPRECATED - DT-Prelim Calcs'!$C$9)+'DEPRECATED - DT-Prelim Calcs'!$C$9</f>
        <v>2854.6510538179468</v>
      </c>
      <c r="ER26" s="57">
        <f t="shared" si="16"/>
        <v>93</v>
      </c>
      <c r="ES26" s="2">
        <f t="shared" si="51"/>
        <v>0.86507304327942547</v>
      </c>
      <c r="ET26" s="57">
        <f>ES26*'DEPRECATED - DT-Prelim Calcs'!$C$21/EN$2/'DEPRECATED - DT-Prelim Calcs'!$C$19/'DEPRECATED - DT-Prelim Calcs'!$C$18*3.39*'DEPRECATED - DT-Prelim Calcs'!$C$20</f>
        <v>25.773080821789936</v>
      </c>
      <c r="EU26" s="46">
        <f t="shared" si="52"/>
        <v>0</v>
      </c>
      <c r="EV26" s="57">
        <f>ET25*'DEPRECATED - DT-Prelim Calcs'!$C$11+EV25</f>
        <v>-445.95115510908511</v>
      </c>
      <c r="EW26" s="57">
        <f>EW25+0.5*ET26*'DEPRECATED - DT-Prelim Calcs'!$C$11^2+EV26*'DEPRECATED - DT-Prelim Calcs'!$C$11</f>
        <v>-59717.359312424574</v>
      </c>
      <c r="EX26" s="57">
        <f>MIN('Drive Train'!$F$35-ER25*'DEPRECATED - DT-Prelim Calcs'!$C$21*'Drive Train'!$F$39,EX25+ER$2)</f>
        <v>6.82</v>
      </c>
      <c r="EY26" s="57">
        <f>'Drive Train'!$F$35-ER26*'DEPRECATED - DT-Prelim Calcs'!$C$21*'Drive Train'!$F$39</f>
        <v>6.82</v>
      </c>
      <c r="EZ26" s="1">
        <f>IF(EW26&gt;='Drive Train'!$F$29,1,0)</f>
        <v>0</v>
      </c>
      <c r="FA26" s="57">
        <f t="shared" si="53"/>
        <v>103.33333333333333</v>
      </c>
      <c r="FB26" s="63">
        <f>FB25+'DEPRECATED - DT-Prelim Calcs'!$C$11</f>
        <v>88</v>
      </c>
      <c r="FC26" s="2">
        <f>FM26/'Drive Train'!$F$35</f>
        <v>0.55000000000000004</v>
      </c>
      <c r="FD26" s="46">
        <f>FK26*12*60/(PI() * 'Drive Train'!$F$15)/FC$2*FC26</f>
        <v>-14584.490759553473</v>
      </c>
      <c r="FE26" s="2">
        <f>('DEPRECATED - DT-Prelim Calcs'!$C$6*FC26-FD26)/('DEPRECATED - DT-Prelim Calcs'!$C$6*FC26)*'DEPRECATED - DT-Prelim Calcs'!$C$7*FC26</f>
        <v>7.9199883171714589</v>
      </c>
      <c r="FF26" s="57">
        <f>FE26/'DEPRECATED - DT-Prelim Calcs'!$C$7*('DEPRECATED - DT-Prelim Calcs'!$C$8-'DEPRECATED - DT-Prelim Calcs'!$C$9)+'DEPRECATED - DT-Prelim Calcs'!$C$9</f>
        <v>424.33257306767558</v>
      </c>
      <c r="FG26" s="57">
        <f t="shared" si="17"/>
        <v>93</v>
      </c>
      <c r="FH26" s="2">
        <f t="shared" si="54"/>
        <v>0.78067567320338405</v>
      </c>
      <c r="FI26" s="57">
        <f>FH26*'DEPRECATED - DT-Prelim Calcs'!$C$21/FC$2/'DEPRECATED - DT-Prelim Calcs'!$C$19/'DEPRECATED - DT-Prelim Calcs'!$C$18*3.39*'DEPRECATED - DT-Prelim Calcs'!$C$20</f>
        <v>25.773080821789936</v>
      </c>
      <c r="FJ26" s="46">
        <f t="shared" si="55"/>
        <v>0</v>
      </c>
      <c r="FK26" s="57">
        <f>FI25*'DEPRECATED - DT-Prelim Calcs'!$C$11+FK25</f>
        <v>-50.796595373127943</v>
      </c>
      <c r="FL26" s="57">
        <f>FL25+0.5*FI26*'DEPRECATED - DT-Prelim Calcs'!$C$11^2+FK26*'DEPRECATED - DT-Prelim Calcs'!$C$11</f>
        <v>-81896.932579114989</v>
      </c>
      <c r="FM26" s="57">
        <f>MIN('Drive Train'!$F$35-FG25*'DEPRECATED - DT-Prelim Calcs'!$C$21*'Drive Train'!$F$39,FM25+FG$2)</f>
        <v>6.82</v>
      </c>
      <c r="FN26" s="57">
        <f>'Drive Train'!$F$35-FG26*'DEPRECATED - DT-Prelim Calcs'!$C$21*'Drive Train'!$F$39</f>
        <v>6.82</v>
      </c>
      <c r="FO26" s="1">
        <f>IF(FL26&gt;='Drive Train'!$F$29,1,0)</f>
        <v>0</v>
      </c>
      <c r="FP26" s="57">
        <f t="shared" si="56"/>
        <v>103.33333333333333</v>
      </c>
      <c r="FQ26" s="63">
        <f>FQ25+'DEPRECATED - DT-Prelim Calcs'!$C$11</f>
        <v>88</v>
      </c>
      <c r="FR26" s="2">
        <f>GB26/'Drive Train'!$F$35</f>
        <v>0.55000000000000004</v>
      </c>
      <c r="FS26" s="46">
        <f>FZ26*12*60/(PI() * 'Drive Train'!$F$15)/FR$2*FR26</f>
        <v>-158153.0336696853</v>
      </c>
      <c r="FT26" s="2">
        <f>('DEPRECATED - DT-Prelim Calcs'!$C$6*FR26-FS26)/('DEPRECATED - DT-Prelim Calcs'!$C$6*FR26)*'DEPRECATED - DT-Prelim Calcs'!$C$7*FR26</f>
        <v>72.835595899426181</v>
      </c>
      <c r="FU26" s="57">
        <f>FT26/'DEPRECATED - DT-Prelim Calcs'!$C$7*('DEPRECATED - DT-Prelim Calcs'!$C$8-'DEPRECATED - DT-Prelim Calcs'!$C$9)+'DEPRECATED - DT-Prelim Calcs'!$C$9</f>
        <v>3880.2132588781656</v>
      </c>
      <c r="FV26" s="57">
        <f t="shared" si="18"/>
        <v>93</v>
      </c>
      <c r="FW26" s="2">
        <f t="shared" si="57"/>
        <v>0.7112822800297498</v>
      </c>
      <c r="FX26" s="57">
        <f>FW26*'DEPRECATED - DT-Prelim Calcs'!$C$21/FR$2/'DEPRECATED - DT-Prelim Calcs'!$C$19/'DEPRECATED - DT-Prelim Calcs'!$C$18*3.39*'DEPRECATED - DT-Prelim Calcs'!$C$20</f>
        <v>25.773080821789936</v>
      </c>
      <c r="FY26" s="46">
        <f t="shared" si="58"/>
        <v>0</v>
      </c>
      <c r="FZ26" s="57">
        <f>FX25*'DEPRECATED - DT-Prelim Calcs'!$C$11+FZ25</f>
        <v>-501.87111991881056</v>
      </c>
      <c r="GA26" s="57">
        <f>GA25+0.5*FX26*'DEPRECATED - DT-Prelim Calcs'!$C$11^2+FZ26*'DEPRECATED - DT-Prelim Calcs'!$C$11</f>
        <v>-118885.043591861</v>
      </c>
      <c r="GB26" s="57">
        <f>MIN('Drive Train'!$F$35-FV25*'DEPRECATED - DT-Prelim Calcs'!$C$21*'Drive Train'!$F$39,GB25+FV$2)</f>
        <v>6.82</v>
      </c>
      <c r="GC26" s="57">
        <f>'Drive Train'!$F$35-FV26*'DEPRECATED - DT-Prelim Calcs'!$C$21*'Drive Train'!$F$39</f>
        <v>6.82</v>
      </c>
      <c r="GD26" s="1">
        <f>IF(GA26&gt;='Drive Train'!$F$29,1,0)</f>
        <v>0</v>
      </c>
      <c r="GE26" s="57">
        <f t="shared" si="59"/>
        <v>103.33333333333333</v>
      </c>
      <c r="GF26" s="63">
        <f>GF25+'DEPRECATED - DT-Prelim Calcs'!$C$11</f>
        <v>88</v>
      </c>
      <c r="GG26" s="2">
        <f>GQ26/'Drive Train'!$F$35</f>
        <v>3.9280428722853169</v>
      </c>
      <c r="GH26" s="46">
        <f>GO26*12*60/(PI() * 'Drive Train'!$F$15)/GG$2*GG26</f>
        <v>-2188097.2528469553</v>
      </c>
      <c r="GI26" s="2">
        <f>('DEPRECATED - DT-Prelim Calcs'!$C$6*GG26-GH26)/('DEPRECATED - DT-Prelim Calcs'!$C$6*GG26)*'DEPRECATED - DT-Prelim Calcs'!$C$7*GG26</f>
        <v>998.83138245188161</v>
      </c>
      <c r="GJ26" s="57">
        <f>GI26/'DEPRECATED - DT-Prelim Calcs'!$C$7*('DEPRECATED - DT-Prelim Calcs'!$C$8-'DEPRECATED - DT-Prelim Calcs'!$C$9)+'DEPRECATED - DT-Prelim Calcs'!$C$9</f>
        <v>53177.001397749547</v>
      </c>
      <c r="GK26" s="57">
        <f t="shared" si="60"/>
        <v>29.999999999999982</v>
      </c>
      <c r="GL26" s="2">
        <f t="shared" si="61"/>
        <v>0.99579519204165001</v>
      </c>
      <c r="GM26" s="57">
        <f>GL26*'DEPRECATED - DT-Prelim Calcs'!$C$21/GG$2/'DEPRECATED - DT-Prelim Calcs'!$C$19/'DEPRECATED - DT-Prelim Calcs'!$C$18*3.39*'DEPRECATED - DT-Prelim Calcs'!$C$20</f>
        <v>25.773080821789936</v>
      </c>
      <c r="GN26" s="46">
        <f t="shared" si="62"/>
        <v>0</v>
      </c>
      <c r="GO26" s="57">
        <f>GM25*'DEPRECATED - DT-Prelim Calcs'!$C$11+GO25</f>
        <v>-1361.1180865580848</v>
      </c>
      <c r="GP26" s="57">
        <f>GP25+0.5*GM26*'DEPRECATED - DT-Prelim Calcs'!$C$11^2+GO26*'DEPRECATED - DT-Prelim Calcs'!$C$11</f>
        <v>-35595.887347109128</v>
      </c>
      <c r="GQ26" s="57">
        <f>MIN('Drive Train'!$F$35-GK25*'DEPRECATED - DT-Prelim Calcs'!$C$21*'Drive Train'!$F$39,GQ25+GK$2)</f>
        <v>48.707731616337931</v>
      </c>
      <c r="GR26" s="57">
        <f>'Drive Train'!$F$35-GK26*'DEPRECATED - DT-Prelim Calcs'!$C$21*'Drive Train'!$F$39</f>
        <v>10.600000000000001</v>
      </c>
      <c r="GS26" s="1">
        <f>IF(GP26&gt;='Drive Train'!$F$29,1,0)</f>
        <v>0</v>
      </c>
      <c r="GT26" s="57">
        <f t="shared" si="63"/>
        <v>33.333333333333314</v>
      </c>
      <c r="GU26" s="63">
        <f>GU25+'DEPRECATED - DT-Prelim Calcs'!$C$11</f>
        <v>88</v>
      </c>
      <c r="GV26" s="2">
        <f>HF26/'Drive Train'!$F$35</f>
        <v>2.074878032006922</v>
      </c>
      <c r="GW26" s="46">
        <f>HD26*12*60/(PI() * 'Drive Train'!$F$15)/GV$2*GV26</f>
        <v>-443104.64689228288</v>
      </c>
      <c r="GX26" s="2">
        <f>('DEPRECATED - DT-Prelim Calcs'!$C$6*GV26-GW26)/('DEPRECATED - DT-Prelim Calcs'!$C$6*GV26)*'DEPRECATED - DT-Prelim Calcs'!$C$7*GV26</f>
        <v>205.35358907972613</v>
      </c>
      <c r="GY26" s="57">
        <f>GX26/'DEPRECATED - DT-Prelim Calcs'!$C$7*('DEPRECATED - DT-Prelim Calcs'!$C$8-'DEPRECATED - DT-Prelim Calcs'!$C$9)+'DEPRECATED - DT-Prelim Calcs'!$C$9</f>
        <v>10935.009327356376</v>
      </c>
      <c r="GZ26" s="57">
        <f t="shared" si="20"/>
        <v>33.333333333333314</v>
      </c>
      <c r="HA26" s="2">
        <f t="shared" si="64"/>
        <v>0.99579519204165001</v>
      </c>
      <c r="HB26" s="57">
        <f>HA26*'DEPRECATED - DT-Prelim Calcs'!$C$21/GV$2/'DEPRECATED - DT-Prelim Calcs'!$C$19/'DEPRECATED - DT-Prelim Calcs'!$C$18*3.39*'DEPRECATED - DT-Prelim Calcs'!$C$20</f>
        <v>25.773080821789936</v>
      </c>
      <c r="HC26" s="46">
        <f t="shared" si="65"/>
        <v>0</v>
      </c>
      <c r="HD26" s="57">
        <f>HB25*'DEPRECATED - DT-Prelim Calcs'!$C$11+HD25</f>
        <v>-521.81809531944361</v>
      </c>
      <c r="HE26" s="57">
        <f>HE25+0.5*HB26*'DEPRECATED - DT-Prelim Calcs'!$C$11^2+HD26*'DEPRECATED - DT-Prelim Calcs'!$C$11</f>
        <v>-32452.097773801255</v>
      </c>
      <c r="HF26" s="57">
        <f>MIN('Drive Train'!$F$35-GZ25*'DEPRECATED - DT-Prelim Calcs'!$C$21*'Drive Train'!$F$39,HF25+GZ$2)</f>
        <v>25.728487596885834</v>
      </c>
      <c r="HG26" s="57">
        <f>'Drive Train'!$F$35-GZ26*'DEPRECATED - DT-Prelim Calcs'!$C$21*'Drive Train'!$F$39</f>
        <v>10.400000000000002</v>
      </c>
      <c r="HH26" s="1">
        <f>IF(HE26&gt;='Drive Train'!$F$29,1,0)</f>
        <v>0</v>
      </c>
      <c r="HI26" s="57">
        <f t="shared" si="66"/>
        <v>37.037037037037017</v>
      </c>
      <c r="HJ26" s="63">
        <f>HJ25+'DEPRECATED - DT-Prelim Calcs'!$C$11</f>
        <v>88</v>
      </c>
      <c r="HK26" s="2">
        <f>HU26/'Drive Train'!$F$35</f>
        <v>0.82258064516129037</v>
      </c>
      <c r="HL26" s="46">
        <f>HS26*12*60/(PI() * 'Drive Train'!$F$15)/HK$2*HK26</f>
        <v>7667.1658416217433</v>
      </c>
      <c r="HM26" s="2">
        <f>('DEPRECATED - DT-Prelim Calcs'!$C$6*HK26-HL26)/('DEPRECATED - DT-Prelim Calcs'!$C$6*HK26)*'DEPRECATED - DT-Prelim Calcs'!$C$7*HK26</f>
        <v>-1.4843479394030163</v>
      </c>
      <c r="HN26" s="57">
        <f>HM26/'DEPRECATED - DT-Prelim Calcs'!$C$7*('DEPRECATED - DT-Prelim Calcs'!$C$8-'DEPRECATED - DT-Prelim Calcs'!$C$9)+'DEPRECATED - DT-Prelim Calcs'!$C$9</f>
        <v>-76.321510632948957</v>
      </c>
      <c r="HO26" s="57">
        <f t="shared" si="21"/>
        <v>-76.321510632948957</v>
      </c>
      <c r="HP26" s="2">
        <f t="shared" si="67"/>
        <v>-2.166751038146816</v>
      </c>
      <c r="HQ26" s="57">
        <f>HP26*'DEPRECATED - DT-Prelim Calcs'!$C$21/HK$2/'DEPRECATED - DT-Prelim Calcs'!$C$19/'DEPRECATED - DT-Prelim Calcs'!$C$18*3.39*'DEPRECATED - DT-Prelim Calcs'!$C$20</f>
        <v>-56.079653801461035</v>
      </c>
      <c r="HR26" s="46">
        <f t="shared" si="68"/>
        <v>1</v>
      </c>
      <c r="HS26" s="57">
        <f>HQ25*'DEPRECATED - DT-Prelim Calcs'!$C$11+HS25</f>
        <v>22.775177683533258</v>
      </c>
      <c r="HT26" s="57">
        <f>HT25+0.5*HQ26*'DEPRECATED - DT-Prelim Calcs'!$C$11^2+HS26*'DEPRECATED - DT-Prelim Calcs'!$C$11</f>
        <v>-34363.314646521547</v>
      </c>
      <c r="HU26" s="57">
        <f>MIN('Drive Train'!$F$35-HO25*'DEPRECATED - DT-Prelim Calcs'!$C$21*'Drive Train'!$F$39,HU25+HO$2)</f>
        <v>10.200000000000001</v>
      </c>
      <c r="HV26" s="57">
        <f>'Drive Train'!$F$35-HO26*'DEPRECATED - DT-Prelim Calcs'!$C$21*'Drive Train'!$F$39</f>
        <v>16.979290637976938</v>
      </c>
      <c r="HW26" s="1">
        <f>IF(HT26&gt;='Drive Train'!$F$29,1,0)</f>
        <v>0</v>
      </c>
      <c r="HX26" s="57">
        <f t="shared" si="69"/>
        <v>-84.801678481054381</v>
      </c>
      <c r="HY26" s="63">
        <f>HY25+'DEPRECATED - DT-Prelim Calcs'!$C$11</f>
        <v>88</v>
      </c>
      <c r="HZ26" s="2">
        <f>IJ26/'Drive Train'!$F$35</f>
        <v>0.80645161290322598</v>
      </c>
      <c r="IA26" s="46">
        <f>IH26*12*60/(PI() * 'Drive Train'!$F$15)/HZ$2*HZ26</f>
        <v>-55130.46265376552</v>
      </c>
      <c r="IB26" s="2">
        <f>('DEPRECATED - DT-Prelim Calcs'!$C$6*HZ26-IA26)/('DEPRECATED - DT-Prelim Calcs'!$C$6*HZ26)*'DEPRECATED - DT-Prelim Calcs'!$C$7*HZ26</f>
        <v>26.871205984765616</v>
      </c>
      <c r="IC26" s="57">
        <f>IB26/'DEPRECATED - DT-Prelim Calcs'!$C$7*('DEPRECATED - DT-Prelim Calcs'!$C$8-'DEPRECATED - DT-Prelim Calcs'!$C$9)+'DEPRECATED - DT-Prelim Calcs'!$C$9</f>
        <v>1433.229347653705</v>
      </c>
      <c r="ID26" s="57">
        <f t="shared" si="22"/>
        <v>39.999999999999986</v>
      </c>
      <c r="IE26" s="2">
        <f t="shared" si="70"/>
        <v>0.99579519204165001</v>
      </c>
      <c r="IF26" s="57">
        <f>IE26*'DEPRECATED - DT-Prelim Calcs'!$C$21/HZ$2/'DEPRECATED - DT-Prelim Calcs'!$C$19/'DEPRECATED - DT-Prelim Calcs'!$C$18*3.39*'DEPRECATED - DT-Prelim Calcs'!$C$20</f>
        <v>25.773080821789936</v>
      </c>
      <c r="IG26" s="46">
        <f t="shared" si="71"/>
        <v>0</v>
      </c>
      <c r="IH26" s="57">
        <f>IF25*'DEPRECATED - DT-Prelim Calcs'!$C$11+IH25</f>
        <v>-167.03932467675793</v>
      </c>
      <c r="II26" s="57">
        <f>II25+0.5*IF26*'DEPRECATED - DT-Prelim Calcs'!$C$11^2+IH26*'DEPRECATED - DT-Prelim Calcs'!$C$11</f>
        <v>-40965.082045921554</v>
      </c>
      <c r="IJ26" s="57">
        <f>MIN('Drive Train'!$F$35-ID25*'DEPRECATED - DT-Prelim Calcs'!$C$21*'Drive Train'!$F$39,IJ25+ID$2)</f>
        <v>10.000000000000002</v>
      </c>
      <c r="IK26" s="57">
        <f>'Drive Train'!$F$35-ID26*'DEPRECATED - DT-Prelim Calcs'!$C$21*'Drive Train'!$F$39</f>
        <v>10.000000000000002</v>
      </c>
      <c r="IL26" s="1">
        <f>IF(II26&gt;='Drive Train'!$F$29,1,0)</f>
        <v>0</v>
      </c>
      <c r="IM26" s="57">
        <f t="shared" si="72"/>
        <v>44.444444444444429</v>
      </c>
      <c r="IN26" s="63">
        <f>IN25+'DEPRECATED - DT-Prelim Calcs'!$C$11</f>
        <v>88</v>
      </c>
      <c r="IO26" s="2">
        <f>IY26/'Drive Train'!$F$35</f>
        <v>0.79032258064516137</v>
      </c>
      <c r="IP26" s="46">
        <f>IW26*12*60/(PI() * 'Drive Train'!$F$15)/IO$2*IO26</f>
        <v>-136623.18569929496</v>
      </c>
      <c r="IQ26" s="2">
        <f>('DEPRECATED - DT-Prelim Calcs'!$C$6*IO26-IP26)/('DEPRECATED - DT-Prelim Calcs'!$C$6*IO26)*'DEPRECATED - DT-Prelim Calcs'!$C$7*IO26</f>
        <v>63.679888964439428</v>
      </c>
      <c r="IR26" s="57">
        <f>IQ26/'DEPRECATED - DT-Prelim Calcs'!$C$7*('DEPRECATED - DT-Prelim Calcs'!$C$8-'DEPRECATED - DT-Prelim Calcs'!$C$9)+'DEPRECATED - DT-Prelim Calcs'!$C$9</f>
        <v>3392.7953336670448</v>
      </c>
      <c r="IS26" s="57">
        <f t="shared" si="23"/>
        <v>43.333333333333321</v>
      </c>
      <c r="IT26" s="2">
        <f t="shared" si="73"/>
        <v>0.99579519204165001</v>
      </c>
      <c r="IU26" s="57">
        <f>IT26*'DEPRECATED - DT-Prelim Calcs'!$C$21/IO$2/'DEPRECATED - DT-Prelim Calcs'!$C$19/'DEPRECATED - DT-Prelim Calcs'!$C$18*3.39*'DEPRECATED - DT-Prelim Calcs'!$C$20</f>
        <v>25.773080821789936</v>
      </c>
      <c r="IV26" s="46">
        <f t="shared" si="74"/>
        <v>0</v>
      </c>
      <c r="IW26" s="57">
        <f>IU25*'DEPRECATED - DT-Prelim Calcs'!$C$11+IW25</f>
        <v>-422.40146957432103</v>
      </c>
      <c r="IX26" s="57">
        <f>IX25+0.5*IU26*'DEPRECATED - DT-Prelim Calcs'!$C$11^2+IW26*'DEPRECATED - DT-Prelim Calcs'!$C$11</f>
        <v>-49240.378477491176</v>
      </c>
      <c r="IY26" s="57">
        <f>MIN('Drive Train'!$F$35-IS25*'DEPRECATED - DT-Prelim Calcs'!$C$21*'Drive Train'!$F$39,IY25+IS$2)</f>
        <v>9.8000000000000007</v>
      </c>
      <c r="IZ26" s="57">
        <f>'Drive Train'!$F$35-IS26*'DEPRECATED - DT-Prelim Calcs'!$C$21*'Drive Train'!$F$39</f>
        <v>9.8000000000000007</v>
      </c>
      <c r="JA26" s="1">
        <f>IF(IX26&gt;='Drive Train'!$F$29,1,0)</f>
        <v>0</v>
      </c>
      <c r="JB26" s="57">
        <f t="shared" si="75"/>
        <v>48.148148148148138</v>
      </c>
      <c r="JC26" s="63">
        <f>JC25+'DEPRECATED - DT-Prelim Calcs'!$C$11</f>
        <v>88</v>
      </c>
      <c r="JD26" s="2">
        <f>JN26/'Drive Train'!$F$35</f>
        <v>0.77419354838709686</v>
      </c>
      <c r="JE26" s="46">
        <f>JL26*12*60/(PI() * 'Drive Train'!$F$15)/JD$2*JD26</f>
        <v>-234336.41063294924</v>
      </c>
      <c r="JF26" s="2">
        <f>('DEPRECATED - DT-Prelim Calcs'!$C$6*JD26-JE26)/('DEPRECATED - DT-Prelim Calcs'!$C$6*JD26)*'DEPRECATED - DT-Prelim Calcs'!$C$7*JD26</f>
        <v>107.82279512429727</v>
      </c>
      <c r="JG26" s="57">
        <f>JF26/'DEPRECATED - DT-Prelim Calcs'!$C$7*('DEPRECATED - DT-Prelim Calcs'!$C$8-'DEPRECATED - DT-Prelim Calcs'!$C$9)+'DEPRECATED - DT-Prelim Calcs'!$C$9</f>
        <v>5742.8097985258673</v>
      </c>
      <c r="JH26" s="57">
        <f t="shared" si="24"/>
        <v>46.666666666666657</v>
      </c>
      <c r="JI26" s="2">
        <f t="shared" si="76"/>
        <v>0.99579519204165001</v>
      </c>
      <c r="JJ26" s="57">
        <f>JI26*'DEPRECATED - DT-Prelim Calcs'!$C$21/JD$2/'DEPRECATED - DT-Prelim Calcs'!$C$19/'DEPRECATED - DT-Prelim Calcs'!$C$18*3.39*'DEPRECATED - DT-Prelim Calcs'!$C$20</f>
        <v>25.773080821789936</v>
      </c>
      <c r="JK26" s="46">
        <f t="shared" si="77"/>
        <v>0</v>
      </c>
      <c r="JL26" s="57">
        <f>JJ25*'DEPRECATED - DT-Prelim Calcs'!$C$11+JL25</f>
        <v>-739.59783104878295</v>
      </c>
      <c r="JM26" s="57">
        <f>JM25+0.5*JJ26*'DEPRECATED - DT-Prelim Calcs'!$C$11^2+JL26*'DEPRECATED - DT-Prelim Calcs'!$C$11</f>
        <v>-57603.189995336375</v>
      </c>
      <c r="JN26" s="57">
        <f>MIN('Drive Train'!$F$35-JH25*'DEPRECATED - DT-Prelim Calcs'!$C$21*'Drive Train'!$F$39,JN25+JH$2)</f>
        <v>9.6000000000000014</v>
      </c>
      <c r="JO26" s="57">
        <f>'Drive Train'!$F$35-JH26*'DEPRECATED - DT-Prelim Calcs'!$C$21*'Drive Train'!$F$39</f>
        <v>9.6000000000000014</v>
      </c>
      <c r="JP26" s="1">
        <f>IF(JM26&gt;='Drive Train'!$F$29,1,0)</f>
        <v>0</v>
      </c>
      <c r="JQ26" s="57">
        <f>MIN(JG26,'DEPRECATED - DT-Prelim Calcs'!$C$10)*'DEPRECATED - DT-Prelim Calcs'!$C$11*1000/60/60</f>
        <v>103.33333333333333</v>
      </c>
      <c r="JR26" s="63">
        <f>JR25+'DEPRECATED - DT-Prelim Calcs'!$C$11</f>
        <v>88</v>
      </c>
      <c r="JS26" s="2">
        <f>KC26/'Drive Train'!$F$35</f>
        <v>0.75806451612903225</v>
      </c>
      <c r="JT26" s="46">
        <f>KA26*12*60/(PI() * 'Drive Train'!$F$15)/JS$2*JS26</f>
        <v>-286141.84007664485</v>
      </c>
      <c r="JU26" s="2">
        <f>('DEPRECATED - DT-Prelim Calcs'!$C$6*JS26-JT26)/('DEPRECATED - DT-Prelim Calcs'!$C$6*JS26)*'DEPRECATED - DT-Prelim Calcs'!$C$7*JS26</f>
        <v>131.20814272302934</v>
      </c>
      <c r="JV26" s="57">
        <f>JU26/'DEPRECATED - DT-Prelim Calcs'!$C$7*('DEPRECATED - DT-Prelim Calcs'!$C$8-'DEPRECATED - DT-Prelim Calcs'!$C$9)+'DEPRECATED - DT-Prelim Calcs'!$C$9</f>
        <v>6987.7641955869976</v>
      </c>
      <c r="JW26" s="57">
        <f t="shared" si="25"/>
        <v>49.999999999999993</v>
      </c>
      <c r="JX26" s="2">
        <f t="shared" si="78"/>
        <v>0.99579519204165001</v>
      </c>
      <c r="JY26" s="57">
        <f>JX26*'DEPRECATED - DT-Prelim Calcs'!$C$21/JS$2/'DEPRECATED - DT-Prelim Calcs'!$C$19/'DEPRECATED - DT-Prelim Calcs'!$C$18*3.39*'DEPRECATED - DT-Prelim Calcs'!$C$20</f>
        <v>25.773080821789936</v>
      </c>
      <c r="JZ26" s="46">
        <f t="shared" si="79"/>
        <v>0</v>
      </c>
      <c r="KA26" s="57">
        <f>JY25*'DEPRECATED - DT-Prelim Calcs'!$C$11+KA25</f>
        <v>-922.317821651401</v>
      </c>
      <c r="KB26" s="57">
        <f>KB25+0.5*JY26*'DEPRECATED - DT-Prelim Calcs'!$C$11^2+KA26*'DEPRECATED - DT-Prelim Calcs'!$C$11</f>
        <v>-60990.941964374608</v>
      </c>
      <c r="KC26" s="57">
        <f>MIN('Drive Train'!$F$35-JW25*'DEPRECATED - DT-Prelim Calcs'!$C$21*'Drive Train'!$F$39,KC25+JW$2)</f>
        <v>9.4</v>
      </c>
      <c r="KD26" s="57">
        <f>'Drive Train'!$F$35-JW26*'DEPRECATED - DT-Prelim Calcs'!$C$21*'Drive Train'!$F$39</f>
        <v>9.4</v>
      </c>
      <c r="KE26" s="1">
        <f>IF(KB26&gt;='Drive Train'!$F$29,1,0)</f>
        <v>0</v>
      </c>
      <c r="KF26" s="57">
        <f>MIN(JV26,'DEPRECATED - DT-Prelim Calcs'!$C$10)*'DEPRECATED - DT-Prelim Calcs'!$C$11*1000/60/60</f>
        <v>103.33333333333333</v>
      </c>
      <c r="KG26" s="63">
        <f>KG25+'DEPRECATED - DT-Prelim Calcs'!$C$11</f>
        <v>88</v>
      </c>
      <c r="KH26" s="2">
        <f>KR26/'Drive Train'!$F$35</f>
        <v>0.74193548387096786</v>
      </c>
      <c r="KI26" s="46">
        <f>KP26*12*60/(PI() * 'Drive Train'!$F$15)/KH$2*KH26</f>
        <v>-82345.332185102816</v>
      </c>
      <c r="KJ26" s="2">
        <f>('DEPRECATED - DT-Prelim Calcs'!$C$6*KH26-KI26)/('DEPRECATED - DT-Prelim Calcs'!$C$6*KH26)*'DEPRECATED - DT-Prelim Calcs'!$C$7*KH26</f>
        <v>39.02113216455264</v>
      </c>
      <c r="KK26" s="57">
        <f>KJ26/'DEPRECATED - DT-Prelim Calcs'!$C$7*('DEPRECATED - DT-Prelim Calcs'!$C$8-'DEPRECATED - DT-Prelim Calcs'!$C$9)+'DEPRECATED - DT-Prelim Calcs'!$C$9</f>
        <v>2080.0490691751465</v>
      </c>
      <c r="KL26" s="57">
        <f t="shared" si="26"/>
        <v>53.333333333333329</v>
      </c>
      <c r="KM26" s="2">
        <f t="shared" si="80"/>
        <v>0.99579519204165001</v>
      </c>
      <c r="KN26" s="57">
        <f>KM26*'DEPRECATED - DT-Prelim Calcs'!$C$21/KH$2/'DEPRECATED - DT-Prelim Calcs'!$C$19/'DEPRECATED - DT-Prelim Calcs'!$C$18*3.39*'DEPRECATED - DT-Prelim Calcs'!$C$20</f>
        <v>25.773080821789936</v>
      </c>
      <c r="KO26" s="46">
        <f t="shared" si="81"/>
        <v>0</v>
      </c>
      <c r="KP26" s="57">
        <f>KN25*'DEPRECATED - DT-Prelim Calcs'!$C$11+KP25</f>
        <v>-271.19285734820403</v>
      </c>
      <c r="KQ26" s="57">
        <f>KQ25+0.5*KN26*'DEPRECATED - DT-Prelim Calcs'!$C$11^2+KP26*'DEPRECATED - DT-Prelim Calcs'!$C$11</f>
        <v>-45335.80607629913</v>
      </c>
      <c r="KR26" s="57">
        <f>MIN('Drive Train'!$F$35-KL25*'DEPRECATED - DT-Prelim Calcs'!$C$21*'Drive Train'!$F$39,KR25+KL$2)</f>
        <v>9.2000000000000011</v>
      </c>
      <c r="KS26" s="57">
        <f>'Drive Train'!$F$35-KL26*'DEPRECATED - DT-Prelim Calcs'!$C$21*'Drive Train'!$F$39</f>
        <v>9.2000000000000011</v>
      </c>
      <c r="KT26" s="1">
        <f>IF(KQ26&gt;='Drive Train'!$F$29,1,0)</f>
        <v>0</v>
      </c>
      <c r="KU26" s="57">
        <f>MIN(KK26,'DEPRECATED - DT-Prelim Calcs'!$C$10)*'DEPRECATED - DT-Prelim Calcs'!$C$11*1000/60/60</f>
        <v>103.33333333333333</v>
      </c>
      <c r="KV26" s="63">
        <f>KV25+'DEPRECATED - DT-Prelim Calcs'!$C$11</f>
        <v>88</v>
      </c>
      <c r="KW26" s="2">
        <f>LG26/'Drive Train'!$F$35</f>
        <v>0.72580645161290325</v>
      </c>
      <c r="KX26" s="46">
        <f>LE26*12*60/(PI() * 'Drive Train'!$F$15)/KW$2*KW26</f>
        <v>-221929.01916472416</v>
      </c>
      <c r="KY26" s="2">
        <f>('DEPRECATED - DT-Prelim Calcs'!$C$6*KW26-KX26)/('DEPRECATED - DT-Prelim Calcs'!$C$6*KW26)*'DEPRECATED - DT-Prelim Calcs'!$C$7*KW26</f>
        <v>102.09608589116108</v>
      </c>
      <c r="KZ26" s="57">
        <f>KY26/'DEPRECATED - DT-Prelim Calcs'!$C$7*('DEPRECATED - DT-Prelim Calcs'!$C$8-'DEPRECATED - DT-Prelim Calcs'!$C$9)+'DEPRECATED - DT-Prelim Calcs'!$C$9</f>
        <v>5437.9397592680352</v>
      </c>
      <c r="LA26" s="57">
        <f t="shared" si="27"/>
        <v>56.666666666666664</v>
      </c>
      <c r="LB26" s="2">
        <f t="shared" si="82"/>
        <v>0.99579519204165001</v>
      </c>
      <c r="LC26" s="57">
        <f>LB26*'DEPRECATED - DT-Prelim Calcs'!$C$21/KW$2/'DEPRECATED - DT-Prelim Calcs'!$C$19/'DEPRECATED - DT-Prelim Calcs'!$C$18*3.39*'DEPRECATED - DT-Prelim Calcs'!$C$20</f>
        <v>25.773080821789936</v>
      </c>
      <c r="LD26" s="46">
        <f t="shared" si="83"/>
        <v>0</v>
      </c>
      <c r="LE26" s="57">
        <f>LC25*'DEPRECATED - DT-Prelim Calcs'!$C$11+LE25</f>
        <v>-747.13429649927923</v>
      </c>
      <c r="LF26" s="57">
        <f>LF25+0.5*LC26*'DEPRECATED - DT-Prelim Calcs'!$C$11^2+LE26*'DEPRECATED - DT-Prelim Calcs'!$C$11</f>
        <v>-59840.447200459952</v>
      </c>
      <c r="LG26" s="57">
        <f>MIN('Drive Train'!$F$35-LA25*'DEPRECATED - DT-Prelim Calcs'!$C$21*'Drive Train'!$F$39,LG25+LA$2)</f>
        <v>9</v>
      </c>
      <c r="LH26" s="57">
        <f>'Drive Train'!$F$35-LA26*'DEPRECATED - DT-Prelim Calcs'!$C$21*'Drive Train'!$F$39</f>
        <v>9</v>
      </c>
      <c r="LI26" s="1">
        <f>IF(LF26&gt;='Drive Train'!$F$29,1,0)</f>
        <v>0</v>
      </c>
      <c r="LJ26" s="57">
        <f>MIN(KZ26,'DEPRECATED - DT-Prelim Calcs'!$C$10)*'DEPRECATED - DT-Prelim Calcs'!$C$11*1000/60/60</f>
        <v>103.33333333333333</v>
      </c>
      <c r="LK26" s="63">
        <f>LK25+'DEPRECATED - DT-Prelim Calcs'!$C$11</f>
        <v>88</v>
      </c>
      <c r="LL26" s="2">
        <f>LV26/'Drive Train'!$F$35</f>
        <v>0.70967741935483875</v>
      </c>
      <c r="LM26" s="46">
        <f>LT26*12*60/(PI() * 'Drive Train'!$F$15)/LL$2*LL26</f>
        <v>-338113.69569745974</v>
      </c>
      <c r="LN26" s="2">
        <f>('DEPRECATED - DT-Prelim Calcs'!$C$6*LL26-LM26)/('DEPRECATED - DT-Prelim Calcs'!$C$6*LL26)*'DEPRECATED - DT-Prelim Calcs'!$C$7*LL26</f>
        <v>154.59099924685114</v>
      </c>
      <c r="LO26" s="57">
        <f>LN26/'DEPRECATED - DT-Prelim Calcs'!$C$7*('DEPRECATED - DT-Prelim Calcs'!$C$8-'DEPRECATED - DT-Prelim Calcs'!$C$9)+'DEPRECATED - DT-Prelim Calcs'!$C$9</f>
        <v>8232.5859765024907</v>
      </c>
      <c r="LP26" s="57">
        <f t="shared" si="28"/>
        <v>60</v>
      </c>
      <c r="LQ26" s="2">
        <f t="shared" si="84"/>
        <v>0.99579519204165001</v>
      </c>
      <c r="LR26" s="57">
        <f>LQ26*'DEPRECATED - DT-Prelim Calcs'!$C$21/LL$2/'DEPRECATED - DT-Prelim Calcs'!$C$19/'DEPRECATED - DT-Prelim Calcs'!$C$18*3.39*'DEPRECATED - DT-Prelim Calcs'!$C$20</f>
        <v>25.773080821789936</v>
      </c>
      <c r="LS26" s="46">
        <f t="shared" si="85"/>
        <v>0</v>
      </c>
      <c r="LT26" s="57">
        <f>LR25*'DEPRECATED - DT-Prelim Calcs'!$C$11+LT25</f>
        <v>-1164.1452729213529</v>
      </c>
      <c r="LU26" s="57">
        <f>LU25+0.5*LR26*'DEPRECATED - DT-Prelim Calcs'!$C$11^2+LT26*'DEPRECATED - DT-Prelim Calcs'!$C$11</f>
        <v>-65565.485334334575</v>
      </c>
      <c r="LV26" s="57">
        <f>MIN('Drive Train'!$F$35-LP25*'DEPRECATED - DT-Prelim Calcs'!$C$21*'Drive Train'!$F$39,LV25+LP$2)</f>
        <v>8.8000000000000007</v>
      </c>
      <c r="LW26" s="57">
        <f>'Drive Train'!$F$35-LP26*'DEPRECATED - DT-Prelim Calcs'!$C$21*'Drive Train'!$F$39</f>
        <v>8.8000000000000007</v>
      </c>
      <c r="LX26" s="1">
        <f>IF(LU26&gt;='Drive Train'!$F$29,1,0)</f>
        <v>0</v>
      </c>
      <c r="LY26" s="57">
        <f>MIN(LO26,'DEPRECATED - DT-Prelim Calcs'!$C$10)*'DEPRECATED - DT-Prelim Calcs'!$C$11*1000/60/60</f>
        <v>103.33333333333333</v>
      </c>
      <c r="LZ26" s="63">
        <f>LZ25+'DEPRECATED - DT-Prelim Calcs'!$C$11</f>
        <v>88</v>
      </c>
    </row>
    <row r="27" spans="1:338" x14ac:dyDescent="0.2">
      <c r="B27" s="34" t="s">
        <v>69</v>
      </c>
      <c r="C27" s="57">
        <f>C26*C19</f>
        <v>6.8490918042130442</v>
      </c>
      <c r="Q27" s="127">
        <f t="shared" si="86"/>
        <v>1</v>
      </c>
      <c r="R27" s="63">
        <f>R26+'DEPRECATED - DT-Prelim Calcs'!$C$11</f>
        <v>92</v>
      </c>
      <c r="S27" s="2">
        <f>AG27/'Drive Train'!$F$35</f>
        <v>0</v>
      </c>
      <c r="T27" s="46">
        <f>AE27*12*60/(PI() * 'Drive Train'!$F$15)/S$2*ABS(S27)</f>
        <v>0</v>
      </c>
      <c r="U27" s="2">
        <f>IF(OR(AD26=1,AND($C$32=Motors!$C$32,'DEPRECATED - DT-Prelim Calcs'!AI26=1)),0,IF(AG27=0,-(V26+$C$9)/($C$8-$C$9)*$C$7,($C$6*S27-T27)/($C$6*S27)*$C$7*S27))</f>
        <v>0</v>
      </c>
      <c r="V27" s="57">
        <f>IF(AND(AD26=1,AI26=1),0,ABS(U27/$C$7*($C$8-$C$9)+$C$9) *'Drive Train'!$AA$49 + V26*(1-'Drive Train'!$AA$49))</f>
        <v>0</v>
      </c>
      <c r="W27" s="57">
        <f t="shared" si="0"/>
        <v>0</v>
      </c>
      <c r="X27" s="2">
        <f>MAX(MIN(IF(AND(AI26=1,AG27&lt;0),-1,1)*(W27-$C$9)/($C$8-$C$9)*$C$7-$C$29*AE27/T$2 -  AI26*$C$29/2,X$2),MAX(X$4:X26)*-1)</f>
        <v>-0.2458281045106315</v>
      </c>
      <c r="Y27" s="57">
        <f t="shared" si="1"/>
        <v>0</v>
      </c>
      <c r="Z27" s="57">
        <f t="shared" si="2"/>
        <v>0</v>
      </c>
      <c r="AA27" s="57">
        <f t="shared" si="3"/>
        <v>0</v>
      </c>
      <c r="AB27" s="57" t="e">
        <f t="shared" si="4"/>
        <v>#N/A</v>
      </c>
      <c r="AC27" s="46">
        <f t="shared" si="29"/>
        <v>1</v>
      </c>
      <c r="AD27" s="1">
        <f t="shared" si="5"/>
        <v>1</v>
      </c>
      <c r="AE27" s="57">
        <f t="shared" si="6"/>
        <v>0</v>
      </c>
      <c r="AF27" s="57" t="e">
        <f t="shared" si="7"/>
        <v>#N/A</v>
      </c>
      <c r="AG27" s="57">
        <f>IF(AI26=0,MIN('Drive Train'!$F$35-W26*$C$21*'Drive Train'!$F$39,AG26+W$2)-$C$3,IF(AE26-1&lt;=0,0,IF($C$32=Motors!$C$30,MAX(MAX(AG$4:AG26)*-1,AG26-W$2),MAX(0,MAX(AG$4:AG26)*-1,AG26-W$2))))</f>
        <v>0</v>
      </c>
      <c r="AH27" s="57">
        <f>'Drive Train'!$F$35-ABS(W27)*'DEPRECATED - DT-Prelim Calcs'!$C$21*'Drive Train'!$F$39</f>
        <v>12.4</v>
      </c>
      <c r="AI27" s="1">
        <f>IF(AJ27&gt;='Drive Train'!$F$29,1,0)</f>
        <v>1</v>
      </c>
      <c r="AJ27" s="57">
        <f>AJ26+0.5*Y27*'DEPRECATED - DT-Prelim Calcs'!$C$11^2+AE27*'DEPRECATED - DT-Prelim Calcs'!$C$11</f>
        <v>784.33981740885292</v>
      </c>
      <c r="AK27" s="57">
        <f t="shared" si="8"/>
        <v>0</v>
      </c>
      <c r="AL27" s="63">
        <f>AL26+'DEPRECATED - DT-Prelim Calcs'!$C$11</f>
        <v>92</v>
      </c>
      <c r="AM27" s="2">
        <f>AW27/'Drive Train'!$F$35</f>
        <v>0.90238847460626592</v>
      </c>
      <c r="AN27" s="46">
        <f>AU27*12*60/(PI() * 'Drive Train'!$F$15)/AM$2*AM27</f>
        <v>4073.5781377901358</v>
      </c>
      <c r="AO27" s="2">
        <f>('DEPRECATED - DT-Prelim Calcs'!$C$6*AM27-AN27)/('DEPRECATED - DT-Prelim Calcs'!$C$6*AM27)*'DEPRECATED - DT-Prelim Calcs'!$C$7*AM27</f>
        <v>0.3328569157196325</v>
      </c>
      <c r="AP27" s="57">
        <f>AO27/'DEPRECATED - DT-Prelim Calcs'!$C$7*('DEPRECATED - DT-Prelim Calcs'!$C$8-'DEPRECATED - DT-Prelim Calcs'!$C$9)+'DEPRECATED - DT-Prelim Calcs'!$C$9</f>
        <v>20.420142027729813</v>
      </c>
      <c r="AQ27" s="57">
        <f t="shared" si="9"/>
        <v>20.420142027729813</v>
      </c>
      <c r="AR27" s="2">
        <f t="shared" si="30"/>
        <v>2.3602129683535367E-3</v>
      </c>
      <c r="AS27" s="57">
        <f>AR27*'DEPRECATED - DT-Prelim Calcs'!$C$21/AM$2/'DEPRECATED - DT-Prelim Calcs'!$C$19/'DEPRECATED - DT-Prelim Calcs'!$C$18*3.39*'DEPRECATED - DT-Prelim Calcs'!$C$20</f>
        <v>1.7104309019892402E-2</v>
      </c>
      <c r="AT27" s="46">
        <f t="shared" si="31"/>
        <v>0</v>
      </c>
      <c r="AU27" s="57">
        <f>AS26*'DEPRECATED - DT-Prelim Calcs'!$C$11+AU26</f>
        <v>39.393982105499859</v>
      </c>
      <c r="AV27" s="57">
        <f>AV26+0.5*AS27*'DEPRECATED - DT-Prelim Calcs'!$C$11^2+AU27*'DEPRECATED - DT-Prelim Calcs'!$C$11</f>
        <v>3583.1525220448766</v>
      </c>
      <c r="AW27" s="57">
        <f>MIN('Drive Train'!$F$35-AQ26*'DEPRECATED - DT-Prelim Calcs'!$C$21*'Drive Train'!$F$39,AW26+AQ$2)</f>
        <v>11.189617085117698</v>
      </c>
      <c r="AX27" s="57">
        <f>'Drive Train'!$F$35-AQ27*'DEPRECATED - DT-Prelim Calcs'!$C$21*'Drive Train'!$F$39</f>
        <v>11.174791478336212</v>
      </c>
      <c r="AY27" s="1">
        <f>IF(AV27&gt;='Drive Train'!$F$29,1,0)</f>
        <v>1</v>
      </c>
      <c r="AZ27" s="57">
        <f t="shared" si="32"/>
        <v>22.689046697477572</v>
      </c>
      <c r="BA27" s="63">
        <f>BA26+'DEPRECATED - DT-Prelim Calcs'!$C$11</f>
        <v>92</v>
      </c>
      <c r="BB27" s="2">
        <f>BL27/'Drive Train'!$F$35</f>
        <v>1.2954619435538166</v>
      </c>
      <c r="BC27" s="46">
        <f>BJ27*12*60/(PI() * 'Drive Train'!$F$15)/BB$2*BB27</f>
        <v>-4278.7460604299804</v>
      </c>
      <c r="BD27" s="2">
        <f>('DEPRECATED - DT-Prelim Calcs'!$C$6*BB27-BC27)/('DEPRECATED - DT-Prelim Calcs'!$C$6*BB27)*'DEPRECATED - DT-Prelim Calcs'!$C$7*BB27</f>
        <v>5.0567308272360405</v>
      </c>
      <c r="BE27" s="57">
        <f>BD27/'DEPRECATED - DT-Prelim Calcs'!$C$7*('DEPRECATED - DT-Prelim Calcs'!$C$8-'DEPRECATED - DT-Prelim Calcs'!$C$9)+'DEPRECATED - DT-Prelim Calcs'!$C$9</f>
        <v>271.90272412215103</v>
      </c>
      <c r="BF27" s="57">
        <f t="shared" si="10"/>
        <v>93</v>
      </c>
      <c r="BG27" s="2">
        <f t="shared" si="33"/>
        <v>1.9380154424769989</v>
      </c>
      <c r="BH27" s="57">
        <f>BG27*'DEPRECATED - DT-Prelim Calcs'!$C$21/BB$2/'DEPRECATED - DT-Prelim Calcs'!$C$19/'DEPRECATED - DT-Prelim Calcs'!$C$18*3.39*'DEPRECATED - DT-Prelim Calcs'!$C$20</f>
        <v>20.286747234389697</v>
      </c>
      <c r="BI27" s="46">
        <f t="shared" si="34"/>
        <v>0</v>
      </c>
      <c r="BJ27" s="57">
        <f>BH26*'DEPRECATED - DT-Prelim Calcs'!$C$11+BJ26</f>
        <v>-19.954386596211293</v>
      </c>
      <c r="BK27" s="57">
        <f>BK26+0.5*BH27*'DEPRECATED - DT-Prelim Calcs'!$C$11^2+BJ27*'DEPRECATED - DT-Prelim Calcs'!$C$11</f>
        <v>1936.5313423377188</v>
      </c>
      <c r="BL27" s="57">
        <f>MIN('Drive Train'!$F$35-BF26*'DEPRECATED - DT-Prelim Calcs'!$C$21*'Drive Train'!$F$39,BL26+BF$2)</f>
        <v>16.063728100067326</v>
      </c>
      <c r="BM27" s="57">
        <f>'Drive Train'!$F$35-BF27*'DEPRECATED - DT-Prelim Calcs'!$C$21*'Drive Train'!$F$39</f>
        <v>6.82</v>
      </c>
      <c r="BN27" s="1">
        <f>IF(BK27&gt;='Drive Train'!$F$29,1,0)</f>
        <v>1</v>
      </c>
      <c r="BO27" s="57">
        <f t="shared" si="35"/>
        <v>103.33333333333333</v>
      </c>
      <c r="BP27" s="63">
        <f>BP26+'DEPRECATED - DT-Prelim Calcs'!$C$11</f>
        <v>92</v>
      </c>
      <c r="BQ27" s="2">
        <f>CA27/'Drive Train'!$F$35</f>
        <v>0.9505103890751424</v>
      </c>
      <c r="BR27" s="46">
        <f>BY27*12*60/(PI() * 'Drive Train'!$F$15)/BQ$2*BQ27</f>
        <v>2191.7400753506554</v>
      </c>
      <c r="BS27" s="2">
        <f>('DEPRECATED - DT-Prelim Calcs'!$C$6*BQ27-BR27)/('DEPRECATED - DT-Prelim Calcs'!$C$6*BQ27)*'DEPRECATED - DT-Prelim Calcs'!$C$7*BQ27</f>
        <v>1.299718108666388</v>
      </c>
      <c r="BT27" s="57">
        <f>BS27/'DEPRECATED - DT-Prelim Calcs'!$C$7*('DEPRECATED - DT-Prelim Calcs'!$C$8-'DEPRECATED - DT-Prelim Calcs'!$C$9)+'DEPRECATED - DT-Prelim Calcs'!$C$9</f>
        <v>71.892461967592368</v>
      </c>
      <c r="BU27" s="57">
        <f t="shared" si="11"/>
        <v>71.892461967592368</v>
      </c>
      <c r="BV27" s="2">
        <f t="shared" si="36"/>
        <v>1.1309008668907288</v>
      </c>
      <c r="BW27" s="57">
        <f>BV27*'DEPRECATED - DT-Prelim Calcs'!$C$21/BQ$2/'DEPRECATED - DT-Prelim Calcs'!$C$19/'DEPRECATED - DT-Prelim Calcs'!$C$18*3.39*'DEPRECATED - DT-Prelim Calcs'!$C$20</f>
        <v>15.480510948136446</v>
      </c>
      <c r="BX27" s="46">
        <f t="shared" si="37"/>
        <v>0</v>
      </c>
      <c r="BY27" s="57">
        <f>BW26*'DEPRECATED - DT-Prelim Calcs'!$C$11+BY26</f>
        <v>10.653029767945304</v>
      </c>
      <c r="BZ27" s="57">
        <f>BZ26+0.5*BW27*'DEPRECATED - DT-Prelim Calcs'!$C$11^2+BY27*'DEPRECATED - DT-Prelim Calcs'!$C$11</f>
        <v>-2148.7260259547302</v>
      </c>
      <c r="CA27" s="57">
        <f>MIN('Drive Train'!$F$35-BU26*'DEPRECATED - DT-Prelim Calcs'!$C$21*'Drive Train'!$F$39,CA26+BU$2)</f>
        <v>11.786328824531767</v>
      </c>
      <c r="CB27" s="57">
        <f>'Drive Train'!$F$35-BU27*'DEPRECATED - DT-Prelim Calcs'!$C$21*'Drive Train'!$F$39</f>
        <v>8.0864522819444584</v>
      </c>
      <c r="CC27" s="1">
        <f>IF(BZ27&gt;='Drive Train'!$F$29,1,0)</f>
        <v>0</v>
      </c>
      <c r="CD27" s="57">
        <f t="shared" si="38"/>
        <v>79.880513297324853</v>
      </c>
      <c r="CE27" s="63">
        <f>CE26+'DEPRECATED - DT-Prelim Calcs'!$C$11</f>
        <v>92</v>
      </c>
      <c r="CF27" s="2">
        <f>CP27/'Drive Train'!$F$35</f>
        <v>0.55000000000000004</v>
      </c>
      <c r="CG27" s="46">
        <f>CN27*12*60/(PI() * 'Drive Train'!$F$15)/CF$2*CF27</f>
        <v>-3264.8108684759186</v>
      </c>
      <c r="CH27" s="2">
        <f>('DEPRECATED - DT-Prelim Calcs'!$C$6*CF27-CG27)/('DEPRECATED - DT-Prelim Calcs'!$C$6*CF27)*'DEPRECATED - DT-Prelim Calcs'!$C$7*CF27</f>
        <v>2.8017090418437083</v>
      </c>
      <c r="CI27" s="57">
        <f>CH27/'DEPRECATED - DT-Prelim Calcs'!$C$7*('DEPRECATED - DT-Prelim Calcs'!$C$8-'DEPRECATED - DT-Prelim Calcs'!$C$9)+'DEPRECATED - DT-Prelim Calcs'!$C$9</f>
        <v>151.85322409483308</v>
      </c>
      <c r="CJ27" s="57">
        <f t="shared" si="12"/>
        <v>93</v>
      </c>
      <c r="CK27" s="2">
        <f t="shared" si="39"/>
        <v>1.5241763143494644</v>
      </c>
      <c r="CL27" s="57">
        <f>CK27*'DEPRECATED - DT-Prelim Calcs'!$C$21/CF$2/'DEPRECATED - DT-Prelim Calcs'!$C$19/'DEPRECATED - DT-Prelim Calcs'!$C$18*3.39*'DEPRECATED - DT-Prelim Calcs'!$C$20</f>
        <v>25.773080821789936</v>
      </c>
      <c r="CM27" s="46">
        <f t="shared" si="40"/>
        <v>0</v>
      </c>
      <c r="CN27" s="57">
        <f>CL26*'DEPRECATED - DT-Prelim Calcs'!$C$11+CN26</f>
        <v>-22.200661990831293</v>
      </c>
      <c r="CO27" s="57">
        <f>CO26+0.5*CL27*'DEPRECATED - DT-Prelim Calcs'!$C$11^2+CN27*'DEPRECATED - DT-Prelim Calcs'!$C$11</f>
        <v>-9346.7734451563465</v>
      </c>
      <c r="CP27" s="57">
        <f>MIN('Drive Train'!$F$35-CJ26*'DEPRECATED - DT-Prelim Calcs'!$C$21*'Drive Train'!$F$39,CP26+CJ$2)</f>
        <v>6.82</v>
      </c>
      <c r="CQ27" s="57">
        <f>'Drive Train'!$F$35-CJ27*'DEPRECATED - DT-Prelim Calcs'!$C$21*'Drive Train'!$F$39</f>
        <v>6.82</v>
      </c>
      <c r="CR27" s="1">
        <f>IF(CO27&gt;='Drive Train'!$F$29,1,0)</f>
        <v>0</v>
      </c>
      <c r="CS27" s="57">
        <f t="shared" si="41"/>
        <v>103.33333333333333</v>
      </c>
      <c r="CT27" s="63">
        <f>CT26+'DEPRECATED - DT-Prelim Calcs'!$C$11</f>
        <v>92</v>
      </c>
      <c r="CU27" s="2">
        <f>DE27/'Drive Train'!$F$35</f>
        <v>0.55000000000000004</v>
      </c>
      <c r="CV27" s="46">
        <f>DC27*12*60/(PI() * 'Drive Train'!$F$15)/CU$2*CU27</f>
        <v>3250.1556603742465</v>
      </c>
      <c r="CW27" s="2">
        <f>('DEPRECATED - DT-Prelim Calcs'!$C$6*CU27-CV27)/('DEPRECATED - DT-Prelim Calcs'!$C$6*CU27)*'DEPRECATED - DT-Prelim Calcs'!$C$7*CU27</f>
        <v>-0.14408257814295178</v>
      </c>
      <c r="CX27" s="57">
        <f>CW27/'DEPRECATED - DT-Prelim Calcs'!$C$7*('DEPRECATED - DT-Prelim Calcs'!$C$8-'DEPRECATED - DT-Prelim Calcs'!$C$9)+'DEPRECATED - DT-Prelim Calcs'!$C$9</f>
        <v>-4.9704542637928268</v>
      </c>
      <c r="CY27" s="57">
        <f t="shared" si="13"/>
        <v>-4.9704542637928268</v>
      </c>
      <c r="CZ27" s="2">
        <f t="shared" si="42"/>
        <v>-0.57672200182921052</v>
      </c>
      <c r="DA27" s="57">
        <f>CZ27*'DEPRECATED - DT-Prelim Calcs'!$C$21/CU$2/'DEPRECATED - DT-Prelim Calcs'!$C$19/'DEPRECATED - DT-Prelim Calcs'!$C$18*3.39*'DEPRECATED - DT-Prelim Calcs'!$C$20</f>
        <v>-11.609629524165717</v>
      </c>
      <c r="DB27" s="46">
        <f t="shared" si="43"/>
        <v>1</v>
      </c>
      <c r="DC27" s="57">
        <f>DA26*'DEPRECATED - DT-Prelim Calcs'!$C$11+DC26</f>
        <v>18.564845719372755</v>
      </c>
      <c r="DD27" s="57">
        <f>DD26+0.5*DA27*'DEPRECATED - DT-Prelim Calcs'!$C$11^2+DC27*'DEPRECATED - DT-Prelim Calcs'!$C$11</f>
        <v>-16688.493357123622</v>
      </c>
      <c r="DE27" s="57">
        <f>MIN('Drive Train'!$F$35-CY26*'DEPRECATED - DT-Prelim Calcs'!$C$21*'Drive Train'!$F$39,DE26+CY$2)</f>
        <v>6.82</v>
      </c>
      <c r="DF27" s="57">
        <f>'Drive Train'!$F$35-CY27*'DEPRECATED - DT-Prelim Calcs'!$C$21*'Drive Train'!$F$39</f>
        <v>12.69822725582757</v>
      </c>
      <c r="DG27" s="1">
        <f>IF(DD27&gt;='Drive Train'!$F$29,1,0)</f>
        <v>0</v>
      </c>
      <c r="DH27" s="57">
        <f t="shared" si="44"/>
        <v>-5.5227269597698081</v>
      </c>
      <c r="DI27" s="63">
        <f>DI26+'DEPRECATED - DT-Prelim Calcs'!$C$11</f>
        <v>92</v>
      </c>
      <c r="DJ27" s="2">
        <f>DT27/'Drive Train'!$F$35</f>
        <v>0.55000000000000004</v>
      </c>
      <c r="DK27" s="46">
        <f>DR27*12*60/(PI() * 'Drive Train'!$F$15)/DJ$2*DJ27</f>
        <v>-30666.064692889773</v>
      </c>
      <c r="DL27" s="2">
        <f>('DEPRECATED - DT-Prelim Calcs'!$C$6*DJ27-DK27)/('DEPRECATED - DT-Prelim Calcs'!$C$6*DJ27)*'DEPRECATED - DT-Prelim Calcs'!$C$7*DJ27</f>
        <v>15.191394166953915</v>
      </c>
      <c r="DM27" s="57">
        <f>DL27/'DEPRECATED - DT-Prelim Calcs'!$C$7*('DEPRECATED - DT-Prelim Calcs'!$C$8-'DEPRECATED - DT-Prelim Calcs'!$C$9)+'DEPRECATED - DT-Prelim Calcs'!$C$9</f>
        <v>811.43687619094908</v>
      </c>
      <c r="DN27" s="57">
        <f t="shared" si="14"/>
        <v>93</v>
      </c>
      <c r="DO27" s="2">
        <f t="shared" si="45"/>
        <v>1.1037138828047846</v>
      </c>
      <c r="DP27" s="57">
        <f>DO27*'DEPRECATED - DT-Prelim Calcs'!$C$21/DJ$2/'DEPRECATED - DT-Prelim Calcs'!$C$19/'DEPRECATED - DT-Prelim Calcs'!$C$18*3.39*'DEPRECATED - DT-Prelim Calcs'!$C$20</f>
        <v>25.773080821789936</v>
      </c>
      <c r="DQ27" s="46">
        <f t="shared" si="46"/>
        <v>0</v>
      </c>
      <c r="DR27" s="57">
        <f>DP26*'DEPRECATED - DT-Prelim Calcs'!$C$11+DR26</f>
        <v>-151.00357923776153</v>
      </c>
      <c r="DS27" s="57">
        <f>DS26+0.5*DP27*'DEPRECATED - DT-Prelim Calcs'!$C$11^2+DR27*'DEPRECATED - DT-Prelim Calcs'!$C$11</f>
        <v>-30812.73954263523</v>
      </c>
      <c r="DT27" s="57">
        <f>MIN('Drive Train'!$F$35-DN26*'DEPRECATED - DT-Prelim Calcs'!$C$21*'Drive Train'!$F$39,DT26+DN$2)</f>
        <v>6.82</v>
      </c>
      <c r="DU27" s="57">
        <f>'Drive Train'!$F$35-DN27*'DEPRECATED - DT-Prelim Calcs'!$C$21*'Drive Train'!$F$39</f>
        <v>6.82</v>
      </c>
      <c r="DV27" s="1">
        <f>IF(DS27&gt;='Drive Train'!$F$29,1,0)</f>
        <v>0</v>
      </c>
      <c r="DW27" s="57">
        <f t="shared" si="47"/>
        <v>103.33333333333333</v>
      </c>
      <c r="DX27" s="63">
        <f>DX26+'DEPRECATED - DT-Prelim Calcs'!$C$11</f>
        <v>92</v>
      </c>
      <c r="DY27" s="2">
        <f>EI27/'Drive Train'!$F$35</f>
        <v>0.55000000000000004</v>
      </c>
      <c r="DZ27" s="46">
        <f>EG27*12*60/(PI() * 'Drive Train'!$F$15)/DY$2*DY27</f>
        <v>-169548.43526004089</v>
      </c>
      <c r="EA27" s="2">
        <f>('DEPRECATED - DT-Prelim Calcs'!$C$6*DY27-DZ27)/('DEPRECATED - DT-Prelim Calcs'!$C$6*DY27)*'DEPRECATED - DT-Prelim Calcs'!$C$7*DY27</f>
        <v>77.988113316453763</v>
      </c>
      <c r="EB27" s="57">
        <f>EA27/'DEPRECATED - DT-Prelim Calcs'!$C$7*('DEPRECATED - DT-Prelim Calcs'!$C$8-'DEPRECATED - DT-Prelim Calcs'!$C$9)+'DEPRECATED - DT-Prelim Calcs'!$C$9</f>
        <v>4154.5153271788458</v>
      </c>
      <c r="EC27" s="57">
        <f t="shared" si="15"/>
        <v>93</v>
      </c>
      <c r="ED27" s="2">
        <f t="shared" si="48"/>
        <v>0.96993038185874991</v>
      </c>
      <c r="EE27" s="57">
        <f>ED27*'DEPRECATED - DT-Prelim Calcs'!$C$21/DY$2/'DEPRECATED - DT-Prelim Calcs'!$C$19/'DEPRECATED - DT-Prelim Calcs'!$C$18*3.39*'DEPRECATED - DT-Prelim Calcs'!$C$20</f>
        <v>25.773080821789936</v>
      </c>
      <c r="EF27" s="46">
        <f t="shared" si="49"/>
        <v>0</v>
      </c>
      <c r="EG27" s="57">
        <f>EE26*'DEPRECATED - DT-Prelim Calcs'!$C$11+EG26</f>
        <v>-733.68060418813923</v>
      </c>
      <c r="EH27" s="57">
        <f>EH26+0.5*EE27*'DEPRECATED - DT-Prelim Calcs'!$C$11^2+EG27*'DEPRECATED - DT-Prelim Calcs'!$C$11</f>
        <v>-61856.736692287981</v>
      </c>
      <c r="EI27" s="57">
        <f>MIN('Drive Train'!$F$35-EC26*'DEPRECATED - DT-Prelim Calcs'!$C$21*'Drive Train'!$F$39,EI26+EC$2)</f>
        <v>6.82</v>
      </c>
      <c r="EJ27" s="57">
        <f>'Drive Train'!$F$35-EC27*'DEPRECATED - DT-Prelim Calcs'!$C$21*'Drive Train'!$F$39</f>
        <v>6.82</v>
      </c>
      <c r="EK27" s="1">
        <f>IF(EH27&gt;='Drive Train'!$F$29,1,0)</f>
        <v>0</v>
      </c>
      <c r="EL27" s="57">
        <f t="shared" si="50"/>
        <v>103.33333333333333</v>
      </c>
      <c r="EM27" s="63">
        <f>EM26+'DEPRECATED - DT-Prelim Calcs'!$C$11</f>
        <v>92</v>
      </c>
      <c r="EN27" s="2">
        <f>EX27/'Drive Train'!$F$35</f>
        <v>0.55000000000000004</v>
      </c>
      <c r="EO27" s="46">
        <f>EV27*12*60/(PI() * 'Drive Train'!$F$15)/EN$2*EN27</f>
        <v>-88836.179567756451</v>
      </c>
      <c r="EP27" s="2">
        <f>('DEPRECATED - DT-Prelim Calcs'!$C$6*EN27-EO27)/('DEPRECATED - DT-Prelim Calcs'!$C$6*EN27)*'DEPRECATED - DT-Prelim Calcs'!$C$7*EN27</f>
        <v>41.493453613188187</v>
      </c>
      <c r="EQ27" s="57">
        <f>EP27/'DEPRECATED - DT-Prelim Calcs'!$C$7*('DEPRECATED - DT-Prelim Calcs'!$C$8-'DEPRECATED - DT-Prelim Calcs'!$C$9)+'DEPRECATED - DT-Prelim Calcs'!$C$9</f>
        <v>2211.6668458805161</v>
      </c>
      <c r="ER27" s="57">
        <f t="shared" si="16"/>
        <v>93</v>
      </c>
      <c r="ES27" s="2">
        <f t="shared" si="51"/>
        <v>0.86507304327942547</v>
      </c>
      <c r="ET27" s="57">
        <f>ES27*'DEPRECATED - DT-Prelim Calcs'!$C$21/EN$2/'DEPRECATED - DT-Prelim Calcs'!$C$19/'DEPRECATED - DT-Prelim Calcs'!$C$18*3.39*'DEPRECATED - DT-Prelim Calcs'!$C$20</f>
        <v>25.773080821789936</v>
      </c>
      <c r="EU27" s="46">
        <f t="shared" si="52"/>
        <v>0</v>
      </c>
      <c r="EV27" s="57">
        <f>ET26*'DEPRECATED - DT-Prelim Calcs'!$C$11+EV26</f>
        <v>-342.85883182192538</v>
      </c>
      <c r="EW27" s="57">
        <f>EW26+0.5*ET27*'DEPRECATED - DT-Prelim Calcs'!$C$11^2+EV27*'DEPRECATED - DT-Prelim Calcs'!$C$11</f>
        <v>-60882.609993137958</v>
      </c>
      <c r="EX27" s="57">
        <f>MIN('Drive Train'!$F$35-ER26*'DEPRECATED - DT-Prelim Calcs'!$C$21*'Drive Train'!$F$39,EX26+ER$2)</f>
        <v>6.82</v>
      </c>
      <c r="EY27" s="57">
        <f>'Drive Train'!$F$35-ER27*'DEPRECATED - DT-Prelim Calcs'!$C$21*'Drive Train'!$F$39</f>
        <v>6.82</v>
      </c>
      <c r="EZ27" s="1">
        <f>IF(EW27&gt;='Drive Train'!$F$29,1,0)</f>
        <v>0</v>
      </c>
      <c r="FA27" s="57">
        <f t="shared" si="53"/>
        <v>103.33333333333333</v>
      </c>
      <c r="FB27" s="63">
        <f>FB26+'DEPRECATED - DT-Prelim Calcs'!$C$11</f>
        <v>92</v>
      </c>
      <c r="FC27" s="2">
        <f>FM27/'Drive Train'!$F$35</f>
        <v>0.55000000000000004</v>
      </c>
      <c r="FD27" s="46">
        <f>FK27*12*60/(PI() * 'Drive Train'!$F$15)/FC$2*FC27</f>
        <v>15014.914974592986</v>
      </c>
      <c r="FE27" s="2">
        <f>('DEPRECATED - DT-Prelim Calcs'!$C$6*FC27-FD27)/('DEPRECATED - DT-Prelim Calcs'!$C$6*FC27)*'DEPRECATED - DT-Prelim Calcs'!$C$7*FC27</f>
        <v>-5.4636078965795676</v>
      </c>
      <c r="FF27" s="57">
        <f>FE27/'DEPRECATED - DT-Prelim Calcs'!$C$7*('DEPRECATED - DT-Prelim Calcs'!$C$8-'DEPRECATED - DT-Prelim Calcs'!$C$9)+'DEPRECATED - DT-Prelim Calcs'!$C$9</f>
        <v>-288.16344113326079</v>
      </c>
      <c r="FG27" s="57">
        <f t="shared" si="17"/>
        <v>-288.16344113326079</v>
      </c>
      <c r="FH27" s="2">
        <f t="shared" si="54"/>
        <v>-7.4622949873258859</v>
      </c>
      <c r="FI27" s="57">
        <f>FH27*'DEPRECATED - DT-Prelim Calcs'!$C$21/FC$2/'DEPRECATED - DT-Prelim Calcs'!$C$19/'DEPRECATED - DT-Prelim Calcs'!$C$18*3.39*'DEPRECATED - DT-Prelim Calcs'!$C$20</f>
        <v>-246.35881253377093</v>
      </c>
      <c r="FJ27" s="46">
        <f t="shared" si="55"/>
        <v>1</v>
      </c>
      <c r="FK27" s="57">
        <f>FI26*'DEPRECATED - DT-Prelim Calcs'!$C$11+FK26</f>
        <v>52.295727914031801</v>
      </c>
      <c r="FL27" s="57">
        <f>FL26+0.5*FI27*'DEPRECATED - DT-Prelim Calcs'!$C$11^2+FK27*'DEPRECATED - DT-Prelim Calcs'!$C$11</f>
        <v>-83658.620167729023</v>
      </c>
      <c r="FM27" s="57">
        <f>MIN('Drive Train'!$F$35-FG26*'DEPRECATED - DT-Prelim Calcs'!$C$21*'Drive Train'!$F$39,FM26+FG$2)</f>
        <v>6.82</v>
      </c>
      <c r="FN27" s="57">
        <f>'Drive Train'!$F$35-FG27*'DEPRECATED - DT-Prelim Calcs'!$C$21*'Drive Train'!$F$39</f>
        <v>29.689806467995645</v>
      </c>
      <c r="FO27" s="1">
        <f>IF(FL27&gt;='Drive Train'!$F$29,1,0)</f>
        <v>0</v>
      </c>
      <c r="FP27" s="57">
        <f t="shared" si="56"/>
        <v>-320.18160125917865</v>
      </c>
      <c r="FQ27" s="63">
        <f>FQ26+'DEPRECATED - DT-Prelim Calcs'!$C$11</f>
        <v>92</v>
      </c>
      <c r="FR27" s="2">
        <f>GB27/'Drive Train'!$F$35</f>
        <v>0.55000000000000004</v>
      </c>
      <c r="FS27" s="46">
        <f>FZ27*12*60/(PI() * 'Drive Train'!$F$15)/FR$2*FR27</f>
        <v>-125665.88103464652</v>
      </c>
      <c r="FT27" s="2">
        <f>('DEPRECATED - DT-Prelim Calcs'!$C$6*FR27-FS27)/('DEPRECATED - DT-Prelim Calcs'!$C$6*FR27)*'DEPRECATED - DT-Prelim Calcs'!$C$7*FR27</f>
        <v>58.146282981894586</v>
      </c>
      <c r="FU27" s="57">
        <f>FT27/'DEPRECATED - DT-Prelim Calcs'!$C$7*('DEPRECATED - DT-Prelim Calcs'!$C$8-'DEPRECATED - DT-Prelim Calcs'!$C$9)+'DEPRECATED - DT-Prelim Calcs'!$C$9</f>
        <v>3098.2054384137241</v>
      </c>
      <c r="FV27" s="57">
        <f t="shared" si="18"/>
        <v>93</v>
      </c>
      <c r="FW27" s="2">
        <f t="shared" si="57"/>
        <v>0.7112822800297498</v>
      </c>
      <c r="FX27" s="57">
        <f>FW27*'DEPRECATED - DT-Prelim Calcs'!$C$21/FR$2/'DEPRECATED - DT-Prelim Calcs'!$C$19/'DEPRECATED - DT-Prelim Calcs'!$C$18*3.39*'DEPRECATED - DT-Prelim Calcs'!$C$20</f>
        <v>25.773080821789936</v>
      </c>
      <c r="FY27" s="46">
        <f t="shared" si="58"/>
        <v>0</v>
      </c>
      <c r="FZ27" s="57">
        <f>FX26*'DEPRECATED - DT-Prelim Calcs'!$C$11+FZ26</f>
        <v>-398.77879663165083</v>
      </c>
      <c r="GA27" s="57">
        <f>GA26+0.5*FX27*'DEPRECATED - DT-Prelim Calcs'!$C$11^2+FZ27*'DEPRECATED - DT-Prelim Calcs'!$C$11</f>
        <v>-120273.97413181329</v>
      </c>
      <c r="GB27" s="57">
        <f>MIN('Drive Train'!$F$35-FV26*'DEPRECATED - DT-Prelim Calcs'!$C$21*'Drive Train'!$F$39,GB26+FV$2)</f>
        <v>6.82</v>
      </c>
      <c r="GC27" s="57">
        <f>'Drive Train'!$F$35-FV27*'DEPRECATED - DT-Prelim Calcs'!$C$21*'Drive Train'!$F$39</f>
        <v>6.82</v>
      </c>
      <c r="GD27" s="1">
        <f>IF(GA27&gt;='Drive Train'!$F$29,1,0)</f>
        <v>0</v>
      </c>
      <c r="GE27" s="57">
        <f t="shared" si="59"/>
        <v>103.33333333333333</v>
      </c>
      <c r="GF27" s="63">
        <f>GF26+'DEPRECATED - DT-Prelim Calcs'!$C$11</f>
        <v>92</v>
      </c>
      <c r="GG27" s="2">
        <f>GQ27/'Drive Train'!$F$35</f>
        <v>0.85483870967741948</v>
      </c>
      <c r="GH27" s="46">
        <f>GO27*12*60/(PI() * 'Drive Train'!$F$15)/GG$2*GG27</f>
        <v>-440117.1702730236</v>
      </c>
      <c r="GI27" s="2">
        <f>('DEPRECATED - DT-Prelim Calcs'!$C$6*GG27-GH27)/('DEPRECATED - DT-Prelim Calcs'!$C$6*GG27)*'DEPRECATED - DT-Prelim Calcs'!$C$7*GG27</f>
        <v>201.06248405917566</v>
      </c>
      <c r="GJ27" s="57">
        <f>GI27/'DEPRECATED - DT-Prelim Calcs'!$C$7*('DEPRECATED - DT-Prelim Calcs'!$C$8-'DEPRECATED - DT-Prelim Calcs'!$C$9)+'DEPRECATED - DT-Prelim Calcs'!$C$9</f>
        <v>10706.565852610889</v>
      </c>
      <c r="GK27" s="57">
        <f t="shared" si="60"/>
        <v>29.999999999999982</v>
      </c>
      <c r="GL27" s="2">
        <f t="shared" si="61"/>
        <v>0.99579519204165001</v>
      </c>
      <c r="GM27" s="57">
        <f>GL27*'DEPRECATED - DT-Prelim Calcs'!$C$21/GG$2/'DEPRECATED - DT-Prelim Calcs'!$C$19/'DEPRECATED - DT-Prelim Calcs'!$C$18*3.39*'DEPRECATED - DT-Prelim Calcs'!$C$20</f>
        <v>25.773080821789936</v>
      </c>
      <c r="GN27" s="46">
        <f t="shared" si="62"/>
        <v>0</v>
      </c>
      <c r="GO27" s="57">
        <f>GM26*'DEPRECATED - DT-Prelim Calcs'!$C$11+GO26</f>
        <v>-1258.0257632709249</v>
      </c>
      <c r="GP27" s="57">
        <f>GP26+0.5*GM27*'DEPRECATED - DT-Prelim Calcs'!$C$11^2+GO27*'DEPRECATED - DT-Prelim Calcs'!$C$11</f>
        <v>-40421.805753618508</v>
      </c>
      <c r="GQ27" s="57">
        <f>MIN('Drive Train'!$F$35-GK26*'DEPRECATED - DT-Prelim Calcs'!$C$21*'Drive Train'!$F$39,GQ26+GK$2)</f>
        <v>10.600000000000001</v>
      </c>
      <c r="GR27" s="57">
        <f>'Drive Train'!$F$35-GK27*'DEPRECATED - DT-Prelim Calcs'!$C$21*'Drive Train'!$F$39</f>
        <v>10.600000000000001</v>
      </c>
      <c r="GS27" s="1">
        <f>IF(GP27&gt;='Drive Train'!$F$29,1,0)</f>
        <v>0</v>
      </c>
      <c r="GT27" s="57">
        <f t="shared" si="63"/>
        <v>33.333333333333314</v>
      </c>
      <c r="GU27" s="63">
        <f>GU26+'DEPRECATED - DT-Prelim Calcs'!$C$11</f>
        <v>92</v>
      </c>
      <c r="GV27" s="2">
        <f>HF27/'Drive Train'!$F$35</f>
        <v>0.83870967741935498</v>
      </c>
      <c r="GW27" s="46">
        <f>HD27*12*60/(PI() * 'Drive Train'!$F$15)/GV$2*GV27</f>
        <v>-143726.19983432713</v>
      </c>
      <c r="GX27" s="2">
        <f>('DEPRECATED - DT-Prelim Calcs'!$C$6*GV27-GW27)/('DEPRECATED - DT-Prelim Calcs'!$C$6*GV27)*'DEPRECATED - DT-Prelim Calcs'!$C$7*GV27</f>
        <v>67.008183681066271</v>
      </c>
      <c r="GY27" s="57">
        <f>GX27/'DEPRECATED - DT-Prelim Calcs'!$C$7*('DEPRECATED - DT-Prelim Calcs'!$C$8-'DEPRECATED - DT-Prelim Calcs'!$C$9)+'DEPRECATED - DT-Prelim Calcs'!$C$9</f>
        <v>3569.9821436849802</v>
      </c>
      <c r="GZ27" s="57">
        <f t="shared" si="20"/>
        <v>33.333333333333314</v>
      </c>
      <c r="HA27" s="2">
        <f t="shared" si="64"/>
        <v>0.99579519204165001</v>
      </c>
      <c r="HB27" s="57">
        <f>HA27*'DEPRECATED - DT-Prelim Calcs'!$C$21/GV$2/'DEPRECATED - DT-Prelim Calcs'!$C$19/'DEPRECATED - DT-Prelim Calcs'!$C$18*3.39*'DEPRECATED - DT-Prelim Calcs'!$C$20</f>
        <v>25.773080821789936</v>
      </c>
      <c r="HC27" s="46">
        <f t="shared" si="65"/>
        <v>0</v>
      </c>
      <c r="HD27" s="57">
        <f>HB26*'DEPRECATED - DT-Prelim Calcs'!$C$11+HD26</f>
        <v>-418.72577203228388</v>
      </c>
      <c r="HE27" s="57">
        <f>HE26+0.5*HB27*'DEPRECATED - DT-Prelim Calcs'!$C$11^2+HD27*'DEPRECATED - DT-Prelim Calcs'!$C$11</f>
        <v>-33920.81621535607</v>
      </c>
      <c r="HF27" s="57">
        <f>MIN('Drive Train'!$F$35-GZ26*'DEPRECATED - DT-Prelim Calcs'!$C$21*'Drive Train'!$F$39,HF26+GZ$2)</f>
        <v>10.400000000000002</v>
      </c>
      <c r="HG27" s="57">
        <f>'Drive Train'!$F$35-GZ27*'DEPRECATED - DT-Prelim Calcs'!$C$21*'Drive Train'!$F$39</f>
        <v>10.400000000000002</v>
      </c>
      <c r="HH27" s="1">
        <f>IF(HE27&gt;='Drive Train'!$F$29,1,0)</f>
        <v>0</v>
      </c>
      <c r="HI27" s="57">
        <f t="shared" si="66"/>
        <v>37.037037037037017</v>
      </c>
      <c r="HJ27" s="63">
        <f>HJ26+'DEPRECATED - DT-Prelim Calcs'!$C$11</f>
        <v>92</v>
      </c>
      <c r="HK27" s="2">
        <f>HU27/'Drive Train'!$F$35</f>
        <v>1.3692976320949144</v>
      </c>
      <c r="HL27" s="46">
        <f>HS27*12*60/(PI() * 'Drive Train'!$F$15)/HK$2*HK27</f>
        <v>-112943.46711299989</v>
      </c>
      <c r="HM27" s="2">
        <f>('DEPRECATED - DT-Prelim Calcs'!$C$6*HK27-HL27)/('DEPRECATED - DT-Prelim Calcs'!$C$6*HK27)*'DEPRECATED - DT-Prelim Calcs'!$C$7*HK27</f>
        <v>54.368254149320563</v>
      </c>
      <c r="HN27" s="57">
        <f>HM27/'DEPRECATED - DT-Prelim Calcs'!$C$7*('DEPRECATED - DT-Prelim Calcs'!$C$8-'DEPRECATED - DT-Prelim Calcs'!$C$9)+'DEPRECATED - DT-Prelim Calcs'!$C$9</f>
        <v>2897.0763516007587</v>
      </c>
      <c r="HO27" s="57">
        <f t="shared" si="21"/>
        <v>36.66666666666665</v>
      </c>
      <c r="HP27" s="2">
        <f t="shared" si="67"/>
        <v>0.99579519204165001</v>
      </c>
      <c r="HQ27" s="57">
        <f>HP27*'DEPRECATED - DT-Prelim Calcs'!$C$21/HK$2/'DEPRECATED - DT-Prelim Calcs'!$C$19/'DEPRECATED - DT-Prelim Calcs'!$C$18*3.39*'DEPRECATED - DT-Prelim Calcs'!$C$20</f>
        <v>25.773080821789936</v>
      </c>
      <c r="HR27" s="46">
        <f t="shared" si="68"/>
        <v>0</v>
      </c>
      <c r="HS27" s="57">
        <f>HQ26*'DEPRECATED - DT-Prelim Calcs'!$C$11+HS26</f>
        <v>-201.54343752231088</v>
      </c>
      <c r="HT27" s="57">
        <f>HT26+0.5*HQ27*'DEPRECATED - DT-Prelim Calcs'!$C$11^2+HS27*'DEPRECATED - DT-Prelim Calcs'!$C$11</f>
        <v>-34963.303750036466</v>
      </c>
      <c r="HU27" s="57">
        <f>MIN('Drive Train'!$F$35-HO26*'DEPRECATED - DT-Prelim Calcs'!$C$21*'Drive Train'!$F$39,HU26+HO$2)</f>
        <v>16.979290637976938</v>
      </c>
      <c r="HV27" s="57">
        <f>'Drive Train'!$F$35-HO27*'DEPRECATED - DT-Prelim Calcs'!$C$21*'Drive Train'!$F$39</f>
        <v>10.200000000000001</v>
      </c>
      <c r="HW27" s="1">
        <f>IF(HT27&gt;='Drive Train'!$F$29,1,0)</f>
        <v>0</v>
      </c>
      <c r="HX27" s="57">
        <f t="shared" si="69"/>
        <v>40.740740740740726</v>
      </c>
      <c r="HY27" s="63">
        <f>HY26+'DEPRECATED - DT-Prelim Calcs'!$C$11</f>
        <v>92</v>
      </c>
      <c r="HZ27" s="2">
        <f>IJ27/'Drive Train'!$F$35</f>
        <v>0.80645161290322598</v>
      </c>
      <c r="IA27" s="46">
        <f>IH27*12*60/(PI() * 'Drive Train'!$F$15)/HZ$2*HZ27</f>
        <v>-21105.376106804073</v>
      </c>
      <c r="IB27" s="2">
        <f>('DEPRECATED - DT-Prelim Calcs'!$C$6*HZ27-IA27)/('DEPRECATED - DT-Prelim Calcs'!$C$6*HZ27)*'DEPRECATED - DT-Prelim Calcs'!$C$7*HZ27</f>
        <v>11.486504562968786</v>
      </c>
      <c r="IC27" s="57">
        <f>IB27/'DEPRECATED - DT-Prelim Calcs'!$C$7*('DEPRECATED - DT-Prelim Calcs'!$C$8-'DEPRECATED - DT-Prelim Calcs'!$C$9)+'DEPRECATED - DT-Prelim Calcs'!$C$9</f>
        <v>614.20146698294411</v>
      </c>
      <c r="ID27" s="57">
        <f t="shared" si="22"/>
        <v>39.999999999999986</v>
      </c>
      <c r="IE27" s="2">
        <f t="shared" si="70"/>
        <v>0.99579519204165001</v>
      </c>
      <c r="IF27" s="57">
        <f>IE27*'DEPRECATED - DT-Prelim Calcs'!$C$21/HZ$2/'DEPRECATED - DT-Prelim Calcs'!$C$19/'DEPRECATED - DT-Prelim Calcs'!$C$18*3.39*'DEPRECATED - DT-Prelim Calcs'!$C$20</f>
        <v>25.773080821789936</v>
      </c>
      <c r="IG27" s="46">
        <f t="shared" si="71"/>
        <v>0</v>
      </c>
      <c r="IH27" s="57">
        <f>IF26*'DEPRECATED - DT-Prelim Calcs'!$C$11+IH26</f>
        <v>-63.947001389598185</v>
      </c>
      <c r="II27" s="57">
        <f>II26+0.5*IF27*'DEPRECATED - DT-Prelim Calcs'!$C$11^2+IH27*'DEPRECATED - DT-Prelim Calcs'!$C$11</f>
        <v>-41014.685404905627</v>
      </c>
      <c r="IJ27" s="57">
        <f>MIN('Drive Train'!$F$35-ID26*'DEPRECATED - DT-Prelim Calcs'!$C$21*'Drive Train'!$F$39,IJ26+ID$2)</f>
        <v>10.000000000000002</v>
      </c>
      <c r="IK27" s="57">
        <f>'Drive Train'!$F$35-ID27*'DEPRECATED - DT-Prelim Calcs'!$C$21*'Drive Train'!$F$39</f>
        <v>10.000000000000002</v>
      </c>
      <c r="IL27" s="1">
        <f>IF(II27&gt;='Drive Train'!$F$29,1,0)</f>
        <v>0</v>
      </c>
      <c r="IM27" s="57">
        <f t="shared" si="72"/>
        <v>44.444444444444429</v>
      </c>
      <c r="IN27" s="63">
        <f>IN26+'DEPRECATED - DT-Prelim Calcs'!$C$11</f>
        <v>92</v>
      </c>
      <c r="IO27" s="2">
        <f>IY27/'Drive Train'!$F$35</f>
        <v>0.79032258064516137</v>
      </c>
      <c r="IP27" s="46">
        <f>IW27*12*60/(PI() * 'Drive Train'!$F$15)/IO$2*IO27</f>
        <v>-103278.60088327275</v>
      </c>
      <c r="IQ27" s="2">
        <f>('DEPRECATED - DT-Prelim Calcs'!$C$6*IO27-IP27)/('DEPRECATED - DT-Prelim Calcs'!$C$6*IO27)*'DEPRECATED - DT-Prelim Calcs'!$C$7*IO27</f>
        <v>48.602881571078541</v>
      </c>
      <c r="IR27" s="57">
        <f>IQ27/'DEPRECATED - DT-Prelim Calcs'!$C$7*('DEPRECATED - DT-Prelim Calcs'!$C$8-'DEPRECATED - DT-Prelim Calcs'!$C$9)+'DEPRECATED - DT-Prelim Calcs'!$C$9</f>
        <v>2590.1480106097001</v>
      </c>
      <c r="IS27" s="57">
        <f t="shared" si="23"/>
        <v>43.333333333333321</v>
      </c>
      <c r="IT27" s="2">
        <f t="shared" si="73"/>
        <v>0.99579519204165001</v>
      </c>
      <c r="IU27" s="57">
        <f>IT27*'DEPRECATED - DT-Prelim Calcs'!$C$21/IO$2/'DEPRECATED - DT-Prelim Calcs'!$C$19/'DEPRECATED - DT-Prelim Calcs'!$C$18*3.39*'DEPRECATED - DT-Prelim Calcs'!$C$20</f>
        <v>25.773080821789936</v>
      </c>
      <c r="IV27" s="46">
        <f t="shared" si="74"/>
        <v>0</v>
      </c>
      <c r="IW27" s="57">
        <f>IU26*'DEPRECATED - DT-Prelim Calcs'!$C$11+IW26</f>
        <v>-319.3091462871613</v>
      </c>
      <c r="IX27" s="57">
        <f>IX26+0.5*IU27*'DEPRECATED - DT-Prelim Calcs'!$C$11^2+IW27*'DEPRECATED - DT-Prelim Calcs'!$C$11</f>
        <v>-50311.430416065501</v>
      </c>
      <c r="IY27" s="57">
        <f>MIN('Drive Train'!$F$35-IS26*'DEPRECATED - DT-Prelim Calcs'!$C$21*'Drive Train'!$F$39,IY26+IS$2)</f>
        <v>9.8000000000000007</v>
      </c>
      <c r="IZ27" s="57">
        <f>'Drive Train'!$F$35-IS27*'DEPRECATED - DT-Prelim Calcs'!$C$21*'Drive Train'!$F$39</f>
        <v>9.8000000000000007</v>
      </c>
      <c r="JA27" s="1">
        <f>IF(IX27&gt;='Drive Train'!$F$29,1,0)</f>
        <v>0</v>
      </c>
      <c r="JB27" s="57">
        <f t="shared" si="75"/>
        <v>48.148148148148138</v>
      </c>
      <c r="JC27" s="63">
        <f>JC26+'DEPRECATED - DT-Prelim Calcs'!$C$11</f>
        <v>92</v>
      </c>
      <c r="JD27" s="2">
        <f>JN27/'Drive Train'!$F$35</f>
        <v>0.77419354838709686</v>
      </c>
      <c r="JE27" s="46">
        <f>JL27*12*60/(PI() * 'Drive Train'!$F$15)/JD$2*JD27</f>
        <v>-201672.32754786621</v>
      </c>
      <c r="JF27" s="2">
        <f>('DEPRECATED - DT-Prelim Calcs'!$C$6*JD27-JE27)/('DEPRECATED - DT-Prelim Calcs'!$C$6*JD27)*'DEPRECATED - DT-Prelim Calcs'!$C$7*JD27</f>
        <v>93.053481759372303</v>
      </c>
      <c r="JG27" s="57">
        <f>JF27/'DEPRECATED - DT-Prelim Calcs'!$C$7*('DEPRECATED - DT-Prelim Calcs'!$C$8-'DEPRECATED - DT-Prelim Calcs'!$C$9)+'DEPRECATED - DT-Prelim Calcs'!$C$9</f>
        <v>4956.5430330819363</v>
      </c>
      <c r="JH27" s="57">
        <f t="shared" si="24"/>
        <v>46.666666666666657</v>
      </c>
      <c r="JI27" s="2">
        <f t="shared" si="76"/>
        <v>0.99579519204165001</v>
      </c>
      <c r="JJ27" s="57">
        <f>JI27*'DEPRECATED - DT-Prelim Calcs'!$C$21/JD$2/'DEPRECATED - DT-Prelim Calcs'!$C$19/'DEPRECATED - DT-Prelim Calcs'!$C$18*3.39*'DEPRECATED - DT-Prelim Calcs'!$C$20</f>
        <v>25.773080821789936</v>
      </c>
      <c r="JK27" s="46">
        <f t="shared" si="77"/>
        <v>0</v>
      </c>
      <c r="JL27" s="57">
        <f>JJ26*'DEPRECATED - DT-Prelim Calcs'!$C$11+JL26</f>
        <v>-636.50550776162322</v>
      </c>
      <c r="JM27" s="57">
        <f>JM26+0.5*JJ27*'DEPRECATED - DT-Prelim Calcs'!$C$11^2+JL27*'DEPRECATED - DT-Prelim Calcs'!$C$11</f>
        <v>-59943.027379808547</v>
      </c>
      <c r="JN27" s="57">
        <f>MIN('Drive Train'!$F$35-JH26*'DEPRECATED - DT-Prelim Calcs'!$C$21*'Drive Train'!$F$39,JN26+JH$2)</f>
        <v>9.6000000000000014</v>
      </c>
      <c r="JO27" s="57">
        <f>'Drive Train'!$F$35-JH27*'DEPRECATED - DT-Prelim Calcs'!$C$21*'Drive Train'!$F$39</f>
        <v>9.6000000000000014</v>
      </c>
      <c r="JP27" s="1">
        <f>IF(JM27&gt;='Drive Train'!$F$29,1,0)</f>
        <v>0</v>
      </c>
      <c r="JQ27" s="57">
        <f>MIN(JG27,'DEPRECATED - DT-Prelim Calcs'!$C$10)*'DEPRECATED - DT-Prelim Calcs'!$C$11*1000/60/60</f>
        <v>103.33333333333333</v>
      </c>
      <c r="JR27" s="63">
        <f>JR26+'DEPRECATED - DT-Prelim Calcs'!$C$11</f>
        <v>92</v>
      </c>
      <c r="JS27" s="2">
        <f>KC27/'Drive Train'!$F$35</f>
        <v>0.75806451612903225</v>
      </c>
      <c r="JT27" s="46">
        <f>KA27*12*60/(PI() * 'Drive Train'!$F$15)/JS$2*JS27</f>
        <v>-254158.25872250111</v>
      </c>
      <c r="JU27" s="2">
        <f>('DEPRECATED - DT-Prelim Calcs'!$C$6*JS27-JT27)/('DEPRECATED - DT-Prelim Calcs'!$C$6*JS27)*'DEPRECATED - DT-Prelim Calcs'!$C$7*JS27</f>
        <v>116.74652338654033</v>
      </c>
      <c r="JV27" s="57">
        <f>JU27/'DEPRECATED - DT-Prelim Calcs'!$C$7*('DEPRECATED - DT-Prelim Calcs'!$C$8-'DEPRECATED - DT-Prelim Calcs'!$C$9)+'DEPRECATED - DT-Prelim Calcs'!$C$9</f>
        <v>6217.877987756483</v>
      </c>
      <c r="JW27" s="57">
        <f t="shared" si="25"/>
        <v>49.999999999999993</v>
      </c>
      <c r="JX27" s="2">
        <f t="shared" si="78"/>
        <v>0.99579519204165001</v>
      </c>
      <c r="JY27" s="57">
        <f>JX27*'DEPRECATED - DT-Prelim Calcs'!$C$21/JS$2/'DEPRECATED - DT-Prelim Calcs'!$C$19/'DEPRECATED - DT-Prelim Calcs'!$C$18*3.39*'DEPRECATED - DT-Prelim Calcs'!$C$20</f>
        <v>25.773080821789936</v>
      </c>
      <c r="JZ27" s="46">
        <f t="shared" si="79"/>
        <v>0</v>
      </c>
      <c r="KA27" s="57">
        <f>JY26*'DEPRECATED - DT-Prelim Calcs'!$C$11+KA26</f>
        <v>-819.22549836424128</v>
      </c>
      <c r="KB27" s="57">
        <f>KB26+0.5*JY27*'DEPRECATED - DT-Prelim Calcs'!$C$11^2+KA27*'DEPRECATED - DT-Prelim Calcs'!$C$11</f>
        <v>-64061.659311257252</v>
      </c>
      <c r="KC27" s="57">
        <f>MIN('Drive Train'!$F$35-JW26*'DEPRECATED - DT-Prelim Calcs'!$C$21*'Drive Train'!$F$39,KC26+JW$2)</f>
        <v>9.4</v>
      </c>
      <c r="KD27" s="57">
        <f>'Drive Train'!$F$35-JW27*'DEPRECATED - DT-Prelim Calcs'!$C$21*'Drive Train'!$F$39</f>
        <v>9.4</v>
      </c>
      <c r="KE27" s="1">
        <f>IF(KB27&gt;='Drive Train'!$F$29,1,0)</f>
        <v>0</v>
      </c>
      <c r="KF27" s="57">
        <f>MIN(JV27,'DEPRECATED - DT-Prelim Calcs'!$C$10)*'DEPRECATED - DT-Prelim Calcs'!$C$11*1000/60/60</f>
        <v>103.33333333333333</v>
      </c>
      <c r="KG27" s="63">
        <f>KG26+'DEPRECATED - DT-Prelim Calcs'!$C$11</f>
        <v>92</v>
      </c>
      <c r="KH27" s="2">
        <f>KR27/'Drive Train'!$F$35</f>
        <v>0.74193548387096786</v>
      </c>
      <c r="KI27" s="46">
        <f>KP27*12*60/(PI() * 'Drive Train'!$F$15)/KH$2*KH27</f>
        <v>-51042.252561898284</v>
      </c>
      <c r="KJ27" s="2">
        <f>('DEPRECATED - DT-Prelim Calcs'!$C$6*KH27-KI27)/('DEPRECATED - DT-Prelim Calcs'!$C$6*KH27)*'DEPRECATED - DT-Prelim Calcs'!$C$7*KH27</f>
        <v>24.867206856499557</v>
      </c>
      <c r="KK27" s="57">
        <f>KJ27/'DEPRECATED - DT-Prelim Calcs'!$C$7*('DEPRECATED - DT-Prelim Calcs'!$C$8-'DEPRECATED - DT-Prelim Calcs'!$C$9)+'DEPRECATED - DT-Prelim Calcs'!$C$9</f>
        <v>1326.5434189580471</v>
      </c>
      <c r="KL27" s="57">
        <f t="shared" si="26"/>
        <v>53.333333333333329</v>
      </c>
      <c r="KM27" s="2">
        <f t="shared" si="80"/>
        <v>0.99579519204165001</v>
      </c>
      <c r="KN27" s="57">
        <f>KM27*'DEPRECATED - DT-Prelim Calcs'!$C$21/KH$2/'DEPRECATED - DT-Prelim Calcs'!$C$19/'DEPRECATED - DT-Prelim Calcs'!$C$18*3.39*'DEPRECATED - DT-Prelim Calcs'!$C$20</f>
        <v>25.773080821789936</v>
      </c>
      <c r="KO27" s="46">
        <f t="shared" si="81"/>
        <v>0</v>
      </c>
      <c r="KP27" s="57">
        <f>KN26*'DEPRECATED - DT-Prelim Calcs'!$C$11+KP26</f>
        <v>-168.1005340610443</v>
      </c>
      <c r="KQ27" s="57">
        <f>KQ26+0.5*KN27*'DEPRECATED - DT-Prelim Calcs'!$C$11^2+KP27*'DEPRECATED - DT-Prelim Calcs'!$C$11</f>
        <v>-45802.023565968986</v>
      </c>
      <c r="KR27" s="57">
        <f>MIN('Drive Train'!$F$35-KL26*'DEPRECATED - DT-Prelim Calcs'!$C$21*'Drive Train'!$F$39,KR26+KL$2)</f>
        <v>9.2000000000000011</v>
      </c>
      <c r="KS27" s="57">
        <f>'Drive Train'!$F$35-KL27*'DEPRECATED - DT-Prelim Calcs'!$C$21*'Drive Train'!$F$39</f>
        <v>9.2000000000000011</v>
      </c>
      <c r="KT27" s="1">
        <f>IF(KQ27&gt;='Drive Train'!$F$29,1,0)</f>
        <v>0</v>
      </c>
      <c r="KU27" s="57">
        <f>MIN(KK27,'DEPRECATED - DT-Prelim Calcs'!$C$10)*'DEPRECATED - DT-Prelim Calcs'!$C$11*1000/60/60</f>
        <v>103.33333333333333</v>
      </c>
      <c r="KV27" s="63">
        <f>KV26+'DEPRECATED - DT-Prelim Calcs'!$C$11</f>
        <v>92</v>
      </c>
      <c r="KW27" s="2">
        <f>LG27/'Drive Train'!$F$35</f>
        <v>0.72580645161290325</v>
      </c>
      <c r="KX27" s="46">
        <f>LE27*12*60/(PI() * 'Drive Train'!$F$15)/KW$2*KW27</f>
        <v>-191306.44127245891</v>
      </c>
      <c r="KY27" s="2">
        <f>('DEPRECATED - DT-Prelim Calcs'!$C$6*KW27-KX27)/('DEPRECATED - DT-Prelim Calcs'!$C$6*KW27)*'DEPRECATED - DT-Prelim Calcs'!$C$7*KW27</f>
        <v>88.249854611543967</v>
      </c>
      <c r="KZ27" s="57">
        <f>KY27/'DEPRECATED - DT-Prelim Calcs'!$C$7*('DEPRECATED - DT-Prelim Calcs'!$C$8-'DEPRECATED - DT-Prelim Calcs'!$C$9)+'DEPRECATED - DT-Prelim Calcs'!$C$9</f>
        <v>4700.8146666643524</v>
      </c>
      <c r="LA27" s="57">
        <f t="shared" si="27"/>
        <v>56.666666666666664</v>
      </c>
      <c r="LB27" s="2">
        <f t="shared" si="82"/>
        <v>0.99579519204165001</v>
      </c>
      <c r="LC27" s="57">
        <f>LB27*'DEPRECATED - DT-Prelim Calcs'!$C$21/KW$2/'DEPRECATED - DT-Prelim Calcs'!$C$19/'DEPRECATED - DT-Prelim Calcs'!$C$18*3.39*'DEPRECATED - DT-Prelim Calcs'!$C$20</f>
        <v>25.773080821789936</v>
      </c>
      <c r="LD27" s="46">
        <f t="shared" si="83"/>
        <v>0</v>
      </c>
      <c r="LE27" s="57">
        <f>LC26*'DEPRECATED - DT-Prelim Calcs'!$C$11+LE26</f>
        <v>-644.0419732121195</v>
      </c>
      <c r="LF27" s="57">
        <f>LF26+0.5*LC27*'DEPRECATED - DT-Prelim Calcs'!$C$11^2+LE27*'DEPRECATED - DT-Prelim Calcs'!$C$11</f>
        <v>-62210.430446734106</v>
      </c>
      <c r="LG27" s="57">
        <f>MIN('Drive Train'!$F$35-LA26*'DEPRECATED - DT-Prelim Calcs'!$C$21*'Drive Train'!$F$39,LG26+LA$2)</f>
        <v>9</v>
      </c>
      <c r="LH27" s="57">
        <f>'Drive Train'!$F$35-LA27*'DEPRECATED - DT-Prelim Calcs'!$C$21*'Drive Train'!$F$39</f>
        <v>9</v>
      </c>
      <c r="LI27" s="1">
        <f>IF(LF27&gt;='Drive Train'!$F$29,1,0)</f>
        <v>0</v>
      </c>
      <c r="LJ27" s="57">
        <f>MIN(KZ27,'DEPRECATED - DT-Prelim Calcs'!$C$10)*'DEPRECATED - DT-Prelim Calcs'!$C$11*1000/60/60</f>
        <v>103.33333333333333</v>
      </c>
      <c r="LK27" s="63">
        <f>LK26+'DEPRECATED - DT-Prelim Calcs'!$C$11</f>
        <v>92</v>
      </c>
      <c r="LL27" s="2">
        <f>LV27/'Drive Train'!$F$35</f>
        <v>0.70967741935483875</v>
      </c>
      <c r="LM27" s="46">
        <f>LT27*12*60/(PI() * 'Drive Train'!$F$15)/LL$2*LL27</f>
        <v>-308171.6195361336</v>
      </c>
      <c r="LN27" s="2">
        <f>('DEPRECATED - DT-Prelim Calcs'!$C$6*LL27-LM27)/('DEPRECATED - DT-Prelim Calcs'!$C$6*LL27)*'DEPRECATED - DT-Prelim Calcs'!$C$7*LL27</f>
        <v>141.05246199566992</v>
      </c>
      <c r="LO27" s="57">
        <f>LN27/'DEPRECATED - DT-Prelim Calcs'!$C$7*('DEPRECATED - DT-Prelim Calcs'!$C$8-'DEPRECATED - DT-Prelim Calcs'!$C$9)+'DEPRECATED - DT-Prelim Calcs'!$C$9</f>
        <v>7511.8414415122197</v>
      </c>
      <c r="LP27" s="57">
        <f t="shared" si="28"/>
        <v>60</v>
      </c>
      <c r="LQ27" s="2">
        <f t="shared" si="84"/>
        <v>0.99579519204165001</v>
      </c>
      <c r="LR27" s="57">
        <f>LQ27*'DEPRECATED - DT-Prelim Calcs'!$C$21/LL$2/'DEPRECATED - DT-Prelim Calcs'!$C$19/'DEPRECATED - DT-Prelim Calcs'!$C$18*3.39*'DEPRECATED - DT-Prelim Calcs'!$C$20</f>
        <v>25.773080821789936</v>
      </c>
      <c r="LS27" s="46">
        <f t="shared" si="85"/>
        <v>0</v>
      </c>
      <c r="LT27" s="57">
        <f>LR26*'DEPRECATED - DT-Prelim Calcs'!$C$11+LT26</f>
        <v>-1061.0529496341931</v>
      </c>
      <c r="LU27" s="57">
        <f>LU26+0.5*LR27*'DEPRECATED - DT-Prelim Calcs'!$C$11^2+LT27*'DEPRECATED - DT-Prelim Calcs'!$C$11</f>
        <v>-69603.512486297026</v>
      </c>
      <c r="LV27" s="57">
        <f>MIN('Drive Train'!$F$35-LP26*'DEPRECATED - DT-Prelim Calcs'!$C$21*'Drive Train'!$F$39,LV26+LP$2)</f>
        <v>8.8000000000000007</v>
      </c>
      <c r="LW27" s="57">
        <f>'Drive Train'!$F$35-LP27*'DEPRECATED - DT-Prelim Calcs'!$C$21*'Drive Train'!$F$39</f>
        <v>8.8000000000000007</v>
      </c>
      <c r="LX27" s="1">
        <f>IF(LU27&gt;='Drive Train'!$F$29,1,0)</f>
        <v>0</v>
      </c>
      <c r="LY27" s="57">
        <f>MIN(LO27,'DEPRECATED - DT-Prelim Calcs'!$C$10)*'DEPRECATED - DT-Prelim Calcs'!$C$11*1000/60/60</f>
        <v>103.33333333333333</v>
      </c>
      <c r="LZ27" s="63">
        <f>LZ26+'DEPRECATED - DT-Prelim Calcs'!$C$11</f>
        <v>92</v>
      </c>
    </row>
    <row r="28" spans="1:338" x14ac:dyDescent="0.2">
      <c r="Q28" s="127">
        <f t="shared" si="86"/>
        <v>1</v>
      </c>
      <c r="R28" s="63">
        <f>R27+'DEPRECATED - DT-Prelim Calcs'!$C$11</f>
        <v>96</v>
      </c>
      <c r="S28" s="2">
        <f>AG28/'Drive Train'!$F$35</f>
        <v>0</v>
      </c>
      <c r="T28" s="46">
        <f>AE28*12*60/(PI() * 'Drive Train'!$F$15)/S$2*ABS(S28)</f>
        <v>0</v>
      </c>
      <c r="U28" s="2">
        <f>IF(OR(AD27=1,AND($C$32=Motors!$C$32,'DEPRECATED - DT-Prelim Calcs'!AI27=1)),0,IF(AG28=0,-(V27+$C$9)/($C$8-$C$9)*$C$7,($C$6*S28-T28)/($C$6*S28)*$C$7*S28))</f>
        <v>0</v>
      </c>
      <c r="V28" s="57">
        <f>IF(AND(AD27=1,AI27=1),0,ABS(U28/$C$7*($C$8-$C$9)+$C$9) *'Drive Train'!$AA$49 + V27*(1-'Drive Train'!$AA$49))</f>
        <v>0</v>
      </c>
      <c r="W28" s="57">
        <f t="shared" si="0"/>
        <v>0</v>
      </c>
      <c r="X28" s="2">
        <f>MAX(MIN(IF(AND(AI27=1,AG28&lt;0),-1,1)*(W28-$C$9)/($C$8-$C$9)*$C$7-$C$29*AE28/T$2 -  AI27*$C$29/2,X$2),MAX(X$4:X27)*-1)</f>
        <v>-0.2458281045106315</v>
      </c>
      <c r="Y28" s="57">
        <f t="shared" si="1"/>
        <v>0</v>
      </c>
      <c r="Z28" s="57">
        <f t="shared" si="2"/>
        <v>0</v>
      </c>
      <c r="AA28" s="57">
        <f t="shared" si="3"/>
        <v>0</v>
      </c>
      <c r="AB28" s="57" t="e">
        <f t="shared" si="4"/>
        <v>#N/A</v>
      </c>
      <c r="AC28" s="46">
        <f t="shared" si="29"/>
        <v>1</v>
      </c>
      <c r="AD28" s="1">
        <f t="shared" si="5"/>
        <v>1</v>
      </c>
      <c r="AE28" s="57">
        <f t="shared" si="6"/>
        <v>0</v>
      </c>
      <c r="AF28" s="57" t="e">
        <f t="shared" si="7"/>
        <v>#N/A</v>
      </c>
      <c r="AG28" s="57">
        <f>IF(AI27=0,MIN('Drive Train'!$F$35-W27*$C$21*'Drive Train'!$F$39,AG27+W$2)-$C$3,IF(AE27-1&lt;=0,0,IF($C$32=Motors!$C$30,MAX(MAX(AG$4:AG27)*-1,AG27-W$2),MAX(0,MAX(AG$4:AG27)*-1,AG27-W$2))))</f>
        <v>0</v>
      </c>
      <c r="AH28" s="57">
        <f>'Drive Train'!$F$35-ABS(W28)*'DEPRECATED - DT-Prelim Calcs'!$C$21*'Drive Train'!$F$39</f>
        <v>12.4</v>
      </c>
      <c r="AI28" s="1">
        <f>IF(AJ28&gt;='Drive Train'!$F$29,1,0)</f>
        <v>1</v>
      </c>
      <c r="AJ28" s="57">
        <f>AJ27+0.5*Y28*'DEPRECATED - DT-Prelim Calcs'!$C$11^2+AE28*'DEPRECATED - DT-Prelim Calcs'!$C$11</f>
        <v>784.33981740885292</v>
      </c>
      <c r="AK28" s="57">
        <f t="shared" si="8"/>
        <v>0</v>
      </c>
      <c r="AL28" s="63">
        <f>AL27+'DEPRECATED - DT-Prelim Calcs'!$C$11</f>
        <v>96</v>
      </c>
      <c r="AM28" s="2">
        <f>AW28/'Drive Train'!$F$35</f>
        <v>0.90119286115614616</v>
      </c>
      <c r="AN28" s="46">
        <f>AU28*12*60/(PI() * 'Drive Train'!$F$15)/AM$2*AM28</f>
        <v>4075.2462642893843</v>
      </c>
      <c r="AO28" s="2">
        <f>('DEPRECATED - DT-Prelim Calcs'!$C$6*AM28-AN28)/('DEPRECATED - DT-Prelim Calcs'!$C$6*AM28)*'DEPRECATED - DT-Prelim Calcs'!$C$7*AM28</f>
        <v>0.32922123123295094</v>
      </c>
      <c r="AP28" s="57">
        <f>AO28/'DEPRECATED - DT-Prelim Calcs'!$C$7*('DEPRECATED - DT-Prelim Calcs'!$C$8-'DEPRECATED - DT-Prelim Calcs'!$C$9)+'DEPRECATED - DT-Prelim Calcs'!$C$9</f>
        <v>20.226590857754196</v>
      </c>
      <c r="AQ28" s="57">
        <f t="shared" si="9"/>
        <v>20.226590857754196</v>
      </c>
      <c r="AR28" s="2">
        <f t="shared" si="30"/>
        <v>-1.8494594659057562E-3</v>
      </c>
      <c r="AS28" s="57">
        <f>AR28*'DEPRECATED - DT-Prelim Calcs'!$C$21/AM$2/'DEPRECATED - DT-Prelim Calcs'!$C$19/'DEPRECATED - DT-Prelim Calcs'!$C$18*3.39*'DEPRECATED - DT-Prelim Calcs'!$C$20</f>
        <v>-1.3402911791762848E-2</v>
      </c>
      <c r="AT28" s="46">
        <f t="shared" si="31"/>
        <v>0</v>
      </c>
      <c r="AU28" s="57">
        <f>AS27*'DEPRECATED - DT-Prelim Calcs'!$C$11+AU27</f>
        <v>39.462399341579427</v>
      </c>
      <c r="AV28" s="57">
        <f>AV27+0.5*AS28*'DEPRECATED - DT-Prelim Calcs'!$C$11^2+AU28*'DEPRECATED - DT-Prelim Calcs'!$C$11</f>
        <v>3740.8948961168599</v>
      </c>
      <c r="AW28" s="57">
        <f>MIN('Drive Train'!$F$35-AQ27*'DEPRECATED - DT-Prelim Calcs'!$C$21*'Drive Train'!$F$39,AW27+AQ$2)</f>
        <v>11.174791478336212</v>
      </c>
      <c r="AX28" s="57">
        <f>'Drive Train'!$F$35-AQ28*'DEPRECATED - DT-Prelim Calcs'!$C$21*'Drive Train'!$F$39</f>
        <v>11.186404548534748</v>
      </c>
      <c r="AY28" s="1">
        <f>IF(AV28&gt;='Drive Train'!$F$29,1,0)</f>
        <v>1</v>
      </c>
      <c r="AZ28" s="57">
        <f t="shared" si="32"/>
        <v>22.473989841949106</v>
      </c>
      <c r="BA28" s="63">
        <f>BA27+'DEPRECATED - DT-Prelim Calcs'!$C$11</f>
        <v>96</v>
      </c>
      <c r="BB28" s="2">
        <f>BL28/'Drive Train'!$F$35</f>
        <v>0.55000000000000004</v>
      </c>
      <c r="BC28" s="46">
        <f>BJ28*12*60/(PI() * 'Drive Train'!$F$15)/BB$2*BB28</f>
        <v>5570.7681419573855</v>
      </c>
      <c r="BD28" s="2">
        <f>('DEPRECATED - DT-Prelim Calcs'!$C$6*BB28-BC28)/('DEPRECATED - DT-Prelim Calcs'!$C$6*BB28)*'DEPRECATED - DT-Prelim Calcs'!$C$7*BB28</f>
        <v>-1.1933651448625324</v>
      </c>
      <c r="BE28" s="57">
        <f>BD28/'DEPRECATED - DT-Prelim Calcs'!$C$7*('DEPRECATED - DT-Prelim Calcs'!$C$8-'DEPRECATED - DT-Prelim Calcs'!$C$9)+'DEPRECATED - DT-Prelim Calcs'!$C$9</f>
        <v>-60.830600865503278</v>
      </c>
      <c r="BF28" s="57">
        <f t="shared" si="10"/>
        <v>-60.830600865503278</v>
      </c>
      <c r="BG28" s="2">
        <f t="shared" si="33"/>
        <v>-1.9349092954429059</v>
      </c>
      <c r="BH28" s="57">
        <f>BG28*'DEPRECATED - DT-Prelim Calcs'!$C$21/BB$2/'DEPRECATED - DT-Prelim Calcs'!$C$19/'DEPRECATED - DT-Prelim Calcs'!$C$18*3.39*'DEPRECATED - DT-Prelim Calcs'!$C$20</f>
        <v>-20.254232725798911</v>
      </c>
      <c r="BI28" s="46">
        <f t="shared" si="34"/>
        <v>1</v>
      </c>
      <c r="BJ28" s="57">
        <f>BH27*'DEPRECATED - DT-Prelim Calcs'!$C$11+BJ27</f>
        <v>61.192602341347495</v>
      </c>
      <c r="BK28" s="57">
        <f>BK27+0.5*BH28*'DEPRECATED - DT-Prelim Calcs'!$C$11^2+BJ28*'DEPRECATED - DT-Prelim Calcs'!$C$11</f>
        <v>2019.2678898967174</v>
      </c>
      <c r="BL28" s="57">
        <f>MIN('Drive Train'!$F$35-BF27*'DEPRECATED - DT-Prelim Calcs'!$C$21*'Drive Train'!$F$39,BL27+BF$2)</f>
        <v>6.82</v>
      </c>
      <c r="BM28" s="57">
        <f>'Drive Train'!$F$35-BF28*'DEPRECATED - DT-Prelim Calcs'!$C$21*'Drive Train'!$F$39</f>
        <v>16.049836051930196</v>
      </c>
      <c r="BN28" s="1">
        <f>IF(BK28&gt;='Drive Train'!$F$29,1,0)</f>
        <v>1</v>
      </c>
      <c r="BO28" s="57">
        <f t="shared" si="35"/>
        <v>-67.589556517225859</v>
      </c>
      <c r="BP28" s="63">
        <f>BP27+'DEPRECATED - DT-Prelim Calcs'!$C$11</f>
        <v>96</v>
      </c>
      <c r="BQ28" s="2">
        <f>CA28/'Drive Train'!$F$35</f>
        <v>0.65213324854390797</v>
      </c>
      <c r="BR28" s="46">
        <f>BY28*12*60/(PI() * 'Drive Train'!$F$15)/BQ$2*BQ28</f>
        <v>10244.313670825532</v>
      </c>
      <c r="BS28" s="2">
        <f>('DEPRECATED - DT-Prelim Calcs'!$C$6*BQ28-BR28)/('DEPRECATED - DT-Prelim Calcs'!$C$6*BQ28)*'DEPRECATED - DT-Prelim Calcs'!$C$7*BQ28</f>
        <v>-3.0604031386807637</v>
      </c>
      <c r="BT28" s="57">
        <f>BS28/'DEPRECATED - DT-Prelim Calcs'!$C$7*('DEPRECATED - DT-Prelim Calcs'!$C$8-'DEPRECATED - DT-Prelim Calcs'!$C$9)+'DEPRECATED - DT-Prelim Calcs'!$C$9</f>
        <v>-160.22519613806725</v>
      </c>
      <c r="BU28" s="57">
        <f t="shared" si="11"/>
        <v>-160.22519613806725</v>
      </c>
      <c r="BV28" s="2">
        <f t="shared" si="36"/>
        <v>-4.2104913302122853</v>
      </c>
      <c r="BW28" s="57">
        <f>BV28*'DEPRECATED - DT-Prelim Calcs'!$C$21/BQ$2/'DEPRECATED - DT-Prelim Calcs'!$C$19/'DEPRECATED - DT-Prelim Calcs'!$C$18*3.39*'DEPRECATED - DT-Prelim Calcs'!$C$20</f>
        <v>-57.63596000557564</v>
      </c>
      <c r="BX28" s="46">
        <f t="shared" si="37"/>
        <v>1</v>
      </c>
      <c r="BY28" s="57">
        <f>BW27*'DEPRECATED - DT-Prelim Calcs'!$C$11+BY27</f>
        <v>72.575073560491091</v>
      </c>
      <c r="BZ28" s="57">
        <f>BZ27+0.5*BW28*'DEPRECATED - DT-Prelim Calcs'!$C$11^2+BY28*'DEPRECATED - DT-Prelim Calcs'!$C$11</f>
        <v>-2319.5134117573707</v>
      </c>
      <c r="CA28" s="57">
        <f>MIN('Drive Train'!$F$35-BU27*'DEPRECATED - DT-Prelim Calcs'!$C$21*'Drive Train'!$F$39,CA27+BU$2)</f>
        <v>8.0864522819444584</v>
      </c>
      <c r="CB28" s="57">
        <f>'Drive Train'!$F$35-BU28*'DEPRECATED - DT-Prelim Calcs'!$C$21*'Drive Train'!$F$39</f>
        <v>22.013511768284033</v>
      </c>
      <c r="CC28" s="1">
        <f>IF(BZ28&gt;='Drive Train'!$F$29,1,0)</f>
        <v>0</v>
      </c>
      <c r="CD28" s="57">
        <f t="shared" si="38"/>
        <v>-178.02799570896363</v>
      </c>
      <c r="CE28" s="63">
        <f>CE27+'DEPRECATED - DT-Prelim Calcs'!$C$11</f>
        <v>96</v>
      </c>
      <c r="CF28" s="2">
        <f>CP28/'Drive Train'!$F$35</f>
        <v>0.55000000000000004</v>
      </c>
      <c r="CG28" s="46">
        <f>CN28*12*60/(PI() * 'Drive Train'!$F$15)/CF$2*CF28</f>
        <v>11895.86036120885</v>
      </c>
      <c r="CH28" s="2">
        <f>('DEPRECATED - DT-Prelim Calcs'!$C$6*CF28-CG28)/('DEPRECATED - DT-Prelim Calcs'!$C$6*CF28)*'DEPRECATED - DT-Prelim Calcs'!$C$7*CF28</f>
        <v>-4.0533036530043765</v>
      </c>
      <c r="CI28" s="57">
        <f>CH28/'DEPRECATED - DT-Prelim Calcs'!$C$7*('DEPRECATED - DT-Prelim Calcs'!$C$8-'DEPRECATED - DT-Prelim Calcs'!$C$9)+'DEPRECATED - DT-Prelim Calcs'!$C$9</f>
        <v>-213.08375878857325</v>
      </c>
      <c r="CJ28" s="57">
        <f t="shared" si="12"/>
        <v>-213.08375878857325</v>
      </c>
      <c r="CK28" s="2">
        <f t="shared" si="39"/>
        <v>-5.6368026323526417</v>
      </c>
      <c r="CL28" s="57">
        <f>CK28*'DEPRECATED - DT-Prelim Calcs'!$C$21/CF$2/'DEPRECATED - DT-Prelim Calcs'!$C$19/'DEPRECATED - DT-Prelim Calcs'!$C$18*3.39*'DEPRECATED - DT-Prelim Calcs'!$C$20</f>
        <v>-95.315593381405535</v>
      </c>
      <c r="CM28" s="46">
        <f t="shared" si="40"/>
        <v>1</v>
      </c>
      <c r="CN28" s="57">
        <f>CL27*'DEPRECATED - DT-Prelim Calcs'!$C$11+CN27</f>
        <v>80.891661296328451</v>
      </c>
      <c r="CO28" s="57">
        <f>CO27+0.5*CL28*'DEPRECATED - DT-Prelim Calcs'!$C$11^2+CN28*'DEPRECATED - DT-Prelim Calcs'!$C$11</f>
        <v>-9785.7315470222766</v>
      </c>
      <c r="CP28" s="57">
        <f>MIN('Drive Train'!$F$35-CJ27*'DEPRECATED - DT-Prelim Calcs'!$C$21*'Drive Train'!$F$39,CP27+CJ$2)</f>
        <v>6.82</v>
      </c>
      <c r="CQ28" s="57">
        <f>'Drive Train'!$F$35-CJ28*'DEPRECATED - DT-Prelim Calcs'!$C$21*'Drive Train'!$F$39</f>
        <v>25.185025527314394</v>
      </c>
      <c r="CR28" s="1">
        <f>IF(CO28&gt;='Drive Train'!$F$29,1,0)</f>
        <v>0</v>
      </c>
      <c r="CS28" s="57">
        <f t="shared" si="41"/>
        <v>-236.75973198730358</v>
      </c>
      <c r="CT28" s="63">
        <f>CT27+'DEPRECATED - DT-Prelim Calcs'!$C$11</f>
        <v>96</v>
      </c>
      <c r="CU28" s="2">
        <f>DE28/'Drive Train'!$F$35</f>
        <v>1.0240505851473847</v>
      </c>
      <c r="CV28" s="46">
        <f>DC28*12*60/(PI() * 'Drive Train'!$F$15)/CU$2*CU28</f>
        <v>-9085.8534684800998</v>
      </c>
      <c r="CW28" s="2">
        <f>('DEPRECATED - DT-Prelim Calcs'!$C$6*CU28-CV28)/('DEPRECATED - DT-Prelim Calcs'!$C$6*CU28)*'DEPRECATED - DT-Prelim Calcs'!$C$7*CU28</f>
        <v>6.5761995948275311</v>
      </c>
      <c r="CX28" s="57">
        <f>CW28/'DEPRECATED - DT-Prelim Calcs'!$C$7*('DEPRECATED - DT-Prelim Calcs'!$C$8-'DEPRECATED - DT-Prelim Calcs'!$C$9)+'DEPRECATED - DT-Prelim Calcs'!$C$9</f>
        <v>352.79394523500923</v>
      </c>
      <c r="CY28" s="57">
        <f t="shared" si="13"/>
        <v>93</v>
      </c>
      <c r="CZ28" s="2">
        <f t="shared" si="42"/>
        <v>1.2803081040535502</v>
      </c>
      <c r="DA28" s="57">
        <f>CZ28*'DEPRECATED - DT-Prelim Calcs'!$C$21/CU$2/'DEPRECATED - DT-Prelim Calcs'!$C$19/'DEPRECATED - DT-Prelim Calcs'!$C$18*3.39*'DEPRECATED - DT-Prelim Calcs'!$C$20</f>
        <v>25.773080821789936</v>
      </c>
      <c r="DB28" s="46">
        <f t="shared" si="43"/>
        <v>0</v>
      </c>
      <c r="DC28" s="57">
        <f>DA27*'DEPRECATED - DT-Prelim Calcs'!$C$11+DC27</f>
        <v>-27.873672377290113</v>
      </c>
      <c r="DD28" s="57">
        <f>DD27+0.5*DA28*'DEPRECATED - DT-Prelim Calcs'!$C$11^2+DC28*'DEPRECATED - DT-Prelim Calcs'!$C$11</f>
        <v>-16593.803400058463</v>
      </c>
      <c r="DE28" s="57">
        <f>MIN('Drive Train'!$F$35-CY27*'DEPRECATED - DT-Prelim Calcs'!$C$21*'Drive Train'!$F$39,DE27+CY$2)</f>
        <v>12.69822725582757</v>
      </c>
      <c r="DF28" s="57">
        <f>'Drive Train'!$F$35-CY28*'DEPRECATED - DT-Prelim Calcs'!$C$21*'Drive Train'!$F$39</f>
        <v>6.82</v>
      </c>
      <c r="DG28" s="1">
        <f>IF(DD28&gt;='Drive Train'!$F$29,1,0)</f>
        <v>0</v>
      </c>
      <c r="DH28" s="57">
        <f t="shared" si="44"/>
        <v>103.33333333333333</v>
      </c>
      <c r="DI28" s="63">
        <f>DI27+'DEPRECATED - DT-Prelim Calcs'!$C$11</f>
        <v>96</v>
      </c>
      <c r="DJ28" s="2">
        <f>DT28/'Drive Train'!$F$35</f>
        <v>0.55000000000000004</v>
      </c>
      <c r="DK28" s="46">
        <f>DR28*12*60/(PI() * 'Drive Train'!$F$15)/DJ$2*DJ28</f>
        <v>-9729.8996614203334</v>
      </c>
      <c r="DL28" s="2">
        <f>('DEPRECATED - DT-Prelim Calcs'!$C$6*DJ28-DK28)/('DEPRECATED - DT-Prelim Calcs'!$C$6*DJ28)*'DEPRECATED - DT-Prelim Calcs'!$C$7*DJ28</f>
        <v>5.7249480645446535</v>
      </c>
      <c r="DM28" s="57">
        <f>DL28/'DEPRECATED - DT-Prelim Calcs'!$C$7*('DEPRECATED - DT-Prelim Calcs'!$C$8-'DEPRECATED - DT-Prelim Calcs'!$C$9)+'DEPRECATED - DT-Prelim Calcs'!$C$9</f>
        <v>307.47628078053071</v>
      </c>
      <c r="DN28" s="57">
        <f t="shared" si="14"/>
        <v>93</v>
      </c>
      <c r="DO28" s="2">
        <f t="shared" si="45"/>
        <v>1.1037138828047846</v>
      </c>
      <c r="DP28" s="57">
        <f>DO28*'DEPRECATED - DT-Prelim Calcs'!$C$21/DJ$2/'DEPRECATED - DT-Prelim Calcs'!$C$19/'DEPRECATED - DT-Prelim Calcs'!$C$18*3.39*'DEPRECATED - DT-Prelim Calcs'!$C$20</f>
        <v>25.773080821789936</v>
      </c>
      <c r="DQ28" s="46">
        <f t="shared" si="46"/>
        <v>0</v>
      </c>
      <c r="DR28" s="57">
        <f>DP27*'DEPRECATED - DT-Prelim Calcs'!$C$11+DR27</f>
        <v>-47.911255950601785</v>
      </c>
      <c r="DS28" s="57">
        <f>DS27+0.5*DP28*'DEPRECATED - DT-Prelim Calcs'!$C$11^2+DR28*'DEPRECATED - DT-Prelim Calcs'!$C$11</f>
        <v>-30798.19991986332</v>
      </c>
      <c r="DT28" s="57">
        <f>MIN('Drive Train'!$F$35-DN27*'DEPRECATED - DT-Prelim Calcs'!$C$21*'Drive Train'!$F$39,DT27+DN$2)</f>
        <v>6.82</v>
      </c>
      <c r="DU28" s="57">
        <f>'Drive Train'!$F$35-DN28*'DEPRECATED - DT-Prelim Calcs'!$C$21*'Drive Train'!$F$39</f>
        <v>6.82</v>
      </c>
      <c r="DV28" s="1">
        <f>IF(DS28&gt;='Drive Train'!$F$29,1,0)</f>
        <v>0</v>
      </c>
      <c r="DW28" s="57">
        <f t="shared" si="47"/>
        <v>103.33333333333333</v>
      </c>
      <c r="DX28" s="63">
        <f>DX27+'DEPRECATED - DT-Prelim Calcs'!$C$11</f>
        <v>96</v>
      </c>
      <c r="DY28" s="2">
        <f>EI28/'Drive Train'!$F$35</f>
        <v>0.55000000000000004</v>
      </c>
      <c r="DZ28" s="46">
        <f>EG28*12*60/(PI() * 'Drive Train'!$F$15)/DY$2*DY28</f>
        <v>-145724.52332767911</v>
      </c>
      <c r="EA28" s="2">
        <f>('DEPRECATED - DT-Prelim Calcs'!$C$6*DY28-DZ28)/('DEPRECATED - DT-Prelim Calcs'!$C$6*DY28)*'DEPRECATED - DT-Prelim Calcs'!$C$7*DY28</f>
        <v>67.215950510263909</v>
      </c>
      <c r="EB28" s="57">
        <f>EA28/'DEPRECATED - DT-Prelim Calcs'!$C$7*('DEPRECATED - DT-Prelim Calcs'!$C$8-'DEPRECATED - DT-Prelim Calcs'!$C$9)+'DEPRECATED - DT-Prelim Calcs'!$C$9</f>
        <v>3581.0429255049207</v>
      </c>
      <c r="EC28" s="57">
        <f t="shared" si="15"/>
        <v>93</v>
      </c>
      <c r="ED28" s="2">
        <f t="shared" si="48"/>
        <v>0.96993038185874991</v>
      </c>
      <c r="EE28" s="57">
        <f>ED28*'DEPRECATED - DT-Prelim Calcs'!$C$21/DY$2/'DEPRECATED - DT-Prelim Calcs'!$C$19/'DEPRECATED - DT-Prelim Calcs'!$C$18*3.39*'DEPRECATED - DT-Prelim Calcs'!$C$20</f>
        <v>25.773080821789936</v>
      </c>
      <c r="EF28" s="46">
        <f t="shared" si="49"/>
        <v>0</v>
      </c>
      <c r="EG28" s="57">
        <f>EE27*'DEPRECATED - DT-Prelim Calcs'!$C$11+EG27</f>
        <v>-630.5882809009795</v>
      </c>
      <c r="EH28" s="57">
        <f>EH27+0.5*EE28*'DEPRECATED - DT-Prelim Calcs'!$C$11^2+EG28*'DEPRECATED - DT-Prelim Calcs'!$C$11</f>
        <v>-64172.905169317579</v>
      </c>
      <c r="EI28" s="57">
        <f>MIN('Drive Train'!$F$35-EC27*'DEPRECATED - DT-Prelim Calcs'!$C$21*'Drive Train'!$F$39,EI27+EC$2)</f>
        <v>6.82</v>
      </c>
      <c r="EJ28" s="57">
        <f>'Drive Train'!$F$35-EC28*'DEPRECATED - DT-Prelim Calcs'!$C$21*'Drive Train'!$F$39</f>
        <v>6.82</v>
      </c>
      <c r="EK28" s="1">
        <f>IF(EH28&gt;='Drive Train'!$F$29,1,0)</f>
        <v>0</v>
      </c>
      <c r="EL28" s="57">
        <f t="shared" si="50"/>
        <v>103.33333333333333</v>
      </c>
      <c r="EM28" s="63">
        <f>EM27+'DEPRECATED - DT-Prelim Calcs'!$C$11</f>
        <v>96</v>
      </c>
      <c r="EN28" s="2">
        <f>EX28/'Drive Train'!$F$35</f>
        <v>0.55000000000000004</v>
      </c>
      <c r="EO28" s="46">
        <f>EV28*12*60/(PI() * 'Drive Train'!$F$15)/EN$2*EN28</f>
        <v>-62124.520734502323</v>
      </c>
      <c r="EP28" s="2">
        <f>('DEPRECATED - DT-Prelim Calcs'!$C$6*EN28-EO28)/('DEPRECATED - DT-Prelim Calcs'!$C$6*EN28)*'DEPRECATED - DT-Prelim Calcs'!$C$7*EN28</f>
        <v>29.41557410321775</v>
      </c>
      <c r="EQ28" s="57">
        <f>EP28/'DEPRECATED - DT-Prelim Calcs'!$C$7*('DEPRECATED - DT-Prelim Calcs'!$C$8-'DEPRECATED - DT-Prelim Calcs'!$C$9)+'DEPRECATED - DT-Prelim Calcs'!$C$9</f>
        <v>1568.6826379430861</v>
      </c>
      <c r="ER28" s="57">
        <f t="shared" si="16"/>
        <v>93</v>
      </c>
      <c r="ES28" s="2">
        <f t="shared" si="51"/>
        <v>0.86507304327942547</v>
      </c>
      <c r="ET28" s="57">
        <f>ES28*'DEPRECATED - DT-Prelim Calcs'!$C$21/EN$2/'DEPRECATED - DT-Prelim Calcs'!$C$19/'DEPRECATED - DT-Prelim Calcs'!$C$18*3.39*'DEPRECATED - DT-Prelim Calcs'!$C$20</f>
        <v>25.773080821789936</v>
      </c>
      <c r="EU28" s="46">
        <f t="shared" si="52"/>
        <v>0</v>
      </c>
      <c r="EV28" s="57">
        <f>ET27*'DEPRECATED - DT-Prelim Calcs'!$C$11+EV27</f>
        <v>-239.76650853476565</v>
      </c>
      <c r="EW28" s="57">
        <f>EW27+0.5*ET28*'DEPRECATED - DT-Prelim Calcs'!$C$11^2+EV28*'DEPRECATED - DT-Prelim Calcs'!$C$11</f>
        <v>-61635.491380702697</v>
      </c>
      <c r="EX28" s="57">
        <f>MIN('Drive Train'!$F$35-ER27*'DEPRECATED - DT-Prelim Calcs'!$C$21*'Drive Train'!$F$39,EX27+ER$2)</f>
        <v>6.82</v>
      </c>
      <c r="EY28" s="57">
        <f>'Drive Train'!$F$35-ER28*'DEPRECATED - DT-Prelim Calcs'!$C$21*'Drive Train'!$F$39</f>
        <v>6.82</v>
      </c>
      <c r="EZ28" s="1">
        <f>IF(EW28&gt;='Drive Train'!$F$29,1,0)</f>
        <v>0</v>
      </c>
      <c r="FA28" s="57">
        <f t="shared" si="53"/>
        <v>103.33333333333333</v>
      </c>
      <c r="FB28" s="63">
        <f>FB27+'DEPRECATED - DT-Prelim Calcs'!$C$11</f>
        <v>96</v>
      </c>
      <c r="FC28" s="2">
        <f>FM28/'Drive Train'!$F$35</f>
        <v>2.3943392312899712</v>
      </c>
      <c r="FD28" s="46">
        <f>FK28*12*60/(PI() * 'Drive Train'!$F$15)/FC$2*FC28</f>
        <v>-1166342.8753500502</v>
      </c>
      <c r="FE28" s="2">
        <f>('DEPRECATED - DT-Prelim Calcs'!$C$6*FC28-FD28)/('DEPRECATED - DT-Prelim Calcs'!$C$6*FC28)*'DEPRECATED - DT-Prelim Calcs'!$C$7*FC28</f>
        <v>533.14115109217835</v>
      </c>
      <c r="FF28" s="57">
        <f>FE28/'DEPRECATED - DT-Prelim Calcs'!$C$7*('DEPRECATED - DT-Prelim Calcs'!$C$8-'DEPRECATED - DT-Prelim Calcs'!$C$9)+'DEPRECATED - DT-Prelim Calcs'!$C$9</f>
        <v>28385.276632832567</v>
      </c>
      <c r="FG28" s="57">
        <f t="shared" si="17"/>
        <v>93</v>
      </c>
      <c r="FH28" s="2">
        <f t="shared" si="54"/>
        <v>0.78067567320338405</v>
      </c>
      <c r="FI28" s="57">
        <f>FH28*'DEPRECATED - DT-Prelim Calcs'!$C$21/FC$2/'DEPRECATED - DT-Prelim Calcs'!$C$19/'DEPRECATED - DT-Prelim Calcs'!$C$18*3.39*'DEPRECATED - DT-Prelim Calcs'!$C$20</f>
        <v>25.773080821789936</v>
      </c>
      <c r="FJ28" s="46">
        <f t="shared" si="55"/>
        <v>0</v>
      </c>
      <c r="FK28" s="57">
        <f>FI27*'DEPRECATED - DT-Prelim Calcs'!$C$11+FK27</f>
        <v>-933.13952222105195</v>
      </c>
      <c r="FL28" s="57">
        <f>FL27+0.5*FI28*'DEPRECATED - DT-Prelim Calcs'!$C$11^2+FK28*'DEPRECATED - DT-Prelim Calcs'!$C$11</f>
        <v>-87184.993610038917</v>
      </c>
      <c r="FM28" s="57">
        <f>MIN('Drive Train'!$F$35-FG27*'DEPRECATED - DT-Prelim Calcs'!$C$21*'Drive Train'!$F$39,FM27+FG$2)</f>
        <v>29.689806467995645</v>
      </c>
      <c r="FN28" s="57">
        <f>'Drive Train'!$F$35-FG28*'DEPRECATED - DT-Prelim Calcs'!$C$21*'Drive Train'!$F$39</f>
        <v>6.82</v>
      </c>
      <c r="FO28" s="1">
        <f>IF(FL28&gt;='Drive Train'!$F$29,1,0)</f>
        <v>0</v>
      </c>
      <c r="FP28" s="57">
        <f t="shared" si="56"/>
        <v>103.33333333333333</v>
      </c>
      <c r="FQ28" s="63">
        <f>FQ27+'DEPRECATED - DT-Prelim Calcs'!$C$11</f>
        <v>96</v>
      </c>
      <c r="FR28" s="2">
        <f>GB28/'Drive Train'!$F$35</f>
        <v>0.55000000000000004</v>
      </c>
      <c r="FS28" s="46">
        <f>FZ28*12*60/(PI() * 'Drive Train'!$F$15)/FR$2*FR28</f>
        <v>-93178.728399607731</v>
      </c>
      <c r="FT28" s="2">
        <f>('DEPRECATED - DT-Prelim Calcs'!$C$6*FR28-FS28)/('DEPRECATED - DT-Prelim Calcs'!$C$6*FR28)*'DEPRECATED - DT-Prelim Calcs'!$C$7*FR28</f>
        <v>43.45697006436297</v>
      </c>
      <c r="FU28" s="57">
        <f>FT28/'DEPRECATED - DT-Prelim Calcs'!$C$7*('DEPRECATED - DT-Prelim Calcs'!$C$8-'DEPRECATED - DT-Prelim Calcs'!$C$9)+'DEPRECATED - DT-Prelim Calcs'!$C$9</f>
        <v>2316.1976179492817</v>
      </c>
      <c r="FV28" s="57">
        <f t="shared" si="18"/>
        <v>93</v>
      </c>
      <c r="FW28" s="2">
        <f t="shared" si="57"/>
        <v>0.7112822800297498</v>
      </c>
      <c r="FX28" s="57">
        <f>FW28*'DEPRECATED - DT-Prelim Calcs'!$C$21/FR$2/'DEPRECATED - DT-Prelim Calcs'!$C$19/'DEPRECATED - DT-Prelim Calcs'!$C$18*3.39*'DEPRECATED - DT-Prelim Calcs'!$C$20</f>
        <v>25.773080821789936</v>
      </c>
      <c r="FY28" s="46">
        <f t="shared" si="58"/>
        <v>0</v>
      </c>
      <c r="FZ28" s="57">
        <f>FX27*'DEPRECATED - DT-Prelim Calcs'!$C$11+FZ27</f>
        <v>-295.68647334449111</v>
      </c>
      <c r="GA28" s="57">
        <f>GA27+0.5*FX28*'DEPRECATED - DT-Prelim Calcs'!$C$11^2+FZ28*'DEPRECATED - DT-Prelim Calcs'!$C$11</f>
        <v>-121250.53537861694</v>
      </c>
      <c r="GB28" s="57">
        <f>MIN('Drive Train'!$F$35-FV27*'DEPRECATED - DT-Prelim Calcs'!$C$21*'Drive Train'!$F$39,GB27+FV$2)</f>
        <v>6.82</v>
      </c>
      <c r="GC28" s="57">
        <f>'Drive Train'!$F$35-FV28*'DEPRECATED - DT-Prelim Calcs'!$C$21*'Drive Train'!$F$39</f>
        <v>6.82</v>
      </c>
      <c r="GD28" s="1">
        <f>IF(GA28&gt;='Drive Train'!$F$29,1,0)</f>
        <v>0</v>
      </c>
      <c r="GE28" s="57">
        <f t="shared" si="59"/>
        <v>103.33333333333333</v>
      </c>
      <c r="GF28" s="63">
        <f>GF27+'DEPRECATED - DT-Prelim Calcs'!$C$11</f>
        <v>96</v>
      </c>
      <c r="GG28" s="2">
        <f>GQ28/'Drive Train'!$F$35</f>
        <v>0.85483870967741948</v>
      </c>
      <c r="GH28" s="46">
        <f>GO28*12*60/(PI() * 'Drive Train'!$F$15)/GG$2*GG28</f>
        <v>-404050.57853324444</v>
      </c>
      <c r="GI28" s="2">
        <f>('DEPRECATED - DT-Prelim Calcs'!$C$6*GG28-GH28)/('DEPRECATED - DT-Prelim Calcs'!$C$6*GG28)*'DEPRECATED - DT-Prelim Calcs'!$C$7*GG28</f>
        <v>184.754700552071</v>
      </c>
      <c r="GJ28" s="57">
        <f>GI28/'DEPRECATED - DT-Prelim Calcs'!$C$7*('DEPRECATED - DT-Prelim Calcs'!$C$8-'DEPRECATED - DT-Prelim Calcs'!$C$9)+'DEPRECATED - DT-Prelim Calcs'!$C$9</f>
        <v>9838.3962990998789</v>
      </c>
      <c r="GK28" s="57">
        <f t="shared" si="60"/>
        <v>29.999999999999982</v>
      </c>
      <c r="GL28" s="2">
        <f t="shared" si="61"/>
        <v>0.99579519204165001</v>
      </c>
      <c r="GM28" s="57">
        <f>GL28*'DEPRECATED - DT-Prelim Calcs'!$C$21/GG$2/'DEPRECATED - DT-Prelim Calcs'!$C$19/'DEPRECATED - DT-Prelim Calcs'!$C$18*3.39*'DEPRECATED - DT-Prelim Calcs'!$C$20</f>
        <v>25.773080821789936</v>
      </c>
      <c r="GN28" s="46">
        <f t="shared" si="62"/>
        <v>0</v>
      </c>
      <c r="GO28" s="57">
        <f>GM27*'DEPRECATED - DT-Prelim Calcs'!$C$11+GO27</f>
        <v>-1154.9334399837651</v>
      </c>
      <c r="GP28" s="57">
        <f>GP27+0.5*GM28*'DEPRECATED - DT-Prelim Calcs'!$C$11^2+GO28*'DEPRECATED - DT-Prelim Calcs'!$C$11</f>
        <v>-44835.354866979244</v>
      </c>
      <c r="GQ28" s="57">
        <f>MIN('Drive Train'!$F$35-GK27*'DEPRECATED - DT-Prelim Calcs'!$C$21*'Drive Train'!$F$39,GQ27+GK$2)</f>
        <v>10.600000000000001</v>
      </c>
      <c r="GR28" s="57">
        <f>'Drive Train'!$F$35-GK28*'DEPRECATED - DT-Prelim Calcs'!$C$21*'Drive Train'!$F$39</f>
        <v>10.600000000000001</v>
      </c>
      <c r="GS28" s="1">
        <f>IF(GP28&gt;='Drive Train'!$F$29,1,0)</f>
        <v>0</v>
      </c>
      <c r="GT28" s="57">
        <f t="shared" si="63"/>
        <v>33.333333333333314</v>
      </c>
      <c r="GU28" s="63">
        <f>GU27+'DEPRECATED - DT-Prelim Calcs'!$C$11</f>
        <v>96</v>
      </c>
      <c r="GV28" s="2">
        <f>HF28/'Drive Train'!$F$35</f>
        <v>0.83870967741935498</v>
      </c>
      <c r="GW28" s="46">
        <f>HD28*12*60/(PI() * 'Drive Train'!$F$15)/GV$2*GV28</f>
        <v>-108340.10982548722</v>
      </c>
      <c r="GX28" s="2">
        <f>('DEPRECATED - DT-Prelim Calcs'!$C$6*GV28-GW28)/('DEPRECATED - DT-Prelim Calcs'!$C$6*GV28)*'DEPRECATED - DT-Prelim Calcs'!$C$7*GV28</f>
        <v>51.008094202397572</v>
      </c>
      <c r="GY28" s="57">
        <f>GX28/'DEPRECATED - DT-Prelim Calcs'!$C$7*('DEPRECATED - DT-Prelim Calcs'!$C$8-'DEPRECATED - DT-Prelim Calcs'!$C$9)+'DEPRECATED - DT-Prelim Calcs'!$C$9</f>
        <v>2718.1931477873891</v>
      </c>
      <c r="GZ28" s="57">
        <f t="shared" si="20"/>
        <v>33.333333333333314</v>
      </c>
      <c r="HA28" s="2">
        <f t="shared" si="64"/>
        <v>0.99579519204165001</v>
      </c>
      <c r="HB28" s="57">
        <f>HA28*'DEPRECATED - DT-Prelim Calcs'!$C$21/GV$2/'DEPRECATED - DT-Prelim Calcs'!$C$19/'DEPRECATED - DT-Prelim Calcs'!$C$18*3.39*'DEPRECATED - DT-Prelim Calcs'!$C$20</f>
        <v>25.773080821789936</v>
      </c>
      <c r="HC28" s="46">
        <f t="shared" si="65"/>
        <v>0</v>
      </c>
      <c r="HD28" s="57">
        <f>HB27*'DEPRECATED - DT-Prelim Calcs'!$C$11+HD27</f>
        <v>-315.63344874512416</v>
      </c>
      <c r="HE28" s="57">
        <f>HE27+0.5*HB28*'DEPRECATED - DT-Prelim Calcs'!$C$11^2+HD28*'DEPRECATED - DT-Prelim Calcs'!$C$11</f>
        <v>-34977.165363762244</v>
      </c>
      <c r="HF28" s="57">
        <f>MIN('Drive Train'!$F$35-GZ27*'DEPRECATED - DT-Prelim Calcs'!$C$21*'Drive Train'!$F$39,HF27+GZ$2)</f>
        <v>10.400000000000002</v>
      </c>
      <c r="HG28" s="57">
        <f>'Drive Train'!$F$35-GZ28*'DEPRECATED - DT-Prelim Calcs'!$C$21*'Drive Train'!$F$39</f>
        <v>10.400000000000002</v>
      </c>
      <c r="HH28" s="1">
        <f>IF(HE28&gt;='Drive Train'!$F$29,1,0)</f>
        <v>0</v>
      </c>
      <c r="HI28" s="57">
        <f t="shared" si="66"/>
        <v>37.037037037037017</v>
      </c>
      <c r="HJ28" s="63">
        <f>HJ27+'DEPRECATED - DT-Prelim Calcs'!$C$11</f>
        <v>96</v>
      </c>
      <c r="HK28" s="2">
        <f>HU28/'Drive Train'!$F$35</f>
        <v>0.82258064516129037</v>
      </c>
      <c r="HL28" s="46">
        <f>HS28*12*60/(PI() * 'Drive Train'!$F$15)/HK$2*HK28</f>
        <v>-33143.145165410082</v>
      </c>
      <c r="HM28" s="2">
        <f>('DEPRECATED - DT-Prelim Calcs'!$C$6*HK28-HL28)/('DEPRECATED - DT-Prelim Calcs'!$C$6*HK28)*'DEPRECATED - DT-Prelim Calcs'!$C$7*HK28</f>
        <v>16.968344279536328</v>
      </c>
      <c r="HN28" s="57">
        <f>HM28/'DEPRECATED - DT-Prelim Calcs'!$C$7*('DEPRECATED - DT-Prelim Calcs'!$C$8-'DEPRECATED - DT-Prelim Calcs'!$C$9)+'DEPRECATED - DT-Prelim Calcs'!$C$9</f>
        <v>906.03550666577223</v>
      </c>
      <c r="HO28" s="57">
        <f t="shared" si="21"/>
        <v>36.66666666666665</v>
      </c>
      <c r="HP28" s="2">
        <f t="shared" si="67"/>
        <v>0.99579519204165001</v>
      </c>
      <c r="HQ28" s="57">
        <f>HP28*'DEPRECATED - DT-Prelim Calcs'!$C$21/HK$2/'DEPRECATED - DT-Prelim Calcs'!$C$19/'DEPRECATED - DT-Prelim Calcs'!$C$18*3.39*'DEPRECATED - DT-Prelim Calcs'!$C$20</f>
        <v>25.773080821789936</v>
      </c>
      <c r="HR28" s="46">
        <f t="shared" si="68"/>
        <v>0</v>
      </c>
      <c r="HS28" s="57">
        <f>HQ27*'DEPRECATED - DT-Prelim Calcs'!$C$11+HS27</f>
        <v>-98.451114235151138</v>
      </c>
      <c r="HT28" s="57">
        <f>HT27+0.5*HQ28*'DEPRECATED - DT-Prelim Calcs'!$C$11^2+HS28*'DEPRECATED - DT-Prelim Calcs'!$C$11</f>
        <v>-35150.923560402749</v>
      </c>
      <c r="HU28" s="57">
        <f>MIN('Drive Train'!$F$35-HO27*'DEPRECATED - DT-Prelim Calcs'!$C$21*'Drive Train'!$F$39,HU27+HO$2)</f>
        <v>10.200000000000001</v>
      </c>
      <c r="HV28" s="57">
        <f>'Drive Train'!$F$35-HO28*'DEPRECATED - DT-Prelim Calcs'!$C$21*'Drive Train'!$F$39</f>
        <v>10.200000000000001</v>
      </c>
      <c r="HW28" s="1">
        <f>IF(HT28&gt;='Drive Train'!$F$29,1,0)</f>
        <v>0</v>
      </c>
      <c r="HX28" s="57">
        <f t="shared" si="69"/>
        <v>40.740740740740726</v>
      </c>
      <c r="HY28" s="63">
        <f>HY27+'DEPRECATED - DT-Prelim Calcs'!$C$11</f>
        <v>96</v>
      </c>
      <c r="HZ28" s="2">
        <f>IJ28/'Drive Train'!$F$35</f>
        <v>0.80645161290322598</v>
      </c>
      <c r="IA28" s="46">
        <f>IH28*12*60/(PI() * 'Drive Train'!$F$15)/HZ$2*HZ28</f>
        <v>12919.710440157378</v>
      </c>
      <c r="IB28" s="2">
        <f>('DEPRECATED - DT-Prelim Calcs'!$C$6*HZ28-IA28)/('DEPRECATED - DT-Prelim Calcs'!$C$6*HZ28)*'DEPRECATED - DT-Prelim Calcs'!$C$7*HZ28</f>
        <v>-3.8981968588280447</v>
      </c>
      <c r="IC28" s="57">
        <f>IB28/'DEPRECATED - DT-Prelim Calcs'!$C$7*('DEPRECATED - DT-Prelim Calcs'!$C$8-'DEPRECATED - DT-Prelim Calcs'!$C$9)+'DEPRECATED - DT-Prelim Calcs'!$C$9</f>
        <v>-204.82641368781668</v>
      </c>
      <c r="ID28" s="57">
        <f t="shared" si="22"/>
        <v>-204.82641368781668</v>
      </c>
      <c r="IE28" s="2">
        <f t="shared" si="70"/>
        <v>-5.0710917242557372</v>
      </c>
      <c r="IF28" s="57">
        <f>IE28*'DEPRECATED - DT-Prelim Calcs'!$C$21/HZ$2/'DEPRECATED - DT-Prelim Calcs'!$C$19/'DEPRECATED - DT-Prelim Calcs'!$C$18*3.39*'DEPRECATED - DT-Prelim Calcs'!$C$20</f>
        <v>-131.24953595727609</v>
      </c>
      <c r="IG28" s="46">
        <f t="shared" si="71"/>
        <v>1</v>
      </c>
      <c r="IH28" s="57">
        <f>IF27*'DEPRECATED - DT-Prelim Calcs'!$C$11+IH27</f>
        <v>39.145321897561558</v>
      </c>
      <c r="II28" s="57">
        <f>II27+0.5*IF28*'DEPRECATED - DT-Prelim Calcs'!$C$11^2+IH28*'DEPRECATED - DT-Prelim Calcs'!$C$11</f>
        <v>-41908.100404973586</v>
      </c>
      <c r="IJ28" s="57">
        <f>MIN('Drive Train'!$F$35-ID27*'DEPRECATED - DT-Prelim Calcs'!$C$21*'Drive Train'!$F$39,IJ27+ID$2)</f>
        <v>10.000000000000002</v>
      </c>
      <c r="IK28" s="57">
        <f>'Drive Train'!$F$35-ID28*'DEPRECATED - DT-Prelim Calcs'!$C$21*'Drive Train'!$F$39</f>
        <v>24.689584821269001</v>
      </c>
      <c r="IL28" s="1">
        <f>IF(II28&gt;='Drive Train'!$F$29,1,0)</f>
        <v>0</v>
      </c>
      <c r="IM28" s="57">
        <f t="shared" si="72"/>
        <v>-227.58490409757408</v>
      </c>
      <c r="IN28" s="63">
        <f>IN27+'DEPRECATED - DT-Prelim Calcs'!$C$11</f>
        <v>96</v>
      </c>
      <c r="IO28" s="2">
        <f>IY28/'Drive Train'!$F$35</f>
        <v>0.79032258064516137</v>
      </c>
      <c r="IP28" s="46">
        <f>IW28*12*60/(PI() * 'Drive Train'!$F$15)/IO$2*IO28</f>
        <v>-69934.01606725053</v>
      </c>
      <c r="IQ28" s="2">
        <f>('DEPRECATED - DT-Prelim Calcs'!$C$6*IO28-IP28)/('DEPRECATED - DT-Prelim Calcs'!$C$6*IO28)*'DEPRECATED - DT-Prelim Calcs'!$C$7*IO28</f>
        <v>33.525874177717654</v>
      </c>
      <c r="IR28" s="57">
        <f>IQ28/'DEPRECATED - DT-Prelim Calcs'!$C$7*('DEPRECATED - DT-Prelim Calcs'!$C$8-'DEPRECATED - DT-Prelim Calcs'!$C$9)+'DEPRECATED - DT-Prelim Calcs'!$C$9</f>
        <v>1787.500687552355</v>
      </c>
      <c r="IS28" s="57">
        <f t="shared" si="23"/>
        <v>43.333333333333321</v>
      </c>
      <c r="IT28" s="2">
        <f t="shared" si="73"/>
        <v>0.99579519204165001</v>
      </c>
      <c r="IU28" s="57">
        <f>IT28*'DEPRECATED - DT-Prelim Calcs'!$C$21/IO$2/'DEPRECATED - DT-Prelim Calcs'!$C$19/'DEPRECATED - DT-Prelim Calcs'!$C$18*3.39*'DEPRECATED - DT-Prelim Calcs'!$C$20</f>
        <v>25.773080821789936</v>
      </c>
      <c r="IV28" s="46">
        <f t="shared" si="74"/>
        <v>0</v>
      </c>
      <c r="IW28" s="57">
        <f>IU27*'DEPRECATED - DT-Prelim Calcs'!$C$11+IW27</f>
        <v>-216.21682300000157</v>
      </c>
      <c r="IX28" s="57">
        <f>IX27+0.5*IU28*'DEPRECATED - DT-Prelim Calcs'!$C$11^2+IW28*'DEPRECATED - DT-Prelim Calcs'!$C$11</f>
        <v>-50970.113061491182</v>
      </c>
      <c r="IY28" s="57">
        <f>MIN('Drive Train'!$F$35-IS27*'DEPRECATED - DT-Prelim Calcs'!$C$21*'Drive Train'!$F$39,IY27+IS$2)</f>
        <v>9.8000000000000007</v>
      </c>
      <c r="IZ28" s="57">
        <f>'Drive Train'!$F$35-IS28*'DEPRECATED - DT-Prelim Calcs'!$C$21*'Drive Train'!$F$39</f>
        <v>9.8000000000000007</v>
      </c>
      <c r="JA28" s="1">
        <f>IF(IX28&gt;='Drive Train'!$F$29,1,0)</f>
        <v>0</v>
      </c>
      <c r="JB28" s="57">
        <f t="shared" si="75"/>
        <v>48.148148148148138</v>
      </c>
      <c r="JC28" s="63">
        <f>JC27+'DEPRECATED - DT-Prelim Calcs'!$C$11</f>
        <v>96</v>
      </c>
      <c r="JD28" s="2">
        <f>JN28/'Drive Train'!$F$35</f>
        <v>0.77419354838709686</v>
      </c>
      <c r="JE28" s="46">
        <f>JL28*12*60/(PI() * 'Drive Train'!$F$15)/JD$2*JD28</f>
        <v>-169008.24446278324</v>
      </c>
      <c r="JF28" s="2">
        <f>('DEPRECATED - DT-Prelim Calcs'!$C$6*JD28-JE28)/('DEPRECATED - DT-Prelim Calcs'!$C$6*JD28)*'DEPRECATED - DT-Prelim Calcs'!$C$7*JD28</f>
        <v>78.284168394447349</v>
      </c>
      <c r="JG28" s="57">
        <f>JF28/'DEPRECATED - DT-Prelim Calcs'!$C$7*('DEPRECATED - DT-Prelim Calcs'!$C$8-'DEPRECATED - DT-Prelim Calcs'!$C$9)+'DEPRECATED - DT-Prelim Calcs'!$C$9</f>
        <v>4170.2762676380062</v>
      </c>
      <c r="JH28" s="57">
        <f t="shared" si="24"/>
        <v>46.666666666666657</v>
      </c>
      <c r="JI28" s="2">
        <f t="shared" si="76"/>
        <v>0.99579519204165001</v>
      </c>
      <c r="JJ28" s="57">
        <f>JI28*'DEPRECATED - DT-Prelim Calcs'!$C$21/JD$2/'DEPRECATED - DT-Prelim Calcs'!$C$19/'DEPRECATED - DT-Prelim Calcs'!$C$18*3.39*'DEPRECATED - DT-Prelim Calcs'!$C$20</f>
        <v>25.773080821789936</v>
      </c>
      <c r="JK28" s="46">
        <f t="shared" si="77"/>
        <v>0</v>
      </c>
      <c r="JL28" s="57">
        <f>JJ27*'DEPRECATED - DT-Prelim Calcs'!$C$11+JL27</f>
        <v>-533.41318447446349</v>
      </c>
      <c r="JM28" s="57">
        <f>JM27+0.5*JJ28*'DEPRECATED - DT-Prelim Calcs'!$C$11^2+JL28*'DEPRECATED - DT-Prelim Calcs'!$C$11</f>
        <v>-61870.495471132082</v>
      </c>
      <c r="JN28" s="57">
        <f>MIN('Drive Train'!$F$35-JH27*'DEPRECATED - DT-Prelim Calcs'!$C$21*'Drive Train'!$F$39,JN27+JH$2)</f>
        <v>9.6000000000000014</v>
      </c>
      <c r="JO28" s="57">
        <f>'Drive Train'!$F$35-JH28*'DEPRECATED - DT-Prelim Calcs'!$C$21*'Drive Train'!$F$39</f>
        <v>9.6000000000000014</v>
      </c>
      <c r="JP28" s="1">
        <f>IF(JM28&gt;='Drive Train'!$F$29,1,0)</f>
        <v>0</v>
      </c>
      <c r="JQ28" s="57">
        <f>MIN(JG28,'DEPRECATED - DT-Prelim Calcs'!$C$10)*'DEPRECATED - DT-Prelim Calcs'!$C$11*1000/60/60</f>
        <v>103.33333333333333</v>
      </c>
      <c r="JR28" s="63">
        <f>JR27+'DEPRECATED - DT-Prelim Calcs'!$C$11</f>
        <v>96</v>
      </c>
      <c r="JS28" s="2">
        <f>KC28/'Drive Train'!$F$35</f>
        <v>0.75806451612903225</v>
      </c>
      <c r="JT28" s="46">
        <f>KA28*12*60/(PI() * 'Drive Train'!$F$15)/JS$2*JS28</f>
        <v>-222174.6773683574</v>
      </c>
      <c r="JU28" s="2">
        <f>('DEPRECATED - DT-Prelim Calcs'!$C$6*JS28-JT28)/('DEPRECATED - DT-Prelim Calcs'!$C$6*JS28)*'DEPRECATED - DT-Prelim Calcs'!$C$7*JS28</f>
        <v>102.28490405005134</v>
      </c>
      <c r="JV28" s="57">
        <f>JU28/'DEPRECATED - DT-Prelim Calcs'!$C$7*('DEPRECATED - DT-Prelim Calcs'!$C$8-'DEPRECATED - DT-Prelim Calcs'!$C$9)+'DEPRECATED - DT-Prelim Calcs'!$C$9</f>
        <v>5447.9917799259701</v>
      </c>
      <c r="JW28" s="57">
        <f t="shared" si="25"/>
        <v>49.999999999999993</v>
      </c>
      <c r="JX28" s="2">
        <f t="shared" si="78"/>
        <v>0.99579519204165001</v>
      </c>
      <c r="JY28" s="57">
        <f>JX28*'DEPRECATED - DT-Prelim Calcs'!$C$21/JS$2/'DEPRECATED - DT-Prelim Calcs'!$C$19/'DEPRECATED - DT-Prelim Calcs'!$C$18*3.39*'DEPRECATED - DT-Prelim Calcs'!$C$20</f>
        <v>25.773080821789936</v>
      </c>
      <c r="JZ28" s="46">
        <f t="shared" si="79"/>
        <v>0</v>
      </c>
      <c r="KA28" s="57">
        <f>JY27*'DEPRECATED - DT-Prelim Calcs'!$C$11+KA27</f>
        <v>-716.13317507708155</v>
      </c>
      <c r="KB28" s="57">
        <f>KB27+0.5*JY28*'DEPRECATED - DT-Prelim Calcs'!$C$11^2+KA28*'DEPRECATED - DT-Prelim Calcs'!$C$11</f>
        <v>-66720.007364991252</v>
      </c>
      <c r="KC28" s="57">
        <f>MIN('Drive Train'!$F$35-JW27*'DEPRECATED - DT-Prelim Calcs'!$C$21*'Drive Train'!$F$39,KC27+JW$2)</f>
        <v>9.4</v>
      </c>
      <c r="KD28" s="57">
        <f>'Drive Train'!$F$35-JW28*'DEPRECATED - DT-Prelim Calcs'!$C$21*'Drive Train'!$F$39</f>
        <v>9.4</v>
      </c>
      <c r="KE28" s="1">
        <f>IF(KB28&gt;='Drive Train'!$F$29,1,0)</f>
        <v>0</v>
      </c>
      <c r="KF28" s="57">
        <f>MIN(JV28,'DEPRECATED - DT-Prelim Calcs'!$C$10)*'DEPRECATED - DT-Prelim Calcs'!$C$11*1000/60/60</f>
        <v>103.33333333333333</v>
      </c>
      <c r="KG28" s="63">
        <f>KG27+'DEPRECATED - DT-Prelim Calcs'!$C$11</f>
        <v>96</v>
      </c>
      <c r="KH28" s="2">
        <f>KR28/'Drive Train'!$F$35</f>
        <v>0.74193548387096786</v>
      </c>
      <c r="KI28" s="46">
        <f>KP28*12*60/(PI() * 'Drive Train'!$F$15)/KH$2*KH28</f>
        <v>-19739.172938693748</v>
      </c>
      <c r="KJ28" s="2">
        <f>('DEPRECATED - DT-Prelim Calcs'!$C$6*KH28-KI28)/('DEPRECATED - DT-Prelim Calcs'!$C$6*KH28)*'DEPRECATED - DT-Prelim Calcs'!$C$7*KH28</f>
        <v>10.713281548446469</v>
      </c>
      <c r="KK28" s="57">
        <f>KJ28/'DEPRECATED - DT-Prelim Calcs'!$C$7*('DEPRECATED - DT-Prelim Calcs'!$C$8-'DEPRECATED - DT-Prelim Calcs'!$C$9)+'DEPRECATED - DT-Prelim Calcs'!$C$9</f>
        <v>573.03776874094694</v>
      </c>
      <c r="KL28" s="57">
        <f t="shared" si="26"/>
        <v>53.333333333333329</v>
      </c>
      <c r="KM28" s="2">
        <f t="shared" si="80"/>
        <v>0.99579519204165001</v>
      </c>
      <c r="KN28" s="57">
        <f>KM28*'DEPRECATED - DT-Prelim Calcs'!$C$21/KH$2/'DEPRECATED - DT-Prelim Calcs'!$C$19/'DEPRECATED - DT-Prelim Calcs'!$C$18*3.39*'DEPRECATED - DT-Prelim Calcs'!$C$20</f>
        <v>25.773080821789936</v>
      </c>
      <c r="KO28" s="46">
        <f t="shared" si="81"/>
        <v>0</v>
      </c>
      <c r="KP28" s="57">
        <f>KN27*'DEPRECATED - DT-Prelim Calcs'!$C$11+KP27</f>
        <v>-65.008210773884556</v>
      </c>
      <c r="KQ28" s="57">
        <f>KQ27+0.5*KN28*'DEPRECATED - DT-Prelim Calcs'!$C$11^2+KP28*'DEPRECATED - DT-Prelim Calcs'!$C$11</f>
        <v>-45855.871762490206</v>
      </c>
      <c r="KR28" s="57">
        <f>MIN('Drive Train'!$F$35-KL27*'DEPRECATED - DT-Prelim Calcs'!$C$21*'Drive Train'!$F$39,KR27+KL$2)</f>
        <v>9.2000000000000011</v>
      </c>
      <c r="KS28" s="57">
        <f>'Drive Train'!$F$35-KL28*'DEPRECATED - DT-Prelim Calcs'!$C$21*'Drive Train'!$F$39</f>
        <v>9.2000000000000011</v>
      </c>
      <c r="KT28" s="1">
        <f>IF(KQ28&gt;='Drive Train'!$F$29,1,0)</f>
        <v>0</v>
      </c>
      <c r="KU28" s="57">
        <f>MIN(KK28,'DEPRECATED - DT-Prelim Calcs'!$C$10)*'DEPRECATED - DT-Prelim Calcs'!$C$11*1000/60/60</f>
        <v>103.33333333333333</v>
      </c>
      <c r="KV28" s="63">
        <f>KV27+'DEPRECATED - DT-Prelim Calcs'!$C$11</f>
        <v>96</v>
      </c>
      <c r="KW28" s="2">
        <f>LG28/'Drive Train'!$F$35</f>
        <v>0.72580645161290325</v>
      </c>
      <c r="KX28" s="46">
        <f>LE28*12*60/(PI() * 'Drive Train'!$F$15)/KW$2*KW28</f>
        <v>-160683.86338019359</v>
      </c>
      <c r="KY28" s="2">
        <f>('DEPRECATED - DT-Prelim Calcs'!$C$6*KW28-KX28)/('DEPRECATED - DT-Prelim Calcs'!$C$6*KW28)*'DEPRECATED - DT-Prelim Calcs'!$C$7*KW28</f>
        <v>74.403623331926795</v>
      </c>
      <c r="KZ28" s="57">
        <f>KY28/'DEPRECATED - DT-Prelim Calcs'!$C$7*('DEPRECATED - DT-Prelim Calcs'!$C$8-'DEPRECATED - DT-Prelim Calcs'!$C$9)+'DEPRECATED - DT-Prelim Calcs'!$C$9</f>
        <v>3963.6895740606669</v>
      </c>
      <c r="LA28" s="57">
        <f t="shared" si="27"/>
        <v>56.666666666666664</v>
      </c>
      <c r="LB28" s="2">
        <f t="shared" si="82"/>
        <v>0.99579519204165001</v>
      </c>
      <c r="LC28" s="57">
        <f>LB28*'DEPRECATED - DT-Prelim Calcs'!$C$21/KW$2/'DEPRECATED - DT-Prelim Calcs'!$C$19/'DEPRECATED - DT-Prelim Calcs'!$C$18*3.39*'DEPRECATED - DT-Prelim Calcs'!$C$20</f>
        <v>25.773080821789936</v>
      </c>
      <c r="LD28" s="46">
        <f t="shared" si="83"/>
        <v>0</v>
      </c>
      <c r="LE28" s="57">
        <f>LC27*'DEPRECATED - DT-Prelim Calcs'!$C$11+LE27</f>
        <v>-540.94964992495977</v>
      </c>
      <c r="LF28" s="57">
        <f>LF27+0.5*LC28*'DEPRECATED - DT-Prelim Calcs'!$C$11^2+LE28*'DEPRECATED - DT-Prelim Calcs'!$C$11</f>
        <v>-64168.044399859624</v>
      </c>
      <c r="LG28" s="57">
        <f>MIN('Drive Train'!$F$35-LA27*'DEPRECATED - DT-Prelim Calcs'!$C$21*'Drive Train'!$F$39,LG27+LA$2)</f>
        <v>9</v>
      </c>
      <c r="LH28" s="57">
        <f>'Drive Train'!$F$35-LA28*'DEPRECATED - DT-Prelim Calcs'!$C$21*'Drive Train'!$F$39</f>
        <v>9</v>
      </c>
      <c r="LI28" s="1">
        <f>IF(LF28&gt;='Drive Train'!$F$29,1,0)</f>
        <v>0</v>
      </c>
      <c r="LJ28" s="57">
        <f>MIN(KZ28,'DEPRECATED - DT-Prelim Calcs'!$C$10)*'DEPRECATED - DT-Prelim Calcs'!$C$11*1000/60/60</f>
        <v>103.33333333333333</v>
      </c>
      <c r="LK28" s="63">
        <f>LK27+'DEPRECATED - DT-Prelim Calcs'!$C$11</f>
        <v>96</v>
      </c>
      <c r="LL28" s="2">
        <f>LV28/'Drive Train'!$F$35</f>
        <v>0.70967741935483875</v>
      </c>
      <c r="LM28" s="46">
        <f>LT28*12*60/(PI() * 'Drive Train'!$F$15)/LL$2*LL28</f>
        <v>-278229.54337480757</v>
      </c>
      <c r="LN28" s="2">
        <f>('DEPRECATED - DT-Prelim Calcs'!$C$6*LL28-LM28)/('DEPRECATED - DT-Prelim Calcs'!$C$6*LL28)*'DEPRECATED - DT-Prelim Calcs'!$C$7*LL28</f>
        <v>127.51392474448873</v>
      </c>
      <c r="LO28" s="57">
        <f>LN28/'DEPRECATED - DT-Prelim Calcs'!$C$7*('DEPRECATED - DT-Prelim Calcs'!$C$8-'DEPRECATED - DT-Prelim Calcs'!$C$9)+'DEPRECATED - DT-Prelim Calcs'!$C$9</f>
        <v>6791.0969065219515</v>
      </c>
      <c r="LP28" s="57">
        <f t="shared" si="28"/>
        <v>60</v>
      </c>
      <c r="LQ28" s="2">
        <f t="shared" si="84"/>
        <v>0.99579519204165001</v>
      </c>
      <c r="LR28" s="57">
        <f>LQ28*'DEPRECATED - DT-Prelim Calcs'!$C$21/LL$2/'DEPRECATED - DT-Prelim Calcs'!$C$19/'DEPRECATED - DT-Prelim Calcs'!$C$18*3.39*'DEPRECATED - DT-Prelim Calcs'!$C$20</f>
        <v>25.773080821789936</v>
      </c>
      <c r="LS28" s="46">
        <f t="shared" si="85"/>
        <v>0</v>
      </c>
      <c r="LT28" s="57">
        <f>LR27*'DEPRECATED - DT-Prelim Calcs'!$C$11+LT27</f>
        <v>-957.96062634703333</v>
      </c>
      <c r="LU28" s="57">
        <f>LU27+0.5*LR28*'DEPRECATED - DT-Prelim Calcs'!$C$11^2+LT28*'DEPRECATED - DT-Prelim Calcs'!$C$11</f>
        <v>-73229.170345110848</v>
      </c>
      <c r="LV28" s="57">
        <f>MIN('Drive Train'!$F$35-LP27*'DEPRECATED - DT-Prelim Calcs'!$C$21*'Drive Train'!$F$39,LV27+LP$2)</f>
        <v>8.8000000000000007</v>
      </c>
      <c r="LW28" s="57">
        <f>'Drive Train'!$F$35-LP28*'DEPRECATED - DT-Prelim Calcs'!$C$21*'Drive Train'!$F$39</f>
        <v>8.8000000000000007</v>
      </c>
      <c r="LX28" s="1">
        <f>IF(LU28&gt;='Drive Train'!$F$29,1,0)</f>
        <v>0</v>
      </c>
      <c r="LY28" s="57">
        <f>MIN(LO28,'DEPRECATED - DT-Prelim Calcs'!$C$10)*'DEPRECATED - DT-Prelim Calcs'!$C$11*1000/60/60</f>
        <v>103.33333333333333</v>
      </c>
      <c r="LZ28" s="63">
        <f>LZ27+'DEPRECATED - DT-Prelim Calcs'!$C$11</f>
        <v>96</v>
      </c>
    </row>
    <row r="29" spans="1:338" x14ac:dyDescent="0.2">
      <c r="B29" s="3" t="s">
        <v>135</v>
      </c>
      <c r="C29" s="2">
        <f>((1-C20)*4.448222*SUM('Drive Train'!$F$25:$F$26)/$C$21*$C$19*E35 + 'Drive Train'!F25/120*C7*E35*C19)^0.5</f>
        <v>0.39022207028392863</v>
      </c>
      <c r="R29" s="63">
        <f>R28+'DEPRECATED - DT-Prelim Calcs'!$C$11</f>
        <v>100</v>
      </c>
      <c r="S29" s="2">
        <f>AG29/'Drive Train'!$F$35</f>
        <v>0</v>
      </c>
      <c r="T29" s="46">
        <f>AE29*12*60/(PI() * 'Drive Train'!$F$15)/S$2*ABS(S29)</f>
        <v>0</v>
      </c>
      <c r="U29" s="2">
        <f>IF(OR(AD28=1,AND($C$32=Motors!$C$32,'DEPRECATED - DT-Prelim Calcs'!AI28=1)),0,IF(AG29=0,-(V28+$C$9)/($C$8-$C$9)*$C$7,($C$6*S29-T29)/($C$6*S29)*$C$7*S29))</f>
        <v>0</v>
      </c>
      <c r="V29" s="57">
        <f>IF(AND(AD28=1,AI28=1),0,ABS(U29/$C$7*($C$8-$C$9)+$C$9) *'Drive Train'!$AA$49 + V28*(1-'Drive Train'!$AA$49))</f>
        <v>0</v>
      </c>
      <c r="W29" s="57">
        <f t="shared" si="0"/>
        <v>0</v>
      </c>
      <c r="X29" s="2">
        <f>MAX(MIN(IF(AND(AI28=1,AG29&lt;0),-1,1)*(W29-$C$9)/($C$8-$C$9)*$C$7-$C$29*AE29/T$2 -  AI28*$C$29/2,X$2),MAX(X$4:X28)*-1)</f>
        <v>-0.2458281045106315</v>
      </c>
      <c r="Y29" s="57">
        <f t="shared" si="1"/>
        <v>0</v>
      </c>
      <c r="Z29" s="57">
        <f t="shared" si="2"/>
        <v>0</v>
      </c>
      <c r="AA29" s="57">
        <f t="shared" si="3"/>
        <v>0</v>
      </c>
      <c r="AB29" s="57" t="e">
        <f t="shared" si="4"/>
        <v>#N/A</v>
      </c>
      <c r="AC29" s="46">
        <f t="shared" si="29"/>
        <v>1</v>
      </c>
      <c r="AD29" s="1">
        <f t="shared" si="5"/>
        <v>1</v>
      </c>
      <c r="AE29" s="57">
        <f t="shared" si="6"/>
        <v>0</v>
      </c>
      <c r="AF29" s="57" t="e">
        <f t="shared" si="7"/>
        <v>#N/A</v>
      </c>
      <c r="AG29" s="57">
        <f>IF(AI28=0,MIN('Drive Train'!$F$35-W28*$C$21*'Drive Train'!$F$39,AG28+W$2)-$C$3,IF(AE28-1&lt;=0,0,IF($C$32=Motors!$C$30,MAX(MAX(AG$4:AG28)*-1,AG28-W$2),MAX(0,MAX(AG$4:AG28)*-1,AG28-W$2))))</f>
        <v>0</v>
      </c>
      <c r="AH29" s="57">
        <f>'Drive Train'!$F$35-ABS(W29)*'DEPRECATED - DT-Prelim Calcs'!$C$21*'Drive Train'!$F$39</f>
        <v>12.4</v>
      </c>
      <c r="AI29" s="1">
        <f>IF(AJ29&gt;='Drive Train'!$F$29,1,0)</f>
        <v>1</v>
      </c>
      <c r="AJ29" s="57">
        <f>AJ28+0.5*Y29*'DEPRECATED - DT-Prelim Calcs'!$C$11^2+AE29*'DEPRECATED - DT-Prelim Calcs'!$C$11</f>
        <v>784.33981740885292</v>
      </c>
      <c r="AK29" s="57">
        <f t="shared" si="8"/>
        <v>0</v>
      </c>
      <c r="AL29" s="63">
        <f>AL28+'DEPRECATED - DT-Prelim Calcs'!$C$11</f>
        <v>100</v>
      </c>
      <c r="AM29" s="2">
        <f>AW29/'Drive Train'!$F$35</f>
        <v>0.90212939907538292</v>
      </c>
      <c r="AN29" s="46">
        <f>AU29*12*60/(PI() * 'Drive Train'!$F$15)/AM$2*AM29</f>
        <v>4073.9391631035451</v>
      </c>
      <c r="AO29" s="2">
        <f>('DEPRECATED - DT-Prelim Calcs'!$C$6*AM29-AN29)/('DEPRECATED - DT-Prelim Calcs'!$C$6*AM29)*'DEPRECATED - DT-Prelim Calcs'!$C$7*AM29</f>
        <v>0.33206930335149565</v>
      </c>
      <c r="AP29" s="57">
        <f>AO29/'DEPRECATED - DT-Prelim Calcs'!$C$7*('DEPRECATED - DT-Prelim Calcs'!$C$8-'DEPRECATED - DT-Prelim Calcs'!$C$9)+'DEPRECATED - DT-Prelim Calcs'!$C$9</f>
        <v>20.378212290455142</v>
      </c>
      <c r="AQ29" s="57">
        <f t="shared" si="9"/>
        <v>20.378212290455142</v>
      </c>
      <c r="AR29" s="2">
        <f t="shared" si="30"/>
        <v>1.4483887775892379E-3</v>
      </c>
      <c r="AS29" s="57">
        <f>AR29*'DEPRECATED - DT-Prelim Calcs'!$C$21/AM$2/'DEPRECATED - DT-Prelim Calcs'!$C$19/'DEPRECATED - DT-Prelim Calcs'!$C$18*3.39*'DEPRECATED - DT-Prelim Calcs'!$C$20</f>
        <v>1.049637874420817E-2</v>
      </c>
      <c r="AT29" s="46">
        <f t="shared" si="31"/>
        <v>0</v>
      </c>
      <c r="AU29" s="57">
        <f>AS28*'DEPRECATED - DT-Prelim Calcs'!$C$11+AU28</f>
        <v>39.408787694412375</v>
      </c>
      <c r="AV29" s="57">
        <f>AV28+0.5*AS29*'DEPRECATED - DT-Prelim Calcs'!$C$11^2+AU29*'DEPRECATED - DT-Prelim Calcs'!$C$11</f>
        <v>3898.614017924463</v>
      </c>
      <c r="AW29" s="57">
        <f>MIN('Drive Train'!$F$35-AQ28*'DEPRECATED - DT-Prelim Calcs'!$C$21*'Drive Train'!$F$39,AW28+AQ$2)</f>
        <v>11.186404548534748</v>
      </c>
      <c r="AX29" s="57">
        <f>'Drive Train'!$F$35-AQ29*'DEPRECATED - DT-Prelim Calcs'!$C$21*'Drive Train'!$F$39</f>
        <v>11.177307262572691</v>
      </c>
      <c r="AY29" s="1">
        <f>IF(AV29&gt;='Drive Train'!$F$29,1,0)</f>
        <v>1</v>
      </c>
      <c r="AZ29" s="57">
        <f t="shared" si="32"/>
        <v>22.642458100505717</v>
      </c>
      <c r="BA29" s="63">
        <f>BA28+'DEPRECATED - DT-Prelim Calcs'!$C$11</f>
        <v>100</v>
      </c>
      <c r="BB29" s="2">
        <f>BL29/'Drive Train'!$F$35</f>
        <v>1.2943416170911448</v>
      </c>
      <c r="BC29" s="46">
        <f>BJ29*12*60/(PI() * 'Drive Train'!$F$15)/BB$2*BB29</f>
        <v>-4247.1820141187363</v>
      </c>
      <c r="BD29" s="2">
        <f>('DEPRECATED - DT-Prelim Calcs'!$C$6*BB29-BC29)/('DEPRECATED - DT-Prelim Calcs'!$C$6*BB29)*'DEPRECATED - DT-Prelim Calcs'!$C$7*BB29</f>
        <v>5.0397589170819961</v>
      </c>
      <c r="BE29" s="57">
        <f>BD29/'DEPRECATED - DT-Prelim Calcs'!$C$7*('DEPRECATED - DT-Prelim Calcs'!$C$8-'DEPRECATED - DT-Prelim Calcs'!$C$9)+'DEPRECATED - DT-Prelim Calcs'!$C$9</f>
        <v>270.99919878075525</v>
      </c>
      <c r="BF29" s="57">
        <f t="shared" si="10"/>
        <v>93</v>
      </c>
      <c r="BG29" s="2">
        <f t="shared" si="33"/>
        <v>1.9364393732966103</v>
      </c>
      <c r="BH29" s="57">
        <f>BG29*'DEPRECATED - DT-Prelim Calcs'!$C$21/BB$2/'DEPRECATED - DT-Prelim Calcs'!$C$19/'DEPRECATED - DT-Prelim Calcs'!$C$18*3.39*'DEPRECATED - DT-Prelim Calcs'!$C$20</f>
        <v>20.270249266217888</v>
      </c>
      <c r="BI29" s="46">
        <f t="shared" si="34"/>
        <v>0</v>
      </c>
      <c r="BJ29" s="57">
        <f>BH28*'DEPRECATED - DT-Prelim Calcs'!$C$11+BJ28</f>
        <v>-19.824328561848148</v>
      </c>
      <c r="BK29" s="57">
        <f>BK28+0.5*BH29*'DEPRECATED - DT-Prelim Calcs'!$C$11^2+BJ29*'DEPRECATED - DT-Prelim Calcs'!$C$11</f>
        <v>2102.132569779068</v>
      </c>
      <c r="BL29" s="57">
        <f>MIN('Drive Train'!$F$35-BF28*'DEPRECATED - DT-Prelim Calcs'!$C$21*'Drive Train'!$F$39,BL28+BF$2)</f>
        <v>16.049836051930196</v>
      </c>
      <c r="BM29" s="57">
        <f>'Drive Train'!$F$35-BF29*'DEPRECATED - DT-Prelim Calcs'!$C$21*'Drive Train'!$F$39</f>
        <v>6.82</v>
      </c>
      <c r="BN29" s="1">
        <f>IF(BK29&gt;='Drive Train'!$F$29,1,0)</f>
        <v>1</v>
      </c>
      <c r="BO29" s="57">
        <f t="shared" si="35"/>
        <v>103.33333333333333</v>
      </c>
      <c r="BP29" s="63">
        <f>BP28+'DEPRECATED - DT-Prelim Calcs'!$C$11</f>
        <v>100</v>
      </c>
      <c r="BQ29" s="2">
        <f>CA29/'Drive Train'!$F$35</f>
        <v>1.77528320711968</v>
      </c>
      <c r="BR29" s="46">
        <f>BY29*12*60/(PI() * 'Drive Train'!$F$15)/BQ$2*BQ29</f>
        <v>-60701.288774487904</v>
      </c>
      <c r="BS29" s="2">
        <f>('DEPRECATED - DT-Prelim Calcs'!$C$6*BQ29-BR29)/('DEPRECATED - DT-Prelim Calcs'!$C$6*BQ29)*'DEPRECATED - DT-Prelim Calcs'!$C$7*BQ29</f>
        <v>31.724981487228945</v>
      </c>
      <c r="BT29" s="57">
        <f>BS29/'DEPRECATED - DT-Prelim Calcs'!$C$7*('DEPRECATED - DT-Prelim Calcs'!$C$8-'DEPRECATED - DT-Prelim Calcs'!$C$9)+'DEPRECATED - DT-Prelim Calcs'!$C$9</f>
        <v>1691.6274376811095</v>
      </c>
      <c r="BU29" s="57">
        <f t="shared" si="11"/>
        <v>93</v>
      </c>
      <c r="BV29" s="2">
        <f t="shared" si="36"/>
        <v>1.8828060353728675</v>
      </c>
      <c r="BW29" s="57">
        <f>BV29*'DEPRECATED - DT-Prelim Calcs'!$C$21/BQ$2/'DEPRECATED - DT-Prelim Calcs'!$C$19/'DEPRECATED - DT-Prelim Calcs'!$C$18*3.39*'DEPRECATED - DT-Prelim Calcs'!$C$20</f>
        <v>25.773080821789936</v>
      </c>
      <c r="BX29" s="46">
        <f t="shared" si="37"/>
        <v>0</v>
      </c>
      <c r="BY29" s="57">
        <f>BW28*'DEPRECATED - DT-Prelim Calcs'!$C$11+BY28</f>
        <v>-157.96876646181147</v>
      </c>
      <c r="BZ29" s="57">
        <f>BZ28+0.5*BW29*'DEPRECATED - DT-Prelim Calcs'!$C$11^2+BY29*'DEPRECATED - DT-Prelim Calcs'!$C$11</f>
        <v>-2745.2038310302969</v>
      </c>
      <c r="CA29" s="57">
        <f>MIN('Drive Train'!$F$35-BU28*'DEPRECATED - DT-Prelim Calcs'!$C$21*'Drive Train'!$F$39,CA28+BU$2)</f>
        <v>22.013511768284033</v>
      </c>
      <c r="CB29" s="57">
        <f>'Drive Train'!$F$35-BU29*'DEPRECATED - DT-Prelim Calcs'!$C$21*'Drive Train'!$F$39</f>
        <v>6.82</v>
      </c>
      <c r="CC29" s="1">
        <f>IF(BZ29&gt;='Drive Train'!$F$29,1,0)</f>
        <v>0</v>
      </c>
      <c r="CD29" s="57">
        <f t="shared" si="38"/>
        <v>103.33333333333333</v>
      </c>
      <c r="CE29" s="63">
        <f>CE28+'DEPRECATED - DT-Prelim Calcs'!$C$11</f>
        <v>100</v>
      </c>
      <c r="CF29" s="2">
        <f>CP29/'Drive Train'!$F$35</f>
        <v>2.0310504457511609</v>
      </c>
      <c r="CG29" s="46">
        <f>CN29*12*60/(PI() * 'Drive Train'!$F$15)/CF$2*CF29</f>
        <v>-163120.18598086186</v>
      </c>
      <c r="CH29" s="2">
        <f>('DEPRECATED - DT-Prelim Calcs'!$C$6*CF29-CG29)/('DEPRECATED - DT-Prelim Calcs'!$C$6*CF29)*'DEPRECATED - DT-Prelim Calcs'!$C$7*CF29</f>
        <v>78.650863134087146</v>
      </c>
      <c r="CI29" s="57">
        <f>CH29/'DEPRECATED - DT-Prelim Calcs'!$C$7*('DEPRECATED - DT-Prelim Calcs'!$C$8-'DEPRECATED - DT-Prelim Calcs'!$C$9)+'DEPRECATED - DT-Prelim Calcs'!$C$9</f>
        <v>4189.7978174702821</v>
      </c>
      <c r="CJ29" s="57">
        <f t="shared" si="12"/>
        <v>93</v>
      </c>
      <c r="CK29" s="2">
        <f t="shared" si="39"/>
        <v>1.5241763143494644</v>
      </c>
      <c r="CL29" s="57">
        <f>CK29*'DEPRECATED - DT-Prelim Calcs'!$C$21/CF$2/'DEPRECATED - DT-Prelim Calcs'!$C$19/'DEPRECATED - DT-Prelim Calcs'!$C$18*3.39*'DEPRECATED - DT-Prelim Calcs'!$C$20</f>
        <v>25.773080821789936</v>
      </c>
      <c r="CM29" s="46">
        <f t="shared" si="40"/>
        <v>0</v>
      </c>
      <c r="CN29" s="57">
        <f>CL28*'DEPRECATED - DT-Prelim Calcs'!$C$11+CN28</f>
        <v>-300.3707122292937</v>
      </c>
      <c r="CO29" s="57">
        <f>CO28+0.5*CL29*'DEPRECATED - DT-Prelim Calcs'!$C$11^2+CN29*'DEPRECATED - DT-Prelim Calcs'!$C$11</f>
        <v>-10781.029749365131</v>
      </c>
      <c r="CP29" s="57">
        <f>MIN('Drive Train'!$F$35-CJ28*'DEPRECATED - DT-Prelim Calcs'!$C$21*'Drive Train'!$F$39,CP28+CJ$2)</f>
        <v>25.185025527314394</v>
      </c>
      <c r="CQ29" s="57">
        <f>'Drive Train'!$F$35-CJ29*'DEPRECATED - DT-Prelim Calcs'!$C$21*'Drive Train'!$F$39</f>
        <v>6.82</v>
      </c>
      <c r="CR29" s="1">
        <f>IF(CO29&gt;='Drive Train'!$F$29,1,0)</f>
        <v>0</v>
      </c>
      <c r="CS29" s="57">
        <f t="shared" si="41"/>
        <v>103.33333333333333</v>
      </c>
      <c r="CT29" s="63">
        <f>CT28+'DEPRECATED - DT-Prelim Calcs'!$C$11</f>
        <v>100</v>
      </c>
      <c r="CU29" s="2">
        <f>DE29/'Drive Train'!$F$35</f>
        <v>0.55000000000000004</v>
      </c>
      <c r="CV29" s="46">
        <f>DC29*12*60/(PI() * 'Drive Train'!$F$15)/CU$2*CU29</f>
        <v>13168.562115510387</v>
      </c>
      <c r="CW29" s="2">
        <f>('DEPRECATED - DT-Prelim Calcs'!$C$6*CU29-CV29)/('DEPRECATED - DT-Prelim Calcs'!$C$6*CU29)*'DEPRECATED - DT-Prelim Calcs'!$C$7*CU29</f>
        <v>-4.6287654218349026</v>
      </c>
      <c r="CX29" s="57">
        <f>CW29/'DEPRECATED - DT-Prelim Calcs'!$C$7*('DEPRECATED - DT-Prelim Calcs'!$C$8-'DEPRECATED - DT-Prelim Calcs'!$C$9)+'DEPRECATED - DT-Prelim Calcs'!$C$9</f>
        <v>-243.71933760224817</v>
      </c>
      <c r="CY29" s="57">
        <f t="shared" si="13"/>
        <v>-243.71933760224817</v>
      </c>
      <c r="CZ29" s="2">
        <f t="shared" si="42"/>
        <v>-6.3816781188763398</v>
      </c>
      <c r="DA29" s="57">
        <f>CZ29*'DEPRECATED - DT-Prelim Calcs'!$C$21/CU$2/'DEPRECATED - DT-Prelim Calcs'!$C$19/'DEPRECATED - DT-Prelim Calcs'!$C$18*3.39*'DEPRECATED - DT-Prelim Calcs'!$C$20</f>
        <v>-128.46556654269909</v>
      </c>
      <c r="DB29" s="46">
        <f t="shared" si="43"/>
        <v>1</v>
      </c>
      <c r="DC29" s="57">
        <f>DA28*'DEPRECATED - DT-Prelim Calcs'!$C$11+DC28</f>
        <v>75.218650909869638</v>
      </c>
      <c r="DD29" s="57">
        <f>DD28+0.5*DA29*'DEPRECATED - DT-Prelim Calcs'!$C$11^2+DC29*'DEPRECATED - DT-Prelim Calcs'!$C$11</f>
        <v>-17320.653328760578</v>
      </c>
      <c r="DE29" s="57">
        <f>MIN('Drive Train'!$F$35-CY28*'DEPRECATED - DT-Prelim Calcs'!$C$21*'Drive Train'!$F$39,DE28+CY$2)</f>
        <v>6.82</v>
      </c>
      <c r="DF29" s="57">
        <f>'Drive Train'!$F$35-CY29*'DEPRECATED - DT-Prelim Calcs'!$C$21*'Drive Train'!$F$39</f>
        <v>27.02316025613489</v>
      </c>
      <c r="DG29" s="1">
        <f>IF(DD29&gt;='Drive Train'!$F$29,1,0)</f>
        <v>0</v>
      </c>
      <c r="DH29" s="57">
        <f t="shared" si="44"/>
        <v>-270.79926400249798</v>
      </c>
      <c r="DI29" s="63">
        <f>DI28+'DEPRECATED - DT-Prelim Calcs'!$C$11</f>
        <v>100</v>
      </c>
      <c r="DJ29" s="2">
        <f>DT29/'Drive Train'!$F$35</f>
        <v>0.55000000000000004</v>
      </c>
      <c r="DK29" s="46">
        <f>DR29*12*60/(PI() * 'Drive Train'!$F$15)/DJ$2*DJ29</f>
        <v>11206.265370049108</v>
      </c>
      <c r="DL29" s="2">
        <f>('DEPRECATED - DT-Prelim Calcs'!$C$6*DJ29-DK29)/('DEPRECATED - DT-Prelim Calcs'!$C$6*DJ29)*'DEPRECATED - DT-Prelim Calcs'!$C$7*DJ29</f>
        <v>-3.7414980378646066</v>
      </c>
      <c r="DM29" s="57">
        <f>DL29/'DEPRECATED - DT-Prelim Calcs'!$C$7*('DEPRECATED - DT-Prelim Calcs'!$C$8-'DEPRECATED - DT-Prelim Calcs'!$C$9)+'DEPRECATED - DT-Prelim Calcs'!$C$9</f>
        <v>-196.48431462988759</v>
      </c>
      <c r="DN29" s="57">
        <f t="shared" si="14"/>
        <v>-196.48431462988759</v>
      </c>
      <c r="DO29" s="2">
        <f t="shared" si="45"/>
        <v>-5.233202650810763</v>
      </c>
      <c r="DP29" s="57">
        <f>DO29*'DEPRECATED - DT-Prelim Calcs'!$C$21/DJ$2/'DEPRECATED - DT-Prelim Calcs'!$C$19/'DEPRECATED - DT-Prelim Calcs'!$C$18*3.39*'DEPRECATED - DT-Prelim Calcs'!$C$20</f>
        <v>-122.20173812927095</v>
      </c>
      <c r="DQ29" s="46">
        <f t="shared" si="46"/>
        <v>1</v>
      </c>
      <c r="DR29" s="57">
        <f>DP28*'DEPRECATED - DT-Prelim Calcs'!$C$11+DR28</f>
        <v>55.181067336557959</v>
      </c>
      <c r="DS29" s="57">
        <f>DS28+0.5*DP29*'DEPRECATED - DT-Prelim Calcs'!$C$11^2+DR29*'DEPRECATED - DT-Prelim Calcs'!$C$11</f>
        <v>-31555.089555551254</v>
      </c>
      <c r="DT29" s="57">
        <f>MIN('Drive Train'!$F$35-DN28*'DEPRECATED - DT-Prelim Calcs'!$C$21*'Drive Train'!$F$39,DT28+DN$2)</f>
        <v>6.82</v>
      </c>
      <c r="DU29" s="57">
        <f>'Drive Train'!$F$35-DN29*'DEPRECATED - DT-Prelim Calcs'!$C$21*'Drive Train'!$F$39</f>
        <v>24.189058877793258</v>
      </c>
      <c r="DV29" s="1">
        <f>IF(DS29&gt;='Drive Train'!$F$29,1,0)</f>
        <v>0</v>
      </c>
      <c r="DW29" s="57">
        <f t="shared" si="47"/>
        <v>-218.31590514431952</v>
      </c>
      <c r="DX29" s="63">
        <f>DX28+'DEPRECATED - DT-Prelim Calcs'!$C$11</f>
        <v>100</v>
      </c>
      <c r="DY29" s="2">
        <f>EI29/'Drive Train'!$F$35</f>
        <v>0.55000000000000004</v>
      </c>
      <c r="DZ29" s="46">
        <f>EG29*12*60/(PI() * 'Drive Train'!$F$15)/DY$2*DY29</f>
        <v>-121900.61139531735</v>
      </c>
      <c r="EA29" s="2">
        <f>('DEPRECATED - DT-Prelim Calcs'!$C$6*DY29-DZ29)/('DEPRECATED - DT-Prelim Calcs'!$C$6*DY29)*'DEPRECATED - DT-Prelim Calcs'!$C$7*DY29</f>
        <v>56.443787704074069</v>
      </c>
      <c r="EB29" s="57">
        <f>EA29/'DEPRECATED - DT-Prelim Calcs'!$C$7*('DEPRECATED - DT-Prelim Calcs'!$C$8-'DEPRECATED - DT-Prelim Calcs'!$C$9)+'DEPRECATED - DT-Prelim Calcs'!$C$9</f>
        <v>3007.570523830997</v>
      </c>
      <c r="EC29" s="57">
        <f t="shared" si="15"/>
        <v>93</v>
      </c>
      <c r="ED29" s="2">
        <f t="shared" si="48"/>
        <v>0.96993038185874991</v>
      </c>
      <c r="EE29" s="57">
        <f>ED29*'DEPRECATED - DT-Prelim Calcs'!$C$21/DY$2/'DEPRECATED - DT-Prelim Calcs'!$C$19/'DEPRECATED - DT-Prelim Calcs'!$C$18*3.39*'DEPRECATED - DT-Prelim Calcs'!$C$20</f>
        <v>25.773080821789936</v>
      </c>
      <c r="EF29" s="46">
        <f t="shared" si="49"/>
        <v>0</v>
      </c>
      <c r="EG29" s="57">
        <f>EE28*'DEPRECATED - DT-Prelim Calcs'!$C$11+EG28</f>
        <v>-527.49595761381977</v>
      </c>
      <c r="EH29" s="57">
        <f>EH28+0.5*EE29*'DEPRECATED - DT-Prelim Calcs'!$C$11^2+EG29*'DEPRECATED - DT-Prelim Calcs'!$C$11</f>
        <v>-66076.70435319854</v>
      </c>
      <c r="EI29" s="57">
        <f>MIN('Drive Train'!$F$35-EC28*'DEPRECATED - DT-Prelim Calcs'!$C$21*'Drive Train'!$F$39,EI28+EC$2)</f>
        <v>6.82</v>
      </c>
      <c r="EJ29" s="57">
        <f>'Drive Train'!$F$35-EC29*'DEPRECATED - DT-Prelim Calcs'!$C$21*'Drive Train'!$F$39</f>
        <v>6.82</v>
      </c>
      <c r="EK29" s="1">
        <f>IF(EH29&gt;='Drive Train'!$F$29,1,0)</f>
        <v>0</v>
      </c>
      <c r="EL29" s="57">
        <f t="shared" si="50"/>
        <v>103.33333333333333</v>
      </c>
      <c r="EM29" s="63">
        <f>EM28+'DEPRECATED - DT-Prelim Calcs'!$C$11</f>
        <v>100</v>
      </c>
      <c r="EN29" s="2">
        <f>EX29/'Drive Train'!$F$35</f>
        <v>0.55000000000000004</v>
      </c>
      <c r="EO29" s="46">
        <f>EV29*12*60/(PI() * 'Drive Train'!$F$15)/EN$2*EN29</f>
        <v>-35412.861901248209</v>
      </c>
      <c r="EP29" s="2">
        <f>('DEPRECATED - DT-Prelim Calcs'!$C$6*EN29-EO29)/('DEPRECATED - DT-Prelim Calcs'!$C$6*EN29)*'DEPRECATED - DT-Prelim Calcs'!$C$7*EN29</f>
        <v>17.337694593247313</v>
      </c>
      <c r="EQ29" s="57">
        <f>EP29/'DEPRECATED - DT-Prelim Calcs'!$C$7*('DEPRECATED - DT-Prelim Calcs'!$C$8-'DEPRECATED - DT-Prelim Calcs'!$C$9)+'DEPRECATED - DT-Prelim Calcs'!$C$9</f>
        <v>925.69843000565584</v>
      </c>
      <c r="ER29" s="57">
        <f t="shared" si="16"/>
        <v>93</v>
      </c>
      <c r="ES29" s="2">
        <f t="shared" si="51"/>
        <v>0.86507304327942547</v>
      </c>
      <c r="ET29" s="57">
        <f>ES29*'DEPRECATED - DT-Prelim Calcs'!$C$21/EN$2/'DEPRECATED - DT-Prelim Calcs'!$C$19/'DEPRECATED - DT-Prelim Calcs'!$C$18*3.39*'DEPRECATED - DT-Prelim Calcs'!$C$20</f>
        <v>25.773080821789936</v>
      </c>
      <c r="EU29" s="46">
        <f t="shared" si="52"/>
        <v>0</v>
      </c>
      <c r="EV29" s="57">
        <f>ET28*'DEPRECATED - DT-Prelim Calcs'!$C$11+EV28</f>
        <v>-136.67418524760592</v>
      </c>
      <c r="EW29" s="57">
        <f>EW28+0.5*ET29*'DEPRECATED - DT-Prelim Calcs'!$C$11^2+EV29*'DEPRECATED - DT-Prelim Calcs'!$C$11</f>
        <v>-61976.0034751188</v>
      </c>
      <c r="EX29" s="57">
        <f>MIN('Drive Train'!$F$35-ER28*'DEPRECATED - DT-Prelim Calcs'!$C$21*'Drive Train'!$F$39,EX28+ER$2)</f>
        <v>6.82</v>
      </c>
      <c r="EY29" s="57">
        <f>'Drive Train'!$F$35-ER29*'DEPRECATED - DT-Prelim Calcs'!$C$21*'Drive Train'!$F$39</f>
        <v>6.82</v>
      </c>
      <c r="EZ29" s="1">
        <f>IF(EW29&gt;='Drive Train'!$F$29,1,0)</f>
        <v>0</v>
      </c>
      <c r="FA29" s="57">
        <f t="shared" si="53"/>
        <v>103.33333333333333</v>
      </c>
      <c r="FB29" s="63">
        <f>FB28+'DEPRECATED - DT-Prelim Calcs'!$C$11</f>
        <v>100</v>
      </c>
      <c r="FC29" s="2">
        <f>FM29/'Drive Train'!$F$35</f>
        <v>0.55000000000000004</v>
      </c>
      <c r="FD29" s="46">
        <f>FK29*12*60/(PI() * 'Drive Train'!$F$15)/FC$2*FC29</f>
        <v>-238319.43093667907</v>
      </c>
      <c r="FE29" s="2">
        <f>('DEPRECATED - DT-Prelim Calcs'!$C$6*FC29-FD29)/('DEPRECATED - DT-Prelim Calcs'!$C$6*FC29)*'DEPRECATED - DT-Prelim Calcs'!$C$7*FC29</f>
        <v>109.08344156799185</v>
      </c>
      <c r="FF29" s="57">
        <f>FE29/'DEPRECATED - DT-Prelim Calcs'!$C$7*('DEPRECATED - DT-Prelim Calcs'!$C$8-'DEPRECATED - DT-Prelim Calcs'!$C$9)+'DEPRECATED - DT-Prelim Calcs'!$C$9</f>
        <v>5809.9222212337572</v>
      </c>
      <c r="FG29" s="57">
        <f t="shared" si="17"/>
        <v>93</v>
      </c>
      <c r="FH29" s="2">
        <f t="shared" si="54"/>
        <v>0.78067567320338405</v>
      </c>
      <c r="FI29" s="57">
        <f>FH29*'DEPRECATED - DT-Prelim Calcs'!$C$21/FC$2/'DEPRECATED - DT-Prelim Calcs'!$C$19/'DEPRECATED - DT-Prelim Calcs'!$C$18*3.39*'DEPRECATED - DT-Prelim Calcs'!$C$20</f>
        <v>25.773080821789936</v>
      </c>
      <c r="FJ29" s="46">
        <f t="shared" si="55"/>
        <v>0</v>
      </c>
      <c r="FK29" s="57">
        <f>FI28*'DEPRECATED - DT-Prelim Calcs'!$C$11+FK28</f>
        <v>-830.04719893389222</v>
      </c>
      <c r="FL29" s="57">
        <f>FL28+0.5*FI29*'DEPRECATED - DT-Prelim Calcs'!$C$11^2+FK29*'DEPRECATED - DT-Prelim Calcs'!$C$11</f>
        <v>-90298.997759200167</v>
      </c>
      <c r="FM29" s="57">
        <f>MIN('Drive Train'!$F$35-FG28*'DEPRECATED - DT-Prelim Calcs'!$C$21*'Drive Train'!$F$39,FM28+FG$2)</f>
        <v>6.82</v>
      </c>
      <c r="FN29" s="57">
        <f>'Drive Train'!$F$35-FG29*'DEPRECATED - DT-Prelim Calcs'!$C$21*'Drive Train'!$F$39</f>
        <v>6.82</v>
      </c>
      <c r="FO29" s="1">
        <f>IF(FL29&gt;='Drive Train'!$F$29,1,0)</f>
        <v>0</v>
      </c>
      <c r="FP29" s="57">
        <f t="shared" si="56"/>
        <v>103.33333333333333</v>
      </c>
      <c r="FQ29" s="63">
        <f>FQ28+'DEPRECATED - DT-Prelim Calcs'!$C$11</f>
        <v>100</v>
      </c>
      <c r="FR29" s="2">
        <f>GB29/'Drive Train'!$F$35</f>
        <v>0.55000000000000004</v>
      </c>
      <c r="FS29" s="46">
        <f>FZ29*12*60/(PI() * 'Drive Train'!$F$15)/FR$2*FR29</f>
        <v>-60691.575764568945</v>
      </c>
      <c r="FT29" s="2">
        <f>('DEPRECATED - DT-Prelim Calcs'!$C$6*FR29-FS29)/('DEPRECATED - DT-Prelim Calcs'!$C$6*FR29)*'DEPRECATED - DT-Prelim Calcs'!$C$7*FR29</f>
        <v>28.767657146831361</v>
      </c>
      <c r="FU29" s="57">
        <f>FT29/'DEPRECATED - DT-Prelim Calcs'!$C$7*('DEPRECATED - DT-Prelim Calcs'!$C$8-'DEPRECATED - DT-Prelim Calcs'!$C$9)+'DEPRECATED - DT-Prelim Calcs'!$C$9</f>
        <v>1534.1897974848398</v>
      </c>
      <c r="FV29" s="57">
        <f t="shared" si="18"/>
        <v>93</v>
      </c>
      <c r="FW29" s="2">
        <f t="shared" si="57"/>
        <v>0.7112822800297498</v>
      </c>
      <c r="FX29" s="57">
        <f>FW29*'DEPRECATED - DT-Prelim Calcs'!$C$21/FR$2/'DEPRECATED - DT-Prelim Calcs'!$C$19/'DEPRECATED - DT-Prelim Calcs'!$C$18*3.39*'DEPRECATED - DT-Prelim Calcs'!$C$20</f>
        <v>25.773080821789936</v>
      </c>
      <c r="FY29" s="46">
        <f t="shared" si="58"/>
        <v>0</v>
      </c>
      <c r="FZ29" s="57">
        <f>FX28*'DEPRECATED - DT-Prelim Calcs'!$C$11+FZ28</f>
        <v>-192.59415005733138</v>
      </c>
      <c r="GA29" s="57">
        <f>GA28+0.5*FX29*'DEPRECATED - DT-Prelim Calcs'!$C$11^2+FZ29*'DEPRECATED - DT-Prelim Calcs'!$C$11</f>
        <v>-121814.72733227196</v>
      </c>
      <c r="GB29" s="57">
        <f>MIN('Drive Train'!$F$35-FV28*'DEPRECATED - DT-Prelim Calcs'!$C$21*'Drive Train'!$F$39,GB28+FV$2)</f>
        <v>6.82</v>
      </c>
      <c r="GC29" s="57">
        <f>'Drive Train'!$F$35-FV29*'DEPRECATED - DT-Prelim Calcs'!$C$21*'Drive Train'!$F$39</f>
        <v>6.82</v>
      </c>
      <c r="GD29" s="1">
        <f>IF(GA29&gt;='Drive Train'!$F$29,1,0)</f>
        <v>0</v>
      </c>
      <c r="GE29" s="57">
        <f t="shared" si="59"/>
        <v>103.33333333333333</v>
      </c>
      <c r="GF29" s="63">
        <f>GF28+'DEPRECATED - DT-Prelim Calcs'!$C$11</f>
        <v>100</v>
      </c>
      <c r="GG29" s="2">
        <f>GQ29/'Drive Train'!$F$35</f>
        <v>0.85483870967741948</v>
      </c>
      <c r="GH29" s="46">
        <f>GO29*12*60/(PI() * 'Drive Train'!$F$15)/GG$2*GG29</f>
        <v>-367983.98679346521</v>
      </c>
      <c r="GI29" s="2">
        <f>('DEPRECATED - DT-Prelim Calcs'!$C$6*GG29-GH29)/('DEPRECATED - DT-Prelim Calcs'!$C$6*GG29)*'DEPRECATED - DT-Prelim Calcs'!$C$7*GG29</f>
        <v>168.44691704496637</v>
      </c>
      <c r="GJ29" s="57">
        <f>GI29/'DEPRECATED - DT-Prelim Calcs'!$C$7*('DEPRECATED - DT-Prelim Calcs'!$C$8-'DEPRECATED - DT-Prelim Calcs'!$C$9)+'DEPRECATED - DT-Prelim Calcs'!$C$9</f>
        <v>8970.2267455888741</v>
      </c>
      <c r="GK29" s="57">
        <f t="shared" si="60"/>
        <v>29.999999999999982</v>
      </c>
      <c r="GL29" s="2">
        <f t="shared" si="61"/>
        <v>0.99579519204165001</v>
      </c>
      <c r="GM29" s="57">
        <f>GL29*'DEPRECATED - DT-Prelim Calcs'!$C$21/GG$2/'DEPRECATED - DT-Prelim Calcs'!$C$19/'DEPRECATED - DT-Prelim Calcs'!$C$18*3.39*'DEPRECATED - DT-Prelim Calcs'!$C$20</f>
        <v>25.773080821789936</v>
      </c>
      <c r="GN29" s="46">
        <f t="shared" si="62"/>
        <v>0</v>
      </c>
      <c r="GO29" s="57">
        <f>GM28*'DEPRECATED - DT-Prelim Calcs'!$C$11+GO28</f>
        <v>-1051.8411166966052</v>
      </c>
      <c r="GP29" s="57">
        <f>GP28+0.5*GM29*'DEPRECATED - DT-Prelim Calcs'!$C$11^2+GO29*'DEPRECATED - DT-Prelim Calcs'!$C$11</f>
        <v>-48836.534687191343</v>
      </c>
      <c r="GQ29" s="57">
        <f>MIN('Drive Train'!$F$35-GK28*'DEPRECATED - DT-Prelim Calcs'!$C$21*'Drive Train'!$F$39,GQ28+GK$2)</f>
        <v>10.600000000000001</v>
      </c>
      <c r="GR29" s="57">
        <f>'Drive Train'!$F$35-GK29*'DEPRECATED - DT-Prelim Calcs'!$C$21*'Drive Train'!$F$39</f>
        <v>10.600000000000001</v>
      </c>
      <c r="GS29" s="1">
        <f>IF(GP29&gt;='Drive Train'!$F$29,1,0)</f>
        <v>0</v>
      </c>
      <c r="GT29" s="57">
        <f t="shared" si="63"/>
        <v>33.333333333333314</v>
      </c>
      <c r="GU29" s="63">
        <f>GU28+'DEPRECATED - DT-Prelim Calcs'!$C$11</f>
        <v>100</v>
      </c>
      <c r="GV29" s="2">
        <f>HF29/'Drive Train'!$F$35</f>
        <v>0.83870967741935498</v>
      </c>
      <c r="GW29" s="46">
        <f>HD29*12*60/(PI() * 'Drive Train'!$F$15)/GV$2*GV29</f>
        <v>-72954.019816647327</v>
      </c>
      <c r="GX29" s="2">
        <f>('DEPRECATED - DT-Prelim Calcs'!$C$6*GV29-GW29)/('DEPRECATED - DT-Prelim Calcs'!$C$6*GV29)*'DEPRECATED - DT-Prelim Calcs'!$C$7*GV29</f>
        <v>35.008004723728881</v>
      </c>
      <c r="GY29" s="57">
        <f>GX29/'DEPRECATED - DT-Prelim Calcs'!$C$7*('DEPRECATED - DT-Prelim Calcs'!$C$8-'DEPRECATED - DT-Prelim Calcs'!$C$9)+'DEPRECATED - DT-Prelim Calcs'!$C$9</f>
        <v>1866.4041518897989</v>
      </c>
      <c r="GZ29" s="57">
        <f t="shared" si="20"/>
        <v>33.333333333333314</v>
      </c>
      <c r="HA29" s="2">
        <f t="shared" si="64"/>
        <v>0.99579519204165001</v>
      </c>
      <c r="HB29" s="57">
        <f>HA29*'DEPRECATED - DT-Prelim Calcs'!$C$21/GV$2/'DEPRECATED - DT-Prelim Calcs'!$C$19/'DEPRECATED - DT-Prelim Calcs'!$C$18*3.39*'DEPRECATED - DT-Prelim Calcs'!$C$20</f>
        <v>25.773080821789936</v>
      </c>
      <c r="HC29" s="46">
        <f t="shared" si="65"/>
        <v>0</v>
      </c>
      <c r="HD29" s="57">
        <f>HB28*'DEPRECATED - DT-Prelim Calcs'!$C$11+HD28</f>
        <v>-212.54112545796443</v>
      </c>
      <c r="HE29" s="57">
        <f>HE28+0.5*HB29*'DEPRECATED - DT-Prelim Calcs'!$C$11^2+HD29*'DEPRECATED - DT-Prelim Calcs'!$C$11</f>
        <v>-35621.145219019782</v>
      </c>
      <c r="HF29" s="57">
        <f>MIN('Drive Train'!$F$35-GZ28*'DEPRECATED - DT-Prelim Calcs'!$C$21*'Drive Train'!$F$39,HF28+GZ$2)</f>
        <v>10.400000000000002</v>
      </c>
      <c r="HG29" s="57">
        <f>'Drive Train'!$F$35-GZ29*'DEPRECATED - DT-Prelim Calcs'!$C$21*'Drive Train'!$F$39</f>
        <v>10.400000000000002</v>
      </c>
      <c r="HH29" s="1">
        <f>IF(HE29&gt;='Drive Train'!$F$29,1,0)</f>
        <v>0</v>
      </c>
      <c r="HI29" s="57">
        <f t="shared" si="66"/>
        <v>37.037037037037017</v>
      </c>
      <c r="HJ29" s="63">
        <f>HJ28+'DEPRECATED - DT-Prelim Calcs'!$C$11</f>
        <v>100</v>
      </c>
      <c r="HK29" s="2">
        <f>HU29/'Drive Train'!$F$35</f>
        <v>0.82258064516129037</v>
      </c>
      <c r="HL29" s="46">
        <f>HS29*12*60/(PI() * 'Drive Train'!$F$15)/HK$2*HK29</f>
        <v>1562.4431124905934</v>
      </c>
      <c r="HM29" s="2">
        <f>('DEPRECATED - DT-Prelim Calcs'!$C$6*HK29-HL29)/('DEPRECATED - DT-Prelim Calcs'!$C$6*HK29)*'DEPRECATED - DT-Prelim Calcs'!$C$7*HK29</f>
        <v>1.2759488293035637</v>
      </c>
      <c r="HN29" s="57">
        <f>HM29/'DEPRECATED - DT-Prelim Calcs'!$C$7*('DEPRECATED - DT-Prelim Calcs'!$C$8-'DEPRECATED - DT-Prelim Calcs'!$C$9)+'DEPRECATED - DT-Prelim Calcs'!$C$9</f>
        <v>70.627068381596359</v>
      </c>
      <c r="HO29" s="57">
        <f t="shared" si="21"/>
        <v>36.66666666666665</v>
      </c>
      <c r="HP29" s="2">
        <f t="shared" si="67"/>
        <v>0.49897065473791624</v>
      </c>
      <c r="HQ29" s="57">
        <f>HP29*'DEPRECATED - DT-Prelim Calcs'!$C$21/HK$2/'DEPRECATED - DT-Prelim Calcs'!$C$19/'DEPRECATED - DT-Prelim Calcs'!$C$18*3.39*'DEPRECATED - DT-Prelim Calcs'!$C$20</f>
        <v>12.914313219262738</v>
      </c>
      <c r="HR29" s="46">
        <f t="shared" si="68"/>
        <v>0</v>
      </c>
      <c r="HS29" s="57">
        <f>HQ28*'DEPRECATED - DT-Prelim Calcs'!$C$11+HS28</f>
        <v>4.6412090520086053</v>
      </c>
      <c r="HT29" s="57">
        <f>HT28+0.5*HQ29*'DEPRECATED - DT-Prelim Calcs'!$C$11^2+HS29*'DEPRECATED - DT-Prelim Calcs'!$C$11</f>
        <v>-35029.044218440613</v>
      </c>
      <c r="HU29" s="57">
        <f>MIN('Drive Train'!$F$35-HO28*'DEPRECATED - DT-Prelim Calcs'!$C$21*'Drive Train'!$F$39,HU28+HO$2)</f>
        <v>10.200000000000001</v>
      </c>
      <c r="HV29" s="57">
        <f>'Drive Train'!$F$35-HO29*'DEPRECATED - DT-Prelim Calcs'!$C$21*'Drive Train'!$F$39</f>
        <v>10.200000000000001</v>
      </c>
      <c r="HW29" s="1">
        <f>IF(HT29&gt;='Drive Train'!$F$29,1,0)</f>
        <v>0</v>
      </c>
      <c r="HX29" s="57">
        <f t="shared" si="69"/>
        <v>40.740740740740726</v>
      </c>
      <c r="HY29" s="63">
        <f>HY28+'DEPRECATED - DT-Prelim Calcs'!$C$11</f>
        <v>100</v>
      </c>
      <c r="HZ29" s="2">
        <f>IJ29/'Drive Train'!$F$35</f>
        <v>1.9910955501023389</v>
      </c>
      <c r="IA29" s="46">
        <f>IH29*12*60/(PI() * 'Drive Train'!$F$15)/HZ$2*HZ29</f>
        <v>-395905.40239538794</v>
      </c>
      <c r="IB29" s="2">
        <f>('DEPRECATED - DT-Prelim Calcs'!$C$6*HZ29-IA29)/('DEPRECATED - DT-Prelim Calcs'!$C$6*HZ29)*'DEPRECATED - DT-Prelim Calcs'!$C$7*HZ29</f>
        <v>183.81017625565002</v>
      </c>
      <c r="IC29" s="57">
        <f>IB29/'DEPRECATED - DT-Prelim Calcs'!$C$7*('DEPRECATED - DT-Prelim Calcs'!$C$8-'DEPRECATED - DT-Prelim Calcs'!$C$9)+'DEPRECATED - DT-Prelim Calcs'!$C$9</f>
        <v>9788.1131176763065</v>
      </c>
      <c r="ID29" s="57">
        <f t="shared" si="22"/>
        <v>39.999999999999986</v>
      </c>
      <c r="IE29" s="2">
        <f t="shared" si="70"/>
        <v>0.99579519204165001</v>
      </c>
      <c r="IF29" s="57">
        <f>IE29*'DEPRECATED - DT-Prelim Calcs'!$C$21/HZ$2/'DEPRECATED - DT-Prelim Calcs'!$C$19/'DEPRECATED - DT-Prelim Calcs'!$C$18*3.39*'DEPRECATED - DT-Prelim Calcs'!$C$20</f>
        <v>25.773080821789936</v>
      </c>
      <c r="IG29" s="46">
        <f t="shared" si="71"/>
        <v>0</v>
      </c>
      <c r="IH29" s="57">
        <f>IF28*'DEPRECATED - DT-Prelim Calcs'!$C$11+IH28</f>
        <v>-485.85282193154285</v>
      </c>
      <c r="II29" s="57">
        <f>II28+0.5*IF29*'DEPRECATED - DT-Prelim Calcs'!$C$11^2+IH29*'DEPRECATED - DT-Prelim Calcs'!$C$11</f>
        <v>-43645.327046125436</v>
      </c>
      <c r="IJ29" s="57">
        <f>MIN('Drive Train'!$F$35-ID28*'DEPRECATED - DT-Prelim Calcs'!$C$21*'Drive Train'!$F$39,IJ28+ID$2)</f>
        <v>24.689584821269001</v>
      </c>
      <c r="IK29" s="57">
        <f>'Drive Train'!$F$35-ID29*'DEPRECATED - DT-Prelim Calcs'!$C$21*'Drive Train'!$F$39</f>
        <v>10.000000000000002</v>
      </c>
      <c r="IL29" s="1">
        <f>IF(II29&gt;='Drive Train'!$F$29,1,0)</f>
        <v>0</v>
      </c>
      <c r="IM29" s="57">
        <f t="shared" si="72"/>
        <v>44.444444444444429</v>
      </c>
      <c r="IN29" s="63">
        <f>IN28+'DEPRECATED - DT-Prelim Calcs'!$C$11</f>
        <v>100</v>
      </c>
      <c r="IO29" s="2">
        <f>IY29/'Drive Train'!$F$35</f>
        <v>0.79032258064516137</v>
      </c>
      <c r="IP29" s="46">
        <f>IW29*12*60/(PI() * 'Drive Train'!$F$15)/IO$2*IO29</f>
        <v>-36589.431251228314</v>
      </c>
      <c r="IQ29" s="2">
        <f>('DEPRECATED - DT-Prelim Calcs'!$C$6*IO29-IP29)/('DEPRECATED - DT-Prelim Calcs'!$C$6*IO29)*'DEPRECATED - DT-Prelim Calcs'!$C$7*IO29</f>
        <v>18.44886678435676</v>
      </c>
      <c r="IR29" s="57">
        <f>IQ29/'DEPRECATED - DT-Prelim Calcs'!$C$7*('DEPRECATED - DT-Prelim Calcs'!$C$8-'DEPRECATED - DT-Prelim Calcs'!$C$9)+'DEPRECATED - DT-Prelim Calcs'!$C$9</f>
        <v>984.85336449500926</v>
      </c>
      <c r="IS29" s="57">
        <f t="shared" si="23"/>
        <v>43.333333333333321</v>
      </c>
      <c r="IT29" s="2">
        <f t="shared" si="73"/>
        <v>0.99579519204165001</v>
      </c>
      <c r="IU29" s="57">
        <f>IT29*'DEPRECATED - DT-Prelim Calcs'!$C$21/IO$2/'DEPRECATED - DT-Prelim Calcs'!$C$19/'DEPRECATED - DT-Prelim Calcs'!$C$18*3.39*'DEPRECATED - DT-Prelim Calcs'!$C$20</f>
        <v>25.773080821789936</v>
      </c>
      <c r="IV29" s="46">
        <f t="shared" si="74"/>
        <v>0</v>
      </c>
      <c r="IW29" s="57">
        <f>IU28*'DEPRECATED - DT-Prelim Calcs'!$C$11+IW28</f>
        <v>-113.12449971284182</v>
      </c>
      <c r="IX29" s="57">
        <f>IX28+0.5*IU29*'DEPRECATED - DT-Prelim Calcs'!$C$11^2+IW29*'DEPRECATED - DT-Prelim Calcs'!$C$11</f>
        <v>-51216.426413768226</v>
      </c>
      <c r="IY29" s="57">
        <f>MIN('Drive Train'!$F$35-IS28*'DEPRECATED - DT-Prelim Calcs'!$C$21*'Drive Train'!$F$39,IY28+IS$2)</f>
        <v>9.8000000000000007</v>
      </c>
      <c r="IZ29" s="57">
        <f>'Drive Train'!$F$35-IS29*'DEPRECATED - DT-Prelim Calcs'!$C$21*'Drive Train'!$F$39</f>
        <v>9.8000000000000007</v>
      </c>
      <c r="JA29" s="1">
        <f>IF(IX29&gt;='Drive Train'!$F$29,1,0)</f>
        <v>0</v>
      </c>
      <c r="JB29" s="57">
        <f t="shared" si="75"/>
        <v>48.148148148148138</v>
      </c>
      <c r="JC29" s="63">
        <f>JC28+'DEPRECATED - DT-Prelim Calcs'!$C$11</f>
        <v>100</v>
      </c>
      <c r="JD29" s="2">
        <f>JN29/'Drive Train'!$F$35</f>
        <v>0.77419354838709686</v>
      </c>
      <c r="JE29" s="46">
        <f>JL29*12*60/(PI() * 'Drive Train'!$F$15)/JD$2*JD29</f>
        <v>-136344.16137770025</v>
      </c>
      <c r="JF29" s="2">
        <f>('DEPRECATED - DT-Prelim Calcs'!$C$6*JD29-JE29)/('DEPRECATED - DT-Prelim Calcs'!$C$6*JD29)*'DEPRECATED - DT-Prelim Calcs'!$C$7*JD29</f>
        <v>63.514855029522387</v>
      </c>
      <c r="JG29" s="57">
        <f>JF29/'DEPRECATED - DT-Prelim Calcs'!$C$7*('DEPRECATED - DT-Prelim Calcs'!$C$8-'DEPRECATED - DT-Prelim Calcs'!$C$9)+'DEPRECATED - DT-Prelim Calcs'!$C$9</f>
        <v>3384.0095021940756</v>
      </c>
      <c r="JH29" s="57">
        <f t="shared" si="24"/>
        <v>46.666666666666657</v>
      </c>
      <c r="JI29" s="2">
        <f t="shared" si="76"/>
        <v>0.99579519204165001</v>
      </c>
      <c r="JJ29" s="57">
        <f>JI29*'DEPRECATED - DT-Prelim Calcs'!$C$21/JD$2/'DEPRECATED - DT-Prelim Calcs'!$C$19/'DEPRECATED - DT-Prelim Calcs'!$C$18*3.39*'DEPRECATED - DT-Prelim Calcs'!$C$20</f>
        <v>25.773080821789936</v>
      </c>
      <c r="JK29" s="46">
        <f t="shared" si="77"/>
        <v>0</v>
      </c>
      <c r="JL29" s="57">
        <f>JJ28*'DEPRECATED - DT-Prelim Calcs'!$C$11+JL28</f>
        <v>-430.32086118730376</v>
      </c>
      <c r="JM29" s="57">
        <f>JM28+0.5*JJ29*'DEPRECATED - DT-Prelim Calcs'!$C$11^2+JL29*'DEPRECATED - DT-Prelim Calcs'!$C$11</f>
        <v>-63385.594269306974</v>
      </c>
      <c r="JN29" s="57">
        <f>MIN('Drive Train'!$F$35-JH28*'DEPRECATED - DT-Prelim Calcs'!$C$21*'Drive Train'!$F$39,JN28+JH$2)</f>
        <v>9.6000000000000014</v>
      </c>
      <c r="JO29" s="57">
        <f>'Drive Train'!$F$35-JH29*'DEPRECATED - DT-Prelim Calcs'!$C$21*'Drive Train'!$F$39</f>
        <v>9.6000000000000014</v>
      </c>
      <c r="JP29" s="1">
        <f>IF(JM29&gt;='Drive Train'!$F$29,1,0)</f>
        <v>0</v>
      </c>
      <c r="JQ29" s="57">
        <f>MIN(JG29,'DEPRECATED - DT-Prelim Calcs'!$C$10)*'DEPRECATED - DT-Prelim Calcs'!$C$11*1000/60/60</f>
        <v>103.33333333333333</v>
      </c>
      <c r="JR29" s="63">
        <f>JR28+'DEPRECATED - DT-Prelim Calcs'!$C$11</f>
        <v>100</v>
      </c>
      <c r="JS29" s="2">
        <f>KC29/'Drive Train'!$F$35</f>
        <v>0.75806451612903225</v>
      </c>
      <c r="JT29" s="46">
        <f>KA29*12*60/(PI() * 'Drive Train'!$F$15)/JS$2*JS29</f>
        <v>-190191.0960142136</v>
      </c>
      <c r="JU29" s="2">
        <f>('DEPRECATED - DT-Prelim Calcs'!$C$6*JS29-JT29)/('DEPRECATED - DT-Prelim Calcs'!$C$6*JS29)*'DEPRECATED - DT-Prelim Calcs'!$C$7*JS29</f>
        <v>87.823284713562288</v>
      </c>
      <c r="JV29" s="57">
        <f>JU29/'DEPRECATED - DT-Prelim Calcs'!$C$7*('DEPRECATED - DT-Prelim Calcs'!$C$8-'DEPRECATED - DT-Prelim Calcs'!$C$9)+'DEPRECATED - DT-Prelim Calcs'!$C$9</f>
        <v>4678.1055720954528</v>
      </c>
      <c r="JW29" s="57">
        <f t="shared" si="25"/>
        <v>49.999999999999993</v>
      </c>
      <c r="JX29" s="2">
        <f t="shared" si="78"/>
        <v>0.99579519204165001</v>
      </c>
      <c r="JY29" s="57">
        <f>JX29*'DEPRECATED - DT-Prelim Calcs'!$C$21/JS$2/'DEPRECATED - DT-Prelim Calcs'!$C$19/'DEPRECATED - DT-Prelim Calcs'!$C$18*3.39*'DEPRECATED - DT-Prelim Calcs'!$C$20</f>
        <v>25.773080821789936</v>
      </c>
      <c r="JZ29" s="46">
        <f t="shared" si="79"/>
        <v>0</v>
      </c>
      <c r="KA29" s="57">
        <f>JY28*'DEPRECATED - DT-Prelim Calcs'!$C$11+KA28</f>
        <v>-613.04085178992182</v>
      </c>
      <c r="KB29" s="57">
        <f>KB28+0.5*JY29*'DEPRECATED - DT-Prelim Calcs'!$C$11^2+KA29*'DEPRECATED - DT-Prelim Calcs'!$C$11</f>
        <v>-68965.98612557663</v>
      </c>
      <c r="KC29" s="57">
        <f>MIN('Drive Train'!$F$35-JW28*'DEPRECATED - DT-Prelim Calcs'!$C$21*'Drive Train'!$F$39,KC28+JW$2)</f>
        <v>9.4</v>
      </c>
      <c r="KD29" s="57">
        <f>'Drive Train'!$F$35-JW29*'DEPRECATED - DT-Prelim Calcs'!$C$21*'Drive Train'!$F$39</f>
        <v>9.4</v>
      </c>
      <c r="KE29" s="1">
        <f>IF(KB29&gt;='Drive Train'!$F$29,1,0)</f>
        <v>0</v>
      </c>
      <c r="KF29" s="57">
        <f>MIN(JV29,'DEPRECATED - DT-Prelim Calcs'!$C$10)*'DEPRECATED - DT-Prelim Calcs'!$C$11*1000/60/60</f>
        <v>103.33333333333333</v>
      </c>
      <c r="KG29" s="63">
        <f>KG28+'DEPRECATED - DT-Prelim Calcs'!$C$11</f>
        <v>100</v>
      </c>
      <c r="KH29" s="2">
        <f>KR29/'Drive Train'!$F$35</f>
        <v>0.74193548387096786</v>
      </c>
      <c r="KI29" s="46">
        <f>KP29*12*60/(PI() * 'Drive Train'!$F$15)/KH$2*KH29</f>
        <v>11563.906684510785</v>
      </c>
      <c r="KJ29" s="2">
        <f>('DEPRECATED - DT-Prelim Calcs'!$C$6*KH29-KI29)/('DEPRECATED - DT-Prelim Calcs'!$C$6*KH29)*'DEPRECATED - DT-Prelim Calcs'!$C$7*KH29</f>
        <v>-3.4406437596066133</v>
      </c>
      <c r="KK29" s="57">
        <f>KJ29/'DEPRECATED - DT-Prelim Calcs'!$C$7*('DEPRECATED - DT-Prelim Calcs'!$C$8-'DEPRECATED - DT-Prelim Calcs'!$C$9)+'DEPRECATED - DT-Prelim Calcs'!$C$9</f>
        <v>-180.46788147615291</v>
      </c>
      <c r="KL29" s="57">
        <f t="shared" si="26"/>
        <v>-180.46788147615291</v>
      </c>
      <c r="KM29" s="2">
        <f t="shared" si="80"/>
        <v>-4.5817420532439304</v>
      </c>
      <c r="KN29" s="57">
        <f>KM29*'DEPRECATED - DT-Prelim Calcs'!$C$21/KH$2/'DEPRECATED - DT-Prelim Calcs'!$C$19/'DEPRECATED - DT-Prelim Calcs'!$C$18*3.39*'DEPRECATED - DT-Prelim Calcs'!$C$20</f>
        <v>-118.584232165996</v>
      </c>
      <c r="KO29" s="46">
        <f t="shared" si="81"/>
        <v>1</v>
      </c>
      <c r="KP29" s="57">
        <f>KN28*'DEPRECATED - DT-Prelim Calcs'!$C$11+KP28</f>
        <v>38.084112513275187</v>
      </c>
      <c r="KQ29" s="57">
        <f>KQ28+0.5*KN29*'DEPRECATED - DT-Prelim Calcs'!$C$11^2+KP29*'DEPRECATED - DT-Prelim Calcs'!$C$11</f>
        <v>-46652.209169765069</v>
      </c>
      <c r="KR29" s="57">
        <f>MIN('Drive Train'!$F$35-KL28*'DEPRECATED - DT-Prelim Calcs'!$C$21*'Drive Train'!$F$39,KR28+KL$2)</f>
        <v>9.2000000000000011</v>
      </c>
      <c r="KS29" s="57">
        <f>'Drive Train'!$F$35-KL29*'DEPRECATED - DT-Prelim Calcs'!$C$21*'Drive Train'!$F$39</f>
        <v>23.228072888569173</v>
      </c>
      <c r="KT29" s="1">
        <f>IF(KQ29&gt;='Drive Train'!$F$29,1,0)</f>
        <v>0</v>
      </c>
      <c r="KU29" s="57">
        <f>MIN(KK29,'DEPRECATED - DT-Prelim Calcs'!$C$10)*'DEPRECATED - DT-Prelim Calcs'!$C$11*1000/60/60</f>
        <v>-200.51986830683657</v>
      </c>
      <c r="KV29" s="63">
        <f>KV28+'DEPRECATED - DT-Prelim Calcs'!$C$11</f>
        <v>100</v>
      </c>
      <c r="KW29" s="2">
        <f>LG29/'Drive Train'!$F$35</f>
        <v>0.72580645161290325</v>
      </c>
      <c r="KX29" s="46">
        <f>LE29*12*60/(PI() * 'Drive Train'!$F$15)/KW$2*KW29</f>
        <v>-130061.28548792833</v>
      </c>
      <c r="KY29" s="2">
        <f>('DEPRECATED - DT-Prelim Calcs'!$C$6*KW29-KX29)/('DEPRECATED - DT-Prelim Calcs'!$C$6*KW29)*'DEPRECATED - DT-Prelim Calcs'!$C$7*KW29</f>
        <v>60.557392052309673</v>
      </c>
      <c r="KZ29" s="57">
        <f>KY29/'DEPRECATED - DT-Prelim Calcs'!$C$7*('DEPRECATED - DT-Prelim Calcs'!$C$8-'DEPRECATED - DT-Prelim Calcs'!$C$9)+'DEPRECATED - DT-Prelim Calcs'!$C$9</f>
        <v>3226.5644814569837</v>
      </c>
      <c r="LA29" s="57">
        <f t="shared" si="27"/>
        <v>56.666666666666664</v>
      </c>
      <c r="LB29" s="2">
        <f t="shared" si="82"/>
        <v>0.99579519204165001</v>
      </c>
      <c r="LC29" s="57">
        <f>LB29*'DEPRECATED - DT-Prelim Calcs'!$C$21/KW$2/'DEPRECATED - DT-Prelim Calcs'!$C$19/'DEPRECATED - DT-Prelim Calcs'!$C$18*3.39*'DEPRECATED - DT-Prelim Calcs'!$C$20</f>
        <v>25.773080821789936</v>
      </c>
      <c r="LD29" s="46">
        <f t="shared" si="83"/>
        <v>0</v>
      </c>
      <c r="LE29" s="57">
        <f>LC28*'DEPRECATED - DT-Prelim Calcs'!$C$11+LE28</f>
        <v>-437.85732663780004</v>
      </c>
      <c r="LF29" s="57">
        <f>LF28+0.5*LC29*'DEPRECATED - DT-Prelim Calcs'!$C$11^2+LE29*'DEPRECATED - DT-Prelim Calcs'!$C$11</f>
        <v>-65713.289059836505</v>
      </c>
      <c r="LG29" s="57">
        <f>MIN('Drive Train'!$F$35-LA28*'DEPRECATED - DT-Prelim Calcs'!$C$21*'Drive Train'!$F$39,LG28+LA$2)</f>
        <v>9</v>
      </c>
      <c r="LH29" s="57">
        <f>'Drive Train'!$F$35-LA29*'DEPRECATED - DT-Prelim Calcs'!$C$21*'Drive Train'!$F$39</f>
        <v>9</v>
      </c>
      <c r="LI29" s="1">
        <f>IF(LF29&gt;='Drive Train'!$F$29,1,0)</f>
        <v>0</v>
      </c>
      <c r="LJ29" s="57">
        <f>MIN(KZ29,'DEPRECATED - DT-Prelim Calcs'!$C$10)*'DEPRECATED - DT-Prelim Calcs'!$C$11*1000/60/60</f>
        <v>103.33333333333333</v>
      </c>
      <c r="LK29" s="63">
        <f>LK28+'DEPRECATED - DT-Prelim Calcs'!$C$11</f>
        <v>100</v>
      </c>
      <c r="LL29" s="2">
        <f>LV29/'Drive Train'!$F$35</f>
        <v>0.70967741935483875</v>
      </c>
      <c r="LM29" s="46">
        <f>LT29*12*60/(PI() * 'Drive Train'!$F$15)/LL$2*LL29</f>
        <v>-248287.46721348152</v>
      </c>
      <c r="LN29" s="2">
        <f>('DEPRECATED - DT-Prelim Calcs'!$C$6*LL29-LM29)/('DEPRECATED - DT-Prelim Calcs'!$C$6*LL29)*'DEPRECATED - DT-Prelim Calcs'!$C$7*LL29</f>
        <v>113.97538749330755</v>
      </c>
      <c r="LO29" s="57">
        <f>LN29/'DEPRECATED - DT-Prelim Calcs'!$C$7*('DEPRECATED - DT-Prelim Calcs'!$C$8-'DEPRECATED - DT-Prelim Calcs'!$C$9)+'DEPRECATED - DT-Prelim Calcs'!$C$9</f>
        <v>6070.3523715316842</v>
      </c>
      <c r="LP29" s="57">
        <f t="shared" si="28"/>
        <v>60</v>
      </c>
      <c r="LQ29" s="2">
        <f t="shared" si="84"/>
        <v>0.99579519204165001</v>
      </c>
      <c r="LR29" s="57">
        <f>LQ29*'DEPRECATED - DT-Prelim Calcs'!$C$21/LL$2/'DEPRECATED - DT-Prelim Calcs'!$C$19/'DEPRECATED - DT-Prelim Calcs'!$C$18*3.39*'DEPRECATED - DT-Prelim Calcs'!$C$20</f>
        <v>25.773080821789936</v>
      </c>
      <c r="LS29" s="46">
        <f t="shared" si="85"/>
        <v>0</v>
      </c>
      <c r="LT29" s="57">
        <f>LR28*'DEPRECATED - DT-Prelim Calcs'!$C$11+LT28</f>
        <v>-854.8683030598736</v>
      </c>
      <c r="LU29" s="57">
        <f>LU28+0.5*LR29*'DEPRECATED - DT-Prelim Calcs'!$C$11^2+LT29*'DEPRECATED - DT-Prelim Calcs'!$C$11</f>
        <v>-76442.458910776026</v>
      </c>
      <c r="LV29" s="57">
        <f>MIN('Drive Train'!$F$35-LP28*'DEPRECATED - DT-Prelim Calcs'!$C$21*'Drive Train'!$F$39,LV28+LP$2)</f>
        <v>8.8000000000000007</v>
      </c>
      <c r="LW29" s="57">
        <f>'Drive Train'!$F$35-LP29*'DEPRECATED - DT-Prelim Calcs'!$C$21*'Drive Train'!$F$39</f>
        <v>8.8000000000000007</v>
      </c>
      <c r="LX29" s="1">
        <f>IF(LU29&gt;='Drive Train'!$F$29,1,0)</f>
        <v>0</v>
      </c>
      <c r="LY29" s="57">
        <f>MIN(LO29,'DEPRECATED - DT-Prelim Calcs'!$C$10)*'DEPRECATED - DT-Prelim Calcs'!$C$11*1000/60/60</f>
        <v>103.33333333333333</v>
      </c>
      <c r="LZ29" s="63">
        <f>LZ28+'DEPRECATED - DT-Prelim Calcs'!$C$11</f>
        <v>100</v>
      </c>
    </row>
    <row r="30" spans="1:338" x14ac:dyDescent="0.2">
      <c r="B30" s="3" t="s">
        <v>148</v>
      </c>
      <c r="C30" s="68">
        <f>C18/0.4536*'Drive Train'!F16*4.448</f>
        <v>636.06400000000008</v>
      </c>
      <c r="R30" s="63">
        <f>R29+'DEPRECATED - DT-Prelim Calcs'!$C$11</f>
        <v>104</v>
      </c>
      <c r="S30" s="2">
        <f>AG30/'Drive Train'!$F$35</f>
        <v>0</v>
      </c>
      <c r="T30" s="46">
        <f>AE30*12*60/(PI() * 'Drive Train'!$F$15)/S$2*ABS(S30)</f>
        <v>0</v>
      </c>
      <c r="U30" s="2">
        <f>IF(OR(AD29=1,AND($C$32=Motors!$C$32,'DEPRECATED - DT-Prelim Calcs'!AI29=1)),0,IF(AG30=0,-(V29+$C$9)/($C$8-$C$9)*$C$7,($C$6*S30-T30)/($C$6*S30)*$C$7*S30))</f>
        <v>0</v>
      </c>
      <c r="V30" s="57">
        <f>IF(AND(AD29=1,AI29=1),0,ABS(U30/$C$7*($C$8-$C$9)+$C$9) *'Drive Train'!$AA$49 + V29*(1-'Drive Train'!$AA$49))</f>
        <v>0</v>
      </c>
      <c r="W30" s="57">
        <f t="shared" si="0"/>
        <v>0</v>
      </c>
      <c r="X30" s="2">
        <f>MAX(MIN(IF(AND(AI29=1,AG30&lt;0),-1,1)*(W30-$C$9)/($C$8-$C$9)*$C$7-$C$29*AE30/T$2 -  AI29*$C$29/2,X$2),MAX(X$4:X29)*-1)</f>
        <v>-0.2458281045106315</v>
      </c>
      <c r="Y30" s="57">
        <f t="shared" si="1"/>
        <v>0</v>
      </c>
      <c r="Z30" s="57">
        <f t="shared" si="2"/>
        <v>0</v>
      </c>
      <c r="AA30" s="57">
        <f t="shared" si="3"/>
        <v>0</v>
      </c>
      <c r="AB30" s="57" t="e">
        <f t="shared" si="4"/>
        <v>#N/A</v>
      </c>
      <c r="AC30" s="46">
        <f t="shared" si="29"/>
        <v>1</v>
      </c>
      <c r="AD30" s="1">
        <f t="shared" si="5"/>
        <v>1</v>
      </c>
      <c r="AE30" s="57">
        <f t="shared" si="6"/>
        <v>0</v>
      </c>
      <c r="AF30" s="57" t="e">
        <f t="shared" si="7"/>
        <v>#N/A</v>
      </c>
      <c r="AG30" s="57">
        <f>IF(AI29=0,MIN('Drive Train'!$F$35-W29*$C$21*'Drive Train'!$F$39,AG29+W$2)-$C$3,IF(AE29-1&lt;=0,0,IF($C$32=Motors!$C$30,MAX(MAX(AG$4:AG29)*-1,AG29-W$2),MAX(0,MAX(AG$4:AG29)*-1,AG29-W$2))))</f>
        <v>0</v>
      </c>
      <c r="AH30" s="57">
        <f>'Drive Train'!$F$35-ABS(W30)*'DEPRECATED - DT-Prelim Calcs'!$C$21*'Drive Train'!$F$39</f>
        <v>12.4</v>
      </c>
      <c r="AI30" s="1">
        <f>IF(AJ30&gt;='Drive Train'!$F$29,1,0)</f>
        <v>1</v>
      </c>
      <c r="AJ30" s="57">
        <f>AJ29+0.5*Y30*'DEPRECATED - DT-Prelim Calcs'!$C$11^2+AE30*'DEPRECATED - DT-Prelim Calcs'!$C$11</f>
        <v>784.33981740885292</v>
      </c>
      <c r="AK30" s="57">
        <f t="shared" si="8"/>
        <v>0</v>
      </c>
      <c r="AL30" s="63">
        <f>AL29+'DEPRECATED - DT-Prelim Calcs'!$C$11</f>
        <v>104</v>
      </c>
      <c r="AM30" s="2">
        <f>AW30/'Drive Train'!$F$35</f>
        <v>0.90139574698166869</v>
      </c>
      <c r="AN30" s="46">
        <f>AU30*12*60/(PI() * 'Drive Train'!$F$15)/AM$2*AM30</f>
        <v>4074.9628352871177</v>
      </c>
      <c r="AO30" s="2">
        <f>('DEPRECATED - DT-Prelim Calcs'!$C$6*AM30-AN30)/('DEPRECATED - DT-Prelim Calcs'!$C$6*AM30)*'DEPRECATED - DT-Prelim Calcs'!$C$7*AM30</f>
        <v>0.32983834064947015</v>
      </c>
      <c r="AP30" s="57">
        <f>AO30/'DEPRECATED - DT-Prelim Calcs'!$C$7*('DEPRECATED - DT-Prelim Calcs'!$C$8-'DEPRECATED - DT-Prelim Calcs'!$C$9)+'DEPRECATED - DT-Prelim Calcs'!$C$9</f>
        <v>20.259443612168887</v>
      </c>
      <c r="AQ30" s="57">
        <f t="shared" si="9"/>
        <v>20.259443612168887</v>
      </c>
      <c r="AR30" s="2">
        <f t="shared" si="30"/>
        <v>-1.1348123507521346E-3</v>
      </c>
      <c r="AS30" s="57">
        <f>AR30*'DEPRECATED - DT-Prelim Calcs'!$C$21/AM$2/'DEPRECATED - DT-Prelim Calcs'!$C$19/'DEPRECATED - DT-Prelim Calcs'!$C$18*3.39*'DEPRECATED - DT-Prelim Calcs'!$C$20</f>
        <v>-8.2239108873278528E-3</v>
      </c>
      <c r="AT30" s="46">
        <f t="shared" si="31"/>
        <v>0</v>
      </c>
      <c r="AU30" s="57">
        <f>AS29*'DEPRECATED - DT-Prelim Calcs'!$C$11+AU29</f>
        <v>39.450773209389205</v>
      </c>
      <c r="AV30" s="57">
        <f>AV29+0.5*AS30*'DEPRECATED - DT-Prelim Calcs'!$C$11^2+AU30*'DEPRECATED - DT-Prelim Calcs'!$C$11</f>
        <v>4056.3513194749212</v>
      </c>
      <c r="AW30" s="57">
        <f>MIN('Drive Train'!$F$35-AQ29*'DEPRECATED - DT-Prelim Calcs'!$C$21*'Drive Train'!$F$39,AW29+AQ$2)</f>
        <v>11.177307262572691</v>
      </c>
      <c r="AX30" s="57">
        <f>'Drive Train'!$F$35-AQ30*'DEPRECATED - DT-Prelim Calcs'!$C$21*'Drive Train'!$F$39</f>
        <v>11.184433383269868</v>
      </c>
      <c r="AY30" s="1">
        <f>IF(AV30&gt;='Drive Train'!$F$29,1,0)</f>
        <v>1</v>
      </c>
      <c r="AZ30" s="57">
        <f t="shared" si="32"/>
        <v>22.510492902409876</v>
      </c>
      <c r="BA30" s="63">
        <f>BA29+'DEPRECATED - DT-Prelim Calcs'!$C$11</f>
        <v>104</v>
      </c>
      <c r="BB30" s="2">
        <f>BL30/'Drive Train'!$F$35</f>
        <v>0.55000000000000004</v>
      </c>
      <c r="BC30" s="46">
        <f>BJ30*12*60/(PI() * 'Drive Train'!$F$15)/BB$2*BB30</f>
        <v>5576.6005092499345</v>
      </c>
      <c r="BD30" s="2">
        <f>('DEPRECATED - DT-Prelim Calcs'!$C$6*BB30-BC30)/('DEPRECATED - DT-Prelim Calcs'!$C$6*BB30)*'DEPRECATED - DT-Prelim Calcs'!$C$7*BB30</f>
        <v>-1.1960022940510959</v>
      </c>
      <c r="BE30" s="57">
        <f>BD30/'DEPRECATED - DT-Prelim Calcs'!$C$7*('DEPRECATED - DT-Prelim Calcs'!$C$8-'DEPRECATED - DT-Prelim Calcs'!$C$9)+'DEPRECATED - DT-Prelim Calcs'!$C$9</f>
        <v>-60.970993496579091</v>
      </c>
      <c r="BF30" s="57">
        <f t="shared" si="10"/>
        <v>-60.970993496579091</v>
      </c>
      <c r="BG30" s="2">
        <f t="shared" si="33"/>
        <v>-1.9383228111467534</v>
      </c>
      <c r="BH30" s="57">
        <f>BG30*'DEPRECATED - DT-Prelim Calcs'!$C$21/BB$2/'DEPRECATED - DT-Prelim Calcs'!$C$19/'DEPRECATED - DT-Prelim Calcs'!$C$18*3.39*'DEPRECATED - DT-Prelim Calcs'!$C$20</f>
        <v>-20.289964706435796</v>
      </c>
      <c r="BI30" s="46">
        <f t="shared" si="34"/>
        <v>1</v>
      </c>
      <c r="BJ30" s="57">
        <f>BH29*'DEPRECATED - DT-Prelim Calcs'!$C$11+BJ29</f>
        <v>61.256668503023405</v>
      </c>
      <c r="BK30" s="57">
        <f>BK29+0.5*BH30*'DEPRECATED - DT-Prelim Calcs'!$C$11^2+BJ30*'DEPRECATED - DT-Prelim Calcs'!$C$11</f>
        <v>2184.8395261396754</v>
      </c>
      <c r="BL30" s="57">
        <f>MIN('Drive Train'!$F$35-BF29*'DEPRECATED - DT-Prelim Calcs'!$C$21*'Drive Train'!$F$39,BL29+BF$2)</f>
        <v>6.82</v>
      </c>
      <c r="BM30" s="57">
        <f>'Drive Train'!$F$35-BF30*'DEPRECATED - DT-Prelim Calcs'!$C$21*'Drive Train'!$F$39</f>
        <v>16.058259609794746</v>
      </c>
      <c r="BN30" s="1">
        <f>IF(BK30&gt;='Drive Train'!$F$29,1,0)</f>
        <v>1</v>
      </c>
      <c r="BO30" s="57">
        <f t="shared" si="35"/>
        <v>-67.745548329532326</v>
      </c>
      <c r="BP30" s="63">
        <f>BP29+'DEPRECATED - DT-Prelim Calcs'!$C$11</f>
        <v>104</v>
      </c>
      <c r="BQ30" s="2">
        <f>CA30/'Drive Train'!$F$35</f>
        <v>0.55000000000000004</v>
      </c>
      <c r="BR30" s="46">
        <f>BY30*12*60/(PI() * 'Drive Train'!$F$15)/BQ$2*BQ30</f>
        <v>-6532.9251785293991</v>
      </c>
      <c r="BS30" s="2">
        <f>('DEPRECATED - DT-Prelim Calcs'!$C$6*BQ30-BR30)/('DEPRECATED - DT-Prelim Calcs'!$C$6*BQ30)*'DEPRECATED - DT-Prelim Calcs'!$C$7*BQ30</f>
        <v>4.2794117598979087</v>
      </c>
      <c r="BT30" s="57">
        <f>BS30/'DEPRECATED - DT-Prelim Calcs'!$C$7*('DEPRECATED - DT-Prelim Calcs'!$C$8-'DEPRECATED - DT-Prelim Calcs'!$C$9)+'DEPRECATED - DT-Prelim Calcs'!$C$9</f>
        <v>230.52096630493844</v>
      </c>
      <c r="BU30" s="57">
        <f t="shared" si="11"/>
        <v>93</v>
      </c>
      <c r="BV30" s="2">
        <f t="shared" si="36"/>
        <v>1.8828060353728675</v>
      </c>
      <c r="BW30" s="57">
        <f>BV30*'DEPRECATED - DT-Prelim Calcs'!$C$21/BQ$2/'DEPRECATED - DT-Prelim Calcs'!$C$19/'DEPRECATED - DT-Prelim Calcs'!$C$18*3.39*'DEPRECATED - DT-Prelim Calcs'!$C$20</f>
        <v>25.773080821789936</v>
      </c>
      <c r="BX30" s="46">
        <f t="shared" si="37"/>
        <v>0</v>
      </c>
      <c r="BY30" s="57">
        <f>BW29*'DEPRECATED - DT-Prelim Calcs'!$C$11+BY29</f>
        <v>-54.876443174651726</v>
      </c>
      <c r="BZ30" s="57">
        <f>BZ29+0.5*BW30*'DEPRECATED - DT-Prelim Calcs'!$C$11^2+BY30*'DEPRECATED - DT-Prelim Calcs'!$C$11</f>
        <v>-2758.5249571545842</v>
      </c>
      <c r="CA30" s="57">
        <f>MIN('Drive Train'!$F$35-BU29*'DEPRECATED - DT-Prelim Calcs'!$C$21*'Drive Train'!$F$39,CA29+BU$2)</f>
        <v>6.82</v>
      </c>
      <c r="CB30" s="57">
        <f>'Drive Train'!$F$35-BU30*'DEPRECATED - DT-Prelim Calcs'!$C$21*'Drive Train'!$F$39</f>
        <v>6.82</v>
      </c>
      <c r="CC30" s="1">
        <f>IF(BZ30&gt;='Drive Train'!$F$29,1,0)</f>
        <v>0</v>
      </c>
      <c r="CD30" s="57">
        <f t="shared" si="38"/>
        <v>103.33333333333333</v>
      </c>
      <c r="CE30" s="63">
        <f>CE29+'DEPRECATED - DT-Prelim Calcs'!$C$11</f>
        <v>104</v>
      </c>
      <c r="CF30" s="2">
        <f>CP30/'Drive Train'!$F$35</f>
        <v>0.55000000000000004</v>
      </c>
      <c r="CG30" s="46">
        <f>CN30*12*60/(PI() * 'Drive Train'!$F$15)/CF$2*CF30</f>
        <v>-29011.595627179824</v>
      </c>
      <c r="CH30" s="2">
        <f>('DEPRECATED - DT-Prelim Calcs'!$C$6*CF30-CG30)/('DEPRECATED - DT-Prelim Calcs'!$C$6*CF30)*'DEPRECATED - DT-Prelim Calcs'!$C$7*CF30</f>
        <v>14.443313407411514</v>
      </c>
      <c r="CI30" s="57">
        <f>CH30/'DEPRECATED - DT-Prelim Calcs'!$C$7*('DEPRECATED - DT-Prelim Calcs'!$C$8-'DEPRECATED - DT-Prelim Calcs'!$C$9)+'DEPRECATED - DT-Prelim Calcs'!$C$9</f>
        <v>771.61166397132672</v>
      </c>
      <c r="CJ30" s="57">
        <f t="shared" si="12"/>
        <v>93</v>
      </c>
      <c r="CK30" s="2">
        <f t="shared" si="39"/>
        <v>1.5241763143494644</v>
      </c>
      <c r="CL30" s="57">
        <f>CK30*'DEPRECATED - DT-Prelim Calcs'!$C$21/CF$2/'DEPRECATED - DT-Prelim Calcs'!$C$19/'DEPRECATED - DT-Prelim Calcs'!$C$18*3.39*'DEPRECATED - DT-Prelim Calcs'!$C$20</f>
        <v>25.773080821789936</v>
      </c>
      <c r="CM30" s="46">
        <f t="shared" si="40"/>
        <v>0</v>
      </c>
      <c r="CN30" s="57">
        <f>CL29*'DEPRECATED - DT-Prelim Calcs'!$C$11+CN29</f>
        <v>-197.27838894213397</v>
      </c>
      <c r="CO30" s="57">
        <f>CO29+0.5*CL30*'DEPRECATED - DT-Prelim Calcs'!$C$11^2+CN30*'DEPRECATED - DT-Prelim Calcs'!$C$11</f>
        <v>-11363.958658559346</v>
      </c>
      <c r="CP30" s="57">
        <f>MIN('Drive Train'!$F$35-CJ29*'DEPRECATED - DT-Prelim Calcs'!$C$21*'Drive Train'!$F$39,CP29+CJ$2)</f>
        <v>6.82</v>
      </c>
      <c r="CQ30" s="57">
        <f>'Drive Train'!$F$35-CJ30*'DEPRECATED - DT-Prelim Calcs'!$C$21*'Drive Train'!$F$39</f>
        <v>6.82</v>
      </c>
      <c r="CR30" s="1">
        <f>IF(CO30&gt;='Drive Train'!$F$29,1,0)</f>
        <v>0</v>
      </c>
      <c r="CS30" s="57">
        <f t="shared" si="41"/>
        <v>103.33333333333333</v>
      </c>
      <c r="CT30" s="63">
        <f>CT29+'DEPRECATED - DT-Prelim Calcs'!$C$11</f>
        <v>104</v>
      </c>
      <c r="CU30" s="2">
        <f>DE30/'Drive Train'!$F$35</f>
        <v>2.1792871174302331</v>
      </c>
      <c r="CV30" s="46">
        <f>DC30*12*60/(PI() * 'Drive Train'!$F$15)/CU$2*CU30</f>
        <v>-304282.09041960014</v>
      </c>
      <c r="CW30" s="2">
        <f>('DEPRECATED - DT-Prelim Calcs'!$C$6*CU30-CV30)/('DEPRECATED - DT-Prelim Calcs'!$C$6*CU30)*'DEPRECATED - DT-Prelim Calcs'!$C$7*CU30</f>
        <v>142.83554122340769</v>
      </c>
      <c r="CX30" s="57">
        <f>CW30/'DEPRECATED - DT-Prelim Calcs'!$C$7*('DEPRECATED - DT-Prelim Calcs'!$C$8-'DEPRECATED - DT-Prelim Calcs'!$C$9)+'DEPRECATED - DT-Prelim Calcs'!$C$9</f>
        <v>7606.766364715023</v>
      </c>
      <c r="CY30" s="57">
        <f t="shared" si="13"/>
        <v>93</v>
      </c>
      <c r="CZ30" s="2">
        <f t="shared" si="42"/>
        <v>1.2803081040535502</v>
      </c>
      <c r="DA30" s="57">
        <f>CZ30*'DEPRECATED - DT-Prelim Calcs'!$C$21/CU$2/'DEPRECATED - DT-Prelim Calcs'!$C$19/'DEPRECATED - DT-Prelim Calcs'!$C$18*3.39*'DEPRECATED - DT-Prelim Calcs'!$C$20</f>
        <v>25.773080821789936</v>
      </c>
      <c r="DB30" s="46">
        <f t="shared" si="43"/>
        <v>0</v>
      </c>
      <c r="DC30" s="57">
        <f>DA29*'DEPRECATED - DT-Prelim Calcs'!$C$11+DC29</f>
        <v>-438.64361526092671</v>
      </c>
      <c r="DD30" s="57">
        <f>DD29+0.5*DA30*'DEPRECATED - DT-Prelim Calcs'!$C$11^2+DC30*'DEPRECATED - DT-Prelim Calcs'!$C$11</f>
        <v>-18869.043143229967</v>
      </c>
      <c r="DE30" s="57">
        <f>MIN('Drive Train'!$F$35-CY29*'DEPRECATED - DT-Prelim Calcs'!$C$21*'Drive Train'!$F$39,DE29+CY$2)</f>
        <v>27.02316025613489</v>
      </c>
      <c r="DF30" s="57">
        <f>'Drive Train'!$F$35-CY30*'DEPRECATED - DT-Prelim Calcs'!$C$21*'Drive Train'!$F$39</f>
        <v>6.82</v>
      </c>
      <c r="DG30" s="1">
        <f>IF(DD30&gt;='Drive Train'!$F$29,1,0)</f>
        <v>0</v>
      </c>
      <c r="DH30" s="57">
        <f t="shared" si="44"/>
        <v>103.33333333333333</v>
      </c>
      <c r="DI30" s="63">
        <f>DI29+'DEPRECATED - DT-Prelim Calcs'!$C$11</f>
        <v>104</v>
      </c>
      <c r="DJ30" s="2">
        <f>DT30/'Drive Train'!$F$35</f>
        <v>1.9507305546607465</v>
      </c>
      <c r="DK30" s="46">
        <f>DR30*12*60/(PI() * 'Drive Train'!$F$15)/DJ$2*DJ30</f>
        <v>-312334.96314501518</v>
      </c>
      <c r="DL30" s="2">
        <f>('DEPRECATED - DT-Prelim Calcs'!$C$6*DJ30-DK30)/('DEPRECATED - DT-Prelim Calcs'!$C$6*DJ30)*'DEPRECATED - DT-Prelim Calcs'!$C$7*DJ30</f>
        <v>145.9258874996755</v>
      </c>
      <c r="DM30" s="57">
        <f>DL30/'DEPRECATED - DT-Prelim Calcs'!$C$7*('DEPRECATED - DT-Prelim Calcs'!$C$8-'DEPRECATED - DT-Prelim Calcs'!$C$9)+'DEPRECATED - DT-Prelim Calcs'!$C$9</f>
        <v>7771.2856291321023</v>
      </c>
      <c r="DN30" s="57">
        <f t="shared" si="14"/>
        <v>93</v>
      </c>
      <c r="DO30" s="2">
        <f t="shared" si="45"/>
        <v>1.1037138828047846</v>
      </c>
      <c r="DP30" s="57">
        <f>DO30*'DEPRECATED - DT-Prelim Calcs'!$C$21/DJ$2/'DEPRECATED - DT-Prelim Calcs'!$C$19/'DEPRECATED - DT-Prelim Calcs'!$C$18*3.39*'DEPRECATED - DT-Prelim Calcs'!$C$20</f>
        <v>25.773080821789936</v>
      </c>
      <c r="DQ30" s="46">
        <f t="shared" si="46"/>
        <v>0</v>
      </c>
      <c r="DR30" s="57">
        <f>DP29*'DEPRECATED - DT-Prelim Calcs'!$C$11+DR29</f>
        <v>-433.62588518052587</v>
      </c>
      <c r="DS30" s="57">
        <f>DS29+0.5*DP30*'DEPRECATED - DT-Prelim Calcs'!$C$11^2+DR30*'DEPRECATED - DT-Prelim Calcs'!$C$11</f>
        <v>-33083.40844969904</v>
      </c>
      <c r="DT30" s="57">
        <f>MIN('Drive Train'!$F$35-DN29*'DEPRECATED - DT-Prelim Calcs'!$C$21*'Drive Train'!$F$39,DT29+DN$2)</f>
        <v>24.189058877793258</v>
      </c>
      <c r="DU30" s="57">
        <f>'Drive Train'!$F$35-DN30*'DEPRECATED - DT-Prelim Calcs'!$C$21*'Drive Train'!$F$39</f>
        <v>6.82</v>
      </c>
      <c r="DV30" s="1">
        <f>IF(DS30&gt;='Drive Train'!$F$29,1,0)</f>
        <v>0</v>
      </c>
      <c r="DW30" s="57">
        <f t="shared" si="47"/>
        <v>103.33333333333333</v>
      </c>
      <c r="DX30" s="63">
        <f>DX29+'DEPRECATED - DT-Prelim Calcs'!$C$11</f>
        <v>104</v>
      </c>
      <c r="DY30" s="2">
        <f>EI30/'Drive Train'!$F$35</f>
        <v>0.55000000000000004</v>
      </c>
      <c r="DZ30" s="46">
        <f>EG30*12*60/(PI() * 'Drive Train'!$F$15)/DY$2*DY30</f>
        <v>-98076.699462955556</v>
      </c>
      <c r="EA30" s="2">
        <f>('DEPRECATED - DT-Prelim Calcs'!$C$6*DY30-DZ30)/('DEPRECATED - DT-Prelim Calcs'!$C$6*DY30)*'DEPRECATED - DT-Prelim Calcs'!$C$7*DY30</f>
        <v>45.671624897884215</v>
      </c>
      <c r="EB30" s="57">
        <f>EA30/'DEPRECATED - DT-Prelim Calcs'!$C$7*('DEPRECATED - DT-Prelim Calcs'!$C$8-'DEPRECATED - DT-Prelim Calcs'!$C$9)+'DEPRECATED - DT-Prelim Calcs'!$C$9</f>
        <v>2434.0981221570723</v>
      </c>
      <c r="EC30" s="57">
        <f t="shared" si="15"/>
        <v>93</v>
      </c>
      <c r="ED30" s="2">
        <f t="shared" si="48"/>
        <v>0.96993038185874991</v>
      </c>
      <c r="EE30" s="57">
        <f>ED30*'DEPRECATED - DT-Prelim Calcs'!$C$21/DY$2/'DEPRECATED - DT-Prelim Calcs'!$C$19/'DEPRECATED - DT-Prelim Calcs'!$C$18*3.39*'DEPRECATED - DT-Prelim Calcs'!$C$20</f>
        <v>25.773080821789936</v>
      </c>
      <c r="EF30" s="46">
        <f t="shared" si="49"/>
        <v>0</v>
      </c>
      <c r="EG30" s="57">
        <f>EE29*'DEPRECATED - DT-Prelim Calcs'!$C$11+EG29</f>
        <v>-424.40363432666004</v>
      </c>
      <c r="EH30" s="57">
        <f>EH29+0.5*EE30*'DEPRECATED - DT-Prelim Calcs'!$C$11^2+EG30*'DEPRECATED - DT-Prelim Calcs'!$C$11</f>
        <v>-67568.134243930865</v>
      </c>
      <c r="EI30" s="57">
        <f>MIN('Drive Train'!$F$35-EC29*'DEPRECATED - DT-Prelim Calcs'!$C$21*'Drive Train'!$F$39,EI29+EC$2)</f>
        <v>6.82</v>
      </c>
      <c r="EJ30" s="57">
        <f>'Drive Train'!$F$35-EC30*'DEPRECATED - DT-Prelim Calcs'!$C$21*'Drive Train'!$F$39</f>
        <v>6.82</v>
      </c>
      <c r="EK30" s="1">
        <f>IF(EH30&gt;='Drive Train'!$F$29,1,0)</f>
        <v>0</v>
      </c>
      <c r="EL30" s="57">
        <f t="shared" si="50"/>
        <v>103.33333333333333</v>
      </c>
      <c r="EM30" s="63">
        <f>EM29+'DEPRECATED - DT-Prelim Calcs'!$C$11</f>
        <v>104</v>
      </c>
      <c r="EN30" s="2">
        <f>EX30/'Drive Train'!$F$35</f>
        <v>0.55000000000000004</v>
      </c>
      <c r="EO30" s="46">
        <f>EV30*12*60/(PI() * 'Drive Train'!$F$15)/EN$2*EN30</f>
        <v>-8701.2030679940872</v>
      </c>
      <c r="EP30" s="2">
        <f>('DEPRECATED - DT-Prelim Calcs'!$C$6*EN30-EO30)/('DEPRECATED - DT-Prelim Calcs'!$C$6*EN30)*'DEPRECATED - DT-Prelim Calcs'!$C$7*EN30</f>
        <v>5.2598150832768766</v>
      </c>
      <c r="EQ30" s="57">
        <f>EP30/'DEPRECATED - DT-Prelim Calcs'!$C$7*('DEPRECATED - DT-Prelim Calcs'!$C$8-'DEPRECATED - DT-Prelim Calcs'!$C$9)+'DEPRECATED - DT-Prelim Calcs'!$C$9</f>
        <v>282.71422206822541</v>
      </c>
      <c r="ER30" s="57">
        <f t="shared" si="16"/>
        <v>93</v>
      </c>
      <c r="ES30" s="2">
        <f t="shared" si="51"/>
        <v>0.86507304327942547</v>
      </c>
      <c r="ET30" s="57">
        <f>ES30*'DEPRECATED - DT-Prelim Calcs'!$C$21/EN$2/'DEPRECATED - DT-Prelim Calcs'!$C$19/'DEPRECATED - DT-Prelim Calcs'!$C$18*3.39*'DEPRECATED - DT-Prelim Calcs'!$C$20</f>
        <v>25.773080821789936</v>
      </c>
      <c r="EU30" s="46">
        <f t="shared" si="52"/>
        <v>0</v>
      </c>
      <c r="EV30" s="57">
        <f>ET29*'DEPRECATED - DT-Prelim Calcs'!$C$11+EV29</f>
        <v>-33.581861960446176</v>
      </c>
      <c r="EW30" s="57">
        <f>EW29+0.5*ET30*'DEPRECATED - DT-Prelim Calcs'!$C$11^2+EV30*'DEPRECATED - DT-Prelim Calcs'!$C$11</f>
        <v>-61904.146276386266</v>
      </c>
      <c r="EX30" s="57">
        <f>MIN('Drive Train'!$F$35-ER29*'DEPRECATED - DT-Prelim Calcs'!$C$21*'Drive Train'!$F$39,EX29+ER$2)</f>
        <v>6.82</v>
      </c>
      <c r="EY30" s="57">
        <f>'Drive Train'!$F$35-ER30*'DEPRECATED - DT-Prelim Calcs'!$C$21*'Drive Train'!$F$39</f>
        <v>6.82</v>
      </c>
      <c r="EZ30" s="1">
        <f>IF(EW30&gt;='Drive Train'!$F$29,1,0)</f>
        <v>0</v>
      </c>
      <c r="FA30" s="57">
        <f t="shared" si="53"/>
        <v>103.33333333333333</v>
      </c>
      <c r="FB30" s="63">
        <f>FB29+'DEPRECATED - DT-Prelim Calcs'!$C$11</f>
        <v>104</v>
      </c>
      <c r="FC30" s="2">
        <f>FM30/'Drive Train'!$F$35</f>
        <v>0.55000000000000004</v>
      </c>
      <c r="FD30" s="46">
        <f>FK30*12*60/(PI() * 'Drive Train'!$F$15)/FC$2*FC30</f>
        <v>-208720.02520253256</v>
      </c>
      <c r="FE30" s="2">
        <f>('DEPRECATED - DT-Prelim Calcs'!$C$6*FC30-FD30)/('DEPRECATED - DT-Prelim Calcs'!$C$6*FC30)*'DEPRECATED - DT-Prelim Calcs'!$C$7*FC30</f>
        <v>95.699845354240793</v>
      </c>
      <c r="FF30" s="57">
        <f>FE30/'DEPRECATED - DT-Prelim Calcs'!$C$7*('DEPRECATED - DT-Prelim Calcs'!$C$8-'DEPRECATED - DT-Prelim Calcs'!$C$9)+'DEPRECATED - DT-Prelim Calcs'!$C$9</f>
        <v>5097.4262070328186</v>
      </c>
      <c r="FG30" s="57">
        <f t="shared" si="17"/>
        <v>93</v>
      </c>
      <c r="FH30" s="2">
        <f t="shared" si="54"/>
        <v>0.78067567320338405</v>
      </c>
      <c r="FI30" s="57">
        <f>FH30*'DEPRECATED - DT-Prelim Calcs'!$C$21/FC$2/'DEPRECATED - DT-Prelim Calcs'!$C$19/'DEPRECATED - DT-Prelim Calcs'!$C$18*3.39*'DEPRECATED - DT-Prelim Calcs'!$C$20</f>
        <v>25.773080821789936</v>
      </c>
      <c r="FJ30" s="46">
        <f t="shared" si="55"/>
        <v>0</v>
      </c>
      <c r="FK30" s="57">
        <f>FI29*'DEPRECATED - DT-Prelim Calcs'!$C$11+FK29</f>
        <v>-726.95487564673249</v>
      </c>
      <c r="FL30" s="57">
        <f>FL29+0.5*FI30*'DEPRECATED - DT-Prelim Calcs'!$C$11^2+FK30*'DEPRECATED - DT-Prelim Calcs'!$C$11</f>
        <v>-93000.632615212788</v>
      </c>
      <c r="FM30" s="57">
        <f>MIN('Drive Train'!$F$35-FG29*'DEPRECATED - DT-Prelim Calcs'!$C$21*'Drive Train'!$F$39,FM29+FG$2)</f>
        <v>6.82</v>
      </c>
      <c r="FN30" s="57">
        <f>'Drive Train'!$F$35-FG30*'DEPRECATED - DT-Prelim Calcs'!$C$21*'Drive Train'!$F$39</f>
        <v>6.82</v>
      </c>
      <c r="FO30" s="1">
        <f>IF(FL30&gt;='Drive Train'!$F$29,1,0)</f>
        <v>0</v>
      </c>
      <c r="FP30" s="57">
        <f t="shared" si="56"/>
        <v>103.33333333333333</v>
      </c>
      <c r="FQ30" s="63">
        <f>FQ29+'DEPRECATED - DT-Prelim Calcs'!$C$11</f>
        <v>104</v>
      </c>
      <c r="FR30" s="2">
        <f>GB30/'Drive Train'!$F$35</f>
        <v>0.55000000000000004</v>
      </c>
      <c r="FS30" s="46">
        <f>FZ30*12*60/(PI() * 'Drive Train'!$F$15)/FR$2*FR30</f>
        <v>-28204.42312953014</v>
      </c>
      <c r="FT30" s="2">
        <f>('DEPRECATED - DT-Prelim Calcs'!$C$6*FR30-FS30)/('DEPRECATED - DT-Prelim Calcs'!$C$6*FR30)*'DEPRECATED - DT-Prelim Calcs'!$C$7*FR30</f>
        <v>14.078344229299743</v>
      </c>
      <c r="FU30" s="57">
        <f>FT30/'DEPRECATED - DT-Prelim Calcs'!$C$7*('DEPRECATED - DT-Prelim Calcs'!$C$8-'DEPRECATED - DT-Prelim Calcs'!$C$9)+'DEPRECATED - DT-Prelim Calcs'!$C$9</f>
        <v>752.1819770203972</v>
      </c>
      <c r="FV30" s="57">
        <f t="shared" si="18"/>
        <v>93</v>
      </c>
      <c r="FW30" s="2">
        <f t="shared" si="57"/>
        <v>0.7112822800297498</v>
      </c>
      <c r="FX30" s="57">
        <f>FW30*'DEPRECATED - DT-Prelim Calcs'!$C$21/FR$2/'DEPRECATED - DT-Prelim Calcs'!$C$19/'DEPRECATED - DT-Prelim Calcs'!$C$18*3.39*'DEPRECATED - DT-Prelim Calcs'!$C$20</f>
        <v>25.773080821789936</v>
      </c>
      <c r="FY30" s="46">
        <f t="shared" si="58"/>
        <v>0</v>
      </c>
      <c r="FZ30" s="57">
        <f>FX29*'DEPRECATED - DT-Prelim Calcs'!$C$11+FZ29</f>
        <v>-89.501826770171633</v>
      </c>
      <c r="GA30" s="57">
        <f>GA29+0.5*FX30*'DEPRECATED - DT-Prelim Calcs'!$C$11^2+FZ30*'DEPRECATED - DT-Prelim Calcs'!$C$11</f>
        <v>-121966.54999277832</v>
      </c>
      <c r="GB30" s="57">
        <f>MIN('Drive Train'!$F$35-FV29*'DEPRECATED - DT-Prelim Calcs'!$C$21*'Drive Train'!$F$39,GB29+FV$2)</f>
        <v>6.82</v>
      </c>
      <c r="GC30" s="57">
        <f>'Drive Train'!$F$35-FV30*'DEPRECATED - DT-Prelim Calcs'!$C$21*'Drive Train'!$F$39</f>
        <v>6.82</v>
      </c>
      <c r="GD30" s="1">
        <f>IF(GA30&gt;='Drive Train'!$F$29,1,0)</f>
        <v>0</v>
      </c>
      <c r="GE30" s="57">
        <f t="shared" si="59"/>
        <v>103.33333333333333</v>
      </c>
      <c r="GF30" s="63">
        <f>GF29+'DEPRECATED - DT-Prelim Calcs'!$C$11</f>
        <v>104</v>
      </c>
      <c r="GG30" s="2">
        <f>GQ30/'Drive Train'!$F$35</f>
        <v>0.85483870967741948</v>
      </c>
      <c r="GH30" s="46">
        <f>GO30*12*60/(PI() * 'Drive Train'!$F$15)/GG$2*GG30</f>
        <v>-331917.39505368611</v>
      </c>
      <c r="GI30" s="2">
        <f>('DEPRECATED - DT-Prelim Calcs'!$C$6*GG30-GH30)/('DEPRECATED - DT-Prelim Calcs'!$C$6*GG30)*'DEPRECATED - DT-Prelim Calcs'!$C$7*GG30</f>
        <v>152.13913353786174</v>
      </c>
      <c r="GJ30" s="57">
        <f>GI30/'DEPRECATED - DT-Prelim Calcs'!$C$7*('DEPRECATED - DT-Prelim Calcs'!$C$8-'DEPRECATED - DT-Prelim Calcs'!$C$9)+'DEPRECATED - DT-Prelim Calcs'!$C$9</f>
        <v>8102.0571920778675</v>
      </c>
      <c r="GK30" s="57">
        <f t="shared" si="60"/>
        <v>29.999999999999982</v>
      </c>
      <c r="GL30" s="2">
        <f t="shared" si="61"/>
        <v>0.99579519204165001</v>
      </c>
      <c r="GM30" s="57">
        <f>GL30*'DEPRECATED - DT-Prelim Calcs'!$C$21/GG$2/'DEPRECATED - DT-Prelim Calcs'!$C$19/'DEPRECATED - DT-Prelim Calcs'!$C$18*3.39*'DEPRECATED - DT-Prelim Calcs'!$C$20</f>
        <v>25.773080821789936</v>
      </c>
      <c r="GN30" s="46">
        <f t="shared" si="62"/>
        <v>0</v>
      </c>
      <c r="GO30" s="57">
        <f>GM29*'DEPRECATED - DT-Prelim Calcs'!$C$11+GO29</f>
        <v>-948.74879340944551</v>
      </c>
      <c r="GP30" s="57">
        <f>GP29+0.5*GM30*'DEPRECATED - DT-Prelim Calcs'!$C$11^2+GO30*'DEPRECATED - DT-Prelim Calcs'!$C$11</f>
        <v>-52425.345214254805</v>
      </c>
      <c r="GQ30" s="57">
        <f>MIN('Drive Train'!$F$35-GK29*'DEPRECATED - DT-Prelim Calcs'!$C$21*'Drive Train'!$F$39,GQ29+GK$2)</f>
        <v>10.600000000000001</v>
      </c>
      <c r="GR30" s="57">
        <f>'Drive Train'!$F$35-GK30*'DEPRECATED - DT-Prelim Calcs'!$C$21*'Drive Train'!$F$39</f>
        <v>10.600000000000001</v>
      </c>
      <c r="GS30" s="1">
        <f>IF(GP30&gt;='Drive Train'!$F$29,1,0)</f>
        <v>0</v>
      </c>
      <c r="GT30" s="57">
        <f t="shared" si="63"/>
        <v>33.333333333333314</v>
      </c>
      <c r="GU30" s="63">
        <f>GU29+'DEPRECATED - DT-Prelim Calcs'!$C$11</f>
        <v>104</v>
      </c>
      <c r="GV30" s="2">
        <f>HF30/'Drive Train'!$F$35</f>
        <v>0.83870967741935498</v>
      </c>
      <c r="GW30" s="46">
        <f>HD30*12*60/(PI() * 'Drive Train'!$F$15)/GV$2*GV30</f>
        <v>-37567.929807807406</v>
      </c>
      <c r="GX30" s="2">
        <f>('DEPRECATED - DT-Prelim Calcs'!$C$6*GV30-GW30)/('DEPRECATED - DT-Prelim Calcs'!$C$6*GV30)*'DEPRECATED - DT-Prelim Calcs'!$C$7*GV30</f>
        <v>19.007915245060168</v>
      </c>
      <c r="GY30" s="57">
        <f>GX30/'DEPRECATED - DT-Prelim Calcs'!$C$7*('DEPRECATED - DT-Prelim Calcs'!$C$8-'DEPRECATED - DT-Prelim Calcs'!$C$9)+'DEPRECATED - DT-Prelim Calcs'!$C$9</f>
        <v>1014.6151559922074</v>
      </c>
      <c r="GZ30" s="57">
        <f t="shared" si="20"/>
        <v>33.333333333333314</v>
      </c>
      <c r="HA30" s="2">
        <f t="shared" si="64"/>
        <v>0.99579519204165001</v>
      </c>
      <c r="HB30" s="57">
        <f>HA30*'DEPRECATED - DT-Prelim Calcs'!$C$21/GV$2/'DEPRECATED - DT-Prelim Calcs'!$C$19/'DEPRECATED - DT-Prelim Calcs'!$C$18*3.39*'DEPRECATED - DT-Prelim Calcs'!$C$20</f>
        <v>25.773080821789936</v>
      </c>
      <c r="HC30" s="46">
        <f t="shared" si="65"/>
        <v>0</v>
      </c>
      <c r="HD30" s="57">
        <f>HB29*'DEPRECATED - DT-Prelim Calcs'!$C$11+HD29</f>
        <v>-109.44880217080468</v>
      </c>
      <c r="HE30" s="57">
        <f>HE29+0.5*HB30*'DEPRECATED - DT-Prelim Calcs'!$C$11^2+HD30*'DEPRECATED - DT-Prelim Calcs'!$C$11</f>
        <v>-35852.755781128675</v>
      </c>
      <c r="HF30" s="57">
        <f>MIN('Drive Train'!$F$35-GZ29*'DEPRECATED - DT-Prelim Calcs'!$C$21*'Drive Train'!$F$39,HF29+GZ$2)</f>
        <v>10.400000000000002</v>
      </c>
      <c r="HG30" s="57">
        <f>'Drive Train'!$F$35-GZ30*'DEPRECATED - DT-Prelim Calcs'!$C$21*'Drive Train'!$F$39</f>
        <v>10.400000000000002</v>
      </c>
      <c r="HH30" s="1">
        <f>IF(HE30&gt;='Drive Train'!$F$29,1,0)</f>
        <v>0</v>
      </c>
      <c r="HI30" s="57">
        <f t="shared" si="66"/>
        <v>37.037037037037017</v>
      </c>
      <c r="HJ30" s="63">
        <f>HJ29+'DEPRECATED - DT-Prelim Calcs'!$C$11</f>
        <v>104</v>
      </c>
      <c r="HK30" s="2">
        <f>HU30/'Drive Train'!$F$35</f>
        <v>0.82258064516129037</v>
      </c>
      <c r="HL30" s="46">
        <f>HS30*12*60/(PI() * 'Drive Train'!$F$15)/HK$2*HK30</f>
        <v>18952.635638509888</v>
      </c>
      <c r="HM30" s="2">
        <f>('DEPRECATED - DT-Prelim Calcs'!$C$6*HK30-HL30)/('DEPRECATED - DT-Prelim Calcs'!$C$6*HK30)*'DEPRECATED - DT-Prelim Calcs'!$C$7*HK30</f>
        <v>-6.587158860697655</v>
      </c>
      <c r="HN30" s="57">
        <f>HM30/'DEPRECATED - DT-Prelim Calcs'!$C$7*('DEPRECATED - DT-Prelim Calcs'!$C$8-'DEPRECATED - DT-Prelim Calcs'!$C$9)+'DEPRECATED - DT-Prelim Calcs'!$C$9</f>
        <v>-347.97737835166356</v>
      </c>
      <c r="HO30" s="57">
        <f t="shared" si="21"/>
        <v>-347.97737835166356</v>
      </c>
      <c r="HP30" s="2">
        <f t="shared" si="67"/>
        <v>-8.2740060681588279</v>
      </c>
      <c r="HQ30" s="57">
        <f>HP30*'DEPRECATED - DT-Prelim Calcs'!$C$21/HK$2/'DEPRECATED - DT-Prelim Calcs'!$C$19/'DEPRECATED - DT-Prelim Calcs'!$C$18*3.39*'DEPRECATED - DT-Prelim Calcs'!$C$20</f>
        <v>-214.14707443748995</v>
      </c>
      <c r="HR30" s="46">
        <f t="shared" si="68"/>
        <v>1</v>
      </c>
      <c r="HS30" s="57">
        <f>HQ29*'DEPRECATED - DT-Prelim Calcs'!$C$11+HS29</f>
        <v>56.298461929059556</v>
      </c>
      <c r="HT30" s="57">
        <f>HT29+0.5*HQ30*'DEPRECATED - DT-Prelim Calcs'!$C$11^2+HS30*'DEPRECATED - DT-Prelim Calcs'!$C$11</f>
        <v>-36517.026966224294</v>
      </c>
      <c r="HU30" s="57">
        <f>MIN('Drive Train'!$F$35-HO29*'DEPRECATED - DT-Prelim Calcs'!$C$21*'Drive Train'!$F$39,HU29+HO$2)</f>
        <v>10.200000000000001</v>
      </c>
      <c r="HV30" s="57">
        <f>'Drive Train'!$F$35-HO30*'DEPRECATED - DT-Prelim Calcs'!$C$21*'Drive Train'!$F$39</f>
        <v>33.278642701099812</v>
      </c>
      <c r="HW30" s="1">
        <f>IF(HT30&gt;='Drive Train'!$F$29,1,0)</f>
        <v>0</v>
      </c>
      <c r="HX30" s="57">
        <f t="shared" si="69"/>
        <v>-386.64153150184842</v>
      </c>
      <c r="HY30" s="63">
        <f>HY29+'DEPRECATED - DT-Prelim Calcs'!$C$11</f>
        <v>104</v>
      </c>
      <c r="HZ30" s="2">
        <f>IJ30/'Drive Train'!$F$35</f>
        <v>0.80645161290322598</v>
      </c>
      <c r="IA30" s="46">
        <f>IH30*12*60/(PI() * 'Drive Train'!$F$15)/HZ$2*HZ30</f>
        <v>-126328.1171465785</v>
      </c>
      <c r="IB30" s="2">
        <f>('DEPRECATED - DT-Prelim Calcs'!$C$6*HZ30-IA30)/('DEPRECATED - DT-Prelim Calcs'!$C$6*HZ30)*'DEPRECATED - DT-Prelim Calcs'!$C$7*HZ30</f>
        <v>59.063766459001883</v>
      </c>
      <c r="IC30" s="57">
        <f>IB30/'DEPRECATED - DT-Prelim Calcs'!$C$7*('DEPRECATED - DT-Prelim Calcs'!$C$8-'DEPRECATED - DT-Prelim Calcs'!$C$9)+'DEPRECATED - DT-Prelim Calcs'!$C$9</f>
        <v>3147.0490608671957</v>
      </c>
      <c r="ID30" s="57">
        <f t="shared" si="22"/>
        <v>39.999999999999986</v>
      </c>
      <c r="IE30" s="2">
        <f t="shared" si="70"/>
        <v>0.99579519204165001</v>
      </c>
      <c r="IF30" s="57">
        <f>IE30*'DEPRECATED - DT-Prelim Calcs'!$C$21/HZ$2/'DEPRECATED - DT-Prelim Calcs'!$C$19/'DEPRECATED - DT-Prelim Calcs'!$C$18*3.39*'DEPRECATED - DT-Prelim Calcs'!$C$20</f>
        <v>25.773080821789936</v>
      </c>
      <c r="IG30" s="46">
        <f t="shared" si="71"/>
        <v>0</v>
      </c>
      <c r="IH30" s="57">
        <f>IF29*'DEPRECATED - DT-Prelim Calcs'!$C$11+IH29</f>
        <v>-382.76049864438312</v>
      </c>
      <c r="II30" s="57">
        <f>II29+0.5*IF30*'DEPRECATED - DT-Prelim Calcs'!$C$11^2+IH30*'DEPRECATED - DT-Prelim Calcs'!$C$11</f>
        <v>-44970.18439412865</v>
      </c>
      <c r="IJ30" s="57">
        <f>MIN('Drive Train'!$F$35-ID29*'DEPRECATED - DT-Prelim Calcs'!$C$21*'Drive Train'!$F$39,IJ29+ID$2)</f>
        <v>10.000000000000002</v>
      </c>
      <c r="IK30" s="57">
        <f>'Drive Train'!$F$35-ID30*'DEPRECATED - DT-Prelim Calcs'!$C$21*'Drive Train'!$F$39</f>
        <v>10.000000000000002</v>
      </c>
      <c r="IL30" s="1">
        <f>IF(II30&gt;='Drive Train'!$F$29,1,0)</f>
        <v>0</v>
      </c>
      <c r="IM30" s="57">
        <f t="shared" si="72"/>
        <v>44.444444444444429</v>
      </c>
      <c r="IN30" s="63">
        <f>IN29+'DEPRECATED - DT-Prelim Calcs'!$C$11</f>
        <v>104</v>
      </c>
      <c r="IO30" s="2">
        <f>IY30/'Drive Train'!$F$35</f>
        <v>0.79032258064516137</v>
      </c>
      <c r="IP30" s="46">
        <f>IW30*12*60/(PI() * 'Drive Train'!$F$15)/IO$2*IO30</f>
        <v>-3244.8464352060969</v>
      </c>
      <c r="IQ30" s="2">
        <f>('DEPRECATED - DT-Prelim Calcs'!$C$6*IO30-IP30)/('DEPRECATED - DT-Prelim Calcs'!$C$6*IO30)*'DEPRECATED - DT-Prelim Calcs'!$C$7*IO30</f>
        <v>3.3718593909958692</v>
      </c>
      <c r="IR30" s="57">
        <f>IQ30/'DEPRECATED - DT-Prelim Calcs'!$C$7*('DEPRECATED - DT-Prelim Calcs'!$C$8-'DEPRECATED - DT-Prelim Calcs'!$C$9)+'DEPRECATED - DT-Prelim Calcs'!$C$9</f>
        <v>182.20604143766391</v>
      </c>
      <c r="IS30" s="57">
        <f t="shared" si="23"/>
        <v>43.333333333333321</v>
      </c>
      <c r="IT30" s="2">
        <f t="shared" si="73"/>
        <v>0.99579519204165001</v>
      </c>
      <c r="IU30" s="57">
        <f>IT30*'DEPRECATED - DT-Prelim Calcs'!$C$21/IO$2/'DEPRECATED - DT-Prelim Calcs'!$C$19/'DEPRECATED - DT-Prelim Calcs'!$C$18*3.39*'DEPRECATED - DT-Prelim Calcs'!$C$20</f>
        <v>25.773080821789936</v>
      </c>
      <c r="IV30" s="46">
        <f t="shared" si="74"/>
        <v>0</v>
      </c>
      <c r="IW30" s="57">
        <f>IU29*'DEPRECATED - DT-Prelim Calcs'!$C$11+IW29</f>
        <v>-10.032176425682081</v>
      </c>
      <c r="IX30" s="57">
        <f>IX29+0.5*IU30*'DEPRECATED - DT-Prelim Calcs'!$C$11^2+IW30*'DEPRECATED - DT-Prelim Calcs'!$C$11</f>
        <v>-51050.370472896633</v>
      </c>
      <c r="IY30" s="57">
        <f>MIN('Drive Train'!$F$35-IS29*'DEPRECATED - DT-Prelim Calcs'!$C$21*'Drive Train'!$F$39,IY29+IS$2)</f>
        <v>9.8000000000000007</v>
      </c>
      <c r="IZ30" s="57">
        <f>'Drive Train'!$F$35-IS30*'DEPRECATED - DT-Prelim Calcs'!$C$21*'Drive Train'!$F$39</f>
        <v>9.8000000000000007</v>
      </c>
      <c r="JA30" s="1">
        <f>IF(IX30&gt;='Drive Train'!$F$29,1,0)</f>
        <v>0</v>
      </c>
      <c r="JB30" s="57">
        <f t="shared" si="75"/>
        <v>48.148148148148138</v>
      </c>
      <c r="JC30" s="63">
        <f>JC29+'DEPRECATED - DT-Prelim Calcs'!$C$11</f>
        <v>104</v>
      </c>
      <c r="JD30" s="2">
        <f>JN30/'Drive Train'!$F$35</f>
        <v>0.77419354838709686</v>
      </c>
      <c r="JE30" s="46">
        <f>JL30*12*60/(PI() * 'Drive Train'!$F$15)/JD$2*JD30</f>
        <v>-103680.07829261727</v>
      </c>
      <c r="JF30" s="2">
        <f>('DEPRECATED - DT-Prelim Calcs'!$C$6*JD30-JE30)/('DEPRECATED - DT-Prelim Calcs'!$C$6*JD30)*'DEPRECATED - DT-Prelim Calcs'!$C$7*JD30</f>
        <v>48.745541664597454</v>
      </c>
      <c r="JG30" s="57">
        <f>JF30/'DEPRECATED - DT-Prelim Calcs'!$C$7*('DEPRECATED - DT-Prelim Calcs'!$C$8-'DEPRECATED - DT-Prelim Calcs'!$C$9)+'DEPRECATED - DT-Prelim Calcs'!$C$9</f>
        <v>2597.7427367501464</v>
      </c>
      <c r="JH30" s="57">
        <f t="shared" si="24"/>
        <v>46.666666666666657</v>
      </c>
      <c r="JI30" s="2">
        <f t="shared" si="76"/>
        <v>0.99579519204165001</v>
      </c>
      <c r="JJ30" s="57">
        <f>JI30*'DEPRECATED - DT-Prelim Calcs'!$C$21/JD$2/'DEPRECATED - DT-Prelim Calcs'!$C$19/'DEPRECATED - DT-Prelim Calcs'!$C$18*3.39*'DEPRECATED - DT-Prelim Calcs'!$C$20</f>
        <v>25.773080821789936</v>
      </c>
      <c r="JK30" s="46">
        <f t="shared" si="77"/>
        <v>0</v>
      </c>
      <c r="JL30" s="57">
        <f>JJ29*'DEPRECATED - DT-Prelim Calcs'!$C$11+JL29</f>
        <v>-327.22853790014403</v>
      </c>
      <c r="JM30" s="57">
        <f>JM29+0.5*JJ30*'DEPRECATED - DT-Prelim Calcs'!$C$11^2+JL30*'DEPRECATED - DT-Prelim Calcs'!$C$11</f>
        <v>-64488.323774333228</v>
      </c>
      <c r="JN30" s="57">
        <f>MIN('Drive Train'!$F$35-JH29*'DEPRECATED - DT-Prelim Calcs'!$C$21*'Drive Train'!$F$39,JN29+JH$2)</f>
        <v>9.6000000000000014</v>
      </c>
      <c r="JO30" s="57">
        <f>'Drive Train'!$F$35-JH30*'DEPRECATED - DT-Prelim Calcs'!$C$21*'Drive Train'!$F$39</f>
        <v>9.6000000000000014</v>
      </c>
      <c r="JP30" s="1">
        <f>IF(JM30&gt;='Drive Train'!$F$29,1,0)</f>
        <v>0</v>
      </c>
      <c r="JQ30" s="57">
        <f>MIN(JG30,'DEPRECATED - DT-Prelim Calcs'!$C$10)*'DEPRECATED - DT-Prelim Calcs'!$C$11*1000/60/60</f>
        <v>103.33333333333333</v>
      </c>
      <c r="JR30" s="63">
        <f>JR29+'DEPRECATED - DT-Prelim Calcs'!$C$11</f>
        <v>104</v>
      </c>
      <c r="JS30" s="2">
        <f>KC30/'Drive Train'!$F$35</f>
        <v>0.75806451612903225</v>
      </c>
      <c r="JT30" s="46">
        <f>KA30*12*60/(PI() * 'Drive Train'!$F$15)/JS$2*JS30</f>
        <v>-158207.51466006986</v>
      </c>
      <c r="JU30" s="2">
        <f>('DEPRECATED - DT-Prelim Calcs'!$C$6*JS30-JT30)/('DEPRECATED - DT-Prelim Calcs'!$C$6*JS30)*'DEPRECATED - DT-Prelim Calcs'!$C$7*JS30</f>
        <v>73.36166537707328</v>
      </c>
      <c r="JV30" s="57">
        <f>JU30/'DEPRECATED - DT-Prelim Calcs'!$C$7*('DEPRECATED - DT-Prelim Calcs'!$C$8-'DEPRECATED - DT-Prelim Calcs'!$C$9)+'DEPRECATED - DT-Prelim Calcs'!$C$9</f>
        <v>3908.2193642649386</v>
      </c>
      <c r="JW30" s="57">
        <f t="shared" si="25"/>
        <v>49.999999999999993</v>
      </c>
      <c r="JX30" s="2">
        <f t="shared" si="78"/>
        <v>0.99579519204165001</v>
      </c>
      <c r="JY30" s="57">
        <f>JX30*'DEPRECATED - DT-Prelim Calcs'!$C$21/JS$2/'DEPRECATED - DT-Prelim Calcs'!$C$19/'DEPRECATED - DT-Prelim Calcs'!$C$18*3.39*'DEPRECATED - DT-Prelim Calcs'!$C$20</f>
        <v>25.773080821789936</v>
      </c>
      <c r="JZ30" s="46">
        <f t="shared" si="79"/>
        <v>0</v>
      </c>
      <c r="KA30" s="57">
        <f>JY29*'DEPRECATED - DT-Prelim Calcs'!$C$11+KA29</f>
        <v>-509.94852850276209</v>
      </c>
      <c r="KB30" s="57">
        <f>KB29+0.5*JY30*'DEPRECATED - DT-Prelim Calcs'!$C$11^2+KA30*'DEPRECATED - DT-Prelim Calcs'!$C$11</f>
        <v>-70799.595593013364</v>
      </c>
      <c r="KC30" s="57">
        <f>MIN('Drive Train'!$F$35-JW29*'DEPRECATED - DT-Prelim Calcs'!$C$21*'Drive Train'!$F$39,KC29+JW$2)</f>
        <v>9.4</v>
      </c>
      <c r="KD30" s="57">
        <f>'Drive Train'!$F$35-JW30*'DEPRECATED - DT-Prelim Calcs'!$C$21*'Drive Train'!$F$39</f>
        <v>9.4</v>
      </c>
      <c r="KE30" s="1">
        <f>IF(KB30&gt;='Drive Train'!$F$29,1,0)</f>
        <v>0</v>
      </c>
      <c r="KF30" s="57">
        <f>MIN(JV30,'DEPRECATED - DT-Prelim Calcs'!$C$10)*'DEPRECATED - DT-Prelim Calcs'!$C$11*1000/60/60</f>
        <v>103.33333333333333</v>
      </c>
      <c r="KG30" s="63">
        <f>KG29+'DEPRECATED - DT-Prelim Calcs'!$C$11</f>
        <v>104</v>
      </c>
      <c r="KH30" s="2">
        <f>KR30/'Drive Train'!$F$35</f>
        <v>1.87323168456203</v>
      </c>
      <c r="KI30" s="46">
        <f>KP30*12*60/(PI() * 'Drive Train'!$F$15)/KH$2*KH30</f>
        <v>-334444.71324951254</v>
      </c>
      <c r="KJ30" s="2">
        <f>('DEPRECATED - DT-Prelim Calcs'!$C$6*KH30-KI30)/('DEPRECATED - DT-Prelim Calcs'!$C$6*KH30)*'DEPRECATED - DT-Prelim Calcs'!$C$7*KH30</f>
        <v>155.73620673340147</v>
      </c>
      <c r="KK30" s="57">
        <f>KJ30/'DEPRECATED - DT-Prelim Calcs'!$C$7*('DEPRECATED - DT-Prelim Calcs'!$C$8-'DEPRECATED - DT-Prelim Calcs'!$C$9)+'DEPRECATED - DT-Prelim Calcs'!$C$9</f>
        <v>8293.552831491872</v>
      </c>
      <c r="KL30" s="57">
        <f t="shared" si="26"/>
        <v>53.333333333333329</v>
      </c>
      <c r="KM30" s="2">
        <f t="shared" si="80"/>
        <v>0.99579519204165001</v>
      </c>
      <c r="KN30" s="57">
        <f>KM30*'DEPRECATED - DT-Prelim Calcs'!$C$21/KH$2/'DEPRECATED - DT-Prelim Calcs'!$C$19/'DEPRECATED - DT-Prelim Calcs'!$C$18*3.39*'DEPRECATED - DT-Prelim Calcs'!$C$20</f>
        <v>25.773080821789936</v>
      </c>
      <c r="KO30" s="46">
        <f t="shared" si="81"/>
        <v>0</v>
      </c>
      <c r="KP30" s="57">
        <f>KN29*'DEPRECATED - DT-Prelim Calcs'!$C$11+KP29</f>
        <v>-436.25281615070878</v>
      </c>
      <c r="KQ30" s="57">
        <f>KQ29+0.5*KN30*'DEPRECATED - DT-Prelim Calcs'!$C$11^2+KP30*'DEPRECATED - DT-Prelim Calcs'!$C$11</f>
        <v>-48191.035787793582</v>
      </c>
      <c r="KR30" s="57">
        <f>MIN('Drive Train'!$F$35-KL29*'DEPRECATED - DT-Prelim Calcs'!$C$21*'Drive Train'!$F$39,KR29+KL$2)</f>
        <v>23.228072888569173</v>
      </c>
      <c r="KS30" s="57">
        <f>'Drive Train'!$F$35-KL30*'DEPRECATED - DT-Prelim Calcs'!$C$21*'Drive Train'!$F$39</f>
        <v>9.2000000000000011</v>
      </c>
      <c r="KT30" s="1">
        <f>IF(KQ30&gt;='Drive Train'!$F$29,1,0)</f>
        <v>0</v>
      </c>
      <c r="KU30" s="57">
        <f>MIN(KK30,'DEPRECATED - DT-Prelim Calcs'!$C$10)*'DEPRECATED - DT-Prelim Calcs'!$C$11*1000/60/60</f>
        <v>103.33333333333333</v>
      </c>
      <c r="KV30" s="63">
        <f>KV29+'DEPRECATED - DT-Prelim Calcs'!$C$11</f>
        <v>104</v>
      </c>
      <c r="KW30" s="2">
        <f>LG30/'Drive Train'!$F$35</f>
        <v>0.72580645161290325</v>
      </c>
      <c r="KX30" s="46">
        <f>LE30*12*60/(PI() * 'Drive Train'!$F$15)/KW$2*KW30</f>
        <v>-99438.707595662985</v>
      </c>
      <c r="KY30" s="2">
        <f>('DEPRECATED - DT-Prelim Calcs'!$C$6*KW30-KX30)/('DEPRECATED - DT-Prelim Calcs'!$C$6*KW30)*'DEPRECATED - DT-Prelim Calcs'!$C$7*KW30</f>
        <v>46.711160772692509</v>
      </c>
      <c r="KZ30" s="57">
        <f>KY30/'DEPRECATED - DT-Prelim Calcs'!$C$7*('DEPRECATED - DT-Prelim Calcs'!$C$8-'DEPRECATED - DT-Prelim Calcs'!$C$9)+'DEPRECATED - DT-Prelim Calcs'!$C$9</f>
        <v>2489.4393888532982</v>
      </c>
      <c r="LA30" s="57">
        <f t="shared" si="27"/>
        <v>56.666666666666664</v>
      </c>
      <c r="LB30" s="2">
        <f t="shared" si="82"/>
        <v>0.99579519204165001</v>
      </c>
      <c r="LC30" s="57">
        <f>LB30*'DEPRECATED - DT-Prelim Calcs'!$C$21/KW$2/'DEPRECATED - DT-Prelim Calcs'!$C$19/'DEPRECATED - DT-Prelim Calcs'!$C$18*3.39*'DEPRECATED - DT-Prelim Calcs'!$C$20</f>
        <v>25.773080821789936</v>
      </c>
      <c r="LD30" s="46">
        <f t="shared" si="83"/>
        <v>0</v>
      </c>
      <c r="LE30" s="57">
        <f>LC29*'DEPRECATED - DT-Prelim Calcs'!$C$11+LE29</f>
        <v>-334.76500335064031</v>
      </c>
      <c r="LF30" s="57">
        <f>LF29+0.5*LC30*'DEPRECATED - DT-Prelim Calcs'!$C$11^2+LE30*'DEPRECATED - DT-Prelim Calcs'!$C$11</f>
        <v>-66846.164426664749</v>
      </c>
      <c r="LG30" s="57">
        <f>MIN('Drive Train'!$F$35-LA29*'DEPRECATED - DT-Prelim Calcs'!$C$21*'Drive Train'!$F$39,LG29+LA$2)</f>
        <v>9</v>
      </c>
      <c r="LH30" s="57">
        <f>'Drive Train'!$F$35-LA30*'DEPRECATED - DT-Prelim Calcs'!$C$21*'Drive Train'!$F$39</f>
        <v>9</v>
      </c>
      <c r="LI30" s="1">
        <f>IF(LF30&gt;='Drive Train'!$F$29,1,0)</f>
        <v>0</v>
      </c>
      <c r="LJ30" s="57">
        <f>MIN(KZ30,'DEPRECATED - DT-Prelim Calcs'!$C$10)*'DEPRECATED - DT-Prelim Calcs'!$C$11*1000/60/60</f>
        <v>103.33333333333333</v>
      </c>
      <c r="LK30" s="63">
        <f>LK29+'DEPRECATED - DT-Prelim Calcs'!$C$11</f>
        <v>104</v>
      </c>
      <c r="LL30" s="2">
        <f>LV30/'Drive Train'!$F$35</f>
        <v>0.70967741935483875</v>
      </c>
      <c r="LM30" s="46">
        <f>LT30*12*60/(PI() * 'Drive Train'!$F$15)/LL$2*LL30</f>
        <v>-218345.39105215544</v>
      </c>
      <c r="LN30" s="2">
        <f>('DEPRECATED - DT-Prelim Calcs'!$C$6*LL30-LM30)/('DEPRECATED - DT-Prelim Calcs'!$C$6*LL30)*'DEPRECATED - DT-Prelim Calcs'!$C$7*LL30</f>
        <v>100.43685024212634</v>
      </c>
      <c r="LO30" s="57">
        <f>LN30/'DEPRECATED - DT-Prelim Calcs'!$C$7*('DEPRECATED - DT-Prelim Calcs'!$C$8-'DEPRECATED - DT-Prelim Calcs'!$C$9)+'DEPRECATED - DT-Prelim Calcs'!$C$9</f>
        <v>5349.6078365414141</v>
      </c>
      <c r="LP30" s="57">
        <f t="shared" si="28"/>
        <v>60</v>
      </c>
      <c r="LQ30" s="2">
        <f t="shared" si="84"/>
        <v>0.99579519204165001</v>
      </c>
      <c r="LR30" s="57">
        <f>LQ30*'DEPRECATED - DT-Prelim Calcs'!$C$21/LL$2/'DEPRECATED - DT-Prelim Calcs'!$C$19/'DEPRECATED - DT-Prelim Calcs'!$C$18*3.39*'DEPRECATED - DT-Prelim Calcs'!$C$20</f>
        <v>25.773080821789936</v>
      </c>
      <c r="LS30" s="46">
        <f t="shared" si="85"/>
        <v>0</v>
      </c>
      <c r="LT30" s="57">
        <f>LR29*'DEPRECATED - DT-Prelim Calcs'!$C$11+LT29</f>
        <v>-751.77597977271387</v>
      </c>
      <c r="LU30" s="57">
        <f>LU29+0.5*LR30*'DEPRECATED - DT-Prelim Calcs'!$C$11^2+LT30*'DEPRECATED - DT-Prelim Calcs'!$C$11</f>
        <v>-79243.37818329256</v>
      </c>
      <c r="LV30" s="57">
        <f>MIN('Drive Train'!$F$35-LP29*'DEPRECATED - DT-Prelim Calcs'!$C$21*'Drive Train'!$F$39,LV29+LP$2)</f>
        <v>8.8000000000000007</v>
      </c>
      <c r="LW30" s="57">
        <f>'Drive Train'!$F$35-LP30*'DEPRECATED - DT-Prelim Calcs'!$C$21*'Drive Train'!$F$39</f>
        <v>8.8000000000000007</v>
      </c>
      <c r="LX30" s="1">
        <f>IF(LU30&gt;='Drive Train'!$F$29,1,0)</f>
        <v>0</v>
      </c>
      <c r="LY30" s="57">
        <f>MIN(LO30,'DEPRECATED - DT-Prelim Calcs'!$C$10)*'DEPRECATED - DT-Prelim Calcs'!$C$11*1000/60/60</f>
        <v>103.33333333333333</v>
      </c>
      <c r="LZ30" s="63">
        <f>LZ29+'DEPRECATED - DT-Prelim Calcs'!$C$11</f>
        <v>104</v>
      </c>
    </row>
    <row r="31" spans="1:338" x14ac:dyDescent="0.2">
      <c r="B31" s="3" t="s">
        <v>149</v>
      </c>
      <c r="C31" s="68">
        <f>C30*C19</f>
        <v>48.468076799999999</v>
      </c>
      <c r="Q31" s="127"/>
      <c r="R31" s="63">
        <f>R30+'DEPRECATED - DT-Prelim Calcs'!$C$11</f>
        <v>108</v>
      </c>
      <c r="S31" s="2">
        <f>AG31/'Drive Train'!$F$35</f>
        <v>0</v>
      </c>
      <c r="T31" s="46">
        <f>AE31*12*60/(PI() * 'Drive Train'!$F$15)/S$2*ABS(S31)</f>
        <v>0</v>
      </c>
      <c r="U31" s="2">
        <f>IF(OR(AD30=1,AND($C$32=Motors!$C$32,'DEPRECATED - DT-Prelim Calcs'!AI30=1)),0,IF(AG31=0,-(V30+$C$9)/($C$8-$C$9)*$C$7,($C$6*S31-T31)/($C$6*S31)*$C$7*S31))</f>
        <v>0</v>
      </c>
      <c r="V31" s="57">
        <f>IF(AND(AD30=1,AI30=1),0,ABS(U31/$C$7*($C$8-$C$9)+$C$9) *'Drive Train'!$AA$49 + V30*(1-'Drive Train'!$AA$49))</f>
        <v>0</v>
      </c>
      <c r="W31" s="57">
        <f t="shared" si="0"/>
        <v>0</v>
      </c>
      <c r="X31" s="2">
        <f>MAX(MIN(IF(AND(AI30=1,AG31&lt;0),-1,1)*(W31-$C$9)/($C$8-$C$9)*$C$7-$C$29*AE31/T$2 -  AI30*$C$29/2,X$2),MAX(X$4:X30)*-1)</f>
        <v>-0.2458281045106315</v>
      </c>
      <c r="Y31" s="57">
        <f t="shared" si="1"/>
        <v>0</v>
      </c>
      <c r="Z31" s="57">
        <f t="shared" si="2"/>
        <v>0</v>
      </c>
      <c r="AA31" s="57">
        <f t="shared" si="3"/>
        <v>0</v>
      </c>
      <c r="AB31" s="57" t="e">
        <f t="shared" si="4"/>
        <v>#N/A</v>
      </c>
      <c r="AC31" s="46">
        <f t="shared" si="29"/>
        <v>1</v>
      </c>
      <c r="AD31" s="1">
        <f t="shared" si="5"/>
        <v>1</v>
      </c>
      <c r="AE31" s="57">
        <f t="shared" si="6"/>
        <v>0</v>
      </c>
      <c r="AF31" s="57" t="e">
        <f t="shared" si="7"/>
        <v>#N/A</v>
      </c>
      <c r="AG31" s="57">
        <f>IF(AI30=0,MIN('Drive Train'!$F$35-W30*$C$21*'Drive Train'!$F$39,AG30+W$2)-$C$3,IF(AE30-1&lt;=0,0,IF($C$32=Motors!$C$30,MAX(MAX(AG$4:AG30)*-1,AG30-W$2),MAX(0,MAX(AG$4:AG30)*-1,AG30-W$2))))</f>
        <v>0</v>
      </c>
      <c r="AH31" s="57">
        <f>'Drive Train'!$F$35-ABS(W31)*'DEPRECATED - DT-Prelim Calcs'!$C$21*'Drive Train'!$F$39</f>
        <v>12.4</v>
      </c>
      <c r="AI31" s="1">
        <f>IF(AJ31&gt;='Drive Train'!$F$29,1,0)</f>
        <v>1</v>
      </c>
      <c r="AJ31" s="57">
        <f>AJ30+0.5*Y31*'DEPRECATED - DT-Prelim Calcs'!$C$11^2+AE31*'DEPRECATED - DT-Prelim Calcs'!$C$11</f>
        <v>784.33981740885292</v>
      </c>
      <c r="AK31" s="57">
        <f t="shared" si="8"/>
        <v>0</v>
      </c>
      <c r="AL31" s="63">
        <f>AL30+'DEPRECATED - DT-Prelim Calcs'!$C$11</f>
        <v>108</v>
      </c>
      <c r="AM31" s="2">
        <f>AW31/'Drive Train'!$F$35</f>
        <v>0.90197043413466671</v>
      </c>
      <c r="AN31" s="46">
        <f>AU31*12*60/(PI() * 'Drive Train'!$F$15)/AM$2*AM31</f>
        <v>4074.160803768305</v>
      </c>
      <c r="AO31" s="2">
        <f>('DEPRECATED - DT-Prelim Calcs'!$C$6*AM31-AN31)/('DEPRECATED - DT-Prelim Calcs'!$C$6*AM31)*'DEPRECATED - DT-Prelim Calcs'!$C$7*AM31</f>
        <v>0.33158598133366224</v>
      </c>
      <c r="AP31" s="57">
        <f>AO31/'DEPRECATED - DT-Prelim Calcs'!$C$7*('DEPRECATED - DT-Prelim Calcs'!$C$8-'DEPRECATED - DT-Prelim Calcs'!$C$9)+'DEPRECATED - DT-Prelim Calcs'!$C$9</f>
        <v>20.352481910833554</v>
      </c>
      <c r="AQ31" s="57">
        <f t="shared" si="9"/>
        <v>20.352481910833554</v>
      </c>
      <c r="AR31" s="2">
        <f t="shared" si="30"/>
        <v>8.888070780820323E-4</v>
      </c>
      <c r="AS31" s="57">
        <f>AR31*'DEPRECATED - DT-Prelim Calcs'!$C$21/AM$2/'DEPRECATED - DT-Prelim Calcs'!$C$19/'DEPRECATED - DT-Prelim Calcs'!$C$18*3.39*'DEPRECATED - DT-Prelim Calcs'!$C$20</f>
        <v>6.4411267654324398E-3</v>
      </c>
      <c r="AT31" s="46">
        <f t="shared" si="31"/>
        <v>0</v>
      </c>
      <c r="AU31" s="57">
        <f>AS30*'DEPRECATED - DT-Prelim Calcs'!$C$11+AU30</f>
        <v>39.417877565839895</v>
      </c>
      <c r="AV31" s="57">
        <f>AV30+0.5*AS31*'DEPRECATED - DT-Prelim Calcs'!$C$11^2+AU31*'DEPRECATED - DT-Prelim Calcs'!$C$11</f>
        <v>4214.0743587524039</v>
      </c>
      <c r="AW31" s="57">
        <f>MIN('Drive Train'!$F$35-AQ30*'DEPRECATED - DT-Prelim Calcs'!$C$21*'Drive Train'!$F$39,AW30+AQ$2)</f>
        <v>11.184433383269868</v>
      </c>
      <c r="AX31" s="57">
        <f>'Drive Train'!$F$35-AQ31*'DEPRECATED - DT-Prelim Calcs'!$C$21*'Drive Train'!$F$39</f>
        <v>11.178851085349987</v>
      </c>
      <c r="AY31" s="1">
        <f>IF(AV31&gt;='Drive Train'!$F$29,1,0)</f>
        <v>1</v>
      </c>
      <c r="AZ31" s="57">
        <f t="shared" si="32"/>
        <v>22.613868789815061</v>
      </c>
      <c r="BA31" s="63">
        <f>BA30+'DEPRECATED - DT-Prelim Calcs'!$C$11</f>
        <v>108</v>
      </c>
      <c r="BB31" s="2">
        <f>BL31/'Drive Train'!$F$35</f>
        <v>1.2950209362737697</v>
      </c>
      <c r="BC31" s="46">
        <f>BJ31*12*60/(PI() * 'Drive Train'!$F$15)/BB$2*BB31</f>
        <v>-4266.3153771059033</v>
      </c>
      <c r="BD31" s="2">
        <f>('DEPRECATED - DT-Prelim Calcs'!$C$6*BB31-BC31)/('DEPRECATED - DT-Prelim Calcs'!$C$6*BB31)*'DEPRECATED - DT-Prelim Calcs'!$C$7*BB31</f>
        <v>5.0500473717716101</v>
      </c>
      <c r="BE31" s="57">
        <f>BD31/'DEPRECATED - DT-Prelim Calcs'!$C$7*('DEPRECATED - DT-Prelim Calcs'!$C$8-'DEPRECATED - DT-Prelim Calcs'!$C$9)+'DEPRECATED - DT-Prelim Calcs'!$C$9</f>
        <v>271.5469202482563</v>
      </c>
      <c r="BF31" s="57">
        <f t="shared" si="10"/>
        <v>93</v>
      </c>
      <c r="BG31" s="2">
        <f t="shared" si="33"/>
        <v>1.9373950358316439</v>
      </c>
      <c r="BH31" s="57">
        <f>BG31*'DEPRECATED - DT-Prelim Calcs'!$C$21/BB$2/'DEPRECATED - DT-Prelim Calcs'!$C$19/'DEPRECATED - DT-Prelim Calcs'!$C$18*3.39*'DEPRECATED - DT-Prelim Calcs'!$C$20</f>
        <v>20.280252945169398</v>
      </c>
      <c r="BI31" s="46">
        <f t="shared" si="34"/>
        <v>0</v>
      </c>
      <c r="BJ31" s="57">
        <f>BH30*'DEPRECATED - DT-Prelim Calcs'!$C$11+BJ30</f>
        <v>-19.90319032271978</v>
      </c>
      <c r="BK31" s="57">
        <f>BK30+0.5*BH31*'DEPRECATED - DT-Prelim Calcs'!$C$11^2+BJ31*'DEPRECATED - DT-Prelim Calcs'!$C$11</f>
        <v>2267.4687884101518</v>
      </c>
      <c r="BL31" s="57">
        <f>MIN('Drive Train'!$F$35-BF30*'DEPRECATED - DT-Prelim Calcs'!$C$21*'Drive Train'!$F$39,BL30+BF$2)</f>
        <v>16.058259609794746</v>
      </c>
      <c r="BM31" s="57">
        <f>'Drive Train'!$F$35-BF31*'DEPRECATED - DT-Prelim Calcs'!$C$21*'Drive Train'!$F$39</f>
        <v>6.82</v>
      </c>
      <c r="BN31" s="1">
        <f>IF(BK31&gt;='Drive Train'!$F$29,1,0)</f>
        <v>1</v>
      </c>
      <c r="BO31" s="57">
        <f t="shared" si="35"/>
        <v>103.33333333333333</v>
      </c>
      <c r="BP31" s="63">
        <f>BP30+'DEPRECATED - DT-Prelim Calcs'!$C$11</f>
        <v>108</v>
      </c>
      <c r="BQ31" s="2">
        <f>CA31/'Drive Train'!$F$35</f>
        <v>0.55000000000000004</v>
      </c>
      <c r="BR31" s="46">
        <f>BY31*12*60/(PI() * 'Drive Train'!$F$15)/BQ$2*BQ31</f>
        <v>5739.9991502630328</v>
      </c>
      <c r="BS31" s="2">
        <f>('DEPRECATED - DT-Prelim Calcs'!$C$6*BQ31-BR31)/('DEPRECATED - DT-Prelim Calcs'!$C$6*BQ31)*'DEPRECATED - DT-Prelim Calcs'!$C$7*BQ31</f>
        <v>-1.2698842311695888</v>
      </c>
      <c r="BT31" s="57">
        <f>BS31/'DEPRECATED - DT-Prelim Calcs'!$C$7*('DEPRECATED - DT-Prelim Calcs'!$C$8-'DEPRECATED - DT-Prelim Calcs'!$C$9)+'DEPRECATED - DT-Prelim Calcs'!$C$9</f>
        <v>-64.904210314961929</v>
      </c>
      <c r="BU31" s="57">
        <f t="shared" si="11"/>
        <v>-64.904210314961929</v>
      </c>
      <c r="BV31" s="2">
        <f t="shared" si="36"/>
        <v>-2.033955304628102</v>
      </c>
      <c r="BW31" s="57">
        <f>BV31*'DEPRECATED - DT-Prelim Calcs'!$C$21/BQ$2/'DEPRECATED - DT-Prelim Calcs'!$C$19/'DEPRECATED - DT-Prelim Calcs'!$C$18*3.39*'DEPRECATED - DT-Prelim Calcs'!$C$20</f>
        <v>-27.842110907461066</v>
      </c>
      <c r="BX31" s="46">
        <f t="shared" si="37"/>
        <v>1</v>
      </c>
      <c r="BY31" s="57">
        <f>BW30*'DEPRECATED - DT-Prelim Calcs'!$C$11+BY30</f>
        <v>48.215880112508017</v>
      </c>
      <c r="BZ31" s="57">
        <f>BZ30+0.5*BW31*'DEPRECATED - DT-Prelim Calcs'!$C$11^2+BY31*'DEPRECATED - DT-Prelim Calcs'!$C$11</f>
        <v>-2788.3983239642407</v>
      </c>
      <c r="CA31" s="57">
        <f>MIN('Drive Train'!$F$35-BU30*'DEPRECATED - DT-Prelim Calcs'!$C$21*'Drive Train'!$F$39,CA30+BU$2)</f>
        <v>6.82</v>
      </c>
      <c r="CB31" s="57">
        <f>'Drive Train'!$F$35-BU31*'DEPRECATED - DT-Prelim Calcs'!$C$21*'Drive Train'!$F$39</f>
        <v>16.294252618897715</v>
      </c>
      <c r="CC31" s="1">
        <f>IF(BZ31&gt;='Drive Train'!$F$29,1,0)</f>
        <v>0</v>
      </c>
      <c r="CD31" s="57">
        <f t="shared" si="38"/>
        <v>-72.115789238846588</v>
      </c>
      <c r="CE31" s="63">
        <f>CE30+'DEPRECATED - DT-Prelim Calcs'!$C$11</f>
        <v>108</v>
      </c>
      <c r="CF31" s="2">
        <f>CP31/'Drive Train'!$F$35</f>
        <v>0.55000000000000004</v>
      </c>
      <c r="CG31" s="46">
        <f>CN31*12*60/(PI() * 'Drive Train'!$F$15)/CF$2*CF31</f>
        <v>-13850.924397495051</v>
      </c>
      <c r="CH31" s="2">
        <f>('DEPRECATED - DT-Prelim Calcs'!$C$6*CF31-CG31)/('DEPRECATED - DT-Prelim Calcs'!$C$6*CF31)*'DEPRECATED - DT-Prelim Calcs'!$C$7*CF31</f>
        <v>7.5883007125634281</v>
      </c>
      <c r="CI31" s="57">
        <f>CH31/'DEPRECATED - DT-Prelim Calcs'!$C$7*('DEPRECATED - DT-Prelim Calcs'!$C$8-'DEPRECATED - DT-Prelim Calcs'!$C$9)+'DEPRECATED - DT-Prelim Calcs'!$C$9</f>
        <v>406.67468108792025</v>
      </c>
      <c r="CJ31" s="57">
        <f t="shared" si="12"/>
        <v>93</v>
      </c>
      <c r="CK31" s="2">
        <f t="shared" si="39"/>
        <v>1.5241763143494644</v>
      </c>
      <c r="CL31" s="57">
        <f>CK31*'DEPRECATED - DT-Prelim Calcs'!$C$21/CF$2/'DEPRECATED - DT-Prelim Calcs'!$C$19/'DEPRECATED - DT-Prelim Calcs'!$C$18*3.39*'DEPRECATED - DT-Prelim Calcs'!$C$20</f>
        <v>25.773080821789936</v>
      </c>
      <c r="CM31" s="46">
        <f t="shared" si="40"/>
        <v>0</v>
      </c>
      <c r="CN31" s="57">
        <f>CL30*'DEPRECATED - DT-Prelim Calcs'!$C$11+CN30</f>
        <v>-94.186065654974229</v>
      </c>
      <c r="CO31" s="57">
        <f>CO30+0.5*CL31*'DEPRECATED - DT-Prelim Calcs'!$C$11^2+CN31*'DEPRECATED - DT-Prelim Calcs'!$C$11</f>
        <v>-11534.518274604923</v>
      </c>
      <c r="CP31" s="57">
        <f>MIN('Drive Train'!$F$35-CJ30*'DEPRECATED - DT-Prelim Calcs'!$C$21*'Drive Train'!$F$39,CP30+CJ$2)</f>
        <v>6.82</v>
      </c>
      <c r="CQ31" s="57">
        <f>'Drive Train'!$F$35-CJ31*'DEPRECATED - DT-Prelim Calcs'!$C$21*'Drive Train'!$F$39</f>
        <v>6.82</v>
      </c>
      <c r="CR31" s="1">
        <f>IF(CO31&gt;='Drive Train'!$F$29,1,0)</f>
        <v>0</v>
      </c>
      <c r="CS31" s="57">
        <f t="shared" si="41"/>
        <v>103.33333333333333</v>
      </c>
      <c r="CT31" s="63">
        <f>CT30+'DEPRECATED - DT-Prelim Calcs'!$C$11</f>
        <v>108</v>
      </c>
      <c r="CU31" s="2">
        <f>DE31/'Drive Train'!$F$35</f>
        <v>0.55000000000000004</v>
      </c>
      <c r="CV31" s="46">
        <f>DC31*12*60/(PI() * 'Drive Train'!$F$15)/CU$2*CU31</f>
        <v>-58745.111456346516</v>
      </c>
      <c r="CW31" s="2">
        <f>('DEPRECATED - DT-Prelim Calcs'!$C$6*CU31-CV31)/('DEPRECATED - DT-Prelim Calcs'!$C$6*CU31)*'DEPRECATED - DT-Prelim Calcs'!$C$7*CU31</f>
        <v>27.887548519661369</v>
      </c>
      <c r="CX31" s="57">
        <f>CW31/'DEPRECATED - DT-Prelim Calcs'!$C$7*('DEPRECATED - DT-Prelim Calcs'!$C$8-'DEPRECATED - DT-Prelim Calcs'!$C$9)+'DEPRECATED - DT-Prelim Calcs'!$C$9</f>
        <v>1487.335881772844</v>
      </c>
      <c r="CY31" s="57">
        <f t="shared" si="13"/>
        <v>93</v>
      </c>
      <c r="CZ31" s="2">
        <f t="shared" si="42"/>
        <v>1.2803081040535502</v>
      </c>
      <c r="DA31" s="57">
        <f>CZ31*'DEPRECATED - DT-Prelim Calcs'!$C$21/CU$2/'DEPRECATED - DT-Prelim Calcs'!$C$19/'DEPRECATED - DT-Prelim Calcs'!$C$18*3.39*'DEPRECATED - DT-Prelim Calcs'!$C$20</f>
        <v>25.773080821789936</v>
      </c>
      <c r="DB31" s="46">
        <f t="shared" si="43"/>
        <v>0</v>
      </c>
      <c r="DC31" s="57">
        <f>DA30*'DEPRECATED - DT-Prelim Calcs'!$C$11+DC30</f>
        <v>-335.55129197376698</v>
      </c>
      <c r="DD31" s="57">
        <f>DD30+0.5*DA31*'DEPRECATED - DT-Prelim Calcs'!$C$11^2+DC31*'DEPRECATED - DT-Prelim Calcs'!$C$11</f>
        <v>-20005.063664550715</v>
      </c>
      <c r="DE31" s="57">
        <f>MIN('Drive Train'!$F$35-CY30*'DEPRECATED - DT-Prelim Calcs'!$C$21*'Drive Train'!$F$39,DE30+CY$2)</f>
        <v>6.82</v>
      </c>
      <c r="DF31" s="57">
        <f>'Drive Train'!$F$35-CY31*'DEPRECATED - DT-Prelim Calcs'!$C$21*'Drive Train'!$F$39</f>
        <v>6.82</v>
      </c>
      <c r="DG31" s="1">
        <f>IF(DD31&gt;='Drive Train'!$F$29,1,0)</f>
        <v>0</v>
      </c>
      <c r="DH31" s="57">
        <f t="shared" si="44"/>
        <v>103.33333333333333</v>
      </c>
      <c r="DI31" s="63">
        <f>DI30+'DEPRECATED - DT-Prelim Calcs'!$C$11</f>
        <v>108</v>
      </c>
      <c r="DJ31" s="2">
        <f>DT31/'Drive Train'!$F$35</f>
        <v>0.55000000000000004</v>
      </c>
      <c r="DK31" s="46">
        <f>DR31*12*60/(PI() * 'Drive Train'!$F$15)/DJ$2*DJ31</f>
        <v>-67125.32009743579</v>
      </c>
      <c r="DL31" s="2">
        <f>('DEPRECATED - DT-Prelim Calcs'!$C$6*DJ31-DK31)/('DEPRECATED - DT-Prelim Calcs'!$C$6*DJ31)*'DEPRECATED - DT-Prelim Calcs'!$C$7*DJ31</f>
        <v>31.67672353373738</v>
      </c>
      <c r="DM31" s="57">
        <f>DL31/'DEPRECATED - DT-Prelim Calcs'!$C$7*('DEPRECATED - DT-Prelim Calcs'!$C$8-'DEPRECATED - DT-Prelim Calcs'!$C$9)+'DEPRECATED - DT-Prelim Calcs'!$C$9</f>
        <v>1689.0583524392141</v>
      </c>
      <c r="DN31" s="57">
        <f t="shared" si="14"/>
        <v>93</v>
      </c>
      <c r="DO31" s="2">
        <f t="shared" si="45"/>
        <v>1.1037138828047846</v>
      </c>
      <c r="DP31" s="57">
        <f>DO31*'DEPRECATED - DT-Prelim Calcs'!$C$21/DJ$2/'DEPRECATED - DT-Prelim Calcs'!$C$19/'DEPRECATED - DT-Prelim Calcs'!$C$18*3.39*'DEPRECATED - DT-Prelim Calcs'!$C$20</f>
        <v>25.773080821789936</v>
      </c>
      <c r="DQ31" s="46">
        <f t="shared" si="46"/>
        <v>0</v>
      </c>
      <c r="DR31" s="57">
        <f>DP30*'DEPRECATED - DT-Prelim Calcs'!$C$11+DR30</f>
        <v>-330.53356189336614</v>
      </c>
      <c r="DS31" s="57">
        <f>DS30+0.5*DP31*'DEPRECATED - DT-Prelim Calcs'!$C$11^2+DR31*'DEPRECATED - DT-Prelim Calcs'!$C$11</f>
        <v>-34199.358050698182</v>
      </c>
      <c r="DT31" s="57">
        <f>MIN('Drive Train'!$F$35-DN30*'DEPRECATED - DT-Prelim Calcs'!$C$21*'Drive Train'!$F$39,DT30+DN$2)</f>
        <v>6.82</v>
      </c>
      <c r="DU31" s="57">
        <f>'Drive Train'!$F$35-DN31*'DEPRECATED - DT-Prelim Calcs'!$C$21*'Drive Train'!$F$39</f>
        <v>6.82</v>
      </c>
      <c r="DV31" s="1">
        <f>IF(DS31&gt;='Drive Train'!$F$29,1,0)</f>
        <v>0</v>
      </c>
      <c r="DW31" s="57">
        <f t="shared" si="47"/>
        <v>103.33333333333333</v>
      </c>
      <c r="DX31" s="63">
        <f>DX30+'DEPRECATED - DT-Prelim Calcs'!$C$11</f>
        <v>108</v>
      </c>
      <c r="DY31" s="2">
        <f>EI31/'Drive Train'!$F$35</f>
        <v>0.55000000000000004</v>
      </c>
      <c r="DZ31" s="46">
        <f>EG31*12*60/(PI() * 'Drive Train'!$F$15)/DY$2*DY31</f>
        <v>-74252.787530593778</v>
      </c>
      <c r="EA31" s="2">
        <f>('DEPRECATED - DT-Prelim Calcs'!$C$6*DY31-DZ31)/('DEPRECATED - DT-Prelim Calcs'!$C$6*DY31)*'DEPRECATED - DT-Prelim Calcs'!$C$7*DY31</f>
        <v>34.899462091694375</v>
      </c>
      <c r="EB31" s="57">
        <f>EA31/'DEPRECATED - DT-Prelim Calcs'!$C$7*('DEPRECATED - DT-Prelim Calcs'!$C$8-'DEPRECATED - DT-Prelim Calcs'!$C$9)+'DEPRECATED - DT-Prelim Calcs'!$C$9</f>
        <v>1860.6257204831488</v>
      </c>
      <c r="EC31" s="57">
        <f t="shared" si="15"/>
        <v>93</v>
      </c>
      <c r="ED31" s="2">
        <f t="shared" si="48"/>
        <v>0.96993038185874991</v>
      </c>
      <c r="EE31" s="57">
        <f>ED31*'DEPRECATED - DT-Prelim Calcs'!$C$21/DY$2/'DEPRECATED - DT-Prelim Calcs'!$C$19/'DEPRECATED - DT-Prelim Calcs'!$C$18*3.39*'DEPRECATED - DT-Prelim Calcs'!$C$20</f>
        <v>25.773080821789936</v>
      </c>
      <c r="EF31" s="46">
        <f t="shared" si="49"/>
        <v>0</v>
      </c>
      <c r="EG31" s="57">
        <f>EE30*'DEPRECATED - DT-Prelim Calcs'!$C$11+EG30</f>
        <v>-321.31131103950031</v>
      </c>
      <c r="EH31" s="57">
        <f>EH30+0.5*EE31*'DEPRECATED - DT-Prelim Calcs'!$C$11^2+EG31*'DEPRECATED - DT-Prelim Calcs'!$C$11</f>
        <v>-68647.194841514545</v>
      </c>
      <c r="EI31" s="57">
        <f>MIN('Drive Train'!$F$35-EC30*'DEPRECATED - DT-Prelim Calcs'!$C$21*'Drive Train'!$F$39,EI30+EC$2)</f>
        <v>6.82</v>
      </c>
      <c r="EJ31" s="57">
        <f>'Drive Train'!$F$35-EC31*'DEPRECATED - DT-Prelim Calcs'!$C$21*'Drive Train'!$F$39</f>
        <v>6.82</v>
      </c>
      <c r="EK31" s="1">
        <f>IF(EH31&gt;='Drive Train'!$F$29,1,0)</f>
        <v>0</v>
      </c>
      <c r="EL31" s="57">
        <f t="shared" si="50"/>
        <v>103.33333333333333</v>
      </c>
      <c r="EM31" s="63">
        <f>EM30+'DEPRECATED - DT-Prelim Calcs'!$C$11</f>
        <v>108</v>
      </c>
      <c r="EN31" s="2">
        <f>EX31/'Drive Train'!$F$35</f>
        <v>0.55000000000000004</v>
      </c>
      <c r="EO31" s="46">
        <f>EV31*12*60/(PI() * 'Drive Train'!$F$15)/EN$2*EN31</f>
        <v>18010.455765260034</v>
      </c>
      <c r="EP31" s="2">
        <f>('DEPRECATED - DT-Prelim Calcs'!$C$6*EN31-EO31)/('DEPRECATED - DT-Prelim Calcs'!$C$6*EN31)*'DEPRECATED - DT-Prelim Calcs'!$C$7*EN31</f>
        <v>-6.8180644266935611</v>
      </c>
      <c r="EQ31" s="57">
        <f>EP31/'DEPRECATED - DT-Prelim Calcs'!$C$7*('DEPRECATED - DT-Prelim Calcs'!$C$8-'DEPRECATED - DT-Prelim Calcs'!$C$9)+'DEPRECATED - DT-Prelim Calcs'!$C$9</f>
        <v>-360.26998586920496</v>
      </c>
      <c r="ER31" s="57">
        <f t="shared" si="16"/>
        <v>-360.26998586920496</v>
      </c>
      <c r="ES31" s="2">
        <f t="shared" si="51"/>
        <v>-9.215498278126919</v>
      </c>
      <c r="ET31" s="57">
        <f>ES31*'DEPRECATED - DT-Prelim Calcs'!$C$21/EN$2/'DEPRECATED - DT-Prelim Calcs'!$C$19/'DEPRECATED - DT-Prelim Calcs'!$C$18*3.39*'DEPRECATED - DT-Prelim Calcs'!$C$20</f>
        <v>-274.55691028683793</v>
      </c>
      <c r="EU31" s="46">
        <f t="shared" si="52"/>
        <v>1</v>
      </c>
      <c r="EV31" s="57">
        <f>ET30*'DEPRECATED - DT-Prelim Calcs'!$C$11+EV30</f>
        <v>69.510461326713568</v>
      </c>
      <c r="EW31" s="57">
        <f>EW30+0.5*ET31*'DEPRECATED - DT-Prelim Calcs'!$C$11^2+EV31*'DEPRECATED - DT-Prelim Calcs'!$C$11</f>
        <v>-63822.55971337411</v>
      </c>
      <c r="EX31" s="57">
        <f>MIN('Drive Train'!$F$35-ER30*'DEPRECATED - DT-Prelim Calcs'!$C$21*'Drive Train'!$F$39,EX30+ER$2)</f>
        <v>6.82</v>
      </c>
      <c r="EY31" s="57">
        <f>'Drive Train'!$F$35-ER31*'DEPRECATED - DT-Prelim Calcs'!$C$21*'Drive Train'!$F$39</f>
        <v>34.016199152152296</v>
      </c>
      <c r="EZ31" s="1">
        <f>IF(EW31&gt;='Drive Train'!$F$29,1,0)</f>
        <v>0</v>
      </c>
      <c r="FA31" s="57">
        <f t="shared" si="53"/>
        <v>-400.29998429911666</v>
      </c>
      <c r="FB31" s="63">
        <f>FB30+'DEPRECATED - DT-Prelim Calcs'!$C$11</f>
        <v>108</v>
      </c>
      <c r="FC31" s="2">
        <f>FM31/'Drive Train'!$F$35</f>
        <v>0.55000000000000004</v>
      </c>
      <c r="FD31" s="46">
        <f>FK31*12*60/(PI() * 'Drive Train'!$F$15)/FC$2*FC31</f>
        <v>-179120.61946838611</v>
      </c>
      <c r="FE31" s="2">
        <f>('DEPRECATED - DT-Prelim Calcs'!$C$6*FC31-FD31)/('DEPRECATED - DT-Prelim Calcs'!$C$6*FC31)*'DEPRECATED - DT-Prelim Calcs'!$C$7*FC31</f>
        <v>82.316249140489774</v>
      </c>
      <c r="FF31" s="57">
        <f>FE31/'DEPRECATED - DT-Prelim Calcs'!$C$7*('DEPRECATED - DT-Prelim Calcs'!$C$8-'DEPRECATED - DT-Prelim Calcs'!$C$9)+'DEPRECATED - DT-Prelim Calcs'!$C$9</f>
        <v>4384.9301928318828</v>
      </c>
      <c r="FG31" s="57">
        <f t="shared" si="17"/>
        <v>93</v>
      </c>
      <c r="FH31" s="2">
        <f t="shared" si="54"/>
        <v>0.78067567320338405</v>
      </c>
      <c r="FI31" s="57">
        <f>FH31*'DEPRECATED - DT-Prelim Calcs'!$C$21/FC$2/'DEPRECATED - DT-Prelim Calcs'!$C$19/'DEPRECATED - DT-Prelim Calcs'!$C$18*3.39*'DEPRECATED - DT-Prelim Calcs'!$C$20</f>
        <v>25.773080821789936</v>
      </c>
      <c r="FJ31" s="46">
        <f t="shared" si="55"/>
        <v>0</v>
      </c>
      <c r="FK31" s="57">
        <f>FI30*'DEPRECATED - DT-Prelim Calcs'!$C$11+FK30</f>
        <v>-623.86255235957276</v>
      </c>
      <c r="FL31" s="57">
        <f>FL30+0.5*FI31*'DEPRECATED - DT-Prelim Calcs'!$C$11^2+FK31*'DEPRECATED - DT-Prelim Calcs'!$C$11</f>
        <v>-95289.898178076764</v>
      </c>
      <c r="FM31" s="57">
        <f>MIN('Drive Train'!$F$35-FG30*'DEPRECATED - DT-Prelim Calcs'!$C$21*'Drive Train'!$F$39,FM30+FG$2)</f>
        <v>6.82</v>
      </c>
      <c r="FN31" s="57">
        <f>'Drive Train'!$F$35-FG31*'DEPRECATED - DT-Prelim Calcs'!$C$21*'Drive Train'!$F$39</f>
        <v>6.82</v>
      </c>
      <c r="FO31" s="1">
        <f>IF(FL31&gt;='Drive Train'!$F$29,1,0)</f>
        <v>0</v>
      </c>
      <c r="FP31" s="57">
        <f t="shared" si="56"/>
        <v>103.33333333333333</v>
      </c>
      <c r="FQ31" s="63">
        <f>FQ30+'DEPRECATED - DT-Prelim Calcs'!$C$11</f>
        <v>108</v>
      </c>
      <c r="FR31" s="2">
        <f>GB31/'Drive Train'!$F$35</f>
        <v>0.55000000000000004</v>
      </c>
      <c r="FS31" s="46">
        <f>FZ31*12*60/(PI() * 'Drive Train'!$F$15)/FR$2*FR31</f>
        <v>4282.7295055086533</v>
      </c>
      <c r="FT31" s="2">
        <f>('DEPRECATED - DT-Prelim Calcs'!$C$6*FR31-FS31)/('DEPRECATED - DT-Prelim Calcs'!$C$6*FR31)*'DEPRECATED - DT-Prelim Calcs'!$C$7*FR31</f>
        <v>-0.61096868823186745</v>
      </c>
      <c r="FU31" s="57">
        <f>FT31/'DEPRECATED - DT-Prelim Calcs'!$C$7*('DEPRECATED - DT-Prelim Calcs'!$C$8-'DEPRECATED - DT-Prelim Calcs'!$C$9)+'DEPRECATED - DT-Prelim Calcs'!$C$9</f>
        <v>-29.825843444045059</v>
      </c>
      <c r="FV31" s="57">
        <f t="shared" si="18"/>
        <v>-29.825843444045059</v>
      </c>
      <c r="FW31" s="2">
        <f t="shared" si="57"/>
        <v>-1.1810575758681126</v>
      </c>
      <c r="FX31" s="57">
        <f>FW31*'DEPRECATED - DT-Prelim Calcs'!$C$21/FR$2/'DEPRECATED - DT-Prelim Calcs'!$C$19/'DEPRECATED - DT-Prelim Calcs'!$C$18*3.39*'DEPRECATED - DT-Prelim Calcs'!$C$20</f>
        <v>-42.795235046152158</v>
      </c>
      <c r="FY31" s="46">
        <f t="shared" si="58"/>
        <v>1</v>
      </c>
      <c r="FZ31" s="57">
        <f>FX30*'DEPRECATED - DT-Prelim Calcs'!$C$11+FZ30</f>
        <v>13.590496516988111</v>
      </c>
      <c r="GA31" s="57">
        <f>GA30+0.5*FX31*'DEPRECATED - DT-Prelim Calcs'!$C$11^2+FZ31*'DEPRECATED - DT-Prelim Calcs'!$C$11</f>
        <v>-122254.5498870796</v>
      </c>
      <c r="GB31" s="57">
        <f>MIN('Drive Train'!$F$35-FV30*'DEPRECATED - DT-Prelim Calcs'!$C$21*'Drive Train'!$F$39,GB30+FV$2)</f>
        <v>6.82</v>
      </c>
      <c r="GC31" s="57">
        <f>'Drive Train'!$F$35-FV31*'DEPRECATED - DT-Prelim Calcs'!$C$21*'Drive Train'!$F$39</f>
        <v>14.189550606642705</v>
      </c>
      <c r="GD31" s="1">
        <f>IF(GA31&gt;='Drive Train'!$F$29,1,0)</f>
        <v>0</v>
      </c>
      <c r="GE31" s="57">
        <f t="shared" si="59"/>
        <v>-33.13982604893895</v>
      </c>
      <c r="GF31" s="63">
        <f>GF30+'DEPRECATED - DT-Prelim Calcs'!$C$11</f>
        <v>108</v>
      </c>
      <c r="GG31" s="2">
        <f>GQ31/'Drive Train'!$F$35</f>
        <v>0.85483870967741948</v>
      </c>
      <c r="GH31" s="46">
        <f>GO31*12*60/(PI() * 'Drive Train'!$F$15)/GG$2*GG31</f>
        <v>-295850.803313907</v>
      </c>
      <c r="GI31" s="2">
        <f>('DEPRECATED - DT-Prelim Calcs'!$C$6*GG31-GH31)/('DEPRECATED - DT-Prelim Calcs'!$C$6*GG31)*'DEPRECATED - DT-Prelim Calcs'!$C$7*GG31</f>
        <v>135.83135003075708</v>
      </c>
      <c r="GJ31" s="57">
        <f>GI31/'DEPRECATED - DT-Prelim Calcs'!$C$7*('DEPRECATED - DT-Prelim Calcs'!$C$8-'DEPRECATED - DT-Prelim Calcs'!$C$9)+'DEPRECATED - DT-Prelim Calcs'!$C$9</f>
        <v>7233.8876385668609</v>
      </c>
      <c r="GK31" s="57">
        <f t="shared" si="60"/>
        <v>29.999999999999982</v>
      </c>
      <c r="GL31" s="2">
        <f t="shared" si="61"/>
        <v>0.99579519204165001</v>
      </c>
      <c r="GM31" s="57">
        <f>GL31*'DEPRECATED - DT-Prelim Calcs'!$C$21/GG$2/'DEPRECATED - DT-Prelim Calcs'!$C$19/'DEPRECATED - DT-Prelim Calcs'!$C$18*3.39*'DEPRECATED - DT-Prelim Calcs'!$C$20</f>
        <v>25.773080821789936</v>
      </c>
      <c r="GN31" s="46">
        <f t="shared" si="62"/>
        <v>0</v>
      </c>
      <c r="GO31" s="57">
        <f>GM30*'DEPRECATED - DT-Prelim Calcs'!$C$11+GO30</f>
        <v>-845.65647012228578</v>
      </c>
      <c r="GP31" s="57">
        <f>GP30+0.5*GM31*'DEPRECATED - DT-Prelim Calcs'!$C$11^2+GO31*'DEPRECATED - DT-Prelim Calcs'!$C$11</f>
        <v>-55601.786448169623</v>
      </c>
      <c r="GQ31" s="57">
        <f>MIN('Drive Train'!$F$35-GK30*'DEPRECATED - DT-Prelim Calcs'!$C$21*'Drive Train'!$F$39,GQ30+GK$2)</f>
        <v>10.600000000000001</v>
      </c>
      <c r="GR31" s="57">
        <f>'Drive Train'!$F$35-GK31*'DEPRECATED - DT-Prelim Calcs'!$C$21*'Drive Train'!$F$39</f>
        <v>10.600000000000001</v>
      </c>
      <c r="GS31" s="1">
        <f>IF(GP31&gt;='Drive Train'!$F$29,1,0)</f>
        <v>0</v>
      </c>
      <c r="GT31" s="57">
        <f t="shared" si="63"/>
        <v>33.333333333333314</v>
      </c>
      <c r="GU31" s="63">
        <f>GU30+'DEPRECATED - DT-Prelim Calcs'!$C$11</f>
        <v>108</v>
      </c>
      <c r="GV31" s="2">
        <f>HF31/'Drive Train'!$F$35</f>
        <v>0.83870967741935498</v>
      </c>
      <c r="GW31" s="46">
        <f>HD31*12*60/(PI() * 'Drive Train'!$F$15)/GV$2*GV31</f>
        <v>-2181.8397989675091</v>
      </c>
      <c r="GX31" s="2">
        <f>('DEPRECATED - DT-Prelim Calcs'!$C$6*GV31-GW31)/('DEPRECATED - DT-Prelim Calcs'!$C$6*GV31)*'DEPRECATED - DT-Prelim Calcs'!$C$7*GV31</f>
        <v>3.0078257663914711</v>
      </c>
      <c r="GY31" s="57">
        <f>GX31/'DEPRECATED - DT-Prelim Calcs'!$C$7*('DEPRECATED - DT-Prelim Calcs'!$C$8-'DEPRECATED - DT-Prelim Calcs'!$C$9)+'DEPRECATED - DT-Prelim Calcs'!$C$9</f>
        <v>162.82616009461648</v>
      </c>
      <c r="GZ31" s="57">
        <f t="shared" si="20"/>
        <v>33.333333333333314</v>
      </c>
      <c r="HA31" s="2">
        <f t="shared" si="64"/>
        <v>0.7658761008676731</v>
      </c>
      <c r="HB31" s="57">
        <f>HA31*'DEPRECATED - DT-Prelim Calcs'!$C$21/GV$2/'DEPRECATED - DT-Prelim Calcs'!$C$19/'DEPRECATED - DT-Prelim Calcs'!$C$18*3.39*'DEPRECATED - DT-Prelim Calcs'!$C$20</f>
        <v>19.822335762306313</v>
      </c>
      <c r="HC31" s="46">
        <f t="shared" si="65"/>
        <v>0</v>
      </c>
      <c r="HD31" s="57">
        <f>HB30*'DEPRECATED - DT-Prelim Calcs'!$C$11+HD30</f>
        <v>-6.3564788836449395</v>
      </c>
      <c r="HE31" s="57">
        <f>HE30+0.5*HB31*'DEPRECATED - DT-Prelim Calcs'!$C$11^2+HD31*'DEPRECATED - DT-Prelim Calcs'!$C$11</f>
        <v>-35719.603010564802</v>
      </c>
      <c r="HF31" s="57">
        <f>MIN('Drive Train'!$F$35-GZ30*'DEPRECATED - DT-Prelim Calcs'!$C$21*'Drive Train'!$F$39,HF30+GZ$2)</f>
        <v>10.400000000000002</v>
      </c>
      <c r="HG31" s="57">
        <f>'Drive Train'!$F$35-GZ31*'DEPRECATED - DT-Prelim Calcs'!$C$21*'Drive Train'!$F$39</f>
        <v>10.400000000000002</v>
      </c>
      <c r="HH31" s="1">
        <f>IF(HE31&gt;='Drive Train'!$F$29,1,0)</f>
        <v>0</v>
      </c>
      <c r="HI31" s="57">
        <f t="shared" si="66"/>
        <v>37.037037037037017</v>
      </c>
      <c r="HJ31" s="63">
        <f>HJ30+'DEPRECATED - DT-Prelim Calcs'!$C$11</f>
        <v>108</v>
      </c>
      <c r="HK31" s="2">
        <f>HU31/'Drive Train'!$F$35</f>
        <v>2.6837615081532107</v>
      </c>
      <c r="HL31" s="46">
        <f>HS31*12*60/(PI() * 'Drive Train'!$F$15)/HK$2*HK31</f>
        <v>-878993.81174402614</v>
      </c>
      <c r="HM31" s="2">
        <f>('DEPRECATED - DT-Prelim Calcs'!$C$6*HK31-HL31)/('DEPRECATED - DT-Prelim Calcs'!$C$6*HK31)*'DEPRECATED - DT-Prelim Calcs'!$C$7*HK31</f>
        <v>403.91159624836473</v>
      </c>
      <c r="HN31" s="57">
        <f>HM31/'DEPRECATED - DT-Prelim Calcs'!$C$7*('DEPRECATED - DT-Prelim Calcs'!$C$8-'DEPRECATED - DT-Prelim Calcs'!$C$9)+'DEPRECATED - DT-Prelim Calcs'!$C$9</f>
        <v>21505.545559612114</v>
      </c>
      <c r="HO31" s="57">
        <f t="shared" si="21"/>
        <v>36.66666666666665</v>
      </c>
      <c r="HP31" s="2">
        <f t="shared" si="67"/>
        <v>0.99579519204165001</v>
      </c>
      <c r="HQ31" s="57">
        <f>HP31*'DEPRECATED - DT-Prelim Calcs'!$C$21/HK$2/'DEPRECATED - DT-Prelim Calcs'!$C$19/'DEPRECATED - DT-Prelim Calcs'!$C$18*3.39*'DEPRECATED - DT-Prelim Calcs'!$C$20</f>
        <v>25.773080821789936</v>
      </c>
      <c r="HR31" s="46">
        <f t="shared" si="68"/>
        <v>0</v>
      </c>
      <c r="HS31" s="57">
        <f>HQ30*'DEPRECATED - DT-Prelim Calcs'!$C$11+HS30</f>
        <v>-800.28983582090018</v>
      </c>
      <c r="HT31" s="57">
        <f>HT30+0.5*HQ31*'DEPRECATED - DT-Prelim Calcs'!$C$11^2+HS31*'DEPRECATED - DT-Prelim Calcs'!$C$11</f>
        <v>-39512.001662933573</v>
      </c>
      <c r="HU31" s="57">
        <f>MIN('Drive Train'!$F$35-HO30*'DEPRECATED - DT-Prelim Calcs'!$C$21*'Drive Train'!$F$39,HU30+HO$2)</f>
        <v>33.278642701099812</v>
      </c>
      <c r="HV31" s="57">
        <f>'Drive Train'!$F$35-HO31*'DEPRECATED - DT-Prelim Calcs'!$C$21*'Drive Train'!$F$39</f>
        <v>10.200000000000001</v>
      </c>
      <c r="HW31" s="1">
        <f>IF(HT31&gt;='Drive Train'!$F$29,1,0)</f>
        <v>0</v>
      </c>
      <c r="HX31" s="57">
        <f t="shared" si="69"/>
        <v>40.740740740740726</v>
      </c>
      <c r="HY31" s="63">
        <f>HY30+'DEPRECATED - DT-Prelim Calcs'!$C$11</f>
        <v>108</v>
      </c>
      <c r="HZ31" s="2">
        <f>IJ31/'Drive Train'!$F$35</f>
        <v>0.80645161290322598</v>
      </c>
      <c r="IA31" s="46">
        <f>IH31*12*60/(PI() * 'Drive Train'!$F$15)/HZ$2*HZ31</f>
        <v>-92303.030599617035</v>
      </c>
      <c r="IB31" s="2">
        <f>('DEPRECATED - DT-Prelim Calcs'!$C$6*HZ31-IA31)/('DEPRECATED - DT-Prelim Calcs'!$C$6*HZ31)*'DEPRECATED - DT-Prelim Calcs'!$C$7*HZ31</f>
        <v>43.679065037205042</v>
      </c>
      <c r="IC31" s="57">
        <f>IB31/'DEPRECATED - DT-Prelim Calcs'!$C$7*('DEPRECATED - DT-Prelim Calcs'!$C$8-'DEPRECATED - DT-Prelim Calcs'!$C$9)+'DEPRECATED - DT-Prelim Calcs'!$C$9</f>
        <v>2328.0211801964347</v>
      </c>
      <c r="ID31" s="57">
        <f t="shared" si="22"/>
        <v>39.999999999999986</v>
      </c>
      <c r="IE31" s="2">
        <f t="shared" si="70"/>
        <v>0.99579519204165001</v>
      </c>
      <c r="IF31" s="57">
        <f>IE31*'DEPRECATED - DT-Prelim Calcs'!$C$21/HZ$2/'DEPRECATED - DT-Prelim Calcs'!$C$19/'DEPRECATED - DT-Prelim Calcs'!$C$18*3.39*'DEPRECATED - DT-Prelim Calcs'!$C$20</f>
        <v>25.773080821789936</v>
      </c>
      <c r="IG31" s="46">
        <f t="shared" si="71"/>
        <v>0</v>
      </c>
      <c r="IH31" s="57">
        <f>IF30*'DEPRECATED - DT-Prelim Calcs'!$C$11+IH30</f>
        <v>-279.66817535722339</v>
      </c>
      <c r="II31" s="57">
        <f>II30+0.5*IF31*'DEPRECATED - DT-Prelim Calcs'!$C$11^2+IH31*'DEPRECATED - DT-Prelim Calcs'!$C$11</f>
        <v>-45882.67244898322</v>
      </c>
      <c r="IJ31" s="57">
        <f>MIN('Drive Train'!$F$35-ID30*'DEPRECATED - DT-Prelim Calcs'!$C$21*'Drive Train'!$F$39,IJ30+ID$2)</f>
        <v>10.000000000000002</v>
      </c>
      <c r="IK31" s="57">
        <f>'Drive Train'!$F$35-ID31*'DEPRECATED - DT-Prelim Calcs'!$C$21*'Drive Train'!$F$39</f>
        <v>10.000000000000002</v>
      </c>
      <c r="IL31" s="1">
        <f>IF(II31&gt;='Drive Train'!$F$29,1,0)</f>
        <v>0</v>
      </c>
      <c r="IM31" s="57">
        <f t="shared" si="72"/>
        <v>44.444444444444429</v>
      </c>
      <c r="IN31" s="63">
        <f>IN30+'DEPRECATED - DT-Prelim Calcs'!$C$11</f>
        <v>108</v>
      </c>
      <c r="IO31" s="2">
        <f>IY31/'Drive Train'!$F$35</f>
        <v>0.79032258064516137</v>
      </c>
      <c r="IP31" s="46">
        <f>IW31*12*60/(PI() * 'Drive Train'!$F$15)/IO$2*IO31</f>
        <v>30099.738380816118</v>
      </c>
      <c r="IQ31" s="2">
        <f>('DEPRECATED - DT-Prelim Calcs'!$C$6*IO31-IP31)/('DEPRECATED - DT-Prelim Calcs'!$C$6*IO31)*'DEPRECATED - DT-Prelim Calcs'!$C$7*IO31</f>
        <v>-11.70514800236502</v>
      </c>
      <c r="IR31" s="57">
        <f>IQ31/'DEPRECATED - DT-Prelim Calcs'!$C$7*('DEPRECATED - DT-Prelim Calcs'!$C$8-'DEPRECATED - DT-Prelim Calcs'!$C$9)+'DEPRECATED - DT-Prelim Calcs'!$C$9</f>
        <v>-620.44128161968126</v>
      </c>
      <c r="IS31" s="57">
        <f t="shared" si="23"/>
        <v>-620.44128161968126</v>
      </c>
      <c r="IT31" s="2">
        <f t="shared" si="73"/>
        <v>-14.493470160384451</v>
      </c>
      <c r="IU31" s="57">
        <f>IT31*'DEPRECATED - DT-Prelim Calcs'!$C$21/IO$2/'DEPRECATED - DT-Prelim Calcs'!$C$19/'DEPRECATED - DT-Prelim Calcs'!$C$18*3.39*'DEPRECATED - DT-Prelim Calcs'!$C$20</f>
        <v>-375.11867984211506</v>
      </c>
      <c r="IV31" s="46">
        <f t="shared" si="74"/>
        <v>1</v>
      </c>
      <c r="IW31" s="57">
        <f>IU30*'DEPRECATED - DT-Prelim Calcs'!$C$11+IW30</f>
        <v>93.060146861477662</v>
      </c>
      <c r="IX31" s="57">
        <f>IX30+0.5*IU31*'DEPRECATED - DT-Prelim Calcs'!$C$11^2+IW31*'DEPRECATED - DT-Prelim Calcs'!$C$11</f>
        <v>-53679.079324187645</v>
      </c>
      <c r="IY31" s="57">
        <f>MIN('Drive Train'!$F$35-IS30*'DEPRECATED - DT-Prelim Calcs'!$C$21*'Drive Train'!$F$39,IY30+IS$2)</f>
        <v>9.8000000000000007</v>
      </c>
      <c r="IZ31" s="57">
        <f>'Drive Train'!$F$35-IS31*'DEPRECATED - DT-Prelim Calcs'!$C$21*'Drive Train'!$F$39</f>
        <v>49.626476897180872</v>
      </c>
      <c r="JA31" s="1">
        <f>IF(IX31&gt;='Drive Train'!$F$29,1,0)</f>
        <v>0</v>
      </c>
      <c r="JB31" s="57">
        <f t="shared" si="75"/>
        <v>-689.3792017996459</v>
      </c>
      <c r="JC31" s="63">
        <f>JC30+'DEPRECATED - DT-Prelim Calcs'!$C$11</f>
        <v>108</v>
      </c>
      <c r="JD31" s="2">
        <f>JN31/'Drive Train'!$F$35</f>
        <v>0.77419354838709686</v>
      </c>
      <c r="JE31" s="46">
        <f>JL31*12*60/(PI() * 'Drive Train'!$F$15)/JD$2*JD31</f>
        <v>-71015.995207534288</v>
      </c>
      <c r="JF31" s="2">
        <f>('DEPRECATED - DT-Prelim Calcs'!$C$6*JD31-JE31)/('DEPRECATED - DT-Prelim Calcs'!$C$6*JD31)*'DEPRECATED - DT-Prelim Calcs'!$C$7*JD31</f>
        <v>33.976228299672499</v>
      </c>
      <c r="JG31" s="57">
        <f>JF31/'DEPRECATED - DT-Prelim Calcs'!$C$7*('DEPRECATED - DT-Prelim Calcs'!$C$8-'DEPRECATED - DT-Prelim Calcs'!$C$9)+'DEPRECATED - DT-Prelim Calcs'!$C$9</f>
        <v>1811.4759713062165</v>
      </c>
      <c r="JH31" s="57">
        <f t="shared" si="24"/>
        <v>46.666666666666657</v>
      </c>
      <c r="JI31" s="2">
        <f t="shared" si="76"/>
        <v>0.99579519204165001</v>
      </c>
      <c r="JJ31" s="57">
        <f>JI31*'DEPRECATED - DT-Prelim Calcs'!$C$21/JD$2/'DEPRECATED - DT-Prelim Calcs'!$C$19/'DEPRECATED - DT-Prelim Calcs'!$C$18*3.39*'DEPRECATED - DT-Prelim Calcs'!$C$20</f>
        <v>25.773080821789936</v>
      </c>
      <c r="JK31" s="46">
        <f t="shared" si="77"/>
        <v>0</v>
      </c>
      <c r="JL31" s="57">
        <f>JJ30*'DEPRECATED - DT-Prelim Calcs'!$C$11+JL30</f>
        <v>-224.1362146129843</v>
      </c>
      <c r="JM31" s="57">
        <f>JM30+0.5*JJ31*'DEPRECATED - DT-Prelim Calcs'!$C$11^2+JL31*'DEPRECATED - DT-Prelim Calcs'!$C$11</f>
        <v>-65178.683986210846</v>
      </c>
      <c r="JN31" s="57">
        <f>MIN('Drive Train'!$F$35-JH30*'DEPRECATED - DT-Prelim Calcs'!$C$21*'Drive Train'!$F$39,JN30+JH$2)</f>
        <v>9.6000000000000014</v>
      </c>
      <c r="JO31" s="57">
        <f>'Drive Train'!$F$35-JH31*'DEPRECATED - DT-Prelim Calcs'!$C$21*'Drive Train'!$F$39</f>
        <v>9.6000000000000014</v>
      </c>
      <c r="JP31" s="1">
        <f>IF(JM31&gt;='Drive Train'!$F$29,1,0)</f>
        <v>0</v>
      </c>
      <c r="JQ31" s="57">
        <f>MIN(JG31,'DEPRECATED - DT-Prelim Calcs'!$C$10)*'DEPRECATED - DT-Prelim Calcs'!$C$11*1000/60/60</f>
        <v>103.33333333333333</v>
      </c>
      <c r="JR31" s="63">
        <f>JR30+'DEPRECATED - DT-Prelim Calcs'!$C$11</f>
        <v>108</v>
      </c>
      <c r="JS31" s="2">
        <f>KC31/'Drive Train'!$F$35</f>
        <v>0.75806451612903225</v>
      </c>
      <c r="JT31" s="46">
        <f>KA31*12*60/(PI() * 'Drive Train'!$F$15)/JS$2*JS31</f>
        <v>-126223.93330592611</v>
      </c>
      <c r="JU31" s="2">
        <f>('DEPRECATED - DT-Prelim Calcs'!$C$6*JS31-JT31)/('DEPRECATED - DT-Prelim Calcs'!$C$6*JS31)*'DEPRECATED - DT-Prelim Calcs'!$C$7*JS31</f>
        <v>58.900046040584272</v>
      </c>
      <c r="JV31" s="57">
        <f>JU31/'DEPRECATED - DT-Prelim Calcs'!$C$7*('DEPRECATED - DT-Prelim Calcs'!$C$8-'DEPRECATED - DT-Prelim Calcs'!$C$9)+'DEPRECATED - DT-Prelim Calcs'!$C$9</f>
        <v>3138.3331564344239</v>
      </c>
      <c r="JW31" s="57">
        <f t="shared" si="25"/>
        <v>49.999999999999993</v>
      </c>
      <c r="JX31" s="2">
        <f t="shared" si="78"/>
        <v>0.99579519204165001</v>
      </c>
      <c r="JY31" s="57">
        <f>JX31*'DEPRECATED - DT-Prelim Calcs'!$C$21/JS$2/'DEPRECATED - DT-Prelim Calcs'!$C$19/'DEPRECATED - DT-Prelim Calcs'!$C$18*3.39*'DEPRECATED - DT-Prelim Calcs'!$C$20</f>
        <v>25.773080821789936</v>
      </c>
      <c r="JZ31" s="46">
        <f t="shared" si="79"/>
        <v>0</v>
      </c>
      <c r="KA31" s="57">
        <f>JY30*'DEPRECATED - DT-Prelim Calcs'!$C$11+KA30</f>
        <v>-406.85620521560236</v>
      </c>
      <c r="KB31" s="57">
        <f>KB30+0.5*JY31*'DEPRECATED - DT-Prelim Calcs'!$C$11^2+KA31*'DEPRECATED - DT-Prelim Calcs'!$C$11</f>
        <v>-72220.835767301454</v>
      </c>
      <c r="KC31" s="57">
        <f>MIN('Drive Train'!$F$35-JW30*'DEPRECATED - DT-Prelim Calcs'!$C$21*'Drive Train'!$F$39,KC30+JW$2)</f>
        <v>9.4</v>
      </c>
      <c r="KD31" s="57">
        <f>'Drive Train'!$F$35-JW31*'DEPRECATED - DT-Prelim Calcs'!$C$21*'Drive Train'!$F$39</f>
        <v>9.4</v>
      </c>
      <c r="KE31" s="1">
        <f>IF(KB31&gt;='Drive Train'!$F$29,1,0)</f>
        <v>0</v>
      </c>
      <c r="KF31" s="57">
        <f>MIN(JV31,'DEPRECATED - DT-Prelim Calcs'!$C$10)*'DEPRECATED - DT-Prelim Calcs'!$C$11*1000/60/60</f>
        <v>103.33333333333333</v>
      </c>
      <c r="KG31" s="63">
        <f>KG30+'DEPRECATED - DT-Prelim Calcs'!$C$11</f>
        <v>108</v>
      </c>
      <c r="KH31" s="2">
        <f>KR31/'Drive Train'!$F$35</f>
        <v>0.74193548387096786</v>
      </c>
      <c r="KI31" s="46">
        <f>KP31*12*60/(PI() * 'Drive Train'!$F$15)/KH$2*KH31</f>
        <v>-101161.26111897102</v>
      </c>
      <c r="KJ31" s="2">
        <f>('DEPRECATED - DT-Prelim Calcs'!$C$6*KH31-KI31)/('DEPRECATED - DT-Prelim Calcs'!$C$6*KH31)*'DEPRECATED - DT-Prelim Calcs'!$C$7*KH31</f>
        <v>47.528897404819496</v>
      </c>
      <c r="KK31" s="57">
        <f>KJ31/'DEPRECATED - DT-Prelim Calcs'!$C$7*('DEPRECATED - DT-Prelim Calcs'!$C$8-'DEPRECATED - DT-Prelim Calcs'!$C$9)+'DEPRECATED - DT-Prelim Calcs'!$C$9</f>
        <v>2532.9728369453696</v>
      </c>
      <c r="KL31" s="57">
        <f t="shared" si="26"/>
        <v>53.333333333333329</v>
      </c>
      <c r="KM31" s="2">
        <f t="shared" si="80"/>
        <v>0.99579519204165001</v>
      </c>
      <c r="KN31" s="57">
        <f>KM31*'DEPRECATED - DT-Prelim Calcs'!$C$21/KH$2/'DEPRECATED - DT-Prelim Calcs'!$C$19/'DEPRECATED - DT-Prelim Calcs'!$C$18*3.39*'DEPRECATED - DT-Prelim Calcs'!$C$20</f>
        <v>25.773080821789936</v>
      </c>
      <c r="KO31" s="46">
        <f t="shared" si="81"/>
        <v>0</v>
      </c>
      <c r="KP31" s="57">
        <f>KN30*'DEPRECATED - DT-Prelim Calcs'!$C$11+KP30</f>
        <v>-333.16049286354905</v>
      </c>
      <c r="KQ31" s="57">
        <f>KQ30+0.5*KN31*'DEPRECATED - DT-Prelim Calcs'!$C$11^2+KP31*'DEPRECATED - DT-Prelim Calcs'!$C$11</f>
        <v>-49317.493112673459</v>
      </c>
      <c r="KR31" s="57">
        <f>MIN('Drive Train'!$F$35-KL30*'DEPRECATED - DT-Prelim Calcs'!$C$21*'Drive Train'!$F$39,KR30+KL$2)</f>
        <v>9.2000000000000011</v>
      </c>
      <c r="KS31" s="57">
        <f>'Drive Train'!$F$35-KL31*'DEPRECATED - DT-Prelim Calcs'!$C$21*'Drive Train'!$F$39</f>
        <v>9.2000000000000011</v>
      </c>
      <c r="KT31" s="1">
        <f>IF(KQ31&gt;='Drive Train'!$F$29,1,0)</f>
        <v>0</v>
      </c>
      <c r="KU31" s="57">
        <f>MIN(KK31,'DEPRECATED - DT-Prelim Calcs'!$C$10)*'DEPRECATED - DT-Prelim Calcs'!$C$11*1000/60/60</f>
        <v>103.33333333333333</v>
      </c>
      <c r="KV31" s="63">
        <f>KV30+'DEPRECATED - DT-Prelim Calcs'!$C$11</f>
        <v>108</v>
      </c>
      <c r="KW31" s="2">
        <f>LG31/'Drive Train'!$F$35</f>
        <v>0.72580645161290325</v>
      </c>
      <c r="KX31" s="46">
        <f>LE31*12*60/(PI() * 'Drive Train'!$F$15)/KW$2*KW31</f>
        <v>-68816.129703397688</v>
      </c>
      <c r="KY31" s="2">
        <f>('DEPRECATED - DT-Prelim Calcs'!$C$6*KW31-KX31)/('DEPRECATED - DT-Prelim Calcs'!$C$6*KW31)*'DEPRECATED - DT-Prelim Calcs'!$C$7*KW31</f>
        <v>32.864929493075358</v>
      </c>
      <c r="KZ31" s="57">
        <f>KY31/'DEPRECATED - DT-Prelim Calcs'!$C$7*('DEPRECATED - DT-Prelim Calcs'!$C$8-'DEPRECATED - DT-Prelim Calcs'!$C$9)+'DEPRECATED - DT-Prelim Calcs'!$C$9</f>
        <v>1752.3142962496136</v>
      </c>
      <c r="LA31" s="57">
        <f t="shared" si="27"/>
        <v>56.666666666666664</v>
      </c>
      <c r="LB31" s="2">
        <f t="shared" si="82"/>
        <v>0.99579519204165001</v>
      </c>
      <c r="LC31" s="57">
        <f>LB31*'DEPRECATED - DT-Prelim Calcs'!$C$21/KW$2/'DEPRECATED - DT-Prelim Calcs'!$C$19/'DEPRECATED - DT-Prelim Calcs'!$C$18*3.39*'DEPRECATED - DT-Prelim Calcs'!$C$20</f>
        <v>25.773080821789936</v>
      </c>
      <c r="LD31" s="46">
        <f t="shared" si="83"/>
        <v>0</v>
      </c>
      <c r="LE31" s="57">
        <f>LC30*'DEPRECATED - DT-Prelim Calcs'!$C$11+LE30</f>
        <v>-231.67268006348058</v>
      </c>
      <c r="LF31" s="57">
        <f>LF30+0.5*LC31*'DEPRECATED - DT-Prelim Calcs'!$C$11^2+LE31*'DEPRECATED - DT-Prelim Calcs'!$C$11</f>
        <v>-67566.670500344364</v>
      </c>
      <c r="LG31" s="57">
        <f>MIN('Drive Train'!$F$35-LA30*'DEPRECATED - DT-Prelim Calcs'!$C$21*'Drive Train'!$F$39,LG30+LA$2)</f>
        <v>9</v>
      </c>
      <c r="LH31" s="57">
        <f>'Drive Train'!$F$35-LA31*'DEPRECATED - DT-Prelim Calcs'!$C$21*'Drive Train'!$F$39</f>
        <v>9</v>
      </c>
      <c r="LI31" s="1">
        <f>IF(LF31&gt;='Drive Train'!$F$29,1,0)</f>
        <v>0</v>
      </c>
      <c r="LJ31" s="57">
        <f>MIN(KZ31,'DEPRECATED - DT-Prelim Calcs'!$C$10)*'DEPRECATED - DT-Prelim Calcs'!$C$11*1000/60/60</f>
        <v>103.33333333333333</v>
      </c>
      <c r="LK31" s="63">
        <f>LK30+'DEPRECATED - DT-Prelim Calcs'!$C$11</f>
        <v>108</v>
      </c>
      <c r="LL31" s="2">
        <f>LV31/'Drive Train'!$F$35</f>
        <v>0.70967741935483875</v>
      </c>
      <c r="LM31" s="46">
        <f>LT31*12*60/(PI() * 'Drive Train'!$F$15)/LL$2*LL31</f>
        <v>-188403.31489082941</v>
      </c>
      <c r="LN31" s="2">
        <f>('DEPRECATED - DT-Prelim Calcs'!$C$6*LL31-LM31)/('DEPRECATED - DT-Prelim Calcs'!$C$6*LL31)*'DEPRECATED - DT-Prelim Calcs'!$C$7*LL31</f>
        <v>86.898312990945143</v>
      </c>
      <c r="LO31" s="57">
        <f>LN31/'DEPRECATED - DT-Prelim Calcs'!$C$7*('DEPRECATED - DT-Prelim Calcs'!$C$8-'DEPRECATED - DT-Prelim Calcs'!$C$9)+'DEPRECATED - DT-Prelim Calcs'!$C$9</f>
        <v>4628.8633015511459</v>
      </c>
      <c r="LP31" s="57">
        <f t="shared" si="28"/>
        <v>60</v>
      </c>
      <c r="LQ31" s="2">
        <f t="shared" si="84"/>
        <v>0.99579519204165001</v>
      </c>
      <c r="LR31" s="57">
        <f>LQ31*'DEPRECATED - DT-Prelim Calcs'!$C$21/LL$2/'DEPRECATED - DT-Prelim Calcs'!$C$19/'DEPRECATED - DT-Prelim Calcs'!$C$18*3.39*'DEPRECATED - DT-Prelim Calcs'!$C$20</f>
        <v>25.773080821789936</v>
      </c>
      <c r="LS31" s="46">
        <f t="shared" si="85"/>
        <v>0</v>
      </c>
      <c r="LT31" s="57">
        <f>LR30*'DEPRECATED - DT-Prelim Calcs'!$C$11+LT30</f>
        <v>-648.68365648555414</v>
      </c>
      <c r="LU31" s="57">
        <f>LU30+0.5*LR31*'DEPRECATED - DT-Prelim Calcs'!$C$11^2+LT31*'DEPRECATED - DT-Prelim Calcs'!$C$11</f>
        <v>-81631.928162660464</v>
      </c>
      <c r="LV31" s="57">
        <f>MIN('Drive Train'!$F$35-LP30*'DEPRECATED - DT-Prelim Calcs'!$C$21*'Drive Train'!$F$39,LV30+LP$2)</f>
        <v>8.8000000000000007</v>
      </c>
      <c r="LW31" s="57">
        <f>'Drive Train'!$F$35-LP31*'DEPRECATED - DT-Prelim Calcs'!$C$21*'Drive Train'!$F$39</f>
        <v>8.8000000000000007</v>
      </c>
      <c r="LX31" s="1">
        <f>IF(LU31&gt;='Drive Train'!$F$29,1,0)</f>
        <v>0</v>
      </c>
      <c r="LY31" s="57">
        <f>MIN(LO31,'DEPRECATED - DT-Prelim Calcs'!$C$10)*'DEPRECATED - DT-Prelim Calcs'!$C$11*1000/60/60</f>
        <v>103.33333333333333</v>
      </c>
      <c r="LZ31" s="63">
        <f>LZ30+'DEPRECATED - DT-Prelim Calcs'!$C$11</f>
        <v>108</v>
      </c>
    </row>
    <row r="32" spans="1:338" x14ac:dyDescent="0.2">
      <c r="A32" s="29"/>
      <c r="B32" s="3" t="s">
        <v>170</v>
      </c>
      <c r="C32" s="33" t="str">
        <f>'Drive Train'!F32</f>
        <v>Brake</v>
      </c>
      <c r="E32" s="6"/>
      <c r="F32" s="68" t="s">
        <v>30</v>
      </c>
      <c r="G32" s="68">
        <f>'Drive Train'!AA47</f>
        <v>3</v>
      </c>
      <c r="H32" s="68" t="s">
        <v>31</v>
      </c>
      <c r="I32" s="68">
        <f>(G32-K32)/9</f>
        <v>-1.3333333333333333</v>
      </c>
      <c r="J32" s="68" t="s">
        <v>34</v>
      </c>
      <c r="K32" s="57">
        <f>'Drive Train'!AA48</f>
        <v>15</v>
      </c>
      <c r="R32" s="63">
        <f>R31+'DEPRECATED - DT-Prelim Calcs'!$C$11</f>
        <v>112</v>
      </c>
      <c r="S32" s="2">
        <f>AG32/'Drive Train'!$F$35</f>
        <v>0</v>
      </c>
      <c r="T32" s="46">
        <f>AE32*12*60/(PI() * 'Drive Train'!$F$15)/S$2*ABS(S32)</f>
        <v>0</v>
      </c>
      <c r="U32" s="2">
        <f>IF(OR(AD31=1,AND($C$32=Motors!$C$32,'DEPRECATED - DT-Prelim Calcs'!AI31=1)),0,IF(AG32=0,-(V31+$C$9)/($C$8-$C$9)*$C$7,($C$6*S32-T32)/($C$6*S32)*$C$7*S32))</f>
        <v>0</v>
      </c>
      <c r="V32" s="57">
        <f>IF(AND(AD31=1,AI31=1),0,ABS(U32/$C$7*($C$8-$C$9)+$C$9) *'Drive Train'!$AA$49 + V31*(1-'Drive Train'!$AA$49))</f>
        <v>0</v>
      </c>
      <c r="W32" s="57">
        <f t="shared" si="0"/>
        <v>0</v>
      </c>
      <c r="X32" s="2">
        <f>MAX(MIN(IF(AND(AI31=1,AG32&lt;0),-1,1)*(W32-$C$9)/($C$8-$C$9)*$C$7-$C$29*AE32/T$2 -  AI31*$C$29/2,X$2),MAX(X$4:X31)*-1)</f>
        <v>-0.2458281045106315</v>
      </c>
      <c r="Y32" s="57">
        <f t="shared" si="1"/>
        <v>0</v>
      </c>
      <c r="Z32" s="57">
        <f t="shared" si="2"/>
        <v>0</v>
      </c>
      <c r="AA32" s="57">
        <f t="shared" si="3"/>
        <v>0</v>
      </c>
      <c r="AB32" s="57" t="e">
        <f t="shared" si="4"/>
        <v>#N/A</v>
      </c>
      <c r="AC32" s="46">
        <f t="shared" si="29"/>
        <v>1</v>
      </c>
      <c r="AD32" s="1">
        <f t="shared" si="5"/>
        <v>1</v>
      </c>
      <c r="AE32" s="57">
        <f t="shared" si="6"/>
        <v>0</v>
      </c>
      <c r="AF32" s="57" t="e">
        <f t="shared" si="7"/>
        <v>#N/A</v>
      </c>
      <c r="AG32" s="57">
        <f>IF(AI31=0,MIN('Drive Train'!$F$35-W31*$C$21*'Drive Train'!$F$39,AG31+W$2)-$C$3,IF(AE31-1&lt;=0,0,IF($C$32=Motors!$C$30,MAX(MAX(AG$4:AG31)*-1,AG31-W$2),MAX(0,MAX(AG$4:AG31)*-1,AG31-W$2))))</f>
        <v>0</v>
      </c>
      <c r="AH32" s="57">
        <f>'Drive Train'!$F$35-ABS(W32)*'DEPRECATED - DT-Prelim Calcs'!$C$21*'Drive Train'!$F$39</f>
        <v>12.4</v>
      </c>
      <c r="AI32" s="1">
        <f>IF(AJ32&gt;='Drive Train'!$F$29,1,0)</f>
        <v>1</v>
      </c>
      <c r="AJ32" s="57">
        <f>AJ31+0.5*Y32*'DEPRECATED - DT-Prelim Calcs'!$C$11^2+AE32*'DEPRECATED - DT-Prelim Calcs'!$C$11</f>
        <v>784.33981740885292</v>
      </c>
      <c r="AK32" s="57">
        <f t="shared" si="8"/>
        <v>0</v>
      </c>
      <c r="AL32" s="63">
        <f>AL31+'DEPRECATED - DT-Prelim Calcs'!$C$11</f>
        <v>112</v>
      </c>
      <c r="AM32" s="2">
        <f>AW32/'Drive Train'!$F$35</f>
        <v>0.90152024881854731</v>
      </c>
      <c r="AN32" s="46">
        <f>AU32*12*60/(PI() * 'Drive Train'!$F$15)/AM$2*AM32</f>
        <v>4074.78898038747</v>
      </c>
      <c r="AO32" s="2">
        <f>('DEPRECATED - DT-Prelim Calcs'!$C$6*AM32-AN32)/('DEPRECATED - DT-Prelim Calcs'!$C$6*AM32)*'DEPRECATED - DT-Prelim Calcs'!$C$7*AM32</f>
        <v>0.33021699989025938</v>
      </c>
      <c r="AP32" s="57">
        <f>AO32/'DEPRECATED - DT-Prelim Calcs'!$C$7*('DEPRECATED - DT-Prelim Calcs'!$C$8-'DEPRECATED - DT-Prelim Calcs'!$C$9)+'DEPRECATED - DT-Prelim Calcs'!$C$9</f>
        <v>20.279602110340363</v>
      </c>
      <c r="AQ32" s="57">
        <f t="shared" si="9"/>
        <v>20.279602110340363</v>
      </c>
      <c r="AR32" s="2">
        <f t="shared" si="30"/>
        <v>-6.9632627931393021E-4</v>
      </c>
      <c r="AS32" s="57">
        <f>AR32*'DEPRECATED - DT-Prelim Calcs'!$C$21/AM$2/'DEPRECATED - DT-Prelim Calcs'!$C$19/'DEPRECATED - DT-Prelim Calcs'!$C$18*3.39*'DEPRECATED - DT-Prelim Calcs'!$C$20</f>
        <v>-5.046231005317205E-3</v>
      </c>
      <c r="AT32" s="46">
        <f t="shared" si="31"/>
        <v>0</v>
      </c>
      <c r="AU32" s="57">
        <f>AS31*'DEPRECATED - DT-Prelim Calcs'!$C$11+AU31</f>
        <v>39.443642072901625</v>
      </c>
      <c r="AV32" s="57">
        <f>AV31+0.5*AS32*'DEPRECATED - DT-Prelim Calcs'!$C$11^2+AU32*'DEPRECATED - DT-Prelim Calcs'!$C$11</f>
        <v>4371.8085571959682</v>
      </c>
      <c r="AW32" s="57">
        <f>MIN('Drive Train'!$F$35-AQ31*'DEPRECATED - DT-Prelim Calcs'!$C$21*'Drive Train'!$F$39,AW31+AQ$2)</f>
        <v>11.178851085349987</v>
      </c>
      <c r="AX32" s="57">
        <f>'Drive Train'!$F$35-AQ32*'DEPRECATED - DT-Prelim Calcs'!$C$21*'Drive Train'!$F$39</f>
        <v>11.183223873379578</v>
      </c>
      <c r="AY32" s="1">
        <f>IF(AV32&gt;='Drive Train'!$F$29,1,0)</f>
        <v>1</v>
      </c>
      <c r="AZ32" s="57">
        <f t="shared" si="32"/>
        <v>22.532891233711513</v>
      </c>
      <c r="BA32" s="63">
        <f>BA31+'DEPRECATED - DT-Prelim Calcs'!$C$11</f>
        <v>112</v>
      </c>
      <c r="BB32" s="2">
        <f>BL32/'Drive Train'!$F$35</f>
        <v>0.55000000000000004</v>
      </c>
      <c r="BC32" s="46">
        <f>BJ32*12*60/(PI() * 'Drive Train'!$F$15)/BB$2*BB32</f>
        <v>5573.0640052808203</v>
      </c>
      <c r="BD32" s="2">
        <f>('DEPRECATED - DT-Prelim Calcs'!$C$6*BB32-BC32)/('DEPRECATED - DT-Prelim Calcs'!$C$6*BB32)*'DEPRECATED - DT-Prelim Calcs'!$C$7*BB32</f>
        <v>-1.1944032369093387</v>
      </c>
      <c r="BE32" s="57">
        <f>BD32/'DEPRECATED - DT-Prelim Calcs'!$C$7*('DEPRECATED - DT-Prelim Calcs'!$C$8-'DEPRECATED - DT-Prelim Calcs'!$C$9)+'DEPRECATED - DT-Prelim Calcs'!$C$9</f>
        <v>-60.885865267829104</v>
      </c>
      <c r="BF32" s="57">
        <f t="shared" si="10"/>
        <v>-60.885865267829104</v>
      </c>
      <c r="BG32" s="2">
        <f t="shared" si="33"/>
        <v>-1.9362529977708516</v>
      </c>
      <c r="BH32" s="57">
        <f>BG32*'DEPRECATED - DT-Prelim Calcs'!$C$21/BB$2/'DEPRECATED - DT-Prelim Calcs'!$C$19/'DEPRECATED - DT-Prelim Calcs'!$C$18*3.39*'DEPRECATED - DT-Prelim Calcs'!$C$20</f>
        <v>-20.268298325529351</v>
      </c>
      <c r="BI32" s="46">
        <f t="shared" si="34"/>
        <v>1</v>
      </c>
      <c r="BJ32" s="57">
        <f>BH31*'DEPRECATED - DT-Prelim Calcs'!$C$11+BJ31</f>
        <v>61.217821457957811</v>
      </c>
      <c r="BK32" s="57">
        <f>BK31+0.5*BH32*'DEPRECATED - DT-Prelim Calcs'!$C$11^2+BJ32*'DEPRECATED - DT-Prelim Calcs'!$C$11</f>
        <v>2350.1936876377481</v>
      </c>
      <c r="BL32" s="57">
        <f>MIN('Drive Train'!$F$35-BF31*'DEPRECATED - DT-Prelim Calcs'!$C$21*'Drive Train'!$F$39,BL31+BF$2)</f>
        <v>6.82</v>
      </c>
      <c r="BM32" s="57">
        <f>'Drive Train'!$F$35-BF32*'DEPRECATED - DT-Prelim Calcs'!$C$21*'Drive Train'!$F$39</f>
        <v>16.053151916069748</v>
      </c>
      <c r="BN32" s="1">
        <f>IF(BK32&gt;='Drive Train'!$F$29,1,0)</f>
        <v>1</v>
      </c>
      <c r="BO32" s="57">
        <f t="shared" si="35"/>
        <v>-67.650961408699004</v>
      </c>
      <c r="BP32" s="63">
        <f>BP31+'DEPRECATED - DT-Prelim Calcs'!$C$11</f>
        <v>112</v>
      </c>
      <c r="BQ32" s="2">
        <f>CA32/'Drive Train'!$F$35</f>
        <v>1.3140526305562674</v>
      </c>
      <c r="BR32" s="46">
        <f>BY32*12*60/(PI() * 'Drive Train'!$F$15)/BQ$2*BQ32</f>
        <v>-17962.334691170607</v>
      </c>
      <c r="BS32" s="2">
        <f>('DEPRECATED - DT-Prelim Calcs'!$C$6*BQ32-BR32)/('DEPRECATED - DT-Prelim Calcs'!$C$6*BQ32)*'DEPRECATED - DT-Prelim Calcs'!$C$7*BQ32</f>
        <v>11.288672957036697</v>
      </c>
      <c r="BT32" s="57">
        <f>BS32/'DEPRECATED - DT-Prelim Calcs'!$C$7*('DEPRECATED - DT-Prelim Calcs'!$C$8-'DEPRECATED - DT-Prelim Calcs'!$C$9)+'DEPRECATED - DT-Prelim Calcs'!$C$9</f>
        <v>603.66960182066737</v>
      </c>
      <c r="BU32" s="57">
        <f t="shared" si="11"/>
        <v>93</v>
      </c>
      <c r="BV32" s="2">
        <f t="shared" si="36"/>
        <v>1.8828060353728675</v>
      </c>
      <c r="BW32" s="57">
        <f>BV32*'DEPRECATED - DT-Prelim Calcs'!$C$21/BQ$2/'DEPRECATED - DT-Prelim Calcs'!$C$19/'DEPRECATED - DT-Prelim Calcs'!$C$18*3.39*'DEPRECATED - DT-Prelim Calcs'!$C$20</f>
        <v>25.773080821789936</v>
      </c>
      <c r="BX32" s="46">
        <f t="shared" si="37"/>
        <v>0</v>
      </c>
      <c r="BY32" s="57">
        <f>BW31*'DEPRECATED - DT-Prelim Calcs'!$C$11+BY31</f>
        <v>-63.152563517336247</v>
      </c>
      <c r="BZ32" s="57">
        <f>BZ31+0.5*BW32*'DEPRECATED - DT-Prelim Calcs'!$C$11^2+BY32*'DEPRECATED - DT-Prelim Calcs'!$C$11</f>
        <v>-2834.8239314592661</v>
      </c>
      <c r="CA32" s="57">
        <f>MIN('Drive Train'!$F$35-BU31*'DEPRECATED - DT-Prelim Calcs'!$C$21*'Drive Train'!$F$39,CA31+BU$2)</f>
        <v>16.294252618897715</v>
      </c>
      <c r="CB32" s="57">
        <f>'Drive Train'!$F$35-BU32*'DEPRECATED - DT-Prelim Calcs'!$C$21*'Drive Train'!$F$39</f>
        <v>6.82</v>
      </c>
      <c r="CC32" s="1">
        <f>IF(BZ32&gt;='Drive Train'!$F$29,1,0)</f>
        <v>0</v>
      </c>
      <c r="CD32" s="57">
        <f t="shared" si="38"/>
        <v>103.33333333333333</v>
      </c>
      <c r="CE32" s="63">
        <f>CE31+'DEPRECATED - DT-Prelim Calcs'!$C$11</f>
        <v>112</v>
      </c>
      <c r="CF32" s="2">
        <f>CP32/'Drive Train'!$F$35</f>
        <v>0.55000000000000004</v>
      </c>
      <c r="CG32" s="46">
        <f>CN32*12*60/(PI() * 'Drive Train'!$F$15)/CF$2*CF32</f>
        <v>1309.7468321897136</v>
      </c>
      <c r="CH32" s="2">
        <f>('DEPRECATED - DT-Prelim Calcs'!$C$6*CF32-CG32)/('DEPRECATED - DT-Prelim Calcs'!$C$6*CF32)*'DEPRECATED - DT-Prelim Calcs'!$C$7*CF32</f>
        <v>0.73328801771534557</v>
      </c>
      <c r="CI32" s="57">
        <f>CH32/'DEPRECATED - DT-Prelim Calcs'!$C$7*('DEPRECATED - DT-Prelim Calcs'!$C$8-'DEPRECATED - DT-Prelim Calcs'!$C$9)+'DEPRECATED - DT-Prelim Calcs'!$C$9</f>
        <v>41.737698204514039</v>
      </c>
      <c r="CJ32" s="57">
        <f t="shared" si="12"/>
        <v>41.737698204514039</v>
      </c>
      <c r="CK32" s="2">
        <f t="shared" si="39"/>
        <v>0.55894310200499675</v>
      </c>
      <c r="CL32" s="57">
        <f>CK32*'DEPRECATED - DT-Prelim Calcs'!$C$21/CF$2/'DEPRECATED - DT-Prelim Calcs'!$C$19/'DEPRECATED - DT-Prelim Calcs'!$C$18*3.39*'DEPRECATED - DT-Prelim Calcs'!$C$20</f>
        <v>9.4514562436992513</v>
      </c>
      <c r="CM32" s="46">
        <f t="shared" si="40"/>
        <v>0</v>
      </c>
      <c r="CN32" s="57">
        <f>CL31*'DEPRECATED - DT-Prelim Calcs'!$C$11+CN31</f>
        <v>8.9062576321855147</v>
      </c>
      <c r="CO32" s="57">
        <f>CO31+0.5*CL32*'DEPRECATED - DT-Prelim Calcs'!$C$11^2+CN32*'DEPRECATED - DT-Prelim Calcs'!$C$11</f>
        <v>-11423.281594126587</v>
      </c>
      <c r="CP32" s="57">
        <f>MIN('Drive Train'!$F$35-CJ31*'DEPRECATED - DT-Prelim Calcs'!$C$21*'Drive Train'!$F$39,CP31+CJ$2)</f>
        <v>6.82</v>
      </c>
      <c r="CQ32" s="57">
        <f>'Drive Train'!$F$35-CJ32*'DEPRECATED - DT-Prelim Calcs'!$C$21*'Drive Train'!$F$39</f>
        <v>9.8957381077291586</v>
      </c>
      <c r="CR32" s="1">
        <f>IF(CO32&gt;='Drive Train'!$F$29,1,0)</f>
        <v>0</v>
      </c>
      <c r="CS32" s="57">
        <f t="shared" si="41"/>
        <v>46.375220227237826</v>
      </c>
      <c r="CT32" s="63">
        <f>CT31+'DEPRECATED - DT-Prelim Calcs'!$C$11</f>
        <v>112</v>
      </c>
      <c r="CU32" s="2">
        <f>DE32/'Drive Train'!$F$35</f>
        <v>0.55000000000000004</v>
      </c>
      <c r="CV32" s="46">
        <f>DC32*12*60/(PI() * 'Drive Train'!$F$15)/CU$2*CU32</f>
        <v>-40696.693325769411</v>
      </c>
      <c r="CW32" s="2">
        <f>('DEPRECATED - DT-Prelim Calcs'!$C$6*CU32-CV32)/('DEPRECATED - DT-Prelim Calcs'!$C$6*CU32)*'DEPRECATED - DT-Prelim Calcs'!$C$7*CU32</f>
        <v>19.726819121032698</v>
      </c>
      <c r="CX32" s="57">
        <f>CW32/'DEPRECATED - DT-Prelim Calcs'!$C$7*('DEPRECATED - DT-Prelim Calcs'!$C$8-'DEPRECATED - DT-Prelim Calcs'!$C$9)+'DEPRECATED - DT-Prelim Calcs'!$C$9</f>
        <v>1052.8870926259315</v>
      </c>
      <c r="CY32" s="57">
        <f t="shared" si="13"/>
        <v>93</v>
      </c>
      <c r="CZ32" s="2">
        <f t="shared" si="42"/>
        <v>1.2803081040535502</v>
      </c>
      <c r="DA32" s="57">
        <f>CZ32*'DEPRECATED - DT-Prelim Calcs'!$C$21/CU$2/'DEPRECATED - DT-Prelim Calcs'!$C$19/'DEPRECATED - DT-Prelim Calcs'!$C$18*3.39*'DEPRECATED - DT-Prelim Calcs'!$C$20</f>
        <v>25.773080821789936</v>
      </c>
      <c r="DB32" s="46">
        <f t="shared" si="43"/>
        <v>0</v>
      </c>
      <c r="DC32" s="57">
        <f>DA31*'DEPRECATED - DT-Prelim Calcs'!$C$11+DC31</f>
        <v>-232.45896868660725</v>
      </c>
      <c r="DD32" s="57">
        <f>DD31+0.5*DA32*'DEPRECATED - DT-Prelim Calcs'!$C$11^2+DC32*'DEPRECATED - DT-Prelim Calcs'!$C$11</f>
        <v>-20728.714892722826</v>
      </c>
      <c r="DE32" s="57">
        <f>MIN('Drive Train'!$F$35-CY31*'DEPRECATED - DT-Prelim Calcs'!$C$21*'Drive Train'!$F$39,DE31+CY$2)</f>
        <v>6.82</v>
      </c>
      <c r="DF32" s="57">
        <f>'Drive Train'!$F$35-CY32*'DEPRECATED - DT-Prelim Calcs'!$C$21*'Drive Train'!$F$39</f>
        <v>6.82</v>
      </c>
      <c r="DG32" s="1">
        <f>IF(DD32&gt;='Drive Train'!$F$29,1,0)</f>
        <v>0</v>
      </c>
      <c r="DH32" s="57">
        <f t="shared" si="44"/>
        <v>103.33333333333333</v>
      </c>
      <c r="DI32" s="63">
        <f>DI31+'DEPRECATED - DT-Prelim Calcs'!$C$11</f>
        <v>112</v>
      </c>
      <c r="DJ32" s="2">
        <f>DT32/'Drive Train'!$F$35</f>
        <v>0.55000000000000004</v>
      </c>
      <c r="DK32" s="46">
        <f>DR32*12*60/(PI() * 'Drive Train'!$F$15)/DJ$2*DJ32</f>
        <v>-46189.155065966355</v>
      </c>
      <c r="DL32" s="2">
        <f>('DEPRECATED - DT-Prelim Calcs'!$C$6*DJ32-DK32)/('DEPRECATED - DT-Prelim Calcs'!$C$6*DJ32)*'DEPRECATED - DT-Prelim Calcs'!$C$7*DJ32</f>
        <v>22.210277431328123</v>
      </c>
      <c r="DM32" s="57">
        <f>DL32/'DEPRECATED - DT-Prelim Calcs'!$C$7*('DEPRECATED - DT-Prelim Calcs'!$C$8-'DEPRECATED - DT-Prelim Calcs'!$C$9)+'DEPRECATED - DT-Prelim Calcs'!$C$9</f>
        <v>1185.0977570287962</v>
      </c>
      <c r="DN32" s="57">
        <f t="shared" si="14"/>
        <v>93</v>
      </c>
      <c r="DO32" s="2">
        <f t="shared" si="45"/>
        <v>1.1037138828047846</v>
      </c>
      <c r="DP32" s="57">
        <f>DO32*'DEPRECATED - DT-Prelim Calcs'!$C$21/DJ$2/'DEPRECATED - DT-Prelim Calcs'!$C$19/'DEPRECATED - DT-Prelim Calcs'!$C$18*3.39*'DEPRECATED - DT-Prelim Calcs'!$C$20</f>
        <v>25.773080821789936</v>
      </c>
      <c r="DQ32" s="46">
        <f t="shared" si="46"/>
        <v>0</v>
      </c>
      <c r="DR32" s="57">
        <f>DP31*'DEPRECATED - DT-Prelim Calcs'!$C$11+DR31</f>
        <v>-227.44123860620641</v>
      </c>
      <c r="DS32" s="57">
        <f>DS31+0.5*DP32*'DEPRECATED - DT-Prelim Calcs'!$C$11^2+DR32*'DEPRECATED - DT-Prelim Calcs'!$C$11</f>
        <v>-34902.938358548687</v>
      </c>
      <c r="DT32" s="57">
        <f>MIN('Drive Train'!$F$35-DN31*'DEPRECATED - DT-Prelim Calcs'!$C$21*'Drive Train'!$F$39,DT31+DN$2)</f>
        <v>6.82</v>
      </c>
      <c r="DU32" s="57">
        <f>'Drive Train'!$F$35-DN32*'DEPRECATED - DT-Prelim Calcs'!$C$21*'Drive Train'!$F$39</f>
        <v>6.82</v>
      </c>
      <c r="DV32" s="1">
        <f>IF(DS32&gt;='Drive Train'!$F$29,1,0)</f>
        <v>0</v>
      </c>
      <c r="DW32" s="57">
        <f t="shared" si="47"/>
        <v>103.33333333333333</v>
      </c>
      <c r="DX32" s="63">
        <f>DX31+'DEPRECATED - DT-Prelim Calcs'!$C$11</f>
        <v>112</v>
      </c>
      <c r="DY32" s="2">
        <f>EI32/'Drive Train'!$F$35</f>
        <v>0.55000000000000004</v>
      </c>
      <c r="DZ32" s="46">
        <f>EG32*12*60/(PI() * 'Drive Train'!$F$15)/DY$2*DY32</f>
        <v>-50428.875598232014</v>
      </c>
      <c r="EA32" s="2">
        <f>('DEPRECATED - DT-Prelim Calcs'!$C$6*DY32-DZ32)/('DEPRECATED - DT-Prelim Calcs'!$C$6*DY32)*'DEPRECATED - DT-Prelim Calcs'!$C$7*DY32</f>
        <v>24.127299285504527</v>
      </c>
      <c r="EB32" s="57">
        <f>EA32/'DEPRECATED - DT-Prelim Calcs'!$C$7*('DEPRECATED - DT-Prelim Calcs'!$C$8-'DEPRECATED - DT-Prelim Calcs'!$C$9)+'DEPRECATED - DT-Prelim Calcs'!$C$9</f>
        <v>1287.1533188092246</v>
      </c>
      <c r="EC32" s="57">
        <f t="shared" si="15"/>
        <v>93</v>
      </c>
      <c r="ED32" s="2">
        <f t="shared" si="48"/>
        <v>0.96993038185874991</v>
      </c>
      <c r="EE32" s="57">
        <f>ED32*'DEPRECATED - DT-Prelim Calcs'!$C$21/DY$2/'DEPRECATED - DT-Prelim Calcs'!$C$19/'DEPRECATED - DT-Prelim Calcs'!$C$18*3.39*'DEPRECATED - DT-Prelim Calcs'!$C$20</f>
        <v>25.773080821789936</v>
      </c>
      <c r="EF32" s="46">
        <f t="shared" si="49"/>
        <v>0</v>
      </c>
      <c r="EG32" s="57">
        <f>EE31*'DEPRECATED - DT-Prelim Calcs'!$C$11+EG31</f>
        <v>-218.21898775234058</v>
      </c>
      <c r="EH32" s="57">
        <f>EH31+0.5*EE32*'DEPRECATED - DT-Prelim Calcs'!$C$11^2+EG32*'DEPRECATED - DT-Prelim Calcs'!$C$11</f>
        <v>-69313.886145949597</v>
      </c>
      <c r="EI32" s="57">
        <f>MIN('Drive Train'!$F$35-EC31*'DEPRECATED - DT-Prelim Calcs'!$C$21*'Drive Train'!$F$39,EI31+EC$2)</f>
        <v>6.82</v>
      </c>
      <c r="EJ32" s="57">
        <f>'Drive Train'!$F$35-EC32*'DEPRECATED - DT-Prelim Calcs'!$C$21*'Drive Train'!$F$39</f>
        <v>6.82</v>
      </c>
      <c r="EK32" s="1">
        <f>IF(EH32&gt;='Drive Train'!$F$29,1,0)</f>
        <v>0</v>
      </c>
      <c r="EL32" s="57">
        <f t="shared" si="50"/>
        <v>103.33333333333333</v>
      </c>
      <c r="EM32" s="63">
        <f>EM31+'DEPRECATED - DT-Prelim Calcs'!$C$11</f>
        <v>112</v>
      </c>
      <c r="EN32" s="2">
        <f>EX32/'Drive Train'!$F$35</f>
        <v>2.7432418671090559</v>
      </c>
      <c r="EO32" s="46">
        <f>EV32*12*60/(PI() * 'Drive Train'!$F$15)/EN$2*EN32</f>
        <v>-1329449.7776893766</v>
      </c>
      <c r="EP32" s="2">
        <f>('DEPRECATED - DT-Prelim Calcs'!$C$6*EN32-EO32)/('DEPRECATED - DT-Prelim Calcs'!$C$6*EN32)*'DEPRECATED - DT-Prelim Calcs'!$C$7*EN32</f>
        <v>607.73203170487307</v>
      </c>
      <c r="EQ32" s="57">
        <f>EP32/'DEPRECATED - DT-Prelim Calcs'!$C$7*('DEPRECATED - DT-Prelim Calcs'!$C$8-'DEPRECATED - DT-Prelim Calcs'!$C$9)+'DEPRECATED - DT-Prelim Calcs'!$C$9</f>
        <v>32356.235131840338</v>
      </c>
      <c r="ER32" s="57">
        <f t="shared" si="16"/>
        <v>93</v>
      </c>
      <c r="ES32" s="2">
        <f t="shared" si="51"/>
        <v>0.86507304327942547</v>
      </c>
      <c r="ET32" s="57">
        <f>ES32*'DEPRECATED - DT-Prelim Calcs'!$C$21/EN$2/'DEPRECATED - DT-Prelim Calcs'!$C$19/'DEPRECATED - DT-Prelim Calcs'!$C$18*3.39*'DEPRECATED - DT-Prelim Calcs'!$C$20</f>
        <v>25.773080821789936</v>
      </c>
      <c r="EU32" s="46">
        <f t="shared" si="52"/>
        <v>0</v>
      </c>
      <c r="EV32" s="57">
        <f>ET31*'DEPRECATED - DT-Prelim Calcs'!$C$11+EV31</f>
        <v>-1028.7171798206382</v>
      </c>
      <c r="EW32" s="57">
        <f>EW31+0.5*ET32*'DEPRECATED - DT-Prelim Calcs'!$C$11^2+EV32*'DEPRECATED - DT-Prelim Calcs'!$C$11</f>
        <v>-67731.243786082341</v>
      </c>
      <c r="EX32" s="57">
        <f>MIN('Drive Train'!$F$35-ER31*'DEPRECATED - DT-Prelim Calcs'!$C$21*'Drive Train'!$F$39,EX31+ER$2)</f>
        <v>34.016199152152296</v>
      </c>
      <c r="EY32" s="57">
        <f>'Drive Train'!$F$35-ER32*'DEPRECATED - DT-Prelim Calcs'!$C$21*'Drive Train'!$F$39</f>
        <v>6.82</v>
      </c>
      <c r="EZ32" s="1">
        <f>IF(EW32&gt;='Drive Train'!$F$29,1,0)</f>
        <v>0</v>
      </c>
      <c r="FA32" s="57">
        <f t="shared" si="53"/>
        <v>103.33333333333333</v>
      </c>
      <c r="FB32" s="63">
        <f>FB31+'DEPRECATED - DT-Prelim Calcs'!$C$11</f>
        <v>112</v>
      </c>
      <c r="FC32" s="2">
        <f>FM32/'Drive Train'!$F$35</f>
        <v>0.55000000000000004</v>
      </c>
      <c r="FD32" s="46">
        <f>FK32*12*60/(PI() * 'Drive Train'!$F$15)/FC$2*FC32</f>
        <v>-149521.21373423966</v>
      </c>
      <c r="FE32" s="2">
        <f>('DEPRECATED - DT-Prelim Calcs'!$C$6*FC32-FD32)/('DEPRECATED - DT-Prelim Calcs'!$C$6*FC32)*'DEPRECATED - DT-Prelim Calcs'!$C$7*FC32</f>
        <v>68.932652926738754</v>
      </c>
      <c r="FF32" s="57">
        <f>FE32/'DEPRECATED - DT-Prelim Calcs'!$C$7*('DEPRECATED - DT-Prelim Calcs'!$C$8-'DEPRECATED - DT-Prelim Calcs'!$C$9)+'DEPRECATED - DT-Prelim Calcs'!$C$9</f>
        <v>3672.4341786309469</v>
      </c>
      <c r="FG32" s="57">
        <f t="shared" si="17"/>
        <v>93</v>
      </c>
      <c r="FH32" s="2">
        <f t="shared" si="54"/>
        <v>0.78067567320338405</v>
      </c>
      <c r="FI32" s="57">
        <f>FH32*'DEPRECATED - DT-Prelim Calcs'!$C$21/FC$2/'DEPRECATED - DT-Prelim Calcs'!$C$19/'DEPRECATED - DT-Prelim Calcs'!$C$18*3.39*'DEPRECATED - DT-Prelim Calcs'!$C$20</f>
        <v>25.773080821789936</v>
      </c>
      <c r="FJ32" s="46">
        <f t="shared" si="55"/>
        <v>0</v>
      </c>
      <c r="FK32" s="57">
        <f>FI31*'DEPRECATED - DT-Prelim Calcs'!$C$11+FK31</f>
        <v>-520.77022907241303</v>
      </c>
      <c r="FL32" s="57">
        <f>FL31+0.5*FI32*'DEPRECATED - DT-Prelim Calcs'!$C$11^2+FK32*'DEPRECATED - DT-Prelim Calcs'!$C$11</f>
        <v>-97166.794447792097</v>
      </c>
      <c r="FM32" s="57">
        <f>MIN('Drive Train'!$F$35-FG31*'DEPRECATED - DT-Prelim Calcs'!$C$21*'Drive Train'!$F$39,FM31+FG$2)</f>
        <v>6.82</v>
      </c>
      <c r="FN32" s="57">
        <f>'Drive Train'!$F$35-FG32*'DEPRECATED - DT-Prelim Calcs'!$C$21*'Drive Train'!$F$39</f>
        <v>6.82</v>
      </c>
      <c r="FO32" s="1">
        <f>IF(FL32&gt;='Drive Train'!$F$29,1,0)</f>
        <v>0</v>
      </c>
      <c r="FP32" s="57">
        <f t="shared" si="56"/>
        <v>103.33333333333333</v>
      </c>
      <c r="FQ32" s="63">
        <f>FQ31+'DEPRECATED - DT-Prelim Calcs'!$C$11</f>
        <v>112</v>
      </c>
      <c r="FR32" s="2">
        <f>GB32/'Drive Train'!$F$35</f>
        <v>1.1443185973098955</v>
      </c>
      <c r="FS32" s="46">
        <f>FZ32*12*60/(PI() * 'Drive Train'!$F$15)/FR$2*FR32</f>
        <v>-103323.58507205124</v>
      </c>
      <c r="FT32" s="2">
        <f>('DEPRECATED - DT-Prelim Calcs'!$C$6*FR32-FS32)/('DEPRECATED - DT-Prelim Calcs'!$C$6*FR32)*'DEPRECATED - DT-Prelim Calcs'!$C$7*FR32</f>
        <v>49.476351914009072</v>
      </c>
      <c r="FU32" s="57">
        <f>FT32/'DEPRECATED - DT-Prelim Calcs'!$C$7*('DEPRECATED - DT-Prelim Calcs'!$C$8-'DEPRECATED - DT-Prelim Calcs'!$C$9)+'DEPRECATED - DT-Prelim Calcs'!$C$9</f>
        <v>2636.6485272063751</v>
      </c>
      <c r="FV32" s="57">
        <f t="shared" si="18"/>
        <v>93</v>
      </c>
      <c r="FW32" s="2">
        <f t="shared" si="57"/>
        <v>0.7112822800297498</v>
      </c>
      <c r="FX32" s="57">
        <f>FW32*'DEPRECATED - DT-Prelim Calcs'!$C$21/FR$2/'DEPRECATED - DT-Prelim Calcs'!$C$19/'DEPRECATED - DT-Prelim Calcs'!$C$18*3.39*'DEPRECATED - DT-Prelim Calcs'!$C$20</f>
        <v>25.773080821789936</v>
      </c>
      <c r="FY32" s="46">
        <f t="shared" si="58"/>
        <v>0</v>
      </c>
      <c r="FZ32" s="57">
        <f>FX31*'DEPRECATED - DT-Prelim Calcs'!$C$11+FZ31</f>
        <v>-157.59044366762052</v>
      </c>
      <c r="GA32" s="57">
        <f>GA31+0.5*FX32*'DEPRECATED - DT-Prelim Calcs'!$C$11^2+FZ32*'DEPRECATED - DT-Prelim Calcs'!$C$11</f>
        <v>-122678.72701517577</v>
      </c>
      <c r="GB32" s="57">
        <f>MIN('Drive Train'!$F$35-FV31*'DEPRECATED - DT-Prelim Calcs'!$C$21*'Drive Train'!$F$39,GB31+FV$2)</f>
        <v>14.189550606642705</v>
      </c>
      <c r="GC32" s="57">
        <f>'Drive Train'!$F$35-FV32*'DEPRECATED - DT-Prelim Calcs'!$C$21*'Drive Train'!$F$39</f>
        <v>6.82</v>
      </c>
      <c r="GD32" s="1">
        <f>IF(GA32&gt;='Drive Train'!$F$29,1,0)</f>
        <v>0</v>
      </c>
      <c r="GE32" s="57">
        <f t="shared" si="59"/>
        <v>103.33333333333333</v>
      </c>
      <c r="GF32" s="63">
        <f>GF31+'DEPRECATED - DT-Prelim Calcs'!$C$11</f>
        <v>112</v>
      </c>
      <c r="GG32" s="2">
        <f>GQ32/'Drive Train'!$F$35</f>
        <v>0.85483870967741948</v>
      </c>
      <c r="GH32" s="46">
        <f>GO32*12*60/(PI() * 'Drive Train'!$F$15)/GG$2*GG32</f>
        <v>-259784.2115741279</v>
      </c>
      <c r="GI32" s="2">
        <f>('DEPRECATED - DT-Prelim Calcs'!$C$6*GG32-GH32)/('DEPRECATED - DT-Prelim Calcs'!$C$6*GG32)*'DEPRECATED - DT-Prelim Calcs'!$C$7*GG32</f>
        <v>119.52356652365248</v>
      </c>
      <c r="GJ32" s="57">
        <f>GI32/'DEPRECATED - DT-Prelim Calcs'!$C$7*('DEPRECATED - DT-Prelim Calcs'!$C$8-'DEPRECATED - DT-Prelim Calcs'!$C$9)+'DEPRECATED - DT-Prelim Calcs'!$C$9</f>
        <v>6365.7180850558561</v>
      </c>
      <c r="GK32" s="57">
        <f t="shared" si="60"/>
        <v>29.999999999999982</v>
      </c>
      <c r="GL32" s="2">
        <f t="shared" si="61"/>
        <v>0.99579519204165001</v>
      </c>
      <c r="GM32" s="57">
        <f>GL32*'DEPRECATED - DT-Prelim Calcs'!$C$21/GG$2/'DEPRECATED - DT-Prelim Calcs'!$C$19/'DEPRECATED - DT-Prelim Calcs'!$C$18*3.39*'DEPRECATED - DT-Prelim Calcs'!$C$20</f>
        <v>25.773080821789936</v>
      </c>
      <c r="GN32" s="46">
        <f t="shared" si="62"/>
        <v>0</v>
      </c>
      <c r="GO32" s="57">
        <f>GM31*'DEPRECATED - DT-Prelim Calcs'!$C$11+GO31</f>
        <v>-742.56414683512605</v>
      </c>
      <c r="GP32" s="57">
        <f>GP31+0.5*GM32*'DEPRECATED - DT-Prelim Calcs'!$C$11^2+GO32*'DEPRECATED - DT-Prelim Calcs'!$C$11</f>
        <v>-58365.858388935805</v>
      </c>
      <c r="GQ32" s="57">
        <f>MIN('Drive Train'!$F$35-GK31*'DEPRECATED - DT-Prelim Calcs'!$C$21*'Drive Train'!$F$39,GQ31+GK$2)</f>
        <v>10.600000000000001</v>
      </c>
      <c r="GR32" s="57">
        <f>'Drive Train'!$F$35-GK32*'DEPRECATED - DT-Prelim Calcs'!$C$21*'Drive Train'!$F$39</f>
        <v>10.600000000000001</v>
      </c>
      <c r="GS32" s="1">
        <f>IF(GP32&gt;='Drive Train'!$F$29,1,0)</f>
        <v>0</v>
      </c>
      <c r="GT32" s="57">
        <f t="shared" si="63"/>
        <v>33.333333333333314</v>
      </c>
      <c r="GU32" s="63">
        <f>GU31+'DEPRECATED - DT-Prelim Calcs'!$C$11</f>
        <v>112</v>
      </c>
      <c r="GV32" s="2">
        <f>HF32/'Drive Train'!$F$35</f>
        <v>0.83870967741935498</v>
      </c>
      <c r="GW32" s="46">
        <f>HD32*12*60/(PI() * 'Drive Train'!$F$15)/GV$2*GV32</f>
        <v>25033.958045323845</v>
      </c>
      <c r="GX32" s="2">
        <f>('DEPRECATED - DT-Prelim Calcs'!$C$6*GV32-GW32)/('DEPRECATED - DT-Prelim Calcs'!$C$6*GV32)*'DEPRECATED - DT-Prelim Calcs'!$C$7*GV32</f>
        <v>-9.2980040281192551</v>
      </c>
      <c r="GY32" s="57">
        <f>GX32/'DEPRECATED - DT-Prelim Calcs'!$C$7*('DEPRECATED - DT-Prelim Calcs'!$C$8-'DEPRECATED - DT-Prelim Calcs'!$C$9)+'DEPRECATED - DT-Prelim Calcs'!$C$9</f>
        <v>-492.29332647622425</v>
      </c>
      <c r="GZ32" s="57">
        <f t="shared" si="20"/>
        <v>-492.29332647622425</v>
      </c>
      <c r="HA32" s="2">
        <f t="shared" si="64"/>
        <v>-11.483260854582422</v>
      </c>
      <c r="HB32" s="57">
        <f>HA32*'DEPRECATED - DT-Prelim Calcs'!$C$21/GV$2/'DEPRECATED - DT-Prelim Calcs'!$C$19/'DEPRECATED - DT-Prelim Calcs'!$C$18*3.39*'DEPRECATED - DT-Prelim Calcs'!$C$20</f>
        <v>-297.20871567581395</v>
      </c>
      <c r="HC32" s="46">
        <f t="shared" si="65"/>
        <v>1</v>
      </c>
      <c r="HD32" s="57">
        <f>HB31*'DEPRECATED - DT-Prelim Calcs'!$C$11+HD31</f>
        <v>72.932864165580312</v>
      </c>
      <c r="HE32" s="57">
        <f>HE31+0.5*HB32*'DEPRECATED - DT-Prelim Calcs'!$C$11^2+HD32*'DEPRECATED - DT-Prelim Calcs'!$C$11</f>
        <v>-37805.541279308993</v>
      </c>
      <c r="HF32" s="57">
        <f>MIN('Drive Train'!$F$35-GZ31*'DEPRECATED - DT-Prelim Calcs'!$C$21*'Drive Train'!$F$39,HF31+GZ$2)</f>
        <v>10.400000000000002</v>
      </c>
      <c r="HG32" s="57">
        <f>'Drive Train'!$F$35-GZ32*'DEPRECATED - DT-Prelim Calcs'!$C$21*'Drive Train'!$F$39</f>
        <v>41.937599588573455</v>
      </c>
      <c r="HH32" s="1">
        <f>IF(HE32&gt;='Drive Train'!$F$29,1,0)</f>
        <v>0</v>
      </c>
      <c r="HI32" s="57">
        <f t="shared" si="66"/>
        <v>-546.99258497358255</v>
      </c>
      <c r="HJ32" s="63">
        <f>HJ31+'DEPRECATED - DT-Prelim Calcs'!$C$11</f>
        <v>112</v>
      </c>
      <c r="HK32" s="2">
        <f>HU32/'Drive Train'!$F$35</f>
        <v>0.82258064516129037</v>
      </c>
      <c r="HL32" s="46">
        <f>HS32*12*60/(PI() * 'Drive Train'!$F$15)/HK$2*HK32</f>
        <v>-234708.55100407085</v>
      </c>
      <c r="HM32" s="2">
        <f>('DEPRECATED - DT-Prelim Calcs'!$C$6*HK32-HL32)/('DEPRECATED - DT-Prelim Calcs'!$C$6*HK32)*'DEPRECATED - DT-Prelim Calcs'!$C$7*HK32</f>
        <v>108.10767412403396</v>
      </c>
      <c r="HN32" s="57">
        <f>HM32/'DEPRECATED - DT-Prelim Calcs'!$C$7*('DEPRECATED - DT-Prelim Calcs'!$C$8-'DEPRECATED - DT-Prelim Calcs'!$C$9)+'DEPRECATED - DT-Prelim Calcs'!$C$9</f>
        <v>5757.9757635325968</v>
      </c>
      <c r="HO32" s="57">
        <f t="shared" si="21"/>
        <v>36.66666666666665</v>
      </c>
      <c r="HP32" s="2">
        <f t="shared" si="67"/>
        <v>0.99579519204165001</v>
      </c>
      <c r="HQ32" s="57">
        <f>HP32*'DEPRECATED - DT-Prelim Calcs'!$C$21/HK$2/'DEPRECATED - DT-Prelim Calcs'!$C$19/'DEPRECATED - DT-Prelim Calcs'!$C$18*3.39*'DEPRECATED - DT-Prelim Calcs'!$C$20</f>
        <v>25.773080821789936</v>
      </c>
      <c r="HR32" s="46">
        <f t="shared" si="68"/>
        <v>0</v>
      </c>
      <c r="HS32" s="57">
        <f>HQ31*'DEPRECATED - DT-Prelim Calcs'!$C$11+HS31</f>
        <v>-697.19751253374045</v>
      </c>
      <c r="HT32" s="57">
        <f>HT31+0.5*HQ32*'DEPRECATED - DT-Prelim Calcs'!$C$11^2+HS32*'DEPRECATED - DT-Prelim Calcs'!$C$11</f>
        <v>-42094.607066494216</v>
      </c>
      <c r="HU32" s="57">
        <f>MIN('Drive Train'!$F$35-HO31*'DEPRECATED - DT-Prelim Calcs'!$C$21*'Drive Train'!$F$39,HU31+HO$2)</f>
        <v>10.200000000000001</v>
      </c>
      <c r="HV32" s="57">
        <f>'Drive Train'!$F$35-HO32*'DEPRECATED - DT-Prelim Calcs'!$C$21*'Drive Train'!$F$39</f>
        <v>10.200000000000001</v>
      </c>
      <c r="HW32" s="1">
        <f>IF(HT32&gt;='Drive Train'!$F$29,1,0)</f>
        <v>0</v>
      </c>
      <c r="HX32" s="57">
        <f t="shared" si="69"/>
        <v>40.740740740740726</v>
      </c>
      <c r="HY32" s="63">
        <f>HY31+'DEPRECATED - DT-Prelim Calcs'!$C$11</f>
        <v>112</v>
      </c>
      <c r="HZ32" s="2">
        <f>IJ32/'Drive Train'!$F$35</f>
        <v>0.80645161290322598</v>
      </c>
      <c r="IA32" s="46">
        <f>IH32*12*60/(PI() * 'Drive Train'!$F$15)/HZ$2*HZ32</f>
        <v>-58277.944052655585</v>
      </c>
      <c r="IB32" s="2">
        <f>('DEPRECATED - DT-Prelim Calcs'!$C$6*HZ32-IA32)/('DEPRECATED - DT-Prelim Calcs'!$C$6*HZ32)*'DEPRECATED - DT-Prelim Calcs'!$C$7*HZ32</f>
        <v>28.294363615408216</v>
      </c>
      <c r="IC32" s="57">
        <f>IB32/'DEPRECATED - DT-Prelim Calcs'!$C$7*('DEPRECATED - DT-Prelim Calcs'!$C$8-'DEPRECATED - DT-Prelim Calcs'!$C$9)+'DEPRECATED - DT-Prelim Calcs'!$C$9</f>
        <v>1508.993299525674</v>
      </c>
      <c r="ID32" s="57">
        <f t="shared" si="22"/>
        <v>39.999999999999986</v>
      </c>
      <c r="IE32" s="2">
        <f t="shared" si="70"/>
        <v>0.99579519204165001</v>
      </c>
      <c r="IF32" s="57">
        <f>IE32*'DEPRECATED - DT-Prelim Calcs'!$C$21/HZ$2/'DEPRECATED - DT-Prelim Calcs'!$C$19/'DEPRECATED - DT-Prelim Calcs'!$C$18*3.39*'DEPRECATED - DT-Prelim Calcs'!$C$20</f>
        <v>25.773080821789936</v>
      </c>
      <c r="IG32" s="46">
        <f t="shared" si="71"/>
        <v>0</v>
      </c>
      <c r="IH32" s="57">
        <f>IF31*'DEPRECATED - DT-Prelim Calcs'!$C$11+IH31</f>
        <v>-176.57585207006366</v>
      </c>
      <c r="II32" s="57">
        <f>II31+0.5*IF32*'DEPRECATED - DT-Prelim Calcs'!$C$11^2+IH32*'DEPRECATED - DT-Prelim Calcs'!$C$11</f>
        <v>-46382.791210689153</v>
      </c>
      <c r="IJ32" s="57">
        <f>MIN('Drive Train'!$F$35-ID31*'DEPRECATED - DT-Prelim Calcs'!$C$21*'Drive Train'!$F$39,IJ31+ID$2)</f>
        <v>10.000000000000002</v>
      </c>
      <c r="IK32" s="57">
        <f>'Drive Train'!$F$35-ID32*'DEPRECATED - DT-Prelim Calcs'!$C$21*'Drive Train'!$F$39</f>
        <v>10.000000000000002</v>
      </c>
      <c r="IL32" s="1">
        <f>IF(II32&gt;='Drive Train'!$F$29,1,0)</f>
        <v>0</v>
      </c>
      <c r="IM32" s="57">
        <f t="shared" si="72"/>
        <v>44.444444444444429</v>
      </c>
      <c r="IN32" s="63">
        <f>IN31+'DEPRECATED - DT-Prelim Calcs'!$C$11</f>
        <v>112</v>
      </c>
      <c r="IO32" s="2">
        <f>IY32/'Drive Train'!$F$35</f>
        <v>4.0021352336436182</v>
      </c>
      <c r="IP32" s="46">
        <f>IW32*12*60/(PI() * 'Drive Train'!$F$15)/IO$2*IO32</f>
        <v>-2305198.8788842349</v>
      </c>
      <c r="IQ32" s="2">
        <f>('DEPRECATED - DT-Prelim Calcs'!$C$6*IO32-IP32)/('DEPRECATED - DT-Prelim Calcs'!$C$6*IO32)*'DEPRECATED - DT-Prelim Calcs'!$C$7*IO32</f>
        <v>1051.9583350521068</v>
      </c>
      <c r="IR32" s="57">
        <f>IQ32/'DEPRECATED - DT-Prelim Calcs'!$C$7*('DEPRECATED - DT-Prelim Calcs'!$C$8-'DEPRECATED - DT-Prelim Calcs'!$C$9)+'DEPRECATED - DT-Prelim Calcs'!$C$9</f>
        <v>56005.29518140469</v>
      </c>
      <c r="IS32" s="57">
        <f t="shared" si="23"/>
        <v>43.333333333333321</v>
      </c>
      <c r="IT32" s="2">
        <f t="shared" si="73"/>
        <v>0.99579519204165001</v>
      </c>
      <c r="IU32" s="57">
        <f>IT32*'DEPRECATED - DT-Prelim Calcs'!$C$21/IO$2/'DEPRECATED - DT-Prelim Calcs'!$C$19/'DEPRECATED - DT-Prelim Calcs'!$C$18*3.39*'DEPRECATED - DT-Prelim Calcs'!$C$20</f>
        <v>25.773080821789936</v>
      </c>
      <c r="IV32" s="46">
        <f t="shared" si="74"/>
        <v>0</v>
      </c>
      <c r="IW32" s="57">
        <f>IU31*'DEPRECATED - DT-Prelim Calcs'!$C$11+IW31</f>
        <v>-1407.4145725069825</v>
      </c>
      <c r="IX32" s="57">
        <f>IX31+0.5*IU32*'DEPRECATED - DT-Prelim Calcs'!$C$11^2+IW32*'DEPRECATED - DT-Prelim Calcs'!$C$11</f>
        <v>-59102.552967641255</v>
      </c>
      <c r="IY32" s="57">
        <f>MIN('Drive Train'!$F$35-IS31*'DEPRECATED - DT-Prelim Calcs'!$C$21*'Drive Train'!$F$39,IY31+IS$2)</f>
        <v>49.626476897180872</v>
      </c>
      <c r="IZ32" s="57">
        <f>'Drive Train'!$F$35-IS32*'DEPRECATED - DT-Prelim Calcs'!$C$21*'Drive Train'!$F$39</f>
        <v>9.8000000000000007</v>
      </c>
      <c r="JA32" s="1">
        <f>IF(IX32&gt;='Drive Train'!$F$29,1,0)</f>
        <v>0</v>
      </c>
      <c r="JB32" s="57">
        <f t="shared" si="75"/>
        <v>48.148148148148138</v>
      </c>
      <c r="JC32" s="63">
        <f>JC31+'DEPRECATED - DT-Prelim Calcs'!$C$11</f>
        <v>112</v>
      </c>
      <c r="JD32" s="2">
        <f>JN32/'Drive Train'!$F$35</f>
        <v>0.77419354838709686</v>
      </c>
      <c r="JE32" s="46">
        <f>JL32*12*60/(PI() * 'Drive Train'!$F$15)/JD$2*JD32</f>
        <v>-38351.9121224513</v>
      </c>
      <c r="JF32" s="2">
        <f>('DEPRECATED - DT-Prelim Calcs'!$C$6*JD32-JE32)/('DEPRECATED - DT-Prelim Calcs'!$C$6*JD32)*'DEPRECATED - DT-Prelim Calcs'!$C$7*JD32</f>
        <v>19.206914934747545</v>
      </c>
      <c r="JG32" s="57">
        <f>JF32/'DEPRECATED - DT-Prelim Calcs'!$C$7*('DEPRECATED - DT-Prelim Calcs'!$C$8-'DEPRECATED - DT-Prelim Calcs'!$C$9)+'DEPRECATED - DT-Prelim Calcs'!$C$9</f>
        <v>1025.2092058622864</v>
      </c>
      <c r="JH32" s="57">
        <f t="shared" si="24"/>
        <v>46.666666666666657</v>
      </c>
      <c r="JI32" s="2">
        <f t="shared" si="76"/>
        <v>0.99579519204165001</v>
      </c>
      <c r="JJ32" s="57">
        <f>JI32*'DEPRECATED - DT-Prelim Calcs'!$C$21/JD$2/'DEPRECATED - DT-Prelim Calcs'!$C$19/'DEPRECATED - DT-Prelim Calcs'!$C$18*3.39*'DEPRECATED - DT-Prelim Calcs'!$C$20</f>
        <v>25.773080821789936</v>
      </c>
      <c r="JK32" s="46">
        <f t="shared" si="77"/>
        <v>0</v>
      </c>
      <c r="JL32" s="57">
        <f>JJ31*'DEPRECATED - DT-Prelim Calcs'!$C$11+JL31</f>
        <v>-121.04389132582456</v>
      </c>
      <c r="JM32" s="57">
        <f>JM31+0.5*JJ32*'DEPRECATED - DT-Prelim Calcs'!$C$11^2+JL32*'DEPRECATED - DT-Prelim Calcs'!$C$11</f>
        <v>-65456.67490493982</v>
      </c>
      <c r="JN32" s="57">
        <f>MIN('Drive Train'!$F$35-JH31*'DEPRECATED - DT-Prelim Calcs'!$C$21*'Drive Train'!$F$39,JN31+JH$2)</f>
        <v>9.6000000000000014</v>
      </c>
      <c r="JO32" s="57">
        <f>'Drive Train'!$F$35-JH32*'DEPRECATED - DT-Prelim Calcs'!$C$21*'Drive Train'!$F$39</f>
        <v>9.6000000000000014</v>
      </c>
      <c r="JP32" s="1">
        <f>IF(JM32&gt;='Drive Train'!$F$29,1,0)</f>
        <v>0</v>
      </c>
      <c r="JQ32" s="57">
        <f>MIN(JG32,'DEPRECATED - DT-Prelim Calcs'!$C$10)*'DEPRECATED - DT-Prelim Calcs'!$C$11*1000/60/60</f>
        <v>103.33333333333333</v>
      </c>
      <c r="JR32" s="63">
        <f>JR31+'DEPRECATED - DT-Prelim Calcs'!$C$11</f>
        <v>112</v>
      </c>
      <c r="JS32" s="2">
        <f>KC32/'Drive Train'!$F$35</f>
        <v>0.75806451612903225</v>
      </c>
      <c r="JT32" s="46">
        <f>KA32*12*60/(PI() * 'Drive Train'!$F$15)/JS$2*JS32</f>
        <v>-94240.351951782373</v>
      </c>
      <c r="JU32" s="2">
        <f>('DEPRECATED - DT-Prelim Calcs'!$C$6*JS32-JT32)/('DEPRECATED - DT-Prelim Calcs'!$C$6*JS32)*'DEPRECATED - DT-Prelim Calcs'!$C$7*JS32</f>
        <v>44.438426704095271</v>
      </c>
      <c r="JV32" s="57">
        <f>JU32/'DEPRECATED - DT-Prelim Calcs'!$C$7*('DEPRECATED - DT-Prelim Calcs'!$C$8-'DEPRECATED - DT-Prelim Calcs'!$C$9)+'DEPRECATED - DT-Prelim Calcs'!$C$9</f>
        <v>2368.4469486039102</v>
      </c>
      <c r="JW32" s="57">
        <f t="shared" si="25"/>
        <v>49.999999999999993</v>
      </c>
      <c r="JX32" s="2">
        <f t="shared" si="78"/>
        <v>0.99579519204165001</v>
      </c>
      <c r="JY32" s="57">
        <f>JX32*'DEPRECATED - DT-Prelim Calcs'!$C$21/JS$2/'DEPRECATED - DT-Prelim Calcs'!$C$19/'DEPRECATED - DT-Prelim Calcs'!$C$18*3.39*'DEPRECATED - DT-Prelim Calcs'!$C$20</f>
        <v>25.773080821789936</v>
      </c>
      <c r="JZ32" s="46">
        <f t="shared" si="79"/>
        <v>0</v>
      </c>
      <c r="KA32" s="57">
        <f>JY31*'DEPRECATED - DT-Prelim Calcs'!$C$11+KA31</f>
        <v>-303.76388192844263</v>
      </c>
      <c r="KB32" s="57">
        <f>KB31+0.5*JY32*'DEPRECATED - DT-Prelim Calcs'!$C$11^2+KA32*'DEPRECATED - DT-Prelim Calcs'!$C$11</f>
        <v>-73229.706648440915</v>
      </c>
      <c r="KC32" s="57">
        <f>MIN('Drive Train'!$F$35-JW31*'DEPRECATED - DT-Prelim Calcs'!$C$21*'Drive Train'!$F$39,KC31+JW$2)</f>
        <v>9.4</v>
      </c>
      <c r="KD32" s="57">
        <f>'Drive Train'!$F$35-JW32*'DEPRECATED - DT-Prelim Calcs'!$C$21*'Drive Train'!$F$39</f>
        <v>9.4</v>
      </c>
      <c r="KE32" s="1">
        <f>IF(KB32&gt;='Drive Train'!$F$29,1,0)</f>
        <v>0</v>
      </c>
      <c r="KF32" s="57">
        <f>MIN(JV32,'DEPRECATED - DT-Prelim Calcs'!$C$10)*'DEPRECATED - DT-Prelim Calcs'!$C$11*1000/60/60</f>
        <v>103.33333333333333</v>
      </c>
      <c r="KG32" s="63">
        <f>KG31+'DEPRECATED - DT-Prelim Calcs'!$C$11</f>
        <v>112</v>
      </c>
      <c r="KH32" s="2">
        <f>KR32/'Drive Train'!$F$35</f>
        <v>0.74193548387096786</v>
      </c>
      <c r="KI32" s="46">
        <f>KP32*12*60/(PI() * 'Drive Train'!$F$15)/KH$2*KH32</f>
        <v>-69858.181495766476</v>
      </c>
      <c r="KJ32" s="2">
        <f>('DEPRECATED - DT-Prelim Calcs'!$C$6*KH32-KI32)/('DEPRECATED - DT-Prelim Calcs'!$C$6*KH32)*'DEPRECATED - DT-Prelim Calcs'!$C$7*KH32</f>
        <v>33.374972096766413</v>
      </c>
      <c r="KK32" s="57">
        <f>KJ32/'DEPRECATED - DT-Prelim Calcs'!$C$7*('DEPRECATED - DT-Prelim Calcs'!$C$8-'DEPRECATED - DT-Prelim Calcs'!$C$9)+'DEPRECATED - DT-Prelim Calcs'!$C$9</f>
        <v>1779.46718672827</v>
      </c>
      <c r="KL32" s="57">
        <f t="shared" si="26"/>
        <v>53.333333333333329</v>
      </c>
      <c r="KM32" s="2">
        <f t="shared" si="80"/>
        <v>0.99579519204165001</v>
      </c>
      <c r="KN32" s="57">
        <f>KM32*'DEPRECATED - DT-Prelim Calcs'!$C$21/KH$2/'DEPRECATED - DT-Prelim Calcs'!$C$19/'DEPRECATED - DT-Prelim Calcs'!$C$18*3.39*'DEPRECATED - DT-Prelim Calcs'!$C$20</f>
        <v>25.773080821789936</v>
      </c>
      <c r="KO32" s="46">
        <f t="shared" si="81"/>
        <v>0</v>
      </c>
      <c r="KP32" s="57">
        <f>KN31*'DEPRECATED - DT-Prelim Calcs'!$C$11+KP31</f>
        <v>-230.06816957638932</v>
      </c>
      <c r="KQ32" s="57">
        <f>KQ31+0.5*KN32*'DEPRECATED - DT-Prelim Calcs'!$C$11^2+KP32*'DEPRECATED - DT-Prelim Calcs'!$C$11</f>
        <v>-50031.581144404692</v>
      </c>
      <c r="KR32" s="57">
        <f>MIN('Drive Train'!$F$35-KL31*'DEPRECATED - DT-Prelim Calcs'!$C$21*'Drive Train'!$F$39,KR31+KL$2)</f>
        <v>9.2000000000000011</v>
      </c>
      <c r="KS32" s="57">
        <f>'Drive Train'!$F$35-KL32*'DEPRECATED - DT-Prelim Calcs'!$C$21*'Drive Train'!$F$39</f>
        <v>9.2000000000000011</v>
      </c>
      <c r="KT32" s="1">
        <f>IF(KQ32&gt;='Drive Train'!$F$29,1,0)</f>
        <v>0</v>
      </c>
      <c r="KU32" s="57">
        <f>MIN(KK32,'DEPRECATED - DT-Prelim Calcs'!$C$10)*'DEPRECATED - DT-Prelim Calcs'!$C$11*1000/60/60</f>
        <v>103.33333333333333</v>
      </c>
      <c r="KV32" s="63">
        <f>KV31+'DEPRECATED - DT-Prelim Calcs'!$C$11</f>
        <v>112</v>
      </c>
      <c r="KW32" s="2">
        <f>LG32/'Drive Train'!$F$35</f>
        <v>0.72580645161290325</v>
      </c>
      <c r="KX32" s="46">
        <f>LE32*12*60/(PI() * 'Drive Train'!$F$15)/KW$2*KW32</f>
        <v>-38193.551811132405</v>
      </c>
      <c r="KY32" s="2">
        <f>('DEPRECATED - DT-Prelim Calcs'!$C$6*KW32-KX32)/('DEPRECATED - DT-Prelim Calcs'!$C$6*KW32)*'DEPRECATED - DT-Prelim Calcs'!$C$7*KW32</f>
        <v>19.018698213458222</v>
      </c>
      <c r="KZ32" s="57">
        <f>KY32/'DEPRECATED - DT-Prelim Calcs'!$C$7*('DEPRECATED - DT-Prelim Calcs'!$C$8-'DEPRECATED - DT-Prelim Calcs'!$C$9)+'DEPRECATED - DT-Prelim Calcs'!$C$9</f>
        <v>1015.1892036459295</v>
      </c>
      <c r="LA32" s="57">
        <f t="shared" si="27"/>
        <v>56.666666666666664</v>
      </c>
      <c r="LB32" s="2">
        <f t="shared" si="82"/>
        <v>0.99579519204165001</v>
      </c>
      <c r="LC32" s="57">
        <f>LB32*'DEPRECATED - DT-Prelim Calcs'!$C$21/KW$2/'DEPRECATED - DT-Prelim Calcs'!$C$19/'DEPRECATED - DT-Prelim Calcs'!$C$18*3.39*'DEPRECATED - DT-Prelim Calcs'!$C$20</f>
        <v>25.773080821789936</v>
      </c>
      <c r="LD32" s="46">
        <f t="shared" si="83"/>
        <v>0</v>
      </c>
      <c r="LE32" s="57">
        <f>LC31*'DEPRECATED - DT-Prelim Calcs'!$C$11+LE31</f>
        <v>-128.58035677632085</v>
      </c>
      <c r="LF32" s="57">
        <f>LF31+0.5*LC32*'DEPRECATED - DT-Prelim Calcs'!$C$11^2+LE32*'DEPRECATED - DT-Prelim Calcs'!$C$11</f>
        <v>-67874.807280875335</v>
      </c>
      <c r="LG32" s="57">
        <f>MIN('Drive Train'!$F$35-LA31*'DEPRECATED - DT-Prelim Calcs'!$C$21*'Drive Train'!$F$39,LG31+LA$2)</f>
        <v>9</v>
      </c>
      <c r="LH32" s="57">
        <f>'Drive Train'!$F$35-LA32*'DEPRECATED - DT-Prelim Calcs'!$C$21*'Drive Train'!$F$39</f>
        <v>9</v>
      </c>
      <c r="LI32" s="1">
        <f>IF(LF32&gt;='Drive Train'!$F$29,1,0)</f>
        <v>0</v>
      </c>
      <c r="LJ32" s="57">
        <f>MIN(KZ32,'DEPRECATED - DT-Prelim Calcs'!$C$10)*'DEPRECATED - DT-Prelim Calcs'!$C$11*1000/60/60</f>
        <v>103.33333333333333</v>
      </c>
      <c r="LK32" s="63">
        <f>LK31+'DEPRECATED - DT-Prelim Calcs'!$C$11</f>
        <v>112</v>
      </c>
      <c r="LL32" s="2">
        <f>LV32/'Drive Train'!$F$35</f>
        <v>0.70967741935483875</v>
      </c>
      <c r="LM32" s="46">
        <f>LT32*12*60/(PI() * 'Drive Train'!$F$15)/LL$2*LL32</f>
        <v>-158461.23872950333</v>
      </c>
      <c r="LN32" s="2">
        <f>('DEPRECATED - DT-Prelim Calcs'!$C$6*LL32-LM32)/('DEPRECATED - DT-Prelim Calcs'!$C$6*LL32)*'DEPRECATED - DT-Prelim Calcs'!$C$7*LL32</f>
        <v>73.359775739763933</v>
      </c>
      <c r="LO32" s="57">
        <f>LN32/'DEPRECATED - DT-Prelim Calcs'!$C$7*('DEPRECATED - DT-Prelim Calcs'!$C$8-'DEPRECATED - DT-Prelim Calcs'!$C$9)+'DEPRECATED - DT-Prelim Calcs'!$C$9</f>
        <v>3908.1187665608763</v>
      </c>
      <c r="LP32" s="57">
        <f t="shared" si="28"/>
        <v>60</v>
      </c>
      <c r="LQ32" s="2">
        <f t="shared" si="84"/>
        <v>0.99579519204165001</v>
      </c>
      <c r="LR32" s="57">
        <f>LQ32*'DEPRECATED - DT-Prelim Calcs'!$C$21/LL$2/'DEPRECATED - DT-Prelim Calcs'!$C$19/'DEPRECATED - DT-Prelim Calcs'!$C$18*3.39*'DEPRECATED - DT-Prelim Calcs'!$C$20</f>
        <v>25.773080821789936</v>
      </c>
      <c r="LS32" s="46">
        <f t="shared" si="85"/>
        <v>0</v>
      </c>
      <c r="LT32" s="57">
        <f>LR31*'DEPRECATED - DT-Prelim Calcs'!$C$11+LT31</f>
        <v>-545.59133319839441</v>
      </c>
      <c r="LU32" s="57">
        <f>LU31+0.5*LR32*'DEPRECATED - DT-Prelim Calcs'!$C$11^2+LT32*'DEPRECATED - DT-Prelim Calcs'!$C$11</f>
        <v>-83608.108848879725</v>
      </c>
      <c r="LV32" s="57">
        <f>MIN('Drive Train'!$F$35-LP31*'DEPRECATED - DT-Prelim Calcs'!$C$21*'Drive Train'!$F$39,LV31+LP$2)</f>
        <v>8.8000000000000007</v>
      </c>
      <c r="LW32" s="57">
        <f>'Drive Train'!$F$35-LP32*'DEPRECATED - DT-Prelim Calcs'!$C$21*'Drive Train'!$F$39</f>
        <v>8.8000000000000007</v>
      </c>
      <c r="LX32" s="1">
        <f>IF(LU32&gt;='Drive Train'!$F$29,1,0)</f>
        <v>0</v>
      </c>
      <c r="LY32" s="57">
        <f>MIN(LO32,'DEPRECATED - DT-Prelim Calcs'!$C$10)*'DEPRECATED - DT-Prelim Calcs'!$C$11*1000/60/60</f>
        <v>103.33333333333333</v>
      </c>
      <c r="LZ32" s="63">
        <f>LZ31+'DEPRECATED - DT-Prelim Calcs'!$C$11</f>
        <v>112</v>
      </c>
    </row>
    <row r="33" spans="1:338" x14ac:dyDescent="0.2">
      <c r="A33" s="20"/>
      <c r="B33" s="20"/>
      <c r="C33" s="68" t="s">
        <v>29</v>
      </c>
      <c r="E33" s="16">
        <v>0</v>
      </c>
      <c r="F33" s="69">
        <v>1</v>
      </c>
      <c r="G33" s="69">
        <v>2</v>
      </c>
      <c r="H33" s="69">
        <v>3</v>
      </c>
      <c r="I33" s="69">
        <v>4</v>
      </c>
      <c r="J33" s="69">
        <v>5</v>
      </c>
      <c r="K33" s="69">
        <v>6</v>
      </c>
      <c r="L33" s="69">
        <v>7</v>
      </c>
      <c r="M33" s="69">
        <v>8</v>
      </c>
      <c r="N33" s="69">
        <v>9</v>
      </c>
      <c r="O33" s="69">
        <v>10</v>
      </c>
      <c r="P33" s="68"/>
      <c r="R33" s="63">
        <f>R32+'DEPRECATED - DT-Prelim Calcs'!$C$11</f>
        <v>116</v>
      </c>
      <c r="S33" s="2">
        <f>AG33/'Drive Train'!$F$35</f>
        <v>0</v>
      </c>
      <c r="T33" s="46">
        <f>AE33*12*60/(PI() * 'Drive Train'!$F$15)/S$2*ABS(S33)</f>
        <v>0</v>
      </c>
      <c r="U33" s="2">
        <f>IF(OR(AD32=1,AND($C$32=Motors!$C$32,'DEPRECATED - DT-Prelim Calcs'!AI32=1)),0,IF(AG33=0,-(V32+$C$9)/($C$8-$C$9)*$C$7,($C$6*S33-T33)/($C$6*S33)*$C$7*S33))</f>
        <v>0</v>
      </c>
      <c r="V33" s="57">
        <f>IF(AND(AD32=1,AI32=1),0,ABS(U33/$C$7*($C$8-$C$9)+$C$9) *'Drive Train'!$AA$49 + V32*(1-'Drive Train'!$AA$49))</f>
        <v>0</v>
      </c>
      <c r="W33" s="57">
        <f t="shared" si="0"/>
        <v>0</v>
      </c>
      <c r="X33" s="2">
        <f>MAX(MIN(IF(AND(AI32=1,AG33&lt;0),-1,1)*(W33-$C$9)/($C$8-$C$9)*$C$7-$C$29*AE33/T$2 -  AI32*$C$29/2,X$2),MAX(X$4:X32)*-1)</f>
        <v>-0.2458281045106315</v>
      </c>
      <c r="Y33" s="57">
        <f t="shared" si="1"/>
        <v>0</v>
      </c>
      <c r="Z33" s="57">
        <f t="shared" si="2"/>
        <v>0</v>
      </c>
      <c r="AA33" s="57">
        <f t="shared" si="3"/>
        <v>0</v>
      </c>
      <c r="AB33" s="57" t="e">
        <f t="shared" si="4"/>
        <v>#N/A</v>
      </c>
      <c r="AC33" s="46">
        <f t="shared" si="29"/>
        <v>1</v>
      </c>
      <c r="AD33" s="1">
        <f t="shared" si="5"/>
        <v>1</v>
      </c>
      <c r="AE33" s="57">
        <f t="shared" si="6"/>
        <v>0</v>
      </c>
      <c r="AF33" s="57" t="e">
        <f t="shared" si="7"/>
        <v>#N/A</v>
      </c>
      <c r="AG33" s="57">
        <f>IF(AI32=0,MIN('Drive Train'!$F$35-W32*$C$21*'Drive Train'!$F$39,AG32+W$2)-$C$3,IF(AE32-1&lt;=0,0,IF($C$32=Motors!$C$30,MAX(MAX(AG$4:AG32)*-1,AG32-W$2),MAX(0,MAX(AG$4:AG32)*-1,AG32-W$2))))</f>
        <v>0</v>
      </c>
      <c r="AH33" s="57">
        <f>'Drive Train'!$F$35-ABS(W33)*'DEPRECATED - DT-Prelim Calcs'!$C$21*'Drive Train'!$F$39</f>
        <v>12.4</v>
      </c>
      <c r="AI33" s="1">
        <f>IF(AJ33&gt;='Drive Train'!$F$29,1,0)</f>
        <v>1</v>
      </c>
      <c r="AJ33" s="57">
        <f>AJ32+0.5*Y33*'DEPRECATED - DT-Prelim Calcs'!$C$11^2+AE33*'DEPRECATED - DT-Prelim Calcs'!$C$11</f>
        <v>784.33981740885292</v>
      </c>
      <c r="AK33" s="57">
        <f t="shared" si="8"/>
        <v>0</v>
      </c>
      <c r="AL33" s="63">
        <f>AL32+'DEPRECATED - DT-Prelim Calcs'!$C$11</f>
        <v>116</v>
      </c>
      <c r="AM33" s="2">
        <f>AW33/'Drive Train'!$F$35</f>
        <v>0.90187289301448215</v>
      </c>
      <c r="AN33" s="46">
        <f>AU33*12*60/(PI() * 'Drive Train'!$F$15)/AM$2*AM33</f>
        <v>4074.2968481008088</v>
      </c>
      <c r="AO33" s="2">
        <f>('DEPRECATED - DT-Prelim Calcs'!$C$6*AM33-AN33)/('DEPRECATED - DT-Prelim Calcs'!$C$6*AM33)*'DEPRECATED - DT-Prelim Calcs'!$C$7*AM33</f>
        <v>0.33128939375534305</v>
      </c>
      <c r="AP33" s="57">
        <f>AO33/'DEPRECATED - DT-Prelim Calcs'!$C$7*('DEPRECATED - DT-Prelim Calcs'!$C$8-'DEPRECATED - DT-Prelim Calcs'!$C$9)+'DEPRECATED - DT-Prelim Calcs'!$C$9</f>
        <v>20.336692621913073</v>
      </c>
      <c r="AQ33" s="57">
        <f t="shared" si="9"/>
        <v>20.336692621913073</v>
      </c>
      <c r="AR33" s="2">
        <f t="shared" si="30"/>
        <v>5.454094618067562E-4</v>
      </c>
      <c r="AS33" s="57">
        <f>AR33*'DEPRECATED - DT-Prelim Calcs'!$C$21/AM$2/'DEPRECATED - DT-Prelim Calcs'!$C$19/'DEPRECATED - DT-Prelim Calcs'!$C$18*3.39*'DEPRECATED - DT-Prelim Calcs'!$C$20</f>
        <v>3.9525466990479605E-3</v>
      </c>
      <c r="AT33" s="46">
        <f t="shared" si="31"/>
        <v>0</v>
      </c>
      <c r="AU33" s="57">
        <f>AS32*'DEPRECATED - DT-Prelim Calcs'!$C$11+AU32</f>
        <v>39.423457148880352</v>
      </c>
      <c r="AV33" s="57">
        <f>AV32+0.5*AS33*'DEPRECATED - DT-Prelim Calcs'!$C$11^2+AU33*'DEPRECATED - DT-Prelim Calcs'!$C$11</f>
        <v>4529.5340061650813</v>
      </c>
      <c r="AW33" s="57">
        <f>MIN('Drive Train'!$F$35-AQ32*'DEPRECATED - DT-Prelim Calcs'!$C$21*'Drive Train'!$F$39,AW32+AQ$2)</f>
        <v>11.183223873379578</v>
      </c>
      <c r="AX33" s="57">
        <f>'Drive Train'!$F$35-AQ33*'DEPRECATED - DT-Prelim Calcs'!$C$21*'Drive Train'!$F$39</f>
        <v>11.179798442685216</v>
      </c>
      <c r="AY33" s="1">
        <f>IF(AV33&gt;='Drive Train'!$F$29,1,0)</f>
        <v>1</v>
      </c>
      <c r="AZ33" s="57">
        <f t="shared" si="32"/>
        <v>22.596325135458972</v>
      </c>
      <c r="BA33" s="63">
        <f>BA32+'DEPRECATED - DT-Prelim Calcs'!$C$11</f>
        <v>116</v>
      </c>
      <c r="BB33" s="2">
        <f>BL33/'Drive Train'!$F$35</f>
        <v>1.2946090254894957</v>
      </c>
      <c r="BC33" s="46">
        <f>BJ33*12*60/(PI() * 'Drive Train'!$F$15)/BB$2*BB33</f>
        <v>-4254.7115882620728</v>
      </c>
      <c r="BD33" s="2">
        <f>('DEPRECATED - DT-Prelim Calcs'!$C$6*BB33-BC33)/('DEPRECATED - DT-Prelim Calcs'!$C$6*BB33)*'DEPRECATED - DT-Prelim Calcs'!$C$7*BB33</f>
        <v>5.0438079254843924</v>
      </c>
      <c r="BE33" s="57">
        <f>BD33/'DEPRECATED - DT-Prelim Calcs'!$C$7*('DEPRECATED - DT-Prelim Calcs'!$C$8-'DEPRECATED - DT-Prelim Calcs'!$C$9)+'DEPRECATED - DT-Prelim Calcs'!$C$9</f>
        <v>271.21475387537242</v>
      </c>
      <c r="BF33" s="57">
        <f t="shared" si="10"/>
        <v>93</v>
      </c>
      <c r="BG33" s="2">
        <f t="shared" si="33"/>
        <v>1.9368155619784457</v>
      </c>
      <c r="BH33" s="57">
        <f>BG33*'DEPRECATED - DT-Prelim Calcs'!$C$21/BB$2/'DEPRECATED - DT-Prelim Calcs'!$C$19/'DEPRECATED - DT-Prelim Calcs'!$C$18*3.39*'DEPRECATED - DT-Prelim Calcs'!$C$20</f>
        <v>20.274187132002425</v>
      </c>
      <c r="BI33" s="46">
        <f t="shared" si="34"/>
        <v>0</v>
      </c>
      <c r="BJ33" s="57">
        <f>BH32*'DEPRECATED - DT-Prelim Calcs'!$C$11+BJ32</f>
        <v>-19.855371844159592</v>
      </c>
      <c r="BK33" s="57">
        <f>BK32+0.5*BH33*'DEPRECATED - DT-Prelim Calcs'!$C$11^2+BJ33*'DEPRECATED - DT-Prelim Calcs'!$C$11</f>
        <v>2432.9656973171291</v>
      </c>
      <c r="BL33" s="57">
        <f>MIN('Drive Train'!$F$35-BF32*'DEPRECATED - DT-Prelim Calcs'!$C$21*'Drive Train'!$F$39,BL32+BF$2)</f>
        <v>16.053151916069748</v>
      </c>
      <c r="BM33" s="57">
        <f>'Drive Train'!$F$35-BF33*'DEPRECATED - DT-Prelim Calcs'!$C$21*'Drive Train'!$F$39</f>
        <v>6.82</v>
      </c>
      <c r="BN33" s="1">
        <f>IF(BK33&gt;='Drive Train'!$F$29,1,0)</f>
        <v>1</v>
      </c>
      <c r="BO33" s="57">
        <f t="shared" si="35"/>
        <v>103.33333333333333</v>
      </c>
      <c r="BP33" s="63">
        <f>BP32+'DEPRECATED - DT-Prelim Calcs'!$C$11</f>
        <v>116</v>
      </c>
      <c r="BQ33" s="2">
        <f>CA33/'Drive Train'!$F$35</f>
        <v>0.55000000000000004</v>
      </c>
      <c r="BR33" s="46">
        <f>BY33*12*60/(PI() * 'Drive Train'!$F$15)/BQ$2*BQ33</f>
        <v>4754.7444245661327</v>
      </c>
      <c r="BS33" s="2">
        <f>('DEPRECATED - DT-Prelim Calcs'!$C$6*BQ33-BR33)/('DEPRECATED - DT-Prelim Calcs'!$C$6*BQ33)*'DEPRECATED - DT-Prelim Calcs'!$C$7*BQ33</f>
        <v>-0.82439382048862631</v>
      </c>
      <c r="BT33" s="57">
        <f>BS33/'DEPRECATED - DT-Prelim Calcs'!$C$7*('DEPRECATED - DT-Prelim Calcs'!$C$8-'DEPRECATED - DT-Prelim Calcs'!$C$9)+'DEPRECATED - DT-Prelim Calcs'!$C$9</f>
        <v>-41.187853596967116</v>
      </c>
      <c r="BU33" s="57">
        <f t="shared" si="11"/>
        <v>-41.187853596967116</v>
      </c>
      <c r="BV33" s="2">
        <f t="shared" si="36"/>
        <v>-1.4573142411009963</v>
      </c>
      <c r="BW33" s="57">
        <f>BV33*'DEPRECATED - DT-Prelim Calcs'!$C$21/BQ$2/'DEPRECATED - DT-Prelim Calcs'!$C$19/'DEPRECATED - DT-Prelim Calcs'!$C$18*3.39*'DEPRECATED - DT-Prelim Calcs'!$C$20</f>
        <v>-19.948670767460772</v>
      </c>
      <c r="BX33" s="46">
        <f t="shared" si="37"/>
        <v>1</v>
      </c>
      <c r="BY33" s="57">
        <f>BW32*'DEPRECATED - DT-Prelim Calcs'!$C$11+BY32</f>
        <v>39.939759769823496</v>
      </c>
      <c r="BZ33" s="57">
        <f>BZ32+0.5*BW33*'DEPRECATED - DT-Prelim Calcs'!$C$11^2+BY33*'DEPRECATED - DT-Prelim Calcs'!$C$11</f>
        <v>-2834.6542585196585</v>
      </c>
      <c r="CA33" s="57">
        <f>MIN('Drive Train'!$F$35-BU32*'DEPRECATED - DT-Prelim Calcs'!$C$21*'Drive Train'!$F$39,CA32+BU$2)</f>
        <v>6.82</v>
      </c>
      <c r="CB33" s="57">
        <f>'Drive Train'!$F$35-BU33*'DEPRECATED - DT-Prelim Calcs'!$C$21*'Drive Train'!$F$39</f>
        <v>14.871271215818027</v>
      </c>
      <c r="CC33" s="1">
        <f>IF(BZ33&gt;='Drive Train'!$F$29,1,0)</f>
        <v>0</v>
      </c>
      <c r="CD33" s="57">
        <f t="shared" si="38"/>
        <v>-45.764281774407905</v>
      </c>
      <c r="CE33" s="63">
        <f>CE32+'DEPRECATED - DT-Prelim Calcs'!$C$11</f>
        <v>116</v>
      </c>
      <c r="CF33" s="2">
        <f>CP33/'Drive Train'!$F$35</f>
        <v>0.79804339578460959</v>
      </c>
      <c r="CG33" s="46">
        <f>CN33*12*60/(PI() * 'Drive Train'!$F$15)/CF$2*CF33</f>
        <v>9967.4749199616163</v>
      </c>
      <c r="CH33" s="2">
        <f>('DEPRECATED - DT-Prelim Calcs'!$C$6*CF33-CG33)/('DEPRECATED - DT-Prelim Calcs'!$C$6*CF33)*'DEPRECATED - DT-Prelim Calcs'!$C$7*CF33</f>
        <v>-2.5835849390685648</v>
      </c>
      <c r="CI33" s="57">
        <f>CH33/'DEPRECATED - DT-Prelim Calcs'!$C$7*('DEPRECATED - DT-Prelim Calcs'!$C$8-'DEPRECATED - DT-Prelim Calcs'!$C$9)+'DEPRECATED - DT-Prelim Calcs'!$C$9</f>
        <v>-134.84105712966678</v>
      </c>
      <c r="CJ33" s="57">
        <f t="shared" si="12"/>
        <v>-134.84105712966678</v>
      </c>
      <c r="CK33" s="2">
        <f t="shared" si="39"/>
        <v>-3.4979997742444868</v>
      </c>
      <c r="CL33" s="57">
        <f>CK33*'DEPRECATED - DT-Prelim Calcs'!$C$21/CF$2/'DEPRECATED - DT-Prelim Calcs'!$C$19/'DEPRECATED - DT-Prelim Calcs'!$C$18*3.39*'DEPRECATED - DT-Prelim Calcs'!$C$20</f>
        <v>-59.149476374513107</v>
      </c>
      <c r="CM33" s="46">
        <f t="shared" si="40"/>
        <v>1</v>
      </c>
      <c r="CN33" s="57">
        <f>CL32*'DEPRECATED - DT-Prelim Calcs'!$C$11+CN32</f>
        <v>46.71208260698252</v>
      </c>
      <c r="CO33" s="57">
        <f>CO32+0.5*CL33*'DEPRECATED - DT-Prelim Calcs'!$C$11^2+CN33*'DEPRECATED - DT-Prelim Calcs'!$C$11</f>
        <v>-11709.629074694762</v>
      </c>
      <c r="CP33" s="57">
        <f>MIN('Drive Train'!$F$35-CJ32*'DEPRECATED - DT-Prelim Calcs'!$C$21*'Drive Train'!$F$39,CP32+CJ$2)</f>
        <v>9.8957381077291586</v>
      </c>
      <c r="CQ33" s="57">
        <f>'Drive Train'!$F$35-CJ33*'DEPRECATED - DT-Prelim Calcs'!$C$21*'Drive Train'!$F$39</f>
        <v>20.490463427780007</v>
      </c>
      <c r="CR33" s="1">
        <f>IF(CO33&gt;='Drive Train'!$F$29,1,0)</f>
        <v>0</v>
      </c>
      <c r="CS33" s="57">
        <f t="shared" si="41"/>
        <v>-149.82339681074089</v>
      </c>
      <c r="CT33" s="63">
        <f>CT32+'DEPRECATED - DT-Prelim Calcs'!$C$11</f>
        <v>116</v>
      </c>
      <c r="CU33" s="2">
        <f>DE33/'Drive Train'!$F$35</f>
        <v>0.55000000000000004</v>
      </c>
      <c r="CV33" s="46">
        <f>DC33*12*60/(PI() * 'Drive Train'!$F$15)/CU$2*CU33</f>
        <v>-22648.27519519232</v>
      </c>
      <c r="CW33" s="2">
        <f>('DEPRECATED - DT-Prelim Calcs'!$C$6*CU33-CV33)/('DEPRECATED - DT-Prelim Calcs'!$C$6*CU33)*'DEPRECATED - DT-Prelim Calcs'!$C$7*CU33</f>
        <v>11.566089722404033</v>
      </c>
      <c r="CX33" s="57">
        <f>CW33/'DEPRECATED - DT-Prelim Calcs'!$C$7*('DEPRECATED - DT-Prelim Calcs'!$C$8-'DEPRECATED - DT-Prelim Calcs'!$C$9)+'DEPRECATED - DT-Prelim Calcs'!$C$9</f>
        <v>618.43830347901974</v>
      </c>
      <c r="CY33" s="57">
        <f t="shared" si="13"/>
        <v>93</v>
      </c>
      <c r="CZ33" s="2">
        <f t="shared" si="42"/>
        <v>1.2803081040535502</v>
      </c>
      <c r="DA33" s="57">
        <f>CZ33*'DEPRECATED - DT-Prelim Calcs'!$C$21/CU$2/'DEPRECATED - DT-Prelim Calcs'!$C$19/'DEPRECATED - DT-Prelim Calcs'!$C$18*3.39*'DEPRECATED - DT-Prelim Calcs'!$C$20</f>
        <v>25.773080821789936</v>
      </c>
      <c r="DB33" s="46">
        <f t="shared" si="43"/>
        <v>0</v>
      </c>
      <c r="DC33" s="57">
        <f>DA32*'DEPRECATED - DT-Prelim Calcs'!$C$11+DC32</f>
        <v>-129.36664539944752</v>
      </c>
      <c r="DD33" s="57">
        <f>DD32+0.5*DA33*'DEPRECATED - DT-Prelim Calcs'!$C$11^2+DC33*'DEPRECATED - DT-Prelim Calcs'!$C$11</f>
        <v>-21039.996827746298</v>
      </c>
      <c r="DE33" s="57">
        <f>MIN('Drive Train'!$F$35-CY32*'DEPRECATED - DT-Prelim Calcs'!$C$21*'Drive Train'!$F$39,DE32+CY$2)</f>
        <v>6.82</v>
      </c>
      <c r="DF33" s="57">
        <f>'Drive Train'!$F$35-CY33*'DEPRECATED - DT-Prelim Calcs'!$C$21*'Drive Train'!$F$39</f>
        <v>6.82</v>
      </c>
      <c r="DG33" s="1">
        <f>IF(DD33&gt;='Drive Train'!$F$29,1,0)</f>
        <v>0</v>
      </c>
      <c r="DH33" s="57">
        <f t="shared" si="44"/>
        <v>103.33333333333333</v>
      </c>
      <c r="DI33" s="63">
        <f>DI32+'DEPRECATED - DT-Prelim Calcs'!$C$11</f>
        <v>116</v>
      </c>
      <c r="DJ33" s="2">
        <f>DT33/'Drive Train'!$F$35</f>
        <v>0.55000000000000004</v>
      </c>
      <c r="DK33" s="46">
        <f>DR33*12*60/(PI() * 'Drive Train'!$F$15)/DJ$2*DJ33</f>
        <v>-25252.990034496914</v>
      </c>
      <c r="DL33" s="2">
        <f>('DEPRECATED - DT-Prelim Calcs'!$C$6*DJ33-DK33)/('DEPRECATED - DT-Prelim Calcs'!$C$6*DJ33)*'DEPRECATED - DT-Prelim Calcs'!$C$7*DJ33</f>
        <v>12.743831328918867</v>
      </c>
      <c r="DM33" s="57">
        <f>DL33/'DEPRECATED - DT-Prelim Calcs'!$C$7*('DEPRECATED - DT-Prelim Calcs'!$C$8-'DEPRECATED - DT-Prelim Calcs'!$C$9)+'DEPRECATED - DT-Prelim Calcs'!$C$9</f>
        <v>681.13716161837795</v>
      </c>
      <c r="DN33" s="57">
        <f t="shared" si="14"/>
        <v>93</v>
      </c>
      <c r="DO33" s="2">
        <f t="shared" si="45"/>
        <v>1.1037138828047846</v>
      </c>
      <c r="DP33" s="57">
        <f>DO33*'DEPRECATED - DT-Prelim Calcs'!$C$21/DJ$2/'DEPRECATED - DT-Prelim Calcs'!$C$19/'DEPRECATED - DT-Prelim Calcs'!$C$18*3.39*'DEPRECATED - DT-Prelim Calcs'!$C$20</f>
        <v>25.773080821789936</v>
      </c>
      <c r="DQ33" s="46">
        <f t="shared" si="46"/>
        <v>0</v>
      </c>
      <c r="DR33" s="57">
        <f>DP32*'DEPRECATED - DT-Prelim Calcs'!$C$11+DR32</f>
        <v>-124.34891531904667</v>
      </c>
      <c r="DS33" s="57">
        <f>DS32+0.5*DP33*'DEPRECATED - DT-Prelim Calcs'!$C$11^2+DR33*'DEPRECATED - DT-Prelim Calcs'!$C$11</f>
        <v>-35194.149373250548</v>
      </c>
      <c r="DT33" s="57">
        <f>MIN('Drive Train'!$F$35-DN32*'DEPRECATED - DT-Prelim Calcs'!$C$21*'Drive Train'!$F$39,DT32+DN$2)</f>
        <v>6.82</v>
      </c>
      <c r="DU33" s="57">
        <f>'Drive Train'!$F$35-DN33*'DEPRECATED - DT-Prelim Calcs'!$C$21*'Drive Train'!$F$39</f>
        <v>6.82</v>
      </c>
      <c r="DV33" s="1">
        <f>IF(DS33&gt;='Drive Train'!$F$29,1,0)</f>
        <v>0</v>
      </c>
      <c r="DW33" s="57">
        <f t="shared" si="47"/>
        <v>103.33333333333333</v>
      </c>
      <c r="DX33" s="63">
        <f>DX32+'DEPRECATED - DT-Prelim Calcs'!$C$11</f>
        <v>116</v>
      </c>
      <c r="DY33" s="2">
        <f>EI33/'Drive Train'!$F$35</f>
        <v>0.55000000000000004</v>
      </c>
      <c r="DZ33" s="46">
        <f>EG33*12*60/(PI() * 'Drive Train'!$F$15)/DY$2*DY33</f>
        <v>-26604.963665870233</v>
      </c>
      <c r="EA33" s="2">
        <f>('DEPRECATED - DT-Prelim Calcs'!$C$6*DY33-DZ33)/('DEPRECATED - DT-Prelim Calcs'!$C$6*DY33)*'DEPRECATED - DT-Prelim Calcs'!$C$7*DY33</f>
        <v>13.355136479314682</v>
      </c>
      <c r="EB33" s="57">
        <f>EA33/'DEPRECATED - DT-Prelim Calcs'!$C$7*('DEPRECATED - DT-Prelim Calcs'!$C$8-'DEPRECATED - DT-Prelim Calcs'!$C$9)+'DEPRECATED - DT-Prelim Calcs'!$C$9</f>
        <v>713.68091713530043</v>
      </c>
      <c r="EC33" s="57">
        <f t="shared" si="15"/>
        <v>93</v>
      </c>
      <c r="ED33" s="2">
        <f t="shared" si="48"/>
        <v>0.96993038185874991</v>
      </c>
      <c r="EE33" s="57">
        <f>ED33*'DEPRECATED - DT-Prelim Calcs'!$C$21/DY$2/'DEPRECATED - DT-Prelim Calcs'!$C$19/'DEPRECATED - DT-Prelim Calcs'!$C$18*3.39*'DEPRECATED - DT-Prelim Calcs'!$C$20</f>
        <v>25.773080821789936</v>
      </c>
      <c r="EF33" s="46">
        <f t="shared" si="49"/>
        <v>0</v>
      </c>
      <c r="EG33" s="57">
        <f>EE32*'DEPRECATED - DT-Prelim Calcs'!$C$11+EG32</f>
        <v>-115.12666446518084</v>
      </c>
      <c r="EH33" s="57">
        <f>EH32+0.5*EE33*'DEPRECATED - DT-Prelim Calcs'!$C$11^2+EG33*'DEPRECATED - DT-Prelim Calcs'!$C$11</f>
        <v>-69568.208157236004</v>
      </c>
      <c r="EI33" s="57">
        <f>MIN('Drive Train'!$F$35-EC32*'DEPRECATED - DT-Prelim Calcs'!$C$21*'Drive Train'!$F$39,EI32+EC$2)</f>
        <v>6.82</v>
      </c>
      <c r="EJ33" s="57">
        <f>'Drive Train'!$F$35-EC33*'DEPRECATED - DT-Prelim Calcs'!$C$21*'Drive Train'!$F$39</f>
        <v>6.82</v>
      </c>
      <c r="EK33" s="1">
        <f>IF(EH33&gt;='Drive Train'!$F$29,1,0)</f>
        <v>0</v>
      </c>
      <c r="EL33" s="57">
        <f t="shared" si="50"/>
        <v>103.33333333333333</v>
      </c>
      <c r="EM33" s="63">
        <f>EM32+'DEPRECATED - DT-Prelim Calcs'!$C$11</f>
        <v>116</v>
      </c>
      <c r="EN33" s="2">
        <f>EX33/'Drive Train'!$F$35</f>
        <v>0.55000000000000004</v>
      </c>
      <c r="EO33" s="46">
        <f>EV33*12*60/(PI() * 'Drive Train'!$F$15)/EN$2*EN33</f>
        <v>-239833.33178389617</v>
      </c>
      <c r="EP33" s="2">
        <f>('DEPRECATED - DT-Prelim Calcs'!$C$6*EN33-EO33)/('DEPRECATED - DT-Prelim Calcs'!$C$6*EN33)*'DEPRECATED - DT-Prelim Calcs'!$C$7*EN33</f>
        <v>109.76796333943523</v>
      </c>
      <c r="EQ33" s="57">
        <f>EP33/'DEPRECATED - DT-Prelim Calcs'!$C$7*('DEPRECATED - DT-Prelim Calcs'!$C$8-'DEPRECATED - DT-Prelim Calcs'!$C$9)+'DEPRECATED - DT-Prelim Calcs'!$C$9</f>
        <v>5846.3637744603902</v>
      </c>
      <c r="ER33" s="57">
        <f t="shared" si="16"/>
        <v>93</v>
      </c>
      <c r="ES33" s="2">
        <f t="shared" si="51"/>
        <v>0.86507304327942547</v>
      </c>
      <c r="ET33" s="57">
        <f>ES33*'DEPRECATED - DT-Prelim Calcs'!$C$21/EN$2/'DEPRECATED - DT-Prelim Calcs'!$C$19/'DEPRECATED - DT-Prelim Calcs'!$C$18*3.39*'DEPRECATED - DT-Prelim Calcs'!$C$20</f>
        <v>25.773080821789936</v>
      </c>
      <c r="EU33" s="46">
        <f t="shared" si="52"/>
        <v>0</v>
      </c>
      <c r="EV33" s="57">
        <f>ET32*'DEPRECATED - DT-Prelim Calcs'!$C$11+EV32</f>
        <v>-925.62485653347846</v>
      </c>
      <c r="EW33" s="57">
        <f>EW32+0.5*ET33*'DEPRECATED - DT-Prelim Calcs'!$C$11^2+EV33*'DEPRECATED - DT-Prelim Calcs'!$C$11</f>
        <v>-71227.558565641943</v>
      </c>
      <c r="EX33" s="57">
        <f>MIN('Drive Train'!$F$35-ER32*'DEPRECATED - DT-Prelim Calcs'!$C$21*'Drive Train'!$F$39,EX32+ER$2)</f>
        <v>6.82</v>
      </c>
      <c r="EY33" s="57">
        <f>'Drive Train'!$F$35-ER33*'DEPRECATED - DT-Prelim Calcs'!$C$21*'Drive Train'!$F$39</f>
        <v>6.82</v>
      </c>
      <c r="EZ33" s="1">
        <f>IF(EW33&gt;='Drive Train'!$F$29,1,0)</f>
        <v>0</v>
      </c>
      <c r="FA33" s="57">
        <f t="shared" si="53"/>
        <v>103.33333333333333</v>
      </c>
      <c r="FB33" s="63">
        <f>FB32+'DEPRECATED - DT-Prelim Calcs'!$C$11</f>
        <v>116</v>
      </c>
      <c r="FC33" s="2">
        <f>FM33/'Drive Train'!$F$35</f>
        <v>0.55000000000000004</v>
      </c>
      <c r="FD33" s="46">
        <f>FK33*12*60/(PI() * 'Drive Train'!$F$15)/FC$2*FC33</f>
        <v>-119921.80800009322</v>
      </c>
      <c r="FE33" s="2">
        <f>('DEPRECATED - DT-Prelim Calcs'!$C$6*FC33-FD33)/('DEPRECATED - DT-Prelim Calcs'!$C$6*FC33)*'DEPRECATED - DT-Prelim Calcs'!$C$7*FC33</f>
        <v>55.549056712987742</v>
      </c>
      <c r="FF33" s="57">
        <f>FE33/'DEPRECATED - DT-Prelim Calcs'!$C$7*('DEPRECATED - DT-Prelim Calcs'!$C$8-'DEPRECATED - DT-Prelim Calcs'!$C$9)+'DEPRECATED - DT-Prelim Calcs'!$C$9</f>
        <v>2959.9381644300115</v>
      </c>
      <c r="FG33" s="57">
        <f t="shared" si="17"/>
        <v>93</v>
      </c>
      <c r="FH33" s="2">
        <f t="shared" si="54"/>
        <v>0.78067567320338405</v>
      </c>
      <c r="FI33" s="57">
        <f>FH33*'DEPRECATED - DT-Prelim Calcs'!$C$21/FC$2/'DEPRECATED - DT-Prelim Calcs'!$C$19/'DEPRECATED - DT-Prelim Calcs'!$C$18*3.39*'DEPRECATED - DT-Prelim Calcs'!$C$20</f>
        <v>25.773080821789936</v>
      </c>
      <c r="FJ33" s="46">
        <f t="shared" si="55"/>
        <v>0</v>
      </c>
      <c r="FK33" s="57">
        <f>FI32*'DEPRECATED - DT-Prelim Calcs'!$C$11+FK32</f>
        <v>-417.6779057852533</v>
      </c>
      <c r="FL33" s="57">
        <f>FL32+0.5*FI33*'DEPRECATED - DT-Prelim Calcs'!$C$11^2+FK33*'DEPRECATED - DT-Prelim Calcs'!$C$11</f>
        <v>-98631.321424358801</v>
      </c>
      <c r="FM33" s="57">
        <f>MIN('Drive Train'!$F$35-FG32*'DEPRECATED - DT-Prelim Calcs'!$C$21*'Drive Train'!$F$39,FM32+FG$2)</f>
        <v>6.82</v>
      </c>
      <c r="FN33" s="57">
        <f>'Drive Train'!$F$35-FG33*'DEPRECATED - DT-Prelim Calcs'!$C$21*'Drive Train'!$F$39</f>
        <v>6.82</v>
      </c>
      <c r="FO33" s="1">
        <f>IF(FL33&gt;='Drive Train'!$F$29,1,0)</f>
        <v>0</v>
      </c>
      <c r="FP33" s="57">
        <f t="shared" si="56"/>
        <v>103.33333333333333</v>
      </c>
      <c r="FQ33" s="63">
        <f>FQ32+'DEPRECATED - DT-Prelim Calcs'!$C$11</f>
        <v>116</v>
      </c>
      <c r="FR33" s="2">
        <f>GB33/'Drive Train'!$F$35</f>
        <v>0.55000000000000004</v>
      </c>
      <c r="FS33" s="46">
        <f>FZ33*12*60/(PI() * 'Drive Train'!$F$15)/FR$2*FR33</f>
        <v>-17173.817590579649</v>
      </c>
      <c r="FT33" s="2">
        <f>('DEPRECATED - DT-Prelim Calcs'!$C$6*FR33-FS33)/('DEPRECATED - DT-Prelim Calcs'!$C$6*FR33)*'DEPRECATED - DT-Prelim Calcs'!$C$7*FR33</f>
        <v>9.0907721188174389</v>
      </c>
      <c r="FU33" s="57">
        <f>FT33/'DEPRECATED - DT-Prelim Calcs'!$C$7*('DEPRECATED - DT-Prelim Calcs'!$C$8-'DEPRECATED - DT-Prelim Calcs'!$C$9)+'DEPRECATED - DT-Prelim Calcs'!$C$9</f>
        <v>486.6610219270861</v>
      </c>
      <c r="FV33" s="57">
        <f t="shared" si="18"/>
        <v>93</v>
      </c>
      <c r="FW33" s="2">
        <f t="shared" si="57"/>
        <v>0.7112822800297498</v>
      </c>
      <c r="FX33" s="57">
        <f>FW33*'DEPRECATED - DT-Prelim Calcs'!$C$21/FR$2/'DEPRECATED - DT-Prelim Calcs'!$C$19/'DEPRECATED - DT-Prelim Calcs'!$C$18*3.39*'DEPRECATED - DT-Prelim Calcs'!$C$20</f>
        <v>25.773080821789936</v>
      </c>
      <c r="FY33" s="46">
        <f t="shared" si="58"/>
        <v>0</v>
      </c>
      <c r="FZ33" s="57">
        <f>FX32*'DEPRECATED - DT-Prelim Calcs'!$C$11+FZ32</f>
        <v>-54.498120380460776</v>
      </c>
      <c r="GA33" s="57">
        <f>GA32+0.5*FX33*'DEPRECATED - DT-Prelim Calcs'!$C$11^2+FZ33*'DEPRECATED - DT-Prelim Calcs'!$C$11</f>
        <v>-122690.53485012329</v>
      </c>
      <c r="GB33" s="57">
        <f>MIN('Drive Train'!$F$35-FV32*'DEPRECATED - DT-Prelim Calcs'!$C$21*'Drive Train'!$F$39,GB32+FV$2)</f>
        <v>6.82</v>
      </c>
      <c r="GC33" s="57">
        <f>'Drive Train'!$F$35-FV33*'DEPRECATED - DT-Prelim Calcs'!$C$21*'Drive Train'!$F$39</f>
        <v>6.82</v>
      </c>
      <c r="GD33" s="1">
        <f>IF(GA33&gt;='Drive Train'!$F$29,1,0)</f>
        <v>0</v>
      </c>
      <c r="GE33" s="57">
        <f t="shared" si="59"/>
        <v>103.33333333333333</v>
      </c>
      <c r="GF33" s="63">
        <f>GF32+'DEPRECATED - DT-Prelim Calcs'!$C$11</f>
        <v>116</v>
      </c>
      <c r="GG33" s="2">
        <f>GQ33/'Drive Train'!$F$35</f>
        <v>0.85483870967741948</v>
      </c>
      <c r="GH33" s="46">
        <f>GO33*12*60/(PI() * 'Drive Train'!$F$15)/GG$2*GG33</f>
        <v>-223717.61983434876</v>
      </c>
      <c r="GI33" s="2">
        <f>('DEPRECATED - DT-Prelim Calcs'!$C$6*GG33-GH33)/('DEPRECATED - DT-Prelim Calcs'!$C$6*GG33)*'DEPRECATED - DT-Prelim Calcs'!$C$7*GG33</f>
        <v>103.21578301654782</v>
      </c>
      <c r="GJ33" s="57">
        <f>GI33/'DEPRECATED - DT-Prelim Calcs'!$C$7*('DEPRECATED - DT-Prelim Calcs'!$C$8-'DEPRECATED - DT-Prelim Calcs'!$C$9)+'DEPRECATED - DT-Prelim Calcs'!$C$9</f>
        <v>5497.5485315448486</v>
      </c>
      <c r="GK33" s="57">
        <f t="shared" si="60"/>
        <v>29.999999999999982</v>
      </c>
      <c r="GL33" s="2">
        <f t="shared" si="61"/>
        <v>0.99579519204165001</v>
      </c>
      <c r="GM33" s="57">
        <f>GL33*'DEPRECATED - DT-Prelim Calcs'!$C$21/GG$2/'DEPRECATED - DT-Prelim Calcs'!$C$19/'DEPRECATED - DT-Prelim Calcs'!$C$18*3.39*'DEPRECATED - DT-Prelim Calcs'!$C$20</f>
        <v>25.773080821789936</v>
      </c>
      <c r="GN33" s="46">
        <f t="shared" si="62"/>
        <v>0</v>
      </c>
      <c r="GO33" s="57">
        <f>GM32*'DEPRECATED - DT-Prelim Calcs'!$C$11+GO32</f>
        <v>-639.47182354796632</v>
      </c>
      <c r="GP33" s="57">
        <f>GP32+0.5*GM33*'DEPRECATED - DT-Prelim Calcs'!$C$11^2+GO33*'DEPRECATED - DT-Prelim Calcs'!$C$11</f>
        <v>-60717.56103655335</v>
      </c>
      <c r="GQ33" s="57">
        <f>MIN('Drive Train'!$F$35-GK32*'DEPRECATED - DT-Prelim Calcs'!$C$21*'Drive Train'!$F$39,GQ32+GK$2)</f>
        <v>10.600000000000001</v>
      </c>
      <c r="GR33" s="57">
        <f>'Drive Train'!$F$35-GK33*'DEPRECATED - DT-Prelim Calcs'!$C$21*'Drive Train'!$F$39</f>
        <v>10.600000000000001</v>
      </c>
      <c r="GS33" s="1">
        <f>IF(GP33&gt;='Drive Train'!$F$29,1,0)</f>
        <v>0</v>
      </c>
      <c r="GT33" s="57">
        <f t="shared" si="63"/>
        <v>33.333333333333314</v>
      </c>
      <c r="GU33" s="63">
        <f>GU32+'DEPRECATED - DT-Prelim Calcs'!$C$11</f>
        <v>116</v>
      </c>
      <c r="GV33" s="2">
        <f>HF33/'Drive Train'!$F$35</f>
        <v>3.3820644829494722</v>
      </c>
      <c r="GW33" s="46">
        <f>HD33*12*60/(PI() * 'Drive Train'!$F$15)/GV$2*GV33</f>
        <v>-1544552.0057908529</v>
      </c>
      <c r="GX33" s="2">
        <f>('DEPRECATED - DT-Prelim Calcs'!$C$6*GV33-GW33)/('DEPRECATED - DT-Prelim Calcs'!$C$6*GV33)*'DEPRECATED - DT-Prelim Calcs'!$C$7*GV33</f>
        <v>706.5317010992095</v>
      </c>
      <c r="GY33" s="57">
        <f>GX33/'DEPRECATED - DT-Prelim Calcs'!$C$7*('DEPRECATED - DT-Prelim Calcs'!$C$8-'DEPRECATED - DT-Prelim Calcs'!$C$9)+'DEPRECATED - DT-Prelim Calcs'!$C$9</f>
        <v>37615.985166401901</v>
      </c>
      <c r="GZ33" s="57">
        <f t="shared" si="20"/>
        <v>33.333333333333314</v>
      </c>
      <c r="HA33" s="2">
        <f t="shared" si="64"/>
        <v>0.99579519204165001</v>
      </c>
      <c r="HB33" s="57">
        <f>HA33*'DEPRECATED - DT-Prelim Calcs'!$C$21/GV$2/'DEPRECATED - DT-Prelim Calcs'!$C$19/'DEPRECATED - DT-Prelim Calcs'!$C$18*3.39*'DEPRECATED - DT-Prelim Calcs'!$C$20</f>
        <v>25.773080821789936</v>
      </c>
      <c r="HC33" s="46">
        <f t="shared" si="65"/>
        <v>0</v>
      </c>
      <c r="HD33" s="57">
        <f>HB32*'DEPRECATED - DT-Prelim Calcs'!$C$11+HD32</f>
        <v>-1115.9019985376756</v>
      </c>
      <c r="HE33" s="57">
        <f>HE32+0.5*HB33*'DEPRECATED - DT-Prelim Calcs'!$C$11^2+HD33*'DEPRECATED - DT-Prelim Calcs'!$C$11</f>
        <v>-42062.964626885376</v>
      </c>
      <c r="HF33" s="57">
        <f>MIN('Drive Train'!$F$35-GZ32*'DEPRECATED - DT-Prelim Calcs'!$C$21*'Drive Train'!$F$39,HF32+GZ$2)</f>
        <v>41.937599588573455</v>
      </c>
      <c r="HG33" s="57">
        <f>'Drive Train'!$F$35-GZ33*'DEPRECATED - DT-Prelim Calcs'!$C$21*'Drive Train'!$F$39</f>
        <v>10.400000000000002</v>
      </c>
      <c r="HH33" s="1">
        <f>IF(HE33&gt;='Drive Train'!$F$29,1,0)</f>
        <v>0</v>
      </c>
      <c r="HI33" s="57">
        <f t="shared" si="66"/>
        <v>37.037037037037017</v>
      </c>
      <c r="HJ33" s="63">
        <f>HJ32+'DEPRECATED - DT-Prelim Calcs'!$C$11</f>
        <v>116</v>
      </c>
      <c r="HK33" s="2">
        <f>HU33/'Drive Train'!$F$35</f>
        <v>0.82258064516129037</v>
      </c>
      <c r="HL33" s="46">
        <f>HS33*12*60/(PI() * 'Drive Train'!$F$15)/HK$2*HK33</f>
        <v>-200002.96272617017</v>
      </c>
      <c r="HM33" s="2">
        <f>('DEPRECATED - DT-Prelim Calcs'!$C$6*HK33-HL33)/('DEPRECATED - DT-Prelim Calcs'!$C$6*HK33)*'DEPRECATED - DT-Prelim Calcs'!$C$7*HK33</f>
        <v>92.415278673801197</v>
      </c>
      <c r="HN33" s="57">
        <f>HM33/'DEPRECATED - DT-Prelim Calcs'!$C$7*('DEPRECATED - DT-Prelim Calcs'!$C$8-'DEPRECATED - DT-Prelim Calcs'!$C$9)+'DEPRECATED - DT-Prelim Calcs'!$C$9</f>
        <v>4922.5673252484212</v>
      </c>
      <c r="HO33" s="57">
        <f t="shared" si="21"/>
        <v>36.66666666666665</v>
      </c>
      <c r="HP33" s="2">
        <f t="shared" si="67"/>
        <v>0.99579519204165001</v>
      </c>
      <c r="HQ33" s="57">
        <f>HP33*'DEPRECATED - DT-Prelim Calcs'!$C$21/HK$2/'DEPRECATED - DT-Prelim Calcs'!$C$19/'DEPRECATED - DT-Prelim Calcs'!$C$18*3.39*'DEPRECATED - DT-Prelim Calcs'!$C$20</f>
        <v>25.773080821789936</v>
      </c>
      <c r="HR33" s="46">
        <f t="shared" si="68"/>
        <v>0</v>
      </c>
      <c r="HS33" s="57">
        <f>HQ32*'DEPRECATED - DT-Prelim Calcs'!$C$11+HS32</f>
        <v>-594.10518924658072</v>
      </c>
      <c r="HT33" s="57">
        <f>HT32+0.5*HQ33*'DEPRECATED - DT-Prelim Calcs'!$C$11^2+HS33*'DEPRECATED - DT-Prelim Calcs'!$C$11</f>
        <v>-44264.843176906215</v>
      </c>
      <c r="HU33" s="57">
        <f>MIN('Drive Train'!$F$35-HO32*'DEPRECATED - DT-Prelim Calcs'!$C$21*'Drive Train'!$F$39,HU32+HO$2)</f>
        <v>10.200000000000001</v>
      </c>
      <c r="HV33" s="57">
        <f>'Drive Train'!$F$35-HO33*'DEPRECATED - DT-Prelim Calcs'!$C$21*'Drive Train'!$F$39</f>
        <v>10.200000000000001</v>
      </c>
      <c r="HW33" s="1">
        <f>IF(HT33&gt;='Drive Train'!$F$29,1,0)</f>
        <v>0</v>
      </c>
      <c r="HX33" s="57">
        <f t="shared" si="69"/>
        <v>40.740740740740726</v>
      </c>
      <c r="HY33" s="63">
        <f>HY32+'DEPRECATED - DT-Prelim Calcs'!$C$11</f>
        <v>116</v>
      </c>
      <c r="HZ33" s="2">
        <f>IJ33/'Drive Train'!$F$35</f>
        <v>0.80645161290322598</v>
      </c>
      <c r="IA33" s="46">
        <f>IH33*12*60/(PI() * 'Drive Train'!$F$15)/HZ$2*HZ33</f>
        <v>-24252.857505694137</v>
      </c>
      <c r="IB33" s="2">
        <f>('DEPRECATED - DT-Prelim Calcs'!$C$6*HZ33-IA33)/('DEPRECATED - DT-Prelim Calcs'!$C$6*HZ33)*'DEPRECATED - DT-Prelim Calcs'!$C$7*HZ33</f>
        <v>12.909662193611386</v>
      </c>
      <c r="IC33" s="57">
        <f>IB33/'DEPRECATED - DT-Prelim Calcs'!$C$7*('DEPRECATED - DT-Prelim Calcs'!$C$8-'DEPRECATED - DT-Prelim Calcs'!$C$9)+'DEPRECATED - DT-Prelim Calcs'!$C$9</f>
        <v>689.96541885491331</v>
      </c>
      <c r="ID33" s="57">
        <f t="shared" si="22"/>
        <v>39.999999999999986</v>
      </c>
      <c r="IE33" s="2">
        <f t="shared" si="70"/>
        <v>0.99579519204165001</v>
      </c>
      <c r="IF33" s="57">
        <f>IE33*'DEPRECATED - DT-Prelim Calcs'!$C$21/HZ$2/'DEPRECATED - DT-Prelim Calcs'!$C$19/'DEPRECATED - DT-Prelim Calcs'!$C$18*3.39*'DEPRECATED - DT-Prelim Calcs'!$C$20</f>
        <v>25.773080821789936</v>
      </c>
      <c r="IG33" s="46">
        <f t="shared" si="71"/>
        <v>0</v>
      </c>
      <c r="IH33" s="57">
        <f>IF32*'DEPRECATED - DT-Prelim Calcs'!$C$11+IH32</f>
        <v>-73.483528782903917</v>
      </c>
      <c r="II33" s="57">
        <f>II32+0.5*IF33*'DEPRECATED - DT-Prelim Calcs'!$C$11^2+IH33*'DEPRECATED - DT-Prelim Calcs'!$C$11</f>
        <v>-46470.540679246449</v>
      </c>
      <c r="IJ33" s="57">
        <f>MIN('Drive Train'!$F$35-ID32*'DEPRECATED - DT-Prelim Calcs'!$C$21*'Drive Train'!$F$39,IJ32+ID$2)</f>
        <v>10.000000000000002</v>
      </c>
      <c r="IK33" s="57">
        <f>'Drive Train'!$F$35-ID33*'DEPRECATED - DT-Prelim Calcs'!$C$21*'Drive Train'!$F$39</f>
        <v>10.000000000000002</v>
      </c>
      <c r="IL33" s="1">
        <f>IF(II33&gt;='Drive Train'!$F$29,1,0)</f>
        <v>0</v>
      </c>
      <c r="IM33" s="57">
        <f t="shared" si="72"/>
        <v>44.444444444444429</v>
      </c>
      <c r="IN33" s="63">
        <f>IN32+'DEPRECATED - DT-Prelim Calcs'!$C$11</f>
        <v>116</v>
      </c>
      <c r="IO33" s="2">
        <f>IY33/'Drive Train'!$F$35</f>
        <v>0.79032258064516137</v>
      </c>
      <c r="IP33" s="46">
        <f>IW33*12*60/(PI() * 'Drive Train'!$F$15)/IO$2*IO33</f>
        <v>-421875.09680414997</v>
      </c>
      <c r="IQ33" s="2">
        <f>('DEPRECATED - DT-Prelim Calcs'!$C$6*IO33-IP33)/('DEPRECATED - DT-Prelim Calcs'!$C$6*IO33)*'DEPRECATED - DT-Prelim Calcs'!$C$7*IO33</f>
        <v>192.65870805687857</v>
      </c>
      <c r="IR33" s="57">
        <f>IQ33/'DEPRECATED - DT-Prelim Calcs'!$C$7*('DEPRECATED - DT-Prelim Calcs'!$C$8-'DEPRECATED - DT-Prelim Calcs'!$C$9)+'DEPRECATED - DT-Prelim Calcs'!$C$9</f>
        <v>10259.178109418059</v>
      </c>
      <c r="IS33" s="57">
        <f t="shared" si="23"/>
        <v>43.333333333333321</v>
      </c>
      <c r="IT33" s="2">
        <f t="shared" si="73"/>
        <v>0.99579519204165001</v>
      </c>
      <c r="IU33" s="57">
        <f>IT33*'DEPRECATED - DT-Prelim Calcs'!$C$21/IO$2/'DEPRECATED - DT-Prelim Calcs'!$C$19/'DEPRECATED - DT-Prelim Calcs'!$C$18*3.39*'DEPRECATED - DT-Prelim Calcs'!$C$20</f>
        <v>25.773080821789936</v>
      </c>
      <c r="IV33" s="46">
        <f t="shared" si="74"/>
        <v>0</v>
      </c>
      <c r="IW33" s="57">
        <f>IU32*'DEPRECATED - DT-Prelim Calcs'!$C$11+IW32</f>
        <v>-1304.3222492198227</v>
      </c>
      <c r="IX33" s="57">
        <f>IX32+0.5*IU33*'DEPRECATED - DT-Prelim Calcs'!$C$11^2+IW33*'DEPRECATED - DT-Prelim Calcs'!$C$11</f>
        <v>-64113.657317946221</v>
      </c>
      <c r="IY33" s="57">
        <f>MIN('Drive Train'!$F$35-IS32*'DEPRECATED - DT-Prelim Calcs'!$C$21*'Drive Train'!$F$39,IY32+IS$2)</f>
        <v>9.8000000000000007</v>
      </c>
      <c r="IZ33" s="57">
        <f>'Drive Train'!$F$35-IS33*'DEPRECATED - DT-Prelim Calcs'!$C$21*'Drive Train'!$F$39</f>
        <v>9.8000000000000007</v>
      </c>
      <c r="JA33" s="1">
        <f>IF(IX33&gt;='Drive Train'!$F$29,1,0)</f>
        <v>0</v>
      </c>
      <c r="JB33" s="57">
        <f t="shared" si="75"/>
        <v>48.148148148148138</v>
      </c>
      <c r="JC33" s="63">
        <f>JC32+'DEPRECATED - DT-Prelim Calcs'!$C$11</f>
        <v>116</v>
      </c>
      <c r="JD33" s="2">
        <f>JN33/'Drive Train'!$F$35</f>
        <v>0.77419354838709686</v>
      </c>
      <c r="JE33" s="46">
        <f>JL33*12*60/(PI() * 'Drive Train'!$F$15)/JD$2*JD33</f>
        <v>-5687.8290373683049</v>
      </c>
      <c r="JF33" s="2">
        <f>('DEPRECATED - DT-Prelim Calcs'!$C$6*JD33-JE33)/('DEPRECATED - DT-Prelim Calcs'!$C$6*JD33)*'DEPRECATED - DT-Prelim Calcs'!$C$7*JD33</f>
        <v>4.4376015698225881</v>
      </c>
      <c r="JG33" s="57">
        <f>JF33/'DEPRECATED - DT-Prelim Calcs'!$C$7*('DEPRECATED - DT-Prelim Calcs'!$C$8-'DEPRECATED - DT-Prelim Calcs'!$C$9)+'DEPRECATED - DT-Prelim Calcs'!$C$9</f>
        <v>238.94244041835603</v>
      </c>
      <c r="JH33" s="57">
        <f t="shared" si="24"/>
        <v>46.666666666666657</v>
      </c>
      <c r="JI33" s="2">
        <f t="shared" si="76"/>
        <v>0.99579519204165001</v>
      </c>
      <c r="JJ33" s="57">
        <f>JI33*'DEPRECATED - DT-Prelim Calcs'!$C$21/JD$2/'DEPRECATED - DT-Prelim Calcs'!$C$19/'DEPRECATED - DT-Prelim Calcs'!$C$18*3.39*'DEPRECATED - DT-Prelim Calcs'!$C$20</f>
        <v>25.773080821789936</v>
      </c>
      <c r="JK33" s="46">
        <f t="shared" si="77"/>
        <v>0</v>
      </c>
      <c r="JL33" s="57">
        <f>JJ32*'DEPRECATED - DT-Prelim Calcs'!$C$11+JL32</f>
        <v>-17.951568038664817</v>
      </c>
      <c r="JM33" s="57">
        <f>JM32+0.5*JJ33*'DEPRECATED - DT-Prelim Calcs'!$C$11^2+JL33*'DEPRECATED - DT-Prelim Calcs'!$C$11</f>
        <v>-65322.296530520158</v>
      </c>
      <c r="JN33" s="57">
        <f>MIN('Drive Train'!$F$35-JH32*'DEPRECATED - DT-Prelim Calcs'!$C$21*'Drive Train'!$F$39,JN32+JH$2)</f>
        <v>9.6000000000000014</v>
      </c>
      <c r="JO33" s="57">
        <f>'Drive Train'!$F$35-JH33*'DEPRECATED - DT-Prelim Calcs'!$C$21*'Drive Train'!$F$39</f>
        <v>9.6000000000000014</v>
      </c>
      <c r="JP33" s="1">
        <f>IF(JM33&gt;='Drive Train'!$F$29,1,0)</f>
        <v>0</v>
      </c>
      <c r="JQ33" s="57">
        <f>MIN(JG33,'DEPRECATED - DT-Prelim Calcs'!$C$10)*'DEPRECATED - DT-Prelim Calcs'!$C$11*1000/60/60</f>
        <v>103.33333333333333</v>
      </c>
      <c r="JR33" s="63">
        <f>JR32+'DEPRECATED - DT-Prelim Calcs'!$C$11</f>
        <v>116</v>
      </c>
      <c r="JS33" s="2">
        <f>KC33/'Drive Train'!$F$35</f>
        <v>0.75806451612903225</v>
      </c>
      <c r="JT33" s="46">
        <f>KA33*12*60/(PI() * 'Drive Train'!$F$15)/JS$2*JS33</f>
        <v>-62256.770597638613</v>
      </c>
      <c r="JU33" s="2">
        <f>('DEPRECATED - DT-Prelim Calcs'!$C$6*JS33-JT33)/('DEPRECATED - DT-Prelim Calcs'!$C$6*JS33)*'DEPRECATED - DT-Prelim Calcs'!$C$7*JS33</f>
        <v>29.976807367606252</v>
      </c>
      <c r="JV33" s="57">
        <f>JU33/'DEPRECATED - DT-Prelim Calcs'!$C$7*('DEPRECATED - DT-Prelim Calcs'!$C$8-'DEPRECATED - DT-Prelim Calcs'!$C$9)+'DEPRECATED - DT-Prelim Calcs'!$C$9</f>
        <v>1598.5607407733953</v>
      </c>
      <c r="JW33" s="57">
        <f t="shared" si="25"/>
        <v>49.999999999999993</v>
      </c>
      <c r="JX33" s="2">
        <f t="shared" si="78"/>
        <v>0.99579519204165001</v>
      </c>
      <c r="JY33" s="57">
        <f>JX33*'DEPRECATED - DT-Prelim Calcs'!$C$21/JS$2/'DEPRECATED - DT-Prelim Calcs'!$C$19/'DEPRECATED - DT-Prelim Calcs'!$C$18*3.39*'DEPRECATED - DT-Prelim Calcs'!$C$20</f>
        <v>25.773080821789936</v>
      </c>
      <c r="JZ33" s="46">
        <f t="shared" si="79"/>
        <v>0</v>
      </c>
      <c r="KA33" s="57">
        <f>JY32*'DEPRECATED - DT-Prelim Calcs'!$C$11+KA32</f>
        <v>-200.6715586412829</v>
      </c>
      <c r="KB33" s="57">
        <f>KB32+0.5*JY33*'DEPRECATED - DT-Prelim Calcs'!$C$11^2+KA33*'DEPRECATED - DT-Prelim Calcs'!$C$11</f>
        <v>-73826.208236431732</v>
      </c>
      <c r="KC33" s="57">
        <f>MIN('Drive Train'!$F$35-JW32*'DEPRECATED - DT-Prelim Calcs'!$C$21*'Drive Train'!$F$39,KC32+JW$2)</f>
        <v>9.4</v>
      </c>
      <c r="KD33" s="57">
        <f>'Drive Train'!$F$35-JW33*'DEPRECATED - DT-Prelim Calcs'!$C$21*'Drive Train'!$F$39</f>
        <v>9.4</v>
      </c>
      <c r="KE33" s="1">
        <f>IF(KB33&gt;='Drive Train'!$F$29,1,0)</f>
        <v>0</v>
      </c>
      <c r="KF33" s="57">
        <f>MIN(JV33,'DEPRECATED - DT-Prelim Calcs'!$C$10)*'DEPRECATED - DT-Prelim Calcs'!$C$11*1000/60/60</f>
        <v>103.33333333333333</v>
      </c>
      <c r="KG33" s="63">
        <f>KG32+'DEPRECATED - DT-Prelim Calcs'!$C$11</f>
        <v>116</v>
      </c>
      <c r="KH33" s="2">
        <f>KR33/'Drive Train'!$F$35</f>
        <v>0.74193548387096786</v>
      </c>
      <c r="KI33" s="46">
        <f>KP33*12*60/(PI() * 'Drive Train'!$F$15)/KH$2*KH33</f>
        <v>-38555.101872561936</v>
      </c>
      <c r="KJ33" s="2">
        <f>('DEPRECATED - DT-Prelim Calcs'!$C$6*KH33-KI33)/('DEPRECATED - DT-Prelim Calcs'!$C$6*KH33)*'DEPRECATED - DT-Prelim Calcs'!$C$7*KH33</f>
        <v>19.221046788713323</v>
      </c>
      <c r="KK33" s="57">
        <f>KJ33/'DEPRECATED - DT-Prelim Calcs'!$C$7*('DEPRECATED - DT-Prelim Calcs'!$C$8-'DEPRECATED - DT-Prelim Calcs'!$C$9)+'DEPRECATED - DT-Prelim Calcs'!$C$9</f>
        <v>1025.9615365111699</v>
      </c>
      <c r="KL33" s="57">
        <f t="shared" si="26"/>
        <v>53.333333333333329</v>
      </c>
      <c r="KM33" s="2">
        <f t="shared" si="80"/>
        <v>0.99579519204165001</v>
      </c>
      <c r="KN33" s="57">
        <f>KM33*'DEPRECATED - DT-Prelim Calcs'!$C$21/KH$2/'DEPRECATED - DT-Prelim Calcs'!$C$19/'DEPRECATED - DT-Prelim Calcs'!$C$18*3.39*'DEPRECATED - DT-Prelim Calcs'!$C$20</f>
        <v>25.773080821789936</v>
      </c>
      <c r="KO33" s="46">
        <f t="shared" si="81"/>
        <v>0</v>
      </c>
      <c r="KP33" s="57">
        <f>KN32*'DEPRECATED - DT-Prelim Calcs'!$C$11+KP32</f>
        <v>-126.97584628922958</v>
      </c>
      <c r="KQ33" s="57">
        <f>KQ32+0.5*KN33*'DEPRECATED - DT-Prelim Calcs'!$C$11^2+KP33*'DEPRECATED - DT-Prelim Calcs'!$C$11</f>
        <v>-50333.299882987289</v>
      </c>
      <c r="KR33" s="57">
        <f>MIN('Drive Train'!$F$35-KL32*'DEPRECATED - DT-Prelim Calcs'!$C$21*'Drive Train'!$F$39,KR32+KL$2)</f>
        <v>9.2000000000000011</v>
      </c>
      <c r="KS33" s="57">
        <f>'Drive Train'!$F$35-KL33*'DEPRECATED - DT-Prelim Calcs'!$C$21*'Drive Train'!$F$39</f>
        <v>9.2000000000000011</v>
      </c>
      <c r="KT33" s="1">
        <f>IF(KQ33&gt;='Drive Train'!$F$29,1,0)</f>
        <v>0</v>
      </c>
      <c r="KU33" s="57">
        <f>MIN(KK33,'DEPRECATED - DT-Prelim Calcs'!$C$10)*'DEPRECATED - DT-Prelim Calcs'!$C$11*1000/60/60</f>
        <v>103.33333333333333</v>
      </c>
      <c r="KV33" s="63">
        <f>KV32+'DEPRECATED - DT-Prelim Calcs'!$C$11</f>
        <v>116</v>
      </c>
      <c r="KW33" s="2">
        <f>LG33/'Drive Train'!$F$35</f>
        <v>0.72580645161290325</v>
      </c>
      <c r="KX33" s="46">
        <f>LE33*12*60/(PI() * 'Drive Train'!$F$15)/KW$2*KW33</f>
        <v>-7570.9739188671074</v>
      </c>
      <c r="KY33" s="2">
        <f>('DEPRECATED - DT-Prelim Calcs'!$C$6*KW33-KX33)/('DEPRECATED - DT-Prelim Calcs'!$C$6*KW33)*'DEPRECATED - DT-Prelim Calcs'!$C$7*KW33</f>
        <v>5.17246693384108</v>
      </c>
      <c r="KZ33" s="57">
        <f>KY33/'DEPRECATED - DT-Prelim Calcs'!$C$7*('DEPRECATED - DT-Prelim Calcs'!$C$8-'DEPRECATED - DT-Prelim Calcs'!$C$9)+'DEPRECATED - DT-Prelim Calcs'!$C$9</f>
        <v>278.06411104224503</v>
      </c>
      <c r="LA33" s="57">
        <f t="shared" si="27"/>
        <v>56.666666666666664</v>
      </c>
      <c r="LB33" s="2">
        <f t="shared" si="82"/>
        <v>0.99579519204165001</v>
      </c>
      <c r="LC33" s="57">
        <f>LB33*'DEPRECATED - DT-Prelim Calcs'!$C$21/KW$2/'DEPRECATED - DT-Prelim Calcs'!$C$19/'DEPRECATED - DT-Prelim Calcs'!$C$18*3.39*'DEPRECATED - DT-Prelim Calcs'!$C$20</f>
        <v>25.773080821789936</v>
      </c>
      <c r="LD33" s="46">
        <f t="shared" si="83"/>
        <v>0</v>
      </c>
      <c r="LE33" s="57">
        <f>LC32*'DEPRECATED - DT-Prelim Calcs'!$C$11+LE32</f>
        <v>-25.488033489161111</v>
      </c>
      <c r="LF33" s="57">
        <f>LF32+0.5*LC33*'DEPRECATED - DT-Prelim Calcs'!$C$11^2+LE33*'DEPRECATED - DT-Prelim Calcs'!$C$11</f>
        <v>-67770.574768257662</v>
      </c>
      <c r="LG33" s="57">
        <f>MIN('Drive Train'!$F$35-LA32*'DEPRECATED - DT-Prelim Calcs'!$C$21*'Drive Train'!$F$39,LG32+LA$2)</f>
        <v>9</v>
      </c>
      <c r="LH33" s="57">
        <f>'Drive Train'!$F$35-LA33*'DEPRECATED - DT-Prelim Calcs'!$C$21*'Drive Train'!$F$39</f>
        <v>9</v>
      </c>
      <c r="LI33" s="1">
        <f>IF(LF33&gt;='Drive Train'!$F$29,1,0)</f>
        <v>0</v>
      </c>
      <c r="LJ33" s="57">
        <f>MIN(KZ33,'DEPRECATED - DT-Prelim Calcs'!$C$10)*'DEPRECATED - DT-Prelim Calcs'!$C$11*1000/60/60</f>
        <v>103.33333333333333</v>
      </c>
      <c r="LK33" s="63">
        <f>LK32+'DEPRECATED - DT-Prelim Calcs'!$C$11</f>
        <v>116</v>
      </c>
      <c r="LL33" s="2">
        <f>LV33/'Drive Train'!$F$35</f>
        <v>0.70967741935483875</v>
      </c>
      <c r="LM33" s="46">
        <f>LT33*12*60/(PI() * 'Drive Train'!$F$15)/LL$2*LL33</f>
        <v>-128519.16256817723</v>
      </c>
      <c r="LN33" s="2">
        <f>('DEPRECATED - DT-Prelim Calcs'!$C$6*LL33-LM33)/('DEPRECATED - DT-Prelim Calcs'!$C$6*LL33)*'DEPRECATED - DT-Prelim Calcs'!$C$7*LL33</f>
        <v>59.821238488582708</v>
      </c>
      <c r="LO33" s="57">
        <f>LN33/'DEPRECATED - DT-Prelim Calcs'!$C$7*('DEPRECATED - DT-Prelim Calcs'!$C$8-'DEPRECATED - DT-Prelim Calcs'!$C$9)+'DEPRECATED - DT-Prelim Calcs'!$C$9</f>
        <v>3187.3742315706063</v>
      </c>
      <c r="LP33" s="57">
        <f t="shared" si="28"/>
        <v>60</v>
      </c>
      <c r="LQ33" s="2">
        <f t="shared" si="84"/>
        <v>0.99579519204165001</v>
      </c>
      <c r="LR33" s="57">
        <f>LQ33*'DEPRECATED - DT-Prelim Calcs'!$C$21/LL$2/'DEPRECATED - DT-Prelim Calcs'!$C$19/'DEPRECATED - DT-Prelim Calcs'!$C$18*3.39*'DEPRECATED - DT-Prelim Calcs'!$C$20</f>
        <v>25.773080821789936</v>
      </c>
      <c r="LS33" s="46">
        <f t="shared" si="85"/>
        <v>0</v>
      </c>
      <c r="LT33" s="57">
        <f>LR32*'DEPRECATED - DT-Prelim Calcs'!$C$11+LT32</f>
        <v>-442.49900991123468</v>
      </c>
      <c r="LU33" s="57">
        <f>LU32+0.5*LR33*'DEPRECATED - DT-Prelim Calcs'!$C$11^2+LT33*'DEPRECATED - DT-Prelim Calcs'!$C$11</f>
        <v>-85171.920241950342</v>
      </c>
      <c r="LV33" s="57">
        <f>MIN('Drive Train'!$F$35-LP32*'DEPRECATED - DT-Prelim Calcs'!$C$21*'Drive Train'!$F$39,LV32+LP$2)</f>
        <v>8.8000000000000007</v>
      </c>
      <c r="LW33" s="57">
        <f>'Drive Train'!$F$35-LP33*'DEPRECATED - DT-Prelim Calcs'!$C$21*'Drive Train'!$F$39</f>
        <v>8.8000000000000007</v>
      </c>
      <c r="LX33" s="1">
        <f>IF(LU33&gt;='Drive Train'!$F$29,1,0)</f>
        <v>0</v>
      </c>
      <c r="LY33" s="57">
        <f>MIN(LO33,'DEPRECATED - DT-Prelim Calcs'!$C$10)*'DEPRECATED - DT-Prelim Calcs'!$C$11*1000/60/60</f>
        <v>103.33333333333333</v>
      </c>
      <c r="LZ33" s="63">
        <f>LZ32+'DEPRECATED - DT-Prelim Calcs'!$C$11</f>
        <v>116</v>
      </c>
    </row>
    <row r="34" spans="1:338" x14ac:dyDescent="0.2">
      <c r="A34" s="20"/>
      <c r="B34" s="20"/>
      <c r="C34" s="68" t="s">
        <v>36</v>
      </c>
      <c r="E34" s="17">
        <f>1/'Drive Train'!F10</f>
        <v>10.714285714285714</v>
      </c>
      <c r="F34" s="18">
        <f>G32</f>
        <v>3</v>
      </c>
      <c r="G34" s="18">
        <f t="shared" ref="G34:O34" si="87">F34-$I$32</f>
        <v>4.333333333333333</v>
      </c>
      <c r="H34" s="18">
        <f t="shared" si="87"/>
        <v>5.6666666666666661</v>
      </c>
      <c r="I34" s="18">
        <f t="shared" si="87"/>
        <v>6.9999999999999991</v>
      </c>
      <c r="J34" s="18">
        <f t="shared" si="87"/>
        <v>8.3333333333333321</v>
      </c>
      <c r="K34" s="18">
        <f t="shared" si="87"/>
        <v>9.6666666666666661</v>
      </c>
      <c r="L34" s="18">
        <f t="shared" si="87"/>
        <v>11</v>
      </c>
      <c r="M34" s="18">
        <f t="shared" si="87"/>
        <v>12.333333333333334</v>
      </c>
      <c r="N34" s="18">
        <f t="shared" si="87"/>
        <v>13.666666666666668</v>
      </c>
      <c r="O34" s="18">
        <f t="shared" si="87"/>
        <v>15.000000000000002</v>
      </c>
      <c r="P34" s="68"/>
      <c r="R34" s="63">
        <f>R33+'DEPRECATED - DT-Prelim Calcs'!$C$11</f>
        <v>120</v>
      </c>
      <c r="S34" s="2">
        <f>AG34/'Drive Train'!$F$35</f>
        <v>0</v>
      </c>
      <c r="T34" s="46">
        <f>AE34*12*60/(PI() * 'Drive Train'!$F$15)/S$2*ABS(S34)</f>
        <v>0</v>
      </c>
      <c r="U34" s="2">
        <f>IF(OR(AD33=1,AND($C$32=Motors!$C$32,'DEPRECATED - DT-Prelim Calcs'!AI33=1)),0,IF(AG34=0,-(V33+$C$9)/($C$8-$C$9)*$C$7,($C$6*S34-T34)/($C$6*S34)*$C$7*S34))</f>
        <v>0</v>
      </c>
      <c r="V34" s="57">
        <f>IF(AND(AD33=1,AI33=1),0,ABS(U34/$C$7*($C$8-$C$9)+$C$9) *'Drive Train'!$AA$49 + V33*(1-'Drive Train'!$AA$49))</f>
        <v>0</v>
      </c>
      <c r="W34" s="57">
        <f t="shared" si="0"/>
        <v>0</v>
      </c>
      <c r="X34" s="2">
        <f>MAX(MIN(IF(AND(AI33=1,AG34&lt;0),-1,1)*(W34-$C$9)/($C$8-$C$9)*$C$7-$C$29*AE34/T$2 -  AI33*$C$29/2,X$2),MAX(X$4:X33)*-1)</f>
        <v>-0.2458281045106315</v>
      </c>
      <c r="Y34" s="57">
        <f t="shared" si="1"/>
        <v>0</v>
      </c>
      <c r="Z34" s="57">
        <f t="shared" si="2"/>
        <v>0</v>
      </c>
      <c r="AA34" s="57">
        <f t="shared" si="3"/>
        <v>0</v>
      </c>
      <c r="AB34" s="57" t="e">
        <f t="shared" si="4"/>
        <v>#N/A</v>
      </c>
      <c r="AC34" s="46">
        <f t="shared" si="29"/>
        <v>1</v>
      </c>
      <c r="AD34" s="1">
        <f t="shared" si="5"/>
        <v>1</v>
      </c>
      <c r="AE34" s="57">
        <f t="shared" si="6"/>
        <v>0</v>
      </c>
      <c r="AF34" s="57" t="e">
        <f t="shared" si="7"/>
        <v>#N/A</v>
      </c>
      <c r="AG34" s="57">
        <f>IF(AI33=0,MIN('Drive Train'!$F$35-W33*$C$21*'Drive Train'!$F$39,AG33+W$2)-$C$3,IF(AE33-1&lt;=0,0,IF($C$32=Motors!$C$30,MAX(MAX(AG$4:AG33)*-1,AG33-W$2),MAX(0,MAX(AG$4:AG33)*-1,AG33-W$2))))</f>
        <v>0</v>
      </c>
      <c r="AH34" s="57">
        <f>'Drive Train'!$F$35-ABS(W34)*'DEPRECATED - DT-Prelim Calcs'!$C$21*'Drive Train'!$F$39</f>
        <v>12.4</v>
      </c>
      <c r="AI34" s="1">
        <f>IF(AJ34&gt;='Drive Train'!$F$29,1,0)</f>
        <v>1</v>
      </c>
      <c r="AJ34" s="57">
        <f>AJ33+0.5*Y34*'DEPRECATED - DT-Prelim Calcs'!$C$11^2+AE34*'DEPRECATED - DT-Prelim Calcs'!$C$11</f>
        <v>784.33981740885292</v>
      </c>
      <c r="AK34" s="57">
        <f t="shared" si="8"/>
        <v>0</v>
      </c>
      <c r="AL34" s="63">
        <f>AL33+'DEPRECATED - DT-Prelim Calcs'!$C$11</f>
        <v>120</v>
      </c>
      <c r="AM34" s="2">
        <f>AW34/'Drive Train'!$F$35</f>
        <v>0.90159664860364641</v>
      </c>
      <c r="AN34" s="46">
        <f>AU34*12*60/(PI() * 'Drive Train'!$F$15)/AM$2*AM34</f>
        <v>4074.6823228451531</v>
      </c>
      <c r="AO34" s="2">
        <f>('DEPRECATED - DT-Prelim Calcs'!$C$6*AM34-AN34)/('DEPRECATED - DT-Prelim Calcs'!$C$6*AM34)*'DEPRECATED - DT-Prelim Calcs'!$C$7*AM34</f>
        <v>0.33044934939054427</v>
      </c>
      <c r="AP34" s="57">
        <f>AO34/'DEPRECATED - DT-Prelim Calcs'!$C$7*('DEPRECATED - DT-Prelim Calcs'!$C$8-'DEPRECATED - DT-Prelim Calcs'!$C$9)+'DEPRECATED - DT-Prelim Calcs'!$C$9</f>
        <v>20.29197158788665</v>
      </c>
      <c r="AQ34" s="57">
        <f t="shared" si="9"/>
        <v>20.29197158788665</v>
      </c>
      <c r="AR34" s="2">
        <f t="shared" si="30"/>
        <v>-4.2727482225757285E-4</v>
      </c>
      <c r="AS34" s="57">
        <f>AR34*'DEPRECATED - DT-Prelim Calcs'!$C$21/AM$2/'DEPRECATED - DT-Prelim Calcs'!$C$19/'DEPRECATED - DT-Prelim Calcs'!$C$18*3.39*'DEPRECATED - DT-Prelim Calcs'!$C$20</f>
        <v>-3.0964326924325346E-3</v>
      </c>
      <c r="AT34" s="46">
        <f t="shared" si="31"/>
        <v>0</v>
      </c>
      <c r="AU34" s="57">
        <f>AS33*'DEPRECATED - DT-Prelim Calcs'!$C$11+AU33</f>
        <v>39.439267335676547</v>
      </c>
      <c r="AV34" s="57">
        <f>AV33+0.5*AS34*'DEPRECATED - DT-Prelim Calcs'!$C$11^2+AU34*'DEPRECATED - DT-Prelim Calcs'!$C$11</f>
        <v>4687.2663040462476</v>
      </c>
      <c r="AW34" s="57">
        <f>MIN('Drive Train'!$F$35-AQ33*'DEPRECATED - DT-Prelim Calcs'!$C$21*'Drive Train'!$F$39,AW33+AQ$2)</f>
        <v>11.179798442685216</v>
      </c>
      <c r="AX34" s="57">
        <f>'Drive Train'!$F$35-AQ34*'DEPRECATED - DT-Prelim Calcs'!$C$21*'Drive Train'!$F$39</f>
        <v>11.182481704726801</v>
      </c>
      <c r="AY34" s="1">
        <f>IF(AV34&gt;='Drive Train'!$F$29,1,0)</f>
        <v>1</v>
      </c>
      <c r="AZ34" s="57">
        <f t="shared" si="32"/>
        <v>22.546635097651833</v>
      </c>
      <c r="BA34" s="63">
        <f>BA33+'DEPRECATED - DT-Prelim Calcs'!$C$11</f>
        <v>120</v>
      </c>
      <c r="BB34" s="2">
        <f>BL34/'Drive Train'!$F$35</f>
        <v>0.55000000000000004</v>
      </c>
      <c r="BC34" s="46">
        <f>BJ34*12*60/(PI() * 'Drive Train'!$F$15)/BB$2*BB34</f>
        <v>5575.2083936048457</v>
      </c>
      <c r="BD34" s="2">
        <f>('DEPRECATED - DT-Prelim Calcs'!$C$6*BB34-BC34)/('DEPRECATED - DT-Prelim Calcs'!$C$6*BB34)*'DEPRECATED - DT-Prelim Calcs'!$C$7*BB34</f>
        <v>-1.1953728383841795</v>
      </c>
      <c r="BE34" s="57">
        <f>BD34/'DEPRECATED - DT-Prelim Calcs'!$C$7*('DEPRECATED - DT-Prelim Calcs'!$C$8-'DEPRECATED - DT-Prelim Calcs'!$C$9)+'DEPRECATED - DT-Prelim Calcs'!$C$9</f>
        <v>-60.937483470825825</v>
      </c>
      <c r="BF34" s="57">
        <f t="shared" si="10"/>
        <v>-60.937483470825825</v>
      </c>
      <c r="BG34" s="2">
        <f t="shared" si="33"/>
        <v>-1.9375080461675047</v>
      </c>
      <c r="BH34" s="57">
        <f>BG34*'DEPRECATED - DT-Prelim Calcs'!$C$21/BB$2/'DEPRECATED - DT-Prelim Calcs'!$C$19/'DEPRECATED - DT-Prelim Calcs'!$C$18*3.39*'DEPRECATED - DT-Prelim Calcs'!$C$20</f>
        <v>-20.281435914132508</v>
      </c>
      <c r="BI34" s="46">
        <f t="shared" si="34"/>
        <v>1</v>
      </c>
      <c r="BJ34" s="57">
        <f>BH33*'DEPRECATED - DT-Prelim Calcs'!$C$11+BJ33</f>
        <v>61.241376683850106</v>
      </c>
      <c r="BK34" s="57">
        <f>BK33+0.5*BH34*'DEPRECATED - DT-Prelim Calcs'!$C$11^2+BJ34*'DEPRECATED - DT-Prelim Calcs'!$C$11</f>
        <v>2515.6797167394698</v>
      </c>
      <c r="BL34" s="57">
        <f>MIN('Drive Train'!$F$35-BF33*'DEPRECATED - DT-Prelim Calcs'!$C$21*'Drive Train'!$F$39,BL33+BF$2)</f>
        <v>6.82</v>
      </c>
      <c r="BM34" s="57">
        <f>'Drive Train'!$F$35-BF34*'DEPRECATED - DT-Prelim Calcs'!$C$21*'Drive Train'!$F$39</f>
        <v>16.056249008249551</v>
      </c>
      <c r="BN34" s="1">
        <f>IF(BK34&gt;='Drive Train'!$F$29,1,0)</f>
        <v>1</v>
      </c>
      <c r="BO34" s="57">
        <f t="shared" si="35"/>
        <v>-67.708314967584258</v>
      </c>
      <c r="BP34" s="63">
        <f>BP33+'DEPRECATED - DT-Prelim Calcs'!$C$11</f>
        <v>120</v>
      </c>
      <c r="BQ34" s="2">
        <f>CA34/'Drive Train'!$F$35</f>
        <v>1.1992960657917764</v>
      </c>
      <c r="BR34" s="46">
        <f>BY34*12*60/(PI() * 'Drive Train'!$F$15)/BQ$2*BQ34</f>
        <v>-10345.879759376205</v>
      </c>
      <c r="BS34" s="2">
        <f>('DEPRECATED - DT-Prelim Calcs'!$C$6*BQ34-BR34)/('DEPRECATED - DT-Prelim Calcs'!$C$6*BQ34)*'DEPRECATED - DT-Prelim Calcs'!$C$7*BQ34</f>
        <v>7.5682716649177779</v>
      </c>
      <c r="BT34" s="57">
        <f>BS34/'DEPRECATED - DT-Prelim Calcs'!$C$7*('DEPRECATED - DT-Prelim Calcs'!$C$8-'DEPRECATED - DT-Prelim Calcs'!$C$9)+'DEPRECATED - DT-Prelim Calcs'!$C$9</f>
        <v>405.6084044020543</v>
      </c>
      <c r="BU34" s="57">
        <f t="shared" si="11"/>
        <v>93</v>
      </c>
      <c r="BV34" s="2">
        <f t="shared" si="36"/>
        <v>1.8828060353728675</v>
      </c>
      <c r="BW34" s="57">
        <f>BV34*'DEPRECATED - DT-Prelim Calcs'!$C$21/BQ$2/'DEPRECATED - DT-Prelim Calcs'!$C$19/'DEPRECATED - DT-Prelim Calcs'!$C$18*3.39*'DEPRECATED - DT-Prelim Calcs'!$C$20</f>
        <v>25.773080821789936</v>
      </c>
      <c r="BX34" s="46">
        <f t="shared" si="37"/>
        <v>0</v>
      </c>
      <c r="BY34" s="57">
        <f>BW33*'DEPRECATED - DT-Prelim Calcs'!$C$11+BY33</f>
        <v>-39.854923300019593</v>
      </c>
      <c r="BZ34" s="57">
        <f>BZ33+0.5*BW34*'DEPRECATED - DT-Prelim Calcs'!$C$11^2+BY34*'DEPRECATED - DT-Prelim Calcs'!$C$11</f>
        <v>-2787.889305145417</v>
      </c>
      <c r="CA34" s="57">
        <f>MIN('Drive Train'!$F$35-BU33*'DEPRECATED - DT-Prelim Calcs'!$C$21*'Drive Train'!$F$39,CA33+BU$2)</f>
        <v>14.871271215818027</v>
      </c>
      <c r="CB34" s="57">
        <f>'Drive Train'!$F$35-BU34*'DEPRECATED - DT-Prelim Calcs'!$C$21*'Drive Train'!$F$39</f>
        <v>6.82</v>
      </c>
      <c r="CC34" s="1">
        <f>IF(BZ34&gt;='Drive Train'!$F$29,1,0)</f>
        <v>0</v>
      </c>
      <c r="CD34" s="57">
        <f t="shared" si="38"/>
        <v>103.33333333333333</v>
      </c>
      <c r="CE34" s="63">
        <f>CE33+'DEPRECATED - DT-Prelim Calcs'!$C$11</f>
        <v>120</v>
      </c>
      <c r="CF34" s="2">
        <f>CP34/'Drive Train'!$F$35</f>
        <v>1.6524567280467748</v>
      </c>
      <c r="CG34" s="46">
        <f>CN34*12*60/(PI() * 'Drive Train'!$F$15)/CF$2*CF34</f>
        <v>-83898.085386831561</v>
      </c>
      <c r="CH34" s="2">
        <f>('DEPRECATED - DT-Prelim Calcs'!$C$6*CF34-CG34)/('DEPRECATED - DT-Prelim Calcs'!$C$6*CF34)*'DEPRECATED - DT-Prelim Calcs'!$C$7*CF34</f>
        <v>41.917577521771733</v>
      </c>
      <c r="CI34" s="57">
        <f>CH34/'DEPRECATED - DT-Prelim Calcs'!$C$7*('DEPRECATED - DT-Prelim Calcs'!$C$8-'DEPRECATED - DT-Prelim Calcs'!$C$9)+'DEPRECATED - DT-Prelim Calcs'!$C$9</f>
        <v>2234.2457244992997</v>
      </c>
      <c r="CJ34" s="57">
        <f t="shared" si="12"/>
        <v>93</v>
      </c>
      <c r="CK34" s="2">
        <f t="shared" si="39"/>
        <v>1.5241763143494644</v>
      </c>
      <c r="CL34" s="57">
        <f>CK34*'DEPRECATED - DT-Prelim Calcs'!$C$21/CF$2/'DEPRECATED - DT-Prelim Calcs'!$C$19/'DEPRECATED - DT-Prelim Calcs'!$C$18*3.39*'DEPRECATED - DT-Prelim Calcs'!$C$20</f>
        <v>25.773080821789936</v>
      </c>
      <c r="CM34" s="46">
        <f t="shared" si="40"/>
        <v>0</v>
      </c>
      <c r="CN34" s="57">
        <f>CL33*'DEPRECATED - DT-Prelim Calcs'!$C$11+CN33</f>
        <v>-189.88582289106989</v>
      </c>
      <c r="CO34" s="57">
        <f>CO33+0.5*CL34*'DEPRECATED - DT-Prelim Calcs'!$C$11^2+CN34*'DEPRECATED - DT-Prelim Calcs'!$C$11</f>
        <v>-12262.987719684721</v>
      </c>
      <c r="CP34" s="57">
        <f>MIN('Drive Train'!$F$35-CJ33*'DEPRECATED - DT-Prelim Calcs'!$C$21*'Drive Train'!$F$39,CP33+CJ$2)</f>
        <v>20.490463427780007</v>
      </c>
      <c r="CQ34" s="57">
        <f>'Drive Train'!$F$35-CJ34*'DEPRECATED - DT-Prelim Calcs'!$C$21*'Drive Train'!$F$39</f>
        <v>6.82</v>
      </c>
      <c r="CR34" s="1">
        <f>IF(CO34&gt;='Drive Train'!$F$29,1,0)</f>
        <v>0</v>
      </c>
      <c r="CS34" s="57">
        <f t="shared" si="41"/>
        <v>103.33333333333333</v>
      </c>
      <c r="CT34" s="63">
        <f>CT33+'DEPRECATED - DT-Prelim Calcs'!$C$11</f>
        <v>120</v>
      </c>
      <c r="CU34" s="2">
        <f>DE34/'Drive Train'!$F$35</f>
        <v>0.55000000000000004</v>
      </c>
      <c r="CV34" s="46">
        <f>DC34*12*60/(PI() * 'Drive Train'!$F$15)/CU$2*CU34</f>
        <v>-4599.8570646152166</v>
      </c>
      <c r="CW34" s="2">
        <f>('DEPRECATED - DT-Prelim Calcs'!$C$6*CU34-CV34)/('DEPRECATED - DT-Prelim Calcs'!$C$6*CU34)*'DEPRECATED - DT-Prelim Calcs'!$C$7*CU34</f>
        <v>3.4053603237753611</v>
      </c>
      <c r="CX34" s="57">
        <f>CW34/'DEPRECATED - DT-Prelim Calcs'!$C$7*('DEPRECATED - DT-Prelim Calcs'!$C$8-'DEPRECATED - DT-Prelim Calcs'!$C$9)+'DEPRECATED - DT-Prelim Calcs'!$C$9</f>
        <v>183.9895143321074</v>
      </c>
      <c r="CY34" s="57">
        <f t="shared" si="13"/>
        <v>93</v>
      </c>
      <c r="CZ34" s="2">
        <f t="shared" si="42"/>
        <v>1.2803081040535502</v>
      </c>
      <c r="DA34" s="57">
        <f>CZ34*'DEPRECATED - DT-Prelim Calcs'!$C$21/CU$2/'DEPRECATED - DT-Prelim Calcs'!$C$19/'DEPRECATED - DT-Prelim Calcs'!$C$18*3.39*'DEPRECATED - DT-Prelim Calcs'!$C$20</f>
        <v>25.773080821789936</v>
      </c>
      <c r="DB34" s="46">
        <f t="shared" si="43"/>
        <v>0</v>
      </c>
      <c r="DC34" s="57">
        <f>DA33*'DEPRECATED - DT-Prelim Calcs'!$C$11+DC33</f>
        <v>-26.274322112287777</v>
      </c>
      <c r="DD34" s="57">
        <f>DD33+0.5*DA34*'DEPRECATED - DT-Prelim Calcs'!$C$11^2+DC34*'DEPRECATED - DT-Prelim Calcs'!$C$11</f>
        <v>-20938.909469621129</v>
      </c>
      <c r="DE34" s="57">
        <f>MIN('Drive Train'!$F$35-CY33*'DEPRECATED - DT-Prelim Calcs'!$C$21*'Drive Train'!$F$39,DE33+CY$2)</f>
        <v>6.82</v>
      </c>
      <c r="DF34" s="57">
        <f>'Drive Train'!$F$35-CY34*'DEPRECATED - DT-Prelim Calcs'!$C$21*'Drive Train'!$F$39</f>
        <v>6.82</v>
      </c>
      <c r="DG34" s="1">
        <f>IF(DD34&gt;='Drive Train'!$F$29,1,0)</f>
        <v>0</v>
      </c>
      <c r="DH34" s="57">
        <f t="shared" si="44"/>
        <v>103.33333333333333</v>
      </c>
      <c r="DI34" s="63">
        <f>DI33+'DEPRECATED - DT-Prelim Calcs'!$C$11</f>
        <v>120</v>
      </c>
      <c r="DJ34" s="2">
        <f>DT34/'Drive Train'!$F$35</f>
        <v>0.55000000000000004</v>
      </c>
      <c r="DK34" s="46">
        <f>DR34*12*60/(PI() * 'Drive Train'!$F$15)/DJ$2*DJ34</f>
        <v>-4316.8250030274767</v>
      </c>
      <c r="DL34" s="2">
        <f>('DEPRECATED - DT-Prelim Calcs'!$C$6*DJ34-DK34)/('DEPRECATED - DT-Prelim Calcs'!$C$6*DJ34)*'DEPRECATED - DT-Prelim Calcs'!$C$7*DJ34</f>
        <v>3.2773852265096095</v>
      </c>
      <c r="DM34" s="57">
        <f>DL34/'DEPRECATED - DT-Prelim Calcs'!$C$7*('DEPRECATED - DT-Prelim Calcs'!$C$8-'DEPRECATED - DT-Prelim Calcs'!$C$9)+'DEPRECATED - DT-Prelim Calcs'!$C$9</f>
        <v>177.17656620795972</v>
      </c>
      <c r="DN34" s="57">
        <f t="shared" si="14"/>
        <v>93</v>
      </c>
      <c r="DO34" s="2">
        <f t="shared" si="45"/>
        <v>1.1037138828047846</v>
      </c>
      <c r="DP34" s="57">
        <f>DO34*'DEPRECATED - DT-Prelim Calcs'!$C$21/DJ$2/'DEPRECATED - DT-Prelim Calcs'!$C$19/'DEPRECATED - DT-Prelim Calcs'!$C$18*3.39*'DEPRECATED - DT-Prelim Calcs'!$C$20</f>
        <v>25.773080821789936</v>
      </c>
      <c r="DQ34" s="46">
        <f t="shared" si="46"/>
        <v>0</v>
      </c>
      <c r="DR34" s="57">
        <f>DP33*'DEPRECATED - DT-Prelim Calcs'!$C$11+DR33</f>
        <v>-21.256592031886925</v>
      </c>
      <c r="DS34" s="57">
        <f>DS33+0.5*DP34*'DEPRECATED - DT-Prelim Calcs'!$C$11^2+DR34*'DEPRECATED - DT-Prelim Calcs'!$C$11</f>
        <v>-35072.991094803772</v>
      </c>
      <c r="DT34" s="57">
        <f>MIN('Drive Train'!$F$35-DN33*'DEPRECATED - DT-Prelim Calcs'!$C$21*'Drive Train'!$F$39,DT33+DN$2)</f>
        <v>6.82</v>
      </c>
      <c r="DU34" s="57">
        <f>'Drive Train'!$F$35-DN34*'DEPRECATED - DT-Prelim Calcs'!$C$21*'Drive Train'!$F$39</f>
        <v>6.82</v>
      </c>
      <c r="DV34" s="1">
        <f>IF(DS34&gt;='Drive Train'!$F$29,1,0)</f>
        <v>0</v>
      </c>
      <c r="DW34" s="57">
        <f t="shared" si="47"/>
        <v>103.33333333333333</v>
      </c>
      <c r="DX34" s="63">
        <f>DX33+'DEPRECATED - DT-Prelim Calcs'!$C$11</f>
        <v>120</v>
      </c>
      <c r="DY34" s="2">
        <f>EI34/'Drive Train'!$F$35</f>
        <v>0.55000000000000004</v>
      </c>
      <c r="DZ34" s="46">
        <f>EG34*12*60/(PI() * 'Drive Train'!$F$15)/DY$2*DY34</f>
        <v>-2781.0517335084528</v>
      </c>
      <c r="EA34" s="2">
        <f>('DEPRECATED - DT-Prelim Calcs'!$C$6*DY34-DZ34)/('DEPRECATED - DT-Prelim Calcs'!$C$6*DY34)*'DEPRECATED - DT-Prelim Calcs'!$C$7*DY34</f>
        <v>2.5829736731248349</v>
      </c>
      <c r="EB34" s="57">
        <f>EA34/'DEPRECATED - DT-Prelim Calcs'!$C$7*('DEPRECATED - DT-Prelim Calcs'!$C$8-'DEPRECATED - DT-Prelim Calcs'!$C$9)+'DEPRECATED - DT-Prelim Calcs'!$C$9</f>
        <v>140.20851546137607</v>
      </c>
      <c r="EC34" s="57">
        <f t="shared" si="15"/>
        <v>93</v>
      </c>
      <c r="ED34" s="2">
        <f t="shared" si="48"/>
        <v>0.96993038185874991</v>
      </c>
      <c r="EE34" s="57">
        <f>ED34*'DEPRECATED - DT-Prelim Calcs'!$C$21/DY$2/'DEPRECATED - DT-Prelim Calcs'!$C$19/'DEPRECATED - DT-Prelim Calcs'!$C$18*3.39*'DEPRECATED - DT-Prelim Calcs'!$C$20</f>
        <v>25.773080821789936</v>
      </c>
      <c r="EF34" s="46">
        <f t="shared" si="49"/>
        <v>0</v>
      </c>
      <c r="EG34" s="57">
        <f>EE33*'DEPRECATED - DT-Prelim Calcs'!$C$11+EG33</f>
        <v>-12.034341178021094</v>
      </c>
      <c r="EH34" s="57">
        <f>EH33+0.5*EE34*'DEPRECATED - DT-Prelim Calcs'!$C$11^2+EG34*'DEPRECATED - DT-Prelim Calcs'!$C$11</f>
        <v>-69410.160875373767</v>
      </c>
      <c r="EI34" s="57">
        <f>MIN('Drive Train'!$F$35-EC33*'DEPRECATED - DT-Prelim Calcs'!$C$21*'Drive Train'!$F$39,EI33+EC$2)</f>
        <v>6.82</v>
      </c>
      <c r="EJ34" s="57">
        <f>'Drive Train'!$F$35-EC34*'DEPRECATED - DT-Prelim Calcs'!$C$21*'Drive Train'!$F$39</f>
        <v>6.82</v>
      </c>
      <c r="EK34" s="1">
        <f>IF(EH34&gt;='Drive Train'!$F$29,1,0)</f>
        <v>0</v>
      </c>
      <c r="EL34" s="57">
        <f t="shared" si="50"/>
        <v>103.33333333333333</v>
      </c>
      <c r="EM34" s="63">
        <f>EM33+'DEPRECATED - DT-Prelim Calcs'!$C$11</f>
        <v>120</v>
      </c>
      <c r="EN34" s="2">
        <f>EX34/'Drive Train'!$F$35</f>
        <v>0.55000000000000004</v>
      </c>
      <c r="EO34" s="46">
        <f>EV34*12*60/(PI() * 'Drive Train'!$F$15)/EN$2*EN34</f>
        <v>-213121.67295064204</v>
      </c>
      <c r="EP34" s="2">
        <f>('DEPRECATED - DT-Prelim Calcs'!$C$6*EN34-EO34)/('DEPRECATED - DT-Prelim Calcs'!$C$6*EN34)*'DEPRECATED - DT-Prelim Calcs'!$C$7*EN34</f>
        <v>97.690083829464783</v>
      </c>
      <c r="EQ34" s="57">
        <f>EP34/'DEPRECATED - DT-Prelim Calcs'!$C$7*('DEPRECATED - DT-Prelim Calcs'!$C$8-'DEPRECATED - DT-Prelim Calcs'!$C$9)+'DEPRECATED - DT-Prelim Calcs'!$C$9</f>
        <v>5203.3795665229591</v>
      </c>
      <c r="ER34" s="57">
        <f t="shared" si="16"/>
        <v>93</v>
      </c>
      <c r="ES34" s="2">
        <f t="shared" si="51"/>
        <v>0.86507304327942547</v>
      </c>
      <c r="ET34" s="57">
        <f>ES34*'DEPRECATED - DT-Prelim Calcs'!$C$21/EN$2/'DEPRECATED - DT-Prelim Calcs'!$C$19/'DEPRECATED - DT-Prelim Calcs'!$C$18*3.39*'DEPRECATED - DT-Prelim Calcs'!$C$20</f>
        <v>25.773080821789936</v>
      </c>
      <c r="EU34" s="46">
        <f t="shared" si="52"/>
        <v>0</v>
      </c>
      <c r="EV34" s="57">
        <f>ET33*'DEPRECATED - DT-Prelim Calcs'!$C$11+EV33</f>
        <v>-822.53253324631874</v>
      </c>
      <c r="EW34" s="57">
        <f>EW33+0.5*ET34*'DEPRECATED - DT-Prelim Calcs'!$C$11^2+EV34*'DEPRECATED - DT-Prelim Calcs'!$C$11</f>
        <v>-74311.5040520529</v>
      </c>
      <c r="EX34" s="57">
        <f>MIN('Drive Train'!$F$35-ER33*'DEPRECATED - DT-Prelim Calcs'!$C$21*'Drive Train'!$F$39,EX33+ER$2)</f>
        <v>6.82</v>
      </c>
      <c r="EY34" s="57">
        <f>'Drive Train'!$F$35-ER34*'DEPRECATED - DT-Prelim Calcs'!$C$21*'Drive Train'!$F$39</f>
        <v>6.82</v>
      </c>
      <c r="EZ34" s="1">
        <f>IF(EW34&gt;='Drive Train'!$F$29,1,0)</f>
        <v>0</v>
      </c>
      <c r="FA34" s="57">
        <f t="shared" si="53"/>
        <v>103.33333333333333</v>
      </c>
      <c r="FB34" s="63">
        <f>FB33+'DEPRECATED - DT-Prelim Calcs'!$C$11</f>
        <v>120</v>
      </c>
      <c r="FC34" s="2">
        <f>FM34/'Drive Train'!$F$35</f>
        <v>0.55000000000000004</v>
      </c>
      <c r="FD34" s="46">
        <f>FK34*12*60/(PI() * 'Drive Train'!$F$15)/FC$2*FC34</f>
        <v>-90322.402265946774</v>
      </c>
      <c r="FE34" s="2">
        <f>('DEPRECATED - DT-Prelim Calcs'!$C$6*FC34-FD34)/('DEPRECATED - DT-Prelim Calcs'!$C$6*FC34)*'DEPRECATED - DT-Prelim Calcs'!$C$7*FC34</f>
        <v>42.165460499236723</v>
      </c>
      <c r="FF34" s="57">
        <f>FE34/'DEPRECATED - DT-Prelim Calcs'!$C$7*('DEPRECATED - DT-Prelim Calcs'!$C$8-'DEPRECATED - DT-Prelim Calcs'!$C$9)+'DEPRECATED - DT-Prelim Calcs'!$C$9</f>
        <v>2247.4421502290752</v>
      </c>
      <c r="FG34" s="57">
        <f t="shared" si="17"/>
        <v>93</v>
      </c>
      <c r="FH34" s="2">
        <f t="shared" si="54"/>
        <v>0.78067567320338405</v>
      </c>
      <c r="FI34" s="57">
        <f>FH34*'DEPRECATED - DT-Prelim Calcs'!$C$21/FC$2/'DEPRECATED - DT-Prelim Calcs'!$C$19/'DEPRECATED - DT-Prelim Calcs'!$C$18*3.39*'DEPRECATED - DT-Prelim Calcs'!$C$20</f>
        <v>25.773080821789936</v>
      </c>
      <c r="FJ34" s="46">
        <f t="shared" si="55"/>
        <v>0</v>
      </c>
      <c r="FK34" s="57">
        <f>FI33*'DEPRECATED - DT-Prelim Calcs'!$C$11+FK33</f>
        <v>-314.58558249809357</v>
      </c>
      <c r="FL34" s="57">
        <f>FL33+0.5*FI34*'DEPRECATED - DT-Prelim Calcs'!$C$11^2+FK34*'DEPRECATED - DT-Prelim Calcs'!$C$11</f>
        <v>-99683.47910777686</v>
      </c>
      <c r="FM34" s="57">
        <f>MIN('Drive Train'!$F$35-FG33*'DEPRECATED - DT-Prelim Calcs'!$C$21*'Drive Train'!$F$39,FM33+FG$2)</f>
        <v>6.82</v>
      </c>
      <c r="FN34" s="57">
        <f>'Drive Train'!$F$35-FG34*'DEPRECATED - DT-Prelim Calcs'!$C$21*'Drive Train'!$F$39</f>
        <v>6.82</v>
      </c>
      <c r="FO34" s="1">
        <f>IF(FL34&gt;='Drive Train'!$F$29,1,0)</f>
        <v>0</v>
      </c>
      <c r="FP34" s="57">
        <f t="shared" si="56"/>
        <v>103.33333333333333</v>
      </c>
      <c r="FQ34" s="63">
        <f>FQ33+'DEPRECATED - DT-Prelim Calcs'!$C$11</f>
        <v>120</v>
      </c>
      <c r="FR34" s="2">
        <f>GB34/'Drive Train'!$F$35</f>
        <v>0.55000000000000004</v>
      </c>
      <c r="FS34" s="46">
        <f>FZ34*12*60/(PI() * 'Drive Train'!$F$15)/FR$2*FR34</f>
        <v>15313.335044459151</v>
      </c>
      <c r="FT34" s="2">
        <f>('DEPRECATED - DT-Prelim Calcs'!$C$6*FR34-FS34)/('DEPRECATED - DT-Prelim Calcs'!$C$6*FR34)*'DEPRECATED - DT-Prelim Calcs'!$C$7*FR34</f>
        <v>-5.5985407987141746</v>
      </c>
      <c r="FU34" s="57">
        <f>FT34/'DEPRECATED - DT-Prelim Calcs'!$C$7*('DEPRECATED - DT-Prelim Calcs'!$C$8-'DEPRECATED - DT-Prelim Calcs'!$C$9)+'DEPRECATED - DT-Prelim Calcs'!$C$9</f>
        <v>-295.34679853735634</v>
      </c>
      <c r="FV34" s="57">
        <f t="shared" si="18"/>
        <v>-295.34679853735634</v>
      </c>
      <c r="FW34" s="2">
        <f t="shared" si="57"/>
        <v>-7.6369516136554285</v>
      </c>
      <c r="FX34" s="57">
        <f>FW34*'DEPRECATED - DT-Prelim Calcs'!$C$21/FR$2/'DEPRECATED - DT-Prelim Calcs'!$C$19/'DEPRECATED - DT-Prelim Calcs'!$C$18*3.39*'DEPRECATED - DT-Prelim Calcs'!$C$20</f>
        <v>-276.72244437554104</v>
      </c>
      <c r="FY34" s="46">
        <f t="shared" si="58"/>
        <v>1</v>
      </c>
      <c r="FZ34" s="57">
        <f>FX33*'DEPRECATED - DT-Prelim Calcs'!$C$11+FZ33</f>
        <v>48.594202906698968</v>
      </c>
      <c r="GA34" s="57">
        <f>GA33+0.5*FX34*'DEPRECATED - DT-Prelim Calcs'!$C$11^2+FZ34*'DEPRECATED - DT-Prelim Calcs'!$C$11</f>
        <v>-124709.93759350083</v>
      </c>
      <c r="GB34" s="57">
        <f>MIN('Drive Train'!$F$35-FV33*'DEPRECATED - DT-Prelim Calcs'!$C$21*'Drive Train'!$F$39,GB33+FV$2)</f>
        <v>6.82</v>
      </c>
      <c r="GC34" s="57">
        <f>'Drive Train'!$F$35-FV34*'DEPRECATED - DT-Prelim Calcs'!$C$21*'Drive Train'!$F$39</f>
        <v>30.120807912241382</v>
      </c>
      <c r="GD34" s="1">
        <f>IF(GA34&gt;='Drive Train'!$F$29,1,0)</f>
        <v>0</v>
      </c>
      <c r="GE34" s="57">
        <f t="shared" si="59"/>
        <v>-328.16310948595145</v>
      </c>
      <c r="GF34" s="63">
        <f>GF33+'DEPRECATED - DT-Prelim Calcs'!$C$11</f>
        <v>120</v>
      </c>
      <c r="GG34" s="2">
        <f>GQ34/'Drive Train'!$F$35</f>
        <v>0.85483870967741948</v>
      </c>
      <c r="GH34" s="46">
        <f>GO34*12*60/(PI() * 'Drive Train'!$F$15)/GG$2*GG34</f>
        <v>-187651.0280945696</v>
      </c>
      <c r="GI34" s="2">
        <f>('DEPRECATED - DT-Prelim Calcs'!$C$6*GG34-GH34)/('DEPRECATED - DT-Prelim Calcs'!$C$6*GG34)*'DEPRECATED - DT-Prelim Calcs'!$C$7*GG34</f>
        <v>86.907999509443172</v>
      </c>
      <c r="GJ34" s="57">
        <f>GI34/'DEPRECATED - DT-Prelim Calcs'!$C$7*('DEPRECATED - DT-Prelim Calcs'!$C$8-'DEPRECATED - DT-Prelim Calcs'!$C$9)+'DEPRECATED - DT-Prelim Calcs'!$C$9</f>
        <v>4629.3789780338411</v>
      </c>
      <c r="GK34" s="57">
        <f t="shared" si="60"/>
        <v>29.999999999999982</v>
      </c>
      <c r="GL34" s="2">
        <f t="shared" si="61"/>
        <v>0.99579519204165001</v>
      </c>
      <c r="GM34" s="57">
        <f>GL34*'DEPRECATED - DT-Prelim Calcs'!$C$21/GG$2/'DEPRECATED - DT-Prelim Calcs'!$C$19/'DEPRECATED - DT-Prelim Calcs'!$C$18*3.39*'DEPRECATED - DT-Prelim Calcs'!$C$20</f>
        <v>25.773080821789936</v>
      </c>
      <c r="GN34" s="46">
        <f t="shared" si="62"/>
        <v>0</v>
      </c>
      <c r="GO34" s="57">
        <f>GM33*'DEPRECATED - DT-Prelim Calcs'!$C$11+GO33</f>
        <v>-536.37950026080659</v>
      </c>
      <c r="GP34" s="57">
        <f>GP33+0.5*GM34*'DEPRECATED - DT-Prelim Calcs'!$C$11^2+GO34*'DEPRECATED - DT-Prelim Calcs'!$C$11</f>
        <v>-62656.894391022252</v>
      </c>
      <c r="GQ34" s="57">
        <f>MIN('Drive Train'!$F$35-GK33*'DEPRECATED - DT-Prelim Calcs'!$C$21*'Drive Train'!$F$39,GQ33+GK$2)</f>
        <v>10.600000000000001</v>
      </c>
      <c r="GR34" s="57">
        <f>'Drive Train'!$F$35-GK34*'DEPRECATED - DT-Prelim Calcs'!$C$21*'Drive Train'!$F$39</f>
        <v>10.600000000000001</v>
      </c>
      <c r="GS34" s="1">
        <f>IF(GP34&gt;='Drive Train'!$F$29,1,0)</f>
        <v>0</v>
      </c>
      <c r="GT34" s="57">
        <f t="shared" si="63"/>
        <v>33.333333333333314</v>
      </c>
      <c r="GU34" s="63">
        <f>GU33+'DEPRECATED - DT-Prelim Calcs'!$C$11</f>
        <v>120</v>
      </c>
      <c r="GV34" s="2">
        <f>HF34/'Drive Train'!$F$35</f>
        <v>0.83870967741935498</v>
      </c>
      <c r="GW34" s="46">
        <f>HD34*12*60/(PI() * 'Drive Train'!$F$15)/GV$2*GV34</f>
        <v>-347643.4829236457</v>
      </c>
      <c r="GX34" s="2">
        <f>('DEPRECATED - DT-Prelim Calcs'!$C$6*GV34-GW34)/('DEPRECATED - DT-Prelim Calcs'!$C$6*GV34)*'DEPRECATED - DT-Prelim Calcs'!$C$7*GV34</f>
        <v>159.21093269518593</v>
      </c>
      <c r="GY34" s="57">
        <f>GX34/'DEPRECATED - DT-Prelim Calcs'!$C$7*('DEPRECATED - DT-Prelim Calcs'!$C$8-'DEPRECATED - DT-Prelim Calcs'!$C$9)+'DEPRECATED - DT-Prelim Calcs'!$C$9</f>
        <v>8478.5351306192351</v>
      </c>
      <c r="GZ34" s="57">
        <f t="shared" si="20"/>
        <v>33.333333333333314</v>
      </c>
      <c r="HA34" s="2">
        <f t="shared" si="64"/>
        <v>0.99579519204165001</v>
      </c>
      <c r="HB34" s="57">
        <f>HA34*'DEPRECATED - DT-Prelim Calcs'!$C$21/GV$2/'DEPRECATED - DT-Prelim Calcs'!$C$19/'DEPRECATED - DT-Prelim Calcs'!$C$18*3.39*'DEPRECATED - DT-Prelim Calcs'!$C$20</f>
        <v>25.773080821789936</v>
      </c>
      <c r="HC34" s="46">
        <f t="shared" si="65"/>
        <v>0</v>
      </c>
      <c r="HD34" s="57">
        <f>HB33*'DEPRECATED - DT-Prelim Calcs'!$C$11+HD33</f>
        <v>-1012.8096752505159</v>
      </c>
      <c r="HE34" s="57">
        <f>HE33+0.5*HB34*'DEPRECATED - DT-Prelim Calcs'!$C$11^2+HD34*'DEPRECATED - DT-Prelim Calcs'!$C$11</f>
        <v>-45908.018681313115</v>
      </c>
      <c r="HF34" s="57">
        <f>MIN('Drive Train'!$F$35-GZ33*'DEPRECATED - DT-Prelim Calcs'!$C$21*'Drive Train'!$F$39,HF33+GZ$2)</f>
        <v>10.400000000000002</v>
      </c>
      <c r="HG34" s="57">
        <f>'Drive Train'!$F$35-GZ34*'DEPRECATED - DT-Prelim Calcs'!$C$21*'Drive Train'!$F$39</f>
        <v>10.400000000000002</v>
      </c>
      <c r="HH34" s="1">
        <f>IF(HE34&gt;='Drive Train'!$F$29,1,0)</f>
        <v>0</v>
      </c>
      <c r="HI34" s="57">
        <f t="shared" si="66"/>
        <v>37.037037037037017</v>
      </c>
      <c r="HJ34" s="63">
        <f>HJ33+'DEPRECATED - DT-Prelim Calcs'!$C$11</f>
        <v>120</v>
      </c>
      <c r="HK34" s="2">
        <f>HU34/'Drive Train'!$F$35</f>
        <v>0.82258064516129037</v>
      </c>
      <c r="HL34" s="46">
        <f>HS34*12*60/(PI() * 'Drive Train'!$F$15)/HK$2*HK34</f>
        <v>-165297.37444826946</v>
      </c>
      <c r="HM34" s="2">
        <f>('DEPRECATED - DT-Prelim Calcs'!$C$6*HK34-HL34)/('DEPRECATED - DT-Prelim Calcs'!$C$6*HK34)*'DEPRECATED - DT-Prelim Calcs'!$C$7*HK34</f>
        <v>76.722883223568431</v>
      </c>
      <c r="HN34" s="57">
        <f>HM34/'DEPRECATED - DT-Prelim Calcs'!$C$7*('DEPRECATED - DT-Prelim Calcs'!$C$8-'DEPRECATED - DT-Prelim Calcs'!$C$9)+'DEPRECATED - DT-Prelim Calcs'!$C$9</f>
        <v>4087.1588869642446</v>
      </c>
      <c r="HO34" s="57">
        <f t="shared" si="21"/>
        <v>36.66666666666665</v>
      </c>
      <c r="HP34" s="2">
        <f t="shared" si="67"/>
        <v>0.99579519204165001</v>
      </c>
      <c r="HQ34" s="57">
        <f>HP34*'DEPRECATED - DT-Prelim Calcs'!$C$21/HK$2/'DEPRECATED - DT-Prelim Calcs'!$C$19/'DEPRECATED - DT-Prelim Calcs'!$C$18*3.39*'DEPRECATED - DT-Prelim Calcs'!$C$20</f>
        <v>25.773080821789936</v>
      </c>
      <c r="HR34" s="46">
        <f t="shared" si="68"/>
        <v>0</v>
      </c>
      <c r="HS34" s="57">
        <f>HQ33*'DEPRECATED - DT-Prelim Calcs'!$C$11+HS33</f>
        <v>-491.01286595942099</v>
      </c>
      <c r="HT34" s="57">
        <f>HT33+0.5*HQ34*'DEPRECATED - DT-Prelim Calcs'!$C$11^2+HS34*'DEPRECATED - DT-Prelim Calcs'!$C$11</f>
        <v>-46022.709994169578</v>
      </c>
      <c r="HU34" s="57">
        <f>MIN('Drive Train'!$F$35-HO33*'DEPRECATED - DT-Prelim Calcs'!$C$21*'Drive Train'!$F$39,HU33+HO$2)</f>
        <v>10.200000000000001</v>
      </c>
      <c r="HV34" s="57">
        <f>'Drive Train'!$F$35-HO34*'DEPRECATED - DT-Prelim Calcs'!$C$21*'Drive Train'!$F$39</f>
        <v>10.200000000000001</v>
      </c>
      <c r="HW34" s="1">
        <f>IF(HT34&gt;='Drive Train'!$F$29,1,0)</f>
        <v>0</v>
      </c>
      <c r="HX34" s="57">
        <f t="shared" si="69"/>
        <v>40.740740740740726</v>
      </c>
      <c r="HY34" s="63">
        <f>HY33+'DEPRECATED - DT-Prelim Calcs'!$C$11</f>
        <v>120</v>
      </c>
      <c r="HZ34" s="2">
        <f>IJ34/'Drive Train'!$F$35</f>
        <v>0.80645161290322598</v>
      </c>
      <c r="IA34" s="46">
        <f>IH34*12*60/(PI() * 'Drive Train'!$F$15)/HZ$2*HZ34</f>
        <v>9772.2290412673137</v>
      </c>
      <c r="IB34" s="2">
        <f>('DEPRECATED - DT-Prelim Calcs'!$C$6*HZ34-IA34)/('DEPRECATED - DT-Prelim Calcs'!$C$6*HZ34)*'DEPRECATED - DT-Prelim Calcs'!$C$7*HZ34</f>
        <v>-2.4750392281854445</v>
      </c>
      <c r="IC34" s="57">
        <f>IB34/'DEPRECATED - DT-Prelim Calcs'!$C$7*('DEPRECATED - DT-Prelim Calcs'!$C$8-'DEPRECATED - DT-Prelim Calcs'!$C$9)+'DEPRECATED - DT-Prelim Calcs'!$C$9</f>
        <v>-129.06246181584754</v>
      </c>
      <c r="ID34" s="57">
        <f t="shared" si="22"/>
        <v>-129.06246181584754</v>
      </c>
      <c r="IE34" s="2">
        <f t="shared" si="70"/>
        <v>-3.3621951222262245</v>
      </c>
      <c r="IF34" s="57">
        <f>IE34*'DEPRECATED - DT-Prelim Calcs'!$C$21/HZ$2/'DEPRECATED - DT-Prelim Calcs'!$C$19/'DEPRECATED - DT-Prelim Calcs'!$C$18*3.39*'DEPRECATED - DT-Prelim Calcs'!$C$20</f>
        <v>-87.020029134806251</v>
      </c>
      <c r="IG34" s="46">
        <f t="shared" si="71"/>
        <v>1</v>
      </c>
      <c r="IH34" s="57">
        <f>IF33*'DEPRECATED - DT-Prelim Calcs'!$C$11+IH33</f>
        <v>29.608794504255826</v>
      </c>
      <c r="II34" s="57">
        <f>II33+0.5*IF34*'DEPRECATED - DT-Prelim Calcs'!$C$11^2+IH34*'DEPRECATED - DT-Prelim Calcs'!$C$11</f>
        <v>-47048.265734307875</v>
      </c>
      <c r="IJ34" s="57">
        <f>MIN('Drive Train'!$F$35-ID33*'DEPRECATED - DT-Prelim Calcs'!$C$21*'Drive Train'!$F$39,IJ33+ID$2)</f>
        <v>10.000000000000002</v>
      </c>
      <c r="IK34" s="57">
        <f>'Drive Train'!$F$35-ID34*'DEPRECATED - DT-Prelim Calcs'!$C$21*'Drive Train'!$F$39</f>
        <v>20.143747708950855</v>
      </c>
      <c r="IL34" s="1">
        <f>IF(II34&gt;='Drive Train'!$F$29,1,0)</f>
        <v>0</v>
      </c>
      <c r="IM34" s="57">
        <f t="shared" si="72"/>
        <v>-143.40273535094173</v>
      </c>
      <c r="IN34" s="63">
        <f>IN33+'DEPRECATED - DT-Prelim Calcs'!$C$11</f>
        <v>120</v>
      </c>
      <c r="IO34" s="2">
        <f>IY34/'Drive Train'!$F$35</f>
        <v>0.79032258064516137</v>
      </c>
      <c r="IP34" s="46">
        <f>IW34*12*60/(PI() * 'Drive Train'!$F$15)/IO$2*IO34</f>
        <v>-388530.51198812778</v>
      </c>
      <c r="IQ34" s="2">
        <f>('DEPRECATED - DT-Prelim Calcs'!$C$6*IO34-IP34)/('DEPRECATED - DT-Prelim Calcs'!$C$6*IO34)*'DEPRECATED - DT-Prelim Calcs'!$C$7*IO34</f>
        <v>177.58170066351769</v>
      </c>
      <c r="IR34" s="57">
        <f>IQ34/'DEPRECATED - DT-Prelim Calcs'!$C$7*('DEPRECATED - DT-Prelim Calcs'!$C$8-'DEPRECATED - DT-Prelim Calcs'!$C$9)+'DEPRECATED - DT-Prelim Calcs'!$C$9</f>
        <v>9456.5307863607159</v>
      </c>
      <c r="IS34" s="57">
        <f t="shared" si="23"/>
        <v>43.333333333333321</v>
      </c>
      <c r="IT34" s="2">
        <f t="shared" si="73"/>
        <v>0.99579519204165001</v>
      </c>
      <c r="IU34" s="57">
        <f>IT34*'DEPRECATED - DT-Prelim Calcs'!$C$21/IO$2/'DEPRECATED - DT-Prelim Calcs'!$C$19/'DEPRECATED - DT-Prelim Calcs'!$C$18*3.39*'DEPRECATED - DT-Prelim Calcs'!$C$20</f>
        <v>25.773080821789936</v>
      </c>
      <c r="IV34" s="46">
        <f t="shared" si="74"/>
        <v>0</v>
      </c>
      <c r="IW34" s="57">
        <f>IU33*'DEPRECATED - DT-Prelim Calcs'!$C$11+IW33</f>
        <v>-1201.2299259326628</v>
      </c>
      <c r="IX34" s="57">
        <f>IX33+0.5*IU34*'DEPRECATED - DT-Prelim Calcs'!$C$11^2+IW34*'DEPRECATED - DT-Prelim Calcs'!$C$11</f>
        <v>-68712.392375102558</v>
      </c>
      <c r="IY34" s="57">
        <f>MIN('Drive Train'!$F$35-IS33*'DEPRECATED - DT-Prelim Calcs'!$C$21*'Drive Train'!$F$39,IY33+IS$2)</f>
        <v>9.8000000000000007</v>
      </c>
      <c r="IZ34" s="57">
        <f>'Drive Train'!$F$35-IS34*'DEPRECATED - DT-Prelim Calcs'!$C$21*'Drive Train'!$F$39</f>
        <v>9.8000000000000007</v>
      </c>
      <c r="JA34" s="1">
        <f>IF(IX34&gt;='Drive Train'!$F$29,1,0)</f>
        <v>0</v>
      </c>
      <c r="JB34" s="57">
        <f t="shared" si="75"/>
        <v>48.148148148148138</v>
      </c>
      <c r="JC34" s="63">
        <f>JC33+'DEPRECATED - DT-Prelim Calcs'!$C$11</f>
        <v>120</v>
      </c>
      <c r="JD34" s="2">
        <f>JN34/'Drive Train'!$F$35</f>
        <v>0.77419354838709686</v>
      </c>
      <c r="JE34" s="46">
        <f>JL34*12*60/(PI() * 'Drive Train'!$F$15)/JD$2*JD34</f>
        <v>26976.254047714687</v>
      </c>
      <c r="JF34" s="2">
        <f>('DEPRECATED - DT-Prelim Calcs'!$C$6*JD34-JE34)/('DEPRECATED - DT-Prelim Calcs'!$C$6*JD34)*'DEPRECATED - DT-Prelim Calcs'!$C$7*JD34</f>
        <v>-10.331711795102366</v>
      </c>
      <c r="JG34" s="57">
        <f>JF34/'DEPRECATED - DT-Prelim Calcs'!$C$7*('DEPRECATED - DT-Prelim Calcs'!$C$8-'DEPRECATED - DT-Prelim Calcs'!$C$9)+'DEPRECATED - DT-Prelim Calcs'!$C$9</f>
        <v>-547.32432502557413</v>
      </c>
      <c r="JH34" s="57">
        <f t="shared" si="24"/>
        <v>-547.32432502557413</v>
      </c>
      <c r="JI34" s="2">
        <f t="shared" si="76"/>
        <v>-12.882748543016199</v>
      </c>
      <c r="JJ34" s="57">
        <f>JI34*'DEPRECATED - DT-Prelim Calcs'!$C$21/JD$2/'DEPRECATED - DT-Prelim Calcs'!$C$19/'DEPRECATED - DT-Prelim Calcs'!$C$18*3.39*'DEPRECATED - DT-Prelim Calcs'!$C$20</f>
        <v>-333.43012906620419</v>
      </c>
      <c r="JK34" s="46">
        <f t="shared" si="77"/>
        <v>1</v>
      </c>
      <c r="JL34" s="57">
        <f>JJ33*'DEPRECATED - DT-Prelim Calcs'!$C$11+JL33</f>
        <v>85.140755248494926</v>
      </c>
      <c r="JM34" s="57">
        <f>JM33+0.5*JJ34*'DEPRECATED - DT-Prelim Calcs'!$C$11^2+JL34*'DEPRECATED - DT-Prelim Calcs'!$C$11</f>
        <v>-67649.1745420558</v>
      </c>
      <c r="JN34" s="57">
        <f>MIN('Drive Train'!$F$35-JH33*'DEPRECATED - DT-Prelim Calcs'!$C$21*'Drive Train'!$F$39,JN33+JH$2)</f>
        <v>9.6000000000000014</v>
      </c>
      <c r="JO34" s="57">
        <f>'Drive Train'!$F$35-JH34*'DEPRECATED - DT-Prelim Calcs'!$C$21*'Drive Train'!$F$39</f>
        <v>45.239459501534448</v>
      </c>
      <c r="JP34" s="1">
        <f>IF(JM34&gt;='Drive Train'!$F$29,1,0)</f>
        <v>0</v>
      </c>
      <c r="JQ34" s="57">
        <f>MIN(JG34,'DEPRECATED - DT-Prelim Calcs'!$C$10)*'DEPRECATED - DT-Prelim Calcs'!$C$11*1000/60/60</f>
        <v>-608.13813891730445</v>
      </c>
      <c r="JR34" s="63">
        <f>JR33+'DEPRECATED - DT-Prelim Calcs'!$C$11</f>
        <v>120</v>
      </c>
      <c r="JS34" s="2">
        <f>KC34/'Drive Train'!$F$35</f>
        <v>0.75806451612903225</v>
      </c>
      <c r="JT34" s="46">
        <f>KA34*12*60/(PI() * 'Drive Train'!$F$15)/JS$2*JS34</f>
        <v>-30273.189243494857</v>
      </c>
      <c r="JU34" s="2">
        <f>('DEPRECATED - DT-Prelim Calcs'!$C$6*JS34-JT34)/('DEPRECATED - DT-Prelim Calcs'!$C$6*JS34)*'DEPRECATED - DT-Prelim Calcs'!$C$7*JS34</f>
        <v>15.515188031117235</v>
      </c>
      <c r="JV34" s="57">
        <f>JU34/'DEPRECATED - DT-Prelim Calcs'!$C$7*('DEPRECATED - DT-Prelim Calcs'!$C$8-'DEPRECATED - DT-Prelim Calcs'!$C$9)+'DEPRECATED - DT-Prelim Calcs'!$C$9</f>
        <v>828.67453294288021</v>
      </c>
      <c r="JW34" s="57">
        <f t="shared" si="25"/>
        <v>49.999999999999993</v>
      </c>
      <c r="JX34" s="2">
        <f t="shared" si="78"/>
        <v>0.99579519204165001</v>
      </c>
      <c r="JY34" s="57">
        <f>JX34*'DEPRECATED - DT-Prelim Calcs'!$C$21/JS$2/'DEPRECATED - DT-Prelim Calcs'!$C$19/'DEPRECATED - DT-Prelim Calcs'!$C$18*3.39*'DEPRECATED - DT-Prelim Calcs'!$C$20</f>
        <v>25.773080821789936</v>
      </c>
      <c r="JZ34" s="46">
        <f t="shared" si="79"/>
        <v>0</v>
      </c>
      <c r="KA34" s="57">
        <f>JY33*'DEPRECATED - DT-Prelim Calcs'!$C$11+KA33</f>
        <v>-97.579235354123156</v>
      </c>
      <c r="KB34" s="57">
        <f>KB33+0.5*JY34*'DEPRECATED - DT-Prelim Calcs'!$C$11^2+KA34*'DEPRECATED - DT-Prelim Calcs'!$C$11</f>
        <v>-74010.340531273905</v>
      </c>
      <c r="KC34" s="57">
        <f>MIN('Drive Train'!$F$35-JW33*'DEPRECATED - DT-Prelim Calcs'!$C$21*'Drive Train'!$F$39,KC33+JW$2)</f>
        <v>9.4</v>
      </c>
      <c r="KD34" s="57">
        <f>'Drive Train'!$F$35-JW34*'DEPRECATED - DT-Prelim Calcs'!$C$21*'Drive Train'!$F$39</f>
        <v>9.4</v>
      </c>
      <c r="KE34" s="1">
        <f>IF(KB34&gt;='Drive Train'!$F$29,1,0)</f>
        <v>0</v>
      </c>
      <c r="KF34" s="57">
        <f>MIN(JV34,'DEPRECATED - DT-Prelim Calcs'!$C$10)*'DEPRECATED - DT-Prelim Calcs'!$C$11*1000/60/60</f>
        <v>103.33333333333333</v>
      </c>
      <c r="KG34" s="63">
        <f>KG33+'DEPRECATED - DT-Prelim Calcs'!$C$11</f>
        <v>120</v>
      </c>
      <c r="KH34" s="2">
        <f>KR34/'Drive Train'!$F$35</f>
        <v>0.74193548387096786</v>
      </c>
      <c r="KI34" s="46">
        <f>KP34*12*60/(PI() * 'Drive Train'!$F$15)/KH$2*KH34</f>
        <v>-7252.0222493574047</v>
      </c>
      <c r="KJ34" s="2">
        <f>('DEPRECATED - DT-Prelim Calcs'!$C$6*KH34-KI34)/('DEPRECATED - DT-Prelim Calcs'!$C$6*KH34)*'DEPRECATED - DT-Prelim Calcs'!$C$7*KH34</f>
        <v>5.0671214806602425</v>
      </c>
      <c r="KK34" s="57">
        <f>KJ34/'DEPRECATED - DT-Prelim Calcs'!$C$7*('DEPRECATED - DT-Prelim Calcs'!$C$8-'DEPRECATED - DT-Prelim Calcs'!$C$9)+'DEPRECATED - DT-Prelim Calcs'!$C$9</f>
        <v>272.45588629407018</v>
      </c>
      <c r="KL34" s="57">
        <f t="shared" si="26"/>
        <v>53.333333333333329</v>
      </c>
      <c r="KM34" s="2">
        <f t="shared" si="80"/>
        <v>0.99579519204165001</v>
      </c>
      <c r="KN34" s="57">
        <f>KM34*'DEPRECATED - DT-Prelim Calcs'!$C$21/KH$2/'DEPRECATED - DT-Prelim Calcs'!$C$19/'DEPRECATED - DT-Prelim Calcs'!$C$18*3.39*'DEPRECATED - DT-Prelim Calcs'!$C$20</f>
        <v>25.773080821789936</v>
      </c>
      <c r="KO34" s="46">
        <f t="shared" si="81"/>
        <v>0</v>
      </c>
      <c r="KP34" s="57">
        <f>KN33*'DEPRECATED - DT-Prelim Calcs'!$C$11+KP33</f>
        <v>-23.883523002069836</v>
      </c>
      <c r="KQ34" s="57">
        <f>KQ33+0.5*KN34*'DEPRECATED - DT-Prelim Calcs'!$C$11^2+KP34*'DEPRECATED - DT-Prelim Calcs'!$C$11</f>
        <v>-50222.649328421248</v>
      </c>
      <c r="KR34" s="57">
        <f>MIN('Drive Train'!$F$35-KL33*'DEPRECATED - DT-Prelim Calcs'!$C$21*'Drive Train'!$F$39,KR33+KL$2)</f>
        <v>9.2000000000000011</v>
      </c>
      <c r="KS34" s="57">
        <f>'Drive Train'!$F$35-KL34*'DEPRECATED - DT-Prelim Calcs'!$C$21*'Drive Train'!$F$39</f>
        <v>9.2000000000000011</v>
      </c>
      <c r="KT34" s="1">
        <f>IF(KQ34&gt;='Drive Train'!$F$29,1,0)</f>
        <v>0</v>
      </c>
      <c r="KU34" s="57">
        <f>MIN(KK34,'DEPRECATED - DT-Prelim Calcs'!$C$10)*'DEPRECATED - DT-Prelim Calcs'!$C$11*1000/60/60</f>
        <v>103.33333333333333</v>
      </c>
      <c r="KV34" s="63">
        <f>KV33+'DEPRECATED - DT-Prelim Calcs'!$C$11</f>
        <v>120</v>
      </c>
      <c r="KW34" s="2">
        <f>LG34/'Drive Train'!$F$35</f>
        <v>0.72580645161290325</v>
      </c>
      <c r="KX34" s="46">
        <f>LE34*12*60/(PI() * 'Drive Train'!$F$15)/KW$2*KW34</f>
        <v>23051.603973398196</v>
      </c>
      <c r="KY34" s="2">
        <f>('DEPRECATED - DT-Prelim Calcs'!$C$6*KW34-KX34)/('DEPRECATED - DT-Prelim Calcs'!$C$6*KW34)*'DEPRECATED - DT-Prelim Calcs'!$C$7*KW34</f>
        <v>-8.6737643457760658</v>
      </c>
      <c r="KZ34" s="57">
        <f>KY34/'DEPRECATED - DT-Prelim Calcs'!$C$7*('DEPRECATED - DT-Prelim Calcs'!$C$8-'DEPRECATED - DT-Prelim Calcs'!$C$9)+'DEPRECATED - DT-Prelim Calcs'!$C$9</f>
        <v>-459.06098156143952</v>
      </c>
      <c r="LA34" s="57">
        <f t="shared" si="27"/>
        <v>-459.06098156143952</v>
      </c>
      <c r="LB34" s="2">
        <f t="shared" si="82"/>
        <v>-10.998989139620594</v>
      </c>
      <c r="LC34" s="57">
        <f>LB34*'DEPRECATED - DT-Prelim Calcs'!$C$21/KW$2/'DEPRECATED - DT-Prelim Calcs'!$C$19/'DEPRECATED - DT-Prelim Calcs'!$C$18*3.39*'DEPRECATED - DT-Prelim Calcs'!$C$20</f>
        <v>-284.67483908234675</v>
      </c>
      <c r="LD34" s="46">
        <f t="shared" si="83"/>
        <v>1</v>
      </c>
      <c r="LE34" s="57">
        <f>LC33*'DEPRECATED - DT-Prelim Calcs'!$C$11+LE33</f>
        <v>77.604289797998632</v>
      </c>
      <c r="LF34" s="57">
        <f>LF33+0.5*LC34*'DEPRECATED - DT-Prelim Calcs'!$C$11^2+LE34*'DEPRECATED - DT-Prelim Calcs'!$C$11</f>
        <v>-69737.556321724449</v>
      </c>
      <c r="LG34" s="57">
        <f>MIN('Drive Train'!$F$35-LA33*'DEPRECATED - DT-Prelim Calcs'!$C$21*'Drive Train'!$F$39,LG33+LA$2)</f>
        <v>9</v>
      </c>
      <c r="LH34" s="57">
        <f>'Drive Train'!$F$35-LA34*'DEPRECATED - DT-Prelim Calcs'!$C$21*'Drive Train'!$F$39</f>
        <v>39.943658893686369</v>
      </c>
      <c r="LI34" s="1">
        <f>IF(LF34&gt;='Drive Train'!$F$29,1,0)</f>
        <v>0</v>
      </c>
      <c r="LJ34" s="57">
        <f>MIN(KZ34,'DEPRECATED - DT-Prelim Calcs'!$C$10)*'DEPRECATED - DT-Prelim Calcs'!$C$11*1000/60/60</f>
        <v>-510.06775729048837</v>
      </c>
      <c r="LK34" s="63">
        <f>LK33+'DEPRECATED - DT-Prelim Calcs'!$C$11</f>
        <v>120</v>
      </c>
      <c r="LL34" s="2">
        <f>LV34/'Drive Train'!$F$35</f>
        <v>0.70967741935483875</v>
      </c>
      <c r="LM34" s="46">
        <f>LT34*12*60/(PI() * 'Drive Train'!$F$15)/LL$2*LL34</f>
        <v>-98577.086406851187</v>
      </c>
      <c r="LN34" s="2">
        <f>('DEPRECATED - DT-Prelim Calcs'!$C$6*LL34-LM34)/('DEPRECATED - DT-Prelim Calcs'!$C$6*LL34)*'DEPRECATED - DT-Prelim Calcs'!$C$7*LL34</f>
        <v>46.282701237401518</v>
      </c>
      <c r="LO34" s="57">
        <f>LN34/'DEPRECATED - DT-Prelim Calcs'!$C$7*('DEPRECATED - DT-Prelim Calcs'!$C$8-'DEPRECATED - DT-Prelim Calcs'!$C$9)+'DEPRECATED - DT-Prelim Calcs'!$C$9</f>
        <v>2466.6296965803376</v>
      </c>
      <c r="LP34" s="57">
        <f t="shared" si="28"/>
        <v>60</v>
      </c>
      <c r="LQ34" s="2">
        <f t="shared" si="84"/>
        <v>0.99579519204165001</v>
      </c>
      <c r="LR34" s="57">
        <f>LQ34*'DEPRECATED - DT-Prelim Calcs'!$C$21/LL$2/'DEPRECATED - DT-Prelim Calcs'!$C$19/'DEPRECATED - DT-Prelim Calcs'!$C$18*3.39*'DEPRECATED - DT-Prelim Calcs'!$C$20</f>
        <v>25.773080821789936</v>
      </c>
      <c r="LS34" s="46">
        <f t="shared" si="85"/>
        <v>0</v>
      </c>
      <c r="LT34" s="57">
        <f>LR33*'DEPRECATED - DT-Prelim Calcs'!$C$11+LT33</f>
        <v>-339.40668662407495</v>
      </c>
      <c r="LU34" s="57">
        <f>LU33+0.5*LR34*'DEPRECATED - DT-Prelim Calcs'!$C$11^2+LT34*'DEPRECATED - DT-Prelim Calcs'!$C$11</f>
        <v>-86323.362341872329</v>
      </c>
      <c r="LV34" s="57">
        <f>MIN('Drive Train'!$F$35-LP33*'DEPRECATED - DT-Prelim Calcs'!$C$21*'Drive Train'!$F$39,LV33+LP$2)</f>
        <v>8.8000000000000007</v>
      </c>
      <c r="LW34" s="57">
        <f>'Drive Train'!$F$35-LP34*'DEPRECATED - DT-Prelim Calcs'!$C$21*'Drive Train'!$F$39</f>
        <v>8.8000000000000007</v>
      </c>
      <c r="LX34" s="1">
        <f>IF(LU34&gt;='Drive Train'!$F$29,1,0)</f>
        <v>0</v>
      </c>
      <c r="LY34" s="57">
        <f>MIN(LO34,'DEPRECATED - DT-Prelim Calcs'!$C$10)*'DEPRECATED - DT-Prelim Calcs'!$C$11*1000/60/60</f>
        <v>103.33333333333333</v>
      </c>
      <c r="LZ34" s="63">
        <f>LZ33+'DEPRECATED - DT-Prelim Calcs'!$C$11</f>
        <v>120</v>
      </c>
    </row>
    <row r="35" spans="1:338" x14ac:dyDescent="0.2">
      <c r="A35" s="20"/>
      <c r="B35" s="20"/>
      <c r="C35" s="68" t="s">
        <v>13</v>
      </c>
      <c r="E35" s="66">
        <f t="shared" ref="E35:O35" si="88">1/E34</f>
        <v>9.3333333333333338E-2</v>
      </c>
      <c r="F35" s="66">
        <f t="shared" si="88"/>
        <v>0.33333333333333331</v>
      </c>
      <c r="G35" s="66">
        <f t="shared" si="88"/>
        <v>0.23076923076923078</v>
      </c>
      <c r="H35" s="66">
        <f t="shared" si="88"/>
        <v>0.17647058823529413</v>
      </c>
      <c r="I35" s="66">
        <f t="shared" si="88"/>
        <v>0.14285714285714288</v>
      </c>
      <c r="J35" s="66">
        <f t="shared" si="88"/>
        <v>0.12000000000000002</v>
      </c>
      <c r="K35" s="66">
        <f t="shared" si="88"/>
        <v>0.10344827586206898</v>
      </c>
      <c r="L35" s="66">
        <f t="shared" si="88"/>
        <v>9.0909090909090912E-2</v>
      </c>
      <c r="M35" s="66">
        <f t="shared" si="88"/>
        <v>8.1081081081081072E-2</v>
      </c>
      <c r="N35" s="66">
        <f t="shared" si="88"/>
        <v>7.3170731707317069E-2</v>
      </c>
      <c r="O35" s="66">
        <f t="shared" si="88"/>
        <v>6.6666666666666652E-2</v>
      </c>
      <c r="R35" s="63">
        <f>R34+'DEPRECATED - DT-Prelim Calcs'!$C$11</f>
        <v>124</v>
      </c>
      <c r="S35" s="2">
        <f>AG35/'Drive Train'!$F$35</f>
        <v>0</v>
      </c>
      <c r="T35" s="46">
        <f>AE35*12*60/(PI() * 'Drive Train'!$F$15)/S$2*ABS(S35)</f>
        <v>0</v>
      </c>
      <c r="U35" s="2">
        <f>IF(OR(AD34=1,AND($C$32=Motors!$C$32,'DEPRECATED - DT-Prelim Calcs'!AI34=1)),0,IF(AG35=0,-(V34+$C$9)/($C$8-$C$9)*$C$7,($C$6*S35-T35)/($C$6*S35)*$C$7*S35))</f>
        <v>0</v>
      </c>
      <c r="V35" s="57">
        <f>IF(AND(AD34=1,AI34=1),0,ABS(U35/$C$7*($C$8-$C$9)+$C$9) *'Drive Train'!$AA$49 + V34*(1-'Drive Train'!$AA$49))</f>
        <v>0</v>
      </c>
      <c r="W35" s="57">
        <f t="shared" si="0"/>
        <v>0</v>
      </c>
      <c r="X35" s="2">
        <f>MAX(MIN(IF(AND(AI34=1,AG35&lt;0),-1,1)*(W35-$C$9)/($C$8-$C$9)*$C$7-$C$29*AE35/T$2 -  AI34*$C$29/2,X$2),MAX(X$4:X34)*-1)</f>
        <v>-0.2458281045106315</v>
      </c>
      <c r="Y35" s="57">
        <f t="shared" si="1"/>
        <v>0</v>
      </c>
      <c r="Z35" s="57">
        <f t="shared" si="2"/>
        <v>0</v>
      </c>
      <c r="AA35" s="57">
        <f t="shared" si="3"/>
        <v>0</v>
      </c>
      <c r="AB35" s="57" t="e">
        <f t="shared" si="4"/>
        <v>#N/A</v>
      </c>
      <c r="AC35" s="46">
        <f t="shared" si="29"/>
        <v>1</v>
      </c>
      <c r="AD35" s="1">
        <f t="shared" si="5"/>
        <v>1</v>
      </c>
      <c r="AE35" s="57">
        <f t="shared" si="6"/>
        <v>0</v>
      </c>
      <c r="AF35" s="57" t="e">
        <f t="shared" si="7"/>
        <v>#N/A</v>
      </c>
      <c r="AG35" s="57">
        <f>IF(AI34=0,MIN('Drive Train'!$F$35-W34*$C$21*'Drive Train'!$F$39,AG34+W$2)-$C$3,IF(AE34-1&lt;=0,0,IF($C$32=Motors!$C$30,MAX(MAX(AG$4:AG34)*-1,AG34-W$2),MAX(0,MAX(AG$4:AG34)*-1,AG34-W$2))))</f>
        <v>0</v>
      </c>
      <c r="AH35" s="57">
        <f>'Drive Train'!$F$35-ABS(W35)*'DEPRECATED - DT-Prelim Calcs'!$C$21*'Drive Train'!$F$39</f>
        <v>12.4</v>
      </c>
      <c r="AI35" s="1">
        <f>IF(AJ35&gt;='Drive Train'!$F$29,1,0)</f>
        <v>1</v>
      </c>
      <c r="AJ35" s="57">
        <f>AJ34+0.5*Y35*'DEPRECATED - DT-Prelim Calcs'!$C$11^2+AE35*'DEPRECATED - DT-Prelim Calcs'!$C$11</f>
        <v>784.33981740885292</v>
      </c>
      <c r="AK35" s="57">
        <f t="shared" si="8"/>
        <v>0</v>
      </c>
      <c r="AL35" s="63">
        <f>AL34+'DEPRECATED - DT-Prelim Calcs'!$C$11</f>
        <v>124</v>
      </c>
      <c r="AM35" s="2">
        <f>AW35/'Drive Train'!$F$35</f>
        <v>0.90181304070377422</v>
      </c>
      <c r="AN35" s="46">
        <f>AU35*12*60/(PI() * 'Drive Train'!$F$15)/AM$2*AM35</f>
        <v>4074.3803434177748</v>
      </c>
      <c r="AO35" s="2">
        <f>('DEPRECATED - DT-Prelim Calcs'!$C$6*AM35-AN35)/('DEPRECATED - DT-Prelim Calcs'!$C$6*AM35)*'DEPRECATED - DT-Prelim Calcs'!$C$7*AM35</f>
        <v>0.3311073966445317</v>
      </c>
      <c r="AP35" s="57">
        <f>AO35/'DEPRECATED - DT-Prelim Calcs'!$C$7*('DEPRECATED - DT-Prelim Calcs'!$C$8-'DEPRECATED - DT-Prelim Calcs'!$C$9)+'DEPRECATED - DT-Prelim Calcs'!$C$9</f>
        <v>20.327003730080254</v>
      </c>
      <c r="AQ35" s="57">
        <f t="shared" si="9"/>
        <v>20.327003730080254</v>
      </c>
      <c r="AR35" s="2">
        <f t="shared" si="30"/>
        <v>3.3468279980575222E-4</v>
      </c>
      <c r="AS35" s="57">
        <f>AR35*'DEPRECATED - DT-Prelim Calcs'!$C$21/AM$2/'DEPRECATED - DT-Prelim Calcs'!$C$19/'DEPRECATED - DT-Prelim Calcs'!$C$18*3.39*'DEPRECATED - DT-Prelim Calcs'!$C$20</f>
        <v>2.4254243613930073E-3</v>
      </c>
      <c r="AT35" s="46">
        <f t="shared" si="31"/>
        <v>0</v>
      </c>
      <c r="AU35" s="57">
        <f>AS34*'DEPRECATED - DT-Prelim Calcs'!$C$11+AU34</f>
        <v>39.426881604906818</v>
      </c>
      <c r="AV35" s="57">
        <f>AV34+0.5*AS35*'DEPRECATED - DT-Prelim Calcs'!$C$11^2+AU35*'DEPRECATED - DT-Prelim Calcs'!$C$11</f>
        <v>4844.9932338607659</v>
      </c>
      <c r="AW35" s="57">
        <f>MIN('Drive Train'!$F$35-AQ34*'DEPRECATED - DT-Prelim Calcs'!$C$21*'Drive Train'!$F$39,AW34+AQ$2)</f>
        <v>11.182481704726801</v>
      </c>
      <c r="AX35" s="57">
        <f>'Drive Train'!$F$35-AQ35*'DEPRECATED - DT-Prelim Calcs'!$C$21*'Drive Train'!$F$39</f>
        <v>11.180379776195185</v>
      </c>
      <c r="AY35" s="1">
        <f>IF(AV35&gt;='Drive Train'!$F$29,1,0)</f>
        <v>1</v>
      </c>
      <c r="AZ35" s="57">
        <f t="shared" si="32"/>
        <v>22.585559700089171</v>
      </c>
      <c r="BA35" s="63">
        <f>BA34+'DEPRECATED - DT-Prelim Calcs'!$C$11</f>
        <v>124</v>
      </c>
      <c r="BB35" s="2">
        <f>BL35/'Drive Train'!$F$35</f>
        <v>1.294858790987867</v>
      </c>
      <c r="BC35" s="46">
        <f>BJ35*12*60/(PI() * 'Drive Train'!$F$15)/BB$2*BB35</f>
        <v>-4261.7468630629055</v>
      </c>
      <c r="BD35" s="2">
        <f>('DEPRECATED - DT-Prelim Calcs'!$C$6*BB35-BC35)/('DEPRECATED - DT-Prelim Calcs'!$C$6*BB35)*'DEPRECATED - DT-Prelim Calcs'!$C$7*BB35</f>
        <v>5.0475909132941936</v>
      </c>
      <c r="BE35" s="57">
        <f>BD35/'DEPRECATED - DT-Prelim Calcs'!$C$7*('DEPRECATED - DT-Prelim Calcs'!$C$8-'DEPRECATED - DT-Prelim Calcs'!$C$9)+'DEPRECATED - DT-Prelim Calcs'!$C$9</f>
        <v>271.41614696084855</v>
      </c>
      <c r="BF35" s="57">
        <f t="shared" si="10"/>
        <v>93</v>
      </c>
      <c r="BG35" s="2">
        <f t="shared" si="33"/>
        <v>1.9371669307244526</v>
      </c>
      <c r="BH35" s="57">
        <f>BG35*'DEPRECATED - DT-Prelim Calcs'!$C$21/BB$2/'DEPRECATED - DT-Prelim Calcs'!$C$19/'DEPRECATED - DT-Prelim Calcs'!$C$18*3.39*'DEPRECATED - DT-Prelim Calcs'!$C$20</f>
        <v>20.277865187801194</v>
      </c>
      <c r="BI35" s="46">
        <f t="shared" si="34"/>
        <v>0</v>
      </c>
      <c r="BJ35" s="57">
        <f>BH34*'DEPRECATED - DT-Prelim Calcs'!$C$11+BJ34</f>
        <v>-19.884366972679928</v>
      </c>
      <c r="BK35" s="57">
        <f>BK34+0.5*BH35*'DEPRECATED - DT-Prelim Calcs'!$C$11^2+BJ35*'DEPRECATED - DT-Prelim Calcs'!$C$11</f>
        <v>2598.3651703511596</v>
      </c>
      <c r="BL35" s="57">
        <f>MIN('Drive Train'!$F$35-BF34*'DEPRECATED - DT-Prelim Calcs'!$C$21*'Drive Train'!$F$39,BL34+BF$2)</f>
        <v>16.056249008249551</v>
      </c>
      <c r="BM35" s="57">
        <f>'Drive Train'!$F$35-BF35*'DEPRECATED - DT-Prelim Calcs'!$C$21*'Drive Train'!$F$39</f>
        <v>6.82</v>
      </c>
      <c r="BN35" s="1">
        <f>IF(BK35&gt;='Drive Train'!$F$29,1,0)</f>
        <v>1</v>
      </c>
      <c r="BO35" s="57">
        <f t="shared" si="35"/>
        <v>103.33333333333333</v>
      </c>
      <c r="BP35" s="63">
        <f>BP34+'DEPRECATED - DT-Prelim Calcs'!$C$11</f>
        <v>124</v>
      </c>
      <c r="BQ35" s="2">
        <f>CA35/'Drive Train'!$F$35</f>
        <v>0.55000000000000004</v>
      </c>
      <c r="BR35" s="46">
        <f>BY35*12*60/(PI() * 'Drive Train'!$F$15)/BQ$2*BQ35</f>
        <v>7528.2795075820704</v>
      </c>
      <c r="BS35" s="2">
        <f>('DEPRECATED - DT-Prelim Calcs'!$C$6*BQ35-BR35)/('DEPRECATED - DT-Prelim Calcs'!$C$6*BQ35)*'DEPRECATED - DT-Prelim Calcs'!$C$7*BQ35</f>
        <v>-2.0784687829780095</v>
      </c>
      <c r="BT35" s="57">
        <f>BS35/'DEPRECATED - DT-Prelim Calcs'!$C$7*('DEPRECATED - DT-Prelim Calcs'!$C$8-'DEPRECATED - DT-Prelim Calcs'!$C$9)+'DEPRECATED - DT-Prelim Calcs'!$C$9</f>
        <v>-107.95043355024009</v>
      </c>
      <c r="BU35" s="57">
        <f t="shared" si="11"/>
        <v>-107.95043355024009</v>
      </c>
      <c r="BV35" s="2">
        <f t="shared" si="36"/>
        <v>-3.0805840192477518</v>
      </c>
      <c r="BW35" s="57">
        <f>BV35*'DEPRECATED - DT-Prelim Calcs'!$C$21/BQ$2/'DEPRECATED - DT-Prelim Calcs'!$C$19/'DEPRECATED - DT-Prelim Calcs'!$C$18*3.39*'DEPRECATED - DT-Prelim Calcs'!$C$20</f>
        <v>-42.169049500982354</v>
      </c>
      <c r="BX35" s="46">
        <f t="shared" si="37"/>
        <v>1</v>
      </c>
      <c r="BY35" s="57">
        <f>BW34*'DEPRECATED - DT-Prelim Calcs'!$C$11+BY34</f>
        <v>63.237399987140151</v>
      </c>
      <c r="BZ35" s="57">
        <f>BZ34+0.5*BW35*'DEPRECATED - DT-Prelim Calcs'!$C$11^2+BY35*'DEPRECATED - DT-Prelim Calcs'!$C$11</f>
        <v>-2872.292101204715</v>
      </c>
      <c r="CA35" s="57">
        <f>MIN('Drive Train'!$F$35-BU34*'DEPRECATED - DT-Prelim Calcs'!$C$21*'Drive Train'!$F$39,CA34+BU$2)</f>
        <v>6.82</v>
      </c>
      <c r="CB35" s="57">
        <f>'Drive Train'!$F$35-BU35*'DEPRECATED - DT-Prelim Calcs'!$C$21*'Drive Train'!$F$39</f>
        <v>18.877026013014405</v>
      </c>
      <c r="CC35" s="1">
        <f>IF(BZ35&gt;='Drive Train'!$F$29,1,0)</f>
        <v>0</v>
      </c>
      <c r="CD35" s="57">
        <f t="shared" si="38"/>
        <v>-119.94492616693343</v>
      </c>
      <c r="CE35" s="63">
        <f>CE34+'DEPRECATED - DT-Prelim Calcs'!$C$11</f>
        <v>124</v>
      </c>
      <c r="CF35" s="2">
        <f>CP35/'Drive Train'!$F$35</f>
        <v>0.55000000000000004</v>
      </c>
      <c r="CG35" s="46">
        <f>CN35*12*60/(PI() * 'Drive Train'!$F$15)/CF$2*CF35</f>
        <v>-12763.779788951046</v>
      </c>
      <c r="CH35" s="2">
        <f>('DEPRECATED - DT-Prelim Calcs'!$C$6*CF35-CG35)/('DEPRECATED - DT-Prelim Calcs'!$C$6*CF35)*'DEPRECATED - DT-Prelim Calcs'!$C$7*CF35</f>
        <v>7.0967400171429675</v>
      </c>
      <c r="CI35" s="57">
        <f>CH35/'DEPRECATED - DT-Prelim Calcs'!$C$7*('DEPRECATED - DT-Prelim Calcs'!$C$8-'DEPRECATED - DT-Prelim Calcs'!$C$9)+'DEPRECATED - DT-Prelim Calcs'!$C$9</f>
        <v>380.5057029873206</v>
      </c>
      <c r="CJ35" s="57">
        <f t="shared" si="12"/>
        <v>93</v>
      </c>
      <c r="CK35" s="2">
        <f t="shared" si="39"/>
        <v>1.5241763143494644</v>
      </c>
      <c r="CL35" s="57">
        <f>CK35*'DEPRECATED - DT-Prelim Calcs'!$C$21/CF$2/'DEPRECATED - DT-Prelim Calcs'!$C$19/'DEPRECATED - DT-Prelim Calcs'!$C$18*3.39*'DEPRECATED - DT-Prelim Calcs'!$C$20</f>
        <v>25.773080821789936</v>
      </c>
      <c r="CM35" s="46">
        <f t="shared" si="40"/>
        <v>0</v>
      </c>
      <c r="CN35" s="57">
        <f>CL34*'DEPRECATED - DT-Prelim Calcs'!$C$11+CN34</f>
        <v>-86.793499603910149</v>
      </c>
      <c r="CO35" s="57">
        <f>CO34+0.5*CL35*'DEPRECATED - DT-Prelim Calcs'!$C$11^2+CN35*'DEPRECATED - DT-Prelim Calcs'!$C$11</f>
        <v>-12403.977071526042</v>
      </c>
      <c r="CP35" s="57">
        <f>MIN('Drive Train'!$F$35-CJ34*'DEPRECATED - DT-Prelim Calcs'!$C$21*'Drive Train'!$F$39,CP34+CJ$2)</f>
        <v>6.82</v>
      </c>
      <c r="CQ35" s="57">
        <f>'Drive Train'!$F$35-CJ35*'DEPRECATED - DT-Prelim Calcs'!$C$21*'Drive Train'!$F$39</f>
        <v>6.82</v>
      </c>
      <c r="CR35" s="1">
        <f>IF(CO35&gt;='Drive Train'!$F$29,1,0)</f>
        <v>0</v>
      </c>
      <c r="CS35" s="57">
        <f t="shared" si="41"/>
        <v>103.33333333333333</v>
      </c>
      <c r="CT35" s="63">
        <f>CT34+'DEPRECATED - DT-Prelim Calcs'!$C$11</f>
        <v>124</v>
      </c>
      <c r="CU35" s="2">
        <f>DE35/'Drive Train'!$F$35</f>
        <v>0.55000000000000004</v>
      </c>
      <c r="CV35" s="46">
        <f>DC35*12*60/(PI() * 'Drive Train'!$F$15)/CU$2*CU35</f>
        <v>13448.561065961887</v>
      </c>
      <c r="CW35" s="2">
        <f>('DEPRECATED - DT-Prelim Calcs'!$C$6*CU35-CV35)/('DEPRECATED - DT-Prelim Calcs'!$C$6*CU35)*'DEPRECATED - DT-Prelim Calcs'!$C$7*CU35</f>
        <v>-4.7553690748533111</v>
      </c>
      <c r="CX35" s="57">
        <f>CW35/'DEPRECATED - DT-Prelim Calcs'!$C$7*('DEPRECATED - DT-Prelim Calcs'!$C$8-'DEPRECATED - DT-Prelim Calcs'!$C$9)+'DEPRECATED - DT-Prelim Calcs'!$C$9</f>
        <v>-250.45927481480493</v>
      </c>
      <c r="CY35" s="57">
        <f t="shared" si="13"/>
        <v>-250.45927481480493</v>
      </c>
      <c r="CZ35" s="2">
        <f t="shared" si="42"/>
        <v>-6.5455533973842623</v>
      </c>
      <c r="DA35" s="57">
        <f>CZ35*'DEPRECATED - DT-Prelim Calcs'!$C$21/CU$2/'DEPRECATED - DT-Prelim Calcs'!$C$19/'DEPRECATED - DT-Prelim Calcs'!$C$18*3.39*'DEPRECATED - DT-Prelim Calcs'!$C$20</f>
        <v>-131.76443716946923</v>
      </c>
      <c r="DB35" s="46">
        <f t="shared" si="43"/>
        <v>1</v>
      </c>
      <c r="DC35" s="57">
        <f>DA34*'DEPRECATED - DT-Prelim Calcs'!$C$11+DC34</f>
        <v>76.818001174871966</v>
      </c>
      <c r="DD35" s="57">
        <f>DD34+0.5*DA35*'DEPRECATED - DT-Prelim Calcs'!$C$11^2+DC35*'DEPRECATED - DT-Prelim Calcs'!$C$11</f>
        <v>-21685.752962277395</v>
      </c>
      <c r="DE35" s="57">
        <f>MIN('Drive Train'!$F$35-CY34*'DEPRECATED - DT-Prelim Calcs'!$C$21*'Drive Train'!$F$39,DE34+CY$2)</f>
        <v>6.82</v>
      </c>
      <c r="DF35" s="57">
        <f>'Drive Train'!$F$35-CY35*'DEPRECATED - DT-Prelim Calcs'!$C$21*'Drive Train'!$F$39</f>
        <v>27.427556488888296</v>
      </c>
      <c r="DG35" s="1">
        <f>IF(DD35&gt;='Drive Train'!$F$29,1,0)</f>
        <v>0</v>
      </c>
      <c r="DH35" s="57">
        <f t="shared" si="44"/>
        <v>-278.28808312756098</v>
      </c>
      <c r="DI35" s="63">
        <f>DI34+'DEPRECATED - DT-Prelim Calcs'!$C$11</f>
        <v>124</v>
      </c>
      <c r="DJ35" s="2">
        <f>DT35/'Drive Train'!$F$35</f>
        <v>0.55000000000000004</v>
      </c>
      <c r="DK35" s="46">
        <f>DR35*12*60/(PI() * 'Drive Train'!$F$15)/DJ$2*DJ35</f>
        <v>16619.340028441962</v>
      </c>
      <c r="DL35" s="2">
        <f>('DEPRECATED - DT-Prelim Calcs'!$C$6*DJ35-DK35)/('DEPRECATED - DT-Prelim Calcs'!$C$6*DJ35)*'DEPRECATED - DT-Prelim Calcs'!$C$7*DJ35</f>
        <v>-6.1890608758996484</v>
      </c>
      <c r="DM35" s="57">
        <f>DL35/'DEPRECATED - DT-Prelim Calcs'!$C$7*('DEPRECATED - DT-Prelim Calcs'!$C$8-'DEPRECATED - DT-Prelim Calcs'!$C$9)+'DEPRECATED - DT-Prelim Calcs'!$C$9</f>
        <v>-326.7840292024585</v>
      </c>
      <c r="DN35" s="57">
        <f t="shared" si="14"/>
        <v>-326.7840292024585</v>
      </c>
      <c r="DO35" s="2">
        <f t="shared" si="45"/>
        <v>-8.4013185162377653</v>
      </c>
      <c r="DP35" s="57">
        <f>DO35*'DEPRECATED - DT-Prelim Calcs'!$C$21/DJ$2/'DEPRECATED - DT-Prelim Calcs'!$C$19/'DEPRECATED - DT-Prelim Calcs'!$C$18*3.39*'DEPRECATED - DT-Prelim Calcs'!$C$20</f>
        <v>-196.18115211013776</v>
      </c>
      <c r="DQ35" s="46">
        <f t="shared" si="46"/>
        <v>1</v>
      </c>
      <c r="DR35" s="57">
        <f>DP34*'DEPRECATED - DT-Prelim Calcs'!$C$11+DR34</f>
        <v>81.835731255272819</v>
      </c>
      <c r="DS35" s="57">
        <f>DS34+0.5*DP35*'DEPRECATED - DT-Prelim Calcs'!$C$11^2+DR35*'DEPRECATED - DT-Prelim Calcs'!$C$11</f>
        <v>-36315.097386663787</v>
      </c>
      <c r="DT35" s="57">
        <f>MIN('Drive Train'!$F$35-DN34*'DEPRECATED - DT-Prelim Calcs'!$C$21*'Drive Train'!$F$39,DT34+DN$2)</f>
        <v>6.82</v>
      </c>
      <c r="DU35" s="57">
        <f>'Drive Train'!$F$35-DN35*'DEPRECATED - DT-Prelim Calcs'!$C$21*'Drive Train'!$F$39</f>
        <v>32.007041752147508</v>
      </c>
      <c r="DV35" s="1">
        <f>IF(DS35&gt;='Drive Train'!$F$29,1,0)</f>
        <v>0</v>
      </c>
      <c r="DW35" s="57">
        <f t="shared" si="47"/>
        <v>-363.09336578050949</v>
      </c>
      <c r="DX35" s="63">
        <f>DX34+'DEPRECATED - DT-Prelim Calcs'!$C$11</f>
        <v>124</v>
      </c>
      <c r="DY35" s="2">
        <f>EI35/'Drive Train'!$F$35</f>
        <v>0.55000000000000004</v>
      </c>
      <c r="DZ35" s="46">
        <f>EG35*12*60/(PI() * 'Drive Train'!$F$15)/DY$2*DY35</f>
        <v>21042.860198853323</v>
      </c>
      <c r="EA35" s="2">
        <f>('DEPRECATED - DT-Prelim Calcs'!$C$6*DY35-DZ35)/('DEPRECATED - DT-Prelim Calcs'!$C$6*DY35)*'DEPRECATED - DT-Prelim Calcs'!$C$7*DY35</f>
        <v>-8.1891891330650104</v>
      </c>
      <c r="EB35" s="57">
        <f>EA35/'DEPRECATED - DT-Prelim Calcs'!$C$7*('DEPRECATED - DT-Prelim Calcs'!$C$8-'DEPRECATED - DT-Prelim Calcs'!$C$9)+'DEPRECATED - DT-Prelim Calcs'!$C$9</f>
        <v>-433.26388621254807</v>
      </c>
      <c r="EC35" s="57">
        <f t="shared" si="15"/>
        <v>-433.26388621254807</v>
      </c>
      <c r="ED35" s="2">
        <f t="shared" si="48"/>
        <v>-10.990276791769368</v>
      </c>
      <c r="EE35" s="57">
        <f>ED35*'DEPRECATED - DT-Prelim Calcs'!$C$21/DY$2/'DEPRECATED - DT-Prelim Calcs'!$C$19/'DEPRECATED - DT-Prelim Calcs'!$C$18*3.39*'DEPRECATED - DT-Prelim Calcs'!$C$20</f>
        <v>-292.03466280259693</v>
      </c>
      <c r="EF35" s="46">
        <f t="shared" si="49"/>
        <v>1</v>
      </c>
      <c r="EG35" s="57">
        <f>EE34*'DEPRECATED - DT-Prelim Calcs'!$C$11+EG34</f>
        <v>91.057982109138649</v>
      </c>
      <c r="EH35" s="57">
        <f>EH34+0.5*EE35*'DEPRECATED - DT-Prelim Calcs'!$C$11^2+EG35*'DEPRECATED - DT-Prelim Calcs'!$C$11</f>
        <v>-71382.206249357987</v>
      </c>
      <c r="EI35" s="57">
        <f>MIN('Drive Train'!$F$35-EC34*'DEPRECATED - DT-Prelim Calcs'!$C$21*'Drive Train'!$F$39,EI34+EC$2)</f>
        <v>6.82</v>
      </c>
      <c r="EJ35" s="57">
        <f>'Drive Train'!$F$35-EC35*'DEPRECATED - DT-Prelim Calcs'!$C$21*'Drive Train'!$F$39</f>
        <v>38.395833172752887</v>
      </c>
      <c r="EK35" s="1">
        <f>IF(EH35&gt;='Drive Train'!$F$29,1,0)</f>
        <v>0</v>
      </c>
      <c r="EL35" s="57">
        <f t="shared" si="50"/>
        <v>-481.40431801394232</v>
      </c>
      <c r="EM35" s="63">
        <f>EM34+'DEPRECATED - DT-Prelim Calcs'!$C$11</f>
        <v>124</v>
      </c>
      <c r="EN35" s="2">
        <f>EX35/'Drive Train'!$F$35</f>
        <v>0.55000000000000004</v>
      </c>
      <c r="EO35" s="46">
        <f>EV35*12*60/(PI() * 'Drive Train'!$F$15)/EN$2*EN35</f>
        <v>-186410.01411738794</v>
      </c>
      <c r="EP35" s="2">
        <f>('DEPRECATED - DT-Prelim Calcs'!$C$6*EN35-EO35)/('DEPRECATED - DT-Prelim Calcs'!$C$6*EN35)*'DEPRECATED - DT-Prelim Calcs'!$C$7*EN35</f>
        <v>85.612204319494353</v>
      </c>
      <c r="EQ35" s="57">
        <f>EP35/'DEPRECATED - DT-Prelim Calcs'!$C$7*('DEPRECATED - DT-Prelim Calcs'!$C$8-'DEPRECATED - DT-Prelim Calcs'!$C$9)+'DEPRECATED - DT-Prelim Calcs'!$C$9</f>
        <v>4560.3953585855288</v>
      </c>
      <c r="ER35" s="57">
        <f t="shared" si="16"/>
        <v>93</v>
      </c>
      <c r="ES35" s="2">
        <f t="shared" si="51"/>
        <v>0.86507304327942547</v>
      </c>
      <c r="ET35" s="57">
        <f>ES35*'DEPRECATED - DT-Prelim Calcs'!$C$21/EN$2/'DEPRECATED - DT-Prelim Calcs'!$C$19/'DEPRECATED - DT-Prelim Calcs'!$C$18*3.39*'DEPRECATED - DT-Prelim Calcs'!$C$20</f>
        <v>25.773080821789936</v>
      </c>
      <c r="EU35" s="46">
        <f t="shared" si="52"/>
        <v>0</v>
      </c>
      <c r="EV35" s="57">
        <f>ET34*'DEPRECATED - DT-Prelim Calcs'!$C$11+EV34</f>
        <v>-719.44020995915901</v>
      </c>
      <c r="EW35" s="57">
        <f>EW34+0.5*ET35*'DEPRECATED - DT-Prelim Calcs'!$C$11^2+EV35*'DEPRECATED - DT-Prelim Calcs'!$C$11</f>
        <v>-76983.080245315228</v>
      </c>
      <c r="EX35" s="57">
        <f>MIN('Drive Train'!$F$35-ER34*'DEPRECATED - DT-Prelim Calcs'!$C$21*'Drive Train'!$F$39,EX34+ER$2)</f>
        <v>6.82</v>
      </c>
      <c r="EY35" s="57">
        <f>'Drive Train'!$F$35-ER35*'DEPRECATED - DT-Prelim Calcs'!$C$21*'Drive Train'!$F$39</f>
        <v>6.82</v>
      </c>
      <c r="EZ35" s="1">
        <f>IF(EW35&gt;='Drive Train'!$F$29,1,0)</f>
        <v>0</v>
      </c>
      <c r="FA35" s="57">
        <f t="shared" si="53"/>
        <v>103.33333333333333</v>
      </c>
      <c r="FB35" s="63">
        <f>FB34+'DEPRECATED - DT-Prelim Calcs'!$C$11</f>
        <v>124</v>
      </c>
      <c r="FC35" s="2">
        <f>FM35/'Drive Train'!$F$35</f>
        <v>0.55000000000000004</v>
      </c>
      <c r="FD35" s="46">
        <f>FK35*12*60/(PI() * 'Drive Train'!$F$15)/FC$2*FC35</f>
        <v>-60722.996531800316</v>
      </c>
      <c r="FE35" s="2">
        <f>('DEPRECATED - DT-Prelim Calcs'!$C$6*FC35-FD35)/('DEPRECATED - DT-Prelim Calcs'!$C$6*FC35)*'DEPRECATED - DT-Prelim Calcs'!$C$7*FC35</f>
        <v>28.7818642854857</v>
      </c>
      <c r="FF35" s="57">
        <f>FE35/'DEPRECATED - DT-Prelim Calcs'!$C$7*('DEPRECATED - DT-Prelim Calcs'!$C$8-'DEPRECATED - DT-Prelim Calcs'!$C$9)+'DEPRECATED - DT-Prelim Calcs'!$C$9</f>
        <v>1534.9461360281393</v>
      </c>
      <c r="FG35" s="57">
        <f t="shared" si="17"/>
        <v>93</v>
      </c>
      <c r="FH35" s="2">
        <f t="shared" si="54"/>
        <v>0.78067567320338405</v>
      </c>
      <c r="FI35" s="57">
        <f>FH35*'DEPRECATED - DT-Prelim Calcs'!$C$21/FC$2/'DEPRECATED - DT-Prelim Calcs'!$C$19/'DEPRECATED - DT-Prelim Calcs'!$C$18*3.39*'DEPRECATED - DT-Prelim Calcs'!$C$20</f>
        <v>25.773080821789936</v>
      </c>
      <c r="FJ35" s="46">
        <f t="shared" si="55"/>
        <v>0</v>
      </c>
      <c r="FK35" s="57">
        <f>FI34*'DEPRECATED - DT-Prelim Calcs'!$C$11+FK34</f>
        <v>-211.49325921093384</v>
      </c>
      <c r="FL35" s="57">
        <f>FL34+0.5*FI35*'DEPRECATED - DT-Prelim Calcs'!$C$11^2+FK35*'DEPRECATED - DT-Prelim Calcs'!$C$11</f>
        <v>-100323.26749804628</v>
      </c>
      <c r="FM35" s="57">
        <f>MIN('Drive Train'!$F$35-FG34*'DEPRECATED - DT-Prelim Calcs'!$C$21*'Drive Train'!$F$39,FM34+FG$2)</f>
        <v>6.82</v>
      </c>
      <c r="FN35" s="57">
        <f>'Drive Train'!$F$35-FG35*'DEPRECATED - DT-Prelim Calcs'!$C$21*'Drive Train'!$F$39</f>
        <v>6.82</v>
      </c>
      <c r="FO35" s="1">
        <f>IF(FL35&gt;='Drive Train'!$F$29,1,0)</f>
        <v>0</v>
      </c>
      <c r="FP35" s="57">
        <f t="shared" si="56"/>
        <v>103.33333333333333</v>
      </c>
      <c r="FQ35" s="63">
        <f>FQ34+'DEPRECATED - DT-Prelim Calcs'!$C$11</f>
        <v>124</v>
      </c>
      <c r="FR35" s="2">
        <f>GB35/'Drive Train'!$F$35</f>
        <v>2.4290974122775308</v>
      </c>
      <c r="FS35" s="46">
        <f>FZ35*12*60/(PI() * 'Drive Train'!$F$15)/FR$2*FR35</f>
        <v>-1472904.3466939842</v>
      </c>
      <c r="FT35" s="2">
        <f>('DEPRECATED - DT-Prelim Calcs'!$C$6*FR35-FS35)/('DEPRECATED - DT-Prelim Calcs'!$C$6*FR35)*'DEPRECATED - DT-Prelim Calcs'!$C$7*FR35</f>
        <v>671.83901698357056</v>
      </c>
      <c r="FU35" s="57">
        <f>FT35/'DEPRECATED - DT-Prelim Calcs'!$C$7*('DEPRECATED - DT-Prelim Calcs'!$C$8-'DEPRECATED - DT-Prelim Calcs'!$C$9)+'DEPRECATED - DT-Prelim Calcs'!$C$9</f>
        <v>35769.067584644021</v>
      </c>
      <c r="FV35" s="57">
        <f t="shared" si="18"/>
        <v>93</v>
      </c>
      <c r="FW35" s="2">
        <f t="shared" si="57"/>
        <v>0.7112822800297498</v>
      </c>
      <c r="FX35" s="57">
        <f>FW35*'DEPRECATED - DT-Prelim Calcs'!$C$21/FR$2/'DEPRECATED - DT-Prelim Calcs'!$C$19/'DEPRECATED - DT-Prelim Calcs'!$C$18*3.39*'DEPRECATED - DT-Prelim Calcs'!$C$20</f>
        <v>25.773080821789936</v>
      </c>
      <c r="FY35" s="46">
        <f t="shared" si="58"/>
        <v>0</v>
      </c>
      <c r="FZ35" s="57">
        <f>FX34*'DEPRECATED - DT-Prelim Calcs'!$C$11+FZ34</f>
        <v>-1058.2955745954653</v>
      </c>
      <c r="GA35" s="57">
        <f>GA34+0.5*FX35*'DEPRECATED - DT-Prelim Calcs'!$C$11^2+FZ35*'DEPRECATED - DT-Prelim Calcs'!$C$11</f>
        <v>-128736.93524530837</v>
      </c>
      <c r="GB35" s="57">
        <f>MIN('Drive Train'!$F$35-FV34*'DEPRECATED - DT-Prelim Calcs'!$C$21*'Drive Train'!$F$39,GB34+FV$2)</f>
        <v>30.120807912241382</v>
      </c>
      <c r="GC35" s="57">
        <f>'Drive Train'!$F$35-FV35*'DEPRECATED - DT-Prelim Calcs'!$C$21*'Drive Train'!$F$39</f>
        <v>6.82</v>
      </c>
      <c r="GD35" s="1">
        <f>IF(GA35&gt;='Drive Train'!$F$29,1,0)</f>
        <v>0</v>
      </c>
      <c r="GE35" s="57">
        <f t="shared" si="59"/>
        <v>103.33333333333333</v>
      </c>
      <c r="GF35" s="63">
        <f>GF34+'DEPRECATED - DT-Prelim Calcs'!$C$11</f>
        <v>124</v>
      </c>
      <c r="GG35" s="2">
        <f>GQ35/'Drive Train'!$F$35</f>
        <v>0.85483870967741948</v>
      </c>
      <c r="GH35" s="46">
        <f>GO35*12*60/(PI() * 'Drive Train'!$F$15)/GG$2*GG35</f>
        <v>-151584.43635479049</v>
      </c>
      <c r="GI35" s="2">
        <f>('DEPRECATED - DT-Prelim Calcs'!$C$6*GG35-GH35)/('DEPRECATED - DT-Prelim Calcs'!$C$6*GG35)*'DEPRECATED - DT-Prelim Calcs'!$C$7*GG35</f>
        <v>70.600216002338556</v>
      </c>
      <c r="GJ35" s="57">
        <f>GI35/'DEPRECATED - DT-Prelim Calcs'!$C$7*('DEPRECATED - DT-Prelim Calcs'!$C$8-'DEPRECATED - DT-Prelim Calcs'!$C$9)+'DEPRECATED - DT-Prelim Calcs'!$C$9</f>
        <v>3761.2094245228368</v>
      </c>
      <c r="GK35" s="57">
        <f t="shared" si="60"/>
        <v>29.999999999999982</v>
      </c>
      <c r="GL35" s="2">
        <f t="shared" si="61"/>
        <v>0.99579519204165001</v>
      </c>
      <c r="GM35" s="57">
        <f>GL35*'DEPRECATED - DT-Prelim Calcs'!$C$21/GG$2/'DEPRECATED - DT-Prelim Calcs'!$C$19/'DEPRECATED - DT-Prelim Calcs'!$C$18*3.39*'DEPRECATED - DT-Prelim Calcs'!$C$20</f>
        <v>25.773080821789936</v>
      </c>
      <c r="GN35" s="46">
        <f t="shared" si="62"/>
        <v>0</v>
      </c>
      <c r="GO35" s="57">
        <f>GM34*'DEPRECATED - DT-Prelim Calcs'!$C$11+GO34</f>
        <v>-433.28717697364687</v>
      </c>
      <c r="GP35" s="57">
        <f>GP34+0.5*GM35*'DEPRECATED - DT-Prelim Calcs'!$C$11^2+GO35*'DEPRECATED - DT-Prelim Calcs'!$C$11</f>
        <v>-64183.858452342516</v>
      </c>
      <c r="GQ35" s="57">
        <f>MIN('Drive Train'!$F$35-GK34*'DEPRECATED - DT-Prelim Calcs'!$C$21*'Drive Train'!$F$39,GQ34+GK$2)</f>
        <v>10.600000000000001</v>
      </c>
      <c r="GR35" s="57">
        <f>'Drive Train'!$F$35-GK35*'DEPRECATED - DT-Prelim Calcs'!$C$21*'Drive Train'!$F$39</f>
        <v>10.600000000000001</v>
      </c>
      <c r="GS35" s="1">
        <f>IF(GP35&gt;='Drive Train'!$F$29,1,0)</f>
        <v>0</v>
      </c>
      <c r="GT35" s="57">
        <f t="shared" si="63"/>
        <v>33.333333333333314</v>
      </c>
      <c r="GU35" s="63">
        <f>GU34+'DEPRECATED - DT-Prelim Calcs'!$C$11</f>
        <v>124</v>
      </c>
      <c r="GV35" s="2">
        <f>HF35/'Drive Train'!$F$35</f>
        <v>0.83870967741935498</v>
      </c>
      <c r="GW35" s="46">
        <f>HD35*12*60/(PI() * 'Drive Train'!$F$15)/GV$2*GV35</f>
        <v>-312257.39291480574</v>
      </c>
      <c r="GX35" s="2">
        <f>('DEPRECATED - DT-Prelim Calcs'!$C$6*GV35-GW35)/('DEPRECATED - DT-Prelim Calcs'!$C$6*GV35)*'DEPRECATED - DT-Prelim Calcs'!$C$7*GV35</f>
        <v>143.21084321651722</v>
      </c>
      <c r="GY35" s="57">
        <f>GX35/'DEPRECATED - DT-Prelim Calcs'!$C$7*('DEPRECATED - DT-Prelim Calcs'!$C$8-'DEPRECATED - DT-Prelim Calcs'!$C$9)+'DEPRECATED - DT-Prelim Calcs'!$C$9</f>
        <v>7626.7461347216431</v>
      </c>
      <c r="GZ35" s="57">
        <f t="shared" si="20"/>
        <v>33.333333333333314</v>
      </c>
      <c r="HA35" s="2">
        <f t="shared" si="64"/>
        <v>0.99579519204165001</v>
      </c>
      <c r="HB35" s="57">
        <f>HA35*'DEPRECATED - DT-Prelim Calcs'!$C$21/GV$2/'DEPRECATED - DT-Prelim Calcs'!$C$19/'DEPRECATED - DT-Prelim Calcs'!$C$18*3.39*'DEPRECATED - DT-Prelim Calcs'!$C$20</f>
        <v>25.773080821789936</v>
      </c>
      <c r="HC35" s="46">
        <f t="shared" si="65"/>
        <v>0</v>
      </c>
      <c r="HD35" s="57">
        <f>HB34*'DEPRECATED - DT-Prelim Calcs'!$C$11+HD34</f>
        <v>-909.71735196335612</v>
      </c>
      <c r="HE35" s="57">
        <f>HE34+0.5*HB35*'DEPRECATED - DT-Prelim Calcs'!$C$11^2+HD35*'DEPRECATED - DT-Prelim Calcs'!$C$11</f>
        <v>-49340.703442592217</v>
      </c>
      <c r="HF35" s="57">
        <f>MIN('Drive Train'!$F$35-GZ34*'DEPRECATED - DT-Prelim Calcs'!$C$21*'Drive Train'!$F$39,HF34+GZ$2)</f>
        <v>10.400000000000002</v>
      </c>
      <c r="HG35" s="57">
        <f>'Drive Train'!$F$35-GZ35*'DEPRECATED - DT-Prelim Calcs'!$C$21*'Drive Train'!$F$39</f>
        <v>10.400000000000002</v>
      </c>
      <c r="HH35" s="1">
        <f>IF(HE35&gt;='Drive Train'!$F$29,1,0)</f>
        <v>0</v>
      </c>
      <c r="HI35" s="57">
        <f t="shared" si="66"/>
        <v>37.037037037037017</v>
      </c>
      <c r="HJ35" s="63">
        <f>HJ34+'DEPRECATED - DT-Prelim Calcs'!$C$11</f>
        <v>124</v>
      </c>
      <c r="HK35" s="2">
        <f>HU35/'Drive Train'!$F$35</f>
        <v>0.82258064516129037</v>
      </c>
      <c r="HL35" s="46">
        <f>HS35*12*60/(PI() * 'Drive Train'!$F$15)/HK$2*HK35</f>
        <v>-130591.78617036882</v>
      </c>
      <c r="HM35" s="2">
        <f>('DEPRECATED - DT-Prelim Calcs'!$C$6*HK35-HL35)/('DEPRECATED - DT-Prelim Calcs'!$C$6*HK35)*'DEPRECATED - DT-Prelim Calcs'!$C$7*HK35</f>
        <v>61.030487773335686</v>
      </c>
      <c r="HN35" s="57">
        <f>HM35/'DEPRECATED - DT-Prelim Calcs'!$C$7*('DEPRECATED - DT-Prelim Calcs'!$C$8-'DEPRECATED - DT-Prelim Calcs'!$C$9)+'DEPRECATED - DT-Prelim Calcs'!$C$9</f>
        <v>3251.7504486800699</v>
      </c>
      <c r="HO35" s="57">
        <f t="shared" si="21"/>
        <v>36.66666666666665</v>
      </c>
      <c r="HP35" s="2">
        <f t="shared" si="67"/>
        <v>0.99579519204165001</v>
      </c>
      <c r="HQ35" s="57">
        <f>HP35*'DEPRECATED - DT-Prelim Calcs'!$C$21/HK$2/'DEPRECATED - DT-Prelim Calcs'!$C$19/'DEPRECATED - DT-Prelim Calcs'!$C$18*3.39*'DEPRECATED - DT-Prelim Calcs'!$C$20</f>
        <v>25.773080821789936</v>
      </c>
      <c r="HR35" s="46">
        <f t="shared" si="68"/>
        <v>0</v>
      </c>
      <c r="HS35" s="57">
        <f>HQ34*'DEPRECATED - DT-Prelim Calcs'!$C$11+HS34</f>
        <v>-387.92054267226126</v>
      </c>
      <c r="HT35" s="57">
        <f>HT34+0.5*HQ35*'DEPRECATED - DT-Prelim Calcs'!$C$11^2+HS35*'DEPRECATED - DT-Prelim Calcs'!$C$11</f>
        <v>-47368.207518284304</v>
      </c>
      <c r="HU35" s="57">
        <f>MIN('Drive Train'!$F$35-HO34*'DEPRECATED - DT-Prelim Calcs'!$C$21*'Drive Train'!$F$39,HU34+HO$2)</f>
        <v>10.200000000000001</v>
      </c>
      <c r="HV35" s="57">
        <f>'Drive Train'!$F$35-HO35*'DEPRECATED - DT-Prelim Calcs'!$C$21*'Drive Train'!$F$39</f>
        <v>10.200000000000001</v>
      </c>
      <c r="HW35" s="1">
        <f>IF(HT35&gt;='Drive Train'!$F$29,1,0)</f>
        <v>0</v>
      </c>
      <c r="HX35" s="57">
        <f t="shared" si="69"/>
        <v>40.740740740740726</v>
      </c>
      <c r="HY35" s="63">
        <f>HY34+'DEPRECATED - DT-Prelim Calcs'!$C$11</f>
        <v>124</v>
      </c>
      <c r="HZ35" s="2">
        <f>IJ35/'Drive Train'!$F$35</f>
        <v>1.6244957829799076</v>
      </c>
      <c r="IA35" s="46">
        <f>IH35*12*60/(PI() * 'Drive Train'!$F$15)/HZ$2*HZ35</f>
        <v>-211730.54517391769</v>
      </c>
      <c r="IB35" s="2">
        <f>('DEPRECATED - DT-Prelim Calcs'!$C$6*HZ35-IA35)/('DEPRECATED - DT-Prelim Calcs'!$C$6*HZ35)*'DEPRECATED - DT-Prelim Calcs'!$C$7*HZ35</f>
        <v>99.650609671717348</v>
      </c>
      <c r="IC35" s="57">
        <f>IB35/'DEPRECATED - DT-Prelim Calcs'!$C$7*('DEPRECATED - DT-Prelim Calcs'!$C$8-'DEPRECATED - DT-Prelim Calcs'!$C$9)+'DEPRECATED - DT-Prelim Calcs'!$C$9</f>
        <v>5307.751128996405</v>
      </c>
      <c r="ID35" s="57">
        <f t="shared" si="22"/>
        <v>39.999999999999986</v>
      </c>
      <c r="IE35" s="2">
        <f t="shared" si="70"/>
        <v>0.99579519204165001</v>
      </c>
      <c r="IF35" s="57">
        <f>IE35*'DEPRECATED - DT-Prelim Calcs'!$C$21/HZ$2/'DEPRECATED - DT-Prelim Calcs'!$C$19/'DEPRECATED - DT-Prelim Calcs'!$C$18*3.39*'DEPRECATED - DT-Prelim Calcs'!$C$20</f>
        <v>25.773080821789936</v>
      </c>
      <c r="IG35" s="46">
        <f t="shared" si="71"/>
        <v>0</v>
      </c>
      <c r="IH35" s="57">
        <f>IF34*'DEPRECATED - DT-Prelim Calcs'!$C$11+IH34</f>
        <v>-318.47132203496915</v>
      </c>
      <c r="II35" s="57">
        <f>II34+0.5*IF35*'DEPRECATED - DT-Prelim Calcs'!$C$11^2+IH35*'DEPRECATED - DT-Prelim Calcs'!$C$11</f>
        <v>-48115.966375873431</v>
      </c>
      <c r="IJ35" s="57">
        <f>MIN('Drive Train'!$F$35-ID34*'DEPRECATED - DT-Prelim Calcs'!$C$21*'Drive Train'!$F$39,IJ34+ID$2)</f>
        <v>20.143747708950855</v>
      </c>
      <c r="IK35" s="57">
        <f>'Drive Train'!$F$35-ID35*'DEPRECATED - DT-Prelim Calcs'!$C$21*'Drive Train'!$F$39</f>
        <v>10.000000000000002</v>
      </c>
      <c r="IL35" s="1">
        <f>IF(II35&gt;='Drive Train'!$F$29,1,0)</f>
        <v>0</v>
      </c>
      <c r="IM35" s="57">
        <f t="shared" si="72"/>
        <v>44.444444444444429</v>
      </c>
      <c r="IN35" s="63">
        <f>IN34+'DEPRECATED - DT-Prelim Calcs'!$C$11</f>
        <v>124</v>
      </c>
      <c r="IO35" s="2">
        <f>IY35/'Drive Train'!$F$35</f>
        <v>0.79032258064516137</v>
      </c>
      <c r="IP35" s="46">
        <f>IW35*12*60/(PI() * 'Drive Train'!$F$15)/IO$2*IO35</f>
        <v>-355185.92717210553</v>
      </c>
      <c r="IQ35" s="2">
        <f>('DEPRECATED - DT-Prelim Calcs'!$C$6*IO35-IP35)/('DEPRECATED - DT-Prelim Calcs'!$C$6*IO35)*'DEPRECATED - DT-Prelim Calcs'!$C$7*IO35</f>
        <v>162.50469327015676</v>
      </c>
      <c r="IR35" s="57">
        <f>IQ35/'DEPRECATED - DT-Prelim Calcs'!$C$7*('DEPRECATED - DT-Prelim Calcs'!$C$8-'DEPRECATED - DT-Prelim Calcs'!$C$9)+'DEPRECATED - DT-Prelim Calcs'!$C$9</f>
        <v>8653.8834633033675</v>
      </c>
      <c r="IS35" s="57">
        <f t="shared" si="23"/>
        <v>43.333333333333321</v>
      </c>
      <c r="IT35" s="2">
        <f t="shared" si="73"/>
        <v>0.99579519204165001</v>
      </c>
      <c r="IU35" s="57">
        <f>IT35*'DEPRECATED - DT-Prelim Calcs'!$C$21/IO$2/'DEPRECATED - DT-Prelim Calcs'!$C$19/'DEPRECATED - DT-Prelim Calcs'!$C$18*3.39*'DEPRECATED - DT-Prelim Calcs'!$C$20</f>
        <v>25.773080821789936</v>
      </c>
      <c r="IV35" s="46">
        <f t="shared" si="74"/>
        <v>0</v>
      </c>
      <c r="IW35" s="57">
        <f>IU34*'DEPRECATED - DT-Prelim Calcs'!$C$11+IW34</f>
        <v>-1098.137602645503</v>
      </c>
      <c r="IX35" s="57">
        <f>IX34+0.5*IU35*'DEPRECATED - DT-Prelim Calcs'!$C$11^2+IW35*'DEPRECATED - DT-Prelim Calcs'!$C$11</f>
        <v>-72898.758139110258</v>
      </c>
      <c r="IY35" s="57">
        <f>MIN('Drive Train'!$F$35-IS34*'DEPRECATED - DT-Prelim Calcs'!$C$21*'Drive Train'!$F$39,IY34+IS$2)</f>
        <v>9.8000000000000007</v>
      </c>
      <c r="IZ35" s="57">
        <f>'Drive Train'!$F$35-IS35*'DEPRECATED - DT-Prelim Calcs'!$C$21*'Drive Train'!$F$39</f>
        <v>9.8000000000000007</v>
      </c>
      <c r="JA35" s="1">
        <f>IF(IX35&gt;='Drive Train'!$F$29,1,0)</f>
        <v>0</v>
      </c>
      <c r="JB35" s="57">
        <f t="shared" si="75"/>
        <v>48.148148148148138</v>
      </c>
      <c r="JC35" s="63">
        <f>JC34+'DEPRECATED - DT-Prelim Calcs'!$C$11</f>
        <v>124</v>
      </c>
      <c r="JD35" s="2">
        <f>JN35/'Drive Train'!$F$35</f>
        <v>3.6483435081882618</v>
      </c>
      <c r="JE35" s="46">
        <f>JL35*12*60/(PI() * 'Drive Train'!$F$15)/JD$2*JD35</f>
        <v>-1864260.5523751134</v>
      </c>
      <c r="JF35" s="2">
        <f>('DEPRECATED - DT-Prelim Calcs'!$C$6*JD35-JE35)/('DEPRECATED - DT-Prelim Calcs'!$C$6*JD35)*'DEPRECATED - DT-Prelim Calcs'!$C$7*JD35</f>
        <v>851.73208219319974</v>
      </c>
      <c r="JG35" s="57">
        <f>JF35/'DEPRECATED - DT-Prelim Calcs'!$C$7*('DEPRECATED - DT-Prelim Calcs'!$C$8-'DEPRECATED - DT-Prelim Calcs'!$C$9)+'DEPRECATED - DT-Prelim Calcs'!$C$9</f>
        <v>45345.947363231338</v>
      </c>
      <c r="JH35" s="57">
        <f t="shared" si="24"/>
        <v>46.666666666666657</v>
      </c>
      <c r="JI35" s="2">
        <f t="shared" si="76"/>
        <v>0.99579519204165001</v>
      </c>
      <c r="JJ35" s="57">
        <f>JI35*'DEPRECATED - DT-Prelim Calcs'!$C$21/JD$2/'DEPRECATED - DT-Prelim Calcs'!$C$19/'DEPRECATED - DT-Prelim Calcs'!$C$18*3.39*'DEPRECATED - DT-Prelim Calcs'!$C$20</f>
        <v>25.773080821789936</v>
      </c>
      <c r="JK35" s="46">
        <f t="shared" si="77"/>
        <v>0</v>
      </c>
      <c r="JL35" s="57">
        <f>JJ34*'DEPRECATED - DT-Prelim Calcs'!$C$11+JL34</f>
        <v>-1248.5797610163218</v>
      </c>
      <c r="JM35" s="57">
        <f>JM34+0.5*JJ35*'DEPRECATED - DT-Prelim Calcs'!$C$11^2+JL35*'DEPRECATED - DT-Prelim Calcs'!$C$11</f>
        <v>-72437.308939546769</v>
      </c>
      <c r="JN35" s="57">
        <f>MIN('Drive Train'!$F$35-JH34*'DEPRECATED - DT-Prelim Calcs'!$C$21*'Drive Train'!$F$39,JN34+JH$2)</f>
        <v>45.239459501534448</v>
      </c>
      <c r="JO35" s="57">
        <f>'Drive Train'!$F$35-JH35*'DEPRECATED - DT-Prelim Calcs'!$C$21*'Drive Train'!$F$39</f>
        <v>9.6000000000000014</v>
      </c>
      <c r="JP35" s="1">
        <f>IF(JM35&gt;='Drive Train'!$F$29,1,0)</f>
        <v>0</v>
      </c>
      <c r="JQ35" s="57">
        <f>MIN(JG35,'DEPRECATED - DT-Prelim Calcs'!$C$10)*'DEPRECATED - DT-Prelim Calcs'!$C$11*1000/60/60</f>
        <v>103.33333333333333</v>
      </c>
      <c r="JR35" s="63">
        <f>JR34+'DEPRECATED - DT-Prelim Calcs'!$C$11</f>
        <v>124</v>
      </c>
      <c r="JS35" s="2">
        <f>KC35/'Drive Train'!$F$35</f>
        <v>0.75806451612903225</v>
      </c>
      <c r="JT35" s="46">
        <f>KA35*12*60/(PI() * 'Drive Train'!$F$15)/JS$2*JS35</f>
        <v>1710.3921106489001</v>
      </c>
      <c r="JU35" s="2">
        <f>('DEPRECATED - DT-Prelim Calcs'!$C$6*JS35-JT35)/('DEPRECATED - DT-Prelim Calcs'!$C$6*JS35)*'DEPRECATED - DT-Prelim Calcs'!$C$7*JS35</f>
        <v>1.0535686946282194</v>
      </c>
      <c r="JV35" s="57">
        <f>JU35/'DEPRECATED - DT-Prelim Calcs'!$C$7*('DEPRECATED - DT-Prelim Calcs'!$C$8-'DEPRECATED - DT-Prelim Calcs'!$C$9)+'DEPRECATED - DT-Prelim Calcs'!$C$9</f>
        <v>58.788325112365378</v>
      </c>
      <c r="JW35" s="57">
        <f t="shared" si="25"/>
        <v>49.999999999999993</v>
      </c>
      <c r="JX35" s="2">
        <f t="shared" si="78"/>
        <v>0.72330157697474462</v>
      </c>
      <c r="JY35" s="57">
        <f>JX35*'DEPRECATED - DT-Prelim Calcs'!$C$21/JS$2/'DEPRECATED - DT-Prelim Calcs'!$C$19/'DEPRECATED - DT-Prelim Calcs'!$C$18*3.39*'DEPRECATED - DT-Prelim Calcs'!$C$20</f>
        <v>18.720425797274284</v>
      </c>
      <c r="JZ35" s="46">
        <f t="shared" si="79"/>
        <v>0</v>
      </c>
      <c r="KA35" s="57">
        <f>JY34*'DEPRECATED - DT-Prelim Calcs'!$C$11+KA34</f>
        <v>5.5130879330365872</v>
      </c>
      <c r="KB35" s="57">
        <f>KB34+0.5*JY35*'DEPRECATED - DT-Prelim Calcs'!$C$11^2+KA35*'DEPRECATED - DT-Prelim Calcs'!$C$11</f>
        <v>-73838.524773163575</v>
      </c>
      <c r="KC35" s="57">
        <f>MIN('Drive Train'!$F$35-JW34*'DEPRECATED - DT-Prelim Calcs'!$C$21*'Drive Train'!$F$39,KC34+JW$2)</f>
        <v>9.4</v>
      </c>
      <c r="KD35" s="57">
        <f>'Drive Train'!$F$35-JW35*'DEPRECATED - DT-Prelim Calcs'!$C$21*'Drive Train'!$F$39</f>
        <v>9.4</v>
      </c>
      <c r="KE35" s="1">
        <f>IF(KB35&gt;='Drive Train'!$F$29,1,0)</f>
        <v>0</v>
      </c>
      <c r="KF35" s="57">
        <f>MIN(JV35,'DEPRECATED - DT-Prelim Calcs'!$C$10)*'DEPRECATED - DT-Prelim Calcs'!$C$11*1000/60/60</f>
        <v>65.320361235961528</v>
      </c>
      <c r="KG35" s="63">
        <f>KG34+'DEPRECATED - DT-Prelim Calcs'!$C$11</f>
        <v>124</v>
      </c>
      <c r="KH35" s="2">
        <f>KR35/'Drive Train'!$F$35</f>
        <v>0.74193548387096786</v>
      </c>
      <c r="KI35" s="46">
        <f>KP35*12*60/(PI() * 'Drive Train'!$F$15)/KH$2*KH35</f>
        <v>24051.057373847128</v>
      </c>
      <c r="KJ35" s="2">
        <f>('DEPRECATED - DT-Prelim Calcs'!$C$6*KH35-KI35)/('DEPRECATED - DT-Prelim Calcs'!$C$6*KH35)*'DEPRECATED - DT-Prelim Calcs'!$C$7*KH35</f>
        <v>-9.086803827392842</v>
      </c>
      <c r="KK35" s="57">
        <f>KJ35/'DEPRECATED - DT-Prelim Calcs'!$C$7*('DEPRECATED - DT-Prelim Calcs'!$C$8-'DEPRECATED - DT-Prelim Calcs'!$C$9)+'DEPRECATED - DT-Prelim Calcs'!$C$9</f>
        <v>-481.04976392302973</v>
      </c>
      <c r="KL35" s="57">
        <f t="shared" si="26"/>
        <v>-481.04976392302973</v>
      </c>
      <c r="KM35" s="2">
        <f t="shared" si="80"/>
        <v>-11.460103896151676</v>
      </c>
      <c r="KN35" s="57">
        <f>KM35*'DEPRECATED - DT-Prelim Calcs'!$C$21/KH$2/'DEPRECATED - DT-Prelim Calcs'!$C$19/'DEPRECATED - DT-Prelim Calcs'!$C$18*3.39*'DEPRECATED - DT-Prelim Calcs'!$C$20</f>
        <v>-296.60936937851079</v>
      </c>
      <c r="KO35" s="46">
        <f t="shared" si="81"/>
        <v>1</v>
      </c>
      <c r="KP35" s="57">
        <f>KN34*'DEPRECATED - DT-Prelim Calcs'!$C$11+KP34</f>
        <v>79.208800285089907</v>
      </c>
      <c r="KQ35" s="57">
        <f>KQ34+0.5*KN35*'DEPRECATED - DT-Prelim Calcs'!$C$11^2+KP35*'DEPRECATED - DT-Prelim Calcs'!$C$11</f>
        <v>-52278.689082308971</v>
      </c>
      <c r="KR35" s="57">
        <f>MIN('Drive Train'!$F$35-KL34*'DEPRECATED - DT-Prelim Calcs'!$C$21*'Drive Train'!$F$39,KR34+KL$2)</f>
        <v>9.2000000000000011</v>
      </c>
      <c r="KS35" s="57">
        <f>'Drive Train'!$F$35-KL35*'DEPRECATED - DT-Prelim Calcs'!$C$21*'Drive Train'!$F$39</f>
        <v>41.262985835381784</v>
      </c>
      <c r="KT35" s="1">
        <f>IF(KQ35&gt;='Drive Train'!$F$29,1,0)</f>
        <v>0</v>
      </c>
      <c r="KU35" s="57">
        <f>MIN(KK35,'DEPRECATED - DT-Prelim Calcs'!$C$10)*'DEPRECATED - DT-Prelim Calcs'!$C$11*1000/60/60</f>
        <v>-534.49973769225528</v>
      </c>
      <c r="KV35" s="63">
        <f>KV34+'DEPRECATED - DT-Prelim Calcs'!$C$11</f>
        <v>124</v>
      </c>
      <c r="KW35" s="2">
        <f>LG35/'Drive Train'!$F$35</f>
        <v>3.2212628140069652</v>
      </c>
      <c r="KX35" s="46">
        <f>LE35*12*60/(PI() * 'Drive Train'!$F$15)/KW$2*KW35</f>
        <v>-1398862.574840043</v>
      </c>
      <c r="KY35" s="2">
        <f>('DEPRECATED - DT-Prelim Calcs'!$C$6*KW35-KX35)/('DEPRECATED - DT-Prelim Calcs'!$C$6*KW35)*'DEPRECATED - DT-Prelim Calcs'!$C$7*KW35</f>
        <v>640.26958585164493</v>
      </c>
      <c r="KZ35" s="57">
        <f>KY35/'DEPRECATED - DT-Prelim Calcs'!$C$7*('DEPRECATED - DT-Prelim Calcs'!$C$8-'DEPRECATED - DT-Prelim Calcs'!$C$9)+'DEPRECATED - DT-Prelim Calcs'!$C$9</f>
        <v>34088.421105712048</v>
      </c>
      <c r="LA35" s="57">
        <f t="shared" si="27"/>
        <v>56.666666666666664</v>
      </c>
      <c r="LB35" s="2">
        <f t="shared" si="82"/>
        <v>0.99579519204165001</v>
      </c>
      <c r="LC35" s="57">
        <f>LB35*'DEPRECATED - DT-Prelim Calcs'!$C$21/KW$2/'DEPRECATED - DT-Prelim Calcs'!$C$19/'DEPRECATED - DT-Prelim Calcs'!$C$18*3.39*'DEPRECATED - DT-Prelim Calcs'!$C$20</f>
        <v>25.773080821789936</v>
      </c>
      <c r="LD35" s="46">
        <f t="shared" si="83"/>
        <v>0</v>
      </c>
      <c r="LE35" s="57">
        <f>LC34*'DEPRECATED - DT-Prelim Calcs'!$C$11+LE34</f>
        <v>-1061.0950665313883</v>
      </c>
      <c r="LF35" s="57">
        <f>LF34+0.5*LC35*'DEPRECATED - DT-Prelim Calcs'!$C$11^2+LE35*'DEPRECATED - DT-Prelim Calcs'!$C$11</f>
        <v>-73775.751941275681</v>
      </c>
      <c r="LG35" s="57">
        <f>MIN('Drive Train'!$F$35-LA34*'DEPRECATED - DT-Prelim Calcs'!$C$21*'Drive Train'!$F$39,LG34+LA$2)</f>
        <v>39.943658893686369</v>
      </c>
      <c r="LH35" s="57">
        <f>'Drive Train'!$F$35-LA35*'DEPRECATED - DT-Prelim Calcs'!$C$21*'Drive Train'!$F$39</f>
        <v>9</v>
      </c>
      <c r="LI35" s="1">
        <f>IF(LF35&gt;='Drive Train'!$F$29,1,0)</f>
        <v>0</v>
      </c>
      <c r="LJ35" s="57">
        <f>MIN(KZ35,'DEPRECATED - DT-Prelim Calcs'!$C$10)*'DEPRECATED - DT-Prelim Calcs'!$C$11*1000/60/60</f>
        <v>103.33333333333333</v>
      </c>
      <c r="LK35" s="63">
        <f>LK34+'DEPRECATED - DT-Prelim Calcs'!$C$11</f>
        <v>124</v>
      </c>
      <c r="LL35" s="2">
        <f>LV35/'Drive Train'!$F$35</f>
        <v>0.70967741935483875</v>
      </c>
      <c r="LM35" s="46">
        <f>LT35*12*60/(PI() * 'Drive Train'!$F$15)/LL$2*LL35</f>
        <v>-68635.010245525133</v>
      </c>
      <c r="LN35" s="2">
        <f>('DEPRECATED - DT-Prelim Calcs'!$C$6*LL35-LM35)/('DEPRECATED - DT-Prelim Calcs'!$C$6*LL35)*'DEPRECATED - DT-Prelim Calcs'!$C$7*LL35</f>
        <v>32.744163986220315</v>
      </c>
      <c r="LO35" s="57">
        <f>LN35/'DEPRECATED - DT-Prelim Calcs'!$C$7*('DEPRECATED - DT-Prelim Calcs'!$C$8-'DEPRECATED - DT-Prelim Calcs'!$C$9)+'DEPRECATED - DT-Prelim Calcs'!$C$9</f>
        <v>1745.8851615900692</v>
      </c>
      <c r="LP35" s="57">
        <f t="shared" si="28"/>
        <v>60</v>
      </c>
      <c r="LQ35" s="2">
        <f t="shared" si="84"/>
        <v>0.99579519204165001</v>
      </c>
      <c r="LR35" s="57">
        <f>LQ35*'DEPRECATED - DT-Prelim Calcs'!$C$21/LL$2/'DEPRECATED - DT-Prelim Calcs'!$C$19/'DEPRECATED - DT-Prelim Calcs'!$C$18*3.39*'DEPRECATED - DT-Prelim Calcs'!$C$20</f>
        <v>25.773080821789936</v>
      </c>
      <c r="LS35" s="46">
        <f t="shared" si="85"/>
        <v>0</v>
      </c>
      <c r="LT35" s="57">
        <f>LR34*'DEPRECATED - DT-Prelim Calcs'!$C$11+LT34</f>
        <v>-236.31436333691522</v>
      </c>
      <c r="LU35" s="57">
        <f>LU34+0.5*LR35*'DEPRECATED - DT-Prelim Calcs'!$C$11^2+LT35*'DEPRECATED - DT-Prelim Calcs'!$C$11</f>
        <v>-87062.435148645673</v>
      </c>
      <c r="LV35" s="57">
        <f>MIN('Drive Train'!$F$35-LP34*'DEPRECATED - DT-Prelim Calcs'!$C$21*'Drive Train'!$F$39,LV34+LP$2)</f>
        <v>8.8000000000000007</v>
      </c>
      <c r="LW35" s="57">
        <f>'Drive Train'!$F$35-LP35*'DEPRECATED - DT-Prelim Calcs'!$C$21*'Drive Train'!$F$39</f>
        <v>8.8000000000000007</v>
      </c>
      <c r="LX35" s="1">
        <f>IF(LU35&gt;='Drive Train'!$F$29,1,0)</f>
        <v>0</v>
      </c>
      <c r="LY35" s="57">
        <f>MIN(LO35,'DEPRECATED - DT-Prelim Calcs'!$C$10)*'DEPRECATED - DT-Prelim Calcs'!$C$11*1000/60/60</f>
        <v>103.33333333333333</v>
      </c>
      <c r="LZ35" s="63">
        <f>LZ34+'DEPRECATED - DT-Prelim Calcs'!$C$11</f>
        <v>124</v>
      </c>
    </row>
    <row r="36" spans="1:338" x14ac:dyDescent="0.2">
      <c r="C36" s="58" t="s">
        <v>14</v>
      </c>
      <c r="E36" s="18">
        <f>'DEPRECATED - DT-Prelim Calcs'!AI2</f>
        <v>4</v>
      </c>
      <c r="F36" s="18">
        <f>'DEPRECATED - DT-Prelim Calcs'!AY2</f>
        <v>4</v>
      </c>
      <c r="G36" s="18">
        <f>'DEPRECATED - DT-Prelim Calcs'!BN2</f>
        <v>4</v>
      </c>
      <c r="H36" s="18">
        <f>'DEPRECATED - DT-Prelim Calcs'!CC2</f>
        <v>4</v>
      </c>
      <c r="I36" s="18">
        <f>'DEPRECATED - DT-Prelim Calcs'!CR2</f>
        <v>4</v>
      </c>
      <c r="J36" s="18">
        <f>'DEPRECATED - DT-Prelim Calcs'!DG2</f>
        <v>4</v>
      </c>
      <c r="K36" s="18">
        <f>'DEPRECATED - DT-Prelim Calcs'!DV2</f>
        <v>4</v>
      </c>
      <c r="L36" s="18">
        <f>'DEPRECATED - DT-Prelim Calcs'!EK2</f>
        <v>4</v>
      </c>
      <c r="M36" s="18">
        <f>'DEPRECATED - DT-Prelim Calcs'!EZ2</f>
        <v>4</v>
      </c>
      <c r="N36" s="18">
        <f>'DEPRECATED - DT-Prelim Calcs'!FO2</f>
        <v>4</v>
      </c>
      <c r="O36" s="18">
        <f>'DEPRECATED - DT-Prelim Calcs'!GD2</f>
        <v>4</v>
      </c>
      <c r="R36" s="63">
        <f>R35+'DEPRECATED - DT-Prelim Calcs'!$C$11</f>
        <v>128</v>
      </c>
      <c r="S36" s="2">
        <f>AG36/'Drive Train'!$F$35</f>
        <v>0</v>
      </c>
      <c r="T36" s="46">
        <f>AE36*12*60/(PI() * 'Drive Train'!$F$15)/S$2*ABS(S36)</f>
        <v>0</v>
      </c>
      <c r="U36" s="2">
        <f>IF(OR(AD35=1,AND($C$32=Motors!$C$32,'DEPRECATED - DT-Prelim Calcs'!AI35=1)),0,IF(AG36=0,-(V35+$C$9)/($C$8-$C$9)*$C$7,($C$6*S36-T36)/($C$6*S36)*$C$7*S36))</f>
        <v>0</v>
      </c>
      <c r="V36" s="57">
        <f>IF(AND(AD35=1,AI35=1),0,ABS(U36/$C$7*($C$8-$C$9)+$C$9) *'Drive Train'!$AA$49 + V35*(1-'Drive Train'!$AA$49))</f>
        <v>0</v>
      </c>
      <c r="W36" s="57">
        <f>MIN(ABS(V36),U$2) * SIGN(V36)</f>
        <v>0</v>
      </c>
      <c r="X36" s="2">
        <f>MAX(MIN(IF(AND(AI35=1,AG36&lt;0),-1,1)*(W36-$C$9)/($C$8-$C$9)*$C$7-$C$29*AE36/T$2 -  AI35*$C$29/2,X$2),MAX(X$4:X35)*-1)</f>
        <v>-0.2458281045106315</v>
      </c>
      <c r="Y36" s="57">
        <f t="shared" si="1"/>
        <v>0</v>
      </c>
      <c r="Z36" s="57">
        <f t="shared" si="2"/>
        <v>0</v>
      </c>
      <c r="AA36" s="57">
        <f t="shared" si="3"/>
        <v>0</v>
      </c>
      <c r="AB36" s="57" t="e">
        <f t="shared" si="4"/>
        <v>#N/A</v>
      </c>
      <c r="AC36" s="46">
        <f t="shared" si="29"/>
        <v>1</v>
      </c>
      <c r="AD36" s="1">
        <f t="shared" si="5"/>
        <v>1</v>
      </c>
      <c r="AE36" s="57">
        <f t="shared" si="6"/>
        <v>0</v>
      </c>
      <c r="AF36" s="57" t="e">
        <f t="shared" si="7"/>
        <v>#N/A</v>
      </c>
      <c r="AG36" s="57">
        <f>IF(AI35=0,MIN('Drive Train'!$F$35-W35*$C$21*'Drive Train'!$F$39,AG35+W$2)-$C$3,IF(AE35-1&lt;=0,0,IF($C$32=Motors!$C$30,MAX(MAX(AG$4:AG35)*-1,AG35-W$2),MAX(0,MAX(AG$4:AG35)*-1,AG35-W$2))))</f>
        <v>0</v>
      </c>
      <c r="AH36" s="57">
        <f>'Drive Train'!$F$35-ABS(W36)*'DEPRECATED - DT-Prelim Calcs'!$C$21*'Drive Train'!$F$39</f>
        <v>12.4</v>
      </c>
      <c r="AI36" s="1">
        <f>IF(AJ36&gt;='Drive Train'!$F$29,1,0)</f>
        <v>1</v>
      </c>
      <c r="AJ36" s="57">
        <f>AJ35+0.5*Y36*'DEPRECATED - DT-Prelim Calcs'!$C$11^2+AE36*'DEPRECATED - DT-Prelim Calcs'!$C$11</f>
        <v>784.33981740885292</v>
      </c>
      <c r="AK36" s="57">
        <f t="shared" si="8"/>
        <v>0</v>
      </c>
      <c r="AL36" s="63">
        <f>AL35+'DEPRECATED - DT-Prelim Calcs'!$C$11</f>
        <v>128</v>
      </c>
      <c r="AM36" s="2">
        <f>AW36/'Drive Train'!$F$35</f>
        <v>0.90164353033832134</v>
      </c>
      <c r="AN36" s="46">
        <f>AU36*12*60/(PI() * 'Drive Train'!$F$15)/AM$2*AM36</f>
        <v>4074.6168841877438</v>
      </c>
      <c r="AO36" s="2">
        <f>('DEPRECATED - DT-Prelim Calcs'!$C$6*AM36-AN36)/('DEPRECATED - DT-Prelim Calcs'!$C$6*AM36)*'DEPRECATED - DT-Prelim Calcs'!$C$7*AM36</f>
        <v>0.33059192295729378</v>
      </c>
      <c r="AP36" s="57">
        <f>AO36/'DEPRECATED - DT-Prelim Calcs'!$C$7*('DEPRECATED - DT-Prelim Calcs'!$C$8-'DEPRECATED - DT-Prelim Calcs'!$C$9)+'DEPRECATED - DT-Prelim Calcs'!$C$9</f>
        <v>20.299561707643484</v>
      </c>
      <c r="AQ36" s="57">
        <f t="shared" si="9"/>
        <v>20.299561707643484</v>
      </c>
      <c r="AR36" s="2">
        <f t="shared" si="30"/>
        <v>-2.6218349730494639E-4</v>
      </c>
      <c r="AS36" s="57">
        <f>AR36*'DEPRECATED - DT-Prelim Calcs'!$C$21/AM$2/'DEPRECATED - DT-Prelim Calcs'!$C$19/'DEPRECATED - DT-Prelim Calcs'!$C$18*3.39*'DEPRECATED - DT-Prelim Calcs'!$C$20</f>
        <v>-1.9000266577419301E-3</v>
      </c>
      <c r="AT36" s="46">
        <f t="shared" si="31"/>
        <v>0</v>
      </c>
      <c r="AU36" s="57">
        <f>AS35*'DEPRECATED - DT-Prelim Calcs'!$C$11+AU35</f>
        <v>39.436583302352389</v>
      </c>
      <c r="AV36" s="57">
        <f>AV35+0.5*AS36*'DEPRECATED - DT-Prelim Calcs'!$C$11^2+AU36*'DEPRECATED - DT-Prelim Calcs'!$C$11</f>
        <v>5002.7243668569135</v>
      </c>
      <c r="AW36" s="57">
        <f>MIN('Drive Train'!$F$35-AQ35*'DEPRECATED - DT-Prelim Calcs'!$C$21*'Drive Train'!$F$39,AW35+AQ$2)</f>
        <v>11.180379776195185</v>
      </c>
      <c r="AX36" s="57">
        <f>'Drive Train'!$F$35-AQ36*'DEPRECATED - DT-Prelim Calcs'!$C$21*'Drive Train'!$F$39</f>
        <v>11.182026297541391</v>
      </c>
      <c r="AY36" s="1">
        <f>IF(AV36&gt;='Drive Train'!$F$29,1,0)</f>
        <v>1</v>
      </c>
      <c r="AZ36" s="57">
        <f t="shared" si="32"/>
        <v>22.555068564048316</v>
      </c>
      <c r="BA36" s="63">
        <f>BA35+'DEPRECATED - DT-Prelim Calcs'!$C$11</f>
        <v>128</v>
      </c>
      <c r="BB36" s="2">
        <f>BL36/'Drive Train'!$F$35</f>
        <v>0.55000000000000004</v>
      </c>
      <c r="BC36" s="46">
        <f>BJ36*12*60/(PI() * 'Drive Train'!$F$15)/BB$2*BB36</f>
        <v>5573.9081260738658</v>
      </c>
      <c r="BD36" s="2">
        <f>('DEPRECATED - DT-Prelim Calcs'!$C$6*BB36-BC36)/('DEPRECATED - DT-Prelim Calcs'!$C$6*BB36)*'DEPRECATED - DT-Prelim Calcs'!$C$7*BB36</f>
        <v>-1.1947849125399652</v>
      </c>
      <c r="BE36" s="57">
        <f>BD36/'DEPRECATED - DT-Prelim Calcs'!$C$7*('DEPRECATED - DT-Prelim Calcs'!$C$8-'DEPRECATED - DT-Prelim Calcs'!$C$9)+'DEPRECATED - DT-Prelim Calcs'!$C$9</f>
        <v>-60.906184348081965</v>
      </c>
      <c r="BF36" s="57">
        <f t="shared" si="10"/>
        <v>-60.906184348081965</v>
      </c>
      <c r="BG36" s="2">
        <f t="shared" si="33"/>
        <v>-1.9367470372300408</v>
      </c>
      <c r="BH36" s="57">
        <f>BG36*'DEPRECATED - DT-Prelim Calcs'!$C$21/BB$2/'DEPRECATED - DT-Prelim Calcs'!$C$19/'DEPRECATED - DT-Prelim Calcs'!$C$18*3.39*'DEPRECATED - DT-Prelim Calcs'!$C$20</f>
        <v>-20.273469829023444</v>
      </c>
      <c r="BI36" s="46">
        <f t="shared" si="34"/>
        <v>1</v>
      </c>
      <c r="BJ36" s="57">
        <f>BH35*'DEPRECATED - DT-Prelim Calcs'!$C$11+BJ35</f>
        <v>61.227093778524846</v>
      </c>
      <c r="BK36" s="57">
        <f>BK35+0.5*BH36*'DEPRECATED - DT-Prelim Calcs'!$C$11^2+BJ36*'DEPRECATED - DT-Prelim Calcs'!$C$11</f>
        <v>2681.0857868330713</v>
      </c>
      <c r="BL36" s="57">
        <f>MIN('Drive Train'!$F$35-BF35*'DEPRECATED - DT-Prelim Calcs'!$C$21*'Drive Train'!$F$39,BL35+BF$2)</f>
        <v>6.82</v>
      </c>
      <c r="BM36" s="57">
        <f>'Drive Train'!$F$35-BF36*'DEPRECATED - DT-Prelim Calcs'!$C$21*'Drive Train'!$F$39</f>
        <v>16.054371060884918</v>
      </c>
      <c r="BN36" s="1">
        <f>IF(BK36&gt;='Drive Train'!$F$29,1,0)</f>
        <v>1</v>
      </c>
      <c r="BO36" s="57">
        <f t="shared" si="35"/>
        <v>-67.673538164535515</v>
      </c>
      <c r="BP36" s="63">
        <f>BP35+'DEPRECATED - DT-Prelim Calcs'!$C$11</f>
        <v>128</v>
      </c>
      <c r="BQ36" s="2">
        <f>CA36/'Drive Train'!$F$35</f>
        <v>1.5223408075011615</v>
      </c>
      <c r="BR36" s="46">
        <f>BY36*12*60/(PI() * 'Drive Train'!$F$15)/BQ$2*BQ36</f>
        <v>-34743.324732875095</v>
      </c>
      <c r="BS36" s="2">
        <f>('DEPRECATED - DT-Prelim Calcs'!$C$6*BQ36-BR36)/('DEPRECATED - DT-Prelim Calcs'!$C$6*BQ36)*'DEPRECATED - DT-Prelim Calcs'!$C$7*BQ36</f>
        <v>19.378299621167663</v>
      </c>
      <c r="BT36" s="57">
        <f>BS36/'DEPRECATED - DT-Prelim Calcs'!$C$7*('DEPRECATED - DT-Prelim Calcs'!$C$8-'DEPRECATED - DT-Prelim Calcs'!$C$9)+'DEPRECATED - DT-Prelim Calcs'!$C$9</f>
        <v>1034.3331292098803</v>
      </c>
      <c r="BU36" s="57">
        <f t="shared" si="11"/>
        <v>93</v>
      </c>
      <c r="BV36" s="2">
        <f t="shared" si="36"/>
        <v>1.8828060353728675</v>
      </c>
      <c r="BW36" s="57">
        <f>BV36*'DEPRECATED - DT-Prelim Calcs'!$C$21/BQ$2/'DEPRECATED - DT-Prelim Calcs'!$C$19/'DEPRECATED - DT-Prelim Calcs'!$C$18*3.39*'DEPRECATED - DT-Prelim Calcs'!$C$20</f>
        <v>25.773080821789936</v>
      </c>
      <c r="BX36" s="46">
        <f t="shared" si="37"/>
        <v>0</v>
      </c>
      <c r="BY36" s="57">
        <f>BW35*'DEPRECATED - DT-Prelim Calcs'!$C$11+BY35</f>
        <v>-105.43879801678926</v>
      </c>
      <c r="BZ36" s="57">
        <f>BZ35+0.5*BW36*'DEPRECATED - DT-Prelim Calcs'!$C$11^2+BY36*'DEPRECATED - DT-Prelim Calcs'!$C$11</f>
        <v>-3087.8626466975525</v>
      </c>
      <c r="CA36" s="57">
        <f>MIN('Drive Train'!$F$35-BU35*'DEPRECATED - DT-Prelim Calcs'!$C$21*'Drive Train'!$F$39,CA35+BU$2)</f>
        <v>18.877026013014405</v>
      </c>
      <c r="CB36" s="57">
        <f>'Drive Train'!$F$35-BU36*'DEPRECATED - DT-Prelim Calcs'!$C$21*'Drive Train'!$F$39</f>
        <v>6.82</v>
      </c>
      <c r="CC36" s="1">
        <f>IF(BZ36&gt;='Drive Train'!$F$29,1,0)</f>
        <v>0</v>
      </c>
      <c r="CD36" s="57">
        <f t="shared" si="38"/>
        <v>103.33333333333333</v>
      </c>
      <c r="CE36" s="63">
        <f>CE35+'DEPRECATED - DT-Prelim Calcs'!$C$11</f>
        <v>128</v>
      </c>
      <c r="CF36" s="2">
        <f>CP36/'Drive Train'!$F$35</f>
        <v>0.55000000000000004</v>
      </c>
      <c r="CG36" s="46">
        <f>CN36*12*60/(PI() * 'Drive Train'!$F$15)/CF$2*CF36</f>
        <v>2396.8914407337206</v>
      </c>
      <c r="CH36" s="2">
        <f>('DEPRECATED - DT-Prelim Calcs'!$C$6*CF36-CG36)/('DEPRECATED - DT-Prelim Calcs'!$C$6*CF36)*'DEPRECATED - DT-Prelim Calcs'!$C$7*CF36</f>
        <v>0.24172732229488453</v>
      </c>
      <c r="CI36" s="57">
        <f>CH36/'DEPRECATED - DT-Prelim Calcs'!$C$7*('DEPRECATED - DT-Prelim Calcs'!$C$8-'DEPRECATED - DT-Prelim Calcs'!$C$9)+'DEPRECATED - DT-Prelim Calcs'!$C$9</f>
        <v>15.568720103914391</v>
      </c>
      <c r="CJ36" s="57">
        <f t="shared" si="12"/>
        <v>15.568720103914391</v>
      </c>
      <c r="CK36" s="2">
        <f t="shared" si="39"/>
        <v>-7.7331159795833826E-2</v>
      </c>
      <c r="CL36" s="57">
        <f>CK36*'DEPRECATED - DT-Prelim Calcs'!$C$21/CF$2/'DEPRECATED - DT-Prelim Calcs'!$C$19/'DEPRECATED - DT-Prelim Calcs'!$C$18*3.39*'DEPRECATED - DT-Prelim Calcs'!$C$20</f>
        <v>-1.3076323340659173</v>
      </c>
      <c r="CM36" s="46">
        <f t="shared" si="40"/>
        <v>1</v>
      </c>
      <c r="CN36" s="57">
        <f>CL35*'DEPRECATED - DT-Prelim Calcs'!$C$11+CN35</f>
        <v>16.298823683249594</v>
      </c>
      <c r="CO36" s="57">
        <f>CO35+0.5*CL36*'DEPRECATED - DT-Prelim Calcs'!$C$11^2+CN36*'DEPRECATED - DT-Prelim Calcs'!$C$11</f>
        <v>-12349.242835465569</v>
      </c>
      <c r="CP36" s="57">
        <f>MIN('Drive Train'!$F$35-CJ35*'DEPRECATED - DT-Prelim Calcs'!$C$21*'Drive Train'!$F$39,CP35+CJ$2)</f>
        <v>6.82</v>
      </c>
      <c r="CQ36" s="57">
        <f>'Drive Train'!$F$35-CJ36*'DEPRECATED - DT-Prelim Calcs'!$C$21*'Drive Train'!$F$39</f>
        <v>11.465876793765137</v>
      </c>
      <c r="CR36" s="1">
        <f>IF(CO36&gt;='Drive Train'!$F$29,1,0)</f>
        <v>0</v>
      </c>
      <c r="CS36" s="57">
        <f t="shared" si="41"/>
        <v>17.29857789323821</v>
      </c>
      <c r="CT36" s="63">
        <f>CT35+'DEPRECATED - DT-Prelim Calcs'!$C$11</f>
        <v>128</v>
      </c>
      <c r="CU36" s="2">
        <f>DE36/'Drive Train'!$F$35</f>
        <v>2.2118997168458301</v>
      </c>
      <c r="CV36" s="46">
        <f>DC36*12*60/(PI() * 'Drive Train'!$F$15)/CU$2*CU36</f>
        <v>-317000.09511948342</v>
      </c>
      <c r="CW36" s="2">
        <f>('DEPRECATED - DT-Prelim Calcs'!$C$6*CU36-CV36)/('DEPRECATED - DT-Prelim Calcs'!$C$6*CU36)*'DEPRECATED - DT-Prelim Calcs'!$C$7*CU36</f>
        <v>148.6646800507983</v>
      </c>
      <c r="CX36" s="57">
        <f>CW36/'DEPRECATED - DT-Prelim Calcs'!$C$7*('DEPRECATED - DT-Prelim Calcs'!$C$8-'DEPRECATED - DT-Prelim Calcs'!$C$9)+'DEPRECATED - DT-Prelim Calcs'!$C$9</f>
        <v>7917.0893985549465</v>
      </c>
      <c r="CY36" s="57">
        <f t="shared" si="13"/>
        <v>93</v>
      </c>
      <c r="CZ36" s="2">
        <f t="shared" si="42"/>
        <v>1.2803081040535502</v>
      </c>
      <c r="DA36" s="57">
        <f>CZ36*'DEPRECATED - DT-Prelim Calcs'!$C$21/CU$2/'DEPRECATED - DT-Prelim Calcs'!$C$19/'DEPRECATED - DT-Prelim Calcs'!$C$18*3.39*'DEPRECATED - DT-Prelim Calcs'!$C$20</f>
        <v>25.773080821789936</v>
      </c>
      <c r="DB36" s="46">
        <f t="shared" si="43"/>
        <v>0</v>
      </c>
      <c r="DC36" s="57">
        <f>DA35*'DEPRECATED - DT-Prelim Calcs'!$C$11+DC35</f>
        <v>-450.23974750300499</v>
      </c>
      <c r="DD36" s="57">
        <f>DD35+0.5*DA36*'DEPRECATED - DT-Prelim Calcs'!$C$11^2+DC36*'DEPRECATED - DT-Prelim Calcs'!$C$11</f>
        <v>-23280.527305715095</v>
      </c>
      <c r="DE36" s="57">
        <f>MIN('Drive Train'!$F$35-CY35*'DEPRECATED - DT-Prelim Calcs'!$C$21*'Drive Train'!$F$39,DE35+CY$2)</f>
        <v>27.427556488888296</v>
      </c>
      <c r="DF36" s="57">
        <f>'Drive Train'!$F$35-CY36*'DEPRECATED - DT-Prelim Calcs'!$C$21*'Drive Train'!$F$39</f>
        <v>6.82</v>
      </c>
      <c r="DG36" s="1">
        <f>IF(DD36&gt;='Drive Train'!$F$29,1,0)</f>
        <v>0</v>
      </c>
      <c r="DH36" s="57">
        <f t="shared" si="44"/>
        <v>103.33333333333333</v>
      </c>
      <c r="DI36" s="63">
        <f>DI35+'DEPRECATED - DT-Prelim Calcs'!$C$11</f>
        <v>128</v>
      </c>
      <c r="DJ36" s="2">
        <f>DT36/'Drive Train'!$F$35</f>
        <v>2.5812130445280248</v>
      </c>
      <c r="DK36" s="46">
        <f>DR36*12*60/(PI() * 'Drive Train'!$F$15)/DJ$2*DJ36</f>
        <v>-669913.35952563235</v>
      </c>
      <c r="DL36" s="2">
        <f>('DEPRECATED - DT-Prelim Calcs'!$C$6*DJ36-DK36)/('DEPRECATED - DT-Prelim Calcs'!$C$6*DJ36)*'DEPRECATED - DT-Prelim Calcs'!$C$7*DJ36</f>
        <v>309.12713928286115</v>
      </c>
      <c r="DM36" s="57">
        <f>DL36/'DEPRECATED - DT-Prelim Calcs'!$C$7*('DEPRECATED - DT-Prelim Calcs'!$C$8-'DEPRECATED - DT-Prelim Calcs'!$C$9)+'DEPRECATED - DT-Prelim Calcs'!$C$9</f>
        <v>16459.551439830328</v>
      </c>
      <c r="DN36" s="57">
        <f t="shared" si="14"/>
        <v>93</v>
      </c>
      <c r="DO36" s="2">
        <f t="shared" si="45"/>
        <v>1.1037138828047846</v>
      </c>
      <c r="DP36" s="57">
        <f>DO36*'DEPRECATED - DT-Prelim Calcs'!$C$21/DJ$2/'DEPRECATED - DT-Prelim Calcs'!$C$19/'DEPRECATED - DT-Prelim Calcs'!$C$18*3.39*'DEPRECATED - DT-Prelim Calcs'!$C$20</f>
        <v>25.773080821789936</v>
      </c>
      <c r="DQ36" s="46">
        <f t="shared" si="46"/>
        <v>0</v>
      </c>
      <c r="DR36" s="57">
        <f>DP35*'DEPRECATED - DT-Prelim Calcs'!$C$11+DR35</f>
        <v>-702.88887718527826</v>
      </c>
      <c r="DS36" s="57">
        <f>DS35+0.5*DP36*'DEPRECATED - DT-Prelim Calcs'!$C$11^2+DR36*'DEPRECATED - DT-Prelim Calcs'!$C$11</f>
        <v>-38920.468248830577</v>
      </c>
      <c r="DT36" s="57">
        <f>MIN('Drive Train'!$F$35-DN35*'DEPRECATED - DT-Prelim Calcs'!$C$21*'Drive Train'!$F$39,DT35+DN$2)</f>
        <v>32.007041752147508</v>
      </c>
      <c r="DU36" s="57">
        <f>'Drive Train'!$F$35-DN36*'DEPRECATED - DT-Prelim Calcs'!$C$21*'Drive Train'!$F$39</f>
        <v>6.82</v>
      </c>
      <c r="DV36" s="1">
        <f>IF(DS36&gt;='Drive Train'!$F$29,1,0)</f>
        <v>0</v>
      </c>
      <c r="DW36" s="57">
        <f t="shared" si="47"/>
        <v>103.33333333333333</v>
      </c>
      <c r="DX36" s="63">
        <f>DX35+'DEPRECATED - DT-Prelim Calcs'!$C$11</f>
        <v>128</v>
      </c>
      <c r="DY36" s="2">
        <f>EI36/'Drive Train'!$F$35</f>
        <v>3.0964381590929748</v>
      </c>
      <c r="DZ36" s="46">
        <f>EG36*12*60/(PI() * 'Drive Train'!$F$15)/DY$2*DY36</f>
        <v>-1401311.547551705</v>
      </c>
      <c r="EA36" s="2">
        <f>('DEPRECATED - DT-Prelim Calcs'!$C$6*DY36-DZ36)/('DEPRECATED - DT-Prelim Calcs'!$C$6*DY36)*'DEPRECATED - DT-Prelim Calcs'!$C$7*DY36</f>
        <v>641.07608005339705</v>
      </c>
      <c r="EB36" s="57">
        <f>EA36/'DEPRECATED - DT-Prelim Calcs'!$C$7*('DEPRECATED - DT-Prelim Calcs'!$C$8-'DEPRECATED - DT-Prelim Calcs'!$C$9)+'DEPRECATED - DT-Prelim Calcs'!$C$9</f>
        <v>34131.356045996195</v>
      </c>
      <c r="EC36" s="57">
        <f t="shared" si="15"/>
        <v>93</v>
      </c>
      <c r="ED36" s="2">
        <f t="shared" si="48"/>
        <v>0.96993038185874991</v>
      </c>
      <c r="EE36" s="57">
        <f>ED36*'DEPRECATED - DT-Prelim Calcs'!$C$21/DY$2/'DEPRECATED - DT-Prelim Calcs'!$C$19/'DEPRECATED - DT-Prelim Calcs'!$C$18*3.39*'DEPRECATED - DT-Prelim Calcs'!$C$20</f>
        <v>25.773080821789936</v>
      </c>
      <c r="EF36" s="46">
        <f t="shared" si="49"/>
        <v>0</v>
      </c>
      <c r="EG36" s="57">
        <f>EE35*'DEPRECATED - DT-Prelim Calcs'!$C$11+EG35</f>
        <v>-1077.080669101249</v>
      </c>
      <c r="EH36" s="57">
        <f>EH35+0.5*EE36*'DEPRECATED - DT-Prelim Calcs'!$C$11^2+EG36*'DEPRECATED - DT-Prelim Calcs'!$C$11</f>
        <v>-75484.344279188663</v>
      </c>
      <c r="EI36" s="57">
        <f>MIN('Drive Train'!$F$35-EC35*'DEPRECATED - DT-Prelim Calcs'!$C$21*'Drive Train'!$F$39,EI35+EC$2)</f>
        <v>38.395833172752887</v>
      </c>
      <c r="EJ36" s="57">
        <f>'Drive Train'!$F$35-EC36*'DEPRECATED - DT-Prelim Calcs'!$C$21*'Drive Train'!$F$39</f>
        <v>6.82</v>
      </c>
      <c r="EK36" s="1">
        <f>IF(EH36&gt;='Drive Train'!$F$29,1,0)</f>
        <v>0</v>
      </c>
      <c r="EL36" s="57">
        <f t="shared" si="50"/>
        <v>103.33333333333333</v>
      </c>
      <c r="EM36" s="63">
        <f>EM35+'DEPRECATED - DT-Prelim Calcs'!$C$11</f>
        <v>128</v>
      </c>
      <c r="EN36" s="2">
        <f>EX36/'Drive Train'!$F$35</f>
        <v>0.55000000000000004</v>
      </c>
      <c r="EO36" s="46">
        <f>EV36*12*60/(PI() * 'Drive Train'!$F$15)/EN$2*EN36</f>
        <v>-159698.35528413381</v>
      </c>
      <c r="EP36" s="2">
        <f>('DEPRECATED - DT-Prelim Calcs'!$C$6*EN36-EO36)/('DEPRECATED - DT-Prelim Calcs'!$C$6*EN36)*'DEPRECATED - DT-Prelim Calcs'!$C$7*EN36</f>
        <v>73.534324809523909</v>
      </c>
      <c r="EQ36" s="57">
        <f>EP36/'DEPRECATED - DT-Prelim Calcs'!$C$7*('DEPRECATED - DT-Prelim Calcs'!$C$8-'DEPRECATED - DT-Prelim Calcs'!$C$9)+'DEPRECATED - DT-Prelim Calcs'!$C$9</f>
        <v>3917.4111506480986</v>
      </c>
      <c r="ER36" s="57">
        <f t="shared" si="16"/>
        <v>93</v>
      </c>
      <c r="ES36" s="2">
        <f t="shared" si="51"/>
        <v>0.86507304327942547</v>
      </c>
      <c r="ET36" s="57">
        <f>ES36*'DEPRECATED - DT-Prelim Calcs'!$C$21/EN$2/'DEPRECATED - DT-Prelim Calcs'!$C$19/'DEPRECATED - DT-Prelim Calcs'!$C$18*3.39*'DEPRECATED - DT-Prelim Calcs'!$C$20</f>
        <v>25.773080821789936</v>
      </c>
      <c r="EU36" s="46">
        <f t="shared" si="52"/>
        <v>0</v>
      </c>
      <c r="EV36" s="57">
        <f>ET35*'DEPRECATED - DT-Prelim Calcs'!$C$11+EV35</f>
        <v>-616.34788667199928</v>
      </c>
      <c r="EW36" s="57">
        <f>EW35+0.5*ET36*'DEPRECATED - DT-Prelim Calcs'!$C$11^2+EV36*'DEPRECATED - DT-Prelim Calcs'!$C$11</f>
        <v>-79242.287145428912</v>
      </c>
      <c r="EX36" s="57">
        <f>MIN('Drive Train'!$F$35-ER35*'DEPRECATED - DT-Prelim Calcs'!$C$21*'Drive Train'!$F$39,EX35+ER$2)</f>
        <v>6.82</v>
      </c>
      <c r="EY36" s="57">
        <f>'Drive Train'!$F$35-ER36*'DEPRECATED - DT-Prelim Calcs'!$C$21*'Drive Train'!$F$39</f>
        <v>6.82</v>
      </c>
      <c r="EZ36" s="1">
        <f>IF(EW36&gt;='Drive Train'!$F$29,1,0)</f>
        <v>0</v>
      </c>
      <c r="FA36" s="57">
        <f t="shared" si="53"/>
        <v>103.33333333333333</v>
      </c>
      <c r="FB36" s="63">
        <f>FB35+'DEPRECATED - DT-Prelim Calcs'!$C$11</f>
        <v>128</v>
      </c>
      <c r="FC36" s="2">
        <f>FM36/'Drive Train'!$F$35</f>
        <v>0.55000000000000004</v>
      </c>
      <c r="FD36" s="46">
        <f>FK36*12*60/(PI() * 'Drive Train'!$F$15)/FC$2*FC36</f>
        <v>-31123.590797653858</v>
      </c>
      <c r="FE36" s="2">
        <f>('DEPRECATED - DT-Prelim Calcs'!$C$6*FC36-FD36)/('DEPRECATED - DT-Prelim Calcs'!$C$6*FC36)*'DEPRECATED - DT-Prelim Calcs'!$C$7*FC36</f>
        <v>15.39826807173467</v>
      </c>
      <c r="FF36" s="57">
        <f>FE36/'DEPRECATED - DT-Prelim Calcs'!$C$7*('DEPRECATED - DT-Prelim Calcs'!$C$8-'DEPRECATED - DT-Prelim Calcs'!$C$9)+'DEPRECATED - DT-Prelim Calcs'!$C$9</f>
        <v>822.45012182720257</v>
      </c>
      <c r="FG36" s="57">
        <f t="shared" si="17"/>
        <v>93</v>
      </c>
      <c r="FH36" s="2">
        <f t="shared" si="54"/>
        <v>0.78067567320338405</v>
      </c>
      <c r="FI36" s="57">
        <f>FH36*'DEPRECATED - DT-Prelim Calcs'!$C$21/FC$2/'DEPRECATED - DT-Prelim Calcs'!$C$19/'DEPRECATED - DT-Prelim Calcs'!$C$18*3.39*'DEPRECATED - DT-Prelim Calcs'!$C$20</f>
        <v>25.773080821789936</v>
      </c>
      <c r="FJ36" s="46">
        <f t="shared" si="55"/>
        <v>0</v>
      </c>
      <c r="FK36" s="57">
        <f>FI35*'DEPRECATED - DT-Prelim Calcs'!$C$11+FK35</f>
        <v>-108.4009359237741</v>
      </c>
      <c r="FL36" s="57">
        <f>FL35+0.5*FI36*'DEPRECATED - DT-Prelim Calcs'!$C$11^2+FK36*'DEPRECATED - DT-Prelim Calcs'!$C$11</f>
        <v>-100550.68659516706</v>
      </c>
      <c r="FM36" s="57">
        <f>MIN('Drive Train'!$F$35-FG35*'DEPRECATED - DT-Prelim Calcs'!$C$21*'Drive Train'!$F$39,FM35+FG$2)</f>
        <v>6.82</v>
      </c>
      <c r="FN36" s="57">
        <f>'Drive Train'!$F$35-FG36*'DEPRECATED - DT-Prelim Calcs'!$C$21*'Drive Train'!$F$39</f>
        <v>6.82</v>
      </c>
      <c r="FO36" s="1">
        <f>IF(FL36&gt;='Drive Train'!$F$29,1,0)</f>
        <v>0</v>
      </c>
      <c r="FP36" s="57">
        <f t="shared" si="56"/>
        <v>103.33333333333333</v>
      </c>
      <c r="FQ36" s="63">
        <f>FQ35+'DEPRECATED - DT-Prelim Calcs'!$C$11</f>
        <v>128</v>
      </c>
      <c r="FR36" s="2">
        <f>GB36/'Drive Train'!$F$35</f>
        <v>0.55000000000000004</v>
      </c>
      <c r="FS36" s="46">
        <f>FZ36*12*60/(PI() * 'Drive Train'!$F$15)/FR$2*FR36</f>
        <v>-301010.13182427036</v>
      </c>
      <c r="FT36" s="2">
        <f>('DEPRECATED - DT-Prelim Calcs'!$C$6*FR36-FS36)/('DEPRECATED - DT-Prelim Calcs'!$C$6*FR36)*'DEPRECATED - DT-Prelim Calcs'!$C$7*FR36</f>
        <v>137.42951832954813</v>
      </c>
      <c r="FU36" s="57">
        <f>FT36/'DEPRECATED - DT-Prelim Calcs'!$C$7*('DEPRECATED - DT-Prelim Calcs'!$C$8-'DEPRECATED - DT-Prelim Calcs'!$C$9)+'DEPRECATED - DT-Prelim Calcs'!$C$9</f>
        <v>7318.9685484153633</v>
      </c>
      <c r="FV36" s="57">
        <f t="shared" si="18"/>
        <v>93</v>
      </c>
      <c r="FW36" s="2">
        <f t="shared" si="57"/>
        <v>0.7112822800297498</v>
      </c>
      <c r="FX36" s="57">
        <f>FW36*'DEPRECATED - DT-Prelim Calcs'!$C$21/FR$2/'DEPRECATED - DT-Prelim Calcs'!$C$19/'DEPRECATED - DT-Prelim Calcs'!$C$18*3.39*'DEPRECATED - DT-Prelim Calcs'!$C$20</f>
        <v>25.773080821789936</v>
      </c>
      <c r="FY36" s="46">
        <f t="shared" si="58"/>
        <v>0</v>
      </c>
      <c r="FZ36" s="57">
        <f>FX35*'DEPRECATED - DT-Prelim Calcs'!$C$11+FZ35</f>
        <v>-955.20325130830554</v>
      </c>
      <c r="GA36" s="57">
        <f>GA35+0.5*FX36*'DEPRECATED - DT-Prelim Calcs'!$C$11^2+FZ36*'DEPRECATED - DT-Prelim Calcs'!$C$11</f>
        <v>-132351.56360396728</v>
      </c>
      <c r="GB36" s="57">
        <f>MIN('Drive Train'!$F$35-FV35*'DEPRECATED - DT-Prelim Calcs'!$C$21*'Drive Train'!$F$39,GB35+FV$2)</f>
        <v>6.82</v>
      </c>
      <c r="GC36" s="57">
        <f>'Drive Train'!$F$35-FV36*'DEPRECATED - DT-Prelim Calcs'!$C$21*'Drive Train'!$F$39</f>
        <v>6.82</v>
      </c>
      <c r="GD36" s="1">
        <f>IF(GA36&gt;='Drive Train'!$F$29,1,0)</f>
        <v>0</v>
      </c>
      <c r="GE36" s="57">
        <f t="shared" si="59"/>
        <v>103.33333333333333</v>
      </c>
      <c r="GF36" s="63">
        <f>GF35+'DEPRECATED - DT-Prelim Calcs'!$C$11</f>
        <v>128</v>
      </c>
      <c r="GG36" s="2">
        <f>GQ36/'Drive Train'!$F$35</f>
        <v>0.85483870967741948</v>
      </c>
      <c r="GH36" s="46">
        <f>GO36*12*60/(PI() * 'Drive Train'!$F$15)/GG$2*GG36</f>
        <v>-115517.84461501137</v>
      </c>
      <c r="GI36" s="2">
        <f>('DEPRECATED - DT-Prelim Calcs'!$C$6*GG36-GH36)/('DEPRECATED - DT-Prelim Calcs'!$C$6*GG36)*'DEPRECATED - DT-Prelim Calcs'!$C$7*GG36</f>
        <v>54.292432495233925</v>
      </c>
      <c r="GJ36" s="57">
        <f>GI36/'DEPRECATED - DT-Prelim Calcs'!$C$7*('DEPRECATED - DT-Prelim Calcs'!$C$8-'DEPRECATED - DT-Prelim Calcs'!$C$9)+'DEPRECATED - DT-Prelim Calcs'!$C$9</f>
        <v>2893.0398710118307</v>
      </c>
      <c r="GK36" s="57">
        <f t="shared" si="60"/>
        <v>29.999999999999982</v>
      </c>
      <c r="GL36" s="2">
        <f t="shared" si="61"/>
        <v>0.99579519204165001</v>
      </c>
      <c r="GM36" s="57">
        <f>GL36*'DEPRECATED - DT-Prelim Calcs'!$C$21/GG$2/'DEPRECATED - DT-Prelim Calcs'!$C$19/'DEPRECATED - DT-Prelim Calcs'!$C$18*3.39*'DEPRECATED - DT-Prelim Calcs'!$C$20</f>
        <v>25.773080821789936</v>
      </c>
      <c r="GN36" s="46">
        <f t="shared" si="62"/>
        <v>0</v>
      </c>
      <c r="GO36" s="57">
        <f>GM35*'DEPRECATED - DT-Prelim Calcs'!$C$11+GO35</f>
        <v>-330.19485368648714</v>
      </c>
      <c r="GP36" s="57">
        <f>GP35+0.5*GM36*'DEPRECATED - DT-Prelim Calcs'!$C$11^2+GO36*'DEPRECATED - DT-Prelim Calcs'!$C$11</f>
        <v>-65298.453220514144</v>
      </c>
      <c r="GQ36" s="57">
        <f>MIN('Drive Train'!$F$35-GK35*'DEPRECATED - DT-Prelim Calcs'!$C$21*'Drive Train'!$F$39,GQ35+GK$2)</f>
        <v>10.600000000000001</v>
      </c>
      <c r="GR36" s="57">
        <f>'Drive Train'!$F$35-GK36*'DEPRECATED - DT-Prelim Calcs'!$C$21*'Drive Train'!$F$39</f>
        <v>10.600000000000001</v>
      </c>
      <c r="GS36" s="1">
        <f>IF(GP36&gt;='Drive Train'!$F$29,1,0)</f>
        <v>0</v>
      </c>
      <c r="GT36" s="57">
        <f t="shared" si="63"/>
        <v>33.333333333333314</v>
      </c>
      <c r="GU36" s="63">
        <f>GU35+'DEPRECATED - DT-Prelim Calcs'!$C$11</f>
        <v>128</v>
      </c>
      <c r="GV36" s="2">
        <f>HF36/'Drive Train'!$F$35</f>
        <v>0.83870967741935498</v>
      </c>
      <c r="GW36" s="46">
        <f>HD36*12*60/(PI() * 'Drive Train'!$F$15)/GV$2*GV36</f>
        <v>-276871.30290596583</v>
      </c>
      <c r="GX36" s="2">
        <f>('DEPRECATED - DT-Prelim Calcs'!$C$6*GV36-GW36)/('DEPRECATED - DT-Prelim Calcs'!$C$6*GV36)*'DEPRECATED - DT-Prelim Calcs'!$C$7*GV36</f>
        <v>127.21075373784851</v>
      </c>
      <c r="GY36" s="57">
        <f>GX36/'DEPRECATED - DT-Prelim Calcs'!$C$7*('DEPRECATED - DT-Prelim Calcs'!$C$8-'DEPRECATED - DT-Prelim Calcs'!$C$9)+'DEPRECATED - DT-Prelim Calcs'!$C$9</f>
        <v>6774.9571388240511</v>
      </c>
      <c r="GZ36" s="57">
        <f t="shared" si="20"/>
        <v>33.333333333333314</v>
      </c>
      <c r="HA36" s="2">
        <f t="shared" si="64"/>
        <v>0.99579519204165001</v>
      </c>
      <c r="HB36" s="57">
        <f>HA36*'DEPRECATED - DT-Prelim Calcs'!$C$21/GV$2/'DEPRECATED - DT-Prelim Calcs'!$C$19/'DEPRECATED - DT-Prelim Calcs'!$C$18*3.39*'DEPRECATED - DT-Prelim Calcs'!$C$20</f>
        <v>25.773080821789936</v>
      </c>
      <c r="HC36" s="46">
        <f t="shared" si="65"/>
        <v>0</v>
      </c>
      <c r="HD36" s="57">
        <f>HB35*'DEPRECATED - DT-Prelim Calcs'!$C$11+HD35</f>
        <v>-806.62502867619639</v>
      </c>
      <c r="HE36" s="57">
        <f>HE35+0.5*HB36*'DEPRECATED - DT-Prelim Calcs'!$C$11^2+HD36*'DEPRECATED - DT-Prelim Calcs'!$C$11</f>
        <v>-52361.018910722683</v>
      </c>
      <c r="HF36" s="57">
        <f>MIN('Drive Train'!$F$35-GZ35*'DEPRECATED - DT-Prelim Calcs'!$C$21*'Drive Train'!$F$39,HF35+GZ$2)</f>
        <v>10.400000000000002</v>
      </c>
      <c r="HG36" s="57">
        <f>'Drive Train'!$F$35-GZ36*'DEPRECATED - DT-Prelim Calcs'!$C$21*'Drive Train'!$F$39</f>
        <v>10.400000000000002</v>
      </c>
      <c r="HH36" s="1">
        <f>IF(HE36&gt;='Drive Train'!$F$29,1,0)</f>
        <v>0</v>
      </c>
      <c r="HI36" s="57">
        <f t="shared" si="66"/>
        <v>37.037037037037017</v>
      </c>
      <c r="HJ36" s="63">
        <f>HJ35+'DEPRECATED - DT-Prelim Calcs'!$C$11</f>
        <v>128</v>
      </c>
      <c r="HK36" s="2">
        <f>HU36/'Drive Train'!$F$35</f>
        <v>0.82258064516129037</v>
      </c>
      <c r="HL36" s="46">
        <f>HS36*12*60/(PI() * 'Drive Train'!$F$15)/HK$2*HK36</f>
        <v>-95886.197892468161</v>
      </c>
      <c r="HM36" s="2">
        <f>('DEPRECATED - DT-Prelim Calcs'!$C$6*HK36-HL36)/('DEPRECATED - DT-Prelim Calcs'!$C$6*HK36)*'DEPRECATED - DT-Prelim Calcs'!$C$7*HK36</f>
        <v>45.338092323102927</v>
      </c>
      <c r="HN36" s="57">
        <f>HM36/'DEPRECATED - DT-Prelim Calcs'!$C$7*('DEPRECATED - DT-Prelim Calcs'!$C$8-'DEPRECATED - DT-Prelim Calcs'!$C$9)+'DEPRECATED - DT-Prelim Calcs'!$C$9</f>
        <v>2416.3420103958942</v>
      </c>
      <c r="HO36" s="57">
        <f t="shared" si="21"/>
        <v>36.66666666666665</v>
      </c>
      <c r="HP36" s="2">
        <f t="shared" si="67"/>
        <v>0.99579519204165001</v>
      </c>
      <c r="HQ36" s="57">
        <f>HP36*'DEPRECATED - DT-Prelim Calcs'!$C$21/HK$2/'DEPRECATED - DT-Prelim Calcs'!$C$19/'DEPRECATED - DT-Prelim Calcs'!$C$18*3.39*'DEPRECATED - DT-Prelim Calcs'!$C$20</f>
        <v>25.773080821789936</v>
      </c>
      <c r="HR36" s="46">
        <f t="shared" si="68"/>
        <v>0</v>
      </c>
      <c r="HS36" s="57">
        <f>HQ35*'DEPRECATED - DT-Prelim Calcs'!$C$11+HS35</f>
        <v>-284.82821938510153</v>
      </c>
      <c r="HT36" s="57">
        <f>HT35+0.5*HQ36*'DEPRECATED - DT-Prelim Calcs'!$C$11^2+HS36*'DEPRECATED - DT-Prelim Calcs'!$C$11</f>
        <v>-48301.335749250386</v>
      </c>
      <c r="HU36" s="57">
        <f>MIN('Drive Train'!$F$35-HO35*'DEPRECATED - DT-Prelim Calcs'!$C$21*'Drive Train'!$F$39,HU35+HO$2)</f>
        <v>10.200000000000001</v>
      </c>
      <c r="HV36" s="57">
        <f>'Drive Train'!$F$35-HO36*'DEPRECATED - DT-Prelim Calcs'!$C$21*'Drive Train'!$F$39</f>
        <v>10.200000000000001</v>
      </c>
      <c r="HW36" s="1">
        <f>IF(HT36&gt;='Drive Train'!$F$29,1,0)</f>
        <v>0</v>
      </c>
      <c r="HX36" s="57">
        <f t="shared" si="69"/>
        <v>40.740740740740726</v>
      </c>
      <c r="HY36" s="63">
        <f>HY35+'DEPRECATED - DT-Prelim Calcs'!$C$11</f>
        <v>128</v>
      </c>
      <c r="HZ36" s="2">
        <f>IJ36/'Drive Train'!$F$35</f>
        <v>0.80645161290322598</v>
      </c>
      <c r="IA36" s="46">
        <f>IH36*12*60/(PI() * 'Drive Train'!$F$15)/HZ$2*HZ36</f>
        <v>-71084.721336422372</v>
      </c>
      <c r="IB36" s="2">
        <f>('DEPRECATED - DT-Prelim Calcs'!$C$6*HZ36-IA36)/('DEPRECATED - DT-Prelim Calcs'!$C$6*HZ36)*'DEPRECATED - DT-Prelim Calcs'!$C$7*HZ36</f>
        <v>34.085045276548549</v>
      </c>
      <c r="IC36" s="57">
        <f>IB36/'DEPRECATED - DT-Prelim Calcs'!$C$7*('DEPRECATED - DT-Prelim Calcs'!$C$8-'DEPRECATED - DT-Prelim Calcs'!$C$9)+'DEPRECATED - DT-Prelim Calcs'!$C$9</f>
        <v>1817.2690078760079</v>
      </c>
      <c r="ID36" s="57">
        <f t="shared" si="22"/>
        <v>39.999999999999986</v>
      </c>
      <c r="IE36" s="2">
        <f t="shared" si="70"/>
        <v>0.99579519204165001</v>
      </c>
      <c r="IF36" s="57">
        <f>IE36*'DEPRECATED - DT-Prelim Calcs'!$C$21/HZ$2/'DEPRECATED - DT-Prelim Calcs'!$C$19/'DEPRECATED - DT-Prelim Calcs'!$C$18*3.39*'DEPRECATED - DT-Prelim Calcs'!$C$20</f>
        <v>25.773080821789936</v>
      </c>
      <c r="IG36" s="46">
        <f t="shared" si="71"/>
        <v>0</v>
      </c>
      <c r="IH36" s="57">
        <f>IF35*'DEPRECATED - DT-Prelim Calcs'!$C$11+IH35</f>
        <v>-215.37899874780942</v>
      </c>
      <c r="II36" s="57">
        <f>II35+0.5*IF36*'DEPRECATED - DT-Prelim Calcs'!$C$11^2+IH36*'DEPRECATED - DT-Prelim Calcs'!$C$11</f>
        <v>-48771.297724290343</v>
      </c>
      <c r="IJ36" s="57">
        <f>MIN('Drive Train'!$F$35-ID35*'DEPRECATED - DT-Prelim Calcs'!$C$21*'Drive Train'!$F$39,IJ35+ID$2)</f>
        <v>10.000000000000002</v>
      </c>
      <c r="IK36" s="57">
        <f>'Drive Train'!$F$35-ID36*'DEPRECATED - DT-Prelim Calcs'!$C$21*'Drive Train'!$F$39</f>
        <v>10.000000000000002</v>
      </c>
      <c r="IL36" s="1">
        <f>IF(II36&gt;='Drive Train'!$F$29,1,0)</f>
        <v>0</v>
      </c>
      <c r="IM36" s="57">
        <f t="shared" si="72"/>
        <v>44.444444444444429</v>
      </c>
      <c r="IN36" s="63">
        <f>IN35+'DEPRECATED - DT-Prelim Calcs'!$C$11</f>
        <v>128</v>
      </c>
      <c r="IO36" s="2">
        <f>IY36/'Drive Train'!$F$35</f>
        <v>0.79032258064516137</v>
      </c>
      <c r="IP36" s="46">
        <f>IW36*12*60/(PI() * 'Drive Train'!$F$15)/IO$2*IO36</f>
        <v>-321841.34235608327</v>
      </c>
      <c r="IQ36" s="2">
        <f>('DEPRECATED - DT-Prelim Calcs'!$C$6*IO36-IP36)/('DEPRECATED - DT-Prelim Calcs'!$C$6*IO36)*'DEPRECATED - DT-Prelim Calcs'!$C$7*IO36</f>
        <v>147.42768587679589</v>
      </c>
      <c r="IR36" s="57">
        <f>IQ36/'DEPRECATED - DT-Prelim Calcs'!$C$7*('DEPRECATED - DT-Prelim Calcs'!$C$8-'DEPRECATED - DT-Prelim Calcs'!$C$9)+'DEPRECATED - DT-Prelim Calcs'!$C$9</f>
        <v>7851.2361402460219</v>
      </c>
      <c r="IS36" s="57">
        <f t="shared" si="23"/>
        <v>43.333333333333321</v>
      </c>
      <c r="IT36" s="2">
        <f t="shared" si="73"/>
        <v>0.99579519204165001</v>
      </c>
      <c r="IU36" s="57">
        <f>IT36*'DEPRECATED - DT-Prelim Calcs'!$C$21/IO$2/'DEPRECATED - DT-Prelim Calcs'!$C$19/'DEPRECATED - DT-Prelim Calcs'!$C$18*3.39*'DEPRECATED - DT-Prelim Calcs'!$C$20</f>
        <v>25.773080821789936</v>
      </c>
      <c r="IV36" s="46">
        <f t="shared" si="74"/>
        <v>0</v>
      </c>
      <c r="IW36" s="57">
        <f>IU35*'DEPRECATED - DT-Prelim Calcs'!$C$11+IW35</f>
        <v>-995.04527935834324</v>
      </c>
      <c r="IX36" s="57">
        <f>IX35+0.5*IU36*'DEPRECATED - DT-Prelim Calcs'!$C$11^2+IW36*'DEPRECATED - DT-Prelim Calcs'!$C$11</f>
        <v>-76672.754609969314</v>
      </c>
      <c r="IY36" s="57">
        <f>MIN('Drive Train'!$F$35-IS35*'DEPRECATED - DT-Prelim Calcs'!$C$21*'Drive Train'!$F$39,IY35+IS$2)</f>
        <v>9.8000000000000007</v>
      </c>
      <c r="IZ36" s="57">
        <f>'Drive Train'!$F$35-IS36*'DEPRECATED - DT-Prelim Calcs'!$C$21*'Drive Train'!$F$39</f>
        <v>9.8000000000000007</v>
      </c>
      <c r="JA36" s="1">
        <f>IF(IX36&gt;='Drive Train'!$F$29,1,0)</f>
        <v>0</v>
      </c>
      <c r="JB36" s="57">
        <f t="shared" si="75"/>
        <v>48.148148148148138</v>
      </c>
      <c r="JC36" s="63">
        <f>JC35+'DEPRECATED - DT-Prelim Calcs'!$C$11</f>
        <v>128</v>
      </c>
      <c r="JD36" s="2">
        <f>JN36/'Drive Train'!$F$35</f>
        <v>0.77419354838709686</v>
      </c>
      <c r="JE36" s="46">
        <f>JL36*12*60/(PI() * 'Drive Train'!$F$15)/JD$2*JD36</f>
        <v>-362939.69954176422</v>
      </c>
      <c r="JF36" s="2">
        <f>('DEPRECATED - DT-Prelim Calcs'!$C$6*JD36-JE36)/('DEPRECATED - DT-Prelim Calcs'!$C$6*JD36)*'DEPRECATED - DT-Prelim Calcs'!$C$7*JD36</f>
        <v>165.97174939638808</v>
      </c>
      <c r="JG36" s="57">
        <f>JF36/'DEPRECATED - DT-Prelim Calcs'!$C$7*('DEPRECATED - DT-Prelim Calcs'!$C$8-'DEPRECATED - DT-Prelim Calcs'!$C$9)+'DEPRECATED - DT-Prelim Calcs'!$C$9</f>
        <v>8838.4574471189189</v>
      </c>
      <c r="JH36" s="57">
        <f t="shared" si="24"/>
        <v>46.666666666666657</v>
      </c>
      <c r="JI36" s="2">
        <f t="shared" si="76"/>
        <v>0.99579519204165001</v>
      </c>
      <c r="JJ36" s="57">
        <f>JI36*'DEPRECATED - DT-Prelim Calcs'!$C$21/JD$2/'DEPRECATED - DT-Prelim Calcs'!$C$19/'DEPRECATED - DT-Prelim Calcs'!$C$18*3.39*'DEPRECATED - DT-Prelim Calcs'!$C$20</f>
        <v>25.773080821789936</v>
      </c>
      <c r="JK36" s="46">
        <f t="shared" si="77"/>
        <v>0</v>
      </c>
      <c r="JL36" s="57">
        <f>JJ35*'DEPRECATED - DT-Prelim Calcs'!$C$11+JL35</f>
        <v>-1145.4874377291619</v>
      </c>
      <c r="JM36" s="57">
        <f>JM35+0.5*JJ36*'DEPRECATED - DT-Prelim Calcs'!$C$11^2+JL36*'DEPRECATED - DT-Prelim Calcs'!$C$11</f>
        <v>-76813.074043889108</v>
      </c>
      <c r="JN36" s="57">
        <f>MIN('Drive Train'!$F$35-JH35*'DEPRECATED - DT-Prelim Calcs'!$C$21*'Drive Train'!$F$39,JN35+JH$2)</f>
        <v>9.6000000000000014</v>
      </c>
      <c r="JO36" s="57">
        <f>'Drive Train'!$F$35-JH36*'DEPRECATED - DT-Prelim Calcs'!$C$21*'Drive Train'!$F$39</f>
        <v>9.6000000000000014</v>
      </c>
      <c r="JP36" s="1">
        <f>IF(JM36&gt;='Drive Train'!$F$29,1,0)</f>
        <v>0</v>
      </c>
      <c r="JQ36" s="57">
        <f>MIN(JG36,'DEPRECATED - DT-Prelim Calcs'!$C$10)*'DEPRECATED - DT-Prelim Calcs'!$C$11*1000/60/60</f>
        <v>103.33333333333333</v>
      </c>
      <c r="JR36" s="63">
        <f>JR35+'DEPRECATED - DT-Prelim Calcs'!$C$11</f>
        <v>128</v>
      </c>
      <c r="JS36" s="2">
        <f>KC36/'Drive Train'!$F$35</f>
        <v>0.75806451612903225</v>
      </c>
      <c r="JT36" s="46">
        <f>KA36*12*60/(PI() * 'Drive Train'!$F$15)/JS$2*JS36</f>
        <v>24941.850763629242</v>
      </c>
      <c r="JU36" s="2">
        <f>('DEPRECATED - DT-Prelim Calcs'!$C$6*JS36-JT36)/('DEPRECATED - DT-Prelim Calcs'!$C$6*JS36)*'DEPRECATED - DT-Prelim Calcs'!$C$7*JS36</f>
        <v>-9.450711859533623</v>
      </c>
      <c r="JV36" s="57">
        <f>JU36/'DEPRECATED - DT-Prelim Calcs'!$C$7*('DEPRECATED - DT-Prelim Calcs'!$C$8-'DEPRECATED - DT-Prelim Calcs'!$C$9)+'DEPRECATED - DT-Prelim Calcs'!$C$9</f>
        <v>-500.42295916106383</v>
      </c>
      <c r="JW36" s="57">
        <f t="shared" si="25"/>
        <v>-500.42295916106383</v>
      </c>
      <c r="JX36" s="2">
        <f t="shared" si="78"/>
        <v>-11.859547274427895</v>
      </c>
      <c r="JY36" s="57">
        <f>JX36*'DEPRECATED - DT-Prelim Calcs'!$C$21/JS$2/'DEPRECATED - DT-Prelim Calcs'!$C$19/'DEPRECATED - DT-Prelim Calcs'!$C$18*3.39*'DEPRECATED - DT-Prelim Calcs'!$C$20</f>
        <v>-306.94772665751566</v>
      </c>
      <c r="JZ36" s="46">
        <f t="shared" si="79"/>
        <v>1</v>
      </c>
      <c r="KA36" s="57">
        <f>JY35*'DEPRECATED - DT-Prelim Calcs'!$C$11+KA35</f>
        <v>80.394791122133725</v>
      </c>
      <c r="KB36" s="57">
        <f>KB35+0.5*JY36*'DEPRECATED - DT-Prelim Calcs'!$C$11^2+KA36*'DEPRECATED - DT-Prelim Calcs'!$C$11</f>
        <v>-75972.52742193517</v>
      </c>
      <c r="KC36" s="57">
        <f>MIN('Drive Train'!$F$35-JW35*'DEPRECATED - DT-Prelim Calcs'!$C$21*'Drive Train'!$F$39,KC35+JW$2)</f>
        <v>9.4</v>
      </c>
      <c r="KD36" s="57">
        <f>'Drive Train'!$F$35-JW36*'DEPRECATED - DT-Prelim Calcs'!$C$21*'Drive Train'!$F$39</f>
        <v>42.425377549663828</v>
      </c>
      <c r="KE36" s="1">
        <f>IF(KB36&gt;='Drive Train'!$F$29,1,0)</f>
        <v>0</v>
      </c>
      <c r="KF36" s="57">
        <f>MIN(JV36,'DEPRECATED - DT-Prelim Calcs'!$C$10)*'DEPRECATED - DT-Prelim Calcs'!$C$11*1000/60/60</f>
        <v>-556.02551017895973</v>
      </c>
      <c r="KG36" s="63">
        <f>KG35+'DEPRECATED - DT-Prelim Calcs'!$C$11</f>
        <v>128</v>
      </c>
      <c r="KH36" s="2">
        <f>KR36/'Drive Train'!$F$35</f>
        <v>3.3276601480146599</v>
      </c>
      <c r="KI36" s="46">
        <f>KP36*12*60/(PI() * 'Drive Train'!$F$15)/KH$2*KH36</f>
        <v>-1507894.2594698069</v>
      </c>
      <c r="KJ36" s="2">
        <f>('DEPRECATED - DT-Prelim Calcs'!$C$6*KH36-KI36)/('DEPRECATED - DT-Prelim Calcs'!$C$6*KH36)*'DEPRECATED - DT-Prelim Calcs'!$C$7*KH36</f>
        <v>689.82550810910459</v>
      </c>
      <c r="KK36" s="57">
        <f>KJ36/'DEPRECATED - DT-Prelim Calcs'!$C$7*('DEPRECATED - DT-Prelim Calcs'!$C$8-'DEPRECATED - DT-Prelim Calcs'!$C$9)+'DEPRECATED - DT-Prelim Calcs'!$C$9</f>
        <v>36726.605680663117</v>
      </c>
      <c r="KL36" s="57">
        <f t="shared" si="26"/>
        <v>53.333333333333329</v>
      </c>
      <c r="KM36" s="2">
        <f t="shared" si="80"/>
        <v>0.99579519204165001</v>
      </c>
      <c r="KN36" s="57">
        <f>KM36*'DEPRECATED - DT-Prelim Calcs'!$C$21/KH$2/'DEPRECATED - DT-Prelim Calcs'!$C$19/'DEPRECATED - DT-Prelim Calcs'!$C$18*3.39*'DEPRECATED - DT-Prelim Calcs'!$C$20</f>
        <v>25.773080821789936</v>
      </c>
      <c r="KO36" s="46">
        <f t="shared" si="81"/>
        <v>0</v>
      </c>
      <c r="KP36" s="57">
        <f>KN35*'DEPRECATED - DT-Prelim Calcs'!$C$11+KP35</f>
        <v>-1107.2286772289533</v>
      </c>
      <c r="KQ36" s="57">
        <f>KQ35+0.5*KN36*'DEPRECATED - DT-Prelim Calcs'!$C$11^2+KP36*'DEPRECATED - DT-Prelim Calcs'!$C$11</f>
        <v>-56501.419144650463</v>
      </c>
      <c r="KR36" s="57">
        <f>MIN('Drive Train'!$F$35-KL35*'DEPRECATED - DT-Prelim Calcs'!$C$21*'Drive Train'!$F$39,KR35+KL$2)</f>
        <v>41.262985835381784</v>
      </c>
      <c r="KS36" s="57">
        <f>'Drive Train'!$F$35-KL36*'DEPRECATED - DT-Prelim Calcs'!$C$21*'Drive Train'!$F$39</f>
        <v>9.2000000000000011</v>
      </c>
      <c r="KT36" s="1">
        <f>IF(KQ36&gt;='Drive Train'!$F$29,1,0)</f>
        <v>0</v>
      </c>
      <c r="KU36" s="57">
        <f>MIN(KK36,'DEPRECATED - DT-Prelim Calcs'!$C$10)*'DEPRECATED - DT-Prelim Calcs'!$C$11*1000/60/60</f>
        <v>103.33333333333333</v>
      </c>
      <c r="KV36" s="63">
        <f>KV35+'DEPRECATED - DT-Prelim Calcs'!$C$11</f>
        <v>128</v>
      </c>
      <c r="KW36" s="2">
        <f>LG36/'Drive Train'!$F$35</f>
        <v>0.72580645161290325</v>
      </c>
      <c r="KX36" s="46">
        <f>LE36*12*60/(PI() * 'Drive Train'!$F$15)/KW$2*KW36</f>
        <v>-284565.45250497921</v>
      </c>
      <c r="KY36" s="2">
        <f>('DEPRECATED - DT-Prelim Calcs'!$C$6*KW36-KX36)/('DEPRECATED - DT-Prelim Calcs'!$C$6*KW36)*'DEPRECATED - DT-Prelim Calcs'!$C$7*KW36</f>
        <v>130.41762516883739</v>
      </c>
      <c r="KZ36" s="57">
        <f>KY36/'DEPRECATED - DT-Prelim Calcs'!$C$7*('DEPRECATED - DT-Prelim Calcs'!$C$8-'DEPRECATED - DT-Prelim Calcs'!$C$9)+'DEPRECATED - DT-Prelim Calcs'!$C$9</f>
        <v>6945.6797963327126</v>
      </c>
      <c r="LA36" s="57">
        <f t="shared" si="27"/>
        <v>56.666666666666664</v>
      </c>
      <c r="LB36" s="2">
        <f t="shared" si="82"/>
        <v>0.99579519204165001</v>
      </c>
      <c r="LC36" s="57">
        <f>LB36*'DEPRECATED - DT-Prelim Calcs'!$C$21/KW$2/'DEPRECATED - DT-Prelim Calcs'!$C$19/'DEPRECATED - DT-Prelim Calcs'!$C$18*3.39*'DEPRECATED - DT-Prelim Calcs'!$C$20</f>
        <v>25.773080821789936</v>
      </c>
      <c r="LD36" s="46">
        <f t="shared" si="83"/>
        <v>0</v>
      </c>
      <c r="LE36" s="57">
        <f>LC35*'DEPRECATED - DT-Prelim Calcs'!$C$11+LE35</f>
        <v>-958.00274324422855</v>
      </c>
      <c r="LF36" s="57">
        <f>LF35+0.5*LC36*'DEPRECATED - DT-Prelim Calcs'!$C$11^2+LE36*'DEPRECATED - DT-Prelim Calcs'!$C$11</f>
        <v>-77401.578267678284</v>
      </c>
      <c r="LG36" s="57">
        <f>MIN('Drive Train'!$F$35-LA35*'DEPRECATED - DT-Prelim Calcs'!$C$21*'Drive Train'!$F$39,LG35+LA$2)</f>
        <v>9</v>
      </c>
      <c r="LH36" s="57">
        <f>'Drive Train'!$F$35-LA36*'DEPRECATED - DT-Prelim Calcs'!$C$21*'Drive Train'!$F$39</f>
        <v>9</v>
      </c>
      <c r="LI36" s="1">
        <f>IF(LF36&gt;='Drive Train'!$F$29,1,0)</f>
        <v>0</v>
      </c>
      <c r="LJ36" s="57">
        <f>MIN(KZ36,'DEPRECATED - DT-Prelim Calcs'!$C$10)*'DEPRECATED - DT-Prelim Calcs'!$C$11*1000/60/60</f>
        <v>103.33333333333333</v>
      </c>
      <c r="LK36" s="63">
        <f>LK35+'DEPRECATED - DT-Prelim Calcs'!$C$11</f>
        <v>128</v>
      </c>
      <c r="LL36" s="2">
        <f>LV36/'Drive Train'!$F$35</f>
        <v>0.70967741935483875</v>
      </c>
      <c r="LM36" s="46">
        <f>LT36*12*60/(PI() * 'Drive Train'!$F$15)/LL$2*LL36</f>
        <v>-38692.934084199056</v>
      </c>
      <c r="LN36" s="2">
        <f>('DEPRECATED - DT-Prelim Calcs'!$C$6*LL36-LM36)/('DEPRECATED - DT-Prelim Calcs'!$C$6*LL36)*'DEPRECATED - DT-Prelim Calcs'!$C$7*LL36</f>
        <v>19.205626735039104</v>
      </c>
      <c r="LO36" s="57">
        <f>LN36/'DEPRECATED - DT-Prelim Calcs'!$C$7*('DEPRECATED - DT-Prelim Calcs'!$C$8-'DEPRECATED - DT-Prelim Calcs'!$C$9)+'DEPRECATED - DT-Prelim Calcs'!$C$9</f>
        <v>1025.1406265997996</v>
      </c>
      <c r="LP36" s="57">
        <f t="shared" si="28"/>
        <v>60</v>
      </c>
      <c r="LQ36" s="2">
        <f t="shared" si="84"/>
        <v>0.99579519204165001</v>
      </c>
      <c r="LR36" s="57">
        <f>LQ36*'DEPRECATED - DT-Prelim Calcs'!$C$21/LL$2/'DEPRECATED - DT-Prelim Calcs'!$C$19/'DEPRECATED - DT-Prelim Calcs'!$C$18*3.39*'DEPRECATED - DT-Prelim Calcs'!$C$20</f>
        <v>25.773080821789936</v>
      </c>
      <c r="LS36" s="46">
        <f t="shared" si="85"/>
        <v>0</v>
      </c>
      <c r="LT36" s="57">
        <f>LR35*'DEPRECATED - DT-Prelim Calcs'!$C$11+LT35</f>
        <v>-133.22204004975549</v>
      </c>
      <c r="LU36" s="57">
        <f>LU35+0.5*LR36*'DEPRECATED - DT-Prelim Calcs'!$C$11^2+LT36*'DEPRECATED - DT-Prelim Calcs'!$C$11</f>
        <v>-87389.138662270387</v>
      </c>
      <c r="LV36" s="57">
        <f>MIN('Drive Train'!$F$35-LP35*'DEPRECATED - DT-Prelim Calcs'!$C$21*'Drive Train'!$F$39,LV35+LP$2)</f>
        <v>8.8000000000000007</v>
      </c>
      <c r="LW36" s="57">
        <f>'Drive Train'!$F$35-LP36*'DEPRECATED - DT-Prelim Calcs'!$C$21*'Drive Train'!$F$39</f>
        <v>8.8000000000000007</v>
      </c>
      <c r="LX36" s="1">
        <f>IF(LU36&gt;='Drive Train'!$F$29,1,0)</f>
        <v>0</v>
      </c>
      <c r="LY36" s="57">
        <f>MIN(LO36,'DEPRECATED - DT-Prelim Calcs'!$C$10)*'DEPRECATED - DT-Prelim Calcs'!$C$11*1000/60/60</f>
        <v>103.33333333333333</v>
      </c>
      <c r="LZ36" s="63">
        <f>LZ35+'DEPRECATED - DT-Prelim Calcs'!$C$11</f>
        <v>128</v>
      </c>
    </row>
    <row r="37" spans="1:338" x14ac:dyDescent="0.2">
      <c r="C37" s="3" t="s">
        <v>117</v>
      </c>
      <c r="E37" s="18">
        <f>'DEPRECATED - DT-Prelim Calcs'!AC2</f>
        <v>618.55393972295849</v>
      </c>
      <c r="F37" s="18">
        <f>'DEPRECATED - DT-Prelim Calcs'!AT2</f>
        <v>266.71126708356815</v>
      </c>
      <c r="G37" s="18">
        <f>'DEPRECATED - DT-Prelim Calcs'!BI2</f>
        <v>220.24060062898209</v>
      </c>
      <c r="H37" s="18">
        <f>'DEPRECATED - DT-Prelim Calcs'!BX2</f>
        <v>-6.23989205900358</v>
      </c>
      <c r="I37" s="18">
        <f>'DEPRECATED - DT-Prelim Calcs'!CM2</f>
        <v>-402.45630445549483</v>
      </c>
      <c r="J37" s="18">
        <f>'DEPRECATED - DT-Prelim Calcs'!DB2</f>
        <v>-869.11556441265066</v>
      </c>
      <c r="K37" s="18">
        <f>'DEPRECATED - DT-Prelim Calcs'!DQ2</f>
        <v>-1422.8727821966481</v>
      </c>
      <c r="L37" s="18">
        <f>'DEPRECATED - DT-Prelim Calcs'!EF2</f>
        <v>-2063.7279578074863</v>
      </c>
      <c r="M37" s="18">
        <f>'DEPRECATED - DT-Prelim Calcs'!EU2</f>
        <v>-2791.6810912451665</v>
      </c>
      <c r="N37" s="18">
        <f>'DEPRECATED - DT-Prelim Calcs'!FJ2</f>
        <v>-3606.7321825096888</v>
      </c>
      <c r="O37" s="18">
        <f>'DEPRECATED - DT-Prelim Calcs'!FY2</f>
        <v>-4508.8812316010526</v>
      </c>
      <c r="R37" s="63">
        <f>R36+'DEPRECATED - DT-Prelim Calcs'!$C$11</f>
        <v>132</v>
      </c>
      <c r="S37" s="2">
        <f>AG37/'Drive Train'!$F$35</f>
        <v>0</v>
      </c>
      <c r="T37" s="46">
        <f>AE37*12*60/(PI() * 'Drive Train'!$F$15)/S$2*ABS(S37)</f>
        <v>0</v>
      </c>
      <c r="U37" s="2">
        <f>IF(OR(AD36=1,AND($C$32=Motors!$C$32,'DEPRECATED - DT-Prelim Calcs'!AI36=1)),0,IF(AG37=0,-(V36+$C$9)/($C$8-$C$9)*$C$7,($C$6*S37-T37)/($C$6*S37)*$C$7*S37))</f>
        <v>0</v>
      </c>
      <c r="V37" s="57">
        <f>IF(AND(AD36=1,AI36=1),0,ABS(U37/$C$7*($C$8-$C$9)+$C$9) *'Drive Train'!$AA$49 + V36*(1-'Drive Train'!$AA$49))</f>
        <v>0</v>
      </c>
      <c r="W37" s="57">
        <f t="shared" si="0"/>
        <v>0</v>
      </c>
      <c r="X37" s="2">
        <f>MAX(MIN(IF(AND(AI36=1,AG37&lt;0),-1,1)*(W37-$C$9)/($C$8-$C$9)*$C$7-$C$29*AE37/T$2 -  AI36*$C$29/2,X$2),MAX(X$4:X36)*-1)</f>
        <v>-0.2458281045106315</v>
      </c>
      <c r="Y37" s="57">
        <f t="shared" si="1"/>
        <v>0</v>
      </c>
      <c r="Z37" s="57">
        <f t="shared" si="2"/>
        <v>0</v>
      </c>
      <c r="AA37" s="57">
        <f t="shared" si="3"/>
        <v>0</v>
      </c>
      <c r="AB37" s="57" t="e">
        <f t="shared" si="4"/>
        <v>#N/A</v>
      </c>
      <c r="AC37" s="46">
        <f t="shared" si="29"/>
        <v>1</v>
      </c>
      <c r="AD37" s="1">
        <f t="shared" si="5"/>
        <v>1</v>
      </c>
      <c r="AE37" s="57">
        <f t="shared" si="6"/>
        <v>0</v>
      </c>
      <c r="AF37" s="57" t="e">
        <f t="shared" si="7"/>
        <v>#N/A</v>
      </c>
      <c r="AG37" s="57">
        <f>IF(AI36=0,MIN('Drive Train'!$F$35-W36*$C$21*'Drive Train'!$F$39,AG36+W$2)-$C$3,IF(AE36-1&lt;=0,0,IF($C$32=Motors!$C$30,MAX(MAX(AG$4:AG36)*-1,AG36-W$2),MAX(0,MAX(AG$4:AG36)*-1,AG36-W$2))))</f>
        <v>0</v>
      </c>
      <c r="AH37" s="57">
        <f>'Drive Train'!$F$35-ABS(W37)*'DEPRECATED - DT-Prelim Calcs'!$C$21*'Drive Train'!$F$39</f>
        <v>12.4</v>
      </c>
      <c r="AI37" s="1">
        <f>IF(AJ37&gt;='Drive Train'!$F$29,1,0)</f>
        <v>1</v>
      </c>
      <c r="AJ37" s="57">
        <f>AJ36+0.5*Y37*'DEPRECATED - DT-Prelim Calcs'!$C$11^2+AE37*'DEPRECATED - DT-Prelim Calcs'!$C$11</f>
        <v>784.33981740885292</v>
      </c>
      <c r="AK37" s="57">
        <f t="shared" si="8"/>
        <v>0</v>
      </c>
      <c r="AL37" s="63">
        <f>AL36+'DEPRECATED - DT-Prelim Calcs'!$C$11</f>
        <v>132</v>
      </c>
      <c r="AM37" s="2">
        <f>AW37/'Drive Train'!$F$35</f>
        <v>0.9017763143178541</v>
      </c>
      <c r="AN37" s="46">
        <f>AU37*12*60/(PI() * 'Drive Train'!$F$15)/AM$2*AM37</f>
        <v>4074.4315839443439</v>
      </c>
      <c r="AO37" s="2">
        <f>('DEPRECATED - DT-Prelim Calcs'!$C$6*AM37-AN37)/('DEPRECATED - DT-Prelim Calcs'!$C$6*AM37)*'DEPRECATED - DT-Prelim Calcs'!$C$7*AM37</f>
        <v>0.33099571726102506</v>
      </c>
      <c r="AP37" s="57">
        <f>AO37/'DEPRECATED - DT-Prelim Calcs'!$C$7*('DEPRECATED - DT-Prelim Calcs'!$C$8-'DEPRECATED - DT-Prelim Calcs'!$C$9)+'DEPRECATED - DT-Prelim Calcs'!$C$9</f>
        <v>20.321058308958303</v>
      </c>
      <c r="AQ37" s="57">
        <f t="shared" si="9"/>
        <v>20.321058308958303</v>
      </c>
      <c r="AR37" s="2">
        <f t="shared" si="30"/>
        <v>2.0537207268678248E-4</v>
      </c>
      <c r="AS37" s="57">
        <f>AR37*'DEPRECATED - DT-Prelim Calcs'!$C$21/AM$2/'DEPRECATED - DT-Prelim Calcs'!$C$19/'DEPRECATED - DT-Prelim Calcs'!$C$18*3.39*'DEPRECATED - DT-Prelim Calcs'!$C$20</f>
        <v>1.4883179790936378E-3</v>
      </c>
      <c r="AT37" s="46">
        <f t="shared" si="31"/>
        <v>0</v>
      </c>
      <c r="AU37" s="57">
        <f>AS36*'DEPRECATED - DT-Prelim Calcs'!$C$11+AU36</f>
        <v>39.428983195721422</v>
      </c>
      <c r="AV37" s="57">
        <f>AV36+0.5*AS37*'DEPRECATED - DT-Prelim Calcs'!$C$11^2+AU37*'DEPRECATED - DT-Prelim Calcs'!$C$11</f>
        <v>5160.4522061836324</v>
      </c>
      <c r="AW37" s="57">
        <f>MIN('Drive Train'!$F$35-AQ36*'DEPRECATED - DT-Prelim Calcs'!$C$21*'Drive Train'!$F$39,AW36+AQ$2)</f>
        <v>11.182026297541391</v>
      </c>
      <c r="AX37" s="57">
        <f>'Drive Train'!$F$35-AQ37*'DEPRECATED - DT-Prelim Calcs'!$C$21*'Drive Train'!$F$39</f>
        <v>11.180736501462501</v>
      </c>
      <c r="AY37" s="1">
        <f>IF(AV37&gt;='Drive Train'!$F$29,1,0)</f>
        <v>1</v>
      </c>
      <c r="AZ37" s="57">
        <f t="shared" si="32"/>
        <v>22.578953676620337</v>
      </c>
      <c r="BA37" s="63">
        <f>BA36+'DEPRECATED - DT-Prelim Calcs'!$C$11</f>
        <v>132</v>
      </c>
      <c r="BB37" s="2">
        <f>BL37/'Drive Train'!$F$35</f>
        <v>1.2947073436197514</v>
      </c>
      <c r="BC37" s="46">
        <f>BJ37*12*60/(PI() * 'Drive Train'!$F$15)/BB$2*BB37</f>
        <v>-4257.4806800981305</v>
      </c>
      <c r="BD37" s="2">
        <f>('DEPRECATED - DT-Prelim Calcs'!$C$6*BB37-BC37)/('DEPRECATED - DT-Prelim Calcs'!$C$6*BB37)*'DEPRECATED - DT-Prelim Calcs'!$C$7*BB37</f>
        <v>5.0452969380929256</v>
      </c>
      <c r="BE37" s="57">
        <f>BD37/'DEPRECATED - DT-Prelim Calcs'!$C$7*('DEPRECATED - DT-Prelim Calcs'!$C$8-'DEPRECATED - DT-Prelim Calcs'!$C$9)+'DEPRECATED - DT-Prelim Calcs'!$C$9</f>
        <v>271.29402371673126</v>
      </c>
      <c r="BF37" s="57">
        <f t="shared" si="10"/>
        <v>93</v>
      </c>
      <c r="BG37" s="2">
        <f t="shared" si="33"/>
        <v>1.9369538753898772</v>
      </c>
      <c r="BH37" s="57">
        <f>BG37*'DEPRECATED - DT-Prelim Calcs'!$C$21/BB$2/'DEPRECATED - DT-Prelim Calcs'!$C$19/'DEPRECATED - DT-Prelim Calcs'!$C$18*3.39*'DEPRECATED - DT-Prelim Calcs'!$C$20</f>
        <v>20.275634968358801</v>
      </c>
      <c r="BI37" s="46">
        <f t="shared" si="34"/>
        <v>0</v>
      </c>
      <c r="BJ37" s="57">
        <f>BH36*'DEPRECATED - DT-Prelim Calcs'!$C$11+BJ36</f>
        <v>-19.86678553756893</v>
      </c>
      <c r="BK37" s="57">
        <f>BK36+0.5*BH37*'DEPRECATED - DT-Prelim Calcs'!$C$11^2+BJ37*'DEPRECATED - DT-Prelim Calcs'!$C$11</f>
        <v>2763.8237244296661</v>
      </c>
      <c r="BL37" s="57">
        <f>MIN('Drive Train'!$F$35-BF36*'DEPRECATED - DT-Prelim Calcs'!$C$21*'Drive Train'!$F$39,BL36+BF$2)</f>
        <v>16.054371060884918</v>
      </c>
      <c r="BM37" s="57">
        <f>'Drive Train'!$F$35-BF37*'DEPRECATED - DT-Prelim Calcs'!$C$21*'Drive Train'!$F$39</f>
        <v>6.82</v>
      </c>
      <c r="BN37" s="1">
        <f>IF(BK37&gt;='Drive Train'!$F$29,1,0)</f>
        <v>1</v>
      </c>
      <c r="BO37" s="57">
        <f t="shared" si="35"/>
        <v>103.33333333333333</v>
      </c>
      <c r="BP37" s="63">
        <f>BP36+'DEPRECATED - DT-Prelim Calcs'!$C$11</f>
        <v>132</v>
      </c>
      <c r="BQ37" s="2">
        <f>CA37/'Drive Train'!$F$35</f>
        <v>0.55000000000000004</v>
      </c>
      <c r="BR37" s="46">
        <f>BY37*12*60/(PI() * 'Drive Train'!$F$15)/BQ$2*BQ37</f>
        <v>-279.34288294144608</v>
      </c>
      <c r="BS37" s="2">
        <f>('DEPRECATED - DT-Prelim Calcs'!$C$6*BQ37-BR37)/('DEPRECATED - DT-Prelim Calcs'!$C$6*BQ37)*'DEPRECATED - DT-Prelim Calcs'!$C$7*BQ37</f>
        <v>1.4518070071086091</v>
      </c>
      <c r="BT37" s="57">
        <f>BS37/'DEPRECATED - DT-Prelim Calcs'!$C$7*('DEPRECATED - DT-Prelim Calcs'!$C$8-'DEPRECATED - DT-Prelim Calcs'!$C$9)+'DEPRECATED - DT-Prelim Calcs'!$C$9</f>
        <v>79.989144818271598</v>
      </c>
      <c r="BU37" s="57">
        <f t="shared" si="11"/>
        <v>79.989144818271598</v>
      </c>
      <c r="BV37" s="2">
        <f t="shared" si="36"/>
        <v>1.4889913011903051</v>
      </c>
      <c r="BW37" s="57">
        <f>BV37*'DEPRECATED - DT-Prelim Calcs'!$C$21/BQ$2/'DEPRECATED - DT-Prelim Calcs'!$C$19/'DEPRECATED - DT-Prelim Calcs'!$C$18*3.39*'DEPRECATED - DT-Prelim Calcs'!$C$20</f>
        <v>20.382287090406525</v>
      </c>
      <c r="BX37" s="46">
        <f t="shared" si="37"/>
        <v>0</v>
      </c>
      <c r="BY37" s="57">
        <f>BW36*'DEPRECATED - DT-Prelim Calcs'!$C$11+BY36</f>
        <v>-2.3464747296295201</v>
      </c>
      <c r="BZ37" s="57">
        <f>BZ36+0.5*BW37*'DEPRECATED - DT-Prelim Calcs'!$C$11^2+BY37*'DEPRECATED - DT-Prelim Calcs'!$C$11</f>
        <v>-2934.1902488928185</v>
      </c>
      <c r="CA37" s="57">
        <f>MIN('Drive Train'!$F$35-BU36*'DEPRECATED - DT-Prelim Calcs'!$C$21*'Drive Train'!$F$39,CA36+BU$2)</f>
        <v>6.82</v>
      </c>
      <c r="CB37" s="57">
        <f>'Drive Train'!$F$35-BU37*'DEPRECATED - DT-Prelim Calcs'!$C$21*'Drive Train'!$F$39</f>
        <v>7.6006513109037046</v>
      </c>
      <c r="CC37" s="1">
        <f>IF(BZ37&gt;='Drive Train'!$F$29,1,0)</f>
        <v>0</v>
      </c>
      <c r="CD37" s="57">
        <f t="shared" si="38"/>
        <v>88.876827575857334</v>
      </c>
      <c r="CE37" s="63">
        <f>CE36+'DEPRECATED - DT-Prelim Calcs'!$C$11</f>
        <v>132</v>
      </c>
      <c r="CF37" s="2">
        <f>CP37/'Drive Train'!$F$35</f>
        <v>0.92466748336815618</v>
      </c>
      <c r="CG37" s="46">
        <f>CN37*12*60/(PI() * 'Drive Train'!$F$15)/CF$2*CF37</f>
        <v>2736.5015539303345</v>
      </c>
      <c r="CH37" s="2">
        <f>('DEPRECATED - DT-Prelim Calcs'!$C$6*CF37-CG37)/('DEPRECATED - DT-Prelim Calcs'!$C$6*CF37)*'DEPRECATED - DT-Prelim Calcs'!$C$7*CF37</f>
        <v>0.99111866400316506</v>
      </c>
      <c r="CI37" s="57">
        <f>CH37/'DEPRECATED - DT-Prelim Calcs'!$C$7*('DEPRECATED - DT-Prelim Calcs'!$C$8-'DEPRECATED - DT-Prelim Calcs'!$C$9)+'DEPRECATED - DT-Prelim Calcs'!$C$9</f>
        <v>55.463703150044019</v>
      </c>
      <c r="CJ37" s="57">
        <f t="shared" si="12"/>
        <v>55.463703150044019</v>
      </c>
      <c r="CK37" s="2">
        <f t="shared" si="39"/>
        <v>0.77445068462549471</v>
      </c>
      <c r="CL37" s="57">
        <f>CK37*'DEPRECATED - DT-Prelim Calcs'!$C$21/CF$2/'DEPRECATED - DT-Prelim Calcs'!$C$19/'DEPRECATED - DT-Prelim Calcs'!$C$18*3.39*'DEPRECATED - DT-Prelim Calcs'!$C$20</f>
        <v>13.095584742676287</v>
      </c>
      <c r="CM37" s="46">
        <f t="shared" si="40"/>
        <v>0</v>
      </c>
      <c r="CN37" s="57">
        <f>CL36*'DEPRECATED - DT-Prelim Calcs'!$C$11+CN36</f>
        <v>11.068294346985926</v>
      </c>
      <c r="CO37" s="57">
        <f>CO36+0.5*CL37*'DEPRECATED - DT-Prelim Calcs'!$C$11^2+CN37*'DEPRECATED - DT-Prelim Calcs'!$C$11</f>
        <v>-12200.204980136215</v>
      </c>
      <c r="CP37" s="57">
        <f>MIN('Drive Train'!$F$35-CJ36*'DEPRECATED - DT-Prelim Calcs'!$C$21*'Drive Train'!$F$39,CP36+CJ$2)</f>
        <v>11.465876793765137</v>
      </c>
      <c r="CQ37" s="57">
        <f>'Drive Train'!$F$35-CJ37*'DEPRECATED - DT-Prelim Calcs'!$C$21*'Drive Train'!$F$39</f>
        <v>9.0721778109973599</v>
      </c>
      <c r="CR37" s="1">
        <f>IF(CO37&gt;='Drive Train'!$F$29,1,0)</f>
        <v>0</v>
      </c>
      <c r="CS37" s="57">
        <f t="shared" si="41"/>
        <v>61.62633683338224</v>
      </c>
      <c r="CT37" s="63">
        <f>CT36+'DEPRECATED - DT-Prelim Calcs'!$C$11</f>
        <v>132</v>
      </c>
      <c r="CU37" s="2">
        <f>DE37/'Drive Train'!$F$35</f>
        <v>0.55000000000000004</v>
      </c>
      <c r="CV37" s="46">
        <f>DC37*12*60/(PI() * 'Drive Train'!$F$15)/CU$2*CU37</f>
        <v>-60775.251400127992</v>
      </c>
      <c r="CW37" s="2">
        <f>('DEPRECATED - DT-Prelim Calcs'!$C$6*CU37-CV37)/('DEPRECATED - DT-Prelim Calcs'!$C$6*CU37)*'DEPRECATED - DT-Prelim Calcs'!$C$7*CU37</f>
        <v>28.805491721258623</v>
      </c>
      <c r="CX37" s="57">
        <f>CW37/'DEPRECATED - DT-Prelim Calcs'!$C$7*('DEPRECATED - DT-Prelim Calcs'!$C$8-'DEPRECATED - DT-Prelim Calcs'!$C$9)+'DEPRECATED - DT-Prelim Calcs'!$C$9</f>
        <v>1536.2039783558014</v>
      </c>
      <c r="CY37" s="57">
        <f t="shared" si="13"/>
        <v>93</v>
      </c>
      <c r="CZ37" s="2">
        <f t="shared" si="42"/>
        <v>1.2803081040535502</v>
      </c>
      <c r="DA37" s="57">
        <f>CZ37*'DEPRECATED - DT-Prelim Calcs'!$C$21/CU$2/'DEPRECATED - DT-Prelim Calcs'!$C$19/'DEPRECATED - DT-Prelim Calcs'!$C$18*3.39*'DEPRECATED - DT-Prelim Calcs'!$C$20</f>
        <v>25.773080821789936</v>
      </c>
      <c r="DB37" s="46">
        <f t="shared" si="43"/>
        <v>0</v>
      </c>
      <c r="DC37" s="57">
        <f>DA36*'DEPRECATED - DT-Prelim Calcs'!$C$11+DC36</f>
        <v>-347.14742421584526</v>
      </c>
      <c r="DD37" s="57">
        <f>DD36+0.5*DA37*'DEPRECATED - DT-Prelim Calcs'!$C$11^2+DC37*'DEPRECATED - DT-Prelim Calcs'!$C$11</f>
        <v>-24462.932356004159</v>
      </c>
      <c r="DE37" s="57">
        <f>MIN('Drive Train'!$F$35-CY36*'DEPRECATED - DT-Prelim Calcs'!$C$21*'Drive Train'!$F$39,DE36+CY$2)</f>
        <v>6.82</v>
      </c>
      <c r="DF37" s="57">
        <f>'Drive Train'!$F$35-CY37*'DEPRECATED - DT-Prelim Calcs'!$C$21*'Drive Train'!$F$39</f>
        <v>6.82</v>
      </c>
      <c r="DG37" s="1">
        <f>IF(DD37&gt;='Drive Train'!$F$29,1,0)</f>
        <v>0</v>
      </c>
      <c r="DH37" s="57">
        <f t="shared" si="44"/>
        <v>103.33333333333333</v>
      </c>
      <c r="DI37" s="63">
        <f>DI36+'DEPRECATED - DT-Prelim Calcs'!$C$11</f>
        <v>132</v>
      </c>
      <c r="DJ37" s="2">
        <f>DT37/'Drive Train'!$F$35</f>
        <v>0.55000000000000004</v>
      </c>
      <c r="DK37" s="46">
        <f>DR37*12*60/(PI() * 'Drive Train'!$F$15)/DJ$2*DJ37</f>
        <v>-121807.7082494241</v>
      </c>
      <c r="DL37" s="2">
        <f>('DEPRECATED - DT-Prelim Calcs'!$C$6*DJ37-DK37)/('DEPRECATED - DT-Prelim Calcs'!$C$6*DJ37)*'DEPRECATED - DT-Prelim Calcs'!$C$7*DJ37</f>
        <v>56.40178084073397</v>
      </c>
      <c r="DM37" s="57">
        <f>DL37/'DEPRECATED - DT-Prelim Calcs'!$C$7*('DEPRECATED - DT-Prelim Calcs'!$C$8-'DEPRECATED - DT-Prelim Calcs'!$C$9)+'DEPRECATED - DT-Prelim Calcs'!$C$9</f>
        <v>3005.3342248407334</v>
      </c>
      <c r="DN37" s="57">
        <f t="shared" si="14"/>
        <v>93</v>
      </c>
      <c r="DO37" s="2">
        <f t="shared" si="45"/>
        <v>1.1037138828047846</v>
      </c>
      <c r="DP37" s="57">
        <f>DO37*'DEPRECATED - DT-Prelim Calcs'!$C$21/DJ$2/'DEPRECATED - DT-Prelim Calcs'!$C$19/'DEPRECATED - DT-Prelim Calcs'!$C$18*3.39*'DEPRECATED - DT-Prelim Calcs'!$C$20</f>
        <v>25.773080821789936</v>
      </c>
      <c r="DQ37" s="46">
        <f t="shared" si="46"/>
        <v>0</v>
      </c>
      <c r="DR37" s="57">
        <f>DP36*'DEPRECATED - DT-Prelim Calcs'!$C$11+DR36</f>
        <v>-599.79655389811853</v>
      </c>
      <c r="DS37" s="57">
        <f>DS36+0.5*DP37*'DEPRECATED - DT-Prelim Calcs'!$C$11^2+DR37*'DEPRECATED - DT-Prelim Calcs'!$C$11</f>
        <v>-41113.469817848731</v>
      </c>
      <c r="DT37" s="57">
        <f>MIN('Drive Train'!$F$35-DN36*'DEPRECATED - DT-Prelim Calcs'!$C$21*'Drive Train'!$F$39,DT36+DN$2)</f>
        <v>6.82</v>
      </c>
      <c r="DU37" s="57">
        <f>'Drive Train'!$F$35-DN37*'DEPRECATED - DT-Prelim Calcs'!$C$21*'Drive Train'!$F$39</f>
        <v>6.82</v>
      </c>
      <c r="DV37" s="1">
        <f>IF(DS37&gt;='Drive Train'!$F$29,1,0)</f>
        <v>0</v>
      </c>
      <c r="DW37" s="57">
        <f t="shared" si="47"/>
        <v>103.33333333333333</v>
      </c>
      <c r="DX37" s="63">
        <f>DX36+'DEPRECATED - DT-Prelim Calcs'!$C$11</f>
        <v>132</v>
      </c>
      <c r="DY37" s="2">
        <f>EI37/'Drive Train'!$F$35</f>
        <v>0.55000000000000004</v>
      </c>
      <c r="DZ37" s="46">
        <f>EG37*12*60/(PI() * 'Drive Train'!$F$15)/DY$2*DY37</f>
        <v>-225081.86675730586</v>
      </c>
      <c r="EA37" s="2">
        <f>('DEPRECATED - DT-Prelim Calcs'!$C$6*DY37-DZ37)/('DEPRECATED - DT-Prelim Calcs'!$C$6*DY37)*'DEPRECATED - DT-Prelim Calcs'!$C$7*DY37</f>
        <v>103.09797633866927</v>
      </c>
      <c r="EB37" s="57">
        <f>EA37/'DEPRECATED - DT-Prelim Calcs'!$C$7*('DEPRECATED - DT-Prelim Calcs'!$C$8-'DEPRECATED - DT-Prelim Calcs'!$C$9)+'DEPRECATED - DT-Prelim Calcs'!$C$9</f>
        <v>5491.2769146270821</v>
      </c>
      <c r="EC37" s="57">
        <f t="shared" si="15"/>
        <v>93</v>
      </c>
      <c r="ED37" s="2">
        <f t="shared" si="48"/>
        <v>0.96993038185874991</v>
      </c>
      <c r="EE37" s="57">
        <f>ED37*'DEPRECATED - DT-Prelim Calcs'!$C$21/DY$2/'DEPRECATED - DT-Prelim Calcs'!$C$19/'DEPRECATED - DT-Prelim Calcs'!$C$18*3.39*'DEPRECATED - DT-Prelim Calcs'!$C$20</f>
        <v>25.773080821789936</v>
      </c>
      <c r="EF37" s="46">
        <f t="shared" si="49"/>
        <v>0</v>
      </c>
      <c r="EG37" s="57">
        <f>EE36*'DEPRECATED - DT-Prelim Calcs'!$C$11+EG36</f>
        <v>-973.98834581408926</v>
      </c>
      <c r="EH37" s="57">
        <f>EH36+0.5*EE37*'DEPRECATED - DT-Prelim Calcs'!$C$11^2+EG37*'DEPRECATED - DT-Prelim Calcs'!$C$11</f>
        <v>-79174.113015870709</v>
      </c>
      <c r="EI37" s="57">
        <f>MIN('Drive Train'!$F$35-EC36*'DEPRECATED - DT-Prelim Calcs'!$C$21*'Drive Train'!$F$39,EI36+EC$2)</f>
        <v>6.82</v>
      </c>
      <c r="EJ37" s="57">
        <f>'Drive Train'!$F$35-EC37*'DEPRECATED - DT-Prelim Calcs'!$C$21*'Drive Train'!$F$39</f>
        <v>6.82</v>
      </c>
      <c r="EK37" s="1">
        <f>IF(EH37&gt;='Drive Train'!$F$29,1,0)</f>
        <v>0</v>
      </c>
      <c r="EL37" s="57">
        <f t="shared" si="50"/>
        <v>103.33333333333333</v>
      </c>
      <c r="EM37" s="63">
        <f>EM36+'DEPRECATED - DT-Prelim Calcs'!$C$11</f>
        <v>132</v>
      </c>
      <c r="EN37" s="2">
        <f>EX37/'Drive Train'!$F$35</f>
        <v>0.55000000000000004</v>
      </c>
      <c r="EO37" s="46">
        <f>EV37*12*60/(PI() * 'Drive Train'!$F$15)/EN$2*EN37</f>
        <v>-132986.69645087968</v>
      </c>
      <c r="EP37" s="2">
        <f>('DEPRECATED - DT-Prelim Calcs'!$C$6*EN37-EO37)/('DEPRECATED - DT-Prelim Calcs'!$C$6*EN37)*'DEPRECATED - DT-Prelim Calcs'!$C$7*EN37</f>
        <v>61.456445299553479</v>
      </c>
      <c r="EQ37" s="57">
        <f>EP37/'DEPRECATED - DT-Prelim Calcs'!$C$7*('DEPRECATED - DT-Prelim Calcs'!$C$8-'DEPRECATED - DT-Prelim Calcs'!$C$9)+'DEPRECATED - DT-Prelim Calcs'!$C$9</f>
        <v>3274.4269427106683</v>
      </c>
      <c r="ER37" s="57">
        <f t="shared" si="16"/>
        <v>93</v>
      </c>
      <c r="ES37" s="2">
        <f t="shared" si="51"/>
        <v>0.86507304327942547</v>
      </c>
      <c r="ET37" s="57">
        <f>ES37*'DEPRECATED - DT-Prelim Calcs'!$C$21/EN$2/'DEPRECATED - DT-Prelim Calcs'!$C$19/'DEPRECATED - DT-Prelim Calcs'!$C$18*3.39*'DEPRECATED - DT-Prelim Calcs'!$C$20</f>
        <v>25.773080821789936</v>
      </c>
      <c r="EU37" s="46">
        <f t="shared" si="52"/>
        <v>0</v>
      </c>
      <c r="EV37" s="57">
        <f>ET36*'DEPRECATED - DT-Prelim Calcs'!$C$11+EV36</f>
        <v>-513.25556338483955</v>
      </c>
      <c r="EW37" s="57">
        <f>EW36+0.5*ET37*'DEPRECATED - DT-Prelim Calcs'!$C$11^2+EV37*'DEPRECATED - DT-Prelim Calcs'!$C$11</f>
        <v>-81089.124752393953</v>
      </c>
      <c r="EX37" s="57">
        <f>MIN('Drive Train'!$F$35-ER36*'DEPRECATED - DT-Prelim Calcs'!$C$21*'Drive Train'!$F$39,EX36+ER$2)</f>
        <v>6.82</v>
      </c>
      <c r="EY37" s="57">
        <f>'Drive Train'!$F$35-ER37*'DEPRECATED - DT-Prelim Calcs'!$C$21*'Drive Train'!$F$39</f>
        <v>6.82</v>
      </c>
      <c r="EZ37" s="1">
        <f>IF(EW37&gt;='Drive Train'!$F$29,1,0)</f>
        <v>0</v>
      </c>
      <c r="FA37" s="57">
        <f t="shared" si="53"/>
        <v>103.33333333333333</v>
      </c>
      <c r="FB37" s="63">
        <f>FB36+'DEPRECATED - DT-Prelim Calcs'!$C$11</f>
        <v>132</v>
      </c>
      <c r="FC37" s="2">
        <f>FM37/'Drive Train'!$F$35</f>
        <v>0.55000000000000004</v>
      </c>
      <c r="FD37" s="46">
        <f>FK37*12*60/(PI() * 'Drive Train'!$F$15)/FC$2*FC37</f>
        <v>-1524.1850635074029</v>
      </c>
      <c r="FE37" s="2">
        <f>('DEPRECATED - DT-Prelim Calcs'!$C$6*FC37-FD37)/('DEPRECATED - DT-Prelim Calcs'!$C$6*FC37)*'DEPRECATED - DT-Prelim Calcs'!$C$7*FC37</f>
        <v>2.0146718579836476</v>
      </c>
      <c r="FF37" s="57">
        <f>FE37/'DEPRECATED - DT-Prelim Calcs'!$C$7*('DEPRECATED - DT-Prelim Calcs'!$C$8-'DEPRECATED - DT-Prelim Calcs'!$C$9)+'DEPRECATED - DT-Prelim Calcs'!$C$9</f>
        <v>109.95410762626639</v>
      </c>
      <c r="FG37" s="57">
        <f t="shared" si="17"/>
        <v>93</v>
      </c>
      <c r="FH37" s="2">
        <f t="shared" si="54"/>
        <v>0.78067567320338405</v>
      </c>
      <c r="FI37" s="57">
        <f>FH37*'DEPRECATED - DT-Prelim Calcs'!$C$21/FC$2/'DEPRECATED - DT-Prelim Calcs'!$C$19/'DEPRECATED - DT-Prelim Calcs'!$C$18*3.39*'DEPRECATED - DT-Prelim Calcs'!$C$20</f>
        <v>25.773080821789936</v>
      </c>
      <c r="FJ37" s="46">
        <f t="shared" si="55"/>
        <v>0</v>
      </c>
      <c r="FK37" s="57">
        <f>FI36*'DEPRECATED - DT-Prelim Calcs'!$C$11+FK36</f>
        <v>-5.308612636614356</v>
      </c>
      <c r="FL37" s="57">
        <f>FL36+0.5*FI37*'DEPRECATED - DT-Prelim Calcs'!$C$11^2+FK37*'DEPRECATED - DT-Prelim Calcs'!$C$11</f>
        <v>-100365.7363991392</v>
      </c>
      <c r="FM37" s="57">
        <f>MIN('Drive Train'!$F$35-FG36*'DEPRECATED - DT-Prelim Calcs'!$C$21*'Drive Train'!$F$39,FM36+FG$2)</f>
        <v>6.82</v>
      </c>
      <c r="FN37" s="57">
        <f>'Drive Train'!$F$35-FG37*'DEPRECATED - DT-Prelim Calcs'!$C$21*'Drive Train'!$F$39</f>
        <v>6.82</v>
      </c>
      <c r="FO37" s="1">
        <f>IF(FL37&gt;='Drive Train'!$F$29,1,0)</f>
        <v>0</v>
      </c>
      <c r="FP37" s="57">
        <f t="shared" si="56"/>
        <v>103.33333333333333</v>
      </c>
      <c r="FQ37" s="63">
        <f>FQ36+'DEPRECATED - DT-Prelim Calcs'!$C$11</f>
        <v>132</v>
      </c>
      <c r="FR37" s="2">
        <f>GB37/'Drive Train'!$F$35</f>
        <v>0.55000000000000004</v>
      </c>
      <c r="FS37" s="46">
        <f>FZ37*12*60/(PI() * 'Drive Train'!$F$15)/FR$2*FR37</f>
        <v>-268522.97918923153</v>
      </c>
      <c r="FT37" s="2">
        <f>('DEPRECATED - DT-Prelim Calcs'!$C$6*FR37-FS37)/('DEPRECATED - DT-Prelim Calcs'!$C$6*FR37)*'DEPRECATED - DT-Prelim Calcs'!$C$7*FR37</f>
        <v>122.74020541201649</v>
      </c>
      <c r="FU37" s="57">
        <f>FT37/'DEPRECATED - DT-Prelim Calcs'!$C$7*('DEPRECATED - DT-Prelim Calcs'!$C$8-'DEPRECATED - DT-Prelim Calcs'!$C$9)+'DEPRECATED - DT-Prelim Calcs'!$C$9</f>
        <v>6536.96072795092</v>
      </c>
      <c r="FV37" s="57">
        <f t="shared" si="18"/>
        <v>93</v>
      </c>
      <c r="FW37" s="2">
        <f t="shared" si="57"/>
        <v>0.7112822800297498</v>
      </c>
      <c r="FX37" s="57">
        <f>FW37*'DEPRECATED - DT-Prelim Calcs'!$C$21/FR$2/'DEPRECATED - DT-Prelim Calcs'!$C$19/'DEPRECATED - DT-Prelim Calcs'!$C$18*3.39*'DEPRECATED - DT-Prelim Calcs'!$C$20</f>
        <v>25.773080821789936</v>
      </c>
      <c r="FY37" s="46">
        <f t="shared" si="58"/>
        <v>0</v>
      </c>
      <c r="FZ37" s="57">
        <f>FX36*'DEPRECATED - DT-Prelim Calcs'!$C$11+FZ36</f>
        <v>-852.11092802114581</v>
      </c>
      <c r="GA37" s="57">
        <f>GA36+0.5*FX37*'DEPRECATED - DT-Prelim Calcs'!$C$11^2+FZ37*'DEPRECATED - DT-Prelim Calcs'!$C$11</f>
        <v>-135553.82266947755</v>
      </c>
      <c r="GB37" s="57">
        <f>MIN('Drive Train'!$F$35-FV36*'DEPRECATED - DT-Prelim Calcs'!$C$21*'Drive Train'!$F$39,GB36+FV$2)</f>
        <v>6.82</v>
      </c>
      <c r="GC37" s="57">
        <f>'Drive Train'!$F$35-FV37*'DEPRECATED - DT-Prelim Calcs'!$C$21*'Drive Train'!$F$39</f>
        <v>6.82</v>
      </c>
      <c r="GD37" s="1">
        <f>IF(GA37&gt;='Drive Train'!$F$29,1,0)</f>
        <v>0</v>
      </c>
      <c r="GE37" s="57">
        <f t="shared" si="59"/>
        <v>103.33333333333333</v>
      </c>
      <c r="GF37" s="63">
        <f>GF36+'DEPRECATED - DT-Prelim Calcs'!$C$11</f>
        <v>132</v>
      </c>
      <c r="GG37" s="2">
        <f>GQ37/'Drive Train'!$F$35</f>
        <v>0.85483870967741948</v>
      </c>
      <c r="GH37" s="46">
        <f>GO37*12*60/(PI() * 'Drive Train'!$F$15)/GG$2*GG37</f>
        <v>-79451.252875232225</v>
      </c>
      <c r="GI37" s="2">
        <f>('DEPRECATED - DT-Prelim Calcs'!$C$6*GG37-GH37)/('DEPRECATED - DT-Prelim Calcs'!$C$6*GG37)*'DEPRECATED - DT-Prelim Calcs'!$C$7*GG37</f>
        <v>37.98464898812928</v>
      </c>
      <c r="GJ37" s="57">
        <f>GI37/'DEPRECATED - DT-Prelim Calcs'!$C$7*('DEPRECATED - DT-Prelim Calcs'!$C$8-'DEPRECATED - DT-Prelim Calcs'!$C$9)+'DEPRECATED - DT-Prelim Calcs'!$C$9</f>
        <v>2024.8703175008245</v>
      </c>
      <c r="GK37" s="57">
        <f t="shared" si="60"/>
        <v>29.999999999999982</v>
      </c>
      <c r="GL37" s="2">
        <f t="shared" si="61"/>
        <v>0.99579519204165001</v>
      </c>
      <c r="GM37" s="57">
        <f>GL37*'DEPRECATED - DT-Prelim Calcs'!$C$21/GG$2/'DEPRECATED - DT-Prelim Calcs'!$C$19/'DEPRECATED - DT-Prelim Calcs'!$C$18*3.39*'DEPRECATED - DT-Prelim Calcs'!$C$20</f>
        <v>25.773080821789936</v>
      </c>
      <c r="GN37" s="46">
        <f t="shared" si="62"/>
        <v>0</v>
      </c>
      <c r="GO37" s="57">
        <f>GM36*'DEPRECATED - DT-Prelim Calcs'!$C$11+GO36</f>
        <v>-227.10253039932741</v>
      </c>
      <c r="GP37" s="57">
        <f>GP36+0.5*GM37*'DEPRECATED - DT-Prelim Calcs'!$C$11^2+GO37*'DEPRECATED - DT-Prelim Calcs'!$C$11</f>
        <v>-66000.678695537135</v>
      </c>
      <c r="GQ37" s="57">
        <f>MIN('Drive Train'!$F$35-GK36*'DEPRECATED - DT-Prelim Calcs'!$C$21*'Drive Train'!$F$39,GQ36+GK$2)</f>
        <v>10.600000000000001</v>
      </c>
      <c r="GR37" s="57">
        <f>'Drive Train'!$F$35-GK37*'DEPRECATED - DT-Prelim Calcs'!$C$21*'Drive Train'!$F$39</f>
        <v>10.600000000000001</v>
      </c>
      <c r="GS37" s="1">
        <f>IF(GP37&gt;='Drive Train'!$F$29,1,0)</f>
        <v>0</v>
      </c>
      <c r="GT37" s="57">
        <f t="shared" si="63"/>
        <v>33.333333333333314</v>
      </c>
      <c r="GU37" s="63">
        <f>GU36+'DEPRECATED - DT-Prelim Calcs'!$C$11</f>
        <v>132</v>
      </c>
      <c r="GV37" s="2">
        <f>HF37/'Drive Train'!$F$35</f>
        <v>0.83870967741935498</v>
      </c>
      <c r="GW37" s="46">
        <f>HD37*12*60/(PI() * 'Drive Train'!$F$15)/GV$2*GV37</f>
        <v>-241485.21289712592</v>
      </c>
      <c r="GX37" s="2">
        <f>('DEPRECATED - DT-Prelim Calcs'!$C$6*GV37-GW37)/('DEPRECATED - DT-Prelim Calcs'!$C$6*GV37)*'DEPRECATED - DT-Prelim Calcs'!$C$7*GV37</f>
        <v>111.21066425917979</v>
      </c>
      <c r="GY37" s="57">
        <f>GX37/'DEPRECATED - DT-Prelim Calcs'!$C$7*('DEPRECATED - DT-Prelim Calcs'!$C$8-'DEPRECATED - DT-Prelim Calcs'!$C$9)+'DEPRECATED - DT-Prelim Calcs'!$C$9</f>
        <v>5923.168142926459</v>
      </c>
      <c r="GZ37" s="57">
        <f t="shared" si="20"/>
        <v>33.333333333333314</v>
      </c>
      <c r="HA37" s="2">
        <f t="shared" si="64"/>
        <v>0.99579519204165001</v>
      </c>
      <c r="HB37" s="57">
        <f>HA37*'DEPRECATED - DT-Prelim Calcs'!$C$21/GV$2/'DEPRECATED - DT-Prelim Calcs'!$C$19/'DEPRECATED - DT-Prelim Calcs'!$C$18*3.39*'DEPRECATED - DT-Prelim Calcs'!$C$20</f>
        <v>25.773080821789936</v>
      </c>
      <c r="HC37" s="46">
        <f t="shared" si="65"/>
        <v>0</v>
      </c>
      <c r="HD37" s="57">
        <f>HB36*'DEPRECATED - DT-Prelim Calcs'!$C$11+HD36</f>
        <v>-703.53270538903666</v>
      </c>
      <c r="HE37" s="57">
        <f>HE36+0.5*HB37*'DEPRECATED - DT-Prelim Calcs'!$C$11^2+HD37*'DEPRECATED - DT-Prelim Calcs'!$C$11</f>
        <v>-54968.965085704505</v>
      </c>
      <c r="HF37" s="57">
        <f>MIN('Drive Train'!$F$35-GZ36*'DEPRECATED - DT-Prelim Calcs'!$C$21*'Drive Train'!$F$39,HF36+GZ$2)</f>
        <v>10.400000000000002</v>
      </c>
      <c r="HG37" s="57">
        <f>'Drive Train'!$F$35-GZ37*'DEPRECATED - DT-Prelim Calcs'!$C$21*'Drive Train'!$F$39</f>
        <v>10.400000000000002</v>
      </c>
      <c r="HH37" s="1">
        <f>IF(HE37&gt;='Drive Train'!$F$29,1,0)</f>
        <v>0</v>
      </c>
      <c r="HI37" s="57">
        <f t="shared" si="66"/>
        <v>37.037037037037017</v>
      </c>
      <c r="HJ37" s="63">
        <f>HJ36+'DEPRECATED - DT-Prelim Calcs'!$C$11</f>
        <v>132</v>
      </c>
      <c r="HK37" s="2">
        <f>HU37/'Drive Train'!$F$35</f>
        <v>0.82258064516129037</v>
      </c>
      <c r="HL37" s="46">
        <f>HS37*12*60/(PI() * 'Drive Train'!$F$15)/HK$2*HK37</f>
        <v>-61180.609614567482</v>
      </c>
      <c r="HM37" s="2">
        <f>('DEPRECATED - DT-Prelim Calcs'!$C$6*HK37-HL37)/('DEPRECATED - DT-Prelim Calcs'!$C$6*HK37)*'DEPRECATED - DT-Prelim Calcs'!$C$7*HK37</f>
        <v>29.645696872870161</v>
      </c>
      <c r="HN37" s="57">
        <f>HM37/'DEPRECATED - DT-Prelim Calcs'!$C$7*('DEPRECATED - DT-Prelim Calcs'!$C$8-'DEPRECATED - DT-Prelim Calcs'!$C$9)+'DEPRECATED - DT-Prelim Calcs'!$C$9</f>
        <v>1580.9335721117186</v>
      </c>
      <c r="HO37" s="57">
        <f t="shared" si="21"/>
        <v>36.66666666666665</v>
      </c>
      <c r="HP37" s="2">
        <f t="shared" si="67"/>
        <v>0.99579519204165001</v>
      </c>
      <c r="HQ37" s="57">
        <f>HP37*'DEPRECATED - DT-Prelim Calcs'!$C$21/HK$2/'DEPRECATED - DT-Prelim Calcs'!$C$19/'DEPRECATED - DT-Prelim Calcs'!$C$18*3.39*'DEPRECATED - DT-Prelim Calcs'!$C$20</f>
        <v>25.773080821789936</v>
      </c>
      <c r="HR37" s="46">
        <f t="shared" si="68"/>
        <v>0</v>
      </c>
      <c r="HS37" s="57">
        <f>HQ36*'DEPRECATED - DT-Prelim Calcs'!$C$11+HS36</f>
        <v>-181.7358960979418</v>
      </c>
      <c r="HT37" s="57">
        <f>HT36+0.5*HQ37*'DEPRECATED - DT-Prelim Calcs'!$C$11^2+HS37*'DEPRECATED - DT-Prelim Calcs'!$C$11</f>
        <v>-48822.094687067831</v>
      </c>
      <c r="HU37" s="57">
        <f>MIN('Drive Train'!$F$35-HO36*'DEPRECATED - DT-Prelim Calcs'!$C$21*'Drive Train'!$F$39,HU36+HO$2)</f>
        <v>10.200000000000001</v>
      </c>
      <c r="HV37" s="57">
        <f>'Drive Train'!$F$35-HO37*'DEPRECATED - DT-Prelim Calcs'!$C$21*'Drive Train'!$F$39</f>
        <v>10.200000000000001</v>
      </c>
      <c r="HW37" s="1">
        <f>IF(HT37&gt;='Drive Train'!$F$29,1,0)</f>
        <v>0</v>
      </c>
      <c r="HX37" s="57">
        <f t="shared" si="69"/>
        <v>40.740740740740726</v>
      </c>
      <c r="HY37" s="63">
        <f>HY36+'DEPRECATED - DT-Prelim Calcs'!$C$11</f>
        <v>132</v>
      </c>
      <c r="HZ37" s="2">
        <f>IJ37/'Drive Train'!$F$35</f>
        <v>0.80645161290322598</v>
      </c>
      <c r="IA37" s="46">
        <f>IH37*12*60/(PI() * 'Drive Train'!$F$15)/HZ$2*HZ37</f>
        <v>-37059.634789460921</v>
      </c>
      <c r="IB37" s="2">
        <f>('DEPRECATED - DT-Prelim Calcs'!$C$6*HZ37-IA37)/('DEPRECATED - DT-Prelim Calcs'!$C$6*HZ37)*'DEPRECATED - DT-Prelim Calcs'!$C$7*HZ37</f>
        <v>18.700343854751715</v>
      </c>
      <c r="IC37" s="57">
        <f>IB37/'DEPRECATED - DT-Prelim Calcs'!$C$7*('DEPRECATED - DT-Prelim Calcs'!$C$8-'DEPRECATED - DT-Prelim Calcs'!$C$9)+'DEPRECATED - DT-Prelim Calcs'!$C$9</f>
        <v>998.24112720524704</v>
      </c>
      <c r="ID37" s="57">
        <f t="shared" si="22"/>
        <v>39.999999999999986</v>
      </c>
      <c r="IE37" s="2">
        <f t="shared" si="70"/>
        <v>0.99579519204165001</v>
      </c>
      <c r="IF37" s="57">
        <f>IE37*'DEPRECATED - DT-Prelim Calcs'!$C$21/HZ$2/'DEPRECATED - DT-Prelim Calcs'!$C$19/'DEPRECATED - DT-Prelim Calcs'!$C$18*3.39*'DEPRECATED - DT-Prelim Calcs'!$C$20</f>
        <v>25.773080821789936</v>
      </c>
      <c r="IG37" s="46">
        <f t="shared" si="71"/>
        <v>0</v>
      </c>
      <c r="IH37" s="57">
        <f>IF36*'DEPRECATED - DT-Prelim Calcs'!$C$11+IH36</f>
        <v>-112.28667546064968</v>
      </c>
      <c r="II37" s="57">
        <f>II36+0.5*IF37*'DEPRECATED - DT-Prelim Calcs'!$C$11^2+IH37*'DEPRECATED - DT-Prelim Calcs'!$C$11</f>
        <v>-49014.259779558619</v>
      </c>
      <c r="IJ37" s="57">
        <f>MIN('Drive Train'!$F$35-ID36*'DEPRECATED - DT-Prelim Calcs'!$C$21*'Drive Train'!$F$39,IJ36+ID$2)</f>
        <v>10.000000000000002</v>
      </c>
      <c r="IK37" s="57">
        <f>'Drive Train'!$F$35-ID37*'DEPRECATED - DT-Prelim Calcs'!$C$21*'Drive Train'!$F$39</f>
        <v>10.000000000000002</v>
      </c>
      <c r="IL37" s="1">
        <f>IF(II37&gt;='Drive Train'!$F$29,1,0)</f>
        <v>0</v>
      </c>
      <c r="IM37" s="57">
        <f t="shared" si="72"/>
        <v>44.444444444444429</v>
      </c>
      <c r="IN37" s="63">
        <f>IN36+'DEPRECATED - DT-Prelim Calcs'!$C$11</f>
        <v>132</v>
      </c>
      <c r="IO37" s="2">
        <f>IY37/'Drive Train'!$F$35</f>
        <v>0.79032258064516137</v>
      </c>
      <c r="IP37" s="46">
        <f>IW37*12*60/(PI() * 'Drive Train'!$F$15)/IO$2*IO37</f>
        <v>-288496.75754006108</v>
      </c>
      <c r="IQ37" s="2">
        <f>('DEPRECATED - DT-Prelim Calcs'!$C$6*IO37-IP37)/('DEPRECATED - DT-Prelim Calcs'!$C$6*IO37)*'DEPRECATED - DT-Prelim Calcs'!$C$7*IO37</f>
        <v>132.35067848343499</v>
      </c>
      <c r="IR37" s="57">
        <f>IQ37/'DEPRECATED - DT-Prelim Calcs'!$C$7*('DEPRECATED - DT-Prelim Calcs'!$C$8-'DEPRECATED - DT-Prelim Calcs'!$C$9)+'DEPRECATED - DT-Prelim Calcs'!$C$9</f>
        <v>7048.5888171886763</v>
      </c>
      <c r="IS37" s="57">
        <f t="shared" si="23"/>
        <v>43.333333333333321</v>
      </c>
      <c r="IT37" s="2">
        <f t="shared" si="73"/>
        <v>0.99579519204165001</v>
      </c>
      <c r="IU37" s="57">
        <f>IT37*'DEPRECATED - DT-Prelim Calcs'!$C$21/IO$2/'DEPRECATED - DT-Prelim Calcs'!$C$19/'DEPRECATED - DT-Prelim Calcs'!$C$18*3.39*'DEPRECATED - DT-Prelim Calcs'!$C$20</f>
        <v>25.773080821789936</v>
      </c>
      <c r="IV37" s="46">
        <f t="shared" si="74"/>
        <v>0</v>
      </c>
      <c r="IW37" s="57">
        <f>IU36*'DEPRECATED - DT-Prelim Calcs'!$C$11+IW36</f>
        <v>-891.95295607118351</v>
      </c>
      <c r="IX37" s="57">
        <f>IX36+0.5*IU37*'DEPRECATED - DT-Prelim Calcs'!$C$11^2+IW37*'DEPRECATED - DT-Prelim Calcs'!$C$11</f>
        <v>-80034.38178767974</v>
      </c>
      <c r="IY37" s="57">
        <f>MIN('Drive Train'!$F$35-IS36*'DEPRECATED - DT-Prelim Calcs'!$C$21*'Drive Train'!$F$39,IY36+IS$2)</f>
        <v>9.8000000000000007</v>
      </c>
      <c r="IZ37" s="57">
        <f>'Drive Train'!$F$35-IS37*'DEPRECATED - DT-Prelim Calcs'!$C$21*'Drive Train'!$F$39</f>
        <v>9.8000000000000007</v>
      </c>
      <c r="JA37" s="1">
        <f>IF(IX37&gt;='Drive Train'!$F$29,1,0)</f>
        <v>0</v>
      </c>
      <c r="JB37" s="57">
        <f t="shared" si="75"/>
        <v>48.148148148148138</v>
      </c>
      <c r="JC37" s="63">
        <f>JC36+'DEPRECATED - DT-Prelim Calcs'!$C$11</f>
        <v>132</v>
      </c>
      <c r="JD37" s="2">
        <f>JN37/'Drive Train'!$F$35</f>
        <v>0.77419354838709686</v>
      </c>
      <c r="JE37" s="46">
        <f>JL37*12*60/(PI() * 'Drive Train'!$F$15)/JD$2*JD37</f>
        <v>-330275.61645668116</v>
      </c>
      <c r="JF37" s="2">
        <f>('DEPRECATED - DT-Prelim Calcs'!$C$6*JD37-JE37)/('DEPRECATED - DT-Prelim Calcs'!$C$6*JD37)*'DEPRECATED - DT-Prelim Calcs'!$C$7*JD37</f>
        <v>151.20243603146312</v>
      </c>
      <c r="JG37" s="57">
        <f>JF37/'DEPRECATED - DT-Prelim Calcs'!$C$7*('DEPRECATED - DT-Prelim Calcs'!$C$8-'DEPRECATED - DT-Prelim Calcs'!$C$9)+'DEPRECATED - DT-Prelim Calcs'!$C$9</f>
        <v>8052.190681674987</v>
      </c>
      <c r="JH37" s="57">
        <f t="shared" si="24"/>
        <v>46.666666666666657</v>
      </c>
      <c r="JI37" s="2">
        <f t="shared" si="76"/>
        <v>0.99579519204165001</v>
      </c>
      <c r="JJ37" s="57">
        <f>JI37*'DEPRECATED - DT-Prelim Calcs'!$C$21/JD$2/'DEPRECATED - DT-Prelim Calcs'!$C$19/'DEPRECATED - DT-Prelim Calcs'!$C$18*3.39*'DEPRECATED - DT-Prelim Calcs'!$C$20</f>
        <v>25.773080821789936</v>
      </c>
      <c r="JK37" s="46">
        <f t="shared" si="77"/>
        <v>0</v>
      </c>
      <c r="JL37" s="57">
        <f>JJ36*'DEPRECATED - DT-Prelim Calcs'!$C$11+JL36</f>
        <v>-1042.3951144420021</v>
      </c>
      <c r="JM37" s="57">
        <f>JM36+0.5*JJ37*'DEPRECATED - DT-Prelim Calcs'!$C$11^2+JL37*'DEPRECATED - DT-Prelim Calcs'!$C$11</f>
        <v>-80776.469855082803</v>
      </c>
      <c r="JN37" s="57">
        <f>MIN('Drive Train'!$F$35-JH36*'DEPRECATED - DT-Prelim Calcs'!$C$21*'Drive Train'!$F$39,JN36+JH$2)</f>
        <v>9.6000000000000014</v>
      </c>
      <c r="JO37" s="57">
        <f>'Drive Train'!$F$35-JH37*'DEPRECATED - DT-Prelim Calcs'!$C$21*'Drive Train'!$F$39</f>
        <v>9.6000000000000014</v>
      </c>
      <c r="JP37" s="1">
        <f>IF(JM37&gt;='Drive Train'!$F$29,1,0)</f>
        <v>0</v>
      </c>
      <c r="JQ37" s="57">
        <f>MIN(JG37,'DEPRECATED - DT-Prelim Calcs'!$C$10)*'DEPRECATED - DT-Prelim Calcs'!$C$11*1000/60/60</f>
        <v>103.33333333333333</v>
      </c>
      <c r="JR37" s="63">
        <f>JR36+'DEPRECATED - DT-Prelim Calcs'!$C$11</f>
        <v>132</v>
      </c>
      <c r="JS37" s="2">
        <f>KC37/'Drive Train'!$F$35</f>
        <v>3.4214014152954699</v>
      </c>
      <c r="JT37" s="46">
        <f>KA37*12*60/(PI() * 'Drive Train'!$F$15)/JS$2*JS37</f>
        <v>-1606615.6854348679</v>
      </c>
      <c r="JU37" s="2">
        <f>('DEPRECATED - DT-Prelim Calcs'!$C$6*JS37-JT37)/('DEPRECATED - DT-Prelim Calcs'!$C$6*JS37)*'DEPRECATED - DT-Prelim Calcs'!$C$7*JS37</f>
        <v>734.6890674480162</v>
      </c>
      <c r="JV37" s="57">
        <f>JU37/'DEPRECATED - DT-Prelim Calcs'!$C$7*('DEPRECATED - DT-Prelim Calcs'!$C$8-'DEPRECATED - DT-Prelim Calcs'!$C$9)+'DEPRECATED - DT-Prelim Calcs'!$C$9</f>
        <v>39114.985208954553</v>
      </c>
      <c r="JW37" s="57">
        <f t="shared" si="25"/>
        <v>49.999999999999993</v>
      </c>
      <c r="JX37" s="2">
        <f t="shared" si="78"/>
        <v>0.99579519204165001</v>
      </c>
      <c r="JY37" s="57">
        <f>JX37*'DEPRECATED - DT-Prelim Calcs'!$C$21/JS$2/'DEPRECATED - DT-Prelim Calcs'!$C$19/'DEPRECATED - DT-Prelim Calcs'!$C$18*3.39*'DEPRECATED - DT-Prelim Calcs'!$C$20</f>
        <v>25.773080821789936</v>
      </c>
      <c r="JZ37" s="46">
        <f t="shared" si="79"/>
        <v>0</v>
      </c>
      <c r="KA37" s="57">
        <f>JY36*'DEPRECATED - DT-Prelim Calcs'!$C$11+KA36</f>
        <v>-1147.3961155079289</v>
      </c>
      <c r="KB37" s="57">
        <f>KB36+0.5*JY37*'DEPRECATED - DT-Prelim Calcs'!$C$11^2+KA37*'DEPRECATED - DT-Prelim Calcs'!$C$11</f>
        <v>-80355.927237392578</v>
      </c>
      <c r="KC37" s="57">
        <f>MIN('Drive Train'!$F$35-JW36*'DEPRECATED - DT-Prelim Calcs'!$C$21*'Drive Train'!$F$39,KC36+JW$2)</f>
        <v>42.425377549663828</v>
      </c>
      <c r="KD37" s="57">
        <f>'Drive Train'!$F$35-JW37*'DEPRECATED - DT-Prelim Calcs'!$C$21*'Drive Train'!$F$39</f>
        <v>9.4</v>
      </c>
      <c r="KE37" s="1">
        <f>IF(KB37&gt;='Drive Train'!$F$29,1,0)</f>
        <v>0</v>
      </c>
      <c r="KF37" s="57">
        <f>MIN(JV37,'DEPRECATED - DT-Prelim Calcs'!$C$10)*'DEPRECATED - DT-Prelim Calcs'!$C$11*1000/60/60</f>
        <v>103.33333333333333</v>
      </c>
      <c r="KG37" s="63">
        <f>KG36+'DEPRECATED - DT-Prelim Calcs'!$C$11</f>
        <v>132</v>
      </c>
      <c r="KH37" s="2">
        <f>KR37/'Drive Train'!$F$35</f>
        <v>0.74193548387096786</v>
      </c>
      <c r="KI37" s="46">
        <f>KP37*12*60/(PI() * 'Drive Train'!$F$15)/KH$2*KH37</f>
        <v>-304897.19542395079</v>
      </c>
      <c r="KJ37" s="2">
        <f>('DEPRECATED - DT-Prelim Calcs'!$C$6*KH37-KI37)/('DEPRECATED - DT-Prelim Calcs'!$C$6*KH37)*'DEPRECATED - DT-Prelim Calcs'!$C$7*KH37</f>
        <v>139.6496481881218</v>
      </c>
      <c r="KK37" s="57">
        <f>KJ37/'DEPRECATED - DT-Prelim Calcs'!$C$7*('DEPRECATED - DT-Prelim Calcs'!$C$8-'DEPRECATED - DT-Prelim Calcs'!$C$9)+'DEPRECATED - DT-Prelim Calcs'!$C$9</f>
        <v>7437.1605238738703</v>
      </c>
      <c r="KL37" s="57">
        <f t="shared" si="26"/>
        <v>53.333333333333329</v>
      </c>
      <c r="KM37" s="2">
        <f t="shared" si="80"/>
        <v>0.99579519204165001</v>
      </c>
      <c r="KN37" s="57">
        <f>KM37*'DEPRECATED - DT-Prelim Calcs'!$C$21/KH$2/'DEPRECATED - DT-Prelim Calcs'!$C$19/'DEPRECATED - DT-Prelim Calcs'!$C$18*3.39*'DEPRECATED - DT-Prelim Calcs'!$C$20</f>
        <v>25.773080821789936</v>
      </c>
      <c r="KO37" s="46">
        <f t="shared" si="81"/>
        <v>0</v>
      </c>
      <c r="KP37" s="57">
        <f>KN36*'DEPRECATED - DT-Prelim Calcs'!$C$11+KP36</f>
        <v>-1004.1363539417936</v>
      </c>
      <c r="KQ37" s="57">
        <f>KQ36+0.5*KN37*'DEPRECATED - DT-Prelim Calcs'!$C$11^2+KP37*'DEPRECATED - DT-Prelim Calcs'!$C$11</f>
        <v>-60311.779913843318</v>
      </c>
      <c r="KR37" s="57">
        <f>MIN('Drive Train'!$F$35-KL36*'DEPRECATED - DT-Prelim Calcs'!$C$21*'Drive Train'!$F$39,KR36+KL$2)</f>
        <v>9.2000000000000011</v>
      </c>
      <c r="KS37" s="57">
        <f>'Drive Train'!$F$35-KL37*'DEPRECATED - DT-Prelim Calcs'!$C$21*'Drive Train'!$F$39</f>
        <v>9.2000000000000011</v>
      </c>
      <c r="KT37" s="1">
        <f>IF(KQ37&gt;='Drive Train'!$F$29,1,0)</f>
        <v>0</v>
      </c>
      <c r="KU37" s="57">
        <f>MIN(KK37,'DEPRECATED - DT-Prelim Calcs'!$C$10)*'DEPRECATED - DT-Prelim Calcs'!$C$11*1000/60/60</f>
        <v>103.33333333333333</v>
      </c>
      <c r="KV37" s="63">
        <f>KV36+'DEPRECATED - DT-Prelim Calcs'!$C$11</f>
        <v>132</v>
      </c>
      <c r="KW37" s="2">
        <f>LG37/'Drive Train'!$F$35</f>
        <v>0.72580645161290325</v>
      </c>
      <c r="KX37" s="46">
        <f>LE37*12*60/(PI() * 'Drive Train'!$F$15)/KW$2*KW37</f>
        <v>-253942.87461271393</v>
      </c>
      <c r="KY37" s="2">
        <f>('DEPRECATED - DT-Prelim Calcs'!$C$6*KW37-KX37)/('DEPRECATED - DT-Prelim Calcs'!$C$6*KW37)*'DEPRECATED - DT-Prelim Calcs'!$C$7*KW37</f>
        <v>116.57139388922023</v>
      </c>
      <c r="KZ37" s="57">
        <f>KY37/'DEPRECATED - DT-Prelim Calcs'!$C$7*('DEPRECATED - DT-Prelim Calcs'!$C$8-'DEPRECATED - DT-Prelim Calcs'!$C$9)+'DEPRECATED - DT-Prelim Calcs'!$C$9</f>
        <v>6208.554703729028</v>
      </c>
      <c r="LA37" s="57">
        <f t="shared" si="27"/>
        <v>56.666666666666664</v>
      </c>
      <c r="LB37" s="2">
        <f t="shared" si="82"/>
        <v>0.99579519204165001</v>
      </c>
      <c r="LC37" s="57">
        <f>LB37*'DEPRECATED - DT-Prelim Calcs'!$C$21/KW$2/'DEPRECATED - DT-Prelim Calcs'!$C$19/'DEPRECATED - DT-Prelim Calcs'!$C$18*3.39*'DEPRECATED - DT-Prelim Calcs'!$C$20</f>
        <v>25.773080821789936</v>
      </c>
      <c r="LD37" s="46">
        <f t="shared" si="83"/>
        <v>0</v>
      </c>
      <c r="LE37" s="57">
        <f>LC36*'DEPRECATED - DT-Prelim Calcs'!$C$11+LE36</f>
        <v>-854.91041995706883</v>
      </c>
      <c r="LF37" s="57">
        <f>LF36+0.5*LC37*'DEPRECATED - DT-Prelim Calcs'!$C$11^2+LE37*'DEPRECATED - DT-Prelim Calcs'!$C$11</f>
        <v>-80615.035300932243</v>
      </c>
      <c r="LG37" s="57">
        <f>MIN('Drive Train'!$F$35-LA36*'DEPRECATED - DT-Prelim Calcs'!$C$21*'Drive Train'!$F$39,LG36+LA$2)</f>
        <v>9</v>
      </c>
      <c r="LH37" s="57">
        <f>'Drive Train'!$F$35-LA37*'DEPRECATED - DT-Prelim Calcs'!$C$21*'Drive Train'!$F$39</f>
        <v>9</v>
      </c>
      <c r="LI37" s="1">
        <f>IF(LF37&gt;='Drive Train'!$F$29,1,0)</f>
        <v>0</v>
      </c>
      <c r="LJ37" s="57">
        <f>MIN(KZ37,'DEPRECATED - DT-Prelim Calcs'!$C$10)*'DEPRECATED - DT-Prelim Calcs'!$C$11*1000/60/60</f>
        <v>103.33333333333333</v>
      </c>
      <c r="LK37" s="63">
        <f>LK36+'DEPRECATED - DT-Prelim Calcs'!$C$11</f>
        <v>132</v>
      </c>
      <c r="LL37" s="2">
        <f>LV37/'Drive Train'!$F$35</f>
        <v>0.70967741935483875</v>
      </c>
      <c r="LM37" s="46">
        <f>LT37*12*60/(PI() * 'Drive Train'!$F$15)/LL$2*LL37</f>
        <v>-8750.8579228729832</v>
      </c>
      <c r="LN37" s="2">
        <f>('DEPRECATED - DT-Prelim Calcs'!$C$6*LL37-LM37)/('DEPRECATED - DT-Prelim Calcs'!$C$6*LL37)*'DEPRECATED - DT-Prelim Calcs'!$C$7*LL37</f>
        <v>5.6670894838578993</v>
      </c>
      <c r="LO37" s="57">
        <f>LN37/'DEPRECATED - DT-Prelim Calcs'!$C$7*('DEPRECATED - DT-Prelim Calcs'!$C$8-'DEPRECATED - DT-Prelim Calcs'!$C$9)+'DEPRECATED - DT-Prelim Calcs'!$C$9</f>
        <v>304.39609160953052</v>
      </c>
      <c r="LP37" s="57">
        <f t="shared" si="28"/>
        <v>60</v>
      </c>
      <c r="LQ37" s="2">
        <f t="shared" si="84"/>
        <v>0.99579519204165001</v>
      </c>
      <c r="LR37" s="57">
        <f>LQ37*'DEPRECATED - DT-Prelim Calcs'!$C$21/LL$2/'DEPRECATED - DT-Prelim Calcs'!$C$19/'DEPRECATED - DT-Prelim Calcs'!$C$18*3.39*'DEPRECATED - DT-Prelim Calcs'!$C$20</f>
        <v>25.773080821789936</v>
      </c>
      <c r="LS37" s="46">
        <f t="shared" si="85"/>
        <v>0</v>
      </c>
      <c r="LT37" s="57">
        <f>LR36*'DEPRECATED - DT-Prelim Calcs'!$C$11+LT36</f>
        <v>-30.129716762595748</v>
      </c>
      <c r="LU37" s="57">
        <f>LU36+0.5*LR37*'DEPRECATED - DT-Prelim Calcs'!$C$11^2+LT37*'DEPRECATED - DT-Prelim Calcs'!$C$11</f>
        <v>-87303.472882746457</v>
      </c>
      <c r="LV37" s="57">
        <f>MIN('Drive Train'!$F$35-LP36*'DEPRECATED - DT-Prelim Calcs'!$C$21*'Drive Train'!$F$39,LV36+LP$2)</f>
        <v>8.8000000000000007</v>
      </c>
      <c r="LW37" s="57">
        <f>'Drive Train'!$F$35-LP37*'DEPRECATED - DT-Prelim Calcs'!$C$21*'Drive Train'!$F$39</f>
        <v>8.8000000000000007</v>
      </c>
      <c r="LX37" s="1">
        <f>IF(LU37&gt;='Drive Train'!$F$29,1,0)</f>
        <v>0</v>
      </c>
      <c r="LY37" s="57">
        <f>MIN(LO37,'DEPRECATED - DT-Prelim Calcs'!$C$10)*'DEPRECATED - DT-Prelim Calcs'!$C$11*1000/60/60</f>
        <v>103.33333333333333</v>
      </c>
      <c r="LZ37" s="63">
        <f>LZ36+'DEPRECATED - DT-Prelim Calcs'!$C$11</f>
        <v>132</v>
      </c>
    </row>
    <row r="38" spans="1:338" x14ac:dyDescent="0.2">
      <c r="C38" s="3" t="s">
        <v>221</v>
      </c>
      <c r="E38" s="18"/>
      <c r="F38" s="18"/>
      <c r="G38" s="18"/>
      <c r="H38" s="18"/>
      <c r="I38" s="18"/>
      <c r="J38" s="18"/>
      <c r="K38" s="18"/>
      <c r="L38" s="18"/>
      <c r="M38" s="18"/>
      <c r="N38" s="18"/>
      <c r="O38" s="18"/>
      <c r="R38" s="63">
        <f>R37+'DEPRECATED - DT-Prelim Calcs'!$C$11</f>
        <v>136</v>
      </c>
      <c r="S38" s="2">
        <f>AG38/'Drive Train'!$F$35</f>
        <v>0</v>
      </c>
      <c r="T38" s="46">
        <f>AE38*12*60/(PI() * 'Drive Train'!$F$15)/S$2*ABS(S38)</f>
        <v>0</v>
      </c>
      <c r="U38" s="2">
        <f>IF(OR(AD37=1,AND($C$32=Motors!$C$32,'DEPRECATED - DT-Prelim Calcs'!AI37=1)),0,IF(AG38=0,-(V37+$C$9)/($C$8-$C$9)*$C$7,($C$6*S38-T38)/($C$6*S38)*$C$7*S38))</f>
        <v>0</v>
      </c>
      <c r="V38" s="57">
        <f>IF(AND(AD37=1,AI37=1),0,ABS(U38/$C$7*($C$8-$C$9)+$C$9) *'Drive Train'!$AA$49 + V37*(1-'Drive Train'!$AA$49))</f>
        <v>0</v>
      </c>
      <c r="W38" s="57">
        <f t="shared" si="0"/>
        <v>0</v>
      </c>
      <c r="X38" s="2">
        <f>MAX(MIN(IF(AND(AI37=1,AG38&lt;0),-1,1)*(W38-$C$9)/($C$8-$C$9)*$C$7-$C$29*AE38/T$2 -  AI37*$C$29/2,X$2),MAX(X$4:X37)*-1)</f>
        <v>-0.2458281045106315</v>
      </c>
      <c r="Y38" s="57">
        <f t="shared" si="1"/>
        <v>0</v>
      </c>
      <c r="Z38" s="57">
        <f t="shared" si="2"/>
        <v>0</v>
      </c>
      <c r="AA38" s="57">
        <f t="shared" si="3"/>
        <v>0</v>
      </c>
      <c r="AB38" s="57" t="e">
        <f t="shared" si="4"/>
        <v>#N/A</v>
      </c>
      <c r="AC38" s="46">
        <f t="shared" si="29"/>
        <v>1</v>
      </c>
      <c r="AD38" s="1">
        <f t="shared" si="5"/>
        <v>1</v>
      </c>
      <c r="AE38" s="57">
        <f t="shared" si="6"/>
        <v>0</v>
      </c>
      <c r="AF38" s="57" t="e">
        <f t="shared" si="7"/>
        <v>#N/A</v>
      </c>
      <c r="AG38" s="57">
        <f>IF(AI37=0,MIN('Drive Train'!$F$35-W37*$C$21*'Drive Train'!$F$39,AG37+W$2)-$C$3,IF(AE37-1&lt;=0,0,IF($C$32=Motors!$C$30,MAX(MAX(AG$4:AG37)*-1,AG37-W$2),MAX(0,MAX(AG$4:AG37)*-1,AG37-W$2))))</f>
        <v>0</v>
      </c>
      <c r="AH38" s="57">
        <f>'Drive Train'!$F$35-ABS(W38)*'DEPRECATED - DT-Prelim Calcs'!$C$21*'Drive Train'!$F$39</f>
        <v>12.4</v>
      </c>
      <c r="AI38" s="1">
        <f>IF(AJ38&gt;='Drive Train'!$F$29,1,0)</f>
        <v>1</v>
      </c>
      <c r="AJ38" s="57">
        <f>AJ37+0.5*Y38*'DEPRECATED - DT-Prelim Calcs'!$C$11^2+AE38*'DEPRECATED - DT-Prelim Calcs'!$C$11</f>
        <v>784.33981740885292</v>
      </c>
      <c r="AK38" s="57">
        <f t="shared" si="8"/>
        <v>0</v>
      </c>
      <c r="AL38" s="63">
        <f>AL37+'DEPRECATED - DT-Prelim Calcs'!$C$11</f>
        <v>136</v>
      </c>
      <c r="AM38" s="2">
        <f>AW38/'Drive Train'!$F$35</f>
        <v>0.90167229850504038</v>
      </c>
      <c r="AN38" s="46">
        <f>AU38*12*60/(PI() * 'Drive Train'!$F$15)/AM$2*AM38</f>
        <v>4074.5767327906724</v>
      </c>
      <c r="AO38" s="2">
        <f>('DEPRECATED - DT-Prelim Calcs'!$C$6*AM38-AN38)/('DEPRECATED - DT-Prelim Calcs'!$C$6*AM38)*'DEPRECATED - DT-Prelim Calcs'!$C$7*AM38</f>
        <v>0.33067940899836301</v>
      </c>
      <c r="AP38" s="57">
        <f>AO38/'DEPRECATED - DT-Prelim Calcs'!$C$7*('DEPRECATED - DT-Prelim Calcs'!$C$8-'DEPRECATED - DT-Prelim Calcs'!$C$9)+'DEPRECATED - DT-Prelim Calcs'!$C$9</f>
        <v>20.304219159539407</v>
      </c>
      <c r="AQ38" s="57">
        <f t="shared" si="9"/>
        <v>20.304219159539407</v>
      </c>
      <c r="AR38" s="2">
        <f t="shared" si="30"/>
        <v>-1.6088129919705763E-4</v>
      </c>
      <c r="AS38" s="57">
        <f>AR38*'DEPRECATED - DT-Prelim Calcs'!$C$21/AM$2/'DEPRECATED - DT-Prelim Calcs'!$C$19/'DEPRECATED - DT-Prelim Calcs'!$C$18*3.39*'DEPRECATED - DT-Prelim Calcs'!$C$20</f>
        <v>-1.165896253382527E-3</v>
      </c>
      <c r="AT38" s="46">
        <f t="shared" si="31"/>
        <v>0</v>
      </c>
      <c r="AU38" s="57">
        <f>AS37*'DEPRECATED - DT-Prelim Calcs'!$C$11+AU37</f>
        <v>39.434936467637797</v>
      </c>
      <c r="AV38" s="57">
        <f>AV37+0.5*AS38*'DEPRECATED - DT-Prelim Calcs'!$C$11^2+AU38*'DEPRECATED - DT-Prelim Calcs'!$C$11</f>
        <v>5318.1826248841562</v>
      </c>
      <c r="AW38" s="57">
        <f>MIN('Drive Train'!$F$35-AQ37*'DEPRECATED - DT-Prelim Calcs'!$C$21*'Drive Train'!$F$39,AW37+AQ$2)</f>
        <v>11.180736501462501</v>
      </c>
      <c r="AX38" s="57">
        <f>'Drive Train'!$F$35-AQ38*'DEPRECATED - DT-Prelim Calcs'!$C$21*'Drive Train'!$F$39</f>
        <v>11.181746850427636</v>
      </c>
      <c r="AY38" s="1">
        <f>IF(AV38&gt;='Drive Train'!$F$29,1,0)</f>
        <v>1</v>
      </c>
      <c r="AZ38" s="57">
        <f t="shared" si="32"/>
        <v>22.560243510599339</v>
      </c>
      <c r="BA38" s="63">
        <f>BA37+'DEPRECATED - DT-Prelim Calcs'!$C$11</f>
        <v>136</v>
      </c>
      <c r="BB38" s="2">
        <f>BL38/'Drive Train'!$F$35</f>
        <v>0.55000000000000004</v>
      </c>
      <c r="BC38" s="46">
        <f>BJ38*12*60/(PI() * 'Drive Train'!$F$15)/BB$2*BB38</f>
        <v>5574.6965540060546</v>
      </c>
      <c r="BD38" s="2">
        <f>('DEPRECATED - DT-Prelim Calcs'!$C$6*BB38-BC38)/('DEPRECATED - DT-Prelim Calcs'!$C$6*BB38)*'DEPRECATED - DT-Prelim Calcs'!$C$7*BB38</f>
        <v>-1.1951414062203733</v>
      </c>
      <c r="BE38" s="57">
        <f>BD38/'DEPRECATED - DT-Prelim Calcs'!$C$7*('DEPRECATED - DT-Prelim Calcs'!$C$8-'DEPRECATED - DT-Prelim Calcs'!$C$9)+'DEPRECATED - DT-Prelim Calcs'!$C$9</f>
        <v>-60.925162829076307</v>
      </c>
      <c r="BF38" s="57">
        <f t="shared" si="10"/>
        <v>-60.925162829076307</v>
      </c>
      <c r="BG38" s="2">
        <f t="shared" si="33"/>
        <v>-1.9372084812703221</v>
      </c>
      <c r="BH38" s="57">
        <f>BG38*'DEPRECATED - DT-Prelim Calcs'!$C$21/BB$2/'DEPRECATED - DT-Prelim Calcs'!$C$19/'DEPRECATED - DT-Prelim Calcs'!$C$18*3.39*'DEPRECATED - DT-Prelim Calcs'!$C$20</f>
        <v>-20.278300130373392</v>
      </c>
      <c r="BI38" s="46">
        <f t="shared" si="34"/>
        <v>1</v>
      </c>
      <c r="BJ38" s="57">
        <f>BH37*'DEPRECATED - DT-Prelim Calcs'!$C$11+BJ37</f>
        <v>61.235754335866275</v>
      </c>
      <c r="BK38" s="57">
        <f>BK37+0.5*BH38*'DEPRECATED - DT-Prelim Calcs'!$C$11^2+BJ38*'DEPRECATED - DT-Prelim Calcs'!$C$11</f>
        <v>2846.5403407301442</v>
      </c>
      <c r="BL38" s="57">
        <f>MIN('Drive Train'!$F$35-BF37*'DEPRECATED - DT-Prelim Calcs'!$C$21*'Drive Train'!$F$39,BL37+BF$2)</f>
        <v>6.82</v>
      </c>
      <c r="BM38" s="57">
        <f>'Drive Train'!$F$35-BF38*'DEPRECATED - DT-Prelim Calcs'!$C$21*'Drive Train'!$F$39</f>
        <v>16.055509769744578</v>
      </c>
      <c r="BN38" s="1">
        <f>IF(BK38&gt;='Drive Train'!$F$29,1,0)</f>
        <v>1</v>
      </c>
      <c r="BO38" s="57">
        <f t="shared" si="35"/>
        <v>-67.694625365640334</v>
      </c>
      <c r="BP38" s="63">
        <f>BP37+'DEPRECATED - DT-Prelim Calcs'!$C$11</f>
        <v>136</v>
      </c>
      <c r="BQ38" s="2">
        <f>CA38/'Drive Train'!$F$35</f>
        <v>0.61295575087933096</v>
      </c>
      <c r="BR38" s="46">
        <f>BY38*12*60/(PI() * 'Drive Train'!$F$15)/BQ$2*BQ38</f>
        <v>10505.53867311411</v>
      </c>
      <c r="BS38" s="2">
        <f>('DEPRECATED - DT-Prelim Calcs'!$C$6*BQ38-BR38)/('DEPRECATED - DT-Prelim Calcs'!$C$6*BQ38)*'DEPRECATED - DT-Prelim Calcs'!$C$7*BQ38</f>
        <v>-3.2729357777551096</v>
      </c>
      <c r="BT38" s="57">
        <f>BS38/'DEPRECATED - DT-Prelim Calcs'!$C$7*('DEPRECATED - DT-Prelim Calcs'!$C$8-'DEPRECATED - DT-Prelim Calcs'!$C$9)+'DEPRECATED - DT-Prelim Calcs'!$C$9</f>
        <v>-171.53969306472226</v>
      </c>
      <c r="BU38" s="57">
        <f t="shared" si="11"/>
        <v>-171.53969306472226</v>
      </c>
      <c r="BV38" s="2">
        <f t="shared" si="36"/>
        <v>-4.5277337882889812</v>
      </c>
      <c r="BW38" s="57">
        <f>BV38*'DEPRECATED - DT-Prelim Calcs'!$C$21/BQ$2/'DEPRECATED - DT-Prelim Calcs'!$C$19/'DEPRECATED - DT-Prelim Calcs'!$C$18*3.39*'DEPRECATED - DT-Prelim Calcs'!$C$20</f>
        <v>-61.978582324870885</v>
      </c>
      <c r="BX38" s="46">
        <f t="shared" si="37"/>
        <v>1</v>
      </c>
      <c r="BY38" s="57">
        <f>BW37*'DEPRECATED - DT-Prelim Calcs'!$C$11+BY37</f>
        <v>79.182673631996579</v>
      </c>
      <c r="BZ38" s="57">
        <f>BZ37+0.5*BW38*'DEPRECATED - DT-Prelim Calcs'!$C$11^2+BY38*'DEPRECATED - DT-Prelim Calcs'!$C$11</f>
        <v>-3113.2882129637992</v>
      </c>
      <c r="CA38" s="57">
        <f>MIN('Drive Train'!$F$35-BU37*'DEPRECATED - DT-Prelim Calcs'!$C$21*'Drive Train'!$F$39,CA37+BU$2)</f>
        <v>7.6006513109037046</v>
      </c>
      <c r="CB38" s="57">
        <f>'Drive Train'!$F$35-BU38*'DEPRECATED - DT-Prelim Calcs'!$C$21*'Drive Train'!$F$39</f>
        <v>22.692381583883336</v>
      </c>
      <c r="CC38" s="1">
        <f>IF(BZ38&gt;='Drive Train'!$F$29,1,0)</f>
        <v>0</v>
      </c>
      <c r="CD38" s="57">
        <f t="shared" si="38"/>
        <v>-190.59965896080251</v>
      </c>
      <c r="CE38" s="63">
        <f>CE37+'DEPRECATED - DT-Prelim Calcs'!$C$11</f>
        <v>136</v>
      </c>
      <c r="CF38" s="2">
        <f>CP38/'Drive Train'!$F$35</f>
        <v>0.73162724282236768</v>
      </c>
      <c r="CG38" s="46">
        <f>CN38*12*60/(PI() * 'Drive Train'!$F$15)/CF$2*CF38</f>
        <v>12412.385151037521</v>
      </c>
      <c r="CH38" s="2">
        <f>('DEPRECATED - DT-Prelim Calcs'!$C$6*CF38-CG38)/('DEPRECATED - DT-Prelim Calcs'!$C$6*CF38)*'DEPRECATED - DT-Prelim Calcs'!$C$7*CF38</f>
        <v>-3.8491326063366356</v>
      </c>
      <c r="CI38" s="57">
        <f>CH38/'DEPRECATED - DT-Prelim Calcs'!$C$7*('DEPRECATED - DT-Prelim Calcs'!$C$8-'DEPRECATED - DT-Prelim Calcs'!$C$9)+'DEPRECATED - DT-Prelim Calcs'!$C$9</f>
        <v>-202.21440389750637</v>
      </c>
      <c r="CJ38" s="57">
        <f t="shared" si="12"/>
        <v>-202.21440389750637</v>
      </c>
      <c r="CK38" s="2">
        <f t="shared" si="39"/>
        <v>-5.0912138232064539</v>
      </c>
      <c r="CL38" s="57">
        <f>CK38*'DEPRECATED - DT-Prelim Calcs'!$C$21/CF$2/'DEPRECATED - DT-Prelim Calcs'!$C$19/'DEPRECATED - DT-Prelim Calcs'!$C$18*3.39*'DEPRECATED - DT-Prelim Calcs'!$C$20</f>
        <v>-86.089951740602032</v>
      </c>
      <c r="CM38" s="46">
        <f t="shared" si="40"/>
        <v>1</v>
      </c>
      <c r="CN38" s="57">
        <f>CL37*'DEPRECATED - DT-Prelim Calcs'!$C$11+CN37</f>
        <v>63.450633317691072</v>
      </c>
      <c r="CO38" s="57">
        <f>CO37+0.5*CL38*'DEPRECATED - DT-Prelim Calcs'!$C$11^2+CN38*'DEPRECATED - DT-Prelim Calcs'!$C$11</f>
        <v>-12635.122060790267</v>
      </c>
      <c r="CP38" s="57">
        <f>MIN('Drive Train'!$F$35-CJ37*'DEPRECATED - DT-Prelim Calcs'!$C$21*'Drive Train'!$F$39,CP37+CJ$2)</f>
        <v>9.0721778109973599</v>
      </c>
      <c r="CQ38" s="57">
        <f>'Drive Train'!$F$35-CJ38*'DEPRECATED - DT-Prelim Calcs'!$C$21*'Drive Train'!$F$39</f>
        <v>24.532864233850383</v>
      </c>
      <c r="CR38" s="1">
        <f>IF(CO38&gt;='Drive Train'!$F$29,1,0)</f>
        <v>0</v>
      </c>
      <c r="CS38" s="57">
        <f t="shared" si="41"/>
        <v>-224.68267099722928</v>
      </c>
      <c r="CT38" s="63">
        <f>CT37+'DEPRECATED - DT-Prelim Calcs'!$C$11</f>
        <v>136</v>
      </c>
      <c r="CU38" s="2">
        <f>DE38/'Drive Train'!$F$35</f>
        <v>0.55000000000000004</v>
      </c>
      <c r="CV38" s="46">
        <f>DC38*12*60/(PI() * 'Drive Train'!$F$15)/CU$2*CU38</f>
        <v>-42726.833269550894</v>
      </c>
      <c r="CW38" s="2">
        <f>('DEPRECATED - DT-Prelim Calcs'!$C$6*CU38-CV38)/('DEPRECATED - DT-Prelim Calcs'!$C$6*CU38)*'DEPRECATED - DT-Prelim Calcs'!$C$7*CU38</f>
        <v>20.644762322629951</v>
      </c>
      <c r="CX38" s="57">
        <f>CW38/'DEPRECATED - DT-Prelim Calcs'!$C$7*('DEPRECATED - DT-Prelim Calcs'!$C$8-'DEPRECATED - DT-Prelim Calcs'!$C$9)+'DEPRECATED - DT-Prelim Calcs'!$C$9</f>
        <v>1101.7551892088891</v>
      </c>
      <c r="CY38" s="57">
        <f t="shared" si="13"/>
        <v>93</v>
      </c>
      <c r="CZ38" s="2">
        <f t="shared" si="42"/>
        <v>1.2803081040535502</v>
      </c>
      <c r="DA38" s="57">
        <f>CZ38*'DEPRECATED - DT-Prelim Calcs'!$C$21/CU$2/'DEPRECATED - DT-Prelim Calcs'!$C$19/'DEPRECATED - DT-Prelim Calcs'!$C$18*3.39*'DEPRECATED - DT-Prelim Calcs'!$C$20</f>
        <v>25.773080821789936</v>
      </c>
      <c r="DB38" s="46">
        <f t="shared" si="43"/>
        <v>0</v>
      </c>
      <c r="DC38" s="57">
        <f>DA37*'DEPRECATED - DT-Prelim Calcs'!$C$11+DC37</f>
        <v>-244.05510092868553</v>
      </c>
      <c r="DD38" s="57">
        <f>DD37+0.5*DA38*'DEPRECATED - DT-Prelim Calcs'!$C$11^2+DC38*'DEPRECATED - DT-Prelim Calcs'!$C$11</f>
        <v>-25232.968113144583</v>
      </c>
      <c r="DE38" s="57">
        <f>MIN('Drive Train'!$F$35-CY37*'DEPRECATED - DT-Prelim Calcs'!$C$21*'Drive Train'!$F$39,DE37+CY$2)</f>
        <v>6.82</v>
      </c>
      <c r="DF38" s="57">
        <f>'Drive Train'!$F$35-CY38*'DEPRECATED - DT-Prelim Calcs'!$C$21*'Drive Train'!$F$39</f>
        <v>6.82</v>
      </c>
      <c r="DG38" s="1">
        <f>IF(DD38&gt;='Drive Train'!$F$29,1,0)</f>
        <v>0</v>
      </c>
      <c r="DH38" s="57">
        <f t="shared" si="44"/>
        <v>103.33333333333333</v>
      </c>
      <c r="DI38" s="63">
        <f>DI37+'DEPRECATED - DT-Prelim Calcs'!$C$11</f>
        <v>136</v>
      </c>
      <c r="DJ38" s="2">
        <f>DT38/'Drive Train'!$F$35</f>
        <v>0.55000000000000004</v>
      </c>
      <c r="DK38" s="46">
        <f>DR38*12*60/(PI() * 'Drive Train'!$F$15)/DJ$2*DJ38</f>
        <v>-100871.54321795468</v>
      </c>
      <c r="DL38" s="2">
        <f>('DEPRECATED - DT-Prelim Calcs'!$C$6*DJ38-DK38)/('DEPRECATED - DT-Prelim Calcs'!$C$6*DJ38)*'DEPRECATED - DT-Prelim Calcs'!$C$7*DJ38</f>
        <v>46.93533473832472</v>
      </c>
      <c r="DM38" s="57">
        <f>DL38/'DEPRECATED - DT-Prelim Calcs'!$C$7*('DEPRECATED - DT-Prelim Calcs'!$C$8-'DEPRECATED - DT-Prelim Calcs'!$C$9)+'DEPRECATED - DT-Prelim Calcs'!$C$9</f>
        <v>2501.3736294303162</v>
      </c>
      <c r="DN38" s="57">
        <f t="shared" si="14"/>
        <v>93</v>
      </c>
      <c r="DO38" s="2">
        <f t="shared" si="45"/>
        <v>1.1037138828047846</v>
      </c>
      <c r="DP38" s="57">
        <f>DO38*'DEPRECATED - DT-Prelim Calcs'!$C$21/DJ$2/'DEPRECATED - DT-Prelim Calcs'!$C$19/'DEPRECATED - DT-Prelim Calcs'!$C$18*3.39*'DEPRECATED - DT-Prelim Calcs'!$C$20</f>
        <v>25.773080821789936</v>
      </c>
      <c r="DQ38" s="46">
        <f t="shared" si="46"/>
        <v>0</v>
      </c>
      <c r="DR38" s="57">
        <f>DP37*'DEPRECATED - DT-Prelim Calcs'!$C$11+DR37</f>
        <v>-496.7042306109588</v>
      </c>
      <c r="DS38" s="57">
        <f>DS37+0.5*DP38*'DEPRECATED - DT-Prelim Calcs'!$C$11^2+DR38*'DEPRECATED - DT-Prelim Calcs'!$C$11</f>
        <v>-42894.102093718247</v>
      </c>
      <c r="DT38" s="57">
        <f>MIN('Drive Train'!$F$35-DN37*'DEPRECATED - DT-Prelim Calcs'!$C$21*'Drive Train'!$F$39,DT37+DN$2)</f>
        <v>6.82</v>
      </c>
      <c r="DU38" s="57">
        <f>'Drive Train'!$F$35-DN38*'DEPRECATED - DT-Prelim Calcs'!$C$21*'Drive Train'!$F$39</f>
        <v>6.82</v>
      </c>
      <c r="DV38" s="1">
        <f>IF(DS38&gt;='Drive Train'!$F$29,1,0)</f>
        <v>0</v>
      </c>
      <c r="DW38" s="57">
        <f t="shared" si="47"/>
        <v>103.33333333333333</v>
      </c>
      <c r="DX38" s="63">
        <f>DX37+'DEPRECATED - DT-Prelim Calcs'!$C$11</f>
        <v>136</v>
      </c>
      <c r="DY38" s="2">
        <f>EI38/'Drive Train'!$F$35</f>
        <v>0.55000000000000004</v>
      </c>
      <c r="DZ38" s="46">
        <f>EG38*12*60/(PI() * 'Drive Train'!$F$15)/DY$2*DY38</f>
        <v>-201257.95482494414</v>
      </c>
      <c r="EA38" s="2">
        <f>('DEPRECATED - DT-Prelim Calcs'!$C$6*DY38-DZ38)/('DEPRECATED - DT-Prelim Calcs'!$C$6*DY38)*'DEPRECATED - DT-Prelim Calcs'!$C$7*DY38</f>
        <v>92.32581353247943</v>
      </c>
      <c r="EB38" s="57">
        <f>EA38/'DEPRECATED - DT-Prelim Calcs'!$C$7*('DEPRECATED - DT-Prelim Calcs'!$C$8-'DEPRECATED - DT-Prelim Calcs'!$C$9)+'DEPRECATED - DT-Prelim Calcs'!$C$9</f>
        <v>4917.8045129531583</v>
      </c>
      <c r="EC38" s="57">
        <f t="shared" si="15"/>
        <v>93</v>
      </c>
      <c r="ED38" s="2">
        <f t="shared" si="48"/>
        <v>0.96993038185874991</v>
      </c>
      <c r="EE38" s="57">
        <f>ED38*'DEPRECATED - DT-Prelim Calcs'!$C$21/DY$2/'DEPRECATED - DT-Prelim Calcs'!$C$19/'DEPRECATED - DT-Prelim Calcs'!$C$18*3.39*'DEPRECATED - DT-Prelim Calcs'!$C$20</f>
        <v>25.773080821789936</v>
      </c>
      <c r="EF38" s="46">
        <f t="shared" si="49"/>
        <v>0</v>
      </c>
      <c r="EG38" s="57">
        <f>EE37*'DEPRECATED - DT-Prelim Calcs'!$C$11+EG37</f>
        <v>-870.89602252692953</v>
      </c>
      <c r="EH38" s="57">
        <f>EH37+0.5*EE38*'DEPRECATED - DT-Prelim Calcs'!$C$11^2+EG38*'DEPRECATED - DT-Prelim Calcs'!$C$11</f>
        <v>-82451.512459404112</v>
      </c>
      <c r="EI38" s="57">
        <f>MIN('Drive Train'!$F$35-EC37*'DEPRECATED - DT-Prelim Calcs'!$C$21*'Drive Train'!$F$39,EI37+EC$2)</f>
        <v>6.82</v>
      </c>
      <c r="EJ38" s="57">
        <f>'Drive Train'!$F$35-EC38*'DEPRECATED - DT-Prelim Calcs'!$C$21*'Drive Train'!$F$39</f>
        <v>6.82</v>
      </c>
      <c r="EK38" s="1">
        <f>IF(EH38&gt;='Drive Train'!$F$29,1,0)</f>
        <v>0</v>
      </c>
      <c r="EL38" s="57">
        <f t="shared" si="50"/>
        <v>103.33333333333333</v>
      </c>
      <c r="EM38" s="63">
        <f>EM37+'DEPRECATED - DT-Prelim Calcs'!$C$11</f>
        <v>136</v>
      </c>
      <c r="EN38" s="2">
        <f>EX38/'Drive Train'!$F$35</f>
        <v>0.55000000000000004</v>
      </c>
      <c r="EO38" s="46">
        <f>EV38*12*60/(PI() * 'Drive Train'!$F$15)/EN$2*EN38</f>
        <v>-106275.03761762558</v>
      </c>
      <c r="EP38" s="2">
        <f>('DEPRECATED - DT-Prelim Calcs'!$C$6*EN38-EO38)/('DEPRECATED - DT-Prelim Calcs'!$C$6*EN38)*'DEPRECATED - DT-Prelim Calcs'!$C$7*EN38</f>
        <v>49.378565789583043</v>
      </c>
      <c r="EQ38" s="57">
        <f>EP38/'DEPRECATED - DT-Prelim Calcs'!$C$7*('DEPRECATED - DT-Prelim Calcs'!$C$8-'DEPRECATED - DT-Prelim Calcs'!$C$9)+'DEPRECATED - DT-Prelim Calcs'!$C$9</f>
        <v>2631.442734773238</v>
      </c>
      <c r="ER38" s="57">
        <f t="shared" si="16"/>
        <v>93</v>
      </c>
      <c r="ES38" s="2">
        <f t="shared" si="51"/>
        <v>0.86507304327942547</v>
      </c>
      <c r="ET38" s="57">
        <f>ES38*'DEPRECATED - DT-Prelim Calcs'!$C$21/EN$2/'DEPRECATED - DT-Prelim Calcs'!$C$19/'DEPRECATED - DT-Prelim Calcs'!$C$18*3.39*'DEPRECATED - DT-Prelim Calcs'!$C$20</f>
        <v>25.773080821789936</v>
      </c>
      <c r="EU38" s="46">
        <f t="shared" si="52"/>
        <v>0</v>
      </c>
      <c r="EV38" s="57">
        <f>ET37*'DEPRECATED - DT-Prelim Calcs'!$C$11+EV37</f>
        <v>-410.16324009767982</v>
      </c>
      <c r="EW38" s="57">
        <f>EW37+0.5*ET38*'DEPRECATED - DT-Prelim Calcs'!$C$11^2+EV38*'DEPRECATED - DT-Prelim Calcs'!$C$11</f>
        <v>-82523.593066210364</v>
      </c>
      <c r="EX38" s="57">
        <f>MIN('Drive Train'!$F$35-ER37*'DEPRECATED - DT-Prelim Calcs'!$C$21*'Drive Train'!$F$39,EX37+ER$2)</f>
        <v>6.82</v>
      </c>
      <c r="EY38" s="57">
        <f>'Drive Train'!$F$35-ER38*'DEPRECATED - DT-Prelim Calcs'!$C$21*'Drive Train'!$F$39</f>
        <v>6.82</v>
      </c>
      <c r="EZ38" s="1">
        <f>IF(EW38&gt;='Drive Train'!$F$29,1,0)</f>
        <v>0</v>
      </c>
      <c r="FA38" s="57">
        <f t="shared" si="53"/>
        <v>103.33333333333333</v>
      </c>
      <c r="FB38" s="63">
        <f>FB37+'DEPRECATED - DT-Prelim Calcs'!$C$11</f>
        <v>136</v>
      </c>
      <c r="FC38" s="2">
        <f>FM38/'Drive Train'!$F$35</f>
        <v>0.55000000000000004</v>
      </c>
      <c r="FD38" s="46">
        <f>FK38*12*60/(PI() * 'Drive Train'!$F$15)/FC$2*FC38</f>
        <v>28075.22067063905</v>
      </c>
      <c r="FE38" s="2">
        <f>('DEPRECATED - DT-Prelim Calcs'!$C$6*FC38-FD38)/('DEPRECATED - DT-Prelim Calcs'!$C$6*FC38)*'DEPRECATED - DT-Prelim Calcs'!$C$7*FC38</f>
        <v>-11.368924355767376</v>
      </c>
      <c r="FF38" s="57">
        <f>FE38/'DEPRECATED - DT-Prelim Calcs'!$C$7*('DEPRECATED - DT-Prelim Calcs'!$C$8-'DEPRECATED - DT-Prelim Calcs'!$C$9)+'DEPRECATED - DT-Prelim Calcs'!$C$9</f>
        <v>-602.54190657466984</v>
      </c>
      <c r="FG38" s="57">
        <f t="shared" si="17"/>
        <v>-602.54190657466984</v>
      </c>
      <c r="FH38" s="2">
        <f t="shared" si="54"/>
        <v>-15.10611375838546</v>
      </c>
      <c r="FI38" s="57">
        <f>FH38*'DEPRECATED - DT-Prelim Calcs'!$C$21/FC$2/'DEPRECATED - DT-Prelim Calcs'!$C$19/'DEPRECATED - DT-Prelim Calcs'!$C$18*3.39*'DEPRECATED - DT-Prelim Calcs'!$C$20</f>
        <v>-498.7104173497047</v>
      </c>
      <c r="FJ38" s="46">
        <f t="shared" si="55"/>
        <v>1</v>
      </c>
      <c r="FK38" s="57">
        <f>FI37*'DEPRECATED - DT-Prelim Calcs'!$C$11+FK37</f>
        <v>97.783710650545387</v>
      </c>
      <c r="FL38" s="57">
        <f>FL37+0.5*FI38*'DEPRECATED - DT-Prelim Calcs'!$C$11^2+FK38*'DEPRECATED - DT-Prelim Calcs'!$C$11</f>
        <v>-103964.28489533465</v>
      </c>
      <c r="FM38" s="57">
        <f>MIN('Drive Train'!$F$35-FG37*'DEPRECATED - DT-Prelim Calcs'!$C$21*'Drive Train'!$F$39,FM37+FG$2)</f>
        <v>6.82</v>
      </c>
      <c r="FN38" s="57">
        <f>'Drive Train'!$F$35-FG38*'DEPRECATED - DT-Prelim Calcs'!$C$21*'Drive Train'!$F$39</f>
        <v>48.552514394480184</v>
      </c>
      <c r="FO38" s="1">
        <f>IF(FL38&gt;='Drive Train'!$F$29,1,0)</f>
        <v>0</v>
      </c>
      <c r="FP38" s="57">
        <f t="shared" si="56"/>
        <v>-669.49100730518876</v>
      </c>
      <c r="FQ38" s="63">
        <f>FQ37+'DEPRECATED - DT-Prelim Calcs'!$C$11</f>
        <v>136</v>
      </c>
      <c r="FR38" s="2">
        <f>GB38/'Drive Train'!$F$35</f>
        <v>0.55000000000000004</v>
      </c>
      <c r="FS38" s="46">
        <f>FZ38*12*60/(PI() * 'Drive Train'!$F$15)/FR$2*FR38</f>
        <v>-236035.8265541927</v>
      </c>
      <c r="FT38" s="2">
        <f>('DEPRECATED - DT-Prelim Calcs'!$C$6*FR38-FS38)/('DEPRECATED - DT-Prelim Calcs'!$C$6*FR38)*'DEPRECATED - DT-Prelim Calcs'!$C$7*FR38</f>
        <v>108.05089249448488</v>
      </c>
      <c r="FU38" s="57">
        <f>FT38/'DEPRECATED - DT-Prelim Calcs'!$C$7*('DEPRECATED - DT-Prelim Calcs'!$C$8-'DEPRECATED - DT-Prelim Calcs'!$C$9)+'DEPRECATED - DT-Prelim Calcs'!$C$9</f>
        <v>5754.9529074864777</v>
      </c>
      <c r="FV38" s="57">
        <f t="shared" si="18"/>
        <v>93</v>
      </c>
      <c r="FW38" s="2">
        <f t="shared" si="57"/>
        <v>0.7112822800297498</v>
      </c>
      <c r="FX38" s="57">
        <f>FW38*'DEPRECATED - DT-Prelim Calcs'!$C$21/FR$2/'DEPRECATED - DT-Prelim Calcs'!$C$19/'DEPRECATED - DT-Prelim Calcs'!$C$18*3.39*'DEPRECATED - DT-Prelim Calcs'!$C$20</f>
        <v>25.773080821789936</v>
      </c>
      <c r="FY38" s="46">
        <f t="shared" si="58"/>
        <v>0</v>
      </c>
      <c r="FZ38" s="57">
        <f>FX37*'DEPRECATED - DT-Prelim Calcs'!$C$11+FZ37</f>
        <v>-749.01860473398608</v>
      </c>
      <c r="GA38" s="57">
        <f>GA37+0.5*FX38*'DEPRECATED - DT-Prelim Calcs'!$C$11^2+FZ38*'DEPRECATED - DT-Prelim Calcs'!$C$11</f>
        <v>-138343.71244183919</v>
      </c>
      <c r="GB38" s="57">
        <f>MIN('Drive Train'!$F$35-FV37*'DEPRECATED - DT-Prelim Calcs'!$C$21*'Drive Train'!$F$39,GB37+FV$2)</f>
        <v>6.82</v>
      </c>
      <c r="GC38" s="57">
        <f>'Drive Train'!$F$35-FV38*'DEPRECATED - DT-Prelim Calcs'!$C$21*'Drive Train'!$F$39</f>
        <v>6.82</v>
      </c>
      <c r="GD38" s="1">
        <f>IF(GA38&gt;='Drive Train'!$F$29,1,0)</f>
        <v>0</v>
      </c>
      <c r="GE38" s="57">
        <f t="shared" si="59"/>
        <v>103.33333333333333</v>
      </c>
      <c r="GF38" s="63">
        <f>GF37+'DEPRECATED - DT-Prelim Calcs'!$C$11</f>
        <v>136</v>
      </c>
      <c r="GG38" s="2">
        <f>GQ38/'Drive Train'!$F$35</f>
        <v>0.85483870967741948</v>
      </c>
      <c r="GH38" s="46">
        <f>GO38*12*60/(PI() * 'Drive Train'!$F$15)/GG$2*GG38</f>
        <v>-43384.661135453098</v>
      </c>
      <c r="GI38" s="2">
        <f>('DEPRECATED - DT-Prelim Calcs'!$C$6*GG38-GH38)/('DEPRECATED - DT-Prelim Calcs'!$C$6*GG38)*'DEPRECATED - DT-Prelim Calcs'!$C$7*GG38</f>
        <v>21.676865481024638</v>
      </c>
      <c r="GJ38" s="57">
        <f>GI38/'DEPRECATED - DT-Prelim Calcs'!$C$7*('DEPRECATED - DT-Prelim Calcs'!$C$8-'DEPRECATED - DT-Prelim Calcs'!$C$9)+'DEPRECATED - DT-Prelim Calcs'!$C$9</f>
        <v>1156.7007639898179</v>
      </c>
      <c r="GK38" s="57">
        <f t="shared" si="60"/>
        <v>29.999999999999982</v>
      </c>
      <c r="GL38" s="2">
        <f t="shared" si="61"/>
        <v>0.99579519204165001</v>
      </c>
      <c r="GM38" s="57">
        <f>GL38*'DEPRECATED - DT-Prelim Calcs'!$C$21/GG$2/'DEPRECATED - DT-Prelim Calcs'!$C$19/'DEPRECATED - DT-Prelim Calcs'!$C$18*3.39*'DEPRECATED - DT-Prelim Calcs'!$C$20</f>
        <v>25.773080821789936</v>
      </c>
      <c r="GN38" s="46">
        <f t="shared" si="62"/>
        <v>0</v>
      </c>
      <c r="GO38" s="57">
        <f>GM37*'DEPRECATED - DT-Prelim Calcs'!$C$11+GO37</f>
        <v>-124.01020711216766</v>
      </c>
      <c r="GP38" s="57">
        <f>GP37+0.5*GM38*'DEPRECATED - DT-Prelim Calcs'!$C$11^2+GO38*'DEPRECATED - DT-Prelim Calcs'!$C$11</f>
        <v>-66290.534877411497</v>
      </c>
      <c r="GQ38" s="57">
        <f>MIN('Drive Train'!$F$35-GK37*'DEPRECATED - DT-Prelim Calcs'!$C$21*'Drive Train'!$F$39,GQ37+GK$2)</f>
        <v>10.600000000000001</v>
      </c>
      <c r="GR38" s="57">
        <f>'Drive Train'!$F$35-GK38*'DEPRECATED - DT-Prelim Calcs'!$C$21*'Drive Train'!$F$39</f>
        <v>10.600000000000001</v>
      </c>
      <c r="GS38" s="1">
        <f>IF(GP38&gt;='Drive Train'!$F$29,1,0)</f>
        <v>0</v>
      </c>
      <c r="GT38" s="57">
        <f t="shared" si="63"/>
        <v>33.333333333333314</v>
      </c>
      <c r="GU38" s="63">
        <f>GU37+'DEPRECATED - DT-Prelim Calcs'!$C$11</f>
        <v>136</v>
      </c>
      <c r="GV38" s="2">
        <f>HF38/'Drive Train'!$F$35</f>
        <v>0.83870967741935498</v>
      </c>
      <c r="GW38" s="46">
        <f>HD38*12*60/(PI() * 'Drive Train'!$F$15)/GV$2*GV38</f>
        <v>-206099.12288828602</v>
      </c>
      <c r="GX38" s="2">
        <f>('DEPRECATED - DT-Prelim Calcs'!$C$6*GV38-GW38)/('DEPRECATED - DT-Prelim Calcs'!$C$6*GV38)*'DEPRECATED - DT-Prelim Calcs'!$C$7*GV38</f>
        <v>95.210574780511095</v>
      </c>
      <c r="GY38" s="57">
        <f>GX38/'DEPRECATED - DT-Prelim Calcs'!$C$7*('DEPRECATED - DT-Prelim Calcs'!$C$8-'DEPRECATED - DT-Prelim Calcs'!$C$9)+'DEPRECATED - DT-Prelim Calcs'!$C$9</f>
        <v>5071.3791470288688</v>
      </c>
      <c r="GZ38" s="57">
        <f t="shared" si="20"/>
        <v>33.333333333333314</v>
      </c>
      <c r="HA38" s="2">
        <f t="shared" si="64"/>
        <v>0.99579519204165001</v>
      </c>
      <c r="HB38" s="57">
        <f>HA38*'DEPRECATED - DT-Prelim Calcs'!$C$21/GV$2/'DEPRECATED - DT-Prelim Calcs'!$C$19/'DEPRECATED - DT-Prelim Calcs'!$C$18*3.39*'DEPRECATED - DT-Prelim Calcs'!$C$20</f>
        <v>25.773080821789936</v>
      </c>
      <c r="HC38" s="46">
        <f t="shared" si="65"/>
        <v>0</v>
      </c>
      <c r="HD38" s="57">
        <f>HB37*'DEPRECATED - DT-Prelim Calcs'!$C$11+HD37</f>
        <v>-600.44038210187693</v>
      </c>
      <c r="HE38" s="57">
        <f>HE37+0.5*HB38*'DEPRECATED - DT-Prelim Calcs'!$C$11^2+HD38*'DEPRECATED - DT-Prelim Calcs'!$C$11</f>
        <v>-57164.541967537691</v>
      </c>
      <c r="HF38" s="57">
        <f>MIN('Drive Train'!$F$35-GZ37*'DEPRECATED - DT-Prelim Calcs'!$C$21*'Drive Train'!$F$39,HF37+GZ$2)</f>
        <v>10.400000000000002</v>
      </c>
      <c r="HG38" s="57">
        <f>'Drive Train'!$F$35-GZ38*'DEPRECATED - DT-Prelim Calcs'!$C$21*'Drive Train'!$F$39</f>
        <v>10.400000000000002</v>
      </c>
      <c r="HH38" s="1">
        <f>IF(HE38&gt;='Drive Train'!$F$29,1,0)</f>
        <v>0</v>
      </c>
      <c r="HI38" s="57">
        <f t="shared" si="66"/>
        <v>37.037037037037017</v>
      </c>
      <c r="HJ38" s="63">
        <f>HJ37+'DEPRECATED - DT-Prelim Calcs'!$C$11</f>
        <v>136</v>
      </c>
      <c r="HK38" s="2">
        <f>HU38/'Drive Train'!$F$35</f>
        <v>0.82258064516129037</v>
      </c>
      <c r="HL38" s="46">
        <f>HS38*12*60/(PI() * 'Drive Train'!$F$15)/HK$2*HK38</f>
        <v>-26475.021336666803</v>
      </c>
      <c r="HM38" s="2">
        <f>('DEPRECATED - DT-Prelim Calcs'!$C$6*HK38-HL38)/('DEPRECATED - DT-Prelim Calcs'!$C$6*HK38)*'DEPRECATED - DT-Prelim Calcs'!$C$7*HK38</f>
        <v>13.953301422637395</v>
      </c>
      <c r="HN38" s="57">
        <f>HM38/'DEPRECATED - DT-Prelim Calcs'!$C$7*('DEPRECATED - DT-Prelim Calcs'!$C$8-'DEPRECATED - DT-Prelim Calcs'!$C$9)+'DEPRECATED - DT-Prelim Calcs'!$C$9</f>
        <v>745.52513382754262</v>
      </c>
      <c r="HO38" s="57">
        <f t="shared" si="21"/>
        <v>36.66666666666665</v>
      </c>
      <c r="HP38" s="2">
        <f t="shared" si="67"/>
        <v>0.99579519204165001</v>
      </c>
      <c r="HQ38" s="57">
        <f>HP38*'DEPRECATED - DT-Prelim Calcs'!$C$21/HK$2/'DEPRECATED - DT-Prelim Calcs'!$C$19/'DEPRECATED - DT-Prelim Calcs'!$C$18*3.39*'DEPRECATED - DT-Prelim Calcs'!$C$20</f>
        <v>25.773080821789936</v>
      </c>
      <c r="HR38" s="46">
        <f t="shared" si="68"/>
        <v>0</v>
      </c>
      <c r="HS38" s="57">
        <f>HQ37*'DEPRECATED - DT-Prelim Calcs'!$C$11+HS37</f>
        <v>-78.643572810782061</v>
      </c>
      <c r="HT38" s="57">
        <f>HT37+0.5*HQ38*'DEPRECATED - DT-Prelim Calcs'!$C$11^2+HS38*'DEPRECATED - DT-Prelim Calcs'!$C$11</f>
        <v>-48930.484331736639</v>
      </c>
      <c r="HU38" s="57">
        <f>MIN('Drive Train'!$F$35-HO37*'DEPRECATED - DT-Prelim Calcs'!$C$21*'Drive Train'!$F$39,HU37+HO$2)</f>
        <v>10.200000000000001</v>
      </c>
      <c r="HV38" s="57">
        <f>'Drive Train'!$F$35-HO38*'DEPRECATED - DT-Prelim Calcs'!$C$21*'Drive Train'!$F$39</f>
        <v>10.200000000000001</v>
      </c>
      <c r="HW38" s="1">
        <f>IF(HT38&gt;='Drive Train'!$F$29,1,0)</f>
        <v>0</v>
      </c>
      <c r="HX38" s="57">
        <f t="shared" si="69"/>
        <v>40.740740740740726</v>
      </c>
      <c r="HY38" s="63">
        <f>HY37+'DEPRECATED - DT-Prelim Calcs'!$C$11</f>
        <v>136</v>
      </c>
      <c r="HZ38" s="2">
        <f>IJ38/'Drive Train'!$F$35</f>
        <v>0.80645161290322598</v>
      </c>
      <c r="IA38" s="46">
        <f>IH38*12*60/(PI() * 'Drive Train'!$F$15)/HZ$2*HZ38</f>
        <v>-3034.5482424994734</v>
      </c>
      <c r="IB38" s="2">
        <f>('DEPRECATED - DT-Prelim Calcs'!$C$6*HZ38-IA38)/('DEPRECATED - DT-Prelim Calcs'!$C$6*HZ38)*'DEPRECATED - DT-Prelim Calcs'!$C$7*HZ38</f>
        <v>3.3156424329548857</v>
      </c>
      <c r="IC38" s="57">
        <f>IB38/'DEPRECATED - DT-Prelim Calcs'!$C$7*('DEPRECATED - DT-Prelim Calcs'!$C$8-'DEPRECATED - DT-Prelim Calcs'!$C$9)+'DEPRECATED - DT-Prelim Calcs'!$C$9</f>
        <v>179.21324653448625</v>
      </c>
      <c r="ID38" s="57">
        <f t="shared" si="22"/>
        <v>39.999999999999986</v>
      </c>
      <c r="IE38" s="2">
        <f t="shared" si="70"/>
        <v>0.97613344003624714</v>
      </c>
      <c r="IF38" s="57">
        <f>IE38*'DEPRECATED - DT-Prelim Calcs'!$C$21/HZ$2/'DEPRECATED - DT-Prelim Calcs'!$C$19/'DEPRECATED - DT-Prelim Calcs'!$C$18*3.39*'DEPRECATED - DT-Prelim Calcs'!$C$20</f>
        <v>25.264197140102063</v>
      </c>
      <c r="IG38" s="46">
        <f t="shared" si="71"/>
        <v>0</v>
      </c>
      <c r="IH38" s="57">
        <f>IF37*'DEPRECATED - DT-Prelim Calcs'!$C$11+IH37</f>
        <v>-9.1943521734899321</v>
      </c>
      <c r="II38" s="57">
        <f>II37+0.5*IF38*'DEPRECATED - DT-Prelim Calcs'!$C$11^2+IH38*'DEPRECATED - DT-Prelim Calcs'!$C$11</f>
        <v>-48848.923611131766</v>
      </c>
      <c r="IJ38" s="57">
        <f>MIN('Drive Train'!$F$35-ID37*'DEPRECATED - DT-Prelim Calcs'!$C$21*'Drive Train'!$F$39,IJ37+ID$2)</f>
        <v>10.000000000000002</v>
      </c>
      <c r="IK38" s="57">
        <f>'Drive Train'!$F$35-ID38*'DEPRECATED - DT-Prelim Calcs'!$C$21*'Drive Train'!$F$39</f>
        <v>10.000000000000002</v>
      </c>
      <c r="IL38" s="1">
        <f>IF(II38&gt;='Drive Train'!$F$29,1,0)</f>
        <v>0</v>
      </c>
      <c r="IM38" s="57">
        <f t="shared" si="72"/>
        <v>44.444444444444429</v>
      </c>
      <c r="IN38" s="63">
        <f>IN37+'DEPRECATED - DT-Prelim Calcs'!$C$11</f>
        <v>136</v>
      </c>
      <c r="IO38" s="2">
        <f>IY38/'Drive Train'!$F$35</f>
        <v>0.79032258064516137</v>
      </c>
      <c r="IP38" s="46">
        <f>IW38*12*60/(PI() * 'Drive Train'!$F$15)/IO$2*IO38</f>
        <v>-255152.17272403886</v>
      </c>
      <c r="IQ38" s="2">
        <f>('DEPRECATED - DT-Prelim Calcs'!$C$6*IO38-IP38)/('DEPRECATED - DT-Prelim Calcs'!$C$6*IO38)*'DEPRECATED - DT-Prelim Calcs'!$C$7*IO38</f>
        <v>117.27367109007409</v>
      </c>
      <c r="IR38" s="57">
        <f>IQ38/'DEPRECATED - DT-Prelim Calcs'!$C$7*('DEPRECATED - DT-Prelim Calcs'!$C$8-'DEPRECATED - DT-Prelim Calcs'!$C$9)+'DEPRECATED - DT-Prelim Calcs'!$C$9</f>
        <v>6245.9414941313298</v>
      </c>
      <c r="IS38" s="57">
        <f t="shared" si="23"/>
        <v>43.333333333333321</v>
      </c>
      <c r="IT38" s="2">
        <f t="shared" si="73"/>
        <v>0.99579519204165001</v>
      </c>
      <c r="IU38" s="57">
        <f>IT38*'DEPRECATED - DT-Prelim Calcs'!$C$21/IO$2/'DEPRECATED - DT-Prelim Calcs'!$C$19/'DEPRECATED - DT-Prelim Calcs'!$C$18*3.39*'DEPRECATED - DT-Prelim Calcs'!$C$20</f>
        <v>25.773080821789936</v>
      </c>
      <c r="IV38" s="46">
        <f t="shared" si="74"/>
        <v>0</v>
      </c>
      <c r="IW38" s="57">
        <f>IU37*'DEPRECATED - DT-Prelim Calcs'!$C$11+IW37</f>
        <v>-788.86063278402378</v>
      </c>
      <c r="IX38" s="57">
        <f>IX37+0.5*IU38*'DEPRECATED - DT-Prelim Calcs'!$C$11^2+IW38*'DEPRECATED - DT-Prelim Calcs'!$C$11</f>
        <v>-82983.639672241523</v>
      </c>
      <c r="IY38" s="57">
        <f>MIN('Drive Train'!$F$35-IS37*'DEPRECATED - DT-Prelim Calcs'!$C$21*'Drive Train'!$F$39,IY37+IS$2)</f>
        <v>9.8000000000000007</v>
      </c>
      <c r="IZ38" s="57">
        <f>'Drive Train'!$F$35-IS38*'DEPRECATED - DT-Prelim Calcs'!$C$21*'Drive Train'!$F$39</f>
        <v>9.8000000000000007</v>
      </c>
      <c r="JA38" s="1">
        <f>IF(IX38&gt;='Drive Train'!$F$29,1,0)</f>
        <v>0</v>
      </c>
      <c r="JB38" s="57">
        <f t="shared" si="75"/>
        <v>48.148148148148138</v>
      </c>
      <c r="JC38" s="63">
        <f>JC37+'DEPRECATED - DT-Prelim Calcs'!$C$11</f>
        <v>136</v>
      </c>
      <c r="JD38" s="2">
        <f>JN38/'Drive Train'!$F$35</f>
        <v>0.77419354838709686</v>
      </c>
      <c r="JE38" s="46">
        <f>JL38*12*60/(PI() * 'Drive Train'!$F$15)/JD$2*JD38</f>
        <v>-297611.53337159817</v>
      </c>
      <c r="JF38" s="2">
        <f>('DEPRECATED - DT-Prelim Calcs'!$C$6*JD38-JE38)/('DEPRECATED - DT-Prelim Calcs'!$C$6*JD38)*'DEPRECATED - DT-Prelim Calcs'!$C$7*JD38</f>
        <v>136.43312266653817</v>
      </c>
      <c r="JG38" s="57">
        <f>JF38/'DEPRECATED - DT-Prelim Calcs'!$C$7*('DEPRECATED - DT-Prelim Calcs'!$C$8-'DEPRECATED - DT-Prelim Calcs'!$C$9)+'DEPRECATED - DT-Prelim Calcs'!$C$9</f>
        <v>7265.9239162310569</v>
      </c>
      <c r="JH38" s="57">
        <f t="shared" si="24"/>
        <v>46.666666666666657</v>
      </c>
      <c r="JI38" s="2">
        <f t="shared" si="76"/>
        <v>0.99579519204165001</v>
      </c>
      <c r="JJ38" s="57">
        <f>JI38*'DEPRECATED - DT-Prelim Calcs'!$C$21/JD$2/'DEPRECATED - DT-Prelim Calcs'!$C$19/'DEPRECATED - DT-Prelim Calcs'!$C$18*3.39*'DEPRECATED - DT-Prelim Calcs'!$C$20</f>
        <v>25.773080821789936</v>
      </c>
      <c r="JK38" s="46">
        <f t="shared" si="77"/>
        <v>0</v>
      </c>
      <c r="JL38" s="57">
        <f>JJ37*'DEPRECATED - DT-Prelim Calcs'!$C$11+JL37</f>
        <v>-939.30279115484234</v>
      </c>
      <c r="JM38" s="57">
        <f>JM37+0.5*JJ38*'DEPRECATED - DT-Prelim Calcs'!$C$11^2+JL38*'DEPRECATED - DT-Prelim Calcs'!$C$11</f>
        <v>-84327.496373127855</v>
      </c>
      <c r="JN38" s="57">
        <f>MIN('Drive Train'!$F$35-JH37*'DEPRECATED - DT-Prelim Calcs'!$C$21*'Drive Train'!$F$39,JN37+JH$2)</f>
        <v>9.6000000000000014</v>
      </c>
      <c r="JO38" s="57">
        <f>'Drive Train'!$F$35-JH38*'DEPRECATED - DT-Prelim Calcs'!$C$21*'Drive Train'!$F$39</f>
        <v>9.6000000000000014</v>
      </c>
      <c r="JP38" s="1">
        <f>IF(JM38&gt;='Drive Train'!$F$29,1,0)</f>
        <v>0</v>
      </c>
      <c r="JQ38" s="57">
        <f>MIN(JG38,'DEPRECATED - DT-Prelim Calcs'!$C$10)*'DEPRECATED - DT-Prelim Calcs'!$C$11*1000/60/60</f>
        <v>103.33333333333333</v>
      </c>
      <c r="JR38" s="63">
        <f>JR37+'DEPRECATED - DT-Prelim Calcs'!$C$11</f>
        <v>136</v>
      </c>
      <c r="JS38" s="2">
        <f>KC38/'Drive Train'!$F$35</f>
        <v>0.75806451612903225</v>
      </c>
      <c r="JT38" s="46">
        <f>KA38*12*60/(PI() * 'Drive Train'!$F$15)/JS$2*JS38</f>
        <v>-323987.02669545799</v>
      </c>
      <c r="JU38" s="2">
        <f>('DEPRECATED - DT-Prelim Calcs'!$C$6*JS38-JT38)/('DEPRECATED - DT-Prelim Calcs'!$C$6*JS38)*'DEPRECATED - DT-Prelim Calcs'!$C$7*JS38</f>
        <v>148.32013141934073</v>
      </c>
      <c r="JV38" s="57">
        <f>JU38/'DEPRECATED - DT-Prelim Calcs'!$C$7*('DEPRECATED - DT-Prelim Calcs'!$C$8-'DEPRECATED - DT-Prelim Calcs'!$C$9)+'DEPRECATED - DT-Prelim Calcs'!$C$9</f>
        <v>7898.7468303325377</v>
      </c>
      <c r="JW38" s="57">
        <f t="shared" si="25"/>
        <v>49.999999999999993</v>
      </c>
      <c r="JX38" s="2">
        <f t="shared" si="78"/>
        <v>0.99579519204165001</v>
      </c>
      <c r="JY38" s="57">
        <f>JX38*'DEPRECATED - DT-Prelim Calcs'!$C$21/JS$2/'DEPRECATED - DT-Prelim Calcs'!$C$19/'DEPRECATED - DT-Prelim Calcs'!$C$18*3.39*'DEPRECATED - DT-Prelim Calcs'!$C$20</f>
        <v>25.773080821789936</v>
      </c>
      <c r="JZ38" s="46">
        <f t="shared" si="79"/>
        <v>0</v>
      </c>
      <c r="KA38" s="57">
        <f>JY37*'DEPRECATED - DT-Prelim Calcs'!$C$11+KA37</f>
        <v>-1044.3037922207691</v>
      </c>
      <c r="KB38" s="57">
        <f>KB37+0.5*JY38*'DEPRECATED - DT-Prelim Calcs'!$C$11^2+KA38*'DEPRECATED - DT-Prelim Calcs'!$C$11</f>
        <v>-84326.957759701341</v>
      </c>
      <c r="KC38" s="57">
        <f>MIN('Drive Train'!$F$35-JW37*'DEPRECATED - DT-Prelim Calcs'!$C$21*'Drive Train'!$F$39,KC37+JW$2)</f>
        <v>9.4</v>
      </c>
      <c r="KD38" s="57">
        <f>'Drive Train'!$F$35-JW38*'DEPRECATED - DT-Prelim Calcs'!$C$21*'Drive Train'!$F$39</f>
        <v>9.4</v>
      </c>
      <c r="KE38" s="1">
        <f>IF(KB38&gt;='Drive Train'!$F$29,1,0)</f>
        <v>0</v>
      </c>
      <c r="KF38" s="57">
        <f>MIN(JV38,'DEPRECATED - DT-Prelim Calcs'!$C$10)*'DEPRECATED - DT-Prelim Calcs'!$C$11*1000/60/60</f>
        <v>103.33333333333333</v>
      </c>
      <c r="KG38" s="63">
        <f>KG37+'DEPRECATED - DT-Prelim Calcs'!$C$11</f>
        <v>136</v>
      </c>
      <c r="KH38" s="2">
        <f>KR38/'Drive Train'!$F$35</f>
        <v>0.74193548387096786</v>
      </c>
      <c r="KI38" s="46">
        <f>KP38*12*60/(PI() * 'Drive Train'!$F$15)/KH$2*KH38</f>
        <v>-273594.11580074619</v>
      </c>
      <c r="KJ38" s="2">
        <f>('DEPRECATED - DT-Prelim Calcs'!$C$6*KH38-KI38)/('DEPRECATED - DT-Prelim Calcs'!$C$6*KH38)*'DEPRECATED - DT-Prelim Calcs'!$C$7*KH38</f>
        <v>125.49572288006868</v>
      </c>
      <c r="KK38" s="57">
        <f>KJ38/'DEPRECATED - DT-Prelim Calcs'!$C$7*('DEPRECATED - DT-Prelim Calcs'!$C$8-'DEPRECATED - DT-Prelim Calcs'!$C$9)+'DEPRECATED - DT-Prelim Calcs'!$C$9</f>
        <v>6683.6548736567693</v>
      </c>
      <c r="KL38" s="57">
        <f t="shared" si="26"/>
        <v>53.333333333333329</v>
      </c>
      <c r="KM38" s="2">
        <f t="shared" si="80"/>
        <v>0.99579519204165001</v>
      </c>
      <c r="KN38" s="57">
        <f>KM38*'DEPRECATED - DT-Prelim Calcs'!$C$21/KH$2/'DEPRECATED - DT-Prelim Calcs'!$C$19/'DEPRECATED - DT-Prelim Calcs'!$C$18*3.39*'DEPRECATED - DT-Prelim Calcs'!$C$20</f>
        <v>25.773080821789936</v>
      </c>
      <c r="KO38" s="46">
        <f t="shared" si="81"/>
        <v>0</v>
      </c>
      <c r="KP38" s="57">
        <f>KN37*'DEPRECATED - DT-Prelim Calcs'!$C$11+KP37</f>
        <v>-901.04403065463384</v>
      </c>
      <c r="KQ38" s="57">
        <f>KQ37+0.5*KN38*'DEPRECATED - DT-Prelim Calcs'!$C$11^2+KP38*'DEPRECATED - DT-Prelim Calcs'!$C$11</f>
        <v>-63709.77138988753</v>
      </c>
      <c r="KR38" s="57">
        <f>MIN('Drive Train'!$F$35-KL37*'DEPRECATED - DT-Prelim Calcs'!$C$21*'Drive Train'!$F$39,KR37+KL$2)</f>
        <v>9.2000000000000011</v>
      </c>
      <c r="KS38" s="57">
        <f>'Drive Train'!$F$35-KL38*'DEPRECATED - DT-Prelim Calcs'!$C$21*'Drive Train'!$F$39</f>
        <v>9.2000000000000011</v>
      </c>
      <c r="KT38" s="1">
        <f>IF(KQ38&gt;='Drive Train'!$F$29,1,0)</f>
        <v>0</v>
      </c>
      <c r="KU38" s="57">
        <f>MIN(KK38,'DEPRECATED - DT-Prelim Calcs'!$C$10)*'DEPRECATED - DT-Prelim Calcs'!$C$11*1000/60/60</f>
        <v>103.33333333333333</v>
      </c>
      <c r="KV38" s="63">
        <f>KV37+'DEPRECATED - DT-Prelim Calcs'!$C$11</f>
        <v>136</v>
      </c>
      <c r="KW38" s="2">
        <f>LG38/'Drive Train'!$F$35</f>
        <v>0.72580645161290325</v>
      </c>
      <c r="KX38" s="46">
        <f>LE38*12*60/(PI() * 'Drive Train'!$F$15)/KW$2*KW38</f>
        <v>-223320.29672044865</v>
      </c>
      <c r="KY38" s="2">
        <f>('DEPRECATED - DT-Prelim Calcs'!$C$6*KW38-KX38)/('DEPRECATED - DT-Prelim Calcs'!$C$6*KW38)*'DEPRECATED - DT-Prelim Calcs'!$C$7*KW38</f>
        <v>102.7251626096031</v>
      </c>
      <c r="KZ38" s="57">
        <f>KY38/'DEPRECATED - DT-Prelim Calcs'!$C$7*('DEPRECATED - DT-Prelim Calcs'!$C$8-'DEPRECATED - DT-Prelim Calcs'!$C$9)+'DEPRECATED - DT-Prelim Calcs'!$C$9</f>
        <v>5471.4296111253443</v>
      </c>
      <c r="LA38" s="57">
        <f t="shared" si="27"/>
        <v>56.666666666666664</v>
      </c>
      <c r="LB38" s="2">
        <f t="shared" si="82"/>
        <v>0.99579519204165001</v>
      </c>
      <c r="LC38" s="57">
        <f>LB38*'DEPRECATED - DT-Prelim Calcs'!$C$21/KW$2/'DEPRECATED - DT-Prelim Calcs'!$C$19/'DEPRECATED - DT-Prelim Calcs'!$C$18*3.39*'DEPRECATED - DT-Prelim Calcs'!$C$20</f>
        <v>25.773080821789936</v>
      </c>
      <c r="LD38" s="46">
        <f t="shared" si="83"/>
        <v>0</v>
      </c>
      <c r="LE38" s="57">
        <f>LC37*'DEPRECATED - DT-Prelim Calcs'!$C$11+LE37</f>
        <v>-751.8180966699091</v>
      </c>
      <c r="LF38" s="57">
        <f>LF37+0.5*LC38*'DEPRECATED - DT-Prelim Calcs'!$C$11^2+LE38*'DEPRECATED - DT-Prelim Calcs'!$C$11</f>
        <v>-83416.123041037557</v>
      </c>
      <c r="LG38" s="57">
        <f>MIN('Drive Train'!$F$35-LA37*'DEPRECATED - DT-Prelim Calcs'!$C$21*'Drive Train'!$F$39,LG37+LA$2)</f>
        <v>9</v>
      </c>
      <c r="LH38" s="57">
        <f>'Drive Train'!$F$35-LA38*'DEPRECATED - DT-Prelim Calcs'!$C$21*'Drive Train'!$F$39</f>
        <v>9</v>
      </c>
      <c r="LI38" s="1">
        <f>IF(LF38&gt;='Drive Train'!$F$29,1,0)</f>
        <v>0</v>
      </c>
      <c r="LJ38" s="57">
        <f>MIN(KZ38,'DEPRECATED - DT-Prelim Calcs'!$C$10)*'DEPRECATED - DT-Prelim Calcs'!$C$11*1000/60/60</f>
        <v>103.33333333333333</v>
      </c>
      <c r="LK38" s="63">
        <f>LK37+'DEPRECATED - DT-Prelim Calcs'!$C$11</f>
        <v>136</v>
      </c>
      <c r="LL38" s="2">
        <f>LV38/'Drive Train'!$F$35</f>
        <v>0.70967741935483875</v>
      </c>
      <c r="LM38" s="46">
        <f>LT38*12*60/(PI() * 'Drive Train'!$F$15)/LL$2*LL38</f>
        <v>21191.218238453093</v>
      </c>
      <c r="LN38" s="2">
        <f>('DEPRECATED - DT-Prelim Calcs'!$C$6*LL38-LM38)/('DEPRECATED - DT-Prelim Calcs'!$C$6*LL38)*'DEPRECATED - DT-Prelim Calcs'!$C$7*LL38</f>
        <v>-7.8714477673233105</v>
      </c>
      <c r="LO38" s="57">
        <f>LN38/'DEPRECATED - DT-Prelim Calcs'!$C$7*('DEPRECATED - DT-Prelim Calcs'!$C$8-'DEPRECATED - DT-Prelim Calcs'!$C$9)+'DEPRECATED - DT-Prelim Calcs'!$C$9</f>
        <v>-416.3484433807389</v>
      </c>
      <c r="LP38" s="57">
        <f t="shared" si="28"/>
        <v>-416.3484433807389</v>
      </c>
      <c r="LQ38" s="2">
        <f t="shared" si="84"/>
        <v>-10.057595751617008</v>
      </c>
      <c r="LR38" s="57">
        <f>LQ38*'DEPRECATED - DT-Prelim Calcs'!$C$21/LL$2/'DEPRECATED - DT-Prelim Calcs'!$C$19/'DEPRECATED - DT-Prelim Calcs'!$C$18*3.39*'DEPRECATED - DT-Prelim Calcs'!$C$20</f>
        <v>-260.30978081733326</v>
      </c>
      <c r="LS38" s="46">
        <f t="shared" si="85"/>
        <v>1</v>
      </c>
      <c r="LT38" s="57">
        <f>LR37*'DEPRECATED - DT-Prelim Calcs'!$C$11+LT37</f>
        <v>72.962606524563995</v>
      </c>
      <c r="LU38" s="57">
        <f>LU37+0.5*LR38*'DEPRECATED - DT-Prelim Calcs'!$C$11^2+LT38*'DEPRECATED - DT-Prelim Calcs'!$C$11</f>
        <v>-89094.100703186865</v>
      </c>
      <c r="LV38" s="57">
        <f>MIN('Drive Train'!$F$35-LP37*'DEPRECATED - DT-Prelim Calcs'!$C$21*'Drive Train'!$F$39,LV37+LP$2)</f>
        <v>8.8000000000000007</v>
      </c>
      <c r="LW38" s="57">
        <f>'Drive Train'!$F$35-LP38*'DEPRECATED - DT-Prelim Calcs'!$C$21*'Drive Train'!$F$39</f>
        <v>37.380906602844334</v>
      </c>
      <c r="LX38" s="1">
        <f>IF(LU38&gt;='Drive Train'!$F$29,1,0)</f>
        <v>0</v>
      </c>
      <c r="LY38" s="57">
        <f>MIN(LO38,'DEPRECATED - DT-Prelim Calcs'!$C$10)*'DEPRECATED - DT-Prelim Calcs'!$C$11*1000/60/60</f>
        <v>-462.60938153415435</v>
      </c>
      <c r="LZ38" s="63">
        <f>LZ37+'DEPRECATED - DT-Prelim Calcs'!$C$11</f>
        <v>136</v>
      </c>
    </row>
    <row r="39" spans="1:338" x14ac:dyDescent="0.2">
      <c r="C39" s="3" t="s">
        <v>120</v>
      </c>
      <c r="E39" s="18">
        <f>'DEPRECATED - DT-Prelim Calcs'!AH2</f>
        <v>6.82</v>
      </c>
      <c r="F39" s="18">
        <f>'DEPRECATED - DT-Prelim Calcs'!AX2</f>
        <v>6.82</v>
      </c>
      <c r="G39" s="18">
        <f>'DEPRECATED - DT-Prelim Calcs'!BM2</f>
        <v>6.82</v>
      </c>
      <c r="H39" s="18">
        <f>'DEPRECATED - DT-Prelim Calcs'!CB2</f>
        <v>6.82</v>
      </c>
      <c r="I39" s="18">
        <f>'DEPRECATED - DT-Prelim Calcs'!CQ2</f>
        <v>6.82</v>
      </c>
      <c r="J39" s="18">
        <f>'DEPRECATED - DT-Prelim Calcs'!DF2</f>
        <v>6.82</v>
      </c>
      <c r="K39" s="18">
        <f>'DEPRECATED - DT-Prelim Calcs'!DU2</f>
        <v>6.82</v>
      </c>
      <c r="L39" s="18">
        <f>'DEPRECATED - DT-Prelim Calcs'!EJ2</f>
        <v>6.82</v>
      </c>
      <c r="M39" s="18">
        <f>'DEPRECATED - DT-Prelim Calcs'!EY2</f>
        <v>6.82</v>
      </c>
      <c r="N39" s="18">
        <f>'DEPRECATED - DT-Prelim Calcs'!FN2</f>
        <v>6.82</v>
      </c>
      <c r="O39" s="18">
        <f>'DEPRECATED - DT-Prelim Calcs'!GC2</f>
        <v>6.82</v>
      </c>
      <c r="R39" s="63">
        <f>R38+'DEPRECATED - DT-Prelim Calcs'!$C$11</f>
        <v>140</v>
      </c>
      <c r="S39" s="2">
        <f>AG39/'Drive Train'!$F$35</f>
        <v>0</v>
      </c>
      <c r="T39" s="46">
        <f>AE39*12*60/(PI() * 'Drive Train'!$F$15)/S$2*ABS(S39)</f>
        <v>0</v>
      </c>
      <c r="U39" s="2">
        <f>IF(OR(AD38=1,AND($C$32=Motors!$C$32,'DEPRECATED - DT-Prelim Calcs'!AI38=1)),0,IF(AG39=0,-(V38+$C$9)/($C$8-$C$9)*$C$7,($C$6*S39-T39)/($C$6*S39)*$C$7*S39))</f>
        <v>0</v>
      </c>
      <c r="V39" s="57">
        <f>IF(AND(AD38=1,AI38=1),0,ABS(U39/$C$7*($C$8-$C$9)+$C$9) *'Drive Train'!$AA$49 + V38*(1-'Drive Train'!$AA$49))</f>
        <v>0</v>
      </c>
      <c r="W39" s="57">
        <f t="shared" si="0"/>
        <v>0</v>
      </c>
      <c r="X39" s="2">
        <f>MAX(MIN(IF(AND(AI38=1,AG39&lt;0),-1,1)*(W39-$C$9)/($C$8-$C$9)*$C$7-$C$29*AE39/T$2 -  AI38*$C$29/2,X$2),MAX(X$4:X38)*-1)</f>
        <v>-0.2458281045106315</v>
      </c>
      <c r="Y39" s="57">
        <f t="shared" si="1"/>
        <v>0</v>
      </c>
      <c r="Z39" s="57">
        <f t="shared" si="2"/>
        <v>0</v>
      </c>
      <c r="AA39" s="57">
        <f t="shared" si="3"/>
        <v>0</v>
      </c>
      <c r="AB39" s="57" t="e">
        <f t="shared" si="4"/>
        <v>#N/A</v>
      </c>
      <c r="AC39" s="46">
        <f t="shared" si="29"/>
        <v>1</v>
      </c>
      <c r="AD39" s="1">
        <f t="shared" si="5"/>
        <v>1</v>
      </c>
      <c r="AE39" s="57">
        <f t="shared" si="6"/>
        <v>0</v>
      </c>
      <c r="AF39" s="57" t="e">
        <f t="shared" si="7"/>
        <v>#N/A</v>
      </c>
      <c r="AG39" s="57">
        <f>IF(AI38=0,MIN('Drive Train'!$F$35-W38*$C$21*'Drive Train'!$F$39,AG38+W$2)-$C$3,IF(AE38-1&lt;=0,0,IF($C$32=Motors!$C$30,MAX(MAX(AG$4:AG38)*-1,AG38-W$2),MAX(0,MAX(AG$4:AG38)*-1,AG38-W$2))))</f>
        <v>0</v>
      </c>
      <c r="AH39" s="57">
        <f>'Drive Train'!$F$35-ABS(W39)*'DEPRECATED - DT-Prelim Calcs'!$C$21*'Drive Train'!$F$39</f>
        <v>12.4</v>
      </c>
      <c r="AI39" s="1">
        <f>IF(AJ39&gt;='Drive Train'!$F$29,1,0)</f>
        <v>1</v>
      </c>
      <c r="AJ39" s="57">
        <f>AJ38+0.5*Y39*'DEPRECATED - DT-Prelim Calcs'!$C$11^2+AE39*'DEPRECATED - DT-Prelim Calcs'!$C$11</f>
        <v>784.33981740885292</v>
      </c>
      <c r="AK39" s="57">
        <f t="shared" si="8"/>
        <v>0</v>
      </c>
      <c r="AL39" s="63">
        <f>AL38+'DEPRECATED - DT-Prelim Calcs'!$C$11</f>
        <v>140</v>
      </c>
      <c r="AM39" s="2">
        <f>AW39/'Drive Train'!$F$35</f>
        <v>0.90175377826029324</v>
      </c>
      <c r="AN39" s="46">
        <f>AU39*12*60/(PI() * 'Drive Train'!$F$15)/AM$2*AM39</f>
        <v>4074.4630285789012</v>
      </c>
      <c r="AO39" s="2">
        <f>('DEPRECATED - DT-Prelim Calcs'!$C$6*AM39-AN39)/('DEPRECATED - DT-Prelim Calcs'!$C$6*AM39)*'DEPRECATED - DT-Prelim Calcs'!$C$7*AM39</f>
        <v>0.33092718743185612</v>
      </c>
      <c r="AP39" s="57">
        <f>AO39/'DEPRECATED - DT-Prelim Calcs'!$C$7*('DEPRECATED - DT-Prelim Calcs'!$C$8-'DEPRECATED - DT-Prelim Calcs'!$C$9)+'DEPRECATED - DT-Prelim Calcs'!$C$9</f>
        <v>20.317410019712504</v>
      </c>
      <c r="AQ39" s="57">
        <f t="shared" si="9"/>
        <v>20.317410019712504</v>
      </c>
      <c r="AR39" s="2">
        <f t="shared" si="30"/>
        <v>1.2602238611358896E-4</v>
      </c>
      <c r="AS39" s="57">
        <f>AR39*'DEPRECATED - DT-Prelim Calcs'!$C$21/AM$2/'DEPRECATED - DT-Prelim Calcs'!$C$19/'DEPRECATED - DT-Prelim Calcs'!$C$18*3.39*'DEPRECATED - DT-Prelim Calcs'!$C$20</f>
        <v>9.132759900962235E-4</v>
      </c>
      <c r="AT39" s="46">
        <f t="shared" si="31"/>
        <v>0</v>
      </c>
      <c r="AU39" s="57">
        <f>AS38*'DEPRECATED - DT-Prelim Calcs'!$C$11+AU38</f>
        <v>39.430272882624266</v>
      </c>
      <c r="AV39" s="57">
        <f>AV38+0.5*AS39*'DEPRECATED - DT-Prelim Calcs'!$C$11^2+AU39*'DEPRECATED - DT-Prelim Calcs'!$C$11</f>
        <v>5475.9110226225739</v>
      </c>
      <c r="AW39" s="57">
        <f>MIN('Drive Train'!$F$35-AQ38*'DEPRECATED - DT-Prelim Calcs'!$C$21*'Drive Train'!$F$39,AW38+AQ$2)</f>
        <v>11.181746850427636</v>
      </c>
      <c r="AX39" s="57">
        <f>'Drive Train'!$F$35-AQ39*'DEPRECATED - DT-Prelim Calcs'!$C$21*'Drive Train'!$F$39</f>
        <v>11.18095539881725</v>
      </c>
      <c r="AY39" s="1">
        <f>IF(AV39&gt;='Drive Train'!$F$29,1,0)</f>
        <v>1</v>
      </c>
      <c r="AZ39" s="57">
        <f t="shared" si="32"/>
        <v>22.574900021902785</v>
      </c>
      <c r="BA39" s="63">
        <f>BA38+'DEPRECATED - DT-Prelim Calcs'!$C$11</f>
        <v>140</v>
      </c>
      <c r="BB39" s="2">
        <f>BL39/'Drive Train'!$F$35</f>
        <v>1.2947991749794014</v>
      </c>
      <c r="BC39" s="46">
        <f>BJ39*12*60/(PI() * 'Drive Train'!$F$15)/BB$2*BB39</f>
        <v>-4260.0674100978767</v>
      </c>
      <c r="BD39" s="2">
        <f>('DEPRECATED - DT-Prelim Calcs'!$C$6*BB39-BC39)/('DEPRECATED - DT-Prelim Calcs'!$C$6*BB39)*'DEPRECATED - DT-Prelim Calcs'!$C$7*BB39</f>
        <v>5.0466878612943322</v>
      </c>
      <c r="BE39" s="57">
        <f>BD39/'DEPRECATED - DT-Prelim Calcs'!$C$7*('DEPRECATED - DT-Prelim Calcs'!$C$8-'DEPRECATED - DT-Prelim Calcs'!$C$9)+'DEPRECATED - DT-Prelim Calcs'!$C$9</f>
        <v>271.36807161994307</v>
      </c>
      <c r="BF39" s="57">
        <f t="shared" si="10"/>
        <v>93</v>
      </c>
      <c r="BG39" s="2">
        <f t="shared" si="33"/>
        <v>1.9370830632476672</v>
      </c>
      <c r="BH39" s="57">
        <f>BG39*'DEPRECATED - DT-Prelim Calcs'!$C$21/BB$2/'DEPRECATED - DT-Prelim Calcs'!$C$19/'DEPRECATED - DT-Prelim Calcs'!$C$18*3.39*'DEPRECATED - DT-Prelim Calcs'!$C$20</f>
        <v>20.276987280295689</v>
      </c>
      <c r="BI39" s="46">
        <f t="shared" si="34"/>
        <v>0</v>
      </c>
      <c r="BJ39" s="57">
        <f>BH38*'DEPRECATED - DT-Prelim Calcs'!$C$11+BJ38</f>
        <v>-19.877446185627292</v>
      </c>
      <c r="BK39" s="57">
        <f>BK38+0.5*BH39*'DEPRECATED - DT-Prelim Calcs'!$C$11^2+BJ39*'DEPRECATED - DT-Prelim Calcs'!$C$11</f>
        <v>2929.2464542300008</v>
      </c>
      <c r="BL39" s="57">
        <f>MIN('Drive Train'!$F$35-BF38*'DEPRECATED - DT-Prelim Calcs'!$C$21*'Drive Train'!$F$39,BL38+BF$2)</f>
        <v>16.055509769744578</v>
      </c>
      <c r="BM39" s="57">
        <f>'Drive Train'!$F$35-BF39*'DEPRECATED - DT-Prelim Calcs'!$C$21*'Drive Train'!$F$39</f>
        <v>6.82</v>
      </c>
      <c r="BN39" s="1">
        <f>IF(BK39&gt;='Drive Train'!$F$29,1,0)</f>
        <v>1</v>
      </c>
      <c r="BO39" s="57">
        <f t="shared" si="35"/>
        <v>103.33333333333333</v>
      </c>
      <c r="BP39" s="63">
        <f>BP38+'DEPRECATED - DT-Prelim Calcs'!$C$11</f>
        <v>140</v>
      </c>
      <c r="BQ39" s="2">
        <f>CA39/'Drive Train'!$F$35</f>
        <v>1.8300307728938174</v>
      </c>
      <c r="BR39" s="46">
        <f>BY39*12*60/(PI() * 'Drive Train'!$F$15)/BQ$2*BQ39</f>
        <v>-66836.546386238639</v>
      </c>
      <c r="BS39" s="2">
        <f>('DEPRECATED - DT-Prelim Calcs'!$C$6*BQ39-BR39)/('DEPRECATED - DT-Prelim Calcs'!$C$6*BQ39)*'DEPRECATED - DT-Prelim Calcs'!$C$7*BQ39</f>
        <v>34.631026468646915</v>
      </c>
      <c r="BT39" s="57">
        <f>BS39/'DEPRECATED - DT-Prelim Calcs'!$C$7*('DEPRECATED - DT-Prelim Calcs'!$C$8-'DEPRECATED - DT-Prelim Calcs'!$C$9)+'DEPRECATED - DT-Prelim Calcs'!$C$9</f>
        <v>1846.3351435383399</v>
      </c>
      <c r="BU39" s="57">
        <f t="shared" si="11"/>
        <v>93</v>
      </c>
      <c r="BV39" s="2">
        <f t="shared" si="36"/>
        <v>1.8828060353728675</v>
      </c>
      <c r="BW39" s="57">
        <f>BV39*'DEPRECATED - DT-Prelim Calcs'!$C$21/BQ$2/'DEPRECATED - DT-Prelim Calcs'!$C$19/'DEPRECATED - DT-Prelim Calcs'!$C$18*3.39*'DEPRECATED - DT-Prelim Calcs'!$C$20</f>
        <v>25.773080821789936</v>
      </c>
      <c r="BX39" s="46">
        <f t="shared" si="37"/>
        <v>0</v>
      </c>
      <c r="BY39" s="57">
        <f>BW38*'DEPRECATED - DT-Prelim Calcs'!$C$11+BY38</f>
        <v>-168.73165566748696</v>
      </c>
      <c r="BZ39" s="57">
        <f>BZ38+0.5*BW39*'DEPRECATED - DT-Prelim Calcs'!$C$11^2+BY39*'DEPRECATED - DT-Prelim Calcs'!$C$11</f>
        <v>-3582.0301890594274</v>
      </c>
      <c r="CA39" s="57">
        <f>MIN('Drive Train'!$F$35-BU38*'DEPRECATED - DT-Prelim Calcs'!$C$21*'Drive Train'!$F$39,CA38+BU$2)</f>
        <v>22.692381583883336</v>
      </c>
      <c r="CB39" s="57">
        <f>'Drive Train'!$F$35-BU39*'DEPRECATED - DT-Prelim Calcs'!$C$21*'Drive Train'!$F$39</f>
        <v>6.82</v>
      </c>
      <c r="CC39" s="1">
        <f>IF(BZ39&gt;='Drive Train'!$F$29,1,0)</f>
        <v>0</v>
      </c>
      <c r="CD39" s="57">
        <f t="shared" si="38"/>
        <v>103.33333333333333</v>
      </c>
      <c r="CE39" s="63">
        <f>CE38+'DEPRECATED - DT-Prelim Calcs'!$C$11</f>
        <v>140</v>
      </c>
      <c r="CF39" s="2">
        <f>CP39/'Drive Train'!$F$35</f>
        <v>1.9784567930524501</v>
      </c>
      <c r="CG39" s="46">
        <f>CN39*12*60/(PI() * 'Drive Train'!$F$15)/CF$2*CF39</f>
        <v>-148601.05947923934</v>
      </c>
      <c r="CH39" s="2">
        <f>('DEPRECATED - DT-Prelim Calcs'!$C$6*CF39-CG39)/('DEPRECATED - DT-Prelim Calcs'!$C$6*CF39)*'DEPRECATED - DT-Prelim Calcs'!$C$7*CF39</f>
        <v>71.959179059805521</v>
      </c>
      <c r="CI39" s="57">
        <f>CH39/'DEPRECATED - DT-Prelim Calcs'!$C$7*('DEPRECATED - DT-Prelim Calcs'!$C$8-'DEPRECATED - DT-Prelim Calcs'!$C$9)+'DEPRECATED - DT-Prelim Calcs'!$C$9</f>
        <v>3833.5558810676553</v>
      </c>
      <c r="CJ39" s="57">
        <f t="shared" si="12"/>
        <v>93</v>
      </c>
      <c r="CK39" s="2">
        <f t="shared" si="39"/>
        <v>1.5241763143494644</v>
      </c>
      <c r="CL39" s="57">
        <f>CK39*'DEPRECATED - DT-Prelim Calcs'!$C$21/CF$2/'DEPRECATED - DT-Prelim Calcs'!$C$19/'DEPRECATED - DT-Prelim Calcs'!$C$18*3.39*'DEPRECATED - DT-Prelim Calcs'!$C$20</f>
        <v>25.773080821789936</v>
      </c>
      <c r="CM39" s="46">
        <f t="shared" si="40"/>
        <v>0</v>
      </c>
      <c r="CN39" s="57">
        <f>CL38*'DEPRECATED - DT-Prelim Calcs'!$C$11+CN38</f>
        <v>-280.90917364471704</v>
      </c>
      <c r="CO39" s="57">
        <f>CO38+0.5*CL39*'DEPRECATED - DT-Prelim Calcs'!$C$11^2+CN39*'DEPRECATED - DT-Prelim Calcs'!$C$11</f>
        <v>-13552.574108794815</v>
      </c>
      <c r="CP39" s="57">
        <f>MIN('Drive Train'!$F$35-CJ38*'DEPRECATED - DT-Prelim Calcs'!$C$21*'Drive Train'!$F$39,CP38+CJ$2)</f>
        <v>24.532864233850383</v>
      </c>
      <c r="CQ39" s="57">
        <f>'Drive Train'!$F$35-CJ39*'DEPRECATED - DT-Prelim Calcs'!$C$21*'Drive Train'!$F$39</f>
        <v>6.82</v>
      </c>
      <c r="CR39" s="1">
        <f>IF(CO39&gt;='Drive Train'!$F$29,1,0)</f>
        <v>0</v>
      </c>
      <c r="CS39" s="57">
        <f t="shared" si="41"/>
        <v>103.33333333333333</v>
      </c>
      <c r="CT39" s="63">
        <f>CT38+'DEPRECATED - DT-Prelim Calcs'!$C$11</f>
        <v>140</v>
      </c>
      <c r="CU39" s="2">
        <f>DE39/'Drive Train'!$F$35</f>
        <v>0.55000000000000004</v>
      </c>
      <c r="CV39" s="46">
        <f>DC39*12*60/(PI() * 'Drive Train'!$F$15)/CU$2*CU39</f>
        <v>-24678.415138973789</v>
      </c>
      <c r="CW39" s="2">
        <f>('DEPRECATED - DT-Prelim Calcs'!$C$6*CU39-CV39)/('DEPRECATED - DT-Prelim Calcs'!$C$6*CU39)*'DEPRECATED - DT-Prelim Calcs'!$C$7*CU39</f>
        <v>12.48403292400128</v>
      </c>
      <c r="CX39" s="57">
        <f>CW39/'DEPRECATED - DT-Prelim Calcs'!$C$7*('DEPRECATED - DT-Prelim Calcs'!$C$8-'DEPRECATED - DT-Prelim Calcs'!$C$9)+'DEPRECATED - DT-Prelim Calcs'!$C$9</f>
        <v>667.30640006197689</v>
      </c>
      <c r="CY39" s="57">
        <f t="shared" si="13"/>
        <v>93</v>
      </c>
      <c r="CZ39" s="2">
        <f t="shared" si="42"/>
        <v>1.2803081040535502</v>
      </c>
      <c r="DA39" s="57">
        <f>CZ39*'DEPRECATED - DT-Prelim Calcs'!$C$21/CU$2/'DEPRECATED - DT-Prelim Calcs'!$C$19/'DEPRECATED - DT-Prelim Calcs'!$C$18*3.39*'DEPRECATED - DT-Prelim Calcs'!$C$20</f>
        <v>25.773080821789936</v>
      </c>
      <c r="DB39" s="46">
        <f t="shared" si="43"/>
        <v>0</v>
      </c>
      <c r="DC39" s="57">
        <f>DA38*'DEPRECATED - DT-Prelim Calcs'!$C$11+DC38</f>
        <v>-140.9627776415258</v>
      </c>
      <c r="DD39" s="57">
        <f>DD38+0.5*DA39*'DEPRECATED - DT-Prelim Calcs'!$C$11^2+DC39*'DEPRECATED - DT-Prelim Calcs'!$C$11</f>
        <v>-25590.634577136367</v>
      </c>
      <c r="DE39" s="57">
        <f>MIN('Drive Train'!$F$35-CY38*'DEPRECATED - DT-Prelim Calcs'!$C$21*'Drive Train'!$F$39,DE38+CY$2)</f>
        <v>6.82</v>
      </c>
      <c r="DF39" s="57">
        <f>'Drive Train'!$F$35-CY39*'DEPRECATED - DT-Prelim Calcs'!$C$21*'Drive Train'!$F$39</f>
        <v>6.82</v>
      </c>
      <c r="DG39" s="1">
        <f>IF(DD39&gt;='Drive Train'!$F$29,1,0)</f>
        <v>0</v>
      </c>
      <c r="DH39" s="57">
        <f t="shared" si="44"/>
        <v>103.33333333333333</v>
      </c>
      <c r="DI39" s="63">
        <f>DI38+'DEPRECATED - DT-Prelim Calcs'!$C$11</f>
        <v>140</v>
      </c>
      <c r="DJ39" s="2">
        <f>DT39/'Drive Train'!$F$35</f>
        <v>0.55000000000000004</v>
      </c>
      <c r="DK39" s="46">
        <f>DR39*12*60/(PI() * 'Drive Train'!$F$15)/DJ$2*DJ39</f>
        <v>-79935.378186485235</v>
      </c>
      <c r="DL39" s="2">
        <f>('DEPRECATED - DT-Prelim Calcs'!$C$6*DJ39-DK39)/('DEPRECATED - DT-Prelim Calcs'!$C$6*DJ39)*'DEPRECATED - DT-Prelim Calcs'!$C$7*DJ39</f>
        <v>37.468888635915469</v>
      </c>
      <c r="DM39" s="57">
        <f>DL39/'DEPRECATED - DT-Prelim Calcs'!$C$7*('DEPRECATED - DT-Prelim Calcs'!$C$8-'DEPRECATED - DT-Prelim Calcs'!$C$9)+'DEPRECATED - DT-Prelim Calcs'!$C$9</f>
        <v>1997.4130340198983</v>
      </c>
      <c r="DN39" s="57">
        <f t="shared" si="14"/>
        <v>93</v>
      </c>
      <c r="DO39" s="2">
        <f t="shared" si="45"/>
        <v>1.1037138828047846</v>
      </c>
      <c r="DP39" s="57">
        <f>DO39*'DEPRECATED - DT-Prelim Calcs'!$C$21/DJ$2/'DEPRECATED - DT-Prelim Calcs'!$C$19/'DEPRECATED - DT-Prelim Calcs'!$C$18*3.39*'DEPRECATED - DT-Prelim Calcs'!$C$20</f>
        <v>25.773080821789936</v>
      </c>
      <c r="DQ39" s="46">
        <f t="shared" si="46"/>
        <v>0</v>
      </c>
      <c r="DR39" s="57">
        <f>DP38*'DEPRECATED - DT-Prelim Calcs'!$C$11+DR38</f>
        <v>-393.61190732379907</v>
      </c>
      <c r="DS39" s="57">
        <f>DS38+0.5*DP39*'DEPRECATED - DT-Prelim Calcs'!$C$11^2+DR39*'DEPRECATED - DT-Prelim Calcs'!$C$11</f>
        <v>-44262.36507643912</v>
      </c>
      <c r="DT39" s="57">
        <f>MIN('Drive Train'!$F$35-DN38*'DEPRECATED - DT-Prelim Calcs'!$C$21*'Drive Train'!$F$39,DT38+DN$2)</f>
        <v>6.82</v>
      </c>
      <c r="DU39" s="57">
        <f>'Drive Train'!$F$35-DN39*'DEPRECATED - DT-Prelim Calcs'!$C$21*'Drive Train'!$F$39</f>
        <v>6.82</v>
      </c>
      <c r="DV39" s="1">
        <f>IF(DS39&gt;='Drive Train'!$F$29,1,0)</f>
        <v>0</v>
      </c>
      <c r="DW39" s="57">
        <f t="shared" si="47"/>
        <v>103.33333333333333</v>
      </c>
      <c r="DX39" s="63">
        <f>DX38+'DEPRECATED - DT-Prelim Calcs'!$C$11</f>
        <v>140</v>
      </c>
      <c r="DY39" s="2">
        <f>EI39/'Drive Train'!$F$35</f>
        <v>0.55000000000000004</v>
      </c>
      <c r="DZ39" s="46">
        <f>EG39*12*60/(PI() * 'Drive Train'!$F$15)/DY$2*DY39</f>
        <v>-177434.04289258234</v>
      </c>
      <c r="EA39" s="2">
        <f>('DEPRECATED - DT-Prelim Calcs'!$C$6*DY39-DZ39)/('DEPRECATED - DT-Prelim Calcs'!$C$6*DY39)*'DEPRECATED - DT-Prelim Calcs'!$C$7*DY39</f>
        <v>81.553650726289575</v>
      </c>
      <c r="EB39" s="57">
        <f>EA39/'DEPRECATED - DT-Prelim Calcs'!$C$7*('DEPRECATED - DT-Prelim Calcs'!$C$8-'DEPRECATED - DT-Prelim Calcs'!$C$9)+'DEPRECATED - DT-Prelim Calcs'!$C$9</f>
        <v>4344.3321112792328</v>
      </c>
      <c r="EC39" s="57">
        <f t="shared" si="15"/>
        <v>93</v>
      </c>
      <c r="ED39" s="2">
        <f t="shared" si="48"/>
        <v>0.96993038185874991</v>
      </c>
      <c r="EE39" s="57">
        <f>ED39*'DEPRECATED - DT-Prelim Calcs'!$C$21/DY$2/'DEPRECATED - DT-Prelim Calcs'!$C$19/'DEPRECATED - DT-Prelim Calcs'!$C$18*3.39*'DEPRECATED - DT-Prelim Calcs'!$C$20</f>
        <v>25.773080821789936</v>
      </c>
      <c r="EF39" s="46">
        <f t="shared" si="49"/>
        <v>0</v>
      </c>
      <c r="EG39" s="57">
        <f>EE38*'DEPRECATED - DT-Prelim Calcs'!$C$11+EG38</f>
        <v>-767.8036992397698</v>
      </c>
      <c r="EH39" s="57">
        <f>EH38+0.5*EE39*'DEPRECATED - DT-Prelim Calcs'!$C$11^2+EG39*'DEPRECATED - DT-Prelim Calcs'!$C$11</f>
        <v>-85316.54260978887</v>
      </c>
      <c r="EI39" s="57">
        <f>MIN('Drive Train'!$F$35-EC38*'DEPRECATED - DT-Prelim Calcs'!$C$21*'Drive Train'!$F$39,EI38+EC$2)</f>
        <v>6.82</v>
      </c>
      <c r="EJ39" s="57">
        <f>'Drive Train'!$F$35-EC39*'DEPRECATED - DT-Prelim Calcs'!$C$21*'Drive Train'!$F$39</f>
        <v>6.82</v>
      </c>
      <c r="EK39" s="1">
        <f>IF(EH39&gt;='Drive Train'!$F$29,1,0)</f>
        <v>0</v>
      </c>
      <c r="EL39" s="57">
        <f t="shared" si="50"/>
        <v>103.33333333333333</v>
      </c>
      <c r="EM39" s="63">
        <f>EM38+'DEPRECATED - DT-Prelim Calcs'!$C$11</f>
        <v>140</v>
      </c>
      <c r="EN39" s="2">
        <f>EX39/'Drive Train'!$F$35</f>
        <v>0.55000000000000004</v>
      </c>
      <c r="EO39" s="46">
        <f>EV39*12*60/(PI() * 'Drive Train'!$F$15)/EN$2*EN39</f>
        <v>-79563.378784371467</v>
      </c>
      <c r="EP39" s="2">
        <f>('DEPRECATED - DT-Prelim Calcs'!$C$6*EN39-EO39)/('DEPRECATED - DT-Prelim Calcs'!$C$6*EN39)*'DEPRECATED - DT-Prelim Calcs'!$C$7*EN39</f>
        <v>37.300686279612613</v>
      </c>
      <c r="EQ39" s="57">
        <f>EP39/'DEPRECATED - DT-Prelim Calcs'!$C$7*('DEPRECATED - DT-Prelim Calcs'!$C$8-'DEPRECATED - DT-Prelim Calcs'!$C$9)+'DEPRECATED - DT-Prelim Calcs'!$C$9</f>
        <v>1988.4585268358085</v>
      </c>
      <c r="ER39" s="57">
        <f t="shared" si="16"/>
        <v>93</v>
      </c>
      <c r="ES39" s="2">
        <f t="shared" si="51"/>
        <v>0.86507304327942547</v>
      </c>
      <c r="ET39" s="57">
        <f>ES39*'DEPRECATED - DT-Prelim Calcs'!$C$21/EN$2/'DEPRECATED - DT-Prelim Calcs'!$C$19/'DEPRECATED - DT-Prelim Calcs'!$C$18*3.39*'DEPRECATED - DT-Prelim Calcs'!$C$20</f>
        <v>25.773080821789936</v>
      </c>
      <c r="EU39" s="46">
        <f t="shared" si="52"/>
        <v>0</v>
      </c>
      <c r="EV39" s="57">
        <f>ET38*'DEPRECATED - DT-Prelim Calcs'!$C$11+EV38</f>
        <v>-307.07091681052009</v>
      </c>
      <c r="EW39" s="57">
        <f>EW38+0.5*ET39*'DEPRECATED - DT-Prelim Calcs'!$C$11^2+EV39*'DEPRECATED - DT-Prelim Calcs'!$C$11</f>
        <v>-83545.692086878131</v>
      </c>
      <c r="EX39" s="57">
        <f>MIN('Drive Train'!$F$35-ER38*'DEPRECATED - DT-Prelim Calcs'!$C$21*'Drive Train'!$F$39,EX38+ER$2)</f>
        <v>6.82</v>
      </c>
      <c r="EY39" s="57">
        <f>'Drive Train'!$F$35-ER39*'DEPRECATED - DT-Prelim Calcs'!$C$21*'Drive Train'!$F$39</f>
        <v>6.82</v>
      </c>
      <c r="EZ39" s="1">
        <f>IF(EW39&gt;='Drive Train'!$F$29,1,0)</f>
        <v>0</v>
      </c>
      <c r="FA39" s="57">
        <f t="shared" si="53"/>
        <v>103.33333333333333</v>
      </c>
      <c r="FB39" s="63">
        <f>FB38+'DEPRECATED - DT-Prelim Calcs'!$C$11</f>
        <v>140</v>
      </c>
      <c r="FC39" s="2">
        <f>FM39/'Drive Train'!$F$35</f>
        <v>3.9155253543935631</v>
      </c>
      <c r="FD39" s="46">
        <f>FK39*12*60/(PI() * 'Drive Train'!$F$15)/FC$2*FC39</f>
        <v>-3877614.3640080853</v>
      </c>
      <c r="FE39" s="2">
        <f>('DEPRECATED - DT-Prelim Calcs'!$C$6*FC39-FD39)/('DEPRECATED - DT-Prelim Calcs'!$C$6*FC39)*'DEPRECATED - DT-Prelim Calcs'!$C$7*FC39</f>
        <v>1762.7292148394517</v>
      </c>
      <c r="FF39" s="57">
        <f>FE39/'DEPRECATED - DT-Prelim Calcs'!$C$7*('DEPRECATED - DT-Prelim Calcs'!$C$8-'DEPRECATED - DT-Prelim Calcs'!$C$9)+'DEPRECATED - DT-Prelim Calcs'!$C$9</f>
        <v>93844.259445602351</v>
      </c>
      <c r="FG39" s="57">
        <f t="shared" si="17"/>
        <v>93</v>
      </c>
      <c r="FH39" s="2">
        <f t="shared" si="54"/>
        <v>0.78067567320338405</v>
      </c>
      <c r="FI39" s="57">
        <f>FH39*'DEPRECATED - DT-Prelim Calcs'!$C$21/FC$2/'DEPRECATED - DT-Prelim Calcs'!$C$19/'DEPRECATED - DT-Prelim Calcs'!$C$18*3.39*'DEPRECATED - DT-Prelim Calcs'!$C$20</f>
        <v>25.773080821789936</v>
      </c>
      <c r="FJ39" s="46">
        <f t="shared" si="55"/>
        <v>0</v>
      </c>
      <c r="FK39" s="57">
        <f>FI38*'DEPRECATED - DT-Prelim Calcs'!$C$11+FK38</f>
        <v>-1897.0579587482734</v>
      </c>
      <c r="FL39" s="57">
        <f>FL38+0.5*FI39*'DEPRECATED - DT-Prelim Calcs'!$C$11^2+FK39*'DEPRECATED - DT-Prelim Calcs'!$C$11</f>
        <v>-111346.33208375343</v>
      </c>
      <c r="FM39" s="57">
        <f>MIN('Drive Train'!$F$35-FG38*'DEPRECATED - DT-Prelim Calcs'!$C$21*'Drive Train'!$F$39,FM38+FG$2)</f>
        <v>48.552514394480184</v>
      </c>
      <c r="FN39" s="57">
        <f>'Drive Train'!$F$35-FG39*'DEPRECATED - DT-Prelim Calcs'!$C$21*'Drive Train'!$F$39</f>
        <v>6.82</v>
      </c>
      <c r="FO39" s="1">
        <f>IF(FL39&gt;='Drive Train'!$F$29,1,0)</f>
        <v>0</v>
      </c>
      <c r="FP39" s="57">
        <f t="shared" si="56"/>
        <v>103.33333333333333</v>
      </c>
      <c r="FQ39" s="63">
        <f>FQ38+'DEPRECATED - DT-Prelim Calcs'!$C$11</f>
        <v>140</v>
      </c>
      <c r="FR39" s="2">
        <f>GB39/'Drive Train'!$F$35</f>
        <v>0.55000000000000004</v>
      </c>
      <c r="FS39" s="46">
        <f>FZ39*12*60/(PI() * 'Drive Train'!$F$15)/FR$2*FR39</f>
        <v>-203548.67391915389</v>
      </c>
      <c r="FT39" s="2">
        <f>('DEPRECATED - DT-Prelim Calcs'!$C$6*FR39-FS39)/('DEPRECATED - DT-Prelim Calcs'!$C$6*FR39)*'DEPRECATED - DT-Prelim Calcs'!$C$7*FR39</f>
        <v>93.361579576953261</v>
      </c>
      <c r="FU39" s="57">
        <f>FT39/'DEPRECATED - DT-Prelim Calcs'!$C$7*('DEPRECATED - DT-Prelim Calcs'!$C$8-'DEPRECATED - DT-Prelim Calcs'!$C$9)+'DEPRECATED - DT-Prelim Calcs'!$C$9</f>
        <v>4972.9450870220344</v>
      </c>
      <c r="FV39" s="57">
        <f t="shared" si="18"/>
        <v>93</v>
      </c>
      <c r="FW39" s="2">
        <f t="shared" si="57"/>
        <v>0.7112822800297498</v>
      </c>
      <c r="FX39" s="57">
        <f>FW39*'DEPRECATED - DT-Prelim Calcs'!$C$21/FR$2/'DEPRECATED - DT-Prelim Calcs'!$C$19/'DEPRECATED - DT-Prelim Calcs'!$C$18*3.39*'DEPRECATED - DT-Prelim Calcs'!$C$20</f>
        <v>25.773080821789936</v>
      </c>
      <c r="FY39" s="46">
        <f t="shared" si="58"/>
        <v>0</v>
      </c>
      <c r="FZ39" s="57">
        <f>FX38*'DEPRECATED - DT-Prelim Calcs'!$C$11+FZ38</f>
        <v>-645.92628144682635</v>
      </c>
      <c r="GA39" s="57">
        <f>GA38+0.5*FX39*'DEPRECATED - DT-Prelim Calcs'!$C$11^2+FZ39*'DEPRECATED - DT-Prelim Calcs'!$C$11</f>
        <v>-140721.23292105217</v>
      </c>
      <c r="GB39" s="57">
        <f>MIN('Drive Train'!$F$35-FV38*'DEPRECATED - DT-Prelim Calcs'!$C$21*'Drive Train'!$F$39,GB38+FV$2)</f>
        <v>6.82</v>
      </c>
      <c r="GC39" s="57">
        <f>'Drive Train'!$F$35-FV39*'DEPRECATED - DT-Prelim Calcs'!$C$21*'Drive Train'!$F$39</f>
        <v>6.82</v>
      </c>
      <c r="GD39" s="1">
        <f>IF(GA39&gt;='Drive Train'!$F$29,1,0)</f>
        <v>0</v>
      </c>
      <c r="GE39" s="57">
        <f t="shared" si="59"/>
        <v>103.33333333333333</v>
      </c>
      <c r="GF39" s="63">
        <f>GF38+'DEPRECATED - DT-Prelim Calcs'!$C$11</f>
        <v>140</v>
      </c>
      <c r="GG39" s="2">
        <f>GQ39/'Drive Train'!$F$35</f>
        <v>0.85483870967741948</v>
      </c>
      <c r="GH39" s="46">
        <f>GO39*12*60/(PI() * 'Drive Train'!$F$15)/GG$2*GG39</f>
        <v>-7318.0693956739651</v>
      </c>
      <c r="GI39" s="2">
        <f>('DEPRECATED - DT-Prelim Calcs'!$C$6*GG39-GH39)/('DEPRECATED - DT-Prelim Calcs'!$C$6*GG39)*'DEPRECATED - DT-Prelim Calcs'!$C$7*GG39</f>
        <v>5.3690819739200029</v>
      </c>
      <c r="GJ39" s="57">
        <f>GI39/'DEPRECATED - DT-Prelim Calcs'!$C$7*('DEPRECATED - DT-Prelim Calcs'!$C$8-'DEPRECATED - DT-Prelim Calcs'!$C$9)+'DEPRECATED - DT-Prelim Calcs'!$C$9</f>
        <v>288.53121047881177</v>
      </c>
      <c r="GK39" s="57">
        <f t="shared" si="60"/>
        <v>29.999999999999982</v>
      </c>
      <c r="GL39" s="2">
        <f t="shared" si="61"/>
        <v>0.99579519204165001</v>
      </c>
      <c r="GM39" s="57">
        <f>GL39*'DEPRECATED - DT-Prelim Calcs'!$C$21/GG$2/'DEPRECATED - DT-Prelim Calcs'!$C$19/'DEPRECATED - DT-Prelim Calcs'!$C$18*3.39*'DEPRECATED - DT-Prelim Calcs'!$C$20</f>
        <v>25.773080821789936</v>
      </c>
      <c r="GN39" s="46">
        <f t="shared" si="62"/>
        <v>0</v>
      </c>
      <c r="GO39" s="57">
        <f>GM38*'DEPRECATED - DT-Prelim Calcs'!$C$11+GO38</f>
        <v>-20.91788382500792</v>
      </c>
      <c r="GP39" s="57">
        <f>GP38+0.5*GM39*'DEPRECATED - DT-Prelim Calcs'!$C$11^2+GO39*'DEPRECATED - DT-Prelim Calcs'!$C$11</f>
        <v>-66168.021766137215</v>
      </c>
      <c r="GQ39" s="57">
        <f>MIN('Drive Train'!$F$35-GK38*'DEPRECATED - DT-Prelim Calcs'!$C$21*'Drive Train'!$F$39,GQ38+GK$2)</f>
        <v>10.600000000000001</v>
      </c>
      <c r="GR39" s="57">
        <f>'Drive Train'!$F$35-GK39*'DEPRECATED - DT-Prelim Calcs'!$C$21*'Drive Train'!$F$39</f>
        <v>10.600000000000001</v>
      </c>
      <c r="GS39" s="1">
        <f>IF(GP39&gt;='Drive Train'!$F$29,1,0)</f>
        <v>0</v>
      </c>
      <c r="GT39" s="57">
        <f t="shared" si="63"/>
        <v>33.333333333333314</v>
      </c>
      <c r="GU39" s="63">
        <f>GU38+'DEPRECATED - DT-Prelim Calcs'!$C$11</f>
        <v>140</v>
      </c>
      <c r="GV39" s="2">
        <f>HF39/'Drive Train'!$F$35</f>
        <v>0.83870967741935498</v>
      </c>
      <c r="GW39" s="46">
        <f>HD39*12*60/(PI() * 'Drive Train'!$F$15)/GV$2*GV39</f>
        <v>-170713.03287944608</v>
      </c>
      <c r="GX39" s="2">
        <f>('DEPRECATED - DT-Prelim Calcs'!$C$6*GV39-GW39)/('DEPRECATED - DT-Prelim Calcs'!$C$6*GV39)*'DEPRECATED - DT-Prelim Calcs'!$C$7*GV39</f>
        <v>79.210485301842382</v>
      </c>
      <c r="GY39" s="57">
        <f>GX39/'DEPRECATED - DT-Prelim Calcs'!$C$7*('DEPRECATED - DT-Prelim Calcs'!$C$8-'DEPRECATED - DT-Prelim Calcs'!$C$9)+'DEPRECATED - DT-Prelim Calcs'!$C$9</f>
        <v>4219.5901511312777</v>
      </c>
      <c r="GZ39" s="57">
        <f t="shared" si="20"/>
        <v>33.333333333333314</v>
      </c>
      <c r="HA39" s="2">
        <f t="shared" si="64"/>
        <v>0.99579519204165001</v>
      </c>
      <c r="HB39" s="57">
        <f>HA39*'DEPRECATED - DT-Prelim Calcs'!$C$21/GV$2/'DEPRECATED - DT-Prelim Calcs'!$C$19/'DEPRECATED - DT-Prelim Calcs'!$C$18*3.39*'DEPRECATED - DT-Prelim Calcs'!$C$20</f>
        <v>25.773080821789936</v>
      </c>
      <c r="HC39" s="46">
        <f t="shared" si="65"/>
        <v>0</v>
      </c>
      <c r="HD39" s="57">
        <f>HB38*'DEPRECATED - DT-Prelim Calcs'!$C$11+HD38</f>
        <v>-497.34805881471721</v>
      </c>
      <c r="HE39" s="57">
        <f>HE38+0.5*HB39*'DEPRECATED - DT-Prelim Calcs'!$C$11^2+HD39*'DEPRECATED - DT-Prelim Calcs'!$C$11</f>
        <v>-58947.749556222239</v>
      </c>
      <c r="HF39" s="57">
        <f>MIN('Drive Train'!$F$35-GZ38*'DEPRECATED - DT-Prelim Calcs'!$C$21*'Drive Train'!$F$39,HF38+GZ$2)</f>
        <v>10.400000000000002</v>
      </c>
      <c r="HG39" s="57">
        <f>'Drive Train'!$F$35-GZ39*'DEPRECATED - DT-Prelim Calcs'!$C$21*'Drive Train'!$F$39</f>
        <v>10.400000000000002</v>
      </c>
      <c r="HH39" s="1">
        <f>IF(HE39&gt;='Drive Train'!$F$29,1,0)</f>
        <v>0</v>
      </c>
      <c r="HI39" s="57">
        <f t="shared" si="66"/>
        <v>37.037037037037017</v>
      </c>
      <c r="HJ39" s="63">
        <f>HJ38+'DEPRECATED - DT-Prelim Calcs'!$C$11</f>
        <v>140</v>
      </c>
      <c r="HK39" s="2">
        <f>HU39/'Drive Train'!$F$35</f>
        <v>0.82258064516129037</v>
      </c>
      <c r="HL39" s="46">
        <f>HS39*12*60/(PI() * 'Drive Train'!$F$15)/HK$2*HK39</f>
        <v>8230.5669412338721</v>
      </c>
      <c r="HM39" s="2">
        <f>('DEPRECATED - DT-Prelim Calcs'!$C$6*HK39-HL39)/('DEPRECATED - DT-Prelim Calcs'!$C$6*HK39)*'DEPRECATED - DT-Prelim Calcs'!$C$7*HK39</f>
        <v>-1.7390940275953672</v>
      </c>
      <c r="HN39" s="57">
        <f>HM39/'DEPRECATED - DT-Prelim Calcs'!$C$7*('DEPRECATED - DT-Prelim Calcs'!$C$8-'DEPRECATED - DT-Prelim Calcs'!$C$9)+'DEPRECATED - DT-Prelim Calcs'!$C$9</f>
        <v>-89.883304456633041</v>
      </c>
      <c r="HO39" s="57">
        <f t="shared" si="21"/>
        <v>-89.883304456633041</v>
      </c>
      <c r="HP39" s="2">
        <f t="shared" si="67"/>
        <v>-2.4716416861612434</v>
      </c>
      <c r="HQ39" s="57">
        <f>HP39*'DEPRECATED - DT-Prelim Calcs'!$C$21/HK$2/'DEPRECATED - DT-Prelim Calcs'!$C$19/'DEPRECATED - DT-Prelim Calcs'!$C$18*3.39*'DEPRECATED - DT-Prelim Calcs'!$C$20</f>
        <v>-63.970805893662607</v>
      </c>
      <c r="HR39" s="46">
        <f t="shared" si="68"/>
        <v>1</v>
      </c>
      <c r="HS39" s="57">
        <f>HQ38*'DEPRECATED - DT-Prelim Calcs'!$C$11+HS38</f>
        <v>24.448750476377683</v>
      </c>
      <c r="HT39" s="57">
        <f>HT38+0.5*HQ39*'DEPRECATED - DT-Prelim Calcs'!$C$11^2+HS39*'DEPRECATED - DT-Prelim Calcs'!$C$11</f>
        <v>-49344.455776980431</v>
      </c>
      <c r="HU39" s="57">
        <f>MIN('Drive Train'!$F$35-HO38*'DEPRECATED - DT-Prelim Calcs'!$C$21*'Drive Train'!$F$39,HU38+HO$2)</f>
        <v>10.200000000000001</v>
      </c>
      <c r="HV39" s="57">
        <f>'Drive Train'!$F$35-HO39*'DEPRECATED - DT-Prelim Calcs'!$C$21*'Drive Train'!$F$39</f>
        <v>17.792998267397984</v>
      </c>
      <c r="HW39" s="1">
        <f>IF(HT39&gt;='Drive Train'!$F$29,1,0)</f>
        <v>0</v>
      </c>
      <c r="HX39" s="57">
        <f t="shared" si="69"/>
        <v>-99.870338285147824</v>
      </c>
      <c r="HY39" s="63">
        <f>HY38+'DEPRECATED - DT-Prelim Calcs'!$C$11</f>
        <v>140</v>
      </c>
      <c r="HZ39" s="2">
        <f>IJ39/'Drive Train'!$F$35</f>
        <v>0.80645161290322598</v>
      </c>
      <c r="IA39" s="46">
        <f>IH39*12*60/(PI() * 'Drive Train'!$F$15)/HZ$2*HZ39</f>
        <v>30318.720626494378</v>
      </c>
      <c r="IB39" s="2">
        <f>('DEPRECATED - DT-Prelim Calcs'!$C$6*HZ39-IA39)/('DEPRECATED - DT-Prelim Calcs'!$C$6*HZ39)*'DEPRECATED - DT-Prelim Calcs'!$C$7*HZ39</f>
        <v>-11.765291520942899</v>
      </c>
      <c r="IC39" s="57">
        <f>IB39/'DEPRECATED - DT-Prelim Calcs'!$C$7*('DEPRECATED - DT-Prelim Calcs'!$C$8-'DEPRECATED - DT-Prelim Calcs'!$C$9)+'DEPRECATED - DT-Prelim Calcs'!$C$9</f>
        <v>-623.64311291990623</v>
      </c>
      <c r="ID39" s="57">
        <f t="shared" si="22"/>
        <v>-623.64311291990623</v>
      </c>
      <c r="IE39" s="2">
        <f t="shared" si="70"/>
        <v>-14.517727182242346</v>
      </c>
      <c r="IF39" s="57">
        <f>IE39*'DEPRECATED - DT-Prelim Calcs'!$C$21/HZ$2/'DEPRECATED - DT-Prelim Calcs'!$C$19/'DEPRECATED - DT-Prelim Calcs'!$C$18*3.39*'DEPRECATED - DT-Prelim Calcs'!$C$20</f>
        <v>-375.74649788124185</v>
      </c>
      <c r="IG39" s="46">
        <f t="shared" si="71"/>
        <v>1</v>
      </c>
      <c r="IH39" s="57">
        <f>IF38*'DEPRECATED - DT-Prelim Calcs'!$C$11+IH38</f>
        <v>91.862436386918318</v>
      </c>
      <c r="II39" s="57">
        <f>II38+0.5*IF39*'DEPRECATED - DT-Prelim Calcs'!$C$11^2+IH39*'DEPRECATED - DT-Prelim Calcs'!$C$11</f>
        <v>-51487.44584863403</v>
      </c>
      <c r="IJ39" s="57">
        <f>MIN('Drive Train'!$F$35-ID38*'DEPRECATED - DT-Prelim Calcs'!$C$21*'Drive Train'!$F$39,IJ38+ID$2)</f>
        <v>10.000000000000002</v>
      </c>
      <c r="IK39" s="57">
        <f>'Drive Train'!$F$35-ID39*'DEPRECATED - DT-Prelim Calcs'!$C$21*'Drive Train'!$F$39</f>
        <v>49.818586775194369</v>
      </c>
      <c r="IL39" s="1">
        <f>IF(II39&gt;='Drive Train'!$F$29,1,0)</f>
        <v>0</v>
      </c>
      <c r="IM39" s="57">
        <f t="shared" si="72"/>
        <v>-692.93679213322912</v>
      </c>
      <c r="IN39" s="63">
        <f>IN38+'DEPRECATED - DT-Prelim Calcs'!$C$11</f>
        <v>140</v>
      </c>
      <c r="IO39" s="2">
        <f>IY39/'Drive Train'!$F$35</f>
        <v>0.79032258064516137</v>
      </c>
      <c r="IP39" s="46">
        <f>IW39*12*60/(PI() * 'Drive Train'!$F$15)/IO$2*IO39</f>
        <v>-221807.58790801661</v>
      </c>
      <c r="IQ39" s="2">
        <f>('DEPRECATED - DT-Prelim Calcs'!$C$6*IO39-IP39)/('DEPRECATED - DT-Prelim Calcs'!$C$6*IO39)*'DEPRECATED - DT-Prelim Calcs'!$C$7*IO39</f>
        <v>102.19666369671319</v>
      </c>
      <c r="IR39" s="57">
        <f>IQ39/'DEPRECATED - DT-Prelim Calcs'!$C$7*('DEPRECATED - DT-Prelim Calcs'!$C$8-'DEPRECATED - DT-Prelim Calcs'!$C$9)+'DEPRECATED - DT-Prelim Calcs'!$C$9</f>
        <v>5443.2941710739842</v>
      </c>
      <c r="IS39" s="57">
        <f t="shared" si="23"/>
        <v>43.333333333333321</v>
      </c>
      <c r="IT39" s="2">
        <f t="shared" si="73"/>
        <v>0.99579519204165001</v>
      </c>
      <c r="IU39" s="57">
        <f>IT39*'DEPRECATED - DT-Prelim Calcs'!$C$21/IO$2/'DEPRECATED - DT-Prelim Calcs'!$C$19/'DEPRECATED - DT-Prelim Calcs'!$C$18*3.39*'DEPRECATED - DT-Prelim Calcs'!$C$20</f>
        <v>25.773080821789936</v>
      </c>
      <c r="IV39" s="46">
        <f t="shared" si="74"/>
        <v>0</v>
      </c>
      <c r="IW39" s="57">
        <f>IU38*'DEPRECATED - DT-Prelim Calcs'!$C$11+IW38</f>
        <v>-685.76830949686405</v>
      </c>
      <c r="IX39" s="57">
        <f>IX38+0.5*IU39*'DEPRECATED - DT-Prelim Calcs'!$C$11^2+IW39*'DEPRECATED - DT-Prelim Calcs'!$C$11</f>
        <v>-85520.528263654662</v>
      </c>
      <c r="IY39" s="57">
        <f>MIN('Drive Train'!$F$35-IS38*'DEPRECATED - DT-Prelim Calcs'!$C$21*'Drive Train'!$F$39,IY38+IS$2)</f>
        <v>9.8000000000000007</v>
      </c>
      <c r="IZ39" s="57">
        <f>'Drive Train'!$F$35-IS39*'DEPRECATED - DT-Prelim Calcs'!$C$21*'Drive Train'!$F$39</f>
        <v>9.8000000000000007</v>
      </c>
      <c r="JA39" s="1">
        <f>IF(IX39&gt;='Drive Train'!$F$29,1,0)</f>
        <v>0</v>
      </c>
      <c r="JB39" s="57">
        <f t="shared" si="75"/>
        <v>48.148148148148138</v>
      </c>
      <c r="JC39" s="63">
        <f>JC38+'DEPRECATED - DT-Prelim Calcs'!$C$11</f>
        <v>140</v>
      </c>
      <c r="JD39" s="2">
        <f>JN39/'Drive Train'!$F$35</f>
        <v>0.77419354838709686</v>
      </c>
      <c r="JE39" s="46">
        <f>JL39*12*60/(PI() * 'Drive Train'!$F$15)/JD$2*JD39</f>
        <v>-264947.45028651523</v>
      </c>
      <c r="JF39" s="2">
        <f>('DEPRECATED - DT-Prelim Calcs'!$C$6*JD39-JE39)/('DEPRECATED - DT-Prelim Calcs'!$C$6*JD39)*'DEPRECATED - DT-Prelim Calcs'!$C$7*JD39</f>
        <v>121.66380930161323</v>
      </c>
      <c r="JG39" s="57">
        <f>JF39/'DEPRECATED - DT-Prelim Calcs'!$C$7*('DEPRECATED - DT-Prelim Calcs'!$C$8-'DEPRECATED - DT-Prelim Calcs'!$C$9)+'DEPRECATED - DT-Prelim Calcs'!$C$9</f>
        <v>6479.6571507871267</v>
      </c>
      <c r="JH39" s="57">
        <f t="shared" si="24"/>
        <v>46.666666666666657</v>
      </c>
      <c r="JI39" s="2">
        <f t="shared" si="76"/>
        <v>0.99579519204165001</v>
      </c>
      <c r="JJ39" s="57">
        <f>JI39*'DEPRECATED - DT-Prelim Calcs'!$C$21/JD$2/'DEPRECATED - DT-Prelim Calcs'!$C$19/'DEPRECATED - DT-Prelim Calcs'!$C$18*3.39*'DEPRECATED - DT-Prelim Calcs'!$C$20</f>
        <v>25.773080821789936</v>
      </c>
      <c r="JK39" s="46">
        <f t="shared" si="77"/>
        <v>0</v>
      </c>
      <c r="JL39" s="57">
        <f>JJ38*'DEPRECATED - DT-Prelim Calcs'!$C$11+JL38</f>
        <v>-836.21046786768261</v>
      </c>
      <c r="JM39" s="57">
        <f>JM38+0.5*JJ39*'DEPRECATED - DT-Prelim Calcs'!$C$11^2+JL39*'DEPRECATED - DT-Prelim Calcs'!$C$11</f>
        <v>-87466.153598024277</v>
      </c>
      <c r="JN39" s="57">
        <f>MIN('Drive Train'!$F$35-JH38*'DEPRECATED - DT-Prelim Calcs'!$C$21*'Drive Train'!$F$39,JN38+JH$2)</f>
        <v>9.6000000000000014</v>
      </c>
      <c r="JO39" s="57">
        <f>'Drive Train'!$F$35-JH39*'DEPRECATED - DT-Prelim Calcs'!$C$21*'Drive Train'!$F$39</f>
        <v>9.6000000000000014</v>
      </c>
      <c r="JP39" s="1">
        <f>IF(JM39&gt;='Drive Train'!$F$29,1,0)</f>
        <v>0</v>
      </c>
      <c r="JQ39" s="57">
        <f>MIN(JG39,'DEPRECATED - DT-Prelim Calcs'!$C$10)*'DEPRECATED - DT-Prelim Calcs'!$C$11*1000/60/60</f>
        <v>103.33333333333333</v>
      </c>
      <c r="JR39" s="63">
        <f>JR38+'DEPRECATED - DT-Prelim Calcs'!$C$11</f>
        <v>140</v>
      </c>
      <c r="JS39" s="2">
        <f>KC39/'Drive Train'!$F$35</f>
        <v>0.75806451612903225</v>
      </c>
      <c r="JT39" s="46">
        <f>KA39*12*60/(PI() * 'Drive Train'!$F$15)/JS$2*JS39</f>
        <v>-292003.44534131419</v>
      </c>
      <c r="JU39" s="2">
        <f>('DEPRECATED - DT-Prelim Calcs'!$C$6*JS39-JT39)/('DEPRECATED - DT-Prelim Calcs'!$C$6*JS39)*'DEPRECATED - DT-Prelim Calcs'!$C$7*JS39</f>
        <v>133.85851208285172</v>
      </c>
      <c r="JV39" s="57">
        <f>JU39/'DEPRECATED - DT-Prelim Calcs'!$C$7*('DEPRECATED - DT-Prelim Calcs'!$C$8-'DEPRECATED - DT-Prelim Calcs'!$C$9)+'DEPRECATED - DT-Prelim Calcs'!$C$9</f>
        <v>7128.860622502023</v>
      </c>
      <c r="JW39" s="57">
        <f t="shared" si="25"/>
        <v>49.999999999999993</v>
      </c>
      <c r="JX39" s="2">
        <f t="shared" si="78"/>
        <v>0.99579519204165001</v>
      </c>
      <c r="JY39" s="57">
        <f>JX39*'DEPRECATED - DT-Prelim Calcs'!$C$21/JS$2/'DEPRECATED - DT-Prelim Calcs'!$C$19/'DEPRECATED - DT-Prelim Calcs'!$C$18*3.39*'DEPRECATED - DT-Prelim Calcs'!$C$20</f>
        <v>25.773080821789936</v>
      </c>
      <c r="JZ39" s="46">
        <f t="shared" si="79"/>
        <v>0</v>
      </c>
      <c r="KA39" s="57">
        <f>JY38*'DEPRECATED - DT-Prelim Calcs'!$C$11+KA38</f>
        <v>-941.21146893360935</v>
      </c>
      <c r="KB39" s="57">
        <f>KB38+0.5*JY39*'DEPRECATED - DT-Prelim Calcs'!$C$11^2+KA39*'DEPRECATED - DT-Prelim Calcs'!$C$11</f>
        <v>-87885.618988861461</v>
      </c>
      <c r="KC39" s="57">
        <f>MIN('Drive Train'!$F$35-JW38*'DEPRECATED - DT-Prelim Calcs'!$C$21*'Drive Train'!$F$39,KC38+JW$2)</f>
        <v>9.4</v>
      </c>
      <c r="KD39" s="57">
        <f>'Drive Train'!$F$35-JW39*'DEPRECATED - DT-Prelim Calcs'!$C$21*'Drive Train'!$F$39</f>
        <v>9.4</v>
      </c>
      <c r="KE39" s="1">
        <f>IF(KB39&gt;='Drive Train'!$F$29,1,0)</f>
        <v>0</v>
      </c>
      <c r="KF39" s="57">
        <f>MIN(JV39,'DEPRECATED - DT-Prelim Calcs'!$C$10)*'DEPRECATED - DT-Prelim Calcs'!$C$11*1000/60/60</f>
        <v>103.33333333333333</v>
      </c>
      <c r="KG39" s="63">
        <f>KG38+'DEPRECATED - DT-Prelim Calcs'!$C$11</f>
        <v>140</v>
      </c>
      <c r="KH39" s="2">
        <f>KR39/'Drive Train'!$F$35</f>
        <v>0.74193548387096786</v>
      </c>
      <c r="KI39" s="46">
        <f>KP39*12*60/(PI() * 'Drive Train'!$F$15)/KH$2*KH39</f>
        <v>-242291.03617754165</v>
      </c>
      <c r="KJ39" s="2">
        <f>('DEPRECATED - DT-Prelim Calcs'!$C$6*KH39-KI39)/('DEPRECATED - DT-Prelim Calcs'!$C$6*KH39)*'DEPRECATED - DT-Prelim Calcs'!$C$7*KH39</f>
        <v>111.34179757201562</v>
      </c>
      <c r="KK39" s="57">
        <f>KJ39/'DEPRECATED - DT-Prelim Calcs'!$C$7*('DEPRECATED - DT-Prelim Calcs'!$C$8-'DEPRECATED - DT-Prelim Calcs'!$C$9)+'DEPRECATED - DT-Prelim Calcs'!$C$9</f>
        <v>5930.1492234396692</v>
      </c>
      <c r="KL39" s="57">
        <f t="shared" si="26"/>
        <v>53.333333333333329</v>
      </c>
      <c r="KM39" s="2">
        <f t="shared" si="80"/>
        <v>0.99579519204165001</v>
      </c>
      <c r="KN39" s="57">
        <f>KM39*'DEPRECATED - DT-Prelim Calcs'!$C$21/KH$2/'DEPRECATED - DT-Prelim Calcs'!$C$19/'DEPRECATED - DT-Prelim Calcs'!$C$18*3.39*'DEPRECATED - DT-Prelim Calcs'!$C$20</f>
        <v>25.773080821789936</v>
      </c>
      <c r="KO39" s="46">
        <f t="shared" si="81"/>
        <v>0</v>
      </c>
      <c r="KP39" s="57">
        <f>KN38*'DEPRECATED - DT-Prelim Calcs'!$C$11+KP38</f>
        <v>-797.95170736747411</v>
      </c>
      <c r="KQ39" s="57">
        <f>KQ38+0.5*KN39*'DEPRECATED - DT-Prelim Calcs'!$C$11^2+KP39*'DEPRECATED - DT-Prelim Calcs'!$C$11</f>
        <v>-66695.393572783098</v>
      </c>
      <c r="KR39" s="57">
        <f>MIN('Drive Train'!$F$35-KL38*'DEPRECATED - DT-Prelim Calcs'!$C$21*'Drive Train'!$F$39,KR38+KL$2)</f>
        <v>9.2000000000000011</v>
      </c>
      <c r="KS39" s="57">
        <f>'Drive Train'!$F$35-KL39*'DEPRECATED - DT-Prelim Calcs'!$C$21*'Drive Train'!$F$39</f>
        <v>9.2000000000000011</v>
      </c>
      <c r="KT39" s="1">
        <f>IF(KQ39&gt;='Drive Train'!$F$29,1,0)</f>
        <v>0</v>
      </c>
      <c r="KU39" s="57">
        <f>MIN(KK39,'DEPRECATED - DT-Prelim Calcs'!$C$10)*'DEPRECATED - DT-Prelim Calcs'!$C$11*1000/60/60</f>
        <v>103.33333333333333</v>
      </c>
      <c r="KV39" s="63">
        <f>KV38+'DEPRECATED - DT-Prelim Calcs'!$C$11</f>
        <v>140</v>
      </c>
      <c r="KW39" s="2">
        <f>LG39/'Drive Train'!$F$35</f>
        <v>0.72580645161290325</v>
      </c>
      <c r="KX39" s="46">
        <f>LE39*12*60/(PI() * 'Drive Train'!$F$15)/KW$2*KW39</f>
        <v>-192697.7188281834</v>
      </c>
      <c r="KY39" s="2">
        <f>('DEPRECATED - DT-Prelim Calcs'!$C$6*KW39-KX39)/('DEPRECATED - DT-Prelim Calcs'!$C$6*KW39)*'DEPRECATED - DT-Prelim Calcs'!$C$7*KW39</f>
        <v>88.878931329985988</v>
      </c>
      <c r="KZ39" s="57">
        <f>KY39/'DEPRECATED - DT-Prelim Calcs'!$C$7*('DEPRECATED - DT-Prelim Calcs'!$C$8-'DEPRECATED - DT-Prelim Calcs'!$C$9)+'DEPRECATED - DT-Prelim Calcs'!$C$9</f>
        <v>4734.3045185216606</v>
      </c>
      <c r="LA39" s="57">
        <f t="shared" si="27"/>
        <v>56.666666666666664</v>
      </c>
      <c r="LB39" s="2">
        <f t="shared" si="82"/>
        <v>0.99579519204165001</v>
      </c>
      <c r="LC39" s="57">
        <f>LB39*'DEPRECATED - DT-Prelim Calcs'!$C$21/KW$2/'DEPRECATED - DT-Prelim Calcs'!$C$19/'DEPRECATED - DT-Prelim Calcs'!$C$18*3.39*'DEPRECATED - DT-Prelim Calcs'!$C$20</f>
        <v>25.773080821789936</v>
      </c>
      <c r="LD39" s="46">
        <f t="shared" si="83"/>
        <v>0</v>
      </c>
      <c r="LE39" s="57">
        <f>LC38*'DEPRECATED - DT-Prelim Calcs'!$C$11+LE38</f>
        <v>-648.72577338274937</v>
      </c>
      <c r="LF39" s="57">
        <f>LF38+0.5*LC39*'DEPRECATED - DT-Prelim Calcs'!$C$11^2+LE39*'DEPRECATED - DT-Prelim Calcs'!$C$11</f>
        <v>-85804.841487994243</v>
      </c>
      <c r="LG39" s="57">
        <f>MIN('Drive Train'!$F$35-LA38*'DEPRECATED - DT-Prelim Calcs'!$C$21*'Drive Train'!$F$39,LG38+LA$2)</f>
        <v>9</v>
      </c>
      <c r="LH39" s="57">
        <f>'Drive Train'!$F$35-LA39*'DEPRECATED - DT-Prelim Calcs'!$C$21*'Drive Train'!$F$39</f>
        <v>9</v>
      </c>
      <c r="LI39" s="1">
        <f>IF(LF39&gt;='Drive Train'!$F$29,1,0)</f>
        <v>0</v>
      </c>
      <c r="LJ39" s="57">
        <f>MIN(KZ39,'DEPRECATED - DT-Prelim Calcs'!$C$10)*'DEPRECATED - DT-Prelim Calcs'!$C$11*1000/60/60</f>
        <v>103.33333333333333</v>
      </c>
      <c r="LK39" s="63">
        <f>LK38+'DEPRECATED - DT-Prelim Calcs'!$C$11</f>
        <v>140</v>
      </c>
      <c r="LL39" s="2">
        <f>LV39/'Drive Train'!$F$35</f>
        <v>3.0145892421648655</v>
      </c>
      <c r="LM39" s="46">
        <f>LT39*12*60/(PI() * 'Drive Train'!$F$15)/LL$2*LL39</f>
        <v>-1194598.9836605552</v>
      </c>
      <c r="LN39" s="2">
        <f>('DEPRECATED - DT-Prelim Calcs'!$C$6*LL39-LM39)/('DEPRECATED - DT-Prelim Calcs'!$C$6*LL39)*'DEPRECATED - DT-Prelim Calcs'!$C$7*LL39</f>
        <v>547.41216769499408</v>
      </c>
      <c r="LO39" s="57">
        <f>LN39/'DEPRECATED - DT-Prelim Calcs'!$C$7*('DEPRECATED - DT-Prelim Calcs'!$C$8-'DEPRECATED - DT-Prelim Calcs'!$C$9)+'DEPRECATED - DT-Prelim Calcs'!$C$9</f>
        <v>29145.015815463794</v>
      </c>
      <c r="LP39" s="57">
        <f t="shared" si="28"/>
        <v>60</v>
      </c>
      <c r="LQ39" s="2">
        <f t="shared" si="84"/>
        <v>0.99579519204165001</v>
      </c>
      <c r="LR39" s="57">
        <f>LQ39*'DEPRECATED - DT-Prelim Calcs'!$C$21/LL$2/'DEPRECATED - DT-Prelim Calcs'!$C$19/'DEPRECATED - DT-Prelim Calcs'!$C$18*3.39*'DEPRECATED - DT-Prelim Calcs'!$C$20</f>
        <v>25.773080821789936</v>
      </c>
      <c r="LS39" s="46">
        <f t="shared" si="85"/>
        <v>0</v>
      </c>
      <c r="LT39" s="57">
        <f>LR38*'DEPRECATED - DT-Prelim Calcs'!$C$11+LT38</f>
        <v>-968.27651674476908</v>
      </c>
      <c r="LU39" s="57">
        <f>LU38+0.5*LR39*'DEPRECATED - DT-Prelim Calcs'!$C$11^2+LT39*'DEPRECATED - DT-Prelim Calcs'!$C$11</f>
        <v>-92761.022123591625</v>
      </c>
      <c r="LV39" s="57">
        <f>MIN('Drive Train'!$F$35-LP38*'DEPRECATED - DT-Prelim Calcs'!$C$21*'Drive Train'!$F$39,LV38+LP$2)</f>
        <v>37.380906602844334</v>
      </c>
      <c r="LW39" s="57">
        <f>'Drive Train'!$F$35-LP39*'DEPRECATED - DT-Prelim Calcs'!$C$21*'Drive Train'!$F$39</f>
        <v>8.8000000000000007</v>
      </c>
      <c r="LX39" s="1">
        <f>IF(LU39&gt;='Drive Train'!$F$29,1,0)</f>
        <v>0</v>
      </c>
      <c r="LY39" s="57">
        <f>MIN(LO39,'DEPRECATED - DT-Prelim Calcs'!$C$10)*'DEPRECATED - DT-Prelim Calcs'!$C$11*1000/60/60</f>
        <v>103.33333333333333</v>
      </c>
      <c r="LZ39" s="63">
        <f>LZ38+'DEPRECATED - DT-Prelim Calcs'!$C$11</f>
        <v>140</v>
      </c>
    </row>
    <row r="40" spans="1:338" x14ac:dyDescent="0.2">
      <c r="C40" s="3" t="s">
        <v>119</v>
      </c>
      <c r="E40" s="18">
        <f>'DEPRECATED - DT-Prelim Calcs'!AG2</f>
        <v>12.4</v>
      </c>
      <c r="F40" s="18">
        <f>'DEPRECATED - DT-Prelim Calcs'!AW2</f>
        <v>12.479774405039725</v>
      </c>
      <c r="G40" s="18">
        <f>'DEPRECATED - DT-Prelim Calcs'!BL2</f>
        <v>17.342235487058186</v>
      </c>
      <c r="H40" s="18">
        <f>'DEPRECATED - DT-Prelim Calcs'!CA2</f>
        <v>24.117602684284332</v>
      </c>
      <c r="I40" s="18">
        <f>'DEPRECATED - DT-Prelim Calcs'!CP2</f>
        <v>29.900318973004374</v>
      </c>
      <c r="J40" s="18">
        <f>'DEPRECATED - DT-Prelim Calcs'!DE2</f>
        <v>34.930983824417702</v>
      </c>
      <c r="K40" s="18">
        <f>'DEPRECATED - DT-Prelim Calcs'!DT2</f>
        <v>42.522340811932288</v>
      </c>
      <c r="L40" s="18">
        <f>'DEPRECATED - DT-Prelim Calcs'!EI2</f>
        <v>50.700874811986225</v>
      </c>
      <c r="M40" s="18">
        <f>'DEPRECATED - DT-Prelim Calcs'!EX2</f>
        <v>57.772429492058798</v>
      </c>
      <c r="N40" s="18">
        <f>'DEPRECATED - DT-Prelim Calcs'!FM2</f>
        <v>63.544437292219975</v>
      </c>
      <c r="O40" s="18">
        <f>'DEPRECATED - DT-Prelim Calcs'!GB2</f>
        <v>54.924569227866542</v>
      </c>
      <c r="R40" s="63">
        <f>R39+'DEPRECATED - DT-Prelim Calcs'!$C$11</f>
        <v>144</v>
      </c>
      <c r="S40" s="2">
        <f>AG40/'Drive Train'!$F$35</f>
        <v>0</v>
      </c>
      <c r="T40" s="46">
        <f>AE40*12*60/(PI() * 'Drive Train'!$F$15)/S$2*ABS(S40)</f>
        <v>0</v>
      </c>
      <c r="U40" s="2">
        <f>IF(OR(AD39=1,AND($C$32=Motors!$C$32,'DEPRECATED - DT-Prelim Calcs'!AI39=1)),0,IF(AG40=0,-(V39+$C$9)/($C$8-$C$9)*$C$7,($C$6*S40-T40)/($C$6*S40)*$C$7*S40))</f>
        <v>0</v>
      </c>
      <c r="V40" s="57">
        <f>IF(AND(AD39=1,AI39=1),0,ABS(U40/$C$7*($C$8-$C$9)+$C$9) *'Drive Train'!$AA$49 + V39*(1-'Drive Train'!$AA$49))</f>
        <v>0</v>
      </c>
      <c r="W40" s="57">
        <f t="shared" si="0"/>
        <v>0</v>
      </c>
      <c r="X40" s="2">
        <f>MAX(MIN(IF(AND(AI39=1,AG40&lt;0),-1,1)*(W40-$C$9)/($C$8-$C$9)*$C$7-$C$29*AE40/T$2 -  AI39*$C$29/2,X$2),MAX(X$4:X39)*-1)</f>
        <v>-0.2458281045106315</v>
      </c>
      <c r="Y40" s="57">
        <f t="shared" si="1"/>
        <v>0</v>
      </c>
      <c r="Z40" s="57">
        <f t="shared" si="2"/>
        <v>0</v>
      </c>
      <c r="AA40" s="57">
        <f t="shared" si="3"/>
        <v>0</v>
      </c>
      <c r="AB40" s="57" t="e">
        <f t="shared" si="4"/>
        <v>#N/A</v>
      </c>
      <c r="AC40" s="46">
        <f t="shared" si="29"/>
        <v>1</v>
      </c>
      <c r="AD40" s="1">
        <f t="shared" si="5"/>
        <v>1</v>
      </c>
      <c r="AE40" s="57">
        <f t="shared" si="6"/>
        <v>0</v>
      </c>
      <c r="AF40" s="57" t="e">
        <f t="shared" si="7"/>
        <v>#N/A</v>
      </c>
      <c r="AG40" s="57">
        <f>IF(AI39=0,MIN('Drive Train'!$F$35-W39*$C$21*'Drive Train'!$F$39,AG39+W$2)-$C$3,IF(AE39-1&lt;=0,0,IF($C$32=Motors!$C$30,MAX(MAX(AG$4:AG39)*-1,AG39-W$2),MAX(0,MAX(AG$4:AG39)*-1,AG39-W$2))))</f>
        <v>0</v>
      </c>
      <c r="AH40" s="57">
        <f>'Drive Train'!$F$35-ABS(W40)*'DEPRECATED - DT-Prelim Calcs'!$C$21*'Drive Train'!$F$39</f>
        <v>12.4</v>
      </c>
      <c r="AI40" s="1">
        <f>IF(AJ40&gt;='Drive Train'!$F$29,1,0)</f>
        <v>1</v>
      </c>
      <c r="AJ40" s="57">
        <f>AJ39+0.5*Y40*'DEPRECATED - DT-Prelim Calcs'!$C$11^2+AE40*'DEPRECATED - DT-Prelim Calcs'!$C$11</f>
        <v>784.33981740885292</v>
      </c>
      <c r="AK40" s="57">
        <f t="shared" si="8"/>
        <v>0</v>
      </c>
      <c r="AL40" s="63">
        <f>AL39+'DEPRECATED - DT-Prelim Calcs'!$C$11</f>
        <v>144</v>
      </c>
      <c r="AM40" s="2">
        <f>AW40/'Drive Train'!$F$35</f>
        <v>0.90168995151752018</v>
      </c>
      <c r="AN40" s="46">
        <f>AU40*12*60/(PI() * 'Drive Train'!$F$15)/AM$2*AM40</f>
        <v>4074.5520961570992</v>
      </c>
      <c r="AO40" s="2">
        <f>('DEPRECATED - DT-Prelim Calcs'!$C$6*AM40-AN40)/('DEPRECATED - DT-Prelim Calcs'!$C$6*AM40)*'DEPRECATED - DT-Prelim Calcs'!$C$7*AM40</f>
        <v>0.33073309239951099</v>
      </c>
      <c r="AP40" s="57">
        <f>AO40/'DEPRECATED - DT-Prelim Calcs'!$C$7*('DEPRECATED - DT-Prelim Calcs'!$C$8-'DEPRECATED - DT-Prelim Calcs'!$C$9)+'DEPRECATED - DT-Prelim Calcs'!$C$9</f>
        <v>20.307077076704257</v>
      </c>
      <c r="AQ40" s="57">
        <f t="shared" si="9"/>
        <v>20.307077076704257</v>
      </c>
      <c r="AR40" s="2">
        <f t="shared" si="30"/>
        <v>-9.8720444427713439E-5</v>
      </c>
      <c r="AS40" s="57">
        <f>AR40*'DEPRECATED - DT-Prelim Calcs'!$C$21/AM$2/'DEPRECATED - DT-Prelim Calcs'!$C$19/'DEPRECATED - DT-Prelim Calcs'!$C$18*3.39*'DEPRECATED - DT-Prelim Calcs'!$C$20</f>
        <v>-7.1542060429006095E-4</v>
      </c>
      <c r="AT40" s="46">
        <f t="shared" si="31"/>
        <v>0</v>
      </c>
      <c r="AU40" s="57">
        <f>AS39*'DEPRECATED - DT-Prelim Calcs'!$C$11+AU39</f>
        <v>39.433925986584647</v>
      </c>
      <c r="AV40" s="57">
        <f>AV39+0.5*AS40*'DEPRECATED - DT-Prelim Calcs'!$C$11^2+AU40*'DEPRECATED - DT-Prelim Calcs'!$C$11</f>
        <v>5633.6410032040785</v>
      </c>
      <c r="AW40" s="57">
        <f>MIN('Drive Train'!$F$35-AQ39*'DEPRECATED - DT-Prelim Calcs'!$C$21*'Drive Train'!$F$39,AW39+AQ$2)</f>
        <v>11.18095539881725</v>
      </c>
      <c r="AX40" s="57">
        <f>'Drive Train'!$F$35-AQ40*'DEPRECATED - DT-Prelim Calcs'!$C$21*'Drive Train'!$F$39</f>
        <v>11.181575375397745</v>
      </c>
      <c r="AY40" s="1">
        <f>IF(AV40&gt;='Drive Train'!$F$29,1,0)</f>
        <v>1</v>
      </c>
      <c r="AZ40" s="57">
        <f t="shared" si="32"/>
        <v>22.563418974115841</v>
      </c>
      <c r="BA40" s="63">
        <f>BA39+'DEPRECATED - DT-Prelim Calcs'!$C$11</f>
        <v>144</v>
      </c>
      <c r="BB40" s="2">
        <f>BL40/'Drive Train'!$F$35</f>
        <v>0.55000000000000004</v>
      </c>
      <c r="BC40" s="46">
        <f>BJ40*12*60/(PI() * 'Drive Train'!$F$15)/BB$2*BB40</f>
        <v>5574.218484232375</v>
      </c>
      <c r="BD40" s="2">
        <f>('DEPRECATED - DT-Prelim Calcs'!$C$6*BB40-BC40)/('DEPRECATED - DT-Prelim Calcs'!$C$6*BB40)*'DEPRECATED - DT-Prelim Calcs'!$C$7*BB40</f>
        <v>-1.1949252433395916</v>
      </c>
      <c r="BE40" s="57">
        <f>BD40/'DEPRECATED - DT-Prelim Calcs'!$C$7*('DEPRECATED - DT-Prelim Calcs'!$C$8-'DEPRECATED - DT-Prelim Calcs'!$C$9)+'DEPRECATED - DT-Prelim Calcs'!$C$9</f>
        <v>-60.913655070734279</v>
      </c>
      <c r="BF40" s="57">
        <f t="shared" si="10"/>
        <v>-60.913655070734279</v>
      </c>
      <c r="BG40" s="2">
        <f t="shared" si="33"/>
        <v>-1.9369286808739936</v>
      </c>
      <c r="BH40" s="57">
        <f>BG40*'DEPRECATED - DT-Prelim Calcs'!$C$21/BB$2/'DEPRECATED - DT-Prelim Calcs'!$C$19/'DEPRECATED - DT-Prelim Calcs'!$C$18*3.39*'DEPRECATED - DT-Prelim Calcs'!$C$20</f>
        <v>-20.275371237346025</v>
      </c>
      <c r="BI40" s="46">
        <f t="shared" si="34"/>
        <v>1</v>
      </c>
      <c r="BJ40" s="57">
        <f>BH39*'DEPRECATED - DT-Prelim Calcs'!$C$11+BJ39</f>
        <v>61.230502935555464</v>
      </c>
      <c r="BK40" s="57">
        <f>BK39+0.5*BH40*'DEPRECATED - DT-Prelim Calcs'!$C$11^2+BJ40*'DEPRECATED - DT-Prelim Calcs'!$C$11</f>
        <v>3011.9654960734547</v>
      </c>
      <c r="BL40" s="57">
        <f>MIN('Drive Train'!$F$35-BF39*'DEPRECATED - DT-Prelim Calcs'!$C$21*'Drive Train'!$F$39,BL39+BF$2)</f>
        <v>6.82</v>
      </c>
      <c r="BM40" s="57">
        <f>'Drive Train'!$F$35-BF40*'DEPRECATED - DT-Prelim Calcs'!$C$21*'Drive Train'!$F$39</f>
        <v>16.054819304244056</v>
      </c>
      <c r="BN40" s="1">
        <f>IF(BK40&gt;='Drive Train'!$F$29,1,0)</f>
        <v>1</v>
      </c>
      <c r="BO40" s="57">
        <f t="shared" si="35"/>
        <v>-67.681838967482534</v>
      </c>
      <c r="BP40" s="63">
        <f>BP39+'DEPRECATED - DT-Prelim Calcs'!$C$11</f>
        <v>144</v>
      </c>
      <c r="BQ40" s="2">
        <f>CA40/'Drive Train'!$F$35</f>
        <v>0.55000000000000004</v>
      </c>
      <c r="BR40" s="46">
        <f>BY40*12*60/(PI() * 'Drive Train'!$F$15)/BQ$2*BQ40</f>
        <v>-7814.2245087665733</v>
      </c>
      <c r="BS40" s="2">
        <f>('DEPRECATED - DT-Prelim Calcs'!$C$6*BQ40-BR40)/('DEPRECATED - DT-Prelim Calcs'!$C$6*BQ40)*'DEPRECATED - DT-Prelim Calcs'!$C$7*BQ40</f>
        <v>4.8587609880164058</v>
      </c>
      <c r="BT40" s="57">
        <f>BS40/'DEPRECATED - DT-Prelim Calcs'!$C$7*('DEPRECATED - DT-Prelim Calcs'!$C$8-'DEPRECATED - DT-Prelim Calcs'!$C$9)+'DEPRECATED - DT-Prelim Calcs'!$C$9</f>
        <v>261.3634999014543</v>
      </c>
      <c r="BU40" s="57">
        <f t="shared" si="11"/>
        <v>93</v>
      </c>
      <c r="BV40" s="2">
        <f t="shared" si="36"/>
        <v>1.8828060353728675</v>
      </c>
      <c r="BW40" s="57">
        <f>BV40*'DEPRECATED - DT-Prelim Calcs'!$C$21/BQ$2/'DEPRECATED - DT-Prelim Calcs'!$C$19/'DEPRECATED - DT-Prelim Calcs'!$C$18*3.39*'DEPRECATED - DT-Prelim Calcs'!$C$20</f>
        <v>25.773080821789936</v>
      </c>
      <c r="BX40" s="46">
        <f t="shared" si="37"/>
        <v>0</v>
      </c>
      <c r="BY40" s="57">
        <f>BW39*'DEPRECATED - DT-Prelim Calcs'!$C$11+BY39</f>
        <v>-65.639332380327218</v>
      </c>
      <c r="BZ40" s="57">
        <f>BZ39+0.5*BW40*'DEPRECATED - DT-Prelim Calcs'!$C$11^2+BY40*'DEPRECATED - DT-Prelim Calcs'!$C$11</f>
        <v>-3638.4028720064166</v>
      </c>
      <c r="CA40" s="57">
        <f>MIN('Drive Train'!$F$35-BU39*'DEPRECATED - DT-Prelim Calcs'!$C$21*'Drive Train'!$F$39,CA39+BU$2)</f>
        <v>6.82</v>
      </c>
      <c r="CB40" s="57">
        <f>'Drive Train'!$F$35-BU40*'DEPRECATED - DT-Prelim Calcs'!$C$21*'Drive Train'!$F$39</f>
        <v>6.82</v>
      </c>
      <c r="CC40" s="1">
        <f>IF(BZ40&gt;='Drive Train'!$F$29,1,0)</f>
        <v>0</v>
      </c>
      <c r="CD40" s="57">
        <f t="shared" si="38"/>
        <v>103.33333333333333</v>
      </c>
      <c r="CE40" s="63">
        <f>CE39+'DEPRECATED - DT-Prelim Calcs'!$C$11</f>
        <v>144</v>
      </c>
      <c r="CF40" s="2">
        <f>CP40/'Drive Train'!$F$35</f>
        <v>0.55000000000000004</v>
      </c>
      <c r="CG40" s="46">
        <f>CN40*12*60/(PI() * 'Drive Train'!$F$15)/CF$2*CF40</f>
        <v>-26149.597966279882</v>
      </c>
      <c r="CH40" s="2">
        <f>('DEPRECATED - DT-Prelim Calcs'!$C$6*CF40-CG40)/('DEPRECATED - DT-Prelim Calcs'!$C$6*CF40)*'DEPRECATED - DT-Prelim Calcs'!$C$7*CF40</f>
        <v>13.149239418149063</v>
      </c>
      <c r="CI40" s="57">
        <f>CH40/'DEPRECATED - DT-Prelim Calcs'!$C$7*('DEPRECATED - DT-Prelim Calcs'!$C$8-'DEPRECATED - DT-Prelim Calcs'!$C$9)+'DEPRECATED - DT-Prelim Calcs'!$C$9</f>
        <v>702.71967524835065</v>
      </c>
      <c r="CJ40" s="57">
        <f t="shared" si="12"/>
        <v>93</v>
      </c>
      <c r="CK40" s="2">
        <f t="shared" si="39"/>
        <v>1.5241763143494644</v>
      </c>
      <c r="CL40" s="57">
        <f>CK40*'DEPRECATED - DT-Prelim Calcs'!$C$21/CF$2/'DEPRECATED - DT-Prelim Calcs'!$C$19/'DEPRECATED - DT-Prelim Calcs'!$C$18*3.39*'DEPRECATED - DT-Prelim Calcs'!$C$20</f>
        <v>25.773080821789936</v>
      </c>
      <c r="CM40" s="46">
        <f t="shared" si="40"/>
        <v>0</v>
      </c>
      <c r="CN40" s="57">
        <f>CL39*'DEPRECATED - DT-Prelim Calcs'!$C$11+CN39</f>
        <v>-177.81685035755731</v>
      </c>
      <c r="CO40" s="57">
        <f>CO39+0.5*CL40*'DEPRECATED - DT-Prelim Calcs'!$C$11^2+CN40*'DEPRECATED - DT-Prelim Calcs'!$C$11</f>
        <v>-14057.656863650725</v>
      </c>
      <c r="CP40" s="57">
        <f>MIN('Drive Train'!$F$35-CJ39*'DEPRECATED - DT-Prelim Calcs'!$C$21*'Drive Train'!$F$39,CP39+CJ$2)</f>
        <v>6.82</v>
      </c>
      <c r="CQ40" s="57">
        <f>'Drive Train'!$F$35-CJ40*'DEPRECATED - DT-Prelim Calcs'!$C$21*'Drive Train'!$F$39</f>
        <v>6.82</v>
      </c>
      <c r="CR40" s="1">
        <f>IF(CO40&gt;='Drive Train'!$F$29,1,0)</f>
        <v>0</v>
      </c>
      <c r="CS40" s="57">
        <f t="shared" si="41"/>
        <v>103.33333333333333</v>
      </c>
      <c r="CT40" s="63">
        <f>CT39+'DEPRECATED - DT-Prelim Calcs'!$C$11</f>
        <v>144</v>
      </c>
      <c r="CU40" s="2">
        <f>DE40/'Drive Train'!$F$35</f>
        <v>0.55000000000000004</v>
      </c>
      <c r="CV40" s="46">
        <f>DC40*12*60/(PI() * 'Drive Train'!$F$15)/CU$2*CU40</f>
        <v>-6629.9970083966846</v>
      </c>
      <c r="CW40" s="2">
        <f>('DEPRECATED - DT-Prelim Calcs'!$C$6*CU40-CV40)/('DEPRECATED - DT-Prelim Calcs'!$C$6*CU40)*'DEPRECATED - DT-Prelim Calcs'!$C$7*CU40</f>
        <v>4.3233035253726095</v>
      </c>
      <c r="CX40" s="57">
        <f>CW40/'DEPRECATED - DT-Prelim Calcs'!$C$7*('DEPRECATED - DT-Prelim Calcs'!$C$8-'DEPRECATED - DT-Prelim Calcs'!$C$9)+'DEPRECATED - DT-Prelim Calcs'!$C$9</f>
        <v>232.85761091506464</v>
      </c>
      <c r="CY40" s="57">
        <f t="shared" si="13"/>
        <v>93</v>
      </c>
      <c r="CZ40" s="2">
        <f t="shared" si="42"/>
        <v>1.2803081040535502</v>
      </c>
      <c r="DA40" s="57">
        <f>CZ40*'DEPRECATED - DT-Prelim Calcs'!$C$21/CU$2/'DEPRECATED - DT-Prelim Calcs'!$C$19/'DEPRECATED - DT-Prelim Calcs'!$C$18*3.39*'DEPRECATED - DT-Prelim Calcs'!$C$20</f>
        <v>25.773080821789936</v>
      </c>
      <c r="DB40" s="46">
        <f t="shared" si="43"/>
        <v>0</v>
      </c>
      <c r="DC40" s="57">
        <f>DA39*'DEPRECATED - DT-Prelim Calcs'!$C$11+DC39</f>
        <v>-37.870454354366061</v>
      </c>
      <c r="DD40" s="57">
        <f>DD39+0.5*DA40*'DEPRECATED - DT-Prelim Calcs'!$C$11^2+DC40*'DEPRECATED - DT-Prelim Calcs'!$C$11</f>
        <v>-25535.931747979514</v>
      </c>
      <c r="DE40" s="57">
        <f>MIN('Drive Train'!$F$35-CY39*'DEPRECATED - DT-Prelim Calcs'!$C$21*'Drive Train'!$F$39,DE39+CY$2)</f>
        <v>6.82</v>
      </c>
      <c r="DF40" s="57">
        <f>'Drive Train'!$F$35-CY40*'DEPRECATED - DT-Prelim Calcs'!$C$21*'Drive Train'!$F$39</f>
        <v>6.82</v>
      </c>
      <c r="DG40" s="1">
        <f>IF(DD40&gt;='Drive Train'!$F$29,1,0)</f>
        <v>0</v>
      </c>
      <c r="DH40" s="57">
        <f t="shared" si="44"/>
        <v>103.33333333333333</v>
      </c>
      <c r="DI40" s="63">
        <f>DI39+'DEPRECATED - DT-Prelim Calcs'!$C$11</f>
        <v>144</v>
      </c>
      <c r="DJ40" s="2">
        <f>DT40/'Drive Train'!$F$35</f>
        <v>0.55000000000000004</v>
      </c>
      <c r="DK40" s="46">
        <f>DR40*12*60/(PI() * 'Drive Train'!$F$15)/DJ$2*DJ40</f>
        <v>-58999.213155015786</v>
      </c>
      <c r="DL40" s="2">
        <f>('DEPRECATED - DT-Prelim Calcs'!$C$6*DJ40-DK40)/('DEPRECATED - DT-Prelim Calcs'!$C$6*DJ40)*'DEPRECATED - DT-Prelim Calcs'!$C$7*DJ40</f>
        <v>28.002442533506198</v>
      </c>
      <c r="DM40" s="57">
        <f>DL40/'DEPRECATED - DT-Prelim Calcs'!$C$7*('DEPRECATED - DT-Prelim Calcs'!$C$8-'DEPRECATED - DT-Prelim Calcs'!$C$9)+'DEPRECATED - DT-Prelim Calcs'!$C$9</f>
        <v>1493.4524386094793</v>
      </c>
      <c r="DN40" s="57">
        <f t="shared" si="14"/>
        <v>93</v>
      </c>
      <c r="DO40" s="2">
        <f t="shared" si="45"/>
        <v>1.1037138828047846</v>
      </c>
      <c r="DP40" s="57">
        <f>DO40*'DEPRECATED - DT-Prelim Calcs'!$C$21/DJ$2/'DEPRECATED - DT-Prelim Calcs'!$C$19/'DEPRECATED - DT-Prelim Calcs'!$C$18*3.39*'DEPRECATED - DT-Prelim Calcs'!$C$20</f>
        <v>25.773080821789936</v>
      </c>
      <c r="DQ40" s="46">
        <f t="shared" si="46"/>
        <v>0</v>
      </c>
      <c r="DR40" s="57">
        <f>DP39*'DEPRECATED - DT-Prelim Calcs'!$C$11+DR39</f>
        <v>-290.51958403663934</v>
      </c>
      <c r="DS40" s="57">
        <f>DS39+0.5*DP40*'DEPRECATED - DT-Prelim Calcs'!$C$11^2+DR40*'DEPRECATED - DT-Prelim Calcs'!$C$11</f>
        <v>-45218.258766011357</v>
      </c>
      <c r="DT40" s="57">
        <f>MIN('Drive Train'!$F$35-DN39*'DEPRECATED - DT-Prelim Calcs'!$C$21*'Drive Train'!$F$39,DT39+DN$2)</f>
        <v>6.82</v>
      </c>
      <c r="DU40" s="57">
        <f>'Drive Train'!$F$35-DN40*'DEPRECATED - DT-Prelim Calcs'!$C$21*'Drive Train'!$F$39</f>
        <v>6.82</v>
      </c>
      <c r="DV40" s="1">
        <f>IF(DS40&gt;='Drive Train'!$F$29,1,0)</f>
        <v>0</v>
      </c>
      <c r="DW40" s="57">
        <f t="shared" si="47"/>
        <v>103.33333333333333</v>
      </c>
      <c r="DX40" s="63">
        <f>DX39+'DEPRECATED - DT-Prelim Calcs'!$C$11</f>
        <v>144</v>
      </c>
      <c r="DY40" s="2">
        <f>EI40/'Drive Train'!$F$35</f>
        <v>0.55000000000000004</v>
      </c>
      <c r="DZ40" s="46">
        <f>EG40*12*60/(PI() * 'Drive Train'!$F$15)/DY$2*DY40</f>
        <v>-153610.13096022056</v>
      </c>
      <c r="EA40" s="2">
        <f>('DEPRECATED - DT-Prelim Calcs'!$C$6*DY40-DZ40)/('DEPRECATED - DT-Prelim Calcs'!$C$6*DY40)*'DEPRECATED - DT-Prelim Calcs'!$C$7*DY40</f>
        <v>70.781487920099721</v>
      </c>
      <c r="EB40" s="57">
        <f>EA40/'DEPRECATED - DT-Prelim Calcs'!$C$7*('DEPRECATED - DT-Prelim Calcs'!$C$8-'DEPRECATED - DT-Prelim Calcs'!$C$9)+'DEPRECATED - DT-Prelim Calcs'!$C$9</f>
        <v>3770.859709605309</v>
      </c>
      <c r="EC40" s="57">
        <f t="shared" si="15"/>
        <v>93</v>
      </c>
      <c r="ED40" s="2">
        <f t="shared" si="48"/>
        <v>0.96993038185874991</v>
      </c>
      <c r="EE40" s="57">
        <f>ED40*'DEPRECATED - DT-Prelim Calcs'!$C$21/DY$2/'DEPRECATED - DT-Prelim Calcs'!$C$19/'DEPRECATED - DT-Prelim Calcs'!$C$18*3.39*'DEPRECATED - DT-Prelim Calcs'!$C$20</f>
        <v>25.773080821789936</v>
      </c>
      <c r="EF40" s="46">
        <f t="shared" si="49"/>
        <v>0</v>
      </c>
      <c r="EG40" s="57">
        <f>EE39*'DEPRECATED - DT-Prelim Calcs'!$C$11+EG39</f>
        <v>-664.71137595261007</v>
      </c>
      <c r="EH40" s="57">
        <f>EH39+0.5*EE40*'DEPRECATED - DT-Prelim Calcs'!$C$11^2+EG40*'DEPRECATED - DT-Prelim Calcs'!$C$11</f>
        <v>-87769.203467025</v>
      </c>
      <c r="EI40" s="57">
        <f>MIN('Drive Train'!$F$35-EC39*'DEPRECATED - DT-Prelim Calcs'!$C$21*'Drive Train'!$F$39,EI39+EC$2)</f>
        <v>6.82</v>
      </c>
      <c r="EJ40" s="57">
        <f>'Drive Train'!$F$35-EC40*'DEPRECATED - DT-Prelim Calcs'!$C$21*'Drive Train'!$F$39</f>
        <v>6.82</v>
      </c>
      <c r="EK40" s="1">
        <f>IF(EH40&gt;='Drive Train'!$F$29,1,0)</f>
        <v>0</v>
      </c>
      <c r="EL40" s="57">
        <f t="shared" si="50"/>
        <v>103.33333333333333</v>
      </c>
      <c r="EM40" s="63">
        <f>EM39+'DEPRECATED - DT-Prelim Calcs'!$C$11</f>
        <v>144</v>
      </c>
      <c r="EN40" s="2">
        <f>EX40/'Drive Train'!$F$35</f>
        <v>0.55000000000000004</v>
      </c>
      <c r="EO40" s="46">
        <f>EV40*12*60/(PI() * 'Drive Train'!$F$15)/EN$2*EN40</f>
        <v>-52851.719951117338</v>
      </c>
      <c r="EP40" s="2">
        <f>('DEPRECATED - DT-Prelim Calcs'!$C$6*EN40-EO40)/('DEPRECATED - DT-Prelim Calcs'!$C$6*EN40)*'DEPRECATED - DT-Prelim Calcs'!$C$7*EN40</f>
        <v>25.222806769642172</v>
      </c>
      <c r="EQ40" s="57">
        <f>EP40/'DEPRECATED - DT-Prelim Calcs'!$C$7*('DEPRECATED - DT-Prelim Calcs'!$C$8-'DEPRECATED - DT-Prelim Calcs'!$C$9)+'DEPRECATED - DT-Prelim Calcs'!$C$9</f>
        <v>1345.474318898378</v>
      </c>
      <c r="ER40" s="57">
        <f t="shared" si="16"/>
        <v>93</v>
      </c>
      <c r="ES40" s="2">
        <f t="shared" si="51"/>
        <v>0.86507304327942547</v>
      </c>
      <c r="ET40" s="57">
        <f>ES40*'DEPRECATED - DT-Prelim Calcs'!$C$21/EN$2/'DEPRECATED - DT-Prelim Calcs'!$C$19/'DEPRECATED - DT-Prelim Calcs'!$C$18*3.39*'DEPRECATED - DT-Prelim Calcs'!$C$20</f>
        <v>25.773080821789936</v>
      </c>
      <c r="EU40" s="46">
        <f t="shared" si="52"/>
        <v>0</v>
      </c>
      <c r="EV40" s="57">
        <f>ET39*'DEPRECATED - DT-Prelim Calcs'!$C$11+EV39</f>
        <v>-203.97859352336036</v>
      </c>
      <c r="EW40" s="57">
        <f>EW39+0.5*ET40*'DEPRECATED - DT-Prelim Calcs'!$C$11^2+EV40*'DEPRECATED - DT-Prelim Calcs'!$C$11</f>
        <v>-84155.421814397254</v>
      </c>
      <c r="EX40" s="57">
        <f>MIN('Drive Train'!$F$35-ER39*'DEPRECATED - DT-Prelim Calcs'!$C$21*'Drive Train'!$F$39,EX39+ER$2)</f>
        <v>6.82</v>
      </c>
      <c r="EY40" s="57">
        <f>'Drive Train'!$F$35-ER40*'DEPRECATED - DT-Prelim Calcs'!$C$21*'Drive Train'!$F$39</f>
        <v>6.82</v>
      </c>
      <c r="EZ40" s="1">
        <f>IF(EW40&gt;='Drive Train'!$F$29,1,0)</f>
        <v>0</v>
      </c>
      <c r="FA40" s="57">
        <f t="shared" si="53"/>
        <v>103.33333333333333</v>
      </c>
      <c r="FB40" s="63">
        <f>FB39+'DEPRECATED - DT-Prelim Calcs'!$C$11</f>
        <v>144</v>
      </c>
      <c r="FC40" s="2">
        <f>FM40/'Drive Train'!$F$35</f>
        <v>0.55000000000000004</v>
      </c>
      <c r="FD40" s="46">
        <f>FK40*12*60/(PI() * 'Drive Train'!$F$15)/FC$2*FC40</f>
        <v>-515075.37151161552</v>
      </c>
      <c r="FE40" s="2">
        <f>('DEPRECATED - DT-Prelim Calcs'!$C$6*FC40-FD40)/('DEPRECATED - DT-Prelim Calcs'!$C$6*FC40)*'DEPRECATED - DT-Prelim Calcs'!$C$7*FC40</f>
        <v>234.22074302870419</v>
      </c>
      <c r="FF40" s="57">
        <f>FE40/'DEPRECATED - DT-Prelim Calcs'!$C$7*('DEPRECATED - DT-Prelim Calcs'!$C$8-'DEPRECATED - DT-Prelim Calcs'!$C$9)+'DEPRECATED - DT-Prelim Calcs'!$C$9</f>
        <v>12471.795987793672</v>
      </c>
      <c r="FG40" s="57">
        <f t="shared" si="17"/>
        <v>93</v>
      </c>
      <c r="FH40" s="2">
        <f t="shared" si="54"/>
        <v>0.78067567320338405</v>
      </c>
      <c r="FI40" s="57">
        <f>FH40*'DEPRECATED - DT-Prelim Calcs'!$C$21/FC$2/'DEPRECATED - DT-Prelim Calcs'!$C$19/'DEPRECATED - DT-Prelim Calcs'!$C$18*3.39*'DEPRECATED - DT-Prelim Calcs'!$C$20</f>
        <v>25.773080821789936</v>
      </c>
      <c r="FJ40" s="46">
        <f t="shared" si="55"/>
        <v>0</v>
      </c>
      <c r="FK40" s="57">
        <f>FI39*'DEPRECATED - DT-Prelim Calcs'!$C$11+FK39</f>
        <v>-1793.9656354611136</v>
      </c>
      <c r="FL40" s="57">
        <f>FL39+0.5*FI40*'DEPRECATED - DT-Prelim Calcs'!$C$11^2+FK40*'DEPRECATED - DT-Prelim Calcs'!$C$11</f>
        <v>-118316.00997902357</v>
      </c>
      <c r="FM40" s="57">
        <f>MIN('Drive Train'!$F$35-FG39*'DEPRECATED - DT-Prelim Calcs'!$C$21*'Drive Train'!$F$39,FM39+FG$2)</f>
        <v>6.82</v>
      </c>
      <c r="FN40" s="57">
        <f>'Drive Train'!$F$35-FG40*'DEPRECATED - DT-Prelim Calcs'!$C$21*'Drive Train'!$F$39</f>
        <v>6.82</v>
      </c>
      <c r="FO40" s="1">
        <f>IF(FL40&gt;='Drive Train'!$F$29,1,0)</f>
        <v>0</v>
      </c>
      <c r="FP40" s="57">
        <f t="shared" si="56"/>
        <v>103.33333333333333</v>
      </c>
      <c r="FQ40" s="63">
        <f>FQ39+'DEPRECATED - DT-Prelim Calcs'!$C$11</f>
        <v>144</v>
      </c>
      <c r="FR40" s="2">
        <f>GB40/'Drive Train'!$F$35</f>
        <v>0.55000000000000004</v>
      </c>
      <c r="FS40" s="46">
        <f>FZ40*12*60/(PI() * 'Drive Train'!$F$15)/FR$2*FR40</f>
        <v>-171061.52128411515</v>
      </c>
      <c r="FT40" s="2">
        <f>('DEPRECATED - DT-Prelim Calcs'!$C$6*FR40-FS40)/('DEPRECATED - DT-Prelim Calcs'!$C$6*FR40)*'DEPRECATED - DT-Prelim Calcs'!$C$7*FR40</f>
        <v>78.67226665942168</v>
      </c>
      <c r="FU40" s="57">
        <f>FT40/'DEPRECATED - DT-Prelim Calcs'!$C$7*('DEPRECATED - DT-Prelim Calcs'!$C$8-'DEPRECATED - DT-Prelim Calcs'!$C$9)+'DEPRECATED - DT-Prelim Calcs'!$C$9</f>
        <v>4190.9372665575938</v>
      </c>
      <c r="FV40" s="57">
        <f t="shared" si="18"/>
        <v>93</v>
      </c>
      <c r="FW40" s="2">
        <f t="shared" si="57"/>
        <v>0.7112822800297498</v>
      </c>
      <c r="FX40" s="57">
        <f>FW40*'DEPRECATED - DT-Prelim Calcs'!$C$21/FR$2/'DEPRECATED - DT-Prelim Calcs'!$C$19/'DEPRECATED - DT-Prelim Calcs'!$C$18*3.39*'DEPRECATED - DT-Prelim Calcs'!$C$20</f>
        <v>25.773080821789936</v>
      </c>
      <c r="FY40" s="46">
        <f t="shared" si="58"/>
        <v>0</v>
      </c>
      <c r="FZ40" s="57">
        <f>FX39*'DEPRECATED - DT-Prelim Calcs'!$C$11+FZ39</f>
        <v>-542.83395815966662</v>
      </c>
      <c r="GA40" s="57">
        <f>GA39+0.5*FX40*'DEPRECATED - DT-Prelim Calcs'!$C$11^2+FZ40*'DEPRECATED - DT-Prelim Calcs'!$C$11</f>
        <v>-142686.38410711652</v>
      </c>
      <c r="GB40" s="57">
        <f>MIN('Drive Train'!$F$35-FV39*'DEPRECATED - DT-Prelim Calcs'!$C$21*'Drive Train'!$F$39,GB39+FV$2)</f>
        <v>6.82</v>
      </c>
      <c r="GC40" s="57">
        <f>'Drive Train'!$F$35-FV40*'DEPRECATED - DT-Prelim Calcs'!$C$21*'Drive Train'!$F$39</f>
        <v>6.82</v>
      </c>
      <c r="GD40" s="1">
        <f>IF(GA40&gt;='Drive Train'!$F$29,1,0)</f>
        <v>0</v>
      </c>
      <c r="GE40" s="57">
        <f t="shared" si="59"/>
        <v>103.33333333333333</v>
      </c>
      <c r="GF40" s="63">
        <f>GF39+'DEPRECATED - DT-Prelim Calcs'!$C$11</f>
        <v>144</v>
      </c>
      <c r="GG40" s="2">
        <f>GQ40/'Drive Train'!$F$35</f>
        <v>0.85483870967741948</v>
      </c>
      <c r="GH40" s="46">
        <f>GO40*12*60/(PI() * 'Drive Train'!$F$15)/GG$2*GG40</f>
        <v>28748.522344105164</v>
      </c>
      <c r="GI40" s="2">
        <f>('DEPRECATED - DT-Prelim Calcs'!$C$6*GG40-GH40)/('DEPRECATED - DT-Prelim Calcs'!$C$6*GG40)*'DEPRECATED - DT-Prelim Calcs'!$C$7*GG40</f>
        <v>-10.938701533184634</v>
      </c>
      <c r="GJ40" s="57">
        <f>GI40/'DEPRECATED - DT-Prelim Calcs'!$C$7*('DEPRECATED - DT-Prelim Calcs'!$C$8-'DEPRECATED - DT-Prelim Calcs'!$C$9)+'DEPRECATED - DT-Prelim Calcs'!$C$9</f>
        <v>-579.63834303219437</v>
      </c>
      <c r="GK40" s="57">
        <f t="shared" si="60"/>
        <v>-579.63834303219437</v>
      </c>
      <c r="GL40" s="2">
        <f t="shared" si="61"/>
        <v>-13.400859805040881</v>
      </c>
      <c r="GM40" s="57">
        <f>GL40*'DEPRECATED - DT-Prelim Calcs'!$C$21/GG$2/'DEPRECATED - DT-Prelim Calcs'!$C$19/'DEPRECATED - DT-Prelim Calcs'!$C$18*3.39*'DEPRECATED - DT-Prelim Calcs'!$C$20</f>
        <v>-346.83983774682548</v>
      </c>
      <c r="GN40" s="46">
        <f t="shared" si="62"/>
        <v>1</v>
      </c>
      <c r="GO40" s="57">
        <f>GM39*'DEPRECATED - DT-Prelim Calcs'!$C$11+GO39</f>
        <v>82.174439462151824</v>
      </c>
      <c r="GP40" s="57">
        <f>GP39+0.5*GM40*'DEPRECATED - DT-Prelim Calcs'!$C$11^2+GO40*'DEPRECATED - DT-Prelim Calcs'!$C$11</f>
        <v>-68614.042710263209</v>
      </c>
      <c r="GQ40" s="57">
        <f>MIN('Drive Train'!$F$35-GK39*'DEPRECATED - DT-Prelim Calcs'!$C$21*'Drive Train'!$F$39,GQ39+GK$2)</f>
        <v>10.600000000000001</v>
      </c>
      <c r="GR40" s="57">
        <f>'Drive Train'!$F$35-GK40*'DEPRECATED - DT-Prelim Calcs'!$C$21*'Drive Train'!$F$39</f>
        <v>47.178300581931659</v>
      </c>
      <c r="GS40" s="1">
        <f>IF(GP40&gt;='Drive Train'!$F$29,1,0)</f>
        <v>0</v>
      </c>
      <c r="GT40" s="57">
        <f t="shared" si="63"/>
        <v>-644.042603369105</v>
      </c>
      <c r="GU40" s="63">
        <f>GU39+'DEPRECATED - DT-Prelim Calcs'!$C$11</f>
        <v>144</v>
      </c>
      <c r="GV40" s="2">
        <f>HF40/'Drive Train'!$F$35</f>
        <v>0.83870967741935498</v>
      </c>
      <c r="GW40" s="46">
        <f>HD40*12*60/(PI() * 'Drive Train'!$F$15)/GV$2*GV40</f>
        <v>-135326.94287060617</v>
      </c>
      <c r="GX40" s="2">
        <f>('DEPRECATED - DT-Prelim Calcs'!$C$6*GV40-GW40)/('DEPRECATED - DT-Prelim Calcs'!$C$6*GV40)*'DEPRECATED - DT-Prelim Calcs'!$C$7*GV40</f>
        <v>63.210395823173677</v>
      </c>
      <c r="GY40" s="57">
        <f>GX40/'DEPRECATED - DT-Prelim Calcs'!$C$7*('DEPRECATED - DT-Prelim Calcs'!$C$8-'DEPRECATED - DT-Prelim Calcs'!$C$9)+'DEPRECATED - DT-Prelim Calcs'!$C$9</f>
        <v>3367.8011552336857</v>
      </c>
      <c r="GZ40" s="57">
        <f t="shared" si="20"/>
        <v>33.333333333333314</v>
      </c>
      <c r="HA40" s="2">
        <f t="shared" si="64"/>
        <v>0.99579519204165001</v>
      </c>
      <c r="HB40" s="57">
        <f>HA40*'DEPRECATED - DT-Prelim Calcs'!$C$21/GV$2/'DEPRECATED - DT-Prelim Calcs'!$C$19/'DEPRECATED - DT-Prelim Calcs'!$C$18*3.39*'DEPRECATED - DT-Prelim Calcs'!$C$20</f>
        <v>25.773080821789936</v>
      </c>
      <c r="HC40" s="46">
        <f t="shared" si="65"/>
        <v>0</v>
      </c>
      <c r="HD40" s="57">
        <f>HB39*'DEPRECATED - DT-Prelim Calcs'!$C$11+HD39</f>
        <v>-394.25573552755748</v>
      </c>
      <c r="HE40" s="57">
        <f>HE39+0.5*HB40*'DEPRECATED - DT-Prelim Calcs'!$C$11^2+HD40*'DEPRECATED - DT-Prelim Calcs'!$C$11</f>
        <v>-60318.587851758144</v>
      </c>
      <c r="HF40" s="57">
        <f>MIN('Drive Train'!$F$35-GZ39*'DEPRECATED - DT-Prelim Calcs'!$C$21*'Drive Train'!$F$39,HF39+GZ$2)</f>
        <v>10.400000000000002</v>
      </c>
      <c r="HG40" s="57">
        <f>'Drive Train'!$F$35-GZ40*'DEPRECATED - DT-Prelim Calcs'!$C$21*'Drive Train'!$F$39</f>
        <v>10.400000000000002</v>
      </c>
      <c r="HH40" s="1">
        <f>IF(HE40&gt;='Drive Train'!$F$29,1,0)</f>
        <v>0</v>
      </c>
      <c r="HI40" s="57">
        <f t="shared" si="66"/>
        <v>37.037037037037017</v>
      </c>
      <c r="HJ40" s="63">
        <f>HJ39+'DEPRECATED - DT-Prelim Calcs'!$C$11</f>
        <v>144</v>
      </c>
      <c r="HK40" s="2">
        <f>HU40/'Drive Train'!$F$35</f>
        <v>1.4349192151127406</v>
      </c>
      <c r="HL40" s="46">
        <f>HS40*12*60/(PI() * 'Drive Train'!$F$15)/HK$2*HK40</f>
        <v>-135909.58845024157</v>
      </c>
      <c r="HM40" s="2">
        <f>('DEPRECATED - DT-Prelim Calcs'!$C$6*HK40-HL40)/('DEPRECATED - DT-Prelim Calcs'!$C$6*HK40)*'DEPRECATED - DT-Prelim Calcs'!$C$7*HK40</f>
        <v>64.910708435078774</v>
      </c>
      <c r="HN40" s="57">
        <f>HM40/'DEPRECATED - DT-Prelim Calcs'!$C$7*('DEPRECATED - DT-Prelim Calcs'!$C$8-'DEPRECATED - DT-Prelim Calcs'!$C$9)+'DEPRECATED - DT-Prelim Calcs'!$C$9</f>
        <v>3458.3198722907082</v>
      </c>
      <c r="HO40" s="57">
        <f t="shared" si="21"/>
        <v>36.66666666666665</v>
      </c>
      <c r="HP40" s="2">
        <f t="shared" si="67"/>
        <v>0.99579519204165001</v>
      </c>
      <c r="HQ40" s="57">
        <f>HP40*'DEPRECATED - DT-Prelim Calcs'!$C$21/HK$2/'DEPRECATED - DT-Prelim Calcs'!$C$19/'DEPRECATED - DT-Prelim Calcs'!$C$18*3.39*'DEPRECATED - DT-Prelim Calcs'!$C$20</f>
        <v>25.773080821789936</v>
      </c>
      <c r="HR40" s="46">
        <f t="shared" si="68"/>
        <v>0</v>
      </c>
      <c r="HS40" s="57">
        <f>HQ39*'DEPRECATED - DT-Prelim Calcs'!$C$11+HS39</f>
        <v>-231.43447309827275</v>
      </c>
      <c r="HT40" s="57">
        <f>HT39+0.5*HQ40*'DEPRECATED - DT-Prelim Calcs'!$C$11^2+HS40*'DEPRECATED - DT-Prelim Calcs'!$C$11</f>
        <v>-50064.009022799197</v>
      </c>
      <c r="HU40" s="57">
        <f>MIN('Drive Train'!$F$35-HO39*'DEPRECATED - DT-Prelim Calcs'!$C$21*'Drive Train'!$F$39,HU39+HO$2)</f>
        <v>17.792998267397984</v>
      </c>
      <c r="HV40" s="57">
        <f>'Drive Train'!$F$35-HO40*'DEPRECATED - DT-Prelim Calcs'!$C$21*'Drive Train'!$F$39</f>
        <v>10.200000000000001</v>
      </c>
      <c r="HW40" s="1">
        <f>IF(HT40&gt;='Drive Train'!$F$29,1,0)</f>
        <v>0</v>
      </c>
      <c r="HX40" s="57">
        <f t="shared" si="69"/>
        <v>40.740740740740726</v>
      </c>
      <c r="HY40" s="63">
        <f>HY39+'DEPRECATED - DT-Prelim Calcs'!$C$11</f>
        <v>144</v>
      </c>
      <c r="HZ40" s="2">
        <f>IJ40/'Drive Train'!$F$35</f>
        <v>4.0176279657414815</v>
      </c>
      <c r="IA40" s="46">
        <f>IH40*12*60/(PI() * 'Drive Train'!$F$15)/HZ$2*HZ40</f>
        <v>-2320221.0175533881</v>
      </c>
      <c r="IB40" s="2">
        <f>('DEPRECATED - DT-Prelim Calcs'!$C$6*HZ40-IA40)/('DEPRECATED - DT-Prelim Calcs'!$C$6*HZ40)*'DEPRECATED - DT-Prelim Calcs'!$C$7*HZ40</f>
        <v>1058.7880466814265</v>
      </c>
      <c r="IC40" s="57">
        <f>IB40/'DEPRECATED - DT-Prelim Calcs'!$C$7*('DEPRECATED - DT-Prelim Calcs'!$C$8-'DEPRECATED - DT-Prelim Calcs'!$C$9)+'DEPRECATED - DT-Prelim Calcs'!$C$9</f>
        <v>56368.885223745652</v>
      </c>
      <c r="ID40" s="57">
        <f t="shared" si="22"/>
        <v>39.999999999999986</v>
      </c>
      <c r="IE40" s="2">
        <f t="shared" si="70"/>
        <v>0.99579519204165001</v>
      </c>
      <c r="IF40" s="57">
        <f>IE40*'DEPRECATED - DT-Prelim Calcs'!$C$21/HZ$2/'DEPRECATED - DT-Prelim Calcs'!$C$19/'DEPRECATED - DT-Prelim Calcs'!$C$18*3.39*'DEPRECATED - DT-Prelim Calcs'!$C$20</f>
        <v>25.773080821789936</v>
      </c>
      <c r="IG40" s="46">
        <f t="shared" si="71"/>
        <v>0</v>
      </c>
      <c r="IH40" s="57">
        <f>IF39*'DEPRECATED - DT-Prelim Calcs'!$C$11+IH39</f>
        <v>-1411.1235551380491</v>
      </c>
      <c r="II40" s="57">
        <f>II39+0.5*IF40*'DEPRECATED - DT-Prelim Calcs'!$C$11^2+IH40*'DEPRECATED - DT-Prelim Calcs'!$C$11</f>
        <v>-56925.755422611903</v>
      </c>
      <c r="IJ40" s="57">
        <f>MIN('Drive Train'!$F$35-ID39*'DEPRECATED - DT-Prelim Calcs'!$C$21*'Drive Train'!$F$39,IJ39+ID$2)</f>
        <v>49.818586775194369</v>
      </c>
      <c r="IK40" s="57">
        <f>'Drive Train'!$F$35-ID40*'DEPRECATED - DT-Prelim Calcs'!$C$21*'Drive Train'!$F$39</f>
        <v>10.000000000000002</v>
      </c>
      <c r="IL40" s="1">
        <f>IF(II40&gt;='Drive Train'!$F$29,1,0)</f>
        <v>0</v>
      </c>
      <c r="IM40" s="57">
        <f t="shared" si="72"/>
        <v>44.444444444444429</v>
      </c>
      <c r="IN40" s="63">
        <f>IN39+'DEPRECATED - DT-Prelim Calcs'!$C$11</f>
        <v>144</v>
      </c>
      <c r="IO40" s="2">
        <f>IY40/'Drive Train'!$F$35</f>
        <v>0.79032258064516137</v>
      </c>
      <c r="IP40" s="46">
        <f>IW40*12*60/(PI() * 'Drive Train'!$F$15)/IO$2*IO40</f>
        <v>-188463.00309199444</v>
      </c>
      <c r="IQ40" s="2">
        <f>('DEPRECATED - DT-Prelim Calcs'!$C$6*IO40-IP40)/('DEPRECATED - DT-Prelim Calcs'!$C$6*IO40)*'DEPRECATED - DT-Prelim Calcs'!$C$7*IO40</f>
        <v>87.119656303352329</v>
      </c>
      <c r="IR40" s="57">
        <f>IQ40/'DEPRECATED - DT-Prelim Calcs'!$C$7*('DEPRECATED - DT-Prelim Calcs'!$C$8-'DEPRECATED - DT-Prelim Calcs'!$C$9)+'DEPRECATED - DT-Prelim Calcs'!$C$9</f>
        <v>4640.6468480166404</v>
      </c>
      <c r="IS40" s="57">
        <f t="shared" si="23"/>
        <v>43.333333333333321</v>
      </c>
      <c r="IT40" s="2">
        <f t="shared" si="73"/>
        <v>0.99579519204165001</v>
      </c>
      <c r="IU40" s="57">
        <f>IT40*'DEPRECATED - DT-Prelim Calcs'!$C$21/IO$2/'DEPRECATED - DT-Prelim Calcs'!$C$19/'DEPRECATED - DT-Prelim Calcs'!$C$18*3.39*'DEPRECATED - DT-Prelim Calcs'!$C$20</f>
        <v>25.773080821789936</v>
      </c>
      <c r="IV40" s="46">
        <f t="shared" si="74"/>
        <v>0</v>
      </c>
      <c r="IW40" s="57">
        <f>IU39*'DEPRECATED - DT-Prelim Calcs'!$C$11+IW39</f>
        <v>-582.67598620970432</v>
      </c>
      <c r="IX40" s="57">
        <f>IX39+0.5*IU40*'DEPRECATED - DT-Prelim Calcs'!$C$11^2+IW40*'DEPRECATED - DT-Prelim Calcs'!$C$11</f>
        <v>-87645.047561919171</v>
      </c>
      <c r="IY40" s="57">
        <f>MIN('Drive Train'!$F$35-IS39*'DEPRECATED - DT-Prelim Calcs'!$C$21*'Drive Train'!$F$39,IY39+IS$2)</f>
        <v>9.8000000000000007</v>
      </c>
      <c r="IZ40" s="57">
        <f>'Drive Train'!$F$35-IS40*'DEPRECATED - DT-Prelim Calcs'!$C$21*'Drive Train'!$F$39</f>
        <v>9.8000000000000007</v>
      </c>
      <c r="JA40" s="1">
        <f>IF(IX40&gt;='Drive Train'!$F$29,1,0)</f>
        <v>0</v>
      </c>
      <c r="JB40" s="57">
        <f t="shared" si="75"/>
        <v>48.148148148148138</v>
      </c>
      <c r="JC40" s="63">
        <f>JC39+'DEPRECATED - DT-Prelim Calcs'!$C$11</f>
        <v>144</v>
      </c>
      <c r="JD40" s="2">
        <f>JN40/'Drive Train'!$F$35</f>
        <v>0.77419354838709686</v>
      </c>
      <c r="JE40" s="46">
        <f>JL40*12*60/(PI() * 'Drive Train'!$F$15)/JD$2*JD40</f>
        <v>-232283.36720143218</v>
      </c>
      <c r="JF40" s="2">
        <f>('DEPRECATED - DT-Prelim Calcs'!$C$6*JD40-JE40)/('DEPRECATED - DT-Prelim Calcs'!$C$6*JD40)*'DEPRECATED - DT-Prelim Calcs'!$C$7*JD40</f>
        <v>106.89449593668824</v>
      </c>
      <c r="JG40" s="57">
        <f>JF40/'DEPRECATED - DT-Prelim Calcs'!$C$7*('DEPRECATED - DT-Prelim Calcs'!$C$8-'DEPRECATED - DT-Prelim Calcs'!$C$9)+'DEPRECATED - DT-Prelim Calcs'!$C$9</f>
        <v>5693.3903853431957</v>
      </c>
      <c r="JH40" s="57">
        <f t="shared" si="24"/>
        <v>46.666666666666657</v>
      </c>
      <c r="JI40" s="2">
        <f t="shared" si="76"/>
        <v>0.99579519204165001</v>
      </c>
      <c r="JJ40" s="57">
        <f>JI40*'DEPRECATED - DT-Prelim Calcs'!$C$21/JD$2/'DEPRECATED - DT-Prelim Calcs'!$C$19/'DEPRECATED - DT-Prelim Calcs'!$C$18*3.39*'DEPRECATED - DT-Prelim Calcs'!$C$20</f>
        <v>25.773080821789936</v>
      </c>
      <c r="JK40" s="46">
        <f t="shared" si="77"/>
        <v>0</v>
      </c>
      <c r="JL40" s="57">
        <f>JJ39*'DEPRECATED - DT-Prelim Calcs'!$C$11+JL39</f>
        <v>-733.11814458052288</v>
      </c>
      <c r="JM40" s="57">
        <f>JM39+0.5*JJ40*'DEPRECATED - DT-Prelim Calcs'!$C$11^2+JL40*'DEPRECATED - DT-Prelim Calcs'!$C$11</f>
        <v>-90192.441529772055</v>
      </c>
      <c r="JN40" s="57">
        <f>MIN('Drive Train'!$F$35-JH39*'DEPRECATED - DT-Prelim Calcs'!$C$21*'Drive Train'!$F$39,JN39+JH$2)</f>
        <v>9.6000000000000014</v>
      </c>
      <c r="JO40" s="57">
        <f>'Drive Train'!$F$35-JH40*'DEPRECATED - DT-Prelim Calcs'!$C$21*'Drive Train'!$F$39</f>
        <v>9.6000000000000014</v>
      </c>
      <c r="JP40" s="1">
        <f>IF(JM40&gt;='Drive Train'!$F$29,1,0)</f>
        <v>0</v>
      </c>
      <c r="JQ40" s="57">
        <f>MIN(JG40,'DEPRECATED - DT-Prelim Calcs'!$C$10)*'DEPRECATED - DT-Prelim Calcs'!$C$11*1000/60/60</f>
        <v>103.33333333333333</v>
      </c>
      <c r="JR40" s="63">
        <f>JR39+'DEPRECATED - DT-Prelim Calcs'!$C$11</f>
        <v>144</v>
      </c>
      <c r="JS40" s="2">
        <f>KC40/'Drive Train'!$F$35</f>
        <v>0.75806451612903225</v>
      </c>
      <c r="JT40" s="46">
        <f>KA40*12*60/(PI() * 'Drive Train'!$F$15)/JS$2*JS40</f>
        <v>-260019.86398717051</v>
      </c>
      <c r="JU40" s="2">
        <f>('DEPRECATED - DT-Prelim Calcs'!$C$6*JS40-JT40)/('DEPRECATED - DT-Prelim Calcs'!$C$6*JS40)*'DEPRECATED - DT-Prelim Calcs'!$C$7*JS40</f>
        <v>119.39689274636274</v>
      </c>
      <c r="JV40" s="57">
        <f>JU40/'DEPRECATED - DT-Prelim Calcs'!$C$7*('DEPRECATED - DT-Prelim Calcs'!$C$8-'DEPRECATED - DT-Prelim Calcs'!$C$9)+'DEPRECATED - DT-Prelim Calcs'!$C$9</f>
        <v>6358.9744146715102</v>
      </c>
      <c r="JW40" s="57">
        <f t="shared" si="25"/>
        <v>49.999999999999993</v>
      </c>
      <c r="JX40" s="2">
        <f t="shared" si="78"/>
        <v>0.99579519204165001</v>
      </c>
      <c r="JY40" s="57">
        <f>JX40*'DEPRECATED - DT-Prelim Calcs'!$C$21/JS$2/'DEPRECATED - DT-Prelim Calcs'!$C$19/'DEPRECATED - DT-Prelim Calcs'!$C$18*3.39*'DEPRECATED - DT-Prelim Calcs'!$C$20</f>
        <v>25.773080821789936</v>
      </c>
      <c r="JZ40" s="46">
        <f t="shared" si="79"/>
        <v>0</v>
      </c>
      <c r="KA40" s="57">
        <f>JY39*'DEPRECATED - DT-Prelim Calcs'!$C$11+KA39</f>
        <v>-838.11914564644962</v>
      </c>
      <c r="KB40" s="57">
        <f>KB39+0.5*JY40*'DEPRECATED - DT-Prelim Calcs'!$C$11^2+KA40*'DEPRECATED - DT-Prelim Calcs'!$C$11</f>
        <v>-91031.910924872951</v>
      </c>
      <c r="KC40" s="57">
        <f>MIN('Drive Train'!$F$35-JW39*'DEPRECATED - DT-Prelim Calcs'!$C$21*'Drive Train'!$F$39,KC39+JW$2)</f>
        <v>9.4</v>
      </c>
      <c r="KD40" s="57">
        <f>'Drive Train'!$F$35-JW40*'DEPRECATED - DT-Prelim Calcs'!$C$21*'Drive Train'!$F$39</f>
        <v>9.4</v>
      </c>
      <c r="KE40" s="1">
        <f>IF(KB40&gt;='Drive Train'!$F$29,1,0)</f>
        <v>0</v>
      </c>
      <c r="KF40" s="57">
        <f>MIN(JV40,'DEPRECATED - DT-Prelim Calcs'!$C$10)*'DEPRECATED - DT-Prelim Calcs'!$C$11*1000/60/60</f>
        <v>103.33333333333333</v>
      </c>
      <c r="KG40" s="63">
        <f>KG39+'DEPRECATED - DT-Prelim Calcs'!$C$11</f>
        <v>144</v>
      </c>
      <c r="KH40" s="2">
        <f>KR40/'Drive Train'!$F$35</f>
        <v>0.74193548387096786</v>
      </c>
      <c r="KI40" s="46">
        <f>KP40*12*60/(PI() * 'Drive Train'!$F$15)/KH$2*KH40</f>
        <v>-210987.95655433717</v>
      </c>
      <c r="KJ40" s="2">
        <f>('DEPRECATED - DT-Prelim Calcs'!$C$6*KH40-KI40)/('DEPRECATED - DT-Prelim Calcs'!$C$6*KH40)*'DEPRECATED - DT-Prelim Calcs'!$C$7*KH40</f>
        <v>97.187872263962561</v>
      </c>
      <c r="KK40" s="57">
        <f>KJ40/'DEPRECATED - DT-Prelim Calcs'!$C$7*('DEPRECATED - DT-Prelim Calcs'!$C$8-'DEPRECATED - DT-Prelim Calcs'!$C$9)+'DEPRECATED - DT-Prelim Calcs'!$C$9</f>
        <v>5176.6435732225709</v>
      </c>
      <c r="KL40" s="57">
        <f t="shared" si="26"/>
        <v>53.333333333333329</v>
      </c>
      <c r="KM40" s="2">
        <f t="shared" si="80"/>
        <v>0.99579519204165001</v>
      </c>
      <c r="KN40" s="57">
        <f>KM40*'DEPRECATED - DT-Prelim Calcs'!$C$21/KH$2/'DEPRECATED - DT-Prelim Calcs'!$C$19/'DEPRECATED - DT-Prelim Calcs'!$C$18*3.39*'DEPRECATED - DT-Prelim Calcs'!$C$20</f>
        <v>25.773080821789936</v>
      </c>
      <c r="KO40" s="46">
        <f t="shared" si="81"/>
        <v>0</v>
      </c>
      <c r="KP40" s="57">
        <f>KN39*'DEPRECATED - DT-Prelim Calcs'!$C$11+KP39</f>
        <v>-694.85938408031438</v>
      </c>
      <c r="KQ40" s="57">
        <f>KQ39+0.5*KN40*'DEPRECATED - DT-Prelim Calcs'!$C$11^2+KP40*'DEPRECATED - DT-Prelim Calcs'!$C$11</f>
        <v>-69268.646462530043</v>
      </c>
      <c r="KR40" s="57">
        <f>MIN('Drive Train'!$F$35-KL39*'DEPRECATED - DT-Prelim Calcs'!$C$21*'Drive Train'!$F$39,KR39+KL$2)</f>
        <v>9.2000000000000011</v>
      </c>
      <c r="KS40" s="57">
        <f>'Drive Train'!$F$35-KL40*'DEPRECATED - DT-Prelim Calcs'!$C$21*'Drive Train'!$F$39</f>
        <v>9.2000000000000011</v>
      </c>
      <c r="KT40" s="1">
        <f>IF(KQ40&gt;='Drive Train'!$F$29,1,0)</f>
        <v>0</v>
      </c>
      <c r="KU40" s="57">
        <f>MIN(KK40,'DEPRECATED - DT-Prelim Calcs'!$C$10)*'DEPRECATED - DT-Prelim Calcs'!$C$11*1000/60/60</f>
        <v>103.33333333333333</v>
      </c>
      <c r="KV40" s="63">
        <f>KV39+'DEPRECATED - DT-Prelim Calcs'!$C$11</f>
        <v>144</v>
      </c>
      <c r="KW40" s="2">
        <f>LG40/'Drive Train'!$F$35</f>
        <v>0.72580645161290325</v>
      </c>
      <c r="KX40" s="46">
        <f>LE40*12*60/(PI() * 'Drive Train'!$F$15)/KW$2*KW40</f>
        <v>-162075.14093591808</v>
      </c>
      <c r="KY40" s="2">
        <f>('DEPRECATED - DT-Prelim Calcs'!$C$6*KW40-KX40)/('DEPRECATED - DT-Prelim Calcs'!$C$6*KW40)*'DEPRECATED - DT-Prelim Calcs'!$C$7*KW40</f>
        <v>75.032700050368831</v>
      </c>
      <c r="KZ40" s="57">
        <f>KY40/'DEPRECATED - DT-Prelim Calcs'!$C$7*('DEPRECATED - DT-Prelim Calcs'!$C$8-'DEPRECATED - DT-Prelim Calcs'!$C$9)+'DEPRECATED - DT-Prelim Calcs'!$C$9</f>
        <v>3997.1794259179755</v>
      </c>
      <c r="LA40" s="57">
        <f t="shared" si="27"/>
        <v>56.666666666666664</v>
      </c>
      <c r="LB40" s="2">
        <f t="shared" si="82"/>
        <v>0.99579519204165001</v>
      </c>
      <c r="LC40" s="57">
        <f>LB40*'DEPRECATED - DT-Prelim Calcs'!$C$21/KW$2/'DEPRECATED - DT-Prelim Calcs'!$C$19/'DEPRECATED - DT-Prelim Calcs'!$C$18*3.39*'DEPRECATED - DT-Prelim Calcs'!$C$20</f>
        <v>25.773080821789936</v>
      </c>
      <c r="LD40" s="46">
        <f t="shared" si="83"/>
        <v>0</v>
      </c>
      <c r="LE40" s="57">
        <f>LC39*'DEPRECATED - DT-Prelim Calcs'!$C$11+LE39</f>
        <v>-545.63345009558964</v>
      </c>
      <c r="LF40" s="57">
        <f>LF39+0.5*LC40*'DEPRECATED - DT-Prelim Calcs'!$C$11^2+LE40*'DEPRECATED - DT-Prelim Calcs'!$C$11</f>
        <v>-87781.190641802285</v>
      </c>
      <c r="LG40" s="57">
        <f>MIN('Drive Train'!$F$35-LA39*'DEPRECATED - DT-Prelim Calcs'!$C$21*'Drive Train'!$F$39,LG39+LA$2)</f>
        <v>9</v>
      </c>
      <c r="LH40" s="57">
        <f>'Drive Train'!$F$35-LA40*'DEPRECATED - DT-Prelim Calcs'!$C$21*'Drive Train'!$F$39</f>
        <v>9</v>
      </c>
      <c r="LI40" s="1">
        <f>IF(LF40&gt;='Drive Train'!$F$29,1,0)</f>
        <v>0</v>
      </c>
      <c r="LJ40" s="57">
        <f>MIN(KZ40,'DEPRECATED - DT-Prelim Calcs'!$C$10)*'DEPRECATED - DT-Prelim Calcs'!$C$11*1000/60/60</f>
        <v>103.33333333333333</v>
      </c>
      <c r="LK40" s="63">
        <f>LK39+'DEPRECATED - DT-Prelim Calcs'!$C$11</f>
        <v>144</v>
      </c>
      <c r="LL40" s="2">
        <f>LV40/'Drive Train'!$F$35</f>
        <v>0.70967741935483875</v>
      </c>
      <c r="LM40" s="46">
        <f>LT40*12*60/(PI() * 'Drive Train'!$F$15)/LL$2*LL40</f>
        <v>-251283.60859542049</v>
      </c>
      <c r="LN40" s="2">
        <f>('DEPRECATED - DT-Prelim Calcs'!$C$6*LL40-LM40)/('DEPRECATED - DT-Prelim Calcs'!$C$6*LL40)*'DEPRECATED - DT-Prelim Calcs'!$C$7*LL40</f>
        <v>115.33011558532874</v>
      </c>
      <c r="LO40" s="57">
        <f>LN40/'DEPRECATED - DT-Prelim Calcs'!$C$7*('DEPRECATED - DT-Prelim Calcs'!$C$8-'DEPRECATED - DT-Prelim Calcs'!$C$9)+'DEPRECATED - DT-Prelim Calcs'!$C$9</f>
        <v>6142.4733732770446</v>
      </c>
      <c r="LP40" s="57">
        <f t="shared" si="28"/>
        <v>60</v>
      </c>
      <c r="LQ40" s="2">
        <f t="shared" si="84"/>
        <v>0.99579519204165001</v>
      </c>
      <c r="LR40" s="57">
        <f>LQ40*'DEPRECATED - DT-Prelim Calcs'!$C$21/LL$2/'DEPRECATED - DT-Prelim Calcs'!$C$19/'DEPRECATED - DT-Prelim Calcs'!$C$18*3.39*'DEPRECATED - DT-Prelim Calcs'!$C$20</f>
        <v>25.773080821789936</v>
      </c>
      <c r="LS40" s="46">
        <f t="shared" si="85"/>
        <v>0</v>
      </c>
      <c r="LT40" s="57">
        <f>LR39*'DEPRECATED - DT-Prelim Calcs'!$C$11+LT39</f>
        <v>-865.18419345760935</v>
      </c>
      <c r="LU40" s="57">
        <f>LU39+0.5*LR40*'DEPRECATED - DT-Prelim Calcs'!$C$11^2+LT40*'DEPRECATED - DT-Prelim Calcs'!$C$11</f>
        <v>-96015.574250847741</v>
      </c>
      <c r="LV40" s="57">
        <f>MIN('Drive Train'!$F$35-LP39*'DEPRECATED - DT-Prelim Calcs'!$C$21*'Drive Train'!$F$39,LV39+LP$2)</f>
        <v>8.8000000000000007</v>
      </c>
      <c r="LW40" s="57">
        <f>'Drive Train'!$F$35-LP40*'DEPRECATED - DT-Prelim Calcs'!$C$21*'Drive Train'!$F$39</f>
        <v>8.8000000000000007</v>
      </c>
      <c r="LX40" s="1">
        <f>IF(LU40&gt;='Drive Train'!$F$29,1,0)</f>
        <v>0</v>
      </c>
      <c r="LY40" s="57">
        <f>MIN(LO40,'DEPRECATED - DT-Prelim Calcs'!$C$10)*'DEPRECATED - DT-Prelim Calcs'!$C$11*1000/60/60</f>
        <v>103.33333333333333</v>
      </c>
      <c r="LZ40" s="63">
        <f>LZ39+'DEPRECATED - DT-Prelim Calcs'!$C$11</f>
        <v>144</v>
      </c>
    </row>
    <row r="41" spans="1:338" x14ac:dyDescent="0.2">
      <c r="C41" s="3" t="s">
        <v>118</v>
      </c>
      <c r="E41" s="117">
        <f>(AK2+E47)*'Drive Train'!F31</f>
        <v>3149.8701584869559</v>
      </c>
      <c r="F41" s="117">
        <f>'DEPRECATED - DT-Prelim Calcs'!AZ2*'Drive Train'!F31</f>
        <v>109892.11005089083</v>
      </c>
      <c r="G41" s="117">
        <f>'DEPRECATED - DT-Prelim Calcs'!BO2*'Drive Train'!F31</f>
        <v>85195.874812327034</v>
      </c>
      <c r="H41" s="117">
        <f>'DEPRECATED - DT-Prelim Calcs'!CD2*'Drive Train'!F31</f>
        <v>91104.205338637985</v>
      </c>
      <c r="I41" s="117">
        <f>'DEPRECATED - DT-Prelim Calcs'!CS2*'Drive Train'!F31</f>
        <v>140081.74010000791</v>
      </c>
      <c r="J41" s="117">
        <f>'DEPRECATED - DT-Prelim Calcs'!DH2*'Drive Train'!F31</f>
        <v>183157.6998320306</v>
      </c>
      <c r="K41" s="117">
        <f>'DEPRECATED - DT-Prelim Calcs'!DW2*'Drive Train'!F31</f>
        <v>220177.60147774458</v>
      </c>
      <c r="L41" s="117">
        <f>'DEPRECATED - DT-Prelim Calcs'!EL2*'Drive Train'!F31</f>
        <v>254313.24713268218</v>
      </c>
      <c r="M41" s="117">
        <f>'DEPRECATED - DT-Prelim Calcs'!FA2*'Drive Train'!F31</f>
        <v>271444.01324406383</v>
      </c>
      <c r="N41" s="117">
        <f>'DEPRECATED - DT-Prelim Calcs'!FP2*'Drive Train'!F31</f>
        <v>294251.2316005748</v>
      </c>
      <c r="O41" s="117">
        <f>'DEPRECATED - DT-Prelim Calcs'!GE2*'Drive Train'!F31</f>
        <v>317785.13142276625</v>
      </c>
      <c r="P41" s="68"/>
      <c r="R41" s="63">
        <f>R40+'DEPRECATED - DT-Prelim Calcs'!$C$11</f>
        <v>148</v>
      </c>
      <c r="S41" s="2">
        <f>AG41/'Drive Train'!$F$35</f>
        <v>0</v>
      </c>
      <c r="T41" s="46">
        <f>AE41*12*60/(PI() * 'Drive Train'!$F$15)/S$2*ABS(S41)</f>
        <v>0</v>
      </c>
      <c r="U41" s="2">
        <f>IF(OR(AD40=1,AND($C$32=Motors!$C$32,'DEPRECATED - DT-Prelim Calcs'!AI40=1)),0,IF(AG41=0,-(V40+$C$9)/($C$8-$C$9)*$C$7,($C$6*S41-T41)/($C$6*S41)*$C$7*S41))</f>
        <v>0</v>
      </c>
      <c r="V41" s="57">
        <f>IF(AND(AD40=1,AI40=1),0,ABS(U41/$C$7*($C$8-$C$9)+$C$9) *'Drive Train'!$AA$49 + V40*(1-'Drive Train'!$AA$49))</f>
        <v>0</v>
      </c>
      <c r="W41" s="57">
        <f t="shared" si="0"/>
        <v>0</v>
      </c>
      <c r="X41" s="2">
        <f>MAX(MIN(IF(AND(AI40=1,AG41&lt;0),-1,1)*(W41-$C$9)/($C$8-$C$9)*$C$7-$C$29*AE41/T$2 -  AI40*$C$29/2,X$2),MAX(X$4:X40)*-1)</f>
        <v>-0.2458281045106315</v>
      </c>
      <c r="Y41" s="57">
        <f t="shared" si="1"/>
        <v>0</v>
      </c>
      <c r="Z41" s="57">
        <f t="shared" si="2"/>
        <v>0</v>
      </c>
      <c r="AA41" s="57">
        <f t="shared" si="3"/>
        <v>0</v>
      </c>
      <c r="AB41" s="57" t="e">
        <f t="shared" si="4"/>
        <v>#N/A</v>
      </c>
      <c r="AC41" s="46">
        <f t="shared" si="29"/>
        <v>1</v>
      </c>
      <c r="AD41" s="1">
        <f t="shared" si="5"/>
        <v>1</v>
      </c>
      <c r="AE41" s="57">
        <f t="shared" si="6"/>
        <v>0</v>
      </c>
      <c r="AF41" s="57" t="e">
        <f t="shared" si="7"/>
        <v>#N/A</v>
      </c>
      <c r="AG41" s="57">
        <f>IF(AI40=0,MIN('Drive Train'!$F$35-W40*$C$21*'Drive Train'!$F$39,AG40+W$2)-$C$3,IF(AE40-1&lt;=0,0,IF($C$32=Motors!$C$30,MAX(MAX(AG$4:AG40)*-1,AG40-W$2),MAX(0,MAX(AG$4:AG40)*-1,AG40-W$2))))</f>
        <v>0</v>
      </c>
      <c r="AH41" s="57">
        <f>'Drive Train'!$F$35-ABS(W41)*'DEPRECATED - DT-Prelim Calcs'!$C$21*'Drive Train'!$F$39</f>
        <v>12.4</v>
      </c>
      <c r="AI41" s="1">
        <f>IF(AJ41&gt;='Drive Train'!$F$29,1,0)</f>
        <v>1</v>
      </c>
      <c r="AJ41" s="57">
        <f>AJ40+0.5*Y41*'DEPRECATED - DT-Prelim Calcs'!$C$11^2+AE41*'DEPRECATED - DT-Prelim Calcs'!$C$11</f>
        <v>784.33981740885292</v>
      </c>
      <c r="AK41" s="57">
        <f t="shared" si="8"/>
        <v>0</v>
      </c>
      <c r="AL41" s="63">
        <f>AL40+'DEPRECATED - DT-Prelim Calcs'!$C$11</f>
        <v>148</v>
      </c>
      <c r="AM41" s="2">
        <f>AW41/'Drive Train'!$F$35</f>
        <v>0.9017399496288504</v>
      </c>
      <c r="AN41" s="46">
        <f>AU41*12*60/(PI() * 'Drive Train'!$F$15)/AM$2*AM41</f>
        <v>4074.4823246184237</v>
      </c>
      <c r="AO41" s="2">
        <f>('DEPRECATED - DT-Prelim Calcs'!$C$6*AM41-AN41)/('DEPRECATED - DT-Prelim Calcs'!$C$6*AM41)*'DEPRECATED - DT-Prelim Calcs'!$C$7*AM41</f>
        <v>0.33088513557918769</v>
      </c>
      <c r="AP41" s="57">
        <f>AO41/'DEPRECATED - DT-Prelim Calcs'!$C$7*('DEPRECATED - DT-Prelim Calcs'!$C$8-'DEPRECATED - DT-Prelim Calcs'!$C$9)+'DEPRECATED - DT-Prelim Calcs'!$C$9</f>
        <v>20.315171325647214</v>
      </c>
      <c r="AQ41" s="57">
        <f t="shared" si="9"/>
        <v>20.315171325647214</v>
      </c>
      <c r="AR41" s="2">
        <f t="shared" si="30"/>
        <v>7.7330884530768529E-5</v>
      </c>
      <c r="AS41" s="57">
        <f>AR41*'DEPRECATED - DT-Prelim Calcs'!$C$21/AM$2/'DEPRECATED - DT-Prelim Calcs'!$C$19/'DEPRECATED - DT-Prelim Calcs'!$C$18*3.39*'DEPRECATED - DT-Prelim Calcs'!$C$20</f>
        <v>5.604118626288964E-4</v>
      </c>
      <c r="AT41" s="46">
        <f t="shared" si="31"/>
        <v>0</v>
      </c>
      <c r="AU41" s="57">
        <f>AS40*'DEPRECATED - DT-Prelim Calcs'!$C$11+AU40</f>
        <v>39.431064304167485</v>
      </c>
      <c r="AV41" s="57">
        <f>AV40+0.5*AS41*'DEPRECATED - DT-Prelim Calcs'!$C$11^2+AU41*'DEPRECATED - DT-Prelim Calcs'!$C$11</f>
        <v>5791.3697437156488</v>
      </c>
      <c r="AW41" s="57">
        <f>MIN('Drive Train'!$F$35-AQ40*'DEPRECATED - DT-Prelim Calcs'!$C$21*'Drive Train'!$F$39,AW40+AQ$2)</f>
        <v>11.181575375397745</v>
      </c>
      <c r="AX41" s="57">
        <f>'Drive Train'!$F$35-AQ41*'DEPRECATED - DT-Prelim Calcs'!$C$21*'Drive Train'!$F$39</f>
        <v>11.181089720461168</v>
      </c>
      <c r="AY41" s="1">
        <f>IF(AV41&gt;='Drive Train'!$F$29,1,0)</f>
        <v>1</v>
      </c>
      <c r="AZ41" s="57">
        <f t="shared" si="32"/>
        <v>22.572412584052461</v>
      </c>
      <c r="BA41" s="63">
        <f>BA40+'DEPRECATED - DT-Prelim Calcs'!$C$11</f>
        <v>148</v>
      </c>
      <c r="BB41" s="2">
        <f>BL41/'Drive Train'!$F$35</f>
        <v>1.2947434922777463</v>
      </c>
      <c r="BC41" s="46">
        <f>BJ41*12*60/(PI() * 'Drive Train'!$F$15)/BB$2*BB41</f>
        <v>-4258.4988863692151</v>
      </c>
      <c r="BD41" s="2">
        <f>('DEPRECATED - DT-Prelim Calcs'!$C$6*BB41-BC41)/('DEPRECATED - DT-Prelim Calcs'!$C$6*BB41)*'DEPRECATED - DT-Prelim Calcs'!$C$7*BB41</f>
        <v>5.0458444460610021</v>
      </c>
      <c r="BE41" s="57">
        <f>BD41/'DEPRECATED - DT-Prelim Calcs'!$C$7*('DEPRECATED - DT-Prelim Calcs'!$C$8-'DEPRECATED - DT-Prelim Calcs'!$C$9)+'DEPRECATED - DT-Prelim Calcs'!$C$9</f>
        <v>271.32317113262513</v>
      </c>
      <c r="BF41" s="57">
        <f t="shared" si="10"/>
        <v>93</v>
      </c>
      <c r="BG41" s="2">
        <f t="shared" si="33"/>
        <v>1.937004729125531</v>
      </c>
      <c r="BH41" s="57">
        <f>BG41*'DEPRECATED - DT-Prelim Calcs'!$C$21/BB$2/'DEPRECATED - DT-Prelim Calcs'!$C$19/'DEPRECATED - DT-Prelim Calcs'!$C$18*3.39*'DEPRECATED - DT-Prelim Calcs'!$C$20</f>
        <v>20.27616729480911</v>
      </c>
      <c r="BI41" s="46">
        <f t="shared" si="34"/>
        <v>0</v>
      </c>
      <c r="BJ41" s="57">
        <f>BH40*'DEPRECATED - DT-Prelim Calcs'!$C$11+BJ40</f>
        <v>-19.870982013828637</v>
      </c>
      <c r="BK41" s="57">
        <f>BK40+0.5*BH41*'DEPRECATED - DT-Prelim Calcs'!$C$11^2+BJ41*'DEPRECATED - DT-Prelim Calcs'!$C$11</f>
        <v>3094.6909063766129</v>
      </c>
      <c r="BL41" s="57">
        <f>MIN('Drive Train'!$F$35-BF40*'DEPRECATED - DT-Prelim Calcs'!$C$21*'Drive Train'!$F$39,BL40+BF$2)</f>
        <v>16.054819304244056</v>
      </c>
      <c r="BM41" s="57">
        <f>'Drive Train'!$F$35-BF41*'DEPRECATED - DT-Prelim Calcs'!$C$21*'Drive Train'!$F$39</f>
        <v>6.82</v>
      </c>
      <c r="BN41" s="1">
        <f>IF(BK41&gt;='Drive Train'!$F$29,1,0)</f>
        <v>1</v>
      </c>
      <c r="BO41" s="57">
        <f>MIN(BF41,$C$10)*$C$11*1000/60/60</f>
        <v>103.33333333333333</v>
      </c>
      <c r="BP41" s="63">
        <f>BP40+'DEPRECATED - DT-Prelim Calcs'!$C$11</f>
        <v>148</v>
      </c>
      <c r="BQ41" s="2">
        <f>CA41/'Drive Train'!$F$35</f>
        <v>0.55000000000000004</v>
      </c>
      <c r="BR41" s="46">
        <f>BY41*12*60/(PI() * 'Drive Train'!$F$15)/BQ$2*BQ41</f>
        <v>4458.6998200258568</v>
      </c>
      <c r="BS41" s="2">
        <f>('DEPRECATED - DT-Prelim Calcs'!$C$6*BQ41-BR41)/('DEPRECATED - DT-Prelim Calcs'!$C$6*BQ41)*'DEPRECATED - DT-Prelim Calcs'!$C$7*BQ41</f>
        <v>-0.69053500305109072</v>
      </c>
      <c r="BT41" s="57">
        <f>BS41/'DEPRECATED - DT-Prelim Calcs'!$C$7*('DEPRECATED - DT-Prelim Calcs'!$C$8-'DEPRECATED - DT-Prelim Calcs'!$C$9)+'DEPRECATED - DT-Prelim Calcs'!$C$9</f>
        <v>-34.06167671844603</v>
      </c>
      <c r="BU41" s="57">
        <f t="shared" si="11"/>
        <v>-34.06167671844603</v>
      </c>
      <c r="BV41" s="2">
        <f t="shared" si="36"/>
        <v>-1.2840479058466117</v>
      </c>
      <c r="BW41" s="57">
        <f>BV41*'DEPRECATED - DT-Prelim Calcs'!$C$21/BQ$2/'DEPRECATED - DT-Prelim Calcs'!$C$19/'DEPRECATED - DT-Prelim Calcs'!$C$18*3.39*'DEPRECATED - DT-Prelim Calcs'!$C$20</f>
        <v>-17.576887812493645</v>
      </c>
      <c r="BX41" s="46">
        <f t="shared" si="37"/>
        <v>1</v>
      </c>
      <c r="BY41" s="57">
        <f>BW40*'DEPRECATED - DT-Prelim Calcs'!$C$11+BY40</f>
        <v>37.452990906832525</v>
      </c>
      <c r="BZ41" s="57">
        <f>BZ40+0.5*BW41*'DEPRECATED - DT-Prelim Calcs'!$C$11^2+BY41*'DEPRECATED - DT-Prelim Calcs'!$C$11</f>
        <v>-3629.2060108790356</v>
      </c>
      <c r="CA41" s="57">
        <f>MIN('Drive Train'!$F$35-BU40*'DEPRECATED - DT-Prelim Calcs'!$C$21*'Drive Train'!$F$39,CA40+BU$2)</f>
        <v>6.82</v>
      </c>
      <c r="CB41" s="57">
        <f>'Drive Train'!$F$35-BU41*'DEPRECATED - DT-Prelim Calcs'!$C$21*'Drive Train'!$F$39</f>
        <v>14.443700603106763</v>
      </c>
      <c r="CC41" s="1">
        <f>IF(BZ41&gt;='Drive Train'!$F$29,1,0)</f>
        <v>0</v>
      </c>
      <c r="CD41" s="57">
        <f t="shared" si="38"/>
        <v>-37.84630746494004</v>
      </c>
      <c r="CE41" s="63">
        <f>CE40+'DEPRECATED - DT-Prelim Calcs'!$C$11</f>
        <v>148</v>
      </c>
      <c r="CF41" s="2">
        <f>CP41/'Drive Train'!$F$35</f>
        <v>0.55000000000000004</v>
      </c>
      <c r="CG41" s="46">
        <f>CN41*12*60/(PI() * 'Drive Train'!$F$15)/CF$2*CF41</f>
        <v>-10988.926736595115</v>
      </c>
      <c r="CH41" s="2">
        <f>('DEPRECATED - DT-Prelim Calcs'!$C$6*CF41-CG41)/('DEPRECATED - DT-Prelim Calcs'!$C$6*CF41)*'DEPRECATED - DT-Prelim Calcs'!$C$7*CF41</f>
        <v>6.294226723300981</v>
      </c>
      <c r="CI41" s="57">
        <f>CH41/'DEPRECATED - DT-Prelim Calcs'!$C$7*('DEPRECATED - DT-Prelim Calcs'!$C$8-'DEPRECATED - DT-Prelim Calcs'!$C$9)+'DEPRECATED - DT-Prelim Calcs'!$C$9</f>
        <v>337.7826923649443</v>
      </c>
      <c r="CJ41" s="57">
        <f t="shared" si="12"/>
        <v>93</v>
      </c>
      <c r="CK41" s="2">
        <f t="shared" si="39"/>
        <v>1.5241763143494644</v>
      </c>
      <c r="CL41" s="57">
        <f>CK41*'DEPRECATED - DT-Prelim Calcs'!$C$21/CF$2/'DEPRECATED - DT-Prelim Calcs'!$C$19/'DEPRECATED - DT-Prelim Calcs'!$C$18*3.39*'DEPRECATED - DT-Prelim Calcs'!$C$20</f>
        <v>25.773080821789936</v>
      </c>
      <c r="CM41" s="46">
        <f t="shared" si="40"/>
        <v>0</v>
      </c>
      <c r="CN41" s="57">
        <f>CL40*'DEPRECATED - DT-Prelim Calcs'!$C$11+CN40</f>
        <v>-74.724527070397571</v>
      </c>
      <c r="CO41" s="57">
        <f>CO40+0.5*CL41*'DEPRECATED - DT-Prelim Calcs'!$C$11^2+CN41*'DEPRECATED - DT-Prelim Calcs'!$C$11</f>
        <v>-14150.370325357995</v>
      </c>
      <c r="CP41" s="57">
        <f>MIN('Drive Train'!$F$35-CJ40*'DEPRECATED - DT-Prelim Calcs'!$C$21*'Drive Train'!$F$39,CP40+CJ$2)</f>
        <v>6.82</v>
      </c>
      <c r="CQ41" s="57">
        <f>'Drive Train'!$F$35-CJ41*'DEPRECATED - DT-Prelim Calcs'!$C$21*'Drive Train'!$F$39</f>
        <v>6.82</v>
      </c>
      <c r="CR41" s="1">
        <f>IF(CO41&gt;='Drive Train'!$F$29,1,0)</f>
        <v>0</v>
      </c>
      <c r="CS41" s="57">
        <f t="shared" si="41"/>
        <v>103.33333333333333</v>
      </c>
      <c r="CT41" s="63">
        <f>CT40+'DEPRECATED - DT-Prelim Calcs'!$C$11</f>
        <v>148</v>
      </c>
      <c r="CU41" s="2">
        <f>DE41/'Drive Train'!$F$35</f>
        <v>0.55000000000000004</v>
      </c>
      <c r="CV41" s="46">
        <f>DC41*12*60/(PI() * 'Drive Train'!$F$15)/CU$2*CU41</f>
        <v>11418.42112218042</v>
      </c>
      <c r="CW41" s="2">
        <f>('DEPRECATED - DT-Prelim Calcs'!$C$6*CU41-CV41)/('DEPRECATED - DT-Prelim Calcs'!$C$6*CU41)*'DEPRECATED - DT-Prelim Calcs'!$C$7*CU41</f>
        <v>-3.8374258732560622</v>
      </c>
      <c r="CX41" s="57">
        <f>CW41/'DEPRECATED - DT-Prelim Calcs'!$C$7*('DEPRECATED - DT-Prelim Calcs'!$C$8-'DEPRECATED - DT-Prelim Calcs'!$C$9)+'DEPRECATED - DT-Prelim Calcs'!$C$9</f>
        <v>-201.59117823184764</v>
      </c>
      <c r="CY41" s="57">
        <f t="shared" si="13"/>
        <v>-201.59117823184764</v>
      </c>
      <c r="CZ41" s="2">
        <f t="shared" si="42"/>
        <v>-5.3573712696984916</v>
      </c>
      <c r="DA41" s="57">
        <f>CZ41*'DEPRECATED - DT-Prelim Calcs'!$C$21/CU$2/'DEPRECATED - DT-Prelim Calcs'!$C$19/'DEPRECATED - DT-Prelim Calcs'!$C$18*3.39*'DEPRECATED - DT-Prelim Calcs'!$C$20</f>
        <v>-107.84588669642555</v>
      </c>
      <c r="DB41" s="46">
        <f t="shared" si="43"/>
        <v>1</v>
      </c>
      <c r="DC41" s="57">
        <f>DA40*'DEPRECATED - DT-Prelim Calcs'!$C$11+DC40</f>
        <v>65.221868932793683</v>
      </c>
      <c r="DD41" s="57">
        <f>DD40+0.5*DA41*'DEPRECATED - DT-Prelim Calcs'!$C$11^2+DC41*'DEPRECATED - DT-Prelim Calcs'!$C$11</f>
        <v>-26137.811365819744</v>
      </c>
      <c r="DE41" s="57">
        <f>MIN('Drive Train'!$F$35-CY40*'DEPRECATED - DT-Prelim Calcs'!$C$21*'Drive Train'!$F$39,DE40+CY$2)</f>
        <v>6.82</v>
      </c>
      <c r="DF41" s="57">
        <f>'Drive Train'!$F$35-CY41*'DEPRECATED - DT-Prelim Calcs'!$C$21*'Drive Train'!$F$39</f>
        <v>24.49547069391086</v>
      </c>
      <c r="DG41" s="1">
        <f>IF(DD41&gt;='Drive Train'!$F$29,1,0)</f>
        <v>0</v>
      </c>
      <c r="DH41" s="57">
        <f t="shared" si="44"/>
        <v>-223.99019803538627</v>
      </c>
      <c r="DI41" s="63">
        <f>DI40+'DEPRECATED - DT-Prelim Calcs'!$C$11</f>
        <v>148</v>
      </c>
      <c r="DJ41" s="2">
        <f>DT41/'Drive Train'!$F$35</f>
        <v>0.55000000000000004</v>
      </c>
      <c r="DK41" s="46">
        <f>DR41*12*60/(PI() * 'Drive Train'!$F$15)/DJ$2*DJ41</f>
        <v>-38063.048123546352</v>
      </c>
      <c r="DL41" s="2">
        <f>('DEPRECATED - DT-Prelim Calcs'!$C$6*DJ41-DK41)/('DEPRECATED - DT-Prelim Calcs'!$C$6*DJ41)*'DEPRECATED - DT-Prelim Calcs'!$C$7*DJ41</f>
        <v>18.53599643109694</v>
      </c>
      <c r="DM41" s="57">
        <f>DL41/'DEPRECATED - DT-Prelim Calcs'!$C$7*('DEPRECATED - DT-Prelim Calcs'!$C$8-'DEPRECATED - DT-Prelim Calcs'!$C$9)+'DEPRECATED - DT-Prelim Calcs'!$C$9</f>
        <v>989.49184319906124</v>
      </c>
      <c r="DN41" s="57">
        <f t="shared" si="14"/>
        <v>93</v>
      </c>
      <c r="DO41" s="2">
        <f t="shared" si="45"/>
        <v>1.1037138828047846</v>
      </c>
      <c r="DP41" s="57">
        <f>DO41*'DEPRECATED - DT-Prelim Calcs'!$C$21/DJ$2/'DEPRECATED - DT-Prelim Calcs'!$C$19/'DEPRECATED - DT-Prelim Calcs'!$C$18*3.39*'DEPRECATED - DT-Prelim Calcs'!$C$20</f>
        <v>25.773080821789936</v>
      </c>
      <c r="DQ41" s="46">
        <f t="shared" si="46"/>
        <v>0</v>
      </c>
      <c r="DR41" s="57">
        <f>DP40*'DEPRECATED - DT-Prelim Calcs'!$C$11+DR40</f>
        <v>-187.42726074947961</v>
      </c>
      <c r="DS41" s="57">
        <f>DS40+0.5*DP41*'DEPRECATED - DT-Prelim Calcs'!$C$11^2+DR41*'DEPRECATED - DT-Prelim Calcs'!$C$11</f>
        <v>-45761.783162434956</v>
      </c>
      <c r="DT41" s="57">
        <f>MIN('Drive Train'!$F$35-DN40*'DEPRECATED - DT-Prelim Calcs'!$C$21*'Drive Train'!$F$39,DT40+DN$2)</f>
        <v>6.82</v>
      </c>
      <c r="DU41" s="57">
        <f>'Drive Train'!$F$35-DN41*'DEPRECATED - DT-Prelim Calcs'!$C$21*'Drive Train'!$F$39</f>
        <v>6.82</v>
      </c>
      <c r="DV41" s="1">
        <f>IF(DS41&gt;='Drive Train'!$F$29,1,0)</f>
        <v>0</v>
      </c>
      <c r="DW41" s="57">
        <f t="shared" si="47"/>
        <v>103.33333333333333</v>
      </c>
      <c r="DX41" s="63">
        <f>DX40+'DEPRECATED - DT-Prelim Calcs'!$C$11</f>
        <v>148</v>
      </c>
      <c r="DY41" s="2">
        <f>EI41/'Drive Train'!$F$35</f>
        <v>0.55000000000000004</v>
      </c>
      <c r="DZ41" s="46">
        <f>EG41*12*60/(PI() * 'Drive Train'!$F$15)/DY$2*DY41</f>
        <v>-129786.21902785878</v>
      </c>
      <c r="EA41" s="2">
        <f>('DEPRECATED - DT-Prelim Calcs'!$C$6*DY41-DZ41)/('DEPRECATED - DT-Prelim Calcs'!$C$6*DY41)*'DEPRECATED - DT-Prelim Calcs'!$C$7*DY41</f>
        <v>60.009325113909881</v>
      </c>
      <c r="EB41" s="57">
        <f>EA41/'DEPRECATED - DT-Prelim Calcs'!$C$7*('DEPRECATED - DT-Prelim Calcs'!$C$8-'DEPRECATED - DT-Prelim Calcs'!$C$9)+'DEPRECATED - DT-Prelim Calcs'!$C$9</f>
        <v>3197.3873079313848</v>
      </c>
      <c r="EC41" s="57">
        <f t="shared" si="15"/>
        <v>93</v>
      </c>
      <c r="ED41" s="2">
        <f t="shared" si="48"/>
        <v>0.96993038185874991</v>
      </c>
      <c r="EE41" s="57">
        <f>ED41*'DEPRECATED - DT-Prelim Calcs'!$C$21/DY$2/'DEPRECATED - DT-Prelim Calcs'!$C$19/'DEPRECATED - DT-Prelim Calcs'!$C$18*3.39*'DEPRECATED - DT-Prelim Calcs'!$C$20</f>
        <v>25.773080821789936</v>
      </c>
      <c r="EF41" s="46">
        <f t="shared" si="49"/>
        <v>0</v>
      </c>
      <c r="EG41" s="57">
        <f>EE40*'DEPRECATED - DT-Prelim Calcs'!$C$11+EG40</f>
        <v>-561.61905266545034</v>
      </c>
      <c r="EH41" s="57">
        <f>EH40+0.5*EE41*'DEPRECATED - DT-Prelim Calcs'!$C$11^2+EG41*'DEPRECATED - DT-Prelim Calcs'!$C$11</f>
        <v>-89809.495031112485</v>
      </c>
      <c r="EI41" s="57">
        <f>MIN('Drive Train'!$F$35-EC40*'DEPRECATED - DT-Prelim Calcs'!$C$21*'Drive Train'!$F$39,EI40+EC$2)</f>
        <v>6.82</v>
      </c>
      <c r="EJ41" s="57">
        <f>'Drive Train'!$F$35-EC41*'DEPRECATED - DT-Prelim Calcs'!$C$21*'Drive Train'!$F$39</f>
        <v>6.82</v>
      </c>
      <c r="EK41" s="1">
        <f>IF(EH41&gt;='Drive Train'!$F$29,1,0)</f>
        <v>0</v>
      </c>
      <c r="EL41" s="57">
        <f t="shared" si="50"/>
        <v>103.33333333333333</v>
      </c>
      <c r="EM41" s="63">
        <f>EM40+'DEPRECATED - DT-Prelim Calcs'!$C$11</f>
        <v>148</v>
      </c>
      <c r="EN41" s="2">
        <f>EX41/'Drive Train'!$F$35</f>
        <v>0.55000000000000004</v>
      </c>
      <c r="EO41" s="46">
        <f>EV41*12*60/(PI() * 'Drive Train'!$F$15)/EN$2*EN41</f>
        <v>-26140.061117863232</v>
      </c>
      <c r="EP41" s="2">
        <f>('DEPRECATED - DT-Prelim Calcs'!$C$6*EN41-EO41)/('DEPRECATED - DT-Prelim Calcs'!$C$6*EN41)*'DEPRECATED - DT-Prelim Calcs'!$C$7*EN41</f>
        <v>13.144927259671743</v>
      </c>
      <c r="EQ41" s="57">
        <f>EP41/'DEPRECATED - DT-Prelim Calcs'!$C$7*('DEPRECATED - DT-Prelim Calcs'!$C$8-'DEPRECATED - DT-Prelim Calcs'!$C$9)+'DEPRECATED - DT-Prelim Calcs'!$C$9</f>
        <v>702.49011096094796</v>
      </c>
      <c r="ER41" s="57">
        <f t="shared" si="16"/>
        <v>93</v>
      </c>
      <c r="ES41" s="2">
        <f t="shared" si="51"/>
        <v>0.86507304327942547</v>
      </c>
      <c r="ET41" s="57">
        <f>ES41*'DEPRECATED - DT-Prelim Calcs'!$C$21/EN$2/'DEPRECATED - DT-Prelim Calcs'!$C$19/'DEPRECATED - DT-Prelim Calcs'!$C$18*3.39*'DEPRECATED - DT-Prelim Calcs'!$C$20</f>
        <v>25.773080821789936</v>
      </c>
      <c r="EU41" s="46">
        <f t="shared" si="52"/>
        <v>0</v>
      </c>
      <c r="EV41" s="57">
        <f>ET40*'DEPRECATED - DT-Prelim Calcs'!$C$11+EV40</f>
        <v>-100.88627023620062</v>
      </c>
      <c r="EW41" s="57">
        <f>EW40+0.5*ET41*'DEPRECATED - DT-Prelim Calcs'!$C$11^2+EV41*'DEPRECATED - DT-Prelim Calcs'!$C$11</f>
        <v>-84352.782248767748</v>
      </c>
      <c r="EX41" s="57">
        <f>MIN('Drive Train'!$F$35-ER40*'DEPRECATED - DT-Prelim Calcs'!$C$21*'Drive Train'!$F$39,EX40+ER$2)</f>
        <v>6.82</v>
      </c>
      <c r="EY41" s="57">
        <f>'Drive Train'!$F$35-ER41*'DEPRECATED - DT-Prelim Calcs'!$C$21*'Drive Train'!$F$39</f>
        <v>6.82</v>
      </c>
      <c r="EZ41" s="1">
        <f>IF(EW41&gt;='Drive Train'!$F$29,1,0)</f>
        <v>0</v>
      </c>
      <c r="FA41" s="57">
        <f t="shared" si="53"/>
        <v>103.33333333333333</v>
      </c>
      <c r="FB41" s="63">
        <f>FB40+'DEPRECATED - DT-Prelim Calcs'!$C$11</f>
        <v>148</v>
      </c>
      <c r="FC41" s="2">
        <f>FM41/'Drive Train'!$F$35</f>
        <v>0.55000000000000004</v>
      </c>
      <c r="FD41" s="46">
        <f>FK41*12*60/(PI() * 'Drive Train'!$F$15)/FC$2*FC41</f>
        <v>-485475.96577746904</v>
      </c>
      <c r="FE41" s="2">
        <f>('DEPRECATED - DT-Prelim Calcs'!$C$6*FC41-FD41)/('DEPRECATED - DT-Prelim Calcs'!$C$6*FC41)*'DEPRECATED - DT-Prelim Calcs'!$C$7*FC41</f>
        <v>220.83714681495317</v>
      </c>
      <c r="FF41" s="57">
        <f>FE41/'DEPRECATED - DT-Prelim Calcs'!$C$7*('DEPRECATED - DT-Prelim Calcs'!$C$8-'DEPRECATED - DT-Prelim Calcs'!$C$9)+'DEPRECATED - DT-Prelim Calcs'!$C$9</f>
        <v>11759.299973592735</v>
      </c>
      <c r="FG41" s="57">
        <f t="shared" si="17"/>
        <v>93</v>
      </c>
      <c r="FH41" s="2">
        <f t="shared" si="54"/>
        <v>0.78067567320338405</v>
      </c>
      <c r="FI41" s="57">
        <f>FH41*'DEPRECATED - DT-Prelim Calcs'!$C$21/FC$2/'DEPRECATED - DT-Prelim Calcs'!$C$19/'DEPRECATED - DT-Prelim Calcs'!$C$18*3.39*'DEPRECATED - DT-Prelim Calcs'!$C$20</f>
        <v>25.773080821789936</v>
      </c>
      <c r="FJ41" s="46">
        <f t="shared" si="55"/>
        <v>0</v>
      </c>
      <c r="FK41" s="57">
        <f>FI40*'DEPRECATED - DT-Prelim Calcs'!$C$11+FK40</f>
        <v>-1690.8733121739538</v>
      </c>
      <c r="FL41" s="57">
        <f>FL40+0.5*FI41*'DEPRECATED - DT-Prelim Calcs'!$C$11^2+FK41*'DEPRECATED - DT-Prelim Calcs'!$C$11</f>
        <v>-124873.31858114507</v>
      </c>
      <c r="FM41" s="57">
        <f>MIN('Drive Train'!$F$35-FG40*'DEPRECATED - DT-Prelim Calcs'!$C$21*'Drive Train'!$F$39,FM40+FG$2)</f>
        <v>6.82</v>
      </c>
      <c r="FN41" s="57">
        <f>'Drive Train'!$F$35-FG41*'DEPRECATED - DT-Prelim Calcs'!$C$21*'Drive Train'!$F$39</f>
        <v>6.82</v>
      </c>
      <c r="FO41" s="1">
        <f>IF(FL41&gt;='Drive Train'!$F$29,1,0)</f>
        <v>0</v>
      </c>
      <c r="FP41" s="57">
        <f t="shared" si="56"/>
        <v>103.33333333333333</v>
      </c>
      <c r="FQ41" s="63">
        <f>FQ40+'DEPRECATED - DT-Prelim Calcs'!$C$11</f>
        <v>148</v>
      </c>
      <c r="FR41" s="2">
        <f>GB41/'Drive Train'!$F$35</f>
        <v>0.55000000000000004</v>
      </c>
      <c r="FS41" s="46">
        <f>FZ41*12*60/(PI() * 'Drive Train'!$F$15)/FR$2*FR41</f>
        <v>-138574.36864907632</v>
      </c>
      <c r="FT41" s="2">
        <f>('DEPRECATED - DT-Prelim Calcs'!$C$6*FR41-FS41)/('DEPRECATED - DT-Prelim Calcs'!$C$6*FR41)*'DEPRECATED - DT-Prelim Calcs'!$C$7*FR41</f>
        <v>63.982953741890036</v>
      </c>
      <c r="FU41" s="57">
        <f>FT41/'DEPRECATED - DT-Prelim Calcs'!$C$7*('DEPRECATED - DT-Prelim Calcs'!$C$8-'DEPRECATED - DT-Prelim Calcs'!$C$9)+'DEPRECATED - DT-Prelim Calcs'!$C$9</f>
        <v>3408.9294460931501</v>
      </c>
      <c r="FV41" s="57">
        <f t="shared" si="18"/>
        <v>93</v>
      </c>
      <c r="FW41" s="2">
        <f t="shared" si="57"/>
        <v>0.7112822800297498</v>
      </c>
      <c r="FX41" s="57">
        <f>FW41*'DEPRECATED - DT-Prelim Calcs'!$C$21/FR$2/'DEPRECATED - DT-Prelim Calcs'!$C$19/'DEPRECATED - DT-Prelim Calcs'!$C$18*3.39*'DEPRECATED - DT-Prelim Calcs'!$C$20</f>
        <v>25.773080821789936</v>
      </c>
      <c r="FY41" s="46">
        <f t="shared" si="58"/>
        <v>0</v>
      </c>
      <c r="FZ41" s="57">
        <f>FX40*'DEPRECATED - DT-Prelim Calcs'!$C$11+FZ40</f>
        <v>-439.74163487250689</v>
      </c>
      <c r="GA41" s="57">
        <f>GA40+0.5*FX41*'DEPRECATED - DT-Prelim Calcs'!$C$11^2+FZ41*'DEPRECATED - DT-Prelim Calcs'!$C$11</f>
        <v>-144239.16600003224</v>
      </c>
      <c r="GB41" s="57">
        <f>MIN('Drive Train'!$F$35-FV40*'DEPRECATED - DT-Prelim Calcs'!$C$21*'Drive Train'!$F$39,GB40+FV$2)</f>
        <v>6.82</v>
      </c>
      <c r="GC41" s="57">
        <f>'Drive Train'!$F$35-FV41*'DEPRECATED - DT-Prelim Calcs'!$C$21*'Drive Train'!$F$39</f>
        <v>6.82</v>
      </c>
      <c r="GD41" s="1">
        <f>IF(GA41&gt;='Drive Train'!$F$29,1,0)</f>
        <v>0</v>
      </c>
      <c r="GE41" s="57">
        <f t="shared" si="59"/>
        <v>103.33333333333333</v>
      </c>
      <c r="GF41" s="63">
        <f>GF40+'DEPRECATED - DT-Prelim Calcs'!$C$11</f>
        <v>148</v>
      </c>
      <c r="GG41" s="2">
        <f>GQ41/'Drive Train'!$F$35</f>
        <v>3.804701659833198</v>
      </c>
      <c r="GH41" s="46">
        <f>GO41*12*60/(PI() * 'Drive Train'!$F$15)/GG$2*GG41</f>
        <v>-2032297.3418481213</v>
      </c>
      <c r="GI41" s="2">
        <f>('DEPRECATED - DT-Prelim Calcs'!$C$6*GG41-GH41)/('DEPRECATED - DT-Prelim Calcs'!$C$6*GG41)*'DEPRECATED - DT-Prelim Calcs'!$C$7*GG41</f>
        <v>928.08801652627153</v>
      </c>
      <c r="GJ41" s="57">
        <f>GI41/'DEPRECATED - DT-Prelim Calcs'!$C$7*('DEPRECATED - DT-Prelim Calcs'!$C$8-'DEPRECATED - DT-Prelim Calcs'!$C$9)+'DEPRECATED - DT-Prelim Calcs'!$C$9</f>
        <v>49410.871170257524</v>
      </c>
      <c r="GK41" s="57">
        <f t="shared" si="60"/>
        <v>29.999999999999982</v>
      </c>
      <c r="GL41" s="2">
        <f t="shared" si="61"/>
        <v>0.99579519204165001</v>
      </c>
      <c r="GM41" s="57">
        <f>GL41*'DEPRECATED - DT-Prelim Calcs'!$C$21/GG$2/'DEPRECATED - DT-Prelim Calcs'!$C$19/'DEPRECATED - DT-Prelim Calcs'!$C$18*3.39*'DEPRECATED - DT-Prelim Calcs'!$C$20</f>
        <v>25.773080821789936</v>
      </c>
      <c r="GN41" s="46">
        <f t="shared" si="62"/>
        <v>0</v>
      </c>
      <c r="GO41" s="57">
        <f>GM40*'DEPRECATED - DT-Prelim Calcs'!$C$11+GO40</f>
        <v>-1305.18491152515</v>
      </c>
      <c r="GP41" s="57">
        <f>GP40+0.5*GM41*'DEPRECATED - DT-Prelim Calcs'!$C$11^2+GO41*'DEPRECATED - DT-Prelim Calcs'!$C$11</f>
        <v>-73628.597709789494</v>
      </c>
      <c r="GQ41" s="57">
        <f>MIN('Drive Train'!$F$35-GK40*'DEPRECATED - DT-Prelim Calcs'!$C$21*'Drive Train'!$F$39,GQ40+GK$2)</f>
        <v>47.178300581931659</v>
      </c>
      <c r="GR41" s="57">
        <f>'Drive Train'!$F$35-GK41*'DEPRECATED - DT-Prelim Calcs'!$C$21*'Drive Train'!$F$39</f>
        <v>10.600000000000001</v>
      </c>
      <c r="GS41" s="1">
        <f>IF(GP41&gt;='Drive Train'!$F$29,1,0)</f>
        <v>0</v>
      </c>
      <c r="GT41" s="57">
        <f t="shared" si="63"/>
        <v>33.333333333333314</v>
      </c>
      <c r="GU41" s="63">
        <f>GU40+'DEPRECATED - DT-Prelim Calcs'!$C$11</f>
        <v>148</v>
      </c>
      <c r="GV41" s="2">
        <f>HF41/'Drive Train'!$F$35</f>
        <v>0.83870967741935498</v>
      </c>
      <c r="GW41" s="46">
        <f>HD41*12*60/(PI() * 'Drive Train'!$F$15)/GV$2*GV41</f>
        <v>-99940.852861766296</v>
      </c>
      <c r="GX41" s="2">
        <f>('DEPRECATED - DT-Prelim Calcs'!$C$6*GV41-GW41)/('DEPRECATED - DT-Prelim Calcs'!$C$6*GV41)*'DEPRECATED - DT-Prelim Calcs'!$C$7*GV41</f>
        <v>47.210306344505</v>
      </c>
      <c r="GY41" s="57">
        <f>GX41/'DEPRECATED - DT-Prelim Calcs'!$C$7*('DEPRECATED - DT-Prelim Calcs'!$C$8-'DEPRECATED - DT-Prelim Calcs'!$C$9)+'DEPRECATED - DT-Prelim Calcs'!$C$9</f>
        <v>2516.0121593360959</v>
      </c>
      <c r="GZ41" s="57">
        <f t="shared" si="20"/>
        <v>33.333333333333314</v>
      </c>
      <c r="HA41" s="2">
        <f t="shared" si="64"/>
        <v>0.99579519204165001</v>
      </c>
      <c r="HB41" s="57">
        <f>HA41*'DEPRECATED - DT-Prelim Calcs'!$C$21/GV$2/'DEPRECATED - DT-Prelim Calcs'!$C$19/'DEPRECATED - DT-Prelim Calcs'!$C$18*3.39*'DEPRECATED - DT-Prelim Calcs'!$C$20</f>
        <v>25.773080821789936</v>
      </c>
      <c r="HC41" s="46">
        <f t="shared" si="65"/>
        <v>0</v>
      </c>
      <c r="HD41" s="57">
        <f>HB40*'DEPRECATED - DT-Prelim Calcs'!$C$11+HD40</f>
        <v>-291.16341224039775</v>
      </c>
      <c r="HE41" s="57">
        <f>HE40+0.5*HB41*'DEPRECATED - DT-Prelim Calcs'!$C$11^2+HD41*'DEPRECATED - DT-Prelim Calcs'!$C$11</f>
        <v>-61277.056854145412</v>
      </c>
      <c r="HF41" s="57">
        <f>MIN('Drive Train'!$F$35-GZ40*'DEPRECATED - DT-Prelim Calcs'!$C$21*'Drive Train'!$F$39,HF40+GZ$2)</f>
        <v>10.400000000000002</v>
      </c>
      <c r="HG41" s="57">
        <f>'Drive Train'!$F$35-GZ41*'DEPRECATED - DT-Prelim Calcs'!$C$21*'Drive Train'!$F$39</f>
        <v>10.400000000000002</v>
      </c>
      <c r="HH41" s="1">
        <f>IF(HE41&gt;='Drive Train'!$F$29,1,0)</f>
        <v>0</v>
      </c>
      <c r="HI41" s="57">
        <f t="shared" si="66"/>
        <v>37.037037037037017</v>
      </c>
      <c r="HJ41" s="63">
        <f>HJ40+'DEPRECATED - DT-Prelim Calcs'!$C$11</f>
        <v>148</v>
      </c>
      <c r="HK41" s="2">
        <f>HU41/'Drive Train'!$F$35</f>
        <v>0.82258064516129037</v>
      </c>
      <c r="HL41" s="46">
        <f>HS41*12*60/(PI() * 'Drive Train'!$F$15)/HK$2*HK41</f>
        <v>-43205.834033230196</v>
      </c>
      <c r="HM41" s="2">
        <f>('DEPRECATED - DT-Prelim Calcs'!$C$6*HK41-HL41)/('DEPRECATED - DT-Prelim Calcs'!$C$6*HK41)*'DEPRECATED - DT-Prelim Calcs'!$C$7*HK41</f>
        <v>21.518265512453112</v>
      </c>
      <c r="HN41" s="57">
        <f>HM41/'DEPRECATED - DT-Prelim Calcs'!$C$7*('DEPRECATED - DT-Prelim Calcs'!$C$8-'DEPRECATED - DT-Prelim Calcs'!$C$9)+'DEPRECATED - DT-Prelim Calcs'!$C$9</f>
        <v>1148.2574544596407</v>
      </c>
      <c r="HO41" s="57">
        <f t="shared" si="21"/>
        <v>36.66666666666665</v>
      </c>
      <c r="HP41" s="2">
        <f t="shared" si="67"/>
        <v>0.99579519204165001</v>
      </c>
      <c r="HQ41" s="57">
        <f>HP41*'DEPRECATED - DT-Prelim Calcs'!$C$21/HK$2/'DEPRECATED - DT-Prelim Calcs'!$C$19/'DEPRECATED - DT-Prelim Calcs'!$C$18*3.39*'DEPRECATED - DT-Prelim Calcs'!$C$20</f>
        <v>25.773080821789936</v>
      </c>
      <c r="HR41" s="46">
        <f t="shared" si="68"/>
        <v>0</v>
      </c>
      <c r="HS41" s="57">
        <f>HQ40*'DEPRECATED - DT-Prelim Calcs'!$C$11+HS40</f>
        <v>-128.34214981111302</v>
      </c>
      <c r="HT41" s="57">
        <f>HT40+0.5*HQ41*'DEPRECATED - DT-Prelim Calcs'!$C$11^2+HS41*'DEPRECATED - DT-Prelim Calcs'!$C$11</f>
        <v>-50371.192975469326</v>
      </c>
      <c r="HU41" s="57">
        <f>MIN('Drive Train'!$F$35-HO40*'DEPRECATED - DT-Prelim Calcs'!$C$21*'Drive Train'!$F$39,HU40+HO$2)</f>
        <v>10.200000000000001</v>
      </c>
      <c r="HV41" s="57">
        <f>'Drive Train'!$F$35-HO41*'DEPRECATED - DT-Prelim Calcs'!$C$21*'Drive Train'!$F$39</f>
        <v>10.200000000000001</v>
      </c>
      <c r="HW41" s="1">
        <f>IF(HT41&gt;='Drive Train'!$F$29,1,0)</f>
        <v>0</v>
      </c>
      <c r="HX41" s="57">
        <f t="shared" si="69"/>
        <v>40.740740740740726</v>
      </c>
      <c r="HY41" s="63">
        <f>HY40+'DEPRECATED - DT-Prelim Calcs'!$C$11</f>
        <v>148</v>
      </c>
      <c r="HZ41" s="2">
        <f>IJ41/'Drive Train'!$F$35</f>
        <v>0.80645161290322598</v>
      </c>
      <c r="IA41" s="46">
        <f>IH41*12*60/(PI() * 'Drive Train'!$F$15)/HZ$2*HZ41</f>
        <v>-431708.92313567991</v>
      </c>
      <c r="IB41" s="2">
        <f>('DEPRECATED - DT-Prelim Calcs'!$C$6*HZ41-IA41)/('DEPRECATED - DT-Prelim Calcs'!$C$6*HZ41)*'DEPRECATED - DT-Prelim Calcs'!$C$7*HZ41</f>
        <v>197.14401832274191</v>
      </c>
      <c r="IC41" s="57">
        <f>IB41/'DEPRECATED - DT-Prelim Calcs'!$C$7*('DEPRECATED - DT-Prelim Calcs'!$C$8-'DEPRECATED - DT-Prelim Calcs'!$C$9)+'DEPRECATED - DT-Prelim Calcs'!$C$9</f>
        <v>10497.960394526055</v>
      </c>
      <c r="ID41" s="57">
        <f t="shared" si="22"/>
        <v>39.999999999999986</v>
      </c>
      <c r="IE41" s="2">
        <f t="shared" si="70"/>
        <v>0.99579519204165001</v>
      </c>
      <c r="IF41" s="57">
        <f>IE41*'DEPRECATED - DT-Prelim Calcs'!$C$21/HZ$2/'DEPRECATED - DT-Prelim Calcs'!$C$19/'DEPRECATED - DT-Prelim Calcs'!$C$18*3.39*'DEPRECATED - DT-Prelim Calcs'!$C$20</f>
        <v>25.773080821789936</v>
      </c>
      <c r="IG41" s="46">
        <f t="shared" si="71"/>
        <v>0</v>
      </c>
      <c r="IH41" s="57">
        <f>IF40*'DEPRECATED - DT-Prelim Calcs'!$C$11+IH40</f>
        <v>-1308.0312318508893</v>
      </c>
      <c r="II41" s="57">
        <f>II40+0.5*IF41*'DEPRECATED - DT-Prelim Calcs'!$C$11^2+IH41*'DEPRECATED - DT-Prelim Calcs'!$C$11</f>
        <v>-61951.695703441139</v>
      </c>
      <c r="IJ41" s="57">
        <f>MIN('Drive Train'!$F$35-ID40*'DEPRECATED - DT-Prelim Calcs'!$C$21*'Drive Train'!$F$39,IJ40+ID$2)</f>
        <v>10.000000000000002</v>
      </c>
      <c r="IK41" s="57">
        <f>'Drive Train'!$F$35-ID41*'DEPRECATED - DT-Prelim Calcs'!$C$21*'Drive Train'!$F$39</f>
        <v>10.000000000000002</v>
      </c>
      <c r="IL41" s="1">
        <f>IF(II41&gt;='Drive Train'!$F$29,1,0)</f>
        <v>0</v>
      </c>
      <c r="IM41" s="57">
        <f t="shared" si="72"/>
        <v>44.444444444444429</v>
      </c>
      <c r="IN41" s="63">
        <f>IN40+'DEPRECATED - DT-Prelim Calcs'!$C$11</f>
        <v>148</v>
      </c>
      <c r="IO41" s="2">
        <f>IY41/'Drive Train'!$F$35</f>
        <v>0.79032258064516137</v>
      </c>
      <c r="IP41" s="46">
        <f>IW41*12*60/(PI() * 'Drive Train'!$F$15)/IO$2*IO41</f>
        <v>-155118.41827597222</v>
      </c>
      <c r="IQ41" s="2">
        <f>('DEPRECATED - DT-Prelim Calcs'!$C$6*IO41-IP41)/('DEPRECATED - DT-Prelim Calcs'!$C$6*IO41)*'DEPRECATED - DT-Prelim Calcs'!$C$7*IO41</f>
        <v>72.042648909991428</v>
      </c>
      <c r="IR41" s="57">
        <f>IQ41/'DEPRECATED - DT-Prelim Calcs'!$C$7*('DEPRECATED - DT-Prelim Calcs'!$C$8-'DEPRECATED - DT-Prelim Calcs'!$C$9)+'DEPRECATED - DT-Prelim Calcs'!$C$9</f>
        <v>3837.9995249592948</v>
      </c>
      <c r="IS41" s="57">
        <f t="shared" si="23"/>
        <v>43.333333333333321</v>
      </c>
      <c r="IT41" s="2">
        <f t="shared" si="73"/>
        <v>0.99579519204165001</v>
      </c>
      <c r="IU41" s="57">
        <f>IT41*'DEPRECATED - DT-Prelim Calcs'!$C$21/IO$2/'DEPRECATED - DT-Prelim Calcs'!$C$19/'DEPRECATED - DT-Prelim Calcs'!$C$18*3.39*'DEPRECATED - DT-Prelim Calcs'!$C$20</f>
        <v>25.773080821789936</v>
      </c>
      <c r="IV41" s="46">
        <f t="shared" si="74"/>
        <v>0</v>
      </c>
      <c r="IW41" s="57">
        <f>IU40*'DEPRECATED - DT-Prelim Calcs'!$C$11+IW40</f>
        <v>-479.58366292254459</v>
      </c>
      <c r="IX41" s="57">
        <f>IX40+0.5*IU41*'DEPRECATED - DT-Prelim Calcs'!$C$11^2+IW41*'DEPRECATED - DT-Prelim Calcs'!$C$11</f>
        <v>-89357.197567035037</v>
      </c>
      <c r="IY41" s="57">
        <f>MIN('Drive Train'!$F$35-IS40*'DEPRECATED - DT-Prelim Calcs'!$C$21*'Drive Train'!$F$39,IY40+IS$2)</f>
        <v>9.8000000000000007</v>
      </c>
      <c r="IZ41" s="57">
        <f>'Drive Train'!$F$35-IS41*'DEPRECATED - DT-Prelim Calcs'!$C$21*'Drive Train'!$F$39</f>
        <v>9.8000000000000007</v>
      </c>
      <c r="JA41" s="1">
        <f>IF(IX41&gt;='Drive Train'!$F$29,1,0)</f>
        <v>0</v>
      </c>
      <c r="JB41" s="57">
        <f t="shared" si="75"/>
        <v>48.148148148148138</v>
      </c>
      <c r="JC41" s="63">
        <f>JC40+'DEPRECATED - DT-Prelim Calcs'!$C$11</f>
        <v>148</v>
      </c>
      <c r="JD41" s="2">
        <f>JN41/'Drive Train'!$F$35</f>
        <v>0.77419354838709686</v>
      </c>
      <c r="JE41" s="46">
        <f>JL41*12*60/(PI() * 'Drive Train'!$F$15)/JD$2*JD41</f>
        <v>-199619.28411634918</v>
      </c>
      <c r="JF41" s="2">
        <f>('DEPRECATED - DT-Prelim Calcs'!$C$6*JD41-JE41)/('DEPRECATED - DT-Prelim Calcs'!$C$6*JD41)*'DEPRECATED - DT-Prelim Calcs'!$C$7*JD41</f>
        <v>92.125182571763276</v>
      </c>
      <c r="JG41" s="57">
        <f>JF41/'DEPRECATED - DT-Prelim Calcs'!$C$7*('DEPRECATED - DT-Prelim Calcs'!$C$8-'DEPRECATED - DT-Prelim Calcs'!$C$9)+'DEPRECATED - DT-Prelim Calcs'!$C$9</f>
        <v>4907.1236198992647</v>
      </c>
      <c r="JH41" s="57">
        <f t="shared" si="24"/>
        <v>46.666666666666657</v>
      </c>
      <c r="JI41" s="2">
        <f t="shared" si="76"/>
        <v>0.99579519204165001</v>
      </c>
      <c r="JJ41" s="57">
        <f>JI41*'DEPRECATED - DT-Prelim Calcs'!$C$21/JD$2/'DEPRECATED - DT-Prelim Calcs'!$C$19/'DEPRECATED - DT-Prelim Calcs'!$C$18*3.39*'DEPRECATED - DT-Prelim Calcs'!$C$20</f>
        <v>25.773080821789936</v>
      </c>
      <c r="JK41" s="46">
        <f t="shared" si="77"/>
        <v>0</v>
      </c>
      <c r="JL41" s="57">
        <f>JJ40*'DEPRECATED - DT-Prelim Calcs'!$C$11+JL40</f>
        <v>-630.02582129336315</v>
      </c>
      <c r="JM41" s="57">
        <f>JM40+0.5*JJ41*'DEPRECATED - DT-Prelim Calcs'!$C$11^2+JL41*'DEPRECATED - DT-Prelim Calcs'!$C$11</f>
        <v>-92506.36016837119</v>
      </c>
      <c r="JN41" s="57">
        <f>MIN('Drive Train'!$F$35-JH40*'DEPRECATED - DT-Prelim Calcs'!$C$21*'Drive Train'!$F$39,JN40+JH$2)</f>
        <v>9.6000000000000014</v>
      </c>
      <c r="JO41" s="57">
        <f>'Drive Train'!$F$35-JH41*'DEPRECATED - DT-Prelim Calcs'!$C$21*'Drive Train'!$F$39</f>
        <v>9.6000000000000014</v>
      </c>
      <c r="JP41" s="1">
        <f>IF(JM41&gt;='Drive Train'!$F$29,1,0)</f>
        <v>0</v>
      </c>
      <c r="JQ41" s="57">
        <f>MIN(JG41,'DEPRECATED - DT-Prelim Calcs'!$C$10)*'DEPRECATED - DT-Prelim Calcs'!$C$11*1000/60/60</f>
        <v>103.33333333333333</v>
      </c>
      <c r="JR41" s="63">
        <f>JR40+'DEPRECATED - DT-Prelim Calcs'!$C$11</f>
        <v>148</v>
      </c>
      <c r="JS41" s="2">
        <f>KC41/'Drive Train'!$F$35</f>
        <v>0.75806451612903225</v>
      </c>
      <c r="JT41" s="46">
        <f>KA41*12*60/(PI() * 'Drive Train'!$F$15)/JS$2*JS41</f>
        <v>-228036.28263302674</v>
      </c>
      <c r="JU41" s="2">
        <f>('DEPRECATED - DT-Prelim Calcs'!$C$6*JS41-JT41)/('DEPRECATED - DT-Prelim Calcs'!$C$6*JS41)*'DEPRECATED - DT-Prelim Calcs'!$C$7*JS41</f>
        <v>104.93527340987367</v>
      </c>
      <c r="JV41" s="57">
        <f>JU41/'DEPRECATED - DT-Prelim Calcs'!$C$7*('DEPRECATED - DT-Prelim Calcs'!$C$8-'DEPRECATED - DT-Prelim Calcs'!$C$9)+'DEPRECATED - DT-Prelim Calcs'!$C$9</f>
        <v>5589.0882068409928</v>
      </c>
      <c r="JW41" s="57">
        <f t="shared" si="25"/>
        <v>49.999999999999993</v>
      </c>
      <c r="JX41" s="2">
        <f t="shared" si="78"/>
        <v>0.99579519204165001</v>
      </c>
      <c r="JY41" s="57">
        <f>JX41*'DEPRECATED - DT-Prelim Calcs'!$C$21/JS$2/'DEPRECATED - DT-Prelim Calcs'!$C$19/'DEPRECATED - DT-Prelim Calcs'!$C$18*3.39*'DEPRECATED - DT-Prelim Calcs'!$C$20</f>
        <v>25.773080821789936</v>
      </c>
      <c r="JZ41" s="46">
        <f t="shared" si="79"/>
        <v>0</v>
      </c>
      <c r="KA41" s="57">
        <f>JY40*'DEPRECATED - DT-Prelim Calcs'!$C$11+KA40</f>
        <v>-735.02682235928989</v>
      </c>
      <c r="KB41" s="57">
        <f>KB40+0.5*JY41*'DEPRECATED - DT-Prelim Calcs'!$C$11^2+KA41*'DEPRECATED - DT-Prelim Calcs'!$C$11</f>
        <v>-93765.833567735797</v>
      </c>
      <c r="KC41" s="57">
        <f>MIN('Drive Train'!$F$35-JW40*'DEPRECATED - DT-Prelim Calcs'!$C$21*'Drive Train'!$F$39,KC40+JW$2)</f>
        <v>9.4</v>
      </c>
      <c r="KD41" s="57">
        <f>'Drive Train'!$F$35-JW41*'DEPRECATED - DT-Prelim Calcs'!$C$21*'Drive Train'!$F$39</f>
        <v>9.4</v>
      </c>
      <c r="KE41" s="1">
        <f>IF(KB41&gt;='Drive Train'!$F$29,1,0)</f>
        <v>0</v>
      </c>
      <c r="KF41" s="57">
        <f>MIN(JV41,'DEPRECATED - DT-Prelim Calcs'!$C$10)*'DEPRECATED - DT-Prelim Calcs'!$C$11*1000/60/60</f>
        <v>103.33333333333333</v>
      </c>
      <c r="KG41" s="63">
        <f>KG40+'DEPRECATED - DT-Prelim Calcs'!$C$11</f>
        <v>148</v>
      </c>
      <c r="KH41" s="2">
        <f>KR41/'Drive Train'!$F$35</f>
        <v>0.74193548387096786</v>
      </c>
      <c r="KI41" s="46">
        <f>KP41*12*60/(PI() * 'Drive Train'!$F$15)/KH$2*KH41</f>
        <v>-179684.87693113266</v>
      </c>
      <c r="KJ41" s="2">
        <f>('DEPRECATED - DT-Prelim Calcs'!$C$6*KH41-KI41)/('DEPRECATED - DT-Prelim Calcs'!$C$6*KH41)*'DEPRECATED - DT-Prelim Calcs'!$C$7*KH41</f>
        <v>83.033946955909471</v>
      </c>
      <c r="KK41" s="57">
        <f>KJ41/'DEPRECATED - DT-Prelim Calcs'!$C$7*('DEPRECATED - DT-Prelim Calcs'!$C$8-'DEPRECATED - DT-Prelim Calcs'!$C$9)+'DEPRECATED - DT-Prelim Calcs'!$C$9</f>
        <v>4423.1379230054708</v>
      </c>
      <c r="KL41" s="57">
        <f t="shared" si="26"/>
        <v>53.333333333333329</v>
      </c>
      <c r="KM41" s="2">
        <f t="shared" si="80"/>
        <v>0.99579519204165001</v>
      </c>
      <c r="KN41" s="57">
        <f>KM41*'DEPRECATED - DT-Prelim Calcs'!$C$21/KH$2/'DEPRECATED - DT-Prelim Calcs'!$C$19/'DEPRECATED - DT-Prelim Calcs'!$C$18*3.39*'DEPRECATED - DT-Prelim Calcs'!$C$20</f>
        <v>25.773080821789936</v>
      </c>
      <c r="KO41" s="46">
        <f t="shared" si="81"/>
        <v>0</v>
      </c>
      <c r="KP41" s="57">
        <f>KN40*'DEPRECATED - DT-Prelim Calcs'!$C$11+KP40</f>
        <v>-591.76706079315466</v>
      </c>
      <c r="KQ41" s="57">
        <f>KQ40+0.5*KN41*'DEPRECATED - DT-Prelim Calcs'!$C$11^2+KP41*'DEPRECATED - DT-Prelim Calcs'!$C$11</f>
        <v>-71429.530059128345</v>
      </c>
      <c r="KR41" s="57">
        <f>MIN('Drive Train'!$F$35-KL40*'DEPRECATED - DT-Prelim Calcs'!$C$21*'Drive Train'!$F$39,KR40+KL$2)</f>
        <v>9.2000000000000011</v>
      </c>
      <c r="KS41" s="57">
        <f>'Drive Train'!$F$35-KL41*'DEPRECATED - DT-Prelim Calcs'!$C$21*'Drive Train'!$F$39</f>
        <v>9.2000000000000011</v>
      </c>
      <c r="KT41" s="1">
        <f>IF(KQ41&gt;='Drive Train'!$F$29,1,0)</f>
        <v>0</v>
      </c>
      <c r="KU41" s="57">
        <f>MIN(KK41,'DEPRECATED - DT-Prelim Calcs'!$C$10)*'DEPRECATED - DT-Prelim Calcs'!$C$11*1000/60/60</f>
        <v>103.33333333333333</v>
      </c>
      <c r="KV41" s="63">
        <f>KV40+'DEPRECATED - DT-Prelim Calcs'!$C$11</f>
        <v>148</v>
      </c>
      <c r="KW41" s="2">
        <f>LG41/'Drive Train'!$F$35</f>
        <v>0.72580645161290325</v>
      </c>
      <c r="KX41" s="46">
        <f>LE41*12*60/(PI() * 'Drive Train'!$F$15)/KW$2*KW41</f>
        <v>-131452.56304365277</v>
      </c>
      <c r="KY41" s="2">
        <f>('DEPRECATED - DT-Prelim Calcs'!$C$6*KW41-KX41)/('DEPRECATED - DT-Prelim Calcs'!$C$6*KW41)*'DEPRECATED - DT-Prelim Calcs'!$C$7*KW41</f>
        <v>61.186468770751688</v>
      </c>
      <c r="KZ41" s="57">
        <f>KY41/'DEPRECATED - DT-Prelim Calcs'!$C$7*('DEPRECATED - DT-Prelim Calcs'!$C$8-'DEPRECATED - DT-Prelim Calcs'!$C$9)+'DEPRECATED - DT-Prelim Calcs'!$C$9</f>
        <v>3260.0543333142909</v>
      </c>
      <c r="LA41" s="57">
        <f t="shared" si="27"/>
        <v>56.666666666666664</v>
      </c>
      <c r="LB41" s="2">
        <f t="shared" si="82"/>
        <v>0.99579519204165001</v>
      </c>
      <c r="LC41" s="57">
        <f>LB41*'DEPRECATED - DT-Prelim Calcs'!$C$21/KW$2/'DEPRECATED - DT-Prelim Calcs'!$C$19/'DEPRECATED - DT-Prelim Calcs'!$C$18*3.39*'DEPRECATED - DT-Prelim Calcs'!$C$20</f>
        <v>25.773080821789936</v>
      </c>
      <c r="LD41" s="46">
        <f t="shared" si="83"/>
        <v>0</v>
      </c>
      <c r="LE41" s="57">
        <f>LC40*'DEPRECATED - DT-Prelim Calcs'!$C$11+LE40</f>
        <v>-442.54112680842991</v>
      </c>
      <c r="LF41" s="57">
        <f>LF40+0.5*LC41*'DEPRECATED - DT-Prelim Calcs'!$C$11^2+LE41*'DEPRECATED - DT-Prelim Calcs'!$C$11</f>
        <v>-89345.170502461697</v>
      </c>
      <c r="LG41" s="57">
        <f>MIN('Drive Train'!$F$35-LA40*'DEPRECATED - DT-Prelim Calcs'!$C$21*'Drive Train'!$F$39,LG40+LA$2)</f>
        <v>9</v>
      </c>
      <c r="LH41" s="57">
        <f>'Drive Train'!$F$35-LA41*'DEPRECATED - DT-Prelim Calcs'!$C$21*'Drive Train'!$F$39</f>
        <v>9</v>
      </c>
      <c r="LI41" s="1">
        <f>IF(LF41&gt;='Drive Train'!$F$29,1,0)</f>
        <v>0</v>
      </c>
      <c r="LJ41" s="57">
        <f>MIN(KZ41,'DEPRECATED - DT-Prelim Calcs'!$C$10)*'DEPRECATED - DT-Prelim Calcs'!$C$11*1000/60/60</f>
        <v>103.33333333333333</v>
      </c>
      <c r="LK41" s="63">
        <f>LK40+'DEPRECATED - DT-Prelim Calcs'!$C$11</f>
        <v>148</v>
      </c>
      <c r="LL41" s="2">
        <f>LV41/'Drive Train'!$F$35</f>
        <v>0.70967741935483875</v>
      </c>
      <c r="LM41" s="46">
        <f>LT41*12*60/(PI() * 'Drive Train'!$F$15)/LL$2*LL41</f>
        <v>-221341.53243409452</v>
      </c>
      <c r="LN41" s="2">
        <f>('DEPRECATED - DT-Prelim Calcs'!$C$6*LL41-LM41)/('DEPRECATED - DT-Prelim Calcs'!$C$6*LL41)*'DEPRECATED - DT-Prelim Calcs'!$C$7*LL41</f>
        <v>101.79157833414757</v>
      </c>
      <c r="LO41" s="57">
        <f>LN41/'DEPRECATED - DT-Prelim Calcs'!$C$7*('DEPRECATED - DT-Prelim Calcs'!$C$8-'DEPRECATED - DT-Prelim Calcs'!$C$9)+'DEPRECATED - DT-Prelim Calcs'!$C$9</f>
        <v>5421.7288382867773</v>
      </c>
      <c r="LP41" s="57">
        <f t="shared" si="28"/>
        <v>60</v>
      </c>
      <c r="LQ41" s="2">
        <f t="shared" si="84"/>
        <v>0.99579519204165001</v>
      </c>
      <c r="LR41" s="57">
        <f>LQ41*'DEPRECATED - DT-Prelim Calcs'!$C$21/LL$2/'DEPRECATED - DT-Prelim Calcs'!$C$19/'DEPRECATED - DT-Prelim Calcs'!$C$18*3.39*'DEPRECATED - DT-Prelim Calcs'!$C$20</f>
        <v>25.773080821789936</v>
      </c>
      <c r="LS41" s="46">
        <f t="shared" si="85"/>
        <v>0</v>
      </c>
      <c r="LT41" s="57">
        <f>LR40*'DEPRECATED - DT-Prelim Calcs'!$C$11+LT40</f>
        <v>-762.09187017044962</v>
      </c>
      <c r="LU41" s="57">
        <f>LU40+0.5*LR41*'DEPRECATED - DT-Prelim Calcs'!$C$11^2+LT41*'DEPRECATED - DT-Prelim Calcs'!$C$11</f>
        <v>-98857.757084955228</v>
      </c>
      <c r="LV41" s="57">
        <f>MIN('Drive Train'!$F$35-LP40*'DEPRECATED - DT-Prelim Calcs'!$C$21*'Drive Train'!$F$39,LV40+LP$2)</f>
        <v>8.8000000000000007</v>
      </c>
      <c r="LW41" s="57">
        <f>'Drive Train'!$F$35-LP41*'DEPRECATED - DT-Prelim Calcs'!$C$21*'Drive Train'!$F$39</f>
        <v>8.8000000000000007</v>
      </c>
      <c r="LX41" s="1">
        <f>IF(LU41&gt;='Drive Train'!$F$29,1,0)</f>
        <v>0</v>
      </c>
      <c r="LY41" s="57">
        <f>MIN(LO41,'DEPRECATED - DT-Prelim Calcs'!$C$10)*'DEPRECATED - DT-Prelim Calcs'!$C$11*1000/60/60</f>
        <v>103.33333333333333</v>
      </c>
      <c r="LZ41" s="63">
        <f>LZ40+'DEPRECATED - DT-Prelim Calcs'!$C$11</f>
        <v>148</v>
      </c>
    </row>
    <row r="42" spans="1:338" x14ac:dyDescent="0.2">
      <c r="C42" s="58" t="s">
        <v>122</v>
      </c>
      <c r="E42" s="18">
        <f>'DEPRECATED - DT-Prelim Calcs'!AE2</f>
        <v>103.09232328715974</v>
      </c>
      <c r="F42" s="18">
        <f>'DEPRECATED - DT-Prelim Calcs'!AU2</f>
        <v>49.169123869117982</v>
      </c>
      <c r="G42" s="18">
        <f>'DEPRECATED - DT-Prelim Calcs'!BJ2</f>
        <v>71.022067810948201</v>
      </c>
      <c r="H42" s="18">
        <f>'DEPRECATED - DT-Prelim Calcs'!BY2</f>
        <v>93.716816726268192</v>
      </c>
      <c r="I42" s="18">
        <f>'DEPRECATED - DT-Prelim Calcs'!CN2</f>
        <v>103.09232328715974</v>
      </c>
      <c r="J42" s="18">
        <f>'DEPRECATED - DT-Prelim Calcs'!DC2</f>
        <v>103.09232328715974</v>
      </c>
      <c r="K42" s="18">
        <f>'DEPRECATED - DT-Prelim Calcs'!DR2</f>
        <v>103.09232328715974</v>
      </c>
      <c r="L42" s="18">
        <f>'DEPRECATED - DT-Prelim Calcs'!EG2</f>
        <v>103.09232328715974</v>
      </c>
      <c r="M42" s="18">
        <f>'DEPRECATED - DT-Prelim Calcs'!EV2</f>
        <v>105.29837633811887</v>
      </c>
      <c r="N42" s="18">
        <f>'DEPRECATED - DT-Prelim Calcs'!FK2</f>
        <v>104.76689551523297</v>
      </c>
      <c r="O42" s="18">
        <f>'DEPRECATED - DT-Prelim Calcs'!FZ2</f>
        <v>103.09232328715974</v>
      </c>
      <c r="R42" s="63">
        <f>R41+'DEPRECATED - DT-Prelim Calcs'!$C$11</f>
        <v>152</v>
      </c>
      <c r="S42" s="2">
        <f>AG42/'Drive Train'!$F$35</f>
        <v>0</v>
      </c>
      <c r="T42" s="46">
        <f>AE42*12*60/(PI() * 'Drive Train'!$F$15)/S$2*ABS(S42)</f>
        <v>0</v>
      </c>
      <c r="U42" s="2">
        <f>IF(OR(AD41=1,AND($C$32=Motors!$C$32,'DEPRECATED - DT-Prelim Calcs'!AI41=1)),0,IF(AG42=0,-(V41+$C$9)/($C$8-$C$9)*$C$7,($C$6*S42-T42)/($C$6*S42)*$C$7*S42))</f>
        <v>0</v>
      </c>
      <c r="V42" s="57">
        <f>IF(AND(AD41=1,AI41=1),0,ABS(U42/$C$7*($C$8-$C$9)+$C$9) *'Drive Train'!$AA$49 + V41*(1-'Drive Train'!$AA$49))</f>
        <v>0</v>
      </c>
      <c r="W42" s="57">
        <f t="shared" si="0"/>
        <v>0</v>
      </c>
      <c r="X42" s="2">
        <f>MAX(MIN(IF(AND(AI41=1,AG42&lt;0),-1,1)*(W42-$C$9)/($C$8-$C$9)*$C$7-$C$29*AE42/T$2 -  AI41*$C$29/2,X$2),MAX(X$4:X41)*-1)</f>
        <v>-0.2458281045106315</v>
      </c>
      <c r="Y42" s="57">
        <f t="shared" si="1"/>
        <v>0</v>
      </c>
      <c r="Z42" s="57">
        <f t="shared" si="2"/>
        <v>0</v>
      </c>
      <c r="AA42" s="57">
        <f t="shared" si="3"/>
        <v>0</v>
      </c>
      <c r="AB42" s="57" t="e">
        <f t="shared" si="4"/>
        <v>#N/A</v>
      </c>
      <c r="AC42" s="46">
        <f t="shared" si="29"/>
        <v>1</v>
      </c>
      <c r="AD42" s="1">
        <f t="shared" si="5"/>
        <v>1</v>
      </c>
      <c r="AE42" s="57">
        <f t="shared" si="6"/>
        <v>0</v>
      </c>
      <c r="AF42" s="57" t="e">
        <f t="shared" si="7"/>
        <v>#N/A</v>
      </c>
      <c r="AG42" s="57">
        <f>IF(AI41=0,MIN('Drive Train'!$F$35-W41*$C$21*'Drive Train'!$F$39,AG41+W$2)-$C$3,IF(AE41-1&lt;=0,0,IF($C$32=Motors!$C$30,MAX(MAX(AG$4:AG41)*-1,AG41-W$2),MAX(0,MAX(AG$4:AG41)*-1,AG41-W$2))))</f>
        <v>0</v>
      </c>
      <c r="AH42" s="57">
        <f>'Drive Train'!$F$35-ABS(W42)*'DEPRECATED - DT-Prelim Calcs'!$C$21*'Drive Train'!$F$39</f>
        <v>12.4</v>
      </c>
      <c r="AI42" s="1">
        <f>IF(AJ42&gt;='Drive Train'!$F$29,1,0)</f>
        <v>1</v>
      </c>
      <c r="AJ42" s="57">
        <f>AJ41+0.5*Y42*'DEPRECATED - DT-Prelim Calcs'!$C$11^2+AE42*'DEPRECATED - DT-Prelim Calcs'!$C$11</f>
        <v>784.33981740885292</v>
      </c>
      <c r="AK42" s="57">
        <f t="shared" si="8"/>
        <v>0</v>
      </c>
      <c r="AL42" s="63">
        <f>AL41+'DEPRECATED - DT-Prelim Calcs'!$C$11</f>
        <v>152</v>
      </c>
      <c r="AM42" s="2">
        <f>AW42/'Drive Train'!$F$35</f>
        <v>0.90170078390815867</v>
      </c>
      <c r="AN42" s="46">
        <f>AU42*12*60/(PI() * 'Drive Train'!$F$15)/AM$2*AM42</f>
        <v>4074.5369789722331</v>
      </c>
      <c r="AO42" s="2">
        <f>('DEPRECATED - DT-Prelim Calcs'!$C$6*AM42-AN42)/('DEPRECATED - DT-Prelim Calcs'!$C$6*AM42)*'DEPRECATED - DT-Prelim Calcs'!$C$7*AM42</f>
        <v>0.33076603381095482</v>
      </c>
      <c r="AP42" s="57">
        <f>AO42/'DEPRECATED - DT-Prelim Calcs'!$C$7*('DEPRECATED - DT-Prelim Calcs'!$C$8-'DEPRECATED - DT-Prelim Calcs'!$C$9)+'DEPRECATED - DT-Prelim Calcs'!$C$9</f>
        <v>20.308830762632986</v>
      </c>
      <c r="AQ42" s="57">
        <f t="shared" si="9"/>
        <v>20.308830762632986</v>
      </c>
      <c r="AR42" s="2">
        <f t="shared" si="30"/>
        <v>-6.0577235625192127E-5</v>
      </c>
      <c r="AS42" s="57">
        <f>AR42*'DEPRECATED - DT-Prelim Calcs'!$C$21/AM$2/'DEPRECATED - DT-Prelim Calcs'!$C$19/'DEPRECATED - DT-Prelim Calcs'!$C$18*3.39*'DEPRECATED - DT-Prelim Calcs'!$C$20</f>
        <v>-4.3899926472606299E-4</v>
      </c>
      <c r="AT42" s="46">
        <f t="shared" si="31"/>
        <v>0</v>
      </c>
      <c r="AU42" s="57">
        <f>AS41*'DEPRECATED - DT-Prelim Calcs'!$C$11+AU41</f>
        <v>39.433305951618003</v>
      </c>
      <c r="AV42" s="57">
        <f>AV41+0.5*AS42*'DEPRECATED - DT-Prelim Calcs'!$C$11^2+AU42*'DEPRECATED - DT-Prelim Calcs'!$C$11</f>
        <v>5949.0994555280031</v>
      </c>
      <c r="AW42" s="57">
        <f>MIN('Drive Train'!$F$35-AQ41*'DEPRECATED - DT-Prelim Calcs'!$C$21*'Drive Train'!$F$39,AW41+AQ$2)</f>
        <v>11.181089720461168</v>
      </c>
      <c r="AX42" s="57">
        <f>'Drive Train'!$F$35-AQ42*'DEPRECATED - DT-Prelim Calcs'!$C$21*'Drive Train'!$F$39</f>
        <v>11.181470154242021</v>
      </c>
      <c r="AY42" s="1">
        <f>IF(AV42&gt;='Drive Train'!$F$29,1,0)</f>
        <v>1</v>
      </c>
      <c r="AZ42" s="57">
        <f t="shared" si="32"/>
        <v>22.565367514036655</v>
      </c>
      <c r="BA42" s="63">
        <f>BA41+'DEPRECATED - DT-Prelim Calcs'!$C$11</f>
        <v>152</v>
      </c>
      <c r="BB42" s="2">
        <f>BL42/'Drive Train'!$F$35</f>
        <v>0.55000000000000004</v>
      </c>
      <c r="BC42" s="46">
        <f>BJ42*12*60/(PI() * 'Drive Train'!$F$15)/BB$2*BB42</f>
        <v>5574.5083657791547</v>
      </c>
      <c r="BD42" s="2">
        <f>('DEPRECATED - DT-Prelim Calcs'!$C$6*BB42-BC42)/('DEPRECATED - DT-Prelim Calcs'!$C$6*BB42)*'DEPRECATED - DT-Prelim Calcs'!$C$7*BB42</f>
        <v>-1.1950563154836327</v>
      </c>
      <c r="BE42" s="57">
        <f>BD42/'DEPRECATED - DT-Prelim Calcs'!$C$7*('DEPRECATED - DT-Prelim Calcs'!$C$8-'DEPRECATED - DT-Prelim Calcs'!$C$9)+'DEPRECATED - DT-Prelim Calcs'!$C$9</f>
        <v>-60.920632894834057</v>
      </c>
      <c r="BF42" s="57">
        <f t="shared" si="10"/>
        <v>-60.920632894834057</v>
      </c>
      <c r="BG42" s="2">
        <f t="shared" si="33"/>
        <v>-1.9370983401499879</v>
      </c>
      <c r="BH42" s="57">
        <f>BG42*'DEPRECATED - DT-Prelim Calcs'!$C$21/BB$2/'DEPRECATED - DT-Prelim Calcs'!$C$19/'DEPRECATED - DT-Prelim Calcs'!$C$18*3.39*'DEPRECATED - DT-Prelim Calcs'!$C$20</f>
        <v>-20.277147195768556</v>
      </c>
      <c r="BI42" s="46">
        <f t="shared" si="34"/>
        <v>1</v>
      </c>
      <c r="BJ42" s="57">
        <f>BH41*'DEPRECATED - DT-Prelim Calcs'!$C$11+BJ41</f>
        <v>61.233687165407801</v>
      </c>
      <c r="BK42" s="57">
        <f>BK41+0.5*BH42*'DEPRECATED - DT-Prelim Calcs'!$C$11^2+BJ42*'DEPRECATED - DT-Prelim Calcs'!$C$11</f>
        <v>3177.4084774720955</v>
      </c>
      <c r="BL42" s="57">
        <f>MIN('Drive Train'!$F$35-BF41*'DEPRECATED - DT-Prelim Calcs'!$C$21*'Drive Train'!$F$39,BL41+BF$2)</f>
        <v>6.82</v>
      </c>
      <c r="BM42" s="57">
        <f>'Drive Train'!$F$35-BF42*'DEPRECATED - DT-Prelim Calcs'!$C$21*'Drive Train'!$F$39</f>
        <v>16.055237973690044</v>
      </c>
      <c r="BN42" s="1">
        <f>IF(BK42&gt;='Drive Train'!$F$29,1,0)</f>
        <v>1</v>
      </c>
      <c r="BO42" s="57">
        <f t="shared" si="35"/>
        <v>-67.689592105371176</v>
      </c>
      <c r="BP42" s="63">
        <f>BP41+'DEPRECATED - DT-Prelim Calcs'!$C$11</f>
        <v>152</v>
      </c>
      <c r="BQ42" s="2">
        <f>CA42/'Drive Train'!$F$35</f>
        <v>1.1648145647666743</v>
      </c>
      <c r="BR42" s="46">
        <f>BY42*12*60/(PI() * 'Drive Train'!$F$15)/BQ$2*BQ42</f>
        <v>-8283.4545232394703</v>
      </c>
      <c r="BS42" s="2">
        <f>('DEPRECATED - DT-Prelim Calcs'!$C$6*BQ42-BR42)/('DEPRECATED - DT-Prelim Calcs'!$C$6*BQ42)*'DEPRECATED - DT-Prelim Calcs'!$C$7*BQ42</f>
        <v>6.5526300055918352</v>
      </c>
      <c r="BT42" s="57">
        <f>BS42/'DEPRECATED - DT-Prelim Calcs'!$C$7*('DEPRECATED - DT-Prelim Calcs'!$C$8-'DEPRECATED - DT-Prelim Calcs'!$C$9)+'DEPRECATED - DT-Prelim Calcs'!$C$9</f>
        <v>351.53918245536619</v>
      </c>
      <c r="BU42" s="57">
        <f t="shared" si="11"/>
        <v>93</v>
      </c>
      <c r="BV42" s="2">
        <f t="shared" si="36"/>
        <v>1.8828060353728675</v>
      </c>
      <c r="BW42" s="57">
        <f>BV42*'DEPRECATED - DT-Prelim Calcs'!$C$21/BQ$2/'DEPRECATED - DT-Prelim Calcs'!$C$19/'DEPRECATED - DT-Prelim Calcs'!$C$18*3.39*'DEPRECATED - DT-Prelim Calcs'!$C$20</f>
        <v>25.773080821789936</v>
      </c>
      <c r="BX42" s="46">
        <f t="shared" si="37"/>
        <v>0</v>
      </c>
      <c r="BY42" s="57">
        <f>BW41*'DEPRECATED - DT-Prelim Calcs'!$C$11+BY41</f>
        <v>-32.854560343142055</v>
      </c>
      <c r="BZ42" s="57">
        <f>BZ41+0.5*BW42*'DEPRECATED - DT-Prelim Calcs'!$C$11^2+BY42*'DEPRECATED - DT-Prelim Calcs'!$C$11</f>
        <v>-3554.4396056772839</v>
      </c>
      <c r="CA42" s="57">
        <f>MIN('Drive Train'!$F$35-BU41*'DEPRECATED - DT-Prelim Calcs'!$C$21*'Drive Train'!$F$39,CA41+BU$2)</f>
        <v>14.443700603106763</v>
      </c>
      <c r="CB42" s="57">
        <f>'Drive Train'!$F$35-BU42*'DEPRECATED - DT-Prelim Calcs'!$C$21*'Drive Train'!$F$39</f>
        <v>6.82</v>
      </c>
      <c r="CC42" s="1">
        <f>IF(BZ42&gt;='Drive Train'!$F$29,1,0)</f>
        <v>0</v>
      </c>
      <c r="CD42" s="57">
        <f t="shared" si="38"/>
        <v>103.33333333333333</v>
      </c>
      <c r="CE42" s="63">
        <f>CE41+'DEPRECATED - DT-Prelim Calcs'!$C$11</f>
        <v>152</v>
      </c>
      <c r="CF42" s="2">
        <f>CP42/'Drive Train'!$F$35</f>
        <v>0.55000000000000004</v>
      </c>
      <c r="CG42" s="46">
        <f>CN42*12*60/(PI() * 'Drive Train'!$F$15)/CF$2*CF42</f>
        <v>4171.7444930896509</v>
      </c>
      <c r="CH42" s="2">
        <f>('DEPRECATED - DT-Prelim Calcs'!$C$6*CF42-CG42)/('DEPRECATED - DT-Prelim Calcs'!$C$6*CF42)*'DEPRECATED - DT-Prelim Calcs'!$C$7*CF42</f>
        <v>-0.56078597154710264</v>
      </c>
      <c r="CI42" s="57">
        <f>CH42/'DEPRECATED - DT-Prelim Calcs'!$C$7*('DEPRECATED - DT-Prelim Calcs'!$C$8-'DEPRECATED - DT-Prelim Calcs'!$C$9)+'DEPRECATED - DT-Prelim Calcs'!$C$9</f>
        <v>-27.154290518461941</v>
      </c>
      <c r="CJ42" s="57">
        <f t="shared" si="12"/>
        <v>-27.154290518461941</v>
      </c>
      <c r="CK42" s="2">
        <f t="shared" si="39"/>
        <v>-1.1161012615996428</v>
      </c>
      <c r="CL42" s="57">
        <f>CK42*'DEPRECATED - DT-Prelim Calcs'!$C$21/CF$2/'DEPRECATED - DT-Prelim Calcs'!$C$19/'DEPRECATED - DT-Prelim Calcs'!$C$18*3.39*'DEPRECATED - DT-Prelim Calcs'!$C$20</f>
        <v>-18.872729978609261</v>
      </c>
      <c r="CM42" s="46">
        <f t="shared" si="40"/>
        <v>1</v>
      </c>
      <c r="CN42" s="57">
        <f>CL41*'DEPRECATED - DT-Prelim Calcs'!$C$11+CN41</f>
        <v>28.367796216762173</v>
      </c>
      <c r="CO42" s="57">
        <f>CO41+0.5*CL42*'DEPRECATED - DT-Prelim Calcs'!$C$11^2+CN42*'DEPRECATED - DT-Prelim Calcs'!$C$11</f>
        <v>-14187.88098031982</v>
      </c>
      <c r="CP42" s="57">
        <f>MIN('Drive Train'!$F$35-CJ41*'DEPRECATED - DT-Prelim Calcs'!$C$21*'Drive Train'!$F$39,CP41+CJ$2)</f>
        <v>6.82</v>
      </c>
      <c r="CQ42" s="57">
        <f>'Drive Train'!$F$35-CJ42*'DEPRECATED - DT-Prelim Calcs'!$C$21*'Drive Train'!$F$39</f>
        <v>14.029257431107716</v>
      </c>
      <c r="CR42" s="1">
        <f>IF(CO42&gt;='Drive Train'!$F$29,1,0)</f>
        <v>0</v>
      </c>
      <c r="CS42" s="57">
        <f t="shared" si="41"/>
        <v>-30.171433909402158</v>
      </c>
      <c r="CT42" s="63">
        <f>CT41+'DEPRECATED - DT-Prelim Calcs'!$C$11</f>
        <v>152</v>
      </c>
      <c r="CU42" s="2">
        <f>DE42/'Drive Train'!$F$35</f>
        <v>1.9754411849928113</v>
      </c>
      <c r="CV42" s="46">
        <f>DC42*12*60/(PI() * 'Drive Train'!$F$15)/CU$2*CU42</f>
        <v>-230243.3633368029</v>
      </c>
      <c r="CW42" s="2">
        <f>('DEPRECATED - DT-Prelim Calcs'!$C$6*CU42-CV42)/('DEPRECATED - DT-Prelim Calcs'!$C$6*CU42)*'DEPRECATED - DT-Prelim Calcs'!$C$7*CU42</f>
        <v>108.86709949254843</v>
      </c>
      <c r="CX42" s="57">
        <f>CW42/'DEPRECATED - DT-Prelim Calcs'!$C$7*('DEPRECATED - DT-Prelim Calcs'!$C$8-'DEPRECATED - DT-Prelim Calcs'!$C$9)+'DEPRECATED - DT-Prelim Calcs'!$C$9</f>
        <v>5798.4049231925155</v>
      </c>
      <c r="CY42" s="57">
        <f t="shared" si="13"/>
        <v>93</v>
      </c>
      <c r="CZ42" s="2">
        <f t="shared" si="42"/>
        <v>1.2803081040535502</v>
      </c>
      <c r="DA42" s="57">
        <f>CZ42*'DEPRECATED - DT-Prelim Calcs'!$C$21/CU$2/'DEPRECATED - DT-Prelim Calcs'!$C$19/'DEPRECATED - DT-Prelim Calcs'!$C$18*3.39*'DEPRECATED - DT-Prelim Calcs'!$C$20</f>
        <v>25.773080821789936</v>
      </c>
      <c r="DB42" s="46">
        <f t="shared" si="43"/>
        <v>0</v>
      </c>
      <c r="DC42" s="57">
        <f>DA41*'DEPRECATED - DT-Prelim Calcs'!$C$11+DC41</f>
        <v>-366.1616778529085</v>
      </c>
      <c r="DD42" s="57">
        <f>DD41+0.5*DA42*'DEPRECATED - DT-Prelim Calcs'!$C$11^2+DC42*'DEPRECATED - DT-Prelim Calcs'!$C$11</f>
        <v>-27396.27343065706</v>
      </c>
      <c r="DE42" s="57">
        <f>MIN('Drive Train'!$F$35-CY41*'DEPRECATED - DT-Prelim Calcs'!$C$21*'Drive Train'!$F$39,DE41+CY$2)</f>
        <v>24.49547069391086</v>
      </c>
      <c r="DF42" s="57">
        <f>'Drive Train'!$F$35-CY42*'DEPRECATED - DT-Prelim Calcs'!$C$21*'Drive Train'!$F$39</f>
        <v>6.82</v>
      </c>
      <c r="DG42" s="1">
        <f>IF(DD42&gt;='Drive Train'!$F$29,1,0)</f>
        <v>0</v>
      </c>
      <c r="DH42" s="57">
        <f t="shared" si="44"/>
        <v>103.33333333333333</v>
      </c>
      <c r="DI42" s="63">
        <f>DI41+'DEPRECATED - DT-Prelim Calcs'!$C$11</f>
        <v>152</v>
      </c>
      <c r="DJ42" s="2">
        <f>DT42/'Drive Train'!$F$35</f>
        <v>0.55000000000000004</v>
      </c>
      <c r="DK42" s="46">
        <f>DR42*12*60/(PI() * 'Drive Train'!$F$15)/DJ$2*DJ42</f>
        <v>-17126.883092076914</v>
      </c>
      <c r="DL42" s="2">
        <f>('DEPRECATED - DT-Prelim Calcs'!$C$6*DJ42-DK42)/('DEPRECATED - DT-Prelim Calcs'!$C$6*DJ42)*'DEPRECATED - DT-Prelim Calcs'!$C$7*DJ42</f>
        <v>9.0695503286876864</v>
      </c>
      <c r="DM42" s="57">
        <f>DL42/'DEPRECATED - DT-Prelim Calcs'!$C$7*('DEPRECATED - DT-Prelim Calcs'!$C$8-'DEPRECATED - DT-Prelim Calcs'!$C$9)+'DEPRECATED - DT-Prelim Calcs'!$C$9</f>
        <v>485.53124778864327</v>
      </c>
      <c r="DN42" s="57">
        <f t="shared" si="14"/>
        <v>93</v>
      </c>
      <c r="DO42" s="2">
        <f t="shared" si="45"/>
        <v>1.1037138828047846</v>
      </c>
      <c r="DP42" s="57">
        <f>DO42*'DEPRECATED - DT-Prelim Calcs'!$C$21/DJ$2/'DEPRECATED - DT-Prelim Calcs'!$C$19/'DEPRECATED - DT-Prelim Calcs'!$C$18*3.39*'DEPRECATED - DT-Prelim Calcs'!$C$20</f>
        <v>25.773080821789936</v>
      </c>
      <c r="DQ42" s="46">
        <f t="shared" si="46"/>
        <v>0</v>
      </c>
      <c r="DR42" s="57">
        <f>DP41*'DEPRECATED - DT-Prelim Calcs'!$C$11+DR41</f>
        <v>-84.334937462319871</v>
      </c>
      <c r="DS42" s="57">
        <f>DS41+0.5*DP42*'DEPRECATED - DT-Prelim Calcs'!$C$11^2+DR42*'DEPRECATED - DT-Prelim Calcs'!$C$11</f>
        <v>-45892.938265709912</v>
      </c>
      <c r="DT42" s="57">
        <f>MIN('Drive Train'!$F$35-DN41*'DEPRECATED - DT-Prelim Calcs'!$C$21*'Drive Train'!$F$39,DT41+DN$2)</f>
        <v>6.82</v>
      </c>
      <c r="DU42" s="57">
        <f>'Drive Train'!$F$35-DN42*'DEPRECATED - DT-Prelim Calcs'!$C$21*'Drive Train'!$F$39</f>
        <v>6.82</v>
      </c>
      <c r="DV42" s="1">
        <f>IF(DS42&gt;='Drive Train'!$F$29,1,0)</f>
        <v>0</v>
      </c>
      <c r="DW42" s="57">
        <f t="shared" si="47"/>
        <v>103.33333333333333</v>
      </c>
      <c r="DX42" s="63">
        <f>DX41+'DEPRECATED - DT-Prelim Calcs'!$C$11</f>
        <v>152</v>
      </c>
      <c r="DY42" s="2">
        <f>EI42/'Drive Train'!$F$35</f>
        <v>0.55000000000000004</v>
      </c>
      <c r="DZ42" s="46">
        <f>EG42*12*60/(PI() * 'Drive Train'!$F$15)/DY$2*DY42</f>
        <v>-105962.307095497</v>
      </c>
      <c r="EA42" s="2">
        <f>('DEPRECATED - DT-Prelim Calcs'!$C$6*DY42-DZ42)/('DEPRECATED - DT-Prelim Calcs'!$C$6*DY42)*'DEPRECATED - DT-Prelim Calcs'!$C$7*DY42</f>
        <v>49.237162307720041</v>
      </c>
      <c r="EB42" s="57">
        <f>EA42/'DEPRECATED - DT-Prelim Calcs'!$C$7*('DEPRECATED - DT-Prelim Calcs'!$C$8-'DEPRECATED - DT-Prelim Calcs'!$C$9)+'DEPRECATED - DT-Prelim Calcs'!$C$9</f>
        <v>2623.9149062574611</v>
      </c>
      <c r="EC42" s="57">
        <f t="shared" si="15"/>
        <v>93</v>
      </c>
      <c r="ED42" s="2">
        <f t="shared" si="48"/>
        <v>0.96993038185874991</v>
      </c>
      <c r="EE42" s="57">
        <f>ED42*'DEPRECATED - DT-Prelim Calcs'!$C$21/DY$2/'DEPRECATED - DT-Prelim Calcs'!$C$19/'DEPRECATED - DT-Prelim Calcs'!$C$18*3.39*'DEPRECATED - DT-Prelim Calcs'!$C$20</f>
        <v>25.773080821789936</v>
      </c>
      <c r="EF42" s="46">
        <f t="shared" si="49"/>
        <v>0</v>
      </c>
      <c r="EG42" s="57">
        <f>EE41*'DEPRECATED - DT-Prelim Calcs'!$C$11+EG41</f>
        <v>-458.52672937829061</v>
      </c>
      <c r="EH42" s="57">
        <f>EH41+0.5*EE42*'DEPRECATED - DT-Prelim Calcs'!$C$11^2+EG42*'DEPRECATED - DT-Prelim Calcs'!$C$11</f>
        <v>-91437.417302051326</v>
      </c>
      <c r="EI42" s="57">
        <f>MIN('Drive Train'!$F$35-EC41*'DEPRECATED - DT-Prelim Calcs'!$C$21*'Drive Train'!$F$39,EI41+EC$2)</f>
        <v>6.82</v>
      </c>
      <c r="EJ42" s="57">
        <f>'Drive Train'!$F$35-EC42*'DEPRECATED - DT-Prelim Calcs'!$C$21*'Drive Train'!$F$39</f>
        <v>6.82</v>
      </c>
      <c r="EK42" s="1">
        <f>IF(EH42&gt;='Drive Train'!$F$29,1,0)</f>
        <v>0</v>
      </c>
      <c r="EL42" s="57">
        <f t="shared" si="50"/>
        <v>103.33333333333333</v>
      </c>
      <c r="EM42" s="63">
        <f>EM41+'DEPRECATED - DT-Prelim Calcs'!$C$11</f>
        <v>152</v>
      </c>
      <c r="EN42" s="2">
        <f>EX42/'Drive Train'!$F$35</f>
        <v>0.55000000000000004</v>
      </c>
      <c r="EO42" s="46">
        <f>EV42*12*60/(PI() * 'Drive Train'!$F$15)/EN$2*EN42</f>
        <v>571.59771539089013</v>
      </c>
      <c r="EP42" s="2">
        <f>('DEPRECATED - DT-Prelim Calcs'!$C$6*EN42-EO42)/('DEPRECATED - DT-Prelim Calcs'!$C$6*EN42)*'DEPRECATED - DT-Prelim Calcs'!$C$7*EN42</f>
        <v>1.0670477497013049</v>
      </c>
      <c r="EQ42" s="57">
        <f>EP42/'DEPRECATED - DT-Prelim Calcs'!$C$7*('DEPRECATED - DT-Prelim Calcs'!$C$8-'DEPRECATED - DT-Prelim Calcs'!$C$9)+'DEPRECATED - DT-Prelim Calcs'!$C$9</f>
        <v>59.505903023517604</v>
      </c>
      <c r="ER42" s="57">
        <f t="shared" si="16"/>
        <v>59.505903023517604</v>
      </c>
      <c r="ES42" s="2">
        <f t="shared" si="51"/>
        <v>0.86507304327942547</v>
      </c>
      <c r="ET42" s="57">
        <f>ES42*'DEPRECATED - DT-Prelim Calcs'!$C$21/EN$2/'DEPRECATED - DT-Prelim Calcs'!$C$19/'DEPRECATED - DT-Prelim Calcs'!$C$18*3.39*'DEPRECATED - DT-Prelim Calcs'!$C$20</f>
        <v>25.773080821789936</v>
      </c>
      <c r="EU42" s="46">
        <f t="shared" si="52"/>
        <v>0</v>
      </c>
      <c r="EV42" s="57">
        <f>ET41*'DEPRECATED - DT-Prelim Calcs'!$C$11+EV41</f>
        <v>2.2060530509591274</v>
      </c>
      <c r="EW42" s="57">
        <f>EW41+0.5*ET42*'DEPRECATED - DT-Prelim Calcs'!$C$11^2+EV42*'DEPRECATED - DT-Prelim Calcs'!$C$11</f>
        <v>-84137.773389989597</v>
      </c>
      <c r="EX42" s="57">
        <f>MIN('Drive Train'!$F$35-ER41*'DEPRECATED - DT-Prelim Calcs'!$C$21*'Drive Train'!$F$39,EX41+ER$2)</f>
        <v>6.82</v>
      </c>
      <c r="EY42" s="57">
        <f>'Drive Train'!$F$35-ER42*'DEPRECATED - DT-Prelim Calcs'!$C$21*'Drive Train'!$F$39</f>
        <v>8.8296458185889435</v>
      </c>
      <c r="EZ42" s="1">
        <f>IF(EW42&gt;='Drive Train'!$F$29,1,0)</f>
        <v>0</v>
      </c>
      <c r="FA42" s="57">
        <f t="shared" si="53"/>
        <v>66.117670026130668</v>
      </c>
      <c r="FB42" s="63">
        <f>FB41+'DEPRECATED - DT-Prelim Calcs'!$C$11</f>
        <v>152</v>
      </c>
      <c r="FC42" s="2">
        <f>FM42/'Drive Train'!$F$35</f>
        <v>0.55000000000000004</v>
      </c>
      <c r="FD42" s="46">
        <f>FK42*12*60/(PI() * 'Drive Train'!$F$15)/FC$2*FC42</f>
        <v>-455876.56004332262</v>
      </c>
      <c r="FE42" s="2">
        <f>('DEPRECATED - DT-Prelim Calcs'!$C$6*FC42-FD42)/('DEPRECATED - DT-Prelim Calcs'!$C$6*FC42)*'DEPRECATED - DT-Prelim Calcs'!$C$7*FC42</f>
        <v>207.45355060120215</v>
      </c>
      <c r="FF42" s="57">
        <f>FE42/'DEPRECATED - DT-Prelim Calcs'!$C$7*('DEPRECATED - DT-Prelim Calcs'!$C$8-'DEPRECATED - DT-Prelim Calcs'!$C$9)+'DEPRECATED - DT-Prelim Calcs'!$C$9</f>
        <v>11046.8039593918</v>
      </c>
      <c r="FG42" s="57">
        <f t="shared" si="17"/>
        <v>93</v>
      </c>
      <c r="FH42" s="2">
        <f t="shared" si="54"/>
        <v>0.78067567320338405</v>
      </c>
      <c r="FI42" s="57">
        <f>FH42*'DEPRECATED - DT-Prelim Calcs'!$C$21/FC$2/'DEPRECATED - DT-Prelim Calcs'!$C$19/'DEPRECATED - DT-Prelim Calcs'!$C$18*3.39*'DEPRECATED - DT-Prelim Calcs'!$C$20</f>
        <v>25.773080821789936</v>
      </c>
      <c r="FJ42" s="46">
        <f t="shared" si="55"/>
        <v>0</v>
      </c>
      <c r="FK42" s="57">
        <f>FI41*'DEPRECATED - DT-Prelim Calcs'!$C$11+FK41</f>
        <v>-1587.7809888867939</v>
      </c>
      <c r="FL42" s="57">
        <f>FL41+0.5*FI42*'DEPRECATED - DT-Prelim Calcs'!$C$11^2+FK42*'DEPRECATED - DT-Prelim Calcs'!$C$11</f>
        <v>-131018.25789011792</v>
      </c>
      <c r="FM42" s="57">
        <f>MIN('Drive Train'!$F$35-FG41*'DEPRECATED - DT-Prelim Calcs'!$C$21*'Drive Train'!$F$39,FM41+FG$2)</f>
        <v>6.82</v>
      </c>
      <c r="FN42" s="57">
        <f>'Drive Train'!$F$35-FG42*'DEPRECATED - DT-Prelim Calcs'!$C$21*'Drive Train'!$F$39</f>
        <v>6.82</v>
      </c>
      <c r="FO42" s="1">
        <f>IF(FL42&gt;='Drive Train'!$F$29,1,0)</f>
        <v>0</v>
      </c>
      <c r="FP42" s="57">
        <f t="shared" si="56"/>
        <v>103.33333333333333</v>
      </c>
      <c r="FQ42" s="63">
        <f>FQ41+'DEPRECATED - DT-Prelim Calcs'!$C$11</f>
        <v>152</v>
      </c>
      <c r="FR42" s="2">
        <f>GB42/'Drive Train'!$F$35</f>
        <v>0.55000000000000004</v>
      </c>
      <c r="FS42" s="46">
        <f>FZ42*12*60/(PI() * 'Drive Train'!$F$15)/FR$2*FR42</f>
        <v>-106087.21601403755</v>
      </c>
      <c r="FT42" s="2">
        <f>('DEPRECATED - DT-Prelim Calcs'!$C$6*FR42-FS42)/('DEPRECATED - DT-Prelim Calcs'!$C$6*FR42)*'DEPRECATED - DT-Prelim Calcs'!$C$7*FR42</f>
        <v>49.293640824358441</v>
      </c>
      <c r="FU42" s="57">
        <f>FT42/'DEPRECATED - DT-Prelim Calcs'!$C$7*('DEPRECATED - DT-Prelim Calcs'!$C$8-'DEPRECATED - DT-Prelim Calcs'!$C$9)+'DEPRECATED - DT-Prelim Calcs'!$C$9</f>
        <v>2626.9216256287086</v>
      </c>
      <c r="FV42" s="57">
        <f t="shared" si="18"/>
        <v>93</v>
      </c>
      <c r="FW42" s="2">
        <f t="shared" si="57"/>
        <v>0.7112822800297498</v>
      </c>
      <c r="FX42" s="57">
        <f>FW42*'DEPRECATED - DT-Prelim Calcs'!$C$21/FR$2/'DEPRECATED - DT-Prelim Calcs'!$C$19/'DEPRECATED - DT-Prelim Calcs'!$C$18*3.39*'DEPRECATED - DT-Prelim Calcs'!$C$20</f>
        <v>25.773080821789936</v>
      </c>
      <c r="FY42" s="46">
        <f t="shared" si="58"/>
        <v>0</v>
      </c>
      <c r="FZ42" s="57">
        <f>FX41*'DEPRECATED - DT-Prelim Calcs'!$C$11+FZ41</f>
        <v>-336.64931158534716</v>
      </c>
      <c r="GA42" s="57">
        <f>GA41+0.5*FX42*'DEPRECATED - DT-Prelim Calcs'!$C$11^2+FZ42*'DEPRECATED - DT-Prelim Calcs'!$C$11</f>
        <v>-145379.57859979931</v>
      </c>
      <c r="GB42" s="57">
        <f>MIN('Drive Train'!$F$35-FV41*'DEPRECATED - DT-Prelim Calcs'!$C$21*'Drive Train'!$F$39,GB41+FV$2)</f>
        <v>6.82</v>
      </c>
      <c r="GC42" s="57">
        <f>'Drive Train'!$F$35-FV42*'DEPRECATED - DT-Prelim Calcs'!$C$21*'Drive Train'!$F$39</f>
        <v>6.82</v>
      </c>
      <c r="GD42" s="1">
        <f>IF(GA42&gt;='Drive Train'!$F$29,1,0)</f>
        <v>0</v>
      </c>
      <c r="GE42" s="57">
        <f t="shared" si="59"/>
        <v>103.33333333333333</v>
      </c>
      <c r="GF42" s="63">
        <f>GF41+'DEPRECATED - DT-Prelim Calcs'!$C$11</f>
        <v>152</v>
      </c>
      <c r="GG42" s="2">
        <f>GQ42/'Drive Train'!$F$35</f>
        <v>0.85483870967741948</v>
      </c>
      <c r="GH42" s="46">
        <f>GO42*12*60/(PI() * 'Drive Train'!$F$15)/GG$2*GG42</f>
        <v>-420549.08872922813</v>
      </c>
      <c r="GI42" s="2">
        <f>('DEPRECATED - DT-Prelim Calcs'!$C$6*GG42-GH42)/('DEPRECATED - DT-Prelim Calcs'!$C$6*GG42)*'DEPRECATED - DT-Prelim Calcs'!$C$7*GG42</f>
        <v>192.21462730109928</v>
      </c>
      <c r="GJ42" s="57">
        <f>GI42/'DEPRECATED - DT-Prelim Calcs'!$C$7*('DEPRECATED - DT-Prelim Calcs'!$C$8-'DEPRECATED - DT-Prelim Calcs'!$C$9)+'DEPRECATED - DT-Prelim Calcs'!$C$9</f>
        <v>10235.536797813709</v>
      </c>
      <c r="GK42" s="57">
        <f t="shared" si="60"/>
        <v>29.999999999999982</v>
      </c>
      <c r="GL42" s="2">
        <f t="shared" si="61"/>
        <v>0.99579519204165001</v>
      </c>
      <c r="GM42" s="57">
        <f>GL42*'DEPRECATED - DT-Prelim Calcs'!$C$21/GG$2/'DEPRECATED - DT-Prelim Calcs'!$C$19/'DEPRECATED - DT-Prelim Calcs'!$C$18*3.39*'DEPRECATED - DT-Prelim Calcs'!$C$20</f>
        <v>25.773080821789936</v>
      </c>
      <c r="GN42" s="46">
        <f t="shared" si="62"/>
        <v>0</v>
      </c>
      <c r="GO42" s="57">
        <f>GM41*'DEPRECATED - DT-Prelim Calcs'!$C$11+GO41</f>
        <v>-1202.0925882379902</v>
      </c>
      <c r="GP42" s="57">
        <f>GP41+0.5*GM42*'DEPRECATED - DT-Prelim Calcs'!$C$11^2+GO42*'DEPRECATED - DT-Prelim Calcs'!$C$11</f>
        <v>-78230.783416167134</v>
      </c>
      <c r="GQ42" s="57">
        <f>MIN('Drive Train'!$F$35-GK41*'DEPRECATED - DT-Prelim Calcs'!$C$21*'Drive Train'!$F$39,GQ41+GK$2)</f>
        <v>10.600000000000001</v>
      </c>
      <c r="GR42" s="57">
        <f>'Drive Train'!$F$35-GK42*'DEPRECATED - DT-Prelim Calcs'!$C$21*'Drive Train'!$F$39</f>
        <v>10.600000000000001</v>
      </c>
      <c r="GS42" s="1">
        <f>IF(GP42&gt;='Drive Train'!$F$29,1,0)</f>
        <v>0</v>
      </c>
      <c r="GT42" s="57">
        <f t="shared" si="63"/>
        <v>33.333333333333314</v>
      </c>
      <c r="GU42" s="63">
        <f>GU41+'DEPRECATED - DT-Prelim Calcs'!$C$11</f>
        <v>152</v>
      </c>
      <c r="GV42" s="2">
        <f>HF42/'Drive Train'!$F$35</f>
        <v>0.83870967741935498</v>
      </c>
      <c r="GW42" s="46">
        <f>HD42*12*60/(PI() * 'Drive Train'!$F$15)/GV$2*GV42</f>
        <v>-64554.762852926382</v>
      </c>
      <c r="GX42" s="2">
        <f>('DEPRECATED - DT-Prelim Calcs'!$C$6*GV42-GW42)/('DEPRECATED - DT-Prelim Calcs'!$C$6*GV42)*'DEPRECATED - DT-Prelim Calcs'!$C$7*GV42</f>
        <v>31.210216865836294</v>
      </c>
      <c r="GY42" s="57">
        <f>GX42/'DEPRECATED - DT-Prelim Calcs'!$C$7*('DEPRECATED - DT-Prelim Calcs'!$C$8-'DEPRECATED - DT-Prelim Calcs'!$C$9)+'DEPRECATED - DT-Prelim Calcs'!$C$9</f>
        <v>1664.2231634385048</v>
      </c>
      <c r="GZ42" s="57">
        <f t="shared" si="20"/>
        <v>33.333333333333314</v>
      </c>
      <c r="HA42" s="2">
        <f t="shared" si="64"/>
        <v>0.99579519204165001</v>
      </c>
      <c r="HB42" s="57">
        <f>HA42*'DEPRECATED - DT-Prelim Calcs'!$C$21/GV$2/'DEPRECATED - DT-Prelim Calcs'!$C$19/'DEPRECATED - DT-Prelim Calcs'!$C$18*3.39*'DEPRECATED - DT-Prelim Calcs'!$C$20</f>
        <v>25.773080821789936</v>
      </c>
      <c r="HC42" s="46">
        <f t="shared" si="65"/>
        <v>0</v>
      </c>
      <c r="HD42" s="57">
        <f>HB41*'DEPRECATED - DT-Prelim Calcs'!$C$11+HD41</f>
        <v>-188.07108895323802</v>
      </c>
      <c r="HE42" s="57">
        <f>HE41+0.5*HB42*'DEPRECATED - DT-Prelim Calcs'!$C$11^2+HD42*'DEPRECATED - DT-Prelim Calcs'!$C$11</f>
        <v>-61823.156563384044</v>
      </c>
      <c r="HF42" s="57">
        <f>MIN('Drive Train'!$F$35-GZ41*'DEPRECATED - DT-Prelim Calcs'!$C$21*'Drive Train'!$F$39,HF41+GZ$2)</f>
        <v>10.400000000000002</v>
      </c>
      <c r="HG42" s="57">
        <f>'Drive Train'!$F$35-GZ42*'DEPRECATED - DT-Prelim Calcs'!$C$21*'Drive Train'!$F$39</f>
        <v>10.400000000000002</v>
      </c>
      <c r="HH42" s="1">
        <f>IF(HE42&gt;='Drive Train'!$F$29,1,0)</f>
        <v>0</v>
      </c>
      <c r="HI42" s="57">
        <f t="shared" si="66"/>
        <v>37.037037037037017</v>
      </c>
      <c r="HJ42" s="63">
        <f>HJ41+'DEPRECATED - DT-Prelim Calcs'!$C$11</f>
        <v>152</v>
      </c>
      <c r="HK42" s="2">
        <f>HU42/'Drive Train'!$F$35</f>
        <v>0.82258064516129037</v>
      </c>
      <c r="HL42" s="46">
        <f>HS42*12*60/(PI() * 'Drive Train'!$F$15)/HK$2*HK42</f>
        <v>-8500.2457553295208</v>
      </c>
      <c r="HM42" s="2">
        <f>('DEPRECATED - DT-Prelim Calcs'!$C$6*HK42-HL42)/('DEPRECATED - DT-Prelim Calcs'!$C$6*HK42)*'DEPRECATED - DT-Prelim Calcs'!$C$7*HK42</f>
        <v>5.8258700622203499</v>
      </c>
      <c r="HN42" s="57">
        <f>HM42/'DEPRECATED - DT-Prelim Calcs'!$C$7*('DEPRECATED - DT-Prelim Calcs'!$C$8-'DEPRECATED - DT-Prelim Calcs'!$C$9)+'DEPRECATED - DT-Prelim Calcs'!$C$9</f>
        <v>312.84901617546512</v>
      </c>
      <c r="HO42" s="57">
        <f t="shared" si="21"/>
        <v>36.66666666666665</v>
      </c>
      <c r="HP42" s="2">
        <f t="shared" si="67"/>
        <v>0.99579519204165001</v>
      </c>
      <c r="HQ42" s="57">
        <f>HP42*'DEPRECATED - DT-Prelim Calcs'!$C$21/HK$2/'DEPRECATED - DT-Prelim Calcs'!$C$19/'DEPRECATED - DT-Prelim Calcs'!$C$18*3.39*'DEPRECATED - DT-Prelim Calcs'!$C$20</f>
        <v>25.773080821789936</v>
      </c>
      <c r="HR42" s="46">
        <f t="shared" si="68"/>
        <v>0</v>
      </c>
      <c r="HS42" s="57">
        <f>HQ41*'DEPRECATED - DT-Prelim Calcs'!$C$11+HS41</f>
        <v>-25.249826523953274</v>
      </c>
      <c r="HT42" s="57">
        <f>HT41+0.5*HQ42*'DEPRECATED - DT-Prelim Calcs'!$C$11^2+HS42*'DEPRECATED - DT-Prelim Calcs'!$C$11</f>
        <v>-50266.007634990819</v>
      </c>
      <c r="HU42" s="57">
        <f>MIN('Drive Train'!$F$35-HO41*'DEPRECATED - DT-Prelim Calcs'!$C$21*'Drive Train'!$F$39,HU41+HO$2)</f>
        <v>10.200000000000001</v>
      </c>
      <c r="HV42" s="57">
        <f>'Drive Train'!$F$35-HO42*'DEPRECATED - DT-Prelim Calcs'!$C$21*'Drive Train'!$F$39</f>
        <v>10.200000000000001</v>
      </c>
      <c r="HW42" s="1">
        <f>IF(HT42&gt;='Drive Train'!$F$29,1,0)</f>
        <v>0</v>
      </c>
      <c r="HX42" s="57">
        <f t="shared" si="69"/>
        <v>40.740740740740726</v>
      </c>
      <c r="HY42" s="63">
        <f>HY41+'DEPRECATED - DT-Prelim Calcs'!$C$11</f>
        <v>152</v>
      </c>
      <c r="HZ42" s="2">
        <f>IJ42/'Drive Train'!$F$35</f>
        <v>0.80645161290322598</v>
      </c>
      <c r="IA42" s="46">
        <f>IH42*12*60/(PI() * 'Drive Train'!$F$15)/HZ$2*HZ42</f>
        <v>-397683.8365887184</v>
      </c>
      <c r="IB42" s="2">
        <f>('DEPRECATED - DT-Prelim Calcs'!$C$6*HZ42-IA42)/('DEPRECATED - DT-Prelim Calcs'!$C$6*HZ42)*'DEPRECATED - DT-Prelim Calcs'!$C$7*HZ42</f>
        <v>181.75931690094509</v>
      </c>
      <c r="IC42" s="57">
        <f>IB42/'DEPRECATED - DT-Prelim Calcs'!$C$7*('DEPRECATED - DT-Prelim Calcs'!$C$8-'DEPRECATED - DT-Prelim Calcs'!$C$9)+'DEPRECATED - DT-Prelim Calcs'!$C$9</f>
        <v>9678.932513855294</v>
      </c>
      <c r="ID42" s="57">
        <f t="shared" si="22"/>
        <v>39.999999999999986</v>
      </c>
      <c r="IE42" s="2">
        <f t="shared" si="70"/>
        <v>0.99579519204165001</v>
      </c>
      <c r="IF42" s="57">
        <f>IE42*'DEPRECATED - DT-Prelim Calcs'!$C$21/HZ$2/'DEPRECATED - DT-Prelim Calcs'!$C$19/'DEPRECATED - DT-Prelim Calcs'!$C$18*3.39*'DEPRECATED - DT-Prelim Calcs'!$C$20</f>
        <v>25.773080821789936</v>
      </c>
      <c r="IG42" s="46">
        <f t="shared" si="71"/>
        <v>0</v>
      </c>
      <c r="IH42" s="57">
        <f>IF41*'DEPRECATED - DT-Prelim Calcs'!$C$11+IH41</f>
        <v>-1204.9389085637295</v>
      </c>
      <c r="II42" s="57">
        <f>II41+0.5*IF42*'DEPRECATED - DT-Prelim Calcs'!$C$11^2+IH42*'DEPRECATED - DT-Prelim Calcs'!$C$11</f>
        <v>-66565.266691121738</v>
      </c>
      <c r="IJ42" s="57">
        <f>MIN('Drive Train'!$F$35-ID41*'DEPRECATED - DT-Prelim Calcs'!$C$21*'Drive Train'!$F$39,IJ41+ID$2)</f>
        <v>10.000000000000002</v>
      </c>
      <c r="IK42" s="57">
        <f>'Drive Train'!$F$35-ID42*'DEPRECATED - DT-Prelim Calcs'!$C$21*'Drive Train'!$F$39</f>
        <v>10.000000000000002</v>
      </c>
      <c r="IL42" s="1">
        <f>IF(II42&gt;='Drive Train'!$F$29,1,0)</f>
        <v>0</v>
      </c>
      <c r="IM42" s="57">
        <f t="shared" si="72"/>
        <v>44.444444444444429</v>
      </c>
      <c r="IN42" s="63">
        <f>IN41+'DEPRECATED - DT-Prelim Calcs'!$C$11</f>
        <v>152</v>
      </c>
      <c r="IO42" s="2">
        <f>IY42/'Drive Train'!$F$35</f>
        <v>0.79032258064516137</v>
      </c>
      <c r="IP42" s="46">
        <f>IW42*12*60/(PI() * 'Drive Train'!$F$15)/IO$2*IO42</f>
        <v>-121773.83345994999</v>
      </c>
      <c r="IQ42" s="2">
        <f>('DEPRECATED - DT-Prelim Calcs'!$C$6*IO42-IP42)/('DEPRECATED - DT-Prelim Calcs'!$C$6*IO42)*'DEPRECATED - DT-Prelim Calcs'!$C$7*IO42</f>
        <v>56.965641516630541</v>
      </c>
      <c r="IR42" s="57">
        <f>IQ42/'DEPRECATED - DT-Prelim Calcs'!$C$7*('DEPRECATED - DT-Prelim Calcs'!$C$8-'DEPRECATED - DT-Prelim Calcs'!$C$9)+'DEPRECATED - DT-Prelim Calcs'!$C$9</f>
        <v>3035.3522019019492</v>
      </c>
      <c r="IS42" s="57">
        <f t="shared" si="23"/>
        <v>43.333333333333321</v>
      </c>
      <c r="IT42" s="2">
        <f t="shared" si="73"/>
        <v>0.99579519204165001</v>
      </c>
      <c r="IU42" s="57">
        <f>IT42*'DEPRECATED - DT-Prelim Calcs'!$C$21/IO$2/'DEPRECATED - DT-Prelim Calcs'!$C$19/'DEPRECATED - DT-Prelim Calcs'!$C$18*3.39*'DEPRECATED - DT-Prelim Calcs'!$C$20</f>
        <v>25.773080821789936</v>
      </c>
      <c r="IV42" s="46">
        <f t="shared" si="74"/>
        <v>0</v>
      </c>
      <c r="IW42" s="57">
        <f>IU41*'DEPRECATED - DT-Prelim Calcs'!$C$11+IW41</f>
        <v>-376.49133963538486</v>
      </c>
      <c r="IX42" s="57">
        <f>IX41+0.5*IU42*'DEPRECATED - DT-Prelim Calcs'!$C$11^2+IW42*'DEPRECATED - DT-Prelim Calcs'!$C$11</f>
        <v>-90656.978279002258</v>
      </c>
      <c r="IY42" s="57">
        <f>MIN('Drive Train'!$F$35-IS41*'DEPRECATED - DT-Prelim Calcs'!$C$21*'Drive Train'!$F$39,IY41+IS$2)</f>
        <v>9.8000000000000007</v>
      </c>
      <c r="IZ42" s="57">
        <f>'Drive Train'!$F$35-IS42*'DEPRECATED - DT-Prelim Calcs'!$C$21*'Drive Train'!$F$39</f>
        <v>9.8000000000000007</v>
      </c>
      <c r="JA42" s="1">
        <f>IF(IX42&gt;='Drive Train'!$F$29,1,0)</f>
        <v>0</v>
      </c>
      <c r="JB42" s="57">
        <f t="shared" si="75"/>
        <v>48.148148148148138</v>
      </c>
      <c r="JC42" s="63">
        <f>JC41+'DEPRECATED - DT-Prelim Calcs'!$C$11</f>
        <v>152</v>
      </c>
      <c r="JD42" s="2">
        <f>JN42/'Drive Train'!$F$35</f>
        <v>0.77419354838709686</v>
      </c>
      <c r="JE42" s="46">
        <f>JL42*12*60/(PI() * 'Drive Train'!$F$15)/JD$2*JD42</f>
        <v>-166955.20103126619</v>
      </c>
      <c r="JF42" s="2">
        <f>('DEPRECATED - DT-Prelim Calcs'!$C$6*JD42-JE42)/('DEPRECATED - DT-Prelim Calcs'!$C$6*JD42)*'DEPRECATED - DT-Prelim Calcs'!$C$7*JD42</f>
        <v>77.355869206838321</v>
      </c>
      <c r="JG42" s="57">
        <f>JF42/'DEPRECATED - DT-Prelim Calcs'!$C$7*('DEPRECATED - DT-Prelim Calcs'!$C$8-'DEPRECATED - DT-Prelim Calcs'!$C$9)+'DEPRECATED - DT-Prelim Calcs'!$C$9</f>
        <v>4120.8568544553345</v>
      </c>
      <c r="JH42" s="57">
        <f t="shared" si="24"/>
        <v>46.666666666666657</v>
      </c>
      <c r="JI42" s="2">
        <f t="shared" si="76"/>
        <v>0.99579519204165001</v>
      </c>
      <c r="JJ42" s="57">
        <f>JI42*'DEPRECATED - DT-Prelim Calcs'!$C$21/JD$2/'DEPRECATED - DT-Prelim Calcs'!$C$19/'DEPRECATED - DT-Prelim Calcs'!$C$18*3.39*'DEPRECATED - DT-Prelim Calcs'!$C$20</f>
        <v>25.773080821789936</v>
      </c>
      <c r="JK42" s="46">
        <f t="shared" si="77"/>
        <v>0</v>
      </c>
      <c r="JL42" s="57">
        <f>JJ41*'DEPRECATED - DT-Prelim Calcs'!$C$11+JL41</f>
        <v>-526.93349800620342</v>
      </c>
      <c r="JM42" s="57">
        <f>JM41+0.5*JJ42*'DEPRECATED - DT-Prelim Calcs'!$C$11^2+JL42*'DEPRECATED - DT-Prelim Calcs'!$C$11</f>
        <v>-94407.909513821694</v>
      </c>
      <c r="JN42" s="57">
        <f>MIN('Drive Train'!$F$35-JH41*'DEPRECATED - DT-Prelim Calcs'!$C$21*'Drive Train'!$F$39,JN41+JH$2)</f>
        <v>9.6000000000000014</v>
      </c>
      <c r="JO42" s="57">
        <f>'Drive Train'!$F$35-JH42*'DEPRECATED - DT-Prelim Calcs'!$C$21*'Drive Train'!$F$39</f>
        <v>9.6000000000000014</v>
      </c>
      <c r="JP42" s="1">
        <f>IF(JM42&gt;='Drive Train'!$F$29,1,0)</f>
        <v>0</v>
      </c>
      <c r="JQ42" s="57">
        <f>MIN(JG42,'DEPRECATED - DT-Prelim Calcs'!$C$10)*'DEPRECATED - DT-Prelim Calcs'!$C$11*1000/60/60</f>
        <v>103.33333333333333</v>
      </c>
      <c r="JR42" s="63">
        <f>JR41+'DEPRECATED - DT-Prelim Calcs'!$C$11</f>
        <v>152</v>
      </c>
      <c r="JS42" s="2">
        <f>KC42/'Drive Train'!$F$35</f>
        <v>0.75806451612903225</v>
      </c>
      <c r="JT42" s="46">
        <f>KA42*12*60/(PI() * 'Drive Train'!$F$15)/JS$2*JS42</f>
        <v>-196052.70127888295</v>
      </c>
      <c r="JU42" s="2">
        <f>('DEPRECATED - DT-Prelim Calcs'!$C$6*JS42-JT42)/('DEPRECATED - DT-Prelim Calcs'!$C$6*JS42)*'DEPRECATED - DT-Prelim Calcs'!$C$7*JS42</f>
        <v>90.473654073384637</v>
      </c>
      <c r="JV42" s="57">
        <f>JU42/'DEPRECATED - DT-Prelim Calcs'!$C$7*('DEPRECATED - DT-Prelim Calcs'!$C$8-'DEPRECATED - DT-Prelim Calcs'!$C$9)+'DEPRECATED - DT-Prelim Calcs'!$C$9</f>
        <v>4819.2019990104764</v>
      </c>
      <c r="JW42" s="57">
        <f t="shared" si="25"/>
        <v>49.999999999999993</v>
      </c>
      <c r="JX42" s="2">
        <f t="shared" si="78"/>
        <v>0.99579519204165001</v>
      </c>
      <c r="JY42" s="57">
        <f>JX42*'DEPRECATED - DT-Prelim Calcs'!$C$21/JS$2/'DEPRECATED - DT-Prelim Calcs'!$C$19/'DEPRECATED - DT-Prelim Calcs'!$C$18*3.39*'DEPRECATED - DT-Prelim Calcs'!$C$20</f>
        <v>25.773080821789936</v>
      </c>
      <c r="JZ42" s="46">
        <f t="shared" si="79"/>
        <v>0</v>
      </c>
      <c r="KA42" s="57">
        <f>JY41*'DEPRECATED - DT-Prelim Calcs'!$C$11+KA41</f>
        <v>-631.93449907213017</v>
      </c>
      <c r="KB42" s="57">
        <f>KB41+0.5*JY42*'DEPRECATED - DT-Prelim Calcs'!$C$11^2+KA42*'DEPRECATED - DT-Prelim Calcs'!$C$11</f>
        <v>-96087.38691745</v>
      </c>
      <c r="KC42" s="57">
        <f>MIN('Drive Train'!$F$35-JW41*'DEPRECATED - DT-Prelim Calcs'!$C$21*'Drive Train'!$F$39,KC41+JW$2)</f>
        <v>9.4</v>
      </c>
      <c r="KD42" s="57">
        <f>'Drive Train'!$F$35-JW42*'DEPRECATED - DT-Prelim Calcs'!$C$21*'Drive Train'!$F$39</f>
        <v>9.4</v>
      </c>
      <c r="KE42" s="1">
        <f>IF(KB42&gt;='Drive Train'!$F$29,1,0)</f>
        <v>0</v>
      </c>
      <c r="KF42" s="57">
        <f>MIN(JV42,'DEPRECATED - DT-Prelim Calcs'!$C$10)*'DEPRECATED - DT-Prelim Calcs'!$C$11*1000/60/60</f>
        <v>103.33333333333333</v>
      </c>
      <c r="KG42" s="63">
        <f>KG41+'DEPRECATED - DT-Prelim Calcs'!$C$11</f>
        <v>152</v>
      </c>
      <c r="KH42" s="2">
        <f>KR42/'Drive Train'!$F$35</f>
        <v>0.74193548387096786</v>
      </c>
      <c r="KI42" s="46">
        <f>KP42*12*60/(PI() * 'Drive Train'!$F$15)/KH$2*KH42</f>
        <v>-148381.79730792809</v>
      </c>
      <c r="KJ42" s="2">
        <f>('DEPRECATED - DT-Prelim Calcs'!$C$6*KH42-KI42)/('DEPRECATED - DT-Prelim Calcs'!$C$6*KH42)*'DEPRECATED - DT-Prelim Calcs'!$C$7*KH42</f>
        <v>68.880021647856381</v>
      </c>
      <c r="KK42" s="57">
        <f>KJ42/'DEPRECATED - DT-Prelim Calcs'!$C$7*('DEPRECATED - DT-Prelim Calcs'!$C$8-'DEPRECATED - DT-Prelim Calcs'!$C$9)+'DEPRECATED - DT-Prelim Calcs'!$C$9</f>
        <v>3669.6322727883708</v>
      </c>
      <c r="KL42" s="57">
        <f t="shared" si="26"/>
        <v>53.333333333333329</v>
      </c>
      <c r="KM42" s="2">
        <f t="shared" si="80"/>
        <v>0.99579519204165001</v>
      </c>
      <c r="KN42" s="57">
        <f>KM42*'DEPRECATED - DT-Prelim Calcs'!$C$21/KH$2/'DEPRECATED - DT-Prelim Calcs'!$C$19/'DEPRECATED - DT-Prelim Calcs'!$C$18*3.39*'DEPRECATED - DT-Prelim Calcs'!$C$20</f>
        <v>25.773080821789936</v>
      </c>
      <c r="KO42" s="46">
        <f t="shared" si="81"/>
        <v>0</v>
      </c>
      <c r="KP42" s="57">
        <f>KN41*'DEPRECATED - DT-Prelim Calcs'!$C$11+KP41</f>
        <v>-488.67473750599493</v>
      </c>
      <c r="KQ42" s="57">
        <f>KQ41+0.5*KN42*'DEPRECATED - DT-Prelim Calcs'!$C$11^2+KP42*'DEPRECATED - DT-Prelim Calcs'!$C$11</f>
        <v>-73178.044362578017</v>
      </c>
      <c r="KR42" s="57">
        <f>MIN('Drive Train'!$F$35-KL41*'DEPRECATED - DT-Prelim Calcs'!$C$21*'Drive Train'!$F$39,KR41+KL$2)</f>
        <v>9.2000000000000011</v>
      </c>
      <c r="KS42" s="57">
        <f>'Drive Train'!$F$35-KL42*'DEPRECATED - DT-Prelim Calcs'!$C$21*'Drive Train'!$F$39</f>
        <v>9.2000000000000011</v>
      </c>
      <c r="KT42" s="1">
        <f>IF(KQ42&gt;='Drive Train'!$F$29,1,0)</f>
        <v>0</v>
      </c>
      <c r="KU42" s="57">
        <f>MIN(KK42,'DEPRECATED - DT-Prelim Calcs'!$C$10)*'DEPRECATED - DT-Prelim Calcs'!$C$11*1000/60/60</f>
        <v>103.33333333333333</v>
      </c>
      <c r="KV42" s="63">
        <f>KV41+'DEPRECATED - DT-Prelim Calcs'!$C$11</f>
        <v>152</v>
      </c>
      <c r="KW42" s="2">
        <f>LG42/'Drive Train'!$F$35</f>
        <v>0.72580645161290325</v>
      </c>
      <c r="KX42" s="46">
        <f>LE42*12*60/(PI() * 'Drive Train'!$F$15)/KW$2*KW42</f>
        <v>-100829.98515138747</v>
      </c>
      <c r="KY42" s="2">
        <f>('DEPRECATED - DT-Prelim Calcs'!$C$6*KW42-KX42)/('DEPRECATED - DT-Prelim Calcs'!$C$6*KW42)*'DEPRECATED - DT-Prelim Calcs'!$C$7*KW42</f>
        <v>47.340237491134531</v>
      </c>
      <c r="KZ42" s="57">
        <f>KY42/'DEPRECATED - DT-Prelim Calcs'!$C$7*('DEPRECATED - DT-Prelim Calcs'!$C$8-'DEPRECATED - DT-Prelim Calcs'!$C$9)+'DEPRECATED - DT-Prelim Calcs'!$C$9</f>
        <v>2522.9292407106059</v>
      </c>
      <c r="LA42" s="57">
        <f t="shared" si="27"/>
        <v>56.666666666666664</v>
      </c>
      <c r="LB42" s="2">
        <f t="shared" si="82"/>
        <v>0.99579519204165001</v>
      </c>
      <c r="LC42" s="57">
        <f>LB42*'DEPRECATED - DT-Prelim Calcs'!$C$21/KW$2/'DEPRECATED - DT-Prelim Calcs'!$C$19/'DEPRECATED - DT-Prelim Calcs'!$C$18*3.39*'DEPRECATED - DT-Prelim Calcs'!$C$20</f>
        <v>25.773080821789936</v>
      </c>
      <c r="LD42" s="46">
        <f t="shared" si="83"/>
        <v>0</v>
      </c>
      <c r="LE42" s="57">
        <f>LC41*'DEPRECATED - DT-Prelim Calcs'!$C$11+LE41</f>
        <v>-339.44880352127018</v>
      </c>
      <c r="LF42" s="57">
        <f>LF41+0.5*LC42*'DEPRECATED - DT-Prelim Calcs'!$C$11^2+LE42*'DEPRECATED - DT-Prelim Calcs'!$C$11</f>
        <v>-90496.781069972465</v>
      </c>
      <c r="LG42" s="57">
        <f>MIN('Drive Train'!$F$35-LA41*'DEPRECATED - DT-Prelim Calcs'!$C$21*'Drive Train'!$F$39,LG41+LA$2)</f>
        <v>9</v>
      </c>
      <c r="LH42" s="57">
        <f>'Drive Train'!$F$35-LA42*'DEPRECATED - DT-Prelim Calcs'!$C$21*'Drive Train'!$F$39</f>
        <v>9</v>
      </c>
      <c r="LI42" s="1">
        <f>IF(LF42&gt;='Drive Train'!$F$29,1,0)</f>
        <v>0</v>
      </c>
      <c r="LJ42" s="57">
        <f>MIN(KZ42,'DEPRECATED - DT-Prelim Calcs'!$C$10)*'DEPRECATED - DT-Prelim Calcs'!$C$11*1000/60/60</f>
        <v>103.33333333333333</v>
      </c>
      <c r="LK42" s="63">
        <f>LK41+'DEPRECATED - DT-Prelim Calcs'!$C$11</f>
        <v>152</v>
      </c>
      <c r="LL42" s="2">
        <f>LV42/'Drive Train'!$F$35</f>
        <v>0.70967741935483875</v>
      </c>
      <c r="LM42" s="46">
        <f>LT42*12*60/(PI() * 'Drive Train'!$F$15)/LL$2*LL42</f>
        <v>-191399.45627276844</v>
      </c>
      <c r="LN42" s="2">
        <f>('DEPRECATED - DT-Prelim Calcs'!$C$6*LL42-LM42)/('DEPRECATED - DT-Prelim Calcs'!$C$6*LL42)*'DEPRECATED - DT-Prelim Calcs'!$C$7*LL42</f>
        <v>88.253041082966348</v>
      </c>
      <c r="LO42" s="57">
        <f>LN42/'DEPRECATED - DT-Prelim Calcs'!$C$7*('DEPRECATED - DT-Prelim Calcs'!$C$8-'DEPRECATED - DT-Prelim Calcs'!$C$9)+'DEPRECATED - DT-Prelim Calcs'!$C$9</f>
        <v>4700.9843032965073</v>
      </c>
      <c r="LP42" s="57">
        <f t="shared" si="28"/>
        <v>60</v>
      </c>
      <c r="LQ42" s="2">
        <f t="shared" si="84"/>
        <v>0.99579519204165001</v>
      </c>
      <c r="LR42" s="57">
        <f>LQ42*'DEPRECATED - DT-Prelim Calcs'!$C$21/LL$2/'DEPRECATED - DT-Prelim Calcs'!$C$19/'DEPRECATED - DT-Prelim Calcs'!$C$18*3.39*'DEPRECATED - DT-Prelim Calcs'!$C$20</f>
        <v>25.773080821789936</v>
      </c>
      <c r="LS42" s="46">
        <f t="shared" si="85"/>
        <v>0</v>
      </c>
      <c r="LT42" s="57">
        <f>LR41*'DEPRECATED - DT-Prelim Calcs'!$C$11+LT41</f>
        <v>-658.9995468832899</v>
      </c>
      <c r="LU42" s="57">
        <f>LU41+0.5*LR42*'DEPRECATED - DT-Prelim Calcs'!$C$11^2+LT42*'DEPRECATED - DT-Prelim Calcs'!$C$11</f>
        <v>-101287.57062591407</v>
      </c>
      <c r="LV42" s="57">
        <f>MIN('Drive Train'!$F$35-LP41*'DEPRECATED - DT-Prelim Calcs'!$C$21*'Drive Train'!$F$39,LV41+LP$2)</f>
        <v>8.8000000000000007</v>
      </c>
      <c r="LW42" s="57">
        <f>'Drive Train'!$F$35-LP42*'DEPRECATED - DT-Prelim Calcs'!$C$21*'Drive Train'!$F$39</f>
        <v>8.8000000000000007</v>
      </c>
      <c r="LX42" s="1">
        <f>IF(LU42&gt;='Drive Train'!$F$29,1,0)</f>
        <v>0</v>
      </c>
      <c r="LY42" s="57">
        <f>MIN(LO42,'DEPRECATED - DT-Prelim Calcs'!$C$10)*'DEPRECATED - DT-Prelim Calcs'!$C$11*1000/60/60</f>
        <v>103.33333333333333</v>
      </c>
      <c r="LZ42" s="63">
        <f>LZ41+'DEPRECATED - DT-Prelim Calcs'!$C$11</f>
        <v>152</v>
      </c>
    </row>
    <row r="43" spans="1:338" x14ac:dyDescent="0.2">
      <c r="C43" s="3" t="s">
        <v>121</v>
      </c>
      <c r="E43" s="18">
        <f>'DEPRECATED - DT-Prelim Calcs'!AF2</f>
        <v>4</v>
      </c>
      <c r="F43" s="18">
        <f>'DEPRECATED - DT-Prelim Calcs'!AV2</f>
        <v>4</v>
      </c>
      <c r="G43" s="18">
        <f>'DEPRECATED - DT-Prelim Calcs'!BK2</f>
        <v>4</v>
      </c>
      <c r="H43" s="18">
        <f>'DEPRECATED - DT-Prelim Calcs'!BZ2</f>
        <v>4</v>
      </c>
      <c r="I43" s="18">
        <f>'DEPRECATED - DT-Prelim Calcs'!CO2</f>
        <v>4</v>
      </c>
      <c r="J43" s="18">
        <f>'DEPRECATED - DT-Prelim Calcs'!DD2</f>
        <v>4</v>
      </c>
      <c r="K43" s="18">
        <f>'DEPRECATED - DT-Prelim Calcs'!DS2</f>
        <v>4</v>
      </c>
      <c r="L43" s="18">
        <f>'DEPRECATED - DT-Prelim Calcs'!EH2</f>
        <v>4</v>
      </c>
      <c r="M43" s="18">
        <f>'DEPRECATED - DT-Prelim Calcs'!EW2</f>
        <v>4</v>
      </c>
      <c r="N43" s="18">
        <f>'DEPRECATED - DT-Prelim Calcs'!FL2</f>
        <v>4</v>
      </c>
      <c r="O43" s="18">
        <f>'DEPRECATED - DT-Prelim Calcs'!GA2</f>
        <v>4</v>
      </c>
      <c r="R43" s="63">
        <f>R42+'DEPRECATED - DT-Prelim Calcs'!$C$11</f>
        <v>156</v>
      </c>
      <c r="S43" s="2">
        <f>AG43/'Drive Train'!$F$35</f>
        <v>0</v>
      </c>
      <c r="T43" s="46">
        <f>AE43*12*60/(PI() * 'Drive Train'!$F$15)/S$2*ABS(S43)</f>
        <v>0</v>
      </c>
      <c r="U43" s="2">
        <f>IF(OR(AD42=1,AND($C$32=Motors!$C$32,'DEPRECATED - DT-Prelim Calcs'!AI42=1)),0,IF(AG43=0,-(V42+$C$9)/($C$8-$C$9)*$C$7,($C$6*S43-T43)/($C$6*S43)*$C$7*S43))</f>
        <v>0</v>
      </c>
      <c r="V43" s="57">
        <f>IF(AND(AD42=1,AI42=1),0,ABS(U43/$C$7*($C$8-$C$9)+$C$9) *'Drive Train'!$AA$49 + V42*(1-'Drive Train'!$AA$49))</f>
        <v>0</v>
      </c>
      <c r="W43" s="57">
        <f t="shared" si="0"/>
        <v>0</v>
      </c>
      <c r="X43" s="2">
        <f>MAX(MIN(IF(AND(AI42=1,AG43&lt;0),-1,1)*(W43-$C$9)/($C$8-$C$9)*$C$7-$C$29*AE43/T$2 -  AI42*$C$29/2,X$2),MAX(X$4:X42)*-1)</f>
        <v>-0.2458281045106315</v>
      </c>
      <c r="Y43" s="57">
        <f t="shared" si="1"/>
        <v>0</v>
      </c>
      <c r="Z43" s="57">
        <f t="shared" si="2"/>
        <v>0</v>
      </c>
      <c r="AA43" s="57">
        <f t="shared" si="3"/>
        <v>0</v>
      </c>
      <c r="AB43" s="57" t="e">
        <f t="shared" si="4"/>
        <v>#N/A</v>
      </c>
      <c r="AC43" s="46">
        <f t="shared" si="29"/>
        <v>1</v>
      </c>
      <c r="AD43" s="1">
        <f t="shared" si="5"/>
        <v>1</v>
      </c>
      <c r="AE43" s="57">
        <f t="shared" si="6"/>
        <v>0</v>
      </c>
      <c r="AF43" s="57" t="e">
        <f t="shared" si="7"/>
        <v>#N/A</v>
      </c>
      <c r="AG43" s="57">
        <f>IF(AI42=0,MIN('Drive Train'!$F$35-W42*$C$21*'Drive Train'!$F$39,AG42+W$2)-$C$3,IF(AE42-1&lt;=0,0,IF($C$32=Motors!$C$30,MAX(MAX(AG$4:AG42)*-1,AG42-W$2),MAX(0,MAX(AG$4:AG42)*-1,AG42-W$2))))</f>
        <v>0</v>
      </c>
      <c r="AH43" s="57">
        <f>'Drive Train'!$F$35-ABS(W43)*'DEPRECATED - DT-Prelim Calcs'!$C$21*'Drive Train'!$F$39</f>
        <v>12.4</v>
      </c>
      <c r="AI43" s="1">
        <f>IF(AJ43&gt;='Drive Train'!$F$29,1,0)</f>
        <v>1</v>
      </c>
      <c r="AJ43" s="57">
        <f>AJ42+0.5*Y43*'DEPRECATED - DT-Prelim Calcs'!$C$11^2+AE43*'DEPRECATED - DT-Prelim Calcs'!$C$11</f>
        <v>784.33981740885292</v>
      </c>
      <c r="AK43" s="57">
        <f t="shared" si="8"/>
        <v>0</v>
      </c>
      <c r="AL43" s="63">
        <f>AL42+'DEPRECATED - DT-Prelim Calcs'!$C$11</f>
        <v>156</v>
      </c>
      <c r="AM43" s="2">
        <f>AW43/'Drive Train'!$F$35</f>
        <v>0.90173146405177584</v>
      </c>
      <c r="AN43" s="46">
        <f>AU43*12*60/(PI() * 'Drive Train'!$F$15)/AM$2*AM43</f>
        <v>4074.4941654677345</v>
      </c>
      <c r="AO43" s="2">
        <f>('DEPRECATED - DT-Prelim Calcs'!$C$6*AM43-AN43)/('DEPRECATED - DT-Prelim Calcs'!$C$6*AM43)*'DEPRECATED - DT-Prelim Calcs'!$C$7*AM43</f>
        <v>0.33085933140844964</v>
      </c>
      <c r="AP43" s="57">
        <f>AO43/'DEPRECATED - DT-Prelim Calcs'!$C$7*('DEPRECATED - DT-Prelim Calcs'!$C$8-'DEPRECATED - DT-Prelim Calcs'!$C$9)+'DEPRECATED - DT-Prelim Calcs'!$C$9</f>
        <v>20.313797601536965</v>
      </c>
      <c r="AQ43" s="57">
        <f t="shared" si="9"/>
        <v>20.313797601536965</v>
      </c>
      <c r="AR43" s="2">
        <f t="shared" si="30"/>
        <v>4.7452338861830867E-5</v>
      </c>
      <c r="AS43" s="57">
        <f>AR43*'DEPRECATED - DT-Prelim Calcs'!$C$21/AM$2/'DEPRECATED - DT-Prelim Calcs'!$C$19/'DEPRECATED - DT-Prelim Calcs'!$C$18*3.39*'DEPRECATED - DT-Prelim Calcs'!$C$20</f>
        <v>3.4388399627157242E-4</v>
      </c>
      <c r="AT43" s="46">
        <f t="shared" si="31"/>
        <v>0</v>
      </c>
      <c r="AU43" s="57">
        <f>AS42*'DEPRECATED - DT-Prelim Calcs'!$C$11+AU42</f>
        <v>39.431549954559095</v>
      </c>
      <c r="AV43" s="57">
        <f>AV42+0.5*AS43*'DEPRECATED - DT-Prelim Calcs'!$C$11^2+AU43*'DEPRECATED - DT-Prelim Calcs'!$C$11</f>
        <v>6106.8284064182099</v>
      </c>
      <c r="AW43" s="57">
        <f>MIN('Drive Train'!$F$35-AQ42*'DEPRECATED - DT-Prelim Calcs'!$C$21*'Drive Train'!$F$39,AW42+AQ$2)</f>
        <v>11.181470154242021</v>
      </c>
      <c r="AX43" s="57">
        <f>'Drive Train'!$F$35-AQ43*'DEPRECATED - DT-Prelim Calcs'!$C$21*'Drive Train'!$F$39</f>
        <v>11.181172143907782</v>
      </c>
      <c r="AY43" s="1">
        <f>IF(AV43&gt;='Drive Train'!$F$29,1,0)</f>
        <v>1</v>
      </c>
      <c r="AZ43" s="57">
        <f t="shared" si="32"/>
        <v>22.570886223929961</v>
      </c>
      <c r="BA43" s="63">
        <f>BA42+'DEPRECATED - DT-Prelim Calcs'!$C$11</f>
        <v>156</v>
      </c>
      <c r="BB43" s="2">
        <f>BL43/'Drive Train'!$F$35</f>
        <v>1.2947772559427455</v>
      </c>
      <c r="BC43" s="46">
        <f>BJ43*12*60/(PI() * 'Drive Train'!$F$15)/BB$2*BB43</f>
        <v>-4259.4499594368554</v>
      </c>
      <c r="BD43" s="2">
        <f>('DEPRECATED - DT-Prelim Calcs'!$C$6*BB43-BC43)/('DEPRECATED - DT-Prelim Calcs'!$C$6*BB43)*'DEPRECATED - DT-Prelim Calcs'!$C$7*BB43</f>
        <v>5.0463558514079114</v>
      </c>
      <c r="BE43" s="57">
        <f>BD43/'DEPRECATED - DT-Prelim Calcs'!$C$7*('DEPRECATED - DT-Prelim Calcs'!$C$8-'DEPRECATED - DT-Prelim Calcs'!$C$9)+'DEPRECATED - DT-Prelim Calcs'!$C$9</f>
        <v>271.3503965708029</v>
      </c>
      <c r="BF43" s="57">
        <f t="shared" si="10"/>
        <v>93</v>
      </c>
      <c r="BG43" s="2">
        <f t="shared" si="33"/>
        <v>1.9370522276659967</v>
      </c>
      <c r="BH43" s="57">
        <f>BG43*'DEPRECATED - DT-Prelim Calcs'!$C$21/BB$2/'DEPRECATED - DT-Prelim Calcs'!$C$19/'DEPRECATED - DT-Prelim Calcs'!$C$18*3.39*'DEPRECATED - DT-Prelim Calcs'!$C$20</f>
        <v>20.27666449976595</v>
      </c>
      <c r="BI43" s="46">
        <f t="shared" si="34"/>
        <v>0</v>
      </c>
      <c r="BJ43" s="57">
        <f>BH42*'DEPRECATED - DT-Prelim Calcs'!$C$11+BJ42</f>
        <v>-19.874901617666424</v>
      </c>
      <c r="BK43" s="57">
        <f>BK42+0.5*BH43*'DEPRECATED - DT-Prelim Calcs'!$C$11^2+BJ43*'DEPRECATED - DT-Prelim Calcs'!$C$11</f>
        <v>3260.1221869995575</v>
      </c>
      <c r="BL43" s="57">
        <f>MIN('Drive Train'!$F$35-BF42*'DEPRECATED - DT-Prelim Calcs'!$C$21*'Drive Train'!$F$39,BL42+BF$2)</f>
        <v>16.055237973690044</v>
      </c>
      <c r="BM43" s="57">
        <f>'Drive Train'!$F$35-BF43*'DEPRECATED - DT-Prelim Calcs'!$C$21*'Drive Train'!$F$39</f>
        <v>6.82</v>
      </c>
      <c r="BN43" s="1">
        <f>IF(BK43&gt;='Drive Train'!$F$29,1,0)</f>
        <v>1</v>
      </c>
      <c r="BO43" s="57">
        <f t="shared" si="35"/>
        <v>103.33333333333333</v>
      </c>
      <c r="BP43" s="63">
        <f>BP42+'DEPRECATED - DT-Prelim Calcs'!$C$11</f>
        <v>156</v>
      </c>
      <c r="BQ43" s="2">
        <f>CA43/'Drive Train'!$F$35</f>
        <v>0.55000000000000004</v>
      </c>
      <c r="BR43" s="46">
        <f>BY43*12*60/(PI() * 'Drive Train'!$F$15)/BQ$2*BQ43</f>
        <v>8361.6579988643662</v>
      </c>
      <c r="BS43" s="2">
        <f>('DEPRECATED - DT-Prelim Calcs'!$C$6*BQ43-BR43)/('DEPRECATED - DT-Prelim Calcs'!$C$6*BQ43)*'DEPRECATED - DT-Prelim Calcs'!$C$7*BQ43</f>
        <v>-2.4552872002369837</v>
      </c>
      <c r="BT43" s="57">
        <f>BS43/'DEPRECATED - DT-Prelim Calcs'!$C$7*('DEPRECATED - DT-Prelim Calcs'!$C$8-'DEPRECATED - DT-Prelim Calcs'!$C$9)+'DEPRECATED - DT-Prelim Calcs'!$C$9</f>
        <v>-128.01093269311411</v>
      </c>
      <c r="BU43" s="57">
        <f t="shared" si="11"/>
        <v>-128.01093269311411</v>
      </c>
      <c r="BV43" s="2">
        <f t="shared" si="36"/>
        <v>-3.5683363202516603</v>
      </c>
      <c r="BW43" s="57">
        <f>BV43*'DEPRECATED - DT-Prelim Calcs'!$C$21/BQ$2/'DEPRECATED - DT-Prelim Calcs'!$C$19/'DEPRECATED - DT-Prelim Calcs'!$C$18*3.39*'DEPRECATED - DT-Prelim Calcs'!$C$20</f>
        <v>-48.845722104859071</v>
      </c>
      <c r="BX43" s="46">
        <f t="shared" si="37"/>
        <v>1</v>
      </c>
      <c r="BY43" s="57">
        <f>BW42*'DEPRECATED - DT-Prelim Calcs'!$C$11+BY42</f>
        <v>70.237762944017689</v>
      </c>
      <c r="BZ43" s="57">
        <f>BZ42+0.5*BW43*'DEPRECATED - DT-Prelim Calcs'!$C$11^2+BY43*'DEPRECATED - DT-Prelim Calcs'!$C$11</f>
        <v>-3664.2543307400856</v>
      </c>
      <c r="CA43" s="57">
        <f>MIN('Drive Train'!$F$35-BU42*'DEPRECATED - DT-Prelim Calcs'!$C$21*'Drive Train'!$F$39,CA42+BU$2)</f>
        <v>6.82</v>
      </c>
      <c r="CB43" s="57">
        <f>'Drive Train'!$F$35-BU43*'DEPRECATED - DT-Prelim Calcs'!$C$21*'Drive Train'!$F$39</f>
        <v>20.080655961586846</v>
      </c>
      <c r="CC43" s="1">
        <f>IF(BZ43&gt;='Drive Train'!$F$29,1,0)</f>
        <v>0</v>
      </c>
      <c r="CD43" s="57">
        <f t="shared" si="38"/>
        <v>-142.23436965901567</v>
      </c>
      <c r="CE43" s="63">
        <f>CE42+'DEPRECATED - DT-Prelim Calcs'!$C$11</f>
        <v>156</v>
      </c>
      <c r="CF43" s="2">
        <f>CP43/'Drive Train'!$F$35</f>
        <v>1.1313917283151385</v>
      </c>
      <c r="CG43" s="46">
        <f>CN43*12*60/(PI() * 'Drive Train'!$F$15)/CF$2*CF43</f>
        <v>-14255.304020564077</v>
      </c>
      <c r="CH43" s="2">
        <f>('DEPRECATED - DT-Prelim Calcs'!$C$6*CF43-CG43)/('DEPRECATED - DT-Prelim Calcs'!$C$6*CF43)*'DEPRECATED - DT-Prelim Calcs'!$C$7*CF43</f>
        <v>9.17229809705176</v>
      </c>
      <c r="CI43" s="57">
        <f>CH43/'DEPRECATED - DT-Prelim Calcs'!$C$7*('DEPRECATED - DT-Prelim Calcs'!$C$8-'DEPRECATED - DT-Prelim Calcs'!$C$9)+'DEPRECATED - DT-Prelim Calcs'!$C$9</f>
        <v>491.00118085134477</v>
      </c>
      <c r="CJ43" s="57">
        <f t="shared" si="12"/>
        <v>93</v>
      </c>
      <c r="CK43" s="2">
        <f t="shared" si="39"/>
        <v>1.5241763143494644</v>
      </c>
      <c r="CL43" s="57">
        <f>CK43*'DEPRECATED - DT-Prelim Calcs'!$C$21/CF$2/'DEPRECATED - DT-Prelim Calcs'!$C$19/'DEPRECATED - DT-Prelim Calcs'!$C$18*3.39*'DEPRECATED - DT-Prelim Calcs'!$C$20</f>
        <v>25.773080821789936</v>
      </c>
      <c r="CM43" s="46">
        <f t="shared" si="40"/>
        <v>0</v>
      </c>
      <c r="CN43" s="57">
        <f>CL42*'DEPRECATED - DT-Prelim Calcs'!$C$11+CN42</f>
        <v>-47.12312369767487</v>
      </c>
      <c r="CO43" s="57">
        <f>CO42+0.5*CL43*'DEPRECATED - DT-Prelim Calcs'!$C$11^2+CN43*'DEPRECATED - DT-Prelim Calcs'!$C$11</f>
        <v>-14170.1888285362</v>
      </c>
      <c r="CP43" s="57">
        <f>MIN('Drive Train'!$F$35-CJ42*'DEPRECATED - DT-Prelim Calcs'!$C$21*'Drive Train'!$F$39,CP42+CJ$2)</f>
        <v>14.029257431107716</v>
      </c>
      <c r="CQ43" s="57">
        <f>'Drive Train'!$F$35-CJ43*'DEPRECATED - DT-Prelim Calcs'!$C$21*'Drive Train'!$F$39</f>
        <v>6.82</v>
      </c>
      <c r="CR43" s="1">
        <f>IF(CO43&gt;='Drive Train'!$F$29,1,0)</f>
        <v>0</v>
      </c>
      <c r="CS43" s="57">
        <f t="shared" si="41"/>
        <v>103.33333333333333</v>
      </c>
      <c r="CT43" s="63">
        <f>CT42+'DEPRECATED - DT-Prelim Calcs'!$C$11</f>
        <v>156</v>
      </c>
      <c r="CU43" s="2">
        <f>DE43/'Drive Train'!$F$35</f>
        <v>0.55000000000000004</v>
      </c>
      <c r="CV43" s="46">
        <f>DC43*12*60/(PI() * 'Drive Train'!$F$15)/CU$2*CU43</f>
        <v>-46055.666970646722</v>
      </c>
      <c r="CW43" s="2">
        <f>('DEPRECATED - DT-Prelim Calcs'!$C$6*CU43-CV43)/('DEPRECATED - DT-Prelim Calcs'!$C$6*CU43)*'DEPRECATED - DT-Prelim Calcs'!$C$7*CU43</f>
        <v>22.149919774720189</v>
      </c>
      <c r="CX43" s="57">
        <f>CW43/'DEPRECATED - DT-Prelim Calcs'!$C$7*('DEPRECATED - DT-Prelim Calcs'!$C$8-'DEPRECATED - DT-Prelim Calcs'!$C$9)+'DEPRECATED - DT-Prelim Calcs'!$C$9</f>
        <v>1181.8845257662242</v>
      </c>
      <c r="CY43" s="57">
        <f t="shared" si="13"/>
        <v>93</v>
      </c>
      <c r="CZ43" s="2">
        <f t="shared" si="42"/>
        <v>1.2803081040535502</v>
      </c>
      <c r="DA43" s="57">
        <f>CZ43*'DEPRECATED - DT-Prelim Calcs'!$C$21/CU$2/'DEPRECATED - DT-Prelim Calcs'!$C$19/'DEPRECATED - DT-Prelim Calcs'!$C$18*3.39*'DEPRECATED - DT-Prelim Calcs'!$C$20</f>
        <v>25.773080821789936</v>
      </c>
      <c r="DB43" s="46">
        <f t="shared" si="43"/>
        <v>0</v>
      </c>
      <c r="DC43" s="57">
        <f>DA42*'DEPRECATED - DT-Prelim Calcs'!$C$11+DC42</f>
        <v>-263.06935456574877</v>
      </c>
      <c r="DD43" s="57">
        <f>DD42+0.5*DA43*'DEPRECATED - DT-Prelim Calcs'!$C$11^2+DC43*'DEPRECATED - DT-Prelim Calcs'!$C$11</f>
        <v>-28242.366202345736</v>
      </c>
      <c r="DE43" s="57">
        <f>MIN('Drive Train'!$F$35-CY42*'DEPRECATED - DT-Prelim Calcs'!$C$21*'Drive Train'!$F$39,DE42+CY$2)</f>
        <v>6.82</v>
      </c>
      <c r="DF43" s="57">
        <f>'Drive Train'!$F$35-CY43*'DEPRECATED - DT-Prelim Calcs'!$C$21*'Drive Train'!$F$39</f>
        <v>6.82</v>
      </c>
      <c r="DG43" s="1">
        <f>IF(DD43&gt;='Drive Train'!$F$29,1,0)</f>
        <v>0</v>
      </c>
      <c r="DH43" s="57">
        <f t="shared" si="44"/>
        <v>103.33333333333333</v>
      </c>
      <c r="DI43" s="63">
        <f>DI42+'DEPRECATED - DT-Prelim Calcs'!$C$11</f>
        <v>156</v>
      </c>
      <c r="DJ43" s="2">
        <f>DT43/'Drive Train'!$F$35</f>
        <v>0.55000000000000004</v>
      </c>
      <c r="DK43" s="46">
        <f>DR43*12*60/(PI() * 'Drive Train'!$F$15)/DJ$2*DJ43</f>
        <v>3809.2819393925251</v>
      </c>
      <c r="DL43" s="2">
        <f>('DEPRECATED - DT-Prelim Calcs'!$C$6*DJ43-DK43)/('DEPRECATED - DT-Prelim Calcs'!$C$6*DJ43)*'DEPRECATED - DT-Prelim Calcs'!$C$7*DJ43</f>
        <v>-0.39689577372157303</v>
      </c>
      <c r="DM43" s="57">
        <f>DL43/'DEPRECATED - DT-Prelim Calcs'!$C$7*('DEPRECATED - DT-Prelim Calcs'!$C$8-'DEPRECATED - DT-Prelim Calcs'!$C$9)+'DEPRECATED - DT-Prelim Calcs'!$C$9</f>
        <v>-18.429347621775033</v>
      </c>
      <c r="DN43" s="57">
        <f t="shared" si="14"/>
        <v>-18.429347621775033</v>
      </c>
      <c r="DO43" s="2">
        <f t="shared" si="45"/>
        <v>-0.90396242379318492</v>
      </c>
      <c r="DP43" s="57">
        <f>DO43*'DEPRECATED - DT-Prelim Calcs'!$C$21/DJ$2/'DEPRECATED - DT-Prelim Calcs'!$C$19/'DEPRECATED - DT-Prelim Calcs'!$C$18*3.39*'DEPRECATED - DT-Prelim Calcs'!$C$20</f>
        <v>-21.108637819321164</v>
      </c>
      <c r="DQ43" s="46">
        <f t="shared" si="46"/>
        <v>1</v>
      </c>
      <c r="DR43" s="57">
        <f>DP42*'DEPRECATED - DT-Prelim Calcs'!$C$11+DR42</f>
        <v>18.757385824839872</v>
      </c>
      <c r="DS43" s="57">
        <f>DS42+0.5*DP43*'DEPRECATED - DT-Prelim Calcs'!$C$11^2+DR43*'DEPRECATED - DT-Prelim Calcs'!$C$11</f>
        <v>-45986.777824965124</v>
      </c>
      <c r="DT43" s="57">
        <f>MIN('Drive Train'!$F$35-DN42*'DEPRECATED - DT-Prelim Calcs'!$C$21*'Drive Train'!$F$39,DT42+DN$2)</f>
        <v>6.82</v>
      </c>
      <c r="DU43" s="57">
        <f>'Drive Train'!$F$35-DN43*'DEPRECATED - DT-Prelim Calcs'!$C$21*'Drive Train'!$F$39</f>
        <v>13.505760857306502</v>
      </c>
      <c r="DV43" s="1">
        <f>IF(DS43&gt;='Drive Train'!$F$29,1,0)</f>
        <v>0</v>
      </c>
      <c r="DW43" s="57">
        <f t="shared" si="47"/>
        <v>-20.477052913083369</v>
      </c>
      <c r="DX43" s="63">
        <f>DX42+'DEPRECATED - DT-Prelim Calcs'!$C$11</f>
        <v>156</v>
      </c>
      <c r="DY43" s="2">
        <f>EI43/'Drive Train'!$F$35</f>
        <v>0.55000000000000004</v>
      </c>
      <c r="DZ43" s="46">
        <f>EG43*12*60/(PI() * 'Drive Train'!$F$15)/DY$2*DY43</f>
        <v>-82138.395163135239</v>
      </c>
      <c r="EA43" s="2">
        <f>('DEPRECATED - DT-Prelim Calcs'!$C$6*DY43-DZ43)/('DEPRECATED - DT-Prelim Calcs'!$C$6*DY43)*'DEPRECATED - DT-Prelim Calcs'!$C$7*DY43</f>
        <v>38.464999501530187</v>
      </c>
      <c r="EB43" s="57">
        <f>EA43/'DEPRECATED - DT-Prelim Calcs'!$C$7*('DEPRECATED - DT-Prelim Calcs'!$C$8-'DEPRECATED - DT-Prelim Calcs'!$C$9)+'DEPRECATED - DT-Prelim Calcs'!$C$9</f>
        <v>2050.4425045835364</v>
      </c>
      <c r="EC43" s="57">
        <f t="shared" si="15"/>
        <v>93</v>
      </c>
      <c r="ED43" s="2">
        <f t="shared" si="48"/>
        <v>0.96993038185874991</v>
      </c>
      <c r="EE43" s="57">
        <f>ED43*'DEPRECATED - DT-Prelim Calcs'!$C$21/DY$2/'DEPRECATED - DT-Prelim Calcs'!$C$19/'DEPRECATED - DT-Prelim Calcs'!$C$18*3.39*'DEPRECATED - DT-Prelim Calcs'!$C$20</f>
        <v>25.773080821789936</v>
      </c>
      <c r="EF43" s="46">
        <f t="shared" si="49"/>
        <v>0</v>
      </c>
      <c r="EG43" s="57">
        <f>EE42*'DEPRECATED - DT-Prelim Calcs'!$C$11+EG42</f>
        <v>-355.43440609113088</v>
      </c>
      <c r="EH43" s="57">
        <f>EH42+0.5*EE43*'DEPRECATED - DT-Prelim Calcs'!$C$11^2+EG43*'DEPRECATED - DT-Prelim Calcs'!$C$11</f>
        <v>-92652.970279841538</v>
      </c>
      <c r="EI43" s="57">
        <f>MIN('Drive Train'!$F$35-EC42*'DEPRECATED - DT-Prelim Calcs'!$C$21*'Drive Train'!$F$39,EI42+EC$2)</f>
        <v>6.82</v>
      </c>
      <c r="EJ43" s="57">
        <f>'Drive Train'!$F$35-EC43*'DEPRECATED - DT-Prelim Calcs'!$C$21*'Drive Train'!$F$39</f>
        <v>6.82</v>
      </c>
      <c r="EK43" s="1">
        <f>IF(EH43&gt;='Drive Train'!$F$29,1,0)</f>
        <v>0</v>
      </c>
      <c r="EL43" s="57">
        <f t="shared" si="50"/>
        <v>103.33333333333333</v>
      </c>
      <c r="EM43" s="63">
        <f>EM42+'DEPRECATED - DT-Prelim Calcs'!$C$11</f>
        <v>156</v>
      </c>
      <c r="EN43" s="2">
        <f>EX43/'Drive Train'!$F$35</f>
        <v>0.71206821117652763</v>
      </c>
      <c r="EO43" s="46">
        <f>EV43*12*60/(PI() * 'Drive Train'!$F$15)/EN$2*EN43</f>
        <v>35322.799428479877</v>
      </c>
      <c r="EP43" s="2">
        <f>('DEPRECATED - DT-Prelim Calcs'!$C$6*EN43-EO43)/('DEPRECATED - DT-Prelim Calcs'!$C$6*EN43)*'DEPRECATED - DT-Prelim Calcs'!$C$7*EN43</f>
        <v>-14.255387772910069</v>
      </c>
      <c r="EQ43" s="57">
        <f>EP43/'DEPRECATED - DT-Prelim Calcs'!$C$7*('DEPRECATED - DT-Prelim Calcs'!$C$8-'DEPRECATED - DT-Prelim Calcs'!$C$9)+'DEPRECATED - DT-Prelim Calcs'!$C$9</f>
        <v>-756.20715820097996</v>
      </c>
      <c r="ER43" s="57">
        <f t="shared" si="16"/>
        <v>-756.20715820097996</v>
      </c>
      <c r="ES43" s="2">
        <f t="shared" si="51"/>
        <v>-17.887156101240208</v>
      </c>
      <c r="ET43" s="57">
        <f>ES43*'DEPRECATED - DT-Prelim Calcs'!$C$21/EN$2/'DEPRECATED - DT-Prelim Calcs'!$C$19/'DEPRECATED - DT-Prelim Calcs'!$C$18*3.39*'DEPRECATED - DT-Prelim Calcs'!$C$20</f>
        <v>-532.91120726822578</v>
      </c>
      <c r="EU43" s="46">
        <f t="shared" si="52"/>
        <v>1</v>
      </c>
      <c r="EV43" s="57">
        <f>ET42*'DEPRECATED - DT-Prelim Calcs'!$C$11+EV42</f>
        <v>105.29837633811887</v>
      </c>
      <c r="EW43" s="57">
        <f>EW42+0.5*ET43*'DEPRECATED - DT-Prelim Calcs'!$C$11^2+EV43*'DEPRECATED - DT-Prelim Calcs'!$C$11</f>
        <v>-87979.869542782923</v>
      </c>
      <c r="EX43" s="57">
        <f>MIN('Drive Train'!$F$35-ER42*'DEPRECATED - DT-Prelim Calcs'!$C$21*'Drive Train'!$F$39,EX42+ER$2)</f>
        <v>8.8296458185889435</v>
      </c>
      <c r="EY43" s="57">
        <f>'Drive Train'!$F$35-ER43*'DEPRECATED - DT-Prelim Calcs'!$C$21*'Drive Train'!$F$39</f>
        <v>57.772429492058798</v>
      </c>
      <c r="EZ43" s="1">
        <f>IF(EW43&gt;='Drive Train'!$F$29,1,0)</f>
        <v>0</v>
      </c>
      <c r="FA43" s="57">
        <f t="shared" si="53"/>
        <v>-840.23017577886662</v>
      </c>
      <c r="FB43" s="63">
        <f>FB42+'DEPRECATED - DT-Prelim Calcs'!$C$11</f>
        <v>156</v>
      </c>
      <c r="FC43" s="2">
        <f>FM43/'Drive Train'!$F$35</f>
        <v>0.55000000000000004</v>
      </c>
      <c r="FD43" s="46">
        <f>FK43*12*60/(PI() * 'Drive Train'!$F$15)/FC$2*FC43</f>
        <v>-426277.15430917602</v>
      </c>
      <c r="FE43" s="2">
        <f>('DEPRECATED - DT-Prelim Calcs'!$C$6*FC43-FD43)/('DEPRECATED - DT-Prelim Calcs'!$C$6*FC43)*'DEPRECATED - DT-Prelim Calcs'!$C$7*FC43</f>
        <v>194.06995438745105</v>
      </c>
      <c r="FF43" s="57">
        <f>FE43/'DEPRECATED - DT-Prelim Calcs'!$C$7*('DEPRECATED - DT-Prelim Calcs'!$C$8-'DEPRECATED - DT-Prelim Calcs'!$C$9)+'DEPRECATED - DT-Prelim Calcs'!$C$9</f>
        <v>10334.30794519086</v>
      </c>
      <c r="FG43" s="57">
        <f t="shared" si="17"/>
        <v>93</v>
      </c>
      <c r="FH43" s="2">
        <f t="shared" si="54"/>
        <v>0.78067567320338405</v>
      </c>
      <c r="FI43" s="57">
        <f>FH43*'DEPRECATED - DT-Prelim Calcs'!$C$21/FC$2/'DEPRECATED - DT-Prelim Calcs'!$C$19/'DEPRECATED - DT-Prelim Calcs'!$C$18*3.39*'DEPRECATED - DT-Prelim Calcs'!$C$20</f>
        <v>25.773080821789936</v>
      </c>
      <c r="FJ43" s="46">
        <f t="shared" si="55"/>
        <v>0</v>
      </c>
      <c r="FK43" s="57">
        <f>FI42*'DEPRECATED - DT-Prelim Calcs'!$C$11+FK42</f>
        <v>-1484.6886655996341</v>
      </c>
      <c r="FL43" s="57">
        <f>FL42+0.5*FI43*'DEPRECATED - DT-Prelim Calcs'!$C$11^2+FK43*'DEPRECATED - DT-Prelim Calcs'!$C$11</f>
        <v>-136750.82790594213</v>
      </c>
      <c r="FM43" s="57">
        <f>MIN('Drive Train'!$F$35-FG42*'DEPRECATED - DT-Prelim Calcs'!$C$21*'Drive Train'!$F$39,FM42+FG$2)</f>
        <v>6.82</v>
      </c>
      <c r="FN43" s="57">
        <f>'Drive Train'!$F$35-FG43*'DEPRECATED - DT-Prelim Calcs'!$C$21*'Drive Train'!$F$39</f>
        <v>6.82</v>
      </c>
      <c r="FO43" s="1">
        <f>IF(FL43&gt;='Drive Train'!$F$29,1,0)</f>
        <v>0</v>
      </c>
      <c r="FP43" s="57">
        <f t="shared" si="56"/>
        <v>103.33333333333333</v>
      </c>
      <c r="FQ43" s="63">
        <f>FQ42+'DEPRECATED - DT-Prelim Calcs'!$C$11</f>
        <v>156</v>
      </c>
      <c r="FR43" s="2">
        <f>GB43/'Drive Train'!$F$35</f>
        <v>0.55000000000000004</v>
      </c>
      <c r="FS43" s="46">
        <f>FZ43*12*60/(PI() * 'Drive Train'!$F$15)/FR$2*FR43</f>
        <v>-73600.063378998748</v>
      </c>
      <c r="FT43" s="2">
        <f>('DEPRECATED - DT-Prelim Calcs'!$C$6*FR43-FS43)/('DEPRECATED - DT-Prelim Calcs'!$C$6*FR43)*'DEPRECATED - DT-Prelim Calcs'!$C$7*FR43</f>
        <v>34.604327906826825</v>
      </c>
      <c r="FU43" s="57">
        <f>FT43/'DEPRECATED - DT-Prelim Calcs'!$C$7*('DEPRECATED - DT-Prelim Calcs'!$C$8-'DEPRECATED - DT-Prelim Calcs'!$C$9)+'DEPRECATED - DT-Prelim Calcs'!$C$9</f>
        <v>1844.9138051642663</v>
      </c>
      <c r="FV43" s="57">
        <f t="shared" si="18"/>
        <v>93</v>
      </c>
      <c r="FW43" s="2">
        <f t="shared" si="57"/>
        <v>0.7112822800297498</v>
      </c>
      <c r="FX43" s="57">
        <f>FW43*'DEPRECATED - DT-Prelim Calcs'!$C$21/FR$2/'DEPRECATED - DT-Prelim Calcs'!$C$19/'DEPRECATED - DT-Prelim Calcs'!$C$18*3.39*'DEPRECATED - DT-Prelim Calcs'!$C$20</f>
        <v>25.773080821789936</v>
      </c>
      <c r="FY43" s="46">
        <f t="shared" si="58"/>
        <v>0</v>
      </c>
      <c r="FZ43" s="57">
        <f>FX42*'DEPRECATED - DT-Prelim Calcs'!$C$11+FZ42</f>
        <v>-233.55698829818743</v>
      </c>
      <c r="GA43" s="57">
        <f>GA42+0.5*FX43*'DEPRECATED - DT-Prelim Calcs'!$C$11^2+FZ43*'DEPRECATED - DT-Prelim Calcs'!$C$11</f>
        <v>-146107.62190641774</v>
      </c>
      <c r="GB43" s="57">
        <f>MIN('Drive Train'!$F$35-FV42*'DEPRECATED - DT-Prelim Calcs'!$C$21*'Drive Train'!$F$39,GB42+FV$2)</f>
        <v>6.82</v>
      </c>
      <c r="GC43" s="57">
        <f>'Drive Train'!$F$35-FV43*'DEPRECATED - DT-Prelim Calcs'!$C$21*'Drive Train'!$F$39</f>
        <v>6.82</v>
      </c>
      <c r="GD43" s="1">
        <f>IF(GA43&gt;='Drive Train'!$F$29,1,0)</f>
        <v>0</v>
      </c>
      <c r="GE43" s="57">
        <f t="shared" si="59"/>
        <v>103.33333333333333</v>
      </c>
      <c r="GF43" s="63">
        <f>GF42+'DEPRECATED - DT-Prelim Calcs'!$C$11</f>
        <v>156</v>
      </c>
      <c r="GG43" s="2">
        <f>GQ43/'Drive Train'!$F$35</f>
        <v>0.85483870967741948</v>
      </c>
      <c r="GH43" s="46">
        <f>GO43*12*60/(PI() * 'Drive Train'!$F$15)/GG$2*GG43</f>
        <v>-384482.49698944896</v>
      </c>
      <c r="GI43" s="2">
        <f>('DEPRECATED - DT-Prelim Calcs'!$C$6*GG43-GH43)/('DEPRECATED - DT-Prelim Calcs'!$C$6*GG43)*'DEPRECATED - DT-Prelim Calcs'!$C$7*GG43</f>
        <v>175.90684379399465</v>
      </c>
      <c r="GJ43" s="57">
        <f>GI43/'DEPRECATED - DT-Prelim Calcs'!$C$7*('DEPRECATED - DT-Prelim Calcs'!$C$8-'DEPRECATED - DT-Prelim Calcs'!$C$9)+'DEPRECATED - DT-Prelim Calcs'!$C$9</f>
        <v>9367.3672443027044</v>
      </c>
      <c r="GK43" s="57">
        <f t="shared" si="60"/>
        <v>29.999999999999982</v>
      </c>
      <c r="GL43" s="2">
        <f t="shared" si="61"/>
        <v>0.99579519204165001</v>
      </c>
      <c r="GM43" s="57">
        <f>GL43*'DEPRECATED - DT-Prelim Calcs'!$C$21/GG$2/'DEPRECATED - DT-Prelim Calcs'!$C$19/'DEPRECATED - DT-Prelim Calcs'!$C$18*3.39*'DEPRECATED - DT-Prelim Calcs'!$C$20</f>
        <v>25.773080821789936</v>
      </c>
      <c r="GN43" s="46">
        <f t="shared" si="62"/>
        <v>0</v>
      </c>
      <c r="GO43" s="57">
        <f>GM42*'DEPRECATED - DT-Prelim Calcs'!$C$11+GO42</f>
        <v>-1099.0002649508303</v>
      </c>
      <c r="GP43" s="57">
        <f>GP42+0.5*GM43*'DEPRECATED - DT-Prelim Calcs'!$C$11^2+GO43*'DEPRECATED - DT-Prelim Calcs'!$C$11</f>
        <v>-82420.599829396146</v>
      </c>
      <c r="GQ43" s="57">
        <f>MIN('Drive Train'!$F$35-GK42*'DEPRECATED - DT-Prelim Calcs'!$C$21*'Drive Train'!$F$39,GQ42+GK$2)</f>
        <v>10.600000000000001</v>
      </c>
      <c r="GR43" s="57">
        <f>'Drive Train'!$F$35-GK43*'DEPRECATED - DT-Prelim Calcs'!$C$21*'Drive Train'!$F$39</f>
        <v>10.600000000000001</v>
      </c>
      <c r="GS43" s="1">
        <f>IF(GP43&gt;='Drive Train'!$F$29,1,0)</f>
        <v>0</v>
      </c>
      <c r="GT43" s="57">
        <f t="shared" si="63"/>
        <v>33.333333333333314</v>
      </c>
      <c r="GU43" s="63">
        <f>GU42+'DEPRECATED - DT-Prelim Calcs'!$C$11</f>
        <v>156</v>
      </c>
      <c r="GV43" s="2">
        <f>HF43/'Drive Train'!$F$35</f>
        <v>0.83870967741935498</v>
      </c>
      <c r="GW43" s="46">
        <f>HD43*12*60/(PI() * 'Drive Train'!$F$15)/GV$2*GV43</f>
        <v>-29168.672844086475</v>
      </c>
      <c r="GX43" s="2">
        <f>('DEPRECATED - DT-Prelim Calcs'!$C$6*GV43-GW43)/('DEPRECATED - DT-Prelim Calcs'!$C$6*GV43)*'DEPRECATED - DT-Prelim Calcs'!$C$7*GV43</f>
        <v>15.210127387167587</v>
      </c>
      <c r="GY43" s="57">
        <f>GX43/'DEPRECATED - DT-Prelim Calcs'!$C$7*('DEPRECATED - DT-Prelim Calcs'!$C$8-'DEPRECATED - DT-Prelim Calcs'!$C$9)+'DEPRECATED - DT-Prelim Calcs'!$C$9</f>
        <v>812.43416754091356</v>
      </c>
      <c r="GZ43" s="57">
        <f t="shared" si="20"/>
        <v>33.333333333333314</v>
      </c>
      <c r="HA43" s="2">
        <f t="shared" si="64"/>
        <v>0.99579519204165001</v>
      </c>
      <c r="HB43" s="57">
        <f>HA43*'DEPRECATED - DT-Prelim Calcs'!$C$21/GV$2/'DEPRECATED - DT-Prelim Calcs'!$C$19/'DEPRECATED - DT-Prelim Calcs'!$C$18*3.39*'DEPRECATED - DT-Prelim Calcs'!$C$20</f>
        <v>25.773080821789936</v>
      </c>
      <c r="HC43" s="46">
        <f t="shared" si="65"/>
        <v>0</v>
      </c>
      <c r="HD43" s="57">
        <f>HB42*'DEPRECATED - DT-Prelim Calcs'!$C$11+HD42</f>
        <v>-84.978765666078274</v>
      </c>
      <c r="HE43" s="57">
        <f>HE42+0.5*HB43*'DEPRECATED - DT-Prelim Calcs'!$C$11^2+HD43*'DEPRECATED - DT-Prelim Calcs'!$C$11</f>
        <v>-61956.886979474031</v>
      </c>
      <c r="HF43" s="57">
        <f>MIN('Drive Train'!$F$35-GZ42*'DEPRECATED - DT-Prelim Calcs'!$C$21*'Drive Train'!$F$39,HF42+GZ$2)</f>
        <v>10.400000000000002</v>
      </c>
      <c r="HG43" s="57">
        <f>'Drive Train'!$F$35-GZ43*'DEPRECATED - DT-Prelim Calcs'!$C$21*'Drive Train'!$F$39</f>
        <v>10.400000000000002</v>
      </c>
      <c r="HH43" s="1">
        <f>IF(HE43&gt;='Drive Train'!$F$29,1,0)</f>
        <v>0</v>
      </c>
      <c r="HI43" s="57">
        <f t="shared" si="66"/>
        <v>37.037037037037017</v>
      </c>
      <c r="HJ43" s="63">
        <f>HJ42+'DEPRECATED - DT-Prelim Calcs'!$C$11</f>
        <v>156</v>
      </c>
      <c r="HK43" s="2">
        <f>HU43/'Drive Train'!$F$35</f>
        <v>0.82258064516129037</v>
      </c>
      <c r="HL43" s="46">
        <f>HS43*12*60/(PI() * 'Drive Train'!$F$15)/HK$2*HK43</f>
        <v>26205.342522571154</v>
      </c>
      <c r="HM43" s="2">
        <f>('DEPRECATED - DT-Prelim Calcs'!$C$6*HK43-HL43)/('DEPRECATED - DT-Prelim Calcs'!$C$6*HK43)*'DEPRECATED - DT-Prelim Calcs'!$C$7*HK43</f>
        <v>-9.8665253880124126</v>
      </c>
      <c r="HN43" s="57">
        <f>HM43/'DEPRECATED - DT-Prelim Calcs'!$C$7*('DEPRECATED - DT-Prelim Calcs'!$C$8-'DEPRECATED - DT-Prelim Calcs'!$C$9)+'DEPRECATED - DT-Prelim Calcs'!$C$9</f>
        <v>-522.55942210871058</v>
      </c>
      <c r="HO43" s="57">
        <f t="shared" si="21"/>
        <v>-522.55942210871058</v>
      </c>
      <c r="HP43" s="2">
        <f t="shared" si="67"/>
        <v>-12.198887477269469</v>
      </c>
      <c r="HQ43" s="57">
        <f>HP43*'DEPRECATED - DT-Prelim Calcs'!$C$21/HK$2/'DEPRECATED - DT-Prelim Calcs'!$C$19/'DEPRECATED - DT-Prelim Calcs'!$C$18*3.39*'DEPRECATED - DT-Prelim Calcs'!$C$20</f>
        <v>-315.73049900248668</v>
      </c>
      <c r="HR43" s="46">
        <f t="shared" si="68"/>
        <v>1</v>
      </c>
      <c r="HS43" s="57">
        <f>HQ42*'DEPRECATED - DT-Prelim Calcs'!$C$11+HS42</f>
        <v>77.842496763206469</v>
      </c>
      <c r="HT43" s="57">
        <f>HT42+0.5*HQ43*'DEPRECATED - DT-Prelim Calcs'!$C$11^2+HS43*'DEPRECATED - DT-Prelim Calcs'!$C$11</f>
        <v>-52480.481639957885</v>
      </c>
      <c r="HU43" s="57">
        <f>MIN('Drive Train'!$F$35-HO42*'DEPRECATED - DT-Prelim Calcs'!$C$21*'Drive Train'!$F$39,HU42+HO$2)</f>
        <v>10.200000000000001</v>
      </c>
      <c r="HV43" s="57">
        <f>'Drive Train'!$F$35-HO43*'DEPRECATED - DT-Prelim Calcs'!$C$21*'Drive Train'!$F$39</f>
        <v>43.753565326522633</v>
      </c>
      <c r="HW43" s="1">
        <f>IF(HT43&gt;='Drive Train'!$F$29,1,0)</f>
        <v>0</v>
      </c>
      <c r="HX43" s="57">
        <f t="shared" si="69"/>
        <v>-580.62158012078953</v>
      </c>
      <c r="HY43" s="63">
        <f>HY42+'DEPRECATED - DT-Prelim Calcs'!$C$11</f>
        <v>156</v>
      </c>
      <c r="HZ43" s="2">
        <f>IJ43/'Drive Train'!$F$35</f>
        <v>0.80645161290322598</v>
      </c>
      <c r="IA43" s="46">
        <f>IH43*12*60/(PI() * 'Drive Train'!$F$15)/HZ$2*HZ43</f>
        <v>-363658.75004175695</v>
      </c>
      <c r="IB43" s="2">
        <f>('DEPRECATED - DT-Prelim Calcs'!$C$6*HZ43-IA43)/('DEPRECATED - DT-Prelim Calcs'!$C$6*HZ43)*'DEPRECATED - DT-Prelim Calcs'!$C$7*HZ43</f>
        <v>166.37461547914825</v>
      </c>
      <c r="IC43" s="57">
        <f>IB43/'DEPRECATED - DT-Prelim Calcs'!$C$7*('DEPRECATED - DT-Prelim Calcs'!$C$8-'DEPRECATED - DT-Prelim Calcs'!$C$9)+'DEPRECATED - DT-Prelim Calcs'!$C$9</f>
        <v>8859.9046331845311</v>
      </c>
      <c r="ID43" s="57">
        <f t="shared" si="22"/>
        <v>39.999999999999986</v>
      </c>
      <c r="IE43" s="2">
        <f t="shared" si="70"/>
        <v>0.99579519204165001</v>
      </c>
      <c r="IF43" s="57">
        <f>IE43*'DEPRECATED - DT-Prelim Calcs'!$C$21/HZ$2/'DEPRECATED - DT-Prelim Calcs'!$C$19/'DEPRECATED - DT-Prelim Calcs'!$C$18*3.39*'DEPRECATED - DT-Prelim Calcs'!$C$20</f>
        <v>25.773080821789936</v>
      </c>
      <c r="IG43" s="46">
        <f t="shared" si="71"/>
        <v>0</v>
      </c>
      <c r="IH43" s="57">
        <f>IF42*'DEPRECATED - DT-Prelim Calcs'!$C$11+IH42</f>
        <v>-1101.8465852765696</v>
      </c>
      <c r="II43" s="57">
        <f>II42+0.5*IF43*'DEPRECATED - DT-Prelim Calcs'!$C$11^2+IH43*'DEPRECATED - DT-Prelim Calcs'!$C$11</f>
        <v>-70766.468385653701</v>
      </c>
      <c r="IJ43" s="57">
        <f>MIN('Drive Train'!$F$35-ID42*'DEPRECATED - DT-Prelim Calcs'!$C$21*'Drive Train'!$F$39,IJ42+ID$2)</f>
        <v>10.000000000000002</v>
      </c>
      <c r="IK43" s="57">
        <f>'Drive Train'!$F$35-ID43*'DEPRECATED - DT-Prelim Calcs'!$C$21*'Drive Train'!$F$39</f>
        <v>10.000000000000002</v>
      </c>
      <c r="IL43" s="1">
        <f>IF(II43&gt;='Drive Train'!$F$29,1,0)</f>
        <v>0</v>
      </c>
      <c r="IM43" s="57">
        <f t="shared" si="72"/>
        <v>44.444444444444429</v>
      </c>
      <c r="IN43" s="63">
        <f>IN42+'DEPRECATED - DT-Prelim Calcs'!$C$11</f>
        <v>156</v>
      </c>
      <c r="IO43" s="2">
        <f>IY43/'Drive Train'!$F$35</f>
        <v>0.79032258064516137</v>
      </c>
      <c r="IP43" s="46">
        <f>IW43*12*60/(PI() * 'Drive Train'!$F$15)/IO$2*IO43</f>
        <v>-88429.248643927815</v>
      </c>
      <c r="IQ43" s="2">
        <f>('DEPRECATED - DT-Prelim Calcs'!$C$6*IO43-IP43)/('DEPRECATED - DT-Prelim Calcs'!$C$6*IO43)*'DEPRECATED - DT-Prelim Calcs'!$C$7*IO43</f>
        <v>41.888634123269668</v>
      </c>
      <c r="IR43" s="57">
        <f>IQ43/'DEPRECATED - DT-Prelim Calcs'!$C$7*('DEPRECATED - DT-Prelim Calcs'!$C$8-'DEPRECATED - DT-Prelim Calcs'!$C$9)+'DEPRECATED - DT-Prelim Calcs'!$C$9</f>
        <v>2232.704878844605</v>
      </c>
      <c r="IS43" s="57">
        <f t="shared" si="23"/>
        <v>43.333333333333321</v>
      </c>
      <c r="IT43" s="2">
        <f t="shared" si="73"/>
        <v>0.99579519204165001</v>
      </c>
      <c r="IU43" s="57">
        <f>IT43*'DEPRECATED - DT-Prelim Calcs'!$C$21/IO$2/'DEPRECATED - DT-Prelim Calcs'!$C$19/'DEPRECATED - DT-Prelim Calcs'!$C$18*3.39*'DEPRECATED - DT-Prelim Calcs'!$C$20</f>
        <v>25.773080821789936</v>
      </c>
      <c r="IV43" s="46">
        <f t="shared" si="74"/>
        <v>0</v>
      </c>
      <c r="IW43" s="57">
        <f>IU42*'DEPRECATED - DT-Prelim Calcs'!$C$11+IW42</f>
        <v>-273.39901634822513</v>
      </c>
      <c r="IX43" s="57">
        <f>IX42+0.5*IU43*'DEPRECATED - DT-Prelim Calcs'!$C$11^2+IW43*'DEPRECATED - DT-Prelim Calcs'!$C$11</f>
        <v>-91544.38969782085</v>
      </c>
      <c r="IY43" s="57">
        <f>MIN('Drive Train'!$F$35-IS42*'DEPRECATED - DT-Prelim Calcs'!$C$21*'Drive Train'!$F$39,IY42+IS$2)</f>
        <v>9.8000000000000007</v>
      </c>
      <c r="IZ43" s="57">
        <f>'Drive Train'!$F$35-IS43*'DEPRECATED - DT-Prelim Calcs'!$C$21*'Drive Train'!$F$39</f>
        <v>9.8000000000000007</v>
      </c>
      <c r="JA43" s="1">
        <f>IF(IX43&gt;='Drive Train'!$F$29,1,0)</f>
        <v>0</v>
      </c>
      <c r="JB43" s="57">
        <f t="shared" si="75"/>
        <v>48.148148148148138</v>
      </c>
      <c r="JC43" s="63">
        <f>JC42+'DEPRECATED - DT-Prelim Calcs'!$C$11</f>
        <v>156</v>
      </c>
      <c r="JD43" s="2">
        <f>JN43/'Drive Train'!$F$35</f>
        <v>0.77419354838709686</v>
      </c>
      <c r="JE43" s="46">
        <f>JL43*12*60/(PI() * 'Drive Train'!$F$15)/JD$2*JD43</f>
        <v>-134291.11794618322</v>
      </c>
      <c r="JF43" s="2">
        <f>('DEPRECATED - DT-Prelim Calcs'!$C$6*JD43-JE43)/('DEPRECATED - DT-Prelim Calcs'!$C$6*JD43)*'DEPRECATED - DT-Prelim Calcs'!$C$7*JD43</f>
        <v>62.586555841913388</v>
      </c>
      <c r="JG43" s="57">
        <f>JF43/'DEPRECATED - DT-Prelim Calcs'!$C$7*('DEPRECATED - DT-Prelim Calcs'!$C$8-'DEPRECATED - DT-Prelim Calcs'!$C$9)+'DEPRECATED - DT-Prelim Calcs'!$C$9</f>
        <v>3334.5900890114053</v>
      </c>
      <c r="JH43" s="57">
        <f t="shared" si="24"/>
        <v>46.666666666666657</v>
      </c>
      <c r="JI43" s="2">
        <f t="shared" si="76"/>
        <v>0.99579519204165001</v>
      </c>
      <c r="JJ43" s="57">
        <f>JI43*'DEPRECATED - DT-Prelim Calcs'!$C$21/JD$2/'DEPRECATED - DT-Prelim Calcs'!$C$19/'DEPRECATED - DT-Prelim Calcs'!$C$18*3.39*'DEPRECATED - DT-Prelim Calcs'!$C$20</f>
        <v>25.773080821789936</v>
      </c>
      <c r="JK43" s="46">
        <f t="shared" si="77"/>
        <v>0</v>
      </c>
      <c r="JL43" s="57">
        <f>JJ42*'DEPRECATED - DT-Prelim Calcs'!$C$11+JL42</f>
        <v>-423.84117471904369</v>
      </c>
      <c r="JM43" s="57">
        <f>JM42+0.5*JJ43*'DEPRECATED - DT-Prelim Calcs'!$C$11^2+JL43*'DEPRECATED - DT-Prelim Calcs'!$C$11</f>
        <v>-95897.089566123555</v>
      </c>
      <c r="JN43" s="57">
        <f>MIN('Drive Train'!$F$35-JH42*'DEPRECATED - DT-Prelim Calcs'!$C$21*'Drive Train'!$F$39,JN42+JH$2)</f>
        <v>9.6000000000000014</v>
      </c>
      <c r="JO43" s="57">
        <f>'Drive Train'!$F$35-JH43*'DEPRECATED - DT-Prelim Calcs'!$C$21*'Drive Train'!$F$39</f>
        <v>9.6000000000000014</v>
      </c>
      <c r="JP43" s="1">
        <f>IF(JM43&gt;='Drive Train'!$F$29,1,0)</f>
        <v>0</v>
      </c>
      <c r="JQ43" s="57">
        <f>MIN(JG43,'DEPRECATED - DT-Prelim Calcs'!$C$10)*'DEPRECATED - DT-Prelim Calcs'!$C$11*1000/60/60</f>
        <v>103.33333333333333</v>
      </c>
      <c r="JR43" s="63">
        <f>JR42+'DEPRECATED - DT-Prelim Calcs'!$C$11</f>
        <v>156</v>
      </c>
      <c r="JS43" s="2">
        <f>KC43/'Drive Train'!$F$35</f>
        <v>0.75806451612903225</v>
      </c>
      <c r="JT43" s="46">
        <f>KA43*12*60/(PI() * 'Drive Train'!$F$15)/JS$2*JS43</f>
        <v>-164069.11992473918</v>
      </c>
      <c r="JU43" s="2">
        <f>('DEPRECATED - DT-Prelim Calcs'!$C$6*JS43-JT43)/('DEPRECATED - DT-Prelim Calcs'!$C$6*JS43)*'DEPRECATED - DT-Prelim Calcs'!$C$7*JS43</f>
        <v>76.012034736895629</v>
      </c>
      <c r="JV43" s="57">
        <f>JU43/'DEPRECATED - DT-Prelim Calcs'!$C$7*('DEPRECATED - DT-Prelim Calcs'!$C$8-'DEPRECATED - DT-Prelim Calcs'!$C$9)+'DEPRECATED - DT-Prelim Calcs'!$C$9</f>
        <v>4049.3157911799622</v>
      </c>
      <c r="JW43" s="57">
        <f t="shared" si="25"/>
        <v>49.999999999999993</v>
      </c>
      <c r="JX43" s="2">
        <f t="shared" si="78"/>
        <v>0.99579519204165001</v>
      </c>
      <c r="JY43" s="57">
        <f>JX43*'DEPRECATED - DT-Prelim Calcs'!$C$21/JS$2/'DEPRECATED - DT-Prelim Calcs'!$C$19/'DEPRECATED - DT-Prelim Calcs'!$C$18*3.39*'DEPRECATED - DT-Prelim Calcs'!$C$20</f>
        <v>25.773080821789936</v>
      </c>
      <c r="JZ43" s="46">
        <f t="shared" si="79"/>
        <v>0</v>
      </c>
      <c r="KA43" s="57">
        <f>JY42*'DEPRECATED - DT-Prelim Calcs'!$C$11+KA42</f>
        <v>-528.84217578497044</v>
      </c>
      <c r="KB43" s="57">
        <f>KB42+0.5*JY43*'DEPRECATED - DT-Prelim Calcs'!$C$11^2+KA43*'DEPRECATED - DT-Prelim Calcs'!$C$11</f>
        <v>-97996.570974015573</v>
      </c>
      <c r="KC43" s="57">
        <f>MIN('Drive Train'!$F$35-JW42*'DEPRECATED - DT-Prelim Calcs'!$C$21*'Drive Train'!$F$39,KC42+JW$2)</f>
        <v>9.4</v>
      </c>
      <c r="KD43" s="57">
        <f>'Drive Train'!$F$35-JW43*'DEPRECATED - DT-Prelim Calcs'!$C$21*'Drive Train'!$F$39</f>
        <v>9.4</v>
      </c>
      <c r="KE43" s="1">
        <f>IF(KB43&gt;='Drive Train'!$F$29,1,0)</f>
        <v>0</v>
      </c>
      <c r="KF43" s="57">
        <f>MIN(JV43,'DEPRECATED - DT-Prelim Calcs'!$C$10)*'DEPRECATED - DT-Prelim Calcs'!$C$11*1000/60/60</f>
        <v>103.33333333333333</v>
      </c>
      <c r="KG43" s="63">
        <f>KG42+'DEPRECATED - DT-Prelim Calcs'!$C$11</f>
        <v>156</v>
      </c>
      <c r="KH43" s="2">
        <f>KR43/'Drive Train'!$F$35</f>
        <v>0.74193548387096786</v>
      </c>
      <c r="KI43" s="46">
        <f>KP43*12*60/(PI() * 'Drive Train'!$F$15)/KH$2*KH43</f>
        <v>-117078.71768472355</v>
      </c>
      <c r="KJ43" s="2">
        <f>('DEPRECATED - DT-Prelim Calcs'!$C$6*KH43-KI43)/('DEPRECATED - DT-Prelim Calcs'!$C$6*KH43)*'DEPRECATED - DT-Prelim Calcs'!$C$7*KH43</f>
        <v>54.726096339803291</v>
      </c>
      <c r="KK43" s="57">
        <f>KJ43/'DEPRECATED - DT-Prelim Calcs'!$C$7*('DEPRECATED - DT-Prelim Calcs'!$C$8-'DEPRECATED - DT-Prelim Calcs'!$C$9)+'DEPRECATED - DT-Prelim Calcs'!$C$9</f>
        <v>2916.1266225712702</v>
      </c>
      <c r="KL43" s="57">
        <f t="shared" si="26"/>
        <v>53.333333333333329</v>
      </c>
      <c r="KM43" s="2">
        <f t="shared" si="80"/>
        <v>0.99579519204165001</v>
      </c>
      <c r="KN43" s="57">
        <f>KM43*'DEPRECATED - DT-Prelim Calcs'!$C$21/KH$2/'DEPRECATED - DT-Prelim Calcs'!$C$19/'DEPRECATED - DT-Prelim Calcs'!$C$18*3.39*'DEPRECATED - DT-Prelim Calcs'!$C$20</f>
        <v>25.773080821789936</v>
      </c>
      <c r="KO43" s="46">
        <f t="shared" si="81"/>
        <v>0</v>
      </c>
      <c r="KP43" s="57">
        <f>KN42*'DEPRECATED - DT-Prelim Calcs'!$C$11+KP42</f>
        <v>-385.5824142188352</v>
      </c>
      <c r="KQ43" s="57">
        <f>KQ42+0.5*KN43*'DEPRECATED - DT-Prelim Calcs'!$C$11^2+KP43*'DEPRECATED - DT-Prelim Calcs'!$C$11</f>
        <v>-74514.189372879046</v>
      </c>
      <c r="KR43" s="57">
        <f>MIN('Drive Train'!$F$35-KL42*'DEPRECATED - DT-Prelim Calcs'!$C$21*'Drive Train'!$F$39,KR42+KL$2)</f>
        <v>9.2000000000000011</v>
      </c>
      <c r="KS43" s="57">
        <f>'Drive Train'!$F$35-KL43*'DEPRECATED - DT-Prelim Calcs'!$C$21*'Drive Train'!$F$39</f>
        <v>9.2000000000000011</v>
      </c>
      <c r="KT43" s="1">
        <f>IF(KQ43&gt;='Drive Train'!$F$29,1,0)</f>
        <v>0</v>
      </c>
      <c r="KU43" s="57">
        <f>MIN(KK43,'DEPRECATED - DT-Prelim Calcs'!$C$10)*'DEPRECATED - DT-Prelim Calcs'!$C$11*1000/60/60</f>
        <v>103.33333333333333</v>
      </c>
      <c r="KV43" s="63">
        <f>KV42+'DEPRECATED - DT-Prelim Calcs'!$C$11</f>
        <v>156</v>
      </c>
      <c r="KW43" s="2">
        <f>LG43/'Drive Train'!$F$35</f>
        <v>0.72580645161290325</v>
      </c>
      <c r="KX43" s="46">
        <f>LE43*12*60/(PI() * 'Drive Train'!$F$15)/KW$2*KW43</f>
        <v>-70207.407259122192</v>
      </c>
      <c r="KY43" s="2">
        <f>('DEPRECATED - DT-Prelim Calcs'!$C$6*KW43-KX43)/('DEPRECATED - DT-Prelim Calcs'!$C$6*KW43)*'DEPRECATED - DT-Prelim Calcs'!$C$7*KW43</f>
        <v>33.494006211517394</v>
      </c>
      <c r="KZ43" s="57">
        <f>KY43/'DEPRECATED - DT-Prelim Calcs'!$C$7*('DEPRECATED - DT-Prelim Calcs'!$C$8-'DEPRECATED - DT-Prelim Calcs'!$C$9)+'DEPRECATED - DT-Prelim Calcs'!$C$9</f>
        <v>1785.804148106922</v>
      </c>
      <c r="LA43" s="57">
        <f t="shared" si="27"/>
        <v>56.666666666666664</v>
      </c>
      <c r="LB43" s="2">
        <f t="shared" si="82"/>
        <v>0.99579519204165001</v>
      </c>
      <c r="LC43" s="57">
        <f>LB43*'DEPRECATED - DT-Prelim Calcs'!$C$21/KW$2/'DEPRECATED - DT-Prelim Calcs'!$C$19/'DEPRECATED - DT-Prelim Calcs'!$C$18*3.39*'DEPRECATED - DT-Prelim Calcs'!$C$20</f>
        <v>25.773080821789936</v>
      </c>
      <c r="LD43" s="46">
        <f t="shared" si="83"/>
        <v>0</v>
      </c>
      <c r="LE43" s="57">
        <f>LC42*'DEPRECATED - DT-Prelim Calcs'!$C$11+LE42</f>
        <v>-236.35648023411045</v>
      </c>
      <c r="LF43" s="57">
        <f>LF42+0.5*LC43*'DEPRECATED - DT-Prelim Calcs'!$C$11^2+LE43*'DEPRECATED - DT-Prelim Calcs'!$C$11</f>
        <v>-91236.022344334589</v>
      </c>
      <c r="LG43" s="57">
        <f>MIN('Drive Train'!$F$35-LA42*'DEPRECATED - DT-Prelim Calcs'!$C$21*'Drive Train'!$F$39,LG42+LA$2)</f>
        <v>9</v>
      </c>
      <c r="LH43" s="57">
        <f>'Drive Train'!$F$35-LA43*'DEPRECATED - DT-Prelim Calcs'!$C$21*'Drive Train'!$F$39</f>
        <v>9</v>
      </c>
      <c r="LI43" s="1">
        <f>IF(LF43&gt;='Drive Train'!$F$29,1,0)</f>
        <v>0</v>
      </c>
      <c r="LJ43" s="57">
        <f>MIN(KZ43,'DEPRECATED - DT-Prelim Calcs'!$C$10)*'DEPRECATED - DT-Prelim Calcs'!$C$11*1000/60/60</f>
        <v>103.33333333333333</v>
      </c>
      <c r="LK43" s="63">
        <f>LK42+'DEPRECATED - DT-Prelim Calcs'!$C$11</f>
        <v>156</v>
      </c>
      <c r="LL43" s="2">
        <f>LV43/'Drive Train'!$F$35</f>
        <v>0.70967741935483875</v>
      </c>
      <c r="LM43" s="46">
        <f>LT43*12*60/(PI() * 'Drive Train'!$F$15)/LL$2*LL43</f>
        <v>-161457.38011144235</v>
      </c>
      <c r="LN43" s="2">
        <f>('DEPRECATED - DT-Prelim Calcs'!$C$6*LL43-LM43)/('DEPRECATED - DT-Prelim Calcs'!$C$6*LL43)*'DEPRECATED - DT-Prelim Calcs'!$C$7*LL43</f>
        <v>74.714503831785152</v>
      </c>
      <c r="LO43" s="57">
        <f>LN43/'DEPRECATED - DT-Prelim Calcs'!$C$7*('DEPRECATED - DT-Prelim Calcs'!$C$8-'DEPRECATED - DT-Prelim Calcs'!$C$9)+'DEPRECATED - DT-Prelim Calcs'!$C$9</f>
        <v>3980.2397683062386</v>
      </c>
      <c r="LP43" s="57">
        <f t="shared" si="28"/>
        <v>60</v>
      </c>
      <c r="LQ43" s="2">
        <f t="shared" si="84"/>
        <v>0.99579519204165001</v>
      </c>
      <c r="LR43" s="57">
        <f>LQ43*'DEPRECATED - DT-Prelim Calcs'!$C$21/LL$2/'DEPRECATED - DT-Prelim Calcs'!$C$19/'DEPRECATED - DT-Prelim Calcs'!$C$18*3.39*'DEPRECATED - DT-Prelim Calcs'!$C$20</f>
        <v>25.773080821789936</v>
      </c>
      <c r="LS43" s="46">
        <f t="shared" si="85"/>
        <v>0</v>
      </c>
      <c r="LT43" s="57">
        <f>LR42*'DEPRECATED - DT-Prelim Calcs'!$C$11+LT42</f>
        <v>-555.90722359613017</v>
      </c>
      <c r="LU43" s="57">
        <f>LU42+0.5*LR43*'DEPRECATED - DT-Prelim Calcs'!$C$11^2+LT43*'DEPRECATED - DT-Prelim Calcs'!$C$11</f>
        <v>-103305.01487372427</v>
      </c>
      <c r="LV43" s="57">
        <f>MIN('Drive Train'!$F$35-LP42*'DEPRECATED - DT-Prelim Calcs'!$C$21*'Drive Train'!$F$39,LV42+LP$2)</f>
        <v>8.8000000000000007</v>
      </c>
      <c r="LW43" s="57">
        <f>'Drive Train'!$F$35-LP43*'DEPRECATED - DT-Prelim Calcs'!$C$21*'Drive Train'!$F$39</f>
        <v>8.8000000000000007</v>
      </c>
      <c r="LX43" s="1">
        <f>IF(LU43&gt;='Drive Train'!$F$29,1,0)</f>
        <v>0</v>
      </c>
      <c r="LY43" s="57">
        <f>MIN(LO43,'DEPRECATED - DT-Prelim Calcs'!$C$10)*'DEPRECATED - DT-Prelim Calcs'!$C$11*1000/60/60</f>
        <v>103.33333333333333</v>
      </c>
      <c r="LZ43" s="63">
        <f>LZ42+'DEPRECATED - DT-Prelim Calcs'!$C$11</f>
        <v>156</v>
      </c>
    </row>
    <row r="44" spans="1:338" x14ac:dyDescent="0.2">
      <c r="C44" s="3" t="s">
        <v>124</v>
      </c>
      <c r="E44" s="26">
        <f t="shared" ref="E44:O44" si="89">$C$7*$C$21/E35*$C$20</f>
        <v>90.944765959821424</v>
      </c>
      <c r="F44" s="26">
        <f t="shared" si="89"/>
        <v>25.464534468749999</v>
      </c>
      <c r="G44" s="26">
        <f t="shared" si="89"/>
        <v>36.782105343749997</v>
      </c>
      <c r="H44" s="26">
        <f t="shared" si="89"/>
        <v>48.099676218749998</v>
      </c>
      <c r="I44" s="26">
        <f t="shared" si="89"/>
        <v>59.417247093749985</v>
      </c>
      <c r="J44" s="26">
        <f t="shared" si="89"/>
        <v>70.734817968749994</v>
      </c>
      <c r="K44" s="26">
        <f t="shared" si="89"/>
        <v>82.052388843749995</v>
      </c>
      <c r="L44" s="26">
        <f t="shared" si="89"/>
        <v>93.369959718749996</v>
      </c>
      <c r="M44" s="26">
        <f t="shared" si="89"/>
        <v>104.68753059375001</v>
      </c>
      <c r="N44" s="26">
        <f t="shared" si="89"/>
        <v>116.00510146875</v>
      </c>
      <c r="O44" s="26">
        <f t="shared" si="89"/>
        <v>127.32267234375004</v>
      </c>
      <c r="R44" s="63">
        <f>R43+'DEPRECATED - DT-Prelim Calcs'!$C$11</f>
        <v>160</v>
      </c>
      <c r="S44" s="2">
        <f>AG44/'Drive Train'!$F$35</f>
        <v>0</v>
      </c>
      <c r="T44" s="46">
        <f>AE44*12*60/(PI() * 'Drive Train'!$F$15)/S$2*ABS(S44)</f>
        <v>0</v>
      </c>
      <c r="U44" s="2">
        <f>IF(OR(AD43=1,AND($C$32=Motors!$C$32,'DEPRECATED - DT-Prelim Calcs'!AI43=1)),0,IF(AG44=0,-(V43+$C$9)/($C$8-$C$9)*$C$7,($C$6*S44-T44)/($C$6*S44)*$C$7*S44))</f>
        <v>0</v>
      </c>
      <c r="V44" s="57">
        <f>IF(AND(AD43=1,AI43=1),0,ABS(U44/$C$7*($C$8-$C$9)+$C$9) *'Drive Train'!$AA$49 + V43*(1-'Drive Train'!$AA$49))</f>
        <v>0</v>
      </c>
      <c r="W44" s="57">
        <f t="shared" si="0"/>
        <v>0</v>
      </c>
      <c r="X44" s="2">
        <f>MAX(MIN(IF(AND(AI43=1,AG44&lt;0),-1,1)*(W44-$C$9)/($C$8-$C$9)*$C$7-$C$29*AE44/T$2 -  AI43*$C$29/2,X$2),MAX(X$4:X43)*-1)</f>
        <v>-0.2458281045106315</v>
      </c>
      <c r="Y44" s="57">
        <f t="shared" si="1"/>
        <v>0</v>
      </c>
      <c r="Z44" s="57">
        <f t="shared" si="2"/>
        <v>0</v>
      </c>
      <c r="AA44" s="57">
        <f t="shared" si="3"/>
        <v>0</v>
      </c>
      <c r="AB44" s="57" t="e">
        <f t="shared" si="4"/>
        <v>#N/A</v>
      </c>
      <c r="AC44" s="46">
        <f t="shared" si="29"/>
        <v>1</v>
      </c>
      <c r="AD44" s="1">
        <f t="shared" si="5"/>
        <v>1</v>
      </c>
      <c r="AE44" s="57">
        <f t="shared" si="6"/>
        <v>0</v>
      </c>
      <c r="AF44" s="57" t="e">
        <f t="shared" si="7"/>
        <v>#N/A</v>
      </c>
      <c r="AG44" s="57">
        <f>IF(AI43=0,MIN('Drive Train'!$F$35-W43*$C$21*'Drive Train'!$F$39,AG43+W$2)-$C$3,IF(AE43-1&lt;=0,0,IF($C$32=Motors!$C$30,MAX(MAX(AG$4:AG43)*-1,AG43-W$2),MAX(0,MAX(AG$4:AG43)*-1,AG43-W$2))))</f>
        <v>0</v>
      </c>
      <c r="AH44" s="57">
        <f>'Drive Train'!$F$35-ABS(W44)*'DEPRECATED - DT-Prelim Calcs'!$C$21*'Drive Train'!$F$39</f>
        <v>12.4</v>
      </c>
      <c r="AI44" s="1">
        <f>IF(AJ44&gt;='Drive Train'!$F$29,1,0)</f>
        <v>1</v>
      </c>
      <c r="AJ44" s="57">
        <f>AJ43+0.5*Y44*'DEPRECATED - DT-Prelim Calcs'!$C$11^2+AE44*'DEPRECATED - DT-Prelim Calcs'!$C$11</f>
        <v>784.33981740885292</v>
      </c>
      <c r="AK44" s="57">
        <f t="shared" si="8"/>
        <v>0</v>
      </c>
      <c r="AL44" s="63">
        <f>AL43+'DEPRECATED - DT-Prelim Calcs'!$C$11</f>
        <v>160</v>
      </c>
      <c r="AM44" s="2">
        <f>AW44/'Drive Train'!$F$35</f>
        <v>0.90170743096030492</v>
      </c>
      <c r="AN44" s="46">
        <f>AU44*12*60/(PI() * 'Drive Train'!$F$15)/AM$2*AM44</f>
        <v>4074.5277028615615</v>
      </c>
      <c r="AO44" s="2">
        <f>('DEPRECATED - DT-Prelim Calcs'!$C$6*AM44-AN44)/('DEPRECATED - DT-Prelim Calcs'!$C$6*AM44)*'DEPRECATED - DT-Prelim Calcs'!$C$7*AM44</f>
        <v>0.3307862474705518</v>
      </c>
      <c r="AP44" s="57">
        <f>AO44/'DEPRECATED - DT-Prelim Calcs'!$C$7*('DEPRECATED - DT-Prelim Calcs'!$C$8-'DEPRECATED - DT-Prelim Calcs'!$C$9)+'DEPRECATED - DT-Prelim Calcs'!$C$9</f>
        <v>20.309906867415684</v>
      </c>
      <c r="AQ44" s="57">
        <f t="shared" si="9"/>
        <v>20.309906867415684</v>
      </c>
      <c r="AR44" s="2">
        <f t="shared" si="30"/>
        <v>-3.7171689255044438E-5</v>
      </c>
      <c r="AS44" s="57">
        <f>AR44*'DEPRECATED - DT-Prelim Calcs'!$C$21/AM$2/'DEPRECATED - DT-Prelim Calcs'!$C$19/'DEPRECATED - DT-Prelim Calcs'!$C$18*3.39*'DEPRECATED - DT-Prelim Calcs'!$C$20</f>
        <v>-2.6938080094239108E-4</v>
      </c>
      <c r="AT44" s="46">
        <f t="shared" si="31"/>
        <v>0</v>
      </c>
      <c r="AU44" s="57">
        <f>AS43*'DEPRECATED - DT-Prelim Calcs'!$C$11+AU43</f>
        <v>39.432925490544179</v>
      </c>
      <c r="AV44" s="57">
        <f>AV43+0.5*AS44*'DEPRECATED - DT-Prelim Calcs'!$C$11^2+AU44*'DEPRECATED - DT-Prelim Calcs'!$C$11</f>
        <v>6264.5579533339796</v>
      </c>
      <c r="AW44" s="57">
        <f>MIN('Drive Train'!$F$35-AQ43*'DEPRECATED - DT-Prelim Calcs'!$C$21*'Drive Train'!$F$39,AW43+AQ$2)</f>
        <v>11.181172143907782</v>
      </c>
      <c r="AX44" s="57">
        <f>'Drive Train'!$F$35-AQ44*'DEPRECATED - DT-Prelim Calcs'!$C$21*'Drive Train'!$F$39</f>
        <v>11.181405587955059</v>
      </c>
      <c r="AY44" s="1">
        <f>IF(AV44&gt;='Drive Train'!$F$29,1,0)</f>
        <v>1</v>
      </c>
      <c r="AZ44" s="57">
        <f t="shared" si="32"/>
        <v>22.566563186017429</v>
      </c>
      <c r="BA44" s="63">
        <f>BA43+'DEPRECATED - DT-Prelim Calcs'!$C$11</f>
        <v>160</v>
      </c>
      <c r="BB44" s="2">
        <f>BL44/'Drive Train'!$F$35</f>
        <v>0.55000000000000004</v>
      </c>
      <c r="BC44" s="46">
        <f>BJ44*12*60/(PI() * 'Drive Train'!$F$15)/BB$2*BB44</f>
        <v>5574.3325937145128</v>
      </c>
      <c r="BD44" s="2">
        <f>('DEPRECATED - DT-Prelim Calcs'!$C$6*BB44-BC44)/('DEPRECATED - DT-Prelim Calcs'!$C$6*BB44)*'DEPRECATED - DT-Prelim Calcs'!$C$7*BB44</f>
        <v>-1.1949768388090007</v>
      </c>
      <c r="BE44" s="57">
        <f>BD44/'DEPRECATED - DT-Prelim Calcs'!$C$7*('DEPRECATED - DT-Prelim Calcs'!$C$8-'DEPRECATED - DT-Prelim Calcs'!$C$9)+'DEPRECATED - DT-Prelim Calcs'!$C$9</f>
        <v>-60.916401833690784</v>
      </c>
      <c r="BF44" s="57">
        <f t="shared" si="10"/>
        <v>-60.916401833690784</v>
      </c>
      <c r="BG44" s="2">
        <f t="shared" si="33"/>
        <v>-1.9369954658499213</v>
      </c>
      <c r="BH44" s="57">
        <f>BG44*'DEPRECATED - DT-Prelim Calcs'!$C$21/BB$2/'DEPRECATED - DT-Prelim Calcs'!$C$19/'DEPRECATED - DT-Prelim Calcs'!$C$18*3.39*'DEPRECATED - DT-Prelim Calcs'!$C$20</f>
        <v>-20.276070328744371</v>
      </c>
      <c r="BI44" s="46">
        <f t="shared" si="34"/>
        <v>1</v>
      </c>
      <c r="BJ44" s="57">
        <f>BH43*'DEPRECATED - DT-Prelim Calcs'!$C$11+BJ43</f>
        <v>61.231756381397375</v>
      </c>
      <c r="BK44" s="57">
        <f>BK43+0.5*BH44*'DEPRECATED - DT-Prelim Calcs'!$C$11^2+BJ44*'DEPRECATED - DT-Prelim Calcs'!$C$11</f>
        <v>3342.8406498951922</v>
      </c>
      <c r="BL44" s="57">
        <f>MIN('Drive Train'!$F$35-BF43*'DEPRECATED - DT-Prelim Calcs'!$C$21*'Drive Train'!$F$39,BL43+BF$2)</f>
        <v>6.82</v>
      </c>
      <c r="BM44" s="57">
        <f>'Drive Train'!$F$35-BF44*'DEPRECATED - DT-Prelim Calcs'!$C$21*'Drive Train'!$F$39</f>
        <v>16.054984110021447</v>
      </c>
      <c r="BN44" s="1">
        <f>IF(BK44&gt;='Drive Train'!$F$29,1,0)</f>
        <v>1</v>
      </c>
      <c r="BO44" s="57">
        <f t="shared" si="35"/>
        <v>-67.684890926323092</v>
      </c>
      <c r="BP44" s="63">
        <f>BP43+'DEPRECATED - DT-Prelim Calcs'!$C$11</f>
        <v>160</v>
      </c>
      <c r="BQ44" s="2">
        <f>CA44/'Drive Train'!$F$35</f>
        <v>1.6194077388376489</v>
      </c>
      <c r="BR44" s="46">
        <f>BY44*12*60/(PI() * 'Drive Train'!$F$15)/BQ$2*BQ44</f>
        <v>-43866.116576242537</v>
      </c>
      <c r="BS44" s="2">
        <f>('DEPRECATED - DT-Prelim Calcs'!$C$6*BQ44-BR44)/('DEPRECATED - DT-Prelim Calcs'!$C$6*BQ44)*'DEPRECATED - DT-Prelim Calcs'!$C$7*BQ44</f>
        <v>23.737170577192447</v>
      </c>
      <c r="BT44" s="57">
        <f>BS44/'DEPRECATED - DT-Prelim Calcs'!$C$7*('DEPRECATED - DT-Prelim Calcs'!$C$8-'DEPRECATED - DT-Prelim Calcs'!$C$9)+'DEPRECATED - DT-Prelim Calcs'!$C$9</f>
        <v>1266.3842261633988</v>
      </c>
      <c r="BU44" s="57">
        <f t="shared" si="11"/>
        <v>93</v>
      </c>
      <c r="BV44" s="2">
        <f t="shared" si="36"/>
        <v>1.8828060353728675</v>
      </c>
      <c r="BW44" s="57">
        <f>BV44*'DEPRECATED - DT-Prelim Calcs'!$C$21/BQ$2/'DEPRECATED - DT-Prelim Calcs'!$C$19/'DEPRECATED - DT-Prelim Calcs'!$C$18*3.39*'DEPRECATED - DT-Prelim Calcs'!$C$20</f>
        <v>25.773080821789936</v>
      </c>
      <c r="BX44" s="46">
        <f t="shared" si="37"/>
        <v>0</v>
      </c>
      <c r="BY44" s="57">
        <f>BW43*'DEPRECATED - DT-Prelim Calcs'!$C$11+BY43</f>
        <v>-125.1451254754186</v>
      </c>
      <c r="BZ44" s="57">
        <f>BZ43+0.5*BW44*'DEPRECATED - DT-Prelim Calcs'!$C$11^2+BY44*'DEPRECATED - DT-Prelim Calcs'!$C$11</f>
        <v>-3958.6501860674402</v>
      </c>
      <c r="CA44" s="57">
        <f>MIN('Drive Train'!$F$35-BU43*'DEPRECATED - DT-Prelim Calcs'!$C$21*'Drive Train'!$F$39,CA43+BU$2)</f>
        <v>20.080655961586846</v>
      </c>
      <c r="CB44" s="57">
        <f>'Drive Train'!$F$35-BU44*'DEPRECATED - DT-Prelim Calcs'!$C$21*'Drive Train'!$F$39</f>
        <v>6.82</v>
      </c>
      <c r="CC44" s="1">
        <f>IF(BZ44&gt;='Drive Train'!$F$29,1,0)</f>
        <v>0</v>
      </c>
      <c r="CD44" s="57">
        <f t="shared" si="38"/>
        <v>103.33333333333333</v>
      </c>
      <c r="CE44" s="63">
        <f>CE43+'DEPRECATED - DT-Prelim Calcs'!$C$11</f>
        <v>160</v>
      </c>
      <c r="CF44" s="2">
        <f>CP44/'Drive Train'!$F$35</f>
        <v>0.55000000000000004</v>
      </c>
      <c r="CG44" s="46">
        <f>CN44*12*60/(PI() * 'Drive Train'!$F$15)/CF$2*CF44</f>
        <v>8230.7838926205786</v>
      </c>
      <c r="CH44" s="2">
        <f>('DEPRECATED - DT-Prelim Calcs'!$C$6*CF44-CG44)/('DEPRECATED - DT-Prelim Calcs'!$C$6*CF44)*'DEPRECATED - DT-Prelim Calcs'!$C$7*CF44</f>
        <v>-2.3961114786520814</v>
      </c>
      <c r="CI44" s="57">
        <f>CH44/'DEPRECATED - DT-Prelim Calcs'!$C$7*('DEPRECATED - DT-Prelim Calcs'!$C$8-'DEPRECATED - DT-Prelim Calcs'!$C$9)+'DEPRECATED - DT-Prelim Calcs'!$C$9</f>
        <v>-124.860623531561</v>
      </c>
      <c r="CJ44" s="57">
        <f t="shared" si="12"/>
        <v>-124.860623531561</v>
      </c>
      <c r="CK44" s="2">
        <f t="shared" si="39"/>
        <v>-3.4917394952435927</v>
      </c>
      <c r="CL44" s="57">
        <f>CK44*'DEPRECATED - DT-Prelim Calcs'!$C$21/CF$2/'DEPRECATED - DT-Prelim Calcs'!$C$19/'DEPRECATED - DT-Prelim Calcs'!$C$18*3.39*'DEPRECATED - DT-Prelim Calcs'!$C$20</f>
        <v>-59.043618098709963</v>
      </c>
      <c r="CM44" s="46">
        <f t="shared" si="40"/>
        <v>1</v>
      </c>
      <c r="CN44" s="57">
        <f>CL43*'DEPRECATED - DT-Prelim Calcs'!$C$11+CN43</f>
        <v>55.969199589484873</v>
      </c>
      <c r="CO44" s="57">
        <f>CO43+0.5*CL44*'DEPRECATED - DT-Prelim Calcs'!$C$11^2+CN44*'DEPRECATED - DT-Prelim Calcs'!$C$11</f>
        <v>-14418.660974967939</v>
      </c>
      <c r="CP44" s="57">
        <f>MIN('Drive Train'!$F$35-CJ43*'DEPRECATED - DT-Prelim Calcs'!$C$21*'Drive Train'!$F$39,CP43+CJ$2)</f>
        <v>6.82</v>
      </c>
      <c r="CQ44" s="57">
        <f>'Drive Train'!$F$35-CJ44*'DEPRECATED - DT-Prelim Calcs'!$C$21*'Drive Train'!$F$39</f>
        <v>19.891637411893662</v>
      </c>
      <c r="CR44" s="1">
        <f>IF(CO44&gt;='Drive Train'!$F$29,1,0)</f>
        <v>0</v>
      </c>
      <c r="CS44" s="57">
        <f t="shared" si="41"/>
        <v>-138.73402614617891</v>
      </c>
      <c r="CT44" s="63">
        <f>CT43+'DEPRECATED - DT-Prelim Calcs'!$C$11</f>
        <v>160</v>
      </c>
      <c r="CU44" s="2">
        <f>DE44/'Drive Train'!$F$35</f>
        <v>0.55000000000000004</v>
      </c>
      <c r="CV44" s="46">
        <f>DC44*12*60/(PI() * 'Drive Train'!$F$15)/CU$2*CU44</f>
        <v>-28007.24884006962</v>
      </c>
      <c r="CW44" s="2">
        <f>('DEPRECATED - DT-Prelim Calcs'!$C$6*CU44-CV44)/('DEPRECATED - DT-Prelim Calcs'!$C$6*CU44)*'DEPRECATED - DT-Prelim Calcs'!$C$7*CU44</f>
        <v>13.989190376091516</v>
      </c>
      <c r="CX44" s="57">
        <f>CW44/'DEPRECATED - DT-Prelim Calcs'!$C$7*('DEPRECATED - DT-Prelim Calcs'!$C$8-'DEPRECATED - DT-Prelim Calcs'!$C$9)+'DEPRECATED - DT-Prelim Calcs'!$C$9</f>
        <v>747.43573661931191</v>
      </c>
      <c r="CY44" s="57">
        <f t="shared" si="13"/>
        <v>93</v>
      </c>
      <c r="CZ44" s="2">
        <f t="shared" si="42"/>
        <v>1.2803081040535502</v>
      </c>
      <c r="DA44" s="57">
        <f>CZ44*'DEPRECATED - DT-Prelim Calcs'!$C$21/CU$2/'DEPRECATED - DT-Prelim Calcs'!$C$19/'DEPRECATED - DT-Prelim Calcs'!$C$18*3.39*'DEPRECATED - DT-Prelim Calcs'!$C$20</f>
        <v>25.773080821789936</v>
      </c>
      <c r="DB44" s="46">
        <f t="shared" si="43"/>
        <v>0</v>
      </c>
      <c r="DC44" s="57">
        <f>DA43*'DEPRECATED - DT-Prelim Calcs'!$C$11+DC43</f>
        <v>-159.97703127858904</v>
      </c>
      <c r="DD44" s="57">
        <f>DD43+0.5*DA44*'DEPRECATED - DT-Prelim Calcs'!$C$11^2+DC44*'DEPRECATED - DT-Prelim Calcs'!$C$11</f>
        <v>-28676.089680885772</v>
      </c>
      <c r="DE44" s="57">
        <f>MIN('Drive Train'!$F$35-CY43*'DEPRECATED - DT-Prelim Calcs'!$C$21*'Drive Train'!$F$39,DE43+CY$2)</f>
        <v>6.82</v>
      </c>
      <c r="DF44" s="57">
        <f>'Drive Train'!$F$35-CY44*'DEPRECATED - DT-Prelim Calcs'!$C$21*'Drive Train'!$F$39</f>
        <v>6.82</v>
      </c>
      <c r="DG44" s="1">
        <f>IF(DD44&gt;='Drive Train'!$F$29,1,0)</f>
        <v>0</v>
      </c>
      <c r="DH44" s="57">
        <f t="shared" si="44"/>
        <v>103.33333333333333</v>
      </c>
      <c r="DI44" s="63">
        <f>DI43+'DEPRECATED - DT-Prelim Calcs'!$C$11</f>
        <v>160</v>
      </c>
      <c r="DJ44" s="2">
        <f>DT44/'Drive Train'!$F$35</f>
        <v>1.0891742626860081</v>
      </c>
      <c r="DK44" s="46">
        <f>DR44*12*60/(PI() * 'Drive Train'!$F$15)/DJ$2*DJ44</f>
        <v>-26413.131149664358</v>
      </c>
      <c r="DL44" s="2">
        <f>('DEPRECATED - DT-Prelim Calcs'!$C$6*DJ44-DK44)/('DEPRECATED - DT-Prelim Calcs'!$C$6*DJ44)*'DEPRECATED - DT-Prelim Calcs'!$C$7*DJ44</f>
        <v>14.567807922546283</v>
      </c>
      <c r="DM44" s="57">
        <f>DL44/'DEPRECATED - DT-Prelim Calcs'!$C$7*('DEPRECATED - DT-Prelim Calcs'!$C$8-'DEPRECATED - DT-Prelim Calcs'!$C$9)+'DEPRECATED - DT-Prelim Calcs'!$C$9</f>
        <v>778.23931803431049</v>
      </c>
      <c r="DN44" s="57">
        <f t="shared" si="14"/>
        <v>93</v>
      </c>
      <c r="DO44" s="2">
        <f t="shared" si="45"/>
        <v>1.1037138828047846</v>
      </c>
      <c r="DP44" s="57">
        <f>DO44*'DEPRECATED - DT-Prelim Calcs'!$C$21/DJ$2/'DEPRECATED - DT-Prelim Calcs'!$C$19/'DEPRECATED - DT-Prelim Calcs'!$C$18*3.39*'DEPRECATED - DT-Prelim Calcs'!$C$20</f>
        <v>25.773080821789936</v>
      </c>
      <c r="DQ44" s="46">
        <f t="shared" si="46"/>
        <v>0</v>
      </c>
      <c r="DR44" s="57">
        <f>DP43*'DEPRECATED - DT-Prelim Calcs'!$C$11+DR43</f>
        <v>-65.677165452444783</v>
      </c>
      <c r="DS44" s="57">
        <f>DS43+0.5*DP44*'DEPRECATED - DT-Prelim Calcs'!$C$11^2+DR44*'DEPRECATED - DT-Prelim Calcs'!$C$11</f>
        <v>-46043.301840200584</v>
      </c>
      <c r="DT44" s="57">
        <f>MIN('Drive Train'!$F$35-DN43*'DEPRECATED - DT-Prelim Calcs'!$C$21*'Drive Train'!$F$39,DT43+DN$2)</f>
        <v>13.505760857306502</v>
      </c>
      <c r="DU44" s="57">
        <f>'Drive Train'!$F$35-DN44*'DEPRECATED - DT-Prelim Calcs'!$C$21*'Drive Train'!$F$39</f>
        <v>6.82</v>
      </c>
      <c r="DV44" s="1">
        <f>IF(DS44&gt;='Drive Train'!$F$29,1,0)</f>
        <v>0</v>
      </c>
      <c r="DW44" s="57">
        <f t="shared" si="47"/>
        <v>103.33333333333333</v>
      </c>
      <c r="DX44" s="63">
        <f>DX43+'DEPRECATED - DT-Prelim Calcs'!$C$11</f>
        <v>160</v>
      </c>
      <c r="DY44" s="2">
        <f>EI44/'Drive Train'!$F$35</f>
        <v>0.55000000000000004</v>
      </c>
      <c r="DZ44" s="46">
        <f>EG44*12*60/(PI() * 'Drive Train'!$F$15)/DY$2*DY44</f>
        <v>-58314.483230773447</v>
      </c>
      <c r="EA44" s="2">
        <f>('DEPRECATED - DT-Prelim Calcs'!$C$6*DY44-DZ44)/('DEPRECATED - DT-Prelim Calcs'!$C$6*DY44)*'DEPRECATED - DT-Prelim Calcs'!$C$7*DY44</f>
        <v>27.692836695340336</v>
      </c>
      <c r="EB44" s="57">
        <f>EA44/'DEPRECATED - DT-Prelim Calcs'!$C$7*('DEPRECATED - DT-Prelim Calcs'!$C$8-'DEPRECATED - DT-Prelim Calcs'!$C$9)+'DEPRECATED - DT-Prelim Calcs'!$C$9</f>
        <v>1476.970102909612</v>
      </c>
      <c r="EC44" s="57">
        <f t="shared" si="15"/>
        <v>93</v>
      </c>
      <c r="ED44" s="2">
        <f t="shared" si="48"/>
        <v>0.96993038185874991</v>
      </c>
      <c r="EE44" s="57">
        <f>ED44*'DEPRECATED - DT-Prelim Calcs'!$C$21/DY$2/'DEPRECATED - DT-Prelim Calcs'!$C$19/'DEPRECATED - DT-Prelim Calcs'!$C$18*3.39*'DEPRECATED - DT-Prelim Calcs'!$C$20</f>
        <v>25.773080821789936</v>
      </c>
      <c r="EF44" s="46">
        <f t="shared" si="49"/>
        <v>0</v>
      </c>
      <c r="EG44" s="57">
        <f>EE43*'DEPRECATED - DT-Prelim Calcs'!$C$11+EG43</f>
        <v>-252.34208280397115</v>
      </c>
      <c r="EH44" s="57">
        <f>EH43+0.5*EE44*'DEPRECATED - DT-Prelim Calcs'!$C$11^2+EG44*'DEPRECATED - DT-Prelim Calcs'!$C$11</f>
        <v>-93456.153964483106</v>
      </c>
      <c r="EI44" s="57">
        <f>MIN('Drive Train'!$F$35-EC43*'DEPRECATED - DT-Prelim Calcs'!$C$21*'Drive Train'!$F$39,EI43+EC$2)</f>
        <v>6.82</v>
      </c>
      <c r="EJ44" s="57">
        <f>'Drive Train'!$F$35-EC44*'DEPRECATED - DT-Prelim Calcs'!$C$21*'Drive Train'!$F$39</f>
        <v>6.82</v>
      </c>
      <c r="EK44" s="1">
        <f>IF(EH44&gt;='Drive Train'!$F$29,1,0)</f>
        <v>0</v>
      </c>
      <c r="EL44" s="57">
        <f t="shared" si="50"/>
        <v>103.33333333333333</v>
      </c>
      <c r="EM44" s="63">
        <f>EM43+'DEPRECATED - DT-Prelim Calcs'!$C$11</f>
        <v>160</v>
      </c>
      <c r="EN44" s="2">
        <f>EX44/'Drive Train'!$F$35</f>
        <v>4.6590668945208709</v>
      </c>
      <c r="EO44" s="46">
        <f>EV44*12*60/(PI() * 'Drive Train'!$F$15)/EN$2*EN44</f>
        <v>-4447587.3798241811</v>
      </c>
      <c r="EP44" s="2">
        <f>('DEPRECATED - DT-Prelim Calcs'!$C$6*EN44-EO44)/('DEPRECATED - DT-Prelim Calcs'!$C$6*EN44)*'DEPRECATED - DT-Prelim Calcs'!$C$7*EN44</f>
        <v>2022.2387799918322</v>
      </c>
      <c r="EQ44" s="57">
        <f>EP44/'DEPRECATED - DT-Prelim Calcs'!$C$7*('DEPRECATED - DT-Prelim Calcs'!$C$8-'DEPRECATED - DT-Prelim Calcs'!$C$9)+'DEPRECATED - DT-Prelim Calcs'!$C$9</f>
        <v>107659.64417964817</v>
      </c>
      <c r="ER44" s="57">
        <f t="shared" si="16"/>
        <v>93</v>
      </c>
      <c r="ES44" s="2">
        <f t="shared" si="51"/>
        <v>0.86507304327942547</v>
      </c>
      <c r="ET44" s="57">
        <f>ES44*'DEPRECATED - DT-Prelim Calcs'!$C$21/EN$2/'DEPRECATED - DT-Prelim Calcs'!$C$19/'DEPRECATED - DT-Prelim Calcs'!$C$18*3.39*'DEPRECATED - DT-Prelim Calcs'!$C$20</f>
        <v>25.773080821789936</v>
      </c>
      <c r="EU44" s="46">
        <f t="shared" si="52"/>
        <v>0</v>
      </c>
      <c r="EV44" s="57">
        <f>ET43*'DEPRECATED - DT-Prelim Calcs'!$C$11+EV43</f>
        <v>-2026.3464527347842</v>
      </c>
      <c r="EW44" s="57">
        <f>EW43+0.5*ET44*'DEPRECATED - DT-Prelim Calcs'!$C$11^2+EV44*'DEPRECATED - DT-Prelim Calcs'!$C$11</f>
        <v>-95879.070707147737</v>
      </c>
      <c r="EX44" s="57">
        <f>MIN('Drive Train'!$F$35-ER43*'DEPRECATED - DT-Prelim Calcs'!$C$21*'Drive Train'!$F$39,EX43+ER$2)</f>
        <v>57.772429492058798</v>
      </c>
      <c r="EY44" s="57">
        <f>'Drive Train'!$F$35-ER44*'DEPRECATED - DT-Prelim Calcs'!$C$21*'Drive Train'!$F$39</f>
        <v>6.82</v>
      </c>
      <c r="EZ44" s="1">
        <f>IF(EW44&gt;='Drive Train'!$F$29,1,0)</f>
        <v>0</v>
      </c>
      <c r="FA44" s="57">
        <f t="shared" si="53"/>
        <v>103.33333333333333</v>
      </c>
      <c r="FB44" s="63">
        <f>FB43+'DEPRECATED - DT-Prelim Calcs'!$C$11</f>
        <v>160</v>
      </c>
      <c r="FC44" s="2">
        <f>FM44/'Drive Train'!$F$35</f>
        <v>0.55000000000000004</v>
      </c>
      <c r="FD44" s="46">
        <f>FK44*12*60/(PI() * 'Drive Train'!$F$15)/FC$2*FC44</f>
        <v>-396677.7485750296</v>
      </c>
      <c r="FE44" s="2">
        <f>('DEPRECATED - DT-Prelim Calcs'!$C$6*FC44-FD44)/('DEPRECATED - DT-Prelim Calcs'!$C$6*FC44)*'DEPRECATED - DT-Prelim Calcs'!$C$7*FC44</f>
        <v>180.68635817370009</v>
      </c>
      <c r="FF44" s="57">
        <f>FE44/'DEPRECATED - DT-Prelim Calcs'!$C$7*('DEPRECATED - DT-Prelim Calcs'!$C$8-'DEPRECATED - DT-Prelim Calcs'!$C$9)+'DEPRECATED - DT-Prelim Calcs'!$C$9</f>
        <v>9621.8119309899284</v>
      </c>
      <c r="FG44" s="57">
        <f t="shared" si="17"/>
        <v>93</v>
      </c>
      <c r="FH44" s="2">
        <f t="shared" si="54"/>
        <v>0.78067567320338405</v>
      </c>
      <c r="FI44" s="57">
        <f>FH44*'DEPRECATED - DT-Prelim Calcs'!$C$21/FC$2/'DEPRECATED - DT-Prelim Calcs'!$C$19/'DEPRECATED - DT-Prelim Calcs'!$C$18*3.39*'DEPRECATED - DT-Prelim Calcs'!$C$20</f>
        <v>25.773080821789936</v>
      </c>
      <c r="FJ44" s="46">
        <f t="shared" si="55"/>
        <v>0</v>
      </c>
      <c r="FK44" s="57">
        <f>FI43*'DEPRECATED - DT-Prelim Calcs'!$C$11+FK43</f>
        <v>-1381.5963423124742</v>
      </c>
      <c r="FL44" s="57">
        <f>FL43+0.5*FI44*'DEPRECATED - DT-Prelim Calcs'!$C$11^2+FK44*'DEPRECATED - DT-Prelim Calcs'!$C$11</f>
        <v>-142071.02862861773</v>
      </c>
      <c r="FM44" s="57">
        <f>MIN('Drive Train'!$F$35-FG43*'DEPRECATED - DT-Prelim Calcs'!$C$21*'Drive Train'!$F$39,FM43+FG$2)</f>
        <v>6.82</v>
      </c>
      <c r="FN44" s="57">
        <f>'Drive Train'!$F$35-FG44*'DEPRECATED - DT-Prelim Calcs'!$C$21*'Drive Train'!$F$39</f>
        <v>6.82</v>
      </c>
      <c r="FO44" s="1">
        <f>IF(FL44&gt;='Drive Train'!$F$29,1,0)</f>
        <v>0</v>
      </c>
      <c r="FP44" s="57">
        <f t="shared" si="56"/>
        <v>103.33333333333333</v>
      </c>
      <c r="FQ44" s="63">
        <f>FQ43+'DEPRECATED - DT-Prelim Calcs'!$C$11</f>
        <v>160</v>
      </c>
      <c r="FR44" s="2">
        <f>GB44/'Drive Train'!$F$35</f>
        <v>0.55000000000000004</v>
      </c>
      <c r="FS44" s="46">
        <f>FZ44*12*60/(PI() * 'Drive Train'!$F$15)/FR$2*FR44</f>
        <v>-41112.910743959947</v>
      </c>
      <c r="FT44" s="2">
        <f>('DEPRECATED - DT-Prelim Calcs'!$C$6*FR44-FS44)/('DEPRECATED - DT-Prelim Calcs'!$C$6*FR44)*'DEPRECATED - DT-Prelim Calcs'!$C$7*FR44</f>
        <v>19.915014989295212</v>
      </c>
      <c r="FU44" s="57">
        <f>FT44/'DEPRECATED - DT-Prelim Calcs'!$C$7*('DEPRECATED - DT-Prelim Calcs'!$C$8-'DEPRECATED - DT-Prelim Calcs'!$C$9)+'DEPRECATED - DT-Prelim Calcs'!$C$9</f>
        <v>1062.9059846998241</v>
      </c>
      <c r="FV44" s="57">
        <f t="shared" si="18"/>
        <v>93</v>
      </c>
      <c r="FW44" s="2">
        <f t="shared" si="57"/>
        <v>0.7112822800297498</v>
      </c>
      <c r="FX44" s="57">
        <f>FW44*'DEPRECATED - DT-Prelim Calcs'!$C$21/FR$2/'DEPRECATED - DT-Prelim Calcs'!$C$19/'DEPRECATED - DT-Prelim Calcs'!$C$18*3.39*'DEPRECATED - DT-Prelim Calcs'!$C$20</f>
        <v>25.773080821789936</v>
      </c>
      <c r="FY44" s="46">
        <f t="shared" si="58"/>
        <v>0</v>
      </c>
      <c r="FZ44" s="57">
        <f>FX43*'DEPRECATED - DT-Prelim Calcs'!$C$11+FZ43</f>
        <v>-130.46466501102771</v>
      </c>
      <c r="GA44" s="57">
        <f>GA43+0.5*FX44*'DEPRECATED - DT-Prelim Calcs'!$C$11^2+FZ44*'DEPRECATED - DT-Prelim Calcs'!$C$11</f>
        <v>-146423.29591988755</v>
      </c>
      <c r="GB44" s="57">
        <f>MIN('Drive Train'!$F$35-FV43*'DEPRECATED - DT-Prelim Calcs'!$C$21*'Drive Train'!$F$39,GB43+FV$2)</f>
        <v>6.82</v>
      </c>
      <c r="GC44" s="57">
        <f>'Drive Train'!$F$35-FV44*'DEPRECATED - DT-Prelim Calcs'!$C$21*'Drive Train'!$F$39</f>
        <v>6.82</v>
      </c>
      <c r="GD44" s="1">
        <f>IF(GA44&gt;='Drive Train'!$F$29,1,0)</f>
        <v>0</v>
      </c>
      <c r="GE44" s="57">
        <f t="shared" si="59"/>
        <v>103.33333333333333</v>
      </c>
      <c r="GF44" s="63">
        <f>GF43+'DEPRECATED - DT-Prelim Calcs'!$C$11</f>
        <v>160</v>
      </c>
      <c r="GG44" s="2">
        <f>GQ44/'Drive Train'!$F$35</f>
        <v>0.85483870967741948</v>
      </c>
      <c r="GH44" s="46">
        <f>GO44*12*60/(PI() * 'Drive Train'!$F$15)/GG$2*GG44</f>
        <v>-348415.90524966986</v>
      </c>
      <c r="GI44" s="2">
        <f>('DEPRECATED - DT-Prelim Calcs'!$C$6*GG44-GH44)/('DEPRECATED - DT-Prelim Calcs'!$C$6*GG44)*'DEPRECATED - DT-Prelim Calcs'!$C$7*GG44</f>
        <v>159.59906028689002</v>
      </c>
      <c r="GJ44" s="57">
        <f>GI44/'DEPRECATED - DT-Prelim Calcs'!$C$7*('DEPRECATED - DT-Prelim Calcs'!$C$8-'DEPRECATED - DT-Prelim Calcs'!$C$9)+'DEPRECATED - DT-Prelim Calcs'!$C$9</f>
        <v>8499.1976907916978</v>
      </c>
      <c r="GK44" s="57">
        <f t="shared" si="60"/>
        <v>29.999999999999982</v>
      </c>
      <c r="GL44" s="2">
        <f t="shared" si="61"/>
        <v>0.99579519204165001</v>
      </c>
      <c r="GM44" s="57">
        <f>GL44*'DEPRECATED - DT-Prelim Calcs'!$C$21/GG$2/'DEPRECATED - DT-Prelim Calcs'!$C$19/'DEPRECATED - DT-Prelim Calcs'!$C$18*3.39*'DEPRECATED - DT-Prelim Calcs'!$C$20</f>
        <v>25.773080821789936</v>
      </c>
      <c r="GN44" s="46">
        <f t="shared" si="62"/>
        <v>0</v>
      </c>
      <c r="GO44" s="57">
        <f>GM43*'DEPRECATED - DT-Prelim Calcs'!$C$11+GO43</f>
        <v>-995.90794166367061</v>
      </c>
      <c r="GP44" s="57">
        <f>GP43+0.5*GM44*'DEPRECATED - DT-Prelim Calcs'!$C$11^2+GO44*'DEPRECATED - DT-Prelim Calcs'!$C$11</f>
        <v>-86198.046949476513</v>
      </c>
      <c r="GQ44" s="57">
        <f>MIN('Drive Train'!$F$35-GK43*'DEPRECATED - DT-Prelim Calcs'!$C$21*'Drive Train'!$F$39,GQ43+GK$2)</f>
        <v>10.600000000000001</v>
      </c>
      <c r="GR44" s="57">
        <f>'Drive Train'!$F$35-GK44*'DEPRECATED - DT-Prelim Calcs'!$C$21*'Drive Train'!$F$39</f>
        <v>10.600000000000001</v>
      </c>
      <c r="GS44" s="1">
        <f>IF(GP44&gt;='Drive Train'!$F$29,1,0)</f>
        <v>0</v>
      </c>
      <c r="GT44" s="57">
        <f t="shared" si="63"/>
        <v>33.333333333333314</v>
      </c>
      <c r="GU44" s="63">
        <f>GU43+'DEPRECATED - DT-Prelim Calcs'!$C$11</f>
        <v>160</v>
      </c>
      <c r="GV44" s="2">
        <f>HF44/'Drive Train'!$F$35</f>
        <v>0.83870967741935498</v>
      </c>
      <c r="GW44" s="46">
        <f>HD44*12*60/(PI() * 'Drive Train'!$F$15)/GV$2*GV44</f>
        <v>6217.4171647534322</v>
      </c>
      <c r="GX44" s="2">
        <f>('DEPRECATED - DT-Prelim Calcs'!$C$6*GV44-GW44)/('DEPRECATED - DT-Prelim Calcs'!$C$6*GV44)*'DEPRECATED - DT-Prelim Calcs'!$C$7*GV44</f>
        <v>-0.78996209150111285</v>
      </c>
      <c r="GY44" s="57">
        <f>GX44/'DEPRECATED - DT-Prelim Calcs'!$C$7*('DEPRECATED - DT-Prelim Calcs'!$C$8-'DEPRECATED - DT-Prelim Calcs'!$C$9)+'DEPRECATED - DT-Prelim Calcs'!$C$9</f>
        <v>-39.354828356677501</v>
      </c>
      <c r="GZ44" s="57">
        <f t="shared" si="20"/>
        <v>-39.354828356677501</v>
      </c>
      <c r="HA44" s="2">
        <f t="shared" si="64"/>
        <v>-1.3326910230447444</v>
      </c>
      <c r="HB44" s="57">
        <f>HA44*'DEPRECATED - DT-Prelim Calcs'!$C$21/GV$2/'DEPRECATED - DT-Prelim Calcs'!$C$19/'DEPRECATED - DT-Prelim Calcs'!$C$18*3.39*'DEPRECATED - DT-Prelim Calcs'!$C$20</f>
        <v>-34.492588156591033</v>
      </c>
      <c r="HC44" s="46">
        <f t="shared" si="65"/>
        <v>1</v>
      </c>
      <c r="HD44" s="57">
        <f>HB43*'DEPRECATED - DT-Prelim Calcs'!$C$11+HD43</f>
        <v>18.113557621081469</v>
      </c>
      <c r="HE44" s="57">
        <f>HE43+0.5*HB44*'DEPRECATED - DT-Prelim Calcs'!$C$11^2+HD44*'DEPRECATED - DT-Prelim Calcs'!$C$11</f>
        <v>-62160.373454242435</v>
      </c>
      <c r="HF44" s="57">
        <f>MIN('Drive Train'!$F$35-GZ43*'DEPRECATED - DT-Prelim Calcs'!$C$21*'Drive Train'!$F$39,HF43+GZ$2)</f>
        <v>10.400000000000002</v>
      </c>
      <c r="HG44" s="57">
        <f>'Drive Train'!$F$35-GZ44*'DEPRECATED - DT-Prelim Calcs'!$C$21*'Drive Train'!$F$39</f>
        <v>14.761289701400651</v>
      </c>
      <c r="HH44" s="1">
        <f>IF(HE44&gt;='Drive Train'!$F$29,1,0)</f>
        <v>0</v>
      </c>
      <c r="HI44" s="57">
        <f t="shared" si="66"/>
        <v>-43.727587062974997</v>
      </c>
      <c r="HJ44" s="63">
        <f>HJ43+'DEPRECATED - DT-Prelim Calcs'!$C$11</f>
        <v>160</v>
      </c>
      <c r="HK44" s="2">
        <f>HU44/'Drive Train'!$F$35</f>
        <v>3.5285133327840832</v>
      </c>
      <c r="HL44" s="46">
        <f>HS44*12*60/(PI() * 'Drive Train'!$F$15)/HK$2*HK44</f>
        <v>-1711330.3196939032</v>
      </c>
      <c r="HM44" s="2">
        <f>('DEPRECATED - DT-Prelim Calcs'!$C$6*HK44-HL44)/('DEPRECATED - DT-Prelim Calcs'!$C$6*HK44)*'DEPRECATED - DT-Prelim Calcs'!$C$7*HK44</f>
        <v>782.29472472343684</v>
      </c>
      <c r="HN44" s="57">
        <f>HM44/'DEPRECATED - DT-Prelim Calcs'!$C$7*('DEPRECATED - DT-Prelim Calcs'!$C$8-'DEPRECATED - DT-Prelim Calcs'!$C$9)+'DEPRECATED - DT-Prelim Calcs'!$C$9</f>
        <v>41649.344473865953</v>
      </c>
      <c r="HO44" s="57">
        <f t="shared" si="21"/>
        <v>36.66666666666665</v>
      </c>
      <c r="HP44" s="2">
        <f t="shared" si="67"/>
        <v>0.99579519204165001</v>
      </c>
      <c r="HQ44" s="57">
        <f>HP44*'DEPRECATED - DT-Prelim Calcs'!$C$21/HK$2/'DEPRECATED - DT-Prelim Calcs'!$C$19/'DEPRECATED - DT-Prelim Calcs'!$C$18*3.39*'DEPRECATED - DT-Prelim Calcs'!$C$20</f>
        <v>25.773080821789936</v>
      </c>
      <c r="HR44" s="46">
        <f t="shared" si="68"/>
        <v>0</v>
      </c>
      <c r="HS44" s="57">
        <f>HQ43*'DEPRECATED - DT-Prelim Calcs'!$C$11+HS43</f>
        <v>-1185.0794992467402</v>
      </c>
      <c r="HT44" s="57">
        <f>HT43+0.5*HQ44*'DEPRECATED - DT-Prelim Calcs'!$C$11^2+HS44*'DEPRECATED - DT-Prelim Calcs'!$C$11</f>
        <v>-57014.614990370523</v>
      </c>
      <c r="HU44" s="57">
        <f>MIN('Drive Train'!$F$35-HO43*'DEPRECATED - DT-Prelim Calcs'!$C$21*'Drive Train'!$F$39,HU43+HO$2)</f>
        <v>43.753565326522633</v>
      </c>
      <c r="HV44" s="57">
        <f>'Drive Train'!$F$35-HO44*'DEPRECATED - DT-Prelim Calcs'!$C$21*'Drive Train'!$F$39</f>
        <v>10.200000000000001</v>
      </c>
      <c r="HW44" s="1">
        <f>IF(HT44&gt;='Drive Train'!$F$29,1,0)</f>
        <v>0</v>
      </c>
      <c r="HX44" s="57">
        <f t="shared" si="69"/>
        <v>40.740740740740726</v>
      </c>
      <c r="HY44" s="63">
        <f>HY43+'DEPRECATED - DT-Prelim Calcs'!$C$11</f>
        <v>160</v>
      </c>
      <c r="HZ44" s="2">
        <f>IJ44/'Drive Train'!$F$35</f>
        <v>0.80645161290322598</v>
      </c>
      <c r="IA44" s="46">
        <f>IH44*12*60/(PI() * 'Drive Train'!$F$15)/HZ$2*HZ44</f>
        <v>-329633.66349479544</v>
      </c>
      <c r="IB44" s="2">
        <f>('DEPRECATED - DT-Prelim Calcs'!$C$6*HZ44-IA44)/('DEPRECATED - DT-Prelim Calcs'!$C$6*HZ44)*'DEPRECATED - DT-Prelim Calcs'!$C$7*HZ44</f>
        <v>150.9899140573514</v>
      </c>
      <c r="IC44" s="57">
        <f>IB44/'DEPRECATED - DT-Prelim Calcs'!$C$7*('DEPRECATED - DT-Prelim Calcs'!$C$8-'DEPRECATED - DT-Prelim Calcs'!$C$9)+'DEPRECATED - DT-Prelim Calcs'!$C$9</f>
        <v>8040.87675251377</v>
      </c>
      <c r="ID44" s="57">
        <f t="shared" si="22"/>
        <v>39.999999999999986</v>
      </c>
      <c r="IE44" s="2">
        <f t="shared" si="70"/>
        <v>0.99579519204165001</v>
      </c>
      <c r="IF44" s="57">
        <f>IE44*'DEPRECATED - DT-Prelim Calcs'!$C$21/HZ$2/'DEPRECATED - DT-Prelim Calcs'!$C$19/'DEPRECATED - DT-Prelim Calcs'!$C$18*3.39*'DEPRECATED - DT-Prelim Calcs'!$C$20</f>
        <v>25.773080821789936</v>
      </c>
      <c r="IG44" s="46">
        <f t="shared" si="71"/>
        <v>0</v>
      </c>
      <c r="IH44" s="57">
        <f>IF43*'DEPRECATED - DT-Prelim Calcs'!$C$11+IH43</f>
        <v>-998.75426198940988</v>
      </c>
      <c r="II44" s="57">
        <f>II43+0.5*IF44*'DEPRECATED - DT-Prelim Calcs'!$C$11^2+IH44*'DEPRECATED - DT-Prelim Calcs'!$C$11</f>
        <v>-74555.30078703702</v>
      </c>
      <c r="IJ44" s="57">
        <f>MIN('Drive Train'!$F$35-ID43*'DEPRECATED - DT-Prelim Calcs'!$C$21*'Drive Train'!$F$39,IJ43+ID$2)</f>
        <v>10.000000000000002</v>
      </c>
      <c r="IK44" s="57">
        <f>'Drive Train'!$F$35-ID44*'DEPRECATED - DT-Prelim Calcs'!$C$21*'Drive Train'!$F$39</f>
        <v>10.000000000000002</v>
      </c>
      <c r="IL44" s="1">
        <f>IF(II44&gt;='Drive Train'!$F$29,1,0)</f>
        <v>0</v>
      </c>
      <c r="IM44" s="57">
        <f t="shared" si="72"/>
        <v>44.444444444444429</v>
      </c>
      <c r="IN44" s="63">
        <f>IN43+'DEPRECATED - DT-Prelim Calcs'!$C$11</f>
        <v>160</v>
      </c>
      <c r="IO44" s="2">
        <f>IY44/'Drive Train'!$F$35</f>
        <v>0.79032258064516137</v>
      </c>
      <c r="IP44" s="46">
        <f>IW44*12*60/(PI() * 'Drive Train'!$F$15)/IO$2*IO44</f>
        <v>-55084.663827905584</v>
      </c>
      <c r="IQ44" s="2">
        <f>('DEPRECATED - DT-Prelim Calcs'!$C$6*IO44-IP44)/('DEPRECATED - DT-Prelim Calcs'!$C$6*IO44)*'DEPRECATED - DT-Prelim Calcs'!$C$7*IO44</f>
        <v>26.811626729908774</v>
      </c>
      <c r="IR44" s="57">
        <f>IQ44/'DEPRECATED - DT-Prelim Calcs'!$C$7*('DEPRECATED - DT-Prelim Calcs'!$C$8-'DEPRECATED - DT-Prelim Calcs'!$C$9)+'DEPRECATED - DT-Prelim Calcs'!$C$9</f>
        <v>1430.0575557872596</v>
      </c>
      <c r="IS44" s="57">
        <f t="shared" si="23"/>
        <v>43.333333333333321</v>
      </c>
      <c r="IT44" s="2">
        <f t="shared" si="73"/>
        <v>0.99579519204165001</v>
      </c>
      <c r="IU44" s="57">
        <f>IT44*'DEPRECATED - DT-Prelim Calcs'!$C$21/IO$2/'DEPRECATED - DT-Prelim Calcs'!$C$19/'DEPRECATED - DT-Prelim Calcs'!$C$18*3.39*'DEPRECATED - DT-Prelim Calcs'!$C$20</f>
        <v>25.773080821789936</v>
      </c>
      <c r="IV44" s="46">
        <f t="shared" si="74"/>
        <v>0</v>
      </c>
      <c r="IW44" s="57">
        <f>IU43*'DEPRECATED - DT-Prelim Calcs'!$C$11+IW43</f>
        <v>-170.3066930610654</v>
      </c>
      <c r="IX44" s="57">
        <f>IX43+0.5*IU44*'DEPRECATED - DT-Prelim Calcs'!$C$11^2+IW44*'DEPRECATED - DT-Prelim Calcs'!$C$11</f>
        <v>-92019.431823490799</v>
      </c>
      <c r="IY44" s="57">
        <f>MIN('Drive Train'!$F$35-IS43*'DEPRECATED - DT-Prelim Calcs'!$C$21*'Drive Train'!$F$39,IY43+IS$2)</f>
        <v>9.8000000000000007</v>
      </c>
      <c r="IZ44" s="57">
        <f>'Drive Train'!$F$35-IS44*'DEPRECATED - DT-Prelim Calcs'!$C$21*'Drive Train'!$F$39</f>
        <v>9.8000000000000007</v>
      </c>
      <c r="JA44" s="1">
        <f>IF(IX44&gt;='Drive Train'!$F$29,1,0)</f>
        <v>0</v>
      </c>
      <c r="JB44" s="57">
        <f t="shared" si="75"/>
        <v>48.148148148148138</v>
      </c>
      <c r="JC44" s="63">
        <f>JC43+'DEPRECATED - DT-Prelim Calcs'!$C$11</f>
        <v>160</v>
      </c>
      <c r="JD44" s="2">
        <f>JN44/'Drive Train'!$F$35</f>
        <v>0.77419354838709686</v>
      </c>
      <c r="JE44" s="46">
        <f>JL44*12*60/(PI() * 'Drive Train'!$F$15)/JD$2*JD44</f>
        <v>-101627.03486110023</v>
      </c>
      <c r="JF44" s="2">
        <f>('DEPRECATED - DT-Prelim Calcs'!$C$6*JD44-JE44)/('DEPRECATED - DT-Prelim Calcs'!$C$6*JD44)*'DEPRECATED - DT-Prelim Calcs'!$C$7*JD44</f>
        <v>47.817242476988433</v>
      </c>
      <c r="JG44" s="57">
        <f>JF44/'DEPRECATED - DT-Prelim Calcs'!$C$7*('DEPRECATED - DT-Prelim Calcs'!$C$8-'DEPRECATED - DT-Prelim Calcs'!$C$9)+'DEPRECATED - DT-Prelim Calcs'!$C$9</f>
        <v>2548.3233235674757</v>
      </c>
      <c r="JH44" s="57">
        <f t="shared" si="24"/>
        <v>46.666666666666657</v>
      </c>
      <c r="JI44" s="2">
        <f t="shared" si="76"/>
        <v>0.99579519204165001</v>
      </c>
      <c r="JJ44" s="57">
        <f>JI44*'DEPRECATED - DT-Prelim Calcs'!$C$21/JD$2/'DEPRECATED - DT-Prelim Calcs'!$C$19/'DEPRECATED - DT-Prelim Calcs'!$C$18*3.39*'DEPRECATED - DT-Prelim Calcs'!$C$20</f>
        <v>25.773080821789936</v>
      </c>
      <c r="JK44" s="46">
        <f t="shared" si="77"/>
        <v>0</v>
      </c>
      <c r="JL44" s="57">
        <f>JJ43*'DEPRECATED - DT-Prelim Calcs'!$C$11+JL43</f>
        <v>-320.74885143188396</v>
      </c>
      <c r="JM44" s="57">
        <f>JM43+0.5*JJ44*'DEPRECATED - DT-Prelim Calcs'!$C$11^2+JL44*'DEPRECATED - DT-Prelim Calcs'!$C$11</f>
        <v>-96973.900325276772</v>
      </c>
      <c r="JN44" s="57">
        <f>MIN('Drive Train'!$F$35-JH43*'DEPRECATED - DT-Prelim Calcs'!$C$21*'Drive Train'!$F$39,JN43+JH$2)</f>
        <v>9.6000000000000014</v>
      </c>
      <c r="JO44" s="57">
        <f>'Drive Train'!$F$35-JH44*'DEPRECATED - DT-Prelim Calcs'!$C$21*'Drive Train'!$F$39</f>
        <v>9.6000000000000014</v>
      </c>
      <c r="JP44" s="1">
        <f>IF(JM44&gt;='Drive Train'!$F$29,1,0)</f>
        <v>0</v>
      </c>
      <c r="JQ44" s="57">
        <f>MIN(JG44,'DEPRECATED - DT-Prelim Calcs'!$C$10)*'DEPRECATED - DT-Prelim Calcs'!$C$11*1000/60/60</f>
        <v>103.33333333333333</v>
      </c>
      <c r="JR44" s="63">
        <f>JR43+'DEPRECATED - DT-Prelim Calcs'!$C$11</f>
        <v>160</v>
      </c>
      <c r="JS44" s="2">
        <f>KC44/'Drive Train'!$F$35</f>
        <v>0.75806451612903225</v>
      </c>
      <c r="JT44" s="46">
        <f>KA44*12*60/(PI() * 'Drive Train'!$F$15)/JS$2*JS44</f>
        <v>-132085.53857059544</v>
      </c>
      <c r="JU44" s="2">
        <f>('DEPRECATED - DT-Prelim Calcs'!$C$6*JS44-JT44)/('DEPRECATED - DT-Prelim Calcs'!$C$6*JS44)*'DEPRECATED - DT-Prelim Calcs'!$C$7*JS44</f>
        <v>61.550415400406607</v>
      </c>
      <c r="JV44" s="57">
        <f>JU44/'DEPRECATED - DT-Prelim Calcs'!$C$7*('DEPRECATED - DT-Prelim Calcs'!$C$8-'DEPRECATED - DT-Prelim Calcs'!$C$9)+'DEPRECATED - DT-Prelim Calcs'!$C$9</f>
        <v>3279.4295833494471</v>
      </c>
      <c r="JW44" s="57">
        <f t="shared" si="25"/>
        <v>49.999999999999993</v>
      </c>
      <c r="JX44" s="2">
        <f t="shared" si="78"/>
        <v>0.99579519204165001</v>
      </c>
      <c r="JY44" s="57">
        <f>JX44*'DEPRECATED - DT-Prelim Calcs'!$C$21/JS$2/'DEPRECATED - DT-Prelim Calcs'!$C$19/'DEPRECATED - DT-Prelim Calcs'!$C$18*3.39*'DEPRECATED - DT-Prelim Calcs'!$C$20</f>
        <v>25.773080821789936</v>
      </c>
      <c r="JZ44" s="46">
        <f t="shared" si="79"/>
        <v>0</v>
      </c>
      <c r="KA44" s="57">
        <f>JY43*'DEPRECATED - DT-Prelim Calcs'!$C$11+KA43</f>
        <v>-425.74985249781071</v>
      </c>
      <c r="KB44" s="57">
        <f>KB43+0.5*JY44*'DEPRECATED - DT-Prelim Calcs'!$C$11^2+KA44*'DEPRECATED - DT-Prelim Calcs'!$C$11</f>
        <v>-99493.385737432502</v>
      </c>
      <c r="KC44" s="57">
        <f>MIN('Drive Train'!$F$35-JW43*'DEPRECATED - DT-Prelim Calcs'!$C$21*'Drive Train'!$F$39,KC43+JW$2)</f>
        <v>9.4</v>
      </c>
      <c r="KD44" s="57">
        <f>'Drive Train'!$F$35-JW44*'DEPRECATED - DT-Prelim Calcs'!$C$21*'Drive Train'!$F$39</f>
        <v>9.4</v>
      </c>
      <c r="KE44" s="1">
        <f>IF(KB44&gt;='Drive Train'!$F$29,1,0)</f>
        <v>0</v>
      </c>
      <c r="KF44" s="57">
        <f>MIN(JV44,'DEPRECATED - DT-Prelim Calcs'!$C$10)*'DEPRECATED - DT-Prelim Calcs'!$C$11*1000/60/60</f>
        <v>103.33333333333333</v>
      </c>
      <c r="KG44" s="63">
        <f>KG43+'DEPRECATED - DT-Prelim Calcs'!$C$11</f>
        <v>160</v>
      </c>
      <c r="KH44" s="2">
        <f>KR44/'Drive Train'!$F$35</f>
        <v>0.74193548387096786</v>
      </c>
      <c r="KI44" s="46">
        <f>KP44*12*60/(PI() * 'Drive Train'!$F$15)/KH$2*KH44</f>
        <v>-85775.638061519057</v>
      </c>
      <c r="KJ44" s="2">
        <f>('DEPRECATED - DT-Prelim Calcs'!$C$6*KH44-KI44)/('DEPRECATED - DT-Prelim Calcs'!$C$6*KH44)*'DEPRECATED - DT-Prelim Calcs'!$C$7*KH44</f>
        <v>40.572171031750223</v>
      </c>
      <c r="KK44" s="57">
        <f>KJ44/'DEPRECATED - DT-Prelim Calcs'!$C$7*('DEPRECATED - DT-Prelim Calcs'!$C$8-'DEPRECATED - DT-Prelim Calcs'!$C$9)+'DEPRECATED - DT-Prelim Calcs'!$C$9</f>
        <v>2162.6209723541715</v>
      </c>
      <c r="KL44" s="57">
        <f t="shared" si="26"/>
        <v>53.333333333333329</v>
      </c>
      <c r="KM44" s="2">
        <f t="shared" si="80"/>
        <v>0.99579519204165001</v>
      </c>
      <c r="KN44" s="57">
        <f>KM44*'DEPRECATED - DT-Prelim Calcs'!$C$21/KH$2/'DEPRECATED - DT-Prelim Calcs'!$C$19/'DEPRECATED - DT-Prelim Calcs'!$C$18*3.39*'DEPRECATED - DT-Prelim Calcs'!$C$20</f>
        <v>25.773080821789936</v>
      </c>
      <c r="KO44" s="46">
        <f t="shared" si="81"/>
        <v>0</v>
      </c>
      <c r="KP44" s="57">
        <f>KN43*'DEPRECATED - DT-Prelim Calcs'!$C$11+KP43</f>
        <v>-282.49009093167547</v>
      </c>
      <c r="KQ44" s="57">
        <f>KQ43+0.5*KN44*'DEPRECATED - DT-Prelim Calcs'!$C$11^2+KP44*'DEPRECATED - DT-Prelim Calcs'!$C$11</f>
        <v>-75437.96509003143</v>
      </c>
      <c r="KR44" s="57">
        <f>MIN('Drive Train'!$F$35-KL43*'DEPRECATED - DT-Prelim Calcs'!$C$21*'Drive Train'!$F$39,KR43+KL$2)</f>
        <v>9.2000000000000011</v>
      </c>
      <c r="KS44" s="57">
        <f>'Drive Train'!$F$35-KL44*'DEPRECATED - DT-Prelim Calcs'!$C$21*'Drive Train'!$F$39</f>
        <v>9.2000000000000011</v>
      </c>
      <c r="KT44" s="1">
        <f>IF(KQ44&gt;='Drive Train'!$F$29,1,0)</f>
        <v>0</v>
      </c>
      <c r="KU44" s="57">
        <f>MIN(KK44,'DEPRECATED - DT-Prelim Calcs'!$C$10)*'DEPRECATED - DT-Prelim Calcs'!$C$11*1000/60/60</f>
        <v>103.33333333333333</v>
      </c>
      <c r="KV44" s="63">
        <f>KV43+'DEPRECATED - DT-Prelim Calcs'!$C$11</f>
        <v>160</v>
      </c>
      <c r="KW44" s="2">
        <f>LG44/'Drive Train'!$F$35</f>
        <v>0.72580645161290325</v>
      </c>
      <c r="KX44" s="46">
        <f>LE44*12*60/(PI() * 'Drive Train'!$F$15)/KW$2*KW44</f>
        <v>-39584.829366856902</v>
      </c>
      <c r="KY44" s="2">
        <f>('DEPRECATED - DT-Prelim Calcs'!$C$6*KW44-KX44)/('DEPRECATED - DT-Prelim Calcs'!$C$6*KW44)*'DEPRECATED - DT-Prelim Calcs'!$C$7*KW44</f>
        <v>19.647774931900255</v>
      </c>
      <c r="KZ44" s="57">
        <f>KY44/'DEPRECATED - DT-Prelim Calcs'!$C$7*('DEPRECATED - DT-Prelim Calcs'!$C$8-'DEPRECATED - DT-Prelim Calcs'!$C$9)+'DEPRECATED - DT-Prelim Calcs'!$C$9</f>
        <v>1048.6790555032376</v>
      </c>
      <c r="LA44" s="57">
        <f t="shared" si="27"/>
        <v>56.666666666666664</v>
      </c>
      <c r="LB44" s="2">
        <f t="shared" si="82"/>
        <v>0.99579519204165001</v>
      </c>
      <c r="LC44" s="57">
        <f>LB44*'DEPRECATED - DT-Prelim Calcs'!$C$21/KW$2/'DEPRECATED - DT-Prelim Calcs'!$C$19/'DEPRECATED - DT-Prelim Calcs'!$C$18*3.39*'DEPRECATED - DT-Prelim Calcs'!$C$20</f>
        <v>25.773080821789936</v>
      </c>
      <c r="LD44" s="46">
        <f t="shared" si="83"/>
        <v>0</v>
      </c>
      <c r="LE44" s="57">
        <f>LC43*'DEPRECATED - DT-Prelim Calcs'!$C$11+LE43</f>
        <v>-133.26415694695072</v>
      </c>
      <c r="LF44" s="57">
        <f>LF43+0.5*LC44*'DEPRECATED - DT-Prelim Calcs'!$C$11^2+LE44*'DEPRECATED - DT-Prelim Calcs'!$C$11</f>
        <v>-91562.894325548084</v>
      </c>
      <c r="LG44" s="57">
        <f>MIN('Drive Train'!$F$35-LA43*'DEPRECATED - DT-Prelim Calcs'!$C$21*'Drive Train'!$F$39,LG43+LA$2)</f>
        <v>9</v>
      </c>
      <c r="LH44" s="57">
        <f>'Drive Train'!$F$35-LA44*'DEPRECATED - DT-Prelim Calcs'!$C$21*'Drive Train'!$F$39</f>
        <v>9</v>
      </c>
      <c r="LI44" s="1">
        <f>IF(LF44&gt;='Drive Train'!$F$29,1,0)</f>
        <v>0</v>
      </c>
      <c r="LJ44" s="57">
        <f>MIN(KZ44,'DEPRECATED - DT-Prelim Calcs'!$C$10)*'DEPRECATED - DT-Prelim Calcs'!$C$11*1000/60/60</f>
        <v>103.33333333333333</v>
      </c>
      <c r="LK44" s="63">
        <f>LK43+'DEPRECATED - DT-Prelim Calcs'!$C$11</f>
        <v>160</v>
      </c>
      <c r="LL44" s="2">
        <f>LV44/'Drive Train'!$F$35</f>
        <v>0.70967741935483875</v>
      </c>
      <c r="LM44" s="46">
        <f>LT44*12*60/(PI() * 'Drive Train'!$F$15)/LL$2*LL44</f>
        <v>-131515.3039501163</v>
      </c>
      <c r="LN44" s="2">
        <f>('DEPRECATED - DT-Prelim Calcs'!$C$6*LL44-LM44)/('DEPRECATED - DT-Prelim Calcs'!$C$6*LL44)*'DEPRECATED - DT-Prelim Calcs'!$C$7*LL44</f>
        <v>61.175966580603948</v>
      </c>
      <c r="LO44" s="57">
        <f>LN44/'DEPRECATED - DT-Prelim Calcs'!$C$7*('DEPRECATED - DT-Prelim Calcs'!$C$8-'DEPRECATED - DT-Prelim Calcs'!$C$9)+'DEPRECATED - DT-Prelim Calcs'!$C$9</f>
        <v>3259.4952333159695</v>
      </c>
      <c r="LP44" s="57">
        <f t="shared" si="28"/>
        <v>60</v>
      </c>
      <c r="LQ44" s="2">
        <f t="shared" si="84"/>
        <v>0.99579519204165001</v>
      </c>
      <c r="LR44" s="57">
        <f>LQ44*'DEPRECATED - DT-Prelim Calcs'!$C$21/LL$2/'DEPRECATED - DT-Prelim Calcs'!$C$19/'DEPRECATED - DT-Prelim Calcs'!$C$18*3.39*'DEPRECATED - DT-Prelim Calcs'!$C$20</f>
        <v>25.773080821789936</v>
      </c>
      <c r="LS44" s="46">
        <f t="shared" si="85"/>
        <v>0</v>
      </c>
      <c r="LT44" s="57">
        <f>LR43*'DEPRECATED - DT-Prelim Calcs'!$C$11+LT43</f>
        <v>-452.81490030897044</v>
      </c>
      <c r="LU44" s="57">
        <f>LU43+0.5*LR44*'DEPRECATED - DT-Prelim Calcs'!$C$11^2+LT44*'DEPRECATED - DT-Prelim Calcs'!$C$11</f>
        <v>-104910.08982838584</v>
      </c>
      <c r="LV44" s="57">
        <f>MIN('Drive Train'!$F$35-LP43*'DEPRECATED - DT-Prelim Calcs'!$C$21*'Drive Train'!$F$39,LV43+LP$2)</f>
        <v>8.8000000000000007</v>
      </c>
      <c r="LW44" s="57">
        <f>'Drive Train'!$F$35-LP44*'DEPRECATED - DT-Prelim Calcs'!$C$21*'Drive Train'!$F$39</f>
        <v>8.8000000000000007</v>
      </c>
      <c r="LX44" s="1">
        <f>IF(LU44&gt;='Drive Train'!$F$29,1,0)</f>
        <v>0</v>
      </c>
      <c r="LY44" s="57">
        <f>MIN(LO44,'DEPRECATED - DT-Prelim Calcs'!$C$10)*'DEPRECATED - DT-Prelim Calcs'!$C$11*1000/60/60</f>
        <v>103.33333333333333</v>
      </c>
      <c r="LZ44" s="63">
        <f>LZ43+'DEPRECATED - DT-Prelim Calcs'!$C$11</f>
        <v>160</v>
      </c>
    </row>
    <row r="45" spans="1:338" x14ac:dyDescent="0.2">
      <c r="C45" s="3" t="s">
        <v>65</v>
      </c>
      <c r="E45" s="19">
        <f t="shared" ref="E45:O45" si="90">((E46)/$C$7*($C$8-$C$9)+$C$9)*$C$21</f>
        <v>52.587015848695557</v>
      </c>
      <c r="F45" s="19">
        <f t="shared" si="90"/>
        <v>160.03934231676982</v>
      </c>
      <c r="G45" s="19">
        <f t="shared" si="90"/>
        <v>114.11954468084066</v>
      </c>
      <c r="H45" s="19">
        <f t="shared" si="90"/>
        <v>89.809063579466383</v>
      </c>
      <c r="I45" s="19">
        <f t="shared" si="90"/>
        <v>74.759718135758504</v>
      </c>
      <c r="J45" s="19">
        <f t="shared" si="90"/>
        <v>64.526163234037142</v>
      </c>
      <c r="K45" s="19">
        <f t="shared" si="90"/>
        <v>57.115657960376851</v>
      </c>
      <c r="L45" s="19">
        <f t="shared" si="90"/>
        <v>51.501638813664499</v>
      </c>
      <c r="M45" s="19">
        <f t="shared" si="90"/>
        <v>47.10146164461969</v>
      </c>
      <c r="N45" s="19">
        <f t="shared" si="90"/>
        <v>43.559855630510441</v>
      </c>
      <c r="O45" s="19">
        <f t="shared" si="90"/>
        <v>40.647868463353959</v>
      </c>
      <c r="R45" s="63">
        <f>R44+'DEPRECATED - DT-Prelim Calcs'!$C$11</f>
        <v>164</v>
      </c>
      <c r="S45" s="2">
        <f>AG45/'Drive Train'!$F$35</f>
        <v>0</v>
      </c>
      <c r="T45" s="46">
        <f>AE45*12*60/(PI() * 'Drive Train'!$F$15)/S$2*ABS(S45)</f>
        <v>0</v>
      </c>
      <c r="U45" s="2">
        <f>IF(OR(AD44=1,AND($C$32=Motors!$C$32,'DEPRECATED - DT-Prelim Calcs'!AI44=1)),0,IF(AG45=0,-(V44+$C$9)/($C$8-$C$9)*$C$7,($C$6*S45-T45)/($C$6*S45)*$C$7*S45))</f>
        <v>0</v>
      </c>
      <c r="V45" s="57">
        <f>IF(AND(AD44=1,AI44=1),0,ABS(U45/$C$7*($C$8-$C$9)+$C$9) *'Drive Train'!$AA$49 + V44*(1-'Drive Train'!$AA$49))</f>
        <v>0</v>
      </c>
      <c r="W45" s="57">
        <f t="shared" si="0"/>
        <v>0</v>
      </c>
      <c r="X45" s="2">
        <f>MAX(MIN(IF(AND(AI44=1,AG45&lt;0),-1,1)*(W45-$C$9)/($C$8-$C$9)*$C$7-$C$29*AE45/T$2 -  AI44*$C$29/2,X$2),MAX(X$4:X44)*-1)</f>
        <v>-0.2458281045106315</v>
      </c>
      <c r="Y45" s="57">
        <f t="shared" si="1"/>
        <v>0</v>
      </c>
      <c r="Z45" s="57">
        <f t="shared" si="2"/>
        <v>0</v>
      </c>
      <c r="AA45" s="57">
        <f t="shared" si="3"/>
        <v>0</v>
      </c>
      <c r="AB45" s="57" t="e">
        <f t="shared" si="4"/>
        <v>#N/A</v>
      </c>
      <c r="AC45" s="46">
        <f t="shared" si="29"/>
        <v>1</v>
      </c>
      <c r="AD45" s="1">
        <f t="shared" si="5"/>
        <v>1</v>
      </c>
      <c r="AE45" s="57">
        <f t="shared" si="6"/>
        <v>0</v>
      </c>
      <c r="AF45" s="57" t="e">
        <f t="shared" si="7"/>
        <v>#N/A</v>
      </c>
      <c r="AG45" s="57">
        <f>IF(AI44=0,MIN('Drive Train'!$F$35-W44*$C$21*'Drive Train'!$F$39,AG44+W$2)-$C$3,IF(AE44-1&lt;=0,0,IF($C$32=Motors!$C$30,MAX(MAX(AG$4:AG44)*-1,AG44-W$2),MAX(0,MAX(AG$4:AG44)*-1,AG44-W$2))))</f>
        <v>0</v>
      </c>
      <c r="AH45" s="57">
        <f>'Drive Train'!$F$35-ABS(W45)*'DEPRECATED - DT-Prelim Calcs'!$C$21*'Drive Train'!$F$39</f>
        <v>12.4</v>
      </c>
      <c r="AI45" s="1">
        <f>IF(AJ45&gt;='Drive Train'!$F$29,1,0)</f>
        <v>1</v>
      </c>
      <c r="AJ45" s="57">
        <f>AJ44+0.5*Y45*'DEPRECATED - DT-Prelim Calcs'!$C$11^2+AE45*'DEPRECATED - DT-Prelim Calcs'!$C$11</f>
        <v>784.33981740885292</v>
      </c>
      <c r="AK45" s="57">
        <f t="shared" si="8"/>
        <v>0</v>
      </c>
      <c r="AL45" s="63">
        <f>AL44+'DEPRECATED - DT-Prelim Calcs'!$C$11</f>
        <v>164</v>
      </c>
      <c r="AM45" s="2">
        <f>AW45/'Drive Train'!$F$35</f>
        <v>0.90172625709314991</v>
      </c>
      <c r="AN45" s="46">
        <f>AU45*12*60/(PI() * 'Drive Train'!$F$15)/AM$2*AM45</f>
        <v>4074.5014314320938</v>
      </c>
      <c r="AO45" s="2">
        <f>('DEPRECATED - DT-Prelim Calcs'!$C$6*AM45-AN45)/('DEPRECATED - DT-Prelim Calcs'!$C$6*AM45)*'DEPRECATED - DT-Prelim Calcs'!$C$7*AM45</f>
        <v>0.33084349727716567</v>
      </c>
      <c r="AP45" s="57">
        <f>AO45/'DEPRECATED - DT-Prelim Calcs'!$C$7*('DEPRECATED - DT-Prelim Calcs'!$C$8-'DEPRECATED - DT-Prelim Calcs'!$C$9)+'DEPRECATED - DT-Prelim Calcs'!$C$9</f>
        <v>20.312954647576912</v>
      </c>
      <c r="AQ45" s="57">
        <f t="shared" si="9"/>
        <v>20.312954647576912</v>
      </c>
      <c r="AR45" s="2">
        <f t="shared" si="30"/>
        <v>2.9118022617236061E-5</v>
      </c>
      <c r="AS45" s="57">
        <f>AR45*'DEPRECATED - DT-Prelim Calcs'!$C$21/AM$2/'DEPRECATED - DT-Prelim Calcs'!$C$19/'DEPRECATED - DT-Prelim Calcs'!$C$18*3.39*'DEPRECATED - DT-Prelim Calcs'!$C$20</f>
        <v>2.1101640554108662E-4</v>
      </c>
      <c r="AT45" s="46">
        <f t="shared" si="31"/>
        <v>0</v>
      </c>
      <c r="AU45" s="57">
        <f>AS44*'DEPRECATED - DT-Prelim Calcs'!$C$11+AU44</f>
        <v>39.43184796734041</v>
      </c>
      <c r="AV45" s="57">
        <f>AV44+0.5*AS45*'DEPRECATED - DT-Prelim Calcs'!$C$11^2+AU45*'DEPRECATED - DT-Prelim Calcs'!$C$11</f>
        <v>6422.2870333345854</v>
      </c>
      <c r="AW45" s="57">
        <f>MIN('Drive Train'!$F$35-AQ44*'DEPRECATED - DT-Prelim Calcs'!$C$21*'Drive Train'!$F$39,AW44+AQ$2)</f>
        <v>11.181405587955059</v>
      </c>
      <c r="AX45" s="57">
        <f>'Drive Train'!$F$35-AQ45*'DEPRECATED - DT-Prelim Calcs'!$C$21*'Drive Train'!$F$39</f>
        <v>11.181222721145385</v>
      </c>
      <c r="AY45" s="1">
        <f>IF(AV45&gt;='Drive Train'!$F$29,1,0)</f>
        <v>1</v>
      </c>
      <c r="AZ45" s="57">
        <f t="shared" si="32"/>
        <v>22.569949608418792</v>
      </c>
      <c r="BA45" s="63">
        <f>BA44+'DEPRECATED - DT-Prelim Calcs'!$C$11</f>
        <v>164</v>
      </c>
      <c r="BB45" s="2">
        <f>BL45/'Drive Train'!$F$35</f>
        <v>1.2947567830662456</v>
      </c>
      <c r="BC45" s="46">
        <f>BJ45*12*60/(PI() * 'Drive Train'!$F$15)/BB$2*BB45</f>
        <v>-4258.8732632165447</v>
      </c>
      <c r="BD45" s="2">
        <f>('DEPRECATED - DT-Prelim Calcs'!$C$6*BB45-BC45)/('DEPRECATED - DT-Prelim Calcs'!$C$6*BB45)*'DEPRECATED - DT-Prelim Calcs'!$C$7*BB45</f>
        <v>5.0460457541975083</v>
      </c>
      <c r="BE45" s="57">
        <f>BD45/'DEPRECATED - DT-Prelim Calcs'!$C$7*('DEPRECATED - DT-Prelim Calcs'!$C$8-'DEPRECATED - DT-Prelim Calcs'!$C$9)+'DEPRECATED - DT-Prelim Calcs'!$C$9</f>
        <v>271.33388807615779</v>
      </c>
      <c r="BF45" s="57">
        <f t="shared" si="10"/>
        <v>93</v>
      </c>
      <c r="BG45" s="2">
        <f t="shared" si="33"/>
        <v>1.9370234265345763</v>
      </c>
      <c r="BH45" s="57">
        <f>BG45*'DEPRECATED - DT-Prelim Calcs'!$C$21/BB$2/'DEPRECATED - DT-Prelim Calcs'!$C$19/'DEPRECATED - DT-Prelim Calcs'!$C$18*3.39*'DEPRECATED - DT-Prelim Calcs'!$C$20</f>
        <v>20.276363015443184</v>
      </c>
      <c r="BI45" s="46">
        <f t="shared" si="34"/>
        <v>0</v>
      </c>
      <c r="BJ45" s="57">
        <f>BH44*'DEPRECATED - DT-Prelim Calcs'!$C$11+BJ44</f>
        <v>-19.87252493358011</v>
      </c>
      <c r="BK45" s="57">
        <f>BK44+0.5*BH45*'DEPRECATED - DT-Prelim Calcs'!$C$11^2+BJ45*'DEPRECATED - DT-Prelim Calcs'!$C$11</f>
        <v>3425.5614542844169</v>
      </c>
      <c r="BL45" s="57">
        <f>MIN('Drive Train'!$F$35-BF44*'DEPRECATED - DT-Prelim Calcs'!$C$21*'Drive Train'!$F$39,BL44+BF$2)</f>
        <v>16.054984110021447</v>
      </c>
      <c r="BM45" s="57">
        <f>'Drive Train'!$F$35-BF45*'DEPRECATED - DT-Prelim Calcs'!$C$21*'Drive Train'!$F$39</f>
        <v>6.82</v>
      </c>
      <c r="BN45" s="1">
        <f>IF(BK45&gt;='Drive Train'!$F$29,1,0)</f>
        <v>1</v>
      </c>
      <c r="BO45" s="57">
        <f t="shared" si="35"/>
        <v>103.33333333333333</v>
      </c>
      <c r="BP45" s="63">
        <f>BP44+'DEPRECATED - DT-Prelim Calcs'!$C$11</f>
        <v>164</v>
      </c>
      <c r="BQ45" s="2">
        <f>CA45/'Drive Train'!$F$35</f>
        <v>0.55000000000000004</v>
      </c>
      <c r="BR45" s="46">
        <f>BY45*12*60/(PI() * 'Drive Train'!$F$15)/BQ$2*BQ45</f>
        <v>-2625.3397330122939</v>
      </c>
      <c r="BS45" s="2">
        <f>('DEPRECATED - DT-Prelim Calcs'!$C$6*BQ45-BR45)/('DEPRECATED - DT-Prelim Calcs'!$C$6*BQ45)*'DEPRECATED - DT-Prelim Calcs'!$C$7*BQ45</f>
        <v>2.5125673089230074</v>
      </c>
      <c r="BT45" s="57">
        <f>BS45/'DEPRECATED - DT-Prelim Calcs'!$C$7*('DEPRECATED - DT-Prelim Calcs'!$C$8-'DEPRECATED - DT-Prelim Calcs'!$C$9)+'DEPRECATED - DT-Prelim Calcs'!$C$9</f>
        <v>136.46032603104641</v>
      </c>
      <c r="BU45" s="57">
        <f t="shared" si="11"/>
        <v>93</v>
      </c>
      <c r="BV45" s="2">
        <f t="shared" si="36"/>
        <v>1.8828060353728675</v>
      </c>
      <c r="BW45" s="57">
        <f>BV45*'DEPRECATED - DT-Prelim Calcs'!$C$21/BQ$2/'DEPRECATED - DT-Prelim Calcs'!$C$19/'DEPRECATED - DT-Prelim Calcs'!$C$18*3.39*'DEPRECATED - DT-Prelim Calcs'!$C$20</f>
        <v>25.773080821789936</v>
      </c>
      <c r="BX45" s="46">
        <f t="shared" si="37"/>
        <v>0</v>
      </c>
      <c r="BY45" s="57">
        <f>BW44*'DEPRECATED - DT-Prelim Calcs'!$C$11+BY44</f>
        <v>-22.052802188258852</v>
      </c>
      <c r="BZ45" s="57">
        <f>BZ44+0.5*BW45*'DEPRECATED - DT-Prelim Calcs'!$C$11^2+BY45*'DEPRECATED - DT-Prelim Calcs'!$C$11</f>
        <v>-3840.676748246156</v>
      </c>
      <c r="CA45" s="57">
        <f>MIN('Drive Train'!$F$35-BU44*'DEPRECATED - DT-Prelim Calcs'!$C$21*'Drive Train'!$F$39,CA44+BU$2)</f>
        <v>6.82</v>
      </c>
      <c r="CB45" s="57">
        <f>'Drive Train'!$F$35-BU45*'DEPRECATED - DT-Prelim Calcs'!$C$21*'Drive Train'!$F$39</f>
        <v>6.82</v>
      </c>
      <c r="CC45" s="1">
        <f>IF(BZ45&gt;='Drive Train'!$F$29,1,0)</f>
        <v>0</v>
      </c>
      <c r="CD45" s="57">
        <f t="shared" si="38"/>
        <v>103.33333333333333</v>
      </c>
      <c r="CE45" s="63">
        <f>CE44+'DEPRECATED - DT-Prelim Calcs'!$C$11</f>
        <v>164</v>
      </c>
      <c r="CF45" s="2">
        <f>CP45/'Drive Train'!$F$35</f>
        <v>1.6041643074107792</v>
      </c>
      <c r="CG45" s="46">
        <f>CN45*12*60/(PI() * 'Drive Train'!$F$15)/CF$2*CF45</f>
        <v>-77293.995356607324</v>
      </c>
      <c r="CH45" s="2">
        <f>('DEPRECATED - DT-Prelim Calcs'!$C$6*CF45-CG45)/('DEPRECATED - DT-Prelim Calcs'!$C$6*CF45)*'DEPRECATED - DT-Prelim Calcs'!$C$7*CF45</f>
        <v>38.815103299701192</v>
      </c>
      <c r="CI45" s="57">
        <f>CH45/'DEPRECATED - DT-Prelim Calcs'!$C$7*('DEPRECATED - DT-Prelim Calcs'!$C$8-'DEPRECATED - DT-Prelim Calcs'!$C$9)+'DEPRECATED - DT-Prelim Calcs'!$C$9</f>
        <v>2069.0808105193619</v>
      </c>
      <c r="CJ45" s="57">
        <f t="shared" si="12"/>
        <v>93</v>
      </c>
      <c r="CK45" s="2">
        <f t="shared" si="39"/>
        <v>1.5241763143494644</v>
      </c>
      <c r="CL45" s="57">
        <f>CK45*'DEPRECATED - DT-Prelim Calcs'!$C$21/CF$2/'DEPRECATED - DT-Prelim Calcs'!$C$19/'DEPRECATED - DT-Prelim Calcs'!$C$18*3.39*'DEPRECATED - DT-Prelim Calcs'!$C$20</f>
        <v>25.773080821789936</v>
      </c>
      <c r="CM45" s="46">
        <f t="shared" si="40"/>
        <v>0</v>
      </c>
      <c r="CN45" s="57">
        <f>CL44*'DEPRECATED - DT-Prelim Calcs'!$C$11+CN44</f>
        <v>-180.20527280535498</v>
      </c>
      <c r="CO45" s="57">
        <f>CO44+0.5*CL45*'DEPRECATED - DT-Prelim Calcs'!$C$11^2+CN45*'DEPRECATED - DT-Prelim Calcs'!$C$11</f>
        <v>-14933.297419615039</v>
      </c>
      <c r="CP45" s="57">
        <f>MIN('Drive Train'!$F$35-CJ44*'DEPRECATED - DT-Prelim Calcs'!$C$21*'Drive Train'!$F$39,CP44+CJ$2)</f>
        <v>19.891637411893662</v>
      </c>
      <c r="CQ45" s="57">
        <f>'Drive Train'!$F$35-CJ45*'DEPRECATED - DT-Prelim Calcs'!$C$21*'Drive Train'!$F$39</f>
        <v>6.82</v>
      </c>
      <c r="CR45" s="1">
        <f>IF(CO45&gt;='Drive Train'!$F$29,1,0)</f>
        <v>0</v>
      </c>
      <c r="CS45" s="57">
        <f t="shared" si="41"/>
        <v>103.33333333333333</v>
      </c>
      <c r="CT45" s="63">
        <f>CT44+'DEPRECATED - DT-Prelim Calcs'!$C$11</f>
        <v>164</v>
      </c>
      <c r="CU45" s="2">
        <f>DE45/'Drive Train'!$F$35</f>
        <v>0.55000000000000004</v>
      </c>
      <c r="CV45" s="46">
        <f>DC45*12*60/(PI() * 'Drive Train'!$F$15)/CU$2*CU45</f>
        <v>-9958.8307094925149</v>
      </c>
      <c r="CW45" s="2">
        <f>('DEPRECATED - DT-Prelim Calcs'!$C$6*CU45-CV45)/('DEPRECATED - DT-Prelim Calcs'!$C$6*CU45)*'DEPRECATED - DT-Prelim Calcs'!$C$7*CU45</f>
        <v>5.8284609774628438</v>
      </c>
      <c r="CX45" s="57">
        <f>CW45/'DEPRECATED - DT-Prelim Calcs'!$C$7*('DEPRECATED - DT-Prelim Calcs'!$C$8-'DEPRECATED - DT-Prelim Calcs'!$C$9)+'DEPRECATED - DT-Prelim Calcs'!$C$9</f>
        <v>312.98694747239949</v>
      </c>
      <c r="CY45" s="57">
        <f t="shared" si="13"/>
        <v>93</v>
      </c>
      <c r="CZ45" s="2">
        <f t="shared" si="42"/>
        <v>1.2803081040535502</v>
      </c>
      <c r="DA45" s="57">
        <f>CZ45*'DEPRECATED - DT-Prelim Calcs'!$C$21/CU$2/'DEPRECATED - DT-Prelim Calcs'!$C$19/'DEPRECATED - DT-Prelim Calcs'!$C$18*3.39*'DEPRECATED - DT-Prelim Calcs'!$C$20</f>
        <v>25.773080821789936</v>
      </c>
      <c r="DB45" s="46">
        <f t="shared" si="43"/>
        <v>0</v>
      </c>
      <c r="DC45" s="57">
        <f>DA44*'DEPRECATED - DT-Prelim Calcs'!$C$11+DC44</f>
        <v>-56.884707991429295</v>
      </c>
      <c r="DD45" s="57">
        <f>DD44+0.5*DA45*'DEPRECATED - DT-Prelim Calcs'!$C$11^2+DC45*'DEPRECATED - DT-Prelim Calcs'!$C$11</f>
        <v>-28697.443866277172</v>
      </c>
      <c r="DE45" s="57">
        <f>MIN('Drive Train'!$F$35-CY44*'DEPRECATED - DT-Prelim Calcs'!$C$21*'Drive Train'!$F$39,DE44+CY$2)</f>
        <v>6.82</v>
      </c>
      <c r="DF45" s="57">
        <f>'Drive Train'!$F$35-CY45*'DEPRECATED - DT-Prelim Calcs'!$C$21*'Drive Train'!$F$39</f>
        <v>6.82</v>
      </c>
      <c r="DG45" s="1">
        <f>IF(DD45&gt;='Drive Train'!$F$29,1,0)</f>
        <v>0</v>
      </c>
      <c r="DH45" s="57">
        <f t="shared" si="44"/>
        <v>103.33333333333333</v>
      </c>
      <c r="DI45" s="63">
        <f>DI44+'DEPRECATED - DT-Prelim Calcs'!$C$11</f>
        <v>164</v>
      </c>
      <c r="DJ45" s="2">
        <f>DT45/'Drive Train'!$F$35</f>
        <v>0.55000000000000004</v>
      </c>
      <c r="DK45" s="46">
        <f>DR45*12*60/(PI() * 'Drive Train'!$F$15)/DJ$2*DJ45</f>
        <v>7598.3341351628433</v>
      </c>
      <c r="DL45" s="2">
        <f>('DEPRECATED - DT-Prelim Calcs'!$C$6*DJ45-DK45)/('DEPRECATED - DT-Prelim Calcs'!$C$6*DJ45)*'DEPRECATED - DT-Prelim Calcs'!$C$7*DJ45</f>
        <v>-2.1101445151486771</v>
      </c>
      <c r="DM45" s="57">
        <f>DL45/'DEPRECATED - DT-Prelim Calcs'!$C$7*('DEPRECATED - DT-Prelim Calcs'!$C$8-'DEPRECATED - DT-Prelim Calcs'!$C$9)+'DEPRECATED - DT-Prelim Calcs'!$C$9</f>
        <v>-109.63673912596484</v>
      </c>
      <c r="DN45" s="57">
        <f t="shared" si="14"/>
        <v>-109.63673912596484</v>
      </c>
      <c r="DO45" s="2">
        <f t="shared" si="45"/>
        <v>-3.1215849643836386</v>
      </c>
      <c r="DP45" s="57">
        <f>DO45*'DEPRECATED - DT-Prelim Calcs'!$C$21/DJ$2/'DEPRECATED - DT-Prelim Calcs'!$C$19/'DEPRECATED - DT-Prelim Calcs'!$C$18*3.39*'DEPRECATED - DT-Prelim Calcs'!$C$20</f>
        <v>-72.892860036058437</v>
      </c>
      <c r="DQ45" s="46">
        <f t="shared" si="46"/>
        <v>1</v>
      </c>
      <c r="DR45" s="57">
        <f>DP44*'DEPRECATED - DT-Prelim Calcs'!$C$11+DR44</f>
        <v>37.415157834714961</v>
      </c>
      <c r="DS45" s="57">
        <f>DS44+0.5*DP45*'DEPRECATED - DT-Prelim Calcs'!$C$11^2+DR45*'DEPRECATED - DT-Prelim Calcs'!$C$11</f>
        <v>-46476.784089150191</v>
      </c>
      <c r="DT45" s="57">
        <f>MIN('Drive Train'!$F$35-DN44*'DEPRECATED - DT-Prelim Calcs'!$C$21*'Drive Train'!$F$39,DT44+DN$2)</f>
        <v>6.82</v>
      </c>
      <c r="DU45" s="57">
        <f>'Drive Train'!$F$35-DN45*'DEPRECATED - DT-Prelim Calcs'!$C$21*'Drive Train'!$F$39</f>
        <v>18.978204347557892</v>
      </c>
      <c r="DV45" s="1">
        <f>IF(DS45&gt;='Drive Train'!$F$29,1,0)</f>
        <v>0</v>
      </c>
      <c r="DW45" s="57">
        <f t="shared" si="47"/>
        <v>-121.81859902884982</v>
      </c>
      <c r="DX45" s="63">
        <f>DX44+'DEPRECATED - DT-Prelim Calcs'!$C$11</f>
        <v>164</v>
      </c>
      <c r="DY45" s="2">
        <f>EI45/'Drive Train'!$F$35</f>
        <v>0.55000000000000004</v>
      </c>
      <c r="DZ45" s="46">
        <f>EG45*12*60/(PI() * 'Drive Train'!$F$15)/DY$2*DY45</f>
        <v>-34490.571298411676</v>
      </c>
      <c r="EA45" s="2">
        <f>('DEPRECATED - DT-Prelim Calcs'!$C$6*DY45-DZ45)/('DEPRECATED - DT-Prelim Calcs'!$C$6*DY45)*'DEPRECATED - DT-Prelim Calcs'!$C$7*DY45</f>
        <v>16.920673889150493</v>
      </c>
      <c r="EB45" s="57">
        <f>EA45/'DEPRECATED - DT-Prelim Calcs'!$C$7*('DEPRECATED - DT-Prelim Calcs'!$C$8-'DEPRECATED - DT-Prelim Calcs'!$C$9)+'DEPRECATED - DT-Prelim Calcs'!$C$9</f>
        <v>903.49770123568817</v>
      </c>
      <c r="EC45" s="57">
        <f t="shared" si="15"/>
        <v>93</v>
      </c>
      <c r="ED45" s="2">
        <f t="shared" si="48"/>
        <v>0.96993038185874991</v>
      </c>
      <c r="EE45" s="57">
        <f>ED45*'DEPRECATED - DT-Prelim Calcs'!$C$21/DY$2/'DEPRECATED - DT-Prelim Calcs'!$C$19/'DEPRECATED - DT-Prelim Calcs'!$C$18*3.39*'DEPRECATED - DT-Prelim Calcs'!$C$20</f>
        <v>25.773080821789936</v>
      </c>
      <c r="EF45" s="46">
        <f t="shared" si="49"/>
        <v>0</v>
      </c>
      <c r="EG45" s="57">
        <f>EE44*'DEPRECATED - DT-Prelim Calcs'!$C$11+EG44</f>
        <v>-149.24975951681142</v>
      </c>
      <c r="EH45" s="57">
        <f>EH44+0.5*EE45*'DEPRECATED - DT-Prelim Calcs'!$C$11^2+EG45*'DEPRECATED - DT-Prelim Calcs'!$C$11</f>
        <v>-93846.968355976031</v>
      </c>
      <c r="EI45" s="57">
        <f>MIN('Drive Train'!$F$35-EC44*'DEPRECATED - DT-Prelim Calcs'!$C$21*'Drive Train'!$F$39,EI44+EC$2)</f>
        <v>6.82</v>
      </c>
      <c r="EJ45" s="57">
        <f>'Drive Train'!$F$35-EC45*'DEPRECATED - DT-Prelim Calcs'!$C$21*'Drive Train'!$F$39</f>
        <v>6.82</v>
      </c>
      <c r="EK45" s="1">
        <f>IF(EH45&gt;='Drive Train'!$F$29,1,0)</f>
        <v>0</v>
      </c>
      <c r="EL45" s="57">
        <f t="shared" si="50"/>
        <v>103.33333333333333</v>
      </c>
      <c r="EM45" s="63">
        <f>EM44+'DEPRECATED - DT-Prelim Calcs'!$C$11</f>
        <v>164</v>
      </c>
      <c r="EN45" s="2">
        <f>EX45/'Drive Train'!$F$35</f>
        <v>0.55000000000000004</v>
      </c>
      <c r="EO45" s="46">
        <f>EV45*12*60/(PI() * 'Drive Train'!$F$15)/EN$2*EN45</f>
        <v>-498323.31368024083</v>
      </c>
      <c r="EP45" s="2">
        <f>('DEPRECATED - DT-Prelim Calcs'!$C$6*EN45-EO45)/('DEPRECATED - DT-Prelim Calcs'!$C$6*EN45)*'DEPRECATED - DT-Prelim Calcs'!$C$7*EN45</f>
        <v>226.64617278975243</v>
      </c>
      <c r="EQ45" s="57">
        <f>EP45/'DEPRECATED - DT-Prelim Calcs'!$C$7*('DEPRECATED - DT-Prelim Calcs'!$C$8-'DEPRECATED - DT-Prelim Calcs'!$C$9)+'DEPRECATED - DT-Prelim Calcs'!$C$9</f>
        <v>12068.552269263586</v>
      </c>
      <c r="ER45" s="57">
        <f t="shared" si="16"/>
        <v>93</v>
      </c>
      <c r="ES45" s="2">
        <f t="shared" si="51"/>
        <v>0.86507304327942547</v>
      </c>
      <c r="ET45" s="57">
        <f>ES45*'DEPRECATED - DT-Prelim Calcs'!$C$21/EN$2/'DEPRECATED - DT-Prelim Calcs'!$C$19/'DEPRECATED - DT-Prelim Calcs'!$C$18*3.39*'DEPRECATED - DT-Prelim Calcs'!$C$20</f>
        <v>25.773080821789936</v>
      </c>
      <c r="EU45" s="46">
        <f t="shared" si="52"/>
        <v>0</v>
      </c>
      <c r="EV45" s="57">
        <f>ET44*'DEPRECATED - DT-Prelim Calcs'!$C$11+EV44</f>
        <v>-1923.2541294476243</v>
      </c>
      <c r="EW45" s="57">
        <f>EW44+0.5*ET45*'DEPRECATED - DT-Prelim Calcs'!$C$11^2+EV45*'DEPRECATED - DT-Prelim Calcs'!$C$11</f>
        <v>-103365.90257836392</v>
      </c>
      <c r="EX45" s="57">
        <f>MIN('Drive Train'!$F$35-ER44*'DEPRECATED - DT-Prelim Calcs'!$C$21*'Drive Train'!$F$39,EX44+ER$2)</f>
        <v>6.82</v>
      </c>
      <c r="EY45" s="57">
        <f>'Drive Train'!$F$35-ER45*'DEPRECATED - DT-Prelim Calcs'!$C$21*'Drive Train'!$F$39</f>
        <v>6.82</v>
      </c>
      <c r="EZ45" s="1">
        <f>IF(EW45&gt;='Drive Train'!$F$29,1,0)</f>
        <v>0</v>
      </c>
      <c r="FA45" s="57">
        <f t="shared" si="53"/>
        <v>103.33333333333333</v>
      </c>
      <c r="FB45" s="63">
        <f>FB44+'DEPRECATED - DT-Prelim Calcs'!$C$11</f>
        <v>164</v>
      </c>
      <c r="FC45" s="2">
        <f>FM45/'Drive Train'!$F$35</f>
        <v>0.55000000000000004</v>
      </c>
      <c r="FD45" s="46">
        <f>FK45*12*60/(PI() * 'Drive Train'!$F$15)/FC$2*FC45</f>
        <v>-367078.34284088307</v>
      </c>
      <c r="FE45" s="2">
        <f>('DEPRECATED - DT-Prelim Calcs'!$C$6*FC45-FD45)/('DEPRECATED - DT-Prelim Calcs'!$C$6*FC45)*'DEPRECATED - DT-Prelim Calcs'!$C$7*FC45</f>
        <v>167.30276195994898</v>
      </c>
      <c r="FF45" s="57">
        <f>FE45/'DEPRECATED - DT-Prelim Calcs'!$C$7*('DEPRECATED - DT-Prelim Calcs'!$C$8-'DEPRECATED - DT-Prelim Calcs'!$C$9)+'DEPRECATED - DT-Prelim Calcs'!$C$9</f>
        <v>8909.3159167889862</v>
      </c>
      <c r="FG45" s="57">
        <f t="shared" si="17"/>
        <v>93</v>
      </c>
      <c r="FH45" s="2">
        <f t="shared" si="54"/>
        <v>0.78067567320338405</v>
      </c>
      <c r="FI45" s="57">
        <f>FH45*'DEPRECATED - DT-Prelim Calcs'!$C$21/FC$2/'DEPRECATED - DT-Prelim Calcs'!$C$19/'DEPRECATED - DT-Prelim Calcs'!$C$18*3.39*'DEPRECATED - DT-Prelim Calcs'!$C$20</f>
        <v>25.773080821789936</v>
      </c>
      <c r="FJ45" s="46">
        <f t="shared" si="55"/>
        <v>0</v>
      </c>
      <c r="FK45" s="57">
        <f>FI44*'DEPRECATED - DT-Prelim Calcs'!$C$11+FK44</f>
        <v>-1278.5040190253144</v>
      </c>
      <c r="FL45" s="57">
        <f>FL44+0.5*FI45*'DEPRECATED - DT-Prelim Calcs'!$C$11^2+FK45*'DEPRECATED - DT-Prelim Calcs'!$C$11</f>
        <v>-146978.86005814467</v>
      </c>
      <c r="FM45" s="57">
        <f>MIN('Drive Train'!$F$35-FG44*'DEPRECATED - DT-Prelim Calcs'!$C$21*'Drive Train'!$F$39,FM44+FG$2)</f>
        <v>6.82</v>
      </c>
      <c r="FN45" s="57">
        <f>'Drive Train'!$F$35-FG45*'DEPRECATED - DT-Prelim Calcs'!$C$21*'Drive Train'!$F$39</f>
        <v>6.82</v>
      </c>
      <c r="FO45" s="1">
        <f>IF(FL45&gt;='Drive Train'!$F$29,1,0)</f>
        <v>0</v>
      </c>
      <c r="FP45" s="57">
        <f t="shared" si="56"/>
        <v>103.33333333333333</v>
      </c>
      <c r="FQ45" s="63">
        <f>FQ44+'DEPRECATED - DT-Prelim Calcs'!$C$11</f>
        <v>164</v>
      </c>
      <c r="FR45" s="2">
        <f>GB45/'Drive Train'!$F$35</f>
        <v>0.55000000000000004</v>
      </c>
      <c r="FS45" s="46">
        <f>FZ45*12*60/(PI() * 'Drive Train'!$F$15)/FR$2*FR45</f>
        <v>-8625.7581089211562</v>
      </c>
      <c r="FT45" s="2">
        <f>('DEPRECATED - DT-Prelim Calcs'!$C$6*FR45-FS45)/('DEPRECATED - DT-Prelim Calcs'!$C$6*FR45)*'DEPRECATED - DT-Prelim Calcs'!$C$7*FR45</f>
        <v>5.2257020717636005</v>
      </c>
      <c r="FU45" s="57">
        <f>FT45/'DEPRECATED - DT-Prelim Calcs'!$C$7*('DEPRECATED - DT-Prelim Calcs'!$C$8-'DEPRECATED - DT-Prelim Calcs'!$C$9)+'DEPRECATED - DT-Prelim Calcs'!$C$9</f>
        <v>280.89816423538173</v>
      </c>
      <c r="FV45" s="57">
        <f t="shared" si="18"/>
        <v>93</v>
      </c>
      <c r="FW45" s="2">
        <f t="shared" si="57"/>
        <v>0.7112822800297498</v>
      </c>
      <c r="FX45" s="57">
        <f>FW45*'DEPRECATED - DT-Prelim Calcs'!$C$21/FR$2/'DEPRECATED - DT-Prelim Calcs'!$C$19/'DEPRECATED - DT-Prelim Calcs'!$C$18*3.39*'DEPRECATED - DT-Prelim Calcs'!$C$20</f>
        <v>25.773080821789936</v>
      </c>
      <c r="FY45" s="46">
        <f t="shared" si="58"/>
        <v>0</v>
      </c>
      <c r="FZ45" s="57">
        <f>FX44*'DEPRECATED - DT-Prelim Calcs'!$C$11+FZ44</f>
        <v>-27.372341723867962</v>
      </c>
      <c r="GA45" s="57">
        <f>GA44+0.5*FX45*'DEPRECATED - DT-Prelim Calcs'!$C$11^2+FZ45*'DEPRECATED - DT-Prelim Calcs'!$C$11</f>
        <v>-146326.60064020869</v>
      </c>
      <c r="GB45" s="57">
        <f>MIN('Drive Train'!$F$35-FV44*'DEPRECATED - DT-Prelim Calcs'!$C$21*'Drive Train'!$F$39,GB44+FV$2)</f>
        <v>6.82</v>
      </c>
      <c r="GC45" s="57">
        <f>'Drive Train'!$F$35-FV45*'DEPRECATED - DT-Prelim Calcs'!$C$21*'Drive Train'!$F$39</f>
        <v>6.82</v>
      </c>
      <c r="GD45" s="1">
        <f>IF(GA45&gt;='Drive Train'!$F$29,1,0)</f>
        <v>0</v>
      </c>
      <c r="GE45" s="57">
        <f t="shared" si="59"/>
        <v>103.33333333333333</v>
      </c>
      <c r="GF45" s="63">
        <f>GF44+'DEPRECATED - DT-Prelim Calcs'!$C$11</f>
        <v>164</v>
      </c>
      <c r="GG45" s="2">
        <f>GQ45/'Drive Train'!$F$35</f>
        <v>0.85483870967741948</v>
      </c>
      <c r="GH45" s="46">
        <f>GO45*12*60/(PI() * 'Drive Train'!$F$15)/GG$2*GG45</f>
        <v>-312349.31350989069</v>
      </c>
      <c r="GI45" s="2">
        <f>('DEPRECATED - DT-Prelim Calcs'!$C$6*GG45-GH45)/('DEPRECATED - DT-Prelim Calcs'!$C$6*GG45)*'DEPRECATED - DT-Prelim Calcs'!$C$7*GG45</f>
        <v>143.29127677978536</v>
      </c>
      <c r="GJ45" s="57">
        <f>GI45/'DEPRECATED - DT-Prelim Calcs'!$C$7*('DEPRECATED - DT-Prelim Calcs'!$C$8-'DEPRECATED - DT-Prelim Calcs'!$C$9)+'DEPRECATED - DT-Prelim Calcs'!$C$9</f>
        <v>7631.0281372806894</v>
      </c>
      <c r="GK45" s="57">
        <f t="shared" si="60"/>
        <v>29.999999999999982</v>
      </c>
      <c r="GL45" s="2">
        <f t="shared" si="61"/>
        <v>0.99579519204165001</v>
      </c>
      <c r="GM45" s="57">
        <f>GL45*'DEPRECATED - DT-Prelim Calcs'!$C$21/GG$2/'DEPRECATED - DT-Prelim Calcs'!$C$19/'DEPRECATED - DT-Prelim Calcs'!$C$18*3.39*'DEPRECATED - DT-Prelim Calcs'!$C$20</f>
        <v>25.773080821789936</v>
      </c>
      <c r="GN45" s="46">
        <f t="shared" si="62"/>
        <v>0</v>
      </c>
      <c r="GO45" s="57">
        <f>GM44*'DEPRECATED - DT-Prelim Calcs'!$C$11+GO44</f>
        <v>-892.81561837651088</v>
      </c>
      <c r="GP45" s="57">
        <f>GP44+0.5*GM45*'DEPRECATED - DT-Prelim Calcs'!$C$11^2+GO45*'DEPRECATED - DT-Prelim Calcs'!$C$11</f>
        <v>-89563.124776408236</v>
      </c>
      <c r="GQ45" s="57">
        <f>MIN('Drive Train'!$F$35-GK44*'DEPRECATED - DT-Prelim Calcs'!$C$21*'Drive Train'!$F$39,GQ44+GK$2)</f>
        <v>10.600000000000001</v>
      </c>
      <c r="GR45" s="57">
        <f>'Drive Train'!$F$35-GK45*'DEPRECATED - DT-Prelim Calcs'!$C$21*'Drive Train'!$F$39</f>
        <v>10.600000000000001</v>
      </c>
      <c r="GS45" s="1">
        <f>IF(GP45&gt;='Drive Train'!$F$29,1,0)</f>
        <v>0</v>
      </c>
      <c r="GT45" s="57">
        <f t="shared" si="63"/>
        <v>33.333333333333314</v>
      </c>
      <c r="GU45" s="63">
        <f>GU44+'DEPRECATED - DT-Prelim Calcs'!$C$11</f>
        <v>164</v>
      </c>
      <c r="GV45" s="2">
        <f>HF45/'Drive Train'!$F$35</f>
        <v>1.1904265888226331</v>
      </c>
      <c r="GW45" s="46">
        <f>HD45*12*60/(PI() * 'Drive Train'!$F$15)/GV$2*GV45</f>
        <v>-58392.877308849864</v>
      </c>
      <c r="GX45" s="2">
        <f>('DEPRECATED - DT-Prelim Calcs'!$C$6*GV45-GW45)/('DEPRECATED - DT-Prelim Calcs'!$C$6*GV45)*'DEPRECATED - DT-Prelim Calcs'!$C$7*GV45</f>
        <v>29.271711252482465</v>
      </c>
      <c r="GY45" s="57">
        <f>GX45/'DEPRECATED - DT-Prelim Calcs'!$C$7*('DEPRECATED - DT-Prelim Calcs'!$C$8-'DEPRECATED - DT-Prelim Calcs'!$C$9)+'DEPRECATED - DT-Prelim Calcs'!$C$9</f>
        <v>1561.0238812006226</v>
      </c>
      <c r="GZ45" s="57">
        <f t="shared" si="20"/>
        <v>33.333333333333314</v>
      </c>
      <c r="HA45" s="2">
        <f t="shared" si="64"/>
        <v>0.99579519204165001</v>
      </c>
      <c r="HB45" s="57">
        <f>HA45*'DEPRECATED - DT-Prelim Calcs'!$C$21/GV$2/'DEPRECATED - DT-Prelim Calcs'!$C$19/'DEPRECATED - DT-Prelim Calcs'!$C$18*3.39*'DEPRECATED - DT-Prelim Calcs'!$C$20</f>
        <v>25.773080821789936</v>
      </c>
      <c r="HC45" s="46">
        <f t="shared" si="65"/>
        <v>0</v>
      </c>
      <c r="HD45" s="57">
        <f>HB44*'DEPRECATED - DT-Prelim Calcs'!$C$11+HD44</f>
        <v>-119.85679500528266</v>
      </c>
      <c r="HE45" s="57">
        <f>HE44+0.5*HB45*'DEPRECATED - DT-Prelim Calcs'!$C$11^2+HD45*'DEPRECATED - DT-Prelim Calcs'!$C$11</f>
        <v>-62433.615987689242</v>
      </c>
      <c r="HF45" s="57">
        <f>MIN('Drive Train'!$F$35-GZ44*'DEPRECATED - DT-Prelim Calcs'!$C$21*'Drive Train'!$F$39,HF44+GZ$2)</f>
        <v>14.761289701400651</v>
      </c>
      <c r="HG45" s="57">
        <f>'Drive Train'!$F$35-GZ45*'DEPRECATED - DT-Prelim Calcs'!$C$21*'Drive Train'!$F$39</f>
        <v>10.400000000000002</v>
      </c>
      <c r="HH45" s="1">
        <f>IF(HE45&gt;='Drive Train'!$F$29,1,0)</f>
        <v>0</v>
      </c>
      <c r="HI45" s="57">
        <f t="shared" si="66"/>
        <v>37.037037037037017</v>
      </c>
      <c r="HJ45" s="63">
        <f>HJ44+'DEPRECATED - DT-Prelim Calcs'!$C$11</f>
        <v>164</v>
      </c>
      <c r="HK45" s="2">
        <f>HU45/'Drive Train'!$F$35</f>
        <v>0.82258064516129037</v>
      </c>
      <c r="HL45" s="46">
        <f>HS45*12*60/(PI() * 'Drive Train'!$F$15)/HK$2*HK45</f>
        <v>-364246.34011035704</v>
      </c>
      <c r="HM45" s="2">
        <f>('DEPRECATED - DT-Prelim Calcs'!$C$6*HK45-HL45)/('DEPRECATED - DT-Prelim Calcs'!$C$6*HK45)*'DEPRECATED - DT-Prelim Calcs'!$C$7*HK45</f>
        <v>166.67916976121029</v>
      </c>
      <c r="HN45" s="57">
        <f>HM45/'DEPRECATED - DT-Prelim Calcs'!$C$7*('DEPRECATED - DT-Prelim Calcs'!$C$8-'DEPRECATED - DT-Prelim Calcs'!$C$9)+'DEPRECATED - DT-Prelim Calcs'!$C$9</f>
        <v>8876.118041644515</v>
      </c>
      <c r="HO45" s="57">
        <f t="shared" si="21"/>
        <v>36.66666666666665</v>
      </c>
      <c r="HP45" s="2">
        <f t="shared" si="67"/>
        <v>0.99579519204165001</v>
      </c>
      <c r="HQ45" s="57">
        <f>HP45*'DEPRECATED - DT-Prelim Calcs'!$C$21/HK$2/'DEPRECATED - DT-Prelim Calcs'!$C$19/'DEPRECATED - DT-Prelim Calcs'!$C$18*3.39*'DEPRECATED - DT-Prelim Calcs'!$C$20</f>
        <v>25.773080821789936</v>
      </c>
      <c r="HR45" s="46">
        <f t="shared" si="68"/>
        <v>0</v>
      </c>
      <c r="HS45" s="57">
        <f>HQ44*'DEPRECATED - DT-Prelim Calcs'!$C$11+HS44</f>
        <v>-1081.9871759595803</v>
      </c>
      <c r="HT45" s="57">
        <f>HT44+0.5*HQ45*'DEPRECATED - DT-Prelim Calcs'!$C$11^2+HS45*'DEPRECATED - DT-Prelim Calcs'!$C$11</f>
        <v>-61136.379047634524</v>
      </c>
      <c r="HU45" s="57">
        <f>MIN('Drive Train'!$F$35-HO44*'DEPRECATED - DT-Prelim Calcs'!$C$21*'Drive Train'!$F$39,HU44+HO$2)</f>
        <v>10.200000000000001</v>
      </c>
      <c r="HV45" s="57">
        <f>'Drive Train'!$F$35-HO45*'DEPRECATED - DT-Prelim Calcs'!$C$21*'Drive Train'!$F$39</f>
        <v>10.200000000000001</v>
      </c>
      <c r="HW45" s="1">
        <f>IF(HT45&gt;='Drive Train'!$F$29,1,0)</f>
        <v>0</v>
      </c>
      <c r="HX45" s="57">
        <f t="shared" si="69"/>
        <v>40.740740740740726</v>
      </c>
      <c r="HY45" s="63">
        <f>HY44+'DEPRECATED - DT-Prelim Calcs'!$C$11</f>
        <v>164</v>
      </c>
      <c r="HZ45" s="2">
        <f>IJ45/'Drive Train'!$F$35</f>
        <v>0.80645161290322598</v>
      </c>
      <c r="IA45" s="46">
        <f>IH45*12*60/(PI() * 'Drive Train'!$F$15)/HZ$2*HZ45</f>
        <v>-295608.57694783405</v>
      </c>
      <c r="IB45" s="2">
        <f>('DEPRECATED - DT-Prelim Calcs'!$C$6*HZ45-IA45)/('DEPRECATED - DT-Prelim Calcs'!$C$6*HZ45)*'DEPRECATED - DT-Prelim Calcs'!$C$7*HZ45</f>
        <v>135.60521263555458</v>
      </c>
      <c r="IC45" s="57">
        <f>IB45/'DEPRECATED - DT-Prelim Calcs'!$C$7*('DEPRECATED - DT-Prelim Calcs'!$C$8-'DEPRECATED - DT-Prelim Calcs'!$C$9)+'DEPRECATED - DT-Prelim Calcs'!$C$9</f>
        <v>7221.848871843009</v>
      </c>
      <c r="ID45" s="57">
        <f t="shared" si="22"/>
        <v>39.999999999999986</v>
      </c>
      <c r="IE45" s="2">
        <f t="shared" si="70"/>
        <v>0.99579519204165001</v>
      </c>
      <c r="IF45" s="57">
        <f>IE45*'DEPRECATED - DT-Prelim Calcs'!$C$21/HZ$2/'DEPRECATED - DT-Prelim Calcs'!$C$19/'DEPRECATED - DT-Prelim Calcs'!$C$18*3.39*'DEPRECATED - DT-Prelim Calcs'!$C$20</f>
        <v>25.773080821789936</v>
      </c>
      <c r="IG45" s="46">
        <f t="shared" si="71"/>
        <v>0</v>
      </c>
      <c r="IH45" s="57">
        <f>IF44*'DEPRECATED - DT-Prelim Calcs'!$C$11+IH44</f>
        <v>-895.66193870225015</v>
      </c>
      <c r="II45" s="57">
        <f>II44+0.5*IF45*'DEPRECATED - DT-Prelim Calcs'!$C$11^2+IH45*'DEPRECATED - DT-Prelim Calcs'!$C$11</f>
        <v>-77931.76389527171</v>
      </c>
      <c r="IJ45" s="57">
        <f>MIN('Drive Train'!$F$35-ID44*'DEPRECATED - DT-Prelim Calcs'!$C$21*'Drive Train'!$F$39,IJ44+ID$2)</f>
        <v>10.000000000000002</v>
      </c>
      <c r="IK45" s="57">
        <f>'Drive Train'!$F$35-ID45*'DEPRECATED - DT-Prelim Calcs'!$C$21*'Drive Train'!$F$39</f>
        <v>10.000000000000002</v>
      </c>
      <c r="IL45" s="1">
        <f>IF(II45&gt;='Drive Train'!$F$29,1,0)</f>
        <v>0</v>
      </c>
      <c r="IM45" s="57">
        <f t="shared" si="72"/>
        <v>44.444444444444429</v>
      </c>
      <c r="IN45" s="63">
        <f>IN44+'DEPRECATED - DT-Prelim Calcs'!$C$11</f>
        <v>164</v>
      </c>
      <c r="IO45" s="2">
        <f>IY45/'Drive Train'!$F$35</f>
        <v>0.79032258064516137</v>
      </c>
      <c r="IP45" s="46">
        <f>IW45*12*60/(PI() * 'Drive Train'!$F$15)/IO$2*IO45</f>
        <v>-21740.079011883376</v>
      </c>
      <c r="IQ45" s="2">
        <f>('DEPRECATED - DT-Prelim Calcs'!$C$6*IO45-IP45)/('DEPRECATED - DT-Prelim Calcs'!$C$6*IO45)*'DEPRECATED - DT-Prelim Calcs'!$C$7*IO45</f>
        <v>11.734619336547887</v>
      </c>
      <c r="IR45" s="57">
        <f>IQ45/'DEPRECATED - DT-Prelim Calcs'!$C$7*('DEPRECATED - DT-Prelim Calcs'!$C$8-'DEPRECATED - DT-Prelim Calcs'!$C$9)+'DEPRECATED - DT-Prelim Calcs'!$C$9</f>
        <v>627.41023272991458</v>
      </c>
      <c r="IS45" s="57">
        <f t="shared" si="23"/>
        <v>43.333333333333321</v>
      </c>
      <c r="IT45" s="2">
        <f t="shared" si="73"/>
        <v>0.99579519204165001</v>
      </c>
      <c r="IU45" s="57">
        <f>IT45*'DEPRECATED - DT-Prelim Calcs'!$C$21/IO$2/'DEPRECATED - DT-Prelim Calcs'!$C$19/'DEPRECATED - DT-Prelim Calcs'!$C$18*3.39*'DEPRECATED - DT-Prelim Calcs'!$C$20</f>
        <v>25.773080821789936</v>
      </c>
      <c r="IV45" s="46">
        <f t="shared" si="74"/>
        <v>0</v>
      </c>
      <c r="IW45" s="57">
        <f>IU44*'DEPRECATED - DT-Prelim Calcs'!$C$11+IW44</f>
        <v>-67.214369773905659</v>
      </c>
      <c r="IX45" s="57">
        <f>IX44+0.5*IU45*'DEPRECATED - DT-Prelim Calcs'!$C$11^2+IW45*'DEPRECATED - DT-Prelim Calcs'!$C$11</f>
        <v>-92082.104656012103</v>
      </c>
      <c r="IY45" s="57">
        <f>MIN('Drive Train'!$F$35-IS44*'DEPRECATED - DT-Prelim Calcs'!$C$21*'Drive Train'!$F$39,IY44+IS$2)</f>
        <v>9.8000000000000007</v>
      </c>
      <c r="IZ45" s="57">
        <f>'Drive Train'!$F$35-IS45*'DEPRECATED - DT-Prelim Calcs'!$C$21*'Drive Train'!$F$39</f>
        <v>9.8000000000000007</v>
      </c>
      <c r="JA45" s="1">
        <f>IF(IX45&gt;='Drive Train'!$F$29,1,0)</f>
        <v>0</v>
      </c>
      <c r="JB45" s="57">
        <f t="shared" si="75"/>
        <v>48.148148148148138</v>
      </c>
      <c r="JC45" s="63">
        <f>JC44+'DEPRECATED - DT-Prelim Calcs'!$C$11</f>
        <v>164</v>
      </c>
      <c r="JD45" s="2">
        <f>JN45/'Drive Train'!$F$35</f>
        <v>0.77419354838709686</v>
      </c>
      <c r="JE45" s="46">
        <f>JL45*12*60/(PI() * 'Drive Train'!$F$15)/JD$2*JD45</f>
        <v>-68962.951776017231</v>
      </c>
      <c r="JF45" s="2">
        <f>('DEPRECATED - DT-Prelim Calcs'!$C$6*JD45-JE45)/('DEPRECATED - DT-Prelim Calcs'!$C$6*JD45)*'DEPRECATED - DT-Prelim Calcs'!$C$7*JD45</f>
        <v>33.047929112063471</v>
      </c>
      <c r="JG45" s="57">
        <f>JF45/'DEPRECATED - DT-Prelim Calcs'!$C$7*('DEPRECATED - DT-Prelim Calcs'!$C$8-'DEPRECATED - DT-Prelim Calcs'!$C$9)+'DEPRECATED - DT-Prelim Calcs'!$C$9</f>
        <v>1762.0565581235451</v>
      </c>
      <c r="JH45" s="57">
        <f t="shared" si="24"/>
        <v>46.666666666666657</v>
      </c>
      <c r="JI45" s="2">
        <f t="shared" si="76"/>
        <v>0.99579519204165001</v>
      </c>
      <c r="JJ45" s="57">
        <f>JI45*'DEPRECATED - DT-Prelim Calcs'!$C$21/JD$2/'DEPRECATED - DT-Prelim Calcs'!$C$19/'DEPRECATED - DT-Prelim Calcs'!$C$18*3.39*'DEPRECATED - DT-Prelim Calcs'!$C$20</f>
        <v>25.773080821789936</v>
      </c>
      <c r="JK45" s="46">
        <f t="shared" si="77"/>
        <v>0</v>
      </c>
      <c r="JL45" s="57">
        <f>JJ44*'DEPRECATED - DT-Prelim Calcs'!$C$11+JL44</f>
        <v>-217.65652814472423</v>
      </c>
      <c r="JM45" s="57">
        <f>JM44+0.5*JJ45*'DEPRECATED - DT-Prelim Calcs'!$C$11^2+JL45*'DEPRECATED - DT-Prelim Calcs'!$C$11</f>
        <v>-97638.34179128136</v>
      </c>
      <c r="JN45" s="57">
        <f>MIN('Drive Train'!$F$35-JH44*'DEPRECATED - DT-Prelim Calcs'!$C$21*'Drive Train'!$F$39,JN44+JH$2)</f>
        <v>9.6000000000000014</v>
      </c>
      <c r="JO45" s="57">
        <f>'Drive Train'!$F$35-JH45*'DEPRECATED - DT-Prelim Calcs'!$C$21*'Drive Train'!$F$39</f>
        <v>9.6000000000000014</v>
      </c>
      <c r="JP45" s="1">
        <f>IF(JM45&gt;='Drive Train'!$F$29,1,0)</f>
        <v>0</v>
      </c>
      <c r="JQ45" s="57">
        <f>MIN(JG45,'DEPRECATED - DT-Prelim Calcs'!$C$10)*'DEPRECATED - DT-Prelim Calcs'!$C$11*1000/60/60</f>
        <v>103.33333333333333</v>
      </c>
      <c r="JR45" s="63">
        <f>JR44+'DEPRECATED - DT-Prelim Calcs'!$C$11</f>
        <v>164</v>
      </c>
      <c r="JS45" s="2">
        <f>KC45/'Drive Train'!$F$35</f>
        <v>0.75806451612903225</v>
      </c>
      <c r="JT45" s="46">
        <f>KA45*12*60/(PI() * 'Drive Train'!$F$15)/JS$2*JS45</f>
        <v>-100101.95721645169</v>
      </c>
      <c r="JU45" s="2">
        <f>('DEPRECATED - DT-Prelim Calcs'!$C$6*JS45-JT45)/('DEPRECATED - DT-Prelim Calcs'!$C$6*JS45)*'DEPRECATED - DT-Prelim Calcs'!$C$7*JS45</f>
        <v>47.088796063917606</v>
      </c>
      <c r="JV45" s="57">
        <f>JU45/'DEPRECATED - DT-Prelim Calcs'!$C$7*('DEPRECATED - DT-Prelim Calcs'!$C$8-'DEPRECATED - DT-Prelim Calcs'!$C$9)+'DEPRECATED - DT-Prelim Calcs'!$C$9</f>
        <v>2509.5433755189329</v>
      </c>
      <c r="JW45" s="57">
        <f t="shared" si="25"/>
        <v>49.999999999999993</v>
      </c>
      <c r="JX45" s="2">
        <f t="shared" si="78"/>
        <v>0.99579519204165001</v>
      </c>
      <c r="JY45" s="57">
        <f>JX45*'DEPRECATED - DT-Prelim Calcs'!$C$21/JS$2/'DEPRECATED - DT-Prelim Calcs'!$C$19/'DEPRECATED - DT-Prelim Calcs'!$C$18*3.39*'DEPRECATED - DT-Prelim Calcs'!$C$20</f>
        <v>25.773080821789936</v>
      </c>
      <c r="JZ45" s="46">
        <f t="shared" si="79"/>
        <v>0</v>
      </c>
      <c r="KA45" s="57">
        <f>JY44*'DEPRECATED - DT-Prelim Calcs'!$C$11+KA44</f>
        <v>-322.65752921065098</v>
      </c>
      <c r="KB45" s="57">
        <f>KB44+0.5*JY45*'DEPRECATED - DT-Prelim Calcs'!$C$11^2+KA45*'DEPRECATED - DT-Prelim Calcs'!$C$11</f>
        <v>-100577.83120770079</v>
      </c>
      <c r="KC45" s="57">
        <f>MIN('Drive Train'!$F$35-JW44*'DEPRECATED - DT-Prelim Calcs'!$C$21*'Drive Train'!$F$39,KC44+JW$2)</f>
        <v>9.4</v>
      </c>
      <c r="KD45" s="57">
        <f>'Drive Train'!$F$35-JW45*'DEPRECATED - DT-Prelim Calcs'!$C$21*'Drive Train'!$F$39</f>
        <v>9.4</v>
      </c>
      <c r="KE45" s="1">
        <f>IF(KB45&gt;='Drive Train'!$F$29,1,0)</f>
        <v>0</v>
      </c>
      <c r="KF45" s="57">
        <f>MIN(JV45,'DEPRECATED - DT-Prelim Calcs'!$C$10)*'DEPRECATED - DT-Prelim Calcs'!$C$11*1000/60/60</f>
        <v>103.33333333333333</v>
      </c>
      <c r="KG45" s="63">
        <f>KG44+'DEPRECATED - DT-Prelim Calcs'!$C$11</f>
        <v>164</v>
      </c>
      <c r="KH45" s="2">
        <f>KR45/'Drive Train'!$F$35</f>
        <v>0.74193548387096786</v>
      </c>
      <c r="KI45" s="46">
        <f>KP45*12*60/(PI() * 'Drive Train'!$F$15)/KH$2*KH45</f>
        <v>-54472.558438314525</v>
      </c>
      <c r="KJ45" s="2">
        <f>('DEPRECATED - DT-Prelim Calcs'!$C$6*KH45-KI45)/('DEPRECATED - DT-Prelim Calcs'!$C$6*KH45)*'DEPRECATED - DT-Prelim Calcs'!$C$7*KH45</f>
        <v>26.418245723697144</v>
      </c>
      <c r="KK45" s="57">
        <f>KJ45/'DEPRECATED - DT-Prelim Calcs'!$C$7*('DEPRECATED - DT-Prelim Calcs'!$C$8-'DEPRECATED - DT-Prelim Calcs'!$C$9)+'DEPRECATED - DT-Prelim Calcs'!$C$9</f>
        <v>1409.1153221370721</v>
      </c>
      <c r="KL45" s="57">
        <f t="shared" si="26"/>
        <v>53.333333333333329</v>
      </c>
      <c r="KM45" s="2">
        <f t="shared" si="80"/>
        <v>0.99579519204165001</v>
      </c>
      <c r="KN45" s="57">
        <f>KM45*'DEPRECATED - DT-Prelim Calcs'!$C$21/KH$2/'DEPRECATED - DT-Prelim Calcs'!$C$19/'DEPRECATED - DT-Prelim Calcs'!$C$18*3.39*'DEPRECATED - DT-Prelim Calcs'!$C$20</f>
        <v>25.773080821789936</v>
      </c>
      <c r="KO45" s="46">
        <f t="shared" si="81"/>
        <v>0</v>
      </c>
      <c r="KP45" s="57">
        <f>KN44*'DEPRECATED - DT-Prelim Calcs'!$C$11+KP44</f>
        <v>-179.39776764451574</v>
      </c>
      <c r="KQ45" s="57">
        <f>KQ44+0.5*KN45*'DEPRECATED - DT-Prelim Calcs'!$C$11^2+KP45*'DEPRECATED - DT-Prelim Calcs'!$C$11</f>
        <v>-75949.371514035185</v>
      </c>
      <c r="KR45" s="57">
        <f>MIN('Drive Train'!$F$35-KL44*'DEPRECATED - DT-Prelim Calcs'!$C$21*'Drive Train'!$F$39,KR44+KL$2)</f>
        <v>9.2000000000000011</v>
      </c>
      <c r="KS45" s="57">
        <f>'Drive Train'!$F$35-KL45*'DEPRECATED - DT-Prelim Calcs'!$C$21*'Drive Train'!$F$39</f>
        <v>9.2000000000000011</v>
      </c>
      <c r="KT45" s="1">
        <f>IF(KQ45&gt;='Drive Train'!$F$29,1,0)</f>
        <v>0</v>
      </c>
      <c r="KU45" s="57">
        <f>MIN(KK45,'DEPRECATED - DT-Prelim Calcs'!$C$10)*'DEPRECATED - DT-Prelim Calcs'!$C$11*1000/60/60</f>
        <v>103.33333333333333</v>
      </c>
      <c r="KV45" s="63">
        <f>KV44+'DEPRECATED - DT-Prelim Calcs'!$C$11</f>
        <v>164</v>
      </c>
      <c r="KW45" s="2">
        <f>LG45/'Drive Train'!$F$35</f>
        <v>0.72580645161290325</v>
      </c>
      <c r="KX45" s="46">
        <f>LE45*12*60/(PI() * 'Drive Train'!$F$15)/KW$2*KW45</f>
        <v>-8962.2514745915978</v>
      </c>
      <c r="KY45" s="2">
        <f>('DEPRECATED - DT-Prelim Calcs'!$C$6*KW45-KX45)/('DEPRECATED - DT-Prelim Calcs'!$C$6*KW45)*'DEPRECATED - DT-Prelim Calcs'!$C$7*KW45</f>
        <v>5.8015436522831108</v>
      </c>
      <c r="KZ45" s="57">
        <f>KY45/'DEPRECATED - DT-Prelim Calcs'!$C$7*('DEPRECATED - DT-Prelim Calcs'!$C$8-'DEPRECATED - DT-Prelim Calcs'!$C$9)+'DEPRECATED - DT-Prelim Calcs'!$C$9</f>
        <v>311.55396289955314</v>
      </c>
      <c r="LA45" s="57">
        <f t="shared" si="27"/>
        <v>56.666666666666664</v>
      </c>
      <c r="LB45" s="2">
        <f t="shared" si="82"/>
        <v>0.99579519204165001</v>
      </c>
      <c r="LC45" s="57">
        <f>LB45*'DEPRECATED - DT-Prelim Calcs'!$C$21/KW$2/'DEPRECATED - DT-Prelim Calcs'!$C$19/'DEPRECATED - DT-Prelim Calcs'!$C$18*3.39*'DEPRECATED - DT-Prelim Calcs'!$C$20</f>
        <v>25.773080821789936</v>
      </c>
      <c r="LD45" s="46">
        <f t="shared" si="83"/>
        <v>0</v>
      </c>
      <c r="LE45" s="57">
        <f>LC44*'DEPRECATED - DT-Prelim Calcs'!$C$11+LE44</f>
        <v>-30.171833659790977</v>
      </c>
      <c r="LF45" s="57">
        <f>LF44+0.5*LC45*'DEPRECATED - DT-Prelim Calcs'!$C$11^2+LE45*'DEPRECATED - DT-Prelim Calcs'!$C$11</f>
        <v>-91477.397013612936</v>
      </c>
      <c r="LG45" s="57">
        <f>MIN('Drive Train'!$F$35-LA44*'DEPRECATED - DT-Prelim Calcs'!$C$21*'Drive Train'!$F$39,LG44+LA$2)</f>
        <v>9</v>
      </c>
      <c r="LH45" s="57">
        <f>'Drive Train'!$F$35-LA45*'DEPRECATED - DT-Prelim Calcs'!$C$21*'Drive Train'!$F$39</f>
        <v>9</v>
      </c>
      <c r="LI45" s="1">
        <f>IF(LF45&gt;='Drive Train'!$F$29,1,0)</f>
        <v>0</v>
      </c>
      <c r="LJ45" s="57">
        <f>MIN(KZ45,'DEPRECATED - DT-Prelim Calcs'!$C$10)*'DEPRECATED - DT-Prelim Calcs'!$C$11*1000/60/60</f>
        <v>103.33333333333333</v>
      </c>
      <c r="LK45" s="63">
        <f>LK44+'DEPRECATED - DT-Prelim Calcs'!$C$11</f>
        <v>164</v>
      </c>
      <c r="LL45" s="2">
        <f>LV45/'Drive Train'!$F$35</f>
        <v>0.70967741935483875</v>
      </c>
      <c r="LM45" s="46">
        <f>LT45*12*60/(PI() * 'Drive Train'!$F$15)/LL$2*LL45</f>
        <v>-101573.22778879025</v>
      </c>
      <c r="LN45" s="2">
        <f>('DEPRECATED - DT-Prelim Calcs'!$C$6*LL45-LM45)/('DEPRECATED - DT-Prelim Calcs'!$C$6*LL45)*'DEPRECATED - DT-Prelim Calcs'!$C$7*LL45</f>
        <v>47.637429329422737</v>
      </c>
      <c r="LO45" s="57">
        <f>LN45/'DEPRECATED - DT-Prelim Calcs'!$C$7*('DEPRECATED - DT-Prelim Calcs'!$C$8-'DEPRECATED - DT-Prelim Calcs'!$C$9)+'DEPRECATED - DT-Prelim Calcs'!$C$9</f>
        <v>2538.7506983256999</v>
      </c>
      <c r="LP45" s="57">
        <f t="shared" si="28"/>
        <v>60</v>
      </c>
      <c r="LQ45" s="2">
        <f t="shared" si="84"/>
        <v>0.99579519204165001</v>
      </c>
      <c r="LR45" s="57">
        <f>LQ45*'DEPRECATED - DT-Prelim Calcs'!$C$21/LL$2/'DEPRECATED - DT-Prelim Calcs'!$C$19/'DEPRECATED - DT-Prelim Calcs'!$C$18*3.39*'DEPRECATED - DT-Prelim Calcs'!$C$20</f>
        <v>25.773080821789936</v>
      </c>
      <c r="LS45" s="46">
        <f t="shared" si="85"/>
        <v>0</v>
      </c>
      <c r="LT45" s="57">
        <f>LR44*'DEPRECATED - DT-Prelim Calcs'!$C$11+LT44</f>
        <v>-349.72257702181071</v>
      </c>
      <c r="LU45" s="57">
        <f>LU44+0.5*LR45*'DEPRECATED - DT-Prelim Calcs'!$C$11^2+LT45*'DEPRECATED - DT-Prelim Calcs'!$C$11</f>
        <v>-106102.79548989877</v>
      </c>
      <c r="LV45" s="57">
        <f>MIN('Drive Train'!$F$35-LP44*'DEPRECATED - DT-Prelim Calcs'!$C$21*'Drive Train'!$F$39,LV44+LP$2)</f>
        <v>8.8000000000000007</v>
      </c>
      <c r="LW45" s="57">
        <f>'Drive Train'!$F$35-LP45*'DEPRECATED - DT-Prelim Calcs'!$C$21*'Drive Train'!$F$39</f>
        <v>8.8000000000000007</v>
      </c>
      <c r="LX45" s="1">
        <f>IF(LU45&gt;='Drive Train'!$F$29,1,0)</f>
        <v>0</v>
      </c>
      <c r="LY45" s="57">
        <f>MIN(LO45,'DEPRECATED - DT-Prelim Calcs'!$C$10)*'DEPRECATED - DT-Prelim Calcs'!$C$11*1000/60/60</f>
        <v>103.33333333333333</v>
      </c>
      <c r="LZ45" s="63">
        <f>LZ44+'DEPRECATED - DT-Prelim Calcs'!$C$11</f>
        <v>164</v>
      </c>
    </row>
    <row r="46" spans="1:338" x14ac:dyDescent="0.2">
      <c r="C46" s="3" t="s">
        <v>45</v>
      </c>
      <c r="E46" s="24">
        <f t="shared" ref="E46:O46" si="91">$C$27*E35/$C$21+$C$29*E35</f>
        <v>0.19623286865813772</v>
      </c>
      <c r="F46" s="24">
        <f t="shared" si="91"/>
        <v>0.70083167377906319</v>
      </c>
      <c r="G46" s="24">
        <f t="shared" si="91"/>
        <v>0.48519115877012076</v>
      </c>
      <c r="H46" s="24">
        <f t="shared" si="91"/>
        <v>0.37102853317715118</v>
      </c>
      <c r="I46" s="24">
        <f t="shared" si="91"/>
        <v>0.30035643161959857</v>
      </c>
      <c r="J46" s="24">
        <f t="shared" si="91"/>
        <v>0.25229940256046279</v>
      </c>
      <c r="K46" s="24">
        <f t="shared" si="91"/>
        <v>0.2174994849659162</v>
      </c>
      <c r="L46" s="24">
        <f t="shared" si="91"/>
        <v>0.19113591103065361</v>
      </c>
      <c r="M46" s="24">
        <f t="shared" si="91"/>
        <v>0.17047256929760995</v>
      </c>
      <c r="N46" s="24">
        <f t="shared" si="91"/>
        <v>0.15384109912223337</v>
      </c>
      <c r="O46" s="24">
        <f t="shared" si="91"/>
        <v>0.14016633475581261</v>
      </c>
      <c r="R46" s="63">
        <f>R45+'DEPRECATED - DT-Prelim Calcs'!$C$11</f>
        <v>168</v>
      </c>
      <c r="S46" s="2">
        <f>AG46/'Drive Train'!$F$35</f>
        <v>0</v>
      </c>
      <c r="T46" s="46">
        <f>AE46*12*60/(PI() * 'Drive Train'!$F$15)/S$2*ABS(S46)</f>
        <v>0</v>
      </c>
      <c r="U46" s="2">
        <f>IF(OR(AD45=1,AND($C$32=Motors!$C$32,'DEPRECATED - DT-Prelim Calcs'!AI45=1)),0,IF(AG46=0,-(V45+$C$9)/($C$8-$C$9)*$C$7,($C$6*S46-T46)/($C$6*S46)*$C$7*S46))</f>
        <v>0</v>
      </c>
      <c r="V46" s="57">
        <f>IF(AND(AD45=1,AI45=1),0,ABS(U46/$C$7*($C$8-$C$9)+$C$9) *'Drive Train'!$AA$49 + V45*(1-'Drive Train'!$AA$49))</f>
        <v>0</v>
      </c>
      <c r="W46" s="57">
        <f t="shared" si="0"/>
        <v>0</v>
      </c>
      <c r="X46" s="2">
        <f>MAX(MIN(IF(AND(AI45=1,AG46&lt;0),-1,1)*(W46-$C$9)/($C$8-$C$9)*$C$7-$C$29*AE46/T$2 -  AI45*$C$29/2,X$2),MAX(X$4:X45)*-1)</f>
        <v>-0.2458281045106315</v>
      </c>
      <c r="Y46" s="57">
        <f t="shared" si="1"/>
        <v>0</v>
      </c>
      <c r="Z46" s="57">
        <f t="shared" si="2"/>
        <v>0</v>
      </c>
      <c r="AA46" s="57">
        <f t="shared" si="3"/>
        <v>0</v>
      </c>
      <c r="AB46" s="57" t="e">
        <f t="shared" si="4"/>
        <v>#N/A</v>
      </c>
      <c r="AC46" s="46">
        <f t="shared" si="29"/>
        <v>1</v>
      </c>
      <c r="AD46" s="1">
        <f t="shared" si="5"/>
        <v>1</v>
      </c>
      <c r="AE46" s="57">
        <f t="shared" si="6"/>
        <v>0</v>
      </c>
      <c r="AF46" s="57" t="e">
        <f t="shared" si="7"/>
        <v>#N/A</v>
      </c>
      <c r="AG46" s="57">
        <f>IF(AI45=0,MIN('Drive Train'!$F$35-W45*$C$21*'Drive Train'!$F$39,AG45+W$2)-$C$3,IF(AE45-1&lt;=0,0,IF($C$32=Motors!$C$30,MAX(MAX(AG$4:AG45)*-1,AG45-W$2),MAX(0,MAX(AG$4:AG45)*-1,AG45-W$2))))</f>
        <v>0</v>
      </c>
      <c r="AH46" s="57">
        <f>'Drive Train'!$F$35-ABS(W46)*'DEPRECATED - DT-Prelim Calcs'!$C$21*'Drive Train'!$F$39</f>
        <v>12.4</v>
      </c>
      <c r="AI46" s="1">
        <f>IF(AJ46&gt;='Drive Train'!$F$29,1,0)</f>
        <v>1</v>
      </c>
      <c r="AJ46" s="57">
        <f>AJ45+0.5*Y46*'DEPRECATED - DT-Prelim Calcs'!$C$11^2+AE46*'DEPRECATED - DT-Prelim Calcs'!$C$11</f>
        <v>784.33981740885292</v>
      </c>
      <c r="AK46" s="57">
        <f t="shared" si="8"/>
        <v>0</v>
      </c>
      <c r="AL46" s="63">
        <f>AL45+'DEPRECATED - DT-Prelim Calcs'!$C$11</f>
        <v>168</v>
      </c>
      <c r="AM46" s="2">
        <f>AW46/'Drive Train'!$F$35</f>
        <v>0.90171150976978909</v>
      </c>
      <c r="AN46" s="46">
        <f>AU46*12*60/(PI() * 'Drive Train'!$F$15)/AM$2*AM46</f>
        <v>4074.5220108698827</v>
      </c>
      <c r="AO46" s="2">
        <f>('DEPRECATED - DT-Prelim Calcs'!$C$6*AM46-AN46)/('DEPRECATED - DT-Prelim Calcs'!$C$6*AM46)*'DEPRECATED - DT-Prelim Calcs'!$C$7*AM46</f>
        <v>0.33079865107869677</v>
      </c>
      <c r="AP46" s="57">
        <f>AO46/'DEPRECATED - DT-Prelim Calcs'!$C$7*('DEPRECATED - DT-Prelim Calcs'!$C$8-'DEPRECATED - DT-Prelim Calcs'!$C$9)+'DEPRECATED - DT-Prelim Calcs'!$C$9</f>
        <v>20.310567192280828</v>
      </c>
      <c r="AQ46" s="57">
        <f t="shared" si="9"/>
        <v>20.310567192280828</v>
      </c>
      <c r="AR46" s="2">
        <f t="shared" si="30"/>
        <v>-2.2809483455565882E-5</v>
      </c>
      <c r="AS46" s="57">
        <f>AR46*'DEPRECATED - DT-Prelim Calcs'!$C$21/AM$2/'DEPRECATED - DT-Prelim Calcs'!$C$19/'DEPRECATED - DT-Prelim Calcs'!$C$18*3.39*'DEPRECATED - DT-Prelim Calcs'!$C$20</f>
        <v>-1.6529883482518126E-4</v>
      </c>
      <c r="AT46" s="46">
        <f t="shared" si="31"/>
        <v>0</v>
      </c>
      <c r="AU46" s="57">
        <f>AS45*'DEPRECATED - DT-Prelim Calcs'!$C$11+AU45</f>
        <v>39.432692032962571</v>
      </c>
      <c r="AV46" s="57">
        <f>AV45+0.5*AS46*'DEPRECATED - DT-Prelim Calcs'!$C$11^2+AU46*'DEPRECATED - DT-Prelim Calcs'!$C$11</f>
        <v>6580.0164790757572</v>
      </c>
      <c r="AW46" s="57">
        <f>MIN('Drive Train'!$F$35-AQ45*'DEPRECATED - DT-Prelim Calcs'!$C$21*'Drive Train'!$F$39,AW45+AQ$2)</f>
        <v>11.181222721145385</v>
      </c>
      <c r="AX46" s="57">
        <f>'Drive Train'!$F$35-AQ46*'DEPRECATED - DT-Prelim Calcs'!$C$21*'Drive Train'!$F$39</f>
        <v>11.181365968463151</v>
      </c>
      <c r="AY46" s="1">
        <f>IF(AV46&gt;='Drive Train'!$F$29,1,0)</f>
        <v>1</v>
      </c>
      <c r="AZ46" s="57">
        <f t="shared" si="32"/>
        <v>22.567296880312032</v>
      </c>
      <c r="BA46" s="63">
        <f>BA45+'DEPRECATED - DT-Prelim Calcs'!$C$11</f>
        <v>168</v>
      </c>
      <c r="BB46" s="2">
        <f>BL46/'Drive Train'!$F$35</f>
        <v>0.55000000000000004</v>
      </c>
      <c r="BC46" s="46">
        <f>BJ46*12*60/(PI() * 'Drive Train'!$F$15)/BB$2*BB46</f>
        <v>5574.439174554348</v>
      </c>
      <c r="BD46" s="2">
        <f>('DEPRECATED - DT-Prelim Calcs'!$C$6*BB46-BC46)/('DEPRECATED - DT-Prelim Calcs'!$C$6*BB46)*'DEPRECATED - DT-Prelim Calcs'!$C$7*BB46</f>
        <v>-1.1950250301455867</v>
      </c>
      <c r="BE46" s="57">
        <f>BD46/'DEPRECATED - DT-Prelim Calcs'!$C$7*('DEPRECATED - DT-Prelim Calcs'!$C$8-'DEPRECATED - DT-Prelim Calcs'!$C$9)+'DEPRECATED - DT-Prelim Calcs'!$C$9</f>
        <v>-60.918967372480822</v>
      </c>
      <c r="BF46" s="57">
        <f t="shared" si="10"/>
        <v>-60.918967372480822</v>
      </c>
      <c r="BG46" s="2">
        <f t="shared" si="33"/>
        <v>-1.9370578445294966</v>
      </c>
      <c r="BH46" s="57">
        <f>BG46*'DEPRECATED - DT-Prelim Calcs'!$C$21/BB$2/'DEPRECATED - DT-Prelim Calcs'!$C$19/'DEPRECATED - DT-Prelim Calcs'!$C$18*3.39*'DEPRECATED - DT-Prelim Calcs'!$C$20</f>
        <v>-20.276723295938353</v>
      </c>
      <c r="BI46" s="46">
        <f t="shared" si="34"/>
        <v>1</v>
      </c>
      <c r="BJ46" s="57">
        <f>BH45*'DEPRECATED - DT-Prelim Calcs'!$C$11+BJ45</f>
        <v>61.232927128192628</v>
      </c>
      <c r="BK46" s="57">
        <f>BK45+0.5*BH46*'DEPRECATED - DT-Prelim Calcs'!$C$11^2+BJ46*'DEPRECATED - DT-Prelim Calcs'!$C$11</f>
        <v>3508.2793764296803</v>
      </c>
      <c r="BL46" s="57">
        <f>MIN('Drive Train'!$F$35-BF45*'DEPRECATED - DT-Prelim Calcs'!$C$21*'Drive Train'!$F$39,BL45+BF$2)</f>
        <v>6.82</v>
      </c>
      <c r="BM46" s="57">
        <f>'Drive Train'!$F$35-BF46*'DEPRECATED - DT-Prelim Calcs'!$C$21*'Drive Train'!$F$39</f>
        <v>16.055138042348851</v>
      </c>
      <c r="BN46" s="1">
        <f>IF(BK46&gt;='Drive Train'!$F$29,1,0)</f>
        <v>1</v>
      </c>
      <c r="BO46" s="57">
        <f t="shared" si="35"/>
        <v>-67.687741524978691</v>
      </c>
      <c r="BP46" s="63">
        <f>BP45+'DEPRECATED - DT-Prelim Calcs'!$C$11</f>
        <v>168</v>
      </c>
      <c r="BQ46" s="2">
        <f>CA46/'Drive Train'!$F$35</f>
        <v>0.55000000000000004</v>
      </c>
      <c r="BR46" s="46">
        <f>BY46*12*60/(PI() * 'Drive Train'!$F$15)/BQ$2*BQ46</f>
        <v>9647.5845957801375</v>
      </c>
      <c r="BS46" s="2">
        <f>('DEPRECATED - DT-Prelim Calcs'!$C$6*BQ46-BR46)/('DEPRECATED - DT-Prelim Calcs'!$C$6*BQ46)*'DEPRECATED - DT-Prelim Calcs'!$C$7*BQ46</f>
        <v>-3.0367286821444899</v>
      </c>
      <c r="BT46" s="57">
        <f>BS46/'DEPRECATED - DT-Prelim Calcs'!$C$7*('DEPRECATED - DT-Prelim Calcs'!$C$8-'DEPRECATED - DT-Prelim Calcs'!$C$9)+'DEPRECATED - DT-Prelim Calcs'!$C$9</f>
        <v>-158.96485058885398</v>
      </c>
      <c r="BU46" s="57">
        <f t="shared" si="11"/>
        <v>-158.96485058885398</v>
      </c>
      <c r="BV46" s="2">
        <f t="shared" si="36"/>
        <v>-4.3209519242405712</v>
      </c>
      <c r="BW46" s="57">
        <f>BV46*'DEPRECATED - DT-Prelim Calcs'!$C$21/BQ$2/'DEPRECATED - DT-Prelim Calcs'!$C$19/'DEPRECATED - DT-Prelim Calcs'!$C$18*3.39*'DEPRECATED - DT-Prelim Calcs'!$C$20</f>
        <v>-59.148016884525546</v>
      </c>
      <c r="BX46" s="46">
        <f t="shared" si="37"/>
        <v>1</v>
      </c>
      <c r="BY46" s="57">
        <f>BW45*'DEPRECATED - DT-Prelim Calcs'!$C$11+BY45</f>
        <v>81.039521098900892</v>
      </c>
      <c r="BZ46" s="57">
        <f>BZ45+0.5*BW46*'DEPRECATED - DT-Prelim Calcs'!$C$11^2+BY46*'DEPRECATED - DT-Prelim Calcs'!$C$11</f>
        <v>-3989.7027989267572</v>
      </c>
      <c r="CA46" s="57">
        <f>MIN('Drive Train'!$F$35-BU45*'DEPRECATED - DT-Prelim Calcs'!$C$21*'Drive Train'!$F$39,CA45+BU$2)</f>
        <v>6.82</v>
      </c>
      <c r="CB46" s="57">
        <f>'Drive Train'!$F$35-BU46*'DEPRECATED - DT-Prelim Calcs'!$C$21*'Drive Train'!$F$39</f>
        <v>21.937891035331241</v>
      </c>
      <c r="CC46" s="1">
        <f>IF(BZ46&gt;='Drive Train'!$F$29,1,0)</f>
        <v>0</v>
      </c>
      <c r="CD46" s="57">
        <f t="shared" si="38"/>
        <v>-176.62761176539331</v>
      </c>
      <c r="CE46" s="63">
        <f>CE45+'DEPRECATED - DT-Prelim Calcs'!$C$11</f>
        <v>168</v>
      </c>
      <c r="CF46" s="2">
        <f>CP46/'Drive Train'!$F$35</f>
        <v>0.55000000000000004</v>
      </c>
      <c r="CG46" s="46">
        <f>CN46*12*60/(PI() * 'Drive Train'!$F$15)/CF$2*CF46</f>
        <v>-11340.166153208102</v>
      </c>
      <c r="CH46" s="2">
        <f>('DEPRECATED - DT-Prelim Calcs'!$C$6*CF46-CG46)/('DEPRECATED - DT-Prelim Calcs'!$C$6*CF46)*'DEPRECATED - DT-Prelim Calcs'!$C$7*CF46</f>
        <v>6.4530422944149199</v>
      </c>
      <c r="CI46" s="57">
        <f>CH46/'DEPRECATED - DT-Prelim Calcs'!$C$7*('DEPRECATED - DT-Prelim Calcs'!$C$8-'DEPRECATED - DT-Prelim Calcs'!$C$9)+'DEPRECATED - DT-Prelim Calcs'!$C$9</f>
        <v>346.23747982300171</v>
      </c>
      <c r="CJ46" s="57">
        <f t="shared" si="12"/>
        <v>93</v>
      </c>
      <c r="CK46" s="2">
        <f t="shared" si="39"/>
        <v>1.5241763143494644</v>
      </c>
      <c r="CL46" s="57">
        <f>CK46*'DEPRECATED - DT-Prelim Calcs'!$C$21/CF$2/'DEPRECATED - DT-Prelim Calcs'!$C$19/'DEPRECATED - DT-Prelim Calcs'!$C$18*3.39*'DEPRECATED - DT-Prelim Calcs'!$C$20</f>
        <v>25.773080821789936</v>
      </c>
      <c r="CM46" s="46">
        <f t="shared" si="40"/>
        <v>0</v>
      </c>
      <c r="CN46" s="57">
        <f>CL45*'DEPRECATED - DT-Prelim Calcs'!$C$11+CN45</f>
        <v>-77.112949518195236</v>
      </c>
      <c r="CO46" s="57">
        <f>CO45+0.5*CL46*'DEPRECATED - DT-Prelim Calcs'!$C$11^2+CN46*'DEPRECATED - DT-Prelim Calcs'!$C$11</f>
        <v>-15035.5645711135</v>
      </c>
      <c r="CP46" s="57">
        <f>MIN('Drive Train'!$F$35-CJ45*'DEPRECATED - DT-Prelim Calcs'!$C$21*'Drive Train'!$F$39,CP45+CJ$2)</f>
        <v>6.82</v>
      </c>
      <c r="CQ46" s="57">
        <f>'Drive Train'!$F$35-CJ46*'DEPRECATED - DT-Prelim Calcs'!$C$21*'Drive Train'!$F$39</f>
        <v>6.82</v>
      </c>
      <c r="CR46" s="1">
        <f>IF(CO46&gt;='Drive Train'!$F$29,1,0)</f>
        <v>0</v>
      </c>
      <c r="CS46" s="57">
        <f t="shared" si="41"/>
        <v>103.33333333333333</v>
      </c>
      <c r="CT46" s="63">
        <f>CT45+'DEPRECATED - DT-Prelim Calcs'!$C$11</f>
        <v>168</v>
      </c>
      <c r="CU46" s="2">
        <f>DE46/'Drive Train'!$F$35</f>
        <v>0.55000000000000004</v>
      </c>
      <c r="CV46" s="46">
        <f>DC46*12*60/(PI() * 'Drive Train'!$F$15)/CU$2*CU46</f>
        <v>8089.5874210845877</v>
      </c>
      <c r="CW46" s="2">
        <f>('DEPRECATED - DT-Prelim Calcs'!$C$6*CU46-CV46)/('DEPRECATED - DT-Prelim Calcs'!$C$6*CU46)*'DEPRECATED - DT-Prelim Calcs'!$C$7*CU46</f>
        <v>-2.3322684211658262</v>
      </c>
      <c r="CX46" s="57">
        <f>CW46/'DEPRECATED - DT-Prelim Calcs'!$C$7*('DEPRECATED - DT-Prelim Calcs'!$C$8-'DEPRECATED - DT-Prelim Calcs'!$C$9)+'DEPRECATED - DT-Prelim Calcs'!$C$9</f>
        <v>-121.46184167451266</v>
      </c>
      <c r="CY46" s="57">
        <f t="shared" si="13"/>
        <v>-121.46184167451266</v>
      </c>
      <c r="CZ46" s="2">
        <f t="shared" si="42"/>
        <v>-3.4091012887075127</v>
      </c>
      <c r="DA46" s="57">
        <f>CZ46*'DEPRECATED - DT-Prelim Calcs'!$C$21/CU$2/'DEPRECATED - DT-Prelim Calcs'!$C$19/'DEPRECATED - DT-Prelim Calcs'!$C$18*3.39*'DEPRECATED - DT-Prelim Calcs'!$C$20</f>
        <v>-68.62648355137803</v>
      </c>
      <c r="DB46" s="46">
        <f t="shared" si="43"/>
        <v>1</v>
      </c>
      <c r="DC46" s="57">
        <f>DA45*'DEPRECATED - DT-Prelim Calcs'!$C$11+DC45</f>
        <v>46.207615295730449</v>
      </c>
      <c r="DD46" s="57">
        <f>DD45+0.5*DA46*'DEPRECATED - DT-Prelim Calcs'!$C$11^2+DC46*'DEPRECATED - DT-Prelim Calcs'!$C$11</f>
        <v>-29061.625273505273</v>
      </c>
      <c r="DE46" s="57">
        <f>MIN('Drive Train'!$F$35-CY45*'DEPRECATED - DT-Prelim Calcs'!$C$21*'Drive Train'!$F$39,DE45+CY$2)</f>
        <v>6.82</v>
      </c>
      <c r="DF46" s="57">
        <f>'Drive Train'!$F$35-CY46*'DEPRECATED - DT-Prelim Calcs'!$C$21*'Drive Train'!$F$39</f>
        <v>19.687710500470757</v>
      </c>
      <c r="DG46" s="1">
        <f>IF(DD46&gt;='Drive Train'!$F$29,1,0)</f>
        <v>0</v>
      </c>
      <c r="DH46" s="57">
        <f t="shared" si="44"/>
        <v>-134.95760186056961</v>
      </c>
      <c r="DI46" s="63">
        <f>DI45+'DEPRECATED - DT-Prelim Calcs'!$C$11</f>
        <v>168</v>
      </c>
      <c r="DJ46" s="2">
        <f>DT46/'Drive Train'!$F$35</f>
        <v>1.5305003506095074</v>
      </c>
      <c r="DK46" s="46">
        <f>DR46*12*60/(PI() * 'Drive Train'!$F$15)/DJ$2*DJ46</f>
        <v>-143629.08677489462</v>
      </c>
      <c r="DL46" s="2">
        <f>('DEPRECATED - DT-Prelim Calcs'!$C$6*DJ46-DK46)/('DEPRECATED - DT-Prelim Calcs'!$C$6*DJ46)*'DEPRECATED - DT-Prelim Calcs'!$C$7*DJ46</f>
        <v>68.631488795718624</v>
      </c>
      <c r="DM46" s="57">
        <f>DL46/'DEPRECATED - DT-Prelim Calcs'!$C$7*('DEPRECATED - DT-Prelim Calcs'!$C$8-'DEPRECATED - DT-Prelim Calcs'!$C$9)+'DEPRECATED - DT-Prelim Calcs'!$C$9</f>
        <v>3656.4012499961409</v>
      </c>
      <c r="DN46" s="57">
        <f t="shared" si="14"/>
        <v>93</v>
      </c>
      <c r="DO46" s="2">
        <f t="shared" si="45"/>
        <v>1.1037138828047846</v>
      </c>
      <c r="DP46" s="57">
        <f>DO46*'DEPRECATED - DT-Prelim Calcs'!$C$21/DJ$2/'DEPRECATED - DT-Prelim Calcs'!$C$19/'DEPRECATED - DT-Prelim Calcs'!$C$18*3.39*'DEPRECATED - DT-Prelim Calcs'!$C$20</f>
        <v>25.773080821789936</v>
      </c>
      <c r="DQ46" s="46">
        <f t="shared" si="46"/>
        <v>0</v>
      </c>
      <c r="DR46" s="57">
        <f>DP45*'DEPRECATED - DT-Prelim Calcs'!$C$11+DR45</f>
        <v>-254.15628230951879</v>
      </c>
      <c r="DS46" s="57">
        <f>DS45+0.5*DP46*'DEPRECATED - DT-Prelim Calcs'!$C$11^2+DR46*'DEPRECATED - DT-Prelim Calcs'!$C$11</f>
        <v>-47287.224571813946</v>
      </c>
      <c r="DT46" s="57">
        <f>MIN('Drive Train'!$F$35-DN45*'DEPRECATED - DT-Prelim Calcs'!$C$21*'Drive Train'!$F$39,DT45+DN$2)</f>
        <v>18.978204347557892</v>
      </c>
      <c r="DU46" s="57">
        <f>'Drive Train'!$F$35-DN46*'DEPRECATED - DT-Prelim Calcs'!$C$21*'Drive Train'!$F$39</f>
        <v>6.82</v>
      </c>
      <c r="DV46" s="1">
        <f>IF(DS46&gt;='Drive Train'!$F$29,1,0)</f>
        <v>0</v>
      </c>
      <c r="DW46" s="57">
        <f t="shared" si="47"/>
        <v>103.33333333333333</v>
      </c>
      <c r="DX46" s="63">
        <f>DX45+'DEPRECATED - DT-Prelim Calcs'!$C$11</f>
        <v>168</v>
      </c>
      <c r="DY46" s="2">
        <f>EI46/'Drive Train'!$F$35</f>
        <v>0.55000000000000004</v>
      </c>
      <c r="DZ46" s="46">
        <f>EG46*12*60/(PI() * 'Drive Train'!$F$15)/DY$2*DY46</f>
        <v>-10666.659366049897</v>
      </c>
      <c r="EA46" s="2">
        <f>('DEPRECATED - DT-Prelim Calcs'!$C$6*DY46-DZ46)/('DEPRECATED - DT-Prelim Calcs'!$C$6*DY46)*'DEPRECATED - DT-Prelim Calcs'!$C$7*DY46</f>
        <v>6.1485110829606473</v>
      </c>
      <c r="EB46" s="57">
        <f>EA46/'DEPRECATED - DT-Prelim Calcs'!$C$7*('DEPRECATED - DT-Prelim Calcs'!$C$8-'DEPRECATED - DT-Prelim Calcs'!$C$9)+'DEPRECATED - DT-Prelim Calcs'!$C$9</f>
        <v>330.02529956176392</v>
      </c>
      <c r="EC46" s="57">
        <f t="shared" si="15"/>
        <v>93</v>
      </c>
      <c r="ED46" s="2">
        <f t="shared" si="48"/>
        <v>0.96993038185874991</v>
      </c>
      <c r="EE46" s="57">
        <f>ED46*'DEPRECATED - DT-Prelim Calcs'!$C$21/DY$2/'DEPRECATED - DT-Prelim Calcs'!$C$19/'DEPRECATED - DT-Prelim Calcs'!$C$18*3.39*'DEPRECATED - DT-Prelim Calcs'!$C$20</f>
        <v>25.773080821789936</v>
      </c>
      <c r="EF46" s="46">
        <f t="shared" si="49"/>
        <v>0</v>
      </c>
      <c r="EG46" s="57">
        <f>EE45*'DEPRECATED - DT-Prelim Calcs'!$C$11+EG45</f>
        <v>-46.15743622965168</v>
      </c>
      <c r="EH46" s="57">
        <f>EH45+0.5*EE46*'DEPRECATED - DT-Prelim Calcs'!$C$11^2+EG46*'DEPRECATED - DT-Prelim Calcs'!$C$11</f>
        <v>-93825.413454320325</v>
      </c>
      <c r="EI46" s="57">
        <f>MIN('Drive Train'!$F$35-EC45*'DEPRECATED - DT-Prelim Calcs'!$C$21*'Drive Train'!$F$39,EI45+EC$2)</f>
        <v>6.82</v>
      </c>
      <c r="EJ46" s="57">
        <f>'Drive Train'!$F$35-EC46*'DEPRECATED - DT-Prelim Calcs'!$C$21*'Drive Train'!$F$39</f>
        <v>6.82</v>
      </c>
      <c r="EK46" s="1">
        <f>IF(EH46&gt;='Drive Train'!$F$29,1,0)</f>
        <v>0</v>
      </c>
      <c r="EL46" s="57">
        <f t="shared" si="50"/>
        <v>103.33333333333333</v>
      </c>
      <c r="EM46" s="63">
        <f>EM45+'DEPRECATED - DT-Prelim Calcs'!$C$11</f>
        <v>168</v>
      </c>
      <c r="EN46" s="2">
        <f>EX46/'Drive Train'!$F$35</f>
        <v>0.55000000000000004</v>
      </c>
      <c r="EO46" s="46">
        <f>EV46*12*60/(PI() * 'Drive Train'!$F$15)/EN$2*EN46</f>
        <v>-471611.65484698676</v>
      </c>
      <c r="EP46" s="2">
        <f>('DEPRECATED - DT-Prelim Calcs'!$C$6*EN46-EO46)/('DEPRECATED - DT-Prelim Calcs'!$C$6*EN46)*'DEPRECATED - DT-Prelim Calcs'!$C$7*EN46</f>
        <v>214.56829327978198</v>
      </c>
      <c r="EQ46" s="57">
        <f>EP46/'DEPRECATED - DT-Prelim Calcs'!$C$7*('DEPRECATED - DT-Prelim Calcs'!$C$8-'DEPRECATED - DT-Prelim Calcs'!$C$9)+'DEPRECATED - DT-Prelim Calcs'!$C$9</f>
        <v>11425.568061326154</v>
      </c>
      <c r="ER46" s="57">
        <f t="shared" si="16"/>
        <v>93</v>
      </c>
      <c r="ES46" s="2">
        <f t="shared" si="51"/>
        <v>0.86507304327942547</v>
      </c>
      <c r="ET46" s="57">
        <f>ES46*'DEPRECATED - DT-Prelim Calcs'!$C$21/EN$2/'DEPRECATED - DT-Prelim Calcs'!$C$19/'DEPRECATED - DT-Prelim Calcs'!$C$18*3.39*'DEPRECATED - DT-Prelim Calcs'!$C$20</f>
        <v>25.773080821789936</v>
      </c>
      <c r="EU46" s="46">
        <f t="shared" si="52"/>
        <v>0</v>
      </c>
      <c r="EV46" s="57">
        <f>ET45*'DEPRECATED - DT-Prelim Calcs'!$C$11+EV45</f>
        <v>-1820.1618061604645</v>
      </c>
      <c r="EW46" s="57">
        <f>EW45+0.5*ET46*'DEPRECATED - DT-Prelim Calcs'!$C$11^2+EV46*'DEPRECATED - DT-Prelim Calcs'!$C$11</f>
        <v>-110440.36515643146</v>
      </c>
      <c r="EX46" s="57">
        <f>MIN('Drive Train'!$F$35-ER45*'DEPRECATED - DT-Prelim Calcs'!$C$21*'Drive Train'!$F$39,EX45+ER$2)</f>
        <v>6.82</v>
      </c>
      <c r="EY46" s="57">
        <f>'Drive Train'!$F$35-ER46*'DEPRECATED - DT-Prelim Calcs'!$C$21*'Drive Train'!$F$39</f>
        <v>6.82</v>
      </c>
      <c r="EZ46" s="1">
        <f>IF(EW46&gt;='Drive Train'!$F$29,1,0)</f>
        <v>0</v>
      </c>
      <c r="FA46" s="57">
        <f t="shared" si="53"/>
        <v>103.33333333333333</v>
      </c>
      <c r="FB46" s="63">
        <f>FB45+'DEPRECATED - DT-Prelim Calcs'!$C$11</f>
        <v>168</v>
      </c>
      <c r="FC46" s="2">
        <f>FM46/'Drive Train'!$F$35</f>
        <v>0.55000000000000004</v>
      </c>
      <c r="FD46" s="46">
        <f>FK46*12*60/(PI() * 'Drive Train'!$F$15)/FC$2*FC46</f>
        <v>-337478.93710673659</v>
      </c>
      <c r="FE46" s="2">
        <f>('DEPRECATED - DT-Prelim Calcs'!$C$6*FC46-FD46)/('DEPRECATED - DT-Prelim Calcs'!$C$6*FC46)*'DEPRECATED - DT-Prelim Calcs'!$C$7*FC46</f>
        <v>153.91916574619796</v>
      </c>
      <c r="FF46" s="57">
        <f>FE46/'DEPRECATED - DT-Prelim Calcs'!$C$7*('DEPRECATED - DT-Prelim Calcs'!$C$8-'DEPRECATED - DT-Prelim Calcs'!$C$9)+'DEPRECATED - DT-Prelim Calcs'!$C$9</f>
        <v>8196.8199025880494</v>
      </c>
      <c r="FG46" s="57">
        <f t="shared" si="17"/>
        <v>93</v>
      </c>
      <c r="FH46" s="2">
        <f t="shared" si="54"/>
        <v>0.78067567320338405</v>
      </c>
      <c r="FI46" s="57">
        <f>FH46*'DEPRECATED - DT-Prelim Calcs'!$C$21/FC$2/'DEPRECATED - DT-Prelim Calcs'!$C$19/'DEPRECATED - DT-Prelim Calcs'!$C$18*3.39*'DEPRECATED - DT-Prelim Calcs'!$C$20</f>
        <v>25.773080821789936</v>
      </c>
      <c r="FJ46" s="46">
        <f t="shared" si="55"/>
        <v>0</v>
      </c>
      <c r="FK46" s="57">
        <f>FI45*'DEPRECATED - DT-Prelim Calcs'!$C$11+FK45</f>
        <v>-1175.4116957381545</v>
      </c>
      <c r="FL46" s="57">
        <f>FL45+0.5*FI46*'DEPRECATED - DT-Prelim Calcs'!$C$11^2+FK46*'DEPRECATED - DT-Prelim Calcs'!$C$11</f>
        <v>-151474.32219452297</v>
      </c>
      <c r="FM46" s="57">
        <f>MIN('Drive Train'!$F$35-FG45*'DEPRECATED - DT-Prelim Calcs'!$C$21*'Drive Train'!$F$39,FM45+FG$2)</f>
        <v>6.82</v>
      </c>
      <c r="FN46" s="57">
        <f>'Drive Train'!$F$35-FG46*'DEPRECATED - DT-Prelim Calcs'!$C$21*'Drive Train'!$F$39</f>
        <v>6.82</v>
      </c>
      <c r="FO46" s="1">
        <f>IF(FL46&gt;='Drive Train'!$F$29,1,0)</f>
        <v>0</v>
      </c>
      <c r="FP46" s="57">
        <f t="shared" si="56"/>
        <v>103.33333333333333</v>
      </c>
      <c r="FQ46" s="63">
        <f>FQ45+'DEPRECATED - DT-Prelim Calcs'!$C$11</f>
        <v>168</v>
      </c>
      <c r="FR46" s="2">
        <f>GB46/'Drive Train'!$F$35</f>
        <v>0.55000000000000004</v>
      </c>
      <c r="FS46" s="46">
        <f>FZ46*12*60/(PI() * 'Drive Train'!$F$15)/FR$2*FR46</f>
        <v>23861.394526117641</v>
      </c>
      <c r="FT46" s="2">
        <f>('DEPRECATED - DT-Prelim Calcs'!$C$6*FR46-FS46)/('DEPRECATED - DT-Prelim Calcs'!$C$6*FR46)*'DEPRECATED - DT-Prelim Calcs'!$C$7*FR46</f>
        <v>-9.4636108457680148</v>
      </c>
      <c r="FU46" s="57">
        <f>FT46/'DEPRECATED - DT-Prelim Calcs'!$C$7*('DEPRECATED - DT-Prelim Calcs'!$C$8-'DEPRECATED - DT-Prelim Calcs'!$C$9)+'DEPRECATED - DT-Prelim Calcs'!$C$9</f>
        <v>-501.10965622906076</v>
      </c>
      <c r="FV46" s="57">
        <f t="shared" si="18"/>
        <v>-501.10965622906076</v>
      </c>
      <c r="FW46" s="2">
        <f t="shared" si="57"/>
        <v>-12.639883324650235</v>
      </c>
      <c r="FX46" s="57">
        <f>FW46*'DEPRECATED - DT-Prelim Calcs'!$C$21/FR$2/'DEPRECATED - DT-Prelim Calcs'!$C$19/'DEPRECATED - DT-Prelim Calcs'!$C$18*3.39*'DEPRECATED - DT-Prelim Calcs'!$C$20</f>
        <v>-458.00203892409621</v>
      </c>
      <c r="FY46" s="46">
        <f t="shared" si="58"/>
        <v>1</v>
      </c>
      <c r="FZ46" s="57">
        <f>FX45*'DEPRECATED - DT-Prelim Calcs'!$C$11+FZ45</f>
        <v>75.719981563291782</v>
      </c>
      <c r="GA46" s="57">
        <f>GA45+0.5*FX46*'DEPRECATED - DT-Prelim Calcs'!$C$11^2+FZ46*'DEPRECATED - DT-Prelim Calcs'!$C$11</f>
        <v>-149687.73702534829</v>
      </c>
      <c r="GB46" s="57">
        <f>MIN('Drive Train'!$F$35-FV45*'DEPRECATED - DT-Prelim Calcs'!$C$21*'Drive Train'!$F$39,GB45+FV$2)</f>
        <v>6.82</v>
      </c>
      <c r="GC46" s="57">
        <f>'Drive Train'!$F$35-FV46*'DEPRECATED - DT-Prelim Calcs'!$C$21*'Drive Train'!$F$39</f>
        <v>42.466579373743642</v>
      </c>
      <c r="GD46" s="1">
        <f>IF(GA46&gt;='Drive Train'!$F$29,1,0)</f>
        <v>0</v>
      </c>
      <c r="GE46" s="57">
        <f t="shared" si="59"/>
        <v>-556.78850692117862</v>
      </c>
      <c r="GF46" s="63">
        <f>GF45+'DEPRECATED - DT-Prelim Calcs'!$C$11</f>
        <v>168</v>
      </c>
      <c r="GG46" s="2">
        <f>GQ46/'Drive Train'!$F$35</f>
        <v>0.85483870967741948</v>
      </c>
      <c r="GH46" s="46">
        <f>GO46*12*60/(PI() * 'Drive Train'!$F$15)/GG$2*GG46</f>
        <v>-276282.72177011159</v>
      </c>
      <c r="GI46" s="2">
        <f>('DEPRECATED - DT-Prelim Calcs'!$C$6*GG46-GH46)/('DEPRECATED - DT-Prelim Calcs'!$C$6*GG46)*'DEPRECATED - DT-Prelim Calcs'!$C$7*GG46</f>
        <v>126.98349327268073</v>
      </c>
      <c r="GJ46" s="57">
        <f>GI46/'DEPRECATED - DT-Prelim Calcs'!$C$7*('DEPRECATED - DT-Prelim Calcs'!$C$8-'DEPRECATED - DT-Prelim Calcs'!$C$9)+'DEPRECATED - DT-Prelim Calcs'!$C$9</f>
        <v>6762.8585837696837</v>
      </c>
      <c r="GK46" s="57">
        <f t="shared" si="60"/>
        <v>29.999999999999982</v>
      </c>
      <c r="GL46" s="2">
        <f t="shared" si="61"/>
        <v>0.99579519204165001</v>
      </c>
      <c r="GM46" s="57">
        <f>GL46*'DEPRECATED - DT-Prelim Calcs'!$C$21/GG$2/'DEPRECATED - DT-Prelim Calcs'!$C$19/'DEPRECATED - DT-Prelim Calcs'!$C$18*3.39*'DEPRECATED - DT-Prelim Calcs'!$C$20</f>
        <v>25.773080821789936</v>
      </c>
      <c r="GN46" s="46">
        <f t="shared" si="62"/>
        <v>0</v>
      </c>
      <c r="GO46" s="57">
        <f>GM45*'DEPRECATED - DT-Prelim Calcs'!$C$11+GO45</f>
        <v>-789.72329508935115</v>
      </c>
      <c r="GP46" s="57">
        <f>GP45+0.5*GM46*'DEPRECATED - DT-Prelim Calcs'!$C$11^2+GO46*'DEPRECATED - DT-Prelim Calcs'!$C$11</f>
        <v>-92515.83331019133</v>
      </c>
      <c r="GQ46" s="57">
        <f>MIN('Drive Train'!$F$35-GK45*'DEPRECATED - DT-Prelim Calcs'!$C$21*'Drive Train'!$F$39,GQ45+GK$2)</f>
        <v>10.600000000000001</v>
      </c>
      <c r="GR46" s="57">
        <f>'Drive Train'!$F$35-GK46*'DEPRECATED - DT-Prelim Calcs'!$C$21*'Drive Train'!$F$39</f>
        <v>10.600000000000001</v>
      </c>
      <c r="GS46" s="1">
        <f>IF(GP46&gt;='Drive Train'!$F$29,1,0)</f>
        <v>0</v>
      </c>
      <c r="GT46" s="57">
        <f t="shared" si="63"/>
        <v>33.333333333333314</v>
      </c>
      <c r="GU46" s="63">
        <f>GU45+'DEPRECATED - DT-Prelim Calcs'!$C$11</f>
        <v>168</v>
      </c>
      <c r="GV46" s="2">
        <f>HF46/'Drive Train'!$F$35</f>
        <v>0.83870967741935498</v>
      </c>
      <c r="GW46" s="46">
        <f>HD46*12*60/(PI() * 'Drive Train'!$F$15)/GV$2*GV46</f>
        <v>-5754.3480081997141</v>
      </c>
      <c r="GX46" s="2">
        <f>('DEPRECATED - DT-Prelim Calcs'!$C$6*GV46-GW46)/('DEPRECATED - DT-Prelim Calcs'!$C$6*GV46)*'DEPRECATED - DT-Prelim Calcs'!$C$7*GV46</f>
        <v>4.6231624988960895</v>
      </c>
      <c r="GY46" s="57">
        <f>GX46/'DEPRECATED - DT-Prelim Calcs'!$C$7*('DEPRECATED - DT-Prelim Calcs'!$C$8-'DEPRECATED - DT-Prelim Calcs'!$C$9)+'DEPRECATED - DT-Prelim Calcs'!$C$9</f>
        <v>248.82105751384574</v>
      </c>
      <c r="GZ46" s="57">
        <f t="shared" si="20"/>
        <v>33.333333333333314</v>
      </c>
      <c r="HA46" s="2">
        <f t="shared" si="64"/>
        <v>0.99579519204165001</v>
      </c>
      <c r="HB46" s="57">
        <f>HA46*'DEPRECATED - DT-Prelim Calcs'!$C$21/GV$2/'DEPRECATED - DT-Prelim Calcs'!$C$19/'DEPRECATED - DT-Prelim Calcs'!$C$18*3.39*'DEPRECATED - DT-Prelim Calcs'!$C$20</f>
        <v>25.773080821789936</v>
      </c>
      <c r="HC46" s="46">
        <f t="shared" si="65"/>
        <v>0</v>
      </c>
      <c r="HD46" s="57">
        <f>HB45*'DEPRECATED - DT-Prelim Calcs'!$C$11+HD45</f>
        <v>-16.76447171812292</v>
      </c>
      <c r="HE46" s="57">
        <f>HE45+0.5*HB46*'DEPRECATED - DT-Prelim Calcs'!$C$11^2+HD46*'DEPRECATED - DT-Prelim Calcs'!$C$11</f>
        <v>-62294.489227987411</v>
      </c>
      <c r="HF46" s="57">
        <f>MIN('Drive Train'!$F$35-GZ45*'DEPRECATED - DT-Prelim Calcs'!$C$21*'Drive Train'!$F$39,HF45+GZ$2)</f>
        <v>10.400000000000002</v>
      </c>
      <c r="HG46" s="57">
        <f>'Drive Train'!$F$35-GZ46*'DEPRECATED - DT-Prelim Calcs'!$C$21*'Drive Train'!$F$39</f>
        <v>10.400000000000002</v>
      </c>
      <c r="HH46" s="1">
        <f>IF(HE46&gt;='Drive Train'!$F$29,1,0)</f>
        <v>0</v>
      </c>
      <c r="HI46" s="57">
        <f t="shared" si="66"/>
        <v>37.037037037037017</v>
      </c>
      <c r="HJ46" s="63">
        <f>HJ45+'DEPRECATED - DT-Prelim Calcs'!$C$11</f>
        <v>168</v>
      </c>
      <c r="HK46" s="2">
        <f>HU46/'Drive Train'!$F$35</f>
        <v>0.82258064516129037</v>
      </c>
      <c r="HL46" s="46">
        <f>HS46*12*60/(PI() * 'Drive Train'!$F$15)/HK$2*HK46</f>
        <v>-329540.75183245633</v>
      </c>
      <c r="HM46" s="2">
        <f>('DEPRECATED - DT-Prelim Calcs'!$C$6*HK46-HL46)/('DEPRECATED - DT-Prelim Calcs'!$C$6*HK46)*'DEPRECATED - DT-Prelim Calcs'!$C$7*HK46</f>
        <v>150.98677431097752</v>
      </c>
      <c r="HN46" s="57">
        <f>HM46/'DEPRECATED - DT-Prelim Calcs'!$C$7*('DEPRECATED - DT-Prelim Calcs'!$C$8-'DEPRECATED - DT-Prelim Calcs'!$C$9)+'DEPRECATED - DT-Prelim Calcs'!$C$9</f>
        <v>8040.7096033603393</v>
      </c>
      <c r="HO46" s="57">
        <f t="shared" si="21"/>
        <v>36.66666666666665</v>
      </c>
      <c r="HP46" s="2">
        <f t="shared" si="67"/>
        <v>0.99579519204165001</v>
      </c>
      <c r="HQ46" s="57">
        <f>HP46*'DEPRECATED - DT-Prelim Calcs'!$C$21/HK$2/'DEPRECATED - DT-Prelim Calcs'!$C$19/'DEPRECATED - DT-Prelim Calcs'!$C$18*3.39*'DEPRECATED - DT-Prelim Calcs'!$C$20</f>
        <v>25.773080821789936</v>
      </c>
      <c r="HR46" s="46">
        <f t="shared" si="68"/>
        <v>0</v>
      </c>
      <c r="HS46" s="57">
        <f>HQ45*'DEPRECATED - DT-Prelim Calcs'!$C$11+HS45</f>
        <v>-978.8948526724206</v>
      </c>
      <c r="HT46" s="57">
        <f>HT45+0.5*HQ46*'DEPRECATED - DT-Prelim Calcs'!$C$11^2+HS46*'DEPRECATED - DT-Prelim Calcs'!$C$11</f>
        <v>-64845.773811749881</v>
      </c>
      <c r="HU46" s="57">
        <f>MIN('Drive Train'!$F$35-HO45*'DEPRECATED - DT-Prelim Calcs'!$C$21*'Drive Train'!$F$39,HU45+HO$2)</f>
        <v>10.200000000000001</v>
      </c>
      <c r="HV46" s="57">
        <f>'Drive Train'!$F$35-HO46*'DEPRECATED - DT-Prelim Calcs'!$C$21*'Drive Train'!$F$39</f>
        <v>10.200000000000001</v>
      </c>
      <c r="HW46" s="1">
        <f>IF(HT46&gt;='Drive Train'!$F$29,1,0)</f>
        <v>0</v>
      </c>
      <c r="HX46" s="57">
        <f t="shared" si="69"/>
        <v>40.740740740740726</v>
      </c>
      <c r="HY46" s="63">
        <f>HY45+'DEPRECATED - DT-Prelim Calcs'!$C$11</f>
        <v>168</v>
      </c>
      <c r="HZ46" s="2">
        <f>IJ46/'Drive Train'!$F$35</f>
        <v>0.80645161290322598</v>
      </c>
      <c r="IA46" s="46">
        <f>IH46*12*60/(PI() * 'Drive Train'!$F$15)/HZ$2*HZ46</f>
        <v>-261583.49040087257</v>
      </c>
      <c r="IB46" s="2">
        <f>('DEPRECATED - DT-Prelim Calcs'!$C$6*HZ46-IA46)/('DEPRECATED - DT-Prelim Calcs'!$C$6*HZ46)*'DEPRECATED - DT-Prelim Calcs'!$C$7*HZ46</f>
        <v>120.22051121375775</v>
      </c>
      <c r="IC46" s="57">
        <f>IB46/'DEPRECATED - DT-Prelim Calcs'!$C$7*('DEPRECATED - DT-Prelim Calcs'!$C$8-'DEPRECATED - DT-Prelim Calcs'!$C$9)+'DEPRECATED - DT-Prelim Calcs'!$C$9</f>
        <v>6402.8209911722488</v>
      </c>
      <c r="ID46" s="57">
        <f t="shared" si="22"/>
        <v>39.999999999999986</v>
      </c>
      <c r="IE46" s="2">
        <f t="shared" si="70"/>
        <v>0.99579519204165001</v>
      </c>
      <c r="IF46" s="57">
        <f>IE46*'DEPRECATED - DT-Prelim Calcs'!$C$21/HZ$2/'DEPRECATED - DT-Prelim Calcs'!$C$19/'DEPRECATED - DT-Prelim Calcs'!$C$18*3.39*'DEPRECATED - DT-Prelim Calcs'!$C$20</f>
        <v>25.773080821789936</v>
      </c>
      <c r="IG46" s="46">
        <f t="shared" si="71"/>
        <v>0</v>
      </c>
      <c r="IH46" s="57">
        <f>IF45*'DEPRECATED - DT-Prelim Calcs'!$C$11+IH45</f>
        <v>-792.56961541509042</v>
      </c>
      <c r="II46" s="57">
        <f>II45+0.5*IF46*'DEPRECATED - DT-Prelim Calcs'!$C$11^2+IH46*'DEPRECATED - DT-Prelim Calcs'!$C$11</f>
        <v>-80895.857710357755</v>
      </c>
      <c r="IJ46" s="57">
        <f>MIN('Drive Train'!$F$35-ID45*'DEPRECATED - DT-Prelim Calcs'!$C$21*'Drive Train'!$F$39,IJ45+ID$2)</f>
        <v>10.000000000000002</v>
      </c>
      <c r="IK46" s="57">
        <f>'Drive Train'!$F$35-ID46*'DEPRECATED - DT-Prelim Calcs'!$C$21*'Drive Train'!$F$39</f>
        <v>10.000000000000002</v>
      </c>
      <c r="IL46" s="1">
        <f>IF(II46&gt;='Drive Train'!$F$29,1,0)</f>
        <v>0</v>
      </c>
      <c r="IM46" s="57">
        <f t="shared" si="72"/>
        <v>44.444444444444429</v>
      </c>
      <c r="IN46" s="63">
        <f>IN45+'DEPRECATED - DT-Prelim Calcs'!$C$11</f>
        <v>168</v>
      </c>
      <c r="IO46" s="2">
        <f>IY46/'Drive Train'!$F$35</f>
        <v>0.79032258064516137</v>
      </c>
      <c r="IP46" s="46">
        <f>IW46*12*60/(PI() * 'Drive Train'!$F$15)/IO$2*IO46</f>
        <v>11604.505804138842</v>
      </c>
      <c r="IQ46" s="2">
        <f>('DEPRECATED - DT-Prelim Calcs'!$C$6*IO46-IP46)/('DEPRECATED - DT-Prelim Calcs'!$C$6*IO46)*'DEPRECATED - DT-Prelim Calcs'!$C$7*IO46</f>
        <v>-3.3423880568130051</v>
      </c>
      <c r="IR46" s="57">
        <f>IQ46/'DEPRECATED - DT-Prelim Calcs'!$C$7*('DEPRECATED - DT-Prelim Calcs'!$C$8-'DEPRECATED - DT-Prelim Calcs'!$C$9)+'DEPRECATED - DT-Prelim Calcs'!$C$9</f>
        <v>-175.23709032743096</v>
      </c>
      <c r="IS46" s="57">
        <f t="shared" si="23"/>
        <v>-175.23709032743096</v>
      </c>
      <c r="IT46" s="2">
        <f t="shared" si="73"/>
        <v>-4.4173841334290076</v>
      </c>
      <c r="IU46" s="57">
        <f>IT46*'DEPRECATED - DT-Prelim Calcs'!$C$21/IO$2/'DEPRECATED - DT-Prelim Calcs'!$C$19/'DEPRECATED - DT-Prelim Calcs'!$C$18*3.39*'DEPRECATED - DT-Prelim Calcs'!$C$20</f>
        <v>-114.33033539591187</v>
      </c>
      <c r="IV46" s="46">
        <f t="shared" si="74"/>
        <v>1</v>
      </c>
      <c r="IW46" s="57">
        <f>IU45*'DEPRECATED - DT-Prelim Calcs'!$C$11+IW45</f>
        <v>35.877953513254084</v>
      </c>
      <c r="IX46" s="57">
        <f>IX45+0.5*IU46*'DEPRECATED - DT-Prelim Calcs'!$C$11^2+IW46*'DEPRECATED - DT-Prelim Calcs'!$C$11</f>
        <v>-92853.235525126394</v>
      </c>
      <c r="IY46" s="57">
        <f>MIN('Drive Train'!$F$35-IS45*'DEPRECATED - DT-Prelim Calcs'!$C$21*'Drive Train'!$F$39,IY45+IS$2)</f>
        <v>9.8000000000000007</v>
      </c>
      <c r="IZ46" s="57">
        <f>'Drive Train'!$F$35-IS46*'DEPRECATED - DT-Prelim Calcs'!$C$21*'Drive Train'!$F$39</f>
        <v>22.914225419645859</v>
      </c>
      <c r="JA46" s="1">
        <f>IF(IX46&gt;='Drive Train'!$F$29,1,0)</f>
        <v>0</v>
      </c>
      <c r="JB46" s="57">
        <f t="shared" si="75"/>
        <v>-194.70787814158993</v>
      </c>
      <c r="JC46" s="63">
        <f>JC45+'DEPRECATED - DT-Prelim Calcs'!$C$11</f>
        <v>168</v>
      </c>
      <c r="JD46" s="2">
        <f>JN46/'Drive Train'!$F$35</f>
        <v>0.77419354838709686</v>
      </c>
      <c r="JE46" s="46">
        <f>JL46*12*60/(PI() * 'Drive Train'!$F$15)/JD$2*JD46</f>
        <v>-36298.86869093425</v>
      </c>
      <c r="JF46" s="2">
        <f>('DEPRECATED - DT-Prelim Calcs'!$C$6*JD46-JE46)/('DEPRECATED - DT-Prelim Calcs'!$C$6*JD46)*'DEPRECATED - DT-Prelim Calcs'!$C$7*JD46</f>
        <v>18.278615747138524</v>
      </c>
      <c r="JG46" s="57">
        <f>JF46/'DEPRECATED - DT-Prelim Calcs'!$C$7*('DEPRECATED - DT-Prelim Calcs'!$C$8-'DEPRECATED - DT-Prelim Calcs'!$C$9)+'DEPRECATED - DT-Prelim Calcs'!$C$9</f>
        <v>975.78979267961518</v>
      </c>
      <c r="JH46" s="57">
        <f t="shared" si="24"/>
        <v>46.666666666666657</v>
      </c>
      <c r="JI46" s="2">
        <f t="shared" si="76"/>
        <v>0.99579519204165001</v>
      </c>
      <c r="JJ46" s="57">
        <f>JI46*'DEPRECATED - DT-Prelim Calcs'!$C$21/JD$2/'DEPRECATED - DT-Prelim Calcs'!$C$19/'DEPRECATED - DT-Prelim Calcs'!$C$18*3.39*'DEPRECATED - DT-Prelim Calcs'!$C$20</f>
        <v>25.773080821789936</v>
      </c>
      <c r="JK46" s="46">
        <f t="shared" si="77"/>
        <v>0</v>
      </c>
      <c r="JL46" s="57">
        <f>JJ45*'DEPRECATED - DT-Prelim Calcs'!$C$11+JL45</f>
        <v>-114.56420485756449</v>
      </c>
      <c r="JM46" s="57">
        <f>JM45+0.5*JJ46*'DEPRECATED - DT-Prelim Calcs'!$C$11^2+JL46*'DEPRECATED - DT-Prelim Calcs'!$C$11</f>
        <v>-97890.413964137304</v>
      </c>
      <c r="JN46" s="57">
        <f>MIN('Drive Train'!$F$35-JH45*'DEPRECATED - DT-Prelim Calcs'!$C$21*'Drive Train'!$F$39,JN45+JH$2)</f>
        <v>9.6000000000000014</v>
      </c>
      <c r="JO46" s="57">
        <f>'Drive Train'!$F$35-JH46*'DEPRECATED - DT-Prelim Calcs'!$C$21*'Drive Train'!$F$39</f>
        <v>9.6000000000000014</v>
      </c>
      <c r="JP46" s="1">
        <f>IF(JM46&gt;='Drive Train'!$F$29,1,0)</f>
        <v>0</v>
      </c>
      <c r="JQ46" s="57">
        <f>MIN(JG46,'DEPRECATED - DT-Prelim Calcs'!$C$10)*'DEPRECATED - DT-Prelim Calcs'!$C$11*1000/60/60</f>
        <v>103.33333333333333</v>
      </c>
      <c r="JR46" s="63">
        <f>JR45+'DEPRECATED - DT-Prelim Calcs'!$C$11</f>
        <v>168</v>
      </c>
      <c r="JS46" s="2">
        <f>KC46/'Drive Train'!$F$35</f>
        <v>0.75806451612903225</v>
      </c>
      <c r="JT46" s="46">
        <f>KA46*12*60/(PI() * 'Drive Train'!$F$15)/JS$2*JS46</f>
        <v>-68118.375862307934</v>
      </c>
      <c r="JU46" s="2">
        <f>('DEPRECATED - DT-Prelim Calcs'!$C$6*JS46-JT46)/('DEPRECATED - DT-Prelim Calcs'!$C$6*JS46)*'DEPRECATED - DT-Prelim Calcs'!$C$7*JS46</f>
        <v>32.627176727428591</v>
      </c>
      <c r="JV46" s="57">
        <f>JU46/'DEPRECATED - DT-Prelim Calcs'!$C$7*('DEPRECATED - DT-Prelim Calcs'!$C$8-'DEPRECATED - DT-Prelim Calcs'!$C$9)+'DEPRECATED - DT-Prelim Calcs'!$C$9</f>
        <v>1739.6571676884184</v>
      </c>
      <c r="JW46" s="57">
        <f t="shared" si="25"/>
        <v>49.999999999999993</v>
      </c>
      <c r="JX46" s="2">
        <f t="shared" si="78"/>
        <v>0.99579519204165001</v>
      </c>
      <c r="JY46" s="57">
        <f>JX46*'DEPRECATED - DT-Prelim Calcs'!$C$21/JS$2/'DEPRECATED - DT-Prelim Calcs'!$C$19/'DEPRECATED - DT-Prelim Calcs'!$C$18*3.39*'DEPRECATED - DT-Prelim Calcs'!$C$20</f>
        <v>25.773080821789936</v>
      </c>
      <c r="JZ46" s="46">
        <f t="shared" si="79"/>
        <v>0</v>
      </c>
      <c r="KA46" s="57">
        <f>JY45*'DEPRECATED - DT-Prelim Calcs'!$C$11+KA45</f>
        <v>-219.56520592349125</v>
      </c>
      <c r="KB46" s="57">
        <f>KB45+0.5*JY46*'DEPRECATED - DT-Prelim Calcs'!$C$11^2+KA46*'DEPRECATED - DT-Prelim Calcs'!$C$11</f>
        <v>-101249.90738482044</v>
      </c>
      <c r="KC46" s="57">
        <f>MIN('Drive Train'!$F$35-JW45*'DEPRECATED - DT-Prelim Calcs'!$C$21*'Drive Train'!$F$39,KC45+JW$2)</f>
        <v>9.4</v>
      </c>
      <c r="KD46" s="57">
        <f>'Drive Train'!$F$35-JW46*'DEPRECATED - DT-Prelim Calcs'!$C$21*'Drive Train'!$F$39</f>
        <v>9.4</v>
      </c>
      <c r="KE46" s="1">
        <f>IF(KB46&gt;='Drive Train'!$F$29,1,0)</f>
        <v>0</v>
      </c>
      <c r="KF46" s="57">
        <f>MIN(JV46,'DEPRECATED - DT-Prelim Calcs'!$C$10)*'DEPRECATED - DT-Prelim Calcs'!$C$11*1000/60/60</f>
        <v>103.33333333333333</v>
      </c>
      <c r="KG46" s="63">
        <f>KG45+'DEPRECATED - DT-Prelim Calcs'!$C$11</f>
        <v>168</v>
      </c>
      <c r="KH46" s="2">
        <f>KR46/'Drive Train'!$F$35</f>
        <v>0.74193548387096786</v>
      </c>
      <c r="KI46" s="46">
        <f>KP46*12*60/(PI() * 'Drive Train'!$F$15)/KH$2*KH46</f>
        <v>-23169.478815109986</v>
      </c>
      <c r="KJ46" s="2">
        <f>('DEPRECATED - DT-Prelim Calcs'!$C$6*KH46-KI46)/('DEPRECATED - DT-Prelim Calcs'!$C$6*KH46)*'DEPRECATED - DT-Prelim Calcs'!$C$7*KH46</f>
        <v>12.264320415644056</v>
      </c>
      <c r="KK46" s="57">
        <f>KJ46/'DEPRECATED - DT-Prelim Calcs'!$C$7*('DEPRECATED - DT-Prelim Calcs'!$C$8-'DEPRECATED - DT-Prelim Calcs'!$C$9)+'DEPRECATED - DT-Prelim Calcs'!$C$9</f>
        <v>655.60967191997202</v>
      </c>
      <c r="KL46" s="57">
        <f t="shared" si="26"/>
        <v>53.333333333333329</v>
      </c>
      <c r="KM46" s="2">
        <f t="shared" si="80"/>
        <v>0.99579519204165001</v>
      </c>
      <c r="KN46" s="57">
        <f>KM46*'DEPRECATED - DT-Prelim Calcs'!$C$21/KH$2/'DEPRECATED - DT-Prelim Calcs'!$C$19/'DEPRECATED - DT-Prelim Calcs'!$C$18*3.39*'DEPRECATED - DT-Prelim Calcs'!$C$20</f>
        <v>25.773080821789936</v>
      </c>
      <c r="KO46" s="46">
        <f t="shared" si="81"/>
        <v>0</v>
      </c>
      <c r="KP46" s="57">
        <f>KN45*'DEPRECATED - DT-Prelim Calcs'!$C$11+KP45</f>
        <v>-76.305444357355995</v>
      </c>
      <c r="KQ46" s="57">
        <f>KQ45+0.5*KN46*'DEPRECATED - DT-Prelim Calcs'!$C$11^2+KP46*'DEPRECATED - DT-Prelim Calcs'!$C$11</f>
        <v>-76048.408644890296</v>
      </c>
      <c r="KR46" s="57">
        <f>MIN('Drive Train'!$F$35-KL45*'DEPRECATED - DT-Prelim Calcs'!$C$21*'Drive Train'!$F$39,KR45+KL$2)</f>
        <v>9.2000000000000011</v>
      </c>
      <c r="KS46" s="57">
        <f>'Drive Train'!$F$35-KL46*'DEPRECATED - DT-Prelim Calcs'!$C$21*'Drive Train'!$F$39</f>
        <v>9.2000000000000011</v>
      </c>
      <c r="KT46" s="1">
        <f>IF(KQ46&gt;='Drive Train'!$F$29,1,0)</f>
        <v>0</v>
      </c>
      <c r="KU46" s="57">
        <f>MIN(KK46,'DEPRECATED - DT-Prelim Calcs'!$C$10)*'DEPRECATED - DT-Prelim Calcs'!$C$11*1000/60/60</f>
        <v>103.33333333333333</v>
      </c>
      <c r="KV46" s="63">
        <f>KV45+'DEPRECATED - DT-Prelim Calcs'!$C$11</f>
        <v>168</v>
      </c>
      <c r="KW46" s="2">
        <f>LG46/'Drive Train'!$F$35</f>
        <v>0.72580645161290325</v>
      </c>
      <c r="KX46" s="46">
        <f>LE46*12*60/(PI() * 'Drive Train'!$F$15)/KW$2*KW46</f>
        <v>21660.326417673699</v>
      </c>
      <c r="KY46" s="2">
        <f>('DEPRECATED - DT-Prelim Calcs'!$C$6*KW46-KX46)/('DEPRECATED - DT-Prelim Calcs'!$C$6*KW46)*'DEPRECATED - DT-Prelim Calcs'!$C$7*KW46</f>
        <v>-8.0446876273340333</v>
      </c>
      <c r="KZ46" s="57">
        <f>KY46/'DEPRECATED - DT-Prelim Calcs'!$C$7*('DEPRECATED - DT-Prelim Calcs'!$C$8-'DEPRECATED - DT-Prelim Calcs'!$C$9)+'DEPRECATED - DT-Prelim Calcs'!$C$9</f>
        <v>-425.57112970413129</v>
      </c>
      <c r="LA46" s="57">
        <f t="shared" si="27"/>
        <v>-425.57112970413129</v>
      </c>
      <c r="LB46" s="2">
        <f t="shared" si="82"/>
        <v>-10.229573680697714</v>
      </c>
      <c r="LC46" s="57">
        <f>LB46*'DEPRECATED - DT-Prelim Calcs'!$C$21/KW$2/'DEPRECATED - DT-Prelim Calcs'!$C$19/'DEPRECATED - DT-Prelim Calcs'!$C$18*3.39*'DEPRECATED - DT-Prelim Calcs'!$C$20</f>
        <v>-264.76089797594648</v>
      </c>
      <c r="LD46" s="46">
        <f t="shared" si="83"/>
        <v>1</v>
      </c>
      <c r="LE46" s="57">
        <f>LC45*'DEPRECATED - DT-Prelim Calcs'!$C$11+LE45</f>
        <v>72.920489627368767</v>
      </c>
      <c r="LF46" s="57">
        <f>LF45+0.5*LC46*'DEPRECATED - DT-Prelim Calcs'!$C$11^2+LE46*'DEPRECATED - DT-Prelim Calcs'!$C$11</f>
        <v>-93303.802238911027</v>
      </c>
      <c r="LG46" s="57">
        <f>MIN('Drive Train'!$F$35-LA45*'DEPRECATED - DT-Prelim Calcs'!$C$21*'Drive Train'!$F$39,LG45+LA$2)</f>
        <v>9</v>
      </c>
      <c r="LH46" s="57">
        <f>'Drive Train'!$F$35-LA46*'DEPRECATED - DT-Prelim Calcs'!$C$21*'Drive Train'!$F$39</f>
        <v>37.934267782247879</v>
      </c>
      <c r="LI46" s="1">
        <f>IF(LF46&gt;='Drive Train'!$F$29,1,0)</f>
        <v>0</v>
      </c>
      <c r="LJ46" s="57">
        <f>MIN(KZ46,'DEPRECATED - DT-Prelim Calcs'!$C$10)*'DEPRECATED - DT-Prelim Calcs'!$C$11*1000/60/60</f>
        <v>-472.85681078236809</v>
      </c>
      <c r="LK46" s="63">
        <f>LK45+'DEPRECATED - DT-Prelim Calcs'!$C$11</f>
        <v>168</v>
      </c>
      <c r="LL46" s="2">
        <f>LV46/'Drive Train'!$F$35</f>
        <v>0.70967741935483875</v>
      </c>
      <c r="LM46" s="46">
        <f>LT46*12*60/(PI() * 'Drive Train'!$F$15)/LL$2*LL46</f>
        <v>-71631.151627464147</v>
      </c>
      <c r="LN46" s="2">
        <f>('DEPRECATED - DT-Prelim Calcs'!$C$6*LL46-LM46)/('DEPRECATED - DT-Prelim Calcs'!$C$6*LL46)*'DEPRECATED - DT-Prelim Calcs'!$C$7*LL46</f>
        <v>34.098892078241519</v>
      </c>
      <c r="LO46" s="57">
        <f>LN46/'DEPRECATED - DT-Prelim Calcs'!$C$7*('DEPRECATED - DT-Prelim Calcs'!$C$8-'DEPRECATED - DT-Prelim Calcs'!$C$9)+'DEPRECATED - DT-Prelim Calcs'!$C$9</f>
        <v>1818.0061633354305</v>
      </c>
      <c r="LP46" s="57">
        <f t="shared" si="28"/>
        <v>60</v>
      </c>
      <c r="LQ46" s="2">
        <f t="shared" si="84"/>
        <v>0.99579519204165001</v>
      </c>
      <c r="LR46" s="57">
        <f>LQ46*'DEPRECATED - DT-Prelim Calcs'!$C$21/LL$2/'DEPRECATED - DT-Prelim Calcs'!$C$19/'DEPRECATED - DT-Prelim Calcs'!$C$18*3.39*'DEPRECATED - DT-Prelim Calcs'!$C$20</f>
        <v>25.773080821789936</v>
      </c>
      <c r="LS46" s="46">
        <f t="shared" si="85"/>
        <v>0</v>
      </c>
      <c r="LT46" s="57">
        <f>LR45*'DEPRECATED - DT-Prelim Calcs'!$C$11+LT45</f>
        <v>-246.63025373465098</v>
      </c>
      <c r="LU46" s="57">
        <f>LU45+0.5*LR46*'DEPRECATED - DT-Prelim Calcs'!$C$11^2+LT46*'DEPRECATED - DT-Prelim Calcs'!$C$11</f>
        <v>-106883.13185826305</v>
      </c>
      <c r="LV46" s="57">
        <f>MIN('Drive Train'!$F$35-LP45*'DEPRECATED - DT-Prelim Calcs'!$C$21*'Drive Train'!$F$39,LV45+LP$2)</f>
        <v>8.8000000000000007</v>
      </c>
      <c r="LW46" s="57">
        <f>'Drive Train'!$F$35-LP46*'DEPRECATED - DT-Prelim Calcs'!$C$21*'Drive Train'!$F$39</f>
        <v>8.8000000000000007</v>
      </c>
      <c r="LX46" s="1">
        <f>IF(LU46&gt;='Drive Train'!$F$29,1,0)</f>
        <v>0</v>
      </c>
      <c r="LY46" s="57">
        <f>MIN(LO46,'DEPRECATED - DT-Prelim Calcs'!$C$10)*'DEPRECATED - DT-Prelim Calcs'!$C$11*1000/60/60</f>
        <v>103.33333333333333</v>
      </c>
      <c r="LZ46" s="63">
        <f>LZ45+'DEPRECATED - DT-Prelim Calcs'!$C$11</f>
        <v>168</v>
      </c>
    </row>
    <row r="47" spans="1:338" x14ac:dyDescent="0.2">
      <c r="C47" s="3" t="s">
        <v>141</v>
      </c>
      <c r="E47" s="116">
        <f>E45*1.5*1000/60/60</f>
        <v>21.911256603623148</v>
      </c>
      <c r="F47" s="116">
        <f t="shared" ref="F47:O47" si="92">F45*1.5*1000/60/60</f>
        <v>66.683059298654086</v>
      </c>
      <c r="G47" s="116">
        <f t="shared" si="92"/>
        <v>47.549810283683613</v>
      </c>
      <c r="H47" s="116">
        <f t="shared" si="92"/>
        <v>37.420443158110984</v>
      </c>
      <c r="I47" s="116">
        <f t="shared" si="92"/>
        <v>31.149882556566045</v>
      </c>
      <c r="J47" s="116">
        <f t="shared" si="92"/>
        <v>26.885901347515475</v>
      </c>
      <c r="K47" s="116">
        <f t="shared" si="92"/>
        <v>23.798190816823691</v>
      </c>
      <c r="L47" s="116">
        <f t="shared" si="92"/>
        <v>21.459016172360204</v>
      </c>
      <c r="M47" s="116">
        <f t="shared" si="92"/>
        <v>19.62560901859154</v>
      </c>
      <c r="N47" s="116">
        <f t="shared" si="92"/>
        <v>18.149939846046021</v>
      </c>
      <c r="O47" s="116">
        <f t="shared" si="92"/>
        <v>16.936611859730814</v>
      </c>
      <c r="R47" s="63">
        <f>R46+'DEPRECATED - DT-Prelim Calcs'!$C$11</f>
        <v>172</v>
      </c>
      <c r="S47" s="2">
        <f>AG47/'Drive Train'!$F$35</f>
        <v>0</v>
      </c>
      <c r="T47" s="46">
        <f>AE47*12*60/(PI() * 'Drive Train'!$F$15)/S$2*ABS(S47)</f>
        <v>0</v>
      </c>
      <c r="U47" s="2">
        <f>IF(OR(AD46=1,AND($C$32=Motors!$C$32,'DEPRECATED - DT-Prelim Calcs'!AI46=1)),0,IF(AG47=0,-(V46+$C$9)/($C$8-$C$9)*$C$7,($C$6*S47-T47)/($C$6*S47)*$C$7*S47))</f>
        <v>0</v>
      </c>
      <c r="V47" s="57">
        <f>IF(AND(AD46=1,AI46=1),0,ABS(U47/$C$7*($C$8-$C$9)+$C$9) *'Drive Train'!$AA$49 + V46*(1-'Drive Train'!$AA$49))</f>
        <v>0</v>
      </c>
      <c r="W47" s="57">
        <f t="shared" si="0"/>
        <v>0</v>
      </c>
      <c r="X47" s="2">
        <f>MAX(MIN(IF(AND(AI46=1,AG47&lt;0),-1,1)*(W47-$C$9)/($C$8-$C$9)*$C$7-$C$29*AE47/T$2 -  AI46*$C$29/2,X$2),MAX(X$4:X46)*-1)</f>
        <v>-0.2458281045106315</v>
      </c>
      <c r="Y47" s="57">
        <f t="shared" si="1"/>
        <v>0</v>
      </c>
      <c r="Z47" s="57">
        <f t="shared" si="2"/>
        <v>0</v>
      </c>
      <c r="AA47" s="57">
        <f t="shared" si="3"/>
        <v>0</v>
      </c>
      <c r="AB47" s="57" t="e">
        <f t="shared" si="4"/>
        <v>#N/A</v>
      </c>
      <c r="AC47" s="46">
        <f t="shared" si="29"/>
        <v>1</v>
      </c>
      <c r="AD47" s="1">
        <f t="shared" si="5"/>
        <v>1</v>
      </c>
      <c r="AE47" s="57">
        <f t="shared" si="6"/>
        <v>0</v>
      </c>
      <c r="AF47" s="57" t="e">
        <f t="shared" si="7"/>
        <v>#N/A</v>
      </c>
      <c r="AG47" s="57">
        <f>IF(AI46=0,MIN('Drive Train'!$F$35-W46*$C$21*'Drive Train'!$F$39,AG46+W$2)-$C$3,IF(AE46-1&lt;=0,0,IF($C$32=Motors!$C$30,MAX(MAX(AG$4:AG46)*-1,AG46-W$2),MAX(0,MAX(AG$4:AG46)*-1,AG46-W$2))))</f>
        <v>0</v>
      </c>
      <c r="AH47" s="57">
        <f>'Drive Train'!$F$35-ABS(W47)*'DEPRECATED - DT-Prelim Calcs'!$C$21*'Drive Train'!$F$39</f>
        <v>12.4</v>
      </c>
      <c r="AI47" s="1">
        <f>IF(AJ47&gt;='Drive Train'!$F$29,1,0)</f>
        <v>1</v>
      </c>
      <c r="AJ47" s="57">
        <f>AJ46+0.5*Y47*'DEPRECATED - DT-Prelim Calcs'!$C$11^2+AE47*'DEPRECATED - DT-Prelim Calcs'!$C$11</f>
        <v>784.33981740885292</v>
      </c>
      <c r="AK47" s="57">
        <f t="shared" si="8"/>
        <v>0</v>
      </c>
      <c r="AL47" s="63">
        <f>AL46+'DEPRECATED - DT-Prelim Calcs'!$C$11</f>
        <v>172</v>
      </c>
      <c r="AM47" s="2">
        <f>AW47/'Drive Train'!$F$35</f>
        <v>0.90172306197283469</v>
      </c>
      <c r="AN47" s="46">
        <f>AU47*12*60/(PI() * 'Drive Train'!$F$15)/AM$2*AM47</f>
        <v>4074.5058900582067</v>
      </c>
      <c r="AO47" s="2">
        <f>('DEPRECATED - DT-Prelim Calcs'!$C$6*AM47-AN47)/('DEPRECATED - DT-Prelim Calcs'!$C$6*AM47)*'DEPRECATED - DT-Prelim Calcs'!$C$7*AM47</f>
        <v>0.33083378103552996</v>
      </c>
      <c r="AP47" s="57">
        <f>AO47/'DEPRECATED - DT-Prelim Calcs'!$C$7*('DEPRECATED - DT-Prelim Calcs'!$C$8-'DEPRECATED - DT-Prelim Calcs'!$C$9)+'DEPRECATED - DT-Prelim Calcs'!$C$9</f>
        <v>20.312437388737965</v>
      </c>
      <c r="AQ47" s="57">
        <f t="shared" si="9"/>
        <v>20.312437388737965</v>
      </c>
      <c r="AR47" s="2">
        <f t="shared" si="30"/>
        <v>1.7867586612485553E-5</v>
      </c>
      <c r="AS47" s="57">
        <f>AR47*'DEPRECATED - DT-Prelim Calcs'!$C$21/AM$2/'DEPRECATED - DT-Prelim Calcs'!$C$19/'DEPRECATED - DT-Prelim Calcs'!$C$18*3.39*'DEPRECATED - DT-Prelim Calcs'!$C$20</f>
        <v>1.2948523161146686E-4</v>
      </c>
      <c r="AT47" s="46">
        <f t="shared" si="31"/>
        <v>0</v>
      </c>
      <c r="AU47" s="57">
        <f>AS46*'DEPRECATED - DT-Prelim Calcs'!$C$11+AU46</f>
        <v>39.432030837623273</v>
      </c>
      <c r="AV47" s="57">
        <f>AV46+0.5*AS47*'DEPRECATED - DT-Prelim Calcs'!$C$11^2+AU47*'DEPRECATED - DT-Prelim Calcs'!$C$11</f>
        <v>6737.7456383081026</v>
      </c>
      <c r="AW47" s="57">
        <f>MIN('Drive Train'!$F$35-AQ46*'DEPRECATED - DT-Prelim Calcs'!$C$21*'Drive Train'!$F$39,AW46+AQ$2)</f>
        <v>11.181365968463151</v>
      </c>
      <c r="AX47" s="57">
        <f>'Drive Train'!$F$35-AQ47*'DEPRECATED - DT-Prelim Calcs'!$C$21*'Drive Train'!$F$39</f>
        <v>11.181253756675723</v>
      </c>
      <c r="AY47" s="1">
        <f>IF(AV47&gt;='Drive Train'!$F$29,1,0)</f>
        <v>1</v>
      </c>
      <c r="AZ47" s="57">
        <f t="shared" si="32"/>
        <v>22.569374876375516</v>
      </c>
      <c r="BA47" s="63">
        <f>BA46+'DEPRECATED - DT-Prelim Calcs'!$C$11</f>
        <v>172</v>
      </c>
      <c r="BB47" s="2">
        <f>BL47/'Drive Train'!$F$35</f>
        <v>1.294769196963617</v>
      </c>
      <c r="BC47" s="46">
        <f>BJ47*12*60/(PI() * 'Drive Train'!$F$15)/BB$2*BB47</f>
        <v>-4259.2229457996073</v>
      </c>
      <c r="BD47" s="2">
        <f>('DEPRECATED - DT-Prelim Calcs'!$C$6*BB47-BC47)/('DEPRECATED - DT-Prelim Calcs'!$C$6*BB47)*'DEPRECATED - DT-Prelim Calcs'!$C$7*BB47</f>
        <v>5.0462337833271675</v>
      </c>
      <c r="BE47" s="57">
        <f>BD47/'DEPRECATED - DT-Prelim Calcs'!$C$7*('DEPRECATED - DT-Prelim Calcs'!$C$8-'DEPRECATED - DT-Prelim Calcs'!$C$9)+'DEPRECATED - DT-Prelim Calcs'!$C$9</f>
        <v>271.34389809164963</v>
      </c>
      <c r="BF47" s="57">
        <f t="shared" si="10"/>
        <v>93</v>
      </c>
      <c r="BG47" s="2">
        <f t="shared" si="33"/>
        <v>1.9370408903379472</v>
      </c>
      <c r="BH47" s="57">
        <f>BG47*'DEPRECATED - DT-Prelim Calcs'!$C$21/BB$2/'DEPRECATED - DT-Prelim Calcs'!$C$19/'DEPRECATED - DT-Prelim Calcs'!$C$18*3.39*'DEPRECATED - DT-Prelim Calcs'!$C$20</f>
        <v>20.276545822946655</v>
      </c>
      <c r="BI47" s="46">
        <f t="shared" si="34"/>
        <v>0</v>
      </c>
      <c r="BJ47" s="57">
        <f>BH46*'DEPRECATED - DT-Prelim Calcs'!$C$11+BJ46</f>
        <v>-19.873966055560786</v>
      </c>
      <c r="BK47" s="57">
        <f>BK46+0.5*BH47*'DEPRECATED - DT-Prelim Calcs'!$C$11^2+BJ47*'DEPRECATED - DT-Prelim Calcs'!$C$11</f>
        <v>3590.9958787910105</v>
      </c>
      <c r="BL47" s="57">
        <f>MIN('Drive Train'!$F$35-BF46*'DEPRECATED - DT-Prelim Calcs'!$C$21*'Drive Train'!$F$39,BL46+BF$2)</f>
        <v>16.055138042348851</v>
      </c>
      <c r="BM47" s="57">
        <f>'Drive Train'!$F$35-BF47*'DEPRECATED - DT-Prelim Calcs'!$C$21*'Drive Train'!$F$39</f>
        <v>6.82</v>
      </c>
      <c r="BN47" s="1">
        <f>IF(BK47&gt;='Drive Train'!$F$29,1,0)</f>
        <v>1</v>
      </c>
      <c r="BO47" s="57">
        <f t="shared" si="35"/>
        <v>103.33333333333333</v>
      </c>
      <c r="BP47" s="63">
        <f>BP46+'DEPRECATED - DT-Prelim Calcs'!$C$11</f>
        <v>172</v>
      </c>
      <c r="BQ47" s="2">
        <f>CA47/'Drive Train'!$F$35</f>
        <v>1.7691847609138096</v>
      </c>
      <c r="BR47" s="46">
        <f>BY47*12*60/(PI() * 'Drive Train'!$F$15)/BQ$2*BQ47</f>
        <v>-59567.497450579525</v>
      </c>
      <c r="BS47" s="2">
        <f>('DEPRECATED - DT-Prelim Calcs'!$C$6*BQ47-BR47)/('DEPRECATED - DT-Prelim Calcs'!$C$6*BQ47)*'DEPRECATED - DT-Prelim Calcs'!$C$7*BQ47</f>
        <v>31.197631869655318</v>
      </c>
      <c r="BT47" s="57">
        <f>BS47/'DEPRECATED - DT-Prelim Calcs'!$C$7*('DEPRECATED - DT-Prelim Calcs'!$C$8-'DEPRECATED - DT-Prelim Calcs'!$C$9)+'DEPRECATED - DT-Prelim Calcs'!$C$9</f>
        <v>1663.5531821065465</v>
      </c>
      <c r="BU47" s="57">
        <f t="shared" si="11"/>
        <v>93</v>
      </c>
      <c r="BV47" s="2">
        <f t="shared" si="36"/>
        <v>1.8828060353728675</v>
      </c>
      <c r="BW47" s="57">
        <f>BV47*'DEPRECATED - DT-Prelim Calcs'!$C$21/BQ$2/'DEPRECATED - DT-Prelim Calcs'!$C$19/'DEPRECATED - DT-Prelim Calcs'!$C$18*3.39*'DEPRECATED - DT-Prelim Calcs'!$C$20</f>
        <v>25.773080821789936</v>
      </c>
      <c r="BX47" s="46">
        <f t="shared" si="37"/>
        <v>0</v>
      </c>
      <c r="BY47" s="57">
        <f>BW46*'DEPRECATED - DT-Prelim Calcs'!$C$11+BY46</f>
        <v>-155.55254643920131</v>
      </c>
      <c r="BZ47" s="57">
        <f>BZ46+0.5*BW47*'DEPRECATED - DT-Prelim Calcs'!$C$11^2+BY47*'DEPRECATED - DT-Prelim Calcs'!$C$11</f>
        <v>-4405.7283381092429</v>
      </c>
      <c r="CA47" s="57">
        <f>MIN('Drive Train'!$F$35-BU46*'DEPRECATED - DT-Prelim Calcs'!$C$21*'Drive Train'!$F$39,CA46+BU$2)</f>
        <v>21.937891035331241</v>
      </c>
      <c r="CB47" s="57">
        <f>'Drive Train'!$F$35-BU47*'DEPRECATED - DT-Prelim Calcs'!$C$21*'Drive Train'!$F$39</f>
        <v>6.82</v>
      </c>
      <c r="CC47" s="1">
        <f>IF(BZ47&gt;='Drive Train'!$F$29,1,0)</f>
        <v>0</v>
      </c>
      <c r="CD47" s="57">
        <f t="shared" si="38"/>
        <v>103.33333333333333</v>
      </c>
      <c r="CE47" s="63">
        <f>CE46+'DEPRECATED - DT-Prelim Calcs'!$C$11</f>
        <v>172</v>
      </c>
      <c r="CF47" s="2">
        <f>CP47/'Drive Train'!$F$35</f>
        <v>0.55000000000000004</v>
      </c>
      <c r="CG47" s="46">
        <f>CN47*12*60/(PI() * 'Drive Train'!$F$15)/CF$2*CF47</f>
        <v>3820.5050764766652</v>
      </c>
      <c r="CH47" s="2">
        <f>('DEPRECATED - DT-Prelim Calcs'!$C$6*CF47-CG47)/('DEPRECATED - DT-Prelim Calcs'!$C$6*CF47)*'DEPRECATED - DT-Prelim Calcs'!$C$7*CF47</f>
        <v>-0.40197040043316357</v>
      </c>
      <c r="CI47" s="57">
        <f>CH47/'DEPRECATED - DT-Prelim Calcs'!$C$7*('DEPRECATED - DT-Prelim Calcs'!$C$8-'DEPRECATED - DT-Prelim Calcs'!$C$9)+'DEPRECATED - DT-Prelim Calcs'!$C$9</f>
        <v>-18.699503060404517</v>
      </c>
      <c r="CJ47" s="57">
        <f t="shared" si="12"/>
        <v>-18.699503060404517</v>
      </c>
      <c r="CK47" s="2">
        <f t="shared" si="39"/>
        <v>-0.91053100096974315</v>
      </c>
      <c r="CL47" s="57">
        <f>CK47*'DEPRECATED - DT-Prelim Calcs'!$C$21/CF$2/'DEPRECATED - DT-Prelim Calcs'!$C$19/'DEPRECATED - DT-Prelim Calcs'!$C$18*3.39*'DEPRECATED - DT-Prelim Calcs'!$C$20</f>
        <v>-15.396636765579538</v>
      </c>
      <c r="CM47" s="46">
        <f t="shared" si="40"/>
        <v>1</v>
      </c>
      <c r="CN47" s="57">
        <f>CL46*'DEPRECATED - DT-Prelim Calcs'!$C$11+CN46</f>
        <v>25.979373768964507</v>
      </c>
      <c r="CO47" s="57">
        <f>CO46+0.5*CL47*'DEPRECATED - DT-Prelim Calcs'!$C$11^2+CN47*'DEPRECATED - DT-Prelim Calcs'!$C$11</f>
        <v>-15054.820170162278</v>
      </c>
      <c r="CP47" s="57">
        <f>MIN('Drive Train'!$F$35-CJ46*'DEPRECATED - DT-Prelim Calcs'!$C$21*'Drive Train'!$F$39,CP46+CJ$2)</f>
        <v>6.82</v>
      </c>
      <c r="CQ47" s="57">
        <f>'Drive Train'!$F$35-CJ47*'DEPRECATED - DT-Prelim Calcs'!$C$21*'Drive Train'!$F$39</f>
        <v>13.521970183624271</v>
      </c>
      <c r="CR47" s="1">
        <f>IF(CO47&gt;='Drive Train'!$F$29,1,0)</f>
        <v>0</v>
      </c>
      <c r="CS47" s="57">
        <f t="shared" si="41"/>
        <v>-20.777225622671683</v>
      </c>
      <c r="CT47" s="63">
        <f>CT46+'DEPRECATED - DT-Prelim Calcs'!$C$11</f>
        <v>172</v>
      </c>
      <c r="CU47" s="2">
        <f>DE47/'Drive Train'!$F$35</f>
        <v>1.5877185887476417</v>
      </c>
      <c r="CV47" s="46">
        <f>DC47*12*60/(PI() * 'Drive Train'!$F$15)/CU$2*CU47</f>
        <v>-115378.89366360439</v>
      </c>
      <c r="CW47" s="2">
        <f>('DEPRECATED - DT-Prelim Calcs'!$C$6*CU47-CV47)/('DEPRECATED - DT-Prelim Calcs'!$C$6*CU47)*'DEPRECATED - DT-Prelim Calcs'!$C$7*CU47</f>
        <v>55.995845275295814</v>
      </c>
      <c r="CX47" s="57">
        <f>CW47/'DEPRECATED - DT-Prelim Calcs'!$C$7*('DEPRECATED - DT-Prelim Calcs'!$C$8-'DEPRECATED - DT-Prelim Calcs'!$C$9)+'DEPRECATED - DT-Prelim Calcs'!$C$9</f>
        <v>2983.7236302159558</v>
      </c>
      <c r="CY47" s="57">
        <f t="shared" si="13"/>
        <v>93</v>
      </c>
      <c r="CZ47" s="2">
        <f t="shared" si="42"/>
        <v>1.2803081040535502</v>
      </c>
      <c r="DA47" s="57">
        <f>CZ47*'DEPRECATED - DT-Prelim Calcs'!$C$21/CU$2/'DEPRECATED - DT-Prelim Calcs'!$C$19/'DEPRECATED - DT-Prelim Calcs'!$C$18*3.39*'DEPRECATED - DT-Prelim Calcs'!$C$20</f>
        <v>25.773080821789936</v>
      </c>
      <c r="DB47" s="46">
        <f t="shared" si="43"/>
        <v>0</v>
      </c>
      <c r="DC47" s="57">
        <f>DA46*'DEPRECATED - DT-Prelim Calcs'!$C$11+DC46</f>
        <v>-228.29831890978167</v>
      </c>
      <c r="DD47" s="57">
        <f>DD46+0.5*DA47*'DEPRECATED - DT-Prelim Calcs'!$C$11^2+DC47*'DEPRECATED - DT-Prelim Calcs'!$C$11</f>
        <v>-29768.63390257008</v>
      </c>
      <c r="DE47" s="57">
        <f>MIN('Drive Train'!$F$35-CY46*'DEPRECATED - DT-Prelim Calcs'!$C$21*'Drive Train'!$F$39,DE46+CY$2)</f>
        <v>19.687710500470757</v>
      </c>
      <c r="DF47" s="57">
        <f>'Drive Train'!$F$35-CY47*'DEPRECATED - DT-Prelim Calcs'!$C$21*'Drive Train'!$F$39</f>
        <v>6.82</v>
      </c>
      <c r="DG47" s="1">
        <f>IF(DD47&gt;='Drive Train'!$F$29,1,0)</f>
        <v>0</v>
      </c>
      <c r="DH47" s="57">
        <f t="shared" si="44"/>
        <v>103.33333333333333</v>
      </c>
      <c r="DI47" s="63">
        <f>DI46+'DEPRECATED - DT-Prelim Calcs'!$C$11</f>
        <v>172</v>
      </c>
      <c r="DJ47" s="2">
        <f>DT47/'Drive Train'!$F$35</f>
        <v>0.55000000000000004</v>
      </c>
      <c r="DK47" s="46">
        <f>DR47*12*60/(PI() * 'Drive Train'!$F$15)/DJ$2*DJ47</f>
        <v>-30678.32672263739</v>
      </c>
      <c r="DL47" s="2">
        <f>('DEPRECATED - DT-Prelim Calcs'!$C$6*DJ47-DK47)/('DEPRECATED - DT-Prelim Calcs'!$C$6*DJ47)*'DEPRECATED - DT-Prelim Calcs'!$C$7*DJ47</f>
        <v>15.196938536877321</v>
      </c>
      <c r="DM47" s="57">
        <f>DL47/'DEPRECATED - DT-Prelim Calcs'!$C$7*('DEPRECATED - DT-Prelim Calcs'!$C$8-'DEPRECATED - DT-Prelim Calcs'!$C$9)+'DEPRECATED - DT-Prelim Calcs'!$C$9</f>
        <v>811.73203912089639</v>
      </c>
      <c r="DN47" s="57">
        <f t="shared" si="14"/>
        <v>93</v>
      </c>
      <c r="DO47" s="2">
        <f t="shared" si="45"/>
        <v>1.1037138828047846</v>
      </c>
      <c r="DP47" s="57">
        <f>DO47*'DEPRECATED - DT-Prelim Calcs'!$C$21/DJ$2/'DEPRECATED - DT-Prelim Calcs'!$C$19/'DEPRECATED - DT-Prelim Calcs'!$C$18*3.39*'DEPRECATED - DT-Prelim Calcs'!$C$20</f>
        <v>25.773080821789936</v>
      </c>
      <c r="DQ47" s="46">
        <f t="shared" si="46"/>
        <v>0</v>
      </c>
      <c r="DR47" s="57">
        <f>DP46*'DEPRECATED - DT-Prelim Calcs'!$C$11+DR46</f>
        <v>-151.06395902235903</v>
      </c>
      <c r="DS47" s="57">
        <f>DS46+0.5*DP47*'DEPRECATED - DT-Prelim Calcs'!$C$11^2+DR47*'DEPRECATED - DT-Prelim Calcs'!$C$11</f>
        <v>-47685.295761329056</v>
      </c>
      <c r="DT47" s="57">
        <f>MIN('Drive Train'!$F$35-DN46*'DEPRECATED - DT-Prelim Calcs'!$C$21*'Drive Train'!$F$39,DT46+DN$2)</f>
        <v>6.82</v>
      </c>
      <c r="DU47" s="57">
        <f>'Drive Train'!$F$35-DN47*'DEPRECATED - DT-Prelim Calcs'!$C$21*'Drive Train'!$F$39</f>
        <v>6.82</v>
      </c>
      <c r="DV47" s="1">
        <f>IF(DS47&gt;='Drive Train'!$F$29,1,0)</f>
        <v>0</v>
      </c>
      <c r="DW47" s="57">
        <f t="shared" si="47"/>
        <v>103.33333333333333</v>
      </c>
      <c r="DX47" s="63">
        <f>DX46+'DEPRECATED - DT-Prelim Calcs'!$C$11</f>
        <v>172</v>
      </c>
      <c r="DY47" s="2">
        <f>EI47/'Drive Train'!$F$35</f>
        <v>0.55000000000000004</v>
      </c>
      <c r="DZ47" s="46">
        <f>EG47*12*60/(PI() * 'Drive Train'!$F$15)/DY$2*DY47</f>
        <v>13157.252566311883</v>
      </c>
      <c r="EA47" s="2">
        <f>('DEPRECATED - DT-Prelim Calcs'!$C$6*DY47-DZ47)/('DEPRECATED - DT-Prelim Calcs'!$C$6*DY47)*'DEPRECATED - DT-Prelim Calcs'!$C$7*DY47</f>
        <v>-4.6236517232292007</v>
      </c>
      <c r="EB47" s="57">
        <f>EA47/'DEPRECATED - DT-Prelim Calcs'!$C$7*('DEPRECATED - DT-Prelim Calcs'!$C$8-'DEPRECATED - DT-Prelim Calcs'!$C$9)+'DEPRECATED - DT-Prelim Calcs'!$C$9</f>
        <v>-243.44710211216037</v>
      </c>
      <c r="EC47" s="57">
        <f t="shared" si="15"/>
        <v>-243.44710211216037</v>
      </c>
      <c r="ED47" s="2">
        <f t="shared" si="48"/>
        <v>-6.3750589671912525</v>
      </c>
      <c r="EE47" s="57">
        <f>ED47*'DEPRECATED - DT-Prelim Calcs'!$C$21/DY$2/'DEPRECATED - DT-Prelim Calcs'!$C$19/'DEPRECATED - DT-Prelim Calcs'!$C$18*3.39*'DEPRECATED - DT-Prelim Calcs'!$C$20</f>
        <v>-169.39866311871481</v>
      </c>
      <c r="EF47" s="46">
        <f t="shared" si="49"/>
        <v>1</v>
      </c>
      <c r="EG47" s="57">
        <f>EE46*'DEPRECATED - DT-Prelim Calcs'!$C$11+EG46</f>
        <v>56.934887057508064</v>
      </c>
      <c r="EH47" s="57">
        <f>EH46+0.5*EE47*'DEPRECATED - DT-Prelim Calcs'!$C$11^2+EG47*'DEPRECATED - DT-Prelim Calcs'!$C$11</f>
        <v>-94952.863211040007</v>
      </c>
      <c r="EI47" s="57">
        <f>MIN('Drive Train'!$F$35-EC46*'DEPRECATED - DT-Prelim Calcs'!$C$21*'Drive Train'!$F$39,EI46+EC$2)</f>
        <v>6.82</v>
      </c>
      <c r="EJ47" s="57">
        <f>'Drive Train'!$F$35-EC47*'DEPRECATED - DT-Prelim Calcs'!$C$21*'Drive Train'!$F$39</f>
        <v>27.006826126729621</v>
      </c>
      <c r="EK47" s="1">
        <f>IF(EH47&gt;='Drive Train'!$F$29,1,0)</f>
        <v>0</v>
      </c>
      <c r="EL47" s="57">
        <f t="shared" si="50"/>
        <v>-270.4967801246226</v>
      </c>
      <c r="EM47" s="63">
        <f>EM46+'DEPRECATED - DT-Prelim Calcs'!$C$11</f>
        <v>172</v>
      </c>
      <c r="EN47" s="2">
        <f>EX47/'Drive Train'!$F$35</f>
        <v>0.55000000000000004</v>
      </c>
      <c r="EO47" s="46">
        <f>EV47*12*60/(PI() * 'Drive Train'!$F$15)/EN$2*EN47</f>
        <v>-444899.99601373245</v>
      </c>
      <c r="EP47" s="2">
        <f>('DEPRECATED - DT-Prelim Calcs'!$C$6*EN47-EO47)/('DEPRECATED - DT-Prelim Calcs'!$C$6*EN47)*'DEPRECATED - DT-Prelim Calcs'!$C$7*EN47</f>
        <v>202.49041376981151</v>
      </c>
      <c r="EQ47" s="57">
        <f>EP47/'DEPRECATED - DT-Prelim Calcs'!$C$7*('DEPRECATED - DT-Prelim Calcs'!$C$8-'DEPRECATED - DT-Prelim Calcs'!$C$9)+'DEPRECATED - DT-Prelim Calcs'!$C$9</f>
        <v>10782.583853388722</v>
      </c>
      <c r="ER47" s="57">
        <f t="shared" si="16"/>
        <v>93</v>
      </c>
      <c r="ES47" s="2">
        <f t="shared" si="51"/>
        <v>0.86507304327942547</v>
      </c>
      <c r="ET47" s="57">
        <f>ES47*'DEPRECATED - DT-Prelim Calcs'!$C$21/EN$2/'DEPRECATED - DT-Prelim Calcs'!$C$19/'DEPRECATED - DT-Prelim Calcs'!$C$18*3.39*'DEPRECATED - DT-Prelim Calcs'!$C$20</f>
        <v>25.773080821789936</v>
      </c>
      <c r="EU47" s="46">
        <f t="shared" si="52"/>
        <v>0</v>
      </c>
      <c r="EV47" s="57">
        <f>ET46*'DEPRECATED - DT-Prelim Calcs'!$C$11+EV46</f>
        <v>-1717.0694828733047</v>
      </c>
      <c r="EW47" s="57">
        <f>EW46+0.5*ET47*'DEPRECATED - DT-Prelim Calcs'!$C$11^2+EV47*'DEPRECATED - DT-Prelim Calcs'!$C$11</f>
        <v>-117102.45844135036</v>
      </c>
      <c r="EX47" s="57">
        <f>MIN('Drive Train'!$F$35-ER46*'DEPRECATED - DT-Prelim Calcs'!$C$21*'Drive Train'!$F$39,EX46+ER$2)</f>
        <v>6.82</v>
      </c>
      <c r="EY47" s="57">
        <f>'Drive Train'!$F$35-ER47*'DEPRECATED - DT-Prelim Calcs'!$C$21*'Drive Train'!$F$39</f>
        <v>6.82</v>
      </c>
      <c r="EZ47" s="1">
        <f>IF(EW47&gt;='Drive Train'!$F$29,1,0)</f>
        <v>0</v>
      </c>
      <c r="FA47" s="57">
        <f t="shared" si="53"/>
        <v>103.33333333333333</v>
      </c>
      <c r="FB47" s="63">
        <f>FB46+'DEPRECATED - DT-Prelim Calcs'!$C$11</f>
        <v>172</v>
      </c>
      <c r="FC47" s="2">
        <f>FM47/'Drive Train'!$F$35</f>
        <v>0.55000000000000004</v>
      </c>
      <c r="FD47" s="46">
        <f>FK47*12*60/(PI() * 'Drive Train'!$F$15)/FC$2*FC47</f>
        <v>-307879.53137259017</v>
      </c>
      <c r="FE47" s="2">
        <f>('DEPRECATED - DT-Prelim Calcs'!$C$6*FC47-FD47)/('DEPRECATED - DT-Prelim Calcs'!$C$6*FC47)*'DEPRECATED - DT-Prelim Calcs'!$C$7*FC47</f>
        <v>140.53556953244697</v>
      </c>
      <c r="FF47" s="57">
        <f>FE47/'DEPRECATED - DT-Prelim Calcs'!$C$7*('DEPRECATED - DT-Prelim Calcs'!$C$8-'DEPRECATED - DT-Prelim Calcs'!$C$9)+'DEPRECATED - DT-Prelim Calcs'!$C$9</f>
        <v>7484.3238883871145</v>
      </c>
      <c r="FG47" s="57">
        <f t="shared" si="17"/>
        <v>93</v>
      </c>
      <c r="FH47" s="2">
        <f t="shared" si="54"/>
        <v>0.78067567320338405</v>
      </c>
      <c r="FI47" s="57">
        <f>FH47*'DEPRECATED - DT-Prelim Calcs'!$C$21/FC$2/'DEPRECATED - DT-Prelim Calcs'!$C$19/'DEPRECATED - DT-Prelim Calcs'!$C$18*3.39*'DEPRECATED - DT-Prelim Calcs'!$C$20</f>
        <v>25.773080821789936</v>
      </c>
      <c r="FJ47" s="46">
        <f t="shared" si="55"/>
        <v>0</v>
      </c>
      <c r="FK47" s="57">
        <f>FI46*'DEPRECATED - DT-Prelim Calcs'!$C$11+FK46</f>
        <v>-1072.3193724509947</v>
      </c>
      <c r="FL47" s="57">
        <f>FL46+0.5*FI47*'DEPRECATED - DT-Prelim Calcs'!$C$11^2+FK47*'DEPRECATED - DT-Prelim Calcs'!$C$11</f>
        <v>-155557.41503775265</v>
      </c>
      <c r="FM47" s="57">
        <f>MIN('Drive Train'!$F$35-FG46*'DEPRECATED - DT-Prelim Calcs'!$C$21*'Drive Train'!$F$39,FM46+FG$2)</f>
        <v>6.82</v>
      </c>
      <c r="FN47" s="57">
        <f>'Drive Train'!$F$35-FG47*'DEPRECATED - DT-Prelim Calcs'!$C$21*'Drive Train'!$F$39</f>
        <v>6.82</v>
      </c>
      <c r="FO47" s="1">
        <f>IF(FL47&gt;='Drive Train'!$F$29,1,0)</f>
        <v>0</v>
      </c>
      <c r="FP47" s="57">
        <f t="shared" si="56"/>
        <v>103.33333333333333</v>
      </c>
      <c r="FQ47" s="63">
        <f>FQ46+'DEPRECATED - DT-Prelim Calcs'!$C$11</f>
        <v>172</v>
      </c>
      <c r="FR47" s="2">
        <f>GB47/'Drive Train'!$F$35</f>
        <v>3.424724143043842</v>
      </c>
      <c r="FS47" s="46">
        <f>FZ47*12*60/(PI() * 'Drive Train'!$F$15)/FR$2*FR47</f>
        <v>-3446227.9854778564</v>
      </c>
      <c r="FT47" s="2">
        <f>('DEPRECATED - DT-Prelim Calcs'!$C$6*FR47-FS47)/('DEPRECATED - DT-Prelim Calcs'!$C$6*FR47)*'DEPRECATED - DT-Prelim Calcs'!$C$7*FR47</f>
        <v>1566.491754978663</v>
      </c>
      <c r="FU47" s="57">
        <f>FT47/'DEPRECATED - DT-Prelim Calcs'!$C$7*('DEPRECATED - DT-Prelim Calcs'!$C$8-'DEPRECATED - DT-Prelim Calcs'!$C$9)+'DEPRECATED - DT-Prelim Calcs'!$C$9</f>
        <v>83397.261063801852</v>
      </c>
      <c r="FV47" s="57">
        <f t="shared" si="18"/>
        <v>93</v>
      </c>
      <c r="FW47" s="2">
        <f t="shared" si="57"/>
        <v>0.7112822800297498</v>
      </c>
      <c r="FX47" s="57">
        <f>FW47*'DEPRECATED - DT-Prelim Calcs'!$C$21/FR$2/'DEPRECATED - DT-Prelim Calcs'!$C$19/'DEPRECATED - DT-Prelim Calcs'!$C$18*3.39*'DEPRECATED - DT-Prelim Calcs'!$C$20</f>
        <v>25.773080821789936</v>
      </c>
      <c r="FY47" s="46">
        <f t="shared" si="58"/>
        <v>0</v>
      </c>
      <c r="FZ47" s="57">
        <f>FX46*'DEPRECATED - DT-Prelim Calcs'!$C$11+FZ46</f>
        <v>-1756.288174133093</v>
      </c>
      <c r="GA47" s="57">
        <f>GA46+0.5*FX47*'DEPRECATED - DT-Prelim Calcs'!$C$11^2+FZ47*'DEPRECATED - DT-Prelim Calcs'!$C$11</f>
        <v>-156506.70507530635</v>
      </c>
      <c r="GB47" s="57">
        <f>MIN('Drive Train'!$F$35-FV46*'DEPRECATED - DT-Prelim Calcs'!$C$21*'Drive Train'!$F$39,GB46+FV$2)</f>
        <v>42.466579373743642</v>
      </c>
      <c r="GC47" s="57">
        <f>'Drive Train'!$F$35-FV47*'DEPRECATED - DT-Prelim Calcs'!$C$21*'Drive Train'!$F$39</f>
        <v>6.82</v>
      </c>
      <c r="GD47" s="1">
        <f>IF(GA47&gt;='Drive Train'!$F$29,1,0)</f>
        <v>0</v>
      </c>
      <c r="GE47" s="57">
        <f t="shared" si="59"/>
        <v>103.33333333333333</v>
      </c>
      <c r="GF47" s="63">
        <f>GF46+'DEPRECATED - DT-Prelim Calcs'!$C$11</f>
        <v>172</v>
      </c>
      <c r="GG47" s="2">
        <f>GQ47/'Drive Train'!$F$35</f>
        <v>0.85483870967741948</v>
      </c>
      <c r="GH47" s="46">
        <f>GO47*12*60/(PI() * 'Drive Train'!$F$15)/GG$2*GG47</f>
        <v>-240216.13003033254</v>
      </c>
      <c r="GI47" s="2">
        <f>('DEPRECATED - DT-Prelim Calcs'!$C$6*GG47-GH47)/('DEPRECATED - DT-Prelim Calcs'!$C$6*GG47)*'DEPRECATED - DT-Prelim Calcs'!$C$7*GG47</f>
        <v>110.67570976557614</v>
      </c>
      <c r="GJ47" s="57">
        <f>GI47/'DEPRECATED - DT-Prelim Calcs'!$C$7*('DEPRECATED - DT-Prelim Calcs'!$C$8-'DEPRECATED - DT-Prelim Calcs'!$C$9)+'DEPRECATED - DT-Prelim Calcs'!$C$9</f>
        <v>5894.6890302586808</v>
      </c>
      <c r="GK47" s="57">
        <f t="shared" si="60"/>
        <v>29.999999999999982</v>
      </c>
      <c r="GL47" s="2">
        <f t="shared" si="61"/>
        <v>0.99579519204165001</v>
      </c>
      <c r="GM47" s="57">
        <f>GL47*'DEPRECATED - DT-Prelim Calcs'!$C$21/GG$2/'DEPRECATED - DT-Prelim Calcs'!$C$19/'DEPRECATED - DT-Prelim Calcs'!$C$18*3.39*'DEPRECATED - DT-Prelim Calcs'!$C$20</f>
        <v>25.773080821789936</v>
      </c>
      <c r="GN47" s="46">
        <f t="shared" si="62"/>
        <v>0</v>
      </c>
      <c r="GO47" s="57">
        <f>GM46*'DEPRECATED - DT-Prelim Calcs'!$C$11+GO46</f>
        <v>-686.63097180219143</v>
      </c>
      <c r="GP47" s="57">
        <f>GP46+0.5*GM47*'DEPRECATED - DT-Prelim Calcs'!$C$11^2+GO47*'DEPRECATED - DT-Prelim Calcs'!$C$11</f>
        <v>-95056.17255082578</v>
      </c>
      <c r="GQ47" s="57">
        <f>MIN('Drive Train'!$F$35-GK46*'DEPRECATED - DT-Prelim Calcs'!$C$21*'Drive Train'!$F$39,GQ46+GK$2)</f>
        <v>10.600000000000001</v>
      </c>
      <c r="GR47" s="57">
        <f>'Drive Train'!$F$35-GK47*'DEPRECATED - DT-Prelim Calcs'!$C$21*'Drive Train'!$F$39</f>
        <v>10.600000000000001</v>
      </c>
      <c r="GS47" s="1">
        <f>IF(GP47&gt;='Drive Train'!$F$29,1,0)</f>
        <v>0</v>
      </c>
      <c r="GT47" s="57">
        <f t="shared" si="63"/>
        <v>33.333333333333314</v>
      </c>
      <c r="GU47" s="63">
        <f>GU46+'DEPRECATED - DT-Prelim Calcs'!$C$11</f>
        <v>172</v>
      </c>
      <c r="GV47" s="2">
        <f>HF47/'Drive Train'!$F$35</f>
        <v>0.83870967741935498</v>
      </c>
      <c r="GW47" s="46">
        <f>HD47*12*60/(PI() * 'Drive Train'!$F$15)/GV$2*GV47</f>
        <v>29631.742000640188</v>
      </c>
      <c r="GX47" s="2">
        <f>('DEPRECATED - DT-Prelim Calcs'!$C$6*GV47-GW47)/('DEPRECATED - DT-Prelim Calcs'!$C$6*GV47)*'DEPRECATED - DT-Prelim Calcs'!$C$7*GV47</f>
        <v>-11.376926979772611</v>
      </c>
      <c r="GY47" s="57">
        <f>GX47/'DEPRECATED - DT-Prelim Calcs'!$C$7*('DEPRECATED - DT-Prelim Calcs'!$C$8-'DEPRECATED - DT-Prelim Calcs'!$C$9)+'DEPRECATED - DT-Prelim Calcs'!$C$9</f>
        <v>-602.96793838374515</v>
      </c>
      <c r="GZ47" s="57">
        <f t="shared" si="20"/>
        <v>-602.96793838374515</v>
      </c>
      <c r="HA47" s="2">
        <f t="shared" si="64"/>
        <v>-13.963532196960378</v>
      </c>
      <c r="HB47" s="57">
        <f>HA47*'DEPRECATED - DT-Prelim Calcs'!$C$21/GV$2/'DEPRECATED - DT-Prelim Calcs'!$C$19/'DEPRECATED - DT-Prelim Calcs'!$C$18*3.39*'DEPRECATED - DT-Prelim Calcs'!$C$20</f>
        <v>-361.40287354879428</v>
      </c>
      <c r="HC47" s="46">
        <f t="shared" si="65"/>
        <v>1</v>
      </c>
      <c r="HD47" s="57">
        <f>HB46*'DEPRECATED - DT-Prelim Calcs'!$C$11+HD46</f>
        <v>86.327851569036824</v>
      </c>
      <c r="HE47" s="57">
        <f>HE46+0.5*HB47*'DEPRECATED - DT-Prelim Calcs'!$C$11^2+HD47*'DEPRECATED - DT-Prelim Calcs'!$C$11</f>
        <v>-64840.400810101622</v>
      </c>
      <c r="HF47" s="57">
        <f>MIN('Drive Train'!$F$35-GZ46*'DEPRECATED - DT-Prelim Calcs'!$C$21*'Drive Train'!$F$39,HF46+GZ$2)</f>
        <v>10.400000000000002</v>
      </c>
      <c r="HG47" s="57">
        <f>'Drive Train'!$F$35-GZ47*'DEPRECATED - DT-Prelim Calcs'!$C$21*'Drive Train'!$F$39</f>
        <v>48.578076303024709</v>
      </c>
      <c r="HH47" s="1">
        <f>IF(HE47&gt;='Drive Train'!$F$29,1,0)</f>
        <v>0</v>
      </c>
      <c r="HI47" s="57">
        <f t="shared" si="66"/>
        <v>-669.96437598193904</v>
      </c>
      <c r="HJ47" s="63">
        <f>HJ46+'DEPRECATED - DT-Prelim Calcs'!$C$11</f>
        <v>172</v>
      </c>
      <c r="HK47" s="2">
        <f>HU47/'Drive Train'!$F$35</f>
        <v>0.82258064516129037</v>
      </c>
      <c r="HL47" s="46">
        <f>HS47*12*60/(PI() * 'Drive Train'!$F$15)/HK$2*HK47</f>
        <v>-294835.16355455568</v>
      </c>
      <c r="HM47" s="2">
        <f>('DEPRECATED - DT-Prelim Calcs'!$C$6*HK47-HL47)/('DEPRECATED - DT-Prelim Calcs'!$C$6*HK47)*'DEPRECATED - DT-Prelim Calcs'!$C$7*HK47</f>
        <v>135.29437886074476</v>
      </c>
      <c r="HN47" s="57">
        <f>HM47/'DEPRECATED - DT-Prelim Calcs'!$C$7*('DEPRECATED - DT-Prelim Calcs'!$C$8-'DEPRECATED - DT-Prelim Calcs'!$C$9)+'DEPRECATED - DT-Prelim Calcs'!$C$9</f>
        <v>7205.3011650761628</v>
      </c>
      <c r="HO47" s="57">
        <f t="shared" si="21"/>
        <v>36.66666666666665</v>
      </c>
      <c r="HP47" s="2">
        <f t="shared" si="67"/>
        <v>0.99579519204165001</v>
      </c>
      <c r="HQ47" s="57">
        <f>HP47*'DEPRECATED - DT-Prelim Calcs'!$C$21/HK$2/'DEPRECATED - DT-Prelim Calcs'!$C$19/'DEPRECATED - DT-Prelim Calcs'!$C$18*3.39*'DEPRECATED - DT-Prelim Calcs'!$C$20</f>
        <v>25.773080821789936</v>
      </c>
      <c r="HR47" s="46">
        <f t="shared" si="68"/>
        <v>0</v>
      </c>
      <c r="HS47" s="57">
        <f>HQ46*'DEPRECATED - DT-Prelim Calcs'!$C$11+HS46</f>
        <v>-875.80252938526087</v>
      </c>
      <c r="HT47" s="57">
        <f>HT46+0.5*HQ47*'DEPRECATED - DT-Prelim Calcs'!$C$11^2+HS47*'DEPRECATED - DT-Prelim Calcs'!$C$11</f>
        <v>-68142.799282716602</v>
      </c>
      <c r="HU47" s="57">
        <f>MIN('Drive Train'!$F$35-HO46*'DEPRECATED - DT-Prelim Calcs'!$C$21*'Drive Train'!$F$39,HU46+HO$2)</f>
        <v>10.200000000000001</v>
      </c>
      <c r="HV47" s="57">
        <f>'Drive Train'!$F$35-HO47*'DEPRECATED - DT-Prelim Calcs'!$C$21*'Drive Train'!$F$39</f>
        <v>10.200000000000001</v>
      </c>
      <c r="HW47" s="1">
        <f>IF(HT47&gt;='Drive Train'!$F$29,1,0)</f>
        <v>0</v>
      </c>
      <c r="HX47" s="57">
        <f t="shared" si="69"/>
        <v>40.740740740740726</v>
      </c>
      <c r="HY47" s="63">
        <f>HY46+'DEPRECATED - DT-Prelim Calcs'!$C$11</f>
        <v>172</v>
      </c>
      <c r="HZ47" s="2">
        <f>IJ47/'Drive Train'!$F$35</f>
        <v>0.80645161290322598</v>
      </c>
      <c r="IA47" s="46">
        <f>IH47*12*60/(PI() * 'Drive Train'!$F$15)/HZ$2*HZ47</f>
        <v>-227558.40385391112</v>
      </c>
      <c r="IB47" s="2">
        <f>('DEPRECATED - DT-Prelim Calcs'!$C$6*HZ47-IA47)/('DEPRECATED - DT-Prelim Calcs'!$C$6*HZ47)*'DEPRECATED - DT-Prelim Calcs'!$C$7*HZ47</f>
        <v>104.83580979196091</v>
      </c>
      <c r="IC47" s="57">
        <f>IB47/'DEPRECATED - DT-Prelim Calcs'!$C$7*('DEPRECATED - DT-Prelim Calcs'!$C$8-'DEPRECATED - DT-Prelim Calcs'!$C$9)+'DEPRECATED - DT-Prelim Calcs'!$C$9</f>
        <v>5583.7931105014877</v>
      </c>
      <c r="ID47" s="57">
        <f t="shared" si="22"/>
        <v>39.999999999999986</v>
      </c>
      <c r="IE47" s="2">
        <f t="shared" si="70"/>
        <v>0.99579519204165001</v>
      </c>
      <c r="IF47" s="57">
        <f>IE47*'DEPRECATED - DT-Prelim Calcs'!$C$21/HZ$2/'DEPRECATED - DT-Prelim Calcs'!$C$19/'DEPRECATED - DT-Prelim Calcs'!$C$18*3.39*'DEPRECATED - DT-Prelim Calcs'!$C$20</f>
        <v>25.773080821789936</v>
      </c>
      <c r="IG47" s="46">
        <f t="shared" si="71"/>
        <v>0</v>
      </c>
      <c r="IH47" s="57">
        <f>IF46*'DEPRECATED - DT-Prelim Calcs'!$C$11+IH46</f>
        <v>-689.4772921279307</v>
      </c>
      <c r="II47" s="57">
        <f>II46+0.5*IF47*'DEPRECATED - DT-Prelim Calcs'!$C$11^2+IH47*'DEPRECATED - DT-Prelim Calcs'!$C$11</f>
        <v>-83447.582232295157</v>
      </c>
      <c r="IJ47" s="57">
        <f>MIN('Drive Train'!$F$35-ID46*'DEPRECATED - DT-Prelim Calcs'!$C$21*'Drive Train'!$F$39,IJ46+ID$2)</f>
        <v>10.000000000000002</v>
      </c>
      <c r="IK47" s="57">
        <f>'Drive Train'!$F$35-ID47*'DEPRECATED - DT-Prelim Calcs'!$C$21*'Drive Train'!$F$39</f>
        <v>10.000000000000002</v>
      </c>
      <c r="IL47" s="1">
        <f>IF(II47&gt;='Drive Train'!$F$29,1,0)</f>
        <v>0</v>
      </c>
      <c r="IM47" s="57">
        <f t="shared" si="72"/>
        <v>44.444444444444429</v>
      </c>
      <c r="IN47" s="63">
        <f>IN46+'DEPRECATED - DT-Prelim Calcs'!$C$11</f>
        <v>172</v>
      </c>
      <c r="IO47" s="2">
        <f>IY47/'Drive Train'!$F$35</f>
        <v>1.84792140481015</v>
      </c>
      <c r="IP47" s="46">
        <f>IW47*12*60/(PI() * 'Drive Train'!$F$15)/IO$2*IO47</f>
        <v>-318725.88626435323</v>
      </c>
      <c r="IQ47" s="2">
        <f>('DEPRECATED - DT-Prelim Calcs'!$C$6*IO47-IP47)/('DEPRECATED - DT-Prelim Calcs'!$C$6*IO47)*'DEPRECATED - DT-Prelim Calcs'!$C$7*IO47</f>
        <v>148.56782189836758</v>
      </c>
      <c r="IR47" s="57">
        <f>IQ47/'DEPRECATED - DT-Prelim Calcs'!$C$7*('DEPRECATED - DT-Prelim Calcs'!$C$8-'DEPRECATED - DT-Prelim Calcs'!$C$9)+'DEPRECATED - DT-Prelim Calcs'!$C$9</f>
        <v>7911.9330081164153</v>
      </c>
      <c r="IS47" s="57">
        <f t="shared" si="23"/>
        <v>43.333333333333321</v>
      </c>
      <c r="IT47" s="2">
        <f t="shared" si="73"/>
        <v>0.99579519204165001</v>
      </c>
      <c r="IU47" s="57">
        <f>IT47*'DEPRECATED - DT-Prelim Calcs'!$C$21/IO$2/'DEPRECATED - DT-Prelim Calcs'!$C$19/'DEPRECATED - DT-Prelim Calcs'!$C$18*3.39*'DEPRECATED - DT-Prelim Calcs'!$C$20</f>
        <v>25.773080821789936</v>
      </c>
      <c r="IV47" s="46">
        <f t="shared" si="74"/>
        <v>0</v>
      </c>
      <c r="IW47" s="57">
        <f>IU46*'DEPRECATED - DT-Prelim Calcs'!$C$11+IW46</f>
        <v>-421.44338807039344</v>
      </c>
      <c r="IX47" s="57">
        <f>IX46+0.5*IU47*'DEPRECATED - DT-Prelim Calcs'!$C$11^2+IW47*'DEPRECATED - DT-Prelim Calcs'!$C$11</f>
        <v>-94332.824430833658</v>
      </c>
      <c r="IY47" s="57">
        <f>MIN('Drive Train'!$F$35-IS46*'DEPRECATED - DT-Prelim Calcs'!$C$21*'Drive Train'!$F$39,IY46+IS$2)</f>
        <v>22.914225419645859</v>
      </c>
      <c r="IZ47" s="57">
        <f>'Drive Train'!$F$35-IS47*'DEPRECATED - DT-Prelim Calcs'!$C$21*'Drive Train'!$F$39</f>
        <v>9.8000000000000007</v>
      </c>
      <c r="JA47" s="1">
        <f>IF(IX47&gt;='Drive Train'!$F$29,1,0)</f>
        <v>0</v>
      </c>
      <c r="JB47" s="57">
        <f t="shared" si="75"/>
        <v>48.148148148148138</v>
      </c>
      <c r="JC47" s="63">
        <f>JC46+'DEPRECATED - DT-Prelim Calcs'!$C$11</f>
        <v>172</v>
      </c>
      <c r="JD47" s="2">
        <f>JN47/'Drive Train'!$F$35</f>
        <v>0.77419354838709686</v>
      </c>
      <c r="JE47" s="46">
        <f>JL47*12*60/(PI() * 'Drive Train'!$F$15)/JD$2*JD47</f>
        <v>-3634.7856058512612</v>
      </c>
      <c r="JF47" s="2">
        <f>('DEPRECATED - DT-Prelim Calcs'!$C$6*JD47-JE47)/('DEPRECATED - DT-Prelim Calcs'!$C$6*JD47)*'DEPRECATED - DT-Prelim Calcs'!$C$7*JD47</f>
        <v>3.5093023822135678</v>
      </c>
      <c r="JG47" s="57">
        <f>JF47/'DEPRECATED - DT-Prelim Calcs'!$C$7*('DEPRECATED - DT-Prelim Calcs'!$C$8-'DEPRECATED - DT-Prelim Calcs'!$C$9)+'DEPRECATED - DT-Prelim Calcs'!$C$9</f>
        <v>189.52302723568496</v>
      </c>
      <c r="JH47" s="57">
        <f t="shared" si="24"/>
        <v>46.666666666666657</v>
      </c>
      <c r="JI47" s="2">
        <f t="shared" si="76"/>
        <v>0.99579519204165001</v>
      </c>
      <c r="JJ47" s="57">
        <f>JI47*'DEPRECATED - DT-Prelim Calcs'!$C$21/JD$2/'DEPRECATED - DT-Prelim Calcs'!$C$19/'DEPRECATED - DT-Prelim Calcs'!$C$18*3.39*'DEPRECATED - DT-Prelim Calcs'!$C$20</f>
        <v>25.773080821789936</v>
      </c>
      <c r="JK47" s="46">
        <f t="shared" si="77"/>
        <v>0</v>
      </c>
      <c r="JL47" s="57">
        <f>JJ46*'DEPRECATED - DT-Prelim Calcs'!$C$11+JL46</f>
        <v>-11.471881570404747</v>
      </c>
      <c r="JM47" s="57">
        <f>JM46+0.5*JJ47*'DEPRECATED - DT-Prelim Calcs'!$C$11^2+JL47*'DEPRECATED - DT-Prelim Calcs'!$C$11</f>
        <v>-97730.116843844604</v>
      </c>
      <c r="JN47" s="57">
        <f>MIN('Drive Train'!$F$35-JH46*'DEPRECATED - DT-Prelim Calcs'!$C$21*'Drive Train'!$F$39,JN46+JH$2)</f>
        <v>9.6000000000000014</v>
      </c>
      <c r="JO47" s="57">
        <f>'Drive Train'!$F$35-JH47*'DEPRECATED - DT-Prelim Calcs'!$C$21*'Drive Train'!$F$39</f>
        <v>9.6000000000000014</v>
      </c>
      <c r="JP47" s="1">
        <f>IF(JM47&gt;='Drive Train'!$F$29,1,0)</f>
        <v>0</v>
      </c>
      <c r="JQ47" s="57">
        <f>MIN(JG47,'DEPRECATED - DT-Prelim Calcs'!$C$10)*'DEPRECATED - DT-Prelim Calcs'!$C$11*1000/60/60</f>
        <v>103.33333333333333</v>
      </c>
      <c r="JR47" s="63">
        <f>JR46+'DEPRECATED - DT-Prelim Calcs'!$C$11</f>
        <v>172</v>
      </c>
      <c r="JS47" s="2">
        <f>KC47/'Drive Train'!$F$35</f>
        <v>0.75806451612903225</v>
      </c>
      <c r="JT47" s="46">
        <f>KA47*12*60/(PI() * 'Drive Train'!$F$15)/JS$2*JS47</f>
        <v>-36134.794508164181</v>
      </c>
      <c r="JU47" s="2">
        <f>('DEPRECATED - DT-Prelim Calcs'!$C$6*JS47-JT47)/('DEPRECATED - DT-Prelim Calcs'!$C$6*JS47)*'DEPRECATED - DT-Prelim Calcs'!$C$7*JS47</f>
        <v>18.165557390939576</v>
      </c>
      <c r="JV47" s="57">
        <f>JU47/'DEPRECATED - DT-Prelim Calcs'!$C$7*('DEPRECATED - DT-Prelim Calcs'!$C$8-'DEPRECATED - DT-Prelim Calcs'!$C$9)+'DEPRECATED - DT-Prelim Calcs'!$C$9</f>
        <v>969.77095985790356</v>
      </c>
      <c r="JW47" s="57">
        <f t="shared" si="25"/>
        <v>49.999999999999993</v>
      </c>
      <c r="JX47" s="2">
        <f t="shared" si="78"/>
        <v>0.99579519204165001</v>
      </c>
      <c r="JY47" s="57">
        <f>JX47*'DEPRECATED - DT-Prelim Calcs'!$C$21/JS$2/'DEPRECATED - DT-Prelim Calcs'!$C$19/'DEPRECATED - DT-Prelim Calcs'!$C$18*3.39*'DEPRECATED - DT-Prelim Calcs'!$C$20</f>
        <v>25.773080821789936</v>
      </c>
      <c r="JZ47" s="46">
        <f t="shared" si="79"/>
        <v>0</v>
      </c>
      <c r="KA47" s="57">
        <f>JY46*'DEPRECATED - DT-Prelim Calcs'!$C$11+KA46</f>
        <v>-116.47288263633151</v>
      </c>
      <c r="KB47" s="57">
        <f>KB46+0.5*JY47*'DEPRECATED - DT-Prelim Calcs'!$C$11^2+KA47*'DEPRECATED - DT-Prelim Calcs'!$C$11</f>
        <v>-101509.61426879145</v>
      </c>
      <c r="KC47" s="57">
        <f>MIN('Drive Train'!$F$35-JW46*'DEPRECATED - DT-Prelim Calcs'!$C$21*'Drive Train'!$F$39,KC46+JW$2)</f>
        <v>9.4</v>
      </c>
      <c r="KD47" s="57">
        <f>'Drive Train'!$F$35-JW47*'DEPRECATED - DT-Prelim Calcs'!$C$21*'Drive Train'!$F$39</f>
        <v>9.4</v>
      </c>
      <c r="KE47" s="1">
        <f>IF(KB47&gt;='Drive Train'!$F$29,1,0)</f>
        <v>0</v>
      </c>
      <c r="KF47" s="57">
        <f>MIN(JV47,'DEPRECATED - DT-Prelim Calcs'!$C$10)*'DEPRECATED - DT-Prelim Calcs'!$C$11*1000/60/60</f>
        <v>103.33333333333333</v>
      </c>
      <c r="KG47" s="63">
        <f>KG46+'DEPRECATED - DT-Prelim Calcs'!$C$11</f>
        <v>172</v>
      </c>
      <c r="KH47" s="2">
        <f>KR47/'Drive Train'!$F$35</f>
        <v>0.74193548387096786</v>
      </c>
      <c r="KI47" s="46">
        <f>KP47*12*60/(PI() * 'Drive Train'!$F$15)/KH$2*KH47</f>
        <v>8133.6008080945458</v>
      </c>
      <c r="KJ47" s="2">
        <f>('DEPRECATED - DT-Prelim Calcs'!$C$6*KH47-KI47)/('DEPRECATED - DT-Prelim Calcs'!$C$6*KH47)*'DEPRECATED - DT-Prelim Calcs'!$C$7*KH47</f>
        <v>-1.889604892409027</v>
      </c>
      <c r="KK47" s="57">
        <f>KJ47/'DEPRECATED - DT-Prelim Calcs'!$C$7*('DEPRECATED - DT-Prelim Calcs'!$C$8-'DEPRECATED - DT-Prelim Calcs'!$C$9)+'DEPRECATED - DT-Prelim Calcs'!$C$9</f>
        <v>-97.895978297127868</v>
      </c>
      <c r="KL47" s="57">
        <f t="shared" si="26"/>
        <v>-97.895978297127868</v>
      </c>
      <c r="KM47" s="2">
        <f t="shared" si="80"/>
        <v>-2.6922089133905778</v>
      </c>
      <c r="KN47" s="57">
        <f>KM47*'DEPRECATED - DT-Prelim Calcs'!$C$21/KH$2/'DEPRECATED - DT-Prelim Calcs'!$C$19/'DEPRECATED - DT-Prelim Calcs'!$C$18*3.39*'DEPRECATED - DT-Prelim Calcs'!$C$20</f>
        <v>-69.679506858932982</v>
      </c>
      <c r="KO47" s="46">
        <f t="shared" si="81"/>
        <v>1</v>
      </c>
      <c r="KP47" s="57">
        <f>KN46*'DEPRECATED - DT-Prelim Calcs'!$C$11+KP46</f>
        <v>26.786878929803748</v>
      </c>
      <c r="KQ47" s="57">
        <f>KQ46+0.5*KN47*'DEPRECATED - DT-Prelim Calcs'!$C$11^2+KP47*'DEPRECATED - DT-Prelim Calcs'!$C$11</f>
        <v>-76498.697184042539</v>
      </c>
      <c r="KR47" s="57">
        <f>MIN('Drive Train'!$F$35-KL46*'DEPRECATED - DT-Prelim Calcs'!$C$21*'Drive Train'!$F$39,KR46+KL$2)</f>
        <v>9.2000000000000011</v>
      </c>
      <c r="KS47" s="57">
        <f>'Drive Train'!$F$35-KL47*'DEPRECATED - DT-Prelim Calcs'!$C$21*'Drive Train'!$F$39</f>
        <v>18.273758697827674</v>
      </c>
      <c r="KT47" s="1">
        <f>IF(KQ47&gt;='Drive Train'!$F$29,1,0)</f>
        <v>0</v>
      </c>
      <c r="KU47" s="57">
        <f>MIN(KK47,'DEPRECATED - DT-Prelim Calcs'!$C$10)*'DEPRECATED - DT-Prelim Calcs'!$C$11*1000/60/60</f>
        <v>-108.77330921903096</v>
      </c>
      <c r="KV47" s="63">
        <f>KV46+'DEPRECATED - DT-Prelim Calcs'!$C$11</f>
        <v>172</v>
      </c>
      <c r="KW47" s="2">
        <f>LG47/'Drive Train'!$F$35</f>
        <v>3.0592151437296677</v>
      </c>
      <c r="KX47" s="46">
        <f>LE47*12*60/(PI() * 'Drive Train'!$F$15)/KW$2*KW47</f>
        <v>-1234626.9436466917</v>
      </c>
      <c r="KY47" s="2">
        <f>('DEPRECATED - DT-Prelim Calcs'!$C$6*KW47-KX47)/('DEPRECATED - DT-Prelim Calcs'!$C$6*KW47)*'DEPRECATED - DT-Prelim Calcs'!$C$7*KW47</f>
        <v>565.61866237791332</v>
      </c>
      <c r="KZ47" s="57">
        <f>KY47/'DEPRECATED - DT-Prelim Calcs'!$C$7*('DEPRECATED - DT-Prelim Calcs'!$C$8-'DEPRECATED - DT-Prelim Calcs'!$C$9)+'DEPRECATED - DT-Prelim Calcs'!$C$9</f>
        <v>30114.266134060701</v>
      </c>
      <c r="LA47" s="57">
        <f t="shared" si="27"/>
        <v>56.666666666666664</v>
      </c>
      <c r="LB47" s="2">
        <f t="shared" si="82"/>
        <v>0.99579519204165001</v>
      </c>
      <c r="LC47" s="57">
        <f>LB47*'DEPRECATED - DT-Prelim Calcs'!$C$21/KW$2/'DEPRECATED - DT-Prelim Calcs'!$C$19/'DEPRECATED - DT-Prelim Calcs'!$C$18*3.39*'DEPRECATED - DT-Prelim Calcs'!$C$20</f>
        <v>25.773080821789936</v>
      </c>
      <c r="LD47" s="46">
        <f t="shared" si="83"/>
        <v>0</v>
      </c>
      <c r="LE47" s="57">
        <f>LC46*'DEPRECATED - DT-Prelim Calcs'!$C$11+LE46</f>
        <v>-986.12310227641717</v>
      </c>
      <c r="LF47" s="57">
        <f>LF46+0.5*LC47*'DEPRECATED - DT-Prelim Calcs'!$C$11^2+LE47*'DEPRECATED - DT-Prelim Calcs'!$C$11</f>
        <v>-97042.110001442386</v>
      </c>
      <c r="LG47" s="57">
        <f>MIN('Drive Train'!$F$35-LA46*'DEPRECATED - DT-Prelim Calcs'!$C$21*'Drive Train'!$F$39,LG46+LA$2)</f>
        <v>37.934267782247879</v>
      </c>
      <c r="LH47" s="57">
        <f>'Drive Train'!$F$35-LA47*'DEPRECATED - DT-Prelim Calcs'!$C$21*'Drive Train'!$F$39</f>
        <v>9</v>
      </c>
      <c r="LI47" s="1">
        <f>IF(LF47&gt;='Drive Train'!$F$29,1,0)</f>
        <v>0</v>
      </c>
      <c r="LJ47" s="57">
        <f>MIN(KZ47,'DEPRECATED - DT-Prelim Calcs'!$C$10)*'DEPRECATED - DT-Prelim Calcs'!$C$11*1000/60/60</f>
        <v>103.33333333333333</v>
      </c>
      <c r="LK47" s="63">
        <f>LK46+'DEPRECATED - DT-Prelim Calcs'!$C$11</f>
        <v>172</v>
      </c>
      <c r="LL47" s="2">
        <f>LV47/'Drive Train'!$F$35</f>
        <v>0.70967741935483875</v>
      </c>
      <c r="LM47" s="46">
        <f>LT47*12*60/(PI() * 'Drive Train'!$F$15)/LL$2*LL47</f>
        <v>-41689.075466138085</v>
      </c>
      <c r="LN47" s="2">
        <f>('DEPRECATED - DT-Prelim Calcs'!$C$6*LL47-LM47)/('DEPRECATED - DT-Prelim Calcs'!$C$6*LL47)*'DEPRECATED - DT-Prelim Calcs'!$C$7*LL47</f>
        <v>20.560354827060319</v>
      </c>
      <c r="LO47" s="57">
        <f>LN47/'DEPRECATED - DT-Prelim Calcs'!$C$7*('DEPRECATED - DT-Prelim Calcs'!$C$8-'DEPRECATED - DT-Prelim Calcs'!$C$9)+'DEPRECATED - DT-Prelim Calcs'!$C$9</f>
        <v>1097.2616283451616</v>
      </c>
      <c r="LP47" s="57">
        <f t="shared" si="28"/>
        <v>60</v>
      </c>
      <c r="LQ47" s="2">
        <f t="shared" si="84"/>
        <v>0.99579519204165001</v>
      </c>
      <c r="LR47" s="57">
        <f>LQ47*'DEPRECATED - DT-Prelim Calcs'!$C$21/LL$2/'DEPRECATED - DT-Prelim Calcs'!$C$19/'DEPRECATED - DT-Prelim Calcs'!$C$18*3.39*'DEPRECATED - DT-Prelim Calcs'!$C$20</f>
        <v>25.773080821789936</v>
      </c>
      <c r="LS47" s="46">
        <f t="shared" si="85"/>
        <v>0</v>
      </c>
      <c r="LT47" s="57">
        <f>LR46*'DEPRECATED - DT-Prelim Calcs'!$C$11+LT46</f>
        <v>-143.53793044749125</v>
      </c>
      <c r="LU47" s="57">
        <f>LU46+0.5*LR47*'DEPRECATED - DT-Prelim Calcs'!$C$11^2+LT47*'DEPRECATED - DT-Prelim Calcs'!$C$11</f>
        <v>-107251.0989334787</v>
      </c>
      <c r="LV47" s="57">
        <f>MIN('Drive Train'!$F$35-LP46*'DEPRECATED - DT-Prelim Calcs'!$C$21*'Drive Train'!$F$39,LV46+LP$2)</f>
        <v>8.8000000000000007</v>
      </c>
      <c r="LW47" s="57">
        <f>'Drive Train'!$F$35-LP47*'DEPRECATED - DT-Prelim Calcs'!$C$21*'Drive Train'!$F$39</f>
        <v>8.8000000000000007</v>
      </c>
      <c r="LX47" s="1">
        <f>IF(LU47&gt;='Drive Train'!$F$29,1,0)</f>
        <v>0</v>
      </c>
      <c r="LY47" s="57">
        <f>MIN(LO47,'DEPRECATED - DT-Prelim Calcs'!$C$10)*'DEPRECATED - DT-Prelim Calcs'!$C$11*1000/60/60</f>
        <v>103.33333333333333</v>
      </c>
      <c r="LZ47" s="63">
        <f>LZ46+'DEPRECATED - DT-Prelim Calcs'!$C$11</f>
        <v>172</v>
      </c>
    </row>
    <row r="48" spans="1:338" x14ac:dyDescent="0.2">
      <c r="C48" s="3"/>
      <c r="E48" s="134"/>
      <c r="F48" s="134"/>
      <c r="G48" s="134"/>
      <c r="H48" s="134"/>
      <c r="I48" s="134"/>
      <c r="J48" s="134"/>
      <c r="K48" s="134"/>
      <c r="L48" s="134"/>
      <c r="M48" s="134"/>
      <c r="N48" s="134"/>
      <c r="O48" s="134"/>
      <c r="R48" s="63">
        <f>R47+'DEPRECATED - DT-Prelim Calcs'!$C$11</f>
        <v>176</v>
      </c>
      <c r="S48" s="2">
        <f>AG48/'Drive Train'!$F$35</f>
        <v>0</v>
      </c>
      <c r="T48" s="46">
        <f>AE48*12*60/(PI() * 'Drive Train'!$F$15)/S$2*ABS(S48)</f>
        <v>0</v>
      </c>
      <c r="U48" s="2">
        <f>IF(OR(AD47=1,AND($C$32=Motors!$C$32,'DEPRECATED - DT-Prelim Calcs'!AI47=1)),0,IF(AG48=0,-(V47+$C$9)/($C$8-$C$9)*$C$7,($C$6*S48-T48)/($C$6*S48)*$C$7*S48))</f>
        <v>0</v>
      </c>
      <c r="V48" s="57">
        <f>IF(AND(AD47=1,AI47=1),0,ABS(U48/$C$7*($C$8-$C$9)+$C$9) *'Drive Train'!$AA$49 + V47*(1-'Drive Train'!$AA$49))</f>
        <v>0</v>
      </c>
      <c r="W48" s="57">
        <f t="shared" si="0"/>
        <v>0</v>
      </c>
      <c r="X48" s="2">
        <f>MAX(MIN(IF(AND(AI47=1,AG48&lt;0),-1,1)*(W48-$C$9)/($C$8-$C$9)*$C$7-$C$29*AE48/T$2 -  AI47*$C$29/2,X$2),MAX(X$4:X47)*-1)</f>
        <v>-0.2458281045106315</v>
      </c>
      <c r="Y48" s="57">
        <f t="shared" si="1"/>
        <v>0</v>
      </c>
      <c r="Z48" s="57">
        <f t="shared" si="2"/>
        <v>0</v>
      </c>
      <c r="AA48" s="57">
        <f t="shared" si="3"/>
        <v>0</v>
      </c>
      <c r="AB48" s="57" t="e">
        <f t="shared" si="4"/>
        <v>#N/A</v>
      </c>
      <c r="AC48" s="46">
        <f t="shared" si="29"/>
        <v>1</v>
      </c>
      <c r="AD48" s="1">
        <f t="shared" si="5"/>
        <v>1</v>
      </c>
      <c r="AE48" s="57">
        <f t="shared" si="6"/>
        <v>0</v>
      </c>
      <c r="AF48" s="57" t="e">
        <f t="shared" si="7"/>
        <v>#N/A</v>
      </c>
      <c r="AG48" s="57">
        <f>IF(AI47=0,MIN('Drive Train'!$F$35-W47*$C$21*'Drive Train'!$F$39,AG47+W$2)-$C$3,IF(AE47-1&lt;=0,0,IF($C$32=Motors!$C$30,MAX(MAX(AG$4:AG47)*-1,AG47-W$2),MAX(0,MAX(AG$4:AG47)*-1,AG47-W$2))))</f>
        <v>0</v>
      </c>
      <c r="AH48" s="57">
        <f>'Drive Train'!$F$35-ABS(W48)*'DEPRECATED - DT-Prelim Calcs'!$C$21*'Drive Train'!$F$39</f>
        <v>12.4</v>
      </c>
      <c r="AI48" s="1">
        <f>IF(AJ48&gt;='Drive Train'!$F$29,1,0)</f>
        <v>1</v>
      </c>
      <c r="AJ48" s="57">
        <f>AJ47+0.5*Y48*'DEPRECATED - DT-Prelim Calcs'!$C$11^2+AE48*'DEPRECATED - DT-Prelim Calcs'!$C$11</f>
        <v>784.33981740885292</v>
      </c>
      <c r="AK48" s="57">
        <f t="shared" si="8"/>
        <v>0</v>
      </c>
      <c r="AL48" s="63">
        <f>AL47+'DEPRECATED - DT-Prelim Calcs'!$C$11</f>
        <v>176</v>
      </c>
      <c r="AM48" s="2">
        <f>AW48/'Drive Train'!$F$35</f>
        <v>0.90171401263513895</v>
      </c>
      <c r="AN48" s="46">
        <f>AU48*12*60/(PI() * 'Drive Train'!$F$15)/AM$2*AM48</f>
        <v>4074.5185181428947</v>
      </c>
      <c r="AO48" s="2">
        <f>('DEPRECATED - DT-Prelim Calcs'!$C$6*AM48-AN48)/('DEPRECATED - DT-Prelim Calcs'!$C$6*AM48)*'DEPRECATED - DT-Prelim Calcs'!$C$7*AM48</f>
        <v>0.33080626224723719</v>
      </c>
      <c r="AP48" s="57">
        <f>AO48/'DEPRECATED - DT-Prelim Calcs'!$C$7*('DEPRECATED - DT-Prelim Calcs'!$C$8-'DEPRECATED - DT-Prelim Calcs'!$C$9)+'DEPRECATED - DT-Prelim Calcs'!$C$9</f>
        <v>20.310972384365364</v>
      </c>
      <c r="AQ48" s="57">
        <f t="shared" si="9"/>
        <v>20.310972384365364</v>
      </c>
      <c r="AR48" s="2">
        <f t="shared" si="30"/>
        <v>-1.3996478782529742E-5</v>
      </c>
      <c r="AS48" s="57">
        <f>AR48*'DEPRECATED - DT-Prelim Calcs'!$C$21/AM$2/'DEPRECATED - DT-Prelim Calcs'!$C$19/'DEPRECATED - DT-Prelim Calcs'!$C$18*3.39*'DEPRECATED - DT-Prelim Calcs'!$C$20</f>
        <v>-1.0143156634452333E-4</v>
      </c>
      <c r="AT48" s="46">
        <f t="shared" si="31"/>
        <v>0</v>
      </c>
      <c r="AU48" s="57">
        <f>AS47*'DEPRECATED - DT-Prelim Calcs'!$C$11+AU47</f>
        <v>39.432548778549716</v>
      </c>
      <c r="AV48" s="57">
        <f>AV47+0.5*AS48*'DEPRECATED - DT-Prelim Calcs'!$C$11^2+AU48*'DEPRECATED - DT-Prelim Calcs'!$C$11</f>
        <v>6895.4750219697708</v>
      </c>
      <c r="AW48" s="57">
        <f>MIN('Drive Train'!$F$35-AQ47*'DEPRECATED - DT-Prelim Calcs'!$C$21*'Drive Train'!$F$39,AW47+AQ$2)</f>
        <v>11.181253756675723</v>
      </c>
      <c r="AX48" s="57">
        <f>'Drive Train'!$F$35-AQ48*'DEPRECATED - DT-Prelim Calcs'!$C$21*'Drive Train'!$F$39</f>
        <v>11.181341656938079</v>
      </c>
      <c r="AY48" s="1">
        <f>IF(AV48&gt;='Drive Train'!$F$29,1,0)</f>
        <v>1</v>
      </c>
      <c r="AZ48" s="57">
        <f t="shared" si="32"/>
        <v>22.567747093739293</v>
      </c>
      <c r="BA48" s="63">
        <f>BA47+'DEPRECATED - DT-Prelim Calcs'!$C$11</f>
        <v>176</v>
      </c>
      <c r="BB48" s="2">
        <f>BL48/'Drive Train'!$F$35</f>
        <v>0.55000000000000004</v>
      </c>
      <c r="BC48" s="46">
        <f>BJ48*12*60/(PI() * 'Drive Train'!$F$15)/BB$2*BB48</f>
        <v>5574.3745483838393</v>
      </c>
      <c r="BD48" s="2">
        <f>('DEPRECATED - DT-Prelim Calcs'!$C$6*BB48-BC48)/('DEPRECATED - DT-Prelim Calcs'!$C$6*BB48)*'DEPRECATED - DT-Prelim Calcs'!$C$7*BB48</f>
        <v>-1.1949958089315293</v>
      </c>
      <c r="BE48" s="57">
        <f>BD48/'DEPRECATED - DT-Prelim Calcs'!$C$7*('DEPRECATED - DT-Prelim Calcs'!$C$8-'DEPRECATED - DT-Prelim Calcs'!$C$9)+'DEPRECATED - DT-Prelim Calcs'!$C$9</f>
        <v>-60.91741173689428</v>
      </c>
      <c r="BF48" s="57">
        <f t="shared" si="10"/>
        <v>-60.91741173689428</v>
      </c>
      <c r="BG48" s="2">
        <f t="shared" si="33"/>
        <v>-1.9370200207031072</v>
      </c>
      <c r="BH48" s="57">
        <f>BG48*'DEPRECATED - DT-Prelim Calcs'!$C$21/BB$2/'DEPRECATED - DT-Prelim Calcs'!$C$19/'DEPRECATED - DT-Prelim Calcs'!$C$18*3.39*'DEPRECATED - DT-Prelim Calcs'!$C$20</f>
        <v>-20.276327363899533</v>
      </c>
      <c r="BI48" s="46">
        <f t="shared" si="34"/>
        <v>1</v>
      </c>
      <c r="BJ48" s="57">
        <f>BH47*'DEPRECATED - DT-Prelim Calcs'!$C$11+BJ47</f>
        <v>61.232217236225836</v>
      </c>
      <c r="BK48" s="57">
        <f>BK47+0.5*BH48*'DEPRECATED - DT-Prelim Calcs'!$C$11^2+BJ48*'DEPRECATED - DT-Prelim Calcs'!$C$11</f>
        <v>3673.7141288247176</v>
      </c>
      <c r="BL48" s="57">
        <f>MIN('Drive Train'!$F$35-BF47*'DEPRECATED - DT-Prelim Calcs'!$C$21*'Drive Train'!$F$39,BL47+BF$2)</f>
        <v>6.82</v>
      </c>
      <c r="BM48" s="57">
        <f>'Drive Train'!$F$35-BF48*'DEPRECATED - DT-Prelim Calcs'!$C$21*'Drive Train'!$F$39</f>
        <v>16.055044704213657</v>
      </c>
      <c r="BN48" s="1">
        <f>IF(BK48&gt;='Drive Train'!$F$29,1,0)</f>
        <v>1</v>
      </c>
      <c r="BO48" s="57">
        <f t="shared" si="35"/>
        <v>-67.686013040993643</v>
      </c>
      <c r="BP48" s="63">
        <f>BP47+'DEPRECATED - DT-Prelim Calcs'!$C$11</f>
        <v>176</v>
      </c>
      <c r="BQ48" s="2">
        <f>CA48/'Drive Train'!$F$35</f>
        <v>0.55000000000000004</v>
      </c>
      <c r="BR48" s="46">
        <f>BY48*12*60/(PI() * 'Drive Train'!$F$15)/BQ$2*BQ48</f>
        <v>-6245.2792651027776</v>
      </c>
      <c r="BS48" s="2">
        <f>('DEPRECATED - DT-Prelim Calcs'!$C$6*BQ48-BR48)/('DEPRECATED - DT-Prelim Calcs'!$C$6*BQ48)*'DEPRECATED - DT-Prelim Calcs'!$C$7*BQ48</f>
        <v>4.1493504744648577</v>
      </c>
      <c r="BT48" s="57">
        <f>BS48/'DEPRECATED - DT-Prelim Calcs'!$C$7*('DEPRECATED - DT-Prelim Calcs'!$C$8-'DEPRECATED - DT-Prelim Calcs'!$C$9)+'DEPRECATED - DT-Prelim Calcs'!$C$9</f>
        <v>223.59695679412499</v>
      </c>
      <c r="BU48" s="57">
        <f t="shared" si="11"/>
        <v>93</v>
      </c>
      <c r="BV48" s="2">
        <f t="shared" si="36"/>
        <v>1.8828060353728675</v>
      </c>
      <c r="BW48" s="57">
        <f>BV48*'DEPRECATED - DT-Prelim Calcs'!$C$21/BQ$2/'DEPRECATED - DT-Prelim Calcs'!$C$19/'DEPRECATED - DT-Prelim Calcs'!$C$18*3.39*'DEPRECATED - DT-Prelim Calcs'!$C$20</f>
        <v>25.773080821789936</v>
      </c>
      <c r="BX48" s="46">
        <f t="shared" si="37"/>
        <v>0</v>
      </c>
      <c r="BY48" s="57">
        <f>BW47*'DEPRECATED - DT-Prelim Calcs'!$C$11+BY47</f>
        <v>-52.460223152041564</v>
      </c>
      <c r="BZ48" s="57">
        <f>BZ47+0.5*BW48*'DEPRECATED - DT-Prelim Calcs'!$C$11^2+BY48*'DEPRECATED - DT-Prelim Calcs'!$C$11</f>
        <v>-4409.3845841430903</v>
      </c>
      <c r="CA48" s="57">
        <f>MIN('Drive Train'!$F$35-BU47*'DEPRECATED - DT-Prelim Calcs'!$C$21*'Drive Train'!$F$39,CA47+BU$2)</f>
        <v>6.82</v>
      </c>
      <c r="CB48" s="57">
        <f>'Drive Train'!$F$35-BU48*'DEPRECATED - DT-Prelim Calcs'!$C$21*'Drive Train'!$F$39</f>
        <v>6.82</v>
      </c>
      <c r="CC48" s="1">
        <f>IF(BZ48&gt;='Drive Train'!$F$29,1,0)</f>
        <v>0</v>
      </c>
      <c r="CD48" s="57">
        <f t="shared" si="38"/>
        <v>103.33333333333333</v>
      </c>
      <c r="CE48" s="63">
        <f>CE47+'DEPRECATED - DT-Prelim Calcs'!$C$11</f>
        <v>176</v>
      </c>
      <c r="CF48" s="2">
        <f>CP48/'Drive Train'!$F$35</f>
        <v>1.0904814664213121</v>
      </c>
      <c r="CG48" s="46">
        <f>CN48*12*60/(PI() * 'Drive Train'!$F$15)/CF$2*CF48</f>
        <v>-10382.099825416837</v>
      </c>
      <c r="CH48" s="2">
        <f>('DEPRECATED - DT-Prelim Calcs'!$C$6*CF48-CG48)/('DEPRECATED - DT-Prelim Calcs'!$C$6*CF48)*'DEPRECATED - DT-Prelim Calcs'!$C$7*CF48</f>
        <v>7.3224056585133699</v>
      </c>
      <c r="CI48" s="57">
        <f>CH48/'DEPRECATED - DT-Prelim Calcs'!$C$7*('DEPRECATED - DT-Prelim Calcs'!$C$8-'DEPRECATED - DT-Prelim Calcs'!$C$9)+'DEPRECATED - DT-Prelim Calcs'!$C$9</f>
        <v>392.5193551814379</v>
      </c>
      <c r="CJ48" s="57">
        <f t="shared" si="12"/>
        <v>93</v>
      </c>
      <c r="CK48" s="2">
        <f t="shared" si="39"/>
        <v>1.5241763143494644</v>
      </c>
      <c r="CL48" s="57">
        <f>CK48*'DEPRECATED - DT-Prelim Calcs'!$C$21/CF$2/'DEPRECATED - DT-Prelim Calcs'!$C$19/'DEPRECATED - DT-Prelim Calcs'!$C$18*3.39*'DEPRECATED - DT-Prelim Calcs'!$C$20</f>
        <v>25.773080821789936</v>
      </c>
      <c r="CM48" s="46">
        <f t="shared" si="40"/>
        <v>0</v>
      </c>
      <c r="CN48" s="57">
        <f>CL47*'DEPRECATED - DT-Prelim Calcs'!$C$11+CN47</f>
        <v>-35.607173293353647</v>
      </c>
      <c r="CO48" s="57">
        <f>CO47+0.5*CL48*'DEPRECATED - DT-Prelim Calcs'!$C$11^2+CN48*'DEPRECATED - DT-Prelim Calcs'!$C$11</f>
        <v>-14991.064216761373</v>
      </c>
      <c r="CP48" s="57">
        <f>MIN('Drive Train'!$F$35-CJ47*'DEPRECATED - DT-Prelim Calcs'!$C$21*'Drive Train'!$F$39,CP47+CJ$2)</f>
        <v>13.521970183624271</v>
      </c>
      <c r="CQ48" s="57">
        <f>'Drive Train'!$F$35-CJ48*'DEPRECATED - DT-Prelim Calcs'!$C$21*'Drive Train'!$F$39</f>
        <v>6.82</v>
      </c>
      <c r="CR48" s="1">
        <f>IF(CO48&gt;='Drive Train'!$F$29,1,0)</f>
        <v>0</v>
      </c>
      <c r="CS48" s="57">
        <f t="shared" si="41"/>
        <v>103.33333333333333</v>
      </c>
      <c r="CT48" s="63">
        <f>CT47+'DEPRECATED - DT-Prelim Calcs'!$C$11</f>
        <v>176</v>
      </c>
      <c r="CU48" s="2">
        <f>DE48/'Drive Train'!$F$35</f>
        <v>0.55000000000000004</v>
      </c>
      <c r="CV48" s="46">
        <f>DC48*12*60/(PI() * 'Drive Train'!$F$15)/CU$2*CU48</f>
        <v>-21919.868418890739</v>
      </c>
      <c r="CW48" s="2">
        <f>('DEPRECATED - DT-Prelim Calcs'!$C$6*CU48-CV48)/('DEPRECATED - DT-Prelim Calcs'!$C$6*CU48)*'DEPRECATED - DT-Prelim Calcs'!$C$7*CU48</f>
        <v>11.236735063701065</v>
      </c>
      <c r="CX48" s="57">
        <f>CW48/'DEPRECATED - DT-Prelim Calcs'!$C$7*('DEPRECATED - DT-Prelim Calcs'!$C$8-'DEPRECATED - DT-Prelim Calcs'!$C$9)+'DEPRECATED - DT-Prelim Calcs'!$C$9</f>
        <v>600.90460940782032</v>
      </c>
      <c r="CY48" s="57">
        <f t="shared" si="13"/>
        <v>93</v>
      </c>
      <c r="CZ48" s="2">
        <f t="shared" si="42"/>
        <v>1.2803081040535502</v>
      </c>
      <c r="DA48" s="57">
        <f>CZ48*'DEPRECATED - DT-Prelim Calcs'!$C$21/CU$2/'DEPRECATED - DT-Prelim Calcs'!$C$19/'DEPRECATED - DT-Prelim Calcs'!$C$18*3.39*'DEPRECATED - DT-Prelim Calcs'!$C$20</f>
        <v>25.773080821789936</v>
      </c>
      <c r="DB48" s="46">
        <f t="shared" si="43"/>
        <v>0</v>
      </c>
      <c r="DC48" s="57">
        <f>DA47*'DEPRECATED - DT-Prelim Calcs'!$C$11+DC47</f>
        <v>-125.20599562262193</v>
      </c>
      <c r="DD48" s="57">
        <f>DD47+0.5*DA48*'DEPRECATED - DT-Prelim Calcs'!$C$11^2+DC48*'DEPRECATED - DT-Prelim Calcs'!$C$11</f>
        <v>-30063.27323848625</v>
      </c>
      <c r="DE48" s="57">
        <f>MIN('Drive Train'!$F$35-CY47*'DEPRECATED - DT-Prelim Calcs'!$C$21*'Drive Train'!$F$39,DE47+CY$2)</f>
        <v>6.82</v>
      </c>
      <c r="DF48" s="57">
        <f>'Drive Train'!$F$35-CY48*'DEPRECATED - DT-Prelim Calcs'!$C$21*'Drive Train'!$F$39</f>
        <v>6.82</v>
      </c>
      <c r="DG48" s="1">
        <f>IF(DD48&gt;='Drive Train'!$F$29,1,0)</f>
        <v>0</v>
      </c>
      <c r="DH48" s="57">
        <f t="shared" si="44"/>
        <v>103.33333333333333</v>
      </c>
      <c r="DI48" s="63">
        <f>DI47+'DEPRECATED - DT-Prelim Calcs'!$C$11</f>
        <v>176</v>
      </c>
      <c r="DJ48" s="2">
        <f>DT48/'Drive Train'!$F$35</f>
        <v>0.55000000000000004</v>
      </c>
      <c r="DK48" s="46">
        <f>DR48*12*60/(PI() * 'Drive Train'!$F$15)/DJ$2*DJ48</f>
        <v>-9742.1616911679466</v>
      </c>
      <c r="DL48" s="2">
        <f>('DEPRECATED - DT-Prelim Calcs'!$C$6*DJ48-DK48)/('DEPRECATED - DT-Prelim Calcs'!$C$6*DJ48)*'DEPRECATED - DT-Prelim Calcs'!$C$7*DJ48</f>
        <v>5.7304924344680588</v>
      </c>
      <c r="DM48" s="57">
        <f>DL48/'DEPRECATED - DT-Prelim Calcs'!$C$7*('DEPRECATED - DT-Prelim Calcs'!$C$8-'DEPRECATED - DT-Prelim Calcs'!$C$9)+'DEPRECATED - DT-Prelim Calcs'!$C$9</f>
        <v>307.77144371047797</v>
      </c>
      <c r="DN48" s="57">
        <f t="shared" si="14"/>
        <v>93</v>
      </c>
      <c r="DO48" s="2">
        <f t="shared" si="45"/>
        <v>1.1037138828047846</v>
      </c>
      <c r="DP48" s="57">
        <f>DO48*'DEPRECATED - DT-Prelim Calcs'!$C$21/DJ$2/'DEPRECATED - DT-Prelim Calcs'!$C$19/'DEPRECATED - DT-Prelim Calcs'!$C$18*3.39*'DEPRECATED - DT-Prelim Calcs'!$C$20</f>
        <v>25.773080821789936</v>
      </c>
      <c r="DQ48" s="46">
        <f t="shared" si="46"/>
        <v>0</v>
      </c>
      <c r="DR48" s="57">
        <f>DP47*'DEPRECATED - DT-Prelim Calcs'!$C$11+DR47</f>
        <v>-47.971635735199285</v>
      </c>
      <c r="DS48" s="57">
        <f>DS47+0.5*DP48*'DEPRECATED - DT-Prelim Calcs'!$C$11^2+DR48*'DEPRECATED - DT-Prelim Calcs'!$C$11</f>
        <v>-47670.997657695531</v>
      </c>
      <c r="DT48" s="57">
        <f>MIN('Drive Train'!$F$35-DN47*'DEPRECATED - DT-Prelim Calcs'!$C$21*'Drive Train'!$F$39,DT47+DN$2)</f>
        <v>6.82</v>
      </c>
      <c r="DU48" s="57">
        <f>'Drive Train'!$F$35-DN48*'DEPRECATED - DT-Prelim Calcs'!$C$21*'Drive Train'!$F$39</f>
        <v>6.82</v>
      </c>
      <c r="DV48" s="1">
        <f>IF(DS48&gt;='Drive Train'!$F$29,1,0)</f>
        <v>0</v>
      </c>
      <c r="DW48" s="57">
        <f t="shared" si="47"/>
        <v>103.33333333333333</v>
      </c>
      <c r="DX48" s="63">
        <f>DX47+'DEPRECATED - DT-Prelim Calcs'!$C$11</f>
        <v>176</v>
      </c>
      <c r="DY48" s="2">
        <f>EI48/'Drive Train'!$F$35</f>
        <v>2.1779698489298083</v>
      </c>
      <c r="DZ48" s="46">
        <f>EG48*12*60/(PI() * 'Drive Train'!$F$15)/DY$2*DY48</f>
        <v>-567975.38511278119</v>
      </c>
      <c r="EA48" s="2">
        <f>('DEPRECATED - DT-Prelim Calcs'!$C$6*DY48-DZ48)/('DEPRECATED - DT-Prelim Calcs'!$C$6*DY48)*'DEPRECATED - DT-Prelim Calcs'!$C$7*DY48</f>
        <v>262.06329347509586</v>
      </c>
      <c r="EB48" s="57">
        <f>EA48/'DEPRECATED - DT-Prelim Calcs'!$C$7*('DEPRECATED - DT-Prelim Calcs'!$C$8-'DEPRECATED - DT-Prelim Calcs'!$C$9)+'DEPRECATED - DT-Prelim Calcs'!$C$9</f>
        <v>13954.036328985394</v>
      </c>
      <c r="EC48" s="57">
        <f t="shared" si="15"/>
        <v>93</v>
      </c>
      <c r="ED48" s="2">
        <f t="shared" si="48"/>
        <v>0.96993038185874991</v>
      </c>
      <c r="EE48" s="57">
        <f>ED48*'DEPRECATED - DT-Prelim Calcs'!$C$21/DY$2/'DEPRECATED - DT-Prelim Calcs'!$C$19/'DEPRECATED - DT-Prelim Calcs'!$C$18*3.39*'DEPRECATED - DT-Prelim Calcs'!$C$20</f>
        <v>25.773080821789936</v>
      </c>
      <c r="EF48" s="46">
        <f t="shared" si="49"/>
        <v>0</v>
      </c>
      <c r="EG48" s="57">
        <f>EE47*'DEPRECATED - DT-Prelim Calcs'!$C$11+EG47</f>
        <v>-620.6597654173512</v>
      </c>
      <c r="EH48" s="57">
        <f>EH47+0.5*EE48*'DEPRECATED - DT-Prelim Calcs'!$C$11^2+EG48*'DEPRECATED - DT-Prelim Calcs'!$C$11</f>
        <v>-97229.317626135104</v>
      </c>
      <c r="EI48" s="57">
        <f>MIN('Drive Train'!$F$35-EC47*'DEPRECATED - DT-Prelim Calcs'!$C$21*'Drive Train'!$F$39,EI47+EC$2)</f>
        <v>27.006826126729621</v>
      </c>
      <c r="EJ48" s="57">
        <f>'Drive Train'!$F$35-EC48*'DEPRECATED - DT-Prelim Calcs'!$C$21*'Drive Train'!$F$39</f>
        <v>6.82</v>
      </c>
      <c r="EK48" s="1">
        <f>IF(EH48&gt;='Drive Train'!$F$29,1,0)</f>
        <v>0</v>
      </c>
      <c r="EL48" s="57">
        <f t="shared" si="50"/>
        <v>103.33333333333333</v>
      </c>
      <c r="EM48" s="63">
        <f>EM47+'DEPRECATED - DT-Prelim Calcs'!$C$11</f>
        <v>176</v>
      </c>
      <c r="EN48" s="2">
        <f>EX48/'Drive Train'!$F$35</f>
        <v>0.55000000000000004</v>
      </c>
      <c r="EO48" s="46">
        <f>EV48*12*60/(PI() * 'Drive Train'!$F$15)/EN$2*EN48</f>
        <v>-418188.33718047838</v>
      </c>
      <c r="EP48" s="2">
        <f>('DEPRECATED - DT-Prelim Calcs'!$C$6*EN48-EO48)/('DEPRECATED - DT-Prelim Calcs'!$C$6*EN48)*'DEPRECATED - DT-Prelim Calcs'!$C$7*EN48</f>
        <v>190.41253425984107</v>
      </c>
      <c r="EQ48" s="57">
        <f>EP48/'DEPRECATED - DT-Prelim Calcs'!$C$7*('DEPRECATED - DT-Prelim Calcs'!$C$8-'DEPRECATED - DT-Prelim Calcs'!$C$9)+'DEPRECATED - DT-Prelim Calcs'!$C$9</f>
        <v>10139.59964545129</v>
      </c>
      <c r="ER48" s="57">
        <f t="shared" si="16"/>
        <v>93</v>
      </c>
      <c r="ES48" s="2">
        <f t="shared" si="51"/>
        <v>0.86507304327942547</v>
      </c>
      <c r="ET48" s="57">
        <f>ES48*'DEPRECATED - DT-Prelim Calcs'!$C$21/EN$2/'DEPRECATED - DT-Prelim Calcs'!$C$19/'DEPRECATED - DT-Prelim Calcs'!$C$18*3.39*'DEPRECATED - DT-Prelim Calcs'!$C$20</f>
        <v>25.773080821789936</v>
      </c>
      <c r="EU48" s="46">
        <f t="shared" si="52"/>
        <v>0</v>
      </c>
      <c r="EV48" s="57">
        <f>ET47*'DEPRECATED - DT-Prelim Calcs'!$C$11+EV47</f>
        <v>-1613.9771595861448</v>
      </c>
      <c r="EW48" s="57">
        <f>EW47+0.5*ET48*'DEPRECATED - DT-Prelim Calcs'!$C$11^2+EV48*'DEPRECATED - DT-Prelim Calcs'!$C$11</f>
        <v>-123352.18243312063</v>
      </c>
      <c r="EX48" s="57">
        <f>MIN('Drive Train'!$F$35-ER47*'DEPRECATED - DT-Prelim Calcs'!$C$21*'Drive Train'!$F$39,EX47+ER$2)</f>
        <v>6.82</v>
      </c>
      <c r="EY48" s="57">
        <f>'Drive Train'!$F$35-ER48*'DEPRECATED - DT-Prelim Calcs'!$C$21*'Drive Train'!$F$39</f>
        <v>6.82</v>
      </c>
      <c r="EZ48" s="1">
        <f>IF(EW48&gt;='Drive Train'!$F$29,1,0)</f>
        <v>0</v>
      </c>
      <c r="FA48" s="57">
        <f t="shared" si="53"/>
        <v>103.33333333333333</v>
      </c>
      <c r="FB48" s="63">
        <f>FB47+'DEPRECATED - DT-Prelim Calcs'!$C$11</f>
        <v>176</v>
      </c>
      <c r="FC48" s="2">
        <f>FM48/'Drive Train'!$F$35</f>
        <v>0.55000000000000004</v>
      </c>
      <c r="FD48" s="46">
        <f>FK48*12*60/(PI() * 'Drive Train'!$F$15)/FC$2*FC48</f>
        <v>-278280.12563844369</v>
      </c>
      <c r="FE48" s="2">
        <f>('DEPRECATED - DT-Prelim Calcs'!$C$6*FC48-FD48)/('DEPRECATED - DT-Prelim Calcs'!$C$6*FC48)*'DEPRECATED - DT-Prelim Calcs'!$C$7*FC48</f>
        <v>127.15197331869592</v>
      </c>
      <c r="FF48" s="57">
        <f>FE48/'DEPRECATED - DT-Prelim Calcs'!$C$7*('DEPRECATED - DT-Prelim Calcs'!$C$8-'DEPRECATED - DT-Prelim Calcs'!$C$9)+'DEPRECATED - DT-Prelim Calcs'!$C$9</f>
        <v>6771.8278741861777</v>
      </c>
      <c r="FG48" s="57">
        <f t="shared" si="17"/>
        <v>93</v>
      </c>
      <c r="FH48" s="2">
        <f t="shared" si="54"/>
        <v>0.78067567320338405</v>
      </c>
      <c r="FI48" s="57">
        <f>FH48*'DEPRECATED - DT-Prelim Calcs'!$C$21/FC$2/'DEPRECATED - DT-Prelim Calcs'!$C$19/'DEPRECATED - DT-Prelim Calcs'!$C$18*3.39*'DEPRECATED - DT-Prelim Calcs'!$C$20</f>
        <v>25.773080821789936</v>
      </c>
      <c r="FJ48" s="46">
        <f t="shared" si="55"/>
        <v>0</v>
      </c>
      <c r="FK48" s="57">
        <f>FI47*'DEPRECATED - DT-Prelim Calcs'!$C$11+FK47</f>
        <v>-969.22704916383498</v>
      </c>
      <c r="FL48" s="57">
        <f>FL47+0.5*FI48*'DEPRECATED - DT-Prelim Calcs'!$C$11^2+FK48*'DEPRECATED - DT-Prelim Calcs'!$C$11</f>
        <v>-159228.13858783367</v>
      </c>
      <c r="FM48" s="57">
        <f>MIN('Drive Train'!$F$35-FG47*'DEPRECATED - DT-Prelim Calcs'!$C$21*'Drive Train'!$F$39,FM47+FG$2)</f>
        <v>6.82</v>
      </c>
      <c r="FN48" s="57">
        <f>'Drive Train'!$F$35-FG48*'DEPRECATED - DT-Prelim Calcs'!$C$21*'Drive Train'!$F$39</f>
        <v>6.82</v>
      </c>
      <c r="FO48" s="1">
        <f>IF(FL48&gt;='Drive Train'!$F$29,1,0)</f>
        <v>0</v>
      </c>
      <c r="FP48" s="57">
        <f t="shared" si="56"/>
        <v>103.33333333333333</v>
      </c>
      <c r="FQ48" s="63">
        <f>FQ47+'DEPRECATED - DT-Prelim Calcs'!$C$11</f>
        <v>176</v>
      </c>
      <c r="FR48" s="2">
        <f>GB48/'Drive Train'!$F$35</f>
        <v>0.55000000000000004</v>
      </c>
      <c r="FS48" s="46">
        <f>FZ48*12*60/(PI() * 'Drive Train'!$F$15)/FR$2*FR48</f>
        <v>-520966.29729106138</v>
      </c>
      <c r="FT48" s="2">
        <f>('DEPRECATED - DT-Prelim Calcs'!$C$6*FR48-FS48)/('DEPRECATED - DT-Prelim Calcs'!$C$6*FR48)*'DEPRECATED - DT-Prelim Calcs'!$C$7*FR48</f>
        <v>236.88436988207465</v>
      </c>
      <c r="FU48" s="57">
        <f>FT48/'DEPRECATED - DT-Prelim Calcs'!$C$7*('DEPRECATED - DT-Prelim Calcs'!$C$8-'DEPRECATED - DT-Prelim Calcs'!$C$9)+'DEPRECATED - DT-Prelim Calcs'!$C$9</f>
        <v>12613.598197456506</v>
      </c>
      <c r="FV48" s="57">
        <f t="shared" si="18"/>
        <v>93</v>
      </c>
      <c r="FW48" s="2">
        <f t="shared" si="57"/>
        <v>0.7112822800297498</v>
      </c>
      <c r="FX48" s="57">
        <f>FW48*'DEPRECATED - DT-Prelim Calcs'!$C$21/FR$2/'DEPRECATED - DT-Prelim Calcs'!$C$19/'DEPRECATED - DT-Prelim Calcs'!$C$18*3.39*'DEPRECATED - DT-Prelim Calcs'!$C$20</f>
        <v>25.773080821789936</v>
      </c>
      <c r="FY48" s="46">
        <f t="shared" si="58"/>
        <v>0</v>
      </c>
      <c r="FZ48" s="57">
        <f>FX47*'DEPRECATED - DT-Prelim Calcs'!$C$11+FZ47</f>
        <v>-1653.1958508459331</v>
      </c>
      <c r="GA48" s="57">
        <f>GA47+0.5*FX48*'DEPRECATED - DT-Prelim Calcs'!$C$11^2+FZ48*'DEPRECATED - DT-Prelim Calcs'!$C$11</f>
        <v>-162913.30383211578</v>
      </c>
      <c r="GB48" s="57">
        <f>MIN('Drive Train'!$F$35-FV47*'DEPRECATED - DT-Prelim Calcs'!$C$21*'Drive Train'!$F$39,GB47+FV$2)</f>
        <v>6.82</v>
      </c>
      <c r="GC48" s="57">
        <f>'Drive Train'!$F$35-FV48*'DEPRECATED - DT-Prelim Calcs'!$C$21*'Drive Train'!$F$39</f>
        <v>6.82</v>
      </c>
      <c r="GD48" s="1">
        <f>IF(GA48&gt;='Drive Train'!$F$29,1,0)</f>
        <v>0</v>
      </c>
      <c r="GE48" s="57">
        <f t="shared" si="59"/>
        <v>103.33333333333333</v>
      </c>
      <c r="GF48" s="63">
        <f>GF47+'DEPRECATED - DT-Prelim Calcs'!$C$11</f>
        <v>176</v>
      </c>
      <c r="GG48" s="2">
        <f>GQ48/'Drive Train'!$F$35</f>
        <v>0.85483870967741948</v>
      </c>
      <c r="GH48" s="46">
        <f>GO48*12*60/(PI() * 'Drive Train'!$F$15)/GG$2*GG48</f>
        <v>-204149.53829055338</v>
      </c>
      <c r="GI48" s="2">
        <f>('DEPRECATED - DT-Prelim Calcs'!$C$6*GG48-GH48)/('DEPRECATED - DT-Prelim Calcs'!$C$6*GG48)*'DEPRECATED - DT-Prelim Calcs'!$C$7*GG48</f>
        <v>94.367926258471485</v>
      </c>
      <c r="GJ48" s="57">
        <f>GI48/'DEPRECATED - DT-Prelim Calcs'!$C$7*('DEPRECATED - DT-Prelim Calcs'!$C$8-'DEPRECATED - DT-Prelim Calcs'!$C$9)+'DEPRECATED - DT-Prelim Calcs'!$C$9</f>
        <v>5026.5194767476723</v>
      </c>
      <c r="GK48" s="57">
        <f t="shared" si="60"/>
        <v>29.999999999999982</v>
      </c>
      <c r="GL48" s="2">
        <f t="shared" si="61"/>
        <v>0.99579519204165001</v>
      </c>
      <c r="GM48" s="57">
        <f>GL48*'DEPRECATED - DT-Prelim Calcs'!$C$21/GG$2/'DEPRECATED - DT-Prelim Calcs'!$C$19/'DEPRECATED - DT-Prelim Calcs'!$C$18*3.39*'DEPRECATED - DT-Prelim Calcs'!$C$20</f>
        <v>25.773080821789936</v>
      </c>
      <c r="GN48" s="46">
        <f t="shared" si="62"/>
        <v>0</v>
      </c>
      <c r="GO48" s="57">
        <f>GM47*'DEPRECATED - DT-Prelim Calcs'!$C$11+GO47</f>
        <v>-583.5386485150317</v>
      </c>
      <c r="GP48" s="57">
        <f>GP47+0.5*GM48*'DEPRECATED - DT-Prelim Calcs'!$C$11^2+GO48*'DEPRECATED - DT-Prelim Calcs'!$C$11</f>
        <v>-97184.142498311587</v>
      </c>
      <c r="GQ48" s="57">
        <f>MIN('Drive Train'!$F$35-GK47*'DEPRECATED - DT-Prelim Calcs'!$C$21*'Drive Train'!$F$39,GQ47+GK$2)</f>
        <v>10.600000000000001</v>
      </c>
      <c r="GR48" s="57">
        <f>'Drive Train'!$F$35-GK48*'DEPRECATED - DT-Prelim Calcs'!$C$21*'Drive Train'!$F$39</f>
        <v>10.600000000000001</v>
      </c>
      <c r="GS48" s="1">
        <f>IF(GP48&gt;='Drive Train'!$F$29,1,0)</f>
        <v>0</v>
      </c>
      <c r="GT48" s="57">
        <f t="shared" si="63"/>
        <v>33.333333333333314</v>
      </c>
      <c r="GU48" s="63">
        <f>GU47+'DEPRECATED - DT-Prelim Calcs'!$C$11</f>
        <v>176</v>
      </c>
      <c r="GV48" s="2">
        <f>HF48/'Drive Train'!$F$35</f>
        <v>3.9175867986310249</v>
      </c>
      <c r="GW48" s="46">
        <f>HD48*12*60/(PI() * 'Drive Train'!$F$15)/GV$2*GV48</f>
        <v>-2179331.5943364808</v>
      </c>
      <c r="GX48" s="2">
        <f>('DEPRECATED - DT-Prelim Calcs'!$C$6*GV48-GW48)/('DEPRECATED - DT-Prelim Calcs'!$C$6*GV48)*'DEPRECATED - DT-Prelim Calcs'!$C$7*GV48</f>
        <v>994.84272421301591</v>
      </c>
      <c r="GY48" s="57">
        <f>GX48/'DEPRECATED - DT-Prelim Calcs'!$C$7*('DEPRECATED - DT-Prelim Calcs'!$C$8-'DEPRECATED - DT-Prelim Calcs'!$C$9)+'DEPRECATED - DT-Prelim Calcs'!$C$9</f>
        <v>52964.659135489601</v>
      </c>
      <c r="GZ48" s="57">
        <f t="shared" si="20"/>
        <v>33.333333333333314</v>
      </c>
      <c r="HA48" s="2">
        <f t="shared" si="64"/>
        <v>0.99579519204165001</v>
      </c>
      <c r="HB48" s="57">
        <f>HA48*'DEPRECATED - DT-Prelim Calcs'!$C$21/GV$2/'DEPRECATED - DT-Prelim Calcs'!$C$19/'DEPRECATED - DT-Prelim Calcs'!$C$18*3.39*'DEPRECATED - DT-Prelim Calcs'!$C$20</f>
        <v>25.773080821789936</v>
      </c>
      <c r="HC48" s="46">
        <f t="shared" si="65"/>
        <v>0</v>
      </c>
      <c r="HD48" s="57">
        <f>HB47*'DEPRECATED - DT-Prelim Calcs'!$C$11+HD47</f>
        <v>-1359.2836426261404</v>
      </c>
      <c r="HE48" s="57">
        <f>HE47+0.5*HB48*'DEPRECATED - DT-Prelim Calcs'!$C$11^2+HD48*'DEPRECATED - DT-Prelim Calcs'!$C$11</f>
        <v>-70071.350734031861</v>
      </c>
      <c r="HF48" s="57">
        <f>MIN('Drive Train'!$F$35-GZ47*'DEPRECATED - DT-Prelim Calcs'!$C$21*'Drive Train'!$F$39,HF47+GZ$2)</f>
        <v>48.578076303024709</v>
      </c>
      <c r="HG48" s="57">
        <f>'Drive Train'!$F$35-GZ48*'DEPRECATED - DT-Prelim Calcs'!$C$21*'Drive Train'!$F$39</f>
        <v>10.400000000000002</v>
      </c>
      <c r="HH48" s="1">
        <f>IF(HE48&gt;='Drive Train'!$F$29,1,0)</f>
        <v>0</v>
      </c>
      <c r="HI48" s="57">
        <f t="shared" si="66"/>
        <v>37.037037037037017</v>
      </c>
      <c r="HJ48" s="63">
        <f>HJ47+'DEPRECATED - DT-Prelim Calcs'!$C$11</f>
        <v>176</v>
      </c>
      <c r="HK48" s="2">
        <f>HU48/'Drive Train'!$F$35</f>
        <v>0.82258064516129037</v>
      </c>
      <c r="HL48" s="46">
        <f>HS48*12*60/(PI() * 'Drive Train'!$F$15)/HK$2*HK48</f>
        <v>-260129.57527665506</v>
      </c>
      <c r="HM48" s="2">
        <f>('DEPRECATED - DT-Prelim Calcs'!$C$6*HK48-HL48)/('DEPRECATED - DT-Prelim Calcs'!$C$6*HK48)*'DEPRECATED - DT-Prelim Calcs'!$C$7*HK48</f>
        <v>119.60198341051201</v>
      </c>
      <c r="HN48" s="57">
        <f>HM48/'DEPRECATED - DT-Prelim Calcs'!$C$7*('DEPRECATED - DT-Prelim Calcs'!$C$8-'DEPRECATED - DT-Prelim Calcs'!$C$9)+'DEPRECATED - DT-Prelim Calcs'!$C$9</f>
        <v>6369.892726791988</v>
      </c>
      <c r="HO48" s="57">
        <f t="shared" si="21"/>
        <v>36.66666666666665</v>
      </c>
      <c r="HP48" s="2">
        <f t="shared" si="67"/>
        <v>0.99579519204165001</v>
      </c>
      <c r="HQ48" s="57">
        <f>HP48*'DEPRECATED - DT-Prelim Calcs'!$C$21/HK$2/'DEPRECATED - DT-Prelim Calcs'!$C$19/'DEPRECATED - DT-Prelim Calcs'!$C$18*3.39*'DEPRECATED - DT-Prelim Calcs'!$C$20</f>
        <v>25.773080821789936</v>
      </c>
      <c r="HR48" s="46">
        <f t="shared" si="68"/>
        <v>0</v>
      </c>
      <c r="HS48" s="57">
        <f>HQ47*'DEPRECATED - DT-Prelim Calcs'!$C$11+HS47</f>
        <v>-772.71020609810114</v>
      </c>
      <c r="HT48" s="57">
        <f>HT47+0.5*HQ48*'DEPRECATED - DT-Prelim Calcs'!$C$11^2+HS48*'DEPRECATED - DT-Prelim Calcs'!$C$11</f>
        <v>-71027.455460534693</v>
      </c>
      <c r="HU48" s="57">
        <f>MIN('Drive Train'!$F$35-HO47*'DEPRECATED - DT-Prelim Calcs'!$C$21*'Drive Train'!$F$39,HU47+HO$2)</f>
        <v>10.200000000000001</v>
      </c>
      <c r="HV48" s="57">
        <f>'Drive Train'!$F$35-HO48*'DEPRECATED - DT-Prelim Calcs'!$C$21*'Drive Train'!$F$39</f>
        <v>10.200000000000001</v>
      </c>
      <c r="HW48" s="1">
        <f>IF(HT48&gt;='Drive Train'!$F$29,1,0)</f>
        <v>0</v>
      </c>
      <c r="HX48" s="57">
        <f t="shared" si="69"/>
        <v>40.740740740740726</v>
      </c>
      <c r="HY48" s="63">
        <f>HY47+'DEPRECATED - DT-Prelim Calcs'!$C$11</f>
        <v>176</v>
      </c>
      <c r="HZ48" s="2">
        <f>IJ48/'Drive Train'!$F$35</f>
        <v>0.80645161290322598</v>
      </c>
      <c r="IA48" s="46">
        <f>IH48*12*60/(PI() * 'Drive Train'!$F$15)/HZ$2*HZ48</f>
        <v>-193533.31730694973</v>
      </c>
      <c r="IB48" s="2">
        <f>('DEPRECATED - DT-Prelim Calcs'!$C$6*HZ48-IA48)/('DEPRECATED - DT-Prelim Calcs'!$C$6*HZ48)*'DEPRECATED - DT-Prelim Calcs'!$C$7*HZ48</f>
        <v>89.451108370164107</v>
      </c>
      <c r="IC48" s="57">
        <f>IB48/'DEPRECATED - DT-Prelim Calcs'!$C$7*('DEPRECATED - DT-Prelim Calcs'!$C$8-'DEPRECATED - DT-Prelim Calcs'!$C$9)+'DEPRECATED - DT-Prelim Calcs'!$C$9</f>
        <v>4764.7652298307285</v>
      </c>
      <c r="ID48" s="57">
        <f t="shared" si="22"/>
        <v>39.999999999999986</v>
      </c>
      <c r="IE48" s="2">
        <f t="shared" si="70"/>
        <v>0.99579519204165001</v>
      </c>
      <c r="IF48" s="57">
        <f>IE48*'DEPRECATED - DT-Prelim Calcs'!$C$21/HZ$2/'DEPRECATED - DT-Prelim Calcs'!$C$19/'DEPRECATED - DT-Prelim Calcs'!$C$18*3.39*'DEPRECATED - DT-Prelim Calcs'!$C$20</f>
        <v>25.773080821789936</v>
      </c>
      <c r="IG48" s="46">
        <f t="shared" si="71"/>
        <v>0</v>
      </c>
      <c r="IH48" s="57">
        <f>IF47*'DEPRECATED - DT-Prelim Calcs'!$C$11+IH47</f>
        <v>-586.38496884077097</v>
      </c>
      <c r="II48" s="57">
        <f>II47+0.5*IF48*'DEPRECATED - DT-Prelim Calcs'!$C$11^2+IH48*'DEPRECATED - DT-Prelim Calcs'!$C$11</f>
        <v>-85586.93746108393</v>
      </c>
      <c r="IJ48" s="57">
        <f>MIN('Drive Train'!$F$35-ID47*'DEPRECATED - DT-Prelim Calcs'!$C$21*'Drive Train'!$F$39,IJ47+ID$2)</f>
        <v>10.000000000000002</v>
      </c>
      <c r="IK48" s="57">
        <f>'Drive Train'!$F$35-ID48*'DEPRECATED - DT-Prelim Calcs'!$C$21*'Drive Train'!$F$39</f>
        <v>10.000000000000002</v>
      </c>
      <c r="IL48" s="1">
        <f>IF(II48&gt;='Drive Train'!$F$29,1,0)</f>
        <v>0</v>
      </c>
      <c r="IM48" s="57">
        <f t="shared" si="72"/>
        <v>44.444444444444429</v>
      </c>
      <c r="IN48" s="63">
        <f>IN47+'DEPRECATED - DT-Prelim Calcs'!$C$11</f>
        <v>176</v>
      </c>
      <c r="IO48" s="2">
        <f>IY48/'Drive Train'!$F$35</f>
        <v>0.79032258064516137</v>
      </c>
      <c r="IP48" s="46">
        <f>IW48*12*60/(PI() * 'Drive Train'!$F$15)/IO$2*IO48</f>
        <v>-102968.71524921454</v>
      </c>
      <c r="IQ48" s="2">
        <f>('DEPRECATED - DT-Prelim Calcs'!$C$6*IO48-IP48)/('DEPRECATED - DT-Prelim Calcs'!$C$6*IO48)*'DEPRECATED - DT-Prelim Calcs'!$C$7*IO48</f>
        <v>48.462764426973422</v>
      </c>
      <c r="IR48" s="57">
        <f>IQ48/'DEPRECATED - DT-Prelim Calcs'!$C$7*('DEPRECATED - DT-Prelim Calcs'!$C$8-'DEPRECATED - DT-Prelim Calcs'!$C$9)+'DEPRECATED - DT-Prelim Calcs'!$C$9</f>
        <v>2582.688662232651</v>
      </c>
      <c r="IS48" s="57">
        <f t="shared" si="23"/>
        <v>43.333333333333321</v>
      </c>
      <c r="IT48" s="2">
        <f t="shared" si="73"/>
        <v>0.99579519204165001</v>
      </c>
      <c r="IU48" s="57">
        <f>IT48*'DEPRECATED - DT-Prelim Calcs'!$C$21/IO$2/'DEPRECATED - DT-Prelim Calcs'!$C$19/'DEPRECATED - DT-Prelim Calcs'!$C$18*3.39*'DEPRECATED - DT-Prelim Calcs'!$C$20</f>
        <v>25.773080821789936</v>
      </c>
      <c r="IV48" s="46">
        <f t="shared" si="74"/>
        <v>0</v>
      </c>
      <c r="IW48" s="57">
        <f>IU47*'DEPRECATED - DT-Prelim Calcs'!$C$11+IW47</f>
        <v>-318.35106478323371</v>
      </c>
      <c r="IX48" s="57">
        <f>IX47+0.5*IU48*'DEPRECATED - DT-Prelim Calcs'!$C$11^2+IW48*'DEPRECATED - DT-Prelim Calcs'!$C$11</f>
        <v>-95400.044043392278</v>
      </c>
      <c r="IY48" s="57">
        <f>MIN('Drive Train'!$F$35-IS47*'DEPRECATED - DT-Prelim Calcs'!$C$21*'Drive Train'!$F$39,IY47+IS$2)</f>
        <v>9.8000000000000007</v>
      </c>
      <c r="IZ48" s="57">
        <f>'Drive Train'!$F$35-IS48*'DEPRECATED - DT-Prelim Calcs'!$C$21*'Drive Train'!$F$39</f>
        <v>9.8000000000000007</v>
      </c>
      <c r="JA48" s="1">
        <f>IF(IX48&gt;='Drive Train'!$F$29,1,0)</f>
        <v>0</v>
      </c>
      <c r="JB48" s="57">
        <f t="shared" si="75"/>
        <v>48.148148148148138</v>
      </c>
      <c r="JC48" s="63">
        <f>JC47+'DEPRECATED - DT-Prelim Calcs'!$C$11</f>
        <v>176</v>
      </c>
      <c r="JD48" s="2">
        <f>JN48/'Drive Train'!$F$35</f>
        <v>0.77419354838709686</v>
      </c>
      <c r="JE48" s="46">
        <f>JL48*12*60/(PI() * 'Drive Train'!$F$15)/JD$2*JD48</f>
        <v>29029.297479231729</v>
      </c>
      <c r="JF48" s="2">
        <f>('DEPRECATED - DT-Prelim Calcs'!$C$6*JD48-JE48)/('DEPRECATED - DT-Prelim Calcs'!$C$6*JD48)*'DEPRECATED - DT-Prelim Calcs'!$C$7*JD48</f>
        <v>-11.260010982711387</v>
      </c>
      <c r="JG48" s="57">
        <f>JF48/'DEPRECATED - DT-Prelim Calcs'!$C$7*('DEPRECATED - DT-Prelim Calcs'!$C$8-'DEPRECATED - DT-Prelim Calcs'!$C$9)+'DEPRECATED - DT-Prelim Calcs'!$C$9</f>
        <v>-596.74373820824519</v>
      </c>
      <c r="JH48" s="57">
        <f t="shared" si="24"/>
        <v>-596.74373820824519</v>
      </c>
      <c r="JI48" s="2">
        <f t="shared" si="76"/>
        <v>-14.005195859183001</v>
      </c>
      <c r="JJ48" s="57">
        <f>JI48*'DEPRECATED - DT-Prelim Calcs'!$C$21/JD$2/'DEPRECATED - DT-Prelim Calcs'!$C$19/'DEPRECATED - DT-Prelim Calcs'!$C$18*3.39*'DEPRECATED - DT-Prelim Calcs'!$C$20</f>
        <v>-362.48120867470897</v>
      </c>
      <c r="JK48" s="46">
        <f t="shared" si="77"/>
        <v>1</v>
      </c>
      <c r="JL48" s="57">
        <f>JJ47*'DEPRECATED - DT-Prelim Calcs'!$C$11+JL47</f>
        <v>91.620441716754996</v>
      </c>
      <c r="JM48" s="57">
        <f>JM47+0.5*JJ48*'DEPRECATED - DT-Prelim Calcs'!$C$11^2+JL48*'DEPRECATED - DT-Prelim Calcs'!$C$11</f>
        <v>-100263.48474637527</v>
      </c>
      <c r="JN48" s="57">
        <f>MIN('Drive Train'!$F$35-JH47*'DEPRECATED - DT-Prelim Calcs'!$C$21*'Drive Train'!$F$39,JN47+JH$2)</f>
        <v>9.6000000000000014</v>
      </c>
      <c r="JO48" s="57">
        <f>'Drive Train'!$F$35-JH48*'DEPRECATED - DT-Prelim Calcs'!$C$21*'Drive Train'!$F$39</f>
        <v>48.204624292494707</v>
      </c>
      <c r="JP48" s="1">
        <f>IF(JM48&gt;='Drive Train'!$F$29,1,0)</f>
        <v>0</v>
      </c>
      <c r="JQ48" s="57">
        <f>MIN(JG48,'DEPRECATED - DT-Prelim Calcs'!$C$10)*'DEPRECATED - DT-Prelim Calcs'!$C$11*1000/60/60</f>
        <v>-663.04859800916131</v>
      </c>
      <c r="JR48" s="63">
        <f>JR47+'DEPRECATED - DT-Prelim Calcs'!$C$11</f>
        <v>176</v>
      </c>
      <c r="JS48" s="2">
        <f>KC48/'Drive Train'!$F$35</f>
        <v>0.75806451612903225</v>
      </c>
      <c r="JT48" s="46">
        <f>KA48*12*60/(PI() * 'Drive Train'!$F$15)/JS$2*JS48</f>
        <v>-4151.2131540204273</v>
      </c>
      <c r="JU48" s="2">
        <f>('DEPRECATED - DT-Prelim Calcs'!$C$6*JS48-JT48)/('DEPRECATED - DT-Prelim Calcs'!$C$6*JS48)*'DEPRECATED - DT-Prelim Calcs'!$C$7*JS48</f>
        <v>3.7039380544505609</v>
      </c>
      <c r="JV48" s="57">
        <f>JU48/'DEPRECATED - DT-Prelim Calcs'!$C$7*('DEPRECATED - DT-Prelim Calcs'!$C$8-'DEPRECATED - DT-Prelim Calcs'!$C$9)+'DEPRECATED - DT-Prelim Calcs'!$C$9</f>
        <v>199.88475202738877</v>
      </c>
      <c r="JW48" s="57">
        <f t="shared" si="25"/>
        <v>49.999999999999993</v>
      </c>
      <c r="JX48" s="2">
        <f t="shared" si="78"/>
        <v>0.99579519204165001</v>
      </c>
      <c r="JY48" s="57">
        <f>JX48*'DEPRECATED - DT-Prelim Calcs'!$C$21/JS$2/'DEPRECATED - DT-Prelim Calcs'!$C$19/'DEPRECATED - DT-Prelim Calcs'!$C$18*3.39*'DEPRECATED - DT-Prelim Calcs'!$C$20</f>
        <v>25.773080821789936</v>
      </c>
      <c r="JZ48" s="46">
        <f t="shared" si="79"/>
        <v>0</v>
      </c>
      <c r="KA48" s="57">
        <f>JY47*'DEPRECATED - DT-Prelim Calcs'!$C$11+KA47</f>
        <v>-13.380559349171762</v>
      </c>
      <c r="KB48" s="57">
        <f>KB47+0.5*JY48*'DEPRECATED - DT-Prelim Calcs'!$C$11^2+KA48*'DEPRECATED - DT-Prelim Calcs'!$C$11</f>
        <v>-101356.95185961382</v>
      </c>
      <c r="KC48" s="57">
        <f>MIN('Drive Train'!$F$35-JW47*'DEPRECATED - DT-Prelim Calcs'!$C$21*'Drive Train'!$F$39,KC47+JW$2)</f>
        <v>9.4</v>
      </c>
      <c r="KD48" s="57">
        <f>'Drive Train'!$F$35-JW48*'DEPRECATED - DT-Prelim Calcs'!$C$21*'Drive Train'!$F$39</f>
        <v>9.4</v>
      </c>
      <c r="KE48" s="1">
        <f>IF(KB48&gt;='Drive Train'!$F$29,1,0)</f>
        <v>0</v>
      </c>
      <c r="KF48" s="57">
        <f>MIN(JV48,'DEPRECATED - DT-Prelim Calcs'!$C$10)*'DEPRECATED - DT-Prelim Calcs'!$C$11*1000/60/60</f>
        <v>103.33333333333333</v>
      </c>
      <c r="KG48" s="63">
        <f>KG47+'DEPRECATED - DT-Prelim Calcs'!$C$11</f>
        <v>176</v>
      </c>
      <c r="KH48" s="2">
        <f>KR48/'Drive Train'!$F$35</f>
        <v>1.4736902175667479</v>
      </c>
      <c r="KI48" s="46">
        <f>KP48*12*60/(PI() * 'Drive Train'!$F$15)/KH$2*KH48</f>
        <v>-151943.68816465265</v>
      </c>
      <c r="KJ48" s="2">
        <f>('DEPRECATED - DT-Prelim Calcs'!$C$6*KH48-KI48)/('DEPRECATED - DT-Prelim Calcs'!$C$6*KH48)*'DEPRECATED - DT-Prelim Calcs'!$C$7*KH48</f>
        <v>72.254086571955554</v>
      </c>
      <c r="KK48" s="57">
        <f>KJ48/'DEPRECATED - DT-Prelim Calcs'!$C$7*('DEPRECATED - DT-Prelim Calcs'!$C$8-'DEPRECATED - DT-Prelim Calcs'!$C$9)+'DEPRECATED - DT-Prelim Calcs'!$C$9</f>
        <v>3849.2557291211192</v>
      </c>
      <c r="KL48" s="57">
        <f t="shared" si="26"/>
        <v>53.333333333333329</v>
      </c>
      <c r="KM48" s="2">
        <f t="shared" si="80"/>
        <v>0.99579519204165001</v>
      </c>
      <c r="KN48" s="57">
        <f>KM48*'DEPRECATED - DT-Prelim Calcs'!$C$21/KH$2/'DEPRECATED - DT-Prelim Calcs'!$C$19/'DEPRECATED - DT-Prelim Calcs'!$C$18*3.39*'DEPRECATED - DT-Prelim Calcs'!$C$20</f>
        <v>25.773080821789936</v>
      </c>
      <c r="KO48" s="46">
        <f t="shared" si="81"/>
        <v>0</v>
      </c>
      <c r="KP48" s="57">
        <f>KN47*'DEPRECATED - DT-Prelim Calcs'!$C$11+KP47</f>
        <v>-251.93114850592818</v>
      </c>
      <c r="KQ48" s="57">
        <f>KQ47+0.5*KN48*'DEPRECATED - DT-Prelim Calcs'!$C$11^2+KP48*'DEPRECATED - DT-Prelim Calcs'!$C$11</f>
        <v>-77300.237131491944</v>
      </c>
      <c r="KR48" s="57">
        <f>MIN('Drive Train'!$F$35-KL47*'DEPRECATED - DT-Prelim Calcs'!$C$21*'Drive Train'!$F$39,KR47+KL$2)</f>
        <v>18.273758697827674</v>
      </c>
      <c r="KS48" s="57">
        <f>'Drive Train'!$F$35-KL48*'DEPRECATED - DT-Prelim Calcs'!$C$21*'Drive Train'!$F$39</f>
        <v>9.2000000000000011</v>
      </c>
      <c r="KT48" s="1">
        <f>IF(KQ48&gt;='Drive Train'!$F$29,1,0)</f>
        <v>0</v>
      </c>
      <c r="KU48" s="57">
        <f>MIN(KK48,'DEPRECATED - DT-Prelim Calcs'!$C$10)*'DEPRECATED - DT-Prelim Calcs'!$C$11*1000/60/60</f>
        <v>103.33333333333333</v>
      </c>
      <c r="KV48" s="63">
        <f>KV47+'DEPRECATED - DT-Prelim Calcs'!$C$11</f>
        <v>176</v>
      </c>
      <c r="KW48" s="2">
        <f>LG48/'Drive Train'!$F$35</f>
        <v>0.72580645161290325</v>
      </c>
      <c r="KX48" s="46">
        <f>LE48*12*60/(PI() * 'Drive Train'!$F$15)/KW$2*KW48</f>
        <v>-262295.75538370071</v>
      </c>
      <c r="KY48" s="2">
        <f>('DEPRECATED - DT-Prelim Calcs'!$C$6*KW48-KX48)/('DEPRECATED - DT-Prelim Calcs'!$C$6*KW48)*'DEPRECATED - DT-Prelim Calcs'!$C$7*KW48</f>
        <v>120.34821239917862</v>
      </c>
      <c r="KZ48" s="57">
        <f>KY48/'DEPRECATED - DT-Prelim Calcs'!$C$7*('DEPRECATED - DT-Prelim Calcs'!$C$8-'DEPRECATED - DT-Prelim Calcs'!$C$9)+'DEPRECATED - DT-Prelim Calcs'!$C$9</f>
        <v>6409.6193571844888</v>
      </c>
      <c r="LA48" s="57">
        <f t="shared" si="27"/>
        <v>56.666666666666664</v>
      </c>
      <c r="LB48" s="2">
        <f t="shared" si="82"/>
        <v>0.99579519204165001</v>
      </c>
      <c r="LC48" s="57">
        <f>LB48*'DEPRECATED - DT-Prelim Calcs'!$C$21/KW$2/'DEPRECATED - DT-Prelim Calcs'!$C$19/'DEPRECATED - DT-Prelim Calcs'!$C$18*3.39*'DEPRECATED - DT-Prelim Calcs'!$C$20</f>
        <v>25.773080821789936</v>
      </c>
      <c r="LD48" s="46">
        <f t="shared" si="83"/>
        <v>0</v>
      </c>
      <c r="LE48" s="57">
        <f>LC47*'DEPRECATED - DT-Prelim Calcs'!$C$11+LE47</f>
        <v>-883.03077898925744</v>
      </c>
      <c r="LF48" s="57">
        <f>LF47+0.5*LC48*'DEPRECATED - DT-Prelim Calcs'!$C$11^2+LE48*'DEPRECATED - DT-Prelim Calcs'!$C$11</f>
        <v>-100368.0484708251</v>
      </c>
      <c r="LG48" s="57">
        <f>MIN('Drive Train'!$F$35-LA47*'DEPRECATED - DT-Prelim Calcs'!$C$21*'Drive Train'!$F$39,LG47+LA$2)</f>
        <v>9</v>
      </c>
      <c r="LH48" s="57">
        <f>'Drive Train'!$F$35-LA48*'DEPRECATED - DT-Prelim Calcs'!$C$21*'Drive Train'!$F$39</f>
        <v>9</v>
      </c>
      <c r="LI48" s="1">
        <f>IF(LF48&gt;='Drive Train'!$F$29,1,0)</f>
        <v>0</v>
      </c>
      <c r="LJ48" s="57">
        <f>MIN(KZ48,'DEPRECATED - DT-Prelim Calcs'!$C$10)*'DEPRECATED - DT-Prelim Calcs'!$C$11*1000/60/60</f>
        <v>103.33333333333333</v>
      </c>
      <c r="LK48" s="63">
        <f>LK47+'DEPRECATED - DT-Prelim Calcs'!$C$11</f>
        <v>176</v>
      </c>
      <c r="LL48" s="2">
        <f>LV48/'Drive Train'!$F$35</f>
        <v>0.70967741935483875</v>
      </c>
      <c r="LM48" s="46">
        <f>LT48*12*60/(PI() * 'Drive Train'!$F$15)/LL$2*LL48</f>
        <v>-11746.999304812014</v>
      </c>
      <c r="LN48" s="2">
        <f>('DEPRECATED - DT-Prelim Calcs'!$C$6*LL48-LM48)/('DEPRECATED - DT-Prelim Calcs'!$C$6*LL48)*'DEPRECATED - DT-Prelim Calcs'!$C$7*LL48</f>
        <v>7.021817575879111</v>
      </c>
      <c r="LO48" s="57">
        <f>LN48/'DEPRECATED - DT-Prelim Calcs'!$C$7*('DEPRECATED - DT-Prelim Calcs'!$C$8-'DEPRECATED - DT-Prelim Calcs'!$C$9)+'DEPRECATED - DT-Prelim Calcs'!$C$9</f>
        <v>376.5170933548921</v>
      </c>
      <c r="LP48" s="57">
        <f t="shared" si="28"/>
        <v>60</v>
      </c>
      <c r="LQ48" s="2">
        <f t="shared" si="84"/>
        <v>0.99579519204165001</v>
      </c>
      <c r="LR48" s="57">
        <f>LQ48*'DEPRECATED - DT-Prelim Calcs'!$C$21/LL$2/'DEPRECATED - DT-Prelim Calcs'!$C$19/'DEPRECATED - DT-Prelim Calcs'!$C$18*3.39*'DEPRECATED - DT-Prelim Calcs'!$C$20</f>
        <v>25.773080821789936</v>
      </c>
      <c r="LS48" s="46">
        <f t="shared" si="85"/>
        <v>0</v>
      </c>
      <c r="LT48" s="57">
        <f>LR47*'DEPRECATED - DT-Prelim Calcs'!$C$11+LT47</f>
        <v>-40.445607160331505</v>
      </c>
      <c r="LU48" s="57">
        <f>LU47+0.5*LR48*'DEPRECATED - DT-Prelim Calcs'!$C$11^2+LT48*'DEPRECATED - DT-Prelim Calcs'!$C$11</f>
        <v>-107206.69671554571</v>
      </c>
      <c r="LV48" s="57">
        <f>MIN('Drive Train'!$F$35-LP47*'DEPRECATED - DT-Prelim Calcs'!$C$21*'Drive Train'!$F$39,LV47+LP$2)</f>
        <v>8.8000000000000007</v>
      </c>
      <c r="LW48" s="57">
        <f>'Drive Train'!$F$35-LP48*'DEPRECATED - DT-Prelim Calcs'!$C$21*'Drive Train'!$F$39</f>
        <v>8.8000000000000007</v>
      </c>
      <c r="LX48" s="1">
        <f>IF(LU48&gt;='Drive Train'!$F$29,1,0)</f>
        <v>0</v>
      </c>
      <c r="LY48" s="57">
        <f>MIN(LO48,'DEPRECATED - DT-Prelim Calcs'!$C$10)*'DEPRECATED - DT-Prelim Calcs'!$C$11*1000/60/60</f>
        <v>103.33333333333333</v>
      </c>
      <c r="LZ48" s="63">
        <f>LZ47+'DEPRECATED - DT-Prelim Calcs'!$C$11</f>
        <v>176</v>
      </c>
    </row>
    <row r="49" spans="2:338" x14ac:dyDescent="0.2">
      <c r="C49" s="22"/>
      <c r="F49" s="68" t="s">
        <v>136</v>
      </c>
      <c r="G49" s="68">
        <v>30</v>
      </c>
      <c r="H49" s="68" t="s">
        <v>137</v>
      </c>
      <c r="I49" s="46">
        <f>'Drive Train'!AA50</f>
        <v>60</v>
      </c>
      <c r="J49" s="68" t="s">
        <v>138</v>
      </c>
      <c r="K49" s="68">
        <f>(I49-G49)/9</f>
        <v>3.3333333333333335</v>
      </c>
      <c r="R49" s="63">
        <f>R48+'DEPRECATED - DT-Prelim Calcs'!$C$11</f>
        <v>180</v>
      </c>
      <c r="S49" s="2">
        <f>AG49/'Drive Train'!$F$35</f>
        <v>0</v>
      </c>
      <c r="T49" s="46">
        <f>AE49*12*60/(PI() * 'Drive Train'!$F$15)/S$2*ABS(S49)</f>
        <v>0</v>
      </c>
      <c r="U49" s="2">
        <f>IF(OR(AD48=1,AND($C$32=Motors!$C$32,'DEPRECATED - DT-Prelim Calcs'!AI48=1)),0,IF(AG49=0,-(V48+$C$9)/($C$8-$C$9)*$C$7,($C$6*S49-T49)/($C$6*S49)*$C$7*S49))</f>
        <v>0</v>
      </c>
      <c r="V49" s="57">
        <f>IF(AND(AD48=1,AI48=1),0,ABS(U49/$C$7*($C$8-$C$9)+$C$9) *'Drive Train'!$AA$49 + V48*(1-'Drive Train'!$AA$49))</f>
        <v>0</v>
      </c>
      <c r="W49" s="57">
        <f t="shared" si="0"/>
        <v>0</v>
      </c>
      <c r="X49" s="2">
        <f>MAX(MIN(IF(AND(AI48=1,AG49&lt;0),-1,1)*(W49-$C$9)/($C$8-$C$9)*$C$7-$C$29*AE49/T$2 -  AI48*$C$29/2,X$2),MAX(X$4:X48)*-1)</f>
        <v>-0.2458281045106315</v>
      </c>
      <c r="Y49" s="57">
        <f t="shared" si="1"/>
        <v>0</v>
      </c>
      <c r="Z49" s="57">
        <f t="shared" si="2"/>
        <v>0</v>
      </c>
      <c r="AA49" s="57">
        <f t="shared" si="3"/>
        <v>0</v>
      </c>
      <c r="AB49" s="57" t="e">
        <f t="shared" si="4"/>
        <v>#N/A</v>
      </c>
      <c r="AC49" s="46">
        <f t="shared" si="29"/>
        <v>1</v>
      </c>
      <c r="AD49" s="1">
        <f t="shared" si="5"/>
        <v>1</v>
      </c>
      <c r="AE49" s="57">
        <f t="shared" si="6"/>
        <v>0</v>
      </c>
      <c r="AF49" s="57" t="e">
        <f t="shared" si="7"/>
        <v>#N/A</v>
      </c>
      <c r="AG49" s="57">
        <f>IF(AI48=0,MIN('Drive Train'!$F$35-W48*$C$21*'Drive Train'!$F$39,AG48+W$2)-$C$3,IF(AE48-1&lt;=0,0,IF($C$32=Motors!$C$30,MAX(MAX(AG$4:AG48)*-1,AG48-W$2),MAX(0,MAX(AG$4:AG48)*-1,AG48-W$2))))</f>
        <v>0</v>
      </c>
      <c r="AH49" s="57">
        <f>'Drive Train'!$F$35-ABS(W49)*'DEPRECATED - DT-Prelim Calcs'!$C$21*'Drive Train'!$F$39</f>
        <v>12.4</v>
      </c>
      <c r="AI49" s="1">
        <f>IF(AJ49&gt;='Drive Train'!$F$29,1,0)</f>
        <v>1</v>
      </c>
      <c r="AJ49" s="57">
        <f>AJ48+0.5*Y49*'DEPRECATED - DT-Prelim Calcs'!$C$11^2+AE49*'DEPRECATED - DT-Prelim Calcs'!$C$11</f>
        <v>784.33981740885292</v>
      </c>
      <c r="AK49" s="57">
        <f t="shared" si="8"/>
        <v>0</v>
      </c>
      <c r="AL49" s="63">
        <f>AL48+'DEPRECATED - DT-Prelim Calcs'!$C$11</f>
        <v>180</v>
      </c>
      <c r="AM49" s="2">
        <f>AW49/'Drive Train'!$F$35</f>
        <v>0.90172110136597405</v>
      </c>
      <c r="AN49" s="46">
        <f>AU49*12*60/(PI() * 'Drive Train'!$F$15)/AM$2*AM49</f>
        <v>4074.5086260024482</v>
      </c>
      <c r="AO49" s="2">
        <f>('DEPRECATED - DT-Prelim Calcs'!$C$6*AM49-AN49)/('DEPRECATED - DT-Prelim Calcs'!$C$6*AM49)*'DEPRECATED - DT-Prelim Calcs'!$C$7*AM49</f>
        <v>0.33082781889501806</v>
      </c>
      <c r="AP49" s="57">
        <f>AO49/'DEPRECATED - DT-Prelim Calcs'!$C$7*('DEPRECATED - DT-Prelim Calcs'!$C$8-'DEPRECATED - DT-Prelim Calcs'!$C$9)+'DEPRECATED - DT-Prelim Calcs'!$C$9</f>
        <v>20.312119985158017</v>
      </c>
      <c r="AQ49" s="57">
        <f t="shared" si="9"/>
        <v>20.312119985158017</v>
      </c>
      <c r="AR49" s="2">
        <f t="shared" si="30"/>
        <v>1.096401866679253E-5</v>
      </c>
      <c r="AS49" s="57">
        <f>AR49*'DEPRECATED - DT-Prelim Calcs'!$C$21/AM$2/'DEPRECATED - DT-Prelim Calcs'!$C$19/'DEPRECATED - DT-Prelim Calcs'!$C$18*3.39*'DEPRECATED - DT-Prelim Calcs'!$C$20</f>
        <v>7.94555262135979E-5</v>
      </c>
      <c r="AT49" s="46">
        <f t="shared" si="31"/>
        <v>0</v>
      </c>
      <c r="AU49" s="57">
        <f>AS48*'DEPRECATED - DT-Prelim Calcs'!$C$11+AU48</f>
        <v>39.432143052284339</v>
      </c>
      <c r="AV49" s="57">
        <f>AV48+0.5*AS49*'DEPRECATED - DT-Prelim Calcs'!$C$11^2+AU49*'DEPRECATED - DT-Prelim Calcs'!$C$11</f>
        <v>7053.2042298231181</v>
      </c>
      <c r="AW49" s="57">
        <f>MIN('Drive Train'!$F$35-AQ48*'DEPRECATED - DT-Prelim Calcs'!$C$21*'Drive Train'!$F$39,AW48+AQ$2)</f>
        <v>11.181341656938079</v>
      </c>
      <c r="AX49" s="57">
        <f>'Drive Train'!$F$35-AQ49*'DEPRECATED - DT-Prelim Calcs'!$C$21*'Drive Train'!$F$39</f>
        <v>11.18127280089052</v>
      </c>
      <c r="AY49" s="1">
        <f>IF(AV49&gt;='Drive Train'!$F$29,1,0)</f>
        <v>1</v>
      </c>
      <c r="AZ49" s="57">
        <f t="shared" si="32"/>
        <v>22.56902220573113</v>
      </c>
      <c r="BA49" s="63">
        <f>BA48+'DEPRECATED - DT-Prelim Calcs'!$C$11</f>
        <v>180</v>
      </c>
      <c r="BB49" s="2">
        <f>BL49/'Drive Train'!$F$35</f>
        <v>1.2947616696946498</v>
      </c>
      <c r="BC49" s="46">
        <f>BJ49*12*60/(PI() * 'Drive Train'!$F$15)/BB$2*BB49</f>
        <v>-4259.0109121770292</v>
      </c>
      <c r="BD49" s="2">
        <f>('DEPRECATED - DT-Prelim Calcs'!$C$6*BB49-BC49)/('DEPRECATED - DT-Prelim Calcs'!$C$6*BB49)*'DEPRECATED - DT-Prelim Calcs'!$C$7*BB49</f>
        <v>5.0461197699953706</v>
      </c>
      <c r="BE49" s="57">
        <f>BD49/'DEPRECATED - DT-Prelim Calcs'!$C$7*('DEPRECATED - DT-Prelim Calcs'!$C$8-'DEPRECATED - DT-Prelim Calcs'!$C$9)+'DEPRECATED - DT-Prelim Calcs'!$C$9</f>
        <v>271.33782841925563</v>
      </c>
      <c r="BF49" s="57">
        <f t="shared" si="10"/>
        <v>93</v>
      </c>
      <c r="BG49" s="2">
        <f t="shared" si="33"/>
        <v>1.9370303010168635</v>
      </c>
      <c r="BH49" s="57">
        <f>BG49*'DEPRECATED - DT-Prelim Calcs'!$C$21/BB$2/'DEPRECATED - DT-Prelim Calcs'!$C$19/'DEPRECATED - DT-Prelim Calcs'!$C$18*3.39*'DEPRECATED - DT-Prelim Calcs'!$C$20</f>
        <v>20.276434976110501</v>
      </c>
      <c r="BI49" s="46">
        <f t="shared" si="34"/>
        <v>0</v>
      </c>
      <c r="BJ49" s="57">
        <f>BH48*'DEPRECATED - DT-Prelim Calcs'!$C$11+BJ48</f>
        <v>-19.873092219372296</v>
      </c>
      <c r="BK49" s="57">
        <f>BK48+0.5*BH49*'DEPRECATED - DT-Prelim Calcs'!$C$11^2+BJ49*'DEPRECATED - DT-Prelim Calcs'!$C$11</f>
        <v>3756.4332397561125</v>
      </c>
      <c r="BL49" s="57">
        <f>MIN('Drive Train'!$F$35-BF48*'DEPRECATED - DT-Prelim Calcs'!$C$21*'Drive Train'!$F$39,BL48+BF$2)</f>
        <v>16.055044704213657</v>
      </c>
      <c r="BM49" s="57">
        <f>'Drive Train'!$F$35-BF49*'DEPRECATED - DT-Prelim Calcs'!$C$21*'Drive Train'!$F$39</f>
        <v>6.82</v>
      </c>
      <c r="BN49" s="1">
        <f>IF(BK49&gt;='Drive Train'!$F$29,1,0)</f>
        <v>1</v>
      </c>
      <c r="BO49" s="57">
        <f t="shared" si="35"/>
        <v>103.33333333333333</v>
      </c>
      <c r="BP49" s="63">
        <f>BP48+'DEPRECATED - DT-Prelim Calcs'!$C$11</f>
        <v>180</v>
      </c>
      <c r="BQ49" s="2">
        <f>CA49/'Drive Train'!$F$35</f>
        <v>0.55000000000000004</v>
      </c>
      <c r="BR49" s="46">
        <f>BY49*12*60/(PI() * 'Drive Train'!$F$15)/BQ$2*BQ49</f>
        <v>6027.6450636896552</v>
      </c>
      <c r="BS49" s="2">
        <f>('DEPRECATED - DT-Prelim Calcs'!$C$6*BQ49-BR49)/('DEPRECATED - DT-Prelim Calcs'!$C$6*BQ49)*'DEPRECATED - DT-Prelim Calcs'!$C$7*BQ49</f>
        <v>-1.3999455166026393</v>
      </c>
      <c r="BT49" s="57">
        <f>BS49/'DEPRECATED - DT-Prelim Calcs'!$C$7*('DEPRECATED - DT-Prelim Calcs'!$C$8-'DEPRECATED - DT-Prelim Calcs'!$C$9)+'DEPRECATED - DT-Prelim Calcs'!$C$9</f>
        <v>-71.828219825775363</v>
      </c>
      <c r="BU49" s="57">
        <f t="shared" si="11"/>
        <v>-71.828219825775363</v>
      </c>
      <c r="BV49" s="2">
        <f t="shared" si="36"/>
        <v>-2.2023061291524191</v>
      </c>
      <c r="BW49" s="57">
        <f>BV49*'DEPRECATED - DT-Prelim Calcs'!$C$21/BQ$2/'DEPRECATED - DT-Prelim Calcs'!$C$19/'DEPRECATED - DT-Prelim Calcs'!$C$18*3.39*'DEPRECATED - DT-Prelim Calcs'!$C$20</f>
        <v>-30.146607135624539</v>
      </c>
      <c r="BX49" s="46">
        <f t="shared" si="37"/>
        <v>1</v>
      </c>
      <c r="BY49" s="57">
        <f>BW48*'DEPRECATED - DT-Prelim Calcs'!$C$11+BY48</f>
        <v>50.632100135118179</v>
      </c>
      <c r="BZ49" s="57">
        <f>BZ48+0.5*BW49*'DEPRECATED - DT-Prelim Calcs'!$C$11^2+BY49*'DEPRECATED - DT-Prelim Calcs'!$C$11</f>
        <v>-4448.0290406876138</v>
      </c>
      <c r="CA49" s="57">
        <f>MIN('Drive Train'!$F$35-BU48*'DEPRECATED - DT-Prelim Calcs'!$C$21*'Drive Train'!$F$39,CA48+BU$2)</f>
        <v>6.82</v>
      </c>
      <c r="CB49" s="57">
        <f>'Drive Train'!$F$35-BU49*'DEPRECATED - DT-Prelim Calcs'!$C$21*'Drive Train'!$F$39</f>
        <v>16.70969318954652</v>
      </c>
      <c r="CC49" s="1">
        <f>IF(BZ49&gt;='Drive Train'!$F$29,1,0)</f>
        <v>0</v>
      </c>
      <c r="CD49" s="57">
        <f t="shared" si="38"/>
        <v>-79.809133139750401</v>
      </c>
      <c r="CE49" s="63">
        <f>CE48+'DEPRECATED - DT-Prelim Calcs'!$C$11</f>
        <v>180</v>
      </c>
      <c r="CF49" s="2">
        <f>CP49/'Drive Train'!$F$35</f>
        <v>0.55000000000000004</v>
      </c>
      <c r="CG49" s="46">
        <f>CN49*12*60/(PI() * 'Drive Train'!$F$15)/CF$2*CF49</f>
        <v>9924.3099710944971</v>
      </c>
      <c r="CH49" s="2">
        <f>('DEPRECATED - DT-Prelim Calcs'!$C$6*CF49-CG49)/('DEPRECATED - DT-Prelim Calcs'!$C$6*CF49)*'DEPRECATED - DT-Prelim Calcs'!$C$7*CF49</f>
        <v>-3.1618521632903822</v>
      </c>
      <c r="CI49" s="57">
        <f>CH49/'DEPRECATED - DT-Prelim Calcs'!$C$7*('DEPRECATED - DT-Prelim Calcs'!$C$8-'DEPRECATED - DT-Prelim Calcs'!$C$9)+'DEPRECATED - DT-Prelim Calcs'!$C$9</f>
        <v>-165.62598861002326</v>
      </c>
      <c r="CJ49" s="57">
        <f t="shared" si="12"/>
        <v>-165.62598861002326</v>
      </c>
      <c r="CK49" s="2">
        <f t="shared" si="39"/>
        <v>-4.4829112740050103</v>
      </c>
      <c r="CL49" s="57">
        <f>CK49*'DEPRECATED - DT-Prelim Calcs'!$C$21/CF$2/'DEPRECATED - DT-Prelim Calcs'!$C$19/'DEPRECATED - DT-Prelim Calcs'!$C$18*3.39*'DEPRECATED - DT-Prelim Calcs'!$C$20</f>
        <v>-75.803851230398834</v>
      </c>
      <c r="CM49" s="46">
        <f t="shared" si="40"/>
        <v>1</v>
      </c>
      <c r="CN49" s="57">
        <f>CL48*'DEPRECATED - DT-Prelim Calcs'!$C$11+CN48</f>
        <v>67.48514999380609</v>
      </c>
      <c r="CO49" s="57">
        <f>CO48+0.5*CL49*'DEPRECATED - DT-Prelim Calcs'!$C$11^2+CN49*'DEPRECATED - DT-Prelim Calcs'!$C$11</f>
        <v>-15327.55442662934</v>
      </c>
      <c r="CP49" s="57">
        <f>MIN('Drive Train'!$F$35-CJ48*'DEPRECATED - DT-Prelim Calcs'!$C$21*'Drive Train'!$F$39,CP48+CJ$2)</f>
        <v>6.82</v>
      </c>
      <c r="CQ49" s="57">
        <f>'Drive Train'!$F$35-CJ49*'DEPRECATED - DT-Prelim Calcs'!$C$21*'Drive Train'!$F$39</f>
        <v>22.337559316601393</v>
      </c>
      <c r="CR49" s="1">
        <f>IF(CO49&gt;='Drive Train'!$F$29,1,0)</f>
        <v>0</v>
      </c>
      <c r="CS49" s="57">
        <f t="shared" si="41"/>
        <v>-184.02887623335917</v>
      </c>
      <c r="CT49" s="63">
        <f>CT48+'DEPRECATED - DT-Prelim Calcs'!$C$11</f>
        <v>180</v>
      </c>
      <c r="CU49" s="2">
        <f>DE49/'Drive Train'!$F$35</f>
        <v>0.55000000000000004</v>
      </c>
      <c r="CV49" s="46">
        <f>DC49*12*60/(PI() * 'Drive Train'!$F$15)/CU$2*CU49</f>
        <v>-3871.4502883136338</v>
      </c>
      <c r="CW49" s="2">
        <f>('DEPRECATED - DT-Prelim Calcs'!$C$6*CU49-CV49)/('DEPRECATED - DT-Prelim Calcs'!$C$6*CU49)*'DEPRECATED - DT-Prelim Calcs'!$C$7*CU49</f>
        <v>3.0760056650723935</v>
      </c>
      <c r="CX49" s="57">
        <f>CW49/'DEPRECATED - DT-Prelim Calcs'!$C$7*('DEPRECATED - DT-Prelim Calcs'!$C$8-'DEPRECATED - DT-Prelim Calcs'!$C$9)+'DEPRECATED - DT-Prelim Calcs'!$C$9</f>
        <v>166.4558202609079</v>
      </c>
      <c r="CY49" s="57">
        <f t="shared" si="13"/>
        <v>93</v>
      </c>
      <c r="CZ49" s="2">
        <f t="shared" si="42"/>
        <v>1.2803081040535502</v>
      </c>
      <c r="DA49" s="57">
        <f>CZ49*'DEPRECATED - DT-Prelim Calcs'!$C$21/CU$2/'DEPRECATED - DT-Prelim Calcs'!$C$19/'DEPRECATED - DT-Prelim Calcs'!$C$18*3.39*'DEPRECATED - DT-Prelim Calcs'!$C$20</f>
        <v>25.773080821789936</v>
      </c>
      <c r="DB49" s="46">
        <f t="shared" si="43"/>
        <v>0</v>
      </c>
      <c r="DC49" s="57">
        <f>DA48*'DEPRECATED - DT-Prelim Calcs'!$C$11+DC48</f>
        <v>-22.113672335462184</v>
      </c>
      <c r="DD49" s="57">
        <f>DD48+0.5*DA49*'DEPRECATED - DT-Prelim Calcs'!$C$11^2+DC49*'DEPRECATED - DT-Prelim Calcs'!$C$11</f>
        <v>-29945.54328125378</v>
      </c>
      <c r="DE49" s="57">
        <f>MIN('Drive Train'!$F$35-CY48*'DEPRECATED - DT-Prelim Calcs'!$C$21*'Drive Train'!$F$39,DE48+CY$2)</f>
        <v>6.82</v>
      </c>
      <c r="DF49" s="57">
        <f>'Drive Train'!$F$35-CY49*'DEPRECATED - DT-Prelim Calcs'!$C$21*'Drive Train'!$F$39</f>
        <v>6.82</v>
      </c>
      <c r="DG49" s="1">
        <f>IF(DD49&gt;='Drive Train'!$F$29,1,0)</f>
        <v>0</v>
      </c>
      <c r="DH49" s="57">
        <f t="shared" si="44"/>
        <v>103.33333333333333</v>
      </c>
      <c r="DI49" s="63">
        <f>DI48+'DEPRECATED - DT-Prelim Calcs'!$C$11</f>
        <v>180</v>
      </c>
      <c r="DJ49" s="2">
        <f>DT49/'Drive Train'!$F$35</f>
        <v>0.55000000000000004</v>
      </c>
      <c r="DK49" s="46">
        <f>DR49*12*60/(PI() * 'Drive Train'!$F$15)/DJ$2*DJ49</f>
        <v>11194.003340301491</v>
      </c>
      <c r="DL49" s="2">
        <f>('DEPRECATED - DT-Prelim Calcs'!$C$6*DJ49-DK49)/('DEPRECATED - DT-Prelim Calcs'!$C$6*DJ49)*'DEPRECATED - DT-Prelim Calcs'!$C$7*DJ49</f>
        <v>-3.7359536679411995</v>
      </c>
      <c r="DM49" s="57">
        <f>DL49/'DEPRECATED - DT-Prelim Calcs'!$C$7*('DEPRECATED - DT-Prelim Calcs'!$C$8-'DEPRECATED - DT-Prelim Calcs'!$C$9)+'DEPRECATED - DT-Prelim Calcs'!$C$9</f>
        <v>-196.18915169994023</v>
      </c>
      <c r="DN49" s="57">
        <f t="shared" si="14"/>
        <v>-196.18915169994023</v>
      </c>
      <c r="DO49" s="2">
        <f t="shared" si="45"/>
        <v>-5.2260260398387466</v>
      </c>
      <c r="DP49" s="57">
        <f>DO49*'DEPRECATED - DT-Prelim Calcs'!$C$21/DJ$2/'DEPRECATED - DT-Prelim Calcs'!$C$19/'DEPRECATED - DT-Prelim Calcs'!$C$18*3.39*'DEPRECATED - DT-Prelim Calcs'!$C$20</f>
        <v>-122.03415540924728</v>
      </c>
      <c r="DQ49" s="46">
        <f t="shared" si="46"/>
        <v>1</v>
      </c>
      <c r="DR49" s="57">
        <f>DP48*'DEPRECATED - DT-Prelim Calcs'!$C$11+DR48</f>
        <v>55.120687551960458</v>
      </c>
      <c r="DS49" s="57">
        <f>DS48+0.5*DP49*'DEPRECATED - DT-Prelim Calcs'!$C$11^2+DR49*'DEPRECATED - DT-Prelim Calcs'!$C$11</f>
        <v>-48426.788150761669</v>
      </c>
      <c r="DT49" s="57">
        <f>MIN('Drive Train'!$F$35-DN48*'DEPRECATED - DT-Prelim Calcs'!$C$21*'Drive Train'!$F$39,DT48+DN$2)</f>
        <v>6.82</v>
      </c>
      <c r="DU49" s="57">
        <f>'Drive Train'!$F$35-DN49*'DEPRECATED - DT-Prelim Calcs'!$C$21*'Drive Train'!$F$39</f>
        <v>24.171349101996412</v>
      </c>
      <c r="DV49" s="1">
        <f>IF(DS49&gt;='Drive Train'!$F$29,1,0)</f>
        <v>0</v>
      </c>
      <c r="DW49" s="57">
        <f t="shared" si="47"/>
        <v>-217.98794633326693</v>
      </c>
      <c r="DX49" s="63">
        <f>DX48+'DEPRECATED - DT-Prelim Calcs'!$C$11</f>
        <v>180</v>
      </c>
      <c r="DY49" s="2">
        <f>EI49/'Drive Train'!$F$35</f>
        <v>0.55000000000000004</v>
      </c>
      <c r="DZ49" s="46">
        <f>EG49*12*60/(PI() * 'Drive Train'!$F$15)/DY$2*DY49</f>
        <v>-119606.20119134718</v>
      </c>
      <c r="EA49" s="2">
        <f>('DEPRECATED - DT-Prelim Calcs'!$C$6*DY49-DZ49)/('DEPRECATED - DT-Prelim Calcs'!$C$6*DY49)*'DEPRECATED - DT-Prelim Calcs'!$C$7*DY49</f>
        <v>55.406352696275178</v>
      </c>
      <c r="EB49" s="57">
        <f>EA49/'DEPRECATED - DT-Prelim Calcs'!$C$7*('DEPRECATED - DT-Prelim Calcs'!$C$8-'DEPRECATED - DT-Prelim Calcs'!$C$9)+'DEPRECATED - DT-Prelim Calcs'!$C$9</f>
        <v>2952.341099971828</v>
      </c>
      <c r="EC49" s="57">
        <f t="shared" si="15"/>
        <v>93</v>
      </c>
      <c r="ED49" s="2">
        <f t="shared" si="48"/>
        <v>0.96993038185874991</v>
      </c>
      <c r="EE49" s="57">
        <f>ED49*'DEPRECATED - DT-Prelim Calcs'!$C$21/DY$2/'DEPRECATED - DT-Prelim Calcs'!$C$19/'DEPRECATED - DT-Prelim Calcs'!$C$18*3.39*'DEPRECATED - DT-Prelim Calcs'!$C$20</f>
        <v>25.773080821789936</v>
      </c>
      <c r="EF49" s="46">
        <f t="shared" si="49"/>
        <v>0</v>
      </c>
      <c r="EG49" s="57">
        <f>EE48*'DEPRECATED - DT-Prelim Calcs'!$C$11+EG48</f>
        <v>-517.56744213019147</v>
      </c>
      <c r="EH49" s="57">
        <f>EH48+0.5*EE49*'DEPRECATED - DT-Prelim Calcs'!$C$11^2+EG49*'DEPRECATED - DT-Prelim Calcs'!$C$11</f>
        <v>-99093.402748081557</v>
      </c>
      <c r="EI49" s="57">
        <f>MIN('Drive Train'!$F$35-EC48*'DEPRECATED - DT-Prelim Calcs'!$C$21*'Drive Train'!$F$39,EI48+EC$2)</f>
        <v>6.82</v>
      </c>
      <c r="EJ49" s="57">
        <f>'Drive Train'!$F$35-EC49*'DEPRECATED - DT-Prelim Calcs'!$C$21*'Drive Train'!$F$39</f>
        <v>6.82</v>
      </c>
      <c r="EK49" s="1">
        <f>IF(EH49&gt;='Drive Train'!$F$29,1,0)</f>
        <v>0</v>
      </c>
      <c r="EL49" s="57">
        <f t="shared" si="50"/>
        <v>103.33333333333333</v>
      </c>
      <c r="EM49" s="63">
        <f>EM48+'DEPRECATED - DT-Prelim Calcs'!$C$11</f>
        <v>180</v>
      </c>
      <c r="EN49" s="2">
        <f>EX49/'Drive Train'!$F$35</f>
        <v>0.55000000000000004</v>
      </c>
      <c r="EO49" s="46">
        <f>EV49*12*60/(PI() * 'Drive Train'!$F$15)/EN$2*EN49</f>
        <v>-391476.6783472242</v>
      </c>
      <c r="EP49" s="2">
        <f>('DEPRECATED - DT-Prelim Calcs'!$C$6*EN49-EO49)/('DEPRECATED - DT-Prelim Calcs'!$C$6*EN49)*'DEPRECATED - DT-Prelim Calcs'!$C$7*EN49</f>
        <v>178.33465474987062</v>
      </c>
      <c r="EQ49" s="57">
        <f>EP49/'DEPRECATED - DT-Prelim Calcs'!$C$7*('DEPRECATED - DT-Prelim Calcs'!$C$8-'DEPRECATED - DT-Prelim Calcs'!$C$9)+'DEPRECATED - DT-Prelim Calcs'!$C$9</f>
        <v>9496.6154375138594</v>
      </c>
      <c r="ER49" s="57">
        <f t="shared" si="16"/>
        <v>93</v>
      </c>
      <c r="ES49" s="2">
        <f t="shared" si="51"/>
        <v>0.86507304327942547</v>
      </c>
      <c r="ET49" s="57">
        <f>ES49*'DEPRECATED - DT-Prelim Calcs'!$C$21/EN$2/'DEPRECATED - DT-Prelim Calcs'!$C$19/'DEPRECATED - DT-Prelim Calcs'!$C$18*3.39*'DEPRECATED - DT-Prelim Calcs'!$C$20</f>
        <v>25.773080821789936</v>
      </c>
      <c r="EU49" s="46">
        <f t="shared" si="52"/>
        <v>0</v>
      </c>
      <c r="EV49" s="57">
        <f>ET48*'DEPRECATED - DT-Prelim Calcs'!$C$11+EV48</f>
        <v>-1510.884836298985</v>
      </c>
      <c r="EW49" s="57">
        <f>EW48+0.5*ET49*'DEPRECATED - DT-Prelim Calcs'!$C$11^2+EV49*'DEPRECATED - DT-Prelim Calcs'!$C$11</f>
        <v>-129189.53713174225</v>
      </c>
      <c r="EX49" s="57">
        <f>MIN('Drive Train'!$F$35-ER48*'DEPRECATED - DT-Prelim Calcs'!$C$21*'Drive Train'!$F$39,EX48+ER$2)</f>
        <v>6.82</v>
      </c>
      <c r="EY49" s="57">
        <f>'Drive Train'!$F$35-ER49*'DEPRECATED - DT-Prelim Calcs'!$C$21*'Drive Train'!$F$39</f>
        <v>6.82</v>
      </c>
      <c r="EZ49" s="1">
        <f>IF(EW49&gt;='Drive Train'!$F$29,1,0)</f>
        <v>0</v>
      </c>
      <c r="FA49" s="57">
        <f t="shared" si="53"/>
        <v>103.33333333333333</v>
      </c>
      <c r="FB49" s="63">
        <f>FB48+'DEPRECATED - DT-Prelim Calcs'!$C$11</f>
        <v>180</v>
      </c>
      <c r="FC49" s="2">
        <f>FM49/'Drive Train'!$F$35</f>
        <v>0.55000000000000004</v>
      </c>
      <c r="FD49" s="46">
        <f>FK49*12*60/(PI() * 'Drive Train'!$F$15)/FC$2*FC49</f>
        <v>-248680.71990429721</v>
      </c>
      <c r="FE49" s="2">
        <f>('DEPRECATED - DT-Prelim Calcs'!$C$6*FC49-FD49)/('DEPRECATED - DT-Prelim Calcs'!$C$6*FC49)*'DEPRECATED - DT-Prelim Calcs'!$C$7*FC49</f>
        <v>113.76837710494489</v>
      </c>
      <c r="FF49" s="57">
        <f>FE49/'DEPRECATED - DT-Prelim Calcs'!$C$7*('DEPRECATED - DT-Prelim Calcs'!$C$8-'DEPRECATED - DT-Prelim Calcs'!$C$9)+'DEPRECATED - DT-Prelim Calcs'!$C$9</f>
        <v>6059.331859985241</v>
      </c>
      <c r="FG49" s="57">
        <f t="shared" si="17"/>
        <v>93</v>
      </c>
      <c r="FH49" s="2">
        <f t="shared" si="54"/>
        <v>0.78067567320338405</v>
      </c>
      <c r="FI49" s="57">
        <f>FH49*'DEPRECATED - DT-Prelim Calcs'!$C$21/FC$2/'DEPRECATED - DT-Prelim Calcs'!$C$19/'DEPRECATED - DT-Prelim Calcs'!$C$18*3.39*'DEPRECATED - DT-Prelim Calcs'!$C$20</f>
        <v>25.773080821789936</v>
      </c>
      <c r="FJ49" s="46">
        <f t="shared" si="55"/>
        <v>0</v>
      </c>
      <c r="FK49" s="57">
        <f>FI48*'DEPRECATED - DT-Prelim Calcs'!$C$11+FK48</f>
        <v>-866.13472587667525</v>
      </c>
      <c r="FL49" s="57">
        <f>FL48+0.5*FI49*'DEPRECATED - DT-Prelim Calcs'!$C$11^2+FK49*'DEPRECATED - DT-Prelim Calcs'!$C$11</f>
        <v>-162486.49284476606</v>
      </c>
      <c r="FM49" s="57">
        <f>MIN('Drive Train'!$F$35-FG48*'DEPRECATED - DT-Prelim Calcs'!$C$21*'Drive Train'!$F$39,FM48+FG$2)</f>
        <v>6.82</v>
      </c>
      <c r="FN49" s="57">
        <f>'Drive Train'!$F$35-FG49*'DEPRECATED - DT-Prelim Calcs'!$C$21*'Drive Train'!$F$39</f>
        <v>6.82</v>
      </c>
      <c r="FO49" s="1">
        <f>IF(FL49&gt;='Drive Train'!$F$29,1,0)</f>
        <v>0</v>
      </c>
      <c r="FP49" s="57">
        <f t="shared" si="56"/>
        <v>103.33333333333333</v>
      </c>
      <c r="FQ49" s="63">
        <f>FQ48+'DEPRECATED - DT-Prelim Calcs'!$C$11</f>
        <v>180</v>
      </c>
      <c r="FR49" s="2">
        <f>GB49/'Drive Train'!$F$35</f>
        <v>0.55000000000000004</v>
      </c>
      <c r="FS49" s="46">
        <f>FZ49*12*60/(PI() * 'Drive Train'!$F$15)/FR$2*FR49</f>
        <v>-488479.14465602249</v>
      </c>
      <c r="FT49" s="2">
        <f>('DEPRECATED - DT-Prelim Calcs'!$C$6*FR49-FS49)/('DEPRECATED - DT-Prelim Calcs'!$C$6*FR49)*'DEPRECATED - DT-Prelim Calcs'!$C$7*FR49</f>
        <v>222.19505696454303</v>
      </c>
      <c r="FU49" s="57">
        <f>FT49/'DEPRECATED - DT-Prelim Calcs'!$C$7*('DEPRECATED - DT-Prelim Calcs'!$C$8-'DEPRECATED - DT-Prelim Calcs'!$C$9)+'DEPRECATED - DT-Prelim Calcs'!$C$9</f>
        <v>11831.590376992062</v>
      </c>
      <c r="FV49" s="57">
        <f t="shared" si="18"/>
        <v>93</v>
      </c>
      <c r="FW49" s="2">
        <f t="shared" si="57"/>
        <v>0.7112822800297498</v>
      </c>
      <c r="FX49" s="57">
        <f>FW49*'DEPRECATED - DT-Prelim Calcs'!$C$21/FR$2/'DEPRECATED - DT-Prelim Calcs'!$C$19/'DEPRECATED - DT-Prelim Calcs'!$C$18*3.39*'DEPRECATED - DT-Prelim Calcs'!$C$20</f>
        <v>25.773080821789936</v>
      </c>
      <c r="FY49" s="46">
        <f t="shared" si="58"/>
        <v>0</v>
      </c>
      <c r="FZ49" s="57">
        <f>FX48*'DEPRECATED - DT-Prelim Calcs'!$C$11+FZ48</f>
        <v>-1550.1035275587733</v>
      </c>
      <c r="GA49" s="57">
        <f>GA48+0.5*FX49*'DEPRECATED - DT-Prelim Calcs'!$C$11^2+FZ49*'DEPRECATED - DT-Prelim Calcs'!$C$11</f>
        <v>-168907.53329577655</v>
      </c>
      <c r="GB49" s="57">
        <f>MIN('Drive Train'!$F$35-FV48*'DEPRECATED - DT-Prelim Calcs'!$C$21*'Drive Train'!$F$39,GB48+FV$2)</f>
        <v>6.82</v>
      </c>
      <c r="GC49" s="57">
        <f>'Drive Train'!$F$35-FV49*'DEPRECATED - DT-Prelim Calcs'!$C$21*'Drive Train'!$F$39</f>
        <v>6.82</v>
      </c>
      <c r="GD49" s="1">
        <f>IF(GA49&gt;='Drive Train'!$F$29,1,0)</f>
        <v>0</v>
      </c>
      <c r="GE49" s="57">
        <f t="shared" si="59"/>
        <v>103.33333333333333</v>
      </c>
      <c r="GF49" s="63">
        <f>GF48+'DEPRECATED - DT-Prelim Calcs'!$C$11</f>
        <v>180</v>
      </c>
      <c r="GG49" s="2">
        <f>GQ49/'Drive Train'!$F$35</f>
        <v>0.85483870967741948</v>
      </c>
      <c r="GH49" s="46">
        <f>GO49*12*60/(PI() * 'Drive Train'!$F$15)/GG$2*GG49</f>
        <v>-168082.94655077421</v>
      </c>
      <c r="GI49" s="2">
        <f>('DEPRECATED - DT-Prelim Calcs'!$C$6*GG49-GH49)/('DEPRECATED - DT-Prelim Calcs'!$C$6*GG49)*'DEPRECATED - DT-Prelim Calcs'!$C$7*GG49</f>
        <v>78.060142751366826</v>
      </c>
      <c r="GJ49" s="57">
        <f>GI49/'DEPRECATED - DT-Prelim Calcs'!$C$7*('DEPRECATED - DT-Prelim Calcs'!$C$8-'DEPRECATED - DT-Prelim Calcs'!$C$9)+'DEPRECATED - DT-Prelim Calcs'!$C$9</f>
        <v>4158.3499232366657</v>
      </c>
      <c r="GK49" s="57">
        <f t="shared" si="60"/>
        <v>29.999999999999982</v>
      </c>
      <c r="GL49" s="2">
        <f t="shared" si="61"/>
        <v>0.99579519204165001</v>
      </c>
      <c r="GM49" s="57">
        <f>GL49*'DEPRECATED - DT-Prelim Calcs'!$C$21/GG$2/'DEPRECATED - DT-Prelim Calcs'!$C$19/'DEPRECATED - DT-Prelim Calcs'!$C$18*3.39*'DEPRECATED - DT-Prelim Calcs'!$C$20</f>
        <v>25.773080821789936</v>
      </c>
      <c r="GN49" s="46">
        <f t="shared" si="62"/>
        <v>0</v>
      </c>
      <c r="GO49" s="57">
        <f>GM48*'DEPRECATED - DT-Prelim Calcs'!$C$11+GO48</f>
        <v>-480.44632522787197</v>
      </c>
      <c r="GP49" s="57">
        <f>GP48+0.5*GM49*'DEPRECATED - DT-Prelim Calcs'!$C$11^2+GO49*'DEPRECATED - DT-Prelim Calcs'!$C$11</f>
        <v>-98899.743152648763</v>
      </c>
      <c r="GQ49" s="57">
        <f>MIN('Drive Train'!$F$35-GK48*'DEPRECATED - DT-Prelim Calcs'!$C$21*'Drive Train'!$F$39,GQ48+GK$2)</f>
        <v>10.600000000000001</v>
      </c>
      <c r="GR49" s="57">
        <f>'Drive Train'!$F$35-GK49*'DEPRECATED - DT-Prelim Calcs'!$C$21*'Drive Train'!$F$39</f>
        <v>10.600000000000001</v>
      </c>
      <c r="GS49" s="1">
        <f>IF(GP49&gt;='Drive Train'!$F$29,1,0)</f>
        <v>0</v>
      </c>
      <c r="GT49" s="57">
        <f t="shared" si="63"/>
        <v>33.333333333333314</v>
      </c>
      <c r="GU49" s="63">
        <f>GU48+'DEPRECATED - DT-Prelim Calcs'!$C$11</f>
        <v>180</v>
      </c>
      <c r="GV49" s="2">
        <f>HF49/'Drive Train'!$F$35</f>
        <v>0.83870967741935498</v>
      </c>
      <c r="GW49" s="46">
        <f>HD49*12*60/(PI() * 'Drive Train'!$F$15)/GV$2*GV49</f>
        <v>-431183.40606830642</v>
      </c>
      <c r="GX49" s="2">
        <f>('DEPRECATED - DT-Prelim Calcs'!$C$6*GV49-GW49)/('DEPRECATED - DT-Prelim Calcs'!$C$6*GV49)*'DEPRECATED - DT-Prelim Calcs'!$C$7*GV49</f>
        <v>196.98414372307195</v>
      </c>
      <c r="GY49" s="57">
        <f>GX49/'DEPRECATED - DT-Prelim Calcs'!$C$7*('DEPRECATED - DT-Prelim Calcs'!$C$8-'DEPRECATED - DT-Prelim Calcs'!$C$9)+'DEPRECATED - DT-Prelim Calcs'!$C$9</f>
        <v>10489.449228078893</v>
      </c>
      <c r="GZ49" s="57">
        <f t="shared" si="20"/>
        <v>33.333333333333314</v>
      </c>
      <c r="HA49" s="2">
        <f t="shared" si="64"/>
        <v>0.99579519204165001</v>
      </c>
      <c r="HB49" s="57">
        <f>HA49*'DEPRECATED - DT-Prelim Calcs'!$C$21/GV$2/'DEPRECATED - DT-Prelim Calcs'!$C$19/'DEPRECATED - DT-Prelim Calcs'!$C$18*3.39*'DEPRECATED - DT-Prelim Calcs'!$C$20</f>
        <v>25.773080821789936</v>
      </c>
      <c r="HC49" s="46">
        <f t="shared" si="65"/>
        <v>0</v>
      </c>
      <c r="HD49" s="57">
        <f>HB48*'DEPRECATED - DT-Prelim Calcs'!$C$11+HD48</f>
        <v>-1256.1913193389805</v>
      </c>
      <c r="HE49" s="57">
        <f>HE48+0.5*HB49*'DEPRECATED - DT-Prelim Calcs'!$C$11^2+HD49*'DEPRECATED - DT-Prelim Calcs'!$C$11</f>
        <v>-74889.93136481347</v>
      </c>
      <c r="HF49" s="57">
        <f>MIN('Drive Train'!$F$35-GZ48*'DEPRECATED - DT-Prelim Calcs'!$C$21*'Drive Train'!$F$39,HF48+GZ$2)</f>
        <v>10.400000000000002</v>
      </c>
      <c r="HG49" s="57">
        <f>'Drive Train'!$F$35-GZ49*'DEPRECATED - DT-Prelim Calcs'!$C$21*'Drive Train'!$F$39</f>
        <v>10.400000000000002</v>
      </c>
      <c r="HH49" s="1">
        <f>IF(HE49&gt;='Drive Train'!$F$29,1,0)</f>
        <v>0</v>
      </c>
      <c r="HI49" s="57">
        <f t="shared" si="66"/>
        <v>37.037037037037017</v>
      </c>
      <c r="HJ49" s="63">
        <f>HJ48+'DEPRECATED - DT-Prelim Calcs'!$C$11</f>
        <v>180</v>
      </c>
      <c r="HK49" s="2">
        <f>HU49/'Drive Train'!$F$35</f>
        <v>0.82258064516129037</v>
      </c>
      <c r="HL49" s="46">
        <f>HS49*12*60/(PI() * 'Drive Train'!$F$15)/HK$2*HK49</f>
        <v>-225423.98699875435</v>
      </c>
      <c r="HM49" s="2">
        <f>('DEPRECATED - DT-Prelim Calcs'!$C$6*HK49-HL49)/('DEPRECATED - DT-Prelim Calcs'!$C$6*HK49)*'DEPRECATED - DT-Prelim Calcs'!$C$7*HK49</f>
        <v>103.90958796027924</v>
      </c>
      <c r="HN49" s="57">
        <f>HM49/'DEPRECATED - DT-Prelim Calcs'!$C$7*('DEPRECATED - DT-Prelim Calcs'!$C$8-'DEPRECATED - DT-Prelim Calcs'!$C$9)+'DEPRECATED - DT-Prelim Calcs'!$C$9</f>
        <v>5534.4842885078124</v>
      </c>
      <c r="HO49" s="57">
        <f t="shared" si="21"/>
        <v>36.66666666666665</v>
      </c>
      <c r="HP49" s="2">
        <f t="shared" si="67"/>
        <v>0.99579519204165001</v>
      </c>
      <c r="HQ49" s="57">
        <f>HP49*'DEPRECATED - DT-Prelim Calcs'!$C$21/HK$2/'DEPRECATED - DT-Prelim Calcs'!$C$19/'DEPRECATED - DT-Prelim Calcs'!$C$18*3.39*'DEPRECATED - DT-Prelim Calcs'!$C$20</f>
        <v>25.773080821789936</v>
      </c>
      <c r="HR49" s="46">
        <f t="shared" si="68"/>
        <v>0</v>
      </c>
      <c r="HS49" s="57">
        <f>HQ48*'DEPRECATED - DT-Prelim Calcs'!$C$11+HS48</f>
        <v>-669.61788281094141</v>
      </c>
      <c r="HT49" s="57">
        <f>HT48+0.5*HQ49*'DEPRECATED - DT-Prelim Calcs'!$C$11^2+HS49*'DEPRECATED - DT-Prelim Calcs'!$C$11</f>
        <v>-73499.74234520414</v>
      </c>
      <c r="HU49" s="57">
        <f>MIN('Drive Train'!$F$35-HO48*'DEPRECATED - DT-Prelim Calcs'!$C$21*'Drive Train'!$F$39,HU48+HO$2)</f>
        <v>10.200000000000001</v>
      </c>
      <c r="HV49" s="57">
        <f>'Drive Train'!$F$35-HO49*'DEPRECATED - DT-Prelim Calcs'!$C$21*'Drive Train'!$F$39</f>
        <v>10.200000000000001</v>
      </c>
      <c r="HW49" s="1">
        <f>IF(HT49&gt;='Drive Train'!$F$29,1,0)</f>
        <v>0</v>
      </c>
      <c r="HX49" s="57">
        <f t="shared" si="69"/>
        <v>40.740740740740726</v>
      </c>
      <c r="HY49" s="63">
        <f>HY48+'DEPRECATED - DT-Prelim Calcs'!$C$11</f>
        <v>180</v>
      </c>
      <c r="HZ49" s="2">
        <f>IJ49/'Drive Train'!$F$35</f>
        <v>0.80645161290322598</v>
      </c>
      <c r="IA49" s="46">
        <f>IH49*12*60/(PI() * 'Drive Train'!$F$15)/HZ$2*HZ49</f>
        <v>-159508.23075998825</v>
      </c>
      <c r="IB49" s="2">
        <f>('DEPRECATED - DT-Prelim Calcs'!$C$6*HZ49-IA49)/('DEPRECATED - DT-Prelim Calcs'!$C$6*HZ49)*'DEPRECATED - DT-Prelim Calcs'!$C$7*HZ49</f>
        <v>74.066406948367273</v>
      </c>
      <c r="IC49" s="57">
        <f>IB49/'DEPRECATED - DT-Prelim Calcs'!$C$7*('DEPRECATED - DT-Prelim Calcs'!$C$8-'DEPRECATED - DT-Prelim Calcs'!$C$9)+'DEPRECATED - DT-Prelim Calcs'!$C$9</f>
        <v>3945.7373491599674</v>
      </c>
      <c r="ID49" s="57">
        <f t="shared" si="22"/>
        <v>39.999999999999986</v>
      </c>
      <c r="IE49" s="2">
        <f t="shared" si="70"/>
        <v>0.99579519204165001</v>
      </c>
      <c r="IF49" s="57">
        <f>IE49*'DEPRECATED - DT-Prelim Calcs'!$C$21/HZ$2/'DEPRECATED - DT-Prelim Calcs'!$C$19/'DEPRECATED - DT-Prelim Calcs'!$C$18*3.39*'DEPRECATED - DT-Prelim Calcs'!$C$20</f>
        <v>25.773080821789936</v>
      </c>
      <c r="IG49" s="46">
        <f t="shared" si="71"/>
        <v>0</v>
      </c>
      <c r="IH49" s="57">
        <f>IF48*'DEPRECATED - DT-Prelim Calcs'!$C$11+IH48</f>
        <v>-483.29264555361124</v>
      </c>
      <c r="II49" s="57">
        <f>II48+0.5*IF49*'DEPRECATED - DT-Prelim Calcs'!$C$11^2+IH49*'DEPRECATED - DT-Prelim Calcs'!$C$11</f>
        <v>-87313.923396724058</v>
      </c>
      <c r="IJ49" s="57">
        <f>MIN('Drive Train'!$F$35-ID48*'DEPRECATED - DT-Prelim Calcs'!$C$21*'Drive Train'!$F$39,IJ48+ID$2)</f>
        <v>10.000000000000002</v>
      </c>
      <c r="IK49" s="57">
        <f>'Drive Train'!$F$35-ID49*'DEPRECATED - DT-Prelim Calcs'!$C$21*'Drive Train'!$F$39</f>
        <v>10.000000000000002</v>
      </c>
      <c r="IL49" s="1">
        <f>IF(II49&gt;='Drive Train'!$F$29,1,0)</f>
        <v>0</v>
      </c>
      <c r="IM49" s="57">
        <f t="shared" si="72"/>
        <v>44.444444444444429</v>
      </c>
      <c r="IN49" s="63">
        <f>IN48+'DEPRECATED - DT-Prelim Calcs'!$C$11</f>
        <v>180</v>
      </c>
      <c r="IO49" s="2">
        <f>IY49/'Drive Train'!$F$35</f>
        <v>0.79032258064516137</v>
      </c>
      <c r="IP49" s="46">
        <f>IW49*12*60/(PI() * 'Drive Train'!$F$15)/IO$2*IO49</f>
        <v>-69624.130433192331</v>
      </c>
      <c r="IQ49" s="2">
        <f>('DEPRECATED - DT-Prelim Calcs'!$C$6*IO49-IP49)/('DEPRECATED - DT-Prelim Calcs'!$C$6*IO49)*'DEPRECATED - DT-Prelim Calcs'!$C$7*IO49</f>
        <v>33.385757033612535</v>
      </c>
      <c r="IR49" s="57">
        <f>IQ49/'DEPRECATED - DT-Prelim Calcs'!$C$7*('DEPRECATED - DT-Prelim Calcs'!$C$8-'DEPRECATED - DT-Prelim Calcs'!$C$9)+'DEPRECATED - DT-Prelim Calcs'!$C$9</f>
        <v>1780.0413391753063</v>
      </c>
      <c r="IS49" s="57">
        <f t="shared" si="23"/>
        <v>43.333333333333321</v>
      </c>
      <c r="IT49" s="2">
        <f t="shared" si="73"/>
        <v>0.99579519204165001</v>
      </c>
      <c r="IU49" s="57">
        <f>IT49*'DEPRECATED - DT-Prelim Calcs'!$C$21/IO$2/'DEPRECATED - DT-Prelim Calcs'!$C$19/'DEPRECATED - DT-Prelim Calcs'!$C$18*3.39*'DEPRECATED - DT-Prelim Calcs'!$C$20</f>
        <v>25.773080821789936</v>
      </c>
      <c r="IV49" s="46">
        <f t="shared" si="74"/>
        <v>0</v>
      </c>
      <c r="IW49" s="57">
        <f>IU48*'DEPRECATED - DT-Prelim Calcs'!$C$11+IW48</f>
        <v>-215.25874149607398</v>
      </c>
      <c r="IX49" s="57">
        <f>IX48+0.5*IU49*'DEPRECATED - DT-Prelim Calcs'!$C$11^2+IW49*'DEPRECATED - DT-Prelim Calcs'!$C$11</f>
        <v>-96054.894362802253</v>
      </c>
      <c r="IY49" s="57">
        <f>MIN('Drive Train'!$F$35-IS48*'DEPRECATED - DT-Prelim Calcs'!$C$21*'Drive Train'!$F$39,IY48+IS$2)</f>
        <v>9.8000000000000007</v>
      </c>
      <c r="IZ49" s="57">
        <f>'Drive Train'!$F$35-IS49*'DEPRECATED - DT-Prelim Calcs'!$C$21*'Drive Train'!$F$39</f>
        <v>9.8000000000000007</v>
      </c>
      <c r="JA49" s="1">
        <f>IF(IX49&gt;='Drive Train'!$F$29,1,0)</f>
        <v>0</v>
      </c>
      <c r="JB49" s="57">
        <f t="shared" si="75"/>
        <v>48.148148148148138</v>
      </c>
      <c r="JC49" s="63">
        <f>JC48+'DEPRECATED - DT-Prelim Calcs'!$C$11</f>
        <v>180</v>
      </c>
      <c r="JD49" s="2">
        <f>JN49/'Drive Train'!$F$35</f>
        <v>3.8874697010076376</v>
      </c>
      <c r="JE49" s="46">
        <f>JL49*12*60/(PI() * 'Drive Train'!$F$15)/JD$2*JD49</f>
        <v>-2161019.6661541536</v>
      </c>
      <c r="JF49" s="2">
        <f>('DEPRECATED - DT-Prelim Calcs'!$C$6*JD49-JE49)/('DEPRECATED - DT-Prelim Calcs'!$C$6*JD49)*'DEPRECATED - DT-Prelim Calcs'!$C$7*JD49</f>
        <v>986.49026453693511</v>
      </c>
      <c r="JG49" s="57">
        <f>JF49/'DEPRECATED - DT-Prelim Calcs'!$C$7*('DEPRECATED - DT-Prelim Calcs'!$C$8-'DEPRECATED - DT-Prelim Calcs'!$C$9)+'DEPRECATED - DT-Prelim Calcs'!$C$9</f>
        <v>52520.003294642644</v>
      </c>
      <c r="JH49" s="57">
        <f t="shared" si="24"/>
        <v>46.666666666666657</v>
      </c>
      <c r="JI49" s="2">
        <f t="shared" si="76"/>
        <v>0.99579519204165001</v>
      </c>
      <c r="JJ49" s="57">
        <f>JI49*'DEPRECATED - DT-Prelim Calcs'!$C$21/JD$2/'DEPRECATED - DT-Prelim Calcs'!$C$19/'DEPRECATED - DT-Prelim Calcs'!$C$18*3.39*'DEPRECATED - DT-Prelim Calcs'!$C$20</f>
        <v>25.773080821789936</v>
      </c>
      <c r="JK49" s="46">
        <f t="shared" si="77"/>
        <v>0</v>
      </c>
      <c r="JL49" s="57">
        <f>JJ48*'DEPRECATED - DT-Prelim Calcs'!$C$11+JL48</f>
        <v>-1358.3043929820808</v>
      </c>
      <c r="JM49" s="57">
        <f>JM48+0.5*JJ49*'DEPRECATED - DT-Prelim Calcs'!$C$11^2+JL49*'DEPRECATED - DT-Prelim Calcs'!$C$11</f>
        <v>-105490.51767172928</v>
      </c>
      <c r="JN49" s="57">
        <f>MIN('Drive Train'!$F$35-JH48*'DEPRECATED - DT-Prelim Calcs'!$C$21*'Drive Train'!$F$39,JN48+JH$2)</f>
        <v>48.204624292494707</v>
      </c>
      <c r="JO49" s="57">
        <f>'Drive Train'!$F$35-JH49*'DEPRECATED - DT-Prelim Calcs'!$C$21*'Drive Train'!$F$39</f>
        <v>9.6000000000000014</v>
      </c>
      <c r="JP49" s="1">
        <f>IF(JM49&gt;='Drive Train'!$F$29,1,0)</f>
        <v>0</v>
      </c>
      <c r="JQ49" s="57">
        <f>MIN(JG49,'DEPRECATED - DT-Prelim Calcs'!$C$10)*'DEPRECATED - DT-Prelim Calcs'!$C$11*1000/60/60</f>
        <v>103.33333333333333</v>
      </c>
      <c r="JR49" s="63">
        <f>JR48+'DEPRECATED - DT-Prelim Calcs'!$C$11</f>
        <v>180</v>
      </c>
      <c r="JS49" s="2">
        <f>KC49/'Drive Train'!$F$35</f>
        <v>0.75806451612903225</v>
      </c>
      <c r="JT49" s="46">
        <f>KA49*12*60/(PI() * 'Drive Train'!$F$15)/JS$2*JS49</f>
        <v>27832.368200123332</v>
      </c>
      <c r="JU49" s="2">
        <f>('DEPRECATED - DT-Prelim Calcs'!$C$6*JS49-JT49)/('DEPRECATED - DT-Prelim Calcs'!$C$6*JS49)*'DEPRECATED - DT-Prelim Calcs'!$C$7*JS49</f>
        <v>-10.757681282038456</v>
      </c>
      <c r="JV49" s="57">
        <f>JU49/'DEPRECATED - DT-Prelim Calcs'!$C$7*('DEPRECATED - DT-Prelim Calcs'!$C$8-'DEPRECATED - DT-Prelim Calcs'!$C$9)+'DEPRECATED - DT-Prelim Calcs'!$C$9</f>
        <v>-570.00145580312608</v>
      </c>
      <c r="JW49" s="57">
        <f t="shared" si="25"/>
        <v>-570.00145580312608</v>
      </c>
      <c r="JX49" s="2">
        <f t="shared" si="78"/>
        <v>-13.445677246580054</v>
      </c>
      <c r="JY49" s="57">
        <f>JX49*'DEPRECATED - DT-Prelim Calcs'!$C$21/JS$2/'DEPRECATED - DT-Prelim Calcs'!$C$19/'DEPRECATED - DT-Prelim Calcs'!$C$18*3.39*'DEPRECATED - DT-Prelim Calcs'!$C$20</f>
        <v>-347.9997987028998</v>
      </c>
      <c r="JZ49" s="46">
        <f t="shared" si="79"/>
        <v>1</v>
      </c>
      <c r="KA49" s="57">
        <f>JY48*'DEPRECATED - DT-Prelim Calcs'!$C$11+KA48</f>
        <v>89.711763937987982</v>
      </c>
      <c r="KB49" s="57">
        <f>KB48+0.5*JY49*'DEPRECATED - DT-Prelim Calcs'!$C$11^2+KA49*'DEPRECATED - DT-Prelim Calcs'!$C$11</f>
        <v>-103782.10319348508</v>
      </c>
      <c r="KC49" s="57">
        <f>MIN('Drive Train'!$F$35-JW48*'DEPRECATED - DT-Prelim Calcs'!$C$21*'Drive Train'!$F$39,KC48+JW$2)</f>
        <v>9.4</v>
      </c>
      <c r="KD49" s="57">
        <f>'Drive Train'!$F$35-JW49*'DEPRECATED - DT-Prelim Calcs'!$C$21*'Drive Train'!$F$39</f>
        <v>46.600087348187564</v>
      </c>
      <c r="KE49" s="1">
        <f>IF(KB49&gt;='Drive Train'!$F$29,1,0)</f>
        <v>0</v>
      </c>
      <c r="KF49" s="57">
        <f>MIN(JV49,'DEPRECATED - DT-Prelim Calcs'!$C$10)*'DEPRECATED - DT-Prelim Calcs'!$C$11*1000/60/60</f>
        <v>-633.33495089236226</v>
      </c>
      <c r="KG49" s="63">
        <f>KG48+'DEPRECATED - DT-Prelim Calcs'!$C$11</f>
        <v>180</v>
      </c>
      <c r="KH49" s="2">
        <f>KR49/'Drive Train'!$F$35</f>
        <v>0.74193548387096786</v>
      </c>
      <c r="KI49" s="46">
        <f>KP49*12*60/(PI() * 'Drive Train'!$F$15)/KH$2*KH49</f>
        <v>-45193.603638842709</v>
      </c>
      <c r="KJ49" s="2">
        <f>('DEPRECATED - DT-Prelim Calcs'!$C$6*KH49-KI49)/('DEPRECATED - DT-Prelim Calcs'!$C$6*KH49)*'DEPRECATED - DT-Prelim Calcs'!$C$7*KH49</f>
        <v>22.222695804986621</v>
      </c>
      <c r="KK49" s="57">
        <f>KJ49/'DEPRECATED - DT-Prelim Calcs'!$C$7*('DEPRECATED - DT-Prelim Calcs'!$C$8-'DEPRECATED - DT-Prelim Calcs'!$C$9)+'DEPRECATED - DT-Prelim Calcs'!$C$9</f>
        <v>1185.7588679584164</v>
      </c>
      <c r="KL49" s="57">
        <f t="shared" si="26"/>
        <v>53.333333333333329</v>
      </c>
      <c r="KM49" s="2">
        <f t="shared" si="80"/>
        <v>0.99579519204165001</v>
      </c>
      <c r="KN49" s="57">
        <f>KM49*'DEPRECATED - DT-Prelim Calcs'!$C$21/KH$2/'DEPRECATED - DT-Prelim Calcs'!$C$19/'DEPRECATED - DT-Prelim Calcs'!$C$18*3.39*'DEPRECATED - DT-Prelim Calcs'!$C$20</f>
        <v>25.773080821789936</v>
      </c>
      <c r="KO49" s="46">
        <f t="shared" si="81"/>
        <v>0</v>
      </c>
      <c r="KP49" s="57">
        <f>KN48*'DEPRECATED - DT-Prelim Calcs'!$C$11+KP48</f>
        <v>-148.83882521876842</v>
      </c>
      <c r="KQ49" s="57">
        <f>KQ48+0.5*KN49*'DEPRECATED - DT-Prelim Calcs'!$C$11^2+KP49*'DEPRECATED - DT-Prelim Calcs'!$C$11</f>
        <v>-77689.407785792704</v>
      </c>
      <c r="KR49" s="57">
        <f>MIN('Drive Train'!$F$35-KL48*'DEPRECATED - DT-Prelim Calcs'!$C$21*'Drive Train'!$F$39,KR48+KL$2)</f>
        <v>9.2000000000000011</v>
      </c>
      <c r="KS49" s="57">
        <f>'Drive Train'!$F$35-KL49*'DEPRECATED - DT-Prelim Calcs'!$C$21*'Drive Train'!$F$39</f>
        <v>9.2000000000000011</v>
      </c>
      <c r="KT49" s="1">
        <f>IF(KQ49&gt;='Drive Train'!$F$29,1,0)</f>
        <v>0</v>
      </c>
      <c r="KU49" s="57">
        <f>MIN(KK49,'DEPRECATED - DT-Prelim Calcs'!$C$10)*'DEPRECATED - DT-Prelim Calcs'!$C$11*1000/60/60</f>
        <v>103.33333333333333</v>
      </c>
      <c r="KV49" s="63">
        <f>KV48+'DEPRECATED - DT-Prelim Calcs'!$C$11</f>
        <v>180</v>
      </c>
      <c r="KW49" s="2">
        <f>LG49/'Drive Train'!$F$35</f>
        <v>0.72580645161290325</v>
      </c>
      <c r="KX49" s="46">
        <f>LE49*12*60/(PI() * 'Drive Train'!$F$15)/KW$2*KW49</f>
        <v>-231673.1774914354</v>
      </c>
      <c r="KY49" s="2">
        <f>('DEPRECATED - DT-Prelim Calcs'!$C$6*KW49-KX49)/('DEPRECATED - DT-Prelim Calcs'!$C$6*KW49)*'DEPRECATED - DT-Prelim Calcs'!$C$7*KW49</f>
        <v>106.50198111956148</v>
      </c>
      <c r="KZ49" s="57">
        <f>KY49/'DEPRECATED - DT-Prelim Calcs'!$C$7*('DEPRECATED - DT-Prelim Calcs'!$C$8-'DEPRECATED - DT-Prelim Calcs'!$C$9)+'DEPRECATED - DT-Prelim Calcs'!$C$9</f>
        <v>5672.4942645808042</v>
      </c>
      <c r="LA49" s="57">
        <f t="shared" si="27"/>
        <v>56.666666666666664</v>
      </c>
      <c r="LB49" s="2">
        <f t="shared" si="82"/>
        <v>0.99579519204165001</v>
      </c>
      <c r="LC49" s="57">
        <f>LB49*'DEPRECATED - DT-Prelim Calcs'!$C$21/KW$2/'DEPRECATED - DT-Prelim Calcs'!$C$19/'DEPRECATED - DT-Prelim Calcs'!$C$18*3.39*'DEPRECATED - DT-Prelim Calcs'!$C$20</f>
        <v>25.773080821789936</v>
      </c>
      <c r="LD49" s="46">
        <f t="shared" si="83"/>
        <v>0</v>
      </c>
      <c r="LE49" s="57">
        <f>LC48*'DEPRECATED - DT-Prelim Calcs'!$C$11+LE48</f>
        <v>-779.93845570209771</v>
      </c>
      <c r="LF49" s="57">
        <f>LF48+0.5*LC49*'DEPRECATED - DT-Prelim Calcs'!$C$11^2+LE49*'DEPRECATED - DT-Prelim Calcs'!$C$11</f>
        <v>-103281.61764705917</v>
      </c>
      <c r="LG49" s="57">
        <f>MIN('Drive Train'!$F$35-LA48*'DEPRECATED - DT-Prelim Calcs'!$C$21*'Drive Train'!$F$39,LG48+LA$2)</f>
        <v>9</v>
      </c>
      <c r="LH49" s="57">
        <f>'Drive Train'!$F$35-LA49*'DEPRECATED - DT-Prelim Calcs'!$C$21*'Drive Train'!$F$39</f>
        <v>9</v>
      </c>
      <c r="LI49" s="1">
        <f>IF(LF49&gt;='Drive Train'!$F$29,1,0)</f>
        <v>0</v>
      </c>
      <c r="LJ49" s="57">
        <f>MIN(KZ49,'DEPRECATED - DT-Prelim Calcs'!$C$10)*'DEPRECATED - DT-Prelim Calcs'!$C$11*1000/60/60</f>
        <v>103.33333333333333</v>
      </c>
      <c r="LK49" s="63">
        <f>LK48+'DEPRECATED - DT-Prelim Calcs'!$C$11</f>
        <v>180</v>
      </c>
      <c r="LL49" s="2">
        <f>LV49/'Drive Train'!$F$35</f>
        <v>0.70967741935483875</v>
      </c>
      <c r="LM49" s="46">
        <f>LT49*12*60/(PI() * 'Drive Train'!$F$15)/LL$2*LL49</f>
        <v>18195.076856514061</v>
      </c>
      <c r="LN49" s="2">
        <f>('DEPRECATED - DT-Prelim Calcs'!$C$6*LL49-LM49)/('DEPRECATED - DT-Prelim Calcs'!$C$6*LL49)*'DEPRECATED - DT-Prelim Calcs'!$C$7*LL49</f>
        <v>-6.5167196753020953</v>
      </c>
      <c r="LO49" s="57">
        <f>LN49/'DEPRECATED - DT-Prelim Calcs'!$C$7*('DEPRECATED - DT-Prelim Calcs'!$C$8-'DEPRECATED - DT-Prelim Calcs'!$C$9)+'DEPRECATED - DT-Prelim Calcs'!$C$9</f>
        <v>-344.22744163537715</v>
      </c>
      <c r="LP49" s="57">
        <f t="shared" si="28"/>
        <v>-344.22744163537715</v>
      </c>
      <c r="LQ49" s="2">
        <f t="shared" si="84"/>
        <v>-8.3937769613130744</v>
      </c>
      <c r="LR49" s="57">
        <f>LQ49*'DEPRECATED - DT-Prelim Calcs'!$C$21/LL$2/'DEPRECATED - DT-Prelim Calcs'!$C$19/'DEPRECATED - DT-Prelim Calcs'!$C$18*3.39*'DEPRECATED - DT-Prelim Calcs'!$C$20</f>
        <v>-217.24697382848163</v>
      </c>
      <c r="LS49" s="46">
        <f t="shared" si="85"/>
        <v>1</v>
      </c>
      <c r="LT49" s="57">
        <f>LR48*'DEPRECATED - DT-Prelim Calcs'!$C$11+LT48</f>
        <v>62.646716126828238</v>
      </c>
      <c r="LU49" s="57">
        <f>LU48+0.5*LR49*'DEPRECATED - DT-Prelim Calcs'!$C$11^2+LT49*'DEPRECATED - DT-Prelim Calcs'!$C$11</f>
        <v>-108694.08564166626</v>
      </c>
      <c r="LV49" s="57">
        <f>MIN('Drive Train'!$F$35-LP48*'DEPRECATED - DT-Prelim Calcs'!$C$21*'Drive Train'!$F$39,LV48+LP$2)</f>
        <v>8.8000000000000007</v>
      </c>
      <c r="LW49" s="57">
        <f>'Drive Train'!$F$35-LP49*'DEPRECATED - DT-Prelim Calcs'!$C$21*'Drive Train'!$F$39</f>
        <v>33.053646498122632</v>
      </c>
      <c r="LX49" s="1">
        <f>IF(LU49&gt;='Drive Train'!$F$29,1,0)</f>
        <v>0</v>
      </c>
      <c r="LY49" s="57">
        <f>MIN(LO49,'DEPRECATED - DT-Prelim Calcs'!$C$10)*'DEPRECATED - DT-Prelim Calcs'!$C$11*1000/60/60</f>
        <v>-382.47493515041901</v>
      </c>
      <c r="LZ49" s="63">
        <f>LZ48+'DEPRECATED - DT-Prelim Calcs'!$C$11</f>
        <v>180</v>
      </c>
    </row>
    <row r="50" spans="2:338" x14ac:dyDescent="0.2">
      <c r="C50" s="22"/>
      <c r="F50" s="401" t="s">
        <v>129</v>
      </c>
      <c r="G50" s="402"/>
      <c r="H50" s="402"/>
      <c r="I50" s="402"/>
      <c r="J50" s="402"/>
      <c r="K50" s="402"/>
      <c r="L50" s="402"/>
      <c r="M50" s="402"/>
      <c r="N50" s="402"/>
      <c r="O50" s="403"/>
      <c r="R50" s="63">
        <f>R49+'DEPRECATED - DT-Prelim Calcs'!$C$11</f>
        <v>184</v>
      </c>
      <c r="S50" s="2">
        <f>AG50/'Drive Train'!$F$35</f>
        <v>0</v>
      </c>
      <c r="T50" s="46">
        <f>AE50*12*60/(PI() * 'Drive Train'!$F$15)/S$2*ABS(S50)</f>
        <v>0</v>
      </c>
      <c r="U50" s="2">
        <f>IF(OR(AD49=1,AND($C$32=Motors!$C$32,'DEPRECATED - DT-Prelim Calcs'!AI49=1)),0,IF(AG50=0,-(V49+$C$9)/($C$8-$C$9)*$C$7,($C$6*S50-T50)/($C$6*S50)*$C$7*S50))</f>
        <v>0</v>
      </c>
      <c r="V50" s="57">
        <f>IF(AND(AD49=1,AI49=1),0,ABS(U50/$C$7*($C$8-$C$9)+$C$9) *'Drive Train'!$AA$49 + V49*(1-'Drive Train'!$AA$49))</f>
        <v>0</v>
      </c>
      <c r="W50" s="57">
        <f t="shared" si="0"/>
        <v>0</v>
      </c>
      <c r="X50" s="2">
        <f>MAX(MIN(IF(AND(AI49=1,AG50&lt;0),-1,1)*(W50-$C$9)/($C$8-$C$9)*$C$7-$C$29*AE50/T$2 -  AI49*$C$29/2,X$2),MAX(X$4:X49)*-1)</f>
        <v>-0.2458281045106315</v>
      </c>
      <c r="Y50" s="57">
        <f t="shared" si="1"/>
        <v>0</v>
      </c>
      <c r="Z50" s="57">
        <f t="shared" si="2"/>
        <v>0</v>
      </c>
      <c r="AA50" s="57">
        <f t="shared" si="3"/>
        <v>0</v>
      </c>
      <c r="AB50" s="57" t="e">
        <f t="shared" si="4"/>
        <v>#N/A</v>
      </c>
      <c r="AC50" s="46">
        <f t="shared" si="29"/>
        <v>1</v>
      </c>
      <c r="AD50" s="1">
        <f t="shared" si="5"/>
        <v>1</v>
      </c>
      <c r="AE50" s="57">
        <f t="shared" si="6"/>
        <v>0</v>
      </c>
      <c r="AF50" s="57" t="e">
        <f t="shared" si="7"/>
        <v>#N/A</v>
      </c>
      <c r="AG50" s="57">
        <f>IF(AI49=0,MIN('Drive Train'!$F$35-W49*$C$21*'Drive Train'!$F$39,AG49+W$2)-$C$3,IF(AE49-1&lt;=0,0,IF($C$32=Motors!$C$30,MAX(MAX(AG$4:AG49)*-1,AG49-W$2),MAX(0,MAX(AG$4:AG49)*-1,AG49-W$2))))</f>
        <v>0</v>
      </c>
      <c r="AH50" s="57">
        <f>'Drive Train'!$F$35-ABS(W50)*'DEPRECATED - DT-Prelim Calcs'!$C$21*'Drive Train'!$F$39</f>
        <v>12.4</v>
      </c>
      <c r="AI50" s="1">
        <f>IF(AJ50&gt;='Drive Train'!$F$29,1,0)</f>
        <v>1</v>
      </c>
      <c r="AJ50" s="57">
        <f>AJ49+0.5*Y50*'DEPRECATED - DT-Prelim Calcs'!$C$11^2+AE50*'DEPRECATED - DT-Prelim Calcs'!$C$11</f>
        <v>784.33981740885292</v>
      </c>
      <c r="AK50" s="57">
        <f t="shared" si="8"/>
        <v>0</v>
      </c>
      <c r="AL50" s="63">
        <f>AL49+'DEPRECATED - DT-Prelim Calcs'!$C$11</f>
        <v>184</v>
      </c>
      <c r="AM50" s="2">
        <f>AW50/'Drive Train'!$F$35</f>
        <v>0.90171554845891289</v>
      </c>
      <c r="AN50" s="46">
        <f>AU50*12*60/(PI() * 'Drive Train'!$F$15)/AM$2*AM50</f>
        <v>4074.5163749252279</v>
      </c>
      <c r="AO50" s="2">
        <f>('DEPRECATED - DT-Prelim Calcs'!$C$6*AM50-AN50)/('DEPRECATED - DT-Prelim Calcs'!$C$6*AM50)*'DEPRECATED - DT-Prelim Calcs'!$C$7*AM50</f>
        <v>0.33081093265468575</v>
      </c>
      <c r="AP50" s="57">
        <f>AO50/'DEPRECATED - DT-Prelim Calcs'!$C$7*('DEPRECATED - DT-Prelim Calcs'!$C$8-'DEPRECATED - DT-Prelim Calcs'!$C$9)+'DEPRECATED - DT-Prelim Calcs'!$C$9</f>
        <v>20.311221020579332</v>
      </c>
      <c r="AQ50" s="57">
        <f t="shared" si="9"/>
        <v>20.311221020579332</v>
      </c>
      <c r="AR50" s="2">
        <f t="shared" si="30"/>
        <v>-8.5885973934995974E-6</v>
      </c>
      <c r="AS50" s="57">
        <f>AR50*'DEPRECATED - DT-Prelim Calcs'!$C$21/AM$2/'DEPRECATED - DT-Prelim Calcs'!$C$19/'DEPRECATED - DT-Prelim Calcs'!$C$18*3.39*'DEPRECATED - DT-Prelim Calcs'!$C$20</f>
        <v>-6.2241003602457568E-5</v>
      </c>
      <c r="AT50" s="46">
        <f t="shared" si="31"/>
        <v>0</v>
      </c>
      <c r="AU50" s="57">
        <f>AS49*'DEPRECATED - DT-Prelim Calcs'!$C$11+AU49</f>
        <v>39.432460874389193</v>
      </c>
      <c r="AV50" s="57">
        <f>AV49+0.5*AS50*'DEPRECATED - DT-Prelim Calcs'!$C$11^2+AU50*'DEPRECATED - DT-Prelim Calcs'!$C$11</f>
        <v>7210.9335753926462</v>
      </c>
      <c r="AW50" s="57">
        <f>MIN('Drive Train'!$F$35-AQ49*'DEPRECATED - DT-Prelim Calcs'!$C$21*'Drive Train'!$F$39,AW49+AQ$2)</f>
        <v>11.18127280089052</v>
      </c>
      <c r="AX50" s="57">
        <f>'Drive Train'!$F$35-AQ50*'DEPRECATED - DT-Prelim Calcs'!$C$21*'Drive Train'!$F$39</f>
        <v>11.18132673876524</v>
      </c>
      <c r="AY50" s="1">
        <f>IF(AV50&gt;='Drive Train'!$F$29,1,0)</f>
        <v>1</v>
      </c>
      <c r="AZ50" s="57">
        <f t="shared" si="32"/>
        <v>22.568023356199255</v>
      </c>
      <c r="BA50" s="63">
        <f>BA49+'DEPRECATED - DT-Prelim Calcs'!$C$11</f>
        <v>184</v>
      </c>
      <c r="BB50" s="2">
        <f>BL50/'Drive Train'!$F$35</f>
        <v>0.55000000000000004</v>
      </c>
      <c r="BC50" s="46">
        <f>BJ50*12*60/(PI() * 'Drive Train'!$F$15)/BB$2*BB50</f>
        <v>5574.4137349948751</v>
      </c>
      <c r="BD50" s="2">
        <f>('DEPRECATED - DT-Prelim Calcs'!$C$6*BB50-BC50)/('DEPRECATED - DT-Prelim Calcs'!$C$6*BB50)*'DEPRECATED - DT-Prelim Calcs'!$C$7*BB50</f>
        <v>-1.1950135274554687</v>
      </c>
      <c r="BE50" s="57">
        <f>BD50/'DEPRECATED - DT-Prelim Calcs'!$C$7*('DEPRECATED - DT-Prelim Calcs'!$C$8-'DEPRECATED - DT-Prelim Calcs'!$C$9)+'DEPRECATED - DT-Prelim Calcs'!$C$9</f>
        <v>-60.918355009351295</v>
      </c>
      <c r="BF50" s="57">
        <f t="shared" si="10"/>
        <v>-60.918355009351295</v>
      </c>
      <c r="BG50" s="2">
        <f t="shared" si="33"/>
        <v>-1.9370429554919233</v>
      </c>
      <c r="BH50" s="57">
        <f>BG50*'DEPRECATED - DT-Prelim Calcs'!$C$21/BB$2/'DEPRECATED - DT-Prelim Calcs'!$C$19/'DEPRECATED - DT-Prelim Calcs'!$C$18*3.39*'DEPRECATED - DT-Prelim Calcs'!$C$20</f>
        <v>-20.276567440553922</v>
      </c>
      <c r="BI50" s="46">
        <f t="shared" si="34"/>
        <v>1</v>
      </c>
      <c r="BJ50" s="57">
        <f>BH49*'DEPRECATED - DT-Prelim Calcs'!$C$11+BJ49</f>
        <v>61.232647685069708</v>
      </c>
      <c r="BK50" s="57">
        <f>BK49+0.5*BH50*'DEPRECATED - DT-Prelim Calcs'!$C$11^2+BJ50*'DEPRECATED - DT-Prelim Calcs'!$C$11</f>
        <v>3839.1512909719595</v>
      </c>
      <c r="BL50" s="57">
        <f>MIN('Drive Train'!$F$35-BF49*'DEPRECATED - DT-Prelim Calcs'!$C$21*'Drive Train'!$F$39,BL49+BF$2)</f>
        <v>6.82</v>
      </c>
      <c r="BM50" s="57">
        <f>'Drive Train'!$F$35-BF50*'DEPRECATED - DT-Prelim Calcs'!$C$21*'Drive Train'!$F$39</f>
        <v>16.055101300561077</v>
      </c>
      <c r="BN50" s="1">
        <f>IF(BK50&gt;='Drive Train'!$F$29,1,0)</f>
        <v>1</v>
      </c>
      <c r="BO50" s="57">
        <f t="shared" si="35"/>
        <v>-67.687061121501443</v>
      </c>
      <c r="BP50" s="63">
        <f>BP49+'DEPRECATED - DT-Prelim Calcs'!$C$11</f>
        <v>184</v>
      </c>
      <c r="BQ50" s="2">
        <f>CA50/'Drive Train'!$F$35</f>
        <v>1.3475559023827839</v>
      </c>
      <c r="BR50" s="46">
        <f>BY50*12*60/(PI() * 'Drive Train'!$F$15)/BQ$2*BQ50</f>
        <v>-20404.239952532738</v>
      </c>
      <c r="BS50" s="2">
        <f>('DEPRECATED - DT-Prelim Calcs'!$C$6*BQ50-BR50)/('DEPRECATED - DT-Prelim Calcs'!$C$6*BQ50)*'DEPRECATED - DT-Prelim Calcs'!$C$7*BQ50</f>
        <v>12.473541860878324</v>
      </c>
      <c r="BT50" s="57">
        <f>BS50/'DEPRECATED - DT-Prelim Calcs'!$C$7*('DEPRECATED - DT-Prelim Calcs'!$C$8-'DEPRECATED - DT-Prelim Calcs'!$C$9)+'DEPRECATED - DT-Prelim Calcs'!$C$9</f>
        <v>666.74789242767179</v>
      </c>
      <c r="BU50" s="57">
        <f t="shared" si="11"/>
        <v>93</v>
      </c>
      <c r="BV50" s="2">
        <f t="shared" si="36"/>
        <v>1.8828060353728675</v>
      </c>
      <c r="BW50" s="57">
        <f>BV50*'DEPRECATED - DT-Prelim Calcs'!$C$21/BQ$2/'DEPRECATED - DT-Prelim Calcs'!$C$19/'DEPRECATED - DT-Prelim Calcs'!$C$18*3.39*'DEPRECATED - DT-Prelim Calcs'!$C$20</f>
        <v>25.773080821789936</v>
      </c>
      <c r="BX50" s="46">
        <f t="shared" si="37"/>
        <v>0</v>
      </c>
      <c r="BY50" s="57">
        <f>BW49*'DEPRECATED - DT-Prelim Calcs'!$C$11+BY49</f>
        <v>-69.954328407379975</v>
      </c>
      <c r="BZ50" s="57">
        <f>BZ49+0.5*BW50*'DEPRECATED - DT-Prelim Calcs'!$C$11^2+BY50*'DEPRECATED - DT-Prelim Calcs'!$C$11</f>
        <v>-4521.6617077428145</v>
      </c>
      <c r="CA50" s="57">
        <f>MIN('Drive Train'!$F$35-BU49*'DEPRECATED - DT-Prelim Calcs'!$C$21*'Drive Train'!$F$39,CA49+BU$2)</f>
        <v>16.70969318954652</v>
      </c>
      <c r="CB50" s="57">
        <f>'Drive Train'!$F$35-BU50*'DEPRECATED - DT-Prelim Calcs'!$C$21*'Drive Train'!$F$39</f>
        <v>6.82</v>
      </c>
      <c r="CC50" s="1">
        <f>IF(BZ50&gt;='Drive Train'!$F$29,1,0)</f>
        <v>0</v>
      </c>
      <c r="CD50" s="57">
        <f t="shared" si="38"/>
        <v>103.33333333333333</v>
      </c>
      <c r="CE50" s="63">
        <f>CE49+'DEPRECATED - DT-Prelim Calcs'!$C$11</f>
        <v>184</v>
      </c>
      <c r="CF50" s="2">
        <f>CP50/'Drive Train'!$F$35</f>
        <v>1.8014160739194671</v>
      </c>
      <c r="CG50" s="46">
        <f>CN50*12*60/(PI() * 'Drive Train'!$F$15)/CF$2*CF50</f>
        <v>-113542.58378300263</v>
      </c>
      <c r="CH50" s="2">
        <f>('DEPRECATED - DT-Prelim Calcs'!$C$6*CF50-CG50)/('DEPRECATED - DT-Prelim Calcs'!$C$6*CF50)*'DEPRECATED - DT-Prelim Calcs'!$C$7*CF50</f>
        <v>55.680554748846923</v>
      </c>
      <c r="CI50" s="57">
        <f>CH50/'DEPRECATED - DT-Prelim Calcs'!$C$7*('DEPRECATED - DT-Prelim Calcs'!$C$8-'DEPRECATED - DT-Prelim Calcs'!$C$9)+'DEPRECATED - DT-Prelim Calcs'!$C$9</f>
        <v>2966.9386615257508</v>
      </c>
      <c r="CJ50" s="57">
        <f t="shared" si="12"/>
        <v>93</v>
      </c>
      <c r="CK50" s="2">
        <f t="shared" si="39"/>
        <v>1.5241763143494644</v>
      </c>
      <c r="CL50" s="57">
        <f>CK50*'DEPRECATED - DT-Prelim Calcs'!$C$21/CF$2/'DEPRECATED - DT-Prelim Calcs'!$C$19/'DEPRECATED - DT-Prelim Calcs'!$C$18*3.39*'DEPRECATED - DT-Prelim Calcs'!$C$20</f>
        <v>25.773080821789936</v>
      </c>
      <c r="CM50" s="46">
        <f t="shared" si="40"/>
        <v>0</v>
      </c>
      <c r="CN50" s="57">
        <f>CL49*'DEPRECATED - DT-Prelim Calcs'!$C$11+CN49</f>
        <v>-235.73025492778925</v>
      </c>
      <c r="CO50" s="57">
        <f>CO49+0.5*CL50*'DEPRECATED - DT-Prelim Calcs'!$C$11^2+CN50*'DEPRECATED - DT-Prelim Calcs'!$C$11</f>
        <v>-16064.290799766177</v>
      </c>
      <c r="CP50" s="57">
        <f>MIN('Drive Train'!$F$35-CJ49*'DEPRECATED - DT-Prelim Calcs'!$C$21*'Drive Train'!$F$39,CP49+CJ$2)</f>
        <v>22.337559316601393</v>
      </c>
      <c r="CQ50" s="57">
        <f>'Drive Train'!$F$35-CJ50*'DEPRECATED - DT-Prelim Calcs'!$C$21*'Drive Train'!$F$39</f>
        <v>6.82</v>
      </c>
      <c r="CR50" s="1">
        <f>IF(CO50&gt;='Drive Train'!$F$29,1,0)</f>
        <v>0</v>
      </c>
      <c r="CS50" s="57">
        <f t="shared" si="41"/>
        <v>103.33333333333333</v>
      </c>
      <c r="CT50" s="63">
        <f>CT49+'DEPRECATED - DT-Prelim Calcs'!$C$11</f>
        <v>184</v>
      </c>
      <c r="CU50" s="2">
        <f>DE50/'Drive Train'!$F$35</f>
        <v>0.55000000000000004</v>
      </c>
      <c r="CV50" s="46">
        <f>DC50*12*60/(PI() * 'Drive Train'!$F$15)/CU$2*CU50</f>
        <v>14176.967842263468</v>
      </c>
      <c r="CW50" s="2">
        <f>('DEPRECATED - DT-Prelim Calcs'!$C$6*CU50-CV50)/('DEPRECATED - DT-Prelim Calcs'!$C$6*CU50)*'DEPRECATED - DT-Prelim Calcs'!$C$7*CU50</f>
        <v>-5.0847237335562774</v>
      </c>
      <c r="CX50" s="57">
        <f>CW50/'DEPRECATED - DT-Prelim Calcs'!$C$7*('DEPRECATED - DT-Prelim Calcs'!$C$8-'DEPRECATED - DT-Prelim Calcs'!$C$9)+'DEPRECATED - DT-Prelim Calcs'!$C$9</f>
        <v>-267.99296888600435</v>
      </c>
      <c r="CY50" s="57">
        <f t="shared" si="13"/>
        <v>-267.99296888600435</v>
      </c>
      <c r="CZ50" s="2">
        <f t="shared" si="42"/>
        <v>-6.9718687929991336</v>
      </c>
      <c r="DA50" s="57">
        <f>CZ50*'DEPRECATED - DT-Prelim Calcs'!$C$21/CU$2/'DEPRECATED - DT-Prelim Calcs'!$C$19/'DEPRECATED - DT-Prelim Calcs'!$C$18*3.39*'DEPRECATED - DT-Prelim Calcs'!$C$20</f>
        <v>-140.34632547586071</v>
      </c>
      <c r="DB50" s="46">
        <f t="shared" si="43"/>
        <v>1</v>
      </c>
      <c r="DC50" s="57">
        <f>DA49*'DEPRECATED - DT-Prelim Calcs'!$C$11+DC49</f>
        <v>80.97865095169756</v>
      </c>
      <c r="DD50" s="57">
        <f>DD49+0.5*DA50*'DEPRECATED - DT-Prelim Calcs'!$C$11^2+DC50*'DEPRECATED - DT-Prelim Calcs'!$C$11</f>
        <v>-30744.399281253875</v>
      </c>
      <c r="DE50" s="57">
        <f>MIN('Drive Train'!$F$35-CY49*'DEPRECATED - DT-Prelim Calcs'!$C$21*'Drive Train'!$F$39,DE49+CY$2)</f>
        <v>6.82</v>
      </c>
      <c r="DF50" s="57">
        <f>'Drive Train'!$F$35-CY50*'DEPRECATED - DT-Prelim Calcs'!$C$21*'Drive Train'!$F$39</f>
        <v>28.47957813316026</v>
      </c>
      <c r="DG50" s="1">
        <f>IF(DD50&gt;='Drive Train'!$F$29,1,0)</f>
        <v>0</v>
      </c>
      <c r="DH50" s="57">
        <f t="shared" si="44"/>
        <v>-297.76996542889373</v>
      </c>
      <c r="DI50" s="63">
        <f>DI49+'DEPRECATED - DT-Prelim Calcs'!$C$11</f>
        <v>184</v>
      </c>
      <c r="DJ50" s="2">
        <f>DT50/'Drive Train'!$F$35</f>
        <v>1.9493023469351944</v>
      </c>
      <c r="DK50" s="46">
        <f>DR50*12*60/(PI() * 'Drive Train'!$F$15)/DJ$2*DJ50</f>
        <v>-311667.27223691012</v>
      </c>
      <c r="DL50" s="2">
        <f>('DEPRECATED - DT-Prelim Calcs'!$C$6*DJ50-DK50)/('DEPRECATED - DT-Prelim Calcs'!$C$6*DJ50)*'DEPRECATED - DT-Prelim Calcs'!$C$7*DJ50</f>
        <v>145.62054400150848</v>
      </c>
      <c r="DM50" s="57">
        <f>DL50/'DEPRECATED - DT-Prelim Calcs'!$C$7*('DEPRECATED - DT-Prelim Calcs'!$C$8-'DEPRECATED - DT-Prelim Calcs'!$C$9)+'DEPRECATED - DT-Prelim Calcs'!$C$9</f>
        <v>7755.0302055574839</v>
      </c>
      <c r="DN50" s="57">
        <f t="shared" si="14"/>
        <v>93</v>
      </c>
      <c r="DO50" s="2">
        <f t="shared" si="45"/>
        <v>1.1037138828047846</v>
      </c>
      <c r="DP50" s="57">
        <f>DO50*'DEPRECATED - DT-Prelim Calcs'!$C$21/DJ$2/'DEPRECATED - DT-Prelim Calcs'!$C$19/'DEPRECATED - DT-Prelim Calcs'!$C$18*3.39*'DEPRECATED - DT-Prelim Calcs'!$C$20</f>
        <v>25.773080821789936</v>
      </c>
      <c r="DQ50" s="46">
        <f t="shared" si="46"/>
        <v>0</v>
      </c>
      <c r="DR50" s="57">
        <f>DP49*'DEPRECATED - DT-Prelim Calcs'!$C$11+DR49</f>
        <v>-433.01593408502868</v>
      </c>
      <c r="DS50" s="57">
        <f>DS49+0.5*DP50*'DEPRECATED - DT-Prelim Calcs'!$C$11^2+DR50*'DEPRECATED - DT-Prelim Calcs'!$C$11</f>
        <v>-49952.667240527458</v>
      </c>
      <c r="DT50" s="57">
        <f>MIN('Drive Train'!$F$35-DN49*'DEPRECATED - DT-Prelim Calcs'!$C$21*'Drive Train'!$F$39,DT49+DN$2)</f>
        <v>24.171349101996412</v>
      </c>
      <c r="DU50" s="57">
        <f>'Drive Train'!$F$35-DN50*'DEPRECATED - DT-Prelim Calcs'!$C$21*'Drive Train'!$F$39</f>
        <v>6.82</v>
      </c>
      <c r="DV50" s="1">
        <f>IF(DS50&gt;='Drive Train'!$F$29,1,0)</f>
        <v>0</v>
      </c>
      <c r="DW50" s="57">
        <f t="shared" si="47"/>
        <v>103.33333333333333</v>
      </c>
      <c r="DX50" s="63">
        <f>DX49+'DEPRECATED - DT-Prelim Calcs'!$C$11</f>
        <v>184</v>
      </c>
      <c r="DY50" s="2">
        <f>EI50/'Drive Train'!$F$35</f>
        <v>0.55000000000000004</v>
      </c>
      <c r="DZ50" s="46">
        <f>EG50*12*60/(PI() * 'Drive Train'!$F$15)/DY$2*DY50</f>
        <v>-95782.289258985373</v>
      </c>
      <c r="EA50" s="2">
        <f>('DEPRECATED - DT-Prelim Calcs'!$C$6*DY50-DZ50)/('DEPRECATED - DT-Prelim Calcs'!$C$6*DY50)*'DEPRECATED - DT-Prelim Calcs'!$C$7*DY50</f>
        <v>44.634189890085324</v>
      </c>
      <c r="EB50" s="57">
        <f>EA50/'DEPRECATED - DT-Prelim Calcs'!$C$7*('DEPRECATED - DT-Prelim Calcs'!$C$8-'DEPRECATED - DT-Prelim Calcs'!$C$9)+'DEPRECATED - DT-Prelim Calcs'!$C$9</f>
        <v>2378.8686982979034</v>
      </c>
      <c r="EC50" s="57">
        <f t="shared" si="15"/>
        <v>93</v>
      </c>
      <c r="ED50" s="2">
        <f t="shared" si="48"/>
        <v>0.96993038185874991</v>
      </c>
      <c r="EE50" s="57">
        <f>ED50*'DEPRECATED - DT-Prelim Calcs'!$C$21/DY$2/'DEPRECATED - DT-Prelim Calcs'!$C$19/'DEPRECATED - DT-Prelim Calcs'!$C$18*3.39*'DEPRECATED - DT-Prelim Calcs'!$C$20</f>
        <v>25.773080821789936</v>
      </c>
      <c r="EF50" s="46">
        <f t="shared" si="49"/>
        <v>0</v>
      </c>
      <c r="EG50" s="57">
        <f>EE49*'DEPRECATED - DT-Prelim Calcs'!$C$11+EG49</f>
        <v>-414.47511884303174</v>
      </c>
      <c r="EH50" s="57">
        <f>EH49+0.5*EE50*'DEPRECATED - DT-Prelim Calcs'!$C$11^2+EG50*'DEPRECATED - DT-Prelim Calcs'!$C$11</f>
        <v>-100545.11857687937</v>
      </c>
      <c r="EI50" s="57">
        <f>MIN('Drive Train'!$F$35-EC49*'DEPRECATED - DT-Prelim Calcs'!$C$21*'Drive Train'!$F$39,EI49+EC$2)</f>
        <v>6.82</v>
      </c>
      <c r="EJ50" s="57">
        <f>'Drive Train'!$F$35-EC50*'DEPRECATED - DT-Prelim Calcs'!$C$21*'Drive Train'!$F$39</f>
        <v>6.82</v>
      </c>
      <c r="EK50" s="1">
        <f>IF(EH50&gt;='Drive Train'!$F$29,1,0)</f>
        <v>0</v>
      </c>
      <c r="EL50" s="57">
        <f t="shared" si="50"/>
        <v>103.33333333333333</v>
      </c>
      <c r="EM50" s="63">
        <f>EM49+'DEPRECATED - DT-Prelim Calcs'!$C$11</f>
        <v>184</v>
      </c>
      <c r="EN50" s="2">
        <f>EX50/'Drive Train'!$F$35</f>
        <v>0.55000000000000004</v>
      </c>
      <c r="EO50" s="46">
        <f>EV50*12*60/(PI() * 'Drive Train'!$F$15)/EN$2*EN50</f>
        <v>-364765.01951397007</v>
      </c>
      <c r="EP50" s="2">
        <f>('DEPRECATED - DT-Prelim Calcs'!$C$6*EN50-EO50)/('DEPRECATED - DT-Prelim Calcs'!$C$6*EN50)*'DEPRECATED - DT-Prelim Calcs'!$C$7*EN50</f>
        <v>166.25677523990015</v>
      </c>
      <c r="EQ50" s="57">
        <f>EP50/'DEPRECATED - DT-Prelim Calcs'!$C$7*('DEPRECATED - DT-Prelim Calcs'!$C$8-'DEPRECATED - DT-Prelim Calcs'!$C$9)+'DEPRECATED - DT-Prelim Calcs'!$C$9</f>
        <v>8853.6312295764274</v>
      </c>
      <c r="ER50" s="57">
        <f t="shared" si="16"/>
        <v>93</v>
      </c>
      <c r="ES50" s="2">
        <f t="shared" si="51"/>
        <v>0.86507304327942547</v>
      </c>
      <c r="ET50" s="57">
        <f>ES50*'DEPRECATED - DT-Prelim Calcs'!$C$21/EN$2/'DEPRECATED - DT-Prelim Calcs'!$C$19/'DEPRECATED - DT-Prelim Calcs'!$C$18*3.39*'DEPRECATED - DT-Prelim Calcs'!$C$20</f>
        <v>25.773080821789936</v>
      </c>
      <c r="EU50" s="46">
        <f t="shared" si="52"/>
        <v>0</v>
      </c>
      <c r="EV50" s="57">
        <f>ET49*'DEPRECATED - DT-Prelim Calcs'!$C$11+EV49</f>
        <v>-1407.7925130118251</v>
      </c>
      <c r="EW50" s="57">
        <f>EW49+0.5*ET50*'DEPRECATED - DT-Prelim Calcs'!$C$11^2+EV50*'DEPRECATED - DT-Prelim Calcs'!$C$11</f>
        <v>-134614.52253721523</v>
      </c>
      <c r="EX50" s="57">
        <f>MIN('Drive Train'!$F$35-ER49*'DEPRECATED - DT-Prelim Calcs'!$C$21*'Drive Train'!$F$39,EX49+ER$2)</f>
        <v>6.82</v>
      </c>
      <c r="EY50" s="57">
        <f>'Drive Train'!$F$35-ER50*'DEPRECATED - DT-Prelim Calcs'!$C$21*'Drive Train'!$F$39</f>
        <v>6.82</v>
      </c>
      <c r="EZ50" s="1">
        <f>IF(EW50&gt;='Drive Train'!$F$29,1,0)</f>
        <v>0</v>
      </c>
      <c r="FA50" s="57">
        <f t="shared" si="53"/>
        <v>103.33333333333333</v>
      </c>
      <c r="FB50" s="63">
        <f>FB49+'DEPRECATED - DT-Prelim Calcs'!$C$11</f>
        <v>184</v>
      </c>
      <c r="FC50" s="2">
        <f>FM50/'Drive Train'!$F$35</f>
        <v>0.55000000000000004</v>
      </c>
      <c r="FD50" s="46">
        <f>FK50*12*60/(PI() * 'Drive Train'!$F$15)/FC$2*FC50</f>
        <v>-219081.31417015076</v>
      </c>
      <c r="FE50" s="2">
        <f>('DEPRECATED - DT-Prelim Calcs'!$C$6*FC50-FD50)/('DEPRECATED - DT-Prelim Calcs'!$C$6*FC50)*'DEPRECATED - DT-Prelim Calcs'!$C$7*FC50</f>
        <v>100.38478089119388</v>
      </c>
      <c r="FF50" s="57">
        <f>FE50/'DEPRECATED - DT-Prelim Calcs'!$C$7*('DEPRECATED - DT-Prelim Calcs'!$C$8-'DEPRECATED - DT-Prelim Calcs'!$C$9)+'DEPRECATED - DT-Prelim Calcs'!$C$9</f>
        <v>5346.8358457843051</v>
      </c>
      <c r="FG50" s="57">
        <f t="shared" si="17"/>
        <v>93</v>
      </c>
      <c r="FH50" s="2">
        <f t="shared" si="54"/>
        <v>0.78067567320338405</v>
      </c>
      <c r="FI50" s="57">
        <f>FH50*'DEPRECATED - DT-Prelim Calcs'!$C$21/FC$2/'DEPRECATED - DT-Prelim Calcs'!$C$19/'DEPRECATED - DT-Prelim Calcs'!$C$18*3.39*'DEPRECATED - DT-Prelim Calcs'!$C$20</f>
        <v>25.773080821789936</v>
      </c>
      <c r="FJ50" s="46">
        <f t="shared" si="55"/>
        <v>0</v>
      </c>
      <c r="FK50" s="57">
        <f>FI49*'DEPRECATED - DT-Prelim Calcs'!$C$11+FK49</f>
        <v>-763.04240258951552</v>
      </c>
      <c r="FL50" s="57">
        <f>FL49+0.5*FI50*'DEPRECATED - DT-Prelim Calcs'!$C$11^2+FK50*'DEPRECATED - DT-Prelim Calcs'!$C$11</f>
        <v>-165332.47780854983</v>
      </c>
      <c r="FM50" s="57">
        <f>MIN('Drive Train'!$F$35-FG49*'DEPRECATED - DT-Prelim Calcs'!$C$21*'Drive Train'!$F$39,FM49+FG$2)</f>
        <v>6.82</v>
      </c>
      <c r="FN50" s="57">
        <f>'Drive Train'!$F$35-FG50*'DEPRECATED - DT-Prelim Calcs'!$C$21*'Drive Train'!$F$39</f>
        <v>6.82</v>
      </c>
      <c r="FO50" s="1">
        <f>IF(FL50&gt;='Drive Train'!$F$29,1,0)</f>
        <v>0</v>
      </c>
      <c r="FP50" s="57">
        <f t="shared" si="56"/>
        <v>103.33333333333333</v>
      </c>
      <c r="FQ50" s="63">
        <f>FQ49+'DEPRECATED - DT-Prelim Calcs'!$C$11</f>
        <v>184</v>
      </c>
      <c r="FR50" s="2">
        <f>GB50/'Drive Train'!$F$35</f>
        <v>0.55000000000000004</v>
      </c>
      <c r="FS50" s="46">
        <f>FZ50*12*60/(PI() * 'Drive Train'!$F$15)/FR$2*FR50</f>
        <v>-455991.9920209836</v>
      </c>
      <c r="FT50" s="2">
        <f>('DEPRECATED - DT-Prelim Calcs'!$C$6*FR50-FS50)/('DEPRECATED - DT-Prelim Calcs'!$C$6*FR50)*'DEPRECATED - DT-Prelim Calcs'!$C$7*FR50</f>
        <v>207.50574404701135</v>
      </c>
      <c r="FU50" s="57">
        <f>FT50/'DEPRECATED - DT-Prelim Calcs'!$C$7*('DEPRECATED - DT-Prelim Calcs'!$C$8-'DEPRECATED - DT-Prelim Calcs'!$C$9)+'DEPRECATED - DT-Prelim Calcs'!$C$9</f>
        <v>11049.582556527617</v>
      </c>
      <c r="FV50" s="57">
        <f t="shared" si="18"/>
        <v>93</v>
      </c>
      <c r="FW50" s="2">
        <f t="shared" si="57"/>
        <v>0.7112822800297498</v>
      </c>
      <c r="FX50" s="57">
        <f>FW50*'DEPRECATED - DT-Prelim Calcs'!$C$21/FR$2/'DEPRECATED - DT-Prelim Calcs'!$C$19/'DEPRECATED - DT-Prelim Calcs'!$C$18*3.39*'DEPRECATED - DT-Prelim Calcs'!$C$20</f>
        <v>25.773080821789936</v>
      </c>
      <c r="FY50" s="46">
        <f t="shared" si="58"/>
        <v>0</v>
      </c>
      <c r="FZ50" s="57">
        <f>FX49*'DEPRECATED - DT-Prelim Calcs'!$C$11+FZ49</f>
        <v>-1447.0112042716135</v>
      </c>
      <c r="GA50" s="57">
        <f>GA49+0.5*FX50*'DEPRECATED - DT-Prelim Calcs'!$C$11^2+FZ50*'DEPRECATED - DT-Prelim Calcs'!$C$11</f>
        <v>-174489.39346628869</v>
      </c>
      <c r="GB50" s="57">
        <f>MIN('Drive Train'!$F$35-FV49*'DEPRECATED - DT-Prelim Calcs'!$C$21*'Drive Train'!$F$39,GB49+FV$2)</f>
        <v>6.82</v>
      </c>
      <c r="GC50" s="57">
        <f>'Drive Train'!$F$35-FV50*'DEPRECATED - DT-Prelim Calcs'!$C$21*'Drive Train'!$F$39</f>
        <v>6.82</v>
      </c>
      <c r="GD50" s="1">
        <f>IF(GA50&gt;='Drive Train'!$F$29,1,0)</f>
        <v>0</v>
      </c>
      <c r="GE50" s="57">
        <f t="shared" si="59"/>
        <v>103.33333333333333</v>
      </c>
      <c r="GF50" s="63">
        <f>GF49+'DEPRECATED - DT-Prelim Calcs'!$C$11</f>
        <v>184</v>
      </c>
      <c r="GG50" s="2">
        <f>GQ50/'Drive Train'!$F$35</f>
        <v>0.85483870967741948</v>
      </c>
      <c r="GH50" s="46">
        <f>GO50*12*60/(PI() * 'Drive Train'!$F$15)/GG$2*GG50</f>
        <v>-132016.35481099511</v>
      </c>
      <c r="GI50" s="2">
        <f>('DEPRECATED - DT-Prelim Calcs'!$C$6*GG50-GH50)/('DEPRECATED - DT-Prelim Calcs'!$C$6*GG50)*'DEPRECATED - DT-Prelim Calcs'!$C$7*GG50</f>
        <v>61.752359244262202</v>
      </c>
      <c r="GJ50" s="57">
        <f>GI50/'DEPRECATED - DT-Prelim Calcs'!$C$7*('DEPRECATED - DT-Prelim Calcs'!$C$8-'DEPRECATED - DT-Prelim Calcs'!$C$9)+'DEPRECATED - DT-Prelim Calcs'!$C$9</f>
        <v>3290.1803697256601</v>
      </c>
      <c r="GK50" s="57">
        <f t="shared" si="60"/>
        <v>29.999999999999982</v>
      </c>
      <c r="GL50" s="2">
        <f t="shared" si="61"/>
        <v>0.99579519204165001</v>
      </c>
      <c r="GM50" s="57">
        <f>GL50*'DEPRECATED - DT-Prelim Calcs'!$C$21/GG$2/'DEPRECATED - DT-Prelim Calcs'!$C$19/'DEPRECATED - DT-Prelim Calcs'!$C$18*3.39*'DEPRECATED - DT-Prelim Calcs'!$C$20</f>
        <v>25.773080821789936</v>
      </c>
      <c r="GN50" s="46">
        <f t="shared" si="62"/>
        <v>0</v>
      </c>
      <c r="GO50" s="57">
        <f>GM49*'DEPRECATED - DT-Prelim Calcs'!$C$11+GO49</f>
        <v>-377.35400194071224</v>
      </c>
      <c r="GP50" s="57">
        <f>GP49+0.5*GM50*'DEPRECATED - DT-Prelim Calcs'!$C$11^2+GO50*'DEPRECATED - DT-Prelim Calcs'!$C$11</f>
        <v>-100202.9745138373</v>
      </c>
      <c r="GQ50" s="57">
        <f>MIN('Drive Train'!$F$35-GK49*'DEPRECATED - DT-Prelim Calcs'!$C$21*'Drive Train'!$F$39,GQ49+GK$2)</f>
        <v>10.600000000000001</v>
      </c>
      <c r="GR50" s="57">
        <f>'Drive Train'!$F$35-GK50*'DEPRECATED - DT-Prelim Calcs'!$C$21*'Drive Train'!$F$39</f>
        <v>10.600000000000001</v>
      </c>
      <c r="GS50" s="1">
        <f>IF(GP50&gt;='Drive Train'!$F$29,1,0)</f>
        <v>0</v>
      </c>
      <c r="GT50" s="57">
        <f t="shared" si="63"/>
        <v>33.333333333333314</v>
      </c>
      <c r="GU50" s="63">
        <f>GU49+'DEPRECATED - DT-Prelim Calcs'!$C$11</f>
        <v>184</v>
      </c>
      <c r="GV50" s="2">
        <f>HF50/'Drive Train'!$F$35</f>
        <v>0.83870967741935498</v>
      </c>
      <c r="GW50" s="46">
        <f>HD50*12*60/(PI() * 'Drive Train'!$F$15)/GV$2*GV50</f>
        <v>-395797.31605946645</v>
      </c>
      <c r="GX50" s="2">
        <f>('DEPRECATED - DT-Prelim Calcs'!$C$6*GV50-GW50)/('DEPRECATED - DT-Prelim Calcs'!$C$6*GV50)*'DEPRECATED - DT-Prelim Calcs'!$C$7*GV50</f>
        <v>180.98405424440318</v>
      </c>
      <c r="GY50" s="57">
        <f>GX50/'DEPRECATED - DT-Prelim Calcs'!$C$7*('DEPRECATED - DT-Prelim Calcs'!$C$8-'DEPRECATED - DT-Prelim Calcs'!$C$9)+'DEPRECATED - DT-Prelim Calcs'!$C$9</f>
        <v>9637.6602321812989</v>
      </c>
      <c r="GZ50" s="57">
        <f t="shared" si="20"/>
        <v>33.333333333333314</v>
      </c>
      <c r="HA50" s="2">
        <f t="shared" si="64"/>
        <v>0.99579519204165001</v>
      </c>
      <c r="HB50" s="57">
        <f>HA50*'DEPRECATED - DT-Prelim Calcs'!$C$21/GV$2/'DEPRECATED - DT-Prelim Calcs'!$C$19/'DEPRECATED - DT-Prelim Calcs'!$C$18*3.39*'DEPRECATED - DT-Prelim Calcs'!$C$20</f>
        <v>25.773080821789936</v>
      </c>
      <c r="HC50" s="46">
        <f t="shared" si="65"/>
        <v>0</v>
      </c>
      <c r="HD50" s="57">
        <f>HB49*'DEPRECATED - DT-Prelim Calcs'!$C$11+HD49</f>
        <v>-1153.0989960518207</v>
      </c>
      <c r="HE50" s="57">
        <f>HE49+0.5*HB50*'DEPRECATED - DT-Prelim Calcs'!$C$11^2+HD50*'DEPRECATED - DT-Prelim Calcs'!$C$11</f>
        <v>-79296.142702446436</v>
      </c>
      <c r="HF50" s="57">
        <f>MIN('Drive Train'!$F$35-GZ49*'DEPRECATED - DT-Prelim Calcs'!$C$21*'Drive Train'!$F$39,HF49+GZ$2)</f>
        <v>10.400000000000002</v>
      </c>
      <c r="HG50" s="57">
        <f>'Drive Train'!$F$35-GZ50*'DEPRECATED - DT-Prelim Calcs'!$C$21*'Drive Train'!$F$39</f>
        <v>10.400000000000002</v>
      </c>
      <c r="HH50" s="1">
        <f>IF(HE50&gt;='Drive Train'!$F$29,1,0)</f>
        <v>0</v>
      </c>
      <c r="HI50" s="57">
        <f t="shared" si="66"/>
        <v>37.037037037037017</v>
      </c>
      <c r="HJ50" s="63">
        <f>HJ49+'DEPRECATED - DT-Prelim Calcs'!$C$11</f>
        <v>184</v>
      </c>
      <c r="HK50" s="2">
        <f>HU50/'Drive Train'!$F$35</f>
        <v>0.82258064516129037</v>
      </c>
      <c r="HL50" s="46">
        <f>HS50*12*60/(PI() * 'Drive Train'!$F$15)/HK$2*HK50</f>
        <v>-190718.39872085361</v>
      </c>
      <c r="HM50" s="2">
        <f>('DEPRECATED - DT-Prelim Calcs'!$C$6*HK50-HL50)/('DEPRECATED - DT-Prelim Calcs'!$C$6*HK50)*'DEPRECATED - DT-Prelim Calcs'!$C$7*HK50</f>
        <v>88.217192510046431</v>
      </c>
      <c r="HN50" s="57">
        <f>HM50/'DEPRECATED - DT-Prelim Calcs'!$C$7*('DEPRECATED - DT-Prelim Calcs'!$C$8-'DEPRECATED - DT-Prelim Calcs'!$C$9)+'DEPRECATED - DT-Prelim Calcs'!$C$9</f>
        <v>4699.0758502236331</v>
      </c>
      <c r="HO50" s="57">
        <f t="shared" si="21"/>
        <v>36.66666666666665</v>
      </c>
      <c r="HP50" s="2">
        <f t="shared" si="67"/>
        <v>0.99579519204165001</v>
      </c>
      <c r="HQ50" s="57">
        <f>HP50*'DEPRECATED - DT-Prelim Calcs'!$C$21/HK$2/'DEPRECATED - DT-Prelim Calcs'!$C$19/'DEPRECATED - DT-Prelim Calcs'!$C$18*3.39*'DEPRECATED - DT-Prelim Calcs'!$C$20</f>
        <v>25.773080821789936</v>
      </c>
      <c r="HR50" s="46">
        <f t="shared" si="68"/>
        <v>0</v>
      </c>
      <c r="HS50" s="57">
        <f>HQ49*'DEPRECATED - DT-Prelim Calcs'!$C$11+HS49</f>
        <v>-566.52555952378168</v>
      </c>
      <c r="HT50" s="57">
        <f>HT49+0.5*HQ50*'DEPRECATED - DT-Prelim Calcs'!$C$11^2+HS50*'DEPRECATED - DT-Prelim Calcs'!$C$11</f>
        <v>-75559.659936724958</v>
      </c>
      <c r="HU50" s="57">
        <f>MIN('Drive Train'!$F$35-HO49*'DEPRECATED - DT-Prelim Calcs'!$C$21*'Drive Train'!$F$39,HU49+HO$2)</f>
        <v>10.200000000000001</v>
      </c>
      <c r="HV50" s="57">
        <f>'Drive Train'!$F$35-HO50*'DEPRECATED - DT-Prelim Calcs'!$C$21*'Drive Train'!$F$39</f>
        <v>10.200000000000001</v>
      </c>
      <c r="HW50" s="1">
        <f>IF(HT50&gt;='Drive Train'!$F$29,1,0)</f>
        <v>0</v>
      </c>
      <c r="HX50" s="57">
        <f t="shared" si="69"/>
        <v>40.740740740740726</v>
      </c>
      <c r="HY50" s="63">
        <f>HY49+'DEPRECATED - DT-Prelim Calcs'!$C$11</f>
        <v>184</v>
      </c>
      <c r="HZ50" s="2">
        <f>IJ50/'Drive Train'!$F$35</f>
        <v>0.80645161290322598</v>
      </c>
      <c r="IA50" s="46">
        <f>IH50*12*60/(PI() * 'Drive Train'!$F$15)/HZ$2*HZ50</f>
        <v>-125483.14421302681</v>
      </c>
      <c r="IB50" s="2">
        <f>('DEPRECATED - DT-Prelim Calcs'!$C$6*HZ50-IA50)/('DEPRECATED - DT-Prelim Calcs'!$C$6*HZ50)*'DEPRECATED - DT-Prelim Calcs'!$C$7*HZ50</f>
        <v>58.681705526570447</v>
      </c>
      <c r="IC50" s="57">
        <f>IB50/'DEPRECATED - DT-Prelim Calcs'!$C$7*('DEPRECATED - DT-Prelim Calcs'!$C$8-'DEPRECATED - DT-Prelim Calcs'!$C$9)+'DEPRECATED - DT-Prelim Calcs'!$C$9</f>
        <v>3126.7094684892068</v>
      </c>
      <c r="ID50" s="57">
        <f t="shared" si="22"/>
        <v>39.999999999999986</v>
      </c>
      <c r="IE50" s="2">
        <f t="shared" si="70"/>
        <v>0.99579519204165001</v>
      </c>
      <c r="IF50" s="57">
        <f>IE50*'DEPRECATED - DT-Prelim Calcs'!$C$21/HZ$2/'DEPRECATED - DT-Prelim Calcs'!$C$19/'DEPRECATED - DT-Prelim Calcs'!$C$18*3.39*'DEPRECATED - DT-Prelim Calcs'!$C$20</f>
        <v>25.773080821789936</v>
      </c>
      <c r="IG50" s="46">
        <f t="shared" si="71"/>
        <v>0</v>
      </c>
      <c r="IH50" s="57">
        <f>IF49*'DEPRECATED - DT-Prelim Calcs'!$C$11+IH49</f>
        <v>-380.20032226645151</v>
      </c>
      <c r="II50" s="57">
        <f>II49+0.5*IF50*'DEPRECATED - DT-Prelim Calcs'!$C$11^2+IH50*'DEPRECATED - DT-Prelim Calcs'!$C$11</f>
        <v>-88628.540039215542</v>
      </c>
      <c r="IJ50" s="57">
        <f>MIN('Drive Train'!$F$35-ID49*'DEPRECATED - DT-Prelim Calcs'!$C$21*'Drive Train'!$F$39,IJ49+ID$2)</f>
        <v>10.000000000000002</v>
      </c>
      <c r="IK50" s="57">
        <f>'Drive Train'!$F$35-ID50*'DEPRECATED - DT-Prelim Calcs'!$C$21*'Drive Train'!$F$39</f>
        <v>10.000000000000002</v>
      </c>
      <c r="IL50" s="1">
        <f>IF(II50&gt;='Drive Train'!$F$29,1,0)</f>
        <v>0</v>
      </c>
      <c r="IM50" s="57">
        <f t="shared" si="72"/>
        <v>44.444444444444429</v>
      </c>
      <c r="IN50" s="63">
        <f>IN49+'DEPRECATED - DT-Prelim Calcs'!$C$11</f>
        <v>184</v>
      </c>
      <c r="IO50" s="2">
        <f>IY50/'Drive Train'!$F$35</f>
        <v>0.79032258064516137</v>
      </c>
      <c r="IP50" s="46">
        <f>IW50*12*60/(PI() * 'Drive Train'!$F$15)/IO$2*IO50</f>
        <v>-36279.545617170101</v>
      </c>
      <c r="IQ50" s="2">
        <f>('DEPRECATED - DT-Prelim Calcs'!$C$6*IO50-IP50)/('DEPRECATED - DT-Prelim Calcs'!$C$6*IO50)*'DEPRECATED - DT-Prelim Calcs'!$C$7*IO50</f>
        <v>18.308749640251641</v>
      </c>
      <c r="IR50" s="57">
        <f>IQ50/'DEPRECATED - DT-Prelim Calcs'!$C$7*('DEPRECATED - DT-Prelim Calcs'!$C$8-'DEPRECATED - DT-Prelim Calcs'!$C$9)+'DEPRECATED - DT-Prelim Calcs'!$C$9</f>
        <v>977.39401611796086</v>
      </c>
      <c r="IS50" s="57">
        <f t="shared" si="23"/>
        <v>43.333333333333321</v>
      </c>
      <c r="IT50" s="2">
        <f t="shared" si="73"/>
        <v>0.99579519204165001</v>
      </c>
      <c r="IU50" s="57">
        <f>IT50*'DEPRECATED - DT-Prelim Calcs'!$C$21/IO$2/'DEPRECATED - DT-Prelim Calcs'!$C$19/'DEPRECATED - DT-Prelim Calcs'!$C$18*3.39*'DEPRECATED - DT-Prelim Calcs'!$C$20</f>
        <v>25.773080821789936</v>
      </c>
      <c r="IV50" s="46">
        <f t="shared" si="74"/>
        <v>0</v>
      </c>
      <c r="IW50" s="57">
        <f>IU49*'DEPRECATED - DT-Prelim Calcs'!$C$11+IW49</f>
        <v>-112.16641820891424</v>
      </c>
      <c r="IX50" s="57">
        <f>IX49+0.5*IU50*'DEPRECATED - DT-Prelim Calcs'!$C$11^2+IW50*'DEPRECATED - DT-Prelim Calcs'!$C$11</f>
        <v>-96297.3753890636</v>
      </c>
      <c r="IY50" s="57">
        <f>MIN('Drive Train'!$F$35-IS49*'DEPRECATED - DT-Prelim Calcs'!$C$21*'Drive Train'!$F$39,IY49+IS$2)</f>
        <v>9.8000000000000007</v>
      </c>
      <c r="IZ50" s="57">
        <f>'Drive Train'!$F$35-IS50*'DEPRECATED - DT-Prelim Calcs'!$C$21*'Drive Train'!$F$39</f>
        <v>9.8000000000000007</v>
      </c>
      <c r="JA50" s="1">
        <f>IF(IX50&gt;='Drive Train'!$F$29,1,0)</f>
        <v>0</v>
      </c>
      <c r="JB50" s="57">
        <f t="shared" si="75"/>
        <v>48.148148148148138</v>
      </c>
      <c r="JC50" s="63">
        <f>JC49+'DEPRECATED - DT-Prelim Calcs'!$C$11</f>
        <v>184</v>
      </c>
      <c r="JD50" s="2">
        <f>JN50/'Drive Train'!$F$35</f>
        <v>0.77419354838709686</v>
      </c>
      <c r="JE50" s="46">
        <f>JL50*12*60/(PI() * 'Drive Train'!$F$15)/JD$2*JD50</f>
        <v>-397705.18334046035</v>
      </c>
      <c r="JF50" s="2">
        <f>('DEPRECATED - DT-Prelim Calcs'!$C$6*JD50-JE50)/('DEPRECATED - DT-Prelim Calcs'!$C$6*JD50)*'DEPRECATED - DT-Prelim Calcs'!$C$7*JD50</f>
        <v>181.69122706146459</v>
      </c>
      <c r="JG50" s="57">
        <f>JF50/'DEPRECATED - DT-Prelim Calcs'!$C$7*('DEPRECATED - DT-Prelim Calcs'!$C$8-'DEPRECATED - DT-Prelim Calcs'!$C$9)+'DEPRECATED - DT-Prelim Calcs'!$C$9</f>
        <v>9675.3076481269327</v>
      </c>
      <c r="JH50" s="57">
        <f t="shared" si="24"/>
        <v>46.666666666666657</v>
      </c>
      <c r="JI50" s="2">
        <f t="shared" si="76"/>
        <v>0.99579519204165001</v>
      </c>
      <c r="JJ50" s="57">
        <f>JI50*'DEPRECATED - DT-Prelim Calcs'!$C$21/JD$2/'DEPRECATED - DT-Prelim Calcs'!$C$19/'DEPRECATED - DT-Prelim Calcs'!$C$18*3.39*'DEPRECATED - DT-Prelim Calcs'!$C$20</f>
        <v>25.773080821789936</v>
      </c>
      <c r="JK50" s="46">
        <f t="shared" si="77"/>
        <v>0</v>
      </c>
      <c r="JL50" s="57">
        <f>JJ49*'DEPRECATED - DT-Prelim Calcs'!$C$11+JL49</f>
        <v>-1255.212069694921</v>
      </c>
      <c r="JM50" s="57">
        <f>JM49+0.5*JJ50*'DEPRECATED - DT-Prelim Calcs'!$C$11^2+JL50*'DEPRECATED - DT-Prelim Calcs'!$C$11</f>
        <v>-110305.18130393465</v>
      </c>
      <c r="JN50" s="57">
        <f>MIN('Drive Train'!$F$35-JH49*'DEPRECATED - DT-Prelim Calcs'!$C$21*'Drive Train'!$F$39,JN49+JH$2)</f>
        <v>9.6000000000000014</v>
      </c>
      <c r="JO50" s="57">
        <f>'Drive Train'!$F$35-JH50*'DEPRECATED - DT-Prelim Calcs'!$C$21*'Drive Train'!$F$39</f>
        <v>9.6000000000000014</v>
      </c>
      <c r="JP50" s="1">
        <f>IF(JM50&gt;='Drive Train'!$F$29,1,0)</f>
        <v>0</v>
      </c>
      <c r="JQ50" s="57">
        <f>MIN(JG50,'DEPRECATED - DT-Prelim Calcs'!$C$10)*'DEPRECATED - DT-Prelim Calcs'!$C$11*1000/60/60</f>
        <v>103.33333333333333</v>
      </c>
      <c r="JR50" s="63">
        <f>JR49+'DEPRECATED - DT-Prelim Calcs'!$C$11</f>
        <v>184</v>
      </c>
      <c r="JS50" s="2">
        <f>KC50/'Drive Train'!$F$35</f>
        <v>3.7580715603377066</v>
      </c>
      <c r="JT50" s="46">
        <f>KA50*12*60/(PI() * 'Drive Train'!$F$15)/JS$2*JS50</f>
        <v>-2002933.3195437654</v>
      </c>
      <c r="JU50" s="2">
        <f>('DEPRECATED - DT-Prelim Calcs'!$C$6*JS50-JT50)/('DEPRECATED - DT-Prelim Calcs'!$C$6*JS50)*'DEPRECATED - DT-Prelim Calcs'!$C$7*JS50</f>
        <v>914.69847217907704</v>
      </c>
      <c r="JV50" s="57">
        <f>JU50/'DEPRECATED - DT-Prelim Calcs'!$C$7*('DEPRECATED - DT-Prelim Calcs'!$C$8-'DEPRECATED - DT-Prelim Calcs'!$C$9)+'DEPRECATED - DT-Prelim Calcs'!$C$9</f>
        <v>48698.058498164137</v>
      </c>
      <c r="JW50" s="57">
        <f t="shared" si="25"/>
        <v>49.999999999999993</v>
      </c>
      <c r="JX50" s="2">
        <f t="shared" si="78"/>
        <v>0.99579519204165001</v>
      </c>
      <c r="JY50" s="57">
        <f>JX50*'DEPRECATED - DT-Prelim Calcs'!$C$21/JS$2/'DEPRECATED - DT-Prelim Calcs'!$C$19/'DEPRECATED - DT-Prelim Calcs'!$C$18*3.39*'DEPRECATED - DT-Prelim Calcs'!$C$20</f>
        <v>25.773080821789936</v>
      </c>
      <c r="JZ50" s="46">
        <f t="shared" si="79"/>
        <v>0</v>
      </c>
      <c r="KA50" s="57">
        <f>JY49*'DEPRECATED - DT-Prelim Calcs'!$C$11+KA49</f>
        <v>-1302.2874308736111</v>
      </c>
      <c r="KB50" s="57">
        <f>KB49+0.5*JY50*'DEPRECATED - DT-Prelim Calcs'!$C$11^2+KA50*'DEPRECATED - DT-Prelim Calcs'!$C$11</f>
        <v>-108785.0682704052</v>
      </c>
      <c r="KC50" s="57">
        <f>MIN('Drive Train'!$F$35-JW49*'DEPRECATED - DT-Prelim Calcs'!$C$21*'Drive Train'!$F$39,KC49+JW$2)</f>
        <v>46.600087348187564</v>
      </c>
      <c r="KD50" s="57">
        <f>'Drive Train'!$F$35-JW50*'DEPRECATED - DT-Prelim Calcs'!$C$21*'Drive Train'!$F$39</f>
        <v>9.4</v>
      </c>
      <c r="KE50" s="1">
        <f>IF(KB50&gt;='Drive Train'!$F$29,1,0)</f>
        <v>0</v>
      </c>
      <c r="KF50" s="57">
        <f>MIN(JV50,'DEPRECATED - DT-Prelim Calcs'!$C$10)*'DEPRECATED - DT-Prelim Calcs'!$C$11*1000/60/60</f>
        <v>103.33333333333333</v>
      </c>
      <c r="KG50" s="63">
        <f>KG49+'DEPRECATED - DT-Prelim Calcs'!$C$11</f>
        <v>184</v>
      </c>
      <c r="KH50" s="2">
        <f>KR50/'Drive Train'!$F$35</f>
        <v>0.74193548387096786</v>
      </c>
      <c r="KI50" s="46">
        <f>KP50*12*60/(PI() * 'Drive Train'!$F$15)/KH$2*KH50</f>
        <v>-13890.524015638166</v>
      </c>
      <c r="KJ50" s="2">
        <f>('DEPRECATED - DT-Prelim Calcs'!$C$6*KH50-KI50)/('DEPRECATED - DT-Prelim Calcs'!$C$6*KH50)*'DEPRECATED - DT-Prelim Calcs'!$C$7*KH50</f>
        <v>8.0687704969335314</v>
      </c>
      <c r="KK50" s="57">
        <f>KJ50/'DEPRECATED - DT-Prelim Calcs'!$C$7*('DEPRECATED - DT-Prelim Calcs'!$C$8-'DEPRECATED - DT-Prelim Calcs'!$C$9)+'DEPRECATED - DT-Prelim Calcs'!$C$9</f>
        <v>432.25321774131623</v>
      </c>
      <c r="KL50" s="57">
        <f t="shared" si="26"/>
        <v>53.333333333333329</v>
      </c>
      <c r="KM50" s="2">
        <f t="shared" si="80"/>
        <v>0.99579519204165001</v>
      </c>
      <c r="KN50" s="57">
        <f>KM50*'DEPRECATED - DT-Prelim Calcs'!$C$21/KH$2/'DEPRECATED - DT-Prelim Calcs'!$C$19/'DEPRECATED - DT-Prelim Calcs'!$C$18*3.39*'DEPRECATED - DT-Prelim Calcs'!$C$20</f>
        <v>25.773080821789936</v>
      </c>
      <c r="KO50" s="46">
        <f t="shared" si="81"/>
        <v>0</v>
      </c>
      <c r="KP50" s="57">
        <f>KN49*'DEPRECATED - DT-Prelim Calcs'!$C$11+KP49</f>
        <v>-45.746501931608677</v>
      </c>
      <c r="KQ50" s="57">
        <f>KQ49+0.5*KN50*'DEPRECATED - DT-Prelim Calcs'!$C$11^2+KP50*'DEPRECATED - DT-Prelim Calcs'!$C$11</f>
        <v>-77666.209146944821</v>
      </c>
      <c r="KR50" s="57">
        <f>MIN('Drive Train'!$F$35-KL49*'DEPRECATED - DT-Prelim Calcs'!$C$21*'Drive Train'!$F$39,KR49+KL$2)</f>
        <v>9.2000000000000011</v>
      </c>
      <c r="KS50" s="57">
        <f>'Drive Train'!$F$35-KL50*'DEPRECATED - DT-Prelim Calcs'!$C$21*'Drive Train'!$F$39</f>
        <v>9.2000000000000011</v>
      </c>
      <c r="KT50" s="1">
        <f>IF(KQ50&gt;='Drive Train'!$F$29,1,0)</f>
        <v>0</v>
      </c>
      <c r="KU50" s="57">
        <f>MIN(KK50,'DEPRECATED - DT-Prelim Calcs'!$C$10)*'DEPRECATED - DT-Prelim Calcs'!$C$11*1000/60/60</f>
        <v>103.33333333333333</v>
      </c>
      <c r="KV50" s="63">
        <f>KV49+'DEPRECATED - DT-Prelim Calcs'!$C$11</f>
        <v>184</v>
      </c>
      <c r="KW50" s="2">
        <f>LG50/'Drive Train'!$F$35</f>
        <v>0.72580645161290325</v>
      </c>
      <c r="KX50" s="46">
        <f>LE50*12*60/(PI() * 'Drive Train'!$F$15)/KW$2*KW50</f>
        <v>-201050.59959917006</v>
      </c>
      <c r="KY50" s="2">
        <f>('DEPRECATED - DT-Prelim Calcs'!$C$6*KW50-KX50)/('DEPRECATED - DT-Prelim Calcs'!$C$6*KW50)*'DEPRECATED - DT-Prelim Calcs'!$C$7*KW50</f>
        <v>92.655749839944306</v>
      </c>
      <c r="KZ50" s="57">
        <f>KY50/'DEPRECATED - DT-Prelim Calcs'!$C$7*('DEPRECATED - DT-Prelim Calcs'!$C$8-'DEPRECATED - DT-Prelim Calcs'!$C$9)+'DEPRECATED - DT-Prelim Calcs'!$C$9</f>
        <v>4935.3691719771186</v>
      </c>
      <c r="LA50" s="57">
        <f t="shared" si="27"/>
        <v>56.666666666666664</v>
      </c>
      <c r="LB50" s="2">
        <f t="shared" si="82"/>
        <v>0.99579519204165001</v>
      </c>
      <c r="LC50" s="57">
        <f>LB50*'DEPRECATED - DT-Prelim Calcs'!$C$21/KW$2/'DEPRECATED - DT-Prelim Calcs'!$C$19/'DEPRECATED - DT-Prelim Calcs'!$C$18*3.39*'DEPRECATED - DT-Prelim Calcs'!$C$20</f>
        <v>25.773080821789936</v>
      </c>
      <c r="LD50" s="46">
        <f t="shared" si="83"/>
        <v>0</v>
      </c>
      <c r="LE50" s="57">
        <f>LC49*'DEPRECATED - DT-Prelim Calcs'!$C$11+LE49</f>
        <v>-676.84613241493798</v>
      </c>
      <c r="LF50" s="57">
        <f>LF49+0.5*LC50*'DEPRECATED - DT-Prelim Calcs'!$C$11^2+LE50*'DEPRECATED - DT-Prelim Calcs'!$C$11</f>
        <v>-105782.81753014462</v>
      </c>
      <c r="LG50" s="57">
        <f>MIN('Drive Train'!$F$35-LA49*'DEPRECATED - DT-Prelim Calcs'!$C$21*'Drive Train'!$F$39,LG49+LA$2)</f>
        <v>9</v>
      </c>
      <c r="LH50" s="57">
        <f>'Drive Train'!$F$35-LA50*'DEPRECATED - DT-Prelim Calcs'!$C$21*'Drive Train'!$F$39</f>
        <v>9</v>
      </c>
      <c r="LI50" s="1">
        <f>IF(LF50&gt;='Drive Train'!$F$29,1,0)</f>
        <v>0</v>
      </c>
      <c r="LJ50" s="57">
        <f>MIN(KZ50,'DEPRECATED - DT-Prelim Calcs'!$C$10)*'DEPRECATED - DT-Prelim Calcs'!$C$11*1000/60/60</f>
        <v>103.33333333333333</v>
      </c>
      <c r="LK50" s="63">
        <f>LK49+'DEPRECATED - DT-Prelim Calcs'!$C$11</f>
        <v>184</v>
      </c>
      <c r="LL50" s="2">
        <f>LV50/'Drive Train'!$F$35</f>
        <v>2.6656166530744057</v>
      </c>
      <c r="LM50" s="46">
        <f>LT50*12*60/(PI() * 'Drive Train'!$F$15)/LL$2*LL50</f>
        <v>-879652.47525021364</v>
      </c>
      <c r="LN50" s="2">
        <f>('DEPRECATED - DT-Prelim Calcs'!$C$6*LL50-LM50)/('DEPRECATED - DT-Prelim Calcs'!$C$6*LL50)*'DEPRECATED - DT-Prelim Calcs'!$C$7*LL50</f>
        <v>404.16568685680141</v>
      </c>
      <c r="LO50" s="57">
        <f>LN50/'DEPRECATED - DT-Prelim Calcs'!$C$7*('DEPRECATED - DT-Prelim Calcs'!$C$8-'DEPRECATED - DT-Prelim Calcs'!$C$9)+'DEPRECATED - DT-Prelim Calcs'!$C$9</f>
        <v>21519.072457978269</v>
      </c>
      <c r="LP50" s="57">
        <f t="shared" si="28"/>
        <v>60</v>
      </c>
      <c r="LQ50" s="2">
        <f t="shared" si="84"/>
        <v>0.99579519204165001</v>
      </c>
      <c r="LR50" s="57">
        <f>LQ50*'DEPRECATED - DT-Prelim Calcs'!$C$21/LL$2/'DEPRECATED - DT-Prelim Calcs'!$C$19/'DEPRECATED - DT-Prelim Calcs'!$C$18*3.39*'DEPRECATED - DT-Prelim Calcs'!$C$20</f>
        <v>25.773080821789936</v>
      </c>
      <c r="LS50" s="46">
        <f t="shared" si="85"/>
        <v>0</v>
      </c>
      <c r="LT50" s="57">
        <f>LR49*'DEPRECATED - DT-Prelim Calcs'!$C$11+LT49</f>
        <v>-806.34117918709831</v>
      </c>
      <c r="LU50" s="57">
        <f>LU49+0.5*LR50*'DEPRECATED - DT-Prelim Calcs'!$C$11^2+LT50*'DEPRECATED - DT-Prelim Calcs'!$C$11</f>
        <v>-111713.26571184033</v>
      </c>
      <c r="LV50" s="57">
        <f>MIN('Drive Train'!$F$35-LP49*'DEPRECATED - DT-Prelim Calcs'!$C$21*'Drive Train'!$F$39,LV49+LP$2)</f>
        <v>33.053646498122632</v>
      </c>
      <c r="LW50" s="57">
        <f>'Drive Train'!$F$35-LP50*'DEPRECATED - DT-Prelim Calcs'!$C$21*'Drive Train'!$F$39</f>
        <v>8.8000000000000007</v>
      </c>
      <c r="LX50" s="1">
        <f>IF(LU50&gt;='Drive Train'!$F$29,1,0)</f>
        <v>0</v>
      </c>
      <c r="LY50" s="57">
        <f>MIN(LO50,'DEPRECATED - DT-Prelim Calcs'!$C$10)*'DEPRECATED - DT-Prelim Calcs'!$C$11*1000/60/60</f>
        <v>103.33333333333333</v>
      </c>
      <c r="LZ50" s="63">
        <f>LZ49+'DEPRECATED - DT-Prelim Calcs'!$C$11</f>
        <v>184</v>
      </c>
    </row>
    <row r="51" spans="2:338" x14ac:dyDescent="0.2">
      <c r="C51" s="3" t="s">
        <v>29</v>
      </c>
      <c r="E51" s="16">
        <f>E33</f>
        <v>0</v>
      </c>
      <c r="F51" s="69">
        <v>1</v>
      </c>
      <c r="G51" s="69">
        <v>2</v>
      </c>
      <c r="H51" s="69">
        <v>3</v>
      </c>
      <c r="I51" s="69">
        <v>4</v>
      </c>
      <c r="J51" s="69">
        <v>5</v>
      </c>
      <c r="K51" s="69">
        <v>6</v>
      </c>
      <c r="L51" s="69">
        <v>7</v>
      </c>
      <c r="M51" s="69">
        <v>8</v>
      </c>
      <c r="N51" s="69">
        <v>9</v>
      </c>
      <c r="O51" s="69">
        <v>10</v>
      </c>
      <c r="R51" s="63">
        <f>R50+'DEPRECATED - DT-Prelim Calcs'!$C$11</f>
        <v>188</v>
      </c>
      <c r="S51" s="2">
        <f>AG51/'Drive Train'!$F$35</f>
        <v>0</v>
      </c>
      <c r="T51" s="46">
        <f>AE51*12*60/(PI() * 'Drive Train'!$F$15)/S$2*ABS(S51)</f>
        <v>0</v>
      </c>
      <c r="U51" s="2">
        <f>IF(OR(AD50=1,AND($C$32=Motors!$C$32,'DEPRECATED - DT-Prelim Calcs'!AI50=1)),0,IF(AG51=0,-(V50+$C$9)/($C$8-$C$9)*$C$7,($C$6*S51-T51)/($C$6*S51)*$C$7*S51))</f>
        <v>0</v>
      </c>
      <c r="V51" s="57">
        <f>IF(AND(AD50=1,AI50=1),0,ABS(U51/$C$7*($C$8-$C$9)+$C$9) *'Drive Train'!$AA$49 + V50*(1-'Drive Train'!$AA$49))</f>
        <v>0</v>
      </c>
      <c r="W51" s="57">
        <f t="shared" si="0"/>
        <v>0</v>
      </c>
      <c r="X51" s="2">
        <f>MAX(MIN(IF(AND(AI50=1,AG51&lt;0),-1,1)*(W51-$C$9)/($C$8-$C$9)*$C$7-$C$29*AE51/T$2 -  AI50*$C$29/2,X$2),MAX(X$4:X50)*-1)</f>
        <v>-0.2458281045106315</v>
      </c>
      <c r="Y51" s="57">
        <f t="shared" si="1"/>
        <v>0</v>
      </c>
      <c r="Z51" s="57">
        <f t="shared" si="2"/>
        <v>0</v>
      </c>
      <c r="AA51" s="57">
        <f t="shared" si="3"/>
        <v>0</v>
      </c>
      <c r="AB51" s="57" t="e">
        <f t="shared" si="4"/>
        <v>#N/A</v>
      </c>
      <c r="AC51" s="46">
        <f t="shared" si="29"/>
        <v>1</v>
      </c>
      <c r="AD51" s="1">
        <f t="shared" si="5"/>
        <v>1</v>
      </c>
      <c r="AE51" s="57">
        <f t="shared" si="6"/>
        <v>0</v>
      </c>
      <c r="AF51" s="57" t="e">
        <f t="shared" si="7"/>
        <v>#N/A</v>
      </c>
      <c r="AG51" s="57">
        <f>IF(AI50=0,MIN('Drive Train'!$F$35-W50*$C$21*'Drive Train'!$F$39,AG50+W$2)-$C$3,IF(AE50-1&lt;=0,0,IF($C$32=Motors!$C$30,MAX(MAX(AG$4:AG50)*-1,AG50-W$2),MAX(0,MAX(AG$4:AG50)*-1,AG50-W$2))))</f>
        <v>0</v>
      </c>
      <c r="AH51" s="57">
        <f>'Drive Train'!$F$35-ABS(W51)*'DEPRECATED - DT-Prelim Calcs'!$C$21*'Drive Train'!$F$39</f>
        <v>12.4</v>
      </c>
      <c r="AI51" s="1">
        <f>IF(AJ51&gt;='Drive Train'!$F$29,1,0)</f>
        <v>1</v>
      </c>
      <c r="AJ51" s="57">
        <f>AJ50+0.5*Y51*'DEPRECATED - DT-Prelim Calcs'!$C$11^2+AE51*'DEPRECATED - DT-Prelim Calcs'!$C$11</f>
        <v>784.33981740885292</v>
      </c>
      <c r="AK51" s="57">
        <f t="shared" si="8"/>
        <v>0</v>
      </c>
      <c r="AL51" s="63">
        <f>AL50+'DEPRECATED - DT-Prelim Calcs'!$C$11</f>
        <v>188</v>
      </c>
      <c r="AM51" s="2">
        <f>AW51/'Drive Train'!$F$35</f>
        <v>0.90171989828751931</v>
      </c>
      <c r="AN51" s="46">
        <f>AU51*12*60/(PI() * 'Drive Train'!$F$15)/AM$2*AM51</f>
        <v>4074.5103048545689</v>
      </c>
      <c r="AO51" s="2">
        <f>('DEPRECATED - DT-Prelim Calcs'!$C$6*AM51-AN51)/('DEPRECATED - DT-Prelim Calcs'!$C$6*AM51)*'DEPRECATED - DT-Prelim Calcs'!$C$7*AM51</f>
        <v>0.33082416037019902</v>
      </c>
      <c r="AP51" s="57">
        <f>AO51/'DEPRECATED - DT-Prelim Calcs'!$C$7*('DEPRECATED - DT-Prelim Calcs'!$C$8-'DEPRECATED - DT-Prelim Calcs'!$C$9)+'DEPRECATED - DT-Prelim Calcs'!$C$9</f>
        <v>20.311925218048355</v>
      </c>
      <c r="AQ51" s="57">
        <f t="shared" si="9"/>
        <v>20.311925218048355</v>
      </c>
      <c r="AR51" s="2">
        <f t="shared" si="30"/>
        <v>6.727807342510328E-6</v>
      </c>
      <c r="AS51" s="57">
        <f>AR51*'DEPRECATED - DT-Prelim Calcs'!$C$21/AM$2/'DEPRECATED - DT-Prelim Calcs'!$C$19/'DEPRECATED - DT-Prelim Calcs'!$C$18*3.39*'DEPRECATED - DT-Prelim Calcs'!$C$20</f>
        <v>4.8755979801633189E-5</v>
      </c>
      <c r="AT51" s="46">
        <f t="shared" si="31"/>
        <v>0</v>
      </c>
      <c r="AU51" s="57">
        <f>AS50*'DEPRECATED - DT-Prelim Calcs'!$C$11+AU50</f>
        <v>39.432211910374782</v>
      </c>
      <c r="AV51" s="57">
        <f>AV50+0.5*AS51*'DEPRECATED - DT-Prelim Calcs'!$C$11^2+AU51*'DEPRECATED - DT-Prelim Calcs'!$C$11</f>
        <v>7368.6628130819836</v>
      </c>
      <c r="AW51" s="57">
        <f>MIN('Drive Train'!$F$35-AQ50*'DEPRECATED - DT-Prelim Calcs'!$C$21*'Drive Train'!$F$39,AW50+AQ$2)</f>
        <v>11.18132673876524</v>
      </c>
      <c r="AX51" s="57">
        <f>'Drive Train'!$F$35-AQ51*'DEPRECATED - DT-Prelim Calcs'!$C$21*'Drive Train'!$F$39</f>
        <v>11.181284486917098</v>
      </c>
      <c r="AY51" s="1">
        <f>IF(AV51&gt;='Drive Train'!$F$29,1,0)</f>
        <v>1</v>
      </c>
      <c r="AZ51" s="57">
        <f t="shared" si="32"/>
        <v>22.568805797831505</v>
      </c>
      <c r="BA51" s="63">
        <f>BA50+'DEPRECATED - DT-Prelim Calcs'!$C$11</f>
        <v>188</v>
      </c>
      <c r="BB51" s="2">
        <f>BL51/'Drive Train'!$F$35</f>
        <v>1.2947662339162158</v>
      </c>
      <c r="BC51" s="46">
        <f>BJ51*12*60/(PI() * 'Drive Train'!$F$15)/BB$2*BB51</f>
        <v>-4259.1394802514615</v>
      </c>
      <c r="BD51" s="2">
        <f>('DEPRECATED - DT-Prelim Calcs'!$C$6*BB51-BC51)/('DEPRECATED - DT-Prelim Calcs'!$C$6*BB51)*'DEPRECATED - DT-Prelim Calcs'!$C$7*BB51</f>
        <v>5.0461889028011244</v>
      </c>
      <c r="BE51" s="57">
        <f>BD51/'DEPRECATED - DT-Prelim Calcs'!$C$7*('DEPRECATED - DT-Prelim Calcs'!$C$8-'DEPRECATED - DT-Prelim Calcs'!$C$9)+'DEPRECATED - DT-Prelim Calcs'!$C$9</f>
        <v>271.34150880887313</v>
      </c>
      <c r="BF51" s="57">
        <f t="shared" si="10"/>
        <v>93</v>
      </c>
      <c r="BG51" s="2">
        <f t="shared" si="33"/>
        <v>1.9370367219389633</v>
      </c>
      <c r="BH51" s="57">
        <f>BG51*'DEPRECATED - DT-Prelim Calcs'!$C$21/BB$2/'DEPRECATED - DT-Prelim Calcs'!$C$19/'DEPRECATED - DT-Prelim Calcs'!$C$18*3.39*'DEPRECATED - DT-Prelim Calcs'!$C$20</f>
        <v>20.276502189003033</v>
      </c>
      <c r="BI51" s="46">
        <f t="shared" si="34"/>
        <v>0</v>
      </c>
      <c r="BJ51" s="57">
        <f>BH50*'DEPRECATED - DT-Prelim Calcs'!$C$11+BJ50</f>
        <v>-19.873622077145981</v>
      </c>
      <c r="BK51" s="57">
        <f>BK50+0.5*BH51*'DEPRECATED - DT-Prelim Calcs'!$C$11^2+BJ51*'DEPRECATED - DT-Prelim Calcs'!$C$11</f>
        <v>3921.8688201753998</v>
      </c>
      <c r="BL51" s="57">
        <f>MIN('Drive Train'!$F$35-BF50*'DEPRECATED - DT-Prelim Calcs'!$C$21*'Drive Train'!$F$39,BL50+BF$2)</f>
        <v>16.055101300561077</v>
      </c>
      <c r="BM51" s="57">
        <f>'Drive Train'!$F$35-BF51*'DEPRECATED - DT-Prelim Calcs'!$C$21*'Drive Train'!$F$39</f>
        <v>6.82</v>
      </c>
      <c r="BN51" s="1">
        <f>IF(BK51&gt;='Drive Train'!$F$29,1,0)</f>
        <v>1</v>
      </c>
      <c r="BO51" s="57">
        <f t="shared" si="35"/>
        <v>103.33333333333333</v>
      </c>
      <c r="BP51" s="63">
        <f>BP50+'DEPRECATED - DT-Prelim Calcs'!$C$11</f>
        <v>188</v>
      </c>
      <c r="BQ51" s="2">
        <f>CA51/'Drive Train'!$F$35</f>
        <v>0.55000000000000004</v>
      </c>
      <c r="BR51" s="46">
        <f>BY51*12*60/(PI() * 'Drive Train'!$F$15)/BQ$2*BQ51</f>
        <v>3945.0086155746094</v>
      </c>
      <c r="BS51" s="2">
        <f>('DEPRECATED - DT-Prelim Calcs'!$C$6*BQ51-BR51)/('DEPRECATED - DT-Prelim Calcs'!$C$6*BQ51)*'DEPRECATED - DT-Prelim Calcs'!$C$7*BQ51</f>
        <v>-0.45826562167632412</v>
      </c>
      <c r="BT51" s="57">
        <f>BS51/'DEPRECATED - DT-Prelim Calcs'!$C$7*('DEPRECATED - DT-Prelim Calcs'!$C$8-'DEPRECATED - DT-Prelim Calcs'!$C$9)+'DEPRECATED - DT-Prelim Calcs'!$C$9</f>
        <v>-21.696464423681487</v>
      </c>
      <c r="BU51" s="57">
        <f t="shared" si="11"/>
        <v>-21.696464423681487</v>
      </c>
      <c r="BV51" s="2">
        <f t="shared" si="36"/>
        <v>-0.98339931748306442</v>
      </c>
      <c r="BW51" s="57">
        <f>BV51*'DEPRECATED - DT-Prelim Calcs'!$C$21/BQ$2/'DEPRECATED - DT-Prelim Calcs'!$C$19/'DEPRECATED - DT-Prelim Calcs'!$C$18*3.39*'DEPRECATED - DT-Prelim Calcs'!$C$20</f>
        <v>-13.461413238228097</v>
      </c>
      <c r="BX51" s="46">
        <f t="shared" si="37"/>
        <v>1</v>
      </c>
      <c r="BY51" s="57">
        <f>BW50*'DEPRECATED - DT-Prelim Calcs'!$C$11+BY50</f>
        <v>33.137994879779768</v>
      </c>
      <c r="BZ51" s="57">
        <f>BZ50+0.5*BW51*'DEPRECATED - DT-Prelim Calcs'!$C$11^2+BY51*'DEPRECATED - DT-Prelim Calcs'!$C$11</f>
        <v>-4496.8010341295203</v>
      </c>
      <c r="CA51" s="57">
        <f>MIN('Drive Train'!$F$35-BU50*'DEPRECATED - DT-Prelim Calcs'!$C$21*'Drive Train'!$F$39,CA50+BU$2)</f>
        <v>6.82</v>
      </c>
      <c r="CB51" s="57">
        <f>'Drive Train'!$F$35-BU51*'DEPRECATED - DT-Prelim Calcs'!$C$21*'Drive Train'!$F$39</f>
        <v>13.70178786542089</v>
      </c>
      <c r="CC51" s="1">
        <f>IF(BZ51&gt;='Drive Train'!$F$29,1,0)</f>
        <v>0</v>
      </c>
      <c r="CD51" s="57">
        <f t="shared" si="38"/>
        <v>-24.107182692979428</v>
      </c>
      <c r="CE51" s="63">
        <f>CE50+'DEPRECATED - DT-Prelim Calcs'!$C$11</f>
        <v>188</v>
      </c>
      <c r="CF51" s="2">
        <f>CP51/'Drive Train'!$F$35</f>
        <v>0.55000000000000004</v>
      </c>
      <c r="CG51" s="46">
        <f>CN51*12*60/(PI() * 'Drive Train'!$F$15)/CF$2*CF51</f>
        <v>-19505.623794972173</v>
      </c>
      <c r="CH51" s="2">
        <f>('DEPRECATED - DT-Prelim Calcs'!$C$6*CF51-CG51)/('DEPRECATED - DT-Prelim Calcs'!$C$6*CF51)*'DEPRECATED - DT-Prelim Calcs'!$C$7*CF51</f>
        <v>10.145116012360777</v>
      </c>
      <c r="CI51" s="57">
        <f>CH51/'DEPRECATED - DT-Prelim Calcs'!$C$7*('DEPRECATED - DT-Prelim Calcs'!$C$8-'DEPRECATED - DT-Prelim Calcs'!$C$9)+'DEPRECATED - DT-Prelim Calcs'!$C$9</f>
        <v>542.79061592775429</v>
      </c>
      <c r="CJ51" s="57">
        <f t="shared" si="12"/>
        <v>93</v>
      </c>
      <c r="CK51" s="2">
        <f t="shared" si="39"/>
        <v>1.5241763143494644</v>
      </c>
      <c r="CL51" s="57">
        <f>CK51*'DEPRECATED - DT-Prelim Calcs'!$C$21/CF$2/'DEPRECATED - DT-Prelim Calcs'!$C$19/'DEPRECATED - DT-Prelim Calcs'!$C$18*3.39*'DEPRECATED - DT-Prelim Calcs'!$C$20</f>
        <v>25.773080821789936</v>
      </c>
      <c r="CM51" s="46">
        <f t="shared" si="40"/>
        <v>0</v>
      </c>
      <c r="CN51" s="57">
        <f>CL50*'DEPRECATED - DT-Prelim Calcs'!$C$11+CN50</f>
        <v>-132.63793164062952</v>
      </c>
      <c r="CO51" s="57">
        <f>CO50+0.5*CL51*'DEPRECATED - DT-Prelim Calcs'!$C$11^2+CN51*'DEPRECATED - DT-Prelim Calcs'!$C$11</f>
        <v>-16388.657879754373</v>
      </c>
      <c r="CP51" s="57">
        <f>MIN('Drive Train'!$F$35-CJ50*'DEPRECATED - DT-Prelim Calcs'!$C$21*'Drive Train'!$F$39,CP50+CJ$2)</f>
        <v>6.82</v>
      </c>
      <c r="CQ51" s="57">
        <f>'Drive Train'!$F$35-CJ51*'DEPRECATED - DT-Prelim Calcs'!$C$21*'Drive Train'!$F$39</f>
        <v>6.82</v>
      </c>
      <c r="CR51" s="1">
        <f>IF(CO51&gt;='Drive Train'!$F$29,1,0)</f>
        <v>0</v>
      </c>
      <c r="CS51" s="57">
        <f t="shared" si="41"/>
        <v>103.33333333333333</v>
      </c>
      <c r="CT51" s="63">
        <f>CT50+'DEPRECATED - DT-Prelim Calcs'!$C$11</f>
        <v>188</v>
      </c>
      <c r="CU51" s="2">
        <f>DE51/'Drive Train'!$F$35</f>
        <v>2.296740172029053</v>
      </c>
      <c r="CV51" s="46">
        <f>DC51*12*60/(PI() * 'Drive Train'!$F$15)/CU$2*CU51</f>
        <v>-351213.3417074391</v>
      </c>
      <c r="CW51" s="2">
        <f>('DEPRECATED - DT-Prelim Calcs'!$C$6*CU51-CV51)/('DEPRECATED - DT-Prelim Calcs'!$C$6*CU51)*'DEPRECATED - DT-Prelim Calcs'!$C$7*CU51</f>
        <v>164.33892496185612</v>
      </c>
      <c r="CX51" s="57">
        <f>CW51/'DEPRECATED - DT-Prelim Calcs'!$C$7*('DEPRECATED - DT-Prelim Calcs'!$C$8-'DEPRECATED - DT-Prelim Calcs'!$C$9)+'DEPRECATED - DT-Prelim Calcs'!$C$9</f>
        <v>8751.5315653967391</v>
      </c>
      <c r="CY51" s="57">
        <f t="shared" si="13"/>
        <v>93</v>
      </c>
      <c r="CZ51" s="2">
        <f t="shared" si="42"/>
        <v>1.2803081040535502</v>
      </c>
      <c r="DA51" s="57">
        <f>CZ51*'DEPRECATED - DT-Prelim Calcs'!$C$21/CU$2/'DEPRECATED - DT-Prelim Calcs'!$C$19/'DEPRECATED - DT-Prelim Calcs'!$C$18*3.39*'DEPRECATED - DT-Prelim Calcs'!$C$20</f>
        <v>25.773080821789936</v>
      </c>
      <c r="DB51" s="46">
        <f t="shared" si="43"/>
        <v>0</v>
      </c>
      <c r="DC51" s="57">
        <f>DA50*'DEPRECATED - DT-Prelim Calcs'!$C$11+DC50</f>
        <v>-480.40665095174529</v>
      </c>
      <c r="DD51" s="57">
        <f>DD50+0.5*DA51*'DEPRECATED - DT-Prelim Calcs'!$C$11^2+DC51*'DEPRECATED - DT-Prelim Calcs'!$C$11</f>
        <v>-32459.841238486537</v>
      </c>
      <c r="DE51" s="57">
        <f>MIN('Drive Train'!$F$35-CY50*'DEPRECATED - DT-Prelim Calcs'!$C$21*'Drive Train'!$F$39,DE50+CY$2)</f>
        <v>28.47957813316026</v>
      </c>
      <c r="DF51" s="57">
        <f>'Drive Train'!$F$35-CY51*'DEPRECATED - DT-Prelim Calcs'!$C$21*'Drive Train'!$F$39</f>
        <v>6.82</v>
      </c>
      <c r="DG51" s="1">
        <f>IF(DD51&gt;='Drive Train'!$F$29,1,0)</f>
        <v>0</v>
      </c>
      <c r="DH51" s="57">
        <f t="shared" si="44"/>
        <v>103.33333333333333</v>
      </c>
      <c r="DI51" s="63">
        <f>DI50+'DEPRECATED - DT-Prelim Calcs'!$C$11</f>
        <v>188</v>
      </c>
      <c r="DJ51" s="2">
        <f>DT51/'Drive Train'!$F$35</f>
        <v>0.55000000000000004</v>
      </c>
      <c r="DK51" s="46">
        <f>DR51*12*60/(PI() * 'Drive Train'!$F$15)/DJ$2*DJ51</f>
        <v>-67001.4501875407</v>
      </c>
      <c r="DL51" s="2">
        <f>('DEPRECATED - DT-Prelim Calcs'!$C$6*DJ51-DK51)/('DEPRECATED - DT-Prelim Calcs'!$C$6*DJ51)*'DEPRECATED - DT-Prelim Calcs'!$C$7*DJ51</f>
        <v>31.620714812752926</v>
      </c>
      <c r="DM51" s="57">
        <f>DL51/'DEPRECATED - DT-Prelim Calcs'!$C$7*('DEPRECATED - DT-Prelim Calcs'!$C$8-'DEPRECATED - DT-Prelim Calcs'!$C$9)+'DEPRECATED - DT-Prelim Calcs'!$C$9</f>
        <v>1686.0766433511205</v>
      </c>
      <c r="DN51" s="57">
        <f t="shared" si="14"/>
        <v>93</v>
      </c>
      <c r="DO51" s="2">
        <f t="shared" si="45"/>
        <v>1.1037138828047846</v>
      </c>
      <c r="DP51" s="57">
        <f>DO51*'DEPRECATED - DT-Prelim Calcs'!$C$21/DJ$2/'DEPRECATED - DT-Prelim Calcs'!$C$19/'DEPRECATED - DT-Prelim Calcs'!$C$18*3.39*'DEPRECATED - DT-Prelim Calcs'!$C$20</f>
        <v>25.773080821789936</v>
      </c>
      <c r="DQ51" s="46">
        <f t="shared" si="46"/>
        <v>0</v>
      </c>
      <c r="DR51" s="57">
        <f>DP50*'DEPRECATED - DT-Prelim Calcs'!$C$11+DR50</f>
        <v>-329.92361079786895</v>
      </c>
      <c r="DS51" s="57">
        <f>DS50+0.5*DP51*'DEPRECATED - DT-Prelim Calcs'!$C$11^2+DR51*'DEPRECATED - DT-Prelim Calcs'!$C$11</f>
        <v>-51066.177037144611</v>
      </c>
      <c r="DT51" s="57">
        <f>MIN('Drive Train'!$F$35-DN50*'DEPRECATED - DT-Prelim Calcs'!$C$21*'Drive Train'!$F$39,DT50+DN$2)</f>
        <v>6.82</v>
      </c>
      <c r="DU51" s="57">
        <f>'Drive Train'!$F$35-DN51*'DEPRECATED - DT-Prelim Calcs'!$C$21*'Drive Train'!$F$39</f>
        <v>6.82</v>
      </c>
      <c r="DV51" s="1">
        <f>IF(DS51&gt;='Drive Train'!$F$29,1,0)</f>
        <v>0</v>
      </c>
      <c r="DW51" s="57">
        <f t="shared" si="47"/>
        <v>103.33333333333333</v>
      </c>
      <c r="DX51" s="63">
        <f>DX50+'DEPRECATED - DT-Prelim Calcs'!$C$11</f>
        <v>188</v>
      </c>
      <c r="DY51" s="2">
        <f>EI51/'Drive Train'!$F$35</f>
        <v>0.55000000000000004</v>
      </c>
      <c r="DZ51" s="46">
        <f>EG51*12*60/(PI() * 'Drive Train'!$F$15)/DY$2*DY51</f>
        <v>-71958.377326623609</v>
      </c>
      <c r="EA51" s="2">
        <f>('DEPRECATED - DT-Prelim Calcs'!$C$6*DY51-DZ51)/('DEPRECATED - DT-Prelim Calcs'!$C$6*DY51)*'DEPRECATED - DT-Prelim Calcs'!$C$7*DY51</f>
        <v>33.862027083895477</v>
      </c>
      <c r="EB51" s="57">
        <f>EA51/'DEPRECATED - DT-Prelim Calcs'!$C$7*('DEPRECATED - DT-Prelim Calcs'!$C$8-'DEPRECATED - DT-Prelim Calcs'!$C$9)+'DEPRECATED - DT-Prelim Calcs'!$C$9</f>
        <v>1805.3962966239792</v>
      </c>
      <c r="EC51" s="57">
        <f t="shared" si="15"/>
        <v>93</v>
      </c>
      <c r="ED51" s="2">
        <f t="shared" si="48"/>
        <v>0.96993038185874991</v>
      </c>
      <c r="EE51" s="57">
        <f>ED51*'DEPRECATED - DT-Prelim Calcs'!$C$21/DY$2/'DEPRECATED - DT-Prelim Calcs'!$C$19/'DEPRECATED - DT-Prelim Calcs'!$C$18*3.39*'DEPRECATED - DT-Prelim Calcs'!$C$20</f>
        <v>25.773080821789936</v>
      </c>
      <c r="EF51" s="46">
        <f t="shared" si="49"/>
        <v>0</v>
      </c>
      <c r="EG51" s="57">
        <f>EE50*'DEPRECATED - DT-Prelim Calcs'!$C$11+EG50</f>
        <v>-311.38279555587201</v>
      </c>
      <c r="EH51" s="57">
        <f>EH50+0.5*EE51*'DEPRECATED - DT-Prelim Calcs'!$C$11^2+EG51*'DEPRECATED - DT-Prelim Calcs'!$C$11</f>
        <v>-101584.46511252855</v>
      </c>
      <c r="EI51" s="57">
        <f>MIN('Drive Train'!$F$35-EC50*'DEPRECATED - DT-Prelim Calcs'!$C$21*'Drive Train'!$F$39,EI50+EC$2)</f>
        <v>6.82</v>
      </c>
      <c r="EJ51" s="57">
        <f>'Drive Train'!$F$35-EC51*'DEPRECATED - DT-Prelim Calcs'!$C$21*'Drive Train'!$F$39</f>
        <v>6.82</v>
      </c>
      <c r="EK51" s="1">
        <f>IF(EH51&gt;='Drive Train'!$F$29,1,0)</f>
        <v>0</v>
      </c>
      <c r="EL51" s="57">
        <f t="shared" si="50"/>
        <v>103.33333333333333</v>
      </c>
      <c r="EM51" s="63">
        <f>EM50+'DEPRECATED - DT-Prelim Calcs'!$C$11</f>
        <v>188</v>
      </c>
      <c r="EN51" s="2">
        <f>EX51/'Drive Train'!$F$35</f>
        <v>0.55000000000000004</v>
      </c>
      <c r="EO51" s="46">
        <f>EV51*12*60/(PI() * 'Drive Train'!$F$15)/EN$2*EN51</f>
        <v>-338053.36068071582</v>
      </c>
      <c r="EP51" s="2">
        <f>('DEPRECATED - DT-Prelim Calcs'!$C$6*EN51-EO51)/('DEPRECATED - DT-Prelim Calcs'!$C$6*EN51)*'DEPRECATED - DT-Prelim Calcs'!$C$7*EN51</f>
        <v>154.17889572992968</v>
      </c>
      <c r="EQ51" s="57">
        <f>EP51/'DEPRECATED - DT-Prelim Calcs'!$C$7*('DEPRECATED - DT-Prelim Calcs'!$C$8-'DEPRECATED - DT-Prelim Calcs'!$C$9)+'DEPRECATED - DT-Prelim Calcs'!$C$9</f>
        <v>8210.6470216389953</v>
      </c>
      <c r="ER51" s="57">
        <f t="shared" si="16"/>
        <v>93</v>
      </c>
      <c r="ES51" s="2">
        <f t="shared" si="51"/>
        <v>0.86507304327942547</v>
      </c>
      <c r="ET51" s="57">
        <f>ES51*'DEPRECATED - DT-Prelim Calcs'!$C$21/EN$2/'DEPRECATED - DT-Prelim Calcs'!$C$19/'DEPRECATED - DT-Prelim Calcs'!$C$18*3.39*'DEPRECATED - DT-Prelim Calcs'!$C$20</f>
        <v>25.773080821789936</v>
      </c>
      <c r="EU51" s="46">
        <f t="shared" si="52"/>
        <v>0</v>
      </c>
      <c r="EV51" s="57">
        <f>ET50*'DEPRECATED - DT-Prelim Calcs'!$C$11+EV50</f>
        <v>-1304.7001897246653</v>
      </c>
      <c r="EW51" s="57">
        <f>EW50+0.5*ET51*'DEPRECATED - DT-Prelim Calcs'!$C$11^2+EV51*'DEPRECATED - DT-Prelim Calcs'!$C$11</f>
        <v>-139627.13864953959</v>
      </c>
      <c r="EX51" s="57">
        <f>MIN('Drive Train'!$F$35-ER50*'DEPRECATED - DT-Prelim Calcs'!$C$21*'Drive Train'!$F$39,EX50+ER$2)</f>
        <v>6.82</v>
      </c>
      <c r="EY51" s="57">
        <f>'Drive Train'!$F$35-ER51*'DEPRECATED - DT-Prelim Calcs'!$C$21*'Drive Train'!$F$39</f>
        <v>6.82</v>
      </c>
      <c r="EZ51" s="1">
        <f>IF(EW51&gt;='Drive Train'!$F$29,1,0)</f>
        <v>0</v>
      </c>
      <c r="FA51" s="57">
        <f t="shared" si="53"/>
        <v>103.33333333333333</v>
      </c>
      <c r="FB51" s="63">
        <f>FB50+'DEPRECATED - DT-Prelim Calcs'!$C$11</f>
        <v>188</v>
      </c>
      <c r="FC51" s="2">
        <f>FM51/'Drive Train'!$F$35</f>
        <v>0.55000000000000004</v>
      </c>
      <c r="FD51" s="46">
        <f>FK51*12*60/(PI() * 'Drive Train'!$F$15)/FC$2*FC51</f>
        <v>-189481.90843600431</v>
      </c>
      <c r="FE51" s="2">
        <f>('DEPRECATED - DT-Prelim Calcs'!$C$6*FC51-FD51)/('DEPRECATED - DT-Prelim Calcs'!$C$6*FC51)*'DEPRECATED - DT-Prelim Calcs'!$C$7*FC51</f>
        <v>87.001184677442851</v>
      </c>
      <c r="FF51" s="57">
        <f>FE51/'DEPRECATED - DT-Prelim Calcs'!$C$7*('DEPRECATED - DT-Prelim Calcs'!$C$8-'DEPRECATED - DT-Prelim Calcs'!$C$9)+'DEPRECATED - DT-Prelim Calcs'!$C$9</f>
        <v>4634.3398315833683</v>
      </c>
      <c r="FG51" s="57">
        <f t="shared" si="17"/>
        <v>93</v>
      </c>
      <c r="FH51" s="2">
        <f t="shared" si="54"/>
        <v>0.78067567320338405</v>
      </c>
      <c r="FI51" s="57">
        <f>FH51*'DEPRECATED - DT-Prelim Calcs'!$C$21/FC$2/'DEPRECATED - DT-Prelim Calcs'!$C$19/'DEPRECATED - DT-Prelim Calcs'!$C$18*3.39*'DEPRECATED - DT-Prelim Calcs'!$C$20</f>
        <v>25.773080821789936</v>
      </c>
      <c r="FJ51" s="46">
        <f t="shared" si="55"/>
        <v>0</v>
      </c>
      <c r="FK51" s="57">
        <f>FI50*'DEPRECATED - DT-Prelim Calcs'!$C$11+FK50</f>
        <v>-659.95007930235579</v>
      </c>
      <c r="FL51" s="57">
        <f>FL50+0.5*FI51*'DEPRECATED - DT-Prelim Calcs'!$C$11^2+FK51*'DEPRECATED - DT-Prelim Calcs'!$C$11</f>
        <v>-167766.09347918493</v>
      </c>
      <c r="FM51" s="57">
        <f>MIN('Drive Train'!$F$35-FG50*'DEPRECATED - DT-Prelim Calcs'!$C$21*'Drive Train'!$F$39,FM50+FG$2)</f>
        <v>6.82</v>
      </c>
      <c r="FN51" s="57">
        <f>'Drive Train'!$F$35-FG51*'DEPRECATED - DT-Prelim Calcs'!$C$21*'Drive Train'!$F$39</f>
        <v>6.82</v>
      </c>
      <c r="FO51" s="1">
        <f>IF(FL51&gt;='Drive Train'!$F$29,1,0)</f>
        <v>0</v>
      </c>
      <c r="FP51" s="57">
        <f t="shared" si="56"/>
        <v>103.33333333333333</v>
      </c>
      <c r="FQ51" s="63">
        <f>FQ50+'DEPRECATED - DT-Prelim Calcs'!$C$11</f>
        <v>188</v>
      </c>
      <c r="FR51" s="2">
        <f>GB51/'Drive Train'!$F$35</f>
        <v>0.55000000000000004</v>
      </c>
      <c r="FS51" s="46">
        <f>FZ51*12*60/(PI() * 'Drive Train'!$F$15)/FR$2*FR51</f>
        <v>-423504.83938594483</v>
      </c>
      <c r="FT51" s="2">
        <f>('DEPRECATED - DT-Prelim Calcs'!$C$6*FR51-FS51)/('DEPRECATED - DT-Prelim Calcs'!$C$6*FR51)*'DEPRECATED - DT-Prelim Calcs'!$C$7*FR51</f>
        <v>192.81643112947978</v>
      </c>
      <c r="FU51" s="57">
        <f>FT51/'DEPRECATED - DT-Prelim Calcs'!$C$7*('DEPRECATED - DT-Prelim Calcs'!$C$8-'DEPRECATED - DT-Prelim Calcs'!$C$9)+'DEPRECATED - DT-Prelim Calcs'!$C$9</f>
        <v>10267.574736063178</v>
      </c>
      <c r="FV51" s="57">
        <f t="shared" si="18"/>
        <v>93</v>
      </c>
      <c r="FW51" s="2">
        <f t="shared" si="57"/>
        <v>0.7112822800297498</v>
      </c>
      <c r="FX51" s="57">
        <f>FW51*'DEPRECATED - DT-Prelim Calcs'!$C$21/FR$2/'DEPRECATED - DT-Prelim Calcs'!$C$19/'DEPRECATED - DT-Prelim Calcs'!$C$18*3.39*'DEPRECATED - DT-Prelim Calcs'!$C$20</f>
        <v>25.773080821789936</v>
      </c>
      <c r="FY51" s="46">
        <f t="shared" si="58"/>
        <v>0</v>
      </c>
      <c r="FZ51" s="57">
        <f>FX50*'DEPRECATED - DT-Prelim Calcs'!$C$11+FZ50</f>
        <v>-1343.9188809844536</v>
      </c>
      <c r="GA51" s="57">
        <f>GA50+0.5*FX51*'DEPRECATED - DT-Prelim Calcs'!$C$11^2+FZ51*'DEPRECATED - DT-Prelim Calcs'!$C$11</f>
        <v>-179658.8843436522</v>
      </c>
      <c r="GB51" s="57">
        <f>MIN('Drive Train'!$F$35-FV50*'DEPRECATED - DT-Prelim Calcs'!$C$21*'Drive Train'!$F$39,GB50+FV$2)</f>
        <v>6.82</v>
      </c>
      <c r="GC51" s="57">
        <f>'Drive Train'!$F$35-FV51*'DEPRECATED - DT-Prelim Calcs'!$C$21*'Drive Train'!$F$39</f>
        <v>6.82</v>
      </c>
      <c r="GD51" s="1">
        <f>IF(GA51&gt;='Drive Train'!$F$29,1,0)</f>
        <v>0</v>
      </c>
      <c r="GE51" s="57">
        <f t="shared" si="59"/>
        <v>103.33333333333333</v>
      </c>
      <c r="GF51" s="63">
        <f>GF50+'DEPRECATED - DT-Prelim Calcs'!$C$11</f>
        <v>188</v>
      </c>
      <c r="GG51" s="2">
        <f>GQ51/'Drive Train'!$F$35</f>
        <v>0.85483870967741948</v>
      </c>
      <c r="GH51" s="46">
        <f>GO51*12*60/(PI() * 'Drive Train'!$F$15)/GG$2*GG51</f>
        <v>-95949.763071215959</v>
      </c>
      <c r="GI51" s="2">
        <f>('DEPRECATED - DT-Prelim Calcs'!$C$6*GG51-GH51)/('DEPRECATED - DT-Prelim Calcs'!$C$6*GG51)*'DEPRECATED - DT-Prelim Calcs'!$C$7*GG51</f>
        <v>45.444575737157571</v>
      </c>
      <c r="GJ51" s="57">
        <f>GI51/'DEPRECATED - DT-Prelim Calcs'!$C$7*('DEPRECATED - DT-Prelim Calcs'!$C$8-'DEPRECATED - DT-Prelim Calcs'!$C$9)+'DEPRECATED - DT-Prelim Calcs'!$C$9</f>
        <v>2422.0108162146539</v>
      </c>
      <c r="GK51" s="57">
        <f t="shared" si="60"/>
        <v>29.999999999999982</v>
      </c>
      <c r="GL51" s="2">
        <f t="shared" si="61"/>
        <v>0.99579519204165001</v>
      </c>
      <c r="GM51" s="57">
        <f>GL51*'DEPRECATED - DT-Prelim Calcs'!$C$21/GG$2/'DEPRECATED - DT-Prelim Calcs'!$C$19/'DEPRECATED - DT-Prelim Calcs'!$C$18*3.39*'DEPRECATED - DT-Prelim Calcs'!$C$20</f>
        <v>25.773080821789936</v>
      </c>
      <c r="GN51" s="46">
        <f t="shared" si="62"/>
        <v>0</v>
      </c>
      <c r="GO51" s="57">
        <f>GM50*'DEPRECATED - DT-Prelim Calcs'!$C$11+GO50</f>
        <v>-274.26167865355251</v>
      </c>
      <c r="GP51" s="57">
        <f>GP50+0.5*GM51*'DEPRECATED - DT-Prelim Calcs'!$C$11^2+GO51*'DEPRECATED - DT-Prelim Calcs'!$C$11</f>
        <v>-101093.83658187719</v>
      </c>
      <c r="GQ51" s="57">
        <f>MIN('Drive Train'!$F$35-GK50*'DEPRECATED - DT-Prelim Calcs'!$C$21*'Drive Train'!$F$39,GQ50+GK$2)</f>
        <v>10.600000000000001</v>
      </c>
      <c r="GR51" s="57">
        <f>'Drive Train'!$F$35-GK51*'DEPRECATED - DT-Prelim Calcs'!$C$21*'Drive Train'!$F$39</f>
        <v>10.600000000000001</v>
      </c>
      <c r="GS51" s="1">
        <f>IF(GP51&gt;='Drive Train'!$F$29,1,0)</f>
        <v>0</v>
      </c>
      <c r="GT51" s="57">
        <f t="shared" si="63"/>
        <v>33.333333333333314</v>
      </c>
      <c r="GU51" s="63">
        <f>GU50+'DEPRECATED - DT-Prelim Calcs'!$C$11</f>
        <v>188</v>
      </c>
      <c r="GV51" s="2">
        <f>HF51/'Drive Train'!$F$35</f>
        <v>0.83870967741935498</v>
      </c>
      <c r="GW51" s="46">
        <f>HD51*12*60/(PI() * 'Drive Train'!$F$15)/GV$2*GV51</f>
        <v>-360411.22605062654</v>
      </c>
      <c r="GX51" s="2">
        <f>('DEPRECATED - DT-Prelim Calcs'!$C$6*GV51-GW51)/('DEPRECATED - DT-Prelim Calcs'!$C$6*GV51)*'DEPRECATED - DT-Prelim Calcs'!$C$7*GV51</f>
        <v>164.9839647657345</v>
      </c>
      <c r="GY51" s="57">
        <f>GX51/'DEPRECATED - DT-Prelim Calcs'!$C$7*('DEPRECATED - DT-Prelim Calcs'!$C$8-'DEPRECATED - DT-Prelim Calcs'!$C$9)+'DEPRECATED - DT-Prelim Calcs'!$C$9</f>
        <v>8785.8712362837086</v>
      </c>
      <c r="GZ51" s="57">
        <f t="shared" si="20"/>
        <v>33.333333333333314</v>
      </c>
      <c r="HA51" s="2">
        <f t="shared" si="64"/>
        <v>0.99579519204165001</v>
      </c>
      <c r="HB51" s="57">
        <f>HA51*'DEPRECATED - DT-Prelim Calcs'!$C$21/GV$2/'DEPRECATED - DT-Prelim Calcs'!$C$19/'DEPRECATED - DT-Prelim Calcs'!$C$18*3.39*'DEPRECATED - DT-Prelim Calcs'!$C$20</f>
        <v>25.773080821789936</v>
      </c>
      <c r="HC51" s="46">
        <f t="shared" si="65"/>
        <v>0</v>
      </c>
      <c r="HD51" s="57">
        <f>HB50*'DEPRECATED - DT-Prelim Calcs'!$C$11+HD50</f>
        <v>-1050.0066727646608</v>
      </c>
      <c r="HE51" s="57">
        <f>HE50+0.5*HB51*'DEPRECATED - DT-Prelim Calcs'!$C$11^2+HD51*'DEPRECATED - DT-Prelim Calcs'!$C$11</f>
        <v>-83289.984746930772</v>
      </c>
      <c r="HF51" s="57">
        <f>MIN('Drive Train'!$F$35-GZ50*'DEPRECATED - DT-Prelim Calcs'!$C$21*'Drive Train'!$F$39,HF50+GZ$2)</f>
        <v>10.400000000000002</v>
      </c>
      <c r="HG51" s="57">
        <f>'Drive Train'!$F$35-GZ51*'DEPRECATED - DT-Prelim Calcs'!$C$21*'Drive Train'!$F$39</f>
        <v>10.400000000000002</v>
      </c>
      <c r="HH51" s="1">
        <f>IF(HE51&gt;='Drive Train'!$F$29,1,0)</f>
        <v>0</v>
      </c>
      <c r="HI51" s="57">
        <f t="shared" si="66"/>
        <v>37.037037037037017</v>
      </c>
      <c r="HJ51" s="63">
        <f>HJ50+'DEPRECATED - DT-Prelim Calcs'!$C$11</f>
        <v>188</v>
      </c>
      <c r="HK51" s="2">
        <f>HU51/'Drive Train'!$F$35</f>
        <v>0.82258064516129037</v>
      </c>
      <c r="HL51" s="46">
        <f>HS51*12*60/(PI() * 'Drive Train'!$F$15)/HK$2*HK51</f>
        <v>-156012.81044295296</v>
      </c>
      <c r="HM51" s="2">
        <f>('DEPRECATED - DT-Prelim Calcs'!$C$6*HK51-HL51)/('DEPRECATED - DT-Prelim Calcs'!$C$6*HK51)*'DEPRECATED - DT-Prelim Calcs'!$C$7*HK51</f>
        <v>72.524797059813679</v>
      </c>
      <c r="HN51" s="57">
        <f>HM51/'DEPRECATED - DT-Prelim Calcs'!$C$7*('DEPRECATED - DT-Prelim Calcs'!$C$8-'DEPRECATED - DT-Prelim Calcs'!$C$9)+'DEPRECATED - DT-Prelim Calcs'!$C$9</f>
        <v>3863.6674119394584</v>
      </c>
      <c r="HO51" s="57">
        <f t="shared" si="21"/>
        <v>36.66666666666665</v>
      </c>
      <c r="HP51" s="2">
        <f t="shared" si="67"/>
        <v>0.99579519204165001</v>
      </c>
      <c r="HQ51" s="57">
        <f>HP51*'DEPRECATED - DT-Prelim Calcs'!$C$21/HK$2/'DEPRECATED - DT-Prelim Calcs'!$C$19/'DEPRECATED - DT-Prelim Calcs'!$C$18*3.39*'DEPRECATED - DT-Prelim Calcs'!$C$20</f>
        <v>25.773080821789936</v>
      </c>
      <c r="HR51" s="46">
        <f t="shared" si="68"/>
        <v>0</v>
      </c>
      <c r="HS51" s="57">
        <f>HQ50*'DEPRECATED - DT-Prelim Calcs'!$C$11+HS50</f>
        <v>-463.43323623662195</v>
      </c>
      <c r="HT51" s="57">
        <f>HT50+0.5*HQ51*'DEPRECATED - DT-Prelim Calcs'!$C$11^2+HS51*'DEPRECATED - DT-Prelim Calcs'!$C$11</f>
        <v>-77207.208235097132</v>
      </c>
      <c r="HU51" s="57">
        <f>MIN('Drive Train'!$F$35-HO50*'DEPRECATED - DT-Prelim Calcs'!$C$21*'Drive Train'!$F$39,HU50+HO$2)</f>
        <v>10.200000000000001</v>
      </c>
      <c r="HV51" s="57">
        <f>'Drive Train'!$F$35-HO51*'DEPRECATED - DT-Prelim Calcs'!$C$21*'Drive Train'!$F$39</f>
        <v>10.200000000000001</v>
      </c>
      <c r="HW51" s="1">
        <f>IF(HT51&gt;='Drive Train'!$F$29,1,0)</f>
        <v>0</v>
      </c>
      <c r="HX51" s="57">
        <f t="shared" si="69"/>
        <v>40.740740740740726</v>
      </c>
      <c r="HY51" s="63">
        <f>HY50+'DEPRECATED - DT-Prelim Calcs'!$C$11</f>
        <v>188</v>
      </c>
      <c r="HZ51" s="2">
        <f>IJ51/'Drive Train'!$F$35</f>
        <v>0.80645161290322598</v>
      </c>
      <c r="IA51" s="46">
        <f>IH51*12*60/(PI() * 'Drive Train'!$F$15)/HZ$2*HZ51</f>
        <v>-91458.057666065361</v>
      </c>
      <c r="IB51" s="2">
        <f>('DEPRECATED - DT-Prelim Calcs'!$C$6*HZ51-IA51)/('DEPRECATED - DT-Prelim Calcs'!$C$6*HZ51)*'DEPRECATED - DT-Prelim Calcs'!$C$7*HZ51</f>
        <v>43.297004104773613</v>
      </c>
      <c r="IC51" s="57">
        <f>IB51/'DEPRECATED - DT-Prelim Calcs'!$C$7*('DEPRECATED - DT-Prelim Calcs'!$C$8-'DEPRECATED - DT-Prelim Calcs'!$C$9)+'DEPRECATED - DT-Prelim Calcs'!$C$9</f>
        <v>2307.6815878184461</v>
      </c>
      <c r="ID51" s="57">
        <f t="shared" si="22"/>
        <v>39.999999999999986</v>
      </c>
      <c r="IE51" s="2">
        <f t="shared" si="70"/>
        <v>0.99579519204165001</v>
      </c>
      <c r="IF51" s="57">
        <f>IE51*'DEPRECATED - DT-Prelim Calcs'!$C$21/HZ$2/'DEPRECATED - DT-Prelim Calcs'!$C$19/'DEPRECATED - DT-Prelim Calcs'!$C$18*3.39*'DEPRECATED - DT-Prelim Calcs'!$C$20</f>
        <v>25.773080821789936</v>
      </c>
      <c r="IG51" s="46">
        <f t="shared" si="71"/>
        <v>0</v>
      </c>
      <c r="IH51" s="57">
        <f>IF50*'DEPRECATED - DT-Prelim Calcs'!$C$11+IH50</f>
        <v>-277.10799897929178</v>
      </c>
      <c r="II51" s="57">
        <f>II50+0.5*IF51*'DEPRECATED - DT-Prelim Calcs'!$C$11^2+IH51*'DEPRECATED - DT-Prelim Calcs'!$C$11</f>
        <v>-89530.787388558398</v>
      </c>
      <c r="IJ51" s="57">
        <f>MIN('Drive Train'!$F$35-ID50*'DEPRECATED - DT-Prelim Calcs'!$C$21*'Drive Train'!$F$39,IJ50+ID$2)</f>
        <v>10.000000000000002</v>
      </c>
      <c r="IK51" s="57">
        <f>'Drive Train'!$F$35-ID51*'DEPRECATED - DT-Prelim Calcs'!$C$21*'Drive Train'!$F$39</f>
        <v>10.000000000000002</v>
      </c>
      <c r="IL51" s="1">
        <f>IF(II51&gt;='Drive Train'!$F$29,1,0)</f>
        <v>0</v>
      </c>
      <c r="IM51" s="57">
        <f t="shared" si="72"/>
        <v>44.444444444444429</v>
      </c>
      <c r="IN51" s="63">
        <f>IN50+'DEPRECATED - DT-Prelim Calcs'!$C$11</f>
        <v>188</v>
      </c>
      <c r="IO51" s="2">
        <f>IY51/'Drive Train'!$F$35</f>
        <v>0.79032258064516137</v>
      </c>
      <c r="IP51" s="46">
        <f>IW51*12*60/(PI() * 'Drive Train'!$F$15)/IO$2*IO51</f>
        <v>-2934.9608011478863</v>
      </c>
      <c r="IQ51" s="2">
        <f>('DEPRECATED - DT-Prelim Calcs'!$C$6*IO51-IP51)/('DEPRECATED - DT-Prelim Calcs'!$C$6*IO51)*'DEPRECATED - DT-Prelim Calcs'!$C$7*IO51</f>
        <v>3.2317422468907506</v>
      </c>
      <c r="IR51" s="57">
        <f>IQ51/'DEPRECATED - DT-Prelim Calcs'!$C$7*('DEPRECATED - DT-Prelim Calcs'!$C$8-'DEPRECATED - DT-Prelim Calcs'!$C$9)+'DEPRECATED - DT-Prelim Calcs'!$C$9</f>
        <v>174.74669306061548</v>
      </c>
      <c r="IS51" s="57">
        <f t="shared" si="23"/>
        <v>43.333333333333321</v>
      </c>
      <c r="IT51" s="2">
        <f t="shared" si="73"/>
        <v>0.99579519204165001</v>
      </c>
      <c r="IU51" s="57">
        <f>IT51*'DEPRECATED - DT-Prelim Calcs'!$C$21/IO$2/'DEPRECATED - DT-Prelim Calcs'!$C$19/'DEPRECATED - DT-Prelim Calcs'!$C$18*3.39*'DEPRECATED - DT-Prelim Calcs'!$C$20</f>
        <v>25.773080821789936</v>
      </c>
      <c r="IV51" s="46">
        <f t="shared" si="74"/>
        <v>0</v>
      </c>
      <c r="IW51" s="57">
        <f>IU50*'DEPRECATED - DT-Prelim Calcs'!$C$11+IW50</f>
        <v>-9.0740949217544937</v>
      </c>
      <c r="IX51" s="57">
        <f>IX50+0.5*IU51*'DEPRECATED - DT-Prelim Calcs'!$C$11^2+IW51*'DEPRECATED - DT-Prelim Calcs'!$C$11</f>
        <v>-96127.487122176302</v>
      </c>
      <c r="IY51" s="57">
        <f>MIN('Drive Train'!$F$35-IS50*'DEPRECATED - DT-Prelim Calcs'!$C$21*'Drive Train'!$F$39,IY50+IS$2)</f>
        <v>9.8000000000000007</v>
      </c>
      <c r="IZ51" s="57">
        <f>'Drive Train'!$F$35-IS51*'DEPRECATED - DT-Prelim Calcs'!$C$21*'Drive Train'!$F$39</f>
        <v>9.8000000000000007</v>
      </c>
      <c r="JA51" s="1">
        <f>IF(IX51&gt;='Drive Train'!$F$29,1,0)</f>
        <v>0</v>
      </c>
      <c r="JB51" s="57">
        <f t="shared" si="75"/>
        <v>48.148148148148138</v>
      </c>
      <c r="JC51" s="63">
        <f>JC50+'DEPRECATED - DT-Prelim Calcs'!$C$11</f>
        <v>188</v>
      </c>
      <c r="JD51" s="2">
        <f>JN51/'Drive Train'!$F$35</f>
        <v>0.77419354838709686</v>
      </c>
      <c r="JE51" s="46">
        <f>JL51*12*60/(PI() * 'Drive Train'!$F$15)/JD$2*JD51</f>
        <v>-365041.1002553773</v>
      </c>
      <c r="JF51" s="2">
        <f>('DEPRECATED - DT-Prelim Calcs'!$C$6*JD51-JE51)/('DEPRECATED - DT-Prelim Calcs'!$C$6*JD51)*'DEPRECATED - DT-Prelim Calcs'!$C$7*JD51</f>
        <v>166.9219136965396</v>
      </c>
      <c r="JG51" s="57">
        <f>JF51/'DEPRECATED - DT-Prelim Calcs'!$C$7*('DEPRECATED - DT-Prelim Calcs'!$C$8-'DEPRECATED - DT-Prelim Calcs'!$C$9)+'DEPRECATED - DT-Prelim Calcs'!$C$9</f>
        <v>8889.0408826830007</v>
      </c>
      <c r="JH51" s="57">
        <f t="shared" si="24"/>
        <v>46.666666666666657</v>
      </c>
      <c r="JI51" s="2">
        <f t="shared" si="76"/>
        <v>0.99579519204165001</v>
      </c>
      <c r="JJ51" s="57">
        <f>JI51*'DEPRECATED - DT-Prelim Calcs'!$C$21/JD$2/'DEPRECATED - DT-Prelim Calcs'!$C$19/'DEPRECATED - DT-Prelim Calcs'!$C$18*3.39*'DEPRECATED - DT-Prelim Calcs'!$C$20</f>
        <v>25.773080821789936</v>
      </c>
      <c r="JK51" s="46">
        <f t="shared" si="77"/>
        <v>0</v>
      </c>
      <c r="JL51" s="57">
        <f>JJ50*'DEPRECATED - DT-Prelim Calcs'!$C$11+JL50</f>
        <v>-1152.1197464077611</v>
      </c>
      <c r="JM51" s="57">
        <f>JM50+0.5*JJ51*'DEPRECATED - DT-Prelim Calcs'!$C$11^2+JL51*'DEPRECATED - DT-Prelim Calcs'!$C$11</f>
        <v>-114707.47564299137</v>
      </c>
      <c r="JN51" s="57">
        <f>MIN('Drive Train'!$F$35-JH50*'DEPRECATED - DT-Prelim Calcs'!$C$21*'Drive Train'!$F$39,JN50+JH$2)</f>
        <v>9.6000000000000014</v>
      </c>
      <c r="JO51" s="57">
        <f>'Drive Train'!$F$35-JH51*'DEPRECATED - DT-Prelim Calcs'!$C$21*'Drive Train'!$F$39</f>
        <v>9.6000000000000014</v>
      </c>
      <c r="JP51" s="1">
        <f>IF(JM51&gt;='Drive Train'!$F$29,1,0)</f>
        <v>0</v>
      </c>
      <c r="JQ51" s="57">
        <f>MIN(JG51,'DEPRECATED - DT-Prelim Calcs'!$C$10)*'DEPRECATED - DT-Prelim Calcs'!$C$11*1000/60/60</f>
        <v>103.33333333333333</v>
      </c>
      <c r="JR51" s="63">
        <f>JR50+'DEPRECATED - DT-Prelim Calcs'!$C$11</f>
        <v>188</v>
      </c>
      <c r="JS51" s="2">
        <f>KC51/'Drive Train'!$F$35</f>
        <v>0.75806451612903225</v>
      </c>
      <c r="JT51" s="46">
        <f>KA51*12*60/(PI() * 'Drive Train'!$F$15)/JS$2*JS51</f>
        <v>-372040.83737784519</v>
      </c>
      <c r="JU51" s="2">
        <f>('DEPRECATED - DT-Prelim Calcs'!$C$6*JS51-JT51)/('DEPRECATED - DT-Prelim Calcs'!$C$6*JS51)*'DEPRECATED - DT-Prelim Calcs'!$C$7*JS51</f>
        <v>170.04802705621748</v>
      </c>
      <c r="JV51" s="57">
        <f>JU51/'DEPRECATED - DT-Prelim Calcs'!$C$7*('DEPRECATED - DT-Prelim Calcs'!$C$8-'DEPRECATED - DT-Prelim Calcs'!$C$9)+'DEPRECATED - DT-Prelim Calcs'!$C$9</f>
        <v>9055.4642619554797</v>
      </c>
      <c r="JW51" s="57">
        <f t="shared" si="25"/>
        <v>49.999999999999993</v>
      </c>
      <c r="JX51" s="2">
        <f t="shared" si="78"/>
        <v>0.99579519204165001</v>
      </c>
      <c r="JY51" s="57">
        <f>JX51*'DEPRECATED - DT-Prelim Calcs'!$C$21/JS$2/'DEPRECATED - DT-Prelim Calcs'!$C$19/'DEPRECATED - DT-Prelim Calcs'!$C$18*3.39*'DEPRECATED - DT-Prelim Calcs'!$C$20</f>
        <v>25.773080821789936</v>
      </c>
      <c r="JZ51" s="46">
        <f t="shared" si="79"/>
        <v>0</v>
      </c>
      <c r="KA51" s="57">
        <f>JY50*'DEPRECATED - DT-Prelim Calcs'!$C$11+KA50</f>
        <v>-1199.1951075864513</v>
      </c>
      <c r="KB51" s="57">
        <f>KB50+0.5*JY51*'DEPRECATED - DT-Prelim Calcs'!$C$11^2+KA51*'DEPRECATED - DT-Prelim Calcs'!$C$11</f>
        <v>-113375.6640541767</v>
      </c>
      <c r="KC51" s="57">
        <f>MIN('Drive Train'!$F$35-JW50*'DEPRECATED - DT-Prelim Calcs'!$C$21*'Drive Train'!$F$39,KC50+JW$2)</f>
        <v>9.4</v>
      </c>
      <c r="KD51" s="57">
        <f>'Drive Train'!$F$35-JW51*'DEPRECATED - DT-Prelim Calcs'!$C$21*'Drive Train'!$F$39</f>
        <v>9.4</v>
      </c>
      <c r="KE51" s="1">
        <f>IF(KB51&gt;='Drive Train'!$F$29,1,0)</f>
        <v>0</v>
      </c>
      <c r="KF51" s="57">
        <f>MIN(JV51,'DEPRECATED - DT-Prelim Calcs'!$C$10)*'DEPRECATED - DT-Prelim Calcs'!$C$11*1000/60/60</f>
        <v>103.33333333333333</v>
      </c>
      <c r="KG51" s="63">
        <f>KG50+'DEPRECATED - DT-Prelim Calcs'!$C$11</f>
        <v>188</v>
      </c>
      <c r="KH51" s="2">
        <f>KR51/'Drive Train'!$F$35</f>
        <v>0.74193548387096786</v>
      </c>
      <c r="KI51" s="46">
        <f>KP51*12*60/(PI() * 'Drive Train'!$F$15)/KH$2*KH51</f>
        <v>17412.555607566363</v>
      </c>
      <c r="KJ51" s="2">
        <f>('DEPRECATED - DT-Prelim Calcs'!$C$6*KH51-KI51)/('DEPRECATED - DT-Prelim Calcs'!$C$6*KH51)*'DEPRECATED - DT-Prelim Calcs'!$C$7*KH51</f>
        <v>-6.0851548111195495</v>
      </c>
      <c r="KK51" s="57">
        <f>KJ51/'DEPRECATED - DT-Prelim Calcs'!$C$7*('DEPRECATED - DT-Prelim Calcs'!$C$8-'DEPRECATED - DT-Prelim Calcs'!$C$9)+'DEPRECATED - DT-Prelim Calcs'!$C$9</f>
        <v>-321.25243247578351</v>
      </c>
      <c r="KL51" s="57">
        <f t="shared" si="26"/>
        <v>-321.25243247578351</v>
      </c>
      <c r="KM51" s="2">
        <f t="shared" si="80"/>
        <v>-7.8033836098933147</v>
      </c>
      <c r="KN51" s="57">
        <f>KM51*'DEPRECATED - DT-Prelim Calcs'!$C$21/KH$2/'DEPRECATED - DT-Prelim Calcs'!$C$19/'DEPRECATED - DT-Prelim Calcs'!$C$18*3.39*'DEPRECATED - DT-Prelim Calcs'!$C$20</f>
        <v>-201.96646666757496</v>
      </c>
      <c r="KO51" s="46">
        <f t="shared" si="81"/>
        <v>1</v>
      </c>
      <c r="KP51" s="57">
        <f>KN50*'DEPRECATED - DT-Prelim Calcs'!$C$11+KP50</f>
        <v>57.345821355551067</v>
      </c>
      <c r="KQ51" s="57">
        <f>KQ50+0.5*KN51*'DEPRECATED - DT-Prelim Calcs'!$C$11^2+KP51*'DEPRECATED - DT-Prelim Calcs'!$C$11</f>
        <v>-79052.557594863218</v>
      </c>
      <c r="KR51" s="57">
        <f>MIN('Drive Train'!$F$35-KL50*'DEPRECATED - DT-Prelim Calcs'!$C$21*'Drive Train'!$F$39,KR50+KL$2)</f>
        <v>9.2000000000000011</v>
      </c>
      <c r="KS51" s="57">
        <f>'Drive Train'!$F$35-KL51*'DEPRECATED - DT-Prelim Calcs'!$C$21*'Drive Train'!$F$39</f>
        <v>31.675145948547012</v>
      </c>
      <c r="KT51" s="1">
        <f>IF(KQ51&gt;='Drive Train'!$F$29,1,0)</f>
        <v>0</v>
      </c>
      <c r="KU51" s="57">
        <f>MIN(KK51,'DEPRECATED - DT-Prelim Calcs'!$C$10)*'DEPRECATED - DT-Prelim Calcs'!$C$11*1000/60/60</f>
        <v>-356.94714719531498</v>
      </c>
      <c r="KV51" s="63">
        <f>KV50+'DEPRECATED - DT-Prelim Calcs'!$C$11</f>
        <v>188</v>
      </c>
      <c r="KW51" s="2">
        <f>LG51/'Drive Train'!$F$35</f>
        <v>0.72580645161290325</v>
      </c>
      <c r="KX51" s="46">
        <f>LE51*12*60/(PI() * 'Drive Train'!$F$15)/KW$2*KW51</f>
        <v>-170428.02170690475</v>
      </c>
      <c r="KY51" s="2">
        <f>('DEPRECATED - DT-Prelim Calcs'!$C$6*KW51-KX51)/('DEPRECATED - DT-Prelim Calcs'!$C$6*KW51)*'DEPRECATED - DT-Prelim Calcs'!$C$7*KW51</f>
        <v>78.809518560327149</v>
      </c>
      <c r="KZ51" s="57">
        <f>KY51/'DEPRECATED - DT-Prelim Calcs'!$C$7*('DEPRECATED - DT-Prelim Calcs'!$C$8-'DEPRECATED - DT-Prelim Calcs'!$C$9)+'DEPRECATED - DT-Prelim Calcs'!$C$9</f>
        <v>4198.2440793734331</v>
      </c>
      <c r="LA51" s="57">
        <f t="shared" si="27"/>
        <v>56.666666666666664</v>
      </c>
      <c r="LB51" s="2">
        <f t="shared" si="82"/>
        <v>0.99579519204165001</v>
      </c>
      <c r="LC51" s="57">
        <f>LB51*'DEPRECATED - DT-Prelim Calcs'!$C$21/KW$2/'DEPRECATED - DT-Prelim Calcs'!$C$19/'DEPRECATED - DT-Prelim Calcs'!$C$18*3.39*'DEPRECATED - DT-Prelim Calcs'!$C$20</f>
        <v>25.773080821789936</v>
      </c>
      <c r="LD51" s="46">
        <f t="shared" si="83"/>
        <v>0</v>
      </c>
      <c r="LE51" s="57">
        <f>LC50*'DEPRECATED - DT-Prelim Calcs'!$C$11+LE50</f>
        <v>-573.75380912777825</v>
      </c>
      <c r="LF51" s="57">
        <f>LF50+0.5*LC51*'DEPRECATED - DT-Prelim Calcs'!$C$11^2+LE51*'DEPRECATED - DT-Prelim Calcs'!$C$11</f>
        <v>-107871.64812008142</v>
      </c>
      <c r="LG51" s="57">
        <f>MIN('Drive Train'!$F$35-LA50*'DEPRECATED - DT-Prelim Calcs'!$C$21*'Drive Train'!$F$39,LG50+LA$2)</f>
        <v>9</v>
      </c>
      <c r="LH51" s="57">
        <f>'Drive Train'!$F$35-LA51*'DEPRECATED - DT-Prelim Calcs'!$C$21*'Drive Train'!$F$39</f>
        <v>9</v>
      </c>
      <c r="LI51" s="1">
        <f>IF(LF51&gt;='Drive Train'!$F$29,1,0)</f>
        <v>0</v>
      </c>
      <c r="LJ51" s="57">
        <f>MIN(KZ51,'DEPRECATED - DT-Prelim Calcs'!$C$10)*'DEPRECATED - DT-Prelim Calcs'!$C$11*1000/60/60</f>
        <v>103.33333333333333</v>
      </c>
      <c r="LK51" s="63">
        <f>LK50+'DEPRECATED - DT-Prelim Calcs'!$C$11</f>
        <v>188</v>
      </c>
      <c r="LL51" s="2">
        <f>LV51/'Drive Train'!$F$35</f>
        <v>0.70967741935483875</v>
      </c>
      <c r="LM51" s="46">
        <f>LT51*12*60/(PI() * 'Drive Train'!$F$15)/LL$2*LL51</f>
        <v>-204251.200596854</v>
      </c>
      <c r="LN51" s="2">
        <f>('DEPRECATED - DT-Prelim Calcs'!$C$6*LL51-LM51)/('DEPRECATED - DT-Prelim Calcs'!$C$6*LL51)*'DEPRECATED - DT-Prelim Calcs'!$C$7*LL51</f>
        <v>94.064054933068846</v>
      </c>
      <c r="LO51" s="57">
        <f>LN51/'DEPRECATED - DT-Prelim Calcs'!$C$7*('DEPRECATED - DT-Prelim Calcs'!$C$8-'DEPRECATED - DT-Prelim Calcs'!$C$9)+'DEPRECATED - DT-Prelim Calcs'!$C$9</f>
        <v>5010.3424265198064</v>
      </c>
      <c r="LP51" s="57">
        <f t="shared" si="28"/>
        <v>60</v>
      </c>
      <c r="LQ51" s="2">
        <f t="shared" si="84"/>
        <v>0.99579519204165001</v>
      </c>
      <c r="LR51" s="57">
        <f>LQ51*'DEPRECATED - DT-Prelim Calcs'!$C$21/LL$2/'DEPRECATED - DT-Prelim Calcs'!$C$19/'DEPRECATED - DT-Prelim Calcs'!$C$18*3.39*'DEPRECATED - DT-Prelim Calcs'!$C$20</f>
        <v>25.773080821789936</v>
      </c>
      <c r="LS51" s="46">
        <f t="shared" si="85"/>
        <v>0</v>
      </c>
      <c r="LT51" s="57">
        <f>LR50*'DEPRECATED - DT-Prelim Calcs'!$C$11+LT50</f>
        <v>-703.24885589993858</v>
      </c>
      <c r="LU51" s="57">
        <f>LU50+0.5*LR51*'DEPRECATED - DT-Prelim Calcs'!$C$11^2+LT51*'DEPRECATED - DT-Prelim Calcs'!$C$11</f>
        <v>-114320.07648886577</v>
      </c>
      <c r="LV51" s="57">
        <f>MIN('Drive Train'!$F$35-LP50*'DEPRECATED - DT-Prelim Calcs'!$C$21*'Drive Train'!$F$39,LV50+LP$2)</f>
        <v>8.8000000000000007</v>
      </c>
      <c r="LW51" s="57">
        <f>'Drive Train'!$F$35-LP51*'DEPRECATED - DT-Prelim Calcs'!$C$21*'Drive Train'!$F$39</f>
        <v>8.8000000000000007</v>
      </c>
      <c r="LX51" s="1">
        <f>IF(LU51&gt;='Drive Train'!$F$29,1,0)</f>
        <v>0</v>
      </c>
      <c r="LY51" s="57">
        <f>MIN(LO51,'DEPRECATED - DT-Prelim Calcs'!$C$10)*'DEPRECATED - DT-Prelim Calcs'!$C$11*1000/60/60</f>
        <v>103.33333333333333</v>
      </c>
      <c r="LZ51" s="63">
        <f>LZ50+'DEPRECATED - DT-Prelim Calcs'!$C$11</f>
        <v>188</v>
      </c>
    </row>
    <row r="52" spans="2:338" x14ac:dyDescent="0.2">
      <c r="C52" s="3" t="s">
        <v>126</v>
      </c>
      <c r="E52" s="16"/>
      <c r="F52" s="18">
        <f t="shared" ref="F52:N52" si="93">G52-$K$49</f>
        <v>29.999999999999982</v>
      </c>
      <c r="G52" s="18">
        <f t="shared" si="93"/>
        <v>33.333333333333314</v>
      </c>
      <c r="H52" s="18">
        <f t="shared" si="93"/>
        <v>36.66666666666665</v>
      </c>
      <c r="I52" s="18">
        <f t="shared" si="93"/>
        <v>39.999999999999986</v>
      </c>
      <c r="J52" s="18">
        <f t="shared" si="93"/>
        <v>43.333333333333321</v>
      </c>
      <c r="K52" s="18">
        <f t="shared" si="93"/>
        <v>46.666666666666657</v>
      </c>
      <c r="L52" s="18">
        <f t="shared" si="93"/>
        <v>49.999999999999993</v>
      </c>
      <c r="M52" s="18">
        <f t="shared" si="93"/>
        <v>53.333333333333329</v>
      </c>
      <c r="N52" s="18">
        <f t="shared" si="93"/>
        <v>56.666666666666664</v>
      </c>
      <c r="O52" s="18">
        <f>I49</f>
        <v>60</v>
      </c>
      <c r="R52" s="63">
        <f>R51+'DEPRECATED - DT-Prelim Calcs'!$C$11</f>
        <v>192</v>
      </c>
      <c r="S52" s="2">
        <f>AG52/'Drive Train'!$F$35</f>
        <v>0</v>
      </c>
      <c r="T52" s="46">
        <f>AE52*12*60/(PI() * 'Drive Train'!$F$15)/S$2*ABS(S52)</f>
        <v>0</v>
      </c>
      <c r="U52" s="2">
        <f>IF(OR(AD51=1,AND($C$32=Motors!$C$32,'DEPRECATED - DT-Prelim Calcs'!AI51=1)),0,IF(AG52=0,-(V51+$C$9)/($C$8-$C$9)*$C$7,($C$6*S52-T52)/($C$6*S52)*$C$7*S52))</f>
        <v>0</v>
      </c>
      <c r="V52" s="57">
        <f>IF(AND(AD51=1,AI51=1),0,ABS(U52/$C$7*($C$8-$C$9)+$C$9) *'Drive Train'!$AA$49 + V51*(1-'Drive Train'!$AA$49))</f>
        <v>0</v>
      </c>
      <c r="W52" s="57">
        <f t="shared" si="0"/>
        <v>0</v>
      </c>
      <c r="X52" s="2">
        <f>MAX(MIN(IF(AND(AI51=1,AG52&lt;0),-1,1)*(W52-$C$9)/($C$8-$C$9)*$C$7-$C$29*AE52/T$2 -  AI51*$C$29/2,X$2),MAX(X$4:X51)*-1)</f>
        <v>-0.2458281045106315</v>
      </c>
      <c r="Y52" s="57">
        <f t="shared" si="1"/>
        <v>0</v>
      </c>
      <c r="Z52" s="57">
        <f t="shared" si="2"/>
        <v>0</v>
      </c>
      <c r="AA52" s="57">
        <f t="shared" si="3"/>
        <v>0</v>
      </c>
      <c r="AB52" s="57" t="e">
        <f t="shared" si="4"/>
        <v>#N/A</v>
      </c>
      <c r="AC52" s="46">
        <f t="shared" si="29"/>
        <v>1</v>
      </c>
      <c r="AD52" s="1">
        <f t="shared" si="5"/>
        <v>1</v>
      </c>
      <c r="AE52" s="57">
        <f t="shared" si="6"/>
        <v>0</v>
      </c>
      <c r="AF52" s="57" t="e">
        <f t="shared" si="7"/>
        <v>#N/A</v>
      </c>
      <c r="AG52" s="57">
        <f>IF(AI51=0,MIN('Drive Train'!$F$35-W51*$C$21*'Drive Train'!$F$39,AG51+W$2)-$C$3,IF(AE51-1&lt;=0,0,IF($C$32=Motors!$C$30,MAX(MAX(AG$4:AG51)*-1,AG51-W$2),MAX(0,MAX(AG$4:AG51)*-1,AG51-W$2))))</f>
        <v>0</v>
      </c>
      <c r="AH52" s="57">
        <f>'Drive Train'!$F$35-ABS(W52)*'DEPRECATED - DT-Prelim Calcs'!$C$21*'Drive Train'!$F$39</f>
        <v>12.4</v>
      </c>
      <c r="AI52" s="1">
        <f>IF(AJ52&gt;='Drive Train'!$F$29,1,0)</f>
        <v>1</v>
      </c>
      <c r="AJ52" s="57">
        <f>AJ51+0.5*Y52*'DEPRECATED - DT-Prelim Calcs'!$C$11^2+AE52*'DEPRECATED - DT-Prelim Calcs'!$C$11</f>
        <v>784.33981740885292</v>
      </c>
      <c r="AK52" s="57">
        <f t="shared" si="8"/>
        <v>0</v>
      </c>
      <c r="AL52" s="63">
        <f>AL51+'DEPRECATED - DT-Prelim Calcs'!$C$11</f>
        <v>192</v>
      </c>
      <c r="AM52" s="2">
        <f>AW52/'Drive Train'!$F$35</f>
        <v>0.90171649088041117</v>
      </c>
      <c r="AN52" s="46">
        <f>AU52*12*60/(PI() * 'Drive Train'!$F$15)/AM$2*AM52</f>
        <v>4074.5150597952043</v>
      </c>
      <c r="AO52" s="2">
        <f>('DEPRECATED - DT-Prelim Calcs'!$C$6*AM52-AN52)/('DEPRECATED - DT-Prelim Calcs'!$C$6*AM52)*'DEPRECATED - DT-Prelim Calcs'!$C$7*AM52</f>
        <v>0.33081379853652965</v>
      </c>
      <c r="AP52" s="57">
        <f>AO52/'DEPRECATED - DT-Prelim Calcs'!$C$7*('DEPRECATED - DT-Prelim Calcs'!$C$8-'DEPRECATED - DT-Prelim Calcs'!$C$9)+'DEPRECATED - DT-Prelim Calcs'!$C$9</f>
        <v>20.311373590139731</v>
      </c>
      <c r="AQ52" s="57">
        <f t="shared" si="9"/>
        <v>20.311373590139731</v>
      </c>
      <c r="AR52" s="2">
        <f t="shared" si="30"/>
        <v>-5.2701839024504871E-6</v>
      </c>
      <c r="AS52" s="57">
        <f>AR52*'DEPRECATED - DT-Prelim Calcs'!$C$21/AM$2/'DEPRECATED - DT-Prelim Calcs'!$C$19/'DEPRECATED - DT-Prelim Calcs'!$C$18*3.39*'DEPRECATED - DT-Prelim Calcs'!$C$20</f>
        <v>-3.8192678062462497E-5</v>
      </c>
      <c r="AT52" s="46">
        <f t="shared" si="31"/>
        <v>0</v>
      </c>
      <c r="AU52" s="57">
        <f>AS51*'DEPRECATED - DT-Prelim Calcs'!$C$11+AU51</f>
        <v>39.432406934293986</v>
      </c>
      <c r="AV52" s="57">
        <f>AV51+0.5*AS52*'DEPRECATED - DT-Prelim Calcs'!$C$11^2+AU52*'DEPRECATED - DT-Prelim Calcs'!$C$11</f>
        <v>7526.3921352777352</v>
      </c>
      <c r="AW52" s="57">
        <f>MIN('Drive Train'!$F$35-AQ51*'DEPRECATED - DT-Prelim Calcs'!$C$21*'Drive Train'!$F$39,AW51+AQ$2)</f>
        <v>11.181284486917098</v>
      </c>
      <c r="AX52" s="57">
        <f>'Drive Train'!$F$35-AQ52*'DEPRECATED - DT-Prelim Calcs'!$C$21*'Drive Train'!$F$39</f>
        <v>11.181317584591616</v>
      </c>
      <c r="AY52" s="1">
        <f>IF(AV52&gt;='Drive Train'!$F$29,1,0)</f>
        <v>1</v>
      </c>
      <c r="AZ52" s="57">
        <f t="shared" si="32"/>
        <v>22.568192877933033</v>
      </c>
      <c r="BA52" s="63">
        <f>BA51+'DEPRECATED - DT-Prelim Calcs'!$C$11</f>
        <v>192</v>
      </c>
      <c r="BB52" s="2">
        <f>BL52/'Drive Train'!$F$35</f>
        <v>0.55000000000000004</v>
      </c>
      <c r="BC52" s="46">
        <f>BJ52*12*60/(PI() * 'Drive Train'!$F$15)/BB$2*BB52</f>
        <v>5574.3899738703585</v>
      </c>
      <c r="BD52" s="2">
        <f>('DEPRECATED - DT-Prelim Calcs'!$C$6*BB52-BC52)/('DEPRECATED - DT-Prelim Calcs'!$C$6*BB52)*'DEPRECATED - DT-Prelim Calcs'!$C$7*BB52</f>
        <v>-1.1950027836824697</v>
      </c>
      <c r="BE52" s="57">
        <f>BD52/'DEPRECATED - DT-Prelim Calcs'!$C$7*('DEPRECATED - DT-Prelim Calcs'!$C$8-'DEPRECATED - DT-Prelim Calcs'!$C$9)+'DEPRECATED - DT-Prelim Calcs'!$C$9</f>
        <v>-60.917783048324004</v>
      </c>
      <c r="BF52" s="57">
        <f t="shared" si="10"/>
        <v>-60.917783048324004</v>
      </c>
      <c r="BG52" s="2">
        <f t="shared" si="33"/>
        <v>-1.9370290487937321</v>
      </c>
      <c r="BH52" s="57">
        <f>BG52*'DEPRECATED - DT-Prelim Calcs'!$C$21/BB$2/'DEPRECATED - DT-Prelim Calcs'!$C$19/'DEPRECATED - DT-Prelim Calcs'!$C$18*3.39*'DEPRECATED - DT-Prelim Calcs'!$C$20</f>
        <v>-20.276421868096197</v>
      </c>
      <c r="BI52" s="46">
        <f t="shared" si="34"/>
        <v>1</v>
      </c>
      <c r="BJ52" s="57">
        <f>BH51*'DEPRECATED - DT-Prelim Calcs'!$C$11+BJ51</f>
        <v>61.232386678866149</v>
      </c>
      <c r="BK52" s="57">
        <f>BK51+0.5*BH52*'DEPRECATED - DT-Prelim Calcs'!$C$11^2+BJ52*'DEPRECATED - DT-Prelim Calcs'!$C$11</f>
        <v>4004.5869919460952</v>
      </c>
      <c r="BL52" s="57">
        <f>MIN('Drive Train'!$F$35-BF51*'DEPRECATED - DT-Prelim Calcs'!$C$21*'Drive Train'!$F$39,BL51+BF$2)</f>
        <v>6.82</v>
      </c>
      <c r="BM52" s="57">
        <f>'Drive Train'!$F$35-BF52*'DEPRECATED - DT-Prelim Calcs'!$C$21*'Drive Train'!$F$39</f>
        <v>16.05506698289944</v>
      </c>
      <c r="BN52" s="1">
        <f>IF(BK52&gt;='Drive Train'!$F$29,1,0)</f>
        <v>1</v>
      </c>
      <c r="BO52" s="57">
        <f t="shared" si="35"/>
        <v>-67.6864256092489</v>
      </c>
      <c r="BP52" s="63">
        <f>BP51+'DEPRECATED - DT-Prelim Calcs'!$C$11</f>
        <v>192</v>
      </c>
      <c r="BQ52" s="2">
        <f>CA52/'Drive Train'!$F$35</f>
        <v>1.1049828923726523</v>
      </c>
      <c r="BR52" s="46">
        <f>BY52*12*60/(PI() * 'Drive Train'!$F$15)/BQ$2*BQ52</f>
        <v>-4952.7405668975562</v>
      </c>
      <c r="BS52" s="2">
        <f>('DEPRECATED - DT-Prelim Calcs'!$C$6*BQ52-BR52)/('DEPRECATED - DT-Prelim Calcs'!$C$6*BQ52)*'DEPRECATED - DT-Prelim Calcs'!$C$7*BQ52</f>
        <v>4.9024280513353746</v>
      </c>
      <c r="BT52" s="57">
        <f>BS52/'DEPRECATED - DT-Prelim Calcs'!$C$7*('DEPRECATED - DT-Prelim Calcs'!$C$8-'DEPRECATED - DT-Prelim Calcs'!$C$9)+'DEPRECATED - DT-Prelim Calcs'!$C$9</f>
        <v>263.68818215200355</v>
      </c>
      <c r="BU52" s="57">
        <f t="shared" si="11"/>
        <v>93</v>
      </c>
      <c r="BV52" s="2">
        <f t="shared" si="36"/>
        <v>1.8828060353728675</v>
      </c>
      <c r="BW52" s="57">
        <f>BV52*'DEPRECATED - DT-Prelim Calcs'!$C$21/BQ$2/'DEPRECATED - DT-Prelim Calcs'!$C$19/'DEPRECATED - DT-Prelim Calcs'!$C$18*3.39*'DEPRECATED - DT-Prelim Calcs'!$C$20</f>
        <v>25.773080821789936</v>
      </c>
      <c r="BX52" s="46">
        <f t="shared" si="37"/>
        <v>0</v>
      </c>
      <c r="BY52" s="57">
        <f>BW51*'DEPRECATED - DT-Prelim Calcs'!$C$11+BY51</f>
        <v>-20.70765807313262</v>
      </c>
      <c r="BZ52" s="57">
        <f>BZ51+0.5*BW52*'DEPRECATED - DT-Prelim Calcs'!$C$11^2+BY52*'DEPRECATED - DT-Prelim Calcs'!$C$11</f>
        <v>-4373.447019847732</v>
      </c>
      <c r="CA52" s="57">
        <f>MIN('Drive Train'!$F$35-BU51*'DEPRECATED - DT-Prelim Calcs'!$C$21*'Drive Train'!$F$39,CA51+BU$2)</f>
        <v>13.70178786542089</v>
      </c>
      <c r="CB52" s="57">
        <f>'Drive Train'!$F$35-BU52*'DEPRECATED - DT-Prelim Calcs'!$C$21*'Drive Train'!$F$39</f>
        <v>6.82</v>
      </c>
      <c r="CC52" s="1">
        <f>IF(BZ52&gt;='Drive Train'!$F$29,1,0)</f>
        <v>0</v>
      </c>
      <c r="CD52" s="57">
        <f t="shared" si="38"/>
        <v>103.33333333333333</v>
      </c>
      <c r="CE52" s="63">
        <f>CE51+'DEPRECATED - DT-Prelim Calcs'!$C$11</f>
        <v>192</v>
      </c>
      <c r="CF52" s="2">
        <f>CP52/'Drive Train'!$F$35</f>
        <v>0.55000000000000004</v>
      </c>
      <c r="CG52" s="46">
        <f>CN52*12*60/(PI() * 'Drive Train'!$F$15)/CF$2*CF52</f>
        <v>-4344.9525652874045</v>
      </c>
      <c r="CH52" s="2">
        <f>('DEPRECATED - DT-Prelim Calcs'!$C$6*CF52-CG52)/('DEPRECATED - DT-Prelim Calcs'!$C$6*CF52)*'DEPRECATED - DT-Prelim Calcs'!$C$7*CF52</f>
        <v>3.2901033175126919</v>
      </c>
      <c r="CI52" s="57">
        <f>CH52/'DEPRECATED - DT-Prelim Calcs'!$C$7*('DEPRECATED - DT-Prelim Calcs'!$C$8-'DEPRECATED - DT-Prelim Calcs'!$C$9)+'DEPRECATED - DT-Prelim Calcs'!$C$9</f>
        <v>177.85363304434787</v>
      </c>
      <c r="CJ52" s="57">
        <f t="shared" si="12"/>
        <v>93</v>
      </c>
      <c r="CK52" s="2">
        <f t="shared" si="39"/>
        <v>1.5241763143494644</v>
      </c>
      <c r="CL52" s="57">
        <f>CK52*'DEPRECATED - DT-Prelim Calcs'!$C$21/CF$2/'DEPRECATED - DT-Prelim Calcs'!$C$19/'DEPRECATED - DT-Prelim Calcs'!$C$18*3.39*'DEPRECATED - DT-Prelim Calcs'!$C$20</f>
        <v>25.773080821789936</v>
      </c>
      <c r="CM52" s="46">
        <f t="shared" si="40"/>
        <v>0</v>
      </c>
      <c r="CN52" s="57">
        <f>CL51*'DEPRECATED - DT-Prelim Calcs'!$C$11+CN51</f>
        <v>-29.545608353469774</v>
      </c>
      <c r="CO52" s="57">
        <f>CO51+0.5*CL52*'DEPRECATED - DT-Prelim Calcs'!$C$11^2+CN52*'DEPRECATED - DT-Prelim Calcs'!$C$11</f>
        <v>-16300.655666593932</v>
      </c>
      <c r="CP52" s="57">
        <f>MIN('Drive Train'!$F$35-CJ51*'DEPRECATED - DT-Prelim Calcs'!$C$21*'Drive Train'!$F$39,CP51+CJ$2)</f>
        <v>6.82</v>
      </c>
      <c r="CQ52" s="57">
        <f>'Drive Train'!$F$35-CJ52*'DEPRECATED - DT-Prelim Calcs'!$C$21*'Drive Train'!$F$39</f>
        <v>6.82</v>
      </c>
      <c r="CR52" s="1">
        <f>IF(CO52&gt;='Drive Train'!$F$29,1,0)</f>
        <v>0</v>
      </c>
      <c r="CS52" s="57">
        <f t="shared" si="41"/>
        <v>103.33333333333333</v>
      </c>
      <c r="CT52" s="63">
        <f>CT51+'DEPRECATED - DT-Prelim Calcs'!$C$11</f>
        <v>192</v>
      </c>
      <c r="CU52" s="2">
        <f>DE52/'Drive Train'!$F$35</f>
        <v>0.55000000000000004</v>
      </c>
      <c r="CV52" s="46">
        <f>DC52*12*60/(PI() * 'Drive Train'!$F$15)/CU$2*CU52</f>
        <v>-66056.584381935245</v>
      </c>
      <c r="CW52" s="2">
        <f>('DEPRECATED - DT-Prelim Calcs'!$C$6*CU52-CV52)/('DEPRECATED - DT-Prelim Calcs'!$C$6*CU52)*'DEPRECATED - DT-Prelim Calcs'!$C$7*CU52</f>
        <v>31.193486559186479</v>
      </c>
      <c r="CX52" s="57">
        <f>CW52/'DEPRECATED - DT-Prelim Calcs'!$C$7*('DEPRECATED - DT-Prelim Calcs'!$C$8-'DEPRECATED - DT-Prelim Calcs'!$C$9)+'DEPRECATED - DT-Prelim Calcs'!$C$9</f>
        <v>1663.3325002255708</v>
      </c>
      <c r="CY52" s="57">
        <f t="shared" si="13"/>
        <v>93</v>
      </c>
      <c r="CZ52" s="2">
        <f t="shared" si="42"/>
        <v>1.2803081040535502</v>
      </c>
      <c r="DA52" s="57">
        <f>CZ52*'DEPRECATED - DT-Prelim Calcs'!$C$21/CU$2/'DEPRECATED - DT-Prelim Calcs'!$C$19/'DEPRECATED - DT-Prelim Calcs'!$C$18*3.39*'DEPRECATED - DT-Prelim Calcs'!$C$20</f>
        <v>25.773080821789936</v>
      </c>
      <c r="DB52" s="46">
        <f t="shared" si="43"/>
        <v>0</v>
      </c>
      <c r="DC52" s="57">
        <f>DA51*'DEPRECATED - DT-Prelim Calcs'!$C$11+DC51</f>
        <v>-377.31432766458556</v>
      </c>
      <c r="DD52" s="57">
        <f>DD51+0.5*DA52*'DEPRECATED - DT-Prelim Calcs'!$C$11^2+DC52*'DEPRECATED - DT-Prelim Calcs'!$C$11</f>
        <v>-33762.913902570559</v>
      </c>
      <c r="DE52" s="57">
        <f>MIN('Drive Train'!$F$35-CY51*'DEPRECATED - DT-Prelim Calcs'!$C$21*'Drive Train'!$F$39,DE51+CY$2)</f>
        <v>6.82</v>
      </c>
      <c r="DF52" s="57">
        <f>'Drive Train'!$F$35-CY52*'DEPRECATED - DT-Prelim Calcs'!$C$21*'Drive Train'!$F$39</f>
        <v>6.82</v>
      </c>
      <c r="DG52" s="1">
        <f>IF(DD52&gt;='Drive Train'!$F$29,1,0)</f>
        <v>0</v>
      </c>
      <c r="DH52" s="57">
        <f t="shared" si="44"/>
        <v>103.33333333333333</v>
      </c>
      <c r="DI52" s="63">
        <f>DI51+'DEPRECATED - DT-Prelim Calcs'!$C$11</f>
        <v>192</v>
      </c>
      <c r="DJ52" s="2">
        <f>DT52/'Drive Train'!$F$35</f>
        <v>0.55000000000000004</v>
      </c>
      <c r="DK52" s="46">
        <f>DR52*12*60/(PI() * 'Drive Train'!$F$15)/DJ$2*DJ52</f>
        <v>-46065.285156071266</v>
      </c>
      <c r="DL52" s="2">
        <f>('DEPRECATED - DT-Prelim Calcs'!$C$6*DJ52-DK52)/('DEPRECATED - DT-Prelim Calcs'!$C$6*DJ52)*'DEPRECATED - DT-Prelim Calcs'!$C$7*DJ52</f>
        <v>22.154268710343668</v>
      </c>
      <c r="DM52" s="57">
        <f>DL52/'DEPRECATED - DT-Prelim Calcs'!$C$7*('DEPRECATED - DT-Prelim Calcs'!$C$8-'DEPRECATED - DT-Prelim Calcs'!$C$9)+'DEPRECATED - DT-Prelim Calcs'!$C$9</f>
        <v>1182.1160479407024</v>
      </c>
      <c r="DN52" s="57">
        <f t="shared" si="14"/>
        <v>93</v>
      </c>
      <c r="DO52" s="2">
        <f t="shared" si="45"/>
        <v>1.1037138828047846</v>
      </c>
      <c r="DP52" s="57">
        <f>DO52*'DEPRECATED - DT-Prelim Calcs'!$C$21/DJ$2/'DEPRECATED - DT-Prelim Calcs'!$C$19/'DEPRECATED - DT-Prelim Calcs'!$C$18*3.39*'DEPRECATED - DT-Prelim Calcs'!$C$20</f>
        <v>25.773080821789936</v>
      </c>
      <c r="DQ52" s="46">
        <f t="shared" si="46"/>
        <v>0</v>
      </c>
      <c r="DR52" s="57">
        <f>DP51*'DEPRECATED - DT-Prelim Calcs'!$C$11+DR51</f>
        <v>-226.83128751070922</v>
      </c>
      <c r="DS52" s="57">
        <f>DS51+0.5*DP52*'DEPRECATED - DT-Prelim Calcs'!$C$11^2+DR52*'DEPRECATED - DT-Prelim Calcs'!$C$11</f>
        <v>-51767.317540613127</v>
      </c>
      <c r="DT52" s="57">
        <f>MIN('Drive Train'!$F$35-DN51*'DEPRECATED - DT-Prelim Calcs'!$C$21*'Drive Train'!$F$39,DT51+DN$2)</f>
        <v>6.82</v>
      </c>
      <c r="DU52" s="57">
        <f>'Drive Train'!$F$35-DN52*'DEPRECATED - DT-Prelim Calcs'!$C$21*'Drive Train'!$F$39</f>
        <v>6.82</v>
      </c>
      <c r="DV52" s="1">
        <f>IF(DS52&gt;='Drive Train'!$F$29,1,0)</f>
        <v>0</v>
      </c>
      <c r="DW52" s="57">
        <f t="shared" si="47"/>
        <v>103.33333333333333</v>
      </c>
      <c r="DX52" s="63">
        <f>DX51+'DEPRECATED - DT-Prelim Calcs'!$C$11</f>
        <v>192</v>
      </c>
      <c r="DY52" s="2">
        <f>EI52/'Drive Train'!$F$35</f>
        <v>0.55000000000000004</v>
      </c>
      <c r="DZ52" s="46">
        <f>EG52*12*60/(PI() * 'Drive Train'!$F$15)/DY$2*DY52</f>
        <v>-48134.465394261846</v>
      </c>
      <c r="EA52" s="2">
        <f>('DEPRECATED - DT-Prelim Calcs'!$C$6*DY52-DZ52)/('DEPRECATED - DT-Prelim Calcs'!$C$6*DY52)*'DEPRECATED - DT-Prelim Calcs'!$C$7*DY52</f>
        <v>23.089864277705637</v>
      </c>
      <c r="EB52" s="57">
        <f>EA52/'DEPRECATED - DT-Prelim Calcs'!$C$7*('DEPRECATED - DT-Prelim Calcs'!$C$8-'DEPRECATED - DT-Prelim Calcs'!$C$9)+'DEPRECATED - DT-Prelim Calcs'!$C$9</f>
        <v>1231.9238949500555</v>
      </c>
      <c r="EC52" s="57">
        <f t="shared" si="15"/>
        <v>93</v>
      </c>
      <c r="ED52" s="2">
        <f t="shared" si="48"/>
        <v>0.96993038185874991</v>
      </c>
      <c r="EE52" s="57">
        <f>ED52*'DEPRECATED - DT-Prelim Calcs'!$C$21/DY$2/'DEPRECATED - DT-Prelim Calcs'!$C$19/'DEPRECATED - DT-Prelim Calcs'!$C$18*3.39*'DEPRECATED - DT-Prelim Calcs'!$C$20</f>
        <v>25.773080821789936</v>
      </c>
      <c r="EF52" s="46">
        <f t="shared" si="49"/>
        <v>0</v>
      </c>
      <c r="EG52" s="57">
        <f>EE51*'DEPRECATED - DT-Prelim Calcs'!$C$11+EG51</f>
        <v>-208.29047226871228</v>
      </c>
      <c r="EH52" s="57">
        <f>EH51+0.5*EE52*'DEPRECATED - DT-Prelim Calcs'!$C$11^2+EG52*'DEPRECATED - DT-Prelim Calcs'!$C$11</f>
        <v>-102211.44235502908</v>
      </c>
      <c r="EI52" s="57">
        <f>MIN('Drive Train'!$F$35-EC51*'DEPRECATED - DT-Prelim Calcs'!$C$21*'Drive Train'!$F$39,EI51+EC$2)</f>
        <v>6.82</v>
      </c>
      <c r="EJ52" s="57">
        <f>'Drive Train'!$F$35-EC52*'DEPRECATED - DT-Prelim Calcs'!$C$21*'Drive Train'!$F$39</f>
        <v>6.82</v>
      </c>
      <c r="EK52" s="1">
        <f>IF(EH52&gt;='Drive Train'!$F$29,1,0)</f>
        <v>0</v>
      </c>
      <c r="EL52" s="57">
        <f t="shared" si="50"/>
        <v>103.33333333333333</v>
      </c>
      <c r="EM52" s="63">
        <f>EM51+'DEPRECATED - DT-Prelim Calcs'!$C$11</f>
        <v>192</v>
      </c>
      <c r="EN52" s="2">
        <f>EX52/'Drive Train'!$F$35</f>
        <v>0.55000000000000004</v>
      </c>
      <c r="EO52" s="46">
        <f>EV52*12*60/(PI() * 'Drive Train'!$F$15)/EN$2*EN52</f>
        <v>-311341.70184746175</v>
      </c>
      <c r="EP52" s="2">
        <f>('DEPRECATED - DT-Prelim Calcs'!$C$6*EN52-EO52)/('DEPRECATED - DT-Prelim Calcs'!$C$6*EN52)*'DEPRECATED - DT-Prelim Calcs'!$C$7*EN52</f>
        <v>142.10101621995923</v>
      </c>
      <c r="EQ52" s="57">
        <f>EP52/'DEPRECATED - DT-Prelim Calcs'!$C$7*('DEPRECATED - DT-Prelim Calcs'!$C$8-'DEPRECATED - DT-Prelim Calcs'!$C$9)+'DEPRECATED - DT-Prelim Calcs'!$C$9</f>
        <v>7567.6628137015641</v>
      </c>
      <c r="ER52" s="57">
        <f t="shared" si="16"/>
        <v>93</v>
      </c>
      <c r="ES52" s="2">
        <f t="shared" si="51"/>
        <v>0.86507304327942547</v>
      </c>
      <c r="ET52" s="57">
        <f>ES52*'DEPRECATED - DT-Prelim Calcs'!$C$21/EN$2/'DEPRECATED - DT-Prelim Calcs'!$C$19/'DEPRECATED - DT-Prelim Calcs'!$C$18*3.39*'DEPRECATED - DT-Prelim Calcs'!$C$20</f>
        <v>25.773080821789936</v>
      </c>
      <c r="EU52" s="46">
        <f t="shared" si="52"/>
        <v>0</v>
      </c>
      <c r="EV52" s="57">
        <f>ET51*'DEPRECATED - DT-Prelim Calcs'!$C$11+EV51</f>
        <v>-1201.6078664375054</v>
      </c>
      <c r="EW52" s="57">
        <f>EW51+0.5*ET52*'DEPRECATED - DT-Prelim Calcs'!$C$11^2+EV52*'DEPRECATED - DT-Prelim Calcs'!$C$11</f>
        <v>-144227.38546871528</v>
      </c>
      <c r="EX52" s="57">
        <f>MIN('Drive Train'!$F$35-ER51*'DEPRECATED - DT-Prelim Calcs'!$C$21*'Drive Train'!$F$39,EX51+ER$2)</f>
        <v>6.82</v>
      </c>
      <c r="EY52" s="57">
        <f>'Drive Train'!$F$35-ER52*'DEPRECATED - DT-Prelim Calcs'!$C$21*'Drive Train'!$F$39</f>
        <v>6.82</v>
      </c>
      <c r="EZ52" s="1">
        <f>IF(EW52&gt;='Drive Train'!$F$29,1,0)</f>
        <v>0</v>
      </c>
      <c r="FA52" s="57">
        <f t="shared" si="53"/>
        <v>103.33333333333333</v>
      </c>
      <c r="FB52" s="63">
        <f>FB51+'DEPRECATED - DT-Prelim Calcs'!$C$11</f>
        <v>192</v>
      </c>
      <c r="FC52" s="2">
        <f>FM52/'Drive Train'!$F$35</f>
        <v>0.55000000000000004</v>
      </c>
      <c r="FD52" s="46">
        <f>FK52*12*60/(PI() * 'Drive Train'!$F$15)/FC$2*FC52</f>
        <v>-159882.50270185785</v>
      </c>
      <c r="FE52" s="2">
        <f>('DEPRECATED - DT-Prelim Calcs'!$C$6*FC52-FD52)/('DEPRECATED - DT-Prelim Calcs'!$C$6*FC52)*'DEPRECATED - DT-Prelim Calcs'!$C$7*FC52</f>
        <v>73.617588463691817</v>
      </c>
      <c r="FF52" s="57">
        <f>FE52/'DEPRECATED - DT-Prelim Calcs'!$C$7*('DEPRECATED - DT-Prelim Calcs'!$C$8-'DEPRECATED - DT-Prelim Calcs'!$C$9)+'DEPRECATED - DT-Prelim Calcs'!$C$9</f>
        <v>3921.8438173824316</v>
      </c>
      <c r="FG52" s="57">
        <f t="shared" si="17"/>
        <v>93</v>
      </c>
      <c r="FH52" s="2">
        <f t="shared" si="54"/>
        <v>0.78067567320338405</v>
      </c>
      <c r="FI52" s="57">
        <f>FH52*'DEPRECATED - DT-Prelim Calcs'!$C$21/FC$2/'DEPRECATED - DT-Prelim Calcs'!$C$19/'DEPRECATED - DT-Prelim Calcs'!$C$18*3.39*'DEPRECATED - DT-Prelim Calcs'!$C$20</f>
        <v>25.773080821789936</v>
      </c>
      <c r="FJ52" s="46">
        <f t="shared" si="55"/>
        <v>0</v>
      </c>
      <c r="FK52" s="57">
        <f>FI51*'DEPRECATED - DT-Prelim Calcs'!$C$11+FK51</f>
        <v>-556.85775601519606</v>
      </c>
      <c r="FL52" s="57">
        <f>FL51+0.5*FI52*'DEPRECATED - DT-Prelim Calcs'!$C$11^2+FK52*'DEPRECATED - DT-Prelim Calcs'!$C$11</f>
        <v>-169787.3398566714</v>
      </c>
      <c r="FM52" s="57">
        <f>MIN('Drive Train'!$F$35-FG51*'DEPRECATED - DT-Prelim Calcs'!$C$21*'Drive Train'!$F$39,FM51+FG$2)</f>
        <v>6.82</v>
      </c>
      <c r="FN52" s="57">
        <f>'Drive Train'!$F$35-FG52*'DEPRECATED - DT-Prelim Calcs'!$C$21*'Drive Train'!$F$39</f>
        <v>6.82</v>
      </c>
      <c r="FO52" s="1">
        <f>IF(FL52&gt;='Drive Train'!$F$29,1,0)</f>
        <v>0</v>
      </c>
      <c r="FP52" s="57">
        <f t="shared" si="56"/>
        <v>103.33333333333333</v>
      </c>
      <c r="FQ52" s="63">
        <f>FQ51+'DEPRECATED - DT-Prelim Calcs'!$C$11</f>
        <v>192</v>
      </c>
      <c r="FR52" s="2">
        <f>GB52/'Drive Train'!$F$35</f>
        <v>0.55000000000000004</v>
      </c>
      <c r="FS52" s="46">
        <f>FZ52*12*60/(PI() * 'Drive Train'!$F$15)/FR$2*FR52</f>
        <v>-391017.68675090605</v>
      </c>
      <c r="FT52" s="2">
        <f>('DEPRECATED - DT-Prelim Calcs'!$C$6*FR52-FS52)/('DEPRECATED - DT-Prelim Calcs'!$C$6*FR52)*'DEPRECATED - DT-Prelim Calcs'!$C$7*FR52</f>
        <v>178.12711821194813</v>
      </c>
      <c r="FU52" s="57">
        <f>FT52/'DEPRECATED - DT-Prelim Calcs'!$C$7*('DEPRECATED - DT-Prelim Calcs'!$C$8-'DEPRECATED - DT-Prelim Calcs'!$C$9)+'DEPRECATED - DT-Prelim Calcs'!$C$9</f>
        <v>9485.5669155987325</v>
      </c>
      <c r="FV52" s="57">
        <f t="shared" si="18"/>
        <v>93</v>
      </c>
      <c r="FW52" s="2">
        <f t="shared" si="57"/>
        <v>0.7112822800297498</v>
      </c>
      <c r="FX52" s="57">
        <f>FW52*'DEPRECATED - DT-Prelim Calcs'!$C$21/FR$2/'DEPRECATED - DT-Prelim Calcs'!$C$19/'DEPRECATED - DT-Prelim Calcs'!$C$18*3.39*'DEPRECATED - DT-Prelim Calcs'!$C$20</f>
        <v>25.773080821789936</v>
      </c>
      <c r="FY52" s="46">
        <f t="shared" si="58"/>
        <v>0</v>
      </c>
      <c r="FZ52" s="57">
        <f>FX51*'DEPRECATED - DT-Prelim Calcs'!$C$11+FZ51</f>
        <v>-1240.8265576972938</v>
      </c>
      <c r="GA52" s="57">
        <f>GA51+0.5*FX52*'DEPRECATED - DT-Prelim Calcs'!$C$11^2+FZ52*'DEPRECATED - DT-Prelim Calcs'!$C$11</f>
        <v>-184416.00592786705</v>
      </c>
      <c r="GB52" s="57">
        <f>MIN('Drive Train'!$F$35-FV51*'DEPRECATED - DT-Prelim Calcs'!$C$21*'Drive Train'!$F$39,GB51+FV$2)</f>
        <v>6.82</v>
      </c>
      <c r="GC52" s="57">
        <f>'Drive Train'!$F$35-FV52*'DEPRECATED - DT-Prelim Calcs'!$C$21*'Drive Train'!$F$39</f>
        <v>6.82</v>
      </c>
      <c r="GD52" s="1">
        <f>IF(GA52&gt;='Drive Train'!$F$29,1,0)</f>
        <v>0</v>
      </c>
      <c r="GE52" s="57">
        <f t="shared" si="59"/>
        <v>103.33333333333333</v>
      </c>
      <c r="GF52" s="63">
        <f>GF51+'DEPRECATED - DT-Prelim Calcs'!$C$11</f>
        <v>192</v>
      </c>
      <c r="GG52" s="2">
        <f>GQ52/'Drive Train'!$F$35</f>
        <v>0.85483870967741948</v>
      </c>
      <c r="GH52" s="46">
        <f>GO52*12*60/(PI() * 'Drive Train'!$F$15)/GG$2*GG52</f>
        <v>-59883.171331436832</v>
      </c>
      <c r="GI52" s="2">
        <f>('DEPRECATED - DT-Prelim Calcs'!$C$6*GG52-GH52)/('DEPRECATED - DT-Prelim Calcs'!$C$6*GG52)*'DEPRECATED - DT-Prelim Calcs'!$C$7*GG52</f>
        <v>29.136792230052929</v>
      </c>
      <c r="GJ52" s="57">
        <f>GI52/'DEPRECATED - DT-Prelim Calcs'!$C$7*('DEPRECATED - DT-Prelim Calcs'!$C$8-'DEPRECATED - DT-Prelim Calcs'!$C$9)+'DEPRECATED - DT-Prelim Calcs'!$C$9</f>
        <v>1553.8412627036478</v>
      </c>
      <c r="GK52" s="57">
        <f t="shared" si="60"/>
        <v>29.999999999999982</v>
      </c>
      <c r="GL52" s="2">
        <f t="shared" si="61"/>
        <v>0.99579519204165001</v>
      </c>
      <c r="GM52" s="57">
        <f>GL52*'DEPRECATED - DT-Prelim Calcs'!$C$21/GG$2/'DEPRECATED - DT-Prelim Calcs'!$C$19/'DEPRECATED - DT-Prelim Calcs'!$C$18*3.39*'DEPRECATED - DT-Prelim Calcs'!$C$20</f>
        <v>25.773080821789936</v>
      </c>
      <c r="GN52" s="46">
        <f t="shared" si="62"/>
        <v>0</v>
      </c>
      <c r="GO52" s="57">
        <f>GM51*'DEPRECATED - DT-Prelim Calcs'!$C$11+GO51</f>
        <v>-171.16935536639278</v>
      </c>
      <c r="GP52" s="57">
        <f>GP51+0.5*GM52*'DEPRECATED - DT-Prelim Calcs'!$C$11^2+GO52*'DEPRECATED - DT-Prelim Calcs'!$C$11</f>
        <v>-101572.32935676844</v>
      </c>
      <c r="GQ52" s="57">
        <f>MIN('Drive Train'!$F$35-GK51*'DEPRECATED - DT-Prelim Calcs'!$C$21*'Drive Train'!$F$39,GQ51+GK$2)</f>
        <v>10.600000000000001</v>
      </c>
      <c r="GR52" s="57">
        <f>'Drive Train'!$F$35-GK52*'DEPRECATED - DT-Prelim Calcs'!$C$21*'Drive Train'!$F$39</f>
        <v>10.600000000000001</v>
      </c>
      <c r="GS52" s="1">
        <f>IF(GP52&gt;='Drive Train'!$F$29,1,0)</f>
        <v>0</v>
      </c>
      <c r="GT52" s="57">
        <f t="shared" si="63"/>
        <v>33.333333333333314</v>
      </c>
      <c r="GU52" s="63">
        <f>GU51+'DEPRECATED - DT-Prelim Calcs'!$C$11</f>
        <v>192</v>
      </c>
      <c r="GV52" s="2">
        <f>HF52/'Drive Train'!$F$35</f>
        <v>0.83870967741935498</v>
      </c>
      <c r="GW52" s="46">
        <f>HD52*12*60/(PI() * 'Drive Train'!$F$15)/GV$2*GV52</f>
        <v>-325025.13604178658</v>
      </c>
      <c r="GX52" s="2">
        <f>('DEPRECATED - DT-Prelim Calcs'!$C$6*GV52-GW52)/('DEPRECATED - DT-Prelim Calcs'!$C$6*GV52)*'DEPRECATED - DT-Prelim Calcs'!$C$7*GV52</f>
        <v>148.98387528706576</v>
      </c>
      <c r="GY52" s="57">
        <f>GX52/'DEPRECATED - DT-Prelim Calcs'!$C$7*('DEPRECATED - DT-Prelim Calcs'!$C$8-'DEPRECATED - DT-Prelim Calcs'!$C$9)+'DEPRECATED - DT-Prelim Calcs'!$C$9</f>
        <v>7934.0822403861148</v>
      </c>
      <c r="GZ52" s="57">
        <f t="shared" si="20"/>
        <v>33.333333333333314</v>
      </c>
      <c r="HA52" s="2">
        <f t="shared" si="64"/>
        <v>0.99579519204165001</v>
      </c>
      <c r="HB52" s="57">
        <f>HA52*'DEPRECATED - DT-Prelim Calcs'!$C$21/GV$2/'DEPRECATED - DT-Prelim Calcs'!$C$19/'DEPRECATED - DT-Prelim Calcs'!$C$18*3.39*'DEPRECATED - DT-Prelim Calcs'!$C$20</f>
        <v>25.773080821789936</v>
      </c>
      <c r="HC52" s="46">
        <f t="shared" si="65"/>
        <v>0</v>
      </c>
      <c r="HD52" s="57">
        <f>HB51*'DEPRECATED - DT-Prelim Calcs'!$C$11+HD51</f>
        <v>-946.9143494775011</v>
      </c>
      <c r="HE52" s="57">
        <f>HE51+0.5*HB52*'DEPRECATED - DT-Prelim Calcs'!$C$11^2+HD52*'DEPRECATED - DT-Prelim Calcs'!$C$11</f>
        <v>-86871.457498266464</v>
      </c>
      <c r="HF52" s="57">
        <f>MIN('Drive Train'!$F$35-GZ51*'DEPRECATED - DT-Prelim Calcs'!$C$21*'Drive Train'!$F$39,HF51+GZ$2)</f>
        <v>10.400000000000002</v>
      </c>
      <c r="HG52" s="57">
        <f>'Drive Train'!$F$35-GZ52*'DEPRECATED - DT-Prelim Calcs'!$C$21*'Drive Train'!$F$39</f>
        <v>10.400000000000002</v>
      </c>
      <c r="HH52" s="1">
        <f>IF(HE52&gt;='Drive Train'!$F$29,1,0)</f>
        <v>0</v>
      </c>
      <c r="HI52" s="57">
        <f t="shared" si="66"/>
        <v>37.037037037037017</v>
      </c>
      <c r="HJ52" s="63">
        <f>HJ51+'DEPRECATED - DT-Prelim Calcs'!$C$11</f>
        <v>192</v>
      </c>
      <c r="HK52" s="2">
        <f>HU52/'Drive Train'!$F$35</f>
        <v>0.82258064516129037</v>
      </c>
      <c r="HL52" s="46">
        <f>HS52*12*60/(PI() * 'Drive Train'!$F$15)/HK$2*HK52</f>
        <v>-121307.22216505233</v>
      </c>
      <c r="HM52" s="2">
        <f>('DEPRECATED - DT-Prelim Calcs'!$C$6*HK52-HL52)/('DEPRECATED - DT-Prelim Calcs'!$C$6*HK52)*'DEPRECATED - DT-Prelim Calcs'!$C$7*HK52</f>
        <v>56.832401609580941</v>
      </c>
      <c r="HN52" s="57">
        <f>HM52/'DEPRECATED - DT-Prelim Calcs'!$C$7*('DEPRECATED - DT-Prelim Calcs'!$C$8-'DEPRECATED - DT-Prelim Calcs'!$C$9)+'DEPRECATED - DT-Prelim Calcs'!$C$9</f>
        <v>3028.2589736552841</v>
      </c>
      <c r="HO52" s="57">
        <f t="shared" si="21"/>
        <v>36.66666666666665</v>
      </c>
      <c r="HP52" s="2">
        <f t="shared" si="67"/>
        <v>0.99579519204165001</v>
      </c>
      <c r="HQ52" s="57">
        <f>HP52*'DEPRECATED - DT-Prelim Calcs'!$C$21/HK$2/'DEPRECATED - DT-Prelim Calcs'!$C$19/'DEPRECATED - DT-Prelim Calcs'!$C$18*3.39*'DEPRECATED - DT-Prelim Calcs'!$C$20</f>
        <v>25.773080821789936</v>
      </c>
      <c r="HR52" s="46">
        <f t="shared" si="68"/>
        <v>0</v>
      </c>
      <c r="HS52" s="57">
        <f>HQ51*'DEPRECATED - DT-Prelim Calcs'!$C$11+HS51</f>
        <v>-360.34091294946222</v>
      </c>
      <c r="HT52" s="57">
        <f>HT51+0.5*HQ52*'DEPRECATED - DT-Prelim Calcs'!$C$11^2+HS52*'DEPRECATED - DT-Prelim Calcs'!$C$11</f>
        <v>-78442.387240320662</v>
      </c>
      <c r="HU52" s="57">
        <f>MIN('Drive Train'!$F$35-HO51*'DEPRECATED - DT-Prelim Calcs'!$C$21*'Drive Train'!$F$39,HU51+HO$2)</f>
        <v>10.200000000000001</v>
      </c>
      <c r="HV52" s="57">
        <f>'Drive Train'!$F$35-HO52*'DEPRECATED - DT-Prelim Calcs'!$C$21*'Drive Train'!$F$39</f>
        <v>10.200000000000001</v>
      </c>
      <c r="HW52" s="1">
        <f>IF(HT52&gt;='Drive Train'!$F$29,1,0)</f>
        <v>0</v>
      </c>
      <c r="HX52" s="57">
        <f t="shared" si="69"/>
        <v>40.740740740740726</v>
      </c>
      <c r="HY52" s="63">
        <f>HY51+'DEPRECATED - DT-Prelim Calcs'!$C$11</f>
        <v>192</v>
      </c>
      <c r="HZ52" s="2">
        <f>IJ52/'Drive Train'!$F$35</f>
        <v>0.80645161290322598</v>
      </c>
      <c r="IA52" s="46">
        <f>IH52*12*60/(PI() * 'Drive Train'!$F$15)/HZ$2*HZ52</f>
        <v>-57432.97111910391</v>
      </c>
      <c r="IB52" s="2">
        <f>('DEPRECATED - DT-Prelim Calcs'!$C$6*HZ52-IA52)/('DEPRECATED - DT-Prelim Calcs'!$C$6*HZ52)*'DEPRECATED - DT-Prelim Calcs'!$C$7*HZ52</f>
        <v>27.912302682976783</v>
      </c>
      <c r="IC52" s="57">
        <f>IB52/'DEPRECATED - DT-Prelim Calcs'!$C$7*('DEPRECATED - DT-Prelim Calcs'!$C$8-'DEPRECATED - DT-Prelim Calcs'!$C$9)+'DEPRECATED - DT-Prelim Calcs'!$C$9</f>
        <v>1488.6537071476853</v>
      </c>
      <c r="ID52" s="57">
        <f t="shared" si="22"/>
        <v>39.999999999999986</v>
      </c>
      <c r="IE52" s="2">
        <f t="shared" si="70"/>
        <v>0.99579519204165001</v>
      </c>
      <c r="IF52" s="57">
        <f>IE52*'DEPRECATED - DT-Prelim Calcs'!$C$21/HZ$2/'DEPRECATED - DT-Prelim Calcs'!$C$19/'DEPRECATED - DT-Prelim Calcs'!$C$18*3.39*'DEPRECATED - DT-Prelim Calcs'!$C$20</f>
        <v>25.773080821789936</v>
      </c>
      <c r="IG52" s="46">
        <f t="shared" si="71"/>
        <v>0</v>
      </c>
      <c r="IH52" s="57">
        <f>IF51*'DEPRECATED - DT-Prelim Calcs'!$C$11+IH51</f>
        <v>-174.01567569213205</v>
      </c>
      <c r="II52" s="57">
        <f>II51+0.5*IF52*'DEPRECATED - DT-Prelim Calcs'!$C$11^2+IH52*'DEPRECATED - DT-Prelim Calcs'!$C$11</f>
        <v>-90020.665444752609</v>
      </c>
      <c r="IJ52" s="57">
        <f>MIN('Drive Train'!$F$35-ID51*'DEPRECATED - DT-Prelim Calcs'!$C$21*'Drive Train'!$F$39,IJ51+ID$2)</f>
        <v>10.000000000000002</v>
      </c>
      <c r="IK52" s="57">
        <f>'Drive Train'!$F$35-ID52*'DEPRECATED - DT-Prelim Calcs'!$C$21*'Drive Train'!$F$39</f>
        <v>10.000000000000002</v>
      </c>
      <c r="IL52" s="1">
        <f>IF(II52&gt;='Drive Train'!$F$29,1,0)</f>
        <v>0</v>
      </c>
      <c r="IM52" s="57">
        <f t="shared" si="72"/>
        <v>44.444444444444429</v>
      </c>
      <c r="IN52" s="63">
        <f>IN51+'DEPRECATED - DT-Prelim Calcs'!$C$11</f>
        <v>192</v>
      </c>
      <c r="IO52" s="2">
        <f>IY52/'Drive Train'!$F$35</f>
        <v>0.79032258064516137</v>
      </c>
      <c r="IP52" s="46">
        <f>IW52*12*60/(PI() * 'Drive Train'!$F$15)/IO$2*IO52</f>
        <v>30409.624014874331</v>
      </c>
      <c r="IQ52" s="2">
        <f>('DEPRECATED - DT-Prelim Calcs'!$C$6*IO52-IP52)/('DEPRECATED - DT-Prelim Calcs'!$C$6*IO52)*'DEPRECATED - DT-Prelim Calcs'!$C$7*IO52</f>
        <v>-11.84526514647014</v>
      </c>
      <c r="IR52" s="57">
        <f>IQ52/'DEPRECATED - DT-Prelim Calcs'!$C$7*('DEPRECATED - DT-Prelim Calcs'!$C$8-'DEPRECATED - DT-Prelim Calcs'!$C$9)+'DEPRECATED - DT-Prelim Calcs'!$C$9</f>
        <v>-627.90062999672989</v>
      </c>
      <c r="IS52" s="57">
        <f t="shared" si="23"/>
        <v>-627.90062999672989</v>
      </c>
      <c r="IT52" s="2">
        <f t="shared" si="73"/>
        <v>-14.662293898844794</v>
      </c>
      <c r="IU52" s="57">
        <f>IT52*'DEPRECATED - DT-Prelim Calcs'!$C$21/IO$2/'DEPRECATED - DT-Prelim Calcs'!$C$19/'DEPRECATED - DT-Prelim Calcs'!$C$18*3.39*'DEPRECATED - DT-Prelim Calcs'!$C$20</f>
        <v>-379.4881605252404</v>
      </c>
      <c r="IV52" s="46">
        <f t="shared" si="74"/>
        <v>1</v>
      </c>
      <c r="IW52" s="57">
        <f>IU51*'DEPRECATED - DT-Prelim Calcs'!$C$11+IW51</f>
        <v>94.01822836540525</v>
      </c>
      <c r="IX52" s="57">
        <f>IX51+0.5*IU52*'DEPRECATED - DT-Prelim Calcs'!$C$11^2+IW52*'DEPRECATED - DT-Prelim Calcs'!$C$11</f>
        <v>-98787.319492916606</v>
      </c>
      <c r="IY52" s="57">
        <f>MIN('Drive Train'!$F$35-IS51*'DEPRECATED - DT-Prelim Calcs'!$C$21*'Drive Train'!$F$39,IY51+IS$2)</f>
        <v>9.8000000000000007</v>
      </c>
      <c r="IZ52" s="57">
        <f>'Drive Train'!$F$35-IS52*'DEPRECATED - DT-Prelim Calcs'!$C$21*'Drive Train'!$F$39</f>
        <v>50.07403779980379</v>
      </c>
      <c r="JA52" s="1">
        <f>IF(IX52&gt;='Drive Train'!$F$29,1,0)</f>
        <v>0</v>
      </c>
      <c r="JB52" s="57">
        <f t="shared" si="75"/>
        <v>-697.66736666303325</v>
      </c>
      <c r="JC52" s="63">
        <f>JC51+'DEPRECATED - DT-Prelim Calcs'!$C$11</f>
        <v>192</v>
      </c>
      <c r="JD52" s="2">
        <f>JN52/'Drive Train'!$F$35</f>
        <v>0.77419354838709686</v>
      </c>
      <c r="JE52" s="46">
        <f>JL52*12*60/(PI() * 'Drive Train'!$F$15)/JD$2*JD52</f>
        <v>-332377.0171702943</v>
      </c>
      <c r="JF52" s="2">
        <f>('DEPRECATED - DT-Prelim Calcs'!$C$6*JD52-JE52)/('DEPRECATED - DT-Prelim Calcs'!$C$6*JD52)*'DEPRECATED - DT-Prelim Calcs'!$C$7*JD52</f>
        <v>152.15260033161465</v>
      </c>
      <c r="JG52" s="57">
        <f>JF52/'DEPRECATED - DT-Prelim Calcs'!$C$7*('DEPRECATED - DT-Prelim Calcs'!$C$8-'DEPRECATED - DT-Prelim Calcs'!$C$9)+'DEPRECATED - DT-Prelim Calcs'!$C$9</f>
        <v>8102.7741172390706</v>
      </c>
      <c r="JH52" s="57">
        <f t="shared" si="24"/>
        <v>46.666666666666657</v>
      </c>
      <c r="JI52" s="2">
        <f t="shared" si="76"/>
        <v>0.99579519204165001</v>
      </c>
      <c r="JJ52" s="57">
        <f>JI52*'DEPRECATED - DT-Prelim Calcs'!$C$21/JD$2/'DEPRECATED - DT-Prelim Calcs'!$C$19/'DEPRECATED - DT-Prelim Calcs'!$C$18*3.39*'DEPRECATED - DT-Prelim Calcs'!$C$20</f>
        <v>25.773080821789936</v>
      </c>
      <c r="JK52" s="46">
        <f t="shared" si="77"/>
        <v>0</v>
      </c>
      <c r="JL52" s="57">
        <f>JJ51*'DEPRECATED - DT-Prelim Calcs'!$C$11+JL51</f>
        <v>-1049.0274231206013</v>
      </c>
      <c r="JM52" s="57">
        <f>JM51+0.5*JJ52*'DEPRECATED - DT-Prelim Calcs'!$C$11^2+JL52*'DEPRECATED - DT-Prelim Calcs'!$C$11</f>
        <v>-118697.40068889946</v>
      </c>
      <c r="JN52" s="57">
        <f>MIN('Drive Train'!$F$35-JH51*'DEPRECATED - DT-Prelim Calcs'!$C$21*'Drive Train'!$F$39,JN51+JH$2)</f>
        <v>9.6000000000000014</v>
      </c>
      <c r="JO52" s="57">
        <f>'Drive Train'!$F$35-JH52*'DEPRECATED - DT-Prelim Calcs'!$C$21*'Drive Train'!$F$39</f>
        <v>9.6000000000000014</v>
      </c>
      <c r="JP52" s="1">
        <f>IF(JM52&gt;='Drive Train'!$F$29,1,0)</f>
        <v>0</v>
      </c>
      <c r="JQ52" s="57">
        <f>MIN(JG52,'DEPRECATED - DT-Prelim Calcs'!$C$10)*'DEPRECATED - DT-Prelim Calcs'!$C$11*1000/60/60</f>
        <v>103.33333333333333</v>
      </c>
      <c r="JR52" s="63">
        <f>JR51+'DEPRECATED - DT-Prelim Calcs'!$C$11</f>
        <v>192</v>
      </c>
      <c r="JS52" s="2">
        <f>KC52/'Drive Train'!$F$35</f>
        <v>0.75806451612903225</v>
      </c>
      <c r="JT52" s="46">
        <f>KA52*12*60/(PI() * 'Drive Train'!$F$15)/JS$2*JS52</f>
        <v>-340057.25602370134</v>
      </c>
      <c r="JU52" s="2">
        <f>('DEPRECATED - DT-Prelim Calcs'!$C$6*JS52-JT52)/('DEPRECATED - DT-Prelim Calcs'!$C$6*JS52)*'DEPRECATED - DT-Prelim Calcs'!$C$7*JS52</f>
        <v>155.58640771972844</v>
      </c>
      <c r="JV52" s="57">
        <f>JU52/'DEPRECATED - DT-Prelim Calcs'!$C$7*('DEPRECATED - DT-Prelim Calcs'!$C$8-'DEPRECATED - DT-Prelim Calcs'!$C$9)+'DEPRECATED - DT-Prelim Calcs'!$C$9</f>
        <v>8285.5780541249642</v>
      </c>
      <c r="JW52" s="57">
        <f t="shared" si="25"/>
        <v>49.999999999999993</v>
      </c>
      <c r="JX52" s="2">
        <f t="shared" si="78"/>
        <v>0.99579519204165001</v>
      </c>
      <c r="JY52" s="57">
        <f>JX52*'DEPRECATED - DT-Prelim Calcs'!$C$21/JS$2/'DEPRECATED - DT-Prelim Calcs'!$C$19/'DEPRECATED - DT-Prelim Calcs'!$C$18*3.39*'DEPRECATED - DT-Prelim Calcs'!$C$20</f>
        <v>25.773080821789936</v>
      </c>
      <c r="JZ52" s="46">
        <f t="shared" si="79"/>
        <v>0</v>
      </c>
      <c r="KA52" s="57">
        <f>JY51*'DEPRECATED - DT-Prelim Calcs'!$C$11+KA51</f>
        <v>-1096.1027842992914</v>
      </c>
      <c r="KB52" s="57">
        <f>KB51+0.5*JY52*'DEPRECATED - DT-Prelim Calcs'!$C$11^2+KA52*'DEPRECATED - DT-Prelim Calcs'!$C$11</f>
        <v>-117553.89054479955</v>
      </c>
      <c r="KC52" s="57">
        <f>MIN('Drive Train'!$F$35-JW51*'DEPRECATED - DT-Prelim Calcs'!$C$21*'Drive Train'!$F$39,KC51+JW$2)</f>
        <v>9.4</v>
      </c>
      <c r="KD52" s="57">
        <f>'Drive Train'!$F$35-JW52*'DEPRECATED - DT-Prelim Calcs'!$C$21*'Drive Train'!$F$39</f>
        <v>9.4</v>
      </c>
      <c r="KE52" s="1">
        <f>IF(KB52&gt;='Drive Train'!$F$29,1,0)</f>
        <v>0</v>
      </c>
      <c r="KF52" s="57">
        <f>MIN(JV52,'DEPRECATED - DT-Prelim Calcs'!$C$10)*'DEPRECATED - DT-Prelim Calcs'!$C$11*1000/60/60</f>
        <v>103.33333333333333</v>
      </c>
      <c r="KG52" s="63">
        <f>KG51+'DEPRECATED - DT-Prelim Calcs'!$C$11</f>
        <v>192</v>
      </c>
      <c r="KH52" s="2">
        <f>KR52/'Drive Train'!$F$35</f>
        <v>2.5544472539150815</v>
      </c>
      <c r="KI52" s="46">
        <f>KP52*12*60/(PI() * 'Drive Train'!$F$15)/KH$2*KH52</f>
        <v>-784609.98796473641</v>
      </c>
      <c r="KJ52" s="2">
        <f>('DEPRECATED - DT-Prelim Calcs'!$C$6*KH52-KI52)/('DEPRECATED - DT-Prelim Calcs'!$C$6*KH52)*'DEPRECATED - DT-Prelim Calcs'!$C$7*KH52</f>
        <v>360.92358579844847</v>
      </c>
      <c r="KK52" s="57">
        <f>KJ52/'DEPRECATED - DT-Prelim Calcs'!$C$7*('DEPRECATED - DT-Prelim Calcs'!$C$8-'DEPRECATED - DT-Prelim Calcs'!$C$9)+'DEPRECATED - DT-Prelim Calcs'!$C$9</f>
        <v>19217.013716987942</v>
      </c>
      <c r="KL52" s="57">
        <f t="shared" si="26"/>
        <v>53.333333333333329</v>
      </c>
      <c r="KM52" s="2">
        <f t="shared" si="80"/>
        <v>0.99579519204165001</v>
      </c>
      <c r="KN52" s="57">
        <f>KM52*'DEPRECATED - DT-Prelim Calcs'!$C$21/KH$2/'DEPRECATED - DT-Prelim Calcs'!$C$19/'DEPRECATED - DT-Prelim Calcs'!$C$18*3.39*'DEPRECATED - DT-Prelim Calcs'!$C$20</f>
        <v>25.773080821789936</v>
      </c>
      <c r="KO52" s="46">
        <f t="shared" si="81"/>
        <v>0</v>
      </c>
      <c r="KP52" s="57">
        <f>KN51*'DEPRECATED - DT-Prelim Calcs'!$C$11+KP51</f>
        <v>-750.52004531474881</v>
      </c>
      <c r="KQ52" s="57">
        <f>KQ51+0.5*KN52*'DEPRECATED - DT-Prelim Calcs'!$C$11^2+KP52*'DEPRECATED - DT-Prelim Calcs'!$C$11</f>
        <v>-81848.453129547896</v>
      </c>
      <c r="KR52" s="57">
        <f>MIN('Drive Train'!$F$35-KL51*'DEPRECATED - DT-Prelim Calcs'!$C$21*'Drive Train'!$F$39,KR51+KL$2)</f>
        <v>31.675145948547012</v>
      </c>
      <c r="KS52" s="57">
        <f>'Drive Train'!$F$35-KL52*'DEPRECATED - DT-Prelim Calcs'!$C$21*'Drive Train'!$F$39</f>
        <v>9.2000000000000011</v>
      </c>
      <c r="KT52" s="1">
        <f>IF(KQ52&gt;='Drive Train'!$F$29,1,0)</f>
        <v>0</v>
      </c>
      <c r="KU52" s="57">
        <f>MIN(KK52,'DEPRECATED - DT-Prelim Calcs'!$C$10)*'DEPRECATED - DT-Prelim Calcs'!$C$11*1000/60/60</f>
        <v>103.33333333333333</v>
      </c>
      <c r="KV52" s="63">
        <f>KV51+'DEPRECATED - DT-Prelim Calcs'!$C$11</f>
        <v>192</v>
      </c>
      <c r="KW52" s="2">
        <f>LG52/'Drive Train'!$F$35</f>
        <v>0.72580645161290325</v>
      </c>
      <c r="KX52" s="46">
        <f>LE52*12*60/(PI() * 'Drive Train'!$F$15)/KW$2*KW52</f>
        <v>-139805.4438146395</v>
      </c>
      <c r="KY52" s="2">
        <f>('DEPRECATED - DT-Prelim Calcs'!$C$6*KW52-KX52)/('DEPRECATED - DT-Prelim Calcs'!$C$6*KW52)*'DEPRECATED - DT-Prelim Calcs'!$C$7*KW52</f>
        <v>64.963287280710034</v>
      </c>
      <c r="KZ52" s="57">
        <f>KY52/'DEPRECATED - DT-Prelim Calcs'!$C$7*('DEPRECATED - DT-Prelim Calcs'!$C$8-'DEPRECATED - DT-Prelim Calcs'!$C$9)+'DEPRECATED - DT-Prelim Calcs'!$C$9</f>
        <v>3461.1189867697499</v>
      </c>
      <c r="LA52" s="57">
        <f t="shared" si="27"/>
        <v>56.666666666666664</v>
      </c>
      <c r="LB52" s="2">
        <f t="shared" si="82"/>
        <v>0.99579519204165001</v>
      </c>
      <c r="LC52" s="57">
        <f>LB52*'DEPRECATED - DT-Prelim Calcs'!$C$21/KW$2/'DEPRECATED - DT-Prelim Calcs'!$C$19/'DEPRECATED - DT-Prelim Calcs'!$C$18*3.39*'DEPRECATED - DT-Prelim Calcs'!$C$20</f>
        <v>25.773080821789936</v>
      </c>
      <c r="LD52" s="46">
        <f t="shared" si="83"/>
        <v>0</v>
      </c>
      <c r="LE52" s="57">
        <f>LC51*'DEPRECATED - DT-Prelim Calcs'!$C$11+LE51</f>
        <v>-470.66148584061852</v>
      </c>
      <c r="LF52" s="57">
        <f>LF51+0.5*LC52*'DEPRECATED - DT-Prelim Calcs'!$C$11^2+LE52*'DEPRECATED - DT-Prelim Calcs'!$C$11</f>
        <v>-109548.10941686957</v>
      </c>
      <c r="LG52" s="57">
        <f>MIN('Drive Train'!$F$35-LA51*'DEPRECATED - DT-Prelim Calcs'!$C$21*'Drive Train'!$F$39,LG51+LA$2)</f>
        <v>9</v>
      </c>
      <c r="LH52" s="57">
        <f>'Drive Train'!$F$35-LA52*'DEPRECATED - DT-Prelim Calcs'!$C$21*'Drive Train'!$F$39</f>
        <v>9</v>
      </c>
      <c r="LI52" s="1">
        <f>IF(LF52&gt;='Drive Train'!$F$29,1,0)</f>
        <v>0</v>
      </c>
      <c r="LJ52" s="57">
        <f>MIN(KZ52,'DEPRECATED - DT-Prelim Calcs'!$C$10)*'DEPRECATED - DT-Prelim Calcs'!$C$11*1000/60/60</f>
        <v>103.33333333333333</v>
      </c>
      <c r="LK52" s="63">
        <f>LK51+'DEPRECATED - DT-Prelim Calcs'!$C$11</f>
        <v>192</v>
      </c>
      <c r="LL52" s="2">
        <f>LV52/'Drive Train'!$F$35</f>
        <v>0.70967741935483875</v>
      </c>
      <c r="LM52" s="46">
        <f>LT52*12*60/(PI() * 'Drive Train'!$F$15)/LL$2*LL52</f>
        <v>-174309.12443552792</v>
      </c>
      <c r="LN52" s="2">
        <f>('DEPRECATED - DT-Prelim Calcs'!$C$6*LL52-LM52)/('DEPRECATED - DT-Prelim Calcs'!$C$6*LL52)*'DEPRECATED - DT-Prelim Calcs'!$C$7*LL52</f>
        <v>80.525517681887621</v>
      </c>
      <c r="LO52" s="57">
        <f>LN52/'DEPRECATED - DT-Prelim Calcs'!$C$7*('DEPRECATED - DT-Prelim Calcs'!$C$8-'DEPRECATED - DT-Prelim Calcs'!$C$9)+'DEPRECATED - DT-Prelim Calcs'!$C$9</f>
        <v>4289.5978915295354</v>
      </c>
      <c r="LP52" s="57">
        <f t="shared" si="28"/>
        <v>60</v>
      </c>
      <c r="LQ52" s="2">
        <f t="shared" si="84"/>
        <v>0.99579519204165001</v>
      </c>
      <c r="LR52" s="57">
        <f>LQ52*'DEPRECATED - DT-Prelim Calcs'!$C$21/LL$2/'DEPRECATED - DT-Prelim Calcs'!$C$19/'DEPRECATED - DT-Prelim Calcs'!$C$18*3.39*'DEPRECATED - DT-Prelim Calcs'!$C$20</f>
        <v>25.773080821789936</v>
      </c>
      <c r="LS52" s="46">
        <f t="shared" si="85"/>
        <v>0</v>
      </c>
      <c r="LT52" s="57">
        <f>LR51*'DEPRECATED - DT-Prelim Calcs'!$C$11+LT51</f>
        <v>-600.15653261277885</v>
      </c>
      <c r="LU52" s="57">
        <f>LU51+0.5*LR52*'DEPRECATED - DT-Prelim Calcs'!$C$11^2+LT52*'DEPRECATED - DT-Prelim Calcs'!$C$11</f>
        <v>-116514.51797274257</v>
      </c>
      <c r="LV52" s="57">
        <f>MIN('Drive Train'!$F$35-LP51*'DEPRECATED - DT-Prelim Calcs'!$C$21*'Drive Train'!$F$39,LV51+LP$2)</f>
        <v>8.8000000000000007</v>
      </c>
      <c r="LW52" s="57">
        <f>'Drive Train'!$F$35-LP52*'DEPRECATED - DT-Prelim Calcs'!$C$21*'Drive Train'!$F$39</f>
        <v>8.8000000000000007</v>
      </c>
      <c r="LX52" s="1">
        <f>IF(LU52&gt;='Drive Train'!$F$29,1,0)</f>
        <v>0</v>
      </c>
      <c r="LY52" s="57">
        <f>MIN(LO52,'DEPRECATED - DT-Prelim Calcs'!$C$10)*'DEPRECATED - DT-Prelim Calcs'!$C$11*1000/60/60</f>
        <v>103.33333333333333</v>
      </c>
      <c r="LZ52" s="63">
        <f>LZ51+'DEPRECATED - DT-Prelim Calcs'!$C$11</f>
        <v>192</v>
      </c>
    </row>
    <row r="53" spans="2:338" x14ac:dyDescent="0.2">
      <c r="C53" s="3" t="str">
        <f>C36</f>
        <v>Time to Goal (s)</v>
      </c>
      <c r="E53" s="17">
        <f>E36</f>
        <v>4</v>
      </c>
      <c r="F53" s="18">
        <f>'DEPRECATED - DT-Prelim Calcs'!GS2</f>
        <v>4</v>
      </c>
      <c r="G53" s="18">
        <f>'DEPRECATED - DT-Prelim Calcs'!HH2</f>
        <v>4</v>
      </c>
      <c r="H53" s="18">
        <f>'DEPRECATED - DT-Prelim Calcs'!HW2</f>
        <v>4</v>
      </c>
      <c r="I53" s="18">
        <f>'DEPRECATED - DT-Prelim Calcs'!IL2</f>
        <v>4</v>
      </c>
      <c r="J53" s="18">
        <f>'DEPRECATED - DT-Prelim Calcs'!JA2</f>
        <v>4</v>
      </c>
      <c r="K53" s="18">
        <f>'DEPRECATED - DT-Prelim Calcs'!JP2</f>
        <v>4</v>
      </c>
      <c r="L53" s="18">
        <f>'DEPRECATED - DT-Prelim Calcs'!KE2</f>
        <v>4</v>
      </c>
      <c r="M53" s="18">
        <f>'DEPRECATED - DT-Prelim Calcs'!KT2</f>
        <v>4</v>
      </c>
      <c r="N53" s="18">
        <f>'DEPRECATED - DT-Prelim Calcs'!LI2</f>
        <v>4</v>
      </c>
      <c r="O53" s="18">
        <f>'DEPRECATED - DT-Prelim Calcs'!LX2</f>
        <v>4</v>
      </c>
      <c r="R53" s="63">
        <f>R52+'DEPRECATED - DT-Prelim Calcs'!$C$11</f>
        <v>196</v>
      </c>
      <c r="S53" s="2">
        <f>AG53/'Drive Train'!$F$35</f>
        <v>0</v>
      </c>
      <c r="T53" s="46">
        <f>AE53*12*60/(PI() * 'Drive Train'!$F$15)/S$2*ABS(S53)</f>
        <v>0</v>
      </c>
      <c r="U53" s="2">
        <f>IF(OR(AD52=1,AND($C$32=Motors!$C$32,'DEPRECATED - DT-Prelim Calcs'!AI52=1)),0,IF(AG53=0,-(V52+$C$9)/($C$8-$C$9)*$C$7,($C$6*S53-T53)/($C$6*S53)*$C$7*S53))</f>
        <v>0</v>
      </c>
      <c r="V53" s="57">
        <f>IF(AND(AD52=1,AI52=1),0,ABS(U53/$C$7*($C$8-$C$9)+$C$9) *'Drive Train'!$AA$49 + V52*(1-'Drive Train'!$AA$49))</f>
        <v>0</v>
      </c>
      <c r="W53" s="57">
        <f t="shared" si="0"/>
        <v>0</v>
      </c>
      <c r="X53" s="2">
        <f>MAX(MIN(IF(AND(AI52=1,AG53&lt;0),-1,1)*(W53-$C$9)/($C$8-$C$9)*$C$7-$C$29*AE53/T$2 -  AI52*$C$29/2,X$2),MAX(X$4:X52)*-1)</f>
        <v>-0.2458281045106315</v>
      </c>
      <c r="Y53" s="57">
        <f t="shared" si="1"/>
        <v>0</v>
      </c>
      <c r="Z53" s="57">
        <f t="shared" si="2"/>
        <v>0</v>
      </c>
      <c r="AA53" s="57">
        <f t="shared" si="3"/>
        <v>0</v>
      </c>
      <c r="AB53" s="57" t="e">
        <f t="shared" si="4"/>
        <v>#N/A</v>
      </c>
      <c r="AC53" s="46">
        <f t="shared" si="29"/>
        <v>1</v>
      </c>
      <c r="AD53" s="1">
        <f t="shared" si="5"/>
        <v>1</v>
      </c>
      <c r="AE53" s="57">
        <f t="shared" si="6"/>
        <v>0</v>
      </c>
      <c r="AF53" s="57" t="e">
        <f t="shared" si="7"/>
        <v>#N/A</v>
      </c>
      <c r="AG53" s="57">
        <f>IF(AI52=0,MIN('Drive Train'!$F$35-W52*$C$21*'Drive Train'!$F$39,AG52+W$2)-$C$3,IF(AE52-1&lt;=0,0,IF($C$32=Motors!$C$30,MAX(MAX(AG$4:AG52)*-1,AG52-W$2),MAX(0,MAX(AG$4:AG52)*-1,AG52-W$2))))</f>
        <v>0</v>
      </c>
      <c r="AH53" s="57">
        <f>'Drive Train'!$F$35-ABS(W53)*'DEPRECATED - DT-Prelim Calcs'!$C$21*'Drive Train'!$F$39</f>
        <v>12.4</v>
      </c>
      <c r="AI53" s="1">
        <f>IF(AJ53&gt;='Drive Train'!$F$29,1,0)</f>
        <v>1</v>
      </c>
      <c r="AJ53" s="57">
        <f>AJ52+0.5*Y53*'DEPRECATED - DT-Prelim Calcs'!$C$11^2+AE53*'DEPRECATED - DT-Prelim Calcs'!$C$11</f>
        <v>784.33981740885292</v>
      </c>
      <c r="AK53" s="57">
        <f t="shared" si="8"/>
        <v>0</v>
      </c>
      <c r="AL53" s="63">
        <f>AL52+'DEPRECATED - DT-Prelim Calcs'!$C$11</f>
        <v>196</v>
      </c>
      <c r="AM53" s="2">
        <f>AW53/'Drive Train'!$F$35</f>
        <v>0.90171916004771091</v>
      </c>
      <c r="AN53" s="46">
        <f>AU53*12*60/(PI() * 'Drive Train'!$F$15)/AM$2*AM53</f>
        <v>4074.5113350438824</v>
      </c>
      <c r="AO53" s="2">
        <f>('DEPRECATED - DT-Prelim Calcs'!$C$6*AM53-AN53)/('DEPRECATED - DT-Prelim Calcs'!$C$6*AM53)*'DEPRECATED - DT-Prelim Calcs'!$C$7*AM53</f>
        <v>0.3308219154043347</v>
      </c>
      <c r="AP53" s="57">
        <f>AO53/'DEPRECATED - DT-Prelim Calcs'!$C$7*('DEPRECATED - DT-Prelim Calcs'!$C$8-'DEPRECATED - DT-Prelim Calcs'!$C$9)+'DEPRECATED - DT-Prelim Calcs'!$C$9</f>
        <v>20.311805703890514</v>
      </c>
      <c r="AQ53" s="57">
        <f t="shared" si="9"/>
        <v>20.311805703890514</v>
      </c>
      <c r="AR53" s="2">
        <f t="shared" si="30"/>
        <v>4.128357243948777E-6</v>
      </c>
      <c r="AS53" s="57">
        <f>AR53*'DEPRECATED - DT-Prelim Calcs'!$C$21/AM$2/'DEPRECATED - DT-Prelim Calcs'!$C$19/'DEPRECATED - DT-Prelim Calcs'!$C$18*3.39*'DEPRECATED - DT-Prelim Calcs'!$C$20</f>
        <v>2.9917934945620606E-5</v>
      </c>
      <c r="AT53" s="46">
        <f t="shared" si="31"/>
        <v>0</v>
      </c>
      <c r="AU53" s="57">
        <f>AS52*'DEPRECATED - DT-Prelim Calcs'!$C$11+AU52</f>
        <v>39.432254163581739</v>
      </c>
      <c r="AV53" s="57">
        <f>AV52+0.5*AS53*'DEPRECATED - DT-Prelim Calcs'!$C$11^2+AU53*'DEPRECATED - DT-Prelim Calcs'!$C$11</f>
        <v>7684.121391275542</v>
      </c>
      <c r="AW53" s="57">
        <f>MIN('Drive Train'!$F$35-AQ52*'DEPRECATED - DT-Prelim Calcs'!$C$21*'Drive Train'!$F$39,AW52+AQ$2)</f>
        <v>11.181317584591616</v>
      </c>
      <c r="AX53" s="57">
        <f>'Drive Train'!$F$35-AQ53*'DEPRECATED - DT-Prelim Calcs'!$C$21*'Drive Train'!$F$39</f>
        <v>11.18129165776657</v>
      </c>
      <c r="AY53" s="1">
        <f>IF(AV53&gt;='Drive Train'!$F$29,1,0)</f>
        <v>1</v>
      </c>
      <c r="AZ53" s="57">
        <f t="shared" si="32"/>
        <v>22.568673004322793</v>
      </c>
      <c r="BA53" s="63">
        <f>BA52+'DEPRECATED - DT-Prelim Calcs'!$C$11</f>
        <v>196</v>
      </c>
      <c r="BB53" s="2">
        <f>BL53/'Drive Train'!$F$35</f>
        <v>1.294763466362858</v>
      </c>
      <c r="BC53" s="46">
        <f>BJ53*12*60/(PI() * 'Drive Train'!$F$15)/BB$2*BB53</f>
        <v>-4259.0615218445246</v>
      </c>
      <c r="BD53" s="2">
        <f>('DEPRECATED - DT-Prelim Calcs'!$C$6*BB53-BC53)/('DEPRECATED - DT-Prelim Calcs'!$C$6*BB53)*'DEPRECATED - DT-Prelim Calcs'!$C$7*BB53</f>
        <v>5.0461469835114681</v>
      </c>
      <c r="BE53" s="57">
        <f>BD53/'DEPRECATED - DT-Prelim Calcs'!$C$7*('DEPRECATED - DT-Prelim Calcs'!$C$8-'DEPRECATED - DT-Prelim Calcs'!$C$9)+'DEPRECATED - DT-Prelim Calcs'!$C$9</f>
        <v>271.33927717200055</v>
      </c>
      <c r="BF53" s="57">
        <f t="shared" si="10"/>
        <v>93</v>
      </c>
      <c r="BG53" s="2">
        <f t="shared" si="33"/>
        <v>1.9370328285599367</v>
      </c>
      <c r="BH53" s="57">
        <f>BG53*'DEPRECATED - DT-Prelim Calcs'!$C$21/BB$2/'DEPRECATED - DT-Prelim Calcs'!$C$19/'DEPRECATED - DT-Prelim Calcs'!$C$18*3.39*'DEPRECATED - DT-Prelim Calcs'!$C$20</f>
        <v>20.276461433911781</v>
      </c>
      <c r="BI53" s="46">
        <f t="shared" si="34"/>
        <v>0</v>
      </c>
      <c r="BJ53" s="57">
        <f>BH52*'DEPRECATED - DT-Prelim Calcs'!$C$11+BJ52</f>
        <v>-19.873300793518638</v>
      </c>
      <c r="BK53" s="57">
        <f>BK52+0.5*BH53*'DEPRECATED - DT-Prelim Calcs'!$C$11^2+BJ53*'DEPRECATED - DT-Prelim Calcs'!$C$11</f>
        <v>4087.3054802433153</v>
      </c>
      <c r="BL53" s="57">
        <f>MIN('Drive Train'!$F$35-BF52*'DEPRECATED - DT-Prelim Calcs'!$C$21*'Drive Train'!$F$39,BL52+BF$2)</f>
        <v>16.05506698289944</v>
      </c>
      <c r="BM53" s="57">
        <f>'Drive Train'!$F$35-BF53*'DEPRECATED - DT-Prelim Calcs'!$C$21*'Drive Train'!$F$39</f>
        <v>6.82</v>
      </c>
      <c r="BN53" s="1">
        <f>IF(BK53&gt;='Drive Train'!$F$29,1,0)</f>
        <v>1</v>
      </c>
      <c r="BO53" s="57">
        <f t="shared" si="35"/>
        <v>103.33333333333333</v>
      </c>
      <c r="BP53" s="63">
        <f>BP52+'DEPRECATED - DT-Prelim Calcs'!$C$11</f>
        <v>196</v>
      </c>
      <c r="BQ53" s="2">
        <f>CA53/'Drive Train'!$F$35</f>
        <v>0.55000000000000004</v>
      </c>
      <c r="BR53" s="46">
        <f>BY53*12*60/(PI() * 'Drive Train'!$F$15)/BQ$2*BQ53</f>
        <v>9807.7211744299366</v>
      </c>
      <c r="BS53" s="2">
        <f>('DEPRECATED - DT-Prelim Calcs'!$C$6*BQ53-BR53)/('DEPRECATED - DT-Prelim Calcs'!$C$6*BQ53)*'DEPRECATED - DT-Prelim Calcs'!$C$7*BQ53</f>
        <v>-3.1091356529786389</v>
      </c>
      <c r="BT53" s="57">
        <f>BS53/'DEPRECATED - DT-Prelim Calcs'!$C$7*('DEPRECATED - DT-Prelim Calcs'!$C$8-'DEPRECATED - DT-Prelim Calcs'!$C$9)+'DEPRECATED - DT-Prelim Calcs'!$C$9</f>
        <v>-162.81954534321966</v>
      </c>
      <c r="BU53" s="57">
        <f t="shared" si="11"/>
        <v>-162.81954534321966</v>
      </c>
      <c r="BV53" s="2">
        <f t="shared" si="36"/>
        <v>-4.4146752270716192</v>
      </c>
      <c r="BW53" s="57">
        <f>BV53*'DEPRECATED - DT-Prelim Calcs'!$C$21/BQ$2/'DEPRECATED - DT-Prelim Calcs'!$C$19/'DEPRECATED - DT-Prelim Calcs'!$C$18*3.39*'DEPRECATED - DT-Prelim Calcs'!$C$20</f>
        <v>-60.430962771339281</v>
      </c>
      <c r="BX53" s="46">
        <f t="shared" si="37"/>
        <v>1</v>
      </c>
      <c r="BY53" s="57">
        <f>BW52*'DEPRECATED - DT-Prelim Calcs'!$C$11+BY52</f>
        <v>82.384665214027123</v>
      </c>
      <c r="BZ53" s="57">
        <f>BZ52+0.5*BW53*'DEPRECATED - DT-Prelim Calcs'!$C$11^2+BY53*'DEPRECATED - DT-Prelim Calcs'!$C$11</f>
        <v>-4527.3560611623379</v>
      </c>
      <c r="CA53" s="57">
        <f>MIN('Drive Train'!$F$35-BU52*'DEPRECATED - DT-Prelim Calcs'!$C$21*'Drive Train'!$F$39,CA52+BU$2)</f>
        <v>6.82</v>
      </c>
      <c r="CB53" s="57">
        <f>'Drive Train'!$F$35-BU53*'DEPRECATED - DT-Prelim Calcs'!$C$21*'Drive Train'!$F$39</f>
        <v>22.169172720593181</v>
      </c>
      <c r="CC53" s="1">
        <f>IF(BZ53&gt;='Drive Train'!$F$29,1,0)</f>
        <v>0</v>
      </c>
      <c r="CD53" s="57">
        <f t="shared" si="38"/>
        <v>-180.91060593691071</v>
      </c>
      <c r="CE53" s="63">
        <f>CE52+'DEPRECATED - DT-Prelim Calcs'!$C$11</f>
        <v>196</v>
      </c>
      <c r="CF53" s="2">
        <f>CP53/'Drive Train'!$F$35</f>
        <v>0.55000000000000004</v>
      </c>
      <c r="CG53" s="46">
        <f>CN53*12*60/(PI() * 'Drive Train'!$F$15)/CF$2*CF53</f>
        <v>10815.718664397362</v>
      </c>
      <c r="CH53" s="2">
        <f>('DEPRECATED - DT-Prelim Calcs'!$C$6*CF53-CG53)/('DEPRECATED - DT-Prelim Calcs'!$C$6*CF53)*'DEPRECATED - DT-Prelim Calcs'!$C$7*CF53</f>
        <v>-3.5649093773353928</v>
      </c>
      <c r="CI53" s="57">
        <f>CH53/'DEPRECATED - DT-Prelim Calcs'!$C$7*('DEPRECATED - DT-Prelim Calcs'!$C$8-'DEPRECATED - DT-Prelim Calcs'!$C$9)+'DEPRECATED - DT-Prelim Calcs'!$C$9</f>
        <v>-187.08334983905846</v>
      </c>
      <c r="CJ53" s="57">
        <f t="shared" si="12"/>
        <v>-187.08334983905846</v>
      </c>
      <c r="CK53" s="2">
        <f t="shared" si="39"/>
        <v>-5.0046269720240044</v>
      </c>
      <c r="CL53" s="57">
        <f>CK53*'DEPRECATED - DT-Prelim Calcs'!$C$21/CF$2/'DEPRECATED - DT-Prelim Calcs'!$C$19/'DEPRECATED - DT-Prelim Calcs'!$C$18*3.39*'DEPRECATED - DT-Prelim Calcs'!$C$20</f>
        <v>-84.62581016287254</v>
      </c>
      <c r="CM53" s="46">
        <f t="shared" si="40"/>
        <v>1</v>
      </c>
      <c r="CN53" s="57">
        <f>CL52*'DEPRECATED - DT-Prelim Calcs'!$C$11+CN52</f>
        <v>73.546714933689969</v>
      </c>
      <c r="CO53" s="57">
        <f>CO52+0.5*CL53*'DEPRECATED - DT-Prelim Calcs'!$C$11^2+CN53*'DEPRECATED - DT-Prelim Calcs'!$C$11</f>
        <v>-16683.47528816215</v>
      </c>
      <c r="CP53" s="57">
        <f>MIN('Drive Train'!$F$35-CJ52*'DEPRECATED - DT-Prelim Calcs'!$C$21*'Drive Train'!$F$39,CP52+CJ$2)</f>
        <v>6.82</v>
      </c>
      <c r="CQ53" s="57">
        <f>'Drive Train'!$F$35-CJ53*'DEPRECATED - DT-Prelim Calcs'!$C$21*'Drive Train'!$F$39</f>
        <v>23.625000990343509</v>
      </c>
      <c r="CR53" s="1">
        <f>IF(CO53&gt;='Drive Train'!$F$29,1,0)</f>
        <v>0</v>
      </c>
      <c r="CS53" s="57">
        <f t="shared" si="41"/>
        <v>-207.87038871006496</v>
      </c>
      <c r="CT53" s="63">
        <f>CT52+'DEPRECATED - DT-Prelim Calcs'!$C$11</f>
        <v>196</v>
      </c>
      <c r="CU53" s="2">
        <f>DE53/'Drive Train'!$F$35</f>
        <v>0.55000000000000004</v>
      </c>
      <c r="CV53" s="46">
        <f>DC53*12*60/(PI() * 'Drive Train'!$F$15)/CU$2*CU53</f>
        <v>-48008.166251358147</v>
      </c>
      <c r="CW53" s="2">
        <f>('DEPRECATED - DT-Prelim Calcs'!$C$6*CU53-CV53)/('DEPRECATED - DT-Prelim Calcs'!$C$6*CU53)*'DEPRECATED - DT-Prelim Calcs'!$C$7*CU53</f>
        <v>23.032757160557811</v>
      </c>
      <c r="CX53" s="57">
        <f>CW53/'DEPRECATED - DT-Prelim Calcs'!$C$7*('DEPRECATED - DT-Prelim Calcs'!$C$8-'DEPRECATED - DT-Prelim Calcs'!$C$9)+'DEPRECATED - DT-Prelim Calcs'!$C$9</f>
        <v>1228.8837110786585</v>
      </c>
      <c r="CY53" s="57">
        <f t="shared" si="13"/>
        <v>93</v>
      </c>
      <c r="CZ53" s="2">
        <f t="shared" si="42"/>
        <v>1.2803081040535502</v>
      </c>
      <c r="DA53" s="57">
        <f>CZ53*'DEPRECATED - DT-Prelim Calcs'!$C$21/CU$2/'DEPRECATED - DT-Prelim Calcs'!$C$19/'DEPRECATED - DT-Prelim Calcs'!$C$18*3.39*'DEPRECATED - DT-Prelim Calcs'!$C$20</f>
        <v>25.773080821789936</v>
      </c>
      <c r="DB53" s="46">
        <f t="shared" si="43"/>
        <v>0</v>
      </c>
      <c r="DC53" s="57">
        <f>DA52*'DEPRECATED - DT-Prelim Calcs'!$C$11+DC52</f>
        <v>-274.22200437742583</v>
      </c>
      <c r="DD53" s="57">
        <f>DD52+0.5*DA53*'DEPRECATED - DT-Prelim Calcs'!$C$11^2+DC53*'DEPRECATED - DT-Prelim Calcs'!$C$11</f>
        <v>-34653.617273505937</v>
      </c>
      <c r="DE53" s="57">
        <f>MIN('Drive Train'!$F$35-CY52*'DEPRECATED - DT-Prelim Calcs'!$C$21*'Drive Train'!$F$39,DE52+CY$2)</f>
        <v>6.82</v>
      </c>
      <c r="DF53" s="57">
        <f>'Drive Train'!$F$35-CY53*'DEPRECATED - DT-Prelim Calcs'!$C$21*'Drive Train'!$F$39</f>
        <v>6.82</v>
      </c>
      <c r="DG53" s="1">
        <f>IF(DD53&gt;='Drive Train'!$F$29,1,0)</f>
        <v>0</v>
      </c>
      <c r="DH53" s="57">
        <f t="shared" si="44"/>
        <v>103.33333333333333</v>
      </c>
      <c r="DI53" s="63">
        <f>DI52+'DEPRECATED - DT-Prelim Calcs'!$C$11</f>
        <v>196</v>
      </c>
      <c r="DJ53" s="2">
        <f>DT53/'Drive Train'!$F$35</f>
        <v>0.55000000000000004</v>
      </c>
      <c r="DK53" s="46">
        <f>DR53*12*60/(PI() * 'Drive Train'!$F$15)/DJ$2*DJ53</f>
        <v>-25129.120124601839</v>
      </c>
      <c r="DL53" s="2">
        <f>('DEPRECATED - DT-Prelim Calcs'!$C$6*DJ53-DK53)/('DEPRECATED - DT-Prelim Calcs'!$C$6*DJ53)*'DEPRECATED - DT-Prelim Calcs'!$C$7*DJ53</f>
        <v>12.687822607934416</v>
      </c>
      <c r="DM53" s="57">
        <f>DL53/'DEPRECATED - DT-Prelim Calcs'!$C$7*('DEPRECATED - DT-Prelim Calcs'!$C$8-'DEPRECATED - DT-Prelim Calcs'!$C$9)+'DEPRECATED - DT-Prelim Calcs'!$C$9</f>
        <v>678.15545253028461</v>
      </c>
      <c r="DN53" s="57">
        <f t="shared" si="14"/>
        <v>93</v>
      </c>
      <c r="DO53" s="2">
        <f t="shared" si="45"/>
        <v>1.1037138828047846</v>
      </c>
      <c r="DP53" s="57">
        <f>DO53*'DEPRECATED - DT-Prelim Calcs'!$C$21/DJ$2/'DEPRECATED - DT-Prelim Calcs'!$C$19/'DEPRECATED - DT-Prelim Calcs'!$C$18*3.39*'DEPRECATED - DT-Prelim Calcs'!$C$20</f>
        <v>25.773080821789936</v>
      </c>
      <c r="DQ53" s="46">
        <f t="shared" si="46"/>
        <v>0</v>
      </c>
      <c r="DR53" s="57">
        <f>DP52*'DEPRECATED - DT-Prelim Calcs'!$C$11+DR52</f>
        <v>-123.73896422354947</v>
      </c>
      <c r="DS53" s="57">
        <f>DS52+0.5*DP53*'DEPRECATED - DT-Prelim Calcs'!$C$11^2+DR53*'DEPRECATED - DT-Prelim Calcs'!$C$11</f>
        <v>-52056.088750933006</v>
      </c>
      <c r="DT53" s="57">
        <f>MIN('Drive Train'!$F$35-DN52*'DEPRECATED - DT-Prelim Calcs'!$C$21*'Drive Train'!$F$39,DT52+DN$2)</f>
        <v>6.82</v>
      </c>
      <c r="DU53" s="57">
        <f>'Drive Train'!$F$35-DN53*'DEPRECATED - DT-Prelim Calcs'!$C$21*'Drive Train'!$F$39</f>
        <v>6.82</v>
      </c>
      <c r="DV53" s="1">
        <f>IF(DS53&gt;='Drive Train'!$F$29,1,0)</f>
        <v>0</v>
      </c>
      <c r="DW53" s="57">
        <f t="shared" si="47"/>
        <v>103.33333333333333</v>
      </c>
      <c r="DX53" s="63">
        <f>DX52+'DEPRECATED - DT-Prelim Calcs'!$C$11</f>
        <v>196</v>
      </c>
      <c r="DY53" s="2">
        <f>EI53/'Drive Train'!$F$35</f>
        <v>0.55000000000000004</v>
      </c>
      <c r="DZ53" s="46">
        <f>EG53*12*60/(PI() * 'Drive Train'!$F$15)/DY$2*DY53</f>
        <v>-24310.553461900057</v>
      </c>
      <c r="EA53" s="2">
        <f>('DEPRECATED - DT-Prelim Calcs'!$C$6*DY53-DZ53)/('DEPRECATED - DT-Prelim Calcs'!$C$6*DY53)*'DEPRECATED - DT-Prelim Calcs'!$C$7*DY53</f>
        <v>12.317701471515786</v>
      </c>
      <c r="EB53" s="57">
        <f>EA53/'DEPRECATED - DT-Prelim Calcs'!$C$7*('DEPRECATED - DT-Prelim Calcs'!$C$8-'DEPRECATED - DT-Prelim Calcs'!$C$9)+'DEPRECATED - DT-Prelim Calcs'!$C$9</f>
        <v>658.45149327613092</v>
      </c>
      <c r="EC53" s="57">
        <f t="shared" si="15"/>
        <v>93</v>
      </c>
      <c r="ED53" s="2">
        <f t="shared" si="48"/>
        <v>0.96993038185874991</v>
      </c>
      <c r="EE53" s="57">
        <f>ED53*'DEPRECATED - DT-Prelim Calcs'!$C$21/DY$2/'DEPRECATED - DT-Prelim Calcs'!$C$19/'DEPRECATED - DT-Prelim Calcs'!$C$18*3.39*'DEPRECATED - DT-Prelim Calcs'!$C$20</f>
        <v>25.773080821789936</v>
      </c>
      <c r="EF53" s="46">
        <f t="shared" si="49"/>
        <v>0</v>
      </c>
      <c r="EG53" s="57">
        <f>EE52*'DEPRECATED - DT-Prelim Calcs'!$C$11+EG52</f>
        <v>-105.19814898155254</v>
      </c>
      <c r="EH53" s="57">
        <f>EH52+0.5*EE53*'DEPRECATED - DT-Prelim Calcs'!$C$11^2+EG53*'DEPRECATED - DT-Prelim Calcs'!$C$11</f>
        <v>-102426.05030438097</v>
      </c>
      <c r="EI53" s="57">
        <f>MIN('Drive Train'!$F$35-EC52*'DEPRECATED - DT-Prelim Calcs'!$C$21*'Drive Train'!$F$39,EI52+EC$2)</f>
        <v>6.82</v>
      </c>
      <c r="EJ53" s="57">
        <f>'Drive Train'!$F$35-EC53*'DEPRECATED - DT-Prelim Calcs'!$C$21*'Drive Train'!$F$39</f>
        <v>6.82</v>
      </c>
      <c r="EK53" s="1">
        <f>IF(EH53&gt;='Drive Train'!$F$29,1,0)</f>
        <v>0</v>
      </c>
      <c r="EL53" s="57">
        <f t="shared" si="50"/>
        <v>103.33333333333333</v>
      </c>
      <c r="EM53" s="63">
        <f>EM52+'DEPRECATED - DT-Prelim Calcs'!$C$11</f>
        <v>196</v>
      </c>
      <c r="EN53" s="2">
        <f>EX53/'Drive Train'!$F$35</f>
        <v>0.55000000000000004</v>
      </c>
      <c r="EO53" s="46">
        <f>EV53*12*60/(PI() * 'Drive Train'!$F$15)/EN$2*EN53</f>
        <v>-284630.04301420762</v>
      </c>
      <c r="EP53" s="2">
        <f>('DEPRECATED - DT-Prelim Calcs'!$C$6*EN53-EO53)/('DEPRECATED - DT-Prelim Calcs'!$C$6*EN53)*'DEPRECATED - DT-Prelim Calcs'!$C$7*EN53</f>
        <v>130.02313670998882</v>
      </c>
      <c r="EQ53" s="57">
        <f>EP53/'DEPRECATED - DT-Prelim Calcs'!$C$7*('DEPRECATED - DT-Prelim Calcs'!$C$8-'DEPRECATED - DT-Prelim Calcs'!$C$9)+'DEPRECATED - DT-Prelim Calcs'!$C$9</f>
        <v>6924.6786057641348</v>
      </c>
      <c r="ER53" s="57">
        <f t="shared" si="16"/>
        <v>93</v>
      </c>
      <c r="ES53" s="2">
        <f t="shared" si="51"/>
        <v>0.86507304327942547</v>
      </c>
      <c r="ET53" s="57">
        <f>ES53*'DEPRECATED - DT-Prelim Calcs'!$C$21/EN$2/'DEPRECATED - DT-Prelim Calcs'!$C$19/'DEPRECATED - DT-Prelim Calcs'!$C$18*3.39*'DEPRECATED - DT-Prelim Calcs'!$C$20</f>
        <v>25.773080821789936</v>
      </c>
      <c r="EU53" s="46">
        <f t="shared" si="52"/>
        <v>0</v>
      </c>
      <c r="EV53" s="57">
        <f>ET52*'DEPRECATED - DT-Prelim Calcs'!$C$11+EV52</f>
        <v>-1098.5155431503456</v>
      </c>
      <c r="EW53" s="57">
        <f>EW52+0.5*ET53*'DEPRECATED - DT-Prelim Calcs'!$C$11^2+EV53*'DEPRECATED - DT-Prelim Calcs'!$C$11</f>
        <v>-148415.26299474234</v>
      </c>
      <c r="EX53" s="57">
        <f>MIN('Drive Train'!$F$35-ER52*'DEPRECATED - DT-Prelim Calcs'!$C$21*'Drive Train'!$F$39,EX52+ER$2)</f>
        <v>6.82</v>
      </c>
      <c r="EY53" s="57">
        <f>'Drive Train'!$F$35-ER53*'DEPRECATED - DT-Prelim Calcs'!$C$21*'Drive Train'!$F$39</f>
        <v>6.82</v>
      </c>
      <c r="EZ53" s="1">
        <f>IF(EW53&gt;='Drive Train'!$F$29,1,0)</f>
        <v>0</v>
      </c>
      <c r="FA53" s="57">
        <f t="shared" si="53"/>
        <v>103.33333333333333</v>
      </c>
      <c r="FB53" s="63">
        <f>FB52+'DEPRECATED - DT-Prelim Calcs'!$C$11</f>
        <v>196</v>
      </c>
      <c r="FC53" s="2">
        <f>FM53/'Drive Train'!$F$35</f>
        <v>0.55000000000000004</v>
      </c>
      <c r="FD53" s="46">
        <f>FK53*12*60/(PI() * 'Drive Train'!$F$15)/FC$2*FC53</f>
        <v>-130283.0969677114</v>
      </c>
      <c r="FE53" s="2">
        <f>('DEPRECATED - DT-Prelim Calcs'!$C$6*FC53-FD53)/('DEPRECATED - DT-Prelim Calcs'!$C$6*FC53)*'DEPRECATED - DT-Prelim Calcs'!$C$7*FC53</f>
        <v>60.233992249940805</v>
      </c>
      <c r="FF53" s="57">
        <f>FE53/'DEPRECATED - DT-Prelim Calcs'!$C$7*('DEPRECATED - DT-Prelim Calcs'!$C$8-'DEPRECATED - DT-Prelim Calcs'!$C$9)+'DEPRECATED - DT-Prelim Calcs'!$C$9</f>
        <v>3209.3478031814961</v>
      </c>
      <c r="FG53" s="57">
        <f t="shared" si="17"/>
        <v>93</v>
      </c>
      <c r="FH53" s="2">
        <f t="shared" si="54"/>
        <v>0.78067567320338405</v>
      </c>
      <c r="FI53" s="57">
        <f>FH53*'DEPRECATED - DT-Prelim Calcs'!$C$21/FC$2/'DEPRECATED - DT-Prelim Calcs'!$C$19/'DEPRECATED - DT-Prelim Calcs'!$C$18*3.39*'DEPRECATED - DT-Prelim Calcs'!$C$20</f>
        <v>25.773080821789936</v>
      </c>
      <c r="FJ53" s="46">
        <f t="shared" si="55"/>
        <v>0</v>
      </c>
      <c r="FK53" s="57">
        <f>FI52*'DEPRECATED - DT-Prelim Calcs'!$C$11+FK52</f>
        <v>-453.76543272803633</v>
      </c>
      <c r="FL53" s="57">
        <f>FL52+0.5*FI53*'DEPRECATED - DT-Prelim Calcs'!$C$11^2+FK53*'DEPRECATED - DT-Prelim Calcs'!$C$11</f>
        <v>-171396.21694100925</v>
      </c>
      <c r="FM53" s="57">
        <f>MIN('Drive Train'!$F$35-FG52*'DEPRECATED - DT-Prelim Calcs'!$C$21*'Drive Train'!$F$39,FM52+FG$2)</f>
        <v>6.82</v>
      </c>
      <c r="FN53" s="57">
        <f>'Drive Train'!$F$35-FG53*'DEPRECATED - DT-Prelim Calcs'!$C$21*'Drive Train'!$F$39</f>
        <v>6.82</v>
      </c>
      <c r="FO53" s="1">
        <f>IF(FL53&gt;='Drive Train'!$F$29,1,0)</f>
        <v>0</v>
      </c>
      <c r="FP53" s="57">
        <f t="shared" si="56"/>
        <v>103.33333333333333</v>
      </c>
      <c r="FQ53" s="63">
        <f>FQ52+'DEPRECATED - DT-Prelim Calcs'!$C$11</f>
        <v>196</v>
      </c>
      <c r="FR53" s="2">
        <f>GB53/'Drive Train'!$F$35</f>
        <v>0.55000000000000004</v>
      </c>
      <c r="FS53" s="46">
        <f>FZ53*12*60/(PI() * 'Drive Train'!$F$15)/FR$2*FR53</f>
        <v>-358530.53411586711</v>
      </c>
      <c r="FT53" s="2">
        <f>('DEPRECATED - DT-Prelim Calcs'!$C$6*FR53-FS53)/('DEPRECATED - DT-Prelim Calcs'!$C$6*FR53)*'DEPRECATED - DT-Prelim Calcs'!$C$7*FR53</f>
        <v>163.43780529441645</v>
      </c>
      <c r="FU53" s="57">
        <f>FT53/'DEPRECATED - DT-Prelim Calcs'!$C$7*('DEPRECATED - DT-Prelim Calcs'!$C$8-'DEPRECATED - DT-Prelim Calcs'!$C$9)+'DEPRECATED - DT-Prelim Calcs'!$C$9</f>
        <v>8703.5590951342874</v>
      </c>
      <c r="FV53" s="57">
        <f t="shared" si="18"/>
        <v>93</v>
      </c>
      <c r="FW53" s="2">
        <f t="shared" si="57"/>
        <v>0.7112822800297498</v>
      </c>
      <c r="FX53" s="57">
        <f>FW53*'DEPRECATED - DT-Prelim Calcs'!$C$21/FR$2/'DEPRECATED - DT-Prelim Calcs'!$C$19/'DEPRECATED - DT-Prelim Calcs'!$C$18*3.39*'DEPRECATED - DT-Prelim Calcs'!$C$20</f>
        <v>25.773080821789936</v>
      </c>
      <c r="FY53" s="46">
        <f t="shared" si="58"/>
        <v>0</v>
      </c>
      <c r="FZ53" s="57">
        <f>FX52*'DEPRECATED - DT-Prelim Calcs'!$C$11+FZ52</f>
        <v>-1137.7342344101339</v>
      </c>
      <c r="GA53" s="57">
        <f>GA52+0.5*FX53*'DEPRECATED - DT-Prelim Calcs'!$C$11^2+FZ53*'DEPRECATED - DT-Prelim Calcs'!$C$11</f>
        <v>-188760.75821893328</v>
      </c>
      <c r="GB53" s="57">
        <f>MIN('Drive Train'!$F$35-FV52*'DEPRECATED - DT-Prelim Calcs'!$C$21*'Drive Train'!$F$39,GB52+FV$2)</f>
        <v>6.82</v>
      </c>
      <c r="GC53" s="57">
        <f>'Drive Train'!$F$35-FV53*'DEPRECATED - DT-Prelim Calcs'!$C$21*'Drive Train'!$F$39</f>
        <v>6.82</v>
      </c>
      <c r="GD53" s="1">
        <f>IF(GA53&gt;='Drive Train'!$F$29,1,0)</f>
        <v>0</v>
      </c>
      <c r="GE53" s="57">
        <f t="shared" si="59"/>
        <v>103.33333333333333</v>
      </c>
      <c r="GF53" s="63">
        <f>GF52+'DEPRECATED - DT-Prelim Calcs'!$C$11</f>
        <v>196</v>
      </c>
      <c r="GG53" s="2">
        <f>GQ53/'Drive Train'!$F$35</f>
        <v>0.85483870967741948</v>
      </c>
      <c r="GH53" s="46">
        <f>GO53*12*60/(PI() * 'Drive Train'!$F$15)/GG$2*GG53</f>
        <v>-23816.57959165769</v>
      </c>
      <c r="GI53" s="2">
        <f>('DEPRECATED - DT-Prelim Calcs'!$C$6*GG53-GH53)/('DEPRECATED - DT-Prelim Calcs'!$C$6*GG53)*'DEPRECATED - DT-Prelim Calcs'!$C$7*GG53</f>
        <v>12.82900872294829</v>
      </c>
      <c r="GJ53" s="57">
        <f>GI53/'DEPRECATED - DT-Prelim Calcs'!$C$7*('DEPRECATED - DT-Prelim Calcs'!$C$8-'DEPRECATED - DT-Prelim Calcs'!$C$9)+'DEPRECATED - DT-Prelim Calcs'!$C$9</f>
        <v>685.6717091926414</v>
      </c>
      <c r="GK53" s="57">
        <f t="shared" si="60"/>
        <v>29.999999999999982</v>
      </c>
      <c r="GL53" s="2">
        <f t="shared" si="61"/>
        <v>0.99579519204165001</v>
      </c>
      <c r="GM53" s="57">
        <f>GL53*'DEPRECATED - DT-Prelim Calcs'!$C$21/GG$2/'DEPRECATED - DT-Prelim Calcs'!$C$19/'DEPRECATED - DT-Prelim Calcs'!$C$18*3.39*'DEPRECATED - DT-Prelim Calcs'!$C$20</f>
        <v>25.773080821789936</v>
      </c>
      <c r="GN53" s="46">
        <f t="shared" si="62"/>
        <v>0</v>
      </c>
      <c r="GO53" s="57">
        <f>GM52*'DEPRECATED - DT-Prelim Calcs'!$C$11+GO52</f>
        <v>-68.077032079233035</v>
      </c>
      <c r="GP53" s="57">
        <f>GP52+0.5*GM53*'DEPRECATED - DT-Prelim Calcs'!$C$11^2+GO53*'DEPRECATED - DT-Prelim Calcs'!$C$11</f>
        <v>-101638.45283851106</v>
      </c>
      <c r="GQ53" s="57">
        <f>MIN('Drive Train'!$F$35-GK52*'DEPRECATED - DT-Prelim Calcs'!$C$21*'Drive Train'!$F$39,GQ52+GK$2)</f>
        <v>10.600000000000001</v>
      </c>
      <c r="GR53" s="57">
        <f>'Drive Train'!$F$35-GK53*'DEPRECATED - DT-Prelim Calcs'!$C$21*'Drive Train'!$F$39</f>
        <v>10.600000000000001</v>
      </c>
      <c r="GS53" s="1">
        <f>IF(GP53&gt;='Drive Train'!$F$29,1,0)</f>
        <v>0</v>
      </c>
      <c r="GT53" s="57">
        <f t="shared" si="63"/>
        <v>33.333333333333314</v>
      </c>
      <c r="GU53" s="63">
        <f>GU52+'DEPRECATED - DT-Prelim Calcs'!$C$11</f>
        <v>196</v>
      </c>
      <c r="GV53" s="2">
        <f>HF53/'Drive Train'!$F$35</f>
        <v>0.83870967741935498</v>
      </c>
      <c r="GW53" s="46">
        <f>HD53*12*60/(PI() * 'Drive Train'!$F$15)/GV$2*GV53</f>
        <v>-289639.04603294673</v>
      </c>
      <c r="GX53" s="2">
        <f>('DEPRECATED - DT-Prelim Calcs'!$C$6*GV53-GW53)/('DEPRECATED - DT-Prelim Calcs'!$C$6*GV53)*'DEPRECATED - DT-Prelim Calcs'!$C$7*GV53</f>
        <v>132.98378580839707</v>
      </c>
      <c r="GY53" s="57">
        <f>GX53/'DEPRECATED - DT-Prelim Calcs'!$C$7*('DEPRECATED - DT-Prelim Calcs'!$C$8-'DEPRECATED - DT-Prelim Calcs'!$C$9)+'DEPRECATED - DT-Prelim Calcs'!$C$9</f>
        <v>7082.2932444885246</v>
      </c>
      <c r="GZ53" s="57">
        <f t="shared" si="20"/>
        <v>33.333333333333314</v>
      </c>
      <c r="HA53" s="2">
        <f t="shared" si="64"/>
        <v>0.99579519204165001</v>
      </c>
      <c r="HB53" s="57">
        <f>HA53*'DEPRECATED - DT-Prelim Calcs'!$C$21/GV$2/'DEPRECATED - DT-Prelim Calcs'!$C$19/'DEPRECATED - DT-Prelim Calcs'!$C$18*3.39*'DEPRECATED - DT-Prelim Calcs'!$C$20</f>
        <v>25.773080821789936</v>
      </c>
      <c r="HC53" s="46">
        <f t="shared" si="65"/>
        <v>0</v>
      </c>
      <c r="HD53" s="57">
        <f>HB52*'DEPRECATED - DT-Prelim Calcs'!$C$11+HD52</f>
        <v>-843.82202619034138</v>
      </c>
      <c r="HE53" s="57">
        <f>HE52+0.5*HB53*'DEPRECATED - DT-Prelim Calcs'!$C$11^2+HD53*'DEPRECATED - DT-Prelim Calcs'!$C$11</f>
        <v>-90040.560956453512</v>
      </c>
      <c r="HF53" s="57">
        <f>MIN('Drive Train'!$F$35-GZ52*'DEPRECATED - DT-Prelim Calcs'!$C$21*'Drive Train'!$F$39,HF52+GZ$2)</f>
        <v>10.400000000000002</v>
      </c>
      <c r="HG53" s="57">
        <f>'Drive Train'!$F$35-GZ53*'DEPRECATED - DT-Prelim Calcs'!$C$21*'Drive Train'!$F$39</f>
        <v>10.400000000000002</v>
      </c>
      <c r="HH53" s="1">
        <f>IF(HE53&gt;='Drive Train'!$F$29,1,0)</f>
        <v>0</v>
      </c>
      <c r="HI53" s="57">
        <f t="shared" si="66"/>
        <v>37.037037037037017</v>
      </c>
      <c r="HJ53" s="63">
        <f>HJ52+'DEPRECATED - DT-Prelim Calcs'!$C$11</f>
        <v>196</v>
      </c>
      <c r="HK53" s="2">
        <f>HU53/'Drive Train'!$F$35</f>
        <v>0.82258064516129037</v>
      </c>
      <c r="HL53" s="46">
        <f>HS53*12*60/(PI() * 'Drive Train'!$F$15)/HK$2*HK53</f>
        <v>-86601.633887151649</v>
      </c>
      <c r="HM53" s="2">
        <f>('DEPRECATED - DT-Prelim Calcs'!$C$6*HK53-HL53)/('DEPRECATED - DT-Prelim Calcs'!$C$6*HK53)*'DEPRECATED - DT-Prelim Calcs'!$C$7*HK53</f>
        <v>41.140006159348182</v>
      </c>
      <c r="HN53" s="57">
        <f>HM53/'DEPRECATED - DT-Prelim Calcs'!$C$7*('DEPRECATED - DT-Prelim Calcs'!$C$8-'DEPRECATED - DT-Prelim Calcs'!$C$9)+'DEPRECATED - DT-Prelim Calcs'!$C$9</f>
        <v>2192.8505353711084</v>
      </c>
      <c r="HO53" s="57">
        <f t="shared" si="21"/>
        <v>36.66666666666665</v>
      </c>
      <c r="HP53" s="2">
        <f t="shared" si="67"/>
        <v>0.99579519204165001</v>
      </c>
      <c r="HQ53" s="57">
        <f>HP53*'DEPRECATED - DT-Prelim Calcs'!$C$21/HK$2/'DEPRECATED - DT-Prelim Calcs'!$C$19/'DEPRECATED - DT-Prelim Calcs'!$C$18*3.39*'DEPRECATED - DT-Prelim Calcs'!$C$20</f>
        <v>25.773080821789936</v>
      </c>
      <c r="HR53" s="46">
        <f t="shared" si="68"/>
        <v>0</v>
      </c>
      <c r="HS53" s="57">
        <f>HQ52*'DEPRECATED - DT-Prelim Calcs'!$C$11+HS52</f>
        <v>-257.24858966230249</v>
      </c>
      <c r="HT53" s="57">
        <f>HT52+0.5*HQ53*'DEPRECATED - DT-Prelim Calcs'!$C$11^2+HS53*'DEPRECATED - DT-Prelim Calcs'!$C$11</f>
        <v>-79265.196952395563</v>
      </c>
      <c r="HU53" s="57">
        <f>MIN('Drive Train'!$F$35-HO52*'DEPRECATED - DT-Prelim Calcs'!$C$21*'Drive Train'!$F$39,HU52+HO$2)</f>
        <v>10.200000000000001</v>
      </c>
      <c r="HV53" s="57">
        <f>'Drive Train'!$F$35-HO53*'DEPRECATED - DT-Prelim Calcs'!$C$21*'Drive Train'!$F$39</f>
        <v>10.200000000000001</v>
      </c>
      <c r="HW53" s="1">
        <f>IF(HT53&gt;='Drive Train'!$F$29,1,0)</f>
        <v>0</v>
      </c>
      <c r="HX53" s="57">
        <f t="shared" si="69"/>
        <v>40.740740740740726</v>
      </c>
      <c r="HY53" s="63">
        <f>HY52+'DEPRECATED - DT-Prelim Calcs'!$C$11</f>
        <v>196</v>
      </c>
      <c r="HZ53" s="2">
        <f>IJ53/'Drive Train'!$F$35</f>
        <v>0.80645161290322598</v>
      </c>
      <c r="IA53" s="46">
        <f>IH53*12*60/(PI() * 'Drive Train'!$F$15)/HZ$2*HZ53</f>
        <v>-23407.884572142455</v>
      </c>
      <c r="IB53" s="2">
        <f>('DEPRECATED - DT-Prelim Calcs'!$C$6*HZ53-IA53)/('DEPRECATED - DT-Prelim Calcs'!$C$6*HZ53)*'DEPRECATED - DT-Prelim Calcs'!$C$7*HZ53</f>
        <v>12.527601261179949</v>
      </c>
      <c r="IC53" s="57">
        <f>IB53/'DEPRECATED - DT-Prelim Calcs'!$C$7*('DEPRECATED - DT-Prelim Calcs'!$C$8-'DEPRECATED - DT-Prelim Calcs'!$C$9)+'DEPRECATED - DT-Prelim Calcs'!$C$9</f>
        <v>669.62582647692432</v>
      </c>
      <c r="ID53" s="57">
        <f t="shared" si="22"/>
        <v>39.999999999999986</v>
      </c>
      <c r="IE53" s="2">
        <f t="shared" si="70"/>
        <v>0.99579519204165001</v>
      </c>
      <c r="IF53" s="57">
        <f>IE53*'DEPRECATED - DT-Prelim Calcs'!$C$21/HZ$2/'DEPRECATED - DT-Prelim Calcs'!$C$19/'DEPRECATED - DT-Prelim Calcs'!$C$18*3.39*'DEPRECATED - DT-Prelim Calcs'!$C$20</f>
        <v>25.773080821789936</v>
      </c>
      <c r="IG53" s="46">
        <f t="shared" si="71"/>
        <v>0</v>
      </c>
      <c r="IH53" s="57">
        <f>IF52*'DEPRECATED - DT-Prelim Calcs'!$C$11+IH52</f>
        <v>-70.923352404972306</v>
      </c>
      <c r="II53" s="57">
        <f>II52+0.5*IF53*'DEPRECATED - DT-Prelim Calcs'!$C$11^2+IH53*'DEPRECATED - DT-Prelim Calcs'!$C$11</f>
        <v>-90098.174207798176</v>
      </c>
      <c r="IJ53" s="57">
        <f>MIN('Drive Train'!$F$35-ID52*'DEPRECATED - DT-Prelim Calcs'!$C$21*'Drive Train'!$F$39,IJ52+ID$2)</f>
        <v>10.000000000000002</v>
      </c>
      <c r="IK53" s="57">
        <f>'Drive Train'!$F$35-ID53*'DEPRECATED - DT-Prelim Calcs'!$C$21*'Drive Train'!$F$39</f>
        <v>10.000000000000002</v>
      </c>
      <c r="IL53" s="1">
        <f>IF(II53&gt;='Drive Train'!$F$29,1,0)</f>
        <v>0</v>
      </c>
      <c r="IM53" s="57">
        <f t="shared" si="72"/>
        <v>44.444444444444429</v>
      </c>
      <c r="IN53" s="63">
        <f>IN52+'DEPRECATED - DT-Prelim Calcs'!$C$11</f>
        <v>196</v>
      </c>
      <c r="IO53" s="2">
        <f>IY53/'Drive Train'!$F$35</f>
        <v>4.0382288548228864</v>
      </c>
      <c r="IP53" s="46">
        <f>IW53*12*60/(PI() * 'Drive Train'!$F$15)/IO$2*IO53</f>
        <v>-2353290.332039766</v>
      </c>
      <c r="IQ53" s="2">
        <f>('DEPRECATED - DT-Prelim Calcs'!$C$6*IO53-IP53)/('DEPRECATED - DT-Prelim Calcs'!$C$6*IO53)*'DEPRECATED - DT-Prelim Calcs'!$C$7*IO53</f>
        <v>1073.7902366462838</v>
      </c>
      <c r="IR53" s="57">
        <f>IQ53/'DEPRECATED - DT-Prelim Calcs'!$C$7*('DEPRECATED - DT-Prelim Calcs'!$C$8-'DEPRECATED - DT-Prelim Calcs'!$C$9)+'DEPRECATED - DT-Prelim Calcs'!$C$9</f>
        <v>57167.549527683906</v>
      </c>
      <c r="IS53" s="57">
        <f t="shared" si="23"/>
        <v>43.333333333333321</v>
      </c>
      <c r="IT53" s="2">
        <f t="shared" si="73"/>
        <v>0.99579519204165001</v>
      </c>
      <c r="IU53" s="57">
        <f>IT53*'DEPRECATED - DT-Prelim Calcs'!$C$21/IO$2/'DEPRECATED - DT-Prelim Calcs'!$C$19/'DEPRECATED - DT-Prelim Calcs'!$C$18*3.39*'DEPRECATED - DT-Prelim Calcs'!$C$20</f>
        <v>25.773080821789936</v>
      </c>
      <c r="IV53" s="46">
        <f t="shared" si="74"/>
        <v>0</v>
      </c>
      <c r="IW53" s="57">
        <f>IU52*'DEPRECATED - DT-Prelim Calcs'!$C$11+IW52</f>
        <v>-1423.9344137355563</v>
      </c>
      <c r="IX53" s="57">
        <f>IX52+0.5*IU53*'DEPRECATED - DT-Prelim Calcs'!$C$11^2+IW53*'DEPRECATED - DT-Prelim Calcs'!$C$11</f>
        <v>-104276.87250128451</v>
      </c>
      <c r="IY53" s="57">
        <f>MIN('Drive Train'!$F$35-IS52*'DEPRECATED - DT-Prelim Calcs'!$C$21*'Drive Train'!$F$39,IY52+IS$2)</f>
        <v>50.07403779980379</v>
      </c>
      <c r="IZ53" s="57">
        <f>'Drive Train'!$F$35-IS53*'DEPRECATED - DT-Prelim Calcs'!$C$21*'Drive Train'!$F$39</f>
        <v>9.8000000000000007</v>
      </c>
      <c r="JA53" s="1">
        <f>IF(IX53&gt;='Drive Train'!$F$29,1,0)</f>
        <v>0</v>
      </c>
      <c r="JB53" s="57">
        <f t="shared" si="75"/>
        <v>48.148148148148138</v>
      </c>
      <c r="JC53" s="63">
        <f>JC52+'DEPRECATED - DT-Prelim Calcs'!$C$11</f>
        <v>196</v>
      </c>
      <c r="JD53" s="2">
        <f>JN53/'Drive Train'!$F$35</f>
        <v>0.77419354838709686</v>
      </c>
      <c r="JE53" s="46">
        <f>JL53*12*60/(PI() * 'Drive Train'!$F$15)/JD$2*JD53</f>
        <v>-299712.93408521131</v>
      </c>
      <c r="JF53" s="2">
        <f>('DEPRECATED - DT-Prelim Calcs'!$C$6*JD53-JE53)/('DEPRECATED - DT-Prelim Calcs'!$C$6*JD53)*'DEPRECATED - DT-Prelim Calcs'!$C$7*JD53</f>
        <v>137.3832869666897</v>
      </c>
      <c r="JG53" s="57">
        <f>JF53/'DEPRECATED - DT-Prelim Calcs'!$C$7*('DEPRECATED - DT-Prelim Calcs'!$C$8-'DEPRECATED - DT-Prelim Calcs'!$C$9)+'DEPRECATED - DT-Prelim Calcs'!$C$9</f>
        <v>7316.5073517951396</v>
      </c>
      <c r="JH53" s="57">
        <f t="shared" si="24"/>
        <v>46.666666666666657</v>
      </c>
      <c r="JI53" s="2">
        <f t="shared" si="76"/>
        <v>0.99579519204165001</v>
      </c>
      <c r="JJ53" s="57">
        <f>JI53*'DEPRECATED - DT-Prelim Calcs'!$C$21/JD$2/'DEPRECATED - DT-Prelim Calcs'!$C$19/'DEPRECATED - DT-Prelim Calcs'!$C$18*3.39*'DEPRECATED - DT-Prelim Calcs'!$C$20</f>
        <v>25.773080821789936</v>
      </c>
      <c r="JK53" s="46">
        <f t="shared" si="77"/>
        <v>0</v>
      </c>
      <c r="JL53" s="57">
        <f>JJ52*'DEPRECATED - DT-Prelim Calcs'!$C$11+JL52</f>
        <v>-945.93509983344154</v>
      </c>
      <c r="JM53" s="57">
        <f>JM52+0.5*JJ53*'DEPRECATED - DT-Prelim Calcs'!$C$11^2+JL53*'DEPRECATED - DT-Prelim Calcs'!$C$11</f>
        <v>-122274.95644165891</v>
      </c>
      <c r="JN53" s="57">
        <f>MIN('Drive Train'!$F$35-JH52*'DEPRECATED - DT-Prelim Calcs'!$C$21*'Drive Train'!$F$39,JN52+JH$2)</f>
        <v>9.6000000000000014</v>
      </c>
      <c r="JO53" s="57">
        <f>'Drive Train'!$F$35-JH53*'DEPRECATED - DT-Prelim Calcs'!$C$21*'Drive Train'!$F$39</f>
        <v>9.6000000000000014</v>
      </c>
      <c r="JP53" s="1">
        <f>IF(JM53&gt;='Drive Train'!$F$29,1,0)</f>
        <v>0</v>
      </c>
      <c r="JQ53" s="57">
        <f>MIN(JG53,'DEPRECATED - DT-Prelim Calcs'!$C$10)*'DEPRECATED - DT-Prelim Calcs'!$C$11*1000/60/60</f>
        <v>103.33333333333333</v>
      </c>
      <c r="JR53" s="63">
        <f>JR52+'DEPRECATED - DT-Prelim Calcs'!$C$11</f>
        <v>196</v>
      </c>
      <c r="JS53" s="2">
        <f>KC53/'Drive Train'!$F$35</f>
        <v>0.75806451612903225</v>
      </c>
      <c r="JT53" s="46">
        <f>KA53*12*60/(PI() * 'Drive Train'!$F$15)/JS$2*JS53</f>
        <v>-308073.67466955766</v>
      </c>
      <c r="JU53" s="2">
        <f>('DEPRECATED - DT-Prelim Calcs'!$C$6*JS53-JT53)/('DEPRECATED - DT-Prelim Calcs'!$C$6*JS53)*'DEPRECATED - DT-Prelim Calcs'!$C$7*JS53</f>
        <v>141.12478838323946</v>
      </c>
      <c r="JV53" s="57">
        <f>JU53/'DEPRECATED - DT-Prelim Calcs'!$C$7*('DEPRECATED - DT-Prelim Calcs'!$C$8-'DEPRECATED - DT-Prelim Calcs'!$C$9)+'DEPRECATED - DT-Prelim Calcs'!$C$9</f>
        <v>7515.6918462944495</v>
      </c>
      <c r="JW53" s="57">
        <f t="shared" si="25"/>
        <v>49.999999999999993</v>
      </c>
      <c r="JX53" s="2">
        <f t="shared" si="78"/>
        <v>0.99579519204165001</v>
      </c>
      <c r="JY53" s="57">
        <f>JX53*'DEPRECATED - DT-Prelim Calcs'!$C$21/JS$2/'DEPRECATED - DT-Prelim Calcs'!$C$19/'DEPRECATED - DT-Prelim Calcs'!$C$18*3.39*'DEPRECATED - DT-Prelim Calcs'!$C$20</f>
        <v>25.773080821789936</v>
      </c>
      <c r="JZ53" s="46">
        <f t="shared" si="79"/>
        <v>0</v>
      </c>
      <c r="KA53" s="57">
        <f>JY52*'DEPRECATED - DT-Prelim Calcs'!$C$11+KA52</f>
        <v>-993.01046101213171</v>
      </c>
      <c r="KB53" s="57">
        <f>KB52+0.5*JY53*'DEPRECATED - DT-Prelim Calcs'!$C$11^2+KA53*'DEPRECATED - DT-Prelim Calcs'!$C$11</f>
        <v>-121319.74774227376</v>
      </c>
      <c r="KC53" s="57">
        <f>MIN('Drive Train'!$F$35-JW52*'DEPRECATED - DT-Prelim Calcs'!$C$21*'Drive Train'!$F$39,KC52+JW$2)</f>
        <v>9.4</v>
      </c>
      <c r="KD53" s="57">
        <f>'Drive Train'!$F$35-JW53*'DEPRECATED - DT-Prelim Calcs'!$C$21*'Drive Train'!$F$39</f>
        <v>9.4</v>
      </c>
      <c r="KE53" s="1">
        <f>IF(KB53&gt;='Drive Train'!$F$29,1,0)</f>
        <v>0</v>
      </c>
      <c r="KF53" s="57">
        <f>MIN(JV53,'DEPRECATED - DT-Prelim Calcs'!$C$10)*'DEPRECATED - DT-Prelim Calcs'!$C$11*1000/60/60</f>
        <v>103.33333333333333</v>
      </c>
      <c r="KG53" s="63">
        <f>KG52+'DEPRECATED - DT-Prelim Calcs'!$C$11</f>
        <v>196</v>
      </c>
      <c r="KH53" s="2">
        <f>KR53/'Drive Train'!$F$35</f>
        <v>0.74193548387096786</v>
      </c>
      <c r="KI53" s="46">
        <f>KP53*12*60/(PI() * 'Drive Train'!$F$15)/KH$2*KH53</f>
        <v>-196585.74845042574</v>
      </c>
      <c r="KJ53" s="2">
        <f>('DEPRECATED - DT-Prelim Calcs'!$C$6*KH53-KI53)/('DEPRECATED - DT-Prelim Calcs'!$C$6*KH53)*'DEPRECATED - DT-Prelim Calcs'!$C$7*KH53</f>
        <v>90.675804434614236</v>
      </c>
      <c r="KK53" s="57">
        <f>KJ53/'DEPRECATED - DT-Prelim Calcs'!$C$7*('DEPRECATED - DT-Prelim Calcs'!$C$8-'DEPRECATED - DT-Prelim Calcs'!$C$9)+'DEPRECATED - DT-Prelim Calcs'!$C$9</f>
        <v>4829.9637796518691</v>
      </c>
      <c r="KL53" s="57">
        <f t="shared" si="26"/>
        <v>53.333333333333329</v>
      </c>
      <c r="KM53" s="2">
        <f t="shared" si="80"/>
        <v>0.99579519204165001</v>
      </c>
      <c r="KN53" s="57">
        <f>KM53*'DEPRECATED - DT-Prelim Calcs'!$C$21/KH$2/'DEPRECATED - DT-Prelim Calcs'!$C$19/'DEPRECATED - DT-Prelim Calcs'!$C$18*3.39*'DEPRECATED - DT-Prelim Calcs'!$C$20</f>
        <v>25.773080821789936</v>
      </c>
      <c r="KO53" s="46">
        <f t="shared" si="81"/>
        <v>0</v>
      </c>
      <c r="KP53" s="57">
        <f>KN52*'DEPRECATED - DT-Prelim Calcs'!$C$11+KP52</f>
        <v>-647.42772202758908</v>
      </c>
      <c r="KQ53" s="57">
        <f>KQ52+0.5*KN53*'DEPRECATED - DT-Prelim Calcs'!$C$11^2+KP53*'DEPRECATED - DT-Prelim Calcs'!$C$11</f>
        <v>-84231.979371083944</v>
      </c>
      <c r="KR53" s="57">
        <f>MIN('Drive Train'!$F$35-KL52*'DEPRECATED - DT-Prelim Calcs'!$C$21*'Drive Train'!$F$39,KR52+KL$2)</f>
        <v>9.2000000000000011</v>
      </c>
      <c r="KS53" s="57">
        <f>'Drive Train'!$F$35-KL53*'DEPRECATED - DT-Prelim Calcs'!$C$21*'Drive Train'!$F$39</f>
        <v>9.2000000000000011</v>
      </c>
      <c r="KT53" s="1">
        <f>IF(KQ53&gt;='Drive Train'!$F$29,1,0)</f>
        <v>0</v>
      </c>
      <c r="KU53" s="57">
        <f>MIN(KK53,'DEPRECATED - DT-Prelim Calcs'!$C$10)*'DEPRECATED - DT-Prelim Calcs'!$C$11*1000/60/60</f>
        <v>103.33333333333333</v>
      </c>
      <c r="KV53" s="63">
        <f>KV52+'DEPRECATED - DT-Prelim Calcs'!$C$11</f>
        <v>196</v>
      </c>
      <c r="KW53" s="2">
        <f>LG53/'Drive Train'!$F$35</f>
        <v>0.72580645161290325</v>
      </c>
      <c r="KX53" s="46">
        <f>LE53*12*60/(PI() * 'Drive Train'!$F$15)/KW$2*KW53</f>
        <v>-109182.86592237421</v>
      </c>
      <c r="KY53" s="2">
        <f>('DEPRECATED - DT-Prelim Calcs'!$C$6*KW53-KX53)/('DEPRECATED - DT-Prelim Calcs'!$C$6*KW53)*'DEPRECATED - DT-Prelim Calcs'!$C$7*KW53</f>
        <v>51.117056001092884</v>
      </c>
      <c r="KZ53" s="57">
        <f>KY53/'DEPRECATED - DT-Prelim Calcs'!$C$7*('DEPRECATED - DT-Prelim Calcs'!$C$8-'DEPRECATED - DT-Prelim Calcs'!$C$9)+'DEPRECATED - DT-Prelim Calcs'!$C$9</f>
        <v>2723.9938941660648</v>
      </c>
      <c r="LA53" s="57">
        <f t="shared" si="27"/>
        <v>56.666666666666664</v>
      </c>
      <c r="LB53" s="2">
        <f t="shared" si="82"/>
        <v>0.99579519204165001</v>
      </c>
      <c r="LC53" s="57">
        <f>LB53*'DEPRECATED - DT-Prelim Calcs'!$C$21/KW$2/'DEPRECATED - DT-Prelim Calcs'!$C$19/'DEPRECATED - DT-Prelim Calcs'!$C$18*3.39*'DEPRECATED - DT-Prelim Calcs'!$C$20</f>
        <v>25.773080821789936</v>
      </c>
      <c r="LD53" s="46">
        <f t="shared" si="83"/>
        <v>0</v>
      </c>
      <c r="LE53" s="57">
        <f>LC52*'DEPRECATED - DT-Prelim Calcs'!$C$11+LE52</f>
        <v>-367.5691625534588</v>
      </c>
      <c r="LF53" s="57">
        <f>LF52+0.5*LC53*'DEPRECATED - DT-Prelim Calcs'!$C$11^2+LE53*'DEPRECATED - DT-Prelim Calcs'!$C$11</f>
        <v>-110812.2014205091</v>
      </c>
      <c r="LG53" s="57">
        <f>MIN('Drive Train'!$F$35-LA52*'DEPRECATED - DT-Prelim Calcs'!$C$21*'Drive Train'!$F$39,LG52+LA$2)</f>
        <v>9</v>
      </c>
      <c r="LH53" s="57">
        <f>'Drive Train'!$F$35-LA53*'DEPRECATED - DT-Prelim Calcs'!$C$21*'Drive Train'!$F$39</f>
        <v>9</v>
      </c>
      <c r="LI53" s="1">
        <f>IF(LF53&gt;='Drive Train'!$F$29,1,0)</f>
        <v>0</v>
      </c>
      <c r="LJ53" s="57">
        <f>MIN(KZ53,'DEPRECATED - DT-Prelim Calcs'!$C$10)*'DEPRECATED - DT-Prelim Calcs'!$C$11*1000/60/60</f>
        <v>103.33333333333333</v>
      </c>
      <c r="LK53" s="63">
        <f>LK52+'DEPRECATED - DT-Prelim Calcs'!$C$11</f>
        <v>196</v>
      </c>
      <c r="LL53" s="2">
        <f>LV53/'Drive Train'!$F$35</f>
        <v>0.70967741935483875</v>
      </c>
      <c r="LM53" s="46">
        <f>LT53*12*60/(PI() * 'Drive Train'!$F$15)/LL$2*LL53</f>
        <v>-144367.04827420184</v>
      </c>
      <c r="LN53" s="2">
        <f>('DEPRECATED - DT-Prelim Calcs'!$C$6*LL53-LM53)/('DEPRECATED - DT-Prelim Calcs'!$C$6*LL53)*'DEPRECATED - DT-Prelim Calcs'!$C$7*LL53</f>
        <v>66.98698043070641</v>
      </c>
      <c r="LO53" s="57">
        <f>LN53/'DEPRECATED - DT-Prelim Calcs'!$C$7*('DEPRECATED - DT-Prelim Calcs'!$C$8-'DEPRECATED - DT-Prelim Calcs'!$C$9)+'DEPRECATED - DT-Prelim Calcs'!$C$9</f>
        <v>3568.8533565392663</v>
      </c>
      <c r="LP53" s="57">
        <f t="shared" si="28"/>
        <v>60</v>
      </c>
      <c r="LQ53" s="2">
        <f t="shared" si="84"/>
        <v>0.99579519204165001</v>
      </c>
      <c r="LR53" s="57">
        <f>LQ53*'DEPRECATED - DT-Prelim Calcs'!$C$21/LL$2/'DEPRECATED - DT-Prelim Calcs'!$C$19/'DEPRECATED - DT-Prelim Calcs'!$C$18*3.39*'DEPRECATED - DT-Prelim Calcs'!$C$20</f>
        <v>25.773080821789936</v>
      </c>
      <c r="LS53" s="46">
        <f t="shared" si="85"/>
        <v>0</v>
      </c>
      <c r="LT53" s="57">
        <f>LR52*'DEPRECATED - DT-Prelim Calcs'!$C$11+LT52</f>
        <v>-497.06420932561912</v>
      </c>
      <c r="LU53" s="57">
        <f>LU52+0.5*LR53*'DEPRECATED - DT-Prelim Calcs'!$C$11^2+LT53*'DEPRECATED - DT-Prelim Calcs'!$C$11</f>
        <v>-118296.59016347073</v>
      </c>
      <c r="LV53" s="57">
        <f>MIN('Drive Train'!$F$35-LP52*'DEPRECATED - DT-Prelim Calcs'!$C$21*'Drive Train'!$F$39,LV52+LP$2)</f>
        <v>8.8000000000000007</v>
      </c>
      <c r="LW53" s="57">
        <f>'Drive Train'!$F$35-LP53*'DEPRECATED - DT-Prelim Calcs'!$C$21*'Drive Train'!$F$39</f>
        <v>8.8000000000000007</v>
      </c>
      <c r="LX53" s="1">
        <f>IF(LU53&gt;='Drive Train'!$F$29,1,0)</f>
        <v>0</v>
      </c>
      <c r="LY53" s="57">
        <f>MIN(LO53,'DEPRECATED - DT-Prelim Calcs'!$C$10)*'DEPRECATED - DT-Prelim Calcs'!$C$11*1000/60/60</f>
        <v>103.33333333333333</v>
      </c>
      <c r="LZ53" s="63">
        <f>LZ52+'DEPRECATED - DT-Prelim Calcs'!$C$11</f>
        <v>196</v>
      </c>
    </row>
    <row r="54" spans="2:338" x14ac:dyDescent="0.2">
      <c r="B54" s="20"/>
      <c r="C54" s="3" t="str">
        <f>C37</f>
        <v>Acceleration Distance (ft)</v>
      </c>
      <c r="E54" s="17">
        <f>E37</f>
        <v>618.55393972295849</v>
      </c>
      <c r="F54" s="18">
        <f>'DEPRECATED - DT-Prelim Calcs'!GN2</f>
        <v>-1323.1167575723211</v>
      </c>
      <c r="G54" s="18">
        <f>'DEPRECATED - DT-Prelim Calcs'!HC2</f>
        <v>-1507.9872374820957</v>
      </c>
      <c r="H54" s="18">
        <f>'DEPRECATED - DT-Prelim Calcs'!HR2</f>
        <v>-1684.8458368100291</v>
      </c>
      <c r="I54" s="18">
        <f>'DEPRECATED - DT-Prelim Calcs'!IG2</f>
        <v>-1853.6925555561234</v>
      </c>
      <c r="J54" s="18">
        <f>'DEPRECATED - DT-Prelim Calcs'!IV2</f>
        <v>-2014.5273937203769</v>
      </c>
      <c r="K54" s="18">
        <f>'DEPRECATED - DT-Prelim Calcs'!JK2</f>
        <v>-2167.3503513027886</v>
      </c>
      <c r="L54" s="18">
        <f>'DEPRECATED - DT-Prelim Calcs'!JZ2</f>
        <v>-2312.1614283033614</v>
      </c>
      <c r="M54" s="18">
        <f>'DEPRECATED - DT-Prelim Calcs'!KO2</f>
        <v>-2448.9606247220931</v>
      </c>
      <c r="N54" s="18">
        <f>'DEPRECATED - DT-Prelim Calcs'!LD2</f>
        <v>-2525.7770575432601</v>
      </c>
      <c r="O54" s="18">
        <f>'DEPRECATED - DT-Prelim Calcs'!LS2</f>
        <v>-2470.1158249894256</v>
      </c>
      <c r="R54" s="63">
        <f>R53+'DEPRECATED - DT-Prelim Calcs'!$C$11</f>
        <v>200</v>
      </c>
      <c r="S54" s="2">
        <f>AG54/'Drive Train'!$F$35</f>
        <v>0</v>
      </c>
      <c r="T54" s="46">
        <f>AE54*12*60/(PI() * 'Drive Train'!$F$15)/S$2*ABS(S54)</f>
        <v>0</v>
      </c>
      <c r="U54" s="2">
        <f>IF(OR(AD53=1,AND($C$32=Motors!$C$32,'DEPRECATED - DT-Prelim Calcs'!AI53=1)),0,IF(AG54=0,-(V53+$C$9)/($C$8-$C$9)*$C$7,($C$6*S54-T54)/($C$6*S54)*$C$7*S54))</f>
        <v>0</v>
      </c>
      <c r="V54" s="57">
        <f>IF(AND(AD53=1,AI53=1),0,ABS(U54/$C$7*($C$8-$C$9)+$C$9) *'Drive Train'!$AA$49 + V53*(1-'Drive Train'!$AA$49))</f>
        <v>0</v>
      </c>
      <c r="W54" s="57">
        <f t="shared" si="0"/>
        <v>0</v>
      </c>
      <c r="X54" s="2">
        <f>MAX(MIN(IF(AND(AI53=1,AG54&lt;0),-1,1)*(W54-$C$9)/($C$8-$C$9)*$C$7-$C$29*AE54/T$2 -  AI53*$C$29/2,X$2),MAX(X$4:X53)*-1)</f>
        <v>-0.2458281045106315</v>
      </c>
      <c r="Y54" s="57">
        <f t="shared" si="1"/>
        <v>0</v>
      </c>
      <c r="Z54" s="57">
        <f t="shared" si="2"/>
        <v>0</v>
      </c>
      <c r="AA54" s="57">
        <f t="shared" si="3"/>
        <v>0</v>
      </c>
      <c r="AB54" s="57" t="e">
        <f t="shared" si="4"/>
        <v>#N/A</v>
      </c>
      <c r="AC54" s="46">
        <f t="shared" si="29"/>
        <v>1</v>
      </c>
      <c r="AD54" s="1">
        <f t="shared" si="5"/>
        <v>1</v>
      </c>
      <c r="AE54" s="57">
        <f t="shared" si="6"/>
        <v>0</v>
      </c>
      <c r="AF54" s="57" t="e">
        <f t="shared" si="7"/>
        <v>#N/A</v>
      </c>
      <c r="AG54" s="57">
        <f>IF(AI53=0,MIN('Drive Train'!$F$35-W53*$C$21*'Drive Train'!$F$39,AG53+W$2)-$C$3,IF(AE53-1&lt;=0,0,IF($C$32=Motors!$C$30,MAX(MAX(AG$4:AG53)*-1,AG53-W$2),MAX(0,MAX(AG$4:AG53)*-1,AG53-W$2))))</f>
        <v>0</v>
      </c>
      <c r="AH54" s="57">
        <f>'Drive Train'!$F$35-ABS(W54)*'DEPRECATED - DT-Prelim Calcs'!$C$21*'Drive Train'!$F$39</f>
        <v>12.4</v>
      </c>
      <c r="AI54" s="1">
        <f>IF(AJ54&gt;='Drive Train'!$F$29,1,0)</f>
        <v>1</v>
      </c>
      <c r="AJ54" s="57">
        <f>AJ53+0.5*Y54*'DEPRECATED - DT-Prelim Calcs'!$C$11^2+AE54*'DEPRECATED - DT-Prelim Calcs'!$C$11</f>
        <v>784.33981740885292</v>
      </c>
      <c r="AK54" s="57">
        <f t="shared" si="8"/>
        <v>0</v>
      </c>
      <c r="AL54" s="63">
        <f>AL53+'DEPRECATED - DT-Prelim Calcs'!$C$11</f>
        <v>200</v>
      </c>
      <c r="AM54" s="2">
        <f>AW54/'Drive Train'!$F$35</f>
        <v>0.90171706917472338</v>
      </c>
      <c r="AN54" s="46">
        <f>AU54*12*60/(PI() * 'Drive Train'!$F$15)/AM$2*AM54</f>
        <v>4074.5142527988405</v>
      </c>
      <c r="AO54" s="2">
        <f>('DEPRECATED - DT-Prelim Calcs'!$C$6*AM54-AN54)/('DEPRECATED - DT-Prelim Calcs'!$C$6*AM54)*'DEPRECATED - DT-Prelim Calcs'!$C$7*AM54</f>
        <v>0.33081555711536004</v>
      </c>
      <c r="AP54" s="57">
        <f>AO54/'DEPRECATED - DT-Prelim Calcs'!$C$7*('DEPRECATED - DT-Prelim Calcs'!$C$8-'DEPRECATED - DT-Prelim Calcs'!$C$9)+'DEPRECATED - DT-Prelim Calcs'!$C$9</f>
        <v>20.311467210747178</v>
      </c>
      <c r="AQ54" s="57">
        <f t="shared" si="9"/>
        <v>20.311467210747178</v>
      </c>
      <c r="AR54" s="2">
        <f t="shared" si="30"/>
        <v>-3.2339204948383937E-6</v>
      </c>
      <c r="AS54" s="57">
        <f>AR54*'DEPRECATED - DT-Prelim Calcs'!$C$21/AM$2/'DEPRECATED - DT-Prelim Calcs'!$C$19/'DEPRECATED - DT-Prelim Calcs'!$C$18*3.39*'DEPRECATED - DT-Prelim Calcs'!$C$20</f>
        <v>-2.3436010322435341E-5</v>
      </c>
      <c r="AT54" s="46">
        <f t="shared" si="31"/>
        <v>0</v>
      </c>
      <c r="AU54" s="57">
        <f>AS53*'DEPRECATED - DT-Prelim Calcs'!$C$11+AU53</f>
        <v>39.432373835321521</v>
      </c>
      <c r="AV54" s="57">
        <f>AV53+0.5*AS54*'DEPRECATED - DT-Prelim Calcs'!$C$11^2+AU54*'DEPRECATED - DT-Prelim Calcs'!$C$11</f>
        <v>7841.850699128745</v>
      </c>
      <c r="AW54" s="57">
        <f>MIN('Drive Train'!$F$35-AQ53*'DEPRECATED - DT-Prelim Calcs'!$C$21*'Drive Train'!$F$39,AW53+AQ$2)</f>
        <v>11.18129165776657</v>
      </c>
      <c r="AX54" s="57">
        <f>'Drive Train'!$F$35-AQ54*'DEPRECATED - DT-Prelim Calcs'!$C$21*'Drive Train'!$F$39</f>
        <v>11.181311967355169</v>
      </c>
      <c r="AY54" s="1">
        <f>IF(AV54&gt;='Drive Train'!$F$29,1,0)</f>
        <v>1</v>
      </c>
      <c r="AZ54" s="57">
        <f t="shared" si="32"/>
        <v>22.568296900830198</v>
      </c>
      <c r="BA54" s="63">
        <f>BA53+'DEPRECATED - DT-Prelim Calcs'!$C$11</f>
        <v>200</v>
      </c>
      <c r="BB54" s="2">
        <f>BL54/'Drive Train'!$F$35</f>
        <v>0.55000000000000004</v>
      </c>
      <c r="BC54" s="46">
        <f>BJ54*12*60/(PI() * 'Drive Train'!$F$15)/BB$2*BB54</f>
        <v>5574.404381624011</v>
      </c>
      <c r="BD54" s="2">
        <f>('DEPRECATED - DT-Prelim Calcs'!$C$6*BB54-BC54)/('DEPRECATED - DT-Prelim Calcs'!$C$6*BB54)*'DEPRECATED - DT-Prelim Calcs'!$C$7*BB54</f>
        <v>-1.1950092982577607</v>
      </c>
      <c r="BE54" s="57">
        <f>BD54/'DEPRECATED - DT-Prelim Calcs'!$C$7*('DEPRECATED - DT-Prelim Calcs'!$C$8-'DEPRECATED - DT-Prelim Calcs'!$C$9)+'DEPRECATED - DT-Prelim Calcs'!$C$9</f>
        <v>-60.918129861606097</v>
      </c>
      <c r="BF54" s="57">
        <f t="shared" si="10"/>
        <v>-60.918129861606097</v>
      </c>
      <c r="BG54" s="2">
        <f t="shared" si="33"/>
        <v>-1.9370374812347773</v>
      </c>
      <c r="BH54" s="57">
        <f>BG54*'DEPRECATED - DT-Prelim Calcs'!$C$21/BB$2/'DEPRECATED - DT-Prelim Calcs'!$C$19/'DEPRECATED - DT-Prelim Calcs'!$C$18*3.39*'DEPRECATED - DT-Prelim Calcs'!$C$20</f>
        <v>-20.276510137155515</v>
      </c>
      <c r="BI54" s="46">
        <f t="shared" si="34"/>
        <v>1</v>
      </c>
      <c r="BJ54" s="57">
        <f>BH53*'DEPRECATED - DT-Prelim Calcs'!$C$11+BJ53</f>
        <v>61.232544942128484</v>
      </c>
      <c r="BK54" s="57">
        <f>BK53+0.5*BH54*'DEPRECATED - DT-Prelim Calcs'!$C$11^2+BJ54*'DEPRECATED - DT-Prelim Calcs'!$C$11</f>
        <v>4170.0235789145854</v>
      </c>
      <c r="BL54" s="57">
        <f>MIN('Drive Train'!$F$35-BF53*'DEPRECATED - DT-Prelim Calcs'!$C$21*'Drive Train'!$F$39,BL53+BF$2)</f>
        <v>6.82</v>
      </c>
      <c r="BM54" s="57">
        <f>'Drive Train'!$F$35-BF54*'DEPRECATED - DT-Prelim Calcs'!$C$21*'Drive Train'!$F$39</f>
        <v>16.055087791696366</v>
      </c>
      <c r="BN54" s="1">
        <f>IF(BK54&gt;='Drive Train'!$F$29,1,0)</f>
        <v>1</v>
      </c>
      <c r="BO54" s="57">
        <f t="shared" si="35"/>
        <v>-67.686810957340114</v>
      </c>
      <c r="BP54" s="63">
        <f>BP53+'DEPRECATED - DT-Prelim Calcs'!$C$11</f>
        <v>200</v>
      </c>
      <c r="BQ54" s="2">
        <f>CA54/'Drive Train'!$F$35</f>
        <v>1.7878365097252564</v>
      </c>
      <c r="BR54" s="46">
        <f>BY54*12*60/(PI() * 'Drive Train'!$F$15)/BQ$2*BQ54</f>
        <v>-61660.83984551621</v>
      </c>
      <c r="BS54" s="2">
        <f>('DEPRECATED - DT-Prelim Calcs'!$C$6*BQ54-BR54)/('DEPRECATED - DT-Prelim Calcs'!$C$6*BQ54)*'DEPRECATED - DT-Prelim Calcs'!$C$7*BQ54</f>
        <v>32.189103254421752</v>
      </c>
      <c r="BT54" s="57">
        <f>BS54/'DEPRECATED - DT-Prelim Calcs'!$C$7*('DEPRECATED - DT-Prelim Calcs'!$C$8-'DEPRECATED - DT-Prelim Calcs'!$C$9)+'DEPRECATED - DT-Prelim Calcs'!$C$9</f>
        <v>1716.3356628806271</v>
      </c>
      <c r="BU54" s="57">
        <f t="shared" si="11"/>
        <v>93</v>
      </c>
      <c r="BV54" s="2">
        <f t="shared" si="36"/>
        <v>1.8828060353728675</v>
      </c>
      <c r="BW54" s="57">
        <f>BV54*'DEPRECATED - DT-Prelim Calcs'!$C$21/BQ$2/'DEPRECATED - DT-Prelim Calcs'!$C$19/'DEPRECATED - DT-Prelim Calcs'!$C$18*3.39*'DEPRECATED - DT-Prelim Calcs'!$C$20</f>
        <v>25.773080821789936</v>
      </c>
      <c r="BX54" s="46">
        <f t="shared" si="37"/>
        <v>0</v>
      </c>
      <c r="BY54" s="57">
        <f>BW53*'DEPRECATED - DT-Prelim Calcs'!$C$11+BY53</f>
        <v>-159.33918587133002</v>
      </c>
      <c r="BZ54" s="57">
        <f>BZ53+0.5*BW54*'DEPRECATED - DT-Prelim Calcs'!$C$11^2+BY54*'DEPRECATED - DT-Prelim Calcs'!$C$11</f>
        <v>-4958.528158073339</v>
      </c>
      <c r="CA54" s="57">
        <f>MIN('Drive Train'!$F$35-BU53*'DEPRECATED - DT-Prelim Calcs'!$C$21*'Drive Train'!$F$39,CA53+BU$2)</f>
        <v>22.169172720593181</v>
      </c>
      <c r="CB54" s="57">
        <f>'Drive Train'!$F$35-BU54*'DEPRECATED - DT-Prelim Calcs'!$C$21*'Drive Train'!$F$39</f>
        <v>6.82</v>
      </c>
      <c r="CC54" s="1">
        <f>IF(BZ54&gt;='Drive Train'!$F$29,1,0)</f>
        <v>0</v>
      </c>
      <c r="CD54" s="57">
        <f t="shared" si="38"/>
        <v>103.33333333333333</v>
      </c>
      <c r="CE54" s="63">
        <f>CE53+'DEPRECATED - DT-Prelim Calcs'!$C$11</f>
        <v>200</v>
      </c>
      <c r="CF54" s="2">
        <f>CP54/'Drive Train'!$F$35</f>
        <v>1.9052420153502829</v>
      </c>
      <c r="CG54" s="46">
        <f>CN54*12*60/(PI() * 'Drive Train'!$F$15)/CF$2*CF54</f>
        <v>-134975.26350147621</v>
      </c>
      <c r="CH54" s="2">
        <f>('DEPRECATED - DT-Prelim Calcs'!$C$6*CF54-CG54)/('DEPRECATED - DT-Prelim Calcs'!$C$6*CF54)*'DEPRECATED - DT-Prelim Calcs'!$C$7*CF54</f>
        <v>65.621724258599755</v>
      </c>
      <c r="CI54" s="57">
        <f>CH54/'DEPRECATED - DT-Prelim Calcs'!$C$7*('DEPRECATED - DT-Prelim Calcs'!$C$8-'DEPRECATED - DT-Prelim Calcs'!$C$9)+'DEPRECATED - DT-Prelim Calcs'!$C$9</f>
        <v>3496.1718765055389</v>
      </c>
      <c r="CJ54" s="57">
        <f t="shared" si="12"/>
        <v>93</v>
      </c>
      <c r="CK54" s="2">
        <f t="shared" si="39"/>
        <v>1.5241763143494644</v>
      </c>
      <c r="CL54" s="57">
        <f>CK54*'DEPRECATED - DT-Prelim Calcs'!$C$21/CF$2/'DEPRECATED - DT-Prelim Calcs'!$C$19/'DEPRECATED - DT-Prelim Calcs'!$C$18*3.39*'DEPRECATED - DT-Prelim Calcs'!$C$20</f>
        <v>25.773080821789936</v>
      </c>
      <c r="CM54" s="46">
        <f t="shared" si="40"/>
        <v>0</v>
      </c>
      <c r="CN54" s="57">
        <f>CL53*'DEPRECATED - DT-Prelim Calcs'!$C$11+CN53</f>
        <v>-264.95652571780022</v>
      </c>
      <c r="CO54" s="57">
        <f>CO53+0.5*CL54*'DEPRECATED - DT-Prelim Calcs'!$C$11^2+CN54*'DEPRECATED - DT-Prelim Calcs'!$C$11</f>
        <v>-17537.116744459032</v>
      </c>
      <c r="CP54" s="57">
        <f>MIN('Drive Train'!$F$35-CJ53*'DEPRECATED - DT-Prelim Calcs'!$C$21*'Drive Train'!$F$39,CP53+CJ$2)</f>
        <v>23.625000990343509</v>
      </c>
      <c r="CQ54" s="57">
        <f>'Drive Train'!$F$35-CJ54*'DEPRECATED - DT-Prelim Calcs'!$C$21*'Drive Train'!$F$39</f>
        <v>6.82</v>
      </c>
      <c r="CR54" s="1">
        <f>IF(CO54&gt;='Drive Train'!$F$29,1,0)</f>
        <v>0</v>
      </c>
      <c r="CS54" s="57">
        <f t="shared" si="41"/>
        <v>103.33333333333333</v>
      </c>
      <c r="CT54" s="63">
        <f>CT53+'DEPRECATED - DT-Prelim Calcs'!$C$11</f>
        <v>200</v>
      </c>
      <c r="CU54" s="2">
        <f>DE54/'Drive Train'!$F$35</f>
        <v>0.55000000000000004</v>
      </c>
      <c r="CV54" s="46">
        <f>DC54*12*60/(PI() * 'Drive Train'!$F$15)/CU$2*CU54</f>
        <v>-29959.748120781049</v>
      </c>
      <c r="CW54" s="2">
        <f>('DEPRECATED - DT-Prelim Calcs'!$C$6*CU54-CV54)/('DEPRECATED - DT-Prelim Calcs'!$C$6*CU54)*'DEPRECATED - DT-Prelim Calcs'!$C$7*CU54</f>
        <v>14.872027761929141</v>
      </c>
      <c r="CX54" s="57">
        <f>CW54/'DEPRECATED - DT-Prelim Calcs'!$C$7*('DEPRECATED - DT-Prelim Calcs'!$C$8-'DEPRECATED - DT-Prelim Calcs'!$C$9)+'DEPRECATED - DT-Prelim Calcs'!$C$9</f>
        <v>794.43492193174643</v>
      </c>
      <c r="CY54" s="57">
        <f t="shared" si="13"/>
        <v>93</v>
      </c>
      <c r="CZ54" s="2">
        <f t="shared" si="42"/>
        <v>1.2803081040535502</v>
      </c>
      <c r="DA54" s="57">
        <f>CZ54*'DEPRECATED - DT-Prelim Calcs'!$C$21/CU$2/'DEPRECATED - DT-Prelim Calcs'!$C$19/'DEPRECATED - DT-Prelim Calcs'!$C$18*3.39*'DEPRECATED - DT-Prelim Calcs'!$C$20</f>
        <v>25.773080821789936</v>
      </c>
      <c r="DB54" s="46">
        <f t="shared" si="43"/>
        <v>0</v>
      </c>
      <c r="DC54" s="57">
        <f>DA53*'DEPRECATED - DT-Prelim Calcs'!$C$11+DC53</f>
        <v>-171.1296810902661</v>
      </c>
      <c r="DD54" s="57">
        <f>DD53+0.5*DA54*'DEPRECATED - DT-Prelim Calcs'!$C$11^2+DC54*'DEPRECATED - DT-Prelim Calcs'!$C$11</f>
        <v>-35131.951351292679</v>
      </c>
      <c r="DE54" s="57">
        <f>MIN('Drive Train'!$F$35-CY53*'DEPRECATED - DT-Prelim Calcs'!$C$21*'Drive Train'!$F$39,DE53+CY$2)</f>
        <v>6.82</v>
      </c>
      <c r="DF54" s="57">
        <f>'Drive Train'!$F$35-CY54*'DEPRECATED - DT-Prelim Calcs'!$C$21*'Drive Train'!$F$39</f>
        <v>6.82</v>
      </c>
      <c r="DG54" s="1">
        <f>IF(DD54&gt;='Drive Train'!$F$29,1,0)</f>
        <v>0</v>
      </c>
      <c r="DH54" s="57">
        <f t="shared" si="44"/>
        <v>103.33333333333333</v>
      </c>
      <c r="DI54" s="63">
        <f>DI53+'DEPRECATED - DT-Prelim Calcs'!$C$11</f>
        <v>200</v>
      </c>
      <c r="DJ54" s="2">
        <f>DT54/'Drive Train'!$F$35</f>
        <v>0.55000000000000004</v>
      </c>
      <c r="DK54" s="46">
        <f>DR54*12*60/(PI() * 'Drive Train'!$F$15)/DJ$2*DJ54</f>
        <v>-4192.9550931323975</v>
      </c>
      <c r="DL54" s="2">
        <f>('DEPRECATED - DT-Prelim Calcs'!$C$6*DJ54-DK54)/('DEPRECATED - DT-Prelim Calcs'!$C$6*DJ54)*'DEPRECATED - DT-Prelim Calcs'!$C$7*DJ54</f>
        <v>3.2213765055251553</v>
      </c>
      <c r="DM54" s="57">
        <f>DL54/'DEPRECATED - DT-Prelim Calcs'!$C$7*('DEPRECATED - DT-Prelim Calcs'!$C$8-'DEPRECATED - DT-Prelim Calcs'!$C$9)+'DEPRECATED - DT-Prelim Calcs'!$C$9</f>
        <v>174.19485711986616</v>
      </c>
      <c r="DN54" s="57">
        <f t="shared" si="14"/>
        <v>93</v>
      </c>
      <c r="DO54" s="2">
        <f t="shared" si="45"/>
        <v>1.1037138828047846</v>
      </c>
      <c r="DP54" s="57">
        <f>DO54*'DEPRECATED - DT-Prelim Calcs'!$C$21/DJ$2/'DEPRECATED - DT-Prelim Calcs'!$C$19/'DEPRECATED - DT-Prelim Calcs'!$C$18*3.39*'DEPRECATED - DT-Prelim Calcs'!$C$20</f>
        <v>25.773080821789936</v>
      </c>
      <c r="DQ54" s="46">
        <f t="shared" si="46"/>
        <v>0</v>
      </c>
      <c r="DR54" s="57">
        <f>DP53*'DEPRECATED - DT-Prelim Calcs'!$C$11+DR53</f>
        <v>-20.64664093638973</v>
      </c>
      <c r="DS54" s="57">
        <f>DS53+0.5*DP54*'DEPRECATED - DT-Prelim Calcs'!$C$11^2+DR54*'DEPRECATED - DT-Prelim Calcs'!$C$11</f>
        <v>-51932.490668104241</v>
      </c>
      <c r="DT54" s="57">
        <f>MIN('Drive Train'!$F$35-DN53*'DEPRECATED - DT-Prelim Calcs'!$C$21*'Drive Train'!$F$39,DT53+DN$2)</f>
        <v>6.82</v>
      </c>
      <c r="DU54" s="57">
        <f>'Drive Train'!$F$35-DN54*'DEPRECATED - DT-Prelim Calcs'!$C$21*'Drive Train'!$F$39</f>
        <v>6.82</v>
      </c>
      <c r="DV54" s="1">
        <f>IF(DS54&gt;='Drive Train'!$F$29,1,0)</f>
        <v>0</v>
      </c>
      <c r="DW54" s="57">
        <f t="shared" si="47"/>
        <v>103.33333333333333</v>
      </c>
      <c r="DX54" s="63">
        <f>DX53+'DEPRECATED - DT-Prelim Calcs'!$C$11</f>
        <v>200</v>
      </c>
      <c r="DY54" s="2">
        <f>EI54/'Drive Train'!$F$35</f>
        <v>0.55000000000000004</v>
      </c>
      <c r="DZ54" s="46">
        <f>EG54*12*60/(PI() * 'Drive Train'!$F$15)/DY$2*DY54</f>
        <v>-486.64152953828187</v>
      </c>
      <c r="EA54" s="2">
        <f>('DEPRECATED - DT-Prelim Calcs'!$C$6*DY54-DZ54)/('DEPRECATED - DT-Prelim Calcs'!$C$6*DY54)*'DEPRECATED - DT-Prelim Calcs'!$C$7*DY54</f>
        <v>1.54553866532594</v>
      </c>
      <c r="EB54" s="57">
        <f>EA54/'DEPRECATED - DT-Prelim Calcs'!$C$7*('DEPRECATED - DT-Prelim Calcs'!$C$8-'DEPRECATED - DT-Prelim Calcs'!$C$9)+'DEPRECATED - DT-Prelim Calcs'!$C$9</f>
        <v>84.97909160220668</v>
      </c>
      <c r="EC54" s="57">
        <f t="shared" si="15"/>
        <v>84.97909160220668</v>
      </c>
      <c r="ED54" s="2">
        <f t="shared" si="48"/>
        <v>0.96993038185874991</v>
      </c>
      <c r="EE54" s="57">
        <f>ED54*'DEPRECATED - DT-Prelim Calcs'!$C$21/DY$2/'DEPRECATED - DT-Prelim Calcs'!$C$19/'DEPRECATED - DT-Prelim Calcs'!$C$18*3.39*'DEPRECATED - DT-Prelim Calcs'!$C$20</f>
        <v>25.773080821789936</v>
      </c>
      <c r="EF54" s="46">
        <f t="shared" si="49"/>
        <v>0</v>
      </c>
      <c r="EG54" s="57">
        <f>EE53*'DEPRECATED - DT-Prelim Calcs'!$C$11+EG53</f>
        <v>-2.1058256943927915</v>
      </c>
      <c r="EH54" s="57">
        <f>EH53+0.5*EE54*'DEPRECATED - DT-Prelim Calcs'!$C$11^2+EG54*'DEPRECATED - DT-Prelim Calcs'!$C$11</f>
        <v>-102228.28896058424</v>
      </c>
      <c r="EI54" s="57">
        <f>MIN('Drive Train'!$F$35-EC53*'DEPRECATED - DT-Prelim Calcs'!$C$21*'Drive Train'!$F$39,EI53+EC$2)</f>
        <v>6.82</v>
      </c>
      <c r="EJ54" s="57">
        <f>'Drive Train'!$F$35-EC54*'DEPRECATED - DT-Prelim Calcs'!$C$21*'Drive Train'!$F$39</f>
        <v>7.3012545038675993</v>
      </c>
      <c r="EK54" s="1">
        <f>IF(EH54&gt;='Drive Train'!$F$29,1,0)</f>
        <v>0</v>
      </c>
      <c r="EL54" s="57">
        <f t="shared" si="50"/>
        <v>94.421212891340758</v>
      </c>
      <c r="EM54" s="63">
        <f>EM53+'DEPRECATED - DT-Prelim Calcs'!$C$11</f>
        <v>200</v>
      </c>
      <c r="EN54" s="2">
        <f>EX54/'Drive Train'!$F$35</f>
        <v>0.55000000000000004</v>
      </c>
      <c r="EO54" s="46">
        <f>EV54*12*60/(PI() * 'Drive Train'!$F$15)/EN$2*EN54</f>
        <v>-257918.38418095352</v>
      </c>
      <c r="EP54" s="2">
        <f>('DEPRECATED - DT-Prelim Calcs'!$C$6*EN54-EO54)/('DEPRECATED - DT-Prelim Calcs'!$C$6*EN54)*'DEPRECATED - DT-Prelim Calcs'!$C$7*EN54</f>
        <v>117.94525720001837</v>
      </c>
      <c r="EQ54" s="57">
        <f>EP54/'DEPRECATED - DT-Prelim Calcs'!$C$7*('DEPRECATED - DT-Prelim Calcs'!$C$8-'DEPRECATED - DT-Prelim Calcs'!$C$9)+'DEPRECATED - DT-Prelim Calcs'!$C$9</f>
        <v>6281.6943978267045</v>
      </c>
      <c r="ER54" s="57">
        <f t="shared" si="16"/>
        <v>93</v>
      </c>
      <c r="ES54" s="2">
        <f t="shared" si="51"/>
        <v>0.86507304327942547</v>
      </c>
      <c r="ET54" s="57">
        <f>ES54*'DEPRECATED - DT-Prelim Calcs'!$C$21/EN$2/'DEPRECATED - DT-Prelim Calcs'!$C$19/'DEPRECATED - DT-Prelim Calcs'!$C$18*3.39*'DEPRECATED - DT-Prelim Calcs'!$C$20</f>
        <v>25.773080821789936</v>
      </c>
      <c r="EU54" s="46">
        <f t="shared" si="52"/>
        <v>0</v>
      </c>
      <c r="EV54" s="57">
        <f>ET53*'DEPRECATED - DT-Prelim Calcs'!$C$11+EV53</f>
        <v>-995.42321986318586</v>
      </c>
      <c r="EW54" s="57">
        <f>EW53+0.5*ET54*'DEPRECATED - DT-Prelim Calcs'!$C$11^2+EV54*'DEPRECATED - DT-Prelim Calcs'!$C$11</f>
        <v>-152190.77122762077</v>
      </c>
      <c r="EX54" s="57">
        <f>MIN('Drive Train'!$F$35-ER53*'DEPRECATED - DT-Prelim Calcs'!$C$21*'Drive Train'!$F$39,EX53+ER$2)</f>
        <v>6.82</v>
      </c>
      <c r="EY54" s="57">
        <f>'Drive Train'!$F$35-ER54*'DEPRECATED - DT-Prelim Calcs'!$C$21*'Drive Train'!$F$39</f>
        <v>6.82</v>
      </c>
      <c r="EZ54" s="1">
        <f>IF(EW54&gt;='Drive Train'!$F$29,1,0)</f>
        <v>0</v>
      </c>
      <c r="FA54" s="57">
        <f t="shared" si="53"/>
        <v>103.33333333333333</v>
      </c>
      <c r="FB54" s="63">
        <f>FB53+'DEPRECATED - DT-Prelim Calcs'!$C$11</f>
        <v>200</v>
      </c>
      <c r="FC54" s="2">
        <f>FM54/'Drive Train'!$F$35</f>
        <v>0.55000000000000004</v>
      </c>
      <c r="FD54" s="46">
        <f>FK54*12*60/(PI() * 'Drive Train'!$F$15)/FC$2*FC54</f>
        <v>-100683.69123356498</v>
      </c>
      <c r="FE54" s="2">
        <f>('DEPRECATED - DT-Prelim Calcs'!$C$6*FC54-FD54)/('DEPRECATED - DT-Prelim Calcs'!$C$6*FC54)*'DEPRECATED - DT-Prelim Calcs'!$C$7*FC54</f>
        <v>46.8503960361898</v>
      </c>
      <c r="FF54" s="57">
        <f>FE54/'DEPRECATED - DT-Prelim Calcs'!$C$7*('DEPRECATED - DT-Prelim Calcs'!$C$8-'DEPRECATED - DT-Prelim Calcs'!$C$9)+'DEPRECATED - DT-Prelim Calcs'!$C$9</f>
        <v>2496.8517889805607</v>
      </c>
      <c r="FG54" s="57">
        <f t="shared" si="17"/>
        <v>93</v>
      </c>
      <c r="FH54" s="2">
        <f t="shared" si="54"/>
        <v>0.78067567320338405</v>
      </c>
      <c r="FI54" s="57">
        <f>FH54*'DEPRECATED - DT-Prelim Calcs'!$C$21/FC$2/'DEPRECATED - DT-Prelim Calcs'!$C$19/'DEPRECATED - DT-Prelim Calcs'!$C$18*3.39*'DEPRECATED - DT-Prelim Calcs'!$C$20</f>
        <v>25.773080821789936</v>
      </c>
      <c r="FJ54" s="46">
        <f t="shared" si="55"/>
        <v>0</v>
      </c>
      <c r="FK54" s="57">
        <f>FI53*'DEPRECATED - DT-Prelim Calcs'!$C$11+FK53</f>
        <v>-350.6731094408766</v>
      </c>
      <c r="FL54" s="57">
        <f>FL53+0.5*FI54*'DEPRECATED - DT-Prelim Calcs'!$C$11^2+FK54*'DEPRECATED - DT-Prelim Calcs'!$C$11</f>
        <v>-172592.72473219843</v>
      </c>
      <c r="FM54" s="57">
        <f>MIN('Drive Train'!$F$35-FG53*'DEPRECATED - DT-Prelim Calcs'!$C$21*'Drive Train'!$F$39,FM53+FG$2)</f>
        <v>6.82</v>
      </c>
      <c r="FN54" s="57">
        <f>'Drive Train'!$F$35-FG54*'DEPRECATED - DT-Prelim Calcs'!$C$21*'Drive Train'!$F$39</f>
        <v>6.82</v>
      </c>
      <c r="FO54" s="1">
        <f>IF(FL54&gt;='Drive Train'!$F$29,1,0)</f>
        <v>0</v>
      </c>
      <c r="FP54" s="57">
        <f t="shared" si="56"/>
        <v>103.33333333333333</v>
      </c>
      <c r="FQ54" s="63">
        <f>FQ53+'DEPRECATED - DT-Prelim Calcs'!$C$11</f>
        <v>200</v>
      </c>
      <c r="FR54" s="2">
        <f>GB54/'Drive Train'!$F$35</f>
        <v>0.55000000000000004</v>
      </c>
      <c r="FS54" s="46">
        <f>FZ54*12*60/(PI() * 'Drive Train'!$F$15)/FR$2*FR54</f>
        <v>-326043.38148082828</v>
      </c>
      <c r="FT54" s="2">
        <f>('DEPRECATED - DT-Prelim Calcs'!$C$6*FR54-FS54)/('DEPRECATED - DT-Prelim Calcs'!$C$6*FR54)*'DEPRECATED - DT-Prelim Calcs'!$C$7*FR54</f>
        <v>148.74849237688483</v>
      </c>
      <c r="FU54" s="57">
        <f>FT54/'DEPRECATED - DT-Prelim Calcs'!$C$7*('DEPRECATED - DT-Prelim Calcs'!$C$8-'DEPRECATED - DT-Prelim Calcs'!$C$9)+'DEPRECATED - DT-Prelim Calcs'!$C$9</f>
        <v>7921.5512746698441</v>
      </c>
      <c r="FV54" s="57">
        <f t="shared" si="18"/>
        <v>93</v>
      </c>
      <c r="FW54" s="2">
        <f t="shared" si="57"/>
        <v>0.7112822800297498</v>
      </c>
      <c r="FX54" s="57">
        <f>FW54*'DEPRECATED - DT-Prelim Calcs'!$C$21/FR$2/'DEPRECATED - DT-Prelim Calcs'!$C$19/'DEPRECATED - DT-Prelim Calcs'!$C$18*3.39*'DEPRECATED - DT-Prelim Calcs'!$C$20</f>
        <v>25.773080821789936</v>
      </c>
      <c r="FY54" s="46">
        <f t="shared" si="58"/>
        <v>0</v>
      </c>
      <c r="FZ54" s="57">
        <f>FX53*'DEPRECATED - DT-Prelim Calcs'!$C$11+FZ53</f>
        <v>-1034.6419111229741</v>
      </c>
      <c r="GA54" s="57">
        <f>GA53+0.5*FX54*'DEPRECATED - DT-Prelim Calcs'!$C$11^2+FZ54*'DEPRECATED - DT-Prelim Calcs'!$C$11</f>
        <v>-192693.14121685087</v>
      </c>
      <c r="GB54" s="57">
        <f>MIN('Drive Train'!$F$35-FV53*'DEPRECATED - DT-Prelim Calcs'!$C$21*'Drive Train'!$F$39,GB53+FV$2)</f>
        <v>6.82</v>
      </c>
      <c r="GC54" s="57">
        <f>'Drive Train'!$F$35-FV54*'DEPRECATED - DT-Prelim Calcs'!$C$21*'Drive Train'!$F$39</f>
        <v>6.82</v>
      </c>
      <c r="GD54" s="1">
        <f>IF(GA54&gt;='Drive Train'!$F$29,1,0)</f>
        <v>0</v>
      </c>
      <c r="GE54" s="57">
        <f t="shared" si="59"/>
        <v>103.33333333333333</v>
      </c>
      <c r="GF54" s="63">
        <f>GF53+'DEPRECATED - DT-Prelim Calcs'!$C$11</f>
        <v>200</v>
      </c>
      <c r="GG54" s="2">
        <f>GQ54/'Drive Train'!$F$35</f>
        <v>0.85483870967741948</v>
      </c>
      <c r="GH54" s="46">
        <f>GO54*12*60/(PI() * 'Drive Train'!$F$15)/GG$2*GG54</f>
        <v>12250.012148121446</v>
      </c>
      <c r="GI54" s="2">
        <f>('DEPRECATED - DT-Prelim Calcs'!$C$6*GG54-GH54)/('DEPRECATED - DT-Prelim Calcs'!$C$6*GG54)*'DEPRECATED - DT-Prelim Calcs'!$C$7*GG54</f>
        <v>-3.478774784156347</v>
      </c>
      <c r="GJ54" s="57">
        <f>GI54/'DEPRECATED - DT-Prelim Calcs'!$C$7*('DEPRECATED - DT-Prelim Calcs'!$C$8-'DEPRECATED - DT-Prelim Calcs'!$C$9)+'DEPRECATED - DT-Prelim Calcs'!$C$9</f>
        <v>-182.49784431836486</v>
      </c>
      <c r="GK54" s="57">
        <f t="shared" si="60"/>
        <v>-182.49784431836486</v>
      </c>
      <c r="GL54" s="2">
        <f t="shared" si="61"/>
        <v>-4.5279232718531865</v>
      </c>
      <c r="GM54" s="57">
        <f>GL54*'DEPRECATED - DT-Prelim Calcs'!$C$21/GG$2/'DEPRECATED - DT-Prelim Calcs'!$C$19/'DEPRECATED - DT-Prelim Calcs'!$C$18*3.39*'DEPRECATED - DT-Prelim Calcs'!$C$20</f>
        <v>-117.1912993484856</v>
      </c>
      <c r="GN54" s="46">
        <f t="shared" si="62"/>
        <v>1</v>
      </c>
      <c r="GO54" s="57">
        <f>GM53*'DEPRECATED - DT-Prelim Calcs'!$C$11+GO53</f>
        <v>35.015291207926708</v>
      </c>
      <c r="GP54" s="57">
        <f>GP53+0.5*GM54*'DEPRECATED - DT-Prelim Calcs'!$C$11^2+GO54*'DEPRECATED - DT-Prelim Calcs'!$C$11</f>
        <v>-102435.92206846723</v>
      </c>
      <c r="GQ54" s="57">
        <f>MIN('Drive Train'!$F$35-GK53*'DEPRECATED - DT-Prelim Calcs'!$C$21*'Drive Train'!$F$39,GQ53+GK$2)</f>
        <v>10.600000000000001</v>
      </c>
      <c r="GR54" s="57">
        <f>'Drive Train'!$F$35-GK54*'DEPRECATED - DT-Prelim Calcs'!$C$21*'Drive Train'!$F$39</f>
        <v>23.349870659101889</v>
      </c>
      <c r="GS54" s="1">
        <f>IF(GP54&gt;='Drive Train'!$F$29,1,0)</f>
        <v>0</v>
      </c>
      <c r="GT54" s="57">
        <f t="shared" si="63"/>
        <v>-202.77538257596095</v>
      </c>
      <c r="GU54" s="63">
        <f>GU53+'DEPRECATED - DT-Prelim Calcs'!$C$11</f>
        <v>200</v>
      </c>
      <c r="GV54" s="2">
        <f>HF54/'Drive Train'!$F$35</f>
        <v>0.83870967741935498</v>
      </c>
      <c r="GW54" s="46">
        <f>HD54*12*60/(PI() * 'Drive Train'!$F$15)/GV$2*GV54</f>
        <v>-254252.95602410682</v>
      </c>
      <c r="GX54" s="2">
        <f>('DEPRECATED - DT-Prelim Calcs'!$C$6*GV54-GW54)/('DEPRECATED - DT-Prelim Calcs'!$C$6*GV54)*'DEPRECATED - DT-Prelim Calcs'!$C$7*GV54</f>
        <v>116.9836963297284</v>
      </c>
      <c r="GY54" s="57">
        <f>GX54/'DEPRECATED - DT-Prelim Calcs'!$C$7*('DEPRECATED - DT-Prelim Calcs'!$C$8-'DEPRECATED - DT-Prelim Calcs'!$C$9)+'DEPRECATED - DT-Prelim Calcs'!$C$9</f>
        <v>6230.5042485909353</v>
      </c>
      <c r="GZ54" s="57">
        <f t="shared" si="20"/>
        <v>33.333333333333314</v>
      </c>
      <c r="HA54" s="2">
        <f t="shared" si="64"/>
        <v>0.99579519204165001</v>
      </c>
      <c r="HB54" s="57">
        <f>HA54*'DEPRECATED - DT-Prelim Calcs'!$C$21/GV$2/'DEPRECATED - DT-Prelim Calcs'!$C$19/'DEPRECATED - DT-Prelim Calcs'!$C$18*3.39*'DEPRECATED - DT-Prelim Calcs'!$C$20</f>
        <v>25.773080821789936</v>
      </c>
      <c r="HC54" s="46">
        <f t="shared" si="65"/>
        <v>0</v>
      </c>
      <c r="HD54" s="57">
        <f>HB53*'DEPRECATED - DT-Prelim Calcs'!$C$11+HD53</f>
        <v>-740.72970290318165</v>
      </c>
      <c r="HE54" s="57">
        <f>HE53+0.5*HB54*'DEPRECATED - DT-Prelim Calcs'!$C$11^2+HD54*'DEPRECATED - DT-Prelim Calcs'!$C$11</f>
        <v>-92797.29512149193</v>
      </c>
      <c r="HF54" s="57">
        <f>MIN('Drive Train'!$F$35-GZ53*'DEPRECATED - DT-Prelim Calcs'!$C$21*'Drive Train'!$F$39,HF53+GZ$2)</f>
        <v>10.400000000000002</v>
      </c>
      <c r="HG54" s="57">
        <f>'Drive Train'!$F$35-GZ54*'DEPRECATED - DT-Prelim Calcs'!$C$21*'Drive Train'!$F$39</f>
        <v>10.400000000000002</v>
      </c>
      <c r="HH54" s="1">
        <f>IF(HE54&gt;='Drive Train'!$F$29,1,0)</f>
        <v>0</v>
      </c>
      <c r="HI54" s="57">
        <f t="shared" si="66"/>
        <v>37.037037037037017</v>
      </c>
      <c r="HJ54" s="63">
        <f>HJ53+'DEPRECATED - DT-Prelim Calcs'!$C$11</f>
        <v>200</v>
      </c>
      <c r="HK54" s="2">
        <f>HU54/'Drive Train'!$F$35</f>
        <v>0.82258064516129037</v>
      </c>
      <c r="HL54" s="46">
        <f>HS54*12*60/(PI() * 'Drive Train'!$F$15)/HK$2*HK54</f>
        <v>-51896.04560925097</v>
      </c>
      <c r="HM54" s="2">
        <f>('DEPRECATED - DT-Prelim Calcs'!$C$6*HK54-HL54)/('DEPRECATED - DT-Prelim Calcs'!$C$6*HK54)*'DEPRECATED - DT-Prelim Calcs'!$C$7*HK54</f>
        <v>25.447610709115413</v>
      </c>
      <c r="HN54" s="57">
        <f>HM54/'DEPRECATED - DT-Prelim Calcs'!$C$7*('DEPRECATED - DT-Prelim Calcs'!$C$8-'DEPRECATED - DT-Prelim Calcs'!$C$9)+'DEPRECATED - DT-Prelim Calcs'!$C$9</f>
        <v>1357.4420970869328</v>
      </c>
      <c r="HO54" s="57">
        <f t="shared" si="21"/>
        <v>36.66666666666665</v>
      </c>
      <c r="HP54" s="2">
        <f t="shared" si="67"/>
        <v>0.99579519204165001</v>
      </c>
      <c r="HQ54" s="57">
        <f>HP54*'DEPRECATED - DT-Prelim Calcs'!$C$21/HK$2/'DEPRECATED - DT-Prelim Calcs'!$C$19/'DEPRECATED - DT-Prelim Calcs'!$C$18*3.39*'DEPRECATED - DT-Prelim Calcs'!$C$20</f>
        <v>25.773080821789936</v>
      </c>
      <c r="HR54" s="46">
        <f t="shared" si="68"/>
        <v>0</v>
      </c>
      <c r="HS54" s="57">
        <f>HQ53*'DEPRECATED - DT-Prelim Calcs'!$C$11+HS53</f>
        <v>-154.15626637514276</v>
      </c>
      <c r="HT54" s="57">
        <f>HT53+0.5*HQ54*'DEPRECATED - DT-Prelim Calcs'!$C$11^2+HS54*'DEPRECATED - DT-Prelim Calcs'!$C$11</f>
        <v>-79675.63737132182</v>
      </c>
      <c r="HU54" s="57">
        <f>MIN('Drive Train'!$F$35-HO53*'DEPRECATED - DT-Prelim Calcs'!$C$21*'Drive Train'!$F$39,HU53+HO$2)</f>
        <v>10.200000000000001</v>
      </c>
      <c r="HV54" s="57">
        <f>'Drive Train'!$F$35-HO54*'DEPRECATED - DT-Prelim Calcs'!$C$21*'Drive Train'!$F$39</f>
        <v>10.200000000000001</v>
      </c>
      <c r="HW54" s="1">
        <f>IF(HT54&gt;='Drive Train'!$F$29,1,0)</f>
        <v>0</v>
      </c>
      <c r="HX54" s="57">
        <f t="shared" si="69"/>
        <v>40.740740740740726</v>
      </c>
      <c r="HY54" s="63">
        <f>HY53+'DEPRECATED - DT-Prelim Calcs'!$C$11</f>
        <v>200</v>
      </c>
      <c r="HZ54" s="2">
        <f>IJ54/'Drive Train'!$F$35</f>
        <v>0.80645161290322598</v>
      </c>
      <c r="IA54" s="46">
        <f>IH54*12*60/(PI() * 'Drive Train'!$F$15)/HZ$2*HZ54</f>
        <v>10617.201974818992</v>
      </c>
      <c r="IB54" s="2">
        <f>('DEPRECATED - DT-Prelim Calcs'!$C$6*HZ54-IA54)/('DEPRECATED - DT-Prelim Calcs'!$C$6*HZ54)*'DEPRECATED - DT-Prelim Calcs'!$C$7*HZ54</f>
        <v>-2.8571001606168793</v>
      </c>
      <c r="IC54" s="57">
        <f>IB54/'DEPRECATED - DT-Prelim Calcs'!$C$7*('DEPRECATED - DT-Prelim Calcs'!$C$8-'DEPRECATED - DT-Prelim Calcs'!$C$9)+'DEPRECATED - DT-Prelim Calcs'!$C$9</f>
        <v>-149.40205419383636</v>
      </c>
      <c r="ID54" s="57">
        <f t="shared" si="22"/>
        <v>-149.40205419383636</v>
      </c>
      <c r="IE54" s="2">
        <f t="shared" si="70"/>
        <v>-3.820965545925179</v>
      </c>
      <c r="IF54" s="57">
        <f>IE54*'DEPRECATED - DT-Prelim Calcs'!$C$21/HZ$2/'DEPRECATED - DT-Prelim Calcs'!$C$19/'DEPRECATED - DT-Prelim Calcs'!$C$18*3.39*'DEPRECATED - DT-Prelim Calcs'!$C$20</f>
        <v>-98.893883621287259</v>
      </c>
      <c r="IG54" s="46">
        <f t="shared" si="71"/>
        <v>1</v>
      </c>
      <c r="IH54" s="57">
        <f>IF53*'DEPRECATED - DT-Prelim Calcs'!$C$11+IH53</f>
        <v>32.168970882187438</v>
      </c>
      <c r="II54" s="57">
        <f>II53+0.5*IF54*'DEPRECATED - DT-Prelim Calcs'!$C$11^2+IH54*'DEPRECATED - DT-Prelim Calcs'!$C$11</f>
        <v>-90760.649393239728</v>
      </c>
      <c r="IJ54" s="57">
        <f>MIN('Drive Train'!$F$35-ID53*'DEPRECATED - DT-Prelim Calcs'!$C$21*'Drive Train'!$F$39,IJ53+ID$2)</f>
        <v>10.000000000000002</v>
      </c>
      <c r="IK54" s="57">
        <f>'Drive Train'!$F$35-ID54*'DEPRECATED - DT-Prelim Calcs'!$C$21*'Drive Train'!$F$39</f>
        <v>21.364123251630183</v>
      </c>
      <c r="IL54" s="1">
        <f>IF(II54&gt;='Drive Train'!$F$29,1,0)</f>
        <v>0</v>
      </c>
      <c r="IM54" s="57">
        <f t="shared" si="72"/>
        <v>-166.00228243759597</v>
      </c>
      <c r="IN54" s="63">
        <f>IN53+'DEPRECATED - DT-Prelim Calcs'!$C$11</f>
        <v>200</v>
      </c>
      <c r="IO54" s="2">
        <f>IY54/'Drive Train'!$F$35</f>
        <v>0.79032258064516137</v>
      </c>
      <c r="IP54" s="46">
        <f>IW54*12*60/(PI() * 'Drive Train'!$F$15)/IO$2*IO54</f>
        <v>-427218.33895283105</v>
      </c>
      <c r="IQ54" s="2">
        <f>('DEPRECATED - DT-Prelim Calcs'!$C$6*IO54-IP54)/('DEPRECATED - DT-Prelim Calcs'!$C$6*IO54)*'DEPRECATED - DT-Prelim Calcs'!$C$7*IO54</f>
        <v>195.07469559502516</v>
      </c>
      <c r="IR54" s="57">
        <f>IQ54/'DEPRECATED - DT-Prelim Calcs'!$C$7*('DEPRECATED - DT-Prelim Calcs'!$C$8-'DEPRECATED - DT-Prelim Calcs'!$C$9)+'DEPRECATED - DT-Prelim Calcs'!$C$9</f>
        <v>10387.796865079557</v>
      </c>
      <c r="IS54" s="57">
        <f t="shared" si="23"/>
        <v>43.333333333333321</v>
      </c>
      <c r="IT54" s="2">
        <f t="shared" si="73"/>
        <v>0.99579519204165001</v>
      </c>
      <c r="IU54" s="57">
        <f>IT54*'DEPRECATED - DT-Prelim Calcs'!$C$21/IO$2/'DEPRECATED - DT-Prelim Calcs'!$C$19/'DEPRECATED - DT-Prelim Calcs'!$C$18*3.39*'DEPRECATED - DT-Prelim Calcs'!$C$20</f>
        <v>25.773080821789936</v>
      </c>
      <c r="IV54" s="46">
        <f t="shared" si="74"/>
        <v>0</v>
      </c>
      <c r="IW54" s="57">
        <f>IU53*'DEPRECATED - DT-Prelim Calcs'!$C$11+IW53</f>
        <v>-1320.8420904483964</v>
      </c>
      <c r="IX54" s="57">
        <f>IX53+0.5*IU54*'DEPRECATED - DT-Prelim Calcs'!$C$11^2+IW54*'DEPRECATED - DT-Prelim Calcs'!$C$11</f>
        <v>-109354.05621650378</v>
      </c>
      <c r="IY54" s="57">
        <f>MIN('Drive Train'!$F$35-IS53*'DEPRECATED - DT-Prelim Calcs'!$C$21*'Drive Train'!$F$39,IY53+IS$2)</f>
        <v>9.8000000000000007</v>
      </c>
      <c r="IZ54" s="57">
        <f>'Drive Train'!$F$35-IS54*'DEPRECATED - DT-Prelim Calcs'!$C$21*'Drive Train'!$F$39</f>
        <v>9.8000000000000007</v>
      </c>
      <c r="JA54" s="1">
        <f>IF(IX54&gt;='Drive Train'!$F$29,1,0)</f>
        <v>0</v>
      </c>
      <c r="JB54" s="57">
        <f t="shared" si="75"/>
        <v>48.148148148148138</v>
      </c>
      <c r="JC54" s="63">
        <f>JC53+'DEPRECATED - DT-Prelim Calcs'!$C$11</f>
        <v>200</v>
      </c>
      <c r="JD54" s="2">
        <f>JN54/'Drive Train'!$F$35</f>
        <v>0.77419354838709686</v>
      </c>
      <c r="JE54" s="46">
        <f>JL54*12*60/(PI() * 'Drive Train'!$F$15)/JD$2*JD54</f>
        <v>-267048.85100012837</v>
      </c>
      <c r="JF54" s="2">
        <f>('DEPRECATED - DT-Prelim Calcs'!$C$6*JD54-JE54)/('DEPRECATED - DT-Prelim Calcs'!$C$6*JD54)*'DEPRECATED - DT-Prelim Calcs'!$C$7*JD54</f>
        <v>122.61397360176476</v>
      </c>
      <c r="JG54" s="57">
        <f>JF54/'DEPRECATED - DT-Prelim Calcs'!$C$7*('DEPRECATED - DT-Prelim Calcs'!$C$8-'DEPRECATED - DT-Prelim Calcs'!$C$9)+'DEPRECATED - DT-Prelim Calcs'!$C$9</f>
        <v>6530.2405863512104</v>
      </c>
      <c r="JH54" s="57">
        <f t="shared" si="24"/>
        <v>46.666666666666657</v>
      </c>
      <c r="JI54" s="2">
        <f t="shared" si="76"/>
        <v>0.99579519204165001</v>
      </c>
      <c r="JJ54" s="57">
        <f>JI54*'DEPRECATED - DT-Prelim Calcs'!$C$21/JD$2/'DEPRECATED - DT-Prelim Calcs'!$C$19/'DEPRECATED - DT-Prelim Calcs'!$C$18*3.39*'DEPRECATED - DT-Prelim Calcs'!$C$20</f>
        <v>25.773080821789936</v>
      </c>
      <c r="JK54" s="46">
        <f t="shared" si="77"/>
        <v>0</v>
      </c>
      <c r="JL54" s="57">
        <f>JJ53*'DEPRECATED - DT-Prelim Calcs'!$C$11+JL53</f>
        <v>-842.84277654628181</v>
      </c>
      <c r="JM54" s="57">
        <f>JM53+0.5*JJ54*'DEPRECATED - DT-Prelim Calcs'!$C$11^2+JL54*'DEPRECATED - DT-Prelim Calcs'!$C$11</f>
        <v>-125440.14290126972</v>
      </c>
      <c r="JN54" s="57">
        <f>MIN('Drive Train'!$F$35-JH53*'DEPRECATED - DT-Prelim Calcs'!$C$21*'Drive Train'!$F$39,JN53+JH$2)</f>
        <v>9.6000000000000014</v>
      </c>
      <c r="JO54" s="57">
        <f>'Drive Train'!$F$35-JH54*'DEPRECATED - DT-Prelim Calcs'!$C$21*'Drive Train'!$F$39</f>
        <v>9.6000000000000014</v>
      </c>
      <c r="JP54" s="1">
        <f>IF(JM54&gt;='Drive Train'!$F$29,1,0)</f>
        <v>0</v>
      </c>
      <c r="JQ54" s="57">
        <f>MIN(JG54,'DEPRECATED - DT-Prelim Calcs'!$C$10)*'DEPRECATED - DT-Prelim Calcs'!$C$11*1000/60/60</f>
        <v>103.33333333333333</v>
      </c>
      <c r="JR54" s="63">
        <f>JR53+'DEPRECATED - DT-Prelim Calcs'!$C$11</f>
        <v>200</v>
      </c>
      <c r="JS54" s="2">
        <f>KC54/'Drive Train'!$F$35</f>
        <v>0.75806451612903225</v>
      </c>
      <c r="JT54" s="46">
        <f>KA54*12*60/(PI() * 'Drive Train'!$F$15)/JS$2*JS54</f>
        <v>-276090.09331541392</v>
      </c>
      <c r="JU54" s="2">
        <f>('DEPRECATED - DT-Prelim Calcs'!$C$6*JS54-JT54)/('DEPRECATED - DT-Prelim Calcs'!$C$6*JS54)*'DEPRECATED - DT-Prelim Calcs'!$C$7*JS54</f>
        <v>126.66316904675045</v>
      </c>
      <c r="JV54" s="57">
        <f>JU54/'DEPRECATED - DT-Prelim Calcs'!$C$7*('DEPRECATED - DT-Prelim Calcs'!$C$8-'DEPRECATED - DT-Prelim Calcs'!$C$9)+'DEPRECATED - DT-Prelim Calcs'!$C$9</f>
        <v>6745.8056384639358</v>
      </c>
      <c r="JW54" s="57">
        <f t="shared" si="25"/>
        <v>49.999999999999993</v>
      </c>
      <c r="JX54" s="2">
        <f t="shared" si="78"/>
        <v>0.99579519204165001</v>
      </c>
      <c r="JY54" s="57">
        <f>JX54*'DEPRECATED - DT-Prelim Calcs'!$C$21/JS$2/'DEPRECATED - DT-Prelim Calcs'!$C$19/'DEPRECATED - DT-Prelim Calcs'!$C$18*3.39*'DEPRECATED - DT-Prelim Calcs'!$C$20</f>
        <v>25.773080821789936</v>
      </c>
      <c r="JZ54" s="46">
        <f t="shared" si="79"/>
        <v>0</v>
      </c>
      <c r="KA54" s="57">
        <f>JY53*'DEPRECATED - DT-Prelim Calcs'!$C$11+KA53</f>
        <v>-889.91813772497198</v>
      </c>
      <c r="KB54" s="57">
        <f>KB53+0.5*JY54*'DEPRECATED - DT-Prelim Calcs'!$C$11^2+KA54*'DEPRECATED - DT-Prelim Calcs'!$C$11</f>
        <v>-124673.23564659934</v>
      </c>
      <c r="KC54" s="57">
        <f>MIN('Drive Train'!$F$35-JW53*'DEPRECATED - DT-Prelim Calcs'!$C$21*'Drive Train'!$F$39,KC53+JW$2)</f>
        <v>9.4</v>
      </c>
      <c r="KD54" s="57">
        <f>'Drive Train'!$F$35-JW54*'DEPRECATED - DT-Prelim Calcs'!$C$21*'Drive Train'!$F$39</f>
        <v>9.4</v>
      </c>
      <c r="KE54" s="1">
        <f>IF(KB54&gt;='Drive Train'!$F$29,1,0)</f>
        <v>0</v>
      </c>
      <c r="KF54" s="57">
        <f>MIN(JV54,'DEPRECATED - DT-Prelim Calcs'!$C$10)*'DEPRECATED - DT-Prelim Calcs'!$C$11*1000/60/60</f>
        <v>103.33333333333333</v>
      </c>
      <c r="KG54" s="63">
        <f>KG53+'DEPRECATED - DT-Prelim Calcs'!$C$11</f>
        <v>200</v>
      </c>
      <c r="KH54" s="2">
        <f>KR54/'Drive Train'!$F$35</f>
        <v>0.74193548387096786</v>
      </c>
      <c r="KI54" s="46">
        <f>KP54*12*60/(PI() * 'Drive Train'!$F$15)/KH$2*KH54</f>
        <v>-165282.66882722118</v>
      </c>
      <c r="KJ54" s="2">
        <f>('DEPRECATED - DT-Prelim Calcs'!$C$6*KH54-KI54)/('DEPRECATED - DT-Prelim Calcs'!$C$6*KH54)*'DEPRECATED - DT-Prelim Calcs'!$C$7*KH54</f>
        <v>76.521879126561132</v>
      </c>
      <c r="KK54" s="57">
        <f>KJ54/'DEPRECATED - DT-Prelim Calcs'!$C$7*('DEPRECATED - DT-Prelim Calcs'!$C$8-'DEPRECATED - DT-Prelim Calcs'!$C$9)+'DEPRECATED - DT-Prelim Calcs'!$C$9</f>
        <v>4076.458129434769</v>
      </c>
      <c r="KL54" s="57">
        <f t="shared" si="26"/>
        <v>53.333333333333329</v>
      </c>
      <c r="KM54" s="2">
        <f t="shared" si="80"/>
        <v>0.99579519204165001</v>
      </c>
      <c r="KN54" s="57">
        <f>KM54*'DEPRECATED - DT-Prelim Calcs'!$C$21/KH$2/'DEPRECATED - DT-Prelim Calcs'!$C$19/'DEPRECATED - DT-Prelim Calcs'!$C$18*3.39*'DEPRECATED - DT-Prelim Calcs'!$C$20</f>
        <v>25.773080821789936</v>
      </c>
      <c r="KO54" s="46">
        <f t="shared" si="81"/>
        <v>0</v>
      </c>
      <c r="KP54" s="57">
        <f>KN53*'DEPRECATED - DT-Prelim Calcs'!$C$11+KP53</f>
        <v>-544.33539874042935</v>
      </c>
      <c r="KQ54" s="57">
        <f>KQ53+0.5*KN54*'DEPRECATED - DT-Prelim Calcs'!$C$11^2+KP54*'DEPRECATED - DT-Prelim Calcs'!$C$11</f>
        <v>-86203.136319471349</v>
      </c>
      <c r="KR54" s="57">
        <f>MIN('Drive Train'!$F$35-KL53*'DEPRECATED - DT-Prelim Calcs'!$C$21*'Drive Train'!$F$39,KR53+KL$2)</f>
        <v>9.2000000000000011</v>
      </c>
      <c r="KS54" s="57">
        <f>'Drive Train'!$F$35-KL54*'DEPRECATED - DT-Prelim Calcs'!$C$21*'Drive Train'!$F$39</f>
        <v>9.2000000000000011</v>
      </c>
      <c r="KT54" s="1">
        <f>IF(KQ54&gt;='Drive Train'!$F$29,1,0)</f>
        <v>0</v>
      </c>
      <c r="KU54" s="57">
        <f>MIN(KK54,'DEPRECATED - DT-Prelim Calcs'!$C$10)*'DEPRECATED - DT-Prelim Calcs'!$C$11*1000/60/60</f>
        <v>103.33333333333333</v>
      </c>
      <c r="KV54" s="63">
        <f>KV53+'DEPRECATED - DT-Prelim Calcs'!$C$11</f>
        <v>200</v>
      </c>
      <c r="KW54" s="2">
        <f>LG54/'Drive Train'!$F$35</f>
        <v>0.72580645161290325</v>
      </c>
      <c r="KX54" s="46">
        <f>LE54*12*60/(PI() * 'Drive Train'!$F$15)/KW$2*KW54</f>
        <v>-78560.288030108903</v>
      </c>
      <c r="KY54" s="2">
        <f>('DEPRECATED - DT-Prelim Calcs'!$C$6*KW54-KX54)/('DEPRECATED - DT-Prelim Calcs'!$C$6*KW54)*'DEPRECATED - DT-Prelim Calcs'!$C$7*KW54</f>
        <v>37.270824721475741</v>
      </c>
      <c r="KZ54" s="57">
        <f>KY54/'DEPRECATED - DT-Prelim Calcs'!$C$7*('DEPRECATED - DT-Prelim Calcs'!$C$8-'DEPRECATED - DT-Prelim Calcs'!$C$9)+'DEPRECATED - DT-Prelim Calcs'!$C$9</f>
        <v>1986.8688015623809</v>
      </c>
      <c r="LA54" s="57">
        <f t="shared" si="27"/>
        <v>56.666666666666664</v>
      </c>
      <c r="LB54" s="2">
        <f t="shared" si="82"/>
        <v>0.99579519204165001</v>
      </c>
      <c r="LC54" s="57">
        <f>LB54*'DEPRECATED - DT-Prelim Calcs'!$C$21/KW$2/'DEPRECATED - DT-Prelim Calcs'!$C$19/'DEPRECATED - DT-Prelim Calcs'!$C$18*3.39*'DEPRECATED - DT-Prelim Calcs'!$C$20</f>
        <v>25.773080821789936</v>
      </c>
      <c r="LD54" s="46">
        <f t="shared" si="83"/>
        <v>0</v>
      </c>
      <c r="LE54" s="57">
        <f>LC53*'DEPRECATED - DT-Prelim Calcs'!$C$11+LE53</f>
        <v>-264.47683926629907</v>
      </c>
      <c r="LF54" s="57">
        <f>LF53+0.5*LC54*'DEPRECATED - DT-Prelim Calcs'!$C$11^2+LE54*'DEPRECATED - DT-Prelim Calcs'!$C$11</f>
        <v>-111663.92413099998</v>
      </c>
      <c r="LG54" s="57">
        <f>MIN('Drive Train'!$F$35-LA53*'DEPRECATED - DT-Prelim Calcs'!$C$21*'Drive Train'!$F$39,LG53+LA$2)</f>
        <v>9</v>
      </c>
      <c r="LH54" s="57">
        <f>'Drive Train'!$F$35-LA54*'DEPRECATED - DT-Prelim Calcs'!$C$21*'Drive Train'!$F$39</f>
        <v>9</v>
      </c>
      <c r="LI54" s="1">
        <f>IF(LF54&gt;='Drive Train'!$F$29,1,0)</f>
        <v>0</v>
      </c>
      <c r="LJ54" s="57">
        <f>MIN(KZ54,'DEPRECATED - DT-Prelim Calcs'!$C$10)*'DEPRECATED - DT-Prelim Calcs'!$C$11*1000/60/60</f>
        <v>103.33333333333333</v>
      </c>
      <c r="LK54" s="63">
        <f>LK53+'DEPRECATED - DT-Prelim Calcs'!$C$11</f>
        <v>200</v>
      </c>
      <c r="LL54" s="2">
        <f>LV54/'Drive Train'!$F$35</f>
        <v>0.70967741935483875</v>
      </c>
      <c r="LM54" s="46">
        <f>LT54*12*60/(PI() * 'Drive Train'!$F$15)/LL$2*LL54</f>
        <v>-114424.97211287578</v>
      </c>
      <c r="LN54" s="2">
        <f>('DEPRECATED - DT-Prelim Calcs'!$C$6*LL54-LM54)/('DEPRECATED - DT-Prelim Calcs'!$C$6*LL54)*'DEPRECATED - DT-Prelim Calcs'!$C$7*LL54</f>
        <v>53.448443179525206</v>
      </c>
      <c r="LO54" s="57">
        <f>LN54/'DEPRECATED - DT-Prelim Calcs'!$C$7*('DEPRECATED - DT-Prelim Calcs'!$C$8-'DEPRECATED - DT-Prelim Calcs'!$C$9)+'DEPRECATED - DT-Prelim Calcs'!$C$9</f>
        <v>2848.1088215489972</v>
      </c>
      <c r="LP54" s="57">
        <f t="shared" si="28"/>
        <v>60</v>
      </c>
      <c r="LQ54" s="2">
        <f t="shared" si="84"/>
        <v>0.99579519204165001</v>
      </c>
      <c r="LR54" s="57">
        <f>LQ54*'DEPRECATED - DT-Prelim Calcs'!$C$21/LL$2/'DEPRECATED - DT-Prelim Calcs'!$C$19/'DEPRECATED - DT-Prelim Calcs'!$C$18*3.39*'DEPRECATED - DT-Prelim Calcs'!$C$20</f>
        <v>25.773080821789936</v>
      </c>
      <c r="LS54" s="46">
        <f t="shared" si="85"/>
        <v>0</v>
      </c>
      <c r="LT54" s="57">
        <f>LR53*'DEPRECATED - DT-Prelim Calcs'!$C$11+LT53</f>
        <v>-393.97188603845939</v>
      </c>
      <c r="LU54" s="57">
        <f>LU53+0.5*LR54*'DEPRECATED - DT-Prelim Calcs'!$C$11^2+LT54*'DEPRECATED - DT-Prelim Calcs'!$C$11</f>
        <v>-119666.29306105025</v>
      </c>
      <c r="LV54" s="57">
        <f>MIN('Drive Train'!$F$35-LP53*'DEPRECATED - DT-Prelim Calcs'!$C$21*'Drive Train'!$F$39,LV53+LP$2)</f>
        <v>8.8000000000000007</v>
      </c>
      <c r="LW54" s="57">
        <f>'Drive Train'!$F$35-LP54*'DEPRECATED - DT-Prelim Calcs'!$C$21*'Drive Train'!$F$39</f>
        <v>8.8000000000000007</v>
      </c>
      <c r="LX54" s="1">
        <f>IF(LU54&gt;='Drive Train'!$F$29,1,0)</f>
        <v>0</v>
      </c>
      <c r="LY54" s="57">
        <f>MIN(LO54,'DEPRECATED - DT-Prelim Calcs'!$C$10)*'DEPRECATED - DT-Prelim Calcs'!$C$11*1000/60/60</f>
        <v>103.33333333333333</v>
      </c>
      <c r="LZ54" s="63">
        <f>LZ53+'DEPRECATED - DT-Prelim Calcs'!$C$11</f>
        <v>200</v>
      </c>
    </row>
    <row r="55" spans="2:338" x14ac:dyDescent="0.2">
      <c r="B55" s="20"/>
      <c r="C55" s="3" t="str">
        <f t="shared" ref="C55:C59" si="94">C39</f>
        <v>Min Voltage (V)</v>
      </c>
      <c r="E55" s="16">
        <f t="shared" ref="E55:E59" si="95">E39</f>
        <v>6.82</v>
      </c>
      <c r="F55" s="18">
        <f>'DEPRECATED - DT-Prelim Calcs'!GR2</f>
        <v>10.600000000000001</v>
      </c>
      <c r="G55" s="18">
        <f>'DEPRECATED - DT-Prelim Calcs'!HG2</f>
        <v>10.400000000000002</v>
      </c>
      <c r="H55" s="18">
        <f>'DEPRECATED - DT-Prelim Calcs'!HV2</f>
        <v>10.200000000000001</v>
      </c>
      <c r="I55" s="18">
        <f>'DEPRECATED - DT-Prelim Calcs'!IK2</f>
        <v>10.000000000000002</v>
      </c>
      <c r="J55" s="18">
        <f>'DEPRECATED - DT-Prelim Calcs'!IZ2</f>
        <v>9.8000000000000007</v>
      </c>
      <c r="K55" s="18">
        <f>'DEPRECATED - DT-Prelim Calcs'!JO2</f>
        <v>9.6000000000000014</v>
      </c>
      <c r="L55" s="18">
        <f>'DEPRECATED - DT-Prelim Calcs'!KD2</f>
        <v>9.4</v>
      </c>
      <c r="M55" s="18">
        <f>'DEPRECATED - DT-Prelim Calcs'!KS2</f>
        <v>9.2000000000000011</v>
      </c>
      <c r="N55" s="18">
        <f>'DEPRECATED - DT-Prelim Calcs'!LH2</f>
        <v>9</v>
      </c>
      <c r="O55" s="18">
        <f>'DEPRECATED - DT-Prelim Calcs'!LW2</f>
        <v>8.8000000000000007</v>
      </c>
      <c r="R55" s="63">
        <f>R54+'DEPRECATED - DT-Prelim Calcs'!$C$11</f>
        <v>204</v>
      </c>
      <c r="S55" s="2">
        <f>AG55/'Drive Train'!$F$35</f>
        <v>0</v>
      </c>
      <c r="T55" s="46">
        <f>AE55*12*60/(PI() * 'Drive Train'!$F$15)/S$2*ABS(S55)</f>
        <v>0</v>
      </c>
      <c r="U55" s="2">
        <f>IF(OR(AD54=1,AND($C$32=Motors!$C$32,'DEPRECATED - DT-Prelim Calcs'!AI54=1)),0,IF(AG55=0,-(V54+$C$9)/($C$8-$C$9)*$C$7,($C$6*S55-T55)/($C$6*S55)*$C$7*S55))</f>
        <v>0</v>
      </c>
      <c r="V55" s="57">
        <f>IF(AND(AD54=1,AI54=1),0,ABS(U55/$C$7*($C$8-$C$9)+$C$9) *'Drive Train'!$AA$49 + V54*(1-'Drive Train'!$AA$49))</f>
        <v>0</v>
      </c>
      <c r="W55" s="57">
        <f t="shared" si="0"/>
        <v>0</v>
      </c>
      <c r="X55" s="2">
        <f>MAX(MIN(IF(AND(AI54=1,AG55&lt;0),-1,1)*(W55-$C$9)/($C$8-$C$9)*$C$7-$C$29*AE55/T$2 -  AI54*$C$29/2,X$2),MAX(X$4:X54)*-1)</f>
        <v>-0.2458281045106315</v>
      </c>
      <c r="Y55" s="57">
        <f t="shared" si="1"/>
        <v>0</v>
      </c>
      <c r="Z55" s="57">
        <f t="shared" si="2"/>
        <v>0</v>
      </c>
      <c r="AA55" s="57">
        <f t="shared" si="3"/>
        <v>0</v>
      </c>
      <c r="AB55" s="57" t="e">
        <f t="shared" si="4"/>
        <v>#N/A</v>
      </c>
      <c r="AC55" s="46">
        <f t="shared" si="29"/>
        <v>1</v>
      </c>
      <c r="AD55" s="1">
        <f t="shared" si="5"/>
        <v>1</v>
      </c>
      <c r="AE55" s="57">
        <f t="shared" si="6"/>
        <v>0</v>
      </c>
      <c r="AF55" s="57" t="e">
        <f t="shared" si="7"/>
        <v>#N/A</v>
      </c>
      <c r="AG55" s="57">
        <f>IF(AI54=0,MIN('Drive Train'!$F$35-W54*$C$21*'Drive Train'!$F$39,AG54+W$2)-$C$3,IF(AE54-1&lt;=0,0,IF($C$32=Motors!$C$30,MAX(MAX(AG$4:AG54)*-1,AG54-W$2),MAX(0,MAX(AG$4:AG54)*-1,AG54-W$2))))</f>
        <v>0</v>
      </c>
      <c r="AH55" s="57">
        <f>'Drive Train'!$F$35-ABS(W55)*'DEPRECATED - DT-Prelim Calcs'!$C$21*'Drive Train'!$F$39</f>
        <v>12.4</v>
      </c>
      <c r="AI55" s="1">
        <f>IF(AJ55&gt;='Drive Train'!$F$29,1,0)</f>
        <v>1</v>
      </c>
      <c r="AJ55" s="57">
        <f>AJ54+0.5*Y55*'DEPRECATED - DT-Prelim Calcs'!$C$11^2+AE55*'DEPRECATED - DT-Prelim Calcs'!$C$11</f>
        <v>784.33981740885292</v>
      </c>
      <c r="AK55" s="57">
        <f t="shared" si="8"/>
        <v>0</v>
      </c>
      <c r="AL55" s="63">
        <f>AL54+'DEPRECATED - DT-Prelim Calcs'!$C$11</f>
        <v>204</v>
      </c>
      <c r="AM55" s="2">
        <f>AW55/'Drive Train'!$F$35</f>
        <v>0.90171870704477164</v>
      </c>
      <c r="AN55" s="46">
        <f>AU55*12*60/(PI() * 'Drive Train'!$F$15)/AM$2*AM55</f>
        <v>4074.5119671955199</v>
      </c>
      <c r="AO55" s="2">
        <f>('DEPRECATED - DT-Prelim Calcs'!$C$6*AM55-AN55)/('DEPRECATED - DT-Prelim Calcs'!$C$6*AM55)*'DEPRECATED - DT-Prelim Calcs'!$C$7*AM55</f>
        <v>0.33082053783508492</v>
      </c>
      <c r="AP55" s="57">
        <f>AO55/'DEPRECATED - DT-Prelim Calcs'!$C$7*('DEPRECATED - DT-Prelim Calcs'!$C$8-'DEPRECATED - DT-Prelim Calcs'!$C$9)+'DEPRECATED - DT-Prelim Calcs'!$C$9</f>
        <v>20.311732366905144</v>
      </c>
      <c r="AQ55" s="57">
        <f t="shared" si="9"/>
        <v>20.311732366905144</v>
      </c>
      <c r="AR55" s="2">
        <f t="shared" si="30"/>
        <v>2.5332669820188336E-6</v>
      </c>
      <c r="AS55" s="57">
        <f>AR55*'DEPRECATED - DT-Prelim Calcs'!$C$21/AM$2/'DEPRECATED - DT-Prelim Calcs'!$C$19/'DEPRECATED - DT-Prelim Calcs'!$C$18*3.39*'DEPRECATED - DT-Prelim Calcs'!$C$20</f>
        <v>1.8358420138910942E-5</v>
      </c>
      <c r="AT55" s="46">
        <f t="shared" si="31"/>
        <v>0</v>
      </c>
      <c r="AU55" s="57">
        <f>AS54*'DEPRECATED - DT-Prelim Calcs'!$C$11+AU54</f>
        <v>39.432280091280234</v>
      </c>
      <c r="AV55" s="57">
        <f>AV54+0.5*AS55*'DEPRECATED - DT-Prelim Calcs'!$C$11^2+AU55*'DEPRECATED - DT-Prelim Calcs'!$C$11</f>
        <v>7999.579966361227</v>
      </c>
      <c r="AW55" s="57">
        <f>MIN('Drive Train'!$F$35-AQ54*'DEPRECATED - DT-Prelim Calcs'!$C$21*'Drive Train'!$F$39,AW54+AQ$2)</f>
        <v>11.181311967355169</v>
      </c>
      <c r="AX55" s="57">
        <f>'Drive Train'!$F$35-AQ55*'DEPRECATED - DT-Prelim Calcs'!$C$21*'Drive Train'!$F$39</f>
        <v>11.181296057985692</v>
      </c>
      <c r="AY55" s="1">
        <f>IF(AV55&gt;='Drive Train'!$F$29,1,0)</f>
        <v>1</v>
      </c>
      <c r="AZ55" s="57">
        <f t="shared" si="32"/>
        <v>22.568591518783492</v>
      </c>
      <c r="BA55" s="63">
        <f>BA54+'DEPRECATED - DT-Prelim Calcs'!$C$11</f>
        <v>204</v>
      </c>
      <c r="BB55" s="2">
        <f>BL55/'Drive Train'!$F$35</f>
        <v>1.2947651444916424</v>
      </c>
      <c r="BC55" s="46">
        <f>BJ55*12*60/(PI() * 'Drive Train'!$F$15)/BB$2*BB55</f>
        <v>-4259.1087925318488</v>
      </c>
      <c r="BD55" s="2">
        <f>('DEPRECATED - DT-Prelim Calcs'!$C$6*BB55-BC55)/('DEPRECATED - DT-Prelim Calcs'!$C$6*BB55)*'DEPRECATED - DT-Prelim Calcs'!$C$7*BB55</f>
        <v>5.0461724016022984</v>
      </c>
      <c r="BE55" s="57">
        <f>BD55/'DEPRECATED - DT-Prelim Calcs'!$C$7*('DEPRECATED - DT-Prelim Calcs'!$C$8-'DEPRECATED - DT-Prelim Calcs'!$C$9)+'DEPRECATED - DT-Prelim Calcs'!$C$9</f>
        <v>271.34063034256218</v>
      </c>
      <c r="BF55" s="57">
        <f t="shared" si="10"/>
        <v>93</v>
      </c>
      <c r="BG55" s="2">
        <f t="shared" si="33"/>
        <v>1.9370351893423925</v>
      </c>
      <c r="BH55" s="57">
        <f>BG55*'DEPRECATED - DT-Prelim Calcs'!$C$21/BB$2/'DEPRECATED - DT-Prelim Calcs'!$C$19/'DEPRECATED - DT-Prelim Calcs'!$C$18*3.39*'DEPRECATED - DT-Prelim Calcs'!$C$20</f>
        <v>20.276486146097199</v>
      </c>
      <c r="BI55" s="46">
        <f t="shared" si="34"/>
        <v>0</v>
      </c>
      <c r="BJ55" s="57">
        <f>BH54*'DEPRECATED - DT-Prelim Calcs'!$C$11+BJ54</f>
        <v>-19.873495606493577</v>
      </c>
      <c r="BK55" s="57">
        <f>BK54+0.5*BH55*'DEPRECATED - DT-Prelim Calcs'!$C$11^2+BJ55*'DEPRECATED - DT-Prelim Calcs'!$C$11</f>
        <v>4252.7414856573887</v>
      </c>
      <c r="BL55" s="57">
        <f>MIN('Drive Train'!$F$35-BF54*'DEPRECATED - DT-Prelim Calcs'!$C$21*'Drive Train'!$F$39,BL54+BF$2)</f>
        <v>16.055087791696366</v>
      </c>
      <c r="BM55" s="57">
        <f>'Drive Train'!$F$35-BF55*'DEPRECATED - DT-Prelim Calcs'!$C$21*'Drive Train'!$F$39</f>
        <v>6.82</v>
      </c>
      <c r="BN55" s="1">
        <f>IF(BK55&gt;='Drive Train'!$F$29,1,0)</f>
        <v>1</v>
      </c>
      <c r="BO55" s="57">
        <f t="shared" si="35"/>
        <v>103.33333333333333</v>
      </c>
      <c r="BP55" s="63">
        <f>BP54+'DEPRECATED - DT-Prelim Calcs'!$C$11</f>
        <v>204</v>
      </c>
      <c r="BQ55" s="2">
        <f>CA55/'Drive Train'!$F$35</f>
        <v>0.55000000000000004</v>
      </c>
      <c r="BR55" s="46">
        <f>BY55*12*60/(PI() * 'Drive Train'!$F$15)/BQ$2*BQ55</f>
        <v>-6696.0707278335958</v>
      </c>
      <c r="BS55" s="2">
        <f>('DEPRECATED - DT-Prelim Calcs'!$C$6*BQ55-BR55)/('DEPRECATED - DT-Prelim Calcs'!$C$6*BQ55)*'DEPRECATED - DT-Prelim Calcs'!$C$7*BQ55</f>
        <v>4.3531792596771046</v>
      </c>
      <c r="BT55" s="57">
        <f>BS55/'DEPRECATED - DT-Prelim Calcs'!$C$7*('DEPRECATED - DT-Prelim Calcs'!$C$8-'DEPRECATED - DT-Prelim Calcs'!$C$9)+'DEPRECATED - DT-Prelim Calcs'!$C$9</f>
        <v>234.44809087824586</v>
      </c>
      <c r="BU55" s="57">
        <f t="shared" si="11"/>
        <v>93</v>
      </c>
      <c r="BV55" s="2">
        <f t="shared" si="36"/>
        <v>1.8828060353728675</v>
      </c>
      <c r="BW55" s="57">
        <f>BV55*'DEPRECATED - DT-Prelim Calcs'!$C$21/BQ$2/'DEPRECATED - DT-Prelim Calcs'!$C$19/'DEPRECATED - DT-Prelim Calcs'!$C$18*3.39*'DEPRECATED - DT-Prelim Calcs'!$C$20</f>
        <v>25.773080821789936</v>
      </c>
      <c r="BX55" s="46">
        <f t="shared" si="37"/>
        <v>0</v>
      </c>
      <c r="BY55" s="57">
        <f>BW54*'DEPRECATED - DT-Prelim Calcs'!$C$11+BY54</f>
        <v>-56.246862584170273</v>
      </c>
      <c r="BZ55" s="57">
        <f>BZ54+0.5*BW55*'DEPRECATED - DT-Prelim Calcs'!$C$11^2+BY55*'DEPRECATED - DT-Prelim Calcs'!$C$11</f>
        <v>-4977.3309618357007</v>
      </c>
      <c r="CA55" s="57">
        <f>MIN('Drive Train'!$F$35-BU54*'DEPRECATED - DT-Prelim Calcs'!$C$21*'Drive Train'!$F$39,CA54+BU$2)</f>
        <v>6.82</v>
      </c>
      <c r="CB55" s="57">
        <f>'Drive Train'!$F$35-BU55*'DEPRECATED - DT-Prelim Calcs'!$C$21*'Drive Train'!$F$39</f>
        <v>6.82</v>
      </c>
      <c r="CC55" s="1">
        <f>IF(BZ55&gt;='Drive Train'!$F$29,1,0)</f>
        <v>0</v>
      </c>
      <c r="CD55" s="57">
        <f t="shared" si="38"/>
        <v>103.33333333333333</v>
      </c>
      <c r="CE55" s="63">
        <f>CE54+'DEPRECATED - DT-Prelim Calcs'!$C$11</f>
        <v>204</v>
      </c>
      <c r="CF55" s="2">
        <f>CP55/'Drive Train'!$F$35</f>
        <v>0.55000000000000004</v>
      </c>
      <c r="CG55" s="46">
        <f>CN55*12*60/(PI() * 'Drive Train'!$F$15)/CF$2*CF55</f>
        <v>-23803.614844052383</v>
      </c>
      <c r="CH55" s="2">
        <f>('DEPRECATED - DT-Prelim Calcs'!$C$6*CF55-CG55)/('DEPRECATED - DT-Prelim Calcs'!$C$6*CF55)*'DEPRECATED - DT-Prelim Calcs'!$C$7*CF55</f>
        <v>12.088485323483347</v>
      </c>
      <c r="CI55" s="57">
        <f>CH55/'DEPRECATED - DT-Prelim Calcs'!$C$7*('DEPRECATED - DT-Prelim Calcs'!$C$8-'DEPRECATED - DT-Prelim Calcs'!$C$9)+'DEPRECATED - DT-Prelim Calcs'!$C$9</f>
        <v>646.24882448253686</v>
      </c>
      <c r="CJ55" s="57">
        <f t="shared" si="12"/>
        <v>93</v>
      </c>
      <c r="CK55" s="2">
        <f t="shared" si="39"/>
        <v>1.5241763143494644</v>
      </c>
      <c r="CL55" s="57">
        <f>CK55*'DEPRECATED - DT-Prelim Calcs'!$C$21/CF$2/'DEPRECATED - DT-Prelim Calcs'!$C$19/'DEPRECATED - DT-Prelim Calcs'!$C$18*3.39*'DEPRECATED - DT-Prelim Calcs'!$C$20</f>
        <v>25.773080821789936</v>
      </c>
      <c r="CM55" s="46">
        <f t="shared" si="40"/>
        <v>0</v>
      </c>
      <c r="CN55" s="57">
        <f>CL54*'DEPRECATED - DT-Prelim Calcs'!$C$11+CN54</f>
        <v>-161.86420243064049</v>
      </c>
      <c r="CO55" s="57">
        <f>CO54+0.5*CL55*'DEPRECATED - DT-Prelim Calcs'!$C$11^2+CN55*'DEPRECATED - DT-Prelim Calcs'!$C$11</f>
        <v>-17978.388907607274</v>
      </c>
      <c r="CP55" s="57">
        <f>MIN('Drive Train'!$F$35-CJ54*'DEPRECATED - DT-Prelim Calcs'!$C$21*'Drive Train'!$F$39,CP54+CJ$2)</f>
        <v>6.82</v>
      </c>
      <c r="CQ55" s="57">
        <f>'Drive Train'!$F$35-CJ55*'DEPRECATED - DT-Prelim Calcs'!$C$21*'Drive Train'!$F$39</f>
        <v>6.82</v>
      </c>
      <c r="CR55" s="1">
        <f>IF(CO55&gt;='Drive Train'!$F$29,1,0)</f>
        <v>0</v>
      </c>
      <c r="CS55" s="57">
        <f t="shared" si="41"/>
        <v>103.33333333333333</v>
      </c>
      <c r="CT55" s="63">
        <f>CT54+'DEPRECATED - DT-Prelim Calcs'!$C$11</f>
        <v>204</v>
      </c>
      <c r="CU55" s="2">
        <f>DE55/'Drive Train'!$F$35</f>
        <v>0.55000000000000004</v>
      </c>
      <c r="CV55" s="46">
        <f>DC55*12*60/(PI() * 'Drive Train'!$F$15)/CU$2*CU55</f>
        <v>-11911.329990203943</v>
      </c>
      <c r="CW55" s="2">
        <f>('DEPRECATED - DT-Prelim Calcs'!$C$6*CU55-CV55)/('DEPRECATED - DT-Prelim Calcs'!$C$6*CU55)*'DEPRECATED - DT-Prelim Calcs'!$C$7*CU55</f>
        <v>6.711298363300469</v>
      </c>
      <c r="CX55" s="57">
        <f>CW55/'DEPRECATED - DT-Prelim Calcs'!$C$7*('DEPRECATED - DT-Prelim Calcs'!$C$8-'DEPRECATED - DT-Prelim Calcs'!$C$9)+'DEPRECATED - DT-Prelim Calcs'!$C$9</f>
        <v>359.98613278483407</v>
      </c>
      <c r="CY55" s="57">
        <f t="shared" si="13"/>
        <v>93</v>
      </c>
      <c r="CZ55" s="2">
        <f t="shared" si="42"/>
        <v>1.2803081040535502</v>
      </c>
      <c r="DA55" s="57">
        <f>CZ55*'DEPRECATED - DT-Prelim Calcs'!$C$21/CU$2/'DEPRECATED - DT-Prelim Calcs'!$C$19/'DEPRECATED - DT-Prelim Calcs'!$C$18*3.39*'DEPRECATED - DT-Prelim Calcs'!$C$20</f>
        <v>25.773080821789936</v>
      </c>
      <c r="DB55" s="46">
        <f t="shared" si="43"/>
        <v>0</v>
      </c>
      <c r="DC55" s="57">
        <f>DA54*'DEPRECATED - DT-Prelim Calcs'!$C$11+DC54</f>
        <v>-68.03735780310636</v>
      </c>
      <c r="DD55" s="57">
        <f>DD54+0.5*DA55*'DEPRECATED - DT-Prelim Calcs'!$C$11^2+DC55*'DEPRECATED - DT-Prelim Calcs'!$C$11</f>
        <v>-35197.916135930784</v>
      </c>
      <c r="DE55" s="57">
        <f>MIN('Drive Train'!$F$35-CY54*'DEPRECATED - DT-Prelim Calcs'!$C$21*'Drive Train'!$F$39,DE54+CY$2)</f>
        <v>6.82</v>
      </c>
      <c r="DF55" s="57">
        <f>'Drive Train'!$F$35-CY55*'DEPRECATED - DT-Prelim Calcs'!$C$21*'Drive Train'!$F$39</f>
        <v>6.82</v>
      </c>
      <c r="DG55" s="1">
        <f>IF(DD55&gt;='Drive Train'!$F$29,1,0)</f>
        <v>0</v>
      </c>
      <c r="DH55" s="57">
        <f t="shared" si="44"/>
        <v>103.33333333333333</v>
      </c>
      <c r="DI55" s="63">
        <f>DI54+'DEPRECATED - DT-Prelim Calcs'!$C$11</f>
        <v>204</v>
      </c>
      <c r="DJ55" s="2">
        <f>DT55/'Drive Train'!$F$35</f>
        <v>0.55000000000000004</v>
      </c>
      <c r="DK55" s="46">
        <f>DR55*12*60/(PI() * 'Drive Train'!$F$15)/DJ$2*DJ55</f>
        <v>16743.209938337044</v>
      </c>
      <c r="DL55" s="2">
        <f>('DEPRECATED - DT-Prelim Calcs'!$C$6*DJ55-DK55)/('DEPRECATED - DT-Prelim Calcs'!$C$6*DJ55)*'DEPRECATED - DT-Prelim Calcs'!$C$7*DJ55</f>
        <v>-6.2450695968841048</v>
      </c>
      <c r="DM55" s="57">
        <f>DL55/'DEPRECATED - DT-Prelim Calcs'!$C$7*('DEPRECATED - DT-Prelim Calcs'!$C$8-'DEPRECATED - DT-Prelim Calcs'!$C$9)+'DEPRECATED - DT-Prelim Calcs'!$C$9</f>
        <v>-329.76573829055212</v>
      </c>
      <c r="DN55" s="57">
        <f t="shared" si="14"/>
        <v>-329.76573829055212</v>
      </c>
      <c r="DO55" s="2">
        <f t="shared" si="45"/>
        <v>-8.473815987924981</v>
      </c>
      <c r="DP55" s="57">
        <f>DO55*'DEPRECATED - DT-Prelim Calcs'!$C$21/DJ$2/'DEPRECATED - DT-Prelim Calcs'!$C$19/'DEPRECATED - DT-Prelim Calcs'!$C$18*3.39*'DEPRECATED - DT-Prelim Calcs'!$C$20</f>
        <v>-197.87405751459082</v>
      </c>
      <c r="DQ55" s="46">
        <f t="shared" si="46"/>
        <v>1</v>
      </c>
      <c r="DR55" s="57">
        <f>DP54*'DEPRECATED - DT-Prelim Calcs'!$C$11+DR54</f>
        <v>82.445682350770014</v>
      </c>
      <c r="DS55" s="57">
        <f>DS54+0.5*DP55*'DEPRECATED - DT-Prelim Calcs'!$C$11^2+DR55*'DEPRECATED - DT-Prelim Calcs'!$C$11</f>
        <v>-53185.700398817891</v>
      </c>
      <c r="DT55" s="57">
        <f>MIN('Drive Train'!$F$35-DN54*'DEPRECATED - DT-Prelim Calcs'!$C$21*'Drive Train'!$F$39,DT54+DN$2)</f>
        <v>6.82</v>
      </c>
      <c r="DU55" s="57">
        <f>'Drive Train'!$F$35-DN55*'DEPRECATED - DT-Prelim Calcs'!$C$21*'Drive Train'!$F$39</f>
        <v>32.185944297433124</v>
      </c>
      <c r="DV55" s="1">
        <f>IF(DS55&gt;='Drive Train'!$F$29,1,0)</f>
        <v>0</v>
      </c>
      <c r="DW55" s="57">
        <f t="shared" si="47"/>
        <v>-366.40637587839126</v>
      </c>
      <c r="DX55" s="63">
        <f>DX54+'DEPRECATED - DT-Prelim Calcs'!$C$11</f>
        <v>204</v>
      </c>
      <c r="DY55" s="2">
        <f>EI55/'Drive Train'!$F$35</f>
        <v>0.58881084708609666</v>
      </c>
      <c r="DZ55" s="46">
        <f>EG55*12*60/(PI() * 'Drive Train'!$F$15)/DY$2*DY55</f>
        <v>24984.069008297804</v>
      </c>
      <c r="EA55" s="2">
        <f>('DEPRECATED - DT-Prelim Calcs'!$C$6*DY55-DZ55)/('DEPRECATED - DT-Prelim Calcs'!$C$6*DY55)*'DEPRECATED - DT-Prelim Calcs'!$C$7*DY55</f>
        <v>-9.8777025020492815</v>
      </c>
      <c r="EB55" s="57">
        <f>EA55/'DEPRECATED - DT-Prelim Calcs'!$C$7*('DEPRECATED - DT-Prelim Calcs'!$C$8-'DEPRECATED - DT-Prelim Calcs'!$C$9)+'DEPRECATED - DT-Prelim Calcs'!$C$9</f>
        <v>-523.15445270245755</v>
      </c>
      <c r="EC55" s="57">
        <f t="shared" si="15"/>
        <v>-523.15445270245755</v>
      </c>
      <c r="ED55" s="2">
        <f t="shared" si="48"/>
        <v>-12.984207012151835</v>
      </c>
      <c r="EE55" s="57">
        <f>ED55*'DEPRECATED - DT-Prelim Calcs'!$C$21/DY$2/'DEPRECATED - DT-Prelim Calcs'!$C$19/'DEPRECATED - DT-Prelim Calcs'!$C$18*3.39*'DEPRECATED - DT-Prelim Calcs'!$C$20</f>
        <v>-345.01756310565241</v>
      </c>
      <c r="EF55" s="46">
        <f t="shared" si="49"/>
        <v>1</v>
      </c>
      <c r="EG55" s="57">
        <f>EE54*'DEPRECATED - DT-Prelim Calcs'!$C$11+EG54</f>
        <v>100.98649759276695</v>
      </c>
      <c r="EH55" s="57">
        <f>EH54+0.5*EE55*'DEPRECATED - DT-Prelim Calcs'!$C$11^2+EG55*'DEPRECATED - DT-Prelim Calcs'!$C$11</f>
        <v>-104584.48347505838</v>
      </c>
      <c r="EI55" s="57">
        <f>MIN('Drive Train'!$F$35-EC54*'DEPRECATED - DT-Prelim Calcs'!$C$21*'Drive Train'!$F$39,EI54+EC$2)</f>
        <v>7.3012545038675993</v>
      </c>
      <c r="EJ55" s="57">
        <f>'Drive Train'!$F$35-EC55*'DEPRECATED - DT-Prelim Calcs'!$C$21*'Drive Train'!$F$39</f>
        <v>43.789267162147453</v>
      </c>
      <c r="EK55" s="1">
        <f>IF(EH55&gt;='Drive Train'!$F$29,1,0)</f>
        <v>0</v>
      </c>
      <c r="EL55" s="57">
        <f t="shared" si="50"/>
        <v>-581.28272522495286</v>
      </c>
      <c r="EM55" s="63">
        <f>EM54+'DEPRECATED - DT-Prelim Calcs'!$C$11</f>
        <v>204</v>
      </c>
      <c r="EN55" s="2">
        <f>EX55/'Drive Train'!$F$35</f>
        <v>0.55000000000000004</v>
      </c>
      <c r="EO55" s="46">
        <f>EV55*12*60/(PI() * 'Drive Train'!$F$15)/EN$2*EN55</f>
        <v>-231206.72534769939</v>
      </c>
      <c r="EP55" s="2">
        <f>('DEPRECATED - DT-Prelim Calcs'!$C$6*EN55-EO55)/('DEPRECATED - DT-Prelim Calcs'!$C$6*EN55)*'DEPRECATED - DT-Prelim Calcs'!$C$7*EN55</f>
        <v>105.86737769004795</v>
      </c>
      <c r="EQ55" s="57">
        <f>EP55/'DEPRECATED - DT-Prelim Calcs'!$C$7*('DEPRECATED - DT-Prelim Calcs'!$C$8-'DEPRECATED - DT-Prelim Calcs'!$C$9)+'DEPRECATED - DT-Prelim Calcs'!$C$9</f>
        <v>5638.7101898892743</v>
      </c>
      <c r="ER55" s="57">
        <f t="shared" si="16"/>
        <v>93</v>
      </c>
      <c r="ES55" s="2">
        <f t="shared" si="51"/>
        <v>0.86507304327942547</v>
      </c>
      <c r="ET55" s="57">
        <f>ES55*'DEPRECATED - DT-Prelim Calcs'!$C$21/EN$2/'DEPRECATED - DT-Prelim Calcs'!$C$19/'DEPRECATED - DT-Prelim Calcs'!$C$18*3.39*'DEPRECATED - DT-Prelim Calcs'!$C$20</f>
        <v>25.773080821789936</v>
      </c>
      <c r="EU55" s="46">
        <f t="shared" si="52"/>
        <v>0</v>
      </c>
      <c r="EV55" s="57">
        <f>ET54*'DEPRECATED - DT-Prelim Calcs'!$C$11+EV54</f>
        <v>-892.33089657602613</v>
      </c>
      <c r="EW55" s="57">
        <f>EW54+0.5*ET55*'DEPRECATED - DT-Prelim Calcs'!$C$11^2+EV55*'DEPRECATED - DT-Prelim Calcs'!$C$11</f>
        <v>-155553.91016735055</v>
      </c>
      <c r="EX55" s="57">
        <f>MIN('Drive Train'!$F$35-ER54*'DEPRECATED - DT-Prelim Calcs'!$C$21*'Drive Train'!$F$39,EX54+ER$2)</f>
        <v>6.82</v>
      </c>
      <c r="EY55" s="57">
        <f>'Drive Train'!$F$35-ER55*'DEPRECATED - DT-Prelim Calcs'!$C$21*'Drive Train'!$F$39</f>
        <v>6.82</v>
      </c>
      <c r="EZ55" s="1">
        <f>IF(EW55&gt;='Drive Train'!$F$29,1,0)</f>
        <v>0</v>
      </c>
      <c r="FA55" s="57">
        <f t="shared" si="53"/>
        <v>103.33333333333333</v>
      </c>
      <c r="FB55" s="63">
        <f>FB54+'DEPRECATED - DT-Prelim Calcs'!$C$11</f>
        <v>204</v>
      </c>
      <c r="FC55" s="2">
        <f>FM55/'Drive Train'!$F$35</f>
        <v>0.55000000000000004</v>
      </c>
      <c r="FD55" s="46">
        <f>FK55*12*60/(PI() * 'Drive Train'!$F$15)/FC$2*FC55</f>
        <v>-71084.285499418518</v>
      </c>
      <c r="FE55" s="2">
        <f>('DEPRECATED - DT-Prelim Calcs'!$C$6*FC55-FD55)/('DEPRECATED - DT-Prelim Calcs'!$C$6*FC55)*'DEPRECATED - DT-Prelim Calcs'!$C$7*FC55</f>
        <v>33.466799822438766</v>
      </c>
      <c r="FF55" s="57">
        <f>FE55/'DEPRECATED - DT-Prelim Calcs'!$C$7*('DEPRECATED - DT-Prelim Calcs'!$C$8-'DEPRECATED - DT-Prelim Calcs'!$C$9)+'DEPRECATED - DT-Prelim Calcs'!$C$9</f>
        <v>1784.355774779624</v>
      </c>
      <c r="FG55" s="57">
        <f t="shared" si="17"/>
        <v>93</v>
      </c>
      <c r="FH55" s="2">
        <f t="shared" si="54"/>
        <v>0.78067567320338405</v>
      </c>
      <c r="FI55" s="57">
        <f>FH55*'DEPRECATED - DT-Prelim Calcs'!$C$21/FC$2/'DEPRECATED - DT-Prelim Calcs'!$C$19/'DEPRECATED - DT-Prelim Calcs'!$C$18*3.39*'DEPRECATED - DT-Prelim Calcs'!$C$20</f>
        <v>25.773080821789936</v>
      </c>
      <c r="FJ55" s="46">
        <f t="shared" si="55"/>
        <v>0</v>
      </c>
      <c r="FK55" s="57">
        <f>FI54*'DEPRECATED - DT-Prelim Calcs'!$C$11+FK54</f>
        <v>-247.58078615371687</v>
      </c>
      <c r="FL55" s="57">
        <f>FL54+0.5*FI55*'DEPRECATED - DT-Prelim Calcs'!$C$11^2+FK55*'DEPRECATED - DT-Prelim Calcs'!$C$11</f>
        <v>-173376.86323023899</v>
      </c>
      <c r="FM55" s="57">
        <f>MIN('Drive Train'!$F$35-FG54*'DEPRECATED - DT-Prelim Calcs'!$C$21*'Drive Train'!$F$39,FM54+FG$2)</f>
        <v>6.82</v>
      </c>
      <c r="FN55" s="57">
        <f>'Drive Train'!$F$35-FG55*'DEPRECATED - DT-Prelim Calcs'!$C$21*'Drive Train'!$F$39</f>
        <v>6.82</v>
      </c>
      <c r="FO55" s="1">
        <f>IF(FL55&gt;='Drive Train'!$F$29,1,0)</f>
        <v>0</v>
      </c>
      <c r="FP55" s="57">
        <f t="shared" si="56"/>
        <v>103.33333333333333</v>
      </c>
      <c r="FQ55" s="63">
        <f>FQ54+'DEPRECATED - DT-Prelim Calcs'!$C$11</f>
        <v>204</v>
      </c>
      <c r="FR55" s="2">
        <f>GB55/'Drive Train'!$F$35</f>
        <v>0.55000000000000004</v>
      </c>
      <c r="FS55" s="46">
        <f>FZ55*12*60/(PI() * 'Drive Train'!$F$15)/FR$2*FR55</f>
        <v>-293556.2288457895</v>
      </c>
      <c r="FT55" s="2">
        <f>('DEPRECATED - DT-Prelim Calcs'!$C$6*FR55-FS55)/('DEPRECATED - DT-Prelim Calcs'!$C$6*FR55)*'DEPRECATED - DT-Prelim Calcs'!$C$7*FR55</f>
        <v>134.05917945935323</v>
      </c>
      <c r="FU55" s="57">
        <f>FT55/'DEPRECATED - DT-Prelim Calcs'!$C$7*('DEPRECATED - DT-Prelim Calcs'!$C$8-'DEPRECATED - DT-Prelim Calcs'!$C$9)+'DEPRECATED - DT-Prelim Calcs'!$C$9</f>
        <v>7139.5434542054018</v>
      </c>
      <c r="FV55" s="57">
        <f t="shared" si="18"/>
        <v>93</v>
      </c>
      <c r="FW55" s="2">
        <f t="shared" si="57"/>
        <v>0.7112822800297498</v>
      </c>
      <c r="FX55" s="57">
        <f>FW55*'DEPRECATED - DT-Prelim Calcs'!$C$21/FR$2/'DEPRECATED - DT-Prelim Calcs'!$C$19/'DEPRECATED - DT-Prelim Calcs'!$C$18*3.39*'DEPRECATED - DT-Prelim Calcs'!$C$20</f>
        <v>25.773080821789936</v>
      </c>
      <c r="FY55" s="46">
        <f t="shared" si="58"/>
        <v>0</v>
      </c>
      <c r="FZ55" s="57">
        <f>FX54*'DEPRECATED - DT-Prelim Calcs'!$C$11+FZ54</f>
        <v>-931.54958783581435</v>
      </c>
      <c r="GA55" s="57">
        <f>GA54+0.5*FX55*'DEPRECATED - DT-Prelim Calcs'!$C$11^2+FZ55*'DEPRECATED - DT-Prelim Calcs'!$C$11</f>
        <v>-196213.1549216198</v>
      </c>
      <c r="GB55" s="57">
        <f>MIN('Drive Train'!$F$35-FV54*'DEPRECATED - DT-Prelim Calcs'!$C$21*'Drive Train'!$F$39,GB54+FV$2)</f>
        <v>6.82</v>
      </c>
      <c r="GC55" s="57">
        <f>'Drive Train'!$F$35-FV55*'DEPRECATED - DT-Prelim Calcs'!$C$21*'Drive Train'!$F$39</f>
        <v>6.82</v>
      </c>
      <c r="GD55" s="1">
        <f>IF(GA55&gt;='Drive Train'!$F$29,1,0)</f>
        <v>0</v>
      </c>
      <c r="GE55" s="57">
        <f t="shared" si="59"/>
        <v>103.33333333333333</v>
      </c>
      <c r="GF55" s="63">
        <f>GF54+'DEPRECATED - DT-Prelim Calcs'!$C$11</f>
        <v>204</v>
      </c>
      <c r="GG55" s="2">
        <f>GQ55/'Drive Train'!$F$35</f>
        <v>1.8830540854114426</v>
      </c>
      <c r="GH55" s="46">
        <f>GO55*12*60/(PI() * 'Drive Train'!$F$15)/GG$2*GG55</f>
        <v>-334269.52534563962</v>
      </c>
      <c r="GI55" s="2">
        <f>('DEPRECATED - DT-Prelim Calcs'!$C$6*GG55-GH55)/('DEPRECATED - DT-Prelim Calcs'!$C$6*GG55)*'DEPRECATED - DT-Prelim Calcs'!$C$7*GG55</f>
        <v>155.68066617754727</v>
      </c>
      <c r="GJ55" s="57">
        <f>GI55/'DEPRECATED - DT-Prelim Calcs'!$C$7*('DEPRECATED - DT-Prelim Calcs'!$C$8-'DEPRECATED - DT-Prelim Calcs'!$C$9)+'DEPRECATED - DT-Prelim Calcs'!$C$9</f>
        <v>8290.5960458835325</v>
      </c>
      <c r="GK55" s="57">
        <f t="shared" si="60"/>
        <v>29.999999999999982</v>
      </c>
      <c r="GL55" s="2">
        <f t="shared" si="61"/>
        <v>0.99579519204165001</v>
      </c>
      <c r="GM55" s="57">
        <f>GL55*'DEPRECATED - DT-Prelim Calcs'!$C$21/GG$2/'DEPRECATED - DT-Prelim Calcs'!$C$19/'DEPRECATED - DT-Prelim Calcs'!$C$18*3.39*'DEPRECATED - DT-Prelim Calcs'!$C$20</f>
        <v>25.773080821789936</v>
      </c>
      <c r="GN55" s="46">
        <f t="shared" si="62"/>
        <v>0</v>
      </c>
      <c r="GO55" s="57">
        <f>GM54*'DEPRECATED - DT-Prelim Calcs'!$C$11+GO54</f>
        <v>-433.74990618601566</v>
      </c>
      <c r="GP55" s="57">
        <f>GP54+0.5*GM55*'DEPRECATED - DT-Prelim Calcs'!$C$11^2+GO55*'DEPRECATED - DT-Prelim Calcs'!$C$11</f>
        <v>-103964.73704663698</v>
      </c>
      <c r="GQ55" s="57">
        <f>MIN('Drive Train'!$F$35-GK54*'DEPRECATED - DT-Prelim Calcs'!$C$21*'Drive Train'!$F$39,GQ54+GK$2)</f>
        <v>23.349870659101889</v>
      </c>
      <c r="GR55" s="57">
        <f>'Drive Train'!$F$35-GK55*'DEPRECATED - DT-Prelim Calcs'!$C$21*'Drive Train'!$F$39</f>
        <v>10.600000000000001</v>
      </c>
      <c r="GS55" s="1">
        <f>IF(GP55&gt;='Drive Train'!$F$29,1,0)</f>
        <v>0</v>
      </c>
      <c r="GT55" s="57">
        <f t="shared" si="63"/>
        <v>33.333333333333314</v>
      </c>
      <c r="GU55" s="63">
        <f>GU54+'DEPRECATED - DT-Prelim Calcs'!$C$11</f>
        <v>204</v>
      </c>
      <c r="GV55" s="2">
        <f>HF55/'Drive Train'!$F$35</f>
        <v>0.83870967741935498</v>
      </c>
      <c r="GW55" s="46">
        <f>HD55*12*60/(PI() * 'Drive Train'!$F$15)/GV$2*GV55</f>
        <v>-218866.86601526692</v>
      </c>
      <c r="GX55" s="2">
        <f>('DEPRECATED - DT-Prelim Calcs'!$C$6*GV55-GW55)/('DEPRECATED - DT-Prelim Calcs'!$C$6*GV55)*'DEPRECATED - DT-Prelim Calcs'!$C$7*GV55</f>
        <v>100.98360685105969</v>
      </c>
      <c r="GY55" s="57">
        <f>GX55/'DEPRECATED - DT-Prelim Calcs'!$C$7*('DEPRECATED - DT-Prelim Calcs'!$C$8-'DEPRECATED - DT-Prelim Calcs'!$C$9)+'DEPRECATED - DT-Prelim Calcs'!$C$9</f>
        <v>5378.7152526933432</v>
      </c>
      <c r="GZ55" s="57">
        <f t="shared" si="20"/>
        <v>33.333333333333314</v>
      </c>
      <c r="HA55" s="2">
        <f t="shared" si="64"/>
        <v>0.99579519204165001</v>
      </c>
      <c r="HB55" s="57">
        <f>HA55*'DEPRECATED - DT-Prelim Calcs'!$C$21/GV$2/'DEPRECATED - DT-Prelim Calcs'!$C$19/'DEPRECATED - DT-Prelim Calcs'!$C$18*3.39*'DEPRECATED - DT-Prelim Calcs'!$C$20</f>
        <v>25.773080821789936</v>
      </c>
      <c r="HC55" s="46">
        <f t="shared" si="65"/>
        <v>0</v>
      </c>
      <c r="HD55" s="57">
        <f>HB54*'DEPRECATED - DT-Prelim Calcs'!$C$11+HD54</f>
        <v>-637.63737961602192</v>
      </c>
      <c r="HE55" s="57">
        <f>HE54+0.5*HB55*'DEPRECATED - DT-Prelim Calcs'!$C$11^2+HD55*'DEPRECATED - DT-Prelim Calcs'!$C$11</f>
        <v>-95141.659993381705</v>
      </c>
      <c r="HF55" s="57">
        <f>MIN('Drive Train'!$F$35-GZ54*'DEPRECATED - DT-Prelim Calcs'!$C$21*'Drive Train'!$F$39,HF54+GZ$2)</f>
        <v>10.400000000000002</v>
      </c>
      <c r="HG55" s="57">
        <f>'Drive Train'!$F$35-GZ55*'DEPRECATED - DT-Prelim Calcs'!$C$21*'Drive Train'!$F$39</f>
        <v>10.400000000000002</v>
      </c>
      <c r="HH55" s="1">
        <f>IF(HE55&gt;='Drive Train'!$F$29,1,0)</f>
        <v>0</v>
      </c>
      <c r="HI55" s="57">
        <f t="shared" si="66"/>
        <v>37.037037037037017</v>
      </c>
      <c r="HJ55" s="63">
        <f>HJ54+'DEPRECATED - DT-Prelim Calcs'!$C$11</f>
        <v>204</v>
      </c>
      <c r="HK55" s="2">
        <f>HU55/'Drive Train'!$F$35</f>
        <v>0.82258064516129037</v>
      </c>
      <c r="HL55" s="46">
        <f>HS55*12*60/(PI() * 'Drive Train'!$F$15)/HK$2*HK55</f>
        <v>-17190.457331350302</v>
      </c>
      <c r="HM55" s="2">
        <f>('DEPRECATED - DT-Prelim Calcs'!$C$6*HK55-HL55)/('DEPRECATED - DT-Prelim Calcs'!$C$6*HK55)*'DEPRECATED - DT-Prelim Calcs'!$C$7*HK55</f>
        <v>9.7552152588826555</v>
      </c>
      <c r="HN55" s="57">
        <f>HM55/'DEPRECATED - DT-Prelim Calcs'!$C$7*('DEPRECATED - DT-Prelim Calcs'!$C$8-'DEPRECATED - DT-Prelim Calcs'!$C$9)+'DEPRECATED - DT-Prelim Calcs'!$C$9</f>
        <v>522.03365880275726</v>
      </c>
      <c r="HO55" s="57">
        <f t="shared" si="21"/>
        <v>36.66666666666665</v>
      </c>
      <c r="HP55" s="2">
        <f t="shared" si="67"/>
        <v>0.99579519204165001</v>
      </c>
      <c r="HQ55" s="57">
        <f>HP55*'DEPRECATED - DT-Prelim Calcs'!$C$21/HK$2/'DEPRECATED - DT-Prelim Calcs'!$C$19/'DEPRECATED - DT-Prelim Calcs'!$C$18*3.39*'DEPRECATED - DT-Prelim Calcs'!$C$20</f>
        <v>25.773080821789936</v>
      </c>
      <c r="HR55" s="46">
        <f t="shared" si="68"/>
        <v>0</v>
      </c>
      <c r="HS55" s="57">
        <f>HQ54*'DEPRECATED - DT-Prelim Calcs'!$C$11+HS54</f>
        <v>-51.06394308798302</v>
      </c>
      <c r="HT55" s="57">
        <f>HT54+0.5*HQ55*'DEPRECATED - DT-Prelim Calcs'!$C$11^2+HS55*'DEPRECATED - DT-Prelim Calcs'!$C$11</f>
        <v>-79673.708497099433</v>
      </c>
      <c r="HU55" s="57">
        <f>MIN('Drive Train'!$F$35-HO54*'DEPRECATED - DT-Prelim Calcs'!$C$21*'Drive Train'!$F$39,HU54+HO$2)</f>
        <v>10.200000000000001</v>
      </c>
      <c r="HV55" s="57">
        <f>'Drive Train'!$F$35-HO55*'DEPRECATED - DT-Prelim Calcs'!$C$21*'Drive Train'!$F$39</f>
        <v>10.200000000000001</v>
      </c>
      <c r="HW55" s="1">
        <f>IF(HT55&gt;='Drive Train'!$F$29,1,0)</f>
        <v>0</v>
      </c>
      <c r="HX55" s="57">
        <f t="shared" si="69"/>
        <v>40.740740740740726</v>
      </c>
      <c r="HY55" s="63">
        <f>HY54+'DEPRECATED - DT-Prelim Calcs'!$C$11</f>
        <v>204</v>
      </c>
      <c r="HZ55" s="2">
        <f>IJ55/'Drive Train'!$F$35</f>
        <v>1.722913165454047</v>
      </c>
      <c r="IA55" s="46">
        <f>IH55*12*60/(PI() * 'Drive Train'!$F$15)/HZ$2*HZ55</f>
        <v>-256242.2583952127</v>
      </c>
      <c r="IB55" s="2">
        <f>('DEPRECATED - DT-Prelim Calcs'!$C$6*HZ55-IA55)/('DEPRECATED - DT-Prelim Calcs'!$C$6*HZ55)*'DEPRECATED - DT-Prelim Calcs'!$C$7*HZ55</f>
        <v>120.01410491869974</v>
      </c>
      <c r="IC55" s="57">
        <f>IB55/'DEPRECATED - DT-Prelim Calcs'!$C$7*('DEPRECATED - DT-Prelim Calcs'!$C$8-'DEPRECATED - DT-Prelim Calcs'!$C$9)+'DEPRECATED - DT-Prelim Calcs'!$C$9</f>
        <v>6391.8326394477908</v>
      </c>
      <c r="ID55" s="57">
        <f t="shared" si="22"/>
        <v>39.999999999999986</v>
      </c>
      <c r="IE55" s="2">
        <f t="shared" si="70"/>
        <v>0.99579519204165001</v>
      </c>
      <c r="IF55" s="57">
        <f>IE55*'DEPRECATED - DT-Prelim Calcs'!$C$21/HZ$2/'DEPRECATED - DT-Prelim Calcs'!$C$19/'DEPRECATED - DT-Prelim Calcs'!$C$18*3.39*'DEPRECATED - DT-Prelim Calcs'!$C$20</f>
        <v>25.773080821789936</v>
      </c>
      <c r="IG55" s="46">
        <f t="shared" si="71"/>
        <v>0</v>
      </c>
      <c r="IH55" s="57">
        <f>IF54*'DEPRECATED - DT-Prelim Calcs'!$C$11+IH54</f>
        <v>-363.40656360296157</v>
      </c>
      <c r="II55" s="57">
        <f>II54+0.5*IF55*'DEPRECATED - DT-Prelim Calcs'!$C$11^2+IH55*'DEPRECATED - DT-Prelim Calcs'!$C$11</f>
        <v>-92008.091001077264</v>
      </c>
      <c r="IJ55" s="57">
        <f>MIN('Drive Train'!$F$35-ID54*'DEPRECATED - DT-Prelim Calcs'!$C$21*'Drive Train'!$F$39,IJ54+ID$2)</f>
        <v>21.364123251630183</v>
      </c>
      <c r="IK55" s="57">
        <f>'Drive Train'!$F$35-ID55*'DEPRECATED - DT-Prelim Calcs'!$C$21*'Drive Train'!$F$39</f>
        <v>10.000000000000002</v>
      </c>
      <c r="IL55" s="1">
        <f>IF(II55&gt;='Drive Train'!$F$29,1,0)</f>
        <v>0</v>
      </c>
      <c r="IM55" s="57">
        <f t="shared" si="72"/>
        <v>44.444444444444429</v>
      </c>
      <c r="IN55" s="63">
        <f>IN54+'DEPRECATED - DT-Prelim Calcs'!$C$11</f>
        <v>204</v>
      </c>
      <c r="IO55" s="2">
        <f>IY55/'Drive Train'!$F$35</f>
        <v>0.79032258064516137</v>
      </c>
      <c r="IP55" s="46">
        <f>IW55*12*60/(PI() * 'Drive Train'!$F$15)/IO$2*IO55</f>
        <v>-393873.7541368088</v>
      </c>
      <c r="IQ55" s="2">
        <f>('DEPRECATED - DT-Prelim Calcs'!$C$6*IO55-IP55)/('DEPRECATED - DT-Prelim Calcs'!$C$6*IO55)*'DEPRECATED - DT-Prelim Calcs'!$C$7*IO55</f>
        <v>179.99768820166426</v>
      </c>
      <c r="IR55" s="57">
        <f>IQ55/'DEPRECATED - DT-Prelim Calcs'!$C$7*('DEPRECATED - DT-Prelim Calcs'!$C$8-'DEPRECATED - DT-Prelim Calcs'!$C$9)+'DEPRECATED - DT-Prelim Calcs'!$C$9</f>
        <v>9585.1495420222109</v>
      </c>
      <c r="IS55" s="57">
        <f t="shared" si="23"/>
        <v>43.333333333333321</v>
      </c>
      <c r="IT55" s="2">
        <f t="shared" si="73"/>
        <v>0.99579519204165001</v>
      </c>
      <c r="IU55" s="57">
        <f>IT55*'DEPRECATED - DT-Prelim Calcs'!$C$21/IO$2/'DEPRECATED - DT-Prelim Calcs'!$C$19/'DEPRECATED - DT-Prelim Calcs'!$C$18*3.39*'DEPRECATED - DT-Prelim Calcs'!$C$20</f>
        <v>25.773080821789936</v>
      </c>
      <c r="IV55" s="46">
        <f t="shared" si="74"/>
        <v>0</v>
      </c>
      <c r="IW55" s="57">
        <f>IU54*'DEPRECATED - DT-Prelim Calcs'!$C$11+IW54</f>
        <v>-1217.7497671612366</v>
      </c>
      <c r="IX55" s="57">
        <f>IX54+0.5*IU55*'DEPRECATED - DT-Prelim Calcs'!$C$11^2+IW55*'DEPRECATED - DT-Prelim Calcs'!$C$11</f>
        <v>-114018.87063857442</v>
      </c>
      <c r="IY55" s="57">
        <f>MIN('Drive Train'!$F$35-IS54*'DEPRECATED - DT-Prelim Calcs'!$C$21*'Drive Train'!$F$39,IY54+IS$2)</f>
        <v>9.8000000000000007</v>
      </c>
      <c r="IZ55" s="57">
        <f>'Drive Train'!$F$35-IS55*'DEPRECATED - DT-Prelim Calcs'!$C$21*'Drive Train'!$F$39</f>
        <v>9.8000000000000007</v>
      </c>
      <c r="JA55" s="1">
        <f>IF(IX55&gt;='Drive Train'!$F$29,1,0)</f>
        <v>0</v>
      </c>
      <c r="JB55" s="57">
        <f t="shared" si="75"/>
        <v>48.148148148148138</v>
      </c>
      <c r="JC55" s="63">
        <f>JC54+'DEPRECATED - DT-Prelim Calcs'!$C$11</f>
        <v>204</v>
      </c>
      <c r="JD55" s="2">
        <f>JN55/'Drive Train'!$F$35</f>
        <v>0.77419354838709686</v>
      </c>
      <c r="JE55" s="46">
        <f>JL55*12*60/(PI() * 'Drive Train'!$F$15)/JD$2*JD55</f>
        <v>-234384.76791504541</v>
      </c>
      <c r="JF55" s="2">
        <f>('DEPRECATED - DT-Prelim Calcs'!$C$6*JD55-JE55)/('DEPRECATED - DT-Prelim Calcs'!$C$6*JD55)*'DEPRECATED - DT-Prelim Calcs'!$C$7*JD55</f>
        <v>107.8446602368398</v>
      </c>
      <c r="JG55" s="57">
        <f>JF55/'DEPRECATED - DT-Prelim Calcs'!$C$7*('DEPRECATED - DT-Prelim Calcs'!$C$8-'DEPRECATED - DT-Prelim Calcs'!$C$9)+'DEPRECATED - DT-Prelim Calcs'!$C$9</f>
        <v>5743.9738209072802</v>
      </c>
      <c r="JH55" s="57">
        <f t="shared" si="24"/>
        <v>46.666666666666657</v>
      </c>
      <c r="JI55" s="2">
        <f t="shared" si="76"/>
        <v>0.99579519204165001</v>
      </c>
      <c r="JJ55" s="57">
        <f>JI55*'DEPRECATED - DT-Prelim Calcs'!$C$21/JD$2/'DEPRECATED - DT-Prelim Calcs'!$C$19/'DEPRECATED - DT-Prelim Calcs'!$C$18*3.39*'DEPRECATED - DT-Prelim Calcs'!$C$20</f>
        <v>25.773080821789936</v>
      </c>
      <c r="JK55" s="46">
        <f t="shared" si="77"/>
        <v>0</v>
      </c>
      <c r="JL55" s="57">
        <f>JJ54*'DEPRECATED - DT-Prelim Calcs'!$C$11+JL54</f>
        <v>-739.75045325912208</v>
      </c>
      <c r="JM55" s="57">
        <f>JM54+0.5*JJ55*'DEPRECATED - DT-Prelim Calcs'!$C$11^2+JL55*'DEPRECATED - DT-Prelim Calcs'!$C$11</f>
        <v>-128192.9600677319</v>
      </c>
      <c r="JN55" s="57">
        <f>MIN('Drive Train'!$F$35-JH54*'DEPRECATED - DT-Prelim Calcs'!$C$21*'Drive Train'!$F$39,JN54+JH$2)</f>
        <v>9.6000000000000014</v>
      </c>
      <c r="JO55" s="57">
        <f>'Drive Train'!$F$35-JH55*'DEPRECATED - DT-Prelim Calcs'!$C$21*'Drive Train'!$F$39</f>
        <v>9.6000000000000014</v>
      </c>
      <c r="JP55" s="1">
        <f>IF(JM55&gt;='Drive Train'!$F$29,1,0)</f>
        <v>0</v>
      </c>
      <c r="JQ55" s="57">
        <f>MIN(JG55,'DEPRECATED - DT-Prelim Calcs'!$C$10)*'DEPRECATED - DT-Prelim Calcs'!$C$11*1000/60/60</f>
        <v>103.33333333333333</v>
      </c>
      <c r="JR55" s="63">
        <f>JR54+'DEPRECATED - DT-Prelim Calcs'!$C$11</f>
        <v>204</v>
      </c>
      <c r="JS55" s="2">
        <f>KC55/'Drive Train'!$F$35</f>
        <v>0.75806451612903225</v>
      </c>
      <c r="JT55" s="46">
        <f>KA55*12*60/(PI() * 'Drive Train'!$F$15)/JS$2*JS55</f>
        <v>-244106.51196127009</v>
      </c>
      <c r="JU55" s="2">
        <f>('DEPRECATED - DT-Prelim Calcs'!$C$6*JS55-JT55)/('DEPRECATED - DT-Prelim Calcs'!$C$6*JS55)*'DEPRECATED - DT-Prelim Calcs'!$C$7*JS55</f>
        <v>112.20154971026139</v>
      </c>
      <c r="JV55" s="57">
        <f>JU55/'DEPRECATED - DT-Prelim Calcs'!$C$7*('DEPRECATED - DT-Prelim Calcs'!$C$8-'DEPRECATED - DT-Prelim Calcs'!$C$9)+'DEPRECATED - DT-Prelim Calcs'!$C$9</f>
        <v>5975.9194306334175</v>
      </c>
      <c r="JW55" s="57">
        <f t="shared" si="25"/>
        <v>49.999999999999993</v>
      </c>
      <c r="JX55" s="2">
        <f t="shared" si="78"/>
        <v>0.99579519204165001</v>
      </c>
      <c r="JY55" s="57">
        <f>JX55*'DEPRECATED - DT-Prelim Calcs'!$C$21/JS$2/'DEPRECATED - DT-Prelim Calcs'!$C$19/'DEPRECATED - DT-Prelim Calcs'!$C$18*3.39*'DEPRECATED - DT-Prelim Calcs'!$C$20</f>
        <v>25.773080821789936</v>
      </c>
      <c r="JZ55" s="46">
        <f t="shared" si="79"/>
        <v>0</v>
      </c>
      <c r="KA55" s="57">
        <f>JY54*'DEPRECATED - DT-Prelim Calcs'!$C$11+KA54</f>
        <v>-786.82581443781226</v>
      </c>
      <c r="KB55" s="57">
        <f>KB54+0.5*JY55*'DEPRECATED - DT-Prelim Calcs'!$C$11^2+KA55*'DEPRECATED - DT-Prelim Calcs'!$C$11</f>
        <v>-127614.35425777627</v>
      </c>
      <c r="KC55" s="57">
        <f>MIN('Drive Train'!$F$35-JW54*'DEPRECATED - DT-Prelim Calcs'!$C$21*'Drive Train'!$F$39,KC54+JW$2)</f>
        <v>9.4</v>
      </c>
      <c r="KD55" s="57">
        <f>'Drive Train'!$F$35-JW55*'DEPRECATED - DT-Prelim Calcs'!$C$21*'Drive Train'!$F$39</f>
        <v>9.4</v>
      </c>
      <c r="KE55" s="1">
        <f>IF(KB55&gt;='Drive Train'!$F$29,1,0)</f>
        <v>0</v>
      </c>
      <c r="KF55" s="57">
        <f>MIN(JV55,'DEPRECATED - DT-Prelim Calcs'!$C$10)*'DEPRECATED - DT-Prelim Calcs'!$C$11*1000/60/60</f>
        <v>103.33333333333333</v>
      </c>
      <c r="KG55" s="63">
        <f>KG54+'DEPRECATED - DT-Prelim Calcs'!$C$11</f>
        <v>204</v>
      </c>
      <c r="KH55" s="2">
        <f>KR55/'Drive Train'!$F$35</f>
        <v>0.74193548387096786</v>
      </c>
      <c r="KI55" s="46">
        <f>KP55*12*60/(PI() * 'Drive Train'!$F$15)/KH$2*KH55</f>
        <v>-133979.58920401667</v>
      </c>
      <c r="KJ55" s="2">
        <f>('DEPRECATED - DT-Prelim Calcs'!$C$6*KH55-KI55)/('DEPRECATED - DT-Prelim Calcs'!$C$6*KH55)*'DEPRECATED - DT-Prelim Calcs'!$C$7*KH55</f>
        <v>62.367953818508063</v>
      </c>
      <c r="KK55" s="57">
        <f>KJ55/'DEPRECATED - DT-Prelim Calcs'!$C$7*('DEPRECATED - DT-Prelim Calcs'!$C$8-'DEPRECATED - DT-Prelim Calcs'!$C$9)+'DEPRECATED - DT-Prelim Calcs'!$C$9</f>
        <v>3322.9524792176699</v>
      </c>
      <c r="KL55" s="57">
        <f t="shared" si="26"/>
        <v>53.333333333333329</v>
      </c>
      <c r="KM55" s="2">
        <f t="shared" si="80"/>
        <v>0.99579519204165001</v>
      </c>
      <c r="KN55" s="57">
        <f>KM55*'DEPRECATED - DT-Prelim Calcs'!$C$21/KH$2/'DEPRECATED - DT-Prelim Calcs'!$C$19/'DEPRECATED - DT-Prelim Calcs'!$C$18*3.39*'DEPRECATED - DT-Prelim Calcs'!$C$20</f>
        <v>25.773080821789936</v>
      </c>
      <c r="KO55" s="46">
        <f t="shared" si="81"/>
        <v>0</v>
      </c>
      <c r="KP55" s="57">
        <f>KN54*'DEPRECATED - DT-Prelim Calcs'!$C$11+KP54</f>
        <v>-441.24307545326963</v>
      </c>
      <c r="KQ55" s="57">
        <f>KQ54+0.5*KN55*'DEPRECATED - DT-Prelim Calcs'!$C$11^2+KP55*'DEPRECATED - DT-Prelim Calcs'!$C$11</f>
        <v>-87761.923974710109</v>
      </c>
      <c r="KR55" s="57">
        <f>MIN('Drive Train'!$F$35-KL54*'DEPRECATED - DT-Prelim Calcs'!$C$21*'Drive Train'!$F$39,KR54+KL$2)</f>
        <v>9.2000000000000011</v>
      </c>
      <c r="KS55" s="57">
        <f>'Drive Train'!$F$35-KL55*'DEPRECATED - DT-Prelim Calcs'!$C$21*'Drive Train'!$F$39</f>
        <v>9.2000000000000011</v>
      </c>
      <c r="KT55" s="1">
        <f>IF(KQ55&gt;='Drive Train'!$F$29,1,0)</f>
        <v>0</v>
      </c>
      <c r="KU55" s="57">
        <f>MIN(KK55,'DEPRECATED - DT-Prelim Calcs'!$C$10)*'DEPRECATED - DT-Prelim Calcs'!$C$11*1000/60/60</f>
        <v>103.33333333333333</v>
      </c>
      <c r="KV55" s="63">
        <f>KV54+'DEPRECATED - DT-Prelim Calcs'!$C$11</f>
        <v>204</v>
      </c>
      <c r="KW55" s="2">
        <f>LG55/'Drive Train'!$F$35</f>
        <v>0.72580645161290325</v>
      </c>
      <c r="KX55" s="46">
        <f>LE55*12*60/(PI() * 'Drive Train'!$F$15)/KW$2*KW55</f>
        <v>-47937.710137843605</v>
      </c>
      <c r="KY55" s="2">
        <f>('DEPRECATED - DT-Prelim Calcs'!$C$6*KW55-KX55)/('DEPRECATED - DT-Prelim Calcs'!$C$6*KW55)*'DEPRECATED - DT-Prelim Calcs'!$C$7*KW55</f>
        <v>23.424593441858594</v>
      </c>
      <c r="KZ55" s="57">
        <f>KY55/'DEPRECATED - DT-Prelim Calcs'!$C$7*('DEPRECATED - DT-Prelim Calcs'!$C$8-'DEPRECATED - DT-Prelim Calcs'!$C$9)+'DEPRECATED - DT-Prelim Calcs'!$C$9</f>
        <v>1249.7437089586963</v>
      </c>
      <c r="LA55" s="57">
        <f t="shared" si="27"/>
        <v>56.666666666666664</v>
      </c>
      <c r="LB55" s="2">
        <f t="shared" si="82"/>
        <v>0.99579519204165001</v>
      </c>
      <c r="LC55" s="57">
        <f>LB55*'DEPRECATED - DT-Prelim Calcs'!$C$21/KW$2/'DEPRECATED - DT-Prelim Calcs'!$C$19/'DEPRECATED - DT-Prelim Calcs'!$C$18*3.39*'DEPRECATED - DT-Prelim Calcs'!$C$20</f>
        <v>25.773080821789936</v>
      </c>
      <c r="LD55" s="46">
        <f t="shared" si="83"/>
        <v>0</v>
      </c>
      <c r="LE55" s="57">
        <f>LC54*'DEPRECATED - DT-Prelim Calcs'!$C$11+LE54</f>
        <v>-161.38451597913934</v>
      </c>
      <c r="LF55" s="57">
        <f>LF54+0.5*LC55*'DEPRECATED - DT-Prelim Calcs'!$C$11^2+LE55*'DEPRECATED - DT-Prelim Calcs'!$C$11</f>
        <v>-112103.27754834222</v>
      </c>
      <c r="LG55" s="57">
        <f>MIN('Drive Train'!$F$35-LA54*'DEPRECATED - DT-Prelim Calcs'!$C$21*'Drive Train'!$F$39,LG54+LA$2)</f>
        <v>9</v>
      </c>
      <c r="LH55" s="57">
        <f>'Drive Train'!$F$35-LA55*'DEPRECATED - DT-Prelim Calcs'!$C$21*'Drive Train'!$F$39</f>
        <v>9</v>
      </c>
      <c r="LI55" s="1">
        <f>IF(LF55&gt;='Drive Train'!$F$29,1,0)</f>
        <v>0</v>
      </c>
      <c r="LJ55" s="57">
        <f>MIN(KZ55,'DEPRECATED - DT-Prelim Calcs'!$C$10)*'DEPRECATED - DT-Prelim Calcs'!$C$11*1000/60/60</f>
        <v>103.33333333333333</v>
      </c>
      <c r="LK55" s="63">
        <f>LK54+'DEPRECATED - DT-Prelim Calcs'!$C$11</f>
        <v>204</v>
      </c>
      <c r="LL55" s="2">
        <f>LV55/'Drive Train'!$F$35</f>
        <v>0.70967741935483875</v>
      </c>
      <c r="LM55" s="46">
        <f>LT55*12*60/(PI() * 'Drive Train'!$F$15)/LL$2*LL55</f>
        <v>-84482.895951549697</v>
      </c>
      <c r="LN55" s="2">
        <f>('DEPRECATED - DT-Prelim Calcs'!$C$6*LL55-LM55)/('DEPRECATED - DT-Prelim Calcs'!$C$6*LL55)*'DEPRECATED - DT-Prelim Calcs'!$C$7*LL55</f>
        <v>39.909905928343989</v>
      </c>
      <c r="LO55" s="57">
        <f>LN55/'DEPRECATED - DT-Prelim Calcs'!$C$7*('DEPRECATED - DT-Prelim Calcs'!$C$8-'DEPRECATED - DT-Prelim Calcs'!$C$9)+'DEPRECATED - DT-Prelim Calcs'!$C$9</f>
        <v>2127.3642865587276</v>
      </c>
      <c r="LP55" s="57">
        <f t="shared" si="28"/>
        <v>60</v>
      </c>
      <c r="LQ55" s="2">
        <f t="shared" si="84"/>
        <v>0.99579519204165001</v>
      </c>
      <c r="LR55" s="57">
        <f>LQ55*'DEPRECATED - DT-Prelim Calcs'!$C$21/LL$2/'DEPRECATED - DT-Prelim Calcs'!$C$19/'DEPRECATED - DT-Prelim Calcs'!$C$18*3.39*'DEPRECATED - DT-Prelim Calcs'!$C$20</f>
        <v>25.773080821789936</v>
      </c>
      <c r="LS55" s="46">
        <f t="shared" si="85"/>
        <v>0</v>
      </c>
      <c r="LT55" s="57">
        <f>LR54*'DEPRECATED - DT-Prelim Calcs'!$C$11+LT54</f>
        <v>-290.87956275129966</v>
      </c>
      <c r="LU55" s="57">
        <f>LU54+0.5*LR55*'DEPRECATED - DT-Prelim Calcs'!$C$11^2+LT55*'DEPRECATED - DT-Prelim Calcs'!$C$11</f>
        <v>-120623.62666548113</v>
      </c>
      <c r="LV55" s="57">
        <f>MIN('Drive Train'!$F$35-LP54*'DEPRECATED - DT-Prelim Calcs'!$C$21*'Drive Train'!$F$39,LV54+LP$2)</f>
        <v>8.8000000000000007</v>
      </c>
      <c r="LW55" s="57">
        <f>'Drive Train'!$F$35-LP55*'DEPRECATED - DT-Prelim Calcs'!$C$21*'Drive Train'!$F$39</f>
        <v>8.8000000000000007</v>
      </c>
      <c r="LX55" s="1">
        <f>IF(LU55&gt;='Drive Train'!$F$29,1,0)</f>
        <v>0</v>
      </c>
      <c r="LY55" s="57">
        <f>MIN(LO55,'DEPRECATED - DT-Prelim Calcs'!$C$10)*'DEPRECATED - DT-Prelim Calcs'!$C$11*1000/60/60</f>
        <v>103.33333333333333</v>
      </c>
      <c r="LZ55" s="63">
        <f>LZ54+'DEPRECATED - DT-Prelim Calcs'!$C$11</f>
        <v>204</v>
      </c>
    </row>
    <row r="56" spans="2:338" x14ac:dyDescent="0.2">
      <c r="B56" s="20"/>
      <c r="C56" s="3" t="str">
        <f t="shared" si="94"/>
        <v>Max Voltage (V)</v>
      </c>
      <c r="E56" s="17">
        <f t="shared" si="95"/>
        <v>12.4</v>
      </c>
      <c r="F56" s="18">
        <f>'DEPRECATED - DT-Prelim Calcs'!GQ2</f>
        <v>48.707731616337931</v>
      </c>
      <c r="G56" s="18">
        <f>'DEPRECATED - DT-Prelim Calcs'!HF2</f>
        <v>48.578076303024709</v>
      </c>
      <c r="H56" s="18">
        <f>'DEPRECATED - DT-Prelim Calcs'!HU2</f>
        <v>49.799019546986422</v>
      </c>
      <c r="I56" s="18">
        <f>'DEPRECATED - DT-Prelim Calcs'!IJ2</f>
        <v>49.818586775194369</v>
      </c>
      <c r="J56" s="18">
        <f>'DEPRECATED - DT-Prelim Calcs'!IY2</f>
        <v>50.07403779980379</v>
      </c>
      <c r="K56" s="18">
        <f>'DEPRECATED - DT-Prelim Calcs'!JN2</f>
        <v>49.810152011850683</v>
      </c>
      <c r="L56" s="18">
        <f>'DEPRECATED - DT-Prelim Calcs'!KC2</f>
        <v>50.338073593579516</v>
      </c>
      <c r="M56" s="18">
        <f>'DEPRECATED - DT-Prelim Calcs'!KR2</f>
        <v>49.707774358001338</v>
      </c>
      <c r="N56" s="18">
        <f>'DEPRECATED - DT-Prelim Calcs'!LG2</f>
        <v>50.878247491704947</v>
      </c>
      <c r="O56" s="18">
        <f>'DEPRECATED - DT-Prelim Calcs'!LV2</f>
        <v>50.879485605569506</v>
      </c>
      <c r="R56" s="63">
        <f>R55+'DEPRECATED - DT-Prelim Calcs'!$C$11</f>
        <v>208</v>
      </c>
      <c r="S56" s="2">
        <f>AG56/'Drive Train'!$F$35</f>
        <v>0</v>
      </c>
      <c r="T56" s="46">
        <f>AE56*12*60/(PI() * 'Drive Train'!$F$15)/S$2*ABS(S56)</f>
        <v>0</v>
      </c>
      <c r="U56" s="2">
        <f>IF(OR(AD55=1,AND($C$32=Motors!$C$32,'DEPRECATED - DT-Prelim Calcs'!AI55=1)),0,IF(AG56=0,-(V55+$C$9)/($C$8-$C$9)*$C$7,($C$6*S56-T56)/($C$6*S56)*$C$7*S56))</f>
        <v>0</v>
      </c>
      <c r="V56" s="57">
        <f>IF(AND(AD55=1,AI55=1),0,ABS(U56/$C$7*($C$8-$C$9)+$C$9) *'Drive Train'!$AA$49 + V55*(1-'Drive Train'!$AA$49))</f>
        <v>0</v>
      </c>
      <c r="W56" s="57">
        <f t="shared" si="0"/>
        <v>0</v>
      </c>
      <c r="X56" s="2">
        <f>MAX(MIN(IF(AND(AI55=1,AG56&lt;0),-1,1)*(W56-$C$9)/($C$8-$C$9)*$C$7-$C$29*AE56/T$2 -  AI55*$C$29/2,X$2),MAX(X$4:X55)*-1)</f>
        <v>-0.2458281045106315</v>
      </c>
      <c r="Y56" s="57">
        <f t="shared" si="1"/>
        <v>0</v>
      </c>
      <c r="Z56" s="57">
        <f t="shared" si="2"/>
        <v>0</v>
      </c>
      <c r="AA56" s="57">
        <f t="shared" si="3"/>
        <v>0</v>
      </c>
      <c r="AB56" s="57" t="e">
        <f t="shared" si="4"/>
        <v>#N/A</v>
      </c>
      <c r="AC56" s="46">
        <f t="shared" si="29"/>
        <v>1</v>
      </c>
      <c r="AD56" s="1">
        <f t="shared" si="5"/>
        <v>1</v>
      </c>
      <c r="AE56" s="57">
        <f t="shared" si="6"/>
        <v>0</v>
      </c>
      <c r="AF56" s="57" t="e">
        <f t="shared" si="7"/>
        <v>#N/A</v>
      </c>
      <c r="AG56" s="57">
        <f>IF(AI55=0,MIN('Drive Train'!$F$35-W55*$C$21*'Drive Train'!$F$39,AG55+W$2)-$C$3,IF(AE55-1&lt;=0,0,IF($C$32=Motors!$C$30,MAX(MAX(AG$4:AG55)*-1,AG55-W$2),MAX(0,MAX(AG$4:AG55)*-1,AG55-W$2))))</f>
        <v>0</v>
      </c>
      <c r="AH56" s="57">
        <f>'Drive Train'!$F$35-ABS(W56)*'DEPRECATED - DT-Prelim Calcs'!$C$21*'Drive Train'!$F$39</f>
        <v>12.4</v>
      </c>
      <c r="AI56" s="1">
        <f>IF(AJ56&gt;='Drive Train'!$F$29,1,0)</f>
        <v>1</v>
      </c>
      <c r="AJ56" s="57">
        <f>AJ55+0.5*Y56*'DEPRECATED - DT-Prelim Calcs'!$C$11^2+AE56*'DEPRECATED - DT-Prelim Calcs'!$C$11</f>
        <v>784.33981740885292</v>
      </c>
      <c r="AK56" s="57">
        <f t="shared" si="8"/>
        <v>0</v>
      </c>
      <c r="AL56" s="63">
        <f>AL55+'DEPRECATED - DT-Prelim Calcs'!$C$11</f>
        <v>208</v>
      </c>
      <c r="AM56" s="2">
        <f>AW56/'Drive Train'!$F$35</f>
        <v>0.90171742403110422</v>
      </c>
      <c r="AN56" s="46">
        <f>AU56*12*60/(PI() * 'Drive Train'!$F$15)/AM$2*AM56</f>
        <v>4074.5137576055472</v>
      </c>
      <c r="AO56" s="2">
        <f>('DEPRECATED - DT-Prelim Calcs'!$C$6*AM56-AN56)/('DEPRECATED - DT-Prelim Calcs'!$C$6*AM56)*'DEPRECATED - DT-Prelim Calcs'!$C$7*AM56</f>
        <v>0.33081663622464808</v>
      </c>
      <c r="AP56" s="57">
        <f>AO56/'DEPRECATED - DT-Prelim Calcs'!$C$7*('DEPRECATED - DT-Prelim Calcs'!$C$8-'DEPRECATED - DT-Prelim Calcs'!$C$9)+'DEPRECATED - DT-Prelim Calcs'!$C$9</f>
        <v>20.311524658764462</v>
      </c>
      <c r="AQ56" s="57">
        <f t="shared" si="9"/>
        <v>20.311524658764462</v>
      </c>
      <c r="AR56" s="2">
        <f t="shared" si="30"/>
        <v>-1.9844169766858322E-6</v>
      </c>
      <c r="AS56" s="57">
        <f>AR56*'DEPRECATED - DT-Prelim Calcs'!$C$21/AM$2/'DEPRECATED - DT-Prelim Calcs'!$C$19/'DEPRECATED - DT-Prelim Calcs'!$C$18*3.39*'DEPRECATED - DT-Prelim Calcs'!$C$20</f>
        <v>-1.4380940045945421E-5</v>
      </c>
      <c r="AT56" s="46">
        <f t="shared" si="31"/>
        <v>0</v>
      </c>
      <c r="AU56" s="57">
        <f>AS55*'DEPRECATED - DT-Prelim Calcs'!$C$11+AU55</f>
        <v>39.432353524960789</v>
      </c>
      <c r="AV56" s="57">
        <f>AV55+0.5*AS56*'DEPRECATED - DT-Prelim Calcs'!$C$11^2+AU56*'DEPRECATED - DT-Prelim Calcs'!$C$11</f>
        <v>8157.3092654135498</v>
      </c>
      <c r="AW56" s="57">
        <f>MIN('Drive Train'!$F$35-AQ55*'DEPRECATED - DT-Prelim Calcs'!$C$21*'Drive Train'!$F$39,AW55+AQ$2)</f>
        <v>11.181296057985692</v>
      </c>
      <c r="AX56" s="57">
        <f>'Drive Train'!$F$35-AQ56*'DEPRECATED - DT-Prelim Calcs'!$C$21*'Drive Train'!$F$39</f>
        <v>11.181308520474133</v>
      </c>
      <c r="AY56" s="1">
        <f>IF(AV56&gt;='Drive Train'!$F$29,1,0)</f>
        <v>1</v>
      </c>
      <c r="AZ56" s="57">
        <f t="shared" si="32"/>
        <v>22.568360731960514</v>
      </c>
      <c r="BA56" s="63">
        <f>BA55+'DEPRECATED - DT-Prelim Calcs'!$C$11</f>
        <v>208</v>
      </c>
      <c r="BB56" s="2">
        <f>BL56/'Drive Train'!$F$35</f>
        <v>0.55000000000000004</v>
      </c>
      <c r="BC56" s="46">
        <f>BJ56*12*60/(PI() * 'Drive Train'!$F$15)/BB$2*BB56</f>
        <v>5574.3956453638584</v>
      </c>
      <c r="BD56" s="2">
        <f>('DEPRECATED - DT-Prelim Calcs'!$C$6*BB56-BC56)/('DEPRECATED - DT-Prelim Calcs'!$C$6*BB56)*'DEPRECATED - DT-Prelim Calcs'!$C$7*BB56</f>
        <v>-1.1950053480913505</v>
      </c>
      <c r="BE56" s="57">
        <f>BD56/'DEPRECATED - DT-Prelim Calcs'!$C$7*('DEPRECATED - DT-Prelim Calcs'!$C$8-'DEPRECATED - DT-Prelim Calcs'!$C$9)+'DEPRECATED - DT-Prelim Calcs'!$C$9</f>
        <v>-60.917919568514634</v>
      </c>
      <c r="BF56" s="57">
        <f t="shared" si="10"/>
        <v>-60.917919568514634</v>
      </c>
      <c r="BG56" s="2">
        <f t="shared" si="33"/>
        <v>-1.9370323681546631</v>
      </c>
      <c r="BH56" s="57">
        <f>BG56*'DEPRECATED - DT-Prelim Calcs'!$C$21/BB$2/'DEPRECATED - DT-Prelim Calcs'!$C$19/'DEPRECATED - DT-Prelim Calcs'!$C$18*3.39*'DEPRECATED - DT-Prelim Calcs'!$C$20</f>
        <v>-20.276456614484022</v>
      </c>
      <c r="BI56" s="46">
        <f t="shared" si="34"/>
        <v>1</v>
      </c>
      <c r="BJ56" s="57">
        <f>BH55*'DEPRECATED - DT-Prelim Calcs'!$C$11+BJ55</f>
        <v>61.232448977895217</v>
      </c>
      <c r="BK56" s="57">
        <f>BK55+0.5*BH56*'DEPRECATED - DT-Prelim Calcs'!$C$11^2+BJ56*'DEPRECATED - DT-Prelim Calcs'!$C$11</f>
        <v>4335.4596286530978</v>
      </c>
      <c r="BL56" s="57">
        <f>MIN('Drive Train'!$F$35-BF55*'DEPRECATED - DT-Prelim Calcs'!$C$21*'Drive Train'!$F$39,BL55+BF$2)</f>
        <v>6.82</v>
      </c>
      <c r="BM56" s="57">
        <f>'Drive Train'!$F$35-BF56*'DEPRECATED - DT-Prelim Calcs'!$C$21*'Drive Train'!$F$39</f>
        <v>16.055075174110879</v>
      </c>
      <c r="BN56" s="1">
        <f>IF(BK56&gt;='Drive Train'!$F$29,1,0)</f>
        <v>1</v>
      </c>
      <c r="BO56" s="57">
        <f t="shared" si="35"/>
        <v>-67.68657729834959</v>
      </c>
      <c r="BP56" s="63">
        <f>BP55+'DEPRECATED - DT-Prelim Calcs'!$C$11</f>
        <v>208</v>
      </c>
      <c r="BQ56" s="2">
        <f>CA56/'Drive Train'!$F$35</f>
        <v>0.55000000000000004</v>
      </c>
      <c r="BR56" s="46">
        <f>BY56*12*60/(PI() * 'Drive Train'!$F$15)/BQ$2*BQ56</f>
        <v>5576.8536009588352</v>
      </c>
      <c r="BS56" s="2">
        <f>('DEPRECATED - DT-Prelim Calcs'!$C$6*BQ56-BR56)/('DEPRECATED - DT-Prelim Calcs'!$C$6*BQ56)*'DEPRECATED - DT-Prelim Calcs'!$C$7*BQ56</f>
        <v>-1.1961167313903922</v>
      </c>
      <c r="BT56" s="57">
        <f>BS56/'DEPRECATED - DT-Prelim Calcs'!$C$7*('DEPRECATED - DT-Prelim Calcs'!$C$8-'DEPRECATED - DT-Prelim Calcs'!$C$9)+'DEPRECATED - DT-Prelim Calcs'!$C$9</f>
        <v>-60.977085741654484</v>
      </c>
      <c r="BU56" s="57">
        <f t="shared" si="11"/>
        <v>-60.977085741654484</v>
      </c>
      <c r="BV56" s="2">
        <f t="shared" si="36"/>
        <v>-1.9384709383958634</v>
      </c>
      <c r="BW56" s="57">
        <f>BV56*'DEPRECATED - DT-Prelim Calcs'!$C$21/BQ$2/'DEPRECATED - DT-Prelim Calcs'!$C$19/'DEPRECATED - DT-Prelim Calcs'!$C$18*3.39*'DEPRECATED - DT-Prelim Calcs'!$C$20</f>
        <v>-26.535058432651297</v>
      </c>
      <c r="BX56" s="46">
        <f t="shared" si="37"/>
        <v>1</v>
      </c>
      <c r="BY56" s="57">
        <f>BW55*'DEPRECATED - DT-Prelim Calcs'!$C$11+BY55</f>
        <v>46.84546070298947</v>
      </c>
      <c r="BZ56" s="57">
        <f>BZ55+0.5*BW56*'DEPRECATED - DT-Prelim Calcs'!$C$11^2+BY56*'DEPRECATED - DT-Prelim Calcs'!$C$11</f>
        <v>-5002.2295864849539</v>
      </c>
      <c r="CA56" s="57">
        <f>MIN('Drive Train'!$F$35-BU55*'DEPRECATED - DT-Prelim Calcs'!$C$21*'Drive Train'!$F$39,CA55+BU$2)</f>
        <v>6.82</v>
      </c>
      <c r="CB56" s="57">
        <f>'Drive Train'!$F$35-BU56*'DEPRECATED - DT-Prelim Calcs'!$C$21*'Drive Train'!$F$39</f>
        <v>16.05862514449927</v>
      </c>
      <c r="CC56" s="1">
        <f>IF(BZ56&gt;='Drive Train'!$F$29,1,0)</f>
        <v>0</v>
      </c>
      <c r="CD56" s="57">
        <f t="shared" si="38"/>
        <v>-67.752317490727208</v>
      </c>
      <c r="CE56" s="63">
        <f>CE55+'DEPRECATED - DT-Prelim Calcs'!$C$11</f>
        <v>208</v>
      </c>
      <c r="CF56" s="2">
        <f>CP56/'Drive Train'!$F$35</f>
        <v>0.55000000000000004</v>
      </c>
      <c r="CG56" s="46">
        <f>CN56*12*60/(PI() * 'Drive Train'!$F$15)/CF$2*CF56</f>
        <v>-8642.9436143676121</v>
      </c>
      <c r="CH56" s="2">
        <f>('DEPRECATED - DT-Prelim Calcs'!$C$6*CF56-CG56)/('DEPRECATED - DT-Prelim Calcs'!$C$6*CF56)*'DEPRECATED - DT-Prelim Calcs'!$C$7*CF56</f>
        <v>5.233472628635262</v>
      </c>
      <c r="CI56" s="57">
        <f>CH56/'DEPRECATED - DT-Prelim Calcs'!$C$7*('DEPRECATED - DT-Prelim Calcs'!$C$8-'DEPRECATED - DT-Prelim Calcs'!$C$9)+'DEPRECATED - DT-Prelim Calcs'!$C$9</f>
        <v>281.31184159913033</v>
      </c>
      <c r="CJ56" s="57">
        <f t="shared" si="12"/>
        <v>93</v>
      </c>
      <c r="CK56" s="2">
        <f t="shared" si="39"/>
        <v>1.5241763143494644</v>
      </c>
      <c r="CL56" s="57">
        <f>CK56*'DEPRECATED - DT-Prelim Calcs'!$C$21/CF$2/'DEPRECATED - DT-Prelim Calcs'!$C$19/'DEPRECATED - DT-Prelim Calcs'!$C$18*3.39*'DEPRECATED - DT-Prelim Calcs'!$C$20</f>
        <v>25.773080821789936</v>
      </c>
      <c r="CM56" s="46">
        <f t="shared" si="40"/>
        <v>0</v>
      </c>
      <c r="CN56" s="57">
        <f>CL55*'DEPRECATED - DT-Prelim Calcs'!$C$11+CN55</f>
        <v>-58.771879143480746</v>
      </c>
      <c r="CO56" s="57">
        <f>CO55+0.5*CL56*'DEPRECATED - DT-Prelim Calcs'!$C$11^2+CN56*'DEPRECATED - DT-Prelim Calcs'!$C$11</f>
        <v>-18007.291777606879</v>
      </c>
      <c r="CP56" s="57">
        <f>MIN('Drive Train'!$F$35-CJ55*'DEPRECATED - DT-Prelim Calcs'!$C$21*'Drive Train'!$F$39,CP55+CJ$2)</f>
        <v>6.82</v>
      </c>
      <c r="CQ56" s="57">
        <f>'Drive Train'!$F$35-CJ56*'DEPRECATED - DT-Prelim Calcs'!$C$21*'Drive Train'!$F$39</f>
        <v>6.82</v>
      </c>
      <c r="CR56" s="1">
        <f>IF(CO56&gt;='Drive Train'!$F$29,1,0)</f>
        <v>0</v>
      </c>
      <c r="CS56" s="57">
        <f t="shared" si="41"/>
        <v>103.33333333333333</v>
      </c>
      <c r="CT56" s="63">
        <f>CT55+'DEPRECATED - DT-Prelim Calcs'!$C$11</f>
        <v>208</v>
      </c>
      <c r="CU56" s="2">
        <f>DE56/'Drive Train'!$F$35</f>
        <v>0.55000000000000004</v>
      </c>
      <c r="CV56" s="46">
        <f>DC56*12*60/(PI() * 'Drive Train'!$F$15)/CU$2*CU56</f>
        <v>6137.0881403731582</v>
      </c>
      <c r="CW56" s="2">
        <f>('DEPRECATED - DT-Prelim Calcs'!$C$6*CU56-CV56)/('DEPRECATED - DT-Prelim Calcs'!$C$6*CU56)*'DEPRECATED - DT-Prelim Calcs'!$C$7*CU56</f>
        <v>-1.4494310353282009</v>
      </c>
      <c r="CX56" s="57">
        <f>CW56/'DEPRECATED - DT-Prelim Calcs'!$C$7*('DEPRECATED - DT-Prelim Calcs'!$C$8-'DEPRECATED - DT-Prelim Calcs'!$C$9)+'DEPRECATED - DT-Prelim Calcs'!$C$9</f>
        <v>-74.462656362078079</v>
      </c>
      <c r="CY56" s="57">
        <f t="shared" si="13"/>
        <v>-74.462656362078079</v>
      </c>
      <c r="CZ56" s="2">
        <f t="shared" si="42"/>
        <v>-2.2663599930806684</v>
      </c>
      <c r="DA56" s="57">
        <f>CZ56*'DEPRECATED - DT-Prelim Calcs'!$C$21/CU$2/'DEPRECATED - DT-Prelim Calcs'!$C$19/'DEPRECATED - DT-Prelim Calcs'!$C$18*3.39*'DEPRECATED - DT-Prelim Calcs'!$C$20</f>
        <v>-45.622674017297513</v>
      </c>
      <c r="DB56" s="46">
        <f t="shared" si="43"/>
        <v>1</v>
      </c>
      <c r="DC56" s="57">
        <f>DA55*'DEPRECATED - DT-Prelim Calcs'!$C$11+DC55</f>
        <v>35.054965484053383</v>
      </c>
      <c r="DD56" s="57">
        <f>DD55+0.5*DA56*'DEPRECATED - DT-Prelim Calcs'!$C$11^2+DC56*'DEPRECATED - DT-Prelim Calcs'!$C$11</f>
        <v>-35422.67766613295</v>
      </c>
      <c r="DE56" s="57">
        <f>MIN('Drive Train'!$F$35-CY55*'DEPRECATED - DT-Prelim Calcs'!$C$21*'Drive Train'!$F$39,DE55+CY$2)</f>
        <v>6.82</v>
      </c>
      <c r="DF56" s="57">
        <f>'Drive Train'!$F$35-CY56*'DEPRECATED - DT-Prelim Calcs'!$C$21*'Drive Train'!$F$39</f>
        <v>16.867759381724685</v>
      </c>
      <c r="DG56" s="1">
        <f>IF(DD56&gt;='Drive Train'!$F$29,1,0)</f>
        <v>0</v>
      </c>
      <c r="DH56" s="57">
        <f t="shared" si="44"/>
        <v>-82.736284846753421</v>
      </c>
      <c r="DI56" s="63">
        <f>DI55+'DEPRECATED - DT-Prelim Calcs'!$C$11</f>
        <v>208</v>
      </c>
      <c r="DJ56" s="2">
        <f>DT56/'Drive Train'!$F$35</f>
        <v>2.5956406691478326</v>
      </c>
      <c r="DK56" s="46">
        <f>DR56*12*60/(PI() * 'Drive Train'!$F$15)/DJ$2*DJ56</f>
        <v>-679563.24820460205</v>
      </c>
      <c r="DL56" s="2">
        <f>('DEPRECATED - DT-Prelim Calcs'!$C$6*DJ56-DK56)/('DEPRECATED - DT-Prelim Calcs'!$C$6*DJ56)*'DEPRECATED - DT-Prelim Calcs'!$C$7*DJ56</f>
        <v>313.52518034906115</v>
      </c>
      <c r="DM56" s="57">
        <f>DL56/'DEPRECATED - DT-Prelim Calcs'!$C$7*('DEPRECATED - DT-Prelim Calcs'!$C$8-'DEPRECATED - DT-Prelim Calcs'!$C$9)+'DEPRECATED - DT-Prelim Calcs'!$C$9</f>
        <v>16693.687816923048</v>
      </c>
      <c r="DN56" s="57">
        <f t="shared" si="14"/>
        <v>93</v>
      </c>
      <c r="DO56" s="2">
        <f t="shared" si="45"/>
        <v>1.1037138828047846</v>
      </c>
      <c r="DP56" s="57">
        <f>DO56*'DEPRECATED - DT-Prelim Calcs'!$C$21/DJ$2/'DEPRECATED - DT-Prelim Calcs'!$C$19/'DEPRECATED - DT-Prelim Calcs'!$C$18*3.39*'DEPRECATED - DT-Prelim Calcs'!$C$20</f>
        <v>25.773080821789936</v>
      </c>
      <c r="DQ56" s="46">
        <f t="shared" si="46"/>
        <v>0</v>
      </c>
      <c r="DR56" s="57">
        <f>DP55*'DEPRECATED - DT-Prelim Calcs'!$C$11+DR55</f>
        <v>-709.0505477075933</v>
      </c>
      <c r="DS56" s="57">
        <f>DS55+0.5*DP56*'DEPRECATED - DT-Prelim Calcs'!$C$11^2+DR56*'DEPRECATED - DT-Prelim Calcs'!$C$11</f>
        <v>-55815.717943073942</v>
      </c>
      <c r="DT56" s="57">
        <f>MIN('Drive Train'!$F$35-DN55*'DEPRECATED - DT-Prelim Calcs'!$C$21*'Drive Train'!$F$39,DT55+DN$2)</f>
        <v>32.185944297433124</v>
      </c>
      <c r="DU56" s="57">
        <f>'Drive Train'!$F$35-DN56*'DEPRECATED - DT-Prelim Calcs'!$C$21*'Drive Train'!$F$39</f>
        <v>6.82</v>
      </c>
      <c r="DV56" s="1">
        <f>IF(DS56&gt;='Drive Train'!$F$29,1,0)</f>
        <v>0</v>
      </c>
      <c r="DW56" s="57">
        <f t="shared" si="47"/>
        <v>103.33333333333333</v>
      </c>
      <c r="DX56" s="63">
        <f>DX55+'DEPRECATED - DT-Prelim Calcs'!$C$11</f>
        <v>208</v>
      </c>
      <c r="DY56" s="2">
        <f>EI56/'Drive Train'!$F$35</f>
        <v>3.5313925130764074</v>
      </c>
      <c r="DZ56" s="46">
        <f>EG56*12*60/(PI() * 'Drive Train'!$F$15)/DY$2*DY56</f>
        <v>-1897881.2428530385</v>
      </c>
      <c r="EA56" s="2">
        <f>('DEPRECATED - DT-Prelim Calcs'!$C$6*DY56-DZ56)/('DEPRECATED - DT-Prelim Calcs'!$C$6*DY56)*'DEPRECATED - DT-Prelim Calcs'!$C$7*DY56</f>
        <v>866.65208096135905</v>
      </c>
      <c r="EB56" s="57">
        <f>EA56/'DEPRECATED - DT-Prelim Calcs'!$C$7*('DEPRECATED - DT-Prelim Calcs'!$C$8-'DEPRECATED - DT-Prelim Calcs'!$C$9)+'DEPRECATED - DT-Prelim Calcs'!$C$9</f>
        <v>46140.236094332933</v>
      </c>
      <c r="EC56" s="57">
        <f t="shared" si="15"/>
        <v>93</v>
      </c>
      <c r="ED56" s="2">
        <f t="shared" si="48"/>
        <v>0.96993038185874991</v>
      </c>
      <c r="EE56" s="57">
        <f>ED56*'DEPRECATED - DT-Prelim Calcs'!$C$21/DY$2/'DEPRECATED - DT-Prelim Calcs'!$C$19/'DEPRECATED - DT-Prelim Calcs'!$C$18*3.39*'DEPRECATED - DT-Prelim Calcs'!$C$20</f>
        <v>25.773080821789936</v>
      </c>
      <c r="EF56" s="46">
        <f t="shared" si="49"/>
        <v>0</v>
      </c>
      <c r="EG56" s="57">
        <f>EE55*'DEPRECATED - DT-Prelim Calcs'!$C$11+EG55</f>
        <v>-1279.0837548298427</v>
      </c>
      <c r="EH56" s="57">
        <f>EH55+0.5*EE56*'DEPRECATED - DT-Prelim Calcs'!$C$11^2+EG56*'DEPRECATED - DT-Prelim Calcs'!$C$11</f>
        <v>-109494.63384780344</v>
      </c>
      <c r="EI56" s="57">
        <f>MIN('Drive Train'!$F$35-EC55*'DEPRECATED - DT-Prelim Calcs'!$C$21*'Drive Train'!$F$39,EI55+EC$2)</f>
        <v>43.789267162147453</v>
      </c>
      <c r="EJ56" s="57">
        <f>'Drive Train'!$F$35-EC56*'DEPRECATED - DT-Prelim Calcs'!$C$21*'Drive Train'!$F$39</f>
        <v>6.82</v>
      </c>
      <c r="EK56" s="1">
        <f>IF(EH56&gt;='Drive Train'!$F$29,1,0)</f>
        <v>0</v>
      </c>
      <c r="EL56" s="57">
        <f t="shared" si="50"/>
        <v>103.33333333333333</v>
      </c>
      <c r="EM56" s="63">
        <f>EM55+'DEPRECATED - DT-Prelim Calcs'!$C$11</f>
        <v>208</v>
      </c>
      <c r="EN56" s="2">
        <f>EX56/'Drive Train'!$F$35</f>
        <v>0.55000000000000004</v>
      </c>
      <c r="EO56" s="46">
        <f>EV56*12*60/(PI() * 'Drive Train'!$F$15)/EN$2*EN56</f>
        <v>-204495.06651444529</v>
      </c>
      <c r="EP56" s="2">
        <f>('DEPRECATED - DT-Prelim Calcs'!$C$6*EN56-EO56)/('DEPRECATED - DT-Prelim Calcs'!$C$6*EN56)*'DEPRECATED - DT-Prelim Calcs'!$C$7*EN56</f>
        <v>93.789498180077516</v>
      </c>
      <c r="EQ56" s="57">
        <f>EP56/'DEPRECATED - DT-Prelim Calcs'!$C$7*('DEPRECATED - DT-Prelim Calcs'!$C$8-'DEPRECATED - DT-Prelim Calcs'!$C$9)+'DEPRECATED - DT-Prelim Calcs'!$C$9</f>
        <v>4995.725981951844</v>
      </c>
      <c r="ER56" s="57">
        <f t="shared" si="16"/>
        <v>93</v>
      </c>
      <c r="ES56" s="2">
        <f t="shared" si="51"/>
        <v>0.86507304327942547</v>
      </c>
      <c r="ET56" s="57">
        <f>ES56*'DEPRECATED - DT-Prelim Calcs'!$C$21/EN$2/'DEPRECATED - DT-Prelim Calcs'!$C$19/'DEPRECATED - DT-Prelim Calcs'!$C$18*3.39*'DEPRECATED - DT-Prelim Calcs'!$C$20</f>
        <v>25.773080821789936</v>
      </c>
      <c r="EU56" s="46">
        <f t="shared" si="52"/>
        <v>0</v>
      </c>
      <c r="EV56" s="57">
        <f>ET55*'DEPRECATED - DT-Prelim Calcs'!$C$11+EV55</f>
        <v>-789.23857328886641</v>
      </c>
      <c r="EW56" s="57">
        <f>EW55+0.5*ET56*'DEPRECATED - DT-Prelim Calcs'!$C$11^2+EV56*'DEPRECATED - DT-Prelim Calcs'!$C$11</f>
        <v>-158504.6798139317</v>
      </c>
      <c r="EX56" s="57">
        <f>MIN('Drive Train'!$F$35-ER55*'DEPRECATED - DT-Prelim Calcs'!$C$21*'Drive Train'!$F$39,EX55+ER$2)</f>
        <v>6.82</v>
      </c>
      <c r="EY56" s="57">
        <f>'Drive Train'!$F$35-ER56*'DEPRECATED - DT-Prelim Calcs'!$C$21*'Drive Train'!$F$39</f>
        <v>6.82</v>
      </c>
      <c r="EZ56" s="1">
        <f>IF(EW56&gt;='Drive Train'!$F$29,1,0)</f>
        <v>0</v>
      </c>
      <c r="FA56" s="57">
        <f t="shared" si="53"/>
        <v>103.33333333333333</v>
      </c>
      <c r="FB56" s="63">
        <f>FB55+'DEPRECATED - DT-Prelim Calcs'!$C$11</f>
        <v>208</v>
      </c>
      <c r="FC56" s="2">
        <f>FM56/'Drive Train'!$F$35</f>
        <v>0.55000000000000004</v>
      </c>
      <c r="FD56" s="46">
        <f>FK56*12*60/(PI() * 'Drive Train'!$F$15)/FC$2*FC56</f>
        <v>-41484.879765272068</v>
      </c>
      <c r="FE56" s="2">
        <f>('DEPRECATED - DT-Prelim Calcs'!$C$6*FC56-FD56)/('DEPRECATED - DT-Prelim Calcs'!$C$6*FC56)*'DEPRECATED - DT-Prelim Calcs'!$C$7*FC56</f>
        <v>20.083203608687747</v>
      </c>
      <c r="FF56" s="57">
        <f>FE56/'DEPRECATED - DT-Prelim Calcs'!$C$7*('DEPRECATED - DT-Prelim Calcs'!$C$8-'DEPRECATED - DT-Prelim Calcs'!$C$9)+'DEPRECATED - DT-Prelim Calcs'!$C$9</f>
        <v>1071.8597605786881</v>
      </c>
      <c r="FG56" s="57">
        <f t="shared" si="17"/>
        <v>93</v>
      </c>
      <c r="FH56" s="2">
        <f t="shared" si="54"/>
        <v>0.78067567320338405</v>
      </c>
      <c r="FI56" s="57">
        <f>FH56*'DEPRECATED - DT-Prelim Calcs'!$C$21/FC$2/'DEPRECATED - DT-Prelim Calcs'!$C$19/'DEPRECATED - DT-Prelim Calcs'!$C$18*3.39*'DEPRECATED - DT-Prelim Calcs'!$C$20</f>
        <v>25.773080821789936</v>
      </c>
      <c r="FJ56" s="46">
        <f t="shared" si="55"/>
        <v>0</v>
      </c>
      <c r="FK56" s="57">
        <f>FI55*'DEPRECATED - DT-Prelim Calcs'!$C$11+FK55</f>
        <v>-144.48846286655714</v>
      </c>
      <c r="FL56" s="57">
        <f>FL55+0.5*FI56*'DEPRECATED - DT-Prelim Calcs'!$C$11^2+FK56*'DEPRECATED - DT-Prelim Calcs'!$C$11</f>
        <v>-173748.63243513092</v>
      </c>
      <c r="FM56" s="57">
        <f>MIN('Drive Train'!$F$35-FG55*'DEPRECATED - DT-Prelim Calcs'!$C$21*'Drive Train'!$F$39,FM55+FG$2)</f>
        <v>6.82</v>
      </c>
      <c r="FN56" s="57">
        <f>'Drive Train'!$F$35-FG56*'DEPRECATED - DT-Prelim Calcs'!$C$21*'Drive Train'!$F$39</f>
        <v>6.82</v>
      </c>
      <c r="FO56" s="1">
        <f>IF(FL56&gt;='Drive Train'!$F$29,1,0)</f>
        <v>0</v>
      </c>
      <c r="FP56" s="57">
        <f t="shared" si="56"/>
        <v>103.33333333333333</v>
      </c>
      <c r="FQ56" s="63">
        <f>FQ55+'DEPRECATED - DT-Prelim Calcs'!$C$11</f>
        <v>208</v>
      </c>
      <c r="FR56" s="2">
        <f>GB56/'Drive Train'!$F$35</f>
        <v>0.55000000000000004</v>
      </c>
      <c r="FS56" s="46">
        <f>FZ56*12*60/(PI() * 'Drive Train'!$F$15)/FR$2*FR56</f>
        <v>-261069.07621075073</v>
      </c>
      <c r="FT56" s="2">
        <f>('DEPRECATED - DT-Prelim Calcs'!$C$6*FR56-FS56)/('DEPRECATED - DT-Prelim Calcs'!$C$6*FR56)*'DEPRECATED - DT-Prelim Calcs'!$C$7*FR56</f>
        <v>119.36986654182162</v>
      </c>
      <c r="FU56" s="57">
        <f>FT56/'DEPRECATED - DT-Prelim Calcs'!$C$7*('DEPRECATED - DT-Prelim Calcs'!$C$8-'DEPRECATED - DT-Prelim Calcs'!$C$9)+'DEPRECATED - DT-Prelim Calcs'!$C$9</f>
        <v>6357.5356337409603</v>
      </c>
      <c r="FV56" s="57">
        <f t="shared" si="18"/>
        <v>93</v>
      </c>
      <c r="FW56" s="2">
        <f t="shared" si="57"/>
        <v>0.7112822800297498</v>
      </c>
      <c r="FX56" s="57">
        <f>FW56*'DEPRECATED - DT-Prelim Calcs'!$C$21/FR$2/'DEPRECATED - DT-Prelim Calcs'!$C$19/'DEPRECATED - DT-Prelim Calcs'!$C$18*3.39*'DEPRECATED - DT-Prelim Calcs'!$C$20</f>
        <v>25.773080821789936</v>
      </c>
      <c r="FY56" s="46">
        <f t="shared" si="58"/>
        <v>0</v>
      </c>
      <c r="FZ56" s="57">
        <f>FX55*'DEPRECATED - DT-Prelim Calcs'!$C$11+FZ55</f>
        <v>-828.45726454865462</v>
      </c>
      <c r="GA56" s="57">
        <f>GA55+0.5*FX56*'DEPRECATED - DT-Prelim Calcs'!$C$11^2+FZ56*'DEPRECATED - DT-Prelim Calcs'!$C$11</f>
        <v>-199320.79933324011</v>
      </c>
      <c r="GB56" s="57">
        <f>MIN('Drive Train'!$F$35-FV55*'DEPRECATED - DT-Prelim Calcs'!$C$21*'Drive Train'!$F$39,GB55+FV$2)</f>
        <v>6.82</v>
      </c>
      <c r="GC56" s="57">
        <f>'Drive Train'!$F$35-FV56*'DEPRECATED - DT-Prelim Calcs'!$C$21*'Drive Train'!$F$39</f>
        <v>6.82</v>
      </c>
      <c r="GD56" s="1">
        <f>IF(GA56&gt;='Drive Train'!$F$29,1,0)</f>
        <v>0</v>
      </c>
      <c r="GE56" s="57">
        <f t="shared" si="59"/>
        <v>103.33333333333333</v>
      </c>
      <c r="GF56" s="63">
        <f>GF55+'DEPRECATED - DT-Prelim Calcs'!$C$11</f>
        <v>208</v>
      </c>
      <c r="GG56" s="2">
        <f>GQ56/'Drive Train'!$F$35</f>
        <v>0.85483870967741948</v>
      </c>
      <c r="GH56" s="46">
        <f>GO56*12*60/(PI() * 'Drive Train'!$F$15)/GG$2*GG56</f>
        <v>-115679.7292738922</v>
      </c>
      <c r="GI56" s="2">
        <f>('DEPRECATED - DT-Prelim Calcs'!$C$6*GG56-GH56)/('DEPRECATED - DT-Prelim Calcs'!$C$6*GG56)*'DEPRECATED - DT-Prelim Calcs'!$C$7*GG56</f>
        <v>54.365629873827309</v>
      </c>
      <c r="GJ56" s="57">
        <f>GI56/'DEPRECATED - DT-Prelim Calcs'!$C$7*('DEPRECATED - DT-Prelim Calcs'!$C$8-'DEPRECATED - DT-Prelim Calcs'!$C$9)+'DEPRECATED - DT-Prelim Calcs'!$C$9</f>
        <v>2896.9366443203503</v>
      </c>
      <c r="GK56" s="57">
        <f t="shared" si="60"/>
        <v>29.999999999999982</v>
      </c>
      <c r="GL56" s="2">
        <f t="shared" si="61"/>
        <v>0.99579519204165001</v>
      </c>
      <c r="GM56" s="57">
        <f>GL56*'DEPRECATED - DT-Prelim Calcs'!$C$21/GG$2/'DEPRECATED - DT-Prelim Calcs'!$C$19/'DEPRECATED - DT-Prelim Calcs'!$C$18*3.39*'DEPRECATED - DT-Prelim Calcs'!$C$20</f>
        <v>25.773080821789936</v>
      </c>
      <c r="GN56" s="46">
        <f t="shared" si="62"/>
        <v>0</v>
      </c>
      <c r="GO56" s="57">
        <f>GM55*'DEPRECATED - DT-Prelim Calcs'!$C$11+GO55</f>
        <v>-330.65758289885594</v>
      </c>
      <c r="GP56" s="57">
        <f>GP55+0.5*GM56*'DEPRECATED - DT-Prelim Calcs'!$C$11^2+GO56*'DEPRECATED - DT-Prelim Calcs'!$C$11</f>
        <v>-105081.18273165809</v>
      </c>
      <c r="GQ56" s="57">
        <f>MIN('Drive Train'!$F$35-GK55*'DEPRECATED - DT-Prelim Calcs'!$C$21*'Drive Train'!$F$39,GQ55+GK$2)</f>
        <v>10.600000000000001</v>
      </c>
      <c r="GR56" s="57">
        <f>'Drive Train'!$F$35-GK56*'DEPRECATED - DT-Prelim Calcs'!$C$21*'Drive Train'!$F$39</f>
        <v>10.600000000000001</v>
      </c>
      <c r="GS56" s="1">
        <f>IF(GP56&gt;='Drive Train'!$F$29,1,0)</f>
        <v>0</v>
      </c>
      <c r="GT56" s="57">
        <f t="shared" si="63"/>
        <v>33.333333333333314</v>
      </c>
      <c r="GU56" s="63">
        <f>GU55+'DEPRECATED - DT-Prelim Calcs'!$C$11</f>
        <v>208</v>
      </c>
      <c r="GV56" s="2">
        <f>HF56/'Drive Train'!$F$35</f>
        <v>0.83870967741935498</v>
      </c>
      <c r="GW56" s="46">
        <f>HD56*12*60/(PI() * 'Drive Train'!$F$15)/GV$2*GV56</f>
        <v>-183480.77600642698</v>
      </c>
      <c r="GX56" s="2">
        <f>('DEPRECATED - DT-Prelim Calcs'!$C$6*GV56-GW56)/('DEPRECATED - DT-Prelim Calcs'!$C$6*GV56)*'DEPRECATED - DT-Prelim Calcs'!$C$7*GV56</f>
        <v>84.983517372390978</v>
      </c>
      <c r="GY56" s="57">
        <f>GX56/'DEPRECATED - DT-Prelim Calcs'!$C$7*('DEPRECATED - DT-Prelim Calcs'!$C$8-'DEPRECATED - DT-Prelim Calcs'!$C$9)+'DEPRECATED - DT-Prelim Calcs'!$C$9</f>
        <v>4526.9262567957521</v>
      </c>
      <c r="GZ56" s="57">
        <f t="shared" si="20"/>
        <v>33.333333333333314</v>
      </c>
      <c r="HA56" s="2">
        <f t="shared" si="64"/>
        <v>0.99579519204165001</v>
      </c>
      <c r="HB56" s="57">
        <f>HA56*'DEPRECATED - DT-Prelim Calcs'!$C$21/GV$2/'DEPRECATED - DT-Prelim Calcs'!$C$19/'DEPRECATED - DT-Prelim Calcs'!$C$18*3.39*'DEPRECATED - DT-Prelim Calcs'!$C$20</f>
        <v>25.773080821789936</v>
      </c>
      <c r="HC56" s="46">
        <f t="shared" si="65"/>
        <v>0</v>
      </c>
      <c r="HD56" s="57">
        <f>HB55*'DEPRECATED - DT-Prelim Calcs'!$C$11+HD55</f>
        <v>-534.54505632886219</v>
      </c>
      <c r="HE56" s="57">
        <f>HE55+0.5*HB56*'DEPRECATED - DT-Prelim Calcs'!$C$11^2+HD56*'DEPRECATED - DT-Prelim Calcs'!$C$11</f>
        <v>-97073.655572122836</v>
      </c>
      <c r="HF56" s="57">
        <f>MIN('Drive Train'!$F$35-GZ55*'DEPRECATED - DT-Prelim Calcs'!$C$21*'Drive Train'!$F$39,HF55+GZ$2)</f>
        <v>10.400000000000002</v>
      </c>
      <c r="HG56" s="57">
        <f>'Drive Train'!$F$35-GZ56*'DEPRECATED - DT-Prelim Calcs'!$C$21*'Drive Train'!$F$39</f>
        <v>10.400000000000002</v>
      </c>
      <c r="HH56" s="1">
        <f>IF(HE56&gt;='Drive Train'!$F$29,1,0)</f>
        <v>0</v>
      </c>
      <c r="HI56" s="57">
        <f t="shared" si="66"/>
        <v>37.037037037037017</v>
      </c>
      <c r="HJ56" s="63">
        <f>HJ55+'DEPRECATED - DT-Prelim Calcs'!$C$11</f>
        <v>208</v>
      </c>
      <c r="HK56" s="2">
        <f>HU56/'Drive Train'!$F$35</f>
        <v>0.82258064516129037</v>
      </c>
      <c r="HL56" s="46">
        <f>HS56*12*60/(PI() * 'Drive Train'!$F$15)/HK$2*HK56</f>
        <v>17515.130946550376</v>
      </c>
      <c r="HM56" s="2">
        <f>('DEPRECATED - DT-Prelim Calcs'!$C$6*HK56-HL56)/('DEPRECATED - DT-Prelim Calcs'!$C$6*HK56)*'DEPRECATED - DT-Prelim Calcs'!$C$7*HK56</f>
        <v>-5.9371801913501097</v>
      </c>
      <c r="HN56" s="57">
        <f>HM56/'DEPRECATED - DT-Prelim Calcs'!$C$7*('DEPRECATED - DT-Prelim Calcs'!$C$8-'DEPRECATED - DT-Prelim Calcs'!$C$9)+'DEPRECATED - DT-Prelim Calcs'!$C$9</f>
        <v>-313.37477948141873</v>
      </c>
      <c r="HO56" s="57">
        <f t="shared" si="21"/>
        <v>-313.37477948141873</v>
      </c>
      <c r="HP56" s="2">
        <f t="shared" si="67"/>
        <v>-7.4960847304882972</v>
      </c>
      <c r="HQ56" s="57">
        <f>HP56*'DEPRECATED - DT-Prelim Calcs'!$C$21/HK$2/'DEPRECATED - DT-Prelim Calcs'!$C$19/'DEPRECATED - DT-Prelim Calcs'!$C$18*3.39*'DEPRECATED - DT-Prelim Calcs'!$C$20</f>
        <v>-194.01298494899706</v>
      </c>
      <c r="HR56" s="46">
        <f t="shared" si="68"/>
        <v>1</v>
      </c>
      <c r="HS56" s="57">
        <f>HQ55*'DEPRECATED - DT-Prelim Calcs'!$C$11+HS55</f>
        <v>52.028380199176723</v>
      </c>
      <c r="HT56" s="57">
        <f>HT55+0.5*HQ56*'DEPRECATED - DT-Prelim Calcs'!$C$11^2+HS56*'DEPRECATED - DT-Prelim Calcs'!$C$11</f>
        <v>-81017.698855894705</v>
      </c>
      <c r="HU56" s="57">
        <f>MIN('Drive Train'!$F$35-HO55*'DEPRECATED - DT-Prelim Calcs'!$C$21*'Drive Train'!$F$39,HU55+HO$2)</f>
        <v>10.200000000000001</v>
      </c>
      <c r="HV56" s="57">
        <f>'Drive Train'!$F$35-HO56*'DEPRECATED - DT-Prelim Calcs'!$C$21*'Drive Train'!$F$39</f>
        <v>31.202486768885123</v>
      </c>
      <c r="HW56" s="1">
        <f>IF(HT56&gt;='Drive Train'!$F$29,1,0)</f>
        <v>0</v>
      </c>
      <c r="HX56" s="57">
        <f t="shared" si="69"/>
        <v>-348.19419942379858</v>
      </c>
      <c r="HY56" s="63">
        <f>HY55+'DEPRECATED - DT-Prelim Calcs'!$C$11</f>
        <v>208</v>
      </c>
      <c r="HZ56" s="2">
        <f>IJ56/'Drive Train'!$F$35</f>
        <v>0.80645161290322598</v>
      </c>
      <c r="IA56" s="46">
        <f>IH56*12*60/(PI() * 'Drive Train'!$F$15)/HZ$2*HZ56</f>
        <v>-85915.364730701098</v>
      </c>
      <c r="IB56" s="2">
        <f>('DEPRECATED - DT-Prelim Calcs'!$C$6*HZ56-IA56)/('DEPRECATED - DT-Prelim Calcs'!$C$6*HZ56)*'DEPRECATED - DT-Prelim Calcs'!$C$7*HZ56</f>
        <v>40.790833377901592</v>
      </c>
      <c r="IC56" s="57">
        <f>IB56/'DEPRECATED - DT-Prelim Calcs'!$C$7*('DEPRECATED - DT-Prelim Calcs'!$C$8-'DEPRECATED - DT-Prelim Calcs'!$C$9)+'DEPRECATED - DT-Prelim Calcs'!$C$9</f>
        <v>2174.2617935206531</v>
      </c>
      <c r="ID56" s="57">
        <f t="shared" si="22"/>
        <v>39.999999999999986</v>
      </c>
      <c r="IE56" s="2">
        <f t="shared" si="70"/>
        <v>0.99579519204165001</v>
      </c>
      <c r="IF56" s="57">
        <f>IE56*'DEPRECATED - DT-Prelim Calcs'!$C$21/HZ$2/'DEPRECATED - DT-Prelim Calcs'!$C$19/'DEPRECATED - DT-Prelim Calcs'!$C$18*3.39*'DEPRECATED - DT-Prelim Calcs'!$C$20</f>
        <v>25.773080821789936</v>
      </c>
      <c r="IG56" s="46">
        <f t="shared" si="71"/>
        <v>0</v>
      </c>
      <c r="IH56" s="57">
        <f>IF55*'DEPRECATED - DT-Prelim Calcs'!$C$11+IH55</f>
        <v>-260.31424031580184</v>
      </c>
      <c r="II56" s="57">
        <f>II55+0.5*IF56*'DEPRECATED - DT-Prelim Calcs'!$C$11^2+IH56*'DEPRECATED - DT-Prelim Calcs'!$C$11</f>
        <v>-92843.163315766156</v>
      </c>
      <c r="IJ56" s="57">
        <f>MIN('Drive Train'!$F$35-ID55*'DEPRECATED - DT-Prelim Calcs'!$C$21*'Drive Train'!$F$39,IJ55+ID$2)</f>
        <v>10.000000000000002</v>
      </c>
      <c r="IK56" s="57">
        <f>'Drive Train'!$F$35-ID56*'DEPRECATED - DT-Prelim Calcs'!$C$21*'Drive Train'!$F$39</f>
        <v>10.000000000000002</v>
      </c>
      <c r="IL56" s="1">
        <f>IF(II56&gt;='Drive Train'!$F$29,1,0)</f>
        <v>0</v>
      </c>
      <c r="IM56" s="57">
        <f t="shared" si="72"/>
        <v>44.444444444444429</v>
      </c>
      <c r="IN56" s="63">
        <f>IN55+'DEPRECATED - DT-Prelim Calcs'!$C$11</f>
        <v>208</v>
      </c>
      <c r="IO56" s="2">
        <f>IY56/'Drive Train'!$F$35</f>
        <v>0.79032258064516137</v>
      </c>
      <c r="IP56" s="46">
        <f>IW56*12*60/(PI() * 'Drive Train'!$F$15)/IO$2*IO56</f>
        <v>-360529.16932078649</v>
      </c>
      <c r="IQ56" s="2">
        <f>('DEPRECATED - DT-Prelim Calcs'!$C$6*IO56-IP56)/('DEPRECATED - DT-Prelim Calcs'!$C$6*IO56)*'DEPRECATED - DT-Prelim Calcs'!$C$7*IO56</f>
        <v>164.92068080830333</v>
      </c>
      <c r="IR56" s="57">
        <f>IQ56/'DEPRECATED - DT-Prelim Calcs'!$C$7*('DEPRECATED - DT-Prelim Calcs'!$C$8-'DEPRECATED - DT-Prelim Calcs'!$C$9)+'DEPRECATED - DT-Prelim Calcs'!$C$9</f>
        <v>8782.5022189648625</v>
      </c>
      <c r="IS56" s="57">
        <f t="shared" si="23"/>
        <v>43.333333333333321</v>
      </c>
      <c r="IT56" s="2">
        <f t="shared" si="73"/>
        <v>0.99579519204165001</v>
      </c>
      <c r="IU56" s="57">
        <f>IT56*'DEPRECATED - DT-Prelim Calcs'!$C$21/IO$2/'DEPRECATED - DT-Prelim Calcs'!$C$19/'DEPRECATED - DT-Prelim Calcs'!$C$18*3.39*'DEPRECATED - DT-Prelim Calcs'!$C$20</f>
        <v>25.773080821789936</v>
      </c>
      <c r="IV56" s="46">
        <f t="shared" si="74"/>
        <v>0</v>
      </c>
      <c r="IW56" s="57">
        <f>IU55*'DEPRECATED - DT-Prelim Calcs'!$C$11+IW55</f>
        <v>-1114.6574438740768</v>
      </c>
      <c r="IX56" s="57">
        <f>IX55+0.5*IU56*'DEPRECATED - DT-Prelim Calcs'!$C$11^2+IW56*'DEPRECATED - DT-Prelim Calcs'!$C$11</f>
        <v>-118271.3157674964</v>
      </c>
      <c r="IY56" s="57">
        <f>MIN('Drive Train'!$F$35-IS55*'DEPRECATED - DT-Prelim Calcs'!$C$21*'Drive Train'!$F$39,IY55+IS$2)</f>
        <v>9.8000000000000007</v>
      </c>
      <c r="IZ56" s="57">
        <f>'Drive Train'!$F$35-IS56*'DEPRECATED - DT-Prelim Calcs'!$C$21*'Drive Train'!$F$39</f>
        <v>9.8000000000000007</v>
      </c>
      <c r="JA56" s="1">
        <f>IF(IX56&gt;='Drive Train'!$F$29,1,0)</f>
        <v>0</v>
      </c>
      <c r="JB56" s="57">
        <f t="shared" si="75"/>
        <v>48.148148148148138</v>
      </c>
      <c r="JC56" s="63">
        <f>JC55+'DEPRECATED - DT-Prelim Calcs'!$C$11</f>
        <v>208</v>
      </c>
      <c r="JD56" s="2">
        <f>JN56/'Drive Train'!$F$35</f>
        <v>0.77419354838709686</v>
      </c>
      <c r="JE56" s="46">
        <f>JL56*12*60/(PI() * 'Drive Train'!$F$15)/JD$2*JD56</f>
        <v>-201720.68482996238</v>
      </c>
      <c r="JF56" s="2">
        <f>('DEPRECATED - DT-Prelim Calcs'!$C$6*JD56-JE56)/('DEPRECATED - DT-Prelim Calcs'!$C$6*JD56)*'DEPRECATED - DT-Prelim Calcs'!$C$7*JD56</f>
        <v>93.075346871914832</v>
      </c>
      <c r="JG56" s="57">
        <f>JF56/'DEPRECATED - DT-Prelim Calcs'!$C$7*('DEPRECATED - DT-Prelim Calcs'!$C$8-'DEPRECATED - DT-Prelim Calcs'!$C$9)+'DEPRECATED - DT-Prelim Calcs'!$C$9</f>
        <v>4957.7070554633501</v>
      </c>
      <c r="JH56" s="57">
        <f t="shared" si="24"/>
        <v>46.666666666666657</v>
      </c>
      <c r="JI56" s="2">
        <f t="shared" si="76"/>
        <v>0.99579519204165001</v>
      </c>
      <c r="JJ56" s="57">
        <f>JI56*'DEPRECATED - DT-Prelim Calcs'!$C$21/JD$2/'DEPRECATED - DT-Prelim Calcs'!$C$19/'DEPRECATED - DT-Prelim Calcs'!$C$18*3.39*'DEPRECATED - DT-Prelim Calcs'!$C$20</f>
        <v>25.773080821789936</v>
      </c>
      <c r="JK56" s="46">
        <f t="shared" si="77"/>
        <v>0</v>
      </c>
      <c r="JL56" s="57">
        <f>JJ55*'DEPRECATED - DT-Prelim Calcs'!$C$11+JL55</f>
        <v>-636.65812997196235</v>
      </c>
      <c r="JM56" s="57">
        <f>JM55+0.5*JJ56*'DEPRECATED - DT-Prelim Calcs'!$C$11^2+JL56*'DEPRECATED - DT-Prelim Calcs'!$C$11</f>
        <v>-130533.40794104543</v>
      </c>
      <c r="JN56" s="57">
        <f>MIN('Drive Train'!$F$35-JH55*'DEPRECATED - DT-Prelim Calcs'!$C$21*'Drive Train'!$F$39,JN55+JH$2)</f>
        <v>9.6000000000000014</v>
      </c>
      <c r="JO56" s="57">
        <f>'Drive Train'!$F$35-JH56*'DEPRECATED - DT-Prelim Calcs'!$C$21*'Drive Train'!$F$39</f>
        <v>9.6000000000000014</v>
      </c>
      <c r="JP56" s="1">
        <f>IF(JM56&gt;='Drive Train'!$F$29,1,0)</f>
        <v>0</v>
      </c>
      <c r="JQ56" s="57">
        <f>MIN(JG56,'DEPRECATED - DT-Prelim Calcs'!$C$10)*'DEPRECATED - DT-Prelim Calcs'!$C$11*1000/60/60</f>
        <v>103.33333333333333</v>
      </c>
      <c r="JR56" s="63">
        <f>JR55+'DEPRECATED - DT-Prelim Calcs'!$C$11</f>
        <v>208</v>
      </c>
      <c r="JS56" s="2">
        <f>KC56/'Drive Train'!$F$35</f>
        <v>0.75806451612903225</v>
      </c>
      <c r="JT56" s="46">
        <f>KA56*12*60/(PI() * 'Drive Train'!$F$15)/JS$2*JS56</f>
        <v>-212122.93060712639</v>
      </c>
      <c r="JU56" s="2">
        <f>('DEPRECATED - DT-Prelim Calcs'!$C$6*JS56-JT56)/('DEPRECATED - DT-Prelim Calcs'!$C$6*JS56)*'DEPRECATED - DT-Prelim Calcs'!$C$7*JS56</f>
        <v>97.739930373772381</v>
      </c>
      <c r="JV56" s="57">
        <f>JU56/'DEPRECATED - DT-Prelim Calcs'!$C$7*('DEPRECATED - DT-Prelim Calcs'!$C$8-'DEPRECATED - DT-Prelim Calcs'!$C$9)+'DEPRECATED - DT-Prelim Calcs'!$C$9</f>
        <v>5206.0332228029029</v>
      </c>
      <c r="JW56" s="57">
        <f t="shared" si="25"/>
        <v>49.999999999999993</v>
      </c>
      <c r="JX56" s="2">
        <f t="shared" si="78"/>
        <v>0.99579519204165001</v>
      </c>
      <c r="JY56" s="57">
        <f>JX56*'DEPRECATED - DT-Prelim Calcs'!$C$21/JS$2/'DEPRECATED - DT-Prelim Calcs'!$C$19/'DEPRECATED - DT-Prelim Calcs'!$C$18*3.39*'DEPRECATED - DT-Prelim Calcs'!$C$20</f>
        <v>25.773080821789936</v>
      </c>
      <c r="JZ56" s="46">
        <f t="shared" si="79"/>
        <v>0</v>
      </c>
      <c r="KA56" s="57">
        <f>JY55*'DEPRECATED - DT-Prelim Calcs'!$C$11+KA55</f>
        <v>-683.73349115065253</v>
      </c>
      <c r="KB56" s="57">
        <f>KB55+0.5*JY56*'DEPRECATED - DT-Prelim Calcs'!$C$11^2+KA56*'DEPRECATED - DT-Prelim Calcs'!$C$11</f>
        <v>-130143.10357580456</v>
      </c>
      <c r="KC56" s="57">
        <f>MIN('Drive Train'!$F$35-JW55*'DEPRECATED - DT-Prelim Calcs'!$C$21*'Drive Train'!$F$39,KC55+JW$2)</f>
        <v>9.4</v>
      </c>
      <c r="KD56" s="57">
        <f>'Drive Train'!$F$35-JW56*'DEPRECATED - DT-Prelim Calcs'!$C$21*'Drive Train'!$F$39</f>
        <v>9.4</v>
      </c>
      <c r="KE56" s="1">
        <f>IF(KB56&gt;='Drive Train'!$F$29,1,0)</f>
        <v>0</v>
      </c>
      <c r="KF56" s="57">
        <f>MIN(JV56,'DEPRECATED - DT-Prelim Calcs'!$C$10)*'DEPRECATED - DT-Prelim Calcs'!$C$11*1000/60/60</f>
        <v>103.33333333333333</v>
      </c>
      <c r="KG56" s="63">
        <f>KG55+'DEPRECATED - DT-Prelim Calcs'!$C$11</f>
        <v>208</v>
      </c>
      <c r="KH56" s="2">
        <f>KR56/'Drive Train'!$F$35</f>
        <v>0.74193548387096786</v>
      </c>
      <c r="KI56" s="46">
        <f>KP56*12*60/(PI() * 'Drive Train'!$F$15)/KH$2*KH56</f>
        <v>-102676.50958081217</v>
      </c>
      <c r="KJ56" s="2">
        <f>('DEPRECATED - DT-Prelim Calcs'!$C$6*KH56-KI56)/('DEPRECATED - DT-Prelim Calcs'!$C$6*KH56)*'DEPRECATED - DT-Prelim Calcs'!$C$7*KH56</f>
        <v>48.214028510454995</v>
      </c>
      <c r="KK56" s="57">
        <f>KJ56/'DEPRECATED - DT-Prelim Calcs'!$C$7*('DEPRECATED - DT-Prelim Calcs'!$C$8-'DEPRECATED - DT-Prelim Calcs'!$C$9)+'DEPRECATED - DT-Prelim Calcs'!$C$9</f>
        <v>2569.4468290005707</v>
      </c>
      <c r="KL56" s="57">
        <f t="shared" si="26"/>
        <v>53.333333333333329</v>
      </c>
      <c r="KM56" s="2">
        <f t="shared" si="80"/>
        <v>0.99579519204165001</v>
      </c>
      <c r="KN56" s="57">
        <f>KM56*'DEPRECATED - DT-Prelim Calcs'!$C$21/KH$2/'DEPRECATED - DT-Prelim Calcs'!$C$19/'DEPRECATED - DT-Prelim Calcs'!$C$18*3.39*'DEPRECATED - DT-Prelim Calcs'!$C$20</f>
        <v>25.773080821789936</v>
      </c>
      <c r="KO56" s="46">
        <f t="shared" si="81"/>
        <v>0</v>
      </c>
      <c r="KP56" s="57">
        <f>KN55*'DEPRECATED - DT-Prelim Calcs'!$C$11+KP55</f>
        <v>-338.1507521661099</v>
      </c>
      <c r="KQ56" s="57">
        <f>KQ55+0.5*KN56*'DEPRECATED - DT-Prelim Calcs'!$C$11^2+KP56*'DEPRECATED - DT-Prelim Calcs'!$C$11</f>
        <v>-88908.34233680024</v>
      </c>
      <c r="KR56" s="57">
        <f>MIN('Drive Train'!$F$35-KL55*'DEPRECATED - DT-Prelim Calcs'!$C$21*'Drive Train'!$F$39,KR55+KL$2)</f>
        <v>9.2000000000000011</v>
      </c>
      <c r="KS56" s="57">
        <f>'Drive Train'!$F$35-KL56*'DEPRECATED - DT-Prelim Calcs'!$C$21*'Drive Train'!$F$39</f>
        <v>9.2000000000000011</v>
      </c>
      <c r="KT56" s="1">
        <f>IF(KQ56&gt;='Drive Train'!$F$29,1,0)</f>
        <v>0</v>
      </c>
      <c r="KU56" s="57">
        <f>MIN(KK56,'DEPRECATED - DT-Prelim Calcs'!$C$10)*'DEPRECATED - DT-Prelim Calcs'!$C$11*1000/60/60</f>
        <v>103.33333333333333</v>
      </c>
      <c r="KV56" s="63">
        <f>KV55+'DEPRECATED - DT-Prelim Calcs'!$C$11</f>
        <v>208</v>
      </c>
      <c r="KW56" s="2">
        <f>LG56/'Drive Train'!$F$35</f>
        <v>0.72580645161290325</v>
      </c>
      <c r="KX56" s="46">
        <f>LE56*12*60/(PI() * 'Drive Train'!$F$15)/KW$2*KW56</f>
        <v>-17315.132245578308</v>
      </c>
      <c r="KY56" s="2">
        <f>('DEPRECATED - DT-Prelim Calcs'!$C$6*KW56-KX56)/('DEPRECATED - DT-Prelim Calcs'!$C$6*KW56)*'DEPRECATED - DT-Prelim Calcs'!$C$7*KW56</f>
        <v>9.5783621622414543</v>
      </c>
      <c r="KZ56" s="57">
        <f>KY56/'DEPRECATED - DT-Prelim Calcs'!$C$7*('DEPRECATED - DT-Prelim Calcs'!$C$8-'DEPRECATED - DT-Prelim Calcs'!$C$9)+'DEPRECATED - DT-Prelim Calcs'!$C$9</f>
        <v>512.61861635501191</v>
      </c>
      <c r="LA56" s="57">
        <f t="shared" si="27"/>
        <v>56.666666666666664</v>
      </c>
      <c r="LB56" s="2">
        <f t="shared" si="82"/>
        <v>0.99579519204165001</v>
      </c>
      <c r="LC56" s="57">
        <f>LB56*'DEPRECATED - DT-Prelim Calcs'!$C$21/KW$2/'DEPRECATED - DT-Prelim Calcs'!$C$19/'DEPRECATED - DT-Prelim Calcs'!$C$18*3.39*'DEPRECATED - DT-Prelim Calcs'!$C$20</f>
        <v>25.773080821789936</v>
      </c>
      <c r="LD56" s="46">
        <f t="shared" si="83"/>
        <v>0</v>
      </c>
      <c r="LE56" s="57">
        <f>LC55*'DEPRECATED - DT-Prelim Calcs'!$C$11+LE55</f>
        <v>-58.292192691979594</v>
      </c>
      <c r="LF56" s="57">
        <f>LF55+0.5*LC56*'DEPRECATED - DT-Prelim Calcs'!$C$11^2+LE56*'DEPRECATED - DT-Prelim Calcs'!$C$11</f>
        <v>-112130.26167253582</v>
      </c>
      <c r="LG56" s="57">
        <f>MIN('Drive Train'!$F$35-LA55*'DEPRECATED - DT-Prelim Calcs'!$C$21*'Drive Train'!$F$39,LG55+LA$2)</f>
        <v>9</v>
      </c>
      <c r="LH56" s="57">
        <f>'Drive Train'!$F$35-LA56*'DEPRECATED - DT-Prelim Calcs'!$C$21*'Drive Train'!$F$39</f>
        <v>9</v>
      </c>
      <c r="LI56" s="1">
        <f>IF(LF56&gt;='Drive Train'!$F$29,1,0)</f>
        <v>0</v>
      </c>
      <c r="LJ56" s="57">
        <f>MIN(KZ56,'DEPRECATED - DT-Prelim Calcs'!$C$10)*'DEPRECATED - DT-Prelim Calcs'!$C$11*1000/60/60</f>
        <v>103.33333333333333</v>
      </c>
      <c r="LK56" s="63">
        <f>LK55+'DEPRECATED - DT-Prelim Calcs'!$C$11</f>
        <v>208</v>
      </c>
      <c r="LL56" s="2">
        <f>LV56/'Drive Train'!$F$35</f>
        <v>0.70967741935483875</v>
      </c>
      <c r="LM56" s="46">
        <f>LT56*12*60/(PI() * 'Drive Train'!$F$15)/LL$2*LL56</f>
        <v>-54540.819790223635</v>
      </c>
      <c r="LN56" s="2">
        <f>('DEPRECATED - DT-Prelim Calcs'!$C$6*LL56-LM56)/('DEPRECATED - DT-Prelim Calcs'!$C$6*LL56)*'DEPRECATED - DT-Prelim Calcs'!$C$7*LL56</f>
        <v>26.371368677162788</v>
      </c>
      <c r="LO56" s="57">
        <f>LN56/'DEPRECATED - DT-Prelim Calcs'!$C$7*('DEPRECATED - DT-Prelim Calcs'!$C$8-'DEPRECATED - DT-Prelim Calcs'!$C$9)+'DEPRECATED - DT-Prelim Calcs'!$C$9</f>
        <v>1406.6197515684589</v>
      </c>
      <c r="LP56" s="57">
        <f t="shared" si="28"/>
        <v>60</v>
      </c>
      <c r="LQ56" s="2">
        <f t="shared" si="84"/>
        <v>0.99579519204165001</v>
      </c>
      <c r="LR56" s="57">
        <f>LQ56*'DEPRECATED - DT-Prelim Calcs'!$C$21/LL$2/'DEPRECATED - DT-Prelim Calcs'!$C$19/'DEPRECATED - DT-Prelim Calcs'!$C$18*3.39*'DEPRECATED - DT-Prelim Calcs'!$C$20</f>
        <v>25.773080821789936</v>
      </c>
      <c r="LS56" s="46">
        <f t="shared" si="85"/>
        <v>0</v>
      </c>
      <c r="LT56" s="57">
        <f>LR55*'DEPRECATED - DT-Prelim Calcs'!$C$11+LT55</f>
        <v>-187.78723946413993</v>
      </c>
      <c r="LU56" s="57">
        <f>LU55+0.5*LR56*'DEPRECATED - DT-Prelim Calcs'!$C$11^2+LT56*'DEPRECATED - DT-Prelim Calcs'!$C$11</f>
        <v>-121168.59097676337</v>
      </c>
      <c r="LV56" s="57">
        <f>MIN('Drive Train'!$F$35-LP55*'DEPRECATED - DT-Prelim Calcs'!$C$21*'Drive Train'!$F$39,LV55+LP$2)</f>
        <v>8.8000000000000007</v>
      </c>
      <c r="LW56" s="57">
        <f>'Drive Train'!$F$35-LP56*'DEPRECATED - DT-Prelim Calcs'!$C$21*'Drive Train'!$F$39</f>
        <v>8.8000000000000007</v>
      </c>
      <c r="LX56" s="1">
        <f>IF(LU56&gt;='Drive Train'!$F$29,1,0)</f>
        <v>0</v>
      </c>
      <c r="LY56" s="57">
        <f>MIN(LO56,'DEPRECATED - DT-Prelim Calcs'!$C$10)*'DEPRECATED - DT-Prelim Calcs'!$C$11*1000/60/60</f>
        <v>103.33333333333333</v>
      </c>
      <c r="LZ56" s="63">
        <f>LZ55+'DEPRECATED - DT-Prelim Calcs'!$C$11</f>
        <v>208</v>
      </c>
    </row>
    <row r="57" spans="2:338" x14ac:dyDescent="0.2">
      <c r="B57" s="20"/>
      <c r="C57" s="3" t="str">
        <f t="shared" si="94"/>
        <v>Power Used (mAh)</v>
      </c>
      <c r="E57" s="77">
        <f t="shared" si="95"/>
        <v>3149.8701584869559</v>
      </c>
      <c r="F57" s="65">
        <f>'DEPRECATED - DT-Prelim Calcs'!GT2/('Drive Train'!F40*1000)</f>
        <v>-0.13001084231367196</v>
      </c>
      <c r="G57" s="65">
        <f>'DEPRECATED - DT-Prelim Calcs'!HI2/('Drive Train'!F40*1000)</f>
        <v>-0.1072184357034791</v>
      </c>
      <c r="H57" s="65">
        <f>'DEPRECATED - DT-Prelim Calcs'!HX2/('Drive Train'!F40*1000)</f>
        <v>-6.470190623802638E-2</v>
      </c>
      <c r="I57" s="65">
        <f>'DEPRECATED - DT-Prelim Calcs'!IM2/('Drive Train'!F40*1000)</f>
        <v>-4.2904606171075846E-2</v>
      </c>
      <c r="J57" s="65">
        <f>'DEPRECATED - DT-Prelim Calcs'!JB2/('Drive Train'!F40*1000)</f>
        <v>2.1066769783300011E-2</v>
      </c>
      <c r="K57" s="65">
        <f>'DEPRECATED - DT-Prelim Calcs'!JQ2/('Drive Train'!F40*1000)</f>
        <v>0.56643771774657981</v>
      </c>
      <c r="L57" s="65">
        <f>'DEPRECATED - DT-Prelim Calcs'!KF2/('Drive Train'!F40*1000)</f>
        <v>0.5649042165609961</v>
      </c>
      <c r="M57" s="65">
        <f>'DEPRECATED - DT-Prelim Calcs'!KU2/('Drive Train'!F40*1000)</f>
        <v>0.55583774036065803</v>
      </c>
      <c r="N57" s="65">
        <f>'DEPRECATED - DT-Prelim Calcs'!LJ2/('Drive Train'!F40*1000)</f>
        <v>0.56890587021218442</v>
      </c>
      <c r="O57" s="65">
        <f>'DEPRECATED - DT-Prelim Calcs'!LY2/('Drive Train'!F40*1000)</f>
        <v>0.57213603141899694</v>
      </c>
      <c r="R57" s="63">
        <f>R56+'DEPRECATED - DT-Prelim Calcs'!$C$11</f>
        <v>212</v>
      </c>
      <c r="S57" s="2">
        <f>AG57/'Drive Train'!$F$35</f>
        <v>0</v>
      </c>
      <c r="T57" s="46">
        <f>AE57*12*60/(PI() * 'Drive Train'!$F$15)/S$2*ABS(S57)</f>
        <v>0</v>
      </c>
      <c r="U57" s="2">
        <f>IF(OR(AD56=1,AND($C$32=Motors!$C$32,'DEPRECATED - DT-Prelim Calcs'!AI56=1)),0,IF(AG57=0,-(V56+$C$9)/($C$8-$C$9)*$C$7,($C$6*S57-T57)/($C$6*S57)*$C$7*S57))</f>
        <v>0</v>
      </c>
      <c r="V57" s="57">
        <f>IF(AND(AD56=1,AI56=1),0,ABS(U57/$C$7*($C$8-$C$9)+$C$9) *'Drive Train'!$AA$49 + V56*(1-'Drive Train'!$AA$49))</f>
        <v>0</v>
      </c>
      <c r="W57" s="57">
        <f t="shared" si="0"/>
        <v>0</v>
      </c>
      <c r="X57" s="2">
        <f>MAX(MIN(IF(AND(AI56=1,AG57&lt;0),-1,1)*(W57-$C$9)/($C$8-$C$9)*$C$7-$C$29*AE57/T$2 -  AI56*$C$29/2,X$2),MAX(X$4:X56)*-1)</f>
        <v>-0.2458281045106315</v>
      </c>
      <c r="Y57" s="57">
        <f t="shared" si="1"/>
        <v>0</v>
      </c>
      <c r="Z57" s="57">
        <f t="shared" si="2"/>
        <v>0</v>
      </c>
      <c r="AA57" s="57">
        <f t="shared" si="3"/>
        <v>0</v>
      </c>
      <c r="AB57" s="57" t="e">
        <f t="shared" si="4"/>
        <v>#N/A</v>
      </c>
      <c r="AC57" s="46">
        <f t="shared" si="29"/>
        <v>1</v>
      </c>
      <c r="AD57" s="1">
        <f t="shared" si="5"/>
        <v>1</v>
      </c>
      <c r="AE57" s="57">
        <f t="shared" si="6"/>
        <v>0</v>
      </c>
      <c r="AF57" s="57" t="e">
        <f t="shared" si="7"/>
        <v>#N/A</v>
      </c>
      <c r="AG57" s="57">
        <f>IF(AI56=0,MIN('Drive Train'!$F$35-W56*$C$21*'Drive Train'!$F$39,AG56+W$2)-$C$3,IF(AE56-1&lt;=0,0,IF($C$32=Motors!$C$30,MAX(MAX(AG$4:AG56)*-1,AG56-W$2),MAX(0,MAX(AG$4:AG56)*-1,AG56-W$2))))</f>
        <v>0</v>
      </c>
      <c r="AH57" s="57">
        <f>'Drive Train'!$F$35-ABS(W57)*'DEPRECATED - DT-Prelim Calcs'!$C$21*'Drive Train'!$F$39</f>
        <v>12.4</v>
      </c>
      <c r="AI57" s="1">
        <f>IF(AJ57&gt;='Drive Train'!$F$29,1,0)</f>
        <v>1</v>
      </c>
      <c r="AJ57" s="57">
        <f>AJ56+0.5*Y57*'DEPRECATED - DT-Prelim Calcs'!$C$11^2+AE57*'DEPRECATED - DT-Prelim Calcs'!$C$11</f>
        <v>784.33981740885292</v>
      </c>
      <c r="AK57" s="57">
        <f t="shared" si="8"/>
        <v>0</v>
      </c>
      <c r="AL57" s="63">
        <f>AL56+'DEPRECATED - DT-Prelim Calcs'!$C$11</f>
        <v>212</v>
      </c>
      <c r="AM57" s="2">
        <f>AW57/'Drive Train'!$F$35</f>
        <v>0.9017184290704946</v>
      </c>
      <c r="AN57" s="46">
        <f>AU57*12*60/(PI() * 'Drive Train'!$F$15)/AM$2*AM57</f>
        <v>4074.5123551004212</v>
      </c>
      <c r="AO57" s="2">
        <f>('DEPRECATED - DT-Prelim Calcs'!$C$6*AM57-AN57)/('DEPRECATED - DT-Prelim Calcs'!$C$6*AM57)*'DEPRECATED - DT-Prelim Calcs'!$C$7*AM57</f>
        <v>0.33081969252292853</v>
      </c>
      <c r="AP57" s="57">
        <f>AO57/'DEPRECATED - DT-Prelim Calcs'!$C$7*('DEPRECATED - DT-Prelim Calcs'!$C$8-'DEPRECATED - DT-Prelim Calcs'!$C$9)+'DEPRECATED - DT-Prelim Calcs'!$C$9</f>
        <v>20.311687365432256</v>
      </c>
      <c r="AQ57" s="57">
        <f t="shared" si="9"/>
        <v>20.311687365432256</v>
      </c>
      <c r="AR57" s="2">
        <f t="shared" si="30"/>
        <v>1.5544781892806725E-6</v>
      </c>
      <c r="AS57" s="57">
        <f>AR57*'DEPRECATED - DT-Prelim Calcs'!$C$21/AM$2/'DEPRECATED - DT-Prelim Calcs'!$C$19/'DEPRECATED - DT-Prelim Calcs'!$C$18*3.39*'DEPRECATED - DT-Prelim Calcs'!$C$20</f>
        <v>1.1265201772315976E-5</v>
      </c>
      <c r="AT57" s="46">
        <f t="shared" si="31"/>
        <v>0</v>
      </c>
      <c r="AU57" s="57">
        <f>AS56*'DEPRECATED - DT-Prelim Calcs'!$C$11+AU56</f>
        <v>39.432296001200605</v>
      </c>
      <c r="AV57" s="57">
        <f>AV56+0.5*AS57*'DEPRECATED - DT-Prelim Calcs'!$C$11^2+AU57*'DEPRECATED - DT-Prelim Calcs'!$C$11</f>
        <v>8315.0385395399662</v>
      </c>
      <c r="AW57" s="57">
        <f>MIN('Drive Train'!$F$35-AQ56*'DEPRECATED - DT-Prelim Calcs'!$C$21*'Drive Train'!$F$39,AW56+AQ$2)</f>
        <v>11.181308520474133</v>
      </c>
      <c r="AX57" s="57">
        <f>'Drive Train'!$F$35-AQ57*'DEPRECATED - DT-Prelim Calcs'!$C$21*'Drive Train'!$F$39</f>
        <v>11.181298758074066</v>
      </c>
      <c r="AY57" s="1">
        <f>IF(AV57&gt;='Drive Train'!$F$29,1,0)</f>
        <v>1</v>
      </c>
      <c r="AZ57" s="57">
        <f t="shared" si="32"/>
        <v>22.568541517146951</v>
      </c>
      <c r="BA57" s="63">
        <f>BA56+'DEPRECATED - DT-Prelim Calcs'!$C$11</f>
        <v>212</v>
      </c>
      <c r="BB57" s="2">
        <f>BL57/'Drive Train'!$F$35</f>
        <v>1.2947641269444257</v>
      </c>
      <c r="BC57" s="46">
        <f>BJ57*12*60/(PI() * 'Drive Train'!$F$15)/BB$2*BB57</f>
        <v>-4259.0801295481424</v>
      </c>
      <c r="BD57" s="2">
        <f>('DEPRECATED - DT-Prelim Calcs'!$C$6*BB57-BC57)/('DEPRECATED - DT-Prelim Calcs'!$C$6*BB57)*'DEPRECATED - DT-Prelim Calcs'!$C$7*BB57</f>
        <v>5.0461569891276277</v>
      </c>
      <c r="BE57" s="57">
        <f>BD57/'DEPRECATED - DT-Prelim Calcs'!$C$7*('DEPRECATED - DT-Prelim Calcs'!$C$8-'DEPRECATED - DT-Prelim Calcs'!$C$9)+'DEPRECATED - DT-Prelim Calcs'!$C$9</f>
        <v>271.3398098361306</v>
      </c>
      <c r="BF57" s="57">
        <f t="shared" si="10"/>
        <v>93</v>
      </c>
      <c r="BG57" s="2">
        <f t="shared" si="33"/>
        <v>1.9370337578624965</v>
      </c>
      <c r="BH57" s="57">
        <f>BG57*'DEPRECATED - DT-Prelim Calcs'!$C$21/BB$2/'DEPRECATED - DT-Prelim Calcs'!$C$19/'DEPRECATED - DT-Prelim Calcs'!$C$18*3.39*'DEPRECATED - DT-Prelim Calcs'!$C$20</f>
        <v>20.276471161659934</v>
      </c>
      <c r="BI57" s="46">
        <f t="shared" si="34"/>
        <v>0</v>
      </c>
      <c r="BJ57" s="57">
        <f>BH56*'DEPRECATED - DT-Prelim Calcs'!$C$11+BJ56</f>
        <v>-19.873377480040872</v>
      </c>
      <c r="BK57" s="57">
        <f>BK56+0.5*BH57*'DEPRECATED - DT-Prelim Calcs'!$C$11^2+BJ57*'DEPRECATED - DT-Prelim Calcs'!$C$11</f>
        <v>4418.1778880262136</v>
      </c>
      <c r="BL57" s="57">
        <f>MIN('Drive Train'!$F$35-BF56*'DEPRECATED - DT-Prelim Calcs'!$C$21*'Drive Train'!$F$39,BL56+BF$2)</f>
        <v>16.055075174110879</v>
      </c>
      <c r="BM57" s="57">
        <f>'Drive Train'!$F$35-BF57*'DEPRECATED - DT-Prelim Calcs'!$C$21*'Drive Train'!$F$39</f>
        <v>6.82</v>
      </c>
      <c r="BN57" s="1">
        <f>IF(BK57&gt;='Drive Train'!$F$29,1,0)</f>
        <v>1</v>
      </c>
      <c r="BO57" s="57">
        <f t="shared" si="35"/>
        <v>103.33333333333333</v>
      </c>
      <c r="BP57" s="63">
        <f>BP56+'DEPRECATED - DT-Prelim Calcs'!$C$11</f>
        <v>212</v>
      </c>
      <c r="BQ57" s="2">
        <f>CA57/'Drive Train'!$F$35</f>
        <v>1.2950504148789734</v>
      </c>
      <c r="BR57" s="46">
        <f>BY57*12*60/(PI() * 'Drive Train'!$F$15)/BQ$2*BQ57</f>
        <v>-16621.190471285259</v>
      </c>
      <c r="BS57" s="2">
        <f>('DEPRECATED - DT-Prelim Calcs'!$C$6*BQ57-BR57)/('DEPRECATED - DT-Prelim Calcs'!$C$6*BQ57)*'DEPRECATED - DT-Prelim Calcs'!$C$7*BQ57</f>
        <v>10.636469067550161</v>
      </c>
      <c r="BT57" s="57">
        <f>BS57/'DEPRECATED - DT-Prelim Calcs'!$C$7*('DEPRECATED - DT-Prelim Calcs'!$C$8-'DEPRECATED - DT-Prelim Calcs'!$C$9)+'DEPRECATED - DT-Prelim Calcs'!$C$9</f>
        <v>568.94853998617668</v>
      </c>
      <c r="BU57" s="57">
        <f t="shared" si="11"/>
        <v>93</v>
      </c>
      <c r="BV57" s="2">
        <f t="shared" si="36"/>
        <v>1.8828060353728675</v>
      </c>
      <c r="BW57" s="57">
        <f>BV57*'DEPRECATED - DT-Prelim Calcs'!$C$21/BQ$2/'DEPRECATED - DT-Prelim Calcs'!$C$19/'DEPRECATED - DT-Prelim Calcs'!$C$18*3.39*'DEPRECATED - DT-Prelim Calcs'!$C$20</f>
        <v>25.773080821789936</v>
      </c>
      <c r="BX57" s="46">
        <f t="shared" si="37"/>
        <v>0</v>
      </c>
      <c r="BY57" s="57">
        <f>BW56*'DEPRECATED - DT-Prelim Calcs'!$C$11+BY56</f>
        <v>-59.294773027615719</v>
      </c>
      <c r="BZ57" s="57">
        <f>BZ56+0.5*BW57*'DEPRECATED - DT-Prelim Calcs'!$C$11^2+BY57*'DEPRECATED - DT-Prelim Calcs'!$C$11</f>
        <v>-5033.2240320210976</v>
      </c>
      <c r="CA57" s="57">
        <f>MIN('Drive Train'!$F$35-BU56*'DEPRECATED - DT-Prelim Calcs'!$C$21*'Drive Train'!$F$39,CA56+BU$2)</f>
        <v>16.05862514449927</v>
      </c>
      <c r="CB57" s="57">
        <f>'Drive Train'!$F$35-BU57*'DEPRECATED - DT-Prelim Calcs'!$C$21*'Drive Train'!$F$39</f>
        <v>6.82</v>
      </c>
      <c r="CC57" s="1">
        <f>IF(BZ57&gt;='Drive Train'!$F$29,1,0)</f>
        <v>0</v>
      </c>
      <c r="CD57" s="57">
        <f t="shared" si="38"/>
        <v>103.33333333333333</v>
      </c>
      <c r="CE57" s="63">
        <f>CE56+'DEPRECATED - DT-Prelim Calcs'!$C$11</f>
        <v>212</v>
      </c>
      <c r="CF57" s="2">
        <f>CP57/'Drive Train'!$F$35</f>
        <v>0.55000000000000004</v>
      </c>
      <c r="CG57" s="46">
        <f>CN57*12*60/(PI() * 'Drive Train'!$F$15)/CF$2*CF57</f>
        <v>6517.7276153171551</v>
      </c>
      <c r="CH57" s="2">
        <f>('DEPRECATED - DT-Prelim Calcs'!$C$6*CF57-CG57)/('DEPRECATED - DT-Prelim Calcs'!$C$6*CF57)*'DEPRECATED - DT-Prelim Calcs'!$C$7*CF57</f>
        <v>-1.6215400662128223</v>
      </c>
      <c r="CI57" s="57">
        <f>CH57/'DEPRECATED - DT-Prelim Calcs'!$C$7*('DEPRECATED - DT-Prelim Calcs'!$C$8-'DEPRECATED - DT-Prelim Calcs'!$C$9)+'DEPRECATED - DT-Prelim Calcs'!$C$9</f>
        <v>-83.625141284275969</v>
      </c>
      <c r="CJ57" s="57">
        <f t="shared" si="12"/>
        <v>-83.625141284275969</v>
      </c>
      <c r="CK57" s="2">
        <f t="shared" si="39"/>
        <v>-2.4891372565917385</v>
      </c>
      <c r="CL57" s="57">
        <f>CK57*'DEPRECATED - DT-Prelim Calcs'!$C$21/CF$2/'DEPRECATED - DT-Prelim Calcs'!$C$19/'DEPRECATED - DT-Prelim Calcs'!$C$18*3.39*'DEPRECATED - DT-Prelim Calcs'!$C$20</f>
        <v>-42.09010144475868</v>
      </c>
      <c r="CM57" s="46">
        <f t="shared" si="40"/>
        <v>1</v>
      </c>
      <c r="CN57" s="57">
        <f>CL56*'DEPRECATED - DT-Prelim Calcs'!$C$11+CN56</f>
        <v>44.320444143678998</v>
      </c>
      <c r="CO57" s="57">
        <f>CO56+0.5*CL57*'DEPRECATED - DT-Prelim Calcs'!$C$11^2+CN57*'DEPRECATED - DT-Prelim Calcs'!$C$11</f>
        <v>-18166.730812590231</v>
      </c>
      <c r="CP57" s="57">
        <f>MIN('Drive Train'!$F$35-CJ56*'DEPRECATED - DT-Prelim Calcs'!$C$21*'Drive Train'!$F$39,CP56+CJ$2)</f>
        <v>6.82</v>
      </c>
      <c r="CQ57" s="57">
        <f>'Drive Train'!$F$35-CJ57*'DEPRECATED - DT-Prelim Calcs'!$C$21*'Drive Train'!$F$39</f>
        <v>17.417508477056558</v>
      </c>
      <c r="CR57" s="1">
        <f>IF(CO57&gt;='Drive Train'!$F$29,1,0)</f>
        <v>0</v>
      </c>
      <c r="CS57" s="57">
        <f t="shared" si="41"/>
        <v>-92.916823649195521</v>
      </c>
      <c r="CT57" s="63">
        <f>CT56+'DEPRECATED - DT-Prelim Calcs'!$C$11</f>
        <v>212</v>
      </c>
      <c r="CU57" s="2">
        <f>DE57/'Drive Train'!$F$35</f>
        <v>1.3603031759455391</v>
      </c>
      <c r="CV57" s="46">
        <f>DC57*12*60/(PI() * 'Drive Train'!$F$15)/CU$2*CU57</f>
        <v>-63839.36896899798</v>
      </c>
      <c r="CW57" s="2">
        <f>('DEPRECATED - DT-Prelim Calcs'!$C$6*CU57-CV57)/('DEPRECATED - DT-Prelim Calcs'!$C$6*CU57)*'DEPRECATED - DT-Prelim Calcs'!$C$7*CU57</f>
        <v>32.143786416746416</v>
      </c>
      <c r="CX57" s="57">
        <f>CW57/'DEPRECATED - DT-Prelim Calcs'!$C$7*('DEPRECATED - DT-Prelim Calcs'!$C$8-'DEPRECATED - DT-Prelim Calcs'!$C$9)+'DEPRECATED - DT-Prelim Calcs'!$C$9</f>
        <v>1713.9231523935957</v>
      </c>
      <c r="CY57" s="57">
        <f t="shared" si="13"/>
        <v>93</v>
      </c>
      <c r="CZ57" s="2">
        <f t="shared" si="42"/>
        <v>1.2803081040535502</v>
      </c>
      <c r="DA57" s="57">
        <f>CZ57*'DEPRECATED - DT-Prelim Calcs'!$C$21/CU$2/'DEPRECATED - DT-Prelim Calcs'!$C$19/'DEPRECATED - DT-Prelim Calcs'!$C$18*3.39*'DEPRECATED - DT-Prelim Calcs'!$C$20</f>
        <v>25.773080821789936</v>
      </c>
      <c r="DB57" s="46">
        <f t="shared" si="43"/>
        <v>0</v>
      </c>
      <c r="DC57" s="57">
        <f>DA56*'DEPRECATED - DT-Prelim Calcs'!$C$11+DC56</f>
        <v>-147.43573058513667</v>
      </c>
      <c r="DD57" s="57">
        <f>DD56+0.5*DA57*'DEPRECATED - DT-Prelim Calcs'!$C$11^2+DC57*'DEPRECATED - DT-Prelim Calcs'!$C$11</f>
        <v>-35806.235941899176</v>
      </c>
      <c r="DE57" s="57">
        <f>MIN('Drive Train'!$F$35-CY56*'DEPRECATED - DT-Prelim Calcs'!$C$21*'Drive Train'!$F$39,DE56+CY$2)</f>
        <v>16.867759381724685</v>
      </c>
      <c r="DF57" s="57">
        <f>'Drive Train'!$F$35-CY57*'DEPRECATED - DT-Prelim Calcs'!$C$21*'Drive Train'!$F$39</f>
        <v>6.82</v>
      </c>
      <c r="DG57" s="1">
        <f>IF(DD57&gt;='Drive Train'!$F$29,1,0)</f>
        <v>0</v>
      </c>
      <c r="DH57" s="57">
        <f t="shared" si="44"/>
        <v>103.33333333333333</v>
      </c>
      <c r="DI57" s="63">
        <f>DI56+'DEPRECATED - DT-Prelim Calcs'!$C$11</f>
        <v>212</v>
      </c>
      <c r="DJ57" s="2">
        <f>DT57/'Drive Train'!$F$35</f>
        <v>0.55000000000000004</v>
      </c>
      <c r="DK57" s="46">
        <f>DR57*12*60/(PI() * 'Drive Train'!$F$15)/DJ$2*DJ57</f>
        <v>-123059.03081944128</v>
      </c>
      <c r="DL57" s="2">
        <f>('DEPRECATED - DT-Prelim Calcs'!$C$6*DJ57-DK57)/('DEPRECATED - DT-Prelim Calcs'!$C$6*DJ57)*'DEPRECATED - DT-Prelim Calcs'!$C$7*DJ57</f>
        <v>56.967575848940612</v>
      </c>
      <c r="DM57" s="57">
        <f>DL57/'DEPRECATED - DT-Prelim Calcs'!$C$7*('DEPRECATED - DT-Prelim Calcs'!$C$8-'DEPRECATED - DT-Prelim Calcs'!$C$9)+'DEPRECATED - DT-Prelim Calcs'!$C$9</f>
        <v>3035.4551790120663</v>
      </c>
      <c r="DN57" s="57">
        <f t="shared" si="14"/>
        <v>93</v>
      </c>
      <c r="DO57" s="2">
        <f t="shared" si="45"/>
        <v>1.1037138828047846</v>
      </c>
      <c r="DP57" s="57">
        <f>DO57*'DEPRECATED - DT-Prelim Calcs'!$C$21/DJ$2/'DEPRECATED - DT-Prelim Calcs'!$C$19/'DEPRECATED - DT-Prelim Calcs'!$C$18*3.39*'DEPRECATED - DT-Prelim Calcs'!$C$20</f>
        <v>25.773080821789936</v>
      </c>
      <c r="DQ57" s="46">
        <f t="shared" si="46"/>
        <v>0</v>
      </c>
      <c r="DR57" s="57">
        <f>DP56*'DEPRECATED - DT-Prelim Calcs'!$C$11+DR56</f>
        <v>-605.95822442043357</v>
      </c>
      <c r="DS57" s="57">
        <f>DS56+0.5*DP57*'DEPRECATED - DT-Prelim Calcs'!$C$11^2+DR57*'DEPRECATED - DT-Prelim Calcs'!$C$11</f>
        <v>-58033.366194181355</v>
      </c>
      <c r="DT57" s="57">
        <f>MIN('Drive Train'!$F$35-DN56*'DEPRECATED - DT-Prelim Calcs'!$C$21*'Drive Train'!$F$39,DT56+DN$2)</f>
        <v>6.82</v>
      </c>
      <c r="DU57" s="57">
        <f>'Drive Train'!$F$35-DN57*'DEPRECATED - DT-Prelim Calcs'!$C$21*'Drive Train'!$F$39</f>
        <v>6.82</v>
      </c>
      <c r="DV57" s="1">
        <f>IF(DS57&gt;='Drive Train'!$F$29,1,0)</f>
        <v>0</v>
      </c>
      <c r="DW57" s="57">
        <f t="shared" si="47"/>
        <v>103.33333333333333</v>
      </c>
      <c r="DX57" s="63">
        <f>DX56+'DEPRECATED - DT-Prelim Calcs'!$C$11</f>
        <v>212</v>
      </c>
      <c r="DY57" s="2">
        <f>EI57/'Drive Train'!$F$35</f>
        <v>0.55000000000000004</v>
      </c>
      <c r="DZ57" s="46">
        <f>EG57*12*60/(PI() * 'Drive Train'!$F$15)/DY$2*DY57</f>
        <v>-271763.36127613921</v>
      </c>
      <c r="EA57" s="2">
        <f>('DEPRECATED - DT-Prelim Calcs'!$C$6*DY57-DZ57)/('DEPRECATED - DT-Prelim Calcs'!$C$6*DY57)*'DEPRECATED - DT-Prelim Calcs'!$C$7*DY57</f>
        <v>124.20536879465206</v>
      </c>
      <c r="EB57" s="57">
        <f>EA57/'DEPRECATED - DT-Prelim Calcs'!$C$7*('DEPRECATED - DT-Prelim Calcs'!$C$8-'DEPRECATED - DT-Prelim Calcs'!$C$9)+'DEPRECATED - DT-Prelim Calcs'!$C$9</f>
        <v>6614.9609196489046</v>
      </c>
      <c r="EC57" s="57">
        <f t="shared" si="15"/>
        <v>93</v>
      </c>
      <c r="ED57" s="2">
        <f t="shared" si="48"/>
        <v>0.96993038185874991</v>
      </c>
      <c r="EE57" s="57">
        <f>ED57*'DEPRECATED - DT-Prelim Calcs'!$C$21/DY$2/'DEPRECATED - DT-Prelim Calcs'!$C$19/'DEPRECATED - DT-Prelim Calcs'!$C$18*3.39*'DEPRECATED - DT-Prelim Calcs'!$C$20</f>
        <v>25.773080821789936</v>
      </c>
      <c r="EF57" s="46">
        <f t="shared" si="49"/>
        <v>0</v>
      </c>
      <c r="EG57" s="57">
        <f>EE56*'DEPRECATED - DT-Prelim Calcs'!$C$11+EG56</f>
        <v>-1175.9914315426829</v>
      </c>
      <c r="EH57" s="57">
        <f>EH56+0.5*EE57*'DEPRECATED - DT-Prelim Calcs'!$C$11^2+EG57*'DEPRECATED - DT-Prelim Calcs'!$C$11</f>
        <v>-113992.41492739986</v>
      </c>
      <c r="EI57" s="57">
        <f>MIN('Drive Train'!$F$35-EC56*'DEPRECATED - DT-Prelim Calcs'!$C$21*'Drive Train'!$F$39,EI56+EC$2)</f>
        <v>6.82</v>
      </c>
      <c r="EJ57" s="57">
        <f>'Drive Train'!$F$35-EC57*'DEPRECATED - DT-Prelim Calcs'!$C$21*'Drive Train'!$F$39</f>
        <v>6.82</v>
      </c>
      <c r="EK57" s="1">
        <f>IF(EH57&gt;='Drive Train'!$F$29,1,0)</f>
        <v>0</v>
      </c>
      <c r="EL57" s="57">
        <f t="shared" si="50"/>
        <v>103.33333333333333</v>
      </c>
      <c r="EM57" s="63">
        <f>EM56+'DEPRECATED - DT-Prelim Calcs'!$C$11</f>
        <v>212</v>
      </c>
      <c r="EN57" s="2">
        <f>EX57/'Drive Train'!$F$35</f>
        <v>0.55000000000000004</v>
      </c>
      <c r="EO57" s="46">
        <f>EV57*12*60/(PI() * 'Drive Train'!$F$15)/EN$2*EN57</f>
        <v>-177783.40768119114</v>
      </c>
      <c r="EP57" s="2">
        <f>('DEPRECATED - DT-Prelim Calcs'!$C$6*EN57-EO57)/('DEPRECATED - DT-Prelim Calcs'!$C$6*EN57)*'DEPRECATED - DT-Prelim Calcs'!$C$7*EN57</f>
        <v>81.711618670107072</v>
      </c>
      <c r="EQ57" s="57">
        <f>EP57/'DEPRECATED - DT-Prelim Calcs'!$C$7*('DEPRECATED - DT-Prelim Calcs'!$C$8-'DEPRECATED - DT-Prelim Calcs'!$C$9)+'DEPRECATED - DT-Prelim Calcs'!$C$9</f>
        <v>4352.7417740144137</v>
      </c>
      <c r="ER57" s="57">
        <f t="shared" si="16"/>
        <v>93</v>
      </c>
      <c r="ES57" s="2">
        <f t="shared" si="51"/>
        <v>0.86507304327942547</v>
      </c>
      <c r="ET57" s="57">
        <f>ES57*'DEPRECATED - DT-Prelim Calcs'!$C$21/EN$2/'DEPRECATED - DT-Prelim Calcs'!$C$19/'DEPRECATED - DT-Prelim Calcs'!$C$18*3.39*'DEPRECATED - DT-Prelim Calcs'!$C$20</f>
        <v>25.773080821789936</v>
      </c>
      <c r="EU57" s="46">
        <f t="shared" si="52"/>
        <v>0</v>
      </c>
      <c r="EV57" s="57">
        <f>ET56*'DEPRECATED - DT-Prelim Calcs'!$C$11+EV56</f>
        <v>-686.14625000170668</v>
      </c>
      <c r="EW57" s="57">
        <f>EW56+0.5*ET57*'DEPRECATED - DT-Prelim Calcs'!$C$11^2+EV57*'DEPRECATED - DT-Prelim Calcs'!$C$11</f>
        <v>-161043.08016736421</v>
      </c>
      <c r="EX57" s="57">
        <f>MIN('Drive Train'!$F$35-ER56*'DEPRECATED - DT-Prelim Calcs'!$C$21*'Drive Train'!$F$39,EX56+ER$2)</f>
        <v>6.82</v>
      </c>
      <c r="EY57" s="57">
        <f>'Drive Train'!$F$35-ER57*'DEPRECATED - DT-Prelim Calcs'!$C$21*'Drive Train'!$F$39</f>
        <v>6.82</v>
      </c>
      <c r="EZ57" s="1">
        <f>IF(EW57&gt;='Drive Train'!$F$29,1,0)</f>
        <v>0</v>
      </c>
      <c r="FA57" s="57">
        <f t="shared" si="53"/>
        <v>103.33333333333333</v>
      </c>
      <c r="FB57" s="63">
        <f>FB56+'DEPRECATED - DT-Prelim Calcs'!$C$11</f>
        <v>212</v>
      </c>
      <c r="FC57" s="2">
        <f>FM57/'Drive Train'!$F$35</f>
        <v>0.55000000000000004</v>
      </c>
      <c r="FD57" s="46">
        <f>FK57*12*60/(PI() * 'Drive Train'!$F$15)/FC$2*FC57</f>
        <v>-11885.474031125603</v>
      </c>
      <c r="FE57" s="2">
        <f>('DEPRECATED - DT-Prelim Calcs'!$C$6*FC57-FD57)/('DEPRECATED - DT-Prelim Calcs'!$C$6*FC57)*'DEPRECATED - DT-Prelim Calcs'!$C$7*FC57</f>
        <v>6.6996073949367174</v>
      </c>
      <c r="FF57" s="57">
        <f>FE57/'DEPRECATED - DT-Prelim Calcs'!$C$7*('DEPRECATED - DT-Prelim Calcs'!$C$8-'DEPRECATED - DT-Prelim Calcs'!$C$9)+'DEPRECATED - DT-Prelim Calcs'!$C$9</f>
        <v>359.3637463777514</v>
      </c>
      <c r="FG57" s="57">
        <f t="shared" si="17"/>
        <v>93</v>
      </c>
      <c r="FH57" s="2">
        <f t="shared" si="54"/>
        <v>0.78067567320338405</v>
      </c>
      <c r="FI57" s="57">
        <f>FH57*'DEPRECATED - DT-Prelim Calcs'!$C$21/FC$2/'DEPRECATED - DT-Prelim Calcs'!$C$19/'DEPRECATED - DT-Prelim Calcs'!$C$18*3.39*'DEPRECATED - DT-Prelim Calcs'!$C$20</f>
        <v>25.773080821789936</v>
      </c>
      <c r="FJ57" s="46">
        <f t="shared" si="55"/>
        <v>0</v>
      </c>
      <c r="FK57" s="57">
        <f>FI56*'DEPRECATED - DT-Prelim Calcs'!$C$11+FK56</f>
        <v>-41.396139579397399</v>
      </c>
      <c r="FL57" s="57">
        <f>FL56+0.5*FI57*'DEPRECATED - DT-Prelim Calcs'!$C$11^2+FK57*'DEPRECATED - DT-Prelim Calcs'!$C$11</f>
        <v>-173708.03234687418</v>
      </c>
      <c r="FM57" s="57">
        <f>MIN('Drive Train'!$F$35-FG56*'DEPRECATED - DT-Prelim Calcs'!$C$21*'Drive Train'!$F$39,FM56+FG$2)</f>
        <v>6.82</v>
      </c>
      <c r="FN57" s="57">
        <f>'Drive Train'!$F$35-FG57*'DEPRECATED - DT-Prelim Calcs'!$C$21*'Drive Train'!$F$39</f>
        <v>6.82</v>
      </c>
      <c r="FO57" s="1">
        <f>IF(FL57&gt;='Drive Train'!$F$29,1,0)</f>
        <v>0</v>
      </c>
      <c r="FP57" s="57">
        <f t="shared" si="56"/>
        <v>103.33333333333333</v>
      </c>
      <c r="FQ57" s="63">
        <f>FQ56+'DEPRECATED - DT-Prelim Calcs'!$C$11</f>
        <v>212</v>
      </c>
      <c r="FR57" s="2">
        <f>GB57/'Drive Train'!$F$35</f>
        <v>0.55000000000000004</v>
      </c>
      <c r="FS57" s="46">
        <f>FZ57*12*60/(PI() * 'Drive Train'!$F$15)/FR$2*FR57</f>
        <v>-228581.92357571193</v>
      </c>
      <c r="FT57" s="2">
        <f>('DEPRECATED - DT-Prelim Calcs'!$C$6*FR57-FS57)/('DEPRECATED - DT-Prelim Calcs'!$C$6*FR57)*'DEPRECATED - DT-Prelim Calcs'!$C$7*FR57</f>
        <v>104.68055362429</v>
      </c>
      <c r="FU57" s="57">
        <f>FT57/'DEPRECATED - DT-Prelim Calcs'!$C$7*('DEPRECATED - DT-Prelim Calcs'!$C$8-'DEPRECATED - DT-Prelim Calcs'!$C$9)+'DEPRECATED - DT-Prelim Calcs'!$C$9</f>
        <v>5575.5278132765179</v>
      </c>
      <c r="FV57" s="57">
        <f t="shared" si="18"/>
        <v>93</v>
      </c>
      <c r="FW57" s="2">
        <f t="shared" si="57"/>
        <v>0.7112822800297498</v>
      </c>
      <c r="FX57" s="57">
        <f>FW57*'DEPRECATED - DT-Prelim Calcs'!$C$21/FR$2/'DEPRECATED - DT-Prelim Calcs'!$C$19/'DEPRECATED - DT-Prelim Calcs'!$C$18*3.39*'DEPRECATED - DT-Prelim Calcs'!$C$20</f>
        <v>25.773080821789936</v>
      </c>
      <c r="FY57" s="46">
        <f t="shared" si="58"/>
        <v>0</v>
      </c>
      <c r="FZ57" s="57">
        <f>FX56*'DEPRECATED - DT-Prelim Calcs'!$C$11+FZ56</f>
        <v>-725.36494126149489</v>
      </c>
      <c r="GA57" s="57">
        <f>GA56+0.5*FX57*'DEPRECATED - DT-Prelim Calcs'!$C$11^2+FZ57*'DEPRECATED - DT-Prelim Calcs'!$C$11</f>
        <v>-202016.07445171179</v>
      </c>
      <c r="GB57" s="57">
        <f>MIN('Drive Train'!$F$35-FV56*'DEPRECATED - DT-Prelim Calcs'!$C$21*'Drive Train'!$F$39,GB56+FV$2)</f>
        <v>6.82</v>
      </c>
      <c r="GC57" s="57">
        <f>'Drive Train'!$F$35-FV57*'DEPRECATED - DT-Prelim Calcs'!$C$21*'Drive Train'!$F$39</f>
        <v>6.82</v>
      </c>
      <c r="GD57" s="1">
        <f>IF(GA57&gt;='Drive Train'!$F$29,1,0)</f>
        <v>0</v>
      </c>
      <c r="GE57" s="57">
        <f t="shared" si="59"/>
        <v>103.33333333333333</v>
      </c>
      <c r="GF57" s="63">
        <f>GF56+'DEPRECATED - DT-Prelim Calcs'!$C$11</f>
        <v>212</v>
      </c>
      <c r="GG57" s="2">
        <f>GQ57/'Drive Train'!$F$35</f>
        <v>0.85483870967741948</v>
      </c>
      <c r="GH57" s="46">
        <f>GO57*12*60/(PI() * 'Drive Train'!$F$15)/GG$2*GG57</f>
        <v>-79613.137534113092</v>
      </c>
      <c r="GI57" s="2">
        <f>('DEPRECATED - DT-Prelim Calcs'!$C$6*GG57-GH57)/('DEPRECATED - DT-Prelim Calcs'!$C$6*GG57)*'DEPRECATED - DT-Prelim Calcs'!$C$7*GG57</f>
        <v>38.057846366722693</v>
      </c>
      <c r="GJ57" s="57">
        <f>GI57/'DEPRECATED - DT-Prelim Calcs'!$C$7*('DEPRECATED - DT-Prelim Calcs'!$C$8-'DEPRECATED - DT-Prelim Calcs'!$C$9)+'DEPRECATED - DT-Prelim Calcs'!$C$9</f>
        <v>2028.7670908093451</v>
      </c>
      <c r="GK57" s="57">
        <f t="shared" si="60"/>
        <v>29.999999999999982</v>
      </c>
      <c r="GL57" s="2">
        <f t="shared" si="61"/>
        <v>0.99579519204165001</v>
      </c>
      <c r="GM57" s="57">
        <f>GL57*'DEPRECATED - DT-Prelim Calcs'!$C$21/GG$2/'DEPRECATED - DT-Prelim Calcs'!$C$19/'DEPRECATED - DT-Prelim Calcs'!$C$18*3.39*'DEPRECATED - DT-Prelim Calcs'!$C$20</f>
        <v>25.773080821789936</v>
      </c>
      <c r="GN57" s="46">
        <f t="shared" si="62"/>
        <v>0</v>
      </c>
      <c r="GO57" s="57">
        <f>GM56*'DEPRECATED - DT-Prelim Calcs'!$C$11+GO56</f>
        <v>-227.56525961169621</v>
      </c>
      <c r="GP57" s="57">
        <f>GP56+0.5*GM57*'DEPRECATED - DT-Prelim Calcs'!$C$11^2+GO57*'DEPRECATED - DT-Prelim Calcs'!$C$11</f>
        <v>-105785.25912353056</v>
      </c>
      <c r="GQ57" s="57">
        <f>MIN('Drive Train'!$F$35-GK56*'DEPRECATED - DT-Prelim Calcs'!$C$21*'Drive Train'!$F$39,GQ56+GK$2)</f>
        <v>10.600000000000001</v>
      </c>
      <c r="GR57" s="57">
        <f>'Drive Train'!$F$35-GK57*'DEPRECATED - DT-Prelim Calcs'!$C$21*'Drive Train'!$F$39</f>
        <v>10.600000000000001</v>
      </c>
      <c r="GS57" s="1">
        <f>IF(GP57&gt;='Drive Train'!$F$29,1,0)</f>
        <v>0</v>
      </c>
      <c r="GT57" s="57">
        <f t="shared" si="63"/>
        <v>33.333333333333314</v>
      </c>
      <c r="GU57" s="63">
        <f>GU56+'DEPRECATED - DT-Prelim Calcs'!$C$11</f>
        <v>212</v>
      </c>
      <c r="GV57" s="2">
        <f>HF57/'Drive Train'!$F$35</f>
        <v>0.83870967741935498</v>
      </c>
      <c r="GW57" s="46">
        <f>HD57*12*60/(PI() * 'Drive Train'!$F$15)/GV$2*GV57</f>
        <v>-148094.6859975871</v>
      </c>
      <c r="GX57" s="2">
        <f>('DEPRECATED - DT-Prelim Calcs'!$C$6*GV57-GW57)/('DEPRECATED - DT-Prelim Calcs'!$C$6*GV57)*'DEPRECATED - DT-Prelim Calcs'!$C$7*GV57</f>
        <v>68.983427893722293</v>
      </c>
      <c r="GY57" s="57">
        <f>GX57/'DEPRECATED - DT-Prelim Calcs'!$C$7*('DEPRECATED - DT-Prelim Calcs'!$C$8-'DEPRECATED - DT-Prelim Calcs'!$C$9)+'DEPRECATED - DT-Prelim Calcs'!$C$9</f>
        <v>3675.1372608981619</v>
      </c>
      <c r="GZ57" s="57">
        <f t="shared" si="20"/>
        <v>33.333333333333314</v>
      </c>
      <c r="HA57" s="2">
        <f t="shared" si="64"/>
        <v>0.99579519204165001</v>
      </c>
      <c r="HB57" s="57">
        <f>HA57*'DEPRECATED - DT-Prelim Calcs'!$C$21/GV$2/'DEPRECATED - DT-Prelim Calcs'!$C$19/'DEPRECATED - DT-Prelim Calcs'!$C$18*3.39*'DEPRECATED - DT-Prelim Calcs'!$C$20</f>
        <v>25.773080821789936</v>
      </c>
      <c r="HC57" s="46">
        <f t="shared" si="65"/>
        <v>0</v>
      </c>
      <c r="HD57" s="57">
        <f>HB56*'DEPRECATED - DT-Prelim Calcs'!$C$11+HD56</f>
        <v>-431.45273304170246</v>
      </c>
      <c r="HE57" s="57">
        <f>HE56+0.5*HB57*'DEPRECATED - DT-Prelim Calcs'!$C$11^2+HD57*'DEPRECATED - DT-Prelim Calcs'!$C$11</f>
        <v>-98593.281857715338</v>
      </c>
      <c r="HF57" s="57">
        <f>MIN('Drive Train'!$F$35-GZ56*'DEPRECATED - DT-Prelim Calcs'!$C$21*'Drive Train'!$F$39,HF56+GZ$2)</f>
        <v>10.400000000000002</v>
      </c>
      <c r="HG57" s="57">
        <f>'Drive Train'!$F$35-GZ57*'DEPRECATED - DT-Prelim Calcs'!$C$21*'Drive Train'!$F$39</f>
        <v>10.400000000000002</v>
      </c>
      <c r="HH57" s="1">
        <f>IF(HE57&gt;='Drive Train'!$F$29,1,0)</f>
        <v>0</v>
      </c>
      <c r="HI57" s="57">
        <f t="shared" si="66"/>
        <v>37.037037037037017</v>
      </c>
      <c r="HJ57" s="63">
        <f>HJ56+'DEPRECATED - DT-Prelim Calcs'!$C$11</f>
        <v>212</v>
      </c>
      <c r="HK57" s="2">
        <f>HU57/'Drive Train'!$F$35</f>
        <v>2.5163295781358967</v>
      </c>
      <c r="HL57" s="46">
        <f>HS57*12*60/(PI() * 'Drive Train'!$F$15)/HK$2*HK57</f>
        <v>-745615.31101976126</v>
      </c>
      <c r="HM57" s="2">
        <f>('DEPRECATED - DT-Prelim Calcs'!$C$6*HK57-HL57)/('DEPRECATED - DT-Prelim Calcs'!$C$6*HK57)*'DEPRECATED - DT-Prelim Calcs'!$C$7*HK57</f>
        <v>343.19998271813392</v>
      </c>
      <c r="HN57" s="57">
        <f>HM57/'DEPRECATED - DT-Prelim Calcs'!$C$7*('DEPRECATED - DT-Prelim Calcs'!$C$8-'DEPRECATED - DT-Prelim Calcs'!$C$9)+'DEPRECATED - DT-Prelim Calcs'!$C$9</f>
        <v>18273.47086420605</v>
      </c>
      <c r="HO57" s="57">
        <f t="shared" si="21"/>
        <v>36.66666666666665</v>
      </c>
      <c r="HP57" s="2">
        <f t="shared" si="67"/>
        <v>0.99579519204165001</v>
      </c>
      <c r="HQ57" s="57">
        <f>HP57*'DEPRECATED - DT-Prelim Calcs'!$C$21/HK$2/'DEPRECATED - DT-Prelim Calcs'!$C$19/'DEPRECATED - DT-Prelim Calcs'!$C$18*3.39*'DEPRECATED - DT-Prelim Calcs'!$C$20</f>
        <v>25.773080821789936</v>
      </c>
      <c r="HR57" s="46">
        <f t="shared" si="68"/>
        <v>0</v>
      </c>
      <c r="HS57" s="57">
        <f>HQ56*'DEPRECATED - DT-Prelim Calcs'!$C$11+HS56</f>
        <v>-724.02355959681154</v>
      </c>
      <c r="HT57" s="57">
        <f>HT56+0.5*HQ57*'DEPRECATED - DT-Prelim Calcs'!$C$11^2+HS57*'DEPRECATED - DT-Prelim Calcs'!$C$11</f>
        <v>-83707.608447707637</v>
      </c>
      <c r="HU57" s="57">
        <f>MIN('Drive Train'!$F$35-HO56*'DEPRECATED - DT-Prelim Calcs'!$C$21*'Drive Train'!$F$39,HU56+HO$2)</f>
        <v>31.202486768885123</v>
      </c>
      <c r="HV57" s="57">
        <f>'Drive Train'!$F$35-HO57*'DEPRECATED - DT-Prelim Calcs'!$C$21*'Drive Train'!$F$39</f>
        <v>10.200000000000001</v>
      </c>
      <c r="HW57" s="1">
        <f>IF(HT57&gt;='Drive Train'!$F$29,1,0)</f>
        <v>0</v>
      </c>
      <c r="HX57" s="57">
        <f t="shared" si="69"/>
        <v>40.740740740740726</v>
      </c>
      <c r="HY57" s="63">
        <f>HY56+'DEPRECATED - DT-Prelim Calcs'!$C$11</f>
        <v>212</v>
      </c>
      <c r="HZ57" s="2">
        <f>IJ57/'Drive Train'!$F$35</f>
        <v>0.80645161290322598</v>
      </c>
      <c r="IA57" s="46">
        <f>IH57*12*60/(PI() * 'Drive Train'!$F$15)/HZ$2*HZ57</f>
        <v>-51890.278183739654</v>
      </c>
      <c r="IB57" s="2">
        <f>('DEPRECATED - DT-Prelim Calcs'!$C$6*HZ57-IA57)/('DEPRECATED - DT-Prelim Calcs'!$C$6*HZ57)*'DEPRECATED - DT-Prelim Calcs'!$C$7*HZ57</f>
        <v>25.406131956104765</v>
      </c>
      <c r="IC57" s="57">
        <f>IB57/'DEPRECATED - DT-Prelim Calcs'!$C$7*('DEPRECATED - DT-Prelim Calcs'!$C$8-'DEPRECATED - DT-Prelim Calcs'!$C$9)+'DEPRECATED - DT-Prelim Calcs'!$C$9</f>
        <v>1355.2339128498929</v>
      </c>
      <c r="ID57" s="57">
        <f t="shared" si="22"/>
        <v>39.999999999999986</v>
      </c>
      <c r="IE57" s="2">
        <f t="shared" si="70"/>
        <v>0.99579519204165001</v>
      </c>
      <c r="IF57" s="57">
        <f>IE57*'DEPRECATED - DT-Prelim Calcs'!$C$21/HZ$2/'DEPRECATED - DT-Prelim Calcs'!$C$19/'DEPRECATED - DT-Prelim Calcs'!$C$18*3.39*'DEPRECATED - DT-Prelim Calcs'!$C$20</f>
        <v>25.773080821789936</v>
      </c>
      <c r="IG57" s="46">
        <f t="shared" si="71"/>
        <v>0</v>
      </c>
      <c r="IH57" s="57">
        <f>IF56*'DEPRECATED - DT-Prelim Calcs'!$C$11+IH56</f>
        <v>-157.22191702864211</v>
      </c>
      <c r="II57" s="57">
        <f>II56+0.5*IF57*'DEPRECATED - DT-Prelim Calcs'!$C$11^2+IH57*'DEPRECATED - DT-Prelim Calcs'!$C$11</f>
        <v>-93265.866337306405</v>
      </c>
      <c r="IJ57" s="57">
        <f>MIN('Drive Train'!$F$35-ID56*'DEPRECATED - DT-Prelim Calcs'!$C$21*'Drive Train'!$F$39,IJ56+ID$2)</f>
        <v>10.000000000000002</v>
      </c>
      <c r="IK57" s="57">
        <f>'Drive Train'!$F$35-ID57*'DEPRECATED - DT-Prelim Calcs'!$C$21*'Drive Train'!$F$39</f>
        <v>10.000000000000002</v>
      </c>
      <c r="IL57" s="1">
        <f>IF(II57&gt;='Drive Train'!$F$29,1,0)</f>
        <v>0</v>
      </c>
      <c r="IM57" s="57">
        <f t="shared" si="72"/>
        <v>44.444444444444429</v>
      </c>
      <c r="IN57" s="63">
        <f>IN56+'DEPRECATED - DT-Prelim Calcs'!$C$11</f>
        <v>212</v>
      </c>
      <c r="IO57" s="2">
        <f>IY57/'Drive Train'!$F$35</f>
        <v>0.79032258064516137</v>
      </c>
      <c r="IP57" s="46">
        <f>IW57*12*60/(PI() * 'Drive Train'!$F$15)/IO$2*IO57</f>
        <v>-327184.58450476429</v>
      </c>
      <c r="IQ57" s="2">
        <f>('DEPRECATED - DT-Prelim Calcs'!$C$6*IO57-IP57)/('DEPRECATED - DT-Prelim Calcs'!$C$6*IO57)*'DEPRECATED - DT-Prelim Calcs'!$C$7*IO57</f>
        <v>149.84367341494246</v>
      </c>
      <c r="IR57" s="57">
        <f>IQ57/'DEPRECATED - DT-Prelim Calcs'!$C$7*('DEPRECATED - DT-Prelim Calcs'!$C$8-'DEPRECATED - DT-Prelim Calcs'!$C$9)+'DEPRECATED - DT-Prelim Calcs'!$C$9</f>
        <v>7979.8548959075179</v>
      </c>
      <c r="IS57" s="57">
        <f t="shared" si="23"/>
        <v>43.333333333333321</v>
      </c>
      <c r="IT57" s="2">
        <f t="shared" si="73"/>
        <v>0.99579519204165001</v>
      </c>
      <c r="IU57" s="57">
        <f>IT57*'DEPRECATED - DT-Prelim Calcs'!$C$21/IO$2/'DEPRECATED - DT-Prelim Calcs'!$C$19/'DEPRECATED - DT-Prelim Calcs'!$C$18*3.39*'DEPRECATED - DT-Prelim Calcs'!$C$20</f>
        <v>25.773080821789936</v>
      </c>
      <c r="IV57" s="46">
        <f t="shared" si="74"/>
        <v>0</v>
      </c>
      <c r="IW57" s="57">
        <f>IU56*'DEPRECATED - DT-Prelim Calcs'!$C$11+IW56</f>
        <v>-1011.565120586917</v>
      </c>
      <c r="IX57" s="57">
        <f>IX56+0.5*IU57*'DEPRECATED - DT-Prelim Calcs'!$C$11^2+IW57*'DEPRECATED - DT-Prelim Calcs'!$C$11</f>
        <v>-122111.39160326976</v>
      </c>
      <c r="IY57" s="57">
        <f>MIN('Drive Train'!$F$35-IS56*'DEPRECATED - DT-Prelim Calcs'!$C$21*'Drive Train'!$F$39,IY56+IS$2)</f>
        <v>9.8000000000000007</v>
      </c>
      <c r="IZ57" s="57">
        <f>'Drive Train'!$F$35-IS57*'DEPRECATED - DT-Prelim Calcs'!$C$21*'Drive Train'!$F$39</f>
        <v>9.8000000000000007</v>
      </c>
      <c r="JA57" s="1">
        <f>IF(IX57&gt;='Drive Train'!$F$29,1,0)</f>
        <v>0</v>
      </c>
      <c r="JB57" s="57">
        <f t="shared" si="75"/>
        <v>48.148148148148138</v>
      </c>
      <c r="JC57" s="63">
        <f>JC56+'DEPRECATED - DT-Prelim Calcs'!$C$11</f>
        <v>212</v>
      </c>
      <c r="JD57" s="2">
        <f>JN57/'Drive Train'!$F$35</f>
        <v>0.77419354838709686</v>
      </c>
      <c r="JE57" s="46">
        <f>JL57*12*60/(PI() * 'Drive Train'!$F$15)/JD$2*JD57</f>
        <v>-169056.60174487942</v>
      </c>
      <c r="JF57" s="2">
        <f>('DEPRECATED - DT-Prelim Calcs'!$C$6*JD57-JE57)/('DEPRECATED - DT-Prelim Calcs'!$C$6*JD57)*'DEPRECATED - DT-Prelim Calcs'!$C$7*JD57</f>
        <v>78.306033506989905</v>
      </c>
      <c r="JG57" s="57">
        <f>JF57/'DEPRECATED - DT-Prelim Calcs'!$C$7*('DEPRECATED - DT-Prelim Calcs'!$C$8-'DEPRECATED - DT-Prelim Calcs'!$C$9)+'DEPRECATED - DT-Prelim Calcs'!$C$9</f>
        <v>4171.4402900194218</v>
      </c>
      <c r="JH57" s="57">
        <f t="shared" si="24"/>
        <v>46.666666666666657</v>
      </c>
      <c r="JI57" s="2">
        <f t="shared" si="76"/>
        <v>0.99579519204165001</v>
      </c>
      <c r="JJ57" s="57">
        <f>JI57*'DEPRECATED - DT-Prelim Calcs'!$C$21/JD$2/'DEPRECATED - DT-Prelim Calcs'!$C$19/'DEPRECATED - DT-Prelim Calcs'!$C$18*3.39*'DEPRECATED - DT-Prelim Calcs'!$C$20</f>
        <v>25.773080821789936</v>
      </c>
      <c r="JK57" s="46">
        <f t="shared" si="77"/>
        <v>0</v>
      </c>
      <c r="JL57" s="57">
        <f>JJ56*'DEPRECATED - DT-Prelim Calcs'!$C$11+JL56</f>
        <v>-533.56580668480262</v>
      </c>
      <c r="JM57" s="57">
        <f>JM56+0.5*JJ57*'DEPRECATED - DT-Prelim Calcs'!$C$11^2+JL57*'DEPRECATED - DT-Prelim Calcs'!$C$11</f>
        <v>-132461.48652121032</v>
      </c>
      <c r="JN57" s="57">
        <f>MIN('Drive Train'!$F$35-JH56*'DEPRECATED - DT-Prelim Calcs'!$C$21*'Drive Train'!$F$39,JN56+JH$2)</f>
        <v>9.6000000000000014</v>
      </c>
      <c r="JO57" s="57">
        <f>'Drive Train'!$F$35-JH57*'DEPRECATED - DT-Prelim Calcs'!$C$21*'Drive Train'!$F$39</f>
        <v>9.6000000000000014</v>
      </c>
      <c r="JP57" s="1">
        <f>IF(JM57&gt;='Drive Train'!$F$29,1,0)</f>
        <v>0</v>
      </c>
      <c r="JQ57" s="57">
        <f>MIN(JG57,'DEPRECATED - DT-Prelim Calcs'!$C$10)*'DEPRECATED - DT-Prelim Calcs'!$C$11*1000/60/60</f>
        <v>103.33333333333333</v>
      </c>
      <c r="JR57" s="63">
        <f>JR56+'DEPRECATED - DT-Prelim Calcs'!$C$11</f>
        <v>212</v>
      </c>
      <c r="JS57" s="2">
        <f>KC57/'Drive Train'!$F$35</f>
        <v>0.75806451612903225</v>
      </c>
      <c r="JT57" s="46">
        <f>KA57*12*60/(PI() * 'Drive Train'!$F$15)/JS$2*JS57</f>
        <v>-180139.34925298262</v>
      </c>
      <c r="JU57" s="2">
        <f>('DEPRECATED - DT-Prelim Calcs'!$C$6*JS57-JT57)/('DEPRECATED - DT-Prelim Calcs'!$C$6*JS57)*'DEPRECATED - DT-Prelim Calcs'!$C$7*JS57</f>
        <v>83.278311037283373</v>
      </c>
      <c r="JV57" s="57">
        <f>JU57/'DEPRECATED - DT-Prelim Calcs'!$C$7*('DEPRECATED - DT-Prelim Calcs'!$C$8-'DEPRECATED - DT-Prelim Calcs'!$C$9)+'DEPRECATED - DT-Prelim Calcs'!$C$9</f>
        <v>4436.1470149723882</v>
      </c>
      <c r="JW57" s="57">
        <f t="shared" si="25"/>
        <v>49.999999999999993</v>
      </c>
      <c r="JX57" s="2">
        <f t="shared" si="78"/>
        <v>0.99579519204165001</v>
      </c>
      <c r="JY57" s="57">
        <f>JX57*'DEPRECATED - DT-Prelim Calcs'!$C$21/JS$2/'DEPRECATED - DT-Prelim Calcs'!$C$19/'DEPRECATED - DT-Prelim Calcs'!$C$18*3.39*'DEPRECATED - DT-Prelim Calcs'!$C$20</f>
        <v>25.773080821789936</v>
      </c>
      <c r="JZ57" s="46">
        <f t="shared" si="79"/>
        <v>0</v>
      </c>
      <c r="KA57" s="57">
        <f>JY56*'DEPRECATED - DT-Prelim Calcs'!$C$11+KA56</f>
        <v>-580.6411678634928</v>
      </c>
      <c r="KB57" s="57">
        <f>KB56+0.5*JY57*'DEPRECATED - DT-Prelim Calcs'!$C$11^2+KA57*'DEPRECATED - DT-Prelim Calcs'!$C$11</f>
        <v>-132259.48360068421</v>
      </c>
      <c r="KC57" s="57">
        <f>MIN('Drive Train'!$F$35-JW56*'DEPRECATED - DT-Prelim Calcs'!$C$21*'Drive Train'!$F$39,KC56+JW$2)</f>
        <v>9.4</v>
      </c>
      <c r="KD57" s="57">
        <f>'Drive Train'!$F$35-JW57*'DEPRECATED - DT-Prelim Calcs'!$C$21*'Drive Train'!$F$39</f>
        <v>9.4</v>
      </c>
      <c r="KE57" s="1">
        <f>IF(KB57&gt;='Drive Train'!$F$29,1,0)</f>
        <v>0</v>
      </c>
      <c r="KF57" s="57">
        <f>MIN(JV57,'DEPRECATED - DT-Prelim Calcs'!$C$10)*'DEPRECATED - DT-Prelim Calcs'!$C$11*1000/60/60</f>
        <v>103.33333333333333</v>
      </c>
      <c r="KG57" s="63">
        <f>KG56+'DEPRECATED - DT-Prelim Calcs'!$C$11</f>
        <v>212</v>
      </c>
      <c r="KH57" s="2">
        <f>KR57/'Drive Train'!$F$35</f>
        <v>0.74193548387096786</v>
      </c>
      <c r="KI57" s="46">
        <f>KP57*12*60/(PI() * 'Drive Train'!$F$15)/KH$2*KH57</f>
        <v>-71373.42995760763</v>
      </c>
      <c r="KJ57" s="2">
        <f>('DEPRECATED - DT-Prelim Calcs'!$C$6*KH57-KI57)/('DEPRECATED - DT-Prelim Calcs'!$C$6*KH57)*'DEPRECATED - DT-Prelim Calcs'!$C$7*KH57</f>
        <v>34.060103202401905</v>
      </c>
      <c r="KK57" s="57">
        <f>KJ57/'DEPRECATED - DT-Prelim Calcs'!$C$7*('DEPRECATED - DT-Prelim Calcs'!$C$8-'DEPRECATED - DT-Prelim Calcs'!$C$9)+'DEPRECATED - DT-Prelim Calcs'!$C$9</f>
        <v>1815.9411787834708</v>
      </c>
      <c r="KL57" s="57">
        <f t="shared" si="26"/>
        <v>53.333333333333329</v>
      </c>
      <c r="KM57" s="2">
        <f t="shared" si="80"/>
        <v>0.99579519204165001</v>
      </c>
      <c r="KN57" s="57">
        <f>KM57*'DEPRECATED - DT-Prelim Calcs'!$C$21/KH$2/'DEPRECATED - DT-Prelim Calcs'!$C$19/'DEPRECATED - DT-Prelim Calcs'!$C$18*3.39*'DEPRECATED - DT-Prelim Calcs'!$C$20</f>
        <v>25.773080821789936</v>
      </c>
      <c r="KO57" s="46">
        <f t="shared" si="81"/>
        <v>0</v>
      </c>
      <c r="KP57" s="57">
        <f>KN56*'DEPRECATED - DT-Prelim Calcs'!$C$11+KP56</f>
        <v>-235.05842887895017</v>
      </c>
      <c r="KQ57" s="57">
        <f>KQ56+0.5*KN57*'DEPRECATED - DT-Prelim Calcs'!$C$11^2+KP57*'DEPRECATED - DT-Prelim Calcs'!$C$11</f>
        <v>-89642.391405741728</v>
      </c>
      <c r="KR57" s="57">
        <f>MIN('Drive Train'!$F$35-KL56*'DEPRECATED - DT-Prelim Calcs'!$C$21*'Drive Train'!$F$39,KR56+KL$2)</f>
        <v>9.2000000000000011</v>
      </c>
      <c r="KS57" s="57">
        <f>'Drive Train'!$F$35-KL57*'DEPRECATED - DT-Prelim Calcs'!$C$21*'Drive Train'!$F$39</f>
        <v>9.2000000000000011</v>
      </c>
      <c r="KT57" s="1">
        <f>IF(KQ57&gt;='Drive Train'!$F$29,1,0)</f>
        <v>0</v>
      </c>
      <c r="KU57" s="57">
        <f>MIN(KK57,'DEPRECATED - DT-Prelim Calcs'!$C$10)*'DEPRECATED - DT-Prelim Calcs'!$C$11*1000/60/60</f>
        <v>103.33333333333333</v>
      </c>
      <c r="KV57" s="63">
        <f>KV56+'DEPRECATED - DT-Prelim Calcs'!$C$11</f>
        <v>212</v>
      </c>
      <c r="KW57" s="2">
        <f>LG57/'Drive Train'!$F$35</f>
        <v>0.72580645161290325</v>
      </c>
      <c r="KX57" s="46">
        <f>LE57*12*60/(PI() * 'Drive Train'!$F$15)/KW$2*KW57</f>
        <v>13307.445646686991</v>
      </c>
      <c r="KY57" s="2">
        <f>('DEPRECATED - DT-Prelim Calcs'!$C$6*KW57-KX57)/('DEPRECATED - DT-Prelim Calcs'!$C$6*KW57)*'DEPRECATED - DT-Prelim Calcs'!$C$7*KW57</f>
        <v>-4.2678691173756889</v>
      </c>
      <c r="KZ57" s="57">
        <f>KY57/'DEPRECATED - DT-Prelim Calcs'!$C$7*('DEPRECATED - DT-Prelim Calcs'!$C$8-'DEPRECATED - DT-Prelim Calcs'!$C$9)+'DEPRECATED - DT-Prelim Calcs'!$C$9</f>
        <v>-224.50647624867258</v>
      </c>
      <c r="LA57" s="57">
        <f t="shared" si="27"/>
        <v>-224.50647624867258</v>
      </c>
      <c r="LB57" s="2">
        <f t="shared" si="82"/>
        <v>-5.6101966446108156</v>
      </c>
      <c r="LC57" s="57">
        <f>LB57*'DEPRECATED - DT-Prelim Calcs'!$C$21/KW$2/'DEPRECATED - DT-Prelim Calcs'!$C$19/'DEPRECATED - DT-Prelim Calcs'!$C$18*3.39*'DEPRECATED - DT-Prelim Calcs'!$C$20</f>
        <v>-145.20260059825793</v>
      </c>
      <c r="LD57" s="46">
        <f t="shared" si="83"/>
        <v>1</v>
      </c>
      <c r="LE57" s="57">
        <f>LC56*'DEPRECATED - DT-Prelim Calcs'!$C$11+LE56</f>
        <v>44.80013059518015</v>
      </c>
      <c r="LF57" s="57">
        <f>LF56+0.5*LC57*'DEPRECATED - DT-Prelim Calcs'!$C$11^2+LE57*'DEPRECATED - DT-Prelim Calcs'!$C$11</f>
        <v>-113112.68195494116</v>
      </c>
      <c r="LG57" s="57">
        <f>MIN('Drive Train'!$F$35-LA56*'DEPRECATED - DT-Prelim Calcs'!$C$21*'Drive Train'!$F$39,LG56+LA$2)</f>
        <v>9</v>
      </c>
      <c r="LH57" s="57">
        <f>'Drive Train'!$F$35-LA57*'DEPRECATED - DT-Prelim Calcs'!$C$21*'Drive Train'!$F$39</f>
        <v>25.870388574920355</v>
      </c>
      <c r="LI57" s="1">
        <f>IF(LF57&gt;='Drive Train'!$F$29,1,0)</f>
        <v>0</v>
      </c>
      <c r="LJ57" s="57">
        <f>MIN(KZ57,'DEPRECATED - DT-Prelim Calcs'!$C$10)*'DEPRECATED - DT-Prelim Calcs'!$C$11*1000/60/60</f>
        <v>-249.45164027630287</v>
      </c>
      <c r="LK57" s="63">
        <f>LK56+'DEPRECATED - DT-Prelim Calcs'!$C$11</f>
        <v>212</v>
      </c>
      <c r="LL57" s="2">
        <f>LV57/'Drive Train'!$F$35</f>
        <v>0.70967741935483875</v>
      </c>
      <c r="LM57" s="46">
        <f>LT57*12*60/(PI() * 'Drive Train'!$F$15)/LL$2*LL57</f>
        <v>-24598.743628897559</v>
      </c>
      <c r="LN57" s="2">
        <f>('DEPRECATED - DT-Prelim Calcs'!$C$6*LL57-LM57)/('DEPRECATED - DT-Prelim Calcs'!$C$6*LL57)*'DEPRECATED - DT-Prelim Calcs'!$C$7*LL57</f>
        <v>12.832831425981581</v>
      </c>
      <c r="LO57" s="57">
        <f>LN57/'DEPRECATED - DT-Prelim Calcs'!$C$7*('DEPRECATED - DT-Prelim Calcs'!$C$8-'DEPRECATED - DT-Prelim Calcs'!$C$9)+'DEPRECATED - DT-Prelim Calcs'!$C$9</f>
        <v>685.87521657818968</v>
      </c>
      <c r="LP57" s="57">
        <f t="shared" si="28"/>
        <v>60</v>
      </c>
      <c r="LQ57" s="2">
        <f t="shared" si="84"/>
        <v>0.99579519204165001</v>
      </c>
      <c r="LR57" s="57">
        <f>LQ57*'DEPRECATED - DT-Prelim Calcs'!$C$21/LL$2/'DEPRECATED - DT-Prelim Calcs'!$C$19/'DEPRECATED - DT-Prelim Calcs'!$C$18*3.39*'DEPRECATED - DT-Prelim Calcs'!$C$20</f>
        <v>25.773080821789936</v>
      </c>
      <c r="LS57" s="46">
        <f t="shared" si="85"/>
        <v>0</v>
      </c>
      <c r="LT57" s="57">
        <f>LR56*'DEPRECATED - DT-Prelim Calcs'!$C$11+LT56</f>
        <v>-84.694916176980186</v>
      </c>
      <c r="LU57" s="57">
        <f>LU56+0.5*LR57*'DEPRECATED - DT-Prelim Calcs'!$C$11^2+LT57*'DEPRECATED - DT-Prelim Calcs'!$C$11</f>
        <v>-121301.18599489698</v>
      </c>
      <c r="LV57" s="57">
        <f>MIN('Drive Train'!$F$35-LP56*'DEPRECATED - DT-Prelim Calcs'!$C$21*'Drive Train'!$F$39,LV56+LP$2)</f>
        <v>8.8000000000000007</v>
      </c>
      <c r="LW57" s="57">
        <f>'Drive Train'!$F$35-LP57*'DEPRECATED - DT-Prelim Calcs'!$C$21*'Drive Train'!$F$39</f>
        <v>8.8000000000000007</v>
      </c>
      <c r="LX57" s="1">
        <f>IF(LU57&gt;='Drive Train'!$F$29,1,0)</f>
        <v>0</v>
      </c>
      <c r="LY57" s="57">
        <f>MIN(LO57,'DEPRECATED - DT-Prelim Calcs'!$C$10)*'DEPRECATED - DT-Prelim Calcs'!$C$11*1000/60/60</f>
        <v>103.33333333333333</v>
      </c>
      <c r="LZ57" s="63">
        <f>LZ56+'DEPRECATED - DT-Prelim Calcs'!$C$11</f>
        <v>212</v>
      </c>
    </row>
    <row r="58" spans="2:338" x14ac:dyDescent="0.2">
      <c r="B58" s="20"/>
      <c r="C58" s="3" t="str">
        <f t="shared" si="94"/>
        <v>Max Speed (ft/s)</v>
      </c>
      <c r="E58" s="17">
        <f t="shared" si="95"/>
        <v>103.09232328715974</v>
      </c>
      <c r="F58" s="18">
        <f>'DEPRECATED - DT-Prelim Calcs'!GO2</f>
        <v>85.201355844379492</v>
      </c>
      <c r="G58" s="18">
        <f>'DEPRECATED - DT-Prelim Calcs'!HD2</f>
        <v>86.327851569036824</v>
      </c>
      <c r="H58" s="18">
        <f>'DEPRECATED - DT-Prelim Calcs'!HS2</f>
        <v>90.276333362420033</v>
      </c>
      <c r="I58" s="18">
        <f>'DEPRECATED - DT-Prelim Calcs'!IH2</f>
        <v>91.862436386918318</v>
      </c>
      <c r="J58" s="18">
        <f>'DEPRECATED - DT-Prelim Calcs'!IW2</f>
        <v>94.01822836540525</v>
      </c>
      <c r="K58" s="18">
        <f>'DEPRECATED - DT-Prelim Calcs'!JL2</f>
        <v>95.128953712190579</v>
      </c>
      <c r="L58" s="18">
        <f>'DEPRECATED - DT-Prelim Calcs'!KA2</f>
        <v>98.054072245662312</v>
      </c>
      <c r="M58" s="18">
        <f>'DEPRECATED - DT-Prelim Calcs'!KP2</f>
        <v>98.465299737897766</v>
      </c>
      <c r="N58" s="18">
        <f>'DEPRECATED - DT-Prelim Calcs'!LE2</f>
        <v>103.09232328715974</v>
      </c>
      <c r="O58" s="18">
        <f>'DEPRECATED - DT-Prelim Calcs'!LT2</f>
        <v>105.14229023836417</v>
      </c>
      <c r="Q58" s="126"/>
      <c r="R58" s="63">
        <f>R57+'DEPRECATED - DT-Prelim Calcs'!$C$11</f>
        <v>216</v>
      </c>
      <c r="S58" s="2">
        <f>AG58/'Drive Train'!$F$35</f>
        <v>0</v>
      </c>
      <c r="T58" s="46">
        <f>AE58*12*60/(PI() * 'Drive Train'!$F$15)/S$2*ABS(S58)</f>
        <v>0</v>
      </c>
      <c r="U58" s="2">
        <f>IF(OR(AD57=1,AND($C$32=Motors!$C$32,'DEPRECATED - DT-Prelim Calcs'!AI57=1)),0,IF(AG58=0,-(V57+$C$9)/($C$8-$C$9)*$C$7,($C$6*S58-T58)/($C$6*S58)*$C$7*S58))</f>
        <v>0</v>
      </c>
      <c r="V58" s="57">
        <f>IF(AND(AD57=1,AI57=1),0,ABS(U58/$C$7*($C$8-$C$9)+$C$9) *'Drive Train'!$AA$49 + V57*(1-'Drive Train'!$AA$49))</f>
        <v>0</v>
      </c>
      <c r="W58" s="57">
        <f t="shared" si="0"/>
        <v>0</v>
      </c>
      <c r="X58" s="2">
        <f>MAX(MIN(IF(AND(AI57=1,AG58&lt;0),-1,1)*(W58-$C$9)/($C$8-$C$9)*$C$7-$C$29*AE58/T$2 -  AI57*$C$29/2,X$2),MAX(X$4:X57)*-1)</f>
        <v>-0.2458281045106315</v>
      </c>
      <c r="Y58" s="57">
        <f t="shared" si="1"/>
        <v>0</v>
      </c>
      <c r="Z58" s="57">
        <f t="shared" si="2"/>
        <v>0</v>
      </c>
      <c r="AA58" s="57">
        <f t="shared" si="3"/>
        <v>0</v>
      </c>
      <c r="AB58" s="57" t="e">
        <f t="shared" si="4"/>
        <v>#N/A</v>
      </c>
      <c r="AC58" s="46">
        <f t="shared" si="29"/>
        <v>1</v>
      </c>
      <c r="AD58" s="1">
        <f t="shared" si="5"/>
        <v>1</v>
      </c>
      <c r="AE58" s="57">
        <f t="shared" si="6"/>
        <v>0</v>
      </c>
      <c r="AF58" s="57" t="e">
        <f t="shared" si="7"/>
        <v>#N/A</v>
      </c>
      <c r="AG58" s="57">
        <f>IF(AI57=0,MIN('Drive Train'!$F$35-W57*$C$21*'Drive Train'!$F$39,AG57+W$2)-$C$3,IF(AE57-1&lt;=0,0,IF($C$32=Motors!$C$30,MAX(MAX(AG$4:AG57)*-1,AG57-W$2),MAX(0,MAX(AG$4:AG57)*-1,AG57-W$2))))</f>
        <v>0</v>
      </c>
      <c r="AH58" s="57">
        <f>'Drive Train'!$F$35-ABS(W58)*'DEPRECATED - DT-Prelim Calcs'!$C$21*'Drive Train'!$F$39</f>
        <v>12.4</v>
      </c>
      <c r="AI58" s="1">
        <f>IF(AJ58&gt;='Drive Train'!$F$29,1,0)</f>
        <v>1</v>
      </c>
      <c r="AJ58" s="57">
        <f>AJ57+0.5*Y58*'DEPRECATED - DT-Prelim Calcs'!$C$11^2+AE58*'DEPRECATED - DT-Prelim Calcs'!$C$11</f>
        <v>784.33981740885292</v>
      </c>
      <c r="AK58" s="57">
        <f t="shared" si="8"/>
        <v>0</v>
      </c>
      <c r="AL58" s="63">
        <f>AL57+'DEPRECATED - DT-Prelim Calcs'!$C$11</f>
        <v>216</v>
      </c>
      <c r="AM58" s="2">
        <f>AW58/'Drive Train'!$F$35</f>
        <v>0.90171764178016656</v>
      </c>
      <c r="AN58" s="46">
        <f>AU58*12*60/(PI() * 'Drive Train'!$F$15)/AM$2*AM58</f>
        <v>4074.5134537423464</v>
      </c>
      <c r="AO58" s="2">
        <f>('DEPRECATED - DT-Prelim Calcs'!$C$6*AM58-AN58)/('DEPRECATED - DT-Prelim Calcs'!$C$6*AM58)*'DEPRECATED - DT-Prelim Calcs'!$C$7*AM58</f>
        <v>0.3308172983939433</v>
      </c>
      <c r="AP58" s="57">
        <f>AO58/'DEPRECATED - DT-Prelim Calcs'!$C$7*('DEPRECATED - DT-Prelim Calcs'!$C$8-'DEPRECATED - DT-Prelim Calcs'!$C$9)+'DEPRECATED - DT-Prelim Calcs'!$C$9</f>
        <v>20.311559910349761</v>
      </c>
      <c r="AQ58" s="57">
        <f t="shared" si="9"/>
        <v>20.311559910349761</v>
      </c>
      <c r="AR58" s="2">
        <f t="shared" si="30"/>
        <v>-1.2176894549909001E-6</v>
      </c>
      <c r="AS58" s="57">
        <f>AR58*'DEPRECATED - DT-Prelim Calcs'!$C$21/AM$2/'DEPRECATED - DT-Prelim Calcs'!$C$19/'DEPRECATED - DT-Prelim Calcs'!$C$18*3.39*'DEPRECATED - DT-Prelim Calcs'!$C$20</f>
        <v>-8.8245158414488158E-6</v>
      </c>
      <c r="AT58" s="46">
        <f t="shared" si="31"/>
        <v>0</v>
      </c>
      <c r="AU58" s="57">
        <f>AS57*'DEPRECATED - DT-Prelim Calcs'!$C$11+AU57</f>
        <v>39.432341062007694</v>
      </c>
      <c r="AV58" s="57">
        <f>AV57+0.5*AS58*'DEPRECATED - DT-Prelim Calcs'!$C$11^2+AU58*'DEPRECATED - DT-Prelim Calcs'!$C$11</f>
        <v>8472.7678331918705</v>
      </c>
      <c r="AW58" s="57">
        <f>MIN('Drive Train'!$F$35-AQ57*'DEPRECATED - DT-Prelim Calcs'!$C$21*'Drive Train'!$F$39,AW57+AQ$2)</f>
        <v>11.181298758074066</v>
      </c>
      <c r="AX58" s="57">
        <f>'Drive Train'!$F$35-AQ58*'DEPRECATED - DT-Prelim Calcs'!$C$21*'Drive Train'!$F$39</f>
        <v>11.181306405379015</v>
      </c>
      <c r="AY58" s="1">
        <f>IF(AV58&gt;='Drive Train'!$F$29,1,0)</f>
        <v>1</v>
      </c>
      <c r="AZ58" s="57">
        <f t="shared" si="32"/>
        <v>22.568399900388624</v>
      </c>
      <c r="BA58" s="63">
        <f>BA57+'DEPRECATED - DT-Prelim Calcs'!$C$11</f>
        <v>216</v>
      </c>
      <c r="BB58" s="2">
        <f>BL58/'Drive Train'!$F$35</f>
        <v>0.55000000000000004</v>
      </c>
      <c r="BC58" s="46">
        <f>BJ58*12*60/(PI() * 'Drive Train'!$F$15)/BB$2*BB58</f>
        <v>5574.4009426671955</v>
      </c>
      <c r="BD58" s="2">
        <f>('DEPRECATED - DT-Prelim Calcs'!$C$6*BB58-BC58)/('DEPRECATED - DT-Prelim Calcs'!$C$6*BB58)*'DEPRECATED - DT-Prelim Calcs'!$C$7*BB58</f>
        <v>-1.1950077433073061</v>
      </c>
      <c r="BE58" s="57">
        <f>BD58/'DEPRECATED - DT-Prelim Calcs'!$C$7*('DEPRECATED - DT-Prelim Calcs'!$C$8-'DEPRECATED - DT-Prelim Calcs'!$C$9)+'DEPRECATED - DT-Prelim Calcs'!$C$9</f>
        <v>-60.918047081463634</v>
      </c>
      <c r="BF58" s="57">
        <f t="shared" si="10"/>
        <v>-60.918047081463634</v>
      </c>
      <c r="BG58" s="2">
        <f t="shared" si="33"/>
        <v>-1.9370354685129263</v>
      </c>
      <c r="BH58" s="57">
        <f>BG58*'DEPRECATED - DT-Prelim Calcs'!$C$21/BB$2/'DEPRECATED - DT-Prelim Calcs'!$C$19/'DEPRECATED - DT-Prelim Calcs'!$C$18*3.39*'DEPRECATED - DT-Prelim Calcs'!$C$20</f>
        <v>-20.276489068396955</v>
      </c>
      <c r="BI58" s="46">
        <f t="shared" si="34"/>
        <v>1</v>
      </c>
      <c r="BJ58" s="57">
        <f>BH57*'DEPRECATED - DT-Prelim Calcs'!$C$11+BJ57</f>
        <v>61.232507166598865</v>
      </c>
      <c r="BK58" s="57">
        <f>BK57+0.5*BH58*'DEPRECATED - DT-Prelim Calcs'!$C$11^2+BJ58*'DEPRECATED - DT-Prelim Calcs'!$C$11</f>
        <v>4500.8960041454338</v>
      </c>
      <c r="BL58" s="57">
        <f>MIN('Drive Train'!$F$35-BF57*'DEPRECATED - DT-Prelim Calcs'!$C$21*'Drive Train'!$F$39,BL57+BF$2)</f>
        <v>6.82</v>
      </c>
      <c r="BM58" s="57">
        <f>'Drive Train'!$F$35-BF58*'DEPRECATED - DT-Prelim Calcs'!$C$21*'Drive Train'!$F$39</f>
        <v>16.055082824887819</v>
      </c>
      <c r="BN58" s="1">
        <f>IF(BK58&gt;='Drive Train'!$F$29,1,0)</f>
        <v>1</v>
      </c>
      <c r="BO58" s="57">
        <f t="shared" si="35"/>
        <v>-67.686718979404034</v>
      </c>
      <c r="BP58" s="63">
        <f>BP57+'DEPRECATED - DT-Prelim Calcs'!$C$11</f>
        <v>216</v>
      </c>
      <c r="BQ58" s="2">
        <f>CA58/'Drive Train'!$F$35</f>
        <v>0.55000000000000004</v>
      </c>
      <c r="BR58" s="46">
        <f>BY58*12*60/(PI() * 'Drive Train'!$F$15)/BQ$2*BQ58</f>
        <v>5214.0062711033715</v>
      </c>
      <c r="BS58" s="2">
        <f>('DEPRECATED - DT-Prelim Calcs'!$C$6*BQ58-BR58)/('DEPRECATED - DT-Prelim Calcs'!$C$6*BQ58)*'DEPRECATED - DT-Prelim Calcs'!$C$7*BQ58</f>
        <v>-1.0320525541011492</v>
      </c>
      <c r="BT58" s="57">
        <f>BS58/'DEPRECATED - DT-Prelim Calcs'!$C$7*('DEPRECATED - DT-Prelim Calcs'!$C$8-'DEPRECATED - DT-Prelim Calcs'!$C$9)+'DEPRECATED - DT-Prelim Calcs'!$C$9</f>
        <v>-52.242880784720924</v>
      </c>
      <c r="BU58" s="57">
        <f t="shared" si="11"/>
        <v>-52.242880784720924</v>
      </c>
      <c r="BV58" s="2">
        <f t="shared" si="36"/>
        <v>-1.7261069022448789</v>
      </c>
      <c r="BW58" s="57">
        <f>BV58*'DEPRECATED - DT-Prelim Calcs'!$C$21/BQ$2/'DEPRECATED - DT-Prelim Calcs'!$C$19/'DEPRECATED - DT-Prelim Calcs'!$C$18*3.39*'DEPRECATED - DT-Prelim Calcs'!$C$20</f>
        <v>-23.628080568477984</v>
      </c>
      <c r="BX58" s="46">
        <f t="shared" si="37"/>
        <v>1</v>
      </c>
      <c r="BY58" s="57">
        <f>BW57*'DEPRECATED - DT-Prelim Calcs'!$C$11+BY57</f>
        <v>43.797550259544025</v>
      </c>
      <c r="BZ58" s="57">
        <f>BZ57+0.5*BW58*'DEPRECATED - DT-Prelim Calcs'!$C$11^2+BY58*'DEPRECATED - DT-Prelim Calcs'!$C$11</f>
        <v>-5047.0584755307455</v>
      </c>
      <c r="CA58" s="57">
        <f>MIN('Drive Train'!$F$35-BU57*'DEPRECATED - DT-Prelim Calcs'!$C$21*'Drive Train'!$F$39,CA57+BU$2)</f>
        <v>6.82</v>
      </c>
      <c r="CB58" s="57">
        <f>'Drive Train'!$F$35-BU58*'DEPRECATED - DT-Prelim Calcs'!$C$21*'Drive Train'!$F$39</f>
        <v>15.534572847083256</v>
      </c>
      <c r="CC58" s="1">
        <f>IF(BZ58&gt;='Drive Train'!$F$29,1,0)</f>
        <v>0</v>
      </c>
      <c r="CD58" s="57">
        <f t="shared" si="38"/>
        <v>-58.047645316356579</v>
      </c>
      <c r="CE58" s="63">
        <f>CE57+'DEPRECATED - DT-Prelim Calcs'!$C$11</f>
        <v>216</v>
      </c>
      <c r="CF58" s="2">
        <f>CP58/'Drive Train'!$F$35</f>
        <v>1.4046377804077868</v>
      </c>
      <c r="CG58" s="46">
        <f>CN58*12*60/(PI() * 'Drive Train'!$F$15)/CF$2*CF58</f>
        <v>-46585.995674258556</v>
      </c>
      <c r="CH58" s="2">
        <f>('DEPRECATED - DT-Prelim Calcs'!$C$6*CF58-CG58)/('DEPRECATED - DT-Prelim Calcs'!$C$6*CF58)*'DEPRECATED - DT-Prelim Calcs'!$C$7*CF58</f>
        <v>24.449388978543205</v>
      </c>
      <c r="CI58" s="57">
        <f>CH58/'DEPRECATED - DT-Prelim Calcs'!$C$7*('DEPRECATED - DT-Prelim Calcs'!$C$8-'DEPRECATED - DT-Prelim Calcs'!$C$9)+'DEPRECATED - DT-Prelim Calcs'!$C$9</f>
        <v>1304.3002514303294</v>
      </c>
      <c r="CJ58" s="57">
        <f t="shared" si="12"/>
        <v>93</v>
      </c>
      <c r="CK58" s="2">
        <f t="shared" si="39"/>
        <v>1.5241763143494644</v>
      </c>
      <c r="CL58" s="57">
        <f>CK58*'DEPRECATED - DT-Prelim Calcs'!$C$21/CF$2/'DEPRECATED - DT-Prelim Calcs'!$C$19/'DEPRECATED - DT-Prelim Calcs'!$C$18*3.39*'DEPRECATED - DT-Prelim Calcs'!$C$20</f>
        <v>25.773080821789936</v>
      </c>
      <c r="CM58" s="46">
        <f t="shared" si="40"/>
        <v>0</v>
      </c>
      <c r="CN58" s="57">
        <f>CL57*'DEPRECATED - DT-Prelim Calcs'!$C$11+CN57</f>
        <v>-124.03996163535572</v>
      </c>
      <c r="CO58" s="57">
        <f>CO57+0.5*CL58*'DEPRECATED - DT-Prelim Calcs'!$C$11^2+CN58*'DEPRECATED - DT-Prelim Calcs'!$C$11</f>
        <v>-18456.706012557337</v>
      </c>
      <c r="CP58" s="57">
        <f>MIN('Drive Train'!$F$35-CJ57*'DEPRECATED - DT-Prelim Calcs'!$C$21*'Drive Train'!$F$39,CP57+CJ$2)</f>
        <v>17.417508477056558</v>
      </c>
      <c r="CQ58" s="57">
        <f>'Drive Train'!$F$35-CJ58*'DEPRECATED - DT-Prelim Calcs'!$C$21*'Drive Train'!$F$39</f>
        <v>6.82</v>
      </c>
      <c r="CR58" s="1">
        <f>IF(CO58&gt;='Drive Train'!$F$29,1,0)</f>
        <v>0</v>
      </c>
      <c r="CS58" s="57">
        <f t="shared" si="41"/>
        <v>103.33333333333333</v>
      </c>
      <c r="CT58" s="63">
        <f>CT57+'DEPRECATED - DT-Prelim Calcs'!$C$11</f>
        <v>216</v>
      </c>
      <c r="CU58" s="2">
        <f>DE58/'Drive Train'!$F$35</f>
        <v>0.55000000000000004</v>
      </c>
      <c r="CV58" s="46">
        <f>DC58*12*60/(PI() * 'Drive Train'!$F$15)/CU$2*CU58</f>
        <v>-7763.2197115112795</v>
      </c>
      <c r="CW58" s="2">
        <f>('DEPRECATED - DT-Prelim Calcs'!$C$6*CU58-CV58)/('DEPRECATED - DT-Prelim Calcs'!$C$6*CU58)*'DEPRECATED - DT-Prelim Calcs'!$C$7*CU58</f>
        <v>4.8356987813775199</v>
      </c>
      <c r="CX58" s="57">
        <f>CW58/'DEPRECATED - DT-Prelim Calcs'!$C$7*('DEPRECATED - DT-Prelim Calcs'!$C$8-'DEPRECATED - DT-Prelim Calcs'!$C$9)+'DEPRECATED - DT-Prelim Calcs'!$C$9</f>
        <v>260.13574840279495</v>
      </c>
      <c r="CY58" s="57">
        <f t="shared" si="13"/>
        <v>93</v>
      </c>
      <c r="CZ58" s="2">
        <f t="shared" si="42"/>
        <v>1.2803081040535502</v>
      </c>
      <c r="DA58" s="57">
        <f>CZ58*'DEPRECATED - DT-Prelim Calcs'!$C$21/CU$2/'DEPRECATED - DT-Prelim Calcs'!$C$19/'DEPRECATED - DT-Prelim Calcs'!$C$18*3.39*'DEPRECATED - DT-Prelim Calcs'!$C$20</f>
        <v>25.773080821789936</v>
      </c>
      <c r="DB58" s="46">
        <f t="shared" si="43"/>
        <v>0</v>
      </c>
      <c r="DC58" s="57">
        <f>DA57*'DEPRECATED - DT-Prelim Calcs'!$C$11+DC57</f>
        <v>-44.343407297976924</v>
      </c>
      <c r="DD58" s="57">
        <f>DD57+0.5*DA58*'DEPRECATED - DT-Prelim Calcs'!$C$11^2+DC58*'DEPRECATED - DT-Prelim Calcs'!$C$11</f>
        <v>-35777.424924516759</v>
      </c>
      <c r="DE58" s="57">
        <f>MIN('Drive Train'!$F$35-CY57*'DEPRECATED - DT-Prelim Calcs'!$C$21*'Drive Train'!$F$39,DE57+CY$2)</f>
        <v>6.82</v>
      </c>
      <c r="DF58" s="57">
        <f>'Drive Train'!$F$35-CY58*'DEPRECATED - DT-Prelim Calcs'!$C$21*'Drive Train'!$F$39</f>
        <v>6.82</v>
      </c>
      <c r="DG58" s="1">
        <f>IF(DD58&gt;='Drive Train'!$F$29,1,0)</f>
        <v>0</v>
      </c>
      <c r="DH58" s="57">
        <f t="shared" si="44"/>
        <v>103.33333333333333</v>
      </c>
      <c r="DI58" s="63">
        <f>DI57+'DEPRECATED - DT-Prelim Calcs'!$C$11</f>
        <v>216</v>
      </c>
      <c r="DJ58" s="2">
        <f>DT58/'Drive Train'!$F$35</f>
        <v>0.55000000000000004</v>
      </c>
      <c r="DK58" s="46">
        <f>DR58*12*60/(PI() * 'Drive Train'!$F$15)/DJ$2*DJ58</f>
        <v>-102122.86578797184</v>
      </c>
      <c r="DL58" s="2">
        <f>('DEPRECATED - DT-Prelim Calcs'!$C$6*DJ58-DK58)/('DEPRECATED - DT-Prelim Calcs'!$C$6*DJ58)*'DEPRECATED - DT-Prelim Calcs'!$C$7*DJ58</f>
        <v>47.501129746531355</v>
      </c>
      <c r="DM58" s="57">
        <f>DL58/'DEPRECATED - DT-Prelim Calcs'!$C$7*('DEPRECATED - DT-Prelim Calcs'!$C$8-'DEPRECATED - DT-Prelim Calcs'!$C$9)+'DEPRECATED - DT-Prelim Calcs'!$C$9</f>
        <v>2531.4945836016486</v>
      </c>
      <c r="DN58" s="57">
        <f t="shared" si="14"/>
        <v>93</v>
      </c>
      <c r="DO58" s="2">
        <f t="shared" si="45"/>
        <v>1.1037138828047846</v>
      </c>
      <c r="DP58" s="57">
        <f>DO58*'DEPRECATED - DT-Prelim Calcs'!$C$21/DJ$2/'DEPRECATED - DT-Prelim Calcs'!$C$19/'DEPRECATED - DT-Prelim Calcs'!$C$18*3.39*'DEPRECATED - DT-Prelim Calcs'!$C$20</f>
        <v>25.773080821789936</v>
      </c>
      <c r="DQ58" s="46">
        <f t="shared" si="46"/>
        <v>0</v>
      </c>
      <c r="DR58" s="57">
        <f>DP57*'DEPRECATED - DT-Prelim Calcs'!$C$11+DR57</f>
        <v>-502.86590113327384</v>
      </c>
      <c r="DS58" s="57">
        <f>DS57+0.5*DP58*'DEPRECATED - DT-Prelim Calcs'!$C$11^2+DR58*'DEPRECATED - DT-Prelim Calcs'!$C$11</f>
        <v>-59838.645152140132</v>
      </c>
      <c r="DT58" s="57">
        <f>MIN('Drive Train'!$F$35-DN57*'DEPRECATED - DT-Prelim Calcs'!$C$21*'Drive Train'!$F$39,DT57+DN$2)</f>
        <v>6.82</v>
      </c>
      <c r="DU58" s="57">
        <f>'Drive Train'!$F$35-DN58*'DEPRECATED - DT-Prelim Calcs'!$C$21*'Drive Train'!$F$39</f>
        <v>6.82</v>
      </c>
      <c r="DV58" s="1">
        <f>IF(DS58&gt;='Drive Train'!$F$29,1,0)</f>
        <v>0</v>
      </c>
      <c r="DW58" s="57">
        <f t="shared" si="47"/>
        <v>103.33333333333333</v>
      </c>
      <c r="DX58" s="63">
        <f>DX57+'DEPRECATED - DT-Prelim Calcs'!$C$11</f>
        <v>216</v>
      </c>
      <c r="DY58" s="2">
        <f>EI58/'Drive Train'!$F$35</f>
        <v>0.55000000000000004</v>
      </c>
      <c r="DZ58" s="46">
        <f>EG58*12*60/(PI() * 'Drive Train'!$F$15)/DY$2*DY58</f>
        <v>-247939.44934377744</v>
      </c>
      <c r="EA58" s="2">
        <f>('DEPRECATED - DT-Prelim Calcs'!$C$6*DY58-DZ58)/('DEPRECATED - DT-Prelim Calcs'!$C$6*DY58)*'DEPRECATED - DT-Prelim Calcs'!$C$7*DY58</f>
        <v>113.43320598846221</v>
      </c>
      <c r="EB58" s="57">
        <f>EA58/'DEPRECATED - DT-Prelim Calcs'!$C$7*('DEPRECATED - DT-Prelim Calcs'!$C$8-'DEPRECATED - DT-Prelim Calcs'!$C$9)+'DEPRECATED - DT-Prelim Calcs'!$C$9</f>
        <v>6041.4885179749799</v>
      </c>
      <c r="EC58" s="57">
        <f t="shared" si="15"/>
        <v>93</v>
      </c>
      <c r="ED58" s="2">
        <f t="shared" si="48"/>
        <v>0.96993038185874991</v>
      </c>
      <c r="EE58" s="57">
        <f>ED58*'DEPRECATED - DT-Prelim Calcs'!$C$21/DY$2/'DEPRECATED - DT-Prelim Calcs'!$C$19/'DEPRECATED - DT-Prelim Calcs'!$C$18*3.39*'DEPRECATED - DT-Prelim Calcs'!$C$20</f>
        <v>25.773080821789936</v>
      </c>
      <c r="EF58" s="46">
        <f t="shared" si="49"/>
        <v>0</v>
      </c>
      <c r="EG58" s="57">
        <f>EE57*'DEPRECATED - DT-Prelim Calcs'!$C$11+EG57</f>
        <v>-1072.8991082555231</v>
      </c>
      <c r="EH58" s="57">
        <f>EH57+0.5*EE58*'DEPRECATED - DT-Prelim Calcs'!$C$11^2+EG58*'DEPRECATED - DT-Prelim Calcs'!$C$11</f>
        <v>-118077.82671384764</v>
      </c>
      <c r="EI58" s="57">
        <f>MIN('Drive Train'!$F$35-EC57*'DEPRECATED - DT-Prelim Calcs'!$C$21*'Drive Train'!$F$39,EI57+EC$2)</f>
        <v>6.82</v>
      </c>
      <c r="EJ58" s="57">
        <f>'Drive Train'!$F$35-EC58*'DEPRECATED - DT-Prelim Calcs'!$C$21*'Drive Train'!$F$39</f>
        <v>6.82</v>
      </c>
      <c r="EK58" s="1">
        <f>IF(EH58&gt;='Drive Train'!$F$29,1,0)</f>
        <v>0</v>
      </c>
      <c r="EL58" s="57">
        <f t="shared" si="50"/>
        <v>103.33333333333333</v>
      </c>
      <c r="EM58" s="63">
        <f>EM57+'DEPRECATED - DT-Prelim Calcs'!$C$11</f>
        <v>216</v>
      </c>
      <c r="EN58" s="2">
        <f>EX58/'Drive Train'!$F$35</f>
        <v>0.55000000000000004</v>
      </c>
      <c r="EO58" s="46">
        <f>EV58*12*60/(PI() * 'Drive Train'!$F$15)/EN$2*EN58</f>
        <v>-151071.74884793707</v>
      </c>
      <c r="EP58" s="2">
        <f>('DEPRECATED - DT-Prelim Calcs'!$C$6*EN58-EO58)/('DEPRECATED - DT-Prelim Calcs'!$C$6*EN58)*'DEPRECATED - DT-Prelim Calcs'!$C$7*EN58</f>
        <v>69.633739160136642</v>
      </c>
      <c r="EQ58" s="57">
        <f>EP58/'DEPRECATED - DT-Prelim Calcs'!$C$7*('DEPRECATED - DT-Prelim Calcs'!$C$8-'DEPRECATED - DT-Prelim Calcs'!$C$9)+'DEPRECATED - DT-Prelim Calcs'!$C$9</f>
        <v>3709.7575660769839</v>
      </c>
      <c r="ER58" s="57">
        <f t="shared" si="16"/>
        <v>93</v>
      </c>
      <c r="ES58" s="2">
        <f t="shared" si="51"/>
        <v>0.86507304327942547</v>
      </c>
      <c r="ET58" s="57">
        <f>ES58*'DEPRECATED - DT-Prelim Calcs'!$C$21/EN$2/'DEPRECATED - DT-Prelim Calcs'!$C$19/'DEPRECATED - DT-Prelim Calcs'!$C$18*3.39*'DEPRECATED - DT-Prelim Calcs'!$C$20</f>
        <v>25.773080821789936</v>
      </c>
      <c r="EU58" s="46">
        <f t="shared" si="52"/>
        <v>0</v>
      </c>
      <c r="EV58" s="57">
        <f>ET57*'DEPRECATED - DT-Prelim Calcs'!$C$11+EV57</f>
        <v>-583.05392671454695</v>
      </c>
      <c r="EW58" s="57">
        <f>EW57+0.5*ET58*'DEPRECATED - DT-Prelim Calcs'!$C$11^2+EV58*'DEPRECATED - DT-Prelim Calcs'!$C$11</f>
        <v>-163169.1112276481</v>
      </c>
      <c r="EX58" s="57">
        <f>MIN('Drive Train'!$F$35-ER57*'DEPRECATED - DT-Prelim Calcs'!$C$21*'Drive Train'!$F$39,EX57+ER$2)</f>
        <v>6.82</v>
      </c>
      <c r="EY58" s="57">
        <f>'Drive Train'!$F$35-ER58*'DEPRECATED - DT-Prelim Calcs'!$C$21*'Drive Train'!$F$39</f>
        <v>6.82</v>
      </c>
      <c r="EZ58" s="1">
        <f>IF(EW58&gt;='Drive Train'!$F$29,1,0)</f>
        <v>0</v>
      </c>
      <c r="FA58" s="57">
        <f t="shared" si="53"/>
        <v>103.33333333333333</v>
      </c>
      <c r="FB58" s="63">
        <f>FB57+'DEPRECATED - DT-Prelim Calcs'!$C$11</f>
        <v>216</v>
      </c>
      <c r="FC58" s="2">
        <f>FM58/'Drive Train'!$F$35</f>
        <v>0.55000000000000004</v>
      </c>
      <c r="FD58" s="46">
        <f>FK58*12*60/(PI() * 'Drive Train'!$F$15)/FC$2*FC58</f>
        <v>17713.931703020851</v>
      </c>
      <c r="FE58" s="2">
        <f>('DEPRECATED - DT-Prelim Calcs'!$C$6*FC58-FD58)/('DEPRECATED - DT-Prelim Calcs'!$C$6*FC58)*'DEPRECATED - DT-Prelim Calcs'!$C$7*FC58</f>
        <v>-6.6839888188143064</v>
      </c>
      <c r="FF58" s="57">
        <f>FE58/'DEPRECATED - DT-Prelim Calcs'!$C$7*('DEPRECATED - DT-Prelim Calcs'!$C$8-'DEPRECATED - DT-Prelim Calcs'!$C$9)+'DEPRECATED - DT-Prelim Calcs'!$C$9</f>
        <v>-353.13226782318492</v>
      </c>
      <c r="FG58" s="57">
        <f t="shared" si="17"/>
        <v>-353.13226782318492</v>
      </c>
      <c r="FH58" s="2">
        <f t="shared" si="54"/>
        <v>-9.0419513301637569</v>
      </c>
      <c r="FI58" s="57">
        <f>FH58*'DEPRECATED - DT-Prelim Calcs'!$C$21/FC$2/'DEPRECATED - DT-Prelim Calcs'!$C$19/'DEPRECATED - DT-Prelim Calcs'!$C$18*3.39*'DEPRECATED - DT-Prelim Calcs'!$C$20</f>
        <v>-298.50929190961159</v>
      </c>
      <c r="FJ58" s="46">
        <f t="shared" si="55"/>
        <v>1</v>
      </c>
      <c r="FK58" s="57">
        <f>FI57*'DEPRECATED - DT-Prelim Calcs'!$C$11+FK57</f>
        <v>61.696183707762344</v>
      </c>
      <c r="FL58" s="57">
        <f>FL57+0.5*FI58*'DEPRECATED - DT-Prelim Calcs'!$C$11^2+FK58*'DEPRECATED - DT-Prelim Calcs'!$C$11</f>
        <v>-175849.32194732004</v>
      </c>
      <c r="FM58" s="57">
        <f>MIN('Drive Train'!$F$35-FG57*'DEPRECATED - DT-Prelim Calcs'!$C$21*'Drive Train'!$F$39,FM57+FG$2)</f>
        <v>6.82</v>
      </c>
      <c r="FN58" s="57">
        <f>'Drive Train'!$F$35-FG58*'DEPRECATED - DT-Prelim Calcs'!$C$21*'Drive Train'!$F$39</f>
        <v>33.587936069391091</v>
      </c>
      <c r="FO58" s="1">
        <f>IF(FL58&gt;='Drive Train'!$F$29,1,0)</f>
        <v>0</v>
      </c>
      <c r="FP58" s="57">
        <f t="shared" si="56"/>
        <v>-392.36918647020542</v>
      </c>
      <c r="FQ58" s="63">
        <f>FQ57+'DEPRECATED - DT-Prelim Calcs'!$C$11</f>
        <v>216</v>
      </c>
      <c r="FR58" s="2">
        <f>GB58/'Drive Train'!$F$35</f>
        <v>0.55000000000000004</v>
      </c>
      <c r="FS58" s="46">
        <f>FZ58*12*60/(PI() * 'Drive Train'!$F$15)/FR$2*FR58</f>
        <v>-196094.77094067313</v>
      </c>
      <c r="FT58" s="2">
        <f>('DEPRECATED - DT-Prelim Calcs'!$C$6*FR58-FS58)/('DEPRECATED - DT-Prelim Calcs'!$C$6*FR58)*'DEPRECATED - DT-Prelim Calcs'!$C$7*FR58</f>
        <v>89.991240706758404</v>
      </c>
      <c r="FU58" s="57">
        <f>FT58/'DEPRECATED - DT-Prelim Calcs'!$C$7*('DEPRECATED - DT-Prelim Calcs'!$C$8-'DEPRECATED - DT-Prelim Calcs'!$C$9)+'DEPRECATED - DT-Prelim Calcs'!$C$9</f>
        <v>4793.5199928120755</v>
      </c>
      <c r="FV58" s="57">
        <f t="shared" si="18"/>
        <v>93</v>
      </c>
      <c r="FW58" s="2">
        <f t="shared" si="57"/>
        <v>0.7112822800297498</v>
      </c>
      <c r="FX58" s="57">
        <f>FW58*'DEPRECATED - DT-Prelim Calcs'!$C$21/FR$2/'DEPRECATED - DT-Prelim Calcs'!$C$19/'DEPRECATED - DT-Prelim Calcs'!$C$18*3.39*'DEPRECATED - DT-Prelim Calcs'!$C$20</f>
        <v>25.773080821789936</v>
      </c>
      <c r="FY58" s="46">
        <f t="shared" si="58"/>
        <v>0</v>
      </c>
      <c r="FZ58" s="57">
        <f>FX57*'DEPRECATED - DT-Prelim Calcs'!$C$11+FZ57</f>
        <v>-622.27261797433516</v>
      </c>
      <c r="GA58" s="57">
        <f>GA57+0.5*FX58*'DEPRECATED - DT-Prelim Calcs'!$C$11^2+FZ58*'DEPRECATED - DT-Prelim Calcs'!$C$11</f>
        <v>-204298.9802770348</v>
      </c>
      <c r="GB58" s="57">
        <f>MIN('Drive Train'!$F$35-FV57*'DEPRECATED - DT-Prelim Calcs'!$C$21*'Drive Train'!$F$39,GB57+FV$2)</f>
        <v>6.82</v>
      </c>
      <c r="GC58" s="57">
        <f>'Drive Train'!$F$35-FV58*'DEPRECATED - DT-Prelim Calcs'!$C$21*'Drive Train'!$F$39</f>
        <v>6.82</v>
      </c>
      <c r="GD58" s="1">
        <f>IF(GA58&gt;='Drive Train'!$F$29,1,0)</f>
        <v>0</v>
      </c>
      <c r="GE58" s="57">
        <f t="shared" si="59"/>
        <v>103.33333333333333</v>
      </c>
      <c r="GF58" s="63">
        <f>GF57+'DEPRECATED - DT-Prelim Calcs'!$C$11</f>
        <v>216</v>
      </c>
      <c r="GG58" s="2">
        <f>GQ58/'Drive Train'!$F$35</f>
        <v>0.85483870967741948</v>
      </c>
      <c r="GH58" s="46">
        <f>GO58*12*60/(PI() * 'Drive Train'!$F$15)/GG$2*GG58</f>
        <v>-43546.545794333935</v>
      </c>
      <c r="GI58" s="2">
        <f>('DEPRECATED - DT-Prelim Calcs'!$C$6*GG58-GH58)/('DEPRECATED - DT-Prelim Calcs'!$C$6*GG58)*'DEPRECATED - DT-Prelim Calcs'!$C$7*GG58</f>
        <v>21.750062859618037</v>
      </c>
      <c r="GJ58" s="57">
        <f>GI58/'DEPRECATED - DT-Prelim Calcs'!$C$7*('DEPRECATED - DT-Prelim Calcs'!$C$8-'DEPRECATED - DT-Prelim Calcs'!$C$9)+'DEPRECATED - DT-Prelim Calcs'!$C$9</f>
        <v>1160.597537298338</v>
      </c>
      <c r="GK58" s="57">
        <f t="shared" si="60"/>
        <v>29.999999999999982</v>
      </c>
      <c r="GL58" s="2">
        <f t="shared" si="61"/>
        <v>0.99579519204165001</v>
      </c>
      <c r="GM58" s="57">
        <f>GL58*'DEPRECATED - DT-Prelim Calcs'!$C$21/GG$2/'DEPRECATED - DT-Prelim Calcs'!$C$19/'DEPRECATED - DT-Prelim Calcs'!$C$18*3.39*'DEPRECATED - DT-Prelim Calcs'!$C$20</f>
        <v>25.773080821789936</v>
      </c>
      <c r="GN58" s="46">
        <f t="shared" si="62"/>
        <v>0</v>
      </c>
      <c r="GO58" s="57">
        <f>GM57*'DEPRECATED - DT-Prelim Calcs'!$C$11+GO57</f>
        <v>-124.47293632453646</v>
      </c>
      <c r="GP58" s="57">
        <f>GP57+0.5*GM58*'DEPRECATED - DT-Prelim Calcs'!$C$11^2+GO58*'DEPRECATED - DT-Prelim Calcs'!$C$11</f>
        <v>-106076.96622225438</v>
      </c>
      <c r="GQ58" s="57">
        <f>MIN('Drive Train'!$F$35-GK57*'DEPRECATED - DT-Prelim Calcs'!$C$21*'Drive Train'!$F$39,GQ57+GK$2)</f>
        <v>10.600000000000001</v>
      </c>
      <c r="GR58" s="57">
        <f>'Drive Train'!$F$35-GK58*'DEPRECATED - DT-Prelim Calcs'!$C$21*'Drive Train'!$F$39</f>
        <v>10.600000000000001</v>
      </c>
      <c r="GS58" s="1">
        <f>IF(GP58&gt;='Drive Train'!$F$29,1,0)</f>
        <v>0</v>
      </c>
      <c r="GT58" s="57">
        <f t="shared" si="63"/>
        <v>33.333333333333314</v>
      </c>
      <c r="GU58" s="63">
        <f>GU57+'DEPRECATED - DT-Prelim Calcs'!$C$11</f>
        <v>216</v>
      </c>
      <c r="GV58" s="2">
        <f>HF58/'Drive Train'!$F$35</f>
        <v>0.83870967741935498</v>
      </c>
      <c r="GW58" s="46">
        <f>HD58*12*60/(PI() * 'Drive Train'!$F$15)/GV$2*GV58</f>
        <v>-112708.59598874721</v>
      </c>
      <c r="GX58" s="2">
        <f>('DEPRECATED - DT-Prelim Calcs'!$C$6*GV58-GW58)/('DEPRECATED - DT-Prelim Calcs'!$C$6*GV58)*'DEPRECATED - DT-Prelim Calcs'!$C$7*GV58</f>
        <v>52.983338415053595</v>
      </c>
      <c r="GY58" s="57">
        <f>GX58/'DEPRECATED - DT-Prelim Calcs'!$C$7*('DEPRECATED - DT-Prelim Calcs'!$C$8-'DEPRECATED - DT-Prelim Calcs'!$C$9)+'DEPRECATED - DT-Prelim Calcs'!$C$9</f>
        <v>2823.3482650005708</v>
      </c>
      <c r="GZ58" s="57">
        <f t="shared" si="20"/>
        <v>33.333333333333314</v>
      </c>
      <c r="HA58" s="2">
        <f t="shared" si="64"/>
        <v>0.99579519204165001</v>
      </c>
      <c r="HB58" s="57">
        <f>HA58*'DEPRECATED - DT-Prelim Calcs'!$C$21/GV$2/'DEPRECATED - DT-Prelim Calcs'!$C$19/'DEPRECATED - DT-Prelim Calcs'!$C$18*3.39*'DEPRECATED - DT-Prelim Calcs'!$C$20</f>
        <v>25.773080821789936</v>
      </c>
      <c r="HC58" s="46">
        <f t="shared" si="65"/>
        <v>0</v>
      </c>
      <c r="HD58" s="57">
        <f>HB57*'DEPRECATED - DT-Prelim Calcs'!$C$11+HD57</f>
        <v>-328.36040975454273</v>
      </c>
      <c r="HE58" s="57">
        <f>HE57+0.5*HB58*'DEPRECATED - DT-Prelim Calcs'!$C$11^2+HD58*'DEPRECATED - DT-Prelim Calcs'!$C$11</f>
        <v>-99700.538850159195</v>
      </c>
      <c r="HF58" s="57">
        <f>MIN('Drive Train'!$F$35-GZ57*'DEPRECATED - DT-Prelim Calcs'!$C$21*'Drive Train'!$F$39,HF57+GZ$2)</f>
        <v>10.400000000000002</v>
      </c>
      <c r="HG58" s="57">
        <f>'Drive Train'!$F$35-GZ58*'DEPRECATED - DT-Prelim Calcs'!$C$21*'Drive Train'!$F$39</f>
        <v>10.400000000000002</v>
      </c>
      <c r="HH58" s="1">
        <f>IF(HE58&gt;='Drive Train'!$F$29,1,0)</f>
        <v>0</v>
      </c>
      <c r="HI58" s="57">
        <f t="shared" si="66"/>
        <v>37.037037037037017</v>
      </c>
      <c r="HJ58" s="63">
        <f>HJ57+'DEPRECATED - DT-Prelim Calcs'!$C$11</f>
        <v>216</v>
      </c>
      <c r="HK58" s="2">
        <f>HU58/'Drive Train'!$F$35</f>
        <v>0.82258064516129037</v>
      </c>
      <c r="HL58" s="46">
        <f>HS58*12*60/(PI() * 'Drive Train'!$F$15)/HK$2*HK58</f>
        <v>-209033.83636262151</v>
      </c>
      <c r="HM58" s="2">
        <f>('DEPRECATED - DT-Prelim Calcs'!$C$6*HK58-HL58)/('DEPRECATED - DT-Prelim Calcs'!$C$6*HK58)*'DEPRECATED - DT-Prelim Calcs'!$C$7*HK58</f>
        <v>96.498656809607525</v>
      </c>
      <c r="HN58" s="57">
        <f>HM58/'DEPRECATED - DT-Prelim Calcs'!$C$7*('DEPRECATED - DT-Prelim Calcs'!$C$8-'DEPRECATED - DT-Prelim Calcs'!$C$9)+'DEPRECATED - DT-Prelim Calcs'!$C$9</f>
        <v>5139.9521446774461</v>
      </c>
      <c r="HO58" s="57">
        <f t="shared" si="21"/>
        <v>36.66666666666665</v>
      </c>
      <c r="HP58" s="2">
        <f t="shared" si="67"/>
        <v>0.99579519204165001</v>
      </c>
      <c r="HQ58" s="57">
        <f>HP58*'DEPRECATED - DT-Prelim Calcs'!$C$21/HK$2/'DEPRECATED - DT-Prelim Calcs'!$C$19/'DEPRECATED - DT-Prelim Calcs'!$C$18*3.39*'DEPRECATED - DT-Prelim Calcs'!$C$20</f>
        <v>25.773080821789936</v>
      </c>
      <c r="HR58" s="46">
        <f t="shared" si="68"/>
        <v>0</v>
      </c>
      <c r="HS58" s="57">
        <f>HQ57*'DEPRECATED - DT-Prelim Calcs'!$C$11+HS57</f>
        <v>-620.93123630965181</v>
      </c>
      <c r="HT58" s="57">
        <f>HT57+0.5*HQ58*'DEPRECATED - DT-Prelim Calcs'!$C$11^2+HS58*'DEPRECATED - DT-Prelim Calcs'!$C$11</f>
        <v>-85985.148746371924</v>
      </c>
      <c r="HU58" s="57">
        <f>MIN('Drive Train'!$F$35-HO57*'DEPRECATED - DT-Prelim Calcs'!$C$21*'Drive Train'!$F$39,HU57+HO$2)</f>
        <v>10.200000000000001</v>
      </c>
      <c r="HV58" s="57">
        <f>'Drive Train'!$F$35-HO58*'DEPRECATED - DT-Prelim Calcs'!$C$21*'Drive Train'!$F$39</f>
        <v>10.200000000000001</v>
      </c>
      <c r="HW58" s="1">
        <f>IF(HT58&gt;='Drive Train'!$F$29,1,0)</f>
        <v>0</v>
      </c>
      <c r="HX58" s="57">
        <f t="shared" si="69"/>
        <v>40.740740740740726</v>
      </c>
      <c r="HY58" s="63">
        <f>HY57+'DEPRECATED - DT-Prelim Calcs'!$C$11</f>
        <v>216</v>
      </c>
      <c r="HZ58" s="2">
        <f>IJ58/'Drive Train'!$F$35</f>
        <v>0.80645161290322598</v>
      </c>
      <c r="IA58" s="46">
        <f>IH58*12*60/(PI() * 'Drive Train'!$F$15)/HZ$2*HZ58</f>
        <v>-17865.191636778196</v>
      </c>
      <c r="IB58" s="2">
        <f>('DEPRECATED - DT-Prelim Calcs'!$C$6*HZ58-IA58)/('DEPRECATED - DT-Prelim Calcs'!$C$6*HZ58)*'DEPRECATED - DT-Prelim Calcs'!$C$7*HZ58</f>
        <v>10.02143053430793</v>
      </c>
      <c r="IC58" s="57">
        <f>IB58/'DEPRECATED - DT-Prelim Calcs'!$C$7*('DEPRECATED - DT-Prelim Calcs'!$C$8-'DEPRECATED - DT-Prelim Calcs'!$C$9)+'DEPRECATED - DT-Prelim Calcs'!$C$9</f>
        <v>536.20603217913174</v>
      </c>
      <c r="ID58" s="57">
        <f t="shared" si="22"/>
        <v>39.999999999999986</v>
      </c>
      <c r="IE58" s="2">
        <f t="shared" si="70"/>
        <v>0.99579519204165001</v>
      </c>
      <c r="IF58" s="57">
        <f>IE58*'DEPRECATED - DT-Prelim Calcs'!$C$21/HZ$2/'DEPRECATED - DT-Prelim Calcs'!$C$19/'DEPRECATED - DT-Prelim Calcs'!$C$18*3.39*'DEPRECATED - DT-Prelim Calcs'!$C$20</f>
        <v>25.773080821789936</v>
      </c>
      <c r="IG58" s="46">
        <f t="shared" si="71"/>
        <v>0</v>
      </c>
      <c r="IH58" s="57">
        <f>IF57*'DEPRECATED - DT-Prelim Calcs'!$C$11+IH57</f>
        <v>-54.129593741482367</v>
      </c>
      <c r="II58" s="57">
        <f>II57+0.5*IF58*'DEPRECATED - DT-Prelim Calcs'!$C$11^2+IH58*'DEPRECATED - DT-Prelim Calcs'!$C$11</f>
        <v>-93276.200065698024</v>
      </c>
      <c r="IJ58" s="57">
        <f>MIN('Drive Train'!$F$35-ID57*'DEPRECATED - DT-Prelim Calcs'!$C$21*'Drive Train'!$F$39,IJ57+ID$2)</f>
        <v>10.000000000000002</v>
      </c>
      <c r="IK58" s="57">
        <f>'Drive Train'!$F$35-ID58*'DEPRECATED - DT-Prelim Calcs'!$C$21*'Drive Train'!$F$39</f>
        <v>10.000000000000002</v>
      </c>
      <c r="IL58" s="1">
        <f>IF(II58&gt;='Drive Train'!$F$29,1,0)</f>
        <v>0</v>
      </c>
      <c r="IM58" s="57">
        <f t="shared" si="72"/>
        <v>44.444444444444429</v>
      </c>
      <c r="IN58" s="63">
        <f>IN57+'DEPRECATED - DT-Prelim Calcs'!$C$11</f>
        <v>216</v>
      </c>
      <c r="IO58" s="2">
        <f>IY58/'Drive Train'!$F$35</f>
        <v>0.79032258064516137</v>
      </c>
      <c r="IP58" s="46">
        <f>IW58*12*60/(PI() * 'Drive Train'!$F$15)/IO$2*IO58</f>
        <v>-293839.99968874216</v>
      </c>
      <c r="IQ58" s="2">
        <f>('DEPRECATED - DT-Prelim Calcs'!$C$6*IO58-IP58)/('DEPRECATED - DT-Prelim Calcs'!$C$6*IO58)*'DEPRECATED - DT-Prelim Calcs'!$C$7*IO58</f>
        <v>134.76666602158161</v>
      </c>
      <c r="IR58" s="57">
        <f>IQ58/'DEPRECATED - DT-Prelim Calcs'!$C$7*('DEPRECATED - DT-Prelim Calcs'!$C$8-'DEPRECATED - DT-Prelim Calcs'!$C$9)+'DEPRECATED - DT-Prelim Calcs'!$C$9</f>
        <v>7177.2075728501741</v>
      </c>
      <c r="IS58" s="57">
        <f t="shared" si="23"/>
        <v>43.333333333333321</v>
      </c>
      <c r="IT58" s="2">
        <f t="shared" si="73"/>
        <v>0.99579519204165001</v>
      </c>
      <c r="IU58" s="57">
        <f>IT58*'DEPRECATED - DT-Prelim Calcs'!$C$21/IO$2/'DEPRECATED - DT-Prelim Calcs'!$C$19/'DEPRECATED - DT-Prelim Calcs'!$C$18*3.39*'DEPRECATED - DT-Prelim Calcs'!$C$20</f>
        <v>25.773080821789936</v>
      </c>
      <c r="IV58" s="46">
        <f t="shared" si="74"/>
        <v>0</v>
      </c>
      <c r="IW58" s="57">
        <f>IU57*'DEPRECATED - DT-Prelim Calcs'!$C$11+IW57</f>
        <v>-908.4727972997573</v>
      </c>
      <c r="IX58" s="57">
        <f>IX57+0.5*IU58*'DEPRECATED - DT-Prelim Calcs'!$C$11^2+IW58*'DEPRECATED - DT-Prelim Calcs'!$C$11</f>
        <v>-125539.09814589447</v>
      </c>
      <c r="IY58" s="57">
        <f>MIN('Drive Train'!$F$35-IS57*'DEPRECATED - DT-Prelim Calcs'!$C$21*'Drive Train'!$F$39,IY57+IS$2)</f>
        <v>9.8000000000000007</v>
      </c>
      <c r="IZ58" s="57">
        <f>'Drive Train'!$F$35-IS58*'DEPRECATED - DT-Prelim Calcs'!$C$21*'Drive Train'!$F$39</f>
        <v>9.8000000000000007</v>
      </c>
      <c r="JA58" s="1">
        <f>IF(IX58&gt;='Drive Train'!$F$29,1,0)</f>
        <v>0</v>
      </c>
      <c r="JB58" s="57">
        <f t="shared" si="75"/>
        <v>48.148148148148138</v>
      </c>
      <c r="JC58" s="63">
        <f>JC57+'DEPRECATED - DT-Prelim Calcs'!$C$11</f>
        <v>216</v>
      </c>
      <c r="JD58" s="2">
        <f>JN58/'Drive Train'!$F$35</f>
        <v>0.77419354838709686</v>
      </c>
      <c r="JE58" s="46">
        <f>JL58*12*60/(PI() * 'Drive Train'!$F$15)/JD$2*JD58</f>
        <v>-136392.51865979642</v>
      </c>
      <c r="JF58" s="2">
        <f>('DEPRECATED - DT-Prelim Calcs'!$C$6*JD58-JE58)/('DEPRECATED - DT-Prelim Calcs'!$C$6*JD58)*'DEPRECATED - DT-Prelim Calcs'!$C$7*JD58</f>
        <v>63.536720142064944</v>
      </c>
      <c r="JG58" s="57">
        <f>JF58/'DEPRECATED - DT-Prelim Calcs'!$C$7*('DEPRECATED - DT-Prelim Calcs'!$C$8-'DEPRECATED - DT-Prelim Calcs'!$C$9)+'DEPRECATED - DT-Prelim Calcs'!$C$9</f>
        <v>3385.1735245754903</v>
      </c>
      <c r="JH58" s="57">
        <f t="shared" si="24"/>
        <v>46.666666666666657</v>
      </c>
      <c r="JI58" s="2">
        <f t="shared" si="76"/>
        <v>0.99579519204165001</v>
      </c>
      <c r="JJ58" s="57">
        <f>JI58*'DEPRECATED - DT-Prelim Calcs'!$C$21/JD$2/'DEPRECATED - DT-Prelim Calcs'!$C$19/'DEPRECATED - DT-Prelim Calcs'!$C$18*3.39*'DEPRECATED - DT-Prelim Calcs'!$C$20</f>
        <v>25.773080821789936</v>
      </c>
      <c r="JK58" s="46">
        <f t="shared" si="77"/>
        <v>0</v>
      </c>
      <c r="JL58" s="57">
        <f>JJ57*'DEPRECATED - DT-Prelim Calcs'!$C$11+JL57</f>
        <v>-430.47348339764289</v>
      </c>
      <c r="JM58" s="57">
        <f>JM57+0.5*JJ58*'DEPRECATED - DT-Prelim Calcs'!$C$11^2+JL58*'DEPRECATED - DT-Prelim Calcs'!$C$11</f>
        <v>-133977.19580822656</v>
      </c>
      <c r="JN58" s="57">
        <f>MIN('Drive Train'!$F$35-JH57*'DEPRECATED - DT-Prelim Calcs'!$C$21*'Drive Train'!$F$39,JN57+JH$2)</f>
        <v>9.6000000000000014</v>
      </c>
      <c r="JO58" s="57">
        <f>'Drive Train'!$F$35-JH58*'DEPRECATED - DT-Prelim Calcs'!$C$21*'Drive Train'!$F$39</f>
        <v>9.6000000000000014</v>
      </c>
      <c r="JP58" s="1">
        <f>IF(JM58&gt;='Drive Train'!$F$29,1,0)</f>
        <v>0</v>
      </c>
      <c r="JQ58" s="57">
        <f>MIN(JG58,'DEPRECATED - DT-Prelim Calcs'!$C$10)*'DEPRECATED - DT-Prelim Calcs'!$C$11*1000/60/60</f>
        <v>103.33333333333333</v>
      </c>
      <c r="JR58" s="63">
        <f>JR57+'DEPRECATED - DT-Prelim Calcs'!$C$11</f>
        <v>216</v>
      </c>
      <c r="JS58" s="2">
        <f>KC58/'Drive Train'!$F$35</f>
        <v>0.75806451612903225</v>
      </c>
      <c r="JT58" s="46">
        <f>KA58*12*60/(PI() * 'Drive Train'!$F$15)/JS$2*JS58</f>
        <v>-148155.76789883888</v>
      </c>
      <c r="JU58" s="2">
        <f>('DEPRECATED - DT-Prelim Calcs'!$C$6*JS58-JT58)/('DEPRECATED - DT-Prelim Calcs'!$C$6*JS58)*'DEPRECATED - DT-Prelim Calcs'!$C$7*JS58</f>
        <v>68.816691700794351</v>
      </c>
      <c r="JV58" s="57">
        <f>JU58/'DEPRECATED - DT-Prelim Calcs'!$C$7*('DEPRECATED - DT-Prelim Calcs'!$C$8-'DEPRECATED - DT-Prelim Calcs'!$C$9)+'DEPRECATED - DT-Prelim Calcs'!$C$9</f>
        <v>3666.2608071418736</v>
      </c>
      <c r="JW58" s="57">
        <f t="shared" si="25"/>
        <v>49.999999999999993</v>
      </c>
      <c r="JX58" s="2">
        <f t="shared" si="78"/>
        <v>0.99579519204165001</v>
      </c>
      <c r="JY58" s="57">
        <f>JX58*'DEPRECATED - DT-Prelim Calcs'!$C$21/JS$2/'DEPRECATED - DT-Prelim Calcs'!$C$19/'DEPRECATED - DT-Prelim Calcs'!$C$18*3.39*'DEPRECATED - DT-Prelim Calcs'!$C$20</f>
        <v>25.773080821789936</v>
      </c>
      <c r="JZ58" s="46">
        <f t="shared" si="79"/>
        <v>0</v>
      </c>
      <c r="KA58" s="57">
        <f>JY57*'DEPRECATED - DT-Prelim Calcs'!$C$11+KA57</f>
        <v>-477.54884457633307</v>
      </c>
      <c r="KB58" s="57">
        <f>KB57+0.5*JY58*'DEPRECATED - DT-Prelim Calcs'!$C$11^2+KA58*'DEPRECATED - DT-Prelim Calcs'!$C$11</f>
        <v>-133963.49433241523</v>
      </c>
      <c r="KC58" s="57">
        <f>MIN('Drive Train'!$F$35-JW57*'DEPRECATED - DT-Prelim Calcs'!$C$21*'Drive Train'!$F$39,KC57+JW$2)</f>
        <v>9.4</v>
      </c>
      <c r="KD58" s="57">
        <f>'Drive Train'!$F$35-JW58*'DEPRECATED - DT-Prelim Calcs'!$C$21*'Drive Train'!$F$39</f>
        <v>9.4</v>
      </c>
      <c r="KE58" s="1">
        <f>IF(KB58&gt;='Drive Train'!$F$29,1,0)</f>
        <v>0</v>
      </c>
      <c r="KF58" s="57">
        <f>MIN(JV58,'DEPRECATED - DT-Prelim Calcs'!$C$10)*'DEPRECATED - DT-Prelim Calcs'!$C$11*1000/60/60</f>
        <v>103.33333333333333</v>
      </c>
      <c r="KG58" s="63">
        <f>KG57+'DEPRECATED - DT-Prelim Calcs'!$C$11</f>
        <v>216</v>
      </c>
      <c r="KH58" s="2">
        <f>KR58/'Drive Train'!$F$35</f>
        <v>0.74193548387096786</v>
      </c>
      <c r="KI58" s="46">
        <f>KP58*12*60/(PI() * 'Drive Train'!$F$15)/KH$2*KH58</f>
        <v>-40070.350334403091</v>
      </c>
      <c r="KJ58" s="2">
        <f>('DEPRECATED - DT-Prelim Calcs'!$C$6*KH58-KI58)/('DEPRECATED - DT-Prelim Calcs'!$C$6*KH58)*'DEPRECATED - DT-Prelim Calcs'!$C$7*KH58</f>
        <v>19.906177894348819</v>
      </c>
      <c r="KK58" s="57">
        <f>KJ58/'DEPRECATED - DT-Prelim Calcs'!$C$7*('DEPRECATED - DT-Prelim Calcs'!$C$8-'DEPRECATED - DT-Prelim Calcs'!$C$9)+'DEPRECATED - DT-Prelim Calcs'!$C$9</f>
        <v>1062.4355285663707</v>
      </c>
      <c r="KL58" s="57">
        <f t="shared" si="26"/>
        <v>53.333333333333329</v>
      </c>
      <c r="KM58" s="2">
        <f t="shared" si="80"/>
        <v>0.99579519204165001</v>
      </c>
      <c r="KN58" s="57">
        <f>KM58*'DEPRECATED - DT-Prelim Calcs'!$C$21/KH$2/'DEPRECATED - DT-Prelim Calcs'!$C$19/'DEPRECATED - DT-Prelim Calcs'!$C$18*3.39*'DEPRECATED - DT-Prelim Calcs'!$C$20</f>
        <v>25.773080821789936</v>
      </c>
      <c r="KO58" s="46">
        <f t="shared" si="81"/>
        <v>0</v>
      </c>
      <c r="KP58" s="57">
        <f>KN57*'DEPRECATED - DT-Prelim Calcs'!$C$11+KP57</f>
        <v>-131.96610559179044</v>
      </c>
      <c r="KQ58" s="57">
        <f>KQ57+0.5*KN58*'DEPRECATED - DT-Prelim Calcs'!$C$11^2+KP58*'DEPRECATED - DT-Prelim Calcs'!$C$11</f>
        <v>-89964.071181534571</v>
      </c>
      <c r="KR58" s="57">
        <f>MIN('Drive Train'!$F$35-KL57*'DEPRECATED - DT-Prelim Calcs'!$C$21*'Drive Train'!$F$39,KR57+KL$2)</f>
        <v>9.2000000000000011</v>
      </c>
      <c r="KS58" s="57">
        <f>'Drive Train'!$F$35-KL58*'DEPRECATED - DT-Prelim Calcs'!$C$21*'Drive Train'!$F$39</f>
        <v>9.2000000000000011</v>
      </c>
      <c r="KT58" s="1">
        <f>IF(KQ58&gt;='Drive Train'!$F$29,1,0)</f>
        <v>0</v>
      </c>
      <c r="KU58" s="57">
        <f>MIN(KK58,'DEPRECATED - DT-Prelim Calcs'!$C$10)*'DEPRECATED - DT-Prelim Calcs'!$C$11*1000/60/60</f>
        <v>103.33333333333333</v>
      </c>
      <c r="KV58" s="63">
        <f>KV57+'DEPRECATED - DT-Prelim Calcs'!$C$11</f>
        <v>216</v>
      </c>
      <c r="KW58" s="2">
        <f>LG58/'Drive Train'!$F$35</f>
        <v>2.0863216592677705</v>
      </c>
      <c r="KX58" s="46">
        <f>LE58*12*60/(PI() * 'Drive Train'!$F$15)/KW$2*KW58</f>
        <v>-457666.34345600236</v>
      </c>
      <c r="KY58" s="2">
        <f>('DEPRECATED - DT-Prelim Calcs'!$C$6*KW58-KX58)/('DEPRECATED - DT-Prelim Calcs'!$C$6*KW58)*'DEPRECATED - DT-Prelim Calcs'!$C$7*KW58</f>
        <v>211.96534996974819</v>
      </c>
      <c r="KZ58" s="57">
        <f>KY58/'DEPRECATED - DT-Prelim Calcs'!$C$7*('DEPRECATED - DT-Prelim Calcs'!$C$8-'DEPRECATED - DT-Prelim Calcs'!$C$9)+'DEPRECATED - DT-Prelim Calcs'!$C$9</f>
        <v>11286.996431999458</v>
      </c>
      <c r="LA58" s="57">
        <f t="shared" si="27"/>
        <v>56.666666666666664</v>
      </c>
      <c r="LB58" s="2">
        <f t="shared" si="82"/>
        <v>0.99579519204165001</v>
      </c>
      <c r="LC58" s="57">
        <f>LB58*'DEPRECATED - DT-Prelim Calcs'!$C$21/KW$2/'DEPRECATED - DT-Prelim Calcs'!$C$19/'DEPRECATED - DT-Prelim Calcs'!$C$18*3.39*'DEPRECATED - DT-Prelim Calcs'!$C$20</f>
        <v>25.773080821789936</v>
      </c>
      <c r="LD58" s="46">
        <f t="shared" si="83"/>
        <v>0</v>
      </c>
      <c r="LE58" s="57">
        <f>LC57*'DEPRECATED - DT-Prelim Calcs'!$C$11+LE57</f>
        <v>-536.0102717978516</v>
      </c>
      <c r="LF58" s="57">
        <f>LF57+0.5*LC58*'DEPRECATED - DT-Prelim Calcs'!$C$11^2+LE58*'DEPRECATED - DT-Prelim Calcs'!$C$11</f>
        <v>-115050.53839555825</v>
      </c>
      <c r="LG58" s="57">
        <f>MIN('Drive Train'!$F$35-LA57*'DEPRECATED - DT-Prelim Calcs'!$C$21*'Drive Train'!$F$39,LG57+LA$2)</f>
        <v>25.870388574920355</v>
      </c>
      <c r="LH58" s="57">
        <f>'Drive Train'!$F$35-LA58*'DEPRECATED - DT-Prelim Calcs'!$C$21*'Drive Train'!$F$39</f>
        <v>9</v>
      </c>
      <c r="LI58" s="1">
        <f>IF(LF58&gt;='Drive Train'!$F$29,1,0)</f>
        <v>0</v>
      </c>
      <c r="LJ58" s="57">
        <f>MIN(KZ58,'DEPRECATED - DT-Prelim Calcs'!$C$10)*'DEPRECATED - DT-Prelim Calcs'!$C$11*1000/60/60</f>
        <v>103.33333333333333</v>
      </c>
      <c r="LK58" s="63">
        <f>LK57+'DEPRECATED - DT-Prelim Calcs'!$C$11</f>
        <v>216</v>
      </c>
      <c r="LL58" s="2">
        <f>LV58/'Drive Train'!$F$35</f>
        <v>0.70967741935483875</v>
      </c>
      <c r="LM58" s="46">
        <f>LT58*12*60/(PI() * 'Drive Train'!$F$15)/LL$2*LL58</f>
        <v>5343.3325324285115</v>
      </c>
      <c r="LN58" s="2">
        <f>('DEPRECATED - DT-Prelim Calcs'!$C$6*LL58-LM58)/('DEPRECATED - DT-Prelim Calcs'!$C$6*LL58)*'DEPRECATED - DT-Prelim Calcs'!$C$7*LL58</f>
        <v>-0.70570582519962521</v>
      </c>
      <c r="LO58" s="57">
        <f>LN58/'DEPRECATED - DT-Prelim Calcs'!$C$7*('DEPRECATED - DT-Prelim Calcs'!$C$8-'DEPRECATED - DT-Prelim Calcs'!$C$9)+'DEPRECATED - DT-Prelim Calcs'!$C$9</f>
        <v>-34.869318412079629</v>
      </c>
      <c r="LP58" s="57">
        <f t="shared" si="28"/>
        <v>-34.869318412079629</v>
      </c>
      <c r="LQ58" s="2">
        <f t="shared" si="84"/>
        <v>-1.2569396199600837</v>
      </c>
      <c r="LR58" s="57">
        <f>LQ58*'DEPRECATED - DT-Prelim Calcs'!$C$21/LL$2/'DEPRECATED - DT-Prelim Calcs'!$C$19/'DEPRECATED - DT-Prelim Calcs'!$C$18*3.39*'DEPRECATED - DT-Prelim Calcs'!$C$20</f>
        <v>-32.531997214128154</v>
      </c>
      <c r="LS58" s="46">
        <f t="shared" si="85"/>
        <v>1</v>
      </c>
      <c r="LT58" s="57">
        <f>LR57*'DEPRECATED - DT-Prelim Calcs'!$C$11+LT57</f>
        <v>18.397407110179557</v>
      </c>
      <c r="LU58" s="57">
        <f>LU57+0.5*LR58*'DEPRECATED - DT-Prelim Calcs'!$C$11^2+LT58*'DEPRECATED - DT-Prelim Calcs'!$C$11</f>
        <v>-121487.85234416928</v>
      </c>
      <c r="LV58" s="57">
        <f>MIN('Drive Train'!$F$35-LP57*'DEPRECATED - DT-Prelim Calcs'!$C$21*'Drive Train'!$F$39,LV57+LP$2)</f>
        <v>8.8000000000000007</v>
      </c>
      <c r="LW58" s="57">
        <f>'Drive Train'!$F$35-LP58*'DEPRECATED - DT-Prelim Calcs'!$C$21*'Drive Train'!$F$39</f>
        <v>14.492159104724777</v>
      </c>
      <c r="LX58" s="1">
        <f>IF(LU58&gt;='Drive Train'!$F$29,1,0)</f>
        <v>0</v>
      </c>
      <c r="LY58" s="57">
        <f>MIN(LO58,'DEPRECATED - DT-Prelim Calcs'!$C$10)*'DEPRECATED - DT-Prelim Calcs'!$C$11*1000/60/60</f>
        <v>-38.743687124532919</v>
      </c>
      <c r="LZ58" s="63">
        <f>LZ57+'DEPRECATED - DT-Prelim Calcs'!$C$11</f>
        <v>216</v>
      </c>
    </row>
    <row r="59" spans="2:338" x14ac:dyDescent="0.2">
      <c r="B59" s="20"/>
      <c r="C59" s="3" t="str">
        <f t="shared" si="94"/>
        <v>Average Speed (ft/s)</v>
      </c>
      <c r="E59" s="17">
        <f t="shared" si="95"/>
        <v>4</v>
      </c>
      <c r="F59" s="18">
        <f>'DEPRECATED - DT-Prelim Calcs'!GP2</f>
        <v>4</v>
      </c>
      <c r="G59" s="18">
        <f>'DEPRECATED - DT-Prelim Calcs'!HE2</f>
        <v>4</v>
      </c>
      <c r="H59" s="18">
        <f>'DEPRECATED - DT-Prelim Calcs'!HT2</f>
        <v>4</v>
      </c>
      <c r="I59" s="18">
        <f>'DEPRECATED - DT-Prelim Calcs'!II2</f>
        <v>4</v>
      </c>
      <c r="J59" s="18">
        <f>'DEPRECATED - DT-Prelim Calcs'!IX2</f>
        <v>4</v>
      </c>
      <c r="K59" s="18">
        <f>'DEPRECATED - DT-Prelim Calcs'!JM2</f>
        <v>4</v>
      </c>
      <c r="L59" s="18">
        <f>'DEPRECATED - DT-Prelim Calcs'!KB2</f>
        <v>4</v>
      </c>
      <c r="M59" s="18">
        <f>'DEPRECATED - DT-Prelim Calcs'!KQ2</f>
        <v>4</v>
      </c>
      <c r="N59" s="18">
        <f>'DEPRECATED - DT-Prelim Calcs'!LF2</f>
        <v>4</v>
      </c>
      <c r="O59" s="18">
        <f>'DEPRECATED - DT-Prelim Calcs'!LU2</f>
        <v>4</v>
      </c>
      <c r="Q59" s="126"/>
      <c r="R59" s="63">
        <f>R58+'DEPRECATED - DT-Prelim Calcs'!$C$11</f>
        <v>220</v>
      </c>
      <c r="S59" s="2">
        <f>AG59/'Drive Train'!$F$35</f>
        <v>0</v>
      </c>
      <c r="T59" s="46">
        <f>AE59*12*60/(PI() * 'Drive Train'!$F$15)/S$2*ABS(S59)</f>
        <v>0</v>
      </c>
      <c r="U59" s="2">
        <f>IF(OR(AD58=1,AND($C$32=Motors!$C$32,'DEPRECATED - DT-Prelim Calcs'!AI58=1)),0,IF(AG59=0,-(V58+$C$9)/($C$8-$C$9)*$C$7,($C$6*S59-T59)/($C$6*S59)*$C$7*S59))</f>
        <v>0</v>
      </c>
      <c r="V59" s="57">
        <f>IF(AND(AD58=1,AI58=1),0,ABS(U59/$C$7*($C$8-$C$9)+$C$9) *'Drive Train'!$AA$49 + V58*(1-'Drive Train'!$AA$49))</f>
        <v>0</v>
      </c>
      <c r="W59" s="57">
        <f t="shared" si="0"/>
        <v>0</v>
      </c>
      <c r="X59" s="2">
        <f>MAX(MIN(IF(AND(AI58=1,AG59&lt;0),-1,1)*(W59-$C$9)/($C$8-$C$9)*$C$7-$C$29*AE59/T$2 -  AI58*$C$29/2,X$2),MAX(X$4:X58)*-1)</f>
        <v>-0.2458281045106315</v>
      </c>
      <c r="Y59" s="57">
        <f t="shared" si="1"/>
        <v>0</v>
      </c>
      <c r="Z59" s="57">
        <f t="shared" si="2"/>
        <v>0</v>
      </c>
      <c r="AA59" s="57">
        <f t="shared" si="3"/>
        <v>0</v>
      </c>
      <c r="AB59" s="57" t="e">
        <f t="shared" si="4"/>
        <v>#N/A</v>
      </c>
      <c r="AC59" s="46">
        <f t="shared" si="29"/>
        <v>1</v>
      </c>
      <c r="AD59" s="1">
        <f t="shared" si="5"/>
        <v>1</v>
      </c>
      <c r="AE59" s="57">
        <f t="shared" si="6"/>
        <v>0</v>
      </c>
      <c r="AF59" s="57" t="e">
        <f t="shared" si="7"/>
        <v>#N/A</v>
      </c>
      <c r="AG59" s="57">
        <f>IF(AI58=0,MIN('Drive Train'!$F$35-W58*$C$21*'Drive Train'!$F$39,AG58+W$2)-$C$3,IF(AE58-1&lt;=0,0,IF($C$32=Motors!$C$30,MAX(MAX(AG$4:AG58)*-1,AG58-W$2),MAX(0,MAX(AG$4:AG58)*-1,AG58-W$2))))</f>
        <v>0</v>
      </c>
      <c r="AH59" s="57">
        <f>'Drive Train'!$F$35-ABS(W59)*'DEPRECATED - DT-Prelim Calcs'!$C$21*'Drive Train'!$F$39</f>
        <v>12.4</v>
      </c>
      <c r="AI59" s="1">
        <f>IF(AJ59&gt;='Drive Train'!$F$29,1,0)</f>
        <v>1</v>
      </c>
      <c r="AJ59" s="57">
        <f>AJ58+0.5*Y59*'DEPRECATED - DT-Prelim Calcs'!$C$11^2+AE59*'DEPRECATED - DT-Prelim Calcs'!$C$11</f>
        <v>784.33981740885292</v>
      </c>
      <c r="AK59" s="57">
        <f t="shared" si="8"/>
        <v>0</v>
      </c>
      <c r="AL59" s="63">
        <f>AL58+'DEPRECATED - DT-Prelim Calcs'!$C$11</f>
        <v>220</v>
      </c>
      <c r="AM59" s="2">
        <f>AW59/'Drive Train'!$F$35</f>
        <v>0.90171825849830767</v>
      </c>
      <c r="AN59" s="46">
        <f>AU59*12*60/(PI() * 'Drive Train'!$F$15)/AM$2*AM59</f>
        <v>4074.5125931290113</v>
      </c>
      <c r="AO59" s="2">
        <f>('DEPRECATED - DT-Prelim Calcs'!$C$6*AM59-AN59)/('DEPRECATED - DT-Prelim Calcs'!$C$6*AM59)*'DEPRECATED - DT-Prelim Calcs'!$C$7*AM59</f>
        <v>0.33081917381752252</v>
      </c>
      <c r="AP59" s="57">
        <f>AO59/'DEPRECATED - DT-Prelim Calcs'!$C$7*('DEPRECATED - DT-Prelim Calcs'!$C$8-'DEPRECATED - DT-Prelim Calcs'!$C$9)+'DEPRECATED - DT-Prelim Calcs'!$C$9</f>
        <v>20.311659751364374</v>
      </c>
      <c r="AQ59" s="57">
        <f t="shared" si="9"/>
        <v>20.311659751364374</v>
      </c>
      <c r="AR59" s="2">
        <f t="shared" si="30"/>
        <v>9.5386802428931716E-7</v>
      </c>
      <c r="AS59" s="57">
        <f>AR59*'DEPRECATED - DT-Prelim Calcs'!$C$21/AM$2/'DEPRECATED - DT-Prelim Calcs'!$C$19/'DEPRECATED - DT-Prelim Calcs'!$C$18*3.39*'DEPRECATED - DT-Prelim Calcs'!$C$20</f>
        <v>6.9126191875049679E-6</v>
      </c>
      <c r="AT59" s="46">
        <f t="shared" si="31"/>
        <v>0</v>
      </c>
      <c r="AU59" s="57">
        <f>AS58*'DEPRECATED - DT-Prelim Calcs'!$C$11+AU58</f>
        <v>39.432305763944328</v>
      </c>
      <c r="AV59" s="57">
        <f>AV58+0.5*AS59*'DEPRECATED - DT-Prelim Calcs'!$C$11^2+AU59*'DEPRECATED - DT-Prelim Calcs'!$C$11</f>
        <v>8630.4971115486023</v>
      </c>
      <c r="AW59" s="57">
        <f>MIN('Drive Train'!$F$35-AQ58*'DEPRECATED - DT-Prelim Calcs'!$C$21*'Drive Train'!$F$39,AW58+AQ$2)</f>
        <v>11.181306405379015</v>
      </c>
      <c r="AX59" s="57">
        <f>'Drive Train'!$F$35-AQ59*'DEPRECATED - DT-Prelim Calcs'!$C$21*'Drive Train'!$F$39</f>
        <v>11.181300414918137</v>
      </c>
      <c r="AY59" s="1">
        <f>IF(AV59&gt;='Drive Train'!$F$29,1,0)</f>
        <v>1</v>
      </c>
      <c r="AZ59" s="57">
        <f t="shared" si="32"/>
        <v>22.568510834849306</v>
      </c>
      <c r="BA59" s="63">
        <f>BA58+'DEPRECATED - DT-Prelim Calcs'!$C$11</f>
        <v>220</v>
      </c>
      <c r="BB59" s="2">
        <f>BL59/'Drive Train'!$F$35</f>
        <v>1.294764743942566</v>
      </c>
      <c r="BC59" s="46">
        <f>BJ59*12*60/(PI() * 'Drive Train'!$F$15)/BB$2*BB59</f>
        <v>-4259.0975095797767</v>
      </c>
      <c r="BD59" s="2">
        <f>('DEPRECATED - DT-Prelim Calcs'!$C$6*BB59-BC59)/('DEPRECATED - DT-Prelim Calcs'!$C$6*BB59)*'DEPRECATED - DT-Prelim Calcs'!$C$7*BB59</f>
        <v>5.0461663346065118</v>
      </c>
      <c r="BE59" s="57">
        <f>BD59/'DEPRECATED - DT-Prelim Calcs'!$C$7*('DEPRECATED - DT-Prelim Calcs'!$C$8-'DEPRECATED - DT-Prelim Calcs'!$C$9)+'DEPRECATED - DT-Prelim Calcs'!$C$9</f>
        <v>271.34030735685286</v>
      </c>
      <c r="BF59" s="57">
        <f t="shared" si="10"/>
        <v>93</v>
      </c>
      <c r="BG59" s="2">
        <f t="shared" si="33"/>
        <v>1.9370346258521283</v>
      </c>
      <c r="BH59" s="57">
        <f>BG59*'DEPRECATED - DT-Prelim Calcs'!$C$21/BB$2/'DEPRECATED - DT-Prelim Calcs'!$C$19/'DEPRECATED - DT-Prelim Calcs'!$C$18*3.39*'DEPRECATED - DT-Prelim Calcs'!$C$20</f>
        <v>20.276480247596954</v>
      </c>
      <c r="BI59" s="46">
        <f t="shared" si="34"/>
        <v>0</v>
      </c>
      <c r="BJ59" s="57">
        <f>BH58*'DEPRECATED - DT-Prelim Calcs'!$C$11+BJ58</f>
        <v>-19.873449106988957</v>
      </c>
      <c r="BK59" s="57">
        <f>BK58+0.5*BH59*'DEPRECATED - DT-Prelim Calcs'!$C$11^2+BJ59*'DEPRECATED - DT-Prelim Calcs'!$C$11</f>
        <v>4583.6140496982534</v>
      </c>
      <c r="BL59" s="57">
        <f>MIN('Drive Train'!$F$35-BF58*'DEPRECATED - DT-Prelim Calcs'!$C$21*'Drive Train'!$F$39,BL58+BF$2)</f>
        <v>16.055082824887819</v>
      </c>
      <c r="BM59" s="57">
        <f>'Drive Train'!$F$35-BF59*'DEPRECATED - DT-Prelim Calcs'!$C$21*'Drive Train'!$F$39</f>
        <v>6.82</v>
      </c>
      <c r="BN59" s="1">
        <f>IF(BK59&gt;='Drive Train'!$F$29,1,0)</f>
        <v>1</v>
      </c>
      <c r="BO59" s="57">
        <f t="shared" si="35"/>
        <v>103.33333333333333</v>
      </c>
      <c r="BP59" s="63">
        <f>BP58+'DEPRECATED - DT-Prelim Calcs'!$C$11</f>
        <v>220</v>
      </c>
      <c r="BQ59" s="2">
        <f>CA59/'Drive Train'!$F$35</f>
        <v>1.2527881328292947</v>
      </c>
      <c r="BR59" s="46">
        <f>BY59*12*60/(PI() * 'Drive Train'!$F$15)/BQ$2*BQ59</f>
        <v>-13752.167340020369</v>
      </c>
      <c r="BS59" s="2">
        <f>('DEPRECATED - DT-Prelim Calcs'!$C$6*BQ59-BR59)/('DEPRECATED - DT-Prelim Calcs'!$C$6*BQ59)*'DEPRECATED - DT-Prelim Calcs'!$C$7*BQ59</f>
        <v>9.2373663587394432</v>
      </c>
      <c r="BT59" s="57">
        <f>BS59/'DEPRECATED - DT-Prelim Calcs'!$C$7*('DEPRECATED - DT-Prelim Calcs'!$C$8-'DEPRECATED - DT-Prelim Calcs'!$C$9)+'DEPRECATED - DT-Prelim Calcs'!$C$9</f>
        <v>494.46518830965584</v>
      </c>
      <c r="BU59" s="57">
        <f t="shared" si="11"/>
        <v>93</v>
      </c>
      <c r="BV59" s="2">
        <f t="shared" si="36"/>
        <v>1.8828060353728675</v>
      </c>
      <c r="BW59" s="57">
        <f>BV59*'DEPRECATED - DT-Prelim Calcs'!$C$21/BQ$2/'DEPRECATED - DT-Prelim Calcs'!$C$19/'DEPRECATED - DT-Prelim Calcs'!$C$18*3.39*'DEPRECATED - DT-Prelim Calcs'!$C$20</f>
        <v>25.773080821789936</v>
      </c>
      <c r="BX59" s="46">
        <f t="shared" si="37"/>
        <v>0</v>
      </c>
      <c r="BY59" s="57">
        <f>BW58*'DEPRECATED - DT-Prelim Calcs'!$C$11+BY58</f>
        <v>-50.714772014367909</v>
      </c>
      <c r="BZ59" s="57">
        <f>BZ58+0.5*BW59*'DEPRECATED - DT-Prelim Calcs'!$C$11^2+BY59*'DEPRECATED - DT-Prelim Calcs'!$C$11</f>
        <v>-5043.7329170138983</v>
      </c>
      <c r="CA59" s="57">
        <f>MIN('Drive Train'!$F$35-BU58*'DEPRECATED - DT-Prelim Calcs'!$C$21*'Drive Train'!$F$39,CA58+BU$2)</f>
        <v>15.534572847083256</v>
      </c>
      <c r="CB59" s="57">
        <f>'Drive Train'!$F$35-BU59*'DEPRECATED - DT-Prelim Calcs'!$C$21*'Drive Train'!$F$39</f>
        <v>6.82</v>
      </c>
      <c r="CC59" s="1">
        <f>IF(BZ59&gt;='Drive Train'!$F$29,1,0)</f>
        <v>0</v>
      </c>
      <c r="CD59" s="57">
        <f t="shared" si="38"/>
        <v>103.33333333333333</v>
      </c>
      <c r="CE59" s="63">
        <f>CE58+'DEPRECATED - DT-Prelim Calcs'!$C$11</f>
        <v>220</v>
      </c>
      <c r="CF59" s="2">
        <f>CP59/'Drive Train'!$F$35</f>
        <v>0.55000000000000004</v>
      </c>
      <c r="CG59" s="46">
        <f>CN59*12*60/(PI() * 'Drive Train'!$F$15)/CF$2*CF59</f>
        <v>-3080.5422548362635</v>
      </c>
      <c r="CH59" s="2">
        <f>('DEPRECATED - DT-Prelim Calcs'!$C$6*CF59-CG59)/('DEPRECATED - DT-Prelim Calcs'!$C$6*CF59)*'DEPRECATED - DT-Prelim Calcs'!$C$7*CF59</f>
        <v>2.7183905880216499</v>
      </c>
      <c r="CI59" s="57">
        <f>CH59/'DEPRECATED - DT-Prelim Calcs'!$C$7*('DEPRECATED - DT-Prelim Calcs'!$C$8-'DEPRECATED - DT-Prelim Calcs'!$C$9)+'DEPRECATED - DT-Prelim Calcs'!$C$9</f>
        <v>147.41764001791606</v>
      </c>
      <c r="CJ59" s="57">
        <f t="shared" si="12"/>
        <v>93</v>
      </c>
      <c r="CK59" s="2">
        <f t="shared" si="39"/>
        <v>1.5241763143494644</v>
      </c>
      <c r="CL59" s="57">
        <f>CK59*'DEPRECATED - DT-Prelim Calcs'!$C$21/CF$2/'DEPRECATED - DT-Prelim Calcs'!$C$19/'DEPRECATED - DT-Prelim Calcs'!$C$18*3.39*'DEPRECATED - DT-Prelim Calcs'!$C$20</f>
        <v>25.773080821789936</v>
      </c>
      <c r="CM59" s="46">
        <f t="shared" si="40"/>
        <v>0</v>
      </c>
      <c r="CN59" s="57">
        <f>CL58*'DEPRECATED - DT-Prelim Calcs'!$C$11+CN58</f>
        <v>-20.94763834819598</v>
      </c>
      <c r="CO59" s="57">
        <f>CO58+0.5*CL59*'DEPRECATED - DT-Prelim Calcs'!$C$11^2+CN59*'DEPRECATED - DT-Prelim Calcs'!$C$11</f>
        <v>-18334.311919375803</v>
      </c>
      <c r="CP59" s="57">
        <f>MIN('Drive Train'!$F$35-CJ58*'DEPRECATED - DT-Prelim Calcs'!$C$21*'Drive Train'!$F$39,CP58+CJ$2)</f>
        <v>6.82</v>
      </c>
      <c r="CQ59" s="57">
        <f>'Drive Train'!$F$35-CJ59*'DEPRECATED - DT-Prelim Calcs'!$C$21*'Drive Train'!$F$39</f>
        <v>6.82</v>
      </c>
      <c r="CR59" s="1">
        <f>IF(CO59&gt;='Drive Train'!$F$29,1,0)</f>
        <v>0</v>
      </c>
      <c r="CS59" s="57">
        <f t="shared" si="41"/>
        <v>103.33333333333333</v>
      </c>
      <c r="CT59" s="63">
        <f>CT58+'DEPRECATED - DT-Prelim Calcs'!$C$11</f>
        <v>220</v>
      </c>
      <c r="CU59" s="2">
        <f>DE59/'Drive Train'!$F$35</f>
        <v>0.55000000000000004</v>
      </c>
      <c r="CV59" s="46">
        <f>DC59*12*60/(PI() * 'Drive Train'!$F$15)/CU$2*CU59</f>
        <v>10285.198419065824</v>
      </c>
      <c r="CW59" s="2">
        <f>('DEPRECATED - DT-Prelim Calcs'!$C$6*CU59-CV59)/('DEPRECATED - DT-Prelim Calcs'!$C$6*CU59)*'DEPRECATED - DT-Prelim Calcs'!$C$7*CU59</f>
        <v>-3.325030617251151</v>
      </c>
      <c r="CX59" s="57">
        <f>CW59/'DEPRECATED - DT-Prelim Calcs'!$C$7*('DEPRECATED - DT-Prelim Calcs'!$C$8-'DEPRECATED - DT-Prelim Calcs'!$C$9)+'DEPRECATED - DT-Prelim Calcs'!$C$9</f>
        <v>-174.3130407441173</v>
      </c>
      <c r="CY59" s="57">
        <f t="shared" si="13"/>
        <v>-174.3130407441173</v>
      </c>
      <c r="CZ59" s="2">
        <f t="shared" si="42"/>
        <v>-4.6941288333073867</v>
      </c>
      <c r="DA59" s="57">
        <f>CZ59*'DEPRECATED - DT-Prelim Calcs'!$C$21/CU$2/'DEPRECATED - DT-Prelim Calcs'!$C$19/'DEPRECATED - DT-Prelim Calcs'!$C$18*3.39*'DEPRECATED - DT-Prelim Calcs'!$C$20</f>
        <v>-94.494568475890532</v>
      </c>
      <c r="DB59" s="46">
        <f t="shared" si="43"/>
        <v>1</v>
      </c>
      <c r="DC59" s="57">
        <f>DA58*'DEPRECATED - DT-Prelim Calcs'!$C$11+DC58</f>
        <v>58.748915989182819</v>
      </c>
      <c r="DD59" s="57">
        <f>DD58+0.5*DA59*'DEPRECATED - DT-Prelim Calcs'!$C$11^2+DC59*'DEPRECATED - DT-Prelim Calcs'!$C$11</f>
        <v>-36298.385808367151</v>
      </c>
      <c r="DE59" s="57">
        <f>MIN('Drive Train'!$F$35-CY58*'DEPRECATED - DT-Prelim Calcs'!$C$21*'Drive Train'!$F$39,DE58+CY$2)</f>
        <v>6.82</v>
      </c>
      <c r="DF59" s="57">
        <f>'Drive Train'!$F$35-CY59*'DEPRECATED - DT-Prelim Calcs'!$C$21*'Drive Train'!$F$39</f>
        <v>22.858782444647041</v>
      </c>
      <c r="DG59" s="1">
        <f>IF(DD59&gt;='Drive Train'!$F$29,1,0)</f>
        <v>0</v>
      </c>
      <c r="DH59" s="57">
        <f t="shared" si="44"/>
        <v>-193.68115638235258</v>
      </c>
      <c r="DI59" s="63">
        <f>DI58+'DEPRECATED - DT-Prelim Calcs'!$C$11</f>
        <v>220</v>
      </c>
      <c r="DJ59" s="2">
        <f>DT59/'Drive Train'!$F$35</f>
        <v>0.55000000000000004</v>
      </c>
      <c r="DK59" s="46">
        <f>DR59*12*60/(PI() * 'Drive Train'!$F$15)/DJ$2*DJ59</f>
        <v>-81186.700756502367</v>
      </c>
      <c r="DL59" s="2">
        <f>('DEPRECATED - DT-Prelim Calcs'!$C$6*DJ59-DK59)/('DEPRECATED - DT-Prelim Calcs'!$C$6*DJ59)*'DEPRECATED - DT-Prelim Calcs'!$C$7*DJ59</f>
        <v>38.034683644122083</v>
      </c>
      <c r="DM59" s="57">
        <f>DL59/'DEPRECATED - DT-Prelim Calcs'!$C$7*('DEPRECATED - DT-Prelim Calcs'!$C$8-'DEPRECATED - DT-Prelim Calcs'!$C$9)+'DEPRECATED - DT-Prelim Calcs'!$C$9</f>
        <v>2027.5339881912296</v>
      </c>
      <c r="DN59" s="57">
        <f t="shared" si="14"/>
        <v>93</v>
      </c>
      <c r="DO59" s="2">
        <f t="shared" si="45"/>
        <v>1.1037138828047846</v>
      </c>
      <c r="DP59" s="57">
        <f>DO59*'DEPRECATED - DT-Prelim Calcs'!$C$21/DJ$2/'DEPRECATED - DT-Prelim Calcs'!$C$19/'DEPRECATED - DT-Prelim Calcs'!$C$18*3.39*'DEPRECATED - DT-Prelim Calcs'!$C$20</f>
        <v>25.773080821789936</v>
      </c>
      <c r="DQ59" s="46">
        <f t="shared" si="46"/>
        <v>0</v>
      </c>
      <c r="DR59" s="57">
        <f>DP58*'DEPRECATED - DT-Prelim Calcs'!$C$11+DR58</f>
        <v>-399.77357784611411</v>
      </c>
      <c r="DS59" s="57">
        <f>DS58+0.5*DP59*'DEPRECATED - DT-Prelim Calcs'!$C$11^2+DR59*'DEPRECATED - DT-Prelim Calcs'!$C$11</f>
        <v>-61231.554816950265</v>
      </c>
      <c r="DT59" s="57">
        <f>MIN('Drive Train'!$F$35-DN58*'DEPRECATED - DT-Prelim Calcs'!$C$21*'Drive Train'!$F$39,DT58+DN$2)</f>
        <v>6.82</v>
      </c>
      <c r="DU59" s="57">
        <f>'Drive Train'!$F$35-DN59*'DEPRECATED - DT-Prelim Calcs'!$C$21*'Drive Train'!$F$39</f>
        <v>6.82</v>
      </c>
      <c r="DV59" s="1">
        <f>IF(DS59&gt;='Drive Train'!$F$29,1,0)</f>
        <v>0</v>
      </c>
      <c r="DW59" s="57">
        <f t="shared" si="47"/>
        <v>103.33333333333333</v>
      </c>
      <c r="DX59" s="63">
        <f>DX58+'DEPRECATED - DT-Prelim Calcs'!$C$11</f>
        <v>220</v>
      </c>
      <c r="DY59" s="2">
        <f>EI59/'Drive Train'!$F$35</f>
        <v>0.55000000000000004</v>
      </c>
      <c r="DZ59" s="46">
        <f>EG59*12*60/(PI() * 'Drive Train'!$F$15)/DY$2*DY59</f>
        <v>-224115.53741141563</v>
      </c>
      <c r="EA59" s="2">
        <f>('DEPRECATED - DT-Prelim Calcs'!$C$6*DY59-DZ59)/('DEPRECATED - DT-Prelim Calcs'!$C$6*DY59)*'DEPRECATED - DT-Prelim Calcs'!$C$7*DY59</f>
        <v>102.66104318227237</v>
      </c>
      <c r="EB59" s="57">
        <f>EA59/'DEPRECATED - DT-Prelim Calcs'!$C$7*('DEPRECATED - DT-Prelim Calcs'!$C$8-'DEPRECATED - DT-Prelim Calcs'!$C$9)+'DEPRECATED - DT-Prelim Calcs'!$C$9</f>
        <v>5468.0161163010553</v>
      </c>
      <c r="EC59" s="57">
        <f t="shared" si="15"/>
        <v>93</v>
      </c>
      <c r="ED59" s="2">
        <f t="shared" si="48"/>
        <v>0.96993038185874991</v>
      </c>
      <c r="EE59" s="57">
        <f>ED59*'DEPRECATED - DT-Prelim Calcs'!$C$21/DY$2/'DEPRECATED - DT-Prelim Calcs'!$C$19/'DEPRECATED - DT-Prelim Calcs'!$C$18*3.39*'DEPRECATED - DT-Prelim Calcs'!$C$20</f>
        <v>25.773080821789936</v>
      </c>
      <c r="EF59" s="46">
        <f t="shared" si="49"/>
        <v>0</v>
      </c>
      <c r="EG59" s="57">
        <f>EE58*'DEPRECATED - DT-Prelim Calcs'!$C$11+EG58</f>
        <v>-969.80678496836333</v>
      </c>
      <c r="EH59" s="57">
        <f>EH58+0.5*EE59*'DEPRECATED - DT-Prelim Calcs'!$C$11^2+EG59*'DEPRECATED - DT-Prelim Calcs'!$C$11</f>
        <v>-121750.86920714678</v>
      </c>
      <c r="EI59" s="57">
        <f>MIN('Drive Train'!$F$35-EC58*'DEPRECATED - DT-Prelim Calcs'!$C$21*'Drive Train'!$F$39,EI58+EC$2)</f>
        <v>6.82</v>
      </c>
      <c r="EJ59" s="57">
        <f>'Drive Train'!$F$35-EC59*'DEPRECATED - DT-Prelim Calcs'!$C$21*'Drive Train'!$F$39</f>
        <v>6.82</v>
      </c>
      <c r="EK59" s="1">
        <f>IF(EH59&gt;='Drive Train'!$F$29,1,0)</f>
        <v>0</v>
      </c>
      <c r="EL59" s="57">
        <f t="shared" si="50"/>
        <v>103.33333333333333</v>
      </c>
      <c r="EM59" s="63">
        <f>EM58+'DEPRECATED - DT-Prelim Calcs'!$C$11</f>
        <v>220</v>
      </c>
      <c r="EN59" s="2">
        <f>EX59/'Drive Train'!$F$35</f>
        <v>0.55000000000000004</v>
      </c>
      <c r="EO59" s="46">
        <f>EV59*12*60/(PI() * 'Drive Train'!$F$15)/EN$2*EN59</f>
        <v>-124360.09001468292</v>
      </c>
      <c r="EP59" s="2">
        <f>('DEPRECATED - DT-Prelim Calcs'!$C$6*EN59-EO59)/('DEPRECATED - DT-Prelim Calcs'!$C$6*EN59)*'DEPRECATED - DT-Prelim Calcs'!$C$7*EN59</f>
        <v>57.555859650166198</v>
      </c>
      <c r="EQ59" s="57">
        <f>EP59/'DEPRECATED - DT-Prelim Calcs'!$C$7*('DEPRECATED - DT-Prelim Calcs'!$C$8-'DEPRECATED - DT-Prelim Calcs'!$C$9)+'DEPRECATED - DT-Prelim Calcs'!$C$9</f>
        <v>3066.7733581395532</v>
      </c>
      <c r="ER59" s="57">
        <f t="shared" si="16"/>
        <v>93</v>
      </c>
      <c r="ES59" s="2">
        <f t="shared" si="51"/>
        <v>0.86507304327942547</v>
      </c>
      <c r="ET59" s="57">
        <f>ES59*'DEPRECATED - DT-Prelim Calcs'!$C$21/EN$2/'DEPRECATED - DT-Prelim Calcs'!$C$19/'DEPRECATED - DT-Prelim Calcs'!$C$18*3.39*'DEPRECATED - DT-Prelim Calcs'!$C$20</f>
        <v>25.773080821789936</v>
      </c>
      <c r="EU59" s="46">
        <f t="shared" si="52"/>
        <v>0</v>
      </c>
      <c r="EV59" s="57">
        <f>ET58*'DEPRECATED - DT-Prelim Calcs'!$C$11+EV58</f>
        <v>-479.96160342738722</v>
      </c>
      <c r="EW59" s="57">
        <f>EW58+0.5*ET59*'DEPRECATED - DT-Prelim Calcs'!$C$11^2+EV59*'DEPRECATED - DT-Prelim Calcs'!$C$11</f>
        <v>-164882.77299478333</v>
      </c>
      <c r="EX59" s="57">
        <f>MIN('Drive Train'!$F$35-ER58*'DEPRECATED - DT-Prelim Calcs'!$C$21*'Drive Train'!$F$39,EX58+ER$2)</f>
        <v>6.82</v>
      </c>
      <c r="EY59" s="57">
        <f>'Drive Train'!$F$35-ER59*'DEPRECATED - DT-Prelim Calcs'!$C$21*'Drive Train'!$F$39</f>
        <v>6.82</v>
      </c>
      <c r="EZ59" s="1">
        <f>IF(EW59&gt;='Drive Train'!$F$29,1,0)</f>
        <v>0</v>
      </c>
      <c r="FA59" s="57">
        <f t="shared" si="53"/>
        <v>103.33333333333333</v>
      </c>
      <c r="FB59" s="63">
        <f>FB58+'DEPRECATED - DT-Prelim Calcs'!$C$11</f>
        <v>220</v>
      </c>
      <c r="FC59" s="2">
        <f>FM59/'Drive Train'!$F$35</f>
        <v>2.708704521725088</v>
      </c>
      <c r="FD59" s="46">
        <f>FK59*12*60/(PI() * 'Drive Train'!$F$15)/FC$2*FC59</f>
        <v>-1601153.004122538</v>
      </c>
      <c r="FE59" s="2">
        <f>('DEPRECATED - DT-Prelim Calcs'!$C$6*FC59-FD59)/('DEPRECATED - DT-Prelim Calcs'!$C$6*FC59)*'DEPRECATED - DT-Prelim Calcs'!$C$7*FC59</f>
        <v>730.5014750709629</v>
      </c>
      <c r="FF59" s="57">
        <f>FE59/'DEPRECATED - DT-Prelim Calcs'!$C$7*('DEPRECATED - DT-Prelim Calcs'!$C$8-'DEPRECATED - DT-Prelim Calcs'!$C$9)+'DEPRECATED - DT-Prelim Calcs'!$C$9</f>
        <v>38892.052386557894</v>
      </c>
      <c r="FG59" s="57">
        <f t="shared" si="17"/>
        <v>93</v>
      </c>
      <c r="FH59" s="2">
        <f t="shared" si="54"/>
        <v>0.78067567320338405</v>
      </c>
      <c r="FI59" s="57">
        <f>FH59*'DEPRECATED - DT-Prelim Calcs'!$C$21/FC$2/'DEPRECATED - DT-Prelim Calcs'!$C$19/'DEPRECATED - DT-Prelim Calcs'!$C$18*3.39*'DEPRECATED - DT-Prelim Calcs'!$C$20</f>
        <v>25.773080821789936</v>
      </c>
      <c r="FJ59" s="46">
        <f t="shared" si="55"/>
        <v>0</v>
      </c>
      <c r="FK59" s="57">
        <f>FI58*'DEPRECATED - DT-Prelim Calcs'!$C$11+FK58</f>
        <v>-1132.3409839306839</v>
      </c>
      <c r="FL59" s="57">
        <f>FL58+0.5*FI59*'DEPRECATED - DT-Prelim Calcs'!$C$11^2+FK59*'DEPRECATED - DT-Prelim Calcs'!$C$11</f>
        <v>-180172.50123646847</v>
      </c>
      <c r="FM59" s="57">
        <f>MIN('Drive Train'!$F$35-FG58*'DEPRECATED - DT-Prelim Calcs'!$C$21*'Drive Train'!$F$39,FM58+FG$2)</f>
        <v>33.587936069391091</v>
      </c>
      <c r="FN59" s="57">
        <f>'Drive Train'!$F$35-FG59*'DEPRECATED - DT-Prelim Calcs'!$C$21*'Drive Train'!$F$39</f>
        <v>6.82</v>
      </c>
      <c r="FO59" s="1">
        <f>IF(FL59&gt;='Drive Train'!$F$29,1,0)</f>
        <v>0</v>
      </c>
      <c r="FP59" s="57">
        <f t="shared" si="56"/>
        <v>103.33333333333333</v>
      </c>
      <c r="FQ59" s="63">
        <f>FQ58+'DEPRECATED - DT-Prelim Calcs'!$C$11</f>
        <v>220</v>
      </c>
      <c r="FR59" s="2">
        <f>GB59/'Drive Train'!$F$35</f>
        <v>0.55000000000000004</v>
      </c>
      <c r="FS59" s="46">
        <f>FZ59*12*60/(PI() * 'Drive Train'!$F$15)/FR$2*FR59</f>
        <v>-163607.61830563436</v>
      </c>
      <c r="FT59" s="2">
        <f>('DEPRECATED - DT-Prelim Calcs'!$C$6*FR59-FS59)/('DEPRECATED - DT-Prelim Calcs'!$C$6*FR59)*'DEPRECATED - DT-Prelim Calcs'!$C$7*FR59</f>
        <v>75.301927789226795</v>
      </c>
      <c r="FU59" s="57">
        <f>FT59/'DEPRECATED - DT-Prelim Calcs'!$C$7*('DEPRECATED - DT-Prelim Calcs'!$C$8-'DEPRECATED - DT-Prelim Calcs'!$C$9)+'DEPRECATED - DT-Prelim Calcs'!$C$9</f>
        <v>4011.5121723476341</v>
      </c>
      <c r="FV59" s="57">
        <f t="shared" si="18"/>
        <v>93</v>
      </c>
      <c r="FW59" s="2">
        <f t="shared" si="57"/>
        <v>0.7112822800297498</v>
      </c>
      <c r="FX59" s="57">
        <f>FW59*'DEPRECATED - DT-Prelim Calcs'!$C$21/FR$2/'DEPRECATED - DT-Prelim Calcs'!$C$19/'DEPRECATED - DT-Prelim Calcs'!$C$18*3.39*'DEPRECATED - DT-Prelim Calcs'!$C$20</f>
        <v>25.773080821789936</v>
      </c>
      <c r="FY59" s="46">
        <f t="shared" si="58"/>
        <v>0</v>
      </c>
      <c r="FZ59" s="57">
        <f>FX58*'DEPRECATED - DT-Prelim Calcs'!$C$11+FZ58</f>
        <v>-519.18029468717543</v>
      </c>
      <c r="GA59" s="57">
        <f>GA58+0.5*FX59*'DEPRECATED - DT-Prelim Calcs'!$C$11^2+FZ59*'DEPRECATED - DT-Prelim Calcs'!$C$11</f>
        <v>-206169.51680920919</v>
      </c>
      <c r="GB59" s="57">
        <f>MIN('Drive Train'!$F$35-FV58*'DEPRECATED - DT-Prelim Calcs'!$C$21*'Drive Train'!$F$39,GB58+FV$2)</f>
        <v>6.82</v>
      </c>
      <c r="GC59" s="57">
        <f>'Drive Train'!$F$35-FV59*'DEPRECATED - DT-Prelim Calcs'!$C$21*'Drive Train'!$F$39</f>
        <v>6.82</v>
      </c>
      <c r="GD59" s="1">
        <f>IF(GA59&gt;='Drive Train'!$F$29,1,0)</f>
        <v>0</v>
      </c>
      <c r="GE59" s="57">
        <f t="shared" si="59"/>
        <v>103.33333333333333</v>
      </c>
      <c r="GF59" s="63">
        <f>GF58+'DEPRECATED - DT-Prelim Calcs'!$C$11</f>
        <v>220</v>
      </c>
      <c r="GG59" s="2">
        <f>GQ59/'Drive Train'!$F$35</f>
        <v>0.85483870967741948</v>
      </c>
      <c r="GH59" s="46">
        <f>GO59*12*60/(PI() * 'Drive Train'!$F$15)/GG$2*GG59</f>
        <v>-7479.9540545548052</v>
      </c>
      <c r="GI59" s="2">
        <f>('DEPRECATED - DT-Prelim Calcs'!$C$6*GG59-GH59)/('DEPRECATED - DT-Prelim Calcs'!$C$6*GG59)*'DEPRECATED - DT-Prelim Calcs'!$C$7*GG59</f>
        <v>5.4422793525134034</v>
      </c>
      <c r="GJ59" s="57">
        <f>GI59/'DEPRECATED - DT-Prelim Calcs'!$C$7*('DEPRECATED - DT-Prelim Calcs'!$C$8-'DEPRECATED - DT-Prelim Calcs'!$C$9)+'DEPRECATED - DT-Prelim Calcs'!$C$9</f>
        <v>292.42798378733181</v>
      </c>
      <c r="GK59" s="57">
        <f t="shared" si="60"/>
        <v>29.999999999999982</v>
      </c>
      <c r="GL59" s="2">
        <f t="shared" si="61"/>
        <v>0.99579519204165001</v>
      </c>
      <c r="GM59" s="57">
        <f>GL59*'DEPRECATED - DT-Prelim Calcs'!$C$21/GG$2/'DEPRECATED - DT-Prelim Calcs'!$C$19/'DEPRECATED - DT-Prelim Calcs'!$C$18*3.39*'DEPRECATED - DT-Prelim Calcs'!$C$20</f>
        <v>25.773080821789936</v>
      </c>
      <c r="GN59" s="46">
        <f t="shared" si="62"/>
        <v>0</v>
      </c>
      <c r="GO59" s="57">
        <f>GM58*'DEPRECATED - DT-Prelim Calcs'!$C$11+GO58</f>
        <v>-21.380613037376719</v>
      </c>
      <c r="GP59" s="57">
        <f>GP58+0.5*GM59*'DEPRECATED - DT-Prelim Calcs'!$C$11^2+GO59*'DEPRECATED - DT-Prelim Calcs'!$C$11</f>
        <v>-105956.30402782958</v>
      </c>
      <c r="GQ59" s="57">
        <f>MIN('Drive Train'!$F$35-GK58*'DEPRECATED - DT-Prelim Calcs'!$C$21*'Drive Train'!$F$39,GQ58+GK$2)</f>
        <v>10.600000000000001</v>
      </c>
      <c r="GR59" s="57">
        <f>'Drive Train'!$F$35-GK59*'DEPRECATED - DT-Prelim Calcs'!$C$21*'Drive Train'!$F$39</f>
        <v>10.600000000000001</v>
      </c>
      <c r="GS59" s="1">
        <f>IF(GP59&gt;='Drive Train'!$F$29,1,0)</f>
        <v>0</v>
      </c>
      <c r="GT59" s="57">
        <f t="shared" si="63"/>
        <v>33.333333333333314</v>
      </c>
      <c r="GU59" s="63">
        <f>GU58+'DEPRECATED - DT-Prelim Calcs'!$C$11</f>
        <v>220</v>
      </c>
      <c r="GV59" s="2">
        <f>HF59/'Drive Train'!$F$35</f>
        <v>0.83870967741935498</v>
      </c>
      <c r="GW59" s="46">
        <f>HD59*12*60/(PI() * 'Drive Train'!$F$15)/GV$2*GV59</f>
        <v>-77322.505979907291</v>
      </c>
      <c r="GX59" s="2">
        <f>('DEPRECATED - DT-Prelim Calcs'!$C$6*GV59-GW59)/('DEPRECATED - DT-Prelim Calcs'!$C$6*GV59)*'DEPRECATED - DT-Prelim Calcs'!$C$7*GV59</f>
        <v>36.983248936384889</v>
      </c>
      <c r="GY59" s="57">
        <f>GX59/'DEPRECATED - DT-Prelim Calcs'!$C$7*('DEPRECATED - DT-Prelim Calcs'!$C$8-'DEPRECATED - DT-Prelim Calcs'!$C$9)+'DEPRECATED - DT-Prelim Calcs'!$C$9</f>
        <v>1971.5592691029799</v>
      </c>
      <c r="GZ59" s="57">
        <f t="shared" si="20"/>
        <v>33.333333333333314</v>
      </c>
      <c r="HA59" s="2">
        <f t="shared" si="64"/>
        <v>0.99579519204165001</v>
      </c>
      <c r="HB59" s="57">
        <f>HA59*'DEPRECATED - DT-Prelim Calcs'!$C$21/GV$2/'DEPRECATED - DT-Prelim Calcs'!$C$19/'DEPRECATED - DT-Prelim Calcs'!$C$18*3.39*'DEPRECATED - DT-Prelim Calcs'!$C$20</f>
        <v>25.773080821789936</v>
      </c>
      <c r="HC59" s="46">
        <f t="shared" si="65"/>
        <v>0</v>
      </c>
      <c r="HD59" s="57">
        <f>HB58*'DEPRECATED - DT-Prelim Calcs'!$C$11+HD58</f>
        <v>-225.268086467383</v>
      </c>
      <c r="HE59" s="57">
        <f>HE58+0.5*HB59*'DEPRECATED - DT-Prelim Calcs'!$C$11^2+HD59*'DEPRECATED - DT-Prelim Calcs'!$C$11</f>
        <v>-100395.42654945441</v>
      </c>
      <c r="HF59" s="57">
        <f>MIN('Drive Train'!$F$35-GZ58*'DEPRECATED - DT-Prelim Calcs'!$C$21*'Drive Train'!$F$39,HF58+GZ$2)</f>
        <v>10.400000000000002</v>
      </c>
      <c r="HG59" s="57">
        <f>'Drive Train'!$F$35-GZ59*'DEPRECATED - DT-Prelim Calcs'!$C$21*'Drive Train'!$F$39</f>
        <v>10.400000000000002</v>
      </c>
      <c r="HH59" s="1">
        <f>IF(HE59&gt;='Drive Train'!$F$29,1,0)</f>
        <v>0</v>
      </c>
      <c r="HI59" s="57">
        <f t="shared" si="66"/>
        <v>37.037037037037017</v>
      </c>
      <c r="HJ59" s="63">
        <f>HJ58+'DEPRECATED - DT-Prelim Calcs'!$C$11</f>
        <v>220</v>
      </c>
      <c r="HK59" s="2">
        <f>HU59/'Drive Train'!$F$35</f>
        <v>0.82258064516129037</v>
      </c>
      <c r="HL59" s="46">
        <f>HS59*12*60/(PI() * 'Drive Train'!$F$15)/HK$2*HK59</f>
        <v>-174328.24808472086</v>
      </c>
      <c r="HM59" s="2">
        <f>('DEPRECATED - DT-Prelim Calcs'!$C$6*HK59-HL59)/('DEPRECATED - DT-Prelim Calcs'!$C$6*HK59)*'DEPRECATED - DT-Prelim Calcs'!$C$7*HK59</f>
        <v>80.806261359374773</v>
      </c>
      <c r="HN59" s="57">
        <f>HM59/'DEPRECATED - DT-Prelim Calcs'!$C$7*('DEPRECATED - DT-Prelim Calcs'!$C$8-'DEPRECATED - DT-Prelim Calcs'!$C$9)+'DEPRECATED - DT-Prelim Calcs'!$C$9</f>
        <v>4304.5437063932713</v>
      </c>
      <c r="HO59" s="57">
        <f t="shared" si="21"/>
        <v>36.66666666666665</v>
      </c>
      <c r="HP59" s="2">
        <f t="shared" si="67"/>
        <v>0.99579519204165001</v>
      </c>
      <c r="HQ59" s="57">
        <f>HP59*'DEPRECATED - DT-Prelim Calcs'!$C$21/HK$2/'DEPRECATED - DT-Prelim Calcs'!$C$19/'DEPRECATED - DT-Prelim Calcs'!$C$18*3.39*'DEPRECATED - DT-Prelim Calcs'!$C$20</f>
        <v>25.773080821789936</v>
      </c>
      <c r="HR59" s="46">
        <f t="shared" si="68"/>
        <v>0</v>
      </c>
      <c r="HS59" s="57">
        <f>HQ58*'DEPRECATED - DT-Prelim Calcs'!$C$11+HS58</f>
        <v>-517.83891302249208</v>
      </c>
      <c r="HT59" s="57">
        <f>HT58+0.5*HQ59*'DEPRECATED - DT-Prelim Calcs'!$C$11^2+HS59*'DEPRECATED - DT-Prelim Calcs'!$C$11</f>
        <v>-87850.319751887582</v>
      </c>
      <c r="HU59" s="57">
        <f>MIN('Drive Train'!$F$35-HO58*'DEPRECATED - DT-Prelim Calcs'!$C$21*'Drive Train'!$F$39,HU58+HO$2)</f>
        <v>10.200000000000001</v>
      </c>
      <c r="HV59" s="57">
        <f>'Drive Train'!$F$35-HO59*'DEPRECATED - DT-Prelim Calcs'!$C$21*'Drive Train'!$F$39</f>
        <v>10.200000000000001</v>
      </c>
      <c r="HW59" s="1">
        <f>IF(HT59&gt;='Drive Train'!$F$29,1,0)</f>
        <v>0</v>
      </c>
      <c r="HX59" s="57">
        <f t="shared" si="69"/>
        <v>40.740740740740726</v>
      </c>
      <c r="HY59" s="63">
        <f>HY58+'DEPRECATED - DT-Prelim Calcs'!$C$11</f>
        <v>220</v>
      </c>
      <c r="HZ59" s="2">
        <f>IJ59/'Drive Train'!$F$35</f>
        <v>0.80645161290322598</v>
      </c>
      <c r="IA59" s="46">
        <f>IH59*12*60/(PI() * 'Drive Train'!$F$15)/HZ$2*HZ59</f>
        <v>16159.894910183251</v>
      </c>
      <c r="IB59" s="2">
        <f>('DEPRECATED - DT-Prelim Calcs'!$C$6*HZ59-IA59)/('DEPRECATED - DT-Prelim Calcs'!$C$6*HZ59)*'DEPRECATED - DT-Prelim Calcs'!$C$7*HZ59</f>
        <v>-5.3632708874888992</v>
      </c>
      <c r="IC59" s="57">
        <f>IB59/'DEPRECATED - DT-Prelim Calcs'!$C$7*('DEPRECATED - DT-Prelim Calcs'!$C$8-'DEPRECATED - DT-Prelim Calcs'!$C$9)+'DEPRECATED - DT-Prelim Calcs'!$C$9</f>
        <v>-282.82184849162894</v>
      </c>
      <c r="ID59" s="57">
        <f t="shared" si="22"/>
        <v>-282.82184849162894</v>
      </c>
      <c r="IE59" s="2">
        <f t="shared" si="70"/>
        <v>-6.8303206215984327</v>
      </c>
      <c r="IF59" s="57">
        <f>IE59*'DEPRECATED - DT-Prelim Calcs'!$C$21/HZ$2/'DEPRECATED - DT-Prelim Calcs'!$C$19/'DEPRECATED - DT-Prelim Calcs'!$C$18*3.39*'DEPRECATED - DT-Prelim Calcs'!$C$20</f>
        <v>-176.78173868089124</v>
      </c>
      <c r="IG59" s="46">
        <f t="shared" si="71"/>
        <v>1</v>
      </c>
      <c r="IH59" s="57">
        <f>IF58*'DEPRECATED - DT-Prelim Calcs'!$C$11+IH58</f>
        <v>48.962729545677377</v>
      </c>
      <c r="II59" s="57">
        <f>II58+0.5*IF59*'DEPRECATED - DT-Prelim Calcs'!$C$11^2+IH59*'DEPRECATED - DT-Prelim Calcs'!$C$11</f>
        <v>-94494.603056962442</v>
      </c>
      <c r="IJ59" s="57">
        <f>MIN('Drive Train'!$F$35-ID58*'DEPRECATED - DT-Prelim Calcs'!$C$21*'Drive Train'!$F$39,IJ58+ID$2)</f>
        <v>10.000000000000002</v>
      </c>
      <c r="IK59" s="57">
        <f>'Drive Train'!$F$35-ID59*'DEPRECATED - DT-Prelim Calcs'!$C$21*'Drive Train'!$F$39</f>
        <v>29.369310909497734</v>
      </c>
      <c r="IL59" s="1">
        <f>IF(II59&gt;='Drive Train'!$F$29,1,0)</f>
        <v>0</v>
      </c>
      <c r="IM59" s="57">
        <f t="shared" si="72"/>
        <v>-314.24649832403219</v>
      </c>
      <c r="IN59" s="63">
        <f>IN58+'DEPRECATED - DT-Prelim Calcs'!$C$11</f>
        <v>220</v>
      </c>
      <c r="IO59" s="2">
        <f>IY59/'Drive Train'!$F$35</f>
        <v>0.79032258064516137</v>
      </c>
      <c r="IP59" s="46">
        <f>IW59*12*60/(PI() * 'Drive Train'!$F$15)/IO$2*IO59</f>
        <v>-260495.41487271991</v>
      </c>
      <c r="IQ59" s="2">
        <f>('DEPRECATED - DT-Prelim Calcs'!$C$6*IO59-IP59)/('DEPRECATED - DT-Prelim Calcs'!$C$6*IO59)*'DEPRECATED - DT-Prelim Calcs'!$C$7*IO59</f>
        <v>119.68965862822071</v>
      </c>
      <c r="IR59" s="57">
        <f>IQ59/'DEPRECATED - DT-Prelim Calcs'!$C$7*('DEPRECATED - DT-Prelim Calcs'!$C$8-'DEPRECATED - DT-Prelim Calcs'!$C$9)+'DEPRECATED - DT-Prelim Calcs'!$C$9</f>
        <v>6374.5602497928285</v>
      </c>
      <c r="IS59" s="57">
        <f t="shared" si="23"/>
        <v>43.333333333333321</v>
      </c>
      <c r="IT59" s="2">
        <f t="shared" si="73"/>
        <v>0.99579519204165001</v>
      </c>
      <c r="IU59" s="57">
        <f>IT59*'DEPRECATED - DT-Prelim Calcs'!$C$21/IO$2/'DEPRECATED - DT-Prelim Calcs'!$C$19/'DEPRECATED - DT-Prelim Calcs'!$C$18*3.39*'DEPRECATED - DT-Prelim Calcs'!$C$20</f>
        <v>25.773080821789936</v>
      </c>
      <c r="IV59" s="46">
        <f t="shared" si="74"/>
        <v>0</v>
      </c>
      <c r="IW59" s="57">
        <f>IU58*'DEPRECATED - DT-Prelim Calcs'!$C$11+IW58</f>
        <v>-805.38047401259757</v>
      </c>
      <c r="IX59" s="57">
        <f>IX58+0.5*IU59*'DEPRECATED - DT-Prelim Calcs'!$C$11^2+IW59*'DEPRECATED - DT-Prelim Calcs'!$C$11</f>
        <v>-128554.43539537054</v>
      </c>
      <c r="IY59" s="57">
        <f>MIN('Drive Train'!$F$35-IS58*'DEPRECATED - DT-Prelim Calcs'!$C$21*'Drive Train'!$F$39,IY58+IS$2)</f>
        <v>9.8000000000000007</v>
      </c>
      <c r="IZ59" s="57">
        <f>'Drive Train'!$F$35-IS59*'DEPRECATED - DT-Prelim Calcs'!$C$21*'Drive Train'!$F$39</f>
        <v>9.8000000000000007</v>
      </c>
      <c r="JA59" s="1">
        <f>IF(IX59&gt;='Drive Train'!$F$29,1,0)</f>
        <v>0</v>
      </c>
      <c r="JB59" s="57">
        <f t="shared" si="75"/>
        <v>48.148148148148138</v>
      </c>
      <c r="JC59" s="63">
        <f>JC58+'DEPRECATED - DT-Prelim Calcs'!$C$11</f>
        <v>220</v>
      </c>
      <c r="JD59" s="2">
        <f>JN59/'Drive Train'!$F$35</f>
        <v>0.77419354838709686</v>
      </c>
      <c r="JE59" s="46">
        <f>JL59*12*60/(PI() * 'Drive Train'!$F$15)/JD$2*JD59</f>
        <v>-103728.43557471344</v>
      </c>
      <c r="JF59" s="2">
        <f>('DEPRECATED - DT-Prelim Calcs'!$C$6*JD59-JE59)/('DEPRECATED - DT-Prelim Calcs'!$C$6*JD59)*'DEPRECATED - DT-Prelim Calcs'!$C$7*JD59</f>
        <v>48.767406777139996</v>
      </c>
      <c r="JG59" s="57">
        <f>JF59/'DEPRECATED - DT-Prelim Calcs'!$C$7*('DEPRECATED - DT-Prelim Calcs'!$C$8-'DEPRECATED - DT-Prelim Calcs'!$C$9)+'DEPRECATED - DT-Prelim Calcs'!$C$9</f>
        <v>2598.9067591315606</v>
      </c>
      <c r="JH59" s="57">
        <f t="shared" si="24"/>
        <v>46.666666666666657</v>
      </c>
      <c r="JI59" s="2">
        <f t="shared" si="76"/>
        <v>0.99579519204165001</v>
      </c>
      <c r="JJ59" s="57">
        <f>JI59*'DEPRECATED - DT-Prelim Calcs'!$C$21/JD$2/'DEPRECATED - DT-Prelim Calcs'!$C$19/'DEPRECATED - DT-Prelim Calcs'!$C$18*3.39*'DEPRECATED - DT-Prelim Calcs'!$C$20</f>
        <v>25.773080821789936</v>
      </c>
      <c r="JK59" s="46">
        <f t="shared" si="77"/>
        <v>0</v>
      </c>
      <c r="JL59" s="57">
        <f>JJ58*'DEPRECATED - DT-Prelim Calcs'!$C$11+JL58</f>
        <v>-327.38116011048317</v>
      </c>
      <c r="JM59" s="57">
        <f>JM58+0.5*JJ59*'DEPRECATED - DT-Prelim Calcs'!$C$11^2+JL59*'DEPRECATED - DT-Prelim Calcs'!$C$11</f>
        <v>-135080.53580209418</v>
      </c>
      <c r="JN59" s="57">
        <f>MIN('Drive Train'!$F$35-JH58*'DEPRECATED - DT-Prelim Calcs'!$C$21*'Drive Train'!$F$39,JN58+JH$2)</f>
        <v>9.6000000000000014</v>
      </c>
      <c r="JO59" s="57">
        <f>'Drive Train'!$F$35-JH59*'DEPRECATED - DT-Prelim Calcs'!$C$21*'Drive Train'!$F$39</f>
        <v>9.6000000000000014</v>
      </c>
      <c r="JP59" s="1">
        <f>IF(JM59&gt;='Drive Train'!$F$29,1,0)</f>
        <v>0</v>
      </c>
      <c r="JQ59" s="57">
        <f>MIN(JG59,'DEPRECATED - DT-Prelim Calcs'!$C$10)*'DEPRECATED - DT-Prelim Calcs'!$C$11*1000/60/60</f>
        <v>103.33333333333333</v>
      </c>
      <c r="JR59" s="63">
        <f>JR58+'DEPRECATED - DT-Prelim Calcs'!$C$11</f>
        <v>220</v>
      </c>
      <c r="JS59" s="2">
        <f>KC59/'Drive Train'!$F$35</f>
        <v>0.75806451612903225</v>
      </c>
      <c r="JT59" s="46">
        <f>KA59*12*60/(PI() * 'Drive Train'!$F$15)/JS$2*JS59</f>
        <v>-116172.18654469513</v>
      </c>
      <c r="JU59" s="2">
        <f>('DEPRECATED - DT-Prelim Calcs'!$C$6*JS59-JT59)/('DEPRECATED - DT-Prelim Calcs'!$C$6*JS59)*'DEPRECATED - DT-Prelim Calcs'!$C$7*JS59</f>
        <v>54.35507236430535</v>
      </c>
      <c r="JV59" s="57">
        <f>JU59/'DEPRECATED - DT-Prelim Calcs'!$C$7*('DEPRECATED - DT-Prelim Calcs'!$C$8-'DEPRECATED - DT-Prelim Calcs'!$C$9)+'DEPRECATED - DT-Prelim Calcs'!$C$9</f>
        <v>2896.3745993113594</v>
      </c>
      <c r="JW59" s="57">
        <f t="shared" si="25"/>
        <v>49.999999999999993</v>
      </c>
      <c r="JX59" s="2">
        <f t="shared" si="78"/>
        <v>0.99579519204165001</v>
      </c>
      <c r="JY59" s="57">
        <f>JX59*'DEPRECATED - DT-Prelim Calcs'!$C$21/JS$2/'DEPRECATED - DT-Prelim Calcs'!$C$19/'DEPRECATED - DT-Prelim Calcs'!$C$18*3.39*'DEPRECATED - DT-Prelim Calcs'!$C$20</f>
        <v>25.773080821789936</v>
      </c>
      <c r="JZ59" s="46">
        <f t="shared" si="79"/>
        <v>0</v>
      </c>
      <c r="KA59" s="57">
        <f>JY58*'DEPRECATED - DT-Prelim Calcs'!$C$11+KA58</f>
        <v>-374.45652128917334</v>
      </c>
      <c r="KB59" s="57">
        <f>KB58+0.5*JY59*'DEPRECATED - DT-Prelim Calcs'!$C$11^2+KA59*'DEPRECATED - DT-Prelim Calcs'!$C$11</f>
        <v>-135255.13577099761</v>
      </c>
      <c r="KC59" s="57">
        <f>MIN('Drive Train'!$F$35-JW58*'DEPRECATED - DT-Prelim Calcs'!$C$21*'Drive Train'!$F$39,KC58+JW$2)</f>
        <v>9.4</v>
      </c>
      <c r="KD59" s="57">
        <f>'Drive Train'!$F$35-JW59*'DEPRECATED - DT-Prelim Calcs'!$C$21*'Drive Train'!$F$39</f>
        <v>9.4</v>
      </c>
      <c r="KE59" s="1">
        <f>IF(KB59&gt;='Drive Train'!$F$29,1,0)</f>
        <v>0</v>
      </c>
      <c r="KF59" s="57">
        <f>MIN(JV59,'DEPRECATED - DT-Prelim Calcs'!$C$10)*'DEPRECATED - DT-Prelim Calcs'!$C$11*1000/60/60</f>
        <v>103.33333333333333</v>
      </c>
      <c r="KG59" s="63">
        <f>KG58+'DEPRECATED - DT-Prelim Calcs'!$C$11</f>
        <v>220</v>
      </c>
      <c r="KH59" s="2">
        <f>KR59/'Drive Train'!$F$35</f>
        <v>0.74193548387096786</v>
      </c>
      <c r="KI59" s="46">
        <f>KP59*12*60/(PI() * 'Drive Train'!$F$15)/KH$2*KH59</f>
        <v>-8767.2707111985583</v>
      </c>
      <c r="KJ59" s="2">
        <f>('DEPRECATED - DT-Prelim Calcs'!$C$6*KH59-KI59)/('DEPRECATED - DT-Prelim Calcs'!$C$6*KH59)*'DEPRECATED - DT-Prelim Calcs'!$C$7*KH59</f>
        <v>5.7522525862957359</v>
      </c>
      <c r="KK59" s="57">
        <f>KJ59/'DEPRECATED - DT-Prelim Calcs'!$C$7*('DEPRECATED - DT-Prelim Calcs'!$C$8-'DEPRECATED - DT-Prelim Calcs'!$C$9)+'DEPRECATED - DT-Prelim Calcs'!$C$9</f>
        <v>308.92987834927095</v>
      </c>
      <c r="KL59" s="57">
        <f t="shared" si="26"/>
        <v>53.333333333333329</v>
      </c>
      <c r="KM59" s="2">
        <f t="shared" si="80"/>
        <v>0.99579519204165001</v>
      </c>
      <c r="KN59" s="57">
        <f>KM59*'DEPRECATED - DT-Prelim Calcs'!$C$21/KH$2/'DEPRECATED - DT-Prelim Calcs'!$C$19/'DEPRECATED - DT-Prelim Calcs'!$C$18*3.39*'DEPRECATED - DT-Prelim Calcs'!$C$20</f>
        <v>25.773080821789936</v>
      </c>
      <c r="KO59" s="46">
        <f t="shared" si="81"/>
        <v>0</v>
      </c>
      <c r="KP59" s="57">
        <f>KN58*'DEPRECATED - DT-Prelim Calcs'!$C$11+KP58</f>
        <v>-28.873782304630694</v>
      </c>
      <c r="KQ59" s="57">
        <f>KQ58+0.5*KN59*'DEPRECATED - DT-Prelim Calcs'!$C$11^2+KP59*'DEPRECATED - DT-Prelim Calcs'!$C$11</f>
        <v>-89873.381664178785</v>
      </c>
      <c r="KR59" s="57">
        <f>MIN('Drive Train'!$F$35-KL58*'DEPRECATED - DT-Prelim Calcs'!$C$21*'Drive Train'!$F$39,KR58+KL$2)</f>
        <v>9.2000000000000011</v>
      </c>
      <c r="KS59" s="57">
        <f>'Drive Train'!$F$35-KL59*'DEPRECATED - DT-Prelim Calcs'!$C$21*'Drive Train'!$F$39</f>
        <v>9.2000000000000011</v>
      </c>
      <c r="KT59" s="1">
        <f>IF(KQ59&gt;='Drive Train'!$F$29,1,0)</f>
        <v>0</v>
      </c>
      <c r="KU59" s="57">
        <f>MIN(KK59,'DEPRECATED - DT-Prelim Calcs'!$C$10)*'DEPRECATED - DT-Prelim Calcs'!$C$11*1000/60/60</f>
        <v>103.33333333333333</v>
      </c>
      <c r="KV59" s="63">
        <f>KV58+'DEPRECATED - DT-Prelim Calcs'!$C$11</f>
        <v>220</v>
      </c>
      <c r="KW59" s="2">
        <f>LG59/'Drive Train'!$F$35</f>
        <v>0.72580645161290325</v>
      </c>
      <c r="KX59" s="46">
        <f>LE59*12*60/(PI() * 'Drive Train'!$F$15)/KW$2*KW59</f>
        <v>-128594.09097126768</v>
      </c>
      <c r="KY59" s="2">
        <f>('DEPRECATED - DT-Prelim Calcs'!$C$6*KW59-KX59)/('DEPRECATED - DT-Prelim Calcs'!$C$6*KW59)*'DEPRECATED - DT-Prelim Calcs'!$C$7*KW59</f>
        <v>59.893988903125404</v>
      </c>
      <c r="KZ59" s="57">
        <f>KY59/'DEPRECATED - DT-Prelim Calcs'!$C$7*('DEPRECATED - DT-Prelim Calcs'!$C$8-'DEPRECATED - DT-Prelim Calcs'!$C$9)+'DEPRECATED - DT-Prelim Calcs'!$C$9</f>
        <v>3191.2472100709501</v>
      </c>
      <c r="LA59" s="57">
        <f t="shared" si="27"/>
        <v>56.666666666666664</v>
      </c>
      <c r="LB59" s="2">
        <f t="shared" si="82"/>
        <v>0.99579519204165001</v>
      </c>
      <c r="LC59" s="57">
        <f>LB59*'DEPRECATED - DT-Prelim Calcs'!$C$21/KW$2/'DEPRECATED - DT-Prelim Calcs'!$C$19/'DEPRECATED - DT-Prelim Calcs'!$C$18*3.39*'DEPRECATED - DT-Prelim Calcs'!$C$20</f>
        <v>25.773080821789936</v>
      </c>
      <c r="LD59" s="46">
        <f t="shared" si="83"/>
        <v>0</v>
      </c>
      <c r="LE59" s="57">
        <f>LC58*'DEPRECATED - DT-Prelim Calcs'!$C$11+LE58</f>
        <v>-432.91794851069187</v>
      </c>
      <c r="LF59" s="57">
        <f>LF58+0.5*LC59*'DEPRECATED - DT-Prelim Calcs'!$C$11^2+LE59*'DEPRECATED - DT-Prelim Calcs'!$C$11</f>
        <v>-116576.0255430267</v>
      </c>
      <c r="LG59" s="57">
        <f>MIN('Drive Train'!$F$35-LA58*'DEPRECATED - DT-Prelim Calcs'!$C$21*'Drive Train'!$F$39,LG58+LA$2)</f>
        <v>9</v>
      </c>
      <c r="LH59" s="57">
        <f>'Drive Train'!$F$35-LA59*'DEPRECATED - DT-Prelim Calcs'!$C$21*'Drive Train'!$F$39</f>
        <v>9</v>
      </c>
      <c r="LI59" s="1">
        <f>IF(LF59&gt;='Drive Train'!$F$29,1,0)</f>
        <v>0</v>
      </c>
      <c r="LJ59" s="57">
        <f>MIN(KZ59,'DEPRECATED - DT-Prelim Calcs'!$C$10)*'DEPRECATED - DT-Prelim Calcs'!$C$11*1000/60/60</f>
        <v>103.33333333333333</v>
      </c>
      <c r="LK59" s="63">
        <f>LK58+'DEPRECATED - DT-Prelim Calcs'!$C$11</f>
        <v>220</v>
      </c>
      <c r="LL59" s="2">
        <f>LV59/'Drive Train'!$F$35</f>
        <v>1.1687225084455466</v>
      </c>
      <c r="LM59" s="46">
        <f>LT59*12*60/(PI() * 'Drive Train'!$F$15)/LL$2*LL59</f>
        <v>-53441.4293052004</v>
      </c>
      <c r="LN59" s="2">
        <f>('DEPRECATED - DT-Prelim Calcs'!$C$6*LL59-LM59)/('DEPRECATED - DT-Prelim Calcs'!$C$6*LL59)*'DEPRECATED - DT-Prelim Calcs'!$C$7*LL59</f>
        <v>26.980569580350576</v>
      </c>
      <c r="LO59" s="57">
        <f>LN59/'DEPRECATED - DT-Prelim Calcs'!$C$7*('DEPRECATED - DT-Prelim Calcs'!$C$8-'DEPRECATED - DT-Prelim Calcs'!$C$9)+'DEPRECATED - DT-Prelim Calcs'!$C$9</f>
        <v>1439.0514842983316</v>
      </c>
      <c r="LP59" s="57">
        <f t="shared" si="28"/>
        <v>60</v>
      </c>
      <c r="LQ59" s="2">
        <f t="shared" si="84"/>
        <v>0.99579519204165001</v>
      </c>
      <c r="LR59" s="57">
        <f>LQ59*'DEPRECATED - DT-Prelim Calcs'!$C$21/LL$2/'DEPRECATED - DT-Prelim Calcs'!$C$19/'DEPRECATED - DT-Prelim Calcs'!$C$18*3.39*'DEPRECATED - DT-Prelim Calcs'!$C$20</f>
        <v>25.773080821789936</v>
      </c>
      <c r="LS59" s="46">
        <f t="shared" si="85"/>
        <v>0</v>
      </c>
      <c r="LT59" s="57">
        <f>LR58*'DEPRECATED - DT-Prelim Calcs'!$C$11+LT58</f>
        <v>-111.73058174633306</v>
      </c>
      <c r="LU59" s="57">
        <f>LU58+0.5*LR59*'DEPRECATED - DT-Prelim Calcs'!$C$11^2+LT59*'DEPRECATED - DT-Prelim Calcs'!$C$11</f>
        <v>-121728.59002458031</v>
      </c>
      <c r="LV59" s="57">
        <f>MIN('Drive Train'!$F$35-LP58*'DEPRECATED - DT-Prelim Calcs'!$C$21*'Drive Train'!$F$39,LV58+LP$2)</f>
        <v>14.492159104724777</v>
      </c>
      <c r="LW59" s="57">
        <f>'Drive Train'!$F$35-LP59*'DEPRECATED - DT-Prelim Calcs'!$C$21*'Drive Train'!$F$39</f>
        <v>8.8000000000000007</v>
      </c>
      <c r="LX59" s="1">
        <f>IF(LU59&gt;='Drive Train'!$F$29,1,0)</f>
        <v>0</v>
      </c>
      <c r="LY59" s="57">
        <f>MIN(LO59,'DEPRECATED - DT-Prelim Calcs'!$C$10)*'DEPRECATED - DT-Prelim Calcs'!$C$11*1000/60/60</f>
        <v>103.33333333333333</v>
      </c>
      <c r="LZ59" s="63">
        <f>LZ58+'DEPRECATED - DT-Prelim Calcs'!$C$11</f>
        <v>220</v>
      </c>
    </row>
    <row r="60" spans="2:338" x14ac:dyDescent="0.2">
      <c r="B60" s="21"/>
      <c r="C60" s="70"/>
      <c r="D60" s="7"/>
      <c r="E60" s="75"/>
      <c r="F60" s="8"/>
      <c r="G60" s="8"/>
      <c r="H60" s="8"/>
      <c r="I60" s="8"/>
      <c r="J60" s="8"/>
      <c r="K60" s="8"/>
      <c r="L60" s="8"/>
      <c r="M60" s="8"/>
      <c r="N60" s="8"/>
      <c r="O60" s="8"/>
      <c r="Q60" s="126"/>
      <c r="R60" s="63">
        <f>R59+'DEPRECATED - DT-Prelim Calcs'!$C$11</f>
        <v>224</v>
      </c>
      <c r="S60" s="2">
        <f>AG60/'Drive Train'!$F$35</f>
        <v>0</v>
      </c>
      <c r="T60" s="46">
        <f>AE60*12*60/(PI() * 'Drive Train'!$F$15)/S$2*ABS(S60)</f>
        <v>0</v>
      </c>
      <c r="U60" s="2">
        <f>IF(OR(AD59=1,AND($C$32=Motors!$C$32,'DEPRECATED - DT-Prelim Calcs'!AI59=1)),0,IF(AG60=0,-(V59+$C$9)/($C$8-$C$9)*$C$7,($C$6*S60-T60)/($C$6*S60)*$C$7*S60))</f>
        <v>0</v>
      </c>
      <c r="V60" s="57">
        <f>IF(AND(AD59=1,AI59=1),0,ABS(U60/$C$7*($C$8-$C$9)+$C$9) *'Drive Train'!$AA$49 + V59*(1-'Drive Train'!$AA$49))</f>
        <v>0</v>
      </c>
      <c r="W60" s="57">
        <f t="shared" si="0"/>
        <v>0</v>
      </c>
      <c r="X60" s="2">
        <f>MAX(MIN(IF(AND(AI59=1,AG60&lt;0),-1,1)*(W60-$C$9)/($C$8-$C$9)*$C$7-$C$29*AE60/T$2 -  AI59*$C$29/2,X$2),MAX(X$4:X59)*-1)</f>
        <v>-0.2458281045106315</v>
      </c>
      <c r="Y60" s="57">
        <f t="shared" si="1"/>
        <v>0</v>
      </c>
      <c r="Z60" s="57">
        <f t="shared" si="2"/>
        <v>0</v>
      </c>
      <c r="AA60" s="57">
        <f t="shared" si="3"/>
        <v>0</v>
      </c>
      <c r="AB60" s="57" t="e">
        <f t="shared" si="4"/>
        <v>#N/A</v>
      </c>
      <c r="AC60" s="46">
        <f t="shared" si="29"/>
        <v>1</v>
      </c>
      <c r="AD60" s="1">
        <f t="shared" si="5"/>
        <v>1</v>
      </c>
      <c r="AE60" s="57">
        <f t="shared" si="6"/>
        <v>0</v>
      </c>
      <c r="AF60" s="57" t="e">
        <f t="shared" si="7"/>
        <v>#N/A</v>
      </c>
      <c r="AG60" s="57">
        <f>IF(AI59=0,MIN('Drive Train'!$F$35-W59*$C$21*'Drive Train'!$F$39,AG59+W$2)-$C$3,IF(AE59-1&lt;=0,0,IF($C$32=Motors!$C$30,MAX(MAX(AG$4:AG59)*-1,AG59-W$2),MAX(0,MAX(AG$4:AG59)*-1,AG59-W$2))))</f>
        <v>0</v>
      </c>
      <c r="AH60" s="57">
        <f>'Drive Train'!$F$35-ABS(W60)*'DEPRECATED - DT-Prelim Calcs'!$C$21*'Drive Train'!$F$39</f>
        <v>12.4</v>
      </c>
      <c r="AI60" s="1">
        <f>IF(AJ60&gt;='Drive Train'!$F$29,1,0)</f>
        <v>1</v>
      </c>
      <c r="AJ60" s="57">
        <f>AJ59+0.5*Y60*'DEPRECATED - DT-Prelim Calcs'!$C$11^2+AE60*'DEPRECATED - DT-Prelim Calcs'!$C$11</f>
        <v>784.33981740885292</v>
      </c>
      <c r="AK60" s="57">
        <f t="shared" si="8"/>
        <v>0</v>
      </c>
      <c r="AL60" s="63">
        <f>AL59+'DEPRECATED - DT-Prelim Calcs'!$C$11</f>
        <v>224</v>
      </c>
      <c r="AM60" s="2">
        <f>AW60/'Drive Train'!$F$35</f>
        <v>0.90171777539662401</v>
      </c>
      <c r="AN60" s="46">
        <f>AU60*12*60/(PI() * 'Drive Train'!$F$15)/AM$2*AM60</f>
        <v>4074.513267284111</v>
      </c>
      <c r="AO60" s="2">
        <f>('DEPRECATED - DT-Prelim Calcs'!$C$6*AM60-AN60)/('DEPRECATED - DT-Prelim Calcs'!$C$6*AM60)*'DEPRECATED - DT-Prelim Calcs'!$C$7*AM60</f>
        <v>0.330817704718114</v>
      </c>
      <c r="AP60" s="57">
        <f>AO60/'DEPRECATED - DT-Prelim Calcs'!$C$7*('DEPRECATED - DT-Prelim Calcs'!$C$8-'DEPRECATED - DT-Prelim Calcs'!$C$9)+'DEPRECATED - DT-Prelim Calcs'!$C$9</f>
        <v>20.311581541632375</v>
      </c>
      <c r="AQ60" s="57">
        <f t="shared" si="9"/>
        <v>20.311581541632375</v>
      </c>
      <c r="AR60" s="2">
        <f t="shared" si="30"/>
        <v>-7.4720568360442385E-7</v>
      </c>
      <c r="AS60" s="57">
        <f>AR60*'DEPRECATED - DT-Prelim Calcs'!$C$21/AM$2/'DEPRECATED - DT-Prelim Calcs'!$C$19/'DEPRECATED - DT-Prelim Calcs'!$C$18*3.39*'DEPRECATED - DT-Prelim Calcs'!$C$20</f>
        <v>-5.4149507206146459E-6</v>
      </c>
      <c r="AT60" s="46">
        <f t="shared" si="31"/>
        <v>0</v>
      </c>
      <c r="AU60" s="57">
        <f>AS59*'DEPRECATED - DT-Prelim Calcs'!$C$11+AU59</f>
        <v>39.43233341442108</v>
      </c>
      <c r="AV60" s="57">
        <f>AV59+0.5*AS60*'DEPRECATED - DT-Prelim Calcs'!$C$11^2+AU60*'DEPRECATED - DT-Prelim Calcs'!$C$11</f>
        <v>8788.2264018866808</v>
      </c>
      <c r="AW60" s="57">
        <f>MIN('Drive Train'!$F$35-AQ59*'DEPRECATED - DT-Prelim Calcs'!$C$21*'Drive Train'!$F$39,AW59+AQ$2)</f>
        <v>11.181300414918137</v>
      </c>
      <c r="AX60" s="57">
        <f>'Drive Train'!$F$35-AQ60*'DEPRECATED - DT-Prelim Calcs'!$C$21*'Drive Train'!$F$39</f>
        <v>11.181305107502059</v>
      </c>
      <c r="AY60" s="1">
        <f>IF(AV60&gt;='Drive Train'!$F$29,1,0)</f>
        <v>1</v>
      </c>
      <c r="AZ60" s="57">
        <f t="shared" si="32"/>
        <v>22.568423935147084</v>
      </c>
      <c r="BA60" s="63">
        <f>BA59+'DEPRECATED - DT-Prelim Calcs'!$C$11</f>
        <v>224</v>
      </c>
      <c r="BB60" s="2">
        <f>BL60/'Drive Train'!$F$35</f>
        <v>0.55000000000000004</v>
      </c>
      <c r="BC60" s="46">
        <f>BJ60*12*60/(PI() * 'Drive Train'!$F$15)/BB$2*BB60</f>
        <v>5574.3977306036613</v>
      </c>
      <c r="BD60" s="2">
        <f>('DEPRECATED - DT-Prelim Calcs'!$C$6*BB60-BC60)/('DEPRECATED - DT-Prelim Calcs'!$C$6*BB60)*'DEPRECATED - DT-Prelim Calcs'!$C$7*BB60</f>
        <v>-1.1950062909483721</v>
      </c>
      <c r="BE60" s="57">
        <f>BD60/'DEPRECATED - DT-Prelim Calcs'!$C$7*('DEPRECATED - DT-Prelim Calcs'!$C$8-'DEPRECATED - DT-Prelim Calcs'!$C$9)+'DEPRECATED - DT-Prelim Calcs'!$C$9</f>
        <v>-60.917969762936153</v>
      </c>
      <c r="BF60" s="57">
        <f t="shared" si="10"/>
        <v>-60.917969762936153</v>
      </c>
      <c r="BG60" s="2">
        <f t="shared" si="33"/>
        <v>-1.9370335885851429</v>
      </c>
      <c r="BH60" s="57">
        <f>BG60*'DEPRECATED - DT-Prelim Calcs'!$C$21/BB$2/'DEPRECATED - DT-Prelim Calcs'!$C$19/'DEPRECATED - DT-Prelim Calcs'!$C$18*3.39*'DEPRECATED - DT-Prelim Calcs'!$C$20</f>
        <v>-20.276469389699393</v>
      </c>
      <c r="BI60" s="46">
        <f t="shared" si="34"/>
        <v>1</v>
      </c>
      <c r="BJ60" s="57">
        <f>BH59*'DEPRECATED - DT-Prelim Calcs'!$C$11+BJ59</f>
        <v>61.232471883398858</v>
      </c>
      <c r="BK60" s="57">
        <f>BK59+0.5*BH60*'DEPRECATED - DT-Prelim Calcs'!$C$11^2+BJ60*'DEPRECATED - DT-Prelim Calcs'!$C$11</f>
        <v>4666.3321821142536</v>
      </c>
      <c r="BL60" s="57">
        <f>MIN('Drive Train'!$F$35-BF59*'DEPRECATED - DT-Prelim Calcs'!$C$21*'Drive Train'!$F$39,BL59+BF$2)</f>
        <v>6.82</v>
      </c>
      <c r="BM60" s="57">
        <f>'Drive Train'!$F$35-BF60*'DEPRECATED - DT-Prelim Calcs'!$C$21*'Drive Train'!$F$39</f>
        <v>16.055078185776168</v>
      </c>
      <c r="BN60" s="1">
        <f>IF(BK60&gt;='Drive Train'!$F$29,1,0)</f>
        <v>1</v>
      </c>
      <c r="BO60" s="57">
        <f t="shared" si="35"/>
        <v>-67.686633069929059</v>
      </c>
      <c r="BP60" s="63">
        <f>BP59+'DEPRECATED - DT-Prelim Calcs'!$C$11</f>
        <v>224</v>
      </c>
      <c r="BQ60" s="2">
        <f>CA60/'Drive Train'!$F$35</f>
        <v>0.55000000000000004</v>
      </c>
      <c r="BR60" s="46">
        <f>BY60*12*60/(PI() * 'Drive Train'!$F$15)/BQ$2*BQ60</f>
        <v>6235.4373517012818</v>
      </c>
      <c r="BS60" s="2">
        <f>('DEPRECATED - DT-Prelim Calcs'!$C$6*BQ60-BR60)/('DEPRECATED - DT-Prelim Calcs'!$C$6*BQ60)*'DEPRECATED - DT-Prelim Calcs'!$C$7*BQ60</f>
        <v>-1.4939003785366018</v>
      </c>
      <c r="BT60" s="57">
        <f>BS60/'DEPRECATED - DT-Prelim Calcs'!$C$7*('DEPRECATED - DT-Prelim Calcs'!$C$8-'DEPRECATED - DT-Prelim Calcs'!$C$9)+'DEPRECATED - DT-Prelim Calcs'!$C$9</f>
        <v>-76.830049197612453</v>
      </c>
      <c r="BU60" s="57">
        <f t="shared" si="11"/>
        <v>-76.830049197612453</v>
      </c>
      <c r="BV60" s="2">
        <f t="shared" si="36"/>
        <v>-2.3239209388322224</v>
      </c>
      <c r="BW60" s="57">
        <f>BV60*'DEPRECATED - DT-Prelim Calcs'!$C$21/BQ$2/'DEPRECATED - DT-Prelim Calcs'!$C$19/'DEPRECATED - DT-Prelim Calcs'!$C$18*3.39*'DEPRECATED - DT-Prelim Calcs'!$C$20</f>
        <v>-31.811350215961777</v>
      </c>
      <c r="BX60" s="46">
        <f t="shared" si="37"/>
        <v>1</v>
      </c>
      <c r="BY60" s="57">
        <f>BW59*'DEPRECATED - DT-Prelim Calcs'!$C$11+BY59</f>
        <v>52.377551272791834</v>
      </c>
      <c r="BZ60" s="57">
        <f>BZ59+0.5*BW60*'DEPRECATED - DT-Prelim Calcs'!$C$11^2+BY60*'DEPRECATED - DT-Prelim Calcs'!$C$11</f>
        <v>-5088.7135136504248</v>
      </c>
      <c r="CA60" s="57">
        <f>MIN('Drive Train'!$F$35-BU59*'DEPRECATED - DT-Prelim Calcs'!$C$21*'Drive Train'!$F$39,CA59+BU$2)</f>
        <v>6.82</v>
      </c>
      <c r="CB60" s="57">
        <f>'Drive Train'!$F$35-BU60*'DEPRECATED - DT-Prelim Calcs'!$C$21*'Drive Train'!$F$39</f>
        <v>17.009802951856749</v>
      </c>
      <c r="CC60" s="1">
        <f>IF(BZ60&gt;='Drive Train'!$F$29,1,0)</f>
        <v>0</v>
      </c>
      <c r="CD60" s="57">
        <f t="shared" si="38"/>
        <v>-85.366721330680505</v>
      </c>
      <c r="CE60" s="63">
        <f>CE59+'DEPRECATED - DT-Prelim Calcs'!$C$11</f>
        <v>224</v>
      </c>
      <c r="CF60" s="2">
        <f>CP60/'Drive Train'!$F$35</f>
        <v>0.55000000000000004</v>
      </c>
      <c r="CG60" s="46">
        <f>CN60*12*60/(PI() * 'Drive Train'!$F$15)/CF$2*CF60</f>
        <v>12080.128974848503</v>
      </c>
      <c r="CH60" s="2">
        <f>('DEPRECATED - DT-Prelim Calcs'!$C$6*CF60-CG60)/('DEPRECATED - DT-Prelim Calcs'!$C$6*CF60)*'DEPRECATED - DT-Prelim Calcs'!$C$7*CF60</f>
        <v>-4.1366221068264339</v>
      </c>
      <c r="CI60" s="57">
        <f>CH60/'DEPRECATED - DT-Prelim Calcs'!$C$7*('DEPRECATED - DT-Prelim Calcs'!$C$8-'DEPRECATED - DT-Prelim Calcs'!$C$9)+'DEPRECATED - DT-Prelim Calcs'!$C$9</f>
        <v>-217.51934286549024</v>
      </c>
      <c r="CJ60" s="57">
        <f t="shared" si="12"/>
        <v>-217.51934286549024</v>
      </c>
      <c r="CK60" s="2">
        <f t="shared" si="39"/>
        <v>-5.7446497165355437</v>
      </c>
      <c r="CL60" s="57">
        <f>CK60*'DEPRECATED - DT-Prelim Calcs'!$C$21/CF$2/'DEPRECATED - DT-Prelim Calcs'!$C$19/'DEPRECATED - DT-Prelim Calcs'!$C$18*3.39*'DEPRECATED - DT-Prelim Calcs'!$C$20</f>
        <v>-97.139235168036137</v>
      </c>
      <c r="CM60" s="46">
        <f t="shared" si="40"/>
        <v>1</v>
      </c>
      <c r="CN60" s="57">
        <f>CL59*'DEPRECATED - DT-Prelim Calcs'!$C$11+CN59</f>
        <v>82.144684938963763</v>
      </c>
      <c r="CO60" s="57">
        <f>CO59+0.5*CL60*'DEPRECATED - DT-Prelim Calcs'!$C$11^2+CN60*'DEPRECATED - DT-Prelim Calcs'!$C$11</f>
        <v>-18782.847060964235</v>
      </c>
      <c r="CP60" s="57">
        <f>MIN('Drive Train'!$F$35-CJ59*'DEPRECATED - DT-Prelim Calcs'!$C$21*'Drive Train'!$F$39,CP59+CJ$2)</f>
        <v>6.82</v>
      </c>
      <c r="CQ60" s="57">
        <f>'Drive Train'!$F$35-CJ60*'DEPRECATED - DT-Prelim Calcs'!$C$21*'Drive Train'!$F$39</f>
        <v>25.451160571929414</v>
      </c>
      <c r="CR60" s="1">
        <f>IF(CO60&gt;='Drive Train'!$F$29,1,0)</f>
        <v>0</v>
      </c>
      <c r="CS60" s="57">
        <f t="shared" si="41"/>
        <v>-241.68815873943359</v>
      </c>
      <c r="CT60" s="63">
        <f>CT59+'DEPRECATED - DT-Prelim Calcs'!$C$11</f>
        <v>224</v>
      </c>
      <c r="CU60" s="2">
        <f>DE60/'Drive Train'!$F$35</f>
        <v>1.8434501971489548</v>
      </c>
      <c r="CV60" s="46">
        <f>DC60*12*60/(PI() * 'Drive Train'!$F$15)/CU$2*CU60</f>
        <v>-187320.09132710323</v>
      </c>
      <c r="CW60" s="2">
        <f>('DEPRECATED - DT-Prelim Calcs'!$C$6*CU60-CV60)/('DEPRECATED - DT-Prelim Calcs'!$C$6*CU60)*'DEPRECATED - DT-Prelim Calcs'!$C$7*CU60</f>
        <v>89.140917620216939</v>
      </c>
      <c r="CX60" s="57">
        <f>CW60/'DEPRECATED - DT-Prelim Calcs'!$C$7*('DEPRECATED - DT-Prelim Calcs'!$C$8-'DEPRECATED - DT-Prelim Calcs'!$C$9)+'DEPRECATED - DT-Prelim Calcs'!$C$9</f>
        <v>4748.2517554663209</v>
      </c>
      <c r="CY60" s="57">
        <f t="shared" si="13"/>
        <v>93</v>
      </c>
      <c r="CZ60" s="2">
        <f t="shared" si="42"/>
        <v>1.2803081040535502</v>
      </c>
      <c r="DA60" s="57">
        <f>CZ60*'DEPRECATED - DT-Prelim Calcs'!$C$21/CU$2/'DEPRECATED - DT-Prelim Calcs'!$C$19/'DEPRECATED - DT-Prelim Calcs'!$C$18*3.39*'DEPRECATED - DT-Prelim Calcs'!$C$20</f>
        <v>25.773080821789936</v>
      </c>
      <c r="DB60" s="46">
        <f t="shared" si="43"/>
        <v>0</v>
      </c>
      <c r="DC60" s="57">
        <f>DA59*'DEPRECATED - DT-Prelim Calcs'!$C$11+DC59</f>
        <v>-319.22935791437931</v>
      </c>
      <c r="DD60" s="57">
        <f>DD59+0.5*DA60*'DEPRECATED - DT-Prelim Calcs'!$C$11^2+DC60*'DEPRECATED - DT-Prelim Calcs'!$C$11</f>
        <v>-37369.118593450345</v>
      </c>
      <c r="DE60" s="57">
        <f>MIN('Drive Train'!$F$35-CY59*'DEPRECATED - DT-Prelim Calcs'!$C$21*'Drive Train'!$F$39,DE59+CY$2)</f>
        <v>22.858782444647041</v>
      </c>
      <c r="DF60" s="57">
        <f>'Drive Train'!$F$35-CY60*'DEPRECATED - DT-Prelim Calcs'!$C$21*'Drive Train'!$F$39</f>
        <v>6.82</v>
      </c>
      <c r="DG60" s="1">
        <f>IF(DD60&gt;='Drive Train'!$F$29,1,0)</f>
        <v>0</v>
      </c>
      <c r="DH60" s="57">
        <f t="shared" si="44"/>
        <v>103.33333333333333</v>
      </c>
      <c r="DI60" s="63">
        <f>DI59+'DEPRECATED - DT-Prelim Calcs'!$C$11</f>
        <v>224</v>
      </c>
      <c r="DJ60" s="2">
        <f>DT60/'Drive Train'!$F$35</f>
        <v>0.55000000000000004</v>
      </c>
      <c r="DK60" s="46">
        <f>DR60*12*60/(PI() * 'Drive Train'!$F$15)/DJ$2*DJ60</f>
        <v>-60250.53572503294</v>
      </c>
      <c r="DL60" s="2">
        <f>('DEPRECATED - DT-Prelim Calcs'!$C$6*DJ60-DK60)/('DEPRECATED - DT-Prelim Calcs'!$C$6*DJ60)*'DEPRECATED - DT-Prelim Calcs'!$C$7*DJ60</f>
        <v>28.568237541712826</v>
      </c>
      <c r="DM60" s="57">
        <f>DL60/'DEPRECATED - DT-Prelim Calcs'!$C$7*('DEPRECATED - DT-Prelim Calcs'!$C$8-'DEPRECATED - DT-Prelim Calcs'!$C$9)+'DEPRECATED - DT-Prelim Calcs'!$C$9</f>
        <v>1523.5733927808117</v>
      </c>
      <c r="DN60" s="57">
        <f t="shared" si="14"/>
        <v>93</v>
      </c>
      <c r="DO60" s="2">
        <f t="shared" si="45"/>
        <v>1.1037138828047846</v>
      </c>
      <c r="DP60" s="57">
        <f>DO60*'DEPRECATED - DT-Prelim Calcs'!$C$21/DJ$2/'DEPRECATED - DT-Prelim Calcs'!$C$19/'DEPRECATED - DT-Prelim Calcs'!$C$18*3.39*'DEPRECATED - DT-Prelim Calcs'!$C$20</f>
        <v>25.773080821789936</v>
      </c>
      <c r="DQ60" s="46">
        <f t="shared" si="46"/>
        <v>0</v>
      </c>
      <c r="DR60" s="57">
        <f>DP59*'DEPRECATED - DT-Prelim Calcs'!$C$11+DR59</f>
        <v>-296.68125455895438</v>
      </c>
      <c r="DS60" s="57">
        <f>DS59+0.5*DP60*'DEPRECATED - DT-Prelim Calcs'!$C$11^2+DR60*'DEPRECATED - DT-Prelim Calcs'!$C$11</f>
        <v>-62212.095188611762</v>
      </c>
      <c r="DT60" s="57">
        <f>MIN('Drive Train'!$F$35-DN59*'DEPRECATED - DT-Prelim Calcs'!$C$21*'Drive Train'!$F$39,DT59+DN$2)</f>
        <v>6.82</v>
      </c>
      <c r="DU60" s="57">
        <f>'Drive Train'!$F$35-DN60*'DEPRECATED - DT-Prelim Calcs'!$C$21*'Drive Train'!$F$39</f>
        <v>6.82</v>
      </c>
      <c r="DV60" s="1">
        <f>IF(DS60&gt;='Drive Train'!$F$29,1,0)</f>
        <v>0</v>
      </c>
      <c r="DW60" s="57">
        <f t="shared" si="47"/>
        <v>103.33333333333333</v>
      </c>
      <c r="DX60" s="63">
        <f>DX59+'DEPRECATED - DT-Prelim Calcs'!$C$11</f>
        <v>224</v>
      </c>
      <c r="DY60" s="2">
        <f>EI60/'Drive Train'!$F$35</f>
        <v>0.55000000000000004</v>
      </c>
      <c r="DZ60" s="46">
        <f>EG60*12*60/(PI() * 'Drive Train'!$F$15)/DY$2*DY60</f>
        <v>-200291.62547905385</v>
      </c>
      <c r="EA60" s="2">
        <f>('DEPRECATED - DT-Prelim Calcs'!$C$6*DY60-DZ60)/('DEPRECATED - DT-Prelim Calcs'!$C$6*DY60)*'DEPRECATED - DT-Prelim Calcs'!$C$7*DY60</f>
        <v>91.888880376082511</v>
      </c>
      <c r="EB60" s="57">
        <f>EA60/'DEPRECATED - DT-Prelim Calcs'!$C$7*('DEPRECATED - DT-Prelim Calcs'!$C$8-'DEPRECATED - DT-Prelim Calcs'!$C$9)+'DEPRECATED - DT-Prelim Calcs'!$C$9</f>
        <v>4894.5437146271306</v>
      </c>
      <c r="EC60" s="57">
        <f t="shared" si="15"/>
        <v>93</v>
      </c>
      <c r="ED60" s="2">
        <f t="shared" si="48"/>
        <v>0.96993038185874991</v>
      </c>
      <c r="EE60" s="57">
        <f>ED60*'DEPRECATED - DT-Prelim Calcs'!$C$21/DY$2/'DEPRECATED - DT-Prelim Calcs'!$C$19/'DEPRECATED - DT-Prelim Calcs'!$C$18*3.39*'DEPRECATED - DT-Prelim Calcs'!$C$20</f>
        <v>25.773080821789936</v>
      </c>
      <c r="EF60" s="46">
        <f t="shared" si="49"/>
        <v>0</v>
      </c>
      <c r="EG60" s="57">
        <f>EE59*'DEPRECATED - DT-Prelim Calcs'!$C$11+EG59</f>
        <v>-866.7144616812036</v>
      </c>
      <c r="EH60" s="57">
        <f>EH59+0.5*EE60*'DEPRECATED - DT-Prelim Calcs'!$C$11^2+EG60*'DEPRECATED - DT-Prelim Calcs'!$C$11</f>
        <v>-125011.54240729728</v>
      </c>
      <c r="EI60" s="57">
        <f>MIN('Drive Train'!$F$35-EC59*'DEPRECATED - DT-Prelim Calcs'!$C$21*'Drive Train'!$F$39,EI59+EC$2)</f>
        <v>6.82</v>
      </c>
      <c r="EJ60" s="57">
        <f>'Drive Train'!$F$35-EC60*'DEPRECATED - DT-Prelim Calcs'!$C$21*'Drive Train'!$F$39</f>
        <v>6.82</v>
      </c>
      <c r="EK60" s="1">
        <f>IF(EH60&gt;='Drive Train'!$F$29,1,0)</f>
        <v>0</v>
      </c>
      <c r="EL60" s="57">
        <f t="shared" si="50"/>
        <v>103.33333333333333</v>
      </c>
      <c r="EM60" s="63">
        <f>EM59+'DEPRECATED - DT-Prelim Calcs'!$C$11</f>
        <v>224</v>
      </c>
      <c r="EN60" s="2">
        <f>EX60/'Drive Train'!$F$35</f>
        <v>0.55000000000000004</v>
      </c>
      <c r="EO60" s="46">
        <f>EV60*12*60/(PI() * 'Drive Train'!$F$15)/EN$2*EN60</f>
        <v>-97648.431181428808</v>
      </c>
      <c r="EP60" s="2">
        <f>('DEPRECATED - DT-Prelim Calcs'!$C$6*EN60-EO60)/('DEPRECATED - DT-Prelim Calcs'!$C$6*EN60)*'DEPRECATED - DT-Prelim Calcs'!$C$7*EN60</f>
        <v>45.477980140195761</v>
      </c>
      <c r="EQ60" s="57">
        <f>EP60/'DEPRECATED - DT-Prelim Calcs'!$C$7*('DEPRECATED - DT-Prelim Calcs'!$C$8-'DEPRECATED - DT-Prelim Calcs'!$C$9)+'DEPRECATED - DT-Prelim Calcs'!$C$9</f>
        <v>2423.789150202123</v>
      </c>
      <c r="ER60" s="57">
        <f t="shared" si="16"/>
        <v>93</v>
      </c>
      <c r="ES60" s="2">
        <f t="shared" si="51"/>
        <v>0.86507304327942547</v>
      </c>
      <c r="ET60" s="57">
        <f>ES60*'DEPRECATED - DT-Prelim Calcs'!$C$21/EN$2/'DEPRECATED - DT-Prelim Calcs'!$C$19/'DEPRECATED - DT-Prelim Calcs'!$C$18*3.39*'DEPRECATED - DT-Prelim Calcs'!$C$20</f>
        <v>25.773080821789936</v>
      </c>
      <c r="EU60" s="46">
        <f t="shared" si="52"/>
        <v>0</v>
      </c>
      <c r="EV60" s="57">
        <f>ET59*'DEPRECATED - DT-Prelim Calcs'!$C$11+EV59</f>
        <v>-376.86928014022749</v>
      </c>
      <c r="EW60" s="57">
        <f>EW59+0.5*ET60*'DEPRECATED - DT-Prelim Calcs'!$C$11^2+EV60*'DEPRECATED - DT-Prelim Calcs'!$C$11</f>
        <v>-166184.06546876993</v>
      </c>
      <c r="EX60" s="57">
        <f>MIN('Drive Train'!$F$35-ER59*'DEPRECATED - DT-Prelim Calcs'!$C$21*'Drive Train'!$F$39,EX59+ER$2)</f>
        <v>6.82</v>
      </c>
      <c r="EY60" s="57">
        <f>'Drive Train'!$F$35-ER60*'DEPRECATED - DT-Prelim Calcs'!$C$21*'Drive Train'!$F$39</f>
        <v>6.82</v>
      </c>
      <c r="EZ60" s="1">
        <f>IF(EW60&gt;='Drive Train'!$F$29,1,0)</f>
        <v>0</v>
      </c>
      <c r="FA60" s="57">
        <f t="shared" si="53"/>
        <v>103.33333333333333</v>
      </c>
      <c r="FB60" s="63">
        <f>FB59+'DEPRECATED - DT-Prelim Calcs'!$C$11</f>
        <v>224</v>
      </c>
      <c r="FC60" s="2">
        <f>FM60/'Drive Train'!$F$35</f>
        <v>0.55000000000000004</v>
      </c>
      <c r="FD60" s="46">
        <f>FK60*12*60/(PI() * 'Drive Train'!$F$15)/FC$2*FC60</f>
        <v>-295513.26166988182</v>
      </c>
      <c r="FE60" s="2">
        <f>('DEPRECATED - DT-Prelim Calcs'!$C$6*FC60-FD60)/('DEPRECATED - DT-Prelim Calcs'!$C$6*FC60)*'DEPRECATED - DT-Prelim Calcs'!$C$7*FC60</f>
        <v>134.94406672127863</v>
      </c>
      <c r="FF60" s="57">
        <f>FE60/'DEPRECATED - DT-Prelim Calcs'!$C$7*('DEPRECATED - DT-Prelim Calcs'!$C$8-'DEPRECATED - DT-Prelim Calcs'!$C$9)+'DEPRECATED - DT-Prelim Calcs'!$C$9</f>
        <v>7186.6517677759539</v>
      </c>
      <c r="FG60" s="57">
        <f t="shared" si="17"/>
        <v>93</v>
      </c>
      <c r="FH60" s="2">
        <f t="shared" si="54"/>
        <v>0.78067567320338405</v>
      </c>
      <c r="FI60" s="57">
        <f>FH60*'DEPRECATED - DT-Prelim Calcs'!$C$21/FC$2/'DEPRECATED - DT-Prelim Calcs'!$C$19/'DEPRECATED - DT-Prelim Calcs'!$C$18*3.39*'DEPRECATED - DT-Prelim Calcs'!$C$20</f>
        <v>25.773080821789936</v>
      </c>
      <c r="FJ60" s="46">
        <f t="shared" si="55"/>
        <v>0</v>
      </c>
      <c r="FK60" s="57">
        <f>FI59*'DEPRECATED - DT-Prelim Calcs'!$C$11+FK59</f>
        <v>-1029.2486606435241</v>
      </c>
      <c r="FL60" s="57">
        <f>FL59+0.5*FI60*'DEPRECATED - DT-Prelim Calcs'!$C$11^2+FK60*'DEPRECATED - DT-Prelim Calcs'!$C$11</f>
        <v>-184083.31123246826</v>
      </c>
      <c r="FM60" s="57">
        <f>MIN('Drive Train'!$F$35-FG59*'DEPRECATED - DT-Prelim Calcs'!$C$21*'Drive Train'!$F$39,FM59+FG$2)</f>
        <v>6.82</v>
      </c>
      <c r="FN60" s="57">
        <f>'Drive Train'!$F$35-FG60*'DEPRECATED - DT-Prelim Calcs'!$C$21*'Drive Train'!$F$39</f>
        <v>6.82</v>
      </c>
      <c r="FO60" s="1">
        <f>IF(FL60&gt;='Drive Train'!$F$29,1,0)</f>
        <v>0</v>
      </c>
      <c r="FP60" s="57">
        <f t="shared" si="56"/>
        <v>103.33333333333333</v>
      </c>
      <c r="FQ60" s="63">
        <f>FQ59+'DEPRECATED - DT-Prelim Calcs'!$C$11</f>
        <v>224</v>
      </c>
      <c r="FR60" s="2">
        <f>GB60/'Drive Train'!$F$35</f>
        <v>0.55000000000000004</v>
      </c>
      <c r="FS60" s="46">
        <f>FZ60*12*60/(PI() * 'Drive Train'!$F$15)/FR$2*FR60</f>
        <v>-131120.46567059556</v>
      </c>
      <c r="FT60" s="2">
        <f>('DEPRECATED - DT-Prelim Calcs'!$C$6*FR60-FS60)/('DEPRECATED - DT-Prelim Calcs'!$C$6*FR60)*'DEPRECATED - DT-Prelim Calcs'!$C$7*FR60</f>
        <v>60.612614871695172</v>
      </c>
      <c r="FU60" s="57">
        <f>FT60/'DEPRECATED - DT-Prelim Calcs'!$C$7*('DEPRECATED - DT-Prelim Calcs'!$C$8-'DEPRECATED - DT-Prelim Calcs'!$C$9)+'DEPRECATED - DT-Prelim Calcs'!$C$9</f>
        <v>3229.5043518831912</v>
      </c>
      <c r="FV60" s="57">
        <f t="shared" si="18"/>
        <v>93</v>
      </c>
      <c r="FW60" s="2">
        <f t="shared" si="57"/>
        <v>0.7112822800297498</v>
      </c>
      <c r="FX60" s="57">
        <f>FW60*'DEPRECATED - DT-Prelim Calcs'!$C$21/FR$2/'DEPRECATED - DT-Prelim Calcs'!$C$19/'DEPRECATED - DT-Prelim Calcs'!$C$18*3.39*'DEPRECATED - DT-Prelim Calcs'!$C$20</f>
        <v>25.773080821789936</v>
      </c>
      <c r="FY60" s="46">
        <f t="shared" si="58"/>
        <v>0</v>
      </c>
      <c r="FZ60" s="57">
        <f>FX59*'DEPRECATED - DT-Prelim Calcs'!$C$11+FZ59</f>
        <v>-416.0879714000157</v>
      </c>
      <c r="GA60" s="57">
        <f>GA59+0.5*FX60*'DEPRECATED - DT-Prelim Calcs'!$C$11^2+FZ60*'DEPRECATED - DT-Prelim Calcs'!$C$11</f>
        <v>-207627.68404823495</v>
      </c>
      <c r="GB60" s="57">
        <f>MIN('Drive Train'!$F$35-FV59*'DEPRECATED - DT-Prelim Calcs'!$C$21*'Drive Train'!$F$39,GB59+FV$2)</f>
        <v>6.82</v>
      </c>
      <c r="GC60" s="57">
        <f>'Drive Train'!$F$35-FV60*'DEPRECATED - DT-Prelim Calcs'!$C$21*'Drive Train'!$F$39</f>
        <v>6.82</v>
      </c>
      <c r="GD60" s="1">
        <f>IF(GA60&gt;='Drive Train'!$F$29,1,0)</f>
        <v>0</v>
      </c>
      <c r="GE60" s="57">
        <f t="shared" si="59"/>
        <v>103.33333333333333</v>
      </c>
      <c r="GF60" s="63">
        <f>GF59+'DEPRECATED - DT-Prelim Calcs'!$C$11</f>
        <v>224</v>
      </c>
      <c r="GG60" s="2">
        <f>GQ60/'Drive Train'!$F$35</f>
        <v>0.85483870967741948</v>
      </c>
      <c r="GH60" s="46">
        <f>GO60*12*60/(PI() * 'Drive Train'!$F$15)/GG$2*GG60</f>
        <v>28586.637685224327</v>
      </c>
      <c r="GI60" s="2">
        <f>('DEPRECATED - DT-Prelim Calcs'!$C$6*GG60-GH60)/('DEPRECATED - DT-Prelim Calcs'!$C$6*GG60)*'DEPRECATED - DT-Prelim Calcs'!$C$7*GG60</f>
        <v>-10.865504154591235</v>
      </c>
      <c r="GJ60" s="57">
        <f>GI60/'DEPRECATED - DT-Prelim Calcs'!$C$7*('DEPRECATED - DT-Prelim Calcs'!$C$8-'DEPRECATED - DT-Prelim Calcs'!$C$9)+'DEPRECATED - DT-Prelim Calcs'!$C$9</f>
        <v>-575.7415697236745</v>
      </c>
      <c r="GK60" s="57">
        <f t="shared" si="60"/>
        <v>-575.7415697236745</v>
      </c>
      <c r="GL60" s="2">
        <f t="shared" si="61"/>
        <v>-13.313797865090928</v>
      </c>
      <c r="GM60" s="57">
        <f>GL60*'DEPRECATED - DT-Prelim Calcs'!$C$21/GG$2/'DEPRECATED - DT-Prelim Calcs'!$C$19/'DEPRECATED - DT-Prelim Calcs'!$C$18*3.39*'DEPRECATED - DT-Prelim Calcs'!$C$20</f>
        <v>-344.58650851530797</v>
      </c>
      <c r="GN60" s="46">
        <f t="shared" si="62"/>
        <v>1</v>
      </c>
      <c r="GO60" s="57">
        <f>GM59*'DEPRECATED - DT-Prelim Calcs'!$C$11+GO59</f>
        <v>81.711710249783025</v>
      </c>
      <c r="GP60" s="57">
        <f>GP59+0.5*GM60*'DEPRECATED - DT-Prelim Calcs'!$C$11^2+GO60*'DEPRECATED - DT-Prelim Calcs'!$C$11</f>
        <v>-108386.14925495291</v>
      </c>
      <c r="GQ60" s="57">
        <f>MIN('Drive Train'!$F$35-GK59*'DEPRECATED - DT-Prelim Calcs'!$C$21*'Drive Train'!$F$39,GQ59+GK$2)</f>
        <v>10.600000000000001</v>
      </c>
      <c r="GR60" s="57">
        <f>'Drive Train'!$F$35-GK60*'DEPRECATED - DT-Prelim Calcs'!$C$21*'Drive Train'!$F$39</f>
        <v>46.944494183420467</v>
      </c>
      <c r="GS60" s="1">
        <f>IF(GP60&gt;='Drive Train'!$F$29,1,0)</f>
        <v>0</v>
      </c>
      <c r="GT60" s="57">
        <f t="shared" si="63"/>
        <v>-639.71285524852715</v>
      </c>
      <c r="GU60" s="63">
        <f>GU59+'DEPRECATED - DT-Prelim Calcs'!$C$11</f>
        <v>224</v>
      </c>
      <c r="GV60" s="2">
        <f>HF60/'Drive Train'!$F$35</f>
        <v>0.83870967741935498</v>
      </c>
      <c r="GW60" s="46">
        <f>HD60*12*60/(PI() * 'Drive Train'!$F$15)/GV$2*GV60</f>
        <v>-41936.415971067392</v>
      </c>
      <c r="GX60" s="2">
        <f>('DEPRECATED - DT-Prelim Calcs'!$C$6*GV60-GW60)/('DEPRECATED - DT-Prelim Calcs'!$C$6*GV60)*'DEPRECATED - DT-Prelim Calcs'!$C$7*GV60</f>
        <v>20.983159457716184</v>
      </c>
      <c r="GY60" s="57">
        <f>GX60/'DEPRECATED - DT-Prelim Calcs'!$C$7*('DEPRECATED - DT-Prelim Calcs'!$C$8-'DEPRECATED - DT-Prelim Calcs'!$C$9)+'DEPRECATED - DT-Prelim Calcs'!$C$9</f>
        <v>1119.7702732053885</v>
      </c>
      <c r="GZ60" s="57">
        <f t="shared" si="20"/>
        <v>33.333333333333314</v>
      </c>
      <c r="HA60" s="2">
        <f t="shared" si="64"/>
        <v>0.99579519204165001</v>
      </c>
      <c r="HB60" s="57">
        <f>HA60*'DEPRECATED - DT-Prelim Calcs'!$C$21/GV$2/'DEPRECATED - DT-Prelim Calcs'!$C$19/'DEPRECATED - DT-Prelim Calcs'!$C$18*3.39*'DEPRECATED - DT-Prelim Calcs'!$C$20</f>
        <v>25.773080821789936</v>
      </c>
      <c r="HC60" s="46">
        <f t="shared" si="65"/>
        <v>0</v>
      </c>
      <c r="HD60" s="57">
        <f>HB59*'DEPRECATED - DT-Prelim Calcs'!$C$11+HD59</f>
        <v>-122.17576318022326</v>
      </c>
      <c r="HE60" s="57">
        <f>HE59+0.5*HB60*'DEPRECATED - DT-Prelim Calcs'!$C$11^2+HD60*'DEPRECATED - DT-Prelim Calcs'!$C$11</f>
        <v>-100677.94495560099</v>
      </c>
      <c r="HF60" s="57">
        <f>MIN('Drive Train'!$F$35-GZ59*'DEPRECATED - DT-Prelim Calcs'!$C$21*'Drive Train'!$F$39,HF59+GZ$2)</f>
        <v>10.400000000000002</v>
      </c>
      <c r="HG60" s="57">
        <f>'Drive Train'!$F$35-GZ60*'DEPRECATED - DT-Prelim Calcs'!$C$21*'Drive Train'!$F$39</f>
        <v>10.400000000000002</v>
      </c>
      <c r="HH60" s="1">
        <f>IF(HE60&gt;='Drive Train'!$F$29,1,0)</f>
        <v>0</v>
      </c>
      <c r="HI60" s="57">
        <f t="shared" si="66"/>
        <v>37.037037037037017</v>
      </c>
      <c r="HJ60" s="63">
        <f>HJ59+'DEPRECATED - DT-Prelim Calcs'!$C$11</f>
        <v>224</v>
      </c>
      <c r="HK60" s="2">
        <f>HU60/'Drive Train'!$F$35</f>
        <v>0.82258064516129037</v>
      </c>
      <c r="HL60" s="46">
        <f>HS60*12*60/(PI() * 'Drive Train'!$F$15)/HK$2*HK60</f>
        <v>-139622.65980682019</v>
      </c>
      <c r="HM60" s="2">
        <f>('DEPRECATED - DT-Prelim Calcs'!$C$6*HK60-HL60)/('DEPRECATED - DT-Prelim Calcs'!$C$6*HK60)*'DEPRECATED - DT-Prelim Calcs'!$C$7*HK60</f>
        <v>65.113865909142007</v>
      </c>
      <c r="HN60" s="57">
        <f>HM60/'DEPRECATED - DT-Prelim Calcs'!$C$7*('DEPRECATED - DT-Prelim Calcs'!$C$8-'DEPRECATED - DT-Prelim Calcs'!$C$9)+'DEPRECATED - DT-Prelim Calcs'!$C$9</f>
        <v>3469.1352681090948</v>
      </c>
      <c r="HO60" s="57">
        <f t="shared" si="21"/>
        <v>36.66666666666665</v>
      </c>
      <c r="HP60" s="2">
        <f t="shared" si="67"/>
        <v>0.99579519204165001</v>
      </c>
      <c r="HQ60" s="57">
        <f>HP60*'DEPRECATED - DT-Prelim Calcs'!$C$21/HK$2/'DEPRECATED - DT-Prelim Calcs'!$C$19/'DEPRECATED - DT-Prelim Calcs'!$C$18*3.39*'DEPRECATED - DT-Prelim Calcs'!$C$20</f>
        <v>25.773080821789936</v>
      </c>
      <c r="HR60" s="46">
        <f t="shared" si="68"/>
        <v>0</v>
      </c>
      <c r="HS60" s="57">
        <f>HQ59*'DEPRECATED - DT-Prelim Calcs'!$C$11+HS59</f>
        <v>-414.74658973533235</v>
      </c>
      <c r="HT60" s="57">
        <f>HT59+0.5*HQ60*'DEPRECATED - DT-Prelim Calcs'!$C$11^2+HS60*'DEPRECATED - DT-Prelim Calcs'!$C$11</f>
        <v>-89303.121464254597</v>
      </c>
      <c r="HU60" s="57">
        <f>MIN('Drive Train'!$F$35-HO59*'DEPRECATED - DT-Prelim Calcs'!$C$21*'Drive Train'!$F$39,HU59+HO$2)</f>
        <v>10.200000000000001</v>
      </c>
      <c r="HV60" s="57">
        <f>'Drive Train'!$F$35-HO60*'DEPRECATED - DT-Prelim Calcs'!$C$21*'Drive Train'!$F$39</f>
        <v>10.200000000000001</v>
      </c>
      <c r="HW60" s="1">
        <f>IF(HT60&gt;='Drive Train'!$F$29,1,0)</f>
        <v>0</v>
      </c>
      <c r="HX60" s="57">
        <f t="shared" si="69"/>
        <v>40.740740740740726</v>
      </c>
      <c r="HY60" s="63">
        <f>HY59+'DEPRECATED - DT-Prelim Calcs'!$C$11</f>
        <v>224</v>
      </c>
      <c r="HZ60" s="2">
        <f>IJ60/'Drive Train'!$F$35</f>
        <v>2.3684928152820754</v>
      </c>
      <c r="IA60" s="46">
        <f>IH60*12*60/(PI() * 'Drive Train'!$F$15)/HZ$2*HZ60</f>
        <v>-637971.00454102468</v>
      </c>
      <c r="IB60" s="2">
        <f>('DEPRECATED - DT-Prelim Calcs'!$C$6*HZ60-IA60)/('DEPRECATED - DT-Prelim Calcs'!$C$6*HZ60)*'DEPRECATED - DT-Prelim Calcs'!$C$7*HZ60</f>
        <v>294.17150501013367</v>
      </c>
      <c r="IC60" s="57">
        <f>IB60/'DEPRECATED - DT-Prelim Calcs'!$C$7*('DEPRECATED - DT-Prelim Calcs'!$C$8-'DEPRECATED - DT-Prelim Calcs'!$C$9)+'DEPRECATED - DT-Prelim Calcs'!$C$9</f>
        <v>15663.365598672262</v>
      </c>
      <c r="ID60" s="57">
        <f t="shared" si="22"/>
        <v>39.999999999999986</v>
      </c>
      <c r="IE60" s="2">
        <f t="shared" si="70"/>
        <v>0.99579519204165001</v>
      </c>
      <c r="IF60" s="57">
        <f>IE60*'DEPRECATED - DT-Prelim Calcs'!$C$21/HZ$2/'DEPRECATED - DT-Prelim Calcs'!$C$19/'DEPRECATED - DT-Prelim Calcs'!$C$18*3.39*'DEPRECATED - DT-Prelim Calcs'!$C$20</f>
        <v>25.773080821789936</v>
      </c>
      <c r="IG60" s="46">
        <f t="shared" si="71"/>
        <v>0</v>
      </c>
      <c r="IH60" s="57">
        <f>IF59*'DEPRECATED - DT-Prelim Calcs'!$C$11+IH59</f>
        <v>-658.1642251778876</v>
      </c>
      <c r="II60" s="57">
        <f>II59+0.5*IF60*'DEPRECATED - DT-Prelim Calcs'!$C$11^2+IH60*'DEPRECATED - DT-Prelim Calcs'!$C$11</f>
        <v>-96921.075311099674</v>
      </c>
      <c r="IJ60" s="57">
        <f>MIN('Drive Train'!$F$35-ID59*'DEPRECATED - DT-Prelim Calcs'!$C$21*'Drive Train'!$F$39,IJ59+ID$2)</f>
        <v>29.369310909497734</v>
      </c>
      <c r="IK60" s="57">
        <f>'Drive Train'!$F$35-ID60*'DEPRECATED - DT-Prelim Calcs'!$C$21*'Drive Train'!$F$39</f>
        <v>10.000000000000002</v>
      </c>
      <c r="IL60" s="1">
        <f>IF(II60&gt;='Drive Train'!$F$29,1,0)</f>
        <v>0</v>
      </c>
      <c r="IM60" s="57">
        <f t="shared" si="72"/>
        <v>44.444444444444429</v>
      </c>
      <c r="IN60" s="63">
        <f>IN59+'DEPRECATED - DT-Prelim Calcs'!$C$11</f>
        <v>224</v>
      </c>
      <c r="IO60" s="2">
        <f>IY60/'Drive Train'!$F$35</f>
        <v>0.79032258064516137</v>
      </c>
      <c r="IP60" s="46">
        <f>IW60*12*60/(PI() * 'Drive Train'!$F$15)/IO$2*IO60</f>
        <v>-227150.83005669765</v>
      </c>
      <c r="IQ60" s="2">
        <f>('DEPRECATED - DT-Prelim Calcs'!$C$6*IO60-IP60)/('DEPRECATED - DT-Prelim Calcs'!$C$6*IO60)*'DEPRECATED - DT-Prelim Calcs'!$C$7*IO60</f>
        <v>104.61265123485978</v>
      </c>
      <c r="IR60" s="57">
        <f>IQ60/'DEPRECATED - DT-Prelim Calcs'!$C$7*('DEPRECATED - DT-Prelim Calcs'!$C$8-'DEPRECATED - DT-Prelim Calcs'!$C$9)+'DEPRECATED - DT-Prelim Calcs'!$C$9</f>
        <v>5571.9129267354811</v>
      </c>
      <c r="IS60" s="57">
        <f t="shared" si="23"/>
        <v>43.333333333333321</v>
      </c>
      <c r="IT60" s="2">
        <f t="shared" si="73"/>
        <v>0.99579519204165001</v>
      </c>
      <c r="IU60" s="57">
        <f>IT60*'DEPRECATED - DT-Prelim Calcs'!$C$21/IO$2/'DEPRECATED - DT-Prelim Calcs'!$C$19/'DEPRECATED - DT-Prelim Calcs'!$C$18*3.39*'DEPRECATED - DT-Prelim Calcs'!$C$20</f>
        <v>25.773080821789936</v>
      </c>
      <c r="IV60" s="46">
        <f t="shared" si="74"/>
        <v>0</v>
      </c>
      <c r="IW60" s="57">
        <f>IU59*'DEPRECATED - DT-Prelim Calcs'!$C$11+IW59</f>
        <v>-702.28815072543784</v>
      </c>
      <c r="IX60" s="57">
        <f>IX59+0.5*IU60*'DEPRECATED - DT-Prelim Calcs'!$C$11^2+IW60*'DEPRECATED - DT-Prelim Calcs'!$C$11</f>
        <v>-131157.40335169798</v>
      </c>
      <c r="IY60" s="57">
        <f>MIN('Drive Train'!$F$35-IS59*'DEPRECATED - DT-Prelim Calcs'!$C$21*'Drive Train'!$F$39,IY59+IS$2)</f>
        <v>9.8000000000000007</v>
      </c>
      <c r="IZ60" s="57">
        <f>'Drive Train'!$F$35-IS60*'DEPRECATED - DT-Prelim Calcs'!$C$21*'Drive Train'!$F$39</f>
        <v>9.8000000000000007</v>
      </c>
      <c r="JA60" s="1">
        <f>IF(IX60&gt;='Drive Train'!$F$29,1,0)</f>
        <v>0</v>
      </c>
      <c r="JB60" s="57">
        <f t="shared" si="75"/>
        <v>48.148148148148138</v>
      </c>
      <c r="JC60" s="63">
        <f>JC59+'DEPRECATED - DT-Prelim Calcs'!$C$11</f>
        <v>224</v>
      </c>
      <c r="JD60" s="2">
        <f>JN60/'Drive Train'!$F$35</f>
        <v>0.77419354838709686</v>
      </c>
      <c r="JE60" s="46">
        <f>JL60*12*60/(PI() * 'Drive Train'!$F$15)/JD$2*JD60</f>
        <v>-71064.352489630444</v>
      </c>
      <c r="JF60" s="2">
        <f>('DEPRECATED - DT-Prelim Calcs'!$C$6*JD60-JE60)/('DEPRECATED - DT-Prelim Calcs'!$C$6*JD60)*'DEPRECATED - DT-Prelim Calcs'!$C$7*JD60</f>
        <v>33.998093412215034</v>
      </c>
      <c r="JG60" s="57">
        <f>JF60/'DEPRECATED - DT-Prelim Calcs'!$C$7*('DEPRECATED - DT-Prelim Calcs'!$C$8-'DEPRECATED - DT-Prelim Calcs'!$C$9)+'DEPRECATED - DT-Prelim Calcs'!$C$9</f>
        <v>1812.6399936876305</v>
      </c>
      <c r="JH60" s="57">
        <f t="shared" si="24"/>
        <v>46.666666666666657</v>
      </c>
      <c r="JI60" s="2">
        <f t="shared" si="76"/>
        <v>0.99579519204165001</v>
      </c>
      <c r="JJ60" s="57">
        <f>JI60*'DEPRECATED - DT-Prelim Calcs'!$C$21/JD$2/'DEPRECATED - DT-Prelim Calcs'!$C$19/'DEPRECATED - DT-Prelim Calcs'!$C$18*3.39*'DEPRECATED - DT-Prelim Calcs'!$C$20</f>
        <v>25.773080821789936</v>
      </c>
      <c r="JK60" s="46">
        <f t="shared" si="77"/>
        <v>0</v>
      </c>
      <c r="JL60" s="57">
        <f>JJ59*'DEPRECATED - DT-Prelim Calcs'!$C$11+JL59</f>
        <v>-224.28883682332344</v>
      </c>
      <c r="JM60" s="57">
        <f>JM59+0.5*JJ60*'DEPRECATED - DT-Prelim Calcs'!$C$11^2+JL60*'DEPRECATED - DT-Prelim Calcs'!$C$11</f>
        <v>-135771.50650281316</v>
      </c>
      <c r="JN60" s="57">
        <f>MIN('Drive Train'!$F$35-JH59*'DEPRECATED - DT-Prelim Calcs'!$C$21*'Drive Train'!$F$39,JN59+JH$2)</f>
        <v>9.6000000000000014</v>
      </c>
      <c r="JO60" s="57">
        <f>'Drive Train'!$F$35-JH60*'DEPRECATED - DT-Prelim Calcs'!$C$21*'Drive Train'!$F$39</f>
        <v>9.6000000000000014</v>
      </c>
      <c r="JP60" s="1">
        <f>IF(JM60&gt;='Drive Train'!$F$29,1,0)</f>
        <v>0</v>
      </c>
      <c r="JQ60" s="57">
        <f>MIN(JG60,'DEPRECATED - DT-Prelim Calcs'!$C$10)*'DEPRECATED - DT-Prelim Calcs'!$C$11*1000/60/60</f>
        <v>103.33333333333333</v>
      </c>
      <c r="JR60" s="63">
        <f>JR59+'DEPRECATED - DT-Prelim Calcs'!$C$11</f>
        <v>224</v>
      </c>
      <c r="JS60" s="2">
        <f>KC60/'Drive Train'!$F$35</f>
        <v>0.75806451612903225</v>
      </c>
      <c r="JT60" s="46">
        <f>KA60*12*60/(PI() * 'Drive Train'!$F$15)/JS$2*JS60</f>
        <v>-84188.605190551374</v>
      </c>
      <c r="JU60" s="2">
        <f>('DEPRECATED - DT-Prelim Calcs'!$C$6*JS60-JT60)/('DEPRECATED - DT-Prelim Calcs'!$C$6*JS60)*'DEPRECATED - DT-Prelim Calcs'!$C$7*JS60</f>
        <v>39.893453027816335</v>
      </c>
      <c r="JV60" s="57">
        <f>JU60/'DEPRECATED - DT-Prelim Calcs'!$C$7*('DEPRECATED - DT-Prelim Calcs'!$C$8-'DEPRECATED - DT-Prelim Calcs'!$C$9)+'DEPRECATED - DT-Prelim Calcs'!$C$9</f>
        <v>2126.4883914808443</v>
      </c>
      <c r="JW60" s="57">
        <f t="shared" si="25"/>
        <v>49.999999999999993</v>
      </c>
      <c r="JX60" s="2">
        <f t="shared" si="78"/>
        <v>0.99579519204165001</v>
      </c>
      <c r="JY60" s="57">
        <f>JX60*'DEPRECATED - DT-Prelim Calcs'!$C$21/JS$2/'DEPRECATED - DT-Prelim Calcs'!$C$19/'DEPRECATED - DT-Prelim Calcs'!$C$18*3.39*'DEPRECATED - DT-Prelim Calcs'!$C$20</f>
        <v>25.773080821789936</v>
      </c>
      <c r="JZ60" s="46">
        <f t="shared" si="79"/>
        <v>0</v>
      </c>
      <c r="KA60" s="57">
        <f>JY59*'DEPRECATED - DT-Prelim Calcs'!$C$11+KA59</f>
        <v>-271.36419800201361</v>
      </c>
      <c r="KB60" s="57">
        <f>KB59+0.5*JY60*'DEPRECATED - DT-Prelim Calcs'!$C$11^2+KA60*'DEPRECATED - DT-Prelim Calcs'!$C$11</f>
        <v>-136134.40791643134</v>
      </c>
      <c r="KC60" s="57">
        <f>MIN('Drive Train'!$F$35-JW59*'DEPRECATED - DT-Prelim Calcs'!$C$21*'Drive Train'!$F$39,KC59+JW$2)</f>
        <v>9.4</v>
      </c>
      <c r="KD60" s="57">
        <f>'Drive Train'!$F$35-JW60*'DEPRECATED - DT-Prelim Calcs'!$C$21*'Drive Train'!$F$39</f>
        <v>9.4</v>
      </c>
      <c r="KE60" s="1">
        <f>IF(KB60&gt;='Drive Train'!$F$29,1,0)</f>
        <v>0</v>
      </c>
      <c r="KF60" s="57">
        <f>MIN(JV60,'DEPRECATED - DT-Prelim Calcs'!$C$10)*'DEPRECATED - DT-Prelim Calcs'!$C$11*1000/60/60</f>
        <v>103.33333333333333</v>
      </c>
      <c r="KG60" s="63">
        <f>KG59+'DEPRECATED - DT-Prelim Calcs'!$C$11</f>
        <v>224</v>
      </c>
      <c r="KH60" s="2">
        <f>KR60/'Drive Train'!$F$35</f>
        <v>0.74193548387096786</v>
      </c>
      <c r="KI60" s="46">
        <f>KP60*12*60/(PI() * 'Drive Train'!$F$15)/KH$2*KH60</f>
        <v>22535.808912005974</v>
      </c>
      <c r="KJ60" s="2">
        <f>('DEPRECATED - DT-Prelim Calcs'!$C$6*KH60-KI60)/('DEPRECATED - DT-Prelim Calcs'!$C$6*KH60)*'DEPRECATED - DT-Prelim Calcs'!$C$7*KH60</f>
        <v>-8.4016727217573468</v>
      </c>
      <c r="KK60" s="57">
        <f>KJ60/'DEPRECATED - DT-Prelim Calcs'!$C$7*('DEPRECATED - DT-Prelim Calcs'!$C$8-'DEPRECATED - DT-Prelim Calcs'!$C$9)+'DEPRECATED - DT-Prelim Calcs'!$C$9</f>
        <v>-444.57577186782891</v>
      </c>
      <c r="KL60" s="57">
        <f t="shared" si="26"/>
        <v>-444.57577186782891</v>
      </c>
      <c r="KM60" s="2">
        <f t="shared" si="80"/>
        <v>-10.625451743571078</v>
      </c>
      <c r="KN60" s="57">
        <f>KM60*'DEPRECATED - DT-Prelim Calcs'!$C$21/KH$2/'DEPRECATED - DT-Prelim Calcs'!$C$19/'DEPRECATED - DT-Prelim Calcs'!$C$18*3.39*'DEPRECATED - DT-Prelim Calcs'!$C$20</f>
        <v>-275.00697808514036</v>
      </c>
      <c r="KO60" s="46">
        <f t="shared" si="81"/>
        <v>1</v>
      </c>
      <c r="KP60" s="57">
        <f>KN59*'DEPRECATED - DT-Prelim Calcs'!$C$11+KP59</f>
        <v>74.218540982529049</v>
      </c>
      <c r="KQ60" s="57">
        <f>KQ59+0.5*KN60*'DEPRECATED - DT-Prelim Calcs'!$C$11^2+KP60*'DEPRECATED - DT-Prelim Calcs'!$C$11</f>
        <v>-91776.563324929797</v>
      </c>
      <c r="KR60" s="57">
        <f>MIN('Drive Train'!$F$35-KL59*'DEPRECATED - DT-Prelim Calcs'!$C$21*'Drive Train'!$F$39,KR59+KL$2)</f>
        <v>9.2000000000000011</v>
      </c>
      <c r="KS60" s="57">
        <f>'Drive Train'!$F$35-KL60*'DEPRECATED - DT-Prelim Calcs'!$C$21*'Drive Train'!$F$39</f>
        <v>39.074546312069735</v>
      </c>
      <c r="KT60" s="1">
        <f>IF(KQ60&gt;='Drive Train'!$F$29,1,0)</f>
        <v>0</v>
      </c>
      <c r="KU60" s="57">
        <f>MIN(KK60,'DEPRECATED - DT-Prelim Calcs'!$C$10)*'DEPRECATED - DT-Prelim Calcs'!$C$11*1000/60/60</f>
        <v>-493.97307985314325</v>
      </c>
      <c r="KV60" s="63">
        <f>KV59+'DEPRECATED - DT-Prelim Calcs'!$C$11</f>
        <v>224</v>
      </c>
      <c r="KW60" s="2">
        <f>LG60/'Drive Train'!$F$35</f>
        <v>0.72580645161290325</v>
      </c>
      <c r="KX60" s="46">
        <f>LE60*12*60/(PI() * 'Drive Train'!$F$15)/KW$2*KW60</f>
        <v>-97971.513079002412</v>
      </c>
      <c r="KY60" s="2">
        <f>('DEPRECATED - DT-Prelim Calcs'!$C$6*KW60-KX60)/('DEPRECATED - DT-Prelim Calcs'!$C$6*KW60)*'DEPRECATED - DT-Prelim Calcs'!$C$7*KW60</f>
        <v>46.047757623508268</v>
      </c>
      <c r="KZ60" s="57">
        <f>KY60/'DEPRECATED - DT-Prelim Calcs'!$C$7*('DEPRECATED - DT-Prelim Calcs'!$C$8-'DEPRECATED - DT-Prelim Calcs'!$C$9)+'DEPRECATED - DT-Prelim Calcs'!$C$9</f>
        <v>2454.122117467266</v>
      </c>
      <c r="LA60" s="57">
        <f t="shared" si="27"/>
        <v>56.666666666666664</v>
      </c>
      <c r="LB60" s="2">
        <f t="shared" si="82"/>
        <v>0.99579519204165001</v>
      </c>
      <c r="LC60" s="57">
        <f>LB60*'DEPRECATED - DT-Prelim Calcs'!$C$21/KW$2/'DEPRECATED - DT-Prelim Calcs'!$C$19/'DEPRECATED - DT-Prelim Calcs'!$C$18*3.39*'DEPRECATED - DT-Prelim Calcs'!$C$20</f>
        <v>25.773080821789936</v>
      </c>
      <c r="LD60" s="46">
        <f t="shared" si="83"/>
        <v>0</v>
      </c>
      <c r="LE60" s="57">
        <f>LC59*'DEPRECATED - DT-Prelim Calcs'!$C$11+LE59</f>
        <v>-329.82562522353214</v>
      </c>
      <c r="LF60" s="57">
        <f>LF59+0.5*LC60*'DEPRECATED - DT-Prelim Calcs'!$C$11^2+LE60*'DEPRECATED - DT-Prelim Calcs'!$C$11</f>
        <v>-117689.14339734652</v>
      </c>
      <c r="LG60" s="57">
        <f>MIN('Drive Train'!$F$35-LA59*'DEPRECATED - DT-Prelim Calcs'!$C$21*'Drive Train'!$F$39,LG59+LA$2)</f>
        <v>9</v>
      </c>
      <c r="LH60" s="57">
        <f>'Drive Train'!$F$35-LA60*'DEPRECATED - DT-Prelim Calcs'!$C$21*'Drive Train'!$F$39</f>
        <v>9</v>
      </c>
      <c r="LI60" s="1">
        <f>IF(LF60&gt;='Drive Train'!$F$29,1,0)</f>
        <v>0</v>
      </c>
      <c r="LJ60" s="57">
        <f>MIN(KZ60,'DEPRECATED - DT-Prelim Calcs'!$C$10)*'DEPRECATED - DT-Prelim Calcs'!$C$11*1000/60/60</f>
        <v>103.33333333333333</v>
      </c>
      <c r="LK60" s="63">
        <f>LK59+'DEPRECATED - DT-Prelim Calcs'!$C$11</f>
        <v>224</v>
      </c>
      <c r="LL60" s="2">
        <f>LV60/'Drive Train'!$F$35</f>
        <v>0.70967741935483875</v>
      </c>
      <c r="LM60" s="46">
        <f>LT60*12*60/(PI() * 'Drive Train'!$F$15)/LL$2*LL60</f>
        <v>-2508.8909090285424</v>
      </c>
      <c r="LN60" s="2">
        <f>('DEPRECATED - DT-Prelim Calcs'!$C$6*LL60-LM60)/('DEPRECATED - DT-Prelim Calcs'!$C$6*LL60)*'DEPRECATED - DT-Prelim Calcs'!$C$7*LL60</f>
        <v>2.8447366689676357</v>
      </c>
      <c r="LO60" s="57">
        <f>LN60/'DEPRECATED - DT-Prelim Calcs'!$C$7*('DEPRECATED - DT-Prelim Calcs'!$C$8-'DEPRECATED - DT-Prelim Calcs'!$C$9)+'DEPRECATED - DT-Prelim Calcs'!$C$9</f>
        <v>154.14386499109858</v>
      </c>
      <c r="LP60" s="57">
        <f t="shared" si="28"/>
        <v>60</v>
      </c>
      <c r="LQ60" s="2">
        <f t="shared" si="84"/>
        <v>0.99579519204165001</v>
      </c>
      <c r="LR60" s="57">
        <f>LQ60*'DEPRECATED - DT-Prelim Calcs'!$C$21/LL$2/'DEPRECATED - DT-Prelim Calcs'!$C$19/'DEPRECATED - DT-Prelim Calcs'!$C$18*3.39*'DEPRECATED - DT-Prelim Calcs'!$C$20</f>
        <v>25.773080821789936</v>
      </c>
      <c r="LS60" s="46">
        <f t="shared" si="85"/>
        <v>0</v>
      </c>
      <c r="LT60" s="57">
        <f>LR59*'DEPRECATED - DT-Prelim Calcs'!$C$11+LT59</f>
        <v>-8.6382584591733149</v>
      </c>
      <c r="LU60" s="57">
        <f>LU59+0.5*LR60*'DEPRECATED - DT-Prelim Calcs'!$C$11^2+LT60*'DEPRECATED - DT-Prelim Calcs'!$C$11</f>
        <v>-121556.95841184269</v>
      </c>
      <c r="LV60" s="57">
        <f>MIN('Drive Train'!$F$35-LP59*'DEPRECATED - DT-Prelim Calcs'!$C$21*'Drive Train'!$F$39,LV59+LP$2)</f>
        <v>8.8000000000000007</v>
      </c>
      <c r="LW60" s="57">
        <f>'Drive Train'!$F$35-LP60*'DEPRECATED - DT-Prelim Calcs'!$C$21*'Drive Train'!$F$39</f>
        <v>8.8000000000000007</v>
      </c>
      <c r="LX60" s="1">
        <f>IF(LU60&gt;='Drive Train'!$F$29,1,0)</f>
        <v>0</v>
      </c>
      <c r="LY60" s="57">
        <f>MIN(LO60,'DEPRECATED - DT-Prelim Calcs'!$C$10)*'DEPRECATED - DT-Prelim Calcs'!$C$11*1000/60/60</f>
        <v>103.33333333333333</v>
      </c>
      <c r="LZ60" s="63">
        <f>LZ59+'DEPRECATED - DT-Prelim Calcs'!$C$11</f>
        <v>224</v>
      </c>
    </row>
    <row r="61" spans="2:338" x14ac:dyDescent="0.2">
      <c r="B61" s="21"/>
      <c r="C61" s="31"/>
      <c r="F61" s="68" t="s">
        <v>35</v>
      </c>
      <c r="G61" s="68" t="s">
        <v>104</v>
      </c>
      <c r="H61" s="68" t="s">
        <v>111</v>
      </c>
      <c r="I61" s="68" t="s">
        <v>125</v>
      </c>
      <c r="J61" s="68" t="s">
        <v>130</v>
      </c>
      <c r="L61" s="407" t="s">
        <v>133</v>
      </c>
      <c r="M61" s="407"/>
      <c r="N61" s="76"/>
      <c r="O61" s="76"/>
      <c r="Q61" s="126"/>
      <c r="R61" s="63">
        <f>R60+'DEPRECATED - DT-Prelim Calcs'!$C$11</f>
        <v>228</v>
      </c>
      <c r="S61" s="2">
        <f>AG61/'Drive Train'!$F$35</f>
        <v>0</v>
      </c>
      <c r="T61" s="46">
        <f>AE61*12*60/(PI() * 'Drive Train'!$F$15)/S$2*ABS(S61)</f>
        <v>0</v>
      </c>
      <c r="U61" s="2">
        <f>IF(OR(AD60=1,AND($C$32=Motors!$C$32,'DEPRECATED - DT-Prelim Calcs'!AI60=1)),0,IF(AG61=0,-(V60+$C$9)/($C$8-$C$9)*$C$7,($C$6*S61-T61)/($C$6*S61)*$C$7*S61))</f>
        <v>0</v>
      </c>
      <c r="V61" s="57">
        <f>IF(AND(AD60=1,AI60=1),0,ABS(U61/$C$7*($C$8-$C$9)+$C$9) *'Drive Train'!$AA$49 + V60*(1-'Drive Train'!$AA$49))</f>
        <v>0</v>
      </c>
      <c r="W61" s="57">
        <f t="shared" si="0"/>
        <v>0</v>
      </c>
      <c r="X61" s="2">
        <f>MAX(MIN(IF(AND(AI60=1,AG61&lt;0),-1,1)*(W61-$C$9)/($C$8-$C$9)*$C$7-$C$29*AE61/T$2 -  AI60*$C$29/2,X$2),MAX(X$4:X60)*-1)</f>
        <v>-0.2458281045106315</v>
      </c>
      <c r="Y61" s="57">
        <f t="shared" si="1"/>
        <v>0</v>
      </c>
      <c r="Z61" s="57">
        <f t="shared" si="2"/>
        <v>0</v>
      </c>
      <c r="AA61" s="57">
        <f t="shared" si="3"/>
        <v>0</v>
      </c>
      <c r="AB61" s="57" t="e">
        <f t="shared" si="4"/>
        <v>#N/A</v>
      </c>
      <c r="AC61" s="46">
        <f t="shared" si="29"/>
        <v>1</v>
      </c>
      <c r="AD61" s="1">
        <f t="shared" si="5"/>
        <v>1</v>
      </c>
      <c r="AE61" s="57">
        <f t="shared" si="6"/>
        <v>0</v>
      </c>
      <c r="AF61" s="57" t="e">
        <f t="shared" si="7"/>
        <v>#N/A</v>
      </c>
      <c r="AG61" s="57">
        <f>IF(AI60=0,MIN('Drive Train'!$F$35-W60*$C$21*'Drive Train'!$F$39,AG60+W$2)-$C$3,IF(AE60-1&lt;=0,0,IF($C$32=Motors!$C$30,MAX(MAX(AG$4:AG60)*-1,AG60-W$2),MAX(0,MAX(AG$4:AG60)*-1,AG60-W$2))))</f>
        <v>0</v>
      </c>
      <c r="AH61" s="57">
        <f>'Drive Train'!$F$35-ABS(W61)*'DEPRECATED - DT-Prelim Calcs'!$C$21*'Drive Train'!$F$39</f>
        <v>12.4</v>
      </c>
      <c r="AI61" s="1">
        <f>IF(AJ61&gt;='Drive Train'!$F$29,1,0)</f>
        <v>1</v>
      </c>
      <c r="AJ61" s="57">
        <f>AJ60+0.5*Y61*'DEPRECATED - DT-Prelim Calcs'!$C$11^2+AE61*'DEPRECATED - DT-Prelim Calcs'!$C$11</f>
        <v>784.33981740885292</v>
      </c>
      <c r="AK61" s="57">
        <f t="shared" si="8"/>
        <v>0</v>
      </c>
      <c r="AL61" s="63">
        <f>AL60+'DEPRECATED - DT-Prelim Calcs'!$C$11</f>
        <v>228</v>
      </c>
      <c r="AM61" s="2">
        <f>AW61/'Drive Train'!$F$35</f>
        <v>0.90171815383081122</v>
      </c>
      <c r="AN61" s="46">
        <f>AU61*12*60/(PI() * 'Drive Train'!$F$15)/AM$2*AM61</f>
        <v>4074.5127391895503</v>
      </c>
      <c r="AO61" s="2">
        <f>('DEPRECATED - DT-Prelim Calcs'!$C$6*AM61-AN61)/('DEPRECATED - DT-Prelim Calcs'!$C$6*AM61)*'DEPRECATED - DT-Prelim Calcs'!$C$7*AM61</f>
        <v>0.33081885552647333</v>
      </c>
      <c r="AP61" s="57">
        <f>AO61/'DEPRECATED - DT-Prelim Calcs'!$C$7*('DEPRECATED - DT-Prelim Calcs'!$C$8-'DEPRECATED - DT-Prelim Calcs'!$C$9)+'DEPRECATED - DT-Prelim Calcs'!$C$9</f>
        <v>20.311642806658313</v>
      </c>
      <c r="AQ61" s="57">
        <f t="shared" si="9"/>
        <v>20.311642806658313</v>
      </c>
      <c r="AR61" s="2">
        <f t="shared" si="30"/>
        <v>5.8531808128092777E-7</v>
      </c>
      <c r="AS61" s="57">
        <f>AR61*'DEPRECATED - DT-Prelim Calcs'!$C$21/AM$2/'DEPRECATED - DT-Prelim Calcs'!$C$19/'DEPRECATED - DT-Prelim Calcs'!$C$18*3.39*'DEPRECATED - DT-Prelim Calcs'!$C$20</f>
        <v>4.2417618542886795E-6</v>
      </c>
      <c r="AT61" s="46">
        <f t="shared" si="31"/>
        <v>0</v>
      </c>
      <c r="AU61" s="57">
        <f>AS60*'DEPRECATED - DT-Prelim Calcs'!$C$11+AU60</f>
        <v>39.432311754618198</v>
      </c>
      <c r="AV61" s="57">
        <f>AV60+0.5*AS61*'DEPRECATED - DT-Prelim Calcs'!$C$11^2+AU61*'DEPRECATED - DT-Prelim Calcs'!$C$11</f>
        <v>8945.9556828392488</v>
      </c>
      <c r="AW61" s="57">
        <f>MIN('Drive Train'!$F$35-AQ60*'DEPRECATED - DT-Prelim Calcs'!$C$21*'Drive Train'!$F$39,AW60+AQ$2)</f>
        <v>11.181305107502059</v>
      </c>
      <c r="AX61" s="57">
        <f>'Drive Train'!$F$35-AQ61*'DEPRECATED - DT-Prelim Calcs'!$C$21*'Drive Train'!$F$39</f>
        <v>11.181301431600502</v>
      </c>
      <c r="AY61" s="1">
        <f>IF(AV61&gt;='Drive Train'!$F$29,1,0)</f>
        <v>1</v>
      </c>
      <c r="AZ61" s="57">
        <f t="shared" si="32"/>
        <v>22.568492007398124</v>
      </c>
      <c r="BA61" s="63">
        <f>BA60+'DEPRECATED - DT-Prelim Calcs'!$C$11</f>
        <v>228</v>
      </c>
      <c r="BB61" s="2">
        <f>BL61/'Drive Train'!$F$35</f>
        <v>1.2947643698206586</v>
      </c>
      <c r="BC61" s="46">
        <f>BJ61*12*60/(PI() * 'Drive Train'!$F$15)/BB$2*BB61</f>
        <v>-4259.0869710526204</v>
      </c>
      <c r="BD61" s="2">
        <f>('DEPRECATED - DT-Prelim Calcs'!$C$6*BB61-BC61)/('DEPRECATED - DT-Prelim Calcs'!$C$6*BB61)*'DEPRECATED - DT-Prelim Calcs'!$C$7*BB61</f>
        <v>5.0461606678975839</v>
      </c>
      <c r="BE61" s="57">
        <f>BD61/'DEPRECATED - DT-Prelim Calcs'!$C$7*('DEPRECATED - DT-Prelim Calcs'!$C$8-'DEPRECATED - DT-Prelim Calcs'!$C$9)+'DEPRECATED - DT-Prelim Calcs'!$C$9</f>
        <v>271.34000568102073</v>
      </c>
      <c r="BF61" s="57">
        <f t="shared" si="10"/>
        <v>93</v>
      </c>
      <c r="BG61" s="2">
        <f t="shared" si="33"/>
        <v>1.9370340995394622</v>
      </c>
      <c r="BH61" s="57">
        <f>BG61*'DEPRECATED - DT-Prelim Calcs'!$C$21/BB$2/'DEPRECATED - DT-Prelim Calcs'!$C$19/'DEPRECATED - DT-Prelim Calcs'!$C$18*3.39*'DEPRECATED - DT-Prelim Calcs'!$C$20</f>
        <v>20.276474738264167</v>
      </c>
      <c r="BI61" s="46">
        <f t="shared" si="34"/>
        <v>0</v>
      </c>
      <c r="BJ61" s="57">
        <f>BH60*'DEPRECATED - DT-Prelim Calcs'!$C$11+BJ60</f>
        <v>-19.873405675398715</v>
      </c>
      <c r="BK61" s="57">
        <f>BK60+0.5*BH61*'DEPRECATED - DT-Prelim Calcs'!$C$11^2+BJ61*'DEPRECATED - DT-Prelim Calcs'!$C$11</f>
        <v>4749.0503573187716</v>
      </c>
      <c r="BL61" s="57">
        <f>MIN('Drive Train'!$F$35-BF60*'DEPRECATED - DT-Prelim Calcs'!$C$21*'Drive Train'!$F$39,BL60+BF$2)</f>
        <v>16.055078185776168</v>
      </c>
      <c r="BM61" s="57">
        <f>'Drive Train'!$F$35-BF61*'DEPRECATED - DT-Prelim Calcs'!$C$21*'Drive Train'!$F$39</f>
        <v>6.82</v>
      </c>
      <c r="BN61" s="1">
        <f>IF(BK61&gt;='Drive Train'!$F$29,1,0)</f>
        <v>1</v>
      </c>
      <c r="BO61" s="57">
        <f t="shared" si="35"/>
        <v>103.33333333333333</v>
      </c>
      <c r="BP61" s="63">
        <f>BP60+'DEPRECATED - DT-Prelim Calcs'!$C$11</f>
        <v>228</v>
      </c>
      <c r="BQ61" s="2">
        <f>CA61/'Drive Train'!$F$35</f>
        <v>1.3717583025690927</v>
      </c>
      <c r="BR61" s="46">
        <f>BY61*12*60/(PI() * 'Drive Train'!$F$15)/BQ$2*BQ61</f>
        <v>-22229.617842140247</v>
      </c>
      <c r="BS61" s="2">
        <f>('DEPRECATED - DT-Prelim Calcs'!$C$6*BQ61-BR61)/('DEPRECATED - DT-Prelim Calcs'!$C$6*BQ61)*'DEPRECATED - DT-Prelim Calcs'!$C$7*BQ61</f>
        <v>13.357228128245547</v>
      </c>
      <c r="BT61" s="57">
        <f>BS61/'DEPRECATED - DT-Prelim Calcs'!$C$7*('DEPRECATED - DT-Prelim Calcs'!$C$8-'DEPRECATED - DT-Prelim Calcs'!$C$9)+'DEPRECATED - DT-Prelim Calcs'!$C$9</f>
        <v>713.79226923398505</v>
      </c>
      <c r="BU61" s="57">
        <f t="shared" si="11"/>
        <v>93</v>
      </c>
      <c r="BV61" s="2">
        <f t="shared" si="36"/>
        <v>1.8828060353728675</v>
      </c>
      <c r="BW61" s="57">
        <f>BV61*'DEPRECATED - DT-Prelim Calcs'!$C$21/BQ$2/'DEPRECATED - DT-Prelim Calcs'!$C$19/'DEPRECATED - DT-Prelim Calcs'!$C$18*3.39*'DEPRECATED - DT-Prelim Calcs'!$C$20</f>
        <v>25.773080821789936</v>
      </c>
      <c r="BX61" s="46">
        <f t="shared" si="37"/>
        <v>0</v>
      </c>
      <c r="BY61" s="57">
        <f>BW60*'DEPRECATED - DT-Prelim Calcs'!$C$11+BY60</f>
        <v>-74.867849591055275</v>
      </c>
      <c r="BZ61" s="57">
        <f>BZ60+0.5*BW61*'DEPRECATED - DT-Prelim Calcs'!$C$11^2+BY61*'DEPRECATED - DT-Prelim Calcs'!$C$11</f>
        <v>-5182.000265440327</v>
      </c>
      <c r="CA61" s="57">
        <f>MIN('Drive Train'!$F$35-BU60*'DEPRECATED - DT-Prelim Calcs'!$C$21*'Drive Train'!$F$39,CA60+BU$2)</f>
        <v>17.009802951856749</v>
      </c>
      <c r="CB61" s="57">
        <f>'Drive Train'!$F$35-BU61*'DEPRECATED - DT-Prelim Calcs'!$C$21*'Drive Train'!$F$39</f>
        <v>6.82</v>
      </c>
      <c r="CC61" s="1">
        <f>IF(BZ61&gt;='Drive Train'!$F$29,1,0)</f>
        <v>0</v>
      </c>
      <c r="CD61" s="57">
        <f t="shared" si="38"/>
        <v>103.33333333333333</v>
      </c>
      <c r="CE61" s="63">
        <f>CE60+'DEPRECATED - DT-Prelim Calcs'!$C$11</f>
        <v>228</v>
      </c>
      <c r="CF61" s="2">
        <f>CP61/'Drive Train'!$F$35</f>
        <v>2.0525129493491461</v>
      </c>
      <c r="CG61" s="46">
        <f>CN61*12*60/(PI() * 'Drive Train'!$F$15)/CF$2*CF61</f>
        <v>-168159.51695421623</v>
      </c>
      <c r="CH61" s="2">
        <f>('DEPRECATED - DT-Prelim Calcs'!$C$6*CF61-CG61)/('DEPRECATED - DT-Prelim Calcs'!$C$6*CF61)*'DEPRECATED - DT-Prelim Calcs'!$C$7*CF61</f>
        <v>80.98115955871215</v>
      </c>
      <c r="CI61" s="57">
        <f>CH61/'DEPRECATED - DT-Prelim Calcs'!$C$7*('DEPRECATED - DT-Prelim Calcs'!$C$8-'DEPRECATED - DT-Prelim Calcs'!$C$9)+'DEPRECATED - DT-Prelim Calcs'!$C$9</f>
        <v>4313.8546769223112</v>
      </c>
      <c r="CJ61" s="57">
        <f t="shared" si="12"/>
        <v>93</v>
      </c>
      <c r="CK61" s="2">
        <f t="shared" si="39"/>
        <v>1.5241763143494644</v>
      </c>
      <c r="CL61" s="57">
        <f>CK61*'DEPRECATED - DT-Prelim Calcs'!$C$21/CF$2/'DEPRECATED - DT-Prelim Calcs'!$C$19/'DEPRECATED - DT-Prelim Calcs'!$C$18*3.39*'DEPRECATED - DT-Prelim Calcs'!$C$20</f>
        <v>25.773080821789936</v>
      </c>
      <c r="CM61" s="46">
        <f t="shared" si="40"/>
        <v>0</v>
      </c>
      <c r="CN61" s="57">
        <f>CL60*'DEPRECATED - DT-Prelim Calcs'!$C$11+CN60</f>
        <v>-306.41225573318081</v>
      </c>
      <c r="CO61" s="57">
        <f>CO60+0.5*CL61*'DEPRECATED - DT-Prelim Calcs'!$C$11^2+CN61*'DEPRECATED - DT-Prelim Calcs'!$C$11</f>
        <v>-19802.311437322642</v>
      </c>
      <c r="CP61" s="57">
        <f>MIN('Drive Train'!$F$35-CJ60*'DEPRECATED - DT-Prelim Calcs'!$C$21*'Drive Train'!$F$39,CP60+CJ$2)</f>
        <v>25.451160571929414</v>
      </c>
      <c r="CQ61" s="57">
        <f>'Drive Train'!$F$35-CJ61*'DEPRECATED - DT-Prelim Calcs'!$C$21*'Drive Train'!$F$39</f>
        <v>6.82</v>
      </c>
      <c r="CR61" s="1">
        <f>IF(CO61&gt;='Drive Train'!$F$29,1,0)</f>
        <v>0</v>
      </c>
      <c r="CS61" s="57">
        <f t="shared" si="41"/>
        <v>103.33333333333333</v>
      </c>
      <c r="CT61" s="63">
        <f>CT60+'DEPRECATED - DT-Prelim Calcs'!$C$11</f>
        <v>228</v>
      </c>
      <c r="CU61" s="2">
        <f>DE61/'Drive Train'!$F$35</f>
        <v>0.55000000000000004</v>
      </c>
      <c r="CV61" s="46">
        <f>DC61*12*60/(PI() * 'Drive Train'!$F$15)/CU$2*CU61</f>
        <v>-37839.205190760753</v>
      </c>
      <c r="CW61" s="2">
        <f>('DEPRECATED - DT-Prelim Calcs'!$C$6*CU61-CV61)/('DEPRECATED - DT-Prelim Calcs'!$C$6*CU61)*'DEPRECATED - DT-Prelim Calcs'!$C$7*CU61</f>
        <v>18.434784148167619</v>
      </c>
      <c r="CX61" s="57">
        <f>CW61/'DEPRECATED - DT-Prelim Calcs'!$C$7*('DEPRECATED - DT-Prelim Calcs'!$C$8-'DEPRECATED - DT-Prelim Calcs'!$C$9)+'DEPRECATED - DT-Prelim Calcs'!$C$9</f>
        <v>984.10365402900652</v>
      </c>
      <c r="CY61" s="57">
        <f t="shared" si="13"/>
        <v>93</v>
      </c>
      <c r="CZ61" s="2">
        <f t="shared" si="42"/>
        <v>1.2803081040535502</v>
      </c>
      <c r="DA61" s="57">
        <f>CZ61*'DEPRECATED - DT-Prelim Calcs'!$C$21/CU$2/'DEPRECATED - DT-Prelim Calcs'!$C$19/'DEPRECATED - DT-Prelim Calcs'!$C$18*3.39*'DEPRECATED - DT-Prelim Calcs'!$C$20</f>
        <v>25.773080821789936</v>
      </c>
      <c r="DB61" s="46">
        <f t="shared" si="43"/>
        <v>0</v>
      </c>
      <c r="DC61" s="57">
        <f>DA60*'DEPRECATED - DT-Prelim Calcs'!$C$11+DC60</f>
        <v>-216.13703462721958</v>
      </c>
      <c r="DD61" s="57">
        <f>DD60+0.5*DA61*'DEPRECATED - DT-Prelim Calcs'!$C$11^2+DC61*'DEPRECATED - DT-Prelim Calcs'!$C$11</f>
        <v>-38027.482085384901</v>
      </c>
      <c r="DE61" s="57">
        <f>MIN('Drive Train'!$F$35-CY60*'DEPRECATED - DT-Prelim Calcs'!$C$21*'Drive Train'!$F$39,DE60+CY$2)</f>
        <v>6.82</v>
      </c>
      <c r="DF61" s="57">
        <f>'Drive Train'!$F$35-CY61*'DEPRECATED - DT-Prelim Calcs'!$C$21*'Drive Train'!$F$39</f>
        <v>6.82</v>
      </c>
      <c r="DG61" s="1">
        <f>IF(DD61&gt;='Drive Train'!$F$29,1,0)</f>
        <v>0</v>
      </c>
      <c r="DH61" s="57">
        <f t="shared" si="44"/>
        <v>103.33333333333333</v>
      </c>
      <c r="DI61" s="63">
        <f>DI60+'DEPRECATED - DT-Prelim Calcs'!$C$11</f>
        <v>228</v>
      </c>
      <c r="DJ61" s="2">
        <f>DT61/'Drive Train'!$F$35</f>
        <v>0.55000000000000004</v>
      </c>
      <c r="DK61" s="46">
        <f>DR61*12*60/(PI() * 'Drive Train'!$F$15)/DJ$2*DJ61</f>
        <v>-39314.370693563513</v>
      </c>
      <c r="DL61" s="2">
        <f>('DEPRECATED - DT-Prelim Calcs'!$C$6*DJ61-DK61)/('DEPRECATED - DT-Prelim Calcs'!$C$6*DJ61)*'DEPRECATED - DT-Prelim Calcs'!$C$7*DJ61</f>
        <v>19.101791439303575</v>
      </c>
      <c r="DM61" s="57">
        <f>DL61/'DEPRECATED - DT-Prelim Calcs'!$C$7*('DEPRECATED - DT-Prelim Calcs'!$C$8-'DEPRECATED - DT-Prelim Calcs'!$C$9)+'DEPRECATED - DT-Prelim Calcs'!$C$9</f>
        <v>1019.6127973703938</v>
      </c>
      <c r="DN61" s="57">
        <f t="shared" si="14"/>
        <v>93</v>
      </c>
      <c r="DO61" s="2">
        <f t="shared" si="45"/>
        <v>1.1037138828047846</v>
      </c>
      <c r="DP61" s="57">
        <f>DO61*'DEPRECATED - DT-Prelim Calcs'!$C$21/DJ$2/'DEPRECATED - DT-Prelim Calcs'!$C$19/'DEPRECATED - DT-Prelim Calcs'!$C$18*3.39*'DEPRECATED - DT-Prelim Calcs'!$C$20</f>
        <v>25.773080821789936</v>
      </c>
      <c r="DQ61" s="46">
        <f t="shared" si="46"/>
        <v>0</v>
      </c>
      <c r="DR61" s="57">
        <f>DP60*'DEPRECATED - DT-Prelim Calcs'!$C$11+DR60</f>
        <v>-193.58893127179465</v>
      </c>
      <c r="DS61" s="57">
        <f>DS60+0.5*DP61*'DEPRECATED - DT-Prelim Calcs'!$C$11^2+DR61*'DEPRECATED - DT-Prelim Calcs'!$C$11</f>
        <v>-62780.266267124622</v>
      </c>
      <c r="DT61" s="57">
        <f>MIN('Drive Train'!$F$35-DN60*'DEPRECATED - DT-Prelim Calcs'!$C$21*'Drive Train'!$F$39,DT60+DN$2)</f>
        <v>6.82</v>
      </c>
      <c r="DU61" s="57">
        <f>'Drive Train'!$F$35-DN61*'DEPRECATED - DT-Prelim Calcs'!$C$21*'Drive Train'!$F$39</f>
        <v>6.82</v>
      </c>
      <c r="DV61" s="1">
        <f>IF(DS61&gt;='Drive Train'!$F$29,1,0)</f>
        <v>0</v>
      </c>
      <c r="DW61" s="57">
        <f t="shared" si="47"/>
        <v>103.33333333333333</v>
      </c>
      <c r="DX61" s="63">
        <f>DX60+'DEPRECATED - DT-Prelim Calcs'!$C$11</f>
        <v>228</v>
      </c>
      <c r="DY61" s="2">
        <f>EI61/'Drive Train'!$F$35</f>
        <v>0.55000000000000004</v>
      </c>
      <c r="DZ61" s="46">
        <f>EG61*12*60/(PI() * 'Drive Train'!$F$15)/DY$2*DY61</f>
        <v>-176467.7135466921</v>
      </c>
      <c r="EA61" s="2">
        <f>('DEPRECATED - DT-Prelim Calcs'!$C$6*DY61-DZ61)/('DEPRECATED - DT-Prelim Calcs'!$C$6*DY61)*'DEPRECATED - DT-Prelim Calcs'!$C$7*DY61</f>
        <v>81.116717569892671</v>
      </c>
      <c r="EB61" s="57">
        <f>EA61/'DEPRECATED - DT-Prelim Calcs'!$C$7*('DEPRECATED - DT-Prelim Calcs'!$C$8-'DEPRECATED - DT-Prelim Calcs'!$C$9)+'DEPRECATED - DT-Prelim Calcs'!$C$9</f>
        <v>4321.0713129532078</v>
      </c>
      <c r="EC61" s="57">
        <f t="shared" si="15"/>
        <v>93</v>
      </c>
      <c r="ED61" s="2">
        <f t="shared" si="48"/>
        <v>0.96993038185874991</v>
      </c>
      <c r="EE61" s="57">
        <f>ED61*'DEPRECATED - DT-Prelim Calcs'!$C$21/DY$2/'DEPRECATED - DT-Prelim Calcs'!$C$19/'DEPRECATED - DT-Prelim Calcs'!$C$18*3.39*'DEPRECATED - DT-Prelim Calcs'!$C$20</f>
        <v>25.773080821789936</v>
      </c>
      <c r="EF61" s="46">
        <f t="shared" si="49"/>
        <v>0</v>
      </c>
      <c r="EG61" s="57">
        <f>EE60*'DEPRECATED - DT-Prelim Calcs'!$C$11+EG60</f>
        <v>-763.62213839404387</v>
      </c>
      <c r="EH61" s="57">
        <f>EH60+0.5*EE61*'DEPRECATED - DT-Prelim Calcs'!$C$11^2+EG61*'DEPRECATED - DT-Prelim Calcs'!$C$11</f>
        <v>-127859.84631429914</v>
      </c>
      <c r="EI61" s="57">
        <f>MIN('Drive Train'!$F$35-EC60*'DEPRECATED - DT-Prelim Calcs'!$C$21*'Drive Train'!$F$39,EI60+EC$2)</f>
        <v>6.82</v>
      </c>
      <c r="EJ61" s="57">
        <f>'Drive Train'!$F$35-EC61*'DEPRECATED - DT-Prelim Calcs'!$C$21*'Drive Train'!$F$39</f>
        <v>6.82</v>
      </c>
      <c r="EK61" s="1">
        <f>IF(EH61&gt;='Drive Train'!$F$29,1,0)</f>
        <v>0</v>
      </c>
      <c r="EL61" s="57">
        <f t="shared" si="50"/>
        <v>103.33333333333333</v>
      </c>
      <c r="EM61" s="63">
        <f>EM60+'DEPRECATED - DT-Prelim Calcs'!$C$11</f>
        <v>228</v>
      </c>
      <c r="EN61" s="2">
        <f>EX61/'Drive Train'!$F$35</f>
        <v>0.55000000000000004</v>
      </c>
      <c r="EO61" s="46">
        <f>EV61*12*60/(PI() * 'Drive Train'!$F$15)/EN$2*EN61</f>
        <v>-70936.772348174694</v>
      </c>
      <c r="EP61" s="2">
        <f>('DEPRECATED - DT-Prelim Calcs'!$C$6*EN61-EO61)/('DEPRECATED - DT-Prelim Calcs'!$C$6*EN61)*'DEPRECATED - DT-Prelim Calcs'!$C$7*EN61</f>
        <v>33.400100630225332</v>
      </c>
      <c r="EQ61" s="57">
        <f>EP61/'DEPRECATED - DT-Prelim Calcs'!$C$7*('DEPRECATED - DT-Prelim Calcs'!$C$8-'DEPRECATED - DT-Prelim Calcs'!$C$9)+'DEPRECATED - DT-Prelim Calcs'!$C$9</f>
        <v>1780.8049422646932</v>
      </c>
      <c r="ER61" s="57">
        <f t="shared" si="16"/>
        <v>93</v>
      </c>
      <c r="ES61" s="2">
        <f t="shared" si="51"/>
        <v>0.86507304327942547</v>
      </c>
      <c r="ET61" s="57">
        <f>ES61*'DEPRECATED - DT-Prelim Calcs'!$C$21/EN$2/'DEPRECATED - DT-Prelim Calcs'!$C$19/'DEPRECATED - DT-Prelim Calcs'!$C$18*3.39*'DEPRECATED - DT-Prelim Calcs'!$C$20</f>
        <v>25.773080821789936</v>
      </c>
      <c r="EU61" s="46">
        <f t="shared" si="52"/>
        <v>0</v>
      </c>
      <c r="EV61" s="57">
        <f>ET60*'DEPRECATED - DT-Prelim Calcs'!$C$11+EV60</f>
        <v>-273.77695685306776</v>
      </c>
      <c r="EW61" s="57">
        <f>EW60+0.5*ET61*'DEPRECATED - DT-Prelim Calcs'!$C$11^2+EV61*'DEPRECATED - DT-Prelim Calcs'!$C$11</f>
        <v>-167072.9886496079</v>
      </c>
      <c r="EX61" s="57">
        <f>MIN('Drive Train'!$F$35-ER60*'DEPRECATED - DT-Prelim Calcs'!$C$21*'Drive Train'!$F$39,EX60+ER$2)</f>
        <v>6.82</v>
      </c>
      <c r="EY61" s="57">
        <f>'Drive Train'!$F$35-ER61*'DEPRECATED - DT-Prelim Calcs'!$C$21*'Drive Train'!$F$39</f>
        <v>6.82</v>
      </c>
      <c r="EZ61" s="1">
        <f>IF(EW61&gt;='Drive Train'!$F$29,1,0)</f>
        <v>0</v>
      </c>
      <c r="FA61" s="57">
        <f t="shared" si="53"/>
        <v>103.33333333333333</v>
      </c>
      <c r="FB61" s="63">
        <f>FB60+'DEPRECATED - DT-Prelim Calcs'!$C$11</f>
        <v>228</v>
      </c>
      <c r="FC61" s="2">
        <f>FM61/'Drive Train'!$F$35</f>
        <v>0.55000000000000004</v>
      </c>
      <c r="FD61" s="46">
        <f>FK61*12*60/(PI() * 'Drive Train'!$F$15)/FC$2*FC61</f>
        <v>-265913.85593573534</v>
      </c>
      <c r="FE61" s="2">
        <f>('DEPRECATED - DT-Prelim Calcs'!$C$6*FC61-FD61)/('DEPRECATED - DT-Prelim Calcs'!$C$6*FC61)*'DEPRECATED - DT-Prelim Calcs'!$C$7*FC61</f>
        <v>121.5604705075276</v>
      </c>
      <c r="FF61" s="57">
        <f>FE61/'DEPRECATED - DT-Prelim Calcs'!$C$7*('DEPRECATED - DT-Prelim Calcs'!$C$8-'DEPRECATED - DT-Prelim Calcs'!$C$9)+'DEPRECATED - DT-Prelim Calcs'!$C$9</f>
        <v>6474.1557535750162</v>
      </c>
      <c r="FG61" s="57">
        <f t="shared" si="17"/>
        <v>93</v>
      </c>
      <c r="FH61" s="2">
        <f t="shared" si="54"/>
        <v>0.78067567320338405</v>
      </c>
      <c r="FI61" s="57">
        <f>FH61*'DEPRECATED - DT-Prelim Calcs'!$C$21/FC$2/'DEPRECATED - DT-Prelim Calcs'!$C$19/'DEPRECATED - DT-Prelim Calcs'!$C$18*3.39*'DEPRECATED - DT-Prelim Calcs'!$C$20</f>
        <v>25.773080821789936</v>
      </c>
      <c r="FJ61" s="46">
        <f t="shared" si="55"/>
        <v>0</v>
      </c>
      <c r="FK61" s="57">
        <f>FI60*'DEPRECATED - DT-Prelim Calcs'!$C$11+FK60</f>
        <v>-926.15633735636436</v>
      </c>
      <c r="FL61" s="57">
        <f>FL60+0.5*FI61*'DEPRECATED - DT-Prelim Calcs'!$C$11^2+FK61*'DEPRECATED - DT-Prelim Calcs'!$C$11</f>
        <v>-187581.75193531939</v>
      </c>
      <c r="FM61" s="57">
        <f>MIN('Drive Train'!$F$35-FG60*'DEPRECATED - DT-Prelim Calcs'!$C$21*'Drive Train'!$F$39,FM60+FG$2)</f>
        <v>6.82</v>
      </c>
      <c r="FN61" s="57">
        <f>'Drive Train'!$F$35-FG61*'DEPRECATED - DT-Prelim Calcs'!$C$21*'Drive Train'!$F$39</f>
        <v>6.82</v>
      </c>
      <c r="FO61" s="1">
        <f>IF(FL61&gt;='Drive Train'!$F$29,1,0)</f>
        <v>0</v>
      </c>
      <c r="FP61" s="57">
        <f t="shared" si="56"/>
        <v>103.33333333333333</v>
      </c>
      <c r="FQ61" s="63">
        <f>FQ60+'DEPRECATED - DT-Prelim Calcs'!$C$11</f>
        <v>228</v>
      </c>
      <c r="FR61" s="2">
        <f>GB61/'Drive Train'!$F$35</f>
        <v>0.55000000000000004</v>
      </c>
      <c r="FS61" s="46">
        <f>FZ61*12*60/(PI() * 'Drive Train'!$F$15)/FR$2*FR61</f>
        <v>-98633.31303555677</v>
      </c>
      <c r="FT61" s="2">
        <f>('DEPRECATED - DT-Prelim Calcs'!$C$6*FR61-FS61)/('DEPRECATED - DT-Prelim Calcs'!$C$6*FR61)*'DEPRECATED - DT-Prelim Calcs'!$C$7*FR61</f>
        <v>45.92330195416357</v>
      </c>
      <c r="FU61" s="57">
        <f>FT61/'DEPRECATED - DT-Prelim Calcs'!$C$7*('DEPRECATED - DT-Prelim Calcs'!$C$8-'DEPRECATED - DT-Prelim Calcs'!$C$9)+'DEPRECATED - DT-Prelim Calcs'!$C$9</f>
        <v>2447.4965314187493</v>
      </c>
      <c r="FV61" s="57">
        <f t="shared" si="18"/>
        <v>93</v>
      </c>
      <c r="FW61" s="2">
        <f t="shared" si="57"/>
        <v>0.7112822800297498</v>
      </c>
      <c r="FX61" s="57">
        <f>FW61*'DEPRECATED - DT-Prelim Calcs'!$C$21/FR$2/'DEPRECATED - DT-Prelim Calcs'!$C$19/'DEPRECATED - DT-Prelim Calcs'!$C$18*3.39*'DEPRECATED - DT-Prelim Calcs'!$C$20</f>
        <v>25.773080821789936</v>
      </c>
      <c r="FY61" s="46">
        <f t="shared" si="58"/>
        <v>0</v>
      </c>
      <c r="FZ61" s="57">
        <f>FX60*'DEPRECATED - DT-Prelim Calcs'!$C$11+FZ60</f>
        <v>-312.99564811285597</v>
      </c>
      <c r="GA61" s="57">
        <f>GA60+0.5*FX61*'DEPRECATED - DT-Prelim Calcs'!$C$11^2+FZ61*'DEPRECATED - DT-Prelim Calcs'!$C$11</f>
        <v>-208673.48199411205</v>
      </c>
      <c r="GB61" s="57">
        <f>MIN('Drive Train'!$F$35-FV60*'DEPRECATED - DT-Prelim Calcs'!$C$21*'Drive Train'!$F$39,GB60+FV$2)</f>
        <v>6.82</v>
      </c>
      <c r="GC61" s="57">
        <f>'Drive Train'!$F$35-FV61*'DEPRECATED - DT-Prelim Calcs'!$C$21*'Drive Train'!$F$39</f>
        <v>6.82</v>
      </c>
      <c r="GD61" s="1">
        <f>IF(GA61&gt;='Drive Train'!$F$29,1,0)</f>
        <v>0</v>
      </c>
      <c r="GE61" s="57">
        <f t="shared" si="59"/>
        <v>103.33333333333333</v>
      </c>
      <c r="GF61" s="63">
        <f>GF60+'DEPRECATED - DT-Prelim Calcs'!$C$11</f>
        <v>228</v>
      </c>
      <c r="GG61" s="2">
        <f>GQ61/'Drive Train'!$F$35</f>
        <v>3.7858463051145539</v>
      </c>
      <c r="GH61" s="46">
        <f>GO61*12*60/(PI() * 'Drive Train'!$F$15)/GG$2*GG61</f>
        <v>-2008977.5767757178</v>
      </c>
      <c r="GI61" s="2">
        <f>('DEPRECATED - DT-Prelim Calcs'!$C$6*GG61-GH61)/('DEPRECATED - DT-Prelim Calcs'!$C$6*GG61)*'DEPRECATED - DT-Prelim Calcs'!$C$7*GG61</f>
        <v>917.49836614869957</v>
      </c>
      <c r="GJ61" s="57">
        <f>GI61/'DEPRECATED - DT-Prelim Calcs'!$C$7*('DEPRECATED - DT-Prelim Calcs'!$C$8-'DEPRECATED - DT-Prelim Calcs'!$C$9)+'DEPRECATED - DT-Prelim Calcs'!$C$9</f>
        <v>48847.11509414031</v>
      </c>
      <c r="GK61" s="57">
        <f t="shared" si="60"/>
        <v>29.999999999999982</v>
      </c>
      <c r="GL61" s="2">
        <f t="shared" si="61"/>
        <v>0.99579519204165001</v>
      </c>
      <c r="GM61" s="57">
        <f>GL61*'DEPRECATED - DT-Prelim Calcs'!$C$21/GG$2/'DEPRECATED - DT-Prelim Calcs'!$C$19/'DEPRECATED - DT-Prelim Calcs'!$C$18*3.39*'DEPRECATED - DT-Prelim Calcs'!$C$20</f>
        <v>25.773080821789936</v>
      </c>
      <c r="GN61" s="46">
        <f t="shared" si="62"/>
        <v>0</v>
      </c>
      <c r="GO61" s="57">
        <f>GM60*'DEPRECATED - DT-Prelim Calcs'!$C$11+GO60</f>
        <v>-1296.6343238114489</v>
      </c>
      <c r="GP61" s="57">
        <f>GP60+0.5*GM61*'DEPRECATED - DT-Prelim Calcs'!$C$11^2+GO61*'DEPRECATED - DT-Prelim Calcs'!$C$11</f>
        <v>-113366.50190362439</v>
      </c>
      <c r="GQ61" s="57">
        <f>MIN('Drive Train'!$F$35-GK60*'DEPRECATED - DT-Prelim Calcs'!$C$21*'Drive Train'!$F$39,GQ60+GK$2)</f>
        <v>46.944494183420467</v>
      </c>
      <c r="GR61" s="57">
        <f>'Drive Train'!$F$35-GK61*'DEPRECATED - DT-Prelim Calcs'!$C$21*'Drive Train'!$F$39</f>
        <v>10.600000000000001</v>
      </c>
      <c r="GS61" s="1">
        <f>IF(GP61&gt;='Drive Train'!$F$29,1,0)</f>
        <v>0</v>
      </c>
      <c r="GT61" s="57">
        <f t="shared" si="63"/>
        <v>33.333333333333314</v>
      </c>
      <c r="GU61" s="63">
        <f>GU60+'DEPRECATED - DT-Prelim Calcs'!$C$11</f>
        <v>228</v>
      </c>
      <c r="GV61" s="2">
        <f>HF61/'Drive Train'!$F$35</f>
        <v>0.83870967741935498</v>
      </c>
      <c r="GW61" s="46">
        <f>HD61*12*60/(PI() * 'Drive Train'!$F$15)/GV$2*GV61</f>
        <v>-6550.3259622274863</v>
      </c>
      <c r="GX61" s="2">
        <f>('DEPRECATED - DT-Prelim Calcs'!$C$6*GV61-GW61)/('DEPRECATED - DT-Prelim Calcs'!$C$6*GV61)*'DEPRECATED - DT-Prelim Calcs'!$C$7*GV61</f>
        <v>4.9830699790474835</v>
      </c>
      <c r="GY61" s="57">
        <f>GX61/'DEPRECATED - DT-Prelim Calcs'!$C$7*('DEPRECATED - DT-Prelim Calcs'!$C$8-'DEPRECATED - DT-Prelim Calcs'!$C$9)+'DEPRECATED - DT-Prelim Calcs'!$C$9</f>
        <v>267.98127730779754</v>
      </c>
      <c r="GZ61" s="57">
        <f t="shared" si="20"/>
        <v>33.333333333333314</v>
      </c>
      <c r="HA61" s="2">
        <f t="shared" si="64"/>
        <v>0.99579519204165001</v>
      </c>
      <c r="HB61" s="57">
        <f>HA61*'DEPRECATED - DT-Prelim Calcs'!$C$21/GV$2/'DEPRECATED - DT-Prelim Calcs'!$C$19/'DEPRECATED - DT-Prelim Calcs'!$C$18*3.39*'DEPRECATED - DT-Prelim Calcs'!$C$20</f>
        <v>25.773080821789936</v>
      </c>
      <c r="HC61" s="46">
        <f t="shared" si="65"/>
        <v>0</v>
      </c>
      <c r="HD61" s="57">
        <f>HB60*'DEPRECATED - DT-Prelim Calcs'!$C$11+HD60</f>
        <v>-19.083439893063513</v>
      </c>
      <c r="HE61" s="57">
        <f>HE60+0.5*HB61*'DEPRECATED - DT-Prelim Calcs'!$C$11^2+HD61*'DEPRECATED - DT-Prelim Calcs'!$C$11</f>
        <v>-100548.09406859893</v>
      </c>
      <c r="HF61" s="57">
        <f>MIN('Drive Train'!$F$35-GZ60*'DEPRECATED - DT-Prelim Calcs'!$C$21*'Drive Train'!$F$39,HF60+GZ$2)</f>
        <v>10.400000000000002</v>
      </c>
      <c r="HG61" s="57">
        <f>'Drive Train'!$F$35-GZ61*'DEPRECATED - DT-Prelim Calcs'!$C$21*'Drive Train'!$F$39</f>
        <v>10.400000000000002</v>
      </c>
      <c r="HH61" s="1">
        <f>IF(HE61&gt;='Drive Train'!$F$29,1,0)</f>
        <v>0</v>
      </c>
      <c r="HI61" s="57">
        <f t="shared" si="66"/>
        <v>37.037037037037017</v>
      </c>
      <c r="HJ61" s="63">
        <f>HJ60+'DEPRECATED - DT-Prelim Calcs'!$C$11</f>
        <v>228</v>
      </c>
      <c r="HK61" s="2">
        <f>HU61/'Drive Train'!$F$35</f>
        <v>0.82258064516129037</v>
      </c>
      <c r="HL61" s="46">
        <f>HS61*12*60/(PI() * 'Drive Train'!$F$15)/HK$2*HK61</f>
        <v>-104917.07152891951</v>
      </c>
      <c r="HM61" s="2">
        <f>('DEPRECATED - DT-Prelim Calcs'!$C$6*HK61-HL61)/('DEPRECATED - DT-Prelim Calcs'!$C$6*HK61)*'DEPRECATED - DT-Prelim Calcs'!$C$7*HK61</f>
        <v>49.421470458909262</v>
      </c>
      <c r="HN61" s="57">
        <f>HM61/'DEPRECATED - DT-Prelim Calcs'!$C$7*('DEPRECATED - DT-Prelim Calcs'!$C$8-'DEPRECATED - DT-Prelim Calcs'!$C$9)+'DEPRECATED - DT-Prelim Calcs'!$C$9</f>
        <v>2633.7268298249205</v>
      </c>
      <c r="HO61" s="57">
        <f t="shared" si="21"/>
        <v>36.66666666666665</v>
      </c>
      <c r="HP61" s="2">
        <f t="shared" si="67"/>
        <v>0.99579519204165001</v>
      </c>
      <c r="HQ61" s="57">
        <f>HP61*'DEPRECATED - DT-Prelim Calcs'!$C$21/HK$2/'DEPRECATED - DT-Prelim Calcs'!$C$19/'DEPRECATED - DT-Prelim Calcs'!$C$18*3.39*'DEPRECATED - DT-Prelim Calcs'!$C$20</f>
        <v>25.773080821789936</v>
      </c>
      <c r="HR61" s="46">
        <f t="shared" si="68"/>
        <v>0</v>
      </c>
      <c r="HS61" s="57">
        <f>HQ60*'DEPRECATED - DT-Prelim Calcs'!$C$11+HS60</f>
        <v>-311.65426644817262</v>
      </c>
      <c r="HT61" s="57">
        <f>HT60+0.5*HQ61*'DEPRECATED - DT-Prelim Calcs'!$C$11^2+HS61*'DEPRECATED - DT-Prelim Calcs'!$C$11</f>
        <v>-90343.553883472967</v>
      </c>
      <c r="HU61" s="57">
        <f>MIN('Drive Train'!$F$35-HO60*'DEPRECATED - DT-Prelim Calcs'!$C$21*'Drive Train'!$F$39,HU60+HO$2)</f>
        <v>10.200000000000001</v>
      </c>
      <c r="HV61" s="57">
        <f>'Drive Train'!$F$35-HO61*'DEPRECATED - DT-Prelim Calcs'!$C$21*'Drive Train'!$F$39</f>
        <v>10.200000000000001</v>
      </c>
      <c r="HW61" s="1">
        <f>IF(HT61&gt;='Drive Train'!$F$29,1,0)</f>
        <v>0</v>
      </c>
      <c r="HX61" s="57">
        <f t="shared" si="69"/>
        <v>40.740740740740726</v>
      </c>
      <c r="HY61" s="63">
        <f>HY60+'DEPRECATED - DT-Prelim Calcs'!$C$11</f>
        <v>228</v>
      </c>
      <c r="HZ61" s="2">
        <f>IJ61/'Drive Train'!$F$35</f>
        <v>0.80645161290322598</v>
      </c>
      <c r="IA61" s="46">
        <f>IH61*12*60/(PI() * 'Drive Train'!$F$15)/HZ$2*HZ61</f>
        <v>-183198.60198524428</v>
      </c>
      <c r="IB61" s="2">
        <f>('DEPRECATED - DT-Prelim Calcs'!$C$6*HZ61-IA61)/('DEPRECATED - DT-Prelim Calcs'!$C$6*HZ61)*'DEPRECATED - DT-Prelim Calcs'!$C$7*HZ61</f>
        <v>84.778188309130314</v>
      </c>
      <c r="IC61" s="57">
        <f>IB61/'DEPRECATED - DT-Prelim Calcs'!$C$7*('DEPRECATED - DT-Prelim Calcs'!$C$8-'DEPRECATED - DT-Prelim Calcs'!$C$9)+'DEPRECATED - DT-Prelim Calcs'!$C$9</f>
        <v>4515.9952531375184</v>
      </c>
      <c r="ID61" s="57">
        <f t="shared" si="22"/>
        <v>39.999999999999986</v>
      </c>
      <c r="IE61" s="2">
        <f t="shared" si="70"/>
        <v>0.99579519204165001</v>
      </c>
      <c r="IF61" s="57">
        <f>IE61*'DEPRECATED - DT-Prelim Calcs'!$C$21/HZ$2/'DEPRECATED - DT-Prelim Calcs'!$C$19/'DEPRECATED - DT-Prelim Calcs'!$C$18*3.39*'DEPRECATED - DT-Prelim Calcs'!$C$20</f>
        <v>25.773080821789936</v>
      </c>
      <c r="IG61" s="46">
        <f t="shared" si="71"/>
        <v>0</v>
      </c>
      <c r="IH61" s="57">
        <f>IF60*'DEPRECATED - DT-Prelim Calcs'!$C$11+IH60</f>
        <v>-555.07190189072787</v>
      </c>
      <c r="II61" s="57">
        <f>II60+0.5*IF61*'DEPRECATED - DT-Prelim Calcs'!$C$11^2+IH61*'DEPRECATED - DT-Prelim Calcs'!$C$11</f>
        <v>-98935.178272088277</v>
      </c>
      <c r="IJ61" s="57">
        <f>MIN('Drive Train'!$F$35-ID60*'DEPRECATED - DT-Prelim Calcs'!$C$21*'Drive Train'!$F$39,IJ60+ID$2)</f>
        <v>10.000000000000002</v>
      </c>
      <c r="IK61" s="57">
        <f>'Drive Train'!$F$35-ID61*'DEPRECATED - DT-Prelim Calcs'!$C$21*'Drive Train'!$F$39</f>
        <v>10.000000000000002</v>
      </c>
      <c r="IL61" s="1">
        <f>IF(II61&gt;='Drive Train'!$F$29,1,0)</f>
        <v>0</v>
      </c>
      <c r="IM61" s="57">
        <f t="shared" si="72"/>
        <v>44.444444444444429</v>
      </c>
      <c r="IN61" s="63">
        <f>IN60+'DEPRECATED - DT-Prelim Calcs'!$C$11</f>
        <v>228</v>
      </c>
      <c r="IO61" s="2">
        <f>IY61/'Drive Train'!$F$35</f>
        <v>0.79032258064516137</v>
      </c>
      <c r="IP61" s="46">
        <f>IW61*12*60/(PI() * 'Drive Train'!$F$15)/IO$2*IO61</f>
        <v>-193806.24524067543</v>
      </c>
      <c r="IQ61" s="2">
        <f>('DEPRECATED - DT-Prelim Calcs'!$C$6*IO61-IP61)/('DEPRECATED - DT-Prelim Calcs'!$C$6*IO61)*'DEPRECATED - DT-Prelim Calcs'!$C$7*IO61</f>
        <v>89.535643841498882</v>
      </c>
      <c r="IR61" s="57">
        <f>IQ61/'DEPRECATED - DT-Prelim Calcs'!$C$7*('DEPRECATED - DT-Prelim Calcs'!$C$8-'DEPRECATED - DT-Prelim Calcs'!$C$9)+'DEPRECATED - DT-Prelim Calcs'!$C$9</f>
        <v>4769.2656036781354</v>
      </c>
      <c r="IS61" s="57">
        <f t="shared" si="23"/>
        <v>43.333333333333321</v>
      </c>
      <c r="IT61" s="2">
        <f t="shared" si="73"/>
        <v>0.99579519204165001</v>
      </c>
      <c r="IU61" s="57">
        <f>IT61*'DEPRECATED - DT-Prelim Calcs'!$C$21/IO$2/'DEPRECATED - DT-Prelim Calcs'!$C$19/'DEPRECATED - DT-Prelim Calcs'!$C$18*3.39*'DEPRECATED - DT-Prelim Calcs'!$C$20</f>
        <v>25.773080821789936</v>
      </c>
      <c r="IV61" s="46">
        <f t="shared" si="74"/>
        <v>0</v>
      </c>
      <c r="IW61" s="57">
        <f>IU60*'DEPRECATED - DT-Prelim Calcs'!$C$11+IW60</f>
        <v>-599.19582743827812</v>
      </c>
      <c r="IX61" s="57">
        <f>IX60+0.5*IU61*'DEPRECATED - DT-Prelim Calcs'!$C$11^2+IW61*'DEPRECATED - DT-Prelim Calcs'!$C$11</f>
        <v>-133348.00201487678</v>
      </c>
      <c r="IY61" s="57">
        <f>MIN('Drive Train'!$F$35-IS60*'DEPRECATED - DT-Prelim Calcs'!$C$21*'Drive Train'!$F$39,IY60+IS$2)</f>
        <v>9.8000000000000007</v>
      </c>
      <c r="IZ61" s="57">
        <f>'Drive Train'!$F$35-IS61*'DEPRECATED - DT-Prelim Calcs'!$C$21*'Drive Train'!$F$39</f>
        <v>9.8000000000000007</v>
      </c>
      <c r="JA61" s="1">
        <f>IF(IX61&gt;='Drive Train'!$F$29,1,0)</f>
        <v>0</v>
      </c>
      <c r="JB61" s="57">
        <f t="shared" si="75"/>
        <v>48.148148148148138</v>
      </c>
      <c r="JC61" s="63">
        <f>JC60+'DEPRECATED - DT-Prelim Calcs'!$C$11</f>
        <v>228</v>
      </c>
      <c r="JD61" s="2">
        <f>JN61/'Drive Train'!$F$35</f>
        <v>0.77419354838709686</v>
      </c>
      <c r="JE61" s="46">
        <f>JL61*12*60/(PI() * 'Drive Train'!$F$15)/JD$2*JD61</f>
        <v>-38400.269404547464</v>
      </c>
      <c r="JF61" s="2">
        <f>('DEPRECATED - DT-Prelim Calcs'!$C$6*JD61-JE61)/('DEPRECATED - DT-Prelim Calcs'!$C$6*JD61)*'DEPRECATED - DT-Prelim Calcs'!$C$7*JD61</f>
        <v>19.22878004729009</v>
      </c>
      <c r="JG61" s="57">
        <f>JF61/'DEPRECATED - DT-Prelim Calcs'!$C$7*('DEPRECATED - DT-Prelim Calcs'!$C$8-'DEPRECATED - DT-Prelim Calcs'!$C$9)+'DEPRECATED - DT-Prelim Calcs'!$C$9</f>
        <v>1026.3732282437006</v>
      </c>
      <c r="JH61" s="57">
        <f t="shared" si="24"/>
        <v>46.666666666666657</v>
      </c>
      <c r="JI61" s="2">
        <f t="shared" si="76"/>
        <v>0.99579519204165001</v>
      </c>
      <c r="JJ61" s="57">
        <f>JI61*'DEPRECATED - DT-Prelim Calcs'!$C$21/JD$2/'DEPRECATED - DT-Prelim Calcs'!$C$19/'DEPRECATED - DT-Prelim Calcs'!$C$18*3.39*'DEPRECATED - DT-Prelim Calcs'!$C$20</f>
        <v>25.773080821789936</v>
      </c>
      <c r="JK61" s="46">
        <f t="shared" si="77"/>
        <v>0</v>
      </c>
      <c r="JL61" s="57">
        <f>JJ60*'DEPRECATED - DT-Prelim Calcs'!$C$11+JL60</f>
        <v>-121.19651353616369</v>
      </c>
      <c r="JM61" s="57">
        <f>JM60+0.5*JJ61*'DEPRECATED - DT-Prelim Calcs'!$C$11^2+JL61*'DEPRECATED - DT-Prelim Calcs'!$C$11</f>
        <v>-136050.10791038349</v>
      </c>
      <c r="JN61" s="57">
        <f>MIN('Drive Train'!$F$35-JH60*'DEPRECATED - DT-Prelim Calcs'!$C$21*'Drive Train'!$F$39,JN60+JH$2)</f>
        <v>9.6000000000000014</v>
      </c>
      <c r="JO61" s="57">
        <f>'Drive Train'!$F$35-JH61*'DEPRECATED - DT-Prelim Calcs'!$C$21*'Drive Train'!$F$39</f>
        <v>9.6000000000000014</v>
      </c>
      <c r="JP61" s="1">
        <f>IF(JM61&gt;='Drive Train'!$F$29,1,0)</f>
        <v>0</v>
      </c>
      <c r="JQ61" s="57">
        <f>MIN(JG61,'DEPRECATED - DT-Prelim Calcs'!$C$10)*'DEPRECATED - DT-Prelim Calcs'!$C$11*1000/60/60</f>
        <v>103.33333333333333</v>
      </c>
      <c r="JR61" s="63">
        <f>JR60+'DEPRECATED - DT-Prelim Calcs'!$C$11</f>
        <v>228</v>
      </c>
      <c r="JS61" s="2">
        <f>KC61/'Drive Train'!$F$35</f>
        <v>0.75806451612903225</v>
      </c>
      <c r="JT61" s="46">
        <f>KA61*12*60/(PI() * 'Drive Train'!$F$15)/JS$2*JS61</f>
        <v>-52205.023836407621</v>
      </c>
      <c r="JU61" s="2">
        <f>('DEPRECATED - DT-Prelim Calcs'!$C$6*JS61-JT61)/('DEPRECATED - DT-Prelim Calcs'!$C$6*JS61)*'DEPRECATED - DT-Prelim Calcs'!$C$7*JS61</f>
        <v>25.43183369132732</v>
      </c>
      <c r="JV61" s="57">
        <f>JU61/'DEPRECATED - DT-Prelim Calcs'!$C$7*('DEPRECATED - DT-Prelim Calcs'!$C$8-'DEPRECATED - DT-Prelim Calcs'!$C$9)+'DEPRECATED - DT-Prelim Calcs'!$C$9</f>
        <v>1356.6021836503298</v>
      </c>
      <c r="JW61" s="57">
        <f t="shared" si="25"/>
        <v>49.999999999999993</v>
      </c>
      <c r="JX61" s="2">
        <f t="shared" si="78"/>
        <v>0.99579519204165001</v>
      </c>
      <c r="JY61" s="57">
        <f>JX61*'DEPRECATED - DT-Prelim Calcs'!$C$21/JS$2/'DEPRECATED - DT-Prelim Calcs'!$C$19/'DEPRECATED - DT-Prelim Calcs'!$C$18*3.39*'DEPRECATED - DT-Prelim Calcs'!$C$20</f>
        <v>25.773080821789936</v>
      </c>
      <c r="JZ61" s="46">
        <f t="shared" si="79"/>
        <v>0</v>
      </c>
      <c r="KA61" s="57">
        <f>JY60*'DEPRECATED - DT-Prelim Calcs'!$C$11+KA60</f>
        <v>-168.27187471485388</v>
      </c>
      <c r="KB61" s="57">
        <f>KB60+0.5*JY61*'DEPRECATED - DT-Prelim Calcs'!$C$11^2+KA61*'DEPRECATED - DT-Prelim Calcs'!$C$11</f>
        <v>-136601.31076871644</v>
      </c>
      <c r="KC61" s="57">
        <f>MIN('Drive Train'!$F$35-JW60*'DEPRECATED - DT-Prelim Calcs'!$C$21*'Drive Train'!$F$39,KC60+JW$2)</f>
        <v>9.4</v>
      </c>
      <c r="KD61" s="57">
        <f>'Drive Train'!$F$35-JW61*'DEPRECATED - DT-Prelim Calcs'!$C$21*'Drive Train'!$F$39</f>
        <v>9.4</v>
      </c>
      <c r="KE61" s="1">
        <f>IF(KB61&gt;='Drive Train'!$F$29,1,0)</f>
        <v>0</v>
      </c>
      <c r="KF61" s="57">
        <f>MIN(JV61,'DEPRECATED - DT-Prelim Calcs'!$C$10)*'DEPRECATED - DT-Prelim Calcs'!$C$11*1000/60/60</f>
        <v>103.33333333333333</v>
      </c>
      <c r="KG61" s="63">
        <f>KG60+'DEPRECATED - DT-Prelim Calcs'!$C$11</f>
        <v>228</v>
      </c>
      <c r="KH61" s="2">
        <f>KR61/'Drive Train'!$F$35</f>
        <v>3.1511730896830432</v>
      </c>
      <c r="KI61" s="46">
        <f>KP61*12*60/(PI() * 'Drive Train'!$F$15)/KH$2*KH61</f>
        <v>-1322919.8045806452</v>
      </c>
      <c r="KJ61" s="2">
        <f>('DEPRECATED - DT-Prelim Calcs'!$C$6*KH61-KI61)/('DEPRECATED - DT-Prelim Calcs'!$C$6*KH61)*'DEPRECATED - DT-Prelim Calcs'!$C$7*KH61</f>
        <v>605.76256899216912</v>
      </c>
      <c r="KK61" s="57">
        <f>KJ61/'DEPRECATED - DT-Prelim Calcs'!$C$7*('DEPRECATED - DT-Prelim Calcs'!$C$8-'DEPRECATED - DT-Prelim Calcs'!$C$9)+'DEPRECATED - DT-Prelim Calcs'!$C$9</f>
        <v>32251.387801533321</v>
      </c>
      <c r="KL61" s="57">
        <f t="shared" si="26"/>
        <v>53.333333333333329</v>
      </c>
      <c r="KM61" s="2">
        <f t="shared" si="80"/>
        <v>0.99579519204165001</v>
      </c>
      <c r="KN61" s="57">
        <f>KM61*'DEPRECATED - DT-Prelim Calcs'!$C$21/KH$2/'DEPRECATED - DT-Prelim Calcs'!$C$19/'DEPRECATED - DT-Prelim Calcs'!$C$18*3.39*'DEPRECATED - DT-Prelim Calcs'!$C$20</f>
        <v>25.773080821789936</v>
      </c>
      <c r="KO61" s="46">
        <f t="shared" si="81"/>
        <v>0</v>
      </c>
      <c r="KP61" s="57">
        <f>KN60*'DEPRECATED - DT-Prelim Calcs'!$C$11+KP60</f>
        <v>-1025.8093713580324</v>
      </c>
      <c r="KQ61" s="57">
        <f>KQ60+0.5*KN61*'DEPRECATED - DT-Prelim Calcs'!$C$11^2+KP61*'DEPRECATED - DT-Prelim Calcs'!$C$11</f>
        <v>-95673.616163787607</v>
      </c>
      <c r="KR61" s="57">
        <f>MIN('Drive Train'!$F$35-KL60*'DEPRECATED - DT-Prelim Calcs'!$C$21*'Drive Train'!$F$39,KR60+KL$2)</f>
        <v>39.074546312069735</v>
      </c>
      <c r="KS61" s="57">
        <f>'Drive Train'!$F$35-KL61*'DEPRECATED - DT-Prelim Calcs'!$C$21*'Drive Train'!$F$39</f>
        <v>9.2000000000000011</v>
      </c>
      <c r="KT61" s="1">
        <f>IF(KQ61&gt;='Drive Train'!$F$29,1,0)</f>
        <v>0</v>
      </c>
      <c r="KU61" s="57">
        <f>MIN(KK61,'DEPRECATED - DT-Prelim Calcs'!$C$10)*'DEPRECATED - DT-Prelim Calcs'!$C$11*1000/60/60</f>
        <v>103.33333333333333</v>
      </c>
      <c r="KV61" s="63">
        <f>KV60+'DEPRECATED - DT-Prelim Calcs'!$C$11</f>
        <v>228</v>
      </c>
      <c r="KW61" s="2">
        <f>LG61/'Drive Train'!$F$35</f>
        <v>0.72580645161290325</v>
      </c>
      <c r="KX61" s="46">
        <f>LE61*12*60/(PI() * 'Drive Train'!$F$15)/KW$2*KW61</f>
        <v>-67348.935186737115</v>
      </c>
      <c r="KY61" s="2">
        <f>('DEPRECATED - DT-Prelim Calcs'!$C$6*KW61-KX61)/('DEPRECATED - DT-Prelim Calcs'!$C$6*KW61)*'DEPRECATED - DT-Prelim Calcs'!$C$7*KW61</f>
        <v>32.201526343891125</v>
      </c>
      <c r="KZ61" s="57">
        <f>KY61/'DEPRECATED - DT-Prelim Calcs'!$C$7*('DEPRECATED - DT-Prelim Calcs'!$C$8-'DEPRECATED - DT-Prelim Calcs'!$C$9)+'DEPRECATED - DT-Prelim Calcs'!$C$9</f>
        <v>1716.9970248635814</v>
      </c>
      <c r="LA61" s="57">
        <f t="shared" si="27"/>
        <v>56.666666666666664</v>
      </c>
      <c r="LB61" s="2">
        <f t="shared" si="82"/>
        <v>0.99579519204165001</v>
      </c>
      <c r="LC61" s="57">
        <f>LB61*'DEPRECATED - DT-Prelim Calcs'!$C$21/KW$2/'DEPRECATED - DT-Prelim Calcs'!$C$19/'DEPRECATED - DT-Prelim Calcs'!$C$18*3.39*'DEPRECATED - DT-Prelim Calcs'!$C$20</f>
        <v>25.773080821789936</v>
      </c>
      <c r="LD61" s="46">
        <f t="shared" si="83"/>
        <v>0</v>
      </c>
      <c r="LE61" s="57">
        <f>LC60*'DEPRECATED - DT-Prelim Calcs'!$C$11+LE60</f>
        <v>-226.73330193637241</v>
      </c>
      <c r="LF61" s="57">
        <f>LF60+0.5*LC61*'DEPRECATED - DT-Prelim Calcs'!$C$11^2+LE61*'DEPRECATED - DT-Prelim Calcs'!$C$11</f>
        <v>-118389.89195851769</v>
      </c>
      <c r="LG61" s="57">
        <f>MIN('Drive Train'!$F$35-LA60*'DEPRECATED - DT-Prelim Calcs'!$C$21*'Drive Train'!$F$39,LG60+LA$2)</f>
        <v>9</v>
      </c>
      <c r="LH61" s="57">
        <f>'Drive Train'!$F$35-LA61*'DEPRECATED - DT-Prelim Calcs'!$C$21*'Drive Train'!$F$39</f>
        <v>9</v>
      </c>
      <c r="LI61" s="1">
        <f>IF(LF61&gt;='Drive Train'!$F$29,1,0)</f>
        <v>0</v>
      </c>
      <c r="LJ61" s="57">
        <f>MIN(KZ61,'DEPRECATED - DT-Prelim Calcs'!$C$10)*'DEPRECATED - DT-Prelim Calcs'!$C$11*1000/60/60</f>
        <v>103.33333333333333</v>
      </c>
      <c r="LK61" s="63">
        <f>LK60+'DEPRECATED - DT-Prelim Calcs'!$C$11</f>
        <v>228</v>
      </c>
      <c r="LL61" s="2">
        <f>LV61/'Drive Train'!$F$35</f>
        <v>0.70967741935483875</v>
      </c>
      <c r="LM61" s="46">
        <f>LT61*12*60/(PI() * 'Drive Train'!$F$15)/LL$2*LL61</f>
        <v>27433.185252297528</v>
      </c>
      <c r="LN61" s="2">
        <f>('DEPRECATED - DT-Prelim Calcs'!$C$6*LL61-LM61)/('DEPRECATED - DT-Prelim Calcs'!$C$6*LL61)*'DEPRECATED - DT-Prelim Calcs'!$C$7*LL61</f>
        <v>-10.693800582213571</v>
      </c>
      <c r="LO61" s="57">
        <f>LN61/'DEPRECATED - DT-Prelim Calcs'!$C$7*('DEPRECATED - DT-Prelim Calcs'!$C$8-'DEPRECATED - DT-Prelim Calcs'!$C$9)+'DEPRECATED - DT-Prelim Calcs'!$C$9</f>
        <v>-566.60066999917058</v>
      </c>
      <c r="LP61" s="57">
        <f t="shared" si="28"/>
        <v>-566.60066999917058</v>
      </c>
      <c r="LQ61" s="2">
        <f t="shared" si="84"/>
        <v>-13.523888119759679</v>
      </c>
      <c r="LR61" s="57">
        <f>LQ61*'DEPRECATED - DT-Prelim Calcs'!$C$21/LL$2/'DEPRECATED - DT-Prelim Calcs'!$C$19/'DEPRECATED - DT-Prelim Calcs'!$C$18*3.39*'DEPRECATED - DT-Prelim Calcs'!$C$20</f>
        <v>-350.02404542723724</v>
      </c>
      <c r="LS61" s="46">
        <f t="shared" si="85"/>
        <v>1</v>
      </c>
      <c r="LT61" s="57">
        <f>LR60*'DEPRECATED - DT-Prelim Calcs'!$C$11+LT60</f>
        <v>94.454064827986429</v>
      </c>
      <c r="LU61" s="57">
        <f>LU60+0.5*LR61*'DEPRECATED - DT-Prelim Calcs'!$C$11^2+LT61*'DEPRECATED - DT-Prelim Calcs'!$C$11</f>
        <v>-123979.33451594863</v>
      </c>
      <c r="LV61" s="57">
        <f>MIN('Drive Train'!$F$35-LP60*'DEPRECATED - DT-Prelim Calcs'!$C$21*'Drive Train'!$F$39,LV60+LP$2)</f>
        <v>8.8000000000000007</v>
      </c>
      <c r="LW61" s="57">
        <f>'Drive Train'!$F$35-LP61*'DEPRECATED - DT-Prelim Calcs'!$C$21*'Drive Train'!$F$39</f>
        <v>46.396040199950235</v>
      </c>
      <c r="LX61" s="1">
        <f>IF(LU61&gt;='Drive Train'!$F$29,1,0)</f>
        <v>0</v>
      </c>
      <c r="LY61" s="57">
        <f>MIN(LO61,'DEPRECATED - DT-Prelim Calcs'!$C$10)*'DEPRECATED - DT-Prelim Calcs'!$C$11*1000/60/60</f>
        <v>-629.55629999907842</v>
      </c>
      <c r="LZ61" s="63">
        <f>LZ60+'DEPRECATED - DT-Prelim Calcs'!$C$11</f>
        <v>228</v>
      </c>
    </row>
    <row r="62" spans="2:338" ht="51" x14ac:dyDescent="0.2">
      <c r="B62" s="21"/>
      <c r="C62" s="88" t="s">
        <v>71</v>
      </c>
      <c r="D62" s="89"/>
      <c r="E62" s="15">
        <f>E34</f>
        <v>10.714285714285714</v>
      </c>
      <c r="F62" s="69">
        <v>0</v>
      </c>
      <c r="G62" s="69">
        <v>0</v>
      </c>
      <c r="H62" s="69">
        <v>0</v>
      </c>
      <c r="I62" s="69">
        <v>0</v>
      </c>
      <c r="J62" s="68">
        <f>C10</f>
        <v>93</v>
      </c>
      <c r="K62" s="68">
        <v>0</v>
      </c>
      <c r="L62" s="93">
        <v>0</v>
      </c>
      <c r="M62" s="93">
        <v>6.9</v>
      </c>
      <c r="N62" s="55"/>
      <c r="O62" s="55"/>
      <c r="Q62" s="126"/>
      <c r="R62" s="63">
        <f>R61+'DEPRECATED - DT-Prelim Calcs'!$C$11</f>
        <v>232</v>
      </c>
      <c r="S62" s="2">
        <f>AG62/'Drive Train'!$F$35</f>
        <v>0</v>
      </c>
      <c r="T62" s="46">
        <f>AE62*12*60/(PI() * 'Drive Train'!$F$15)/S$2*ABS(S62)</f>
        <v>0</v>
      </c>
      <c r="U62" s="2">
        <f>IF(OR(AD61=1,AND($C$32=Motors!$C$32,'DEPRECATED - DT-Prelim Calcs'!AI61=1)),0,IF(AG62=0,-(V61+$C$9)/($C$8-$C$9)*$C$7,($C$6*S62-T62)/($C$6*S62)*$C$7*S62))</f>
        <v>0</v>
      </c>
      <c r="V62" s="57">
        <f>IF(AND(AD61=1,AI61=1),0,ABS(U62/$C$7*($C$8-$C$9)+$C$9) *'Drive Train'!$AA$49 + V61*(1-'Drive Train'!$AA$49))</f>
        <v>0</v>
      </c>
      <c r="W62" s="57">
        <f t="shared" si="0"/>
        <v>0</v>
      </c>
      <c r="X62" s="2">
        <f>MAX(MIN(IF(AND(AI61=1,AG62&lt;0),-1,1)*(W62-$C$9)/($C$8-$C$9)*$C$7-$C$29*AE62/T$2 -  AI61*$C$29/2,X$2),MAX(X$4:X61)*-1)</f>
        <v>-0.2458281045106315</v>
      </c>
      <c r="Y62" s="57">
        <f t="shared" si="1"/>
        <v>0</v>
      </c>
      <c r="Z62" s="57">
        <f t="shared" si="2"/>
        <v>0</v>
      </c>
      <c r="AA62" s="57">
        <f t="shared" si="3"/>
        <v>0</v>
      </c>
      <c r="AB62" s="57" t="e">
        <f t="shared" si="4"/>
        <v>#N/A</v>
      </c>
      <c r="AC62" s="46">
        <f t="shared" si="29"/>
        <v>1</v>
      </c>
      <c r="AD62" s="1">
        <f t="shared" si="5"/>
        <v>1</v>
      </c>
      <c r="AE62" s="57">
        <f t="shared" si="6"/>
        <v>0</v>
      </c>
      <c r="AF62" s="57" t="e">
        <f t="shared" si="7"/>
        <v>#N/A</v>
      </c>
      <c r="AG62" s="57">
        <f>IF(AI61=0,MIN('Drive Train'!$F$35-W61*$C$21*'Drive Train'!$F$39,AG61+W$2)-$C$3,IF(AE61-1&lt;=0,0,IF($C$32=Motors!$C$30,MAX(MAX(AG$4:AG61)*-1,AG61-W$2),MAX(0,MAX(AG$4:AG61)*-1,AG61-W$2))))</f>
        <v>0</v>
      </c>
      <c r="AH62" s="57">
        <f>'Drive Train'!$F$35-ABS(W62)*'DEPRECATED - DT-Prelim Calcs'!$C$21*'Drive Train'!$F$39</f>
        <v>12.4</v>
      </c>
      <c r="AI62" s="1">
        <f>IF(AJ62&gt;='Drive Train'!$F$29,1,0)</f>
        <v>1</v>
      </c>
      <c r="AJ62" s="57">
        <f>AJ61+0.5*Y62*'DEPRECATED - DT-Prelim Calcs'!$C$11^2+AE62*'DEPRECATED - DT-Prelim Calcs'!$C$11</f>
        <v>784.33981740885292</v>
      </c>
      <c r="AK62" s="57">
        <f t="shared" si="8"/>
        <v>0</v>
      </c>
      <c r="AL62" s="63">
        <f>AL61+'DEPRECATED - DT-Prelim Calcs'!$C$11</f>
        <v>232</v>
      </c>
      <c r="AM62" s="2">
        <f>AW62/'Drive Train'!$F$35</f>
        <v>0.90171785738713728</v>
      </c>
      <c r="AN62" s="46">
        <f>AU62*12*60/(PI() * 'Drive Train'!$F$15)/AM$2*AM62</f>
        <v>4074.5131528685479</v>
      </c>
      <c r="AO62" s="2">
        <f>('DEPRECATED - DT-Prelim Calcs'!$C$6*AM62-AN62)/('DEPRECATED - DT-Prelim Calcs'!$C$6*AM62)*'DEPRECATED - DT-Prelim Calcs'!$C$7*AM62</f>
        <v>0.33081795404911718</v>
      </c>
      <c r="AP62" s="57">
        <f>AO62/'DEPRECATED - DT-Prelim Calcs'!$C$7*('DEPRECATED - DT-Prelim Calcs'!$C$8-'DEPRECATED - DT-Prelim Calcs'!$C$9)+'DEPRECATED - DT-Prelim Calcs'!$C$9</f>
        <v>20.311594815145948</v>
      </c>
      <c r="AQ62" s="57">
        <f t="shared" si="9"/>
        <v>20.311594815145948</v>
      </c>
      <c r="AR62" s="2">
        <f t="shared" si="30"/>
        <v>-4.5850470242747576E-7</v>
      </c>
      <c r="AS62" s="57">
        <f>AR62*'DEPRECATED - DT-Prelim Calcs'!$C$21/AM$2/'DEPRECATED - DT-Prelim Calcs'!$C$19/'DEPRECATED - DT-Prelim Calcs'!$C$18*3.39*'DEPRECATED - DT-Prelim Calcs'!$C$20</f>
        <v>-3.3227535915388807E-6</v>
      </c>
      <c r="AT62" s="46">
        <f t="shared" si="31"/>
        <v>0</v>
      </c>
      <c r="AU62" s="57">
        <f>AS61*'DEPRECATED - DT-Prelim Calcs'!$C$11+AU61</f>
        <v>39.432328721665613</v>
      </c>
      <c r="AV62" s="57">
        <f>AV61+0.5*AS62*'DEPRECATED - DT-Prelim Calcs'!$C$11^2+AU62*'DEPRECATED - DT-Prelim Calcs'!$C$11</f>
        <v>9103.6849711438826</v>
      </c>
      <c r="AW62" s="57">
        <f>MIN('Drive Train'!$F$35-AQ61*'DEPRECATED - DT-Prelim Calcs'!$C$21*'Drive Train'!$F$39,AW61+AQ$2)</f>
        <v>11.181301431600502</v>
      </c>
      <c r="AX62" s="57">
        <f>'Drive Train'!$F$35-AQ62*'DEPRECATED - DT-Prelim Calcs'!$C$21*'Drive Train'!$F$39</f>
        <v>11.181304311091244</v>
      </c>
      <c r="AY62" s="1">
        <f>IF(AV62&gt;='Drive Train'!$F$29,1,0)</f>
        <v>1</v>
      </c>
      <c r="AZ62" s="57">
        <f t="shared" si="32"/>
        <v>22.568438683495501</v>
      </c>
      <c r="BA62" s="63">
        <f>BA61+'DEPRECATED - DT-Prelim Calcs'!$C$11</f>
        <v>232</v>
      </c>
      <c r="BB62" s="2">
        <f>BL62/'Drive Train'!$F$35</f>
        <v>0.55000000000000004</v>
      </c>
      <c r="BC62" s="46">
        <f>BJ62*12*60/(PI() * 'Drive Train'!$F$15)/BB$2*BB62</f>
        <v>5574.3996782648546</v>
      </c>
      <c r="BD62" s="2">
        <f>('DEPRECATED - DT-Prelim Calcs'!$C$6*BB62-BC62)/('DEPRECATED - DT-Prelim Calcs'!$C$6*BB62)*'DEPRECATED - DT-Prelim Calcs'!$C$7*BB62</f>
        <v>-1.1950071715981798</v>
      </c>
      <c r="BE62" s="57">
        <f>BD62/'DEPRECATED - DT-Prelim Calcs'!$C$7*('DEPRECATED - DT-Prelim Calcs'!$C$8-'DEPRECATED - DT-Prelim Calcs'!$C$9)+'DEPRECATED - DT-Prelim Calcs'!$C$9</f>
        <v>-60.918016645662441</v>
      </c>
      <c r="BF62" s="57">
        <f t="shared" si="10"/>
        <v>-60.918016645662441</v>
      </c>
      <c r="BG62" s="2">
        <f t="shared" si="33"/>
        <v>-1.9370347284948459</v>
      </c>
      <c r="BH62" s="57">
        <f>BG62*'DEPRECATED - DT-Prelim Calcs'!$C$21/BB$2/'DEPRECATED - DT-Prelim Calcs'!$C$19/'DEPRECATED - DT-Prelim Calcs'!$C$18*3.39*'DEPRECATED - DT-Prelim Calcs'!$C$20</f>
        <v>-20.276481322039821</v>
      </c>
      <c r="BI62" s="46">
        <f t="shared" si="34"/>
        <v>1</v>
      </c>
      <c r="BJ62" s="57">
        <f>BH61*'DEPRECATED - DT-Prelim Calcs'!$C$11+BJ61</f>
        <v>61.232493277657952</v>
      </c>
      <c r="BK62" s="57">
        <f>BK61+0.5*BH62*'DEPRECATED - DT-Prelim Calcs'!$C$11^2+BJ62*'DEPRECATED - DT-Prelim Calcs'!$C$11</f>
        <v>4831.7684798530854</v>
      </c>
      <c r="BL62" s="57">
        <f>MIN('Drive Train'!$F$35-BF61*'DEPRECATED - DT-Prelim Calcs'!$C$21*'Drive Train'!$F$39,BL61+BF$2)</f>
        <v>6.82</v>
      </c>
      <c r="BM62" s="57">
        <f>'Drive Train'!$F$35-BF62*'DEPRECATED - DT-Prelim Calcs'!$C$21*'Drive Train'!$F$39</f>
        <v>16.055080998739747</v>
      </c>
      <c r="BN62" s="1">
        <f>IF(BK62&gt;='Drive Train'!$F$29,1,0)</f>
        <v>1</v>
      </c>
      <c r="BO62" s="57">
        <f t="shared" si="35"/>
        <v>-67.686685161847151</v>
      </c>
      <c r="BP62" s="63">
        <f>BP61+'DEPRECATED - DT-Prelim Calcs'!$C$11</f>
        <v>232</v>
      </c>
      <c r="BQ62" s="2">
        <f>CA62/'Drive Train'!$F$35</f>
        <v>0.55000000000000004</v>
      </c>
      <c r="BR62" s="46">
        <f>BY62*12*60/(PI() * 'Drive Train'!$F$15)/BQ$2*BQ62</f>
        <v>3360.0642496668484</v>
      </c>
      <c r="BS62" s="2">
        <f>('DEPRECATED - DT-Prelim Calcs'!$C$6*BQ62-BR62)/('DEPRECATED - DT-Prelim Calcs'!$C$6*BQ62)*'DEPRECATED - DT-Prelim Calcs'!$C$7*BQ62</f>
        <v>-0.19377858193191433</v>
      </c>
      <c r="BT62" s="57">
        <f>BS62/'DEPRECATED - DT-Prelim Calcs'!$C$7*('DEPRECATED - DT-Prelim Calcs'!$C$8-'DEPRECATED - DT-Prelim Calcs'!$C$9)+'DEPRECATED - DT-Prelim Calcs'!$C$9</f>
        <v>-7.6160962912301278</v>
      </c>
      <c r="BU62" s="57">
        <f t="shared" si="11"/>
        <v>-7.6160962912301278</v>
      </c>
      <c r="BV62" s="2">
        <f t="shared" si="36"/>
        <v>-0.64104831680894403</v>
      </c>
      <c r="BW62" s="57">
        <f>BV62*'DEPRECATED - DT-Prelim Calcs'!$C$21/BQ$2/'DEPRECATED - DT-Prelim Calcs'!$C$19/'DEPRECATED - DT-Prelim Calcs'!$C$18*3.39*'DEPRECATED - DT-Prelim Calcs'!$C$20</f>
        <v>-8.7750887608119275</v>
      </c>
      <c r="BX62" s="46">
        <f t="shared" si="37"/>
        <v>1</v>
      </c>
      <c r="BY62" s="57">
        <f>BW61*'DEPRECATED - DT-Prelim Calcs'!$C$11+BY61</f>
        <v>28.224473696104468</v>
      </c>
      <c r="BZ62" s="57">
        <f>BZ61+0.5*BW62*'DEPRECATED - DT-Prelim Calcs'!$C$11^2+BY62*'DEPRECATED - DT-Prelim Calcs'!$C$11</f>
        <v>-5139.3030807424047</v>
      </c>
      <c r="CA62" s="57">
        <f>MIN('Drive Train'!$F$35-BU61*'DEPRECATED - DT-Prelim Calcs'!$C$21*'Drive Train'!$F$39,CA61+BU$2)</f>
        <v>6.82</v>
      </c>
      <c r="CB62" s="57">
        <f>'Drive Train'!$F$35-BU62*'DEPRECATED - DT-Prelim Calcs'!$C$21*'Drive Train'!$F$39</f>
        <v>12.856965777473809</v>
      </c>
      <c r="CC62" s="1">
        <f>IF(BZ62&gt;='Drive Train'!$F$29,1,0)</f>
        <v>0</v>
      </c>
      <c r="CD62" s="57">
        <f t="shared" si="38"/>
        <v>-8.4623292124779201</v>
      </c>
      <c r="CE62" s="63">
        <f>CE61+'DEPRECATED - DT-Prelim Calcs'!$C$11</f>
        <v>232</v>
      </c>
      <c r="CF62" s="2">
        <f>CP62/'Drive Train'!$F$35</f>
        <v>0.55000000000000004</v>
      </c>
      <c r="CG62" s="46">
        <f>CN62*12*60/(PI() * 'Drive Train'!$F$15)/CF$2*CF62</f>
        <v>-29900.059984774514</v>
      </c>
      <c r="CH62" s="2">
        <f>('DEPRECATED - DT-Prelim Calcs'!$C$6*CF62-CG62)/('DEPRECATED - DT-Prelim Calcs'!$C$6*CF62)*'DEPRECATED - DT-Prelim Calcs'!$C$7*CF62</f>
        <v>14.845039317693544</v>
      </c>
      <c r="CI62" s="57">
        <f>CH62/'DEPRECATED - DT-Prelim Calcs'!$C$7*('DEPRECATED - DT-Prelim Calcs'!$C$8-'DEPRECATED - DT-Prelim Calcs'!$C$9)+'DEPRECATED - DT-Prelim Calcs'!$C$9</f>
        <v>792.99815122824975</v>
      </c>
      <c r="CJ62" s="57">
        <f t="shared" si="12"/>
        <v>93</v>
      </c>
      <c r="CK62" s="2">
        <f t="shared" si="39"/>
        <v>1.5241763143494644</v>
      </c>
      <c r="CL62" s="57">
        <f>CK62*'DEPRECATED - DT-Prelim Calcs'!$C$21/CF$2/'DEPRECATED - DT-Prelim Calcs'!$C$19/'DEPRECATED - DT-Prelim Calcs'!$C$18*3.39*'DEPRECATED - DT-Prelim Calcs'!$C$20</f>
        <v>25.773080821789936</v>
      </c>
      <c r="CM62" s="46">
        <f t="shared" si="40"/>
        <v>0</v>
      </c>
      <c r="CN62" s="57">
        <f>CL61*'DEPRECATED - DT-Prelim Calcs'!$C$11+CN61</f>
        <v>-203.31993244602108</v>
      </c>
      <c r="CO62" s="57">
        <f>CO61+0.5*CL62*'DEPRECATED - DT-Prelim Calcs'!$C$11^2+CN62*'DEPRECATED - DT-Prelim Calcs'!$C$11</f>
        <v>-20409.406520532408</v>
      </c>
      <c r="CP62" s="57">
        <f>MIN('Drive Train'!$F$35-CJ61*'DEPRECATED - DT-Prelim Calcs'!$C$21*'Drive Train'!$F$39,CP61+CJ$2)</f>
        <v>6.82</v>
      </c>
      <c r="CQ62" s="57">
        <f>'Drive Train'!$F$35-CJ62*'DEPRECATED - DT-Prelim Calcs'!$C$21*'Drive Train'!$F$39</f>
        <v>6.82</v>
      </c>
      <c r="CR62" s="1">
        <f>IF(CO62&gt;='Drive Train'!$F$29,1,0)</f>
        <v>0</v>
      </c>
      <c r="CS62" s="57">
        <f t="shared" si="41"/>
        <v>103.33333333333333</v>
      </c>
      <c r="CT62" s="63">
        <f>CT61+'DEPRECATED - DT-Prelim Calcs'!$C$11</f>
        <v>232</v>
      </c>
      <c r="CU62" s="2">
        <f>DE62/'Drive Train'!$F$35</f>
        <v>0.55000000000000004</v>
      </c>
      <c r="CV62" s="46">
        <f>DC62*12*60/(PI() * 'Drive Train'!$F$15)/CU$2*CU62</f>
        <v>-19790.787060183651</v>
      </c>
      <c r="CW62" s="2">
        <f>('DEPRECATED - DT-Prelim Calcs'!$C$6*CU62-CV62)/('DEPRECATED - DT-Prelim Calcs'!$C$6*CU62)*'DEPRECATED - DT-Prelim Calcs'!$C$7*CU62</f>
        <v>10.274054749538948</v>
      </c>
      <c r="CX62" s="57">
        <f>CW62/'DEPRECATED - DT-Prelim Calcs'!$C$7*('DEPRECATED - DT-Prelim Calcs'!$C$8-'DEPRECATED - DT-Prelim Calcs'!$C$9)+'DEPRECATED - DT-Prelim Calcs'!$C$9</f>
        <v>549.65486488209422</v>
      </c>
      <c r="CY62" s="57">
        <f t="shared" si="13"/>
        <v>93</v>
      </c>
      <c r="CZ62" s="2">
        <f t="shared" si="42"/>
        <v>1.2803081040535502</v>
      </c>
      <c r="DA62" s="57">
        <f>CZ62*'DEPRECATED - DT-Prelim Calcs'!$C$21/CU$2/'DEPRECATED - DT-Prelim Calcs'!$C$19/'DEPRECATED - DT-Prelim Calcs'!$C$18*3.39*'DEPRECATED - DT-Prelim Calcs'!$C$20</f>
        <v>25.773080821789936</v>
      </c>
      <c r="DB62" s="46">
        <f t="shared" si="43"/>
        <v>0</v>
      </c>
      <c r="DC62" s="57">
        <f>DA61*'DEPRECATED - DT-Prelim Calcs'!$C$11+DC61</f>
        <v>-113.04471134005983</v>
      </c>
      <c r="DD62" s="57">
        <f>DD61+0.5*DA62*'DEPRECATED - DT-Prelim Calcs'!$C$11^2+DC62*'DEPRECATED - DT-Prelim Calcs'!$C$11</f>
        <v>-38273.476284170822</v>
      </c>
      <c r="DE62" s="57">
        <f>MIN('Drive Train'!$F$35-CY61*'DEPRECATED - DT-Prelim Calcs'!$C$21*'Drive Train'!$F$39,DE61+CY$2)</f>
        <v>6.82</v>
      </c>
      <c r="DF62" s="57">
        <f>'Drive Train'!$F$35-CY62*'DEPRECATED - DT-Prelim Calcs'!$C$21*'Drive Train'!$F$39</f>
        <v>6.82</v>
      </c>
      <c r="DG62" s="1">
        <f>IF(DD62&gt;='Drive Train'!$F$29,1,0)</f>
        <v>0</v>
      </c>
      <c r="DH62" s="57">
        <f t="shared" si="44"/>
        <v>103.33333333333333</v>
      </c>
      <c r="DI62" s="63">
        <f>DI61+'DEPRECATED - DT-Prelim Calcs'!$C$11</f>
        <v>232</v>
      </c>
      <c r="DJ62" s="2">
        <f>DT62/'Drive Train'!$F$35</f>
        <v>0.55000000000000004</v>
      </c>
      <c r="DK62" s="46">
        <f>DR62*12*60/(PI() * 'Drive Train'!$F$15)/DJ$2*DJ62</f>
        <v>-18378.205662094068</v>
      </c>
      <c r="DL62" s="2">
        <f>('DEPRECATED - DT-Prelim Calcs'!$C$6*DJ62-DK62)/('DEPRECATED - DT-Prelim Calcs'!$C$6*DJ62)*'DEPRECATED - DT-Prelim Calcs'!$C$7*DJ62</f>
        <v>9.635345336894316</v>
      </c>
      <c r="DM62" s="57">
        <f>DL62/'DEPRECATED - DT-Prelim Calcs'!$C$7*('DEPRECATED - DT-Prelim Calcs'!$C$8-'DEPRECATED - DT-Prelim Calcs'!$C$9)+'DEPRECATED - DT-Prelim Calcs'!$C$9</f>
        <v>515.65220195997551</v>
      </c>
      <c r="DN62" s="57">
        <f t="shared" si="14"/>
        <v>93</v>
      </c>
      <c r="DO62" s="2">
        <f t="shared" si="45"/>
        <v>1.1037138828047846</v>
      </c>
      <c r="DP62" s="57">
        <f>DO62*'DEPRECATED - DT-Prelim Calcs'!$C$21/DJ$2/'DEPRECATED - DT-Prelim Calcs'!$C$19/'DEPRECATED - DT-Prelim Calcs'!$C$18*3.39*'DEPRECATED - DT-Prelim Calcs'!$C$20</f>
        <v>25.773080821789936</v>
      </c>
      <c r="DQ62" s="46">
        <f t="shared" si="46"/>
        <v>0</v>
      </c>
      <c r="DR62" s="57">
        <f>DP61*'DEPRECATED - DT-Prelim Calcs'!$C$11+DR61</f>
        <v>-90.496607984634906</v>
      </c>
      <c r="DS62" s="57">
        <f>DS61+0.5*DP62*'DEPRECATED - DT-Prelim Calcs'!$C$11^2+DR62*'DEPRECATED - DT-Prelim Calcs'!$C$11</f>
        <v>-62936.068052488838</v>
      </c>
      <c r="DT62" s="57">
        <f>MIN('Drive Train'!$F$35-DN61*'DEPRECATED - DT-Prelim Calcs'!$C$21*'Drive Train'!$F$39,DT61+DN$2)</f>
        <v>6.82</v>
      </c>
      <c r="DU62" s="57">
        <f>'Drive Train'!$F$35-DN62*'DEPRECATED - DT-Prelim Calcs'!$C$21*'Drive Train'!$F$39</f>
        <v>6.82</v>
      </c>
      <c r="DV62" s="1">
        <f>IF(DS62&gt;='Drive Train'!$F$29,1,0)</f>
        <v>0</v>
      </c>
      <c r="DW62" s="57">
        <f t="shared" si="47"/>
        <v>103.33333333333333</v>
      </c>
      <c r="DX62" s="63">
        <f>DX61+'DEPRECATED - DT-Prelim Calcs'!$C$11</f>
        <v>232</v>
      </c>
      <c r="DY62" s="2">
        <f>EI62/'Drive Train'!$F$35</f>
        <v>0.55000000000000004</v>
      </c>
      <c r="DZ62" s="46">
        <f>EG62*12*60/(PI() * 'Drive Train'!$F$15)/DY$2*DY62</f>
        <v>-152643.8016143303</v>
      </c>
      <c r="EA62" s="2">
        <f>('DEPRECATED - DT-Prelim Calcs'!$C$6*DY62-DZ62)/('DEPRECATED - DT-Prelim Calcs'!$C$6*DY62)*'DEPRECATED - DT-Prelim Calcs'!$C$7*DY62</f>
        <v>70.344554763702817</v>
      </c>
      <c r="EB62" s="57">
        <f>EA62/'DEPRECATED - DT-Prelim Calcs'!$C$7*('DEPRECATED - DT-Prelim Calcs'!$C$8-'DEPRECATED - DT-Prelim Calcs'!$C$9)+'DEPRECATED - DT-Prelim Calcs'!$C$9</f>
        <v>3747.5989112792827</v>
      </c>
      <c r="EC62" s="57">
        <f t="shared" si="15"/>
        <v>93</v>
      </c>
      <c r="ED62" s="2">
        <f t="shared" si="48"/>
        <v>0.96993038185874991</v>
      </c>
      <c r="EE62" s="57">
        <f>ED62*'DEPRECATED - DT-Prelim Calcs'!$C$21/DY$2/'DEPRECATED - DT-Prelim Calcs'!$C$19/'DEPRECATED - DT-Prelim Calcs'!$C$18*3.39*'DEPRECATED - DT-Prelim Calcs'!$C$20</f>
        <v>25.773080821789936</v>
      </c>
      <c r="EF62" s="46">
        <f t="shared" si="49"/>
        <v>0</v>
      </c>
      <c r="EG62" s="57">
        <f>EE61*'DEPRECATED - DT-Prelim Calcs'!$C$11+EG61</f>
        <v>-660.52981510688414</v>
      </c>
      <c r="EH62" s="57">
        <f>EH61+0.5*EE62*'DEPRECATED - DT-Prelim Calcs'!$C$11^2+EG62*'DEPRECATED - DT-Prelim Calcs'!$C$11</f>
        <v>-130295.78092815237</v>
      </c>
      <c r="EI62" s="57">
        <f>MIN('Drive Train'!$F$35-EC61*'DEPRECATED - DT-Prelim Calcs'!$C$21*'Drive Train'!$F$39,EI61+EC$2)</f>
        <v>6.82</v>
      </c>
      <c r="EJ62" s="57">
        <f>'Drive Train'!$F$35-EC62*'DEPRECATED - DT-Prelim Calcs'!$C$21*'Drive Train'!$F$39</f>
        <v>6.82</v>
      </c>
      <c r="EK62" s="1">
        <f>IF(EH62&gt;='Drive Train'!$F$29,1,0)</f>
        <v>0</v>
      </c>
      <c r="EL62" s="57">
        <f t="shared" si="50"/>
        <v>103.33333333333333</v>
      </c>
      <c r="EM62" s="63">
        <f>EM61+'DEPRECATED - DT-Prelim Calcs'!$C$11</f>
        <v>232</v>
      </c>
      <c r="EN62" s="2">
        <f>EX62/'Drive Train'!$F$35</f>
        <v>0.55000000000000004</v>
      </c>
      <c r="EO62" s="46">
        <f>EV62*12*60/(PI() * 'Drive Train'!$F$15)/EN$2*EN62</f>
        <v>-44225.11351492058</v>
      </c>
      <c r="EP62" s="2">
        <f>('DEPRECATED - DT-Prelim Calcs'!$C$6*EN62-EO62)/('DEPRECATED - DT-Prelim Calcs'!$C$6*EN62)*'DEPRECATED - DT-Prelim Calcs'!$C$7*EN62</f>
        <v>21.322221120254895</v>
      </c>
      <c r="EQ62" s="57">
        <f>EP62/'DEPRECATED - DT-Prelim Calcs'!$C$7*('DEPRECATED - DT-Prelim Calcs'!$C$8-'DEPRECATED - DT-Prelim Calcs'!$C$9)+'DEPRECATED - DT-Prelim Calcs'!$C$9</f>
        <v>1137.8207343272627</v>
      </c>
      <c r="ER62" s="57">
        <f t="shared" si="16"/>
        <v>93</v>
      </c>
      <c r="ES62" s="2">
        <f t="shared" si="51"/>
        <v>0.86507304327942547</v>
      </c>
      <c r="ET62" s="57">
        <f>ES62*'DEPRECATED - DT-Prelim Calcs'!$C$21/EN$2/'DEPRECATED - DT-Prelim Calcs'!$C$19/'DEPRECATED - DT-Prelim Calcs'!$C$18*3.39*'DEPRECATED - DT-Prelim Calcs'!$C$20</f>
        <v>25.773080821789936</v>
      </c>
      <c r="EU62" s="46">
        <f t="shared" si="52"/>
        <v>0</v>
      </c>
      <c r="EV62" s="57">
        <f>ET61*'DEPRECATED - DT-Prelim Calcs'!$C$11+EV61</f>
        <v>-170.68463356590803</v>
      </c>
      <c r="EW62" s="57">
        <f>EW61+0.5*ET62*'DEPRECATED - DT-Prelim Calcs'!$C$11^2+EV62*'DEPRECATED - DT-Prelim Calcs'!$C$11</f>
        <v>-167549.54253729721</v>
      </c>
      <c r="EX62" s="57">
        <f>MIN('Drive Train'!$F$35-ER61*'DEPRECATED - DT-Prelim Calcs'!$C$21*'Drive Train'!$F$39,EX61+ER$2)</f>
        <v>6.82</v>
      </c>
      <c r="EY62" s="57">
        <f>'Drive Train'!$F$35-ER62*'DEPRECATED - DT-Prelim Calcs'!$C$21*'Drive Train'!$F$39</f>
        <v>6.82</v>
      </c>
      <c r="EZ62" s="1">
        <f>IF(EW62&gt;='Drive Train'!$F$29,1,0)</f>
        <v>0</v>
      </c>
      <c r="FA62" s="57">
        <f t="shared" si="53"/>
        <v>103.33333333333333</v>
      </c>
      <c r="FB62" s="63">
        <f>FB61+'DEPRECATED - DT-Prelim Calcs'!$C$11</f>
        <v>232</v>
      </c>
      <c r="FC62" s="2">
        <f>FM62/'Drive Train'!$F$35</f>
        <v>0.55000000000000004</v>
      </c>
      <c r="FD62" s="46">
        <f>FK62*12*60/(PI() * 'Drive Train'!$F$15)/FC$2*FC62</f>
        <v>-236314.45020158889</v>
      </c>
      <c r="FE62" s="2">
        <f>('DEPRECATED - DT-Prelim Calcs'!$C$6*FC62-FD62)/('DEPRECATED - DT-Prelim Calcs'!$C$6*FC62)*'DEPRECATED - DT-Prelim Calcs'!$C$7*FC62</f>
        <v>108.17687429377658</v>
      </c>
      <c r="FF62" s="57">
        <f>FE62/'DEPRECATED - DT-Prelim Calcs'!$C$7*('DEPRECATED - DT-Prelim Calcs'!$C$8-'DEPRECATED - DT-Prelim Calcs'!$C$9)+'DEPRECATED - DT-Prelim Calcs'!$C$9</f>
        <v>5761.6597393740813</v>
      </c>
      <c r="FG62" s="57">
        <f t="shared" si="17"/>
        <v>93</v>
      </c>
      <c r="FH62" s="2">
        <f t="shared" si="54"/>
        <v>0.78067567320338405</v>
      </c>
      <c r="FI62" s="57">
        <f>FH62*'DEPRECATED - DT-Prelim Calcs'!$C$21/FC$2/'DEPRECATED - DT-Prelim Calcs'!$C$19/'DEPRECATED - DT-Prelim Calcs'!$C$18*3.39*'DEPRECATED - DT-Prelim Calcs'!$C$20</f>
        <v>25.773080821789936</v>
      </c>
      <c r="FJ62" s="46">
        <f t="shared" si="55"/>
        <v>0</v>
      </c>
      <c r="FK62" s="57">
        <f>FI61*'DEPRECATED - DT-Prelim Calcs'!$C$11+FK61</f>
        <v>-823.06401406920463</v>
      </c>
      <c r="FL62" s="57">
        <f>FL61+0.5*FI62*'DEPRECATED - DT-Prelim Calcs'!$C$11^2+FK62*'DEPRECATED - DT-Prelim Calcs'!$C$11</f>
        <v>-190667.8233450219</v>
      </c>
      <c r="FM62" s="57">
        <f>MIN('Drive Train'!$F$35-FG61*'DEPRECATED - DT-Prelim Calcs'!$C$21*'Drive Train'!$F$39,FM61+FG$2)</f>
        <v>6.82</v>
      </c>
      <c r="FN62" s="57">
        <f>'Drive Train'!$F$35-FG62*'DEPRECATED - DT-Prelim Calcs'!$C$21*'Drive Train'!$F$39</f>
        <v>6.82</v>
      </c>
      <c r="FO62" s="1">
        <f>IF(FL62&gt;='Drive Train'!$F$29,1,0)</f>
        <v>0</v>
      </c>
      <c r="FP62" s="57">
        <f t="shared" si="56"/>
        <v>103.33333333333333</v>
      </c>
      <c r="FQ62" s="63">
        <f>FQ61+'DEPRECATED - DT-Prelim Calcs'!$C$11</f>
        <v>232</v>
      </c>
      <c r="FR62" s="2">
        <f>GB62/'Drive Train'!$F$35</f>
        <v>0.55000000000000004</v>
      </c>
      <c r="FS62" s="46">
        <f>FZ62*12*60/(PI() * 'Drive Train'!$F$15)/FR$2*FR62</f>
        <v>-66146.160400517969</v>
      </c>
      <c r="FT62" s="2">
        <f>('DEPRECATED - DT-Prelim Calcs'!$C$6*FR62-FS62)/('DEPRECATED - DT-Prelim Calcs'!$C$6*FR62)*'DEPRECATED - DT-Prelim Calcs'!$C$7*FR62</f>
        <v>31.23398903663195</v>
      </c>
      <c r="FU62" s="57">
        <f>FT62/'DEPRECATED - DT-Prelim Calcs'!$C$7*('DEPRECATED - DT-Prelim Calcs'!$C$8-'DEPRECATED - DT-Prelim Calcs'!$C$9)+'DEPRECATED - DT-Prelim Calcs'!$C$9</f>
        <v>1665.4887109543067</v>
      </c>
      <c r="FV62" s="57">
        <f t="shared" si="18"/>
        <v>93</v>
      </c>
      <c r="FW62" s="2">
        <f t="shared" si="57"/>
        <v>0.7112822800297498</v>
      </c>
      <c r="FX62" s="57">
        <f>FW62*'DEPRECATED - DT-Prelim Calcs'!$C$21/FR$2/'DEPRECATED - DT-Prelim Calcs'!$C$19/'DEPRECATED - DT-Prelim Calcs'!$C$18*3.39*'DEPRECATED - DT-Prelim Calcs'!$C$20</f>
        <v>25.773080821789936</v>
      </c>
      <c r="FY62" s="46">
        <f t="shared" si="58"/>
        <v>0</v>
      </c>
      <c r="FZ62" s="57">
        <f>FX61*'DEPRECATED - DT-Prelim Calcs'!$C$11+FZ61</f>
        <v>-209.90332482569625</v>
      </c>
      <c r="GA62" s="57">
        <f>GA61+0.5*FX62*'DEPRECATED - DT-Prelim Calcs'!$C$11^2+FZ62*'DEPRECATED - DT-Prelim Calcs'!$C$11</f>
        <v>-209306.91064684052</v>
      </c>
      <c r="GB62" s="57">
        <f>MIN('Drive Train'!$F$35-FV61*'DEPRECATED - DT-Prelim Calcs'!$C$21*'Drive Train'!$F$39,GB61+FV$2)</f>
        <v>6.82</v>
      </c>
      <c r="GC62" s="57">
        <f>'Drive Train'!$F$35-FV62*'DEPRECATED - DT-Prelim Calcs'!$C$21*'Drive Train'!$F$39</f>
        <v>6.82</v>
      </c>
      <c r="GD62" s="1">
        <f>IF(GA62&gt;='Drive Train'!$F$29,1,0)</f>
        <v>0</v>
      </c>
      <c r="GE62" s="57">
        <f t="shared" si="59"/>
        <v>103.33333333333333</v>
      </c>
      <c r="GF62" s="63">
        <f>GF61+'DEPRECATED - DT-Prelim Calcs'!$C$11</f>
        <v>232</v>
      </c>
      <c r="GG62" s="2">
        <f>GQ62/'Drive Train'!$F$35</f>
        <v>0.85483870967741948</v>
      </c>
      <c r="GH62" s="46">
        <f>GO62*12*60/(PI() * 'Drive Train'!$F$15)/GG$2*GG62</f>
        <v>-417557.68698007736</v>
      </c>
      <c r="GI62" s="2">
        <f>('DEPRECATED - DT-Prelim Calcs'!$C$6*GG62-GH62)/('DEPRECATED - DT-Prelim Calcs'!$C$6*GG62)*'DEPRECATED - DT-Prelim Calcs'!$C$7*GG62</f>
        <v>190.8620422700574</v>
      </c>
      <c r="GJ62" s="57">
        <f>GI62/'DEPRECATED - DT-Prelim Calcs'!$C$7*('DEPRECATED - DT-Prelim Calcs'!$C$8-'DEPRECATED - DT-Prelim Calcs'!$C$9)+'DEPRECATED - DT-Prelim Calcs'!$C$9</f>
        <v>10163.529885165299</v>
      </c>
      <c r="GK62" s="57">
        <f t="shared" si="60"/>
        <v>29.999999999999982</v>
      </c>
      <c r="GL62" s="2">
        <f t="shared" si="61"/>
        <v>0.99579519204165001</v>
      </c>
      <c r="GM62" s="57">
        <f>GL62*'DEPRECATED - DT-Prelim Calcs'!$C$21/GG$2/'DEPRECATED - DT-Prelim Calcs'!$C$19/'DEPRECATED - DT-Prelim Calcs'!$C$18*3.39*'DEPRECATED - DT-Prelim Calcs'!$C$20</f>
        <v>25.773080821789936</v>
      </c>
      <c r="GN62" s="46">
        <f t="shared" si="62"/>
        <v>0</v>
      </c>
      <c r="GO62" s="57">
        <f>GM61*'DEPRECATED - DT-Prelim Calcs'!$C$11+GO61</f>
        <v>-1193.5420005242891</v>
      </c>
      <c r="GP62" s="57">
        <f>GP61+0.5*GM62*'DEPRECATED - DT-Prelim Calcs'!$C$11^2+GO62*'DEPRECATED - DT-Prelim Calcs'!$C$11</f>
        <v>-117934.48525914723</v>
      </c>
      <c r="GQ62" s="57">
        <f>MIN('Drive Train'!$F$35-GK61*'DEPRECATED - DT-Prelim Calcs'!$C$21*'Drive Train'!$F$39,GQ61+GK$2)</f>
        <v>10.600000000000001</v>
      </c>
      <c r="GR62" s="57">
        <f>'Drive Train'!$F$35-GK62*'DEPRECATED - DT-Prelim Calcs'!$C$21*'Drive Train'!$F$39</f>
        <v>10.600000000000001</v>
      </c>
      <c r="GS62" s="1">
        <f>IF(GP62&gt;='Drive Train'!$F$29,1,0)</f>
        <v>0</v>
      </c>
      <c r="GT62" s="57">
        <f t="shared" si="63"/>
        <v>33.333333333333314</v>
      </c>
      <c r="GU62" s="63">
        <f>GU61+'DEPRECATED - DT-Prelim Calcs'!$C$11</f>
        <v>232</v>
      </c>
      <c r="GV62" s="2">
        <f>HF62/'Drive Train'!$F$35</f>
        <v>0.83870967741935498</v>
      </c>
      <c r="GW62" s="46">
        <f>HD62*12*60/(PI() * 'Drive Train'!$F$15)/GV$2*GV62</f>
        <v>28835.764046612418</v>
      </c>
      <c r="GX62" s="2">
        <f>('DEPRECATED - DT-Prelim Calcs'!$C$6*GV62-GW62)/('DEPRECATED - DT-Prelim Calcs'!$C$6*GV62)*'DEPRECATED - DT-Prelim Calcs'!$C$7*GV62</f>
        <v>-11.017019499621217</v>
      </c>
      <c r="GY62" s="57">
        <f>GX62/'DEPRECATED - DT-Prelim Calcs'!$C$7*('DEPRECATED - DT-Prelim Calcs'!$C$8-'DEPRECATED - DT-Prelim Calcs'!$C$9)+'DEPRECATED - DT-Prelim Calcs'!$C$9</f>
        <v>-583.80771858979335</v>
      </c>
      <c r="GZ62" s="57">
        <f t="shared" si="20"/>
        <v>-583.80771858979335</v>
      </c>
      <c r="HA62" s="2">
        <f t="shared" si="64"/>
        <v>-13.534142445783196</v>
      </c>
      <c r="HB62" s="57">
        <f>HA62*'DEPRECATED - DT-Prelim Calcs'!$C$21/GV$2/'DEPRECATED - DT-Prelim Calcs'!$C$19/'DEPRECATED - DT-Prelim Calcs'!$C$18*3.39*'DEPRECATED - DT-Prelim Calcs'!$C$20</f>
        <v>-350.28944696310447</v>
      </c>
      <c r="HC62" s="46">
        <f t="shared" si="65"/>
        <v>1</v>
      </c>
      <c r="HD62" s="57">
        <f>HB61*'DEPRECATED - DT-Prelim Calcs'!$C$11+HD61</f>
        <v>84.00888339409623</v>
      </c>
      <c r="HE62" s="57">
        <f>HE61+0.5*HB62*'DEPRECATED - DT-Prelim Calcs'!$C$11^2+HD62*'DEPRECATED - DT-Prelim Calcs'!$C$11</f>
        <v>-103014.37411072738</v>
      </c>
      <c r="HF62" s="57">
        <f>MIN('Drive Train'!$F$35-GZ61*'DEPRECATED - DT-Prelim Calcs'!$C$21*'Drive Train'!$F$39,HF61+GZ$2)</f>
        <v>10.400000000000002</v>
      </c>
      <c r="HG62" s="57">
        <f>'Drive Train'!$F$35-GZ62*'DEPRECATED - DT-Prelim Calcs'!$C$21*'Drive Train'!$F$39</f>
        <v>47.428463115387601</v>
      </c>
      <c r="HH62" s="1">
        <f>IF(HE62&gt;='Drive Train'!$F$29,1,0)</f>
        <v>0</v>
      </c>
      <c r="HI62" s="57">
        <f t="shared" si="66"/>
        <v>-648.67524287754816</v>
      </c>
      <c r="HJ62" s="63">
        <f>HJ61+'DEPRECATED - DT-Prelim Calcs'!$C$11</f>
        <v>232</v>
      </c>
      <c r="HK62" s="2">
        <f>HU62/'Drive Train'!$F$35</f>
        <v>0.82258064516129037</v>
      </c>
      <c r="HL62" s="46">
        <f>HS62*12*60/(PI() * 'Drive Train'!$F$15)/HK$2*HK62</f>
        <v>-70211.483251018843</v>
      </c>
      <c r="HM62" s="2">
        <f>('DEPRECATED - DT-Prelim Calcs'!$C$6*HK62-HL62)/('DEPRECATED - DT-Prelim Calcs'!$C$6*HK62)*'DEPRECATED - DT-Prelim Calcs'!$C$7*HK62</f>
        <v>33.729075008676503</v>
      </c>
      <c r="HN62" s="57">
        <f>HM62/'DEPRECATED - DT-Prelim Calcs'!$C$7*('DEPRECATED - DT-Prelim Calcs'!$C$8-'DEPRECATED - DT-Prelim Calcs'!$C$9)+'DEPRECATED - DT-Prelim Calcs'!$C$9</f>
        <v>1798.3183915407451</v>
      </c>
      <c r="HO62" s="57">
        <f t="shared" si="21"/>
        <v>36.66666666666665</v>
      </c>
      <c r="HP62" s="2">
        <f t="shared" si="67"/>
        <v>0.99579519204165001</v>
      </c>
      <c r="HQ62" s="57">
        <f>HP62*'DEPRECATED - DT-Prelim Calcs'!$C$21/HK$2/'DEPRECATED - DT-Prelim Calcs'!$C$19/'DEPRECATED - DT-Prelim Calcs'!$C$18*3.39*'DEPRECATED - DT-Prelim Calcs'!$C$20</f>
        <v>25.773080821789936</v>
      </c>
      <c r="HR62" s="46">
        <f t="shared" si="68"/>
        <v>0</v>
      </c>
      <c r="HS62" s="57">
        <f>HQ61*'DEPRECATED - DT-Prelim Calcs'!$C$11+HS61</f>
        <v>-208.56194316101289</v>
      </c>
      <c r="HT62" s="57">
        <f>HT61+0.5*HQ62*'DEPRECATED - DT-Prelim Calcs'!$C$11^2+HS62*'DEPRECATED - DT-Prelim Calcs'!$C$11</f>
        <v>-90971.617009542708</v>
      </c>
      <c r="HU62" s="57">
        <f>MIN('Drive Train'!$F$35-HO61*'DEPRECATED - DT-Prelim Calcs'!$C$21*'Drive Train'!$F$39,HU61+HO$2)</f>
        <v>10.200000000000001</v>
      </c>
      <c r="HV62" s="57">
        <f>'Drive Train'!$F$35-HO62*'DEPRECATED - DT-Prelim Calcs'!$C$21*'Drive Train'!$F$39</f>
        <v>10.200000000000001</v>
      </c>
      <c r="HW62" s="1">
        <f>IF(HT62&gt;='Drive Train'!$F$29,1,0)</f>
        <v>0</v>
      </c>
      <c r="HX62" s="57">
        <f t="shared" si="69"/>
        <v>40.740740740740726</v>
      </c>
      <c r="HY62" s="63">
        <f>HY61+'DEPRECATED - DT-Prelim Calcs'!$C$11</f>
        <v>232</v>
      </c>
      <c r="HZ62" s="2">
        <f>IJ62/'Drive Train'!$F$35</f>
        <v>0.80645161290322598</v>
      </c>
      <c r="IA62" s="46">
        <f>IH62*12*60/(PI() * 'Drive Train'!$F$15)/HZ$2*HZ62</f>
        <v>-149173.51543828286</v>
      </c>
      <c r="IB62" s="2">
        <f>('DEPRECATED - DT-Prelim Calcs'!$C$6*HZ62-IA62)/('DEPRECATED - DT-Prelim Calcs'!$C$6*HZ62)*'DEPRECATED - DT-Prelim Calcs'!$C$7*HZ62</f>
        <v>69.393486887333495</v>
      </c>
      <c r="IC62" s="57">
        <f>IB62/'DEPRECATED - DT-Prelim Calcs'!$C$7*('DEPRECATED - DT-Prelim Calcs'!$C$8-'DEPRECATED - DT-Prelim Calcs'!$C$9)+'DEPRECATED - DT-Prelim Calcs'!$C$9</f>
        <v>3696.9673724667582</v>
      </c>
      <c r="ID62" s="57">
        <f t="shared" si="22"/>
        <v>39.999999999999986</v>
      </c>
      <c r="IE62" s="2">
        <f t="shared" si="70"/>
        <v>0.99579519204165001</v>
      </c>
      <c r="IF62" s="57">
        <f>IE62*'DEPRECATED - DT-Prelim Calcs'!$C$21/HZ$2/'DEPRECATED - DT-Prelim Calcs'!$C$19/'DEPRECATED - DT-Prelim Calcs'!$C$18*3.39*'DEPRECATED - DT-Prelim Calcs'!$C$20</f>
        <v>25.773080821789936</v>
      </c>
      <c r="IG62" s="46">
        <f t="shared" si="71"/>
        <v>0</v>
      </c>
      <c r="IH62" s="57">
        <f>IF61*'DEPRECATED - DT-Prelim Calcs'!$C$11+IH61</f>
        <v>-451.97957860356814</v>
      </c>
      <c r="II62" s="57">
        <f>II61+0.5*IF62*'DEPRECATED - DT-Prelim Calcs'!$C$11^2+IH62*'DEPRECATED - DT-Prelim Calcs'!$C$11</f>
        <v>-100536.91193992824</v>
      </c>
      <c r="IJ62" s="57">
        <f>MIN('Drive Train'!$F$35-ID61*'DEPRECATED - DT-Prelim Calcs'!$C$21*'Drive Train'!$F$39,IJ61+ID$2)</f>
        <v>10.000000000000002</v>
      </c>
      <c r="IK62" s="57">
        <f>'Drive Train'!$F$35-ID62*'DEPRECATED - DT-Prelim Calcs'!$C$21*'Drive Train'!$F$39</f>
        <v>10.000000000000002</v>
      </c>
      <c r="IL62" s="1">
        <f>IF(II62&gt;='Drive Train'!$F$29,1,0)</f>
        <v>0</v>
      </c>
      <c r="IM62" s="57">
        <f t="shared" si="72"/>
        <v>44.444444444444429</v>
      </c>
      <c r="IN62" s="63">
        <f>IN61+'DEPRECATED - DT-Prelim Calcs'!$C$11</f>
        <v>232</v>
      </c>
      <c r="IO62" s="2">
        <f>IY62/'Drive Train'!$F$35</f>
        <v>0.79032258064516137</v>
      </c>
      <c r="IP62" s="46">
        <f>IW62*12*60/(PI() * 'Drive Train'!$F$15)/IO$2*IO62</f>
        <v>-160461.66042465324</v>
      </c>
      <c r="IQ62" s="2">
        <f>('DEPRECATED - DT-Prelim Calcs'!$C$6*IO62-IP62)/('DEPRECATED - DT-Prelim Calcs'!$C$6*IO62)*'DEPRECATED - DT-Prelim Calcs'!$C$7*IO62</f>
        <v>74.458636448138009</v>
      </c>
      <c r="IR62" s="57">
        <f>IQ62/'DEPRECATED - DT-Prelim Calcs'!$C$7*('DEPRECATED - DT-Prelim Calcs'!$C$8-'DEPRECATED - DT-Prelim Calcs'!$C$9)+'DEPRECATED - DT-Prelim Calcs'!$C$9</f>
        <v>3966.6182806207912</v>
      </c>
      <c r="IS62" s="57">
        <f t="shared" si="23"/>
        <v>43.333333333333321</v>
      </c>
      <c r="IT62" s="2">
        <f t="shared" si="73"/>
        <v>0.99579519204165001</v>
      </c>
      <c r="IU62" s="57">
        <f>IT62*'DEPRECATED - DT-Prelim Calcs'!$C$21/IO$2/'DEPRECATED - DT-Prelim Calcs'!$C$19/'DEPRECATED - DT-Prelim Calcs'!$C$18*3.39*'DEPRECATED - DT-Prelim Calcs'!$C$20</f>
        <v>25.773080821789936</v>
      </c>
      <c r="IV62" s="46">
        <f t="shared" si="74"/>
        <v>0</v>
      </c>
      <c r="IW62" s="57">
        <f>IU61*'DEPRECATED - DT-Prelim Calcs'!$C$11+IW61</f>
        <v>-496.10350415111839</v>
      </c>
      <c r="IX62" s="57">
        <f>IX61+0.5*IU62*'DEPRECATED - DT-Prelim Calcs'!$C$11^2+IW62*'DEPRECATED - DT-Prelim Calcs'!$C$11</f>
        <v>-135126.23138490695</v>
      </c>
      <c r="IY62" s="57">
        <f>MIN('Drive Train'!$F$35-IS61*'DEPRECATED - DT-Prelim Calcs'!$C$21*'Drive Train'!$F$39,IY61+IS$2)</f>
        <v>9.8000000000000007</v>
      </c>
      <c r="IZ62" s="57">
        <f>'Drive Train'!$F$35-IS62*'DEPRECATED - DT-Prelim Calcs'!$C$21*'Drive Train'!$F$39</f>
        <v>9.8000000000000007</v>
      </c>
      <c r="JA62" s="1">
        <f>IF(IX62&gt;='Drive Train'!$F$29,1,0)</f>
        <v>0</v>
      </c>
      <c r="JB62" s="57">
        <f t="shared" si="75"/>
        <v>48.148148148148138</v>
      </c>
      <c r="JC62" s="63">
        <f>JC61+'DEPRECATED - DT-Prelim Calcs'!$C$11</f>
        <v>232</v>
      </c>
      <c r="JD62" s="2">
        <f>JN62/'Drive Train'!$F$35</f>
        <v>0.77419354838709686</v>
      </c>
      <c r="JE62" s="46">
        <f>JL62*12*60/(PI() * 'Drive Train'!$F$15)/JD$2*JD62</f>
        <v>-5736.186319464472</v>
      </c>
      <c r="JF62" s="2">
        <f>('DEPRECATED - DT-Prelim Calcs'!$C$6*JD62-JE62)/('DEPRECATED - DT-Prelim Calcs'!$C$6*JD62)*'DEPRECATED - DT-Prelim Calcs'!$C$7*JD62</f>
        <v>4.4594666823651323</v>
      </c>
      <c r="JG62" s="57">
        <f>JF62/'DEPRECATED - DT-Prelim Calcs'!$C$7*('DEPRECATED - DT-Prelim Calcs'!$C$8-'DEPRECATED - DT-Prelim Calcs'!$C$9)+'DEPRECATED - DT-Prelim Calcs'!$C$9</f>
        <v>240.10646279977033</v>
      </c>
      <c r="JH62" s="57">
        <f t="shared" si="24"/>
        <v>46.666666666666657</v>
      </c>
      <c r="JI62" s="2">
        <f t="shared" si="76"/>
        <v>0.99579519204165001</v>
      </c>
      <c r="JJ62" s="57">
        <f>JI62*'DEPRECATED - DT-Prelim Calcs'!$C$21/JD$2/'DEPRECATED - DT-Prelim Calcs'!$C$19/'DEPRECATED - DT-Prelim Calcs'!$C$18*3.39*'DEPRECATED - DT-Prelim Calcs'!$C$20</f>
        <v>25.773080821789936</v>
      </c>
      <c r="JK62" s="46">
        <f t="shared" si="77"/>
        <v>0</v>
      </c>
      <c r="JL62" s="57">
        <f>JJ61*'DEPRECATED - DT-Prelim Calcs'!$C$11+JL61</f>
        <v>-18.104190249003949</v>
      </c>
      <c r="JM62" s="57">
        <f>JM61+0.5*JJ62*'DEPRECATED - DT-Prelim Calcs'!$C$11^2+JL62*'DEPRECATED - DT-Prelim Calcs'!$C$11</f>
        <v>-135916.34002480519</v>
      </c>
      <c r="JN62" s="57">
        <f>MIN('Drive Train'!$F$35-JH61*'DEPRECATED - DT-Prelim Calcs'!$C$21*'Drive Train'!$F$39,JN61+JH$2)</f>
        <v>9.6000000000000014</v>
      </c>
      <c r="JO62" s="57">
        <f>'Drive Train'!$F$35-JH62*'DEPRECATED - DT-Prelim Calcs'!$C$21*'Drive Train'!$F$39</f>
        <v>9.6000000000000014</v>
      </c>
      <c r="JP62" s="1">
        <f>IF(JM62&gt;='Drive Train'!$F$29,1,0)</f>
        <v>0</v>
      </c>
      <c r="JQ62" s="57">
        <f>MIN(JG62,'DEPRECATED - DT-Prelim Calcs'!$C$10)*'DEPRECATED - DT-Prelim Calcs'!$C$11*1000/60/60</f>
        <v>103.33333333333333</v>
      </c>
      <c r="JR62" s="63">
        <f>JR61+'DEPRECATED - DT-Prelim Calcs'!$C$11</f>
        <v>232</v>
      </c>
      <c r="JS62" s="2">
        <f>KC62/'Drive Train'!$F$35</f>
        <v>0.75806451612903225</v>
      </c>
      <c r="JT62" s="46">
        <f>KA62*12*60/(PI() * 'Drive Train'!$F$15)/JS$2*JS62</f>
        <v>-20221.442482263865</v>
      </c>
      <c r="JU62" s="2">
        <f>('DEPRECATED - DT-Prelim Calcs'!$C$6*JS62-JT62)/('DEPRECATED - DT-Prelim Calcs'!$C$6*JS62)*'DEPRECATED - DT-Prelim Calcs'!$C$7*JS62</f>
        <v>10.970214354838305</v>
      </c>
      <c r="JV62" s="57">
        <f>JU62/'DEPRECATED - DT-Prelim Calcs'!$C$7*('DEPRECATED - DT-Prelim Calcs'!$C$8-'DEPRECATED - DT-Prelim Calcs'!$C$9)+'DEPRECATED - DT-Prelim Calcs'!$C$9</f>
        <v>586.7159758198153</v>
      </c>
      <c r="JW62" s="57">
        <f t="shared" si="25"/>
        <v>49.999999999999993</v>
      </c>
      <c r="JX62" s="2">
        <f t="shared" si="78"/>
        <v>0.99579519204165001</v>
      </c>
      <c r="JY62" s="57">
        <f>JX62*'DEPRECATED - DT-Prelim Calcs'!$C$21/JS$2/'DEPRECATED - DT-Prelim Calcs'!$C$19/'DEPRECATED - DT-Prelim Calcs'!$C$18*3.39*'DEPRECATED - DT-Prelim Calcs'!$C$20</f>
        <v>25.773080821789936</v>
      </c>
      <c r="JZ62" s="46">
        <f t="shared" si="79"/>
        <v>0</v>
      </c>
      <c r="KA62" s="57">
        <f>JY61*'DEPRECATED - DT-Prelim Calcs'!$C$11+KA61</f>
        <v>-65.179551427694136</v>
      </c>
      <c r="KB62" s="57">
        <f>KB61+0.5*JY62*'DEPRECATED - DT-Prelim Calcs'!$C$11^2+KA62*'DEPRECATED - DT-Prelim Calcs'!$C$11</f>
        <v>-136655.84432785292</v>
      </c>
      <c r="KC62" s="57">
        <f>MIN('Drive Train'!$F$35-JW61*'DEPRECATED - DT-Prelim Calcs'!$C$21*'Drive Train'!$F$39,KC61+JW$2)</f>
        <v>9.4</v>
      </c>
      <c r="KD62" s="57">
        <f>'Drive Train'!$F$35-JW62*'DEPRECATED - DT-Prelim Calcs'!$C$21*'Drive Train'!$F$39</f>
        <v>9.4</v>
      </c>
      <c r="KE62" s="1">
        <f>IF(KB62&gt;='Drive Train'!$F$29,1,0)</f>
        <v>0</v>
      </c>
      <c r="KF62" s="57">
        <f>MIN(JV62,'DEPRECATED - DT-Prelim Calcs'!$C$10)*'DEPRECATED - DT-Prelim Calcs'!$C$11*1000/60/60</f>
        <v>103.33333333333333</v>
      </c>
      <c r="KG62" s="63">
        <f>KG61+'DEPRECATED - DT-Prelim Calcs'!$C$11</f>
        <v>232</v>
      </c>
      <c r="KH62" s="2">
        <f>KR62/'Drive Train'!$F$35</f>
        <v>0.74193548387096786</v>
      </c>
      <c r="KI62" s="46">
        <f>KP62*12*60/(PI() * 'Drive Train'!$F$15)/KH$2*KH62</f>
        <v>-280174.93741988728</v>
      </c>
      <c r="KJ62" s="2">
        <f>('DEPRECATED - DT-Prelim Calcs'!$C$6*KH62-KI62)/('DEPRECATED - DT-Prelim Calcs'!$C$6*KH62)*'DEPRECATED - DT-Prelim Calcs'!$C$7*KH62</f>
        <v>128.47129137953024</v>
      </c>
      <c r="KK62" s="57">
        <f>KJ62/'DEPRECATED - DT-Prelim Calcs'!$C$7*('DEPRECATED - DT-Prelim Calcs'!$C$8-'DEPRECATED - DT-Prelim Calcs'!$C$9)+'DEPRECATED - DT-Prelim Calcs'!$C$9</f>
        <v>6842.0637692920036</v>
      </c>
      <c r="KL62" s="57">
        <f t="shared" si="26"/>
        <v>53.333333333333329</v>
      </c>
      <c r="KM62" s="2">
        <f t="shared" si="80"/>
        <v>0.99579519204165001</v>
      </c>
      <c r="KN62" s="57">
        <f>KM62*'DEPRECATED - DT-Prelim Calcs'!$C$21/KH$2/'DEPRECATED - DT-Prelim Calcs'!$C$19/'DEPRECATED - DT-Prelim Calcs'!$C$18*3.39*'DEPRECATED - DT-Prelim Calcs'!$C$20</f>
        <v>25.773080821789936</v>
      </c>
      <c r="KO62" s="46">
        <f t="shared" si="81"/>
        <v>0</v>
      </c>
      <c r="KP62" s="57">
        <f>KN61*'DEPRECATED - DT-Prelim Calcs'!$C$11+KP61</f>
        <v>-922.71704807087269</v>
      </c>
      <c r="KQ62" s="57">
        <f>KQ61+0.5*KN62*'DEPRECATED - DT-Prelim Calcs'!$C$11^2+KP62*'DEPRECATED - DT-Prelim Calcs'!$C$11</f>
        <v>-99158.299709496787</v>
      </c>
      <c r="KR62" s="57">
        <f>MIN('Drive Train'!$F$35-KL61*'DEPRECATED - DT-Prelim Calcs'!$C$21*'Drive Train'!$F$39,KR61+KL$2)</f>
        <v>9.2000000000000011</v>
      </c>
      <c r="KS62" s="57">
        <f>'Drive Train'!$F$35-KL62*'DEPRECATED - DT-Prelim Calcs'!$C$21*'Drive Train'!$F$39</f>
        <v>9.2000000000000011</v>
      </c>
      <c r="KT62" s="1">
        <f>IF(KQ62&gt;='Drive Train'!$F$29,1,0)</f>
        <v>0</v>
      </c>
      <c r="KU62" s="57">
        <f>MIN(KK62,'DEPRECATED - DT-Prelim Calcs'!$C$10)*'DEPRECATED - DT-Prelim Calcs'!$C$11*1000/60/60</f>
        <v>103.33333333333333</v>
      </c>
      <c r="KV62" s="63">
        <f>KV61+'DEPRECATED - DT-Prelim Calcs'!$C$11</f>
        <v>232</v>
      </c>
      <c r="KW62" s="2">
        <f>LG62/'Drive Train'!$F$35</f>
        <v>0.72580645161290325</v>
      </c>
      <c r="KX62" s="46">
        <f>LE62*12*60/(PI() * 'Drive Train'!$F$15)/KW$2*KW62</f>
        <v>-36726.357294471818</v>
      </c>
      <c r="KY62" s="2">
        <f>('DEPRECATED - DT-Prelim Calcs'!$C$6*KW62-KX62)/('DEPRECATED - DT-Prelim Calcs'!$C$6*KW62)*'DEPRECATED - DT-Prelim Calcs'!$C$7*KW62</f>
        <v>18.355295064273982</v>
      </c>
      <c r="KZ62" s="57">
        <f>KY62/'DEPRECATED - DT-Prelim Calcs'!$C$7*('DEPRECATED - DT-Prelim Calcs'!$C$8-'DEPRECATED - DT-Prelim Calcs'!$C$9)+'DEPRECATED - DT-Prelim Calcs'!$C$9</f>
        <v>979.87193225989711</v>
      </c>
      <c r="LA62" s="57">
        <f t="shared" si="27"/>
        <v>56.666666666666664</v>
      </c>
      <c r="LB62" s="2">
        <f t="shared" si="82"/>
        <v>0.99579519204165001</v>
      </c>
      <c r="LC62" s="57">
        <f>LB62*'DEPRECATED - DT-Prelim Calcs'!$C$21/KW$2/'DEPRECATED - DT-Prelim Calcs'!$C$19/'DEPRECATED - DT-Prelim Calcs'!$C$18*3.39*'DEPRECATED - DT-Prelim Calcs'!$C$20</f>
        <v>25.773080821789936</v>
      </c>
      <c r="LD62" s="46">
        <f t="shared" si="83"/>
        <v>0</v>
      </c>
      <c r="LE62" s="57">
        <f>LC61*'DEPRECATED - DT-Prelim Calcs'!$C$11+LE61</f>
        <v>-123.64097864921267</v>
      </c>
      <c r="LF62" s="57">
        <f>LF61+0.5*LC62*'DEPRECATED - DT-Prelim Calcs'!$C$11^2+LE62*'DEPRECATED - DT-Prelim Calcs'!$C$11</f>
        <v>-118678.27122654022</v>
      </c>
      <c r="LG62" s="57">
        <f>MIN('Drive Train'!$F$35-LA61*'DEPRECATED - DT-Prelim Calcs'!$C$21*'Drive Train'!$F$39,LG61+LA$2)</f>
        <v>9</v>
      </c>
      <c r="LH62" s="57">
        <f>'Drive Train'!$F$35-LA62*'DEPRECATED - DT-Prelim Calcs'!$C$21*'Drive Train'!$F$39</f>
        <v>9</v>
      </c>
      <c r="LI62" s="1">
        <f>IF(LF62&gt;='Drive Train'!$F$29,1,0)</f>
        <v>0</v>
      </c>
      <c r="LJ62" s="57">
        <f>MIN(KZ62,'DEPRECATED - DT-Prelim Calcs'!$C$10)*'DEPRECATED - DT-Prelim Calcs'!$C$11*1000/60/60</f>
        <v>103.33333333333333</v>
      </c>
      <c r="LK62" s="63">
        <f>LK61+'DEPRECATED - DT-Prelim Calcs'!$C$11</f>
        <v>232</v>
      </c>
      <c r="LL62" s="2">
        <f>LV62/'Drive Train'!$F$35</f>
        <v>3.7416161451572769</v>
      </c>
      <c r="LM62" s="46">
        <f>LT62*12*60/(PI() * 'Drive Train'!$F$15)/LL$2*LL62</f>
        <v>-1999300.0578695412</v>
      </c>
      <c r="LN62" s="2">
        <f>('DEPRECATED - DT-Prelim Calcs'!$C$6*LL62-LM62)/('DEPRECATED - DT-Prelim Calcs'!$C$6*LL62)*'DEPRECATED - DT-Prelim Calcs'!$C$7*LL62</f>
        <v>913.01600775515635</v>
      </c>
      <c r="LO62" s="57">
        <f>LN62/'DEPRECATED - DT-Prelim Calcs'!$C$7*('DEPRECATED - DT-Prelim Calcs'!$C$8-'DEPRECATED - DT-Prelim Calcs'!$C$9)+'DEPRECATED - DT-Prelim Calcs'!$C$9</f>
        <v>48608.489956425961</v>
      </c>
      <c r="LP62" s="57">
        <f t="shared" si="28"/>
        <v>60</v>
      </c>
      <c r="LQ62" s="2">
        <f t="shared" si="84"/>
        <v>0.99579519204165001</v>
      </c>
      <c r="LR62" s="57">
        <f>LQ62*'DEPRECATED - DT-Prelim Calcs'!$C$21/LL$2/'DEPRECATED - DT-Prelim Calcs'!$C$19/'DEPRECATED - DT-Prelim Calcs'!$C$18*3.39*'DEPRECATED - DT-Prelim Calcs'!$C$20</f>
        <v>25.773080821789936</v>
      </c>
      <c r="LS62" s="46">
        <f t="shared" si="85"/>
        <v>0</v>
      </c>
      <c r="LT62" s="57">
        <f>LR61*'DEPRECATED - DT-Prelim Calcs'!$C$11+LT61</f>
        <v>-1305.6421168809625</v>
      </c>
      <c r="LU62" s="57">
        <f>LU61+0.5*LR62*'DEPRECATED - DT-Prelim Calcs'!$C$11^2+LT62*'DEPRECATED - DT-Prelim Calcs'!$C$11</f>
        <v>-128995.71833689816</v>
      </c>
      <c r="LV62" s="57">
        <f>MIN('Drive Train'!$F$35-LP61*'DEPRECATED - DT-Prelim Calcs'!$C$21*'Drive Train'!$F$39,LV61+LP$2)</f>
        <v>46.396040199950235</v>
      </c>
      <c r="LW62" s="57">
        <f>'Drive Train'!$F$35-LP62*'DEPRECATED - DT-Prelim Calcs'!$C$21*'Drive Train'!$F$39</f>
        <v>8.8000000000000007</v>
      </c>
      <c r="LX62" s="1">
        <f>IF(LU62&gt;='Drive Train'!$F$29,1,0)</f>
        <v>0</v>
      </c>
      <c r="LY62" s="57">
        <f>MIN(LO62,'DEPRECATED - DT-Prelim Calcs'!$C$10)*'DEPRECATED - DT-Prelim Calcs'!$C$11*1000/60/60</f>
        <v>103.33333333333333</v>
      </c>
      <c r="LZ62" s="63">
        <f>LZ61+'DEPRECATED - DT-Prelim Calcs'!$C$11</f>
        <v>232</v>
      </c>
    </row>
    <row r="63" spans="2:338" x14ac:dyDescent="0.2">
      <c r="B63" s="20"/>
      <c r="C63" s="88"/>
      <c r="D63" s="89"/>
      <c r="E63" s="15">
        <f>E34</f>
        <v>10.714285714285714</v>
      </c>
      <c r="F63" s="26">
        <f>'Drive Train'!O9</f>
        <v>1.6800000000000008</v>
      </c>
      <c r="G63" s="18">
        <f>E42</f>
        <v>103.09232328715974</v>
      </c>
      <c r="H63" s="18">
        <f>E43</f>
        <v>4</v>
      </c>
      <c r="I63" s="19">
        <f>E45</f>
        <v>52.587015848695557</v>
      </c>
      <c r="J63" s="68">
        <f>J62</f>
        <v>93</v>
      </c>
      <c r="K63" s="68">
        <f>E55</f>
        <v>6.82</v>
      </c>
      <c r="L63" s="94">
        <v>6</v>
      </c>
      <c r="M63" s="94">
        <v>6.9</v>
      </c>
      <c r="Q63" s="126"/>
      <c r="R63" s="63">
        <f>R62+'DEPRECATED - DT-Prelim Calcs'!$C$11</f>
        <v>236</v>
      </c>
      <c r="S63" s="2">
        <f>AG63/'Drive Train'!$F$35</f>
        <v>0</v>
      </c>
      <c r="T63" s="46">
        <f>AE63*12*60/(PI() * 'Drive Train'!$F$15)/S$2*ABS(S63)</f>
        <v>0</v>
      </c>
      <c r="U63" s="2">
        <f>IF(OR(AD62=1,AND($C$32=Motors!$C$32,'DEPRECATED - DT-Prelim Calcs'!AI62=1)),0,IF(AG63=0,-(V62+$C$9)/($C$8-$C$9)*$C$7,($C$6*S63-T63)/($C$6*S63)*$C$7*S63))</f>
        <v>0</v>
      </c>
      <c r="V63" s="57">
        <f>IF(AND(AD62=1,AI62=1),0,ABS(U63/$C$7*($C$8-$C$9)+$C$9) *'Drive Train'!$AA$49 + V62*(1-'Drive Train'!$AA$49))</f>
        <v>0</v>
      </c>
      <c r="W63" s="57">
        <f t="shared" si="0"/>
        <v>0</v>
      </c>
      <c r="X63" s="2">
        <f>MAX(MIN(IF(AND(AI62=1,AG63&lt;0),-1,1)*(W63-$C$9)/($C$8-$C$9)*$C$7-$C$29*AE63/T$2 -  AI62*$C$29/2,X$2),MAX(X$4:X62)*-1)</f>
        <v>-0.2458281045106315</v>
      </c>
      <c r="Y63" s="57">
        <f t="shared" si="1"/>
        <v>0</v>
      </c>
      <c r="Z63" s="57">
        <f t="shared" si="2"/>
        <v>0</v>
      </c>
      <c r="AA63" s="57">
        <f t="shared" si="3"/>
        <v>0</v>
      </c>
      <c r="AB63" s="57" t="e">
        <f t="shared" si="4"/>
        <v>#N/A</v>
      </c>
      <c r="AC63" s="46">
        <f t="shared" si="29"/>
        <v>1</v>
      </c>
      <c r="AD63" s="1">
        <f t="shared" si="5"/>
        <v>1</v>
      </c>
      <c r="AE63" s="57">
        <f t="shared" si="6"/>
        <v>0</v>
      </c>
      <c r="AF63" s="57" t="e">
        <f t="shared" si="7"/>
        <v>#N/A</v>
      </c>
      <c r="AG63" s="57">
        <f>IF(AI62=0,MIN('Drive Train'!$F$35-W62*$C$21*'Drive Train'!$F$39,AG62+W$2)-$C$3,IF(AE62-1&lt;=0,0,IF($C$32=Motors!$C$30,MAX(MAX(AG$4:AG62)*-1,AG62-W$2),MAX(0,MAX(AG$4:AG62)*-1,AG62-W$2))))</f>
        <v>0</v>
      </c>
      <c r="AH63" s="57">
        <f>'Drive Train'!$F$35-ABS(W63)*'DEPRECATED - DT-Prelim Calcs'!$C$21*'Drive Train'!$F$39</f>
        <v>12.4</v>
      </c>
      <c r="AI63" s="1">
        <f>IF(AJ63&gt;='Drive Train'!$F$29,1,0)</f>
        <v>1</v>
      </c>
      <c r="AJ63" s="57">
        <f>AJ62+0.5*Y63*'DEPRECATED - DT-Prelim Calcs'!$C$11^2+AE63*'DEPRECATED - DT-Prelim Calcs'!$C$11</f>
        <v>784.33981740885292</v>
      </c>
      <c r="AK63" s="57">
        <f t="shared" si="8"/>
        <v>0</v>
      </c>
      <c r="AL63" s="63">
        <f>AL62+'DEPRECATED - DT-Prelim Calcs'!$C$11</f>
        <v>236</v>
      </c>
      <c r="AM63" s="2">
        <f>AW63/'Drive Train'!$F$35</f>
        <v>0.90171808960413258</v>
      </c>
      <c r="AN63" s="46">
        <f>AU63*12*60/(PI() * 'Drive Train'!$F$15)/AM$2*AM63</f>
        <v>4074.5128288160863</v>
      </c>
      <c r="AO63" s="2">
        <f>('DEPRECATED - DT-Prelim Calcs'!$C$6*AM63-AN63)/('DEPRECATED - DT-Prelim Calcs'!$C$6*AM63)*'DEPRECATED - DT-Prelim Calcs'!$C$7*AM63</f>
        <v>0.33081866021485867</v>
      </c>
      <c r="AP63" s="57">
        <f>AO63/'DEPRECATED - DT-Prelim Calcs'!$C$7*('DEPRECATED - DT-Prelim Calcs'!$C$8-'DEPRECATED - DT-Prelim Calcs'!$C$9)+'DEPRECATED - DT-Prelim Calcs'!$C$9</f>
        <v>20.3116324089487</v>
      </c>
      <c r="AQ63" s="57">
        <f t="shared" si="9"/>
        <v>20.3116324089487</v>
      </c>
      <c r="AR63" s="2">
        <f t="shared" si="30"/>
        <v>3.5916630442001107E-7</v>
      </c>
      <c r="AS63" s="57">
        <f>AR63*'DEPRECATED - DT-Prelim Calcs'!$C$21/AM$2/'DEPRECATED - DT-Prelim Calcs'!$C$19/'DEPRECATED - DT-Prelim Calcs'!$C$18*3.39*'DEPRECATED - DT-Prelim Calcs'!$C$20</f>
        <v>2.602854718071531E-6</v>
      </c>
      <c r="AT63" s="46">
        <f t="shared" si="31"/>
        <v>0</v>
      </c>
      <c r="AU63" s="57">
        <f>AS62*'DEPRECATED - DT-Prelim Calcs'!$C$11+AU62</f>
        <v>39.432315430651244</v>
      </c>
      <c r="AV63" s="57">
        <f>AV62+0.5*AS63*'DEPRECATED - DT-Prelim Calcs'!$C$11^2+AU63*'DEPRECATED - DT-Prelim Calcs'!$C$11</f>
        <v>9261.4142536893251</v>
      </c>
      <c r="AW63" s="57">
        <f>MIN('Drive Train'!$F$35-AQ62*'DEPRECATED - DT-Prelim Calcs'!$C$21*'Drive Train'!$F$39,AW62+AQ$2)</f>
        <v>11.181304311091244</v>
      </c>
      <c r="AX63" s="57">
        <f>'Drive Train'!$F$35-AQ63*'DEPRECATED - DT-Prelim Calcs'!$C$21*'Drive Train'!$F$39</f>
        <v>11.181302055463078</v>
      </c>
      <c r="AY63" s="1">
        <f>IF(AV63&gt;='Drive Train'!$F$29,1,0)</f>
        <v>1</v>
      </c>
      <c r="AZ63" s="57">
        <f t="shared" si="32"/>
        <v>22.568480454387444</v>
      </c>
      <c r="BA63" s="63">
        <f>BA62+'DEPRECATED - DT-Prelim Calcs'!$C$11</f>
        <v>236</v>
      </c>
      <c r="BB63" s="2">
        <f>BL63/'Drive Train'!$F$35</f>
        <v>1.2947645966725603</v>
      </c>
      <c r="BC63" s="46">
        <f>BJ63*12*60/(PI() * 'Drive Train'!$F$15)/BB$2*BB63</f>
        <v>-4259.0933611747578</v>
      </c>
      <c r="BD63" s="2">
        <f>('DEPRECATED - DT-Prelim Calcs'!$C$6*BB63-BC63)/('DEPRECATED - DT-Prelim Calcs'!$C$6*BB63)*'DEPRECATED - DT-Prelim Calcs'!$C$7*BB63</f>
        <v>5.0461641039529468</v>
      </c>
      <c r="BE63" s="57">
        <f>BD63/'DEPRECATED - DT-Prelim Calcs'!$C$7*('DEPRECATED - DT-Prelim Calcs'!$C$8-'DEPRECATED - DT-Prelim Calcs'!$C$9)+'DEPRECATED - DT-Prelim Calcs'!$C$9</f>
        <v>271.34018860463198</v>
      </c>
      <c r="BF63" s="57">
        <f t="shared" si="10"/>
        <v>93</v>
      </c>
      <c r="BG63" s="2">
        <f t="shared" si="33"/>
        <v>1.937034418673484</v>
      </c>
      <c r="BH63" s="57">
        <f>BG63*'DEPRECATED - DT-Prelim Calcs'!$C$21/BB$2/'DEPRECATED - DT-Prelim Calcs'!$C$19/'DEPRECATED - DT-Prelim Calcs'!$C$18*3.39*'DEPRECATED - DT-Prelim Calcs'!$C$20</f>
        <v>20.276478078893501</v>
      </c>
      <c r="BI63" s="46">
        <f t="shared" si="34"/>
        <v>0</v>
      </c>
      <c r="BJ63" s="57">
        <f>BH62*'DEPRECATED - DT-Prelim Calcs'!$C$11+BJ62</f>
        <v>-19.873432010501332</v>
      </c>
      <c r="BK63" s="57">
        <f>BK62+0.5*BH63*'DEPRECATED - DT-Prelim Calcs'!$C$11^2+BJ63*'DEPRECATED - DT-Prelim Calcs'!$C$11</f>
        <v>4914.4865764422284</v>
      </c>
      <c r="BL63" s="57">
        <f>MIN('Drive Train'!$F$35-BF62*'DEPRECATED - DT-Prelim Calcs'!$C$21*'Drive Train'!$F$39,BL62+BF$2)</f>
        <v>16.055080998739747</v>
      </c>
      <c r="BM63" s="57">
        <f>'Drive Train'!$F$35-BF63*'DEPRECATED - DT-Prelim Calcs'!$C$21*'Drive Train'!$F$39</f>
        <v>6.82</v>
      </c>
      <c r="BN63" s="1">
        <f>IF(BK63&gt;='Drive Train'!$F$29,1,0)</f>
        <v>1</v>
      </c>
      <c r="BO63" s="57">
        <f t="shared" si="35"/>
        <v>103.33333333333333</v>
      </c>
      <c r="BP63" s="63">
        <f>BP62+'DEPRECATED - DT-Prelim Calcs'!$C$11</f>
        <v>236</v>
      </c>
      <c r="BQ63" s="2">
        <f>CA63/'Drive Train'!$F$35</f>
        <v>1.0368520788285329</v>
      </c>
      <c r="BR63" s="46">
        <f>BY63*12*60/(PI() * 'Drive Train'!$F$15)/BQ$2*BQ63</f>
        <v>-1543.1360475979748</v>
      </c>
      <c r="BS63" s="2">
        <f>('DEPRECATED - DT-Prelim Calcs'!$C$6*BQ63-BR63)/('DEPRECATED - DT-Prelim Calcs'!$C$6*BQ63)*'DEPRECATED - DT-Prelim Calcs'!$C$7*BQ63</f>
        <v>3.1965541994159987</v>
      </c>
      <c r="BT63" s="57">
        <f>BS63/'DEPRECATED - DT-Prelim Calcs'!$C$7*('DEPRECATED - DT-Prelim Calcs'!$C$8-'DEPRECATED - DT-Prelim Calcs'!$C$9)+'DEPRECATED - DT-Prelim Calcs'!$C$9</f>
        <v>172.87340406019609</v>
      </c>
      <c r="BU63" s="57">
        <f t="shared" si="11"/>
        <v>93</v>
      </c>
      <c r="BV63" s="2">
        <f t="shared" si="36"/>
        <v>1.8051654479963999</v>
      </c>
      <c r="BW63" s="57">
        <f>BV63*'DEPRECATED - DT-Prelim Calcs'!$C$21/BQ$2/'DEPRECATED - DT-Prelim Calcs'!$C$19/'DEPRECATED - DT-Prelim Calcs'!$C$18*3.39*'DEPRECATED - DT-Prelim Calcs'!$C$20</f>
        <v>24.71028566609634</v>
      </c>
      <c r="BX63" s="46">
        <f t="shared" si="37"/>
        <v>0</v>
      </c>
      <c r="BY63" s="57">
        <f>BW62*'DEPRECATED - DT-Prelim Calcs'!$C$11+BY62</f>
        <v>-6.8758813471432418</v>
      </c>
      <c r="BZ63" s="57">
        <f>BZ62+0.5*BW63*'DEPRECATED - DT-Prelim Calcs'!$C$11^2+BY63*'DEPRECATED - DT-Prelim Calcs'!$C$11</f>
        <v>-4969.124320802207</v>
      </c>
      <c r="CA63" s="57">
        <f>MIN('Drive Train'!$F$35-BU62*'DEPRECATED - DT-Prelim Calcs'!$C$21*'Drive Train'!$F$39,CA62+BU$2)</f>
        <v>12.856965777473809</v>
      </c>
      <c r="CB63" s="57">
        <f>'Drive Train'!$F$35-BU63*'DEPRECATED - DT-Prelim Calcs'!$C$21*'Drive Train'!$F$39</f>
        <v>6.82</v>
      </c>
      <c r="CC63" s="1">
        <f>IF(BZ63&gt;='Drive Train'!$F$29,1,0)</f>
        <v>0</v>
      </c>
      <c r="CD63" s="57">
        <f t="shared" si="38"/>
        <v>103.33333333333333</v>
      </c>
      <c r="CE63" s="63">
        <f>CE62+'DEPRECATED - DT-Prelim Calcs'!$C$11</f>
        <v>236</v>
      </c>
      <c r="CF63" s="2">
        <f>CP63/'Drive Train'!$F$35</f>
        <v>0.55000000000000004</v>
      </c>
      <c r="CG63" s="46">
        <f>CN63*12*60/(PI() * 'Drive Train'!$F$15)/CF$2*CF63</f>
        <v>-14739.38875508974</v>
      </c>
      <c r="CH63" s="2">
        <f>('DEPRECATED - DT-Prelim Calcs'!$C$6*CF63-CG63)/('DEPRECATED - DT-Prelim Calcs'!$C$6*CF63)*'DEPRECATED - DT-Prelim Calcs'!$C$7*CF63</f>
        <v>7.9900266228454546</v>
      </c>
      <c r="CI63" s="57">
        <f>CH63/'DEPRECATED - DT-Prelim Calcs'!$C$7*('DEPRECATED - DT-Prelim Calcs'!$C$8-'DEPRECATED - DT-Prelim Calcs'!$C$9)+'DEPRECATED - DT-Prelim Calcs'!$C$9</f>
        <v>428.06116834484311</v>
      </c>
      <c r="CJ63" s="57">
        <f t="shared" si="12"/>
        <v>93</v>
      </c>
      <c r="CK63" s="2">
        <f t="shared" si="39"/>
        <v>1.5241763143494644</v>
      </c>
      <c r="CL63" s="57">
        <f>CK63*'DEPRECATED - DT-Prelim Calcs'!$C$21/CF$2/'DEPRECATED - DT-Prelim Calcs'!$C$19/'DEPRECATED - DT-Prelim Calcs'!$C$18*3.39*'DEPRECATED - DT-Prelim Calcs'!$C$20</f>
        <v>25.773080821789936</v>
      </c>
      <c r="CM63" s="46">
        <f t="shared" si="40"/>
        <v>0</v>
      </c>
      <c r="CN63" s="57">
        <f>CL62*'DEPRECATED - DT-Prelim Calcs'!$C$11+CN62</f>
        <v>-100.22760915886134</v>
      </c>
      <c r="CO63" s="57">
        <f>CO62+0.5*CL63*'DEPRECATED - DT-Prelim Calcs'!$C$11^2+CN63*'DEPRECATED - DT-Prelim Calcs'!$C$11</f>
        <v>-20604.132310593533</v>
      </c>
      <c r="CP63" s="57">
        <f>MIN('Drive Train'!$F$35-CJ62*'DEPRECATED - DT-Prelim Calcs'!$C$21*'Drive Train'!$F$39,CP62+CJ$2)</f>
        <v>6.82</v>
      </c>
      <c r="CQ63" s="57">
        <f>'Drive Train'!$F$35-CJ63*'DEPRECATED - DT-Prelim Calcs'!$C$21*'Drive Train'!$F$39</f>
        <v>6.82</v>
      </c>
      <c r="CR63" s="1">
        <f>IF(CO63&gt;='Drive Train'!$F$29,1,0)</f>
        <v>0</v>
      </c>
      <c r="CS63" s="57">
        <f t="shared" si="41"/>
        <v>103.33333333333333</v>
      </c>
      <c r="CT63" s="63">
        <f>CT62+'DEPRECATED - DT-Prelim Calcs'!$C$11</f>
        <v>236</v>
      </c>
      <c r="CU63" s="2">
        <f>DE63/'Drive Train'!$F$35</f>
        <v>0.55000000000000004</v>
      </c>
      <c r="CV63" s="46">
        <f>DC63*12*60/(PI() * 'Drive Train'!$F$15)/CU$2*CU63</f>
        <v>-1742.36892960655</v>
      </c>
      <c r="CW63" s="2">
        <f>('DEPRECATED - DT-Prelim Calcs'!$C$6*CU63-CV63)/('DEPRECATED - DT-Prelim Calcs'!$C$6*CU63)*'DEPRECATED - DT-Prelim Calcs'!$C$7*CU63</f>
        <v>2.1133253509102787</v>
      </c>
      <c r="CX63" s="57">
        <f>CW63/'DEPRECATED - DT-Prelim Calcs'!$C$7*('DEPRECATED - DT-Prelim Calcs'!$C$8-'DEPRECATED - DT-Prelim Calcs'!$C$9)+'DEPRECATED - DT-Prelim Calcs'!$C$9</f>
        <v>115.20607573518207</v>
      </c>
      <c r="CY63" s="57">
        <f t="shared" si="13"/>
        <v>93</v>
      </c>
      <c r="CZ63" s="2">
        <f t="shared" si="42"/>
        <v>1.2803081040535502</v>
      </c>
      <c r="DA63" s="57">
        <f>CZ63*'DEPRECATED - DT-Prelim Calcs'!$C$21/CU$2/'DEPRECATED - DT-Prelim Calcs'!$C$19/'DEPRECATED - DT-Prelim Calcs'!$C$18*3.39*'DEPRECATED - DT-Prelim Calcs'!$C$20</f>
        <v>25.773080821789936</v>
      </c>
      <c r="DB63" s="46">
        <f t="shared" si="43"/>
        <v>0</v>
      </c>
      <c r="DC63" s="57">
        <f>DA62*'DEPRECATED - DT-Prelim Calcs'!$C$11+DC62</f>
        <v>-9.9523880529000905</v>
      </c>
      <c r="DD63" s="57">
        <f>DD62+0.5*DA63*'DEPRECATED - DT-Prelim Calcs'!$C$11^2+DC63*'DEPRECATED - DT-Prelim Calcs'!$C$11</f>
        <v>-38107.101189808098</v>
      </c>
      <c r="DE63" s="57">
        <f>MIN('Drive Train'!$F$35-CY62*'DEPRECATED - DT-Prelim Calcs'!$C$21*'Drive Train'!$F$39,DE62+CY$2)</f>
        <v>6.82</v>
      </c>
      <c r="DF63" s="57">
        <f>'Drive Train'!$F$35-CY63*'DEPRECATED - DT-Prelim Calcs'!$C$21*'Drive Train'!$F$39</f>
        <v>6.82</v>
      </c>
      <c r="DG63" s="1">
        <f>IF(DD63&gt;='Drive Train'!$F$29,1,0)</f>
        <v>0</v>
      </c>
      <c r="DH63" s="57">
        <f t="shared" si="44"/>
        <v>103.33333333333333</v>
      </c>
      <c r="DI63" s="63">
        <f>DI62+'DEPRECATED - DT-Prelim Calcs'!$C$11</f>
        <v>236</v>
      </c>
      <c r="DJ63" s="2">
        <f>DT63/'Drive Train'!$F$35</f>
        <v>0.55000000000000004</v>
      </c>
      <c r="DK63" s="46">
        <f>DR63*12*60/(PI() * 'Drive Train'!$F$15)/DJ$2*DJ63</f>
        <v>2557.9593693753714</v>
      </c>
      <c r="DL63" s="2">
        <f>('DEPRECATED - DT-Prelim Calcs'!$C$6*DJ63-DK63)/('DEPRECATED - DT-Prelim Calcs'!$C$6*DJ63)*'DEPRECATED - DT-Prelim Calcs'!$C$7*DJ63</f>
        <v>0.16889923448505742</v>
      </c>
      <c r="DM63" s="57">
        <f>DL63/'DEPRECATED - DT-Prelim Calcs'!$C$7*('DEPRECATED - DT-Prelim Calcs'!$C$8-'DEPRECATED - DT-Prelim Calcs'!$C$9)+'DEPRECATED - DT-Prelim Calcs'!$C$9</f>
        <v>11.691606549557207</v>
      </c>
      <c r="DN63" s="57">
        <f t="shared" si="14"/>
        <v>11.691606549557207</v>
      </c>
      <c r="DO63" s="2">
        <f t="shared" si="45"/>
        <v>-0.17159955481046696</v>
      </c>
      <c r="DP63" s="57">
        <f>DO63*'DEPRECATED - DT-Prelim Calcs'!$C$21/DJ$2/'DEPRECATED - DT-Prelim Calcs'!$C$19/'DEPRECATED - DT-Prelim Calcs'!$C$18*3.39*'DEPRECATED - DT-Prelim Calcs'!$C$20</f>
        <v>-4.0070613082028039</v>
      </c>
      <c r="DQ63" s="46">
        <f t="shared" si="46"/>
        <v>1</v>
      </c>
      <c r="DR63" s="57">
        <f>DP62*'DEPRECATED - DT-Prelim Calcs'!$C$11+DR62</f>
        <v>12.595715302524837</v>
      </c>
      <c r="DS63" s="57">
        <f>DS62+0.5*DP63*'DEPRECATED - DT-Prelim Calcs'!$C$11^2+DR63*'DEPRECATED - DT-Prelim Calcs'!$C$11</f>
        <v>-62917.741681744359</v>
      </c>
      <c r="DT63" s="57">
        <f>MIN('Drive Train'!$F$35-DN62*'DEPRECATED - DT-Prelim Calcs'!$C$21*'Drive Train'!$F$39,DT62+DN$2)</f>
        <v>6.82</v>
      </c>
      <c r="DU63" s="57">
        <f>'Drive Train'!$F$35-DN63*'DEPRECATED - DT-Prelim Calcs'!$C$21*'Drive Train'!$F$39</f>
        <v>11.698503607026568</v>
      </c>
      <c r="DV63" s="1">
        <f>IF(DS63&gt;='Drive Train'!$F$29,1,0)</f>
        <v>0</v>
      </c>
      <c r="DW63" s="57">
        <f t="shared" si="47"/>
        <v>12.990673943952453</v>
      </c>
      <c r="DX63" s="63">
        <f>DX62+'DEPRECATED - DT-Prelim Calcs'!$C$11</f>
        <v>236</v>
      </c>
      <c r="DY63" s="2">
        <f>EI63/'Drive Train'!$F$35</f>
        <v>0.55000000000000004</v>
      </c>
      <c r="DZ63" s="46">
        <f>EG63*12*60/(PI() * 'Drive Train'!$F$15)/DY$2*DY63</f>
        <v>-128819.88968196852</v>
      </c>
      <c r="EA63" s="2">
        <f>('DEPRECATED - DT-Prelim Calcs'!$C$6*DY63-DZ63)/('DEPRECATED - DT-Prelim Calcs'!$C$6*DY63)*'DEPRECATED - DT-Prelim Calcs'!$C$7*DY63</f>
        <v>59.57239195751297</v>
      </c>
      <c r="EB63" s="57">
        <f>EA63/'DEPRECATED - DT-Prelim Calcs'!$C$7*('DEPRECATED - DT-Prelim Calcs'!$C$8-'DEPRECATED - DT-Prelim Calcs'!$C$9)+'DEPRECATED - DT-Prelim Calcs'!$C$9</f>
        <v>3174.1265096053585</v>
      </c>
      <c r="EC63" s="57">
        <f t="shared" si="15"/>
        <v>93</v>
      </c>
      <c r="ED63" s="2">
        <f t="shared" si="48"/>
        <v>0.96993038185874991</v>
      </c>
      <c r="EE63" s="57">
        <f>ED63*'DEPRECATED - DT-Prelim Calcs'!$C$21/DY$2/'DEPRECATED - DT-Prelim Calcs'!$C$19/'DEPRECATED - DT-Prelim Calcs'!$C$18*3.39*'DEPRECATED - DT-Prelim Calcs'!$C$20</f>
        <v>25.773080821789936</v>
      </c>
      <c r="EF63" s="46">
        <f t="shared" si="49"/>
        <v>0</v>
      </c>
      <c r="EG63" s="57">
        <f>EE62*'DEPRECATED - DT-Prelim Calcs'!$C$11+EG62</f>
        <v>-557.43749181972441</v>
      </c>
      <c r="EH63" s="57">
        <f>EH62+0.5*EE63*'DEPRECATED - DT-Prelim Calcs'!$C$11^2+EG63*'DEPRECATED - DT-Prelim Calcs'!$C$11</f>
        <v>-132319.34624885695</v>
      </c>
      <c r="EI63" s="57">
        <f>MIN('Drive Train'!$F$35-EC62*'DEPRECATED - DT-Prelim Calcs'!$C$21*'Drive Train'!$F$39,EI62+EC$2)</f>
        <v>6.82</v>
      </c>
      <c r="EJ63" s="57">
        <f>'Drive Train'!$F$35-EC63*'DEPRECATED - DT-Prelim Calcs'!$C$21*'Drive Train'!$F$39</f>
        <v>6.82</v>
      </c>
      <c r="EK63" s="1">
        <f>IF(EH63&gt;='Drive Train'!$F$29,1,0)</f>
        <v>0</v>
      </c>
      <c r="EL63" s="57">
        <f t="shared" si="50"/>
        <v>103.33333333333333</v>
      </c>
      <c r="EM63" s="63">
        <f>EM62+'DEPRECATED - DT-Prelim Calcs'!$C$11</f>
        <v>236</v>
      </c>
      <c r="EN63" s="2">
        <f>EX63/'Drive Train'!$F$35</f>
        <v>0.55000000000000004</v>
      </c>
      <c r="EO63" s="46">
        <f>EV63*12*60/(PI() * 'Drive Train'!$F$15)/EN$2*EN63</f>
        <v>-17513.454681666459</v>
      </c>
      <c r="EP63" s="2">
        <f>('DEPRECATED - DT-Prelim Calcs'!$C$6*EN63-EO63)/('DEPRECATED - DT-Prelim Calcs'!$C$6*EN63)*'DEPRECATED - DT-Prelim Calcs'!$C$7*EN63</f>
        <v>9.2443416102844598</v>
      </c>
      <c r="EQ63" s="57">
        <f>EP63/'DEPRECATED - DT-Prelim Calcs'!$C$7*('DEPRECATED - DT-Prelim Calcs'!$C$8-'DEPRECATED - DT-Prelim Calcs'!$C$9)+'DEPRECATED - DT-Prelim Calcs'!$C$9</f>
        <v>494.83652638983244</v>
      </c>
      <c r="ER63" s="57">
        <f t="shared" si="16"/>
        <v>93</v>
      </c>
      <c r="ES63" s="2">
        <f t="shared" si="51"/>
        <v>0.86507304327942547</v>
      </c>
      <c r="ET63" s="57">
        <f>ES63*'DEPRECATED - DT-Prelim Calcs'!$C$21/EN$2/'DEPRECATED - DT-Prelim Calcs'!$C$19/'DEPRECATED - DT-Prelim Calcs'!$C$18*3.39*'DEPRECATED - DT-Prelim Calcs'!$C$20</f>
        <v>25.773080821789936</v>
      </c>
      <c r="EU63" s="46">
        <f t="shared" si="52"/>
        <v>0</v>
      </c>
      <c r="EV63" s="57">
        <f>ET62*'DEPRECATED - DT-Prelim Calcs'!$C$11+EV62</f>
        <v>-67.592310278748286</v>
      </c>
      <c r="EW63" s="57">
        <f>EW62+0.5*ET63*'DEPRECATED - DT-Prelim Calcs'!$C$11^2+EV63*'DEPRECATED - DT-Prelim Calcs'!$C$11</f>
        <v>-167613.72713183789</v>
      </c>
      <c r="EX63" s="57">
        <f>MIN('Drive Train'!$F$35-ER62*'DEPRECATED - DT-Prelim Calcs'!$C$21*'Drive Train'!$F$39,EX62+ER$2)</f>
        <v>6.82</v>
      </c>
      <c r="EY63" s="57">
        <f>'Drive Train'!$F$35-ER63*'DEPRECATED - DT-Prelim Calcs'!$C$21*'Drive Train'!$F$39</f>
        <v>6.82</v>
      </c>
      <c r="EZ63" s="1">
        <f>IF(EW63&gt;='Drive Train'!$F$29,1,0)</f>
        <v>0</v>
      </c>
      <c r="FA63" s="57">
        <f t="shared" si="53"/>
        <v>103.33333333333333</v>
      </c>
      <c r="FB63" s="63">
        <f>FB62+'DEPRECATED - DT-Prelim Calcs'!$C$11</f>
        <v>236</v>
      </c>
      <c r="FC63" s="2">
        <f>FM63/'Drive Train'!$F$35</f>
        <v>0.55000000000000004</v>
      </c>
      <c r="FD63" s="46">
        <f>FK63*12*60/(PI() * 'Drive Train'!$F$15)/FC$2*FC63</f>
        <v>-206715.04446744247</v>
      </c>
      <c r="FE63" s="2">
        <f>('DEPRECATED - DT-Prelim Calcs'!$C$6*FC63-FD63)/('DEPRECATED - DT-Prelim Calcs'!$C$6*FC63)*'DEPRECATED - DT-Prelim Calcs'!$C$7*FC63</f>
        <v>94.793278080025573</v>
      </c>
      <c r="FF63" s="57">
        <f>FE63/'DEPRECATED - DT-Prelim Calcs'!$C$7*('DEPRECATED - DT-Prelim Calcs'!$C$8-'DEPRECATED - DT-Prelim Calcs'!$C$9)+'DEPRECATED - DT-Prelim Calcs'!$C$9</f>
        <v>5049.1637251731463</v>
      </c>
      <c r="FG63" s="57">
        <f t="shared" si="17"/>
        <v>93</v>
      </c>
      <c r="FH63" s="2">
        <f t="shared" si="54"/>
        <v>0.78067567320338405</v>
      </c>
      <c r="FI63" s="57">
        <f>FH63*'DEPRECATED - DT-Prelim Calcs'!$C$21/FC$2/'DEPRECATED - DT-Prelim Calcs'!$C$19/'DEPRECATED - DT-Prelim Calcs'!$C$18*3.39*'DEPRECATED - DT-Prelim Calcs'!$C$20</f>
        <v>25.773080821789936</v>
      </c>
      <c r="FJ63" s="46">
        <f t="shared" si="55"/>
        <v>0</v>
      </c>
      <c r="FK63" s="57">
        <f>FI62*'DEPRECATED - DT-Prelim Calcs'!$C$11+FK62</f>
        <v>-719.9716907820449</v>
      </c>
      <c r="FL63" s="57">
        <f>FL62+0.5*FI63*'DEPRECATED - DT-Prelim Calcs'!$C$11^2+FK63*'DEPRECATED - DT-Prelim Calcs'!$C$11</f>
        <v>-193341.52546157577</v>
      </c>
      <c r="FM63" s="57">
        <f>MIN('Drive Train'!$F$35-FG62*'DEPRECATED - DT-Prelim Calcs'!$C$21*'Drive Train'!$F$39,FM62+FG$2)</f>
        <v>6.82</v>
      </c>
      <c r="FN63" s="57">
        <f>'Drive Train'!$F$35-FG63*'DEPRECATED - DT-Prelim Calcs'!$C$21*'Drive Train'!$F$39</f>
        <v>6.82</v>
      </c>
      <c r="FO63" s="1">
        <f>IF(FL63&gt;='Drive Train'!$F$29,1,0)</f>
        <v>0</v>
      </c>
      <c r="FP63" s="57">
        <f t="shared" si="56"/>
        <v>103.33333333333333</v>
      </c>
      <c r="FQ63" s="63">
        <f>FQ62+'DEPRECATED - DT-Prelim Calcs'!$C$11</f>
        <v>236</v>
      </c>
      <c r="FR63" s="2">
        <f>GB63/'Drive Train'!$F$35</f>
        <v>0.55000000000000004</v>
      </c>
      <c r="FS63" s="46">
        <f>FZ63*12*60/(PI() * 'Drive Train'!$F$15)/FR$2*FR63</f>
        <v>-33659.007765479175</v>
      </c>
      <c r="FT63" s="2">
        <f>('DEPRECATED - DT-Prelim Calcs'!$C$6*FR63-FS63)/('DEPRECATED - DT-Prelim Calcs'!$C$6*FR63)*'DEPRECATED - DT-Prelim Calcs'!$C$7*FR63</f>
        <v>16.544676119100341</v>
      </c>
      <c r="FU63" s="57">
        <f>FT63/'DEPRECATED - DT-Prelim Calcs'!$C$7*('DEPRECATED - DT-Prelim Calcs'!$C$8-'DEPRECATED - DT-Prelim Calcs'!$C$9)+'DEPRECATED - DT-Prelim Calcs'!$C$9</f>
        <v>883.48089048986469</v>
      </c>
      <c r="FV63" s="57">
        <f t="shared" si="18"/>
        <v>93</v>
      </c>
      <c r="FW63" s="2">
        <f t="shared" si="57"/>
        <v>0.7112822800297498</v>
      </c>
      <c r="FX63" s="57">
        <f>FW63*'DEPRECATED - DT-Prelim Calcs'!$C$21/FR$2/'DEPRECATED - DT-Prelim Calcs'!$C$19/'DEPRECATED - DT-Prelim Calcs'!$C$18*3.39*'DEPRECATED - DT-Prelim Calcs'!$C$20</f>
        <v>25.773080821789936</v>
      </c>
      <c r="FY63" s="46">
        <f t="shared" si="58"/>
        <v>0</v>
      </c>
      <c r="FZ63" s="57">
        <f>FX62*'DEPRECATED - DT-Prelim Calcs'!$C$11+FZ62</f>
        <v>-106.8110015385365</v>
      </c>
      <c r="GA63" s="57">
        <f>GA62+0.5*FX63*'DEPRECATED - DT-Prelim Calcs'!$C$11^2+FZ63*'DEPRECATED - DT-Prelim Calcs'!$C$11</f>
        <v>-209527.97000642036</v>
      </c>
      <c r="GB63" s="57">
        <f>MIN('Drive Train'!$F$35-FV62*'DEPRECATED - DT-Prelim Calcs'!$C$21*'Drive Train'!$F$39,GB62+FV$2)</f>
        <v>6.82</v>
      </c>
      <c r="GC63" s="57">
        <f>'Drive Train'!$F$35-FV63*'DEPRECATED - DT-Prelim Calcs'!$C$21*'Drive Train'!$F$39</f>
        <v>6.82</v>
      </c>
      <c r="GD63" s="1">
        <f>IF(GA63&gt;='Drive Train'!$F$29,1,0)</f>
        <v>0</v>
      </c>
      <c r="GE63" s="57">
        <f t="shared" si="59"/>
        <v>103.33333333333333</v>
      </c>
      <c r="GF63" s="63">
        <f>GF62+'DEPRECATED - DT-Prelim Calcs'!$C$11</f>
        <v>236</v>
      </c>
      <c r="GG63" s="2">
        <f>GQ63/'Drive Train'!$F$35</f>
        <v>0.85483870967741948</v>
      </c>
      <c r="GH63" s="46">
        <f>GO63*12*60/(PI() * 'Drive Train'!$F$15)/GG$2*GG63</f>
        <v>-381491.09524029813</v>
      </c>
      <c r="GI63" s="2">
        <f>('DEPRECATED - DT-Prelim Calcs'!$C$6*GG63-GH63)/('DEPRECATED - DT-Prelim Calcs'!$C$6*GG63)*'DEPRECATED - DT-Prelim Calcs'!$C$7*GG63</f>
        <v>174.55425876295271</v>
      </c>
      <c r="GJ63" s="57">
        <f>GI63/'DEPRECATED - DT-Prelim Calcs'!$C$7*('DEPRECATED - DT-Prelim Calcs'!$C$8-'DEPRECATED - DT-Prelim Calcs'!$C$9)+'DEPRECATED - DT-Prelim Calcs'!$C$9</f>
        <v>9295.3603316542885</v>
      </c>
      <c r="GK63" s="57">
        <f t="shared" si="60"/>
        <v>29.999999999999982</v>
      </c>
      <c r="GL63" s="2">
        <f t="shared" si="61"/>
        <v>0.99579519204165001</v>
      </c>
      <c r="GM63" s="57">
        <f>GL63*'DEPRECATED - DT-Prelim Calcs'!$C$21/GG$2/'DEPRECATED - DT-Prelim Calcs'!$C$19/'DEPRECATED - DT-Prelim Calcs'!$C$18*3.39*'DEPRECATED - DT-Prelim Calcs'!$C$20</f>
        <v>25.773080821789936</v>
      </c>
      <c r="GN63" s="46">
        <f t="shared" si="62"/>
        <v>0</v>
      </c>
      <c r="GO63" s="57">
        <f>GM62*'DEPRECATED - DT-Prelim Calcs'!$C$11+GO62</f>
        <v>-1090.4496772371292</v>
      </c>
      <c r="GP63" s="57">
        <f>GP62+0.5*GM63*'DEPRECATED - DT-Prelim Calcs'!$C$11^2+GO63*'DEPRECATED - DT-Prelim Calcs'!$C$11</f>
        <v>-122090.09932152143</v>
      </c>
      <c r="GQ63" s="57">
        <f>MIN('Drive Train'!$F$35-GK62*'DEPRECATED - DT-Prelim Calcs'!$C$21*'Drive Train'!$F$39,GQ62+GK$2)</f>
        <v>10.600000000000001</v>
      </c>
      <c r="GR63" s="57">
        <f>'Drive Train'!$F$35-GK63*'DEPRECATED - DT-Prelim Calcs'!$C$21*'Drive Train'!$F$39</f>
        <v>10.600000000000001</v>
      </c>
      <c r="GS63" s="1">
        <f>IF(GP63&gt;='Drive Train'!$F$29,1,0)</f>
        <v>0</v>
      </c>
      <c r="GT63" s="57">
        <f t="shared" si="63"/>
        <v>33.333333333333314</v>
      </c>
      <c r="GU63" s="63">
        <f>GU62+'DEPRECATED - DT-Prelim Calcs'!$C$11</f>
        <v>236</v>
      </c>
      <c r="GV63" s="2">
        <f>HF63/'Drive Train'!$F$35</f>
        <v>3.8248760576925482</v>
      </c>
      <c r="GW63" s="46">
        <f>HD63*12*60/(PI() * 'Drive Train'!$F$15)/GV$2*GV63</f>
        <v>-2061801.4391930136</v>
      </c>
      <c r="GX63" s="2">
        <f>('DEPRECATED - DT-Prelim Calcs'!$C$6*GV63-GW63)/('DEPRECATED - DT-Prelim Calcs'!$C$6*GV63)*'DEPRECATED - DT-Prelim Calcs'!$C$7*GV63</f>
        <v>941.47713862646185</v>
      </c>
      <c r="GY63" s="57">
        <f>GX63/'DEPRECATED - DT-Prelim Calcs'!$C$7*('DEPRECATED - DT-Prelim Calcs'!$C$8-'DEPRECATED - DT-Prelim Calcs'!$C$9)+'DEPRECATED - DT-Prelim Calcs'!$C$9</f>
        <v>50123.661363392137</v>
      </c>
      <c r="GZ63" s="57">
        <f t="shared" si="20"/>
        <v>33.333333333333314</v>
      </c>
      <c r="HA63" s="2">
        <f t="shared" si="64"/>
        <v>0.99579519204165001</v>
      </c>
      <c r="HB63" s="57">
        <f>HA63*'DEPRECATED - DT-Prelim Calcs'!$C$21/GV$2/'DEPRECATED - DT-Prelim Calcs'!$C$19/'DEPRECATED - DT-Prelim Calcs'!$C$18*3.39*'DEPRECATED - DT-Prelim Calcs'!$C$20</f>
        <v>25.773080821789936</v>
      </c>
      <c r="HC63" s="46">
        <f t="shared" si="65"/>
        <v>0</v>
      </c>
      <c r="HD63" s="57">
        <f>HB62*'DEPRECATED - DT-Prelim Calcs'!$C$11+HD62</f>
        <v>-1317.1489044583216</v>
      </c>
      <c r="HE63" s="57">
        <f>HE62+0.5*HB63*'DEPRECATED - DT-Prelim Calcs'!$C$11^2+HD63*'DEPRECATED - DT-Prelim Calcs'!$C$11</f>
        <v>-108076.78508198635</v>
      </c>
      <c r="HF63" s="57">
        <f>MIN('Drive Train'!$F$35-GZ62*'DEPRECATED - DT-Prelim Calcs'!$C$21*'Drive Train'!$F$39,HF62+GZ$2)</f>
        <v>47.428463115387601</v>
      </c>
      <c r="HG63" s="57">
        <f>'Drive Train'!$F$35-GZ63*'DEPRECATED - DT-Prelim Calcs'!$C$21*'Drive Train'!$F$39</f>
        <v>10.400000000000002</v>
      </c>
      <c r="HH63" s="1">
        <f>IF(HE63&gt;='Drive Train'!$F$29,1,0)</f>
        <v>0</v>
      </c>
      <c r="HI63" s="57">
        <f t="shared" si="66"/>
        <v>37.037037037037017</v>
      </c>
      <c r="HJ63" s="63">
        <f>HJ62+'DEPRECATED - DT-Prelim Calcs'!$C$11</f>
        <v>236</v>
      </c>
      <c r="HK63" s="2">
        <f>HU63/'Drive Train'!$F$35</f>
        <v>0.82258064516129037</v>
      </c>
      <c r="HL63" s="46">
        <f>HS63*12*60/(PI() * 'Drive Train'!$F$15)/HK$2*HK63</f>
        <v>-35505.894973118156</v>
      </c>
      <c r="HM63" s="2">
        <f>('DEPRECATED - DT-Prelim Calcs'!$C$6*HK63-HL63)/('DEPRECATED - DT-Prelim Calcs'!$C$6*HK63)*'DEPRECATED - DT-Prelim Calcs'!$C$7*HK63</f>
        <v>18.03667955844373</v>
      </c>
      <c r="HN63" s="57">
        <f>HM63/'DEPRECATED - DT-Prelim Calcs'!$C$7*('DEPRECATED - DT-Prelim Calcs'!$C$8-'DEPRECATED - DT-Prelim Calcs'!$C$9)+'DEPRECATED - DT-Prelim Calcs'!$C$9</f>
        <v>962.90995325656877</v>
      </c>
      <c r="HO63" s="57">
        <f t="shared" si="21"/>
        <v>36.66666666666665</v>
      </c>
      <c r="HP63" s="2">
        <f t="shared" si="67"/>
        <v>0.99579519204165001</v>
      </c>
      <c r="HQ63" s="57">
        <f>HP63*'DEPRECATED - DT-Prelim Calcs'!$C$21/HK$2/'DEPRECATED - DT-Prelim Calcs'!$C$19/'DEPRECATED - DT-Prelim Calcs'!$C$18*3.39*'DEPRECATED - DT-Prelim Calcs'!$C$20</f>
        <v>25.773080821789936</v>
      </c>
      <c r="HR63" s="46">
        <f t="shared" si="68"/>
        <v>0</v>
      </c>
      <c r="HS63" s="57">
        <f>HQ62*'DEPRECATED - DT-Prelim Calcs'!$C$11+HS62</f>
        <v>-105.46961987385315</v>
      </c>
      <c r="HT63" s="57">
        <f>HT62+0.5*HQ63*'DEPRECATED - DT-Prelim Calcs'!$C$11^2+HS63*'DEPRECATED - DT-Prelim Calcs'!$C$11</f>
        <v>-91187.310842463805</v>
      </c>
      <c r="HU63" s="57">
        <f>MIN('Drive Train'!$F$35-HO62*'DEPRECATED - DT-Prelim Calcs'!$C$21*'Drive Train'!$F$39,HU62+HO$2)</f>
        <v>10.200000000000001</v>
      </c>
      <c r="HV63" s="57">
        <f>'Drive Train'!$F$35-HO63*'DEPRECATED - DT-Prelim Calcs'!$C$21*'Drive Train'!$F$39</f>
        <v>10.200000000000001</v>
      </c>
      <c r="HW63" s="1">
        <f>IF(HT63&gt;='Drive Train'!$F$29,1,0)</f>
        <v>0</v>
      </c>
      <c r="HX63" s="57">
        <f t="shared" si="69"/>
        <v>40.740740740740726</v>
      </c>
      <c r="HY63" s="63">
        <f>HY62+'DEPRECATED - DT-Prelim Calcs'!$C$11</f>
        <v>236</v>
      </c>
      <c r="HZ63" s="2">
        <f>IJ63/'Drive Train'!$F$35</f>
        <v>0.80645161290322598</v>
      </c>
      <c r="IA63" s="46">
        <f>IH63*12*60/(PI() * 'Drive Train'!$F$15)/HZ$2*HZ63</f>
        <v>-115148.42889132143</v>
      </c>
      <c r="IB63" s="2">
        <f>('DEPRECATED - DT-Prelim Calcs'!$C$6*HZ63-IA63)/('DEPRECATED - DT-Prelim Calcs'!$C$6*HZ63)*'DEPRECATED - DT-Prelim Calcs'!$C$7*HZ63</f>
        <v>54.008785465536675</v>
      </c>
      <c r="IC63" s="57">
        <f>IB63/'DEPRECATED - DT-Prelim Calcs'!$C$7*('DEPRECATED - DT-Prelim Calcs'!$C$8-'DEPRECATED - DT-Prelim Calcs'!$C$9)+'DEPRECATED - DT-Prelim Calcs'!$C$9</f>
        <v>2877.939491795998</v>
      </c>
      <c r="ID63" s="57">
        <f t="shared" si="22"/>
        <v>39.999999999999986</v>
      </c>
      <c r="IE63" s="2">
        <f t="shared" si="70"/>
        <v>0.99579519204165001</v>
      </c>
      <c r="IF63" s="57">
        <f>IE63*'DEPRECATED - DT-Prelim Calcs'!$C$21/HZ$2/'DEPRECATED - DT-Prelim Calcs'!$C$19/'DEPRECATED - DT-Prelim Calcs'!$C$18*3.39*'DEPRECATED - DT-Prelim Calcs'!$C$20</f>
        <v>25.773080821789936</v>
      </c>
      <c r="IG63" s="46">
        <f t="shared" si="71"/>
        <v>0</v>
      </c>
      <c r="IH63" s="57">
        <f>IF62*'DEPRECATED - DT-Prelim Calcs'!$C$11+IH62</f>
        <v>-348.88725531640841</v>
      </c>
      <c r="II63" s="57">
        <f>II62+0.5*IF63*'DEPRECATED - DT-Prelim Calcs'!$C$11^2+IH63*'DEPRECATED - DT-Prelim Calcs'!$C$11</f>
        <v>-101726.27631461955</v>
      </c>
      <c r="IJ63" s="57">
        <f>MIN('Drive Train'!$F$35-ID62*'DEPRECATED - DT-Prelim Calcs'!$C$21*'Drive Train'!$F$39,IJ62+ID$2)</f>
        <v>10.000000000000002</v>
      </c>
      <c r="IK63" s="57">
        <f>'Drive Train'!$F$35-ID63*'DEPRECATED - DT-Prelim Calcs'!$C$21*'Drive Train'!$F$39</f>
        <v>10.000000000000002</v>
      </c>
      <c r="IL63" s="1">
        <f>IF(II63&gt;='Drive Train'!$F$29,1,0)</f>
        <v>0</v>
      </c>
      <c r="IM63" s="57">
        <f t="shared" si="72"/>
        <v>44.444444444444429</v>
      </c>
      <c r="IN63" s="63">
        <f>IN62+'DEPRECATED - DT-Prelim Calcs'!$C$11</f>
        <v>236</v>
      </c>
      <c r="IO63" s="2">
        <f>IY63/'Drive Train'!$F$35</f>
        <v>0.79032258064516137</v>
      </c>
      <c r="IP63" s="46">
        <f>IW63*12*60/(PI() * 'Drive Train'!$F$15)/IO$2*IO63</f>
        <v>-127117.07560863104</v>
      </c>
      <c r="IQ63" s="2">
        <f>('DEPRECATED - DT-Prelim Calcs'!$C$6*IO63-IP63)/('DEPRECATED - DT-Prelim Calcs'!$C$6*IO63)*'DEPRECATED - DT-Prelim Calcs'!$C$7*IO63</f>
        <v>59.381629054777136</v>
      </c>
      <c r="IR63" s="57">
        <f>IQ63/'DEPRECATED - DT-Prelim Calcs'!$C$7*('DEPRECATED - DT-Prelim Calcs'!$C$8-'DEPRECATED - DT-Prelim Calcs'!$C$9)+'DEPRECATED - DT-Prelim Calcs'!$C$9</f>
        <v>3163.9709575634465</v>
      </c>
      <c r="IS63" s="57">
        <f t="shared" si="23"/>
        <v>43.333333333333321</v>
      </c>
      <c r="IT63" s="2">
        <f t="shared" si="73"/>
        <v>0.99579519204165001</v>
      </c>
      <c r="IU63" s="57">
        <f>IT63*'DEPRECATED - DT-Prelim Calcs'!$C$21/IO$2/'DEPRECATED - DT-Prelim Calcs'!$C$19/'DEPRECATED - DT-Prelim Calcs'!$C$18*3.39*'DEPRECATED - DT-Prelim Calcs'!$C$20</f>
        <v>25.773080821789936</v>
      </c>
      <c r="IV63" s="46">
        <f t="shared" si="74"/>
        <v>0</v>
      </c>
      <c r="IW63" s="57">
        <f>IU62*'DEPRECATED - DT-Prelim Calcs'!$C$11+IW62</f>
        <v>-393.01118086395866</v>
      </c>
      <c r="IX63" s="57">
        <f>IX62+0.5*IU63*'DEPRECATED - DT-Prelim Calcs'!$C$11^2+IW63*'DEPRECATED - DT-Prelim Calcs'!$C$11</f>
        <v>-136492.09146178846</v>
      </c>
      <c r="IY63" s="57">
        <f>MIN('Drive Train'!$F$35-IS62*'DEPRECATED - DT-Prelim Calcs'!$C$21*'Drive Train'!$F$39,IY62+IS$2)</f>
        <v>9.8000000000000007</v>
      </c>
      <c r="IZ63" s="57">
        <f>'Drive Train'!$F$35-IS63*'DEPRECATED - DT-Prelim Calcs'!$C$21*'Drive Train'!$F$39</f>
        <v>9.8000000000000007</v>
      </c>
      <c r="JA63" s="1">
        <f>IF(IX63&gt;='Drive Train'!$F$29,1,0)</f>
        <v>0</v>
      </c>
      <c r="JB63" s="57">
        <f t="shared" si="75"/>
        <v>48.148148148148138</v>
      </c>
      <c r="JC63" s="63">
        <f>JC62+'DEPRECATED - DT-Prelim Calcs'!$C$11</f>
        <v>236</v>
      </c>
      <c r="JD63" s="2">
        <f>JN63/'Drive Train'!$F$35</f>
        <v>0.77419354838709686</v>
      </c>
      <c r="JE63" s="46">
        <f>JL63*12*60/(PI() * 'Drive Train'!$F$15)/JD$2*JD63</f>
        <v>26927.896765618516</v>
      </c>
      <c r="JF63" s="2">
        <f>('DEPRECATED - DT-Prelim Calcs'!$C$6*JD63-JE63)/('DEPRECATED - DT-Prelim Calcs'!$C$6*JD63)*'DEPRECATED - DT-Prelim Calcs'!$C$7*JD63</f>
        <v>-10.309846682559822</v>
      </c>
      <c r="JG63" s="57">
        <f>JF63/'DEPRECATED - DT-Prelim Calcs'!$C$7*('DEPRECATED - DT-Prelim Calcs'!$C$8-'DEPRECATED - DT-Prelim Calcs'!$C$9)+'DEPRECATED - DT-Prelim Calcs'!$C$9</f>
        <v>-546.16030264415974</v>
      </c>
      <c r="JH63" s="57">
        <f t="shared" si="24"/>
        <v>-546.16030264415974</v>
      </c>
      <c r="JI63" s="2">
        <f t="shared" si="76"/>
        <v>-12.856310475183481</v>
      </c>
      <c r="JJ63" s="57">
        <f>JI63*'DEPRECATED - DT-Prelim Calcs'!$C$21/JD$2/'DEPRECATED - DT-Prelim Calcs'!$C$19/'DEPRECATED - DT-Prelim Calcs'!$C$18*3.39*'DEPRECATED - DT-Prelim Calcs'!$C$20</f>
        <v>-332.74586139302187</v>
      </c>
      <c r="JK63" s="46">
        <f t="shared" si="77"/>
        <v>1</v>
      </c>
      <c r="JL63" s="57">
        <f>JJ62*'DEPRECATED - DT-Prelim Calcs'!$C$11+JL62</f>
        <v>84.988133038155794</v>
      </c>
      <c r="JM63" s="57">
        <f>JM62+0.5*JJ63*'DEPRECATED - DT-Prelim Calcs'!$C$11^2+JL63*'DEPRECATED - DT-Prelim Calcs'!$C$11</f>
        <v>-138238.35438379674</v>
      </c>
      <c r="JN63" s="57">
        <f>MIN('Drive Train'!$F$35-JH62*'DEPRECATED - DT-Prelim Calcs'!$C$21*'Drive Train'!$F$39,JN62+JH$2)</f>
        <v>9.6000000000000014</v>
      </c>
      <c r="JO63" s="57">
        <f>'Drive Train'!$F$35-JH63*'DEPRECATED - DT-Prelim Calcs'!$C$21*'Drive Train'!$F$39</f>
        <v>45.169618158649584</v>
      </c>
      <c r="JP63" s="1">
        <f>IF(JM63&gt;='Drive Train'!$F$29,1,0)</f>
        <v>0</v>
      </c>
      <c r="JQ63" s="57">
        <f>MIN(JG63,'DEPRECATED - DT-Prelim Calcs'!$C$10)*'DEPRECATED - DT-Prelim Calcs'!$C$11*1000/60/60</f>
        <v>-606.84478071573312</v>
      </c>
      <c r="JR63" s="63">
        <f>JR62+'DEPRECATED - DT-Prelim Calcs'!$C$11</f>
        <v>236</v>
      </c>
      <c r="JS63" s="2">
        <f>KC63/'Drive Train'!$F$35</f>
        <v>0.75806451612903225</v>
      </c>
      <c r="JT63" s="46">
        <f>KA63*12*60/(PI() * 'Drive Train'!$F$15)/JS$2*JS63</f>
        <v>11762.138871879893</v>
      </c>
      <c r="JU63" s="2">
        <f>('DEPRECATED - DT-Prelim Calcs'!$C$6*JS63-JT63)/('DEPRECATED - DT-Prelim Calcs'!$C$6*JS63)*'DEPRECATED - DT-Prelim Calcs'!$C$7*JS63</f>
        <v>-3.4914049816507102</v>
      </c>
      <c r="JV63" s="57">
        <f>JU63/'DEPRECATED - DT-Prelim Calcs'!$C$7*('DEPRECATED - DT-Prelim Calcs'!$C$8-'DEPRECATED - DT-Prelim Calcs'!$C$9)+'DEPRECATED - DT-Prelim Calcs'!$C$9</f>
        <v>-183.17023201069964</v>
      </c>
      <c r="JW63" s="57">
        <f t="shared" si="25"/>
        <v>-183.17023201069964</v>
      </c>
      <c r="JX63" s="2">
        <f t="shared" si="78"/>
        <v>-4.6273694671252485</v>
      </c>
      <c r="JY63" s="57">
        <f>JX63*'DEPRECATED - DT-Prelim Calcs'!$C$21/JS$2/'DEPRECATED - DT-Prelim Calcs'!$C$19/'DEPRECATED - DT-Prelim Calcs'!$C$18*3.39*'DEPRECATED - DT-Prelim Calcs'!$C$20</f>
        <v>-119.76515675274906</v>
      </c>
      <c r="JZ63" s="46">
        <f t="shared" si="79"/>
        <v>1</v>
      </c>
      <c r="KA63" s="57">
        <f>JY62*'DEPRECATED - DT-Prelim Calcs'!$C$11+KA62</f>
        <v>37.912771859465607</v>
      </c>
      <c r="KB63" s="57">
        <f>KB62+0.5*JY63*'DEPRECATED - DT-Prelim Calcs'!$C$11^2+KA63*'DEPRECATED - DT-Prelim Calcs'!$C$11</f>
        <v>-137462.31449443704</v>
      </c>
      <c r="KC63" s="57">
        <f>MIN('Drive Train'!$F$35-JW62*'DEPRECATED - DT-Prelim Calcs'!$C$21*'Drive Train'!$F$39,KC62+JW$2)</f>
        <v>9.4</v>
      </c>
      <c r="KD63" s="57">
        <f>'Drive Train'!$F$35-JW63*'DEPRECATED - DT-Prelim Calcs'!$C$21*'Drive Train'!$F$39</f>
        <v>23.390213920641976</v>
      </c>
      <c r="KE63" s="1">
        <f>IF(KB63&gt;='Drive Train'!$F$29,1,0)</f>
        <v>0</v>
      </c>
      <c r="KF63" s="57">
        <f>MIN(JV63,'DEPRECATED - DT-Prelim Calcs'!$C$10)*'DEPRECATED - DT-Prelim Calcs'!$C$11*1000/60/60</f>
        <v>-203.52248001188849</v>
      </c>
      <c r="KG63" s="63">
        <f>KG62+'DEPRECATED - DT-Prelim Calcs'!$C$11</f>
        <v>236</v>
      </c>
      <c r="KH63" s="2">
        <f>KR63/'Drive Train'!$F$35</f>
        <v>0.74193548387096786</v>
      </c>
      <c r="KI63" s="46">
        <f>KP63*12*60/(PI() * 'Drive Train'!$F$15)/KH$2*KH63</f>
        <v>-248871.8577966828</v>
      </c>
      <c r="KJ63" s="2">
        <f>('DEPRECATED - DT-Prelim Calcs'!$C$6*KH63-KI63)/('DEPRECATED - DT-Prelim Calcs'!$C$6*KH63)*'DEPRECATED - DT-Prelim Calcs'!$C$7*KH63</f>
        <v>114.3173660714772</v>
      </c>
      <c r="KK63" s="57">
        <f>KJ63/'DEPRECATED - DT-Prelim Calcs'!$C$7*('DEPRECATED - DT-Prelim Calcs'!$C$8-'DEPRECATED - DT-Prelim Calcs'!$C$9)+'DEPRECATED - DT-Prelim Calcs'!$C$9</f>
        <v>6088.5581190749062</v>
      </c>
      <c r="KL63" s="57">
        <f t="shared" si="26"/>
        <v>53.333333333333329</v>
      </c>
      <c r="KM63" s="2">
        <f t="shared" si="80"/>
        <v>0.99579519204165001</v>
      </c>
      <c r="KN63" s="57">
        <f>KM63*'DEPRECATED - DT-Prelim Calcs'!$C$21/KH$2/'DEPRECATED - DT-Prelim Calcs'!$C$19/'DEPRECATED - DT-Prelim Calcs'!$C$18*3.39*'DEPRECATED - DT-Prelim Calcs'!$C$20</f>
        <v>25.773080821789936</v>
      </c>
      <c r="KO63" s="46">
        <f t="shared" si="81"/>
        <v>0</v>
      </c>
      <c r="KP63" s="57">
        <f>KN62*'DEPRECATED - DT-Prelim Calcs'!$C$11+KP62</f>
        <v>-819.62472478371296</v>
      </c>
      <c r="KQ63" s="57">
        <f>KQ62+0.5*KN63*'DEPRECATED - DT-Prelim Calcs'!$C$11^2+KP63*'DEPRECATED - DT-Prelim Calcs'!$C$11</f>
        <v>-102230.61396205732</v>
      </c>
      <c r="KR63" s="57">
        <f>MIN('Drive Train'!$F$35-KL62*'DEPRECATED - DT-Prelim Calcs'!$C$21*'Drive Train'!$F$39,KR62+KL$2)</f>
        <v>9.2000000000000011</v>
      </c>
      <c r="KS63" s="57">
        <f>'Drive Train'!$F$35-KL63*'DEPRECATED - DT-Prelim Calcs'!$C$21*'Drive Train'!$F$39</f>
        <v>9.2000000000000011</v>
      </c>
      <c r="KT63" s="1">
        <f>IF(KQ63&gt;='Drive Train'!$F$29,1,0)</f>
        <v>0</v>
      </c>
      <c r="KU63" s="57">
        <f>MIN(KK63,'DEPRECATED - DT-Prelim Calcs'!$C$10)*'DEPRECATED - DT-Prelim Calcs'!$C$11*1000/60/60</f>
        <v>103.33333333333333</v>
      </c>
      <c r="KV63" s="63">
        <f>KV62+'DEPRECATED - DT-Prelim Calcs'!$C$11</f>
        <v>236</v>
      </c>
      <c r="KW63" s="2">
        <f>LG63/'Drive Train'!$F$35</f>
        <v>0.72580645161290325</v>
      </c>
      <c r="KX63" s="46">
        <f>LE63*12*60/(PI() * 'Drive Train'!$F$15)/KW$2*KW63</f>
        <v>-6103.7794022065164</v>
      </c>
      <c r="KY63" s="2">
        <f>('DEPRECATED - DT-Prelim Calcs'!$C$6*KW63-KX63)/('DEPRECATED - DT-Prelim Calcs'!$C$6*KW63)*'DEPRECATED - DT-Prelim Calcs'!$C$7*KW63</f>
        <v>4.5090637846568349</v>
      </c>
      <c r="KZ63" s="57">
        <f>KY63/'DEPRECATED - DT-Prelim Calcs'!$C$7*('DEPRECATED - DT-Prelim Calcs'!$C$8-'DEPRECATED - DT-Prelim Calcs'!$C$9)+'DEPRECATED - DT-Prelim Calcs'!$C$9</f>
        <v>242.74683965621239</v>
      </c>
      <c r="LA63" s="57">
        <f t="shared" si="27"/>
        <v>56.666666666666664</v>
      </c>
      <c r="LB63" s="2">
        <f t="shared" si="82"/>
        <v>0.99579519204165001</v>
      </c>
      <c r="LC63" s="57">
        <f>LB63*'DEPRECATED - DT-Prelim Calcs'!$C$21/KW$2/'DEPRECATED - DT-Prelim Calcs'!$C$19/'DEPRECATED - DT-Prelim Calcs'!$C$18*3.39*'DEPRECATED - DT-Prelim Calcs'!$C$20</f>
        <v>25.773080821789936</v>
      </c>
      <c r="LD63" s="46">
        <f t="shared" si="83"/>
        <v>0</v>
      </c>
      <c r="LE63" s="57">
        <f>LC62*'DEPRECATED - DT-Prelim Calcs'!$C$11+LE62</f>
        <v>-20.548655362052926</v>
      </c>
      <c r="LF63" s="57">
        <f>LF62+0.5*LC63*'DEPRECATED - DT-Prelim Calcs'!$C$11^2+LE63*'DEPRECATED - DT-Prelim Calcs'!$C$11</f>
        <v>-118554.28120141412</v>
      </c>
      <c r="LG63" s="57">
        <f>MIN('Drive Train'!$F$35-LA62*'DEPRECATED - DT-Prelim Calcs'!$C$21*'Drive Train'!$F$39,LG62+LA$2)</f>
        <v>9</v>
      </c>
      <c r="LH63" s="57">
        <f>'Drive Train'!$F$35-LA63*'DEPRECATED - DT-Prelim Calcs'!$C$21*'Drive Train'!$F$39</f>
        <v>9</v>
      </c>
      <c r="LI63" s="1">
        <f>IF(LF63&gt;='Drive Train'!$F$29,1,0)</f>
        <v>0</v>
      </c>
      <c r="LJ63" s="57">
        <f>MIN(KZ63,'DEPRECATED - DT-Prelim Calcs'!$C$10)*'DEPRECATED - DT-Prelim Calcs'!$C$11*1000/60/60</f>
        <v>103.33333333333333</v>
      </c>
      <c r="LK63" s="63">
        <f>LK62+'DEPRECATED - DT-Prelim Calcs'!$C$11</f>
        <v>236</v>
      </c>
      <c r="LL63" s="2">
        <f>LV63/'Drive Train'!$F$35</f>
        <v>0.70967741935483875</v>
      </c>
      <c r="LM63" s="46">
        <f>LT63*12*60/(PI() * 'Drive Train'!$F$15)/LL$2*LL63</f>
        <v>-349267.88299529254</v>
      </c>
      <c r="LN63" s="2">
        <f>('DEPRECATED - DT-Prelim Calcs'!$C$6*LL63-LM63)/('DEPRECATED - DT-Prelim Calcs'!$C$6*LL63)*'DEPRECATED - DT-Prelim Calcs'!$C$7*LL63</f>
        <v>159.63444978864797</v>
      </c>
      <c r="LO63" s="57">
        <f>LN63/'DEPRECATED - DT-Prelim Calcs'!$C$7*('DEPRECATED - DT-Prelim Calcs'!$C$8-'DEPRECATED - DT-Prelim Calcs'!$C$9)+'DEPRECATED - DT-Prelim Calcs'!$C$9</f>
        <v>8501.0817045159911</v>
      </c>
      <c r="LP63" s="57">
        <f t="shared" si="28"/>
        <v>60</v>
      </c>
      <c r="LQ63" s="2">
        <f t="shared" si="84"/>
        <v>0.99579519204165001</v>
      </c>
      <c r="LR63" s="57">
        <f>LQ63*'DEPRECATED - DT-Prelim Calcs'!$C$21/LL$2/'DEPRECATED - DT-Prelim Calcs'!$C$19/'DEPRECATED - DT-Prelim Calcs'!$C$18*3.39*'DEPRECATED - DT-Prelim Calcs'!$C$20</f>
        <v>25.773080821789936</v>
      </c>
      <c r="LS63" s="46">
        <f t="shared" si="85"/>
        <v>0</v>
      </c>
      <c r="LT63" s="57">
        <f>LR62*'DEPRECATED - DT-Prelim Calcs'!$C$11+LT62</f>
        <v>-1202.5497935938026</v>
      </c>
      <c r="LU63" s="57">
        <f>LU62+0.5*LR63*'DEPRECATED - DT-Prelim Calcs'!$C$11^2+LT63*'DEPRECATED - DT-Prelim Calcs'!$C$11</f>
        <v>-133599.73286469906</v>
      </c>
      <c r="LV63" s="57">
        <f>MIN('Drive Train'!$F$35-LP62*'DEPRECATED - DT-Prelim Calcs'!$C$21*'Drive Train'!$F$39,LV62+LP$2)</f>
        <v>8.8000000000000007</v>
      </c>
      <c r="LW63" s="57">
        <f>'Drive Train'!$F$35-LP63*'DEPRECATED - DT-Prelim Calcs'!$C$21*'Drive Train'!$F$39</f>
        <v>8.8000000000000007</v>
      </c>
      <c r="LX63" s="1">
        <f>IF(LU63&gt;='Drive Train'!$F$29,1,0)</f>
        <v>0</v>
      </c>
      <c r="LY63" s="57">
        <f>MIN(LO63,'DEPRECATED - DT-Prelim Calcs'!$C$10)*'DEPRECATED - DT-Prelim Calcs'!$C$11*1000/60/60</f>
        <v>103.33333333333333</v>
      </c>
      <c r="LZ63" s="63">
        <f>LZ62+'DEPRECATED - DT-Prelim Calcs'!$C$11</f>
        <v>236</v>
      </c>
    </row>
    <row r="64" spans="2:338" x14ac:dyDescent="0.2">
      <c r="B64" s="20"/>
      <c r="C64" s="3"/>
      <c r="Q64" s="126"/>
      <c r="R64" s="63">
        <f>R63+'DEPRECATED - DT-Prelim Calcs'!$C$11</f>
        <v>240</v>
      </c>
      <c r="S64" s="2">
        <f>AG64/'Drive Train'!$F$35</f>
        <v>0</v>
      </c>
      <c r="T64" s="46">
        <f>AE64*12*60/(PI() * 'Drive Train'!$F$15)/S$2*ABS(S64)</f>
        <v>0</v>
      </c>
      <c r="U64" s="2">
        <f>IF(OR(AD63=1,AND($C$32=Motors!$C$32,'DEPRECATED - DT-Prelim Calcs'!AI63=1)),0,IF(AG64=0,-(V63+$C$9)/($C$8-$C$9)*$C$7,($C$6*S64-T64)/($C$6*S64)*$C$7*S64))</f>
        <v>0</v>
      </c>
      <c r="V64" s="57">
        <f>IF(AND(AD63=1,AI63=1),0,ABS(U64/$C$7*($C$8-$C$9)+$C$9) *'Drive Train'!$AA$49 + V63*(1-'Drive Train'!$AA$49))</f>
        <v>0</v>
      </c>
      <c r="W64" s="57">
        <f t="shared" si="0"/>
        <v>0</v>
      </c>
      <c r="X64" s="2">
        <f>MAX(MIN(IF(AND(AI63=1,AG64&lt;0),-1,1)*(W64-$C$9)/($C$8-$C$9)*$C$7-$C$29*AE64/T$2 -  AI63*$C$29/2,X$2),MAX(X$4:X63)*-1)</f>
        <v>-0.2458281045106315</v>
      </c>
      <c r="Y64" s="57">
        <f t="shared" si="1"/>
        <v>0</v>
      </c>
      <c r="Z64" s="57">
        <f t="shared" si="2"/>
        <v>0</v>
      </c>
      <c r="AA64" s="57">
        <f t="shared" si="3"/>
        <v>0</v>
      </c>
      <c r="AB64" s="57" t="e">
        <f t="shared" si="4"/>
        <v>#N/A</v>
      </c>
      <c r="AC64" s="46">
        <f t="shared" si="29"/>
        <v>1</v>
      </c>
      <c r="AD64" s="1">
        <f t="shared" si="5"/>
        <v>1</v>
      </c>
      <c r="AE64" s="57">
        <f t="shared" si="6"/>
        <v>0</v>
      </c>
      <c r="AF64" s="57" t="e">
        <f t="shared" si="7"/>
        <v>#N/A</v>
      </c>
      <c r="AG64" s="57">
        <f>IF(AI63=0,MIN('Drive Train'!$F$35-W63*$C$21*'Drive Train'!$F$39,AG63+W$2)-$C$3,IF(AE63-1&lt;=0,0,IF($C$32=Motors!$C$30,MAX(MAX(AG$4:AG63)*-1,AG63-W$2),MAX(0,MAX(AG$4:AG63)*-1,AG63-W$2))))</f>
        <v>0</v>
      </c>
      <c r="AH64" s="57">
        <f>'Drive Train'!$F$35-ABS(W64)*'DEPRECATED - DT-Prelim Calcs'!$C$21*'Drive Train'!$F$39</f>
        <v>12.4</v>
      </c>
      <c r="AI64" s="1">
        <f>IF(AJ64&gt;='Drive Train'!$F$29,1,0)</f>
        <v>1</v>
      </c>
      <c r="AJ64" s="57">
        <f>AJ63+0.5*Y64*'DEPRECATED - DT-Prelim Calcs'!$C$11^2+AE64*'DEPRECATED - DT-Prelim Calcs'!$C$11</f>
        <v>784.33981740885292</v>
      </c>
      <c r="AK64" s="57">
        <f t="shared" si="8"/>
        <v>0</v>
      </c>
      <c r="AL64" s="63">
        <f>AL63+'DEPRECATED - DT-Prelim Calcs'!$C$11</f>
        <v>240</v>
      </c>
      <c r="AM64" s="2">
        <f>AW64/'Drive Train'!$F$35</f>
        <v>0.90171790769863536</v>
      </c>
      <c r="AN64" s="46">
        <f>AU64*12*60/(PI() * 'Drive Train'!$F$15)/AM$2*AM64</f>
        <v>4074.5130826602126</v>
      </c>
      <c r="AO64" s="2">
        <f>('DEPRECATED - DT-Prelim Calcs'!$C$6*AM64-AN64)/('DEPRECATED - DT-Prelim Calcs'!$C$6*AM64)*'DEPRECATED - DT-Prelim Calcs'!$C$7*AM64</f>
        <v>0.33081810704505971</v>
      </c>
      <c r="AP64" s="57">
        <f>AO64/'DEPRECATED - DT-Prelim Calcs'!$C$7*('DEPRECATED - DT-Prelim Calcs'!$C$8-'DEPRECATED - DT-Prelim Calcs'!$C$9)+'DEPRECATED - DT-Prelim Calcs'!$C$9</f>
        <v>20.311602960116662</v>
      </c>
      <c r="AQ64" s="57">
        <f t="shared" si="9"/>
        <v>20.311602960116662</v>
      </c>
      <c r="AR64" s="2">
        <f t="shared" si="30"/>
        <v>-2.813503284238017E-7</v>
      </c>
      <c r="AS64" s="57">
        <f>AR64*'DEPRECATED - DT-Prelim Calcs'!$C$21/AM$2/'DEPRECATED - DT-Prelim Calcs'!$C$19/'DEPRECATED - DT-Prelim Calcs'!$C$18*3.39*'DEPRECATED - DT-Prelim Calcs'!$C$20</f>
        <v>-2.0389274293183556E-6</v>
      </c>
      <c r="AT64" s="46">
        <f t="shared" si="31"/>
        <v>0</v>
      </c>
      <c r="AU64" s="57">
        <f>AS63*'DEPRECATED - DT-Prelim Calcs'!$C$11+AU63</f>
        <v>39.432325842070114</v>
      </c>
      <c r="AV64" s="57">
        <f>AV63+0.5*AS64*'DEPRECATED - DT-Prelim Calcs'!$C$11^2+AU64*'DEPRECATED - DT-Prelim Calcs'!$C$11</f>
        <v>9419.143540746185</v>
      </c>
      <c r="AW64" s="57">
        <f>MIN('Drive Train'!$F$35-AQ63*'DEPRECATED - DT-Prelim Calcs'!$C$21*'Drive Train'!$F$39,AW63+AQ$2)</f>
        <v>11.181302055463078</v>
      </c>
      <c r="AX64" s="57">
        <f>'Drive Train'!$F$35-AQ64*'DEPRECATED - DT-Prelim Calcs'!$C$21*'Drive Train'!$F$39</f>
        <v>11.181303822393001</v>
      </c>
      <c r="AY64" s="1">
        <f>IF(AV64&gt;='Drive Train'!$F$29,1,0)</f>
        <v>1</v>
      </c>
      <c r="AZ64" s="57">
        <f t="shared" si="32"/>
        <v>22.568447733462961</v>
      </c>
      <c r="BA64" s="63">
        <f>BA63+'DEPRECATED - DT-Prelim Calcs'!$C$11</f>
        <v>240</v>
      </c>
      <c r="BB64" s="2">
        <f>BL64/'Drive Train'!$F$35</f>
        <v>0.55000000000000004</v>
      </c>
      <c r="BC64" s="46">
        <f>BJ64*12*60/(PI() * 'Drive Train'!$F$15)/BB$2*BB64</f>
        <v>5574.3984972844419</v>
      </c>
      <c r="BD64" s="2">
        <f>('DEPRECATED - DT-Prelim Calcs'!$C$6*BB64-BC64)/('DEPRECATED - DT-Prelim Calcs'!$C$6*BB64)*'DEPRECATED - DT-Prelim Calcs'!$C$7*BB64</f>
        <v>-1.1950066376089126</v>
      </c>
      <c r="BE64" s="57">
        <f>BD64/'DEPRECATED - DT-Prelim Calcs'!$C$7*('DEPRECATED - DT-Prelim Calcs'!$C$8-'DEPRECATED - DT-Prelim Calcs'!$C$9)+'DEPRECATED - DT-Prelim Calcs'!$C$9</f>
        <v>-60.917988217935054</v>
      </c>
      <c r="BF64" s="57">
        <f t="shared" si="10"/>
        <v>-60.917988217935054</v>
      </c>
      <c r="BG64" s="2">
        <f t="shared" si="33"/>
        <v>-1.9370340373012049</v>
      </c>
      <c r="BH64" s="57">
        <f>BG64*'DEPRECATED - DT-Prelim Calcs'!$C$21/BB$2/'DEPRECATED - DT-Prelim Calcs'!$C$19/'DEPRECATED - DT-Prelim Calcs'!$C$18*3.39*'DEPRECATED - DT-Prelim Calcs'!$C$20</f>
        <v>-20.276474086766886</v>
      </c>
      <c r="BI64" s="46">
        <f t="shared" si="34"/>
        <v>1</v>
      </c>
      <c r="BJ64" s="57">
        <f>BH63*'DEPRECATED - DT-Prelim Calcs'!$C$11+BJ63</f>
        <v>61.23248030507267</v>
      </c>
      <c r="BK64" s="57">
        <f>BK63+0.5*BH64*'DEPRECATED - DT-Prelim Calcs'!$C$11^2+BJ64*'DEPRECATED - DT-Prelim Calcs'!$C$11</f>
        <v>4997.2047049683833</v>
      </c>
      <c r="BL64" s="57">
        <f>MIN('Drive Train'!$F$35-BF63*'DEPRECATED - DT-Prelim Calcs'!$C$21*'Drive Train'!$F$39,BL63+BF$2)</f>
        <v>6.82</v>
      </c>
      <c r="BM64" s="57">
        <f>'Drive Train'!$F$35-BF64*'DEPRECATED - DT-Prelim Calcs'!$C$21*'Drive Train'!$F$39</f>
        <v>16.055079293076105</v>
      </c>
      <c r="BN64" s="1">
        <f>IF(BK64&gt;='Drive Train'!$F$29,1,0)</f>
        <v>1</v>
      </c>
      <c r="BO64" s="57">
        <f t="shared" si="35"/>
        <v>-67.68665357548339</v>
      </c>
      <c r="BP64" s="63">
        <f>BP63+'DEPRECATED - DT-Prelim Calcs'!$C$11</f>
        <v>240</v>
      </c>
      <c r="BQ64" s="2">
        <f>CA64/'Drive Train'!$F$35</f>
        <v>0.55000000000000004</v>
      </c>
      <c r="BR64" s="46">
        <f>BY64*12*60/(PI() * 'Drive Train'!$F$15)/BQ$2*BQ64</f>
        <v>10948.270996669962</v>
      </c>
      <c r="BS64" s="2">
        <f>('DEPRECATED - DT-Prelim Calcs'!$C$6*BQ64-BR64)/('DEPRECATED - DT-Prelim Calcs'!$C$6*BQ64)*'DEPRECATED - DT-Prelim Calcs'!$C$7*BQ64</f>
        <v>-3.6248439215712209</v>
      </c>
      <c r="BT64" s="57">
        <f>BS64/'DEPRECATED - DT-Prelim Calcs'!$C$7*('DEPRECATED - DT-Prelim Calcs'!$C$8-'DEPRECATED - DT-Prelim Calcs'!$C$9)+'DEPRECATED - DT-Prelim Calcs'!$C$9</f>
        <v>-190.27405607368783</v>
      </c>
      <c r="BU64" s="57">
        <f t="shared" si="11"/>
        <v>-190.27405607368783</v>
      </c>
      <c r="BV64" s="2">
        <f t="shared" si="36"/>
        <v>-5.0822060141347691</v>
      </c>
      <c r="BW64" s="57">
        <f>BV64*'DEPRECATED - DT-Prelim Calcs'!$C$21/BQ$2/'DEPRECATED - DT-Prelim Calcs'!$C$19/'DEPRECATED - DT-Prelim Calcs'!$C$18*3.39*'DEPRECATED - DT-Prelim Calcs'!$C$20</f>
        <v>-69.568560910918492</v>
      </c>
      <c r="BX64" s="46">
        <f t="shared" si="37"/>
        <v>1</v>
      </c>
      <c r="BY64" s="57">
        <f>BW63*'DEPRECATED - DT-Prelim Calcs'!$C$11+BY63</f>
        <v>91.965261317242124</v>
      </c>
      <c r="BZ64" s="57">
        <f>BZ63+0.5*BW64*'DEPRECATED - DT-Prelim Calcs'!$C$11^2+BY64*'DEPRECATED - DT-Prelim Calcs'!$C$11</f>
        <v>-5157.8117628205864</v>
      </c>
      <c r="CA64" s="57">
        <f>MIN('Drive Train'!$F$35-BU63*'DEPRECATED - DT-Prelim Calcs'!$C$21*'Drive Train'!$F$39,CA63+BU$2)</f>
        <v>6.82</v>
      </c>
      <c r="CB64" s="57">
        <f>'Drive Train'!$F$35-BU64*'DEPRECATED - DT-Prelim Calcs'!$C$21*'Drive Train'!$F$39</f>
        <v>23.816443364421268</v>
      </c>
      <c r="CC64" s="1">
        <f>IF(BZ64&gt;='Drive Train'!$F$29,1,0)</f>
        <v>0</v>
      </c>
      <c r="CD64" s="57">
        <f t="shared" si="38"/>
        <v>-211.41561785965314</v>
      </c>
      <c r="CE64" s="63">
        <f>CE63+'DEPRECATED - DT-Prelim Calcs'!$C$11</f>
        <v>240</v>
      </c>
      <c r="CF64" s="2">
        <f>CP64/'Drive Train'!$F$35</f>
        <v>0.55000000000000004</v>
      </c>
      <c r="CG64" s="46">
        <f>CN64*12*60/(PI() * 'Drive Train'!$F$15)/CF$2*CF64</f>
        <v>421.28247459502586</v>
      </c>
      <c r="CH64" s="2">
        <f>('DEPRECATED - DT-Prelim Calcs'!$C$6*CF64-CG64)/('DEPRECATED - DT-Prelim Calcs'!$C$6*CF64)*'DEPRECATED - DT-Prelim Calcs'!$C$7*CF64</f>
        <v>1.135013927997371</v>
      </c>
      <c r="CI64" s="57">
        <f>CH64/'DEPRECATED - DT-Prelim Calcs'!$C$7*('DEPRECATED - DT-Prelim Calcs'!$C$8-'DEPRECATED - DT-Prelim Calcs'!$C$9)+'DEPRECATED - DT-Prelim Calcs'!$C$9</f>
        <v>63.124185461436809</v>
      </c>
      <c r="CJ64" s="57">
        <f t="shared" si="12"/>
        <v>63.124185461436809</v>
      </c>
      <c r="CK64" s="2">
        <f t="shared" si="39"/>
        <v>1.078935565585361</v>
      </c>
      <c r="CL64" s="57">
        <f>CK64*'DEPRECATED - DT-Prelim Calcs'!$C$21/CF$2/'DEPRECATED - DT-Prelim Calcs'!$C$19/'DEPRECATED - DT-Prelim Calcs'!$C$18*3.39*'DEPRECATED - DT-Prelim Calcs'!$C$20</f>
        <v>18.244276119199306</v>
      </c>
      <c r="CM64" s="46">
        <f t="shared" si="40"/>
        <v>0</v>
      </c>
      <c r="CN64" s="57">
        <f>CL63*'DEPRECATED - DT-Prelim Calcs'!$C$11+CN63</f>
        <v>2.8647141282984023</v>
      </c>
      <c r="CO64" s="57">
        <f>CO63+0.5*CL64*'DEPRECATED - DT-Prelim Calcs'!$C$11^2+CN64*'DEPRECATED - DT-Prelim Calcs'!$C$11</f>
        <v>-20446.719245126747</v>
      </c>
      <c r="CP64" s="57">
        <f>MIN('Drive Train'!$F$35-CJ63*'DEPRECATED - DT-Prelim Calcs'!$C$21*'Drive Train'!$F$39,CP63+CJ$2)</f>
        <v>6.82</v>
      </c>
      <c r="CQ64" s="57">
        <f>'Drive Train'!$F$35-CJ64*'DEPRECATED - DT-Prelim Calcs'!$C$21*'Drive Train'!$F$39</f>
        <v>8.6125488723137913</v>
      </c>
      <c r="CR64" s="1">
        <f>IF(CO64&gt;='Drive Train'!$F$29,1,0)</f>
        <v>0</v>
      </c>
      <c r="CS64" s="57">
        <f t="shared" si="41"/>
        <v>70.137983846040896</v>
      </c>
      <c r="CT64" s="63">
        <f>CT63+'DEPRECATED - DT-Prelim Calcs'!$C$11</f>
        <v>240</v>
      </c>
      <c r="CU64" s="2">
        <f>DE64/'Drive Train'!$F$35</f>
        <v>0.55000000000000004</v>
      </c>
      <c r="CV64" s="46">
        <f>DC64*12*60/(PI() * 'Drive Train'!$F$15)/CU$2*CU64</f>
        <v>16306.049200970552</v>
      </c>
      <c r="CW64" s="2">
        <f>('DEPRECATED - DT-Prelim Calcs'!$C$6*CU64-CV64)/('DEPRECATED - DT-Prelim Calcs'!$C$6*CU64)*'DEPRECATED - DT-Prelim Calcs'!$C$7*CU64</f>
        <v>-6.0474040477183921</v>
      </c>
      <c r="CX64" s="57">
        <f>CW64/'DEPRECATED - DT-Prelim Calcs'!$C$7*('DEPRECATED - DT-Prelim Calcs'!$C$8-'DEPRECATED - DT-Prelim Calcs'!$C$9)+'DEPRECATED - DT-Prelim Calcs'!$C$9</f>
        <v>-319.24271341173022</v>
      </c>
      <c r="CY64" s="57">
        <f t="shared" si="13"/>
        <v>-319.24271341173022</v>
      </c>
      <c r="CZ64" s="2">
        <f t="shared" si="42"/>
        <v>-8.2179584660551921</v>
      </c>
      <c r="DA64" s="57">
        <f>CZ64*'DEPRECATED - DT-Prelim Calcs'!$C$21/CU$2/'DEPRECATED - DT-Prelim Calcs'!$C$19/'DEPRECATED - DT-Prelim Calcs'!$C$18*3.39*'DEPRECATED - DT-Prelim Calcs'!$C$20</f>
        <v>-165.43057648793459</v>
      </c>
      <c r="DB64" s="46">
        <f t="shared" si="43"/>
        <v>1</v>
      </c>
      <c r="DC64" s="57">
        <f>DA63*'DEPRECATED - DT-Prelim Calcs'!$C$11+DC63</f>
        <v>93.139935234259653</v>
      </c>
      <c r="DD64" s="57">
        <f>DD63+0.5*DA64*'DEPRECATED - DT-Prelim Calcs'!$C$11^2+DC64*'DEPRECATED - DT-Prelim Calcs'!$C$11</f>
        <v>-39057.986060774536</v>
      </c>
      <c r="DE64" s="57">
        <f>MIN('Drive Train'!$F$35-CY63*'DEPRECATED - DT-Prelim Calcs'!$C$21*'Drive Train'!$F$39,DE63+CY$2)</f>
        <v>6.82</v>
      </c>
      <c r="DF64" s="57">
        <f>'Drive Train'!$F$35-CY64*'DEPRECATED - DT-Prelim Calcs'!$C$21*'Drive Train'!$F$39</f>
        <v>31.554562804703814</v>
      </c>
      <c r="DG64" s="1">
        <f>IF(DD64&gt;='Drive Train'!$F$29,1,0)</f>
        <v>0</v>
      </c>
      <c r="DH64" s="57">
        <f t="shared" si="44"/>
        <v>-354.71412601303365</v>
      </c>
      <c r="DI64" s="63">
        <f>DI63+'DEPRECATED - DT-Prelim Calcs'!$C$11</f>
        <v>240</v>
      </c>
      <c r="DJ64" s="2">
        <f>DT64/'Drive Train'!$F$35</f>
        <v>0.94342771024407801</v>
      </c>
      <c r="DK64" s="46">
        <f>DR64*12*60/(PI() * 'Drive Train'!$F$15)/DJ$2*DJ64</f>
        <v>-1195.7243612018999</v>
      </c>
      <c r="DL64" s="2">
        <f>('DEPRECATED - DT-Prelim Calcs'!$C$6*DJ64-DK64)/('DEPRECATED - DT-Prelim Calcs'!$C$6*DJ64)*'DEPRECATED - DT-Prelim Calcs'!$C$7*DJ64</f>
        <v>2.8143166373161042</v>
      </c>
      <c r="DM64" s="57">
        <f>DL64/'DEPRECATED - DT-Prelim Calcs'!$C$7*('DEPRECATED - DT-Prelim Calcs'!$C$8-'DEPRECATED - DT-Prelim Calcs'!$C$9)+'DEPRECATED - DT-Prelim Calcs'!$C$9</f>
        <v>152.52440853429715</v>
      </c>
      <c r="DN64" s="57">
        <f t="shared" si="14"/>
        <v>93</v>
      </c>
      <c r="DO64" s="2">
        <f t="shared" si="45"/>
        <v>1.1037138828047846</v>
      </c>
      <c r="DP64" s="57">
        <f>DO64*'DEPRECATED - DT-Prelim Calcs'!$C$21/DJ$2/'DEPRECATED - DT-Prelim Calcs'!$C$19/'DEPRECATED - DT-Prelim Calcs'!$C$18*3.39*'DEPRECATED - DT-Prelim Calcs'!$C$20</f>
        <v>25.773080821789936</v>
      </c>
      <c r="DQ64" s="46">
        <f t="shared" si="46"/>
        <v>0</v>
      </c>
      <c r="DR64" s="57">
        <f>DP63*'DEPRECATED - DT-Prelim Calcs'!$C$11+DR63</f>
        <v>-3.4325299302863783</v>
      </c>
      <c r="DS64" s="57">
        <f>DS63+0.5*DP64*'DEPRECATED - DT-Prelim Calcs'!$C$11^2+DR64*'DEPRECATED - DT-Prelim Calcs'!$C$11</f>
        <v>-62725.287154891186</v>
      </c>
      <c r="DT64" s="57">
        <f>MIN('Drive Train'!$F$35-DN63*'DEPRECATED - DT-Prelim Calcs'!$C$21*'Drive Train'!$F$39,DT63+DN$2)</f>
        <v>11.698503607026568</v>
      </c>
      <c r="DU64" s="57">
        <f>'Drive Train'!$F$35-DN64*'DEPRECATED - DT-Prelim Calcs'!$C$21*'Drive Train'!$F$39</f>
        <v>6.82</v>
      </c>
      <c r="DV64" s="1">
        <f>IF(DS64&gt;='Drive Train'!$F$29,1,0)</f>
        <v>0</v>
      </c>
      <c r="DW64" s="57">
        <f t="shared" si="47"/>
        <v>103.33333333333333</v>
      </c>
      <c r="DX64" s="63">
        <f>DX63+'DEPRECATED - DT-Prelim Calcs'!$C$11</f>
        <v>240</v>
      </c>
      <c r="DY64" s="2">
        <f>EI64/'Drive Train'!$F$35</f>
        <v>0.55000000000000004</v>
      </c>
      <c r="DZ64" s="46">
        <f>EG64*12*60/(PI() * 'Drive Train'!$F$15)/DY$2*DY64</f>
        <v>-104995.97774960675</v>
      </c>
      <c r="EA64" s="2">
        <f>('DEPRECATED - DT-Prelim Calcs'!$C$6*DY64-DZ64)/('DEPRECATED - DT-Prelim Calcs'!$C$6*DY64)*'DEPRECATED - DT-Prelim Calcs'!$C$7*DY64</f>
        <v>48.80022915132313</v>
      </c>
      <c r="EB64" s="57">
        <f>EA64/'DEPRECATED - DT-Prelim Calcs'!$C$7*('DEPRECATED - DT-Prelim Calcs'!$C$8-'DEPRECATED - DT-Prelim Calcs'!$C$9)+'DEPRECATED - DT-Prelim Calcs'!$C$9</f>
        <v>2600.6541079314347</v>
      </c>
      <c r="EC64" s="57">
        <f t="shared" si="15"/>
        <v>93</v>
      </c>
      <c r="ED64" s="2">
        <f t="shared" si="48"/>
        <v>0.96993038185874991</v>
      </c>
      <c r="EE64" s="57">
        <f>ED64*'DEPRECATED - DT-Prelim Calcs'!$C$21/DY$2/'DEPRECATED - DT-Prelim Calcs'!$C$19/'DEPRECATED - DT-Prelim Calcs'!$C$18*3.39*'DEPRECATED - DT-Prelim Calcs'!$C$20</f>
        <v>25.773080821789936</v>
      </c>
      <c r="EF64" s="46">
        <f t="shared" si="49"/>
        <v>0</v>
      </c>
      <c r="EG64" s="57">
        <f>EE63*'DEPRECATED - DT-Prelim Calcs'!$C$11+EG63</f>
        <v>-454.34516853256468</v>
      </c>
      <c r="EH64" s="57">
        <f>EH63+0.5*EE64*'DEPRECATED - DT-Prelim Calcs'!$C$11^2+EG64*'DEPRECATED - DT-Prelim Calcs'!$C$11</f>
        <v>-133930.54227641289</v>
      </c>
      <c r="EI64" s="57">
        <f>MIN('Drive Train'!$F$35-EC63*'DEPRECATED - DT-Prelim Calcs'!$C$21*'Drive Train'!$F$39,EI63+EC$2)</f>
        <v>6.82</v>
      </c>
      <c r="EJ64" s="57">
        <f>'Drive Train'!$F$35-EC64*'DEPRECATED - DT-Prelim Calcs'!$C$21*'Drive Train'!$F$39</f>
        <v>6.82</v>
      </c>
      <c r="EK64" s="1">
        <f>IF(EH64&gt;='Drive Train'!$F$29,1,0)</f>
        <v>0</v>
      </c>
      <c r="EL64" s="57">
        <f t="shared" si="50"/>
        <v>103.33333333333333</v>
      </c>
      <c r="EM64" s="63">
        <f>EM63+'DEPRECATED - DT-Prelim Calcs'!$C$11</f>
        <v>240</v>
      </c>
      <c r="EN64" s="2">
        <f>EX64/'Drive Train'!$F$35</f>
        <v>0.55000000000000004</v>
      </c>
      <c r="EO64" s="46">
        <f>EV64*12*60/(PI() * 'Drive Train'!$F$15)/EN$2*EN64</f>
        <v>9198.2041515876608</v>
      </c>
      <c r="EP64" s="2">
        <f>('DEPRECATED - DT-Prelim Calcs'!$C$6*EN64-EO64)/('DEPRECATED - DT-Prelim Calcs'!$C$6*EN64)*'DEPRECATED - DT-Prelim Calcs'!$C$7*EN64</f>
        <v>-2.8335378996859779</v>
      </c>
      <c r="EQ64" s="57">
        <f>EP64/'DEPRECATED - DT-Prelim Calcs'!$C$7*('DEPRECATED - DT-Prelim Calcs'!$C$8-'DEPRECATED - DT-Prelim Calcs'!$C$9)+'DEPRECATED - DT-Prelim Calcs'!$C$9</f>
        <v>-148.14768154759793</v>
      </c>
      <c r="ER64" s="57">
        <f t="shared" si="16"/>
        <v>-148.14768154759793</v>
      </c>
      <c r="ES64" s="2">
        <f t="shared" si="51"/>
        <v>-4.057942561779365</v>
      </c>
      <c r="ET64" s="57">
        <f>ES64*'DEPRECATED - DT-Prelim Calcs'!$C$21/EN$2/'DEPRECATED - DT-Prelim Calcs'!$C$19/'DEPRECATED - DT-Prelim Calcs'!$C$18*3.39*'DEPRECATED - DT-Prelim Calcs'!$C$20</f>
        <v>-120.89809343549136</v>
      </c>
      <c r="EU64" s="46">
        <f t="shared" si="52"/>
        <v>1</v>
      </c>
      <c r="EV64" s="57">
        <f>ET63*'DEPRECATED - DT-Prelim Calcs'!$C$11+EV63</f>
        <v>35.500013008411457</v>
      </c>
      <c r="EW64" s="57">
        <f>EW63+0.5*ET64*'DEPRECATED - DT-Prelim Calcs'!$C$11^2+EV64*'DEPRECATED - DT-Prelim Calcs'!$C$11</f>
        <v>-168438.91182728819</v>
      </c>
      <c r="EX64" s="57">
        <f>MIN('Drive Train'!$F$35-ER63*'DEPRECATED - DT-Prelim Calcs'!$C$21*'Drive Train'!$F$39,EX63+ER$2)</f>
        <v>6.82</v>
      </c>
      <c r="EY64" s="57">
        <f>'Drive Train'!$F$35-ER64*'DEPRECATED - DT-Prelim Calcs'!$C$21*'Drive Train'!$F$39</f>
        <v>21.288860892855876</v>
      </c>
      <c r="EZ64" s="1">
        <f>IF(EW64&gt;='Drive Train'!$F$29,1,0)</f>
        <v>0</v>
      </c>
      <c r="FA64" s="57">
        <f t="shared" si="53"/>
        <v>-164.60853505288657</v>
      </c>
      <c r="FB64" s="63">
        <f>FB63+'DEPRECATED - DT-Prelim Calcs'!$C$11</f>
        <v>240</v>
      </c>
      <c r="FC64" s="2">
        <f>FM64/'Drive Train'!$F$35</f>
        <v>0.55000000000000004</v>
      </c>
      <c r="FD64" s="46">
        <f>FK64*12*60/(PI() * 'Drive Train'!$F$15)/FC$2*FC64</f>
        <v>-177115.63873329599</v>
      </c>
      <c r="FE64" s="2">
        <f>('DEPRECATED - DT-Prelim Calcs'!$C$6*FC64-FD64)/('DEPRECATED - DT-Prelim Calcs'!$C$6*FC64)*'DEPRECATED - DT-Prelim Calcs'!$C$7*FC64</f>
        <v>81.409681866274553</v>
      </c>
      <c r="FF64" s="57">
        <f>FE64/'DEPRECATED - DT-Prelim Calcs'!$C$7*('DEPRECATED - DT-Prelim Calcs'!$C$8-'DEPRECATED - DT-Prelim Calcs'!$C$9)+'DEPRECATED - DT-Prelim Calcs'!$C$9</f>
        <v>4336.6677109722095</v>
      </c>
      <c r="FG64" s="57">
        <f t="shared" si="17"/>
        <v>93</v>
      </c>
      <c r="FH64" s="2">
        <f t="shared" si="54"/>
        <v>0.78067567320338405</v>
      </c>
      <c r="FI64" s="57">
        <f>FH64*'DEPRECATED - DT-Prelim Calcs'!$C$21/FC$2/'DEPRECATED - DT-Prelim Calcs'!$C$19/'DEPRECATED - DT-Prelim Calcs'!$C$18*3.39*'DEPRECATED - DT-Prelim Calcs'!$C$20</f>
        <v>25.773080821789936</v>
      </c>
      <c r="FJ64" s="46">
        <f t="shared" si="55"/>
        <v>0</v>
      </c>
      <c r="FK64" s="57">
        <f>FI63*'DEPRECATED - DT-Prelim Calcs'!$C$11+FK63</f>
        <v>-616.87936749488517</v>
      </c>
      <c r="FL64" s="57">
        <f>FL63+0.5*FI64*'DEPRECATED - DT-Prelim Calcs'!$C$11^2+FK64*'DEPRECATED - DT-Prelim Calcs'!$C$11</f>
        <v>-195602.85828498099</v>
      </c>
      <c r="FM64" s="57">
        <f>MIN('Drive Train'!$F$35-FG63*'DEPRECATED - DT-Prelim Calcs'!$C$21*'Drive Train'!$F$39,FM63+FG$2)</f>
        <v>6.82</v>
      </c>
      <c r="FN64" s="57">
        <f>'Drive Train'!$F$35-FG64*'DEPRECATED - DT-Prelim Calcs'!$C$21*'Drive Train'!$F$39</f>
        <v>6.82</v>
      </c>
      <c r="FO64" s="1">
        <f>IF(FL64&gt;='Drive Train'!$F$29,1,0)</f>
        <v>0</v>
      </c>
      <c r="FP64" s="57">
        <f t="shared" si="56"/>
        <v>103.33333333333333</v>
      </c>
      <c r="FQ64" s="63">
        <f>FQ63+'DEPRECATED - DT-Prelim Calcs'!$C$11</f>
        <v>240</v>
      </c>
      <c r="FR64" s="2">
        <f>GB64/'Drive Train'!$F$35</f>
        <v>0.55000000000000004</v>
      </c>
      <c r="FS64" s="46">
        <f>FZ64*12*60/(PI() * 'Drive Train'!$F$15)/FR$2*FR64</f>
        <v>-1171.8551304403752</v>
      </c>
      <c r="FT64" s="2">
        <f>('DEPRECATED - DT-Prelim Calcs'!$C$6*FR64-FS64)/('DEPRECATED - DT-Prelim Calcs'!$C$6*FR64)*'DEPRECATED - DT-Prelim Calcs'!$C$7*FR64</f>
        <v>1.8553632015687251</v>
      </c>
      <c r="FU64" s="57">
        <f>FT64/'DEPRECATED - DT-Prelim Calcs'!$C$7*('DEPRECATED - DT-Prelim Calcs'!$C$8-'DEPRECATED - DT-Prelim Calcs'!$C$9)+'DEPRECATED - DT-Prelim Calcs'!$C$9</f>
        <v>101.47307002542217</v>
      </c>
      <c r="FV64" s="57">
        <f t="shared" si="18"/>
        <v>93</v>
      </c>
      <c r="FW64" s="2">
        <f t="shared" si="57"/>
        <v>0.7112822800297498</v>
      </c>
      <c r="FX64" s="57">
        <f>FW64*'DEPRECATED - DT-Prelim Calcs'!$C$21/FR$2/'DEPRECATED - DT-Prelim Calcs'!$C$19/'DEPRECATED - DT-Prelim Calcs'!$C$18*3.39*'DEPRECATED - DT-Prelim Calcs'!$C$20</f>
        <v>25.773080821789936</v>
      </c>
      <c r="FY64" s="46">
        <f t="shared" si="58"/>
        <v>0</v>
      </c>
      <c r="FZ64" s="57">
        <f>FX63*'DEPRECATED - DT-Prelim Calcs'!$C$11+FZ63</f>
        <v>-3.7186782513767582</v>
      </c>
      <c r="GA64" s="57">
        <f>GA63+0.5*FX64*'DEPRECATED - DT-Prelim Calcs'!$C$11^2+FZ64*'DEPRECATED - DT-Prelim Calcs'!$C$11</f>
        <v>-209336.66007285155</v>
      </c>
      <c r="GB64" s="57">
        <f>MIN('Drive Train'!$F$35-FV63*'DEPRECATED - DT-Prelim Calcs'!$C$21*'Drive Train'!$F$39,GB63+FV$2)</f>
        <v>6.82</v>
      </c>
      <c r="GC64" s="57">
        <f>'Drive Train'!$F$35-FV64*'DEPRECATED - DT-Prelim Calcs'!$C$21*'Drive Train'!$F$39</f>
        <v>6.82</v>
      </c>
      <c r="GD64" s="1">
        <f>IF(GA64&gt;='Drive Train'!$F$29,1,0)</f>
        <v>0</v>
      </c>
      <c r="GE64" s="57">
        <f t="shared" si="59"/>
        <v>103.33333333333333</v>
      </c>
      <c r="GF64" s="63">
        <f>GF63+'DEPRECATED - DT-Prelim Calcs'!$C$11</f>
        <v>240</v>
      </c>
      <c r="GG64" s="2">
        <f>GQ64/'Drive Train'!$F$35</f>
        <v>0.85483870967741948</v>
      </c>
      <c r="GH64" s="46">
        <f>GO64*12*60/(PI() * 'Drive Train'!$F$15)/GG$2*GG64</f>
        <v>-345424.50350051903</v>
      </c>
      <c r="GI64" s="2">
        <f>('DEPRECATED - DT-Prelim Calcs'!$C$6*GG64-GH64)/('DEPRECATED - DT-Prelim Calcs'!$C$6*GG64)*'DEPRECATED - DT-Prelim Calcs'!$C$7*GG64</f>
        <v>158.24647525584808</v>
      </c>
      <c r="GJ64" s="57">
        <f>GI64/'DEPRECATED - DT-Prelim Calcs'!$C$7*('DEPRECATED - DT-Prelim Calcs'!$C$8-'DEPRECATED - DT-Prelim Calcs'!$C$9)+'DEPRECATED - DT-Prelim Calcs'!$C$9</f>
        <v>8427.1907781432819</v>
      </c>
      <c r="GK64" s="57">
        <f t="shared" si="60"/>
        <v>29.999999999999982</v>
      </c>
      <c r="GL64" s="2">
        <f t="shared" si="61"/>
        <v>0.99579519204165001</v>
      </c>
      <c r="GM64" s="57">
        <f>GL64*'DEPRECATED - DT-Prelim Calcs'!$C$21/GG$2/'DEPRECATED - DT-Prelim Calcs'!$C$19/'DEPRECATED - DT-Prelim Calcs'!$C$18*3.39*'DEPRECATED - DT-Prelim Calcs'!$C$20</f>
        <v>25.773080821789936</v>
      </c>
      <c r="GN64" s="46">
        <f t="shared" si="62"/>
        <v>0</v>
      </c>
      <c r="GO64" s="57">
        <f>GM63*'DEPRECATED - DT-Prelim Calcs'!$C$11+GO63</f>
        <v>-987.35735394996948</v>
      </c>
      <c r="GP64" s="57">
        <f>GP63+0.5*GM64*'DEPRECATED - DT-Prelim Calcs'!$C$11^2+GO64*'DEPRECATED - DT-Prelim Calcs'!$C$11</f>
        <v>-125833.34409074699</v>
      </c>
      <c r="GQ64" s="57">
        <f>MIN('Drive Train'!$F$35-GK63*'DEPRECATED - DT-Prelim Calcs'!$C$21*'Drive Train'!$F$39,GQ63+GK$2)</f>
        <v>10.600000000000001</v>
      </c>
      <c r="GR64" s="57">
        <f>'Drive Train'!$F$35-GK64*'DEPRECATED - DT-Prelim Calcs'!$C$21*'Drive Train'!$F$39</f>
        <v>10.600000000000001</v>
      </c>
      <c r="GS64" s="1">
        <f>IF(GP64&gt;='Drive Train'!$F$29,1,0)</f>
        <v>0</v>
      </c>
      <c r="GT64" s="57">
        <f t="shared" si="63"/>
        <v>33.333333333333314</v>
      </c>
      <c r="GU64" s="63">
        <f>GU63+'DEPRECATED - DT-Prelim Calcs'!$C$11</f>
        <v>240</v>
      </c>
      <c r="GV64" s="2">
        <f>HF64/'Drive Train'!$F$35</f>
        <v>0.83870967741935498</v>
      </c>
      <c r="GW64" s="46">
        <f>HD64*12*60/(PI() * 'Drive Train'!$F$15)/GV$2*GV64</f>
        <v>-416720.80022371543</v>
      </c>
      <c r="GX64" s="2">
        <f>('DEPRECATED - DT-Prelim Calcs'!$C$6*GV64-GW64)/('DEPRECATED - DT-Prelim Calcs'!$C$6*GV64)*'DEPRECATED - DT-Prelim Calcs'!$C$7*GV64</f>
        <v>190.44476659634319</v>
      </c>
      <c r="GY64" s="57">
        <f>GX64/'DEPRECATED - DT-Prelim Calcs'!$C$7*('DEPRECATED - DT-Prelim Calcs'!$C$8-'DEPRECATED - DT-Prelim Calcs'!$C$9)+'DEPRECATED - DT-Prelim Calcs'!$C$9</f>
        <v>10141.315582701591</v>
      </c>
      <c r="GZ64" s="57">
        <f t="shared" si="20"/>
        <v>33.333333333333314</v>
      </c>
      <c r="HA64" s="2">
        <f t="shared" si="64"/>
        <v>0.99579519204165001</v>
      </c>
      <c r="HB64" s="57">
        <f>HA64*'DEPRECATED - DT-Prelim Calcs'!$C$21/GV$2/'DEPRECATED - DT-Prelim Calcs'!$C$19/'DEPRECATED - DT-Prelim Calcs'!$C$18*3.39*'DEPRECATED - DT-Prelim Calcs'!$C$20</f>
        <v>25.773080821789936</v>
      </c>
      <c r="HC64" s="46">
        <f t="shared" si="65"/>
        <v>0</v>
      </c>
      <c r="HD64" s="57">
        <f>HB63*'DEPRECATED - DT-Prelim Calcs'!$C$11+HD63</f>
        <v>-1214.0565811711617</v>
      </c>
      <c r="HE64" s="57">
        <f>HE63+0.5*HB64*'DEPRECATED - DT-Prelim Calcs'!$C$11^2+HD64*'DEPRECATED - DT-Prelim Calcs'!$C$11</f>
        <v>-112726.82676009668</v>
      </c>
      <c r="HF64" s="57">
        <f>MIN('Drive Train'!$F$35-GZ63*'DEPRECATED - DT-Prelim Calcs'!$C$21*'Drive Train'!$F$39,HF63+GZ$2)</f>
        <v>10.400000000000002</v>
      </c>
      <c r="HG64" s="57">
        <f>'Drive Train'!$F$35-GZ64*'DEPRECATED - DT-Prelim Calcs'!$C$21*'Drive Train'!$F$39</f>
        <v>10.400000000000002</v>
      </c>
      <c r="HH64" s="1">
        <f>IF(HE64&gt;='Drive Train'!$F$29,1,0)</f>
        <v>0</v>
      </c>
      <c r="HI64" s="57">
        <f t="shared" si="66"/>
        <v>37.037037037037017</v>
      </c>
      <c r="HJ64" s="63">
        <f>HJ63+'DEPRECATED - DT-Prelim Calcs'!$C$11</f>
        <v>240</v>
      </c>
      <c r="HK64" s="2">
        <f>HU64/'Drive Train'!$F$35</f>
        <v>0.82258064516129037</v>
      </c>
      <c r="HL64" s="46">
        <f>HS64*12*60/(PI() * 'Drive Train'!$F$15)/HK$2*HK64</f>
        <v>-800.30669521748996</v>
      </c>
      <c r="HM64" s="2">
        <f>('DEPRECATED - DT-Prelim Calcs'!$C$6*HK64-HL64)/('DEPRECATED - DT-Prelim Calcs'!$C$6*HK64)*'DEPRECATED - DT-Prelim Calcs'!$C$7*HK64</f>
        <v>2.3442841082109709</v>
      </c>
      <c r="HN64" s="57">
        <f>HM64/'DEPRECATED - DT-Prelim Calcs'!$C$7*('DEPRECATED - DT-Prelim Calcs'!$C$8-'DEPRECATED - DT-Prelim Calcs'!$C$9)+'DEPRECATED - DT-Prelim Calcs'!$C$9</f>
        <v>127.50151497239318</v>
      </c>
      <c r="HO64" s="57">
        <f t="shared" si="21"/>
        <v>36.66666666666665</v>
      </c>
      <c r="HP64" s="2">
        <f t="shared" si="67"/>
        <v>0.70926319615962008</v>
      </c>
      <c r="HQ64" s="57">
        <f>HP64*'DEPRECATED - DT-Prelim Calcs'!$C$21/HK$2/'DEPRECATED - DT-Prelim Calcs'!$C$19/'DEPRECATED - DT-Prelim Calcs'!$C$18*3.39*'DEPRECATED - DT-Prelim Calcs'!$C$20</f>
        <v>18.357085698580441</v>
      </c>
      <c r="HR64" s="46">
        <f t="shared" si="68"/>
        <v>0</v>
      </c>
      <c r="HS64" s="57">
        <f>HQ63*'DEPRECATED - DT-Prelim Calcs'!$C$11+HS63</f>
        <v>-2.3772965866934044</v>
      </c>
      <c r="HT64" s="57">
        <f>HT63+0.5*HQ64*'DEPRECATED - DT-Prelim Calcs'!$C$11^2+HS64*'DEPRECATED - DT-Prelim Calcs'!$C$11</f>
        <v>-91049.963343221927</v>
      </c>
      <c r="HU64" s="57">
        <f>MIN('Drive Train'!$F$35-HO63*'DEPRECATED - DT-Prelim Calcs'!$C$21*'Drive Train'!$F$39,HU63+HO$2)</f>
        <v>10.200000000000001</v>
      </c>
      <c r="HV64" s="57">
        <f>'Drive Train'!$F$35-HO64*'DEPRECATED - DT-Prelim Calcs'!$C$21*'Drive Train'!$F$39</f>
        <v>10.200000000000001</v>
      </c>
      <c r="HW64" s="1">
        <f>IF(HT64&gt;='Drive Train'!$F$29,1,0)</f>
        <v>0</v>
      </c>
      <c r="HX64" s="57">
        <f t="shared" si="69"/>
        <v>40.740740740740726</v>
      </c>
      <c r="HY64" s="63">
        <f>HY63+'DEPRECATED - DT-Prelim Calcs'!$C$11</f>
        <v>240</v>
      </c>
      <c r="HZ64" s="2">
        <f>IJ64/'Drive Train'!$F$35</f>
        <v>0.80645161290322598</v>
      </c>
      <c r="IA64" s="46">
        <f>IH64*12*60/(PI() * 'Drive Train'!$F$15)/HZ$2*HZ64</f>
        <v>-81123.34234435996</v>
      </c>
      <c r="IB64" s="2">
        <f>('DEPRECATED - DT-Prelim Calcs'!$C$6*HZ64-IA64)/('DEPRECATED - DT-Prelim Calcs'!$C$6*HZ64)*'DEPRECATED - DT-Prelim Calcs'!$C$7*HZ64</f>
        <v>38.624084043739842</v>
      </c>
      <c r="IC64" s="57">
        <f>IB64/'DEPRECATED - DT-Prelim Calcs'!$C$7*('DEPRECATED - DT-Prelim Calcs'!$C$8-'DEPRECATED - DT-Prelim Calcs'!$C$9)+'DEPRECATED - DT-Prelim Calcs'!$C$9</f>
        <v>2058.911611125237</v>
      </c>
      <c r="ID64" s="57">
        <f t="shared" si="22"/>
        <v>39.999999999999986</v>
      </c>
      <c r="IE64" s="2">
        <f t="shared" si="70"/>
        <v>0.99579519204165001</v>
      </c>
      <c r="IF64" s="57">
        <f>IE64*'DEPRECATED - DT-Prelim Calcs'!$C$21/HZ$2/'DEPRECATED - DT-Prelim Calcs'!$C$19/'DEPRECATED - DT-Prelim Calcs'!$C$18*3.39*'DEPRECATED - DT-Prelim Calcs'!$C$20</f>
        <v>25.773080821789936</v>
      </c>
      <c r="IG64" s="46">
        <f t="shared" si="71"/>
        <v>0</v>
      </c>
      <c r="IH64" s="57">
        <f>IF63*'DEPRECATED - DT-Prelim Calcs'!$C$11+IH63</f>
        <v>-245.79493202924868</v>
      </c>
      <c r="II64" s="57">
        <f>II63+0.5*IF64*'DEPRECATED - DT-Prelim Calcs'!$C$11^2+IH64*'DEPRECATED - DT-Prelim Calcs'!$C$11</f>
        <v>-102503.27139616224</v>
      </c>
      <c r="IJ64" s="57">
        <f>MIN('Drive Train'!$F$35-ID63*'DEPRECATED - DT-Prelim Calcs'!$C$21*'Drive Train'!$F$39,IJ63+ID$2)</f>
        <v>10.000000000000002</v>
      </c>
      <c r="IK64" s="57">
        <f>'Drive Train'!$F$35-ID64*'DEPRECATED - DT-Prelim Calcs'!$C$21*'Drive Train'!$F$39</f>
        <v>10.000000000000002</v>
      </c>
      <c r="IL64" s="1">
        <f>IF(II64&gt;='Drive Train'!$F$29,1,0)</f>
        <v>0</v>
      </c>
      <c r="IM64" s="57">
        <f t="shared" si="72"/>
        <v>44.444444444444429</v>
      </c>
      <c r="IN64" s="63">
        <f>IN63+'DEPRECATED - DT-Prelim Calcs'!$C$11</f>
        <v>240</v>
      </c>
      <c r="IO64" s="2">
        <f>IY64/'Drive Train'!$F$35</f>
        <v>0.79032258064516137</v>
      </c>
      <c r="IP64" s="46">
        <f>IW64*12*60/(PI() * 'Drive Train'!$F$15)/IO$2*IO64</f>
        <v>-93772.490792608805</v>
      </c>
      <c r="IQ64" s="2">
        <f>('DEPRECATED - DT-Prelim Calcs'!$C$6*IO64-IP64)/('DEPRECATED - DT-Prelim Calcs'!$C$6*IO64)*'DEPRECATED - DT-Prelim Calcs'!$C$7*IO64</f>
        <v>44.304621661416235</v>
      </c>
      <c r="IR64" s="57">
        <f>IQ64/'DEPRECATED - DT-Prelim Calcs'!$C$7*('DEPRECATED - DT-Prelim Calcs'!$C$8-'DEPRECATED - DT-Prelim Calcs'!$C$9)+'DEPRECATED - DT-Prelim Calcs'!$C$9</f>
        <v>2361.3236345061005</v>
      </c>
      <c r="IS64" s="57">
        <f t="shared" si="23"/>
        <v>43.333333333333321</v>
      </c>
      <c r="IT64" s="2">
        <f t="shared" si="73"/>
        <v>0.99579519204165001</v>
      </c>
      <c r="IU64" s="57">
        <f>IT64*'DEPRECATED - DT-Prelim Calcs'!$C$21/IO$2/'DEPRECATED - DT-Prelim Calcs'!$C$19/'DEPRECATED - DT-Prelim Calcs'!$C$18*3.39*'DEPRECATED - DT-Prelim Calcs'!$C$20</f>
        <v>25.773080821789936</v>
      </c>
      <c r="IV64" s="46">
        <f t="shared" si="74"/>
        <v>0</v>
      </c>
      <c r="IW64" s="57">
        <f>IU63*'DEPRECATED - DT-Prelim Calcs'!$C$11+IW63</f>
        <v>-289.91885757679893</v>
      </c>
      <c r="IX64" s="57">
        <f>IX63+0.5*IU64*'DEPRECATED - DT-Prelim Calcs'!$C$11^2+IW64*'DEPRECATED - DT-Prelim Calcs'!$C$11</f>
        <v>-137445.58224552133</v>
      </c>
      <c r="IY64" s="57">
        <f>MIN('Drive Train'!$F$35-IS63*'DEPRECATED - DT-Prelim Calcs'!$C$21*'Drive Train'!$F$39,IY63+IS$2)</f>
        <v>9.8000000000000007</v>
      </c>
      <c r="IZ64" s="57">
        <f>'Drive Train'!$F$35-IS64*'DEPRECATED - DT-Prelim Calcs'!$C$21*'Drive Train'!$F$39</f>
        <v>9.8000000000000007</v>
      </c>
      <c r="JA64" s="1">
        <f>IF(IX64&gt;='Drive Train'!$F$29,1,0)</f>
        <v>0</v>
      </c>
      <c r="JB64" s="57">
        <f t="shared" si="75"/>
        <v>48.148148148148138</v>
      </c>
      <c r="JC64" s="63">
        <f>JC63+'DEPRECATED - DT-Prelim Calcs'!$C$11</f>
        <v>240</v>
      </c>
      <c r="JD64" s="2">
        <f>JN64/'Drive Train'!$F$35</f>
        <v>3.6427111418265792</v>
      </c>
      <c r="JE64" s="46">
        <f>JL64*12*60/(PI() * 'Drive Train'!$F$15)/JD$2*JD64</f>
        <v>-1857529.584192744</v>
      </c>
      <c r="JF64" s="2">
        <f>('DEPRECATED - DT-Prelim Calcs'!$C$6*JD64-JE64)/('DEPRECATED - DT-Prelim Calcs'!$C$6*JD64)*'DEPRECATED - DT-Prelim Calcs'!$C$7*JD64</f>
        <v>848.67504978135423</v>
      </c>
      <c r="JG64" s="57">
        <f>JF64/'DEPRECATED - DT-Prelim Calcs'!$C$7*('DEPRECATED - DT-Prelim Calcs'!$C$8-'DEPRECATED - DT-Prelim Calcs'!$C$9)+'DEPRECATED - DT-Prelim Calcs'!$C$9</f>
        <v>45183.201612841389</v>
      </c>
      <c r="JH64" s="57">
        <f t="shared" si="24"/>
        <v>46.666666666666657</v>
      </c>
      <c r="JI64" s="2">
        <f t="shared" si="76"/>
        <v>0.99579519204165001</v>
      </c>
      <c r="JJ64" s="57">
        <f>JI64*'DEPRECATED - DT-Prelim Calcs'!$C$21/JD$2/'DEPRECATED - DT-Prelim Calcs'!$C$19/'DEPRECATED - DT-Prelim Calcs'!$C$18*3.39*'DEPRECATED - DT-Prelim Calcs'!$C$20</f>
        <v>25.773080821789936</v>
      </c>
      <c r="JK64" s="46">
        <f t="shared" si="77"/>
        <v>0</v>
      </c>
      <c r="JL64" s="57">
        <f>JJ63*'DEPRECATED - DT-Prelim Calcs'!$C$11+JL63</f>
        <v>-1245.9953125339316</v>
      </c>
      <c r="JM64" s="57">
        <f>JM63+0.5*JJ64*'DEPRECATED - DT-Prelim Calcs'!$C$11^2+JL64*'DEPRECATED - DT-Prelim Calcs'!$C$11</f>
        <v>-143016.15098735815</v>
      </c>
      <c r="JN64" s="57">
        <f>MIN('Drive Train'!$F$35-JH63*'DEPRECATED - DT-Prelim Calcs'!$C$21*'Drive Train'!$F$39,JN63+JH$2)</f>
        <v>45.169618158649584</v>
      </c>
      <c r="JO64" s="57">
        <f>'Drive Train'!$F$35-JH64*'DEPRECATED - DT-Prelim Calcs'!$C$21*'Drive Train'!$F$39</f>
        <v>9.6000000000000014</v>
      </c>
      <c r="JP64" s="1">
        <f>IF(JM64&gt;='Drive Train'!$F$29,1,0)</f>
        <v>0</v>
      </c>
      <c r="JQ64" s="57">
        <f>MIN(JG64,'DEPRECATED - DT-Prelim Calcs'!$C$10)*'DEPRECATED - DT-Prelim Calcs'!$C$11*1000/60/60</f>
        <v>103.33333333333333</v>
      </c>
      <c r="JR64" s="63">
        <f>JR63+'DEPRECATED - DT-Prelim Calcs'!$C$11</f>
        <v>240</v>
      </c>
      <c r="JS64" s="2">
        <f>KC64/'Drive Train'!$F$35</f>
        <v>1.8863075742453206</v>
      </c>
      <c r="JT64" s="46">
        <f>KA64*12*60/(PI() * 'Drive Train'!$F$15)/JS$2*JS64</f>
        <v>-340558.14953111915</v>
      </c>
      <c r="JU64" s="2">
        <f>('DEPRECATED - DT-Prelim Calcs'!$C$6*JS64-JT64)/('DEPRECATED - DT-Prelim Calcs'!$C$6*JS64)*'DEPRECATED - DT-Prelim Calcs'!$C$7*JS64</f>
        <v>158.53195629520647</v>
      </c>
      <c r="JV64" s="57">
        <f>JU64/'DEPRECATED - DT-Prelim Calcs'!$C$7*('DEPRECATED - DT-Prelim Calcs'!$C$8-'DEPRECATED - DT-Prelim Calcs'!$C$9)+'DEPRECATED - DT-Prelim Calcs'!$C$9</f>
        <v>8442.3887936410756</v>
      </c>
      <c r="JW64" s="57">
        <f t="shared" si="25"/>
        <v>49.999999999999993</v>
      </c>
      <c r="JX64" s="2">
        <f t="shared" si="78"/>
        <v>0.99579519204165001</v>
      </c>
      <c r="JY64" s="57">
        <f>JX64*'DEPRECATED - DT-Prelim Calcs'!$C$21/JS$2/'DEPRECATED - DT-Prelim Calcs'!$C$19/'DEPRECATED - DT-Prelim Calcs'!$C$18*3.39*'DEPRECATED - DT-Prelim Calcs'!$C$20</f>
        <v>25.773080821789936</v>
      </c>
      <c r="JZ64" s="46">
        <f t="shared" si="79"/>
        <v>0</v>
      </c>
      <c r="KA64" s="57">
        <f>JY63*'DEPRECATED - DT-Prelim Calcs'!$C$11+KA63</f>
        <v>-441.14785515153062</v>
      </c>
      <c r="KB64" s="57">
        <f>KB63+0.5*JY64*'DEPRECATED - DT-Prelim Calcs'!$C$11^2+KA64*'DEPRECATED - DT-Prelim Calcs'!$C$11</f>
        <v>-139020.72126846886</v>
      </c>
      <c r="KC64" s="57">
        <f>MIN('Drive Train'!$F$35-JW63*'DEPRECATED - DT-Prelim Calcs'!$C$21*'Drive Train'!$F$39,KC63+JW$2)</f>
        <v>23.390213920641976</v>
      </c>
      <c r="KD64" s="57">
        <f>'Drive Train'!$F$35-JW64*'DEPRECATED - DT-Prelim Calcs'!$C$21*'Drive Train'!$F$39</f>
        <v>9.4</v>
      </c>
      <c r="KE64" s="1">
        <f>IF(KB64&gt;='Drive Train'!$F$29,1,0)</f>
        <v>0</v>
      </c>
      <c r="KF64" s="57">
        <f>MIN(JV64,'DEPRECATED - DT-Prelim Calcs'!$C$10)*'DEPRECATED - DT-Prelim Calcs'!$C$11*1000/60/60</f>
        <v>103.33333333333333</v>
      </c>
      <c r="KG64" s="63">
        <f>KG63+'DEPRECATED - DT-Prelim Calcs'!$C$11</f>
        <v>240</v>
      </c>
      <c r="KH64" s="2">
        <f>KR64/'Drive Train'!$F$35</f>
        <v>0.74193548387096786</v>
      </c>
      <c r="KI64" s="46">
        <f>KP64*12*60/(PI() * 'Drive Train'!$F$15)/KH$2*KH64</f>
        <v>-217568.77817347826</v>
      </c>
      <c r="KJ64" s="2">
        <f>('DEPRECATED - DT-Prelim Calcs'!$C$6*KH64-KI64)/('DEPRECATED - DT-Prelim Calcs'!$C$6*KH64)*'DEPRECATED - DT-Prelim Calcs'!$C$7*KH64</f>
        <v>100.16344076342411</v>
      </c>
      <c r="KK64" s="57">
        <f>KJ64/'DEPRECATED - DT-Prelim Calcs'!$C$7*('DEPRECATED - DT-Prelim Calcs'!$C$8-'DEPRECATED - DT-Prelim Calcs'!$C$9)+'DEPRECATED - DT-Prelim Calcs'!$C$9</f>
        <v>5335.0524688578062</v>
      </c>
      <c r="KL64" s="57">
        <f t="shared" si="26"/>
        <v>53.333333333333329</v>
      </c>
      <c r="KM64" s="2">
        <f t="shared" si="80"/>
        <v>0.99579519204165001</v>
      </c>
      <c r="KN64" s="57">
        <f>KM64*'DEPRECATED - DT-Prelim Calcs'!$C$21/KH$2/'DEPRECATED - DT-Prelim Calcs'!$C$19/'DEPRECATED - DT-Prelim Calcs'!$C$18*3.39*'DEPRECATED - DT-Prelim Calcs'!$C$20</f>
        <v>25.773080821789936</v>
      </c>
      <c r="KO64" s="46">
        <f t="shared" si="81"/>
        <v>0</v>
      </c>
      <c r="KP64" s="57">
        <f>KN63*'DEPRECATED - DT-Prelim Calcs'!$C$11+KP63</f>
        <v>-716.53240149655323</v>
      </c>
      <c r="KQ64" s="57">
        <f>KQ63+0.5*KN64*'DEPRECATED - DT-Prelim Calcs'!$C$11^2+KP64*'DEPRECATED - DT-Prelim Calcs'!$C$11</f>
        <v>-104890.55892146922</v>
      </c>
      <c r="KR64" s="57">
        <f>MIN('Drive Train'!$F$35-KL63*'DEPRECATED - DT-Prelim Calcs'!$C$21*'Drive Train'!$F$39,KR63+KL$2)</f>
        <v>9.2000000000000011</v>
      </c>
      <c r="KS64" s="57">
        <f>'Drive Train'!$F$35-KL64*'DEPRECATED - DT-Prelim Calcs'!$C$21*'Drive Train'!$F$39</f>
        <v>9.2000000000000011</v>
      </c>
      <c r="KT64" s="1">
        <f>IF(KQ64&gt;='Drive Train'!$F$29,1,0)</f>
        <v>0</v>
      </c>
      <c r="KU64" s="57">
        <f>MIN(KK64,'DEPRECATED - DT-Prelim Calcs'!$C$10)*'DEPRECATED - DT-Prelim Calcs'!$C$11*1000/60/60</f>
        <v>103.33333333333333</v>
      </c>
      <c r="KV64" s="63">
        <f>KV63+'DEPRECATED - DT-Prelim Calcs'!$C$11</f>
        <v>240</v>
      </c>
      <c r="KW64" s="2">
        <f>LG64/'Drive Train'!$F$35</f>
        <v>0.72580645161290325</v>
      </c>
      <c r="KX64" s="46">
        <f>LE64*12*60/(PI() * 'Drive Train'!$F$15)/KW$2*KW64</f>
        <v>24518.79849005878</v>
      </c>
      <c r="KY64" s="2">
        <f>('DEPRECATED - DT-Prelim Calcs'!$C$6*KW64-KX64)/('DEPRECATED - DT-Prelim Calcs'!$C$6*KW64)*'DEPRECATED - DT-Prelim Calcs'!$C$7*KW64</f>
        <v>-9.3371674949603083</v>
      </c>
      <c r="KZ64" s="57">
        <f>KY64/'DEPRECATED - DT-Prelim Calcs'!$C$7*('DEPRECATED - DT-Prelim Calcs'!$C$8-'DEPRECATED - DT-Prelim Calcs'!$C$9)+'DEPRECATED - DT-Prelim Calcs'!$C$9</f>
        <v>-494.37825294747199</v>
      </c>
      <c r="LA64" s="57">
        <f t="shared" si="27"/>
        <v>-494.37825294747199</v>
      </c>
      <c r="LB64" s="2">
        <f t="shared" si="82"/>
        <v>-11.810388804425568</v>
      </c>
      <c r="LC64" s="57">
        <f>LB64*'DEPRECATED - DT-Prelim Calcs'!$C$21/KW$2/'DEPRECATED - DT-Prelim Calcs'!$C$19/'DEPRECATED - DT-Prelim Calcs'!$C$18*3.39*'DEPRECATED - DT-Prelim Calcs'!$C$20</f>
        <v>-305.67541159657634</v>
      </c>
      <c r="LD64" s="46">
        <f t="shared" si="83"/>
        <v>1</v>
      </c>
      <c r="LE64" s="57">
        <f>LC63*'DEPRECATED - DT-Prelim Calcs'!$C$11+LE63</f>
        <v>82.543667925106817</v>
      </c>
      <c r="LF64" s="57">
        <f>LF63+0.5*LC64*'DEPRECATED - DT-Prelim Calcs'!$C$11^2+LE64*'DEPRECATED - DT-Prelim Calcs'!$C$11</f>
        <v>-120669.5098224863</v>
      </c>
      <c r="LG64" s="57">
        <f>MIN('Drive Train'!$F$35-LA63*'DEPRECATED - DT-Prelim Calcs'!$C$21*'Drive Train'!$F$39,LG63+LA$2)</f>
        <v>9</v>
      </c>
      <c r="LH64" s="57">
        <f>'Drive Train'!$F$35-LA64*'DEPRECATED - DT-Prelim Calcs'!$C$21*'Drive Train'!$F$39</f>
        <v>42.062695176848315</v>
      </c>
      <c r="LI64" s="1">
        <f>IF(LF64&gt;='Drive Train'!$F$29,1,0)</f>
        <v>0</v>
      </c>
      <c r="LJ64" s="57">
        <f>MIN(KZ64,'DEPRECATED - DT-Prelim Calcs'!$C$10)*'DEPRECATED - DT-Prelim Calcs'!$C$11*1000/60/60</f>
        <v>-549.30916994163556</v>
      </c>
      <c r="LK64" s="63">
        <f>LK63+'DEPRECATED - DT-Prelim Calcs'!$C$11</f>
        <v>240</v>
      </c>
      <c r="LL64" s="2">
        <f>LV64/'Drive Train'!$F$35</f>
        <v>0.70967741935483875</v>
      </c>
      <c r="LM64" s="46">
        <f>LT64*12*60/(PI() * 'Drive Train'!$F$15)/LL$2*LL64</f>
        <v>-319325.80683396652</v>
      </c>
      <c r="LN64" s="2">
        <f>('DEPRECATED - DT-Prelim Calcs'!$C$6*LL64-LM64)/('DEPRECATED - DT-Prelim Calcs'!$C$6*LL64)*'DEPRECATED - DT-Prelim Calcs'!$C$7*LL64</f>
        <v>146.0959125374668</v>
      </c>
      <c r="LO64" s="57">
        <f>LN64/'DEPRECATED - DT-Prelim Calcs'!$C$7*('DEPRECATED - DT-Prelim Calcs'!$C$8-'DEPRECATED - DT-Prelim Calcs'!$C$9)+'DEPRECATED - DT-Prelim Calcs'!$C$9</f>
        <v>7780.3371695257219</v>
      </c>
      <c r="LP64" s="57">
        <f t="shared" si="28"/>
        <v>60</v>
      </c>
      <c r="LQ64" s="2">
        <f t="shared" si="84"/>
        <v>0.99579519204165001</v>
      </c>
      <c r="LR64" s="57">
        <f>LQ64*'DEPRECATED - DT-Prelim Calcs'!$C$21/LL$2/'DEPRECATED - DT-Prelim Calcs'!$C$19/'DEPRECATED - DT-Prelim Calcs'!$C$18*3.39*'DEPRECATED - DT-Prelim Calcs'!$C$20</f>
        <v>25.773080821789936</v>
      </c>
      <c r="LS64" s="46">
        <f t="shared" si="85"/>
        <v>0</v>
      </c>
      <c r="LT64" s="57">
        <f>LR63*'DEPRECATED - DT-Prelim Calcs'!$C$11+LT63</f>
        <v>-1099.4574703066428</v>
      </c>
      <c r="LU64" s="57">
        <f>LU63+0.5*LR64*'DEPRECATED - DT-Prelim Calcs'!$C$11^2+LT64*'DEPRECATED - DT-Prelim Calcs'!$C$11</f>
        <v>-137791.37809935131</v>
      </c>
      <c r="LV64" s="57">
        <f>MIN('Drive Train'!$F$35-LP63*'DEPRECATED - DT-Prelim Calcs'!$C$21*'Drive Train'!$F$39,LV63+LP$2)</f>
        <v>8.8000000000000007</v>
      </c>
      <c r="LW64" s="57">
        <f>'Drive Train'!$F$35-LP64*'DEPRECATED - DT-Prelim Calcs'!$C$21*'Drive Train'!$F$39</f>
        <v>8.8000000000000007</v>
      </c>
      <c r="LX64" s="1">
        <f>IF(LU64&gt;='Drive Train'!$F$29,1,0)</f>
        <v>0</v>
      </c>
      <c r="LY64" s="57">
        <f>MIN(LO64,'DEPRECATED - DT-Prelim Calcs'!$C$10)*'DEPRECATED - DT-Prelim Calcs'!$C$11*1000/60/60</f>
        <v>103.33333333333333</v>
      </c>
      <c r="LZ64" s="63">
        <f>LZ63+'DEPRECATED - DT-Prelim Calcs'!$C$11</f>
        <v>240</v>
      </c>
    </row>
    <row r="65" spans="2:338" x14ac:dyDescent="0.2">
      <c r="B65" s="20"/>
      <c r="C65" s="3"/>
      <c r="Q65" s="126"/>
      <c r="R65" s="63">
        <f>R64+'DEPRECATED - DT-Prelim Calcs'!$C$11</f>
        <v>244</v>
      </c>
      <c r="S65" s="2">
        <f>AG65/'Drive Train'!$F$35</f>
        <v>0</v>
      </c>
      <c r="T65" s="46">
        <f>AE65*12*60/(PI() * 'Drive Train'!$F$15)/S$2*ABS(S65)</f>
        <v>0</v>
      </c>
      <c r="U65" s="2">
        <f>IF(OR(AD64=1,AND($C$32=Motors!$C$32,'DEPRECATED - DT-Prelim Calcs'!AI64=1)),0,IF(AG65=0,-(V64+$C$9)/($C$8-$C$9)*$C$7,($C$6*S65-T65)/($C$6*S65)*$C$7*S65))</f>
        <v>0</v>
      </c>
      <c r="V65" s="57">
        <f>IF(AND(AD64=1,AI64=1),0,ABS(U65/$C$7*($C$8-$C$9)+$C$9) *'Drive Train'!$AA$49 + V64*(1-'Drive Train'!$AA$49))</f>
        <v>0</v>
      </c>
      <c r="W65" s="57">
        <f t="shared" si="0"/>
        <v>0</v>
      </c>
      <c r="X65" s="2">
        <f>MAX(MIN(IF(AND(AI64=1,AG65&lt;0),-1,1)*(W65-$C$9)/($C$8-$C$9)*$C$7-$C$29*AE65/T$2 -  AI64*$C$29/2,X$2),MAX(X$4:X64)*-1)</f>
        <v>-0.2458281045106315</v>
      </c>
      <c r="Y65" s="57">
        <f t="shared" si="1"/>
        <v>0</v>
      </c>
      <c r="Z65" s="57">
        <f t="shared" si="2"/>
        <v>0</v>
      </c>
      <c r="AA65" s="57">
        <f t="shared" si="3"/>
        <v>0</v>
      </c>
      <c r="AB65" s="57" t="e">
        <f t="shared" si="4"/>
        <v>#N/A</v>
      </c>
      <c r="AC65" s="46">
        <f t="shared" si="29"/>
        <v>1</v>
      </c>
      <c r="AD65" s="1">
        <f t="shared" si="5"/>
        <v>1</v>
      </c>
      <c r="AE65" s="57">
        <f t="shared" si="6"/>
        <v>0</v>
      </c>
      <c r="AF65" s="57" t="e">
        <f t="shared" si="7"/>
        <v>#N/A</v>
      </c>
      <c r="AG65" s="57">
        <f>IF(AI64=0,MIN('Drive Train'!$F$35-W64*$C$21*'Drive Train'!$F$39,AG64+W$2)-$C$3,IF(AE64-1&lt;=0,0,IF($C$32=Motors!$C$30,MAX(MAX(AG$4:AG64)*-1,AG64-W$2),MAX(0,MAX(AG$4:AG64)*-1,AG64-W$2))))</f>
        <v>0</v>
      </c>
      <c r="AH65" s="57">
        <f>'Drive Train'!$F$35-ABS(W65)*'DEPRECATED - DT-Prelim Calcs'!$C$21*'Drive Train'!$F$39</f>
        <v>12.4</v>
      </c>
      <c r="AI65" s="1">
        <f>IF(AJ65&gt;='Drive Train'!$F$29,1,0)</f>
        <v>1</v>
      </c>
      <c r="AJ65" s="57">
        <f>AJ64+0.5*Y65*'DEPRECATED - DT-Prelim Calcs'!$C$11^2+AE65*'DEPRECATED - DT-Prelim Calcs'!$C$11</f>
        <v>784.33981740885292</v>
      </c>
      <c r="AK65" s="57">
        <f t="shared" si="8"/>
        <v>0</v>
      </c>
      <c r="AL65" s="63">
        <f>AL64+'DEPRECATED - DT-Prelim Calcs'!$C$11</f>
        <v>244</v>
      </c>
      <c r="AM65" s="2">
        <f>AW65/'Drive Train'!$F$35</f>
        <v>0.90171805019298401</v>
      </c>
      <c r="AN65" s="46">
        <f>AU65*12*60/(PI() * 'Drive Train'!$F$15)/AM$2*AM65</f>
        <v>4074.5128838132537</v>
      </c>
      <c r="AO65" s="2">
        <f>('DEPRECATED - DT-Prelim Calcs'!$C$6*AM65-AN65)/('DEPRECATED - DT-Prelim Calcs'!$C$6*AM65)*'DEPRECATED - DT-Prelim Calcs'!$C$7*AM65</f>
        <v>0.33081854036660346</v>
      </c>
      <c r="AP65" s="57">
        <f>AO65/'DEPRECATED - DT-Prelim Calcs'!$C$7*('DEPRECATED - DT-Prelim Calcs'!$C$8-'DEPRECATED - DT-Prelim Calcs'!$C$9)+'DEPRECATED - DT-Prelim Calcs'!$C$9</f>
        <v>20.311626028645321</v>
      </c>
      <c r="AQ65" s="57">
        <f t="shared" si="9"/>
        <v>20.311626028645321</v>
      </c>
      <c r="AR65" s="2">
        <f t="shared" si="30"/>
        <v>2.2039372621351916E-7</v>
      </c>
      <c r="AS65" s="57">
        <f>AR65*'DEPRECATED - DT-Prelim Calcs'!$C$21/AM$2/'DEPRECATED - DT-Prelim Calcs'!$C$19/'DEPRECATED - DT-Prelim Calcs'!$C$18*3.39*'DEPRECATED - DT-Prelim Calcs'!$C$20</f>
        <v>1.5971789197613338E-6</v>
      </c>
      <c r="AT65" s="46">
        <f t="shared" si="31"/>
        <v>0</v>
      </c>
      <c r="AU65" s="57">
        <f>AS64*'DEPRECATED - DT-Prelim Calcs'!$C$11+AU64</f>
        <v>39.432317686360399</v>
      </c>
      <c r="AV65" s="57">
        <f>AV64+0.5*AS65*'DEPRECATED - DT-Prelim Calcs'!$C$11^2+AU65*'DEPRECATED - DT-Prelim Calcs'!$C$11</f>
        <v>9576.8728242690577</v>
      </c>
      <c r="AW65" s="57">
        <f>MIN('Drive Train'!$F$35-AQ64*'DEPRECATED - DT-Prelim Calcs'!$C$21*'Drive Train'!$F$39,AW64+AQ$2)</f>
        <v>11.181303822393001</v>
      </c>
      <c r="AX65" s="57">
        <f>'Drive Train'!$F$35-AQ65*'DEPRECATED - DT-Prelim Calcs'!$C$21*'Drive Train'!$F$39</f>
        <v>11.181302438281282</v>
      </c>
      <c r="AY65" s="1">
        <f>IF(AV65&gt;='Drive Train'!$F$29,1,0)</f>
        <v>1</v>
      </c>
      <c r="AZ65" s="57">
        <f t="shared" si="32"/>
        <v>22.56847336516147</v>
      </c>
      <c r="BA65" s="63">
        <f>BA64+'DEPRECATED - DT-Prelim Calcs'!$C$11</f>
        <v>244</v>
      </c>
      <c r="BB65" s="2">
        <f>BL65/'Drive Train'!$F$35</f>
        <v>1.2947644591190406</v>
      </c>
      <c r="BC65" s="46">
        <f>BJ65*12*60/(PI() * 'Drive Train'!$F$15)/BB$2*BB65</f>
        <v>-4259.0894864713127</v>
      </c>
      <c r="BD65" s="2">
        <f>('DEPRECATED - DT-Prelim Calcs'!$C$6*BB65-BC65)/('DEPRECATED - DT-Prelim Calcs'!$C$6*BB65)*'DEPRECATED - DT-Prelim Calcs'!$C$7*BB65</f>
        <v>5.0461620204723596</v>
      </c>
      <c r="BE65" s="57">
        <f>BD65/'DEPRECATED - DT-Prelim Calcs'!$C$7*('DEPRECATED - DT-Prelim Calcs'!$C$8-'DEPRECATED - DT-Prelim Calcs'!$C$9)+'DEPRECATED - DT-Prelim Calcs'!$C$9</f>
        <v>271.34007768738746</v>
      </c>
      <c r="BF65" s="57">
        <f t="shared" si="10"/>
        <v>93</v>
      </c>
      <c r="BG65" s="2">
        <f t="shared" si="33"/>
        <v>1.9370342251639403</v>
      </c>
      <c r="BH65" s="57">
        <f>BG65*'DEPRECATED - DT-Prelim Calcs'!$C$21/BB$2/'DEPRECATED - DT-Prelim Calcs'!$C$19/'DEPRECATED - DT-Prelim Calcs'!$C$18*3.39*'DEPRECATED - DT-Prelim Calcs'!$C$20</f>
        <v>20.276476053275378</v>
      </c>
      <c r="BI65" s="46">
        <f t="shared" si="34"/>
        <v>0</v>
      </c>
      <c r="BJ65" s="57">
        <f>BH64*'DEPRECATED - DT-Prelim Calcs'!$C$11+BJ64</f>
        <v>-19.873416041994872</v>
      </c>
      <c r="BK65" s="57">
        <f>BK64+0.5*BH65*'DEPRECATED - DT-Prelim Calcs'!$C$11^2+BJ65*'DEPRECATED - DT-Prelim Calcs'!$C$11</f>
        <v>5079.9228492266066</v>
      </c>
      <c r="BL65" s="57">
        <f>MIN('Drive Train'!$F$35-BF64*'DEPRECATED - DT-Prelim Calcs'!$C$21*'Drive Train'!$F$39,BL64+BF$2)</f>
        <v>16.055079293076105</v>
      </c>
      <c r="BM65" s="57">
        <f>'Drive Train'!$F$35-BF65*'DEPRECATED - DT-Prelim Calcs'!$C$21*'Drive Train'!$F$39</f>
        <v>6.82</v>
      </c>
      <c r="BN65" s="1">
        <f>IF(BK65&gt;='Drive Train'!$F$29,1,0)</f>
        <v>1</v>
      </c>
      <c r="BO65" s="57">
        <f t="shared" si="35"/>
        <v>103.33333333333333</v>
      </c>
      <c r="BP65" s="63">
        <f>BP64+'DEPRECATED - DT-Prelim Calcs'!$C$11</f>
        <v>244</v>
      </c>
      <c r="BQ65" s="2">
        <f>CA65/'Drive Train'!$F$35</f>
        <v>1.920680916485586</v>
      </c>
      <c r="BR65" s="46">
        <f>BY65*12*60/(PI() * 'Drive Train'!$F$15)/BQ$2*BQ65</f>
        <v>-77454.749720791602</v>
      </c>
      <c r="BS65" s="2">
        <f>('DEPRECATED - DT-Prelim Calcs'!$C$6*BQ65-BR65)/('DEPRECATED - DT-Prelim Calcs'!$C$6*BQ65)*'DEPRECATED - DT-Prelim Calcs'!$C$7*BQ65</f>
        <v>39.650594634829282</v>
      </c>
      <c r="BT65" s="57">
        <f>BS65/'DEPRECATED - DT-Prelim Calcs'!$C$7*('DEPRECATED - DT-Prelim Calcs'!$C$8-'DEPRECATED - DT-Prelim Calcs'!$C$9)+'DEPRECATED - DT-Prelim Calcs'!$C$9</f>
        <v>2113.5594571156003</v>
      </c>
      <c r="BU65" s="57">
        <f t="shared" si="11"/>
        <v>93</v>
      </c>
      <c r="BV65" s="2">
        <f t="shared" si="36"/>
        <v>1.8828060353728675</v>
      </c>
      <c r="BW65" s="57">
        <f>BV65*'DEPRECATED - DT-Prelim Calcs'!$C$21/BQ$2/'DEPRECATED - DT-Prelim Calcs'!$C$19/'DEPRECATED - DT-Prelim Calcs'!$C$18*3.39*'DEPRECATED - DT-Prelim Calcs'!$C$20</f>
        <v>25.773080821789936</v>
      </c>
      <c r="BX65" s="46">
        <f t="shared" si="37"/>
        <v>0</v>
      </c>
      <c r="BY65" s="57">
        <f>BW64*'DEPRECATED - DT-Prelim Calcs'!$C$11+BY64</f>
        <v>-186.30898232643185</v>
      </c>
      <c r="BZ65" s="57">
        <f>BZ64+0.5*BW65*'DEPRECATED - DT-Prelim Calcs'!$C$11^2+BY65*'DEPRECATED - DT-Prelim Calcs'!$C$11</f>
        <v>-5696.8630455519942</v>
      </c>
      <c r="CA65" s="57">
        <f>MIN('Drive Train'!$F$35-BU64*'DEPRECATED - DT-Prelim Calcs'!$C$21*'Drive Train'!$F$39,CA64+BU$2)</f>
        <v>23.816443364421268</v>
      </c>
      <c r="CB65" s="57">
        <f>'Drive Train'!$F$35-BU65*'DEPRECATED - DT-Prelim Calcs'!$C$21*'Drive Train'!$F$39</f>
        <v>6.82</v>
      </c>
      <c r="CC65" s="1">
        <f>IF(BZ65&gt;='Drive Train'!$F$29,1,0)</f>
        <v>0</v>
      </c>
      <c r="CD65" s="57">
        <f t="shared" si="38"/>
        <v>103.33333333333333</v>
      </c>
      <c r="CE65" s="63">
        <f>CE64+'DEPRECATED - DT-Prelim Calcs'!$C$11</f>
        <v>244</v>
      </c>
      <c r="CF65" s="2">
        <f>CP65/'Drive Train'!$F$35</f>
        <v>0.69456039292853156</v>
      </c>
      <c r="CG65" s="46">
        <f>CN65*12*60/(PI() * 'Drive Train'!$F$15)/CF$2*CF65</f>
        <v>14084.718318679941</v>
      </c>
      <c r="CH65" s="2">
        <f>('DEPRECATED - DT-Prelim Calcs'!$C$6*CF65-CG65)/('DEPRECATED - DT-Prelim Calcs'!$C$6*CF65)*'DEPRECATED - DT-Prelim Calcs'!$C$7*CF65</f>
        <v>-4.6946218635523058</v>
      </c>
      <c r="CI65" s="57">
        <f>CH65/'DEPRECATED - DT-Prelim Calcs'!$C$7*('DEPRECATED - DT-Prelim Calcs'!$C$8-'DEPRECATED - DT-Prelim Calcs'!$C$9)+'DEPRECATED - DT-Prelim Calcs'!$C$9</f>
        <v>-247.22530501815802</v>
      </c>
      <c r="CJ65" s="57">
        <f t="shared" si="12"/>
        <v>-247.22530501815802</v>
      </c>
      <c r="CK65" s="2">
        <f t="shared" si="39"/>
        <v>-6.1792673811309662</v>
      </c>
      <c r="CL65" s="57">
        <f>CK65*'DEPRECATED - DT-Prelim Calcs'!$C$21/CF$2/'DEPRECATED - DT-Prelim Calcs'!$C$19/'DEPRECATED - DT-Prelim Calcs'!$C$18*3.39*'DEPRECATED - DT-Prelim Calcs'!$C$20</f>
        <v>-104.48840867948539</v>
      </c>
      <c r="CM65" s="46">
        <f t="shared" si="40"/>
        <v>1</v>
      </c>
      <c r="CN65" s="57">
        <f>CL64*'DEPRECATED - DT-Prelim Calcs'!$C$11+CN64</f>
        <v>75.841818605095625</v>
      </c>
      <c r="CO65" s="57">
        <f>CO64+0.5*CL65*'DEPRECATED - DT-Prelim Calcs'!$C$11^2+CN65*'DEPRECATED - DT-Prelim Calcs'!$C$11</f>
        <v>-20979.259240142248</v>
      </c>
      <c r="CP65" s="57">
        <f>MIN('Drive Train'!$F$35-CJ64*'DEPRECATED - DT-Prelim Calcs'!$C$21*'Drive Train'!$F$39,CP64+CJ$2)</f>
        <v>8.6125488723137913</v>
      </c>
      <c r="CQ65" s="57">
        <f>'Drive Train'!$F$35-CJ65*'DEPRECATED - DT-Prelim Calcs'!$C$21*'Drive Train'!$F$39</f>
        <v>27.233518301089482</v>
      </c>
      <c r="CR65" s="1">
        <f>IF(CO65&gt;='Drive Train'!$F$29,1,0)</f>
        <v>0</v>
      </c>
      <c r="CS65" s="57">
        <f t="shared" si="41"/>
        <v>-274.69478335350891</v>
      </c>
      <c r="CT65" s="63">
        <f>CT64+'DEPRECATED - DT-Prelim Calcs'!$C$11</f>
        <v>244</v>
      </c>
      <c r="CU65" s="2">
        <f>DE65/'Drive Train'!$F$35</f>
        <v>2.5447228068309524</v>
      </c>
      <c r="CV65" s="46">
        <f>DC65*12*60/(PI() * 'Drive Train'!$F$15)/CU$2*CU65</f>
        <v>-460557.64889616508</v>
      </c>
      <c r="CW65" s="2">
        <f>('DEPRECATED - DT-Prelim Calcs'!$C$6*CU65-CV65)/('DEPRECATED - DT-Prelim Calcs'!$C$6*CU65)*'DEPRECATED - DT-Prelim Calcs'!$C$7*CU65</f>
        <v>214.37742245972677</v>
      </c>
      <c r="CX65" s="57">
        <f>CW65/'DEPRECATED - DT-Prelim Calcs'!$C$7*('DEPRECATED - DT-Prelim Calcs'!$C$8-'DEPRECATED - DT-Prelim Calcs'!$C$9)+'DEPRECATED - DT-Prelim Calcs'!$C$9</f>
        <v>11415.406764142301</v>
      </c>
      <c r="CY65" s="57">
        <f t="shared" si="13"/>
        <v>93</v>
      </c>
      <c r="CZ65" s="2">
        <f t="shared" si="42"/>
        <v>1.2803081040535502</v>
      </c>
      <c r="DA65" s="57">
        <f>CZ65*'DEPRECATED - DT-Prelim Calcs'!$C$21/CU$2/'DEPRECATED - DT-Prelim Calcs'!$C$19/'DEPRECATED - DT-Prelim Calcs'!$C$18*3.39*'DEPRECATED - DT-Prelim Calcs'!$C$20</f>
        <v>25.773080821789936</v>
      </c>
      <c r="DB65" s="46">
        <f t="shared" si="43"/>
        <v>0</v>
      </c>
      <c r="DC65" s="57">
        <f>DA64*'DEPRECATED - DT-Prelim Calcs'!$C$11+DC64</f>
        <v>-568.58237071747874</v>
      </c>
      <c r="DD65" s="57">
        <f>DD64+0.5*DA65*'DEPRECATED - DT-Prelim Calcs'!$C$11^2+DC65*'DEPRECATED - DT-Prelim Calcs'!$C$11</f>
        <v>-41126.130897070128</v>
      </c>
      <c r="DE65" s="57">
        <f>MIN('Drive Train'!$F$35-CY64*'DEPRECATED - DT-Prelim Calcs'!$C$21*'Drive Train'!$F$39,DE64+CY$2)</f>
        <v>31.554562804703814</v>
      </c>
      <c r="DF65" s="57">
        <f>'Drive Train'!$F$35-CY65*'DEPRECATED - DT-Prelim Calcs'!$C$21*'Drive Train'!$F$39</f>
        <v>6.82</v>
      </c>
      <c r="DG65" s="1">
        <f>IF(DD65&gt;='Drive Train'!$F$29,1,0)</f>
        <v>0</v>
      </c>
      <c r="DH65" s="57">
        <f t="shared" si="44"/>
        <v>103.33333333333333</v>
      </c>
      <c r="DI65" s="63">
        <f>DI64+'DEPRECATED - DT-Prelim Calcs'!$C$11</f>
        <v>244</v>
      </c>
      <c r="DJ65" s="2">
        <f>DT65/'Drive Train'!$F$35</f>
        <v>0.55000000000000004</v>
      </c>
      <c r="DK65" s="46">
        <f>DR65*12*60/(PI() * 'Drive Train'!$F$15)/DJ$2*DJ65</f>
        <v>20239.08099257588</v>
      </c>
      <c r="DL65" s="2">
        <f>('DEPRECATED - DT-Prelim Calcs'!$C$6*DJ65-DK65)/('DEPRECATED - DT-Prelim Calcs'!$C$6*DJ65)*'DEPRECATED - DT-Prelim Calcs'!$C$7*DJ65</f>
        <v>-7.8257542574311216</v>
      </c>
      <c r="DM65" s="57">
        <f>DL65/'DEPRECATED - DT-Prelim Calcs'!$C$7*('DEPRECATED - DT-Prelim Calcs'!$C$8-'DEPRECATED - DT-Prelim Calcs'!$C$9)+'DEPRECATED - DT-Prelim Calcs'!$C$9</f>
        <v>-413.91588017776468</v>
      </c>
      <c r="DN65" s="57">
        <f t="shared" si="14"/>
        <v>-413.91588017776468</v>
      </c>
      <c r="DO65" s="2">
        <f t="shared" si="45"/>
        <v>-10.519848095250349</v>
      </c>
      <c r="DP65" s="57">
        <f>DO65*'DEPRECATED - DT-Prelim Calcs'!$C$21/DJ$2/'DEPRECATED - DT-Prelim Calcs'!$C$19/'DEPRECATED - DT-Prelim Calcs'!$C$18*3.39*'DEPRECATED - DT-Prelim Calcs'!$C$20</f>
        <v>-245.65143142246322</v>
      </c>
      <c r="DQ65" s="46">
        <f t="shared" si="46"/>
        <v>1</v>
      </c>
      <c r="DR65" s="57">
        <f>DP64*'DEPRECATED - DT-Prelim Calcs'!$C$11+DR64</f>
        <v>99.659793356873365</v>
      </c>
      <c r="DS65" s="57">
        <f>DS64+0.5*DP65*'DEPRECATED - DT-Prelim Calcs'!$C$11^2+DR65*'DEPRECATED - DT-Prelim Calcs'!$C$11</f>
        <v>-64291.859432843397</v>
      </c>
      <c r="DT65" s="57">
        <f>MIN('Drive Train'!$F$35-DN64*'DEPRECATED - DT-Prelim Calcs'!$C$21*'Drive Train'!$F$39,DT64+DN$2)</f>
        <v>6.82</v>
      </c>
      <c r="DU65" s="57">
        <f>'Drive Train'!$F$35-DN65*'DEPRECATED - DT-Prelim Calcs'!$C$21*'Drive Train'!$F$39</f>
        <v>37.234952810665881</v>
      </c>
      <c r="DV65" s="1">
        <f>IF(DS65&gt;='Drive Train'!$F$29,1,0)</f>
        <v>0</v>
      </c>
      <c r="DW65" s="57">
        <f t="shared" si="47"/>
        <v>-459.90653353084963</v>
      </c>
      <c r="DX65" s="63">
        <f>DX64+'DEPRECATED - DT-Prelim Calcs'!$C$11</f>
        <v>244</v>
      </c>
      <c r="DY65" s="2">
        <f>EI65/'Drive Train'!$F$35</f>
        <v>0.55000000000000004</v>
      </c>
      <c r="DZ65" s="46">
        <f>EG65*12*60/(PI() * 'Drive Train'!$F$15)/DY$2*DY65</f>
        <v>-81172.065817245006</v>
      </c>
      <c r="EA65" s="2">
        <f>('DEPRECATED - DT-Prelim Calcs'!$C$6*DY65-DZ65)/('DEPRECATED - DT-Prelim Calcs'!$C$6*DY65)*'DEPRECATED - DT-Prelim Calcs'!$C$7*DY65</f>
        <v>38.02806634513329</v>
      </c>
      <c r="EB65" s="57">
        <f>EA65/'DEPRECATED - DT-Prelim Calcs'!$C$7*('DEPRECATED - DT-Prelim Calcs'!$C$8-'DEPRECATED - DT-Prelim Calcs'!$C$9)+'DEPRECATED - DT-Prelim Calcs'!$C$9</f>
        <v>2027.181706257511</v>
      </c>
      <c r="EC65" s="57">
        <f t="shared" si="15"/>
        <v>93</v>
      </c>
      <c r="ED65" s="2">
        <f t="shared" si="48"/>
        <v>0.96993038185874991</v>
      </c>
      <c r="EE65" s="57">
        <f>ED65*'DEPRECATED - DT-Prelim Calcs'!$C$21/DY$2/'DEPRECATED - DT-Prelim Calcs'!$C$19/'DEPRECATED - DT-Prelim Calcs'!$C$18*3.39*'DEPRECATED - DT-Prelim Calcs'!$C$20</f>
        <v>25.773080821789936</v>
      </c>
      <c r="EF65" s="46">
        <f t="shared" si="49"/>
        <v>0</v>
      </c>
      <c r="EG65" s="57">
        <f>EE64*'DEPRECATED - DT-Prelim Calcs'!$C$11+EG64</f>
        <v>-351.25284524540496</v>
      </c>
      <c r="EH65" s="57">
        <f>EH64+0.5*EE65*'DEPRECATED - DT-Prelim Calcs'!$C$11^2+EG65*'DEPRECATED - DT-Prelim Calcs'!$C$11</f>
        <v>-135129.3690108202</v>
      </c>
      <c r="EI65" s="57">
        <f>MIN('Drive Train'!$F$35-EC64*'DEPRECATED - DT-Prelim Calcs'!$C$21*'Drive Train'!$F$39,EI64+EC$2)</f>
        <v>6.82</v>
      </c>
      <c r="EJ65" s="57">
        <f>'Drive Train'!$F$35-EC65*'DEPRECATED - DT-Prelim Calcs'!$C$21*'Drive Train'!$F$39</f>
        <v>6.82</v>
      </c>
      <c r="EK65" s="1">
        <f>IF(EH65&gt;='Drive Train'!$F$29,1,0)</f>
        <v>0</v>
      </c>
      <c r="EL65" s="57">
        <f t="shared" si="50"/>
        <v>103.33333333333333</v>
      </c>
      <c r="EM65" s="63">
        <f>EM64+'DEPRECATED - DT-Prelim Calcs'!$C$11</f>
        <v>244</v>
      </c>
      <c r="EN65" s="2">
        <f>EX65/'Drive Train'!$F$35</f>
        <v>1.7168436203916029</v>
      </c>
      <c r="EO65" s="46">
        <f>EV65*12*60/(PI() * 'Drive Train'!$F$15)/EN$2*EN65</f>
        <v>-362418.30231840641</v>
      </c>
      <c r="EP65" s="2">
        <f>('DEPRECATED - DT-Prelim Calcs'!$C$6*EN65-EO65)/('DEPRECATED - DT-Prelim Calcs'!$C$6*EN65)*'DEPRECATED - DT-Prelim Calcs'!$C$7*EN65</f>
        <v>168.00778235354142</v>
      </c>
      <c r="EQ65" s="57">
        <f>EP65/'DEPRECATED - DT-Prelim Calcs'!$C$7*('DEPRECATED - DT-Prelim Calcs'!$C$8-'DEPRECATED - DT-Prelim Calcs'!$C$9)+'DEPRECATED - DT-Prelim Calcs'!$C$9</f>
        <v>8946.848745211355</v>
      </c>
      <c r="ER65" s="57">
        <f t="shared" si="16"/>
        <v>93</v>
      </c>
      <c r="ES65" s="2">
        <f t="shared" si="51"/>
        <v>0.86507304327942547</v>
      </c>
      <c r="ET65" s="57">
        <f>ES65*'DEPRECATED - DT-Prelim Calcs'!$C$21/EN$2/'DEPRECATED - DT-Prelim Calcs'!$C$19/'DEPRECATED - DT-Prelim Calcs'!$C$18*3.39*'DEPRECATED - DT-Prelim Calcs'!$C$20</f>
        <v>25.773080821789936</v>
      </c>
      <c r="EU65" s="46">
        <f t="shared" si="52"/>
        <v>0</v>
      </c>
      <c r="EV65" s="57">
        <f>ET64*'DEPRECATED - DT-Prelim Calcs'!$C$11+EV64</f>
        <v>-448.09236073355396</v>
      </c>
      <c r="EW65" s="57">
        <f>EW64+0.5*ET65*'DEPRECATED - DT-Prelim Calcs'!$C$11^2+EV65*'DEPRECATED - DT-Prelim Calcs'!$C$11</f>
        <v>-170025.0966236481</v>
      </c>
      <c r="EX65" s="57">
        <f>MIN('Drive Train'!$F$35-ER64*'DEPRECATED - DT-Prelim Calcs'!$C$21*'Drive Train'!$F$39,EX64+ER$2)</f>
        <v>21.288860892855876</v>
      </c>
      <c r="EY65" s="57">
        <f>'Drive Train'!$F$35-ER65*'DEPRECATED - DT-Prelim Calcs'!$C$21*'Drive Train'!$F$39</f>
        <v>6.82</v>
      </c>
      <c r="EZ65" s="1">
        <f>IF(EW65&gt;='Drive Train'!$F$29,1,0)</f>
        <v>0</v>
      </c>
      <c r="FA65" s="57">
        <f t="shared" si="53"/>
        <v>103.33333333333333</v>
      </c>
      <c r="FB65" s="63">
        <f>FB64+'DEPRECATED - DT-Prelim Calcs'!$C$11</f>
        <v>244</v>
      </c>
      <c r="FC65" s="2">
        <f>FM65/'Drive Train'!$F$35</f>
        <v>0.55000000000000004</v>
      </c>
      <c r="FD65" s="46">
        <f>FK65*12*60/(PI() * 'Drive Train'!$F$15)/FC$2*FC65</f>
        <v>-147516.23299914951</v>
      </c>
      <c r="FE65" s="2">
        <f>('DEPRECATED - DT-Prelim Calcs'!$C$6*FC65-FD65)/('DEPRECATED - DT-Prelim Calcs'!$C$6*FC65)*'DEPRECATED - DT-Prelim Calcs'!$C$7*FC65</f>
        <v>68.026085652523506</v>
      </c>
      <c r="FF65" s="57">
        <f>FE65/'DEPRECATED - DT-Prelim Calcs'!$C$7*('DEPRECATED - DT-Prelim Calcs'!$C$8-'DEPRECATED - DT-Prelim Calcs'!$C$9)+'DEPRECATED - DT-Prelim Calcs'!$C$9</f>
        <v>3624.1716967712719</v>
      </c>
      <c r="FG65" s="57">
        <f t="shared" si="17"/>
        <v>93</v>
      </c>
      <c r="FH65" s="2">
        <f t="shared" si="54"/>
        <v>0.78067567320338405</v>
      </c>
      <c r="FI65" s="57">
        <f>FH65*'DEPRECATED - DT-Prelim Calcs'!$C$21/FC$2/'DEPRECATED - DT-Prelim Calcs'!$C$19/'DEPRECATED - DT-Prelim Calcs'!$C$18*3.39*'DEPRECATED - DT-Prelim Calcs'!$C$20</f>
        <v>25.773080821789936</v>
      </c>
      <c r="FJ65" s="46">
        <f t="shared" si="55"/>
        <v>0</v>
      </c>
      <c r="FK65" s="57">
        <f>FI64*'DEPRECATED - DT-Prelim Calcs'!$C$11+FK64</f>
        <v>-513.78704420772544</v>
      </c>
      <c r="FL65" s="57">
        <f>FL64+0.5*FI65*'DEPRECATED - DT-Prelim Calcs'!$C$11^2+FK65*'DEPRECATED - DT-Prelim Calcs'!$C$11</f>
        <v>-197451.82181523758</v>
      </c>
      <c r="FM65" s="57">
        <f>MIN('Drive Train'!$F$35-FG64*'DEPRECATED - DT-Prelim Calcs'!$C$21*'Drive Train'!$F$39,FM64+FG$2)</f>
        <v>6.82</v>
      </c>
      <c r="FN65" s="57">
        <f>'Drive Train'!$F$35-FG65*'DEPRECATED - DT-Prelim Calcs'!$C$21*'Drive Train'!$F$39</f>
        <v>6.82</v>
      </c>
      <c r="FO65" s="1">
        <f>IF(FL65&gt;='Drive Train'!$F$29,1,0)</f>
        <v>0</v>
      </c>
      <c r="FP65" s="57">
        <f t="shared" si="56"/>
        <v>103.33333333333333</v>
      </c>
      <c r="FQ65" s="63">
        <f>FQ64+'DEPRECATED - DT-Prelim Calcs'!$C$11</f>
        <v>244</v>
      </c>
      <c r="FR65" s="2">
        <f>GB65/'Drive Train'!$F$35</f>
        <v>0.55000000000000004</v>
      </c>
      <c r="FS65" s="46">
        <f>FZ65*12*60/(PI() * 'Drive Train'!$F$15)/FR$2*FR65</f>
        <v>31315.297504598424</v>
      </c>
      <c r="FT65" s="2">
        <f>('DEPRECATED - DT-Prelim Calcs'!$C$6*FR65-FS65)/('DEPRECATED - DT-Prelim Calcs'!$C$6*FR65)*'DEPRECATED - DT-Prelim Calcs'!$C$7*FR65</f>
        <v>-12.833949715962891</v>
      </c>
      <c r="FU65" s="57">
        <f>FT65/'DEPRECATED - DT-Prelim Calcs'!$C$7*('DEPRECATED - DT-Prelim Calcs'!$C$8-'DEPRECATED - DT-Prelim Calcs'!$C$9)+'DEPRECATED - DT-Prelim Calcs'!$C$9</f>
        <v>-680.53475043902029</v>
      </c>
      <c r="FV65" s="57">
        <f t="shared" si="18"/>
        <v>-680.53475043902029</v>
      </c>
      <c r="FW65" s="2">
        <f t="shared" si="57"/>
        <v>-17.002436914940048</v>
      </c>
      <c r="FX65" s="57">
        <f>FW65*'DEPRECATED - DT-Prelim Calcs'!$C$21/FR$2/'DEPRECATED - DT-Prelim Calcs'!$C$19/'DEPRECATED - DT-Prelim Calcs'!$C$18*3.39*'DEPRECATED - DT-Prelim Calcs'!$C$20</f>
        <v>-616.07774167775744</v>
      </c>
      <c r="FY65" s="46">
        <f t="shared" si="58"/>
        <v>1</v>
      </c>
      <c r="FZ65" s="57">
        <f>FX64*'DEPRECATED - DT-Prelim Calcs'!$C$11+FZ64</f>
        <v>99.373645035782985</v>
      </c>
      <c r="GA65" s="57">
        <f>GA64+0.5*FX65*'DEPRECATED - DT-Prelim Calcs'!$C$11^2+FZ65*'DEPRECATED - DT-Prelim Calcs'!$C$11</f>
        <v>-213867.78742613047</v>
      </c>
      <c r="GB65" s="57">
        <f>MIN('Drive Train'!$F$35-FV64*'DEPRECATED - DT-Prelim Calcs'!$C$21*'Drive Train'!$F$39,GB64+FV$2)</f>
        <v>6.82</v>
      </c>
      <c r="GC65" s="57">
        <f>'Drive Train'!$F$35-FV65*'DEPRECATED - DT-Prelim Calcs'!$C$21*'Drive Train'!$F$39</f>
        <v>53.232085026341217</v>
      </c>
      <c r="GD65" s="1">
        <f>IF(GA65&gt;='Drive Train'!$F$29,1,0)</f>
        <v>0</v>
      </c>
      <c r="GE65" s="57">
        <f t="shared" si="59"/>
        <v>-756.14972271002262</v>
      </c>
      <c r="GF65" s="63">
        <f>GF64+'DEPRECATED - DT-Prelim Calcs'!$C$11</f>
        <v>244</v>
      </c>
      <c r="GG65" s="2">
        <f>GQ65/'Drive Train'!$F$35</f>
        <v>0.85483870967741948</v>
      </c>
      <c r="GH65" s="46">
        <f>GO65*12*60/(PI() * 'Drive Train'!$F$15)/GG$2*GG65</f>
        <v>-309357.91176073992</v>
      </c>
      <c r="GI65" s="2">
        <f>('DEPRECATED - DT-Prelim Calcs'!$C$6*GG65-GH65)/('DEPRECATED - DT-Prelim Calcs'!$C$6*GG65)*'DEPRECATED - DT-Prelim Calcs'!$C$7*GG65</f>
        <v>141.93869174874348</v>
      </c>
      <c r="GJ65" s="57">
        <f>GI65/'DEPRECATED - DT-Prelim Calcs'!$C$7*('DEPRECATED - DT-Prelim Calcs'!$C$8-'DEPRECATED - DT-Prelim Calcs'!$C$9)+'DEPRECATED - DT-Prelim Calcs'!$C$9</f>
        <v>7559.0212246322772</v>
      </c>
      <c r="GK65" s="57">
        <f t="shared" si="60"/>
        <v>29.999999999999982</v>
      </c>
      <c r="GL65" s="2">
        <f t="shared" si="61"/>
        <v>0.99579519204165001</v>
      </c>
      <c r="GM65" s="57">
        <f>GL65*'DEPRECATED - DT-Prelim Calcs'!$C$21/GG$2/'DEPRECATED - DT-Prelim Calcs'!$C$19/'DEPRECATED - DT-Prelim Calcs'!$C$18*3.39*'DEPRECATED - DT-Prelim Calcs'!$C$20</f>
        <v>25.773080821789936</v>
      </c>
      <c r="GN65" s="46">
        <f t="shared" si="62"/>
        <v>0</v>
      </c>
      <c r="GO65" s="57">
        <f>GM64*'DEPRECATED - DT-Prelim Calcs'!$C$11+GO64</f>
        <v>-884.26503066280975</v>
      </c>
      <c r="GP65" s="57">
        <f>GP64+0.5*GM65*'DEPRECATED - DT-Prelim Calcs'!$C$11^2+GO65*'DEPRECATED - DT-Prelim Calcs'!$C$11</f>
        <v>-129164.21956682391</v>
      </c>
      <c r="GQ65" s="57">
        <f>MIN('Drive Train'!$F$35-GK64*'DEPRECATED - DT-Prelim Calcs'!$C$21*'Drive Train'!$F$39,GQ64+GK$2)</f>
        <v>10.600000000000001</v>
      </c>
      <c r="GR65" s="57">
        <f>'Drive Train'!$F$35-GK65*'DEPRECATED - DT-Prelim Calcs'!$C$21*'Drive Train'!$F$39</f>
        <v>10.600000000000001</v>
      </c>
      <c r="GS65" s="1">
        <f>IF(GP65&gt;='Drive Train'!$F$29,1,0)</f>
        <v>0</v>
      </c>
      <c r="GT65" s="57">
        <f t="shared" si="63"/>
        <v>33.333333333333314</v>
      </c>
      <c r="GU65" s="63">
        <f>GU64+'DEPRECATED - DT-Prelim Calcs'!$C$11</f>
        <v>244</v>
      </c>
      <c r="GV65" s="2">
        <f>HF65/'Drive Train'!$F$35</f>
        <v>0.83870967741935498</v>
      </c>
      <c r="GW65" s="46">
        <f>HD65*12*60/(PI() * 'Drive Train'!$F$15)/GV$2*GV65</f>
        <v>-381334.71021487546</v>
      </c>
      <c r="GX65" s="2">
        <f>('DEPRECATED - DT-Prelim Calcs'!$C$6*GV65-GW65)/('DEPRECATED - DT-Prelim Calcs'!$C$6*GV65)*'DEPRECATED - DT-Prelim Calcs'!$C$7*GV65</f>
        <v>174.44467711767442</v>
      </c>
      <c r="GY65" s="57">
        <f>GX65/'DEPRECATED - DT-Prelim Calcs'!$C$7*('DEPRECATED - DT-Prelim Calcs'!$C$8-'DEPRECATED - DT-Prelim Calcs'!$C$9)+'DEPRECATED - DT-Prelim Calcs'!$C$9</f>
        <v>9289.5265868039969</v>
      </c>
      <c r="GZ65" s="57">
        <f t="shared" si="20"/>
        <v>33.333333333333314</v>
      </c>
      <c r="HA65" s="2">
        <f t="shared" si="64"/>
        <v>0.99579519204165001</v>
      </c>
      <c r="HB65" s="57">
        <f>HA65*'DEPRECATED - DT-Prelim Calcs'!$C$21/GV$2/'DEPRECATED - DT-Prelim Calcs'!$C$19/'DEPRECATED - DT-Prelim Calcs'!$C$18*3.39*'DEPRECATED - DT-Prelim Calcs'!$C$20</f>
        <v>25.773080821789936</v>
      </c>
      <c r="HC65" s="46">
        <f t="shared" si="65"/>
        <v>0</v>
      </c>
      <c r="HD65" s="57">
        <f>HB64*'DEPRECATED - DT-Prelim Calcs'!$C$11+HD64</f>
        <v>-1110.9642578840019</v>
      </c>
      <c r="HE65" s="57">
        <f>HE64+0.5*HB65*'DEPRECATED - DT-Prelim Calcs'!$C$11^2+HD65*'DEPRECATED - DT-Prelim Calcs'!$C$11</f>
        <v>-116964.49914505838</v>
      </c>
      <c r="HF65" s="57">
        <f>MIN('Drive Train'!$F$35-GZ64*'DEPRECATED - DT-Prelim Calcs'!$C$21*'Drive Train'!$F$39,HF64+GZ$2)</f>
        <v>10.400000000000002</v>
      </c>
      <c r="HG65" s="57">
        <f>'Drive Train'!$F$35-GZ65*'DEPRECATED - DT-Prelim Calcs'!$C$21*'Drive Train'!$F$39</f>
        <v>10.400000000000002</v>
      </c>
      <c r="HH65" s="1">
        <f>IF(HE65&gt;='Drive Train'!$F$29,1,0)</f>
        <v>0</v>
      </c>
      <c r="HI65" s="57">
        <f t="shared" si="66"/>
        <v>37.037037037037017</v>
      </c>
      <c r="HJ65" s="63">
        <f>HJ64+'DEPRECATED - DT-Prelim Calcs'!$C$11</f>
        <v>244</v>
      </c>
      <c r="HK65" s="2">
        <f>HU65/'Drive Train'!$F$35</f>
        <v>0.82258064516129037</v>
      </c>
      <c r="HL65" s="46">
        <f>HS65*12*60/(PI() * 'Drive Train'!$F$15)/HK$2*HK65</f>
        <v>23919.029834330762</v>
      </c>
      <c r="HM65" s="2">
        <f>('DEPRECATED - DT-Prelim Calcs'!$C$6*HK65-HL65)/('DEPRECATED - DT-Prelim Calcs'!$C$6*HK65)*'DEPRECATED - DT-Prelim Calcs'!$C$7*HK65</f>
        <v>-8.8327517334797019</v>
      </c>
      <c r="HN65" s="57">
        <f>HM65/'DEPRECATED - DT-Prelim Calcs'!$C$7*('DEPRECATED - DT-Prelim Calcs'!$C$8-'DEPRECATED - DT-Prelim Calcs'!$C$9)+'DEPRECATED - DT-Prelim Calcs'!$C$9</f>
        <v>-467.52491593586961</v>
      </c>
      <c r="HO65" s="57">
        <f t="shared" si="21"/>
        <v>-467.52491593586961</v>
      </c>
      <c r="HP65" s="2">
        <f t="shared" si="67"/>
        <v>-10.961624437560957</v>
      </c>
      <c r="HQ65" s="57">
        <f>HP65*'DEPRECATED - DT-Prelim Calcs'!$C$21/HK$2/'DEPRECATED - DT-Prelim Calcs'!$C$19/'DEPRECATED - DT-Prelim Calcs'!$C$18*3.39*'DEPRECATED - DT-Prelim Calcs'!$C$20</f>
        <v>-283.7077692533685</v>
      </c>
      <c r="HR65" s="46">
        <f t="shared" si="68"/>
        <v>1</v>
      </c>
      <c r="HS65" s="57">
        <f>HQ64*'DEPRECATED - DT-Prelim Calcs'!$C$11+HS64</f>
        <v>71.05104620762836</v>
      </c>
      <c r="HT65" s="57">
        <f>HT64+0.5*HQ65*'DEPRECATED - DT-Prelim Calcs'!$C$11^2+HS65*'DEPRECATED - DT-Prelim Calcs'!$C$11</f>
        <v>-93035.421312418359</v>
      </c>
      <c r="HU65" s="57">
        <f>MIN('Drive Train'!$F$35-HO64*'DEPRECATED - DT-Prelim Calcs'!$C$21*'Drive Train'!$F$39,HU64+HO$2)</f>
        <v>10.200000000000001</v>
      </c>
      <c r="HV65" s="57">
        <f>'Drive Train'!$F$35-HO65*'DEPRECATED - DT-Prelim Calcs'!$C$21*'Drive Train'!$F$39</f>
        <v>40.451494956152175</v>
      </c>
      <c r="HW65" s="1">
        <f>IF(HT65&gt;='Drive Train'!$F$29,1,0)</f>
        <v>0</v>
      </c>
      <c r="HX65" s="57">
        <f t="shared" si="69"/>
        <v>-519.47212881763289</v>
      </c>
      <c r="HY65" s="63">
        <f>HY64+'DEPRECATED - DT-Prelim Calcs'!$C$11</f>
        <v>244</v>
      </c>
      <c r="HZ65" s="2">
        <f>IJ65/'Drive Train'!$F$35</f>
        <v>0.80645161290322598</v>
      </c>
      <c r="IA65" s="46">
        <f>IH65*12*60/(PI() * 'Drive Train'!$F$15)/HZ$2*HZ65</f>
        <v>-47098.255797398524</v>
      </c>
      <c r="IB65" s="2">
        <f>('DEPRECATED - DT-Prelim Calcs'!$C$6*HZ65-IA65)/('DEPRECATED - DT-Prelim Calcs'!$C$6*HZ65)*'DEPRECATED - DT-Prelim Calcs'!$C$7*HZ65</f>
        <v>23.239382621943015</v>
      </c>
      <c r="IC65" s="57">
        <f>IB65/'DEPRECATED - DT-Prelim Calcs'!$C$7*('DEPRECATED - DT-Prelim Calcs'!$C$8-'DEPRECATED - DT-Prelim Calcs'!$C$9)+'DEPRECATED - DT-Prelim Calcs'!$C$9</f>
        <v>1239.8837304544768</v>
      </c>
      <c r="ID65" s="57">
        <f t="shared" si="22"/>
        <v>39.999999999999986</v>
      </c>
      <c r="IE65" s="2">
        <f t="shared" si="70"/>
        <v>0.99579519204165001</v>
      </c>
      <c r="IF65" s="57">
        <f>IE65*'DEPRECATED - DT-Prelim Calcs'!$C$21/HZ$2/'DEPRECATED - DT-Prelim Calcs'!$C$19/'DEPRECATED - DT-Prelim Calcs'!$C$18*3.39*'DEPRECATED - DT-Prelim Calcs'!$C$20</f>
        <v>25.773080821789936</v>
      </c>
      <c r="IG65" s="46">
        <f t="shared" si="71"/>
        <v>0</v>
      </c>
      <c r="IH65" s="57">
        <f>IF64*'DEPRECATED - DT-Prelim Calcs'!$C$11+IH64</f>
        <v>-142.70260874208896</v>
      </c>
      <c r="II65" s="57">
        <f>II64+0.5*IF65*'DEPRECATED - DT-Prelim Calcs'!$C$11^2+IH65*'DEPRECATED - DT-Prelim Calcs'!$C$11</f>
        <v>-102867.89718455628</v>
      </c>
      <c r="IJ65" s="57">
        <f>MIN('Drive Train'!$F$35-ID64*'DEPRECATED - DT-Prelim Calcs'!$C$21*'Drive Train'!$F$39,IJ64+ID$2)</f>
        <v>10.000000000000002</v>
      </c>
      <c r="IK65" s="57">
        <f>'Drive Train'!$F$35-ID65*'DEPRECATED - DT-Prelim Calcs'!$C$21*'Drive Train'!$F$39</f>
        <v>10.000000000000002</v>
      </c>
      <c r="IL65" s="1">
        <f>IF(II65&gt;='Drive Train'!$F$29,1,0)</f>
        <v>0</v>
      </c>
      <c r="IM65" s="57">
        <f t="shared" si="72"/>
        <v>44.444444444444429</v>
      </c>
      <c r="IN65" s="63">
        <f>IN64+'DEPRECATED - DT-Prelim Calcs'!$C$11</f>
        <v>244</v>
      </c>
      <c r="IO65" s="2">
        <f>IY65/'Drive Train'!$F$35</f>
        <v>0.79032258064516137</v>
      </c>
      <c r="IP65" s="46">
        <f>IW65*12*60/(PI() * 'Drive Train'!$F$15)/IO$2*IO65</f>
        <v>-60427.905976586597</v>
      </c>
      <c r="IQ65" s="2">
        <f>('DEPRECATED - DT-Prelim Calcs'!$C$6*IO65-IP65)/('DEPRECATED - DT-Prelim Calcs'!$C$6*IO65)*'DEPRECATED - DT-Prelim Calcs'!$C$7*IO65</f>
        <v>29.227614268055348</v>
      </c>
      <c r="IR65" s="57">
        <f>IQ65/'DEPRECATED - DT-Prelim Calcs'!$C$7*('DEPRECATED - DT-Prelim Calcs'!$C$8-'DEPRECATED - DT-Prelim Calcs'!$C$9)+'DEPRECATED - DT-Prelim Calcs'!$C$9</f>
        <v>1558.6763114487558</v>
      </c>
      <c r="IS65" s="57">
        <f t="shared" si="23"/>
        <v>43.333333333333321</v>
      </c>
      <c r="IT65" s="2">
        <f t="shared" si="73"/>
        <v>0.99579519204165001</v>
      </c>
      <c r="IU65" s="57">
        <f>IT65*'DEPRECATED - DT-Prelim Calcs'!$C$21/IO$2/'DEPRECATED - DT-Prelim Calcs'!$C$19/'DEPRECATED - DT-Prelim Calcs'!$C$18*3.39*'DEPRECATED - DT-Prelim Calcs'!$C$20</f>
        <v>25.773080821789936</v>
      </c>
      <c r="IV65" s="46">
        <f t="shared" si="74"/>
        <v>0</v>
      </c>
      <c r="IW65" s="57">
        <f>IU64*'DEPRECATED - DT-Prelim Calcs'!$C$11+IW64</f>
        <v>-186.8265342896392</v>
      </c>
      <c r="IX65" s="57">
        <f>IX64+0.5*IU65*'DEPRECATED - DT-Prelim Calcs'!$C$11^2+IW65*'DEPRECATED - DT-Prelim Calcs'!$C$11</f>
        <v>-137986.70373610558</v>
      </c>
      <c r="IY65" s="57">
        <f>MIN('Drive Train'!$F$35-IS64*'DEPRECATED - DT-Prelim Calcs'!$C$21*'Drive Train'!$F$39,IY64+IS$2)</f>
        <v>9.8000000000000007</v>
      </c>
      <c r="IZ65" s="57">
        <f>'Drive Train'!$F$35-IS65*'DEPRECATED - DT-Prelim Calcs'!$C$21*'Drive Train'!$F$39</f>
        <v>9.8000000000000007</v>
      </c>
      <c r="JA65" s="1">
        <f>IF(IX65&gt;='Drive Train'!$F$29,1,0)</f>
        <v>0</v>
      </c>
      <c r="JB65" s="57">
        <f t="shared" si="75"/>
        <v>48.148148148148138</v>
      </c>
      <c r="JC65" s="63">
        <f>JC64+'DEPRECATED - DT-Prelim Calcs'!$C$11</f>
        <v>244</v>
      </c>
      <c r="JD65" s="2">
        <f>JN65/'Drive Train'!$F$35</f>
        <v>0.77419354838709686</v>
      </c>
      <c r="JE65" s="46">
        <f>JL65*12*60/(PI() * 'Drive Train'!$F$15)/JD$2*JD65</f>
        <v>-362120.83507866773</v>
      </c>
      <c r="JF65" s="2">
        <f>('DEPRECATED - DT-Prelim Calcs'!$C$6*JD65-JE65)/('DEPRECATED - DT-Prelim Calcs'!$C$6*JD65)*'DEPRECATED - DT-Prelim Calcs'!$C$7*JD65</f>
        <v>165.60149360725816</v>
      </c>
      <c r="JG65" s="57">
        <f>JF65/'DEPRECATED - DT-Prelim Calcs'!$C$7*('DEPRECATED - DT-Prelim Calcs'!$C$8-'DEPRECATED - DT-Prelim Calcs'!$C$9)+'DEPRECATED - DT-Prelim Calcs'!$C$9</f>
        <v>8818.7463194237444</v>
      </c>
      <c r="JH65" s="57">
        <f t="shared" si="24"/>
        <v>46.666666666666657</v>
      </c>
      <c r="JI65" s="2">
        <f t="shared" si="76"/>
        <v>0.99579519204165001</v>
      </c>
      <c r="JJ65" s="57">
        <f>JI65*'DEPRECATED - DT-Prelim Calcs'!$C$21/JD$2/'DEPRECATED - DT-Prelim Calcs'!$C$19/'DEPRECATED - DT-Prelim Calcs'!$C$18*3.39*'DEPRECATED - DT-Prelim Calcs'!$C$20</f>
        <v>25.773080821789936</v>
      </c>
      <c r="JK65" s="46">
        <f t="shared" si="77"/>
        <v>0</v>
      </c>
      <c r="JL65" s="57">
        <f>JJ64*'DEPRECATED - DT-Prelim Calcs'!$C$11+JL64</f>
        <v>-1142.9029892467718</v>
      </c>
      <c r="JM65" s="57">
        <f>JM64+0.5*JJ65*'DEPRECATED - DT-Prelim Calcs'!$C$11^2+JL65*'DEPRECATED - DT-Prelim Calcs'!$C$11</f>
        <v>-147381.57829777093</v>
      </c>
      <c r="JN65" s="57">
        <f>MIN('Drive Train'!$F$35-JH64*'DEPRECATED - DT-Prelim Calcs'!$C$21*'Drive Train'!$F$39,JN64+JH$2)</f>
        <v>9.6000000000000014</v>
      </c>
      <c r="JO65" s="57">
        <f>'Drive Train'!$F$35-JH65*'DEPRECATED - DT-Prelim Calcs'!$C$21*'Drive Train'!$F$39</f>
        <v>9.6000000000000014</v>
      </c>
      <c r="JP65" s="1">
        <f>IF(JM65&gt;='Drive Train'!$F$29,1,0)</f>
        <v>0</v>
      </c>
      <c r="JQ65" s="57">
        <f>MIN(JG65,'DEPRECATED - DT-Prelim Calcs'!$C$10)*'DEPRECATED - DT-Prelim Calcs'!$C$11*1000/60/60</f>
        <v>103.33333333333333</v>
      </c>
      <c r="JR65" s="63">
        <f>JR64+'DEPRECATED - DT-Prelim Calcs'!$C$11</f>
        <v>244</v>
      </c>
      <c r="JS65" s="2">
        <f>KC65/'Drive Train'!$F$35</f>
        <v>0.75806451612903225</v>
      </c>
      <c r="JT65" s="46">
        <f>KA65*12*60/(PI() * 'Drive Train'!$F$15)/JS$2*JS65</f>
        <v>-104879.06626650946</v>
      </c>
      <c r="JU65" s="2">
        <f>('DEPRECATED - DT-Prelim Calcs'!$C$6*JS65-JT65)/('DEPRECATED - DT-Prelim Calcs'!$C$6*JS65)*'DEPRECATED - DT-Prelim Calcs'!$C$7*JS65</f>
        <v>49.24880221975986</v>
      </c>
      <c r="JV65" s="57">
        <f>JU65/'DEPRECATED - DT-Prelim Calcs'!$C$7*('DEPRECATED - DT-Prelim Calcs'!$C$8-'DEPRECATED - DT-Prelim Calcs'!$C$9)+'DEPRECATED - DT-Prelim Calcs'!$C$9</f>
        <v>2624.5345746038133</v>
      </c>
      <c r="JW65" s="57">
        <f t="shared" si="25"/>
        <v>49.999999999999993</v>
      </c>
      <c r="JX65" s="2">
        <f t="shared" si="78"/>
        <v>0.99579519204165001</v>
      </c>
      <c r="JY65" s="57">
        <f>JX65*'DEPRECATED - DT-Prelim Calcs'!$C$21/JS$2/'DEPRECATED - DT-Prelim Calcs'!$C$19/'DEPRECATED - DT-Prelim Calcs'!$C$18*3.39*'DEPRECATED - DT-Prelim Calcs'!$C$20</f>
        <v>25.773080821789936</v>
      </c>
      <c r="JZ65" s="46">
        <f t="shared" si="79"/>
        <v>0</v>
      </c>
      <c r="KA65" s="57">
        <f>JY64*'DEPRECATED - DT-Prelim Calcs'!$C$11+KA64</f>
        <v>-338.05553186437089</v>
      </c>
      <c r="KB65" s="57">
        <f>KB64+0.5*JY65*'DEPRECATED - DT-Prelim Calcs'!$C$11^2+KA65*'DEPRECATED - DT-Prelim Calcs'!$C$11</f>
        <v>-140166.75874935201</v>
      </c>
      <c r="KC65" s="57">
        <f>MIN('Drive Train'!$F$35-JW64*'DEPRECATED - DT-Prelim Calcs'!$C$21*'Drive Train'!$F$39,KC64+JW$2)</f>
        <v>9.4</v>
      </c>
      <c r="KD65" s="57">
        <f>'Drive Train'!$F$35-JW65*'DEPRECATED - DT-Prelim Calcs'!$C$21*'Drive Train'!$F$39</f>
        <v>9.4</v>
      </c>
      <c r="KE65" s="1">
        <f>IF(KB65&gt;='Drive Train'!$F$29,1,0)</f>
        <v>0</v>
      </c>
      <c r="KF65" s="57">
        <f>MIN(JV65,'DEPRECATED - DT-Prelim Calcs'!$C$10)*'DEPRECATED - DT-Prelim Calcs'!$C$11*1000/60/60</f>
        <v>103.33333333333333</v>
      </c>
      <c r="KG65" s="63">
        <f>KG64+'DEPRECATED - DT-Prelim Calcs'!$C$11</f>
        <v>244</v>
      </c>
      <c r="KH65" s="2">
        <f>KR65/'Drive Train'!$F$35</f>
        <v>0.74193548387096786</v>
      </c>
      <c r="KI65" s="46">
        <f>KP65*12*60/(PI() * 'Drive Train'!$F$15)/KH$2*KH65</f>
        <v>-186265.69855027372</v>
      </c>
      <c r="KJ65" s="2">
        <f>('DEPRECATED - DT-Prelim Calcs'!$C$6*KH65-KI65)/('DEPRECATED - DT-Prelim Calcs'!$C$6*KH65)*'DEPRECATED - DT-Prelim Calcs'!$C$7*KH65</f>
        <v>86.009515455371002</v>
      </c>
      <c r="KK65" s="57">
        <f>KJ65/'DEPRECATED - DT-Prelim Calcs'!$C$7*('DEPRECATED - DT-Prelim Calcs'!$C$8-'DEPRECATED - DT-Prelim Calcs'!$C$9)+'DEPRECATED - DT-Prelim Calcs'!$C$9</f>
        <v>4581.5468186407052</v>
      </c>
      <c r="KL65" s="57">
        <f t="shared" si="26"/>
        <v>53.333333333333329</v>
      </c>
      <c r="KM65" s="2">
        <f t="shared" si="80"/>
        <v>0.99579519204165001</v>
      </c>
      <c r="KN65" s="57">
        <f>KM65*'DEPRECATED - DT-Prelim Calcs'!$C$21/KH$2/'DEPRECATED - DT-Prelim Calcs'!$C$19/'DEPRECATED - DT-Prelim Calcs'!$C$18*3.39*'DEPRECATED - DT-Prelim Calcs'!$C$20</f>
        <v>25.773080821789936</v>
      </c>
      <c r="KO65" s="46">
        <f t="shared" si="81"/>
        <v>0</v>
      </c>
      <c r="KP65" s="57">
        <f>KN64*'DEPRECATED - DT-Prelim Calcs'!$C$11+KP64</f>
        <v>-613.4400782093935</v>
      </c>
      <c r="KQ65" s="57">
        <f>KQ64+0.5*KN65*'DEPRECATED - DT-Prelim Calcs'!$C$11^2+KP65*'DEPRECATED - DT-Prelim Calcs'!$C$11</f>
        <v>-107138.13458773248</v>
      </c>
      <c r="KR65" s="57">
        <f>MIN('Drive Train'!$F$35-KL64*'DEPRECATED - DT-Prelim Calcs'!$C$21*'Drive Train'!$F$39,KR64+KL$2)</f>
        <v>9.2000000000000011</v>
      </c>
      <c r="KS65" s="57">
        <f>'Drive Train'!$F$35-KL65*'DEPRECATED - DT-Prelim Calcs'!$C$21*'Drive Train'!$F$39</f>
        <v>9.2000000000000011</v>
      </c>
      <c r="KT65" s="1">
        <f>IF(KQ65&gt;='Drive Train'!$F$29,1,0)</f>
        <v>0</v>
      </c>
      <c r="KU65" s="57">
        <f>MIN(KK65,'DEPRECATED - DT-Prelim Calcs'!$C$10)*'DEPRECATED - DT-Prelim Calcs'!$C$11*1000/60/60</f>
        <v>103.33333333333333</v>
      </c>
      <c r="KV65" s="63">
        <f>KV64+'DEPRECATED - DT-Prelim Calcs'!$C$11</f>
        <v>244</v>
      </c>
      <c r="KW65" s="2">
        <f>LG65/'Drive Train'!$F$35</f>
        <v>3.3921528368426062</v>
      </c>
      <c r="KX65" s="46">
        <f>LE65*12*60/(PI() * 'Drive Train'!$F$15)/KW$2*KW65</f>
        <v>-1582832.7916050877</v>
      </c>
      <c r="KY65" s="2">
        <f>('DEPRECATED - DT-Prelim Calcs'!$C$6*KW65-KX65)/('DEPRECATED - DT-Prelim Calcs'!$C$6*KW65)*'DEPRECATED - DT-Prelim Calcs'!$C$7*KW65</f>
        <v>723.8649622145133</v>
      </c>
      <c r="KZ65" s="57">
        <f>KY65/'DEPRECATED - DT-Prelim Calcs'!$C$7*('DEPRECATED - DT-Prelim Calcs'!$C$8-'DEPRECATED - DT-Prelim Calcs'!$C$9)+'DEPRECATED - DT-Prelim Calcs'!$C$9</f>
        <v>38538.747573494627</v>
      </c>
      <c r="LA65" s="57">
        <f t="shared" si="27"/>
        <v>56.666666666666664</v>
      </c>
      <c r="LB65" s="2">
        <f t="shared" si="82"/>
        <v>0.99579519204165001</v>
      </c>
      <c r="LC65" s="57">
        <f>LB65*'DEPRECATED - DT-Prelim Calcs'!$C$21/KW$2/'DEPRECATED - DT-Prelim Calcs'!$C$19/'DEPRECATED - DT-Prelim Calcs'!$C$18*3.39*'DEPRECATED - DT-Prelim Calcs'!$C$20</f>
        <v>25.773080821789936</v>
      </c>
      <c r="LD65" s="46">
        <f t="shared" si="83"/>
        <v>0</v>
      </c>
      <c r="LE65" s="57">
        <f>LC64*'DEPRECATED - DT-Prelim Calcs'!$C$11+LE64</f>
        <v>-1140.1579784611986</v>
      </c>
      <c r="LF65" s="57">
        <f>LF64+0.5*LC65*'DEPRECATED - DT-Prelim Calcs'!$C$11^2+LE65*'DEPRECATED - DT-Prelim Calcs'!$C$11</f>
        <v>-125023.95708975679</v>
      </c>
      <c r="LG65" s="57">
        <f>MIN('Drive Train'!$F$35-LA64*'DEPRECATED - DT-Prelim Calcs'!$C$21*'Drive Train'!$F$39,LG64+LA$2)</f>
        <v>42.062695176848315</v>
      </c>
      <c r="LH65" s="57">
        <f>'Drive Train'!$F$35-LA65*'DEPRECATED - DT-Prelim Calcs'!$C$21*'Drive Train'!$F$39</f>
        <v>9</v>
      </c>
      <c r="LI65" s="1">
        <f>IF(LF65&gt;='Drive Train'!$F$29,1,0)</f>
        <v>0</v>
      </c>
      <c r="LJ65" s="57">
        <f>MIN(KZ65,'DEPRECATED - DT-Prelim Calcs'!$C$10)*'DEPRECATED - DT-Prelim Calcs'!$C$11*1000/60/60</f>
        <v>103.33333333333333</v>
      </c>
      <c r="LK65" s="63">
        <f>LK64+'DEPRECATED - DT-Prelim Calcs'!$C$11</f>
        <v>244</v>
      </c>
      <c r="LL65" s="2">
        <f>LV65/'Drive Train'!$F$35</f>
        <v>0.70967741935483875</v>
      </c>
      <c r="LM65" s="46">
        <f>LT65*12*60/(PI() * 'Drive Train'!$F$15)/LL$2*LL65</f>
        <v>-289383.73067264038</v>
      </c>
      <c r="LN65" s="2">
        <f>('DEPRECATED - DT-Prelim Calcs'!$C$6*LL65-LM65)/('DEPRECATED - DT-Prelim Calcs'!$C$6*LL65)*'DEPRECATED - DT-Prelim Calcs'!$C$7*LL65</f>
        <v>132.55737528628555</v>
      </c>
      <c r="LO65" s="57">
        <f>LN65/'DEPRECATED - DT-Prelim Calcs'!$C$7*('DEPRECATED - DT-Prelim Calcs'!$C$8-'DEPRECATED - DT-Prelim Calcs'!$C$9)+'DEPRECATED - DT-Prelim Calcs'!$C$9</f>
        <v>7059.592634535451</v>
      </c>
      <c r="LP65" s="57">
        <f t="shared" si="28"/>
        <v>60</v>
      </c>
      <c r="LQ65" s="2">
        <f t="shared" si="84"/>
        <v>0.99579519204165001</v>
      </c>
      <c r="LR65" s="57">
        <f>LQ65*'DEPRECATED - DT-Prelim Calcs'!$C$21/LL$2/'DEPRECATED - DT-Prelim Calcs'!$C$19/'DEPRECATED - DT-Prelim Calcs'!$C$18*3.39*'DEPRECATED - DT-Prelim Calcs'!$C$20</f>
        <v>25.773080821789936</v>
      </c>
      <c r="LS65" s="46">
        <f t="shared" si="85"/>
        <v>0</v>
      </c>
      <c r="LT65" s="57">
        <f>LR64*'DEPRECATED - DT-Prelim Calcs'!$C$11+LT64</f>
        <v>-996.36514701948306</v>
      </c>
      <c r="LU65" s="57">
        <f>LU64+0.5*LR65*'DEPRECATED - DT-Prelim Calcs'!$C$11^2+LT65*'DEPRECATED - DT-Prelim Calcs'!$C$11</f>
        <v>-141570.65404085492</v>
      </c>
      <c r="LV65" s="57">
        <f>MIN('Drive Train'!$F$35-LP64*'DEPRECATED - DT-Prelim Calcs'!$C$21*'Drive Train'!$F$39,LV64+LP$2)</f>
        <v>8.8000000000000007</v>
      </c>
      <c r="LW65" s="57">
        <f>'Drive Train'!$F$35-LP65*'DEPRECATED - DT-Prelim Calcs'!$C$21*'Drive Train'!$F$39</f>
        <v>8.8000000000000007</v>
      </c>
      <c r="LX65" s="1">
        <f>IF(LU65&gt;='Drive Train'!$F$29,1,0)</f>
        <v>0</v>
      </c>
      <c r="LY65" s="57">
        <f>MIN(LO65,'DEPRECATED - DT-Prelim Calcs'!$C$10)*'DEPRECATED - DT-Prelim Calcs'!$C$11*1000/60/60</f>
        <v>103.33333333333333</v>
      </c>
      <c r="LZ65" s="63">
        <f>LZ64+'DEPRECATED - DT-Prelim Calcs'!$C$11</f>
        <v>244</v>
      </c>
    </row>
    <row r="66" spans="2:338" x14ac:dyDescent="0.2">
      <c r="Q66" s="126"/>
      <c r="R66" s="63">
        <f>R65+'DEPRECATED - DT-Prelim Calcs'!$C$11</f>
        <v>248</v>
      </c>
      <c r="S66" s="2">
        <f>AG66/'Drive Train'!$F$35</f>
        <v>0</v>
      </c>
      <c r="T66" s="46">
        <f>AE66*12*60/(PI() * 'Drive Train'!$F$15)/S$2*ABS(S66)</f>
        <v>0</v>
      </c>
      <c r="U66" s="2">
        <f>IF(OR(AD65=1,AND($C$32=Motors!$C$32,'DEPRECATED - DT-Prelim Calcs'!AI65=1)),0,IF(AG66=0,-(V65+$C$9)/($C$8-$C$9)*$C$7,($C$6*S66-T66)/($C$6*S66)*$C$7*S66))</f>
        <v>0</v>
      </c>
      <c r="V66" s="57">
        <f>IF(AND(AD65=1,AI65=1),0,ABS(U66/$C$7*($C$8-$C$9)+$C$9) *'Drive Train'!$AA$49 + V65*(1-'Drive Train'!$AA$49))</f>
        <v>0</v>
      </c>
      <c r="W66" s="57">
        <f t="shared" si="0"/>
        <v>0</v>
      </c>
      <c r="X66" s="2">
        <f>MAX(MIN(IF(AND(AI65=1,AG66&lt;0),-1,1)*(W66-$C$9)/($C$8-$C$9)*$C$7-$C$29*AE66/T$2 -  AI65*$C$29/2,X$2),MAX(X$4:X65)*-1)</f>
        <v>-0.2458281045106315</v>
      </c>
      <c r="Y66" s="57">
        <f t="shared" si="1"/>
        <v>0</v>
      </c>
      <c r="Z66" s="57">
        <f t="shared" si="2"/>
        <v>0</v>
      </c>
      <c r="AA66" s="57">
        <f t="shared" si="3"/>
        <v>0</v>
      </c>
      <c r="AB66" s="57" t="e">
        <f t="shared" si="4"/>
        <v>#N/A</v>
      </c>
      <c r="AC66" s="46">
        <f t="shared" si="29"/>
        <v>1</v>
      </c>
      <c r="AD66" s="1">
        <f t="shared" si="5"/>
        <v>1</v>
      </c>
      <c r="AE66" s="57">
        <f t="shared" si="6"/>
        <v>0</v>
      </c>
      <c r="AF66" s="57" t="e">
        <f t="shared" si="7"/>
        <v>#N/A</v>
      </c>
      <c r="AG66" s="57">
        <f>IF(AI65=0,MIN('Drive Train'!$F$35-W65*$C$21*'Drive Train'!$F$39,AG65+W$2)-$C$3,IF(AE65-1&lt;=0,0,IF($C$32=Motors!$C$30,MAX(MAX(AG$4:AG65)*-1,AG65-W$2),MAX(0,MAX(AG$4:AG65)*-1,AG65-W$2))))</f>
        <v>0</v>
      </c>
      <c r="AH66" s="57">
        <f>'Drive Train'!$F$35-ABS(W66)*'DEPRECATED - DT-Prelim Calcs'!$C$21*'Drive Train'!$F$39</f>
        <v>12.4</v>
      </c>
      <c r="AI66" s="1">
        <f>IF(AJ66&gt;='Drive Train'!$F$29,1,0)</f>
        <v>1</v>
      </c>
      <c r="AJ66" s="57">
        <f>AJ65+0.5*Y66*'DEPRECATED - DT-Prelim Calcs'!$C$11^2+AE66*'DEPRECATED - DT-Prelim Calcs'!$C$11</f>
        <v>784.33981740885292</v>
      </c>
      <c r="AK66" s="57">
        <f t="shared" si="8"/>
        <v>0</v>
      </c>
      <c r="AL66" s="63">
        <f>AL65+'DEPRECATED - DT-Prelim Calcs'!$C$11</f>
        <v>248</v>
      </c>
      <c r="AM66" s="2">
        <f>AW66/'Drive Train'!$F$35</f>
        <v>0.90171793857107108</v>
      </c>
      <c r="AN66" s="46">
        <f>AU66*12*60/(PI() * 'Drive Train'!$F$15)/AM$2*AM66</f>
        <v>4074.5130395785673</v>
      </c>
      <c r="AO66" s="2">
        <f>('DEPRECATED - DT-Prelim Calcs'!$C$6*AM66-AN66)/('DEPRECATED - DT-Prelim Calcs'!$C$6*AM66)*'DEPRECATED - DT-Prelim Calcs'!$C$7*AM66</f>
        <v>0.33081820092732317</v>
      </c>
      <c r="AP66" s="57">
        <f>AO66/'DEPRECATED - DT-Prelim Calcs'!$C$7*('DEPRECATED - DT-Prelim Calcs'!$C$8-'DEPRECATED - DT-Prelim Calcs'!$C$9)+'DEPRECATED - DT-Prelim Calcs'!$C$9</f>
        <v>20.311607958081147</v>
      </c>
      <c r="AQ66" s="57">
        <f t="shared" si="9"/>
        <v>20.311607958081147</v>
      </c>
      <c r="AR66" s="2">
        <f t="shared" si="30"/>
        <v>-1.7264382856652105E-7</v>
      </c>
      <c r="AS66" s="57">
        <f>AR66*'DEPRECATED - DT-Prelim Calcs'!$C$21/AM$2/'DEPRECATED - DT-Prelim Calcs'!$C$19/'DEPRECATED - DT-Prelim Calcs'!$C$18*3.39*'DEPRECATED - DT-Prelim Calcs'!$C$20</f>
        <v>-1.2511385344344826E-6</v>
      </c>
      <c r="AT66" s="46">
        <f t="shared" si="31"/>
        <v>0</v>
      </c>
      <c r="AU66" s="57">
        <f>AS65*'DEPRECATED - DT-Prelim Calcs'!$C$11+AU65</f>
        <v>39.432324075076075</v>
      </c>
      <c r="AV66" s="57">
        <f>AV65+0.5*AS66*'DEPRECATED - DT-Prelim Calcs'!$C$11^2+AU66*'DEPRECATED - DT-Prelim Calcs'!$C$11</f>
        <v>9734.602110560254</v>
      </c>
      <c r="AW66" s="57">
        <f>MIN('Drive Train'!$F$35-AQ65*'DEPRECATED - DT-Prelim Calcs'!$C$21*'Drive Train'!$F$39,AW65+AQ$2)</f>
        <v>11.181302438281282</v>
      </c>
      <c r="AX66" s="57">
        <f>'Drive Train'!$F$35-AQ66*'DEPRECATED - DT-Prelim Calcs'!$C$21*'Drive Train'!$F$39</f>
        <v>11.181303522515131</v>
      </c>
      <c r="AY66" s="1">
        <f>IF(AV66&gt;='Drive Train'!$F$29,1,0)</f>
        <v>1</v>
      </c>
      <c r="AZ66" s="57">
        <f t="shared" si="32"/>
        <v>22.568453286756828</v>
      </c>
      <c r="BA66" s="63">
        <f>BA65+'DEPRECATED - DT-Prelim Calcs'!$C$11</f>
        <v>248</v>
      </c>
      <c r="BB66" s="2">
        <f>BL66/'Drive Train'!$F$35</f>
        <v>0.55000000000000004</v>
      </c>
      <c r="BC66" s="46">
        <f>BJ66*12*60/(PI() * 'Drive Train'!$F$15)/BB$2*BB66</f>
        <v>5574.3992133816455</v>
      </c>
      <c r="BD66" s="2">
        <f>('DEPRECATED - DT-Prelim Calcs'!$C$6*BB66-BC66)/('DEPRECATED - DT-Prelim Calcs'!$C$6*BB66)*'DEPRECATED - DT-Prelim Calcs'!$C$7*BB66</f>
        <v>-1.1950069613977043</v>
      </c>
      <c r="BE66" s="57">
        <f>BD66/'DEPRECATED - DT-Prelim Calcs'!$C$7*('DEPRECATED - DT-Prelim Calcs'!$C$8-'DEPRECATED - DT-Prelim Calcs'!$C$9)+'DEPRECATED - DT-Prelim Calcs'!$C$9</f>
        <v>-60.918005455321769</v>
      </c>
      <c r="BF66" s="57">
        <f t="shared" si="10"/>
        <v>-60.918005455321769</v>
      </c>
      <c r="BG66" s="2">
        <f t="shared" si="33"/>
        <v>-1.9370344564121642</v>
      </c>
      <c r="BH66" s="57">
        <f>BG66*'DEPRECATED - DT-Prelim Calcs'!$C$21/BB$2/'DEPRECATED - DT-Prelim Calcs'!$C$19/'DEPRECATED - DT-Prelim Calcs'!$C$18*3.39*'DEPRECATED - DT-Prelim Calcs'!$C$20</f>
        <v>-20.276478473934247</v>
      </c>
      <c r="BI66" s="46">
        <f t="shared" si="34"/>
        <v>1</v>
      </c>
      <c r="BJ66" s="57">
        <f>BH65*'DEPRECATED - DT-Prelim Calcs'!$C$11+BJ65</f>
        <v>61.232488171106638</v>
      </c>
      <c r="BK66" s="57">
        <f>BK65+0.5*BH66*'DEPRECATED - DT-Prelim Calcs'!$C$11^2+BJ66*'DEPRECATED - DT-Prelim Calcs'!$C$11</f>
        <v>5162.6409741195585</v>
      </c>
      <c r="BL66" s="57">
        <f>MIN('Drive Train'!$F$35-BF65*'DEPRECATED - DT-Prelim Calcs'!$C$21*'Drive Train'!$F$39,BL65+BF$2)</f>
        <v>6.82</v>
      </c>
      <c r="BM66" s="57">
        <f>'Drive Train'!$F$35-BF66*'DEPRECATED - DT-Prelim Calcs'!$C$21*'Drive Train'!$F$39</f>
        <v>16.055080327319306</v>
      </c>
      <c r="BN66" s="1">
        <f>IF(BK66&gt;='Drive Train'!$F$29,1,0)</f>
        <v>1</v>
      </c>
      <c r="BO66" s="57">
        <f t="shared" si="35"/>
        <v>-67.686672728135306</v>
      </c>
      <c r="BP66" s="63">
        <f>BP65+'DEPRECATED - DT-Prelim Calcs'!$C$11</f>
        <v>248</v>
      </c>
      <c r="BQ66" s="2">
        <f>CA66/'Drive Train'!$F$35</f>
        <v>0.55000000000000004</v>
      </c>
      <c r="BR66" s="46">
        <f>BY66*12*60/(PI() * 'Drive Train'!$F$15)/BQ$2*BQ66</f>
        <v>-9906.7682900023719</v>
      </c>
      <c r="BS66" s="2">
        <f>('DEPRECATED - DT-Prelim Calcs'!$C$6*BQ66-BR66)/('DEPRECATED - DT-Prelim Calcs'!$C$6*BQ66)*'DEPRECATED - DT-Prelim Calcs'!$C$7*BQ66</f>
        <v>5.8049205588941302</v>
      </c>
      <c r="BT66" s="57">
        <f>BS66/'DEPRECATED - DT-Prelim Calcs'!$C$7*('DEPRECATED - DT-Prelim Calcs'!$C$8-'DEPRECATED - DT-Prelim Calcs'!$C$9)+'DEPRECATED - DT-Prelim Calcs'!$C$9</f>
        <v>311.73373763739295</v>
      </c>
      <c r="BU66" s="57">
        <f t="shared" si="11"/>
        <v>93</v>
      </c>
      <c r="BV66" s="2">
        <f t="shared" si="36"/>
        <v>1.8828060353728675</v>
      </c>
      <c r="BW66" s="57">
        <f>BV66*'DEPRECATED - DT-Prelim Calcs'!$C$21/BQ$2/'DEPRECATED - DT-Prelim Calcs'!$C$19/'DEPRECATED - DT-Prelim Calcs'!$C$18*3.39*'DEPRECATED - DT-Prelim Calcs'!$C$20</f>
        <v>25.773080821789936</v>
      </c>
      <c r="BX66" s="46">
        <f t="shared" si="37"/>
        <v>0</v>
      </c>
      <c r="BY66" s="57">
        <f>BW65*'DEPRECATED - DT-Prelim Calcs'!$C$11+BY65</f>
        <v>-83.216659039272102</v>
      </c>
      <c r="BZ66" s="57">
        <f>BZ65+0.5*BW66*'DEPRECATED - DT-Prelim Calcs'!$C$11^2+BY66*'DEPRECATED - DT-Prelim Calcs'!$C$11</f>
        <v>-5823.5450351347636</v>
      </c>
      <c r="CA66" s="57">
        <f>MIN('Drive Train'!$F$35-BU65*'DEPRECATED - DT-Prelim Calcs'!$C$21*'Drive Train'!$F$39,CA65+BU$2)</f>
        <v>6.82</v>
      </c>
      <c r="CB66" s="57">
        <f>'Drive Train'!$F$35-BU66*'DEPRECATED - DT-Prelim Calcs'!$C$21*'Drive Train'!$F$39</f>
        <v>6.82</v>
      </c>
      <c r="CC66" s="1">
        <f>IF(BZ66&gt;='Drive Train'!$F$29,1,0)</f>
        <v>0</v>
      </c>
      <c r="CD66" s="57">
        <f t="shared" si="38"/>
        <v>103.33333333333333</v>
      </c>
      <c r="CE66" s="63">
        <f>CE65+'DEPRECATED - DT-Prelim Calcs'!$C$11</f>
        <v>248</v>
      </c>
      <c r="CF66" s="2">
        <f>CP66/'Drive Train'!$F$35</f>
        <v>2.196251475894313</v>
      </c>
      <c r="CG66" s="46">
        <f>CN66*12*60/(PI() * 'Drive Train'!$F$15)/CF$2*CF66</f>
        <v>-200899.82301433556</v>
      </c>
      <c r="CH66" s="2">
        <f>('DEPRECATED - DT-Prelim Calcs'!$C$6*CF66-CG66)/('DEPRECATED - DT-Prelim Calcs'!$C$6*CF66)*'DEPRECATED - DT-Prelim Calcs'!$C$7*CF66</f>
        <v>96.131347569953832</v>
      </c>
      <c r="CI66" s="57">
        <f>CH66/'DEPRECATED - DT-Prelim Calcs'!$C$7*('DEPRECATED - DT-Prelim Calcs'!$C$8-'DEPRECATED - DT-Prelim Calcs'!$C$9)+'DEPRECATED - DT-Prelim Calcs'!$C$9</f>
        <v>5120.3978810062563</v>
      </c>
      <c r="CJ66" s="57">
        <f t="shared" si="12"/>
        <v>93</v>
      </c>
      <c r="CK66" s="2">
        <f t="shared" si="39"/>
        <v>1.5241763143494644</v>
      </c>
      <c r="CL66" s="57">
        <f>CK66*'DEPRECATED - DT-Prelim Calcs'!$C$21/CF$2/'DEPRECATED - DT-Prelim Calcs'!$C$19/'DEPRECATED - DT-Prelim Calcs'!$C$18*3.39*'DEPRECATED - DT-Prelim Calcs'!$C$20</f>
        <v>25.773080821789936</v>
      </c>
      <c r="CM66" s="46">
        <f t="shared" si="40"/>
        <v>0</v>
      </c>
      <c r="CN66" s="57">
        <f>CL65*'DEPRECATED - DT-Prelim Calcs'!$C$11+CN65</f>
        <v>-342.11181611284593</v>
      </c>
      <c r="CO66" s="57">
        <f>CO65+0.5*CL66*'DEPRECATED - DT-Prelim Calcs'!$C$11^2+CN66*'DEPRECATED - DT-Prelim Calcs'!$C$11</f>
        <v>-22141.521858019314</v>
      </c>
      <c r="CP66" s="57">
        <f>MIN('Drive Train'!$F$35-CJ65*'DEPRECATED - DT-Prelim Calcs'!$C$21*'Drive Train'!$F$39,CP65+CJ$2)</f>
        <v>27.233518301089482</v>
      </c>
      <c r="CQ66" s="57">
        <f>'Drive Train'!$F$35-CJ66*'DEPRECATED - DT-Prelim Calcs'!$C$21*'Drive Train'!$F$39</f>
        <v>6.82</v>
      </c>
      <c r="CR66" s="1">
        <f>IF(CO66&gt;='Drive Train'!$F$29,1,0)</f>
        <v>0</v>
      </c>
      <c r="CS66" s="57">
        <f t="shared" si="41"/>
        <v>103.33333333333333</v>
      </c>
      <c r="CT66" s="63">
        <f>CT65+'DEPRECATED - DT-Prelim Calcs'!$C$11</f>
        <v>248</v>
      </c>
      <c r="CU66" s="2">
        <f>DE66/'Drive Train'!$F$35</f>
        <v>0.55000000000000004</v>
      </c>
      <c r="CV66" s="46">
        <f>DC66*12*60/(PI() * 'Drive Train'!$F$15)/CU$2*CU66</f>
        <v>-81493.546209477689</v>
      </c>
      <c r="CW66" s="2">
        <f>('DEPRECATED - DT-Prelim Calcs'!$C$6*CU66-CV66)/('DEPRECATED - DT-Prelim Calcs'!$C$6*CU66)*'DEPRECATED - DT-Prelim Calcs'!$C$7*CU66</f>
        <v>38.173426147249764</v>
      </c>
      <c r="CX66" s="57">
        <f>CW66/'DEPRECATED - DT-Prelim Calcs'!$C$7*('DEPRECATED - DT-Prelim Calcs'!$C$8-'DEPRECATED - DT-Prelim Calcs'!$C$9)+'DEPRECATED - DT-Prelim Calcs'!$C$9</f>
        <v>2034.9201554739188</v>
      </c>
      <c r="CY66" s="57">
        <f t="shared" si="13"/>
        <v>93</v>
      </c>
      <c r="CZ66" s="2">
        <f t="shared" si="42"/>
        <v>1.2803081040535502</v>
      </c>
      <c r="DA66" s="57">
        <f>CZ66*'DEPRECATED - DT-Prelim Calcs'!$C$21/CU$2/'DEPRECATED - DT-Prelim Calcs'!$C$19/'DEPRECATED - DT-Prelim Calcs'!$C$18*3.39*'DEPRECATED - DT-Prelim Calcs'!$C$20</f>
        <v>25.773080821789936</v>
      </c>
      <c r="DB66" s="46">
        <f t="shared" si="43"/>
        <v>0</v>
      </c>
      <c r="DC66" s="57">
        <f>DA65*'DEPRECATED - DT-Prelim Calcs'!$C$11+DC65</f>
        <v>-465.49004743031901</v>
      </c>
      <c r="DD66" s="57">
        <f>DD65+0.5*DA66*'DEPRECATED - DT-Prelim Calcs'!$C$11^2+DC66*'DEPRECATED - DT-Prelim Calcs'!$C$11</f>
        <v>-42781.906440217084</v>
      </c>
      <c r="DE66" s="57">
        <f>MIN('Drive Train'!$F$35-CY65*'DEPRECATED - DT-Prelim Calcs'!$C$21*'Drive Train'!$F$39,DE65+CY$2)</f>
        <v>6.82</v>
      </c>
      <c r="DF66" s="57">
        <f>'Drive Train'!$F$35-CY66*'DEPRECATED - DT-Prelim Calcs'!$C$21*'Drive Train'!$F$39</f>
        <v>6.82</v>
      </c>
      <c r="DG66" s="1">
        <f>IF(DD66&gt;='Drive Train'!$F$29,1,0)</f>
        <v>0</v>
      </c>
      <c r="DH66" s="57">
        <f t="shared" si="44"/>
        <v>103.33333333333333</v>
      </c>
      <c r="DI66" s="63">
        <f>DI65+'DEPRECATED - DT-Prelim Calcs'!$C$11</f>
        <v>248</v>
      </c>
      <c r="DJ66" s="2">
        <f>DT66/'Drive Train'!$F$35</f>
        <v>3.0028187750536999</v>
      </c>
      <c r="DK66" s="46">
        <f>DR66*12*60/(PI() * 'Drive Train'!$F$15)/DJ$2*DJ66</f>
        <v>-978974.43168742163</v>
      </c>
      <c r="DL66" s="2">
        <f>('DEPRECATED - DT-Prelim Calcs'!$C$6*DJ66-DK66)/('DEPRECATED - DT-Prelim Calcs'!$C$6*DJ66)*'DEPRECATED - DT-Prelim Calcs'!$C$7*DJ66</f>
        <v>449.88752127164793</v>
      </c>
      <c r="DM66" s="57">
        <f>DL66/'DEPRECATED - DT-Prelim Calcs'!$C$7*('DEPRECATED - DT-Prelim Calcs'!$C$8-'DEPRECATED - DT-Prelim Calcs'!$C$9)+'DEPRECATED - DT-Prelim Calcs'!$C$9</f>
        <v>23953.143559814289</v>
      </c>
      <c r="DN66" s="57">
        <f t="shared" si="14"/>
        <v>93</v>
      </c>
      <c r="DO66" s="2">
        <f t="shared" si="45"/>
        <v>1.1037138828047846</v>
      </c>
      <c r="DP66" s="57">
        <f>DO66*'DEPRECATED - DT-Prelim Calcs'!$C$21/DJ$2/'DEPRECATED - DT-Prelim Calcs'!$C$19/'DEPRECATED - DT-Prelim Calcs'!$C$18*3.39*'DEPRECATED - DT-Prelim Calcs'!$C$20</f>
        <v>25.773080821789936</v>
      </c>
      <c r="DQ66" s="46">
        <f t="shared" si="46"/>
        <v>0</v>
      </c>
      <c r="DR66" s="57">
        <f>DP65*'DEPRECATED - DT-Prelim Calcs'!$C$11+DR65</f>
        <v>-882.94593233297951</v>
      </c>
      <c r="DS66" s="57">
        <f>DS65+0.5*DP66*'DEPRECATED - DT-Prelim Calcs'!$C$11^2+DR66*'DEPRECATED - DT-Prelim Calcs'!$C$11</f>
        <v>-67617.458515601</v>
      </c>
      <c r="DT66" s="57">
        <f>MIN('Drive Train'!$F$35-DN65*'DEPRECATED - DT-Prelim Calcs'!$C$21*'Drive Train'!$F$39,DT65+DN$2)</f>
        <v>37.234952810665881</v>
      </c>
      <c r="DU66" s="57">
        <f>'Drive Train'!$F$35-DN66*'DEPRECATED - DT-Prelim Calcs'!$C$21*'Drive Train'!$F$39</f>
        <v>6.82</v>
      </c>
      <c r="DV66" s="1">
        <f>IF(DS66&gt;='Drive Train'!$F$29,1,0)</f>
        <v>0</v>
      </c>
      <c r="DW66" s="57">
        <f t="shared" si="47"/>
        <v>103.33333333333333</v>
      </c>
      <c r="DX66" s="63">
        <f>DX65+'DEPRECATED - DT-Prelim Calcs'!$C$11</f>
        <v>248</v>
      </c>
      <c r="DY66" s="2">
        <f>EI66/'Drive Train'!$F$35</f>
        <v>0.55000000000000004</v>
      </c>
      <c r="DZ66" s="46">
        <f>EG66*12*60/(PI() * 'Drive Train'!$F$15)/DY$2*DY66</f>
        <v>-57348.153884883206</v>
      </c>
      <c r="EA66" s="2">
        <f>('DEPRECATED - DT-Prelim Calcs'!$C$6*DY66-DZ66)/('DEPRECATED - DT-Prelim Calcs'!$C$6*DY66)*'DEPRECATED - DT-Prelim Calcs'!$C$7*DY66</f>
        <v>27.255903538943439</v>
      </c>
      <c r="EB66" s="57">
        <f>EA66/'DEPRECATED - DT-Prelim Calcs'!$C$7*('DEPRECATED - DT-Prelim Calcs'!$C$8-'DEPRECATED - DT-Prelim Calcs'!$C$9)+'DEPRECATED - DT-Prelim Calcs'!$C$9</f>
        <v>1453.7093045835866</v>
      </c>
      <c r="EC66" s="57">
        <f t="shared" si="15"/>
        <v>93</v>
      </c>
      <c r="ED66" s="2">
        <f t="shared" si="48"/>
        <v>0.96993038185874991</v>
      </c>
      <c r="EE66" s="57">
        <f>ED66*'DEPRECATED - DT-Prelim Calcs'!$C$21/DY$2/'DEPRECATED - DT-Prelim Calcs'!$C$19/'DEPRECATED - DT-Prelim Calcs'!$C$18*3.39*'DEPRECATED - DT-Prelim Calcs'!$C$20</f>
        <v>25.773080821789936</v>
      </c>
      <c r="EF66" s="46">
        <f t="shared" si="49"/>
        <v>0</v>
      </c>
      <c r="EG66" s="57">
        <f>EE65*'DEPRECATED - DT-Prelim Calcs'!$C$11+EG65</f>
        <v>-248.16052195824523</v>
      </c>
      <c r="EH66" s="57">
        <f>EH65+0.5*EE66*'DEPRECATED - DT-Prelim Calcs'!$C$11^2+EG66*'DEPRECATED - DT-Prelim Calcs'!$C$11</f>
        <v>-135915.82645207888</v>
      </c>
      <c r="EI66" s="57">
        <f>MIN('Drive Train'!$F$35-EC65*'DEPRECATED - DT-Prelim Calcs'!$C$21*'Drive Train'!$F$39,EI65+EC$2)</f>
        <v>6.82</v>
      </c>
      <c r="EJ66" s="57">
        <f>'Drive Train'!$F$35-EC66*'DEPRECATED - DT-Prelim Calcs'!$C$21*'Drive Train'!$F$39</f>
        <v>6.82</v>
      </c>
      <c r="EK66" s="1">
        <f>IF(EH66&gt;='Drive Train'!$F$29,1,0)</f>
        <v>0</v>
      </c>
      <c r="EL66" s="57">
        <f t="shared" si="50"/>
        <v>103.33333333333333</v>
      </c>
      <c r="EM66" s="63">
        <f>EM65+'DEPRECATED - DT-Prelim Calcs'!$C$11</f>
        <v>248</v>
      </c>
      <c r="EN66" s="2">
        <f>EX66/'Drive Train'!$F$35</f>
        <v>0.55000000000000004</v>
      </c>
      <c r="EO66" s="46">
        <f>EV66*12*60/(PI() * 'Drive Train'!$F$15)/EN$2*EN66</f>
        <v>-89390.975039513738</v>
      </c>
      <c r="EP66" s="2">
        <f>('DEPRECATED - DT-Prelim Calcs'!$C$6*EN66-EO66)/('DEPRECATED - DT-Prelim Calcs'!$C$6*EN66)*'DEPRECATED - DT-Prelim Calcs'!$C$7*EN66</f>
        <v>41.744308601356117</v>
      </c>
      <c r="EQ66" s="57">
        <f>EP66/'DEPRECATED - DT-Prelim Calcs'!$C$7*('DEPRECATED - DT-Prelim Calcs'!$C$8-'DEPRECATED - DT-Prelim Calcs'!$C$9)+'DEPRECATED - DT-Prelim Calcs'!$C$9</f>
        <v>2225.0214911012408</v>
      </c>
      <c r="ER66" s="57">
        <f t="shared" si="16"/>
        <v>93</v>
      </c>
      <c r="ES66" s="2">
        <f t="shared" si="51"/>
        <v>0.86507304327942547</v>
      </c>
      <c r="ET66" s="57">
        <f>ES66*'DEPRECATED - DT-Prelim Calcs'!$C$21/EN$2/'DEPRECATED - DT-Prelim Calcs'!$C$19/'DEPRECATED - DT-Prelim Calcs'!$C$18*3.39*'DEPRECATED - DT-Prelim Calcs'!$C$20</f>
        <v>25.773080821789936</v>
      </c>
      <c r="EU66" s="46">
        <f t="shared" si="52"/>
        <v>0</v>
      </c>
      <c r="EV66" s="57">
        <f>ET65*'DEPRECATED - DT-Prelim Calcs'!$C$11+EV65</f>
        <v>-345.00003744639423</v>
      </c>
      <c r="EW66" s="57">
        <f>EW65+0.5*ET66*'DEPRECATED - DT-Prelim Calcs'!$C$11^2+EV66*'DEPRECATED - DT-Prelim Calcs'!$C$11</f>
        <v>-171198.91212685936</v>
      </c>
      <c r="EX66" s="57">
        <f>MIN('Drive Train'!$F$35-ER65*'DEPRECATED - DT-Prelim Calcs'!$C$21*'Drive Train'!$F$39,EX65+ER$2)</f>
        <v>6.82</v>
      </c>
      <c r="EY66" s="57">
        <f>'Drive Train'!$F$35-ER66*'DEPRECATED - DT-Prelim Calcs'!$C$21*'Drive Train'!$F$39</f>
        <v>6.82</v>
      </c>
      <c r="EZ66" s="1">
        <f>IF(EW66&gt;='Drive Train'!$F$29,1,0)</f>
        <v>0</v>
      </c>
      <c r="FA66" s="57">
        <f t="shared" si="53"/>
        <v>103.33333333333333</v>
      </c>
      <c r="FB66" s="63">
        <f>FB65+'DEPRECATED - DT-Prelim Calcs'!$C$11</f>
        <v>248</v>
      </c>
      <c r="FC66" s="2">
        <f>FM66/'Drive Train'!$F$35</f>
        <v>0.55000000000000004</v>
      </c>
      <c r="FD66" s="46">
        <f>FK66*12*60/(PI() * 'Drive Train'!$F$15)/FC$2*FC66</f>
        <v>-117916.8272650031</v>
      </c>
      <c r="FE66" s="2">
        <f>('DEPRECATED - DT-Prelim Calcs'!$C$6*FC66-FD66)/('DEPRECATED - DT-Prelim Calcs'!$C$6*FC66)*'DEPRECATED - DT-Prelim Calcs'!$C$7*FC66</f>
        <v>54.642489438772508</v>
      </c>
      <c r="FF66" s="57">
        <f>FE66/'DEPRECATED - DT-Prelim Calcs'!$C$7*('DEPRECATED - DT-Prelim Calcs'!$C$8-'DEPRECATED - DT-Prelim Calcs'!$C$9)+'DEPRECATED - DT-Prelim Calcs'!$C$9</f>
        <v>2911.6756825703369</v>
      </c>
      <c r="FG66" s="57">
        <f t="shared" si="17"/>
        <v>93</v>
      </c>
      <c r="FH66" s="2">
        <f t="shared" si="54"/>
        <v>0.78067567320338405</v>
      </c>
      <c r="FI66" s="57">
        <f>FH66*'DEPRECATED - DT-Prelim Calcs'!$C$21/FC$2/'DEPRECATED - DT-Prelim Calcs'!$C$19/'DEPRECATED - DT-Prelim Calcs'!$C$18*3.39*'DEPRECATED - DT-Prelim Calcs'!$C$20</f>
        <v>25.773080821789936</v>
      </c>
      <c r="FJ66" s="46">
        <f t="shared" si="55"/>
        <v>0</v>
      </c>
      <c r="FK66" s="57">
        <f>FI65*'DEPRECATED - DT-Prelim Calcs'!$C$11+FK65</f>
        <v>-410.69472092056571</v>
      </c>
      <c r="FL66" s="57">
        <f>FL65+0.5*FI66*'DEPRECATED - DT-Prelim Calcs'!$C$11^2+FK66*'DEPRECATED - DT-Prelim Calcs'!$C$11</f>
        <v>-198888.41605234554</v>
      </c>
      <c r="FM66" s="57">
        <f>MIN('Drive Train'!$F$35-FG65*'DEPRECATED - DT-Prelim Calcs'!$C$21*'Drive Train'!$F$39,FM65+FG$2)</f>
        <v>6.82</v>
      </c>
      <c r="FN66" s="57">
        <f>'Drive Train'!$F$35-FG66*'DEPRECATED - DT-Prelim Calcs'!$C$21*'Drive Train'!$F$39</f>
        <v>6.82</v>
      </c>
      <c r="FO66" s="1">
        <f>IF(FL66&gt;='Drive Train'!$F$29,1,0)</f>
        <v>0</v>
      </c>
      <c r="FP66" s="57">
        <f t="shared" si="56"/>
        <v>103.33333333333333</v>
      </c>
      <c r="FQ66" s="63">
        <f>FQ65+'DEPRECATED - DT-Prelim Calcs'!$C$11</f>
        <v>248</v>
      </c>
      <c r="FR66" s="2">
        <f>GB66/'Drive Train'!$F$35</f>
        <v>4.2929100827694526</v>
      </c>
      <c r="FS66" s="46">
        <f>FZ66*12*60/(PI() * 'Drive Train'!$F$15)/FR$2*FR66</f>
        <v>-5816932.972238088</v>
      </c>
      <c r="FT66" s="2">
        <f>('DEPRECATED - DT-Prelim Calcs'!$C$6*FR66-FS66)/('DEPRECATED - DT-Prelim Calcs'!$C$6*FR66)*'DEPRECATED - DT-Prelim Calcs'!$C$7*FR66</f>
        <v>2640.5163566566589</v>
      </c>
      <c r="FU66" s="57">
        <f>FT66/'DEPRECATED - DT-Prelim Calcs'!$C$7*('DEPRECATED - DT-Prelim Calcs'!$C$8-'DEPRECATED - DT-Prelim Calcs'!$C$9)+'DEPRECATED - DT-Prelim Calcs'!$C$9</f>
        <v>140574.58736890016</v>
      </c>
      <c r="FV66" s="57">
        <f t="shared" si="18"/>
        <v>93</v>
      </c>
      <c r="FW66" s="2">
        <f t="shared" si="57"/>
        <v>0.7112822800297498</v>
      </c>
      <c r="FX66" s="57">
        <f>FW66*'DEPRECATED - DT-Prelim Calcs'!$C$21/FR$2/'DEPRECATED - DT-Prelim Calcs'!$C$19/'DEPRECATED - DT-Prelim Calcs'!$C$18*3.39*'DEPRECATED - DT-Prelim Calcs'!$C$20</f>
        <v>25.773080821789936</v>
      </c>
      <c r="FY66" s="46">
        <f t="shared" si="58"/>
        <v>0</v>
      </c>
      <c r="FZ66" s="57">
        <f>FX65*'DEPRECATED - DT-Prelim Calcs'!$C$11+FZ65</f>
        <v>-2364.9373216752469</v>
      </c>
      <c r="GA66" s="57">
        <f>GA65+0.5*FX66*'DEPRECATED - DT-Prelim Calcs'!$C$11^2+FZ66*'DEPRECATED - DT-Prelim Calcs'!$C$11</f>
        <v>-223121.35206625715</v>
      </c>
      <c r="GB66" s="57">
        <f>MIN('Drive Train'!$F$35-FV65*'DEPRECATED - DT-Prelim Calcs'!$C$21*'Drive Train'!$F$39,GB65+FV$2)</f>
        <v>53.232085026341217</v>
      </c>
      <c r="GC66" s="57">
        <f>'Drive Train'!$F$35-FV66*'DEPRECATED - DT-Prelim Calcs'!$C$21*'Drive Train'!$F$39</f>
        <v>6.82</v>
      </c>
      <c r="GD66" s="1">
        <f>IF(GA66&gt;='Drive Train'!$F$29,1,0)</f>
        <v>0</v>
      </c>
      <c r="GE66" s="57">
        <f t="shared" si="59"/>
        <v>103.33333333333333</v>
      </c>
      <c r="GF66" s="63">
        <f>GF65+'DEPRECATED - DT-Prelim Calcs'!$C$11</f>
        <v>248</v>
      </c>
      <c r="GG66" s="2">
        <f>GQ66/'Drive Train'!$F$35</f>
        <v>0.85483870967741948</v>
      </c>
      <c r="GH66" s="46">
        <f>GO66*12*60/(PI() * 'Drive Train'!$F$15)/GG$2*GG66</f>
        <v>-273291.32002096076</v>
      </c>
      <c r="GI66" s="2">
        <f>('DEPRECATED - DT-Prelim Calcs'!$C$6*GG66-GH66)/('DEPRECATED - DT-Prelim Calcs'!$C$6*GG66)*'DEPRECATED - DT-Prelim Calcs'!$C$7*GG66</f>
        <v>125.63090824163881</v>
      </c>
      <c r="GJ66" s="57">
        <f>GI66/'DEPRECATED - DT-Prelim Calcs'!$C$7*('DEPRECATED - DT-Prelim Calcs'!$C$8-'DEPRECATED - DT-Prelim Calcs'!$C$9)+'DEPRECATED - DT-Prelim Calcs'!$C$9</f>
        <v>6690.8516711212696</v>
      </c>
      <c r="GK66" s="57">
        <f t="shared" si="60"/>
        <v>29.999999999999982</v>
      </c>
      <c r="GL66" s="2">
        <f t="shared" si="61"/>
        <v>0.99579519204165001</v>
      </c>
      <c r="GM66" s="57">
        <f>GL66*'DEPRECATED - DT-Prelim Calcs'!$C$21/GG$2/'DEPRECATED - DT-Prelim Calcs'!$C$19/'DEPRECATED - DT-Prelim Calcs'!$C$18*3.39*'DEPRECATED - DT-Prelim Calcs'!$C$20</f>
        <v>25.773080821789936</v>
      </c>
      <c r="GN66" s="46">
        <f t="shared" si="62"/>
        <v>0</v>
      </c>
      <c r="GO66" s="57">
        <f>GM65*'DEPRECATED - DT-Prelim Calcs'!$C$11+GO65</f>
        <v>-781.17270737565002</v>
      </c>
      <c r="GP66" s="57">
        <f>GP65+0.5*GM66*'DEPRECATED - DT-Prelim Calcs'!$C$11^2+GO66*'DEPRECATED - DT-Prelim Calcs'!$C$11</f>
        <v>-132082.72574975219</v>
      </c>
      <c r="GQ66" s="57">
        <f>MIN('Drive Train'!$F$35-GK65*'DEPRECATED - DT-Prelim Calcs'!$C$21*'Drive Train'!$F$39,GQ65+GK$2)</f>
        <v>10.600000000000001</v>
      </c>
      <c r="GR66" s="57">
        <f>'Drive Train'!$F$35-GK66*'DEPRECATED - DT-Prelim Calcs'!$C$21*'Drive Train'!$F$39</f>
        <v>10.600000000000001</v>
      </c>
      <c r="GS66" s="1">
        <f>IF(GP66&gt;='Drive Train'!$F$29,1,0)</f>
        <v>0</v>
      </c>
      <c r="GT66" s="57">
        <f t="shared" si="63"/>
        <v>33.333333333333314</v>
      </c>
      <c r="GU66" s="63">
        <f>GU65+'DEPRECATED - DT-Prelim Calcs'!$C$11</f>
        <v>248</v>
      </c>
      <c r="GV66" s="2">
        <f>HF66/'Drive Train'!$F$35</f>
        <v>0.83870967741935498</v>
      </c>
      <c r="GW66" s="46">
        <f>HD66*12*60/(PI() * 'Drive Train'!$F$15)/GV$2*GV66</f>
        <v>-345948.62020603562</v>
      </c>
      <c r="GX66" s="2">
        <f>('DEPRECATED - DT-Prelim Calcs'!$C$6*GV66-GW66)/('DEPRECATED - DT-Prelim Calcs'!$C$6*GV66)*'DEPRECATED - DT-Prelim Calcs'!$C$7*GV66</f>
        <v>158.44458763900576</v>
      </c>
      <c r="GY66" s="57">
        <f>GX66/'DEPRECATED - DT-Prelim Calcs'!$C$7*('DEPRECATED - DT-Prelim Calcs'!$C$8-'DEPRECATED - DT-Prelim Calcs'!$C$9)+'DEPRECATED - DT-Prelim Calcs'!$C$9</f>
        <v>8437.7375909064067</v>
      </c>
      <c r="GZ66" s="57">
        <f t="shared" si="20"/>
        <v>33.333333333333314</v>
      </c>
      <c r="HA66" s="2">
        <f t="shared" si="64"/>
        <v>0.99579519204165001</v>
      </c>
      <c r="HB66" s="57">
        <f>HA66*'DEPRECATED - DT-Prelim Calcs'!$C$21/GV$2/'DEPRECATED - DT-Prelim Calcs'!$C$19/'DEPRECATED - DT-Prelim Calcs'!$C$18*3.39*'DEPRECATED - DT-Prelim Calcs'!$C$20</f>
        <v>25.773080821789936</v>
      </c>
      <c r="HC66" s="46">
        <f t="shared" si="65"/>
        <v>0</v>
      </c>
      <c r="HD66" s="57">
        <f>HB65*'DEPRECATED - DT-Prelim Calcs'!$C$11+HD65</f>
        <v>-1007.8719345968422</v>
      </c>
      <c r="HE66" s="57">
        <f>HE65+0.5*HB66*'DEPRECATED - DT-Prelim Calcs'!$C$11^2+HD66*'DEPRECATED - DT-Prelim Calcs'!$C$11</f>
        <v>-120789.80223687143</v>
      </c>
      <c r="HF66" s="57">
        <f>MIN('Drive Train'!$F$35-GZ65*'DEPRECATED - DT-Prelim Calcs'!$C$21*'Drive Train'!$F$39,HF65+GZ$2)</f>
        <v>10.400000000000002</v>
      </c>
      <c r="HG66" s="57">
        <f>'Drive Train'!$F$35-GZ66*'DEPRECATED - DT-Prelim Calcs'!$C$21*'Drive Train'!$F$39</f>
        <v>10.400000000000002</v>
      </c>
      <c r="HH66" s="1">
        <f>IF(HE66&gt;='Drive Train'!$F$29,1,0)</f>
        <v>0</v>
      </c>
      <c r="HI66" s="57">
        <f t="shared" si="66"/>
        <v>37.037037037037017</v>
      </c>
      <c r="HJ66" s="63">
        <f>HJ65+'DEPRECATED - DT-Prelim Calcs'!$C$11</f>
        <v>248</v>
      </c>
      <c r="HK66" s="2">
        <f>HU66/'Drive Train'!$F$35</f>
        <v>3.2622173351735624</v>
      </c>
      <c r="HL66" s="46">
        <f>HS66*12*60/(PI() * 'Drive Train'!$F$15)/HK$2*HK66</f>
        <v>-1420232.0906093959</v>
      </c>
      <c r="HM66" s="2">
        <f>('DEPRECATED - DT-Prelim Calcs'!$C$6*HK66-HL66)/('DEPRECATED - DT-Prelim Calcs'!$C$6*HK66)*'DEPRECATED - DT-Prelim Calcs'!$C$7*HK66</f>
        <v>650.03067517901479</v>
      </c>
      <c r="HN66" s="57">
        <f>HM66/'DEPRECATED - DT-Prelim Calcs'!$C$7*('DEPRECATED - DT-Prelim Calcs'!$C$8-'DEPRECATED - DT-Prelim Calcs'!$C$9)+'DEPRECATED - DT-Prelim Calcs'!$C$9</f>
        <v>34608.067479447134</v>
      </c>
      <c r="HO66" s="57">
        <f t="shared" si="21"/>
        <v>36.66666666666665</v>
      </c>
      <c r="HP66" s="2">
        <f t="shared" si="67"/>
        <v>0.99579519204165001</v>
      </c>
      <c r="HQ66" s="57">
        <f>HP66*'DEPRECATED - DT-Prelim Calcs'!$C$21/HK$2/'DEPRECATED - DT-Prelim Calcs'!$C$19/'DEPRECATED - DT-Prelim Calcs'!$C$18*3.39*'DEPRECATED - DT-Prelim Calcs'!$C$20</f>
        <v>25.773080821789936</v>
      </c>
      <c r="HR66" s="46">
        <f t="shared" si="68"/>
        <v>0</v>
      </c>
      <c r="HS66" s="57">
        <f>HQ65*'DEPRECATED - DT-Prelim Calcs'!$C$11+HS65</f>
        <v>-1063.7800308058456</v>
      </c>
      <c r="HT66" s="57">
        <f>HT65+0.5*HQ66*'DEPRECATED - DT-Prelim Calcs'!$C$11^2+HS66*'DEPRECATED - DT-Prelim Calcs'!$C$11</f>
        <v>-97084.356789067431</v>
      </c>
      <c r="HU66" s="57">
        <f>MIN('Drive Train'!$F$35-HO65*'DEPRECATED - DT-Prelim Calcs'!$C$21*'Drive Train'!$F$39,HU65+HO$2)</f>
        <v>40.451494956152175</v>
      </c>
      <c r="HV66" s="57">
        <f>'Drive Train'!$F$35-HO66*'DEPRECATED - DT-Prelim Calcs'!$C$21*'Drive Train'!$F$39</f>
        <v>10.200000000000001</v>
      </c>
      <c r="HW66" s="1">
        <f>IF(HT66&gt;='Drive Train'!$F$29,1,0)</f>
        <v>0</v>
      </c>
      <c r="HX66" s="57">
        <f t="shared" si="69"/>
        <v>40.740740740740726</v>
      </c>
      <c r="HY66" s="63">
        <f>HY65+'DEPRECATED - DT-Prelim Calcs'!$C$11</f>
        <v>248</v>
      </c>
      <c r="HZ66" s="2">
        <f>IJ66/'Drive Train'!$F$35</f>
        <v>0.80645161290322598</v>
      </c>
      <c r="IA66" s="46">
        <f>IH66*12*60/(PI() * 'Drive Train'!$F$15)/HZ$2*HZ66</f>
        <v>-13073.169250437075</v>
      </c>
      <c r="IB66" s="2">
        <f>('DEPRECATED - DT-Prelim Calcs'!$C$6*HZ66-IA66)/('DEPRECATED - DT-Prelim Calcs'!$C$6*HZ66)*'DEPRECATED - DT-Prelim Calcs'!$C$7*HZ66</f>
        <v>7.8546812001461852</v>
      </c>
      <c r="IC66" s="57">
        <f>IB66/'DEPRECATED - DT-Prelim Calcs'!$C$7*('DEPRECATED - DT-Prelim Calcs'!$C$8-'DEPRECATED - DT-Prelim Calcs'!$C$9)+'DEPRECATED - DT-Prelim Calcs'!$C$9</f>
        <v>420.855849783716</v>
      </c>
      <c r="ID66" s="57">
        <f t="shared" si="22"/>
        <v>39.999999999999986</v>
      </c>
      <c r="IE66" s="2">
        <f t="shared" si="70"/>
        <v>0.99579519204165001</v>
      </c>
      <c r="IF66" s="57">
        <f>IE66*'DEPRECATED - DT-Prelim Calcs'!$C$21/HZ$2/'DEPRECATED - DT-Prelim Calcs'!$C$19/'DEPRECATED - DT-Prelim Calcs'!$C$18*3.39*'DEPRECATED - DT-Prelim Calcs'!$C$20</f>
        <v>25.773080821789936</v>
      </c>
      <c r="IG66" s="46">
        <f t="shared" si="71"/>
        <v>0</v>
      </c>
      <c r="IH66" s="57">
        <f>IF65*'DEPRECATED - DT-Prelim Calcs'!$C$11+IH65</f>
        <v>-39.610285454929212</v>
      </c>
      <c r="II66" s="57">
        <f>II65+0.5*IF66*'DEPRECATED - DT-Prelim Calcs'!$C$11^2+IH66*'DEPRECATED - DT-Prelim Calcs'!$C$11</f>
        <v>-102820.15367980168</v>
      </c>
      <c r="IJ66" s="57">
        <f>MIN('Drive Train'!$F$35-ID65*'DEPRECATED - DT-Prelim Calcs'!$C$21*'Drive Train'!$F$39,IJ65+ID$2)</f>
        <v>10.000000000000002</v>
      </c>
      <c r="IK66" s="57">
        <f>'Drive Train'!$F$35-ID66*'DEPRECATED - DT-Prelim Calcs'!$C$21*'Drive Train'!$F$39</f>
        <v>10.000000000000002</v>
      </c>
      <c r="IL66" s="1">
        <f>IF(II66&gt;='Drive Train'!$F$29,1,0)</f>
        <v>0</v>
      </c>
      <c r="IM66" s="57">
        <f t="shared" si="72"/>
        <v>44.444444444444429</v>
      </c>
      <c r="IN66" s="63">
        <f>IN65+'DEPRECATED - DT-Prelim Calcs'!$C$11</f>
        <v>248</v>
      </c>
      <c r="IO66" s="2">
        <f>IY66/'Drive Train'!$F$35</f>
        <v>0.79032258064516137</v>
      </c>
      <c r="IP66" s="46">
        <f>IW66*12*60/(PI() * 'Drive Train'!$F$15)/IO$2*IO66</f>
        <v>-27083.32116056437</v>
      </c>
      <c r="IQ66" s="2">
        <f>('DEPRECATED - DT-Prelim Calcs'!$C$6*IO66-IP66)/('DEPRECATED - DT-Prelim Calcs'!$C$6*IO66)*'DEPRECATED - DT-Prelim Calcs'!$C$7*IO66</f>
        <v>14.150606874694452</v>
      </c>
      <c r="IR66" s="57">
        <f>IQ66/'DEPRECATED - DT-Prelim Calcs'!$C$7*('DEPRECATED - DT-Prelim Calcs'!$C$8-'DEPRECATED - DT-Prelim Calcs'!$C$9)+'DEPRECATED - DT-Prelim Calcs'!$C$9</f>
        <v>756.02898839141017</v>
      </c>
      <c r="IS66" s="57">
        <f t="shared" si="23"/>
        <v>43.333333333333321</v>
      </c>
      <c r="IT66" s="2">
        <f t="shared" si="73"/>
        <v>0.99579519204165001</v>
      </c>
      <c r="IU66" s="57">
        <f>IT66*'DEPRECATED - DT-Prelim Calcs'!$C$21/IO$2/'DEPRECATED - DT-Prelim Calcs'!$C$19/'DEPRECATED - DT-Prelim Calcs'!$C$18*3.39*'DEPRECATED - DT-Prelim Calcs'!$C$20</f>
        <v>25.773080821789936</v>
      </c>
      <c r="IV66" s="46">
        <f t="shared" si="74"/>
        <v>0</v>
      </c>
      <c r="IW66" s="57">
        <f>IU65*'DEPRECATED - DT-Prelim Calcs'!$C$11+IW65</f>
        <v>-83.734211002479455</v>
      </c>
      <c r="IX66" s="57">
        <f>IX65+0.5*IU66*'DEPRECATED - DT-Prelim Calcs'!$C$11^2+IW66*'DEPRECATED - DT-Prelim Calcs'!$C$11</f>
        <v>-138115.45593354118</v>
      </c>
      <c r="IY66" s="57">
        <f>MIN('Drive Train'!$F$35-IS65*'DEPRECATED - DT-Prelim Calcs'!$C$21*'Drive Train'!$F$39,IY65+IS$2)</f>
        <v>9.8000000000000007</v>
      </c>
      <c r="IZ66" s="57">
        <f>'Drive Train'!$F$35-IS66*'DEPRECATED - DT-Prelim Calcs'!$C$21*'Drive Train'!$F$39</f>
        <v>9.8000000000000007</v>
      </c>
      <c r="JA66" s="1">
        <f>IF(IX66&gt;='Drive Train'!$F$29,1,0)</f>
        <v>0</v>
      </c>
      <c r="JB66" s="57">
        <f t="shared" si="75"/>
        <v>48.148148148148138</v>
      </c>
      <c r="JC66" s="63">
        <f>JC65+'DEPRECATED - DT-Prelim Calcs'!$C$11</f>
        <v>248</v>
      </c>
      <c r="JD66" s="2">
        <f>JN66/'Drive Train'!$F$35</f>
        <v>0.77419354838709686</v>
      </c>
      <c r="JE66" s="46">
        <f>JL66*12*60/(PI() * 'Drive Train'!$F$15)/JD$2*JD66</f>
        <v>-329456.75199358468</v>
      </c>
      <c r="JF66" s="2">
        <f>('DEPRECATED - DT-Prelim Calcs'!$C$6*JD66-JE66)/('DEPRECATED - DT-Prelim Calcs'!$C$6*JD66)*'DEPRECATED - DT-Prelim Calcs'!$C$7*JD66</f>
        <v>150.83218024233315</v>
      </c>
      <c r="JG66" s="57">
        <f>JF66/'DEPRECATED - DT-Prelim Calcs'!$C$7*('DEPRECATED - DT-Prelim Calcs'!$C$8-'DEPRECATED - DT-Prelim Calcs'!$C$9)+'DEPRECATED - DT-Prelim Calcs'!$C$9</f>
        <v>8032.4795539798106</v>
      </c>
      <c r="JH66" s="57">
        <f t="shared" si="24"/>
        <v>46.666666666666657</v>
      </c>
      <c r="JI66" s="2">
        <f t="shared" si="76"/>
        <v>0.99579519204165001</v>
      </c>
      <c r="JJ66" s="57">
        <f>JI66*'DEPRECATED - DT-Prelim Calcs'!$C$21/JD$2/'DEPRECATED - DT-Prelim Calcs'!$C$19/'DEPRECATED - DT-Prelim Calcs'!$C$18*3.39*'DEPRECATED - DT-Prelim Calcs'!$C$20</f>
        <v>25.773080821789936</v>
      </c>
      <c r="JK66" s="46">
        <f t="shared" si="77"/>
        <v>0</v>
      </c>
      <c r="JL66" s="57">
        <f>JJ65*'DEPRECATED - DT-Prelim Calcs'!$C$11+JL65</f>
        <v>-1039.8106659596119</v>
      </c>
      <c r="JM66" s="57">
        <f>JM65+0.5*JJ66*'DEPRECATED - DT-Prelim Calcs'!$C$11^2+JL66*'DEPRECATED - DT-Prelim Calcs'!$C$11</f>
        <v>-151334.63631503505</v>
      </c>
      <c r="JN66" s="57">
        <f>MIN('Drive Train'!$F$35-JH65*'DEPRECATED - DT-Prelim Calcs'!$C$21*'Drive Train'!$F$39,JN65+JH$2)</f>
        <v>9.6000000000000014</v>
      </c>
      <c r="JO66" s="57">
        <f>'Drive Train'!$F$35-JH66*'DEPRECATED - DT-Prelim Calcs'!$C$21*'Drive Train'!$F$39</f>
        <v>9.6000000000000014</v>
      </c>
      <c r="JP66" s="1">
        <f>IF(JM66&gt;='Drive Train'!$F$29,1,0)</f>
        <v>0</v>
      </c>
      <c r="JQ66" s="57">
        <f>MIN(JG66,'DEPRECATED - DT-Prelim Calcs'!$C$10)*'DEPRECATED - DT-Prelim Calcs'!$C$11*1000/60/60</f>
        <v>103.33333333333333</v>
      </c>
      <c r="JR66" s="63">
        <f>JR65+'DEPRECATED - DT-Prelim Calcs'!$C$11</f>
        <v>248</v>
      </c>
      <c r="JS66" s="2">
        <f>KC66/'Drive Train'!$F$35</f>
        <v>0.75806451612903225</v>
      </c>
      <c r="JT66" s="46">
        <f>KA66*12*60/(PI() * 'Drive Train'!$F$15)/JS$2*JS66</f>
        <v>-72895.484912365719</v>
      </c>
      <c r="JU66" s="2">
        <f>('DEPRECATED - DT-Prelim Calcs'!$C$6*JS66-JT66)/('DEPRECATED - DT-Prelim Calcs'!$C$6*JS66)*'DEPRECATED - DT-Prelim Calcs'!$C$7*JS66</f>
        <v>34.787182883270859</v>
      </c>
      <c r="JV66" s="57">
        <f>JU66/'DEPRECATED - DT-Prelim Calcs'!$C$7*('DEPRECATED - DT-Prelim Calcs'!$C$8-'DEPRECATED - DT-Prelim Calcs'!$C$9)+'DEPRECATED - DT-Prelim Calcs'!$C$9</f>
        <v>1854.6483667732994</v>
      </c>
      <c r="JW66" s="57">
        <f t="shared" si="25"/>
        <v>49.999999999999993</v>
      </c>
      <c r="JX66" s="2">
        <f t="shared" si="78"/>
        <v>0.99579519204165001</v>
      </c>
      <c r="JY66" s="57">
        <f>JX66*'DEPRECATED - DT-Prelim Calcs'!$C$21/JS$2/'DEPRECATED - DT-Prelim Calcs'!$C$19/'DEPRECATED - DT-Prelim Calcs'!$C$18*3.39*'DEPRECATED - DT-Prelim Calcs'!$C$20</f>
        <v>25.773080821789936</v>
      </c>
      <c r="JZ66" s="46">
        <f t="shared" si="79"/>
        <v>0</v>
      </c>
      <c r="KA66" s="57">
        <f>JY65*'DEPRECATED - DT-Prelim Calcs'!$C$11+KA65</f>
        <v>-234.96320857721116</v>
      </c>
      <c r="KB66" s="57">
        <f>KB65+0.5*JY66*'DEPRECATED - DT-Prelim Calcs'!$C$11^2+KA66*'DEPRECATED - DT-Prelim Calcs'!$C$11</f>
        <v>-140900.42693708654</v>
      </c>
      <c r="KC66" s="57">
        <f>MIN('Drive Train'!$F$35-JW65*'DEPRECATED - DT-Prelim Calcs'!$C$21*'Drive Train'!$F$39,KC65+JW$2)</f>
        <v>9.4</v>
      </c>
      <c r="KD66" s="57">
        <f>'Drive Train'!$F$35-JW66*'DEPRECATED - DT-Prelim Calcs'!$C$21*'Drive Train'!$F$39</f>
        <v>9.4</v>
      </c>
      <c r="KE66" s="1">
        <f>IF(KB66&gt;='Drive Train'!$F$29,1,0)</f>
        <v>0</v>
      </c>
      <c r="KF66" s="57">
        <f>MIN(JV66,'DEPRECATED - DT-Prelim Calcs'!$C$10)*'DEPRECATED - DT-Prelim Calcs'!$C$11*1000/60/60</f>
        <v>103.33333333333333</v>
      </c>
      <c r="KG66" s="63">
        <f>KG65+'DEPRECATED - DT-Prelim Calcs'!$C$11</f>
        <v>248</v>
      </c>
      <c r="KH66" s="2">
        <f>KR66/'Drive Train'!$F$35</f>
        <v>0.74193548387096786</v>
      </c>
      <c r="KI66" s="46">
        <f>KP66*12*60/(PI() * 'Drive Train'!$F$15)/KH$2*KH66</f>
        <v>-154962.61892706918</v>
      </c>
      <c r="KJ66" s="2">
        <f>('DEPRECATED - DT-Prelim Calcs'!$C$6*KH66-KI66)/('DEPRECATED - DT-Prelim Calcs'!$C$6*KH66)*'DEPRECATED - DT-Prelim Calcs'!$C$7*KH66</f>
        <v>71.855590147317926</v>
      </c>
      <c r="KK66" s="57">
        <f>KJ66/'DEPRECATED - DT-Prelim Calcs'!$C$7*('DEPRECATED - DT-Prelim Calcs'!$C$8-'DEPRECATED - DT-Prelim Calcs'!$C$9)+'DEPRECATED - DT-Prelim Calcs'!$C$9</f>
        <v>3828.0411684236055</v>
      </c>
      <c r="KL66" s="57">
        <f t="shared" si="26"/>
        <v>53.333333333333329</v>
      </c>
      <c r="KM66" s="2">
        <f t="shared" si="80"/>
        <v>0.99579519204165001</v>
      </c>
      <c r="KN66" s="57">
        <f>KM66*'DEPRECATED - DT-Prelim Calcs'!$C$21/KH$2/'DEPRECATED - DT-Prelim Calcs'!$C$19/'DEPRECATED - DT-Prelim Calcs'!$C$18*3.39*'DEPRECATED - DT-Prelim Calcs'!$C$20</f>
        <v>25.773080821789936</v>
      </c>
      <c r="KO66" s="46">
        <f t="shared" si="81"/>
        <v>0</v>
      </c>
      <c r="KP66" s="57">
        <f>KN65*'DEPRECATED - DT-Prelim Calcs'!$C$11+KP65</f>
        <v>-510.34775492223378</v>
      </c>
      <c r="KQ66" s="57">
        <f>KQ65+0.5*KN66*'DEPRECATED - DT-Prelim Calcs'!$C$11^2+KP66*'DEPRECATED - DT-Prelim Calcs'!$C$11</f>
        <v>-108973.3409608471</v>
      </c>
      <c r="KR66" s="57">
        <f>MIN('Drive Train'!$F$35-KL65*'DEPRECATED - DT-Prelim Calcs'!$C$21*'Drive Train'!$F$39,KR65+KL$2)</f>
        <v>9.2000000000000011</v>
      </c>
      <c r="KS66" s="57">
        <f>'Drive Train'!$F$35-KL66*'DEPRECATED - DT-Prelim Calcs'!$C$21*'Drive Train'!$F$39</f>
        <v>9.2000000000000011</v>
      </c>
      <c r="KT66" s="1">
        <f>IF(KQ66&gt;='Drive Train'!$F$29,1,0)</f>
        <v>0</v>
      </c>
      <c r="KU66" s="57">
        <f>MIN(KK66,'DEPRECATED - DT-Prelim Calcs'!$C$10)*'DEPRECATED - DT-Prelim Calcs'!$C$11*1000/60/60</f>
        <v>103.33333333333333</v>
      </c>
      <c r="KV66" s="63">
        <f>KV65+'DEPRECATED - DT-Prelim Calcs'!$C$11</f>
        <v>248</v>
      </c>
      <c r="KW66" s="2">
        <f>LG66/'Drive Train'!$F$35</f>
        <v>0.72580645161290325</v>
      </c>
      <c r="KX66" s="46">
        <f>LE66*12*60/(PI() * 'Drive Train'!$F$15)/KW$2*KW66</f>
        <v>-308050.32608005637</v>
      </c>
      <c r="KY66" s="2">
        <f>('DEPRECATED - DT-Prelim Calcs'!$C$6*KW66-KX66)/('DEPRECATED - DT-Prelim Calcs'!$C$6*KW66)*'DEPRECATED - DT-Prelim Calcs'!$C$7*KW66</f>
        <v>141.03648920559834</v>
      </c>
      <c r="KZ66" s="57">
        <f>KY66/'DEPRECATED - DT-Prelim Calcs'!$C$7*('DEPRECATED - DT-Prelim Calcs'!$C$8-'DEPRECATED - DT-Prelim Calcs'!$C$9)+'DEPRECATED - DT-Prelim Calcs'!$C$9</f>
        <v>7510.9911058416046</v>
      </c>
      <c r="LA66" s="57">
        <f t="shared" si="27"/>
        <v>56.666666666666664</v>
      </c>
      <c r="LB66" s="2">
        <f t="shared" si="82"/>
        <v>0.99579519204165001</v>
      </c>
      <c r="LC66" s="57">
        <f>LB66*'DEPRECATED - DT-Prelim Calcs'!$C$21/KW$2/'DEPRECATED - DT-Prelim Calcs'!$C$19/'DEPRECATED - DT-Prelim Calcs'!$C$18*3.39*'DEPRECATED - DT-Prelim Calcs'!$C$20</f>
        <v>25.773080821789936</v>
      </c>
      <c r="LD66" s="46">
        <f t="shared" si="83"/>
        <v>0</v>
      </c>
      <c r="LE66" s="57">
        <f>LC65*'DEPRECATED - DT-Prelim Calcs'!$C$11+LE65</f>
        <v>-1037.0656551740387</v>
      </c>
      <c r="LF66" s="57">
        <f>LF65+0.5*LC66*'DEPRECATED - DT-Prelim Calcs'!$C$11^2+LE66*'DEPRECATED - DT-Prelim Calcs'!$C$11</f>
        <v>-128966.03506387863</v>
      </c>
      <c r="LG66" s="57">
        <f>MIN('Drive Train'!$F$35-LA65*'DEPRECATED - DT-Prelim Calcs'!$C$21*'Drive Train'!$F$39,LG65+LA$2)</f>
        <v>9</v>
      </c>
      <c r="LH66" s="57">
        <f>'Drive Train'!$F$35-LA66*'DEPRECATED - DT-Prelim Calcs'!$C$21*'Drive Train'!$F$39</f>
        <v>9</v>
      </c>
      <c r="LI66" s="1">
        <f>IF(LF66&gt;='Drive Train'!$F$29,1,0)</f>
        <v>0</v>
      </c>
      <c r="LJ66" s="57">
        <f>MIN(KZ66,'DEPRECATED - DT-Prelim Calcs'!$C$10)*'DEPRECATED - DT-Prelim Calcs'!$C$11*1000/60/60</f>
        <v>103.33333333333333</v>
      </c>
      <c r="LK66" s="63">
        <f>LK65+'DEPRECATED - DT-Prelim Calcs'!$C$11</f>
        <v>248</v>
      </c>
      <c r="LL66" s="2">
        <f>LV66/'Drive Train'!$F$35</f>
        <v>0.70967741935483875</v>
      </c>
      <c r="LM66" s="46">
        <f>LT66*12*60/(PI() * 'Drive Train'!$F$15)/LL$2*LL66</f>
        <v>-259441.65451131432</v>
      </c>
      <c r="LN66" s="2">
        <f>('DEPRECATED - DT-Prelim Calcs'!$C$6*LL66-LM66)/('DEPRECATED - DT-Prelim Calcs'!$C$6*LL66)*'DEPRECATED - DT-Prelim Calcs'!$C$7*LL66</f>
        <v>119.01883803510435</v>
      </c>
      <c r="LO66" s="57">
        <f>LN66/'DEPRECATED - DT-Prelim Calcs'!$C$7*('DEPRECATED - DT-Prelim Calcs'!$C$8-'DEPRECATED - DT-Prelim Calcs'!$C$9)+'DEPRECATED - DT-Prelim Calcs'!$C$9</f>
        <v>6338.8480995451819</v>
      </c>
      <c r="LP66" s="57">
        <f t="shared" si="28"/>
        <v>60</v>
      </c>
      <c r="LQ66" s="2">
        <f t="shared" si="84"/>
        <v>0.99579519204165001</v>
      </c>
      <c r="LR66" s="57">
        <f>LQ66*'DEPRECATED - DT-Prelim Calcs'!$C$21/LL$2/'DEPRECATED - DT-Prelim Calcs'!$C$19/'DEPRECATED - DT-Prelim Calcs'!$C$18*3.39*'DEPRECATED - DT-Prelim Calcs'!$C$20</f>
        <v>25.773080821789936</v>
      </c>
      <c r="LS66" s="46">
        <f t="shared" si="85"/>
        <v>0</v>
      </c>
      <c r="LT66" s="57">
        <f>LR65*'DEPRECATED - DT-Prelim Calcs'!$C$11+LT65</f>
        <v>-893.27282373232333</v>
      </c>
      <c r="LU66" s="57">
        <f>LU65+0.5*LR66*'DEPRECATED - DT-Prelim Calcs'!$C$11^2+LT66*'DEPRECATED - DT-Prelim Calcs'!$C$11</f>
        <v>-144937.5606892099</v>
      </c>
      <c r="LV66" s="57">
        <f>MIN('Drive Train'!$F$35-LP65*'DEPRECATED - DT-Prelim Calcs'!$C$21*'Drive Train'!$F$39,LV65+LP$2)</f>
        <v>8.8000000000000007</v>
      </c>
      <c r="LW66" s="57">
        <f>'Drive Train'!$F$35-LP66*'DEPRECATED - DT-Prelim Calcs'!$C$21*'Drive Train'!$F$39</f>
        <v>8.8000000000000007</v>
      </c>
      <c r="LX66" s="1">
        <f>IF(LU66&gt;='Drive Train'!$F$29,1,0)</f>
        <v>0</v>
      </c>
      <c r="LY66" s="57">
        <f>MIN(LO66,'DEPRECATED - DT-Prelim Calcs'!$C$10)*'DEPRECATED - DT-Prelim Calcs'!$C$11*1000/60/60</f>
        <v>103.33333333333333</v>
      </c>
      <c r="LZ66" s="63">
        <f>LZ65+'DEPRECATED - DT-Prelim Calcs'!$C$11</f>
        <v>248</v>
      </c>
    </row>
    <row r="67" spans="2:338" x14ac:dyDescent="0.2">
      <c r="Q67" s="126"/>
      <c r="R67" s="63">
        <f>R66+'DEPRECATED - DT-Prelim Calcs'!$C$11</f>
        <v>252</v>
      </c>
      <c r="S67" s="2">
        <f>AG67/'Drive Train'!$F$35</f>
        <v>0</v>
      </c>
      <c r="T67" s="46">
        <f>AE67*12*60/(PI() * 'Drive Train'!$F$15)/S$2*ABS(S67)</f>
        <v>0</v>
      </c>
      <c r="U67" s="2">
        <f>IF(OR(AD66=1,AND($C$32=Motors!$C$32,'DEPRECATED - DT-Prelim Calcs'!AI66=1)),0,IF(AG67=0,-(V66+$C$9)/($C$8-$C$9)*$C$7,($C$6*S67-T67)/($C$6*S67)*$C$7*S67))</f>
        <v>0</v>
      </c>
      <c r="V67" s="57">
        <f>IF(AND(AD66=1,AI66=1),0,ABS(U67/$C$7*($C$8-$C$9)+$C$9) *'Drive Train'!$AA$49 + V66*(1-'Drive Train'!$AA$49))</f>
        <v>0</v>
      </c>
      <c r="W67" s="57">
        <f t="shared" si="0"/>
        <v>0</v>
      </c>
      <c r="X67" s="2">
        <f>MAX(MIN(IF(AND(AI66=1,AG67&lt;0),-1,1)*(W67-$C$9)/($C$8-$C$9)*$C$7-$C$29*AE67/T$2 -  AI66*$C$29/2,X$2),MAX(X$4:X66)*-1)</f>
        <v>-0.2458281045106315</v>
      </c>
      <c r="Y67" s="57">
        <f t="shared" si="1"/>
        <v>0</v>
      </c>
      <c r="Z67" s="57">
        <f t="shared" si="2"/>
        <v>0</v>
      </c>
      <c r="AA67" s="57">
        <f t="shared" si="3"/>
        <v>0</v>
      </c>
      <c r="AB67" s="57" t="e">
        <f t="shared" si="4"/>
        <v>#N/A</v>
      </c>
      <c r="AC67" s="46">
        <f t="shared" si="29"/>
        <v>1</v>
      </c>
      <c r="AD67" s="1">
        <f t="shared" si="5"/>
        <v>1</v>
      </c>
      <c r="AE67" s="57">
        <f t="shared" si="6"/>
        <v>0</v>
      </c>
      <c r="AF67" s="57" t="e">
        <f t="shared" si="7"/>
        <v>#N/A</v>
      </c>
      <c r="AG67" s="57">
        <f>IF(AI66=0,MIN('Drive Train'!$F$35-W66*$C$21*'Drive Train'!$F$39,AG66+W$2)-$C$3,IF(AE66-1&lt;=0,0,IF($C$32=Motors!$C$30,MAX(MAX(AG$4:AG66)*-1,AG66-W$2),MAX(0,MAX(AG$4:AG66)*-1,AG66-W$2))))</f>
        <v>0</v>
      </c>
      <c r="AH67" s="57">
        <f>'Drive Train'!$F$35-ABS(W67)*'DEPRECATED - DT-Prelim Calcs'!$C$21*'Drive Train'!$F$39</f>
        <v>12.4</v>
      </c>
      <c r="AI67" s="1">
        <f>IF(AJ67&gt;='Drive Train'!$F$29,1,0)</f>
        <v>1</v>
      </c>
      <c r="AJ67" s="57">
        <f>AJ66+0.5*Y67*'DEPRECATED - DT-Prelim Calcs'!$C$11^2+AE67*'DEPRECATED - DT-Prelim Calcs'!$C$11</f>
        <v>784.33981740885292</v>
      </c>
      <c r="AK67" s="57">
        <f t="shared" si="8"/>
        <v>0</v>
      </c>
      <c r="AL67" s="63">
        <f>AL66+'DEPRECATED - DT-Prelim Calcs'!$C$11</f>
        <v>252</v>
      </c>
      <c r="AM67" s="2">
        <f>AW67/'Drive Train'!$F$35</f>
        <v>0.90171802600928475</v>
      </c>
      <c r="AN67" s="46">
        <f>AU67*12*60/(PI() * 'Drive Train'!$F$15)/AM$2*AM67</f>
        <v>4074.5129175609368</v>
      </c>
      <c r="AO67" s="2">
        <f>('DEPRECATED - DT-Prelim Calcs'!$C$6*AM67-AN67)/('DEPRECATED - DT-Prelim Calcs'!$C$6*AM67)*'DEPRECATED - DT-Prelim Calcs'!$C$7*AM67</f>
        <v>0.33081846682461691</v>
      </c>
      <c r="AP67" s="57">
        <f>AO67/'DEPRECATED - DT-Prelim Calcs'!$C$7*('DEPRECATED - DT-Prelim Calcs'!$C$8-'DEPRECATED - DT-Prelim Calcs'!$C$9)+'DEPRECATED - DT-Prelim Calcs'!$C$9</f>
        <v>20.311622113526287</v>
      </c>
      <c r="AQ67" s="57">
        <f t="shared" si="9"/>
        <v>20.311622113526287</v>
      </c>
      <c r="AR67" s="2">
        <f t="shared" si="30"/>
        <v>1.3523928515946082E-7</v>
      </c>
      <c r="AS67" s="57">
        <f>AR67*'DEPRECATED - DT-Prelim Calcs'!$C$21/AM$2/'DEPRECATED - DT-Prelim Calcs'!$C$19/'DEPRECATED - DT-Prelim Calcs'!$C$18*3.39*'DEPRECATED - DT-Prelim Calcs'!$C$20</f>
        <v>9.8007025468147319E-7</v>
      </c>
      <c r="AT67" s="46">
        <f t="shared" si="31"/>
        <v>0</v>
      </c>
      <c r="AU67" s="57">
        <f>AS66*'DEPRECATED - DT-Prelim Calcs'!$C$11+AU66</f>
        <v>39.432319070521935</v>
      </c>
      <c r="AV67" s="57">
        <f>AV66+0.5*AS67*'DEPRECATED - DT-Prelim Calcs'!$C$11^2+AU67*'DEPRECATED - DT-Prelim Calcs'!$C$11</f>
        <v>9892.3313946829039</v>
      </c>
      <c r="AW67" s="57">
        <f>MIN('Drive Train'!$F$35-AQ66*'DEPRECATED - DT-Prelim Calcs'!$C$21*'Drive Train'!$F$39,AW66+AQ$2)</f>
        <v>11.181303522515131</v>
      </c>
      <c r="AX67" s="57">
        <f>'Drive Train'!$F$35-AQ67*'DEPRECATED - DT-Prelim Calcs'!$C$21*'Drive Train'!$F$39</f>
        <v>11.181302673188423</v>
      </c>
      <c r="AY67" s="1">
        <f>IF(AV67&gt;='Drive Train'!$F$29,1,0)</f>
        <v>1</v>
      </c>
      <c r="AZ67" s="57">
        <f t="shared" si="32"/>
        <v>22.568469015029208</v>
      </c>
      <c r="BA67" s="63">
        <f>BA66+'DEPRECATED - DT-Prelim Calcs'!$C$11</f>
        <v>252</v>
      </c>
      <c r="BB67" s="2">
        <f>BL67/'Drive Train'!$F$35</f>
        <v>1.2947645425257504</v>
      </c>
      <c r="BC67" s="46">
        <f>BJ67*12*60/(PI() * 'Drive Train'!$F$15)/BB$2*BB67</f>
        <v>-4259.0918359295874</v>
      </c>
      <c r="BD67" s="2">
        <f>('DEPRECATED - DT-Prelim Calcs'!$C$6*BB67-BC67)/('DEPRECATED - DT-Prelim Calcs'!$C$6*BB67)*'DEPRECATED - DT-Prelim Calcs'!$C$7*BB67</f>
        <v>5.0461632838079424</v>
      </c>
      <c r="BE67" s="57">
        <f>BD67/'DEPRECATED - DT-Prelim Calcs'!$C$7*('DEPRECATED - DT-Prelim Calcs'!$C$8-'DEPRECATED - DT-Prelim Calcs'!$C$9)+'DEPRECATED - DT-Prelim Calcs'!$C$9</f>
        <v>271.34014494297054</v>
      </c>
      <c r="BF67" s="57">
        <f t="shared" si="10"/>
        <v>93</v>
      </c>
      <c r="BG67" s="2">
        <f t="shared" si="33"/>
        <v>1.9370343425000467</v>
      </c>
      <c r="BH67" s="57">
        <f>BG67*'DEPRECATED - DT-Prelim Calcs'!$C$21/BB$2/'DEPRECATED - DT-Prelim Calcs'!$C$19/'DEPRECATED - DT-Prelim Calcs'!$C$18*3.39*'DEPRECATED - DT-Prelim Calcs'!$C$20</f>
        <v>20.276477281525619</v>
      </c>
      <c r="BI67" s="46">
        <f t="shared" si="34"/>
        <v>0</v>
      </c>
      <c r="BJ67" s="57">
        <f>BH66*'DEPRECATED - DT-Prelim Calcs'!$C$11+BJ66</f>
        <v>-19.873425724630351</v>
      </c>
      <c r="BK67" s="57">
        <f>BK66+0.5*BH67*'DEPRECATED - DT-Prelim Calcs'!$C$11^2+BJ67*'DEPRECATED - DT-Prelim Calcs'!$C$11</f>
        <v>5245.3590894732424</v>
      </c>
      <c r="BL67" s="57">
        <f>MIN('Drive Train'!$F$35-BF66*'DEPRECATED - DT-Prelim Calcs'!$C$21*'Drive Train'!$F$39,BL66+BF$2)</f>
        <v>16.055080327319306</v>
      </c>
      <c r="BM67" s="57">
        <f>'Drive Train'!$F$35-BF67*'DEPRECATED - DT-Prelim Calcs'!$C$21*'Drive Train'!$F$39</f>
        <v>6.82</v>
      </c>
      <c r="BN67" s="1">
        <f>IF(BK67&gt;='Drive Train'!$F$29,1,0)</f>
        <v>1</v>
      </c>
      <c r="BO67" s="57">
        <f t="shared" si="35"/>
        <v>103.33333333333333</v>
      </c>
      <c r="BP67" s="63">
        <f>BP66+'DEPRECATED - DT-Prelim Calcs'!$C$11</f>
        <v>252</v>
      </c>
      <c r="BQ67" s="2">
        <f>CA67/'Drive Train'!$F$35</f>
        <v>0.55000000000000004</v>
      </c>
      <c r="BR67" s="46">
        <f>BY67*12*60/(PI() * 'Drive Train'!$F$15)/BQ$2*BQ67</f>
        <v>2366.1560387900599</v>
      </c>
      <c r="BS67" s="2">
        <f>('DEPRECATED - DT-Prelim Calcs'!$C$6*BQ67-BR67)/('DEPRECATED - DT-Prelim Calcs'!$C$6*BQ67)*'DEPRECATED - DT-Prelim Calcs'!$C$7*BQ67</f>
        <v>0.25562456782663351</v>
      </c>
      <c r="BT67" s="57">
        <f>BS67/'DEPRECATED - DT-Prelim Calcs'!$C$7*('DEPRECATED - DT-Prelim Calcs'!$C$8-'DEPRECATED - DT-Prelim Calcs'!$C$9)+'DEPRECATED - DT-Prelim Calcs'!$C$9</f>
        <v>16.308561017492565</v>
      </c>
      <c r="BU67" s="57">
        <f t="shared" si="11"/>
        <v>16.308561017492565</v>
      </c>
      <c r="BV67" s="2">
        <f t="shared" si="36"/>
        <v>-5.9342618962203886E-2</v>
      </c>
      <c r="BW67" s="57">
        <f>BV67*'DEPRECATED - DT-Prelim Calcs'!$C$21/BQ$2/'DEPRECATED - DT-Prelim Calcs'!$C$19/'DEPRECATED - DT-Prelim Calcs'!$C$18*3.39*'DEPRECATED - DT-Prelim Calcs'!$C$20</f>
        <v>-0.81232059275116808</v>
      </c>
      <c r="BX67" s="46">
        <f t="shared" si="37"/>
        <v>1</v>
      </c>
      <c r="BY67" s="57">
        <f>BW66*'DEPRECATED - DT-Prelim Calcs'!$C$11+BY66</f>
        <v>19.875664247887642</v>
      </c>
      <c r="BZ67" s="57">
        <f>BZ66+0.5*BW67*'DEPRECATED - DT-Prelim Calcs'!$C$11^2+BY67*'DEPRECATED - DT-Prelim Calcs'!$C$11</f>
        <v>-5750.5409428852217</v>
      </c>
      <c r="CA67" s="57">
        <f>MIN('Drive Train'!$F$35-BU66*'DEPRECATED - DT-Prelim Calcs'!$C$21*'Drive Train'!$F$39,CA66+BU$2)</f>
        <v>6.82</v>
      </c>
      <c r="CB67" s="57">
        <f>'Drive Train'!$F$35-BU67*'DEPRECATED - DT-Prelim Calcs'!$C$21*'Drive Train'!$F$39</f>
        <v>11.421486338950446</v>
      </c>
      <c r="CC67" s="1">
        <f>IF(BZ67&gt;='Drive Train'!$F$29,1,0)</f>
        <v>0</v>
      </c>
      <c r="CD67" s="57">
        <f t="shared" si="38"/>
        <v>18.120623352769517</v>
      </c>
      <c r="CE67" s="63">
        <f>CE66+'DEPRECATED - DT-Prelim Calcs'!$C$11</f>
        <v>252</v>
      </c>
      <c r="CF67" s="2">
        <f>CP67/'Drive Train'!$F$35</f>
        <v>0.55000000000000004</v>
      </c>
      <c r="CG67" s="46">
        <f>CN67*12*60/(PI() * 'Drive Train'!$F$15)/CF$2*CF67</f>
        <v>-35150.007611357811</v>
      </c>
      <c r="CH67" s="2">
        <f>('DEPRECATED - DT-Prelim Calcs'!$C$6*CF67-CG67)/('DEPRECATED - DT-Prelim Calcs'!$C$6*CF67)*'DEPRECATED - DT-Prelim Calcs'!$C$7*CF67</f>
        <v>17.218843028775296</v>
      </c>
      <c r="CI67" s="57">
        <f>CH67/'DEPRECATED - DT-Prelim Calcs'!$C$7*('DEPRECATED - DT-Prelim Calcs'!$C$8-'DEPRECATED - DT-Prelim Calcs'!$C$9)+'DEPRECATED - DT-Prelim Calcs'!$C$9</f>
        <v>919.37118696758114</v>
      </c>
      <c r="CJ67" s="57">
        <f t="shared" si="12"/>
        <v>93</v>
      </c>
      <c r="CK67" s="2">
        <f t="shared" si="39"/>
        <v>1.5241763143494644</v>
      </c>
      <c r="CL67" s="57">
        <f>CK67*'DEPRECATED - DT-Prelim Calcs'!$C$21/CF$2/'DEPRECATED - DT-Prelim Calcs'!$C$19/'DEPRECATED - DT-Prelim Calcs'!$C$18*3.39*'DEPRECATED - DT-Prelim Calcs'!$C$20</f>
        <v>25.773080821789936</v>
      </c>
      <c r="CM67" s="46">
        <f t="shared" si="40"/>
        <v>0</v>
      </c>
      <c r="CN67" s="57">
        <f>CL66*'DEPRECATED - DT-Prelim Calcs'!$C$11+CN66</f>
        <v>-239.0194928256862</v>
      </c>
      <c r="CO67" s="57">
        <f>CO66+0.5*CL67*'DEPRECATED - DT-Prelim Calcs'!$C$11^2+CN67*'DEPRECATED - DT-Prelim Calcs'!$C$11</f>
        <v>-22891.41518274774</v>
      </c>
      <c r="CP67" s="57">
        <f>MIN('Drive Train'!$F$35-CJ66*'DEPRECATED - DT-Prelim Calcs'!$C$21*'Drive Train'!$F$39,CP66+CJ$2)</f>
        <v>6.82</v>
      </c>
      <c r="CQ67" s="57">
        <f>'Drive Train'!$F$35-CJ67*'DEPRECATED - DT-Prelim Calcs'!$C$21*'Drive Train'!$F$39</f>
        <v>6.82</v>
      </c>
      <c r="CR67" s="1">
        <f>IF(CO67&gt;='Drive Train'!$F$29,1,0)</f>
        <v>0</v>
      </c>
      <c r="CS67" s="57">
        <f t="shared" si="41"/>
        <v>103.33333333333333</v>
      </c>
      <c r="CT67" s="63">
        <f>CT66+'DEPRECATED - DT-Prelim Calcs'!$C$11</f>
        <v>252</v>
      </c>
      <c r="CU67" s="2">
        <f>DE67/'Drive Train'!$F$35</f>
        <v>0.55000000000000004</v>
      </c>
      <c r="CV67" s="46">
        <f>DC67*12*60/(PI() * 'Drive Train'!$F$15)/CU$2*CU67</f>
        <v>-63445.128078900583</v>
      </c>
      <c r="CW67" s="2">
        <f>('DEPRECATED - DT-Prelim Calcs'!$C$6*CU67-CV67)/('DEPRECATED - DT-Prelim Calcs'!$C$6*CU67)*'DEPRECATED - DT-Prelim Calcs'!$C$7*CU67</f>
        <v>30.012696748621089</v>
      </c>
      <c r="CX67" s="57">
        <f>CW67/'DEPRECATED - DT-Prelim Calcs'!$C$7*('DEPRECATED - DT-Prelim Calcs'!$C$8-'DEPRECATED - DT-Prelim Calcs'!$C$9)+'DEPRECATED - DT-Prelim Calcs'!$C$9</f>
        <v>1600.4713663270065</v>
      </c>
      <c r="CY67" s="57">
        <f t="shared" si="13"/>
        <v>93</v>
      </c>
      <c r="CZ67" s="2">
        <f t="shared" si="42"/>
        <v>1.2803081040535502</v>
      </c>
      <c r="DA67" s="57">
        <f>CZ67*'DEPRECATED - DT-Prelim Calcs'!$C$21/CU$2/'DEPRECATED - DT-Prelim Calcs'!$C$19/'DEPRECATED - DT-Prelim Calcs'!$C$18*3.39*'DEPRECATED - DT-Prelim Calcs'!$C$20</f>
        <v>25.773080821789936</v>
      </c>
      <c r="DB67" s="46">
        <f t="shared" si="43"/>
        <v>0</v>
      </c>
      <c r="DC67" s="57">
        <f>DA66*'DEPRECATED - DT-Prelim Calcs'!$C$11+DC66</f>
        <v>-362.39772414315928</v>
      </c>
      <c r="DD67" s="57">
        <f>DD66+0.5*DA67*'DEPRECATED - DT-Prelim Calcs'!$C$11^2+DC67*'DEPRECATED - DT-Prelim Calcs'!$C$11</f>
        <v>-44025.312690215396</v>
      </c>
      <c r="DE67" s="57">
        <f>MIN('Drive Train'!$F$35-CY66*'DEPRECATED - DT-Prelim Calcs'!$C$21*'Drive Train'!$F$39,DE66+CY$2)</f>
        <v>6.82</v>
      </c>
      <c r="DF67" s="57">
        <f>'Drive Train'!$F$35-CY67*'DEPRECATED - DT-Prelim Calcs'!$C$21*'Drive Train'!$F$39</f>
        <v>6.82</v>
      </c>
      <c r="DG67" s="1">
        <f>IF(DD67&gt;='Drive Train'!$F$29,1,0)</f>
        <v>0</v>
      </c>
      <c r="DH67" s="57">
        <f t="shared" si="44"/>
        <v>103.33333333333333</v>
      </c>
      <c r="DI67" s="63">
        <f>DI66+'DEPRECATED - DT-Prelim Calcs'!$C$11</f>
        <v>252</v>
      </c>
      <c r="DJ67" s="2">
        <f>DT67/'Drive Train'!$F$35</f>
        <v>0.55000000000000004</v>
      </c>
      <c r="DK67" s="46">
        <f>DR67*12*60/(PI() * 'Drive Train'!$F$15)/DJ$2*DJ67</f>
        <v>-158374.00243558091</v>
      </c>
      <c r="DL67" s="2">
        <f>('DEPRECATED - DT-Prelim Calcs'!$C$6*DJ67-DK67)/('DEPRECATED - DT-Prelim Calcs'!$C$6*DJ67)*'DEPRECATED - DT-Prelim Calcs'!$C$7*DJ67</f>
        <v>72.935508605956855</v>
      </c>
      <c r="DM67" s="57">
        <f>DL67/'DEPRECATED - DT-Prelim Calcs'!$C$7*('DEPRECATED - DT-Prelim Calcs'!$C$8-'DEPRECATED - DT-Prelim Calcs'!$C$9)+'DEPRECATED - DT-Prelim Calcs'!$C$9</f>
        <v>3885.5322631303998</v>
      </c>
      <c r="DN67" s="57">
        <f t="shared" si="14"/>
        <v>93</v>
      </c>
      <c r="DO67" s="2">
        <f t="shared" si="45"/>
        <v>1.1037138828047846</v>
      </c>
      <c r="DP67" s="57">
        <f>DO67*'DEPRECATED - DT-Prelim Calcs'!$C$21/DJ$2/'DEPRECATED - DT-Prelim Calcs'!$C$19/'DEPRECATED - DT-Prelim Calcs'!$C$18*3.39*'DEPRECATED - DT-Prelim Calcs'!$C$20</f>
        <v>25.773080821789936</v>
      </c>
      <c r="DQ67" s="46">
        <f t="shared" si="46"/>
        <v>0</v>
      </c>
      <c r="DR67" s="57">
        <f>DP66*'DEPRECATED - DT-Prelim Calcs'!$C$11+DR66</f>
        <v>-779.85360904581978</v>
      </c>
      <c r="DS67" s="57">
        <f>DS66+0.5*DP67*'DEPRECATED - DT-Prelim Calcs'!$C$11^2+DR67*'DEPRECATED - DT-Prelim Calcs'!$C$11</f>
        <v>-70530.688305209958</v>
      </c>
      <c r="DT67" s="57">
        <f>MIN('Drive Train'!$F$35-DN66*'DEPRECATED - DT-Prelim Calcs'!$C$21*'Drive Train'!$F$39,DT66+DN$2)</f>
        <v>6.82</v>
      </c>
      <c r="DU67" s="57">
        <f>'Drive Train'!$F$35-DN67*'DEPRECATED - DT-Prelim Calcs'!$C$21*'Drive Train'!$F$39</f>
        <v>6.82</v>
      </c>
      <c r="DV67" s="1">
        <f>IF(DS67&gt;='Drive Train'!$F$29,1,0)</f>
        <v>0</v>
      </c>
      <c r="DW67" s="57">
        <f t="shared" si="47"/>
        <v>103.33333333333333</v>
      </c>
      <c r="DX67" s="63">
        <f>DX66+'DEPRECATED - DT-Prelim Calcs'!$C$11</f>
        <v>252</v>
      </c>
      <c r="DY67" s="2">
        <f>EI67/'Drive Train'!$F$35</f>
        <v>0.55000000000000004</v>
      </c>
      <c r="DZ67" s="46">
        <f>EG67*12*60/(PI() * 'Drive Train'!$F$15)/DY$2*DY67</f>
        <v>-33524.241952521435</v>
      </c>
      <c r="EA67" s="2">
        <f>('DEPRECATED - DT-Prelim Calcs'!$C$6*DY67-DZ67)/('DEPRECATED - DT-Prelim Calcs'!$C$6*DY67)*'DEPRECATED - DT-Prelim Calcs'!$C$7*DY67</f>
        <v>16.483740732753596</v>
      </c>
      <c r="EB67" s="57">
        <f>EA67/'DEPRECATED - DT-Prelim Calcs'!$C$7*('DEPRECATED - DT-Prelim Calcs'!$C$8-'DEPRECATED - DT-Prelim Calcs'!$C$9)+'DEPRECATED - DT-Prelim Calcs'!$C$9</f>
        <v>880.23690290966249</v>
      </c>
      <c r="EC67" s="57">
        <f t="shared" si="15"/>
        <v>93</v>
      </c>
      <c r="ED67" s="2">
        <f t="shared" si="48"/>
        <v>0.96993038185874991</v>
      </c>
      <c r="EE67" s="57">
        <f>ED67*'DEPRECATED - DT-Prelim Calcs'!$C$21/DY$2/'DEPRECATED - DT-Prelim Calcs'!$C$19/'DEPRECATED - DT-Prelim Calcs'!$C$18*3.39*'DEPRECATED - DT-Prelim Calcs'!$C$20</f>
        <v>25.773080821789936</v>
      </c>
      <c r="EF67" s="46">
        <f t="shared" si="49"/>
        <v>0</v>
      </c>
      <c r="EG67" s="57">
        <f>EE66*'DEPRECATED - DT-Prelim Calcs'!$C$11+EG66</f>
        <v>-145.0681986710855</v>
      </c>
      <c r="EH67" s="57">
        <f>EH66+0.5*EE67*'DEPRECATED - DT-Prelim Calcs'!$C$11^2+EG67*'DEPRECATED - DT-Prelim Calcs'!$C$11</f>
        <v>-136289.9146001889</v>
      </c>
      <c r="EI67" s="57">
        <f>MIN('Drive Train'!$F$35-EC66*'DEPRECATED - DT-Prelim Calcs'!$C$21*'Drive Train'!$F$39,EI66+EC$2)</f>
        <v>6.82</v>
      </c>
      <c r="EJ67" s="57">
        <f>'Drive Train'!$F$35-EC67*'DEPRECATED - DT-Prelim Calcs'!$C$21*'Drive Train'!$F$39</f>
        <v>6.82</v>
      </c>
      <c r="EK67" s="1">
        <f>IF(EH67&gt;='Drive Train'!$F$29,1,0)</f>
        <v>0</v>
      </c>
      <c r="EL67" s="57">
        <f t="shared" si="50"/>
        <v>103.33333333333333</v>
      </c>
      <c r="EM67" s="63">
        <f>EM66+'DEPRECATED - DT-Prelim Calcs'!$C$11</f>
        <v>252</v>
      </c>
      <c r="EN67" s="2">
        <f>EX67/'Drive Train'!$F$35</f>
        <v>0.55000000000000004</v>
      </c>
      <c r="EO67" s="46">
        <f>EV67*12*60/(PI() * 'Drive Train'!$F$15)/EN$2*EN67</f>
        <v>-62679.316206259631</v>
      </c>
      <c r="EP67" s="2">
        <f>('DEPRECATED - DT-Prelim Calcs'!$C$6*EN67-EO67)/('DEPRECATED - DT-Prelim Calcs'!$C$6*EN67)*'DEPRECATED - DT-Prelim Calcs'!$C$7*EN67</f>
        <v>29.666429091385691</v>
      </c>
      <c r="EQ67" s="57">
        <f>EP67/'DEPRECATED - DT-Prelim Calcs'!$C$7*('DEPRECATED - DT-Prelim Calcs'!$C$8-'DEPRECATED - DT-Prelim Calcs'!$C$9)+'DEPRECATED - DT-Prelim Calcs'!$C$9</f>
        <v>1582.037283163811</v>
      </c>
      <c r="ER67" s="57">
        <f t="shared" si="16"/>
        <v>93</v>
      </c>
      <c r="ES67" s="2">
        <f t="shared" si="51"/>
        <v>0.86507304327942547</v>
      </c>
      <c r="ET67" s="57">
        <f>ES67*'DEPRECATED - DT-Prelim Calcs'!$C$21/EN$2/'DEPRECATED - DT-Prelim Calcs'!$C$19/'DEPRECATED - DT-Prelim Calcs'!$C$18*3.39*'DEPRECATED - DT-Prelim Calcs'!$C$20</f>
        <v>25.773080821789936</v>
      </c>
      <c r="EU67" s="46">
        <f t="shared" si="52"/>
        <v>0</v>
      </c>
      <c r="EV67" s="57">
        <f>ET66*'DEPRECATED - DT-Prelim Calcs'!$C$11+EV66</f>
        <v>-241.9077141592345</v>
      </c>
      <c r="EW67" s="57">
        <f>EW66+0.5*ET67*'DEPRECATED - DT-Prelim Calcs'!$C$11^2+EV67*'DEPRECATED - DT-Prelim Calcs'!$C$11</f>
        <v>-171960.35833692199</v>
      </c>
      <c r="EX67" s="57">
        <f>MIN('Drive Train'!$F$35-ER66*'DEPRECATED - DT-Prelim Calcs'!$C$21*'Drive Train'!$F$39,EX66+ER$2)</f>
        <v>6.82</v>
      </c>
      <c r="EY67" s="57">
        <f>'Drive Train'!$F$35-ER67*'DEPRECATED - DT-Prelim Calcs'!$C$21*'Drive Train'!$F$39</f>
        <v>6.82</v>
      </c>
      <c r="EZ67" s="1">
        <f>IF(EW67&gt;='Drive Train'!$F$29,1,0)</f>
        <v>0</v>
      </c>
      <c r="FA67" s="57">
        <f t="shared" si="53"/>
        <v>103.33333333333333</v>
      </c>
      <c r="FB67" s="63">
        <f>FB66+'DEPRECATED - DT-Prelim Calcs'!$C$11</f>
        <v>252</v>
      </c>
      <c r="FC67" s="2">
        <f>FM67/'Drive Train'!$F$35</f>
        <v>0.55000000000000004</v>
      </c>
      <c r="FD67" s="46">
        <f>FK67*12*60/(PI() * 'Drive Train'!$F$15)/FC$2*FC67</f>
        <v>-88317.421530856634</v>
      </c>
      <c r="FE67" s="2">
        <f>('DEPRECATED - DT-Prelim Calcs'!$C$6*FC67-FD67)/('DEPRECATED - DT-Prelim Calcs'!$C$6*FC67)*'DEPRECATED - DT-Prelim Calcs'!$C$7*FC67</f>
        <v>41.258893225021481</v>
      </c>
      <c r="FF67" s="57">
        <f>FE67/'DEPRECATED - DT-Prelim Calcs'!$C$7*('DEPRECATED - DT-Prelim Calcs'!$C$8-'DEPRECATED - DT-Prelim Calcs'!$C$9)+'DEPRECATED - DT-Prelim Calcs'!$C$9</f>
        <v>2199.179668369401</v>
      </c>
      <c r="FG67" s="57">
        <f t="shared" si="17"/>
        <v>93</v>
      </c>
      <c r="FH67" s="2">
        <f t="shared" si="54"/>
        <v>0.78067567320338405</v>
      </c>
      <c r="FI67" s="57">
        <f>FH67*'DEPRECATED - DT-Prelim Calcs'!$C$21/FC$2/'DEPRECATED - DT-Prelim Calcs'!$C$19/'DEPRECATED - DT-Prelim Calcs'!$C$18*3.39*'DEPRECATED - DT-Prelim Calcs'!$C$20</f>
        <v>25.773080821789936</v>
      </c>
      <c r="FJ67" s="46">
        <f t="shared" si="55"/>
        <v>0</v>
      </c>
      <c r="FK67" s="57">
        <f>FI66*'DEPRECATED - DT-Prelim Calcs'!$C$11+FK66</f>
        <v>-307.60239763340599</v>
      </c>
      <c r="FL67" s="57">
        <f>FL66+0.5*FI67*'DEPRECATED - DT-Prelim Calcs'!$C$11^2+FK67*'DEPRECATED - DT-Prelim Calcs'!$C$11</f>
        <v>-199912.64099630484</v>
      </c>
      <c r="FM67" s="57">
        <f>MIN('Drive Train'!$F$35-FG66*'DEPRECATED - DT-Prelim Calcs'!$C$21*'Drive Train'!$F$39,FM66+FG$2)</f>
        <v>6.82</v>
      </c>
      <c r="FN67" s="57">
        <f>'Drive Train'!$F$35-FG67*'DEPRECATED - DT-Prelim Calcs'!$C$21*'Drive Train'!$F$39</f>
        <v>6.82</v>
      </c>
      <c r="FO67" s="1">
        <f>IF(FL67&gt;='Drive Train'!$F$29,1,0)</f>
        <v>0</v>
      </c>
      <c r="FP67" s="57">
        <f t="shared" si="56"/>
        <v>103.33333333333333</v>
      </c>
      <c r="FQ67" s="63">
        <f>FQ66+'DEPRECATED - DT-Prelim Calcs'!$C$11</f>
        <v>252</v>
      </c>
      <c r="FR67" s="2">
        <f>GB67/'Drive Train'!$F$35</f>
        <v>0.55000000000000004</v>
      </c>
      <c r="FS67" s="46">
        <f>FZ67*12*60/(PI() * 'Drive Train'!$F$15)/FR$2*FR67</f>
        <v>-712767.94776226569</v>
      </c>
      <c r="FT67" s="2">
        <f>('DEPRECATED - DT-Prelim Calcs'!$C$6*FR67-FS67)/('DEPRECATED - DT-Prelim Calcs'!$C$6*FR67)*'DEPRECATED - DT-Prelim Calcs'!$C$7*FR67</f>
        <v>323.60894354729083</v>
      </c>
      <c r="FU67" s="57">
        <f>FT67/'DEPRECATED - DT-Prelim Calcs'!$C$7*('DEPRECATED - DT-Prelim Calcs'!$C$8-'DEPRECATED - DT-Prelim Calcs'!$C$9)+'DEPRECATED - DT-Prelim Calcs'!$C$9</f>
        <v>17230.512222870297</v>
      </c>
      <c r="FV67" s="57">
        <f t="shared" si="18"/>
        <v>93</v>
      </c>
      <c r="FW67" s="2">
        <f t="shared" si="57"/>
        <v>0.7112822800297498</v>
      </c>
      <c r="FX67" s="57">
        <f>FW67*'DEPRECATED - DT-Prelim Calcs'!$C$21/FR$2/'DEPRECATED - DT-Prelim Calcs'!$C$19/'DEPRECATED - DT-Prelim Calcs'!$C$18*3.39*'DEPRECATED - DT-Prelim Calcs'!$C$20</f>
        <v>25.773080821789936</v>
      </c>
      <c r="FY67" s="46">
        <f t="shared" si="58"/>
        <v>0</v>
      </c>
      <c r="FZ67" s="57">
        <f>FX66*'DEPRECATED - DT-Prelim Calcs'!$C$11+FZ66</f>
        <v>-2261.8449983880873</v>
      </c>
      <c r="GA67" s="57">
        <f>GA66+0.5*FX67*'DEPRECATED - DT-Prelim Calcs'!$C$11^2+FZ67*'DEPRECATED - DT-Prelim Calcs'!$C$11</f>
        <v>-231962.54741323518</v>
      </c>
      <c r="GB67" s="57">
        <f>MIN('Drive Train'!$F$35-FV66*'DEPRECATED - DT-Prelim Calcs'!$C$21*'Drive Train'!$F$39,GB66+FV$2)</f>
        <v>6.82</v>
      </c>
      <c r="GC67" s="57">
        <f>'Drive Train'!$F$35-FV67*'DEPRECATED - DT-Prelim Calcs'!$C$21*'Drive Train'!$F$39</f>
        <v>6.82</v>
      </c>
      <c r="GD67" s="1">
        <f>IF(GA67&gt;='Drive Train'!$F$29,1,0)</f>
        <v>0</v>
      </c>
      <c r="GE67" s="57">
        <f t="shared" si="59"/>
        <v>103.33333333333333</v>
      </c>
      <c r="GF67" s="63">
        <f>GF66+'DEPRECATED - DT-Prelim Calcs'!$C$11</f>
        <v>252</v>
      </c>
      <c r="GG67" s="2">
        <f>GQ67/'Drive Train'!$F$35</f>
        <v>0.85483870967741948</v>
      </c>
      <c r="GH67" s="46">
        <f>GO67*12*60/(PI() * 'Drive Train'!$F$15)/GG$2*GG67</f>
        <v>-237224.72828118165</v>
      </c>
      <c r="GI67" s="2">
        <f>('DEPRECATED - DT-Prelim Calcs'!$C$6*GG67-GH67)/('DEPRECATED - DT-Prelim Calcs'!$C$6*GG67)*'DEPRECATED - DT-Prelim Calcs'!$C$7*GG67</f>
        <v>109.32312473453418</v>
      </c>
      <c r="GJ67" s="57">
        <f>GI67/'DEPRECATED - DT-Prelim Calcs'!$C$7*('DEPRECATED - DT-Prelim Calcs'!$C$8-'DEPRECATED - DT-Prelim Calcs'!$C$9)+'DEPRECATED - DT-Prelim Calcs'!$C$9</f>
        <v>5822.682117610264</v>
      </c>
      <c r="GK67" s="57">
        <f t="shared" si="60"/>
        <v>29.999999999999982</v>
      </c>
      <c r="GL67" s="2">
        <f t="shared" si="61"/>
        <v>0.99579519204165001</v>
      </c>
      <c r="GM67" s="57">
        <f>GL67*'DEPRECATED - DT-Prelim Calcs'!$C$21/GG$2/'DEPRECATED - DT-Prelim Calcs'!$C$19/'DEPRECATED - DT-Prelim Calcs'!$C$18*3.39*'DEPRECATED - DT-Prelim Calcs'!$C$20</f>
        <v>25.773080821789936</v>
      </c>
      <c r="GN67" s="46">
        <f t="shared" si="62"/>
        <v>0</v>
      </c>
      <c r="GO67" s="57">
        <f>GM66*'DEPRECATED - DT-Prelim Calcs'!$C$11+GO66</f>
        <v>-678.08038408849029</v>
      </c>
      <c r="GP67" s="57">
        <f>GP66+0.5*GM67*'DEPRECATED - DT-Prelim Calcs'!$C$11^2+GO67*'DEPRECATED - DT-Prelim Calcs'!$C$11</f>
        <v>-134588.86263953184</v>
      </c>
      <c r="GQ67" s="57">
        <f>MIN('Drive Train'!$F$35-GK66*'DEPRECATED - DT-Prelim Calcs'!$C$21*'Drive Train'!$F$39,GQ66+GK$2)</f>
        <v>10.600000000000001</v>
      </c>
      <c r="GR67" s="57">
        <f>'Drive Train'!$F$35-GK67*'DEPRECATED - DT-Prelim Calcs'!$C$21*'Drive Train'!$F$39</f>
        <v>10.600000000000001</v>
      </c>
      <c r="GS67" s="1">
        <f>IF(GP67&gt;='Drive Train'!$F$29,1,0)</f>
        <v>0</v>
      </c>
      <c r="GT67" s="57">
        <f t="shared" si="63"/>
        <v>33.333333333333314</v>
      </c>
      <c r="GU67" s="63">
        <f>GU66+'DEPRECATED - DT-Prelim Calcs'!$C$11</f>
        <v>252</v>
      </c>
      <c r="GV67" s="2">
        <f>HF67/'Drive Train'!$F$35</f>
        <v>0.83870967741935498</v>
      </c>
      <c r="GW67" s="46">
        <f>HD67*12*60/(PI() * 'Drive Train'!$F$15)/GV$2*GV67</f>
        <v>-310562.53019719565</v>
      </c>
      <c r="GX67" s="2">
        <f>('DEPRECATED - DT-Prelim Calcs'!$C$6*GV67-GW67)/('DEPRECATED - DT-Prelim Calcs'!$C$6*GV67)*'DEPRECATED - DT-Prelim Calcs'!$C$7*GV67</f>
        <v>142.44449816033702</v>
      </c>
      <c r="GY67" s="57">
        <f>GX67/'DEPRECATED - DT-Prelim Calcs'!$C$7*('DEPRECATED - DT-Prelim Calcs'!$C$8-'DEPRECATED - DT-Prelim Calcs'!$C$9)+'DEPRECATED - DT-Prelim Calcs'!$C$9</f>
        <v>7585.9485950088128</v>
      </c>
      <c r="GZ67" s="57">
        <f t="shared" si="20"/>
        <v>33.333333333333314</v>
      </c>
      <c r="HA67" s="2">
        <f t="shared" si="64"/>
        <v>0.99579519204165001</v>
      </c>
      <c r="HB67" s="57">
        <f>HA67*'DEPRECATED - DT-Prelim Calcs'!$C$21/GV$2/'DEPRECATED - DT-Prelim Calcs'!$C$19/'DEPRECATED - DT-Prelim Calcs'!$C$18*3.39*'DEPRECATED - DT-Prelim Calcs'!$C$20</f>
        <v>25.773080821789936</v>
      </c>
      <c r="HC67" s="46">
        <f t="shared" si="65"/>
        <v>0</v>
      </c>
      <c r="HD67" s="57">
        <f>HB66*'DEPRECATED - DT-Prelim Calcs'!$C$11+HD66</f>
        <v>-904.77961130968242</v>
      </c>
      <c r="HE67" s="57">
        <f>HE66+0.5*HB67*'DEPRECATED - DT-Prelim Calcs'!$C$11^2+HD67*'DEPRECATED - DT-Prelim Calcs'!$C$11</f>
        <v>-124202.73603553584</v>
      </c>
      <c r="HF67" s="57">
        <f>MIN('Drive Train'!$F$35-GZ66*'DEPRECATED - DT-Prelim Calcs'!$C$21*'Drive Train'!$F$39,HF66+GZ$2)</f>
        <v>10.400000000000002</v>
      </c>
      <c r="HG67" s="57">
        <f>'Drive Train'!$F$35-GZ67*'DEPRECATED - DT-Prelim Calcs'!$C$21*'Drive Train'!$F$39</f>
        <v>10.400000000000002</v>
      </c>
      <c r="HH67" s="1">
        <f>IF(HE67&gt;='Drive Train'!$F$29,1,0)</f>
        <v>0</v>
      </c>
      <c r="HI67" s="57">
        <f t="shared" si="66"/>
        <v>37.037037037037017</v>
      </c>
      <c r="HJ67" s="63">
        <f>HJ66+'DEPRECATED - DT-Prelim Calcs'!$C$11</f>
        <v>252</v>
      </c>
      <c r="HK67" s="2">
        <f>HU67/'Drive Train'!$F$35</f>
        <v>0.82258064516129037</v>
      </c>
      <c r="HL67" s="46">
        <f>HS67*12*60/(PI() * 'Drive Train'!$F$15)/HK$2*HK67</f>
        <v>-323411.3945411148</v>
      </c>
      <c r="HM67" s="2">
        <f>('DEPRECATED - DT-Prelim Calcs'!$C$6*HK67-HL67)/('DEPRECATED - DT-Prelim Calcs'!$C$6*HK67)*'DEPRECATED - DT-Prelim Calcs'!$C$7*HK67</f>
        <v>148.21533883778179</v>
      </c>
      <c r="HN67" s="57">
        <f>HM67/'DEPRECATED - DT-Prelim Calcs'!$C$7*('DEPRECATED - DT-Prelim Calcs'!$C$8-'DEPRECATED - DT-Prelim Calcs'!$C$9)+'DEPRECATED - DT-Prelim Calcs'!$C$9</f>
        <v>7893.1680385424916</v>
      </c>
      <c r="HO67" s="57">
        <f t="shared" si="21"/>
        <v>36.66666666666665</v>
      </c>
      <c r="HP67" s="2">
        <f t="shared" si="67"/>
        <v>0.99579519204165001</v>
      </c>
      <c r="HQ67" s="57">
        <f>HP67*'DEPRECATED - DT-Prelim Calcs'!$C$21/HK$2/'DEPRECATED - DT-Prelim Calcs'!$C$19/'DEPRECATED - DT-Prelim Calcs'!$C$18*3.39*'DEPRECATED - DT-Prelim Calcs'!$C$20</f>
        <v>25.773080821789936</v>
      </c>
      <c r="HR67" s="46">
        <f t="shared" si="68"/>
        <v>0</v>
      </c>
      <c r="HS67" s="57">
        <f>HQ66*'DEPRECATED - DT-Prelim Calcs'!$C$11+HS66</f>
        <v>-960.6877075186859</v>
      </c>
      <c r="HT67" s="57">
        <f>HT66+0.5*HQ67*'DEPRECATED - DT-Prelim Calcs'!$C$11^2+HS67*'DEPRECATED - DT-Prelim Calcs'!$C$11</f>
        <v>-100720.92297256786</v>
      </c>
      <c r="HU67" s="57">
        <f>MIN('Drive Train'!$F$35-HO66*'DEPRECATED - DT-Prelim Calcs'!$C$21*'Drive Train'!$F$39,HU66+HO$2)</f>
        <v>10.200000000000001</v>
      </c>
      <c r="HV67" s="57">
        <f>'Drive Train'!$F$35-HO67*'DEPRECATED - DT-Prelim Calcs'!$C$21*'Drive Train'!$F$39</f>
        <v>10.200000000000001</v>
      </c>
      <c r="HW67" s="1">
        <f>IF(HT67&gt;='Drive Train'!$F$29,1,0)</f>
        <v>0</v>
      </c>
      <c r="HX67" s="57">
        <f t="shared" si="69"/>
        <v>40.740740740740726</v>
      </c>
      <c r="HY67" s="63">
        <f>HY66+'DEPRECATED - DT-Prelim Calcs'!$C$11</f>
        <v>252</v>
      </c>
      <c r="HZ67" s="2">
        <f>IJ67/'Drive Train'!$F$35</f>
        <v>0.80645161290322598</v>
      </c>
      <c r="IA67" s="46">
        <f>IH67*12*60/(PI() * 'Drive Train'!$F$15)/HZ$2*HZ67</f>
        <v>20951.917296524378</v>
      </c>
      <c r="IB67" s="2">
        <f>('DEPRECATED - DT-Prelim Calcs'!$C$6*HZ67-IA67)/('DEPRECATED - DT-Prelim Calcs'!$C$6*HZ67)*'DEPRECATED - DT-Prelim Calcs'!$C$7*HZ67</f>
        <v>-7.5300202216506475</v>
      </c>
      <c r="IC67" s="57">
        <f>IB67/'DEPRECATED - DT-Prelim Calcs'!$C$7*('DEPRECATED - DT-Prelim Calcs'!$C$8-'DEPRECATED - DT-Prelim Calcs'!$C$9)+'DEPRECATED - DT-Prelim Calcs'!$C$9</f>
        <v>-398.17203088704485</v>
      </c>
      <c r="ID67" s="57">
        <f t="shared" si="22"/>
        <v>-398.17203088704485</v>
      </c>
      <c r="IE67" s="2">
        <f t="shared" si="70"/>
        <v>-9.4321059016498161</v>
      </c>
      <c r="IF67" s="57">
        <f>IE67*'DEPRECATED - DT-Prelim Calcs'!$C$21/HZ$2/'DEPRECATED - DT-Prelim Calcs'!$C$19/'DEPRECATED - DT-Prelim Calcs'!$C$18*3.39*'DEPRECATED - DT-Prelim Calcs'!$C$20</f>
        <v>-244.12090926497962</v>
      </c>
      <c r="IG67" s="46">
        <f t="shared" si="71"/>
        <v>1</v>
      </c>
      <c r="IH67" s="57">
        <f>IF66*'DEPRECATED - DT-Prelim Calcs'!$C$11+IH66</f>
        <v>63.482037832230532</v>
      </c>
      <c r="II67" s="57">
        <f>II66+0.5*IF67*'DEPRECATED - DT-Prelim Calcs'!$C$11^2+IH67*'DEPRECATED - DT-Prelim Calcs'!$C$11</f>
        <v>-104519.19280259259</v>
      </c>
      <c r="IJ67" s="57">
        <f>MIN('Drive Train'!$F$35-ID66*'DEPRECATED - DT-Prelim Calcs'!$C$21*'Drive Train'!$F$39,IJ66+ID$2)</f>
        <v>10.000000000000002</v>
      </c>
      <c r="IK67" s="57">
        <f>'Drive Train'!$F$35-ID67*'DEPRECATED - DT-Prelim Calcs'!$C$21*'Drive Train'!$F$39</f>
        <v>36.290321853222693</v>
      </c>
      <c r="IL67" s="1">
        <f>IF(II67&gt;='Drive Train'!$F$29,1,0)</f>
        <v>0</v>
      </c>
      <c r="IM67" s="57">
        <f t="shared" si="72"/>
        <v>-442.41336765227209</v>
      </c>
      <c r="IN67" s="63">
        <f>IN66+'DEPRECATED - DT-Prelim Calcs'!$C$11</f>
        <v>252</v>
      </c>
      <c r="IO67" s="2">
        <f>IY67/'Drive Train'!$F$35</f>
        <v>0.79032258064516137</v>
      </c>
      <c r="IP67" s="46">
        <f>IW67*12*60/(PI() * 'Drive Train'!$F$15)/IO$2*IO67</f>
        <v>6261.263655457843</v>
      </c>
      <c r="IQ67" s="2">
        <f>('DEPRECATED - DT-Prelim Calcs'!$C$6*IO67-IP67)/('DEPRECATED - DT-Prelim Calcs'!$C$6*IO67)*'DEPRECATED - DT-Prelim Calcs'!$C$7*IO67</f>
        <v>-0.92640051866643713</v>
      </c>
      <c r="IR67" s="57">
        <f>IQ67/'DEPRECATED - DT-Prelim Calcs'!$C$7*('DEPRECATED - DT-Prelim Calcs'!$C$8-'DEPRECATED - DT-Prelim Calcs'!$C$9)+'DEPRECATED - DT-Prelim Calcs'!$C$9</f>
        <v>-46.618334665935222</v>
      </c>
      <c r="IS67" s="57">
        <f t="shared" si="23"/>
        <v>-46.618334665935222</v>
      </c>
      <c r="IT67" s="2">
        <f t="shared" si="73"/>
        <v>-1.5064195197233321</v>
      </c>
      <c r="IU67" s="57">
        <f>IT67*'DEPRECATED - DT-Prelim Calcs'!$C$21/IO$2/'DEPRECATED - DT-Prelim Calcs'!$C$19/'DEPRECATED - DT-Prelim Calcs'!$C$18*3.39*'DEPRECATED - DT-Prelim Calcs'!$C$20</f>
        <v>-38.989013346960931</v>
      </c>
      <c r="IV67" s="46">
        <f t="shared" si="74"/>
        <v>1</v>
      </c>
      <c r="IW67" s="57">
        <f>IU66*'DEPRECATED - DT-Prelim Calcs'!$C$11+IW66</f>
        <v>19.358112284680288</v>
      </c>
      <c r="IX67" s="57">
        <f>IX66+0.5*IU67*'DEPRECATED - DT-Prelim Calcs'!$C$11^2+IW67*'DEPRECATED - DT-Prelim Calcs'!$C$11</f>
        <v>-138349.93559117813</v>
      </c>
      <c r="IY67" s="57">
        <f>MIN('Drive Train'!$F$35-IS66*'DEPRECATED - DT-Prelim Calcs'!$C$21*'Drive Train'!$F$39,IY66+IS$2)</f>
        <v>9.8000000000000007</v>
      </c>
      <c r="IZ67" s="57">
        <f>'Drive Train'!$F$35-IS67*'DEPRECATED - DT-Prelim Calcs'!$C$21*'Drive Train'!$F$39</f>
        <v>15.197100079956114</v>
      </c>
      <c r="JA67" s="1">
        <f>IF(IX67&gt;='Drive Train'!$F$29,1,0)</f>
        <v>0</v>
      </c>
      <c r="JB67" s="57">
        <f t="shared" si="75"/>
        <v>-51.798149628816915</v>
      </c>
      <c r="JC67" s="63">
        <f>JC66+'DEPRECATED - DT-Prelim Calcs'!$C$11</f>
        <v>252</v>
      </c>
      <c r="JD67" s="2">
        <f>JN67/'Drive Train'!$F$35</f>
        <v>0.77419354838709686</v>
      </c>
      <c r="JE67" s="46">
        <f>JL67*12*60/(PI() * 'Drive Train'!$F$15)/JD$2*JD67</f>
        <v>-296792.66890850163</v>
      </c>
      <c r="JF67" s="2">
        <f>('DEPRECATED - DT-Prelim Calcs'!$C$6*JD67-JE67)/('DEPRECATED - DT-Prelim Calcs'!$C$6*JD67)*'DEPRECATED - DT-Prelim Calcs'!$C$7*JD67</f>
        <v>136.0628668774082</v>
      </c>
      <c r="JG67" s="57">
        <f>JF67/'DEPRECATED - DT-Prelim Calcs'!$C$7*('DEPRECATED - DT-Prelim Calcs'!$C$8-'DEPRECATED - DT-Prelim Calcs'!$C$9)+'DEPRECATED - DT-Prelim Calcs'!$C$9</f>
        <v>7246.2127885358805</v>
      </c>
      <c r="JH67" s="57">
        <f t="shared" si="24"/>
        <v>46.666666666666657</v>
      </c>
      <c r="JI67" s="2">
        <f t="shared" si="76"/>
        <v>0.99579519204165001</v>
      </c>
      <c r="JJ67" s="57">
        <f>JI67*'DEPRECATED - DT-Prelim Calcs'!$C$21/JD$2/'DEPRECATED - DT-Prelim Calcs'!$C$19/'DEPRECATED - DT-Prelim Calcs'!$C$18*3.39*'DEPRECATED - DT-Prelim Calcs'!$C$20</f>
        <v>25.773080821789936</v>
      </c>
      <c r="JK67" s="46">
        <f t="shared" si="77"/>
        <v>0</v>
      </c>
      <c r="JL67" s="57">
        <f>JJ66*'DEPRECATED - DT-Prelim Calcs'!$C$11+JL66</f>
        <v>-936.7183426724522</v>
      </c>
      <c r="JM67" s="57">
        <f>JM66+0.5*JJ67*'DEPRECATED - DT-Prelim Calcs'!$C$11^2+JL67*'DEPRECATED - DT-Prelim Calcs'!$C$11</f>
        <v>-154875.32503915054</v>
      </c>
      <c r="JN67" s="57">
        <f>MIN('Drive Train'!$F$35-JH66*'DEPRECATED - DT-Prelim Calcs'!$C$21*'Drive Train'!$F$39,JN66+JH$2)</f>
        <v>9.6000000000000014</v>
      </c>
      <c r="JO67" s="57">
        <f>'Drive Train'!$F$35-JH67*'DEPRECATED - DT-Prelim Calcs'!$C$21*'Drive Train'!$F$39</f>
        <v>9.6000000000000014</v>
      </c>
      <c r="JP67" s="1">
        <f>IF(JM67&gt;='Drive Train'!$F$29,1,0)</f>
        <v>0</v>
      </c>
      <c r="JQ67" s="57">
        <f>MIN(JG67,'DEPRECATED - DT-Prelim Calcs'!$C$10)*'DEPRECATED - DT-Prelim Calcs'!$C$11*1000/60/60</f>
        <v>103.33333333333333</v>
      </c>
      <c r="JR67" s="63">
        <f>JR66+'DEPRECATED - DT-Prelim Calcs'!$C$11</f>
        <v>252</v>
      </c>
      <c r="JS67" s="2">
        <f>KC67/'Drive Train'!$F$35</f>
        <v>0.75806451612903225</v>
      </c>
      <c r="JT67" s="46">
        <f>KA67*12*60/(PI() * 'Drive Train'!$F$15)/JS$2*JS67</f>
        <v>-40911.903558221951</v>
      </c>
      <c r="JU67" s="2">
        <f>('DEPRECATED - DT-Prelim Calcs'!$C$6*JS67-JT67)/('DEPRECATED - DT-Prelim Calcs'!$C$6*JS67)*'DEPRECATED - DT-Prelim Calcs'!$C$7*JS67</f>
        <v>20.325563546781829</v>
      </c>
      <c r="JV67" s="57">
        <f>JU67/'DEPRECATED - DT-Prelim Calcs'!$C$7*('DEPRECATED - DT-Prelim Calcs'!$C$8-'DEPRECATED - DT-Prelim Calcs'!$C$9)+'DEPRECATED - DT-Prelim Calcs'!$C$9</f>
        <v>1084.7621589427838</v>
      </c>
      <c r="JW67" s="57">
        <f t="shared" si="25"/>
        <v>49.999999999999993</v>
      </c>
      <c r="JX67" s="2">
        <f t="shared" si="78"/>
        <v>0.99579519204165001</v>
      </c>
      <c r="JY67" s="57">
        <f>JX67*'DEPRECATED - DT-Prelim Calcs'!$C$21/JS$2/'DEPRECATED - DT-Prelim Calcs'!$C$19/'DEPRECATED - DT-Prelim Calcs'!$C$18*3.39*'DEPRECATED - DT-Prelim Calcs'!$C$20</f>
        <v>25.773080821789936</v>
      </c>
      <c r="JZ67" s="46">
        <f t="shared" si="79"/>
        <v>0</v>
      </c>
      <c r="KA67" s="57">
        <f>JY66*'DEPRECATED - DT-Prelim Calcs'!$C$11+KA66</f>
        <v>-131.87088529005143</v>
      </c>
      <c r="KB67" s="57">
        <f>KB66+0.5*JY67*'DEPRECATED - DT-Prelim Calcs'!$C$11^2+KA67*'DEPRECATED - DT-Prelim Calcs'!$C$11</f>
        <v>-141221.72583167243</v>
      </c>
      <c r="KC67" s="57">
        <f>MIN('Drive Train'!$F$35-JW66*'DEPRECATED - DT-Prelim Calcs'!$C$21*'Drive Train'!$F$39,KC66+JW$2)</f>
        <v>9.4</v>
      </c>
      <c r="KD67" s="57">
        <f>'Drive Train'!$F$35-JW67*'DEPRECATED - DT-Prelim Calcs'!$C$21*'Drive Train'!$F$39</f>
        <v>9.4</v>
      </c>
      <c r="KE67" s="1">
        <f>IF(KB67&gt;='Drive Train'!$F$29,1,0)</f>
        <v>0</v>
      </c>
      <c r="KF67" s="57">
        <f>MIN(JV67,'DEPRECATED - DT-Prelim Calcs'!$C$10)*'DEPRECATED - DT-Prelim Calcs'!$C$11*1000/60/60</f>
        <v>103.33333333333333</v>
      </c>
      <c r="KG67" s="63">
        <f>KG66+'DEPRECATED - DT-Prelim Calcs'!$C$11</f>
        <v>252</v>
      </c>
      <c r="KH67" s="2">
        <f>KR67/'Drive Train'!$F$35</f>
        <v>0.74193548387096786</v>
      </c>
      <c r="KI67" s="46">
        <f>KP67*12*60/(PI() * 'Drive Train'!$F$15)/KH$2*KH67</f>
        <v>-123659.53930386469</v>
      </c>
      <c r="KJ67" s="2">
        <f>('DEPRECATED - DT-Prelim Calcs'!$C$6*KH67-KI67)/('DEPRECATED - DT-Prelim Calcs'!$C$6*KH67)*'DEPRECATED - DT-Prelim Calcs'!$C$7*KH67</f>
        <v>57.701664839264865</v>
      </c>
      <c r="KK67" s="57">
        <f>KJ67/'DEPRECATED - DT-Prelim Calcs'!$C$7*('DEPRECATED - DT-Prelim Calcs'!$C$8-'DEPRECATED - DT-Prelim Calcs'!$C$9)+'DEPRECATED - DT-Prelim Calcs'!$C$9</f>
        <v>3074.5355182065073</v>
      </c>
      <c r="KL67" s="57">
        <f t="shared" si="26"/>
        <v>53.333333333333329</v>
      </c>
      <c r="KM67" s="2">
        <f t="shared" si="80"/>
        <v>0.99579519204165001</v>
      </c>
      <c r="KN67" s="57">
        <f>KM67*'DEPRECATED - DT-Prelim Calcs'!$C$21/KH$2/'DEPRECATED - DT-Prelim Calcs'!$C$19/'DEPRECATED - DT-Prelim Calcs'!$C$18*3.39*'DEPRECATED - DT-Prelim Calcs'!$C$20</f>
        <v>25.773080821789936</v>
      </c>
      <c r="KO67" s="46">
        <f t="shared" si="81"/>
        <v>0</v>
      </c>
      <c r="KP67" s="57">
        <f>KN66*'DEPRECATED - DT-Prelim Calcs'!$C$11+KP66</f>
        <v>-407.25543163507405</v>
      </c>
      <c r="KQ67" s="57">
        <f>KQ66+0.5*KN67*'DEPRECATED - DT-Prelim Calcs'!$C$11^2+KP67*'DEPRECATED - DT-Prelim Calcs'!$C$11</f>
        <v>-110396.17804081307</v>
      </c>
      <c r="KR67" s="57">
        <f>MIN('Drive Train'!$F$35-KL66*'DEPRECATED - DT-Prelim Calcs'!$C$21*'Drive Train'!$F$39,KR66+KL$2)</f>
        <v>9.2000000000000011</v>
      </c>
      <c r="KS67" s="57">
        <f>'Drive Train'!$F$35-KL67*'DEPRECATED - DT-Prelim Calcs'!$C$21*'Drive Train'!$F$39</f>
        <v>9.2000000000000011</v>
      </c>
      <c r="KT67" s="1">
        <f>IF(KQ67&gt;='Drive Train'!$F$29,1,0)</f>
        <v>0</v>
      </c>
      <c r="KU67" s="57">
        <f>MIN(KK67,'DEPRECATED - DT-Prelim Calcs'!$C$10)*'DEPRECATED - DT-Prelim Calcs'!$C$11*1000/60/60</f>
        <v>103.33333333333333</v>
      </c>
      <c r="KV67" s="63">
        <f>KV66+'DEPRECATED - DT-Prelim Calcs'!$C$11</f>
        <v>252</v>
      </c>
      <c r="KW67" s="2">
        <f>LG67/'Drive Train'!$F$35</f>
        <v>0.72580645161290325</v>
      </c>
      <c r="KX67" s="46">
        <f>LE67*12*60/(PI() * 'Drive Train'!$F$15)/KW$2*KW67</f>
        <v>-277427.74818779109</v>
      </c>
      <c r="KY67" s="2">
        <f>('DEPRECATED - DT-Prelim Calcs'!$C$6*KW67-KX67)/('DEPRECATED - DT-Prelim Calcs'!$C$6*KW67)*'DEPRECATED - DT-Prelim Calcs'!$C$7*KW67</f>
        <v>127.1902579259812</v>
      </c>
      <c r="KZ67" s="57">
        <f>KY67/'DEPRECATED - DT-Prelim Calcs'!$C$7*('DEPRECATED - DT-Prelim Calcs'!$C$8-'DEPRECATED - DT-Prelim Calcs'!$C$9)+'DEPRECATED - DT-Prelim Calcs'!$C$9</f>
        <v>6773.86601323792</v>
      </c>
      <c r="LA67" s="57">
        <f t="shared" si="27"/>
        <v>56.666666666666664</v>
      </c>
      <c r="LB67" s="2">
        <f t="shared" si="82"/>
        <v>0.99579519204165001</v>
      </c>
      <c r="LC67" s="57">
        <f>LB67*'DEPRECATED - DT-Prelim Calcs'!$C$21/KW$2/'DEPRECATED - DT-Prelim Calcs'!$C$19/'DEPRECATED - DT-Prelim Calcs'!$C$18*3.39*'DEPRECATED - DT-Prelim Calcs'!$C$20</f>
        <v>25.773080821789936</v>
      </c>
      <c r="LD67" s="46">
        <f t="shared" si="83"/>
        <v>0</v>
      </c>
      <c r="LE67" s="57">
        <f>LC66*'DEPRECATED - DT-Prelim Calcs'!$C$11+LE66</f>
        <v>-933.97333188687901</v>
      </c>
      <c r="LF67" s="57">
        <f>LF66+0.5*LC67*'DEPRECATED - DT-Prelim Calcs'!$C$11^2+LE67*'DEPRECATED - DT-Prelim Calcs'!$C$11</f>
        <v>-132495.74374485185</v>
      </c>
      <c r="LG67" s="57">
        <f>MIN('Drive Train'!$F$35-LA66*'DEPRECATED - DT-Prelim Calcs'!$C$21*'Drive Train'!$F$39,LG66+LA$2)</f>
        <v>9</v>
      </c>
      <c r="LH67" s="57">
        <f>'Drive Train'!$F$35-LA67*'DEPRECATED - DT-Prelim Calcs'!$C$21*'Drive Train'!$F$39</f>
        <v>9</v>
      </c>
      <c r="LI67" s="1">
        <f>IF(LF67&gt;='Drive Train'!$F$29,1,0)</f>
        <v>0</v>
      </c>
      <c r="LJ67" s="57">
        <f>MIN(KZ67,'DEPRECATED - DT-Prelim Calcs'!$C$10)*'DEPRECATED - DT-Prelim Calcs'!$C$11*1000/60/60</f>
        <v>103.33333333333333</v>
      </c>
      <c r="LK67" s="63">
        <f>LK66+'DEPRECATED - DT-Prelim Calcs'!$C$11</f>
        <v>252</v>
      </c>
      <c r="LL67" s="2">
        <f>LV67/'Drive Train'!$F$35</f>
        <v>0.70967741935483875</v>
      </c>
      <c r="LM67" s="46">
        <f>LT67*12*60/(PI() * 'Drive Train'!$F$15)/LL$2*LL67</f>
        <v>-229499.5783499883</v>
      </c>
      <c r="LN67" s="2">
        <f>('DEPRECATED - DT-Prelim Calcs'!$C$6*LL67-LM67)/('DEPRECATED - DT-Prelim Calcs'!$C$6*LL67)*'DEPRECATED - DT-Prelim Calcs'!$C$7*LL67</f>
        <v>105.48030078392317</v>
      </c>
      <c r="LO67" s="57">
        <f>LN67/'DEPRECATED - DT-Prelim Calcs'!$C$7*('DEPRECATED - DT-Prelim Calcs'!$C$8-'DEPRECATED - DT-Prelim Calcs'!$C$9)+'DEPRECATED - DT-Prelim Calcs'!$C$9</f>
        <v>5618.1035645549136</v>
      </c>
      <c r="LP67" s="57">
        <f t="shared" si="28"/>
        <v>60</v>
      </c>
      <c r="LQ67" s="2">
        <f t="shared" si="84"/>
        <v>0.99579519204165001</v>
      </c>
      <c r="LR67" s="57">
        <f>LQ67*'DEPRECATED - DT-Prelim Calcs'!$C$21/LL$2/'DEPRECATED - DT-Prelim Calcs'!$C$19/'DEPRECATED - DT-Prelim Calcs'!$C$18*3.39*'DEPRECATED - DT-Prelim Calcs'!$C$20</f>
        <v>25.773080821789936</v>
      </c>
      <c r="LS67" s="46">
        <f t="shared" si="85"/>
        <v>0</v>
      </c>
      <c r="LT67" s="57">
        <f>LR66*'DEPRECATED - DT-Prelim Calcs'!$C$11+LT66</f>
        <v>-790.1805004451636</v>
      </c>
      <c r="LU67" s="57">
        <f>LU66+0.5*LR67*'DEPRECATED - DT-Prelim Calcs'!$C$11^2+LT67*'DEPRECATED - DT-Prelim Calcs'!$C$11</f>
        <v>-147892.09804441626</v>
      </c>
      <c r="LV67" s="57">
        <f>MIN('Drive Train'!$F$35-LP66*'DEPRECATED - DT-Prelim Calcs'!$C$21*'Drive Train'!$F$39,LV66+LP$2)</f>
        <v>8.8000000000000007</v>
      </c>
      <c r="LW67" s="57">
        <f>'Drive Train'!$F$35-LP67*'DEPRECATED - DT-Prelim Calcs'!$C$21*'Drive Train'!$F$39</f>
        <v>8.8000000000000007</v>
      </c>
      <c r="LX67" s="1">
        <f>IF(LU67&gt;='Drive Train'!$F$29,1,0)</f>
        <v>0</v>
      </c>
      <c r="LY67" s="57">
        <f>MIN(LO67,'DEPRECATED - DT-Prelim Calcs'!$C$10)*'DEPRECATED - DT-Prelim Calcs'!$C$11*1000/60/60</f>
        <v>103.33333333333333</v>
      </c>
      <c r="LZ67" s="63">
        <f>LZ66+'DEPRECATED - DT-Prelim Calcs'!$C$11</f>
        <v>252</v>
      </c>
    </row>
    <row r="68" spans="2:338" x14ac:dyDescent="0.2">
      <c r="Q68" s="126"/>
      <c r="R68" s="63">
        <f>R67+'DEPRECATED - DT-Prelim Calcs'!$C$11</f>
        <v>256</v>
      </c>
      <c r="S68" s="2">
        <f>AG68/'Drive Train'!$F$35</f>
        <v>0</v>
      </c>
      <c r="T68" s="46">
        <f>AE68*12*60/(PI() * 'Drive Train'!$F$15)/S$2*ABS(S68)</f>
        <v>0</v>
      </c>
      <c r="U68" s="2">
        <f>IF(OR(AD67=1,AND($C$32=Motors!$C$32,'DEPRECATED - DT-Prelim Calcs'!AI67=1)),0,IF(AG68=0,-(V67+$C$9)/($C$8-$C$9)*$C$7,($C$6*S68-T68)/($C$6*S68)*$C$7*S68))</f>
        <v>0</v>
      </c>
      <c r="V68" s="57">
        <f>IF(AND(AD67=1,AI67=1),0,ABS(U68/$C$7*($C$8-$C$9)+$C$9) *'Drive Train'!$AA$49 + V67*(1-'Drive Train'!$AA$49))</f>
        <v>0</v>
      </c>
      <c r="W68" s="57">
        <f t="shared" si="0"/>
        <v>0</v>
      </c>
      <c r="X68" s="2">
        <f>MAX(MIN(IF(AND(AI67=1,AG68&lt;0),-1,1)*(W68-$C$9)/($C$8-$C$9)*$C$7-$C$29*AE68/T$2 -  AI67*$C$29/2,X$2),MAX(X$4:X67)*-1)</f>
        <v>-0.2458281045106315</v>
      </c>
      <c r="Y68" s="57">
        <f t="shared" si="1"/>
        <v>0</v>
      </c>
      <c r="Z68" s="57">
        <f t="shared" si="2"/>
        <v>0</v>
      </c>
      <c r="AA68" s="57">
        <f t="shared" si="3"/>
        <v>0</v>
      </c>
      <c r="AB68" s="57" t="e">
        <f t="shared" si="4"/>
        <v>#N/A</v>
      </c>
      <c r="AC68" s="46">
        <f t="shared" si="29"/>
        <v>1</v>
      </c>
      <c r="AD68" s="1">
        <f t="shared" si="5"/>
        <v>1</v>
      </c>
      <c r="AE68" s="57">
        <f t="shared" si="6"/>
        <v>0</v>
      </c>
      <c r="AF68" s="57" t="e">
        <f t="shared" si="7"/>
        <v>#N/A</v>
      </c>
      <c r="AG68" s="57">
        <f>IF(AI67=0,MIN('Drive Train'!$F$35-W67*$C$21*'Drive Train'!$F$39,AG67+W$2)-$C$3,IF(AE67-1&lt;=0,0,IF($C$32=Motors!$C$30,MAX(MAX(AG$4:AG67)*-1,AG67-W$2),MAX(0,MAX(AG$4:AG67)*-1,AG67-W$2))))</f>
        <v>0</v>
      </c>
      <c r="AH68" s="57">
        <f>'Drive Train'!$F$35-ABS(W68)*'DEPRECATED - DT-Prelim Calcs'!$C$21*'Drive Train'!$F$39</f>
        <v>12.4</v>
      </c>
      <c r="AI68" s="1">
        <f>IF(AJ68&gt;='Drive Train'!$F$29,1,0)</f>
        <v>1</v>
      </c>
      <c r="AJ68" s="57">
        <f>AJ67+0.5*Y68*'DEPRECATED - DT-Prelim Calcs'!$C$11^2+AE68*'DEPRECATED - DT-Prelim Calcs'!$C$11</f>
        <v>784.33981740885292</v>
      </c>
      <c r="AK68" s="57">
        <f t="shared" si="8"/>
        <v>0</v>
      </c>
      <c r="AL68" s="63">
        <f>AL67+'DEPRECATED - DT-Prelim Calcs'!$C$11</f>
        <v>256</v>
      </c>
      <c r="AM68" s="2">
        <f>AW68/'Drive Train'!$F$35</f>
        <v>0.90171795751519535</v>
      </c>
      <c r="AN68" s="46">
        <f>AU68*12*60/(PI() * 'Drive Train'!$F$15)/AM$2*AM68</f>
        <v>4074.513013142559</v>
      </c>
      <c r="AO68" s="2">
        <f>('DEPRECATED - DT-Prelim Calcs'!$C$6*AM68-AN68)/('DEPRECATED - DT-Prelim Calcs'!$C$6*AM68)*'DEPRECATED - DT-Prelim Calcs'!$C$7*AM68</f>
        <v>0.33081825853590446</v>
      </c>
      <c r="AP68" s="57">
        <f>AO68/'DEPRECATED - DT-Prelim Calcs'!$C$7*('DEPRECATED - DT-Prelim Calcs'!$C$8-'DEPRECATED - DT-Prelim Calcs'!$C$9)+'DEPRECATED - DT-Prelim Calcs'!$C$9</f>
        <v>20.31161102496122</v>
      </c>
      <c r="AQ68" s="57">
        <f t="shared" si="9"/>
        <v>20.31161102496122</v>
      </c>
      <c r="AR68" s="2">
        <f t="shared" si="30"/>
        <v>-1.0593871341280092E-7</v>
      </c>
      <c r="AS68" s="57">
        <f>AR68*'DEPRECATED - DT-Prelim Calcs'!$C$21/AM$2/'DEPRECATED - DT-Prelim Calcs'!$C$19/'DEPRECATED - DT-Prelim Calcs'!$C$18*3.39*'DEPRECATED - DT-Prelim Calcs'!$C$20</f>
        <v>-7.6773092753846195E-7</v>
      </c>
      <c r="AT68" s="46">
        <f t="shared" si="31"/>
        <v>0</v>
      </c>
      <c r="AU68" s="57">
        <f>AS67*'DEPRECATED - DT-Prelim Calcs'!$C$11+AU67</f>
        <v>39.432322990802952</v>
      </c>
      <c r="AV68" s="57">
        <f>AV67+0.5*AS68*'DEPRECATED - DT-Prelim Calcs'!$C$11^2+AU68*'DEPRECATED - DT-Prelim Calcs'!$C$11</f>
        <v>10050.060680504268</v>
      </c>
      <c r="AW68" s="57">
        <f>MIN('Drive Train'!$F$35-AQ67*'DEPRECATED - DT-Prelim Calcs'!$C$21*'Drive Train'!$F$39,AW67+AQ$2)</f>
        <v>11.181302673188423</v>
      </c>
      <c r="AX68" s="57">
        <f>'Drive Train'!$F$35-AQ68*'DEPRECATED - DT-Prelim Calcs'!$C$21*'Drive Train'!$F$39</f>
        <v>11.181303338502328</v>
      </c>
      <c r="AY68" s="1">
        <f>IF(AV68&gt;='Drive Train'!$F$29,1,0)</f>
        <v>1</v>
      </c>
      <c r="AZ68" s="57">
        <f t="shared" si="32"/>
        <v>22.568456694401355</v>
      </c>
      <c r="BA68" s="63">
        <f>BA67+'DEPRECATED - DT-Prelim Calcs'!$C$11</f>
        <v>256</v>
      </c>
      <c r="BB68" s="2">
        <f>BL68/'Drive Train'!$F$35</f>
        <v>0.55000000000000004</v>
      </c>
      <c r="BC68" s="46">
        <f>BJ68*12*60/(PI() * 'Drive Train'!$F$15)/BB$2*BB68</f>
        <v>5574.3987791702048</v>
      </c>
      <c r="BD68" s="2">
        <f>('DEPRECATED - DT-Prelim Calcs'!$C$6*BB68-BC68)/('DEPRECATED - DT-Prelim Calcs'!$C$6*BB68)*'DEPRECATED - DT-Prelim Calcs'!$C$7*BB68</f>
        <v>-1.1950067650657021</v>
      </c>
      <c r="BE68" s="57">
        <f>BD68/'DEPRECATED - DT-Prelim Calcs'!$C$7*('DEPRECATED - DT-Prelim Calcs'!$C$8-'DEPRECATED - DT-Prelim Calcs'!$C$9)+'DEPRECATED - DT-Prelim Calcs'!$C$9</f>
        <v>-60.917995003290279</v>
      </c>
      <c r="BF68" s="57">
        <f t="shared" si="10"/>
        <v>-60.917995003290279</v>
      </c>
      <c r="BG68" s="2">
        <f t="shared" si="33"/>
        <v>-1.9370342022807803</v>
      </c>
      <c r="BH68" s="57">
        <f>BG68*'DEPRECATED - DT-Prelim Calcs'!$C$21/BB$2/'DEPRECATED - DT-Prelim Calcs'!$C$19/'DEPRECATED - DT-Prelim Calcs'!$C$18*3.39*'DEPRECATED - DT-Prelim Calcs'!$C$20</f>
        <v>-20.276475813739165</v>
      </c>
      <c r="BI68" s="46">
        <f t="shared" si="34"/>
        <v>1</v>
      </c>
      <c r="BJ68" s="57">
        <f>BH67*'DEPRECATED - DT-Prelim Calcs'!$C$11+BJ67</f>
        <v>61.232483401472123</v>
      </c>
      <c r="BK68" s="57">
        <f>BK67+0.5*BH68*'DEPRECATED - DT-Prelim Calcs'!$C$11^2+BJ68*'DEPRECATED - DT-Prelim Calcs'!$C$11</f>
        <v>5328.0772165692179</v>
      </c>
      <c r="BL68" s="57">
        <f>MIN('Drive Train'!$F$35-BF67*'DEPRECATED - DT-Prelim Calcs'!$C$21*'Drive Train'!$F$39,BL67+BF$2)</f>
        <v>6.82</v>
      </c>
      <c r="BM68" s="57">
        <f>'Drive Train'!$F$35-BF68*'DEPRECATED - DT-Prelim Calcs'!$C$21*'Drive Train'!$F$39</f>
        <v>16.055079700197417</v>
      </c>
      <c r="BN68" s="1">
        <f>IF(BK68&gt;='Drive Train'!$F$29,1,0)</f>
        <v>1</v>
      </c>
      <c r="BO68" s="57">
        <f t="shared" si="35"/>
        <v>-67.686661114766977</v>
      </c>
      <c r="BP68" s="63">
        <f>BP67+'DEPRECATED - DT-Prelim Calcs'!$C$11</f>
        <v>256</v>
      </c>
      <c r="BQ68" s="2">
        <f>CA68/'Drive Train'!$F$35</f>
        <v>0.92108760797987466</v>
      </c>
      <c r="BR68" s="46">
        <f>BY68*12*60/(PI() * 'Drive Train'!$F$15)/BQ$2*BQ68</f>
        <v>3314.8030571342315</v>
      </c>
      <c r="BS68" s="2">
        <f>('DEPRECATED - DT-Prelim Calcs'!$C$6*BQ68-BR68)/('DEPRECATED - DT-Prelim Calcs'!$C$6*BQ68)*'DEPRECATED - DT-Prelim Calcs'!$C$7*BQ68</f>
        <v>0.72100774542033519</v>
      </c>
      <c r="BT68" s="57">
        <f>BS68/'DEPRECATED - DT-Prelim Calcs'!$C$7*('DEPRECATED - DT-Prelim Calcs'!$C$8-'DEPRECATED - DT-Prelim Calcs'!$C$9)+'DEPRECATED - DT-Prelim Calcs'!$C$9</f>
        <v>41.083939310136515</v>
      </c>
      <c r="BU68" s="57">
        <f t="shared" si="11"/>
        <v>41.083939310136515</v>
      </c>
      <c r="BV68" s="2">
        <f t="shared" si="36"/>
        <v>0.45753153345950487</v>
      </c>
      <c r="BW68" s="57">
        <f>BV68*'DEPRECATED - DT-Prelim Calcs'!$C$21/BQ$2/'DEPRECATED - DT-Prelim Calcs'!$C$19/'DEPRECATED - DT-Prelim Calcs'!$C$18*3.39*'DEPRECATED - DT-Prelim Calcs'!$C$20</f>
        <v>6.2629909660524525</v>
      </c>
      <c r="BX68" s="46">
        <f t="shared" si="37"/>
        <v>0</v>
      </c>
      <c r="BY68" s="57">
        <f>BW67*'DEPRECATED - DT-Prelim Calcs'!$C$11+BY67</f>
        <v>16.62638187688297</v>
      </c>
      <c r="BZ68" s="57">
        <f>BZ67+0.5*BW68*'DEPRECATED - DT-Prelim Calcs'!$C$11^2+BY68*'DEPRECATED - DT-Prelim Calcs'!$C$11</f>
        <v>-5633.9314876492699</v>
      </c>
      <c r="CA68" s="57">
        <f>MIN('Drive Train'!$F$35-BU67*'DEPRECATED - DT-Prelim Calcs'!$C$21*'Drive Train'!$F$39,CA67+BU$2)</f>
        <v>11.421486338950446</v>
      </c>
      <c r="CB68" s="57">
        <f>'Drive Train'!$F$35-BU68*'DEPRECATED - DT-Prelim Calcs'!$C$21*'Drive Train'!$F$39</f>
        <v>9.9349636413918105</v>
      </c>
      <c r="CC68" s="1">
        <f>IF(BZ68&gt;='Drive Train'!$F$29,1,0)</f>
        <v>0</v>
      </c>
      <c r="CD68" s="57">
        <f t="shared" si="38"/>
        <v>45.648821455707235</v>
      </c>
      <c r="CE68" s="63">
        <f>CE67+'DEPRECATED - DT-Prelim Calcs'!$C$11</f>
        <v>256</v>
      </c>
      <c r="CF68" s="2">
        <f>CP68/'Drive Train'!$F$35</f>
        <v>0.55000000000000004</v>
      </c>
      <c r="CG68" s="46">
        <f>CN68*12*60/(PI() * 'Drive Train'!$F$15)/CF$2*CF68</f>
        <v>-19989.336381673049</v>
      </c>
      <c r="CH68" s="2">
        <f>('DEPRECATED - DT-Prelim Calcs'!$C$6*CF68-CG68)/('DEPRECATED - DT-Prelim Calcs'!$C$6*CF68)*'DEPRECATED - DT-Prelim Calcs'!$C$7*CF68</f>
        <v>10.363830333927213</v>
      </c>
      <c r="CI68" s="57">
        <f>CH68/'DEPRECATED - DT-Prelim Calcs'!$C$7*('DEPRECATED - DT-Prelim Calcs'!$C$8-'DEPRECATED - DT-Prelim Calcs'!$C$9)+'DEPRECATED - DT-Prelim Calcs'!$C$9</f>
        <v>554.43420408417489</v>
      </c>
      <c r="CJ68" s="57">
        <f t="shared" si="12"/>
        <v>93</v>
      </c>
      <c r="CK68" s="2">
        <f t="shared" si="39"/>
        <v>1.5241763143494644</v>
      </c>
      <c r="CL68" s="57">
        <f>CK68*'DEPRECATED - DT-Prelim Calcs'!$C$21/CF$2/'DEPRECATED - DT-Prelim Calcs'!$C$19/'DEPRECATED - DT-Prelim Calcs'!$C$18*3.39*'DEPRECATED - DT-Prelim Calcs'!$C$20</f>
        <v>25.773080821789936</v>
      </c>
      <c r="CM68" s="46">
        <f t="shared" si="40"/>
        <v>0</v>
      </c>
      <c r="CN68" s="57">
        <f>CL67*'DEPRECATED - DT-Prelim Calcs'!$C$11+CN67</f>
        <v>-135.92716953852647</v>
      </c>
      <c r="CO68" s="57">
        <f>CO67+0.5*CL68*'DEPRECATED - DT-Prelim Calcs'!$C$11^2+CN68*'DEPRECATED - DT-Prelim Calcs'!$C$11</f>
        <v>-23228.939214327529</v>
      </c>
      <c r="CP68" s="57">
        <f>MIN('Drive Train'!$F$35-CJ67*'DEPRECATED - DT-Prelim Calcs'!$C$21*'Drive Train'!$F$39,CP67+CJ$2)</f>
        <v>6.82</v>
      </c>
      <c r="CQ68" s="57">
        <f>'Drive Train'!$F$35-CJ68*'DEPRECATED - DT-Prelim Calcs'!$C$21*'Drive Train'!$F$39</f>
        <v>6.82</v>
      </c>
      <c r="CR68" s="1">
        <f>IF(CO68&gt;='Drive Train'!$F$29,1,0)</f>
        <v>0</v>
      </c>
      <c r="CS68" s="57">
        <f t="shared" si="41"/>
        <v>103.33333333333333</v>
      </c>
      <c r="CT68" s="63">
        <f>CT67+'DEPRECATED - DT-Prelim Calcs'!$C$11</f>
        <v>256</v>
      </c>
      <c r="CU68" s="2">
        <f>DE68/'Drive Train'!$F$35</f>
        <v>0.55000000000000004</v>
      </c>
      <c r="CV68" s="46">
        <f>DC68*12*60/(PI() * 'Drive Train'!$F$15)/CU$2*CU68</f>
        <v>-45396.709948323485</v>
      </c>
      <c r="CW68" s="2">
        <f>('DEPRECATED - DT-Prelim Calcs'!$C$6*CU68-CV68)/('DEPRECATED - DT-Prelim Calcs'!$C$6*CU68)*'DEPRECATED - DT-Prelim Calcs'!$C$7*CU68</f>
        <v>21.851967349992421</v>
      </c>
      <c r="CX68" s="57">
        <f>CW68/'DEPRECATED - DT-Prelim Calcs'!$C$7*('DEPRECATED - DT-Prelim Calcs'!$C$8-'DEPRECATED - DT-Prelim Calcs'!$C$9)+'DEPRECATED - DT-Prelim Calcs'!$C$9</f>
        <v>1166.0225771800945</v>
      </c>
      <c r="CY68" s="57">
        <f t="shared" si="13"/>
        <v>93</v>
      </c>
      <c r="CZ68" s="2">
        <f t="shared" si="42"/>
        <v>1.2803081040535502</v>
      </c>
      <c r="DA68" s="57">
        <f>CZ68*'DEPRECATED - DT-Prelim Calcs'!$C$21/CU$2/'DEPRECATED - DT-Prelim Calcs'!$C$19/'DEPRECATED - DT-Prelim Calcs'!$C$18*3.39*'DEPRECATED - DT-Prelim Calcs'!$C$20</f>
        <v>25.773080821789936</v>
      </c>
      <c r="DB68" s="46">
        <f t="shared" si="43"/>
        <v>0</v>
      </c>
      <c r="DC68" s="57">
        <f>DA67*'DEPRECATED - DT-Prelim Calcs'!$C$11+DC67</f>
        <v>-259.30540085599955</v>
      </c>
      <c r="DD68" s="57">
        <f>DD67+0.5*DA68*'DEPRECATED - DT-Prelim Calcs'!$C$11^2+DC68*'DEPRECATED - DT-Prelim Calcs'!$C$11</f>
        <v>-44856.349647065072</v>
      </c>
      <c r="DE68" s="57">
        <f>MIN('Drive Train'!$F$35-CY67*'DEPRECATED - DT-Prelim Calcs'!$C$21*'Drive Train'!$F$39,DE67+CY$2)</f>
        <v>6.82</v>
      </c>
      <c r="DF68" s="57">
        <f>'Drive Train'!$F$35-CY68*'DEPRECATED - DT-Prelim Calcs'!$C$21*'Drive Train'!$F$39</f>
        <v>6.82</v>
      </c>
      <c r="DG68" s="1">
        <f>IF(DD68&gt;='Drive Train'!$F$29,1,0)</f>
        <v>0</v>
      </c>
      <c r="DH68" s="57">
        <f t="shared" si="44"/>
        <v>103.33333333333333</v>
      </c>
      <c r="DI68" s="63">
        <f>DI67+'DEPRECATED - DT-Prelim Calcs'!$C$11</f>
        <v>256</v>
      </c>
      <c r="DJ68" s="2">
        <f>DT68/'Drive Train'!$F$35</f>
        <v>0.55000000000000004</v>
      </c>
      <c r="DK68" s="46">
        <f>DR68*12*60/(PI() * 'Drive Train'!$F$15)/DJ$2*DJ68</f>
        <v>-137437.83740411149</v>
      </c>
      <c r="DL68" s="2">
        <f>('DEPRECATED - DT-Prelim Calcs'!$C$6*DJ68-DK68)/('DEPRECATED - DT-Prelim Calcs'!$C$6*DJ68)*'DEPRECATED - DT-Prelim Calcs'!$C$7*DJ68</f>
        <v>63.46906250354759</v>
      </c>
      <c r="DM68" s="57">
        <f>DL68/'DEPRECATED - DT-Prelim Calcs'!$C$7*('DEPRECATED - DT-Prelim Calcs'!$C$8-'DEPRECATED - DT-Prelim Calcs'!$C$9)+'DEPRECATED - DT-Prelim Calcs'!$C$9</f>
        <v>3381.5716677199816</v>
      </c>
      <c r="DN68" s="57">
        <f t="shared" si="14"/>
        <v>93</v>
      </c>
      <c r="DO68" s="2">
        <f t="shared" si="45"/>
        <v>1.1037138828047846</v>
      </c>
      <c r="DP68" s="57">
        <f>DO68*'DEPRECATED - DT-Prelim Calcs'!$C$21/DJ$2/'DEPRECATED - DT-Prelim Calcs'!$C$19/'DEPRECATED - DT-Prelim Calcs'!$C$18*3.39*'DEPRECATED - DT-Prelim Calcs'!$C$20</f>
        <v>25.773080821789936</v>
      </c>
      <c r="DQ68" s="46">
        <f t="shared" si="46"/>
        <v>0</v>
      </c>
      <c r="DR68" s="57">
        <f>DP67*'DEPRECATED - DT-Prelim Calcs'!$C$11+DR67</f>
        <v>-676.76128575866005</v>
      </c>
      <c r="DS68" s="57">
        <f>DS67+0.5*DP68*'DEPRECATED - DT-Prelim Calcs'!$C$11^2+DR68*'DEPRECATED - DT-Prelim Calcs'!$C$11</f>
        <v>-73031.548801670288</v>
      </c>
      <c r="DT68" s="57">
        <f>MIN('Drive Train'!$F$35-DN67*'DEPRECATED - DT-Prelim Calcs'!$C$21*'Drive Train'!$F$39,DT67+DN$2)</f>
        <v>6.82</v>
      </c>
      <c r="DU68" s="57">
        <f>'Drive Train'!$F$35-DN68*'DEPRECATED - DT-Prelim Calcs'!$C$21*'Drive Train'!$F$39</f>
        <v>6.82</v>
      </c>
      <c r="DV68" s="1">
        <f>IF(DS68&gt;='Drive Train'!$F$29,1,0)</f>
        <v>0</v>
      </c>
      <c r="DW68" s="57">
        <f t="shared" si="47"/>
        <v>103.33333333333333</v>
      </c>
      <c r="DX68" s="63">
        <f>DX67+'DEPRECATED - DT-Prelim Calcs'!$C$11</f>
        <v>256</v>
      </c>
      <c r="DY68" s="2">
        <f>EI68/'Drive Train'!$F$35</f>
        <v>0.55000000000000004</v>
      </c>
      <c r="DZ68" s="46">
        <f>EG68*12*60/(PI() * 'Drive Train'!$F$15)/DY$2*DY68</f>
        <v>-9700.3300201596539</v>
      </c>
      <c r="EA68" s="2">
        <f>('DEPRECATED - DT-Prelim Calcs'!$C$6*DY68-DZ68)/('DEPRECATED - DT-Prelim Calcs'!$C$6*DY68)*'DEPRECATED - DT-Prelim Calcs'!$C$7*DY68</f>
        <v>5.7115779265637459</v>
      </c>
      <c r="EB68" s="57">
        <f>EA68/'DEPRECATED - DT-Prelim Calcs'!$C$7*('DEPRECATED - DT-Prelim Calcs'!$C$8-'DEPRECATED - DT-Prelim Calcs'!$C$9)+'DEPRECATED - DT-Prelim Calcs'!$C$9</f>
        <v>306.76450123573801</v>
      </c>
      <c r="EC68" s="57">
        <f t="shared" si="15"/>
        <v>93</v>
      </c>
      <c r="ED68" s="2">
        <f t="shared" si="48"/>
        <v>0.96993038185874991</v>
      </c>
      <c r="EE68" s="57">
        <f>ED68*'DEPRECATED - DT-Prelim Calcs'!$C$21/DY$2/'DEPRECATED - DT-Prelim Calcs'!$C$19/'DEPRECATED - DT-Prelim Calcs'!$C$18*3.39*'DEPRECATED - DT-Prelim Calcs'!$C$20</f>
        <v>25.773080821789936</v>
      </c>
      <c r="EF68" s="46">
        <f t="shared" si="49"/>
        <v>0</v>
      </c>
      <c r="EG68" s="57">
        <f>EE67*'DEPRECATED - DT-Prelim Calcs'!$C$11+EG67</f>
        <v>-41.975875383925754</v>
      </c>
      <c r="EH68" s="57">
        <f>EH67+0.5*EE68*'DEPRECATED - DT-Prelim Calcs'!$C$11^2+EG68*'DEPRECATED - DT-Prelim Calcs'!$C$11</f>
        <v>-136251.6334551503</v>
      </c>
      <c r="EI68" s="57">
        <f>MIN('Drive Train'!$F$35-EC67*'DEPRECATED - DT-Prelim Calcs'!$C$21*'Drive Train'!$F$39,EI67+EC$2)</f>
        <v>6.82</v>
      </c>
      <c r="EJ68" s="57">
        <f>'Drive Train'!$F$35-EC68*'DEPRECATED - DT-Prelim Calcs'!$C$21*'Drive Train'!$F$39</f>
        <v>6.82</v>
      </c>
      <c r="EK68" s="1">
        <f>IF(EH68&gt;='Drive Train'!$F$29,1,0)</f>
        <v>0</v>
      </c>
      <c r="EL68" s="57">
        <f t="shared" si="50"/>
        <v>103.33333333333333</v>
      </c>
      <c r="EM68" s="63">
        <f>EM67+'DEPRECATED - DT-Prelim Calcs'!$C$11</f>
        <v>256</v>
      </c>
      <c r="EN68" s="2">
        <f>EX68/'Drive Train'!$F$35</f>
        <v>0.55000000000000004</v>
      </c>
      <c r="EO68" s="46">
        <f>EV68*12*60/(PI() * 'Drive Train'!$F$15)/EN$2*EN68</f>
        <v>-35967.657373005517</v>
      </c>
      <c r="EP68" s="2">
        <f>('DEPRECATED - DT-Prelim Calcs'!$C$6*EN68-EO68)/('DEPRECATED - DT-Prelim Calcs'!$C$6*EN68)*'DEPRECATED - DT-Prelim Calcs'!$C$7*EN68</f>
        <v>17.588549581415251</v>
      </c>
      <c r="EQ68" s="57">
        <f>EP68/'DEPRECATED - DT-Prelim Calcs'!$C$7*('DEPRECATED - DT-Prelim Calcs'!$C$8-'DEPRECATED - DT-Prelim Calcs'!$C$9)+'DEPRECATED - DT-Prelim Calcs'!$C$9</f>
        <v>939.05307522638043</v>
      </c>
      <c r="ER68" s="57">
        <f t="shared" si="16"/>
        <v>93</v>
      </c>
      <c r="ES68" s="2">
        <f t="shared" si="51"/>
        <v>0.86507304327942547</v>
      </c>
      <c r="ET68" s="57">
        <f>ES68*'DEPRECATED - DT-Prelim Calcs'!$C$21/EN$2/'DEPRECATED - DT-Prelim Calcs'!$C$19/'DEPRECATED - DT-Prelim Calcs'!$C$18*3.39*'DEPRECATED - DT-Prelim Calcs'!$C$20</f>
        <v>25.773080821789936</v>
      </c>
      <c r="EU68" s="46">
        <f t="shared" si="52"/>
        <v>0</v>
      </c>
      <c r="EV68" s="57">
        <f>ET67*'DEPRECATED - DT-Prelim Calcs'!$C$11+EV67</f>
        <v>-138.81539087207477</v>
      </c>
      <c r="EW68" s="57">
        <f>EW67+0.5*ET68*'DEPRECATED - DT-Prelim Calcs'!$C$11^2+EV68*'DEPRECATED - DT-Prelim Calcs'!$C$11</f>
        <v>-172309.43525383598</v>
      </c>
      <c r="EX68" s="57">
        <f>MIN('Drive Train'!$F$35-ER67*'DEPRECATED - DT-Prelim Calcs'!$C$21*'Drive Train'!$F$39,EX67+ER$2)</f>
        <v>6.82</v>
      </c>
      <c r="EY68" s="57">
        <f>'Drive Train'!$F$35-ER68*'DEPRECATED - DT-Prelim Calcs'!$C$21*'Drive Train'!$F$39</f>
        <v>6.82</v>
      </c>
      <c r="EZ68" s="1">
        <f>IF(EW68&gt;='Drive Train'!$F$29,1,0)</f>
        <v>0</v>
      </c>
      <c r="FA68" s="57">
        <f t="shared" si="53"/>
        <v>103.33333333333333</v>
      </c>
      <c r="FB68" s="63">
        <f>FB67+'DEPRECATED - DT-Prelim Calcs'!$C$11</f>
        <v>256</v>
      </c>
      <c r="FC68" s="2">
        <f>FM68/'Drive Train'!$F$35</f>
        <v>0.55000000000000004</v>
      </c>
      <c r="FD68" s="46">
        <f>FK68*12*60/(PI() * 'Drive Train'!$F$15)/FC$2*FC68</f>
        <v>-58718.015796710184</v>
      </c>
      <c r="FE68" s="2">
        <f>('DEPRECATED - DT-Prelim Calcs'!$C$6*FC68-FD68)/('DEPRECATED - DT-Prelim Calcs'!$C$6*FC68)*'DEPRECATED - DT-Prelim Calcs'!$C$7*FC68</f>
        <v>27.875297011270458</v>
      </c>
      <c r="FF68" s="57">
        <f>FE68/'DEPRECATED - DT-Prelim Calcs'!$C$7*('DEPRECATED - DT-Prelim Calcs'!$C$8-'DEPRECATED - DT-Prelim Calcs'!$C$9)+'DEPRECATED - DT-Prelim Calcs'!$C$9</f>
        <v>1486.6836541684647</v>
      </c>
      <c r="FG68" s="57">
        <f t="shared" si="17"/>
        <v>93</v>
      </c>
      <c r="FH68" s="2">
        <f t="shared" si="54"/>
        <v>0.78067567320338405</v>
      </c>
      <c r="FI68" s="57">
        <f>FH68*'DEPRECATED - DT-Prelim Calcs'!$C$21/FC$2/'DEPRECATED - DT-Prelim Calcs'!$C$19/'DEPRECATED - DT-Prelim Calcs'!$C$18*3.39*'DEPRECATED - DT-Prelim Calcs'!$C$20</f>
        <v>25.773080821789936</v>
      </c>
      <c r="FJ68" s="46">
        <f t="shared" si="55"/>
        <v>0</v>
      </c>
      <c r="FK68" s="57">
        <f>FI67*'DEPRECATED - DT-Prelim Calcs'!$C$11+FK67</f>
        <v>-204.51007434624626</v>
      </c>
      <c r="FL68" s="57">
        <f>FL67+0.5*FI68*'DEPRECATED - DT-Prelim Calcs'!$C$11^2+FK68*'DEPRECATED - DT-Prelim Calcs'!$C$11</f>
        <v>-200524.49664711551</v>
      </c>
      <c r="FM68" s="57">
        <f>MIN('Drive Train'!$F$35-FG67*'DEPRECATED - DT-Prelim Calcs'!$C$21*'Drive Train'!$F$39,FM67+FG$2)</f>
        <v>6.82</v>
      </c>
      <c r="FN68" s="57">
        <f>'Drive Train'!$F$35-FG68*'DEPRECATED - DT-Prelim Calcs'!$C$21*'Drive Train'!$F$39</f>
        <v>6.82</v>
      </c>
      <c r="FO68" s="1">
        <f>IF(FL68&gt;='Drive Train'!$F$29,1,0)</f>
        <v>0</v>
      </c>
      <c r="FP68" s="57">
        <f t="shared" si="56"/>
        <v>103.33333333333333</v>
      </c>
      <c r="FQ68" s="63">
        <f>FQ67+'DEPRECATED - DT-Prelim Calcs'!$C$11</f>
        <v>256</v>
      </c>
      <c r="FR68" s="2">
        <f>GB68/'Drive Train'!$F$35</f>
        <v>0.55000000000000004</v>
      </c>
      <c r="FS68" s="46">
        <f>FZ68*12*60/(PI() * 'Drive Train'!$F$15)/FR$2*FR68</f>
        <v>-680280.79512722674</v>
      </c>
      <c r="FT68" s="2">
        <f>('DEPRECATED - DT-Prelim Calcs'!$C$6*FR68-FS68)/('DEPRECATED - DT-Prelim Calcs'!$C$6*FR68)*'DEPRECATED - DT-Prelim Calcs'!$C$7*FR68</f>
        <v>308.91963062975918</v>
      </c>
      <c r="FU68" s="57">
        <f>FT68/'DEPRECATED - DT-Prelim Calcs'!$C$7*('DEPRECATED - DT-Prelim Calcs'!$C$8-'DEPRECATED - DT-Prelim Calcs'!$C$9)+'DEPRECATED - DT-Prelim Calcs'!$C$9</f>
        <v>16448.504402405852</v>
      </c>
      <c r="FV68" s="57">
        <f t="shared" si="18"/>
        <v>93</v>
      </c>
      <c r="FW68" s="2">
        <f t="shared" si="57"/>
        <v>0.7112822800297498</v>
      </c>
      <c r="FX68" s="57">
        <f>FW68*'DEPRECATED - DT-Prelim Calcs'!$C$21/FR$2/'DEPRECATED - DT-Prelim Calcs'!$C$19/'DEPRECATED - DT-Prelim Calcs'!$C$18*3.39*'DEPRECATED - DT-Prelim Calcs'!$C$20</f>
        <v>25.773080821789936</v>
      </c>
      <c r="FY68" s="46">
        <f t="shared" si="58"/>
        <v>0</v>
      </c>
      <c r="FZ68" s="57">
        <f>FX67*'DEPRECATED - DT-Prelim Calcs'!$C$11+FZ67</f>
        <v>-2158.7526751009277</v>
      </c>
      <c r="GA68" s="57">
        <f>GA67+0.5*FX68*'DEPRECATED - DT-Prelim Calcs'!$C$11^2+FZ68*'DEPRECATED - DT-Prelim Calcs'!$C$11</f>
        <v>-240391.37346706458</v>
      </c>
      <c r="GB68" s="57">
        <f>MIN('Drive Train'!$F$35-FV67*'DEPRECATED - DT-Prelim Calcs'!$C$21*'Drive Train'!$F$39,GB67+FV$2)</f>
        <v>6.82</v>
      </c>
      <c r="GC68" s="57">
        <f>'Drive Train'!$F$35-FV68*'DEPRECATED - DT-Prelim Calcs'!$C$21*'Drive Train'!$F$39</f>
        <v>6.82</v>
      </c>
      <c r="GD68" s="1">
        <f>IF(GA68&gt;='Drive Train'!$F$29,1,0)</f>
        <v>0</v>
      </c>
      <c r="GE68" s="57">
        <f t="shared" si="59"/>
        <v>103.33333333333333</v>
      </c>
      <c r="GF68" s="63">
        <f>GF67+'DEPRECATED - DT-Prelim Calcs'!$C$11</f>
        <v>256</v>
      </c>
      <c r="GG68" s="2">
        <f>GQ68/'Drive Train'!$F$35</f>
        <v>0.85483870967741948</v>
      </c>
      <c r="GH68" s="46">
        <f>GO68*12*60/(PI() * 'Drive Train'!$F$15)/GG$2*GG68</f>
        <v>-201158.13654140252</v>
      </c>
      <c r="GI68" s="2">
        <f>('DEPRECATED - DT-Prelim Calcs'!$C$6*GG68-GH68)/('DEPRECATED - DT-Prelim Calcs'!$C$6*GG68)*'DEPRECATED - DT-Prelim Calcs'!$C$7*GG68</f>
        <v>93.015341227429531</v>
      </c>
      <c r="GJ68" s="57">
        <f>GI68/'DEPRECATED - DT-Prelim Calcs'!$C$7*('DEPRECATED - DT-Prelim Calcs'!$C$8-'DEPRECATED - DT-Prelim Calcs'!$C$9)+'DEPRECATED - DT-Prelim Calcs'!$C$9</f>
        <v>4954.5125640992565</v>
      </c>
      <c r="GK68" s="57">
        <f t="shared" si="60"/>
        <v>29.999999999999982</v>
      </c>
      <c r="GL68" s="2">
        <f t="shared" si="61"/>
        <v>0.99579519204165001</v>
      </c>
      <c r="GM68" s="57">
        <f>GL68*'DEPRECATED - DT-Prelim Calcs'!$C$21/GG$2/'DEPRECATED - DT-Prelim Calcs'!$C$19/'DEPRECATED - DT-Prelim Calcs'!$C$18*3.39*'DEPRECATED - DT-Prelim Calcs'!$C$20</f>
        <v>25.773080821789936</v>
      </c>
      <c r="GN68" s="46">
        <f t="shared" si="62"/>
        <v>0</v>
      </c>
      <c r="GO68" s="57">
        <f>GM67*'DEPRECATED - DT-Prelim Calcs'!$C$11+GO67</f>
        <v>-574.98806080133056</v>
      </c>
      <c r="GP68" s="57">
        <f>GP67+0.5*GM68*'DEPRECATED - DT-Prelim Calcs'!$C$11^2+GO68*'DEPRECATED - DT-Prelim Calcs'!$C$11</f>
        <v>-136682.63023616286</v>
      </c>
      <c r="GQ68" s="57">
        <f>MIN('Drive Train'!$F$35-GK67*'DEPRECATED - DT-Prelim Calcs'!$C$21*'Drive Train'!$F$39,GQ67+GK$2)</f>
        <v>10.600000000000001</v>
      </c>
      <c r="GR68" s="57">
        <f>'Drive Train'!$F$35-GK68*'DEPRECATED - DT-Prelim Calcs'!$C$21*'Drive Train'!$F$39</f>
        <v>10.600000000000001</v>
      </c>
      <c r="GS68" s="1">
        <f>IF(GP68&gt;='Drive Train'!$F$29,1,0)</f>
        <v>0</v>
      </c>
      <c r="GT68" s="57">
        <f t="shared" si="63"/>
        <v>33.333333333333314</v>
      </c>
      <c r="GU68" s="63">
        <f>GU67+'DEPRECATED - DT-Prelim Calcs'!$C$11</f>
        <v>256</v>
      </c>
      <c r="GV68" s="2">
        <f>HF68/'Drive Train'!$F$35</f>
        <v>0.83870967741935498</v>
      </c>
      <c r="GW68" s="46">
        <f>HD68*12*60/(PI() * 'Drive Train'!$F$15)/GV$2*GV68</f>
        <v>-275176.4401883558</v>
      </c>
      <c r="GX68" s="2">
        <f>('DEPRECATED - DT-Prelim Calcs'!$C$6*GV68-GW68)/('DEPRECATED - DT-Prelim Calcs'!$C$6*GV68)*'DEPRECATED - DT-Prelim Calcs'!$C$7*GV68</f>
        <v>126.44440868166836</v>
      </c>
      <c r="GY68" s="57">
        <f>GX68/'DEPRECATED - DT-Prelim Calcs'!$C$7*('DEPRECATED - DT-Prelim Calcs'!$C$8-'DEPRECATED - DT-Prelim Calcs'!$C$9)+'DEPRECATED - DT-Prelim Calcs'!$C$9</f>
        <v>6734.1595991112245</v>
      </c>
      <c r="GZ68" s="57">
        <f t="shared" si="20"/>
        <v>33.333333333333314</v>
      </c>
      <c r="HA68" s="2">
        <f t="shared" si="64"/>
        <v>0.99579519204165001</v>
      </c>
      <c r="HB68" s="57">
        <f>HA68*'DEPRECATED - DT-Prelim Calcs'!$C$21/GV$2/'DEPRECATED - DT-Prelim Calcs'!$C$19/'DEPRECATED - DT-Prelim Calcs'!$C$18*3.39*'DEPRECATED - DT-Prelim Calcs'!$C$20</f>
        <v>25.773080821789936</v>
      </c>
      <c r="HC68" s="46">
        <f t="shared" si="65"/>
        <v>0</v>
      </c>
      <c r="HD68" s="57">
        <f>HB67*'DEPRECATED - DT-Prelim Calcs'!$C$11+HD67</f>
        <v>-801.68728802252269</v>
      </c>
      <c r="HE68" s="57">
        <f>HE67+0.5*HB68*'DEPRECATED - DT-Prelim Calcs'!$C$11^2+HD68*'DEPRECATED - DT-Prelim Calcs'!$C$11</f>
        <v>-127203.30054105162</v>
      </c>
      <c r="HF68" s="57">
        <f>MIN('Drive Train'!$F$35-GZ67*'DEPRECATED - DT-Prelim Calcs'!$C$21*'Drive Train'!$F$39,HF67+GZ$2)</f>
        <v>10.400000000000002</v>
      </c>
      <c r="HG68" s="57">
        <f>'Drive Train'!$F$35-GZ68*'DEPRECATED - DT-Prelim Calcs'!$C$21*'Drive Train'!$F$39</f>
        <v>10.400000000000002</v>
      </c>
      <c r="HH68" s="1">
        <f>IF(HE68&gt;='Drive Train'!$F$29,1,0)</f>
        <v>0</v>
      </c>
      <c r="HI68" s="57">
        <f t="shared" si="66"/>
        <v>37.037037037037017</v>
      </c>
      <c r="HJ68" s="63">
        <f>HJ67+'DEPRECATED - DT-Prelim Calcs'!$C$11</f>
        <v>256</v>
      </c>
      <c r="HK68" s="2">
        <f>HU68/'Drive Train'!$F$35</f>
        <v>0.82258064516129037</v>
      </c>
      <c r="HL68" s="46">
        <f>HS68*12*60/(PI() * 'Drive Train'!$F$15)/HK$2*HK68</f>
        <v>-288705.80626321415</v>
      </c>
      <c r="HM68" s="2">
        <f>('DEPRECATED - DT-Prelim Calcs'!$C$6*HK68-HL68)/('DEPRECATED - DT-Prelim Calcs'!$C$6*HK68)*'DEPRECATED - DT-Prelim Calcs'!$C$7*HK68</f>
        <v>132.52294338754905</v>
      </c>
      <c r="HN68" s="57">
        <f>HM68/'DEPRECATED - DT-Prelim Calcs'!$C$7*('DEPRECATED - DT-Prelim Calcs'!$C$8-'DEPRECATED - DT-Prelim Calcs'!$C$9)+'DEPRECATED - DT-Prelim Calcs'!$C$9</f>
        <v>7057.7596002583159</v>
      </c>
      <c r="HO68" s="57">
        <f t="shared" si="21"/>
        <v>36.66666666666665</v>
      </c>
      <c r="HP68" s="2">
        <f t="shared" si="67"/>
        <v>0.99579519204165001</v>
      </c>
      <c r="HQ68" s="57">
        <f>HP68*'DEPRECATED - DT-Prelim Calcs'!$C$21/HK$2/'DEPRECATED - DT-Prelim Calcs'!$C$19/'DEPRECATED - DT-Prelim Calcs'!$C$18*3.39*'DEPRECATED - DT-Prelim Calcs'!$C$20</f>
        <v>25.773080821789936</v>
      </c>
      <c r="HR68" s="46">
        <f t="shared" si="68"/>
        <v>0</v>
      </c>
      <c r="HS68" s="57">
        <f>HQ67*'DEPRECATED - DT-Prelim Calcs'!$C$11+HS67</f>
        <v>-857.59538423152617</v>
      </c>
      <c r="HT68" s="57">
        <f>HT67+0.5*HQ68*'DEPRECATED - DT-Prelim Calcs'!$C$11^2+HS68*'DEPRECATED - DT-Prelim Calcs'!$C$11</f>
        <v>-103945.11986291964</v>
      </c>
      <c r="HU68" s="57">
        <f>MIN('Drive Train'!$F$35-HO67*'DEPRECATED - DT-Prelim Calcs'!$C$21*'Drive Train'!$F$39,HU67+HO$2)</f>
        <v>10.200000000000001</v>
      </c>
      <c r="HV68" s="57">
        <f>'Drive Train'!$F$35-HO68*'DEPRECATED - DT-Prelim Calcs'!$C$21*'Drive Train'!$F$39</f>
        <v>10.200000000000001</v>
      </c>
      <c r="HW68" s="1">
        <f>IF(HT68&gt;='Drive Train'!$F$29,1,0)</f>
        <v>0</v>
      </c>
      <c r="HX68" s="57">
        <f t="shared" si="69"/>
        <v>40.740740740740726</v>
      </c>
      <c r="HY68" s="63">
        <f>HY67+'DEPRECATED - DT-Prelim Calcs'!$C$11</f>
        <v>256</v>
      </c>
      <c r="HZ68" s="2">
        <f>IJ68/'Drive Train'!$F$35</f>
        <v>2.9266388591308621</v>
      </c>
      <c r="IA68" s="46">
        <f>IH68*12*60/(PI() * 'Drive Train'!$F$15)/HZ$2*HZ68</f>
        <v>-1093541.5013262799</v>
      </c>
      <c r="IB68" s="2">
        <f>('DEPRECATED - DT-Prelim Calcs'!$C$6*HZ68-IA68)/('DEPRECATED - DT-Prelim Calcs'!$C$6*HZ68)*'DEPRECATED - DT-Prelim Calcs'!$C$7*HZ68</f>
        <v>501.50629874925482</v>
      </c>
      <c r="IC68" s="57">
        <f>IB68/'DEPRECATED - DT-Prelim Calcs'!$C$7*('DEPRECATED - DT-Prelim Calcs'!$C$8-'DEPRECATED - DT-Prelim Calcs'!$C$9)+'DEPRECATED - DT-Prelim Calcs'!$C$9</f>
        <v>26701.147356651203</v>
      </c>
      <c r="ID68" s="57">
        <f t="shared" si="22"/>
        <v>39.999999999999986</v>
      </c>
      <c r="IE68" s="2">
        <f t="shared" si="70"/>
        <v>0.99579519204165001</v>
      </c>
      <c r="IF68" s="57">
        <f>IE68*'DEPRECATED - DT-Prelim Calcs'!$C$21/HZ$2/'DEPRECATED - DT-Prelim Calcs'!$C$19/'DEPRECATED - DT-Prelim Calcs'!$C$18*3.39*'DEPRECATED - DT-Prelim Calcs'!$C$20</f>
        <v>25.773080821789936</v>
      </c>
      <c r="IG68" s="46">
        <f t="shared" si="71"/>
        <v>0</v>
      </c>
      <c r="IH68" s="57">
        <f>IF67*'DEPRECATED - DT-Prelim Calcs'!$C$11+IH67</f>
        <v>-913.00159922768796</v>
      </c>
      <c r="II68" s="57">
        <f>II67+0.5*IF68*'DEPRECATED - DT-Prelim Calcs'!$C$11^2+IH68*'DEPRECATED - DT-Prelim Calcs'!$C$11</f>
        <v>-107965.01455292903</v>
      </c>
      <c r="IJ68" s="57">
        <f>MIN('Drive Train'!$F$35-ID67*'DEPRECATED - DT-Prelim Calcs'!$C$21*'Drive Train'!$F$39,IJ67+ID$2)</f>
        <v>36.290321853222693</v>
      </c>
      <c r="IK68" s="57">
        <f>'Drive Train'!$F$35-ID68*'DEPRECATED - DT-Prelim Calcs'!$C$21*'Drive Train'!$F$39</f>
        <v>10.000000000000002</v>
      </c>
      <c r="IL68" s="1">
        <f>IF(II68&gt;='Drive Train'!$F$29,1,0)</f>
        <v>0</v>
      </c>
      <c r="IM68" s="57">
        <f t="shared" si="72"/>
        <v>44.444444444444429</v>
      </c>
      <c r="IN68" s="63">
        <f>IN67+'DEPRECATED - DT-Prelim Calcs'!$C$11</f>
        <v>256</v>
      </c>
      <c r="IO68" s="2">
        <f>IY68/'Drive Train'!$F$35</f>
        <v>1.225572587093235</v>
      </c>
      <c r="IP68" s="46">
        <f>IW68*12*60/(PI() * 'Drive Train'!$F$15)/IO$2*IO68</f>
        <v>-68513.75786386877</v>
      </c>
      <c r="IQ68" s="2">
        <f>('DEPRECATED - DT-Prelim Calcs'!$C$6*IO68-IP68)/('DEPRECATED - DT-Prelim Calcs'!$C$6*IO68)*'DEPRECATED - DT-Prelim Calcs'!$C$7*IO68</f>
        <v>33.932646154767816</v>
      </c>
      <c r="IR68" s="57">
        <f>IQ68/'DEPRECATED - DT-Prelim Calcs'!$C$7*('DEPRECATED - DT-Prelim Calcs'!$C$8-'DEPRECATED - DT-Prelim Calcs'!$C$9)+'DEPRECATED - DT-Prelim Calcs'!$C$9</f>
        <v>1809.1558098160626</v>
      </c>
      <c r="IS68" s="57">
        <f t="shared" si="23"/>
        <v>43.333333333333321</v>
      </c>
      <c r="IT68" s="2">
        <f t="shared" si="73"/>
        <v>0.99579519204165001</v>
      </c>
      <c r="IU68" s="57">
        <f>IT68*'DEPRECATED - DT-Prelim Calcs'!$C$21/IO$2/'DEPRECATED - DT-Prelim Calcs'!$C$19/'DEPRECATED - DT-Prelim Calcs'!$C$18*3.39*'DEPRECATED - DT-Prelim Calcs'!$C$20</f>
        <v>25.773080821789936</v>
      </c>
      <c r="IV68" s="46">
        <f t="shared" si="74"/>
        <v>0</v>
      </c>
      <c r="IW68" s="57">
        <f>IU67*'DEPRECATED - DT-Prelim Calcs'!$C$11+IW67</f>
        <v>-136.59794110316344</v>
      </c>
      <c r="IX68" s="57">
        <f>IX67+0.5*IU68*'DEPRECATED - DT-Prelim Calcs'!$C$11^2+IW68*'DEPRECATED - DT-Prelim Calcs'!$C$11</f>
        <v>-138690.14270901648</v>
      </c>
      <c r="IY68" s="57">
        <f>MIN('Drive Train'!$F$35-IS67*'DEPRECATED - DT-Prelim Calcs'!$C$21*'Drive Train'!$F$39,IY67+IS$2)</f>
        <v>15.197100079956114</v>
      </c>
      <c r="IZ68" s="57">
        <f>'Drive Train'!$F$35-IS68*'DEPRECATED - DT-Prelim Calcs'!$C$21*'Drive Train'!$F$39</f>
        <v>9.8000000000000007</v>
      </c>
      <c r="JA68" s="1">
        <f>IF(IX68&gt;='Drive Train'!$F$29,1,0)</f>
        <v>0</v>
      </c>
      <c r="JB68" s="57">
        <f t="shared" si="75"/>
        <v>48.148148148148138</v>
      </c>
      <c r="JC68" s="63">
        <f>JC67+'DEPRECATED - DT-Prelim Calcs'!$C$11</f>
        <v>256</v>
      </c>
      <c r="JD68" s="2">
        <f>JN68/'Drive Train'!$F$35</f>
        <v>0.77419354838709686</v>
      </c>
      <c r="JE68" s="46">
        <f>JL68*12*60/(PI() * 'Drive Train'!$F$15)/JD$2*JD68</f>
        <v>-264128.58582341869</v>
      </c>
      <c r="JF68" s="2">
        <f>('DEPRECATED - DT-Prelim Calcs'!$C$6*JD68-JE68)/('DEPRECATED - DT-Prelim Calcs'!$C$6*JD68)*'DEPRECATED - DT-Prelim Calcs'!$C$7*JD68</f>
        <v>121.29355351248327</v>
      </c>
      <c r="JG68" s="57">
        <f>JF68/'DEPRECATED - DT-Prelim Calcs'!$C$7*('DEPRECATED - DT-Prelim Calcs'!$C$8-'DEPRECATED - DT-Prelim Calcs'!$C$9)+'DEPRECATED - DT-Prelim Calcs'!$C$9</f>
        <v>6459.9460230919512</v>
      </c>
      <c r="JH68" s="57">
        <f t="shared" si="24"/>
        <v>46.666666666666657</v>
      </c>
      <c r="JI68" s="2">
        <f t="shared" si="76"/>
        <v>0.99579519204165001</v>
      </c>
      <c r="JJ68" s="57">
        <f>JI68*'DEPRECATED - DT-Prelim Calcs'!$C$21/JD$2/'DEPRECATED - DT-Prelim Calcs'!$C$19/'DEPRECATED - DT-Prelim Calcs'!$C$18*3.39*'DEPRECATED - DT-Prelim Calcs'!$C$20</f>
        <v>25.773080821789936</v>
      </c>
      <c r="JK68" s="46">
        <f t="shared" si="77"/>
        <v>0</v>
      </c>
      <c r="JL68" s="57">
        <f>JJ67*'DEPRECATED - DT-Prelim Calcs'!$C$11+JL67</f>
        <v>-833.62601938529247</v>
      </c>
      <c r="JM68" s="57">
        <f>JM67+0.5*JJ68*'DEPRECATED - DT-Prelim Calcs'!$C$11^2+JL68*'DEPRECATED - DT-Prelim Calcs'!$C$11</f>
        <v>-158003.6444701174</v>
      </c>
      <c r="JN68" s="57">
        <f>MIN('Drive Train'!$F$35-JH67*'DEPRECATED - DT-Prelim Calcs'!$C$21*'Drive Train'!$F$39,JN67+JH$2)</f>
        <v>9.6000000000000014</v>
      </c>
      <c r="JO68" s="57">
        <f>'Drive Train'!$F$35-JH68*'DEPRECATED - DT-Prelim Calcs'!$C$21*'Drive Train'!$F$39</f>
        <v>9.6000000000000014</v>
      </c>
      <c r="JP68" s="1">
        <f>IF(JM68&gt;='Drive Train'!$F$29,1,0)</f>
        <v>0</v>
      </c>
      <c r="JQ68" s="57">
        <f>MIN(JG68,'DEPRECATED - DT-Prelim Calcs'!$C$10)*'DEPRECATED - DT-Prelim Calcs'!$C$11*1000/60/60</f>
        <v>103.33333333333333</v>
      </c>
      <c r="JR68" s="63">
        <f>JR67+'DEPRECATED - DT-Prelim Calcs'!$C$11</f>
        <v>256</v>
      </c>
      <c r="JS68" s="2">
        <f>KC68/'Drive Train'!$F$35</f>
        <v>0.75806451612903225</v>
      </c>
      <c r="JT68" s="46">
        <f>KA68*12*60/(PI() * 'Drive Train'!$F$15)/JS$2*JS68</f>
        <v>-8928.322204078202</v>
      </c>
      <c r="JU68" s="2">
        <f>('DEPRECATED - DT-Prelim Calcs'!$C$6*JS68-JT68)/('DEPRECATED - DT-Prelim Calcs'!$C$6*JS68)*'DEPRECATED - DT-Prelim Calcs'!$C$7*JS68</f>
        <v>5.8639442102928196</v>
      </c>
      <c r="JV68" s="57">
        <f>JU68/'DEPRECATED - DT-Prelim Calcs'!$C$7*('DEPRECATED - DT-Prelim Calcs'!$C$8-'DEPRECATED - DT-Prelim Calcs'!$C$9)+'DEPRECATED - DT-Prelim Calcs'!$C$9</f>
        <v>314.87595111226921</v>
      </c>
      <c r="JW68" s="57">
        <f t="shared" si="25"/>
        <v>49.999999999999993</v>
      </c>
      <c r="JX68" s="2">
        <f t="shared" si="78"/>
        <v>0.99579519204165001</v>
      </c>
      <c r="JY68" s="57">
        <f>JX68*'DEPRECATED - DT-Prelim Calcs'!$C$21/JS$2/'DEPRECATED - DT-Prelim Calcs'!$C$19/'DEPRECATED - DT-Prelim Calcs'!$C$18*3.39*'DEPRECATED - DT-Prelim Calcs'!$C$20</f>
        <v>25.773080821789936</v>
      </c>
      <c r="JZ68" s="46">
        <f t="shared" si="79"/>
        <v>0</v>
      </c>
      <c r="KA68" s="57">
        <f>JY67*'DEPRECATED - DT-Prelim Calcs'!$C$11+KA67</f>
        <v>-28.77856200289169</v>
      </c>
      <c r="KB68" s="57">
        <f>KB67+0.5*JY68*'DEPRECATED - DT-Prelim Calcs'!$C$11^2+KA68*'DEPRECATED - DT-Prelim Calcs'!$C$11</f>
        <v>-141130.65543310967</v>
      </c>
      <c r="KC68" s="57">
        <f>MIN('Drive Train'!$F$35-JW67*'DEPRECATED - DT-Prelim Calcs'!$C$21*'Drive Train'!$F$39,KC67+JW$2)</f>
        <v>9.4</v>
      </c>
      <c r="KD68" s="57">
        <f>'Drive Train'!$F$35-JW68*'DEPRECATED - DT-Prelim Calcs'!$C$21*'Drive Train'!$F$39</f>
        <v>9.4</v>
      </c>
      <c r="KE68" s="1">
        <f>IF(KB68&gt;='Drive Train'!$F$29,1,0)</f>
        <v>0</v>
      </c>
      <c r="KF68" s="57">
        <f>MIN(JV68,'DEPRECATED - DT-Prelim Calcs'!$C$10)*'DEPRECATED - DT-Prelim Calcs'!$C$11*1000/60/60</f>
        <v>103.33333333333333</v>
      </c>
      <c r="KG68" s="63">
        <f>KG67+'DEPRECATED - DT-Prelim Calcs'!$C$11</f>
        <v>256</v>
      </c>
      <c r="KH68" s="2">
        <f>KR68/'Drive Train'!$F$35</f>
        <v>0.74193548387096786</v>
      </c>
      <c r="KI68" s="46">
        <f>KP68*12*60/(PI() * 'Drive Train'!$F$15)/KH$2*KH68</f>
        <v>-92356.459680660148</v>
      </c>
      <c r="KJ68" s="2">
        <f>('DEPRECATED - DT-Prelim Calcs'!$C$6*KH68-KI68)/('DEPRECATED - DT-Prelim Calcs'!$C$6*KH68)*'DEPRECATED - DT-Prelim Calcs'!$C$7*KH68</f>
        <v>43.547739531211768</v>
      </c>
      <c r="KK68" s="57">
        <f>KJ68/'DEPRECATED - DT-Prelim Calcs'!$C$7*('DEPRECATED - DT-Prelim Calcs'!$C$8-'DEPRECATED - DT-Prelim Calcs'!$C$9)+'DEPRECATED - DT-Prelim Calcs'!$C$9</f>
        <v>2321.0298679894067</v>
      </c>
      <c r="KL68" s="57">
        <f t="shared" si="26"/>
        <v>53.333333333333329</v>
      </c>
      <c r="KM68" s="2">
        <f t="shared" si="80"/>
        <v>0.99579519204165001</v>
      </c>
      <c r="KN68" s="57">
        <f>KM68*'DEPRECATED - DT-Prelim Calcs'!$C$21/KH$2/'DEPRECATED - DT-Prelim Calcs'!$C$19/'DEPRECATED - DT-Prelim Calcs'!$C$18*3.39*'DEPRECATED - DT-Prelim Calcs'!$C$20</f>
        <v>25.773080821789936</v>
      </c>
      <c r="KO68" s="46">
        <f t="shared" si="81"/>
        <v>0</v>
      </c>
      <c r="KP68" s="57">
        <f>KN67*'DEPRECATED - DT-Prelim Calcs'!$C$11+KP67</f>
        <v>-304.16310834791432</v>
      </c>
      <c r="KQ68" s="57">
        <f>KQ67+0.5*KN68*'DEPRECATED - DT-Prelim Calcs'!$C$11^2+KP68*'DEPRECATED - DT-Prelim Calcs'!$C$11</f>
        <v>-111406.64582763042</v>
      </c>
      <c r="KR68" s="57">
        <f>MIN('Drive Train'!$F$35-KL67*'DEPRECATED - DT-Prelim Calcs'!$C$21*'Drive Train'!$F$39,KR67+KL$2)</f>
        <v>9.2000000000000011</v>
      </c>
      <c r="KS68" s="57">
        <f>'Drive Train'!$F$35-KL68*'DEPRECATED - DT-Prelim Calcs'!$C$21*'Drive Train'!$F$39</f>
        <v>9.2000000000000011</v>
      </c>
      <c r="KT68" s="1">
        <f>IF(KQ68&gt;='Drive Train'!$F$29,1,0)</f>
        <v>0</v>
      </c>
      <c r="KU68" s="57">
        <f>MIN(KK68,'DEPRECATED - DT-Prelim Calcs'!$C$10)*'DEPRECATED - DT-Prelim Calcs'!$C$11*1000/60/60</f>
        <v>103.33333333333333</v>
      </c>
      <c r="KV68" s="63">
        <f>KV67+'DEPRECATED - DT-Prelim Calcs'!$C$11</f>
        <v>256</v>
      </c>
      <c r="KW68" s="2">
        <f>LG68/'Drive Train'!$F$35</f>
        <v>0.72580645161290325</v>
      </c>
      <c r="KX68" s="46">
        <f>LE68*12*60/(PI() * 'Drive Train'!$F$15)/KW$2*KW68</f>
        <v>-246805.17029552578</v>
      </c>
      <c r="KY68" s="2">
        <f>('DEPRECATED - DT-Prelim Calcs'!$C$6*KW68-KX68)/('DEPRECATED - DT-Prelim Calcs'!$C$6*KW68)*'DEPRECATED - DT-Prelim Calcs'!$C$7*KW68</f>
        <v>113.34402664636406</v>
      </c>
      <c r="KZ68" s="57">
        <f>KY68/'DEPRECATED - DT-Prelim Calcs'!$C$7*('DEPRECATED - DT-Prelim Calcs'!$C$8-'DEPRECATED - DT-Prelim Calcs'!$C$9)+'DEPRECATED - DT-Prelim Calcs'!$C$9</f>
        <v>6036.7409206342363</v>
      </c>
      <c r="LA68" s="57">
        <f t="shared" si="27"/>
        <v>56.666666666666664</v>
      </c>
      <c r="LB68" s="2">
        <f t="shared" si="82"/>
        <v>0.99579519204165001</v>
      </c>
      <c r="LC68" s="57">
        <f>LB68*'DEPRECATED - DT-Prelim Calcs'!$C$21/KW$2/'DEPRECATED - DT-Prelim Calcs'!$C$19/'DEPRECATED - DT-Prelim Calcs'!$C$18*3.39*'DEPRECATED - DT-Prelim Calcs'!$C$20</f>
        <v>25.773080821789936</v>
      </c>
      <c r="LD68" s="46">
        <f t="shared" si="83"/>
        <v>0</v>
      </c>
      <c r="LE68" s="57">
        <f>LC67*'DEPRECATED - DT-Prelim Calcs'!$C$11+LE67</f>
        <v>-830.88100859971928</v>
      </c>
      <c r="LF68" s="57">
        <f>LF67+0.5*LC68*'DEPRECATED - DT-Prelim Calcs'!$C$11^2+LE68*'DEPRECATED - DT-Prelim Calcs'!$C$11</f>
        <v>-135613.0831326764</v>
      </c>
      <c r="LG68" s="57">
        <f>MIN('Drive Train'!$F$35-LA67*'DEPRECATED - DT-Prelim Calcs'!$C$21*'Drive Train'!$F$39,LG67+LA$2)</f>
        <v>9</v>
      </c>
      <c r="LH68" s="57">
        <f>'Drive Train'!$F$35-LA68*'DEPRECATED - DT-Prelim Calcs'!$C$21*'Drive Train'!$F$39</f>
        <v>9</v>
      </c>
      <c r="LI68" s="1">
        <f>IF(LF68&gt;='Drive Train'!$F$29,1,0)</f>
        <v>0</v>
      </c>
      <c r="LJ68" s="57">
        <f>MIN(KZ68,'DEPRECATED - DT-Prelim Calcs'!$C$10)*'DEPRECATED - DT-Prelim Calcs'!$C$11*1000/60/60</f>
        <v>103.33333333333333</v>
      </c>
      <c r="LK68" s="63">
        <f>LK67+'DEPRECATED - DT-Prelim Calcs'!$C$11</f>
        <v>256</v>
      </c>
      <c r="LL68" s="2">
        <f>LV68/'Drive Train'!$F$35</f>
        <v>0.70967741935483875</v>
      </c>
      <c r="LM68" s="46">
        <f>LT68*12*60/(PI() * 'Drive Train'!$F$15)/LL$2*LL68</f>
        <v>-199557.50218866224</v>
      </c>
      <c r="LN68" s="2">
        <f>('DEPRECATED - DT-Prelim Calcs'!$C$6*LL68-LM68)/('DEPRECATED - DT-Prelim Calcs'!$C$6*LL68)*'DEPRECATED - DT-Prelim Calcs'!$C$7*LL68</f>
        <v>91.941763532741987</v>
      </c>
      <c r="LO68" s="57">
        <f>LN68/'DEPRECATED - DT-Prelim Calcs'!$C$7*('DEPRECATED - DT-Prelim Calcs'!$C$8-'DEPRECATED - DT-Prelim Calcs'!$C$9)+'DEPRECATED - DT-Prelim Calcs'!$C$9</f>
        <v>4897.3590295646463</v>
      </c>
      <c r="LP68" s="57">
        <f t="shared" si="28"/>
        <v>60</v>
      </c>
      <c r="LQ68" s="2">
        <f t="shared" si="84"/>
        <v>0.99579519204165001</v>
      </c>
      <c r="LR68" s="57">
        <f>LQ68*'DEPRECATED - DT-Prelim Calcs'!$C$21/LL$2/'DEPRECATED - DT-Prelim Calcs'!$C$19/'DEPRECATED - DT-Prelim Calcs'!$C$18*3.39*'DEPRECATED - DT-Prelim Calcs'!$C$20</f>
        <v>25.773080821789936</v>
      </c>
      <c r="LS68" s="46">
        <f t="shared" si="85"/>
        <v>0</v>
      </c>
      <c r="LT68" s="57">
        <f>LR67*'DEPRECATED - DT-Prelim Calcs'!$C$11+LT67</f>
        <v>-687.08817715800387</v>
      </c>
      <c r="LU68" s="57">
        <f>LU67+0.5*LR68*'DEPRECATED - DT-Prelim Calcs'!$C$11^2+LT68*'DEPRECATED - DT-Prelim Calcs'!$C$11</f>
        <v>-150434.26610647395</v>
      </c>
      <c r="LV68" s="57">
        <f>MIN('Drive Train'!$F$35-LP67*'DEPRECATED - DT-Prelim Calcs'!$C$21*'Drive Train'!$F$39,LV67+LP$2)</f>
        <v>8.8000000000000007</v>
      </c>
      <c r="LW68" s="57">
        <f>'Drive Train'!$F$35-LP68*'DEPRECATED - DT-Prelim Calcs'!$C$21*'Drive Train'!$F$39</f>
        <v>8.8000000000000007</v>
      </c>
      <c r="LX68" s="1">
        <f>IF(LU68&gt;='Drive Train'!$F$29,1,0)</f>
        <v>0</v>
      </c>
      <c r="LY68" s="57">
        <f>MIN(LO68,'DEPRECATED - DT-Prelim Calcs'!$C$10)*'DEPRECATED - DT-Prelim Calcs'!$C$11*1000/60/60</f>
        <v>103.33333333333333</v>
      </c>
      <c r="LZ68" s="63">
        <f>LZ67+'DEPRECATED - DT-Prelim Calcs'!$C$11</f>
        <v>256</v>
      </c>
    </row>
    <row r="69" spans="2:338" x14ac:dyDescent="0.2">
      <c r="B69" s="73"/>
      <c r="Q69" s="126"/>
      <c r="R69" s="63">
        <f>R68+'DEPRECATED - DT-Prelim Calcs'!$C$11</f>
        <v>260</v>
      </c>
      <c r="S69" s="2">
        <f>AG69/'Drive Train'!$F$35</f>
        <v>0</v>
      </c>
      <c r="T69" s="46">
        <f>AE69*12*60/(PI() * 'Drive Train'!$F$15)/S$2*ABS(S69)</f>
        <v>0</v>
      </c>
      <c r="U69" s="2">
        <f>IF(OR(AD68=1,AND($C$32=Motors!$C$32,'DEPRECATED - DT-Prelim Calcs'!AI68=1)),0,IF(AG69=0,-(V68+$C$9)/($C$8-$C$9)*$C$7,($C$6*S69-T69)/($C$6*S69)*$C$7*S69))</f>
        <v>0</v>
      </c>
      <c r="V69" s="57">
        <f>IF(AND(AD68=1,AI68=1),0,ABS(U69/$C$7*($C$8-$C$9)+$C$9) *'Drive Train'!$AA$49 + V68*(1-'Drive Train'!$AA$49))</f>
        <v>0</v>
      </c>
      <c r="W69" s="57">
        <f t="shared" ref="W69:W108" si="96">MIN(ABS(V69),U$2) * SIGN(V69)</f>
        <v>0</v>
      </c>
      <c r="X69" s="2">
        <f>MAX(MIN(IF(AND(AI68=1,AG69&lt;0),-1,1)*(W69-$C$9)/($C$8-$C$9)*$C$7-$C$29*AE69/T$2 -  AI68*$C$29/2,X$2),MAX(X$4:X68)*-1)</f>
        <v>-0.2458281045106315</v>
      </c>
      <c r="Y69" s="57">
        <f t="shared" ref="Y69:Y132" si="97">IF(AND(AD68=1,AI68=1),0,X69*$C$21/S$2/$C$19/$C$18*3.39*$C$20)</f>
        <v>0</v>
      </c>
      <c r="Z69" s="57">
        <f t="shared" ref="Z69:Z132" si="98">ABS(Y69)</f>
        <v>0</v>
      </c>
      <c r="AA69" s="57">
        <f t="shared" ref="AA69:AA132" si="99">ABS(AG69)</f>
        <v>0</v>
      </c>
      <c r="AB69" s="57" t="e">
        <f t="shared" ref="AB69:AB132" si="100">IF(ABS(V69)&gt;=$U$2,6,NA())</f>
        <v>#N/A</v>
      </c>
      <c r="AC69" s="46">
        <f t="shared" si="29"/>
        <v>1</v>
      </c>
      <c r="AD69" s="1">
        <f t="shared" ref="AD69:AD132" si="101">IF(AND(AI69=1,AE69&lt;=0),1,0)</f>
        <v>1</v>
      </c>
      <c r="AE69" s="57">
        <f t="shared" ref="AE69:AE132" si="102">MAX(Y68*$C$11+AE68,0)</f>
        <v>0</v>
      </c>
      <c r="AF69" s="57" t="e">
        <f t="shared" ref="AF69:AF132" si="103">IF(ABS(X69)=$X$2,3,NA())</f>
        <v>#N/A</v>
      </c>
      <c r="AG69" s="57">
        <f>IF(AI68=0,MIN('Drive Train'!$F$35-W68*$C$21*'Drive Train'!$F$39,AG68+W$2)-$C$3,IF(AE68-1&lt;=0,0,IF($C$32=Motors!$C$30,MAX(MAX(AG$4:AG68)*-1,AG68-W$2),MAX(0,MAX(AG$4:AG68)*-1,AG68-W$2))))</f>
        <v>0</v>
      </c>
      <c r="AH69" s="57">
        <f>'Drive Train'!$F$35-ABS(W69)*'DEPRECATED - DT-Prelim Calcs'!$C$21*'Drive Train'!$F$39</f>
        <v>12.4</v>
      </c>
      <c r="AI69" s="1">
        <f>IF(AJ69&gt;='Drive Train'!$F$29,1,0)</f>
        <v>1</v>
      </c>
      <c r="AJ69" s="57">
        <f>AJ68+0.5*Y69*'DEPRECATED - DT-Prelim Calcs'!$C$11^2+AE69*'DEPRECATED - DT-Prelim Calcs'!$C$11</f>
        <v>784.33981740885292</v>
      </c>
      <c r="AK69" s="57">
        <f t="shared" ref="AK69:AK75" si="104">MIN(W69,$C$10)*$C$11*1000/60/60</f>
        <v>0</v>
      </c>
      <c r="AL69" s="63">
        <f>AL68+'DEPRECATED - DT-Prelim Calcs'!$C$11</f>
        <v>260</v>
      </c>
      <c r="AM69" s="2">
        <f>AW69/'Drive Train'!$F$35</f>
        <v>0.90171801116954253</v>
      </c>
      <c r="AN69" s="46">
        <f>AU69*12*60/(PI() * 'Drive Train'!$F$15)/AM$2*AM69</f>
        <v>4074.5129382693885</v>
      </c>
      <c r="AO69" s="2">
        <f>('DEPRECATED - DT-Prelim Calcs'!$C$6*AM69-AN69)/('DEPRECATED - DT-Prelim Calcs'!$C$6*AM69)*'DEPRECATED - DT-Prelim Calcs'!$C$7*AM69</f>
        <v>0.33081842169735415</v>
      </c>
      <c r="AP69" s="57">
        <f>AO69/'DEPRECATED - DT-Prelim Calcs'!$C$7*('DEPRECATED - DT-Prelim Calcs'!$C$8-'DEPRECATED - DT-Prelim Calcs'!$C$9)+'DEPRECATED - DT-Prelim Calcs'!$C$9</f>
        <v>20.311619711108108</v>
      </c>
      <c r="AQ69" s="57">
        <f t="shared" ref="AQ69:AQ132" si="105">MIN(AP69,AO$2)</f>
        <v>20.311619711108108</v>
      </c>
      <c r="AR69" s="2">
        <f t="shared" si="30"/>
        <v>8.2986320149025516E-8</v>
      </c>
      <c r="AS69" s="57">
        <f>AR69*'DEPRECATED - DT-Prelim Calcs'!$C$21/AM$2/'DEPRECATED - DT-Prelim Calcs'!$C$19/'DEPRECATED - DT-Prelim Calcs'!$C$18*3.39*'DEPRECATED - DT-Prelim Calcs'!$C$20</f>
        <v>6.0139643467971997E-7</v>
      </c>
      <c r="AT69" s="46">
        <f t="shared" si="31"/>
        <v>0</v>
      </c>
      <c r="AU69" s="57">
        <f>AS68*'DEPRECATED - DT-Prelim Calcs'!$C$11+AU68</f>
        <v>39.432319919879241</v>
      </c>
      <c r="AV69" s="57">
        <f>AV68+0.5*AS69*'DEPRECATED - DT-Prelim Calcs'!$C$11^2+AU69*'DEPRECATED - DT-Prelim Calcs'!$C$11</f>
        <v>10207.789964994956</v>
      </c>
      <c r="AW69" s="57">
        <f>MIN('Drive Train'!$F$35-AQ68*'DEPRECATED - DT-Prelim Calcs'!$C$21*'Drive Train'!$F$39,AW68+AQ$2)</f>
        <v>11.181303338502328</v>
      </c>
      <c r="AX69" s="57">
        <f>'Drive Train'!$F$35-AQ69*'DEPRECATED - DT-Prelim Calcs'!$C$21*'Drive Train'!$F$39</f>
        <v>11.181302817333513</v>
      </c>
      <c r="AY69" s="1">
        <f>IF(AV69&gt;='Drive Train'!$F$29,1,0)</f>
        <v>1</v>
      </c>
      <c r="AZ69" s="57">
        <f t="shared" si="32"/>
        <v>22.568466345675677</v>
      </c>
      <c r="BA69" s="63">
        <f>BA68+'DEPRECATED - DT-Prelim Calcs'!$C$11</f>
        <v>260</v>
      </c>
      <c r="BB69" s="2">
        <f>BL69/'Drive Train'!$F$35</f>
        <v>1.2947644919514045</v>
      </c>
      <c r="BC69" s="46">
        <f>BJ69*12*60/(PI() * 'Drive Train'!$F$15)/BB$2*BB69</f>
        <v>-4259.0904113161687</v>
      </c>
      <c r="BD69" s="2">
        <f>('DEPRECATED - DT-Prelim Calcs'!$C$6*BB69-BC69)/('DEPRECATED - DT-Prelim Calcs'!$C$6*BB69)*'DEPRECATED - DT-Prelim Calcs'!$C$7*BB69</f>
        <v>5.0461625177739862</v>
      </c>
      <c r="BE69" s="57">
        <f>BD69/'DEPRECATED - DT-Prelim Calcs'!$C$7*('DEPRECATED - DT-Prelim Calcs'!$C$8-'DEPRECATED - DT-Prelim Calcs'!$C$9)+'DEPRECATED - DT-Prelim Calcs'!$C$9</f>
        <v>271.34010416199271</v>
      </c>
      <c r="BF69" s="57">
        <f t="shared" ref="BF69:BF132" si="106">MIN(BE69,BD$2)</f>
        <v>93</v>
      </c>
      <c r="BG69" s="2">
        <f t="shared" si="33"/>
        <v>1.9370342713523316</v>
      </c>
      <c r="BH69" s="57">
        <f>BG69*'DEPRECATED - DT-Prelim Calcs'!$C$21/BB$2/'DEPRECATED - DT-Prelim Calcs'!$C$19/'DEPRECATED - DT-Prelim Calcs'!$C$18*3.39*'DEPRECATED - DT-Prelim Calcs'!$C$20</f>
        <v>20.276476536765962</v>
      </c>
      <c r="BI69" s="46">
        <f t="shared" si="34"/>
        <v>0</v>
      </c>
      <c r="BJ69" s="57">
        <f>BH68*'DEPRECATED - DT-Prelim Calcs'!$C$11+BJ68</f>
        <v>-19.873419853484535</v>
      </c>
      <c r="BK69" s="57">
        <f>BK68+0.5*BH69*'DEPRECATED - DT-Prelim Calcs'!$C$11^2+BJ69*'DEPRECATED - DT-Prelim Calcs'!$C$11</f>
        <v>5410.7953494494068</v>
      </c>
      <c r="BL69" s="57">
        <f>MIN('Drive Train'!$F$35-BF68*'DEPRECATED - DT-Prelim Calcs'!$C$21*'Drive Train'!$F$39,BL68+BF$2)</f>
        <v>16.055079700197417</v>
      </c>
      <c r="BM69" s="57">
        <f>'Drive Train'!$F$35-BF69*'DEPRECATED - DT-Prelim Calcs'!$C$21*'Drive Train'!$F$39</f>
        <v>6.82</v>
      </c>
      <c r="BN69" s="1">
        <f>IF(BK69&gt;='Drive Train'!$F$29,1,0)</f>
        <v>1</v>
      </c>
      <c r="BO69" s="57">
        <f t="shared" si="35"/>
        <v>103.33333333333333</v>
      </c>
      <c r="BP69" s="63">
        <f>BP68+'DEPRECATED - DT-Prelim Calcs'!$C$11</f>
        <v>260</v>
      </c>
      <c r="BQ69" s="2">
        <f>CA69/'Drive Train'!$F$35</f>
        <v>0.80120674527353308</v>
      </c>
      <c r="BR69" s="46">
        <f>BY69*12*60/(PI() * 'Drive Train'!$F$15)/BQ$2*BQ69</f>
        <v>7227.9328629653101</v>
      </c>
      <c r="BS69" s="2">
        <f>('DEPRECATED - DT-Prelim Calcs'!$C$6*BQ69-BR69)/('DEPRECATED - DT-Prelim Calcs'!$C$6*BQ69)*'DEPRECATED - DT-Prelim Calcs'!$C$7*BQ69</f>
        <v>-1.3372565093216293</v>
      </c>
      <c r="BT69" s="57">
        <f>BS69/'DEPRECATED - DT-Prelim Calcs'!$C$7*('DEPRECATED - DT-Prelim Calcs'!$C$8-'DEPRECATED - DT-Prelim Calcs'!$C$9)+'DEPRECATED - DT-Prelim Calcs'!$C$9</f>
        <v>-68.490875579238619</v>
      </c>
      <c r="BU69" s="57">
        <f t="shared" ref="BU69:BU132" si="107">MIN(BT69,BS$2)</f>
        <v>-68.490875579238619</v>
      </c>
      <c r="BV69" s="2">
        <f t="shared" si="36"/>
        <v>-1.9977280862390989</v>
      </c>
      <c r="BW69" s="57">
        <f>BV69*'DEPRECATED - DT-Prelim Calcs'!$C$21/BQ$2/'DEPRECATED - DT-Prelim Calcs'!$C$19/'DEPRECATED - DT-Prelim Calcs'!$C$18*3.39*'DEPRECATED - DT-Prelim Calcs'!$C$20</f>
        <v>-27.346209040807281</v>
      </c>
      <c r="BX69" s="46">
        <f t="shared" si="37"/>
        <v>1</v>
      </c>
      <c r="BY69" s="57">
        <f>BW68*'DEPRECATED - DT-Prelim Calcs'!$C$11+BY68</f>
        <v>41.678345741092784</v>
      </c>
      <c r="BZ69" s="57">
        <f>BZ68+0.5*BW69*'DEPRECATED - DT-Prelim Calcs'!$C$11^2+BY69*'DEPRECATED - DT-Prelim Calcs'!$C$11</f>
        <v>-5685.9877770113571</v>
      </c>
      <c r="CA69" s="57">
        <f>MIN('Drive Train'!$F$35-BU68*'DEPRECATED - DT-Prelim Calcs'!$C$21*'Drive Train'!$F$39,CA68+BU$2)</f>
        <v>9.9349636413918105</v>
      </c>
      <c r="CB69" s="57">
        <f>'Drive Train'!$F$35-BU69*'DEPRECATED - DT-Prelim Calcs'!$C$21*'Drive Train'!$F$39</f>
        <v>16.509452534754317</v>
      </c>
      <c r="CC69" s="1">
        <f>IF(BZ69&gt;='Drive Train'!$F$29,1,0)</f>
        <v>0</v>
      </c>
      <c r="CD69" s="57">
        <f t="shared" si="38"/>
        <v>-76.100972865820694</v>
      </c>
      <c r="CE69" s="63">
        <f>CE68+'DEPRECATED - DT-Prelim Calcs'!$C$11</f>
        <v>260</v>
      </c>
      <c r="CF69" s="2">
        <f>CP69/'Drive Train'!$F$35</f>
        <v>0.55000000000000004</v>
      </c>
      <c r="CG69" s="46">
        <f>CN69*12*60/(PI() * 'Drive Train'!$F$15)/CF$2*CF69</f>
        <v>-4828.6651519882817</v>
      </c>
      <c r="CH69" s="2">
        <f>('DEPRECATED - DT-Prelim Calcs'!$C$6*CF69-CG69)/('DEPRECATED - DT-Prelim Calcs'!$C$6*CF69)*'DEPRECATED - DT-Prelim Calcs'!$C$7*CF69</f>
        <v>3.5088176390791292</v>
      </c>
      <c r="CI69" s="57">
        <f>CH69/'DEPRECATED - DT-Prelim Calcs'!$C$7*('DEPRECATED - DT-Prelim Calcs'!$C$8-'DEPRECATED - DT-Prelim Calcs'!$C$9)+'DEPRECATED - DT-Prelim Calcs'!$C$9</f>
        <v>189.49722120076859</v>
      </c>
      <c r="CJ69" s="57">
        <f t="shared" ref="CJ69:CJ132" si="108">MIN(CI69,CH$2)</f>
        <v>93</v>
      </c>
      <c r="CK69" s="2">
        <f t="shared" si="39"/>
        <v>1.5241763143494644</v>
      </c>
      <c r="CL69" s="57">
        <f>CK69*'DEPRECATED - DT-Prelim Calcs'!$C$21/CF$2/'DEPRECATED - DT-Prelim Calcs'!$C$19/'DEPRECATED - DT-Prelim Calcs'!$C$18*3.39*'DEPRECATED - DT-Prelim Calcs'!$C$20</f>
        <v>25.773080821789936</v>
      </c>
      <c r="CM69" s="46">
        <f t="shared" si="40"/>
        <v>0</v>
      </c>
      <c r="CN69" s="57">
        <f>CL68*'DEPRECATED - DT-Prelim Calcs'!$C$11+CN68</f>
        <v>-32.834846251366727</v>
      </c>
      <c r="CO69" s="57">
        <f>CO68+0.5*CL69*'DEPRECATED - DT-Prelim Calcs'!$C$11^2+CN69*'DEPRECATED - DT-Prelim Calcs'!$C$11</f>
        <v>-23154.093952758678</v>
      </c>
      <c r="CP69" s="57">
        <f>MIN('Drive Train'!$F$35-CJ68*'DEPRECATED - DT-Prelim Calcs'!$C$21*'Drive Train'!$F$39,CP68+CJ$2)</f>
        <v>6.82</v>
      </c>
      <c r="CQ69" s="57">
        <f>'Drive Train'!$F$35-CJ69*'DEPRECATED - DT-Prelim Calcs'!$C$21*'Drive Train'!$F$39</f>
        <v>6.82</v>
      </c>
      <c r="CR69" s="1">
        <f>IF(CO69&gt;='Drive Train'!$F$29,1,0)</f>
        <v>0</v>
      </c>
      <c r="CS69" s="57">
        <f t="shared" si="41"/>
        <v>103.33333333333333</v>
      </c>
      <c r="CT69" s="63">
        <f>CT68+'DEPRECATED - DT-Prelim Calcs'!$C$11</f>
        <v>260</v>
      </c>
      <c r="CU69" s="2">
        <f>DE69/'Drive Train'!$F$35</f>
        <v>0.55000000000000004</v>
      </c>
      <c r="CV69" s="46">
        <f>DC69*12*60/(PI() * 'Drive Train'!$F$15)/CU$2*CU69</f>
        <v>-27348.291817746383</v>
      </c>
      <c r="CW69" s="2">
        <f>('DEPRECATED - DT-Prelim Calcs'!$C$6*CU69-CV69)/('DEPRECATED - DT-Prelim Calcs'!$C$6*CU69)*'DEPRECATED - DT-Prelim Calcs'!$C$7*CU69</f>
        <v>13.691237951363748</v>
      </c>
      <c r="CX69" s="57">
        <f>CW69/'DEPRECATED - DT-Prelim Calcs'!$C$7*('DEPRECATED - DT-Prelim Calcs'!$C$8-'DEPRECATED - DT-Prelim Calcs'!$C$9)+'DEPRECATED - DT-Prelim Calcs'!$C$9</f>
        <v>731.57378803318215</v>
      </c>
      <c r="CY69" s="57">
        <f t="shared" ref="CY69:CY132" si="109">MIN(CX69,CW$2)</f>
        <v>93</v>
      </c>
      <c r="CZ69" s="2">
        <f t="shared" si="42"/>
        <v>1.2803081040535502</v>
      </c>
      <c r="DA69" s="57">
        <f>CZ69*'DEPRECATED - DT-Prelim Calcs'!$C$21/CU$2/'DEPRECATED - DT-Prelim Calcs'!$C$19/'DEPRECATED - DT-Prelim Calcs'!$C$18*3.39*'DEPRECATED - DT-Prelim Calcs'!$C$20</f>
        <v>25.773080821789936</v>
      </c>
      <c r="DB69" s="46">
        <f t="shared" si="43"/>
        <v>0</v>
      </c>
      <c r="DC69" s="57">
        <f>DA68*'DEPRECATED - DT-Prelim Calcs'!$C$11+DC68</f>
        <v>-156.21307756883982</v>
      </c>
      <c r="DD69" s="57">
        <f>DD68+0.5*DA69*'DEPRECATED - DT-Prelim Calcs'!$C$11^2+DC69*'DEPRECATED - DT-Prelim Calcs'!$C$11</f>
        <v>-45275.01731076611</v>
      </c>
      <c r="DE69" s="57">
        <f>MIN('Drive Train'!$F$35-CY68*'DEPRECATED - DT-Prelim Calcs'!$C$21*'Drive Train'!$F$39,DE68+CY$2)</f>
        <v>6.82</v>
      </c>
      <c r="DF69" s="57">
        <f>'Drive Train'!$F$35-CY69*'DEPRECATED - DT-Prelim Calcs'!$C$21*'Drive Train'!$F$39</f>
        <v>6.82</v>
      </c>
      <c r="DG69" s="1">
        <f>IF(DD69&gt;='Drive Train'!$F$29,1,0)</f>
        <v>0</v>
      </c>
      <c r="DH69" s="57">
        <f t="shared" si="44"/>
        <v>103.33333333333333</v>
      </c>
      <c r="DI69" s="63">
        <f>DI68+'DEPRECATED - DT-Prelim Calcs'!$C$11</f>
        <v>260</v>
      </c>
      <c r="DJ69" s="2">
        <f>DT69/'Drive Train'!$F$35</f>
        <v>0.55000000000000004</v>
      </c>
      <c r="DK69" s="46">
        <f>DR69*12*60/(PI() * 'Drive Train'!$F$15)/DJ$2*DJ69</f>
        <v>-116501.67237264203</v>
      </c>
      <c r="DL69" s="2">
        <f>('DEPRECATED - DT-Prelim Calcs'!$C$6*DJ69-DK69)/('DEPRECATED - DT-Prelim Calcs'!$C$6*DJ69)*'DEPRECATED - DT-Prelim Calcs'!$C$7*DJ69</f>
        <v>54.002616401138326</v>
      </c>
      <c r="DM69" s="57">
        <f>DL69/'DEPRECATED - DT-Prelim Calcs'!$C$7*('DEPRECATED - DT-Prelim Calcs'!$C$8-'DEPRECATED - DT-Prelim Calcs'!$C$9)+'DEPRECATED - DT-Prelim Calcs'!$C$9</f>
        <v>2877.611072309563</v>
      </c>
      <c r="DN69" s="57">
        <f t="shared" ref="DN69:DN132" si="110">MIN(DM69,DL$2)</f>
        <v>93</v>
      </c>
      <c r="DO69" s="2">
        <f t="shared" si="45"/>
        <v>1.1037138828047846</v>
      </c>
      <c r="DP69" s="57">
        <f>DO69*'DEPRECATED - DT-Prelim Calcs'!$C$21/DJ$2/'DEPRECATED - DT-Prelim Calcs'!$C$19/'DEPRECATED - DT-Prelim Calcs'!$C$18*3.39*'DEPRECATED - DT-Prelim Calcs'!$C$20</f>
        <v>25.773080821789936</v>
      </c>
      <c r="DQ69" s="46">
        <f t="shared" si="46"/>
        <v>0</v>
      </c>
      <c r="DR69" s="57">
        <f>DP68*'DEPRECATED - DT-Prelim Calcs'!$C$11+DR68</f>
        <v>-573.66896247150032</v>
      </c>
      <c r="DS69" s="57">
        <f>DS68+0.5*DP69*'DEPRECATED - DT-Prelim Calcs'!$C$11^2+DR69*'DEPRECATED - DT-Prelim Calcs'!$C$11</f>
        <v>-75120.040004981973</v>
      </c>
      <c r="DT69" s="57">
        <f>MIN('Drive Train'!$F$35-DN68*'DEPRECATED - DT-Prelim Calcs'!$C$21*'Drive Train'!$F$39,DT68+DN$2)</f>
        <v>6.82</v>
      </c>
      <c r="DU69" s="57">
        <f>'Drive Train'!$F$35-DN69*'DEPRECATED - DT-Prelim Calcs'!$C$21*'Drive Train'!$F$39</f>
        <v>6.82</v>
      </c>
      <c r="DV69" s="1">
        <f>IF(DS69&gt;='Drive Train'!$F$29,1,0)</f>
        <v>0</v>
      </c>
      <c r="DW69" s="57">
        <f t="shared" si="47"/>
        <v>103.33333333333333</v>
      </c>
      <c r="DX69" s="63">
        <f>DX68+'DEPRECATED - DT-Prelim Calcs'!$C$11</f>
        <v>260</v>
      </c>
      <c r="DY69" s="2">
        <f>EI69/'Drive Train'!$F$35</f>
        <v>0.55000000000000004</v>
      </c>
      <c r="DZ69" s="46">
        <f>EG69*12*60/(PI() * 'Drive Train'!$F$15)/DY$2*DY69</f>
        <v>14123.581912202128</v>
      </c>
      <c r="EA69" s="2">
        <f>('DEPRECATED - DT-Prelim Calcs'!$C$6*DY69-DZ69)/('DEPRECATED - DT-Prelim Calcs'!$C$6*DY69)*'DEPRECATED - DT-Prelim Calcs'!$C$7*DY69</f>
        <v>-5.060584879626103</v>
      </c>
      <c r="EB69" s="57">
        <f>EA69/'DEPRECATED - DT-Prelim Calcs'!$C$7*('DEPRECATED - DT-Prelim Calcs'!$C$8-'DEPRECATED - DT-Prelim Calcs'!$C$9)+'DEPRECATED - DT-Prelim Calcs'!$C$9</f>
        <v>-266.70790043818636</v>
      </c>
      <c r="EC69" s="57">
        <f t="shared" ref="EC69:EC132" si="111">MIN(EB69,EA$2)</f>
        <v>-266.70790043818636</v>
      </c>
      <c r="ED69" s="2">
        <f t="shared" si="48"/>
        <v>-6.9406235538898455</v>
      </c>
      <c r="EE69" s="57">
        <f>ED69*'DEPRECATED - DT-Prelim Calcs'!$C$21/DY$2/'DEPRECATED - DT-Prelim Calcs'!$C$19/'DEPRECATED - DT-Prelim Calcs'!$C$18*3.39*'DEPRECATED - DT-Prelim Calcs'!$C$20</f>
        <v>-184.42689821223908</v>
      </c>
      <c r="EF69" s="46">
        <f t="shared" si="49"/>
        <v>1</v>
      </c>
      <c r="EG69" s="57">
        <f>EE68*'DEPRECATED - DT-Prelim Calcs'!$C$11+EG68</f>
        <v>61.11644790323399</v>
      </c>
      <c r="EH69" s="57">
        <f>EH68+0.5*EE69*'DEPRECATED - DT-Prelim Calcs'!$C$11^2+EG69*'DEPRECATED - DT-Prelim Calcs'!$C$11</f>
        <v>-137482.58284923527</v>
      </c>
      <c r="EI69" s="57">
        <f>MIN('Drive Train'!$F$35-EC68*'DEPRECATED - DT-Prelim Calcs'!$C$21*'Drive Train'!$F$39,EI68+EC$2)</f>
        <v>6.82</v>
      </c>
      <c r="EJ69" s="57">
        <f>'Drive Train'!$F$35-EC69*'DEPRECATED - DT-Prelim Calcs'!$C$21*'Drive Train'!$F$39</f>
        <v>28.402474026291181</v>
      </c>
      <c r="EK69" s="1">
        <f>IF(EH69&gt;='Drive Train'!$F$29,1,0)</f>
        <v>0</v>
      </c>
      <c r="EL69" s="57">
        <f t="shared" si="50"/>
        <v>-296.34211159798485</v>
      </c>
      <c r="EM69" s="63">
        <f>EM68+'DEPRECATED - DT-Prelim Calcs'!$C$11</f>
        <v>260</v>
      </c>
      <c r="EN69" s="2">
        <f>EX69/'Drive Train'!$F$35</f>
        <v>0.55000000000000004</v>
      </c>
      <c r="EO69" s="46">
        <f>EV69*12*60/(PI() * 'Drive Train'!$F$15)/EN$2*EN69</f>
        <v>-9255.9985397513974</v>
      </c>
      <c r="EP69" s="2">
        <f>('DEPRECATED - DT-Prelim Calcs'!$C$6*EN69-EO69)/('DEPRECATED - DT-Prelim Calcs'!$C$6*EN69)*'DEPRECATED - DT-Prelim Calcs'!$C$7*EN69</f>
        <v>5.5106700714448156</v>
      </c>
      <c r="EQ69" s="57">
        <f>EP69/'DEPRECATED - DT-Prelim Calcs'!$C$7*('DEPRECATED - DT-Prelim Calcs'!$C$8-'DEPRECATED - DT-Prelim Calcs'!$C$9)+'DEPRECATED - DT-Prelim Calcs'!$C$9</f>
        <v>296.06886728895012</v>
      </c>
      <c r="ER69" s="57">
        <f t="shared" ref="ER69:ER132" si="112">MIN(EQ69,EP$2)</f>
        <v>93</v>
      </c>
      <c r="ES69" s="2">
        <f t="shared" si="51"/>
        <v>0.86507304327942547</v>
      </c>
      <c r="ET69" s="57">
        <f>ES69*'DEPRECATED - DT-Prelim Calcs'!$C$21/EN$2/'DEPRECATED - DT-Prelim Calcs'!$C$19/'DEPRECATED - DT-Prelim Calcs'!$C$18*3.39*'DEPRECATED - DT-Prelim Calcs'!$C$20</f>
        <v>25.773080821789936</v>
      </c>
      <c r="EU69" s="46">
        <f t="shared" si="52"/>
        <v>0</v>
      </c>
      <c r="EV69" s="57">
        <f>ET68*'DEPRECATED - DT-Prelim Calcs'!$C$11+EV68</f>
        <v>-35.723067584915029</v>
      </c>
      <c r="EW69" s="57">
        <f>EW68+0.5*ET69*'DEPRECATED - DT-Prelim Calcs'!$C$11^2+EV69*'DEPRECATED - DT-Prelim Calcs'!$C$11</f>
        <v>-172246.14287760132</v>
      </c>
      <c r="EX69" s="57">
        <f>MIN('Drive Train'!$F$35-ER68*'DEPRECATED - DT-Prelim Calcs'!$C$21*'Drive Train'!$F$39,EX68+ER$2)</f>
        <v>6.82</v>
      </c>
      <c r="EY69" s="57">
        <f>'Drive Train'!$F$35-ER69*'DEPRECATED - DT-Prelim Calcs'!$C$21*'Drive Train'!$F$39</f>
        <v>6.82</v>
      </c>
      <c r="EZ69" s="1">
        <f>IF(EW69&gt;='Drive Train'!$F$29,1,0)</f>
        <v>0</v>
      </c>
      <c r="FA69" s="57">
        <f t="shared" si="53"/>
        <v>103.33333333333333</v>
      </c>
      <c r="FB69" s="63">
        <f>FB68+'DEPRECATED - DT-Prelim Calcs'!$C$11</f>
        <v>260</v>
      </c>
      <c r="FC69" s="2">
        <f>FM69/'Drive Train'!$F$35</f>
        <v>0.55000000000000004</v>
      </c>
      <c r="FD69" s="46">
        <f>FK69*12*60/(PI() * 'Drive Train'!$F$15)/FC$2*FC69</f>
        <v>-29118.610062563734</v>
      </c>
      <c r="FE69" s="2">
        <f>('DEPRECATED - DT-Prelim Calcs'!$C$6*FC69-FD69)/('DEPRECATED - DT-Prelim Calcs'!$C$6*FC69)*'DEPRECATED - DT-Prelim Calcs'!$C$7*FC69</f>
        <v>14.491700797519437</v>
      </c>
      <c r="FF69" s="57">
        <f>FE69/'DEPRECATED - DT-Prelim Calcs'!$C$7*('DEPRECATED - DT-Prelim Calcs'!$C$8-'DEPRECATED - DT-Prelim Calcs'!$C$9)+'DEPRECATED - DT-Prelim Calcs'!$C$9</f>
        <v>774.18763996752853</v>
      </c>
      <c r="FG69" s="57">
        <f t="shared" ref="FG69:FG132" si="113">MIN(FF69,FE$2)</f>
        <v>93</v>
      </c>
      <c r="FH69" s="2">
        <f t="shared" si="54"/>
        <v>0.78067567320338405</v>
      </c>
      <c r="FI69" s="57">
        <f>FH69*'DEPRECATED - DT-Prelim Calcs'!$C$21/FC$2/'DEPRECATED - DT-Prelim Calcs'!$C$19/'DEPRECATED - DT-Prelim Calcs'!$C$18*3.39*'DEPRECATED - DT-Prelim Calcs'!$C$20</f>
        <v>25.773080821789936</v>
      </c>
      <c r="FJ69" s="46">
        <f t="shared" si="55"/>
        <v>0</v>
      </c>
      <c r="FK69" s="57">
        <f>FI68*'DEPRECATED - DT-Prelim Calcs'!$C$11+FK68</f>
        <v>-101.41775105908651</v>
      </c>
      <c r="FL69" s="57">
        <f>FL68+0.5*FI69*'DEPRECATED - DT-Prelim Calcs'!$C$11^2+FK69*'DEPRECATED - DT-Prelim Calcs'!$C$11</f>
        <v>-200723.98300477755</v>
      </c>
      <c r="FM69" s="57">
        <f>MIN('Drive Train'!$F$35-FG68*'DEPRECATED - DT-Prelim Calcs'!$C$21*'Drive Train'!$F$39,FM68+FG$2)</f>
        <v>6.82</v>
      </c>
      <c r="FN69" s="57">
        <f>'Drive Train'!$F$35-FG69*'DEPRECATED - DT-Prelim Calcs'!$C$21*'Drive Train'!$F$39</f>
        <v>6.82</v>
      </c>
      <c r="FO69" s="1">
        <f>IF(FL69&gt;='Drive Train'!$F$29,1,0)</f>
        <v>0</v>
      </c>
      <c r="FP69" s="57">
        <f t="shared" si="56"/>
        <v>103.33333333333333</v>
      </c>
      <c r="FQ69" s="63">
        <f>FQ68+'DEPRECATED - DT-Prelim Calcs'!$C$11</f>
        <v>260</v>
      </c>
      <c r="FR69" s="2">
        <f>GB69/'Drive Train'!$F$35</f>
        <v>0.55000000000000004</v>
      </c>
      <c r="FS69" s="46">
        <f>FZ69*12*60/(PI() * 'Drive Train'!$F$15)/FR$2*FR69</f>
        <v>-647793.64249218826</v>
      </c>
      <c r="FT69" s="2">
        <f>('DEPRECATED - DT-Prelim Calcs'!$C$6*FR69-FS69)/('DEPRECATED - DT-Prelim Calcs'!$C$6*FR69)*'DEPRECATED - DT-Prelim Calcs'!$C$7*FR69</f>
        <v>294.2303177122277</v>
      </c>
      <c r="FU69" s="57">
        <f>FT69/'DEPRECATED - DT-Prelim Calcs'!$C$7*('DEPRECATED - DT-Prelim Calcs'!$C$8-'DEPRECATED - DT-Prelim Calcs'!$C$9)+'DEPRECATED - DT-Prelim Calcs'!$C$9</f>
        <v>15666.496581941419</v>
      </c>
      <c r="FV69" s="57">
        <f t="shared" ref="FV69:FV132" si="114">MIN(FU69,FT$2)</f>
        <v>93</v>
      </c>
      <c r="FW69" s="2">
        <f t="shared" si="57"/>
        <v>0.7112822800297498</v>
      </c>
      <c r="FX69" s="57">
        <f>FW69*'DEPRECATED - DT-Prelim Calcs'!$C$21/FR$2/'DEPRECATED - DT-Prelim Calcs'!$C$19/'DEPRECATED - DT-Prelim Calcs'!$C$18*3.39*'DEPRECATED - DT-Prelim Calcs'!$C$20</f>
        <v>25.773080821789936</v>
      </c>
      <c r="FY69" s="46">
        <f t="shared" si="58"/>
        <v>0</v>
      </c>
      <c r="FZ69" s="57">
        <f>FX68*'DEPRECATED - DT-Prelim Calcs'!$C$11+FZ68</f>
        <v>-2055.6603518137681</v>
      </c>
      <c r="GA69" s="57">
        <f>GA68+0.5*FX69*'DEPRECATED - DT-Prelim Calcs'!$C$11^2+FZ69*'DEPRECATED - DT-Prelim Calcs'!$C$11</f>
        <v>-248407.83022774535</v>
      </c>
      <c r="GB69" s="57">
        <f>MIN('Drive Train'!$F$35-FV68*'DEPRECATED - DT-Prelim Calcs'!$C$21*'Drive Train'!$F$39,GB68+FV$2)</f>
        <v>6.82</v>
      </c>
      <c r="GC69" s="57">
        <f>'Drive Train'!$F$35-FV69*'DEPRECATED - DT-Prelim Calcs'!$C$21*'Drive Train'!$F$39</f>
        <v>6.82</v>
      </c>
      <c r="GD69" s="1">
        <f>IF(GA69&gt;='Drive Train'!$F$29,1,0)</f>
        <v>0</v>
      </c>
      <c r="GE69" s="57">
        <f t="shared" si="59"/>
        <v>103.33333333333333</v>
      </c>
      <c r="GF69" s="63">
        <f>GF68+'DEPRECATED - DT-Prelim Calcs'!$C$11</f>
        <v>260</v>
      </c>
      <c r="GG69" s="2">
        <f>GQ69/'Drive Train'!$F$35</f>
        <v>0.85483870967741948</v>
      </c>
      <c r="GH69" s="46">
        <f>GO69*12*60/(PI() * 'Drive Train'!$F$15)/GG$2*GG69</f>
        <v>-165091.54480162339</v>
      </c>
      <c r="GI69" s="2">
        <f>('DEPRECATED - DT-Prelim Calcs'!$C$6*GG69-GH69)/('DEPRECATED - DT-Prelim Calcs'!$C$6*GG69)*'DEPRECATED - DT-Prelim Calcs'!$C$7*GG69</f>
        <v>76.7075577203249</v>
      </c>
      <c r="GJ69" s="57">
        <f>GI69/'DEPRECATED - DT-Prelim Calcs'!$C$7*('DEPRECATED - DT-Prelim Calcs'!$C$8-'DEPRECATED - DT-Prelim Calcs'!$C$9)+'DEPRECATED - DT-Prelim Calcs'!$C$9</f>
        <v>4086.3430105882512</v>
      </c>
      <c r="GK69" s="57">
        <f t="shared" si="60"/>
        <v>29.999999999999982</v>
      </c>
      <c r="GL69" s="2">
        <f t="shared" si="61"/>
        <v>0.99579519204165001</v>
      </c>
      <c r="GM69" s="57">
        <f>GL69*'DEPRECATED - DT-Prelim Calcs'!$C$21/GG$2/'DEPRECATED - DT-Prelim Calcs'!$C$19/'DEPRECATED - DT-Prelim Calcs'!$C$18*3.39*'DEPRECATED - DT-Prelim Calcs'!$C$20</f>
        <v>25.773080821789936</v>
      </c>
      <c r="GN69" s="46">
        <f t="shared" si="62"/>
        <v>0</v>
      </c>
      <c r="GO69" s="57">
        <f>GM68*'DEPRECATED - DT-Prelim Calcs'!$C$11+GO68</f>
        <v>-471.89573751417083</v>
      </c>
      <c r="GP69" s="57">
        <f>GP68+0.5*GM69*'DEPRECATED - DT-Prelim Calcs'!$C$11^2+GO69*'DEPRECATED - DT-Prelim Calcs'!$C$11</f>
        <v>-138364.02853964522</v>
      </c>
      <c r="GQ69" s="57">
        <f>MIN('Drive Train'!$F$35-GK68*'DEPRECATED - DT-Prelim Calcs'!$C$21*'Drive Train'!$F$39,GQ68+GK$2)</f>
        <v>10.600000000000001</v>
      </c>
      <c r="GR69" s="57">
        <f>'Drive Train'!$F$35-GK69*'DEPRECATED - DT-Prelim Calcs'!$C$21*'Drive Train'!$F$39</f>
        <v>10.600000000000001</v>
      </c>
      <c r="GS69" s="1">
        <f>IF(GP69&gt;='Drive Train'!$F$29,1,0)</f>
        <v>0</v>
      </c>
      <c r="GT69" s="57">
        <f t="shared" si="63"/>
        <v>33.333333333333314</v>
      </c>
      <c r="GU69" s="63">
        <f>GU68+'DEPRECATED - DT-Prelim Calcs'!$C$11</f>
        <v>260</v>
      </c>
      <c r="GV69" s="2">
        <f>HF69/'Drive Train'!$F$35</f>
        <v>0.83870967741935498</v>
      </c>
      <c r="GW69" s="46">
        <f>HD69*12*60/(PI() * 'Drive Train'!$F$15)/GV$2*GV69</f>
        <v>-239790.35017951595</v>
      </c>
      <c r="GX69" s="2">
        <f>('DEPRECATED - DT-Prelim Calcs'!$C$6*GV69-GW69)/('DEPRECATED - DT-Prelim Calcs'!$C$6*GV69)*'DEPRECATED - DT-Prelim Calcs'!$C$7*GV69</f>
        <v>110.44431920299968</v>
      </c>
      <c r="GY69" s="57">
        <f>GX69/'DEPRECATED - DT-Prelim Calcs'!$C$7*('DEPRECATED - DT-Prelim Calcs'!$C$8-'DEPRECATED - DT-Prelim Calcs'!$C$9)+'DEPRECATED - DT-Prelim Calcs'!$C$9</f>
        <v>5882.3706032136351</v>
      </c>
      <c r="GZ69" s="57">
        <f t="shared" ref="GZ69:GZ132" si="115">MIN(GY69,GX$2)</f>
        <v>33.333333333333314</v>
      </c>
      <c r="HA69" s="2">
        <f t="shared" si="64"/>
        <v>0.99579519204165001</v>
      </c>
      <c r="HB69" s="57">
        <f>HA69*'DEPRECATED - DT-Prelim Calcs'!$C$21/GV$2/'DEPRECATED - DT-Prelim Calcs'!$C$19/'DEPRECATED - DT-Prelim Calcs'!$C$18*3.39*'DEPRECATED - DT-Prelim Calcs'!$C$20</f>
        <v>25.773080821789936</v>
      </c>
      <c r="HC69" s="46">
        <f t="shared" si="65"/>
        <v>0</v>
      </c>
      <c r="HD69" s="57">
        <f>HB68*'DEPRECATED - DT-Prelim Calcs'!$C$11+HD68</f>
        <v>-698.59496473536296</v>
      </c>
      <c r="HE69" s="57">
        <f>HE68+0.5*HB69*'DEPRECATED - DT-Prelim Calcs'!$C$11^2+HD69*'DEPRECATED - DT-Prelim Calcs'!$C$11</f>
        <v>-129791.49575341876</v>
      </c>
      <c r="HF69" s="57">
        <f>MIN('Drive Train'!$F$35-GZ68*'DEPRECATED - DT-Prelim Calcs'!$C$21*'Drive Train'!$F$39,HF68+GZ$2)</f>
        <v>10.400000000000002</v>
      </c>
      <c r="HG69" s="57">
        <f>'Drive Train'!$F$35-GZ69*'DEPRECATED - DT-Prelim Calcs'!$C$21*'Drive Train'!$F$39</f>
        <v>10.400000000000002</v>
      </c>
      <c r="HH69" s="1">
        <f>IF(HE69&gt;='Drive Train'!$F$29,1,0)</f>
        <v>0</v>
      </c>
      <c r="HI69" s="57">
        <f t="shared" si="66"/>
        <v>37.037037037037017</v>
      </c>
      <c r="HJ69" s="63">
        <f>HJ68+'DEPRECATED - DT-Prelim Calcs'!$C$11</f>
        <v>260</v>
      </c>
      <c r="HK69" s="2">
        <f>HU69/'Drive Train'!$F$35</f>
        <v>0.82258064516129037</v>
      </c>
      <c r="HL69" s="46">
        <f>HS69*12*60/(PI() * 'Drive Train'!$F$15)/HK$2*HK69</f>
        <v>-254000.21798531347</v>
      </c>
      <c r="HM69" s="2">
        <f>('DEPRECATED - DT-Prelim Calcs'!$C$6*HK69-HL69)/('DEPRECATED - DT-Prelim Calcs'!$C$6*HK69)*'DEPRECATED - DT-Prelim Calcs'!$C$7*HK69</f>
        <v>116.83054793731628</v>
      </c>
      <c r="HN69" s="57">
        <f>HM69/'DEPRECATED - DT-Prelim Calcs'!$C$7*('DEPRECATED - DT-Prelim Calcs'!$C$8-'DEPRECATED - DT-Prelim Calcs'!$C$9)+'DEPRECATED - DT-Prelim Calcs'!$C$9</f>
        <v>6222.3511619741403</v>
      </c>
      <c r="HO69" s="57">
        <f t="shared" ref="HO69:HO132" si="116">MIN(HN69,HM$2)</f>
        <v>36.66666666666665</v>
      </c>
      <c r="HP69" s="2">
        <f t="shared" si="67"/>
        <v>0.99579519204165001</v>
      </c>
      <c r="HQ69" s="57">
        <f>HP69*'DEPRECATED - DT-Prelim Calcs'!$C$21/HK$2/'DEPRECATED - DT-Prelim Calcs'!$C$19/'DEPRECATED - DT-Prelim Calcs'!$C$18*3.39*'DEPRECATED - DT-Prelim Calcs'!$C$20</f>
        <v>25.773080821789936</v>
      </c>
      <c r="HR69" s="46">
        <f t="shared" si="68"/>
        <v>0</v>
      </c>
      <c r="HS69" s="57">
        <f>HQ68*'DEPRECATED - DT-Prelim Calcs'!$C$11+HS68</f>
        <v>-754.50306094436644</v>
      </c>
      <c r="HT69" s="57">
        <f>HT68+0.5*HQ69*'DEPRECATED - DT-Prelim Calcs'!$C$11^2+HS69*'DEPRECATED - DT-Prelim Calcs'!$C$11</f>
        <v>-106756.9474601228</v>
      </c>
      <c r="HU69" s="57">
        <f>MIN('Drive Train'!$F$35-HO68*'DEPRECATED - DT-Prelim Calcs'!$C$21*'Drive Train'!$F$39,HU68+HO$2)</f>
        <v>10.200000000000001</v>
      </c>
      <c r="HV69" s="57">
        <f>'Drive Train'!$F$35-HO69*'DEPRECATED - DT-Prelim Calcs'!$C$21*'Drive Train'!$F$39</f>
        <v>10.200000000000001</v>
      </c>
      <c r="HW69" s="1">
        <f>IF(HT69&gt;='Drive Train'!$F$29,1,0)</f>
        <v>0</v>
      </c>
      <c r="HX69" s="57">
        <f t="shared" si="69"/>
        <v>40.740740740740726</v>
      </c>
      <c r="HY69" s="63">
        <f>HY68+'DEPRECATED - DT-Prelim Calcs'!$C$11</f>
        <v>260</v>
      </c>
      <c r="HZ69" s="2">
        <f>IJ69/'Drive Train'!$F$35</f>
        <v>0.80645161290322598</v>
      </c>
      <c r="IA69" s="46">
        <f>IH69*12*60/(PI() * 'Drive Train'!$F$15)/HZ$2*HZ69</f>
        <v>-267306.35541410517</v>
      </c>
      <c r="IB69" s="2">
        <f>('DEPRECATED - DT-Prelim Calcs'!$C$6*HZ69-IA69)/('DEPRECATED - DT-Prelim Calcs'!$C$6*HZ69)*'DEPRECATED - DT-Prelim Calcs'!$C$7*HZ69</f>
        <v>122.80814811467529</v>
      </c>
      <c r="IC69" s="57">
        <f>IB69/'DEPRECATED - DT-Prelim Calcs'!$C$7*('DEPRECATED - DT-Prelim Calcs'!$C$8-'DEPRECATED - DT-Prelim Calcs'!$C$9)+'DEPRECATED - DT-Prelim Calcs'!$C$9</f>
        <v>6540.5777606277343</v>
      </c>
      <c r="ID69" s="57">
        <f t="shared" ref="ID69:ID132" si="117">MIN(IC69,IB$2)</f>
        <v>39.999999999999986</v>
      </c>
      <c r="IE69" s="2">
        <f t="shared" si="70"/>
        <v>0.99579519204165001</v>
      </c>
      <c r="IF69" s="57">
        <f>IE69*'DEPRECATED - DT-Prelim Calcs'!$C$21/HZ$2/'DEPRECATED - DT-Prelim Calcs'!$C$19/'DEPRECATED - DT-Prelim Calcs'!$C$18*3.39*'DEPRECATED - DT-Prelim Calcs'!$C$20</f>
        <v>25.773080821789936</v>
      </c>
      <c r="IG69" s="46">
        <f t="shared" si="71"/>
        <v>0</v>
      </c>
      <c r="IH69" s="57">
        <f>IF68*'DEPRECATED - DT-Prelim Calcs'!$C$11+IH68</f>
        <v>-809.90927594052823</v>
      </c>
      <c r="II69" s="57">
        <f>II68+0.5*IF69*'DEPRECATED - DT-Prelim Calcs'!$C$11^2+IH69*'DEPRECATED - DT-Prelim Calcs'!$C$11</f>
        <v>-110998.46701011683</v>
      </c>
      <c r="IJ69" s="57">
        <f>MIN('Drive Train'!$F$35-ID68*'DEPRECATED - DT-Prelim Calcs'!$C$21*'Drive Train'!$F$39,IJ68+ID$2)</f>
        <v>10.000000000000002</v>
      </c>
      <c r="IK69" s="57">
        <f>'Drive Train'!$F$35-ID69*'DEPRECATED - DT-Prelim Calcs'!$C$21*'Drive Train'!$F$39</f>
        <v>10.000000000000002</v>
      </c>
      <c r="IL69" s="1">
        <f>IF(II69&gt;='Drive Train'!$F$29,1,0)</f>
        <v>0</v>
      </c>
      <c r="IM69" s="57">
        <f t="shared" si="72"/>
        <v>44.444444444444429</v>
      </c>
      <c r="IN69" s="63">
        <f>IN68+'DEPRECATED - DT-Prelim Calcs'!$C$11</f>
        <v>260</v>
      </c>
      <c r="IO69" s="2">
        <f>IY69/'Drive Train'!$F$35</f>
        <v>0.79032258064516137</v>
      </c>
      <c r="IP69" s="46">
        <f>IW69*12*60/(PI() * 'Drive Train'!$F$15)/IO$2*IO69</f>
        <v>-10837.188254715689</v>
      </c>
      <c r="IQ69" s="2">
        <f>('DEPRECATED - DT-Prelim Calcs'!$C$6*IO69-IP69)/('DEPRECATED - DT-Prelim Calcs'!$C$6*IO69)*'DEPRECATED - DT-Prelim Calcs'!$C$7*IO69</f>
        <v>6.8047944350893257</v>
      </c>
      <c r="IR69" s="57">
        <f>IQ69/'DEPRECATED - DT-Prelim Calcs'!$C$7*('DEPRECATED - DT-Prelim Calcs'!$C$8-'DEPRECATED - DT-Prelim Calcs'!$C$9)+'DEPRECATED - DT-Prelim Calcs'!$C$9</f>
        <v>364.9635377684483</v>
      </c>
      <c r="IS69" s="57">
        <f t="shared" ref="IS69:IS132" si="118">MIN(IR69,IQ$2)</f>
        <v>43.333333333333321</v>
      </c>
      <c r="IT69" s="2">
        <f t="shared" si="73"/>
        <v>0.99579519204165001</v>
      </c>
      <c r="IU69" s="57">
        <f>IT69*'DEPRECATED - DT-Prelim Calcs'!$C$21/IO$2/'DEPRECATED - DT-Prelim Calcs'!$C$19/'DEPRECATED - DT-Prelim Calcs'!$C$18*3.39*'DEPRECATED - DT-Prelim Calcs'!$C$20</f>
        <v>25.773080821789936</v>
      </c>
      <c r="IV69" s="46">
        <f t="shared" si="74"/>
        <v>0</v>
      </c>
      <c r="IW69" s="57">
        <f>IU68*'DEPRECATED - DT-Prelim Calcs'!$C$11+IW68</f>
        <v>-33.505617816003692</v>
      </c>
      <c r="IX69" s="57">
        <f>IX68+0.5*IU69*'DEPRECATED - DT-Prelim Calcs'!$C$11^2+IW69*'DEPRECATED - DT-Prelim Calcs'!$C$11</f>
        <v>-138617.98053370617</v>
      </c>
      <c r="IY69" s="57">
        <f>MIN('Drive Train'!$F$35-IS68*'DEPRECATED - DT-Prelim Calcs'!$C$21*'Drive Train'!$F$39,IY68+IS$2)</f>
        <v>9.8000000000000007</v>
      </c>
      <c r="IZ69" s="57">
        <f>'Drive Train'!$F$35-IS69*'DEPRECATED - DT-Prelim Calcs'!$C$21*'Drive Train'!$F$39</f>
        <v>9.8000000000000007</v>
      </c>
      <c r="JA69" s="1">
        <f>IF(IX69&gt;='Drive Train'!$F$29,1,0)</f>
        <v>0</v>
      </c>
      <c r="JB69" s="57">
        <f t="shared" si="75"/>
        <v>48.148148148148138</v>
      </c>
      <c r="JC69" s="63">
        <f>JC68+'DEPRECATED - DT-Prelim Calcs'!$C$11</f>
        <v>260</v>
      </c>
      <c r="JD69" s="2">
        <f>JN69/'Drive Train'!$F$35</f>
        <v>0.77419354838709686</v>
      </c>
      <c r="JE69" s="46">
        <f>JL69*12*60/(PI() * 'Drive Train'!$F$15)/JD$2*JD69</f>
        <v>-231464.50273833572</v>
      </c>
      <c r="JF69" s="2">
        <f>('DEPRECATED - DT-Prelim Calcs'!$C$6*JD69-JE69)/('DEPRECATED - DT-Prelim Calcs'!$C$6*JD69)*'DEPRECATED - DT-Prelim Calcs'!$C$7*JD69</f>
        <v>106.52424014755832</v>
      </c>
      <c r="JG69" s="57">
        <f>JF69/'DEPRECATED - DT-Prelim Calcs'!$C$7*('DEPRECATED - DT-Prelim Calcs'!$C$8-'DEPRECATED - DT-Prelim Calcs'!$C$9)+'DEPRECATED - DT-Prelim Calcs'!$C$9</f>
        <v>5673.6792576480211</v>
      </c>
      <c r="JH69" s="57">
        <f t="shared" ref="JH69:JH132" si="119">MIN(JG69,JF$2)</f>
        <v>46.666666666666657</v>
      </c>
      <c r="JI69" s="2">
        <f t="shared" si="76"/>
        <v>0.99579519204165001</v>
      </c>
      <c r="JJ69" s="57">
        <f>JI69*'DEPRECATED - DT-Prelim Calcs'!$C$21/JD$2/'DEPRECATED - DT-Prelim Calcs'!$C$19/'DEPRECATED - DT-Prelim Calcs'!$C$18*3.39*'DEPRECATED - DT-Prelim Calcs'!$C$20</f>
        <v>25.773080821789936</v>
      </c>
      <c r="JK69" s="46">
        <f t="shared" si="77"/>
        <v>0</v>
      </c>
      <c r="JL69" s="57">
        <f>JJ68*'DEPRECATED - DT-Prelim Calcs'!$C$11+JL68</f>
        <v>-730.53369609813274</v>
      </c>
      <c r="JM69" s="57">
        <f>JM68+0.5*JJ69*'DEPRECATED - DT-Prelim Calcs'!$C$11^2+JL69*'DEPRECATED - DT-Prelim Calcs'!$C$11</f>
        <v>-160719.59460793561</v>
      </c>
      <c r="JN69" s="57">
        <f>MIN('Drive Train'!$F$35-JH68*'DEPRECATED - DT-Prelim Calcs'!$C$21*'Drive Train'!$F$39,JN68+JH$2)</f>
        <v>9.6000000000000014</v>
      </c>
      <c r="JO69" s="57">
        <f>'Drive Train'!$F$35-JH69*'DEPRECATED - DT-Prelim Calcs'!$C$21*'Drive Train'!$F$39</f>
        <v>9.6000000000000014</v>
      </c>
      <c r="JP69" s="1">
        <f>IF(JM69&gt;='Drive Train'!$F$29,1,0)</f>
        <v>0</v>
      </c>
      <c r="JQ69" s="57">
        <f>MIN(JG69,'DEPRECATED - DT-Prelim Calcs'!$C$10)*'DEPRECATED - DT-Prelim Calcs'!$C$11*1000/60/60</f>
        <v>103.33333333333333</v>
      </c>
      <c r="JR69" s="63">
        <f>JR68+'DEPRECATED - DT-Prelim Calcs'!$C$11</f>
        <v>260</v>
      </c>
      <c r="JS69" s="2">
        <f>KC69/'Drive Train'!$F$35</f>
        <v>0.75806451612903225</v>
      </c>
      <c r="JT69" s="46">
        <f>KA69*12*60/(PI() * 'Drive Train'!$F$15)/JS$2*JS69</f>
        <v>23055.259150065554</v>
      </c>
      <c r="JU69" s="2">
        <f>('DEPRECATED - DT-Prelim Calcs'!$C$6*JS69-JT69)/('DEPRECATED - DT-Prelim Calcs'!$C$6*JS69)*'DEPRECATED - DT-Prelim Calcs'!$C$7*JS69</f>
        <v>-8.5976751261961972</v>
      </c>
      <c r="JV69" s="57">
        <f>JU69/'DEPRECATED - DT-Prelim Calcs'!$C$7*('DEPRECATED - DT-Prelim Calcs'!$C$8-'DEPRECATED - DT-Prelim Calcs'!$C$9)+'DEPRECATED - DT-Prelim Calcs'!$C$9</f>
        <v>-455.01025671824573</v>
      </c>
      <c r="JW69" s="57">
        <f t="shared" ref="JW69:JW132" si="120">MIN(JV69,JU$2)</f>
        <v>-455.01025671824573</v>
      </c>
      <c r="JX69" s="2">
        <f t="shared" si="78"/>
        <v>-10.824307193982738</v>
      </c>
      <c r="JY69" s="57">
        <f>JX69*'DEPRECATED - DT-Prelim Calcs'!$C$21/JS$2/'DEPRECATED - DT-Prelim Calcs'!$C$19/'DEPRECATED - DT-Prelim Calcs'!$C$18*3.39*'DEPRECATED - DT-Prelim Calcs'!$C$20</f>
        <v>-280.15373681251009</v>
      </c>
      <c r="JZ69" s="46">
        <f t="shared" si="79"/>
        <v>1</v>
      </c>
      <c r="KA69" s="57">
        <f>JY68*'DEPRECATED - DT-Prelim Calcs'!$C$11+KA68</f>
        <v>74.313761284268054</v>
      </c>
      <c r="KB69" s="57">
        <f>KB68+0.5*JY69*'DEPRECATED - DT-Prelim Calcs'!$C$11^2+KA69*'DEPRECATED - DT-Prelim Calcs'!$C$11</f>
        <v>-143074.63028247267</v>
      </c>
      <c r="KC69" s="57">
        <f>MIN('Drive Train'!$F$35-JW68*'DEPRECATED - DT-Prelim Calcs'!$C$21*'Drive Train'!$F$39,KC68+JW$2)</f>
        <v>9.4</v>
      </c>
      <c r="KD69" s="57">
        <f>'Drive Train'!$F$35-JW69*'DEPRECATED - DT-Prelim Calcs'!$C$21*'Drive Train'!$F$39</f>
        <v>39.700615403094744</v>
      </c>
      <c r="KE69" s="1">
        <f>IF(KB69&gt;='Drive Train'!$F$29,1,0)</f>
        <v>0</v>
      </c>
      <c r="KF69" s="57">
        <f>MIN(JV69,'DEPRECATED - DT-Prelim Calcs'!$C$10)*'DEPRECATED - DT-Prelim Calcs'!$C$11*1000/60/60</f>
        <v>-505.5669519091619</v>
      </c>
      <c r="KG69" s="63">
        <f>KG68+'DEPRECATED - DT-Prelim Calcs'!$C$11</f>
        <v>260</v>
      </c>
      <c r="KH69" s="2">
        <f>KR69/'Drive Train'!$F$35</f>
        <v>0.74193548387096786</v>
      </c>
      <c r="KI69" s="46">
        <f>KP69*12*60/(PI() * 'Drive Train'!$F$15)/KH$2*KH69</f>
        <v>-61053.380057455608</v>
      </c>
      <c r="KJ69" s="2">
        <f>('DEPRECATED - DT-Prelim Calcs'!$C$6*KH69-KI69)/('DEPRECATED - DT-Prelim Calcs'!$C$6*KH69)*'DEPRECATED - DT-Prelim Calcs'!$C$7*KH69</f>
        <v>29.393814223158682</v>
      </c>
      <c r="KK69" s="57">
        <f>KJ69/'DEPRECATED - DT-Prelim Calcs'!$C$7*('DEPRECATED - DT-Prelim Calcs'!$C$8-'DEPRECATED - DT-Prelim Calcs'!$C$9)+'DEPRECATED - DT-Prelim Calcs'!$C$9</f>
        <v>1567.5242177723067</v>
      </c>
      <c r="KL69" s="57">
        <f t="shared" ref="KL69:KL132" si="121">MIN(KK69,KJ$2)</f>
        <v>53.333333333333329</v>
      </c>
      <c r="KM69" s="2">
        <f t="shared" si="80"/>
        <v>0.99579519204165001</v>
      </c>
      <c r="KN69" s="57">
        <f>KM69*'DEPRECATED - DT-Prelim Calcs'!$C$21/KH$2/'DEPRECATED - DT-Prelim Calcs'!$C$19/'DEPRECATED - DT-Prelim Calcs'!$C$18*3.39*'DEPRECATED - DT-Prelim Calcs'!$C$20</f>
        <v>25.773080821789936</v>
      </c>
      <c r="KO69" s="46">
        <f t="shared" si="81"/>
        <v>0</v>
      </c>
      <c r="KP69" s="57">
        <f>KN68*'DEPRECATED - DT-Prelim Calcs'!$C$11+KP68</f>
        <v>-201.07078506075459</v>
      </c>
      <c r="KQ69" s="57">
        <f>KQ68+0.5*KN69*'DEPRECATED - DT-Prelim Calcs'!$C$11^2+KP69*'DEPRECATED - DT-Prelim Calcs'!$C$11</f>
        <v>-112004.74432129912</v>
      </c>
      <c r="KR69" s="57">
        <f>MIN('Drive Train'!$F$35-KL68*'DEPRECATED - DT-Prelim Calcs'!$C$21*'Drive Train'!$F$39,KR68+KL$2)</f>
        <v>9.2000000000000011</v>
      </c>
      <c r="KS69" s="57">
        <f>'Drive Train'!$F$35-KL69*'DEPRECATED - DT-Prelim Calcs'!$C$21*'Drive Train'!$F$39</f>
        <v>9.2000000000000011</v>
      </c>
      <c r="KT69" s="1">
        <f>IF(KQ69&gt;='Drive Train'!$F$29,1,0)</f>
        <v>0</v>
      </c>
      <c r="KU69" s="57">
        <f>MIN(KK69,'DEPRECATED - DT-Prelim Calcs'!$C$10)*'DEPRECATED - DT-Prelim Calcs'!$C$11*1000/60/60</f>
        <v>103.33333333333333</v>
      </c>
      <c r="KV69" s="63">
        <f>KV68+'DEPRECATED - DT-Prelim Calcs'!$C$11</f>
        <v>260</v>
      </c>
      <c r="KW69" s="2">
        <f>LG69/'Drive Train'!$F$35</f>
        <v>0.72580645161290325</v>
      </c>
      <c r="KX69" s="46">
        <f>LE69*12*60/(PI() * 'Drive Train'!$F$15)/KW$2*KW69</f>
        <v>-216182.59240326047</v>
      </c>
      <c r="KY69" s="2">
        <f>('DEPRECATED - DT-Prelim Calcs'!$C$6*KW69-KX69)/('DEPRECATED - DT-Prelim Calcs'!$C$6*KW69)*'DEPRECATED - DT-Prelim Calcs'!$C$7*KW69</f>
        <v>99.497795366746914</v>
      </c>
      <c r="KZ69" s="57">
        <f>KY69/'DEPRECATED - DT-Prelim Calcs'!$C$7*('DEPRECATED - DT-Prelim Calcs'!$C$8-'DEPRECATED - DT-Prelim Calcs'!$C$9)+'DEPRECATED - DT-Prelim Calcs'!$C$9</f>
        <v>5299.6158280305517</v>
      </c>
      <c r="LA69" s="57">
        <f t="shared" ref="LA69:LA132" si="122">MIN(KZ69,KY$2)</f>
        <v>56.666666666666664</v>
      </c>
      <c r="LB69" s="2">
        <f t="shared" si="82"/>
        <v>0.99579519204165001</v>
      </c>
      <c r="LC69" s="57">
        <f>LB69*'DEPRECATED - DT-Prelim Calcs'!$C$21/KW$2/'DEPRECATED - DT-Prelim Calcs'!$C$19/'DEPRECATED - DT-Prelim Calcs'!$C$18*3.39*'DEPRECATED - DT-Prelim Calcs'!$C$20</f>
        <v>25.773080821789936</v>
      </c>
      <c r="LD69" s="46">
        <f t="shared" si="83"/>
        <v>0</v>
      </c>
      <c r="LE69" s="57">
        <f>LC68*'DEPRECATED - DT-Prelim Calcs'!$C$11+LE68</f>
        <v>-727.78868531255955</v>
      </c>
      <c r="LF69" s="57">
        <f>LF68+0.5*LC69*'DEPRECATED - DT-Prelim Calcs'!$C$11^2+LE69*'DEPRECATED - DT-Prelim Calcs'!$C$11</f>
        <v>-138318.05322735233</v>
      </c>
      <c r="LG69" s="57">
        <f>MIN('Drive Train'!$F$35-LA68*'DEPRECATED - DT-Prelim Calcs'!$C$21*'Drive Train'!$F$39,LG68+LA$2)</f>
        <v>9</v>
      </c>
      <c r="LH69" s="57">
        <f>'Drive Train'!$F$35-LA69*'DEPRECATED - DT-Prelim Calcs'!$C$21*'Drive Train'!$F$39</f>
        <v>9</v>
      </c>
      <c r="LI69" s="1">
        <f>IF(LF69&gt;='Drive Train'!$F$29,1,0)</f>
        <v>0</v>
      </c>
      <c r="LJ69" s="57">
        <f>MIN(KZ69,'DEPRECATED - DT-Prelim Calcs'!$C$10)*'DEPRECATED - DT-Prelim Calcs'!$C$11*1000/60/60</f>
        <v>103.33333333333333</v>
      </c>
      <c r="LK69" s="63">
        <f>LK68+'DEPRECATED - DT-Prelim Calcs'!$C$11</f>
        <v>260</v>
      </c>
      <c r="LL69" s="2">
        <f>LV69/'Drive Train'!$F$35</f>
        <v>0.70967741935483875</v>
      </c>
      <c r="LM69" s="46">
        <f>LT69*12*60/(PI() * 'Drive Train'!$F$15)/LL$2*LL69</f>
        <v>-169615.42602733613</v>
      </c>
      <c r="LN69" s="2">
        <f>('DEPRECATED - DT-Prelim Calcs'!$C$6*LL69-LM69)/('DEPRECATED - DT-Prelim Calcs'!$C$6*LL69)*'DEPRECATED - DT-Prelim Calcs'!$C$7*LL69</f>
        <v>78.403226281560748</v>
      </c>
      <c r="LO69" s="57">
        <f>LN69/'DEPRECATED - DT-Prelim Calcs'!$C$7*('DEPRECATED - DT-Prelim Calcs'!$C$8-'DEPRECATED - DT-Prelim Calcs'!$C$9)+'DEPRECATED - DT-Prelim Calcs'!$C$9</f>
        <v>4176.6144945743754</v>
      </c>
      <c r="LP69" s="57">
        <f t="shared" ref="LP69:LP132" si="123">MIN(LO69,LN$2)</f>
        <v>60</v>
      </c>
      <c r="LQ69" s="2">
        <f t="shared" si="84"/>
        <v>0.99579519204165001</v>
      </c>
      <c r="LR69" s="57">
        <f>LQ69*'DEPRECATED - DT-Prelim Calcs'!$C$21/LL$2/'DEPRECATED - DT-Prelim Calcs'!$C$19/'DEPRECATED - DT-Prelim Calcs'!$C$18*3.39*'DEPRECATED - DT-Prelim Calcs'!$C$20</f>
        <v>25.773080821789936</v>
      </c>
      <c r="LS69" s="46">
        <f t="shared" si="85"/>
        <v>0</v>
      </c>
      <c r="LT69" s="57">
        <f>LR68*'DEPRECATED - DT-Prelim Calcs'!$C$11+LT68</f>
        <v>-583.99585387084414</v>
      </c>
      <c r="LU69" s="57">
        <f>LU68+0.5*LR69*'DEPRECATED - DT-Prelim Calcs'!$C$11^2+LT69*'DEPRECATED - DT-Prelim Calcs'!$C$11</f>
        <v>-152564.06487538302</v>
      </c>
      <c r="LV69" s="57">
        <f>MIN('Drive Train'!$F$35-LP68*'DEPRECATED - DT-Prelim Calcs'!$C$21*'Drive Train'!$F$39,LV68+LP$2)</f>
        <v>8.8000000000000007</v>
      </c>
      <c r="LW69" s="57">
        <f>'Drive Train'!$F$35-LP69*'DEPRECATED - DT-Prelim Calcs'!$C$21*'Drive Train'!$F$39</f>
        <v>8.8000000000000007</v>
      </c>
      <c r="LX69" s="1">
        <f>IF(LU69&gt;='Drive Train'!$F$29,1,0)</f>
        <v>0</v>
      </c>
      <c r="LY69" s="57">
        <f>MIN(LO69,'DEPRECATED - DT-Prelim Calcs'!$C$10)*'DEPRECATED - DT-Prelim Calcs'!$C$11*1000/60/60</f>
        <v>103.33333333333333</v>
      </c>
      <c r="LZ69" s="63">
        <f>LZ68+'DEPRECATED - DT-Prelim Calcs'!$C$11</f>
        <v>260</v>
      </c>
    </row>
    <row r="70" spans="2:338" x14ac:dyDescent="0.2">
      <c r="B70" s="73"/>
      <c r="Q70" s="126"/>
      <c r="R70" s="63">
        <f>R69+'DEPRECATED - DT-Prelim Calcs'!$C$11</f>
        <v>264</v>
      </c>
      <c r="S70" s="2">
        <f>AG70/'Drive Train'!$F$35</f>
        <v>0</v>
      </c>
      <c r="T70" s="46">
        <f>AE70*12*60/(PI() * 'Drive Train'!$F$15)/S$2*ABS(S70)</f>
        <v>0</v>
      </c>
      <c r="U70" s="2">
        <f>IF(OR(AD69=1,AND($C$32=Motors!$C$32,'DEPRECATED - DT-Prelim Calcs'!AI69=1)),0,IF(AG70=0,-(V69+$C$9)/($C$8-$C$9)*$C$7,($C$6*S70-T70)/($C$6*S70)*$C$7*S70))</f>
        <v>0</v>
      </c>
      <c r="V70" s="57">
        <f>IF(AND(AD69=1,AI69=1),0,ABS(U70/$C$7*($C$8-$C$9)+$C$9) *'Drive Train'!$AA$49 + V69*(1-'Drive Train'!$AA$49))</f>
        <v>0</v>
      </c>
      <c r="W70" s="57">
        <f t="shared" si="96"/>
        <v>0</v>
      </c>
      <c r="X70" s="2">
        <f>MAX(MIN(IF(AND(AI69=1,AG70&lt;0),-1,1)*(W70-$C$9)/($C$8-$C$9)*$C$7-$C$29*AE70/T$2 -  AI69*$C$29/2,X$2),MAX(X$4:X69)*-1)</f>
        <v>-0.2458281045106315</v>
      </c>
      <c r="Y70" s="57">
        <f t="shared" si="97"/>
        <v>0</v>
      </c>
      <c r="Z70" s="57">
        <f t="shared" si="98"/>
        <v>0</v>
      </c>
      <c r="AA70" s="57">
        <f t="shared" si="99"/>
        <v>0</v>
      </c>
      <c r="AB70" s="57" t="e">
        <f t="shared" si="100"/>
        <v>#N/A</v>
      </c>
      <c r="AC70" s="46">
        <f t="shared" ref="AC70:AC133" si="124">IF(Z70&lt;=$C$17,1,0)</f>
        <v>1</v>
      </c>
      <c r="AD70" s="1">
        <f t="shared" si="101"/>
        <v>1</v>
      </c>
      <c r="AE70" s="57">
        <f t="shared" si="102"/>
        <v>0</v>
      </c>
      <c r="AF70" s="57" t="e">
        <f t="shared" si="103"/>
        <v>#N/A</v>
      </c>
      <c r="AG70" s="57">
        <f>IF(AI69=0,MIN('Drive Train'!$F$35-W69*$C$21*'Drive Train'!$F$39,AG69+W$2)-$C$3,IF(AE69-1&lt;=0,0,IF($C$32=Motors!$C$30,MAX(MAX(AG$4:AG69)*-1,AG69-W$2),MAX(0,MAX(AG$4:AG69)*-1,AG69-W$2))))</f>
        <v>0</v>
      </c>
      <c r="AH70" s="57">
        <f>'Drive Train'!$F$35-ABS(W70)*'DEPRECATED - DT-Prelim Calcs'!$C$21*'Drive Train'!$F$39</f>
        <v>12.4</v>
      </c>
      <c r="AI70" s="1">
        <f>IF(AJ70&gt;='Drive Train'!$F$29,1,0)</f>
        <v>1</v>
      </c>
      <c r="AJ70" s="57">
        <f>AJ69+0.5*Y70*'DEPRECATED - DT-Prelim Calcs'!$C$11^2+AE70*'DEPRECATED - DT-Prelim Calcs'!$C$11</f>
        <v>784.33981740885292</v>
      </c>
      <c r="AK70" s="57">
        <f t="shared" si="104"/>
        <v>0</v>
      </c>
      <c r="AL70" s="63">
        <f>AL69+'DEPRECATED - DT-Prelim Calcs'!$C$11</f>
        <v>264</v>
      </c>
      <c r="AM70" s="2">
        <f>AW70/'Drive Train'!$F$35</f>
        <v>0.9017179691397994</v>
      </c>
      <c r="AN70" s="46">
        <f>AU70*12*60/(PI() * 'Drive Train'!$F$15)/AM$2*AM70</f>
        <v>4074.512996920741</v>
      </c>
      <c r="AO70" s="2">
        <f>('DEPRECATED - DT-Prelim Calcs'!$C$6*AM70-AN70)/('DEPRECATED - DT-Prelim Calcs'!$C$6*AM70)*'DEPRECATED - DT-Prelim Calcs'!$C$7*AM70</f>
        <v>0.33081829388601874</v>
      </c>
      <c r="AP70" s="57">
        <f>AO70/'DEPRECATED - DT-Prelim Calcs'!$C$7*('DEPRECATED - DT-Prelim Calcs'!$C$8-'DEPRECATED - DT-Prelim Calcs'!$C$9)+'DEPRECATED - DT-Prelim Calcs'!$C$9</f>
        <v>20.311612906878093</v>
      </c>
      <c r="AQ70" s="57">
        <f t="shared" si="105"/>
        <v>20.311612906878093</v>
      </c>
      <c r="AR70" s="2">
        <f t="shared" ref="AR70:AR133" si="125">MIN((AQ70-$C$9)/($C$8-$C$9)*$C$7-$C$29*AU70/AN$2,AR$2)</f>
        <v>-6.5006731220229597E-8</v>
      </c>
      <c r="AS70" s="57">
        <f>AR70*'DEPRECATED - DT-Prelim Calcs'!$C$21/AM$2/'DEPRECATED - DT-Prelim Calcs'!$C$19/'DEPRECATED - DT-Prelim Calcs'!$C$18*3.39*'DEPRECATED - DT-Prelim Calcs'!$C$20</f>
        <v>-4.7109952960708547E-7</v>
      </c>
      <c r="AT70" s="46">
        <f t="shared" ref="AT70:AT133" si="126">IF(AQ70&lt;=$C$17,1,0)</f>
        <v>0</v>
      </c>
      <c r="AU70" s="57">
        <f>AS69*'DEPRECATED - DT-Prelim Calcs'!$C$11+AU69</f>
        <v>39.43232232546498</v>
      </c>
      <c r="AV70" s="57">
        <f>AV69+0.5*AS70*'DEPRECATED - DT-Prelim Calcs'!$C$11^2+AU70*'DEPRECATED - DT-Prelim Calcs'!$C$11</f>
        <v>10365.519250528019</v>
      </c>
      <c r="AW70" s="57">
        <f>MIN('Drive Train'!$F$35-AQ69*'DEPRECATED - DT-Prelim Calcs'!$C$21*'Drive Train'!$F$39,AW69+AQ$2)</f>
        <v>11.181302817333513</v>
      </c>
      <c r="AX70" s="57">
        <f>'Drive Train'!$F$35-AQ70*'DEPRECATED - DT-Prelim Calcs'!$C$21*'Drive Train'!$F$39</f>
        <v>11.181303225587314</v>
      </c>
      <c r="AY70" s="1">
        <f>IF(AV70&gt;='Drive Train'!$F$29,1,0)</f>
        <v>1</v>
      </c>
      <c r="AZ70" s="57">
        <f t="shared" ref="AZ70:AZ133" si="127">MIN(AQ70,$C$10)*$C$11*1000/60/60</f>
        <v>22.568458785420102</v>
      </c>
      <c r="BA70" s="63">
        <f>BA69+'DEPRECATED - DT-Prelim Calcs'!$C$11</f>
        <v>264</v>
      </c>
      <c r="BB70" s="2">
        <f>BL70/'Drive Train'!$F$35</f>
        <v>0.55000000000000004</v>
      </c>
      <c r="BC70" s="46">
        <f>BJ70*12*60/(PI() * 'Drive Train'!$F$15)/BB$2*BB70</f>
        <v>5574.3990424578906</v>
      </c>
      <c r="BD70" s="2">
        <f>('DEPRECATED - DT-Prelim Calcs'!$C$6*BB70-BC70)/('DEPRECATED - DT-Prelim Calcs'!$C$6*BB70)*'DEPRECATED - DT-Prelim Calcs'!$C$7*BB70</f>
        <v>-1.1950068841132298</v>
      </c>
      <c r="BE70" s="57">
        <f>BD70/'DEPRECATED - DT-Prelim Calcs'!$C$7*('DEPRECATED - DT-Prelim Calcs'!$C$8-'DEPRECATED - DT-Prelim Calcs'!$C$9)+'DEPRECATED - DT-Prelim Calcs'!$C$9</f>
        <v>-60.918001340965709</v>
      </c>
      <c r="BF70" s="57">
        <f t="shared" si="106"/>
        <v>-60.918001340965709</v>
      </c>
      <c r="BG70" s="2">
        <f t="shared" ref="BG70:BG133" si="128">MIN((BF70-$C$9)/($C$8-$C$9)*$C$7-$C$29*BJ70/BC$2,BG$2)</f>
        <v>-1.9370343563754391</v>
      </c>
      <c r="BH70" s="57">
        <f>BG70*'DEPRECATED - DT-Prelim Calcs'!$C$21/BB$2/'DEPRECATED - DT-Prelim Calcs'!$C$19/'DEPRECATED - DT-Prelim Calcs'!$C$18*3.39*'DEPRECATED - DT-Prelim Calcs'!$C$20</f>
        <v>-20.276477426770374</v>
      </c>
      <c r="BI70" s="46">
        <f t="shared" ref="BI70:BI133" si="129">IF(BF70&lt;=$C$17,1,0)</f>
        <v>1</v>
      </c>
      <c r="BJ70" s="57">
        <f>BH69*'DEPRECATED - DT-Prelim Calcs'!$C$11+BJ69</f>
        <v>61.232486293579313</v>
      </c>
      <c r="BK70" s="57">
        <f>BK69+0.5*BH70*'DEPRECATED - DT-Prelim Calcs'!$C$11^2+BJ70*'DEPRECATED - DT-Prelim Calcs'!$C$11</f>
        <v>5493.513475209561</v>
      </c>
      <c r="BL70" s="57">
        <f>MIN('Drive Train'!$F$35-BF69*'DEPRECATED - DT-Prelim Calcs'!$C$21*'Drive Train'!$F$39,BL69+BF$2)</f>
        <v>6.82</v>
      </c>
      <c r="BM70" s="57">
        <f>'Drive Train'!$F$35-BF70*'DEPRECATED - DT-Prelim Calcs'!$C$21*'Drive Train'!$F$39</f>
        <v>16.055080080457941</v>
      </c>
      <c r="BN70" s="1">
        <f>IF(BK70&gt;='Drive Train'!$F$29,1,0)</f>
        <v>1</v>
      </c>
      <c r="BO70" s="57">
        <f t="shared" ref="BO70:BO133" si="130">MIN(BF70,$C$10)*$C$11*1000/60/60</f>
        <v>-67.686668156628571</v>
      </c>
      <c r="BP70" s="63">
        <f>BP69+'DEPRECATED - DT-Prelim Calcs'!$C$11</f>
        <v>264</v>
      </c>
      <c r="BQ70" s="2">
        <f>CA70/'Drive Train'!$F$35</f>
        <v>1.3314074624801868</v>
      </c>
      <c r="BR70" s="46">
        <f>BY70*12*60/(PI() * 'Drive Train'!$F$15)/BQ$2*BQ70</f>
        <v>-19511.934503122677</v>
      </c>
      <c r="BS70" s="2">
        <f>('DEPRECATED - DT-Prelim Calcs'!$C$6*BQ70-BR70)/('DEPRECATED - DT-Prelim Calcs'!$C$6*BQ70)*'DEPRECATED - DT-Prelim Calcs'!$C$7*BQ70</f>
        <v>12.031161431580188</v>
      </c>
      <c r="BT70" s="57">
        <f>BS70/'DEPRECATED - DT-Prelim Calcs'!$C$7*('DEPRECATED - DT-Prelim Calcs'!$C$8-'DEPRECATED - DT-Prelim Calcs'!$C$9)+'DEPRECATED - DT-Prelim Calcs'!$C$9</f>
        <v>643.19710027872952</v>
      </c>
      <c r="BU70" s="57">
        <f t="shared" si="107"/>
        <v>93</v>
      </c>
      <c r="BV70" s="2">
        <f t="shared" ref="BV70:BV133" si="131">MIN((BU70-$C$9)/($C$8-$C$9)*$C$7-$C$29*BY70/BR$2,BV$2)</f>
        <v>1.8828060353728675</v>
      </c>
      <c r="BW70" s="57">
        <f>BV70*'DEPRECATED - DT-Prelim Calcs'!$C$21/BQ$2/'DEPRECATED - DT-Prelim Calcs'!$C$19/'DEPRECATED - DT-Prelim Calcs'!$C$18*3.39*'DEPRECATED - DT-Prelim Calcs'!$C$20</f>
        <v>25.773080821789936</v>
      </c>
      <c r="BX70" s="46">
        <f t="shared" ref="BX70:BX133" si="132">IF(BW70&lt;=$C$17,1,0)</f>
        <v>0</v>
      </c>
      <c r="BY70" s="57">
        <f>BW69*'DEPRECATED - DT-Prelim Calcs'!$C$11+BY69</f>
        <v>-67.706490422136341</v>
      </c>
      <c r="BZ70" s="57">
        <f>BZ69+0.5*BW70*'DEPRECATED - DT-Prelim Calcs'!$C$11^2+BY70*'DEPRECATED - DT-Prelim Calcs'!$C$11</f>
        <v>-5750.6290921255832</v>
      </c>
      <c r="CA70" s="57">
        <f>MIN('Drive Train'!$F$35-BU69*'DEPRECATED - DT-Prelim Calcs'!$C$21*'Drive Train'!$F$39,CA69+BU$2)</f>
        <v>16.509452534754317</v>
      </c>
      <c r="CB70" s="57">
        <f>'Drive Train'!$F$35-BU70*'DEPRECATED - DT-Prelim Calcs'!$C$21*'Drive Train'!$F$39</f>
        <v>6.82</v>
      </c>
      <c r="CC70" s="1">
        <f>IF(BZ70&gt;='Drive Train'!$F$29,1,0)</f>
        <v>0</v>
      </c>
      <c r="CD70" s="57">
        <f t="shared" ref="CD70:CD133" si="133">MIN(BU70,$C$10)*$C$11*1000/60/60</f>
        <v>103.33333333333333</v>
      </c>
      <c r="CE70" s="63">
        <f>CE69+'DEPRECATED - DT-Prelim Calcs'!$C$11</f>
        <v>264</v>
      </c>
      <c r="CF70" s="2">
        <f>CP70/'Drive Train'!$F$35</f>
        <v>0.55000000000000004</v>
      </c>
      <c r="CG70" s="46">
        <f>CN70*12*60/(PI() * 'Drive Train'!$F$15)/CF$2*CF70</f>
        <v>10332.006077696486</v>
      </c>
      <c r="CH70" s="2">
        <f>('DEPRECATED - DT-Prelim Calcs'!$C$6*CF70-CG70)/('DEPRECATED - DT-Prelim Calcs'!$C$6*CF70)*'DEPRECATED - DT-Prelim Calcs'!$C$7*CF70</f>
        <v>-3.346195055768955</v>
      </c>
      <c r="CI70" s="57">
        <f>CH70/'DEPRECATED - DT-Prelim Calcs'!$C$7*('DEPRECATED - DT-Prelim Calcs'!$C$8-'DEPRECATED - DT-Prelim Calcs'!$C$9)+'DEPRECATED - DT-Prelim Calcs'!$C$9</f>
        <v>-175.43976168263774</v>
      </c>
      <c r="CJ70" s="57">
        <f t="shared" si="108"/>
        <v>-175.43976168263774</v>
      </c>
      <c r="CK70" s="2">
        <f t="shared" ref="CK70:CK133" si="134">MIN((CJ70-$C$9)/($C$8-$C$9)*$C$7-$C$29*CN70/CG$2,CK$2)</f>
        <v>-4.7215240006179595</v>
      </c>
      <c r="CL70" s="57">
        <f>CK70*'DEPRECATED - DT-Prelim Calcs'!$C$21/CF$2/'DEPRECATED - DT-Prelim Calcs'!$C$19/'DEPRECATED - DT-Prelim Calcs'!$C$18*3.39*'DEPRECATED - DT-Prelim Calcs'!$C$20</f>
        <v>-79.838676486640921</v>
      </c>
      <c r="CM70" s="46">
        <f t="shared" ref="CM70:CM133" si="135">IF(CL70&lt;=$C$17,1,0)</f>
        <v>1</v>
      </c>
      <c r="CN70" s="57">
        <f>CL69*'DEPRECATED - DT-Prelim Calcs'!$C$11+CN69</f>
        <v>70.257477035793016</v>
      </c>
      <c r="CO70" s="57">
        <f>CO69+0.5*CL70*'DEPRECATED - DT-Prelim Calcs'!$C$11^2+CN70*'DEPRECATED - DT-Prelim Calcs'!$C$11</f>
        <v>-23511.773456508632</v>
      </c>
      <c r="CP70" s="57">
        <f>MIN('Drive Train'!$F$35-CJ69*'DEPRECATED - DT-Prelim Calcs'!$C$21*'Drive Train'!$F$39,CP69+CJ$2)</f>
        <v>6.82</v>
      </c>
      <c r="CQ70" s="57">
        <f>'Drive Train'!$F$35-CJ70*'DEPRECATED - DT-Prelim Calcs'!$C$21*'Drive Train'!$F$39</f>
        <v>22.926385700958264</v>
      </c>
      <c r="CR70" s="1">
        <f>IF(CO70&gt;='Drive Train'!$F$29,1,0)</f>
        <v>0</v>
      </c>
      <c r="CS70" s="57">
        <f t="shared" ref="CS70:CS133" si="136">MIN(CJ70,$C$10)*$C$11*1000/60/60</f>
        <v>-194.93306853626416</v>
      </c>
      <c r="CT70" s="63">
        <f>CT69+'DEPRECATED - DT-Prelim Calcs'!$C$11</f>
        <v>264</v>
      </c>
      <c r="CU70" s="2">
        <f>DE70/'Drive Train'!$F$35</f>
        <v>0.55000000000000004</v>
      </c>
      <c r="CV70" s="46">
        <f>DC70*12*60/(PI() * 'Drive Train'!$F$15)/CU$2*CU70</f>
        <v>-9299.8736871692818</v>
      </c>
      <c r="CW70" s="2">
        <f>('DEPRECATED - DT-Prelim Calcs'!$C$6*CU70-CV70)/('DEPRECATED - DT-Prelim Calcs'!$C$6*CU70)*'DEPRECATED - DT-Prelim Calcs'!$C$7*CU70</f>
        <v>5.5305085527350784</v>
      </c>
      <c r="CX70" s="57">
        <f>CW70/'DEPRECATED - DT-Prelim Calcs'!$C$7*('DEPRECATED - DT-Prelim Calcs'!$C$8-'DEPRECATED - DT-Prelim Calcs'!$C$9)+'DEPRECATED - DT-Prelim Calcs'!$C$9</f>
        <v>297.12499888626991</v>
      </c>
      <c r="CY70" s="57">
        <f t="shared" si="109"/>
        <v>93</v>
      </c>
      <c r="CZ70" s="2">
        <f t="shared" ref="CZ70:CZ133" si="137">MIN((CY70-$C$9)/($C$8-$C$9)*$C$7-$C$29*DC70/CV$2,CZ$2)</f>
        <v>1.2803081040535502</v>
      </c>
      <c r="DA70" s="57">
        <f>CZ70*'DEPRECATED - DT-Prelim Calcs'!$C$21/CU$2/'DEPRECATED - DT-Prelim Calcs'!$C$19/'DEPRECATED - DT-Prelim Calcs'!$C$18*3.39*'DEPRECATED - DT-Prelim Calcs'!$C$20</f>
        <v>25.773080821789936</v>
      </c>
      <c r="DB70" s="46">
        <f t="shared" ref="DB70:DB133" si="138">IF(DA70&lt;=$C$17,1,0)</f>
        <v>0</v>
      </c>
      <c r="DC70" s="57">
        <f>DA69*'DEPRECATED - DT-Prelim Calcs'!$C$11+DC69</f>
        <v>-53.120754281680078</v>
      </c>
      <c r="DD70" s="57">
        <f>DD69+0.5*DA70*'DEPRECATED - DT-Prelim Calcs'!$C$11^2+DC70*'DEPRECATED - DT-Prelim Calcs'!$C$11</f>
        <v>-45281.315681318505</v>
      </c>
      <c r="DE70" s="57">
        <f>MIN('Drive Train'!$F$35-CY69*'DEPRECATED - DT-Prelim Calcs'!$C$21*'Drive Train'!$F$39,DE69+CY$2)</f>
        <v>6.82</v>
      </c>
      <c r="DF70" s="57">
        <f>'Drive Train'!$F$35-CY70*'DEPRECATED - DT-Prelim Calcs'!$C$21*'Drive Train'!$F$39</f>
        <v>6.82</v>
      </c>
      <c r="DG70" s="1">
        <f>IF(DD70&gt;='Drive Train'!$F$29,1,0)</f>
        <v>0</v>
      </c>
      <c r="DH70" s="57">
        <f t="shared" ref="DH70:DH133" si="139">MIN(CY70,$C$10)*$C$11*1000/60/60</f>
        <v>103.33333333333333</v>
      </c>
      <c r="DI70" s="63">
        <f>DI69+'DEPRECATED - DT-Prelim Calcs'!$C$11</f>
        <v>264</v>
      </c>
      <c r="DJ70" s="2">
        <f>DT70/'Drive Train'!$F$35</f>
        <v>0.55000000000000004</v>
      </c>
      <c r="DK70" s="46">
        <f>DR70*12*60/(PI() * 'Drive Train'!$F$15)/DJ$2*DJ70</f>
        <v>-95565.507341172604</v>
      </c>
      <c r="DL70" s="2">
        <f>('DEPRECATED - DT-Prelim Calcs'!$C$6*DJ70-DK70)/('DEPRECATED - DT-Prelim Calcs'!$C$6*DJ70)*'DEPRECATED - DT-Prelim Calcs'!$C$7*DJ70</f>
        <v>44.536170298729068</v>
      </c>
      <c r="DM70" s="57">
        <f>DL70/'DEPRECATED - DT-Prelim Calcs'!$C$7*('DEPRECATED - DT-Prelim Calcs'!$C$8-'DEPRECATED - DT-Prelim Calcs'!$C$9)+'DEPRECATED - DT-Prelim Calcs'!$C$9</f>
        <v>2373.6504768991449</v>
      </c>
      <c r="DN70" s="57">
        <f t="shared" si="110"/>
        <v>93</v>
      </c>
      <c r="DO70" s="2">
        <f t="shared" ref="DO70:DO133" si="140">MIN((DN70-$C$9)/($C$8-$C$9)*$C$7-$C$29*DR70/DK$2,DO$2)</f>
        <v>1.1037138828047846</v>
      </c>
      <c r="DP70" s="57">
        <f>DO70*'DEPRECATED - DT-Prelim Calcs'!$C$21/DJ$2/'DEPRECATED - DT-Prelim Calcs'!$C$19/'DEPRECATED - DT-Prelim Calcs'!$C$18*3.39*'DEPRECATED - DT-Prelim Calcs'!$C$20</f>
        <v>25.773080821789936</v>
      </c>
      <c r="DQ70" s="46">
        <f t="shared" ref="DQ70:DQ133" si="141">IF(DP70&lt;=$C$17,1,0)</f>
        <v>0</v>
      </c>
      <c r="DR70" s="57">
        <f>DP69*'DEPRECATED - DT-Prelim Calcs'!$C$11+DR69</f>
        <v>-470.57663918434059</v>
      </c>
      <c r="DS70" s="57">
        <f>DS69+0.5*DP70*'DEPRECATED - DT-Prelim Calcs'!$C$11^2+DR70*'DEPRECATED - DT-Prelim Calcs'!$C$11</f>
        <v>-76796.161915145014</v>
      </c>
      <c r="DT70" s="57">
        <f>MIN('Drive Train'!$F$35-DN69*'DEPRECATED - DT-Prelim Calcs'!$C$21*'Drive Train'!$F$39,DT69+DN$2)</f>
        <v>6.82</v>
      </c>
      <c r="DU70" s="57">
        <f>'Drive Train'!$F$35-DN70*'DEPRECATED - DT-Prelim Calcs'!$C$21*'Drive Train'!$F$39</f>
        <v>6.82</v>
      </c>
      <c r="DV70" s="1">
        <f>IF(DS70&gt;='Drive Train'!$F$29,1,0)</f>
        <v>0</v>
      </c>
      <c r="DW70" s="57">
        <f t="shared" ref="DW70:DW133" si="142">MIN(DN70,$C$10)*$C$11*1000/60/60</f>
        <v>103.33333333333333</v>
      </c>
      <c r="DX70" s="63">
        <f>DX69+'DEPRECATED - DT-Prelim Calcs'!$C$11</f>
        <v>264</v>
      </c>
      <c r="DY70" s="2">
        <f>EI70/'Drive Train'!$F$35</f>
        <v>2.2905220988944501</v>
      </c>
      <c r="DZ70" s="46">
        <f>EG70*12*60/(PI() * 'Drive Train'!$F$15)/DY$2*DY70</f>
        <v>-651155.71151135489</v>
      </c>
      <c r="EA70" s="2">
        <f>('DEPRECATED - DT-Prelim Calcs'!$C$6*DY70-DZ70)/('DEPRECATED - DT-Prelim Calcs'!$C$6*DY70)*'DEPRECATED - DT-Prelim Calcs'!$C$7*DY70</f>
        <v>299.94516102425786</v>
      </c>
      <c r="EB70" s="57">
        <f>EA70/'DEPRECATED - DT-Prelim Calcs'!$C$7*('DEPRECATED - DT-Prelim Calcs'!$C$8-'DEPRECATED - DT-Prelim Calcs'!$C$9)+'DEPRECATED - DT-Prelim Calcs'!$C$9</f>
        <v>15970.734920917959</v>
      </c>
      <c r="EC70" s="57">
        <f t="shared" si="111"/>
        <v>93</v>
      </c>
      <c r="ED70" s="2">
        <f t="shared" ref="ED70:ED133" si="143">MIN((EC70-$C$9)/($C$8-$C$9)*$C$7-$C$29*EG70/DZ$2,ED$2)</f>
        <v>0.96993038185874991</v>
      </c>
      <c r="EE70" s="57">
        <f>ED70*'DEPRECATED - DT-Prelim Calcs'!$C$21/DY$2/'DEPRECATED - DT-Prelim Calcs'!$C$19/'DEPRECATED - DT-Prelim Calcs'!$C$18*3.39*'DEPRECATED - DT-Prelim Calcs'!$C$20</f>
        <v>25.773080821789936</v>
      </c>
      <c r="EF70" s="46">
        <f t="shared" ref="EF70:EF133" si="144">IF(EE70&lt;=$C$17,1,0)</f>
        <v>0</v>
      </c>
      <c r="EG70" s="57">
        <f>EE69*'DEPRECATED - DT-Prelim Calcs'!$C$11+EG69</f>
        <v>-676.59114494572236</v>
      </c>
      <c r="EH70" s="57">
        <f>EH69+0.5*EE70*'DEPRECATED - DT-Prelim Calcs'!$C$11^2+EG70*'DEPRECATED - DT-Prelim Calcs'!$C$11</f>
        <v>-139982.76278244384</v>
      </c>
      <c r="EI70" s="57">
        <f>MIN('Drive Train'!$F$35-EC69*'DEPRECATED - DT-Prelim Calcs'!$C$21*'Drive Train'!$F$39,EI69+EC$2)</f>
        <v>28.402474026291181</v>
      </c>
      <c r="EJ70" s="57">
        <f>'Drive Train'!$F$35-EC70*'DEPRECATED - DT-Prelim Calcs'!$C$21*'Drive Train'!$F$39</f>
        <v>6.82</v>
      </c>
      <c r="EK70" s="1">
        <f>IF(EH70&gt;='Drive Train'!$F$29,1,0)</f>
        <v>0</v>
      </c>
      <c r="EL70" s="57">
        <f t="shared" ref="EL70:EL133" si="145">MIN(EC70,$C$10)*$C$11*1000/60/60</f>
        <v>103.33333333333333</v>
      </c>
      <c r="EM70" s="63">
        <f>EM69+'DEPRECATED - DT-Prelim Calcs'!$C$11</f>
        <v>264</v>
      </c>
      <c r="EN70" s="2">
        <f>EX70/'Drive Train'!$F$35</f>
        <v>0.55000000000000004</v>
      </c>
      <c r="EO70" s="46">
        <f>EV70*12*60/(PI() * 'Drive Train'!$F$15)/EN$2*EN70</f>
        <v>17455.660293502722</v>
      </c>
      <c r="EP70" s="2">
        <f>('DEPRECATED - DT-Prelim Calcs'!$C$6*EN70-EO70)/('DEPRECATED - DT-Prelim Calcs'!$C$6*EN70)*'DEPRECATED - DT-Prelim Calcs'!$C$7*EN70</f>
        <v>-6.5672094385256212</v>
      </c>
      <c r="EQ70" s="57">
        <f>EP70/'DEPRECATED - DT-Prelim Calcs'!$C$7*('DEPRECATED - DT-Prelim Calcs'!$C$8-'DEPRECATED - DT-Prelim Calcs'!$C$9)+'DEPRECATED - DT-Prelim Calcs'!$C$9</f>
        <v>-346.9153406484802</v>
      </c>
      <c r="ER70" s="57">
        <f t="shared" si="112"/>
        <v>-346.9153406484802</v>
      </c>
      <c r="ES70" s="2">
        <f t="shared" ref="ES70:ES133" si="146">MIN((ER70-$C$9)/($C$8-$C$9)*$C$7-$C$29*EV70/EO$2,ES$2)</f>
        <v>-8.8907925522570217</v>
      </c>
      <c r="ET70" s="57">
        <f>ES70*'DEPRECATED - DT-Prelim Calcs'!$C$21/EN$2/'DEPRECATED - DT-Prelim Calcs'!$C$19/'DEPRECATED - DT-Prelim Calcs'!$C$18*3.39*'DEPRECATED - DT-Prelim Calcs'!$C$20</f>
        <v>-264.88296774388465</v>
      </c>
      <c r="EU70" s="46">
        <f t="shared" ref="EU70:EU133" si="147">IF(ET70&lt;=$C$17,1,0)</f>
        <v>1</v>
      </c>
      <c r="EV70" s="57">
        <f>ET69*'DEPRECATED - DT-Prelim Calcs'!$C$11+EV69</f>
        <v>67.369255702244715</v>
      </c>
      <c r="EW70" s="57">
        <f>EW69+0.5*ET70*'DEPRECATED - DT-Prelim Calcs'!$C$11^2+EV70*'DEPRECATED - DT-Prelim Calcs'!$C$11</f>
        <v>-174095.72959674342</v>
      </c>
      <c r="EX70" s="57">
        <f>MIN('Drive Train'!$F$35-ER69*'DEPRECATED - DT-Prelim Calcs'!$C$21*'Drive Train'!$F$39,EX69+ER$2)</f>
        <v>6.82</v>
      </c>
      <c r="EY70" s="57">
        <f>'Drive Train'!$F$35-ER70*'DEPRECATED - DT-Prelim Calcs'!$C$21*'Drive Train'!$F$39</f>
        <v>33.214920438908813</v>
      </c>
      <c r="EZ70" s="1">
        <f>IF(EW70&gt;='Drive Train'!$F$29,1,0)</f>
        <v>0</v>
      </c>
      <c r="FA70" s="57">
        <f t="shared" ref="FA70:FA133" si="148">MIN(ER70,$C$10)*$C$11*1000/60/60</f>
        <v>-385.46148960942247</v>
      </c>
      <c r="FB70" s="63">
        <f>FB69+'DEPRECATED - DT-Prelim Calcs'!$C$11</f>
        <v>264</v>
      </c>
      <c r="FC70" s="2">
        <f>FM70/'Drive Train'!$F$35</f>
        <v>0.55000000000000004</v>
      </c>
      <c r="FD70" s="46">
        <f>FK70*12*60/(PI() * 'Drive Train'!$F$15)/FC$2*FC70</f>
        <v>480.79567158272334</v>
      </c>
      <c r="FE70" s="2">
        <f>('DEPRECATED - DT-Prelim Calcs'!$C$6*FC70-FD70)/('DEPRECATED - DT-Prelim Calcs'!$C$6*FC70)*'DEPRECATED - DT-Prelim Calcs'!$C$7*FC70</f>
        <v>1.108104583768412</v>
      </c>
      <c r="FF70" s="57">
        <f>FE70/'DEPRECATED - DT-Prelim Calcs'!$C$7*('DEPRECATED - DT-Prelim Calcs'!$C$8-'DEPRECATED - DT-Prelim Calcs'!$C$9)+'DEPRECATED - DT-Prelim Calcs'!$C$9</f>
        <v>61.691625766592232</v>
      </c>
      <c r="FG70" s="57">
        <f t="shared" si="113"/>
        <v>61.691625766592232</v>
      </c>
      <c r="FH70" s="2">
        <f t="shared" ref="FH70:FH133" si="149">MIN((FG70-$C$9)/($C$8-$C$9)*$C$7-$C$29*FK70/FD$2,FH$2)</f>
        <v>0.78067567320338405</v>
      </c>
      <c r="FI70" s="57">
        <f>FH70*'DEPRECATED - DT-Prelim Calcs'!$C$21/FC$2/'DEPRECATED - DT-Prelim Calcs'!$C$19/'DEPRECATED - DT-Prelim Calcs'!$C$18*3.39*'DEPRECATED - DT-Prelim Calcs'!$C$20</f>
        <v>25.773080821789936</v>
      </c>
      <c r="FJ70" s="46">
        <f t="shared" ref="FJ70:FJ133" si="150">IF(FI70&lt;=$C$17,1,0)</f>
        <v>0</v>
      </c>
      <c r="FK70" s="57">
        <f>FI69*'DEPRECATED - DT-Prelim Calcs'!$C$11+FK69</f>
        <v>1.6745722280732309</v>
      </c>
      <c r="FL70" s="57">
        <f>FL69+0.5*FI70*'DEPRECATED - DT-Prelim Calcs'!$C$11^2+FK70*'DEPRECATED - DT-Prelim Calcs'!$C$11</f>
        <v>-200511.10006929093</v>
      </c>
      <c r="FM70" s="57">
        <f>MIN('Drive Train'!$F$35-FG69*'DEPRECATED - DT-Prelim Calcs'!$C$21*'Drive Train'!$F$39,FM69+FG$2)</f>
        <v>6.82</v>
      </c>
      <c r="FN70" s="57">
        <f>'Drive Train'!$F$35-FG70*'DEPRECATED - DT-Prelim Calcs'!$C$21*'Drive Train'!$F$39</f>
        <v>8.6985024540044655</v>
      </c>
      <c r="FO70" s="1">
        <f>IF(FL70&gt;='Drive Train'!$F$29,1,0)</f>
        <v>0</v>
      </c>
      <c r="FP70" s="57">
        <f t="shared" ref="FP70:FP133" si="151">MIN(FG70,$C$10)*$C$11*1000/60/60</f>
        <v>68.546250851769145</v>
      </c>
      <c r="FQ70" s="63">
        <f>FQ69+'DEPRECATED - DT-Prelim Calcs'!$C$11</f>
        <v>264</v>
      </c>
      <c r="FR70" s="2">
        <f>GB70/'Drive Train'!$F$35</f>
        <v>0.55000000000000004</v>
      </c>
      <c r="FS70" s="46">
        <f>FZ70*12*60/(PI() * 'Drive Train'!$F$15)/FR$2*FR70</f>
        <v>-615306.48985714931</v>
      </c>
      <c r="FT70" s="2">
        <f>('DEPRECATED - DT-Prelim Calcs'!$C$6*FR70-FS70)/('DEPRECATED - DT-Prelim Calcs'!$C$6*FR70)*'DEPRECATED - DT-Prelim Calcs'!$C$7*FR70</f>
        <v>279.54100479469599</v>
      </c>
      <c r="FU70" s="57">
        <f>FT70/'DEPRECATED - DT-Prelim Calcs'!$C$7*('DEPRECATED - DT-Prelim Calcs'!$C$8-'DEPRECATED - DT-Prelim Calcs'!$C$9)+'DEPRECATED - DT-Prelim Calcs'!$C$9</f>
        <v>14884.48876147697</v>
      </c>
      <c r="FV70" s="57">
        <f t="shared" si="114"/>
        <v>93</v>
      </c>
      <c r="FW70" s="2">
        <f t="shared" ref="FW70:FW133" si="152">MIN((FV70-$C$9)/($C$8-$C$9)*$C$7-$C$29*FZ70/FS$2,FW$2)</f>
        <v>0.7112822800297498</v>
      </c>
      <c r="FX70" s="57">
        <f>FW70*'DEPRECATED - DT-Prelim Calcs'!$C$21/FR$2/'DEPRECATED - DT-Prelim Calcs'!$C$19/'DEPRECATED - DT-Prelim Calcs'!$C$18*3.39*'DEPRECATED - DT-Prelim Calcs'!$C$20</f>
        <v>25.773080821789936</v>
      </c>
      <c r="FY70" s="46">
        <f t="shared" ref="FY70:FY133" si="153">IF(FX70&lt;=$C$17,1,0)</f>
        <v>0</v>
      </c>
      <c r="FZ70" s="57">
        <f>FX69*'DEPRECATED - DT-Prelim Calcs'!$C$11+FZ69</f>
        <v>-1952.5680285266083</v>
      </c>
      <c r="GA70" s="57">
        <f>GA69+0.5*FX70*'DEPRECATED - DT-Prelim Calcs'!$C$11^2+FZ70*'DEPRECATED - DT-Prelim Calcs'!$C$11</f>
        <v>-256011.91769527746</v>
      </c>
      <c r="GB70" s="57">
        <f>MIN('Drive Train'!$F$35-FV69*'DEPRECATED - DT-Prelim Calcs'!$C$21*'Drive Train'!$F$39,GB69+FV$2)</f>
        <v>6.82</v>
      </c>
      <c r="GC70" s="57">
        <f>'Drive Train'!$F$35-FV70*'DEPRECATED - DT-Prelim Calcs'!$C$21*'Drive Train'!$F$39</f>
        <v>6.82</v>
      </c>
      <c r="GD70" s="1">
        <f>IF(GA70&gt;='Drive Train'!$F$29,1,0)</f>
        <v>0</v>
      </c>
      <c r="GE70" s="57">
        <f t="shared" ref="GE70:GE133" si="154">MIN(FV70,$C$10)*$C$11*1000/60/60</f>
        <v>103.33333333333333</v>
      </c>
      <c r="GF70" s="63">
        <f>GF69+'DEPRECATED - DT-Prelim Calcs'!$C$11</f>
        <v>264</v>
      </c>
      <c r="GG70" s="2">
        <f>GQ70/'Drive Train'!$F$35</f>
        <v>0.85483870967741948</v>
      </c>
      <c r="GH70" s="46">
        <f>GO70*12*60/(PI() * 'Drive Train'!$F$15)/GG$2*GG70</f>
        <v>-129024.95306184427</v>
      </c>
      <c r="GI70" s="2">
        <f>('DEPRECATED - DT-Prelim Calcs'!$C$6*GG70-GH70)/('DEPRECATED - DT-Prelim Calcs'!$C$6*GG70)*'DEPRECATED - DT-Prelim Calcs'!$C$7*GG70</f>
        <v>60.399774213220276</v>
      </c>
      <c r="GJ70" s="57">
        <f>GI70/'DEPRECATED - DT-Prelim Calcs'!$C$7*('DEPRECATED - DT-Prelim Calcs'!$C$8-'DEPRECATED - DT-Prelim Calcs'!$C$9)+'DEPRECATED - DT-Prelim Calcs'!$C$9</f>
        <v>3218.1734570772455</v>
      </c>
      <c r="GK70" s="57">
        <f t="shared" ref="GK70:GK133" si="155">MIN(GJ70,GI$2)</f>
        <v>29.999999999999982</v>
      </c>
      <c r="GL70" s="2">
        <f t="shared" ref="GL70:GL133" si="156">MIN((GK70-$C$9)/($C$8-$C$9)*$C$7-$C$29*GO70/GH$2,GL$2)</f>
        <v>0.99579519204165001</v>
      </c>
      <c r="GM70" s="57">
        <f>GL70*'DEPRECATED - DT-Prelim Calcs'!$C$21/GG$2/'DEPRECATED - DT-Prelim Calcs'!$C$19/'DEPRECATED - DT-Prelim Calcs'!$C$18*3.39*'DEPRECATED - DT-Prelim Calcs'!$C$20</f>
        <v>25.773080821789936</v>
      </c>
      <c r="GN70" s="46">
        <f t="shared" ref="GN70:GN133" si="157">IF(GM70&lt;=$C$17,1,0)</f>
        <v>0</v>
      </c>
      <c r="GO70" s="57">
        <f>GM69*'DEPRECATED - DT-Prelim Calcs'!$C$11+GO69</f>
        <v>-368.8034142270111</v>
      </c>
      <c r="GP70" s="57">
        <f>GP69+0.5*GM70*'DEPRECATED - DT-Prelim Calcs'!$C$11^2+GO70*'DEPRECATED - DT-Prelim Calcs'!$C$11</f>
        <v>-139633.05754997896</v>
      </c>
      <c r="GQ70" s="57">
        <f>MIN('Drive Train'!$F$35-GK69*'DEPRECATED - DT-Prelim Calcs'!$C$21*'Drive Train'!$F$39,GQ69+GK$2)</f>
        <v>10.600000000000001</v>
      </c>
      <c r="GR70" s="57">
        <f>'Drive Train'!$F$35-GK70*'DEPRECATED - DT-Prelim Calcs'!$C$21*'Drive Train'!$F$39</f>
        <v>10.600000000000001</v>
      </c>
      <c r="GS70" s="1">
        <f>IF(GP70&gt;='Drive Train'!$F$29,1,0)</f>
        <v>0</v>
      </c>
      <c r="GT70" s="57">
        <f t="shared" ref="GT70:GT133" si="158">MIN(GK70,$C$10)*$C$11*1000/60/60</f>
        <v>33.333333333333314</v>
      </c>
      <c r="GU70" s="63">
        <f>GU69+'DEPRECATED - DT-Prelim Calcs'!$C$11</f>
        <v>264</v>
      </c>
      <c r="GV70" s="2">
        <f>HF70/'Drive Train'!$F$35</f>
        <v>0.83870967741935498</v>
      </c>
      <c r="GW70" s="46">
        <f>HD70*12*60/(PI() * 'Drive Train'!$F$15)/GV$2*GV70</f>
        <v>-204404.26017067602</v>
      </c>
      <c r="GX70" s="2">
        <f>('DEPRECATED - DT-Prelim Calcs'!$C$6*GV70-GW70)/('DEPRECATED - DT-Prelim Calcs'!$C$6*GV70)*'DEPRECATED - DT-Prelim Calcs'!$C$7*GV70</f>
        <v>94.444229724330967</v>
      </c>
      <c r="GY70" s="57">
        <f>GX70/'DEPRECATED - DT-Prelim Calcs'!$C$7*('DEPRECATED - DT-Prelim Calcs'!$C$8-'DEPRECATED - DT-Prelim Calcs'!$C$9)+'DEPRECATED - DT-Prelim Calcs'!$C$9</f>
        <v>5030.5816073160422</v>
      </c>
      <c r="GZ70" s="57">
        <f t="shared" si="115"/>
        <v>33.333333333333314</v>
      </c>
      <c r="HA70" s="2">
        <f t="shared" ref="HA70:HA133" si="159">MIN((GZ70-$C$9)/($C$8-$C$9)*$C$7-$C$29*HD70/GW$2,HA$2)</f>
        <v>0.99579519204165001</v>
      </c>
      <c r="HB70" s="57">
        <f>HA70*'DEPRECATED - DT-Prelim Calcs'!$C$21/GV$2/'DEPRECATED - DT-Prelim Calcs'!$C$19/'DEPRECATED - DT-Prelim Calcs'!$C$18*3.39*'DEPRECATED - DT-Prelim Calcs'!$C$20</f>
        <v>25.773080821789936</v>
      </c>
      <c r="HC70" s="46">
        <f t="shared" ref="HC70:HC133" si="160">IF(HB70&lt;=$C$17,1,0)</f>
        <v>0</v>
      </c>
      <c r="HD70" s="57">
        <f>HB69*'DEPRECATED - DT-Prelim Calcs'!$C$11+HD69</f>
        <v>-595.50264144820324</v>
      </c>
      <c r="HE70" s="57">
        <f>HE69+0.5*HB70*'DEPRECATED - DT-Prelim Calcs'!$C$11^2+HD70*'DEPRECATED - DT-Prelim Calcs'!$C$11</f>
        <v>-131967.32167263725</v>
      </c>
      <c r="HF70" s="57">
        <f>MIN('Drive Train'!$F$35-GZ69*'DEPRECATED - DT-Prelim Calcs'!$C$21*'Drive Train'!$F$39,HF69+GZ$2)</f>
        <v>10.400000000000002</v>
      </c>
      <c r="HG70" s="57">
        <f>'Drive Train'!$F$35-GZ70*'DEPRECATED - DT-Prelim Calcs'!$C$21*'Drive Train'!$F$39</f>
        <v>10.400000000000002</v>
      </c>
      <c r="HH70" s="1">
        <f>IF(HE70&gt;='Drive Train'!$F$29,1,0)</f>
        <v>0</v>
      </c>
      <c r="HI70" s="57">
        <f t="shared" ref="HI70:HI133" si="161">MIN(GZ70,$C$10)*$C$11*1000/60/60</f>
        <v>37.037037037037017</v>
      </c>
      <c r="HJ70" s="63">
        <f>HJ69+'DEPRECATED - DT-Prelim Calcs'!$C$11</f>
        <v>264</v>
      </c>
      <c r="HK70" s="2">
        <f>HU70/'Drive Train'!$F$35</f>
        <v>0.82258064516129037</v>
      </c>
      <c r="HL70" s="46">
        <f>HS70*12*60/(PI() * 'Drive Train'!$F$15)/HK$2*HK70</f>
        <v>-219294.62970741279</v>
      </c>
      <c r="HM70" s="2">
        <f>('DEPRECATED - DT-Prelim Calcs'!$C$6*HK70-HL70)/('DEPRECATED - DT-Prelim Calcs'!$C$6*HK70)*'DEPRECATED - DT-Prelim Calcs'!$C$7*HK70</f>
        <v>101.13815248708352</v>
      </c>
      <c r="HN70" s="57">
        <f>HM70/'DEPRECATED - DT-Prelim Calcs'!$C$7*('DEPRECATED - DT-Prelim Calcs'!$C$8-'DEPRECATED - DT-Prelim Calcs'!$C$9)+'DEPRECATED - DT-Prelim Calcs'!$C$9</f>
        <v>5386.9427236899646</v>
      </c>
      <c r="HO70" s="57">
        <f t="shared" si="116"/>
        <v>36.66666666666665</v>
      </c>
      <c r="HP70" s="2">
        <f t="shared" ref="HP70:HP133" si="162">MIN((HO70-$C$9)/($C$8-$C$9)*$C$7-$C$29*HS70/HL$2,HP$2)</f>
        <v>0.99579519204165001</v>
      </c>
      <c r="HQ70" s="57">
        <f>HP70*'DEPRECATED - DT-Prelim Calcs'!$C$21/HK$2/'DEPRECATED - DT-Prelim Calcs'!$C$19/'DEPRECATED - DT-Prelim Calcs'!$C$18*3.39*'DEPRECATED - DT-Prelim Calcs'!$C$20</f>
        <v>25.773080821789936</v>
      </c>
      <c r="HR70" s="46">
        <f t="shared" ref="HR70:HR133" si="163">IF(HQ70&lt;=$C$17,1,0)</f>
        <v>0</v>
      </c>
      <c r="HS70" s="57">
        <f>HQ69*'DEPRECATED - DT-Prelim Calcs'!$C$11+HS69</f>
        <v>-651.41073765720671</v>
      </c>
      <c r="HT70" s="57">
        <f>HT69+0.5*HQ70*'DEPRECATED - DT-Prelim Calcs'!$C$11^2+HS70*'DEPRECATED - DT-Prelim Calcs'!$C$11</f>
        <v>-109156.40576417731</v>
      </c>
      <c r="HU70" s="57">
        <f>MIN('Drive Train'!$F$35-HO69*'DEPRECATED - DT-Prelim Calcs'!$C$21*'Drive Train'!$F$39,HU69+HO$2)</f>
        <v>10.200000000000001</v>
      </c>
      <c r="HV70" s="57">
        <f>'Drive Train'!$F$35-HO70*'DEPRECATED - DT-Prelim Calcs'!$C$21*'Drive Train'!$F$39</f>
        <v>10.200000000000001</v>
      </c>
      <c r="HW70" s="1">
        <f>IF(HT70&gt;='Drive Train'!$F$29,1,0)</f>
        <v>0</v>
      </c>
      <c r="HX70" s="57">
        <f t="shared" ref="HX70:HX133" si="164">MIN(HO70,$C$10)*$C$11*1000/60/60</f>
        <v>40.740740740740726</v>
      </c>
      <c r="HY70" s="63">
        <f>HY69+'DEPRECATED - DT-Prelim Calcs'!$C$11</f>
        <v>264</v>
      </c>
      <c r="HZ70" s="2">
        <f>IJ70/'Drive Train'!$F$35</f>
        <v>0.80645161290322598</v>
      </c>
      <c r="IA70" s="46">
        <f>IH70*12*60/(PI() * 'Drive Train'!$F$15)/HZ$2*HZ70</f>
        <v>-233281.26886714378</v>
      </c>
      <c r="IB70" s="2">
        <f>('DEPRECATED - DT-Prelim Calcs'!$C$6*HZ70-IA70)/('DEPRECATED - DT-Prelim Calcs'!$C$6*HZ70)*'DEPRECATED - DT-Prelim Calcs'!$C$7*HZ70</f>
        <v>107.42344669287849</v>
      </c>
      <c r="IC70" s="57">
        <f>IB70/'DEPRECATED - DT-Prelim Calcs'!$C$7*('DEPRECATED - DT-Prelim Calcs'!$C$8-'DEPRECATED - DT-Prelim Calcs'!$C$9)+'DEPRECATED - DT-Prelim Calcs'!$C$9</f>
        <v>5721.549879956975</v>
      </c>
      <c r="ID70" s="57">
        <f t="shared" si="117"/>
        <v>39.999999999999986</v>
      </c>
      <c r="IE70" s="2">
        <f t="shared" ref="IE70:IE133" si="165">MIN((ID70-$C$9)/($C$8-$C$9)*$C$7-$C$29*IH70/IA$2,IE$2)</f>
        <v>0.99579519204165001</v>
      </c>
      <c r="IF70" s="57">
        <f>IE70*'DEPRECATED - DT-Prelim Calcs'!$C$21/HZ$2/'DEPRECATED - DT-Prelim Calcs'!$C$19/'DEPRECATED - DT-Prelim Calcs'!$C$18*3.39*'DEPRECATED - DT-Prelim Calcs'!$C$20</f>
        <v>25.773080821789936</v>
      </c>
      <c r="IG70" s="46">
        <f t="shared" ref="IG70:IG133" si="166">IF(IF70&lt;=$C$17,1,0)</f>
        <v>0</v>
      </c>
      <c r="IH70" s="57">
        <f>IF69*'DEPRECATED - DT-Prelim Calcs'!$C$11+IH69</f>
        <v>-706.8169526533685</v>
      </c>
      <c r="II70" s="57">
        <f>II69+0.5*IF70*'DEPRECATED - DT-Prelim Calcs'!$C$11^2+IH70*'DEPRECATED - DT-Prelim Calcs'!$C$11</f>
        <v>-113619.55017415599</v>
      </c>
      <c r="IJ70" s="57">
        <f>MIN('Drive Train'!$F$35-ID69*'DEPRECATED - DT-Prelim Calcs'!$C$21*'Drive Train'!$F$39,IJ69+ID$2)</f>
        <v>10.000000000000002</v>
      </c>
      <c r="IK70" s="57">
        <f>'Drive Train'!$F$35-ID70*'DEPRECATED - DT-Prelim Calcs'!$C$21*'Drive Train'!$F$39</f>
        <v>10.000000000000002</v>
      </c>
      <c r="IL70" s="1">
        <f>IF(II70&gt;='Drive Train'!$F$29,1,0)</f>
        <v>0</v>
      </c>
      <c r="IM70" s="57">
        <f t="shared" ref="IM70:IM133" si="167">MIN(ID70,$C$10)*$C$11*1000/60/60</f>
        <v>44.444444444444429</v>
      </c>
      <c r="IN70" s="63">
        <f>IN69+'DEPRECATED - DT-Prelim Calcs'!$C$11</f>
        <v>264</v>
      </c>
      <c r="IO70" s="2">
        <f>IY70/'Drive Train'!$F$35</f>
        <v>0.79032258064516137</v>
      </c>
      <c r="IP70" s="46">
        <f>IW70*12*60/(PI() * 'Drive Train'!$F$15)/IO$2*IO70</f>
        <v>22507.39656130653</v>
      </c>
      <c r="IQ70" s="2">
        <f>('DEPRECATED - DT-Prelim Calcs'!$C$6*IO70-IP70)/('DEPRECATED - DT-Prelim Calcs'!$C$6*IO70)*'DEPRECATED - DT-Prelim Calcs'!$C$7*IO70</f>
        <v>-8.2722129582715649</v>
      </c>
      <c r="IR70" s="57">
        <f>IQ70/'DEPRECATED - DT-Prelim Calcs'!$C$7*('DEPRECATED - DT-Prelim Calcs'!$C$8-'DEPRECATED - DT-Prelim Calcs'!$C$9)+'DEPRECATED - DT-Prelim Calcs'!$C$9</f>
        <v>-437.68378528889701</v>
      </c>
      <c r="IS70" s="57">
        <f t="shared" si="118"/>
        <v>-437.68378528889701</v>
      </c>
      <c r="IT70" s="2">
        <f t="shared" ref="IT70:IT133" si="168">MIN((IS70-$C$9)/($C$8-$C$9)*$C$7-$C$29*IW70/IP$2,IT$2)</f>
        <v>-10.357210234899712</v>
      </c>
      <c r="IU70" s="57">
        <f>IT70*'DEPRECATED - DT-Prelim Calcs'!$C$21/IO$2/'DEPRECATED - DT-Prelim Calcs'!$C$19/'DEPRECATED - DT-Prelim Calcs'!$C$18*3.39*'DEPRECATED - DT-Prelim Calcs'!$C$20</f>
        <v>-268.0643756926026</v>
      </c>
      <c r="IV70" s="46">
        <f t="shared" ref="IV70:IV133" si="169">IF(IU70&lt;=$C$17,1,0)</f>
        <v>1</v>
      </c>
      <c r="IW70" s="57">
        <f>IU69*'DEPRECATED - DT-Prelim Calcs'!$C$11+IW69</f>
        <v>69.586705471156051</v>
      </c>
      <c r="IX70" s="57">
        <f>IX69+0.5*IU70*'DEPRECATED - DT-Prelim Calcs'!$C$11^2+IW70*'DEPRECATED - DT-Prelim Calcs'!$C$11</f>
        <v>-140484.14871736238</v>
      </c>
      <c r="IY70" s="57">
        <f>MIN('Drive Train'!$F$35-IS69*'DEPRECATED - DT-Prelim Calcs'!$C$21*'Drive Train'!$F$39,IY69+IS$2)</f>
        <v>9.8000000000000007</v>
      </c>
      <c r="IZ70" s="57">
        <f>'Drive Train'!$F$35-IS70*'DEPRECATED - DT-Prelim Calcs'!$C$21*'Drive Train'!$F$39</f>
        <v>38.661027117333823</v>
      </c>
      <c r="JA70" s="1">
        <f>IF(IX70&gt;='Drive Train'!$F$29,1,0)</f>
        <v>0</v>
      </c>
      <c r="JB70" s="57">
        <f t="shared" ref="JB70:JB133" si="170">MIN(IS70,$C$10)*$C$11*1000/60/60</f>
        <v>-486.31531698766332</v>
      </c>
      <c r="JC70" s="63">
        <f>JC69+'DEPRECATED - DT-Prelim Calcs'!$C$11</f>
        <v>264</v>
      </c>
      <c r="JD70" s="2">
        <f>JN70/'Drive Train'!$F$35</f>
        <v>0.77419354838709686</v>
      </c>
      <c r="JE70" s="46">
        <f>JL70*12*60/(PI() * 'Drive Train'!$F$15)/JD$2*JD70</f>
        <v>-198800.4196532527</v>
      </c>
      <c r="JF70" s="2">
        <f>('DEPRECATED - DT-Prelim Calcs'!$C$6*JD70-JE70)/('DEPRECATED - DT-Prelim Calcs'!$C$6*JD70)*'DEPRECATED - DT-Prelim Calcs'!$C$7*JD70</f>
        <v>91.754926782633348</v>
      </c>
      <c r="JG70" s="57">
        <f>JF70/'DEPRECATED - DT-Prelim Calcs'!$C$7*('DEPRECATED - DT-Prelim Calcs'!$C$8-'DEPRECATED - DT-Prelim Calcs'!$C$9)+'DEPRECATED - DT-Prelim Calcs'!$C$9</f>
        <v>4887.4124922040901</v>
      </c>
      <c r="JH70" s="57">
        <f t="shared" si="119"/>
        <v>46.666666666666657</v>
      </c>
      <c r="JI70" s="2">
        <f t="shared" ref="JI70:JI133" si="171">MIN((JH70-$C$9)/($C$8-$C$9)*$C$7-$C$29*JL70/JE$2,JI$2)</f>
        <v>0.99579519204165001</v>
      </c>
      <c r="JJ70" s="57">
        <f>JI70*'DEPRECATED - DT-Prelim Calcs'!$C$21/JD$2/'DEPRECATED - DT-Prelim Calcs'!$C$19/'DEPRECATED - DT-Prelim Calcs'!$C$18*3.39*'DEPRECATED - DT-Prelim Calcs'!$C$20</f>
        <v>25.773080821789936</v>
      </c>
      <c r="JK70" s="46">
        <f t="shared" ref="JK70:JK133" si="172">IF(JJ70&lt;=$C$17,1,0)</f>
        <v>0</v>
      </c>
      <c r="JL70" s="57">
        <f>JJ69*'DEPRECATED - DT-Prelim Calcs'!$C$11+JL69</f>
        <v>-627.44137281097301</v>
      </c>
      <c r="JM70" s="57">
        <f>JM69+0.5*JJ70*'DEPRECATED - DT-Prelim Calcs'!$C$11^2+JL70*'DEPRECATED - DT-Prelim Calcs'!$C$11</f>
        <v>-163023.17545260518</v>
      </c>
      <c r="JN70" s="57">
        <f>MIN('Drive Train'!$F$35-JH69*'DEPRECATED - DT-Prelim Calcs'!$C$21*'Drive Train'!$F$39,JN69+JH$2)</f>
        <v>9.6000000000000014</v>
      </c>
      <c r="JO70" s="57">
        <f>'Drive Train'!$F$35-JH70*'DEPRECATED - DT-Prelim Calcs'!$C$21*'Drive Train'!$F$39</f>
        <v>9.6000000000000014</v>
      </c>
      <c r="JP70" s="1">
        <f>IF(JM70&gt;='Drive Train'!$F$29,1,0)</f>
        <v>0</v>
      </c>
      <c r="JQ70" s="57">
        <f>MIN(JG70,'DEPRECATED - DT-Prelim Calcs'!$C$10)*'DEPRECATED - DT-Prelim Calcs'!$C$11*1000/60/60</f>
        <v>103.33333333333333</v>
      </c>
      <c r="JR70" s="63">
        <f>JR69+'DEPRECATED - DT-Prelim Calcs'!$C$11</f>
        <v>264</v>
      </c>
      <c r="JS70" s="2">
        <f>KC70/'Drive Train'!$F$35</f>
        <v>3.2016625325076404</v>
      </c>
      <c r="JT70" s="46">
        <f>KA70*12*60/(PI() * 'Drive Train'!$F$15)/JS$2*JS70</f>
        <v>-1370966.579595675</v>
      </c>
      <c r="JU70" s="2">
        <f>('DEPRECATED - DT-Prelim Calcs'!$C$6*JS70-JT70)/('DEPRECATED - DT-Prelim Calcs'!$C$6*JS70)*'DEPRECATED - DT-Prelim Calcs'!$C$7*JS70</f>
        <v>627.60896295579676</v>
      </c>
      <c r="JV70" s="57">
        <f>JU70/'DEPRECATED - DT-Prelim Calcs'!$C$7*('DEPRECATED - DT-Prelim Calcs'!$C$8-'DEPRECATED - DT-Prelim Calcs'!$C$9)+'DEPRECATED - DT-Prelim Calcs'!$C$9</f>
        <v>33414.41367104926</v>
      </c>
      <c r="JW70" s="57">
        <f t="shared" si="120"/>
        <v>49.999999999999993</v>
      </c>
      <c r="JX70" s="2">
        <f t="shared" ref="JX70:JX133" si="173">MIN((JW70-$C$9)/($C$8-$C$9)*$C$7-$C$29*KA70/JT$2,JX$2)</f>
        <v>0.99579519204165001</v>
      </c>
      <c r="JY70" s="57">
        <f>JX70*'DEPRECATED - DT-Prelim Calcs'!$C$21/JS$2/'DEPRECATED - DT-Prelim Calcs'!$C$19/'DEPRECATED - DT-Prelim Calcs'!$C$18*3.39*'DEPRECATED - DT-Prelim Calcs'!$C$20</f>
        <v>25.773080821789936</v>
      </c>
      <c r="JZ70" s="46">
        <f t="shared" ref="JZ70:JZ133" si="174">IF(JY70&lt;=$C$17,1,0)</f>
        <v>0</v>
      </c>
      <c r="KA70" s="57">
        <f>JY69*'DEPRECATED - DT-Prelim Calcs'!$C$11+KA69</f>
        <v>-1046.3011859657722</v>
      </c>
      <c r="KB70" s="57">
        <f>KB69+0.5*JY70*'DEPRECATED - DT-Prelim Calcs'!$C$11^2+KA70*'DEPRECATED - DT-Prelim Calcs'!$C$11</f>
        <v>-147053.65037976144</v>
      </c>
      <c r="KC70" s="57">
        <f>MIN('Drive Train'!$F$35-JW69*'DEPRECATED - DT-Prelim Calcs'!$C$21*'Drive Train'!$F$39,KC69+JW$2)</f>
        <v>39.700615403094744</v>
      </c>
      <c r="KD70" s="57">
        <f>'Drive Train'!$F$35-JW70*'DEPRECATED - DT-Prelim Calcs'!$C$21*'Drive Train'!$F$39</f>
        <v>9.4</v>
      </c>
      <c r="KE70" s="1">
        <f>IF(KB70&gt;='Drive Train'!$F$29,1,0)</f>
        <v>0</v>
      </c>
      <c r="KF70" s="57">
        <f>MIN(JV70,'DEPRECATED - DT-Prelim Calcs'!$C$10)*'DEPRECATED - DT-Prelim Calcs'!$C$11*1000/60/60</f>
        <v>103.33333333333333</v>
      </c>
      <c r="KG70" s="63">
        <f>KG69+'DEPRECATED - DT-Prelim Calcs'!$C$11</f>
        <v>264</v>
      </c>
      <c r="KH70" s="2">
        <f>KR70/'Drive Train'!$F$35</f>
        <v>0.74193548387096786</v>
      </c>
      <c r="KI70" s="46">
        <f>KP70*12*60/(PI() * 'Drive Train'!$F$15)/KH$2*KH70</f>
        <v>-29750.300434251076</v>
      </c>
      <c r="KJ70" s="2">
        <f>('DEPRECATED - DT-Prelim Calcs'!$C$6*KH70-KI70)/('DEPRECATED - DT-Prelim Calcs'!$C$6*KH70)*'DEPRECATED - DT-Prelim Calcs'!$C$7*KH70</f>
        <v>15.239888915105599</v>
      </c>
      <c r="KK70" s="57">
        <f>KJ70/'DEPRECATED - DT-Prelim Calcs'!$C$7*('DEPRECATED - DT-Prelim Calcs'!$C$8-'DEPRECATED - DT-Prelim Calcs'!$C$9)+'DEPRECATED - DT-Prelim Calcs'!$C$9</f>
        <v>814.0185675552068</v>
      </c>
      <c r="KL70" s="57">
        <f t="shared" si="121"/>
        <v>53.333333333333329</v>
      </c>
      <c r="KM70" s="2">
        <f t="shared" ref="KM70:KM133" si="175">MIN((KL70-$C$9)/($C$8-$C$9)*$C$7-$C$29*KP70/KI$2,KM$2)</f>
        <v>0.99579519204165001</v>
      </c>
      <c r="KN70" s="57">
        <f>KM70*'DEPRECATED - DT-Prelim Calcs'!$C$21/KH$2/'DEPRECATED - DT-Prelim Calcs'!$C$19/'DEPRECATED - DT-Prelim Calcs'!$C$18*3.39*'DEPRECATED - DT-Prelim Calcs'!$C$20</f>
        <v>25.773080821789936</v>
      </c>
      <c r="KO70" s="46">
        <f t="shared" ref="KO70:KO133" si="176">IF(KN70&lt;=$C$17,1,0)</f>
        <v>0</v>
      </c>
      <c r="KP70" s="57">
        <f>KN69*'DEPRECATED - DT-Prelim Calcs'!$C$11+KP69</f>
        <v>-97.978461773594844</v>
      </c>
      <c r="KQ70" s="57">
        <f>KQ69+0.5*KN70*'DEPRECATED - DT-Prelim Calcs'!$C$11^2+KP70*'DEPRECATED - DT-Prelim Calcs'!$C$11</f>
        <v>-112190.47352181918</v>
      </c>
      <c r="KR70" s="57">
        <f>MIN('Drive Train'!$F$35-KL69*'DEPRECATED - DT-Prelim Calcs'!$C$21*'Drive Train'!$F$39,KR69+KL$2)</f>
        <v>9.2000000000000011</v>
      </c>
      <c r="KS70" s="57">
        <f>'Drive Train'!$F$35-KL70*'DEPRECATED - DT-Prelim Calcs'!$C$21*'Drive Train'!$F$39</f>
        <v>9.2000000000000011</v>
      </c>
      <c r="KT70" s="1">
        <f>IF(KQ70&gt;='Drive Train'!$F$29,1,0)</f>
        <v>0</v>
      </c>
      <c r="KU70" s="57">
        <f>MIN(KK70,'DEPRECATED - DT-Prelim Calcs'!$C$10)*'DEPRECATED - DT-Prelim Calcs'!$C$11*1000/60/60</f>
        <v>103.33333333333333</v>
      </c>
      <c r="KV70" s="63">
        <f>KV69+'DEPRECATED - DT-Prelim Calcs'!$C$11</f>
        <v>264</v>
      </c>
      <c r="KW70" s="2">
        <f>LG70/'Drive Train'!$F$35</f>
        <v>0.72580645161290325</v>
      </c>
      <c r="KX70" s="46">
        <f>LE70*12*60/(PI() * 'Drive Train'!$F$15)/KW$2*KW70</f>
        <v>-185560.01451099518</v>
      </c>
      <c r="KY70" s="2">
        <f>('DEPRECATED - DT-Prelim Calcs'!$C$6*KW70-KX70)/('DEPRECATED - DT-Prelim Calcs'!$C$6*KW70)*'DEPRECATED - DT-Prelim Calcs'!$C$7*KW70</f>
        <v>85.651564087129771</v>
      </c>
      <c r="KZ70" s="57">
        <f>KY70/'DEPRECATED - DT-Prelim Calcs'!$C$7*('DEPRECATED - DT-Prelim Calcs'!$C$8-'DEPRECATED - DT-Prelim Calcs'!$C$9)+'DEPRECATED - DT-Prelim Calcs'!$C$9</f>
        <v>4562.4907354268671</v>
      </c>
      <c r="LA70" s="57">
        <f t="shared" si="122"/>
        <v>56.666666666666664</v>
      </c>
      <c r="LB70" s="2">
        <f t="shared" ref="LB70:LB133" si="177">MIN((LA70-$C$9)/($C$8-$C$9)*$C$7-$C$29*LE70/KX$2,LB$2)</f>
        <v>0.99579519204165001</v>
      </c>
      <c r="LC70" s="57">
        <f>LB70*'DEPRECATED - DT-Prelim Calcs'!$C$21/KW$2/'DEPRECATED - DT-Prelim Calcs'!$C$19/'DEPRECATED - DT-Prelim Calcs'!$C$18*3.39*'DEPRECATED - DT-Prelim Calcs'!$C$20</f>
        <v>25.773080821789936</v>
      </c>
      <c r="LD70" s="46">
        <f t="shared" ref="LD70:LD133" si="178">IF(LC70&lt;=$C$17,1,0)</f>
        <v>0</v>
      </c>
      <c r="LE70" s="57">
        <f>LC69*'DEPRECATED - DT-Prelim Calcs'!$C$11+LE69</f>
        <v>-624.69636202539982</v>
      </c>
      <c r="LF70" s="57">
        <f>LF69+0.5*LC70*'DEPRECATED - DT-Prelim Calcs'!$C$11^2+LE70*'DEPRECATED - DT-Prelim Calcs'!$C$11</f>
        <v>-140610.65402887962</v>
      </c>
      <c r="LG70" s="57">
        <f>MIN('Drive Train'!$F$35-LA69*'DEPRECATED - DT-Prelim Calcs'!$C$21*'Drive Train'!$F$39,LG69+LA$2)</f>
        <v>9</v>
      </c>
      <c r="LH70" s="57">
        <f>'Drive Train'!$F$35-LA70*'DEPRECATED - DT-Prelim Calcs'!$C$21*'Drive Train'!$F$39</f>
        <v>9</v>
      </c>
      <c r="LI70" s="1">
        <f>IF(LF70&gt;='Drive Train'!$F$29,1,0)</f>
        <v>0</v>
      </c>
      <c r="LJ70" s="57">
        <f>MIN(KZ70,'DEPRECATED - DT-Prelim Calcs'!$C$10)*'DEPRECATED - DT-Prelim Calcs'!$C$11*1000/60/60</f>
        <v>103.33333333333333</v>
      </c>
      <c r="LK70" s="63">
        <f>LK69+'DEPRECATED - DT-Prelim Calcs'!$C$11</f>
        <v>264</v>
      </c>
      <c r="LL70" s="2">
        <f>LV70/'Drive Train'!$F$35</f>
        <v>0.70967741935483875</v>
      </c>
      <c r="LM70" s="46">
        <f>LT70*12*60/(PI() * 'Drive Train'!$F$15)/LL$2*LL70</f>
        <v>-139673.3498660101</v>
      </c>
      <c r="LN70" s="2">
        <f>('DEPRECATED - DT-Prelim Calcs'!$C$6*LL70-LM70)/('DEPRECATED - DT-Prelim Calcs'!$C$6*LL70)*'DEPRECATED - DT-Prelim Calcs'!$C$7*LL70</f>
        <v>64.864689030379566</v>
      </c>
      <c r="LO70" s="57">
        <f>LN70/'DEPRECATED - DT-Prelim Calcs'!$C$7*('DEPRECATED - DT-Prelim Calcs'!$C$8-'DEPRECATED - DT-Prelim Calcs'!$C$9)+'DEPRECATED - DT-Prelim Calcs'!$C$9</f>
        <v>3455.8699595841072</v>
      </c>
      <c r="LP70" s="57">
        <f t="shared" si="123"/>
        <v>60</v>
      </c>
      <c r="LQ70" s="2">
        <f t="shared" ref="LQ70:LQ133" si="179">MIN((LP70-$C$9)/($C$8-$C$9)*$C$7-$C$29*LT70/LM$2,LQ$2)</f>
        <v>0.99579519204165001</v>
      </c>
      <c r="LR70" s="57">
        <f>LQ70*'DEPRECATED - DT-Prelim Calcs'!$C$21/LL$2/'DEPRECATED - DT-Prelim Calcs'!$C$19/'DEPRECATED - DT-Prelim Calcs'!$C$18*3.39*'DEPRECATED - DT-Prelim Calcs'!$C$20</f>
        <v>25.773080821789936</v>
      </c>
      <c r="LS70" s="46">
        <f t="shared" ref="LS70:LS133" si="180">IF(LR70&lt;=$C$17,1,0)</f>
        <v>0</v>
      </c>
      <c r="LT70" s="57">
        <f>LR69*'DEPRECATED - DT-Prelim Calcs'!$C$11+LT69</f>
        <v>-480.90353058368441</v>
      </c>
      <c r="LU70" s="57">
        <f>LU69+0.5*LR70*'DEPRECATED - DT-Prelim Calcs'!$C$11^2+LT70*'DEPRECATED - DT-Prelim Calcs'!$C$11</f>
        <v>-154281.49435114345</v>
      </c>
      <c r="LV70" s="57">
        <f>MIN('Drive Train'!$F$35-LP69*'DEPRECATED - DT-Prelim Calcs'!$C$21*'Drive Train'!$F$39,LV69+LP$2)</f>
        <v>8.8000000000000007</v>
      </c>
      <c r="LW70" s="57">
        <f>'Drive Train'!$F$35-LP70*'DEPRECATED - DT-Prelim Calcs'!$C$21*'Drive Train'!$F$39</f>
        <v>8.8000000000000007</v>
      </c>
      <c r="LX70" s="1">
        <f>IF(LU70&gt;='Drive Train'!$F$29,1,0)</f>
        <v>0</v>
      </c>
      <c r="LY70" s="57">
        <f>MIN(LO70,'DEPRECATED - DT-Prelim Calcs'!$C$10)*'DEPRECATED - DT-Prelim Calcs'!$C$11*1000/60/60</f>
        <v>103.33333333333333</v>
      </c>
      <c r="LZ70" s="63">
        <f>LZ69+'DEPRECATED - DT-Prelim Calcs'!$C$11</f>
        <v>264</v>
      </c>
    </row>
    <row r="71" spans="2:338" x14ac:dyDescent="0.2">
      <c r="B71" s="73"/>
      <c r="C71" s="73"/>
      <c r="Q71" s="126"/>
      <c r="R71" s="63">
        <f>R70+'DEPRECATED - DT-Prelim Calcs'!$C$11</f>
        <v>268</v>
      </c>
      <c r="S71" s="2">
        <f>AG71/'Drive Train'!$F$35</f>
        <v>0</v>
      </c>
      <c r="T71" s="46">
        <f>AE71*12*60/(PI() * 'Drive Train'!$F$15)/S$2*ABS(S71)</f>
        <v>0</v>
      </c>
      <c r="U71" s="2">
        <f>IF(OR(AD70=1,AND($C$32=Motors!$C$32,'DEPRECATED - DT-Prelim Calcs'!AI70=1)),0,IF(AG71=0,-(V70+$C$9)/($C$8-$C$9)*$C$7,($C$6*S71-T71)/($C$6*S71)*$C$7*S71))</f>
        <v>0</v>
      </c>
      <c r="V71" s="57">
        <f>IF(AND(AD70=1,AI70=1),0,ABS(U71/$C$7*($C$8-$C$9)+$C$9) *'Drive Train'!$AA$49 + V70*(1-'Drive Train'!$AA$49))</f>
        <v>0</v>
      </c>
      <c r="W71" s="57">
        <f t="shared" si="96"/>
        <v>0</v>
      </c>
      <c r="X71" s="2">
        <f>MAX(MIN(IF(AND(AI70=1,AG71&lt;0),-1,1)*(W71-$C$9)/($C$8-$C$9)*$C$7-$C$29*AE71/T$2 -  AI70*$C$29/2,X$2),MAX(X$4:X70)*-1)</f>
        <v>-0.2458281045106315</v>
      </c>
      <c r="Y71" s="57">
        <f t="shared" si="97"/>
        <v>0</v>
      </c>
      <c r="Z71" s="57">
        <f t="shared" si="98"/>
        <v>0</v>
      </c>
      <c r="AA71" s="57">
        <f t="shared" si="99"/>
        <v>0</v>
      </c>
      <c r="AB71" s="57" t="e">
        <f t="shared" si="100"/>
        <v>#N/A</v>
      </c>
      <c r="AC71" s="46">
        <f t="shared" si="124"/>
        <v>1</v>
      </c>
      <c r="AD71" s="1">
        <f t="shared" si="101"/>
        <v>1</v>
      </c>
      <c r="AE71" s="57">
        <f t="shared" si="102"/>
        <v>0</v>
      </c>
      <c r="AF71" s="57" t="e">
        <f t="shared" si="103"/>
        <v>#N/A</v>
      </c>
      <c r="AG71" s="57">
        <f>IF(AI70=0,MIN('Drive Train'!$F$35-W70*$C$21*'Drive Train'!$F$39,AG70+W$2)-$C$3,IF(AE70-1&lt;=0,0,IF($C$32=Motors!$C$30,MAX(MAX(AG$4:AG70)*-1,AG70-W$2),MAX(0,MAX(AG$4:AG70)*-1,AG70-W$2))))</f>
        <v>0</v>
      </c>
      <c r="AH71" s="57">
        <f>'Drive Train'!$F$35-ABS(W71)*'DEPRECATED - DT-Prelim Calcs'!$C$21*'Drive Train'!$F$39</f>
        <v>12.4</v>
      </c>
      <c r="AI71" s="1">
        <f>IF(AJ71&gt;='Drive Train'!$F$29,1,0)</f>
        <v>1</v>
      </c>
      <c r="AJ71" s="57">
        <f>AJ70+0.5*Y71*'DEPRECATED - DT-Prelim Calcs'!$C$11^2+AE71*'DEPRECATED - DT-Prelim Calcs'!$C$11</f>
        <v>784.33981740885292</v>
      </c>
      <c r="AK71" s="57">
        <f t="shared" si="104"/>
        <v>0</v>
      </c>
      <c r="AL71" s="63">
        <f>AL70+'DEPRECATED - DT-Prelim Calcs'!$C$11</f>
        <v>268</v>
      </c>
      <c r="AM71" s="2">
        <f>AW71/'Drive Train'!$F$35</f>
        <v>0.90171800206349306</v>
      </c>
      <c r="AN71" s="46">
        <f>AU71*12*60/(PI() * 'Drive Train'!$F$15)/AM$2*AM71</f>
        <v>4074.5129509766307</v>
      </c>
      <c r="AO71" s="2">
        <f>('DEPRECATED - DT-Prelim Calcs'!$C$6*AM71-AN71)/('DEPRECATED - DT-Prelim Calcs'!$C$6*AM71)*'DEPRECATED - DT-Prelim Calcs'!$C$7*AM71</f>
        <v>0.33081839400609908</v>
      </c>
      <c r="AP71" s="57">
        <f>AO71/'DEPRECATED - DT-Prelim Calcs'!$C$7*('DEPRECATED - DT-Prelim Calcs'!$C$8-'DEPRECATED - DT-Prelim Calcs'!$C$9)+'DEPRECATED - DT-Prelim Calcs'!$C$9</f>
        <v>20.311618236922204</v>
      </c>
      <c r="AQ71" s="57">
        <f t="shared" si="105"/>
        <v>20.311618236922204</v>
      </c>
      <c r="AR71" s="2">
        <f t="shared" si="125"/>
        <v>5.0922549732490552E-8</v>
      </c>
      <c r="AS71" s="57">
        <f>AR71*'DEPRECATED - DT-Prelim Calcs'!$C$21/AM$2/'DEPRECATED - DT-Prelim Calcs'!$C$19/'DEPRECATED - DT-Prelim Calcs'!$C$18*3.39*'DEPRECATED - DT-Prelim Calcs'!$C$20</f>
        <v>3.6903238749380988E-7</v>
      </c>
      <c r="AT71" s="46">
        <f t="shared" si="126"/>
        <v>0</v>
      </c>
      <c r="AU71" s="57">
        <f>AS70*'DEPRECATED - DT-Prelim Calcs'!$C$11+AU70</f>
        <v>39.432320441066864</v>
      </c>
      <c r="AV71" s="57">
        <f>AV70+0.5*AS71*'DEPRECATED - DT-Prelim Calcs'!$C$11^2+AU71*'DEPRECATED - DT-Prelim Calcs'!$C$11</f>
        <v>10523.248535244547</v>
      </c>
      <c r="AW71" s="57">
        <f>MIN('Drive Train'!$F$35-AQ70*'DEPRECATED - DT-Prelim Calcs'!$C$21*'Drive Train'!$F$39,AW70+AQ$2)</f>
        <v>11.181303225587314</v>
      </c>
      <c r="AX71" s="57">
        <f>'Drive Train'!$F$35-AQ71*'DEPRECATED - DT-Prelim Calcs'!$C$21*'Drive Train'!$F$39</f>
        <v>11.181302905784669</v>
      </c>
      <c r="AY71" s="1">
        <f>IF(AV71&gt;='Drive Train'!$F$29,1,0)</f>
        <v>1</v>
      </c>
      <c r="AZ71" s="57">
        <f t="shared" si="127"/>
        <v>22.568464707691341</v>
      </c>
      <c r="BA71" s="63">
        <f>BA70+'DEPRECATED - DT-Prelim Calcs'!$C$11</f>
        <v>268</v>
      </c>
      <c r="BB71" s="2">
        <f>BL71/'Drive Train'!$F$35</f>
        <v>1.2947645226175759</v>
      </c>
      <c r="BC71" s="46">
        <f>BJ71*12*60/(PI() * 'Drive Train'!$F$15)/BB$2*BB71</f>
        <v>-4259.091275142242</v>
      </c>
      <c r="BD71" s="2">
        <f>('DEPRECATED - DT-Prelim Calcs'!$C$6*BB71-BC71)/('DEPRECATED - DT-Prelim Calcs'!$C$6*BB71)*'DEPRECATED - DT-Prelim Calcs'!$C$7*BB71</f>
        <v>5.0461629822649821</v>
      </c>
      <c r="BE71" s="57">
        <f>BD71/'DEPRECATED - DT-Prelim Calcs'!$C$7*('DEPRECATED - DT-Prelim Calcs'!$C$8-'DEPRECATED - DT-Prelim Calcs'!$C$9)+'DEPRECATED - DT-Prelim Calcs'!$C$9</f>
        <v>271.34012888987434</v>
      </c>
      <c r="BF71" s="57">
        <f t="shared" si="106"/>
        <v>93</v>
      </c>
      <c r="BG71" s="2">
        <f t="shared" si="128"/>
        <v>1.9370343144933351</v>
      </c>
      <c r="BH71" s="57">
        <f>BG71*'DEPRECATED - DT-Prelim Calcs'!$C$21/BB$2/'DEPRECATED - DT-Prelim Calcs'!$C$19/'DEPRECATED - DT-Prelim Calcs'!$C$18*3.39*'DEPRECATED - DT-Prelim Calcs'!$C$20</f>
        <v>20.276476988357118</v>
      </c>
      <c r="BI71" s="46">
        <f t="shared" si="129"/>
        <v>0</v>
      </c>
      <c r="BJ71" s="57">
        <f>BH70*'DEPRECATED - DT-Prelim Calcs'!$C$11+BJ70</f>
        <v>-19.873423413502181</v>
      </c>
      <c r="BK71" s="57">
        <f>BK70+0.5*BH71*'DEPRECATED - DT-Prelim Calcs'!$C$11^2+BJ71*'DEPRECATED - DT-Prelim Calcs'!$C$11</f>
        <v>5576.2315974624089</v>
      </c>
      <c r="BL71" s="57">
        <f>MIN('Drive Train'!$F$35-BF70*'DEPRECATED - DT-Prelim Calcs'!$C$21*'Drive Train'!$F$39,BL70+BF$2)</f>
        <v>16.055080080457941</v>
      </c>
      <c r="BM71" s="57">
        <f>'Drive Train'!$F$35-BF71*'DEPRECATED - DT-Prelim Calcs'!$C$21*'Drive Train'!$F$39</f>
        <v>6.82</v>
      </c>
      <c r="BN71" s="1">
        <f>IF(BK71&gt;='Drive Train'!$F$29,1,0)</f>
        <v>1</v>
      </c>
      <c r="BO71" s="57">
        <f t="shared" si="130"/>
        <v>103.33333333333333</v>
      </c>
      <c r="BP71" s="63">
        <f>BP70+'DEPRECATED - DT-Prelim Calcs'!$C$11</f>
        <v>268</v>
      </c>
      <c r="BQ71" s="2">
        <f>CA71/'Drive Train'!$F$35</f>
        <v>0.55000000000000004</v>
      </c>
      <c r="BR71" s="46">
        <f>BY71*12*60/(PI() * 'Drive Train'!$F$15)/BQ$2*BQ71</f>
        <v>4212.6090014873062</v>
      </c>
      <c r="BS71" s="2">
        <f>('DEPRECATED - DT-Prelim Calcs'!$C$6*BQ71-BR71)/('DEPRECATED - DT-Prelim Calcs'!$C$6*BQ71)*'DEPRECATED - DT-Prelim Calcs'!$C$7*BQ71</f>
        <v>-0.57926316952803125</v>
      </c>
      <c r="BT71" s="57">
        <f>BS71/'DEPRECATED - DT-Prelim Calcs'!$C$7*('DEPRECATED - DT-Prelim Calcs'!$C$8-'DEPRECATED - DT-Prelim Calcs'!$C$9)+'DEPRECATED - DT-Prelim Calcs'!$C$9</f>
        <v>-28.137952137114691</v>
      </c>
      <c r="BU71" s="57">
        <f t="shared" si="107"/>
        <v>-28.137952137114691</v>
      </c>
      <c r="BV71" s="2">
        <f t="shared" si="131"/>
        <v>-1.1400180751589675</v>
      </c>
      <c r="BW71" s="57">
        <f>BV71*'DEPRECATED - DT-Prelim Calcs'!$C$21/BQ$2/'DEPRECATED - DT-Prelim Calcs'!$C$19/'DEPRECATED - DT-Prelim Calcs'!$C$18*3.39*'DEPRECATED - DT-Prelim Calcs'!$C$20</f>
        <v>-15.605313259766952</v>
      </c>
      <c r="BX71" s="46">
        <f t="shared" si="132"/>
        <v>1</v>
      </c>
      <c r="BY71" s="57">
        <f>BW70*'DEPRECATED - DT-Prelim Calcs'!$C$11+BY70</f>
        <v>35.385832865023403</v>
      </c>
      <c r="BZ71" s="57">
        <f>BZ70+0.5*BW71*'DEPRECATED - DT-Prelim Calcs'!$C$11^2+BY71*'DEPRECATED - DT-Prelim Calcs'!$C$11</f>
        <v>-5733.9282667436255</v>
      </c>
      <c r="CA71" s="57">
        <f>MIN('Drive Train'!$F$35-BU70*'DEPRECATED - DT-Prelim Calcs'!$C$21*'Drive Train'!$F$39,CA70+BU$2)</f>
        <v>6.82</v>
      </c>
      <c r="CB71" s="57">
        <f>'Drive Train'!$F$35-BU71*'DEPRECATED - DT-Prelim Calcs'!$C$21*'Drive Train'!$F$39</f>
        <v>14.088277128226881</v>
      </c>
      <c r="CC71" s="1">
        <f>IF(BZ71&gt;='Drive Train'!$F$29,1,0)</f>
        <v>0</v>
      </c>
      <c r="CD71" s="57">
        <f t="shared" si="133"/>
        <v>-31.264391263460769</v>
      </c>
      <c r="CE71" s="63">
        <f>CE70+'DEPRECATED - DT-Prelim Calcs'!$C$11</f>
        <v>268</v>
      </c>
      <c r="CF71" s="2">
        <f>CP71/'Drive Train'!$F$35</f>
        <v>1.8489020726579244</v>
      </c>
      <c r="CG71" s="46">
        <f>CN71*12*60/(PI() * 'Drive Train'!$F$15)/CF$2*CF71</f>
        <v>-123143.70583091788</v>
      </c>
      <c r="CH71" s="2">
        <f>('DEPRECATED - DT-Prelim Calcs'!$C$6*CF71-CG71)/('DEPRECATED - DT-Prelim Calcs'!$C$6*CF71)*'DEPRECATED - DT-Prelim Calcs'!$C$7*CF71</f>
        <v>60.13621629388836</v>
      </c>
      <c r="CI71" s="57">
        <f>CH71/'DEPRECATED - DT-Prelim Calcs'!$C$7*('DEPRECATED - DT-Prelim Calcs'!$C$8-'DEPRECATED - DT-Prelim Calcs'!$C$9)+'DEPRECATED - DT-Prelim Calcs'!$C$9</f>
        <v>3204.1425520771272</v>
      </c>
      <c r="CJ71" s="57">
        <f t="shared" si="108"/>
        <v>93</v>
      </c>
      <c r="CK71" s="2">
        <f t="shared" si="134"/>
        <v>1.5241763143494644</v>
      </c>
      <c r="CL71" s="57">
        <f>CK71*'DEPRECATED - DT-Prelim Calcs'!$C$21/CF$2/'DEPRECATED - DT-Prelim Calcs'!$C$19/'DEPRECATED - DT-Prelim Calcs'!$C$18*3.39*'DEPRECATED - DT-Prelim Calcs'!$C$20</f>
        <v>25.773080821789936</v>
      </c>
      <c r="CM71" s="46">
        <f t="shared" si="135"/>
        <v>0</v>
      </c>
      <c r="CN71" s="57">
        <f>CL70*'DEPRECATED - DT-Prelim Calcs'!$C$11+CN70</f>
        <v>-249.09722891077067</v>
      </c>
      <c r="CO71" s="57">
        <f>CO70+0.5*CL71*'DEPRECATED - DT-Prelim Calcs'!$C$11^2+CN71*'DEPRECATED - DT-Prelim Calcs'!$C$11</f>
        <v>-24301.977725577395</v>
      </c>
      <c r="CP71" s="57">
        <f>MIN('Drive Train'!$F$35-CJ70*'DEPRECATED - DT-Prelim Calcs'!$C$21*'Drive Train'!$F$39,CP70+CJ$2)</f>
        <v>22.926385700958264</v>
      </c>
      <c r="CQ71" s="57">
        <f>'Drive Train'!$F$35-CJ71*'DEPRECATED - DT-Prelim Calcs'!$C$21*'Drive Train'!$F$39</f>
        <v>6.82</v>
      </c>
      <c r="CR71" s="1">
        <f>IF(CO71&gt;='Drive Train'!$F$29,1,0)</f>
        <v>0</v>
      </c>
      <c r="CS71" s="57">
        <f t="shared" si="136"/>
        <v>103.33333333333333</v>
      </c>
      <c r="CT71" s="63">
        <f>CT70+'DEPRECATED - DT-Prelim Calcs'!$C$11</f>
        <v>268</v>
      </c>
      <c r="CU71" s="2">
        <f>DE71/'Drive Train'!$F$35</f>
        <v>0.55000000000000004</v>
      </c>
      <c r="CV71" s="46">
        <f>DC71*12*60/(PI() * 'Drive Train'!$F$15)/CU$2*CU71</f>
        <v>8748.5444434078199</v>
      </c>
      <c r="CW71" s="2">
        <f>('DEPRECATED - DT-Prelim Calcs'!$C$6*CU71-CV71)/('DEPRECATED - DT-Prelim Calcs'!$C$6*CU71)*'DEPRECATED - DT-Prelim Calcs'!$C$7*CU71</f>
        <v>-2.6302208458935921</v>
      </c>
      <c r="CX71" s="57">
        <f>CW71/'DEPRECATED - DT-Prelim Calcs'!$C$7*('DEPRECATED - DT-Prelim Calcs'!$C$8-'DEPRECATED - DT-Prelim Calcs'!$C$9)+'DEPRECATED - DT-Prelim Calcs'!$C$9</f>
        <v>-137.32379026064228</v>
      </c>
      <c r="CY71" s="57">
        <f t="shared" si="109"/>
        <v>-137.32379026064228</v>
      </c>
      <c r="CZ71" s="2">
        <f t="shared" si="137"/>
        <v>-3.7947697541922647</v>
      </c>
      <c r="DA71" s="57">
        <f>CZ71*'DEPRECATED - DT-Prelim Calcs'!$C$21/CU$2/'DEPRECATED - DT-Prelim Calcs'!$C$19/'DEPRECATED - DT-Prelim Calcs'!$C$18*3.39*'DEPRECATED - DT-Prelim Calcs'!$C$20</f>
        <v>-76.390133956998255</v>
      </c>
      <c r="DB71" s="46">
        <f t="shared" si="138"/>
        <v>1</v>
      </c>
      <c r="DC71" s="57">
        <f>DA70*'DEPRECATED - DT-Prelim Calcs'!$C$11+DC70</f>
        <v>49.971569005479665</v>
      </c>
      <c r="DD71" s="57">
        <f>DD70+0.5*DA71*'DEPRECATED - DT-Prelim Calcs'!$C$11^2+DC71*'DEPRECATED - DT-Prelim Calcs'!$C$11</f>
        <v>-45692.550476952572</v>
      </c>
      <c r="DE71" s="57">
        <f>MIN('Drive Train'!$F$35-CY70*'DEPRECATED - DT-Prelim Calcs'!$C$21*'Drive Train'!$F$39,DE70+CY$2)</f>
        <v>6.82</v>
      </c>
      <c r="DF71" s="57">
        <f>'Drive Train'!$F$35-CY71*'DEPRECATED - DT-Prelim Calcs'!$C$21*'Drive Train'!$F$39</f>
        <v>20.639427415638536</v>
      </c>
      <c r="DG71" s="1">
        <f>IF(DD71&gt;='Drive Train'!$F$29,1,0)</f>
        <v>0</v>
      </c>
      <c r="DH71" s="57">
        <f t="shared" si="139"/>
        <v>-152.5819891784914</v>
      </c>
      <c r="DI71" s="63">
        <f>DI70+'DEPRECATED - DT-Prelim Calcs'!$C$11</f>
        <v>268</v>
      </c>
      <c r="DJ71" s="2">
        <f>DT71/'Drive Train'!$F$35</f>
        <v>0.55000000000000004</v>
      </c>
      <c r="DK71" s="46">
        <f>DR71*12*60/(PI() * 'Drive Train'!$F$15)/DJ$2*DJ71</f>
        <v>-74629.342309703177</v>
      </c>
      <c r="DL71" s="2">
        <f>('DEPRECATED - DT-Prelim Calcs'!$C$6*DJ71-DK71)/('DEPRECATED - DT-Prelim Calcs'!$C$6*DJ71)*'DEPRECATED - DT-Prelim Calcs'!$C$7*DJ71</f>
        <v>35.069724196319818</v>
      </c>
      <c r="DM71" s="57">
        <f>DL71/'DEPRECATED - DT-Prelim Calcs'!$C$7*('DEPRECATED - DT-Prelim Calcs'!$C$8-'DEPRECATED - DT-Prelim Calcs'!$C$9)+'DEPRECATED - DT-Prelim Calcs'!$C$9</f>
        <v>1869.6898814887272</v>
      </c>
      <c r="DN71" s="57">
        <f t="shared" si="110"/>
        <v>93</v>
      </c>
      <c r="DO71" s="2">
        <f t="shared" si="140"/>
        <v>1.1037138828047846</v>
      </c>
      <c r="DP71" s="57">
        <f>DO71*'DEPRECATED - DT-Prelim Calcs'!$C$21/DJ$2/'DEPRECATED - DT-Prelim Calcs'!$C$19/'DEPRECATED - DT-Prelim Calcs'!$C$18*3.39*'DEPRECATED - DT-Prelim Calcs'!$C$20</f>
        <v>25.773080821789936</v>
      </c>
      <c r="DQ71" s="46">
        <f t="shared" si="141"/>
        <v>0</v>
      </c>
      <c r="DR71" s="57">
        <f>DP70*'DEPRECATED - DT-Prelim Calcs'!$C$11+DR70</f>
        <v>-367.48431589718086</v>
      </c>
      <c r="DS71" s="57">
        <f>DS70+0.5*DP71*'DEPRECATED - DT-Prelim Calcs'!$C$11^2+DR71*'DEPRECATED - DT-Prelim Calcs'!$C$11</f>
        <v>-78059.914532159426</v>
      </c>
      <c r="DT71" s="57">
        <f>MIN('Drive Train'!$F$35-DN70*'DEPRECATED - DT-Prelim Calcs'!$C$21*'Drive Train'!$F$39,DT70+DN$2)</f>
        <v>6.82</v>
      </c>
      <c r="DU71" s="57">
        <f>'Drive Train'!$F$35-DN71*'DEPRECATED - DT-Prelim Calcs'!$C$21*'Drive Train'!$F$39</f>
        <v>6.82</v>
      </c>
      <c r="DV71" s="1">
        <f>IF(DS71&gt;='Drive Train'!$F$29,1,0)</f>
        <v>0</v>
      </c>
      <c r="DW71" s="57">
        <f t="shared" si="142"/>
        <v>103.33333333333333</v>
      </c>
      <c r="DX71" s="63">
        <f>DX70+'DEPRECATED - DT-Prelim Calcs'!$C$11</f>
        <v>268</v>
      </c>
      <c r="DY71" s="2">
        <f>EI71/'Drive Train'!$F$35</f>
        <v>0.55000000000000004</v>
      </c>
      <c r="DZ71" s="46">
        <f>EG71*12*60/(PI() * 'Drive Train'!$F$15)/DY$2*DY71</f>
        <v>-132531.55021493818</v>
      </c>
      <c r="EA71" s="2">
        <f>('DEPRECATED - DT-Prelim Calcs'!$C$6*DY71-DZ71)/('DEPRECATED - DT-Prelim Calcs'!$C$6*DY71)*'DEPRECATED - DT-Prelim Calcs'!$C$7*DY71</f>
        <v>61.25064747054428</v>
      </c>
      <c r="EB71" s="57">
        <f>EA71/'DEPRECATED - DT-Prelim Calcs'!$C$7*('DEPRECATED - DT-Prelim Calcs'!$C$8-'DEPRECATED - DT-Prelim Calcs'!$C$9)+'DEPRECATED - DT-Prelim Calcs'!$C$9</f>
        <v>3263.4709835978551</v>
      </c>
      <c r="EC71" s="57">
        <f t="shared" si="111"/>
        <v>93</v>
      </c>
      <c r="ED71" s="2">
        <f t="shared" si="143"/>
        <v>0.96993038185874991</v>
      </c>
      <c r="EE71" s="57">
        <f>ED71*'DEPRECATED - DT-Prelim Calcs'!$C$21/DY$2/'DEPRECATED - DT-Prelim Calcs'!$C$19/'DEPRECATED - DT-Prelim Calcs'!$C$18*3.39*'DEPRECATED - DT-Prelim Calcs'!$C$20</f>
        <v>25.773080821789936</v>
      </c>
      <c r="EF71" s="46">
        <f t="shared" si="144"/>
        <v>0</v>
      </c>
      <c r="EG71" s="57">
        <f>EE70*'DEPRECATED - DT-Prelim Calcs'!$C$11+EG70</f>
        <v>-573.49882165856263</v>
      </c>
      <c r="EH71" s="57">
        <f>EH70+0.5*EE71*'DEPRECATED - DT-Prelim Calcs'!$C$11^2+EG71*'DEPRECATED - DT-Prelim Calcs'!$C$11</f>
        <v>-142070.57342250377</v>
      </c>
      <c r="EI71" s="57">
        <f>MIN('Drive Train'!$F$35-EC70*'DEPRECATED - DT-Prelim Calcs'!$C$21*'Drive Train'!$F$39,EI70+EC$2)</f>
        <v>6.82</v>
      </c>
      <c r="EJ71" s="57">
        <f>'Drive Train'!$F$35-EC71*'DEPRECATED - DT-Prelim Calcs'!$C$21*'Drive Train'!$F$39</f>
        <v>6.82</v>
      </c>
      <c r="EK71" s="1">
        <f>IF(EH71&gt;='Drive Train'!$F$29,1,0)</f>
        <v>0</v>
      </c>
      <c r="EL71" s="57">
        <f t="shared" si="145"/>
        <v>103.33333333333333</v>
      </c>
      <c r="EM71" s="63">
        <f>EM70+'DEPRECATED - DT-Prelim Calcs'!$C$11</f>
        <v>268</v>
      </c>
      <c r="EN71" s="2">
        <f>EX71/'Drive Train'!$F$35</f>
        <v>2.6786226160410331</v>
      </c>
      <c r="EO71" s="46">
        <f>EV71*12*60/(PI() * 'Drive Train'!$F$15)/EN$2*EN71</f>
        <v>-1252005.4887435921</v>
      </c>
      <c r="EP71" s="2">
        <f>('DEPRECATED - DT-Prelim Calcs'!$C$6*EN71-EO71)/('DEPRECATED - DT-Prelim Calcs'!$C$6*EN71)*'DEPRECATED - DT-Prelim Calcs'!$C$7*EN71</f>
        <v>572.55927560260579</v>
      </c>
      <c r="EQ71" s="57">
        <f>EP71/'DEPRECATED - DT-Prelim Calcs'!$C$7*('DEPRECATED - DT-Prelim Calcs'!$C$8-'DEPRECATED - DT-Prelim Calcs'!$C$9)+'DEPRECATED - DT-Prelim Calcs'!$C$9</f>
        <v>30483.760190794328</v>
      </c>
      <c r="ER71" s="57">
        <f t="shared" si="112"/>
        <v>93</v>
      </c>
      <c r="ES71" s="2">
        <f t="shared" si="146"/>
        <v>0.86507304327942547</v>
      </c>
      <c r="ET71" s="57">
        <f>ES71*'DEPRECATED - DT-Prelim Calcs'!$C$21/EN$2/'DEPRECATED - DT-Prelim Calcs'!$C$19/'DEPRECATED - DT-Prelim Calcs'!$C$18*3.39*'DEPRECATED - DT-Prelim Calcs'!$C$20</f>
        <v>25.773080821789936</v>
      </c>
      <c r="EU71" s="46">
        <f t="shared" si="147"/>
        <v>0</v>
      </c>
      <c r="EV71" s="57">
        <f>ET70*'DEPRECATED - DT-Prelim Calcs'!$C$11+EV70</f>
        <v>-992.16261527329391</v>
      </c>
      <c r="EW71" s="57">
        <f>EW70+0.5*ET71*'DEPRECATED - DT-Prelim Calcs'!$C$11^2+EV71*'DEPRECATED - DT-Prelim Calcs'!$C$11</f>
        <v>-177858.19541126228</v>
      </c>
      <c r="EX71" s="57">
        <f>MIN('Drive Train'!$F$35-ER70*'DEPRECATED - DT-Prelim Calcs'!$C$21*'Drive Train'!$F$39,EX70+ER$2)</f>
        <v>33.214920438908813</v>
      </c>
      <c r="EY71" s="57">
        <f>'Drive Train'!$F$35-ER71*'DEPRECATED - DT-Prelim Calcs'!$C$21*'Drive Train'!$F$39</f>
        <v>6.82</v>
      </c>
      <c r="EZ71" s="1">
        <f>IF(EW71&gt;='Drive Train'!$F$29,1,0)</f>
        <v>0</v>
      </c>
      <c r="FA71" s="57">
        <f t="shared" si="148"/>
        <v>103.33333333333333</v>
      </c>
      <c r="FB71" s="63">
        <f>FB70+'DEPRECATED - DT-Prelim Calcs'!$C$11</f>
        <v>268</v>
      </c>
      <c r="FC71" s="2">
        <f>FM71/'Drive Train'!$F$35</f>
        <v>0.70149213338745686</v>
      </c>
      <c r="FD71" s="46">
        <f>FK71*12*60/(PI() * 'Drive Train'!$F$15)/FC$2*FC71</f>
        <v>38365.49937605334</v>
      </c>
      <c r="FE71" s="2">
        <f>('DEPRECATED - DT-Prelim Calcs'!$C$6*FC71-FD71)/('DEPRECATED - DT-Prelim Calcs'!$C$6*FC71)*'DEPRECATED - DT-Prelim Calcs'!$C$7*FC71</f>
        <v>-15.656656021629766</v>
      </c>
      <c r="FF71" s="57">
        <f>FE71/'DEPRECATED - DT-Prelim Calcs'!$C$7*('DEPRECATED - DT-Prelim Calcs'!$C$8-'DEPRECATED - DT-Prelim Calcs'!$C$9)+'DEPRECATED - DT-Prelim Calcs'!$C$9</f>
        <v>-830.80579567431494</v>
      </c>
      <c r="FG71" s="57">
        <f t="shared" si="113"/>
        <v>-830.80579567431494</v>
      </c>
      <c r="FH71" s="2">
        <f t="shared" si="149"/>
        <v>-19.660735321340216</v>
      </c>
      <c r="FI71" s="57">
        <f>FH71*'DEPRECATED - DT-Prelim Calcs'!$C$21/FC$2/'DEPRECATED - DT-Prelim Calcs'!$C$19/'DEPRECATED - DT-Prelim Calcs'!$C$18*3.39*'DEPRECATED - DT-Prelim Calcs'!$C$20</f>
        <v>-649.07584269083497</v>
      </c>
      <c r="FJ71" s="46">
        <f t="shared" si="150"/>
        <v>1</v>
      </c>
      <c r="FK71" s="57">
        <f>FI70*'DEPRECATED - DT-Prelim Calcs'!$C$11+FK70</f>
        <v>104.76689551523297</v>
      </c>
      <c r="FL71" s="57">
        <f>FL70+0.5*FI71*'DEPRECATED - DT-Prelim Calcs'!$C$11^2+FK71*'DEPRECATED - DT-Prelim Calcs'!$C$11</f>
        <v>-205284.63922875669</v>
      </c>
      <c r="FM71" s="57">
        <f>MIN('Drive Train'!$F$35-FG70*'DEPRECATED - DT-Prelim Calcs'!$C$21*'Drive Train'!$F$39,FM70+FG$2)</f>
        <v>8.6985024540044655</v>
      </c>
      <c r="FN71" s="57">
        <f>'Drive Train'!$F$35-FG71*'DEPRECATED - DT-Prelim Calcs'!$C$21*'Drive Train'!$F$39</f>
        <v>62.24834774045889</v>
      </c>
      <c r="FO71" s="1">
        <f>IF(FL71&gt;='Drive Train'!$F$29,1,0)</f>
        <v>0</v>
      </c>
      <c r="FP71" s="57">
        <f t="shared" si="151"/>
        <v>-923.11755074923883</v>
      </c>
      <c r="FQ71" s="63">
        <f>FQ70+'DEPRECATED - DT-Prelim Calcs'!$C$11</f>
        <v>268</v>
      </c>
      <c r="FR71" s="2">
        <f>GB71/'Drive Train'!$F$35</f>
        <v>0.55000000000000004</v>
      </c>
      <c r="FS71" s="46">
        <f>FZ71*12*60/(PI() * 'Drive Train'!$F$15)/FR$2*FR71</f>
        <v>-582819.33722211048</v>
      </c>
      <c r="FT71" s="2">
        <f>('DEPRECATED - DT-Prelim Calcs'!$C$6*FR71-FS71)/('DEPRECATED - DT-Prelim Calcs'!$C$6*FR71)*'DEPRECATED - DT-Prelim Calcs'!$C$7*FR71</f>
        <v>264.8516918771644</v>
      </c>
      <c r="FU71" s="57">
        <f>FT71/'DEPRECATED - DT-Prelim Calcs'!$C$7*('DEPRECATED - DT-Prelim Calcs'!$C$8-'DEPRECATED - DT-Prelim Calcs'!$C$9)+'DEPRECATED - DT-Prelim Calcs'!$C$9</f>
        <v>14102.480941012529</v>
      </c>
      <c r="FV71" s="57">
        <f t="shared" si="114"/>
        <v>93</v>
      </c>
      <c r="FW71" s="2">
        <f t="shared" si="152"/>
        <v>0.7112822800297498</v>
      </c>
      <c r="FX71" s="57">
        <f>FW71*'DEPRECATED - DT-Prelim Calcs'!$C$21/FR$2/'DEPRECATED - DT-Prelim Calcs'!$C$19/'DEPRECATED - DT-Prelim Calcs'!$C$18*3.39*'DEPRECATED - DT-Prelim Calcs'!$C$20</f>
        <v>25.773080821789936</v>
      </c>
      <c r="FY71" s="46">
        <f t="shared" si="153"/>
        <v>0</v>
      </c>
      <c r="FZ71" s="57">
        <f>FX70*'DEPRECATED - DT-Prelim Calcs'!$C$11+FZ70</f>
        <v>-1849.4757052394484</v>
      </c>
      <c r="GA71" s="57">
        <f>GA70+0.5*FX71*'DEPRECATED - DT-Prelim Calcs'!$C$11^2+FZ71*'DEPRECATED - DT-Prelim Calcs'!$C$11</f>
        <v>-263203.63586966094</v>
      </c>
      <c r="GB71" s="57">
        <f>MIN('Drive Train'!$F$35-FV70*'DEPRECATED - DT-Prelim Calcs'!$C$21*'Drive Train'!$F$39,GB70+FV$2)</f>
        <v>6.82</v>
      </c>
      <c r="GC71" s="57">
        <f>'Drive Train'!$F$35-FV71*'DEPRECATED - DT-Prelim Calcs'!$C$21*'Drive Train'!$F$39</f>
        <v>6.82</v>
      </c>
      <c r="GD71" s="1">
        <f>IF(GA71&gt;='Drive Train'!$F$29,1,0)</f>
        <v>0</v>
      </c>
      <c r="GE71" s="57">
        <f t="shared" si="154"/>
        <v>103.33333333333333</v>
      </c>
      <c r="GF71" s="63">
        <f>GF70+'DEPRECATED - DT-Prelim Calcs'!$C$11</f>
        <v>268</v>
      </c>
      <c r="GG71" s="2">
        <f>GQ71/'Drive Train'!$F$35</f>
        <v>0.85483870967741948</v>
      </c>
      <c r="GH71" s="46">
        <f>GO71*12*60/(PI() * 'Drive Train'!$F$15)/GG$2*GG71</f>
        <v>-92958.36132206516</v>
      </c>
      <c r="GI71" s="2">
        <f>('DEPRECATED - DT-Prelim Calcs'!$C$6*GG71-GH71)/('DEPRECATED - DT-Prelim Calcs'!$C$6*GG71)*'DEPRECATED - DT-Prelim Calcs'!$C$7*GG71</f>
        <v>44.091990706115652</v>
      </c>
      <c r="GJ71" s="57">
        <f>GI71/'DEPRECATED - DT-Prelim Calcs'!$C$7*('DEPRECATED - DT-Prelim Calcs'!$C$8-'DEPRECATED - DT-Prelim Calcs'!$C$9)+'DEPRECATED - DT-Prelim Calcs'!$C$9</f>
        <v>2350.0039035662398</v>
      </c>
      <c r="GK71" s="57">
        <f t="shared" si="155"/>
        <v>29.999999999999982</v>
      </c>
      <c r="GL71" s="2">
        <f t="shared" si="156"/>
        <v>0.99579519204165001</v>
      </c>
      <c r="GM71" s="57">
        <f>GL71*'DEPRECATED - DT-Prelim Calcs'!$C$21/GG$2/'DEPRECATED - DT-Prelim Calcs'!$C$19/'DEPRECATED - DT-Prelim Calcs'!$C$18*3.39*'DEPRECATED - DT-Prelim Calcs'!$C$20</f>
        <v>25.773080821789936</v>
      </c>
      <c r="GN71" s="46">
        <f t="shared" si="157"/>
        <v>0</v>
      </c>
      <c r="GO71" s="57">
        <f>GM70*'DEPRECATED - DT-Prelim Calcs'!$C$11+GO70</f>
        <v>-265.71109093985137</v>
      </c>
      <c r="GP71" s="57">
        <f>GP70+0.5*GM71*'DEPRECATED - DT-Prelim Calcs'!$C$11^2+GO71*'DEPRECATED - DT-Prelim Calcs'!$C$11</f>
        <v>-140489.71726716406</v>
      </c>
      <c r="GQ71" s="57">
        <f>MIN('Drive Train'!$F$35-GK70*'DEPRECATED - DT-Prelim Calcs'!$C$21*'Drive Train'!$F$39,GQ70+GK$2)</f>
        <v>10.600000000000001</v>
      </c>
      <c r="GR71" s="57">
        <f>'Drive Train'!$F$35-GK71*'DEPRECATED - DT-Prelim Calcs'!$C$21*'Drive Train'!$F$39</f>
        <v>10.600000000000001</v>
      </c>
      <c r="GS71" s="1">
        <f>IF(GP71&gt;='Drive Train'!$F$29,1,0)</f>
        <v>0</v>
      </c>
      <c r="GT71" s="57">
        <f t="shared" si="158"/>
        <v>33.333333333333314</v>
      </c>
      <c r="GU71" s="63">
        <f>GU70+'DEPRECATED - DT-Prelim Calcs'!$C$11</f>
        <v>268</v>
      </c>
      <c r="GV71" s="2">
        <f>HF71/'Drive Train'!$F$35</f>
        <v>0.83870967741935498</v>
      </c>
      <c r="GW71" s="46">
        <f>HD71*12*60/(PI() * 'Drive Train'!$F$15)/GV$2*GV71</f>
        <v>-169018.17016183608</v>
      </c>
      <c r="GX71" s="2">
        <f>('DEPRECATED - DT-Prelim Calcs'!$C$6*GV71-GW71)/('DEPRECATED - DT-Prelim Calcs'!$C$6*GV71)*'DEPRECATED - DT-Prelim Calcs'!$C$7*GV71</f>
        <v>78.444140245662254</v>
      </c>
      <c r="GY71" s="57">
        <f>GX71/'DEPRECATED - DT-Prelim Calcs'!$C$7*('DEPRECATED - DT-Prelim Calcs'!$C$8-'DEPRECATED - DT-Prelim Calcs'!$C$9)+'DEPRECATED - DT-Prelim Calcs'!$C$9</f>
        <v>4178.7926114184511</v>
      </c>
      <c r="GZ71" s="57">
        <f t="shared" si="115"/>
        <v>33.333333333333314</v>
      </c>
      <c r="HA71" s="2">
        <f t="shared" si="159"/>
        <v>0.99579519204165001</v>
      </c>
      <c r="HB71" s="57">
        <f>HA71*'DEPRECATED - DT-Prelim Calcs'!$C$21/GV$2/'DEPRECATED - DT-Prelim Calcs'!$C$19/'DEPRECATED - DT-Prelim Calcs'!$C$18*3.39*'DEPRECATED - DT-Prelim Calcs'!$C$20</f>
        <v>25.773080821789936</v>
      </c>
      <c r="HC71" s="46">
        <f t="shared" si="160"/>
        <v>0</v>
      </c>
      <c r="HD71" s="57">
        <f>HB70*'DEPRECATED - DT-Prelim Calcs'!$C$11+HD70</f>
        <v>-492.41031816104351</v>
      </c>
      <c r="HE71" s="57">
        <f>HE70+0.5*HB71*'DEPRECATED - DT-Prelim Calcs'!$C$11^2+HD71*'DEPRECATED - DT-Prelim Calcs'!$C$11</f>
        <v>-133730.7782987071</v>
      </c>
      <c r="HF71" s="57">
        <f>MIN('Drive Train'!$F$35-GZ70*'DEPRECATED - DT-Prelim Calcs'!$C$21*'Drive Train'!$F$39,HF70+GZ$2)</f>
        <v>10.400000000000002</v>
      </c>
      <c r="HG71" s="57">
        <f>'Drive Train'!$F$35-GZ71*'DEPRECATED - DT-Prelim Calcs'!$C$21*'Drive Train'!$F$39</f>
        <v>10.400000000000002</v>
      </c>
      <c r="HH71" s="1">
        <f>IF(HE71&gt;='Drive Train'!$F$29,1,0)</f>
        <v>0</v>
      </c>
      <c r="HI71" s="57">
        <f t="shared" si="161"/>
        <v>37.037037037037017</v>
      </c>
      <c r="HJ71" s="63">
        <f>HJ70+'DEPRECATED - DT-Prelim Calcs'!$C$11</f>
        <v>268</v>
      </c>
      <c r="HK71" s="2">
        <f>HU71/'Drive Train'!$F$35</f>
        <v>0.82258064516129037</v>
      </c>
      <c r="HL71" s="46">
        <f>HS71*12*60/(PI() * 'Drive Train'!$F$15)/HK$2*HK71</f>
        <v>-184589.04142951214</v>
      </c>
      <c r="HM71" s="2">
        <f>('DEPRECATED - DT-Prelim Calcs'!$C$6*HK71-HL71)/('DEPRECATED - DT-Prelim Calcs'!$C$6*HK71)*'DEPRECATED - DT-Prelim Calcs'!$C$7*HK71</f>
        <v>85.445757036850779</v>
      </c>
      <c r="HN71" s="57">
        <f>HM71/'DEPRECATED - DT-Prelim Calcs'!$C$7*('DEPRECATED - DT-Prelim Calcs'!$C$8-'DEPRECATED - DT-Prelim Calcs'!$C$9)+'DEPRECATED - DT-Prelim Calcs'!$C$9</f>
        <v>4551.5342854057899</v>
      </c>
      <c r="HO71" s="57">
        <f t="shared" si="116"/>
        <v>36.66666666666665</v>
      </c>
      <c r="HP71" s="2">
        <f t="shared" si="162"/>
        <v>0.99579519204165001</v>
      </c>
      <c r="HQ71" s="57">
        <f>HP71*'DEPRECATED - DT-Prelim Calcs'!$C$21/HK$2/'DEPRECATED - DT-Prelim Calcs'!$C$19/'DEPRECATED - DT-Prelim Calcs'!$C$18*3.39*'DEPRECATED - DT-Prelim Calcs'!$C$20</f>
        <v>25.773080821789936</v>
      </c>
      <c r="HR71" s="46">
        <f t="shared" si="163"/>
        <v>0</v>
      </c>
      <c r="HS71" s="57">
        <f>HQ70*'DEPRECATED - DT-Prelim Calcs'!$C$11+HS70</f>
        <v>-548.31841437004698</v>
      </c>
      <c r="HT71" s="57">
        <f>HT70+0.5*HQ71*'DEPRECATED - DT-Prelim Calcs'!$C$11^2+HS71*'DEPRECATED - DT-Prelim Calcs'!$C$11</f>
        <v>-111143.49477508318</v>
      </c>
      <c r="HU71" s="57">
        <f>MIN('Drive Train'!$F$35-HO70*'DEPRECATED - DT-Prelim Calcs'!$C$21*'Drive Train'!$F$39,HU70+HO$2)</f>
        <v>10.200000000000001</v>
      </c>
      <c r="HV71" s="57">
        <f>'Drive Train'!$F$35-HO71*'DEPRECATED - DT-Prelim Calcs'!$C$21*'Drive Train'!$F$39</f>
        <v>10.200000000000001</v>
      </c>
      <c r="HW71" s="1">
        <f>IF(HT71&gt;='Drive Train'!$F$29,1,0)</f>
        <v>0</v>
      </c>
      <c r="HX71" s="57">
        <f t="shared" si="164"/>
        <v>40.740740740740726</v>
      </c>
      <c r="HY71" s="63">
        <f>HY70+'DEPRECATED - DT-Prelim Calcs'!$C$11</f>
        <v>268</v>
      </c>
      <c r="HZ71" s="2">
        <f>IJ71/'Drive Train'!$F$35</f>
        <v>0.80645161290322598</v>
      </c>
      <c r="IA71" s="46">
        <f>IH71*12*60/(PI() * 'Drive Train'!$F$15)/HZ$2*HZ71</f>
        <v>-199256.18232018233</v>
      </c>
      <c r="IB71" s="2">
        <f>('DEPRECATED - DT-Prelim Calcs'!$C$6*HZ71-IA71)/('DEPRECATED - DT-Prelim Calcs'!$C$6*HZ71)*'DEPRECATED - DT-Prelim Calcs'!$C$7*HZ71</f>
        <v>92.038745271081666</v>
      </c>
      <c r="IC71" s="57">
        <f>IB71/'DEPRECATED - DT-Prelim Calcs'!$C$7*('DEPRECATED - DT-Prelim Calcs'!$C$8-'DEPRECATED - DT-Prelim Calcs'!$C$9)+'DEPRECATED - DT-Prelim Calcs'!$C$9</f>
        <v>4902.5219992862149</v>
      </c>
      <c r="ID71" s="57">
        <f t="shared" si="117"/>
        <v>39.999999999999986</v>
      </c>
      <c r="IE71" s="2">
        <f t="shared" si="165"/>
        <v>0.99579519204165001</v>
      </c>
      <c r="IF71" s="57">
        <f>IE71*'DEPRECATED - DT-Prelim Calcs'!$C$21/HZ$2/'DEPRECATED - DT-Prelim Calcs'!$C$19/'DEPRECATED - DT-Prelim Calcs'!$C$18*3.39*'DEPRECATED - DT-Prelim Calcs'!$C$20</f>
        <v>25.773080821789936</v>
      </c>
      <c r="IG71" s="46">
        <f t="shared" si="166"/>
        <v>0</v>
      </c>
      <c r="IH71" s="57">
        <f>IF70*'DEPRECATED - DT-Prelim Calcs'!$C$11+IH70</f>
        <v>-603.72462936620877</v>
      </c>
      <c r="II71" s="57">
        <f>II70+0.5*IF71*'DEPRECATED - DT-Prelim Calcs'!$C$11^2+IH71*'DEPRECATED - DT-Prelim Calcs'!$C$11</f>
        <v>-115828.26404504651</v>
      </c>
      <c r="IJ71" s="57">
        <f>MIN('Drive Train'!$F$35-ID70*'DEPRECATED - DT-Prelim Calcs'!$C$21*'Drive Train'!$F$39,IJ70+ID$2)</f>
        <v>10.000000000000002</v>
      </c>
      <c r="IK71" s="57">
        <f>'Drive Train'!$F$35-ID71*'DEPRECATED - DT-Prelim Calcs'!$C$21*'Drive Train'!$F$39</f>
        <v>10.000000000000002</v>
      </c>
      <c r="IL71" s="1">
        <f>IF(II71&gt;='Drive Train'!$F$29,1,0)</f>
        <v>0</v>
      </c>
      <c r="IM71" s="57">
        <f t="shared" si="167"/>
        <v>44.444444444444429</v>
      </c>
      <c r="IN71" s="63">
        <f>IN70+'DEPRECATED - DT-Prelim Calcs'!$C$11</f>
        <v>268</v>
      </c>
      <c r="IO71" s="2">
        <f>IY71/'Drive Train'!$F$35</f>
        <v>3.1178247675269213</v>
      </c>
      <c r="IP71" s="46">
        <f>IW71*12*60/(PI() * 'Drive Train'!$F$15)/IO$2*IO71</f>
        <v>-1279395.0490280727</v>
      </c>
      <c r="IQ71" s="2">
        <f>('DEPRECATED - DT-Prelim Calcs'!$C$6*IO71-IP71)/('DEPRECATED - DT-Prelim Calcs'!$C$6*IO71)*'DEPRECATED - DT-Prelim Calcs'!$C$7*IO71</f>
        <v>586.00215058986282</v>
      </c>
      <c r="IR71" s="57">
        <f>IQ71/'DEPRECATED - DT-Prelim Calcs'!$C$7*('DEPRECATED - DT-Prelim Calcs'!$C$8-'DEPRECATED - DT-Prelim Calcs'!$C$9)+'DEPRECATED - DT-Prelim Calcs'!$C$9</f>
        <v>31199.412000281911</v>
      </c>
      <c r="IS71" s="57">
        <f t="shared" si="118"/>
        <v>43.333333333333321</v>
      </c>
      <c r="IT71" s="2">
        <f t="shared" si="168"/>
        <v>0.99579519204165001</v>
      </c>
      <c r="IU71" s="57">
        <f>IT71*'DEPRECATED - DT-Prelim Calcs'!$C$21/IO$2/'DEPRECATED - DT-Prelim Calcs'!$C$19/'DEPRECATED - DT-Prelim Calcs'!$C$18*3.39*'DEPRECATED - DT-Prelim Calcs'!$C$20</f>
        <v>25.773080821789936</v>
      </c>
      <c r="IV71" s="46">
        <f t="shared" si="169"/>
        <v>0</v>
      </c>
      <c r="IW71" s="57">
        <f>IU70*'DEPRECATED - DT-Prelim Calcs'!$C$11+IW70</f>
        <v>-1002.6707972992543</v>
      </c>
      <c r="IX71" s="57">
        <f>IX70+0.5*IU71*'DEPRECATED - DT-Prelim Calcs'!$C$11^2+IW71*'DEPRECATED - DT-Prelim Calcs'!$C$11</f>
        <v>-144288.64725998507</v>
      </c>
      <c r="IY71" s="57">
        <f>MIN('Drive Train'!$F$35-IS70*'DEPRECATED - DT-Prelim Calcs'!$C$21*'Drive Train'!$F$39,IY70+IS$2)</f>
        <v>38.661027117333823</v>
      </c>
      <c r="IZ71" s="57">
        <f>'Drive Train'!$F$35-IS71*'DEPRECATED - DT-Prelim Calcs'!$C$21*'Drive Train'!$F$39</f>
        <v>9.8000000000000007</v>
      </c>
      <c r="JA71" s="1">
        <f>IF(IX71&gt;='Drive Train'!$F$29,1,0)</f>
        <v>0</v>
      </c>
      <c r="JB71" s="57">
        <f t="shared" si="170"/>
        <v>48.148148148148138</v>
      </c>
      <c r="JC71" s="63">
        <f>JC70+'DEPRECATED - DT-Prelim Calcs'!$C$11</f>
        <v>268</v>
      </c>
      <c r="JD71" s="2">
        <f>JN71/'Drive Train'!$F$35</f>
        <v>0.77419354838709686</v>
      </c>
      <c r="JE71" s="46">
        <f>JL71*12*60/(PI() * 'Drive Train'!$F$15)/JD$2*JD71</f>
        <v>-166136.33656816967</v>
      </c>
      <c r="JF71" s="2">
        <f>('DEPRECATED - DT-Prelim Calcs'!$C$6*JD71-JE71)/('DEPRECATED - DT-Prelim Calcs'!$C$6*JD71)*'DEPRECATED - DT-Prelim Calcs'!$C$7*JD71</f>
        <v>76.985613417708379</v>
      </c>
      <c r="JG71" s="57">
        <f>JF71/'DEPRECATED - DT-Prelim Calcs'!$C$7*('DEPRECATED - DT-Prelim Calcs'!$C$8-'DEPRECATED - DT-Prelim Calcs'!$C$9)+'DEPRECATED - DT-Prelim Calcs'!$C$9</f>
        <v>4101.14572676016</v>
      </c>
      <c r="JH71" s="57">
        <f t="shared" si="119"/>
        <v>46.666666666666657</v>
      </c>
      <c r="JI71" s="2">
        <f t="shared" si="171"/>
        <v>0.99579519204165001</v>
      </c>
      <c r="JJ71" s="57">
        <f>JI71*'DEPRECATED - DT-Prelim Calcs'!$C$21/JD$2/'DEPRECATED - DT-Prelim Calcs'!$C$19/'DEPRECATED - DT-Prelim Calcs'!$C$18*3.39*'DEPRECATED - DT-Prelim Calcs'!$C$20</f>
        <v>25.773080821789936</v>
      </c>
      <c r="JK71" s="46">
        <f t="shared" si="172"/>
        <v>0</v>
      </c>
      <c r="JL71" s="57">
        <f>JJ70*'DEPRECATED - DT-Prelim Calcs'!$C$11+JL70</f>
        <v>-524.34904952381328</v>
      </c>
      <c r="JM71" s="57">
        <f>JM70+0.5*JJ71*'DEPRECATED - DT-Prelim Calcs'!$C$11^2+JL71*'DEPRECATED - DT-Prelim Calcs'!$C$11</f>
        <v>-164914.38700412613</v>
      </c>
      <c r="JN71" s="57">
        <f>MIN('Drive Train'!$F$35-JH70*'DEPRECATED - DT-Prelim Calcs'!$C$21*'Drive Train'!$F$39,JN70+JH$2)</f>
        <v>9.6000000000000014</v>
      </c>
      <c r="JO71" s="57">
        <f>'Drive Train'!$F$35-JH71*'DEPRECATED - DT-Prelim Calcs'!$C$21*'Drive Train'!$F$39</f>
        <v>9.6000000000000014</v>
      </c>
      <c r="JP71" s="1">
        <f>IF(JM71&gt;='Drive Train'!$F$29,1,0)</f>
        <v>0</v>
      </c>
      <c r="JQ71" s="57">
        <f>MIN(JG71,'DEPRECATED - DT-Prelim Calcs'!$C$10)*'DEPRECATED - DT-Prelim Calcs'!$C$11*1000/60/60</f>
        <v>103.33333333333333</v>
      </c>
      <c r="JR71" s="63">
        <f>JR70+'DEPRECATED - DT-Prelim Calcs'!$C$11</f>
        <v>268</v>
      </c>
      <c r="JS71" s="2">
        <f>KC71/'Drive Train'!$F$35</f>
        <v>0.75806451612903225</v>
      </c>
      <c r="JT71" s="46">
        <f>KA71*12*60/(PI() * 'Drive Train'!$F$15)/JS$2*JS71</f>
        <v>-292623.12101941113</v>
      </c>
      <c r="JU71" s="2">
        <f>('DEPRECATED - DT-Prelim Calcs'!$C$6*JS71-JT71)/('DEPRECATED - DT-Prelim Calcs'!$C$6*JS71)*'DEPRECATED - DT-Prelim Calcs'!$C$7*JS71</f>
        <v>134.1387031493083</v>
      </c>
      <c r="JV71" s="57">
        <f>JU71/'DEPRECATED - DT-Prelim Calcs'!$C$7*('DEPRECATED - DT-Prelim Calcs'!$C$8-'DEPRECATED - DT-Prelim Calcs'!$C$9)+'DEPRECATED - DT-Prelim Calcs'!$C$9</f>
        <v>7143.7770182806034</v>
      </c>
      <c r="JW71" s="57">
        <f t="shared" si="120"/>
        <v>49.999999999999993</v>
      </c>
      <c r="JX71" s="2">
        <f t="shared" si="173"/>
        <v>0.99579519204165001</v>
      </c>
      <c r="JY71" s="57">
        <f>JX71*'DEPRECATED - DT-Prelim Calcs'!$C$21/JS$2/'DEPRECATED - DT-Prelim Calcs'!$C$19/'DEPRECATED - DT-Prelim Calcs'!$C$18*3.39*'DEPRECATED - DT-Prelim Calcs'!$C$20</f>
        <v>25.773080821789936</v>
      </c>
      <c r="JZ71" s="46">
        <f t="shared" si="174"/>
        <v>0</v>
      </c>
      <c r="KA71" s="57">
        <f>JY70*'DEPRECATED - DT-Prelim Calcs'!$C$11+KA70</f>
        <v>-943.20886267861249</v>
      </c>
      <c r="KB71" s="57">
        <f>KB70+0.5*JY71*'DEPRECATED - DT-Prelim Calcs'!$C$11^2+KA71*'DEPRECATED - DT-Prelim Calcs'!$C$11</f>
        <v>-150620.30118390158</v>
      </c>
      <c r="KC71" s="57">
        <f>MIN('Drive Train'!$F$35-JW70*'DEPRECATED - DT-Prelim Calcs'!$C$21*'Drive Train'!$F$39,KC70+JW$2)</f>
        <v>9.4</v>
      </c>
      <c r="KD71" s="57">
        <f>'Drive Train'!$F$35-JW71*'DEPRECATED - DT-Prelim Calcs'!$C$21*'Drive Train'!$F$39</f>
        <v>9.4</v>
      </c>
      <c r="KE71" s="1">
        <f>IF(KB71&gt;='Drive Train'!$F$29,1,0)</f>
        <v>0</v>
      </c>
      <c r="KF71" s="57">
        <f>MIN(JV71,'DEPRECATED - DT-Prelim Calcs'!$C$10)*'DEPRECATED - DT-Prelim Calcs'!$C$11*1000/60/60</f>
        <v>103.33333333333333</v>
      </c>
      <c r="KG71" s="63">
        <f>KG70+'DEPRECATED - DT-Prelim Calcs'!$C$11</f>
        <v>268</v>
      </c>
      <c r="KH71" s="2">
        <f>KR71/'Drive Train'!$F$35</f>
        <v>0.74193548387096786</v>
      </c>
      <c r="KI71" s="46">
        <f>KP71*12*60/(PI() * 'Drive Train'!$F$15)/KH$2*KH71</f>
        <v>1552.7791889534546</v>
      </c>
      <c r="KJ71" s="2">
        <f>('DEPRECATED - DT-Prelim Calcs'!$C$6*KH71-KI71)/('DEPRECATED - DT-Prelim Calcs'!$C$6*KH71)*'DEPRECATED - DT-Prelim Calcs'!$C$7*KH71</f>
        <v>1.0859636070525174</v>
      </c>
      <c r="KK71" s="57">
        <f>KJ71/'DEPRECATED - DT-Prelim Calcs'!$C$7*('DEPRECATED - DT-Prelim Calcs'!$C$8-'DEPRECATED - DT-Prelim Calcs'!$C$9)+'DEPRECATED - DT-Prelim Calcs'!$C$9</f>
        <v>60.512917338107052</v>
      </c>
      <c r="KL71" s="57">
        <f t="shared" si="121"/>
        <v>53.333333333333329</v>
      </c>
      <c r="KM71" s="2">
        <f t="shared" si="175"/>
        <v>0.79787709666323614</v>
      </c>
      <c r="KN71" s="57">
        <f>KM71*'DEPRECATED - DT-Prelim Calcs'!$C$21/KH$2/'DEPRECATED - DT-Prelim Calcs'!$C$19/'DEPRECATED - DT-Prelim Calcs'!$C$18*3.39*'DEPRECATED - DT-Prelim Calcs'!$C$20</f>
        <v>20.650582632353768</v>
      </c>
      <c r="KO71" s="46">
        <f t="shared" si="176"/>
        <v>0</v>
      </c>
      <c r="KP71" s="57">
        <f>KN70*'DEPRECATED - DT-Prelim Calcs'!$C$11+KP70</f>
        <v>5.113861513564899</v>
      </c>
      <c r="KQ71" s="57">
        <f>KQ70+0.5*KN71*'DEPRECATED - DT-Prelim Calcs'!$C$11^2+KP71*'DEPRECATED - DT-Prelim Calcs'!$C$11</f>
        <v>-112004.81341470609</v>
      </c>
      <c r="KR71" s="57">
        <f>MIN('Drive Train'!$F$35-KL70*'DEPRECATED - DT-Prelim Calcs'!$C$21*'Drive Train'!$F$39,KR70+KL$2)</f>
        <v>9.2000000000000011</v>
      </c>
      <c r="KS71" s="57">
        <f>'Drive Train'!$F$35-KL71*'DEPRECATED - DT-Prelim Calcs'!$C$21*'Drive Train'!$F$39</f>
        <v>9.2000000000000011</v>
      </c>
      <c r="KT71" s="1">
        <f>IF(KQ71&gt;='Drive Train'!$F$29,1,0)</f>
        <v>0</v>
      </c>
      <c r="KU71" s="57">
        <f>MIN(KK71,'DEPRECATED - DT-Prelim Calcs'!$C$10)*'DEPRECATED - DT-Prelim Calcs'!$C$11*1000/60/60</f>
        <v>67.236574820118946</v>
      </c>
      <c r="KV71" s="63">
        <f>KV70+'DEPRECATED - DT-Prelim Calcs'!$C$11</f>
        <v>268</v>
      </c>
      <c r="KW71" s="2">
        <f>LG71/'Drive Train'!$F$35</f>
        <v>0.72580645161290325</v>
      </c>
      <c r="KX71" s="46">
        <f>LE71*12*60/(PI() * 'Drive Train'!$F$15)/KW$2*KW71</f>
        <v>-154937.4366187299</v>
      </c>
      <c r="KY71" s="2">
        <f>('DEPRECATED - DT-Prelim Calcs'!$C$6*KW71-KX71)/('DEPRECATED - DT-Prelim Calcs'!$C$6*KW71)*'DEPRECATED - DT-Prelim Calcs'!$C$7*KW71</f>
        <v>71.805332807512642</v>
      </c>
      <c r="KZ71" s="57">
        <f>KY71/'DEPRECATED - DT-Prelim Calcs'!$C$7*('DEPRECATED - DT-Prelim Calcs'!$C$8-'DEPRECATED - DT-Prelim Calcs'!$C$9)+'DEPRECATED - DT-Prelim Calcs'!$C$9</f>
        <v>3825.3656428231834</v>
      </c>
      <c r="LA71" s="57">
        <f t="shared" si="122"/>
        <v>56.666666666666664</v>
      </c>
      <c r="LB71" s="2">
        <f t="shared" si="177"/>
        <v>0.99579519204165001</v>
      </c>
      <c r="LC71" s="57">
        <f>LB71*'DEPRECATED - DT-Prelim Calcs'!$C$21/KW$2/'DEPRECATED - DT-Prelim Calcs'!$C$19/'DEPRECATED - DT-Prelim Calcs'!$C$18*3.39*'DEPRECATED - DT-Prelim Calcs'!$C$20</f>
        <v>25.773080821789936</v>
      </c>
      <c r="LD71" s="46">
        <f t="shared" si="178"/>
        <v>0</v>
      </c>
      <c r="LE71" s="57">
        <f>LC70*'DEPRECATED - DT-Prelim Calcs'!$C$11+LE70</f>
        <v>-521.60403873824009</v>
      </c>
      <c r="LF71" s="57">
        <f>LF70+0.5*LC71*'DEPRECATED - DT-Prelim Calcs'!$C$11^2+LE71*'DEPRECATED - DT-Prelim Calcs'!$C$11</f>
        <v>-142490.88553725826</v>
      </c>
      <c r="LG71" s="57">
        <f>MIN('Drive Train'!$F$35-LA70*'DEPRECATED - DT-Prelim Calcs'!$C$21*'Drive Train'!$F$39,LG70+LA$2)</f>
        <v>9</v>
      </c>
      <c r="LH71" s="57">
        <f>'Drive Train'!$F$35-LA71*'DEPRECATED - DT-Prelim Calcs'!$C$21*'Drive Train'!$F$39</f>
        <v>9</v>
      </c>
      <c r="LI71" s="1">
        <f>IF(LF71&gt;='Drive Train'!$F$29,1,0)</f>
        <v>0</v>
      </c>
      <c r="LJ71" s="57">
        <f>MIN(KZ71,'DEPRECATED - DT-Prelim Calcs'!$C$10)*'DEPRECATED - DT-Prelim Calcs'!$C$11*1000/60/60</f>
        <v>103.33333333333333</v>
      </c>
      <c r="LK71" s="63">
        <f>LK70+'DEPRECATED - DT-Prelim Calcs'!$C$11</f>
        <v>268</v>
      </c>
      <c r="LL71" s="2">
        <f>LV71/'Drive Train'!$F$35</f>
        <v>0.70967741935483875</v>
      </c>
      <c r="LM71" s="46">
        <f>LT71*12*60/(PI() * 'Drive Train'!$F$15)/LL$2*LL71</f>
        <v>-109731.27370468402</v>
      </c>
      <c r="LN71" s="2">
        <f>('DEPRECATED - DT-Prelim Calcs'!$C$6*LL71-LM71)/('DEPRECATED - DT-Prelim Calcs'!$C$6*LL71)*'DEPRECATED - DT-Prelim Calcs'!$C$7*LL71</f>
        <v>51.326151779198348</v>
      </c>
      <c r="LO71" s="57">
        <f>LN71/'DEPRECATED - DT-Prelim Calcs'!$C$7*('DEPRECATED - DT-Prelim Calcs'!$C$8-'DEPRECATED - DT-Prelim Calcs'!$C$9)+'DEPRECATED - DT-Prelim Calcs'!$C$9</f>
        <v>2735.1254245938371</v>
      </c>
      <c r="LP71" s="57">
        <f t="shared" si="123"/>
        <v>60</v>
      </c>
      <c r="LQ71" s="2">
        <f t="shared" si="179"/>
        <v>0.99579519204165001</v>
      </c>
      <c r="LR71" s="57">
        <f>LQ71*'DEPRECATED - DT-Prelim Calcs'!$C$21/LL$2/'DEPRECATED - DT-Prelim Calcs'!$C$19/'DEPRECATED - DT-Prelim Calcs'!$C$18*3.39*'DEPRECATED - DT-Prelim Calcs'!$C$20</f>
        <v>25.773080821789936</v>
      </c>
      <c r="LS71" s="46">
        <f t="shared" si="180"/>
        <v>0</v>
      </c>
      <c r="LT71" s="57">
        <f>LR70*'DEPRECATED - DT-Prelim Calcs'!$C$11+LT70</f>
        <v>-377.81120729652469</v>
      </c>
      <c r="LU71" s="57">
        <f>LU70+0.5*LR71*'DEPRECATED - DT-Prelim Calcs'!$C$11^2+LT71*'DEPRECATED - DT-Prelim Calcs'!$C$11</f>
        <v>-155586.55453375523</v>
      </c>
      <c r="LV71" s="57">
        <f>MIN('Drive Train'!$F$35-LP70*'DEPRECATED - DT-Prelim Calcs'!$C$21*'Drive Train'!$F$39,LV70+LP$2)</f>
        <v>8.8000000000000007</v>
      </c>
      <c r="LW71" s="57">
        <f>'Drive Train'!$F$35-LP71*'DEPRECATED - DT-Prelim Calcs'!$C$21*'Drive Train'!$F$39</f>
        <v>8.8000000000000007</v>
      </c>
      <c r="LX71" s="1">
        <f>IF(LU71&gt;='Drive Train'!$F$29,1,0)</f>
        <v>0</v>
      </c>
      <c r="LY71" s="57">
        <f>MIN(LO71,'DEPRECATED - DT-Prelim Calcs'!$C$10)*'DEPRECATED - DT-Prelim Calcs'!$C$11*1000/60/60</f>
        <v>103.33333333333333</v>
      </c>
      <c r="LZ71" s="63">
        <f>LZ70+'DEPRECATED - DT-Prelim Calcs'!$C$11</f>
        <v>268</v>
      </c>
    </row>
    <row r="72" spans="2:338" x14ac:dyDescent="0.2">
      <c r="B72" s="73"/>
      <c r="C72" s="73"/>
      <c r="Q72" s="126"/>
      <c r="R72" s="63">
        <f>R71+'DEPRECATED - DT-Prelim Calcs'!$C$11</f>
        <v>272</v>
      </c>
      <c r="S72" s="2">
        <f>AG72/'Drive Train'!$F$35</f>
        <v>0</v>
      </c>
      <c r="T72" s="46">
        <f>AE72*12*60/(PI() * 'Drive Train'!$F$15)/S$2*ABS(S72)</f>
        <v>0</v>
      </c>
      <c r="U72" s="2">
        <f>IF(OR(AD71=1,AND($C$32=Motors!$C$32,'DEPRECATED - DT-Prelim Calcs'!AI71=1)),0,IF(AG72=0,-(V71+$C$9)/($C$8-$C$9)*$C$7,($C$6*S72-T72)/($C$6*S72)*$C$7*S72))</f>
        <v>0</v>
      </c>
      <c r="V72" s="57">
        <f>IF(AND(AD71=1,AI71=1),0,ABS(U72/$C$7*($C$8-$C$9)+$C$9) *'Drive Train'!$AA$49 + V71*(1-'Drive Train'!$AA$49))</f>
        <v>0</v>
      </c>
      <c r="W72" s="57">
        <f t="shared" si="96"/>
        <v>0</v>
      </c>
      <c r="X72" s="2">
        <f>MAX(MIN(IF(AND(AI71=1,AG72&lt;0),-1,1)*(W72-$C$9)/($C$8-$C$9)*$C$7-$C$29*AE72/T$2 -  AI71*$C$29/2,X$2),MAX(X$4:X71)*-1)</f>
        <v>-0.2458281045106315</v>
      </c>
      <c r="Y72" s="57">
        <f t="shared" si="97"/>
        <v>0</v>
      </c>
      <c r="Z72" s="57">
        <f t="shared" si="98"/>
        <v>0</v>
      </c>
      <c r="AA72" s="57">
        <f t="shared" si="99"/>
        <v>0</v>
      </c>
      <c r="AB72" s="57" t="e">
        <f t="shared" si="100"/>
        <v>#N/A</v>
      </c>
      <c r="AC72" s="46">
        <f t="shared" si="124"/>
        <v>1</v>
      </c>
      <c r="AD72" s="1">
        <f t="shared" si="101"/>
        <v>1</v>
      </c>
      <c r="AE72" s="57">
        <f t="shared" si="102"/>
        <v>0</v>
      </c>
      <c r="AF72" s="57" t="e">
        <f t="shared" si="103"/>
        <v>#N/A</v>
      </c>
      <c r="AG72" s="57">
        <f>IF(AI71=0,MIN('Drive Train'!$F$35-W71*$C$21*'Drive Train'!$F$39,AG71+W$2)-$C$3,IF(AE71-1&lt;=0,0,IF($C$32=Motors!$C$30,MAX(MAX(AG$4:AG71)*-1,AG71-W$2),MAX(0,MAX(AG$4:AG71)*-1,AG71-W$2))))</f>
        <v>0</v>
      </c>
      <c r="AH72" s="57">
        <f>'Drive Train'!$F$35-ABS(W72)*'DEPRECATED - DT-Prelim Calcs'!$C$21*'Drive Train'!$F$39</f>
        <v>12.4</v>
      </c>
      <c r="AI72" s="1">
        <f>IF(AJ72&gt;='Drive Train'!$F$29,1,0)</f>
        <v>1</v>
      </c>
      <c r="AJ72" s="57">
        <f>AJ71+0.5*Y72*'DEPRECATED - DT-Prelim Calcs'!$C$11^2+AE72*'DEPRECATED - DT-Prelim Calcs'!$C$11</f>
        <v>784.33981740885292</v>
      </c>
      <c r="AK72" s="57">
        <f t="shared" si="104"/>
        <v>0</v>
      </c>
      <c r="AL72" s="63">
        <f>AL71+'DEPRECATED - DT-Prelim Calcs'!$C$11</f>
        <v>272</v>
      </c>
      <c r="AM72" s="2">
        <f>AW72/'Drive Train'!$F$35</f>
        <v>0.90171797627295713</v>
      </c>
      <c r="AN72" s="46">
        <f>AU72*12*60/(PI() * 'Drive Train'!$F$15)/AM$2*AM72</f>
        <v>4074.5129869666157</v>
      </c>
      <c r="AO72" s="2">
        <f>('DEPRECATED - DT-Prelim Calcs'!$C$6*AM72-AN72)/('DEPRECATED - DT-Prelim Calcs'!$C$6*AM72)*'DEPRECATED - DT-Prelim Calcs'!$C$7*AM72</f>
        <v>0.33081831557776226</v>
      </c>
      <c r="AP72" s="57">
        <f>AO72/'DEPRECATED - DT-Prelim Calcs'!$C$7*('DEPRECATED - DT-Prelim Calcs'!$C$8-'DEPRECATED - DT-Prelim Calcs'!$C$9)+'DEPRECATED - DT-Prelim Calcs'!$C$9</f>
        <v>20.311614061670912</v>
      </c>
      <c r="AQ72" s="57">
        <f t="shared" si="105"/>
        <v>20.311614061670912</v>
      </c>
      <c r="AR72" s="2">
        <f t="shared" si="125"/>
        <v>-3.9889809233528695E-8</v>
      </c>
      <c r="AS72" s="57">
        <f>AR72*'DEPRECATED - DT-Prelim Calcs'!$C$21/AM$2/'DEPRECATED - DT-Prelim Calcs'!$C$19/'DEPRECATED - DT-Prelim Calcs'!$C$18*3.39*'DEPRECATED - DT-Prelim Calcs'!$C$20</f>
        <v>-2.8907883865700043E-7</v>
      </c>
      <c r="AT72" s="46">
        <f t="shared" si="126"/>
        <v>0</v>
      </c>
      <c r="AU72" s="57">
        <f>AS71*'DEPRECATED - DT-Prelim Calcs'!$C$11+AU71</f>
        <v>39.432321917196411</v>
      </c>
      <c r="AV72" s="57">
        <f>AV71+0.5*AS72*'DEPRECATED - DT-Prelim Calcs'!$C$11^2+AU72*'DEPRECATED - DT-Prelim Calcs'!$C$11</f>
        <v>10680.977820600703</v>
      </c>
      <c r="AW72" s="57">
        <f>MIN('Drive Train'!$F$35-AQ71*'DEPRECATED - DT-Prelim Calcs'!$C$21*'Drive Train'!$F$39,AW71+AQ$2)</f>
        <v>11.181302905784669</v>
      </c>
      <c r="AX72" s="57">
        <f>'Drive Train'!$F$35-AQ72*'DEPRECATED - DT-Prelim Calcs'!$C$21*'Drive Train'!$F$39</f>
        <v>11.181303156299746</v>
      </c>
      <c r="AY72" s="1">
        <f>IF(AV72&gt;='Drive Train'!$F$29,1,0)</f>
        <v>1</v>
      </c>
      <c r="AZ72" s="57">
        <f t="shared" si="127"/>
        <v>22.568460068523237</v>
      </c>
      <c r="BA72" s="63">
        <f>BA71+'DEPRECATED - DT-Prelim Calcs'!$C$11</f>
        <v>272</v>
      </c>
      <c r="BB72" s="2">
        <f>BL72/'Drive Train'!$F$35</f>
        <v>0.55000000000000004</v>
      </c>
      <c r="BC72" s="46">
        <f>BJ72*12*60/(PI() * 'Drive Train'!$F$15)/BB$2*BB72</f>
        <v>5574.3988828112324</v>
      </c>
      <c r="BD72" s="2">
        <f>('DEPRECATED - DT-Prelim Calcs'!$C$6*BB72-BC72)/('DEPRECATED - DT-Prelim Calcs'!$C$6*BB72)*'DEPRECATED - DT-Prelim Calcs'!$C$7*BB72</f>
        <v>-1.1950068119277804</v>
      </c>
      <c r="BE72" s="57">
        <f>BD72/'DEPRECATED - DT-Prelim Calcs'!$C$7*('DEPRECATED - DT-Prelim Calcs'!$C$8-'DEPRECATED - DT-Prelim Calcs'!$C$9)+'DEPRECATED - DT-Prelim Calcs'!$C$9</f>
        <v>-60.91799749806399</v>
      </c>
      <c r="BF72" s="57">
        <f t="shared" si="106"/>
        <v>-60.91799749806399</v>
      </c>
      <c r="BG72" s="2">
        <f t="shared" si="128"/>
        <v>-1.937034262938873</v>
      </c>
      <c r="BH72" s="57">
        <f>BG72*'DEPRECATED - DT-Prelim Calcs'!$C$21/BB$2/'DEPRECATED - DT-Prelim Calcs'!$C$19/'DEPRECATED - DT-Prelim Calcs'!$C$18*3.39*'DEPRECATED - DT-Prelim Calcs'!$C$20</f>
        <v>-20.276476448695608</v>
      </c>
      <c r="BI72" s="46">
        <f t="shared" si="129"/>
        <v>1</v>
      </c>
      <c r="BJ72" s="57">
        <f>BH71*'DEPRECATED - DT-Prelim Calcs'!$C$11+BJ71</f>
        <v>61.23248453992629</v>
      </c>
      <c r="BK72" s="57">
        <f>BK71+0.5*BH72*'DEPRECATED - DT-Prelim Calcs'!$C$11^2+BJ72*'DEPRECATED - DT-Prelim Calcs'!$C$11</f>
        <v>5658.9497240325491</v>
      </c>
      <c r="BL72" s="57">
        <f>MIN('Drive Train'!$F$35-BF71*'DEPRECATED - DT-Prelim Calcs'!$C$21*'Drive Train'!$F$39,BL71+BF$2)</f>
        <v>6.82</v>
      </c>
      <c r="BM72" s="57">
        <f>'Drive Train'!$F$35-BF72*'DEPRECATED - DT-Prelim Calcs'!$C$21*'Drive Train'!$F$39</f>
        <v>16.055079849883839</v>
      </c>
      <c r="BN72" s="1">
        <f>IF(BK72&gt;='Drive Train'!$F$29,1,0)</f>
        <v>1</v>
      </c>
      <c r="BO72" s="57">
        <f t="shared" si="130"/>
        <v>-67.686663886737762</v>
      </c>
      <c r="BP72" s="63">
        <f>BP71+'DEPRECATED - DT-Prelim Calcs'!$C$11</f>
        <v>272</v>
      </c>
      <c r="BQ72" s="2">
        <f>CA72/'Drive Train'!$F$35</f>
        <v>1.1361513813086195</v>
      </c>
      <c r="BR72" s="46">
        <f>BY72*12*60/(PI() * 'Drive Train'!$F$15)/BQ$2*BQ72</f>
        <v>-6648.571818861571</v>
      </c>
      <c r="BS72" s="2">
        <f>('DEPRECATED - DT-Prelim Calcs'!$C$6*BQ72-BR72)/('DEPRECATED - DT-Prelim Calcs'!$C$6*BQ72)*'DEPRECATED - DT-Prelim Calcs'!$C$7*BQ72</f>
        <v>5.7443270960187602</v>
      </c>
      <c r="BT72" s="57">
        <f>BS72/'DEPRECATED - DT-Prelim Calcs'!$C$7*('DEPRECATED - DT-Prelim Calcs'!$C$8-'DEPRECATED - DT-Prelim Calcs'!$C$9)+'DEPRECATED - DT-Prelim Calcs'!$C$9</f>
        <v>308.50795287104023</v>
      </c>
      <c r="BU72" s="57">
        <f t="shared" si="107"/>
        <v>93</v>
      </c>
      <c r="BV72" s="2">
        <f t="shared" si="131"/>
        <v>1.8828060353728675</v>
      </c>
      <c r="BW72" s="57">
        <f>BV72*'DEPRECATED - DT-Prelim Calcs'!$C$21/BQ$2/'DEPRECATED - DT-Prelim Calcs'!$C$19/'DEPRECATED - DT-Prelim Calcs'!$C$18*3.39*'DEPRECATED - DT-Prelim Calcs'!$C$20</f>
        <v>25.773080821789936</v>
      </c>
      <c r="BX72" s="46">
        <f t="shared" si="132"/>
        <v>0</v>
      </c>
      <c r="BY72" s="57">
        <f>BW71*'DEPRECATED - DT-Prelim Calcs'!$C$11+BY71</f>
        <v>-27.035420174044404</v>
      </c>
      <c r="BZ72" s="57">
        <f>BZ71+0.5*BW72*'DEPRECATED - DT-Prelim Calcs'!$C$11^2+BY72*'DEPRECATED - DT-Prelim Calcs'!$C$11</f>
        <v>-5635.8853008654842</v>
      </c>
      <c r="CA72" s="57">
        <f>MIN('Drive Train'!$F$35-BU71*'DEPRECATED - DT-Prelim Calcs'!$C$21*'Drive Train'!$F$39,CA71+BU$2)</f>
        <v>14.088277128226881</v>
      </c>
      <c r="CB72" s="57">
        <f>'Drive Train'!$F$35-BU72*'DEPRECATED - DT-Prelim Calcs'!$C$21*'Drive Train'!$F$39</f>
        <v>6.82</v>
      </c>
      <c r="CC72" s="1">
        <f>IF(BZ72&gt;='Drive Train'!$F$29,1,0)</f>
        <v>0</v>
      </c>
      <c r="CD72" s="57">
        <f t="shared" si="133"/>
        <v>103.33333333333333</v>
      </c>
      <c r="CE72" s="63">
        <f>CE71+'DEPRECATED - DT-Prelim Calcs'!$C$11</f>
        <v>272</v>
      </c>
      <c r="CF72" s="2">
        <f>CP72/'Drive Train'!$F$35</f>
        <v>0.55000000000000004</v>
      </c>
      <c r="CG72" s="46">
        <f>CN72*12*60/(PI() * 'Drive Train'!$F$15)/CF$2*CF72</f>
        <v>-21471.35985979293</v>
      </c>
      <c r="CH72" s="2">
        <f>('DEPRECATED - DT-Prelim Calcs'!$C$6*CF72-CG72)/('DEPRECATED - DT-Prelim Calcs'!$C$6*CF72)*'DEPRECATED - DT-Prelim Calcs'!$C$7*CF72</f>
        <v>11.033938510713124</v>
      </c>
      <c r="CI72" s="57">
        <f>CH72/'DEPRECATED - DT-Prelim Calcs'!$C$7*('DEPRECATED - DT-Prelim Calcs'!$C$8-'DEPRECATED - DT-Prelim Calcs'!$C$9)+'DEPRECATED - DT-Prelim Calcs'!$C$9</f>
        <v>590.1084277694996</v>
      </c>
      <c r="CJ72" s="57">
        <f t="shared" si="108"/>
        <v>93</v>
      </c>
      <c r="CK72" s="2">
        <f t="shared" si="134"/>
        <v>1.5241763143494644</v>
      </c>
      <c r="CL72" s="57">
        <f>CK72*'DEPRECATED - DT-Prelim Calcs'!$C$21/CF$2/'DEPRECATED - DT-Prelim Calcs'!$C$19/'DEPRECATED - DT-Prelim Calcs'!$C$18*3.39*'DEPRECATED - DT-Prelim Calcs'!$C$20</f>
        <v>25.773080821789936</v>
      </c>
      <c r="CM72" s="46">
        <f t="shared" si="135"/>
        <v>0</v>
      </c>
      <c r="CN72" s="57">
        <f>CL71*'DEPRECATED - DT-Prelim Calcs'!$C$11+CN71</f>
        <v>-146.00490562361091</v>
      </c>
      <c r="CO72" s="57">
        <f>CO71+0.5*CL72*'DEPRECATED - DT-Prelim Calcs'!$C$11^2+CN72*'DEPRECATED - DT-Prelim Calcs'!$C$11</f>
        <v>-24679.812701497522</v>
      </c>
      <c r="CP72" s="57">
        <f>MIN('Drive Train'!$F$35-CJ71*'DEPRECATED - DT-Prelim Calcs'!$C$21*'Drive Train'!$F$39,CP71+CJ$2)</f>
        <v>6.82</v>
      </c>
      <c r="CQ72" s="57">
        <f>'Drive Train'!$F$35-CJ72*'DEPRECATED - DT-Prelim Calcs'!$C$21*'Drive Train'!$F$39</f>
        <v>6.82</v>
      </c>
      <c r="CR72" s="1">
        <f>IF(CO72&gt;='Drive Train'!$F$29,1,0)</f>
        <v>0</v>
      </c>
      <c r="CS72" s="57">
        <f t="shared" si="136"/>
        <v>103.33333333333333</v>
      </c>
      <c r="CT72" s="63">
        <f>CT71+'DEPRECATED - DT-Prelim Calcs'!$C$11</f>
        <v>272</v>
      </c>
      <c r="CU72" s="2">
        <f>DE72/'Drive Train'!$F$35</f>
        <v>1.6644699528740754</v>
      </c>
      <c r="CV72" s="46">
        <f>DC72*12*60/(PI() * 'Drive Train'!$F$15)/CU$2*CU72</f>
        <v>-135415.44129729512</v>
      </c>
      <c r="CW72" s="2">
        <f>('DEPRECATED - DT-Prelim Calcs'!$C$6*CU72-CV72)/('DEPRECATED - DT-Prelim Calcs'!$C$6*CU72)*'DEPRECATED - DT-Prelim Calcs'!$C$7*CU72</f>
        <v>65.240493323102186</v>
      </c>
      <c r="CX72" s="57">
        <f>CW72/'DEPRECATED - DT-Prelim Calcs'!$C$7*('DEPRECATED - DT-Prelim Calcs'!$C$8-'DEPRECATED - DT-Prelim Calcs'!$C$9)+'DEPRECATED - DT-Prelim Calcs'!$C$9</f>
        <v>3475.8764702713738</v>
      </c>
      <c r="CY72" s="57">
        <f t="shared" si="109"/>
        <v>93</v>
      </c>
      <c r="CZ72" s="2">
        <f t="shared" si="137"/>
        <v>1.2803081040535502</v>
      </c>
      <c r="DA72" s="57">
        <f>CZ72*'DEPRECATED - DT-Prelim Calcs'!$C$21/CU$2/'DEPRECATED - DT-Prelim Calcs'!$C$19/'DEPRECATED - DT-Prelim Calcs'!$C$18*3.39*'DEPRECATED - DT-Prelim Calcs'!$C$20</f>
        <v>25.773080821789936</v>
      </c>
      <c r="DB72" s="46">
        <f t="shared" si="138"/>
        <v>0</v>
      </c>
      <c r="DC72" s="57">
        <f>DA71*'DEPRECATED - DT-Prelim Calcs'!$C$11+DC71</f>
        <v>-255.58896682251336</v>
      </c>
      <c r="DD72" s="57">
        <f>DD71+0.5*DA72*'DEPRECATED - DT-Prelim Calcs'!$C$11^2+DC72*'DEPRECATED - DT-Prelim Calcs'!$C$11</f>
        <v>-46508.721697668305</v>
      </c>
      <c r="DE72" s="57">
        <f>MIN('Drive Train'!$F$35-CY71*'DEPRECATED - DT-Prelim Calcs'!$C$21*'Drive Train'!$F$39,DE71+CY$2)</f>
        <v>20.639427415638536</v>
      </c>
      <c r="DF72" s="57">
        <f>'Drive Train'!$F$35-CY72*'DEPRECATED - DT-Prelim Calcs'!$C$21*'Drive Train'!$F$39</f>
        <v>6.82</v>
      </c>
      <c r="DG72" s="1">
        <f>IF(DD72&gt;='Drive Train'!$F$29,1,0)</f>
        <v>0</v>
      </c>
      <c r="DH72" s="57">
        <f t="shared" si="139"/>
        <v>103.33333333333333</v>
      </c>
      <c r="DI72" s="63">
        <f>DI71+'DEPRECATED - DT-Prelim Calcs'!$C$11</f>
        <v>272</v>
      </c>
      <c r="DJ72" s="2">
        <f>DT72/'Drive Train'!$F$35</f>
        <v>0.55000000000000004</v>
      </c>
      <c r="DK72" s="46">
        <f>DR72*12*60/(PI() * 'Drive Train'!$F$15)/DJ$2*DJ72</f>
        <v>-53693.177278233721</v>
      </c>
      <c r="DL72" s="2">
        <f>('DEPRECATED - DT-Prelim Calcs'!$C$6*DJ72-DK72)/('DEPRECATED - DT-Prelim Calcs'!$C$6*DJ72)*'DEPRECATED - DT-Prelim Calcs'!$C$7*DJ72</f>
        <v>25.603278093910557</v>
      </c>
      <c r="DM72" s="57">
        <f>DL72/'DEPRECATED - DT-Prelim Calcs'!$C$7*('DEPRECATED - DT-Prelim Calcs'!$C$8-'DEPRECATED - DT-Prelim Calcs'!$C$9)+'DEPRECATED - DT-Prelim Calcs'!$C$9</f>
        <v>1365.7292860783091</v>
      </c>
      <c r="DN72" s="57">
        <f t="shared" si="110"/>
        <v>93</v>
      </c>
      <c r="DO72" s="2">
        <f t="shared" si="140"/>
        <v>1.1037138828047846</v>
      </c>
      <c r="DP72" s="57">
        <f>DO72*'DEPRECATED - DT-Prelim Calcs'!$C$21/DJ$2/'DEPRECATED - DT-Prelim Calcs'!$C$19/'DEPRECATED - DT-Prelim Calcs'!$C$18*3.39*'DEPRECATED - DT-Prelim Calcs'!$C$20</f>
        <v>25.773080821789936</v>
      </c>
      <c r="DQ72" s="46">
        <f t="shared" si="141"/>
        <v>0</v>
      </c>
      <c r="DR72" s="57">
        <f>DP71*'DEPRECATED - DT-Prelim Calcs'!$C$11+DR71</f>
        <v>-264.39199261002113</v>
      </c>
      <c r="DS72" s="57">
        <f>DS71+0.5*DP72*'DEPRECATED - DT-Prelim Calcs'!$C$11^2+DR72*'DEPRECATED - DT-Prelim Calcs'!$C$11</f>
        <v>-78911.297856025194</v>
      </c>
      <c r="DT72" s="57">
        <f>MIN('Drive Train'!$F$35-DN71*'DEPRECATED - DT-Prelim Calcs'!$C$21*'Drive Train'!$F$39,DT71+DN$2)</f>
        <v>6.82</v>
      </c>
      <c r="DU72" s="57">
        <f>'Drive Train'!$F$35-DN72*'DEPRECATED - DT-Prelim Calcs'!$C$21*'Drive Train'!$F$39</f>
        <v>6.82</v>
      </c>
      <c r="DV72" s="1">
        <f>IF(DS72&gt;='Drive Train'!$F$29,1,0)</f>
        <v>0</v>
      </c>
      <c r="DW72" s="57">
        <f t="shared" si="142"/>
        <v>103.33333333333333</v>
      </c>
      <c r="DX72" s="63">
        <f>DX71+'DEPRECATED - DT-Prelim Calcs'!$C$11</f>
        <v>272</v>
      </c>
      <c r="DY72" s="2">
        <f>EI72/'Drive Train'!$F$35</f>
        <v>0.55000000000000004</v>
      </c>
      <c r="DZ72" s="46">
        <f>EG72*12*60/(PI() * 'Drive Train'!$F$15)/DY$2*DY72</f>
        <v>-108707.63828257639</v>
      </c>
      <c r="EA72" s="2">
        <f>('DEPRECATED - DT-Prelim Calcs'!$C$6*DY72-DZ72)/('DEPRECATED - DT-Prelim Calcs'!$C$6*DY72)*'DEPRECATED - DT-Prelim Calcs'!$C$7*DY72</f>
        <v>50.478484664354426</v>
      </c>
      <c r="EB72" s="57">
        <f>EA72/'DEPRECATED - DT-Prelim Calcs'!$C$7*('DEPRECATED - DT-Prelim Calcs'!$C$8-'DEPRECATED - DT-Prelim Calcs'!$C$9)+'DEPRECATED - DT-Prelim Calcs'!$C$9</f>
        <v>2689.9985819239305</v>
      </c>
      <c r="EC72" s="57">
        <f t="shared" si="111"/>
        <v>93</v>
      </c>
      <c r="ED72" s="2">
        <f t="shared" si="143"/>
        <v>0.96993038185874991</v>
      </c>
      <c r="EE72" s="57">
        <f>ED72*'DEPRECATED - DT-Prelim Calcs'!$C$21/DY$2/'DEPRECATED - DT-Prelim Calcs'!$C$19/'DEPRECATED - DT-Prelim Calcs'!$C$18*3.39*'DEPRECATED - DT-Prelim Calcs'!$C$20</f>
        <v>25.773080821789936</v>
      </c>
      <c r="EF72" s="46">
        <f t="shared" si="144"/>
        <v>0</v>
      </c>
      <c r="EG72" s="57">
        <f>EE71*'DEPRECATED - DT-Prelim Calcs'!$C$11+EG71</f>
        <v>-470.4064983714029</v>
      </c>
      <c r="EH72" s="57">
        <f>EH71+0.5*EE72*'DEPRECATED - DT-Prelim Calcs'!$C$11^2+EG72*'DEPRECATED - DT-Prelim Calcs'!$C$11</f>
        <v>-143746.01476941508</v>
      </c>
      <c r="EI72" s="57">
        <f>MIN('Drive Train'!$F$35-EC71*'DEPRECATED - DT-Prelim Calcs'!$C$21*'Drive Train'!$F$39,EI71+EC$2)</f>
        <v>6.82</v>
      </c>
      <c r="EJ72" s="57">
        <f>'Drive Train'!$F$35-EC72*'DEPRECATED - DT-Prelim Calcs'!$C$21*'Drive Train'!$F$39</f>
        <v>6.82</v>
      </c>
      <c r="EK72" s="1">
        <f>IF(EH72&gt;='Drive Train'!$F$29,1,0)</f>
        <v>0</v>
      </c>
      <c r="EL72" s="57">
        <f t="shared" si="145"/>
        <v>103.33333333333333</v>
      </c>
      <c r="EM72" s="63">
        <f>EM71+'DEPRECATED - DT-Prelim Calcs'!$C$11</f>
        <v>272</v>
      </c>
      <c r="EN72" s="2">
        <f>EX72/'Drive Train'!$F$35</f>
        <v>0.55000000000000004</v>
      </c>
      <c r="EO72" s="46">
        <f>EV72*12*60/(PI() * 'Drive Train'!$F$15)/EN$2*EN72</f>
        <v>-230361.88884951771</v>
      </c>
      <c r="EP72" s="2">
        <f>('DEPRECATED - DT-Prelim Calcs'!$C$6*EN72-EO72)/('DEPRECATED - DT-Prelim Calcs'!$C$6*EN72)*'DEPRECATED - DT-Prelim Calcs'!$C$7*EN72</f>
        <v>105.48537844790575</v>
      </c>
      <c r="EQ72" s="57">
        <f>EP72/'DEPRECATED - DT-Prelim Calcs'!$C$7*('DEPRECATED - DT-Prelim Calcs'!$C$8-'DEPRECATED - DT-Prelim Calcs'!$C$9)+'DEPRECATED - DT-Prelim Calcs'!$C$9</f>
        <v>5618.3738816872647</v>
      </c>
      <c r="ER72" s="57">
        <f t="shared" si="112"/>
        <v>93</v>
      </c>
      <c r="ES72" s="2">
        <f t="shared" si="146"/>
        <v>0.86507304327942547</v>
      </c>
      <c r="ET72" s="57">
        <f>ES72*'DEPRECATED - DT-Prelim Calcs'!$C$21/EN$2/'DEPRECATED - DT-Prelim Calcs'!$C$19/'DEPRECATED - DT-Prelim Calcs'!$C$18*3.39*'DEPRECATED - DT-Prelim Calcs'!$C$20</f>
        <v>25.773080821789936</v>
      </c>
      <c r="EU72" s="46">
        <f t="shared" si="147"/>
        <v>0</v>
      </c>
      <c r="EV72" s="57">
        <f>ET71*'DEPRECATED - DT-Prelim Calcs'!$C$11+EV71</f>
        <v>-889.07029198613418</v>
      </c>
      <c r="EW72" s="57">
        <f>EW71+0.5*ET72*'DEPRECATED - DT-Prelim Calcs'!$C$11^2+EV72*'DEPRECATED - DT-Prelim Calcs'!$C$11</f>
        <v>-181208.29193263251</v>
      </c>
      <c r="EX72" s="57">
        <f>MIN('Drive Train'!$F$35-ER71*'DEPRECATED - DT-Prelim Calcs'!$C$21*'Drive Train'!$F$39,EX71+ER$2)</f>
        <v>6.82</v>
      </c>
      <c r="EY72" s="57">
        <f>'Drive Train'!$F$35-ER72*'DEPRECATED - DT-Prelim Calcs'!$C$21*'Drive Train'!$F$39</f>
        <v>6.82</v>
      </c>
      <c r="EZ72" s="1">
        <f>IF(EW72&gt;='Drive Train'!$F$29,1,0)</f>
        <v>0</v>
      </c>
      <c r="FA72" s="57">
        <f t="shared" si="148"/>
        <v>103.33333333333333</v>
      </c>
      <c r="FB72" s="63">
        <f>FB71+'DEPRECATED - DT-Prelim Calcs'!$C$11</f>
        <v>272</v>
      </c>
      <c r="FC72" s="2">
        <f>FM72/'Drive Train'!$F$35</f>
        <v>5.0200280435853939</v>
      </c>
      <c r="FD72" s="46">
        <f>FK72*12*60/(PI() * 'Drive Train'!$F$15)/FC$2*FC72</f>
        <v>-6529311.194891491</v>
      </c>
      <c r="FE72" s="2">
        <f>('DEPRECATED - DT-Prelim Calcs'!$C$6*FC72-FD72)/('DEPRECATED - DT-Prelim Calcs'!$C$6*FC72)*'DEPRECATED - DT-Prelim Calcs'!$C$7*FC72</f>
        <v>2964.3759373202179</v>
      </c>
      <c r="FF72" s="57">
        <f>FE72/'DEPRECATED - DT-Prelim Calcs'!$C$7*('DEPRECATED - DT-Prelim Calcs'!$C$8-'DEPRECATED - DT-Prelim Calcs'!$C$9)+'DEPRECATED - DT-Prelim Calcs'!$C$9</f>
        <v>157815.74263825061</v>
      </c>
      <c r="FG72" s="57">
        <f t="shared" si="113"/>
        <v>93</v>
      </c>
      <c r="FH72" s="2">
        <f t="shared" si="149"/>
        <v>0.78067567320338405</v>
      </c>
      <c r="FI72" s="57">
        <f>FH72*'DEPRECATED - DT-Prelim Calcs'!$C$21/FC$2/'DEPRECATED - DT-Prelim Calcs'!$C$19/'DEPRECATED - DT-Prelim Calcs'!$C$18*3.39*'DEPRECATED - DT-Prelim Calcs'!$C$20</f>
        <v>25.773080821789936</v>
      </c>
      <c r="FJ72" s="46">
        <f t="shared" si="150"/>
        <v>0</v>
      </c>
      <c r="FK72" s="57">
        <f>FI71*'DEPRECATED - DT-Prelim Calcs'!$C$11+FK71</f>
        <v>-2491.5364752481069</v>
      </c>
      <c r="FL72" s="57">
        <f>FL71+0.5*FI72*'DEPRECATED - DT-Prelim Calcs'!$C$11^2+FK72*'DEPRECATED - DT-Prelim Calcs'!$C$11</f>
        <v>-215044.60048317479</v>
      </c>
      <c r="FM72" s="57">
        <f>MIN('Drive Train'!$F$35-FG71*'DEPRECATED - DT-Prelim Calcs'!$C$21*'Drive Train'!$F$39,FM71+FG$2)</f>
        <v>62.24834774045889</v>
      </c>
      <c r="FN72" s="57">
        <f>'Drive Train'!$F$35-FG72*'DEPRECATED - DT-Prelim Calcs'!$C$21*'Drive Train'!$F$39</f>
        <v>6.82</v>
      </c>
      <c r="FO72" s="1">
        <f>IF(FL72&gt;='Drive Train'!$F$29,1,0)</f>
        <v>0</v>
      </c>
      <c r="FP72" s="57">
        <f t="shared" si="151"/>
        <v>103.33333333333333</v>
      </c>
      <c r="FQ72" s="63">
        <f>FQ71+'DEPRECATED - DT-Prelim Calcs'!$C$11</f>
        <v>272</v>
      </c>
      <c r="FR72" s="2">
        <f>GB72/'Drive Train'!$F$35</f>
        <v>0.55000000000000004</v>
      </c>
      <c r="FS72" s="46">
        <f>FZ72*12*60/(PI() * 'Drive Train'!$F$15)/FR$2*FR72</f>
        <v>-550332.18458707153</v>
      </c>
      <c r="FT72" s="2">
        <f>('DEPRECATED - DT-Prelim Calcs'!$C$6*FR72-FS72)/('DEPRECATED - DT-Prelim Calcs'!$C$6*FR72)*'DEPRECATED - DT-Prelim Calcs'!$C$7*FR72</f>
        <v>250.16237895963269</v>
      </c>
      <c r="FU72" s="57">
        <f>FT72/'DEPRECATED - DT-Prelim Calcs'!$C$7*('DEPRECATED - DT-Prelim Calcs'!$C$8-'DEPRECATED - DT-Prelim Calcs'!$C$9)+'DEPRECATED - DT-Prelim Calcs'!$C$9</f>
        <v>13320.473120548082</v>
      </c>
      <c r="FV72" s="57">
        <f t="shared" si="114"/>
        <v>93</v>
      </c>
      <c r="FW72" s="2">
        <f t="shared" si="152"/>
        <v>0.7112822800297498</v>
      </c>
      <c r="FX72" s="57">
        <f>FW72*'DEPRECATED - DT-Prelim Calcs'!$C$21/FR$2/'DEPRECATED - DT-Prelim Calcs'!$C$19/'DEPRECATED - DT-Prelim Calcs'!$C$18*3.39*'DEPRECATED - DT-Prelim Calcs'!$C$20</f>
        <v>25.773080821789936</v>
      </c>
      <c r="FY72" s="46">
        <f t="shared" si="153"/>
        <v>0</v>
      </c>
      <c r="FZ72" s="57">
        <f>FX71*'DEPRECATED - DT-Prelim Calcs'!$C$11+FZ71</f>
        <v>-1746.3833819522886</v>
      </c>
      <c r="GA72" s="57">
        <f>GA71+0.5*FX72*'DEPRECATED - DT-Prelim Calcs'!$C$11^2+FZ72*'DEPRECATED - DT-Prelim Calcs'!$C$11</f>
        <v>-269982.98475089576</v>
      </c>
      <c r="GB72" s="57">
        <f>MIN('Drive Train'!$F$35-FV71*'DEPRECATED - DT-Prelim Calcs'!$C$21*'Drive Train'!$F$39,GB71+FV$2)</f>
        <v>6.82</v>
      </c>
      <c r="GC72" s="57">
        <f>'Drive Train'!$F$35-FV72*'DEPRECATED - DT-Prelim Calcs'!$C$21*'Drive Train'!$F$39</f>
        <v>6.82</v>
      </c>
      <c r="GD72" s="1">
        <f>IF(GA72&gt;='Drive Train'!$F$29,1,0)</f>
        <v>0</v>
      </c>
      <c r="GE72" s="57">
        <f t="shared" si="154"/>
        <v>103.33333333333333</v>
      </c>
      <c r="GF72" s="63">
        <f>GF71+'DEPRECATED - DT-Prelim Calcs'!$C$11</f>
        <v>272</v>
      </c>
      <c r="GG72" s="2">
        <f>GQ72/'Drive Train'!$F$35</f>
        <v>0.85483870967741948</v>
      </c>
      <c r="GH72" s="46">
        <f>GO72*12*60/(PI() * 'Drive Train'!$F$15)/GG$2*GG72</f>
        <v>-56891.769582286011</v>
      </c>
      <c r="GI72" s="2">
        <f>('DEPRECATED - DT-Prelim Calcs'!$C$6*GG72-GH72)/('DEPRECATED - DT-Prelim Calcs'!$C$6*GG72)*'DEPRECATED - DT-Prelim Calcs'!$C$7*GG72</f>
        <v>27.784207199011</v>
      </c>
      <c r="GJ72" s="57">
        <f>GI72/'DEPRECATED - DT-Prelim Calcs'!$C$7*('DEPRECATED - DT-Prelim Calcs'!$C$8-'DEPRECATED - DT-Prelim Calcs'!$C$9)+'DEPRECATED - DT-Prelim Calcs'!$C$9</f>
        <v>1481.834350055233</v>
      </c>
      <c r="GK72" s="57">
        <f t="shared" si="155"/>
        <v>29.999999999999982</v>
      </c>
      <c r="GL72" s="2">
        <f t="shared" si="156"/>
        <v>0.99579519204165001</v>
      </c>
      <c r="GM72" s="57">
        <f>GL72*'DEPRECATED - DT-Prelim Calcs'!$C$21/GG$2/'DEPRECATED - DT-Prelim Calcs'!$C$19/'DEPRECATED - DT-Prelim Calcs'!$C$18*3.39*'DEPRECATED - DT-Prelim Calcs'!$C$20</f>
        <v>25.773080821789936</v>
      </c>
      <c r="GN72" s="46">
        <f t="shared" si="157"/>
        <v>0</v>
      </c>
      <c r="GO72" s="57">
        <f>GM71*'DEPRECATED - DT-Prelim Calcs'!$C$11+GO71</f>
        <v>-162.61876765269164</v>
      </c>
      <c r="GP72" s="57">
        <f>GP71+0.5*GM72*'DEPRECATED - DT-Prelim Calcs'!$C$11^2+GO72*'DEPRECATED - DT-Prelim Calcs'!$C$11</f>
        <v>-140934.0076912005</v>
      </c>
      <c r="GQ72" s="57">
        <f>MIN('Drive Train'!$F$35-GK71*'DEPRECATED - DT-Prelim Calcs'!$C$21*'Drive Train'!$F$39,GQ71+GK$2)</f>
        <v>10.600000000000001</v>
      </c>
      <c r="GR72" s="57">
        <f>'Drive Train'!$F$35-GK72*'DEPRECATED - DT-Prelim Calcs'!$C$21*'Drive Train'!$F$39</f>
        <v>10.600000000000001</v>
      </c>
      <c r="GS72" s="1">
        <f>IF(GP72&gt;='Drive Train'!$F$29,1,0)</f>
        <v>0</v>
      </c>
      <c r="GT72" s="57">
        <f t="shared" si="158"/>
        <v>33.333333333333314</v>
      </c>
      <c r="GU72" s="63">
        <f>GU71+'DEPRECATED - DT-Prelim Calcs'!$C$11</f>
        <v>272</v>
      </c>
      <c r="GV72" s="2">
        <f>HF72/'Drive Train'!$F$35</f>
        <v>0.83870967741935498</v>
      </c>
      <c r="GW72" s="46">
        <f>HD72*12*60/(PI() * 'Drive Train'!$F$15)/GV$2*GV72</f>
        <v>-133632.08015299618</v>
      </c>
      <c r="GX72" s="2">
        <f>('DEPRECATED - DT-Prelim Calcs'!$C$6*GV72-GW72)/('DEPRECATED - DT-Prelim Calcs'!$C$6*GV72)*'DEPRECATED - DT-Prelim Calcs'!$C$7*GV72</f>
        <v>62.444050766993556</v>
      </c>
      <c r="GY72" s="57">
        <f>GX72/'DEPRECATED - DT-Prelim Calcs'!$C$7*('DEPRECATED - DT-Prelim Calcs'!$C$8-'DEPRECATED - DT-Prelim Calcs'!$C$9)+'DEPRECATED - DT-Prelim Calcs'!$C$9</f>
        <v>3327.00361552086</v>
      </c>
      <c r="GZ72" s="57">
        <f t="shared" si="115"/>
        <v>33.333333333333314</v>
      </c>
      <c r="HA72" s="2">
        <f t="shared" si="159"/>
        <v>0.99579519204165001</v>
      </c>
      <c r="HB72" s="57">
        <f>HA72*'DEPRECATED - DT-Prelim Calcs'!$C$21/GV$2/'DEPRECATED - DT-Prelim Calcs'!$C$19/'DEPRECATED - DT-Prelim Calcs'!$C$18*3.39*'DEPRECATED - DT-Prelim Calcs'!$C$20</f>
        <v>25.773080821789936</v>
      </c>
      <c r="HC72" s="46">
        <f t="shared" si="160"/>
        <v>0</v>
      </c>
      <c r="HD72" s="57">
        <f>HB71*'DEPRECATED - DT-Prelim Calcs'!$C$11+HD71</f>
        <v>-389.31799487388378</v>
      </c>
      <c r="HE72" s="57">
        <f>HE71+0.5*HB72*'DEPRECATED - DT-Prelim Calcs'!$C$11^2+HD72*'DEPRECATED - DT-Prelim Calcs'!$C$11</f>
        <v>-135081.86563162832</v>
      </c>
      <c r="HF72" s="57">
        <f>MIN('Drive Train'!$F$35-GZ71*'DEPRECATED - DT-Prelim Calcs'!$C$21*'Drive Train'!$F$39,HF71+GZ$2)</f>
        <v>10.400000000000002</v>
      </c>
      <c r="HG72" s="57">
        <f>'Drive Train'!$F$35-GZ72*'DEPRECATED - DT-Prelim Calcs'!$C$21*'Drive Train'!$F$39</f>
        <v>10.400000000000002</v>
      </c>
      <c r="HH72" s="1">
        <f>IF(HE72&gt;='Drive Train'!$F$29,1,0)</f>
        <v>0</v>
      </c>
      <c r="HI72" s="57">
        <f t="shared" si="161"/>
        <v>37.037037037037017</v>
      </c>
      <c r="HJ72" s="63">
        <f>HJ71+'DEPRECATED - DT-Prelim Calcs'!$C$11</f>
        <v>272</v>
      </c>
      <c r="HK72" s="2">
        <f>HU72/'Drive Train'!$F$35</f>
        <v>0.82258064516129037</v>
      </c>
      <c r="HL72" s="46">
        <f>HS72*12*60/(PI() * 'Drive Train'!$F$15)/HK$2*HK72</f>
        <v>-149883.45315161147</v>
      </c>
      <c r="HM72" s="2">
        <f>('DEPRECATED - DT-Prelim Calcs'!$C$6*HK72-HL72)/('DEPRECATED - DT-Prelim Calcs'!$C$6*HK72)*'DEPRECATED - DT-Prelim Calcs'!$C$7*HK72</f>
        <v>69.753361586617984</v>
      </c>
      <c r="HN72" s="57">
        <f>HM72/'DEPRECATED - DT-Prelim Calcs'!$C$7*('DEPRECATED - DT-Prelim Calcs'!$C$8-'DEPRECATED - DT-Prelim Calcs'!$C$9)+'DEPRECATED - DT-Prelim Calcs'!$C$9</f>
        <v>3716.1258471216129</v>
      </c>
      <c r="HO72" s="57">
        <f t="shared" si="116"/>
        <v>36.66666666666665</v>
      </c>
      <c r="HP72" s="2">
        <f t="shared" si="162"/>
        <v>0.99579519204165001</v>
      </c>
      <c r="HQ72" s="57">
        <f>HP72*'DEPRECATED - DT-Prelim Calcs'!$C$21/HK$2/'DEPRECATED - DT-Prelim Calcs'!$C$19/'DEPRECATED - DT-Prelim Calcs'!$C$18*3.39*'DEPRECATED - DT-Prelim Calcs'!$C$20</f>
        <v>25.773080821789936</v>
      </c>
      <c r="HR72" s="46">
        <f t="shared" si="163"/>
        <v>0</v>
      </c>
      <c r="HS72" s="57">
        <f>HQ71*'DEPRECATED - DT-Prelim Calcs'!$C$11+HS71</f>
        <v>-445.22609108288725</v>
      </c>
      <c r="HT72" s="57">
        <f>HT71+0.5*HQ72*'DEPRECATED - DT-Prelim Calcs'!$C$11^2+HS72*'DEPRECATED - DT-Prelim Calcs'!$C$11</f>
        <v>-112718.21449284042</v>
      </c>
      <c r="HU72" s="57">
        <f>MIN('Drive Train'!$F$35-HO71*'DEPRECATED - DT-Prelim Calcs'!$C$21*'Drive Train'!$F$39,HU71+HO$2)</f>
        <v>10.200000000000001</v>
      </c>
      <c r="HV72" s="57">
        <f>'Drive Train'!$F$35-HO72*'DEPRECATED - DT-Prelim Calcs'!$C$21*'Drive Train'!$F$39</f>
        <v>10.200000000000001</v>
      </c>
      <c r="HW72" s="1">
        <f>IF(HT72&gt;='Drive Train'!$F$29,1,0)</f>
        <v>0</v>
      </c>
      <c r="HX72" s="57">
        <f t="shared" si="164"/>
        <v>40.740740740740726</v>
      </c>
      <c r="HY72" s="63">
        <f>HY71+'DEPRECATED - DT-Prelim Calcs'!$C$11</f>
        <v>272</v>
      </c>
      <c r="HZ72" s="2">
        <f>IJ72/'Drive Train'!$F$35</f>
        <v>0.80645161290322598</v>
      </c>
      <c r="IA72" s="46">
        <f>IH72*12*60/(PI() * 'Drive Train'!$F$15)/HZ$2*HZ72</f>
        <v>-165231.09577322085</v>
      </c>
      <c r="IB72" s="2">
        <f>('DEPRECATED - DT-Prelim Calcs'!$C$6*HZ72-IA72)/('DEPRECATED - DT-Prelim Calcs'!$C$6*HZ72)*'DEPRECATED - DT-Prelim Calcs'!$C$7*HZ72</f>
        <v>76.654043849284818</v>
      </c>
      <c r="IC72" s="57">
        <f>IB72/'DEPRECATED - DT-Prelim Calcs'!$C$7*('DEPRECATED - DT-Prelim Calcs'!$C$8-'DEPRECATED - DT-Prelim Calcs'!$C$9)+'DEPRECATED - DT-Prelim Calcs'!$C$9</f>
        <v>4083.4941186154533</v>
      </c>
      <c r="ID72" s="57">
        <f t="shared" si="117"/>
        <v>39.999999999999986</v>
      </c>
      <c r="IE72" s="2">
        <f t="shared" si="165"/>
        <v>0.99579519204165001</v>
      </c>
      <c r="IF72" s="57">
        <f>IE72*'DEPRECATED - DT-Prelim Calcs'!$C$21/HZ$2/'DEPRECATED - DT-Prelim Calcs'!$C$19/'DEPRECATED - DT-Prelim Calcs'!$C$18*3.39*'DEPRECATED - DT-Prelim Calcs'!$C$20</f>
        <v>25.773080821789936</v>
      </c>
      <c r="IG72" s="46">
        <f t="shared" si="166"/>
        <v>0</v>
      </c>
      <c r="IH72" s="57">
        <f>IF71*'DEPRECATED - DT-Prelim Calcs'!$C$11+IH71</f>
        <v>-500.63230607904904</v>
      </c>
      <c r="II72" s="57">
        <f>II71+0.5*IF72*'DEPRECATED - DT-Prelim Calcs'!$C$11^2+IH72*'DEPRECATED - DT-Prelim Calcs'!$C$11</f>
        <v>-117624.60862278839</v>
      </c>
      <c r="IJ72" s="57">
        <f>MIN('Drive Train'!$F$35-ID71*'DEPRECATED - DT-Prelim Calcs'!$C$21*'Drive Train'!$F$39,IJ71+ID$2)</f>
        <v>10.000000000000002</v>
      </c>
      <c r="IK72" s="57">
        <f>'Drive Train'!$F$35-ID72*'DEPRECATED - DT-Prelim Calcs'!$C$21*'Drive Train'!$F$39</f>
        <v>10.000000000000002</v>
      </c>
      <c r="IL72" s="1">
        <f>IF(II72&gt;='Drive Train'!$F$29,1,0)</f>
        <v>0</v>
      </c>
      <c r="IM72" s="57">
        <f t="shared" si="167"/>
        <v>44.444444444444429</v>
      </c>
      <c r="IN72" s="63">
        <f>IN71+'DEPRECATED - DT-Prelim Calcs'!$C$11</f>
        <v>272</v>
      </c>
      <c r="IO72" s="2">
        <f>IY72/'Drive Train'!$F$35</f>
        <v>0.79032258064516137</v>
      </c>
      <c r="IP72" s="46">
        <f>IW72*12*60/(PI() * 'Drive Train'!$F$15)/IO$2*IO72</f>
        <v>-290963.1849290196</v>
      </c>
      <c r="IQ72" s="2">
        <f>('DEPRECATED - DT-Prelim Calcs'!$C$6*IO72-IP72)/('DEPRECATED - DT-Prelim Calcs'!$C$6*IO72)*'DEPRECATED - DT-Prelim Calcs'!$C$7*IO72</f>
        <v>133.4658923684988</v>
      </c>
      <c r="IR72" s="57">
        <f>IQ72/'DEPRECATED - DT-Prelim Calcs'!$C$7*('DEPRECATED - DT-Prelim Calcs'!$C$8-'DEPRECATED - DT-Prelim Calcs'!$C$9)+'DEPRECATED - DT-Prelim Calcs'!$C$9</f>
        <v>7107.9589173769273</v>
      </c>
      <c r="IS72" s="57">
        <f t="shared" si="118"/>
        <v>43.333333333333321</v>
      </c>
      <c r="IT72" s="2">
        <f t="shared" si="168"/>
        <v>0.99579519204165001</v>
      </c>
      <c r="IU72" s="57">
        <f>IT72*'DEPRECATED - DT-Prelim Calcs'!$C$21/IO$2/'DEPRECATED - DT-Prelim Calcs'!$C$19/'DEPRECATED - DT-Prelim Calcs'!$C$18*3.39*'DEPRECATED - DT-Prelim Calcs'!$C$20</f>
        <v>25.773080821789936</v>
      </c>
      <c r="IV72" s="46">
        <f t="shared" si="169"/>
        <v>0</v>
      </c>
      <c r="IW72" s="57">
        <f>IU71*'DEPRECATED - DT-Prelim Calcs'!$C$11+IW71</f>
        <v>-899.5784740120946</v>
      </c>
      <c r="IX72" s="57">
        <f>IX71+0.5*IU72*'DEPRECATED - DT-Prelim Calcs'!$C$11^2+IW72*'DEPRECATED - DT-Prelim Calcs'!$C$11</f>
        <v>-147680.77650945913</v>
      </c>
      <c r="IY72" s="57">
        <f>MIN('Drive Train'!$F$35-IS71*'DEPRECATED - DT-Prelim Calcs'!$C$21*'Drive Train'!$F$39,IY71+IS$2)</f>
        <v>9.8000000000000007</v>
      </c>
      <c r="IZ72" s="57">
        <f>'Drive Train'!$F$35-IS72*'DEPRECATED - DT-Prelim Calcs'!$C$21*'Drive Train'!$F$39</f>
        <v>9.8000000000000007</v>
      </c>
      <c r="JA72" s="1">
        <f>IF(IX72&gt;='Drive Train'!$F$29,1,0)</f>
        <v>0</v>
      </c>
      <c r="JB72" s="57">
        <f t="shared" si="170"/>
        <v>48.148148148148138</v>
      </c>
      <c r="JC72" s="63">
        <f>JC71+'DEPRECATED - DT-Prelim Calcs'!$C$11</f>
        <v>272</v>
      </c>
      <c r="JD72" s="2">
        <f>JN72/'Drive Train'!$F$35</f>
        <v>0.77419354838709686</v>
      </c>
      <c r="JE72" s="46">
        <f>JL72*12*60/(PI() * 'Drive Train'!$F$15)/JD$2*JD72</f>
        <v>-133472.25348308674</v>
      </c>
      <c r="JF72" s="2">
        <f>('DEPRECATED - DT-Prelim Calcs'!$C$6*JD72-JE72)/('DEPRECATED - DT-Prelim Calcs'!$C$6*JD72)*'DEPRECATED - DT-Prelim Calcs'!$C$7*JD72</f>
        <v>62.216300052783453</v>
      </c>
      <c r="JG72" s="57">
        <f>JF72/'DEPRECATED - DT-Prelim Calcs'!$C$7*('DEPRECATED - DT-Prelim Calcs'!$C$8-'DEPRECATED - DT-Prelim Calcs'!$C$9)+'DEPRECATED - DT-Prelim Calcs'!$C$9</f>
        <v>3314.8789613162312</v>
      </c>
      <c r="JH72" s="57">
        <f t="shared" si="119"/>
        <v>46.666666666666657</v>
      </c>
      <c r="JI72" s="2">
        <f t="shared" si="171"/>
        <v>0.99579519204165001</v>
      </c>
      <c r="JJ72" s="57">
        <f>JI72*'DEPRECATED - DT-Prelim Calcs'!$C$21/JD$2/'DEPRECATED - DT-Prelim Calcs'!$C$19/'DEPRECATED - DT-Prelim Calcs'!$C$18*3.39*'DEPRECATED - DT-Prelim Calcs'!$C$20</f>
        <v>25.773080821789936</v>
      </c>
      <c r="JK72" s="46">
        <f t="shared" si="172"/>
        <v>0</v>
      </c>
      <c r="JL72" s="57">
        <f>JJ71*'DEPRECATED - DT-Prelim Calcs'!$C$11+JL71</f>
        <v>-421.25672623665355</v>
      </c>
      <c r="JM72" s="57">
        <f>JM71+0.5*JJ72*'DEPRECATED - DT-Prelim Calcs'!$C$11^2+JL72*'DEPRECATED - DT-Prelim Calcs'!$C$11</f>
        <v>-166393.22926249841</v>
      </c>
      <c r="JN72" s="57">
        <f>MIN('Drive Train'!$F$35-JH71*'DEPRECATED - DT-Prelim Calcs'!$C$21*'Drive Train'!$F$39,JN71+JH$2)</f>
        <v>9.6000000000000014</v>
      </c>
      <c r="JO72" s="57">
        <f>'Drive Train'!$F$35-JH72*'DEPRECATED - DT-Prelim Calcs'!$C$21*'Drive Train'!$F$39</f>
        <v>9.6000000000000014</v>
      </c>
      <c r="JP72" s="1">
        <f>IF(JM72&gt;='Drive Train'!$F$29,1,0)</f>
        <v>0</v>
      </c>
      <c r="JQ72" s="57">
        <f>MIN(JG72,'DEPRECATED - DT-Prelim Calcs'!$C$10)*'DEPRECATED - DT-Prelim Calcs'!$C$11*1000/60/60</f>
        <v>103.33333333333333</v>
      </c>
      <c r="JR72" s="63">
        <f>JR71+'DEPRECATED - DT-Prelim Calcs'!$C$11</f>
        <v>272</v>
      </c>
      <c r="JS72" s="2">
        <f>KC72/'Drive Train'!$F$35</f>
        <v>0.75806451612903225</v>
      </c>
      <c r="JT72" s="46">
        <f>KA72*12*60/(PI() * 'Drive Train'!$F$15)/JS$2*JS72</f>
        <v>-260639.53966526745</v>
      </c>
      <c r="JU72" s="2">
        <f>('DEPRECATED - DT-Prelim Calcs'!$C$6*JS72-JT72)/('DEPRECATED - DT-Prelim Calcs'!$C$6*JS72)*'DEPRECATED - DT-Prelim Calcs'!$C$7*JS72</f>
        <v>119.67708381281932</v>
      </c>
      <c r="JV72" s="57">
        <f>JU72/'DEPRECATED - DT-Prelim Calcs'!$C$7*('DEPRECATED - DT-Prelim Calcs'!$C$8-'DEPRECATED - DT-Prelim Calcs'!$C$9)+'DEPRECATED - DT-Prelim Calcs'!$C$9</f>
        <v>6373.8908104500906</v>
      </c>
      <c r="JW72" s="57">
        <f t="shared" si="120"/>
        <v>49.999999999999993</v>
      </c>
      <c r="JX72" s="2">
        <f t="shared" si="173"/>
        <v>0.99579519204165001</v>
      </c>
      <c r="JY72" s="57">
        <f>JX72*'DEPRECATED - DT-Prelim Calcs'!$C$21/JS$2/'DEPRECATED - DT-Prelim Calcs'!$C$19/'DEPRECATED - DT-Prelim Calcs'!$C$18*3.39*'DEPRECATED - DT-Prelim Calcs'!$C$20</f>
        <v>25.773080821789936</v>
      </c>
      <c r="JZ72" s="46">
        <f t="shared" si="174"/>
        <v>0</v>
      </c>
      <c r="KA72" s="57">
        <f>JY71*'DEPRECATED - DT-Prelim Calcs'!$C$11+KA71</f>
        <v>-840.11653939145276</v>
      </c>
      <c r="KB72" s="57">
        <f>KB71+0.5*JY72*'DEPRECATED - DT-Prelim Calcs'!$C$11^2+KA72*'DEPRECATED - DT-Prelim Calcs'!$C$11</f>
        <v>-153774.58269489309</v>
      </c>
      <c r="KC72" s="57">
        <f>MIN('Drive Train'!$F$35-JW71*'DEPRECATED - DT-Prelim Calcs'!$C$21*'Drive Train'!$F$39,KC71+JW$2)</f>
        <v>9.4</v>
      </c>
      <c r="KD72" s="57">
        <f>'Drive Train'!$F$35-JW72*'DEPRECATED - DT-Prelim Calcs'!$C$21*'Drive Train'!$F$39</f>
        <v>9.4</v>
      </c>
      <c r="KE72" s="1">
        <f>IF(KB72&gt;='Drive Train'!$F$29,1,0)</f>
        <v>0</v>
      </c>
      <c r="KF72" s="57">
        <f>MIN(JV72,'DEPRECATED - DT-Prelim Calcs'!$C$10)*'DEPRECATED - DT-Prelim Calcs'!$C$11*1000/60/60</f>
        <v>103.33333333333333</v>
      </c>
      <c r="KG72" s="63">
        <f>KG71+'DEPRECATED - DT-Prelim Calcs'!$C$11</f>
        <v>272</v>
      </c>
      <c r="KH72" s="2">
        <f>KR72/'Drive Train'!$F$35</f>
        <v>0.74193548387096786</v>
      </c>
      <c r="KI72" s="46">
        <f>KP72*12*60/(PI() * 'Drive Train'!$F$15)/KH$2*KH72</f>
        <v>26634.252252880327</v>
      </c>
      <c r="KJ72" s="2">
        <f>('DEPRECATED - DT-Prelim Calcs'!$C$6*KH72-KI72)/('DEPRECATED - DT-Prelim Calcs'!$C$6*KH72)*'DEPRECATED - DT-Prelim Calcs'!$C$7*KH72</f>
        <v>-10.254815020351568</v>
      </c>
      <c r="KK72" s="57">
        <f>KJ72/'DEPRECATED - DT-Prelim Calcs'!$C$7*('DEPRECATED - DT-Prelim Calcs'!$C$8-'DEPRECATED - DT-Prelim Calcs'!$C$9)+'DEPRECATED - DT-Prelim Calcs'!$C$9</f>
        <v>-543.23060875979513</v>
      </c>
      <c r="KL72" s="57">
        <f t="shared" si="121"/>
        <v>-543.23060875979513</v>
      </c>
      <c r="KM72" s="2">
        <f t="shared" si="175"/>
        <v>-12.883018500995046</v>
      </c>
      <c r="KN72" s="57">
        <f>KM72*'DEPRECATED - DT-Prelim Calcs'!$C$21/KH$2/'DEPRECATED - DT-Prelim Calcs'!$C$19/'DEPRECATED - DT-Prelim Calcs'!$C$18*3.39*'DEPRECATED - DT-Prelim Calcs'!$C$20</f>
        <v>-333.43711609412219</v>
      </c>
      <c r="KO72" s="46">
        <f t="shared" si="176"/>
        <v>1</v>
      </c>
      <c r="KP72" s="57">
        <f>KN71*'DEPRECATED - DT-Prelim Calcs'!$C$11+KP71</f>
        <v>87.716192042979969</v>
      </c>
      <c r="KQ72" s="57">
        <f>KQ71+0.5*KN72*'DEPRECATED - DT-Prelim Calcs'!$C$11^2+KP72*'DEPRECATED - DT-Prelim Calcs'!$C$11</f>
        <v>-114321.44557528716</v>
      </c>
      <c r="KR72" s="57">
        <f>MIN('Drive Train'!$F$35-KL71*'DEPRECATED - DT-Prelim Calcs'!$C$21*'Drive Train'!$F$39,KR71+KL$2)</f>
        <v>9.2000000000000011</v>
      </c>
      <c r="KS72" s="57">
        <f>'Drive Train'!$F$35-KL72*'DEPRECATED - DT-Prelim Calcs'!$C$21*'Drive Train'!$F$39</f>
        <v>44.993836525587703</v>
      </c>
      <c r="KT72" s="1">
        <f>IF(KQ72&gt;='Drive Train'!$F$29,1,0)</f>
        <v>0</v>
      </c>
      <c r="KU72" s="57">
        <f>MIN(KK72,'DEPRECATED - DT-Prelim Calcs'!$C$10)*'DEPRECATED - DT-Prelim Calcs'!$C$11*1000/60/60</f>
        <v>-603.58956528866122</v>
      </c>
      <c r="KV72" s="63">
        <f>KV71+'DEPRECATED - DT-Prelim Calcs'!$C$11</f>
        <v>272</v>
      </c>
      <c r="KW72" s="2">
        <f>LG72/'Drive Train'!$F$35</f>
        <v>0.72580645161290325</v>
      </c>
      <c r="KX72" s="46">
        <f>LE72*12*60/(PI() * 'Drive Train'!$F$15)/KW$2*KW72</f>
        <v>-124314.85872646458</v>
      </c>
      <c r="KY72" s="2">
        <f>('DEPRECATED - DT-Prelim Calcs'!$C$6*KW72-KX72)/('DEPRECATED - DT-Prelim Calcs'!$C$6*KW72)*'DEPRECATED - DT-Prelim Calcs'!$C$7*KW72</f>
        <v>57.95910152789547</v>
      </c>
      <c r="KZ72" s="57">
        <f>KY72/'DEPRECATED - DT-Prelim Calcs'!$C$7*('DEPRECATED - DT-Prelim Calcs'!$C$8-'DEPRECATED - DT-Prelim Calcs'!$C$9)+'DEPRECATED - DT-Prelim Calcs'!$C$9</f>
        <v>3088.2405502194974</v>
      </c>
      <c r="LA72" s="57">
        <f t="shared" si="122"/>
        <v>56.666666666666664</v>
      </c>
      <c r="LB72" s="2">
        <f t="shared" si="177"/>
        <v>0.99579519204165001</v>
      </c>
      <c r="LC72" s="57">
        <f>LB72*'DEPRECATED - DT-Prelim Calcs'!$C$21/KW$2/'DEPRECATED - DT-Prelim Calcs'!$C$19/'DEPRECATED - DT-Prelim Calcs'!$C$18*3.39*'DEPRECATED - DT-Prelim Calcs'!$C$20</f>
        <v>25.773080821789936</v>
      </c>
      <c r="LD72" s="46">
        <f t="shared" si="178"/>
        <v>0</v>
      </c>
      <c r="LE72" s="57">
        <f>LC71*'DEPRECATED - DT-Prelim Calcs'!$C$11+LE71</f>
        <v>-418.51171545108036</v>
      </c>
      <c r="LF72" s="57">
        <f>LF71+0.5*LC72*'DEPRECATED - DT-Prelim Calcs'!$C$11^2+LE72*'DEPRECATED - DT-Prelim Calcs'!$C$11</f>
        <v>-143958.74775248827</v>
      </c>
      <c r="LG72" s="57">
        <f>MIN('Drive Train'!$F$35-LA71*'DEPRECATED - DT-Prelim Calcs'!$C$21*'Drive Train'!$F$39,LG71+LA$2)</f>
        <v>9</v>
      </c>
      <c r="LH72" s="57">
        <f>'Drive Train'!$F$35-LA72*'DEPRECATED - DT-Prelim Calcs'!$C$21*'Drive Train'!$F$39</f>
        <v>9</v>
      </c>
      <c r="LI72" s="1">
        <f>IF(LF72&gt;='Drive Train'!$F$29,1,0)</f>
        <v>0</v>
      </c>
      <c r="LJ72" s="57">
        <f>MIN(KZ72,'DEPRECATED - DT-Prelim Calcs'!$C$10)*'DEPRECATED - DT-Prelim Calcs'!$C$11*1000/60/60</f>
        <v>103.33333333333333</v>
      </c>
      <c r="LK72" s="63">
        <f>LK71+'DEPRECATED - DT-Prelim Calcs'!$C$11</f>
        <v>272</v>
      </c>
      <c r="LL72" s="2">
        <f>LV72/'Drive Train'!$F$35</f>
        <v>0.70967741935483875</v>
      </c>
      <c r="LM72" s="46">
        <f>LT72*12*60/(PI() * 'Drive Train'!$F$15)/LL$2*LL72</f>
        <v>-79789.19754335795</v>
      </c>
      <c r="LN72" s="2">
        <f>('DEPRECATED - DT-Prelim Calcs'!$C$6*LL72-LM72)/('DEPRECATED - DT-Prelim Calcs'!$C$6*LL72)*'DEPRECATED - DT-Prelim Calcs'!$C$7*LL72</f>
        <v>37.787614528017144</v>
      </c>
      <c r="LO72" s="57">
        <f>LN72/'DEPRECATED - DT-Prelim Calcs'!$C$7*('DEPRECATED - DT-Prelim Calcs'!$C$8-'DEPRECATED - DT-Prelim Calcs'!$C$9)+'DEPRECATED - DT-Prelim Calcs'!$C$9</f>
        <v>2014.3808896035684</v>
      </c>
      <c r="LP72" s="57">
        <f t="shared" si="123"/>
        <v>60</v>
      </c>
      <c r="LQ72" s="2">
        <f t="shared" si="179"/>
        <v>0.99579519204165001</v>
      </c>
      <c r="LR72" s="57">
        <f>LQ72*'DEPRECATED - DT-Prelim Calcs'!$C$21/LL$2/'DEPRECATED - DT-Prelim Calcs'!$C$19/'DEPRECATED - DT-Prelim Calcs'!$C$18*3.39*'DEPRECATED - DT-Prelim Calcs'!$C$20</f>
        <v>25.773080821789936</v>
      </c>
      <c r="LS72" s="46">
        <f t="shared" si="180"/>
        <v>0</v>
      </c>
      <c r="LT72" s="57">
        <f>LR71*'DEPRECATED - DT-Prelim Calcs'!$C$11+LT71</f>
        <v>-274.71888400936496</v>
      </c>
      <c r="LU72" s="57">
        <f>LU71+0.5*LR72*'DEPRECATED - DT-Prelim Calcs'!$C$11^2+LT72*'DEPRECATED - DT-Prelim Calcs'!$C$11</f>
        <v>-156479.24542321838</v>
      </c>
      <c r="LV72" s="57">
        <f>MIN('Drive Train'!$F$35-LP71*'DEPRECATED - DT-Prelim Calcs'!$C$21*'Drive Train'!$F$39,LV71+LP$2)</f>
        <v>8.8000000000000007</v>
      </c>
      <c r="LW72" s="57">
        <f>'Drive Train'!$F$35-LP72*'DEPRECATED - DT-Prelim Calcs'!$C$21*'Drive Train'!$F$39</f>
        <v>8.8000000000000007</v>
      </c>
      <c r="LX72" s="1">
        <f>IF(LU72&gt;='Drive Train'!$F$29,1,0)</f>
        <v>0</v>
      </c>
      <c r="LY72" s="57">
        <f>MIN(LO72,'DEPRECATED - DT-Prelim Calcs'!$C$10)*'DEPRECATED - DT-Prelim Calcs'!$C$11*1000/60/60</f>
        <v>103.33333333333333</v>
      </c>
      <c r="LZ72" s="63">
        <f>LZ71+'DEPRECATED - DT-Prelim Calcs'!$C$11</f>
        <v>272</v>
      </c>
    </row>
    <row r="73" spans="2:338" x14ac:dyDescent="0.2">
      <c r="B73" s="73"/>
      <c r="C73" s="73"/>
      <c r="Q73" s="126"/>
      <c r="R73" s="63">
        <f>R72+'DEPRECATED - DT-Prelim Calcs'!$C$11</f>
        <v>276</v>
      </c>
      <c r="S73" s="2">
        <f>AG73/'Drive Train'!$F$35</f>
        <v>0</v>
      </c>
      <c r="T73" s="46">
        <f>AE73*12*60/(PI() * 'Drive Train'!$F$15)/S$2*ABS(S73)</f>
        <v>0</v>
      </c>
      <c r="U73" s="2">
        <f>IF(OR(AD72=1,AND($C$32=Motors!$C$32,'DEPRECATED - DT-Prelim Calcs'!AI72=1)),0,IF(AG73=0,-(V72+$C$9)/($C$8-$C$9)*$C$7,($C$6*S73-T73)/($C$6*S73)*$C$7*S73))</f>
        <v>0</v>
      </c>
      <c r="V73" s="57">
        <f>IF(AND(AD72=1,AI72=1),0,ABS(U73/$C$7*($C$8-$C$9)+$C$9) *'Drive Train'!$AA$49 + V72*(1-'Drive Train'!$AA$49))</f>
        <v>0</v>
      </c>
      <c r="W73" s="57">
        <f t="shared" si="96"/>
        <v>0</v>
      </c>
      <c r="X73" s="2">
        <f>MAX(MIN(IF(AND(AI72=1,AG73&lt;0),-1,1)*(W73-$C$9)/($C$8-$C$9)*$C$7-$C$29*AE73/T$2 -  AI72*$C$29/2,X$2),MAX(X$4:X72)*-1)</f>
        <v>-0.2458281045106315</v>
      </c>
      <c r="Y73" s="57">
        <f t="shared" si="97"/>
        <v>0</v>
      </c>
      <c r="Z73" s="57">
        <f t="shared" si="98"/>
        <v>0</v>
      </c>
      <c r="AA73" s="57">
        <f t="shared" si="99"/>
        <v>0</v>
      </c>
      <c r="AB73" s="57" t="e">
        <f t="shared" si="100"/>
        <v>#N/A</v>
      </c>
      <c r="AC73" s="46">
        <f t="shared" si="124"/>
        <v>1</v>
      </c>
      <c r="AD73" s="1">
        <f t="shared" si="101"/>
        <v>1</v>
      </c>
      <c r="AE73" s="57">
        <f t="shared" si="102"/>
        <v>0</v>
      </c>
      <c r="AF73" s="57" t="e">
        <f t="shared" si="103"/>
        <v>#N/A</v>
      </c>
      <c r="AG73" s="57">
        <f>IF(AI72=0,MIN('Drive Train'!$F$35-W72*$C$21*'Drive Train'!$F$39,AG72+W$2)-$C$3,IF(AE72-1&lt;=0,0,IF($C$32=Motors!$C$30,MAX(MAX(AG$4:AG72)*-1,AG72-W$2),MAX(0,MAX(AG$4:AG72)*-1,AG72-W$2))))</f>
        <v>0</v>
      </c>
      <c r="AH73" s="57">
        <f>'Drive Train'!$F$35-ABS(W73)*'DEPRECATED - DT-Prelim Calcs'!$C$21*'Drive Train'!$F$39</f>
        <v>12.4</v>
      </c>
      <c r="AI73" s="1">
        <f>IF(AJ73&gt;='Drive Train'!$F$29,1,0)</f>
        <v>1</v>
      </c>
      <c r="AJ73" s="57">
        <f>AJ72+0.5*Y73*'DEPRECATED - DT-Prelim Calcs'!$C$11^2+AE73*'DEPRECATED - DT-Prelim Calcs'!$C$11</f>
        <v>784.33981740885292</v>
      </c>
      <c r="AK73" s="57">
        <f t="shared" si="104"/>
        <v>0</v>
      </c>
      <c r="AL73" s="63">
        <f>AL72+'DEPRECATED - DT-Prelim Calcs'!$C$11</f>
        <v>276</v>
      </c>
      <c r="AM73" s="2">
        <f>AW73/'Drive Train'!$F$35</f>
        <v>0.90171799647578599</v>
      </c>
      <c r="AN73" s="46">
        <f>AU73*12*60/(PI() * 'Drive Train'!$F$15)/AM$2*AM73</f>
        <v>4074.5129587741221</v>
      </c>
      <c r="AO73" s="2">
        <f>('DEPRECATED - DT-Prelim Calcs'!$C$6*AM73-AN73)/('DEPRECATED - DT-Prelim Calcs'!$C$6*AM73)*'DEPRECATED - DT-Prelim Calcs'!$C$7*AM73</f>
        <v>0.33081837701402989</v>
      </c>
      <c r="AP73" s="57">
        <f>AO73/'DEPRECATED - DT-Prelim Calcs'!$C$7*('DEPRECATED - DT-Prelim Calcs'!$C$8-'DEPRECATED - DT-Prelim Calcs'!$C$9)+'DEPRECATED - DT-Prelim Calcs'!$C$9</f>
        <v>20.311617332323664</v>
      </c>
      <c r="AQ73" s="57">
        <f t="shared" si="105"/>
        <v>20.311617332323664</v>
      </c>
      <c r="AR73" s="2">
        <f t="shared" si="125"/>
        <v>3.1247392173749944E-8</v>
      </c>
      <c r="AS73" s="57">
        <f>AR73*'DEPRECATED - DT-Prelim Calcs'!$C$21/AM$2/'DEPRECATED - DT-Prelim Calcs'!$C$19/'DEPRECATED - DT-Prelim Calcs'!$C$18*3.39*'DEPRECATED - DT-Prelim Calcs'!$C$20</f>
        <v>2.2644780745291151E-7</v>
      </c>
      <c r="AT73" s="46">
        <f t="shared" si="126"/>
        <v>0</v>
      </c>
      <c r="AU73" s="57">
        <f>AS72*'DEPRECATED - DT-Prelim Calcs'!$C$11+AU72</f>
        <v>39.432320760881055</v>
      </c>
      <c r="AV73" s="57">
        <f>AV72+0.5*AS73*'DEPRECATED - DT-Prelim Calcs'!$C$11^2+AU73*'DEPRECATED - DT-Prelim Calcs'!$C$11</f>
        <v>10838.707105455809</v>
      </c>
      <c r="AW73" s="57">
        <f>MIN('Drive Train'!$F$35-AQ72*'DEPRECATED - DT-Prelim Calcs'!$C$21*'Drive Train'!$F$39,AW72+AQ$2)</f>
        <v>11.181303156299746</v>
      </c>
      <c r="AX73" s="57">
        <f>'Drive Train'!$F$35-AQ73*'DEPRECATED - DT-Prelim Calcs'!$C$21*'Drive Train'!$F$39</f>
        <v>11.181302960060581</v>
      </c>
      <c r="AY73" s="1">
        <f>IF(AV73&gt;='Drive Train'!$F$29,1,0)</f>
        <v>1</v>
      </c>
      <c r="AZ73" s="57">
        <f t="shared" si="127"/>
        <v>22.568463702581848</v>
      </c>
      <c r="BA73" s="63">
        <f>BA72+'DEPRECATED - DT-Prelim Calcs'!$C$11</f>
        <v>276</v>
      </c>
      <c r="BB73" s="2">
        <f>BL73/'Drive Train'!$F$35</f>
        <v>1.2947645040228901</v>
      </c>
      <c r="BC73" s="46">
        <f>BJ73*12*60/(PI() * 'Drive Train'!$F$15)/BB$2*BB73</f>
        <v>-4259.0907513541788</v>
      </c>
      <c r="BD73" s="2">
        <f>('DEPRECATED - DT-Prelim Calcs'!$C$6*BB73-BC73)/('DEPRECATED - DT-Prelim Calcs'!$C$6*BB73)*'DEPRECATED - DT-Prelim Calcs'!$C$7*BB73</f>
        <v>5.0461627006170362</v>
      </c>
      <c r="BE73" s="57">
        <f>BD73/'DEPRECATED - DT-Prelim Calcs'!$C$7*('DEPRECATED - DT-Prelim Calcs'!$C$8-'DEPRECATED - DT-Prelim Calcs'!$C$9)+'DEPRECATED - DT-Prelim Calcs'!$C$9</f>
        <v>271.34011389591939</v>
      </c>
      <c r="BF73" s="57">
        <f t="shared" si="106"/>
        <v>93</v>
      </c>
      <c r="BG73" s="2">
        <f t="shared" si="128"/>
        <v>1.937034288334432</v>
      </c>
      <c r="BH73" s="57">
        <f>BG73*'DEPRECATED - DT-Prelim Calcs'!$C$21/BB$2/'DEPRECATED - DT-Prelim Calcs'!$C$19/'DEPRECATED - DT-Prelim Calcs'!$C$18*3.39*'DEPRECATED - DT-Prelim Calcs'!$C$20</f>
        <v>20.2764767145311</v>
      </c>
      <c r="BI73" s="46">
        <f t="shared" si="129"/>
        <v>0</v>
      </c>
      <c r="BJ73" s="57">
        <f>BH72*'DEPRECATED - DT-Prelim Calcs'!$C$11+BJ72</f>
        <v>-19.87342125485614</v>
      </c>
      <c r="BK73" s="57">
        <f>BK72+0.5*BH73*'DEPRECATED - DT-Prelim Calcs'!$C$11^2+BJ73*'DEPRECATED - DT-Prelim Calcs'!$C$11</f>
        <v>5741.6678527293734</v>
      </c>
      <c r="BL73" s="57">
        <f>MIN('Drive Train'!$F$35-BF72*'DEPRECATED - DT-Prelim Calcs'!$C$21*'Drive Train'!$F$39,BL72+BF$2)</f>
        <v>16.055079849883839</v>
      </c>
      <c r="BM73" s="57">
        <f>'Drive Train'!$F$35-BF73*'DEPRECATED - DT-Prelim Calcs'!$C$21*'Drive Train'!$F$39</f>
        <v>6.82</v>
      </c>
      <c r="BN73" s="1">
        <f>IF(BK73&gt;='Drive Train'!$F$29,1,0)</f>
        <v>1</v>
      </c>
      <c r="BO73" s="57">
        <f t="shared" si="130"/>
        <v>103.33333333333333</v>
      </c>
      <c r="BP73" s="63">
        <f>BP72+'DEPRECATED - DT-Prelim Calcs'!$C$11</f>
        <v>276</v>
      </c>
      <c r="BQ73" s="2">
        <f>CA73/'Drive Train'!$F$35</f>
        <v>0.55000000000000004</v>
      </c>
      <c r="BR73" s="46">
        <f>BY73*12*60/(PI() * 'Drive Train'!$F$15)/BQ$2*BQ73</f>
        <v>9054.4144008618241</v>
      </c>
      <c r="BS73" s="2">
        <f>('DEPRECATED - DT-Prelim Calcs'!$C$6*BQ73-BR73)/('DEPRECATED - DT-Prelim Calcs'!$C$6*BQ73)*'DEPRECATED - DT-Prelim Calcs'!$C$7*BQ73</f>
        <v>-2.768522271309005</v>
      </c>
      <c r="BT73" s="57">
        <f>BS73/'DEPRECATED - DT-Prelim Calcs'!$C$7*('DEPRECATED - DT-Prelim Calcs'!$C$8-'DEPRECATED - DT-Prelim Calcs'!$C$9)+'DEPRECATED - DT-Prelim Calcs'!$C$9</f>
        <v>-144.68647610329683</v>
      </c>
      <c r="BU73" s="57">
        <f t="shared" si="107"/>
        <v>-144.68647610329683</v>
      </c>
      <c r="BV73" s="2">
        <f t="shared" si="131"/>
        <v>-3.9737865840202171</v>
      </c>
      <c r="BW73" s="57">
        <f>BV73*'DEPRECATED - DT-Prelim Calcs'!$C$21/BQ$2/'DEPRECATED - DT-Prelim Calcs'!$C$19/'DEPRECATED - DT-Prelim Calcs'!$C$18*3.39*'DEPRECATED - DT-Prelim Calcs'!$C$20</f>
        <v>-54.395790577660421</v>
      </c>
      <c r="BX73" s="46">
        <f t="shared" si="132"/>
        <v>1</v>
      </c>
      <c r="BY73" s="57">
        <f>BW72*'DEPRECATED - DT-Prelim Calcs'!$C$11+BY72</f>
        <v>76.056903113115339</v>
      </c>
      <c r="BZ73" s="57">
        <f>BZ72+0.5*BW73*'DEPRECATED - DT-Prelim Calcs'!$C$11^2+BY73*'DEPRECATED - DT-Prelim Calcs'!$C$11</f>
        <v>-5766.8240130343056</v>
      </c>
      <c r="CA73" s="57">
        <f>MIN('Drive Train'!$F$35-BU72*'DEPRECATED - DT-Prelim Calcs'!$C$21*'Drive Train'!$F$39,CA72+BU$2)</f>
        <v>6.82</v>
      </c>
      <c r="CB73" s="57">
        <f>'Drive Train'!$F$35-BU73*'DEPRECATED - DT-Prelim Calcs'!$C$21*'Drive Train'!$F$39</f>
        <v>21.08118856619781</v>
      </c>
      <c r="CC73" s="1">
        <f>IF(BZ73&gt;='Drive Train'!$F$29,1,0)</f>
        <v>0</v>
      </c>
      <c r="CD73" s="57">
        <f t="shared" si="133"/>
        <v>-160.76275122588538</v>
      </c>
      <c r="CE73" s="63">
        <f>CE72+'DEPRECATED - DT-Prelim Calcs'!$C$11</f>
        <v>276</v>
      </c>
      <c r="CF73" s="2">
        <f>CP73/'Drive Train'!$F$35</f>
        <v>0.55000000000000004</v>
      </c>
      <c r="CG73" s="46">
        <f>CN73*12*60/(PI() * 'Drive Train'!$F$15)/CF$2*CF73</f>
        <v>-6310.6886301081613</v>
      </c>
      <c r="CH73" s="2">
        <f>('DEPRECATED - DT-Prelim Calcs'!$C$6*CF73-CG73)/('DEPRECATED - DT-Prelim Calcs'!$C$6*CF73)*'DEPRECATED - DT-Prelim Calcs'!$C$7*CF73</f>
        <v>4.1789258158650409</v>
      </c>
      <c r="CI73" s="57">
        <f>CH73/'DEPRECATED - DT-Prelim Calcs'!$C$7*('DEPRECATED - DT-Prelim Calcs'!$C$8-'DEPRECATED - DT-Prelim Calcs'!$C$9)+'DEPRECATED - DT-Prelim Calcs'!$C$9</f>
        <v>225.17144488609324</v>
      </c>
      <c r="CJ73" s="57">
        <f t="shared" si="108"/>
        <v>93</v>
      </c>
      <c r="CK73" s="2">
        <f t="shared" si="134"/>
        <v>1.5241763143494644</v>
      </c>
      <c r="CL73" s="57">
        <f>CK73*'DEPRECATED - DT-Prelim Calcs'!$C$21/CF$2/'DEPRECATED - DT-Prelim Calcs'!$C$19/'DEPRECATED - DT-Prelim Calcs'!$C$18*3.39*'DEPRECATED - DT-Prelim Calcs'!$C$20</f>
        <v>25.773080821789936</v>
      </c>
      <c r="CM73" s="46">
        <f t="shared" si="135"/>
        <v>0</v>
      </c>
      <c r="CN73" s="57">
        <f>CL72*'DEPRECATED - DT-Prelim Calcs'!$C$11+CN72</f>
        <v>-42.912582336451166</v>
      </c>
      <c r="CO73" s="57">
        <f>CO72+0.5*CL73*'DEPRECATED - DT-Prelim Calcs'!$C$11^2+CN73*'DEPRECATED - DT-Prelim Calcs'!$C$11</f>
        <v>-24645.278384269008</v>
      </c>
      <c r="CP73" s="57">
        <f>MIN('Drive Train'!$F$35-CJ72*'DEPRECATED - DT-Prelim Calcs'!$C$21*'Drive Train'!$F$39,CP72+CJ$2)</f>
        <v>6.82</v>
      </c>
      <c r="CQ73" s="57">
        <f>'Drive Train'!$F$35-CJ73*'DEPRECATED - DT-Prelim Calcs'!$C$21*'Drive Train'!$F$39</f>
        <v>6.82</v>
      </c>
      <c r="CR73" s="1">
        <f>IF(CO73&gt;='Drive Train'!$F$29,1,0)</f>
        <v>0</v>
      </c>
      <c r="CS73" s="57">
        <f t="shared" si="136"/>
        <v>103.33333333333333</v>
      </c>
      <c r="CT73" s="63">
        <f>CT72+'DEPRECATED - DT-Prelim Calcs'!$C$11</f>
        <v>276</v>
      </c>
      <c r="CU73" s="2">
        <f>DE73/'Drive Train'!$F$35</f>
        <v>0.55000000000000004</v>
      </c>
      <c r="CV73" s="46">
        <f>DC73*12*60/(PI() * 'Drive Train'!$F$15)/CU$2*CU73</f>
        <v>-26697.65408593167</v>
      </c>
      <c r="CW73" s="2">
        <f>('DEPRECATED - DT-Prelim Calcs'!$C$6*CU73-CV73)/('DEPRECATED - DT-Prelim Calcs'!$C$6*CU73)*'DEPRECATED - DT-Prelim Calcs'!$C$7*CU73</f>
        <v>13.397047157053532</v>
      </c>
      <c r="CX73" s="57">
        <f>CW73/'DEPRECATED - DT-Prelim Calcs'!$C$7*('DEPRECATED - DT-Prelim Calcs'!$C$8-'DEPRECATED - DT-Prelim Calcs'!$C$9)+'DEPRECATED - DT-Prelim Calcs'!$C$9</f>
        <v>715.91209553940587</v>
      </c>
      <c r="CY73" s="57">
        <f t="shared" si="109"/>
        <v>93</v>
      </c>
      <c r="CZ73" s="2">
        <f t="shared" si="137"/>
        <v>1.2803081040535502</v>
      </c>
      <c r="DA73" s="57">
        <f>CZ73*'DEPRECATED - DT-Prelim Calcs'!$C$21/CU$2/'DEPRECATED - DT-Prelim Calcs'!$C$19/'DEPRECATED - DT-Prelim Calcs'!$C$18*3.39*'DEPRECATED - DT-Prelim Calcs'!$C$20</f>
        <v>25.773080821789936</v>
      </c>
      <c r="DB73" s="46">
        <f t="shared" si="138"/>
        <v>0</v>
      </c>
      <c r="DC73" s="57">
        <f>DA72*'DEPRECATED - DT-Prelim Calcs'!$C$11+DC72</f>
        <v>-152.4966435353536</v>
      </c>
      <c r="DD73" s="57">
        <f>DD72+0.5*DA73*'DEPRECATED - DT-Prelim Calcs'!$C$11^2+DC73*'DEPRECATED - DT-Prelim Calcs'!$C$11</f>
        <v>-46912.523625235401</v>
      </c>
      <c r="DE73" s="57">
        <f>MIN('Drive Train'!$F$35-CY72*'DEPRECATED - DT-Prelim Calcs'!$C$21*'Drive Train'!$F$39,DE72+CY$2)</f>
        <v>6.82</v>
      </c>
      <c r="DF73" s="57">
        <f>'Drive Train'!$F$35-CY73*'DEPRECATED - DT-Prelim Calcs'!$C$21*'Drive Train'!$F$39</f>
        <v>6.82</v>
      </c>
      <c r="DG73" s="1">
        <f>IF(DD73&gt;='Drive Train'!$F$29,1,0)</f>
        <v>0</v>
      </c>
      <c r="DH73" s="57">
        <f t="shared" si="139"/>
        <v>103.33333333333333</v>
      </c>
      <c r="DI73" s="63">
        <f>DI72+'DEPRECATED - DT-Prelim Calcs'!$C$11</f>
        <v>276</v>
      </c>
      <c r="DJ73" s="2">
        <f>DT73/'Drive Train'!$F$35</f>
        <v>0.55000000000000004</v>
      </c>
      <c r="DK73" s="46">
        <f>DR73*12*60/(PI() * 'Drive Train'!$F$15)/DJ$2*DJ73</f>
        <v>-32757.012246764287</v>
      </c>
      <c r="DL73" s="2">
        <f>('DEPRECATED - DT-Prelim Calcs'!$C$6*DJ73-DK73)/('DEPRECATED - DT-Prelim Calcs'!$C$6*DJ73)*'DEPRECATED - DT-Prelim Calcs'!$C$7*DJ73</f>
        <v>16.1368319915013</v>
      </c>
      <c r="DM73" s="57">
        <f>DL73/'DEPRECATED - DT-Prelim Calcs'!$C$7*('DEPRECATED - DT-Prelim Calcs'!$C$8-'DEPRECATED - DT-Prelim Calcs'!$C$9)+'DEPRECATED - DT-Prelim Calcs'!$C$9</f>
        <v>861.76869066789084</v>
      </c>
      <c r="DN73" s="57">
        <f t="shared" si="110"/>
        <v>93</v>
      </c>
      <c r="DO73" s="2">
        <f t="shared" si="140"/>
        <v>1.1037138828047846</v>
      </c>
      <c r="DP73" s="57">
        <f>DO73*'DEPRECATED - DT-Prelim Calcs'!$C$21/DJ$2/'DEPRECATED - DT-Prelim Calcs'!$C$19/'DEPRECATED - DT-Prelim Calcs'!$C$18*3.39*'DEPRECATED - DT-Prelim Calcs'!$C$20</f>
        <v>25.773080821789936</v>
      </c>
      <c r="DQ73" s="46">
        <f t="shared" si="141"/>
        <v>0</v>
      </c>
      <c r="DR73" s="57">
        <f>DP72*'DEPRECATED - DT-Prelim Calcs'!$C$11+DR72</f>
        <v>-161.2996693228614</v>
      </c>
      <c r="DS73" s="57">
        <f>DS72+0.5*DP73*'DEPRECATED - DT-Prelim Calcs'!$C$11^2+DR73*'DEPRECATED - DT-Prelim Calcs'!$C$11</f>
        <v>-79350.311886742318</v>
      </c>
      <c r="DT73" s="57">
        <f>MIN('Drive Train'!$F$35-DN72*'DEPRECATED - DT-Prelim Calcs'!$C$21*'Drive Train'!$F$39,DT72+DN$2)</f>
        <v>6.82</v>
      </c>
      <c r="DU73" s="57">
        <f>'Drive Train'!$F$35-DN73*'DEPRECATED - DT-Prelim Calcs'!$C$21*'Drive Train'!$F$39</f>
        <v>6.82</v>
      </c>
      <c r="DV73" s="1">
        <f>IF(DS73&gt;='Drive Train'!$F$29,1,0)</f>
        <v>0</v>
      </c>
      <c r="DW73" s="57">
        <f t="shared" si="142"/>
        <v>103.33333333333333</v>
      </c>
      <c r="DX73" s="63">
        <f>DX72+'DEPRECATED - DT-Prelim Calcs'!$C$11</f>
        <v>276</v>
      </c>
      <c r="DY73" s="2">
        <f>EI73/'Drive Train'!$F$35</f>
        <v>0.55000000000000004</v>
      </c>
      <c r="DZ73" s="46">
        <f>EG73*12*60/(PI() * 'Drive Train'!$F$15)/DY$2*DY73</f>
        <v>-84883.726350214609</v>
      </c>
      <c r="EA73" s="2">
        <f>('DEPRECATED - DT-Prelim Calcs'!$C$6*DY73-DZ73)/('DEPRECATED - DT-Prelim Calcs'!$C$6*DY73)*'DEPRECATED - DT-Prelim Calcs'!$C$7*DY73</f>
        <v>39.706321858164578</v>
      </c>
      <c r="EB73" s="57">
        <f>EA73/'DEPRECATED - DT-Prelim Calcs'!$C$7*('DEPRECATED - DT-Prelim Calcs'!$C$8-'DEPRECATED - DT-Prelim Calcs'!$C$9)+'DEPRECATED - DT-Prelim Calcs'!$C$9</f>
        <v>2116.5261802500063</v>
      </c>
      <c r="EC73" s="57">
        <f t="shared" si="111"/>
        <v>93</v>
      </c>
      <c r="ED73" s="2">
        <f t="shared" si="143"/>
        <v>0.96993038185874991</v>
      </c>
      <c r="EE73" s="57">
        <f>ED73*'DEPRECATED - DT-Prelim Calcs'!$C$21/DY$2/'DEPRECATED - DT-Prelim Calcs'!$C$19/'DEPRECATED - DT-Prelim Calcs'!$C$18*3.39*'DEPRECATED - DT-Prelim Calcs'!$C$20</f>
        <v>25.773080821789936</v>
      </c>
      <c r="EF73" s="46">
        <f t="shared" si="144"/>
        <v>0</v>
      </c>
      <c r="EG73" s="57">
        <f>EE72*'DEPRECATED - DT-Prelim Calcs'!$C$11+EG72</f>
        <v>-367.31417508424317</v>
      </c>
      <c r="EH73" s="57">
        <f>EH72+0.5*EE73*'DEPRECATED - DT-Prelim Calcs'!$C$11^2+EG73*'DEPRECATED - DT-Prelim Calcs'!$C$11</f>
        <v>-145009.08682317773</v>
      </c>
      <c r="EI73" s="57">
        <f>MIN('Drive Train'!$F$35-EC72*'DEPRECATED - DT-Prelim Calcs'!$C$21*'Drive Train'!$F$39,EI72+EC$2)</f>
        <v>6.82</v>
      </c>
      <c r="EJ73" s="57">
        <f>'Drive Train'!$F$35-EC73*'DEPRECATED - DT-Prelim Calcs'!$C$21*'Drive Train'!$F$39</f>
        <v>6.82</v>
      </c>
      <c r="EK73" s="1">
        <f>IF(EH73&gt;='Drive Train'!$F$29,1,0)</f>
        <v>0</v>
      </c>
      <c r="EL73" s="57">
        <f t="shared" si="145"/>
        <v>103.33333333333333</v>
      </c>
      <c r="EM73" s="63">
        <f>EM72+'DEPRECATED - DT-Prelim Calcs'!$C$11</f>
        <v>276</v>
      </c>
      <c r="EN73" s="2">
        <f>EX73/'Drive Train'!$F$35</f>
        <v>0.55000000000000004</v>
      </c>
      <c r="EO73" s="46">
        <f>EV73*12*60/(PI() * 'Drive Train'!$F$15)/EN$2*EN73</f>
        <v>-203650.23001626361</v>
      </c>
      <c r="EP73" s="2">
        <f>('DEPRECATED - DT-Prelim Calcs'!$C$6*EN73-EO73)/('DEPRECATED - DT-Prelim Calcs'!$C$6*EN73)*'DEPRECATED - DT-Prelim Calcs'!$C$7*EN73</f>
        <v>93.40749893793533</v>
      </c>
      <c r="EQ73" s="57">
        <f>EP73/'DEPRECATED - DT-Prelim Calcs'!$C$7*('DEPRECATED - DT-Prelim Calcs'!$C$8-'DEPRECATED - DT-Prelim Calcs'!$C$9)+'DEPRECATED - DT-Prelim Calcs'!$C$9</f>
        <v>4975.3896737498353</v>
      </c>
      <c r="ER73" s="57">
        <f t="shared" si="112"/>
        <v>93</v>
      </c>
      <c r="ES73" s="2">
        <f t="shared" si="146"/>
        <v>0.86507304327942547</v>
      </c>
      <c r="ET73" s="57">
        <f>ES73*'DEPRECATED - DT-Prelim Calcs'!$C$21/EN$2/'DEPRECATED - DT-Prelim Calcs'!$C$19/'DEPRECATED - DT-Prelim Calcs'!$C$18*3.39*'DEPRECATED - DT-Prelim Calcs'!$C$20</f>
        <v>25.773080821789936</v>
      </c>
      <c r="EU73" s="46">
        <f t="shared" si="147"/>
        <v>0</v>
      </c>
      <c r="EV73" s="57">
        <f>ET72*'DEPRECATED - DT-Prelim Calcs'!$C$11+EV72</f>
        <v>-785.97796869897445</v>
      </c>
      <c r="EW73" s="57">
        <f>EW72+0.5*ET73*'DEPRECATED - DT-Prelim Calcs'!$C$11^2+EV73*'DEPRECATED - DT-Prelim Calcs'!$C$11</f>
        <v>-184146.01916085408</v>
      </c>
      <c r="EX73" s="57">
        <f>MIN('Drive Train'!$F$35-ER72*'DEPRECATED - DT-Prelim Calcs'!$C$21*'Drive Train'!$F$39,EX72+ER$2)</f>
        <v>6.82</v>
      </c>
      <c r="EY73" s="57">
        <f>'Drive Train'!$F$35-ER73*'DEPRECATED - DT-Prelim Calcs'!$C$21*'Drive Train'!$F$39</f>
        <v>6.82</v>
      </c>
      <c r="EZ73" s="1">
        <f>IF(EW73&gt;='Drive Train'!$F$29,1,0)</f>
        <v>0</v>
      </c>
      <c r="FA73" s="57">
        <f t="shared" si="148"/>
        <v>103.33333333333333</v>
      </c>
      <c r="FB73" s="63">
        <f>FB72+'DEPRECATED - DT-Prelim Calcs'!$C$11</f>
        <v>276</v>
      </c>
      <c r="FC73" s="2">
        <f>FM73/'Drive Train'!$F$35</f>
        <v>0.55000000000000004</v>
      </c>
      <c r="FD73" s="46">
        <f>FK73*12*60/(PI() * 'Drive Train'!$F$15)/FC$2*FC73</f>
        <v>-685759.37832266081</v>
      </c>
      <c r="FE73" s="2">
        <f>('DEPRECATED - DT-Prelim Calcs'!$C$6*FC73-FD73)/('DEPRECATED - DT-Prelim Calcs'!$C$6*FC73)*'DEPRECATED - DT-Prelim Calcs'!$C$7*FC73</f>
        <v>311.39681365058397</v>
      </c>
      <c r="FF73" s="57">
        <f>FE73/'DEPRECATED - DT-Prelim Calcs'!$C$7*('DEPRECATED - DT-Prelim Calcs'!$C$8-'DEPRECATED - DT-Prelim Calcs'!$C$9)+'DEPRECATED - DT-Prelim Calcs'!$C$9</f>
        <v>16580.380992269678</v>
      </c>
      <c r="FG73" s="57">
        <f t="shared" si="113"/>
        <v>93</v>
      </c>
      <c r="FH73" s="2">
        <f t="shared" si="149"/>
        <v>0.78067567320338405</v>
      </c>
      <c r="FI73" s="57">
        <f>FH73*'DEPRECATED - DT-Prelim Calcs'!$C$21/FC$2/'DEPRECATED - DT-Prelim Calcs'!$C$19/'DEPRECATED - DT-Prelim Calcs'!$C$18*3.39*'DEPRECATED - DT-Prelim Calcs'!$C$20</f>
        <v>25.773080821789936</v>
      </c>
      <c r="FJ73" s="46">
        <f t="shared" si="150"/>
        <v>0</v>
      </c>
      <c r="FK73" s="57">
        <f>FI72*'DEPRECATED - DT-Prelim Calcs'!$C$11+FK72</f>
        <v>-2388.4441519609472</v>
      </c>
      <c r="FL73" s="57">
        <f>FL72+0.5*FI73*'DEPRECATED - DT-Prelim Calcs'!$C$11^2+FK73*'DEPRECATED - DT-Prelim Calcs'!$C$11</f>
        <v>-224392.19244444426</v>
      </c>
      <c r="FM73" s="57">
        <f>MIN('Drive Train'!$F$35-FG72*'DEPRECATED - DT-Prelim Calcs'!$C$21*'Drive Train'!$F$39,FM72+FG$2)</f>
        <v>6.82</v>
      </c>
      <c r="FN73" s="57">
        <f>'Drive Train'!$F$35-FG73*'DEPRECATED - DT-Prelim Calcs'!$C$21*'Drive Train'!$F$39</f>
        <v>6.82</v>
      </c>
      <c r="FO73" s="1">
        <f>IF(FL73&gt;='Drive Train'!$F$29,1,0)</f>
        <v>0</v>
      </c>
      <c r="FP73" s="57">
        <f t="shared" si="151"/>
        <v>103.33333333333333</v>
      </c>
      <c r="FQ73" s="63">
        <f>FQ72+'DEPRECATED - DT-Prelim Calcs'!$C$11</f>
        <v>276</v>
      </c>
      <c r="FR73" s="2">
        <f>GB73/'Drive Train'!$F$35</f>
        <v>0.55000000000000004</v>
      </c>
      <c r="FS73" s="46">
        <f>FZ73*12*60/(PI() * 'Drive Train'!$F$15)/FR$2*FR73</f>
        <v>-517845.03195203288</v>
      </c>
      <c r="FT73" s="2">
        <f>('DEPRECATED - DT-Prelim Calcs'!$C$6*FR73-FS73)/('DEPRECATED - DT-Prelim Calcs'!$C$6*FR73)*'DEPRECATED - DT-Prelim Calcs'!$C$7*FR73</f>
        <v>235.47306604210115</v>
      </c>
      <c r="FU73" s="57">
        <f>FT73/'DEPRECATED - DT-Prelim Calcs'!$C$7*('DEPRECATED - DT-Prelim Calcs'!$C$8-'DEPRECATED - DT-Prelim Calcs'!$C$9)+'DEPRECATED - DT-Prelim Calcs'!$C$9</f>
        <v>12538.465300083644</v>
      </c>
      <c r="FV73" s="57">
        <f t="shared" si="114"/>
        <v>93</v>
      </c>
      <c r="FW73" s="2">
        <f t="shared" si="152"/>
        <v>0.7112822800297498</v>
      </c>
      <c r="FX73" s="57">
        <f>FW73*'DEPRECATED - DT-Prelim Calcs'!$C$21/FR$2/'DEPRECATED - DT-Prelim Calcs'!$C$19/'DEPRECATED - DT-Prelim Calcs'!$C$18*3.39*'DEPRECATED - DT-Prelim Calcs'!$C$20</f>
        <v>25.773080821789936</v>
      </c>
      <c r="FY73" s="46">
        <f t="shared" si="153"/>
        <v>0</v>
      </c>
      <c r="FZ73" s="57">
        <f>FX72*'DEPRECATED - DT-Prelim Calcs'!$C$11+FZ72</f>
        <v>-1643.2910586651287</v>
      </c>
      <c r="GA73" s="57">
        <f>GA72+0.5*FX73*'DEPRECATED - DT-Prelim Calcs'!$C$11^2+FZ73*'DEPRECATED - DT-Prelim Calcs'!$C$11</f>
        <v>-276349.96433898195</v>
      </c>
      <c r="GB73" s="57">
        <f>MIN('Drive Train'!$F$35-FV72*'DEPRECATED - DT-Prelim Calcs'!$C$21*'Drive Train'!$F$39,GB72+FV$2)</f>
        <v>6.82</v>
      </c>
      <c r="GC73" s="57">
        <f>'Drive Train'!$F$35-FV73*'DEPRECATED - DT-Prelim Calcs'!$C$21*'Drive Train'!$F$39</f>
        <v>6.82</v>
      </c>
      <c r="GD73" s="1">
        <f>IF(GA73&gt;='Drive Train'!$F$29,1,0)</f>
        <v>0</v>
      </c>
      <c r="GE73" s="57">
        <f t="shared" si="154"/>
        <v>103.33333333333333</v>
      </c>
      <c r="GF73" s="63">
        <f>GF72+'DEPRECATED - DT-Prelim Calcs'!$C$11</f>
        <v>276</v>
      </c>
      <c r="GG73" s="2">
        <f>GQ73/'Drive Train'!$F$35</f>
        <v>0.85483870967741948</v>
      </c>
      <c r="GH73" s="46">
        <f>GO73*12*60/(PI() * 'Drive Train'!$F$15)/GG$2*GG73</f>
        <v>-20825.177842506881</v>
      </c>
      <c r="GI73" s="2">
        <f>('DEPRECATED - DT-Prelim Calcs'!$C$6*GG73-GH73)/('DEPRECATED - DT-Prelim Calcs'!$C$6*GG73)*'DEPRECATED - DT-Prelim Calcs'!$C$7*GG73</f>
        <v>11.476423691906369</v>
      </c>
      <c r="GJ73" s="57">
        <f>GI73/'DEPRECATED - DT-Prelim Calcs'!$C$7*('DEPRECATED - DT-Prelim Calcs'!$C$8-'DEPRECATED - DT-Prelim Calcs'!$C$9)+'DEPRECATED - DT-Prelim Calcs'!$C$9</f>
        <v>613.6647965442271</v>
      </c>
      <c r="GK73" s="57">
        <f t="shared" si="155"/>
        <v>29.999999999999982</v>
      </c>
      <c r="GL73" s="2">
        <f t="shared" si="156"/>
        <v>0.99579519204165001</v>
      </c>
      <c r="GM73" s="57">
        <f>GL73*'DEPRECATED - DT-Prelim Calcs'!$C$21/GG$2/'DEPRECATED - DT-Prelim Calcs'!$C$19/'DEPRECATED - DT-Prelim Calcs'!$C$18*3.39*'DEPRECATED - DT-Prelim Calcs'!$C$20</f>
        <v>25.773080821789936</v>
      </c>
      <c r="GN73" s="46">
        <f t="shared" si="157"/>
        <v>0</v>
      </c>
      <c r="GO73" s="57">
        <f>GM72*'DEPRECATED - DT-Prelim Calcs'!$C$11+GO72</f>
        <v>-59.526444365531901</v>
      </c>
      <c r="GP73" s="57">
        <f>GP72+0.5*GM73*'DEPRECATED - DT-Prelim Calcs'!$C$11^2+GO73*'DEPRECATED - DT-Prelim Calcs'!$C$11</f>
        <v>-140965.92882208832</v>
      </c>
      <c r="GQ73" s="57">
        <f>MIN('Drive Train'!$F$35-GK72*'DEPRECATED - DT-Prelim Calcs'!$C$21*'Drive Train'!$F$39,GQ72+GK$2)</f>
        <v>10.600000000000001</v>
      </c>
      <c r="GR73" s="57">
        <f>'Drive Train'!$F$35-GK73*'DEPRECATED - DT-Prelim Calcs'!$C$21*'Drive Train'!$F$39</f>
        <v>10.600000000000001</v>
      </c>
      <c r="GS73" s="1">
        <f>IF(GP73&gt;='Drive Train'!$F$29,1,0)</f>
        <v>0</v>
      </c>
      <c r="GT73" s="57">
        <f t="shared" si="158"/>
        <v>33.333333333333314</v>
      </c>
      <c r="GU73" s="63">
        <f>GU72+'DEPRECATED - DT-Prelim Calcs'!$C$11</f>
        <v>276</v>
      </c>
      <c r="GV73" s="2">
        <f>HF73/'Drive Train'!$F$35</f>
        <v>0.83870967741935498</v>
      </c>
      <c r="GW73" s="46">
        <f>HD73*12*60/(PI() * 'Drive Train'!$F$15)/GV$2*GV73</f>
        <v>-98245.990144156269</v>
      </c>
      <c r="GX73" s="2">
        <f>('DEPRECATED - DT-Prelim Calcs'!$C$6*GV73-GW73)/('DEPRECATED - DT-Prelim Calcs'!$C$6*GV73)*'DEPRECATED - DT-Prelim Calcs'!$C$7*GV73</f>
        <v>46.443961288324857</v>
      </c>
      <c r="GY73" s="57">
        <f>GX73/'DEPRECATED - DT-Prelim Calcs'!$C$7*('DEPRECATED - DT-Prelim Calcs'!$C$8-'DEPRECATED - DT-Prelim Calcs'!$C$9)+'DEPRECATED - DT-Prelim Calcs'!$C$9</f>
        <v>2475.2146196232693</v>
      </c>
      <c r="GZ73" s="57">
        <f t="shared" si="115"/>
        <v>33.333333333333314</v>
      </c>
      <c r="HA73" s="2">
        <f t="shared" si="159"/>
        <v>0.99579519204165001</v>
      </c>
      <c r="HB73" s="57">
        <f>HA73*'DEPRECATED - DT-Prelim Calcs'!$C$21/GV$2/'DEPRECATED - DT-Prelim Calcs'!$C$19/'DEPRECATED - DT-Prelim Calcs'!$C$18*3.39*'DEPRECATED - DT-Prelim Calcs'!$C$20</f>
        <v>25.773080821789936</v>
      </c>
      <c r="HC73" s="46">
        <f t="shared" si="160"/>
        <v>0</v>
      </c>
      <c r="HD73" s="57">
        <f>HB72*'DEPRECATED - DT-Prelim Calcs'!$C$11+HD72</f>
        <v>-286.22567158672405</v>
      </c>
      <c r="HE73" s="57">
        <f>HE72+0.5*HB73*'DEPRECATED - DT-Prelim Calcs'!$C$11^2+HD73*'DEPRECATED - DT-Prelim Calcs'!$C$11</f>
        <v>-136020.58367140091</v>
      </c>
      <c r="HF73" s="57">
        <f>MIN('Drive Train'!$F$35-GZ72*'DEPRECATED - DT-Prelim Calcs'!$C$21*'Drive Train'!$F$39,HF72+GZ$2)</f>
        <v>10.400000000000002</v>
      </c>
      <c r="HG73" s="57">
        <f>'Drive Train'!$F$35-GZ73*'DEPRECATED - DT-Prelim Calcs'!$C$21*'Drive Train'!$F$39</f>
        <v>10.400000000000002</v>
      </c>
      <c r="HH73" s="1">
        <f>IF(HE73&gt;='Drive Train'!$F$29,1,0)</f>
        <v>0</v>
      </c>
      <c r="HI73" s="57">
        <f t="shared" si="161"/>
        <v>37.037037037037017</v>
      </c>
      <c r="HJ73" s="63">
        <f>HJ72+'DEPRECATED - DT-Prelim Calcs'!$C$11</f>
        <v>276</v>
      </c>
      <c r="HK73" s="2">
        <f>HU73/'Drive Train'!$F$35</f>
        <v>0.82258064516129037</v>
      </c>
      <c r="HL73" s="46">
        <f>HS73*12*60/(PI() * 'Drive Train'!$F$15)/HK$2*HK73</f>
        <v>-115177.86487371077</v>
      </c>
      <c r="HM73" s="2">
        <f>('DEPRECATED - DT-Prelim Calcs'!$C$6*HK73-HL73)/('DEPRECATED - DT-Prelim Calcs'!$C$6*HK73)*'DEPRECATED - DT-Prelim Calcs'!$C$7*HK73</f>
        <v>54.060966136385233</v>
      </c>
      <c r="HN73" s="57">
        <f>HM73/'DEPRECATED - DT-Prelim Calcs'!$C$7*('DEPRECATED - DT-Prelim Calcs'!$C$8-'DEPRECATED - DT-Prelim Calcs'!$C$9)+'DEPRECATED - DT-Prelim Calcs'!$C$9</f>
        <v>2880.7174088374377</v>
      </c>
      <c r="HO73" s="57">
        <f t="shared" si="116"/>
        <v>36.66666666666665</v>
      </c>
      <c r="HP73" s="2">
        <f t="shared" si="162"/>
        <v>0.99579519204165001</v>
      </c>
      <c r="HQ73" s="57">
        <f>HP73*'DEPRECATED - DT-Prelim Calcs'!$C$21/HK$2/'DEPRECATED - DT-Prelim Calcs'!$C$19/'DEPRECATED - DT-Prelim Calcs'!$C$18*3.39*'DEPRECATED - DT-Prelim Calcs'!$C$20</f>
        <v>25.773080821789936</v>
      </c>
      <c r="HR73" s="46">
        <f t="shared" si="163"/>
        <v>0</v>
      </c>
      <c r="HS73" s="57">
        <f>HQ72*'DEPRECATED - DT-Prelim Calcs'!$C$11+HS72</f>
        <v>-342.13376779572752</v>
      </c>
      <c r="HT73" s="57">
        <f>HT72+0.5*HQ73*'DEPRECATED - DT-Prelim Calcs'!$C$11^2+HS73*'DEPRECATED - DT-Prelim Calcs'!$C$11</f>
        <v>-113880.56491744901</v>
      </c>
      <c r="HU73" s="57">
        <f>MIN('Drive Train'!$F$35-HO72*'DEPRECATED - DT-Prelim Calcs'!$C$21*'Drive Train'!$F$39,HU72+HO$2)</f>
        <v>10.200000000000001</v>
      </c>
      <c r="HV73" s="57">
        <f>'Drive Train'!$F$35-HO73*'DEPRECATED - DT-Prelim Calcs'!$C$21*'Drive Train'!$F$39</f>
        <v>10.200000000000001</v>
      </c>
      <c r="HW73" s="1">
        <f>IF(HT73&gt;='Drive Train'!$F$29,1,0)</f>
        <v>0</v>
      </c>
      <c r="HX73" s="57">
        <f t="shared" si="164"/>
        <v>40.740740740740726</v>
      </c>
      <c r="HY73" s="63">
        <f>HY72+'DEPRECATED - DT-Prelim Calcs'!$C$11</f>
        <v>276</v>
      </c>
      <c r="HZ73" s="2">
        <f>IJ73/'Drive Train'!$F$35</f>
        <v>0.80645161290322598</v>
      </c>
      <c r="IA73" s="46">
        <f>IH73*12*60/(PI() * 'Drive Train'!$F$15)/HZ$2*HZ73</f>
        <v>-131206.00922625943</v>
      </c>
      <c r="IB73" s="2">
        <f>('DEPRECATED - DT-Prelim Calcs'!$C$6*HZ73-IA73)/('DEPRECATED - DT-Prelim Calcs'!$C$6*HZ73)*'DEPRECATED - DT-Prelim Calcs'!$C$7*HZ73</f>
        <v>61.269342427487992</v>
      </c>
      <c r="IC73" s="57">
        <f>IB73/'DEPRECATED - DT-Prelim Calcs'!$C$7*('DEPRECATED - DT-Prelim Calcs'!$C$8-'DEPRECATED - DT-Prelim Calcs'!$C$9)+'DEPRECATED - DT-Prelim Calcs'!$C$9</f>
        <v>3264.4662379446927</v>
      </c>
      <c r="ID73" s="57">
        <f t="shared" si="117"/>
        <v>39.999999999999986</v>
      </c>
      <c r="IE73" s="2">
        <f t="shared" si="165"/>
        <v>0.99579519204165001</v>
      </c>
      <c r="IF73" s="57">
        <f>IE73*'DEPRECATED - DT-Prelim Calcs'!$C$21/HZ$2/'DEPRECATED - DT-Prelim Calcs'!$C$19/'DEPRECATED - DT-Prelim Calcs'!$C$18*3.39*'DEPRECATED - DT-Prelim Calcs'!$C$20</f>
        <v>25.773080821789936</v>
      </c>
      <c r="IG73" s="46">
        <f t="shared" si="166"/>
        <v>0</v>
      </c>
      <c r="IH73" s="57">
        <f>IF72*'DEPRECATED - DT-Prelim Calcs'!$C$11+IH72</f>
        <v>-397.53998279188932</v>
      </c>
      <c r="II73" s="57">
        <f>II72+0.5*IF73*'DEPRECATED - DT-Prelim Calcs'!$C$11^2+IH73*'DEPRECATED - DT-Prelim Calcs'!$C$11</f>
        <v>-119008.58390738163</v>
      </c>
      <c r="IJ73" s="57">
        <f>MIN('Drive Train'!$F$35-ID72*'DEPRECATED - DT-Prelim Calcs'!$C$21*'Drive Train'!$F$39,IJ72+ID$2)</f>
        <v>10.000000000000002</v>
      </c>
      <c r="IK73" s="57">
        <f>'Drive Train'!$F$35-ID73*'DEPRECATED - DT-Prelim Calcs'!$C$21*'Drive Train'!$F$39</f>
        <v>10.000000000000002</v>
      </c>
      <c r="IL73" s="1">
        <f>IF(II73&gt;='Drive Train'!$F$29,1,0)</f>
        <v>0</v>
      </c>
      <c r="IM73" s="57">
        <f t="shared" si="167"/>
        <v>44.444444444444429</v>
      </c>
      <c r="IN73" s="63">
        <f>IN72+'DEPRECATED - DT-Prelim Calcs'!$C$11</f>
        <v>276</v>
      </c>
      <c r="IO73" s="2">
        <f>IY73/'Drive Train'!$F$35</f>
        <v>0.79032258064516137</v>
      </c>
      <c r="IP73" s="46">
        <f>IW73*12*60/(PI() * 'Drive Train'!$F$15)/IO$2*IO73</f>
        <v>-257618.60011299734</v>
      </c>
      <c r="IQ73" s="2">
        <f>('DEPRECATED - DT-Prelim Calcs'!$C$6*IO73-IP73)/('DEPRECATED - DT-Prelim Calcs'!$C$6*IO73)*'DEPRECATED - DT-Prelim Calcs'!$C$7*IO73</f>
        <v>118.38888497513787</v>
      </c>
      <c r="IR73" s="57">
        <f>IQ73/'DEPRECATED - DT-Prelim Calcs'!$C$7*('DEPRECATED - DT-Prelim Calcs'!$C$8-'DEPRECATED - DT-Prelim Calcs'!$C$9)+'DEPRECATED - DT-Prelim Calcs'!$C$9</f>
        <v>6305.3115943195799</v>
      </c>
      <c r="IS73" s="57">
        <f t="shared" si="118"/>
        <v>43.333333333333321</v>
      </c>
      <c r="IT73" s="2">
        <f t="shared" si="168"/>
        <v>0.99579519204165001</v>
      </c>
      <c r="IU73" s="57">
        <f>IT73*'DEPRECATED - DT-Prelim Calcs'!$C$21/IO$2/'DEPRECATED - DT-Prelim Calcs'!$C$19/'DEPRECATED - DT-Prelim Calcs'!$C$18*3.39*'DEPRECATED - DT-Prelim Calcs'!$C$20</f>
        <v>25.773080821789936</v>
      </c>
      <c r="IV73" s="46">
        <f t="shared" si="169"/>
        <v>0</v>
      </c>
      <c r="IW73" s="57">
        <f>IU72*'DEPRECATED - DT-Prelim Calcs'!$C$11+IW72</f>
        <v>-796.48615072493487</v>
      </c>
      <c r="IX73" s="57">
        <f>IX72+0.5*IU73*'DEPRECATED - DT-Prelim Calcs'!$C$11^2+IW73*'DEPRECATED - DT-Prelim Calcs'!$C$11</f>
        <v>-150660.53646578456</v>
      </c>
      <c r="IY73" s="57">
        <f>MIN('Drive Train'!$F$35-IS72*'DEPRECATED - DT-Prelim Calcs'!$C$21*'Drive Train'!$F$39,IY72+IS$2)</f>
        <v>9.8000000000000007</v>
      </c>
      <c r="IZ73" s="57">
        <f>'Drive Train'!$F$35-IS73*'DEPRECATED - DT-Prelim Calcs'!$C$21*'Drive Train'!$F$39</f>
        <v>9.8000000000000007</v>
      </c>
      <c r="JA73" s="1">
        <f>IF(IX73&gt;='Drive Train'!$F$29,1,0)</f>
        <v>0</v>
      </c>
      <c r="JB73" s="57">
        <f t="shared" si="170"/>
        <v>48.148148148148138</v>
      </c>
      <c r="JC73" s="63">
        <f>JC72+'DEPRECATED - DT-Prelim Calcs'!$C$11</f>
        <v>276</v>
      </c>
      <c r="JD73" s="2">
        <f>JN73/'Drive Train'!$F$35</f>
        <v>0.77419354838709686</v>
      </c>
      <c r="JE73" s="46">
        <f>JL73*12*60/(PI() * 'Drive Train'!$F$15)/JD$2*JD73</f>
        <v>-100808.17039800376</v>
      </c>
      <c r="JF73" s="2">
        <f>('DEPRECATED - DT-Prelim Calcs'!$C$6*JD73-JE73)/('DEPRECATED - DT-Prelim Calcs'!$C$6*JD73)*'DEPRECATED - DT-Prelim Calcs'!$C$7*JD73</f>
        <v>47.446986687858505</v>
      </c>
      <c r="JG73" s="57">
        <f>JF73/'DEPRECATED - DT-Prelim Calcs'!$C$7*('DEPRECATED - DT-Prelim Calcs'!$C$8-'DEPRECATED - DT-Prelim Calcs'!$C$9)+'DEPRECATED - DT-Prelim Calcs'!$C$9</f>
        <v>2528.6121958723011</v>
      </c>
      <c r="JH73" s="57">
        <f t="shared" si="119"/>
        <v>46.666666666666657</v>
      </c>
      <c r="JI73" s="2">
        <f t="shared" si="171"/>
        <v>0.99579519204165001</v>
      </c>
      <c r="JJ73" s="57">
        <f>JI73*'DEPRECATED - DT-Prelim Calcs'!$C$21/JD$2/'DEPRECATED - DT-Prelim Calcs'!$C$19/'DEPRECATED - DT-Prelim Calcs'!$C$18*3.39*'DEPRECATED - DT-Prelim Calcs'!$C$20</f>
        <v>25.773080821789936</v>
      </c>
      <c r="JK73" s="46">
        <f t="shared" si="172"/>
        <v>0</v>
      </c>
      <c r="JL73" s="57">
        <f>JJ72*'DEPRECATED - DT-Prelim Calcs'!$C$11+JL72</f>
        <v>-318.16440294949382</v>
      </c>
      <c r="JM73" s="57">
        <f>JM72+0.5*JJ73*'DEPRECATED - DT-Prelim Calcs'!$C$11^2+JL73*'DEPRECATED - DT-Prelim Calcs'!$C$11</f>
        <v>-167459.70222772207</v>
      </c>
      <c r="JN73" s="57">
        <f>MIN('Drive Train'!$F$35-JH72*'DEPRECATED - DT-Prelim Calcs'!$C$21*'Drive Train'!$F$39,JN72+JH$2)</f>
        <v>9.6000000000000014</v>
      </c>
      <c r="JO73" s="57">
        <f>'Drive Train'!$F$35-JH73*'DEPRECATED - DT-Prelim Calcs'!$C$21*'Drive Train'!$F$39</f>
        <v>9.6000000000000014</v>
      </c>
      <c r="JP73" s="1">
        <f>IF(JM73&gt;='Drive Train'!$F$29,1,0)</f>
        <v>0</v>
      </c>
      <c r="JQ73" s="57">
        <f>MIN(JG73,'DEPRECATED - DT-Prelim Calcs'!$C$10)*'DEPRECATED - DT-Prelim Calcs'!$C$11*1000/60/60</f>
        <v>103.33333333333333</v>
      </c>
      <c r="JR73" s="63">
        <f>JR72+'DEPRECATED - DT-Prelim Calcs'!$C$11</f>
        <v>276</v>
      </c>
      <c r="JS73" s="2">
        <f>KC73/'Drive Train'!$F$35</f>
        <v>0.75806451612903225</v>
      </c>
      <c r="JT73" s="46">
        <f>KA73*12*60/(PI() * 'Drive Train'!$F$15)/JS$2*JS73</f>
        <v>-228655.95831112369</v>
      </c>
      <c r="JU73" s="2">
        <f>('DEPRECATED - DT-Prelim Calcs'!$C$6*JS73-JT73)/('DEPRECATED - DT-Prelim Calcs'!$C$6*JS73)*'DEPRECATED - DT-Prelim Calcs'!$C$7*JS73</f>
        <v>105.21546447633028</v>
      </c>
      <c r="JV73" s="57">
        <f>JU73/'DEPRECATED - DT-Prelim Calcs'!$C$7*('DEPRECATED - DT-Prelim Calcs'!$C$8-'DEPRECATED - DT-Prelim Calcs'!$C$9)+'DEPRECATED - DT-Prelim Calcs'!$C$9</f>
        <v>5604.0046026195751</v>
      </c>
      <c r="JW73" s="57">
        <f t="shared" si="120"/>
        <v>49.999999999999993</v>
      </c>
      <c r="JX73" s="2">
        <f t="shared" si="173"/>
        <v>0.99579519204165001</v>
      </c>
      <c r="JY73" s="57">
        <f>JX73*'DEPRECATED - DT-Prelim Calcs'!$C$21/JS$2/'DEPRECATED - DT-Prelim Calcs'!$C$19/'DEPRECATED - DT-Prelim Calcs'!$C$18*3.39*'DEPRECATED - DT-Prelim Calcs'!$C$20</f>
        <v>25.773080821789936</v>
      </c>
      <c r="JZ73" s="46">
        <f t="shared" si="174"/>
        <v>0</v>
      </c>
      <c r="KA73" s="57">
        <f>JY72*'DEPRECATED - DT-Prelim Calcs'!$C$11+KA72</f>
        <v>-737.02421610429303</v>
      </c>
      <c r="KB73" s="57">
        <f>KB72+0.5*JY73*'DEPRECATED - DT-Prelim Calcs'!$C$11^2+KA73*'DEPRECATED - DT-Prelim Calcs'!$C$11</f>
        <v>-156516.49491273594</v>
      </c>
      <c r="KC73" s="57">
        <f>MIN('Drive Train'!$F$35-JW72*'DEPRECATED - DT-Prelim Calcs'!$C$21*'Drive Train'!$F$39,KC72+JW$2)</f>
        <v>9.4</v>
      </c>
      <c r="KD73" s="57">
        <f>'Drive Train'!$F$35-JW73*'DEPRECATED - DT-Prelim Calcs'!$C$21*'Drive Train'!$F$39</f>
        <v>9.4</v>
      </c>
      <c r="KE73" s="1">
        <f>IF(KB73&gt;='Drive Train'!$F$29,1,0)</f>
        <v>0</v>
      </c>
      <c r="KF73" s="57">
        <f>MIN(JV73,'DEPRECATED - DT-Prelim Calcs'!$C$10)*'DEPRECATED - DT-Prelim Calcs'!$C$11*1000/60/60</f>
        <v>103.33333333333333</v>
      </c>
      <c r="KG73" s="63">
        <f>KG72+'DEPRECATED - DT-Prelim Calcs'!$C$11</f>
        <v>276</v>
      </c>
      <c r="KH73" s="2">
        <f>KR73/'Drive Train'!$F$35</f>
        <v>3.6285352036764276</v>
      </c>
      <c r="KI73" s="46">
        <f>KP73*12*60/(PI() * 'Drive Train'!$F$15)/KH$2*KH73</f>
        <v>-1850355.7259275061</v>
      </c>
      <c r="KJ73" s="2">
        <f>('DEPRECATED - DT-Prelim Calcs'!$C$6*KH73-KI73)/('DEPRECATED - DT-Prelim Calcs'!$C$6*KH73)*'DEPRECATED - DT-Prelim Calcs'!$C$7*KH73</f>
        <v>845.39717124522974</v>
      </c>
      <c r="KK73" s="57">
        <f>KJ73/'DEPRECATED - DT-Prelim Calcs'!$C$7*('DEPRECATED - DT-Prelim Calcs'!$C$8-'DEPRECATED - DT-Prelim Calcs'!$C$9)+'DEPRECATED - DT-Prelim Calcs'!$C$9</f>
        <v>45008.698784548949</v>
      </c>
      <c r="KL73" s="57">
        <f t="shared" si="121"/>
        <v>53.333333333333329</v>
      </c>
      <c r="KM73" s="2">
        <f t="shared" si="175"/>
        <v>0.99579519204165001</v>
      </c>
      <c r="KN73" s="57">
        <f>KM73*'DEPRECATED - DT-Prelim Calcs'!$C$21/KH$2/'DEPRECATED - DT-Prelim Calcs'!$C$19/'DEPRECATED - DT-Prelim Calcs'!$C$18*3.39*'DEPRECATED - DT-Prelim Calcs'!$C$20</f>
        <v>25.773080821789936</v>
      </c>
      <c r="KO73" s="46">
        <f t="shared" si="176"/>
        <v>0</v>
      </c>
      <c r="KP73" s="57">
        <f>KN72*'DEPRECATED - DT-Prelim Calcs'!$C$11+KP72</f>
        <v>-1246.0322723335089</v>
      </c>
      <c r="KQ73" s="57">
        <f>KQ72+0.5*KN73*'DEPRECATED - DT-Prelim Calcs'!$C$11^2+KP73*'DEPRECATED - DT-Prelim Calcs'!$C$11</f>
        <v>-119099.39001804688</v>
      </c>
      <c r="KR73" s="57">
        <f>MIN('Drive Train'!$F$35-KL72*'DEPRECATED - DT-Prelim Calcs'!$C$21*'Drive Train'!$F$39,KR72+KL$2)</f>
        <v>44.993836525587703</v>
      </c>
      <c r="KS73" s="57">
        <f>'Drive Train'!$F$35-KL73*'DEPRECATED - DT-Prelim Calcs'!$C$21*'Drive Train'!$F$39</f>
        <v>9.2000000000000011</v>
      </c>
      <c r="KT73" s="1">
        <f>IF(KQ73&gt;='Drive Train'!$F$29,1,0)</f>
        <v>0</v>
      </c>
      <c r="KU73" s="57">
        <f>MIN(KK73,'DEPRECATED - DT-Prelim Calcs'!$C$10)*'DEPRECATED - DT-Prelim Calcs'!$C$11*1000/60/60</f>
        <v>103.33333333333333</v>
      </c>
      <c r="KV73" s="63">
        <f>KV72+'DEPRECATED - DT-Prelim Calcs'!$C$11</f>
        <v>276</v>
      </c>
      <c r="KW73" s="2">
        <f>LG73/'Drive Train'!$F$35</f>
        <v>0.72580645161290325</v>
      </c>
      <c r="KX73" s="46">
        <f>LE73*12*60/(PI() * 'Drive Train'!$F$15)/KW$2*KW73</f>
        <v>-93692.280834199293</v>
      </c>
      <c r="KY73" s="2">
        <f>('DEPRECATED - DT-Prelim Calcs'!$C$6*KW73-KX73)/('DEPRECATED - DT-Prelim Calcs'!$C$6*KW73)*'DEPRECATED - DT-Prelim Calcs'!$C$7*KW73</f>
        <v>44.112870248278341</v>
      </c>
      <c r="KZ73" s="57">
        <f>KY73/'DEPRECATED - DT-Prelim Calcs'!$C$7*('DEPRECATED - DT-Prelim Calcs'!$C$8-'DEPRECATED - DT-Prelim Calcs'!$C$9)+'DEPRECATED - DT-Prelim Calcs'!$C$9</f>
        <v>2351.1154576158137</v>
      </c>
      <c r="LA73" s="57">
        <f t="shared" si="122"/>
        <v>56.666666666666664</v>
      </c>
      <c r="LB73" s="2">
        <f t="shared" si="177"/>
        <v>0.99579519204165001</v>
      </c>
      <c r="LC73" s="57">
        <f>LB73*'DEPRECATED - DT-Prelim Calcs'!$C$21/KW$2/'DEPRECATED - DT-Prelim Calcs'!$C$19/'DEPRECATED - DT-Prelim Calcs'!$C$18*3.39*'DEPRECATED - DT-Prelim Calcs'!$C$20</f>
        <v>25.773080821789936</v>
      </c>
      <c r="LD73" s="46">
        <f t="shared" si="178"/>
        <v>0</v>
      </c>
      <c r="LE73" s="57">
        <f>LC72*'DEPRECATED - DT-Prelim Calcs'!$C$11+LE72</f>
        <v>-315.41939216392063</v>
      </c>
      <c r="LF73" s="57">
        <f>LF72+0.5*LC73*'DEPRECATED - DT-Prelim Calcs'!$C$11^2+LE73*'DEPRECATED - DT-Prelim Calcs'!$C$11</f>
        <v>-145014.24067456965</v>
      </c>
      <c r="LG73" s="57">
        <f>MIN('Drive Train'!$F$35-LA72*'DEPRECATED - DT-Prelim Calcs'!$C$21*'Drive Train'!$F$39,LG72+LA$2)</f>
        <v>9</v>
      </c>
      <c r="LH73" s="57">
        <f>'Drive Train'!$F$35-LA73*'DEPRECATED - DT-Prelim Calcs'!$C$21*'Drive Train'!$F$39</f>
        <v>9</v>
      </c>
      <c r="LI73" s="1">
        <f>IF(LF73&gt;='Drive Train'!$F$29,1,0)</f>
        <v>0</v>
      </c>
      <c r="LJ73" s="57">
        <f>MIN(KZ73,'DEPRECATED - DT-Prelim Calcs'!$C$10)*'DEPRECATED - DT-Prelim Calcs'!$C$11*1000/60/60</f>
        <v>103.33333333333333</v>
      </c>
      <c r="LK73" s="63">
        <f>LK72+'DEPRECATED - DT-Prelim Calcs'!$C$11</f>
        <v>276</v>
      </c>
      <c r="LL73" s="2">
        <f>LV73/'Drive Train'!$F$35</f>
        <v>0.70967741935483875</v>
      </c>
      <c r="LM73" s="46">
        <f>LT73*12*60/(PI() * 'Drive Train'!$F$15)/LL$2*LL73</f>
        <v>-49847.121382031874</v>
      </c>
      <c r="LN73" s="2">
        <f>('DEPRECATED - DT-Prelim Calcs'!$C$6*LL73-LM73)/('DEPRECATED - DT-Prelim Calcs'!$C$6*LL73)*'DEPRECATED - DT-Prelim Calcs'!$C$7*LL73</f>
        <v>24.24907727683593</v>
      </c>
      <c r="LO73" s="57">
        <f>LN73/'DEPRECATED - DT-Prelim Calcs'!$C$7*('DEPRECATED - DT-Prelim Calcs'!$C$8-'DEPRECATED - DT-Prelim Calcs'!$C$9)+'DEPRECATED - DT-Prelim Calcs'!$C$9</f>
        <v>1293.6363546132986</v>
      </c>
      <c r="LP73" s="57">
        <f t="shared" si="123"/>
        <v>60</v>
      </c>
      <c r="LQ73" s="2">
        <f t="shared" si="179"/>
        <v>0.99579519204165001</v>
      </c>
      <c r="LR73" s="57">
        <f>LQ73*'DEPRECATED - DT-Prelim Calcs'!$C$21/LL$2/'DEPRECATED - DT-Prelim Calcs'!$C$19/'DEPRECATED - DT-Prelim Calcs'!$C$18*3.39*'DEPRECATED - DT-Prelim Calcs'!$C$20</f>
        <v>25.773080821789936</v>
      </c>
      <c r="LS73" s="46">
        <f t="shared" si="180"/>
        <v>0</v>
      </c>
      <c r="LT73" s="57">
        <f>LR72*'DEPRECATED - DT-Prelim Calcs'!$C$11+LT72</f>
        <v>-171.62656072220523</v>
      </c>
      <c r="LU73" s="57">
        <f>LU72+0.5*LR73*'DEPRECATED - DT-Prelim Calcs'!$C$11^2+LT73*'DEPRECATED - DT-Prelim Calcs'!$C$11</f>
        <v>-156959.5670195329</v>
      </c>
      <c r="LV73" s="57">
        <f>MIN('Drive Train'!$F$35-LP72*'DEPRECATED - DT-Prelim Calcs'!$C$21*'Drive Train'!$F$39,LV72+LP$2)</f>
        <v>8.8000000000000007</v>
      </c>
      <c r="LW73" s="57">
        <f>'Drive Train'!$F$35-LP73*'DEPRECATED - DT-Prelim Calcs'!$C$21*'Drive Train'!$F$39</f>
        <v>8.8000000000000007</v>
      </c>
      <c r="LX73" s="1">
        <f>IF(LU73&gt;='Drive Train'!$F$29,1,0)</f>
        <v>0</v>
      </c>
      <c r="LY73" s="57">
        <f>MIN(LO73,'DEPRECATED - DT-Prelim Calcs'!$C$10)*'DEPRECATED - DT-Prelim Calcs'!$C$11*1000/60/60</f>
        <v>103.33333333333333</v>
      </c>
      <c r="LZ73" s="63">
        <f>LZ72+'DEPRECATED - DT-Prelim Calcs'!$C$11</f>
        <v>276</v>
      </c>
    </row>
    <row r="74" spans="2:338" x14ac:dyDescent="0.2">
      <c r="B74" s="73"/>
      <c r="C74" s="73"/>
      <c r="Q74" s="126"/>
      <c r="R74" s="63">
        <f>R73+'DEPRECATED - DT-Prelim Calcs'!$C$11</f>
        <v>280</v>
      </c>
      <c r="S74" s="2">
        <f>AG74/'Drive Train'!$F$35</f>
        <v>0</v>
      </c>
      <c r="T74" s="46">
        <f>AE74*12*60/(PI() * 'Drive Train'!$F$15)/S$2*ABS(S74)</f>
        <v>0</v>
      </c>
      <c r="U74" s="2">
        <f>IF(OR(AD73=1,AND($C$32=Motors!$C$32,'DEPRECATED - DT-Prelim Calcs'!AI73=1)),0,IF(AG74=0,-(V73+$C$9)/($C$8-$C$9)*$C$7,($C$6*S74-T74)/($C$6*S74)*$C$7*S74))</f>
        <v>0</v>
      </c>
      <c r="V74" s="57">
        <f>IF(AND(AD73=1,AI73=1),0,ABS(U74/$C$7*($C$8-$C$9)+$C$9) *'Drive Train'!$AA$49 + V73*(1-'Drive Train'!$AA$49))</f>
        <v>0</v>
      </c>
      <c r="W74" s="57">
        <f t="shared" si="96"/>
        <v>0</v>
      </c>
      <c r="X74" s="2">
        <f>MAX(MIN(IF(AND(AI73=1,AG74&lt;0),-1,1)*(W74-$C$9)/($C$8-$C$9)*$C$7-$C$29*AE74/T$2 -  AI73*$C$29/2,X$2),MAX(X$4:X73)*-1)</f>
        <v>-0.2458281045106315</v>
      </c>
      <c r="Y74" s="57">
        <f t="shared" si="97"/>
        <v>0</v>
      </c>
      <c r="Z74" s="57">
        <f t="shared" si="98"/>
        <v>0</v>
      </c>
      <c r="AA74" s="57">
        <f t="shared" si="99"/>
        <v>0</v>
      </c>
      <c r="AB74" s="57" t="e">
        <f t="shared" si="100"/>
        <v>#N/A</v>
      </c>
      <c r="AC74" s="46">
        <f t="shared" si="124"/>
        <v>1</v>
      </c>
      <c r="AD74" s="1">
        <f t="shared" si="101"/>
        <v>1</v>
      </c>
      <c r="AE74" s="57">
        <f t="shared" si="102"/>
        <v>0</v>
      </c>
      <c r="AF74" s="57" t="e">
        <f t="shared" si="103"/>
        <v>#N/A</v>
      </c>
      <c r="AG74" s="57">
        <f>IF(AI73=0,MIN('Drive Train'!$F$35-W73*$C$21*'Drive Train'!$F$39,AG73+W$2)-$C$3,IF(AE73-1&lt;=0,0,IF($C$32=Motors!$C$30,MAX(MAX(AG$4:AG73)*-1,AG73-W$2),MAX(0,MAX(AG$4:AG73)*-1,AG73-W$2))))</f>
        <v>0</v>
      </c>
      <c r="AH74" s="57">
        <f>'Drive Train'!$F$35-ABS(W74)*'DEPRECATED - DT-Prelim Calcs'!$C$21*'Drive Train'!$F$39</f>
        <v>12.4</v>
      </c>
      <c r="AI74" s="1">
        <f>IF(AJ74&gt;='Drive Train'!$F$29,1,0)</f>
        <v>1</v>
      </c>
      <c r="AJ74" s="57">
        <f>AJ73+0.5*Y74*'DEPRECATED - DT-Prelim Calcs'!$C$11^2+AE74*'DEPRECATED - DT-Prelim Calcs'!$C$11</f>
        <v>784.33981740885292</v>
      </c>
      <c r="AK74" s="57">
        <f t="shared" si="104"/>
        <v>0</v>
      </c>
      <c r="AL74" s="63">
        <f>AL73+'DEPRECATED - DT-Prelim Calcs'!$C$11</f>
        <v>280</v>
      </c>
      <c r="AM74" s="2">
        <f>AW74/'Drive Train'!$F$35</f>
        <v>0.90171798065004682</v>
      </c>
      <c r="AN74" s="46">
        <f>AU74*12*60/(PI() * 'Drive Train'!$F$15)/AM$2*AM74</f>
        <v>4074.5129808585075</v>
      </c>
      <c r="AO74" s="2">
        <f>('DEPRECATED - DT-Prelim Calcs'!$C$6*AM74-AN74)/('DEPRECATED - DT-Prelim Calcs'!$C$6*AM74)*'DEPRECATED - DT-Prelim Calcs'!$C$7*AM74</f>
        <v>0.33081832888837587</v>
      </c>
      <c r="AP74" s="57">
        <f>AO74/'DEPRECATED - DT-Prelim Calcs'!$C$7*('DEPRECATED - DT-Prelim Calcs'!$C$8-'DEPRECATED - DT-Prelim Calcs'!$C$9)+'DEPRECATED - DT-Prelim Calcs'!$C$9</f>
        <v>20.311614770281587</v>
      </c>
      <c r="AQ74" s="57">
        <f t="shared" si="105"/>
        <v>20.311614770281587</v>
      </c>
      <c r="AR74" s="2">
        <f t="shared" si="125"/>
        <v>-2.4477417870372165E-8</v>
      </c>
      <c r="AS74" s="57">
        <f>AR74*'DEPRECATED - DT-Prelim Calcs'!$C$21/AM$2/'DEPRECATED - DT-Prelim Calcs'!$C$19/'DEPRECATED - DT-Prelim Calcs'!$C$18*3.39*'DEPRECATED - DT-Prelim Calcs'!$C$20</f>
        <v>-1.773862464436597E-7</v>
      </c>
      <c r="AT74" s="46">
        <f t="shared" si="126"/>
        <v>0</v>
      </c>
      <c r="AU74" s="57">
        <f>AS73*'DEPRECATED - DT-Prelim Calcs'!$C$11+AU73</f>
        <v>39.432321666672287</v>
      </c>
      <c r="AV74" s="57">
        <f>AV73+0.5*AS74*'DEPRECATED - DT-Prelim Calcs'!$C$11^2+AU74*'DEPRECATED - DT-Prelim Calcs'!$C$11</f>
        <v>10996.436390703408</v>
      </c>
      <c r="AW74" s="57">
        <f>MIN('Drive Train'!$F$35-AQ73*'DEPRECATED - DT-Prelim Calcs'!$C$21*'Drive Train'!$F$39,AW73+AQ$2)</f>
        <v>11.181302960060581</v>
      </c>
      <c r="AX74" s="57">
        <f>'Drive Train'!$F$35-AQ74*'DEPRECATED - DT-Prelim Calcs'!$C$21*'Drive Train'!$F$39</f>
        <v>11.181303113783105</v>
      </c>
      <c r="AY74" s="1">
        <f>IF(AV74&gt;='Drive Train'!$F$29,1,0)</f>
        <v>1</v>
      </c>
      <c r="AZ74" s="57">
        <f t="shared" si="127"/>
        <v>22.56846085586843</v>
      </c>
      <c r="BA74" s="63">
        <f>BA73+'DEPRECATED - DT-Prelim Calcs'!$C$11</f>
        <v>280</v>
      </c>
      <c r="BB74" s="2">
        <f>BL74/'Drive Train'!$F$35</f>
        <v>0.55000000000000004</v>
      </c>
      <c r="BC74" s="46">
        <f>BJ74*12*60/(PI() * 'Drive Train'!$F$15)/BB$2*BB74</f>
        <v>5574.3989796142996</v>
      </c>
      <c r="BD74" s="2">
        <f>('DEPRECATED - DT-Prelim Calcs'!$C$6*BB74-BC74)/('DEPRECATED - DT-Prelim Calcs'!$C$6*BB74)*'DEPRECATED - DT-Prelim Calcs'!$C$7*BB74</f>
        <v>-1.1950068556980227</v>
      </c>
      <c r="BE74" s="57">
        <f>BD74/'DEPRECATED - DT-Prelim Calcs'!$C$7*('DEPRECATED - DT-Prelim Calcs'!$C$8-'DEPRECATED - DT-Prelim Calcs'!$C$9)+'DEPRECATED - DT-Prelim Calcs'!$C$9</f>
        <v>-60.917999828239132</v>
      </c>
      <c r="BF74" s="57">
        <f t="shared" si="106"/>
        <v>-60.917999828239132</v>
      </c>
      <c r="BG74" s="2">
        <f t="shared" si="128"/>
        <v>-1.9370343195949051</v>
      </c>
      <c r="BH74" s="57">
        <f>BG74*'DEPRECATED - DT-Prelim Calcs'!$C$21/BB$2/'DEPRECATED - DT-Prelim Calcs'!$C$19/'DEPRECATED - DT-Prelim Calcs'!$C$18*3.39*'DEPRECATED - DT-Prelim Calcs'!$C$20</f>
        <v>-20.276477041759303</v>
      </c>
      <c r="BI74" s="46">
        <f t="shared" si="129"/>
        <v>1</v>
      </c>
      <c r="BJ74" s="57">
        <f>BH73*'DEPRECATED - DT-Prelim Calcs'!$C$11+BJ73</f>
        <v>61.232485603268259</v>
      </c>
      <c r="BK74" s="57">
        <f>BK73+0.5*BH74*'DEPRECATED - DT-Prelim Calcs'!$C$11^2+BJ74*'DEPRECATED - DT-Prelim Calcs'!$C$11</f>
        <v>5824.3859788083719</v>
      </c>
      <c r="BL74" s="57">
        <f>MIN('Drive Train'!$F$35-BF73*'DEPRECATED - DT-Prelim Calcs'!$C$21*'Drive Train'!$F$39,BL73+BF$2)</f>
        <v>6.82</v>
      </c>
      <c r="BM74" s="57">
        <f>'Drive Train'!$F$35-BF74*'DEPRECATED - DT-Prelim Calcs'!$C$21*'Drive Train'!$F$39</f>
        <v>16.055079989694349</v>
      </c>
      <c r="BN74" s="1">
        <f>IF(BK74&gt;='Drive Train'!$F$29,1,0)</f>
        <v>1</v>
      </c>
      <c r="BO74" s="57">
        <f t="shared" si="130"/>
        <v>-67.686666475821255</v>
      </c>
      <c r="BP74" s="63">
        <f>BP73+'DEPRECATED - DT-Prelim Calcs'!$C$11</f>
        <v>280</v>
      </c>
      <c r="BQ74" s="2">
        <f>CA74/'Drive Train'!$F$35</f>
        <v>1.7000958521127265</v>
      </c>
      <c r="BR74" s="46">
        <f>BY74*12*60/(PI() * 'Drive Train'!$F$15)/BQ$2*BQ74</f>
        <v>-52079.820102466474</v>
      </c>
      <c r="BS74" s="2">
        <f>('DEPRECATED - DT-Prelim Calcs'!$C$6*BQ74-BR74)/('DEPRECATED - DT-Prelim Calcs'!$C$6*BQ74)*'DEPRECATED - DT-Prelim Calcs'!$C$7*BQ74</f>
        <v>27.645517391386083</v>
      </c>
      <c r="BT74" s="57">
        <f>BS74/'DEPRECATED - DT-Prelim Calcs'!$C$7*('DEPRECATED - DT-Prelim Calcs'!$C$8-'DEPRECATED - DT-Prelim Calcs'!$C$9)+'DEPRECATED - DT-Prelim Calcs'!$C$9</f>
        <v>1474.4509880974417</v>
      </c>
      <c r="BU74" s="57">
        <f t="shared" si="107"/>
        <v>93</v>
      </c>
      <c r="BV74" s="2">
        <f t="shared" si="131"/>
        <v>1.8828060353728675</v>
      </c>
      <c r="BW74" s="57">
        <f>BV74*'DEPRECATED - DT-Prelim Calcs'!$C$21/BQ$2/'DEPRECATED - DT-Prelim Calcs'!$C$19/'DEPRECATED - DT-Prelim Calcs'!$C$18*3.39*'DEPRECATED - DT-Prelim Calcs'!$C$20</f>
        <v>25.773080821789936</v>
      </c>
      <c r="BX74" s="46">
        <f t="shared" si="132"/>
        <v>0</v>
      </c>
      <c r="BY74" s="57">
        <f>BW73*'DEPRECATED - DT-Prelim Calcs'!$C$11+BY73</f>
        <v>-141.52625919752634</v>
      </c>
      <c r="BZ74" s="57">
        <f>BZ73+0.5*BW74*'DEPRECATED - DT-Prelim Calcs'!$C$11^2+BY74*'DEPRECATED - DT-Prelim Calcs'!$C$11</f>
        <v>-6126.7444032500916</v>
      </c>
      <c r="CA74" s="57">
        <f>MIN('Drive Train'!$F$35-BU73*'DEPRECATED - DT-Prelim Calcs'!$C$21*'Drive Train'!$F$39,CA73+BU$2)</f>
        <v>21.08118856619781</v>
      </c>
      <c r="CB74" s="57">
        <f>'Drive Train'!$F$35-BU74*'DEPRECATED - DT-Prelim Calcs'!$C$21*'Drive Train'!$F$39</f>
        <v>6.82</v>
      </c>
      <c r="CC74" s="1">
        <f>IF(BZ74&gt;='Drive Train'!$F$29,1,0)</f>
        <v>0</v>
      </c>
      <c r="CD74" s="57">
        <f t="shared" si="133"/>
        <v>103.33333333333333</v>
      </c>
      <c r="CE74" s="63">
        <f>CE73+'DEPRECATED - DT-Prelim Calcs'!$C$11</f>
        <v>280</v>
      </c>
      <c r="CF74" s="2">
        <f>CP74/'Drive Train'!$F$35</f>
        <v>0.55000000000000004</v>
      </c>
      <c r="CG74" s="46">
        <f>CN74*12*60/(PI() * 'Drive Train'!$F$15)/CF$2*CF74</f>
        <v>8849.9825995766041</v>
      </c>
      <c r="CH74" s="2">
        <f>('DEPRECATED - DT-Prelim Calcs'!$C$6*CF74-CG74)/('DEPRECATED - DT-Prelim Calcs'!$C$6*CF74)*'DEPRECATED - DT-Prelim Calcs'!$C$7*CF74</f>
        <v>-2.6760868789830421</v>
      </c>
      <c r="CI74" s="57">
        <f>CH74/'DEPRECATED - DT-Prelim Calcs'!$C$7*('DEPRECATED - DT-Prelim Calcs'!$C$8-'DEPRECATED - DT-Prelim Calcs'!$C$9)+'DEPRECATED - DT-Prelim Calcs'!$C$9</f>
        <v>-139.765537997313</v>
      </c>
      <c r="CJ74" s="57">
        <f t="shared" si="108"/>
        <v>-139.765537997313</v>
      </c>
      <c r="CK74" s="2">
        <f t="shared" si="134"/>
        <v>-3.8541385699206261</v>
      </c>
      <c r="CL74" s="57">
        <f>CK74*'DEPRECATED - DT-Prelim Calcs'!$C$21/CF$2/'DEPRECATED - DT-Prelim Calcs'!$C$19/'DEPRECATED - DT-Prelim Calcs'!$C$18*3.39*'DEPRECATED - DT-Prelim Calcs'!$C$20</f>
        <v>-65.171610348333374</v>
      </c>
      <c r="CM74" s="46">
        <f t="shared" si="135"/>
        <v>1</v>
      </c>
      <c r="CN74" s="57">
        <f>CL73*'DEPRECATED - DT-Prelim Calcs'!$C$11+CN73</f>
        <v>60.179740950708577</v>
      </c>
      <c r="CO74" s="57">
        <f>CO73+0.5*CL74*'DEPRECATED - DT-Prelim Calcs'!$C$11^2+CN74*'DEPRECATED - DT-Prelim Calcs'!$C$11</f>
        <v>-24925.932303252837</v>
      </c>
      <c r="CP74" s="57">
        <f>MIN('Drive Train'!$F$35-CJ73*'DEPRECATED - DT-Prelim Calcs'!$C$21*'Drive Train'!$F$39,CP73+CJ$2)</f>
        <v>6.82</v>
      </c>
      <c r="CQ74" s="57">
        <f>'Drive Train'!$F$35-CJ74*'DEPRECATED - DT-Prelim Calcs'!$C$21*'Drive Train'!$F$39</f>
        <v>20.785932279838782</v>
      </c>
      <c r="CR74" s="1">
        <f>IF(CO74&gt;='Drive Train'!$F$29,1,0)</f>
        <v>0</v>
      </c>
      <c r="CS74" s="57">
        <f t="shared" si="136"/>
        <v>-155.29504221923668</v>
      </c>
      <c r="CT74" s="63">
        <f>CT73+'DEPRECATED - DT-Prelim Calcs'!$C$11</f>
        <v>280</v>
      </c>
      <c r="CU74" s="2">
        <f>DE74/'Drive Train'!$F$35</f>
        <v>0.55000000000000004</v>
      </c>
      <c r="CV74" s="46">
        <f>DC74*12*60/(PI() * 'Drive Train'!$F$15)/CU$2*CU74</f>
        <v>-8649.2359553545721</v>
      </c>
      <c r="CW74" s="2">
        <f>('DEPRECATED - DT-Prelim Calcs'!$C$6*CU74-CV74)/('DEPRECATED - DT-Prelim Calcs'!$C$6*CU74)*'DEPRECATED - DT-Prelim Calcs'!$C$7*CU74</f>
        <v>5.236317758424863</v>
      </c>
      <c r="CX74" s="57">
        <f>CW74/'DEPRECATED - DT-Prelim Calcs'!$C$7*('DEPRECATED - DT-Prelim Calcs'!$C$8-'DEPRECATED - DT-Prelim Calcs'!$C$9)+'DEPRECATED - DT-Prelim Calcs'!$C$9</f>
        <v>281.46330639249373</v>
      </c>
      <c r="CY74" s="57">
        <f t="shared" si="109"/>
        <v>93</v>
      </c>
      <c r="CZ74" s="2">
        <f t="shared" si="137"/>
        <v>1.2803081040535502</v>
      </c>
      <c r="DA74" s="57">
        <f>CZ74*'DEPRECATED - DT-Prelim Calcs'!$C$21/CU$2/'DEPRECATED - DT-Prelim Calcs'!$C$19/'DEPRECATED - DT-Prelim Calcs'!$C$18*3.39*'DEPRECATED - DT-Prelim Calcs'!$C$20</f>
        <v>25.773080821789936</v>
      </c>
      <c r="DB74" s="46">
        <f t="shared" si="138"/>
        <v>0</v>
      </c>
      <c r="DC74" s="57">
        <f>DA73*'DEPRECATED - DT-Prelim Calcs'!$C$11+DC73</f>
        <v>-49.404320248193855</v>
      </c>
      <c r="DD74" s="57">
        <f>DD73+0.5*DA74*'DEPRECATED - DT-Prelim Calcs'!$C$11^2+DC74*'DEPRECATED - DT-Prelim Calcs'!$C$11</f>
        <v>-46903.956259653853</v>
      </c>
      <c r="DE74" s="57">
        <f>MIN('Drive Train'!$F$35-CY73*'DEPRECATED - DT-Prelim Calcs'!$C$21*'Drive Train'!$F$39,DE73+CY$2)</f>
        <v>6.82</v>
      </c>
      <c r="DF74" s="57">
        <f>'Drive Train'!$F$35-CY74*'DEPRECATED - DT-Prelim Calcs'!$C$21*'Drive Train'!$F$39</f>
        <v>6.82</v>
      </c>
      <c r="DG74" s="1">
        <f>IF(DD74&gt;='Drive Train'!$F$29,1,0)</f>
        <v>0</v>
      </c>
      <c r="DH74" s="57">
        <f t="shared" si="139"/>
        <v>103.33333333333333</v>
      </c>
      <c r="DI74" s="63">
        <f>DI73+'DEPRECATED - DT-Prelim Calcs'!$C$11</f>
        <v>280</v>
      </c>
      <c r="DJ74" s="2">
        <f>DT74/'Drive Train'!$F$35</f>
        <v>0.55000000000000004</v>
      </c>
      <c r="DK74" s="46">
        <f>DR74*12*60/(PI() * 'Drive Train'!$F$15)/DJ$2*DJ74</f>
        <v>-11820.847215294849</v>
      </c>
      <c r="DL74" s="2">
        <f>('DEPRECATED - DT-Prelim Calcs'!$C$6*DJ74-DK74)/('DEPRECATED - DT-Prelim Calcs'!$C$6*DJ74)*'DEPRECATED - DT-Prelim Calcs'!$C$7*DJ74</f>
        <v>6.6703858890920422</v>
      </c>
      <c r="DM74" s="57">
        <f>DL74/'DEPRECATED - DT-Prelim Calcs'!$C$7*('DEPRECATED - DT-Prelim Calcs'!$C$8-'DEPRECATED - DT-Prelim Calcs'!$C$9)+'DEPRECATED - DT-Prelim Calcs'!$C$9</f>
        <v>357.80809525747264</v>
      </c>
      <c r="DN74" s="57">
        <f t="shared" si="110"/>
        <v>93</v>
      </c>
      <c r="DO74" s="2">
        <f t="shared" si="140"/>
        <v>1.1037138828047846</v>
      </c>
      <c r="DP74" s="57">
        <f>DO74*'DEPRECATED - DT-Prelim Calcs'!$C$21/DJ$2/'DEPRECATED - DT-Prelim Calcs'!$C$19/'DEPRECATED - DT-Prelim Calcs'!$C$18*3.39*'DEPRECATED - DT-Prelim Calcs'!$C$20</f>
        <v>25.773080821789936</v>
      </c>
      <c r="DQ74" s="46">
        <f t="shared" si="141"/>
        <v>0</v>
      </c>
      <c r="DR74" s="57">
        <f>DP73*'DEPRECATED - DT-Prelim Calcs'!$C$11+DR73</f>
        <v>-58.207346035701661</v>
      </c>
      <c r="DS74" s="57">
        <f>DS73+0.5*DP74*'DEPRECATED - DT-Prelim Calcs'!$C$11^2+DR74*'DEPRECATED - DT-Prelim Calcs'!$C$11</f>
        <v>-79376.956624310813</v>
      </c>
      <c r="DT74" s="57">
        <f>MIN('Drive Train'!$F$35-DN73*'DEPRECATED - DT-Prelim Calcs'!$C$21*'Drive Train'!$F$39,DT73+DN$2)</f>
        <v>6.82</v>
      </c>
      <c r="DU74" s="57">
        <f>'Drive Train'!$F$35-DN74*'DEPRECATED - DT-Prelim Calcs'!$C$21*'Drive Train'!$F$39</f>
        <v>6.82</v>
      </c>
      <c r="DV74" s="1">
        <f>IF(DS74&gt;='Drive Train'!$F$29,1,0)</f>
        <v>0</v>
      </c>
      <c r="DW74" s="57">
        <f t="shared" si="142"/>
        <v>103.33333333333333</v>
      </c>
      <c r="DX74" s="63">
        <f>DX73+'DEPRECATED - DT-Prelim Calcs'!$C$11</f>
        <v>280</v>
      </c>
      <c r="DY74" s="2">
        <f>EI74/'Drive Train'!$F$35</f>
        <v>0.55000000000000004</v>
      </c>
      <c r="DZ74" s="46">
        <f>EG74*12*60/(PI() * 'Drive Train'!$F$15)/DY$2*DY74</f>
        <v>-61059.814417852846</v>
      </c>
      <c r="EA74" s="2">
        <f>('DEPRECATED - DT-Prelim Calcs'!$C$6*DY74-DZ74)/('DEPRECATED - DT-Prelim Calcs'!$C$6*DY74)*'DEPRECATED - DT-Prelim Calcs'!$C$7*DY74</f>
        <v>28.934159051974738</v>
      </c>
      <c r="EB74" s="57">
        <f>EA74/'DEPRECATED - DT-Prelim Calcs'!$C$7*('DEPRECATED - DT-Prelim Calcs'!$C$8-'DEPRECATED - DT-Prelim Calcs'!$C$9)+'DEPRECATED - DT-Prelim Calcs'!$C$9</f>
        <v>1543.0537785760825</v>
      </c>
      <c r="EC74" s="57">
        <f t="shared" si="111"/>
        <v>93</v>
      </c>
      <c r="ED74" s="2">
        <f t="shared" si="143"/>
        <v>0.96993038185874991</v>
      </c>
      <c r="EE74" s="57">
        <f>ED74*'DEPRECATED - DT-Prelim Calcs'!$C$21/DY$2/'DEPRECATED - DT-Prelim Calcs'!$C$19/'DEPRECATED - DT-Prelim Calcs'!$C$18*3.39*'DEPRECATED - DT-Prelim Calcs'!$C$20</f>
        <v>25.773080821789936</v>
      </c>
      <c r="EF74" s="46">
        <f t="shared" si="144"/>
        <v>0</v>
      </c>
      <c r="EG74" s="57">
        <f>EE73*'DEPRECATED - DT-Prelim Calcs'!$C$11+EG73</f>
        <v>-264.22185179708345</v>
      </c>
      <c r="EH74" s="57">
        <f>EH73+0.5*EE74*'DEPRECATED - DT-Prelim Calcs'!$C$11^2+EG74*'DEPRECATED - DT-Prelim Calcs'!$C$11</f>
        <v>-145859.78958379175</v>
      </c>
      <c r="EI74" s="57">
        <f>MIN('Drive Train'!$F$35-EC73*'DEPRECATED - DT-Prelim Calcs'!$C$21*'Drive Train'!$F$39,EI73+EC$2)</f>
        <v>6.82</v>
      </c>
      <c r="EJ74" s="57">
        <f>'Drive Train'!$F$35-EC74*'DEPRECATED - DT-Prelim Calcs'!$C$21*'Drive Train'!$F$39</f>
        <v>6.82</v>
      </c>
      <c r="EK74" s="1">
        <f>IF(EH74&gt;='Drive Train'!$F$29,1,0)</f>
        <v>0</v>
      </c>
      <c r="EL74" s="57">
        <f t="shared" si="145"/>
        <v>103.33333333333333</v>
      </c>
      <c r="EM74" s="63">
        <f>EM73+'DEPRECATED - DT-Prelim Calcs'!$C$11</f>
        <v>280</v>
      </c>
      <c r="EN74" s="2">
        <f>EX74/'Drive Train'!$F$35</f>
        <v>0.55000000000000004</v>
      </c>
      <c r="EO74" s="46">
        <f>EV74*12*60/(PI() * 'Drive Train'!$F$15)/EN$2*EN74</f>
        <v>-176938.57118300948</v>
      </c>
      <c r="EP74" s="2">
        <f>('DEPRECATED - DT-Prelim Calcs'!$C$6*EN74-EO74)/('DEPRECATED - DT-Prelim Calcs'!$C$6*EN74)*'DEPRECATED - DT-Prelim Calcs'!$C$7*EN74</f>
        <v>81.329619427964886</v>
      </c>
      <c r="EQ74" s="57">
        <f>EP74/'DEPRECATED - DT-Prelim Calcs'!$C$7*('DEPRECATED - DT-Prelim Calcs'!$C$8-'DEPRECATED - DT-Prelim Calcs'!$C$9)+'DEPRECATED - DT-Prelim Calcs'!$C$9</f>
        <v>4332.4054658124041</v>
      </c>
      <c r="ER74" s="57">
        <f t="shared" si="112"/>
        <v>93</v>
      </c>
      <c r="ES74" s="2">
        <f t="shared" si="146"/>
        <v>0.86507304327942547</v>
      </c>
      <c r="ET74" s="57">
        <f>ES74*'DEPRECATED - DT-Prelim Calcs'!$C$21/EN$2/'DEPRECATED - DT-Prelim Calcs'!$C$19/'DEPRECATED - DT-Prelim Calcs'!$C$18*3.39*'DEPRECATED - DT-Prelim Calcs'!$C$20</f>
        <v>25.773080821789936</v>
      </c>
      <c r="EU74" s="46">
        <f t="shared" si="147"/>
        <v>0</v>
      </c>
      <c r="EV74" s="57">
        <f>ET73*'DEPRECATED - DT-Prelim Calcs'!$C$11+EV73</f>
        <v>-682.88564541181472</v>
      </c>
      <c r="EW74" s="57">
        <f>EW73+0.5*ET74*'DEPRECATED - DT-Prelim Calcs'!$C$11^2+EV74*'DEPRECATED - DT-Prelim Calcs'!$C$11</f>
        <v>-186671.37709592702</v>
      </c>
      <c r="EX74" s="57">
        <f>MIN('Drive Train'!$F$35-ER73*'DEPRECATED - DT-Prelim Calcs'!$C$21*'Drive Train'!$F$39,EX73+ER$2)</f>
        <v>6.82</v>
      </c>
      <c r="EY74" s="57">
        <f>'Drive Train'!$F$35-ER74*'DEPRECATED - DT-Prelim Calcs'!$C$21*'Drive Train'!$F$39</f>
        <v>6.82</v>
      </c>
      <c r="EZ74" s="1">
        <f>IF(EW74&gt;='Drive Train'!$F$29,1,0)</f>
        <v>0</v>
      </c>
      <c r="FA74" s="57">
        <f t="shared" si="148"/>
        <v>103.33333333333333</v>
      </c>
      <c r="FB74" s="63">
        <f>FB73+'DEPRECATED - DT-Prelim Calcs'!$C$11</f>
        <v>280</v>
      </c>
      <c r="FC74" s="2">
        <f>FM74/'Drive Train'!$F$35</f>
        <v>0.55000000000000004</v>
      </c>
      <c r="FD74" s="46">
        <f>FK74*12*60/(PI() * 'Drive Train'!$F$15)/FC$2*FC74</f>
        <v>-656159.97258851433</v>
      </c>
      <c r="FE74" s="2">
        <f>('DEPRECATED - DT-Prelim Calcs'!$C$6*FC74-FD74)/('DEPRECATED - DT-Prelim Calcs'!$C$6*FC74)*'DEPRECATED - DT-Prelim Calcs'!$C$7*FC74</f>
        <v>298.01321743683292</v>
      </c>
      <c r="FF74" s="57">
        <f>FE74/'DEPRECATED - DT-Prelim Calcs'!$C$7*('DEPRECATED - DT-Prelim Calcs'!$C$8-'DEPRECATED - DT-Prelim Calcs'!$C$9)+'DEPRECATED - DT-Prelim Calcs'!$C$9</f>
        <v>15867.884978068741</v>
      </c>
      <c r="FG74" s="57">
        <f t="shared" si="113"/>
        <v>93</v>
      </c>
      <c r="FH74" s="2">
        <f t="shared" si="149"/>
        <v>0.78067567320338405</v>
      </c>
      <c r="FI74" s="57">
        <f>FH74*'DEPRECATED - DT-Prelim Calcs'!$C$21/FC$2/'DEPRECATED - DT-Prelim Calcs'!$C$19/'DEPRECATED - DT-Prelim Calcs'!$C$18*3.39*'DEPRECATED - DT-Prelim Calcs'!$C$20</f>
        <v>25.773080821789936</v>
      </c>
      <c r="FJ74" s="46">
        <f t="shared" si="150"/>
        <v>0</v>
      </c>
      <c r="FK74" s="57">
        <f>FI73*'DEPRECATED - DT-Prelim Calcs'!$C$11+FK73</f>
        <v>-2285.3518286737876</v>
      </c>
      <c r="FL74" s="57">
        <f>FL73+0.5*FI74*'DEPRECATED - DT-Prelim Calcs'!$C$11^2+FK74*'DEPRECATED - DT-Prelim Calcs'!$C$11</f>
        <v>-233327.4151125651</v>
      </c>
      <c r="FM74" s="57">
        <f>MIN('Drive Train'!$F$35-FG73*'DEPRECATED - DT-Prelim Calcs'!$C$21*'Drive Train'!$F$39,FM73+FG$2)</f>
        <v>6.82</v>
      </c>
      <c r="FN74" s="57">
        <f>'Drive Train'!$F$35-FG74*'DEPRECATED - DT-Prelim Calcs'!$C$21*'Drive Train'!$F$39</f>
        <v>6.82</v>
      </c>
      <c r="FO74" s="1">
        <f>IF(FL74&gt;='Drive Train'!$F$29,1,0)</f>
        <v>0</v>
      </c>
      <c r="FP74" s="57">
        <f t="shared" si="151"/>
        <v>103.33333333333333</v>
      </c>
      <c r="FQ74" s="63">
        <f>FQ73+'DEPRECATED - DT-Prelim Calcs'!$C$11</f>
        <v>280</v>
      </c>
      <c r="FR74" s="2">
        <f>GB74/'Drive Train'!$F$35</f>
        <v>0.55000000000000004</v>
      </c>
      <c r="FS74" s="46">
        <f>FZ74*12*60/(PI() * 'Drive Train'!$F$15)/FR$2*FR74</f>
        <v>-485357.87931699399</v>
      </c>
      <c r="FT74" s="2">
        <f>('DEPRECATED - DT-Prelim Calcs'!$C$6*FR74-FS74)/('DEPRECATED - DT-Prelim Calcs'!$C$6*FR74)*'DEPRECATED - DT-Prelim Calcs'!$C$7*FR74</f>
        <v>220.78375312456953</v>
      </c>
      <c r="FU74" s="57">
        <f>FT74/'DEPRECATED - DT-Prelim Calcs'!$C$7*('DEPRECATED - DT-Prelim Calcs'!$C$8-'DEPRECATED - DT-Prelim Calcs'!$C$9)+'DEPRECATED - DT-Prelim Calcs'!$C$9</f>
        <v>11756.457479619199</v>
      </c>
      <c r="FV74" s="57">
        <f t="shared" si="114"/>
        <v>93</v>
      </c>
      <c r="FW74" s="2">
        <f t="shared" si="152"/>
        <v>0.7112822800297498</v>
      </c>
      <c r="FX74" s="57">
        <f>FW74*'DEPRECATED - DT-Prelim Calcs'!$C$21/FR$2/'DEPRECATED - DT-Prelim Calcs'!$C$19/'DEPRECATED - DT-Prelim Calcs'!$C$18*3.39*'DEPRECATED - DT-Prelim Calcs'!$C$20</f>
        <v>25.773080821789936</v>
      </c>
      <c r="FY74" s="46">
        <f t="shared" si="153"/>
        <v>0</v>
      </c>
      <c r="FZ74" s="57">
        <f>FX73*'DEPRECATED - DT-Prelim Calcs'!$C$11+FZ73</f>
        <v>-1540.1987353779689</v>
      </c>
      <c r="GA74" s="57">
        <f>GA73+0.5*FX74*'DEPRECATED - DT-Prelim Calcs'!$C$11^2+FZ74*'DEPRECATED - DT-Prelim Calcs'!$C$11</f>
        <v>-282304.57463391952</v>
      </c>
      <c r="GB74" s="57">
        <f>MIN('Drive Train'!$F$35-FV73*'DEPRECATED - DT-Prelim Calcs'!$C$21*'Drive Train'!$F$39,GB73+FV$2)</f>
        <v>6.82</v>
      </c>
      <c r="GC74" s="57">
        <f>'Drive Train'!$F$35-FV74*'DEPRECATED - DT-Prelim Calcs'!$C$21*'Drive Train'!$F$39</f>
        <v>6.82</v>
      </c>
      <c r="GD74" s="1">
        <f>IF(GA74&gt;='Drive Train'!$F$29,1,0)</f>
        <v>0</v>
      </c>
      <c r="GE74" s="57">
        <f t="shared" si="154"/>
        <v>103.33333333333333</v>
      </c>
      <c r="GF74" s="63">
        <f>GF73+'DEPRECATED - DT-Prelim Calcs'!$C$11</f>
        <v>280</v>
      </c>
      <c r="GG74" s="2">
        <f>GQ74/'Drive Train'!$F$35</f>
        <v>0.85483870967741948</v>
      </c>
      <c r="GH74" s="46">
        <f>GO74*12*60/(PI() * 'Drive Train'!$F$15)/GG$2*GG74</f>
        <v>15241.413897272256</v>
      </c>
      <c r="GI74" s="2">
        <f>('DEPRECATED - DT-Prelim Calcs'!$C$6*GG74-GH74)/('DEPRECATED - DT-Prelim Calcs'!$C$6*GG74)*'DEPRECATED - DT-Prelim Calcs'!$C$7*GG74</f>
        <v>-4.8313598151982706</v>
      </c>
      <c r="GJ74" s="57">
        <f>GI74/'DEPRECATED - DT-Prelim Calcs'!$C$7*('DEPRECATED - DT-Prelim Calcs'!$C$8-'DEPRECATED - DT-Prelim Calcs'!$C$9)+'DEPRECATED - DT-Prelim Calcs'!$C$9</f>
        <v>-254.50475696677933</v>
      </c>
      <c r="GK74" s="57">
        <f t="shared" si="155"/>
        <v>-254.50475696677933</v>
      </c>
      <c r="GL74" s="2">
        <f t="shared" si="156"/>
        <v>-6.1367059770906023</v>
      </c>
      <c r="GM74" s="57">
        <f>GL74*'DEPRECATED - DT-Prelim Calcs'!$C$21/GG$2/'DEPRECATED - DT-Prelim Calcs'!$C$19/'DEPRECATED - DT-Prelim Calcs'!$C$18*3.39*'DEPRECATED - DT-Prelim Calcs'!$C$20</f>
        <v>-158.82966737652436</v>
      </c>
      <c r="GN74" s="46">
        <f t="shared" si="157"/>
        <v>1</v>
      </c>
      <c r="GO74" s="57">
        <f>GM73*'DEPRECATED - DT-Prelim Calcs'!$C$11+GO73</f>
        <v>43.565878921627842</v>
      </c>
      <c r="GP74" s="57">
        <f>GP73+0.5*GM74*'DEPRECATED - DT-Prelim Calcs'!$C$11^2+GO74*'DEPRECATED - DT-Prelim Calcs'!$C$11</f>
        <v>-142062.30264541402</v>
      </c>
      <c r="GQ74" s="57">
        <f>MIN('Drive Train'!$F$35-GK73*'DEPRECATED - DT-Prelim Calcs'!$C$21*'Drive Train'!$F$39,GQ73+GK$2)</f>
        <v>10.600000000000001</v>
      </c>
      <c r="GR74" s="57">
        <f>'Drive Train'!$F$35-GK74*'DEPRECATED - DT-Prelim Calcs'!$C$21*'Drive Train'!$F$39</f>
        <v>27.67028541800676</v>
      </c>
      <c r="GS74" s="1">
        <f>IF(GP74&gt;='Drive Train'!$F$29,1,0)</f>
        <v>0</v>
      </c>
      <c r="GT74" s="57">
        <f t="shared" si="158"/>
        <v>-282.78306329642146</v>
      </c>
      <c r="GU74" s="63">
        <f>GU73+'DEPRECATED - DT-Prelim Calcs'!$C$11</f>
        <v>280</v>
      </c>
      <c r="GV74" s="2">
        <f>HF74/'Drive Train'!$F$35</f>
        <v>0.83870967741935498</v>
      </c>
      <c r="GW74" s="46">
        <f>HD74*12*60/(PI() * 'Drive Train'!$F$15)/GV$2*GV74</f>
        <v>-62859.900135316362</v>
      </c>
      <c r="GX74" s="2">
        <f>('DEPRECATED - DT-Prelim Calcs'!$C$6*GV74-GW74)/('DEPRECATED - DT-Prelim Calcs'!$C$6*GV74)*'DEPRECATED - DT-Prelim Calcs'!$C$7*GV74</f>
        <v>30.443871809656152</v>
      </c>
      <c r="GY74" s="57">
        <f>GX74/'DEPRECATED - DT-Prelim Calcs'!$C$7*('DEPRECATED - DT-Prelim Calcs'!$C$8-'DEPRECATED - DT-Prelim Calcs'!$C$9)+'DEPRECATED - DT-Prelim Calcs'!$C$9</f>
        <v>1623.4256237256782</v>
      </c>
      <c r="GZ74" s="57">
        <f t="shared" si="115"/>
        <v>33.333333333333314</v>
      </c>
      <c r="HA74" s="2">
        <f t="shared" si="159"/>
        <v>0.99579519204165001</v>
      </c>
      <c r="HB74" s="57">
        <f>HA74*'DEPRECATED - DT-Prelim Calcs'!$C$21/GV$2/'DEPRECATED - DT-Prelim Calcs'!$C$19/'DEPRECATED - DT-Prelim Calcs'!$C$18*3.39*'DEPRECATED - DT-Prelim Calcs'!$C$20</f>
        <v>25.773080821789936</v>
      </c>
      <c r="HC74" s="46">
        <f t="shared" si="160"/>
        <v>0</v>
      </c>
      <c r="HD74" s="57">
        <f>HB73*'DEPRECATED - DT-Prelim Calcs'!$C$11+HD73</f>
        <v>-183.13334829956432</v>
      </c>
      <c r="HE74" s="57">
        <f>HE73+0.5*HB74*'DEPRECATED - DT-Prelim Calcs'!$C$11^2+HD74*'DEPRECATED - DT-Prelim Calcs'!$C$11</f>
        <v>-136546.93241802484</v>
      </c>
      <c r="HF74" s="57">
        <f>MIN('Drive Train'!$F$35-GZ73*'DEPRECATED - DT-Prelim Calcs'!$C$21*'Drive Train'!$F$39,HF73+GZ$2)</f>
        <v>10.400000000000002</v>
      </c>
      <c r="HG74" s="57">
        <f>'Drive Train'!$F$35-GZ74*'DEPRECATED - DT-Prelim Calcs'!$C$21*'Drive Train'!$F$39</f>
        <v>10.400000000000002</v>
      </c>
      <c r="HH74" s="1">
        <f>IF(HE74&gt;='Drive Train'!$F$29,1,0)</f>
        <v>0</v>
      </c>
      <c r="HI74" s="57">
        <f t="shared" si="161"/>
        <v>37.037037037037017</v>
      </c>
      <c r="HJ74" s="63">
        <f>HJ73+'DEPRECATED - DT-Prelim Calcs'!$C$11</f>
        <v>280</v>
      </c>
      <c r="HK74" s="2">
        <f>HU74/'Drive Train'!$F$35</f>
        <v>0.82258064516129037</v>
      </c>
      <c r="HL74" s="46">
        <f>HS74*12*60/(PI() * 'Drive Train'!$F$15)/HK$2*HK74</f>
        <v>-80472.276595810108</v>
      </c>
      <c r="HM74" s="2">
        <f>('DEPRECATED - DT-Prelim Calcs'!$C$6*HK74-HL74)/('DEPRECATED - DT-Prelim Calcs'!$C$6*HK74)*'DEPRECATED - DT-Prelim Calcs'!$C$7*HK74</f>
        <v>38.368570686152474</v>
      </c>
      <c r="HN74" s="57">
        <f>HM74/'DEPRECATED - DT-Prelim Calcs'!$C$7*('DEPRECATED - DT-Prelim Calcs'!$C$8-'DEPRECATED - DT-Prelim Calcs'!$C$9)+'DEPRECATED - DT-Prelim Calcs'!$C$9</f>
        <v>2045.3089705532625</v>
      </c>
      <c r="HO74" s="57">
        <f t="shared" si="116"/>
        <v>36.66666666666665</v>
      </c>
      <c r="HP74" s="2">
        <f t="shared" si="162"/>
        <v>0.99579519204165001</v>
      </c>
      <c r="HQ74" s="57">
        <f>HP74*'DEPRECATED - DT-Prelim Calcs'!$C$21/HK$2/'DEPRECATED - DT-Prelim Calcs'!$C$19/'DEPRECATED - DT-Prelim Calcs'!$C$18*3.39*'DEPRECATED - DT-Prelim Calcs'!$C$20</f>
        <v>25.773080821789936</v>
      </c>
      <c r="HR74" s="46">
        <f t="shared" si="163"/>
        <v>0</v>
      </c>
      <c r="HS74" s="57">
        <f>HQ73*'DEPRECATED - DT-Prelim Calcs'!$C$11+HS73</f>
        <v>-239.04144450856779</v>
      </c>
      <c r="HT74" s="57">
        <f>HT73+0.5*HQ74*'DEPRECATED - DT-Prelim Calcs'!$C$11^2+HS74*'DEPRECATED - DT-Prelim Calcs'!$C$11</f>
        <v>-114630.54604890896</v>
      </c>
      <c r="HU74" s="57">
        <f>MIN('Drive Train'!$F$35-HO73*'DEPRECATED - DT-Prelim Calcs'!$C$21*'Drive Train'!$F$39,HU73+HO$2)</f>
        <v>10.200000000000001</v>
      </c>
      <c r="HV74" s="57">
        <f>'Drive Train'!$F$35-HO74*'DEPRECATED - DT-Prelim Calcs'!$C$21*'Drive Train'!$F$39</f>
        <v>10.200000000000001</v>
      </c>
      <c r="HW74" s="1">
        <f>IF(HT74&gt;='Drive Train'!$F$29,1,0)</f>
        <v>0</v>
      </c>
      <c r="HX74" s="57">
        <f t="shared" si="164"/>
        <v>40.740740740740726</v>
      </c>
      <c r="HY74" s="63">
        <f>HY73+'DEPRECATED - DT-Prelim Calcs'!$C$11</f>
        <v>280</v>
      </c>
      <c r="HZ74" s="2">
        <f>IJ74/'Drive Train'!$F$35</f>
        <v>0.80645161290322598</v>
      </c>
      <c r="IA74" s="46">
        <f>IH74*12*60/(PI() * 'Drive Train'!$F$15)/HZ$2*HZ74</f>
        <v>-97180.922679297961</v>
      </c>
      <c r="IB74" s="2">
        <f>('DEPRECATED - DT-Prelim Calcs'!$C$6*HZ74-IA74)/('DEPRECATED - DT-Prelim Calcs'!$C$6*HZ74)*'DEPRECATED - DT-Prelim Calcs'!$C$7*HZ74</f>
        <v>45.884641005691172</v>
      </c>
      <c r="IC74" s="57">
        <f>IB74/'DEPRECATED - DT-Prelim Calcs'!$C$7*('DEPRECATED - DT-Prelim Calcs'!$C$8-'DEPRECATED - DT-Prelim Calcs'!$C$9)+'DEPRECATED - DT-Prelim Calcs'!$C$9</f>
        <v>2445.4383572739325</v>
      </c>
      <c r="ID74" s="57">
        <f t="shared" si="117"/>
        <v>39.999999999999986</v>
      </c>
      <c r="IE74" s="2">
        <f t="shared" si="165"/>
        <v>0.99579519204165001</v>
      </c>
      <c r="IF74" s="57">
        <f>IE74*'DEPRECATED - DT-Prelim Calcs'!$C$21/HZ$2/'DEPRECATED - DT-Prelim Calcs'!$C$19/'DEPRECATED - DT-Prelim Calcs'!$C$18*3.39*'DEPRECATED - DT-Prelim Calcs'!$C$20</f>
        <v>25.773080821789936</v>
      </c>
      <c r="IG74" s="46">
        <f t="shared" si="166"/>
        <v>0</v>
      </c>
      <c r="IH74" s="57">
        <f>IF73*'DEPRECATED - DT-Prelim Calcs'!$C$11+IH73</f>
        <v>-294.44765950472959</v>
      </c>
      <c r="II74" s="57">
        <f>II73+0.5*IF74*'DEPRECATED - DT-Prelim Calcs'!$C$11^2+IH74*'DEPRECATED - DT-Prelim Calcs'!$C$11</f>
        <v>-119980.18989882624</v>
      </c>
      <c r="IJ74" s="57">
        <f>MIN('Drive Train'!$F$35-ID73*'DEPRECATED - DT-Prelim Calcs'!$C$21*'Drive Train'!$F$39,IJ73+ID$2)</f>
        <v>10.000000000000002</v>
      </c>
      <c r="IK74" s="57">
        <f>'Drive Train'!$F$35-ID74*'DEPRECATED - DT-Prelim Calcs'!$C$21*'Drive Train'!$F$39</f>
        <v>10.000000000000002</v>
      </c>
      <c r="IL74" s="1">
        <f>IF(II74&gt;='Drive Train'!$F$29,1,0)</f>
        <v>0</v>
      </c>
      <c r="IM74" s="57">
        <f t="shared" si="167"/>
        <v>44.444444444444429</v>
      </c>
      <c r="IN74" s="63">
        <f>IN73+'DEPRECATED - DT-Prelim Calcs'!$C$11</f>
        <v>280</v>
      </c>
      <c r="IO74" s="2">
        <f>IY74/'Drive Train'!$F$35</f>
        <v>0.79032258064516137</v>
      </c>
      <c r="IP74" s="46">
        <f>IW74*12*60/(PI() * 'Drive Train'!$F$15)/IO$2*IO74</f>
        <v>-224274.01529697512</v>
      </c>
      <c r="IQ74" s="2">
        <f>('DEPRECATED - DT-Prelim Calcs'!$C$6*IO74-IP74)/('DEPRECATED - DT-Prelim Calcs'!$C$6*IO74)*'DEPRECATED - DT-Prelim Calcs'!$C$7*IO74</f>
        <v>103.31187758177698</v>
      </c>
      <c r="IR74" s="57">
        <f>IQ74/'DEPRECATED - DT-Prelim Calcs'!$C$7*('DEPRECATED - DT-Prelim Calcs'!$C$8-'DEPRECATED - DT-Prelim Calcs'!$C$9)+'DEPRECATED - DT-Prelim Calcs'!$C$9</f>
        <v>5502.6642712622352</v>
      </c>
      <c r="IS74" s="57">
        <f t="shared" si="118"/>
        <v>43.333333333333321</v>
      </c>
      <c r="IT74" s="2">
        <f t="shared" si="168"/>
        <v>0.99579519204165001</v>
      </c>
      <c r="IU74" s="57">
        <f>IT74*'DEPRECATED - DT-Prelim Calcs'!$C$21/IO$2/'DEPRECATED - DT-Prelim Calcs'!$C$19/'DEPRECATED - DT-Prelim Calcs'!$C$18*3.39*'DEPRECATED - DT-Prelim Calcs'!$C$20</f>
        <v>25.773080821789936</v>
      </c>
      <c r="IV74" s="46">
        <f t="shared" si="169"/>
        <v>0</v>
      </c>
      <c r="IW74" s="57">
        <f>IU73*'DEPRECATED - DT-Prelim Calcs'!$C$11+IW73</f>
        <v>-693.39382743777514</v>
      </c>
      <c r="IX74" s="57">
        <f>IX73+0.5*IU74*'DEPRECATED - DT-Prelim Calcs'!$C$11^2+IW74*'DEPRECATED - DT-Prelim Calcs'!$C$11</f>
        <v>-153227.92712896134</v>
      </c>
      <c r="IY74" s="57">
        <f>MIN('Drive Train'!$F$35-IS73*'DEPRECATED - DT-Prelim Calcs'!$C$21*'Drive Train'!$F$39,IY73+IS$2)</f>
        <v>9.8000000000000007</v>
      </c>
      <c r="IZ74" s="57">
        <f>'Drive Train'!$F$35-IS74*'DEPRECATED - DT-Prelim Calcs'!$C$21*'Drive Train'!$F$39</f>
        <v>9.8000000000000007</v>
      </c>
      <c r="JA74" s="1">
        <f>IF(IX74&gt;='Drive Train'!$F$29,1,0)</f>
        <v>0</v>
      </c>
      <c r="JB74" s="57">
        <f t="shared" si="170"/>
        <v>48.148148148148138</v>
      </c>
      <c r="JC74" s="63">
        <f>JC73+'DEPRECATED - DT-Prelim Calcs'!$C$11</f>
        <v>280</v>
      </c>
      <c r="JD74" s="2">
        <f>JN74/'Drive Train'!$F$35</f>
        <v>0.77419354838709686</v>
      </c>
      <c r="JE74" s="46">
        <f>JL74*12*60/(PI() * 'Drive Train'!$F$15)/JD$2*JD74</f>
        <v>-68144.087312920776</v>
      </c>
      <c r="JF74" s="2">
        <f>('DEPRECATED - DT-Prelim Calcs'!$C$6*JD74-JE74)/('DEPRECATED - DT-Prelim Calcs'!$C$6*JD74)*'DEPRECATED - DT-Prelim Calcs'!$C$7*JD74</f>
        <v>32.677673322933551</v>
      </c>
      <c r="JG74" s="57">
        <f>JF74/'DEPRECATED - DT-Prelim Calcs'!$C$7*('DEPRECATED - DT-Prelim Calcs'!$C$8-'DEPRECATED - DT-Prelim Calcs'!$C$9)+'DEPRECATED - DT-Prelim Calcs'!$C$9</f>
        <v>1742.3454304283714</v>
      </c>
      <c r="JH74" s="57">
        <f t="shared" si="119"/>
        <v>46.666666666666657</v>
      </c>
      <c r="JI74" s="2">
        <f t="shared" si="171"/>
        <v>0.99579519204165001</v>
      </c>
      <c r="JJ74" s="57">
        <f>JI74*'DEPRECATED - DT-Prelim Calcs'!$C$21/JD$2/'DEPRECATED - DT-Prelim Calcs'!$C$19/'DEPRECATED - DT-Prelim Calcs'!$C$18*3.39*'DEPRECATED - DT-Prelim Calcs'!$C$20</f>
        <v>25.773080821789936</v>
      </c>
      <c r="JK74" s="46">
        <f t="shared" si="172"/>
        <v>0</v>
      </c>
      <c r="JL74" s="57">
        <f>JJ73*'DEPRECATED - DT-Prelim Calcs'!$C$11+JL73</f>
        <v>-215.07207966233409</v>
      </c>
      <c r="JM74" s="57">
        <f>JM73+0.5*JJ74*'DEPRECATED - DT-Prelim Calcs'!$C$11^2+JL74*'DEPRECATED - DT-Prelim Calcs'!$C$11</f>
        <v>-168113.80589979709</v>
      </c>
      <c r="JN74" s="57">
        <f>MIN('Drive Train'!$F$35-JH73*'DEPRECATED - DT-Prelim Calcs'!$C$21*'Drive Train'!$F$39,JN73+JH$2)</f>
        <v>9.6000000000000014</v>
      </c>
      <c r="JO74" s="57">
        <f>'Drive Train'!$F$35-JH74*'DEPRECATED - DT-Prelim Calcs'!$C$21*'Drive Train'!$F$39</f>
        <v>9.6000000000000014</v>
      </c>
      <c r="JP74" s="1">
        <f>IF(JM74&gt;='Drive Train'!$F$29,1,0)</f>
        <v>0</v>
      </c>
      <c r="JQ74" s="57">
        <f>MIN(JG74,'DEPRECATED - DT-Prelim Calcs'!$C$10)*'DEPRECATED - DT-Prelim Calcs'!$C$11*1000/60/60</f>
        <v>103.33333333333333</v>
      </c>
      <c r="JR74" s="63">
        <f>JR73+'DEPRECATED - DT-Prelim Calcs'!$C$11</f>
        <v>280</v>
      </c>
      <c r="JS74" s="2">
        <f>KC74/'Drive Train'!$F$35</f>
        <v>0.75806451612903225</v>
      </c>
      <c r="JT74" s="46">
        <f>KA74*12*60/(PI() * 'Drive Train'!$F$15)/JS$2*JS74</f>
        <v>-196672.37695697998</v>
      </c>
      <c r="JU74" s="2">
        <f>('DEPRECATED - DT-Prelim Calcs'!$C$6*JS74-JT74)/('DEPRECATED - DT-Prelim Calcs'!$C$6*JS74)*'DEPRECATED - DT-Prelim Calcs'!$C$7*JS74</f>
        <v>90.75384513984126</v>
      </c>
      <c r="JV74" s="57">
        <f>JU74/'DEPRECATED - DT-Prelim Calcs'!$C$7*('DEPRECATED - DT-Prelim Calcs'!$C$8-'DEPRECATED - DT-Prelim Calcs'!$C$9)+'DEPRECATED - DT-Prelim Calcs'!$C$9</f>
        <v>4834.1183947890604</v>
      </c>
      <c r="JW74" s="57">
        <f t="shared" si="120"/>
        <v>49.999999999999993</v>
      </c>
      <c r="JX74" s="2">
        <f t="shared" si="173"/>
        <v>0.99579519204165001</v>
      </c>
      <c r="JY74" s="57">
        <f>JX74*'DEPRECATED - DT-Prelim Calcs'!$C$21/JS$2/'DEPRECATED - DT-Prelim Calcs'!$C$19/'DEPRECATED - DT-Prelim Calcs'!$C$18*3.39*'DEPRECATED - DT-Prelim Calcs'!$C$20</f>
        <v>25.773080821789936</v>
      </c>
      <c r="JZ74" s="46">
        <f t="shared" si="174"/>
        <v>0</v>
      </c>
      <c r="KA74" s="57">
        <f>JY73*'DEPRECATED - DT-Prelim Calcs'!$C$11+KA73</f>
        <v>-633.9318928171333</v>
      </c>
      <c r="KB74" s="57">
        <f>KB73+0.5*JY74*'DEPRECATED - DT-Prelim Calcs'!$C$11^2+KA74*'DEPRECATED - DT-Prelim Calcs'!$C$11</f>
        <v>-158846.03783743017</v>
      </c>
      <c r="KC74" s="57">
        <f>MIN('Drive Train'!$F$35-JW73*'DEPRECATED - DT-Prelim Calcs'!$C$21*'Drive Train'!$F$39,KC73+JW$2)</f>
        <v>9.4</v>
      </c>
      <c r="KD74" s="57">
        <f>'Drive Train'!$F$35-JW74*'DEPRECATED - DT-Prelim Calcs'!$C$21*'Drive Train'!$F$39</f>
        <v>9.4</v>
      </c>
      <c r="KE74" s="1">
        <f>IF(KB74&gt;='Drive Train'!$F$29,1,0)</f>
        <v>0</v>
      </c>
      <c r="KF74" s="57">
        <f>MIN(JV74,'DEPRECATED - DT-Prelim Calcs'!$C$10)*'DEPRECATED - DT-Prelim Calcs'!$C$11*1000/60/60</f>
        <v>103.33333333333333</v>
      </c>
      <c r="KG74" s="63">
        <f>KG73+'DEPRECATED - DT-Prelim Calcs'!$C$11</f>
        <v>280</v>
      </c>
      <c r="KH74" s="2">
        <f>KR74/'Drive Train'!$F$35</f>
        <v>0.74193548387096786</v>
      </c>
      <c r="KI74" s="46">
        <f>KP74*12*60/(PI() * 'Drive Train'!$F$15)/KH$2*KH74</f>
        <v>-347043.68946931401</v>
      </c>
      <c r="KJ74" s="2">
        <f>('DEPRECATED - DT-Prelim Calcs'!$C$6*KH74-KI74)/('DEPRECATED - DT-Prelim Calcs'!$C$6*KH74)*'DEPRECATED - DT-Prelim Calcs'!$C$7*KH74</f>
        <v>158.70650572082826</v>
      </c>
      <c r="KK74" s="57">
        <f>KJ74/'DEPRECATED - DT-Prelim Calcs'!$C$7*('DEPRECATED - DT-Prelim Calcs'!$C$8-'DEPRECATED - DT-Prelim Calcs'!$C$9)+'DEPRECATED - DT-Prelim Calcs'!$C$9</f>
        <v>8451.6811966731402</v>
      </c>
      <c r="KL74" s="57">
        <f t="shared" si="121"/>
        <v>53.333333333333329</v>
      </c>
      <c r="KM74" s="2">
        <f t="shared" si="175"/>
        <v>0.99579519204165001</v>
      </c>
      <c r="KN74" s="57">
        <f>KM74*'DEPRECATED - DT-Prelim Calcs'!$C$21/KH$2/'DEPRECATED - DT-Prelim Calcs'!$C$19/'DEPRECATED - DT-Prelim Calcs'!$C$18*3.39*'DEPRECATED - DT-Prelim Calcs'!$C$20</f>
        <v>25.773080821789936</v>
      </c>
      <c r="KO74" s="46">
        <f t="shared" si="176"/>
        <v>0</v>
      </c>
      <c r="KP74" s="57">
        <f>KN73*'DEPRECATED - DT-Prelim Calcs'!$C$11+KP73</f>
        <v>-1142.9399490463491</v>
      </c>
      <c r="KQ74" s="57">
        <f>KQ73+0.5*KN74*'DEPRECATED - DT-Prelim Calcs'!$C$11^2+KP74*'DEPRECATED - DT-Prelim Calcs'!$C$11</f>
        <v>-123464.96516765795</v>
      </c>
      <c r="KR74" s="57">
        <f>MIN('Drive Train'!$F$35-KL73*'DEPRECATED - DT-Prelim Calcs'!$C$21*'Drive Train'!$F$39,KR73+KL$2)</f>
        <v>9.2000000000000011</v>
      </c>
      <c r="KS74" s="57">
        <f>'Drive Train'!$F$35-KL74*'DEPRECATED - DT-Prelim Calcs'!$C$21*'Drive Train'!$F$39</f>
        <v>9.2000000000000011</v>
      </c>
      <c r="KT74" s="1">
        <f>IF(KQ74&gt;='Drive Train'!$F$29,1,0)</f>
        <v>0</v>
      </c>
      <c r="KU74" s="57">
        <f>MIN(KK74,'DEPRECATED - DT-Prelim Calcs'!$C$10)*'DEPRECATED - DT-Prelim Calcs'!$C$11*1000/60/60</f>
        <v>103.33333333333333</v>
      </c>
      <c r="KV74" s="63">
        <f>KV73+'DEPRECATED - DT-Prelim Calcs'!$C$11</f>
        <v>280</v>
      </c>
      <c r="KW74" s="2">
        <f>LG74/'Drive Train'!$F$35</f>
        <v>0.72580645161290325</v>
      </c>
      <c r="KX74" s="46">
        <f>LE74*12*60/(PI() * 'Drive Train'!$F$15)/KW$2*KW74</f>
        <v>-63069.702941934011</v>
      </c>
      <c r="KY74" s="2">
        <f>('DEPRECATED - DT-Prelim Calcs'!$C$6*KW74-KX74)/('DEPRECATED - DT-Prelim Calcs'!$C$6*KW74)*'DEPRECATED - DT-Prelim Calcs'!$C$7*KW74</f>
        <v>30.266638968661205</v>
      </c>
      <c r="KZ74" s="57">
        <f>KY74/'DEPRECATED - DT-Prelim Calcs'!$C$7*('DEPRECATED - DT-Prelim Calcs'!$C$8-'DEPRECATED - DT-Prelim Calcs'!$C$9)+'DEPRECATED - DT-Prelim Calcs'!$C$9</f>
        <v>1613.9903650121298</v>
      </c>
      <c r="LA74" s="57">
        <f t="shared" si="122"/>
        <v>56.666666666666664</v>
      </c>
      <c r="LB74" s="2">
        <f t="shared" si="177"/>
        <v>0.99579519204165001</v>
      </c>
      <c r="LC74" s="57">
        <f>LB74*'DEPRECATED - DT-Prelim Calcs'!$C$21/KW$2/'DEPRECATED - DT-Prelim Calcs'!$C$19/'DEPRECATED - DT-Prelim Calcs'!$C$18*3.39*'DEPRECATED - DT-Prelim Calcs'!$C$20</f>
        <v>25.773080821789936</v>
      </c>
      <c r="LD74" s="46">
        <f t="shared" si="178"/>
        <v>0</v>
      </c>
      <c r="LE74" s="57">
        <f>LC73*'DEPRECATED - DT-Prelim Calcs'!$C$11+LE73</f>
        <v>-212.3270688767609</v>
      </c>
      <c r="LF74" s="57">
        <f>LF73+0.5*LC74*'DEPRECATED - DT-Prelim Calcs'!$C$11^2+LE74*'DEPRECATED - DT-Prelim Calcs'!$C$11</f>
        <v>-145657.36430350237</v>
      </c>
      <c r="LG74" s="57">
        <f>MIN('Drive Train'!$F$35-LA73*'DEPRECATED - DT-Prelim Calcs'!$C$21*'Drive Train'!$F$39,LG73+LA$2)</f>
        <v>9</v>
      </c>
      <c r="LH74" s="57">
        <f>'Drive Train'!$F$35-LA74*'DEPRECATED - DT-Prelim Calcs'!$C$21*'Drive Train'!$F$39</f>
        <v>9</v>
      </c>
      <c r="LI74" s="1">
        <f>IF(LF74&gt;='Drive Train'!$F$29,1,0)</f>
        <v>0</v>
      </c>
      <c r="LJ74" s="57">
        <f>MIN(KZ74,'DEPRECATED - DT-Prelim Calcs'!$C$10)*'DEPRECATED - DT-Prelim Calcs'!$C$11*1000/60/60</f>
        <v>103.33333333333333</v>
      </c>
      <c r="LK74" s="63">
        <f>LK73+'DEPRECATED - DT-Prelim Calcs'!$C$11</f>
        <v>280</v>
      </c>
      <c r="LL74" s="2">
        <f>LV74/'Drive Train'!$F$35</f>
        <v>0.70967741935483875</v>
      </c>
      <c r="LM74" s="46">
        <f>LT74*12*60/(PI() * 'Drive Train'!$F$15)/LL$2*LL74</f>
        <v>-19905.045220705797</v>
      </c>
      <c r="LN74" s="2">
        <f>('DEPRECATED - DT-Prelim Calcs'!$C$6*LL74-LM74)/('DEPRECATED - DT-Prelim Calcs'!$C$6*LL74)*'DEPRECATED - DT-Prelim Calcs'!$C$7*LL74</f>
        <v>10.710540025654726</v>
      </c>
      <c r="LO74" s="57">
        <f>LN74/'DEPRECATED - DT-Prelim Calcs'!$C$7*('DEPRECATED - DT-Prelim Calcs'!$C$8-'DEPRECATED - DT-Prelim Calcs'!$C$9)+'DEPRECATED - DT-Prelim Calcs'!$C$9</f>
        <v>572.89181962302962</v>
      </c>
      <c r="LP74" s="57">
        <f t="shared" si="123"/>
        <v>60</v>
      </c>
      <c r="LQ74" s="2">
        <f t="shared" si="179"/>
        <v>0.99579519204165001</v>
      </c>
      <c r="LR74" s="57">
        <f>LQ74*'DEPRECATED - DT-Prelim Calcs'!$C$21/LL$2/'DEPRECATED - DT-Prelim Calcs'!$C$19/'DEPRECATED - DT-Prelim Calcs'!$C$18*3.39*'DEPRECATED - DT-Prelim Calcs'!$C$20</f>
        <v>25.773080821789936</v>
      </c>
      <c r="LS74" s="46">
        <f t="shared" si="180"/>
        <v>0</v>
      </c>
      <c r="LT74" s="57">
        <f>LR73*'DEPRECATED - DT-Prelim Calcs'!$C$11+LT73</f>
        <v>-68.534237435045483</v>
      </c>
      <c r="LU74" s="57">
        <f>LU73+0.5*LR74*'DEPRECATED - DT-Prelim Calcs'!$C$11^2+LT74*'DEPRECATED - DT-Prelim Calcs'!$C$11</f>
        <v>-157027.51932269876</v>
      </c>
      <c r="LV74" s="57">
        <f>MIN('Drive Train'!$F$35-LP73*'DEPRECATED - DT-Prelim Calcs'!$C$21*'Drive Train'!$F$39,LV73+LP$2)</f>
        <v>8.8000000000000007</v>
      </c>
      <c r="LW74" s="57">
        <f>'Drive Train'!$F$35-LP74*'DEPRECATED - DT-Prelim Calcs'!$C$21*'Drive Train'!$F$39</f>
        <v>8.8000000000000007</v>
      </c>
      <c r="LX74" s="1">
        <f>IF(LU74&gt;='Drive Train'!$F$29,1,0)</f>
        <v>0</v>
      </c>
      <c r="LY74" s="57">
        <f>MIN(LO74,'DEPRECATED - DT-Prelim Calcs'!$C$10)*'DEPRECATED - DT-Prelim Calcs'!$C$11*1000/60/60</f>
        <v>103.33333333333333</v>
      </c>
      <c r="LZ74" s="63">
        <f>LZ73+'DEPRECATED - DT-Prelim Calcs'!$C$11</f>
        <v>280</v>
      </c>
    </row>
    <row r="75" spans="2:338" x14ac:dyDescent="0.2">
      <c r="B75" s="73"/>
      <c r="C75" s="73"/>
      <c r="Q75" s="126"/>
      <c r="R75" s="63">
        <f>R74+'DEPRECATED - DT-Prelim Calcs'!$C$11</f>
        <v>284</v>
      </c>
      <c r="S75" s="2">
        <f>AG75/'Drive Train'!$F$35</f>
        <v>0</v>
      </c>
      <c r="T75" s="46">
        <f>AE75*12*60/(PI() * 'Drive Train'!$F$15)/S$2*ABS(S75)</f>
        <v>0</v>
      </c>
      <c r="U75" s="2">
        <f>IF(OR(AD74=1,AND($C$32=Motors!$C$32,'DEPRECATED - DT-Prelim Calcs'!AI74=1)),0,IF(AG75=0,-(V74+$C$9)/($C$8-$C$9)*$C$7,($C$6*S75-T75)/($C$6*S75)*$C$7*S75))</f>
        <v>0</v>
      </c>
      <c r="V75" s="57">
        <f>IF(AND(AD74=1,AI74=1),0,ABS(U75/$C$7*($C$8-$C$9)+$C$9) *'Drive Train'!$AA$49 + V74*(1-'Drive Train'!$AA$49))</f>
        <v>0</v>
      </c>
      <c r="W75" s="57">
        <f t="shared" si="96"/>
        <v>0</v>
      </c>
      <c r="X75" s="2">
        <f>MAX(MIN(IF(AND(AI74=1,AG75&lt;0),-1,1)*(W75-$C$9)/($C$8-$C$9)*$C$7-$C$29*AE75/T$2 -  AI74*$C$29/2,X$2),MAX(X$4:X74)*-1)</f>
        <v>-0.2458281045106315</v>
      </c>
      <c r="Y75" s="57">
        <f t="shared" si="97"/>
        <v>0</v>
      </c>
      <c r="Z75" s="57">
        <f t="shared" si="98"/>
        <v>0</v>
      </c>
      <c r="AA75" s="57">
        <f t="shared" si="99"/>
        <v>0</v>
      </c>
      <c r="AB75" s="57" t="e">
        <f t="shared" si="100"/>
        <v>#N/A</v>
      </c>
      <c r="AC75" s="46">
        <f t="shared" si="124"/>
        <v>1</v>
      </c>
      <c r="AD75" s="1">
        <f t="shared" si="101"/>
        <v>1</v>
      </c>
      <c r="AE75" s="57">
        <f t="shared" si="102"/>
        <v>0</v>
      </c>
      <c r="AF75" s="57" t="e">
        <f t="shared" si="103"/>
        <v>#N/A</v>
      </c>
      <c r="AG75" s="57">
        <f>IF(AI74=0,MIN('Drive Train'!$F$35-W74*$C$21*'Drive Train'!$F$39,AG74+W$2)-$C$3,IF(AE74-1&lt;=0,0,IF($C$32=Motors!$C$30,MAX(MAX(AG$4:AG74)*-1,AG74-W$2),MAX(0,MAX(AG$4:AG74)*-1,AG74-W$2))))</f>
        <v>0</v>
      </c>
      <c r="AH75" s="57">
        <f>'Drive Train'!$F$35-ABS(W75)*'DEPRECATED - DT-Prelim Calcs'!$C$21*'Drive Train'!$F$39</f>
        <v>12.4</v>
      </c>
      <c r="AI75" s="1">
        <f>IF(AJ75&gt;='Drive Train'!$F$29,1,0)</f>
        <v>1</v>
      </c>
      <c r="AJ75" s="57">
        <f>AJ74+0.5*Y75*'DEPRECATED - DT-Prelim Calcs'!$C$11^2+AE75*'DEPRECATED - DT-Prelim Calcs'!$C$11</f>
        <v>784.33981740885292</v>
      </c>
      <c r="AK75" s="57">
        <f t="shared" si="104"/>
        <v>0</v>
      </c>
      <c r="AL75" s="63">
        <f>AL74+'DEPRECATED - DT-Prelim Calcs'!$C$11</f>
        <v>284</v>
      </c>
      <c r="AM75" s="2">
        <f>AW75/'Drive Train'!$F$35</f>
        <v>0.9017179930470246</v>
      </c>
      <c r="AN75" s="46">
        <f>AU75*12*60/(PI() * 'Drive Train'!$F$15)/AM$2*AM75</f>
        <v>4074.5129635588646</v>
      </c>
      <c r="AO75" s="2">
        <f>('DEPRECATED - DT-Prelim Calcs'!$C$6*AM75-AN75)/('DEPRECATED - DT-Prelim Calcs'!$C$6*AM75)*'DEPRECATED - DT-Prelim Calcs'!$C$7*AM75</f>
        <v>0.33081836658725722</v>
      </c>
      <c r="AP75" s="57">
        <f>AO75/'DEPRECATED - DT-Prelim Calcs'!$C$7*('DEPRECATED - DT-Prelim Calcs'!$C$8-'DEPRECATED - DT-Prelim Calcs'!$C$9)+'DEPRECATED - DT-Prelim Calcs'!$C$9</f>
        <v>20.31161677723863</v>
      </c>
      <c r="AQ75" s="57">
        <f t="shared" si="105"/>
        <v>20.31161677723863</v>
      </c>
      <c r="AR75" s="2">
        <f t="shared" si="125"/>
        <v>1.9174207166461343E-8</v>
      </c>
      <c r="AS75" s="57">
        <f>AR75*'DEPRECATED - DT-Prelim Calcs'!$C$21/AM$2/'DEPRECATED - DT-Prelim Calcs'!$C$19/'DEPRECATED - DT-Prelim Calcs'!$C$18*3.39*'DEPRECATED - DT-Prelim Calcs'!$C$20</f>
        <v>1.3895422531102069E-7</v>
      </c>
      <c r="AT75" s="46">
        <f t="shared" si="126"/>
        <v>0</v>
      </c>
      <c r="AU75" s="57">
        <f>AS74*'DEPRECATED - DT-Prelim Calcs'!$C$11+AU74</f>
        <v>39.432320957127303</v>
      </c>
      <c r="AV75" s="57">
        <f>AV74+0.5*AS75*'DEPRECATED - DT-Prelim Calcs'!$C$11^2+AU75*'DEPRECATED - DT-Prelim Calcs'!$C$11</f>
        <v>11154.16567564355</v>
      </c>
      <c r="AW75" s="57">
        <f>MIN('Drive Train'!$F$35-AQ74*'DEPRECATED - DT-Prelim Calcs'!$C$21*'Drive Train'!$F$39,AW74+AQ$2)</f>
        <v>11.181303113783105</v>
      </c>
      <c r="AX75" s="57">
        <f>'Drive Train'!$F$35-AQ75*'DEPRECATED - DT-Prelim Calcs'!$C$21*'Drive Train'!$F$39</f>
        <v>11.181302993365684</v>
      </c>
      <c r="AY75" s="1">
        <f>IF(AV75&gt;='Drive Train'!$F$29,1,0)</f>
        <v>1</v>
      </c>
      <c r="AZ75" s="57">
        <f t="shared" si="127"/>
        <v>22.568463085820699</v>
      </c>
      <c r="BA75" s="63">
        <f>BA74+'DEPRECATED - DT-Prelim Calcs'!$C$11</f>
        <v>284</v>
      </c>
      <c r="BB75" s="2">
        <f>BL75/'Drive Train'!$F$35</f>
        <v>1.2947645152979312</v>
      </c>
      <c r="BC75" s="46">
        <f>BJ75*12*60/(PI() * 'Drive Train'!$F$15)/BB$2*BB75</f>
        <v>-4259.0910689573875</v>
      </c>
      <c r="BD75" s="2">
        <f>('DEPRECATED - DT-Prelim Calcs'!$C$6*BB75-BC75)/('DEPRECATED - DT-Prelim Calcs'!$C$6*BB75)*'DEPRECATED - DT-Prelim Calcs'!$C$7*BB75</f>
        <v>5.0461628713965894</v>
      </c>
      <c r="BE75" s="57">
        <f>BD75/'DEPRECATED - DT-Prelim Calcs'!$C$7*('DEPRECATED - DT-Prelim Calcs'!$C$8-'DEPRECATED - DT-Prelim Calcs'!$C$9)+'DEPRECATED - DT-Prelim Calcs'!$C$9</f>
        <v>271.34012298762758</v>
      </c>
      <c r="BF75" s="57">
        <f t="shared" si="106"/>
        <v>93</v>
      </c>
      <c r="BG75" s="2">
        <f t="shared" si="128"/>
        <v>1.9370343041960985</v>
      </c>
      <c r="BH75" s="57">
        <f>BG75*'DEPRECATED - DT-Prelim Calcs'!$C$21/BB$2/'DEPRECATED - DT-Prelim Calcs'!$C$19/'DEPRECATED - DT-Prelim Calcs'!$C$18*3.39*'DEPRECATED - DT-Prelim Calcs'!$C$20</f>
        <v>20.27647688056776</v>
      </c>
      <c r="BI75" s="46">
        <f t="shared" si="129"/>
        <v>0</v>
      </c>
      <c r="BJ75" s="57">
        <f>BH74*'DEPRECATED - DT-Prelim Calcs'!$C$11+BJ74</f>
        <v>-19.873422563768955</v>
      </c>
      <c r="BK75" s="57">
        <f>BK74+0.5*BH75*'DEPRECATED - DT-Prelim Calcs'!$C$11^2+BJ75*'DEPRECATED - DT-Prelim Calcs'!$C$11</f>
        <v>5907.1041035978378</v>
      </c>
      <c r="BL75" s="57">
        <f>MIN('Drive Train'!$F$35-BF74*'DEPRECATED - DT-Prelim Calcs'!$C$21*'Drive Train'!$F$39,BL74+BF$2)</f>
        <v>16.055079989694349</v>
      </c>
      <c r="BM75" s="57">
        <f>'Drive Train'!$F$35-BF75*'DEPRECATED - DT-Prelim Calcs'!$C$21*'Drive Train'!$F$39</f>
        <v>6.82</v>
      </c>
      <c r="BN75" s="1">
        <f>IF(BK75&gt;='Drive Train'!$F$29,1,0)</f>
        <v>1</v>
      </c>
      <c r="BO75" s="57">
        <f t="shared" si="130"/>
        <v>103.33333333333333</v>
      </c>
      <c r="BP75" s="63">
        <f>BP74+'DEPRECATED - DT-Prelim Calcs'!$C$11</f>
        <v>284</v>
      </c>
      <c r="BQ75" s="2">
        <f>CA75/'Drive Train'!$F$35</f>
        <v>0.55000000000000004</v>
      </c>
      <c r="BR75" s="46">
        <f>BY75*12*60/(PI() * 'Drive Train'!$F$15)/BQ$2*BQ75</f>
        <v>-4575.4792601937388</v>
      </c>
      <c r="BS75" s="2">
        <f>('DEPRECATED - DT-Prelim Calcs'!$C$6*BQ75-BR75)/('DEPRECATED - DT-Prelim Calcs'!$C$6*BQ75)*'DEPRECATED - DT-Prelim Calcs'!$C$7*BQ75</f>
        <v>3.3943377142714652</v>
      </c>
      <c r="BT75" s="57">
        <f>BS75/'DEPRECATED - DT-Prelim Calcs'!$C$7*('DEPRECATED - DT-Prelim Calcs'!$C$8-'DEPRECATED - DT-Prelim Calcs'!$C$9)+'DEPRECATED - DT-Prelim Calcs'!$C$9</f>
        <v>183.40270902117385</v>
      </c>
      <c r="BU75" s="57">
        <f t="shared" si="107"/>
        <v>93</v>
      </c>
      <c r="BV75" s="2">
        <f t="shared" si="131"/>
        <v>1.8828060353728675</v>
      </c>
      <c r="BW75" s="57">
        <f>BV75*'DEPRECATED - DT-Prelim Calcs'!$C$21/BQ$2/'DEPRECATED - DT-Prelim Calcs'!$C$19/'DEPRECATED - DT-Prelim Calcs'!$C$18*3.39*'DEPRECATED - DT-Prelim Calcs'!$C$20</f>
        <v>25.773080821789936</v>
      </c>
      <c r="BX75" s="46">
        <f t="shared" si="132"/>
        <v>0</v>
      </c>
      <c r="BY75" s="57">
        <f>BW74*'DEPRECATED - DT-Prelim Calcs'!$C$11+BY74</f>
        <v>-38.4339359103666</v>
      </c>
      <c r="BZ75" s="57">
        <f>BZ74+0.5*BW75*'DEPRECATED - DT-Prelim Calcs'!$C$11^2+BY75*'DEPRECATED - DT-Prelim Calcs'!$C$11</f>
        <v>-6074.2955003172392</v>
      </c>
      <c r="CA75" s="57">
        <f>MIN('Drive Train'!$F$35-BU74*'DEPRECATED - DT-Prelim Calcs'!$C$21*'Drive Train'!$F$39,CA74+BU$2)</f>
        <v>6.82</v>
      </c>
      <c r="CB75" s="57">
        <f>'Drive Train'!$F$35-BU75*'DEPRECATED - DT-Prelim Calcs'!$C$21*'Drive Train'!$F$39</f>
        <v>6.82</v>
      </c>
      <c r="CC75" s="1">
        <f>IF(BZ75&gt;='Drive Train'!$F$29,1,0)</f>
        <v>0</v>
      </c>
      <c r="CD75" s="57">
        <f t="shared" si="133"/>
        <v>103.33333333333333</v>
      </c>
      <c r="CE75" s="63">
        <f>CE74+'DEPRECATED - DT-Prelim Calcs'!$C$11</f>
        <v>284</v>
      </c>
      <c r="CF75" s="2">
        <f>CP75/'Drive Train'!$F$35</f>
        <v>1.6762848612773211</v>
      </c>
      <c r="CG75" s="46">
        <f>CN75*12*60/(PI() * 'Drive Train'!$F$15)/CF$2*CF75</f>
        <v>-89868.217245850858</v>
      </c>
      <c r="CH75" s="2">
        <f>('DEPRECATED - DT-Prelim Calcs'!$C$6*CF75-CG75)/('DEPRECATED - DT-Prelim Calcs'!$C$6*CF75)*'DEPRECATED - DT-Prelim Calcs'!$C$7*CF75</f>
        <v>44.674443806954251</v>
      </c>
      <c r="CI75" s="57">
        <f>CH75/'DEPRECATED - DT-Prelim Calcs'!$C$7*('DEPRECATED - DT-Prelim Calcs'!$C$8-'DEPRECATED - DT-Prelim Calcs'!$C$9)+'DEPRECATED - DT-Prelim Calcs'!$C$9</f>
        <v>2381.0116765278967</v>
      </c>
      <c r="CJ75" s="57">
        <f t="shared" si="108"/>
        <v>93</v>
      </c>
      <c r="CK75" s="2">
        <f t="shared" si="134"/>
        <v>1.5241763143494644</v>
      </c>
      <c r="CL75" s="57">
        <f>CK75*'DEPRECATED - DT-Prelim Calcs'!$C$21/CF$2/'DEPRECATED - DT-Prelim Calcs'!$C$19/'DEPRECATED - DT-Prelim Calcs'!$C$18*3.39*'DEPRECATED - DT-Prelim Calcs'!$C$20</f>
        <v>25.773080821789936</v>
      </c>
      <c r="CM75" s="46">
        <f t="shared" si="135"/>
        <v>0</v>
      </c>
      <c r="CN75" s="57">
        <f>CL74*'DEPRECATED - DT-Prelim Calcs'!$C$11+CN74</f>
        <v>-200.50670044262492</v>
      </c>
      <c r="CO75" s="57">
        <f>CO74+0.5*CL75*'DEPRECATED - DT-Prelim Calcs'!$C$11^2+CN75*'DEPRECATED - DT-Prelim Calcs'!$C$11</f>
        <v>-25521.774458449017</v>
      </c>
      <c r="CP75" s="57">
        <f>MIN('Drive Train'!$F$35-CJ74*'DEPRECATED - DT-Prelim Calcs'!$C$21*'Drive Train'!$F$39,CP74+CJ$2)</f>
        <v>20.785932279838782</v>
      </c>
      <c r="CQ75" s="57">
        <f>'Drive Train'!$F$35-CJ75*'DEPRECATED - DT-Prelim Calcs'!$C$21*'Drive Train'!$F$39</f>
        <v>6.82</v>
      </c>
      <c r="CR75" s="1">
        <f>IF(CO75&gt;='Drive Train'!$F$29,1,0)</f>
        <v>0</v>
      </c>
      <c r="CS75" s="57">
        <f t="shared" si="136"/>
        <v>103.33333333333333</v>
      </c>
      <c r="CT75" s="63">
        <f>CT74+'DEPRECATED - DT-Prelim Calcs'!$C$11</f>
        <v>284</v>
      </c>
      <c r="CU75" s="2">
        <f>DE75/'Drive Train'!$F$35</f>
        <v>0.55000000000000004</v>
      </c>
      <c r="CV75" s="46">
        <f>DC75*12*60/(PI() * 'Drive Train'!$F$15)/CU$2*CU75</f>
        <v>9399.1821752225333</v>
      </c>
      <c r="CW75" s="2">
        <f>('DEPRECATED - DT-Prelim Calcs'!$C$6*CU75-CV75)/('DEPRECATED - DT-Prelim Calcs'!$C$6*CU75)*'DEPRECATED - DT-Prelim Calcs'!$C$7*CU75</f>
        <v>-2.9244116402038096</v>
      </c>
      <c r="CX75" s="57">
        <f>CW75/'DEPRECATED - DT-Prelim Calcs'!$C$7*('DEPRECATED - DT-Prelim Calcs'!$C$8-'DEPRECATED - DT-Prelim Calcs'!$C$9)+'DEPRECATED - DT-Prelim Calcs'!$C$9</f>
        <v>-152.9854827544186</v>
      </c>
      <c r="CY75" s="57">
        <f t="shared" si="109"/>
        <v>-152.9854827544186</v>
      </c>
      <c r="CZ75" s="2">
        <f t="shared" si="137"/>
        <v>-4.1755691798221397</v>
      </c>
      <c r="DA75" s="57">
        <f>CZ75*'DEPRECATED - DT-Prelim Calcs'!$C$21/CU$2/'DEPRECATED - DT-Prelim Calcs'!$C$19/'DEPRECATED - DT-Prelim Calcs'!$C$18*3.39*'DEPRECATED - DT-Prelim Calcs'!$C$20</f>
        <v>-84.055768769881908</v>
      </c>
      <c r="DB75" s="46">
        <f t="shared" si="138"/>
        <v>1</v>
      </c>
      <c r="DC75" s="57">
        <f>DA74*'DEPRECATED - DT-Prelim Calcs'!$C$11+DC74</f>
        <v>53.688003038965888</v>
      </c>
      <c r="DD75" s="57">
        <f>DD74+0.5*DA75*'DEPRECATED - DT-Prelim Calcs'!$C$11^2+DC75*'DEPRECATED - DT-Prelim Calcs'!$C$11</f>
        <v>-47361.650397657046</v>
      </c>
      <c r="DE75" s="57">
        <f>MIN('Drive Train'!$F$35-CY74*'DEPRECATED - DT-Prelim Calcs'!$C$21*'Drive Train'!$F$39,DE74+CY$2)</f>
        <v>6.82</v>
      </c>
      <c r="DF75" s="57">
        <f>'Drive Train'!$F$35-CY75*'DEPRECATED - DT-Prelim Calcs'!$C$21*'Drive Train'!$F$39</f>
        <v>21.579128965265117</v>
      </c>
      <c r="DG75" s="1">
        <f>IF(DD75&gt;='Drive Train'!$F$29,1,0)</f>
        <v>0</v>
      </c>
      <c r="DH75" s="57">
        <f t="shared" si="139"/>
        <v>-169.98386972713178</v>
      </c>
      <c r="DI75" s="63">
        <f>DI74+'DEPRECATED - DT-Prelim Calcs'!$C$11</f>
        <v>284</v>
      </c>
      <c r="DJ75" s="2">
        <f>DT75/'Drive Train'!$F$35</f>
        <v>0.55000000000000004</v>
      </c>
      <c r="DK75" s="46">
        <f>DR75*12*60/(PI() * 'Drive Train'!$F$15)/DJ$2*DJ75</f>
        <v>9115.3178161745909</v>
      </c>
      <c r="DL75" s="2">
        <f>('DEPRECATED - DT-Prelim Calcs'!$C$6*DJ75-DK75)/('DEPRECATED - DT-Prelim Calcs'!$C$6*DJ75)*'DEPRECATED - DT-Prelim Calcs'!$C$7*DJ75</f>
        <v>-2.7960602133172161</v>
      </c>
      <c r="DM75" s="57">
        <f>DL75/'DEPRECATED - DT-Prelim Calcs'!$C$7*('DEPRECATED - DT-Prelim Calcs'!$C$8-'DEPRECATED - DT-Prelim Calcs'!$C$9)+'DEPRECATED - DT-Prelim Calcs'!$C$9</f>
        <v>-146.15250015294561</v>
      </c>
      <c r="DN75" s="57">
        <f t="shared" si="110"/>
        <v>-146.15250015294561</v>
      </c>
      <c r="DO75" s="2">
        <f t="shared" si="140"/>
        <v>-4.0094315895831647</v>
      </c>
      <c r="DP75" s="57">
        <f>DO75*'DEPRECATED - DT-Prelim Calcs'!$C$21/DJ$2/'DEPRECATED - DT-Prelim Calcs'!$C$19/'DEPRECATED - DT-Prelim Calcs'!$C$18*3.39*'DEPRECATED - DT-Prelim Calcs'!$C$20</f>
        <v>-93.625174076062308</v>
      </c>
      <c r="DQ75" s="46">
        <f t="shared" si="141"/>
        <v>1</v>
      </c>
      <c r="DR75" s="57">
        <f>DP74*'DEPRECATED - DT-Prelim Calcs'!$C$11+DR74</f>
        <v>44.884977251458082</v>
      </c>
      <c r="DS75" s="57">
        <f>DS74+0.5*DP75*'DEPRECATED - DT-Prelim Calcs'!$C$11^2+DR75*'DEPRECATED - DT-Prelim Calcs'!$C$11</f>
        <v>-79946.418107913472</v>
      </c>
      <c r="DT75" s="57">
        <f>MIN('Drive Train'!$F$35-DN74*'DEPRECATED - DT-Prelim Calcs'!$C$21*'Drive Train'!$F$39,DT74+DN$2)</f>
        <v>6.82</v>
      </c>
      <c r="DU75" s="57">
        <f>'Drive Train'!$F$35-DN75*'DEPRECATED - DT-Prelim Calcs'!$C$21*'Drive Train'!$F$39</f>
        <v>21.169150009176736</v>
      </c>
      <c r="DV75" s="1">
        <f>IF(DS75&gt;='Drive Train'!$F$29,1,0)</f>
        <v>0</v>
      </c>
      <c r="DW75" s="57">
        <f t="shared" si="142"/>
        <v>-162.39166683660625</v>
      </c>
      <c r="DX75" s="63">
        <f>DX74+'DEPRECATED - DT-Prelim Calcs'!$C$11</f>
        <v>284</v>
      </c>
      <c r="DY75" s="2">
        <f>EI75/'Drive Train'!$F$35</f>
        <v>0.55000000000000004</v>
      </c>
      <c r="DZ75" s="46">
        <f>EG75*12*60/(PI() * 'Drive Train'!$F$15)/DY$2*DY75</f>
        <v>-37235.902485491053</v>
      </c>
      <c r="EA75" s="2">
        <f>('DEPRECATED - DT-Prelim Calcs'!$C$6*DY75-DZ75)/('DEPRECATED - DT-Prelim Calcs'!$C$6*DY75)*'DEPRECATED - DT-Prelim Calcs'!$C$7*DY75</f>
        <v>18.161996245784884</v>
      </c>
      <c r="EB75" s="57">
        <f>EA75/'DEPRECATED - DT-Prelim Calcs'!$C$7*('DEPRECATED - DT-Prelim Calcs'!$C$8-'DEPRECATED - DT-Prelim Calcs'!$C$9)+'DEPRECATED - DT-Prelim Calcs'!$C$9</f>
        <v>969.58137690215801</v>
      </c>
      <c r="EC75" s="57">
        <f t="shared" si="111"/>
        <v>93</v>
      </c>
      <c r="ED75" s="2">
        <f t="shared" si="143"/>
        <v>0.96993038185874991</v>
      </c>
      <c r="EE75" s="57">
        <f>ED75*'DEPRECATED - DT-Prelim Calcs'!$C$21/DY$2/'DEPRECATED - DT-Prelim Calcs'!$C$19/'DEPRECATED - DT-Prelim Calcs'!$C$18*3.39*'DEPRECATED - DT-Prelim Calcs'!$C$20</f>
        <v>25.773080821789936</v>
      </c>
      <c r="EF75" s="46">
        <f t="shared" si="144"/>
        <v>0</v>
      </c>
      <c r="EG75" s="57">
        <f>EE74*'DEPRECATED - DT-Prelim Calcs'!$C$11+EG74</f>
        <v>-161.12952850992372</v>
      </c>
      <c r="EH75" s="57">
        <f>EH74+0.5*EE75*'DEPRECATED - DT-Prelim Calcs'!$C$11^2+EG75*'DEPRECATED - DT-Prelim Calcs'!$C$11</f>
        <v>-146298.12305125713</v>
      </c>
      <c r="EI75" s="57">
        <f>MIN('Drive Train'!$F$35-EC74*'DEPRECATED - DT-Prelim Calcs'!$C$21*'Drive Train'!$F$39,EI74+EC$2)</f>
        <v>6.82</v>
      </c>
      <c r="EJ75" s="57">
        <f>'Drive Train'!$F$35-EC75*'DEPRECATED - DT-Prelim Calcs'!$C$21*'Drive Train'!$F$39</f>
        <v>6.82</v>
      </c>
      <c r="EK75" s="1">
        <f>IF(EH75&gt;='Drive Train'!$F$29,1,0)</f>
        <v>0</v>
      </c>
      <c r="EL75" s="57">
        <f t="shared" si="145"/>
        <v>103.33333333333333</v>
      </c>
      <c r="EM75" s="63">
        <f>EM74+'DEPRECATED - DT-Prelim Calcs'!$C$11</f>
        <v>284</v>
      </c>
      <c r="EN75" s="2">
        <f>EX75/'Drive Train'!$F$35</f>
        <v>0.55000000000000004</v>
      </c>
      <c r="EO75" s="46">
        <f>EV75*12*60/(PI() * 'Drive Train'!$F$15)/EN$2*EN75</f>
        <v>-150226.91234975538</v>
      </c>
      <c r="EP75" s="2">
        <f>('DEPRECATED - DT-Prelim Calcs'!$C$6*EN75-EO75)/('DEPRECATED - DT-Prelim Calcs'!$C$6*EN75)*'DEPRECATED - DT-Prelim Calcs'!$C$7*EN75</f>
        <v>69.25173991799447</v>
      </c>
      <c r="EQ75" s="57">
        <f>EP75/'DEPRECATED - DT-Prelim Calcs'!$C$7*('DEPRECATED - DT-Prelim Calcs'!$C$8-'DEPRECATED - DT-Prelim Calcs'!$C$9)+'DEPRECATED - DT-Prelim Calcs'!$C$9</f>
        <v>3689.4212578749753</v>
      </c>
      <c r="ER75" s="57">
        <f t="shared" si="112"/>
        <v>93</v>
      </c>
      <c r="ES75" s="2">
        <f t="shared" si="146"/>
        <v>0.86507304327942547</v>
      </c>
      <c r="ET75" s="57">
        <f>ES75*'DEPRECATED - DT-Prelim Calcs'!$C$21/EN$2/'DEPRECATED - DT-Prelim Calcs'!$C$19/'DEPRECATED - DT-Prelim Calcs'!$C$18*3.39*'DEPRECATED - DT-Prelim Calcs'!$C$20</f>
        <v>25.773080821789936</v>
      </c>
      <c r="EU75" s="46">
        <f t="shared" si="147"/>
        <v>0</v>
      </c>
      <c r="EV75" s="57">
        <f>ET74*'DEPRECATED - DT-Prelim Calcs'!$C$11+EV74</f>
        <v>-579.79332212465499</v>
      </c>
      <c r="EW75" s="57">
        <f>EW74+0.5*ET75*'DEPRECATED - DT-Prelim Calcs'!$C$11^2+EV75*'DEPRECATED - DT-Prelim Calcs'!$C$11</f>
        <v>-188784.36573785133</v>
      </c>
      <c r="EX75" s="57">
        <f>MIN('Drive Train'!$F$35-ER74*'DEPRECATED - DT-Prelim Calcs'!$C$21*'Drive Train'!$F$39,EX74+ER$2)</f>
        <v>6.82</v>
      </c>
      <c r="EY75" s="57">
        <f>'Drive Train'!$F$35-ER75*'DEPRECATED - DT-Prelim Calcs'!$C$21*'Drive Train'!$F$39</f>
        <v>6.82</v>
      </c>
      <c r="EZ75" s="1">
        <f>IF(EW75&gt;='Drive Train'!$F$29,1,0)</f>
        <v>0</v>
      </c>
      <c r="FA75" s="57">
        <f t="shared" si="148"/>
        <v>103.33333333333333</v>
      </c>
      <c r="FB75" s="63">
        <f>FB74+'DEPRECATED - DT-Prelim Calcs'!$C$11</f>
        <v>284</v>
      </c>
      <c r="FC75" s="2">
        <f>FM75/'Drive Train'!$F$35</f>
        <v>0.55000000000000004</v>
      </c>
      <c r="FD75" s="46">
        <f>FK75*12*60/(PI() * 'Drive Train'!$F$15)/FC$2*FC75</f>
        <v>-626560.56685436796</v>
      </c>
      <c r="FE75" s="2">
        <f>('DEPRECATED - DT-Prelim Calcs'!$C$6*FC75-FD75)/('DEPRECATED - DT-Prelim Calcs'!$C$6*FC75)*'DEPRECATED - DT-Prelim Calcs'!$C$7*FC75</f>
        <v>284.62962122308193</v>
      </c>
      <c r="FF75" s="57">
        <f>FE75/'DEPRECATED - DT-Prelim Calcs'!$C$7*('DEPRECATED - DT-Prelim Calcs'!$C$8-'DEPRECATED - DT-Prelim Calcs'!$C$9)+'DEPRECATED - DT-Prelim Calcs'!$C$9</f>
        <v>15155.388963867807</v>
      </c>
      <c r="FG75" s="57">
        <f t="shared" si="113"/>
        <v>93</v>
      </c>
      <c r="FH75" s="2">
        <f t="shared" si="149"/>
        <v>0.78067567320338405</v>
      </c>
      <c r="FI75" s="57">
        <f>FH75*'DEPRECATED - DT-Prelim Calcs'!$C$21/FC$2/'DEPRECATED - DT-Prelim Calcs'!$C$19/'DEPRECATED - DT-Prelim Calcs'!$C$18*3.39*'DEPRECATED - DT-Prelim Calcs'!$C$20</f>
        <v>25.773080821789936</v>
      </c>
      <c r="FJ75" s="46">
        <f t="shared" si="150"/>
        <v>0</v>
      </c>
      <c r="FK75" s="57">
        <f>FI74*'DEPRECATED - DT-Prelim Calcs'!$C$11+FK74</f>
        <v>-2182.259505386628</v>
      </c>
      <c r="FL75" s="57">
        <f>FL74+0.5*FI75*'DEPRECATED - DT-Prelim Calcs'!$C$11^2+FK75*'DEPRECATED - DT-Prelim Calcs'!$C$11</f>
        <v>-241850.26848753728</v>
      </c>
      <c r="FM75" s="57">
        <f>MIN('Drive Train'!$F$35-FG74*'DEPRECATED - DT-Prelim Calcs'!$C$21*'Drive Train'!$F$39,FM74+FG$2)</f>
        <v>6.82</v>
      </c>
      <c r="FN75" s="57">
        <f>'Drive Train'!$F$35-FG75*'DEPRECATED - DT-Prelim Calcs'!$C$21*'Drive Train'!$F$39</f>
        <v>6.82</v>
      </c>
      <c r="FO75" s="1">
        <f>IF(FL75&gt;='Drive Train'!$F$29,1,0)</f>
        <v>0</v>
      </c>
      <c r="FP75" s="57">
        <f t="shared" si="151"/>
        <v>103.33333333333333</v>
      </c>
      <c r="FQ75" s="63">
        <f>FQ74+'DEPRECATED - DT-Prelim Calcs'!$C$11</f>
        <v>284</v>
      </c>
      <c r="FR75" s="2">
        <f>GB75/'Drive Train'!$F$35</f>
        <v>0.55000000000000004</v>
      </c>
      <c r="FS75" s="46">
        <f>FZ75*12*60/(PI() * 'Drive Train'!$F$15)/FR$2*FR75</f>
        <v>-452870.72668195516</v>
      </c>
      <c r="FT75" s="2">
        <f>('DEPRECATED - DT-Prelim Calcs'!$C$6*FR75-FS75)/('DEPRECATED - DT-Prelim Calcs'!$C$6*FR75)*'DEPRECATED - DT-Prelim Calcs'!$C$7*FR75</f>
        <v>206.09444020703788</v>
      </c>
      <c r="FU75" s="57">
        <f>FT75/'DEPRECATED - DT-Prelim Calcs'!$C$7*('DEPRECATED - DT-Prelim Calcs'!$C$8-'DEPRECATED - DT-Prelim Calcs'!$C$9)+'DEPRECATED - DT-Prelim Calcs'!$C$9</f>
        <v>10974.449659154758</v>
      </c>
      <c r="FV75" s="57">
        <f t="shared" si="114"/>
        <v>93</v>
      </c>
      <c r="FW75" s="2">
        <f t="shared" si="152"/>
        <v>0.7112822800297498</v>
      </c>
      <c r="FX75" s="57">
        <f>FW75*'DEPRECATED - DT-Prelim Calcs'!$C$21/FR$2/'DEPRECATED - DT-Prelim Calcs'!$C$19/'DEPRECATED - DT-Prelim Calcs'!$C$18*3.39*'DEPRECATED - DT-Prelim Calcs'!$C$20</f>
        <v>25.773080821789936</v>
      </c>
      <c r="FY75" s="46">
        <f t="shared" si="153"/>
        <v>0</v>
      </c>
      <c r="FZ75" s="57">
        <f>FX74*'DEPRECATED - DT-Prelim Calcs'!$C$11+FZ74</f>
        <v>-1437.106412090809</v>
      </c>
      <c r="GA75" s="57">
        <f>GA74+0.5*FX75*'DEPRECATED - DT-Prelim Calcs'!$C$11^2+FZ75*'DEPRECATED - DT-Prelim Calcs'!$C$11</f>
        <v>-287846.81563570845</v>
      </c>
      <c r="GB75" s="57">
        <f>MIN('Drive Train'!$F$35-FV74*'DEPRECATED - DT-Prelim Calcs'!$C$21*'Drive Train'!$F$39,GB74+FV$2)</f>
        <v>6.82</v>
      </c>
      <c r="GC75" s="57">
        <f>'Drive Train'!$F$35-FV75*'DEPRECATED - DT-Prelim Calcs'!$C$21*'Drive Train'!$F$39</f>
        <v>6.82</v>
      </c>
      <c r="GD75" s="1">
        <f>IF(GA75&gt;='Drive Train'!$F$29,1,0)</f>
        <v>0</v>
      </c>
      <c r="GE75" s="57">
        <f t="shared" si="154"/>
        <v>103.33333333333333</v>
      </c>
      <c r="GF75" s="63">
        <f>GF74+'DEPRECATED - DT-Prelim Calcs'!$C$11</f>
        <v>284</v>
      </c>
      <c r="GG75" s="2">
        <f>GQ75/'Drive Train'!$F$35</f>
        <v>2.2314746304844162</v>
      </c>
      <c r="GH75" s="46">
        <f>GO75*12*60/(PI() * 'Drive Train'!$F$15)/GG$2*GG75</f>
        <v>-540414.34065018781</v>
      </c>
      <c r="GI75" s="2">
        <f>('DEPRECATED - DT-Prelim Calcs'!$C$6*GG75-GH75)/('DEPRECATED - DT-Prelim Calcs'!$C$6*GG75)*'DEPRECATED - DT-Prelim Calcs'!$C$7*GG75</f>
        <v>249.73030432231033</v>
      </c>
      <c r="GJ75" s="57">
        <f>GI75/'DEPRECATED - DT-Prelim Calcs'!$C$7*('DEPRECATED - DT-Prelim Calcs'!$C$8-'DEPRECATED - DT-Prelim Calcs'!$C$9)+'DEPRECATED - DT-Prelim Calcs'!$C$9</f>
        <v>13297.470972843328</v>
      </c>
      <c r="GK75" s="57">
        <f t="shared" si="155"/>
        <v>29.999999999999982</v>
      </c>
      <c r="GL75" s="2">
        <f t="shared" si="156"/>
        <v>0.99579519204165001</v>
      </c>
      <c r="GM75" s="57">
        <f>GL75*'DEPRECATED - DT-Prelim Calcs'!$C$21/GG$2/'DEPRECATED - DT-Prelim Calcs'!$C$19/'DEPRECATED - DT-Prelim Calcs'!$C$18*3.39*'DEPRECATED - DT-Prelim Calcs'!$C$20</f>
        <v>25.773080821789936</v>
      </c>
      <c r="GN75" s="46">
        <f t="shared" si="157"/>
        <v>0</v>
      </c>
      <c r="GO75" s="57">
        <f>GM74*'DEPRECATED - DT-Prelim Calcs'!$C$11+GO74</f>
        <v>-591.75279058446961</v>
      </c>
      <c r="GP75" s="57">
        <f>GP74+0.5*GM75*'DEPRECATED - DT-Prelim Calcs'!$C$11^2+GO75*'DEPRECATED - DT-Prelim Calcs'!$C$11</f>
        <v>-144223.12916117758</v>
      </c>
      <c r="GQ75" s="57">
        <f>MIN('Drive Train'!$F$35-GK74*'DEPRECATED - DT-Prelim Calcs'!$C$21*'Drive Train'!$F$39,GQ74+GK$2)</f>
        <v>27.67028541800676</v>
      </c>
      <c r="GR75" s="57">
        <f>'Drive Train'!$F$35-GK75*'DEPRECATED - DT-Prelim Calcs'!$C$21*'Drive Train'!$F$39</f>
        <v>10.600000000000001</v>
      </c>
      <c r="GS75" s="1">
        <f>IF(GP75&gt;='Drive Train'!$F$29,1,0)</f>
        <v>0</v>
      </c>
      <c r="GT75" s="57">
        <f t="shared" si="158"/>
        <v>33.333333333333314</v>
      </c>
      <c r="GU75" s="63">
        <f>GU74+'DEPRECATED - DT-Prelim Calcs'!$C$11</f>
        <v>284</v>
      </c>
      <c r="GV75" s="2">
        <f>HF75/'Drive Train'!$F$35</f>
        <v>0.83870967741935498</v>
      </c>
      <c r="GW75" s="46">
        <f>HD75*12*60/(PI() * 'Drive Train'!$F$15)/GV$2*GV75</f>
        <v>-27473.810126476459</v>
      </c>
      <c r="GX75" s="2">
        <f>('DEPRECATED - DT-Prelim Calcs'!$C$6*GV75-GW75)/('DEPRECATED - DT-Prelim Calcs'!$C$6*GV75)*'DEPRECATED - DT-Prelim Calcs'!$C$7*GV75</f>
        <v>14.443782330987453</v>
      </c>
      <c r="GY75" s="57">
        <f>GX75/'DEPRECATED - DT-Prelim Calcs'!$C$7*('DEPRECATED - DT-Prelim Calcs'!$C$8-'DEPRECATED - DT-Prelim Calcs'!$C$9)+'DEPRECATED - DT-Prelim Calcs'!$C$9</f>
        <v>771.63662782808728</v>
      </c>
      <c r="GZ75" s="57">
        <f t="shared" si="115"/>
        <v>33.333333333333314</v>
      </c>
      <c r="HA75" s="2">
        <f t="shared" si="159"/>
        <v>0.99579519204165001</v>
      </c>
      <c r="HB75" s="57">
        <f>HA75*'DEPRECATED - DT-Prelim Calcs'!$C$21/GV$2/'DEPRECATED - DT-Prelim Calcs'!$C$19/'DEPRECATED - DT-Prelim Calcs'!$C$18*3.39*'DEPRECATED - DT-Prelim Calcs'!$C$20</f>
        <v>25.773080821789936</v>
      </c>
      <c r="HC75" s="46">
        <f t="shared" si="160"/>
        <v>0</v>
      </c>
      <c r="HD75" s="57">
        <f>HB74*'DEPRECATED - DT-Prelim Calcs'!$C$11+HD74</f>
        <v>-80.041025012404575</v>
      </c>
      <c r="HE75" s="57">
        <f>HE74+0.5*HB75*'DEPRECATED - DT-Prelim Calcs'!$C$11^2+HD75*'DEPRECATED - DT-Prelim Calcs'!$C$11</f>
        <v>-136660.91187150014</v>
      </c>
      <c r="HF75" s="57">
        <f>MIN('Drive Train'!$F$35-GZ74*'DEPRECATED - DT-Prelim Calcs'!$C$21*'Drive Train'!$F$39,HF74+GZ$2)</f>
        <v>10.400000000000002</v>
      </c>
      <c r="HG75" s="57">
        <f>'Drive Train'!$F$35-GZ75*'DEPRECATED - DT-Prelim Calcs'!$C$21*'Drive Train'!$F$39</f>
        <v>10.400000000000002</v>
      </c>
      <c r="HH75" s="1">
        <f>IF(HE75&gt;='Drive Train'!$F$29,1,0)</f>
        <v>0</v>
      </c>
      <c r="HI75" s="57">
        <f t="shared" si="161"/>
        <v>37.037037037037017</v>
      </c>
      <c r="HJ75" s="63">
        <f>HJ74+'DEPRECATED - DT-Prelim Calcs'!$C$11</f>
        <v>284</v>
      </c>
      <c r="HK75" s="2">
        <f>HU75/'Drive Train'!$F$35</f>
        <v>0.82258064516129037</v>
      </c>
      <c r="HL75" s="46">
        <f>HS75*12*60/(PI() * 'Drive Train'!$F$15)/HK$2*HK75</f>
        <v>-45766.688317909451</v>
      </c>
      <c r="HM75" s="2">
        <f>('DEPRECATED - DT-Prelim Calcs'!$C$6*HK75-HL75)/('DEPRECATED - DT-Prelim Calcs'!$C$6*HK75)*'DEPRECATED - DT-Prelim Calcs'!$C$7*HK75</f>
        <v>22.676175235919715</v>
      </c>
      <c r="HN75" s="57">
        <f>HM75/'DEPRECATED - DT-Prelim Calcs'!$C$7*('DEPRECATED - DT-Prelim Calcs'!$C$8-'DEPRECATED - DT-Prelim Calcs'!$C$9)+'DEPRECATED - DT-Prelim Calcs'!$C$9</f>
        <v>1209.9005322690869</v>
      </c>
      <c r="HO75" s="57">
        <f t="shared" si="116"/>
        <v>36.66666666666665</v>
      </c>
      <c r="HP75" s="2">
        <f t="shared" si="162"/>
        <v>0.99579519204165001</v>
      </c>
      <c r="HQ75" s="57">
        <f>HP75*'DEPRECATED - DT-Prelim Calcs'!$C$21/HK$2/'DEPRECATED - DT-Prelim Calcs'!$C$19/'DEPRECATED - DT-Prelim Calcs'!$C$18*3.39*'DEPRECATED - DT-Prelim Calcs'!$C$20</f>
        <v>25.773080821789936</v>
      </c>
      <c r="HR75" s="46">
        <f t="shared" si="163"/>
        <v>0</v>
      </c>
      <c r="HS75" s="57">
        <f>HQ74*'DEPRECATED - DT-Prelim Calcs'!$C$11+HS74</f>
        <v>-135.94912122140806</v>
      </c>
      <c r="HT75" s="57">
        <f>HT74+0.5*HQ75*'DEPRECATED - DT-Prelim Calcs'!$C$11^2+HS75*'DEPRECATED - DT-Prelim Calcs'!$C$11</f>
        <v>-114968.15788722028</v>
      </c>
      <c r="HU75" s="57">
        <f>MIN('Drive Train'!$F$35-HO74*'DEPRECATED - DT-Prelim Calcs'!$C$21*'Drive Train'!$F$39,HU74+HO$2)</f>
        <v>10.200000000000001</v>
      </c>
      <c r="HV75" s="57">
        <f>'Drive Train'!$F$35-HO75*'DEPRECATED - DT-Prelim Calcs'!$C$21*'Drive Train'!$F$39</f>
        <v>10.200000000000001</v>
      </c>
      <c r="HW75" s="1">
        <f>IF(HT75&gt;='Drive Train'!$F$29,1,0)</f>
        <v>0</v>
      </c>
      <c r="HX75" s="57">
        <f t="shared" si="164"/>
        <v>40.740740740740726</v>
      </c>
      <c r="HY75" s="63">
        <f>HY74+'DEPRECATED - DT-Prelim Calcs'!$C$11</f>
        <v>284</v>
      </c>
      <c r="HZ75" s="2">
        <f>IJ75/'Drive Train'!$F$35</f>
        <v>0.80645161290322598</v>
      </c>
      <c r="IA75" s="46">
        <f>IH75*12*60/(PI() * 'Drive Train'!$F$15)/HZ$2*HZ75</f>
        <v>-63155.836132336532</v>
      </c>
      <c r="IB75" s="2">
        <f>('DEPRECATED - DT-Prelim Calcs'!$C$6*HZ75-IA75)/('DEPRECATED - DT-Prelim Calcs'!$C$6*HZ75)*'DEPRECATED - DT-Prelim Calcs'!$C$7*HZ75</f>
        <v>30.499939583894346</v>
      </c>
      <c r="IC75" s="57">
        <f>IB75/'DEPRECATED - DT-Prelim Calcs'!$C$7*('DEPRECATED - DT-Prelim Calcs'!$C$8-'DEPRECATED - DT-Prelim Calcs'!$C$9)+'DEPRECATED - DT-Prelim Calcs'!$C$9</f>
        <v>1626.4104766031721</v>
      </c>
      <c r="ID75" s="57">
        <f t="shared" si="117"/>
        <v>39.999999999999986</v>
      </c>
      <c r="IE75" s="2">
        <f t="shared" si="165"/>
        <v>0.99579519204165001</v>
      </c>
      <c r="IF75" s="57">
        <f>IE75*'DEPRECATED - DT-Prelim Calcs'!$C$21/HZ$2/'DEPRECATED - DT-Prelim Calcs'!$C$19/'DEPRECATED - DT-Prelim Calcs'!$C$18*3.39*'DEPRECATED - DT-Prelim Calcs'!$C$20</f>
        <v>25.773080821789936</v>
      </c>
      <c r="IG75" s="46">
        <f t="shared" si="166"/>
        <v>0</v>
      </c>
      <c r="IH75" s="57">
        <f>IF74*'DEPRECATED - DT-Prelim Calcs'!$C$11+IH74</f>
        <v>-191.35533621756986</v>
      </c>
      <c r="II75" s="57">
        <f>II74+0.5*IF75*'DEPRECATED - DT-Prelim Calcs'!$C$11^2+IH75*'DEPRECATED - DT-Prelim Calcs'!$C$11</f>
        <v>-120539.4265971222</v>
      </c>
      <c r="IJ75" s="57">
        <f>MIN('Drive Train'!$F$35-ID74*'DEPRECATED - DT-Prelim Calcs'!$C$21*'Drive Train'!$F$39,IJ74+ID$2)</f>
        <v>10.000000000000002</v>
      </c>
      <c r="IK75" s="57">
        <f>'Drive Train'!$F$35-ID75*'DEPRECATED - DT-Prelim Calcs'!$C$21*'Drive Train'!$F$39</f>
        <v>10.000000000000002</v>
      </c>
      <c r="IL75" s="1">
        <f>IF(II75&gt;='Drive Train'!$F$29,1,0)</f>
        <v>0</v>
      </c>
      <c r="IM75" s="57">
        <f t="shared" si="167"/>
        <v>44.444444444444429</v>
      </c>
      <c r="IN75" s="63">
        <f>IN74+'DEPRECATED - DT-Prelim Calcs'!$C$11</f>
        <v>284</v>
      </c>
      <c r="IO75" s="2">
        <f>IY75/'Drive Train'!$F$35</f>
        <v>0.79032258064516137</v>
      </c>
      <c r="IP75" s="46">
        <f>IW75*12*60/(PI() * 'Drive Train'!$F$15)/IO$2*IO75</f>
        <v>-190929.4304809529</v>
      </c>
      <c r="IQ75" s="2">
        <f>('DEPRECATED - DT-Prelim Calcs'!$C$6*IO75-IP75)/('DEPRECATED - DT-Prelim Calcs'!$C$6*IO75)*'DEPRECATED - DT-Prelim Calcs'!$C$7*IO75</f>
        <v>88.234870188416096</v>
      </c>
      <c r="IR75" s="57">
        <f>IQ75/'DEPRECATED - DT-Prelim Calcs'!$C$7*('DEPRECATED - DT-Prelim Calcs'!$C$8-'DEPRECATED - DT-Prelim Calcs'!$C$9)+'DEPRECATED - DT-Prelim Calcs'!$C$9</f>
        <v>4700.0169482048905</v>
      </c>
      <c r="IS75" s="57">
        <f t="shared" si="118"/>
        <v>43.333333333333321</v>
      </c>
      <c r="IT75" s="2">
        <f t="shared" si="168"/>
        <v>0.99579519204165001</v>
      </c>
      <c r="IU75" s="57">
        <f>IT75*'DEPRECATED - DT-Prelim Calcs'!$C$21/IO$2/'DEPRECATED - DT-Prelim Calcs'!$C$19/'DEPRECATED - DT-Prelim Calcs'!$C$18*3.39*'DEPRECATED - DT-Prelim Calcs'!$C$20</f>
        <v>25.773080821789936</v>
      </c>
      <c r="IV75" s="46">
        <f t="shared" si="169"/>
        <v>0</v>
      </c>
      <c r="IW75" s="57">
        <f>IU74*'DEPRECATED - DT-Prelim Calcs'!$C$11+IW74</f>
        <v>-590.30150415061541</v>
      </c>
      <c r="IX75" s="57">
        <f>IX74+0.5*IU75*'DEPRECATED - DT-Prelim Calcs'!$C$11^2+IW75*'DEPRECATED - DT-Prelim Calcs'!$C$11</f>
        <v>-155382.94849898948</v>
      </c>
      <c r="IY75" s="57">
        <f>MIN('Drive Train'!$F$35-IS74*'DEPRECATED - DT-Prelim Calcs'!$C$21*'Drive Train'!$F$39,IY74+IS$2)</f>
        <v>9.8000000000000007</v>
      </c>
      <c r="IZ75" s="57">
        <f>'Drive Train'!$F$35-IS75*'DEPRECATED - DT-Prelim Calcs'!$C$21*'Drive Train'!$F$39</f>
        <v>9.8000000000000007</v>
      </c>
      <c r="JA75" s="1">
        <f>IF(IX75&gt;='Drive Train'!$F$29,1,0)</f>
        <v>0</v>
      </c>
      <c r="JB75" s="57">
        <f t="shared" si="170"/>
        <v>48.148148148148138</v>
      </c>
      <c r="JC75" s="63">
        <f>JC74+'DEPRECATED - DT-Prelim Calcs'!$C$11</f>
        <v>284</v>
      </c>
      <c r="JD75" s="2">
        <f>JN75/'Drive Train'!$F$35</f>
        <v>0.77419354838709686</v>
      </c>
      <c r="JE75" s="46">
        <f>JL75*12*60/(PI() * 'Drive Train'!$F$15)/JD$2*JD75</f>
        <v>-35480.004227837773</v>
      </c>
      <c r="JF75" s="2">
        <f>('DEPRECATED - DT-Prelim Calcs'!$C$6*JD75-JE75)/('DEPRECATED - DT-Prelim Calcs'!$C$6*JD75)*'DEPRECATED - DT-Prelim Calcs'!$C$7*JD75</f>
        <v>17.908359958008596</v>
      </c>
      <c r="JG75" s="57">
        <f>JF75/'DEPRECATED - DT-Prelim Calcs'!$C$7*('DEPRECATED - DT-Prelim Calcs'!$C$8-'DEPRECATED - DT-Prelim Calcs'!$C$9)+'DEPRECATED - DT-Prelim Calcs'!$C$9</f>
        <v>956.07866498444105</v>
      </c>
      <c r="JH75" s="57">
        <f t="shared" si="119"/>
        <v>46.666666666666657</v>
      </c>
      <c r="JI75" s="2">
        <f t="shared" si="171"/>
        <v>0.99579519204165001</v>
      </c>
      <c r="JJ75" s="57">
        <f>JI75*'DEPRECATED - DT-Prelim Calcs'!$C$21/JD$2/'DEPRECATED - DT-Prelim Calcs'!$C$19/'DEPRECATED - DT-Prelim Calcs'!$C$18*3.39*'DEPRECATED - DT-Prelim Calcs'!$C$20</f>
        <v>25.773080821789936</v>
      </c>
      <c r="JK75" s="46">
        <f t="shared" si="172"/>
        <v>0</v>
      </c>
      <c r="JL75" s="57">
        <f>JJ74*'DEPRECATED - DT-Prelim Calcs'!$C$11+JL74</f>
        <v>-111.97975637517435</v>
      </c>
      <c r="JM75" s="57">
        <f>JM74+0.5*JJ75*'DEPRECATED - DT-Prelim Calcs'!$C$11^2+JL75*'DEPRECATED - DT-Prelim Calcs'!$C$11</f>
        <v>-168355.54027872346</v>
      </c>
      <c r="JN75" s="57">
        <f>MIN('Drive Train'!$F$35-JH74*'DEPRECATED - DT-Prelim Calcs'!$C$21*'Drive Train'!$F$39,JN74+JH$2)</f>
        <v>9.6000000000000014</v>
      </c>
      <c r="JO75" s="57">
        <f>'Drive Train'!$F$35-JH75*'DEPRECATED - DT-Prelim Calcs'!$C$21*'Drive Train'!$F$39</f>
        <v>9.6000000000000014</v>
      </c>
      <c r="JP75" s="1">
        <f>IF(JM75&gt;='Drive Train'!$F$29,1,0)</f>
        <v>0</v>
      </c>
      <c r="JQ75" s="57">
        <f>MIN(JG75,'DEPRECATED - DT-Prelim Calcs'!$C$10)*'DEPRECATED - DT-Prelim Calcs'!$C$11*1000/60/60</f>
        <v>103.33333333333333</v>
      </c>
      <c r="JR75" s="63">
        <f>JR74+'DEPRECATED - DT-Prelim Calcs'!$C$11</f>
        <v>284</v>
      </c>
      <c r="JS75" s="2">
        <f>KC75/'Drive Train'!$F$35</f>
        <v>0.75806451612903225</v>
      </c>
      <c r="JT75" s="46">
        <f>KA75*12*60/(PI() * 'Drive Train'!$F$15)/JS$2*JS75</f>
        <v>-164688.79560283621</v>
      </c>
      <c r="JU75" s="2">
        <f>('DEPRECATED - DT-Prelim Calcs'!$C$6*JS75-JT75)/('DEPRECATED - DT-Prelim Calcs'!$C$6*JS75)*'DEPRECATED - DT-Prelim Calcs'!$C$7*JS75</f>
        <v>76.292225803352252</v>
      </c>
      <c r="JV75" s="57">
        <f>JU75/'DEPRECATED - DT-Prelim Calcs'!$C$7*('DEPRECATED - DT-Prelim Calcs'!$C$8-'DEPRECATED - DT-Prelim Calcs'!$C$9)+'DEPRECATED - DT-Prelim Calcs'!$C$9</f>
        <v>4064.2321869585453</v>
      </c>
      <c r="JW75" s="57">
        <f t="shared" si="120"/>
        <v>49.999999999999993</v>
      </c>
      <c r="JX75" s="2">
        <f t="shared" si="173"/>
        <v>0.99579519204165001</v>
      </c>
      <c r="JY75" s="57">
        <f>JX75*'DEPRECATED - DT-Prelim Calcs'!$C$21/JS$2/'DEPRECATED - DT-Prelim Calcs'!$C$19/'DEPRECATED - DT-Prelim Calcs'!$C$18*3.39*'DEPRECATED - DT-Prelim Calcs'!$C$20</f>
        <v>25.773080821789936</v>
      </c>
      <c r="JZ75" s="46">
        <f t="shared" si="174"/>
        <v>0</v>
      </c>
      <c r="KA75" s="57">
        <f>JY74*'DEPRECATED - DT-Prelim Calcs'!$C$11+KA74</f>
        <v>-530.83956952997357</v>
      </c>
      <c r="KB75" s="57">
        <f>KB74+0.5*JY75*'DEPRECATED - DT-Prelim Calcs'!$C$11^2+KA75*'DEPRECATED - DT-Prelim Calcs'!$C$11</f>
        <v>-160763.21146897576</v>
      </c>
      <c r="KC75" s="57">
        <f>MIN('Drive Train'!$F$35-JW74*'DEPRECATED - DT-Prelim Calcs'!$C$21*'Drive Train'!$F$39,KC74+JW$2)</f>
        <v>9.4</v>
      </c>
      <c r="KD75" s="57">
        <f>'Drive Train'!$F$35-JW75*'DEPRECATED - DT-Prelim Calcs'!$C$21*'Drive Train'!$F$39</f>
        <v>9.4</v>
      </c>
      <c r="KE75" s="1">
        <f>IF(KB75&gt;='Drive Train'!$F$29,1,0)</f>
        <v>0</v>
      </c>
      <c r="KF75" s="57">
        <f>MIN(JV75,'DEPRECATED - DT-Prelim Calcs'!$C$10)*'DEPRECATED - DT-Prelim Calcs'!$C$11*1000/60/60</f>
        <v>103.33333333333333</v>
      </c>
      <c r="KG75" s="63">
        <f>KG74+'DEPRECATED - DT-Prelim Calcs'!$C$11</f>
        <v>284</v>
      </c>
      <c r="KH75" s="2">
        <f>KR75/'Drive Train'!$F$35</f>
        <v>0.74193548387096786</v>
      </c>
      <c r="KI75" s="46">
        <f>KP75*12*60/(PI() * 'Drive Train'!$F$15)/KH$2*KH75</f>
        <v>-315740.60984610941</v>
      </c>
      <c r="KJ75" s="2">
        <f>('DEPRECATED - DT-Prelim Calcs'!$C$6*KH75-KI75)/('DEPRECATED - DT-Prelim Calcs'!$C$6*KH75)*'DEPRECATED - DT-Prelim Calcs'!$C$7*KH75</f>
        <v>144.55258041277514</v>
      </c>
      <c r="KK75" s="57">
        <f>KJ75/'DEPRECATED - DT-Prelim Calcs'!$C$7*('DEPRECATED - DT-Prelim Calcs'!$C$8-'DEPRECATED - DT-Prelim Calcs'!$C$9)+'DEPRECATED - DT-Prelim Calcs'!$C$9</f>
        <v>7698.1755464560383</v>
      </c>
      <c r="KL75" s="57">
        <f t="shared" si="121"/>
        <v>53.333333333333329</v>
      </c>
      <c r="KM75" s="2">
        <f t="shared" si="175"/>
        <v>0.99579519204165001</v>
      </c>
      <c r="KN75" s="57">
        <f>KM75*'DEPRECATED - DT-Prelim Calcs'!$C$21/KH$2/'DEPRECATED - DT-Prelim Calcs'!$C$19/'DEPRECATED - DT-Prelim Calcs'!$C$18*3.39*'DEPRECATED - DT-Prelim Calcs'!$C$20</f>
        <v>25.773080821789936</v>
      </c>
      <c r="KO75" s="46">
        <f t="shared" si="176"/>
        <v>0</v>
      </c>
      <c r="KP75" s="57">
        <f>KN74*'DEPRECATED - DT-Prelim Calcs'!$C$11+KP74</f>
        <v>-1039.8476257591892</v>
      </c>
      <c r="KQ75" s="57">
        <f>KQ74+0.5*KN75*'DEPRECATED - DT-Prelim Calcs'!$C$11^2+KP75*'DEPRECATED - DT-Prelim Calcs'!$C$11</f>
        <v>-127418.1710241204</v>
      </c>
      <c r="KR75" s="57">
        <f>MIN('Drive Train'!$F$35-KL74*'DEPRECATED - DT-Prelim Calcs'!$C$21*'Drive Train'!$F$39,KR74+KL$2)</f>
        <v>9.2000000000000011</v>
      </c>
      <c r="KS75" s="57">
        <f>'Drive Train'!$F$35-KL75*'DEPRECATED - DT-Prelim Calcs'!$C$21*'Drive Train'!$F$39</f>
        <v>9.2000000000000011</v>
      </c>
      <c r="KT75" s="1">
        <f>IF(KQ75&gt;='Drive Train'!$F$29,1,0)</f>
        <v>0</v>
      </c>
      <c r="KU75" s="57">
        <f>MIN(KK75,'DEPRECATED - DT-Prelim Calcs'!$C$10)*'DEPRECATED - DT-Prelim Calcs'!$C$11*1000/60/60</f>
        <v>103.33333333333333</v>
      </c>
      <c r="KV75" s="63">
        <f>KV74+'DEPRECATED - DT-Prelim Calcs'!$C$11</f>
        <v>284</v>
      </c>
      <c r="KW75" s="2">
        <f>LG75/'Drive Train'!$F$35</f>
        <v>0.72580645161290325</v>
      </c>
      <c r="KX75" s="46">
        <f>LE75*12*60/(PI() * 'Drive Train'!$F$15)/KW$2*KW75</f>
        <v>-32447.125049668699</v>
      </c>
      <c r="KY75" s="2">
        <f>('DEPRECATED - DT-Prelim Calcs'!$C$6*KW75-KX75)/('DEPRECATED - DT-Prelim Calcs'!$C$6*KW75)*'DEPRECATED - DT-Prelim Calcs'!$C$7*KW75</f>
        <v>16.420407689044051</v>
      </c>
      <c r="KZ75" s="57">
        <f>KY75/'DEPRECATED - DT-Prelim Calcs'!$C$7*('DEPRECATED - DT-Prelim Calcs'!$C$8-'DEPRECATED - DT-Prelim Calcs'!$C$9)+'DEPRECATED - DT-Prelim Calcs'!$C$9</f>
        <v>876.86527240844475</v>
      </c>
      <c r="LA75" s="57">
        <f t="shared" si="122"/>
        <v>56.666666666666664</v>
      </c>
      <c r="LB75" s="2">
        <f t="shared" si="177"/>
        <v>0.99579519204165001</v>
      </c>
      <c r="LC75" s="57">
        <f>LB75*'DEPRECATED - DT-Prelim Calcs'!$C$21/KW$2/'DEPRECATED - DT-Prelim Calcs'!$C$19/'DEPRECATED - DT-Prelim Calcs'!$C$18*3.39*'DEPRECATED - DT-Prelim Calcs'!$C$20</f>
        <v>25.773080821789936</v>
      </c>
      <c r="LD75" s="46">
        <f t="shared" si="178"/>
        <v>0</v>
      </c>
      <c r="LE75" s="57">
        <f>LC74*'DEPRECATED - DT-Prelim Calcs'!$C$11+LE74</f>
        <v>-109.23474558960116</v>
      </c>
      <c r="LF75" s="57">
        <f>LF74+0.5*LC75*'DEPRECATED - DT-Prelim Calcs'!$C$11^2+LE75*'DEPRECATED - DT-Prelim Calcs'!$C$11</f>
        <v>-145888.11863928646</v>
      </c>
      <c r="LG75" s="57">
        <f>MIN('Drive Train'!$F$35-LA74*'DEPRECATED - DT-Prelim Calcs'!$C$21*'Drive Train'!$F$39,LG74+LA$2)</f>
        <v>9</v>
      </c>
      <c r="LH75" s="57">
        <f>'Drive Train'!$F$35-LA75*'DEPRECATED - DT-Prelim Calcs'!$C$21*'Drive Train'!$F$39</f>
        <v>9</v>
      </c>
      <c r="LI75" s="1">
        <f>IF(LF75&gt;='Drive Train'!$F$29,1,0)</f>
        <v>0</v>
      </c>
      <c r="LJ75" s="57">
        <f>MIN(KZ75,'DEPRECATED - DT-Prelim Calcs'!$C$10)*'DEPRECATED - DT-Prelim Calcs'!$C$11*1000/60/60</f>
        <v>103.33333333333333</v>
      </c>
      <c r="LK75" s="63">
        <f>LK74+'DEPRECATED - DT-Prelim Calcs'!$C$11</f>
        <v>284</v>
      </c>
      <c r="LL75" s="2">
        <f>LV75/'Drive Train'!$F$35</f>
        <v>0.70967741935483875</v>
      </c>
      <c r="LM75" s="46">
        <f>LT75*12*60/(PI() * 'Drive Train'!$F$15)/LL$2*LL75</f>
        <v>10037.030940620272</v>
      </c>
      <c r="LN75" s="2">
        <f>('DEPRECATED - DT-Prelim Calcs'!$C$6*LL75-LM75)/('DEPRECATED - DT-Prelim Calcs'!$C$6*LL75)*'DEPRECATED - DT-Prelim Calcs'!$C$7*LL75</f>
        <v>-2.8279972255264814</v>
      </c>
      <c r="LO75" s="57">
        <f>LN75/'DEPRECATED - DT-Prelim Calcs'!$C$7*('DEPRECATED - DT-Prelim Calcs'!$C$8-'DEPRECATED - DT-Prelim Calcs'!$C$9)+'DEPRECATED - DT-Prelim Calcs'!$C$9</f>
        <v>-147.85271536723965</v>
      </c>
      <c r="LP75" s="57">
        <f t="shared" si="123"/>
        <v>-147.85271536723965</v>
      </c>
      <c r="LQ75" s="2">
        <f t="shared" si="179"/>
        <v>-3.8634466608644766</v>
      </c>
      <c r="LR75" s="57">
        <f>LQ75*'DEPRECATED - DT-Prelim Calcs'!$C$21/LL$2/'DEPRECATED - DT-Prelim Calcs'!$C$19/'DEPRECATED - DT-Prelim Calcs'!$C$18*3.39*'DEPRECATED - DT-Prelim Calcs'!$C$20</f>
        <v>-99.993375984255479</v>
      </c>
      <c r="LS75" s="46">
        <f t="shared" si="180"/>
        <v>1</v>
      </c>
      <c r="LT75" s="57">
        <f>LR74*'DEPRECATED - DT-Prelim Calcs'!$C$11+LT74</f>
        <v>34.55808585211426</v>
      </c>
      <c r="LU75" s="57">
        <f>LU74+0.5*LR75*'DEPRECATED - DT-Prelim Calcs'!$C$11^2+LT75*'DEPRECATED - DT-Prelim Calcs'!$C$11</f>
        <v>-157689.23398716436</v>
      </c>
      <c r="LV75" s="57">
        <f>MIN('Drive Train'!$F$35-LP74*'DEPRECATED - DT-Prelim Calcs'!$C$21*'Drive Train'!$F$39,LV74+LP$2)</f>
        <v>8.8000000000000007</v>
      </c>
      <c r="LW75" s="57">
        <f>'Drive Train'!$F$35-LP75*'DEPRECATED - DT-Prelim Calcs'!$C$21*'Drive Train'!$F$39</f>
        <v>21.271162922034378</v>
      </c>
      <c r="LX75" s="1">
        <f>IF(LU75&gt;='Drive Train'!$F$29,1,0)</f>
        <v>0</v>
      </c>
      <c r="LY75" s="57">
        <f>MIN(LO75,'DEPRECATED - DT-Prelim Calcs'!$C$10)*'DEPRECATED - DT-Prelim Calcs'!$C$11*1000/60/60</f>
        <v>-164.28079485248853</v>
      </c>
      <c r="LZ75" s="63">
        <f>LZ74+'DEPRECATED - DT-Prelim Calcs'!$C$11</f>
        <v>284</v>
      </c>
    </row>
    <row r="76" spans="2:338" x14ac:dyDescent="0.2">
      <c r="B76" s="73"/>
      <c r="C76" s="73"/>
      <c r="Q76" s="126"/>
      <c r="R76" s="63">
        <f>R75+'DEPRECATED - DT-Prelim Calcs'!$C$11</f>
        <v>288</v>
      </c>
      <c r="S76" s="2">
        <f>AG76/'Drive Train'!$F$35</f>
        <v>0</v>
      </c>
      <c r="T76" s="46">
        <f>AE76*12*60/(PI() * 'Drive Train'!$F$15)/S$2*ABS(S76)</f>
        <v>0</v>
      </c>
      <c r="U76" s="2">
        <f>IF(OR(AD75=1,AND($C$32=Motors!$C$32,'DEPRECATED - DT-Prelim Calcs'!AI75=1)),0,IF(AG76=0,-(V75+$C$9)/($C$8-$C$9)*$C$7,($C$6*S76-T76)/($C$6*S76)*$C$7*S76))</f>
        <v>0</v>
      </c>
      <c r="V76" s="57">
        <f>IF(AND(AD75=1,AI75=1),0,ABS(U76/$C$7*($C$8-$C$9)+$C$9) *'Drive Train'!$AA$49 + V75*(1-'Drive Train'!$AA$49))</f>
        <v>0</v>
      </c>
      <c r="W76" s="57">
        <f t="shared" si="96"/>
        <v>0</v>
      </c>
      <c r="X76" s="2">
        <f>MAX(MIN(IF(AND(AI75=1,AG76&lt;0),-1,1)*(W76-$C$9)/($C$8-$C$9)*$C$7-$C$29*AE76/T$2 -  AI75*$C$29/2,X$2),MAX(X$4:X75)*-1)</f>
        <v>-0.2458281045106315</v>
      </c>
      <c r="Y76" s="57">
        <f t="shared" si="97"/>
        <v>0</v>
      </c>
      <c r="Z76" s="57">
        <f t="shared" si="98"/>
        <v>0</v>
      </c>
      <c r="AA76" s="57">
        <f t="shared" si="99"/>
        <v>0</v>
      </c>
      <c r="AB76" s="57" t="e">
        <f t="shared" si="100"/>
        <v>#N/A</v>
      </c>
      <c r="AC76" s="46">
        <f t="shared" si="124"/>
        <v>1</v>
      </c>
      <c r="AD76" s="1">
        <f t="shared" si="101"/>
        <v>1</v>
      </c>
      <c r="AE76" s="57">
        <f t="shared" si="102"/>
        <v>0</v>
      </c>
      <c r="AF76" s="57" t="e">
        <f t="shared" si="103"/>
        <v>#N/A</v>
      </c>
      <c r="AG76" s="57">
        <f>IF(AI75=0,MIN('Drive Train'!$F$35-W75*$C$21*'Drive Train'!$F$39,AG75+W$2)-$C$3,IF(AE75-1&lt;=0,0,IF($C$32=Motors!$C$30,MAX(MAX(AG$4:AG75)*-1,AG75-W$2),MAX(0,MAX(AG$4:AG75)*-1,AG75-W$2))))</f>
        <v>0</v>
      </c>
      <c r="AH76" s="57">
        <f>'Drive Train'!$F$35-ABS(W76)*'DEPRECATED - DT-Prelim Calcs'!$C$21*'Drive Train'!$F$39</f>
        <v>12.4</v>
      </c>
      <c r="AI76" s="1">
        <f>IF(AJ76&gt;='Drive Train'!$F$29,1,0)</f>
        <v>1</v>
      </c>
      <c r="AJ76" s="57">
        <f>AJ75+0.5*Y76*'DEPRECATED - DT-Prelim Calcs'!$C$11^2+AE76*'DEPRECATED - DT-Prelim Calcs'!$C$11</f>
        <v>784.33981740885292</v>
      </c>
      <c r="AK76" s="57">
        <f>MIN(W76,$C$10)*$C$11*1000/60/60</f>
        <v>0</v>
      </c>
      <c r="AL76" s="63">
        <f>AL75+'DEPRECATED - DT-Prelim Calcs'!$C$11</f>
        <v>288</v>
      </c>
      <c r="AM76" s="2">
        <f>AW76/'Drive Train'!$F$35</f>
        <v>0.90171798333594222</v>
      </c>
      <c r="AN76" s="46">
        <f>AU76*12*60/(PI() * 'Drive Train'!$F$15)/AM$2*AM76</f>
        <v>4074.5129771104143</v>
      </c>
      <c r="AO76" s="2">
        <f>('DEPRECATED - DT-Prelim Calcs'!$C$6*AM76-AN76)/('DEPRECATED - DT-Prelim Calcs'!$C$6*AM76)*'DEPRECATED - DT-Prelim Calcs'!$C$7*AM76</f>
        <v>0.33081833705611247</v>
      </c>
      <c r="AP76" s="57">
        <f>AO76/'DEPRECATED - DT-Prelim Calcs'!$C$7*('DEPRECATED - DT-Prelim Calcs'!$C$8-'DEPRECATED - DT-Prelim Calcs'!$C$9)+'DEPRECATED - DT-Prelim Calcs'!$C$9</f>
        <v>20.311615205103415</v>
      </c>
      <c r="AQ76" s="57">
        <f t="shared" si="105"/>
        <v>20.311615205103415</v>
      </c>
      <c r="AR76" s="2">
        <f t="shared" si="125"/>
        <v>-1.5019976040697713E-8</v>
      </c>
      <c r="AS76" s="57">
        <f>AR76*'DEPRECATED - DT-Prelim Calcs'!$C$21/AM$2/'DEPRECATED - DT-Prelim Calcs'!$C$19/'DEPRECATED - DT-Prelim Calcs'!$C$18*3.39*'DEPRECATED - DT-Prelim Calcs'!$C$20</f>
        <v>-1.0884878403608177E-7</v>
      </c>
      <c r="AT76" s="46">
        <f t="shared" si="126"/>
        <v>0</v>
      </c>
      <c r="AU76" s="57">
        <f>AS75*'DEPRECATED - DT-Prelim Calcs'!$C$11+AU75</f>
        <v>39.432321512944206</v>
      </c>
      <c r="AV76" s="57">
        <f>AV75+0.5*AS76*'DEPRECATED - DT-Prelim Calcs'!$C$11^2+AU76*'DEPRECATED - DT-Prelim Calcs'!$C$11</f>
        <v>11311.894960824537</v>
      </c>
      <c r="AW76" s="57">
        <f>MIN('Drive Train'!$F$35-AQ75*'DEPRECATED - DT-Prelim Calcs'!$C$21*'Drive Train'!$F$39,AW75+AQ$2)</f>
        <v>11.181302993365684</v>
      </c>
      <c r="AX76" s="57">
        <f>'Drive Train'!$F$35-AQ76*'DEPRECATED - DT-Prelim Calcs'!$C$21*'Drive Train'!$F$39</f>
        <v>11.181303087693795</v>
      </c>
      <c r="AY76" s="1">
        <f>IF(AV76&gt;='Drive Train'!$F$29,1,0)</f>
        <v>1</v>
      </c>
      <c r="AZ76" s="57">
        <f t="shared" si="127"/>
        <v>22.568461339003797</v>
      </c>
      <c r="BA76" s="63">
        <f>BA75+'DEPRECATED - DT-Prelim Calcs'!$C$11</f>
        <v>288</v>
      </c>
      <c r="BB76" s="2">
        <f>BL76/'Drive Train'!$F$35</f>
        <v>0.55000000000000004</v>
      </c>
      <c r="BC76" s="46">
        <f>BJ76*12*60/(PI() * 'Drive Train'!$F$15)/BB$2*BB76</f>
        <v>5574.3989209169622</v>
      </c>
      <c r="BD76" s="2">
        <f>('DEPRECATED - DT-Prelim Calcs'!$C$6*BB76-BC76)/('DEPRECATED - DT-Prelim Calcs'!$C$6*BB76)*'DEPRECATED - DT-Prelim Calcs'!$C$7*BB76</f>
        <v>-1.1950068291575755</v>
      </c>
      <c r="BE76" s="57">
        <f>BD76/'DEPRECATED - DT-Prelim Calcs'!$C$7*('DEPRECATED - DT-Prelim Calcs'!$C$8-'DEPRECATED - DT-Prelim Calcs'!$C$9)+'DEPRECATED - DT-Prelim Calcs'!$C$9</f>
        <v>-60.91799841531823</v>
      </c>
      <c r="BF76" s="57">
        <f t="shared" si="106"/>
        <v>-60.91799841531823</v>
      </c>
      <c r="BG76" s="2">
        <f t="shared" si="128"/>
        <v>-1.9370342852410529</v>
      </c>
      <c r="BH76" s="57">
        <f>BG76*'DEPRECATED - DT-Prelim Calcs'!$C$21/BB$2/'DEPRECATED - DT-Prelim Calcs'!$C$19/'DEPRECATED - DT-Prelim Calcs'!$C$18*3.39*'DEPRECATED - DT-Prelim Calcs'!$C$20</f>
        <v>-20.276476682150239</v>
      </c>
      <c r="BI76" s="46">
        <f t="shared" si="129"/>
        <v>1</v>
      </c>
      <c r="BJ76" s="57">
        <f>BH75*'DEPRECATED - DT-Prelim Calcs'!$C$11+BJ75</f>
        <v>61.232484958502084</v>
      </c>
      <c r="BK76" s="57">
        <f>BK75+0.5*BH76*'DEPRECATED - DT-Prelim Calcs'!$C$11^2+BJ76*'DEPRECATED - DT-Prelim Calcs'!$C$11</f>
        <v>5989.822229974644</v>
      </c>
      <c r="BL76" s="57">
        <f>MIN('Drive Train'!$F$35-BF75*'DEPRECATED - DT-Prelim Calcs'!$C$21*'Drive Train'!$F$39,BL75+BF$2)</f>
        <v>6.82</v>
      </c>
      <c r="BM76" s="57">
        <f>'Drive Train'!$F$35-BF76*'DEPRECATED - DT-Prelim Calcs'!$C$21*'Drive Train'!$F$39</f>
        <v>16.055079904919094</v>
      </c>
      <c r="BN76" s="1">
        <f>IF(BK76&gt;='Drive Train'!$F$29,1,0)</f>
        <v>1</v>
      </c>
      <c r="BO76" s="57">
        <f t="shared" si="130"/>
        <v>-67.68666490590914</v>
      </c>
      <c r="BP76" s="63">
        <f>BP75+'DEPRECATED - DT-Prelim Calcs'!$C$11</f>
        <v>288</v>
      </c>
      <c r="BQ76" s="2">
        <f>CA76/'Drive Train'!$F$35</f>
        <v>0.55000000000000004</v>
      </c>
      <c r="BR76" s="46">
        <f>BY76*12*60/(PI() * 'Drive Train'!$F$15)/BQ$2*BQ76</f>
        <v>7697.4450685986931</v>
      </c>
      <c r="BS76" s="2">
        <f>('DEPRECATED - DT-Prelim Calcs'!$C$6*BQ76-BR76)/('DEPRECATED - DT-Prelim Calcs'!$C$6*BQ76)*'DEPRECATED - DT-Prelim Calcs'!$C$7*BQ76</f>
        <v>-2.1549582767960316</v>
      </c>
      <c r="BT76" s="57">
        <f>BS76/'DEPRECATED - DT-Prelim Calcs'!$C$7*('DEPRECATED - DT-Prelim Calcs'!$C$8-'DEPRECATED - DT-Prelim Calcs'!$C$9)+'DEPRECATED - DT-Prelim Calcs'!$C$9</f>
        <v>-112.02246759872649</v>
      </c>
      <c r="BU76" s="57">
        <f t="shared" si="107"/>
        <v>-112.02246759872649</v>
      </c>
      <c r="BV76" s="2">
        <f t="shared" si="131"/>
        <v>-3.1795917240296658</v>
      </c>
      <c r="BW76" s="57">
        <f>BV76*'DEPRECATED - DT-Prelim Calcs'!$C$21/BQ$2/'DEPRECATED - DT-Prelim Calcs'!$C$19/'DEPRECATED - DT-Prelim Calcs'!$C$18*3.39*'DEPRECATED - DT-Prelim Calcs'!$C$20</f>
        <v>-43.524331738973927</v>
      </c>
      <c r="BX76" s="46">
        <f t="shared" si="132"/>
        <v>1</v>
      </c>
      <c r="BY76" s="57">
        <f>BW75*'DEPRECATED - DT-Prelim Calcs'!$C$11+BY75</f>
        <v>64.658387376793144</v>
      </c>
      <c r="BZ76" s="57">
        <f>BZ75+0.5*BW76*'DEPRECATED - DT-Prelim Calcs'!$C$11^2+BY76*'DEPRECATED - DT-Prelim Calcs'!$C$11</f>
        <v>-6163.8566047218583</v>
      </c>
      <c r="CA76" s="57">
        <f>MIN('Drive Train'!$F$35-BU75*'DEPRECATED - DT-Prelim Calcs'!$C$21*'Drive Train'!$F$39,CA75+BU$2)</f>
        <v>6.82</v>
      </c>
      <c r="CB76" s="57">
        <f>'Drive Train'!$F$35-BU76*'DEPRECATED - DT-Prelim Calcs'!$C$21*'Drive Train'!$F$39</f>
        <v>19.12134805592359</v>
      </c>
      <c r="CC76" s="1">
        <f>IF(BZ76&gt;='Drive Train'!$F$29,1,0)</f>
        <v>0</v>
      </c>
      <c r="CD76" s="57">
        <f t="shared" si="133"/>
        <v>-124.46940844302944</v>
      </c>
      <c r="CE76" s="63">
        <f>CE75+'DEPRECATED - DT-Prelim Calcs'!$C$11</f>
        <v>288</v>
      </c>
      <c r="CF76" s="2">
        <f>CP76/'Drive Train'!$F$35</f>
        <v>0.55000000000000004</v>
      </c>
      <c r="CG76" s="46">
        <f>CN76*12*60/(PI() * 'Drive Train'!$F$15)/CF$2*CF76</f>
        <v>-14325.677198919693</v>
      </c>
      <c r="CH76" s="2">
        <f>('DEPRECATED - DT-Prelim Calcs'!$C$6*CF76-CG76)/('DEPRECATED - DT-Prelim Calcs'!$C$6*CF76)*'DEPRECATED - DT-Prelim Calcs'!$C$7*CF76</f>
        <v>7.8029637991362968</v>
      </c>
      <c r="CI76" s="57">
        <f>CH76/'DEPRECATED - DT-Prelim Calcs'!$C$7*('DEPRECATED - DT-Prelim Calcs'!$C$8-'DEPRECATED - DT-Prelim Calcs'!$C$9)+'DEPRECATED - DT-Prelim Calcs'!$C$9</f>
        <v>418.10259561377052</v>
      </c>
      <c r="CJ76" s="57">
        <f t="shared" si="108"/>
        <v>93</v>
      </c>
      <c r="CK76" s="2">
        <f t="shared" si="134"/>
        <v>1.5241763143494644</v>
      </c>
      <c r="CL76" s="57">
        <f>CK76*'DEPRECATED - DT-Prelim Calcs'!$C$21/CF$2/'DEPRECATED - DT-Prelim Calcs'!$C$19/'DEPRECATED - DT-Prelim Calcs'!$C$18*3.39*'DEPRECATED - DT-Prelim Calcs'!$C$20</f>
        <v>25.773080821789936</v>
      </c>
      <c r="CM76" s="46">
        <f t="shared" si="135"/>
        <v>0</v>
      </c>
      <c r="CN76" s="57">
        <f>CL75*'DEPRECATED - DT-Prelim Calcs'!$C$11+CN75</f>
        <v>-97.414377155465175</v>
      </c>
      <c r="CO76" s="57">
        <f>CO75+0.5*CL76*'DEPRECATED - DT-Prelim Calcs'!$C$11^2+CN76*'DEPRECATED - DT-Prelim Calcs'!$C$11</f>
        <v>-25705.247320496561</v>
      </c>
      <c r="CP76" s="57">
        <f>MIN('Drive Train'!$F$35-CJ75*'DEPRECATED - DT-Prelim Calcs'!$C$21*'Drive Train'!$F$39,CP75+CJ$2)</f>
        <v>6.82</v>
      </c>
      <c r="CQ76" s="57">
        <f>'Drive Train'!$F$35-CJ76*'DEPRECATED - DT-Prelim Calcs'!$C$21*'Drive Train'!$F$39</f>
        <v>6.82</v>
      </c>
      <c r="CR76" s="1">
        <f>IF(CO76&gt;='Drive Train'!$F$29,1,0)</f>
        <v>0</v>
      </c>
      <c r="CS76" s="57">
        <f t="shared" si="136"/>
        <v>103.33333333333333</v>
      </c>
      <c r="CT76" s="63">
        <f>CT75+'DEPRECATED - DT-Prelim Calcs'!$C$11</f>
        <v>288</v>
      </c>
      <c r="CU76" s="2">
        <f>DE76/'Drive Train'!$F$35</f>
        <v>1.7402523359084772</v>
      </c>
      <c r="CV76" s="46">
        <f>DC76*12*60/(PI() * 'Drive Train'!$F$15)/CU$2*CU76</f>
        <v>-156507.34302960266</v>
      </c>
      <c r="CW76" s="2">
        <f>('DEPRECATED - DT-Prelim Calcs'!$C$6*CU76-CV76)/('DEPRECATED - DT-Prelim Calcs'!$C$6*CU76)*'DEPRECATED - DT-Prelim Calcs'!$C$7*CU76</f>
        <v>74.959992501273476</v>
      </c>
      <c r="CX76" s="57">
        <f>CW76/'DEPRECATED - DT-Prelim Calcs'!$C$7*('DEPRECATED - DT-Prelim Calcs'!$C$8-'DEPRECATED - DT-Prelim Calcs'!$C$9)+'DEPRECATED - DT-Prelim Calcs'!$C$9</f>
        <v>3993.308729424642</v>
      </c>
      <c r="CY76" s="57">
        <f t="shared" si="109"/>
        <v>93</v>
      </c>
      <c r="CZ76" s="2">
        <f t="shared" si="137"/>
        <v>1.2803081040535502</v>
      </c>
      <c r="DA76" s="57">
        <f>CZ76*'DEPRECATED - DT-Prelim Calcs'!$C$21/CU$2/'DEPRECATED - DT-Prelim Calcs'!$C$19/'DEPRECATED - DT-Prelim Calcs'!$C$18*3.39*'DEPRECATED - DT-Prelim Calcs'!$C$20</f>
        <v>25.773080821789936</v>
      </c>
      <c r="DB76" s="46">
        <f t="shared" si="138"/>
        <v>0</v>
      </c>
      <c r="DC76" s="57">
        <f>DA75*'DEPRECATED - DT-Prelim Calcs'!$C$11+DC75</f>
        <v>-282.53507204056177</v>
      </c>
      <c r="DD76" s="57">
        <f>DD75+0.5*DA76*'DEPRECATED - DT-Prelim Calcs'!$C$11^2+DC76*'DEPRECATED - DT-Prelim Calcs'!$C$11</f>
        <v>-48285.606039244973</v>
      </c>
      <c r="DE76" s="57">
        <f>MIN('Drive Train'!$F$35-CY75*'DEPRECATED - DT-Prelim Calcs'!$C$21*'Drive Train'!$F$39,DE75+CY$2)</f>
        <v>21.579128965265117</v>
      </c>
      <c r="DF76" s="57">
        <f>'Drive Train'!$F$35-CY76*'DEPRECATED - DT-Prelim Calcs'!$C$21*'Drive Train'!$F$39</f>
        <v>6.82</v>
      </c>
      <c r="DG76" s="1">
        <f>IF(DD76&gt;='Drive Train'!$F$29,1,0)</f>
        <v>0</v>
      </c>
      <c r="DH76" s="57">
        <f t="shared" si="139"/>
        <v>103.33333333333333</v>
      </c>
      <c r="DI76" s="63">
        <f>DI75+'DEPRECATED - DT-Prelim Calcs'!$C$11</f>
        <v>288</v>
      </c>
      <c r="DJ76" s="2">
        <f>DT76/'Drive Train'!$F$35</f>
        <v>1.7071895168690916</v>
      </c>
      <c r="DK76" s="46">
        <f>DR76*12*60/(PI() * 'Drive Train'!$F$15)/DJ$2*DJ76</f>
        <v>-207777.14113962758</v>
      </c>
      <c r="DL76" s="2">
        <f>('DEPRECATED - DT-Prelim Calcs'!$C$6*DJ76-DK76)/('DEPRECATED - DT-Prelim Calcs'!$C$6*DJ76)*'DEPRECATED - DT-Prelim Calcs'!$C$7*DJ76</f>
        <v>98.062339896349172</v>
      </c>
      <c r="DM76" s="57">
        <f>DL76/'DEPRECATED - DT-Prelim Calcs'!$C$7*('DEPRECATED - DT-Prelim Calcs'!$C$8-'DEPRECATED - DT-Prelim Calcs'!$C$9)+'DEPRECATED - DT-Prelim Calcs'!$C$9</f>
        <v>5223.1971820338586</v>
      </c>
      <c r="DN76" s="57">
        <f t="shared" si="110"/>
        <v>93</v>
      </c>
      <c r="DO76" s="2">
        <f t="shared" si="140"/>
        <v>1.1037138828047846</v>
      </c>
      <c r="DP76" s="57">
        <f>DO76*'DEPRECATED - DT-Prelim Calcs'!$C$21/DJ$2/'DEPRECATED - DT-Prelim Calcs'!$C$19/'DEPRECATED - DT-Prelim Calcs'!$C$18*3.39*'DEPRECATED - DT-Prelim Calcs'!$C$20</f>
        <v>25.773080821789936</v>
      </c>
      <c r="DQ76" s="46">
        <f t="shared" si="141"/>
        <v>0</v>
      </c>
      <c r="DR76" s="57">
        <f>DP75*'DEPRECATED - DT-Prelim Calcs'!$C$11+DR75</f>
        <v>-329.61571905279118</v>
      </c>
      <c r="DS76" s="57">
        <f>DS75+0.5*DP76*'DEPRECATED - DT-Prelim Calcs'!$C$11^2+DR76*'DEPRECATED - DT-Prelim Calcs'!$C$11</f>
        <v>-81058.696337550326</v>
      </c>
      <c r="DT76" s="57">
        <f>MIN('Drive Train'!$F$35-DN75*'DEPRECATED - DT-Prelim Calcs'!$C$21*'Drive Train'!$F$39,DT75+DN$2)</f>
        <v>21.169150009176736</v>
      </c>
      <c r="DU76" s="57">
        <f>'Drive Train'!$F$35-DN76*'DEPRECATED - DT-Prelim Calcs'!$C$21*'Drive Train'!$F$39</f>
        <v>6.82</v>
      </c>
      <c r="DV76" s="1">
        <f>IF(DS76&gt;='Drive Train'!$F$29,1,0)</f>
        <v>0</v>
      </c>
      <c r="DW76" s="57">
        <f t="shared" si="142"/>
        <v>103.33333333333333</v>
      </c>
      <c r="DX76" s="63">
        <f>DX75+'DEPRECATED - DT-Prelim Calcs'!$C$11</f>
        <v>288</v>
      </c>
      <c r="DY76" s="2">
        <f>EI76/'Drive Train'!$F$35</f>
        <v>0.55000000000000004</v>
      </c>
      <c r="DZ76" s="46">
        <f>EG76*12*60/(PI() * 'Drive Train'!$F$15)/DY$2*DY76</f>
        <v>-13411.990553129279</v>
      </c>
      <c r="EA76" s="2">
        <f>('DEPRECATED - DT-Prelim Calcs'!$C$6*DY76-DZ76)/('DEPRECATED - DT-Prelim Calcs'!$C$6*DY76)*'DEPRECATED - DT-Prelim Calcs'!$C$7*DY76</f>
        <v>7.3898334395950407</v>
      </c>
      <c r="EB76" s="57">
        <f>EA76/'DEPRECATED - DT-Prelim Calcs'!$C$7*('DEPRECATED - DT-Prelim Calcs'!$C$8-'DEPRECATED - DT-Prelim Calcs'!$C$9)+'DEPRECATED - DT-Prelim Calcs'!$C$9</f>
        <v>396.10897522823393</v>
      </c>
      <c r="EC76" s="57">
        <f t="shared" si="111"/>
        <v>93</v>
      </c>
      <c r="ED76" s="2">
        <f t="shared" si="143"/>
        <v>0.96993038185874991</v>
      </c>
      <c r="EE76" s="57">
        <f>ED76*'DEPRECATED - DT-Prelim Calcs'!$C$21/DY$2/'DEPRECATED - DT-Prelim Calcs'!$C$19/'DEPRECATED - DT-Prelim Calcs'!$C$18*3.39*'DEPRECATED - DT-Prelim Calcs'!$C$20</f>
        <v>25.773080821789936</v>
      </c>
      <c r="EF76" s="46">
        <f t="shared" si="144"/>
        <v>0</v>
      </c>
      <c r="EG76" s="57">
        <f>EE75*'DEPRECATED - DT-Prelim Calcs'!$C$11+EG75</f>
        <v>-58.037205222763973</v>
      </c>
      <c r="EH76" s="57">
        <f>EH75+0.5*EE76*'DEPRECATED - DT-Prelim Calcs'!$C$11^2+EG76*'DEPRECATED - DT-Prelim Calcs'!$C$11</f>
        <v>-146324.08722557386</v>
      </c>
      <c r="EI76" s="57">
        <f>MIN('Drive Train'!$F$35-EC75*'DEPRECATED - DT-Prelim Calcs'!$C$21*'Drive Train'!$F$39,EI75+EC$2)</f>
        <v>6.82</v>
      </c>
      <c r="EJ76" s="57">
        <f>'Drive Train'!$F$35-EC76*'DEPRECATED - DT-Prelim Calcs'!$C$21*'Drive Train'!$F$39</f>
        <v>6.82</v>
      </c>
      <c r="EK76" s="1">
        <f>IF(EH76&gt;='Drive Train'!$F$29,1,0)</f>
        <v>0</v>
      </c>
      <c r="EL76" s="57">
        <f t="shared" si="145"/>
        <v>103.33333333333333</v>
      </c>
      <c r="EM76" s="63">
        <f>EM75+'DEPRECATED - DT-Prelim Calcs'!$C$11</f>
        <v>288</v>
      </c>
      <c r="EN76" s="2">
        <f>EX76/'Drive Train'!$F$35</f>
        <v>0.55000000000000004</v>
      </c>
      <c r="EO76" s="46">
        <f>EV76*12*60/(PI() * 'Drive Train'!$F$15)/EN$2*EN76</f>
        <v>-123515.25351650125</v>
      </c>
      <c r="EP76" s="2">
        <f>('DEPRECATED - DT-Prelim Calcs'!$C$6*EN76-EO76)/('DEPRECATED - DT-Prelim Calcs'!$C$6*EN76)*'DEPRECATED - DT-Prelim Calcs'!$C$7*EN76</f>
        <v>57.173860408024019</v>
      </c>
      <c r="EQ76" s="57">
        <f>EP76/'DEPRECATED - DT-Prelim Calcs'!$C$7*('DEPRECATED - DT-Prelim Calcs'!$C$8-'DEPRECATED - DT-Prelim Calcs'!$C$9)+'DEPRECATED - DT-Prelim Calcs'!$C$9</f>
        <v>3046.4370499375445</v>
      </c>
      <c r="ER76" s="57">
        <f t="shared" si="112"/>
        <v>93</v>
      </c>
      <c r="ES76" s="2">
        <f t="shared" si="146"/>
        <v>0.86507304327942547</v>
      </c>
      <c r="ET76" s="57">
        <f>ES76*'DEPRECATED - DT-Prelim Calcs'!$C$21/EN$2/'DEPRECATED - DT-Prelim Calcs'!$C$19/'DEPRECATED - DT-Prelim Calcs'!$C$18*3.39*'DEPRECATED - DT-Prelim Calcs'!$C$20</f>
        <v>25.773080821789936</v>
      </c>
      <c r="EU76" s="46">
        <f t="shared" si="147"/>
        <v>0</v>
      </c>
      <c r="EV76" s="57">
        <f>ET75*'DEPRECATED - DT-Prelim Calcs'!$C$11+EV75</f>
        <v>-476.70099883749526</v>
      </c>
      <c r="EW76" s="57">
        <f>EW75+0.5*ET76*'DEPRECATED - DT-Prelim Calcs'!$C$11^2+EV76*'DEPRECATED - DT-Prelim Calcs'!$C$11</f>
        <v>-190484.98508662698</v>
      </c>
      <c r="EX76" s="57">
        <f>MIN('Drive Train'!$F$35-ER75*'DEPRECATED - DT-Prelim Calcs'!$C$21*'Drive Train'!$F$39,EX75+ER$2)</f>
        <v>6.82</v>
      </c>
      <c r="EY76" s="57">
        <f>'Drive Train'!$F$35-ER76*'DEPRECATED - DT-Prelim Calcs'!$C$21*'Drive Train'!$F$39</f>
        <v>6.82</v>
      </c>
      <c r="EZ76" s="1">
        <f>IF(EW76&gt;='Drive Train'!$F$29,1,0)</f>
        <v>0</v>
      </c>
      <c r="FA76" s="57">
        <f t="shared" si="148"/>
        <v>103.33333333333333</v>
      </c>
      <c r="FB76" s="63">
        <f>FB75+'DEPRECATED - DT-Prelim Calcs'!$C$11</f>
        <v>288</v>
      </c>
      <c r="FC76" s="2">
        <f>FM76/'Drive Train'!$F$35</f>
        <v>0.55000000000000004</v>
      </c>
      <c r="FD76" s="46">
        <f>FK76*12*60/(PI() * 'Drive Train'!$F$15)/FC$2*FC76</f>
        <v>-596961.1611202216</v>
      </c>
      <c r="FE76" s="2">
        <f>('DEPRECATED - DT-Prelim Calcs'!$C$6*FC76-FD76)/('DEPRECATED - DT-Prelim Calcs'!$C$6*FC76)*'DEPRECATED - DT-Prelim Calcs'!$C$7*FC76</f>
        <v>271.24602500933099</v>
      </c>
      <c r="FF76" s="57">
        <f>FE76/'DEPRECATED - DT-Prelim Calcs'!$C$7*('DEPRECATED - DT-Prelim Calcs'!$C$8-'DEPRECATED - DT-Prelim Calcs'!$C$9)+'DEPRECATED - DT-Prelim Calcs'!$C$9</f>
        <v>14442.892949666875</v>
      </c>
      <c r="FG76" s="57">
        <f t="shared" si="113"/>
        <v>93</v>
      </c>
      <c r="FH76" s="2">
        <f t="shared" si="149"/>
        <v>0.78067567320338405</v>
      </c>
      <c r="FI76" s="57">
        <f>FH76*'DEPRECATED - DT-Prelim Calcs'!$C$21/FC$2/'DEPRECATED - DT-Prelim Calcs'!$C$19/'DEPRECATED - DT-Prelim Calcs'!$C$18*3.39*'DEPRECATED - DT-Prelim Calcs'!$C$20</f>
        <v>25.773080821789936</v>
      </c>
      <c r="FJ76" s="46">
        <f t="shared" si="150"/>
        <v>0</v>
      </c>
      <c r="FK76" s="57">
        <f>FI75*'DEPRECATED - DT-Prelim Calcs'!$C$11+FK75</f>
        <v>-2079.1671820994684</v>
      </c>
      <c r="FL76" s="57">
        <f>FL75+0.5*FI76*'DEPRECATED - DT-Prelim Calcs'!$C$11^2+FK76*'DEPRECATED - DT-Prelim Calcs'!$C$11</f>
        <v>-249960.75256936083</v>
      </c>
      <c r="FM76" s="57">
        <f>MIN('Drive Train'!$F$35-FG75*'DEPRECATED - DT-Prelim Calcs'!$C$21*'Drive Train'!$F$39,FM75+FG$2)</f>
        <v>6.82</v>
      </c>
      <c r="FN76" s="57">
        <f>'Drive Train'!$F$35-FG76*'DEPRECATED - DT-Prelim Calcs'!$C$21*'Drive Train'!$F$39</f>
        <v>6.82</v>
      </c>
      <c r="FO76" s="1">
        <f>IF(FL76&gt;='Drive Train'!$F$29,1,0)</f>
        <v>0</v>
      </c>
      <c r="FP76" s="57">
        <f t="shared" si="151"/>
        <v>103.33333333333333</v>
      </c>
      <c r="FQ76" s="63">
        <f>FQ75+'DEPRECATED - DT-Prelim Calcs'!$C$11</f>
        <v>288</v>
      </c>
      <c r="FR76" s="2">
        <f>GB76/'Drive Train'!$F$35</f>
        <v>0.55000000000000004</v>
      </c>
      <c r="FS76" s="46">
        <f>FZ76*12*60/(PI() * 'Drive Train'!$F$15)/FR$2*FR76</f>
        <v>-420383.57404691627</v>
      </c>
      <c r="FT76" s="2">
        <f>('DEPRECATED - DT-Prelim Calcs'!$C$6*FR76-FS76)/('DEPRECATED - DT-Prelim Calcs'!$C$6*FR76)*'DEPRECATED - DT-Prelim Calcs'!$C$7*FR76</f>
        <v>191.40512728950623</v>
      </c>
      <c r="FU76" s="57">
        <f>FT76/'DEPRECATED - DT-Prelim Calcs'!$C$7*('DEPRECATED - DT-Prelim Calcs'!$C$8-'DEPRECATED - DT-Prelim Calcs'!$C$9)+'DEPRECATED - DT-Prelim Calcs'!$C$9</f>
        <v>10192.441838690313</v>
      </c>
      <c r="FV76" s="57">
        <f t="shared" si="114"/>
        <v>93</v>
      </c>
      <c r="FW76" s="2">
        <f t="shared" si="152"/>
        <v>0.7112822800297498</v>
      </c>
      <c r="FX76" s="57">
        <f>FW76*'DEPRECATED - DT-Prelim Calcs'!$C$21/FR$2/'DEPRECATED - DT-Prelim Calcs'!$C$19/'DEPRECATED - DT-Prelim Calcs'!$C$18*3.39*'DEPRECATED - DT-Prelim Calcs'!$C$20</f>
        <v>25.773080821789936</v>
      </c>
      <c r="FY76" s="46">
        <f t="shared" si="153"/>
        <v>0</v>
      </c>
      <c r="FZ76" s="57">
        <f>FX75*'DEPRECATED - DT-Prelim Calcs'!$C$11+FZ75</f>
        <v>-1334.0140888036492</v>
      </c>
      <c r="GA76" s="57">
        <f>GA75+0.5*FX76*'DEPRECATED - DT-Prelim Calcs'!$C$11^2+FZ76*'DEPRECATED - DT-Prelim Calcs'!$C$11</f>
        <v>-292976.68734434876</v>
      </c>
      <c r="GB76" s="57">
        <f>MIN('Drive Train'!$F$35-FV75*'DEPRECATED - DT-Prelim Calcs'!$C$21*'Drive Train'!$F$39,GB75+FV$2)</f>
        <v>6.82</v>
      </c>
      <c r="GC76" s="57">
        <f>'Drive Train'!$F$35-FV76*'DEPRECATED - DT-Prelim Calcs'!$C$21*'Drive Train'!$F$39</f>
        <v>6.82</v>
      </c>
      <c r="GD76" s="1">
        <f>IF(GA76&gt;='Drive Train'!$F$29,1,0)</f>
        <v>0</v>
      </c>
      <c r="GE76" s="57">
        <f t="shared" si="154"/>
        <v>103.33333333333333</v>
      </c>
      <c r="GF76" s="63">
        <f>GF75+'DEPRECATED - DT-Prelim Calcs'!$C$11</f>
        <v>288</v>
      </c>
      <c r="GG76" s="2">
        <f>GQ76/'Drive Train'!$F$35</f>
        <v>0.85483870967741948</v>
      </c>
      <c r="GH76" s="46">
        <f>GO76*12*60/(PI() * 'Drive Train'!$F$15)/GG$2*GG76</f>
        <v>-170956.6436318435</v>
      </c>
      <c r="GI76" s="2">
        <f>('DEPRECATED - DT-Prelim Calcs'!$C$6*GG76-GH76)/('DEPRECATED - DT-Prelim Calcs'!$C$6*GG76)*'DEPRECATED - DT-Prelim Calcs'!$C$7*GG76</f>
        <v>79.359506722356883</v>
      </c>
      <c r="GJ76" s="57">
        <f>GI76/'DEPRECATED - DT-Prelim Calcs'!$C$7*('DEPRECATED - DT-Prelim Calcs'!$C$8-'DEPRECATED - DT-Prelim Calcs'!$C$9)+'DEPRECATED - DT-Prelim Calcs'!$C$9</f>
        <v>4227.523532148708</v>
      </c>
      <c r="GK76" s="57">
        <f t="shared" si="155"/>
        <v>29.999999999999982</v>
      </c>
      <c r="GL76" s="2">
        <f t="shared" si="156"/>
        <v>0.99579519204165001</v>
      </c>
      <c r="GM76" s="57">
        <f>GL76*'DEPRECATED - DT-Prelim Calcs'!$C$21/GG$2/'DEPRECATED - DT-Prelim Calcs'!$C$19/'DEPRECATED - DT-Prelim Calcs'!$C$18*3.39*'DEPRECATED - DT-Prelim Calcs'!$C$20</f>
        <v>25.773080821789936</v>
      </c>
      <c r="GN76" s="46">
        <f t="shared" si="157"/>
        <v>0</v>
      </c>
      <c r="GO76" s="57">
        <f>GM75*'DEPRECATED - DT-Prelim Calcs'!$C$11+GO75</f>
        <v>-488.66046729730988</v>
      </c>
      <c r="GP76" s="57">
        <f>GP75+0.5*GM76*'DEPRECATED - DT-Prelim Calcs'!$C$11^2+GO76*'DEPRECATED - DT-Prelim Calcs'!$C$11</f>
        <v>-145971.58638379251</v>
      </c>
      <c r="GQ76" s="57">
        <f>MIN('Drive Train'!$F$35-GK75*'DEPRECATED - DT-Prelim Calcs'!$C$21*'Drive Train'!$F$39,GQ75+GK$2)</f>
        <v>10.600000000000001</v>
      </c>
      <c r="GR76" s="57">
        <f>'Drive Train'!$F$35-GK76*'DEPRECATED - DT-Prelim Calcs'!$C$21*'Drive Train'!$F$39</f>
        <v>10.600000000000001</v>
      </c>
      <c r="GS76" s="1">
        <f>IF(GP76&gt;='Drive Train'!$F$29,1,0)</f>
        <v>0</v>
      </c>
      <c r="GT76" s="57">
        <f t="shared" si="158"/>
        <v>33.333333333333314</v>
      </c>
      <c r="GU76" s="63">
        <f>GU75+'DEPRECATED - DT-Prelim Calcs'!$C$11</f>
        <v>288</v>
      </c>
      <c r="GV76" s="2">
        <f>HF76/'Drive Train'!$F$35</f>
        <v>0.83870967741935498</v>
      </c>
      <c r="GW76" s="46">
        <f>HD76*12*60/(PI() * 'Drive Train'!$F$15)/GV$2*GV76</f>
        <v>7912.2798823634439</v>
      </c>
      <c r="GX76" s="2">
        <f>('DEPRECATED - DT-Prelim Calcs'!$C$6*GV76-GW76)/('DEPRECATED - DT-Prelim Calcs'!$C$6*GV76)*'DEPRECATED - DT-Prelim Calcs'!$C$7*GV76</f>
        <v>-1.5563071476812496</v>
      </c>
      <c r="GY76" s="57">
        <f>GX76/'DEPRECATED - DT-Prelim Calcs'!$C$7*('DEPRECATED - DT-Prelim Calcs'!$C$8-'DEPRECATED - DT-Prelim Calcs'!$C$9)+'DEPRECATED - DT-Prelim Calcs'!$C$9</f>
        <v>-80.152368069503879</v>
      </c>
      <c r="GZ76" s="57">
        <f t="shared" si="115"/>
        <v>-80.152368069503879</v>
      </c>
      <c r="HA76" s="2">
        <f t="shared" si="159"/>
        <v>-2.2469835319157281</v>
      </c>
      <c r="HB76" s="57">
        <f>HA76*'DEPRECATED - DT-Prelim Calcs'!$C$21/GV$2/'DEPRECATED - DT-Prelim Calcs'!$C$19/'DEPRECATED - DT-Prelim Calcs'!$C$18*3.39*'DEPRECATED - DT-Prelim Calcs'!$C$20</f>
        <v>-58.156223926488757</v>
      </c>
      <c r="HC76" s="46">
        <f t="shared" si="160"/>
        <v>1</v>
      </c>
      <c r="HD76" s="57">
        <f>HB75*'DEPRECATED - DT-Prelim Calcs'!$C$11+HD75</f>
        <v>23.051298274755169</v>
      </c>
      <c r="HE76" s="57">
        <f>HE75+0.5*HB76*'DEPRECATED - DT-Prelim Calcs'!$C$11^2+HD76*'DEPRECATED - DT-Prelim Calcs'!$C$11</f>
        <v>-137033.95646981304</v>
      </c>
      <c r="HF76" s="57">
        <f>MIN('Drive Train'!$F$35-GZ75*'DEPRECATED - DT-Prelim Calcs'!$C$21*'Drive Train'!$F$39,HF75+GZ$2)</f>
        <v>10.400000000000002</v>
      </c>
      <c r="HG76" s="57">
        <f>'Drive Train'!$F$35-GZ76*'DEPRECATED - DT-Prelim Calcs'!$C$21*'Drive Train'!$F$39</f>
        <v>17.209142084170232</v>
      </c>
      <c r="HH76" s="1">
        <f>IF(HE76&gt;='Drive Train'!$F$29,1,0)</f>
        <v>0</v>
      </c>
      <c r="HI76" s="57">
        <f t="shared" si="161"/>
        <v>-89.058186743893202</v>
      </c>
      <c r="HJ76" s="63">
        <f>HJ75+'DEPRECATED - DT-Prelim Calcs'!$C$11</f>
        <v>288</v>
      </c>
      <c r="HK76" s="2">
        <f>HU76/'Drive Train'!$F$35</f>
        <v>0.82258064516129037</v>
      </c>
      <c r="HL76" s="46">
        <f>HS76*12*60/(PI() * 'Drive Train'!$F$15)/HK$2*HK76</f>
        <v>-11061.100040008769</v>
      </c>
      <c r="HM76" s="2">
        <f>('DEPRECATED - DT-Prelim Calcs'!$C$6*HK76-HL76)/('DEPRECATED - DT-Prelim Calcs'!$C$6*HK76)*'DEPRECATED - DT-Prelim Calcs'!$C$7*HK76</f>
        <v>6.9837797856869512</v>
      </c>
      <c r="HN76" s="57">
        <f>HM76/'DEPRECATED - DT-Prelim Calcs'!$C$7*('DEPRECATED - DT-Prelim Calcs'!$C$8-'DEPRECATED - DT-Prelim Calcs'!$C$9)+'DEPRECATED - DT-Prelim Calcs'!$C$9</f>
        <v>374.49209398491115</v>
      </c>
      <c r="HO76" s="57">
        <f t="shared" si="116"/>
        <v>36.66666666666665</v>
      </c>
      <c r="HP76" s="2">
        <f t="shared" si="162"/>
        <v>0.99579519204165001</v>
      </c>
      <c r="HQ76" s="57">
        <f>HP76*'DEPRECATED - DT-Prelim Calcs'!$C$21/HK$2/'DEPRECATED - DT-Prelim Calcs'!$C$19/'DEPRECATED - DT-Prelim Calcs'!$C$18*3.39*'DEPRECATED - DT-Prelim Calcs'!$C$20</f>
        <v>25.773080821789936</v>
      </c>
      <c r="HR76" s="46">
        <f t="shared" si="163"/>
        <v>0</v>
      </c>
      <c r="HS76" s="57">
        <f>HQ75*'DEPRECATED - DT-Prelim Calcs'!$C$11+HS75</f>
        <v>-32.85679793424832</v>
      </c>
      <c r="HT76" s="57">
        <f>HT75+0.5*HQ76*'DEPRECATED - DT-Prelim Calcs'!$C$11^2+HS76*'DEPRECATED - DT-Prelim Calcs'!$C$11</f>
        <v>-114893.40043238296</v>
      </c>
      <c r="HU76" s="57">
        <f>MIN('Drive Train'!$F$35-HO75*'DEPRECATED - DT-Prelim Calcs'!$C$21*'Drive Train'!$F$39,HU75+HO$2)</f>
        <v>10.200000000000001</v>
      </c>
      <c r="HV76" s="57">
        <f>'Drive Train'!$F$35-HO76*'DEPRECATED - DT-Prelim Calcs'!$C$21*'Drive Train'!$F$39</f>
        <v>10.200000000000001</v>
      </c>
      <c r="HW76" s="1">
        <f>IF(HT76&gt;='Drive Train'!$F$29,1,0)</f>
        <v>0</v>
      </c>
      <c r="HX76" s="57">
        <f t="shared" si="164"/>
        <v>40.740740740740726</v>
      </c>
      <c r="HY76" s="63">
        <f>HY75+'DEPRECATED - DT-Prelim Calcs'!$C$11</f>
        <v>288</v>
      </c>
      <c r="HZ76" s="2">
        <f>IJ76/'Drive Train'!$F$35</f>
        <v>0.80645161290322598</v>
      </c>
      <c r="IA76" s="46">
        <f>IH76*12*60/(PI() * 'Drive Train'!$F$15)/HZ$2*HZ76</f>
        <v>-29130.74958537507</v>
      </c>
      <c r="IB76" s="2">
        <f>('DEPRECATED - DT-Prelim Calcs'!$C$6*HZ76-IA76)/('DEPRECATED - DT-Prelim Calcs'!$C$6*HZ76)*'DEPRECATED - DT-Prelim Calcs'!$C$7*HZ76</f>
        <v>15.11523816209751</v>
      </c>
      <c r="IC76" s="57">
        <f>IB76/'DEPRECATED - DT-Prelim Calcs'!$C$7*('DEPRECATED - DT-Prelim Calcs'!$C$8-'DEPRECATED - DT-Prelim Calcs'!$C$9)+'DEPRECATED - DT-Prelim Calcs'!$C$9</f>
        <v>807.38259593241105</v>
      </c>
      <c r="ID76" s="57">
        <f t="shared" si="117"/>
        <v>39.999999999999986</v>
      </c>
      <c r="IE76" s="2">
        <f t="shared" si="165"/>
        <v>0.99579519204165001</v>
      </c>
      <c r="IF76" s="57">
        <f>IE76*'DEPRECATED - DT-Prelim Calcs'!$C$21/HZ$2/'DEPRECATED - DT-Prelim Calcs'!$C$19/'DEPRECATED - DT-Prelim Calcs'!$C$18*3.39*'DEPRECATED - DT-Prelim Calcs'!$C$20</f>
        <v>25.773080821789936</v>
      </c>
      <c r="IG76" s="46">
        <f t="shared" si="166"/>
        <v>0</v>
      </c>
      <c r="IH76" s="57">
        <f>IF75*'DEPRECATED - DT-Prelim Calcs'!$C$11+IH75</f>
        <v>-88.263012930410113</v>
      </c>
      <c r="II76" s="57">
        <f>II75+0.5*IF76*'DEPRECATED - DT-Prelim Calcs'!$C$11^2+IH76*'DEPRECATED - DT-Prelim Calcs'!$C$11</f>
        <v>-120686.29400226953</v>
      </c>
      <c r="IJ76" s="57">
        <f>MIN('Drive Train'!$F$35-ID75*'DEPRECATED - DT-Prelim Calcs'!$C$21*'Drive Train'!$F$39,IJ75+ID$2)</f>
        <v>10.000000000000002</v>
      </c>
      <c r="IK76" s="57">
        <f>'Drive Train'!$F$35-ID76*'DEPRECATED - DT-Prelim Calcs'!$C$21*'Drive Train'!$F$39</f>
        <v>10.000000000000002</v>
      </c>
      <c r="IL76" s="1">
        <f>IF(II76&gt;='Drive Train'!$F$29,1,0)</f>
        <v>0</v>
      </c>
      <c r="IM76" s="57">
        <f t="shared" si="167"/>
        <v>44.444444444444429</v>
      </c>
      <c r="IN76" s="63">
        <f>IN75+'DEPRECATED - DT-Prelim Calcs'!$C$11</f>
        <v>288</v>
      </c>
      <c r="IO76" s="2">
        <f>IY76/'Drive Train'!$F$35</f>
        <v>0.79032258064516137</v>
      </c>
      <c r="IP76" s="46">
        <f>IW76*12*60/(PI() * 'Drive Train'!$F$15)/IO$2*IO76</f>
        <v>-157584.8456649307</v>
      </c>
      <c r="IQ76" s="2">
        <f>('DEPRECATED - DT-Prelim Calcs'!$C$6*IO76-IP76)/('DEPRECATED - DT-Prelim Calcs'!$C$6*IO76)*'DEPRECATED - DT-Prelim Calcs'!$C$7*IO76</f>
        <v>73.157862795055209</v>
      </c>
      <c r="IR76" s="57">
        <f>IQ76/'DEPRECATED - DT-Prelim Calcs'!$C$7*('DEPRECATED - DT-Prelim Calcs'!$C$8-'DEPRECATED - DT-Prelim Calcs'!$C$9)+'DEPRECATED - DT-Prelim Calcs'!$C$9</f>
        <v>3897.3696251475449</v>
      </c>
      <c r="IS76" s="57">
        <f t="shared" si="118"/>
        <v>43.333333333333321</v>
      </c>
      <c r="IT76" s="2">
        <f t="shared" si="168"/>
        <v>0.99579519204165001</v>
      </c>
      <c r="IU76" s="57">
        <f>IT76*'DEPRECATED - DT-Prelim Calcs'!$C$21/IO$2/'DEPRECATED - DT-Prelim Calcs'!$C$19/'DEPRECATED - DT-Prelim Calcs'!$C$18*3.39*'DEPRECATED - DT-Prelim Calcs'!$C$20</f>
        <v>25.773080821789936</v>
      </c>
      <c r="IV76" s="46">
        <f t="shared" si="169"/>
        <v>0</v>
      </c>
      <c r="IW76" s="57">
        <f>IU75*'DEPRECATED - DT-Prelim Calcs'!$C$11+IW75</f>
        <v>-487.20918086345569</v>
      </c>
      <c r="IX76" s="57">
        <f>IX75+0.5*IU76*'DEPRECATED - DT-Prelim Calcs'!$C$11^2+IW76*'DEPRECATED - DT-Prelim Calcs'!$C$11</f>
        <v>-157125.600575869</v>
      </c>
      <c r="IY76" s="57">
        <f>MIN('Drive Train'!$F$35-IS75*'DEPRECATED - DT-Prelim Calcs'!$C$21*'Drive Train'!$F$39,IY75+IS$2)</f>
        <v>9.8000000000000007</v>
      </c>
      <c r="IZ76" s="57">
        <f>'Drive Train'!$F$35-IS76*'DEPRECATED - DT-Prelim Calcs'!$C$21*'Drive Train'!$F$39</f>
        <v>9.8000000000000007</v>
      </c>
      <c r="JA76" s="1">
        <f>IF(IX76&gt;='Drive Train'!$F$29,1,0)</f>
        <v>0</v>
      </c>
      <c r="JB76" s="57">
        <f t="shared" si="170"/>
        <v>48.148148148148138</v>
      </c>
      <c r="JC76" s="63">
        <f>JC75+'DEPRECATED - DT-Prelim Calcs'!$C$11</f>
        <v>288</v>
      </c>
      <c r="JD76" s="2">
        <f>JN76/'Drive Train'!$F$35</f>
        <v>0.77419354838709686</v>
      </c>
      <c r="JE76" s="46">
        <f>JL76*12*60/(PI() * 'Drive Train'!$F$15)/JD$2*JD76</f>
        <v>-2815.9211427547862</v>
      </c>
      <c r="JF76" s="2">
        <f>('DEPRECATED - DT-Prelim Calcs'!$C$6*JD76-JE76)/('DEPRECATED - DT-Prelim Calcs'!$C$6*JD76)*'DEPRECATED - DT-Prelim Calcs'!$C$7*JD76</f>
        <v>3.1390465930836418</v>
      </c>
      <c r="JG76" s="57">
        <f>JF76/'DEPRECATED - DT-Prelim Calcs'!$C$7*('DEPRECATED - DT-Prelim Calcs'!$C$8-'DEPRECATED - DT-Prelim Calcs'!$C$9)+'DEPRECATED - DT-Prelim Calcs'!$C$9</f>
        <v>169.81189954051086</v>
      </c>
      <c r="JH76" s="57">
        <f t="shared" si="119"/>
        <v>46.666666666666657</v>
      </c>
      <c r="JI76" s="2">
        <f t="shared" si="171"/>
        <v>0.99579519204165001</v>
      </c>
      <c r="JJ76" s="57">
        <f>JI76*'DEPRECATED - DT-Prelim Calcs'!$C$21/JD$2/'DEPRECATED - DT-Prelim Calcs'!$C$19/'DEPRECATED - DT-Prelim Calcs'!$C$18*3.39*'DEPRECATED - DT-Prelim Calcs'!$C$20</f>
        <v>25.773080821789936</v>
      </c>
      <c r="JK76" s="46">
        <f t="shared" si="172"/>
        <v>0</v>
      </c>
      <c r="JL76" s="57">
        <f>JJ75*'DEPRECATED - DT-Prelim Calcs'!$C$11+JL75</f>
        <v>-8.8874330880146033</v>
      </c>
      <c r="JM76" s="57">
        <f>JM75+0.5*JJ76*'DEPRECATED - DT-Prelim Calcs'!$C$11^2+JL76*'DEPRECATED - DT-Prelim Calcs'!$C$11</f>
        <v>-168184.9053645012</v>
      </c>
      <c r="JN76" s="57">
        <f>MIN('Drive Train'!$F$35-JH75*'DEPRECATED - DT-Prelim Calcs'!$C$21*'Drive Train'!$F$39,JN75+JH$2)</f>
        <v>9.6000000000000014</v>
      </c>
      <c r="JO76" s="57">
        <f>'Drive Train'!$F$35-JH76*'DEPRECATED - DT-Prelim Calcs'!$C$21*'Drive Train'!$F$39</f>
        <v>9.6000000000000014</v>
      </c>
      <c r="JP76" s="1">
        <f>IF(JM76&gt;='Drive Train'!$F$29,1,0)</f>
        <v>0</v>
      </c>
      <c r="JQ76" s="57">
        <f>MIN(JG76,'DEPRECATED - DT-Prelim Calcs'!$C$10)*'DEPRECATED - DT-Prelim Calcs'!$C$11*1000/60/60</f>
        <v>103.33333333333333</v>
      </c>
      <c r="JR76" s="63">
        <f>JR75+'DEPRECATED - DT-Prelim Calcs'!$C$11</f>
        <v>288</v>
      </c>
      <c r="JS76" s="2">
        <f>KC76/'Drive Train'!$F$35</f>
        <v>0.75806451612903225</v>
      </c>
      <c r="JT76" s="46">
        <f>KA76*12*60/(PI() * 'Drive Train'!$F$15)/JS$2*JS76</f>
        <v>-132705.21424869244</v>
      </c>
      <c r="JU76" s="2">
        <f>('DEPRECATED - DT-Prelim Calcs'!$C$6*JS76-JT76)/('DEPRECATED - DT-Prelim Calcs'!$C$6*JS76)*'DEPRECATED - DT-Prelim Calcs'!$C$7*JS76</f>
        <v>61.83060646686323</v>
      </c>
      <c r="JV76" s="57">
        <f>JU76/'DEPRECATED - DT-Prelim Calcs'!$C$7*('DEPRECATED - DT-Prelim Calcs'!$C$8-'DEPRECATED - DT-Prelim Calcs'!$C$9)+'DEPRECATED - DT-Prelim Calcs'!$C$9</f>
        <v>3294.3459791280302</v>
      </c>
      <c r="JW76" s="57">
        <f t="shared" si="120"/>
        <v>49.999999999999993</v>
      </c>
      <c r="JX76" s="2">
        <f t="shared" si="173"/>
        <v>0.99579519204165001</v>
      </c>
      <c r="JY76" s="57">
        <f>JX76*'DEPRECATED - DT-Prelim Calcs'!$C$21/JS$2/'DEPRECATED - DT-Prelim Calcs'!$C$19/'DEPRECATED - DT-Prelim Calcs'!$C$18*3.39*'DEPRECATED - DT-Prelim Calcs'!$C$20</f>
        <v>25.773080821789936</v>
      </c>
      <c r="JZ76" s="46">
        <f t="shared" si="174"/>
        <v>0</v>
      </c>
      <c r="KA76" s="57">
        <f>JY75*'DEPRECATED - DT-Prelim Calcs'!$C$11+KA75</f>
        <v>-427.74724624281384</v>
      </c>
      <c r="KB76" s="57">
        <f>KB75+0.5*JY76*'DEPRECATED - DT-Prelim Calcs'!$C$11^2+KA76*'DEPRECATED - DT-Prelim Calcs'!$C$11</f>
        <v>-162268.01580737269</v>
      </c>
      <c r="KC76" s="57">
        <f>MIN('Drive Train'!$F$35-JW75*'DEPRECATED - DT-Prelim Calcs'!$C$21*'Drive Train'!$F$39,KC75+JW$2)</f>
        <v>9.4</v>
      </c>
      <c r="KD76" s="57">
        <f>'Drive Train'!$F$35-JW76*'DEPRECATED - DT-Prelim Calcs'!$C$21*'Drive Train'!$F$39</f>
        <v>9.4</v>
      </c>
      <c r="KE76" s="1">
        <f>IF(KB76&gt;='Drive Train'!$F$29,1,0)</f>
        <v>0</v>
      </c>
      <c r="KF76" s="57">
        <f>MIN(JV76,'DEPRECATED - DT-Prelim Calcs'!$C$10)*'DEPRECATED - DT-Prelim Calcs'!$C$11*1000/60/60</f>
        <v>103.33333333333333</v>
      </c>
      <c r="KG76" s="63">
        <f>KG75+'DEPRECATED - DT-Prelim Calcs'!$C$11</f>
        <v>288</v>
      </c>
      <c r="KH76" s="2">
        <f>KR76/'Drive Train'!$F$35</f>
        <v>0.74193548387096786</v>
      </c>
      <c r="KI76" s="46">
        <f>KP76*12*60/(PI() * 'Drive Train'!$F$15)/KH$2*KH76</f>
        <v>-284437.53022290487</v>
      </c>
      <c r="KJ76" s="2">
        <f>('DEPRECATED - DT-Prelim Calcs'!$C$6*KH76-KI76)/('DEPRECATED - DT-Prelim Calcs'!$C$6*KH76)*'DEPRECATED - DT-Prelim Calcs'!$C$7*KH76</f>
        <v>130.39865510472208</v>
      </c>
      <c r="KK76" s="57">
        <f>KJ76/'DEPRECATED - DT-Prelim Calcs'!$C$7*('DEPRECATED - DT-Prelim Calcs'!$C$8-'DEPRECATED - DT-Prelim Calcs'!$C$9)+'DEPRECATED - DT-Prelim Calcs'!$C$9</f>
        <v>6944.6698962389391</v>
      </c>
      <c r="KL76" s="57">
        <f t="shared" si="121"/>
        <v>53.333333333333329</v>
      </c>
      <c r="KM76" s="2">
        <f t="shared" si="175"/>
        <v>0.99579519204165001</v>
      </c>
      <c r="KN76" s="57">
        <f>KM76*'DEPRECATED - DT-Prelim Calcs'!$C$21/KH$2/'DEPRECATED - DT-Prelim Calcs'!$C$19/'DEPRECATED - DT-Prelim Calcs'!$C$18*3.39*'DEPRECATED - DT-Prelim Calcs'!$C$20</f>
        <v>25.773080821789936</v>
      </c>
      <c r="KO76" s="46">
        <f t="shared" si="176"/>
        <v>0</v>
      </c>
      <c r="KP76" s="57">
        <f>KN75*'DEPRECATED - DT-Prelim Calcs'!$C$11+KP75</f>
        <v>-936.75530247202948</v>
      </c>
      <c r="KQ76" s="57">
        <f>KQ75+0.5*KN76*'DEPRECATED - DT-Prelim Calcs'!$C$11^2+KP76*'DEPRECATED - DT-Prelim Calcs'!$C$11</f>
        <v>-130959.0075874342</v>
      </c>
      <c r="KR76" s="57">
        <f>MIN('Drive Train'!$F$35-KL75*'DEPRECATED - DT-Prelim Calcs'!$C$21*'Drive Train'!$F$39,KR75+KL$2)</f>
        <v>9.2000000000000011</v>
      </c>
      <c r="KS76" s="57">
        <f>'Drive Train'!$F$35-KL76*'DEPRECATED - DT-Prelim Calcs'!$C$21*'Drive Train'!$F$39</f>
        <v>9.2000000000000011</v>
      </c>
      <c r="KT76" s="1">
        <f>IF(KQ76&gt;='Drive Train'!$F$29,1,0)</f>
        <v>0</v>
      </c>
      <c r="KU76" s="57">
        <f>MIN(KK76,'DEPRECATED - DT-Prelim Calcs'!$C$10)*'DEPRECATED - DT-Prelim Calcs'!$C$11*1000/60/60</f>
        <v>103.33333333333333</v>
      </c>
      <c r="KV76" s="63">
        <f>KV75+'DEPRECATED - DT-Prelim Calcs'!$C$11</f>
        <v>288</v>
      </c>
      <c r="KW76" s="2">
        <f>LG76/'Drive Train'!$F$35</f>
        <v>0.72580645161290325</v>
      </c>
      <c r="KX76" s="46">
        <f>LE76*12*60/(PI() * 'Drive Train'!$F$15)/KW$2*KW76</f>
        <v>-1824.5471574034023</v>
      </c>
      <c r="KY76" s="2">
        <f>('DEPRECATED - DT-Prelim Calcs'!$C$6*KW76-KX76)/('DEPRECATED - DT-Prelim Calcs'!$C$6*KW76)*'DEPRECATED - DT-Prelim Calcs'!$C$7*KW76</f>
        <v>2.5741764094269093</v>
      </c>
      <c r="KZ76" s="57">
        <f>KY76/'DEPRECATED - DT-Prelim Calcs'!$C$7*('DEPRECATED - DT-Prelim Calcs'!$C$8-'DEPRECATED - DT-Prelim Calcs'!$C$9)+'DEPRECATED - DT-Prelim Calcs'!$C$9</f>
        <v>139.74017980476034</v>
      </c>
      <c r="LA76" s="57">
        <f t="shared" si="122"/>
        <v>56.666666666666664</v>
      </c>
      <c r="LB76" s="2">
        <f t="shared" si="177"/>
        <v>0.99579519204165001</v>
      </c>
      <c r="LC76" s="57">
        <f>LB76*'DEPRECATED - DT-Prelim Calcs'!$C$21/KW$2/'DEPRECATED - DT-Prelim Calcs'!$C$19/'DEPRECATED - DT-Prelim Calcs'!$C$18*3.39*'DEPRECATED - DT-Prelim Calcs'!$C$20</f>
        <v>25.773080821789936</v>
      </c>
      <c r="LD76" s="46">
        <f t="shared" si="178"/>
        <v>0</v>
      </c>
      <c r="LE76" s="57">
        <f>LC75*'DEPRECATED - DT-Prelim Calcs'!$C$11+LE75</f>
        <v>-6.1424223024414175</v>
      </c>
      <c r="LF76" s="57">
        <f>LF75+0.5*LC76*'DEPRECATED - DT-Prelim Calcs'!$C$11^2+LE76*'DEPRECATED - DT-Prelim Calcs'!$C$11</f>
        <v>-145706.50368192192</v>
      </c>
      <c r="LG76" s="57">
        <f>MIN('Drive Train'!$F$35-LA75*'DEPRECATED - DT-Prelim Calcs'!$C$21*'Drive Train'!$F$39,LG75+LA$2)</f>
        <v>9</v>
      </c>
      <c r="LH76" s="57">
        <f>'Drive Train'!$F$35-LA76*'DEPRECATED - DT-Prelim Calcs'!$C$21*'Drive Train'!$F$39</f>
        <v>9</v>
      </c>
      <c r="LI76" s="1">
        <f>IF(LF76&gt;='Drive Train'!$F$29,1,0)</f>
        <v>0</v>
      </c>
      <c r="LJ76" s="57">
        <f>MIN(KZ76,'DEPRECATED - DT-Prelim Calcs'!$C$10)*'DEPRECATED - DT-Prelim Calcs'!$C$11*1000/60/60</f>
        <v>103.33333333333333</v>
      </c>
      <c r="LK76" s="63">
        <f>LK75+'DEPRECATED - DT-Prelim Calcs'!$C$11</f>
        <v>288</v>
      </c>
      <c r="LL76" s="2">
        <f>LV76/'Drive Train'!$F$35</f>
        <v>1.7154163646801917</v>
      </c>
      <c r="LM76" s="46">
        <f>LT76*12*60/(PI() * 'Drive Train'!$F$15)/LL$2*LL76</f>
        <v>-256537.591637401</v>
      </c>
      <c r="LN76" s="2">
        <f>('DEPRECATED - DT-Prelim Calcs'!$C$6*LL76-LM76)/('DEPRECATED - DT-Prelim Calcs'!$C$6*LL76)*'DEPRECATED - DT-Prelim Calcs'!$C$7*LL76</f>
        <v>120.12957479837956</v>
      </c>
      <c r="LO76" s="57">
        <f>LN76/'DEPRECATED - DT-Prelim Calcs'!$C$7*('DEPRECATED - DT-Prelim Calcs'!$C$8-'DEPRECATED - DT-Prelim Calcs'!$C$9)+'DEPRECATED - DT-Prelim Calcs'!$C$9</f>
        <v>6397.9798533743142</v>
      </c>
      <c r="LP76" s="57">
        <f t="shared" si="123"/>
        <v>60</v>
      </c>
      <c r="LQ76" s="2">
        <f t="shared" si="179"/>
        <v>0.99579519204165001</v>
      </c>
      <c r="LR76" s="57">
        <f>LQ76*'DEPRECATED - DT-Prelim Calcs'!$C$21/LL$2/'DEPRECATED - DT-Prelim Calcs'!$C$19/'DEPRECATED - DT-Prelim Calcs'!$C$18*3.39*'DEPRECATED - DT-Prelim Calcs'!$C$20</f>
        <v>25.773080821789936</v>
      </c>
      <c r="LS76" s="46">
        <f t="shared" si="180"/>
        <v>0</v>
      </c>
      <c r="LT76" s="57">
        <f>LR75*'DEPRECATED - DT-Prelim Calcs'!$C$11+LT75</f>
        <v>-365.41541808490763</v>
      </c>
      <c r="LU76" s="57">
        <f>LU75+0.5*LR76*'DEPRECATED - DT-Prelim Calcs'!$C$11^2+LT76*'DEPRECATED - DT-Prelim Calcs'!$C$11</f>
        <v>-158944.71101292968</v>
      </c>
      <c r="LV76" s="57">
        <f>MIN('Drive Train'!$F$35-LP75*'DEPRECATED - DT-Prelim Calcs'!$C$21*'Drive Train'!$F$39,LV75+LP$2)</f>
        <v>21.271162922034378</v>
      </c>
      <c r="LW76" s="57">
        <f>'Drive Train'!$F$35-LP76*'DEPRECATED - DT-Prelim Calcs'!$C$21*'Drive Train'!$F$39</f>
        <v>8.8000000000000007</v>
      </c>
      <c r="LX76" s="1">
        <f>IF(LU76&gt;='Drive Train'!$F$29,1,0)</f>
        <v>0</v>
      </c>
      <c r="LY76" s="57">
        <f>MIN(LO76,'DEPRECATED - DT-Prelim Calcs'!$C$10)*'DEPRECATED - DT-Prelim Calcs'!$C$11*1000/60/60</f>
        <v>103.33333333333333</v>
      </c>
      <c r="LZ76" s="63">
        <f>LZ75+'DEPRECATED - DT-Prelim Calcs'!$C$11</f>
        <v>288</v>
      </c>
    </row>
    <row r="77" spans="2:338" x14ac:dyDescent="0.2">
      <c r="B77" s="73"/>
      <c r="C77" s="73"/>
      <c r="Q77" s="126"/>
      <c r="R77" s="63">
        <f>R76+'DEPRECATED - DT-Prelim Calcs'!$C$11</f>
        <v>292</v>
      </c>
      <c r="S77" s="2">
        <f>AG77/'Drive Train'!$F$35</f>
        <v>0</v>
      </c>
      <c r="T77" s="46">
        <f>AE77*12*60/(PI() * 'Drive Train'!$F$15)/S$2*ABS(S77)</f>
        <v>0</v>
      </c>
      <c r="U77" s="2">
        <f>IF(OR(AD76=1,AND($C$32=Motors!$C$32,'DEPRECATED - DT-Prelim Calcs'!AI76=1)),0,IF(AG77=0,-(V76+$C$9)/($C$8-$C$9)*$C$7,($C$6*S77-T77)/($C$6*S77)*$C$7*S77))</f>
        <v>0</v>
      </c>
      <c r="V77" s="57">
        <f>IF(AND(AD76=1,AI76=1),0,ABS(U77/$C$7*($C$8-$C$9)+$C$9) *'Drive Train'!$AA$49 + V76*(1-'Drive Train'!$AA$49))</f>
        <v>0</v>
      </c>
      <c r="W77" s="57">
        <f t="shared" si="96"/>
        <v>0</v>
      </c>
      <c r="X77" s="2">
        <f>MAX(MIN(IF(AND(AI76=1,AG77&lt;0),-1,1)*(W77-$C$9)/($C$8-$C$9)*$C$7-$C$29*AE77/T$2 -  AI76*$C$29/2,X$2),MAX(X$4:X76)*-1)</f>
        <v>-0.2458281045106315</v>
      </c>
      <c r="Y77" s="57">
        <f t="shared" si="97"/>
        <v>0</v>
      </c>
      <c r="Z77" s="57">
        <f t="shared" si="98"/>
        <v>0</v>
      </c>
      <c r="AA77" s="57">
        <f t="shared" si="99"/>
        <v>0</v>
      </c>
      <c r="AB77" s="57" t="e">
        <f t="shared" si="100"/>
        <v>#N/A</v>
      </c>
      <c r="AC77" s="46">
        <f t="shared" si="124"/>
        <v>1</v>
      </c>
      <c r="AD77" s="1">
        <f t="shared" si="101"/>
        <v>1</v>
      </c>
      <c r="AE77" s="57">
        <f t="shared" si="102"/>
        <v>0</v>
      </c>
      <c r="AF77" s="57" t="e">
        <f t="shared" si="103"/>
        <v>#N/A</v>
      </c>
      <c r="AG77" s="57">
        <f>IF(AI76=0,MIN('Drive Train'!$F$35-W76*$C$21*'Drive Train'!$F$39,AG76+W$2)-$C$3,IF(AE76-1&lt;=0,0,IF($C$32=Motors!$C$30,MAX(MAX(AG$4:AG76)*-1,AG76-W$2),MAX(0,MAX(AG$4:AG76)*-1,AG76-W$2))))</f>
        <v>0</v>
      </c>
      <c r="AH77" s="57">
        <f>'Drive Train'!$F$35-ABS(W77)*'DEPRECATED - DT-Prelim Calcs'!$C$21*'Drive Train'!$F$39</f>
        <v>12.4</v>
      </c>
      <c r="AI77" s="1">
        <f>IF(AJ77&gt;='Drive Train'!$F$29,1,0)</f>
        <v>1</v>
      </c>
      <c r="AJ77" s="57">
        <f>AJ76+0.5*Y77*'DEPRECATED - DT-Prelim Calcs'!$C$11^2+AE77*'DEPRECATED - DT-Prelim Calcs'!$C$11</f>
        <v>784.33981740885292</v>
      </c>
      <c r="AK77" s="57">
        <f t="shared" ref="AK77:AK140" si="181">MIN(W77,$C$10)*$C$11*1000/60/60</f>
        <v>0</v>
      </c>
      <c r="AL77" s="63">
        <f>AL76+'DEPRECATED - DT-Prelim Calcs'!$C$11</f>
        <v>292</v>
      </c>
      <c r="AM77" s="2">
        <f>AW77/'Drive Train'!$F$35</f>
        <v>0.90171799094304794</v>
      </c>
      <c r="AN77" s="46">
        <f>AU77*12*60/(PI() * 'Drive Train'!$F$15)/AM$2*AM77</f>
        <v>4074.5129664949059</v>
      </c>
      <c r="AO77" s="2">
        <f>('DEPRECATED - DT-Prelim Calcs'!$C$6*AM77-AN77)/('DEPRECATED - DT-Prelim Calcs'!$C$6*AM77)*'DEPRECATED - DT-Prelim Calcs'!$C$7*AM77</f>
        <v>0.33081836018912031</v>
      </c>
      <c r="AP77" s="57">
        <f>AO77/'DEPRECATED - DT-Prelim Calcs'!$C$7*('DEPRECATED - DT-Prelim Calcs'!$C$8-'DEPRECATED - DT-Prelim Calcs'!$C$9)+'DEPRECATED - DT-Prelim Calcs'!$C$9</f>
        <v>20.311616436624124</v>
      </c>
      <c r="AQ77" s="57">
        <f t="shared" si="105"/>
        <v>20.311616436624124</v>
      </c>
      <c r="AR77" s="2">
        <f t="shared" si="125"/>
        <v>1.1765789176276797E-8</v>
      </c>
      <c r="AS77" s="57">
        <f>AR77*'DEPRECATED - DT-Prelim Calcs'!$C$21/AM$2/'DEPRECATED - DT-Prelim Calcs'!$C$19/'DEPRECATED - DT-Prelim Calcs'!$C$18*3.39*'DEPRECATED - DT-Prelim Calcs'!$C$20</f>
        <v>8.5265904658735445E-8</v>
      </c>
      <c r="AT77" s="46">
        <f t="shared" si="126"/>
        <v>0</v>
      </c>
      <c r="AU77" s="57">
        <f>AS76*'DEPRECATED - DT-Prelim Calcs'!$C$11+AU76</f>
        <v>39.432321077549069</v>
      </c>
      <c r="AV77" s="57">
        <f>AV76+0.5*AS77*'DEPRECATED - DT-Prelim Calcs'!$C$11^2+AU77*'DEPRECATED - DT-Prelim Calcs'!$C$11</f>
        <v>11469.62424581686</v>
      </c>
      <c r="AW77" s="57">
        <f>MIN('Drive Train'!$F$35-AQ76*'DEPRECATED - DT-Prelim Calcs'!$C$21*'Drive Train'!$F$39,AW76+AQ$2)</f>
        <v>11.181303087693795</v>
      </c>
      <c r="AX77" s="57">
        <f>'Drive Train'!$F$35-AQ77*'DEPRECATED - DT-Prelim Calcs'!$C$21*'Drive Train'!$F$39</f>
        <v>11.181303013802554</v>
      </c>
      <c r="AY77" s="1">
        <f>IF(AV77&gt;='Drive Train'!$F$29,1,0)</f>
        <v>1</v>
      </c>
      <c r="AZ77" s="57">
        <f t="shared" si="127"/>
        <v>22.568462707360137</v>
      </c>
      <c r="BA77" s="63">
        <f>BA76+'DEPRECATED - DT-Prelim Calcs'!$C$11</f>
        <v>292</v>
      </c>
      <c r="BB77" s="2">
        <f>BL77/'Drive Train'!$F$35</f>
        <v>1.2947645084612172</v>
      </c>
      <c r="BC77" s="46">
        <f>BJ77*12*60/(PI() * 'Drive Train'!$F$15)/BB$2*BB77</f>
        <v>-4259.0908763760617</v>
      </c>
      <c r="BD77" s="2">
        <f>('DEPRECATED - DT-Prelim Calcs'!$C$6*BB77-BC77)/('DEPRECATED - DT-Prelim Calcs'!$C$6*BB77)*'DEPRECATED - DT-Prelim Calcs'!$C$7*BB77</f>
        <v>5.0461627678429988</v>
      </c>
      <c r="BE77" s="57">
        <f>BD77/'DEPRECATED - DT-Prelim Calcs'!$C$7*('DEPRECATED - DT-Prelim Calcs'!$C$8-'DEPRECATED - DT-Prelim Calcs'!$C$9)+'DEPRECATED - DT-Prelim Calcs'!$C$9</f>
        <v>271.34011747479536</v>
      </c>
      <c r="BF77" s="57">
        <f t="shared" si="106"/>
        <v>93</v>
      </c>
      <c r="BG77" s="2">
        <f t="shared" si="128"/>
        <v>1.9370342945782462</v>
      </c>
      <c r="BH77" s="57">
        <f>BG77*'DEPRECATED - DT-Prelim Calcs'!$C$21/BB$2/'DEPRECATED - DT-Prelim Calcs'!$C$19/'DEPRECATED - DT-Prelim Calcs'!$C$18*3.39*'DEPRECATED - DT-Prelim Calcs'!$C$20</f>
        <v>20.276476779890061</v>
      </c>
      <c r="BI77" s="46">
        <f t="shared" si="129"/>
        <v>0</v>
      </c>
      <c r="BJ77" s="57">
        <f>BH76*'DEPRECATED - DT-Prelim Calcs'!$C$11+BJ76</f>
        <v>-19.873421770098872</v>
      </c>
      <c r="BK77" s="57">
        <f>BK76+0.5*BH77*'DEPRECATED - DT-Prelim Calcs'!$C$11^2+BJ77*'DEPRECATED - DT-Prelim Calcs'!$C$11</f>
        <v>6072.5403571333682</v>
      </c>
      <c r="BL77" s="57">
        <f>MIN('Drive Train'!$F$35-BF76*'DEPRECATED - DT-Prelim Calcs'!$C$21*'Drive Train'!$F$39,BL76+BF$2)</f>
        <v>16.055079904919094</v>
      </c>
      <c r="BM77" s="57">
        <f>'Drive Train'!$F$35-BF77*'DEPRECATED - DT-Prelim Calcs'!$C$21*'Drive Train'!$F$39</f>
        <v>6.82</v>
      </c>
      <c r="BN77" s="1">
        <f>IF(BK77&gt;='Drive Train'!$F$29,1,0)</f>
        <v>1</v>
      </c>
      <c r="BO77" s="57">
        <f t="shared" si="130"/>
        <v>103.33333333333333</v>
      </c>
      <c r="BP77" s="63">
        <f>BP76+'DEPRECATED - DT-Prelim Calcs'!$C$11</f>
        <v>292</v>
      </c>
      <c r="BQ77" s="2">
        <f>CA77/'Drive Train'!$F$35</f>
        <v>1.5420441980583541</v>
      </c>
      <c r="BR77" s="46">
        <f>BY77*12*60/(PI() * 'Drive Train'!$F$15)/BQ$2*BQ77</f>
        <v>-36528.155076441537</v>
      </c>
      <c r="BS77" s="2">
        <f>('DEPRECATED - DT-Prelim Calcs'!$C$6*BQ77-BR77)/('DEPRECATED - DT-Prelim Calcs'!$C$6*BQ77)*'DEPRECATED - DT-Prelim Calcs'!$C$7*BQ77</f>
        <v>20.232809394285759</v>
      </c>
      <c r="BT77" s="57">
        <f>BS77/'DEPRECATED - DT-Prelim Calcs'!$C$7*('DEPRECATED - DT-Prelim Calcs'!$C$8-'DEPRECATED - DT-Prelim Calcs'!$C$9)+'DEPRECATED - DT-Prelim Calcs'!$C$9</f>
        <v>1079.8242511563747</v>
      </c>
      <c r="BU77" s="57">
        <f t="shared" si="107"/>
        <v>93</v>
      </c>
      <c r="BV77" s="2">
        <f t="shared" si="131"/>
        <v>1.8828060353728675</v>
      </c>
      <c r="BW77" s="57">
        <f>BV77*'DEPRECATED - DT-Prelim Calcs'!$C$21/BQ$2/'DEPRECATED - DT-Prelim Calcs'!$C$19/'DEPRECATED - DT-Prelim Calcs'!$C$18*3.39*'DEPRECATED - DT-Prelim Calcs'!$C$20</f>
        <v>25.773080821789936</v>
      </c>
      <c r="BX77" s="46">
        <f t="shared" si="132"/>
        <v>0</v>
      </c>
      <c r="BY77" s="57">
        <f>BW76*'DEPRECATED - DT-Prelim Calcs'!$C$11+BY76</f>
        <v>-109.43893957910257</v>
      </c>
      <c r="BZ77" s="57">
        <f>BZ76+0.5*BW77*'DEPRECATED - DT-Prelim Calcs'!$C$11^2+BY77*'DEPRECATED - DT-Prelim Calcs'!$C$11</f>
        <v>-6395.4277164639498</v>
      </c>
      <c r="CA77" s="57">
        <f>MIN('Drive Train'!$F$35-BU76*'DEPRECATED - DT-Prelim Calcs'!$C$21*'Drive Train'!$F$39,CA76+BU$2)</f>
        <v>19.12134805592359</v>
      </c>
      <c r="CB77" s="57">
        <f>'Drive Train'!$F$35-BU77*'DEPRECATED - DT-Prelim Calcs'!$C$21*'Drive Train'!$F$39</f>
        <v>6.82</v>
      </c>
      <c r="CC77" s="1">
        <f>IF(BZ77&gt;='Drive Train'!$F$29,1,0)</f>
        <v>0</v>
      </c>
      <c r="CD77" s="57">
        <f t="shared" si="133"/>
        <v>103.33333333333333</v>
      </c>
      <c r="CE77" s="63">
        <f>CE76+'DEPRECATED - DT-Prelim Calcs'!$C$11</f>
        <v>292</v>
      </c>
      <c r="CF77" s="2">
        <f>CP77/'Drive Train'!$F$35</f>
        <v>0.55000000000000004</v>
      </c>
      <c r="CG77" s="46">
        <f>CN77*12*60/(PI() * 'Drive Train'!$F$15)/CF$2*CF77</f>
        <v>834.99403076507542</v>
      </c>
      <c r="CH77" s="2">
        <f>('DEPRECATED - DT-Prelim Calcs'!$C$6*CF77-CG77)/('DEPRECATED - DT-Prelim Calcs'!$C$6*CF77)*'DEPRECATED - DT-Prelim Calcs'!$C$7*CF77</f>
        <v>0.94795110428821183</v>
      </c>
      <c r="CI77" s="57">
        <f>CH77/'DEPRECATED - DT-Prelim Calcs'!$C$7*('DEPRECATED - DT-Prelim Calcs'!$C$8-'DEPRECATED - DT-Prelim Calcs'!$C$9)+'DEPRECATED - DT-Prelim Calcs'!$C$9</f>
        <v>53.165612730364145</v>
      </c>
      <c r="CJ77" s="57">
        <f t="shared" si="108"/>
        <v>53.165612730364145</v>
      </c>
      <c r="CK77" s="2">
        <f t="shared" si="134"/>
        <v>0.83680217051373795</v>
      </c>
      <c r="CL77" s="57">
        <f>CK77*'DEPRECATED - DT-Prelim Calcs'!$C$21/CF$2/'DEPRECATED - DT-Prelim Calcs'!$C$19/'DEPRECATED - DT-Prelim Calcs'!$C$18*3.39*'DEPRECATED - DT-Prelim Calcs'!$C$20</f>
        <v>14.149918070144555</v>
      </c>
      <c r="CM77" s="46">
        <f t="shared" si="135"/>
        <v>0</v>
      </c>
      <c r="CN77" s="57">
        <f>CL76*'DEPRECATED - DT-Prelim Calcs'!$C$11+CN76</f>
        <v>5.6779461316945685</v>
      </c>
      <c r="CO77" s="57">
        <f>CO76+0.5*CL77*'DEPRECATED - DT-Prelim Calcs'!$C$11^2+CN77*'DEPRECATED - DT-Prelim Calcs'!$C$11</f>
        <v>-25569.336191408627</v>
      </c>
      <c r="CP77" s="57">
        <f>MIN('Drive Train'!$F$35-CJ76*'DEPRECATED - DT-Prelim Calcs'!$C$21*'Drive Train'!$F$39,CP76+CJ$2)</f>
        <v>6.82</v>
      </c>
      <c r="CQ77" s="57">
        <f>'Drive Train'!$F$35-CJ77*'DEPRECATED - DT-Prelim Calcs'!$C$21*'Drive Train'!$F$39</f>
        <v>9.2100632361781507</v>
      </c>
      <c r="CR77" s="1">
        <f>IF(CO77&gt;='Drive Train'!$F$29,1,0)</f>
        <v>0</v>
      </c>
      <c r="CS77" s="57">
        <f t="shared" si="136"/>
        <v>59.072903033737944</v>
      </c>
      <c r="CT77" s="63">
        <f>CT76+'DEPRECATED - DT-Prelim Calcs'!$C$11</f>
        <v>292</v>
      </c>
      <c r="CU77" s="2">
        <f>DE77/'Drive Train'!$F$35</f>
        <v>0.55000000000000004</v>
      </c>
      <c r="CV77" s="46">
        <f>DC77*12*60/(PI() * 'Drive Train'!$F$15)/CU$2*CU77</f>
        <v>-31415.120512711066</v>
      </c>
      <c r="CW77" s="2">
        <f>('DEPRECATED - DT-Prelim Calcs'!$C$6*CU77-CV77)/('DEPRECATED - DT-Prelim Calcs'!$C$6*CU77)*'DEPRECATED - DT-Prelim Calcs'!$C$7*CU77</f>
        <v>15.530085447586053</v>
      </c>
      <c r="CX77" s="57">
        <f>CW77/'DEPRECATED - DT-Prelim Calcs'!$C$7*('DEPRECATED - DT-Prelim Calcs'!$C$8-'DEPRECATED - DT-Prelim Calcs'!$C$9)+'DEPRECATED - DT-Prelim Calcs'!$C$9</f>
        <v>829.46761947107495</v>
      </c>
      <c r="CY77" s="57">
        <f t="shared" si="109"/>
        <v>93</v>
      </c>
      <c r="CZ77" s="2">
        <f t="shared" si="137"/>
        <v>1.2803081040535502</v>
      </c>
      <c r="DA77" s="57">
        <f>CZ77*'DEPRECATED - DT-Prelim Calcs'!$C$21/CU$2/'DEPRECATED - DT-Prelim Calcs'!$C$19/'DEPRECATED - DT-Prelim Calcs'!$C$18*3.39*'DEPRECATED - DT-Prelim Calcs'!$C$20</f>
        <v>25.773080821789936</v>
      </c>
      <c r="DB77" s="46">
        <f t="shared" si="138"/>
        <v>0</v>
      </c>
      <c r="DC77" s="57">
        <f>DA76*'DEPRECATED - DT-Prelim Calcs'!$C$11+DC76</f>
        <v>-179.44274875340204</v>
      </c>
      <c r="DD77" s="57">
        <f>DD76+0.5*DA77*'DEPRECATED - DT-Prelim Calcs'!$C$11^2+DC77*'DEPRECATED - DT-Prelim Calcs'!$C$11</f>
        <v>-48797.192387684256</v>
      </c>
      <c r="DE77" s="57">
        <f>MIN('Drive Train'!$F$35-CY76*'DEPRECATED - DT-Prelim Calcs'!$C$21*'Drive Train'!$F$39,DE76+CY$2)</f>
        <v>6.82</v>
      </c>
      <c r="DF77" s="57">
        <f>'Drive Train'!$F$35-CY77*'DEPRECATED - DT-Prelim Calcs'!$C$21*'Drive Train'!$F$39</f>
        <v>6.82</v>
      </c>
      <c r="DG77" s="1">
        <f>IF(DD77&gt;='Drive Train'!$F$29,1,0)</f>
        <v>0</v>
      </c>
      <c r="DH77" s="57">
        <f t="shared" si="139"/>
        <v>103.33333333333333</v>
      </c>
      <c r="DI77" s="63">
        <f>DI76+'DEPRECATED - DT-Prelim Calcs'!$C$11</f>
        <v>292</v>
      </c>
      <c r="DJ77" s="2">
        <f>DT77/'Drive Train'!$F$35</f>
        <v>0.55000000000000004</v>
      </c>
      <c r="DK77" s="46">
        <f>DR77*12*60/(PI() * 'Drive Train'!$F$15)/DJ$2*DJ77</f>
        <v>-46002.757974791057</v>
      </c>
      <c r="DL77" s="2">
        <f>('DEPRECATED - DT-Prelim Calcs'!$C$6*DJ77-DK77)/('DEPRECATED - DT-Prelim Calcs'!$C$6*DJ77)*'DEPRECATED - DT-Prelim Calcs'!$C$7*DJ77</f>
        <v>22.125996570215094</v>
      </c>
      <c r="DM77" s="57">
        <f>DL77/'DEPRECATED - DT-Prelim Calcs'!$C$7*('DEPRECATED - DT-Prelim Calcs'!$C$8-'DEPRECATED - DT-Prelim Calcs'!$C$9)+'DEPRECATED - DT-Prelim Calcs'!$C$9</f>
        <v>1180.6109377421562</v>
      </c>
      <c r="DN77" s="57">
        <f t="shared" si="110"/>
        <v>93</v>
      </c>
      <c r="DO77" s="2">
        <f t="shared" si="140"/>
        <v>1.1037138828047846</v>
      </c>
      <c r="DP77" s="57">
        <f>DO77*'DEPRECATED - DT-Prelim Calcs'!$C$21/DJ$2/'DEPRECATED - DT-Prelim Calcs'!$C$19/'DEPRECATED - DT-Prelim Calcs'!$C$18*3.39*'DEPRECATED - DT-Prelim Calcs'!$C$20</f>
        <v>25.773080821789936</v>
      </c>
      <c r="DQ77" s="46">
        <f t="shared" si="141"/>
        <v>0</v>
      </c>
      <c r="DR77" s="57">
        <f>DP76*'DEPRECATED - DT-Prelim Calcs'!$C$11+DR76</f>
        <v>-226.52339576563145</v>
      </c>
      <c r="DS77" s="57">
        <f>DS76+0.5*DP77*'DEPRECATED - DT-Prelim Calcs'!$C$11^2+DR77*'DEPRECATED - DT-Prelim Calcs'!$C$11</f>
        <v>-81758.605274038535</v>
      </c>
      <c r="DT77" s="57">
        <f>MIN('Drive Train'!$F$35-DN76*'DEPRECATED - DT-Prelim Calcs'!$C$21*'Drive Train'!$F$39,DT76+DN$2)</f>
        <v>6.82</v>
      </c>
      <c r="DU77" s="57">
        <f>'Drive Train'!$F$35-DN77*'DEPRECATED - DT-Prelim Calcs'!$C$21*'Drive Train'!$F$39</f>
        <v>6.82</v>
      </c>
      <c r="DV77" s="1">
        <f>IF(DS77&gt;='Drive Train'!$F$29,1,0)</f>
        <v>0</v>
      </c>
      <c r="DW77" s="57">
        <f t="shared" si="142"/>
        <v>103.33333333333333</v>
      </c>
      <c r="DX77" s="63">
        <f>DX76+'DEPRECATED - DT-Prelim Calcs'!$C$11</f>
        <v>292</v>
      </c>
      <c r="DY77" s="2">
        <f>EI77/'Drive Train'!$F$35</f>
        <v>0.55000000000000004</v>
      </c>
      <c r="DZ77" s="46">
        <f>EG77*12*60/(PI() * 'Drive Train'!$F$15)/DY$2*DY77</f>
        <v>10411.921379232503</v>
      </c>
      <c r="EA77" s="2">
        <f>('DEPRECATED - DT-Prelim Calcs'!$C$6*DY77-DZ77)/('DEPRECATED - DT-Prelim Calcs'!$C$6*DY77)*'DEPRECATED - DT-Prelim Calcs'!$C$7*DY77</f>
        <v>-3.3823293665948091</v>
      </c>
      <c r="EB77" s="57">
        <f>EA77/'DEPRECATED - DT-Prelim Calcs'!$C$7*('DEPRECATED - DT-Prelim Calcs'!$C$8-'DEPRECATED - DT-Prelim Calcs'!$C$9)+'DEPRECATED - DT-Prelim Calcs'!$C$9</f>
        <v>-177.36342644569049</v>
      </c>
      <c r="EC77" s="57">
        <f t="shared" si="111"/>
        <v>-177.36342644569049</v>
      </c>
      <c r="ED77" s="2">
        <f t="shared" si="143"/>
        <v>-4.7682961127103143</v>
      </c>
      <c r="EE77" s="57">
        <f>ED77*'DEPRECATED - DT-Prelim Calcs'!$C$21/DY$2/'DEPRECATED - DT-Prelim Calcs'!$C$19/'DEPRECATED - DT-Prelim Calcs'!$C$18*3.39*'DEPRECATED - DT-Prelim Calcs'!$C$20</f>
        <v>-126.70361027314081</v>
      </c>
      <c r="EF77" s="46">
        <f t="shared" si="144"/>
        <v>1</v>
      </c>
      <c r="EG77" s="57">
        <f>EE76*'DEPRECATED - DT-Prelim Calcs'!$C$11+EG76</f>
        <v>45.055118064395771</v>
      </c>
      <c r="EH77" s="57">
        <f>EH76+0.5*EE77*'DEPRECATED - DT-Prelim Calcs'!$C$11^2+EG77*'DEPRECATED - DT-Prelim Calcs'!$C$11</f>
        <v>-147157.4956355014</v>
      </c>
      <c r="EI77" s="57">
        <f>MIN('Drive Train'!$F$35-EC76*'DEPRECATED - DT-Prelim Calcs'!$C$21*'Drive Train'!$F$39,EI76+EC$2)</f>
        <v>6.82</v>
      </c>
      <c r="EJ77" s="57">
        <f>'Drive Train'!$F$35-EC77*'DEPRECATED - DT-Prelim Calcs'!$C$21*'Drive Train'!$F$39</f>
        <v>23.041805586741429</v>
      </c>
      <c r="EK77" s="1">
        <f>IF(EH77&gt;='Drive Train'!$F$29,1,0)</f>
        <v>0</v>
      </c>
      <c r="EL77" s="57">
        <f t="shared" si="145"/>
        <v>-197.070473828545</v>
      </c>
      <c r="EM77" s="63">
        <f>EM76+'DEPRECATED - DT-Prelim Calcs'!$C$11</f>
        <v>292</v>
      </c>
      <c r="EN77" s="2">
        <f>EX77/'Drive Train'!$F$35</f>
        <v>0.55000000000000004</v>
      </c>
      <c r="EO77" s="46">
        <f>EV77*12*60/(PI() * 'Drive Train'!$F$15)/EN$2*EN77</f>
        <v>-96803.594683247124</v>
      </c>
      <c r="EP77" s="2">
        <f>('DEPRECATED - DT-Prelim Calcs'!$C$6*EN77-EO77)/('DEPRECATED - DT-Prelim Calcs'!$C$6*EN77)*'DEPRECATED - DT-Prelim Calcs'!$C$7*EN77</f>
        <v>45.095980898053575</v>
      </c>
      <c r="EQ77" s="57">
        <f>EP77/'DEPRECATED - DT-Prelim Calcs'!$C$7*('DEPRECATED - DT-Prelim Calcs'!$C$8-'DEPRECATED - DT-Prelim Calcs'!$C$9)+'DEPRECATED - DT-Prelim Calcs'!$C$9</f>
        <v>2403.4528420001134</v>
      </c>
      <c r="ER77" s="57">
        <f t="shared" si="112"/>
        <v>93</v>
      </c>
      <c r="ES77" s="2">
        <f t="shared" si="146"/>
        <v>0.86507304327942547</v>
      </c>
      <c r="ET77" s="57">
        <f>ES77*'DEPRECATED - DT-Prelim Calcs'!$C$21/EN$2/'DEPRECATED - DT-Prelim Calcs'!$C$19/'DEPRECATED - DT-Prelim Calcs'!$C$18*3.39*'DEPRECATED - DT-Prelim Calcs'!$C$20</f>
        <v>25.773080821789936</v>
      </c>
      <c r="EU77" s="46">
        <f t="shared" si="147"/>
        <v>0</v>
      </c>
      <c r="EV77" s="57">
        <f>ET76*'DEPRECATED - DT-Prelim Calcs'!$C$11+EV76</f>
        <v>-373.60867555033553</v>
      </c>
      <c r="EW77" s="57">
        <f>EW76+0.5*ET77*'DEPRECATED - DT-Prelim Calcs'!$C$11^2+EV77*'DEPRECATED - DT-Prelim Calcs'!$C$11</f>
        <v>-191773.23514225401</v>
      </c>
      <c r="EX77" s="57">
        <f>MIN('Drive Train'!$F$35-ER76*'DEPRECATED - DT-Prelim Calcs'!$C$21*'Drive Train'!$F$39,EX76+ER$2)</f>
        <v>6.82</v>
      </c>
      <c r="EY77" s="57">
        <f>'Drive Train'!$F$35-ER77*'DEPRECATED - DT-Prelim Calcs'!$C$21*'Drive Train'!$F$39</f>
        <v>6.82</v>
      </c>
      <c r="EZ77" s="1">
        <f>IF(EW77&gt;='Drive Train'!$F$29,1,0)</f>
        <v>0</v>
      </c>
      <c r="FA77" s="57">
        <f t="shared" si="148"/>
        <v>103.33333333333333</v>
      </c>
      <c r="FB77" s="63">
        <f>FB76+'DEPRECATED - DT-Prelim Calcs'!$C$11</f>
        <v>292</v>
      </c>
      <c r="FC77" s="2">
        <f>FM77/'Drive Train'!$F$35</f>
        <v>0.55000000000000004</v>
      </c>
      <c r="FD77" s="46">
        <f>FK77*12*60/(PI() * 'Drive Train'!$F$15)/FC$2*FC77</f>
        <v>-567361.755386075</v>
      </c>
      <c r="FE77" s="2">
        <f>('DEPRECATED - DT-Prelim Calcs'!$C$6*FC77-FD77)/('DEPRECATED - DT-Prelim Calcs'!$C$6*FC77)*'DEPRECATED - DT-Prelim Calcs'!$C$7*FC77</f>
        <v>257.86242879557989</v>
      </c>
      <c r="FF77" s="57">
        <f>FE77/'DEPRECATED - DT-Prelim Calcs'!$C$7*('DEPRECATED - DT-Prelim Calcs'!$C$8-'DEPRECATED - DT-Prelim Calcs'!$C$9)+'DEPRECATED - DT-Prelim Calcs'!$C$9</f>
        <v>13730.396935465935</v>
      </c>
      <c r="FG77" s="57">
        <f t="shared" si="113"/>
        <v>93</v>
      </c>
      <c r="FH77" s="2">
        <f t="shared" si="149"/>
        <v>0.78067567320338405</v>
      </c>
      <c r="FI77" s="57">
        <f>FH77*'DEPRECATED - DT-Prelim Calcs'!$C$21/FC$2/'DEPRECATED - DT-Prelim Calcs'!$C$19/'DEPRECATED - DT-Prelim Calcs'!$C$18*3.39*'DEPRECATED - DT-Prelim Calcs'!$C$20</f>
        <v>25.773080821789936</v>
      </c>
      <c r="FJ77" s="46">
        <f t="shared" si="150"/>
        <v>0</v>
      </c>
      <c r="FK77" s="57">
        <f>FI76*'DEPRECATED - DT-Prelim Calcs'!$C$11+FK76</f>
        <v>-1976.0748588123085</v>
      </c>
      <c r="FL77" s="57">
        <f>FL76+0.5*FI77*'DEPRECATED - DT-Prelim Calcs'!$C$11^2+FK77*'DEPRECATED - DT-Prelim Calcs'!$C$11</f>
        <v>-257658.86735803576</v>
      </c>
      <c r="FM77" s="57">
        <f>MIN('Drive Train'!$F$35-FG76*'DEPRECATED - DT-Prelim Calcs'!$C$21*'Drive Train'!$F$39,FM76+FG$2)</f>
        <v>6.82</v>
      </c>
      <c r="FN77" s="57">
        <f>'Drive Train'!$F$35-FG77*'DEPRECATED - DT-Prelim Calcs'!$C$21*'Drive Train'!$F$39</f>
        <v>6.82</v>
      </c>
      <c r="FO77" s="1">
        <f>IF(FL77&gt;='Drive Train'!$F$29,1,0)</f>
        <v>0</v>
      </c>
      <c r="FP77" s="57">
        <f t="shared" si="151"/>
        <v>103.33333333333333</v>
      </c>
      <c r="FQ77" s="63">
        <f>FQ76+'DEPRECATED - DT-Prelim Calcs'!$C$11</f>
        <v>292</v>
      </c>
      <c r="FR77" s="2">
        <f>GB77/'Drive Train'!$F$35</f>
        <v>0.55000000000000004</v>
      </c>
      <c r="FS77" s="46">
        <f>FZ77*12*60/(PI() * 'Drive Train'!$F$15)/FR$2*FR77</f>
        <v>-387896.4214118775</v>
      </c>
      <c r="FT77" s="2">
        <f>('DEPRECATED - DT-Prelim Calcs'!$C$6*FR77-FS77)/('DEPRECATED - DT-Prelim Calcs'!$C$6*FR77)*'DEPRECATED - DT-Prelim Calcs'!$C$7*FR77</f>
        <v>176.7158143719746</v>
      </c>
      <c r="FU77" s="57">
        <f>FT77/'DEPRECATED - DT-Prelim Calcs'!$C$7*('DEPRECATED - DT-Prelim Calcs'!$C$8-'DEPRECATED - DT-Prelim Calcs'!$C$9)+'DEPRECATED - DT-Prelim Calcs'!$C$9</f>
        <v>9410.4340182258693</v>
      </c>
      <c r="FV77" s="57">
        <f t="shared" si="114"/>
        <v>93</v>
      </c>
      <c r="FW77" s="2">
        <f t="shared" si="152"/>
        <v>0.7112822800297498</v>
      </c>
      <c r="FX77" s="57">
        <f>FW77*'DEPRECATED - DT-Prelim Calcs'!$C$21/FR$2/'DEPRECATED - DT-Prelim Calcs'!$C$19/'DEPRECATED - DT-Prelim Calcs'!$C$18*3.39*'DEPRECATED - DT-Prelim Calcs'!$C$20</f>
        <v>25.773080821789936</v>
      </c>
      <c r="FY77" s="46">
        <f t="shared" si="153"/>
        <v>0</v>
      </c>
      <c r="FZ77" s="57">
        <f>FX76*'DEPRECATED - DT-Prelim Calcs'!$C$11+FZ76</f>
        <v>-1230.9217655164894</v>
      </c>
      <c r="GA77" s="57">
        <f>GA76+0.5*FX77*'DEPRECATED - DT-Prelim Calcs'!$C$11^2+FZ77*'DEPRECATED - DT-Prelim Calcs'!$C$11</f>
        <v>-297694.18975984037</v>
      </c>
      <c r="GB77" s="57">
        <f>MIN('Drive Train'!$F$35-FV76*'DEPRECATED - DT-Prelim Calcs'!$C$21*'Drive Train'!$F$39,GB76+FV$2)</f>
        <v>6.82</v>
      </c>
      <c r="GC77" s="57">
        <f>'Drive Train'!$F$35-FV77*'DEPRECATED - DT-Prelim Calcs'!$C$21*'Drive Train'!$F$39</f>
        <v>6.82</v>
      </c>
      <c r="GD77" s="1">
        <f>IF(GA77&gt;='Drive Train'!$F$29,1,0)</f>
        <v>0</v>
      </c>
      <c r="GE77" s="57">
        <f t="shared" si="154"/>
        <v>103.33333333333333</v>
      </c>
      <c r="GF77" s="63">
        <f>GF76+'DEPRECATED - DT-Prelim Calcs'!$C$11</f>
        <v>292</v>
      </c>
      <c r="GG77" s="2">
        <f>GQ77/'Drive Train'!$F$35</f>
        <v>0.85483870967741948</v>
      </c>
      <c r="GH77" s="46">
        <f>GO77*12*60/(PI() * 'Drive Train'!$F$15)/GG$2*GG77</f>
        <v>-134890.05189206437</v>
      </c>
      <c r="GI77" s="2">
        <f>('DEPRECATED - DT-Prelim Calcs'!$C$6*GG77-GH77)/('DEPRECATED - DT-Prelim Calcs'!$C$6*GG77)*'DEPRECATED - DT-Prelim Calcs'!$C$7*GG77</f>
        <v>63.051723215252245</v>
      </c>
      <c r="GJ77" s="57">
        <f>GI77/'DEPRECATED - DT-Prelim Calcs'!$C$7*('DEPRECATED - DT-Prelim Calcs'!$C$8-'DEPRECATED - DT-Prelim Calcs'!$C$9)+'DEPRECATED - DT-Prelim Calcs'!$C$9</f>
        <v>3359.3539786377023</v>
      </c>
      <c r="GK77" s="57">
        <f t="shared" si="155"/>
        <v>29.999999999999982</v>
      </c>
      <c r="GL77" s="2">
        <f t="shared" si="156"/>
        <v>0.99579519204165001</v>
      </c>
      <c r="GM77" s="57">
        <f>GL77*'DEPRECATED - DT-Prelim Calcs'!$C$21/GG$2/'DEPRECATED - DT-Prelim Calcs'!$C$19/'DEPRECATED - DT-Prelim Calcs'!$C$18*3.39*'DEPRECATED - DT-Prelim Calcs'!$C$20</f>
        <v>25.773080821789936</v>
      </c>
      <c r="GN77" s="46">
        <f t="shared" si="157"/>
        <v>0</v>
      </c>
      <c r="GO77" s="57">
        <f>GM76*'DEPRECATED - DT-Prelim Calcs'!$C$11+GO76</f>
        <v>-385.56814401015015</v>
      </c>
      <c r="GP77" s="57">
        <f>GP76+0.5*GM77*'DEPRECATED - DT-Prelim Calcs'!$C$11^2+GO77*'DEPRECATED - DT-Prelim Calcs'!$C$11</f>
        <v>-147307.67431325879</v>
      </c>
      <c r="GQ77" s="57">
        <f>MIN('Drive Train'!$F$35-GK76*'DEPRECATED - DT-Prelim Calcs'!$C$21*'Drive Train'!$F$39,GQ76+GK$2)</f>
        <v>10.600000000000001</v>
      </c>
      <c r="GR77" s="57">
        <f>'Drive Train'!$F$35-GK77*'DEPRECATED - DT-Prelim Calcs'!$C$21*'Drive Train'!$F$39</f>
        <v>10.600000000000001</v>
      </c>
      <c r="GS77" s="1">
        <f>IF(GP77&gt;='Drive Train'!$F$29,1,0)</f>
        <v>0</v>
      </c>
      <c r="GT77" s="57">
        <f t="shared" si="158"/>
        <v>33.333333333333314</v>
      </c>
      <c r="GU77" s="63">
        <f>GU76+'DEPRECATED - DT-Prelim Calcs'!$C$11</f>
        <v>292</v>
      </c>
      <c r="GV77" s="2">
        <f>HF77/'Drive Train'!$F$35</f>
        <v>1.3878340390459865</v>
      </c>
      <c r="GW77" s="46">
        <f>HD77*12*60/(PI() * 'Drive Train'!$F$15)/GV$2*GV77</f>
        <v>-119033.36203019378</v>
      </c>
      <c r="GX77" s="2">
        <f>('DEPRECATED - DT-Prelim Calcs'!$C$6*GV77-GW77)/('DEPRECATED - DT-Prelim Calcs'!$C$6*GV77)*'DEPRECATED - DT-Prelim Calcs'!$C$7*GV77</f>
        <v>57.166519150942669</v>
      </c>
      <c r="GY77" s="57">
        <f>GX77/'DEPRECATED - DT-Prelim Calcs'!$C$7*('DEPRECATED - DT-Prelim Calcs'!$C$8-'DEPRECATED - DT-Prelim Calcs'!$C$9)+'DEPRECATED - DT-Prelim Calcs'!$C$9</f>
        <v>3046.0462269983173</v>
      </c>
      <c r="GZ77" s="57">
        <f t="shared" si="115"/>
        <v>33.333333333333314</v>
      </c>
      <c r="HA77" s="2">
        <f t="shared" si="159"/>
        <v>0.99579519204165001</v>
      </c>
      <c r="HB77" s="57">
        <f>HA77*'DEPRECATED - DT-Prelim Calcs'!$C$21/GV$2/'DEPRECATED - DT-Prelim Calcs'!$C$19/'DEPRECATED - DT-Prelim Calcs'!$C$18*3.39*'DEPRECATED - DT-Prelim Calcs'!$C$20</f>
        <v>25.773080821789936</v>
      </c>
      <c r="HC77" s="46">
        <f t="shared" si="160"/>
        <v>0</v>
      </c>
      <c r="HD77" s="57">
        <f>HB76*'DEPRECATED - DT-Prelim Calcs'!$C$11+HD76</f>
        <v>-209.57359743119986</v>
      </c>
      <c r="HE77" s="57">
        <f>HE76+0.5*HB77*'DEPRECATED - DT-Prelim Calcs'!$C$11^2+HD77*'DEPRECATED - DT-Prelim Calcs'!$C$11</f>
        <v>-137666.06621296352</v>
      </c>
      <c r="HF77" s="57">
        <f>MIN('Drive Train'!$F$35-GZ76*'DEPRECATED - DT-Prelim Calcs'!$C$21*'Drive Train'!$F$39,HF76+GZ$2)</f>
        <v>17.209142084170232</v>
      </c>
      <c r="HG77" s="57">
        <f>'Drive Train'!$F$35-GZ77*'DEPRECATED - DT-Prelim Calcs'!$C$21*'Drive Train'!$F$39</f>
        <v>10.400000000000002</v>
      </c>
      <c r="HH77" s="1">
        <f>IF(HE77&gt;='Drive Train'!$F$29,1,0)</f>
        <v>0</v>
      </c>
      <c r="HI77" s="57">
        <f t="shared" si="161"/>
        <v>37.037037037037017</v>
      </c>
      <c r="HJ77" s="63">
        <f>HJ76+'DEPRECATED - DT-Prelim Calcs'!$C$11</f>
        <v>292</v>
      </c>
      <c r="HK77" s="2">
        <f>HU77/'Drive Train'!$F$35</f>
        <v>0.82258064516129037</v>
      </c>
      <c r="HL77" s="46">
        <f>HS77*12*60/(PI() * 'Drive Train'!$F$15)/HK$2*HK77</f>
        <v>23644.488237891903</v>
      </c>
      <c r="HM77" s="2">
        <f>('DEPRECATED - DT-Prelim Calcs'!$C$6*HK77-HL77)/('DEPRECATED - DT-Prelim Calcs'!$C$6*HK77)*'DEPRECATED - DT-Prelim Calcs'!$C$7*HK77</f>
        <v>-8.7086156645458086</v>
      </c>
      <c r="HN77" s="57">
        <f>HM77/'DEPRECATED - DT-Prelim Calcs'!$C$7*('DEPRECATED - DT-Prelim Calcs'!$C$8-'DEPRECATED - DT-Prelim Calcs'!$C$9)+'DEPRECATED - DT-Prelim Calcs'!$C$9</f>
        <v>-460.91634429926444</v>
      </c>
      <c r="HO77" s="57">
        <f t="shared" si="116"/>
        <v>-460.91634429926444</v>
      </c>
      <c r="HP77" s="2">
        <f t="shared" si="162"/>
        <v>-10.813053259224979</v>
      </c>
      <c r="HQ77" s="57">
        <f>HP77*'DEPRECATED - DT-Prelim Calcs'!$C$21/HK$2/'DEPRECATED - DT-Prelim Calcs'!$C$19/'DEPRECATED - DT-Prelim Calcs'!$C$18*3.39*'DEPRECATED - DT-Prelim Calcs'!$C$20</f>
        <v>-279.86246349406775</v>
      </c>
      <c r="HR77" s="46">
        <f t="shared" si="163"/>
        <v>1</v>
      </c>
      <c r="HS77" s="57">
        <f>HQ76*'DEPRECATED - DT-Prelim Calcs'!$C$11+HS76</f>
        <v>70.235525352911424</v>
      </c>
      <c r="HT77" s="57">
        <f>HT76+0.5*HQ77*'DEPRECATED - DT-Prelim Calcs'!$C$11^2+HS77*'DEPRECATED - DT-Prelim Calcs'!$C$11</f>
        <v>-116851.35803892385</v>
      </c>
      <c r="HU77" s="57">
        <f>MIN('Drive Train'!$F$35-HO76*'DEPRECATED - DT-Prelim Calcs'!$C$21*'Drive Train'!$F$39,HU76+HO$2)</f>
        <v>10.200000000000001</v>
      </c>
      <c r="HV77" s="57">
        <f>'Drive Train'!$F$35-HO77*'DEPRECATED - DT-Prelim Calcs'!$C$21*'Drive Train'!$F$39</f>
        <v>40.054980657955866</v>
      </c>
      <c r="HW77" s="1">
        <f>IF(HT77&gt;='Drive Train'!$F$29,1,0)</f>
        <v>0</v>
      </c>
      <c r="HX77" s="57">
        <f t="shared" si="164"/>
        <v>-512.12927144362709</v>
      </c>
      <c r="HY77" s="63">
        <f>HY76+'DEPRECATED - DT-Prelim Calcs'!$C$11</f>
        <v>292</v>
      </c>
      <c r="HZ77" s="2">
        <f>IJ77/'Drive Train'!$F$35</f>
        <v>0.80645161290322598</v>
      </c>
      <c r="IA77" s="46">
        <f>IH77*12*60/(PI() * 'Drive Train'!$F$15)/HZ$2*HZ77</f>
        <v>4894.3369615863767</v>
      </c>
      <c r="IB77" s="2">
        <f>('DEPRECATED - DT-Prelim Calcs'!$C$6*HZ77-IA77)/('DEPRECATED - DT-Prelim Calcs'!$C$6*HZ77)*'DEPRECATED - DT-Prelim Calcs'!$C$7*HZ77</f>
        <v>-0.26946325969931711</v>
      </c>
      <c r="IC77" s="57">
        <f>IB77/'DEPRECATED - DT-Prelim Calcs'!$C$7*('DEPRECATED - DT-Prelim Calcs'!$C$8-'DEPRECATED - DT-Prelim Calcs'!$C$9)+'DEPRECATED - DT-Prelim Calcs'!$C$9</f>
        <v>-11.645284738349538</v>
      </c>
      <c r="ID77" s="57">
        <f t="shared" si="117"/>
        <v>-11.645284738349538</v>
      </c>
      <c r="IE77" s="2">
        <f t="shared" si="165"/>
        <v>-0.71378766762681467</v>
      </c>
      <c r="IF77" s="57">
        <f>IE77*'DEPRECATED - DT-Prelim Calcs'!$C$21/HZ$2/'DEPRECATED - DT-Prelim Calcs'!$C$19/'DEPRECATED - DT-Prelim Calcs'!$C$18*3.39*'DEPRECATED - DT-Prelim Calcs'!$C$20</f>
        <v>-18.474187658633902</v>
      </c>
      <c r="IG77" s="46">
        <f t="shared" si="166"/>
        <v>1</v>
      </c>
      <c r="IH77" s="57">
        <f>IF76*'DEPRECATED - DT-Prelim Calcs'!$C$11+IH76</f>
        <v>14.82931035674963</v>
      </c>
      <c r="II77" s="57">
        <f>II76+0.5*IF77*'DEPRECATED - DT-Prelim Calcs'!$C$11^2+IH77*'DEPRECATED - DT-Prelim Calcs'!$C$11</f>
        <v>-120774.7702621116</v>
      </c>
      <c r="IJ77" s="57">
        <f>MIN('Drive Train'!$F$35-ID76*'DEPRECATED - DT-Prelim Calcs'!$C$21*'Drive Train'!$F$39,IJ76+ID$2)</f>
        <v>10.000000000000002</v>
      </c>
      <c r="IK77" s="57">
        <f>'Drive Train'!$F$35-ID77*'DEPRECATED - DT-Prelim Calcs'!$C$21*'Drive Train'!$F$39</f>
        <v>13.098717084300972</v>
      </c>
      <c r="IL77" s="1">
        <f>IF(II77&gt;='Drive Train'!$F$29,1,0)</f>
        <v>0</v>
      </c>
      <c r="IM77" s="57">
        <f t="shared" si="167"/>
        <v>-12.93920526483282</v>
      </c>
      <c r="IN77" s="63">
        <f>IN76+'DEPRECATED - DT-Prelim Calcs'!$C$11</f>
        <v>292</v>
      </c>
      <c r="IO77" s="2">
        <f>IY77/'Drive Train'!$F$35</f>
        <v>0.79032258064516137</v>
      </c>
      <c r="IP77" s="46">
        <f>IW77*12*60/(PI() * 'Drive Train'!$F$15)/IO$2*IO77</f>
        <v>-124240.2608489085</v>
      </c>
      <c r="IQ77" s="2">
        <f>('DEPRECATED - DT-Prelim Calcs'!$C$6*IO77-IP77)/('DEPRECATED - DT-Prelim Calcs'!$C$6*IO77)*'DEPRECATED - DT-Prelim Calcs'!$C$7*IO77</f>
        <v>58.080855401694329</v>
      </c>
      <c r="IR77" s="57">
        <f>IQ77/'DEPRECATED - DT-Prelim Calcs'!$C$7*('DEPRECATED - DT-Prelim Calcs'!$C$8-'DEPRECATED - DT-Prelim Calcs'!$C$9)+'DEPRECATED - DT-Prelim Calcs'!$C$9</f>
        <v>3094.7223020902002</v>
      </c>
      <c r="IS77" s="57">
        <f t="shared" si="118"/>
        <v>43.333333333333321</v>
      </c>
      <c r="IT77" s="2">
        <f t="shared" si="168"/>
        <v>0.99579519204165001</v>
      </c>
      <c r="IU77" s="57">
        <f>IT77*'DEPRECATED - DT-Prelim Calcs'!$C$21/IO$2/'DEPRECATED - DT-Prelim Calcs'!$C$19/'DEPRECATED - DT-Prelim Calcs'!$C$18*3.39*'DEPRECATED - DT-Prelim Calcs'!$C$20</f>
        <v>25.773080821789936</v>
      </c>
      <c r="IV77" s="46">
        <f t="shared" si="169"/>
        <v>0</v>
      </c>
      <c r="IW77" s="57">
        <f>IU76*'DEPRECATED - DT-Prelim Calcs'!$C$11+IW76</f>
        <v>-384.11685757629596</v>
      </c>
      <c r="IX77" s="57">
        <f>IX76+0.5*IU77*'DEPRECATED - DT-Prelim Calcs'!$C$11^2+IW77*'DEPRECATED - DT-Prelim Calcs'!$C$11</f>
        <v>-158455.88335959986</v>
      </c>
      <c r="IY77" s="57">
        <f>MIN('Drive Train'!$F$35-IS76*'DEPRECATED - DT-Prelim Calcs'!$C$21*'Drive Train'!$F$39,IY76+IS$2)</f>
        <v>9.8000000000000007</v>
      </c>
      <c r="IZ77" s="57">
        <f>'Drive Train'!$F$35-IS77*'DEPRECATED - DT-Prelim Calcs'!$C$21*'Drive Train'!$F$39</f>
        <v>9.8000000000000007</v>
      </c>
      <c r="JA77" s="1">
        <f>IF(IX77&gt;='Drive Train'!$F$29,1,0)</f>
        <v>0</v>
      </c>
      <c r="JB77" s="57">
        <f t="shared" si="170"/>
        <v>48.148148148148138</v>
      </c>
      <c r="JC77" s="63">
        <f>JC76+'DEPRECATED - DT-Prelim Calcs'!$C$11</f>
        <v>292</v>
      </c>
      <c r="JD77" s="2">
        <f>JN77/'Drive Train'!$F$35</f>
        <v>0.77419354838709686</v>
      </c>
      <c r="JE77" s="46">
        <f>JL77*12*60/(PI() * 'Drive Train'!$F$15)/JD$2*JD77</f>
        <v>29848.161942328203</v>
      </c>
      <c r="JF77" s="2">
        <f>('DEPRECATED - DT-Prelim Calcs'!$C$6*JD77-JE77)/('DEPRECATED - DT-Prelim Calcs'!$C$6*JD77)*'DEPRECATED - DT-Prelim Calcs'!$C$7*JD77</f>
        <v>-11.630266771841312</v>
      </c>
      <c r="JG77" s="57">
        <f>JF77/'DEPRECATED - DT-Prelim Calcs'!$C$7*('DEPRECATED - DT-Prelim Calcs'!$C$8-'DEPRECATED - DT-Prelim Calcs'!$C$9)+'DEPRECATED - DT-Prelim Calcs'!$C$9</f>
        <v>-616.4548659034192</v>
      </c>
      <c r="JH77" s="57">
        <f t="shared" si="119"/>
        <v>-616.4548659034192</v>
      </c>
      <c r="JI77" s="2">
        <f t="shared" si="171"/>
        <v>-14.452888394468451</v>
      </c>
      <c r="JJ77" s="57">
        <f>JI77*'DEPRECATED - DT-Prelim Calcs'!$C$21/JD$2/'DEPRECATED - DT-Prelim Calcs'!$C$19/'DEPRECATED - DT-Prelim Calcs'!$C$18*3.39*'DEPRECATED - DT-Prelim Calcs'!$C$20</f>
        <v>-374.06834625825866</v>
      </c>
      <c r="JK77" s="46">
        <f t="shared" si="172"/>
        <v>1</v>
      </c>
      <c r="JL77" s="57">
        <f>JJ76*'DEPRECATED - DT-Prelim Calcs'!$C$11+JL76</f>
        <v>94.20489019914514</v>
      </c>
      <c r="JM77" s="57">
        <f>JM76+0.5*JJ77*'DEPRECATED - DT-Prelim Calcs'!$C$11^2+JL77*'DEPRECATED - DT-Prelim Calcs'!$C$11</f>
        <v>-170800.63257377071</v>
      </c>
      <c r="JN77" s="57">
        <f>MIN('Drive Train'!$F$35-JH76*'DEPRECATED - DT-Prelim Calcs'!$C$21*'Drive Train'!$F$39,JN76+JH$2)</f>
        <v>9.6000000000000014</v>
      </c>
      <c r="JO77" s="57">
        <f>'Drive Train'!$F$35-JH77*'DEPRECATED - DT-Prelim Calcs'!$C$21*'Drive Train'!$F$39</f>
        <v>49.387291954205146</v>
      </c>
      <c r="JP77" s="1">
        <f>IF(JM77&gt;='Drive Train'!$F$29,1,0)</f>
        <v>0</v>
      </c>
      <c r="JQ77" s="57">
        <f>MIN(JG77,'DEPRECATED - DT-Prelim Calcs'!$C$10)*'DEPRECATED - DT-Prelim Calcs'!$C$11*1000/60/60</f>
        <v>-684.94985100379915</v>
      </c>
      <c r="JR77" s="63">
        <f>JR76+'DEPRECATED - DT-Prelim Calcs'!$C$11</f>
        <v>292</v>
      </c>
      <c r="JS77" s="2">
        <f>KC77/'Drive Train'!$F$35</f>
        <v>0.75806451612903225</v>
      </c>
      <c r="JT77" s="46">
        <f>KA77*12*60/(PI() * 'Drive Train'!$F$15)/JS$2*JS77</f>
        <v>-100721.63289454867</v>
      </c>
      <c r="JU77" s="2">
        <f>('DEPRECATED - DT-Prelim Calcs'!$C$6*JS77-JT77)/('DEPRECATED - DT-Prelim Calcs'!$C$6*JS77)*'DEPRECATED - DT-Prelim Calcs'!$C$7*JS77</f>
        <v>47.368987130374222</v>
      </c>
      <c r="JV77" s="57">
        <f>JU77/'DEPRECATED - DT-Prelim Calcs'!$C$7*('DEPRECATED - DT-Prelim Calcs'!$C$8-'DEPRECATED - DT-Prelim Calcs'!$C$9)+'DEPRECATED - DT-Prelim Calcs'!$C$9</f>
        <v>2524.4597712975155</v>
      </c>
      <c r="JW77" s="57">
        <f t="shared" si="120"/>
        <v>49.999999999999993</v>
      </c>
      <c r="JX77" s="2">
        <f t="shared" si="173"/>
        <v>0.99579519204165001</v>
      </c>
      <c r="JY77" s="57">
        <f>JX77*'DEPRECATED - DT-Prelim Calcs'!$C$21/JS$2/'DEPRECATED - DT-Prelim Calcs'!$C$19/'DEPRECATED - DT-Prelim Calcs'!$C$18*3.39*'DEPRECATED - DT-Prelim Calcs'!$C$20</f>
        <v>25.773080821789936</v>
      </c>
      <c r="JZ77" s="46">
        <f t="shared" si="174"/>
        <v>0</v>
      </c>
      <c r="KA77" s="57">
        <f>JY76*'DEPRECATED - DT-Prelim Calcs'!$C$11+KA76</f>
        <v>-324.65492295565411</v>
      </c>
      <c r="KB77" s="57">
        <f>KB76+0.5*JY77*'DEPRECATED - DT-Prelim Calcs'!$C$11^2+KA77*'DEPRECATED - DT-Prelim Calcs'!$C$11</f>
        <v>-163360.450852621</v>
      </c>
      <c r="KC77" s="57">
        <f>MIN('Drive Train'!$F$35-JW76*'DEPRECATED - DT-Prelim Calcs'!$C$21*'Drive Train'!$F$39,KC76+JW$2)</f>
        <v>9.4</v>
      </c>
      <c r="KD77" s="57">
        <f>'Drive Train'!$F$35-JW77*'DEPRECATED - DT-Prelim Calcs'!$C$21*'Drive Train'!$F$39</f>
        <v>9.4</v>
      </c>
      <c r="KE77" s="1">
        <f>IF(KB77&gt;='Drive Train'!$F$29,1,0)</f>
        <v>0</v>
      </c>
      <c r="KF77" s="57">
        <f>MIN(JV77,'DEPRECATED - DT-Prelim Calcs'!$C$10)*'DEPRECATED - DT-Prelim Calcs'!$C$11*1000/60/60</f>
        <v>103.33333333333333</v>
      </c>
      <c r="KG77" s="63">
        <f>KG76+'DEPRECATED - DT-Prelim Calcs'!$C$11</f>
        <v>292</v>
      </c>
      <c r="KH77" s="2">
        <f>KR77/'Drive Train'!$F$35</f>
        <v>0.74193548387096786</v>
      </c>
      <c r="KI77" s="46">
        <f>KP77*12*60/(PI() * 'Drive Train'!$F$15)/KH$2*KH77</f>
        <v>-253134.45059970036</v>
      </c>
      <c r="KJ77" s="2">
        <f>('DEPRECATED - DT-Prelim Calcs'!$C$6*KH77-KI77)/('DEPRECATED - DT-Prelim Calcs'!$C$6*KH77)*'DEPRECATED - DT-Prelim Calcs'!$C$7*KH77</f>
        <v>116.24472979666898</v>
      </c>
      <c r="KK77" s="57">
        <f>KJ77/'DEPRECATED - DT-Prelim Calcs'!$C$7*('DEPRECATED - DT-Prelim Calcs'!$C$8-'DEPRECATED - DT-Prelim Calcs'!$C$9)+'DEPRECATED - DT-Prelim Calcs'!$C$9</f>
        <v>6191.1642460218372</v>
      </c>
      <c r="KL77" s="57">
        <f t="shared" si="121"/>
        <v>53.333333333333329</v>
      </c>
      <c r="KM77" s="2">
        <f t="shared" si="175"/>
        <v>0.99579519204165001</v>
      </c>
      <c r="KN77" s="57">
        <f>KM77*'DEPRECATED - DT-Prelim Calcs'!$C$21/KH$2/'DEPRECATED - DT-Prelim Calcs'!$C$19/'DEPRECATED - DT-Prelim Calcs'!$C$18*3.39*'DEPRECATED - DT-Prelim Calcs'!$C$20</f>
        <v>25.773080821789936</v>
      </c>
      <c r="KO77" s="46">
        <f t="shared" si="176"/>
        <v>0</v>
      </c>
      <c r="KP77" s="57">
        <f>KN76*'DEPRECATED - DT-Prelim Calcs'!$C$11+KP76</f>
        <v>-833.66297918486976</v>
      </c>
      <c r="KQ77" s="57">
        <f>KQ76+0.5*KN77*'DEPRECATED - DT-Prelim Calcs'!$C$11^2+KP77*'DEPRECATED - DT-Prelim Calcs'!$C$11</f>
        <v>-134087.47485759936</v>
      </c>
      <c r="KR77" s="57">
        <f>MIN('Drive Train'!$F$35-KL76*'DEPRECATED - DT-Prelim Calcs'!$C$21*'Drive Train'!$F$39,KR76+KL$2)</f>
        <v>9.2000000000000011</v>
      </c>
      <c r="KS77" s="57">
        <f>'Drive Train'!$F$35-KL77*'DEPRECATED - DT-Prelim Calcs'!$C$21*'Drive Train'!$F$39</f>
        <v>9.2000000000000011</v>
      </c>
      <c r="KT77" s="1">
        <f>IF(KQ77&gt;='Drive Train'!$F$29,1,0)</f>
        <v>0</v>
      </c>
      <c r="KU77" s="57">
        <f>MIN(KK77,'DEPRECATED - DT-Prelim Calcs'!$C$10)*'DEPRECATED - DT-Prelim Calcs'!$C$11*1000/60/60</f>
        <v>103.33333333333333</v>
      </c>
      <c r="KV77" s="63">
        <f>KV76+'DEPRECATED - DT-Prelim Calcs'!$C$11</f>
        <v>292</v>
      </c>
      <c r="KW77" s="2">
        <f>LG77/'Drive Train'!$F$35</f>
        <v>0.72580645161290325</v>
      </c>
      <c r="KX77" s="46">
        <f>LE77*12*60/(PI() * 'Drive Train'!$F$15)/KW$2*KW77</f>
        <v>28798.030734861899</v>
      </c>
      <c r="KY77" s="2">
        <f>('DEPRECATED - DT-Prelim Calcs'!$C$6*KW77-KX77)/('DEPRECATED - DT-Prelim Calcs'!$C$6*KW77)*'DEPRECATED - DT-Prelim Calcs'!$C$7*KW77</f>
        <v>-11.272054870190237</v>
      </c>
      <c r="KZ77" s="57">
        <f>KY77/'DEPRECATED - DT-Prelim Calcs'!$C$7*('DEPRECATED - DT-Prelim Calcs'!$C$8-'DEPRECATED - DT-Prelim Calcs'!$C$9)+'DEPRECATED - DT-Prelim Calcs'!$C$9</f>
        <v>-597.38491279892423</v>
      </c>
      <c r="LA77" s="57">
        <f t="shared" si="122"/>
        <v>-597.38491279892423</v>
      </c>
      <c r="LB77" s="2">
        <f t="shared" si="177"/>
        <v>-14.176924099935482</v>
      </c>
      <c r="LC77" s="57">
        <f>LB77*'DEPRECATED - DT-Prelim Calcs'!$C$21/KW$2/'DEPRECATED - DT-Prelim Calcs'!$C$19/'DEPRECATED - DT-Prelim Calcs'!$C$18*3.39*'DEPRECATED - DT-Prelim Calcs'!$C$20</f>
        <v>-366.9258634226627</v>
      </c>
      <c r="LD77" s="46">
        <f t="shared" si="178"/>
        <v>1</v>
      </c>
      <c r="LE77" s="57">
        <f>LC76*'DEPRECATED - DT-Prelim Calcs'!$C$11+LE76</f>
        <v>96.949900984718326</v>
      </c>
      <c r="LF77" s="57">
        <f>LF76+0.5*LC77*'DEPRECATED - DT-Prelim Calcs'!$C$11^2+LE77*'DEPRECATED - DT-Prelim Calcs'!$C$11</f>
        <v>-148254.11098536436</v>
      </c>
      <c r="LG77" s="57">
        <f>MIN('Drive Train'!$F$35-LA76*'DEPRECATED - DT-Prelim Calcs'!$C$21*'Drive Train'!$F$39,LG76+LA$2)</f>
        <v>9</v>
      </c>
      <c r="LH77" s="57">
        <f>'Drive Train'!$F$35-LA77*'DEPRECATED - DT-Prelim Calcs'!$C$21*'Drive Train'!$F$39</f>
        <v>48.243094767935453</v>
      </c>
      <c r="LI77" s="1">
        <f>IF(LF77&gt;='Drive Train'!$F$29,1,0)</f>
        <v>0</v>
      </c>
      <c r="LJ77" s="57">
        <f>MIN(KZ77,'DEPRECATED - DT-Prelim Calcs'!$C$10)*'DEPRECATED - DT-Prelim Calcs'!$C$11*1000/60/60</f>
        <v>-663.76101422102693</v>
      </c>
      <c r="LK77" s="63">
        <f>LK76+'DEPRECATED - DT-Prelim Calcs'!$C$11</f>
        <v>292</v>
      </c>
      <c r="LL77" s="2">
        <f>LV77/'Drive Train'!$F$35</f>
        <v>0.70967741935483875</v>
      </c>
      <c r="LM77" s="46">
        <f>LT77*12*60/(PI() * 'Drive Train'!$F$15)/LL$2*LL77</f>
        <v>-76188.971524392953</v>
      </c>
      <c r="LN77" s="2">
        <f>('DEPRECATED - DT-Prelim Calcs'!$C$6*LL77-LM77)/('DEPRECATED - DT-Prelim Calcs'!$C$6*LL77)*'DEPRECATED - DT-Prelim Calcs'!$C$7*LL77</f>
        <v>36.159744977228087</v>
      </c>
      <c r="LO77" s="57">
        <f>LN77/'DEPRECATED - DT-Prelim Calcs'!$C$7*('DEPRECATED - DT-Prelim Calcs'!$C$8-'DEPRECATED - DT-Prelim Calcs'!$C$9)+'DEPRECATED - DT-Prelim Calcs'!$C$9</f>
        <v>1927.7187886217275</v>
      </c>
      <c r="LP77" s="57">
        <f t="shared" si="123"/>
        <v>60</v>
      </c>
      <c r="LQ77" s="2">
        <f t="shared" si="179"/>
        <v>0.99579519204165001</v>
      </c>
      <c r="LR77" s="57">
        <f>LQ77*'DEPRECATED - DT-Prelim Calcs'!$C$21/LL$2/'DEPRECATED - DT-Prelim Calcs'!$C$19/'DEPRECATED - DT-Prelim Calcs'!$C$18*3.39*'DEPRECATED - DT-Prelim Calcs'!$C$20</f>
        <v>25.773080821789936</v>
      </c>
      <c r="LS77" s="46">
        <f t="shared" si="180"/>
        <v>0</v>
      </c>
      <c r="LT77" s="57">
        <f>LR76*'DEPRECATED - DT-Prelim Calcs'!$C$11+LT76</f>
        <v>-262.3230947977479</v>
      </c>
      <c r="LU77" s="57">
        <f>LU76+0.5*LR77*'DEPRECATED - DT-Prelim Calcs'!$C$11^2+LT77*'DEPRECATED - DT-Prelim Calcs'!$C$11</f>
        <v>-159787.81874554636</v>
      </c>
      <c r="LV77" s="57">
        <f>MIN('Drive Train'!$F$35-LP76*'DEPRECATED - DT-Prelim Calcs'!$C$21*'Drive Train'!$F$39,LV76+LP$2)</f>
        <v>8.8000000000000007</v>
      </c>
      <c r="LW77" s="57">
        <f>'Drive Train'!$F$35-LP77*'DEPRECATED - DT-Prelim Calcs'!$C$21*'Drive Train'!$F$39</f>
        <v>8.8000000000000007</v>
      </c>
      <c r="LX77" s="1">
        <f>IF(LU77&gt;='Drive Train'!$F$29,1,0)</f>
        <v>0</v>
      </c>
      <c r="LY77" s="57">
        <f>MIN(LO77,'DEPRECATED - DT-Prelim Calcs'!$C$10)*'DEPRECATED - DT-Prelim Calcs'!$C$11*1000/60/60</f>
        <v>103.33333333333333</v>
      </c>
      <c r="LZ77" s="63">
        <f>LZ76+'DEPRECATED - DT-Prelim Calcs'!$C$11</f>
        <v>292</v>
      </c>
    </row>
    <row r="78" spans="2:338" x14ac:dyDescent="0.2">
      <c r="B78" s="73"/>
      <c r="C78" s="73"/>
      <c r="Q78" s="126"/>
      <c r="R78" s="63">
        <f>R77+'DEPRECATED - DT-Prelim Calcs'!$C$11</f>
        <v>296</v>
      </c>
      <c r="S78" s="2">
        <f>AG78/'Drive Train'!$F$35</f>
        <v>0</v>
      </c>
      <c r="T78" s="46">
        <f>AE78*12*60/(PI() * 'Drive Train'!$F$15)/S$2*ABS(S78)</f>
        <v>0</v>
      </c>
      <c r="U78" s="2">
        <f>IF(OR(AD77=1,AND($C$32=Motors!$C$32,'DEPRECATED - DT-Prelim Calcs'!AI77=1)),0,IF(AG78=0,-(V77+$C$9)/($C$8-$C$9)*$C$7,($C$6*S78-T78)/($C$6*S78)*$C$7*S78))</f>
        <v>0</v>
      </c>
      <c r="V78" s="57">
        <f>IF(AND(AD77=1,AI77=1),0,ABS(U78/$C$7*($C$8-$C$9)+$C$9) *'Drive Train'!$AA$49 + V77*(1-'Drive Train'!$AA$49))</f>
        <v>0</v>
      </c>
      <c r="W78" s="57">
        <f t="shared" si="96"/>
        <v>0</v>
      </c>
      <c r="X78" s="2">
        <f>MAX(MIN(IF(AND(AI77=1,AG78&lt;0),-1,1)*(W78-$C$9)/($C$8-$C$9)*$C$7-$C$29*AE78/T$2 -  AI77*$C$29/2,X$2),MAX(X$4:X77)*-1)</f>
        <v>-0.2458281045106315</v>
      </c>
      <c r="Y78" s="57">
        <f t="shared" si="97"/>
        <v>0</v>
      </c>
      <c r="Z78" s="57">
        <f t="shared" si="98"/>
        <v>0</v>
      </c>
      <c r="AA78" s="57">
        <f t="shared" si="99"/>
        <v>0</v>
      </c>
      <c r="AB78" s="57" t="e">
        <f t="shared" si="100"/>
        <v>#N/A</v>
      </c>
      <c r="AC78" s="46">
        <f t="shared" si="124"/>
        <v>1</v>
      </c>
      <c r="AD78" s="1">
        <f t="shared" si="101"/>
        <v>1</v>
      </c>
      <c r="AE78" s="57">
        <f t="shared" si="102"/>
        <v>0</v>
      </c>
      <c r="AF78" s="57" t="e">
        <f t="shared" si="103"/>
        <v>#N/A</v>
      </c>
      <c r="AG78" s="57">
        <f>IF(AI77=0,MIN('Drive Train'!$F$35-W77*$C$21*'Drive Train'!$F$39,AG77+W$2)-$C$3,IF(AE77-1&lt;=0,0,IF($C$32=Motors!$C$30,MAX(MAX(AG$4:AG77)*-1,AG77-W$2),MAX(0,MAX(AG$4:AG77)*-1,AG77-W$2))))</f>
        <v>0</v>
      </c>
      <c r="AH78" s="57">
        <f>'Drive Train'!$F$35-ABS(W78)*'DEPRECATED - DT-Prelim Calcs'!$C$21*'Drive Train'!$F$39</f>
        <v>12.4</v>
      </c>
      <c r="AI78" s="1">
        <f>IF(AJ78&gt;='Drive Train'!$F$29,1,0)</f>
        <v>1</v>
      </c>
      <c r="AJ78" s="57">
        <f>AJ77+0.5*Y78*'DEPRECATED - DT-Prelim Calcs'!$C$11^2+AE78*'DEPRECATED - DT-Prelim Calcs'!$C$11</f>
        <v>784.33981740885292</v>
      </c>
      <c r="AK78" s="57">
        <f t="shared" si="181"/>
        <v>0</v>
      </c>
      <c r="AL78" s="63">
        <f>AL77+'DEPRECATED - DT-Prelim Calcs'!$C$11</f>
        <v>296</v>
      </c>
      <c r="AM78" s="2">
        <f>AW78/'Drive Train'!$F$35</f>
        <v>0.90171798498407685</v>
      </c>
      <c r="AN78" s="46">
        <f>AU78*12*60/(PI() * 'Drive Train'!$F$15)/AM$2*AM78</f>
        <v>4074.5129748104873</v>
      </c>
      <c r="AO78" s="2">
        <f>('DEPRECATED - DT-Prelim Calcs'!$C$6*AM78-AN78)/('DEPRECATED - DT-Prelim Calcs'!$C$6*AM78)*'DEPRECATED - DT-Prelim Calcs'!$C$7*AM78</f>
        <v>0.33081834206804672</v>
      </c>
      <c r="AP78" s="57">
        <f>AO78/'DEPRECATED - DT-Prelim Calcs'!$C$7*('DEPRECATED - DT-Prelim Calcs'!$C$8-'DEPRECATED - DT-Prelim Calcs'!$C$9)+'DEPRECATED - DT-Prelim Calcs'!$C$9</f>
        <v>20.311615471921325</v>
      </c>
      <c r="AQ78" s="57">
        <f t="shared" si="105"/>
        <v>20.311615471921325</v>
      </c>
      <c r="AR78" s="2">
        <f t="shared" si="125"/>
        <v>-9.2166453913300472E-9</v>
      </c>
      <c r="AS78" s="57">
        <f>AR78*'DEPRECATED - DT-Prelim Calcs'!$C$21/AM$2/'DEPRECATED - DT-Prelim Calcs'!$C$19/'DEPRECATED - DT-Prelim Calcs'!$C$18*3.39*'DEPRECATED - DT-Prelim Calcs'!$C$20</f>
        <v>-6.6792426367374604E-8</v>
      </c>
      <c r="AT78" s="46">
        <f t="shared" si="126"/>
        <v>0</v>
      </c>
      <c r="AU78" s="57">
        <f>AS77*'DEPRECATED - DT-Prelim Calcs'!$C$11+AU77</f>
        <v>39.432321418612688</v>
      </c>
      <c r="AV78" s="57">
        <f>AV77+0.5*AS78*'DEPRECATED - DT-Prelim Calcs'!$C$11^2+AU78*'DEPRECATED - DT-Prelim Calcs'!$C$11</f>
        <v>11627.353530956972</v>
      </c>
      <c r="AW78" s="57">
        <f>MIN('Drive Train'!$F$35-AQ77*'DEPRECATED - DT-Prelim Calcs'!$C$21*'Drive Train'!$F$39,AW77+AQ$2)</f>
        <v>11.181303013802554</v>
      </c>
      <c r="AX78" s="57">
        <f>'Drive Train'!$F$35-AQ78*'DEPRECATED - DT-Prelim Calcs'!$C$21*'Drive Train'!$F$39</f>
        <v>11.18130307168472</v>
      </c>
      <c r="AY78" s="1">
        <f>IF(AV78&gt;='Drive Train'!$F$29,1,0)</f>
        <v>1</v>
      </c>
      <c r="AZ78" s="57">
        <f t="shared" si="127"/>
        <v>22.568461635468143</v>
      </c>
      <c r="BA78" s="63">
        <f>BA77+'DEPRECATED - DT-Prelim Calcs'!$C$11</f>
        <v>296</v>
      </c>
      <c r="BB78" s="2">
        <f>BL78/'Drive Train'!$F$35</f>
        <v>0.55000000000000004</v>
      </c>
      <c r="BC78" s="46">
        <f>BJ78*12*60/(PI() * 'Drive Train'!$F$15)/BB$2*BB78</f>
        <v>5574.3989565085767</v>
      </c>
      <c r="BD78" s="2">
        <f>('DEPRECATED - DT-Prelim Calcs'!$C$6*BB78-BC78)/('DEPRECATED - DT-Prelim Calcs'!$C$6*BB78)*'DEPRECATED - DT-Prelim Calcs'!$C$7*BB78</f>
        <v>-1.1950068452505944</v>
      </c>
      <c r="BE78" s="57">
        <f>BD78/'DEPRECATED - DT-Prelim Calcs'!$C$7*('DEPRECATED - DT-Prelim Calcs'!$C$8-'DEPRECATED - DT-Prelim Calcs'!$C$9)+'DEPRECATED - DT-Prelim Calcs'!$C$9</f>
        <v>-60.917999272054466</v>
      </c>
      <c r="BF78" s="57">
        <f t="shared" si="106"/>
        <v>-60.917999272054466</v>
      </c>
      <c r="BG78" s="2">
        <f t="shared" si="128"/>
        <v>-1.9370343060717945</v>
      </c>
      <c r="BH78" s="57">
        <f>BG78*'DEPRECATED - DT-Prelim Calcs'!$C$21/BB$2/'DEPRECATED - DT-Prelim Calcs'!$C$19/'DEPRECATED - DT-Prelim Calcs'!$C$18*3.39*'DEPRECATED - DT-Prelim Calcs'!$C$20</f>
        <v>-20.276476900202162</v>
      </c>
      <c r="BI78" s="46">
        <f t="shared" si="129"/>
        <v>1</v>
      </c>
      <c r="BJ78" s="57">
        <f>BH77*'DEPRECATED - DT-Prelim Calcs'!$C$11+BJ77</f>
        <v>61.232485349461371</v>
      </c>
      <c r="BK78" s="57">
        <f>BK77+0.5*BH78*'DEPRECATED - DT-Prelim Calcs'!$C$11^2+BJ78*'DEPRECATED - DT-Prelim Calcs'!$C$11</f>
        <v>6155.2584833295959</v>
      </c>
      <c r="BL78" s="57">
        <f>MIN('Drive Train'!$F$35-BF77*'DEPRECATED - DT-Prelim Calcs'!$C$21*'Drive Train'!$F$39,BL77+BF$2)</f>
        <v>6.82</v>
      </c>
      <c r="BM78" s="57">
        <f>'Drive Train'!$F$35-BF78*'DEPRECATED - DT-Prelim Calcs'!$C$21*'Drive Train'!$F$39</f>
        <v>16.055079956323269</v>
      </c>
      <c r="BN78" s="1">
        <f>IF(BK78&gt;='Drive Train'!$F$29,1,0)</f>
        <v>1</v>
      </c>
      <c r="BO78" s="57">
        <f t="shared" si="130"/>
        <v>-67.686665857838292</v>
      </c>
      <c r="BP78" s="63">
        <f>BP77+'DEPRECATED - DT-Prelim Calcs'!$C$11</f>
        <v>296</v>
      </c>
      <c r="BQ78" s="2">
        <f>CA78/'Drive Train'!$F$35</f>
        <v>0.55000000000000004</v>
      </c>
      <c r="BR78" s="46">
        <f>BY78*12*60/(PI() * 'Drive Train'!$F$15)/BQ$2*BQ78</f>
        <v>-755.55132536815131</v>
      </c>
      <c r="BS78" s="2">
        <f>('DEPRECATED - DT-Prelim Calcs'!$C$6*BQ78-BR78)/('DEPRECATED - DT-Prelim Calcs'!$C$6*BQ78)*'DEPRECATED - DT-Prelim Calcs'!$C$7*BQ78</f>
        <v>1.6671282728212469</v>
      </c>
      <c r="BT78" s="57">
        <f>BS78/'DEPRECATED - DT-Prelim Calcs'!$C$7*('DEPRECATED - DT-Prelim Calcs'!$C$8-'DEPRECATED - DT-Prelim Calcs'!$C$9)+'DEPRECATED - DT-Prelim Calcs'!$C$9</f>
        <v>91.452098507454764</v>
      </c>
      <c r="BU78" s="57">
        <f t="shared" si="107"/>
        <v>91.452098507454764</v>
      </c>
      <c r="BV78" s="2">
        <f t="shared" si="131"/>
        <v>1.7677023142303978</v>
      </c>
      <c r="BW78" s="57">
        <f>BV78*'DEPRECATED - DT-Prelim Calcs'!$C$21/BQ$2/'DEPRECATED - DT-Prelim Calcs'!$C$19/'DEPRECATED - DT-Prelim Calcs'!$C$18*3.39*'DEPRECATED - DT-Prelim Calcs'!$C$20</f>
        <v>24.197465781175218</v>
      </c>
      <c r="BX78" s="46">
        <f t="shared" si="132"/>
        <v>0</v>
      </c>
      <c r="BY78" s="57">
        <f>BW77*'DEPRECATED - DT-Prelim Calcs'!$C$11+BY77</f>
        <v>-6.3466162919428228</v>
      </c>
      <c r="BZ78" s="57">
        <f>BZ77+0.5*BW78*'DEPRECATED - DT-Prelim Calcs'!$C$11^2+BY78*'DEPRECATED - DT-Prelim Calcs'!$C$11</f>
        <v>-6227.2344553823195</v>
      </c>
      <c r="CA78" s="57">
        <f>MIN('Drive Train'!$F$35-BU77*'DEPRECATED - DT-Prelim Calcs'!$C$21*'Drive Train'!$F$39,CA77+BU$2)</f>
        <v>6.82</v>
      </c>
      <c r="CB78" s="57">
        <f>'Drive Train'!$F$35-BU78*'DEPRECATED - DT-Prelim Calcs'!$C$21*'Drive Train'!$F$39</f>
        <v>6.912874089552715</v>
      </c>
      <c r="CC78" s="1">
        <f>IF(BZ78&gt;='Drive Train'!$F$29,1,0)</f>
        <v>0</v>
      </c>
      <c r="CD78" s="57">
        <f t="shared" si="133"/>
        <v>101.61344278606086</v>
      </c>
      <c r="CE78" s="63">
        <f>CE77+'DEPRECATED - DT-Prelim Calcs'!$C$11</f>
        <v>296</v>
      </c>
      <c r="CF78" s="2">
        <f>CP78/'Drive Train'!$F$35</f>
        <v>0.74274703517565732</v>
      </c>
      <c r="CG78" s="46">
        <f>CN78*12*60/(PI() * 'Drive Train'!$F$15)/CF$2*CF78</f>
        <v>12368.081444217485</v>
      </c>
      <c r="CH78" s="2">
        <f>('DEPRECATED - DT-Prelim Calcs'!$C$6*CF78-CG78)/('DEPRECATED - DT-Prelim Calcs'!$C$6*CF78)*'DEPRECATED - DT-Prelim Calcs'!$C$7*CF78</f>
        <v>-3.8023016490848538</v>
      </c>
      <c r="CI78" s="57">
        <f>CH78/'DEPRECATED - DT-Prelim Calcs'!$C$7*('DEPRECATED - DT-Prelim Calcs'!$C$8-'DEPRECATED - DT-Prelim Calcs'!$C$9)+'DEPRECATED - DT-Prelim Calcs'!$C$9</f>
        <v>-199.72128696165424</v>
      </c>
      <c r="CJ78" s="57">
        <f t="shared" si="108"/>
        <v>-199.72128696165424</v>
      </c>
      <c r="CK78" s="2">
        <f t="shared" si="134"/>
        <v>-5.0214204508463247</v>
      </c>
      <c r="CL78" s="57">
        <f>CK78*'DEPRECATED - DT-Prelim Calcs'!$C$21/CF$2/'DEPRECATED - DT-Prelim Calcs'!$C$19/'DEPRECATED - DT-Prelim Calcs'!$C$18*3.39*'DEPRECATED - DT-Prelim Calcs'!$C$20</f>
        <v>-84.909779729183114</v>
      </c>
      <c r="CM78" s="46">
        <f t="shared" si="135"/>
        <v>1</v>
      </c>
      <c r="CN78" s="57">
        <f>CL77*'DEPRECATED - DT-Prelim Calcs'!$C$11+CN77</f>
        <v>62.277618412272787</v>
      </c>
      <c r="CO78" s="57">
        <f>CO77+0.5*CL78*'DEPRECATED - DT-Prelim Calcs'!$C$11^2+CN78*'DEPRECATED - DT-Prelim Calcs'!$C$11</f>
        <v>-25999.503955592998</v>
      </c>
      <c r="CP78" s="57">
        <f>MIN('Drive Train'!$F$35-CJ77*'DEPRECATED - DT-Prelim Calcs'!$C$21*'Drive Train'!$F$39,CP77+CJ$2)</f>
        <v>9.2100632361781507</v>
      </c>
      <c r="CQ78" s="57">
        <f>'Drive Train'!$F$35-CJ78*'DEPRECATED - DT-Prelim Calcs'!$C$21*'Drive Train'!$F$39</f>
        <v>24.383277217699252</v>
      </c>
      <c r="CR78" s="1">
        <f>IF(CO78&gt;='Drive Train'!$F$29,1,0)</f>
        <v>0</v>
      </c>
      <c r="CS78" s="57">
        <f t="shared" si="136"/>
        <v>-221.91254106850471</v>
      </c>
      <c r="CT78" s="63">
        <f>CT77+'DEPRECATED - DT-Prelim Calcs'!$C$11</f>
        <v>296</v>
      </c>
      <c r="CU78" s="2">
        <f>DE78/'Drive Train'!$F$35</f>
        <v>0.55000000000000004</v>
      </c>
      <c r="CV78" s="46">
        <f>DC78*12*60/(PI() * 'Drive Train'!$F$15)/CU$2*CU78</f>
        <v>-13366.702382133966</v>
      </c>
      <c r="CW78" s="2">
        <f>('DEPRECATED - DT-Prelim Calcs'!$C$6*CU78-CV78)/('DEPRECATED - DT-Prelim Calcs'!$C$6*CU78)*'DEPRECATED - DT-Prelim Calcs'!$C$7*CU78</f>
        <v>7.3693560489573846</v>
      </c>
      <c r="CX78" s="57">
        <f>CW78/'DEPRECATED - DT-Prelim Calcs'!$C$7*('DEPRECATED - DT-Prelim Calcs'!$C$8-'DEPRECATED - DT-Prelim Calcs'!$C$9)+'DEPRECATED - DT-Prelim Calcs'!$C$9</f>
        <v>395.01883032416282</v>
      </c>
      <c r="CY78" s="57">
        <f t="shared" si="109"/>
        <v>93</v>
      </c>
      <c r="CZ78" s="2">
        <f t="shared" si="137"/>
        <v>1.2803081040535502</v>
      </c>
      <c r="DA78" s="57">
        <f>CZ78*'DEPRECATED - DT-Prelim Calcs'!$C$21/CU$2/'DEPRECATED - DT-Prelim Calcs'!$C$19/'DEPRECATED - DT-Prelim Calcs'!$C$18*3.39*'DEPRECATED - DT-Prelim Calcs'!$C$20</f>
        <v>25.773080821789936</v>
      </c>
      <c r="DB78" s="46">
        <f t="shared" si="138"/>
        <v>0</v>
      </c>
      <c r="DC78" s="57">
        <f>DA77*'DEPRECATED - DT-Prelim Calcs'!$C$11+DC77</f>
        <v>-76.350425466242299</v>
      </c>
      <c r="DD78" s="57">
        <f>DD77+0.5*DA78*'DEPRECATED - DT-Prelim Calcs'!$C$11^2+DC78*'DEPRECATED - DT-Prelim Calcs'!$C$11</f>
        <v>-48896.409442974902</v>
      </c>
      <c r="DE78" s="57">
        <f>MIN('Drive Train'!$F$35-CY77*'DEPRECATED - DT-Prelim Calcs'!$C$21*'Drive Train'!$F$39,DE77+CY$2)</f>
        <v>6.82</v>
      </c>
      <c r="DF78" s="57">
        <f>'Drive Train'!$F$35-CY78*'DEPRECATED - DT-Prelim Calcs'!$C$21*'Drive Train'!$F$39</f>
        <v>6.82</v>
      </c>
      <c r="DG78" s="1">
        <f>IF(DD78&gt;='Drive Train'!$F$29,1,0)</f>
        <v>0</v>
      </c>
      <c r="DH78" s="57">
        <f t="shared" si="139"/>
        <v>103.33333333333333</v>
      </c>
      <c r="DI78" s="63">
        <f>DI77+'DEPRECATED - DT-Prelim Calcs'!$C$11</f>
        <v>296</v>
      </c>
      <c r="DJ78" s="2">
        <f>DT78/'Drive Train'!$F$35</f>
        <v>0.55000000000000004</v>
      </c>
      <c r="DK78" s="46">
        <f>DR78*12*60/(PI() * 'Drive Train'!$F$15)/DJ$2*DJ78</f>
        <v>-25066.592943321612</v>
      </c>
      <c r="DL78" s="2">
        <f>('DEPRECATED - DT-Prelim Calcs'!$C$6*DJ78-DK78)/('DEPRECATED - DT-Prelim Calcs'!$C$6*DJ78)*'DEPRECATED - DT-Prelim Calcs'!$C$7*DJ78</f>
        <v>12.659550467805831</v>
      </c>
      <c r="DM78" s="57">
        <f>DL78/'DEPRECATED - DT-Prelim Calcs'!$C$7*('DEPRECATED - DT-Prelim Calcs'!$C$8-'DEPRECATED - DT-Prelim Calcs'!$C$9)+'DEPRECATED - DT-Prelim Calcs'!$C$9</f>
        <v>676.65034233173787</v>
      </c>
      <c r="DN78" s="57">
        <f t="shared" si="110"/>
        <v>93</v>
      </c>
      <c r="DO78" s="2">
        <f t="shared" si="140"/>
        <v>1.1037138828047846</v>
      </c>
      <c r="DP78" s="57">
        <f>DO78*'DEPRECATED - DT-Prelim Calcs'!$C$21/DJ$2/'DEPRECATED - DT-Prelim Calcs'!$C$19/'DEPRECATED - DT-Prelim Calcs'!$C$18*3.39*'DEPRECATED - DT-Prelim Calcs'!$C$20</f>
        <v>25.773080821789936</v>
      </c>
      <c r="DQ78" s="46">
        <f t="shared" si="141"/>
        <v>0</v>
      </c>
      <c r="DR78" s="57">
        <f>DP77*'DEPRECATED - DT-Prelim Calcs'!$C$11+DR77</f>
        <v>-123.43107247847171</v>
      </c>
      <c r="DS78" s="57">
        <f>DS77+0.5*DP78*'DEPRECATED - DT-Prelim Calcs'!$C$11^2+DR78*'DEPRECATED - DT-Prelim Calcs'!$C$11</f>
        <v>-82046.1449173781</v>
      </c>
      <c r="DT78" s="57">
        <f>MIN('Drive Train'!$F$35-DN77*'DEPRECATED - DT-Prelim Calcs'!$C$21*'Drive Train'!$F$39,DT77+DN$2)</f>
        <v>6.82</v>
      </c>
      <c r="DU78" s="57">
        <f>'Drive Train'!$F$35-DN78*'DEPRECATED - DT-Prelim Calcs'!$C$21*'Drive Train'!$F$39</f>
        <v>6.82</v>
      </c>
      <c r="DV78" s="1">
        <f>IF(DS78&gt;='Drive Train'!$F$29,1,0)</f>
        <v>0</v>
      </c>
      <c r="DW78" s="57">
        <f t="shared" si="142"/>
        <v>103.33333333333333</v>
      </c>
      <c r="DX78" s="63">
        <f>DX77+'DEPRECATED - DT-Prelim Calcs'!$C$11</f>
        <v>296</v>
      </c>
      <c r="DY78" s="2">
        <f>EI78/'Drive Train'!$F$35</f>
        <v>1.8582101279630183</v>
      </c>
      <c r="DZ78" s="46">
        <f>EG78*12*60/(PI() * 'Drive Train'!$F$15)/DY$2*DY78</f>
        <v>-360524.30975493026</v>
      </c>
      <c r="EA78" s="2">
        <f>('DEPRECATED - DT-Prelim Calcs'!$C$6*DY78-DZ78)/('DEPRECATED - DT-Prelim Calcs'!$C$6*DY78)*'DEPRECATED - DT-Prelim Calcs'!$C$7*DY78</f>
        <v>167.49209250771204</v>
      </c>
      <c r="EB78" s="57">
        <f>EA78/'DEPRECATED - DT-Prelim Calcs'!$C$7*('DEPRECATED - DT-Prelim Calcs'!$C$8-'DEPRECATED - DT-Prelim Calcs'!$C$9)+'DEPRECATED - DT-Prelim Calcs'!$C$9</f>
        <v>8919.3952152445891</v>
      </c>
      <c r="EC78" s="57">
        <f t="shared" si="111"/>
        <v>93</v>
      </c>
      <c r="ED78" s="2">
        <f t="shared" si="143"/>
        <v>0.96993038185874991</v>
      </c>
      <c r="EE78" s="57">
        <f>ED78*'DEPRECATED - DT-Prelim Calcs'!$C$21/DY$2/'DEPRECATED - DT-Prelim Calcs'!$C$19/'DEPRECATED - DT-Prelim Calcs'!$C$18*3.39*'DEPRECATED - DT-Prelim Calcs'!$C$20</f>
        <v>25.773080821789936</v>
      </c>
      <c r="EF78" s="46">
        <f t="shared" si="144"/>
        <v>0</v>
      </c>
      <c r="EG78" s="57">
        <f>EE77*'DEPRECATED - DT-Prelim Calcs'!$C$11+EG77</f>
        <v>-461.7593230281675</v>
      </c>
      <c r="EH78" s="57">
        <f>EH77+0.5*EE78*'DEPRECATED - DT-Prelim Calcs'!$C$11^2+EG78*'DEPRECATED - DT-Prelim Calcs'!$C$11</f>
        <v>-148798.34828103977</v>
      </c>
      <c r="EI78" s="57">
        <f>MIN('Drive Train'!$F$35-EC77*'DEPRECATED - DT-Prelim Calcs'!$C$21*'Drive Train'!$F$39,EI77+EC$2)</f>
        <v>23.041805586741429</v>
      </c>
      <c r="EJ78" s="57">
        <f>'Drive Train'!$F$35-EC78*'DEPRECATED - DT-Prelim Calcs'!$C$21*'Drive Train'!$F$39</f>
        <v>6.82</v>
      </c>
      <c r="EK78" s="1">
        <f>IF(EH78&gt;='Drive Train'!$F$29,1,0)</f>
        <v>0</v>
      </c>
      <c r="EL78" s="57">
        <f t="shared" si="145"/>
        <v>103.33333333333333</v>
      </c>
      <c r="EM78" s="63">
        <f>EM77+'DEPRECATED - DT-Prelim Calcs'!$C$11</f>
        <v>296</v>
      </c>
      <c r="EN78" s="2">
        <f>EX78/'Drive Train'!$F$35</f>
        <v>0.55000000000000004</v>
      </c>
      <c r="EO78" s="46">
        <f>EV78*12*60/(PI() * 'Drive Train'!$F$15)/EN$2*EN78</f>
        <v>-70091.935849993024</v>
      </c>
      <c r="EP78" s="2">
        <f>('DEPRECATED - DT-Prelim Calcs'!$C$6*EN78-EO78)/('DEPRECATED - DT-Prelim Calcs'!$C$6*EN78)*'DEPRECATED - DT-Prelim Calcs'!$C$7*EN78</f>
        <v>33.018101388083146</v>
      </c>
      <c r="EQ78" s="57">
        <f>EP78/'DEPRECATED - DT-Prelim Calcs'!$C$7*('DEPRECATED - DT-Prelim Calcs'!$C$8-'DEPRECATED - DT-Prelim Calcs'!$C$9)+'DEPRECATED - DT-Prelim Calcs'!$C$9</f>
        <v>1760.4686340626838</v>
      </c>
      <c r="ER78" s="57">
        <f t="shared" si="112"/>
        <v>93</v>
      </c>
      <c r="ES78" s="2">
        <f t="shared" si="146"/>
        <v>0.86507304327942547</v>
      </c>
      <c r="ET78" s="57">
        <f>ES78*'DEPRECATED - DT-Prelim Calcs'!$C$21/EN$2/'DEPRECATED - DT-Prelim Calcs'!$C$19/'DEPRECATED - DT-Prelim Calcs'!$C$18*3.39*'DEPRECATED - DT-Prelim Calcs'!$C$20</f>
        <v>25.773080821789936</v>
      </c>
      <c r="EU78" s="46">
        <f t="shared" si="147"/>
        <v>0</v>
      </c>
      <c r="EV78" s="57">
        <f>ET77*'DEPRECATED - DT-Prelim Calcs'!$C$11+EV77</f>
        <v>-270.5163522631758</v>
      </c>
      <c r="EW78" s="57">
        <f>EW77+0.5*ET78*'DEPRECATED - DT-Prelim Calcs'!$C$11^2+EV78*'DEPRECATED - DT-Prelim Calcs'!$C$11</f>
        <v>-192649.1159047324</v>
      </c>
      <c r="EX78" s="57">
        <f>MIN('Drive Train'!$F$35-ER77*'DEPRECATED - DT-Prelim Calcs'!$C$21*'Drive Train'!$F$39,EX77+ER$2)</f>
        <v>6.82</v>
      </c>
      <c r="EY78" s="57">
        <f>'Drive Train'!$F$35-ER78*'DEPRECATED - DT-Prelim Calcs'!$C$21*'Drive Train'!$F$39</f>
        <v>6.82</v>
      </c>
      <c r="EZ78" s="1">
        <f>IF(EW78&gt;='Drive Train'!$F$29,1,0)</f>
        <v>0</v>
      </c>
      <c r="FA78" s="57">
        <f t="shared" si="148"/>
        <v>103.33333333333333</v>
      </c>
      <c r="FB78" s="63">
        <f>FB77+'DEPRECATED - DT-Prelim Calcs'!$C$11</f>
        <v>296</v>
      </c>
      <c r="FC78" s="2">
        <f>FM78/'Drive Train'!$F$35</f>
        <v>0.55000000000000004</v>
      </c>
      <c r="FD78" s="46">
        <f>FK78*12*60/(PI() * 'Drive Train'!$F$15)/FC$2*FC78</f>
        <v>-537762.34965192864</v>
      </c>
      <c r="FE78" s="2">
        <f>('DEPRECATED - DT-Prelim Calcs'!$C$6*FC78-FD78)/('DEPRECATED - DT-Prelim Calcs'!$C$6*FC78)*'DEPRECATED - DT-Prelim Calcs'!$C$7*FC78</f>
        <v>244.4788325818289</v>
      </c>
      <c r="FF78" s="57">
        <f>FE78/'DEPRECATED - DT-Prelim Calcs'!$C$7*('DEPRECATED - DT-Prelim Calcs'!$C$8-'DEPRECATED - DT-Prelim Calcs'!$C$9)+'DEPRECATED - DT-Prelim Calcs'!$C$9</f>
        <v>13017.900921265</v>
      </c>
      <c r="FG78" s="57">
        <f t="shared" si="113"/>
        <v>93</v>
      </c>
      <c r="FH78" s="2">
        <f t="shared" si="149"/>
        <v>0.78067567320338405</v>
      </c>
      <c r="FI78" s="57">
        <f>FH78*'DEPRECATED - DT-Prelim Calcs'!$C$21/FC$2/'DEPRECATED - DT-Prelim Calcs'!$C$19/'DEPRECATED - DT-Prelim Calcs'!$C$18*3.39*'DEPRECATED - DT-Prelim Calcs'!$C$20</f>
        <v>25.773080821789936</v>
      </c>
      <c r="FJ78" s="46">
        <f t="shared" si="150"/>
        <v>0</v>
      </c>
      <c r="FK78" s="57">
        <f>FI77*'DEPRECATED - DT-Prelim Calcs'!$C$11+FK77</f>
        <v>-1872.9825355251487</v>
      </c>
      <c r="FL78" s="57">
        <f>FL77+0.5*FI78*'DEPRECATED - DT-Prelim Calcs'!$C$11^2+FK78*'DEPRECATED - DT-Prelim Calcs'!$C$11</f>
        <v>-264944.61285356205</v>
      </c>
      <c r="FM78" s="57">
        <f>MIN('Drive Train'!$F$35-FG77*'DEPRECATED - DT-Prelim Calcs'!$C$21*'Drive Train'!$F$39,FM77+FG$2)</f>
        <v>6.82</v>
      </c>
      <c r="FN78" s="57">
        <f>'Drive Train'!$F$35-FG78*'DEPRECATED - DT-Prelim Calcs'!$C$21*'Drive Train'!$F$39</f>
        <v>6.82</v>
      </c>
      <c r="FO78" s="1">
        <f>IF(FL78&gt;='Drive Train'!$F$29,1,0)</f>
        <v>0</v>
      </c>
      <c r="FP78" s="57">
        <f t="shared" si="151"/>
        <v>103.33333333333333</v>
      </c>
      <c r="FQ78" s="63">
        <f>FQ77+'DEPRECATED - DT-Prelim Calcs'!$C$11</f>
        <v>296</v>
      </c>
      <c r="FR78" s="2">
        <f>GB78/'Drive Train'!$F$35</f>
        <v>0.55000000000000004</v>
      </c>
      <c r="FS78" s="46">
        <f>FZ78*12*60/(PI() * 'Drive Train'!$F$15)/FR$2*FR78</f>
        <v>-355409.26877683867</v>
      </c>
      <c r="FT78" s="2">
        <f>('DEPRECATED - DT-Prelim Calcs'!$C$6*FR78-FS78)/('DEPRECATED - DT-Prelim Calcs'!$C$6*FR78)*'DEPRECATED - DT-Prelim Calcs'!$C$7*FR78</f>
        <v>162.02650145444301</v>
      </c>
      <c r="FU78" s="57">
        <f>FT78/'DEPRECATED - DT-Prelim Calcs'!$C$7*('DEPRECATED - DT-Prelim Calcs'!$C$8-'DEPRECATED - DT-Prelim Calcs'!$C$9)+'DEPRECATED - DT-Prelim Calcs'!$C$9</f>
        <v>8628.426197761426</v>
      </c>
      <c r="FV78" s="57">
        <f t="shared" si="114"/>
        <v>93</v>
      </c>
      <c r="FW78" s="2">
        <f t="shared" si="152"/>
        <v>0.7112822800297498</v>
      </c>
      <c r="FX78" s="57">
        <f>FW78*'DEPRECATED - DT-Prelim Calcs'!$C$21/FR$2/'DEPRECATED - DT-Prelim Calcs'!$C$19/'DEPRECATED - DT-Prelim Calcs'!$C$18*3.39*'DEPRECATED - DT-Prelim Calcs'!$C$20</f>
        <v>25.773080821789936</v>
      </c>
      <c r="FY78" s="46">
        <f t="shared" si="153"/>
        <v>0</v>
      </c>
      <c r="FZ78" s="57">
        <f>FX77*'DEPRECATED - DT-Prelim Calcs'!$C$11+FZ77</f>
        <v>-1127.8294422293295</v>
      </c>
      <c r="GA78" s="57">
        <f>GA77+0.5*FX78*'DEPRECATED - DT-Prelim Calcs'!$C$11^2+FZ78*'DEPRECATED - DT-Prelim Calcs'!$C$11</f>
        <v>-301999.32288218336</v>
      </c>
      <c r="GB78" s="57">
        <f>MIN('Drive Train'!$F$35-FV77*'DEPRECATED - DT-Prelim Calcs'!$C$21*'Drive Train'!$F$39,GB77+FV$2)</f>
        <v>6.82</v>
      </c>
      <c r="GC78" s="57">
        <f>'Drive Train'!$F$35-FV78*'DEPRECATED - DT-Prelim Calcs'!$C$21*'Drive Train'!$F$39</f>
        <v>6.82</v>
      </c>
      <c r="GD78" s="1">
        <f>IF(GA78&gt;='Drive Train'!$F$29,1,0)</f>
        <v>0</v>
      </c>
      <c r="GE78" s="57">
        <f t="shared" si="154"/>
        <v>103.33333333333333</v>
      </c>
      <c r="GF78" s="63">
        <f>GF77+'DEPRECATED - DT-Prelim Calcs'!$C$11</f>
        <v>296</v>
      </c>
      <c r="GG78" s="2">
        <f>GQ78/'Drive Train'!$F$35</f>
        <v>0.85483870967741948</v>
      </c>
      <c r="GH78" s="46">
        <f>GO78*12*60/(PI() * 'Drive Train'!$F$15)/GG$2*GG78</f>
        <v>-98823.460152285246</v>
      </c>
      <c r="GI78" s="2">
        <f>('DEPRECATED - DT-Prelim Calcs'!$C$6*GG78-GH78)/('DEPRECATED - DT-Prelim Calcs'!$C$6*GG78)*'DEPRECATED - DT-Prelim Calcs'!$C$7*GG78</f>
        <v>46.743939708147622</v>
      </c>
      <c r="GJ78" s="57">
        <f>GI78/'DEPRECATED - DT-Prelim Calcs'!$C$7*('DEPRECATED - DT-Prelim Calcs'!$C$8-'DEPRECATED - DT-Prelim Calcs'!$C$9)+'DEPRECATED - DT-Prelim Calcs'!$C$9</f>
        <v>2491.1844251266971</v>
      </c>
      <c r="GK78" s="57">
        <f t="shared" si="155"/>
        <v>29.999999999999982</v>
      </c>
      <c r="GL78" s="2">
        <f t="shared" si="156"/>
        <v>0.99579519204165001</v>
      </c>
      <c r="GM78" s="57">
        <f>GL78*'DEPRECATED - DT-Prelim Calcs'!$C$21/GG$2/'DEPRECATED - DT-Prelim Calcs'!$C$19/'DEPRECATED - DT-Prelim Calcs'!$C$18*3.39*'DEPRECATED - DT-Prelim Calcs'!$C$20</f>
        <v>25.773080821789936</v>
      </c>
      <c r="GN78" s="46">
        <f t="shared" si="157"/>
        <v>0</v>
      </c>
      <c r="GO78" s="57">
        <f>GM77*'DEPRECATED - DT-Prelim Calcs'!$C$11+GO77</f>
        <v>-282.47582072299042</v>
      </c>
      <c r="GP78" s="57">
        <f>GP77+0.5*GM78*'DEPRECATED - DT-Prelim Calcs'!$C$11^2+GO78*'DEPRECATED - DT-Prelim Calcs'!$C$11</f>
        <v>-148231.39294957643</v>
      </c>
      <c r="GQ78" s="57">
        <f>MIN('Drive Train'!$F$35-GK77*'DEPRECATED - DT-Prelim Calcs'!$C$21*'Drive Train'!$F$39,GQ77+GK$2)</f>
        <v>10.600000000000001</v>
      </c>
      <c r="GR78" s="57">
        <f>'Drive Train'!$F$35-GK78*'DEPRECATED - DT-Prelim Calcs'!$C$21*'Drive Train'!$F$39</f>
        <v>10.600000000000001</v>
      </c>
      <c r="GS78" s="1">
        <f>IF(GP78&gt;='Drive Train'!$F$29,1,0)</f>
        <v>0</v>
      </c>
      <c r="GT78" s="57">
        <f t="shared" si="158"/>
        <v>33.333333333333314</v>
      </c>
      <c r="GU78" s="63">
        <f>GU77+'DEPRECATED - DT-Prelim Calcs'!$C$11</f>
        <v>296</v>
      </c>
      <c r="GV78" s="2">
        <f>HF78/'Drive Train'!$F$35</f>
        <v>0.83870967741935498</v>
      </c>
      <c r="GW78" s="46">
        <f>HD78*12*60/(PI() * 'Drive Train'!$F$15)/GV$2*GV78</f>
        <v>-36549.33588625666</v>
      </c>
      <c r="GX78" s="2">
        <f>('DEPRECATED - DT-Prelim Calcs'!$C$6*GV78-GW78)/('DEPRECATED - DT-Prelim Calcs'!$C$6*GV78)*'DEPRECATED - DT-Prelim Calcs'!$C$7*GV78</f>
        <v>18.547350263646042</v>
      </c>
      <c r="GY78" s="57">
        <f>GX78/'DEPRECATED - DT-Prelim Calcs'!$C$7*('DEPRECATED - DT-Prelim Calcs'!$C$8-'DEPRECATED - DT-Prelim Calcs'!$C$9)+'DEPRECATED - DT-Prelim Calcs'!$C$9</f>
        <v>990.09628167045116</v>
      </c>
      <c r="GZ78" s="57">
        <f t="shared" si="115"/>
        <v>33.333333333333314</v>
      </c>
      <c r="HA78" s="2">
        <f t="shared" si="159"/>
        <v>0.99579519204165001</v>
      </c>
      <c r="HB78" s="57">
        <f>HA78*'DEPRECATED - DT-Prelim Calcs'!$C$21/GV$2/'DEPRECATED - DT-Prelim Calcs'!$C$19/'DEPRECATED - DT-Prelim Calcs'!$C$18*3.39*'DEPRECATED - DT-Prelim Calcs'!$C$20</f>
        <v>25.773080821789936</v>
      </c>
      <c r="HC78" s="46">
        <f t="shared" si="160"/>
        <v>0</v>
      </c>
      <c r="HD78" s="57">
        <f>HB77*'DEPRECATED - DT-Prelim Calcs'!$C$11+HD77</f>
        <v>-106.48127414404011</v>
      </c>
      <c r="HE78" s="57">
        <f>HE77+0.5*HB78*'DEPRECATED - DT-Prelim Calcs'!$C$11^2+HD78*'DEPRECATED - DT-Prelim Calcs'!$C$11</f>
        <v>-137885.80666296536</v>
      </c>
      <c r="HF78" s="57">
        <f>MIN('Drive Train'!$F$35-GZ77*'DEPRECATED - DT-Prelim Calcs'!$C$21*'Drive Train'!$F$39,HF77+GZ$2)</f>
        <v>10.400000000000002</v>
      </c>
      <c r="HG78" s="57">
        <f>'Drive Train'!$F$35-GZ78*'DEPRECATED - DT-Prelim Calcs'!$C$21*'Drive Train'!$F$39</f>
        <v>10.400000000000002</v>
      </c>
      <c r="HH78" s="1">
        <f>IF(HE78&gt;='Drive Train'!$F$29,1,0)</f>
        <v>0</v>
      </c>
      <c r="HI78" s="57">
        <f t="shared" si="161"/>
        <v>37.037037037037017</v>
      </c>
      <c r="HJ78" s="63">
        <f>HJ77+'DEPRECATED - DT-Prelim Calcs'!$C$11</f>
        <v>296</v>
      </c>
      <c r="HK78" s="2">
        <f>HU78/'Drive Train'!$F$35</f>
        <v>3.230240375641602</v>
      </c>
      <c r="HL78" s="46">
        <f>HS78*12*60/(PI() * 'Drive Train'!$F$15)/HK$2*HK78</f>
        <v>-1387054.8997920877</v>
      </c>
      <c r="HM78" s="2">
        <f>('DEPRECATED - DT-Prelim Calcs'!$C$6*HK78-HL78)/('DEPRECATED - DT-Prelim Calcs'!$C$6*HK78)*'DEPRECATED - DT-Prelim Calcs'!$C$7*HK78</f>
        <v>634.95229178164357</v>
      </c>
      <c r="HN78" s="57">
        <f>HM78/'DEPRECATED - DT-Prelim Calcs'!$C$7*('DEPRECATED - DT-Prelim Calcs'!$C$8-'DEPRECATED - DT-Prelim Calcs'!$C$9)+'DEPRECATED - DT-Prelim Calcs'!$C$9</f>
        <v>33805.346902732308</v>
      </c>
      <c r="HO78" s="57">
        <f t="shared" si="116"/>
        <v>36.66666666666665</v>
      </c>
      <c r="HP78" s="2">
        <f t="shared" si="162"/>
        <v>0.99579519204165001</v>
      </c>
      <c r="HQ78" s="57">
        <f>HP78*'DEPRECATED - DT-Prelim Calcs'!$C$21/HK$2/'DEPRECATED - DT-Prelim Calcs'!$C$19/'DEPRECATED - DT-Prelim Calcs'!$C$18*3.39*'DEPRECATED - DT-Prelim Calcs'!$C$20</f>
        <v>25.773080821789936</v>
      </c>
      <c r="HR78" s="46">
        <f t="shared" si="163"/>
        <v>0</v>
      </c>
      <c r="HS78" s="57">
        <f>HQ77*'DEPRECATED - DT-Prelim Calcs'!$C$11+HS77</f>
        <v>-1049.2143286233595</v>
      </c>
      <c r="HT78" s="57">
        <f>HT77+0.5*HQ78*'DEPRECATED - DT-Prelim Calcs'!$C$11^2+HS78*'DEPRECATED - DT-Prelim Calcs'!$C$11</f>
        <v>-120842.03070684297</v>
      </c>
      <c r="HU78" s="57">
        <f>MIN('Drive Train'!$F$35-HO77*'DEPRECATED - DT-Prelim Calcs'!$C$21*'Drive Train'!$F$39,HU77+HO$2)</f>
        <v>40.054980657955866</v>
      </c>
      <c r="HV78" s="57">
        <f>'Drive Train'!$F$35-HO78*'DEPRECATED - DT-Prelim Calcs'!$C$21*'Drive Train'!$F$39</f>
        <v>10.200000000000001</v>
      </c>
      <c r="HW78" s="1">
        <f>IF(HT78&gt;='Drive Train'!$F$29,1,0)</f>
        <v>0</v>
      </c>
      <c r="HX78" s="57">
        <f t="shared" si="164"/>
        <v>40.740740740740726</v>
      </c>
      <c r="HY78" s="63">
        <f>HY77+'DEPRECATED - DT-Prelim Calcs'!$C$11</f>
        <v>296</v>
      </c>
      <c r="HZ78" s="2">
        <f>IJ78/'Drive Train'!$F$35</f>
        <v>1.0563481519597557</v>
      </c>
      <c r="IA78" s="46">
        <f>IH78*12*60/(PI() * 'Drive Train'!$F$15)/HZ$2*HZ78</f>
        <v>-25535.820945751097</v>
      </c>
      <c r="IB78" s="2">
        <f>('DEPRECATED - DT-Prelim Calcs'!$C$6*HZ78-IA78)/('DEPRECATED - DT-Prelim Calcs'!$C$6*HZ78)*'DEPRECATED - DT-Prelim Calcs'!$C$7*HZ78</f>
        <v>14.092014520755871</v>
      </c>
      <c r="IC78" s="57">
        <f>IB78/'DEPRECATED - DT-Prelim Calcs'!$C$7*('DEPRECATED - DT-Prelim Calcs'!$C$8-'DEPRECATED - DT-Prelim Calcs'!$C$9)+'DEPRECATED - DT-Prelim Calcs'!$C$9</f>
        <v>752.90973569003256</v>
      </c>
      <c r="ID78" s="57">
        <f t="shared" si="117"/>
        <v>39.999999999999986</v>
      </c>
      <c r="IE78" s="2">
        <f t="shared" si="165"/>
        <v>0.99579519204165001</v>
      </c>
      <c r="IF78" s="57">
        <f>IE78*'DEPRECATED - DT-Prelim Calcs'!$C$21/HZ$2/'DEPRECATED - DT-Prelim Calcs'!$C$19/'DEPRECATED - DT-Prelim Calcs'!$C$18*3.39*'DEPRECATED - DT-Prelim Calcs'!$C$20</f>
        <v>25.773080821789936</v>
      </c>
      <c r="IG78" s="46">
        <f t="shared" si="166"/>
        <v>0</v>
      </c>
      <c r="IH78" s="57">
        <f>IF77*'DEPRECATED - DT-Prelim Calcs'!$C$11+IH77</f>
        <v>-59.067440277785977</v>
      </c>
      <c r="II78" s="57">
        <f>II77+0.5*IF78*'DEPRECATED - DT-Prelim Calcs'!$C$11^2+IH78*'DEPRECATED - DT-Prelim Calcs'!$C$11</f>
        <v>-120804.85537664844</v>
      </c>
      <c r="IJ78" s="57">
        <f>MIN('Drive Train'!$F$35-ID77*'DEPRECATED - DT-Prelim Calcs'!$C$21*'Drive Train'!$F$39,IJ77+ID$2)</f>
        <v>13.098717084300972</v>
      </c>
      <c r="IK78" s="57">
        <f>'Drive Train'!$F$35-ID78*'DEPRECATED - DT-Prelim Calcs'!$C$21*'Drive Train'!$F$39</f>
        <v>10.000000000000002</v>
      </c>
      <c r="IL78" s="1">
        <f>IF(II78&gt;='Drive Train'!$F$29,1,0)</f>
        <v>0</v>
      </c>
      <c r="IM78" s="57">
        <f t="shared" si="167"/>
        <v>44.444444444444429</v>
      </c>
      <c r="IN78" s="63">
        <f>IN77+'DEPRECATED - DT-Prelim Calcs'!$C$11</f>
        <v>296</v>
      </c>
      <c r="IO78" s="2">
        <f>IY78/'Drive Train'!$F$35</f>
        <v>0.79032258064516137</v>
      </c>
      <c r="IP78" s="46">
        <f>IW78*12*60/(PI() * 'Drive Train'!$F$15)/IO$2*IO78</f>
        <v>-90895.676032886258</v>
      </c>
      <c r="IQ78" s="2">
        <f>('DEPRECATED - DT-Prelim Calcs'!$C$6*IO78-IP78)/('DEPRECATED - DT-Prelim Calcs'!$C$6*IO78)*'DEPRECATED - DT-Prelim Calcs'!$C$7*IO78</f>
        <v>43.003848008333428</v>
      </c>
      <c r="IR78" s="57">
        <f>IQ78/'DEPRECATED - DT-Prelim Calcs'!$C$7*('DEPRECATED - DT-Prelim Calcs'!$C$8-'DEPRECATED - DT-Prelim Calcs'!$C$9)+'DEPRECATED - DT-Prelim Calcs'!$C$9</f>
        <v>2292.0749790328541</v>
      </c>
      <c r="IS78" s="57">
        <f t="shared" si="118"/>
        <v>43.333333333333321</v>
      </c>
      <c r="IT78" s="2">
        <f t="shared" si="168"/>
        <v>0.99579519204165001</v>
      </c>
      <c r="IU78" s="57">
        <f>IT78*'DEPRECATED - DT-Prelim Calcs'!$C$21/IO$2/'DEPRECATED - DT-Prelim Calcs'!$C$19/'DEPRECATED - DT-Prelim Calcs'!$C$18*3.39*'DEPRECATED - DT-Prelim Calcs'!$C$20</f>
        <v>25.773080821789936</v>
      </c>
      <c r="IV78" s="46">
        <f t="shared" si="169"/>
        <v>0</v>
      </c>
      <c r="IW78" s="57">
        <f>IU77*'DEPRECATED - DT-Prelim Calcs'!$C$11+IW77</f>
        <v>-281.02453428913623</v>
      </c>
      <c r="IX78" s="57">
        <f>IX77+0.5*IU78*'DEPRECATED - DT-Prelim Calcs'!$C$11^2+IW78*'DEPRECATED - DT-Prelim Calcs'!$C$11</f>
        <v>-159373.79685018209</v>
      </c>
      <c r="IY78" s="57">
        <f>MIN('Drive Train'!$F$35-IS77*'DEPRECATED - DT-Prelim Calcs'!$C$21*'Drive Train'!$F$39,IY77+IS$2)</f>
        <v>9.8000000000000007</v>
      </c>
      <c r="IZ78" s="57">
        <f>'Drive Train'!$F$35-IS78*'DEPRECATED - DT-Prelim Calcs'!$C$21*'Drive Train'!$F$39</f>
        <v>9.8000000000000007</v>
      </c>
      <c r="JA78" s="1">
        <f>IF(IX78&gt;='Drive Train'!$F$29,1,0)</f>
        <v>0</v>
      </c>
      <c r="JB78" s="57">
        <f t="shared" si="170"/>
        <v>48.148148148148138</v>
      </c>
      <c r="JC78" s="63">
        <f>JC77+'DEPRECATED - DT-Prelim Calcs'!$C$11</f>
        <v>296</v>
      </c>
      <c r="JD78" s="2">
        <f>JN78/'Drive Train'!$F$35</f>
        <v>3.9828461253391247</v>
      </c>
      <c r="JE78" s="46">
        <f>JL78*12*60/(PI() * 'Drive Train'!$F$15)/JD$2*JD78</f>
        <v>-2285374.3849388338</v>
      </c>
      <c r="JF78" s="2">
        <f>('DEPRECATED - DT-Prelim Calcs'!$C$6*JD78-JE78)/('DEPRECATED - DT-Prelim Calcs'!$C$6*JD78)*'DEPRECATED - DT-Prelim Calcs'!$C$7*JD78</f>
        <v>1042.948052727281</v>
      </c>
      <c r="JG78" s="57">
        <f>JF78/'DEPRECATED - DT-Prelim Calcs'!$C$7*('DEPRECATED - DT-Prelim Calcs'!$C$8-'DEPRECATED - DT-Prelim Calcs'!$C$9)+'DEPRECATED - DT-Prelim Calcs'!$C$9</f>
        <v>55525.619155564375</v>
      </c>
      <c r="JH78" s="57">
        <f t="shared" si="119"/>
        <v>46.666666666666657</v>
      </c>
      <c r="JI78" s="2">
        <f t="shared" si="171"/>
        <v>0.99579519204165001</v>
      </c>
      <c r="JJ78" s="57">
        <f>JI78*'DEPRECATED - DT-Prelim Calcs'!$C$21/JD$2/'DEPRECATED - DT-Prelim Calcs'!$C$19/'DEPRECATED - DT-Prelim Calcs'!$C$18*3.39*'DEPRECATED - DT-Prelim Calcs'!$C$20</f>
        <v>25.773080821789936</v>
      </c>
      <c r="JK78" s="46">
        <f t="shared" si="172"/>
        <v>0</v>
      </c>
      <c r="JL78" s="57">
        <f>JJ77*'DEPRECATED - DT-Prelim Calcs'!$C$11+JL77</f>
        <v>-1402.0684948338894</v>
      </c>
      <c r="JM78" s="57">
        <f>JM77+0.5*JJ78*'DEPRECATED - DT-Prelim Calcs'!$C$11^2+JL78*'DEPRECATED - DT-Prelim Calcs'!$C$11</f>
        <v>-176202.72190653195</v>
      </c>
      <c r="JN78" s="57">
        <f>MIN('Drive Train'!$F$35-JH77*'DEPRECATED - DT-Prelim Calcs'!$C$21*'Drive Train'!$F$39,JN77+JH$2)</f>
        <v>49.387291954205146</v>
      </c>
      <c r="JO78" s="57">
        <f>'Drive Train'!$F$35-JH78*'DEPRECATED - DT-Prelim Calcs'!$C$21*'Drive Train'!$F$39</f>
        <v>9.6000000000000014</v>
      </c>
      <c r="JP78" s="1">
        <f>IF(JM78&gt;='Drive Train'!$F$29,1,0)</f>
        <v>0</v>
      </c>
      <c r="JQ78" s="57">
        <f>MIN(JG78,'DEPRECATED - DT-Prelim Calcs'!$C$10)*'DEPRECATED - DT-Prelim Calcs'!$C$11*1000/60/60</f>
        <v>103.33333333333333</v>
      </c>
      <c r="JR78" s="63">
        <f>JR77+'DEPRECATED - DT-Prelim Calcs'!$C$11</f>
        <v>296</v>
      </c>
      <c r="JS78" s="2">
        <f>KC78/'Drive Train'!$F$35</f>
        <v>0.75806451612903225</v>
      </c>
      <c r="JT78" s="46">
        <f>KA78*12*60/(PI() * 'Drive Train'!$F$15)/JS$2*JS78</f>
        <v>-68738.051540404937</v>
      </c>
      <c r="JU78" s="2">
        <f>('DEPRECATED - DT-Prelim Calcs'!$C$6*JS78-JT78)/('DEPRECATED - DT-Prelim Calcs'!$C$6*JS78)*'DEPRECATED - DT-Prelim Calcs'!$C$7*JS78</f>
        <v>32.907367793885207</v>
      </c>
      <c r="JV78" s="57">
        <f>JU78/'DEPRECATED - DT-Prelim Calcs'!$C$7*('DEPRECATED - DT-Prelim Calcs'!$C$8-'DEPRECATED - DT-Prelim Calcs'!$C$9)+'DEPRECATED - DT-Prelim Calcs'!$C$9</f>
        <v>1754.5735634670009</v>
      </c>
      <c r="JW78" s="57">
        <f t="shared" si="120"/>
        <v>49.999999999999993</v>
      </c>
      <c r="JX78" s="2">
        <f t="shared" si="173"/>
        <v>0.99579519204165001</v>
      </c>
      <c r="JY78" s="57">
        <f>JX78*'DEPRECATED - DT-Prelim Calcs'!$C$21/JS$2/'DEPRECATED - DT-Prelim Calcs'!$C$19/'DEPRECATED - DT-Prelim Calcs'!$C$18*3.39*'DEPRECATED - DT-Prelim Calcs'!$C$20</f>
        <v>25.773080821789936</v>
      </c>
      <c r="JZ78" s="46">
        <f t="shared" si="174"/>
        <v>0</v>
      </c>
      <c r="KA78" s="57">
        <f>JY77*'DEPRECATED - DT-Prelim Calcs'!$C$11+KA77</f>
        <v>-221.56259966849439</v>
      </c>
      <c r="KB78" s="57">
        <f>KB77+0.5*JY78*'DEPRECATED - DT-Prelim Calcs'!$C$11^2+KA78*'DEPRECATED - DT-Prelim Calcs'!$C$11</f>
        <v>-164040.51660472067</v>
      </c>
      <c r="KC78" s="57">
        <f>MIN('Drive Train'!$F$35-JW77*'DEPRECATED - DT-Prelim Calcs'!$C$21*'Drive Train'!$F$39,KC77+JW$2)</f>
        <v>9.4</v>
      </c>
      <c r="KD78" s="57">
        <f>'Drive Train'!$F$35-JW78*'DEPRECATED - DT-Prelim Calcs'!$C$21*'Drive Train'!$F$39</f>
        <v>9.4</v>
      </c>
      <c r="KE78" s="1">
        <f>IF(KB78&gt;='Drive Train'!$F$29,1,0)</f>
        <v>0</v>
      </c>
      <c r="KF78" s="57">
        <f>MIN(JV78,'DEPRECATED - DT-Prelim Calcs'!$C$10)*'DEPRECATED - DT-Prelim Calcs'!$C$11*1000/60/60</f>
        <v>103.33333333333333</v>
      </c>
      <c r="KG78" s="63">
        <f>KG77+'DEPRECATED - DT-Prelim Calcs'!$C$11</f>
        <v>296</v>
      </c>
      <c r="KH78" s="2">
        <f>KR78/'Drive Train'!$F$35</f>
        <v>0.74193548387096786</v>
      </c>
      <c r="KI78" s="46">
        <f>KP78*12*60/(PI() * 'Drive Train'!$F$15)/KH$2*KH78</f>
        <v>-221831.37097649588</v>
      </c>
      <c r="KJ78" s="2">
        <f>('DEPRECATED - DT-Prelim Calcs'!$C$6*KH78-KI78)/('DEPRECATED - DT-Prelim Calcs'!$C$6*KH78)*'DEPRECATED - DT-Prelim Calcs'!$C$7*KH78</f>
        <v>102.09080448861594</v>
      </c>
      <c r="KK78" s="57">
        <f>KJ78/'DEPRECATED - DT-Prelim Calcs'!$C$7*('DEPRECATED - DT-Prelim Calcs'!$C$8-'DEPRECATED - DT-Prelim Calcs'!$C$9)+'DEPRECATED - DT-Prelim Calcs'!$C$9</f>
        <v>5437.6585958047408</v>
      </c>
      <c r="KL78" s="57">
        <f t="shared" si="121"/>
        <v>53.333333333333329</v>
      </c>
      <c r="KM78" s="2">
        <f t="shared" si="175"/>
        <v>0.99579519204165001</v>
      </c>
      <c r="KN78" s="57">
        <f>KM78*'DEPRECATED - DT-Prelim Calcs'!$C$21/KH$2/'DEPRECATED - DT-Prelim Calcs'!$C$19/'DEPRECATED - DT-Prelim Calcs'!$C$18*3.39*'DEPRECATED - DT-Prelim Calcs'!$C$20</f>
        <v>25.773080821789936</v>
      </c>
      <c r="KO78" s="46">
        <f t="shared" si="176"/>
        <v>0</v>
      </c>
      <c r="KP78" s="57">
        <f>KN77*'DEPRECATED - DT-Prelim Calcs'!$C$11+KP77</f>
        <v>-730.57065589771003</v>
      </c>
      <c r="KQ78" s="57">
        <f>KQ77+0.5*KN78*'DEPRECATED - DT-Prelim Calcs'!$C$11^2+KP78*'DEPRECATED - DT-Prelim Calcs'!$C$11</f>
        <v>-136803.57283461589</v>
      </c>
      <c r="KR78" s="57">
        <f>MIN('Drive Train'!$F$35-KL77*'DEPRECATED - DT-Prelim Calcs'!$C$21*'Drive Train'!$F$39,KR77+KL$2)</f>
        <v>9.2000000000000011</v>
      </c>
      <c r="KS78" s="57">
        <f>'Drive Train'!$F$35-KL78*'DEPRECATED - DT-Prelim Calcs'!$C$21*'Drive Train'!$F$39</f>
        <v>9.2000000000000011</v>
      </c>
      <c r="KT78" s="1">
        <f>IF(KQ78&gt;='Drive Train'!$F$29,1,0)</f>
        <v>0</v>
      </c>
      <c r="KU78" s="57">
        <f>MIN(KK78,'DEPRECATED - DT-Prelim Calcs'!$C$10)*'DEPRECATED - DT-Prelim Calcs'!$C$11*1000/60/60</f>
        <v>103.33333333333333</v>
      </c>
      <c r="KV78" s="63">
        <f>KV77+'DEPRECATED - DT-Prelim Calcs'!$C$11</f>
        <v>296</v>
      </c>
      <c r="KW78" s="2">
        <f>LG78/'Drive Train'!$F$35</f>
        <v>3.8905721587044719</v>
      </c>
      <c r="KX78" s="46">
        <f>LE78*12*60/(PI() * 'Drive Train'!$F$15)/KW$2*KW78</f>
        <v>-2182566.3317881483</v>
      </c>
      <c r="KY78" s="2">
        <f>('DEPRECATED - DT-Prelim Calcs'!$C$6*KW78-KX78)/('DEPRECATED - DT-Prelim Calcs'!$C$6*KW78)*'DEPRECATED - DT-Prelim Calcs'!$C$7*KW78</f>
        <v>996.24023004871401</v>
      </c>
      <c r="KZ78" s="57">
        <f>KY78/'DEPRECATED - DT-Prelim Calcs'!$C$7*('DEPRECATED - DT-Prelim Calcs'!$C$8-'DEPRECATED - DT-Prelim Calcs'!$C$9)+'DEPRECATED - DT-Prelim Calcs'!$C$9</f>
        <v>53039.057475207468</v>
      </c>
      <c r="LA78" s="57">
        <f t="shared" si="122"/>
        <v>56.666666666666664</v>
      </c>
      <c r="LB78" s="2">
        <f t="shared" si="177"/>
        <v>0.99579519204165001</v>
      </c>
      <c r="LC78" s="57">
        <f>LB78*'DEPRECATED - DT-Prelim Calcs'!$C$21/KW$2/'DEPRECATED - DT-Prelim Calcs'!$C$19/'DEPRECATED - DT-Prelim Calcs'!$C$18*3.39*'DEPRECATED - DT-Prelim Calcs'!$C$20</f>
        <v>25.773080821789936</v>
      </c>
      <c r="LD78" s="46">
        <f t="shared" si="178"/>
        <v>0</v>
      </c>
      <c r="LE78" s="57">
        <f>LC77*'DEPRECATED - DT-Prelim Calcs'!$C$11+LE77</f>
        <v>-1370.7535527059324</v>
      </c>
      <c r="LF78" s="57">
        <f>LF77+0.5*LC78*'DEPRECATED - DT-Prelim Calcs'!$C$11^2+LE78*'DEPRECATED - DT-Prelim Calcs'!$C$11</f>
        <v>-153530.94054961376</v>
      </c>
      <c r="LG78" s="57">
        <f>MIN('Drive Train'!$F$35-LA77*'DEPRECATED - DT-Prelim Calcs'!$C$21*'Drive Train'!$F$39,LG77+LA$2)</f>
        <v>48.243094767935453</v>
      </c>
      <c r="LH78" s="57">
        <f>'Drive Train'!$F$35-LA78*'DEPRECATED - DT-Prelim Calcs'!$C$21*'Drive Train'!$F$39</f>
        <v>9</v>
      </c>
      <c r="LI78" s="1">
        <f>IF(LF78&gt;='Drive Train'!$F$29,1,0)</f>
        <v>0</v>
      </c>
      <c r="LJ78" s="57">
        <f>MIN(KZ78,'DEPRECATED - DT-Prelim Calcs'!$C$10)*'DEPRECATED - DT-Prelim Calcs'!$C$11*1000/60/60</f>
        <v>103.33333333333333</v>
      </c>
      <c r="LK78" s="63">
        <f>LK77+'DEPRECATED - DT-Prelim Calcs'!$C$11</f>
        <v>296</v>
      </c>
      <c r="LL78" s="2">
        <f>LV78/'Drive Train'!$F$35</f>
        <v>0.70967741935483875</v>
      </c>
      <c r="LM78" s="46">
        <f>LT78*12*60/(PI() * 'Drive Train'!$F$15)/LL$2*LL78</f>
        <v>-46246.895363066891</v>
      </c>
      <c r="LN78" s="2">
        <f>('DEPRECATED - DT-Prelim Calcs'!$C$6*LL78-LM78)/('DEPRECATED - DT-Prelim Calcs'!$C$6*LL78)*'DEPRECATED - DT-Prelim Calcs'!$C$7*LL78</f>
        <v>22.621207726046887</v>
      </c>
      <c r="LO78" s="57">
        <f>LN78/'DEPRECATED - DT-Prelim Calcs'!$C$7*('DEPRECATED - DT-Prelim Calcs'!$C$8-'DEPRECATED - DT-Prelim Calcs'!$C$9)+'DEPRECATED - DT-Prelim Calcs'!$C$9</f>
        <v>1206.9742536314589</v>
      </c>
      <c r="LP78" s="57">
        <f t="shared" si="123"/>
        <v>60</v>
      </c>
      <c r="LQ78" s="2">
        <f t="shared" si="179"/>
        <v>0.99579519204165001</v>
      </c>
      <c r="LR78" s="57">
        <f>LQ78*'DEPRECATED - DT-Prelim Calcs'!$C$21/LL$2/'DEPRECATED - DT-Prelim Calcs'!$C$19/'DEPRECATED - DT-Prelim Calcs'!$C$18*3.39*'DEPRECATED - DT-Prelim Calcs'!$C$20</f>
        <v>25.773080821789936</v>
      </c>
      <c r="LS78" s="46">
        <f t="shared" si="180"/>
        <v>0</v>
      </c>
      <c r="LT78" s="57">
        <f>LR77*'DEPRECATED - DT-Prelim Calcs'!$C$11+LT77</f>
        <v>-159.23077151058817</v>
      </c>
      <c r="LU78" s="57">
        <f>LU77+0.5*LR78*'DEPRECATED - DT-Prelim Calcs'!$C$11^2+LT78*'DEPRECATED - DT-Prelim Calcs'!$C$11</f>
        <v>-160218.55718501439</v>
      </c>
      <c r="LV78" s="57">
        <f>MIN('Drive Train'!$F$35-LP77*'DEPRECATED - DT-Prelim Calcs'!$C$21*'Drive Train'!$F$39,LV77+LP$2)</f>
        <v>8.8000000000000007</v>
      </c>
      <c r="LW78" s="57">
        <f>'Drive Train'!$F$35-LP78*'DEPRECATED - DT-Prelim Calcs'!$C$21*'Drive Train'!$F$39</f>
        <v>8.8000000000000007</v>
      </c>
      <c r="LX78" s="1">
        <f>IF(LU78&gt;='Drive Train'!$F$29,1,0)</f>
        <v>0</v>
      </c>
      <c r="LY78" s="57">
        <f>MIN(LO78,'DEPRECATED - DT-Prelim Calcs'!$C$10)*'DEPRECATED - DT-Prelim Calcs'!$C$11*1000/60/60</f>
        <v>103.33333333333333</v>
      </c>
      <c r="LZ78" s="63">
        <f>LZ77+'DEPRECATED - DT-Prelim Calcs'!$C$11</f>
        <v>296</v>
      </c>
    </row>
    <row r="79" spans="2:338" x14ac:dyDescent="0.2">
      <c r="B79" s="73"/>
      <c r="R79" s="63">
        <f>R78+'DEPRECATED - DT-Prelim Calcs'!$C$11</f>
        <v>300</v>
      </c>
      <c r="S79" s="2">
        <f>AG79/'Drive Train'!$F$35</f>
        <v>0</v>
      </c>
      <c r="T79" s="46">
        <f>AE79*12*60/(PI() * 'Drive Train'!$F$15)/S$2*ABS(S79)</f>
        <v>0</v>
      </c>
      <c r="U79" s="2">
        <f>IF(OR(AD78=1,AND($C$32=Motors!$C$32,'DEPRECATED - DT-Prelim Calcs'!AI78=1)),0,IF(AG79=0,-(V78+$C$9)/($C$8-$C$9)*$C$7,($C$6*S79-T79)/($C$6*S79)*$C$7*S79))</f>
        <v>0</v>
      </c>
      <c r="V79" s="57">
        <f>IF(AND(AD78=1,AI78=1),0,ABS(U79/$C$7*($C$8-$C$9)+$C$9) *'Drive Train'!$AA$49 + V78*(1-'Drive Train'!$AA$49))</f>
        <v>0</v>
      </c>
      <c r="W79" s="57">
        <f t="shared" si="96"/>
        <v>0</v>
      </c>
      <c r="X79" s="2">
        <f>MAX(MIN(IF(AND(AI78=1,AG79&lt;0),-1,1)*(W79-$C$9)/($C$8-$C$9)*$C$7-$C$29*AE79/T$2 -  AI78*$C$29/2,X$2),MAX(X$4:X78)*-1)</f>
        <v>-0.2458281045106315</v>
      </c>
      <c r="Y79" s="57">
        <f t="shared" si="97"/>
        <v>0</v>
      </c>
      <c r="Z79" s="57">
        <f t="shared" si="98"/>
        <v>0</v>
      </c>
      <c r="AA79" s="57">
        <f t="shared" si="99"/>
        <v>0</v>
      </c>
      <c r="AB79" s="57" t="e">
        <f t="shared" si="100"/>
        <v>#N/A</v>
      </c>
      <c r="AC79" s="46">
        <f t="shared" si="124"/>
        <v>1</v>
      </c>
      <c r="AD79" s="1">
        <f t="shared" si="101"/>
        <v>1</v>
      </c>
      <c r="AE79" s="57">
        <f t="shared" si="102"/>
        <v>0</v>
      </c>
      <c r="AF79" s="57" t="e">
        <f t="shared" si="103"/>
        <v>#N/A</v>
      </c>
      <c r="AG79" s="57">
        <f>IF(AI78=0,MIN('Drive Train'!$F$35-W78*$C$21*'Drive Train'!$F$39,AG78+W$2)-$C$3,IF(AE78-1&lt;=0,0,IF($C$32=Motors!$C$30,MAX(MAX(AG$4:AG78)*-1,AG78-W$2),MAX(0,MAX(AG$4:AG78)*-1,AG78-W$2))))</f>
        <v>0</v>
      </c>
      <c r="AH79" s="57">
        <f>'Drive Train'!$F$35-ABS(W79)*'DEPRECATED - DT-Prelim Calcs'!$C$21*'Drive Train'!$F$39</f>
        <v>12.4</v>
      </c>
      <c r="AI79" s="1">
        <f>IF(AJ79&gt;='Drive Train'!$F$29,1,0)</f>
        <v>1</v>
      </c>
      <c r="AJ79" s="57">
        <f>AJ78+0.5*Y79*'DEPRECATED - DT-Prelim Calcs'!$C$11^2+AE79*'DEPRECATED - DT-Prelim Calcs'!$C$11</f>
        <v>784.33981740885292</v>
      </c>
      <c r="AK79" s="57">
        <f t="shared" si="181"/>
        <v>0</v>
      </c>
      <c r="AL79" s="63">
        <f>AL78+'DEPRECATED - DT-Prelim Calcs'!$C$11</f>
        <v>300</v>
      </c>
      <c r="AM79" s="2">
        <f>AW79/'Drive Train'!$F$35</f>
        <v>0.90171798965199357</v>
      </c>
      <c r="AN79" s="46">
        <f>AU79*12*60/(PI() * 'Drive Train'!$F$15)/AM$2*AM79</f>
        <v>4074.512968296538</v>
      </c>
      <c r="AO79" s="2">
        <f>('DEPRECATED - DT-Prelim Calcs'!$C$6*AM79-AN79)/('DEPRECATED - DT-Prelim Calcs'!$C$6*AM79)*'DEPRECATED - DT-Prelim Calcs'!$C$7*AM79</f>
        <v>0.33081835626305761</v>
      </c>
      <c r="AP79" s="57">
        <f>AO79/'DEPRECATED - DT-Prelim Calcs'!$C$7*('DEPRECATED - DT-Prelim Calcs'!$C$8-'DEPRECATED - DT-Prelim Calcs'!$C$9)+'DEPRECATED - DT-Prelim Calcs'!$C$9</f>
        <v>20.311616227614227</v>
      </c>
      <c r="AQ79" s="57">
        <f t="shared" si="105"/>
        <v>20.311616227614227</v>
      </c>
      <c r="AR79" s="2">
        <f t="shared" si="125"/>
        <v>7.2197917089233954E-9</v>
      </c>
      <c r="AS79" s="57">
        <f>AR79*'DEPRECATED - DT-Prelim Calcs'!$C$21/AM$2/'DEPRECATED - DT-Prelim Calcs'!$C$19/'DEPRECATED - DT-Prelim Calcs'!$C$18*3.39*'DEPRECATED - DT-Prelim Calcs'!$C$20</f>
        <v>5.2321358328451191E-8</v>
      </c>
      <c r="AT79" s="46">
        <f t="shared" si="126"/>
        <v>0</v>
      </c>
      <c r="AU79" s="57">
        <f>AS78*'DEPRECATED - DT-Prelim Calcs'!$C$11+AU78</f>
        <v>39.432321151442984</v>
      </c>
      <c r="AV79" s="57">
        <f>AV78+0.5*AS79*'DEPRECATED - DT-Prelim Calcs'!$C$11^2+AU79*'DEPRECATED - DT-Prelim Calcs'!$C$11</f>
        <v>11785.082815981315</v>
      </c>
      <c r="AW79" s="57">
        <f>MIN('Drive Train'!$F$35-AQ78*'DEPRECATED - DT-Prelim Calcs'!$C$21*'Drive Train'!$F$39,AW78+AQ$2)</f>
        <v>11.18130307168472</v>
      </c>
      <c r="AX79" s="57">
        <f>'Drive Train'!$F$35-AQ79*'DEPRECATED - DT-Prelim Calcs'!$C$21*'Drive Train'!$F$39</f>
        <v>11.181303026343146</v>
      </c>
      <c r="AY79" s="1">
        <f>IF(AV79&gt;='Drive Train'!$F$29,1,0)</f>
        <v>1</v>
      </c>
      <c r="AZ79" s="57">
        <f t="shared" si="127"/>
        <v>22.568462475126921</v>
      </c>
      <c r="BA79" s="63">
        <f>BA78+'DEPRECATED - DT-Prelim Calcs'!$C$11</f>
        <v>300</v>
      </c>
      <c r="BB79" s="2">
        <f>BL79/'Drive Train'!$F$35</f>
        <v>1.2947645126067151</v>
      </c>
      <c r="BC79" s="46">
        <f>BJ79*12*60/(PI() * 'Drive Train'!$F$15)/BB$2*BB79</f>
        <v>-4259.0909931493379</v>
      </c>
      <c r="BD79" s="2">
        <f>('DEPRECATED - DT-Prelim Calcs'!$C$6*BB79-BC79)/('DEPRECATED - DT-Prelim Calcs'!$C$6*BB79)*'DEPRECATED - DT-Prelim Calcs'!$C$7*BB79</f>
        <v>5.0461628306335733</v>
      </c>
      <c r="BE79" s="57">
        <f>BD79/'DEPRECATED - DT-Prelim Calcs'!$C$7*('DEPRECATED - DT-Prelim Calcs'!$C$8-'DEPRECATED - DT-Prelim Calcs'!$C$9)+'DEPRECATED - DT-Prelim Calcs'!$C$9</f>
        <v>271.34012081754668</v>
      </c>
      <c r="BF79" s="57">
        <f t="shared" si="106"/>
        <v>93</v>
      </c>
      <c r="BG79" s="2">
        <f t="shared" si="128"/>
        <v>1.9370343004101103</v>
      </c>
      <c r="BH79" s="57">
        <f>BG79*'DEPRECATED - DT-Prelim Calcs'!$C$21/BB$2/'DEPRECATED - DT-Prelim Calcs'!$C$19/'DEPRECATED - DT-Prelim Calcs'!$C$18*3.39*'DEPRECATED - DT-Prelim Calcs'!$C$20</f>
        <v>20.276476840936816</v>
      </c>
      <c r="BI79" s="46">
        <f t="shared" si="129"/>
        <v>0</v>
      </c>
      <c r="BJ79" s="57">
        <f>BH78*'DEPRECATED - DT-Prelim Calcs'!$C$11+BJ78</f>
        <v>-19.873422251347279</v>
      </c>
      <c r="BK79" s="57">
        <f>BK78+0.5*BH79*'DEPRECATED - DT-Prelim Calcs'!$C$11^2+BJ79*'DEPRECATED - DT-Prelim Calcs'!$C$11</f>
        <v>6237.9766090517005</v>
      </c>
      <c r="BL79" s="57">
        <f>MIN('Drive Train'!$F$35-BF78*'DEPRECATED - DT-Prelim Calcs'!$C$21*'Drive Train'!$F$39,BL78+BF$2)</f>
        <v>16.055079956323269</v>
      </c>
      <c r="BM79" s="57">
        <f>'Drive Train'!$F$35-BF79*'DEPRECATED - DT-Prelim Calcs'!$C$21*'Drive Train'!$F$39</f>
        <v>6.82</v>
      </c>
      <c r="BN79" s="1">
        <f>IF(BK79&gt;='Drive Train'!$F$29,1,0)</f>
        <v>1</v>
      </c>
      <c r="BO79" s="57">
        <f t="shared" si="130"/>
        <v>103.33333333333333</v>
      </c>
      <c r="BP79" s="63">
        <f>BP78+'DEPRECATED - DT-Prelim Calcs'!$C$11</f>
        <v>300</v>
      </c>
      <c r="BQ79" s="2">
        <f>CA79/'Drive Train'!$F$35</f>
        <v>0.5574898459316705</v>
      </c>
      <c r="BR79" s="46">
        <f>BY79*12*60/(PI() * 'Drive Train'!$F$15)/BQ$2*BQ79</f>
        <v>10913.703387236726</v>
      </c>
      <c r="BS79" s="2">
        <f>('DEPRECATED - DT-Prelim Calcs'!$C$6*BQ79-BR79)/('DEPRECATED - DT-Prelim Calcs'!$C$6*BQ79)*'DEPRECATED - DT-Prelim Calcs'!$C$7*BQ79</f>
        <v>-3.5911633856087102</v>
      </c>
      <c r="BT79" s="57">
        <f>BS79/'DEPRECATED - DT-Prelim Calcs'!$C$7*('DEPRECATED - DT-Prelim Calcs'!$C$8-'DEPRECATED - DT-Prelim Calcs'!$C$9)+'DEPRECATED - DT-Prelim Calcs'!$C$9</f>
        <v>-188.48102173178322</v>
      </c>
      <c r="BU79" s="57">
        <f t="shared" si="107"/>
        <v>-188.48102173178322</v>
      </c>
      <c r="BV79" s="2">
        <f t="shared" si="131"/>
        <v>-5.0244063033637616</v>
      </c>
      <c r="BW79" s="57">
        <f>BV79*'DEPRECATED - DT-Prelim Calcs'!$C$21/BQ$2/'DEPRECATED - DT-Prelim Calcs'!$C$19/'DEPRECATED - DT-Prelim Calcs'!$C$18*3.39*'DEPRECATED - DT-Prelim Calcs'!$C$20</f>
        <v>-68.777360654922788</v>
      </c>
      <c r="BX79" s="46">
        <f t="shared" si="132"/>
        <v>1</v>
      </c>
      <c r="BY79" s="57">
        <f>BW78*'DEPRECATED - DT-Prelim Calcs'!$C$11+BY78</f>
        <v>90.443246832758049</v>
      </c>
      <c r="BZ79" s="57">
        <f>BZ78+0.5*BW79*'DEPRECATED - DT-Prelim Calcs'!$C$11^2+BY79*'DEPRECATED - DT-Prelim Calcs'!$C$11</f>
        <v>-6415.6803532906697</v>
      </c>
      <c r="CA79" s="57">
        <f>MIN('Drive Train'!$F$35-BU78*'DEPRECATED - DT-Prelim Calcs'!$C$21*'Drive Train'!$F$39,CA78+BU$2)</f>
        <v>6.912874089552715</v>
      </c>
      <c r="CB79" s="57">
        <f>'Drive Train'!$F$35-BU79*'DEPRECATED - DT-Prelim Calcs'!$C$21*'Drive Train'!$F$39</f>
        <v>23.708861303906993</v>
      </c>
      <c r="CC79" s="1">
        <f>IF(BZ79&gt;='Drive Train'!$F$29,1,0)</f>
        <v>0</v>
      </c>
      <c r="CD79" s="57">
        <f t="shared" si="133"/>
        <v>-209.42335747975915</v>
      </c>
      <c r="CE79" s="63">
        <f>CE78+'DEPRECATED - DT-Prelim Calcs'!$C$11</f>
        <v>300</v>
      </c>
      <c r="CF79" s="2">
        <f>CP79/'Drive Train'!$F$35</f>
        <v>1.966393324008004</v>
      </c>
      <c r="CG79" s="46">
        <f>CN79*12*60/(PI() * 'Drive Train'!$F$15)/CF$2*CF79</f>
        <v>-145829.70008435176</v>
      </c>
      <c r="CH79" s="2">
        <f>('DEPRECATED - DT-Prelim Calcs'!$C$6*CF79-CG79)/('DEPRECATED - DT-Prelim Calcs'!$C$6*CF79)*'DEPRECATED - DT-Prelim Calcs'!$C$7*CF79</f>
        <v>70.677014890838237</v>
      </c>
      <c r="CI79" s="57">
        <f>CH79/'DEPRECATED - DT-Prelim Calcs'!$C$7*('DEPRECATED - DT-Prelim Calcs'!$C$8-'DEPRECATED - DT-Prelim Calcs'!$C$9)+'DEPRECATED - DT-Prelim Calcs'!$C$9</f>
        <v>3765.2979296657863</v>
      </c>
      <c r="CJ79" s="57">
        <f t="shared" si="108"/>
        <v>93</v>
      </c>
      <c r="CK79" s="2">
        <f t="shared" si="134"/>
        <v>1.5241763143494644</v>
      </c>
      <c r="CL79" s="57">
        <f>CK79*'DEPRECATED - DT-Prelim Calcs'!$C$21/CF$2/'DEPRECATED - DT-Prelim Calcs'!$C$19/'DEPRECATED - DT-Prelim Calcs'!$C$18*3.39*'DEPRECATED - DT-Prelim Calcs'!$C$20</f>
        <v>25.773080821789936</v>
      </c>
      <c r="CM79" s="46">
        <f t="shared" si="135"/>
        <v>0</v>
      </c>
      <c r="CN79" s="57">
        <f>CL78*'DEPRECATED - DT-Prelim Calcs'!$C$11+CN78</f>
        <v>-277.36150050445968</v>
      </c>
      <c r="CO79" s="57">
        <f>CO78+0.5*CL79*'DEPRECATED - DT-Prelim Calcs'!$C$11^2+CN79*'DEPRECATED - DT-Prelim Calcs'!$C$11</f>
        <v>-26902.765311036517</v>
      </c>
      <c r="CP79" s="57">
        <f>MIN('Drive Train'!$F$35-CJ78*'DEPRECATED - DT-Prelim Calcs'!$C$21*'Drive Train'!$F$39,CP78+CJ$2)</f>
        <v>24.383277217699252</v>
      </c>
      <c r="CQ79" s="57">
        <f>'Drive Train'!$F$35-CJ79*'DEPRECATED - DT-Prelim Calcs'!$C$21*'Drive Train'!$F$39</f>
        <v>6.82</v>
      </c>
      <c r="CR79" s="1">
        <f>IF(CO79&gt;='Drive Train'!$F$29,1,0)</f>
        <v>0</v>
      </c>
      <c r="CS79" s="57">
        <f t="shared" si="136"/>
        <v>103.33333333333333</v>
      </c>
      <c r="CT79" s="63">
        <f>CT78+'DEPRECATED - DT-Prelim Calcs'!$C$11</f>
        <v>300</v>
      </c>
      <c r="CU79" s="2">
        <f>DE79/'Drive Train'!$F$35</f>
        <v>0.55000000000000004</v>
      </c>
      <c r="CV79" s="46">
        <f>DC79*12*60/(PI() * 'Drive Train'!$F$15)/CU$2*CU79</f>
        <v>4681.7157484431345</v>
      </c>
      <c r="CW79" s="2">
        <f>('DEPRECATED - DT-Prelim Calcs'!$C$6*CU79-CV79)/('DEPRECATED - DT-Prelim Calcs'!$C$6*CU79)*'DEPRECATED - DT-Prelim Calcs'!$C$7*CU79</f>
        <v>-0.79137334967128581</v>
      </c>
      <c r="CX79" s="57">
        <f>CW79/'DEPRECATED - DT-Prelim Calcs'!$C$7*('DEPRECATED - DT-Prelim Calcs'!$C$8-'DEPRECATED - DT-Prelim Calcs'!$C$9)+'DEPRECATED - DT-Prelim Calcs'!$C$9</f>
        <v>-39.429958822749363</v>
      </c>
      <c r="CY79" s="57">
        <f t="shared" si="109"/>
        <v>-39.429958822749363</v>
      </c>
      <c r="CZ79" s="2">
        <f t="shared" si="137"/>
        <v>-1.4145726714650269</v>
      </c>
      <c r="DA79" s="57">
        <f>CZ79*'DEPRECATED - DT-Prelim Calcs'!$C$21/CU$2/'DEPRECATED - DT-Prelim Calcs'!$C$19/'DEPRECATED - DT-Prelim Calcs'!$C$18*3.39*'DEPRECATED - DT-Prelim Calcs'!$C$20</f>
        <v>-28.475876763206479</v>
      </c>
      <c r="DB79" s="46">
        <f t="shared" si="138"/>
        <v>1</v>
      </c>
      <c r="DC79" s="57">
        <f>DA78*'DEPRECATED - DT-Prelim Calcs'!$C$11+DC78</f>
        <v>26.741897820917444</v>
      </c>
      <c r="DD79" s="57">
        <f>DD78+0.5*DA79*'DEPRECATED - DT-Prelim Calcs'!$C$11^2+DC79*'DEPRECATED - DT-Prelim Calcs'!$C$11</f>
        <v>-49017.248865796886</v>
      </c>
      <c r="DE79" s="57">
        <f>MIN('Drive Train'!$F$35-CY78*'DEPRECATED - DT-Prelim Calcs'!$C$21*'Drive Train'!$F$39,DE78+CY$2)</f>
        <v>6.82</v>
      </c>
      <c r="DF79" s="57">
        <f>'Drive Train'!$F$35-CY79*'DEPRECATED - DT-Prelim Calcs'!$C$21*'Drive Train'!$F$39</f>
        <v>14.765797529364962</v>
      </c>
      <c r="DG79" s="1">
        <f>IF(DD79&gt;='Drive Train'!$F$29,1,0)</f>
        <v>0</v>
      </c>
      <c r="DH79" s="57">
        <f t="shared" si="139"/>
        <v>-43.811065358610406</v>
      </c>
      <c r="DI79" s="63">
        <f>DI78+'DEPRECATED - DT-Prelim Calcs'!$C$11</f>
        <v>300</v>
      </c>
      <c r="DJ79" s="2">
        <f>DT79/'Drive Train'!$F$35</f>
        <v>0.55000000000000004</v>
      </c>
      <c r="DK79" s="46">
        <f>DR79*12*60/(PI() * 'Drive Train'!$F$15)/DJ$2*DJ79</f>
        <v>-4130.4279118521781</v>
      </c>
      <c r="DL79" s="2">
        <f>('DEPRECATED - DT-Prelim Calcs'!$C$6*DJ79-DK79)/('DEPRECATED - DT-Prelim Calcs'!$C$6*DJ79)*'DEPRECATED - DT-Prelim Calcs'!$C$7*DJ79</f>
        <v>3.193104365396576</v>
      </c>
      <c r="DM79" s="57">
        <f>DL79/'DEPRECATED - DT-Prelim Calcs'!$C$7*('DEPRECATED - DT-Prelim Calcs'!$C$8-'DEPRECATED - DT-Prelim Calcs'!$C$9)+'DEPRECATED - DT-Prelim Calcs'!$C$9</f>
        <v>172.68974692131977</v>
      </c>
      <c r="DN79" s="57">
        <f t="shared" si="110"/>
        <v>93</v>
      </c>
      <c r="DO79" s="2">
        <f t="shared" si="140"/>
        <v>1.1037138828047846</v>
      </c>
      <c r="DP79" s="57">
        <f>DO79*'DEPRECATED - DT-Prelim Calcs'!$C$21/DJ$2/'DEPRECATED - DT-Prelim Calcs'!$C$19/'DEPRECATED - DT-Prelim Calcs'!$C$18*3.39*'DEPRECATED - DT-Prelim Calcs'!$C$20</f>
        <v>25.773080821789936</v>
      </c>
      <c r="DQ79" s="46">
        <f t="shared" si="141"/>
        <v>0</v>
      </c>
      <c r="DR79" s="57">
        <f>DP78*'DEPRECATED - DT-Prelim Calcs'!$C$11+DR78</f>
        <v>-20.338749191311962</v>
      </c>
      <c r="DS79" s="57">
        <f>DS78+0.5*DP79*'DEPRECATED - DT-Prelim Calcs'!$C$11^2+DR79*'DEPRECATED - DT-Prelim Calcs'!$C$11</f>
        <v>-81921.315267569036</v>
      </c>
      <c r="DT79" s="57">
        <f>MIN('Drive Train'!$F$35-DN78*'DEPRECATED - DT-Prelim Calcs'!$C$21*'Drive Train'!$F$39,DT78+DN$2)</f>
        <v>6.82</v>
      </c>
      <c r="DU79" s="57">
        <f>'Drive Train'!$F$35-DN79*'DEPRECATED - DT-Prelim Calcs'!$C$21*'Drive Train'!$F$39</f>
        <v>6.82</v>
      </c>
      <c r="DV79" s="1">
        <f>IF(DS79&gt;='Drive Train'!$F$29,1,0)</f>
        <v>0</v>
      </c>
      <c r="DW79" s="57">
        <f t="shared" si="142"/>
        <v>103.33333333333333</v>
      </c>
      <c r="DX79" s="63">
        <f>DX78+'DEPRECATED - DT-Prelim Calcs'!$C$11</f>
        <v>300</v>
      </c>
      <c r="DY79" s="2">
        <f>EI79/'Drive Train'!$F$35</f>
        <v>0.55000000000000004</v>
      </c>
      <c r="DZ79" s="46">
        <f>EG79*12*60/(PI() * 'Drive Train'!$F$15)/DY$2*DY79</f>
        <v>-82885.424854310811</v>
      </c>
      <c r="EA79" s="2">
        <f>('DEPRECATED - DT-Prelim Calcs'!$C$6*DY79-DZ79)/('DEPRECATED - DT-Prelim Calcs'!$C$6*DY79)*'DEPRECATED - DT-Prelim Calcs'!$C$7*DY79</f>
        <v>38.80277465269964</v>
      </c>
      <c r="EB79" s="57">
        <f>EA79/'DEPRECATED - DT-Prelim Calcs'!$C$7*('DEPRECATED - DT-Prelim Calcs'!$C$8-'DEPRECATED - DT-Prelim Calcs'!$C$9)+'DEPRECATED - DT-Prelim Calcs'!$C$9</f>
        <v>2068.4244763242173</v>
      </c>
      <c r="EC79" s="57">
        <f t="shared" si="111"/>
        <v>93</v>
      </c>
      <c r="ED79" s="2">
        <f t="shared" si="143"/>
        <v>0.96993038185874991</v>
      </c>
      <c r="EE79" s="57">
        <f>ED79*'DEPRECATED - DT-Prelim Calcs'!$C$21/DY$2/'DEPRECATED - DT-Prelim Calcs'!$C$19/'DEPRECATED - DT-Prelim Calcs'!$C$18*3.39*'DEPRECATED - DT-Prelim Calcs'!$C$20</f>
        <v>25.773080821789936</v>
      </c>
      <c r="EF79" s="46">
        <f t="shared" si="144"/>
        <v>0</v>
      </c>
      <c r="EG79" s="57">
        <f>EE78*'DEPRECATED - DT-Prelim Calcs'!$C$11+EG78</f>
        <v>-358.66699974100777</v>
      </c>
      <c r="EH79" s="57">
        <f>EH78+0.5*EE79*'DEPRECATED - DT-Prelim Calcs'!$C$11^2+EG79*'DEPRECATED - DT-Prelim Calcs'!$C$11</f>
        <v>-150026.83163342948</v>
      </c>
      <c r="EI79" s="57">
        <f>MIN('Drive Train'!$F$35-EC78*'DEPRECATED - DT-Prelim Calcs'!$C$21*'Drive Train'!$F$39,EI78+EC$2)</f>
        <v>6.82</v>
      </c>
      <c r="EJ79" s="57">
        <f>'Drive Train'!$F$35-EC79*'DEPRECATED - DT-Prelim Calcs'!$C$21*'Drive Train'!$F$39</f>
        <v>6.82</v>
      </c>
      <c r="EK79" s="1">
        <f>IF(EH79&gt;='Drive Train'!$F$29,1,0)</f>
        <v>0</v>
      </c>
      <c r="EL79" s="57">
        <f t="shared" si="145"/>
        <v>103.33333333333333</v>
      </c>
      <c r="EM79" s="63">
        <f>EM78+'DEPRECATED - DT-Prelim Calcs'!$C$11</f>
        <v>300</v>
      </c>
      <c r="EN79" s="2">
        <f>EX79/'Drive Train'!$F$35</f>
        <v>0.55000000000000004</v>
      </c>
      <c r="EO79" s="46">
        <f>EV79*12*60/(PI() * 'Drive Train'!$F$15)/EN$2*EN79</f>
        <v>-43380.27701673891</v>
      </c>
      <c r="EP79" s="2">
        <f>('DEPRECATED - DT-Prelim Calcs'!$C$6*EN79-EO79)/('DEPRECATED - DT-Prelim Calcs'!$C$6*EN79)*'DEPRECATED - DT-Prelim Calcs'!$C$7*EN79</f>
        <v>20.940221878112713</v>
      </c>
      <c r="EQ79" s="57">
        <f>EP79/'DEPRECATED - DT-Prelim Calcs'!$C$7*('DEPRECATED - DT-Prelim Calcs'!$C$8-'DEPRECATED - DT-Prelim Calcs'!$C$9)+'DEPRECATED - DT-Prelim Calcs'!$C$9</f>
        <v>1117.4844261252538</v>
      </c>
      <c r="ER79" s="57">
        <f t="shared" si="112"/>
        <v>93</v>
      </c>
      <c r="ES79" s="2">
        <f t="shared" si="146"/>
        <v>0.86507304327942547</v>
      </c>
      <c r="ET79" s="57">
        <f>ES79*'DEPRECATED - DT-Prelim Calcs'!$C$21/EN$2/'DEPRECATED - DT-Prelim Calcs'!$C$19/'DEPRECATED - DT-Prelim Calcs'!$C$18*3.39*'DEPRECATED - DT-Prelim Calcs'!$C$20</f>
        <v>25.773080821789936</v>
      </c>
      <c r="EU79" s="46">
        <f t="shared" si="147"/>
        <v>0</v>
      </c>
      <c r="EV79" s="57">
        <f>ET78*'DEPRECATED - DT-Prelim Calcs'!$C$11+EV78</f>
        <v>-167.42402897601607</v>
      </c>
      <c r="EW79" s="57">
        <f>EW78+0.5*ET79*'DEPRECATED - DT-Prelim Calcs'!$C$11^2+EV79*'DEPRECATED - DT-Prelim Calcs'!$C$11</f>
        <v>-193112.62737406214</v>
      </c>
      <c r="EX79" s="57">
        <f>MIN('Drive Train'!$F$35-ER78*'DEPRECATED - DT-Prelim Calcs'!$C$21*'Drive Train'!$F$39,EX78+ER$2)</f>
        <v>6.82</v>
      </c>
      <c r="EY79" s="57">
        <f>'Drive Train'!$F$35-ER79*'DEPRECATED - DT-Prelim Calcs'!$C$21*'Drive Train'!$F$39</f>
        <v>6.82</v>
      </c>
      <c r="EZ79" s="1">
        <f>IF(EW79&gt;='Drive Train'!$F$29,1,0)</f>
        <v>0</v>
      </c>
      <c r="FA79" s="57">
        <f t="shared" si="148"/>
        <v>103.33333333333333</v>
      </c>
      <c r="FB79" s="63">
        <f>FB78+'DEPRECATED - DT-Prelim Calcs'!$C$11</f>
        <v>300</v>
      </c>
      <c r="FC79" s="2">
        <f>FM79/'Drive Train'!$F$35</f>
        <v>0.55000000000000004</v>
      </c>
      <c r="FD79" s="46">
        <f>FK79*12*60/(PI() * 'Drive Train'!$F$15)/FC$2*FC79</f>
        <v>-508162.94391778205</v>
      </c>
      <c r="FE79" s="2">
        <f>('DEPRECATED - DT-Prelim Calcs'!$C$6*FC79-FD79)/('DEPRECATED - DT-Prelim Calcs'!$C$6*FC79)*'DEPRECATED - DT-Prelim Calcs'!$C$7*FC79</f>
        <v>231.09523636807779</v>
      </c>
      <c r="FF79" s="57">
        <f>FE79/'DEPRECATED - DT-Prelim Calcs'!$C$7*('DEPRECATED - DT-Prelim Calcs'!$C$8-'DEPRECATED - DT-Prelim Calcs'!$C$9)+'DEPRECATED - DT-Prelim Calcs'!$C$9</f>
        <v>12305.404907064059</v>
      </c>
      <c r="FG79" s="57">
        <f t="shared" si="113"/>
        <v>93</v>
      </c>
      <c r="FH79" s="2">
        <f t="shared" si="149"/>
        <v>0.78067567320338405</v>
      </c>
      <c r="FI79" s="57">
        <f>FH79*'DEPRECATED - DT-Prelim Calcs'!$C$21/FC$2/'DEPRECATED - DT-Prelim Calcs'!$C$19/'DEPRECATED - DT-Prelim Calcs'!$C$18*3.39*'DEPRECATED - DT-Prelim Calcs'!$C$20</f>
        <v>25.773080821789936</v>
      </c>
      <c r="FJ79" s="46">
        <f t="shared" si="150"/>
        <v>0</v>
      </c>
      <c r="FK79" s="57">
        <f>FI78*'DEPRECATED - DT-Prelim Calcs'!$C$11+FK78</f>
        <v>-1769.8902122379889</v>
      </c>
      <c r="FL79" s="57">
        <f>FL78+0.5*FI79*'DEPRECATED - DT-Prelim Calcs'!$C$11^2+FK79*'DEPRECATED - DT-Prelim Calcs'!$C$11</f>
        <v>-271817.98905593972</v>
      </c>
      <c r="FM79" s="57">
        <f>MIN('Drive Train'!$F$35-FG78*'DEPRECATED - DT-Prelim Calcs'!$C$21*'Drive Train'!$F$39,FM78+FG$2)</f>
        <v>6.82</v>
      </c>
      <c r="FN79" s="57">
        <f>'Drive Train'!$F$35-FG79*'DEPRECATED - DT-Prelim Calcs'!$C$21*'Drive Train'!$F$39</f>
        <v>6.82</v>
      </c>
      <c r="FO79" s="1">
        <f>IF(FL79&gt;='Drive Train'!$F$29,1,0)</f>
        <v>0</v>
      </c>
      <c r="FP79" s="57">
        <f t="shared" si="151"/>
        <v>103.33333333333333</v>
      </c>
      <c r="FQ79" s="63">
        <f>FQ78+'DEPRECATED - DT-Prelim Calcs'!$C$11</f>
        <v>300</v>
      </c>
      <c r="FR79" s="2">
        <f>GB79/'Drive Train'!$F$35</f>
        <v>0.55000000000000004</v>
      </c>
      <c r="FS79" s="46">
        <f>FZ79*12*60/(PI() * 'Drive Train'!$F$15)/FR$2*FR79</f>
        <v>-322922.11614179984</v>
      </c>
      <c r="FT79" s="2">
        <f>('DEPRECATED - DT-Prelim Calcs'!$C$6*FR79-FS79)/('DEPRECATED - DT-Prelim Calcs'!$C$6*FR79)*'DEPRECATED - DT-Prelim Calcs'!$C$7*FR79</f>
        <v>147.33718853691138</v>
      </c>
      <c r="FU79" s="57">
        <f>FT79/'DEPRECATED - DT-Prelim Calcs'!$C$7*('DEPRECATED - DT-Prelim Calcs'!$C$8-'DEPRECATED - DT-Prelim Calcs'!$C$9)+'DEPRECATED - DT-Prelim Calcs'!$C$9</f>
        <v>7846.4183772969836</v>
      </c>
      <c r="FV79" s="57">
        <f t="shared" si="114"/>
        <v>93</v>
      </c>
      <c r="FW79" s="2">
        <f t="shared" si="152"/>
        <v>0.7112822800297498</v>
      </c>
      <c r="FX79" s="57">
        <f>FW79*'DEPRECATED - DT-Prelim Calcs'!$C$21/FR$2/'DEPRECATED - DT-Prelim Calcs'!$C$19/'DEPRECATED - DT-Prelim Calcs'!$C$18*3.39*'DEPRECATED - DT-Prelim Calcs'!$C$20</f>
        <v>25.773080821789936</v>
      </c>
      <c r="FY79" s="46">
        <f t="shared" si="153"/>
        <v>0</v>
      </c>
      <c r="FZ79" s="57">
        <f>FX78*'DEPRECATED - DT-Prelim Calcs'!$C$11+FZ78</f>
        <v>-1024.7371189421697</v>
      </c>
      <c r="GA79" s="57">
        <f>GA78+0.5*FX79*'DEPRECATED - DT-Prelim Calcs'!$C$11^2+FZ79*'DEPRECATED - DT-Prelim Calcs'!$C$11</f>
        <v>-305892.08671137772</v>
      </c>
      <c r="GB79" s="57">
        <f>MIN('Drive Train'!$F$35-FV78*'DEPRECATED - DT-Prelim Calcs'!$C$21*'Drive Train'!$F$39,GB78+FV$2)</f>
        <v>6.82</v>
      </c>
      <c r="GC79" s="57">
        <f>'Drive Train'!$F$35-FV79*'DEPRECATED - DT-Prelim Calcs'!$C$21*'Drive Train'!$F$39</f>
        <v>6.82</v>
      </c>
      <c r="GD79" s="1">
        <f>IF(GA79&gt;='Drive Train'!$F$29,1,0)</f>
        <v>0</v>
      </c>
      <c r="GE79" s="57">
        <f t="shared" si="154"/>
        <v>103.33333333333333</v>
      </c>
      <c r="GF79" s="63">
        <f>GF78+'DEPRECATED - DT-Prelim Calcs'!$C$11</f>
        <v>300</v>
      </c>
      <c r="GG79" s="2">
        <f>GQ79/'Drive Train'!$F$35</f>
        <v>0.85483870967741948</v>
      </c>
      <c r="GH79" s="46">
        <f>GO79*12*60/(PI() * 'Drive Train'!$F$15)/GG$2*GG79</f>
        <v>-62756.868412506112</v>
      </c>
      <c r="GI79" s="2">
        <f>('DEPRECATED - DT-Prelim Calcs'!$C$6*GG79-GH79)/('DEPRECATED - DT-Prelim Calcs'!$C$6*GG79)*'DEPRECATED - DT-Prelim Calcs'!$C$7*GG79</f>
        <v>30.436156201042984</v>
      </c>
      <c r="GJ79" s="57">
        <f>GI79/'DEPRECATED - DT-Prelim Calcs'!$C$7*('DEPRECATED - DT-Prelim Calcs'!$C$8-'DEPRECATED - DT-Prelim Calcs'!$C$9)+'DEPRECATED - DT-Prelim Calcs'!$C$9</f>
        <v>1623.0148716156907</v>
      </c>
      <c r="GK79" s="57">
        <f t="shared" si="155"/>
        <v>29.999999999999982</v>
      </c>
      <c r="GL79" s="2">
        <f t="shared" si="156"/>
        <v>0.99579519204165001</v>
      </c>
      <c r="GM79" s="57">
        <f>GL79*'DEPRECATED - DT-Prelim Calcs'!$C$21/GG$2/'DEPRECATED - DT-Prelim Calcs'!$C$19/'DEPRECATED - DT-Prelim Calcs'!$C$18*3.39*'DEPRECATED - DT-Prelim Calcs'!$C$20</f>
        <v>25.773080821789936</v>
      </c>
      <c r="GN79" s="46">
        <f t="shared" si="157"/>
        <v>0</v>
      </c>
      <c r="GO79" s="57">
        <f>GM78*'DEPRECATED - DT-Prelim Calcs'!$C$11+GO78</f>
        <v>-179.38349743583069</v>
      </c>
      <c r="GP79" s="57">
        <f>GP78+0.5*GM79*'DEPRECATED - DT-Prelim Calcs'!$C$11^2+GO79*'DEPRECATED - DT-Prelim Calcs'!$C$11</f>
        <v>-148742.74229274545</v>
      </c>
      <c r="GQ79" s="57">
        <f>MIN('Drive Train'!$F$35-GK78*'DEPRECATED - DT-Prelim Calcs'!$C$21*'Drive Train'!$F$39,GQ78+GK$2)</f>
        <v>10.600000000000001</v>
      </c>
      <c r="GR79" s="57">
        <f>'Drive Train'!$F$35-GK79*'DEPRECATED - DT-Prelim Calcs'!$C$21*'Drive Train'!$F$39</f>
        <v>10.600000000000001</v>
      </c>
      <c r="GS79" s="1">
        <f>IF(GP79&gt;='Drive Train'!$F$29,1,0)</f>
        <v>0</v>
      </c>
      <c r="GT79" s="57">
        <f t="shared" si="158"/>
        <v>33.333333333333314</v>
      </c>
      <c r="GU79" s="63">
        <f>GU78+'DEPRECATED - DT-Prelim Calcs'!$C$11</f>
        <v>300</v>
      </c>
      <c r="GV79" s="2">
        <f>HF79/'Drive Train'!$F$35</f>
        <v>0.83870967741935498</v>
      </c>
      <c r="GW79" s="46">
        <f>HD79*12*60/(PI() * 'Drive Train'!$F$15)/GV$2*GV79</f>
        <v>-1163.2458774167553</v>
      </c>
      <c r="GX79" s="2">
        <f>('DEPRECATED - DT-Prelim Calcs'!$C$6*GV79-GW79)/('DEPRECATED - DT-Prelim Calcs'!$C$6*GV79)*'DEPRECATED - DT-Prelim Calcs'!$C$7*GV79</f>
        <v>2.5472607849773401</v>
      </c>
      <c r="GY79" s="57">
        <f>GX79/'DEPRECATED - DT-Prelim Calcs'!$C$7*('DEPRECATED - DT-Prelim Calcs'!$C$8-'DEPRECATED - DT-Prelim Calcs'!$C$9)+'DEPRECATED - DT-Prelim Calcs'!$C$9</f>
        <v>138.30728577286007</v>
      </c>
      <c r="GZ79" s="57">
        <f t="shared" si="115"/>
        <v>33.333333333333314</v>
      </c>
      <c r="HA79" s="2">
        <f t="shared" si="159"/>
        <v>0.67696130295866053</v>
      </c>
      <c r="HB79" s="57">
        <f>HA79*'DEPRECATED - DT-Prelim Calcs'!$C$21/GV$2/'DEPRECATED - DT-Prelim Calcs'!$C$19/'DEPRECATED - DT-Prelim Calcs'!$C$18*3.39*'DEPRECATED - DT-Prelim Calcs'!$C$20</f>
        <v>17.521051029183948</v>
      </c>
      <c r="HC79" s="46">
        <f t="shared" si="160"/>
        <v>0</v>
      </c>
      <c r="HD79" s="57">
        <f>HB78*'DEPRECATED - DT-Prelim Calcs'!$C$11+HD78</f>
        <v>-3.3889508568803706</v>
      </c>
      <c r="HE79" s="57">
        <f>HE78+0.5*HB79*'DEPRECATED - DT-Prelim Calcs'!$C$11^2+HD79*'DEPRECATED - DT-Prelim Calcs'!$C$11</f>
        <v>-137759.19405815942</v>
      </c>
      <c r="HF79" s="57">
        <f>MIN('Drive Train'!$F$35-GZ78*'DEPRECATED - DT-Prelim Calcs'!$C$21*'Drive Train'!$F$39,HF78+GZ$2)</f>
        <v>10.400000000000002</v>
      </c>
      <c r="HG79" s="57">
        <f>'Drive Train'!$F$35-GZ79*'DEPRECATED - DT-Prelim Calcs'!$C$21*'Drive Train'!$F$39</f>
        <v>10.400000000000002</v>
      </c>
      <c r="HH79" s="1">
        <f>IF(HE79&gt;='Drive Train'!$F$29,1,0)</f>
        <v>0</v>
      </c>
      <c r="HI79" s="57">
        <f t="shared" si="161"/>
        <v>37.037037037037017</v>
      </c>
      <c r="HJ79" s="63">
        <f>HJ78+'DEPRECATED - DT-Prelim Calcs'!$C$11</f>
        <v>300</v>
      </c>
      <c r="HK79" s="2">
        <f>HU79/'Drive Train'!$F$35</f>
        <v>0.82258064516129037</v>
      </c>
      <c r="HL79" s="46">
        <f>HS79*12*60/(PI() * 'Drive Train'!$F$15)/HK$2*HK79</f>
        <v>-318507.91340105166</v>
      </c>
      <c r="HM79" s="2">
        <f>('DEPRECATED - DT-Prelim Calcs'!$C$6*HK79-HL79)/('DEPRECATED - DT-Prelim Calcs'!$C$6*HK79)*'DEPRECATED - DT-Prelim Calcs'!$C$7*HK79</f>
        <v>145.99819258120542</v>
      </c>
      <c r="HN79" s="57">
        <f>HM79/'DEPRECATED - DT-Prelim Calcs'!$C$7*('DEPRECATED - DT-Prelim Calcs'!$C$8-'DEPRECATED - DT-Prelim Calcs'!$C$9)+'DEPRECATED - DT-Prelim Calcs'!$C$9</f>
        <v>7775.1348996550432</v>
      </c>
      <c r="HO79" s="57">
        <f t="shared" si="116"/>
        <v>36.66666666666665</v>
      </c>
      <c r="HP79" s="2">
        <f t="shared" si="162"/>
        <v>0.99579519204165001</v>
      </c>
      <c r="HQ79" s="57">
        <f>HP79*'DEPRECATED - DT-Prelim Calcs'!$C$21/HK$2/'DEPRECATED - DT-Prelim Calcs'!$C$19/'DEPRECATED - DT-Prelim Calcs'!$C$18*3.39*'DEPRECATED - DT-Prelim Calcs'!$C$20</f>
        <v>25.773080821789936</v>
      </c>
      <c r="HR79" s="46">
        <f t="shared" si="163"/>
        <v>0</v>
      </c>
      <c r="HS79" s="57">
        <f>HQ78*'DEPRECATED - DT-Prelim Calcs'!$C$11+HS78</f>
        <v>-946.12200533619978</v>
      </c>
      <c r="HT79" s="57">
        <f>HT78+0.5*HQ79*'DEPRECATED - DT-Prelim Calcs'!$C$11^2+HS79*'DEPRECATED - DT-Prelim Calcs'!$C$11</f>
        <v>-124420.33408161346</v>
      </c>
      <c r="HU79" s="57">
        <f>MIN('Drive Train'!$F$35-HO78*'DEPRECATED - DT-Prelim Calcs'!$C$21*'Drive Train'!$F$39,HU78+HO$2)</f>
        <v>10.200000000000001</v>
      </c>
      <c r="HV79" s="57">
        <f>'Drive Train'!$F$35-HO79*'DEPRECATED - DT-Prelim Calcs'!$C$21*'Drive Train'!$F$39</f>
        <v>10.200000000000001</v>
      </c>
      <c r="HW79" s="1">
        <f>IF(HT79&gt;='Drive Train'!$F$29,1,0)</f>
        <v>0</v>
      </c>
      <c r="HX79" s="57">
        <f t="shared" si="164"/>
        <v>40.740740740740726</v>
      </c>
      <c r="HY79" s="63">
        <f>HY78+'DEPRECATED - DT-Prelim Calcs'!$C$11</f>
        <v>300</v>
      </c>
      <c r="HZ79" s="2">
        <f>IJ79/'Drive Train'!$F$35</f>
        <v>0.80645161290322598</v>
      </c>
      <c r="IA79" s="46">
        <f>IH79*12*60/(PI() * 'Drive Train'!$F$15)/HZ$2*HZ79</f>
        <v>14530.184274160854</v>
      </c>
      <c r="IB79" s="2">
        <f>('DEPRECATED - DT-Prelim Calcs'!$C$6*HZ79-IA79)/('DEPRECATED - DT-Prelim Calcs'!$C$6*HZ79)*'DEPRECATED - DT-Prelim Calcs'!$C$7*HZ79</f>
        <v>-4.626384840056633</v>
      </c>
      <c r="IC79" s="57">
        <f>IB79/'DEPRECATED - DT-Prelim Calcs'!$C$7*('DEPRECATED - DT-Prelim Calcs'!$C$8-'DEPRECATED - DT-Prelim Calcs'!$C$9)+'DEPRECATED - DT-Prelim Calcs'!$C$9</f>
        <v>-243.59260372583654</v>
      </c>
      <c r="ID79" s="57">
        <f t="shared" si="117"/>
        <v>-243.59260372583654</v>
      </c>
      <c r="IE79" s="2">
        <f t="shared" si="165"/>
        <v>-5.9454839489584783</v>
      </c>
      <c r="IF79" s="57">
        <f>IE79*'DEPRECATED - DT-Prelim Calcs'!$C$21/HZ$2/'DEPRECATED - DT-Prelim Calcs'!$C$19/'DEPRECATED - DT-Prelim Calcs'!$C$18*3.39*'DEPRECATED - DT-Prelim Calcs'!$C$20</f>
        <v>-153.88047619208879</v>
      </c>
      <c r="IG79" s="46">
        <f t="shared" si="166"/>
        <v>1</v>
      </c>
      <c r="IH79" s="57">
        <f>IF78*'DEPRECATED - DT-Prelim Calcs'!$C$11+IH78</f>
        <v>44.024883009373767</v>
      </c>
      <c r="II79" s="57">
        <f>II78+0.5*IF79*'DEPRECATED - DT-Prelim Calcs'!$C$11^2+IH79*'DEPRECATED - DT-Prelim Calcs'!$C$11</f>
        <v>-121859.79965414766</v>
      </c>
      <c r="IJ79" s="57">
        <f>MIN('Drive Train'!$F$35-ID78*'DEPRECATED - DT-Prelim Calcs'!$C$21*'Drive Train'!$F$39,IJ78+ID$2)</f>
        <v>10.000000000000002</v>
      </c>
      <c r="IK79" s="57">
        <f>'Drive Train'!$F$35-ID79*'DEPRECATED - DT-Prelim Calcs'!$C$21*'Drive Train'!$F$39</f>
        <v>27.015556223550192</v>
      </c>
      <c r="IL79" s="1">
        <f>IF(II79&gt;='Drive Train'!$F$29,1,0)</f>
        <v>0</v>
      </c>
      <c r="IM79" s="57">
        <f t="shared" si="167"/>
        <v>-270.65844858426283</v>
      </c>
      <c r="IN79" s="63">
        <f>IN78+'DEPRECATED - DT-Prelim Calcs'!$C$11</f>
        <v>300</v>
      </c>
      <c r="IO79" s="2">
        <f>IY79/'Drive Train'!$F$35</f>
        <v>0.79032258064516137</v>
      </c>
      <c r="IP79" s="46">
        <f>IW79*12*60/(PI() * 'Drive Train'!$F$15)/IO$2*IO79</f>
        <v>-57551.091216864043</v>
      </c>
      <c r="IQ79" s="2">
        <f>('DEPRECATED - DT-Prelim Calcs'!$C$6*IO79-IP79)/('DEPRECATED - DT-Prelim Calcs'!$C$6*IO79)*'DEPRECATED - DT-Prelim Calcs'!$C$7*IO79</f>
        <v>27.926840614972544</v>
      </c>
      <c r="IR79" s="57">
        <f>IQ79/'DEPRECATED - DT-Prelim Calcs'!$C$7*('DEPRECATED - DT-Prelim Calcs'!$C$8-'DEPRECATED - DT-Prelim Calcs'!$C$9)+'DEPRECATED - DT-Prelim Calcs'!$C$9</f>
        <v>1489.4276559755094</v>
      </c>
      <c r="IS79" s="57">
        <f t="shared" si="118"/>
        <v>43.333333333333321</v>
      </c>
      <c r="IT79" s="2">
        <f t="shared" si="168"/>
        <v>0.99579519204165001</v>
      </c>
      <c r="IU79" s="57">
        <f>IT79*'DEPRECATED - DT-Prelim Calcs'!$C$21/IO$2/'DEPRECATED - DT-Prelim Calcs'!$C$19/'DEPRECATED - DT-Prelim Calcs'!$C$18*3.39*'DEPRECATED - DT-Prelim Calcs'!$C$20</f>
        <v>25.773080821789936</v>
      </c>
      <c r="IV79" s="46">
        <f t="shared" si="169"/>
        <v>0</v>
      </c>
      <c r="IW79" s="57">
        <f>IU78*'DEPRECATED - DT-Prelim Calcs'!$C$11+IW78</f>
        <v>-177.9322110019765</v>
      </c>
      <c r="IX79" s="57">
        <f>IX78+0.5*IU79*'DEPRECATED - DT-Prelim Calcs'!$C$11^2+IW79*'DEPRECATED - DT-Prelim Calcs'!$C$11</f>
        <v>-159879.34104761569</v>
      </c>
      <c r="IY79" s="57">
        <f>MIN('Drive Train'!$F$35-IS78*'DEPRECATED - DT-Prelim Calcs'!$C$21*'Drive Train'!$F$39,IY78+IS$2)</f>
        <v>9.8000000000000007</v>
      </c>
      <c r="IZ79" s="57">
        <f>'Drive Train'!$F$35-IS79*'DEPRECATED - DT-Prelim Calcs'!$C$21*'Drive Train'!$F$39</f>
        <v>9.8000000000000007</v>
      </c>
      <c r="JA79" s="1">
        <f>IF(IX79&gt;='Drive Train'!$F$29,1,0)</f>
        <v>0</v>
      </c>
      <c r="JB79" s="57">
        <f t="shared" si="170"/>
        <v>48.148148148148138</v>
      </c>
      <c r="JC79" s="63">
        <f>JC78+'DEPRECATED - DT-Prelim Calcs'!$C$11</f>
        <v>300</v>
      </c>
      <c r="JD79" s="2">
        <f>JN79/'Drive Train'!$F$35</f>
        <v>0.77419354838709686</v>
      </c>
      <c r="JE79" s="46">
        <f>JL79*12*60/(PI() * 'Drive Train'!$F$15)/JD$2*JD79</f>
        <v>-411571.53355404176</v>
      </c>
      <c r="JF79" s="2">
        <f>('DEPRECATED - DT-Prelim Calcs'!$C$6*JD79-JE79)/('DEPRECATED - DT-Prelim Calcs'!$C$6*JD79)*'DEPRECATED - DT-Prelim Calcs'!$C$7*JD79</f>
        <v>187.9610026739845</v>
      </c>
      <c r="JG79" s="57">
        <f>JF79/'DEPRECATED - DT-Prelim Calcs'!$C$7*('DEPRECATED - DT-Prelim Calcs'!$C$8-'DEPRECATED - DT-Prelim Calcs'!$C$9)+'DEPRECATED - DT-Prelim Calcs'!$C$9</f>
        <v>10009.088648577681</v>
      </c>
      <c r="JH79" s="57">
        <f t="shared" si="119"/>
        <v>46.666666666666657</v>
      </c>
      <c r="JI79" s="2">
        <f t="shared" si="171"/>
        <v>0.99579519204165001</v>
      </c>
      <c r="JJ79" s="57">
        <f>JI79*'DEPRECATED - DT-Prelim Calcs'!$C$21/JD$2/'DEPRECATED - DT-Prelim Calcs'!$C$19/'DEPRECATED - DT-Prelim Calcs'!$C$18*3.39*'DEPRECATED - DT-Prelim Calcs'!$C$20</f>
        <v>25.773080821789936</v>
      </c>
      <c r="JK79" s="46">
        <f t="shared" si="172"/>
        <v>0</v>
      </c>
      <c r="JL79" s="57">
        <f>JJ78*'DEPRECATED - DT-Prelim Calcs'!$C$11+JL78</f>
        <v>-1298.9761715467296</v>
      </c>
      <c r="JM79" s="57">
        <f>JM78+0.5*JJ79*'DEPRECATED - DT-Prelim Calcs'!$C$11^2+JL79*'DEPRECATED - DT-Prelim Calcs'!$C$11</f>
        <v>-181192.44194614457</v>
      </c>
      <c r="JN79" s="57">
        <f>MIN('Drive Train'!$F$35-JH78*'DEPRECATED - DT-Prelim Calcs'!$C$21*'Drive Train'!$F$39,JN78+JH$2)</f>
        <v>9.6000000000000014</v>
      </c>
      <c r="JO79" s="57">
        <f>'Drive Train'!$F$35-JH79*'DEPRECATED - DT-Prelim Calcs'!$C$21*'Drive Train'!$F$39</f>
        <v>9.6000000000000014</v>
      </c>
      <c r="JP79" s="1">
        <f>IF(JM79&gt;='Drive Train'!$F$29,1,0)</f>
        <v>0</v>
      </c>
      <c r="JQ79" s="57">
        <f>MIN(JG79,'DEPRECATED - DT-Prelim Calcs'!$C$10)*'DEPRECATED - DT-Prelim Calcs'!$C$11*1000/60/60</f>
        <v>103.33333333333333</v>
      </c>
      <c r="JR79" s="63">
        <f>JR78+'DEPRECATED - DT-Prelim Calcs'!$C$11</f>
        <v>300</v>
      </c>
      <c r="JS79" s="2">
        <f>KC79/'Drive Train'!$F$35</f>
        <v>0.75806451612903225</v>
      </c>
      <c r="JT79" s="46">
        <f>KA79*12*60/(PI() * 'Drive Train'!$F$15)/JS$2*JS79</f>
        <v>-36754.470186261184</v>
      </c>
      <c r="JU79" s="2">
        <f>('DEPRECATED - DT-Prelim Calcs'!$C$6*JS79-JT79)/('DEPRECATED - DT-Prelim Calcs'!$C$6*JS79)*'DEPRECATED - DT-Prelim Calcs'!$C$7*JS79</f>
        <v>18.445748457396196</v>
      </c>
      <c r="JV79" s="57">
        <f>JU79/'DEPRECATED - DT-Prelim Calcs'!$C$7*('DEPRECATED - DT-Prelim Calcs'!$C$8-'DEPRECATED - DT-Prelim Calcs'!$C$9)+'DEPRECATED - DT-Prelim Calcs'!$C$9</f>
        <v>984.68735563648636</v>
      </c>
      <c r="JW79" s="57">
        <f t="shared" si="120"/>
        <v>49.999999999999993</v>
      </c>
      <c r="JX79" s="2">
        <f t="shared" si="173"/>
        <v>0.99579519204165001</v>
      </c>
      <c r="JY79" s="57">
        <f>JX79*'DEPRECATED - DT-Prelim Calcs'!$C$21/JS$2/'DEPRECATED - DT-Prelim Calcs'!$C$19/'DEPRECATED - DT-Prelim Calcs'!$C$18*3.39*'DEPRECATED - DT-Prelim Calcs'!$C$20</f>
        <v>25.773080821789936</v>
      </c>
      <c r="JZ79" s="46">
        <f t="shared" si="174"/>
        <v>0</v>
      </c>
      <c r="KA79" s="57">
        <f>JY78*'DEPRECATED - DT-Prelim Calcs'!$C$11+KA78</f>
        <v>-118.47027638133464</v>
      </c>
      <c r="KB79" s="57">
        <f>KB78+0.5*JY79*'DEPRECATED - DT-Prelim Calcs'!$C$11^2+KA79*'DEPRECATED - DT-Prelim Calcs'!$C$11</f>
        <v>-164308.21306367169</v>
      </c>
      <c r="KC79" s="57">
        <f>MIN('Drive Train'!$F$35-JW78*'DEPRECATED - DT-Prelim Calcs'!$C$21*'Drive Train'!$F$39,KC78+JW$2)</f>
        <v>9.4</v>
      </c>
      <c r="KD79" s="57">
        <f>'Drive Train'!$F$35-JW79*'DEPRECATED - DT-Prelim Calcs'!$C$21*'Drive Train'!$F$39</f>
        <v>9.4</v>
      </c>
      <c r="KE79" s="1">
        <f>IF(KB79&gt;='Drive Train'!$F$29,1,0)</f>
        <v>0</v>
      </c>
      <c r="KF79" s="57">
        <f>MIN(JV79,'DEPRECATED - DT-Prelim Calcs'!$C$10)*'DEPRECATED - DT-Prelim Calcs'!$C$11*1000/60/60</f>
        <v>103.33333333333333</v>
      </c>
      <c r="KG79" s="63">
        <f>KG78+'DEPRECATED - DT-Prelim Calcs'!$C$11</f>
        <v>300</v>
      </c>
      <c r="KH79" s="2">
        <f>KR79/'Drive Train'!$F$35</f>
        <v>0.74193548387096786</v>
      </c>
      <c r="KI79" s="46">
        <f>KP79*12*60/(PI() * 'Drive Train'!$F$15)/KH$2*KH79</f>
        <v>-190528.29135329134</v>
      </c>
      <c r="KJ79" s="2">
        <f>('DEPRECATED - DT-Prelim Calcs'!$C$6*KH79-KI79)/('DEPRECATED - DT-Prelim Calcs'!$C$6*KH79)*'DEPRECATED - DT-Prelim Calcs'!$C$7*KH79</f>
        <v>87.93687918056284</v>
      </c>
      <c r="KK79" s="57">
        <f>KJ79/'DEPRECATED - DT-Prelim Calcs'!$C$7*('DEPRECATED - DT-Prelim Calcs'!$C$8-'DEPRECATED - DT-Prelim Calcs'!$C$9)+'DEPRECATED - DT-Prelim Calcs'!$C$9</f>
        <v>4684.1529455876398</v>
      </c>
      <c r="KL79" s="57">
        <f t="shared" si="121"/>
        <v>53.333333333333329</v>
      </c>
      <c r="KM79" s="2">
        <f t="shared" si="175"/>
        <v>0.99579519204165001</v>
      </c>
      <c r="KN79" s="57">
        <f>KM79*'DEPRECATED - DT-Prelim Calcs'!$C$21/KH$2/'DEPRECATED - DT-Prelim Calcs'!$C$19/'DEPRECATED - DT-Prelim Calcs'!$C$18*3.39*'DEPRECATED - DT-Prelim Calcs'!$C$20</f>
        <v>25.773080821789936</v>
      </c>
      <c r="KO79" s="46">
        <f t="shared" si="176"/>
        <v>0</v>
      </c>
      <c r="KP79" s="57">
        <f>KN78*'DEPRECATED - DT-Prelim Calcs'!$C$11+KP78</f>
        <v>-627.4783326105503</v>
      </c>
      <c r="KQ79" s="57">
        <f>KQ78+0.5*KN79*'DEPRECATED - DT-Prelim Calcs'!$C$11^2+KP79*'DEPRECATED - DT-Prelim Calcs'!$C$11</f>
        <v>-139107.30151848379</v>
      </c>
      <c r="KR79" s="57">
        <f>MIN('Drive Train'!$F$35-KL78*'DEPRECATED - DT-Prelim Calcs'!$C$21*'Drive Train'!$F$39,KR78+KL$2)</f>
        <v>9.2000000000000011</v>
      </c>
      <c r="KS79" s="57">
        <f>'Drive Train'!$F$35-KL79*'DEPRECATED - DT-Prelim Calcs'!$C$21*'Drive Train'!$F$39</f>
        <v>9.2000000000000011</v>
      </c>
      <c r="KT79" s="1">
        <f>IF(KQ79&gt;='Drive Train'!$F$29,1,0)</f>
        <v>0</v>
      </c>
      <c r="KU79" s="57">
        <f>MIN(KK79,'DEPRECATED - DT-Prelim Calcs'!$C$10)*'DEPRECATED - DT-Prelim Calcs'!$C$11*1000/60/60</f>
        <v>103.33333333333333</v>
      </c>
      <c r="KV79" s="63">
        <f>KV78+'DEPRECATED - DT-Prelim Calcs'!$C$11</f>
        <v>300</v>
      </c>
      <c r="KW79" s="2">
        <f>LG79/'Drive Train'!$F$35</f>
        <v>0.72580645161290325</v>
      </c>
      <c r="KX79" s="46">
        <f>LE79*12*60/(PI() * 'Drive Train'!$F$15)/KW$2*KW79</f>
        <v>-376546.51191390998</v>
      </c>
      <c r="KY79" s="2">
        <f>('DEPRECATED - DT-Prelim Calcs'!$C$6*KW79-KX79)/('DEPRECATED - DT-Prelim Calcs'!$C$6*KW79)*'DEPRECATED - DT-Prelim Calcs'!$C$7*KW79</f>
        <v>172.00756009857906</v>
      </c>
      <c r="KZ79" s="57">
        <f>KY79/'DEPRECATED - DT-Prelim Calcs'!$C$7*('DEPRECATED - DT-Prelim Calcs'!$C$8-'DEPRECATED - DT-Prelim Calcs'!$C$9)+'DEPRECATED - DT-Prelim Calcs'!$C$9</f>
        <v>9159.7829712231105</v>
      </c>
      <c r="LA79" s="57">
        <f t="shared" si="122"/>
        <v>56.666666666666664</v>
      </c>
      <c r="LB79" s="2">
        <f t="shared" si="177"/>
        <v>0.99579519204165001</v>
      </c>
      <c r="LC79" s="57">
        <f>LB79*'DEPRECATED - DT-Prelim Calcs'!$C$21/KW$2/'DEPRECATED - DT-Prelim Calcs'!$C$19/'DEPRECATED - DT-Prelim Calcs'!$C$18*3.39*'DEPRECATED - DT-Prelim Calcs'!$C$20</f>
        <v>25.773080821789936</v>
      </c>
      <c r="LD79" s="46">
        <f t="shared" si="178"/>
        <v>0</v>
      </c>
      <c r="LE79" s="57">
        <f>LC78*'DEPRECATED - DT-Prelim Calcs'!$C$11+LE78</f>
        <v>-1267.6612294187726</v>
      </c>
      <c r="LF79" s="57">
        <f>LF78+0.5*LC79*'DEPRECATED - DT-Prelim Calcs'!$C$11^2+LE79*'DEPRECATED - DT-Prelim Calcs'!$C$11</f>
        <v>-158395.40082071454</v>
      </c>
      <c r="LG79" s="57">
        <f>MIN('Drive Train'!$F$35-LA78*'DEPRECATED - DT-Prelim Calcs'!$C$21*'Drive Train'!$F$39,LG78+LA$2)</f>
        <v>9</v>
      </c>
      <c r="LH79" s="57">
        <f>'Drive Train'!$F$35-LA79*'DEPRECATED - DT-Prelim Calcs'!$C$21*'Drive Train'!$F$39</f>
        <v>9</v>
      </c>
      <c r="LI79" s="1">
        <f>IF(LF79&gt;='Drive Train'!$F$29,1,0)</f>
        <v>0</v>
      </c>
      <c r="LJ79" s="57">
        <f>MIN(KZ79,'DEPRECATED - DT-Prelim Calcs'!$C$10)*'DEPRECATED - DT-Prelim Calcs'!$C$11*1000/60/60</f>
        <v>103.33333333333333</v>
      </c>
      <c r="LK79" s="63">
        <f>LK78+'DEPRECATED - DT-Prelim Calcs'!$C$11</f>
        <v>300</v>
      </c>
      <c r="LL79" s="2">
        <f>LV79/'Drive Train'!$F$35</f>
        <v>0.70967741935483875</v>
      </c>
      <c r="LM79" s="46">
        <f>LT79*12*60/(PI() * 'Drive Train'!$F$15)/LL$2*LL79</f>
        <v>-16304.819201740816</v>
      </c>
      <c r="LN79" s="2">
        <f>('DEPRECATED - DT-Prelim Calcs'!$C$6*LL79-LM79)/('DEPRECATED - DT-Prelim Calcs'!$C$6*LL79)*'DEPRECATED - DT-Prelim Calcs'!$C$7*LL79</f>
        <v>9.0826704748656812</v>
      </c>
      <c r="LO79" s="57">
        <f>LN79/'DEPRECATED - DT-Prelim Calcs'!$C$7*('DEPRECATED - DT-Prelim Calcs'!$C$8-'DEPRECATED - DT-Prelim Calcs'!$C$9)+'DEPRECATED - DT-Prelim Calcs'!$C$9</f>
        <v>486.22971864118955</v>
      </c>
      <c r="LP79" s="57">
        <f t="shared" si="123"/>
        <v>60</v>
      </c>
      <c r="LQ79" s="2">
        <f t="shared" si="179"/>
        <v>0.99579519204165001</v>
      </c>
      <c r="LR79" s="57">
        <f>LQ79*'DEPRECATED - DT-Prelim Calcs'!$C$21/LL$2/'DEPRECATED - DT-Prelim Calcs'!$C$19/'DEPRECATED - DT-Prelim Calcs'!$C$18*3.39*'DEPRECATED - DT-Prelim Calcs'!$C$20</f>
        <v>25.773080821789936</v>
      </c>
      <c r="LS79" s="46">
        <f t="shared" si="180"/>
        <v>0</v>
      </c>
      <c r="LT79" s="57">
        <f>LR78*'DEPRECATED - DT-Prelim Calcs'!$C$11+LT78</f>
        <v>-56.138448223428426</v>
      </c>
      <c r="LU79" s="57">
        <f>LU78+0.5*LR79*'DEPRECATED - DT-Prelim Calcs'!$C$11^2+LT79*'DEPRECATED - DT-Prelim Calcs'!$C$11</f>
        <v>-160236.92633133379</v>
      </c>
      <c r="LV79" s="57">
        <f>MIN('Drive Train'!$F$35-LP78*'DEPRECATED - DT-Prelim Calcs'!$C$21*'Drive Train'!$F$39,LV78+LP$2)</f>
        <v>8.8000000000000007</v>
      </c>
      <c r="LW79" s="57">
        <f>'Drive Train'!$F$35-LP79*'DEPRECATED - DT-Prelim Calcs'!$C$21*'Drive Train'!$F$39</f>
        <v>8.8000000000000007</v>
      </c>
      <c r="LX79" s="1">
        <f>IF(LU79&gt;='Drive Train'!$F$29,1,0)</f>
        <v>0</v>
      </c>
      <c r="LY79" s="57">
        <f>MIN(LO79,'DEPRECATED - DT-Prelim Calcs'!$C$10)*'DEPRECATED - DT-Prelim Calcs'!$C$11*1000/60/60</f>
        <v>103.33333333333333</v>
      </c>
      <c r="LZ79" s="63">
        <f>LZ78+'DEPRECATED - DT-Prelim Calcs'!$C$11</f>
        <v>300</v>
      </c>
    </row>
    <row r="80" spans="2:338" x14ac:dyDescent="0.2">
      <c r="R80" s="63">
        <f>R79+'DEPRECATED - DT-Prelim Calcs'!$C$11</f>
        <v>304</v>
      </c>
      <c r="S80" s="2">
        <f>AG80/'Drive Train'!$F$35</f>
        <v>0</v>
      </c>
      <c r="T80" s="46">
        <f>AE80*12*60/(PI() * 'Drive Train'!$F$15)/S$2*ABS(S80)</f>
        <v>0</v>
      </c>
      <c r="U80" s="2">
        <f>IF(OR(AD79=1,AND($C$32=Motors!$C$32,'DEPRECATED - DT-Prelim Calcs'!AI79=1)),0,IF(AG80=0,-(V79+$C$9)/($C$8-$C$9)*$C$7,($C$6*S80-T80)/($C$6*S80)*$C$7*S80))</f>
        <v>0</v>
      </c>
      <c r="V80" s="57">
        <f>IF(AND(AD79=1,AI79=1),0,ABS(U80/$C$7*($C$8-$C$9)+$C$9) *'Drive Train'!$AA$49 + V79*(1-'Drive Train'!$AA$49))</f>
        <v>0</v>
      </c>
      <c r="W80" s="57">
        <f t="shared" si="96"/>
        <v>0</v>
      </c>
      <c r="X80" s="2">
        <f>MAX(MIN(IF(AND(AI79=1,AG80&lt;0),-1,1)*(W80-$C$9)/($C$8-$C$9)*$C$7-$C$29*AE80/T$2 -  AI79*$C$29/2,X$2),MAX(X$4:X79)*-1)</f>
        <v>-0.2458281045106315</v>
      </c>
      <c r="Y80" s="57">
        <f t="shared" si="97"/>
        <v>0</v>
      </c>
      <c r="Z80" s="57">
        <f t="shared" si="98"/>
        <v>0</v>
      </c>
      <c r="AA80" s="57">
        <f t="shared" si="99"/>
        <v>0</v>
      </c>
      <c r="AB80" s="57" t="e">
        <f t="shared" si="100"/>
        <v>#N/A</v>
      </c>
      <c r="AC80" s="46">
        <f t="shared" si="124"/>
        <v>1</v>
      </c>
      <c r="AD80" s="1">
        <f t="shared" si="101"/>
        <v>1</v>
      </c>
      <c r="AE80" s="57">
        <f t="shared" si="102"/>
        <v>0</v>
      </c>
      <c r="AF80" s="57" t="e">
        <f t="shared" si="103"/>
        <v>#N/A</v>
      </c>
      <c r="AG80" s="57">
        <f>IF(AI79=0,MIN('Drive Train'!$F$35-W79*$C$21*'Drive Train'!$F$39,AG79+W$2)-$C$3,IF(AE79-1&lt;=0,0,IF($C$32=Motors!$C$30,MAX(MAX(AG$4:AG79)*-1,AG79-W$2),MAX(0,MAX(AG$4:AG79)*-1,AG79-W$2))))</f>
        <v>0</v>
      </c>
      <c r="AH80" s="57">
        <f>'Drive Train'!$F$35-ABS(W80)*'DEPRECATED - DT-Prelim Calcs'!$C$21*'Drive Train'!$F$39</f>
        <v>12.4</v>
      </c>
      <c r="AI80" s="1">
        <f>IF(AJ80&gt;='Drive Train'!$F$29,1,0)</f>
        <v>1</v>
      </c>
      <c r="AJ80" s="57">
        <f>AJ79+0.5*Y80*'DEPRECATED - DT-Prelim Calcs'!$C$11^2+AE80*'DEPRECATED - DT-Prelim Calcs'!$C$11</f>
        <v>784.33981740885292</v>
      </c>
      <c r="AK80" s="57">
        <f t="shared" si="181"/>
        <v>0</v>
      </c>
      <c r="AL80" s="63">
        <f>AL79+'DEPRECATED - DT-Prelim Calcs'!$C$11</f>
        <v>304</v>
      </c>
      <c r="AM80" s="2">
        <f>AW80/'Drive Train'!$F$35</f>
        <v>0.90171798599541497</v>
      </c>
      <c r="AN80" s="46">
        <f>AU80*12*60/(PI() * 'Drive Train'!$F$15)/AM$2*AM80</f>
        <v>4074.5129733991912</v>
      </c>
      <c r="AO80" s="2">
        <f>('DEPRECATED - DT-Prelim Calcs'!$C$6*AM80-AN80)/('DEPRECATED - DT-Prelim Calcs'!$C$6*AM80)*'DEPRECATED - DT-Prelim Calcs'!$C$7*AM80</f>
        <v>0.3308183451434995</v>
      </c>
      <c r="AP80" s="57">
        <f>AO80/'DEPRECATED - DT-Prelim Calcs'!$C$7*('DEPRECATED - DT-Prelim Calcs'!$C$8-'DEPRECATED - DT-Prelim Calcs'!$C$9)+'DEPRECATED - DT-Prelim Calcs'!$C$9</f>
        <v>20.311615635647712</v>
      </c>
      <c r="AQ80" s="57">
        <f t="shared" si="105"/>
        <v>20.311615635647712</v>
      </c>
      <c r="AR80" s="2">
        <f t="shared" si="125"/>
        <v>-5.6555712335537578E-9</v>
      </c>
      <c r="AS80" s="57">
        <f>AR80*'DEPRECATED - DT-Prelim Calcs'!$C$21/AM$2/'DEPRECATED - DT-Prelim Calcs'!$C$19/'DEPRECATED - DT-Prelim Calcs'!$C$18*3.39*'DEPRECATED - DT-Prelim Calcs'!$C$20</f>
        <v>-4.0985554846009828E-8</v>
      </c>
      <c r="AT80" s="46">
        <f t="shared" si="126"/>
        <v>0</v>
      </c>
      <c r="AU80" s="57">
        <f>AS79*'DEPRECATED - DT-Prelim Calcs'!$C$11+AU79</f>
        <v>39.432321360728416</v>
      </c>
      <c r="AV80" s="57">
        <f>AV79+0.5*AS80*'DEPRECATED - DT-Prelim Calcs'!$C$11^2+AU80*'DEPRECATED - DT-Prelim Calcs'!$C$11</f>
        <v>11942.812101096346</v>
      </c>
      <c r="AW80" s="57">
        <f>MIN('Drive Train'!$F$35-AQ79*'DEPRECATED - DT-Prelim Calcs'!$C$21*'Drive Train'!$F$39,AW79+AQ$2)</f>
        <v>11.181303026343146</v>
      </c>
      <c r="AX80" s="57">
        <f>'Drive Train'!$F$35-AQ80*'DEPRECATED - DT-Prelim Calcs'!$C$21*'Drive Train'!$F$39</f>
        <v>11.181303061861138</v>
      </c>
      <c r="AY80" s="1">
        <f>IF(AV80&gt;='Drive Train'!$F$29,1,0)</f>
        <v>1</v>
      </c>
      <c r="AZ80" s="57">
        <f t="shared" si="127"/>
        <v>22.568461817386343</v>
      </c>
      <c r="BA80" s="63">
        <f>BA79+'DEPRECATED - DT-Prelim Calcs'!$C$11</f>
        <v>304</v>
      </c>
      <c r="BB80" s="2">
        <f>BL80/'Drive Train'!$F$35</f>
        <v>0.55000000000000004</v>
      </c>
      <c r="BC80" s="46">
        <f>BJ80*12*60/(PI() * 'Drive Train'!$F$15)/BB$2*BB80</f>
        <v>5574.3989349273061</v>
      </c>
      <c r="BD80" s="2">
        <f>('DEPRECATED - DT-Prelim Calcs'!$C$6*BB80-BC80)/('DEPRECATED - DT-Prelim Calcs'!$C$6*BB80)*'DEPRECATED - DT-Prelim Calcs'!$C$7*BB80</f>
        <v>-1.195006835492459</v>
      </c>
      <c r="BE80" s="57">
        <f>BD80/'DEPRECATED - DT-Prelim Calcs'!$C$7*('DEPRECATED - DT-Prelim Calcs'!$C$8-'DEPRECATED - DT-Prelim Calcs'!$C$9)+'DEPRECATED - DT-Prelim Calcs'!$C$9</f>
        <v>-60.917998752565346</v>
      </c>
      <c r="BF80" s="57">
        <f t="shared" si="106"/>
        <v>-60.917998752565346</v>
      </c>
      <c r="BG80" s="2">
        <f t="shared" si="128"/>
        <v>-1.9370342934409019</v>
      </c>
      <c r="BH80" s="57">
        <f>BG80*'DEPRECATED - DT-Prelim Calcs'!$C$21/BB$2/'DEPRECATED - DT-Prelim Calcs'!$C$19/'DEPRECATED - DT-Prelim Calcs'!$C$18*3.39*'DEPRECATED - DT-Prelim Calcs'!$C$20</f>
        <v>-20.276476767984573</v>
      </c>
      <c r="BI80" s="46">
        <f t="shared" si="129"/>
        <v>1</v>
      </c>
      <c r="BJ80" s="57">
        <f>BH79*'DEPRECATED - DT-Prelim Calcs'!$C$11+BJ79</f>
        <v>61.232485112399985</v>
      </c>
      <c r="BK80" s="57">
        <f>BK79+0.5*BH80*'DEPRECATED - DT-Prelim Calcs'!$C$11^2+BJ80*'DEPRECATED - DT-Prelim Calcs'!$C$11</f>
        <v>6320.6947353574233</v>
      </c>
      <c r="BL80" s="57">
        <f>MIN('Drive Train'!$F$35-BF79*'DEPRECATED - DT-Prelim Calcs'!$C$21*'Drive Train'!$F$39,BL79+BF$2)</f>
        <v>6.82</v>
      </c>
      <c r="BM80" s="57">
        <f>'Drive Train'!$F$35-BF80*'DEPRECATED - DT-Prelim Calcs'!$C$21*'Drive Train'!$F$39</f>
        <v>16.055079925153922</v>
      </c>
      <c r="BN80" s="1">
        <f>IF(BK80&gt;='Drive Train'!$F$29,1,0)</f>
        <v>1</v>
      </c>
      <c r="BO80" s="57">
        <f t="shared" si="130"/>
        <v>-67.686665280628162</v>
      </c>
      <c r="BP80" s="63">
        <f>BP79+'DEPRECATED - DT-Prelim Calcs'!$C$11</f>
        <v>304</v>
      </c>
      <c r="BQ80" s="2">
        <f>CA80/'Drive Train'!$F$35</f>
        <v>1.9120049438634672</v>
      </c>
      <c r="BR80" s="46">
        <f>BY80*12*60/(PI() * 'Drive Train'!$F$15)/BQ$2*BQ80</f>
        <v>-76425.001075750901</v>
      </c>
      <c r="BS80" s="2">
        <f>('DEPRECATED - DT-Prelim Calcs'!$C$6*BQ80-BR80)/('DEPRECATED - DT-Prelim Calcs'!$C$6*BQ80)*'DEPRECATED - DT-Prelim Calcs'!$C$7*BQ80</f>
        <v>39.16407686641071</v>
      </c>
      <c r="BT80" s="57">
        <f>BS80/'DEPRECATED - DT-Prelim Calcs'!$C$7*('DEPRECATED - DT-Prelim Calcs'!$C$8-'DEPRECATED - DT-Prelim Calcs'!$C$9)+'DEPRECATED - DT-Prelim Calcs'!$C$9</f>
        <v>2087.6589468715742</v>
      </c>
      <c r="BU80" s="57">
        <f t="shared" si="107"/>
        <v>93</v>
      </c>
      <c r="BV80" s="2">
        <f t="shared" si="131"/>
        <v>1.8828060353728675</v>
      </c>
      <c r="BW80" s="57">
        <f>BV80*'DEPRECATED - DT-Prelim Calcs'!$C$21/BQ$2/'DEPRECATED - DT-Prelim Calcs'!$C$19/'DEPRECATED - DT-Prelim Calcs'!$C$18*3.39*'DEPRECATED - DT-Prelim Calcs'!$C$20</f>
        <v>25.773080821789936</v>
      </c>
      <c r="BX80" s="46">
        <f t="shared" si="132"/>
        <v>0</v>
      </c>
      <c r="BY80" s="57">
        <f>BW79*'DEPRECATED - DT-Prelim Calcs'!$C$11+BY79</f>
        <v>-184.66619578693309</v>
      </c>
      <c r="BZ80" s="57">
        <f>BZ79+0.5*BW80*'DEPRECATED - DT-Prelim Calcs'!$C$11^2+BY80*'DEPRECATED - DT-Prelim Calcs'!$C$11</f>
        <v>-6948.1604898640826</v>
      </c>
      <c r="CA80" s="57">
        <f>MIN('Drive Train'!$F$35-BU79*'DEPRECATED - DT-Prelim Calcs'!$C$21*'Drive Train'!$F$39,CA79+BU$2)</f>
        <v>23.708861303906993</v>
      </c>
      <c r="CB80" s="57">
        <f>'Drive Train'!$F$35-BU80*'DEPRECATED - DT-Prelim Calcs'!$C$21*'Drive Train'!$F$39</f>
        <v>6.82</v>
      </c>
      <c r="CC80" s="1">
        <f>IF(BZ80&gt;='Drive Train'!$F$29,1,0)</f>
        <v>0</v>
      </c>
      <c r="CD80" s="57">
        <f t="shared" si="133"/>
        <v>103.33333333333333</v>
      </c>
      <c r="CE80" s="63">
        <f>CE79+'DEPRECATED - DT-Prelim Calcs'!$C$11</f>
        <v>304</v>
      </c>
      <c r="CF80" s="2">
        <f>CP80/'Drive Train'!$F$35</f>
        <v>0.55000000000000004</v>
      </c>
      <c r="CG80" s="46">
        <f>CN80*12*60/(PI() * 'Drive Train'!$F$15)/CF$2*CF80</f>
        <v>-25627.880108006295</v>
      </c>
      <c r="CH80" s="2">
        <f>('DEPRECATED - DT-Prelim Calcs'!$C$6*CF80-CG80)/('DEPRECATED - DT-Prelim Calcs'!$C$6*CF80)*'DEPRECATED - DT-Prelim Calcs'!$C$7*CF80</f>
        <v>12.913340724258006</v>
      </c>
      <c r="CI80" s="57">
        <f>CH80/'DEPRECATED - DT-Prelim Calcs'!$C$7*('DEPRECATED - DT-Prelim Calcs'!$C$8-'DEPRECATED - DT-Prelim Calcs'!$C$9)+'DEPRECATED - DT-Prelim Calcs'!$C$9</f>
        <v>690.16125100510465</v>
      </c>
      <c r="CJ80" s="57">
        <f t="shared" si="108"/>
        <v>93</v>
      </c>
      <c r="CK80" s="2">
        <f t="shared" si="134"/>
        <v>1.5241763143494644</v>
      </c>
      <c r="CL80" s="57">
        <f>CK80*'DEPRECATED - DT-Prelim Calcs'!$C$21/CF$2/'DEPRECATED - DT-Prelim Calcs'!$C$19/'DEPRECATED - DT-Prelim Calcs'!$C$18*3.39*'DEPRECATED - DT-Prelim Calcs'!$C$20</f>
        <v>25.773080821789936</v>
      </c>
      <c r="CM80" s="46">
        <f t="shared" si="135"/>
        <v>0</v>
      </c>
      <c r="CN80" s="57">
        <f>CL79*'DEPRECATED - DT-Prelim Calcs'!$C$11+CN79</f>
        <v>-174.26917721729995</v>
      </c>
      <c r="CO80" s="57">
        <f>CO79+0.5*CL80*'DEPRECATED - DT-Prelim Calcs'!$C$11^2+CN80*'DEPRECATED - DT-Prelim Calcs'!$C$11</f>
        <v>-27393.6573733314</v>
      </c>
      <c r="CP80" s="57">
        <f>MIN('Drive Train'!$F$35-CJ79*'DEPRECATED - DT-Prelim Calcs'!$C$21*'Drive Train'!$F$39,CP79+CJ$2)</f>
        <v>6.82</v>
      </c>
      <c r="CQ80" s="57">
        <f>'Drive Train'!$F$35-CJ80*'DEPRECATED - DT-Prelim Calcs'!$C$21*'Drive Train'!$F$39</f>
        <v>6.82</v>
      </c>
      <c r="CR80" s="1">
        <f>IF(CO80&gt;='Drive Train'!$F$29,1,0)</f>
        <v>0</v>
      </c>
      <c r="CS80" s="57">
        <f t="shared" si="136"/>
        <v>103.33333333333333</v>
      </c>
      <c r="CT80" s="63">
        <f>CT79+'DEPRECATED - DT-Prelim Calcs'!$C$11</f>
        <v>304</v>
      </c>
      <c r="CU80" s="2">
        <f>DE80/'Drive Train'!$F$35</f>
        <v>1.190790123335884</v>
      </c>
      <c r="CV80" s="46">
        <f>DC80*12*60/(PI() * 'Drive Train'!$F$15)/CU$2*CU80</f>
        <v>-33037.759777296291</v>
      </c>
      <c r="CW80" s="2">
        <f>('DEPRECATED - DT-Prelim Calcs'!$C$6*CU80-CV80)/('DEPRECATED - DT-Prelim Calcs'!$C$6*CU80)*'DEPRECATED - DT-Prelim Calcs'!$C$7*CU80</f>
        <v>17.808078317930676</v>
      </c>
      <c r="CX80" s="57">
        <f>CW80/'DEPRECATED - DT-Prelim Calcs'!$C$7*('DEPRECATED - DT-Prelim Calcs'!$C$8-'DEPRECATED - DT-Prelim Calcs'!$C$9)+'DEPRECATED - DT-Prelim Calcs'!$C$9</f>
        <v>950.74001999606048</v>
      </c>
      <c r="CY80" s="57">
        <f t="shared" si="109"/>
        <v>93</v>
      </c>
      <c r="CZ80" s="2">
        <f t="shared" si="137"/>
        <v>1.2803081040535502</v>
      </c>
      <c r="DA80" s="57">
        <f>CZ80*'DEPRECATED - DT-Prelim Calcs'!$C$21/CU$2/'DEPRECATED - DT-Prelim Calcs'!$C$19/'DEPRECATED - DT-Prelim Calcs'!$C$18*3.39*'DEPRECATED - DT-Prelim Calcs'!$C$20</f>
        <v>25.773080821789936</v>
      </c>
      <c r="DB80" s="46">
        <f t="shared" si="138"/>
        <v>0</v>
      </c>
      <c r="DC80" s="57">
        <f>DA79*'DEPRECATED - DT-Prelim Calcs'!$C$11+DC79</f>
        <v>-87.161609231908471</v>
      </c>
      <c r="DD80" s="57">
        <f>DD79+0.5*DA80*'DEPRECATED - DT-Prelim Calcs'!$C$11^2+DC80*'DEPRECATED - DT-Prelim Calcs'!$C$11</f>
        <v>-49159.710656150201</v>
      </c>
      <c r="DE80" s="57">
        <f>MIN('Drive Train'!$F$35-CY79*'DEPRECATED - DT-Prelim Calcs'!$C$21*'Drive Train'!$F$39,DE79+CY$2)</f>
        <v>14.765797529364962</v>
      </c>
      <c r="DF80" s="57">
        <f>'Drive Train'!$F$35-CY80*'DEPRECATED - DT-Prelim Calcs'!$C$21*'Drive Train'!$F$39</f>
        <v>6.82</v>
      </c>
      <c r="DG80" s="1">
        <f>IF(DD80&gt;='Drive Train'!$F$29,1,0)</f>
        <v>0</v>
      </c>
      <c r="DH80" s="57">
        <f t="shared" si="139"/>
        <v>103.33333333333333</v>
      </c>
      <c r="DI80" s="63">
        <f>DI79+'DEPRECATED - DT-Prelim Calcs'!$C$11</f>
        <v>304</v>
      </c>
      <c r="DJ80" s="2">
        <f>DT80/'Drive Train'!$F$35</f>
        <v>0.55000000000000004</v>
      </c>
      <c r="DK80" s="46">
        <f>DR80*12*60/(PI() * 'Drive Train'!$F$15)/DJ$2*DJ80</f>
        <v>16805.737119617264</v>
      </c>
      <c r="DL80" s="2">
        <f>('DEPRECATED - DT-Prelim Calcs'!$C$6*DJ80-DK80)/('DEPRECATED - DT-Prelim Calcs'!$C$6*DJ80)*'DEPRECATED - DT-Prelim Calcs'!$C$7*DJ80</f>
        <v>-6.273341737012684</v>
      </c>
      <c r="DM80" s="57">
        <f>DL80/'DEPRECATED - DT-Prelim Calcs'!$C$7*('DEPRECATED - DT-Prelim Calcs'!$C$8-'DEPRECATED - DT-Prelim Calcs'!$C$9)+'DEPRECATED - DT-Prelim Calcs'!$C$9</f>
        <v>-331.27084848909851</v>
      </c>
      <c r="DN80" s="57">
        <f t="shared" si="110"/>
        <v>-331.27084848909851</v>
      </c>
      <c r="DO80" s="2">
        <f t="shared" si="140"/>
        <v>-8.5104113366935685</v>
      </c>
      <c r="DP80" s="57">
        <f>DO80*'DEPRECATED - DT-Prelim Calcs'!$C$21/DJ$2/'DEPRECATED - DT-Prelim Calcs'!$C$19/'DEPRECATED - DT-Prelim Calcs'!$C$18*3.39*'DEPRECATED - DT-Prelim Calcs'!$C$20</f>
        <v>-198.72860405623399</v>
      </c>
      <c r="DQ80" s="46">
        <f t="shared" si="141"/>
        <v>1</v>
      </c>
      <c r="DR80" s="57">
        <f>DP79*'DEPRECATED - DT-Prelim Calcs'!$C$11+DR79</f>
        <v>82.753574095847782</v>
      </c>
      <c r="DS80" s="57">
        <f>DS79+0.5*DP80*'DEPRECATED - DT-Prelim Calcs'!$C$11^2+DR80*'DEPRECATED - DT-Prelim Calcs'!$C$11</f>
        <v>-83180.129803635515</v>
      </c>
      <c r="DT80" s="57">
        <f>MIN('Drive Train'!$F$35-DN79*'DEPRECATED - DT-Prelim Calcs'!$C$21*'Drive Train'!$F$39,DT79+DN$2)</f>
        <v>6.82</v>
      </c>
      <c r="DU80" s="57">
        <f>'Drive Train'!$F$35-DN80*'DEPRECATED - DT-Prelim Calcs'!$C$21*'Drive Train'!$F$39</f>
        <v>32.276250909345912</v>
      </c>
      <c r="DV80" s="1">
        <f>IF(DS80&gt;='Drive Train'!$F$29,1,0)</f>
        <v>0</v>
      </c>
      <c r="DW80" s="57">
        <f t="shared" si="142"/>
        <v>-368.07872054344273</v>
      </c>
      <c r="DX80" s="63">
        <f>DX79+'DEPRECATED - DT-Prelim Calcs'!$C$11</f>
        <v>304</v>
      </c>
      <c r="DY80" s="2">
        <f>EI80/'Drive Train'!$F$35</f>
        <v>0.55000000000000004</v>
      </c>
      <c r="DZ80" s="46">
        <f>EG80*12*60/(PI() * 'Drive Train'!$F$15)/DY$2*DY80</f>
        <v>-59061.512921949026</v>
      </c>
      <c r="EA80" s="2">
        <f>('DEPRECATED - DT-Prelim Calcs'!$C$6*DY80-DZ80)/('DEPRECATED - DT-Prelim Calcs'!$C$6*DY80)*'DEPRECATED - DT-Prelim Calcs'!$C$7*DY80</f>
        <v>28.030611846509785</v>
      </c>
      <c r="EB80" s="57">
        <f>EA80/'DEPRECATED - DT-Prelim Calcs'!$C$7*('DEPRECATED - DT-Prelim Calcs'!$C$8-'DEPRECATED - DT-Prelim Calcs'!$C$9)+'DEPRECATED - DT-Prelim Calcs'!$C$9</f>
        <v>1494.9520746502928</v>
      </c>
      <c r="EC80" s="57">
        <f t="shared" si="111"/>
        <v>93</v>
      </c>
      <c r="ED80" s="2">
        <f t="shared" si="143"/>
        <v>0.96993038185874991</v>
      </c>
      <c r="EE80" s="57">
        <f>ED80*'DEPRECATED - DT-Prelim Calcs'!$C$21/DY$2/'DEPRECATED - DT-Prelim Calcs'!$C$19/'DEPRECATED - DT-Prelim Calcs'!$C$18*3.39*'DEPRECATED - DT-Prelim Calcs'!$C$20</f>
        <v>25.773080821789936</v>
      </c>
      <c r="EF80" s="46">
        <f t="shared" si="144"/>
        <v>0</v>
      </c>
      <c r="EG80" s="57">
        <f>EE79*'DEPRECATED - DT-Prelim Calcs'!$C$11+EG79</f>
        <v>-255.57467645384804</v>
      </c>
      <c r="EH80" s="57">
        <f>EH79+0.5*EE80*'DEPRECATED - DT-Prelim Calcs'!$C$11^2+EG80*'DEPRECATED - DT-Prelim Calcs'!$C$11</f>
        <v>-150842.94569267056</v>
      </c>
      <c r="EI80" s="57">
        <f>MIN('Drive Train'!$F$35-EC79*'DEPRECATED - DT-Prelim Calcs'!$C$21*'Drive Train'!$F$39,EI79+EC$2)</f>
        <v>6.82</v>
      </c>
      <c r="EJ80" s="57">
        <f>'Drive Train'!$F$35-EC80*'DEPRECATED - DT-Prelim Calcs'!$C$21*'Drive Train'!$F$39</f>
        <v>6.82</v>
      </c>
      <c r="EK80" s="1">
        <f>IF(EH80&gt;='Drive Train'!$F$29,1,0)</f>
        <v>0</v>
      </c>
      <c r="EL80" s="57">
        <f t="shared" si="145"/>
        <v>103.33333333333333</v>
      </c>
      <c r="EM80" s="63">
        <f>EM79+'DEPRECATED - DT-Prelim Calcs'!$C$11</f>
        <v>304</v>
      </c>
      <c r="EN80" s="2">
        <f>EX80/'Drive Train'!$F$35</f>
        <v>0.55000000000000004</v>
      </c>
      <c r="EO80" s="46">
        <f>EV80*12*60/(PI() * 'Drive Train'!$F$15)/EN$2*EN80</f>
        <v>-16668.618183484788</v>
      </c>
      <c r="EP80" s="2">
        <f>('DEPRECATED - DT-Prelim Calcs'!$C$6*EN80-EO80)/('DEPRECATED - DT-Prelim Calcs'!$C$6*EN80)*'DEPRECATED - DT-Prelim Calcs'!$C$7*EN80</f>
        <v>8.8623423681422775</v>
      </c>
      <c r="EQ80" s="57">
        <f>EP80/'DEPRECATED - DT-Prelim Calcs'!$C$7*('DEPRECATED - DT-Prelim Calcs'!$C$8-'DEPRECATED - DT-Prelim Calcs'!$C$9)+'DEPRECATED - DT-Prelim Calcs'!$C$9</f>
        <v>474.50021818782335</v>
      </c>
      <c r="ER80" s="57">
        <f t="shared" si="112"/>
        <v>93</v>
      </c>
      <c r="ES80" s="2">
        <f t="shared" si="146"/>
        <v>0.86507304327942547</v>
      </c>
      <c r="ET80" s="57">
        <f>ES80*'DEPRECATED - DT-Prelim Calcs'!$C$21/EN$2/'DEPRECATED - DT-Prelim Calcs'!$C$19/'DEPRECATED - DT-Prelim Calcs'!$C$18*3.39*'DEPRECATED - DT-Prelim Calcs'!$C$20</f>
        <v>25.773080821789936</v>
      </c>
      <c r="EU80" s="46">
        <f t="shared" si="147"/>
        <v>0</v>
      </c>
      <c r="EV80" s="57">
        <f>ET79*'DEPRECATED - DT-Prelim Calcs'!$C$11+EV79</f>
        <v>-64.331705688856331</v>
      </c>
      <c r="EW80" s="57">
        <f>EW79+0.5*ET80*'DEPRECATED - DT-Prelim Calcs'!$C$11^2+EV80*'DEPRECATED - DT-Prelim Calcs'!$C$11</f>
        <v>-193163.76955024325</v>
      </c>
      <c r="EX80" s="57">
        <f>MIN('Drive Train'!$F$35-ER79*'DEPRECATED - DT-Prelim Calcs'!$C$21*'Drive Train'!$F$39,EX79+ER$2)</f>
        <v>6.82</v>
      </c>
      <c r="EY80" s="57">
        <f>'Drive Train'!$F$35-ER80*'DEPRECATED - DT-Prelim Calcs'!$C$21*'Drive Train'!$F$39</f>
        <v>6.82</v>
      </c>
      <c r="EZ80" s="1">
        <f>IF(EW80&gt;='Drive Train'!$F$29,1,0)</f>
        <v>0</v>
      </c>
      <c r="FA80" s="57">
        <f t="shared" si="148"/>
        <v>103.33333333333333</v>
      </c>
      <c r="FB80" s="63">
        <f>FB79+'DEPRECATED - DT-Prelim Calcs'!$C$11</f>
        <v>304</v>
      </c>
      <c r="FC80" s="2">
        <f>FM80/'Drive Train'!$F$35</f>
        <v>0.55000000000000004</v>
      </c>
      <c r="FD80" s="46">
        <f>FK80*12*60/(PI() * 'Drive Train'!$F$15)/FC$2*FC80</f>
        <v>-478563.53818363562</v>
      </c>
      <c r="FE80" s="2">
        <f>('DEPRECATED - DT-Prelim Calcs'!$C$6*FC80-FD80)/('DEPRECATED - DT-Prelim Calcs'!$C$6*FC80)*'DEPRECATED - DT-Prelim Calcs'!$C$7*FC80</f>
        <v>217.7116401543268</v>
      </c>
      <c r="FF80" s="57">
        <f>FE80/'DEPRECATED - DT-Prelim Calcs'!$C$7*('DEPRECATED - DT-Prelim Calcs'!$C$8-'DEPRECATED - DT-Prelim Calcs'!$C$9)+'DEPRECATED - DT-Prelim Calcs'!$C$9</f>
        <v>11592.908892863124</v>
      </c>
      <c r="FG80" s="57">
        <f t="shared" si="113"/>
        <v>93</v>
      </c>
      <c r="FH80" s="2">
        <f t="shared" si="149"/>
        <v>0.78067567320338405</v>
      </c>
      <c r="FI80" s="57">
        <f>FH80*'DEPRECATED - DT-Prelim Calcs'!$C$21/FC$2/'DEPRECATED - DT-Prelim Calcs'!$C$19/'DEPRECATED - DT-Prelim Calcs'!$C$18*3.39*'DEPRECATED - DT-Prelim Calcs'!$C$20</f>
        <v>25.773080821789936</v>
      </c>
      <c r="FJ80" s="46">
        <f t="shared" si="150"/>
        <v>0</v>
      </c>
      <c r="FK80" s="57">
        <f>FI79*'DEPRECATED - DT-Prelim Calcs'!$C$11+FK79</f>
        <v>-1666.797888950829</v>
      </c>
      <c r="FL80" s="57">
        <f>FL79+0.5*FI80*'DEPRECATED - DT-Prelim Calcs'!$C$11^2+FK80*'DEPRECATED - DT-Prelim Calcs'!$C$11</f>
        <v>-278278.99596516869</v>
      </c>
      <c r="FM80" s="57">
        <f>MIN('Drive Train'!$F$35-FG79*'DEPRECATED - DT-Prelim Calcs'!$C$21*'Drive Train'!$F$39,FM79+FG$2)</f>
        <v>6.82</v>
      </c>
      <c r="FN80" s="57">
        <f>'Drive Train'!$F$35-FG80*'DEPRECATED - DT-Prelim Calcs'!$C$21*'Drive Train'!$F$39</f>
        <v>6.82</v>
      </c>
      <c r="FO80" s="1">
        <f>IF(FL80&gt;='Drive Train'!$F$29,1,0)</f>
        <v>0</v>
      </c>
      <c r="FP80" s="57">
        <f t="shared" si="151"/>
        <v>103.33333333333333</v>
      </c>
      <c r="FQ80" s="63">
        <f>FQ79+'DEPRECATED - DT-Prelim Calcs'!$C$11</f>
        <v>304</v>
      </c>
      <c r="FR80" s="2">
        <f>GB80/'Drive Train'!$F$35</f>
        <v>0.55000000000000004</v>
      </c>
      <c r="FS80" s="46">
        <f>FZ80*12*60/(PI() * 'Drive Train'!$F$15)/FR$2*FR80</f>
        <v>-290434.96350676101</v>
      </c>
      <c r="FT80" s="2">
        <f>('DEPRECATED - DT-Prelim Calcs'!$C$6*FR80-FS80)/('DEPRECATED - DT-Prelim Calcs'!$C$6*FR80)*'DEPRECATED - DT-Prelim Calcs'!$C$7*FR80</f>
        <v>132.64787561937973</v>
      </c>
      <c r="FU80" s="57">
        <f>FT80/'DEPRECATED - DT-Prelim Calcs'!$C$7*('DEPRECATED - DT-Prelim Calcs'!$C$8-'DEPRECATED - DT-Prelim Calcs'!$C$9)+'DEPRECATED - DT-Prelim Calcs'!$C$9</f>
        <v>7064.4105568325394</v>
      </c>
      <c r="FV80" s="57">
        <f t="shared" si="114"/>
        <v>93</v>
      </c>
      <c r="FW80" s="2">
        <f t="shared" si="152"/>
        <v>0.7112822800297498</v>
      </c>
      <c r="FX80" s="57">
        <f>FW80*'DEPRECATED - DT-Prelim Calcs'!$C$21/FR$2/'DEPRECATED - DT-Prelim Calcs'!$C$19/'DEPRECATED - DT-Prelim Calcs'!$C$18*3.39*'DEPRECATED - DT-Prelim Calcs'!$C$20</f>
        <v>25.773080821789936</v>
      </c>
      <c r="FY80" s="46">
        <f t="shared" si="153"/>
        <v>0</v>
      </c>
      <c r="FZ80" s="57">
        <f>FX79*'DEPRECATED - DT-Prelim Calcs'!$C$11+FZ79</f>
        <v>-921.64479565500994</v>
      </c>
      <c r="GA80" s="57">
        <f>GA79+0.5*FX80*'DEPRECATED - DT-Prelim Calcs'!$C$11^2+FZ80*'DEPRECATED - DT-Prelim Calcs'!$C$11</f>
        <v>-309372.48124742345</v>
      </c>
      <c r="GB80" s="57">
        <f>MIN('Drive Train'!$F$35-FV79*'DEPRECATED - DT-Prelim Calcs'!$C$21*'Drive Train'!$F$39,GB79+FV$2)</f>
        <v>6.82</v>
      </c>
      <c r="GC80" s="57">
        <f>'Drive Train'!$F$35-FV80*'DEPRECATED - DT-Prelim Calcs'!$C$21*'Drive Train'!$F$39</f>
        <v>6.82</v>
      </c>
      <c r="GD80" s="1">
        <f>IF(GA80&gt;='Drive Train'!$F$29,1,0)</f>
        <v>0</v>
      </c>
      <c r="GE80" s="57">
        <f t="shared" si="154"/>
        <v>103.33333333333333</v>
      </c>
      <c r="GF80" s="63">
        <f>GF79+'DEPRECATED - DT-Prelim Calcs'!$C$11</f>
        <v>304</v>
      </c>
      <c r="GG80" s="2">
        <f>GQ80/'Drive Train'!$F$35</f>
        <v>0.85483870967741948</v>
      </c>
      <c r="GH80" s="46">
        <f>GO80*12*60/(PI() * 'Drive Train'!$F$15)/GG$2*GG80</f>
        <v>-26690.27667272697</v>
      </c>
      <c r="GI80" s="2">
        <f>('DEPRECATED - DT-Prelim Calcs'!$C$6*GG80-GH80)/('DEPRECATED - DT-Prelim Calcs'!$C$6*GG80)*'DEPRECATED - DT-Prelim Calcs'!$C$7*GG80</f>
        <v>14.12837269393834</v>
      </c>
      <c r="GJ80" s="57">
        <f>GI80/'DEPRECATED - DT-Prelim Calcs'!$C$7*('DEPRECATED - DT-Prelim Calcs'!$C$8-'DEPRECATED - DT-Prelim Calcs'!$C$9)+'DEPRECATED - DT-Prelim Calcs'!$C$9</f>
        <v>754.84531810468422</v>
      </c>
      <c r="GK80" s="57">
        <f t="shared" si="155"/>
        <v>29.999999999999982</v>
      </c>
      <c r="GL80" s="2">
        <f t="shared" si="156"/>
        <v>0.99579519204165001</v>
      </c>
      <c r="GM80" s="57">
        <f>GL80*'DEPRECATED - DT-Prelim Calcs'!$C$21/GG$2/'DEPRECATED - DT-Prelim Calcs'!$C$19/'DEPRECATED - DT-Prelim Calcs'!$C$18*3.39*'DEPRECATED - DT-Prelim Calcs'!$C$20</f>
        <v>25.773080821789936</v>
      </c>
      <c r="GN80" s="46">
        <f t="shared" si="157"/>
        <v>0</v>
      </c>
      <c r="GO80" s="57">
        <f>GM79*'DEPRECATED - DT-Prelim Calcs'!$C$11+GO79</f>
        <v>-76.291174148670947</v>
      </c>
      <c r="GP80" s="57">
        <f>GP79+0.5*GM80*'DEPRECATED - DT-Prelim Calcs'!$C$11^2+GO80*'DEPRECATED - DT-Prelim Calcs'!$C$11</f>
        <v>-148841.7223427658</v>
      </c>
      <c r="GQ80" s="57">
        <f>MIN('Drive Train'!$F$35-GK79*'DEPRECATED - DT-Prelim Calcs'!$C$21*'Drive Train'!$F$39,GQ79+GK$2)</f>
        <v>10.600000000000001</v>
      </c>
      <c r="GR80" s="57">
        <f>'Drive Train'!$F$35-GK80*'DEPRECATED - DT-Prelim Calcs'!$C$21*'Drive Train'!$F$39</f>
        <v>10.600000000000001</v>
      </c>
      <c r="GS80" s="1">
        <f>IF(GP80&gt;='Drive Train'!$F$29,1,0)</f>
        <v>0</v>
      </c>
      <c r="GT80" s="57">
        <f t="shared" si="158"/>
        <v>33.333333333333314</v>
      </c>
      <c r="GU80" s="63">
        <f>GU79+'DEPRECATED - DT-Prelim Calcs'!$C$11</f>
        <v>304</v>
      </c>
      <c r="GV80" s="2">
        <f>HF80/'Drive Train'!$F$35</f>
        <v>0.83870967741935498</v>
      </c>
      <c r="GW80" s="46">
        <f>HD80*12*60/(PI() * 'Drive Train'!$F$15)/GV$2*GV80</f>
        <v>22892.919276265529</v>
      </c>
      <c r="GX80" s="2">
        <f>('DEPRECATED - DT-Prelim Calcs'!$C$6*GV80-GW80)/('DEPRECATED - DT-Prelim Calcs'!$C$6*GV80)*'DEPRECATED - DT-Prelim Calcs'!$C$7*GV80</f>
        <v>-8.3299170800084603</v>
      </c>
      <c r="GY80" s="57">
        <f>GX80/'DEPRECATED - DT-Prelim Calcs'!$C$7*('DEPRECATED - DT-Prelim Calcs'!$C$8-'DEPRECATED - DT-Prelim Calcs'!$C$9)+'DEPRECATED - DT-Prelim Calcs'!$C$9</f>
        <v>-440.75575160376991</v>
      </c>
      <c r="GZ80" s="57">
        <f t="shared" si="115"/>
        <v>-440.75575160376991</v>
      </c>
      <c r="HA80" s="2">
        <f t="shared" si="159"/>
        <v>-10.328278986485895</v>
      </c>
      <c r="HB80" s="57">
        <f>HA80*'DEPRECATED - DT-Prelim Calcs'!$C$21/GV$2/'DEPRECATED - DT-Prelim Calcs'!$C$19/'DEPRECATED - DT-Prelim Calcs'!$C$18*3.39*'DEPRECATED - DT-Prelim Calcs'!$C$20</f>
        <v>-267.3155797458017</v>
      </c>
      <c r="HC80" s="46">
        <f t="shared" si="160"/>
        <v>1</v>
      </c>
      <c r="HD80" s="57">
        <f>HB79*'DEPRECATED - DT-Prelim Calcs'!$C$11+HD79</f>
        <v>66.69525325985542</v>
      </c>
      <c r="HE80" s="57">
        <f>HE79+0.5*HB80*'DEPRECATED - DT-Prelim Calcs'!$C$11^2+HD80*'DEPRECATED - DT-Prelim Calcs'!$C$11</f>
        <v>-139630.93768308641</v>
      </c>
      <c r="HF80" s="57">
        <f>MIN('Drive Train'!$F$35-GZ79*'DEPRECATED - DT-Prelim Calcs'!$C$21*'Drive Train'!$F$39,HF79+GZ$2)</f>
        <v>10.400000000000002</v>
      </c>
      <c r="HG80" s="57">
        <f>'Drive Train'!$F$35-GZ80*'DEPRECATED - DT-Prelim Calcs'!$C$21*'Drive Train'!$F$39</f>
        <v>38.845345096226197</v>
      </c>
      <c r="HH80" s="1">
        <f>IF(HE80&gt;='Drive Train'!$F$29,1,0)</f>
        <v>0</v>
      </c>
      <c r="HI80" s="57">
        <f t="shared" si="161"/>
        <v>-489.72861289307764</v>
      </c>
      <c r="HJ80" s="63">
        <f>HJ79+'DEPRECATED - DT-Prelim Calcs'!$C$11</f>
        <v>304</v>
      </c>
      <c r="HK80" s="2">
        <f>HU80/'Drive Train'!$F$35</f>
        <v>0.82258064516129037</v>
      </c>
      <c r="HL80" s="46">
        <f>HS80*12*60/(PI() * 'Drive Train'!$F$15)/HK$2*HK80</f>
        <v>-283802.32512315095</v>
      </c>
      <c r="HM80" s="2">
        <f>('DEPRECATED - DT-Prelim Calcs'!$C$6*HK80-HL80)/('DEPRECATED - DT-Prelim Calcs'!$C$6*HK80)*'DEPRECATED - DT-Prelim Calcs'!$C$7*HK80</f>
        <v>130.30579713097265</v>
      </c>
      <c r="HN80" s="57">
        <f>HM80/'DEPRECATED - DT-Prelim Calcs'!$C$7*('DEPRECATED - DT-Prelim Calcs'!$C$8-'DEPRECATED - DT-Prelim Calcs'!$C$9)+'DEPRECATED - DT-Prelim Calcs'!$C$9</f>
        <v>6939.7264613708676</v>
      </c>
      <c r="HO80" s="57">
        <f t="shared" si="116"/>
        <v>36.66666666666665</v>
      </c>
      <c r="HP80" s="2">
        <f t="shared" si="162"/>
        <v>0.99579519204165001</v>
      </c>
      <c r="HQ80" s="57">
        <f>HP80*'DEPRECATED - DT-Prelim Calcs'!$C$21/HK$2/'DEPRECATED - DT-Prelim Calcs'!$C$19/'DEPRECATED - DT-Prelim Calcs'!$C$18*3.39*'DEPRECATED - DT-Prelim Calcs'!$C$20</f>
        <v>25.773080821789936</v>
      </c>
      <c r="HR80" s="46">
        <f t="shared" si="163"/>
        <v>0</v>
      </c>
      <c r="HS80" s="57">
        <f>HQ79*'DEPRECATED - DT-Prelim Calcs'!$C$11+HS79</f>
        <v>-843.02968204904005</v>
      </c>
      <c r="HT80" s="57">
        <f>HT79+0.5*HQ80*'DEPRECATED - DT-Prelim Calcs'!$C$11^2+HS80*'DEPRECATED - DT-Prelim Calcs'!$C$11</f>
        <v>-127586.26816323531</v>
      </c>
      <c r="HU80" s="57">
        <f>MIN('Drive Train'!$F$35-HO79*'DEPRECATED - DT-Prelim Calcs'!$C$21*'Drive Train'!$F$39,HU79+HO$2)</f>
        <v>10.200000000000001</v>
      </c>
      <c r="HV80" s="57">
        <f>'Drive Train'!$F$35-HO80*'DEPRECATED - DT-Prelim Calcs'!$C$21*'Drive Train'!$F$39</f>
        <v>10.200000000000001</v>
      </c>
      <c r="HW80" s="1">
        <f>IF(HT80&gt;='Drive Train'!$F$29,1,0)</f>
        <v>0</v>
      </c>
      <c r="HX80" s="57">
        <f t="shared" si="164"/>
        <v>40.740740740740726</v>
      </c>
      <c r="HY80" s="63">
        <f>HY79+'DEPRECATED - DT-Prelim Calcs'!$C$11</f>
        <v>304</v>
      </c>
      <c r="HZ80" s="2">
        <f>IJ80/'Drive Train'!$F$35</f>
        <v>2.1786738889959834</v>
      </c>
      <c r="IA80" s="46">
        <f>IH80*12*60/(PI() * 'Drive Train'!$F$15)/HZ$2*HZ80</f>
        <v>-509566.41542502306</v>
      </c>
      <c r="IB80" s="2">
        <f>('DEPRECATED - DT-Prelim Calcs'!$C$6*HZ80-IA80)/('DEPRECATED - DT-Prelim Calcs'!$C$6*HZ80)*'DEPRECATED - DT-Prelim Calcs'!$C$7*HZ80</f>
        <v>235.65493074683408</v>
      </c>
      <c r="IC80" s="57">
        <f>IB80/'DEPRECATED - DT-Prelim Calcs'!$C$7*('DEPRECATED - DT-Prelim Calcs'!$C$8-'DEPRECATED - DT-Prelim Calcs'!$C$9)+'DEPRECATED - DT-Prelim Calcs'!$C$9</f>
        <v>12548.147143078346</v>
      </c>
      <c r="ID80" s="57">
        <f t="shared" si="117"/>
        <v>39.999999999999986</v>
      </c>
      <c r="IE80" s="2">
        <f t="shared" si="165"/>
        <v>0.99579519204165001</v>
      </c>
      <c r="IF80" s="57">
        <f>IE80*'DEPRECATED - DT-Prelim Calcs'!$C$21/HZ$2/'DEPRECATED - DT-Prelim Calcs'!$C$19/'DEPRECATED - DT-Prelim Calcs'!$C$18*3.39*'DEPRECATED - DT-Prelim Calcs'!$C$20</f>
        <v>25.773080821789936</v>
      </c>
      <c r="IG80" s="46">
        <f t="shared" si="166"/>
        <v>0</v>
      </c>
      <c r="IH80" s="57">
        <f>IF79*'DEPRECATED - DT-Prelim Calcs'!$C$11+IH79</f>
        <v>-571.49702175898142</v>
      </c>
      <c r="II80" s="57">
        <f>II79+0.5*IF80*'DEPRECATED - DT-Prelim Calcs'!$C$11^2+IH80*'DEPRECATED - DT-Prelim Calcs'!$C$11</f>
        <v>-123939.60309460927</v>
      </c>
      <c r="IJ80" s="57">
        <f>MIN('Drive Train'!$F$35-ID79*'DEPRECATED - DT-Prelim Calcs'!$C$21*'Drive Train'!$F$39,IJ79+ID$2)</f>
        <v>27.015556223550192</v>
      </c>
      <c r="IK80" s="57">
        <f>'Drive Train'!$F$35-ID80*'DEPRECATED - DT-Prelim Calcs'!$C$21*'Drive Train'!$F$39</f>
        <v>10.000000000000002</v>
      </c>
      <c r="IL80" s="1">
        <f>IF(II80&gt;='Drive Train'!$F$29,1,0)</f>
        <v>0</v>
      </c>
      <c r="IM80" s="57">
        <f t="shared" si="167"/>
        <v>44.444444444444429</v>
      </c>
      <c r="IN80" s="63">
        <f>IN79+'DEPRECATED - DT-Prelim Calcs'!$C$11</f>
        <v>304</v>
      </c>
      <c r="IO80" s="2">
        <f>IY80/'Drive Train'!$F$35</f>
        <v>0.79032258064516137</v>
      </c>
      <c r="IP80" s="46">
        <f>IW80*12*60/(PI() * 'Drive Train'!$F$15)/IO$2*IO80</f>
        <v>-24206.506400841819</v>
      </c>
      <c r="IQ80" s="2">
        <f>('DEPRECATED - DT-Prelim Calcs'!$C$6*IO80-IP80)/('DEPRECATED - DT-Prelim Calcs'!$C$6*IO80)*'DEPRECATED - DT-Prelim Calcs'!$C$7*IO80</f>
        <v>12.849833221611648</v>
      </c>
      <c r="IR80" s="57">
        <f>IQ80/'DEPRECATED - DT-Prelim Calcs'!$C$7*('DEPRECATED - DT-Prelim Calcs'!$C$8-'DEPRECATED - DT-Prelim Calcs'!$C$9)+'DEPRECATED - DT-Prelim Calcs'!$C$9</f>
        <v>686.78033291816382</v>
      </c>
      <c r="IS80" s="57">
        <f t="shared" si="118"/>
        <v>43.333333333333321</v>
      </c>
      <c r="IT80" s="2">
        <f t="shared" si="168"/>
        <v>0.99579519204165001</v>
      </c>
      <c r="IU80" s="57">
        <f>IT80*'DEPRECATED - DT-Prelim Calcs'!$C$21/IO$2/'DEPRECATED - DT-Prelim Calcs'!$C$19/'DEPRECATED - DT-Prelim Calcs'!$C$18*3.39*'DEPRECATED - DT-Prelim Calcs'!$C$20</f>
        <v>25.773080821789936</v>
      </c>
      <c r="IV80" s="46">
        <f t="shared" si="169"/>
        <v>0</v>
      </c>
      <c r="IW80" s="57">
        <f>IU79*'DEPRECATED - DT-Prelim Calcs'!$C$11+IW79</f>
        <v>-74.839887714816754</v>
      </c>
      <c r="IX80" s="57">
        <f>IX79+0.5*IU80*'DEPRECATED - DT-Prelim Calcs'!$C$11^2+IW80*'DEPRECATED - DT-Prelim Calcs'!$C$11</f>
        <v>-159972.51595190063</v>
      </c>
      <c r="IY80" s="57">
        <f>MIN('Drive Train'!$F$35-IS79*'DEPRECATED - DT-Prelim Calcs'!$C$21*'Drive Train'!$F$39,IY79+IS$2)</f>
        <v>9.8000000000000007</v>
      </c>
      <c r="IZ80" s="57">
        <f>'Drive Train'!$F$35-IS80*'DEPRECATED - DT-Prelim Calcs'!$C$21*'Drive Train'!$F$39</f>
        <v>9.8000000000000007</v>
      </c>
      <c r="JA80" s="1">
        <f>IF(IX80&gt;='Drive Train'!$F$29,1,0)</f>
        <v>0</v>
      </c>
      <c r="JB80" s="57">
        <f t="shared" si="170"/>
        <v>48.148148148148138</v>
      </c>
      <c r="JC80" s="63">
        <f>JC79+'DEPRECATED - DT-Prelim Calcs'!$C$11</f>
        <v>304</v>
      </c>
      <c r="JD80" s="2">
        <f>JN80/'Drive Train'!$F$35</f>
        <v>0.77419354838709686</v>
      </c>
      <c r="JE80" s="46">
        <f>JL80*12*60/(PI() * 'Drive Train'!$F$15)/JD$2*JD80</f>
        <v>-378907.45046895876</v>
      </c>
      <c r="JF80" s="2">
        <f>('DEPRECATED - DT-Prelim Calcs'!$C$6*JD80-JE80)/('DEPRECATED - DT-Prelim Calcs'!$C$6*JD80)*'DEPRECATED - DT-Prelim Calcs'!$C$7*JD80</f>
        <v>173.19168930905957</v>
      </c>
      <c r="JG80" s="57">
        <f>JF80/'DEPRECATED - DT-Prelim Calcs'!$C$7*('DEPRECATED - DT-Prelim Calcs'!$C$8-'DEPRECATED - DT-Prelim Calcs'!$C$9)+'DEPRECATED - DT-Prelim Calcs'!$C$9</f>
        <v>9222.8218831337526</v>
      </c>
      <c r="JH80" s="57">
        <f t="shared" si="119"/>
        <v>46.666666666666657</v>
      </c>
      <c r="JI80" s="2">
        <f t="shared" si="171"/>
        <v>0.99579519204165001</v>
      </c>
      <c r="JJ80" s="57">
        <f>JI80*'DEPRECATED - DT-Prelim Calcs'!$C$21/JD$2/'DEPRECATED - DT-Prelim Calcs'!$C$19/'DEPRECATED - DT-Prelim Calcs'!$C$18*3.39*'DEPRECATED - DT-Prelim Calcs'!$C$20</f>
        <v>25.773080821789936</v>
      </c>
      <c r="JK80" s="46">
        <f t="shared" si="172"/>
        <v>0</v>
      </c>
      <c r="JL80" s="57">
        <f>JJ79*'DEPRECATED - DT-Prelim Calcs'!$C$11+JL79</f>
        <v>-1195.8838482595697</v>
      </c>
      <c r="JM80" s="57">
        <f>JM79+0.5*JJ80*'DEPRECATED - DT-Prelim Calcs'!$C$11^2+JL80*'DEPRECATED - DT-Prelim Calcs'!$C$11</f>
        <v>-185769.79269260852</v>
      </c>
      <c r="JN80" s="57">
        <f>MIN('Drive Train'!$F$35-JH79*'DEPRECATED - DT-Prelim Calcs'!$C$21*'Drive Train'!$F$39,JN79+JH$2)</f>
        <v>9.6000000000000014</v>
      </c>
      <c r="JO80" s="57">
        <f>'Drive Train'!$F$35-JH80*'DEPRECATED - DT-Prelim Calcs'!$C$21*'Drive Train'!$F$39</f>
        <v>9.6000000000000014</v>
      </c>
      <c r="JP80" s="1">
        <f>IF(JM80&gt;='Drive Train'!$F$29,1,0)</f>
        <v>0</v>
      </c>
      <c r="JQ80" s="57">
        <f>MIN(JG80,'DEPRECATED - DT-Prelim Calcs'!$C$10)*'DEPRECATED - DT-Prelim Calcs'!$C$11*1000/60/60</f>
        <v>103.33333333333333</v>
      </c>
      <c r="JR80" s="63">
        <f>JR79+'DEPRECATED - DT-Prelim Calcs'!$C$11</f>
        <v>304</v>
      </c>
      <c r="JS80" s="2">
        <f>KC80/'Drive Train'!$F$35</f>
        <v>0.75806451612903225</v>
      </c>
      <c r="JT80" s="46">
        <f>KA80*12*60/(PI() * 'Drive Train'!$F$15)/JS$2*JS80</f>
        <v>-4770.8888321174254</v>
      </c>
      <c r="JU80" s="2">
        <f>('DEPRECATED - DT-Prelim Calcs'!$C$6*JS80-JT80)/('DEPRECATED - DT-Prelim Calcs'!$C$6*JS80)*'DEPRECATED - DT-Prelim Calcs'!$C$7*JS80</f>
        <v>3.9841291209071774</v>
      </c>
      <c r="JV80" s="57">
        <f>JU80/'DEPRECATED - DT-Prelim Calcs'!$C$7*('DEPRECATED - DT-Prelim Calcs'!$C$8-'DEPRECATED - DT-Prelim Calcs'!$C$9)+'DEPRECATED - DT-Prelim Calcs'!$C$9</f>
        <v>214.80114780597131</v>
      </c>
      <c r="JW80" s="57">
        <f t="shared" si="120"/>
        <v>49.999999999999993</v>
      </c>
      <c r="JX80" s="2">
        <f t="shared" si="173"/>
        <v>0.99579519204165001</v>
      </c>
      <c r="JY80" s="57">
        <f>JX80*'DEPRECATED - DT-Prelim Calcs'!$C$21/JS$2/'DEPRECATED - DT-Prelim Calcs'!$C$19/'DEPRECATED - DT-Prelim Calcs'!$C$18*3.39*'DEPRECATED - DT-Prelim Calcs'!$C$20</f>
        <v>25.773080821789936</v>
      </c>
      <c r="JZ80" s="46">
        <f t="shared" si="174"/>
        <v>0</v>
      </c>
      <c r="KA80" s="57">
        <f>JY79*'DEPRECATED - DT-Prelim Calcs'!$C$11+KA79</f>
        <v>-15.377953094174899</v>
      </c>
      <c r="KB80" s="57">
        <f>KB79+0.5*JY80*'DEPRECATED - DT-Prelim Calcs'!$C$11^2+KA80*'DEPRECATED - DT-Prelim Calcs'!$C$11</f>
        <v>-164163.54022947408</v>
      </c>
      <c r="KC80" s="57">
        <f>MIN('Drive Train'!$F$35-JW79*'DEPRECATED - DT-Prelim Calcs'!$C$21*'Drive Train'!$F$39,KC79+JW$2)</f>
        <v>9.4</v>
      </c>
      <c r="KD80" s="57">
        <f>'Drive Train'!$F$35-JW80*'DEPRECATED - DT-Prelim Calcs'!$C$21*'Drive Train'!$F$39</f>
        <v>9.4</v>
      </c>
      <c r="KE80" s="1">
        <f>IF(KB80&gt;='Drive Train'!$F$29,1,0)</f>
        <v>0</v>
      </c>
      <c r="KF80" s="57">
        <f>MIN(JV80,'DEPRECATED - DT-Prelim Calcs'!$C$10)*'DEPRECATED - DT-Prelim Calcs'!$C$11*1000/60/60</f>
        <v>103.33333333333333</v>
      </c>
      <c r="KG80" s="63">
        <f>KG79+'DEPRECATED - DT-Prelim Calcs'!$C$11</f>
        <v>304</v>
      </c>
      <c r="KH80" s="2">
        <f>KR80/'Drive Train'!$F$35</f>
        <v>0.74193548387096786</v>
      </c>
      <c r="KI80" s="46">
        <f>KP80*12*60/(PI() * 'Drive Train'!$F$15)/KH$2*KH80</f>
        <v>-159225.2117300868</v>
      </c>
      <c r="KJ80" s="2">
        <f>('DEPRECATED - DT-Prelim Calcs'!$C$6*KH80-KI80)/('DEPRECATED - DT-Prelim Calcs'!$C$6*KH80)*'DEPRECATED - DT-Prelim Calcs'!$C$7*KH80</f>
        <v>73.782953872509751</v>
      </c>
      <c r="KK80" s="57">
        <f>KJ80/'DEPRECATED - DT-Prelim Calcs'!$C$7*('DEPRECATED - DT-Prelim Calcs'!$C$8-'DEPRECATED - DT-Prelim Calcs'!$C$9)+'DEPRECATED - DT-Prelim Calcs'!$C$9</f>
        <v>3930.6472953705397</v>
      </c>
      <c r="KL80" s="57">
        <f t="shared" si="121"/>
        <v>53.333333333333329</v>
      </c>
      <c r="KM80" s="2">
        <f t="shared" si="175"/>
        <v>0.99579519204165001</v>
      </c>
      <c r="KN80" s="57">
        <f>KM80*'DEPRECATED - DT-Prelim Calcs'!$C$21/KH$2/'DEPRECATED - DT-Prelim Calcs'!$C$19/'DEPRECATED - DT-Prelim Calcs'!$C$18*3.39*'DEPRECATED - DT-Prelim Calcs'!$C$20</f>
        <v>25.773080821789936</v>
      </c>
      <c r="KO80" s="46">
        <f t="shared" si="176"/>
        <v>0</v>
      </c>
      <c r="KP80" s="57">
        <f>KN79*'DEPRECATED - DT-Prelim Calcs'!$C$11+KP79</f>
        <v>-524.38600932339057</v>
      </c>
      <c r="KQ80" s="57">
        <f>KQ79+0.5*KN80*'DEPRECATED - DT-Prelim Calcs'!$C$11^2+KP80*'DEPRECATED - DT-Prelim Calcs'!$C$11</f>
        <v>-140998.66090920303</v>
      </c>
      <c r="KR80" s="57">
        <f>MIN('Drive Train'!$F$35-KL79*'DEPRECATED - DT-Prelim Calcs'!$C$21*'Drive Train'!$F$39,KR79+KL$2)</f>
        <v>9.2000000000000011</v>
      </c>
      <c r="KS80" s="57">
        <f>'Drive Train'!$F$35-KL80*'DEPRECATED - DT-Prelim Calcs'!$C$21*'Drive Train'!$F$39</f>
        <v>9.2000000000000011</v>
      </c>
      <c r="KT80" s="1">
        <f>IF(KQ80&gt;='Drive Train'!$F$29,1,0)</f>
        <v>0</v>
      </c>
      <c r="KU80" s="57">
        <f>MIN(KK80,'DEPRECATED - DT-Prelim Calcs'!$C$10)*'DEPRECATED - DT-Prelim Calcs'!$C$11*1000/60/60</f>
        <v>103.33333333333333</v>
      </c>
      <c r="KV80" s="63">
        <f>KV79+'DEPRECATED - DT-Prelim Calcs'!$C$11</f>
        <v>304</v>
      </c>
      <c r="KW80" s="2">
        <f>LG80/'Drive Train'!$F$35</f>
        <v>0.72580645161290325</v>
      </c>
      <c r="KX80" s="46">
        <f>LE80*12*60/(PI() * 'Drive Train'!$F$15)/KW$2*KW80</f>
        <v>-345923.9340216447</v>
      </c>
      <c r="KY80" s="2">
        <f>('DEPRECATED - DT-Prelim Calcs'!$C$6*KW80-KX80)/('DEPRECATED - DT-Prelim Calcs'!$C$6*KW80)*'DEPRECATED - DT-Prelim Calcs'!$C$7*KW80</f>
        <v>158.16132881896192</v>
      </c>
      <c r="KZ80" s="57">
        <f>KY80/'DEPRECATED - DT-Prelim Calcs'!$C$7*('DEPRECATED - DT-Prelim Calcs'!$C$8-'DEPRECATED - DT-Prelim Calcs'!$C$9)+'DEPRECATED - DT-Prelim Calcs'!$C$9</f>
        <v>8422.6578786194259</v>
      </c>
      <c r="LA80" s="57">
        <f t="shared" si="122"/>
        <v>56.666666666666664</v>
      </c>
      <c r="LB80" s="2">
        <f t="shared" si="177"/>
        <v>0.99579519204165001</v>
      </c>
      <c r="LC80" s="57">
        <f>LB80*'DEPRECATED - DT-Prelim Calcs'!$C$21/KW$2/'DEPRECATED - DT-Prelim Calcs'!$C$19/'DEPRECATED - DT-Prelim Calcs'!$C$18*3.39*'DEPRECATED - DT-Prelim Calcs'!$C$20</f>
        <v>25.773080821789936</v>
      </c>
      <c r="LD80" s="46">
        <f t="shared" si="178"/>
        <v>0</v>
      </c>
      <c r="LE80" s="57">
        <f>LC79*'DEPRECATED - DT-Prelim Calcs'!$C$11+LE79</f>
        <v>-1164.5689061316127</v>
      </c>
      <c r="LF80" s="57">
        <f>LF79+0.5*LC80*'DEPRECATED - DT-Prelim Calcs'!$C$11^2+LE80*'DEPRECATED - DT-Prelim Calcs'!$C$11</f>
        <v>-162847.49179866668</v>
      </c>
      <c r="LG80" s="57">
        <f>MIN('Drive Train'!$F$35-LA79*'DEPRECATED - DT-Prelim Calcs'!$C$21*'Drive Train'!$F$39,LG79+LA$2)</f>
        <v>9</v>
      </c>
      <c r="LH80" s="57">
        <f>'Drive Train'!$F$35-LA80*'DEPRECATED - DT-Prelim Calcs'!$C$21*'Drive Train'!$F$39</f>
        <v>9</v>
      </c>
      <c r="LI80" s="1">
        <f>IF(LF80&gt;='Drive Train'!$F$29,1,0)</f>
        <v>0</v>
      </c>
      <c r="LJ80" s="57">
        <f>MIN(KZ80,'DEPRECATED - DT-Prelim Calcs'!$C$10)*'DEPRECATED - DT-Prelim Calcs'!$C$11*1000/60/60</f>
        <v>103.33333333333333</v>
      </c>
      <c r="LK80" s="63">
        <f>LK79+'DEPRECATED - DT-Prelim Calcs'!$C$11</f>
        <v>304</v>
      </c>
      <c r="LL80" s="2">
        <f>LV80/'Drive Train'!$F$35</f>
        <v>0.70967741935483875</v>
      </c>
      <c r="LM80" s="46">
        <f>LT80*12*60/(PI() * 'Drive Train'!$F$15)/LL$2*LL80</f>
        <v>13637.256959585253</v>
      </c>
      <c r="LN80" s="2">
        <f>('DEPRECATED - DT-Prelim Calcs'!$C$6*LL80-LM80)/('DEPRECATED - DT-Prelim Calcs'!$C$6*LL80)*'DEPRECATED - DT-Prelim Calcs'!$C$7*LL80</f>
        <v>-4.455866776315526</v>
      </c>
      <c r="LO80" s="57">
        <f>LN80/'DEPRECATED - DT-Prelim Calcs'!$C$7*('DEPRECATED - DT-Prelim Calcs'!$C$8-'DEPRECATED - DT-Prelim Calcs'!$C$9)+'DEPRECATED - DT-Prelim Calcs'!$C$9</f>
        <v>-234.51481634907969</v>
      </c>
      <c r="LP80" s="57">
        <f t="shared" si="123"/>
        <v>-234.51481634907969</v>
      </c>
      <c r="LQ80" s="2">
        <f t="shared" si="179"/>
        <v>-5.8627260459442265</v>
      </c>
      <c r="LR80" s="57">
        <f>LQ80*'DEPRECATED - DT-Prelim Calcs'!$C$21/LL$2/'DEPRECATED - DT-Prelim Calcs'!$C$19/'DEPRECATED - DT-Prelim Calcs'!$C$18*3.39*'DEPRECATED - DT-Prelim Calcs'!$C$20</f>
        <v>-151.7385436540786</v>
      </c>
      <c r="LS80" s="46">
        <f t="shared" si="180"/>
        <v>1</v>
      </c>
      <c r="LT80" s="57">
        <f>LR79*'DEPRECATED - DT-Prelim Calcs'!$C$11+LT79</f>
        <v>46.953875063731317</v>
      </c>
      <c r="LU80" s="57">
        <f>LU79+0.5*LR80*'DEPRECATED - DT-Prelim Calcs'!$C$11^2+LT80*'DEPRECATED - DT-Prelim Calcs'!$C$11</f>
        <v>-161263.0191803115</v>
      </c>
      <c r="LV80" s="57">
        <f>MIN('Drive Train'!$F$35-LP79*'DEPRECATED - DT-Prelim Calcs'!$C$21*'Drive Train'!$F$39,LV79+LP$2)</f>
        <v>8.8000000000000007</v>
      </c>
      <c r="LW80" s="57">
        <f>'Drive Train'!$F$35-LP80*'DEPRECATED - DT-Prelim Calcs'!$C$21*'Drive Train'!$F$39</f>
        <v>26.470888980944782</v>
      </c>
      <c r="LX80" s="1">
        <f>IF(LU80&gt;='Drive Train'!$F$29,1,0)</f>
        <v>0</v>
      </c>
      <c r="LY80" s="57">
        <f>MIN(LO80,'DEPRECATED - DT-Prelim Calcs'!$C$10)*'DEPRECATED - DT-Prelim Calcs'!$C$11*1000/60/60</f>
        <v>-260.57201816564407</v>
      </c>
      <c r="LZ80" s="63">
        <f>LZ79+'DEPRECATED - DT-Prelim Calcs'!$C$11</f>
        <v>304</v>
      </c>
    </row>
    <row r="81" spans="18:338" x14ac:dyDescent="0.2">
      <c r="R81" s="63">
        <f>R80+'DEPRECATED - DT-Prelim Calcs'!$C$11</f>
        <v>308</v>
      </c>
      <c r="S81" s="2">
        <f>AG81/'Drive Train'!$F$35</f>
        <v>0</v>
      </c>
      <c r="T81" s="46">
        <f>AE81*12*60/(PI() * 'Drive Train'!$F$15)/S$2*ABS(S81)</f>
        <v>0</v>
      </c>
      <c r="U81" s="2">
        <f>IF(OR(AD80=1,AND($C$32=Motors!$C$32,'DEPRECATED - DT-Prelim Calcs'!AI80=1)),0,IF(AG81=0,-(V80+$C$9)/($C$8-$C$9)*$C$7,($C$6*S81-T81)/($C$6*S81)*$C$7*S81))</f>
        <v>0</v>
      </c>
      <c r="V81" s="57">
        <f>IF(AND(AD80=1,AI80=1),0,ABS(U81/$C$7*($C$8-$C$9)+$C$9) *'Drive Train'!$AA$49 + V80*(1-'Drive Train'!$AA$49))</f>
        <v>0</v>
      </c>
      <c r="W81" s="57">
        <f t="shared" si="96"/>
        <v>0</v>
      </c>
      <c r="X81" s="2">
        <f>MAX(MIN(IF(AND(AI80=1,AG81&lt;0),-1,1)*(W81-$C$9)/($C$8-$C$9)*$C$7-$C$29*AE81/T$2 -  AI80*$C$29/2,X$2),MAX(X$4:X80)*-1)</f>
        <v>-0.2458281045106315</v>
      </c>
      <c r="Y81" s="57">
        <f t="shared" si="97"/>
        <v>0</v>
      </c>
      <c r="Z81" s="57">
        <f t="shared" si="98"/>
        <v>0</v>
      </c>
      <c r="AA81" s="57">
        <f t="shared" si="99"/>
        <v>0</v>
      </c>
      <c r="AB81" s="57" t="e">
        <f t="shared" si="100"/>
        <v>#N/A</v>
      </c>
      <c r="AC81" s="46">
        <f t="shared" si="124"/>
        <v>1</v>
      </c>
      <c r="AD81" s="1">
        <f t="shared" si="101"/>
        <v>1</v>
      </c>
      <c r="AE81" s="57">
        <f t="shared" si="102"/>
        <v>0</v>
      </c>
      <c r="AF81" s="57" t="e">
        <f t="shared" si="103"/>
        <v>#N/A</v>
      </c>
      <c r="AG81" s="57">
        <f>IF(AI80=0,MIN('Drive Train'!$F$35-W80*$C$21*'Drive Train'!$F$39,AG80+W$2)-$C$3,IF(AE80-1&lt;=0,0,IF($C$32=Motors!$C$30,MAX(MAX(AG$4:AG80)*-1,AG80-W$2),MAX(0,MAX(AG$4:AG80)*-1,AG80-W$2))))</f>
        <v>0</v>
      </c>
      <c r="AH81" s="57">
        <f>'Drive Train'!$F$35-ABS(W81)*'DEPRECATED - DT-Prelim Calcs'!$C$21*'Drive Train'!$F$39</f>
        <v>12.4</v>
      </c>
      <c r="AI81" s="1">
        <f>IF(AJ81&gt;='Drive Train'!$F$29,1,0)</f>
        <v>1</v>
      </c>
      <c r="AJ81" s="57">
        <f>AJ80+0.5*Y81*'DEPRECATED - DT-Prelim Calcs'!$C$11^2+AE81*'DEPRECATED - DT-Prelim Calcs'!$C$11</f>
        <v>784.33981740885292</v>
      </c>
      <c r="AK81" s="57">
        <f t="shared" si="181"/>
        <v>0</v>
      </c>
      <c r="AL81" s="63">
        <f>AL80+'DEPRECATED - DT-Prelim Calcs'!$C$11</f>
        <v>308</v>
      </c>
      <c r="AM81" s="2">
        <f>AW81/'Drive Train'!$F$35</f>
        <v>0.90171798885976917</v>
      </c>
      <c r="AN81" s="46">
        <f>AU81*12*60/(PI() * 'Drive Train'!$F$15)/AM$2*AM81</f>
        <v>4074.5129694020643</v>
      </c>
      <c r="AO81" s="2">
        <f>('DEPRECATED - DT-Prelim Calcs'!$C$6*AM81-AN81)/('DEPRECATED - DT-Prelim Calcs'!$C$6*AM81)*'DEPRECATED - DT-Prelim Calcs'!$C$7*AM81</f>
        <v>0.33081835385392455</v>
      </c>
      <c r="AP81" s="57">
        <f>AO81/'DEPRECATED - DT-Prelim Calcs'!$C$7*('DEPRECATED - DT-Prelim Calcs'!$C$8-'DEPRECATED - DT-Prelim Calcs'!$C$9)+'DEPRECATED - DT-Prelim Calcs'!$C$9</f>
        <v>20.311616099360382</v>
      </c>
      <c r="AQ81" s="57">
        <f t="shared" si="105"/>
        <v>20.311616099360382</v>
      </c>
      <c r="AR81" s="2">
        <f t="shared" si="125"/>
        <v>4.4302507773430477E-9</v>
      </c>
      <c r="AS81" s="57">
        <f>AR81*'DEPRECATED - DT-Prelim Calcs'!$C$21/AM$2/'DEPRECATED - DT-Prelim Calcs'!$C$19/'DEPRECATED - DT-Prelim Calcs'!$C$18*3.39*'DEPRECATED - DT-Prelim Calcs'!$C$20</f>
        <v>3.2105737637800935E-8</v>
      </c>
      <c r="AT81" s="46">
        <f t="shared" si="126"/>
        <v>0</v>
      </c>
      <c r="AU81" s="57">
        <f>AS80*'DEPRECATED - DT-Prelim Calcs'!$C$11+AU80</f>
        <v>39.432321196786198</v>
      </c>
      <c r="AV81" s="57">
        <f>AV80+0.5*AS81*'DEPRECATED - DT-Prelim Calcs'!$C$11^2+AU81*'DEPRECATED - DT-Prelim Calcs'!$C$11</f>
        <v>12100.541386140338</v>
      </c>
      <c r="AW81" s="57">
        <f>MIN('Drive Train'!$F$35-AQ80*'DEPRECATED - DT-Prelim Calcs'!$C$21*'Drive Train'!$F$39,AW80+AQ$2)</f>
        <v>11.181303061861138</v>
      </c>
      <c r="AX81" s="57">
        <f>'Drive Train'!$F$35-AQ81*'DEPRECATED - DT-Prelim Calcs'!$C$21*'Drive Train'!$F$39</f>
        <v>11.181303034038377</v>
      </c>
      <c r="AY81" s="1">
        <f>IF(AV81&gt;='Drive Train'!$F$29,1,0)</f>
        <v>1</v>
      </c>
      <c r="AZ81" s="57">
        <f t="shared" si="127"/>
        <v>22.568462332622644</v>
      </c>
      <c r="BA81" s="63">
        <f>BA80+'DEPRECATED - DT-Prelim Calcs'!$C$11</f>
        <v>308</v>
      </c>
      <c r="BB81" s="2">
        <f>BL81/'Drive Train'!$F$35</f>
        <v>1.2947645100930583</v>
      </c>
      <c r="BC81" s="46">
        <f>BJ81*12*60/(PI() * 'Drive Train'!$F$15)/BB$2*BB81</f>
        <v>-4259.0909223428916</v>
      </c>
      <c r="BD81" s="2">
        <f>('DEPRECATED - DT-Prelim Calcs'!$C$6*BB81-BC81)/('DEPRECATED - DT-Prelim Calcs'!$C$6*BB81)*'DEPRECATED - DT-Prelim Calcs'!$C$7*BB81</f>
        <v>5.0461627925599872</v>
      </c>
      <c r="BE81" s="57">
        <f>BD81/'DEPRECATED - DT-Prelim Calcs'!$C$7*('DEPRECATED - DT-Prelim Calcs'!$C$8-'DEPRECATED - DT-Prelim Calcs'!$C$9)+'DEPRECATED - DT-Prelim Calcs'!$C$9</f>
        <v>271.34011879064161</v>
      </c>
      <c r="BF81" s="57">
        <f t="shared" si="106"/>
        <v>93</v>
      </c>
      <c r="BG81" s="2">
        <f t="shared" si="128"/>
        <v>1.9370342968739109</v>
      </c>
      <c r="BH81" s="57">
        <f>BG81*'DEPRECATED - DT-Prelim Calcs'!$C$21/BB$2/'DEPRECATED - DT-Prelim Calcs'!$C$19/'DEPRECATED - DT-Prelim Calcs'!$C$18*3.39*'DEPRECATED - DT-Prelim Calcs'!$C$20</f>
        <v>20.276476803920605</v>
      </c>
      <c r="BI81" s="46">
        <f t="shared" si="129"/>
        <v>0</v>
      </c>
      <c r="BJ81" s="57">
        <f>BH80*'DEPRECATED - DT-Prelim Calcs'!$C$11+BJ80</f>
        <v>-19.873421959538305</v>
      </c>
      <c r="BK81" s="57">
        <f>BK80+0.5*BH81*'DEPRECATED - DT-Prelim Calcs'!$C$11^2+BJ81*'DEPRECATED - DT-Prelim Calcs'!$C$11</f>
        <v>6403.4128619506346</v>
      </c>
      <c r="BL81" s="57">
        <f>MIN('Drive Train'!$F$35-BF80*'DEPRECATED - DT-Prelim Calcs'!$C$21*'Drive Train'!$F$39,BL80+BF$2)</f>
        <v>16.055079925153922</v>
      </c>
      <c r="BM81" s="57">
        <f>'Drive Train'!$F$35-BF81*'DEPRECATED - DT-Prelim Calcs'!$C$21*'Drive Train'!$F$39</f>
        <v>6.82</v>
      </c>
      <c r="BN81" s="1">
        <f>IF(BK81&gt;='Drive Train'!$F$29,1,0)</f>
        <v>1</v>
      </c>
      <c r="BO81" s="57">
        <f t="shared" si="130"/>
        <v>103.33333333333333</v>
      </c>
      <c r="BP81" s="63">
        <f>BP80+'DEPRECATED - DT-Prelim Calcs'!$C$11</f>
        <v>308</v>
      </c>
      <c r="BQ81" s="2">
        <f>CA81/'Drive Train'!$F$35</f>
        <v>0.55000000000000004</v>
      </c>
      <c r="BR81" s="46">
        <f>BY81*12*60/(PI() * 'Drive Train'!$F$15)/BQ$2*BQ81</f>
        <v>-9711.1980065442403</v>
      </c>
      <c r="BS81" s="2">
        <f>('DEPRECATED - DT-Prelim Calcs'!$C$6*BQ81-BR81)/('DEPRECATED - DT-Prelim Calcs'!$C$6*BQ81)*'DEPRECATED - DT-Prelim Calcs'!$C$7*BQ81</f>
        <v>5.7164919691879206</v>
      </c>
      <c r="BT81" s="57">
        <f>BS81/'DEPRECATED - DT-Prelim Calcs'!$C$7*('DEPRECATED - DT-Prelim Calcs'!$C$8-'DEPRECATED - DT-Prelim Calcs'!$C$9)+'DEPRECATED - DT-Prelim Calcs'!$C$9</f>
        <v>307.02610773726565</v>
      </c>
      <c r="BU81" s="57">
        <f t="shared" si="107"/>
        <v>93</v>
      </c>
      <c r="BV81" s="2">
        <f t="shared" si="131"/>
        <v>1.8828060353728675</v>
      </c>
      <c r="BW81" s="57">
        <f>BV81*'DEPRECATED - DT-Prelim Calcs'!$C$21/BQ$2/'DEPRECATED - DT-Prelim Calcs'!$C$19/'DEPRECATED - DT-Prelim Calcs'!$C$18*3.39*'DEPRECATED - DT-Prelim Calcs'!$C$20</f>
        <v>25.773080821789936</v>
      </c>
      <c r="BX81" s="46">
        <f t="shared" si="132"/>
        <v>0</v>
      </c>
      <c r="BY81" s="57">
        <f>BW80*'DEPRECATED - DT-Prelim Calcs'!$C$11+BY80</f>
        <v>-81.573872499773344</v>
      </c>
      <c r="BZ81" s="57">
        <f>BZ80+0.5*BW81*'DEPRECATED - DT-Prelim Calcs'!$C$11^2+BY81*'DEPRECATED - DT-Prelim Calcs'!$C$11</f>
        <v>-7068.271333288857</v>
      </c>
      <c r="CA81" s="57">
        <f>MIN('Drive Train'!$F$35-BU80*'DEPRECATED - DT-Prelim Calcs'!$C$21*'Drive Train'!$F$39,CA80+BU$2)</f>
        <v>6.82</v>
      </c>
      <c r="CB81" s="57">
        <f>'Drive Train'!$F$35-BU81*'DEPRECATED - DT-Prelim Calcs'!$C$21*'Drive Train'!$F$39</f>
        <v>6.82</v>
      </c>
      <c r="CC81" s="1">
        <f>IF(BZ81&gt;='Drive Train'!$F$29,1,0)</f>
        <v>0</v>
      </c>
      <c r="CD81" s="57">
        <f t="shared" si="133"/>
        <v>103.33333333333333</v>
      </c>
      <c r="CE81" s="63">
        <f>CE80+'DEPRECATED - DT-Prelim Calcs'!$C$11</f>
        <v>308</v>
      </c>
      <c r="CF81" s="2">
        <f>CP81/'Drive Train'!$F$35</f>
        <v>0.55000000000000004</v>
      </c>
      <c r="CG81" s="46">
        <f>CN81*12*60/(PI() * 'Drive Train'!$F$15)/CF$2*CF81</f>
        <v>-10467.208878321529</v>
      </c>
      <c r="CH81" s="2">
        <f>('DEPRECATED - DT-Prelim Calcs'!$C$6*CF81-CG81)/('DEPRECATED - DT-Prelim Calcs'!$C$6*CF81)*'DEPRECATED - DT-Prelim Calcs'!$C$7*CF81</f>
        <v>6.0583280294099229</v>
      </c>
      <c r="CI81" s="57">
        <f>CH81/'DEPRECATED - DT-Prelim Calcs'!$C$7*('DEPRECATED - DT-Prelim Calcs'!$C$8-'DEPRECATED - DT-Prelim Calcs'!$C$9)+'DEPRECATED - DT-Prelim Calcs'!$C$9</f>
        <v>325.2242681216984</v>
      </c>
      <c r="CJ81" s="57">
        <f t="shared" si="108"/>
        <v>93</v>
      </c>
      <c r="CK81" s="2">
        <f t="shared" si="134"/>
        <v>1.5241763143494644</v>
      </c>
      <c r="CL81" s="57">
        <f>CK81*'DEPRECATED - DT-Prelim Calcs'!$C$21/CF$2/'DEPRECATED - DT-Prelim Calcs'!$C$19/'DEPRECATED - DT-Prelim Calcs'!$C$18*3.39*'DEPRECATED - DT-Prelim Calcs'!$C$20</f>
        <v>25.773080821789936</v>
      </c>
      <c r="CM81" s="46">
        <f t="shared" si="135"/>
        <v>0</v>
      </c>
      <c r="CN81" s="57">
        <f>CL80*'DEPRECATED - DT-Prelim Calcs'!$C$11+CN80</f>
        <v>-71.176853930140211</v>
      </c>
      <c r="CO81" s="57">
        <f>CO80+0.5*CL81*'DEPRECATED - DT-Prelim Calcs'!$C$11^2+CN81*'DEPRECATED - DT-Prelim Calcs'!$C$11</f>
        <v>-27472.180142477642</v>
      </c>
      <c r="CP81" s="57">
        <f>MIN('Drive Train'!$F$35-CJ80*'DEPRECATED - DT-Prelim Calcs'!$C$21*'Drive Train'!$F$39,CP80+CJ$2)</f>
        <v>6.82</v>
      </c>
      <c r="CQ81" s="57">
        <f>'Drive Train'!$F$35-CJ81*'DEPRECATED - DT-Prelim Calcs'!$C$21*'Drive Train'!$F$39</f>
        <v>6.82</v>
      </c>
      <c r="CR81" s="1">
        <f>IF(CO81&gt;='Drive Train'!$F$29,1,0)</f>
        <v>0</v>
      </c>
      <c r="CS81" s="57">
        <f t="shared" si="136"/>
        <v>103.33333333333333</v>
      </c>
      <c r="CT81" s="63">
        <f>CT80+'DEPRECATED - DT-Prelim Calcs'!$C$11</f>
        <v>308</v>
      </c>
      <c r="CU81" s="2">
        <f>DE81/'Drive Train'!$F$35</f>
        <v>0.55000000000000004</v>
      </c>
      <c r="CV81" s="46">
        <f>DC81*12*60/(PI() * 'Drive Train'!$F$15)/CU$2*CU81</f>
        <v>2788.9970777644503</v>
      </c>
      <c r="CW81" s="2">
        <f>('DEPRECATED - DT-Prelim Calcs'!$C$6*CU81-CV81)/('DEPRECATED - DT-Prelim Calcs'!$C$6*CU81)*'DEPRECATED - DT-Prelim Calcs'!$C$7*CU81</f>
        <v>6.443377909712493E-2</v>
      </c>
      <c r="CX81" s="57">
        <f>CW81/'DEPRECATED - DT-Prelim Calcs'!$C$7*('DEPRECATED - DT-Prelim Calcs'!$C$8-'DEPRECATED - DT-Prelim Calcs'!$C$9)+'DEPRECATED - DT-Prelim Calcs'!$C$9</f>
        <v>6.1302298166643689</v>
      </c>
      <c r="CY81" s="57">
        <f t="shared" si="109"/>
        <v>6.1302298166643689</v>
      </c>
      <c r="CZ81" s="2">
        <f t="shared" si="137"/>
        <v>-0.30681923598084571</v>
      </c>
      <c r="DA81" s="57">
        <f>CZ81*'DEPRECATED - DT-Prelim Calcs'!$C$21/CU$2/'DEPRECATED - DT-Prelim Calcs'!$C$19/'DEPRECATED - DT-Prelim Calcs'!$C$18*3.39*'DEPRECATED - DT-Prelim Calcs'!$C$20</f>
        <v>-6.1763859352119095</v>
      </c>
      <c r="DB81" s="46">
        <f t="shared" si="138"/>
        <v>1</v>
      </c>
      <c r="DC81" s="57">
        <f>DA80*'DEPRECATED - DT-Prelim Calcs'!$C$11+DC80</f>
        <v>15.930714055251272</v>
      </c>
      <c r="DD81" s="57">
        <f>DD80+0.5*DA81*'DEPRECATED - DT-Prelim Calcs'!$C$11^2+DC81*'DEPRECATED - DT-Prelim Calcs'!$C$11</f>
        <v>-49145.398887410891</v>
      </c>
      <c r="DE81" s="57">
        <f>MIN('Drive Train'!$F$35-CY80*'DEPRECATED - DT-Prelim Calcs'!$C$21*'Drive Train'!$F$39,DE80+CY$2)</f>
        <v>6.82</v>
      </c>
      <c r="DF81" s="57">
        <f>'Drive Train'!$F$35-CY81*'DEPRECATED - DT-Prelim Calcs'!$C$21*'Drive Train'!$F$39</f>
        <v>12.032186211000138</v>
      </c>
      <c r="DG81" s="1">
        <f>IF(DD81&gt;='Drive Train'!$F$29,1,0)</f>
        <v>0</v>
      </c>
      <c r="DH81" s="57">
        <f t="shared" si="139"/>
        <v>6.8113664629604092</v>
      </c>
      <c r="DI81" s="63">
        <f>DI80+'DEPRECATED - DT-Prelim Calcs'!$C$11</f>
        <v>308</v>
      </c>
      <c r="DJ81" s="2">
        <f>DT81/'Drive Train'!$F$35</f>
        <v>2.6029234604311218</v>
      </c>
      <c r="DK81" s="46">
        <f>DR81*12*60/(PI() * 'Drive Train'!$F$15)/DJ$2*DJ81</f>
        <v>-684459.26218143874</v>
      </c>
      <c r="DL81" s="2">
        <f>('DEPRECATED - DT-Prelim Calcs'!$C$6*DJ81-DK81)/('DEPRECATED - DT-Prelim Calcs'!$C$6*DJ81)*'DEPRECATED - DT-Prelim Calcs'!$C$7*DJ81</f>
        <v>315.75650179803813</v>
      </c>
      <c r="DM81" s="57">
        <f>DL81/'DEPRECATED - DT-Prelim Calcs'!$C$7*('DEPRECATED - DT-Prelim Calcs'!$C$8-'DEPRECATED - DT-Prelim Calcs'!$C$9)+'DEPRECATED - DT-Prelim Calcs'!$C$9</f>
        <v>16812.475593646595</v>
      </c>
      <c r="DN81" s="57">
        <f t="shared" si="110"/>
        <v>93</v>
      </c>
      <c r="DO81" s="2">
        <f t="shared" si="140"/>
        <v>1.1037138828047846</v>
      </c>
      <c r="DP81" s="57">
        <f>DO81*'DEPRECATED - DT-Prelim Calcs'!$C$21/DJ$2/'DEPRECATED - DT-Prelim Calcs'!$C$19/'DEPRECATED - DT-Prelim Calcs'!$C$18*3.39*'DEPRECATED - DT-Prelim Calcs'!$C$20</f>
        <v>25.773080821789936</v>
      </c>
      <c r="DQ81" s="46">
        <f t="shared" si="141"/>
        <v>0</v>
      </c>
      <c r="DR81" s="57">
        <f>DP80*'DEPRECATED - DT-Prelim Calcs'!$C$11+DR80</f>
        <v>-712.16084212908822</v>
      </c>
      <c r="DS81" s="57">
        <f>DS80+0.5*DP81*'DEPRECATED - DT-Prelim Calcs'!$C$11^2+DR81*'DEPRECATED - DT-Prelim Calcs'!$C$11</f>
        <v>-85822.58852557755</v>
      </c>
      <c r="DT81" s="57">
        <f>MIN('Drive Train'!$F$35-DN80*'DEPRECATED - DT-Prelim Calcs'!$C$21*'Drive Train'!$F$39,DT80+DN$2)</f>
        <v>32.276250909345912</v>
      </c>
      <c r="DU81" s="57">
        <f>'Drive Train'!$F$35-DN81*'DEPRECATED - DT-Prelim Calcs'!$C$21*'Drive Train'!$F$39</f>
        <v>6.82</v>
      </c>
      <c r="DV81" s="1">
        <f>IF(DS81&gt;='Drive Train'!$F$29,1,0)</f>
        <v>0</v>
      </c>
      <c r="DW81" s="57">
        <f t="shared" si="142"/>
        <v>103.33333333333333</v>
      </c>
      <c r="DX81" s="63">
        <f>DX80+'DEPRECATED - DT-Prelim Calcs'!$C$11</f>
        <v>308</v>
      </c>
      <c r="DY81" s="2">
        <f>EI81/'Drive Train'!$F$35</f>
        <v>0.55000000000000004</v>
      </c>
      <c r="DZ81" s="46">
        <f>EG81*12*60/(PI() * 'Drive Train'!$F$15)/DY$2*DY81</f>
        <v>-35237.600989587241</v>
      </c>
      <c r="EA81" s="2">
        <f>('DEPRECATED - DT-Prelim Calcs'!$C$6*DY81-DZ81)/('DEPRECATED - DT-Prelim Calcs'!$C$6*DY81)*'DEPRECATED - DT-Prelim Calcs'!$C$7*DY81</f>
        <v>17.258449040319935</v>
      </c>
      <c r="EB81" s="57">
        <f>EA81/'DEPRECATED - DT-Prelim Calcs'!$C$7*('DEPRECATED - DT-Prelim Calcs'!$C$8-'DEPRECATED - DT-Prelim Calcs'!$C$9)+'DEPRECATED - DT-Prelim Calcs'!$C$9</f>
        <v>921.47967297636831</v>
      </c>
      <c r="EC81" s="57">
        <f t="shared" si="111"/>
        <v>93</v>
      </c>
      <c r="ED81" s="2">
        <f t="shared" si="143"/>
        <v>0.96993038185874991</v>
      </c>
      <c r="EE81" s="57">
        <f>ED81*'DEPRECATED - DT-Prelim Calcs'!$C$21/DY$2/'DEPRECATED - DT-Prelim Calcs'!$C$19/'DEPRECATED - DT-Prelim Calcs'!$C$18*3.39*'DEPRECATED - DT-Prelim Calcs'!$C$20</f>
        <v>25.773080821789936</v>
      </c>
      <c r="EF81" s="46">
        <f t="shared" si="144"/>
        <v>0</v>
      </c>
      <c r="EG81" s="57">
        <f>EE80*'DEPRECATED - DT-Prelim Calcs'!$C$11+EG80</f>
        <v>-152.48235316668831</v>
      </c>
      <c r="EH81" s="57">
        <f>EH80+0.5*EE81*'DEPRECATED - DT-Prelim Calcs'!$C$11^2+EG81*'DEPRECATED - DT-Prelim Calcs'!$C$11</f>
        <v>-151246.69045876301</v>
      </c>
      <c r="EI81" s="57">
        <f>MIN('Drive Train'!$F$35-EC80*'DEPRECATED - DT-Prelim Calcs'!$C$21*'Drive Train'!$F$39,EI80+EC$2)</f>
        <v>6.82</v>
      </c>
      <c r="EJ81" s="57">
        <f>'Drive Train'!$F$35-EC81*'DEPRECATED - DT-Prelim Calcs'!$C$21*'Drive Train'!$F$39</f>
        <v>6.82</v>
      </c>
      <c r="EK81" s="1">
        <f>IF(EH81&gt;='Drive Train'!$F$29,1,0)</f>
        <v>0</v>
      </c>
      <c r="EL81" s="57">
        <f t="shared" si="145"/>
        <v>103.33333333333333</v>
      </c>
      <c r="EM81" s="63">
        <f>EM80+'DEPRECATED - DT-Prelim Calcs'!$C$11</f>
        <v>308</v>
      </c>
      <c r="EN81" s="2">
        <f>EX81/'Drive Train'!$F$35</f>
        <v>0.55000000000000004</v>
      </c>
      <c r="EO81" s="46">
        <f>EV81*12*60/(PI() * 'Drive Train'!$F$15)/EN$2*EN81</f>
        <v>10043.040649769328</v>
      </c>
      <c r="EP81" s="2">
        <f>('DEPRECATED - DT-Prelim Calcs'!$C$6*EN81-EO81)/('DEPRECATED - DT-Prelim Calcs'!$C$6*EN81)*'DEPRECATED - DT-Prelim Calcs'!$C$7*EN81</f>
        <v>-3.2155371418281571</v>
      </c>
      <c r="EQ81" s="57">
        <f>EP81/'DEPRECATED - DT-Prelim Calcs'!$C$7*('DEPRECATED - DT-Prelim Calcs'!$C$8-'DEPRECATED - DT-Prelim Calcs'!$C$9)+'DEPRECATED - DT-Prelim Calcs'!$C$9</f>
        <v>-168.48398974960688</v>
      </c>
      <c r="ER81" s="57">
        <f t="shared" si="112"/>
        <v>-168.48398974960688</v>
      </c>
      <c r="ES81" s="2">
        <f t="shared" si="146"/>
        <v>-4.5524009024621801</v>
      </c>
      <c r="ET81" s="57">
        <f>ES81*'DEPRECATED - DT-Prelim Calcs'!$C$21/EN$2/'DEPRECATED - DT-Prelim Calcs'!$C$19/'DEPRECATED - DT-Prelim Calcs'!$C$18*3.39*'DEPRECATED - DT-Prelim Calcs'!$C$20</f>
        <v>-135.62946771241474</v>
      </c>
      <c r="EU81" s="46">
        <f t="shared" si="147"/>
        <v>1</v>
      </c>
      <c r="EV81" s="57">
        <f>ET80*'DEPRECATED - DT-Prelim Calcs'!$C$11+EV80</f>
        <v>38.760617598303412</v>
      </c>
      <c r="EW81" s="57">
        <f>EW80+0.5*ET81*'DEPRECATED - DT-Prelim Calcs'!$C$11^2+EV81*'DEPRECATED - DT-Prelim Calcs'!$C$11</f>
        <v>-194093.76282154935</v>
      </c>
      <c r="EX81" s="57">
        <f>MIN('Drive Train'!$F$35-ER80*'DEPRECATED - DT-Prelim Calcs'!$C$21*'Drive Train'!$F$39,EX80+ER$2)</f>
        <v>6.82</v>
      </c>
      <c r="EY81" s="57">
        <f>'Drive Train'!$F$35-ER81*'DEPRECATED - DT-Prelim Calcs'!$C$21*'Drive Train'!$F$39</f>
        <v>22.509039384976411</v>
      </c>
      <c r="EZ81" s="1">
        <f>IF(EW81&gt;='Drive Train'!$F$29,1,0)</f>
        <v>0</v>
      </c>
      <c r="FA81" s="57">
        <f t="shared" si="148"/>
        <v>-187.20443305511876</v>
      </c>
      <c r="FB81" s="63">
        <f>FB80+'DEPRECATED - DT-Prelim Calcs'!$C$11</f>
        <v>308</v>
      </c>
      <c r="FC81" s="2">
        <f>FM81/'Drive Train'!$F$35</f>
        <v>0.55000000000000004</v>
      </c>
      <c r="FD81" s="46">
        <f>FK81*12*60/(PI() * 'Drive Train'!$F$15)/FC$2*FC81</f>
        <v>-448964.13244948903</v>
      </c>
      <c r="FE81" s="2">
        <f>('DEPRECATED - DT-Prelim Calcs'!$C$6*FC81-FD81)/('DEPRECATED - DT-Prelim Calcs'!$C$6*FC81)*'DEPRECATED - DT-Prelim Calcs'!$C$7*FC81</f>
        <v>204.32804394057572</v>
      </c>
      <c r="FF81" s="57">
        <f>FE81/'DEPRECATED - DT-Prelim Calcs'!$C$7*('DEPRECATED - DT-Prelim Calcs'!$C$8-'DEPRECATED - DT-Prelim Calcs'!$C$9)+'DEPRECATED - DT-Prelim Calcs'!$C$9</f>
        <v>10880.412878662186</v>
      </c>
      <c r="FG81" s="57">
        <f t="shared" si="113"/>
        <v>93</v>
      </c>
      <c r="FH81" s="2">
        <f t="shared" si="149"/>
        <v>0.78067567320338405</v>
      </c>
      <c r="FI81" s="57">
        <f>FH81*'DEPRECATED - DT-Prelim Calcs'!$C$21/FC$2/'DEPRECATED - DT-Prelim Calcs'!$C$19/'DEPRECATED - DT-Prelim Calcs'!$C$18*3.39*'DEPRECATED - DT-Prelim Calcs'!$C$20</f>
        <v>25.773080821789936</v>
      </c>
      <c r="FJ81" s="46">
        <f t="shared" si="150"/>
        <v>0</v>
      </c>
      <c r="FK81" s="57">
        <f>FI80*'DEPRECATED - DT-Prelim Calcs'!$C$11+FK80</f>
        <v>-1563.7055656636692</v>
      </c>
      <c r="FL81" s="57">
        <f>FL80+0.5*FI81*'DEPRECATED - DT-Prelim Calcs'!$C$11^2+FK81*'DEPRECATED - DT-Prelim Calcs'!$C$11</f>
        <v>-284327.63358124904</v>
      </c>
      <c r="FM81" s="57">
        <f>MIN('Drive Train'!$F$35-FG80*'DEPRECATED - DT-Prelim Calcs'!$C$21*'Drive Train'!$F$39,FM80+FG$2)</f>
        <v>6.82</v>
      </c>
      <c r="FN81" s="57">
        <f>'Drive Train'!$F$35-FG81*'DEPRECATED - DT-Prelim Calcs'!$C$21*'Drive Train'!$F$39</f>
        <v>6.82</v>
      </c>
      <c r="FO81" s="1">
        <f>IF(FL81&gt;='Drive Train'!$F$29,1,0)</f>
        <v>0</v>
      </c>
      <c r="FP81" s="57">
        <f t="shared" si="151"/>
        <v>103.33333333333333</v>
      </c>
      <c r="FQ81" s="63">
        <f>FQ80+'DEPRECATED - DT-Prelim Calcs'!$C$11</f>
        <v>308</v>
      </c>
      <c r="FR81" s="2">
        <f>GB81/'Drive Train'!$F$35</f>
        <v>0.55000000000000004</v>
      </c>
      <c r="FS81" s="46">
        <f>FZ81*12*60/(PI() * 'Drive Train'!$F$15)/FR$2*FR81</f>
        <v>-257947.81087172223</v>
      </c>
      <c r="FT81" s="2">
        <f>('DEPRECATED - DT-Prelim Calcs'!$C$6*FR81-FS81)/('DEPRECATED - DT-Prelim Calcs'!$C$6*FR81)*'DEPRECATED - DT-Prelim Calcs'!$C$7*FR81</f>
        <v>117.95856270184814</v>
      </c>
      <c r="FU81" s="57">
        <f>FT81/'DEPRECATED - DT-Prelim Calcs'!$C$7*('DEPRECATED - DT-Prelim Calcs'!$C$8-'DEPRECATED - DT-Prelim Calcs'!$C$9)+'DEPRECATED - DT-Prelim Calcs'!$C$9</f>
        <v>6282.402736368098</v>
      </c>
      <c r="FV81" s="57">
        <f t="shared" si="114"/>
        <v>93</v>
      </c>
      <c r="FW81" s="2">
        <f t="shared" si="152"/>
        <v>0.7112822800297498</v>
      </c>
      <c r="FX81" s="57">
        <f>FW81*'DEPRECATED - DT-Prelim Calcs'!$C$21/FR$2/'DEPRECATED - DT-Prelim Calcs'!$C$19/'DEPRECATED - DT-Prelim Calcs'!$C$18*3.39*'DEPRECATED - DT-Prelim Calcs'!$C$20</f>
        <v>25.773080821789936</v>
      </c>
      <c r="FY81" s="46">
        <f t="shared" si="153"/>
        <v>0</v>
      </c>
      <c r="FZ81" s="57">
        <f>FX80*'DEPRECATED - DT-Prelim Calcs'!$C$11+FZ80</f>
        <v>-818.55247236785021</v>
      </c>
      <c r="GA81" s="57">
        <f>GA80+0.5*FX81*'DEPRECATED - DT-Prelim Calcs'!$C$11^2+FZ81*'DEPRECATED - DT-Prelim Calcs'!$C$11</f>
        <v>-312440.50649032055</v>
      </c>
      <c r="GB81" s="57">
        <f>MIN('Drive Train'!$F$35-FV80*'DEPRECATED - DT-Prelim Calcs'!$C$21*'Drive Train'!$F$39,GB80+FV$2)</f>
        <v>6.82</v>
      </c>
      <c r="GC81" s="57">
        <f>'Drive Train'!$F$35-FV81*'DEPRECATED - DT-Prelim Calcs'!$C$21*'Drive Train'!$F$39</f>
        <v>6.82</v>
      </c>
      <c r="GD81" s="1">
        <f>IF(GA81&gt;='Drive Train'!$F$29,1,0)</f>
        <v>0</v>
      </c>
      <c r="GE81" s="57">
        <f t="shared" si="154"/>
        <v>103.33333333333333</v>
      </c>
      <c r="GF81" s="63">
        <f>GF80+'DEPRECATED - DT-Prelim Calcs'!$C$11</f>
        <v>308</v>
      </c>
      <c r="GG81" s="2">
        <f>GQ81/'Drive Train'!$F$35</f>
        <v>0.85483870967741948</v>
      </c>
      <c r="GH81" s="46">
        <f>GO81*12*60/(PI() * 'Drive Train'!$F$15)/GG$2*GG81</f>
        <v>9376.3150670521645</v>
      </c>
      <c r="GI81" s="2">
        <f>('DEPRECATED - DT-Prelim Calcs'!$C$6*GG81-GH81)/('DEPRECATED - DT-Prelim Calcs'!$C$6*GG81)*'DEPRECATED - DT-Prelim Calcs'!$C$7*GG81</f>
        <v>-2.1794108131662964</v>
      </c>
      <c r="GJ81" s="57">
        <f>GI81/'DEPRECATED - DT-Prelim Calcs'!$C$7*('DEPRECATED - DT-Prelim Calcs'!$C$8-'DEPRECATED - DT-Prelim Calcs'!$C$9)+'DEPRECATED - DT-Prelim Calcs'!$C$9</f>
        <v>-113.32423540632192</v>
      </c>
      <c r="GK81" s="57">
        <f t="shared" si="155"/>
        <v>-113.32423540632192</v>
      </c>
      <c r="GL81" s="2">
        <f t="shared" si="156"/>
        <v>-2.9824424064268307</v>
      </c>
      <c r="GM81" s="57">
        <f>GL81*'DEPRECATED - DT-Prelim Calcs'!$C$21/GG$2/'DEPRECATED - DT-Prelim Calcs'!$C$19/'DEPRECATED - DT-Prelim Calcs'!$C$18*3.39*'DEPRECATED - DT-Prelim Calcs'!$C$20</f>
        <v>-77.191303795687887</v>
      </c>
      <c r="GN81" s="46">
        <f t="shared" si="157"/>
        <v>1</v>
      </c>
      <c r="GO81" s="57">
        <f>GM80*'DEPRECATED - DT-Prelim Calcs'!$C$11+GO80</f>
        <v>26.801149138488796</v>
      </c>
      <c r="GP81" s="57">
        <f>GP80+0.5*GM81*'DEPRECATED - DT-Prelim Calcs'!$C$11^2+GO81*'DEPRECATED - DT-Prelim Calcs'!$C$11</f>
        <v>-149352.04817657734</v>
      </c>
      <c r="GQ81" s="57">
        <f>MIN('Drive Train'!$F$35-GK80*'DEPRECATED - DT-Prelim Calcs'!$C$21*'Drive Train'!$F$39,GQ80+GK$2)</f>
        <v>10.600000000000001</v>
      </c>
      <c r="GR81" s="57">
        <f>'Drive Train'!$F$35-GK81*'DEPRECATED - DT-Prelim Calcs'!$C$21*'Drive Train'!$F$39</f>
        <v>19.199454124379315</v>
      </c>
      <c r="GS81" s="1">
        <f>IF(GP81&gt;='Drive Train'!$F$29,1,0)</f>
        <v>0</v>
      </c>
      <c r="GT81" s="57">
        <f t="shared" si="158"/>
        <v>-125.91581711813546</v>
      </c>
      <c r="GU81" s="63">
        <f>GU80+'DEPRECATED - DT-Prelim Calcs'!$C$11</f>
        <v>308</v>
      </c>
      <c r="GV81" s="2">
        <f>HF81/'Drive Train'!$F$35</f>
        <v>3.1326891206634029</v>
      </c>
      <c r="GW81" s="46">
        <f>HD81*12*60/(PI() * 'Drive Train'!$F$15)/GV$2*GV81</f>
        <v>-1285361.6244360954</v>
      </c>
      <c r="GX81" s="2">
        <f>('DEPRECATED - DT-Prelim Calcs'!$C$6*GV81-GW81)/('DEPRECATED - DT-Prelim Calcs'!$C$6*GV81)*'DEPRECATED - DT-Prelim Calcs'!$C$7*GV81</f>
        <v>588.73580608867678</v>
      </c>
      <c r="GY81" s="57">
        <f>GX81/'DEPRECATED - DT-Prelim Calcs'!$C$7*('DEPRECATED - DT-Prelim Calcs'!$C$8-'DEPRECATED - DT-Prelim Calcs'!$C$9)+'DEPRECATED - DT-Prelim Calcs'!$C$9</f>
        <v>31344.942290944913</v>
      </c>
      <c r="GZ81" s="57">
        <f t="shared" si="115"/>
        <v>33.333333333333314</v>
      </c>
      <c r="HA81" s="2">
        <f t="shared" si="159"/>
        <v>0.99579519204165001</v>
      </c>
      <c r="HB81" s="57">
        <f>HA81*'DEPRECATED - DT-Prelim Calcs'!$C$21/GV$2/'DEPRECATED - DT-Prelim Calcs'!$C$19/'DEPRECATED - DT-Prelim Calcs'!$C$18*3.39*'DEPRECATED - DT-Prelim Calcs'!$C$20</f>
        <v>25.773080821789936</v>
      </c>
      <c r="HC81" s="46">
        <f t="shared" si="160"/>
        <v>0</v>
      </c>
      <c r="HD81" s="57">
        <f>HB80*'DEPRECATED - DT-Prelim Calcs'!$C$11+HD80</f>
        <v>-1002.5670657233513</v>
      </c>
      <c r="HE81" s="57">
        <f>HE80+0.5*HB81*'DEPRECATED - DT-Prelim Calcs'!$C$11^2+HD81*'DEPRECATED - DT-Prelim Calcs'!$C$11</f>
        <v>-143435.02129940549</v>
      </c>
      <c r="HF81" s="57">
        <f>MIN('Drive Train'!$F$35-GZ80*'DEPRECATED - DT-Prelim Calcs'!$C$21*'Drive Train'!$F$39,HF80+GZ$2)</f>
        <v>38.845345096226197</v>
      </c>
      <c r="HG81" s="57">
        <f>'Drive Train'!$F$35-GZ81*'DEPRECATED - DT-Prelim Calcs'!$C$21*'Drive Train'!$F$39</f>
        <v>10.400000000000002</v>
      </c>
      <c r="HH81" s="1">
        <f>IF(HE81&gt;='Drive Train'!$F$29,1,0)</f>
        <v>0</v>
      </c>
      <c r="HI81" s="57">
        <f t="shared" si="161"/>
        <v>37.037037037037017</v>
      </c>
      <c r="HJ81" s="63">
        <f>HJ80+'DEPRECATED - DT-Prelim Calcs'!$C$11</f>
        <v>308</v>
      </c>
      <c r="HK81" s="2">
        <f>HU81/'Drive Train'!$F$35</f>
        <v>0.82258064516129037</v>
      </c>
      <c r="HL81" s="46">
        <f>HS81*12*60/(PI() * 'Drive Train'!$F$15)/HK$2*HK81</f>
        <v>-249096.7368452503</v>
      </c>
      <c r="HM81" s="2">
        <f>('DEPRECATED - DT-Prelim Calcs'!$C$6*HK81-HL81)/('DEPRECATED - DT-Prelim Calcs'!$C$6*HK81)*'DEPRECATED - DT-Prelim Calcs'!$C$7*HK81</f>
        <v>114.61340168073987</v>
      </c>
      <c r="HN81" s="57">
        <f>HM81/'DEPRECATED - DT-Prelim Calcs'!$C$7*('DEPRECATED - DT-Prelim Calcs'!$C$8-'DEPRECATED - DT-Prelim Calcs'!$C$9)+'DEPRECATED - DT-Prelim Calcs'!$C$9</f>
        <v>6104.318023086691</v>
      </c>
      <c r="HO81" s="57">
        <f t="shared" si="116"/>
        <v>36.66666666666665</v>
      </c>
      <c r="HP81" s="2">
        <f t="shared" si="162"/>
        <v>0.99579519204165001</v>
      </c>
      <c r="HQ81" s="57">
        <f>HP81*'DEPRECATED - DT-Prelim Calcs'!$C$21/HK$2/'DEPRECATED - DT-Prelim Calcs'!$C$19/'DEPRECATED - DT-Prelim Calcs'!$C$18*3.39*'DEPRECATED - DT-Prelim Calcs'!$C$20</f>
        <v>25.773080821789936</v>
      </c>
      <c r="HR81" s="46">
        <f t="shared" si="163"/>
        <v>0</v>
      </c>
      <c r="HS81" s="57">
        <f>HQ80*'DEPRECATED - DT-Prelim Calcs'!$C$11+HS80</f>
        <v>-739.93735876188032</v>
      </c>
      <c r="HT81" s="57">
        <f>HT80+0.5*HQ81*'DEPRECATED - DT-Prelim Calcs'!$C$11^2+HS81*'DEPRECATED - DT-Prelim Calcs'!$C$11</f>
        <v>-130339.83295170851</v>
      </c>
      <c r="HU81" s="57">
        <f>MIN('Drive Train'!$F$35-HO80*'DEPRECATED - DT-Prelim Calcs'!$C$21*'Drive Train'!$F$39,HU80+HO$2)</f>
        <v>10.200000000000001</v>
      </c>
      <c r="HV81" s="57">
        <f>'Drive Train'!$F$35-HO81*'DEPRECATED - DT-Prelim Calcs'!$C$21*'Drive Train'!$F$39</f>
        <v>10.200000000000001</v>
      </c>
      <c r="HW81" s="1">
        <f>IF(HT81&gt;='Drive Train'!$F$29,1,0)</f>
        <v>0</v>
      </c>
      <c r="HX81" s="57">
        <f t="shared" si="164"/>
        <v>40.740740740740726</v>
      </c>
      <c r="HY81" s="63">
        <f>HY80+'DEPRECATED - DT-Prelim Calcs'!$C$11</f>
        <v>308</v>
      </c>
      <c r="HZ81" s="2">
        <f>IJ81/'Drive Train'!$F$35</f>
        <v>0.80645161290322598</v>
      </c>
      <c r="IA81" s="46">
        <f>IH81*12*60/(PI() * 'Drive Train'!$F$15)/HZ$2*HZ81</f>
        <v>-154594.54105145918</v>
      </c>
      <c r="IB81" s="2">
        <f>('DEPRECATED - DT-Prelim Calcs'!$C$6*HZ81-IA81)/('DEPRECATED - DT-Prelim Calcs'!$C$6*HZ81)*'DEPRECATED - DT-Prelim Calcs'!$C$7*HZ81</f>
        <v>71.844644809989205</v>
      </c>
      <c r="IC81" s="57">
        <f>IB81/'DEPRECATED - DT-Prelim Calcs'!$C$7*('DEPRECATED - DT-Prelim Calcs'!$C$8-'DEPRECATED - DT-Prelim Calcs'!$C$9)+'DEPRECATED - DT-Prelim Calcs'!$C$9</f>
        <v>3827.458476813948</v>
      </c>
      <c r="ID81" s="57">
        <f t="shared" si="117"/>
        <v>39.999999999999986</v>
      </c>
      <c r="IE81" s="2">
        <f t="shared" si="165"/>
        <v>0.99579519204165001</v>
      </c>
      <c r="IF81" s="57">
        <f>IE81*'DEPRECATED - DT-Prelim Calcs'!$C$21/HZ$2/'DEPRECATED - DT-Prelim Calcs'!$C$19/'DEPRECATED - DT-Prelim Calcs'!$C$18*3.39*'DEPRECATED - DT-Prelim Calcs'!$C$20</f>
        <v>25.773080821789936</v>
      </c>
      <c r="IG81" s="46">
        <f t="shared" si="166"/>
        <v>0</v>
      </c>
      <c r="IH81" s="57">
        <f>IF80*'DEPRECATED - DT-Prelim Calcs'!$C$11+IH80</f>
        <v>-468.40469847182169</v>
      </c>
      <c r="II81" s="57">
        <f>II80+0.5*IF81*'DEPRECATED - DT-Prelim Calcs'!$C$11^2+IH81*'DEPRECATED - DT-Prelim Calcs'!$C$11</f>
        <v>-125607.03724192224</v>
      </c>
      <c r="IJ81" s="57">
        <f>MIN('Drive Train'!$F$35-ID80*'DEPRECATED - DT-Prelim Calcs'!$C$21*'Drive Train'!$F$39,IJ80+ID$2)</f>
        <v>10.000000000000002</v>
      </c>
      <c r="IK81" s="57">
        <f>'Drive Train'!$F$35-ID81*'DEPRECATED - DT-Prelim Calcs'!$C$21*'Drive Train'!$F$39</f>
        <v>10.000000000000002</v>
      </c>
      <c r="IL81" s="1">
        <f>IF(II81&gt;='Drive Train'!$F$29,1,0)</f>
        <v>0</v>
      </c>
      <c r="IM81" s="57">
        <f t="shared" si="167"/>
        <v>44.444444444444429</v>
      </c>
      <c r="IN81" s="63">
        <f>IN80+'DEPRECATED - DT-Prelim Calcs'!$C$11</f>
        <v>308</v>
      </c>
      <c r="IO81" s="2">
        <f>IY81/'Drive Train'!$F$35</f>
        <v>0.79032258064516137</v>
      </c>
      <c r="IP81" s="46">
        <f>IW81*12*60/(PI() * 'Drive Train'!$F$15)/IO$2*IO81</f>
        <v>9138.0784151803982</v>
      </c>
      <c r="IQ81" s="2">
        <f>('DEPRECATED - DT-Prelim Calcs'!$C$6*IO81-IP81)/('DEPRECATED - DT-Prelim Calcs'!$C$6*IO81)*'DEPRECATED - DT-Prelim Calcs'!$C$7*IO81</f>
        <v>-2.2271741717492439</v>
      </c>
      <c r="IR81" s="57">
        <f>IQ81/'DEPRECATED - DT-Prelim Calcs'!$C$7*('DEPRECATED - DT-Prelim Calcs'!$C$8-'DEPRECATED - DT-Prelim Calcs'!$C$9)+'DEPRECATED - DT-Prelim Calcs'!$C$9</f>
        <v>-115.86699013918174</v>
      </c>
      <c r="IS81" s="57">
        <f t="shared" si="118"/>
        <v>-115.86699013918174</v>
      </c>
      <c r="IT81" s="2">
        <f t="shared" si="168"/>
        <v>-3.0736900518675263</v>
      </c>
      <c r="IU81" s="57">
        <f>IT81*'DEPRECATED - DT-Prelim Calcs'!$C$21/IO$2/'DEPRECATED - DT-Prelim Calcs'!$C$19/'DEPRECATED - DT-Prelim Calcs'!$C$18*3.39*'DEPRECATED - DT-Prelim Calcs'!$C$20</f>
        <v>-79.552967076989134</v>
      </c>
      <c r="IV81" s="46">
        <f t="shared" si="169"/>
        <v>1</v>
      </c>
      <c r="IW81" s="57">
        <f>IU80*'DEPRECATED - DT-Prelim Calcs'!$C$11+IW80</f>
        <v>28.252435572342989</v>
      </c>
      <c r="IX81" s="57">
        <f>IX80+0.5*IU81*'DEPRECATED - DT-Prelim Calcs'!$C$11^2+IW81*'DEPRECATED - DT-Prelim Calcs'!$C$11</f>
        <v>-160495.92994622717</v>
      </c>
      <c r="IY81" s="57">
        <f>MIN('Drive Train'!$F$35-IS80*'DEPRECATED - DT-Prelim Calcs'!$C$21*'Drive Train'!$F$39,IY80+IS$2)</f>
        <v>9.8000000000000007</v>
      </c>
      <c r="IZ81" s="57">
        <f>'Drive Train'!$F$35-IS81*'DEPRECATED - DT-Prelim Calcs'!$C$21*'Drive Train'!$F$39</f>
        <v>19.352019408350905</v>
      </c>
      <c r="JA81" s="1">
        <f>IF(IX81&gt;='Drive Train'!$F$29,1,0)</f>
        <v>0</v>
      </c>
      <c r="JB81" s="57">
        <f t="shared" si="170"/>
        <v>-128.74110015464638</v>
      </c>
      <c r="JC81" s="63">
        <f>JC80+'DEPRECATED - DT-Prelim Calcs'!$C$11</f>
        <v>308</v>
      </c>
      <c r="JD81" s="2">
        <f>JN81/'Drive Train'!$F$35</f>
        <v>0.77419354838709686</v>
      </c>
      <c r="JE81" s="46">
        <f>JL81*12*60/(PI() * 'Drive Train'!$F$15)/JD$2*JD81</f>
        <v>-346243.36738387571</v>
      </c>
      <c r="JF81" s="2">
        <f>('DEPRECATED - DT-Prelim Calcs'!$C$6*JD81-JE81)/('DEPRECATED - DT-Prelim Calcs'!$C$6*JD81)*'DEPRECATED - DT-Prelim Calcs'!$C$7*JD81</f>
        <v>158.42237594413456</v>
      </c>
      <c r="JG81" s="57">
        <f>JF81/'DEPRECATED - DT-Prelim Calcs'!$C$7*('DEPRECATED - DT-Prelim Calcs'!$C$8-'DEPRECATED - DT-Prelim Calcs'!$C$9)+'DEPRECATED - DT-Prelim Calcs'!$C$9</f>
        <v>8436.5551176898207</v>
      </c>
      <c r="JH81" s="57">
        <f t="shared" si="119"/>
        <v>46.666666666666657</v>
      </c>
      <c r="JI81" s="2">
        <f t="shared" si="171"/>
        <v>0.99579519204165001</v>
      </c>
      <c r="JJ81" s="57">
        <f>JI81*'DEPRECATED - DT-Prelim Calcs'!$C$21/JD$2/'DEPRECATED - DT-Prelim Calcs'!$C$19/'DEPRECATED - DT-Prelim Calcs'!$C$18*3.39*'DEPRECATED - DT-Prelim Calcs'!$C$20</f>
        <v>25.773080821789936</v>
      </c>
      <c r="JK81" s="46">
        <f t="shared" si="172"/>
        <v>0</v>
      </c>
      <c r="JL81" s="57">
        <f>JJ80*'DEPRECATED - DT-Prelim Calcs'!$C$11+JL80</f>
        <v>-1092.7915249724099</v>
      </c>
      <c r="JM81" s="57">
        <f>JM80+0.5*JJ81*'DEPRECATED - DT-Prelim Calcs'!$C$11^2+JL81*'DEPRECATED - DT-Prelim Calcs'!$C$11</f>
        <v>-189934.77414592385</v>
      </c>
      <c r="JN81" s="57">
        <f>MIN('Drive Train'!$F$35-JH80*'DEPRECATED - DT-Prelim Calcs'!$C$21*'Drive Train'!$F$39,JN80+JH$2)</f>
        <v>9.6000000000000014</v>
      </c>
      <c r="JO81" s="57">
        <f>'Drive Train'!$F$35-JH81*'DEPRECATED - DT-Prelim Calcs'!$C$21*'Drive Train'!$F$39</f>
        <v>9.6000000000000014</v>
      </c>
      <c r="JP81" s="1">
        <f>IF(JM81&gt;='Drive Train'!$F$29,1,0)</f>
        <v>0</v>
      </c>
      <c r="JQ81" s="57">
        <f>MIN(JG81,'DEPRECATED - DT-Prelim Calcs'!$C$10)*'DEPRECATED - DT-Prelim Calcs'!$C$11*1000/60/60</f>
        <v>103.33333333333333</v>
      </c>
      <c r="JR81" s="63">
        <f>JR80+'DEPRECATED - DT-Prelim Calcs'!$C$11</f>
        <v>308</v>
      </c>
      <c r="JS81" s="2">
        <f>KC81/'Drive Train'!$F$35</f>
        <v>0.75806451612903225</v>
      </c>
      <c r="JT81" s="46">
        <f>KA81*12*60/(PI() * 'Drive Train'!$F$15)/JS$2*JS81</f>
        <v>27212.692522026329</v>
      </c>
      <c r="JU81" s="2">
        <f>('DEPRECATED - DT-Prelim Calcs'!$C$6*JS81-JT81)/('DEPRECATED - DT-Prelim Calcs'!$C$6*JS81)*'DEPRECATED - DT-Prelim Calcs'!$C$7*JS81</f>
        <v>-10.477490215581836</v>
      </c>
      <c r="JV81" s="57">
        <f>JU81/'DEPRECATED - DT-Prelim Calcs'!$C$7*('DEPRECATED - DT-Prelim Calcs'!$C$8-'DEPRECATED - DT-Prelim Calcs'!$C$9)+'DEPRECATED - DT-Prelim Calcs'!$C$9</f>
        <v>-555.08506002454328</v>
      </c>
      <c r="JW81" s="57">
        <f t="shared" si="120"/>
        <v>-555.08506002454328</v>
      </c>
      <c r="JX81" s="2">
        <f t="shared" si="173"/>
        <v>-13.105639108897856</v>
      </c>
      <c r="JY81" s="57">
        <f>JX81*'DEPRECATED - DT-Prelim Calcs'!$C$21/JS$2/'DEPRECATED - DT-Prelim Calcs'!$C$19/'DEPRECATED - DT-Prelim Calcs'!$C$18*3.39*'DEPRECATED - DT-Prelim Calcs'!$C$20</f>
        <v>-339.1989624717005</v>
      </c>
      <c r="JZ81" s="46">
        <f t="shared" si="174"/>
        <v>1</v>
      </c>
      <c r="KA81" s="57">
        <f>JY80*'DEPRECATED - DT-Prelim Calcs'!$C$11+KA80</f>
        <v>87.714370192984845</v>
      </c>
      <c r="KB81" s="57">
        <f>KB80+0.5*JY81*'DEPRECATED - DT-Prelim Calcs'!$C$11^2+KA81*'DEPRECATED - DT-Prelim Calcs'!$C$11</f>
        <v>-166526.27444847574</v>
      </c>
      <c r="KC81" s="57">
        <f>MIN('Drive Train'!$F$35-JW80*'DEPRECATED - DT-Prelim Calcs'!$C$21*'Drive Train'!$F$39,KC80+JW$2)</f>
        <v>9.4</v>
      </c>
      <c r="KD81" s="57">
        <f>'Drive Train'!$F$35-JW81*'DEPRECATED - DT-Prelim Calcs'!$C$21*'Drive Train'!$F$39</f>
        <v>45.705103601472594</v>
      </c>
      <c r="KE81" s="1">
        <f>IF(KB81&gt;='Drive Train'!$F$29,1,0)</f>
        <v>0</v>
      </c>
      <c r="KF81" s="57">
        <f>MIN(JV81,'DEPRECATED - DT-Prelim Calcs'!$C$10)*'DEPRECATED - DT-Prelim Calcs'!$C$11*1000/60/60</f>
        <v>-616.76117780504819</v>
      </c>
      <c r="KG81" s="63">
        <f>KG80+'DEPRECATED - DT-Prelim Calcs'!$C$11</f>
        <v>308</v>
      </c>
      <c r="KH81" s="2">
        <f>KR81/'Drive Train'!$F$35</f>
        <v>0.74193548387096786</v>
      </c>
      <c r="KI81" s="46">
        <f>KP81*12*60/(PI() * 'Drive Train'!$F$15)/KH$2*KH81</f>
        <v>-127922.1321068823</v>
      </c>
      <c r="KJ81" s="2">
        <f>('DEPRECATED - DT-Prelim Calcs'!$C$6*KH81-KI81)/('DEPRECATED - DT-Prelim Calcs'!$C$6*KH81)*'DEPRECATED - DT-Prelim Calcs'!$C$7*KH81</f>
        <v>59.629028564456675</v>
      </c>
      <c r="KK81" s="57">
        <f>KJ81/'DEPRECATED - DT-Prelim Calcs'!$C$7*('DEPRECATED - DT-Prelim Calcs'!$C$8-'DEPRECATED - DT-Prelim Calcs'!$C$9)+'DEPRECATED - DT-Prelim Calcs'!$C$9</f>
        <v>3177.1416451534401</v>
      </c>
      <c r="KL81" s="57">
        <f t="shared" si="121"/>
        <v>53.333333333333329</v>
      </c>
      <c r="KM81" s="2">
        <f t="shared" si="175"/>
        <v>0.99579519204165001</v>
      </c>
      <c r="KN81" s="57">
        <f>KM81*'DEPRECATED - DT-Prelim Calcs'!$C$21/KH$2/'DEPRECATED - DT-Prelim Calcs'!$C$19/'DEPRECATED - DT-Prelim Calcs'!$C$18*3.39*'DEPRECATED - DT-Prelim Calcs'!$C$20</f>
        <v>25.773080821789936</v>
      </c>
      <c r="KO81" s="46">
        <f t="shared" si="176"/>
        <v>0</v>
      </c>
      <c r="KP81" s="57">
        <f>KN80*'DEPRECATED - DT-Prelim Calcs'!$C$11+KP80</f>
        <v>-421.29368603623084</v>
      </c>
      <c r="KQ81" s="57">
        <f>KQ80+0.5*KN81*'DEPRECATED - DT-Prelim Calcs'!$C$11^2+KP81*'DEPRECATED - DT-Prelim Calcs'!$C$11</f>
        <v>-142477.65100677364</v>
      </c>
      <c r="KR81" s="57">
        <f>MIN('Drive Train'!$F$35-KL80*'DEPRECATED - DT-Prelim Calcs'!$C$21*'Drive Train'!$F$39,KR80+KL$2)</f>
        <v>9.2000000000000011</v>
      </c>
      <c r="KS81" s="57">
        <f>'Drive Train'!$F$35-KL81*'DEPRECATED - DT-Prelim Calcs'!$C$21*'Drive Train'!$F$39</f>
        <v>9.2000000000000011</v>
      </c>
      <c r="KT81" s="1">
        <f>IF(KQ81&gt;='Drive Train'!$F$29,1,0)</f>
        <v>0</v>
      </c>
      <c r="KU81" s="57">
        <f>MIN(KK81,'DEPRECATED - DT-Prelim Calcs'!$C$10)*'DEPRECATED - DT-Prelim Calcs'!$C$11*1000/60/60</f>
        <v>103.33333333333333</v>
      </c>
      <c r="KV81" s="63">
        <f>KV80+'DEPRECATED - DT-Prelim Calcs'!$C$11</f>
        <v>308</v>
      </c>
      <c r="KW81" s="2">
        <f>LG81/'Drive Train'!$F$35</f>
        <v>0.72580645161290325</v>
      </c>
      <c r="KX81" s="46">
        <f>LE81*12*60/(PI() * 'Drive Train'!$F$15)/KW$2*KW81</f>
        <v>-315301.3561293793</v>
      </c>
      <c r="KY81" s="2">
        <f>('DEPRECATED - DT-Prelim Calcs'!$C$6*KW81-KX81)/('DEPRECATED - DT-Prelim Calcs'!$C$6*KW81)*'DEPRECATED - DT-Prelim Calcs'!$C$7*KW81</f>
        <v>144.31509753934475</v>
      </c>
      <c r="KZ81" s="57">
        <f>KY81/'DEPRECATED - DT-Prelim Calcs'!$C$7*('DEPRECATED - DT-Prelim Calcs'!$C$8-'DEPRECATED - DT-Prelim Calcs'!$C$9)+'DEPRECATED - DT-Prelim Calcs'!$C$9</f>
        <v>7685.5327860157395</v>
      </c>
      <c r="LA81" s="57">
        <f t="shared" si="122"/>
        <v>56.666666666666664</v>
      </c>
      <c r="LB81" s="2">
        <f t="shared" si="177"/>
        <v>0.99579519204165001</v>
      </c>
      <c r="LC81" s="57">
        <f>LB81*'DEPRECATED - DT-Prelim Calcs'!$C$21/KW$2/'DEPRECATED - DT-Prelim Calcs'!$C$19/'DEPRECATED - DT-Prelim Calcs'!$C$18*3.39*'DEPRECATED - DT-Prelim Calcs'!$C$20</f>
        <v>25.773080821789936</v>
      </c>
      <c r="LD81" s="46">
        <f t="shared" si="178"/>
        <v>0</v>
      </c>
      <c r="LE81" s="57">
        <f>LC80*'DEPRECATED - DT-Prelim Calcs'!$C$11+LE80</f>
        <v>-1061.4765828444529</v>
      </c>
      <c r="LF81" s="57">
        <f>LF80+0.5*LC81*'DEPRECATED - DT-Prelim Calcs'!$C$11^2+LE81*'DEPRECATED - DT-Prelim Calcs'!$C$11</f>
        <v>-166887.21348347017</v>
      </c>
      <c r="LG81" s="57">
        <f>MIN('Drive Train'!$F$35-LA80*'DEPRECATED - DT-Prelim Calcs'!$C$21*'Drive Train'!$F$39,LG80+LA$2)</f>
        <v>9</v>
      </c>
      <c r="LH81" s="57">
        <f>'Drive Train'!$F$35-LA81*'DEPRECATED - DT-Prelim Calcs'!$C$21*'Drive Train'!$F$39</f>
        <v>9</v>
      </c>
      <c r="LI81" s="1">
        <f>IF(LF81&gt;='Drive Train'!$F$29,1,0)</f>
        <v>0</v>
      </c>
      <c r="LJ81" s="57">
        <f>MIN(KZ81,'DEPRECATED - DT-Prelim Calcs'!$C$10)*'DEPRECATED - DT-Prelim Calcs'!$C$11*1000/60/60</f>
        <v>103.33333333333333</v>
      </c>
      <c r="LK81" s="63">
        <f>LK80+'DEPRECATED - DT-Prelim Calcs'!$C$11</f>
        <v>308</v>
      </c>
      <c r="LL81" s="2">
        <f>LV81/'Drive Train'!$F$35</f>
        <v>2.1347491113665145</v>
      </c>
      <c r="LM81" s="46">
        <f>LT81*12*60/(PI() * 'Drive Train'!$F$15)/LL$2*LL81</f>
        <v>-489248.71930891561</v>
      </c>
      <c r="LN81" s="2">
        <f>('DEPRECATED - DT-Prelim Calcs'!$C$6*LL81-LM81)/('DEPRECATED - DT-Prelim Calcs'!$C$6*LL81)*'DEPRECATED - DT-Prelim Calcs'!$C$7*LL81</f>
        <v>226.36227134985421</v>
      </c>
      <c r="LO81" s="57">
        <f>LN81/'DEPRECATED - DT-Prelim Calcs'!$C$7*('DEPRECATED - DT-Prelim Calcs'!$C$8-'DEPRECATED - DT-Prelim Calcs'!$C$9)+'DEPRECATED - DT-Prelim Calcs'!$C$9</f>
        <v>12053.438346135394</v>
      </c>
      <c r="LP81" s="57">
        <f t="shared" si="123"/>
        <v>60</v>
      </c>
      <c r="LQ81" s="2">
        <f t="shared" si="179"/>
        <v>0.99579519204165001</v>
      </c>
      <c r="LR81" s="57">
        <f>LQ81*'DEPRECATED - DT-Prelim Calcs'!$C$21/LL$2/'DEPRECATED - DT-Prelim Calcs'!$C$19/'DEPRECATED - DT-Prelim Calcs'!$C$18*3.39*'DEPRECATED - DT-Prelim Calcs'!$C$20</f>
        <v>25.773080821789936</v>
      </c>
      <c r="LS81" s="46">
        <f t="shared" si="180"/>
        <v>0</v>
      </c>
      <c r="LT81" s="57">
        <f>LR80*'DEPRECATED - DT-Prelim Calcs'!$C$11+LT80</f>
        <v>-560.0002995525831</v>
      </c>
      <c r="LU81" s="57">
        <f>LU80+0.5*LR81*'DEPRECATED - DT-Prelim Calcs'!$C$11^2+LT81*'DEPRECATED - DT-Prelim Calcs'!$C$11</f>
        <v>-163296.83573194753</v>
      </c>
      <c r="LV81" s="57">
        <f>MIN('Drive Train'!$F$35-LP80*'DEPRECATED - DT-Prelim Calcs'!$C$21*'Drive Train'!$F$39,LV80+LP$2)</f>
        <v>26.470888980944782</v>
      </c>
      <c r="LW81" s="57">
        <f>'Drive Train'!$F$35-LP81*'DEPRECATED - DT-Prelim Calcs'!$C$21*'Drive Train'!$F$39</f>
        <v>8.8000000000000007</v>
      </c>
      <c r="LX81" s="1">
        <f>IF(LU81&gt;='Drive Train'!$F$29,1,0)</f>
        <v>0</v>
      </c>
      <c r="LY81" s="57">
        <f>MIN(LO81,'DEPRECATED - DT-Prelim Calcs'!$C$10)*'DEPRECATED - DT-Prelim Calcs'!$C$11*1000/60/60</f>
        <v>103.33333333333333</v>
      </c>
      <c r="LZ81" s="63">
        <f>LZ80+'DEPRECATED - DT-Prelim Calcs'!$C$11</f>
        <v>308</v>
      </c>
    </row>
    <row r="82" spans="18:338" x14ac:dyDescent="0.2">
      <c r="R82" s="63">
        <f>R81+'DEPRECATED - DT-Prelim Calcs'!$C$11</f>
        <v>312</v>
      </c>
      <c r="S82" s="2">
        <f>AG82/'Drive Train'!$F$35</f>
        <v>0</v>
      </c>
      <c r="T82" s="46">
        <f>AE82*12*60/(PI() * 'Drive Train'!$F$15)/S$2*ABS(S82)</f>
        <v>0</v>
      </c>
      <c r="U82" s="2">
        <f>IF(OR(AD81=1,AND($C$32=Motors!$C$32,'DEPRECATED - DT-Prelim Calcs'!AI81=1)),0,IF(AG82=0,-(V81+$C$9)/($C$8-$C$9)*$C$7,($C$6*S82-T82)/($C$6*S82)*$C$7*S82))</f>
        <v>0</v>
      </c>
      <c r="V82" s="57">
        <f>IF(AND(AD81=1,AI81=1),0,ABS(U82/$C$7*($C$8-$C$9)+$C$9) *'Drive Train'!$AA$49 + V81*(1-'Drive Train'!$AA$49))</f>
        <v>0</v>
      </c>
      <c r="W82" s="57">
        <f t="shared" si="96"/>
        <v>0</v>
      </c>
      <c r="X82" s="2">
        <f>MAX(MIN(IF(AND(AI81=1,AG82&lt;0),-1,1)*(W82-$C$9)/($C$8-$C$9)*$C$7-$C$29*AE82/T$2 -  AI81*$C$29/2,X$2),MAX(X$4:X81)*-1)</f>
        <v>-0.2458281045106315</v>
      </c>
      <c r="Y82" s="57">
        <f t="shared" si="97"/>
        <v>0</v>
      </c>
      <c r="Z82" s="57">
        <f t="shared" si="98"/>
        <v>0</v>
      </c>
      <c r="AA82" s="57">
        <f t="shared" si="99"/>
        <v>0</v>
      </c>
      <c r="AB82" s="57" t="e">
        <f t="shared" si="100"/>
        <v>#N/A</v>
      </c>
      <c r="AC82" s="46">
        <f t="shared" si="124"/>
        <v>1</v>
      </c>
      <c r="AD82" s="1">
        <f t="shared" si="101"/>
        <v>1</v>
      </c>
      <c r="AE82" s="57">
        <f t="shared" si="102"/>
        <v>0</v>
      </c>
      <c r="AF82" s="57" t="e">
        <f t="shared" si="103"/>
        <v>#N/A</v>
      </c>
      <c r="AG82" s="57">
        <f>IF(AI81=0,MIN('Drive Train'!$F$35-W81*$C$21*'Drive Train'!$F$39,AG81+W$2)-$C$3,IF(AE81-1&lt;=0,0,IF($C$32=Motors!$C$30,MAX(MAX(AG$4:AG81)*-1,AG81-W$2),MAX(0,MAX(AG$4:AG81)*-1,AG81-W$2))))</f>
        <v>0</v>
      </c>
      <c r="AH82" s="57">
        <f>'Drive Train'!$F$35-ABS(W82)*'DEPRECATED - DT-Prelim Calcs'!$C$21*'Drive Train'!$F$39</f>
        <v>12.4</v>
      </c>
      <c r="AI82" s="1">
        <f>IF(AJ82&gt;='Drive Train'!$F$29,1,0)</f>
        <v>1</v>
      </c>
      <c r="AJ82" s="57">
        <f>AJ81+0.5*Y82*'DEPRECATED - DT-Prelim Calcs'!$C$11^2+AE82*'DEPRECATED - DT-Prelim Calcs'!$C$11</f>
        <v>784.33981740885292</v>
      </c>
      <c r="AK82" s="57">
        <f t="shared" si="181"/>
        <v>0</v>
      </c>
      <c r="AL82" s="63">
        <f>AL81+'DEPRECATED - DT-Prelim Calcs'!$C$11</f>
        <v>312</v>
      </c>
      <c r="AM82" s="2">
        <f>AW82/'Drive Train'!$F$35</f>
        <v>0.90171798661599811</v>
      </c>
      <c r="AN82" s="46">
        <f>AU82*12*60/(PI() * 'Drive Train'!$F$15)/AM$2*AM82</f>
        <v>4074.5129725331853</v>
      </c>
      <c r="AO82" s="2">
        <f>('DEPRECATED - DT-Prelim Calcs'!$C$6*AM82-AN82)/('DEPRECATED - DT-Prelim Calcs'!$C$6*AM82)*'DEPRECATED - DT-Prelim Calcs'!$C$7*AM82</f>
        <v>0.33081834703067614</v>
      </c>
      <c r="AP82" s="57">
        <f>AO82/'DEPRECATED - DT-Prelim Calcs'!$C$7*('DEPRECATED - DT-Prelim Calcs'!$C$8-'DEPRECATED - DT-Prelim Calcs'!$C$9)+'DEPRECATED - DT-Prelim Calcs'!$C$9</f>
        <v>20.311615736114415</v>
      </c>
      <c r="AQ82" s="57">
        <f t="shared" si="105"/>
        <v>20.311615736114415</v>
      </c>
      <c r="AR82" s="2">
        <f t="shared" si="125"/>
        <v>-3.4704049634015632E-9</v>
      </c>
      <c r="AS82" s="57">
        <f>AR82*'DEPRECATED - DT-Prelim Calcs'!$C$21/AM$2/'DEPRECATED - DT-Prelim Calcs'!$C$19/'DEPRECATED - DT-Prelim Calcs'!$C$18*3.39*'DEPRECATED - DT-Prelim Calcs'!$C$20</f>
        <v>-2.5149797799643878E-8</v>
      </c>
      <c r="AT82" s="46">
        <f t="shared" si="126"/>
        <v>0</v>
      </c>
      <c r="AU82" s="57">
        <f>AS81*'DEPRECATED - DT-Prelim Calcs'!$C$11+AU81</f>
        <v>39.432321325209152</v>
      </c>
      <c r="AV82" s="57">
        <f>AV81+0.5*AS82*'DEPRECATED - DT-Prelim Calcs'!$C$11^2+AU82*'DEPRECATED - DT-Prelim Calcs'!$C$11</f>
        <v>12258.270671239976</v>
      </c>
      <c r="AW82" s="57">
        <f>MIN('Drive Train'!$F$35-AQ81*'DEPRECATED - DT-Prelim Calcs'!$C$21*'Drive Train'!$F$39,AW81+AQ$2)</f>
        <v>11.181303034038377</v>
      </c>
      <c r="AX82" s="57">
        <f>'Drive Train'!$F$35-AQ82*'DEPRECATED - DT-Prelim Calcs'!$C$21*'Drive Train'!$F$39</f>
        <v>11.181303055833135</v>
      </c>
      <c r="AY82" s="1">
        <f>IF(AV82&gt;='Drive Train'!$F$29,1,0)</f>
        <v>1</v>
      </c>
      <c r="AZ82" s="57">
        <f t="shared" si="127"/>
        <v>22.568461929016014</v>
      </c>
      <c r="BA82" s="63">
        <f>BA81+'DEPRECATED - DT-Prelim Calcs'!$C$11</f>
        <v>312</v>
      </c>
      <c r="BB82" s="2">
        <f>BL82/'Drive Train'!$F$35</f>
        <v>0.55000000000000004</v>
      </c>
      <c r="BC82" s="46">
        <f>BJ82*12*60/(PI() * 'Drive Train'!$F$15)/BB$2*BB82</f>
        <v>5574.3989480132886</v>
      </c>
      <c r="BD82" s="2">
        <f>('DEPRECATED - DT-Prelim Calcs'!$C$6*BB82-BC82)/('DEPRECATED - DT-Prelim Calcs'!$C$6*BB82)*'DEPRECATED - DT-Prelim Calcs'!$C$7*BB82</f>
        <v>-1.1950068414093855</v>
      </c>
      <c r="BE82" s="57">
        <f>BD82/'DEPRECATED - DT-Prelim Calcs'!$C$7*('DEPRECATED - DT-Prelim Calcs'!$C$8-'DEPRECATED - DT-Prelim Calcs'!$C$9)+'DEPRECATED - DT-Prelim Calcs'!$C$9</f>
        <v>-60.917999067561894</v>
      </c>
      <c r="BF82" s="57">
        <f t="shared" si="106"/>
        <v>-60.917999067561894</v>
      </c>
      <c r="BG82" s="2">
        <f t="shared" si="128"/>
        <v>-1.9370343010997484</v>
      </c>
      <c r="BH82" s="57">
        <f>BG82*'DEPRECATED - DT-Prelim Calcs'!$C$21/BB$2/'DEPRECATED - DT-Prelim Calcs'!$C$19/'DEPRECATED - DT-Prelim Calcs'!$C$18*3.39*'DEPRECATED - DT-Prelim Calcs'!$C$20</f>
        <v>-20.276476848155809</v>
      </c>
      <c r="BI82" s="46">
        <f t="shared" si="129"/>
        <v>1</v>
      </c>
      <c r="BJ82" s="57">
        <f>BH81*'DEPRECATED - DT-Prelim Calcs'!$C$11+BJ81</f>
        <v>61.232485256144116</v>
      </c>
      <c r="BK82" s="57">
        <f>BK81+0.5*BH82*'DEPRECATED - DT-Prelim Calcs'!$C$11^2+BJ82*'DEPRECATED - DT-Prelim Calcs'!$C$11</f>
        <v>6486.1309881899651</v>
      </c>
      <c r="BL82" s="57">
        <f>MIN('Drive Train'!$F$35-BF81*'DEPRECATED - DT-Prelim Calcs'!$C$21*'Drive Train'!$F$39,BL81+BF$2)</f>
        <v>6.82</v>
      </c>
      <c r="BM82" s="57">
        <f>'Drive Train'!$F$35-BF82*'DEPRECATED - DT-Prelim Calcs'!$C$21*'Drive Train'!$F$39</f>
        <v>16.055079944053713</v>
      </c>
      <c r="BN82" s="1">
        <f>IF(BK82&gt;='Drive Train'!$F$29,1,0)</f>
        <v>1</v>
      </c>
      <c r="BO82" s="57">
        <f t="shared" si="130"/>
        <v>-67.686665630624333</v>
      </c>
      <c r="BP82" s="63">
        <f>BP81+'DEPRECATED - DT-Prelim Calcs'!$C$11</f>
        <v>312</v>
      </c>
      <c r="BQ82" s="2">
        <f>CA82/'Drive Train'!$F$35</f>
        <v>0.55000000000000004</v>
      </c>
      <c r="BR82" s="46">
        <f>BY82*12*60/(PI() * 'Drive Train'!$F$15)/BQ$2*BQ82</f>
        <v>2561.7263222481906</v>
      </c>
      <c r="BS82" s="2">
        <f>('DEPRECATED - DT-Prelim Calcs'!$C$6*BQ82-BR82)/('DEPRECATED - DT-Prelim Calcs'!$C$6*BQ82)*'DEPRECATED - DT-Prelim Calcs'!$C$7*BQ82</f>
        <v>0.16719597812042433</v>
      </c>
      <c r="BT82" s="57">
        <f>BS82/'DEPRECATED - DT-Prelim Calcs'!$C$7*('DEPRECATED - DT-Prelim Calcs'!$C$8-'DEPRECATED - DT-Prelim Calcs'!$C$9)+'DEPRECATED - DT-Prelim Calcs'!$C$9</f>
        <v>11.600931117365331</v>
      </c>
      <c r="BU82" s="57">
        <f t="shared" si="107"/>
        <v>11.600931117365331</v>
      </c>
      <c r="BV82" s="2">
        <f t="shared" si="131"/>
        <v>-0.17380424325720595</v>
      </c>
      <c r="BW82" s="57">
        <f>BV82*'DEPRECATED - DT-Prelim Calcs'!$C$21/BQ$2/'DEPRECATED - DT-Prelim Calcs'!$C$19/'DEPRECATED - DT-Prelim Calcs'!$C$18*3.39*'DEPRECATED - DT-Prelim Calcs'!$C$20</f>
        <v>-2.3791461916314178</v>
      </c>
      <c r="BX82" s="46">
        <f t="shared" si="132"/>
        <v>1</v>
      </c>
      <c r="BY82" s="57">
        <f>BW81*'DEPRECATED - DT-Prelim Calcs'!$C$11+BY81</f>
        <v>21.518450787386399</v>
      </c>
      <c r="BZ82" s="57">
        <f>BZ81+0.5*BW82*'DEPRECATED - DT-Prelim Calcs'!$C$11^2+BY82*'DEPRECATED - DT-Prelim Calcs'!$C$11</f>
        <v>-7001.2306996723628</v>
      </c>
      <c r="CA82" s="57">
        <f>MIN('Drive Train'!$F$35-BU81*'DEPRECATED - DT-Prelim Calcs'!$C$21*'Drive Train'!$F$39,CA81+BU$2)</f>
        <v>6.82</v>
      </c>
      <c r="CB82" s="57">
        <f>'Drive Train'!$F$35-BU82*'DEPRECATED - DT-Prelim Calcs'!$C$21*'Drive Train'!$F$39</f>
        <v>11.70394413295808</v>
      </c>
      <c r="CC82" s="1">
        <f>IF(BZ82&gt;='Drive Train'!$F$29,1,0)</f>
        <v>0</v>
      </c>
      <c r="CD82" s="57">
        <f t="shared" si="133"/>
        <v>12.889923463739256</v>
      </c>
      <c r="CE82" s="63">
        <f>CE81+'DEPRECATED - DT-Prelim Calcs'!$C$11</f>
        <v>312</v>
      </c>
      <c r="CF82" s="2">
        <f>CP82/'Drive Train'!$F$35</f>
        <v>0.55000000000000004</v>
      </c>
      <c r="CG82" s="46">
        <f>CN82*12*60/(PI() * 'Drive Train'!$F$15)/CF$2*CF82</f>
        <v>4693.4623513632378</v>
      </c>
      <c r="CH82" s="2">
        <f>('DEPRECATED - DT-Prelim Calcs'!$C$6*CF82-CG82)/('DEPRECATED - DT-Prelim Calcs'!$C$6*CF82)*'DEPRECATED - DT-Prelim Calcs'!$C$7*CF82</f>
        <v>-0.79668466543816163</v>
      </c>
      <c r="CI82" s="57">
        <f>CH82/'DEPRECATED - DT-Prelim Calcs'!$C$7*('DEPRECATED - DT-Prelim Calcs'!$C$8-'DEPRECATED - DT-Prelim Calcs'!$C$9)+'DEPRECATED - DT-Prelim Calcs'!$C$9</f>
        <v>-39.712714761707936</v>
      </c>
      <c r="CJ82" s="57">
        <f t="shared" si="108"/>
        <v>-39.712714761707936</v>
      </c>
      <c r="CK82" s="2">
        <f t="shared" si="134"/>
        <v>-1.4214476180387545</v>
      </c>
      <c r="CL82" s="57">
        <f>CK82*'DEPRECATED - DT-Prelim Calcs'!$C$21/CF$2/'DEPRECATED - DT-Prelim Calcs'!$C$19/'DEPRECATED - DT-Prelim Calcs'!$C$18*3.39*'DEPRECATED - DT-Prelim Calcs'!$C$20</f>
        <v>-24.035988486863392</v>
      </c>
      <c r="CM82" s="46">
        <f t="shared" si="135"/>
        <v>1</v>
      </c>
      <c r="CN82" s="57">
        <f>CL81*'DEPRECATED - DT-Prelim Calcs'!$C$11+CN81</f>
        <v>31.915469357019532</v>
      </c>
      <c r="CO82" s="57">
        <f>CO81+0.5*CL82*'DEPRECATED - DT-Prelim Calcs'!$C$11^2+CN82*'DEPRECATED - DT-Prelim Calcs'!$C$11</f>
        <v>-27536.806172944471</v>
      </c>
      <c r="CP82" s="57">
        <f>MIN('Drive Train'!$F$35-CJ81*'DEPRECATED - DT-Prelim Calcs'!$C$21*'Drive Train'!$F$39,CP81+CJ$2)</f>
        <v>6.82</v>
      </c>
      <c r="CQ82" s="57">
        <f>'Drive Train'!$F$35-CJ82*'DEPRECATED - DT-Prelim Calcs'!$C$21*'Drive Train'!$F$39</f>
        <v>14.782762885702477</v>
      </c>
      <c r="CR82" s="1">
        <f>IF(CO82&gt;='Drive Train'!$F$29,1,0)</f>
        <v>0</v>
      </c>
      <c r="CS82" s="57">
        <f t="shared" si="136"/>
        <v>-44.12523862411993</v>
      </c>
      <c r="CT82" s="63">
        <f>CT81+'DEPRECATED - DT-Prelim Calcs'!$C$11</f>
        <v>312</v>
      </c>
      <c r="CU82" s="2">
        <f>DE82/'Drive Train'!$F$35</f>
        <v>0.97033759766130134</v>
      </c>
      <c r="CV82" s="46">
        <f>DC82*12*60/(PI() * 'Drive Train'!$F$15)/CU$2*CU82</f>
        <v>-2710.2645364539412</v>
      </c>
      <c r="CW82" s="2">
        <f>('DEPRECATED - DT-Prelim Calcs'!$C$6*CU82-CV82)/('DEPRECATED - DT-Prelim Calcs'!$C$6*CU82)*'DEPRECATED - DT-Prelim Calcs'!$C$7*CU82</f>
        <v>3.5639803144639237</v>
      </c>
      <c r="CX82" s="57">
        <f>CW82/'DEPRECATED - DT-Prelim Calcs'!$C$7*('DEPRECATED - DT-Prelim Calcs'!$C$8-'DEPRECATED - DT-Prelim Calcs'!$C$9)+'DEPRECATED - DT-Prelim Calcs'!$C$9</f>
        <v>192.43388977000888</v>
      </c>
      <c r="CY82" s="57">
        <f t="shared" si="109"/>
        <v>93</v>
      </c>
      <c r="CZ82" s="2">
        <f t="shared" si="137"/>
        <v>1.2803081040535502</v>
      </c>
      <c r="DA82" s="57">
        <f>CZ82*'DEPRECATED - DT-Prelim Calcs'!$C$21/CU$2/'DEPRECATED - DT-Prelim Calcs'!$C$19/'DEPRECATED - DT-Prelim Calcs'!$C$18*3.39*'DEPRECATED - DT-Prelim Calcs'!$C$20</f>
        <v>25.773080821789936</v>
      </c>
      <c r="DB82" s="46">
        <f t="shared" si="138"/>
        <v>0</v>
      </c>
      <c r="DC82" s="57">
        <f>DA81*'DEPRECATED - DT-Prelim Calcs'!$C$11+DC81</f>
        <v>-8.7748296855963659</v>
      </c>
      <c r="DD82" s="57">
        <f>DD81+0.5*DA82*'DEPRECATED - DT-Prelim Calcs'!$C$11^2+DC82*'DEPRECATED - DT-Prelim Calcs'!$C$11</f>
        <v>-48974.313559578957</v>
      </c>
      <c r="DE82" s="57">
        <f>MIN('Drive Train'!$F$35-CY81*'DEPRECATED - DT-Prelim Calcs'!$C$21*'Drive Train'!$F$39,DE81+CY$2)</f>
        <v>12.032186211000138</v>
      </c>
      <c r="DF82" s="57">
        <f>'Drive Train'!$F$35-CY82*'DEPRECATED - DT-Prelim Calcs'!$C$21*'Drive Train'!$F$39</f>
        <v>6.82</v>
      </c>
      <c r="DG82" s="1">
        <f>IF(DD82&gt;='Drive Train'!$F$29,1,0)</f>
        <v>0</v>
      </c>
      <c r="DH82" s="57">
        <f t="shared" si="139"/>
        <v>103.33333333333333</v>
      </c>
      <c r="DI82" s="63">
        <f>DI81+'DEPRECATED - DT-Prelim Calcs'!$C$11</f>
        <v>312</v>
      </c>
      <c r="DJ82" s="2">
        <f>DT82/'Drive Train'!$F$35</f>
        <v>0.55000000000000004</v>
      </c>
      <c r="DK82" s="46">
        <f>DR82*12*60/(PI() * 'Drive Train'!$F$15)/DJ$2*DJ82</f>
        <v>-123690.6747210293</v>
      </c>
      <c r="DL82" s="2">
        <f>('DEPRECATED - DT-Prelim Calcs'!$C$6*DJ82-DK82)/('DEPRECATED - DT-Prelim Calcs'!$C$6*DJ82)*'DEPRECATED - DT-Prelim Calcs'!$C$7*DJ82</f>
        <v>57.253178438589231</v>
      </c>
      <c r="DM82" s="57">
        <f>DL82/'DEPRECATED - DT-Prelim Calcs'!$C$7*('DEPRECATED - DT-Prelim Calcs'!$C$8-'DEPRECATED - DT-Prelim Calcs'!$C$9)+'DEPRECATED - DT-Prelim Calcs'!$C$9</f>
        <v>3050.6596654236509</v>
      </c>
      <c r="DN82" s="57">
        <f t="shared" si="110"/>
        <v>93</v>
      </c>
      <c r="DO82" s="2">
        <f t="shared" si="140"/>
        <v>1.1037138828047846</v>
      </c>
      <c r="DP82" s="57">
        <f>DO82*'DEPRECATED - DT-Prelim Calcs'!$C$21/DJ$2/'DEPRECATED - DT-Prelim Calcs'!$C$19/'DEPRECATED - DT-Prelim Calcs'!$C$18*3.39*'DEPRECATED - DT-Prelim Calcs'!$C$20</f>
        <v>25.773080821789936</v>
      </c>
      <c r="DQ82" s="46">
        <f t="shared" si="141"/>
        <v>0</v>
      </c>
      <c r="DR82" s="57">
        <f>DP81*'DEPRECATED - DT-Prelim Calcs'!$C$11+DR81</f>
        <v>-609.06851884192849</v>
      </c>
      <c r="DS82" s="57">
        <f>DS81+0.5*DP82*'DEPRECATED - DT-Prelim Calcs'!$C$11^2+DR82*'DEPRECATED - DT-Prelim Calcs'!$C$11</f>
        <v>-88052.677954370956</v>
      </c>
      <c r="DT82" s="57">
        <f>MIN('Drive Train'!$F$35-DN81*'DEPRECATED - DT-Prelim Calcs'!$C$21*'Drive Train'!$F$39,DT81+DN$2)</f>
        <v>6.82</v>
      </c>
      <c r="DU82" s="57">
        <f>'Drive Train'!$F$35-DN82*'DEPRECATED - DT-Prelim Calcs'!$C$21*'Drive Train'!$F$39</f>
        <v>6.82</v>
      </c>
      <c r="DV82" s="1">
        <f>IF(DS82&gt;='Drive Train'!$F$29,1,0)</f>
        <v>0</v>
      </c>
      <c r="DW82" s="57">
        <f t="shared" si="142"/>
        <v>103.33333333333333</v>
      </c>
      <c r="DX82" s="63">
        <f>DX81+'DEPRECATED - DT-Prelim Calcs'!$C$11</f>
        <v>312</v>
      </c>
      <c r="DY82" s="2">
        <f>EI82/'Drive Train'!$F$35</f>
        <v>0.55000000000000004</v>
      </c>
      <c r="DZ82" s="46">
        <f>EG82*12*60/(PI() * 'Drive Train'!$F$15)/DY$2*DY82</f>
        <v>-11413.689057225469</v>
      </c>
      <c r="EA82" s="2">
        <f>('DEPRECATED - DT-Prelim Calcs'!$C$6*DY82-DZ82)/('DEPRECATED - DT-Prelim Calcs'!$C$6*DY82)*'DEPRECATED - DT-Prelim Calcs'!$C$7*DY82</f>
        <v>6.4862862341300902</v>
      </c>
      <c r="EB82" s="57">
        <f>EA82/'DEPRECATED - DT-Prelim Calcs'!$C$7*('DEPRECATED - DT-Prelim Calcs'!$C$8-'DEPRECATED - DT-Prelim Calcs'!$C$9)+'DEPRECATED - DT-Prelim Calcs'!$C$9</f>
        <v>348.00727130244422</v>
      </c>
      <c r="EC82" s="57">
        <f t="shared" si="111"/>
        <v>93</v>
      </c>
      <c r="ED82" s="2">
        <f t="shared" si="143"/>
        <v>0.96993038185874991</v>
      </c>
      <c r="EE82" s="57">
        <f>ED82*'DEPRECATED - DT-Prelim Calcs'!$C$21/DY$2/'DEPRECATED - DT-Prelim Calcs'!$C$19/'DEPRECATED - DT-Prelim Calcs'!$C$18*3.39*'DEPRECATED - DT-Prelim Calcs'!$C$20</f>
        <v>25.773080821789936</v>
      </c>
      <c r="EF82" s="46">
        <f t="shared" si="144"/>
        <v>0</v>
      </c>
      <c r="EG82" s="57">
        <f>EE81*'DEPRECATED - DT-Prelim Calcs'!$C$11+EG81</f>
        <v>-49.390029879528569</v>
      </c>
      <c r="EH82" s="57">
        <f>EH81+0.5*EE82*'DEPRECATED - DT-Prelim Calcs'!$C$11^2+EG82*'DEPRECATED - DT-Prelim Calcs'!$C$11</f>
        <v>-151238.06593170681</v>
      </c>
      <c r="EI82" s="57">
        <f>MIN('Drive Train'!$F$35-EC81*'DEPRECATED - DT-Prelim Calcs'!$C$21*'Drive Train'!$F$39,EI81+EC$2)</f>
        <v>6.82</v>
      </c>
      <c r="EJ82" s="57">
        <f>'Drive Train'!$F$35-EC82*'DEPRECATED - DT-Prelim Calcs'!$C$21*'Drive Train'!$F$39</f>
        <v>6.82</v>
      </c>
      <c r="EK82" s="1">
        <f>IF(EH82&gt;='Drive Train'!$F$29,1,0)</f>
        <v>0</v>
      </c>
      <c r="EL82" s="57">
        <f t="shared" si="145"/>
        <v>103.33333333333333</v>
      </c>
      <c r="EM82" s="63">
        <f>EM81+'DEPRECATED - DT-Prelim Calcs'!$C$11</f>
        <v>312</v>
      </c>
      <c r="EN82" s="2">
        <f>EX82/'Drive Train'!$F$35</f>
        <v>1.8152451116916459</v>
      </c>
      <c r="EO82" s="46">
        <f>EV82*12*60/(PI() * 'Drive Train'!$F$15)/EN$2*EN82</f>
        <v>-430792.79479160643</v>
      </c>
      <c r="EP82" s="2">
        <f>('DEPRECATED - DT-Prelim Calcs'!$C$6*EN82-EO82)/('DEPRECATED - DT-Prelim Calcs'!$C$6*EN82)*'DEPRECATED - DT-Prelim Calcs'!$C$7*EN82</f>
        <v>199.16097626284883</v>
      </c>
      <c r="EQ82" s="57">
        <f>EP82/'DEPRECATED - DT-Prelim Calcs'!$C$7*('DEPRECATED - DT-Prelim Calcs'!$C$8-'DEPRECATED - DT-Prelim Calcs'!$C$9)+'DEPRECATED - DT-Prelim Calcs'!$C$9</f>
        <v>10605.336205196478</v>
      </c>
      <c r="ER82" s="57">
        <f t="shared" si="112"/>
        <v>93</v>
      </c>
      <c r="ES82" s="2">
        <f t="shared" si="146"/>
        <v>0.86507304327942547</v>
      </c>
      <c r="ET82" s="57">
        <f>ES82*'DEPRECATED - DT-Prelim Calcs'!$C$21/EN$2/'DEPRECATED - DT-Prelim Calcs'!$C$19/'DEPRECATED - DT-Prelim Calcs'!$C$18*3.39*'DEPRECATED - DT-Prelim Calcs'!$C$20</f>
        <v>25.773080821789936</v>
      </c>
      <c r="EU82" s="46">
        <f t="shared" si="147"/>
        <v>0</v>
      </c>
      <c r="EV82" s="57">
        <f>ET81*'DEPRECATED - DT-Prelim Calcs'!$C$11+EV81</f>
        <v>-503.75725325135556</v>
      </c>
      <c r="EW82" s="57">
        <f>EW81+0.5*ET82*'DEPRECATED - DT-Prelim Calcs'!$C$11^2+EV82*'DEPRECATED - DT-Prelim Calcs'!$C$11</f>
        <v>-195902.60718798047</v>
      </c>
      <c r="EX82" s="57">
        <f>MIN('Drive Train'!$F$35-ER81*'DEPRECATED - DT-Prelim Calcs'!$C$21*'Drive Train'!$F$39,EX81+ER$2)</f>
        <v>22.509039384976411</v>
      </c>
      <c r="EY82" s="57">
        <f>'Drive Train'!$F$35-ER82*'DEPRECATED - DT-Prelim Calcs'!$C$21*'Drive Train'!$F$39</f>
        <v>6.82</v>
      </c>
      <c r="EZ82" s="1">
        <f>IF(EW82&gt;='Drive Train'!$F$29,1,0)</f>
        <v>0</v>
      </c>
      <c r="FA82" s="57">
        <f t="shared" si="148"/>
        <v>103.33333333333333</v>
      </c>
      <c r="FB82" s="63">
        <f>FB81+'DEPRECATED - DT-Prelim Calcs'!$C$11</f>
        <v>312</v>
      </c>
      <c r="FC82" s="2">
        <f>FM82/'Drive Train'!$F$35</f>
        <v>0.55000000000000004</v>
      </c>
      <c r="FD82" s="46">
        <f>FK82*12*60/(PI() * 'Drive Train'!$F$15)/FC$2*FC82</f>
        <v>-419364.72671534261</v>
      </c>
      <c r="FE82" s="2">
        <f>('DEPRECATED - DT-Prelim Calcs'!$C$6*FC82-FD82)/('DEPRECATED - DT-Prelim Calcs'!$C$6*FC82)*'DEPRECATED - DT-Prelim Calcs'!$C$7*FC82</f>
        <v>190.94444772682471</v>
      </c>
      <c r="FF82" s="57">
        <f>FE82/'DEPRECATED - DT-Prelim Calcs'!$C$7*('DEPRECATED - DT-Prelim Calcs'!$C$8-'DEPRECATED - DT-Prelim Calcs'!$C$9)+'DEPRECATED - DT-Prelim Calcs'!$C$9</f>
        <v>10167.916864461249</v>
      </c>
      <c r="FG82" s="57">
        <f t="shared" si="113"/>
        <v>93</v>
      </c>
      <c r="FH82" s="2">
        <f t="shared" si="149"/>
        <v>0.78067567320338405</v>
      </c>
      <c r="FI82" s="57">
        <f>FH82*'DEPRECATED - DT-Prelim Calcs'!$C$21/FC$2/'DEPRECATED - DT-Prelim Calcs'!$C$19/'DEPRECATED - DT-Prelim Calcs'!$C$18*3.39*'DEPRECATED - DT-Prelim Calcs'!$C$20</f>
        <v>25.773080821789936</v>
      </c>
      <c r="FJ82" s="46">
        <f t="shared" si="150"/>
        <v>0</v>
      </c>
      <c r="FK82" s="57">
        <f>FI81*'DEPRECATED - DT-Prelim Calcs'!$C$11+FK81</f>
        <v>-1460.6132423765093</v>
      </c>
      <c r="FL82" s="57">
        <f>FL81+0.5*FI82*'DEPRECATED - DT-Prelim Calcs'!$C$11^2+FK82*'DEPRECATED - DT-Prelim Calcs'!$C$11</f>
        <v>-289963.90190418076</v>
      </c>
      <c r="FM82" s="57">
        <f>MIN('Drive Train'!$F$35-FG81*'DEPRECATED - DT-Prelim Calcs'!$C$21*'Drive Train'!$F$39,FM81+FG$2)</f>
        <v>6.82</v>
      </c>
      <c r="FN82" s="57">
        <f>'Drive Train'!$F$35-FG82*'DEPRECATED - DT-Prelim Calcs'!$C$21*'Drive Train'!$F$39</f>
        <v>6.82</v>
      </c>
      <c r="FO82" s="1">
        <f>IF(FL82&gt;='Drive Train'!$F$29,1,0)</f>
        <v>0</v>
      </c>
      <c r="FP82" s="57">
        <f t="shared" si="151"/>
        <v>103.33333333333333</v>
      </c>
      <c r="FQ82" s="63">
        <f>FQ81+'DEPRECATED - DT-Prelim Calcs'!$C$11</f>
        <v>312</v>
      </c>
      <c r="FR82" s="2">
        <f>GB82/'Drive Train'!$F$35</f>
        <v>0.55000000000000004</v>
      </c>
      <c r="FS82" s="46">
        <f>FZ82*12*60/(PI() * 'Drive Train'!$F$15)/FR$2*FR82</f>
        <v>-225460.65823668346</v>
      </c>
      <c r="FT82" s="2">
        <f>('DEPRECATED - DT-Prelim Calcs'!$C$6*FR82-FS82)/('DEPRECATED - DT-Prelim Calcs'!$C$6*FR82)*'DEPRECATED - DT-Prelim Calcs'!$C$7*FR82</f>
        <v>103.26924978431654</v>
      </c>
      <c r="FU82" s="57">
        <f>FT82/'DEPRECATED - DT-Prelim Calcs'!$C$7*('DEPRECATED - DT-Prelim Calcs'!$C$8-'DEPRECATED - DT-Prelim Calcs'!$C$9)+'DEPRECATED - DT-Prelim Calcs'!$C$9</f>
        <v>5500.3949159036565</v>
      </c>
      <c r="FV82" s="57">
        <f t="shared" si="114"/>
        <v>93</v>
      </c>
      <c r="FW82" s="2">
        <f t="shared" si="152"/>
        <v>0.7112822800297498</v>
      </c>
      <c r="FX82" s="57">
        <f>FW82*'DEPRECATED - DT-Prelim Calcs'!$C$21/FR$2/'DEPRECATED - DT-Prelim Calcs'!$C$19/'DEPRECATED - DT-Prelim Calcs'!$C$18*3.39*'DEPRECATED - DT-Prelim Calcs'!$C$20</f>
        <v>25.773080821789936</v>
      </c>
      <c r="FY82" s="46">
        <f t="shared" si="153"/>
        <v>0</v>
      </c>
      <c r="FZ82" s="57">
        <f>FX81*'DEPRECATED - DT-Prelim Calcs'!$C$11+FZ81</f>
        <v>-715.46014908069048</v>
      </c>
      <c r="GA82" s="57">
        <f>GA81+0.5*FX82*'DEPRECATED - DT-Prelim Calcs'!$C$11^2+FZ82*'DEPRECATED - DT-Prelim Calcs'!$C$11</f>
        <v>-315096.16244006902</v>
      </c>
      <c r="GB82" s="57">
        <f>MIN('Drive Train'!$F$35-FV81*'DEPRECATED - DT-Prelim Calcs'!$C$21*'Drive Train'!$F$39,GB81+FV$2)</f>
        <v>6.82</v>
      </c>
      <c r="GC82" s="57">
        <f>'Drive Train'!$F$35-FV82*'DEPRECATED - DT-Prelim Calcs'!$C$21*'Drive Train'!$F$39</f>
        <v>6.82</v>
      </c>
      <c r="GD82" s="1">
        <f>IF(GA82&gt;='Drive Train'!$F$29,1,0)</f>
        <v>0</v>
      </c>
      <c r="GE82" s="57">
        <f t="shared" si="154"/>
        <v>103.33333333333333</v>
      </c>
      <c r="GF82" s="63">
        <f>GF81+'DEPRECATED - DT-Prelim Calcs'!$C$11</f>
        <v>312</v>
      </c>
      <c r="GG82" s="2">
        <f>GQ82/'Drive Train'!$F$35</f>
        <v>1.5483430745467188</v>
      </c>
      <c r="GH82" s="46">
        <f>GO82*12*60/(PI() * 'Drive Train'!$F$15)/GG$2*GG82</f>
        <v>-178671.61266964619</v>
      </c>
      <c r="GI82" s="2">
        <f>('DEPRECATED - DT-Prelim Calcs'!$C$6*GG82-GH82)/('DEPRECATED - DT-Prelim Calcs'!$C$6*GG82)*'DEPRECATED - DT-Prelim Calcs'!$C$7*GG82</f>
        <v>84.519234114319374</v>
      </c>
      <c r="GJ82" s="57">
        <f>GI82/'DEPRECATED - DT-Prelim Calcs'!$C$7*('DEPRECATED - DT-Prelim Calcs'!$C$8-'DEPRECATED - DT-Prelim Calcs'!$C$9)+'DEPRECATED - DT-Prelim Calcs'!$C$9</f>
        <v>4502.2094343847202</v>
      </c>
      <c r="GK82" s="57">
        <f t="shared" si="155"/>
        <v>29.999999999999982</v>
      </c>
      <c r="GL82" s="2">
        <f t="shared" si="156"/>
        <v>0.99579519204165001</v>
      </c>
      <c r="GM82" s="57">
        <f>GL82*'DEPRECATED - DT-Prelim Calcs'!$C$21/GG$2/'DEPRECATED - DT-Prelim Calcs'!$C$19/'DEPRECATED - DT-Prelim Calcs'!$C$18*3.39*'DEPRECATED - DT-Prelim Calcs'!$C$20</f>
        <v>25.773080821789936</v>
      </c>
      <c r="GN82" s="46">
        <f t="shared" si="157"/>
        <v>0</v>
      </c>
      <c r="GO82" s="57">
        <f>GM81*'DEPRECATED - DT-Prelim Calcs'!$C$11+GO81</f>
        <v>-281.96406604426272</v>
      </c>
      <c r="GP82" s="57">
        <f>GP81+0.5*GM82*'DEPRECATED - DT-Prelim Calcs'!$C$11^2+GO82*'DEPRECATED - DT-Prelim Calcs'!$C$11</f>
        <v>-150273.71979418007</v>
      </c>
      <c r="GQ82" s="57">
        <f>MIN('Drive Train'!$F$35-GK81*'DEPRECATED - DT-Prelim Calcs'!$C$21*'Drive Train'!$F$39,GQ81+GK$2)</f>
        <v>19.199454124379315</v>
      </c>
      <c r="GR82" s="57">
        <f>'Drive Train'!$F$35-GK82*'DEPRECATED - DT-Prelim Calcs'!$C$21*'Drive Train'!$F$39</f>
        <v>10.600000000000001</v>
      </c>
      <c r="GS82" s="1">
        <f>IF(GP82&gt;='Drive Train'!$F$29,1,0)</f>
        <v>0</v>
      </c>
      <c r="GT82" s="57">
        <f t="shared" si="158"/>
        <v>33.333333333333314</v>
      </c>
      <c r="GU82" s="63">
        <f>GU81+'DEPRECATED - DT-Prelim Calcs'!$C$11</f>
        <v>312</v>
      </c>
      <c r="GV82" s="2">
        <f>HF82/'Drive Train'!$F$35</f>
        <v>0.83870967741935498</v>
      </c>
      <c r="GW82" s="46">
        <f>HD82*12*60/(PI() * 'Drive Train'!$F$15)/GV$2*GV82</f>
        <v>-308741.65196439502</v>
      </c>
      <c r="GX82" s="2">
        <f>('DEPRECATED - DT-Prelim Calcs'!$C$6*GV82-GW82)/('DEPRECATED - DT-Prelim Calcs'!$C$6*GV82)*'DEPRECATED - DT-Prelim Calcs'!$C$7*GV82</f>
        <v>141.62117423143471</v>
      </c>
      <c r="GY82" s="57">
        <f>GX82/'DEPRECATED - DT-Prelim Calcs'!$C$7*('DEPRECATED - DT-Prelim Calcs'!$C$8-'DEPRECATED - DT-Prelim Calcs'!$C$9)+'DEPRECATED - DT-Prelim Calcs'!$C$9</f>
        <v>7542.1176987108192</v>
      </c>
      <c r="GZ82" s="57">
        <f t="shared" si="115"/>
        <v>33.333333333333314</v>
      </c>
      <c r="HA82" s="2">
        <f t="shared" si="159"/>
        <v>0.99579519204165001</v>
      </c>
      <c r="HB82" s="57">
        <f>HA82*'DEPRECATED - DT-Prelim Calcs'!$C$21/GV$2/'DEPRECATED - DT-Prelim Calcs'!$C$19/'DEPRECATED - DT-Prelim Calcs'!$C$18*3.39*'DEPRECATED - DT-Prelim Calcs'!$C$20</f>
        <v>25.773080821789936</v>
      </c>
      <c r="HC82" s="46">
        <f t="shared" si="160"/>
        <v>0</v>
      </c>
      <c r="HD82" s="57">
        <f>HB81*'DEPRECATED - DT-Prelim Calcs'!$C$11+HD81</f>
        <v>-899.4747424361916</v>
      </c>
      <c r="HE82" s="57">
        <f>HE81+0.5*HB82*'DEPRECATED - DT-Prelim Calcs'!$C$11^2+HD82*'DEPRECATED - DT-Prelim Calcs'!$C$11</f>
        <v>-146826.73562257594</v>
      </c>
      <c r="HF82" s="57">
        <f>MIN('Drive Train'!$F$35-GZ81*'DEPRECATED - DT-Prelim Calcs'!$C$21*'Drive Train'!$F$39,HF81+GZ$2)</f>
        <v>10.400000000000002</v>
      </c>
      <c r="HG82" s="57">
        <f>'Drive Train'!$F$35-GZ82*'DEPRECATED - DT-Prelim Calcs'!$C$21*'Drive Train'!$F$39</f>
        <v>10.400000000000002</v>
      </c>
      <c r="HH82" s="1">
        <f>IF(HE82&gt;='Drive Train'!$F$29,1,0)</f>
        <v>0</v>
      </c>
      <c r="HI82" s="57">
        <f t="shared" si="161"/>
        <v>37.037037037037017</v>
      </c>
      <c r="HJ82" s="63">
        <f>HJ81+'DEPRECATED - DT-Prelim Calcs'!$C$11</f>
        <v>312</v>
      </c>
      <c r="HK82" s="2">
        <f>HU82/'Drive Train'!$F$35</f>
        <v>0.82258064516129037</v>
      </c>
      <c r="HL82" s="46">
        <f>HS82*12*60/(PI() * 'Drive Train'!$F$15)/HK$2*HK82</f>
        <v>-214391.14856734965</v>
      </c>
      <c r="HM82" s="2">
        <f>('DEPRECATED - DT-Prelim Calcs'!$C$6*HK82-HL82)/('DEPRECATED - DT-Prelim Calcs'!$C$6*HK82)*'DEPRECATED - DT-Prelim Calcs'!$C$7*HK82</f>
        <v>98.921006230507103</v>
      </c>
      <c r="HN82" s="57">
        <f>HM82/'DEPRECATED - DT-Prelim Calcs'!$C$7*('DEPRECATED - DT-Prelim Calcs'!$C$8-'DEPRECATED - DT-Prelim Calcs'!$C$9)+'DEPRECATED - DT-Prelim Calcs'!$C$9</f>
        <v>5268.9095848025145</v>
      </c>
      <c r="HO82" s="57">
        <f t="shared" si="116"/>
        <v>36.66666666666665</v>
      </c>
      <c r="HP82" s="2">
        <f t="shared" si="162"/>
        <v>0.99579519204165001</v>
      </c>
      <c r="HQ82" s="57">
        <f>HP82*'DEPRECATED - DT-Prelim Calcs'!$C$21/HK$2/'DEPRECATED - DT-Prelim Calcs'!$C$19/'DEPRECATED - DT-Prelim Calcs'!$C$18*3.39*'DEPRECATED - DT-Prelim Calcs'!$C$20</f>
        <v>25.773080821789936</v>
      </c>
      <c r="HR82" s="46">
        <f t="shared" si="163"/>
        <v>0</v>
      </c>
      <c r="HS82" s="57">
        <f>HQ81*'DEPRECATED - DT-Prelim Calcs'!$C$11+HS81</f>
        <v>-636.84503547472059</v>
      </c>
      <c r="HT82" s="57">
        <f>HT81+0.5*HQ82*'DEPRECATED - DT-Prelim Calcs'!$C$11^2+HS82*'DEPRECATED - DT-Prelim Calcs'!$C$11</f>
        <v>-132681.02844703308</v>
      </c>
      <c r="HU82" s="57">
        <f>MIN('Drive Train'!$F$35-HO81*'DEPRECATED - DT-Prelim Calcs'!$C$21*'Drive Train'!$F$39,HU81+HO$2)</f>
        <v>10.200000000000001</v>
      </c>
      <c r="HV82" s="57">
        <f>'Drive Train'!$F$35-HO82*'DEPRECATED - DT-Prelim Calcs'!$C$21*'Drive Train'!$F$39</f>
        <v>10.200000000000001</v>
      </c>
      <c r="HW82" s="1">
        <f>IF(HT82&gt;='Drive Train'!$F$29,1,0)</f>
        <v>0</v>
      </c>
      <c r="HX82" s="57">
        <f t="shared" si="164"/>
        <v>40.740740740740726</v>
      </c>
      <c r="HY82" s="63">
        <f>HY81+'DEPRECATED - DT-Prelim Calcs'!$C$11</f>
        <v>312</v>
      </c>
      <c r="HZ82" s="2">
        <f>IJ82/'Drive Train'!$F$35</f>
        <v>0.80645161290322598</v>
      </c>
      <c r="IA82" s="46">
        <f>IH82*12*60/(PI() * 'Drive Train'!$F$15)/HZ$2*HZ82</f>
        <v>-120569.4545044977</v>
      </c>
      <c r="IB82" s="2">
        <f>('DEPRECATED - DT-Prelim Calcs'!$C$6*HZ82-IA82)/('DEPRECATED - DT-Prelim Calcs'!$C$6*HZ82)*'DEPRECATED - DT-Prelim Calcs'!$C$7*HZ82</f>
        <v>56.459943388192372</v>
      </c>
      <c r="IC82" s="57">
        <f>IB82/'DEPRECATED - DT-Prelim Calcs'!$C$7*('DEPRECATED - DT-Prelim Calcs'!$C$8-'DEPRECATED - DT-Prelim Calcs'!$C$9)+'DEPRECATED - DT-Prelim Calcs'!$C$9</f>
        <v>3008.4305961431874</v>
      </c>
      <c r="ID82" s="57">
        <f t="shared" si="117"/>
        <v>39.999999999999986</v>
      </c>
      <c r="IE82" s="2">
        <f t="shared" si="165"/>
        <v>0.99579519204165001</v>
      </c>
      <c r="IF82" s="57">
        <f>IE82*'DEPRECATED - DT-Prelim Calcs'!$C$21/HZ$2/'DEPRECATED - DT-Prelim Calcs'!$C$19/'DEPRECATED - DT-Prelim Calcs'!$C$18*3.39*'DEPRECATED - DT-Prelim Calcs'!$C$20</f>
        <v>25.773080821789936</v>
      </c>
      <c r="IG82" s="46">
        <f t="shared" si="166"/>
        <v>0</v>
      </c>
      <c r="IH82" s="57">
        <f>IF81*'DEPRECATED - DT-Prelim Calcs'!$C$11+IH81</f>
        <v>-365.31237518466196</v>
      </c>
      <c r="II82" s="57">
        <f>II81+0.5*IF82*'DEPRECATED - DT-Prelim Calcs'!$C$11^2+IH82*'DEPRECATED - DT-Prelim Calcs'!$C$11</f>
        <v>-126862.10209608657</v>
      </c>
      <c r="IJ82" s="57">
        <f>MIN('Drive Train'!$F$35-ID81*'DEPRECATED - DT-Prelim Calcs'!$C$21*'Drive Train'!$F$39,IJ81+ID$2)</f>
        <v>10.000000000000002</v>
      </c>
      <c r="IK82" s="57">
        <f>'Drive Train'!$F$35-ID82*'DEPRECATED - DT-Prelim Calcs'!$C$21*'Drive Train'!$F$39</f>
        <v>10.000000000000002</v>
      </c>
      <c r="IL82" s="1">
        <f>IF(II82&gt;='Drive Train'!$F$29,1,0)</f>
        <v>0</v>
      </c>
      <c r="IM82" s="57">
        <f t="shared" si="167"/>
        <v>44.444444444444429</v>
      </c>
      <c r="IN82" s="63">
        <f>IN81+'DEPRECATED - DT-Prelim Calcs'!$C$11</f>
        <v>312</v>
      </c>
      <c r="IO82" s="2">
        <f>IY82/'Drive Train'!$F$35</f>
        <v>1.5606467264799118</v>
      </c>
      <c r="IP82" s="46">
        <f>IW82*12*60/(PI() * 'Drive Train'!$F$15)/IO$2*IO82</f>
        <v>-185198.06465240341</v>
      </c>
      <c r="IQ82" s="2">
        <f>('DEPRECATED - DT-Prelim Calcs'!$C$6*IO82-IP82)/('DEPRECATED - DT-Prelim Calcs'!$C$6*IO82)*'DEPRECATED - DT-Prelim Calcs'!$C$7*IO82</f>
        <v>87.49987077072133</v>
      </c>
      <c r="IR82" s="57">
        <f>IQ82/'DEPRECATED - DT-Prelim Calcs'!$C$7*('DEPRECATED - DT-Prelim Calcs'!$C$8-'DEPRECATED - DT-Prelim Calcs'!$C$9)+'DEPRECATED - DT-Prelim Calcs'!$C$9</f>
        <v>4660.8881410305175</v>
      </c>
      <c r="IS82" s="57">
        <f t="shared" si="118"/>
        <v>43.333333333333321</v>
      </c>
      <c r="IT82" s="2">
        <f t="shared" si="168"/>
        <v>0.99579519204165001</v>
      </c>
      <c r="IU82" s="57">
        <f>IT82*'DEPRECATED - DT-Prelim Calcs'!$C$21/IO$2/'DEPRECATED - DT-Prelim Calcs'!$C$19/'DEPRECATED - DT-Prelim Calcs'!$C$18*3.39*'DEPRECATED - DT-Prelim Calcs'!$C$20</f>
        <v>25.773080821789936</v>
      </c>
      <c r="IV82" s="46">
        <f t="shared" si="169"/>
        <v>0</v>
      </c>
      <c r="IW82" s="57">
        <f>IU81*'DEPRECATED - DT-Prelim Calcs'!$C$11+IW81</f>
        <v>-289.95943273561352</v>
      </c>
      <c r="IX82" s="57">
        <f>IX81+0.5*IU82*'DEPRECATED - DT-Prelim Calcs'!$C$11^2+IW82*'DEPRECATED - DT-Prelim Calcs'!$C$11</f>
        <v>-161449.58303059533</v>
      </c>
      <c r="IY82" s="57">
        <f>MIN('Drive Train'!$F$35-IS81*'DEPRECATED - DT-Prelim Calcs'!$C$21*'Drive Train'!$F$39,IY81+IS$2)</f>
        <v>19.352019408350905</v>
      </c>
      <c r="IZ82" s="57">
        <f>'Drive Train'!$F$35-IS82*'DEPRECATED - DT-Prelim Calcs'!$C$21*'Drive Train'!$F$39</f>
        <v>9.8000000000000007</v>
      </c>
      <c r="JA82" s="1">
        <f>IF(IX82&gt;='Drive Train'!$F$29,1,0)</f>
        <v>0</v>
      </c>
      <c r="JB82" s="57">
        <f t="shared" si="170"/>
        <v>48.148148148148138</v>
      </c>
      <c r="JC82" s="63">
        <f>JC81+'DEPRECATED - DT-Prelim Calcs'!$C$11</f>
        <v>312</v>
      </c>
      <c r="JD82" s="2">
        <f>JN82/'Drive Train'!$F$35</f>
        <v>0.77419354838709686</v>
      </c>
      <c r="JE82" s="46">
        <f>JL82*12*60/(PI() * 'Drive Train'!$F$15)/JD$2*JD82</f>
        <v>-313579.28429879277</v>
      </c>
      <c r="JF82" s="2">
        <f>('DEPRECATED - DT-Prelim Calcs'!$C$6*JD82-JE82)/('DEPRECATED - DT-Prelim Calcs'!$C$6*JD82)*'DEPRECATED - DT-Prelim Calcs'!$C$7*JD82</f>
        <v>143.65306257920963</v>
      </c>
      <c r="JG82" s="57">
        <f>JF82/'DEPRECATED - DT-Prelim Calcs'!$C$7*('DEPRECATED - DT-Prelim Calcs'!$C$8-'DEPRECATED - DT-Prelim Calcs'!$C$9)+'DEPRECATED - DT-Prelim Calcs'!$C$9</f>
        <v>7650.2883522458906</v>
      </c>
      <c r="JH82" s="57">
        <f t="shared" si="119"/>
        <v>46.666666666666657</v>
      </c>
      <c r="JI82" s="2">
        <f t="shared" si="171"/>
        <v>0.99579519204165001</v>
      </c>
      <c r="JJ82" s="57">
        <f>JI82*'DEPRECATED - DT-Prelim Calcs'!$C$21/JD$2/'DEPRECATED - DT-Prelim Calcs'!$C$19/'DEPRECATED - DT-Prelim Calcs'!$C$18*3.39*'DEPRECATED - DT-Prelim Calcs'!$C$20</f>
        <v>25.773080821789936</v>
      </c>
      <c r="JK82" s="46">
        <f t="shared" si="172"/>
        <v>0</v>
      </c>
      <c r="JL82" s="57">
        <f>JJ81*'DEPRECATED - DT-Prelim Calcs'!$C$11+JL81</f>
        <v>-989.69920168525016</v>
      </c>
      <c r="JM82" s="57">
        <f>JM81+0.5*JJ82*'DEPRECATED - DT-Prelim Calcs'!$C$11^2+JL82*'DEPRECATED - DT-Prelim Calcs'!$C$11</f>
        <v>-193687.38630609054</v>
      </c>
      <c r="JN82" s="57">
        <f>MIN('Drive Train'!$F$35-JH81*'DEPRECATED - DT-Prelim Calcs'!$C$21*'Drive Train'!$F$39,JN81+JH$2)</f>
        <v>9.6000000000000014</v>
      </c>
      <c r="JO82" s="57">
        <f>'Drive Train'!$F$35-JH82*'DEPRECATED - DT-Prelim Calcs'!$C$21*'Drive Train'!$F$39</f>
        <v>9.6000000000000014</v>
      </c>
      <c r="JP82" s="1">
        <f>IF(JM82&gt;='Drive Train'!$F$29,1,0)</f>
        <v>0</v>
      </c>
      <c r="JQ82" s="57">
        <f>MIN(JG82,'DEPRECATED - DT-Prelim Calcs'!$C$10)*'DEPRECATED - DT-Prelim Calcs'!$C$11*1000/60/60</f>
        <v>103.33333333333333</v>
      </c>
      <c r="JR82" s="63">
        <f>JR81+'DEPRECATED - DT-Prelim Calcs'!$C$11</f>
        <v>312</v>
      </c>
      <c r="JS82" s="2">
        <f>KC82/'Drive Train'!$F$35</f>
        <v>3.6858954517316609</v>
      </c>
      <c r="JT82" s="46">
        <f>KA82*12*60/(PI() * 'Drive Train'!$F$15)/JS$2*JS82</f>
        <v>-1914375.4470621981</v>
      </c>
      <c r="JU82" s="2">
        <f>('DEPRECATED - DT-Prelim Calcs'!$C$6*JS82-JT82)/('DEPRECATED - DT-Prelim Calcs'!$C$6*JS82)*'DEPRECATED - DT-Prelim Calcs'!$C$7*JS82</f>
        <v>874.482412807885</v>
      </c>
      <c r="JV82" s="57">
        <f>JU82/'DEPRECATED - DT-Prelim Calcs'!$C$7*('DEPRECATED - DT-Prelim Calcs'!$C$8-'DEPRECATED - DT-Prelim Calcs'!$C$9)+'DEPRECATED - DT-Prelim Calcs'!$C$9</f>
        <v>46557.095669399016</v>
      </c>
      <c r="JW82" s="57">
        <f t="shared" si="120"/>
        <v>49.999999999999993</v>
      </c>
      <c r="JX82" s="2">
        <f t="shared" si="173"/>
        <v>0.99579519204165001</v>
      </c>
      <c r="JY82" s="57">
        <f>JX82*'DEPRECATED - DT-Prelim Calcs'!$C$21/JS$2/'DEPRECATED - DT-Prelim Calcs'!$C$19/'DEPRECATED - DT-Prelim Calcs'!$C$18*3.39*'DEPRECATED - DT-Prelim Calcs'!$C$20</f>
        <v>25.773080821789936</v>
      </c>
      <c r="JZ82" s="46">
        <f t="shared" si="174"/>
        <v>0</v>
      </c>
      <c r="KA82" s="57">
        <f>JY81*'DEPRECATED - DT-Prelim Calcs'!$C$11+KA81</f>
        <v>-1269.0814796938171</v>
      </c>
      <c r="KB82" s="57">
        <f>KB81+0.5*JY82*'DEPRECATED - DT-Prelim Calcs'!$C$11^2+KA82*'DEPRECATED - DT-Prelim Calcs'!$C$11</f>
        <v>-171396.41572067668</v>
      </c>
      <c r="KC82" s="57">
        <f>MIN('Drive Train'!$F$35-JW81*'DEPRECATED - DT-Prelim Calcs'!$C$21*'Drive Train'!$F$39,KC81+JW$2)</f>
        <v>45.705103601472594</v>
      </c>
      <c r="KD82" s="57">
        <f>'Drive Train'!$F$35-JW82*'DEPRECATED - DT-Prelim Calcs'!$C$21*'Drive Train'!$F$39</f>
        <v>9.4</v>
      </c>
      <c r="KE82" s="1">
        <f>IF(KB82&gt;='Drive Train'!$F$29,1,0)</f>
        <v>0</v>
      </c>
      <c r="KF82" s="57">
        <f>MIN(JV82,'DEPRECATED - DT-Prelim Calcs'!$C$10)*'DEPRECATED - DT-Prelim Calcs'!$C$11*1000/60/60</f>
        <v>103.33333333333333</v>
      </c>
      <c r="KG82" s="63">
        <f>KG81+'DEPRECATED - DT-Prelim Calcs'!$C$11</f>
        <v>312</v>
      </c>
      <c r="KH82" s="2">
        <f>KR82/'Drive Train'!$F$35</f>
        <v>0.74193548387096786</v>
      </c>
      <c r="KI82" s="46">
        <f>KP82*12*60/(PI() * 'Drive Train'!$F$15)/KH$2*KH82</f>
        <v>-96619.052483677762</v>
      </c>
      <c r="KJ82" s="2">
        <f>('DEPRECATED - DT-Prelim Calcs'!$C$6*KH82-KI82)/('DEPRECATED - DT-Prelim Calcs'!$C$6*KH82)*'DEPRECATED - DT-Prelim Calcs'!$C$7*KH82</f>
        <v>45.4751032564036</v>
      </c>
      <c r="KK82" s="57">
        <f>KJ82/'DEPRECATED - DT-Prelim Calcs'!$C$7*('DEPRECATED - DT-Prelim Calcs'!$C$8-'DEPRECATED - DT-Prelim Calcs'!$C$9)+'DEPRECATED - DT-Prelim Calcs'!$C$9</f>
        <v>2423.6359949363409</v>
      </c>
      <c r="KL82" s="57">
        <f t="shared" si="121"/>
        <v>53.333333333333329</v>
      </c>
      <c r="KM82" s="2">
        <f t="shared" si="175"/>
        <v>0.99579519204165001</v>
      </c>
      <c r="KN82" s="57">
        <f>KM82*'DEPRECATED - DT-Prelim Calcs'!$C$21/KH$2/'DEPRECATED - DT-Prelim Calcs'!$C$19/'DEPRECATED - DT-Prelim Calcs'!$C$18*3.39*'DEPRECATED - DT-Prelim Calcs'!$C$20</f>
        <v>25.773080821789936</v>
      </c>
      <c r="KO82" s="46">
        <f t="shared" si="176"/>
        <v>0</v>
      </c>
      <c r="KP82" s="57">
        <f>KN81*'DEPRECATED - DT-Prelim Calcs'!$C$11+KP81</f>
        <v>-318.20136274907111</v>
      </c>
      <c r="KQ82" s="57">
        <f>KQ81+0.5*KN82*'DEPRECATED - DT-Prelim Calcs'!$C$11^2+KP82*'DEPRECATED - DT-Prelim Calcs'!$C$11</f>
        <v>-143544.27181119562</v>
      </c>
      <c r="KR82" s="57">
        <f>MIN('Drive Train'!$F$35-KL81*'DEPRECATED - DT-Prelim Calcs'!$C$21*'Drive Train'!$F$39,KR81+KL$2)</f>
        <v>9.2000000000000011</v>
      </c>
      <c r="KS82" s="57">
        <f>'Drive Train'!$F$35-KL82*'DEPRECATED - DT-Prelim Calcs'!$C$21*'Drive Train'!$F$39</f>
        <v>9.2000000000000011</v>
      </c>
      <c r="KT82" s="1">
        <f>IF(KQ82&gt;='Drive Train'!$F$29,1,0)</f>
        <v>0</v>
      </c>
      <c r="KU82" s="57">
        <f>MIN(KK82,'DEPRECATED - DT-Prelim Calcs'!$C$10)*'DEPRECATED - DT-Prelim Calcs'!$C$11*1000/60/60</f>
        <v>103.33333333333333</v>
      </c>
      <c r="KV82" s="63">
        <f>KV81+'DEPRECATED - DT-Prelim Calcs'!$C$11</f>
        <v>312</v>
      </c>
      <c r="KW82" s="2">
        <f>LG82/'Drive Train'!$F$35</f>
        <v>0.72580645161290325</v>
      </c>
      <c r="KX82" s="46">
        <f>LE82*12*60/(PI() * 'Drive Train'!$F$15)/KW$2*KW82</f>
        <v>-284678.77823711402</v>
      </c>
      <c r="KY82" s="2">
        <f>('DEPRECATED - DT-Prelim Calcs'!$C$6*KW82-KX82)/('DEPRECATED - DT-Prelim Calcs'!$C$6*KW82)*'DEPRECATED - DT-Prelim Calcs'!$C$7*KW82</f>
        <v>130.4688662597276</v>
      </c>
      <c r="KZ82" s="57">
        <f>KY82/'DEPRECATED - DT-Prelim Calcs'!$C$7*('DEPRECATED - DT-Prelim Calcs'!$C$8-'DEPRECATED - DT-Prelim Calcs'!$C$9)+'DEPRECATED - DT-Prelim Calcs'!$C$9</f>
        <v>6948.4076934120549</v>
      </c>
      <c r="LA82" s="57">
        <f t="shared" si="122"/>
        <v>56.666666666666664</v>
      </c>
      <c r="LB82" s="2">
        <f t="shared" si="177"/>
        <v>0.99579519204165001</v>
      </c>
      <c r="LC82" s="57">
        <f>LB82*'DEPRECATED - DT-Prelim Calcs'!$C$21/KW$2/'DEPRECATED - DT-Prelim Calcs'!$C$19/'DEPRECATED - DT-Prelim Calcs'!$C$18*3.39*'DEPRECATED - DT-Prelim Calcs'!$C$20</f>
        <v>25.773080821789936</v>
      </c>
      <c r="LD82" s="46">
        <f t="shared" si="178"/>
        <v>0</v>
      </c>
      <c r="LE82" s="57">
        <f>LC81*'DEPRECATED - DT-Prelim Calcs'!$C$11+LE81</f>
        <v>-958.38425955729315</v>
      </c>
      <c r="LF82" s="57">
        <f>LF81+0.5*LC82*'DEPRECATED - DT-Prelim Calcs'!$C$11^2+LE82*'DEPRECATED - DT-Prelim Calcs'!$C$11</f>
        <v>-170514.56587512503</v>
      </c>
      <c r="LG82" s="57">
        <f>MIN('Drive Train'!$F$35-LA81*'DEPRECATED - DT-Prelim Calcs'!$C$21*'Drive Train'!$F$39,LG81+LA$2)</f>
        <v>9</v>
      </c>
      <c r="LH82" s="57">
        <f>'Drive Train'!$F$35-LA82*'DEPRECATED - DT-Prelim Calcs'!$C$21*'Drive Train'!$F$39</f>
        <v>9</v>
      </c>
      <c r="LI82" s="1">
        <f>IF(LF82&gt;='Drive Train'!$F$29,1,0)</f>
        <v>0</v>
      </c>
      <c r="LJ82" s="57">
        <f>MIN(KZ82,'DEPRECATED - DT-Prelim Calcs'!$C$10)*'DEPRECATED - DT-Prelim Calcs'!$C$11*1000/60/60</f>
        <v>103.33333333333333</v>
      </c>
      <c r="LK82" s="63">
        <f>LK81+'DEPRECATED - DT-Prelim Calcs'!$C$11</f>
        <v>312</v>
      </c>
      <c r="LL82" s="2">
        <f>LV82/'Drive Train'!$F$35</f>
        <v>0.70967741935483875</v>
      </c>
      <c r="LM82" s="46">
        <f>LT82*12*60/(PI() * 'Drive Train'!$F$15)/LL$2*LL82</f>
        <v>-132704.09461962941</v>
      </c>
      <c r="LN82" s="2">
        <f>('DEPRECATED - DT-Prelim Calcs'!$C$6*LL82-LM82)/('DEPRECATED - DT-Prelim Calcs'!$C$6*LL82)*'DEPRECATED - DT-Prelim Calcs'!$C$7*LL82</f>
        <v>61.713487314849083</v>
      </c>
      <c r="LO82" s="57">
        <f>LN82/'DEPRECATED - DT-Prelim Calcs'!$C$7*('DEPRECATED - DT-Prelim Calcs'!$C$8-'DEPRECATED - DT-Prelim Calcs'!$C$9)+'DEPRECATED - DT-Prelim Calcs'!$C$9</f>
        <v>3288.1109636909282</v>
      </c>
      <c r="LP82" s="57">
        <f t="shared" si="123"/>
        <v>60</v>
      </c>
      <c r="LQ82" s="2">
        <f t="shared" si="179"/>
        <v>0.99579519204165001</v>
      </c>
      <c r="LR82" s="57">
        <f>LQ82*'DEPRECATED - DT-Prelim Calcs'!$C$21/LL$2/'DEPRECATED - DT-Prelim Calcs'!$C$19/'DEPRECATED - DT-Prelim Calcs'!$C$18*3.39*'DEPRECATED - DT-Prelim Calcs'!$C$20</f>
        <v>25.773080821789936</v>
      </c>
      <c r="LS82" s="46">
        <f t="shared" si="180"/>
        <v>0</v>
      </c>
      <c r="LT82" s="57">
        <f>LR81*'DEPRECATED - DT-Prelim Calcs'!$C$11+LT81</f>
        <v>-456.90797626542337</v>
      </c>
      <c r="LU82" s="57">
        <f>LU81+0.5*LR82*'DEPRECATED - DT-Prelim Calcs'!$C$11^2+LT82*'DEPRECATED - DT-Prelim Calcs'!$C$11</f>
        <v>-164918.28299043491</v>
      </c>
      <c r="LV82" s="57">
        <f>MIN('Drive Train'!$F$35-LP81*'DEPRECATED - DT-Prelim Calcs'!$C$21*'Drive Train'!$F$39,LV81+LP$2)</f>
        <v>8.8000000000000007</v>
      </c>
      <c r="LW82" s="57">
        <f>'Drive Train'!$F$35-LP82*'DEPRECATED - DT-Prelim Calcs'!$C$21*'Drive Train'!$F$39</f>
        <v>8.8000000000000007</v>
      </c>
      <c r="LX82" s="1">
        <f>IF(LU82&gt;='Drive Train'!$F$29,1,0)</f>
        <v>0</v>
      </c>
      <c r="LY82" s="57">
        <f>MIN(LO82,'DEPRECATED - DT-Prelim Calcs'!$C$10)*'DEPRECATED - DT-Prelim Calcs'!$C$11*1000/60/60</f>
        <v>103.33333333333333</v>
      </c>
      <c r="LZ82" s="63">
        <f>LZ81+'DEPRECATED - DT-Prelim Calcs'!$C$11</f>
        <v>312</v>
      </c>
    </row>
    <row r="83" spans="18:338" x14ac:dyDescent="0.2">
      <c r="R83" s="63">
        <f>R82+'DEPRECATED - DT-Prelim Calcs'!$C$11</f>
        <v>316</v>
      </c>
      <c r="S83" s="2">
        <f>AG83/'Drive Train'!$F$35</f>
        <v>0</v>
      </c>
      <c r="T83" s="46">
        <f>AE83*12*60/(PI() * 'Drive Train'!$F$15)/S$2*ABS(S83)</f>
        <v>0</v>
      </c>
      <c r="U83" s="2">
        <f>IF(OR(AD82=1,AND($C$32=Motors!$C$32,'DEPRECATED - DT-Prelim Calcs'!AI82=1)),0,IF(AG83=0,-(V82+$C$9)/($C$8-$C$9)*$C$7,($C$6*S83-T83)/($C$6*S83)*$C$7*S83))</f>
        <v>0</v>
      </c>
      <c r="V83" s="57">
        <f>IF(AND(AD82=1,AI82=1),0,ABS(U83/$C$7*($C$8-$C$9)+$C$9) *'Drive Train'!$AA$49 + V82*(1-'Drive Train'!$AA$49))</f>
        <v>0</v>
      </c>
      <c r="W83" s="57">
        <f t="shared" si="96"/>
        <v>0</v>
      </c>
      <c r="X83" s="2">
        <f>MAX(MIN(IF(AND(AI82=1,AG83&lt;0),-1,1)*(W83-$C$9)/($C$8-$C$9)*$C$7-$C$29*AE83/T$2 -  AI82*$C$29/2,X$2),MAX(X$4:X82)*-1)</f>
        <v>-0.2458281045106315</v>
      </c>
      <c r="Y83" s="57">
        <f t="shared" si="97"/>
        <v>0</v>
      </c>
      <c r="Z83" s="57">
        <f t="shared" si="98"/>
        <v>0</v>
      </c>
      <c r="AA83" s="57">
        <f t="shared" si="99"/>
        <v>0</v>
      </c>
      <c r="AB83" s="57" t="e">
        <f t="shared" si="100"/>
        <v>#N/A</v>
      </c>
      <c r="AC83" s="46">
        <f t="shared" si="124"/>
        <v>1</v>
      </c>
      <c r="AD83" s="1">
        <f t="shared" si="101"/>
        <v>1</v>
      </c>
      <c r="AE83" s="57">
        <f t="shared" si="102"/>
        <v>0</v>
      </c>
      <c r="AF83" s="57" t="e">
        <f t="shared" si="103"/>
        <v>#N/A</v>
      </c>
      <c r="AG83" s="57">
        <f>IF(AI82=0,MIN('Drive Train'!$F$35-W82*$C$21*'Drive Train'!$F$39,AG82+W$2)-$C$3,IF(AE82-1&lt;=0,0,IF($C$32=Motors!$C$30,MAX(MAX(AG$4:AG82)*-1,AG82-W$2),MAX(0,MAX(AG$4:AG82)*-1,AG82-W$2))))</f>
        <v>0</v>
      </c>
      <c r="AH83" s="57">
        <f>'Drive Train'!$F$35-ABS(W83)*'DEPRECATED - DT-Prelim Calcs'!$C$21*'Drive Train'!$F$39</f>
        <v>12.4</v>
      </c>
      <c r="AI83" s="1">
        <f>IF(AJ83&gt;='Drive Train'!$F$29,1,0)</f>
        <v>1</v>
      </c>
      <c r="AJ83" s="57">
        <f>AJ82+0.5*Y83*'DEPRECATED - DT-Prelim Calcs'!$C$11^2+AE83*'DEPRECATED - DT-Prelim Calcs'!$C$11</f>
        <v>784.33981740885292</v>
      </c>
      <c r="AK83" s="57">
        <f t="shared" si="181"/>
        <v>0</v>
      </c>
      <c r="AL83" s="63">
        <f>AL82+'DEPRECATED - DT-Prelim Calcs'!$C$11</f>
        <v>316</v>
      </c>
      <c r="AM83" s="2">
        <f>AW83/'Drive Train'!$F$35</f>
        <v>0.90171798837363992</v>
      </c>
      <c r="AN83" s="46">
        <f>AU83*12*60/(PI() * 'Drive Train'!$F$15)/AM$2*AM83</f>
        <v>4074.512970080445</v>
      </c>
      <c r="AO83" s="2">
        <f>('DEPRECATED - DT-Prelim Calcs'!$C$6*AM83-AN83)/('DEPRECATED - DT-Prelim Calcs'!$C$6*AM83)*'DEPRECATED - DT-Prelim Calcs'!$C$7*AM83</f>
        <v>0.33081835237561819</v>
      </c>
      <c r="AP83" s="57">
        <f>AO83/'DEPRECATED - DT-Prelim Calcs'!$C$7*('DEPRECATED - DT-Prelim Calcs'!$C$8-'DEPRECATED - DT-Prelim Calcs'!$C$9)+'DEPRECATED - DT-Prelim Calcs'!$C$9</f>
        <v>20.311616020660502</v>
      </c>
      <c r="AQ83" s="57">
        <f t="shared" si="105"/>
        <v>20.311616020660502</v>
      </c>
      <c r="AR83" s="2">
        <f t="shared" si="125"/>
        <v>2.7185162454479439E-9</v>
      </c>
      <c r="AS83" s="57">
        <f>AR83*'DEPRECATED - DT-Prelim Calcs'!$C$21/AM$2/'DEPRECATED - DT-Prelim Calcs'!$C$19/'DEPRECATED - DT-Prelim Calcs'!$C$18*3.39*'DEPRECATED - DT-Prelim Calcs'!$C$20</f>
        <v>1.970090943537867E-8</v>
      </c>
      <c r="AT83" s="46">
        <f t="shared" si="126"/>
        <v>0</v>
      </c>
      <c r="AU83" s="57">
        <f>AS82*'DEPRECATED - DT-Prelim Calcs'!$C$11+AU82</f>
        <v>39.432321224609964</v>
      </c>
      <c r="AV83" s="57">
        <f>AV82+0.5*AS83*'DEPRECATED - DT-Prelim Calcs'!$C$11^2+AU83*'DEPRECATED - DT-Prelim Calcs'!$C$11</f>
        <v>12415.999956296024</v>
      </c>
      <c r="AW83" s="57">
        <f>MIN('Drive Train'!$F$35-AQ82*'DEPRECATED - DT-Prelim Calcs'!$C$21*'Drive Train'!$F$39,AW82+AQ$2)</f>
        <v>11.181303055833135</v>
      </c>
      <c r="AX83" s="57">
        <f>'Drive Train'!$F$35-AQ83*'DEPRECATED - DT-Prelim Calcs'!$C$21*'Drive Train'!$F$39</f>
        <v>11.181303038760371</v>
      </c>
      <c r="AY83" s="1">
        <f>IF(AV83&gt;='Drive Train'!$F$29,1,0)</f>
        <v>1</v>
      </c>
      <c r="AZ83" s="57">
        <f t="shared" si="127"/>
        <v>22.568462245178335</v>
      </c>
      <c r="BA83" s="63">
        <f>BA82+'DEPRECATED - DT-Prelim Calcs'!$C$11</f>
        <v>316</v>
      </c>
      <c r="BB83" s="2">
        <f>BL83/'Drive Train'!$F$35</f>
        <v>1.2947645116172348</v>
      </c>
      <c r="BC83" s="46">
        <f>BJ83*12*60/(PI() * 'Drive Train'!$F$15)/BB$2*BB83</f>
        <v>-4259.0909652769715</v>
      </c>
      <c r="BD83" s="2">
        <f>('DEPRECATED - DT-Prelim Calcs'!$C$6*BB83-BC83)/('DEPRECATED - DT-Prelim Calcs'!$C$6*BB83)*'DEPRECATED - DT-Prelim Calcs'!$C$7*BB83</f>
        <v>5.0461628156462233</v>
      </c>
      <c r="BE83" s="57">
        <f>BD83/'DEPRECATED - DT-Prelim Calcs'!$C$7*('DEPRECATED - DT-Prelim Calcs'!$C$8-'DEPRECATED - DT-Prelim Calcs'!$C$9)+'DEPRECATED - DT-Prelim Calcs'!$C$9</f>
        <v>271.34012001967238</v>
      </c>
      <c r="BF83" s="57">
        <f t="shared" si="106"/>
        <v>93</v>
      </c>
      <c r="BG83" s="2">
        <f t="shared" si="128"/>
        <v>1.9370342990181151</v>
      </c>
      <c r="BH83" s="57">
        <f>BG83*'DEPRECATED - DT-Prelim Calcs'!$C$21/BB$2/'DEPRECATED - DT-Prelim Calcs'!$C$19/'DEPRECATED - DT-Prelim Calcs'!$C$18*3.39*'DEPRECATED - DT-Prelim Calcs'!$C$20</f>
        <v>20.276476826365698</v>
      </c>
      <c r="BI83" s="46">
        <f t="shared" si="129"/>
        <v>0</v>
      </c>
      <c r="BJ83" s="57">
        <f>BH82*'DEPRECATED - DT-Prelim Calcs'!$C$11+BJ82</f>
        <v>-19.873422136479121</v>
      </c>
      <c r="BK83" s="57">
        <f>BK82+0.5*BH83*'DEPRECATED - DT-Prelim Calcs'!$C$11^2+BJ83*'DEPRECATED - DT-Prelim Calcs'!$C$11</f>
        <v>6568.8491142549747</v>
      </c>
      <c r="BL83" s="57">
        <f>MIN('Drive Train'!$F$35-BF82*'DEPRECATED - DT-Prelim Calcs'!$C$21*'Drive Train'!$F$39,BL82+BF$2)</f>
        <v>16.055079944053713</v>
      </c>
      <c r="BM83" s="57">
        <f>'Drive Train'!$F$35-BF83*'DEPRECATED - DT-Prelim Calcs'!$C$21*'Drive Train'!$F$39</f>
        <v>6.82</v>
      </c>
      <c r="BN83" s="1">
        <f>IF(BK83&gt;='Drive Train'!$F$29,1,0)</f>
        <v>1</v>
      </c>
      <c r="BO83" s="57">
        <f t="shared" si="130"/>
        <v>103.33333333333333</v>
      </c>
      <c r="BP83" s="63">
        <f>BP82+'DEPRECATED - DT-Prelim Calcs'!$C$11</f>
        <v>316</v>
      </c>
      <c r="BQ83" s="2">
        <f>CA83/'Drive Train'!$F$35</f>
        <v>0.943866462335329</v>
      </c>
      <c r="BR83" s="46">
        <f>BY83*12*60/(PI() * 'Drive Train'!$F$15)/BQ$2*BQ83</f>
        <v>2451.9881629210918</v>
      </c>
      <c r="BS83" s="2">
        <f>('DEPRECATED - DT-Prelim Calcs'!$C$6*BQ83-BR83)/('DEPRECATED - DT-Prelim Calcs'!$C$6*BQ83)*'DEPRECATED - DT-Prelim Calcs'!$C$7*BQ83</f>
        <v>1.1660330949336155</v>
      </c>
      <c r="BT83" s="57">
        <f>BS83/'DEPRECATED - DT-Prelim Calcs'!$C$7*('DEPRECATED - DT-Prelim Calcs'!$C$8-'DEPRECATED - DT-Prelim Calcs'!$C$9)+'DEPRECATED - DT-Prelim Calcs'!$C$9</f>
        <v>64.77553779252402</v>
      </c>
      <c r="BU83" s="57">
        <f t="shared" si="107"/>
        <v>64.77553779252402</v>
      </c>
      <c r="BV83" s="2">
        <f t="shared" si="131"/>
        <v>0.97584101231133058</v>
      </c>
      <c r="BW83" s="57">
        <f>BV83*'DEPRECATED - DT-Prelim Calcs'!$C$21/BQ$2/'DEPRECATED - DT-Prelim Calcs'!$C$19/'DEPRECATED - DT-Prelim Calcs'!$C$18*3.39*'DEPRECATED - DT-Prelim Calcs'!$C$20</f>
        <v>13.35795021208145</v>
      </c>
      <c r="BX83" s="46">
        <f t="shared" si="132"/>
        <v>0</v>
      </c>
      <c r="BY83" s="57">
        <f>BW82*'DEPRECATED - DT-Prelim Calcs'!$C$11+BY82</f>
        <v>12.001866020860728</v>
      </c>
      <c r="BZ83" s="57">
        <f>BZ82+0.5*BW83*'DEPRECATED - DT-Prelim Calcs'!$C$11^2+BY83*'DEPRECATED - DT-Prelim Calcs'!$C$11</f>
        <v>-6846.359633892268</v>
      </c>
      <c r="CA83" s="57">
        <f>MIN('Drive Train'!$F$35-BU82*'DEPRECATED - DT-Prelim Calcs'!$C$21*'Drive Train'!$F$39,CA82+BU$2)</f>
        <v>11.70394413295808</v>
      </c>
      <c r="CB83" s="57">
        <f>'Drive Train'!$F$35-BU83*'DEPRECATED - DT-Prelim Calcs'!$C$21*'Drive Train'!$F$39</f>
        <v>8.513467732448559</v>
      </c>
      <c r="CC83" s="1">
        <f>IF(BZ83&gt;='Drive Train'!$F$29,1,0)</f>
        <v>0</v>
      </c>
      <c r="CD83" s="57">
        <f t="shared" si="133"/>
        <v>71.972819769471144</v>
      </c>
      <c r="CE83" s="63">
        <f>CE82+'DEPRECATED - DT-Prelim Calcs'!$C$11</f>
        <v>316</v>
      </c>
      <c r="CF83" s="2">
        <f>CP83/'Drive Train'!$F$35</f>
        <v>1.1921582972340707</v>
      </c>
      <c r="CG83" s="46">
        <f>CN83*12*60/(PI() * 'Drive Train'!$F$15)/CF$2*CF83</f>
        <v>-20473.449165358878</v>
      </c>
      <c r="CH83" s="2">
        <f>('DEPRECATED - DT-Prelim Calcs'!$C$6*CF83-CG83)/('DEPRECATED - DT-Prelim Calcs'!$C$6*CF83)*'DEPRECATED - DT-Prelim Calcs'!$C$7*CF83</f>
        <v>12.130327103935404</v>
      </c>
      <c r="CI83" s="57">
        <f>CH83/'DEPRECATED - DT-Prelim Calcs'!$C$7*('DEPRECATED - DT-Prelim Calcs'!$C$8-'DEPRECATED - DT-Prelim Calcs'!$C$9)+'DEPRECATED - DT-Prelim Calcs'!$C$9</f>
        <v>648.47633503523332</v>
      </c>
      <c r="CJ83" s="57">
        <f t="shared" si="108"/>
        <v>93</v>
      </c>
      <c r="CK83" s="2">
        <f t="shared" si="134"/>
        <v>1.5241763143494644</v>
      </c>
      <c r="CL83" s="57">
        <f>CK83*'DEPRECATED - DT-Prelim Calcs'!$C$21/CF$2/'DEPRECATED - DT-Prelim Calcs'!$C$19/'DEPRECATED - DT-Prelim Calcs'!$C$18*3.39*'DEPRECATED - DT-Prelim Calcs'!$C$20</f>
        <v>25.773080821789936</v>
      </c>
      <c r="CM83" s="46">
        <f t="shared" si="135"/>
        <v>0</v>
      </c>
      <c r="CN83" s="57">
        <f>CL82*'DEPRECATED - DT-Prelim Calcs'!$C$11+CN82</f>
        <v>-64.228484590434036</v>
      </c>
      <c r="CO83" s="57">
        <f>CO82+0.5*CL83*'DEPRECATED - DT-Prelim Calcs'!$C$11^2+CN83*'DEPRECATED - DT-Prelim Calcs'!$C$11</f>
        <v>-27587.535464731889</v>
      </c>
      <c r="CP83" s="57">
        <f>MIN('Drive Train'!$F$35-CJ82*'DEPRECATED - DT-Prelim Calcs'!$C$21*'Drive Train'!$F$39,CP82+CJ$2)</f>
        <v>14.782762885702477</v>
      </c>
      <c r="CQ83" s="57">
        <f>'Drive Train'!$F$35-CJ83*'DEPRECATED - DT-Prelim Calcs'!$C$21*'Drive Train'!$F$39</f>
        <v>6.82</v>
      </c>
      <c r="CR83" s="1">
        <f>IF(CO83&gt;='Drive Train'!$F$29,1,0)</f>
        <v>0</v>
      </c>
      <c r="CS83" s="57">
        <f t="shared" si="136"/>
        <v>103.33333333333333</v>
      </c>
      <c r="CT83" s="63">
        <f>CT82+'DEPRECATED - DT-Prelim Calcs'!$C$11</f>
        <v>316</v>
      </c>
      <c r="CU83" s="2">
        <f>DE83/'Drive Train'!$F$35</f>
        <v>0.55000000000000004</v>
      </c>
      <c r="CV83" s="46">
        <f>DC83*12*60/(PI() * 'Drive Train'!$F$15)/CU$2*CU83</f>
        <v>16512.204859399724</v>
      </c>
      <c r="CW83" s="2">
        <f>('DEPRECATED - DT-Prelim Calcs'!$C$6*CU83-CV83)/('DEPRECATED - DT-Prelim Calcs'!$C$6*CU83)*'DEPRECATED - DT-Prelim Calcs'!$C$7*CU83</f>
        <v>-6.1406188951507206</v>
      </c>
      <c r="CX83" s="57">
        <f>CW83/'DEPRECATED - DT-Prelim Calcs'!$C$7*('DEPRECATED - DT-Prelim Calcs'!$C$8-'DEPRECATED - DT-Prelim Calcs'!$C$9)+'DEPRECATED - DT-Prelim Calcs'!$C$9</f>
        <v>-324.20514699080394</v>
      </c>
      <c r="CY83" s="57">
        <f t="shared" si="109"/>
        <v>-324.20514699080394</v>
      </c>
      <c r="CZ83" s="2">
        <f t="shared" si="137"/>
        <v>-8.3386154038279532</v>
      </c>
      <c r="DA83" s="57">
        <f>CZ83*'DEPRECATED - DT-Prelim Calcs'!$C$21/CU$2/'DEPRECATED - DT-Prelim Calcs'!$C$19/'DEPRECATED - DT-Prelim Calcs'!$C$18*3.39*'DEPRECATED - DT-Prelim Calcs'!$C$20</f>
        <v>-167.85944575704372</v>
      </c>
      <c r="DB83" s="46">
        <f t="shared" si="138"/>
        <v>1</v>
      </c>
      <c r="DC83" s="57">
        <f>DA82*'DEPRECATED - DT-Prelim Calcs'!$C$11+DC82</f>
        <v>94.31749360156337</v>
      </c>
      <c r="DD83" s="57">
        <f>DD82+0.5*DA83*'DEPRECATED - DT-Prelim Calcs'!$C$11^2+DC83*'DEPRECATED - DT-Prelim Calcs'!$C$11</f>
        <v>-49939.919151229049</v>
      </c>
      <c r="DE83" s="57">
        <f>MIN('Drive Train'!$F$35-CY82*'DEPRECATED - DT-Prelim Calcs'!$C$21*'Drive Train'!$F$39,DE82+CY$2)</f>
        <v>6.82</v>
      </c>
      <c r="DF83" s="57">
        <f>'Drive Train'!$F$35-CY83*'DEPRECATED - DT-Prelim Calcs'!$C$21*'Drive Train'!$F$39</f>
        <v>31.852308819448233</v>
      </c>
      <c r="DG83" s="1">
        <f>IF(DD83&gt;='Drive Train'!$F$29,1,0)</f>
        <v>0</v>
      </c>
      <c r="DH83" s="57">
        <f t="shared" si="139"/>
        <v>-360.22794110089325</v>
      </c>
      <c r="DI83" s="63">
        <f>DI82+'DEPRECATED - DT-Prelim Calcs'!$C$11</f>
        <v>316</v>
      </c>
      <c r="DJ83" s="2">
        <f>DT83/'Drive Train'!$F$35</f>
        <v>0.55000000000000004</v>
      </c>
      <c r="DK83" s="46">
        <f>DR83*12*60/(PI() * 'Drive Train'!$F$15)/DJ$2*DJ83</f>
        <v>-102754.50968955985</v>
      </c>
      <c r="DL83" s="2">
        <f>('DEPRECATED - DT-Prelim Calcs'!$C$6*DJ83-DK83)/('DEPRECATED - DT-Prelim Calcs'!$C$6*DJ83)*'DEPRECATED - DT-Prelim Calcs'!$C$7*DJ83</f>
        <v>47.786732336179973</v>
      </c>
      <c r="DM83" s="57">
        <f>DL83/'DEPRECATED - DT-Prelim Calcs'!$C$7*('DEPRECATED - DT-Prelim Calcs'!$C$8-'DEPRECATED - DT-Prelim Calcs'!$C$9)+'DEPRECATED - DT-Prelim Calcs'!$C$9</f>
        <v>2546.6990700132324</v>
      </c>
      <c r="DN83" s="57">
        <f t="shared" si="110"/>
        <v>93</v>
      </c>
      <c r="DO83" s="2">
        <f t="shared" si="140"/>
        <v>1.1037138828047846</v>
      </c>
      <c r="DP83" s="57">
        <f>DO83*'DEPRECATED - DT-Prelim Calcs'!$C$21/DJ$2/'DEPRECATED - DT-Prelim Calcs'!$C$19/'DEPRECATED - DT-Prelim Calcs'!$C$18*3.39*'DEPRECATED - DT-Prelim Calcs'!$C$20</f>
        <v>25.773080821789936</v>
      </c>
      <c r="DQ83" s="46">
        <f t="shared" si="141"/>
        <v>0</v>
      </c>
      <c r="DR83" s="57">
        <f>DP82*'DEPRECATED - DT-Prelim Calcs'!$C$11+DR82</f>
        <v>-505.97619555476876</v>
      </c>
      <c r="DS83" s="57">
        <f>DS82+0.5*DP83*'DEPRECATED - DT-Prelim Calcs'!$C$11^2+DR83*'DEPRECATED - DT-Prelim Calcs'!$C$11</f>
        <v>-89870.398090015718</v>
      </c>
      <c r="DT83" s="57">
        <f>MIN('Drive Train'!$F$35-DN82*'DEPRECATED - DT-Prelim Calcs'!$C$21*'Drive Train'!$F$39,DT82+DN$2)</f>
        <v>6.82</v>
      </c>
      <c r="DU83" s="57">
        <f>'Drive Train'!$F$35-DN83*'DEPRECATED - DT-Prelim Calcs'!$C$21*'Drive Train'!$F$39</f>
        <v>6.82</v>
      </c>
      <c r="DV83" s="1">
        <f>IF(DS83&gt;='Drive Train'!$F$29,1,0)</f>
        <v>0</v>
      </c>
      <c r="DW83" s="57">
        <f t="shared" si="142"/>
        <v>103.33333333333333</v>
      </c>
      <c r="DX83" s="63">
        <f>DX82+'DEPRECATED - DT-Prelim Calcs'!$C$11</f>
        <v>316</v>
      </c>
      <c r="DY83" s="2">
        <f>EI83/'Drive Train'!$F$35</f>
        <v>0.55000000000000004</v>
      </c>
      <c r="DZ83" s="46">
        <f>EG83*12*60/(PI() * 'Drive Train'!$F$15)/DY$2*DY83</f>
        <v>12410.222875136313</v>
      </c>
      <c r="EA83" s="2">
        <f>('DEPRECATED - DT-Prelim Calcs'!$C$6*DY83-DZ83)/('DEPRECATED - DT-Prelim Calcs'!$C$6*DY83)*'DEPRECATED - DT-Prelim Calcs'!$C$7*DY83</f>
        <v>-4.2858765720597587</v>
      </c>
      <c r="EB83" s="57">
        <f>EA83/'DEPRECATED - DT-Prelim Calcs'!$C$7*('DEPRECATED - DT-Prelim Calcs'!$C$8-'DEPRECATED - DT-Prelim Calcs'!$C$9)+'DEPRECATED - DT-Prelim Calcs'!$C$9</f>
        <v>-225.46513037148011</v>
      </c>
      <c r="EC83" s="57">
        <f t="shared" si="111"/>
        <v>-225.46513037148011</v>
      </c>
      <c r="ED83" s="2">
        <f t="shared" si="143"/>
        <v>-5.9378441187152795</v>
      </c>
      <c r="EE83" s="57">
        <f>ED83*'DEPRECATED - DT-Prelim Calcs'!$C$21/DY$2/'DEPRECATED - DT-Prelim Calcs'!$C$19/'DEPRECATED - DT-Prelim Calcs'!$C$18*3.39*'DEPRECATED - DT-Prelim Calcs'!$C$20</f>
        <v>-157.78094927345569</v>
      </c>
      <c r="EF83" s="46">
        <f t="shared" si="144"/>
        <v>1</v>
      </c>
      <c r="EG83" s="57">
        <f>EE82*'DEPRECATED - DT-Prelim Calcs'!$C$11+EG82</f>
        <v>53.702293407631174</v>
      </c>
      <c r="EH83" s="57">
        <f>EH82+0.5*EE83*'DEPRECATED - DT-Prelim Calcs'!$C$11^2+EG83*'DEPRECATED - DT-Prelim Calcs'!$C$11</f>
        <v>-152285.50435226393</v>
      </c>
      <c r="EI83" s="57">
        <f>MIN('Drive Train'!$F$35-EC82*'DEPRECATED - DT-Prelim Calcs'!$C$21*'Drive Train'!$F$39,EI82+EC$2)</f>
        <v>6.82</v>
      </c>
      <c r="EJ83" s="57">
        <f>'Drive Train'!$F$35-EC83*'DEPRECATED - DT-Prelim Calcs'!$C$21*'Drive Train'!$F$39</f>
        <v>25.927907822288809</v>
      </c>
      <c r="EK83" s="1">
        <f>IF(EH83&gt;='Drive Train'!$F$29,1,0)</f>
        <v>0</v>
      </c>
      <c r="EL83" s="57">
        <f t="shared" si="145"/>
        <v>-250.51681152386678</v>
      </c>
      <c r="EM83" s="63">
        <f>EM82+'DEPRECATED - DT-Prelim Calcs'!$C$11</f>
        <v>316</v>
      </c>
      <c r="EN83" s="2">
        <f>EX83/'Drive Train'!$F$35</f>
        <v>0.55000000000000004</v>
      </c>
      <c r="EO83" s="46">
        <f>EV83*12*60/(PI() * 'Drive Train'!$F$15)/EN$2*EN83</f>
        <v>-103813.98511935808</v>
      </c>
      <c r="EP83" s="2">
        <f>('DEPRECATED - DT-Prelim Calcs'!$C$6*EN83-EO83)/('DEPRECATED - DT-Prelim Calcs'!$C$6*EN83)*'DEPRECATED - DT-Prelim Calcs'!$C$7*EN83</f>
        <v>48.265782202186301</v>
      </c>
      <c r="EQ83" s="57">
        <f>EP83/'DEPRECATED - DT-Prelim Calcs'!$C$7*('DEPRECATED - DT-Prelim Calcs'!$C$8-'DEPRECATED - DT-Prelim Calcs'!$C$9)+'DEPRECATED - DT-Prelim Calcs'!$C$9</f>
        <v>2572.2020151620341</v>
      </c>
      <c r="ER83" s="57">
        <f t="shared" si="112"/>
        <v>93</v>
      </c>
      <c r="ES83" s="2">
        <f t="shared" si="146"/>
        <v>0.86507304327942547</v>
      </c>
      <c r="ET83" s="57">
        <f>ES83*'DEPRECATED - DT-Prelim Calcs'!$C$21/EN$2/'DEPRECATED - DT-Prelim Calcs'!$C$19/'DEPRECATED - DT-Prelim Calcs'!$C$18*3.39*'DEPRECATED - DT-Prelim Calcs'!$C$20</f>
        <v>25.773080821789936</v>
      </c>
      <c r="EU83" s="46">
        <f t="shared" si="147"/>
        <v>0</v>
      </c>
      <c r="EV83" s="57">
        <f>ET82*'DEPRECATED - DT-Prelim Calcs'!$C$11+EV82</f>
        <v>-400.66492996419584</v>
      </c>
      <c r="EW83" s="57">
        <f>EW82+0.5*ET83*'DEPRECATED - DT-Prelim Calcs'!$C$11^2+EV83*'DEPRECATED - DT-Prelim Calcs'!$C$11</f>
        <v>-197299.08226126293</v>
      </c>
      <c r="EX83" s="57">
        <f>MIN('Drive Train'!$F$35-ER82*'DEPRECATED - DT-Prelim Calcs'!$C$21*'Drive Train'!$F$39,EX82+ER$2)</f>
        <v>6.82</v>
      </c>
      <c r="EY83" s="57">
        <f>'Drive Train'!$F$35-ER83*'DEPRECATED - DT-Prelim Calcs'!$C$21*'Drive Train'!$F$39</f>
        <v>6.82</v>
      </c>
      <c r="EZ83" s="1">
        <f>IF(EW83&gt;='Drive Train'!$F$29,1,0)</f>
        <v>0</v>
      </c>
      <c r="FA83" s="57">
        <f t="shared" si="148"/>
        <v>103.33333333333333</v>
      </c>
      <c r="FB83" s="63">
        <f>FB82+'DEPRECATED - DT-Prelim Calcs'!$C$11</f>
        <v>316</v>
      </c>
      <c r="FC83" s="2">
        <f>FM83/'Drive Train'!$F$35</f>
        <v>0.55000000000000004</v>
      </c>
      <c r="FD83" s="46">
        <f>FK83*12*60/(PI() * 'Drive Train'!$F$15)/FC$2*FC83</f>
        <v>-389765.32098119613</v>
      </c>
      <c r="FE83" s="2">
        <f>('DEPRECATED - DT-Prelim Calcs'!$C$6*FC83-FD83)/('DEPRECATED - DT-Prelim Calcs'!$C$6*FC83)*'DEPRECATED - DT-Prelim Calcs'!$C$7*FC83</f>
        <v>177.56085151307366</v>
      </c>
      <c r="FF83" s="57">
        <f>FE83/'DEPRECATED - DT-Prelim Calcs'!$C$7*('DEPRECATED - DT-Prelim Calcs'!$C$8-'DEPRECATED - DT-Prelim Calcs'!$C$9)+'DEPRECATED - DT-Prelim Calcs'!$C$9</f>
        <v>9455.4208502603124</v>
      </c>
      <c r="FG83" s="57">
        <f t="shared" si="113"/>
        <v>93</v>
      </c>
      <c r="FH83" s="2">
        <f t="shared" si="149"/>
        <v>0.78067567320338405</v>
      </c>
      <c r="FI83" s="57">
        <f>FH83*'DEPRECATED - DT-Prelim Calcs'!$C$21/FC$2/'DEPRECATED - DT-Prelim Calcs'!$C$19/'DEPRECATED - DT-Prelim Calcs'!$C$18*3.39*'DEPRECATED - DT-Prelim Calcs'!$C$20</f>
        <v>25.773080821789936</v>
      </c>
      <c r="FJ83" s="46">
        <f t="shared" si="150"/>
        <v>0</v>
      </c>
      <c r="FK83" s="57">
        <f>FI82*'DEPRECATED - DT-Prelim Calcs'!$C$11+FK82</f>
        <v>-1357.5209190893495</v>
      </c>
      <c r="FL83" s="57">
        <f>FL82+0.5*FI83*'DEPRECATED - DT-Prelim Calcs'!$C$11^2+FK83*'DEPRECATED - DT-Prelim Calcs'!$C$11</f>
        <v>-295187.80093396385</v>
      </c>
      <c r="FM83" s="57">
        <f>MIN('Drive Train'!$F$35-FG82*'DEPRECATED - DT-Prelim Calcs'!$C$21*'Drive Train'!$F$39,FM82+FG$2)</f>
        <v>6.82</v>
      </c>
      <c r="FN83" s="57">
        <f>'Drive Train'!$F$35-FG83*'DEPRECATED - DT-Prelim Calcs'!$C$21*'Drive Train'!$F$39</f>
        <v>6.82</v>
      </c>
      <c r="FO83" s="1">
        <f>IF(FL83&gt;='Drive Train'!$F$29,1,0)</f>
        <v>0</v>
      </c>
      <c r="FP83" s="57">
        <f t="shared" si="151"/>
        <v>103.33333333333333</v>
      </c>
      <c r="FQ83" s="63">
        <f>FQ82+'DEPRECATED - DT-Prelim Calcs'!$C$11</f>
        <v>316</v>
      </c>
      <c r="FR83" s="2">
        <f>GB83/'Drive Train'!$F$35</f>
        <v>0.55000000000000004</v>
      </c>
      <c r="FS83" s="46">
        <f>FZ83*12*60/(PI() * 'Drive Train'!$F$15)/FR$2*FR83</f>
        <v>-192973.50560164466</v>
      </c>
      <c r="FT83" s="2">
        <f>('DEPRECATED - DT-Prelim Calcs'!$C$6*FR83-FS83)/('DEPRECATED - DT-Prelim Calcs'!$C$6*FR83)*'DEPRECATED - DT-Prelim Calcs'!$C$7*FR83</f>
        <v>88.579936866784934</v>
      </c>
      <c r="FU83" s="57">
        <f>FT83/'DEPRECATED - DT-Prelim Calcs'!$C$7*('DEPRECATED - DT-Prelim Calcs'!$C$8-'DEPRECATED - DT-Prelim Calcs'!$C$9)+'DEPRECATED - DT-Prelim Calcs'!$C$9</f>
        <v>4718.387095439215</v>
      </c>
      <c r="FV83" s="57">
        <f t="shared" si="114"/>
        <v>93</v>
      </c>
      <c r="FW83" s="2">
        <f t="shared" si="152"/>
        <v>0.7112822800297498</v>
      </c>
      <c r="FX83" s="57">
        <f>FW83*'DEPRECATED - DT-Prelim Calcs'!$C$21/FR$2/'DEPRECATED - DT-Prelim Calcs'!$C$19/'DEPRECATED - DT-Prelim Calcs'!$C$18*3.39*'DEPRECATED - DT-Prelim Calcs'!$C$20</f>
        <v>25.773080821789936</v>
      </c>
      <c r="FY83" s="46">
        <f t="shared" si="153"/>
        <v>0</v>
      </c>
      <c r="FZ83" s="57">
        <f>FX82*'DEPRECATED - DT-Prelim Calcs'!$C$11+FZ82</f>
        <v>-612.36782579353076</v>
      </c>
      <c r="GA83" s="57">
        <f>GA82+0.5*FX83*'DEPRECATED - DT-Prelim Calcs'!$C$11^2+FZ83*'DEPRECATED - DT-Prelim Calcs'!$C$11</f>
        <v>-317339.4490966688</v>
      </c>
      <c r="GB83" s="57">
        <f>MIN('Drive Train'!$F$35-FV82*'DEPRECATED - DT-Prelim Calcs'!$C$21*'Drive Train'!$F$39,GB82+FV$2)</f>
        <v>6.82</v>
      </c>
      <c r="GC83" s="57">
        <f>'Drive Train'!$F$35-FV83*'DEPRECATED - DT-Prelim Calcs'!$C$21*'Drive Train'!$F$39</f>
        <v>6.82</v>
      </c>
      <c r="GD83" s="1">
        <f>IF(GA83&gt;='Drive Train'!$F$29,1,0)</f>
        <v>0</v>
      </c>
      <c r="GE83" s="57">
        <f t="shared" si="154"/>
        <v>103.33333333333333</v>
      </c>
      <c r="GF83" s="63">
        <f>GF82+'DEPRECATED - DT-Prelim Calcs'!$C$11</f>
        <v>316</v>
      </c>
      <c r="GG83" s="2">
        <f>GQ83/'Drive Train'!$F$35</f>
        <v>0.85483870967741948</v>
      </c>
      <c r="GH83" s="46">
        <f>GO83*12*60/(PI() * 'Drive Train'!$F$15)/GG$2*GG83</f>
        <v>-62577.832316703098</v>
      </c>
      <c r="GI83" s="2">
        <f>('DEPRECATED - DT-Prelim Calcs'!$C$6*GG83-GH83)/('DEPRECATED - DT-Prelim Calcs'!$C$6*GG83)*'DEPRECATED - DT-Prelim Calcs'!$C$7*GG83</f>
        <v>30.355203669920041</v>
      </c>
      <c r="GJ83" s="57">
        <f>GI83/'DEPRECATED - DT-Prelim Calcs'!$C$7*('DEPRECATED - DT-Prelim Calcs'!$C$8-'DEPRECATED - DT-Prelim Calcs'!$C$9)+'DEPRECATED - DT-Prelim Calcs'!$C$9</f>
        <v>1618.7052410169051</v>
      </c>
      <c r="GK83" s="57">
        <f t="shared" si="155"/>
        <v>29.999999999999982</v>
      </c>
      <c r="GL83" s="2">
        <f t="shared" si="156"/>
        <v>0.99579519204165001</v>
      </c>
      <c r="GM83" s="57">
        <f>GL83*'DEPRECATED - DT-Prelim Calcs'!$C$21/GG$2/'DEPRECATED - DT-Prelim Calcs'!$C$19/'DEPRECATED - DT-Prelim Calcs'!$C$18*3.39*'DEPRECATED - DT-Prelim Calcs'!$C$20</f>
        <v>25.773080821789936</v>
      </c>
      <c r="GN83" s="46">
        <f t="shared" si="157"/>
        <v>0</v>
      </c>
      <c r="GO83" s="57">
        <f>GM82*'DEPRECATED - DT-Prelim Calcs'!$C$11+GO82</f>
        <v>-178.87174275710299</v>
      </c>
      <c r="GP83" s="57">
        <f>GP82+0.5*GM83*'DEPRECATED - DT-Prelim Calcs'!$C$11^2+GO83*'DEPRECATED - DT-Prelim Calcs'!$C$11</f>
        <v>-150783.02211863417</v>
      </c>
      <c r="GQ83" s="57">
        <f>MIN('Drive Train'!$F$35-GK82*'DEPRECATED - DT-Prelim Calcs'!$C$21*'Drive Train'!$F$39,GQ82+GK$2)</f>
        <v>10.600000000000001</v>
      </c>
      <c r="GR83" s="57">
        <f>'Drive Train'!$F$35-GK83*'DEPRECATED - DT-Prelim Calcs'!$C$21*'Drive Train'!$F$39</f>
        <v>10.600000000000001</v>
      </c>
      <c r="GS83" s="1">
        <f>IF(GP83&gt;='Drive Train'!$F$29,1,0)</f>
        <v>0</v>
      </c>
      <c r="GT83" s="57">
        <f t="shared" si="158"/>
        <v>33.333333333333314</v>
      </c>
      <c r="GU83" s="63">
        <f>GU82+'DEPRECATED - DT-Prelim Calcs'!$C$11</f>
        <v>316</v>
      </c>
      <c r="GV83" s="2">
        <f>HF83/'Drive Train'!$F$35</f>
        <v>0.83870967741935498</v>
      </c>
      <c r="GW83" s="46">
        <f>HD83*12*60/(PI() * 'Drive Train'!$F$15)/GV$2*GV83</f>
        <v>-273355.56195555505</v>
      </c>
      <c r="GX83" s="2">
        <f>('DEPRECATED - DT-Prelim Calcs'!$C$6*GV83-GW83)/('DEPRECATED - DT-Prelim Calcs'!$C$6*GV83)*'DEPRECATED - DT-Prelim Calcs'!$C$7*GV83</f>
        <v>125.62108475276595</v>
      </c>
      <c r="GY83" s="57">
        <f>GX83/'DEPRECATED - DT-Prelim Calcs'!$C$7*('DEPRECATED - DT-Prelim Calcs'!$C$8-'DEPRECATED - DT-Prelim Calcs'!$C$9)+'DEPRECATED - DT-Prelim Calcs'!$C$9</f>
        <v>6690.3287028132245</v>
      </c>
      <c r="GZ83" s="57">
        <f t="shared" si="115"/>
        <v>33.333333333333314</v>
      </c>
      <c r="HA83" s="2">
        <f t="shared" si="159"/>
        <v>0.99579519204165001</v>
      </c>
      <c r="HB83" s="57">
        <f>HA83*'DEPRECATED - DT-Prelim Calcs'!$C$21/GV$2/'DEPRECATED - DT-Prelim Calcs'!$C$19/'DEPRECATED - DT-Prelim Calcs'!$C$18*3.39*'DEPRECATED - DT-Prelim Calcs'!$C$20</f>
        <v>25.773080821789936</v>
      </c>
      <c r="HC83" s="46">
        <f t="shared" si="160"/>
        <v>0</v>
      </c>
      <c r="HD83" s="57">
        <f>HB82*'DEPRECATED - DT-Prelim Calcs'!$C$11+HD82</f>
        <v>-796.38241914903188</v>
      </c>
      <c r="HE83" s="57">
        <f>HE82+0.5*HB83*'DEPRECATED - DT-Prelim Calcs'!$C$11^2+HD83*'DEPRECATED - DT-Prelim Calcs'!$C$11</f>
        <v>-149806.08065259777</v>
      </c>
      <c r="HF83" s="57">
        <f>MIN('Drive Train'!$F$35-GZ82*'DEPRECATED - DT-Prelim Calcs'!$C$21*'Drive Train'!$F$39,HF82+GZ$2)</f>
        <v>10.400000000000002</v>
      </c>
      <c r="HG83" s="57">
        <f>'Drive Train'!$F$35-GZ83*'DEPRECATED - DT-Prelim Calcs'!$C$21*'Drive Train'!$F$39</f>
        <v>10.400000000000002</v>
      </c>
      <c r="HH83" s="1">
        <f>IF(HE83&gt;='Drive Train'!$F$29,1,0)</f>
        <v>0</v>
      </c>
      <c r="HI83" s="57">
        <f t="shared" si="161"/>
        <v>37.037037037037017</v>
      </c>
      <c r="HJ83" s="63">
        <f>HJ82+'DEPRECATED - DT-Prelim Calcs'!$C$11</f>
        <v>316</v>
      </c>
      <c r="HK83" s="2">
        <f>HU83/'Drive Train'!$F$35</f>
        <v>0.82258064516129037</v>
      </c>
      <c r="HL83" s="46">
        <f>HS83*12*60/(PI() * 'Drive Train'!$F$15)/HK$2*HK83</f>
        <v>-179685.56028944894</v>
      </c>
      <c r="HM83" s="2">
        <f>('DEPRECATED - DT-Prelim Calcs'!$C$6*HK83-HL83)/('DEPRECATED - DT-Prelim Calcs'!$C$6*HK83)*'DEPRECATED - DT-Prelim Calcs'!$C$7*HK83</f>
        <v>83.228610780274337</v>
      </c>
      <c r="HN83" s="57">
        <f>HM83/'DEPRECATED - DT-Prelim Calcs'!$C$7*('DEPRECATED - DT-Prelim Calcs'!$C$8-'DEPRECATED - DT-Prelim Calcs'!$C$9)+'DEPRECATED - DT-Prelim Calcs'!$C$9</f>
        <v>4433.5011465183388</v>
      </c>
      <c r="HO83" s="57">
        <f t="shared" si="116"/>
        <v>36.66666666666665</v>
      </c>
      <c r="HP83" s="2">
        <f t="shared" si="162"/>
        <v>0.99579519204165001</v>
      </c>
      <c r="HQ83" s="57">
        <f>HP83*'DEPRECATED - DT-Prelim Calcs'!$C$21/HK$2/'DEPRECATED - DT-Prelim Calcs'!$C$19/'DEPRECATED - DT-Prelim Calcs'!$C$18*3.39*'DEPRECATED - DT-Prelim Calcs'!$C$20</f>
        <v>25.773080821789936</v>
      </c>
      <c r="HR83" s="46">
        <f t="shared" si="163"/>
        <v>0</v>
      </c>
      <c r="HS83" s="57">
        <f>HQ82*'DEPRECATED - DT-Prelim Calcs'!$C$11+HS82</f>
        <v>-533.75271218756086</v>
      </c>
      <c r="HT83" s="57">
        <f>HT82+0.5*HQ83*'DEPRECATED - DT-Prelim Calcs'!$C$11^2+HS83*'DEPRECATED - DT-Prelim Calcs'!$C$11</f>
        <v>-134609.85464920901</v>
      </c>
      <c r="HU83" s="57">
        <f>MIN('Drive Train'!$F$35-HO82*'DEPRECATED - DT-Prelim Calcs'!$C$21*'Drive Train'!$F$39,HU82+HO$2)</f>
        <v>10.200000000000001</v>
      </c>
      <c r="HV83" s="57">
        <f>'Drive Train'!$F$35-HO83*'DEPRECATED - DT-Prelim Calcs'!$C$21*'Drive Train'!$F$39</f>
        <v>10.200000000000001</v>
      </c>
      <c r="HW83" s="1">
        <f>IF(HT83&gt;='Drive Train'!$F$29,1,0)</f>
        <v>0</v>
      </c>
      <c r="HX83" s="57">
        <f t="shared" si="164"/>
        <v>40.740740740740726</v>
      </c>
      <c r="HY83" s="63">
        <f>HY82+'DEPRECATED - DT-Prelim Calcs'!$C$11</f>
        <v>316</v>
      </c>
      <c r="HZ83" s="2">
        <f>IJ83/'Drive Train'!$F$35</f>
        <v>0.80645161290322598</v>
      </c>
      <c r="IA83" s="46">
        <f>IH83*12*60/(PI() * 'Drive Train'!$F$15)/HZ$2*HZ83</f>
        <v>-86544.367957536248</v>
      </c>
      <c r="IB83" s="2">
        <f>('DEPRECATED - DT-Prelim Calcs'!$C$6*HZ83-IA83)/('DEPRECATED - DT-Prelim Calcs'!$C$6*HZ83)*'DEPRECATED - DT-Prelim Calcs'!$C$7*HZ83</f>
        <v>41.075241966395538</v>
      </c>
      <c r="IC83" s="57">
        <f>IB83/'DEPRECATED - DT-Prelim Calcs'!$C$7*('DEPRECATED - DT-Prelim Calcs'!$C$8-'DEPRECATED - DT-Prelim Calcs'!$C$9)+'DEPRECATED - DT-Prelim Calcs'!$C$9</f>
        <v>2189.4027154724263</v>
      </c>
      <c r="ID83" s="57">
        <f t="shared" si="117"/>
        <v>39.999999999999986</v>
      </c>
      <c r="IE83" s="2">
        <f t="shared" si="165"/>
        <v>0.99579519204165001</v>
      </c>
      <c r="IF83" s="57">
        <f>IE83*'DEPRECATED - DT-Prelim Calcs'!$C$21/HZ$2/'DEPRECATED - DT-Prelim Calcs'!$C$19/'DEPRECATED - DT-Prelim Calcs'!$C$18*3.39*'DEPRECATED - DT-Prelim Calcs'!$C$20</f>
        <v>25.773080821789936</v>
      </c>
      <c r="IG83" s="46">
        <f t="shared" si="166"/>
        <v>0</v>
      </c>
      <c r="IH83" s="57">
        <f>IF82*'DEPRECATED - DT-Prelim Calcs'!$C$11+IH82</f>
        <v>-262.22005189750223</v>
      </c>
      <c r="II83" s="57">
        <f>II82+0.5*IF83*'DEPRECATED - DT-Prelim Calcs'!$C$11^2+IH83*'DEPRECATED - DT-Prelim Calcs'!$C$11</f>
        <v>-127704.79765710226</v>
      </c>
      <c r="IJ83" s="57">
        <f>MIN('Drive Train'!$F$35-ID82*'DEPRECATED - DT-Prelim Calcs'!$C$21*'Drive Train'!$F$39,IJ82+ID$2)</f>
        <v>10.000000000000002</v>
      </c>
      <c r="IK83" s="57">
        <f>'Drive Train'!$F$35-ID83*'DEPRECATED - DT-Prelim Calcs'!$C$21*'Drive Train'!$F$39</f>
        <v>10.000000000000002</v>
      </c>
      <c r="IL83" s="1">
        <f>IF(II83&gt;='Drive Train'!$F$29,1,0)</f>
        <v>0</v>
      </c>
      <c r="IM83" s="57">
        <f t="shared" si="167"/>
        <v>44.444444444444429</v>
      </c>
      <c r="IN83" s="63">
        <f>IN82+'DEPRECATED - DT-Prelim Calcs'!$C$11</f>
        <v>316</v>
      </c>
      <c r="IO83" s="2">
        <f>IY83/'Drive Train'!$F$35</f>
        <v>0.79032258064516137</v>
      </c>
      <c r="IP83" s="46">
        <f>IW83*12*60/(PI() * 'Drive Train'!$F$15)/IO$2*IO83</f>
        <v>-60441.029764870502</v>
      </c>
      <c r="IQ83" s="2">
        <f>('DEPRECATED - DT-Prelim Calcs'!$C$6*IO83-IP83)/('DEPRECATED - DT-Prelim Calcs'!$C$6*IO83)*'DEPRECATED - DT-Prelim Calcs'!$C$7*IO83</f>
        <v>29.233548288649008</v>
      </c>
      <c r="IR83" s="57">
        <f>IQ83/'DEPRECATED - DT-Prelim Calcs'!$C$7*('DEPRECATED - DT-Prelim Calcs'!$C$8-'DEPRECATED - DT-Prelim Calcs'!$C$9)+'DEPRECATED - DT-Prelim Calcs'!$C$9</f>
        <v>1558.9922180222688</v>
      </c>
      <c r="IS83" s="57">
        <f t="shared" si="118"/>
        <v>43.333333333333321</v>
      </c>
      <c r="IT83" s="2">
        <f t="shared" si="168"/>
        <v>0.99579519204165001</v>
      </c>
      <c r="IU83" s="57">
        <f>IT83*'DEPRECATED - DT-Prelim Calcs'!$C$21/IO$2/'DEPRECATED - DT-Prelim Calcs'!$C$19/'DEPRECATED - DT-Prelim Calcs'!$C$18*3.39*'DEPRECATED - DT-Prelim Calcs'!$C$20</f>
        <v>25.773080821789936</v>
      </c>
      <c r="IV83" s="46">
        <f t="shared" si="169"/>
        <v>0</v>
      </c>
      <c r="IW83" s="57">
        <f>IU82*'DEPRECATED - DT-Prelim Calcs'!$C$11+IW82</f>
        <v>-186.86710944845379</v>
      </c>
      <c r="IX83" s="57">
        <f>IX82+0.5*IU83*'DEPRECATED - DT-Prelim Calcs'!$C$11^2+IW83*'DEPRECATED - DT-Prelim Calcs'!$C$11</f>
        <v>-161990.86682181482</v>
      </c>
      <c r="IY83" s="57">
        <f>MIN('Drive Train'!$F$35-IS82*'DEPRECATED - DT-Prelim Calcs'!$C$21*'Drive Train'!$F$39,IY82+IS$2)</f>
        <v>9.8000000000000007</v>
      </c>
      <c r="IZ83" s="57">
        <f>'Drive Train'!$F$35-IS83*'DEPRECATED - DT-Prelim Calcs'!$C$21*'Drive Train'!$F$39</f>
        <v>9.8000000000000007</v>
      </c>
      <c r="JA83" s="1">
        <f>IF(IX83&gt;='Drive Train'!$F$29,1,0)</f>
        <v>0</v>
      </c>
      <c r="JB83" s="57">
        <f t="shared" si="170"/>
        <v>48.148148148148138</v>
      </c>
      <c r="JC83" s="63">
        <f>JC82+'DEPRECATED - DT-Prelim Calcs'!$C$11</f>
        <v>316</v>
      </c>
      <c r="JD83" s="2">
        <f>JN83/'Drive Train'!$F$35</f>
        <v>0.77419354838709686</v>
      </c>
      <c r="JE83" s="46">
        <f>JL83*12*60/(PI() * 'Drive Train'!$F$15)/JD$2*JD83</f>
        <v>-280915.20121370978</v>
      </c>
      <c r="JF83" s="2">
        <f>('DEPRECATED - DT-Prelim Calcs'!$C$6*JD83-JE83)/('DEPRECATED - DT-Prelim Calcs'!$C$6*JD83)*'DEPRECATED - DT-Prelim Calcs'!$C$7*JD83</f>
        <v>128.88374921428468</v>
      </c>
      <c r="JG83" s="57">
        <f>JF83/'DEPRECATED - DT-Prelim Calcs'!$C$7*('DEPRECATED - DT-Prelim Calcs'!$C$8-'DEPRECATED - DT-Prelim Calcs'!$C$9)+'DEPRECATED - DT-Prelim Calcs'!$C$9</f>
        <v>6864.0215868019604</v>
      </c>
      <c r="JH83" s="57">
        <f t="shared" si="119"/>
        <v>46.666666666666657</v>
      </c>
      <c r="JI83" s="2">
        <f t="shared" si="171"/>
        <v>0.99579519204165001</v>
      </c>
      <c r="JJ83" s="57">
        <f>JI83*'DEPRECATED - DT-Prelim Calcs'!$C$21/JD$2/'DEPRECATED - DT-Prelim Calcs'!$C$19/'DEPRECATED - DT-Prelim Calcs'!$C$18*3.39*'DEPRECATED - DT-Prelim Calcs'!$C$20</f>
        <v>25.773080821789936</v>
      </c>
      <c r="JK83" s="46">
        <f t="shared" si="172"/>
        <v>0</v>
      </c>
      <c r="JL83" s="57">
        <f>JJ82*'DEPRECATED - DT-Prelim Calcs'!$C$11+JL82</f>
        <v>-886.60687839809043</v>
      </c>
      <c r="JM83" s="57">
        <f>JM82+0.5*JJ83*'DEPRECATED - DT-Prelim Calcs'!$C$11^2+JL83*'DEPRECATED - DT-Prelim Calcs'!$C$11</f>
        <v>-197027.62917310858</v>
      </c>
      <c r="JN83" s="57">
        <f>MIN('Drive Train'!$F$35-JH82*'DEPRECATED - DT-Prelim Calcs'!$C$21*'Drive Train'!$F$39,JN82+JH$2)</f>
        <v>9.6000000000000014</v>
      </c>
      <c r="JO83" s="57">
        <f>'Drive Train'!$F$35-JH83*'DEPRECATED - DT-Prelim Calcs'!$C$21*'Drive Train'!$F$39</f>
        <v>9.6000000000000014</v>
      </c>
      <c r="JP83" s="1">
        <f>IF(JM83&gt;='Drive Train'!$F$29,1,0)</f>
        <v>0</v>
      </c>
      <c r="JQ83" s="57">
        <f>MIN(JG83,'DEPRECATED - DT-Prelim Calcs'!$C$10)*'DEPRECATED - DT-Prelim Calcs'!$C$11*1000/60/60</f>
        <v>103.33333333333333</v>
      </c>
      <c r="JR83" s="63">
        <f>JR82+'DEPRECATED - DT-Prelim Calcs'!$C$11</f>
        <v>316</v>
      </c>
      <c r="JS83" s="2">
        <f>KC83/'Drive Train'!$F$35</f>
        <v>0.75806451612903225</v>
      </c>
      <c r="JT83" s="46">
        <f>KA83*12*60/(PI() * 'Drive Train'!$F$15)/JS$2*JS83</f>
        <v>-361738.95255134476</v>
      </c>
      <c r="JU83" s="2">
        <f>('DEPRECATED - DT-Prelim Calcs'!$C$6*JS83-JT83)/('DEPRECATED - DT-Prelim Calcs'!$C$6*JS83)*'DEPRECATED - DT-Prelim Calcs'!$C$7*JS83</f>
        <v>165.38995155305315</v>
      </c>
      <c r="JV83" s="57">
        <f>JU83/'DEPRECATED - DT-Prelim Calcs'!$C$7*('DEPRECATED - DT-Prelim Calcs'!$C$8-'DEPRECATED - DT-Prelim Calcs'!$C$9)+'DEPRECATED - DT-Prelim Calcs'!$C$9</f>
        <v>8807.484557782871</v>
      </c>
      <c r="JW83" s="57">
        <f t="shared" si="120"/>
        <v>49.999999999999993</v>
      </c>
      <c r="JX83" s="2">
        <f t="shared" si="173"/>
        <v>0.99579519204165001</v>
      </c>
      <c r="JY83" s="57">
        <f>JX83*'DEPRECATED - DT-Prelim Calcs'!$C$21/JS$2/'DEPRECATED - DT-Prelim Calcs'!$C$19/'DEPRECATED - DT-Prelim Calcs'!$C$18*3.39*'DEPRECATED - DT-Prelim Calcs'!$C$20</f>
        <v>25.773080821789936</v>
      </c>
      <c r="JZ83" s="46">
        <f t="shared" si="174"/>
        <v>0</v>
      </c>
      <c r="KA83" s="57">
        <f>JY82*'DEPRECATED - DT-Prelim Calcs'!$C$11+KA82</f>
        <v>-1165.9891564066572</v>
      </c>
      <c r="KB83" s="57">
        <f>KB82+0.5*JY83*'DEPRECATED - DT-Prelim Calcs'!$C$11^2+KA83*'DEPRECATED - DT-Prelim Calcs'!$C$11</f>
        <v>-175854.18769972899</v>
      </c>
      <c r="KC83" s="57">
        <f>MIN('Drive Train'!$F$35-JW82*'DEPRECATED - DT-Prelim Calcs'!$C$21*'Drive Train'!$F$39,KC82+JW$2)</f>
        <v>9.4</v>
      </c>
      <c r="KD83" s="57">
        <f>'Drive Train'!$F$35-JW83*'DEPRECATED - DT-Prelim Calcs'!$C$21*'Drive Train'!$F$39</f>
        <v>9.4</v>
      </c>
      <c r="KE83" s="1">
        <f>IF(KB83&gt;='Drive Train'!$F$29,1,0)</f>
        <v>0</v>
      </c>
      <c r="KF83" s="57">
        <f>MIN(JV83,'DEPRECATED - DT-Prelim Calcs'!$C$10)*'DEPRECATED - DT-Prelim Calcs'!$C$11*1000/60/60</f>
        <v>103.33333333333333</v>
      </c>
      <c r="KG83" s="63">
        <f>KG82+'DEPRECATED - DT-Prelim Calcs'!$C$11</f>
        <v>316</v>
      </c>
      <c r="KH83" s="2">
        <f>KR83/'Drive Train'!$F$35</f>
        <v>0.74193548387096786</v>
      </c>
      <c r="KI83" s="46">
        <f>KP83*12*60/(PI() * 'Drive Train'!$F$15)/KH$2*KH83</f>
        <v>-65315.972860473223</v>
      </c>
      <c r="KJ83" s="2">
        <f>('DEPRECATED - DT-Prelim Calcs'!$C$6*KH83-KI83)/('DEPRECATED - DT-Prelim Calcs'!$C$6*KH83)*'DEPRECATED - DT-Prelim Calcs'!$C$7*KH83</f>
        <v>31.321177948350513</v>
      </c>
      <c r="KK83" s="57">
        <f>KJ83/'DEPRECATED - DT-Prelim Calcs'!$C$7*('DEPRECATED - DT-Prelim Calcs'!$C$8-'DEPRECATED - DT-Prelim Calcs'!$C$9)+'DEPRECATED - DT-Prelim Calcs'!$C$9</f>
        <v>1670.1303447192411</v>
      </c>
      <c r="KL83" s="57">
        <f t="shared" si="121"/>
        <v>53.333333333333329</v>
      </c>
      <c r="KM83" s="2">
        <f t="shared" si="175"/>
        <v>0.99579519204165001</v>
      </c>
      <c r="KN83" s="57">
        <f>KM83*'DEPRECATED - DT-Prelim Calcs'!$C$21/KH$2/'DEPRECATED - DT-Prelim Calcs'!$C$19/'DEPRECATED - DT-Prelim Calcs'!$C$18*3.39*'DEPRECATED - DT-Prelim Calcs'!$C$20</f>
        <v>25.773080821789936</v>
      </c>
      <c r="KO83" s="46">
        <f t="shared" si="176"/>
        <v>0</v>
      </c>
      <c r="KP83" s="57">
        <f>KN82*'DEPRECATED - DT-Prelim Calcs'!$C$11+KP82</f>
        <v>-215.10903946191138</v>
      </c>
      <c r="KQ83" s="57">
        <f>KQ82+0.5*KN83*'DEPRECATED - DT-Prelim Calcs'!$C$11^2+KP83*'DEPRECATED - DT-Prelim Calcs'!$C$11</f>
        <v>-144198.52332246894</v>
      </c>
      <c r="KR83" s="57">
        <f>MIN('Drive Train'!$F$35-KL82*'DEPRECATED - DT-Prelim Calcs'!$C$21*'Drive Train'!$F$39,KR82+KL$2)</f>
        <v>9.2000000000000011</v>
      </c>
      <c r="KS83" s="57">
        <f>'Drive Train'!$F$35-KL83*'DEPRECATED - DT-Prelim Calcs'!$C$21*'Drive Train'!$F$39</f>
        <v>9.2000000000000011</v>
      </c>
      <c r="KT83" s="1">
        <f>IF(KQ83&gt;='Drive Train'!$F$29,1,0)</f>
        <v>0</v>
      </c>
      <c r="KU83" s="57">
        <f>MIN(KK83,'DEPRECATED - DT-Prelim Calcs'!$C$10)*'DEPRECATED - DT-Prelim Calcs'!$C$11*1000/60/60</f>
        <v>103.33333333333333</v>
      </c>
      <c r="KV83" s="63">
        <f>KV82+'DEPRECATED - DT-Prelim Calcs'!$C$11</f>
        <v>316</v>
      </c>
      <c r="KW83" s="2">
        <f>LG83/'Drive Train'!$F$35</f>
        <v>0.72580645161290325</v>
      </c>
      <c r="KX83" s="46">
        <f>LE83*12*60/(PI() * 'Drive Train'!$F$15)/KW$2*KW83</f>
        <v>-254056.20034484877</v>
      </c>
      <c r="KY83" s="2">
        <f>('DEPRECATED - DT-Prelim Calcs'!$C$6*KW83-KX83)/('DEPRECATED - DT-Prelim Calcs'!$C$6*KW83)*'DEPRECATED - DT-Prelim Calcs'!$C$7*KW83</f>
        <v>116.62263498011048</v>
      </c>
      <c r="KZ83" s="57">
        <f>KY83/'DEPRECATED - DT-Prelim Calcs'!$C$7*('DEPRECATED - DT-Prelim Calcs'!$C$8-'DEPRECATED - DT-Prelim Calcs'!$C$9)+'DEPRECATED - DT-Prelim Calcs'!$C$9</f>
        <v>6211.2826008083712</v>
      </c>
      <c r="LA83" s="57">
        <f t="shared" si="122"/>
        <v>56.666666666666664</v>
      </c>
      <c r="LB83" s="2">
        <f t="shared" si="177"/>
        <v>0.99579519204165001</v>
      </c>
      <c r="LC83" s="57">
        <f>LB83*'DEPRECATED - DT-Prelim Calcs'!$C$21/KW$2/'DEPRECATED - DT-Prelim Calcs'!$C$19/'DEPRECATED - DT-Prelim Calcs'!$C$18*3.39*'DEPRECATED - DT-Prelim Calcs'!$C$20</f>
        <v>25.773080821789936</v>
      </c>
      <c r="LD83" s="46">
        <f t="shared" si="178"/>
        <v>0</v>
      </c>
      <c r="LE83" s="57">
        <f>LC82*'DEPRECATED - DT-Prelim Calcs'!$C$11+LE82</f>
        <v>-855.29193627013342</v>
      </c>
      <c r="LF83" s="57">
        <f>LF82+0.5*LC83*'DEPRECATED - DT-Prelim Calcs'!$C$11^2+LE83*'DEPRECATED - DT-Prelim Calcs'!$C$11</f>
        <v>-173729.54897363126</v>
      </c>
      <c r="LG83" s="57">
        <f>MIN('Drive Train'!$F$35-LA82*'DEPRECATED - DT-Prelim Calcs'!$C$21*'Drive Train'!$F$39,LG82+LA$2)</f>
        <v>9</v>
      </c>
      <c r="LH83" s="57">
        <f>'Drive Train'!$F$35-LA83*'DEPRECATED - DT-Prelim Calcs'!$C$21*'Drive Train'!$F$39</f>
        <v>9</v>
      </c>
      <c r="LI83" s="1">
        <f>IF(LF83&gt;='Drive Train'!$F$29,1,0)</f>
        <v>0</v>
      </c>
      <c r="LJ83" s="57">
        <f>MIN(KZ83,'DEPRECATED - DT-Prelim Calcs'!$C$10)*'DEPRECATED - DT-Prelim Calcs'!$C$11*1000/60/60</f>
        <v>103.33333333333333</v>
      </c>
      <c r="LK83" s="63">
        <f>LK82+'DEPRECATED - DT-Prelim Calcs'!$C$11</f>
        <v>316</v>
      </c>
      <c r="LL83" s="2">
        <f>LV83/'Drive Train'!$F$35</f>
        <v>0.70967741935483875</v>
      </c>
      <c r="LM83" s="46">
        <f>LT83*12*60/(PI() * 'Drive Train'!$F$15)/LL$2*LL83</f>
        <v>-102762.01845830336</v>
      </c>
      <c r="LN83" s="2">
        <f>('DEPRECATED - DT-Prelim Calcs'!$C$6*LL83-LM83)/('DEPRECATED - DT-Prelim Calcs'!$C$6*LL83)*'DEPRECATED - DT-Prelim Calcs'!$C$7*LL83</f>
        <v>48.174950063667886</v>
      </c>
      <c r="LO83" s="57">
        <f>LN83/'DEPRECATED - DT-Prelim Calcs'!$C$7*('DEPRECATED - DT-Prelim Calcs'!$C$8-'DEPRECATED - DT-Prelim Calcs'!$C$9)+'DEPRECATED - DT-Prelim Calcs'!$C$9</f>
        <v>2567.3664287006595</v>
      </c>
      <c r="LP83" s="57">
        <f t="shared" si="123"/>
        <v>60</v>
      </c>
      <c r="LQ83" s="2">
        <f t="shared" si="179"/>
        <v>0.99579519204165001</v>
      </c>
      <c r="LR83" s="57">
        <f>LQ83*'DEPRECATED - DT-Prelim Calcs'!$C$21/LL$2/'DEPRECATED - DT-Prelim Calcs'!$C$19/'DEPRECATED - DT-Prelim Calcs'!$C$18*3.39*'DEPRECATED - DT-Prelim Calcs'!$C$20</f>
        <v>25.773080821789936</v>
      </c>
      <c r="LS83" s="46">
        <f t="shared" si="180"/>
        <v>0</v>
      </c>
      <c r="LT83" s="57">
        <f>LR82*'DEPRECATED - DT-Prelim Calcs'!$C$11+LT82</f>
        <v>-353.81565297826364</v>
      </c>
      <c r="LU83" s="57">
        <f>LU82+0.5*LR83*'DEPRECATED - DT-Prelim Calcs'!$C$11^2+LT83*'DEPRECATED - DT-Prelim Calcs'!$C$11</f>
        <v>-166127.36095577365</v>
      </c>
      <c r="LV83" s="57">
        <f>MIN('Drive Train'!$F$35-LP82*'DEPRECATED - DT-Prelim Calcs'!$C$21*'Drive Train'!$F$39,LV82+LP$2)</f>
        <v>8.8000000000000007</v>
      </c>
      <c r="LW83" s="57">
        <f>'Drive Train'!$F$35-LP83*'DEPRECATED - DT-Prelim Calcs'!$C$21*'Drive Train'!$F$39</f>
        <v>8.8000000000000007</v>
      </c>
      <c r="LX83" s="1">
        <f>IF(LU83&gt;='Drive Train'!$F$29,1,0)</f>
        <v>0</v>
      </c>
      <c r="LY83" s="57">
        <f>MIN(LO83,'DEPRECATED - DT-Prelim Calcs'!$C$10)*'DEPRECATED - DT-Prelim Calcs'!$C$11*1000/60/60</f>
        <v>103.33333333333333</v>
      </c>
      <c r="LZ83" s="63">
        <f>LZ82+'DEPRECATED - DT-Prelim Calcs'!$C$11</f>
        <v>316</v>
      </c>
    </row>
    <row r="84" spans="18:338" x14ac:dyDescent="0.2">
      <c r="R84" s="63">
        <f>R83+'DEPRECATED - DT-Prelim Calcs'!$C$11</f>
        <v>320</v>
      </c>
      <c r="S84" s="2">
        <f>AG84/'Drive Train'!$F$35</f>
        <v>0</v>
      </c>
      <c r="T84" s="46">
        <f>AE84*12*60/(PI() * 'Drive Train'!$F$15)/S$2*ABS(S84)</f>
        <v>0</v>
      </c>
      <c r="U84" s="2">
        <f>IF(OR(AD83=1,AND($C$32=Motors!$C$32,'DEPRECATED - DT-Prelim Calcs'!AI83=1)),0,IF(AG84=0,-(V83+$C$9)/($C$8-$C$9)*$C$7,($C$6*S84-T84)/($C$6*S84)*$C$7*S84))</f>
        <v>0</v>
      </c>
      <c r="V84" s="57">
        <f>IF(AND(AD83=1,AI83=1),0,ABS(U84/$C$7*($C$8-$C$9)+$C$9) *'Drive Train'!$AA$49 + V83*(1-'Drive Train'!$AA$49))</f>
        <v>0</v>
      </c>
      <c r="W84" s="57">
        <f t="shared" si="96"/>
        <v>0</v>
      </c>
      <c r="X84" s="2">
        <f>MAX(MIN(IF(AND(AI83=1,AG84&lt;0),-1,1)*(W84-$C$9)/($C$8-$C$9)*$C$7-$C$29*AE84/T$2 -  AI83*$C$29/2,X$2),MAX(X$4:X83)*-1)</f>
        <v>-0.2458281045106315</v>
      </c>
      <c r="Y84" s="57">
        <f t="shared" si="97"/>
        <v>0</v>
      </c>
      <c r="Z84" s="57">
        <f t="shared" si="98"/>
        <v>0</v>
      </c>
      <c r="AA84" s="57">
        <f t="shared" si="99"/>
        <v>0</v>
      </c>
      <c r="AB84" s="57" t="e">
        <f t="shared" si="100"/>
        <v>#N/A</v>
      </c>
      <c r="AC84" s="46">
        <f t="shared" si="124"/>
        <v>1</v>
      </c>
      <c r="AD84" s="1">
        <f t="shared" si="101"/>
        <v>1</v>
      </c>
      <c r="AE84" s="57">
        <f t="shared" si="102"/>
        <v>0</v>
      </c>
      <c r="AF84" s="57" t="e">
        <f t="shared" si="103"/>
        <v>#N/A</v>
      </c>
      <c r="AG84" s="57">
        <f>IF(AI83=0,MIN('Drive Train'!$F$35-W83*$C$21*'Drive Train'!$F$39,AG83+W$2)-$C$3,IF(AE83-1&lt;=0,0,IF($C$32=Motors!$C$30,MAX(MAX(AG$4:AG83)*-1,AG83-W$2),MAX(0,MAX(AG$4:AG83)*-1,AG83-W$2))))</f>
        <v>0</v>
      </c>
      <c r="AH84" s="57">
        <f>'Drive Train'!$F$35-ABS(W84)*'DEPRECATED - DT-Prelim Calcs'!$C$21*'Drive Train'!$F$39</f>
        <v>12.4</v>
      </c>
      <c r="AI84" s="1">
        <f>IF(AJ84&gt;='Drive Train'!$F$29,1,0)</f>
        <v>1</v>
      </c>
      <c r="AJ84" s="57">
        <f>AJ83+0.5*Y84*'DEPRECATED - DT-Prelim Calcs'!$C$11^2+AE84*'DEPRECATED - DT-Prelim Calcs'!$C$11</f>
        <v>784.33981740885292</v>
      </c>
      <c r="AK84" s="57">
        <f t="shared" si="181"/>
        <v>0</v>
      </c>
      <c r="AL84" s="63">
        <f>AL83+'DEPRECATED - DT-Prelim Calcs'!$C$11</f>
        <v>320</v>
      </c>
      <c r="AM84" s="2">
        <f>AW84/'Drive Train'!$F$35</f>
        <v>0.90171798699680406</v>
      </c>
      <c r="AN84" s="46">
        <f>AU84*12*60/(PI() * 'Drive Train'!$F$15)/AM$2*AM84</f>
        <v>4074.5129720017817</v>
      </c>
      <c r="AO84" s="2">
        <f>('DEPRECATED - DT-Prelim Calcs'!$C$6*AM84-AN84)/('DEPRECATED - DT-Prelim Calcs'!$C$6*AM84)*'DEPRECATED - DT-Prelim Calcs'!$C$7*AM84</f>
        <v>0.33081834818869671</v>
      </c>
      <c r="AP84" s="57">
        <f>AO84/'DEPRECATED - DT-Prelim Calcs'!$C$7*('DEPRECATED - DT-Prelim Calcs'!$C$8-'DEPRECATED - DT-Prelim Calcs'!$C$9)+'DEPRECATED - DT-Prelim Calcs'!$C$9</f>
        <v>20.311615797763398</v>
      </c>
      <c r="AQ84" s="57">
        <f t="shared" si="105"/>
        <v>20.311615797763398</v>
      </c>
      <c r="AR84" s="2">
        <f t="shared" si="125"/>
        <v>-2.1295301078083639E-9</v>
      </c>
      <c r="AS84" s="57">
        <f>AR84*'DEPRECATED - DT-Prelim Calcs'!$C$21/AM$2/'DEPRECATED - DT-Prelim Calcs'!$C$19/'DEPRECATED - DT-Prelim Calcs'!$C$18*3.39*'DEPRECATED - DT-Prelim Calcs'!$C$20</f>
        <v>-1.5432565416555689E-8</v>
      </c>
      <c r="AT84" s="46">
        <f t="shared" si="126"/>
        <v>0</v>
      </c>
      <c r="AU84" s="57">
        <f>AS83*'DEPRECATED - DT-Prelim Calcs'!$C$11+AU83</f>
        <v>39.432321303413602</v>
      </c>
      <c r="AV84" s="57">
        <f>AV83+0.5*AS84*'DEPRECATED - DT-Prelim Calcs'!$C$11^2+AU84*'DEPRECATED - DT-Prelim Calcs'!$C$11</f>
        <v>12573.729241386218</v>
      </c>
      <c r="AW84" s="57">
        <f>MIN('Drive Train'!$F$35-AQ83*'DEPRECATED - DT-Prelim Calcs'!$C$21*'Drive Train'!$F$39,AW83+AQ$2)</f>
        <v>11.181303038760371</v>
      </c>
      <c r="AX84" s="57">
        <f>'Drive Train'!$F$35-AQ84*'DEPRECATED - DT-Prelim Calcs'!$C$21*'Drive Train'!$F$39</f>
        <v>11.181303052134197</v>
      </c>
      <c r="AY84" s="1">
        <f>IF(AV84&gt;='Drive Train'!$F$29,1,0)</f>
        <v>1</v>
      </c>
      <c r="AZ84" s="57">
        <f t="shared" si="127"/>
        <v>22.568461997514888</v>
      </c>
      <c r="BA84" s="63">
        <f>BA83+'DEPRECATED - DT-Prelim Calcs'!$C$11</f>
        <v>320</v>
      </c>
      <c r="BB84" s="2">
        <f>BL84/'Drive Train'!$F$35</f>
        <v>0.55000000000000004</v>
      </c>
      <c r="BC84" s="46">
        <f>BJ84*12*60/(PI() * 'Drive Train'!$F$15)/BB$2*BB84</f>
        <v>5574.3989400784958</v>
      </c>
      <c r="BD84" s="2">
        <f>('DEPRECATED - DT-Prelim Calcs'!$C$6*BB84-BC84)/('DEPRECATED - DT-Prelim Calcs'!$C$6*BB84)*'DEPRECATED - DT-Prelim Calcs'!$C$7*BB84</f>
        <v>-1.1950068378216085</v>
      </c>
      <c r="BE84" s="57">
        <f>BD84/'DEPRECATED - DT-Prelim Calcs'!$C$7*('DEPRECATED - DT-Prelim Calcs'!$C$8-'DEPRECATED - DT-Prelim Calcs'!$C$9)+'DEPRECATED - DT-Prelim Calcs'!$C$9</f>
        <v>-60.91799887656115</v>
      </c>
      <c r="BF84" s="57">
        <f t="shared" si="106"/>
        <v>-60.91799887656115</v>
      </c>
      <c r="BG84" s="2">
        <f t="shared" si="128"/>
        <v>-1.9370342964557439</v>
      </c>
      <c r="BH84" s="57">
        <f>BG84*'DEPRECATED - DT-Prelim Calcs'!$C$21/BB$2/'DEPRECATED - DT-Prelim Calcs'!$C$19/'DEPRECATED - DT-Prelim Calcs'!$C$18*3.39*'DEPRECATED - DT-Prelim Calcs'!$C$20</f>
        <v>-20.276476799543321</v>
      </c>
      <c r="BI84" s="46">
        <f t="shared" si="129"/>
        <v>1</v>
      </c>
      <c r="BJ84" s="57">
        <f>BH83*'DEPRECATED - DT-Prelim Calcs'!$C$11+BJ83</f>
        <v>61.232485168983672</v>
      </c>
      <c r="BK84" s="57">
        <f>BK83+0.5*BH84*'DEPRECATED - DT-Prelim Calcs'!$C$11^2+BJ84*'DEPRECATED - DT-Prelim Calcs'!$C$11</f>
        <v>6651.5672405345631</v>
      </c>
      <c r="BL84" s="57">
        <f>MIN('Drive Train'!$F$35-BF83*'DEPRECATED - DT-Prelim Calcs'!$C$21*'Drive Train'!$F$39,BL83+BF$2)</f>
        <v>6.82</v>
      </c>
      <c r="BM84" s="57">
        <f>'Drive Train'!$F$35-BF84*'DEPRECATED - DT-Prelim Calcs'!$C$21*'Drive Train'!$F$39</f>
        <v>16.055079932593671</v>
      </c>
      <c r="BN84" s="1">
        <f>IF(BK84&gt;='Drive Train'!$F$29,1,0)</f>
        <v>1</v>
      </c>
      <c r="BO84" s="57">
        <f t="shared" si="130"/>
        <v>-67.686665418401276</v>
      </c>
      <c r="BP84" s="63">
        <f>BP83+'DEPRECATED - DT-Prelim Calcs'!$C$11</f>
        <v>320</v>
      </c>
      <c r="BQ84" s="2">
        <f>CA84/'Drive Train'!$F$35</f>
        <v>0.68656997842327083</v>
      </c>
      <c r="BR84" s="46">
        <f>BY84*12*60/(PI() * 'Drive Train'!$F$15)/BQ$2*BQ84</f>
        <v>9724.0035290556189</v>
      </c>
      <c r="BS84" s="2">
        <f>('DEPRECATED - DT-Prelim Calcs'!$C$6*BQ84-BR84)/('DEPRECATED - DT-Prelim Calcs'!$C$6*BQ84)*'DEPRECATED - DT-Prelim Calcs'!$C$7*BQ84</f>
        <v>-2.742148435494109</v>
      </c>
      <c r="BT84" s="57">
        <f>BS84/'DEPRECATED - DT-Prelim Calcs'!$C$7*('DEPRECATED - DT-Prelim Calcs'!$C$8-'DEPRECATED - DT-Prelim Calcs'!$C$9)+'DEPRECATED - DT-Prelim Calcs'!$C$9</f>
        <v>-143.28242500991462</v>
      </c>
      <c r="BU84" s="57">
        <f t="shared" si="107"/>
        <v>-143.28242500991462</v>
      </c>
      <c r="BV84" s="2">
        <f t="shared" si="131"/>
        <v>-3.7790676407104065</v>
      </c>
      <c r="BW84" s="57">
        <f>BV84*'DEPRECATED - DT-Prelim Calcs'!$C$21/BQ$2/'DEPRECATED - DT-Prelim Calcs'!$C$19/'DEPRECATED - DT-Prelim Calcs'!$C$18*3.39*'DEPRECATED - DT-Prelim Calcs'!$C$20</f>
        <v>-51.730350288446857</v>
      </c>
      <c r="BX84" s="46">
        <f t="shared" si="132"/>
        <v>1</v>
      </c>
      <c r="BY84" s="57">
        <f>BW83*'DEPRECATED - DT-Prelim Calcs'!$C$11+BY83</f>
        <v>65.433666869186524</v>
      </c>
      <c r="BZ84" s="57">
        <f>BZ83+0.5*BW84*'DEPRECATED - DT-Prelim Calcs'!$C$11^2+BY84*'DEPRECATED - DT-Prelim Calcs'!$C$11</f>
        <v>-6998.4677687230969</v>
      </c>
      <c r="CA84" s="57">
        <f>MIN('Drive Train'!$F$35-BU83*'DEPRECATED - DT-Prelim Calcs'!$C$21*'Drive Train'!$F$39,CA83+BU$2)</f>
        <v>8.513467732448559</v>
      </c>
      <c r="CB84" s="57">
        <f>'Drive Train'!$F$35-BU84*'DEPRECATED - DT-Prelim Calcs'!$C$21*'Drive Train'!$F$39</f>
        <v>20.996945500594876</v>
      </c>
      <c r="CC84" s="1">
        <f>IF(BZ84&gt;='Drive Train'!$F$29,1,0)</f>
        <v>0</v>
      </c>
      <c r="CD84" s="57">
        <f t="shared" si="133"/>
        <v>-159.20269445546066</v>
      </c>
      <c r="CE84" s="63">
        <f>CE83+'DEPRECATED - DT-Prelim Calcs'!$C$11</f>
        <v>320</v>
      </c>
      <c r="CF84" s="2">
        <f>CP84/'Drive Train'!$F$35</f>
        <v>0.55000000000000004</v>
      </c>
      <c r="CG84" s="46">
        <f>CN84*12*60/(PI() * 'Drive Train'!$F$15)/CF$2*CF84</f>
        <v>5715.2837613656211</v>
      </c>
      <c r="CH84" s="2">
        <f>('DEPRECATED - DT-Prelim Calcs'!$C$6*CF84-CG84)/('DEPRECATED - DT-Prelim Calcs'!$C$6*CF84)*'DEPRECATED - DT-Prelim Calcs'!$C$7*CF84</f>
        <v>-1.2587089802797646</v>
      </c>
      <c r="CI84" s="57">
        <f>CH84/'DEPRECATED - DT-Prelim Calcs'!$C$7*('DEPRECATED - DT-Prelim Calcs'!$C$8-'DEPRECATED - DT-Prelim Calcs'!$C$9)+'DEPRECATED - DT-Prelim Calcs'!$C$9</f>
        <v>-64.309278908669626</v>
      </c>
      <c r="CJ84" s="57">
        <f t="shared" si="108"/>
        <v>-64.309278908669626</v>
      </c>
      <c r="CK84" s="2">
        <f t="shared" si="134"/>
        <v>-2.0194901031247965</v>
      </c>
      <c r="CL84" s="57">
        <f>CK84*'DEPRECATED - DT-Prelim Calcs'!$C$21/CF$2/'DEPRECATED - DT-Prelim Calcs'!$C$19/'DEPRECATED - DT-Prelim Calcs'!$C$18*3.39*'DEPRECATED - DT-Prelim Calcs'!$C$20</f>
        <v>-34.148596298621229</v>
      </c>
      <c r="CM84" s="46">
        <f t="shared" si="135"/>
        <v>1</v>
      </c>
      <c r="CN84" s="57">
        <f>CL83*'DEPRECATED - DT-Prelim Calcs'!$C$11+CN83</f>
        <v>38.863838696725708</v>
      </c>
      <c r="CO84" s="57">
        <f>CO83+0.5*CL84*'DEPRECATED - DT-Prelim Calcs'!$C$11^2+CN84*'DEPRECATED - DT-Prelim Calcs'!$C$11</f>
        <v>-27705.268880333955</v>
      </c>
      <c r="CP84" s="57">
        <f>MIN('Drive Train'!$F$35-CJ83*'DEPRECATED - DT-Prelim Calcs'!$C$21*'Drive Train'!$F$39,CP83+CJ$2)</f>
        <v>6.82</v>
      </c>
      <c r="CQ84" s="57">
        <f>'Drive Train'!$F$35-CJ84*'DEPRECATED - DT-Prelim Calcs'!$C$21*'Drive Train'!$F$39</f>
        <v>16.258556734520177</v>
      </c>
      <c r="CR84" s="1">
        <f>IF(CO84&gt;='Drive Train'!$F$29,1,0)</f>
        <v>0</v>
      </c>
      <c r="CS84" s="57">
        <f t="shared" si="136"/>
        <v>-71.454754342966254</v>
      </c>
      <c r="CT84" s="63">
        <f>CT83+'DEPRECATED - DT-Prelim Calcs'!$C$11</f>
        <v>320</v>
      </c>
      <c r="CU84" s="2">
        <f>DE84/'Drive Train'!$F$35</f>
        <v>2.5687345822135672</v>
      </c>
      <c r="CV84" s="46">
        <f>DC84*12*60/(PI() * 'Drive Train'!$F$15)/CU$2*CU84</f>
        <v>-471884.48949715745</v>
      </c>
      <c r="CW84" s="2">
        <f>('DEPRECATED - DT-Prelim Calcs'!$C$6*CU84-CV84)/('DEPRECATED - DT-Prelim Calcs'!$C$6*CU84)*'DEPRECATED - DT-Prelim Calcs'!$C$7*CU84</f>
        <v>219.55680788312523</v>
      </c>
      <c r="CX84" s="57">
        <f>CW84/'DEPRECATED - DT-Prelim Calcs'!$C$7*('DEPRECATED - DT-Prelim Calcs'!$C$8-'DEPRECATED - DT-Prelim Calcs'!$C$9)+'DEPRECATED - DT-Prelim Calcs'!$C$9</f>
        <v>11691.139191454344</v>
      </c>
      <c r="CY84" s="57">
        <f t="shared" si="109"/>
        <v>93</v>
      </c>
      <c r="CZ84" s="2">
        <f t="shared" si="137"/>
        <v>1.2803081040535502</v>
      </c>
      <c r="DA84" s="57">
        <f>CZ84*'DEPRECATED - DT-Prelim Calcs'!$C$21/CU$2/'DEPRECATED - DT-Prelim Calcs'!$C$19/'DEPRECATED - DT-Prelim Calcs'!$C$18*3.39*'DEPRECATED - DT-Prelim Calcs'!$C$20</f>
        <v>25.773080821789936</v>
      </c>
      <c r="DB84" s="46">
        <f t="shared" si="138"/>
        <v>0</v>
      </c>
      <c r="DC84" s="57">
        <f>DA83*'DEPRECATED - DT-Prelim Calcs'!$C$11+DC83</f>
        <v>-577.12028942661152</v>
      </c>
      <c r="DD84" s="57">
        <f>DD83+0.5*DA84*'DEPRECATED - DT-Prelim Calcs'!$C$11^2+DC84*'DEPRECATED - DT-Prelim Calcs'!$C$11</f>
        <v>-52042.215662361174</v>
      </c>
      <c r="DE84" s="57">
        <f>MIN('Drive Train'!$F$35-CY83*'DEPRECATED - DT-Prelim Calcs'!$C$21*'Drive Train'!$F$39,DE83+CY$2)</f>
        <v>31.852308819448233</v>
      </c>
      <c r="DF84" s="57">
        <f>'Drive Train'!$F$35-CY84*'DEPRECATED - DT-Prelim Calcs'!$C$21*'Drive Train'!$F$39</f>
        <v>6.82</v>
      </c>
      <c r="DG84" s="1">
        <f>IF(DD84&gt;='Drive Train'!$F$29,1,0)</f>
        <v>0</v>
      </c>
      <c r="DH84" s="57">
        <f t="shared" si="139"/>
        <v>103.33333333333333</v>
      </c>
      <c r="DI84" s="63">
        <f>DI83+'DEPRECATED - DT-Prelim Calcs'!$C$11</f>
        <v>320</v>
      </c>
      <c r="DJ84" s="2">
        <f>DT84/'Drive Train'!$F$35</f>
        <v>0.55000000000000004</v>
      </c>
      <c r="DK84" s="46">
        <f>DR84*12*60/(PI() * 'Drive Train'!$F$15)/DJ$2*DJ84</f>
        <v>-81818.344658090413</v>
      </c>
      <c r="DL84" s="2">
        <f>('DEPRECATED - DT-Prelim Calcs'!$C$6*DJ84-DK84)/('DEPRECATED - DT-Prelim Calcs'!$C$6*DJ84)*'DEPRECATED - DT-Prelim Calcs'!$C$7*DJ84</f>
        <v>38.320286233770709</v>
      </c>
      <c r="DM84" s="57">
        <f>DL84/'DEPRECATED - DT-Prelim Calcs'!$C$7*('DEPRECATED - DT-Prelim Calcs'!$C$8-'DEPRECATED - DT-Prelim Calcs'!$C$9)+'DEPRECATED - DT-Prelim Calcs'!$C$9</f>
        <v>2042.7384746028142</v>
      </c>
      <c r="DN84" s="57">
        <f t="shared" si="110"/>
        <v>93</v>
      </c>
      <c r="DO84" s="2">
        <f t="shared" si="140"/>
        <v>1.1037138828047846</v>
      </c>
      <c r="DP84" s="57">
        <f>DO84*'DEPRECATED - DT-Prelim Calcs'!$C$21/DJ$2/'DEPRECATED - DT-Prelim Calcs'!$C$19/'DEPRECATED - DT-Prelim Calcs'!$C$18*3.39*'DEPRECATED - DT-Prelim Calcs'!$C$20</f>
        <v>25.773080821789936</v>
      </c>
      <c r="DQ84" s="46">
        <f t="shared" si="141"/>
        <v>0</v>
      </c>
      <c r="DR84" s="57">
        <f>DP83*'DEPRECATED - DT-Prelim Calcs'!$C$11+DR83</f>
        <v>-402.88387226760904</v>
      </c>
      <c r="DS84" s="57">
        <f>DS83+0.5*DP84*'DEPRECATED - DT-Prelim Calcs'!$C$11^2+DR84*'DEPRECATED - DT-Prelim Calcs'!$C$11</f>
        <v>-91275.748932511837</v>
      </c>
      <c r="DT84" s="57">
        <f>MIN('Drive Train'!$F$35-DN83*'DEPRECATED - DT-Prelim Calcs'!$C$21*'Drive Train'!$F$39,DT83+DN$2)</f>
        <v>6.82</v>
      </c>
      <c r="DU84" s="57">
        <f>'Drive Train'!$F$35-DN84*'DEPRECATED - DT-Prelim Calcs'!$C$21*'Drive Train'!$F$39</f>
        <v>6.82</v>
      </c>
      <c r="DV84" s="1">
        <f>IF(DS84&gt;='Drive Train'!$F$29,1,0)</f>
        <v>0</v>
      </c>
      <c r="DW84" s="57">
        <f t="shared" si="142"/>
        <v>103.33333333333333</v>
      </c>
      <c r="DX84" s="63">
        <f>DX83+'DEPRECATED - DT-Prelim Calcs'!$C$11</f>
        <v>320</v>
      </c>
      <c r="DY84" s="2">
        <f>EI84/'Drive Train'!$F$35</f>
        <v>2.0909603082490973</v>
      </c>
      <c r="DZ84" s="46">
        <f>EG84*12*60/(PI() * 'Drive Train'!$F$15)/DY$2*DY84</f>
        <v>-507297.59188359149</v>
      </c>
      <c r="EA84" s="2">
        <f>('DEPRECATED - DT-Prelim Calcs'!$C$6*DY84-DZ84)/('DEPRECATED - DT-Prelim Calcs'!$C$6*DY84)*'DEPRECATED - DT-Prelim Calcs'!$C$7*DY84</f>
        <v>234.41767521332224</v>
      </c>
      <c r="EB84" s="57">
        <f>EA84/'DEPRECATED - DT-Prelim Calcs'!$C$7*('DEPRECATED - DT-Prelim Calcs'!$C$8-'DEPRECATED - DT-Prelim Calcs'!$C$9)+'DEPRECATED - DT-Prelim Calcs'!$C$9</f>
        <v>12482.279970900103</v>
      </c>
      <c r="EC84" s="57">
        <f t="shared" si="111"/>
        <v>93</v>
      </c>
      <c r="ED84" s="2">
        <f t="shared" si="143"/>
        <v>0.96993038185874991</v>
      </c>
      <c r="EE84" s="57">
        <f>ED84*'DEPRECATED - DT-Prelim Calcs'!$C$21/DY$2/'DEPRECATED - DT-Prelim Calcs'!$C$19/'DEPRECATED - DT-Prelim Calcs'!$C$18*3.39*'DEPRECATED - DT-Prelim Calcs'!$C$20</f>
        <v>25.773080821789936</v>
      </c>
      <c r="EF84" s="46">
        <f t="shared" si="144"/>
        <v>0</v>
      </c>
      <c r="EG84" s="57">
        <f>EE83*'DEPRECATED - DT-Prelim Calcs'!$C$11+EG83</f>
        <v>-577.42150368619161</v>
      </c>
      <c r="EH84" s="57">
        <f>EH83+0.5*EE84*'DEPRECATED - DT-Prelim Calcs'!$C$11^2+EG84*'DEPRECATED - DT-Prelim Calcs'!$C$11</f>
        <v>-154389.00572043439</v>
      </c>
      <c r="EI84" s="57">
        <f>MIN('Drive Train'!$F$35-EC83*'DEPRECATED - DT-Prelim Calcs'!$C$21*'Drive Train'!$F$39,EI83+EC$2)</f>
        <v>25.927907822288809</v>
      </c>
      <c r="EJ84" s="57">
        <f>'Drive Train'!$F$35-EC84*'DEPRECATED - DT-Prelim Calcs'!$C$21*'Drive Train'!$F$39</f>
        <v>6.82</v>
      </c>
      <c r="EK84" s="1">
        <f>IF(EH84&gt;='Drive Train'!$F$29,1,0)</f>
        <v>0</v>
      </c>
      <c r="EL84" s="57">
        <f t="shared" si="145"/>
        <v>103.33333333333333</v>
      </c>
      <c r="EM84" s="63">
        <f>EM83+'DEPRECATED - DT-Prelim Calcs'!$C$11</f>
        <v>320</v>
      </c>
      <c r="EN84" s="2">
        <f>EX84/'Drive Train'!$F$35</f>
        <v>0.55000000000000004</v>
      </c>
      <c r="EO84" s="46">
        <f>EV84*12*60/(PI() * 'Drive Train'!$F$15)/EN$2*EN84</f>
        <v>-77102.326286103969</v>
      </c>
      <c r="EP84" s="2">
        <f>('DEPRECATED - DT-Prelim Calcs'!$C$6*EN84-EO84)/('DEPRECATED - DT-Prelim Calcs'!$C$6*EN84)*'DEPRECATED - DT-Prelim Calcs'!$C$7*EN84</f>
        <v>36.187902692215864</v>
      </c>
      <c r="EQ84" s="57">
        <f>EP84/'DEPRECATED - DT-Prelim Calcs'!$C$7*('DEPRECATED - DT-Prelim Calcs'!$C$8-'DEPRECATED - DT-Prelim Calcs'!$C$9)+'DEPRECATED - DT-Prelim Calcs'!$C$9</f>
        <v>1929.217807224604</v>
      </c>
      <c r="ER84" s="57">
        <f t="shared" si="112"/>
        <v>93</v>
      </c>
      <c r="ES84" s="2">
        <f t="shared" si="146"/>
        <v>0.86507304327942547</v>
      </c>
      <c r="ET84" s="57">
        <f>ES84*'DEPRECATED - DT-Prelim Calcs'!$C$21/EN$2/'DEPRECATED - DT-Prelim Calcs'!$C$19/'DEPRECATED - DT-Prelim Calcs'!$C$18*3.39*'DEPRECATED - DT-Prelim Calcs'!$C$20</f>
        <v>25.773080821789936</v>
      </c>
      <c r="EU84" s="46">
        <f t="shared" si="147"/>
        <v>0</v>
      </c>
      <c r="EV84" s="57">
        <f>ET83*'DEPRECATED - DT-Prelim Calcs'!$C$11+EV83</f>
        <v>-297.57260667703611</v>
      </c>
      <c r="EW84" s="57">
        <f>EW83+0.5*ET84*'DEPRECATED - DT-Prelim Calcs'!$C$11^2+EV84*'DEPRECATED - DT-Prelim Calcs'!$C$11</f>
        <v>-198283.18804139676</v>
      </c>
      <c r="EX84" s="57">
        <f>MIN('Drive Train'!$F$35-ER83*'DEPRECATED - DT-Prelim Calcs'!$C$21*'Drive Train'!$F$39,EX83+ER$2)</f>
        <v>6.82</v>
      </c>
      <c r="EY84" s="57">
        <f>'Drive Train'!$F$35-ER84*'DEPRECATED - DT-Prelim Calcs'!$C$21*'Drive Train'!$F$39</f>
        <v>6.82</v>
      </c>
      <c r="EZ84" s="1">
        <f>IF(EW84&gt;='Drive Train'!$F$29,1,0)</f>
        <v>0</v>
      </c>
      <c r="FA84" s="57">
        <f t="shared" si="148"/>
        <v>103.33333333333333</v>
      </c>
      <c r="FB84" s="63">
        <f>FB83+'DEPRECATED - DT-Prelim Calcs'!$C$11</f>
        <v>320</v>
      </c>
      <c r="FC84" s="2">
        <f>FM84/'Drive Train'!$F$35</f>
        <v>0.55000000000000004</v>
      </c>
      <c r="FD84" s="46">
        <f>FK84*12*60/(PI() * 'Drive Train'!$F$15)/FC$2*FC84</f>
        <v>-360165.91524704965</v>
      </c>
      <c r="FE84" s="2">
        <f>('DEPRECATED - DT-Prelim Calcs'!$C$6*FC84-FD84)/('DEPRECATED - DT-Prelim Calcs'!$C$6*FC84)*'DEPRECATED - DT-Prelim Calcs'!$C$7*FC84</f>
        <v>164.17725529932261</v>
      </c>
      <c r="FF84" s="57">
        <f>FE84/'DEPRECATED - DT-Prelim Calcs'!$C$7*('DEPRECATED - DT-Prelim Calcs'!$C$8-'DEPRECATED - DT-Prelim Calcs'!$C$9)+'DEPRECATED - DT-Prelim Calcs'!$C$9</f>
        <v>8742.9248360593738</v>
      </c>
      <c r="FG84" s="57">
        <f t="shared" si="113"/>
        <v>93</v>
      </c>
      <c r="FH84" s="2">
        <f t="shared" si="149"/>
        <v>0.78067567320338405</v>
      </c>
      <c r="FI84" s="57">
        <f>FH84*'DEPRECATED - DT-Prelim Calcs'!$C$21/FC$2/'DEPRECATED - DT-Prelim Calcs'!$C$19/'DEPRECATED - DT-Prelim Calcs'!$C$18*3.39*'DEPRECATED - DT-Prelim Calcs'!$C$20</f>
        <v>25.773080821789936</v>
      </c>
      <c r="FJ84" s="46">
        <f t="shared" si="150"/>
        <v>0</v>
      </c>
      <c r="FK84" s="57">
        <f>FI83*'DEPRECATED - DT-Prelim Calcs'!$C$11+FK83</f>
        <v>-1254.4285958021896</v>
      </c>
      <c r="FL84" s="57">
        <f>FL83+0.5*FI84*'DEPRECATED - DT-Prelim Calcs'!$C$11^2+FK84*'DEPRECATED - DT-Prelim Calcs'!$C$11</f>
        <v>-299999.33067059831</v>
      </c>
      <c r="FM84" s="57">
        <f>MIN('Drive Train'!$F$35-FG83*'DEPRECATED - DT-Prelim Calcs'!$C$21*'Drive Train'!$F$39,FM83+FG$2)</f>
        <v>6.82</v>
      </c>
      <c r="FN84" s="57">
        <f>'Drive Train'!$F$35-FG84*'DEPRECATED - DT-Prelim Calcs'!$C$21*'Drive Train'!$F$39</f>
        <v>6.82</v>
      </c>
      <c r="FO84" s="1">
        <f>IF(FL84&gt;='Drive Train'!$F$29,1,0)</f>
        <v>0</v>
      </c>
      <c r="FP84" s="57">
        <f t="shared" si="151"/>
        <v>103.33333333333333</v>
      </c>
      <c r="FQ84" s="63">
        <f>FQ83+'DEPRECATED - DT-Prelim Calcs'!$C$11</f>
        <v>320</v>
      </c>
      <c r="FR84" s="2">
        <f>GB84/'Drive Train'!$F$35</f>
        <v>0.55000000000000004</v>
      </c>
      <c r="FS84" s="46">
        <f>FZ84*12*60/(PI() * 'Drive Train'!$F$15)/FR$2*FR84</f>
        <v>-160486.35296660586</v>
      </c>
      <c r="FT84" s="2">
        <f>('DEPRECATED - DT-Prelim Calcs'!$C$6*FR84-FS84)/('DEPRECATED - DT-Prelim Calcs'!$C$6*FR84)*'DEPRECATED - DT-Prelim Calcs'!$C$7*FR84</f>
        <v>73.890623949253296</v>
      </c>
      <c r="FU84" s="57">
        <f>FT84/'DEPRECATED - DT-Prelim Calcs'!$C$7*('DEPRECATED - DT-Prelim Calcs'!$C$8-'DEPRECATED - DT-Prelim Calcs'!$C$9)+'DEPRECATED - DT-Prelim Calcs'!$C$9</f>
        <v>3936.3792749747709</v>
      </c>
      <c r="FV84" s="57">
        <f t="shared" si="114"/>
        <v>93</v>
      </c>
      <c r="FW84" s="2">
        <f t="shared" si="152"/>
        <v>0.7112822800297498</v>
      </c>
      <c r="FX84" s="57">
        <f>FW84*'DEPRECATED - DT-Prelim Calcs'!$C$21/FR$2/'DEPRECATED - DT-Prelim Calcs'!$C$19/'DEPRECATED - DT-Prelim Calcs'!$C$18*3.39*'DEPRECATED - DT-Prelim Calcs'!$C$20</f>
        <v>25.773080821789936</v>
      </c>
      <c r="FY84" s="46">
        <f t="shared" si="153"/>
        <v>0</v>
      </c>
      <c r="FZ84" s="57">
        <f>FX83*'DEPRECATED - DT-Prelim Calcs'!$C$11+FZ83</f>
        <v>-509.27550250637103</v>
      </c>
      <c r="GA84" s="57">
        <f>GA83+0.5*FX84*'DEPRECATED - DT-Prelim Calcs'!$C$11^2+FZ84*'DEPRECATED - DT-Prelim Calcs'!$C$11</f>
        <v>-319170.36646011996</v>
      </c>
      <c r="GB84" s="57">
        <f>MIN('Drive Train'!$F$35-FV83*'DEPRECATED - DT-Prelim Calcs'!$C$21*'Drive Train'!$F$39,GB83+FV$2)</f>
        <v>6.82</v>
      </c>
      <c r="GC84" s="57">
        <f>'Drive Train'!$F$35-FV84*'DEPRECATED - DT-Prelim Calcs'!$C$21*'Drive Train'!$F$39</f>
        <v>6.82</v>
      </c>
      <c r="GD84" s="1">
        <f>IF(GA84&gt;='Drive Train'!$F$29,1,0)</f>
        <v>0</v>
      </c>
      <c r="GE84" s="57">
        <f t="shared" si="154"/>
        <v>103.33333333333333</v>
      </c>
      <c r="GF84" s="63">
        <f>GF83+'DEPRECATED - DT-Prelim Calcs'!$C$11</f>
        <v>320</v>
      </c>
      <c r="GG84" s="2">
        <f>GQ84/'Drive Train'!$F$35</f>
        <v>0.85483870967741948</v>
      </c>
      <c r="GH84" s="46">
        <f>GO84*12*60/(PI() * 'Drive Train'!$F$15)/GG$2*GG84</f>
        <v>-26511.240576923967</v>
      </c>
      <c r="GI84" s="2">
        <f>('DEPRECATED - DT-Prelim Calcs'!$C$6*GG84-GH84)/('DEPRECATED - DT-Prelim Calcs'!$C$6*GG84)*'DEPRECATED - DT-Prelim Calcs'!$C$7*GG84</f>
        <v>14.047420162815406</v>
      </c>
      <c r="GJ84" s="57">
        <f>GI84/'DEPRECATED - DT-Prelim Calcs'!$C$7*('DEPRECATED - DT-Prelim Calcs'!$C$8-'DEPRECATED - DT-Prelim Calcs'!$C$9)+'DEPRECATED - DT-Prelim Calcs'!$C$9</f>
        <v>750.53568750589909</v>
      </c>
      <c r="GK84" s="57">
        <f t="shared" si="155"/>
        <v>29.999999999999982</v>
      </c>
      <c r="GL84" s="2">
        <f t="shared" si="156"/>
        <v>0.99579519204165001</v>
      </c>
      <c r="GM84" s="57">
        <f>GL84*'DEPRECATED - DT-Prelim Calcs'!$C$21/GG$2/'DEPRECATED - DT-Prelim Calcs'!$C$19/'DEPRECATED - DT-Prelim Calcs'!$C$18*3.39*'DEPRECATED - DT-Prelim Calcs'!$C$20</f>
        <v>25.773080821789936</v>
      </c>
      <c r="GN84" s="46">
        <f t="shared" si="157"/>
        <v>0</v>
      </c>
      <c r="GO84" s="57">
        <f>GM83*'DEPRECATED - DT-Prelim Calcs'!$C$11+GO83</f>
        <v>-75.77941946994325</v>
      </c>
      <c r="GP84" s="57">
        <f>GP83+0.5*GM84*'DEPRECATED - DT-Prelim Calcs'!$C$11^2+GO84*'DEPRECATED - DT-Prelim Calcs'!$C$11</f>
        <v>-150879.95514993963</v>
      </c>
      <c r="GQ84" s="57">
        <f>MIN('Drive Train'!$F$35-GK83*'DEPRECATED - DT-Prelim Calcs'!$C$21*'Drive Train'!$F$39,GQ83+GK$2)</f>
        <v>10.600000000000001</v>
      </c>
      <c r="GR84" s="57">
        <f>'Drive Train'!$F$35-GK84*'DEPRECATED - DT-Prelim Calcs'!$C$21*'Drive Train'!$F$39</f>
        <v>10.600000000000001</v>
      </c>
      <c r="GS84" s="1">
        <f>IF(GP84&gt;='Drive Train'!$F$29,1,0)</f>
        <v>0</v>
      </c>
      <c r="GT84" s="57">
        <f t="shared" si="158"/>
        <v>33.333333333333314</v>
      </c>
      <c r="GU84" s="63">
        <f>GU83+'DEPRECATED - DT-Prelim Calcs'!$C$11</f>
        <v>320</v>
      </c>
      <c r="GV84" s="2">
        <f>HF84/'Drive Train'!$F$35</f>
        <v>0.83870967741935498</v>
      </c>
      <c r="GW84" s="46">
        <f>HD84*12*60/(PI() * 'Drive Train'!$F$15)/GV$2*GV84</f>
        <v>-237969.4719467152</v>
      </c>
      <c r="GX84" s="2">
        <f>('DEPRECATED - DT-Prelim Calcs'!$C$6*GV84-GW84)/('DEPRECATED - DT-Prelim Calcs'!$C$6*GV84)*'DEPRECATED - DT-Prelim Calcs'!$C$7*GV84</f>
        <v>109.62099527409728</v>
      </c>
      <c r="GY84" s="57">
        <f>GX84/'DEPRECATED - DT-Prelim Calcs'!$C$7*('DEPRECATED - DT-Prelim Calcs'!$C$8-'DEPRECATED - DT-Prelim Calcs'!$C$9)+'DEPRECATED - DT-Prelim Calcs'!$C$9</f>
        <v>5838.5397069156352</v>
      </c>
      <c r="GZ84" s="57">
        <f t="shared" si="115"/>
        <v>33.333333333333314</v>
      </c>
      <c r="HA84" s="2">
        <f t="shared" si="159"/>
        <v>0.99579519204165001</v>
      </c>
      <c r="HB84" s="57">
        <f>HA84*'DEPRECATED - DT-Prelim Calcs'!$C$21/GV$2/'DEPRECATED - DT-Prelim Calcs'!$C$19/'DEPRECATED - DT-Prelim Calcs'!$C$18*3.39*'DEPRECATED - DT-Prelim Calcs'!$C$20</f>
        <v>25.773080821789936</v>
      </c>
      <c r="HC84" s="46">
        <f t="shared" si="160"/>
        <v>0</v>
      </c>
      <c r="HD84" s="57">
        <f>HB83*'DEPRECATED - DT-Prelim Calcs'!$C$11+HD83</f>
        <v>-693.29009586187215</v>
      </c>
      <c r="HE84" s="57">
        <f>HE83+0.5*HB84*'DEPRECATED - DT-Prelim Calcs'!$C$11^2+HD84*'DEPRECATED - DT-Prelim Calcs'!$C$11</f>
        <v>-152373.05638947093</v>
      </c>
      <c r="HF84" s="57">
        <f>MIN('Drive Train'!$F$35-GZ83*'DEPRECATED - DT-Prelim Calcs'!$C$21*'Drive Train'!$F$39,HF83+GZ$2)</f>
        <v>10.400000000000002</v>
      </c>
      <c r="HG84" s="57">
        <f>'Drive Train'!$F$35-GZ84*'DEPRECATED - DT-Prelim Calcs'!$C$21*'Drive Train'!$F$39</f>
        <v>10.400000000000002</v>
      </c>
      <c r="HH84" s="1">
        <f>IF(HE84&gt;='Drive Train'!$F$29,1,0)</f>
        <v>0</v>
      </c>
      <c r="HI84" s="57">
        <f t="shared" si="161"/>
        <v>37.037037037037017</v>
      </c>
      <c r="HJ84" s="63">
        <f>HJ83+'DEPRECATED - DT-Prelim Calcs'!$C$11</f>
        <v>320</v>
      </c>
      <c r="HK84" s="2">
        <f>HU84/'Drive Train'!$F$35</f>
        <v>0.82258064516129037</v>
      </c>
      <c r="HL84" s="46">
        <f>HS84*12*60/(PI() * 'Drive Train'!$F$15)/HK$2*HK84</f>
        <v>-144979.97201154829</v>
      </c>
      <c r="HM84" s="2">
        <f>('DEPRECATED - DT-Prelim Calcs'!$C$6*HK84-HL84)/('DEPRECATED - DT-Prelim Calcs'!$C$6*HK84)*'DEPRECATED - DT-Prelim Calcs'!$C$7*HK84</f>
        <v>67.5362153300416</v>
      </c>
      <c r="HN84" s="57">
        <f>HM84/'DEPRECATED - DT-Prelim Calcs'!$C$7*('DEPRECATED - DT-Prelim Calcs'!$C$8-'DEPRECATED - DT-Prelim Calcs'!$C$9)+'DEPRECATED - DT-Prelim Calcs'!$C$9</f>
        <v>3598.0927082341645</v>
      </c>
      <c r="HO84" s="57">
        <f t="shared" si="116"/>
        <v>36.66666666666665</v>
      </c>
      <c r="HP84" s="2">
        <f t="shared" si="162"/>
        <v>0.99579519204165001</v>
      </c>
      <c r="HQ84" s="57">
        <f>HP84*'DEPRECATED - DT-Prelim Calcs'!$C$21/HK$2/'DEPRECATED - DT-Prelim Calcs'!$C$19/'DEPRECATED - DT-Prelim Calcs'!$C$18*3.39*'DEPRECATED - DT-Prelim Calcs'!$C$20</f>
        <v>25.773080821789936</v>
      </c>
      <c r="HR84" s="46">
        <f t="shared" si="163"/>
        <v>0</v>
      </c>
      <c r="HS84" s="57">
        <f>HQ83*'DEPRECATED - DT-Prelim Calcs'!$C$11+HS83</f>
        <v>-430.66038890040113</v>
      </c>
      <c r="HT84" s="57">
        <f>HT83+0.5*HQ84*'DEPRECATED - DT-Prelim Calcs'!$C$11^2+HS84*'DEPRECATED - DT-Prelim Calcs'!$C$11</f>
        <v>-136126.31155823631</v>
      </c>
      <c r="HU84" s="57">
        <f>MIN('Drive Train'!$F$35-HO83*'DEPRECATED - DT-Prelim Calcs'!$C$21*'Drive Train'!$F$39,HU83+HO$2)</f>
        <v>10.200000000000001</v>
      </c>
      <c r="HV84" s="57">
        <f>'Drive Train'!$F$35-HO84*'DEPRECATED - DT-Prelim Calcs'!$C$21*'Drive Train'!$F$39</f>
        <v>10.200000000000001</v>
      </c>
      <c r="HW84" s="1">
        <f>IF(HT84&gt;='Drive Train'!$F$29,1,0)</f>
        <v>0</v>
      </c>
      <c r="HX84" s="57">
        <f t="shared" si="164"/>
        <v>40.740740740740726</v>
      </c>
      <c r="HY84" s="63">
        <f>HY83+'DEPRECATED - DT-Prelim Calcs'!$C$11</f>
        <v>320</v>
      </c>
      <c r="HZ84" s="2">
        <f>IJ84/'Drive Train'!$F$35</f>
        <v>0.80645161290322598</v>
      </c>
      <c r="IA84" s="46">
        <f>IH84*12*60/(PI() * 'Drive Train'!$F$15)/HZ$2*HZ84</f>
        <v>-52519.281410574804</v>
      </c>
      <c r="IB84" s="2">
        <f>('DEPRECATED - DT-Prelim Calcs'!$C$6*HZ84-IA84)/('DEPRECATED - DT-Prelim Calcs'!$C$6*HZ84)*'DEPRECATED - DT-Prelim Calcs'!$C$7*HZ84</f>
        <v>25.690540544598708</v>
      </c>
      <c r="IC84" s="57">
        <f>IB84/'DEPRECATED - DT-Prelim Calcs'!$C$7*('DEPRECATED - DT-Prelim Calcs'!$C$8-'DEPRECATED - DT-Prelim Calcs'!$C$9)+'DEPRECATED - DT-Prelim Calcs'!$C$9</f>
        <v>1370.3748348016657</v>
      </c>
      <c r="ID84" s="57">
        <f t="shared" si="117"/>
        <v>39.999999999999986</v>
      </c>
      <c r="IE84" s="2">
        <f t="shared" si="165"/>
        <v>0.99579519204165001</v>
      </c>
      <c r="IF84" s="57">
        <f>IE84*'DEPRECATED - DT-Prelim Calcs'!$C$21/HZ$2/'DEPRECATED - DT-Prelim Calcs'!$C$19/'DEPRECATED - DT-Prelim Calcs'!$C$18*3.39*'DEPRECATED - DT-Prelim Calcs'!$C$20</f>
        <v>25.773080821789936</v>
      </c>
      <c r="IG84" s="46">
        <f t="shared" si="166"/>
        <v>0</v>
      </c>
      <c r="IH84" s="57">
        <f>IF83*'DEPRECATED - DT-Prelim Calcs'!$C$11+IH83</f>
        <v>-159.1277286103425</v>
      </c>
      <c r="II84" s="57">
        <f>II83+0.5*IF84*'DEPRECATED - DT-Prelim Calcs'!$C$11^2+IH84*'DEPRECATED - DT-Prelim Calcs'!$C$11</f>
        <v>-128135.12392496932</v>
      </c>
      <c r="IJ84" s="57">
        <f>MIN('Drive Train'!$F$35-ID83*'DEPRECATED - DT-Prelim Calcs'!$C$21*'Drive Train'!$F$39,IJ83+ID$2)</f>
        <v>10.000000000000002</v>
      </c>
      <c r="IK84" s="57">
        <f>'Drive Train'!$F$35-ID84*'DEPRECATED - DT-Prelim Calcs'!$C$21*'Drive Train'!$F$39</f>
        <v>10.000000000000002</v>
      </c>
      <c r="IL84" s="1">
        <f>IF(II84&gt;='Drive Train'!$F$29,1,0)</f>
        <v>0</v>
      </c>
      <c r="IM84" s="57">
        <f t="shared" si="167"/>
        <v>44.444444444444429</v>
      </c>
      <c r="IN84" s="63">
        <f>IN83+'DEPRECATED - DT-Prelim Calcs'!$C$11</f>
        <v>320</v>
      </c>
      <c r="IO84" s="2">
        <f>IY84/'Drive Train'!$F$35</f>
        <v>0.79032258064516137</v>
      </c>
      <c r="IP84" s="46">
        <f>IW84*12*60/(PI() * 'Drive Train'!$F$15)/IO$2*IO84</f>
        <v>-27096.444948848282</v>
      </c>
      <c r="IQ84" s="2">
        <f>('DEPRECATED - DT-Prelim Calcs'!$C$6*IO84-IP84)/('DEPRECATED - DT-Prelim Calcs'!$C$6*IO84)*'DEPRECATED - DT-Prelim Calcs'!$C$7*IO84</f>
        <v>14.156540895288115</v>
      </c>
      <c r="IR84" s="57">
        <f>IQ84/'DEPRECATED - DT-Prelim Calcs'!$C$7*('DEPRECATED - DT-Prelim Calcs'!$C$8-'DEPRECATED - DT-Prelim Calcs'!$C$9)+'DEPRECATED - DT-Prelim Calcs'!$C$9</f>
        <v>756.34489496492336</v>
      </c>
      <c r="IS84" s="57">
        <f t="shared" si="118"/>
        <v>43.333333333333321</v>
      </c>
      <c r="IT84" s="2">
        <f t="shared" si="168"/>
        <v>0.99579519204165001</v>
      </c>
      <c r="IU84" s="57">
        <f>IT84*'DEPRECATED - DT-Prelim Calcs'!$C$21/IO$2/'DEPRECATED - DT-Prelim Calcs'!$C$19/'DEPRECATED - DT-Prelim Calcs'!$C$18*3.39*'DEPRECATED - DT-Prelim Calcs'!$C$20</f>
        <v>25.773080821789936</v>
      </c>
      <c r="IV84" s="46">
        <f t="shared" si="169"/>
        <v>0</v>
      </c>
      <c r="IW84" s="57">
        <f>IU83*'DEPRECATED - DT-Prelim Calcs'!$C$11+IW83</f>
        <v>-83.774786161294045</v>
      </c>
      <c r="IX84" s="57">
        <f>IX83+0.5*IU84*'DEPRECATED - DT-Prelim Calcs'!$C$11^2+IW84*'DEPRECATED - DT-Prelim Calcs'!$C$11</f>
        <v>-162119.78131988569</v>
      </c>
      <c r="IY84" s="57">
        <f>MIN('Drive Train'!$F$35-IS83*'DEPRECATED - DT-Prelim Calcs'!$C$21*'Drive Train'!$F$39,IY83+IS$2)</f>
        <v>9.8000000000000007</v>
      </c>
      <c r="IZ84" s="57">
        <f>'Drive Train'!$F$35-IS84*'DEPRECATED - DT-Prelim Calcs'!$C$21*'Drive Train'!$F$39</f>
        <v>9.8000000000000007</v>
      </c>
      <c r="JA84" s="1">
        <f>IF(IX84&gt;='Drive Train'!$F$29,1,0)</f>
        <v>0</v>
      </c>
      <c r="JB84" s="57">
        <f t="shared" si="170"/>
        <v>48.148148148148138</v>
      </c>
      <c r="JC84" s="63">
        <f>JC83+'DEPRECATED - DT-Prelim Calcs'!$C$11</f>
        <v>320</v>
      </c>
      <c r="JD84" s="2">
        <f>JN84/'Drive Train'!$F$35</f>
        <v>0.77419354838709686</v>
      </c>
      <c r="JE84" s="46">
        <f>JL84*12*60/(PI() * 'Drive Train'!$F$15)/JD$2*JD84</f>
        <v>-248251.11812862675</v>
      </c>
      <c r="JF84" s="2">
        <f>('DEPRECATED - DT-Prelim Calcs'!$C$6*JD84-JE84)/('DEPRECATED - DT-Prelim Calcs'!$C$6*JD84)*'DEPRECATED - DT-Prelim Calcs'!$C$7*JD84</f>
        <v>114.11443584935971</v>
      </c>
      <c r="JG84" s="57">
        <f>JF84/'DEPRECATED - DT-Prelim Calcs'!$C$7*('DEPRECATED - DT-Prelim Calcs'!$C$8-'DEPRECATED - DT-Prelim Calcs'!$C$9)+'DEPRECATED - DT-Prelim Calcs'!$C$9</f>
        <v>6077.7548213580285</v>
      </c>
      <c r="JH84" s="57">
        <f t="shared" si="119"/>
        <v>46.666666666666657</v>
      </c>
      <c r="JI84" s="2">
        <f t="shared" si="171"/>
        <v>0.99579519204165001</v>
      </c>
      <c r="JJ84" s="57">
        <f>JI84*'DEPRECATED - DT-Prelim Calcs'!$C$21/JD$2/'DEPRECATED - DT-Prelim Calcs'!$C$19/'DEPRECATED - DT-Prelim Calcs'!$C$18*3.39*'DEPRECATED - DT-Prelim Calcs'!$C$20</f>
        <v>25.773080821789936</v>
      </c>
      <c r="JK84" s="46">
        <f t="shared" si="172"/>
        <v>0</v>
      </c>
      <c r="JL84" s="57">
        <f>JJ83*'DEPRECATED - DT-Prelim Calcs'!$C$11+JL83</f>
        <v>-783.5145551109307</v>
      </c>
      <c r="JM84" s="57">
        <f>JM83+0.5*JJ84*'DEPRECATED - DT-Prelim Calcs'!$C$11^2+JL84*'DEPRECATED - DT-Prelim Calcs'!$C$11</f>
        <v>-199955.50274697799</v>
      </c>
      <c r="JN84" s="57">
        <f>MIN('Drive Train'!$F$35-JH83*'DEPRECATED - DT-Prelim Calcs'!$C$21*'Drive Train'!$F$39,JN83+JH$2)</f>
        <v>9.6000000000000014</v>
      </c>
      <c r="JO84" s="57">
        <f>'Drive Train'!$F$35-JH84*'DEPRECATED - DT-Prelim Calcs'!$C$21*'Drive Train'!$F$39</f>
        <v>9.6000000000000014</v>
      </c>
      <c r="JP84" s="1">
        <f>IF(JM84&gt;='Drive Train'!$F$29,1,0)</f>
        <v>0</v>
      </c>
      <c r="JQ84" s="57">
        <f>MIN(JG84,'DEPRECATED - DT-Prelim Calcs'!$C$10)*'DEPRECATED - DT-Prelim Calcs'!$C$11*1000/60/60</f>
        <v>103.33333333333333</v>
      </c>
      <c r="JR84" s="63">
        <f>JR83+'DEPRECATED - DT-Prelim Calcs'!$C$11</f>
        <v>320</v>
      </c>
      <c r="JS84" s="2">
        <f>KC84/'Drive Train'!$F$35</f>
        <v>0.75806451612903225</v>
      </c>
      <c r="JT84" s="46">
        <f>KA84*12*60/(PI() * 'Drive Train'!$F$15)/JS$2*JS84</f>
        <v>-329755.37119720096</v>
      </c>
      <c r="JU84" s="2">
        <f>('DEPRECATED - DT-Prelim Calcs'!$C$6*JS84-JT84)/('DEPRECATED - DT-Prelim Calcs'!$C$6*JS84)*'DEPRECATED - DT-Prelim Calcs'!$C$7*JS84</f>
        <v>150.92833221656412</v>
      </c>
      <c r="JV84" s="57">
        <f>JU84/'DEPRECATED - DT-Prelim Calcs'!$C$7*('DEPRECATED - DT-Prelim Calcs'!$C$8-'DEPRECATED - DT-Prelim Calcs'!$C$9)+'DEPRECATED - DT-Prelim Calcs'!$C$9</f>
        <v>8037.5983499523554</v>
      </c>
      <c r="JW84" s="57">
        <f t="shared" si="120"/>
        <v>49.999999999999993</v>
      </c>
      <c r="JX84" s="2">
        <f t="shared" si="173"/>
        <v>0.99579519204165001</v>
      </c>
      <c r="JY84" s="57">
        <f>JX84*'DEPRECATED - DT-Prelim Calcs'!$C$21/JS$2/'DEPRECATED - DT-Prelim Calcs'!$C$19/'DEPRECATED - DT-Prelim Calcs'!$C$18*3.39*'DEPRECATED - DT-Prelim Calcs'!$C$20</f>
        <v>25.773080821789936</v>
      </c>
      <c r="JZ84" s="46">
        <f t="shared" si="174"/>
        <v>0</v>
      </c>
      <c r="KA84" s="57">
        <f>JY83*'DEPRECATED - DT-Prelim Calcs'!$C$11+KA83</f>
        <v>-1062.8968331194974</v>
      </c>
      <c r="KB84" s="57">
        <f>KB83+0.5*JY84*'DEPRECATED - DT-Prelim Calcs'!$C$11^2+KA84*'DEPRECATED - DT-Prelim Calcs'!$C$11</f>
        <v>-179899.59038563268</v>
      </c>
      <c r="KC84" s="57">
        <f>MIN('Drive Train'!$F$35-JW83*'DEPRECATED - DT-Prelim Calcs'!$C$21*'Drive Train'!$F$39,KC83+JW$2)</f>
        <v>9.4</v>
      </c>
      <c r="KD84" s="57">
        <f>'Drive Train'!$F$35-JW84*'DEPRECATED - DT-Prelim Calcs'!$C$21*'Drive Train'!$F$39</f>
        <v>9.4</v>
      </c>
      <c r="KE84" s="1">
        <f>IF(KB84&gt;='Drive Train'!$F$29,1,0)</f>
        <v>0</v>
      </c>
      <c r="KF84" s="57">
        <f>MIN(JV84,'DEPRECATED - DT-Prelim Calcs'!$C$10)*'DEPRECATED - DT-Prelim Calcs'!$C$11*1000/60/60</f>
        <v>103.33333333333333</v>
      </c>
      <c r="KG84" s="63">
        <f>KG83+'DEPRECATED - DT-Prelim Calcs'!$C$11</f>
        <v>320</v>
      </c>
      <c r="KH84" s="2">
        <f>KR84/'Drive Train'!$F$35</f>
        <v>0.74193548387096786</v>
      </c>
      <c r="KI84" s="46">
        <f>KP84*12*60/(PI() * 'Drive Train'!$F$15)/KH$2*KH84</f>
        <v>-34012.89323726869</v>
      </c>
      <c r="KJ84" s="2">
        <f>('DEPRECATED - DT-Prelim Calcs'!$C$6*KH84-KI84)/('DEPRECATED - DT-Prelim Calcs'!$C$6*KH84)*'DEPRECATED - DT-Prelim Calcs'!$C$7*KH84</f>
        <v>17.167252640297431</v>
      </c>
      <c r="KK84" s="57">
        <f>KJ84/'DEPRECATED - DT-Prelim Calcs'!$C$7*('DEPRECATED - DT-Prelim Calcs'!$C$8-'DEPRECATED - DT-Prelim Calcs'!$C$9)+'DEPRECATED - DT-Prelim Calcs'!$C$9</f>
        <v>916.62469450214132</v>
      </c>
      <c r="KL84" s="57">
        <f t="shared" si="121"/>
        <v>53.333333333333329</v>
      </c>
      <c r="KM84" s="2">
        <f t="shared" si="175"/>
        <v>0.99579519204165001</v>
      </c>
      <c r="KN84" s="57">
        <f>KM84*'DEPRECATED - DT-Prelim Calcs'!$C$21/KH$2/'DEPRECATED - DT-Prelim Calcs'!$C$19/'DEPRECATED - DT-Prelim Calcs'!$C$18*3.39*'DEPRECATED - DT-Prelim Calcs'!$C$20</f>
        <v>25.773080821789936</v>
      </c>
      <c r="KO84" s="46">
        <f t="shared" si="176"/>
        <v>0</v>
      </c>
      <c r="KP84" s="57">
        <f>KN83*'DEPRECATED - DT-Prelim Calcs'!$C$11+KP83</f>
        <v>-112.01671617475164</v>
      </c>
      <c r="KQ84" s="57">
        <f>KQ83+0.5*KN84*'DEPRECATED - DT-Prelim Calcs'!$C$11^2+KP84*'DEPRECATED - DT-Prelim Calcs'!$C$11</f>
        <v>-144440.40554059364</v>
      </c>
      <c r="KR84" s="57">
        <f>MIN('Drive Train'!$F$35-KL83*'DEPRECATED - DT-Prelim Calcs'!$C$21*'Drive Train'!$F$39,KR83+KL$2)</f>
        <v>9.2000000000000011</v>
      </c>
      <c r="KS84" s="57">
        <f>'Drive Train'!$F$35-KL84*'DEPRECATED - DT-Prelim Calcs'!$C$21*'Drive Train'!$F$39</f>
        <v>9.2000000000000011</v>
      </c>
      <c r="KT84" s="1">
        <f>IF(KQ84&gt;='Drive Train'!$F$29,1,0)</f>
        <v>0</v>
      </c>
      <c r="KU84" s="57">
        <f>MIN(KK84,'DEPRECATED - DT-Prelim Calcs'!$C$10)*'DEPRECATED - DT-Prelim Calcs'!$C$11*1000/60/60</f>
        <v>103.33333333333333</v>
      </c>
      <c r="KV84" s="63">
        <f>KV83+'DEPRECATED - DT-Prelim Calcs'!$C$11</f>
        <v>320</v>
      </c>
      <c r="KW84" s="2">
        <f>LG84/'Drive Train'!$F$35</f>
        <v>0.72580645161290325</v>
      </c>
      <c r="KX84" s="46">
        <f>LE84*12*60/(PI() * 'Drive Train'!$F$15)/KW$2*KW84</f>
        <v>-223433.62245258346</v>
      </c>
      <c r="KY84" s="2">
        <f>('DEPRECATED - DT-Prelim Calcs'!$C$6*KW84-KX84)/('DEPRECATED - DT-Prelim Calcs'!$C$6*KW84)*'DEPRECATED - DT-Prelim Calcs'!$C$7*KW84</f>
        <v>102.77640370049333</v>
      </c>
      <c r="KZ84" s="57">
        <f>KY84/'DEPRECATED - DT-Prelim Calcs'!$C$7*('DEPRECATED - DT-Prelim Calcs'!$C$8-'DEPRECATED - DT-Prelim Calcs'!$C$9)+'DEPRECATED - DT-Prelim Calcs'!$C$9</f>
        <v>5474.1575082046866</v>
      </c>
      <c r="LA84" s="57">
        <f t="shared" si="122"/>
        <v>56.666666666666664</v>
      </c>
      <c r="LB84" s="2">
        <f t="shared" si="177"/>
        <v>0.99579519204165001</v>
      </c>
      <c r="LC84" s="57">
        <f>LB84*'DEPRECATED - DT-Prelim Calcs'!$C$21/KW$2/'DEPRECATED - DT-Prelim Calcs'!$C$19/'DEPRECATED - DT-Prelim Calcs'!$C$18*3.39*'DEPRECATED - DT-Prelim Calcs'!$C$20</f>
        <v>25.773080821789936</v>
      </c>
      <c r="LD84" s="46">
        <f t="shared" si="178"/>
        <v>0</v>
      </c>
      <c r="LE84" s="57">
        <f>LC83*'DEPRECATED - DT-Prelim Calcs'!$C$11+LE83</f>
        <v>-752.19961298297369</v>
      </c>
      <c r="LF84" s="57">
        <f>LF83+0.5*LC84*'DEPRECATED - DT-Prelim Calcs'!$C$11^2+LE84*'DEPRECATED - DT-Prelim Calcs'!$C$11</f>
        <v>-176532.16277898883</v>
      </c>
      <c r="LG84" s="57">
        <f>MIN('Drive Train'!$F$35-LA83*'DEPRECATED - DT-Prelim Calcs'!$C$21*'Drive Train'!$F$39,LG83+LA$2)</f>
        <v>9</v>
      </c>
      <c r="LH84" s="57">
        <f>'Drive Train'!$F$35-LA84*'DEPRECATED - DT-Prelim Calcs'!$C$21*'Drive Train'!$F$39</f>
        <v>9</v>
      </c>
      <c r="LI84" s="1">
        <f>IF(LF84&gt;='Drive Train'!$F$29,1,0)</f>
        <v>0</v>
      </c>
      <c r="LJ84" s="57">
        <f>MIN(KZ84,'DEPRECATED - DT-Prelim Calcs'!$C$10)*'DEPRECATED - DT-Prelim Calcs'!$C$11*1000/60/60</f>
        <v>103.33333333333333</v>
      </c>
      <c r="LK84" s="63">
        <f>LK83+'DEPRECATED - DT-Prelim Calcs'!$C$11</f>
        <v>320</v>
      </c>
      <c r="LL84" s="2">
        <f>LV84/'Drive Train'!$F$35</f>
        <v>0.70967741935483875</v>
      </c>
      <c r="LM84" s="46">
        <f>LT84*12*60/(PI() * 'Drive Train'!$F$15)/LL$2*LL84</f>
        <v>-72819.942296977271</v>
      </c>
      <c r="LN84" s="2">
        <f>('DEPRECATED - DT-Prelim Calcs'!$C$6*LL84-LM84)/('DEPRECATED - DT-Prelim Calcs'!$C$6*LL84)*'DEPRECATED - DT-Prelim Calcs'!$C$7*LL84</f>
        <v>34.636412812486668</v>
      </c>
      <c r="LO84" s="57">
        <f>LN84/'DEPRECATED - DT-Prelim Calcs'!$C$7*('DEPRECATED - DT-Prelim Calcs'!$C$8-'DEPRECATED - DT-Prelim Calcs'!$C$9)+'DEPRECATED - DT-Prelim Calcs'!$C$9</f>
        <v>1846.6218937103899</v>
      </c>
      <c r="LP84" s="57">
        <f t="shared" si="123"/>
        <v>60</v>
      </c>
      <c r="LQ84" s="2">
        <f t="shared" si="179"/>
        <v>0.99579519204165001</v>
      </c>
      <c r="LR84" s="57">
        <f>LQ84*'DEPRECATED - DT-Prelim Calcs'!$C$21/LL$2/'DEPRECATED - DT-Prelim Calcs'!$C$19/'DEPRECATED - DT-Prelim Calcs'!$C$18*3.39*'DEPRECATED - DT-Prelim Calcs'!$C$20</f>
        <v>25.773080821789936</v>
      </c>
      <c r="LS84" s="46">
        <f t="shared" si="180"/>
        <v>0</v>
      </c>
      <c r="LT84" s="57">
        <f>LR83*'DEPRECATED - DT-Prelim Calcs'!$C$11+LT83</f>
        <v>-250.72332969110391</v>
      </c>
      <c r="LU84" s="57">
        <f>LU83+0.5*LR84*'DEPRECATED - DT-Prelim Calcs'!$C$11^2+LT84*'DEPRECATED - DT-Prelim Calcs'!$C$11</f>
        <v>-166924.06962796376</v>
      </c>
      <c r="LV84" s="57">
        <f>MIN('Drive Train'!$F$35-LP83*'DEPRECATED - DT-Prelim Calcs'!$C$21*'Drive Train'!$F$39,LV83+LP$2)</f>
        <v>8.8000000000000007</v>
      </c>
      <c r="LW84" s="57">
        <f>'Drive Train'!$F$35-LP84*'DEPRECATED - DT-Prelim Calcs'!$C$21*'Drive Train'!$F$39</f>
        <v>8.8000000000000007</v>
      </c>
      <c r="LX84" s="1">
        <f>IF(LU84&gt;='Drive Train'!$F$29,1,0)</f>
        <v>0</v>
      </c>
      <c r="LY84" s="57">
        <f>MIN(LO84,'DEPRECATED - DT-Prelim Calcs'!$C$10)*'DEPRECATED - DT-Prelim Calcs'!$C$11*1000/60/60</f>
        <v>103.33333333333333</v>
      </c>
      <c r="LZ84" s="63">
        <f>LZ83+'DEPRECATED - DT-Prelim Calcs'!$C$11</f>
        <v>320</v>
      </c>
    </row>
    <row r="85" spans="18:338" x14ac:dyDescent="0.2">
      <c r="R85" s="63">
        <f>R84+'DEPRECATED - DT-Prelim Calcs'!$C$11</f>
        <v>324</v>
      </c>
      <c r="S85" s="2">
        <f>AG85/'Drive Train'!$F$35</f>
        <v>0</v>
      </c>
      <c r="T85" s="46">
        <f>AE85*12*60/(PI() * 'Drive Train'!$F$15)/S$2*ABS(S85)</f>
        <v>0</v>
      </c>
      <c r="U85" s="2">
        <f>IF(OR(AD84=1,AND($C$32=Motors!$C$32,'DEPRECATED - DT-Prelim Calcs'!AI84=1)),0,IF(AG85=0,-(V84+$C$9)/($C$8-$C$9)*$C$7,($C$6*S85-T85)/($C$6*S85)*$C$7*S85))</f>
        <v>0</v>
      </c>
      <c r="V85" s="57">
        <f>IF(AND(AD84=1,AI84=1),0,ABS(U85/$C$7*($C$8-$C$9)+$C$9) *'Drive Train'!$AA$49 + V84*(1-'Drive Train'!$AA$49))</f>
        <v>0</v>
      </c>
      <c r="W85" s="57">
        <f t="shared" si="96"/>
        <v>0</v>
      </c>
      <c r="X85" s="2">
        <f>MAX(MIN(IF(AND(AI84=1,AG85&lt;0),-1,1)*(W85-$C$9)/($C$8-$C$9)*$C$7-$C$29*AE85/T$2 -  AI84*$C$29/2,X$2),MAX(X$4:X84)*-1)</f>
        <v>-0.2458281045106315</v>
      </c>
      <c r="Y85" s="57">
        <f t="shared" si="97"/>
        <v>0</v>
      </c>
      <c r="Z85" s="57">
        <f t="shared" si="98"/>
        <v>0</v>
      </c>
      <c r="AA85" s="57">
        <f t="shared" si="99"/>
        <v>0</v>
      </c>
      <c r="AB85" s="57" t="e">
        <f t="shared" si="100"/>
        <v>#N/A</v>
      </c>
      <c r="AC85" s="46">
        <f t="shared" si="124"/>
        <v>1</v>
      </c>
      <c r="AD85" s="1">
        <f t="shared" si="101"/>
        <v>1</v>
      </c>
      <c r="AE85" s="57">
        <f t="shared" si="102"/>
        <v>0</v>
      </c>
      <c r="AF85" s="57" t="e">
        <f t="shared" si="103"/>
        <v>#N/A</v>
      </c>
      <c r="AG85" s="57">
        <f>IF(AI84=0,MIN('Drive Train'!$F$35-W84*$C$21*'Drive Train'!$F$39,AG84+W$2)-$C$3,IF(AE84-1&lt;=0,0,IF($C$32=Motors!$C$30,MAX(MAX(AG$4:AG84)*-1,AG84-W$2),MAX(0,MAX(AG$4:AG84)*-1,AG84-W$2))))</f>
        <v>0</v>
      </c>
      <c r="AH85" s="57">
        <f>'Drive Train'!$F$35-ABS(W85)*'DEPRECATED - DT-Prelim Calcs'!$C$21*'Drive Train'!$F$39</f>
        <v>12.4</v>
      </c>
      <c r="AI85" s="1">
        <f>IF(AJ85&gt;='Drive Train'!$F$29,1,0)</f>
        <v>1</v>
      </c>
      <c r="AJ85" s="57">
        <f>AJ84+0.5*Y85*'DEPRECATED - DT-Prelim Calcs'!$C$11^2+AE85*'DEPRECATED - DT-Prelim Calcs'!$C$11</f>
        <v>784.33981740885292</v>
      </c>
      <c r="AK85" s="57">
        <f t="shared" si="181"/>
        <v>0</v>
      </c>
      <c r="AL85" s="63">
        <f>AL84+'DEPRECATED - DT-Prelim Calcs'!$C$11</f>
        <v>324</v>
      </c>
      <c r="AM85" s="2">
        <f>AW85/'Drive Train'!$F$35</f>
        <v>0.90171798807533843</v>
      </c>
      <c r="AN85" s="46">
        <f>AU85*12*60/(PI() * 'Drive Train'!$F$15)/AM$2*AM85</f>
        <v>4074.5129704967153</v>
      </c>
      <c r="AO85" s="2">
        <f>('DEPRECATED - DT-Prelim Calcs'!$C$6*AM85-AN85)/('DEPRECATED - DT-Prelim Calcs'!$C$6*AM85)*'DEPRECATED - DT-Prelim Calcs'!$C$7*AM85</f>
        <v>0.33081835146849192</v>
      </c>
      <c r="AP85" s="57">
        <f>AO85/'DEPRECATED - DT-Prelim Calcs'!$C$7*('DEPRECATED - DT-Prelim Calcs'!$C$8-'DEPRECATED - DT-Prelim Calcs'!$C$9)+'DEPRECATED - DT-Prelim Calcs'!$C$9</f>
        <v>20.311615972368262</v>
      </c>
      <c r="AQ85" s="57">
        <f t="shared" si="105"/>
        <v>20.311615972368262</v>
      </c>
      <c r="AR85" s="2">
        <f t="shared" si="125"/>
        <v>1.6681525605299896E-9</v>
      </c>
      <c r="AS85" s="57">
        <f>AR85*'DEPRECATED - DT-Prelim Calcs'!$C$21/AM$2/'DEPRECATED - DT-Prelim Calcs'!$C$19/'DEPRECATED - DT-Prelim Calcs'!$C$18*3.39*'DEPRECATED - DT-Prelim Calcs'!$C$20</f>
        <v>1.2088992506271072E-8</v>
      </c>
      <c r="AT85" s="46">
        <f t="shared" si="126"/>
        <v>0</v>
      </c>
      <c r="AU85" s="57">
        <f>AS84*'DEPRECATED - DT-Prelim Calcs'!$C$11+AU84</f>
        <v>39.43232124168334</v>
      </c>
      <c r="AV85" s="57">
        <f>AV84+0.5*AS85*'DEPRECATED - DT-Prelim Calcs'!$C$11^2+AU85*'DEPRECATED - DT-Prelim Calcs'!$C$11</f>
        <v>12731.458526449664</v>
      </c>
      <c r="AW85" s="57">
        <f>MIN('Drive Train'!$F$35-AQ84*'DEPRECATED - DT-Prelim Calcs'!$C$21*'Drive Train'!$F$39,AW84+AQ$2)</f>
        <v>11.181303052134197</v>
      </c>
      <c r="AX85" s="57">
        <f>'Drive Train'!$F$35-AQ85*'DEPRECATED - DT-Prelim Calcs'!$C$21*'Drive Train'!$F$39</f>
        <v>11.181303041657905</v>
      </c>
      <c r="AY85" s="1">
        <f>IF(AV85&gt;='Drive Train'!$F$29,1,0)</f>
        <v>1</v>
      </c>
      <c r="AZ85" s="57">
        <f t="shared" si="127"/>
        <v>22.56846219152029</v>
      </c>
      <c r="BA85" s="63">
        <f>BA84+'DEPRECATED - DT-Prelim Calcs'!$C$11</f>
        <v>324</v>
      </c>
      <c r="BB85" s="2">
        <f>BL85/'Drive Train'!$F$35</f>
        <v>1.2947645106930379</v>
      </c>
      <c r="BC85" s="46">
        <f>BJ85*12*60/(PI() * 'Drive Train'!$F$15)/BB$2*BB85</f>
        <v>-4259.0909392435415</v>
      </c>
      <c r="BD85" s="2">
        <f>('DEPRECATED - DT-Prelim Calcs'!$C$6*BB85-BC85)/('DEPRECATED - DT-Prelim Calcs'!$C$6*BB85)*'DEPRECATED - DT-Prelim Calcs'!$C$7*BB85</f>
        <v>5.0461628016476947</v>
      </c>
      <c r="BE85" s="57">
        <f>BD85/'DEPRECATED - DT-Prelim Calcs'!$C$7*('DEPRECATED - DT-Prelim Calcs'!$C$8-'DEPRECATED - DT-Prelim Calcs'!$C$9)+'DEPRECATED - DT-Prelim Calcs'!$C$9</f>
        <v>271.34011927443953</v>
      </c>
      <c r="BF85" s="57">
        <f t="shared" si="106"/>
        <v>93</v>
      </c>
      <c r="BG85" s="2">
        <f t="shared" si="128"/>
        <v>1.9370342977179593</v>
      </c>
      <c r="BH85" s="57">
        <f>BG85*'DEPRECATED - DT-Prelim Calcs'!$C$21/BB$2/'DEPRECATED - DT-Prelim Calcs'!$C$19/'DEPRECATED - DT-Prelim Calcs'!$C$18*3.39*'DEPRECATED - DT-Prelim Calcs'!$C$20</f>
        <v>20.276476812755934</v>
      </c>
      <c r="BI85" s="46">
        <f t="shared" si="129"/>
        <v>0</v>
      </c>
      <c r="BJ85" s="57">
        <f>BH84*'DEPRECATED - DT-Prelim Calcs'!$C$11+BJ84</f>
        <v>-19.873422029189612</v>
      </c>
      <c r="BK85" s="57">
        <f>BK84+0.5*BH85*'DEPRECATED - DT-Prelim Calcs'!$C$11^2+BJ85*'DEPRECATED - DT-Prelim Calcs'!$C$11</f>
        <v>6734.2853669198521</v>
      </c>
      <c r="BL85" s="57">
        <f>MIN('Drive Train'!$F$35-BF84*'DEPRECATED - DT-Prelim Calcs'!$C$21*'Drive Train'!$F$39,BL84+BF$2)</f>
        <v>16.055079932593671</v>
      </c>
      <c r="BM85" s="57">
        <f>'Drive Train'!$F$35-BF85*'DEPRECATED - DT-Prelim Calcs'!$C$21*'Drive Train'!$F$39</f>
        <v>6.82</v>
      </c>
      <c r="BN85" s="1">
        <f>IF(BK85&gt;='Drive Train'!$F$29,1,0)</f>
        <v>1</v>
      </c>
      <c r="BO85" s="57">
        <f t="shared" si="130"/>
        <v>103.33333333333333</v>
      </c>
      <c r="BP85" s="63">
        <f>BP84+'DEPRECATED - DT-Prelim Calcs'!$C$11</f>
        <v>324</v>
      </c>
      <c r="BQ85" s="2">
        <f>CA85/'Drive Train'!$F$35</f>
        <v>1.6933020564995866</v>
      </c>
      <c r="BR85" s="46">
        <f>BY85*12*60/(PI() * 'Drive Train'!$F$15)/BQ$2*BQ85</f>
        <v>-51857.582614562583</v>
      </c>
      <c r="BS85" s="2">
        <f>('DEPRECATED - DT-Prelim Calcs'!$C$6*BQ85-BR85)/('DEPRECATED - DT-Prelim Calcs'!$C$6*BQ85)*'DEPRECATED - DT-Prelim Calcs'!$C$7*BQ85</f>
        <v>27.528657975131324</v>
      </c>
      <c r="BT85" s="57">
        <f>BS85/'DEPRECATED - DT-Prelim Calcs'!$C$7*('DEPRECATED - DT-Prelim Calcs'!$C$8-'DEPRECATED - DT-Prelim Calcs'!$C$9)+'DEPRECATED - DT-Prelim Calcs'!$C$9</f>
        <v>1468.2298000868668</v>
      </c>
      <c r="BU85" s="57">
        <f t="shared" si="107"/>
        <v>93</v>
      </c>
      <c r="BV85" s="2">
        <f t="shared" si="131"/>
        <v>1.8828060353728675</v>
      </c>
      <c r="BW85" s="57">
        <f>BV85*'DEPRECATED - DT-Prelim Calcs'!$C$21/BQ$2/'DEPRECATED - DT-Prelim Calcs'!$C$19/'DEPRECATED - DT-Prelim Calcs'!$C$18*3.39*'DEPRECATED - DT-Prelim Calcs'!$C$20</f>
        <v>25.773080821789936</v>
      </c>
      <c r="BX85" s="46">
        <f t="shared" si="132"/>
        <v>0</v>
      </c>
      <c r="BY85" s="57">
        <f>BW84*'DEPRECATED - DT-Prelim Calcs'!$C$11+BY84</f>
        <v>-141.48773428460089</v>
      </c>
      <c r="BZ85" s="57">
        <f>BZ84+0.5*BW85*'DEPRECATED - DT-Prelim Calcs'!$C$11^2+BY85*'DEPRECATED - DT-Prelim Calcs'!$C$11</f>
        <v>-7358.2340592871815</v>
      </c>
      <c r="CA85" s="57">
        <f>MIN('Drive Train'!$F$35-BU84*'DEPRECATED - DT-Prelim Calcs'!$C$21*'Drive Train'!$F$39,CA84+BU$2)</f>
        <v>20.996945500594876</v>
      </c>
      <c r="CB85" s="57">
        <f>'Drive Train'!$F$35-BU85*'DEPRECATED - DT-Prelim Calcs'!$C$21*'Drive Train'!$F$39</f>
        <v>6.82</v>
      </c>
      <c r="CC85" s="1">
        <f>IF(BZ85&gt;='Drive Train'!$F$29,1,0)</f>
        <v>0</v>
      </c>
      <c r="CD85" s="57">
        <f t="shared" si="133"/>
        <v>103.33333333333333</v>
      </c>
      <c r="CE85" s="63">
        <f>CE84+'DEPRECATED - DT-Prelim Calcs'!$C$11</f>
        <v>324</v>
      </c>
      <c r="CF85" s="2">
        <f>CP85/'Drive Train'!$F$35</f>
        <v>1.3111739302032399</v>
      </c>
      <c r="CG85" s="46">
        <f>CN85*12*60/(PI() * 'Drive Train'!$F$15)/CF$2*CF85</f>
        <v>-34262.578717518154</v>
      </c>
      <c r="CH85" s="2">
        <f>('DEPRECATED - DT-Prelim Calcs'!$C$6*CF85-CG85)/('DEPRECATED - DT-Prelim Calcs'!$C$6*CF85)*'DEPRECATED - DT-Prelim Calcs'!$C$7*CF85</f>
        <v>18.652014483087886</v>
      </c>
      <c r="CI85" s="57">
        <f>CH85/'DEPRECATED - DT-Prelim Calcs'!$C$7*('DEPRECATED - DT-Prelim Calcs'!$C$8-'DEPRECATED - DT-Prelim Calcs'!$C$9)+'DEPRECATED - DT-Prelim Calcs'!$C$9</f>
        <v>995.66823990878675</v>
      </c>
      <c r="CJ85" s="57">
        <f t="shared" si="108"/>
        <v>93</v>
      </c>
      <c r="CK85" s="2">
        <f t="shared" si="134"/>
        <v>1.5241763143494644</v>
      </c>
      <c r="CL85" s="57">
        <f>CK85*'DEPRECATED - DT-Prelim Calcs'!$C$21/CF$2/'DEPRECATED - DT-Prelim Calcs'!$C$19/'DEPRECATED - DT-Prelim Calcs'!$C$18*3.39*'DEPRECATED - DT-Prelim Calcs'!$C$20</f>
        <v>25.773080821789936</v>
      </c>
      <c r="CM85" s="46">
        <f t="shared" si="135"/>
        <v>0</v>
      </c>
      <c r="CN85" s="57">
        <f>CL84*'DEPRECATED - DT-Prelim Calcs'!$C$11+CN84</f>
        <v>-97.730546497759207</v>
      </c>
      <c r="CO85" s="57">
        <f>CO84+0.5*CL85*'DEPRECATED - DT-Prelim Calcs'!$C$11^2+CN85*'DEPRECATED - DT-Prelim Calcs'!$C$11</f>
        <v>-27890.006419750673</v>
      </c>
      <c r="CP85" s="57">
        <f>MIN('Drive Train'!$F$35-CJ84*'DEPRECATED - DT-Prelim Calcs'!$C$21*'Drive Train'!$F$39,CP84+CJ$2)</f>
        <v>16.258556734520177</v>
      </c>
      <c r="CQ85" s="57">
        <f>'Drive Train'!$F$35-CJ85*'DEPRECATED - DT-Prelim Calcs'!$C$21*'Drive Train'!$F$39</f>
        <v>6.82</v>
      </c>
      <c r="CR85" s="1">
        <f>IF(CO85&gt;='Drive Train'!$F$29,1,0)</f>
        <v>0</v>
      </c>
      <c r="CS85" s="57">
        <f t="shared" si="136"/>
        <v>103.33333333333333</v>
      </c>
      <c r="CT85" s="63">
        <f>CT84+'DEPRECATED - DT-Prelim Calcs'!$C$11</f>
        <v>324</v>
      </c>
      <c r="CU85" s="2">
        <f>DE85/'Drive Train'!$F$35</f>
        <v>0.55000000000000004</v>
      </c>
      <c r="CV85" s="46">
        <f>DC85*12*60/(PI() * 'Drive Train'!$F$15)/CU$2*CU85</f>
        <v>-82988.28337238048</v>
      </c>
      <c r="CW85" s="2">
        <f>('DEPRECATED - DT-Prelim Calcs'!$C$6*CU85-CV85)/('DEPRECATED - DT-Prelim Calcs'!$C$6*CU85)*'DEPRECATED - DT-Prelim Calcs'!$C$7*CU85</f>
        <v>38.849282913215191</v>
      </c>
      <c r="CX85" s="57">
        <f>CW85/'DEPRECATED - DT-Prelim Calcs'!$C$7*('DEPRECATED - DT-Prelim Calcs'!$C$8-'DEPRECATED - DT-Prelim Calcs'!$C$9)+'DEPRECATED - DT-Prelim Calcs'!$C$9</f>
        <v>2070.9004140105844</v>
      </c>
      <c r="CY85" s="57">
        <f t="shared" si="109"/>
        <v>93</v>
      </c>
      <c r="CZ85" s="2">
        <f t="shared" si="137"/>
        <v>1.2803081040535502</v>
      </c>
      <c r="DA85" s="57">
        <f>CZ85*'DEPRECATED - DT-Prelim Calcs'!$C$21/CU$2/'DEPRECATED - DT-Prelim Calcs'!$C$19/'DEPRECATED - DT-Prelim Calcs'!$C$18*3.39*'DEPRECATED - DT-Prelim Calcs'!$C$20</f>
        <v>25.773080821789936</v>
      </c>
      <c r="DB85" s="46">
        <f t="shared" si="138"/>
        <v>0</v>
      </c>
      <c r="DC85" s="57">
        <f>DA84*'DEPRECATED - DT-Prelim Calcs'!$C$11+DC84</f>
        <v>-474.02796613945179</v>
      </c>
      <c r="DD85" s="57">
        <f>DD84+0.5*DA85*'DEPRECATED - DT-Prelim Calcs'!$C$11^2+DC85*'DEPRECATED - DT-Prelim Calcs'!$C$11</f>
        <v>-53732.142880344662</v>
      </c>
      <c r="DE85" s="57">
        <f>MIN('Drive Train'!$F$35-CY84*'DEPRECATED - DT-Prelim Calcs'!$C$21*'Drive Train'!$F$39,DE84+CY$2)</f>
        <v>6.82</v>
      </c>
      <c r="DF85" s="57">
        <f>'Drive Train'!$F$35-CY85*'DEPRECATED - DT-Prelim Calcs'!$C$21*'Drive Train'!$F$39</f>
        <v>6.82</v>
      </c>
      <c r="DG85" s="1">
        <f>IF(DD85&gt;='Drive Train'!$F$29,1,0)</f>
        <v>0</v>
      </c>
      <c r="DH85" s="57">
        <f t="shared" si="139"/>
        <v>103.33333333333333</v>
      </c>
      <c r="DI85" s="63">
        <f>DI84+'DEPRECATED - DT-Prelim Calcs'!$C$11</f>
        <v>324</v>
      </c>
      <c r="DJ85" s="2">
        <f>DT85/'Drive Train'!$F$35</f>
        <v>0.55000000000000004</v>
      </c>
      <c r="DK85" s="46">
        <f>DR85*12*60/(PI() * 'Drive Train'!$F$15)/DJ$2*DJ85</f>
        <v>-60882.179626620986</v>
      </c>
      <c r="DL85" s="2">
        <f>('DEPRECATED - DT-Prelim Calcs'!$C$6*DJ85-DK85)/('DEPRECATED - DT-Prelim Calcs'!$C$6*DJ85)*'DEPRECATED - DT-Prelim Calcs'!$C$7*DJ85</f>
        <v>28.853840131361459</v>
      </c>
      <c r="DM85" s="57">
        <f>DL85/'DEPRECATED - DT-Prelim Calcs'!$C$7*('DEPRECATED - DT-Prelim Calcs'!$C$8-'DEPRECATED - DT-Prelim Calcs'!$C$9)+'DEPRECATED - DT-Prelim Calcs'!$C$9</f>
        <v>1538.7778791923963</v>
      </c>
      <c r="DN85" s="57">
        <f t="shared" si="110"/>
        <v>93</v>
      </c>
      <c r="DO85" s="2">
        <f t="shared" si="140"/>
        <v>1.1037138828047846</v>
      </c>
      <c r="DP85" s="57">
        <f>DO85*'DEPRECATED - DT-Prelim Calcs'!$C$21/DJ$2/'DEPRECATED - DT-Prelim Calcs'!$C$19/'DEPRECATED - DT-Prelim Calcs'!$C$18*3.39*'DEPRECATED - DT-Prelim Calcs'!$C$20</f>
        <v>25.773080821789936</v>
      </c>
      <c r="DQ85" s="46">
        <f t="shared" si="141"/>
        <v>0</v>
      </c>
      <c r="DR85" s="57">
        <f>DP84*'DEPRECATED - DT-Prelim Calcs'!$C$11+DR84</f>
        <v>-299.79154898044931</v>
      </c>
      <c r="DS85" s="57">
        <f>DS84+0.5*DP85*'DEPRECATED - DT-Prelim Calcs'!$C$11^2+DR85*'DEPRECATED - DT-Prelim Calcs'!$C$11</f>
        <v>-92268.730481859326</v>
      </c>
      <c r="DT85" s="57">
        <f>MIN('Drive Train'!$F$35-DN84*'DEPRECATED - DT-Prelim Calcs'!$C$21*'Drive Train'!$F$39,DT84+DN$2)</f>
        <v>6.82</v>
      </c>
      <c r="DU85" s="57">
        <f>'Drive Train'!$F$35-DN85*'DEPRECATED - DT-Prelim Calcs'!$C$21*'Drive Train'!$F$39</f>
        <v>6.82</v>
      </c>
      <c r="DV85" s="1">
        <f>IF(DS85&gt;='Drive Train'!$F$29,1,0)</f>
        <v>0</v>
      </c>
      <c r="DW85" s="57">
        <f t="shared" si="142"/>
        <v>103.33333333333333</v>
      </c>
      <c r="DX85" s="63">
        <f>DX84+'DEPRECATED - DT-Prelim Calcs'!$C$11</f>
        <v>324</v>
      </c>
      <c r="DY85" s="2">
        <f>EI85/'Drive Train'!$F$35</f>
        <v>0.55000000000000004</v>
      </c>
      <c r="DZ85" s="46">
        <f>EG85*12*60/(PI() * 'Drive Train'!$F$15)/DY$2*DY85</f>
        <v>-109614.14255161473</v>
      </c>
      <c r="EA85" s="2">
        <f>('DEPRECATED - DT-Prelim Calcs'!$C$6*DY85-DZ85)/('DEPRECATED - DT-Prelim Calcs'!$C$6*DY85)*'DEPRECATED - DT-Prelim Calcs'!$C$7*DY85</f>
        <v>50.888367457671954</v>
      </c>
      <c r="EB85" s="57">
        <f>EA85/'DEPRECATED - DT-Prelim Calcs'!$C$7*('DEPRECATED - DT-Prelim Calcs'!$C$8-'DEPRECATED - DT-Prelim Calcs'!$C$9)+'DEPRECATED - DT-Prelim Calcs'!$C$9</f>
        <v>2711.8193132030337</v>
      </c>
      <c r="EC85" s="57">
        <f t="shared" si="111"/>
        <v>93</v>
      </c>
      <c r="ED85" s="2">
        <f t="shared" si="143"/>
        <v>0.96993038185874991</v>
      </c>
      <c r="EE85" s="57">
        <f>ED85*'DEPRECATED - DT-Prelim Calcs'!$C$21/DY$2/'DEPRECATED - DT-Prelim Calcs'!$C$19/'DEPRECATED - DT-Prelim Calcs'!$C$18*3.39*'DEPRECATED - DT-Prelim Calcs'!$C$20</f>
        <v>25.773080821789936</v>
      </c>
      <c r="EF85" s="46">
        <f t="shared" si="144"/>
        <v>0</v>
      </c>
      <c r="EG85" s="57">
        <f>EE84*'DEPRECATED - DT-Prelim Calcs'!$C$11+EG84</f>
        <v>-474.32918039903188</v>
      </c>
      <c r="EH85" s="57">
        <f>EH84+0.5*EE85*'DEPRECATED - DT-Prelim Calcs'!$C$11^2+EG85*'DEPRECATED - DT-Prelim Calcs'!$C$11</f>
        <v>-156080.13779545619</v>
      </c>
      <c r="EI85" s="57">
        <f>MIN('Drive Train'!$F$35-EC84*'DEPRECATED - DT-Prelim Calcs'!$C$21*'Drive Train'!$F$39,EI84+EC$2)</f>
        <v>6.82</v>
      </c>
      <c r="EJ85" s="57">
        <f>'Drive Train'!$F$35-EC85*'DEPRECATED - DT-Prelim Calcs'!$C$21*'Drive Train'!$F$39</f>
        <v>6.82</v>
      </c>
      <c r="EK85" s="1">
        <f>IF(EH85&gt;='Drive Train'!$F$29,1,0)</f>
        <v>0</v>
      </c>
      <c r="EL85" s="57">
        <f t="shared" si="145"/>
        <v>103.33333333333333</v>
      </c>
      <c r="EM85" s="63">
        <f>EM84+'DEPRECATED - DT-Prelim Calcs'!$C$11</f>
        <v>324</v>
      </c>
      <c r="EN85" s="2">
        <f>EX85/'Drive Train'!$F$35</f>
        <v>0.55000000000000004</v>
      </c>
      <c r="EO85" s="46">
        <f>EV85*12*60/(PI() * 'Drive Train'!$F$15)/EN$2*EN85</f>
        <v>-50390.667452849855</v>
      </c>
      <c r="EP85" s="2">
        <f>('DEPRECATED - DT-Prelim Calcs'!$C$6*EN85-EO85)/('DEPRECATED - DT-Prelim Calcs'!$C$6*EN85)*'DEPRECATED - DT-Prelim Calcs'!$C$7*EN85</f>
        <v>24.110023182245431</v>
      </c>
      <c r="EQ85" s="57">
        <f>EP85/'DEPRECATED - DT-Prelim Calcs'!$C$7*('DEPRECATED - DT-Prelim Calcs'!$C$8-'DEPRECATED - DT-Prelim Calcs'!$C$9)+'DEPRECATED - DT-Prelim Calcs'!$C$9</f>
        <v>1286.2335992871738</v>
      </c>
      <c r="ER85" s="57">
        <f t="shared" si="112"/>
        <v>93</v>
      </c>
      <c r="ES85" s="2">
        <f t="shared" si="146"/>
        <v>0.86507304327942547</v>
      </c>
      <c r="ET85" s="57">
        <f>ES85*'DEPRECATED - DT-Prelim Calcs'!$C$21/EN$2/'DEPRECATED - DT-Prelim Calcs'!$C$19/'DEPRECATED - DT-Prelim Calcs'!$C$18*3.39*'DEPRECATED - DT-Prelim Calcs'!$C$20</f>
        <v>25.773080821789936</v>
      </c>
      <c r="EU85" s="46">
        <f t="shared" si="147"/>
        <v>0</v>
      </c>
      <c r="EV85" s="57">
        <f>ET84*'DEPRECATED - DT-Prelim Calcs'!$C$11+EV84</f>
        <v>-194.48028338987638</v>
      </c>
      <c r="EW85" s="57">
        <f>EW84+0.5*ET85*'DEPRECATED - DT-Prelim Calcs'!$C$11^2+EV85*'DEPRECATED - DT-Prelim Calcs'!$C$11</f>
        <v>-198854.92452838196</v>
      </c>
      <c r="EX85" s="57">
        <f>MIN('Drive Train'!$F$35-ER84*'DEPRECATED - DT-Prelim Calcs'!$C$21*'Drive Train'!$F$39,EX84+ER$2)</f>
        <v>6.82</v>
      </c>
      <c r="EY85" s="57">
        <f>'Drive Train'!$F$35-ER85*'DEPRECATED - DT-Prelim Calcs'!$C$21*'Drive Train'!$F$39</f>
        <v>6.82</v>
      </c>
      <c r="EZ85" s="1">
        <f>IF(EW85&gt;='Drive Train'!$F$29,1,0)</f>
        <v>0</v>
      </c>
      <c r="FA85" s="57">
        <f t="shared" si="148"/>
        <v>103.33333333333333</v>
      </c>
      <c r="FB85" s="63">
        <f>FB84+'DEPRECATED - DT-Prelim Calcs'!$C$11</f>
        <v>324</v>
      </c>
      <c r="FC85" s="2">
        <f>FM85/'Drive Train'!$F$35</f>
        <v>0.55000000000000004</v>
      </c>
      <c r="FD85" s="46">
        <f>FK85*12*60/(PI() * 'Drive Train'!$F$15)/FC$2*FC85</f>
        <v>-330566.50951290311</v>
      </c>
      <c r="FE85" s="2">
        <f>('DEPRECATED - DT-Prelim Calcs'!$C$6*FC85-FD85)/('DEPRECATED - DT-Prelim Calcs'!$C$6*FC85)*'DEPRECATED - DT-Prelim Calcs'!$C$7*FC85</f>
        <v>150.79365908557159</v>
      </c>
      <c r="FF85" s="57">
        <f>FE85/'DEPRECATED - DT-Prelim Calcs'!$C$7*('DEPRECATED - DT-Prelim Calcs'!$C$8-'DEPRECATED - DT-Prelim Calcs'!$C$9)+'DEPRECATED - DT-Prelim Calcs'!$C$9</f>
        <v>8030.4288218584379</v>
      </c>
      <c r="FG85" s="57">
        <f t="shared" si="113"/>
        <v>93</v>
      </c>
      <c r="FH85" s="2">
        <f t="shared" si="149"/>
        <v>0.78067567320338405</v>
      </c>
      <c r="FI85" s="57">
        <f>FH85*'DEPRECATED - DT-Prelim Calcs'!$C$21/FC$2/'DEPRECATED - DT-Prelim Calcs'!$C$19/'DEPRECATED - DT-Prelim Calcs'!$C$18*3.39*'DEPRECATED - DT-Prelim Calcs'!$C$20</f>
        <v>25.773080821789936</v>
      </c>
      <c r="FJ85" s="46">
        <f t="shared" si="150"/>
        <v>0</v>
      </c>
      <c r="FK85" s="57">
        <f>FI84*'DEPRECATED - DT-Prelim Calcs'!$C$11+FK84</f>
        <v>-1151.3362725150298</v>
      </c>
      <c r="FL85" s="57">
        <f>FL84+0.5*FI85*'DEPRECATED - DT-Prelim Calcs'!$C$11^2+FK85*'DEPRECATED - DT-Prelim Calcs'!$C$11</f>
        <v>-304398.49111408414</v>
      </c>
      <c r="FM85" s="57">
        <f>MIN('Drive Train'!$F$35-FG84*'DEPRECATED - DT-Prelim Calcs'!$C$21*'Drive Train'!$F$39,FM84+FG$2)</f>
        <v>6.82</v>
      </c>
      <c r="FN85" s="57">
        <f>'Drive Train'!$F$35-FG85*'DEPRECATED - DT-Prelim Calcs'!$C$21*'Drive Train'!$F$39</f>
        <v>6.82</v>
      </c>
      <c r="FO85" s="1">
        <f>IF(FL85&gt;='Drive Train'!$F$29,1,0)</f>
        <v>0</v>
      </c>
      <c r="FP85" s="57">
        <f t="shared" si="151"/>
        <v>103.33333333333333</v>
      </c>
      <c r="FQ85" s="63">
        <f>FQ84+'DEPRECATED - DT-Prelim Calcs'!$C$11</f>
        <v>324</v>
      </c>
      <c r="FR85" s="2">
        <f>GB85/'Drive Train'!$F$35</f>
        <v>0.55000000000000004</v>
      </c>
      <c r="FS85" s="46">
        <f>FZ85*12*60/(PI() * 'Drive Train'!$F$15)/FR$2*FR85</f>
        <v>-127999.20033156707</v>
      </c>
      <c r="FT85" s="2">
        <f>('DEPRECATED - DT-Prelim Calcs'!$C$6*FR85-FS85)/('DEPRECATED - DT-Prelim Calcs'!$C$6*FR85)*'DEPRECATED - DT-Prelim Calcs'!$C$7*FR85</f>
        <v>59.201311031721694</v>
      </c>
      <c r="FU85" s="57">
        <f>FT85/'DEPRECATED - DT-Prelim Calcs'!$C$7*('DEPRECATED - DT-Prelim Calcs'!$C$8-'DEPRECATED - DT-Prelim Calcs'!$C$9)+'DEPRECATED - DT-Prelim Calcs'!$C$9</f>
        <v>3154.3714545103289</v>
      </c>
      <c r="FV85" s="57">
        <f t="shared" si="114"/>
        <v>93</v>
      </c>
      <c r="FW85" s="2">
        <f t="shared" si="152"/>
        <v>0.7112822800297498</v>
      </c>
      <c r="FX85" s="57">
        <f>FW85*'DEPRECATED - DT-Prelim Calcs'!$C$21/FR$2/'DEPRECATED - DT-Prelim Calcs'!$C$19/'DEPRECATED - DT-Prelim Calcs'!$C$18*3.39*'DEPRECATED - DT-Prelim Calcs'!$C$20</f>
        <v>25.773080821789936</v>
      </c>
      <c r="FY85" s="46">
        <f t="shared" si="153"/>
        <v>0</v>
      </c>
      <c r="FZ85" s="57">
        <f>FX84*'DEPRECATED - DT-Prelim Calcs'!$C$11+FZ84</f>
        <v>-406.1831792192113</v>
      </c>
      <c r="GA85" s="57">
        <f>GA84+0.5*FX85*'DEPRECATED - DT-Prelim Calcs'!$C$11^2+FZ85*'DEPRECATED - DT-Prelim Calcs'!$C$11</f>
        <v>-320588.91453042248</v>
      </c>
      <c r="GB85" s="57">
        <f>MIN('Drive Train'!$F$35-FV84*'DEPRECATED - DT-Prelim Calcs'!$C$21*'Drive Train'!$F$39,GB84+FV$2)</f>
        <v>6.82</v>
      </c>
      <c r="GC85" s="57">
        <f>'Drive Train'!$F$35-FV85*'DEPRECATED - DT-Prelim Calcs'!$C$21*'Drive Train'!$F$39</f>
        <v>6.82</v>
      </c>
      <c r="GD85" s="1">
        <f>IF(GA85&gt;='Drive Train'!$F$29,1,0)</f>
        <v>0</v>
      </c>
      <c r="GE85" s="57">
        <f t="shared" si="154"/>
        <v>103.33333333333333</v>
      </c>
      <c r="GF85" s="63">
        <f>GF84+'DEPRECATED - DT-Prelim Calcs'!$C$11</f>
        <v>324</v>
      </c>
      <c r="GG85" s="2">
        <f>GQ85/'Drive Train'!$F$35</f>
        <v>0.85483870967741948</v>
      </c>
      <c r="GH85" s="46">
        <f>GO85*12*60/(PI() * 'Drive Train'!$F$15)/GG$2*GG85</f>
        <v>9555.351162855166</v>
      </c>
      <c r="GI85" s="2">
        <f>('DEPRECATED - DT-Prelim Calcs'!$C$6*GG85-GH85)/('DEPRECATED - DT-Prelim Calcs'!$C$6*GG85)*'DEPRECATED - DT-Prelim Calcs'!$C$7*GG85</f>
        <v>-2.2603633442892299</v>
      </c>
      <c r="GJ85" s="57">
        <f>GI85/'DEPRECATED - DT-Prelim Calcs'!$C$7*('DEPRECATED - DT-Prelim Calcs'!$C$8-'DEPRECATED - DT-Prelim Calcs'!$C$9)+'DEPRECATED - DT-Prelim Calcs'!$C$9</f>
        <v>-117.63386600510714</v>
      </c>
      <c r="GK85" s="57">
        <f t="shared" si="155"/>
        <v>-117.63386600510714</v>
      </c>
      <c r="GL85" s="2">
        <f t="shared" si="156"/>
        <v>-3.0787284283972545</v>
      </c>
      <c r="GM85" s="57">
        <f>GL85*'DEPRECATED - DT-Prelim Calcs'!$C$21/GG$2/'DEPRECATED - DT-Prelim Calcs'!$C$19/'DEPRECATED - DT-Prelim Calcs'!$C$18*3.39*'DEPRECATED - DT-Prelim Calcs'!$C$20</f>
        <v>-79.683369881249561</v>
      </c>
      <c r="GN85" s="46">
        <f t="shared" si="157"/>
        <v>1</v>
      </c>
      <c r="GO85" s="57">
        <f>GM84*'DEPRECATED - DT-Prelim Calcs'!$C$11+GO84</f>
        <v>27.312903817216494</v>
      </c>
      <c r="GP85" s="57">
        <f>GP84+0.5*GM85*'DEPRECATED - DT-Prelim Calcs'!$C$11^2+GO85*'DEPRECATED - DT-Prelim Calcs'!$C$11</f>
        <v>-151408.17049372074</v>
      </c>
      <c r="GQ85" s="57">
        <f>MIN('Drive Train'!$F$35-GK84*'DEPRECATED - DT-Prelim Calcs'!$C$21*'Drive Train'!$F$39,GQ84+GK$2)</f>
        <v>10.600000000000001</v>
      </c>
      <c r="GR85" s="57">
        <f>'Drive Train'!$F$35-GK85*'DEPRECATED - DT-Prelim Calcs'!$C$21*'Drive Train'!$F$39</f>
        <v>19.458031960306428</v>
      </c>
      <c r="GS85" s="1">
        <f>IF(GP85&gt;='Drive Train'!$F$29,1,0)</f>
        <v>0</v>
      </c>
      <c r="GT85" s="57">
        <f t="shared" si="158"/>
        <v>-130.70429556123014</v>
      </c>
      <c r="GU85" s="63">
        <f>GU84+'DEPRECATED - DT-Prelim Calcs'!$C$11</f>
        <v>324</v>
      </c>
      <c r="GV85" s="2">
        <f>HF85/'Drive Train'!$F$35</f>
        <v>0.83870967741935498</v>
      </c>
      <c r="GW85" s="46">
        <f>HD85*12*60/(PI() * 'Drive Train'!$F$15)/GV$2*GV85</f>
        <v>-202583.38193787527</v>
      </c>
      <c r="GX85" s="2">
        <f>('DEPRECATED - DT-Prelim Calcs'!$C$6*GV85-GW85)/('DEPRECATED - DT-Prelim Calcs'!$C$6*GV85)*'DEPRECATED - DT-Prelim Calcs'!$C$7*GV85</f>
        <v>93.620905795428556</v>
      </c>
      <c r="GY85" s="57">
        <f>GX85/'DEPRECATED - DT-Prelim Calcs'!$C$7*('DEPRECATED - DT-Prelim Calcs'!$C$8-'DEPRECATED - DT-Prelim Calcs'!$C$9)+'DEPRECATED - DT-Prelim Calcs'!$C$9</f>
        <v>4986.7507110180422</v>
      </c>
      <c r="GZ85" s="57">
        <f t="shared" si="115"/>
        <v>33.333333333333314</v>
      </c>
      <c r="HA85" s="2">
        <f t="shared" si="159"/>
        <v>0.99579519204165001</v>
      </c>
      <c r="HB85" s="57">
        <f>HA85*'DEPRECATED - DT-Prelim Calcs'!$C$21/GV$2/'DEPRECATED - DT-Prelim Calcs'!$C$19/'DEPRECATED - DT-Prelim Calcs'!$C$18*3.39*'DEPRECATED - DT-Prelim Calcs'!$C$20</f>
        <v>25.773080821789936</v>
      </c>
      <c r="HC85" s="46">
        <f t="shared" si="160"/>
        <v>0</v>
      </c>
      <c r="HD85" s="57">
        <f>HB84*'DEPRECATED - DT-Prelim Calcs'!$C$11+HD84</f>
        <v>-590.19777257471242</v>
      </c>
      <c r="HE85" s="57">
        <f>HE84+0.5*HB85*'DEPRECATED - DT-Prelim Calcs'!$C$11^2+HD85*'DEPRECATED - DT-Prelim Calcs'!$C$11</f>
        <v>-154527.66283319547</v>
      </c>
      <c r="HF85" s="57">
        <f>MIN('Drive Train'!$F$35-GZ84*'DEPRECATED - DT-Prelim Calcs'!$C$21*'Drive Train'!$F$39,HF84+GZ$2)</f>
        <v>10.400000000000002</v>
      </c>
      <c r="HG85" s="57">
        <f>'Drive Train'!$F$35-GZ85*'DEPRECATED - DT-Prelim Calcs'!$C$21*'Drive Train'!$F$39</f>
        <v>10.400000000000002</v>
      </c>
      <c r="HH85" s="1">
        <f>IF(HE85&gt;='Drive Train'!$F$29,1,0)</f>
        <v>0</v>
      </c>
      <c r="HI85" s="57">
        <f t="shared" si="161"/>
        <v>37.037037037037017</v>
      </c>
      <c r="HJ85" s="63">
        <f>HJ84+'DEPRECATED - DT-Prelim Calcs'!$C$11</f>
        <v>324</v>
      </c>
      <c r="HK85" s="2">
        <f>HU85/'Drive Train'!$F$35</f>
        <v>0.82258064516129037</v>
      </c>
      <c r="HL85" s="46">
        <f>HS85*12*60/(PI() * 'Drive Train'!$F$15)/HK$2*HK85</f>
        <v>-110274.38373364763</v>
      </c>
      <c r="HM85" s="2">
        <f>('DEPRECATED - DT-Prelim Calcs'!$C$6*HK85-HL85)/('DEPRECATED - DT-Prelim Calcs'!$C$6*HK85)*'DEPRECATED - DT-Prelim Calcs'!$C$7*HK85</f>
        <v>51.843819879808841</v>
      </c>
      <c r="HN85" s="57">
        <f>HM85/'DEPRECATED - DT-Prelim Calcs'!$C$7*('DEPRECATED - DT-Prelim Calcs'!$C$8-'DEPRECATED - DT-Prelim Calcs'!$C$9)+'DEPRECATED - DT-Prelim Calcs'!$C$9</f>
        <v>2762.6842699499894</v>
      </c>
      <c r="HO85" s="57">
        <f t="shared" si="116"/>
        <v>36.66666666666665</v>
      </c>
      <c r="HP85" s="2">
        <f t="shared" si="162"/>
        <v>0.99579519204165001</v>
      </c>
      <c r="HQ85" s="57">
        <f>HP85*'DEPRECATED - DT-Prelim Calcs'!$C$21/HK$2/'DEPRECATED - DT-Prelim Calcs'!$C$19/'DEPRECATED - DT-Prelim Calcs'!$C$18*3.39*'DEPRECATED - DT-Prelim Calcs'!$C$20</f>
        <v>25.773080821789936</v>
      </c>
      <c r="HR85" s="46">
        <f t="shared" si="163"/>
        <v>0</v>
      </c>
      <c r="HS85" s="57">
        <f>HQ84*'DEPRECATED - DT-Prelim Calcs'!$C$11+HS84</f>
        <v>-327.5680656132414</v>
      </c>
      <c r="HT85" s="57">
        <f>HT84+0.5*HQ85*'DEPRECATED - DT-Prelim Calcs'!$C$11^2+HS85*'DEPRECATED - DT-Prelim Calcs'!$C$11</f>
        <v>-137230.39917411495</v>
      </c>
      <c r="HU85" s="57">
        <f>MIN('Drive Train'!$F$35-HO84*'DEPRECATED - DT-Prelim Calcs'!$C$21*'Drive Train'!$F$39,HU84+HO$2)</f>
        <v>10.200000000000001</v>
      </c>
      <c r="HV85" s="57">
        <f>'Drive Train'!$F$35-HO85*'DEPRECATED - DT-Prelim Calcs'!$C$21*'Drive Train'!$F$39</f>
        <v>10.200000000000001</v>
      </c>
      <c r="HW85" s="1">
        <f>IF(HT85&gt;='Drive Train'!$F$29,1,0)</f>
        <v>0</v>
      </c>
      <c r="HX85" s="57">
        <f t="shared" si="164"/>
        <v>40.740740740740726</v>
      </c>
      <c r="HY85" s="63">
        <f>HY84+'DEPRECATED - DT-Prelim Calcs'!$C$11</f>
        <v>324</v>
      </c>
      <c r="HZ85" s="2">
        <f>IJ85/'Drive Train'!$F$35</f>
        <v>0.80645161290322598</v>
      </c>
      <c r="IA85" s="46">
        <f>IH85*12*60/(PI() * 'Drive Train'!$F$15)/HZ$2*HZ85</f>
        <v>-18494.194863613357</v>
      </c>
      <c r="IB85" s="2">
        <f>('DEPRECATED - DT-Prelim Calcs'!$C$6*HZ85-IA85)/('DEPRECATED - DT-Prelim Calcs'!$C$6*HZ85)*'DEPRECATED - DT-Prelim Calcs'!$C$7*HZ85</f>
        <v>10.305839122801876</v>
      </c>
      <c r="IC85" s="57">
        <f>IB85/'DEPRECATED - DT-Prelim Calcs'!$C$7*('DEPRECATED - DT-Prelim Calcs'!$C$8-'DEPRECATED - DT-Prelim Calcs'!$C$9)+'DEPRECATED - DT-Prelim Calcs'!$C$9</f>
        <v>551.34695413090492</v>
      </c>
      <c r="ID85" s="57">
        <f t="shared" si="117"/>
        <v>39.999999999999986</v>
      </c>
      <c r="IE85" s="2">
        <f t="shared" si="165"/>
        <v>0.99579519204165001</v>
      </c>
      <c r="IF85" s="57">
        <f>IE85*'DEPRECATED - DT-Prelim Calcs'!$C$21/HZ$2/'DEPRECATED - DT-Prelim Calcs'!$C$19/'DEPRECATED - DT-Prelim Calcs'!$C$18*3.39*'DEPRECATED - DT-Prelim Calcs'!$C$20</f>
        <v>25.773080821789936</v>
      </c>
      <c r="IG85" s="46">
        <f t="shared" si="166"/>
        <v>0</v>
      </c>
      <c r="IH85" s="57">
        <f>IF84*'DEPRECATED - DT-Prelim Calcs'!$C$11+IH84</f>
        <v>-56.035405323182758</v>
      </c>
      <c r="II85" s="57">
        <f>II84+0.5*IF85*'DEPRECATED - DT-Prelim Calcs'!$C$11^2+IH85*'DEPRECATED - DT-Prelim Calcs'!$C$11</f>
        <v>-128153.08089968773</v>
      </c>
      <c r="IJ85" s="57">
        <f>MIN('Drive Train'!$F$35-ID84*'DEPRECATED - DT-Prelim Calcs'!$C$21*'Drive Train'!$F$39,IJ84+ID$2)</f>
        <v>10.000000000000002</v>
      </c>
      <c r="IK85" s="57">
        <f>'Drive Train'!$F$35-ID85*'DEPRECATED - DT-Prelim Calcs'!$C$21*'Drive Train'!$F$39</f>
        <v>10.000000000000002</v>
      </c>
      <c r="IL85" s="1">
        <f>IF(II85&gt;='Drive Train'!$F$29,1,0)</f>
        <v>0</v>
      </c>
      <c r="IM85" s="57">
        <f t="shared" si="167"/>
        <v>44.444444444444429</v>
      </c>
      <c r="IN85" s="63">
        <f>IN84+'DEPRECATED - DT-Prelim Calcs'!$C$11</f>
        <v>324</v>
      </c>
      <c r="IO85" s="2">
        <f>IY85/'Drive Train'!$F$35</f>
        <v>0.79032258064516137</v>
      </c>
      <c r="IP85" s="46">
        <f>IW85*12*60/(PI() * 'Drive Train'!$F$15)/IO$2*IO85</f>
        <v>6248.1398671739371</v>
      </c>
      <c r="IQ85" s="2">
        <f>('DEPRECATED - DT-Prelim Calcs'!$C$6*IO85-IP85)/('DEPRECATED - DT-Prelim Calcs'!$C$6*IO85)*'DEPRECATED - DT-Prelim Calcs'!$C$7*IO85</f>
        <v>-0.92046649807277614</v>
      </c>
      <c r="IR85" s="57">
        <f>IQ85/'DEPRECATED - DT-Prelim Calcs'!$C$7*('DEPRECATED - DT-Prelim Calcs'!$C$8-'DEPRECATED - DT-Prelim Calcs'!$C$9)+'DEPRECATED - DT-Prelim Calcs'!$C$9</f>
        <v>-46.302428092422069</v>
      </c>
      <c r="IS85" s="57">
        <f t="shared" si="118"/>
        <v>-46.302428092422069</v>
      </c>
      <c r="IT85" s="2">
        <f t="shared" si="168"/>
        <v>-1.4992697626602638</v>
      </c>
      <c r="IU85" s="57">
        <f>IT85*'DEPRECATED - DT-Prelim Calcs'!$C$21/IO$2/'DEPRECATED - DT-Prelim Calcs'!$C$19/'DEPRECATED - DT-Prelim Calcs'!$C$18*3.39*'DEPRECATED - DT-Prelim Calcs'!$C$20</f>
        <v>-38.803963983281228</v>
      </c>
      <c r="IV85" s="46">
        <f t="shared" si="169"/>
        <v>1</v>
      </c>
      <c r="IW85" s="57">
        <f>IU84*'DEPRECATED - DT-Prelim Calcs'!$C$11+IW84</f>
        <v>19.317537125865698</v>
      </c>
      <c r="IX85" s="57">
        <f>IX84+0.5*IU85*'DEPRECATED - DT-Prelim Calcs'!$C$11^2+IW85*'DEPRECATED - DT-Prelim Calcs'!$C$11</f>
        <v>-162352.9428832485</v>
      </c>
      <c r="IY85" s="57">
        <f>MIN('Drive Train'!$F$35-IS84*'DEPRECATED - DT-Prelim Calcs'!$C$21*'Drive Train'!$F$39,IY84+IS$2)</f>
        <v>9.8000000000000007</v>
      </c>
      <c r="IZ85" s="57">
        <f>'Drive Train'!$F$35-IS85*'DEPRECATED - DT-Prelim Calcs'!$C$21*'Drive Train'!$F$39</f>
        <v>15.178145685545324</v>
      </c>
      <c r="JA85" s="1">
        <f>IF(IX85&gt;='Drive Train'!$F$29,1,0)</f>
        <v>0</v>
      </c>
      <c r="JB85" s="57">
        <f t="shared" si="170"/>
        <v>-51.447142324913408</v>
      </c>
      <c r="JC85" s="63">
        <f>JC84+'DEPRECATED - DT-Prelim Calcs'!$C$11</f>
        <v>324</v>
      </c>
      <c r="JD85" s="2">
        <f>JN85/'Drive Train'!$F$35</f>
        <v>0.77419354838709686</v>
      </c>
      <c r="JE85" s="46">
        <f>JL85*12*60/(PI() * 'Drive Train'!$F$15)/JD$2*JD85</f>
        <v>-215587.03504354376</v>
      </c>
      <c r="JF85" s="2">
        <f>('DEPRECATED - DT-Prelim Calcs'!$C$6*JD85-JE85)/('DEPRECATED - DT-Prelim Calcs'!$C$6*JD85)*'DEPRECATED - DT-Prelim Calcs'!$C$7*JD85</f>
        <v>99.345122484434754</v>
      </c>
      <c r="JG85" s="57">
        <f>JF85/'DEPRECATED - DT-Prelim Calcs'!$C$7*('DEPRECATED - DT-Prelim Calcs'!$C$8-'DEPRECATED - DT-Prelim Calcs'!$C$9)+'DEPRECATED - DT-Prelim Calcs'!$C$9</f>
        <v>5291.4880559140993</v>
      </c>
      <c r="JH85" s="57">
        <f t="shared" si="119"/>
        <v>46.666666666666657</v>
      </c>
      <c r="JI85" s="2">
        <f t="shared" si="171"/>
        <v>0.99579519204165001</v>
      </c>
      <c r="JJ85" s="57">
        <f>JI85*'DEPRECATED - DT-Prelim Calcs'!$C$21/JD$2/'DEPRECATED - DT-Prelim Calcs'!$C$19/'DEPRECATED - DT-Prelim Calcs'!$C$18*3.39*'DEPRECATED - DT-Prelim Calcs'!$C$20</f>
        <v>25.773080821789936</v>
      </c>
      <c r="JK85" s="46">
        <f t="shared" si="172"/>
        <v>0</v>
      </c>
      <c r="JL85" s="57">
        <f>JJ84*'DEPRECATED - DT-Prelim Calcs'!$C$11+JL84</f>
        <v>-680.42223182377097</v>
      </c>
      <c r="JM85" s="57">
        <f>JM84+0.5*JJ85*'DEPRECATED - DT-Prelim Calcs'!$C$11^2+JL85*'DEPRECATED - DT-Prelim Calcs'!$C$11</f>
        <v>-202471.00702769877</v>
      </c>
      <c r="JN85" s="57">
        <f>MIN('Drive Train'!$F$35-JH84*'DEPRECATED - DT-Prelim Calcs'!$C$21*'Drive Train'!$F$39,JN84+JH$2)</f>
        <v>9.6000000000000014</v>
      </c>
      <c r="JO85" s="57">
        <f>'Drive Train'!$F$35-JH85*'DEPRECATED - DT-Prelim Calcs'!$C$21*'Drive Train'!$F$39</f>
        <v>9.6000000000000014</v>
      </c>
      <c r="JP85" s="1">
        <f>IF(JM85&gt;='Drive Train'!$F$29,1,0)</f>
        <v>0</v>
      </c>
      <c r="JQ85" s="57">
        <f>MIN(JG85,'DEPRECATED - DT-Prelim Calcs'!$C$10)*'DEPRECATED - DT-Prelim Calcs'!$C$11*1000/60/60</f>
        <v>103.33333333333333</v>
      </c>
      <c r="JR85" s="63">
        <f>JR84+'DEPRECATED - DT-Prelim Calcs'!$C$11</f>
        <v>324</v>
      </c>
      <c r="JS85" s="2">
        <f>KC85/'Drive Train'!$F$35</f>
        <v>0.75806451612903225</v>
      </c>
      <c r="JT85" s="46">
        <f>KA85*12*60/(PI() * 'Drive Train'!$F$15)/JS$2*JS85</f>
        <v>-297771.78984305717</v>
      </c>
      <c r="JU85" s="2">
        <f>('DEPRECATED - DT-Prelim Calcs'!$C$6*JS85-JT85)/('DEPRECATED - DT-Prelim Calcs'!$C$6*JS85)*'DEPRECATED - DT-Prelim Calcs'!$C$7*JS85</f>
        <v>136.46671288007505</v>
      </c>
      <c r="JV85" s="57">
        <f>JU85/'DEPRECATED - DT-Prelim Calcs'!$C$7*('DEPRECATED - DT-Prelim Calcs'!$C$8-'DEPRECATED - DT-Prelim Calcs'!$C$9)+'DEPRECATED - DT-Prelim Calcs'!$C$9</f>
        <v>7267.712142121838</v>
      </c>
      <c r="JW85" s="57">
        <f t="shared" si="120"/>
        <v>49.999999999999993</v>
      </c>
      <c r="JX85" s="2">
        <f t="shared" si="173"/>
        <v>0.99579519204165001</v>
      </c>
      <c r="JY85" s="57">
        <f>JX85*'DEPRECATED - DT-Prelim Calcs'!$C$21/JS$2/'DEPRECATED - DT-Prelim Calcs'!$C$19/'DEPRECATED - DT-Prelim Calcs'!$C$18*3.39*'DEPRECATED - DT-Prelim Calcs'!$C$20</f>
        <v>25.773080821789936</v>
      </c>
      <c r="JZ85" s="46">
        <f t="shared" si="174"/>
        <v>0</v>
      </c>
      <c r="KA85" s="57">
        <f>JY84*'DEPRECATED - DT-Prelim Calcs'!$C$11+KA84</f>
        <v>-959.80450983233766</v>
      </c>
      <c r="KB85" s="57">
        <f>KB84+0.5*JY85*'DEPRECATED - DT-Prelim Calcs'!$C$11^2+KA85*'DEPRECATED - DT-Prelim Calcs'!$C$11</f>
        <v>-183532.6237783877</v>
      </c>
      <c r="KC85" s="57">
        <f>MIN('Drive Train'!$F$35-JW84*'DEPRECATED - DT-Prelim Calcs'!$C$21*'Drive Train'!$F$39,KC84+JW$2)</f>
        <v>9.4</v>
      </c>
      <c r="KD85" s="57">
        <f>'Drive Train'!$F$35-JW85*'DEPRECATED - DT-Prelim Calcs'!$C$21*'Drive Train'!$F$39</f>
        <v>9.4</v>
      </c>
      <c r="KE85" s="1">
        <f>IF(KB85&gt;='Drive Train'!$F$29,1,0)</f>
        <v>0</v>
      </c>
      <c r="KF85" s="57">
        <f>MIN(JV85,'DEPRECATED - DT-Prelim Calcs'!$C$10)*'DEPRECATED - DT-Prelim Calcs'!$C$11*1000/60/60</f>
        <v>103.33333333333333</v>
      </c>
      <c r="KG85" s="63">
        <f>KG84+'DEPRECATED - DT-Prelim Calcs'!$C$11</f>
        <v>324</v>
      </c>
      <c r="KH85" s="2">
        <f>KR85/'Drive Train'!$F$35</f>
        <v>0.74193548387096786</v>
      </c>
      <c r="KI85" s="46">
        <f>KP85*12*60/(PI() * 'Drive Train'!$F$15)/KH$2*KH85</f>
        <v>-2709.8136140641614</v>
      </c>
      <c r="KJ85" s="2">
        <f>('DEPRECATED - DT-Prelim Calcs'!$C$6*KH85-KI85)/('DEPRECATED - DT-Prelim Calcs'!$C$6*KH85)*'DEPRECATED - DT-Prelim Calcs'!$C$7*KH85</f>
        <v>3.013327332244347</v>
      </c>
      <c r="KK85" s="57">
        <f>KJ85/'DEPRECATED - DT-Prelim Calcs'!$C$7*('DEPRECATED - DT-Prelim Calcs'!$C$8-'DEPRECATED - DT-Prelim Calcs'!$C$9)+'DEPRECATED - DT-Prelim Calcs'!$C$9</f>
        <v>163.11904428504135</v>
      </c>
      <c r="KL85" s="57">
        <f t="shared" si="121"/>
        <v>53.333333333333329</v>
      </c>
      <c r="KM85" s="2">
        <f t="shared" si="175"/>
        <v>0.99579519204165001</v>
      </c>
      <c r="KN85" s="57">
        <f>KM85*'DEPRECATED - DT-Prelim Calcs'!$C$21/KH$2/'DEPRECATED - DT-Prelim Calcs'!$C$19/'DEPRECATED - DT-Prelim Calcs'!$C$18*3.39*'DEPRECATED - DT-Prelim Calcs'!$C$20</f>
        <v>25.773080821789936</v>
      </c>
      <c r="KO85" s="46">
        <f t="shared" si="176"/>
        <v>0</v>
      </c>
      <c r="KP85" s="57">
        <f>KN84*'DEPRECATED - DT-Prelim Calcs'!$C$11+KP84</f>
        <v>-8.9243928875918925</v>
      </c>
      <c r="KQ85" s="57">
        <f>KQ84+0.5*KN85*'DEPRECATED - DT-Prelim Calcs'!$C$11^2+KP85*'DEPRECATED - DT-Prelim Calcs'!$C$11</f>
        <v>-144269.9184655697</v>
      </c>
      <c r="KR85" s="57">
        <f>MIN('Drive Train'!$F$35-KL84*'DEPRECATED - DT-Prelim Calcs'!$C$21*'Drive Train'!$F$39,KR84+KL$2)</f>
        <v>9.2000000000000011</v>
      </c>
      <c r="KS85" s="57">
        <f>'Drive Train'!$F$35-KL85*'DEPRECATED - DT-Prelim Calcs'!$C$21*'Drive Train'!$F$39</f>
        <v>9.2000000000000011</v>
      </c>
      <c r="KT85" s="1">
        <f>IF(KQ85&gt;='Drive Train'!$F$29,1,0)</f>
        <v>0</v>
      </c>
      <c r="KU85" s="57">
        <f>MIN(KK85,'DEPRECATED - DT-Prelim Calcs'!$C$10)*'DEPRECATED - DT-Prelim Calcs'!$C$11*1000/60/60</f>
        <v>103.33333333333333</v>
      </c>
      <c r="KV85" s="63">
        <f>KV84+'DEPRECATED - DT-Prelim Calcs'!$C$11</f>
        <v>324</v>
      </c>
      <c r="KW85" s="2">
        <f>LG85/'Drive Train'!$F$35</f>
        <v>0.72580645161290325</v>
      </c>
      <c r="KX85" s="46">
        <f>LE85*12*60/(PI() * 'Drive Train'!$F$15)/KW$2*KW85</f>
        <v>-192811.04456031811</v>
      </c>
      <c r="KY85" s="2">
        <f>('DEPRECATED - DT-Prelim Calcs'!$C$6*KW85-KX85)/('DEPRECATED - DT-Prelim Calcs'!$C$6*KW85)*'DEPRECATED - DT-Prelim Calcs'!$C$7*KW85</f>
        <v>88.930172420876161</v>
      </c>
      <c r="KZ85" s="57">
        <f>KY85/'DEPRECATED - DT-Prelim Calcs'!$C$7*('DEPRECATED - DT-Prelim Calcs'!$C$8-'DEPRECATED - DT-Prelim Calcs'!$C$9)+'DEPRECATED - DT-Prelim Calcs'!$C$9</f>
        <v>4737.032415601001</v>
      </c>
      <c r="LA85" s="57">
        <f t="shared" si="122"/>
        <v>56.666666666666664</v>
      </c>
      <c r="LB85" s="2">
        <f t="shared" si="177"/>
        <v>0.99579519204165001</v>
      </c>
      <c r="LC85" s="57">
        <f>LB85*'DEPRECATED - DT-Prelim Calcs'!$C$21/KW$2/'DEPRECATED - DT-Prelim Calcs'!$C$19/'DEPRECATED - DT-Prelim Calcs'!$C$18*3.39*'DEPRECATED - DT-Prelim Calcs'!$C$20</f>
        <v>25.773080821789936</v>
      </c>
      <c r="LD85" s="46">
        <f t="shared" si="178"/>
        <v>0</v>
      </c>
      <c r="LE85" s="57">
        <f>LC84*'DEPRECATED - DT-Prelim Calcs'!$C$11+LE84</f>
        <v>-649.10728969581396</v>
      </c>
      <c r="LF85" s="57">
        <f>LF84+0.5*LC85*'DEPRECATED - DT-Prelim Calcs'!$C$11^2+LE85*'DEPRECATED - DT-Prelim Calcs'!$C$11</f>
        <v>-178922.40729119777</v>
      </c>
      <c r="LG85" s="57">
        <f>MIN('Drive Train'!$F$35-LA84*'DEPRECATED - DT-Prelim Calcs'!$C$21*'Drive Train'!$F$39,LG84+LA$2)</f>
        <v>9</v>
      </c>
      <c r="LH85" s="57">
        <f>'Drive Train'!$F$35-LA85*'DEPRECATED - DT-Prelim Calcs'!$C$21*'Drive Train'!$F$39</f>
        <v>9</v>
      </c>
      <c r="LI85" s="1">
        <f>IF(LF85&gt;='Drive Train'!$F$29,1,0)</f>
        <v>0</v>
      </c>
      <c r="LJ85" s="57">
        <f>MIN(KZ85,'DEPRECATED - DT-Prelim Calcs'!$C$10)*'DEPRECATED - DT-Prelim Calcs'!$C$11*1000/60/60</f>
        <v>103.33333333333333</v>
      </c>
      <c r="LK85" s="63">
        <f>LK84+'DEPRECATED - DT-Prelim Calcs'!$C$11</f>
        <v>324</v>
      </c>
      <c r="LL85" s="2">
        <f>LV85/'Drive Train'!$F$35</f>
        <v>0.70967741935483875</v>
      </c>
      <c r="LM85" s="46">
        <f>LT85*12*60/(PI() * 'Drive Train'!$F$15)/LL$2*LL85</f>
        <v>-42877.866135651217</v>
      </c>
      <c r="LN85" s="2">
        <f>('DEPRECATED - DT-Prelim Calcs'!$C$6*LL85-LM85)/('DEPRECATED - DT-Prelim Calcs'!$C$6*LL85)*'DEPRECATED - DT-Prelim Calcs'!$C$7*LL85</f>
        <v>21.097875561305464</v>
      </c>
      <c r="LO85" s="57">
        <f>LN85/'DEPRECATED - DT-Prelim Calcs'!$C$7*('DEPRECATED - DT-Prelim Calcs'!$C$8-'DEPRECATED - DT-Prelim Calcs'!$C$9)+'DEPRECATED - DT-Prelim Calcs'!$C$9</f>
        <v>1125.8773587201208</v>
      </c>
      <c r="LP85" s="57">
        <f t="shared" si="123"/>
        <v>60</v>
      </c>
      <c r="LQ85" s="2">
        <f t="shared" si="179"/>
        <v>0.99579519204165001</v>
      </c>
      <c r="LR85" s="57">
        <f>LQ85*'DEPRECATED - DT-Prelim Calcs'!$C$21/LL$2/'DEPRECATED - DT-Prelim Calcs'!$C$19/'DEPRECATED - DT-Prelim Calcs'!$C$18*3.39*'DEPRECATED - DT-Prelim Calcs'!$C$20</f>
        <v>25.773080821789936</v>
      </c>
      <c r="LS85" s="46">
        <f t="shared" si="180"/>
        <v>0</v>
      </c>
      <c r="LT85" s="57">
        <f>LR84*'DEPRECATED - DT-Prelim Calcs'!$C$11+LT84</f>
        <v>-147.63100640394418</v>
      </c>
      <c r="LU85" s="57">
        <f>LU84+0.5*LR85*'DEPRECATED - DT-Prelim Calcs'!$C$11^2+LT85*'DEPRECATED - DT-Prelim Calcs'!$C$11</f>
        <v>-167308.40900700522</v>
      </c>
      <c r="LV85" s="57">
        <f>MIN('Drive Train'!$F$35-LP84*'DEPRECATED - DT-Prelim Calcs'!$C$21*'Drive Train'!$F$39,LV84+LP$2)</f>
        <v>8.8000000000000007</v>
      </c>
      <c r="LW85" s="57">
        <f>'Drive Train'!$F$35-LP85*'DEPRECATED - DT-Prelim Calcs'!$C$21*'Drive Train'!$F$39</f>
        <v>8.8000000000000007</v>
      </c>
      <c r="LX85" s="1">
        <f>IF(LU85&gt;='Drive Train'!$F$29,1,0)</f>
        <v>0</v>
      </c>
      <c r="LY85" s="57">
        <f>MIN(LO85,'DEPRECATED - DT-Prelim Calcs'!$C$10)*'DEPRECATED - DT-Prelim Calcs'!$C$11*1000/60/60</f>
        <v>103.33333333333333</v>
      </c>
      <c r="LZ85" s="63">
        <f>LZ84+'DEPRECATED - DT-Prelim Calcs'!$C$11</f>
        <v>324</v>
      </c>
    </row>
    <row r="86" spans="18:338" x14ac:dyDescent="0.2">
      <c r="R86" s="63">
        <f>R85+'DEPRECATED - DT-Prelim Calcs'!$C$11</f>
        <v>328</v>
      </c>
      <c r="S86" s="2">
        <f>AG86/'Drive Train'!$F$35</f>
        <v>0</v>
      </c>
      <c r="T86" s="46">
        <f>AE86*12*60/(PI() * 'Drive Train'!$F$15)/S$2*ABS(S86)</f>
        <v>0</v>
      </c>
      <c r="U86" s="2">
        <f>IF(OR(AD85=1,AND($C$32=Motors!$C$32,'DEPRECATED - DT-Prelim Calcs'!AI85=1)),0,IF(AG86=0,-(V85+$C$9)/($C$8-$C$9)*$C$7,($C$6*S86-T86)/($C$6*S86)*$C$7*S86))</f>
        <v>0</v>
      </c>
      <c r="V86" s="57">
        <f>IF(AND(AD85=1,AI85=1),0,ABS(U86/$C$7*($C$8-$C$9)+$C$9) *'Drive Train'!$AA$49 + V85*(1-'Drive Train'!$AA$49))</f>
        <v>0</v>
      </c>
      <c r="W86" s="57">
        <f t="shared" si="96"/>
        <v>0</v>
      </c>
      <c r="X86" s="2">
        <f>MAX(MIN(IF(AND(AI85=1,AG86&lt;0),-1,1)*(W86-$C$9)/($C$8-$C$9)*$C$7-$C$29*AE86/T$2 -  AI85*$C$29/2,X$2),MAX(X$4:X85)*-1)</f>
        <v>-0.2458281045106315</v>
      </c>
      <c r="Y86" s="57">
        <f t="shared" si="97"/>
        <v>0</v>
      </c>
      <c r="Z86" s="57">
        <f t="shared" si="98"/>
        <v>0</v>
      </c>
      <c r="AA86" s="57">
        <f t="shared" si="99"/>
        <v>0</v>
      </c>
      <c r="AB86" s="57" t="e">
        <f t="shared" si="100"/>
        <v>#N/A</v>
      </c>
      <c r="AC86" s="46">
        <f t="shared" si="124"/>
        <v>1</v>
      </c>
      <c r="AD86" s="1">
        <f t="shared" si="101"/>
        <v>1</v>
      </c>
      <c r="AE86" s="57">
        <f t="shared" si="102"/>
        <v>0</v>
      </c>
      <c r="AF86" s="57" t="e">
        <f t="shared" si="103"/>
        <v>#N/A</v>
      </c>
      <c r="AG86" s="57">
        <f>IF(AI85=0,MIN('Drive Train'!$F$35-W85*$C$21*'Drive Train'!$F$39,AG85+W$2)-$C$3,IF(AE85-1&lt;=0,0,IF($C$32=Motors!$C$30,MAX(MAX(AG$4:AG85)*-1,AG85-W$2),MAX(0,MAX(AG$4:AG85)*-1,AG85-W$2))))</f>
        <v>0</v>
      </c>
      <c r="AH86" s="57">
        <f>'Drive Train'!$F$35-ABS(W86)*'DEPRECATED - DT-Prelim Calcs'!$C$21*'Drive Train'!$F$39</f>
        <v>12.4</v>
      </c>
      <c r="AI86" s="1">
        <f>IF(AJ86&gt;='Drive Train'!$F$29,1,0)</f>
        <v>1</v>
      </c>
      <c r="AJ86" s="57">
        <f>AJ85+0.5*Y86*'DEPRECATED - DT-Prelim Calcs'!$C$11^2+AE86*'DEPRECATED - DT-Prelim Calcs'!$C$11</f>
        <v>784.33981740885292</v>
      </c>
      <c r="AK86" s="57">
        <f t="shared" si="181"/>
        <v>0</v>
      </c>
      <c r="AL86" s="63">
        <f>AL85+'DEPRECATED - DT-Prelim Calcs'!$C$11</f>
        <v>328</v>
      </c>
      <c r="AM86" s="2">
        <f>AW86/'Drive Train'!$F$35</f>
        <v>0.90171798723047625</v>
      </c>
      <c r="AN86" s="46">
        <f>AU86*12*60/(PI() * 'Drive Train'!$F$15)/AM$2*AM86</f>
        <v>4074.5129716756992</v>
      </c>
      <c r="AO86" s="2">
        <f>('DEPRECATED - DT-Prelim Calcs'!$C$6*AM86-AN86)/('DEPRECATED - DT-Prelim Calcs'!$C$6*AM86)*'DEPRECATED - DT-Prelim Calcs'!$C$7*AM86</f>
        <v>0.33081834889928746</v>
      </c>
      <c r="AP86" s="57">
        <f>AO86/'DEPRECATED - DT-Prelim Calcs'!$C$7*('DEPRECATED - DT-Prelim Calcs'!$C$8-'DEPRECATED - DT-Prelim Calcs'!$C$9)+'DEPRECATED - DT-Prelim Calcs'!$C$9</f>
        <v>20.311615835592772</v>
      </c>
      <c r="AQ86" s="57">
        <f t="shared" si="105"/>
        <v>20.311615835592772</v>
      </c>
      <c r="AR86" s="2">
        <f t="shared" si="125"/>
        <v>-1.3067354420748245E-9</v>
      </c>
      <c r="AS86" s="57">
        <f>AR86*'DEPRECATED - DT-Prelim Calcs'!$C$21/AM$2/'DEPRECATED - DT-Prelim Calcs'!$C$19/'DEPRECATED - DT-Prelim Calcs'!$C$18*3.39*'DEPRECATED - DT-Prelim Calcs'!$C$20</f>
        <v>-9.4698262860936784E-9</v>
      </c>
      <c r="AT86" s="46">
        <f t="shared" si="126"/>
        <v>0</v>
      </c>
      <c r="AU86" s="57">
        <f>AS85*'DEPRECATED - DT-Prelim Calcs'!$C$11+AU85</f>
        <v>39.432321290039312</v>
      </c>
      <c r="AV86" s="57">
        <f>AV85+0.5*AS86*'DEPRECATED - DT-Prelim Calcs'!$C$11^2+AU86*'DEPRECATED - DT-Prelim Calcs'!$C$11</f>
        <v>12889.187811534062</v>
      </c>
      <c r="AW86" s="57">
        <f>MIN('Drive Train'!$F$35-AQ85*'DEPRECATED - DT-Prelim Calcs'!$C$21*'Drive Train'!$F$39,AW85+AQ$2)</f>
        <v>11.181303041657905</v>
      </c>
      <c r="AX86" s="57">
        <f>'Drive Train'!$F$35-AQ86*'DEPRECATED - DT-Prelim Calcs'!$C$21*'Drive Train'!$F$39</f>
        <v>11.181303049864434</v>
      </c>
      <c r="AY86" s="1">
        <f>IF(AV86&gt;='Drive Train'!$F$29,1,0)</f>
        <v>1</v>
      </c>
      <c r="AZ86" s="57">
        <f t="shared" si="127"/>
        <v>22.568462039547523</v>
      </c>
      <c r="BA86" s="63">
        <f>BA85+'DEPRECATED - DT-Prelim Calcs'!$C$11</f>
        <v>328</v>
      </c>
      <c r="BB86" s="2">
        <f>BL86/'Drive Train'!$F$35</f>
        <v>0.55000000000000004</v>
      </c>
      <c r="BC86" s="46">
        <f>BJ86*12*60/(PI() * 'Drive Train'!$F$15)/BB$2*BB86</f>
        <v>5574.3989448898228</v>
      </c>
      <c r="BD86" s="2">
        <f>('DEPRECATED - DT-Prelim Calcs'!$C$6*BB86-BC86)/('DEPRECATED - DT-Prelim Calcs'!$C$6*BB86)*'DEPRECATED - DT-Prelim Calcs'!$C$7*BB86</f>
        <v>-1.1950068399970868</v>
      </c>
      <c r="BE86" s="57">
        <f>BD86/'DEPRECATED - DT-Prelim Calcs'!$C$7*('DEPRECATED - DT-Prelim Calcs'!$C$8-'DEPRECATED - DT-Prelim Calcs'!$C$9)+'DEPRECATED - DT-Prelim Calcs'!$C$9</f>
        <v>-60.917998992376027</v>
      </c>
      <c r="BF86" s="57">
        <f t="shared" si="106"/>
        <v>-60.917998992376027</v>
      </c>
      <c r="BG86" s="2">
        <f t="shared" si="128"/>
        <v>-1.9370342992716743</v>
      </c>
      <c r="BH86" s="57">
        <f>BG86*'DEPRECATED - DT-Prelim Calcs'!$C$21/BB$2/'DEPRECATED - DT-Prelim Calcs'!$C$19/'DEPRECATED - DT-Prelim Calcs'!$C$18*3.39*'DEPRECATED - DT-Prelim Calcs'!$C$20</f>
        <v>-20.276476829019902</v>
      </c>
      <c r="BI86" s="46">
        <f t="shared" si="129"/>
        <v>1</v>
      </c>
      <c r="BJ86" s="57">
        <f>BH85*'DEPRECATED - DT-Prelim Calcs'!$C$11+BJ85</f>
        <v>61.232485221834125</v>
      </c>
      <c r="BK86" s="57">
        <f>BK85+0.5*BH86*'DEPRECATED - DT-Prelim Calcs'!$C$11^2+BJ86*'DEPRECATED - DT-Prelim Calcs'!$C$11</f>
        <v>6817.0034931750297</v>
      </c>
      <c r="BL86" s="57">
        <f>MIN('Drive Train'!$F$35-BF85*'DEPRECATED - DT-Prelim Calcs'!$C$21*'Drive Train'!$F$39,BL85+BF$2)</f>
        <v>6.82</v>
      </c>
      <c r="BM86" s="57">
        <f>'Drive Train'!$F$35-BF86*'DEPRECATED - DT-Prelim Calcs'!$C$21*'Drive Train'!$F$39</f>
        <v>16.055079939542562</v>
      </c>
      <c r="BN86" s="1">
        <f>IF(BK86&gt;='Drive Train'!$F$29,1,0)</f>
        <v>1</v>
      </c>
      <c r="BO86" s="57">
        <f t="shared" si="130"/>
        <v>-67.686665547084473</v>
      </c>
      <c r="BP86" s="63">
        <f>BP85+'DEPRECATED - DT-Prelim Calcs'!$C$11</f>
        <v>328</v>
      </c>
      <c r="BQ86" s="2">
        <f>CA86/'Drive Train'!$F$35</f>
        <v>0.55000000000000004</v>
      </c>
      <c r="BR86" s="46">
        <f>BY86*12*60/(PI() * 'Drive Train'!$F$15)/BQ$2*BQ86</f>
        <v>-4570.8929503111831</v>
      </c>
      <c r="BS86" s="2">
        <f>('DEPRECATED - DT-Prelim Calcs'!$C$6*BQ86-BR86)/('DEPRECATED - DT-Prelim Calcs'!$C$6*BQ86)*'DEPRECATED - DT-Prelim Calcs'!$C$7*BQ86</f>
        <v>3.3922639794089964</v>
      </c>
      <c r="BT86" s="57">
        <f>BS86/'DEPRECATED - DT-Prelim Calcs'!$C$7*('DEPRECATED - DT-Prelim Calcs'!$C$8-'DEPRECATED - DT-Prelim Calcs'!$C$9)+'DEPRECATED - DT-Prelim Calcs'!$C$9</f>
        <v>183.29231060505157</v>
      </c>
      <c r="BU86" s="57">
        <f t="shared" si="107"/>
        <v>93</v>
      </c>
      <c r="BV86" s="2">
        <f t="shared" si="131"/>
        <v>1.8828060353728675</v>
      </c>
      <c r="BW86" s="57">
        <f>BV86*'DEPRECATED - DT-Prelim Calcs'!$C$21/BQ$2/'DEPRECATED - DT-Prelim Calcs'!$C$19/'DEPRECATED - DT-Prelim Calcs'!$C$18*3.39*'DEPRECATED - DT-Prelim Calcs'!$C$20</f>
        <v>25.773080821789936</v>
      </c>
      <c r="BX86" s="46">
        <f t="shared" si="132"/>
        <v>0</v>
      </c>
      <c r="BY86" s="57">
        <f>BW85*'DEPRECATED - DT-Prelim Calcs'!$C$11+BY85</f>
        <v>-38.395410997441147</v>
      </c>
      <c r="BZ86" s="57">
        <f>BZ85+0.5*BW86*'DEPRECATED - DT-Prelim Calcs'!$C$11^2+BY86*'DEPRECATED - DT-Prelim Calcs'!$C$11</f>
        <v>-7305.6310567026267</v>
      </c>
      <c r="CA86" s="57">
        <f>MIN('Drive Train'!$F$35-BU85*'DEPRECATED - DT-Prelim Calcs'!$C$21*'Drive Train'!$F$39,CA85+BU$2)</f>
        <v>6.82</v>
      </c>
      <c r="CB86" s="57">
        <f>'Drive Train'!$F$35-BU86*'DEPRECATED - DT-Prelim Calcs'!$C$21*'Drive Train'!$F$39</f>
        <v>6.82</v>
      </c>
      <c r="CC86" s="1">
        <f>IF(BZ86&gt;='Drive Train'!$F$29,1,0)</f>
        <v>0</v>
      </c>
      <c r="CD86" s="57">
        <f t="shared" si="133"/>
        <v>103.33333333333333</v>
      </c>
      <c r="CE86" s="63">
        <f>CE85+'DEPRECATED - DT-Prelim Calcs'!$C$11</f>
        <v>328</v>
      </c>
      <c r="CF86" s="2">
        <f>CP86/'Drive Train'!$F$35</f>
        <v>0.55000000000000004</v>
      </c>
      <c r="CG86" s="46">
        <f>CN86*12*60/(PI() * 'Drive Train'!$F$15)/CF$2*CF86</f>
        <v>788.49843052456276</v>
      </c>
      <c r="CH86" s="2">
        <f>('DEPRECATED - DT-Prelim Calcs'!$C$6*CF86-CG86)/('DEPRECATED - DT-Prelim Calcs'!$C$6*CF86)*'DEPRECATED - DT-Prelim Calcs'!$C$7*CF86</f>
        <v>0.96897444323373438</v>
      </c>
      <c r="CI86" s="57">
        <f>CH86/'DEPRECATED - DT-Prelim Calcs'!$C$7*('DEPRECATED - DT-Prelim Calcs'!$C$8-'DEPRECATED - DT-Prelim Calcs'!$C$9)+'DEPRECATED - DT-Prelim Calcs'!$C$9</f>
        <v>54.28482201945566</v>
      </c>
      <c r="CJ86" s="57">
        <f t="shared" si="108"/>
        <v>54.28482201945566</v>
      </c>
      <c r="CK86" s="2">
        <f t="shared" si="134"/>
        <v>0.86401469908400796</v>
      </c>
      <c r="CL86" s="57">
        <f>CK86*'DEPRECATED - DT-Prelim Calcs'!$C$21/CF$2/'DEPRECATED - DT-Prelim Calcs'!$C$19/'DEPRECATED - DT-Prelim Calcs'!$C$18*3.39*'DEPRECATED - DT-Prelim Calcs'!$C$20</f>
        <v>14.610068704689864</v>
      </c>
      <c r="CM86" s="46">
        <f t="shared" si="135"/>
        <v>0</v>
      </c>
      <c r="CN86" s="57">
        <f>CL85*'DEPRECATED - DT-Prelim Calcs'!$C$11+CN85</f>
        <v>5.3617767894005368</v>
      </c>
      <c r="CO86" s="57">
        <f>CO85+0.5*CL86*'DEPRECATED - DT-Prelim Calcs'!$C$11^2+CN86*'DEPRECATED - DT-Prelim Calcs'!$C$11</f>
        <v>-27751.678762955555</v>
      </c>
      <c r="CP86" s="57">
        <f>MIN('Drive Train'!$F$35-CJ85*'DEPRECATED - DT-Prelim Calcs'!$C$21*'Drive Train'!$F$39,CP85+CJ$2)</f>
        <v>6.82</v>
      </c>
      <c r="CQ86" s="57">
        <f>'Drive Train'!$F$35-CJ86*'DEPRECATED - DT-Prelim Calcs'!$C$21*'Drive Train'!$F$39</f>
        <v>9.14291067883266</v>
      </c>
      <c r="CR86" s="1">
        <f>IF(CO86&gt;='Drive Train'!$F$29,1,0)</f>
        <v>0</v>
      </c>
      <c r="CS86" s="57">
        <f t="shared" si="136"/>
        <v>60.316468910506295</v>
      </c>
      <c r="CT86" s="63">
        <f>CT85+'DEPRECATED - DT-Prelim Calcs'!$C$11</f>
        <v>328</v>
      </c>
      <c r="CU86" s="2">
        <f>DE86/'Drive Train'!$F$35</f>
        <v>0.55000000000000004</v>
      </c>
      <c r="CV86" s="46">
        <f>DC86*12*60/(PI() * 'Drive Train'!$F$15)/CU$2*CU86</f>
        <v>-64939.865241803374</v>
      </c>
      <c r="CW86" s="2">
        <f>('DEPRECATED - DT-Prelim Calcs'!$C$6*CU86-CV86)/('DEPRECATED - DT-Prelim Calcs'!$C$6*CU86)*'DEPRECATED - DT-Prelim Calcs'!$C$7*CU86</f>
        <v>30.688553514586516</v>
      </c>
      <c r="CX86" s="57">
        <f>CW86/'DEPRECATED - DT-Prelim Calcs'!$C$7*('DEPRECATED - DT-Prelim Calcs'!$C$8-'DEPRECATED - DT-Prelim Calcs'!$C$9)+'DEPRECATED - DT-Prelim Calcs'!$C$9</f>
        <v>1636.4516248636724</v>
      </c>
      <c r="CY86" s="57">
        <f t="shared" si="109"/>
        <v>93</v>
      </c>
      <c r="CZ86" s="2">
        <f t="shared" si="137"/>
        <v>1.2803081040535502</v>
      </c>
      <c r="DA86" s="57">
        <f>CZ86*'DEPRECATED - DT-Prelim Calcs'!$C$21/CU$2/'DEPRECATED - DT-Prelim Calcs'!$C$19/'DEPRECATED - DT-Prelim Calcs'!$C$18*3.39*'DEPRECATED - DT-Prelim Calcs'!$C$20</f>
        <v>25.773080821789936</v>
      </c>
      <c r="DB86" s="46">
        <f t="shared" si="138"/>
        <v>0</v>
      </c>
      <c r="DC86" s="57">
        <f>DA85*'DEPRECATED - DT-Prelim Calcs'!$C$11+DC85</f>
        <v>-370.93564285229206</v>
      </c>
      <c r="DD86" s="57">
        <f>DD85+0.5*DA86*'DEPRECATED - DT-Prelim Calcs'!$C$11^2+DC86*'DEPRECATED - DT-Prelim Calcs'!$C$11</f>
        <v>-55009.700805179506</v>
      </c>
      <c r="DE86" s="57">
        <f>MIN('Drive Train'!$F$35-CY85*'DEPRECATED - DT-Prelim Calcs'!$C$21*'Drive Train'!$F$39,DE85+CY$2)</f>
        <v>6.82</v>
      </c>
      <c r="DF86" s="57">
        <f>'Drive Train'!$F$35-CY86*'DEPRECATED - DT-Prelim Calcs'!$C$21*'Drive Train'!$F$39</f>
        <v>6.82</v>
      </c>
      <c r="DG86" s="1">
        <f>IF(DD86&gt;='Drive Train'!$F$29,1,0)</f>
        <v>0</v>
      </c>
      <c r="DH86" s="57">
        <f t="shared" si="139"/>
        <v>103.33333333333333</v>
      </c>
      <c r="DI86" s="63">
        <f>DI85+'DEPRECATED - DT-Prelim Calcs'!$C$11</f>
        <v>328</v>
      </c>
      <c r="DJ86" s="2">
        <f>DT86/'Drive Train'!$F$35</f>
        <v>0.55000000000000004</v>
      </c>
      <c r="DK86" s="46">
        <f>DR86*12*60/(PI() * 'Drive Train'!$F$15)/DJ$2*DJ86</f>
        <v>-39946.014595151544</v>
      </c>
      <c r="DL86" s="2">
        <f>('DEPRECATED - DT-Prelim Calcs'!$C$6*DJ86-DK86)/('DEPRECATED - DT-Prelim Calcs'!$C$6*DJ86)*'DEPRECATED - DT-Prelim Calcs'!$C$7*DJ86</f>
        <v>19.387394028952201</v>
      </c>
      <c r="DM86" s="57">
        <f>DL86/'DEPRECATED - DT-Prelim Calcs'!$C$7*('DEPRECATED - DT-Prelim Calcs'!$C$8-'DEPRECATED - DT-Prelim Calcs'!$C$9)+'DEPRECATED - DT-Prelim Calcs'!$C$9</f>
        <v>1034.8172837819784</v>
      </c>
      <c r="DN86" s="57">
        <f t="shared" si="110"/>
        <v>93</v>
      </c>
      <c r="DO86" s="2">
        <f t="shared" si="140"/>
        <v>1.1037138828047846</v>
      </c>
      <c r="DP86" s="57">
        <f>DO86*'DEPRECATED - DT-Prelim Calcs'!$C$21/DJ$2/'DEPRECATED - DT-Prelim Calcs'!$C$19/'DEPRECATED - DT-Prelim Calcs'!$C$18*3.39*'DEPRECATED - DT-Prelim Calcs'!$C$20</f>
        <v>25.773080821789936</v>
      </c>
      <c r="DQ86" s="46">
        <f t="shared" si="141"/>
        <v>0</v>
      </c>
      <c r="DR86" s="57">
        <f>DP85*'DEPRECATED - DT-Prelim Calcs'!$C$11+DR85</f>
        <v>-196.69922569328958</v>
      </c>
      <c r="DS86" s="57">
        <f>DS85+0.5*DP86*'DEPRECATED - DT-Prelim Calcs'!$C$11^2+DR86*'DEPRECATED - DT-Prelim Calcs'!$C$11</f>
        <v>-92849.342738058171</v>
      </c>
      <c r="DT86" s="57">
        <f>MIN('Drive Train'!$F$35-DN85*'DEPRECATED - DT-Prelim Calcs'!$C$21*'Drive Train'!$F$39,DT85+DN$2)</f>
        <v>6.82</v>
      </c>
      <c r="DU86" s="57">
        <f>'Drive Train'!$F$35-DN86*'DEPRECATED - DT-Prelim Calcs'!$C$21*'Drive Train'!$F$39</f>
        <v>6.82</v>
      </c>
      <c r="DV86" s="1">
        <f>IF(DS86&gt;='Drive Train'!$F$29,1,0)</f>
        <v>0</v>
      </c>
      <c r="DW86" s="57">
        <f t="shared" si="142"/>
        <v>103.33333333333333</v>
      </c>
      <c r="DX86" s="63">
        <f>DX85+'DEPRECATED - DT-Prelim Calcs'!$C$11</f>
        <v>328</v>
      </c>
      <c r="DY86" s="2">
        <f>EI86/'Drive Train'!$F$35</f>
        <v>0.55000000000000004</v>
      </c>
      <c r="DZ86" s="46">
        <f>EG86*12*60/(PI() * 'Drive Train'!$F$15)/DY$2*DY86</f>
        <v>-85790.230619252936</v>
      </c>
      <c r="EA86" s="2">
        <f>('DEPRECATED - DT-Prelim Calcs'!$C$6*DY86-DZ86)/('DEPRECATED - DT-Prelim Calcs'!$C$6*DY86)*'DEPRECATED - DT-Prelim Calcs'!$C$7*DY86</f>
        <v>40.116204651482093</v>
      </c>
      <c r="EB86" s="57">
        <f>EA86/'DEPRECATED - DT-Prelim Calcs'!$C$7*('DEPRECATED - DT-Prelim Calcs'!$C$8-'DEPRECATED - DT-Prelim Calcs'!$C$9)+'DEPRECATED - DT-Prelim Calcs'!$C$9</f>
        <v>2138.3469115291086</v>
      </c>
      <c r="EC86" s="57">
        <f t="shared" si="111"/>
        <v>93</v>
      </c>
      <c r="ED86" s="2">
        <f t="shared" si="143"/>
        <v>0.96993038185874991</v>
      </c>
      <c r="EE86" s="57">
        <f>ED86*'DEPRECATED - DT-Prelim Calcs'!$C$21/DY$2/'DEPRECATED - DT-Prelim Calcs'!$C$19/'DEPRECATED - DT-Prelim Calcs'!$C$18*3.39*'DEPRECATED - DT-Prelim Calcs'!$C$20</f>
        <v>25.773080821789936</v>
      </c>
      <c r="EF86" s="46">
        <f t="shared" si="144"/>
        <v>0</v>
      </c>
      <c r="EG86" s="57">
        <f>EE85*'DEPRECATED - DT-Prelim Calcs'!$C$11+EG85</f>
        <v>-371.23685711187215</v>
      </c>
      <c r="EH86" s="57">
        <f>EH85+0.5*EE86*'DEPRECATED - DT-Prelim Calcs'!$C$11^2+EG86*'DEPRECATED - DT-Prelim Calcs'!$C$11</f>
        <v>-157358.90057732936</v>
      </c>
      <c r="EI86" s="57">
        <f>MIN('Drive Train'!$F$35-EC85*'DEPRECATED - DT-Prelim Calcs'!$C$21*'Drive Train'!$F$39,EI85+EC$2)</f>
        <v>6.82</v>
      </c>
      <c r="EJ86" s="57">
        <f>'Drive Train'!$F$35-EC86*'DEPRECATED - DT-Prelim Calcs'!$C$21*'Drive Train'!$F$39</f>
        <v>6.82</v>
      </c>
      <c r="EK86" s="1">
        <f>IF(EH86&gt;='Drive Train'!$F$29,1,0)</f>
        <v>0</v>
      </c>
      <c r="EL86" s="57">
        <f t="shared" si="145"/>
        <v>103.33333333333333</v>
      </c>
      <c r="EM86" s="63">
        <f>EM85+'DEPRECATED - DT-Prelim Calcs'!$C$11</f>
        <v>328</v>
      </c>
      <c r="EN86" s="2">
        <f>EX86/'Drive Train'!$F$35</f>
        <v>0.55000000000000004</v>
      </c>
      <c r="EO86" s="46">
        <f>EV86*12*60/(PI() * 'Drive Train'!$F$15)/EN$2*EN86</f>
        <v>-23679.008619595737</v>
      </c>
      <c r="EP86" s="2">
        <f>('DEPRECATED - DT-Prelim Calcs'!$C$6*EN86-EO86)/('DEPRECATED - DT-Prelim Calcs'!$C$6*EN86)*'DEPRECATED - DT-Prelim Calcs'!$C$7*EN86</f>
        <v>12.032143672274996</v>
      </c>
      <c r="EQ86" s="57">
        <f>EP86/'DEPRECATED - DT-Prelim Calcs'!$C$7*('DEPRECATED - DT-Prelim Calcs'!$C$8-'DEPRECATED - DT-Prelim Calcs'!$C$9)+'DEPRECATED - DT-Prelim Calcs'!$C$9</f>
        <v>643.24939134974363</v>
      </c>
      <c r="ER86" s="57">
        <f t="shared" si="112"/>
        <v>93</v>
      </c>
      <c r="ES86" s="2">
        <f t="shared" si="146"/>
        <v>0.86507304327942547</v>
      </c>
      <c r="ET86" s="57">
        <f>ES86*'DEPRECATED - DT-Prelim Calcs'!$C$21/EN$2/'DEPRECATED - DT-Prelim Calcs'!$C$19/'DEPRECATED - DT-Prelim Calcs'!$C$18*3.39*'DEPRECATED - DT-Prelim Calcs'!$C$20</f>
        <v>25.773080821789936</v>
      </c>
      <c r="EU86" s="46">
        <f t="shared" si="147"/>
        <v>0</v>
      </c>
      <c r="EV86" s="57">
        <f>ET85*'DEPRECATED - DT-Prelim Calcs'!$C$11+EV85</f>
        <v>-91.387960102716633</v>
      </c>
      <c r="EW86" s="57">
        <f>EW85+0.5*ET86*'DEPRECATED - DT-Prelim Calcs'!$C$11^2+EV86*'DEPRECATED - DT-Prelim Calcs'!$C$11</f>
        <v>-199014.29172221851</v>
      </c>
      <c r="EX86" s="57">
        <f>MIN('Drive Train'!$F$35-ER85*'DEPRECATED - DT-Prelim Calcs'!$C$21*'Drive Train'!$F$39,EX85+ER$2)</f>
        <v>6.82</v>
      </c>
      <c r="EY86" s="57">
        <f>'Drive Train'!$F$35-ER86*'DEPRECATED - DT-Prelim Calcs'!$C$21*'Drive Train'!$F$39</f>
        <v>6.82</v>
      </c>
      <c r="EZ86" s="1">
        <f>IF(EW86&gt;='Drive Train'!$F$29,1,0)</f>
        <v>0</v>
      </c>
      <c r="FA86" s="57">
        <f t="shared" si="148"/>
        <v>103.33333333333333</v>
      </c>
      <c r="FB86" s="63">
        <f>FB85+'DEPRECATED - DT-Prelim Calcs'!$C$11</f>
        <v>328</v>
      </c>
      <c r="FC86" s="2">
        <f>FM86/'Drive Train'!$F$35</f>
        <v>0.55000000000000004</v>
      </c>
      <c r="FD86" s="46">
        <f>FK86*12*60/(PI() * 'Drive Train'!$F$15)/FC$2*FC86</f>
        <v>-300967.10377875663</v>
      </c>
      <c r="FE86" s="2">
        <f>('DEPRECATED - DT-Prelim Calcs'!$C$6*FC86-FD86)/('DEPRECATED - DT-Prelim Calcs'!$C$6*FC86)*'DEPRECATED - DT-Prelim Calcs'!$C$7*FC86</f>
        <v>137.41006287182054</v>
      </c>
      <c r="FF86" s="57">
        <f>FE86/'DEPRECATED - DT-Prelim Calcs'!$C$7*('DEPRECATED - DT-Prelim Calcs'!$C$8-'DEPRECATED - DT-Prelim Calcs'!$C$9)+'DEPRECATED - DT-Prelim Calcs'!$C$9</f>
        <v>7317.9328076575002</v>
      </c>
      <c r="FG86" s="57">
        <f t="shared" si="113"/>
        <v>93</v>
      </c>
      <c r="FH86" s="2">
        <f t="shared" si="149"/>
        <v>0.78067567320338405</v>
      </c>
      <c r="FI86" s="57">
        <f>FH86*'DEPRECATED - DT-Prelim Calcs'!$C$21/FC$2/'DEPRECATED - DT-Prelim Calcs'!$C$19/'DEPRECATED - DT-Prelim Calcs'!$C$18*3.39*'DEPRECATED - DT-Prelim Calcs'!$C$20</f>
        <v>25.773080821789936</v>
      </c>
      <c r="FJ86" s="46">
        <f t="shared" si="150"/>
        <v>0</v>
      </c>
      <c r="FK86" s="57">
        <f>FI85*'DEPRECATED - DT-Prelim Calcs'!$C$11+FK85</f>
        <v>-1048.24394922787</v>
      </c>
      <c r="FL86" s="57">
        <f>FL85+0.5*FI86*'DEPRECATED - DT-Prelim Calcs'!$C$11^2+FK86*'DEPRECATED - DT-Prelim Calcs'!$C$11</f>
        <v>-308385.28226442129</v>
      </c>
      <c r="FM86" s="57">
        <f>MIN('Drive Train'!$F$35-FG85*'DEPRECATED - DT-Prelim Calcs'!$C$21*'Drive Train'!$F$39,FM85+FG$2)</f>
        <v>6.82</v>
      </c>
      <c r="FN86" s="57">
        <f>'Drive Train'!$F$35-FG86*'DEPRECATED - DT-Prelim Calcs'!$C$21*'Drive Train'!$F$39</f>
        <v>6.82</v>
      </c>
      <c r="FO86" s="1">
        <f>IF(FL86&gt;='Drive Train'!$F$29,1,0)</f>
        <v>0</v>
      </c>
      <c r="FP86" s="57">
        <f t="shared" si="151"/>
        <v>103.33333333333333</v>
      </c>
      <c r="FQ86" s="63">
        <f>FQ85+'DEPRECATED - DT-Prelim Calcs'!$C$11</f>
        <v>328</v>
      </c>
      <c r="FR86" s="2">
        <f>GB86/'Drive Train'!$F$35</f>
        <v>0.55000000000000004</v>
      </c>
      <c r="FS86" s="46">
        <f>FZ86*12*60/(PI() * 'Drive Train'!$F$15)/FR$2*FR86</f>
        <v>-95512.047696528272</v>
      </c>
      <c r="FT86" s="2">
        <f>('DEPRECATED - DT-Prelim Calcs'!$C$6*FR86-FS86)/('DEPRECATED - DT-Prelim Calcs'!$C$6*FR86)*'DEPRECATED - DT-Prelim Calcs'!$C$7*FR86</f>
        <v>44.511998114190078</v>
      </c>
      <c r="FU86" s="57">
        <f>FT86/'DEPRECATED - DT-Prelim Calcs'!$C$7*('DEPRECATED - DT-Prelim Calcs'!$C$8-'DEPRECATED - DT-Prelim Calcs'!$C$9)+'DEPRECATED - DT-Prelim Calcs'!$C$9</f>
        <v>2372.3636340458866</v>
      </c>
      <c r="FV86" s="57">
        <f t="shared" si="114"/>
        <v>93</v>
      </c>
      <c r="FW86" s="2">
        <f t="shared" si="152"/>
        <v>0.7112822800297498</v>
      </c>
      <c r="FX86" s="57">
        <f>FW86*'DEPRECATED - DT-Prelim Calcs'!$C$21/FR$2/'DEPRECATED - DT-Prelim Calcs'!$C$19/'DEPRECATED - DT-Prelim Calcs'!$C$18*3.39*'DEPRECATED - DT-Prelim Calcs'!$C$20</f>
        <v>25.773080821789936</v>
      </c>
      <c r="FY86" s="46">
        <f t="shared" si="153"/>
        <v>0</v>
      </c>
      <c r="FZ86" s="57">
        <f>FX85*'DEPRECATED - DT-Prelim Calcs'!$C$11+FZ85</f>
        <v>-303.09085593205157</v>
      </c>
      <c r="GA86" s="57">
        <f>GA85+0.5*FX86*'DEPRECATED - DT-Prelim Calcs'!$C$11^2+FZ86*'DEPRECATED - DT-Prelim Calcs'!$C$11</f>
        <v>-321595.09330757638</v>
      </c>
      <c r="GB86" s="57">
        <f>MIN('Drive Train'!$F$35-FV85*'DEPRECATED - DT-Prelim Calcs'!$C$21*'Drive Train'!$F$39,GB85+FV$2)</f>
        <v>6.82</v>
      </c>
      <c r="GC86" s="57">
        <f>'Drive Train'!$F$35-FV86*'DEPRECATED - DT-Prelim Calcs'!$C$21*'Drive Train'!$F$39</f>
        <v>6.82</v>
      </c>
      <c r="GD86" s="1">
        <f>IF(GA86&gt;='Drive Train'!$F$29,1,0)</f>
        <v>0</v>
      </c>
      <c r="GE86" s="57">
        <f t="shared" si="154"/>
        <v>103.33333333333333</v>
      </c>
      <c r="GF86" s="63">
        <f>GF85+'DEPRECATED - DT-Prelim Calcs'!$C$11</f>
        <v>328</v>
      </c>
      <c r="GG86" s="2">
        <f>GQ86/'Drive Train'!$F$35</f>
        <v>1.5691961258311635</v>
      </c>
      <c r="GH86" s="46">
        <f>GO86*12*60/(PI() * 'Drive Train'!$F$15)/GG$2*GG86</f>
        <v>-187150.94991209146</v>
      </c>
      <c r="GI86" s="2">
        <f>('DEPRECATED - DT-Prelim Calcs'!$C$6*GG86-GH86)/('DEPRECATED - DT-Prelim Calcs'!$C$6*GG86)*'DEPRECATED - DT-Prelim Calcs'!$C$7*GG86</f>
        <v>88.403486732322605</v>
      </c>
      <c r="GJ86" s="57">
        <f>GI86/'DEPRECATED - DT-Prelim Calcs'!$C$7*('DEPRECATED - DT-Prelim Calcs'!$C$8-'DEPRECATED - DT-Prelim Calcs'!$C$9)+'DEPRECATED - DT-Prelim Calcs'!$C$9</f>
        <v>4708.993505293357</v>
      </c>
      <c r="GK86" s="57">
        <f t="shared" si="155"/>
        <v>29.999999999999982</v>
      </c>
      <c r="GL86" s="2">
        <f t="shared" si="156"/>
        <v>0.99579519204165001</v>
      </c>
      <c r="GM86" s="57">
        <f>GL86*'DEPRECATED - DT-Prelim Calcs'!$C$21/GG$2/'DEPRECATED - DT-Prelim Calcs'!$C$19/'DEPRECATED - DT-Prelim Calcs'!$C$18*3.39*'DEPRECATED - DT-Prelim Calcs'!$C$20</f>
        <v>25.773080821789936</v>
      </c>
      <c r="GN86" s="46">
        <f t="shared" si="157"/>
        <v>0</v>
      </c>
      <c r="GO86" s="57">
        <f>GM85*'DEPRECATED - DT-Prelim Calcs'!$C$11+GO85</f>
        <v>-291.42057570778172</v>
      </c>
      <c r="GP86" s="57">
        <f>GP85+0.5*GM86*'DEPRECATED - DT-Prelim Calcs'!$C$11^2+GO86*'DEPRECATED - DT-Prelim Calcs'!$C$11</f>
        <v>-152367.66814997754</v>
      </c>
      <c r="GQ86" s="57">
        <f>MIN('Drive Train'!$F$35-GK85*'DEPRECATED - DT-Prelim Calcs'!$C$21*'Drive Train'!$F$39,GQ85+GK$2)</f>
        <v>19.458031960306428</v>
      </c>
      <c r="GR86" s="57">
        <f>'Drive Train'!$F$35-GK86*'DEPRECATED - DT-Prelim Calcs'!$C$21*'Drive Train'!$F$39</f>
        <v>10.600000000000001</v>
      </c>
      <c r="GS86" s="1">
        <f>IF(GP86&gt;='Drive Train'!$F$29,1,0)</f>
        <v>0</v>
      </c>
      <c r="GT86" s="57">
        <f t="shared" si="158"/>
        <v>33.333333333333314</v>
      </c>
      <c r="GU86" s="63">
        <f>GU85+'DEPRECATED - DT-Prelim Calcs'!$C$11</f>
        <v>328</v>
      </c>
      <c r="GV86" s="2">
        <f>HF86/'Drive Train'!$F$35</f>
        <v>0.83870967741935498</v>
      </c>
      <c r="GW86" s="46">
        <f>HD86*12*60/(PI() * 'Drive Train'!$F$15)/GV$2*GV86</f>
        <v>-167197.29192903539</v>
      </c>
      <c r="GX86" s="2">
        <f>('DEPRECATED - DT-Prelim Calcs'!$C$6*GV86-GW86)/('DEPRECATED - DT-Prelim Calcs'!$C$6*GV86)*'DEPRECATED - DT-Prelim Calcs'!$C$7*GV86</f>
        <v>77.620816316759885</v>
      </c>
      <c r="GY86" s="57">
        <f>GX86/'DEPRECATED - DT-Prelim Calcs'!$C$7*('DEPRECATED - DT-Prelim Calcs'!$C$8-'DEPRECATED - DT-Prelim Calcs'!$C$9)+'DEPRECATED - DT-Prelim Calcs'!$C$9</f>
        <v>4134.9617151204538</v>
      </c>
      <c r="GZ86" s="57">
        <f t="shared" si="115"/>
        <v>33.333333333333314</v>
      </c>
      <c r="HA86" s="2">
        <f t="shared" si="159"/>
        <v>0.99579519204165001</v>
      </c>
      <c r="HB86" s="57">
        <f>HA86*'DEPRECATED - DT-Prelim Calcs'!$C$21/GV$2/'DEPRECATED - DT-Prelim Calcs'!$C$19/'DEPRECATED - DT-Prelim Calcs'!$C$18*3.39*'DEPRECATED - DT-Prelim Calcs'!$C$20</f>
        <v>25.773080821789936</v>
      </c>
      <c r="HC86" s="46">
        <f t="shared" si="160"/>
        <v>0</v>
      </c>
      <c r="HD86" s="57">
        <f>HB85*'DEPRECATED - DT-Prelim Calcs'!$C$11+HD85</f>
        <v>-487.10544928755269</v>
      </c>
      <c r="HE86" s="57">
        <f>HE85+0.5*HB86*'DEPRECATED - DT-Prelim Calcs'!$C$11^2+HD86*'DEPRECATED - DT-Prelim Calcs'!$C$11</f>
        <v>-156269.89998377138</v>
      </c>
      <c r="HF86" s="57">
        <f>MIN('Drive Train'!$F$35-GZ85*'DEPRECATED - DT-Prelim Calcs'!$C$21*'Drive Train'!$F$39,HF85+GZ$2)</f>
        <v>10.400000000000002</v>
      </c>
      <c r="HG86" s="57">
        <f>'Drive Train'!$F$35-GZ86*'DEPRECATED - DT-Prelim Calcs'!$C$21*'Drive Train'!$F$39</f>
        <v>10.400000000000002</v>
      </c>
      <c r="HH86" s="1">
        <f>IF(HE86&gt;='Drive Train'!$F$29,1,0)</f>
        <v>0</v>
      </c>
      <c r="HI86" s="57">
        <f t="shared" si="161"/>
        <v>37.037037037037017</v>
      </c>
      <c r="HJ86" s="63">
        <f>HJ85+'DEPRECATED - DT-Prelim Calcs'!$C$11</f>
        <v>328</v>
      </c>
      <c r="HK86" s="2">
        <f>HU86/'Drive Train'!$F$35</f>
        <v>0.82258064516129037</v>
      </c>
      <c r="HL86" s="46">
        <f>HS86*12*60/(PI() * 'Drive Train'!$F$15)/HK$2*HK86</f>
        <v>-75568.795455746949</v>
      </c>
      <c r="HM86" s="2">
        <f>('DEPRECATED - DT-Prelim Calcs'!$C$6*HK86-HL86)/('DEPRECATED - DT-Prelim Calcs'!$C$6*HK86)*'DEPRECATED - DT-Prelim Calcs'!$C$7*HK86</f>
        <v>36.151424429576075</v>
      </c>
      <c r="HN86" s="57">
        <f>HM86/'DEPRECATED - DT-Prelim Calcs'!$C$7*('DEPRECATED - DT-Prelim Calcs'!$C$8-'DEPRECATED - DT-Prelim Calcs'!$C$9)+'DEPRECATED - DT-Prelim Calcs'!$C$9</f>
        <v>1927.2758316658135</v>
      </c>
      <c r="HO86" s="57">
        <f t="shared" si="116"/>
        <v>36.66666666666665</v>
      </c>
      <c r="HP86" s="2">
        <f t="shared" si="162"/>
        <v>0.99579519204165001</v>
      </c>
      <c r="HQ86" s="57">
        <f>HP86*'DEPRECATED - DT-Prelim Calcs'!$C$21/HK$2/'DEPRECATED - DT-Prelim Calcs'!$C$19/'DEPRECATED - DT-Prelim Calcs'!$C$18*3.39*'DEPRECATED - DT-Prelim Calcs'!$C$20</f>
        <v>25.773080821789936</v>
      </c>
      <c r="HR86" s="46">
        <f t="shared" si="163"/>
        <v>0</v>
      </c>
      <c r="HS86" s="57">
        <f>HQ85*'DEPRECATED - DT-Prelim Calcs'!$C$11+HS85</f>
        <v>-224.47574232608167</v>
      </c>
      <c r="HT86" s="57">
        <f>HT85+0.5*HQ86*'DEPRECATED - DT-Prelim Calcs'!$C$11^2+HS86*'DEPRECATED - DT-Prelim Calcs'!$C$11</f>
        <v>-137922.11749684496</v>
      </c>
      <c r="HU86" s="57">
        <f>MIN('Drive Train'!$F$35-HO85*'DEPRECATED - DT-Prelim Calcs'!$C$21*'Drive Train'!$F$39,HU85+HO$2)</f>
        <v>10.200000000000001</v>
      </c>
      <c r="HV86" s="57">
        <f>'Drive Train'!$F$35-HO86*'DEPRECATED - DT-Prelim Calcs'!$C$21*'Drive Train'!$F$39</f>
        <v>10.200000000000001</v>
      </c>
      <c r="HW86" s="1">
        <f>IF(HT86&gt;='Drive Train'!$F$29,1,0)</f>
        <v>0</v>
      </c>
      <c r="HX86" s="57">
        <f t="shared" si="164"/>
        <v>40.740740740740726</v>
      </c>
      <c r="HY86" s="63">
        <f>HY85+'DEPRECATED - DT-Prelim Calcs'!$C$11</f>
        <v>328</v>
      </c>
      <c r="HZ86" s="2">
        <f>IJ86/'Drive Train'!$F$35</f>
        <v>0.80645161290322598</v>
      </c>
      <c r="IA86" s="46">
        <f>IH86*12*60/(PI() * 'Drive Train'!$F$15)/HZ$2*HZ86</f>
        <v>15530.891683348091</v>
      </c>
      <c r="IB86" s="2">
        <f>('DEPRECATED - DT-Prelim Calcs'!$C$6*HZ86-IA86)/('DEPRECATED - DT-Prelim Calcs'!$C$6*HZ86)*'DEPRECATED - DT-Prelim Calcs'!$C$7*HZ86</f>
        <v>-5.0788622989949523</v>
      </c>
      <c r="IC86" s="57">
        <f>IB86/'DEPRECATED - DT-Prelim Calcs'!$C$7*('DEPRECATED - DT-Prelim Calcs'!$C$8-'DEPRECATED - DT-Prelim Calcs'!$C$9)+'DEPRECATED - DT-Prelim Calcs'!$C$9</f>
        <v>-267.68092653985582</v>
      </c>
      <c r="ID86" s="57">
        <f t="shared" si="117"/>
        <v>-267.68092653985582</v>
      </c>
      <c r="IE86" s="2">
        <f t="shared" si="165"/>
        <v>-6.4888089998353102</v>
      </c>
      <c r="IF86" s="57">
        <f>IE86*'DEPRECATED - DT-Prelim Calcs'!$C$21/HZ$2/'DEPRECATED - DT-Prelim Calcs'!$C$19/'DEPRECATED - DT-Prelim Calcs'!$C$18*3.39*'DEPRECATED - DT-Prelim Calcs'!$C$20</f>
        <v>-167.94276586838404</v>
      </c>
      <c r="IG86" s="46">
        <f t="shared" si="166"/>
        <v>1</v>
      </c>
      <c r="IH86" s="57">
        <f>IF85*'DEPRECATED - DT-Prelim Calcs'!$C$11+IH85</f>
        <v>47.056917963976986</v>
      </c>
      <c r="II86" s="57">
        <f>II85+0.5*IF86*'DEPRECATED - DT-Prelim Calcs'!$C$11^2+IH86*'DEPRECATED - DT-Prelim Calcs'!$C$11</f>
        <v>-129308.39535477888</v>
      </c>
      <c r="IJ86" s="57">
        <f>MIN('Drive Train'!$F$35-ID85*'DEPRECATED - DT-Prelim Calcs'!$C$21*'Drive Train'!$F$39,IJ85+ID$2)</f>
        <v>10.000000000000002</v>
      </c>
      <c r="IK86" s="57">
        <f>'Drive Train'!$F$35-ID86*'DEPRECATED - DT-Prelim Calcs'!$C$21*'Drive Train'!$F$39</f>
        <v>28.460855592391347</v>
      </c>
      <c r="IL86" s="1">
        <f>IF(II86&gt;='Drive Train'!$F$29,1,0)</f>
        <v>0</v>
      </c>
      <c r="IM86" s="57">
        <f t="shared" si="167"/>
        <v>-297.42325171095092</v>
      </c>
      <c r="IN86" s="63">
        <f>IN85+'DEPRECATED - DT-Prelim Calcs'!$C$11</f>
        <v>328</v>
      </c>
      <c r="IO86" s="2">
        <f>IY86/'Drive Train'!$F$35</f>
        <v>1.2240440068988165</v>
      </c>
      <c r="IP86" s="46">
        <f>IW86*12*60/(PI() * 'Drive Train'!$F$15)/IO$2*IO86</f>
        <v>-68077.831361934761</v>
      </c>
      <c r="IQ86" s="2">
        <f>('DEPRECATED - DT-Prelim Calcs'!$C$6*IO86-IP86)/('DEPRECATED - DT-Prelim Calcs'!$C$6*IO86)*'DEPRECATED - DT-Prelim Calcs'!$C$7*IO86</f>
        <v>33.731854796262688</v>
      </c>
      <c r="IR86" s="57">
        <f>IQ86/'DEPRECATED - DT-Prelim Calcs'!$C$7*('DEPRECATED - DT-Prelim Calcs'!$C$8-'DEPRECATED - DT-Prelim Calcs'!$C$9)+'DEPRECATED - DT-Prelim Calcs'!$C$9</f>
        <v>1798.4663777429473</v>
      </c>
      <c r="IS86" s="57">
        <f t="shared" si="118"/>
        <v>43.333333333333321</v>
      </c>
      <c r="IT86" s="2">
        <f t="shared" si="168"/>
        <v>0.99579519204165001</v>
      </c>
      <c r="IU86" s="57">
        <f>IT86*'DEPRECATED - DT-Prelim Calcs'!$C$21/IO$2/'DEPRECATED - DT-Prelim Calcs'!$C$19/'DEPRECATED - DT-Prelim Calcs'!$C$18*3.39*'DEPRECATED - DT-Prelim Calcs'!$C$20</f>
        <v>25.773080821789936</v>
      </c>
      <c r="IV86" s="46">
        <f t="shared" si="169"/>
        <v>0</v>
      </c>
      <c r="IW86" s="57">
        <f>IU85*'DEPRECATED - DT-Prelim Calcs'!$C$11+IW85</f>
        <v>-135.89831880725922</v>
      </c>
      <c r="IX86" s="57">
        <f>IX85+0.5*IU86*'DEPRECATED - DT-Prelim Calcs'!$C$11^2+IW86*'DEPRECATED - DT-Prelim Calcs'!$C$11</f>
        <v>-162690.35151190322</v>
      </c>
      <c r="IY86" s="57">
        <f>MIN('Drive Train'!$F$35-IS85*'DEPRECATED - DT-Prelim Calcs'!$C$21*'Drive Train'!$F$39,IY85+IS$2)</f>
        <v>15.178145685545324</v>
      </c>
      <c r="IZ86" s="57">
        <f>'Drive Train'!$F$35-IS86*'DEPRECATED - DT-Prelim Calcs'!$C$21*'Drive Train'!$F$39</f>
        <v>9.8000000000000007</v>
      </c>
      <c r="JA86" s="1">
        <f>IF(IX86&gt;='Drive Train'!$F$29,1,0)</f>
        <v>0</v>
      </c>
      <c r="JB86" s="57">
        <f t="shared" si="170"/>
        <v>48.148148148148138</v>
      </c>
      <c r="JC86" s="63">
        <f>JC85+'DEPRECATED - DT-Prelim Calcs'!$C$11</f>
        <v>328</v>
      </c>
      <c r="JD86" s="2">
        <f>JN86/'Drive Train'!$F$35</f>
        <v>0.77419354838709686</v>
      </c>
      <c r="JE86" s="46">
        <f>JL86*12*60/(PI() * 'Drive Train'!$F$15)/JD$2*JD86</f>
        <v>-182922.95195846082</v>
      </c>
      <c r="JF86" s="2">
        <f>('DEPRECATED - DT-Prelim Calcs'!$C$6*JD86-JE86)/('DEPRECATED - DT-Prelim Calcs'!$C$6*JD86)*'DEPRECATED - DT-Prelim Calcs'!$C$7*JD86</f>
        <v>84.575809119509827</v>
      </c>
      <c r="JG86" s="57">
        <f>JF86/'DEPRECATED - DT-Prelim Calcs'!$C$7*('DEPRECATED - DT-Prelim Calcs'!$C$8-'DEPRECATED - DT-Prelim Calcs'!$C$9)+'DEPRECATED - DT-Prelim Calcs'!$C$9</f>
        <v>4505.2212904701701</v>
      </c>
      <c r="JH86" s="57">
        <f t="shared" si="119"/>
        <v>46.666666666666657</v>
      </c>
      <c r="JI86" s="2">
        <f t="shared" si="171"/>
        <v>0.99579519204165001</v>
      </c>
      <c r="JJ86" s="57">
        <f>JI86*'DEPRECATED - DT-Prelim Calcs'!$C$21/JD$2/'DEPRECATED - DT-Prelim Calcs'!$C$19/'DEPRECATED - DT-Prelim Calcs'!$C$18*3.39*'DEPRECATED - DT-Prelim Calcs'!$C$20</f>
        <v>25.773080821789936</v>
      </c>
      <c r="JK86" s="46">
        <f t="shared" si="172"/>
        <v>0</v>
      </c>
      <c r="JL86" s="57">
        <f>JJ85*'DEPRECATED - DT-Prelim Calcs'!$C$11+JL85</f>
        <v>-577.32990853661124</v>
      </c>
      <c r="JM86" s="57">
        <f>JM85+0.5*JJ86*'DEPRECATED - DT-Prelim Calcs'!$C$11^2+JL86*'DEPRECATED - DT-Prelim Calcs'!$C$11</f>
        <v>-204574.14201527089</v>
      </c>
      <c r="JN86" s="57">
        <f>MIN('Drive Train'!$F$35-JH85*'DEPRECATED - DT-Prelim Calcs'!$C$21*'Drive Train'!$F$39,JN85+JH$2)</f>
        <v>9.6000000000000014</v>
      </c>
      <c r="JO86" s="57">
        <f>'Drive Train'!$F$35-JH86*'DEPRECATED - DT-Prelim Calcs'!$C$21*'Drive Train'!$F$39</f>
        <v>9.6000000000000014</v>
      </c>
      <c r="JP86" s="1">
        <f>IF(JM86&gt;='Drive Train'!$F$29,1,0)</f>
        <v>0</v>
      </c>
      <c r="JQ86" s="57">
        <f>MIN(JG86,'DEPRECATED - DT-Prelim Calcs'!$C$10)*'DEPRECATED - DT-Prelim Calcs'!$C$11*1000/60/60</f>
        <v>103.33333333333333</v>
      </c>
      <c r="JR86" s="63">
        <f>JR85+'DEPRECATED - DT-Prelim Calcs'!$C$11</f>
        <v>328</v>
      </c>
      <c r="JS86" s="2">
        <f>KC86/'Drive Train'!$F$35</f>
        <v>0.75806451612903225</v>
      </c>
      <c r="JT86" s="46">
        <f>KA86*12*60/(PI() * 'Drive Train'!$F$15)/JS$2*JS86</f>
        <v>-265788.20848891343</v>
      </c>
      <c r="JU86" s="2">
        <f>('DEPRECATED - DT-Prelim Calcs'!$C$6*JS86-JT86)/('DEPRECATED - DT-Prelim Calcs'!$C$6*JS86)*'DEPRECATED - DT-Prelim Calcs'!$C$7*JS86</f>
        <v>122.00509354358606</v>
      </c>
      <c r="JV86" s="57">
        <f>JU86/'DEPRECATED - DT-Prelim Calcs'!$C$7*('DEPRECATED - DT-Prelim Calcs'!$C$8-'DEPRECATED - DT-Prelim Calcs'!$C$9)+'DEPRECATED - DT-Prelim Calcs'!$C$9</f>
        <v>6497.8259342913234</v>
      </c>
      <c r="JW86" s="57">
        <f t="shared" si="120"/>
        <v>49.999999999999993</v>
      </c>
      <c r="JX86" s="2">
        <f t="shared" si="173"/>
        <v>0.99579519204165001</v>
      </c>
      <c r="JY86" s="57">
        <f>JX86*'DEPRECATED - DT-Prelim Calcs'!$C$21/JS$2/'DEPRECATED - DT-Prelim Calcs'!$C$19/'DEPRECATED - DT-Prelim Calcs'!$C$18*3.39*'DEPRECATED - DT-Prelim Calcs'!$C$20</f>
        <v>25.773080821789936</v>
      </c>
      <c r="JZ86" s="46">
        <f t="shared" si="174"/>
        <v>0</v>
      </c>
      <c r="KA86" s="57">
        <f>JY85*'DEPRECATED - DT-Prelim Calcs'!$C$11+KA85</f>
        <v>-856.71218654517793</v>
      </c>
      <c r="KB86" s="57">
        <f>KB85+0.5*JY86*'DEPRECATED - DT-Prelim Calcs'!$C$11^2+KA86*'DEPRECATED - DT-Prelim Calcs'!$C$11</f>
        <v>-186753.28787799409</v>
      </c>
      <c r="KC86" s="57">
        <f>MIN('Drive Train'!$F$35-JW85*'DEPRECATED - DT-Prelim Calcs'!$C$21*'Drive Train'!$F$39,KC85+JW$2)</f>
        <v>9.4</v>
      </c>
      <c r="KD86" s="57">
        <f>'Drive Train'!$F$35-JW86*'DEPRECATED - DT-Prelim Calcs'!$C$21*'Drive Train'!$F$39</f>
        <v>9.4</v>
      </c>
      <c r="KE86" s="1">
        <f>IF(KB86&gt;='Drive Train'!$F$29,1,0)</f>
        <v>0</v>
      </c>
      <c r="KF86" s="57">
        <f>MIN(JV86,'DEPRECATED - DT-Prelim Calcs'!$C$10)*'DEPRECATED - DT-Prelim Calcs'!$C$11*1000/60/60</f>
        <v>103.33333333333333</v>
      </c>
      <c r="KG86" s="63">
        <f>KG85+'DEPRECATED - DT-Prelim Calcs'!$C$11</f>
        <v>328</v>
      </c>
      <c r="KH86" s="2">
        <f>KR86/'Drive Train'!$F$35</f>
        <v>0.74193548387096786</v>
      </c>
      <c r="KI86" s="46">
        <f>KP86*12*60/(PI() * 'Drive Train'!$F$15)/KH$2*KH86</f>
        <v>28593.266009140367</v>
      </c>
      <c r="KJ86" s="2">
        <f>('DEPRECATED - DT-Prelim Calcs'!$C$6*KH86-KI86)/('DEPRECATED - DT-Prelim Calcs'!$C$6*KH86)*'DEPRECATED - DT-Prelim Calcs'!$C$7*KH86</f>
        <v>-11.140597975808733</v>
      </c>
      <c r="KK86" s="57">
        <f>KJ86/'DEPRECATED - DT-Prelim Calcs'!$C$7*('DEPRECATED - DT-Prelim Calcs'!$C$8-'DEPRECATED - DT-Prelim Calcs'!$C$9)+'DEPRECATED - DT-Prelim Calcs'!$C$9</f>
        <v>-590.38660593205827</v>
      </c>
      <c r="KL86" s="57">
        <f t="shared" si="121"/>
        <v>-590.38660593205827</v>
      </c>
      <c r="KM86" s="2">
        <f t="shared" si="175"/>
        <v>-13.962112187459283</v>
      </c>
      <c r="KN86" s="57">
        <f>KM86*'DEPRECATED - DT-Prelim Calcs'!$C$21/KH$2/'DEPRECATED - DT-Prelim Calcs'!$C$19/'DEPRECATED - DT-Prelim Calcs'!$C$18*3.39*'DEPRECATED - DT-Prelim Calcs'!$C$20</f>
        <v>-361.36612099171037</v>
      </c>
      <c r="KO86" s="46">
        <f t="shared" si="176"/>
        <v>1</v>
      </c>
      <c r="KP86" s="57">
        <f>KN85*'DEPRECATED - DT-Prelim Calcs'!$C$11+KP85</f>
        <v>94.167930399567851</v>
      </c>
      <c r="KQ86" s="57">
        <f>KQ85+0.5*KN86*'DEPRECATED - DT-Prelim Calcs'!$C$11^2+KP86*'DEPRECATED - DT-Prelim Calcs'!$C$11</f>
        <v>-146784.17571190512</v>
      </c>
      <c r="KR86" s="57">
        <f>MIN('Drive Train'!$F$35-KL85*'DEPRECATED - DT-Prelim Calcs'!$C$21*'Drive Train'!$F$39,KR85+KL$2)</f>
        <v>9.2000000000000011</v>
      </c>
      <c r="KS86" s="57">
        <f>'Drive Train'!$F$35-KL86*'DEPRECATED - DT-Prelim Calcs'!$C$21*'Drive Train'!$F$39</f>
        <v>47.823196355923493</v>
      </c>
      <c r="KT86" s="1">
        <f>IF(KQ86&gt;='Drive Train'!$F$29,1,0)</f>
        <v>0</v>
      </c>
      <c r="KU86" s="57">
        <f>MIN(KK86,'DEPRECATED - DT-Prelim Calcs'!$C$10)*'DEPRECATED - DT-Prelim Calcs'!$C$11*1000/60/60</f>
        <v>-655.98511770228697</v>
      </c>
      <c r="KV86" s="63">
        <f>KV85+'DEPRECATED - DT-Prelim Calcs'!$C$11</f>
        <v>328</v>
      </c>
      <c r="KW86" s="2">
        <f>LG86/'Drive Train'!$F$35</f>
        <v>0.72580645161290325</v>
      </c>
      <c r="KX86" s="46">
        <f>LE86*12*60/(PI() * 'Drive Train'!$F$15)/KW$2*KW86</f>
        <v>-162188.46666805283</v>
      </c>
      <c r="KY86" s="2">
        <f>('DEPRECATED - DT-Prelim Calcs'!$C$6*KW86-KX86)/('DEPRECATED - DT-Prelim Calcs'!$C$6*KW86)*'DEPRECATED - DT-Prelim Calcs'!$C$7*KW86</f>
        <v>75.083941141259032</v>
      </c>
      <c r="KZ86" s="57">
        <f>KY86/'DEPRECATED - DT-Prelim Calcs'!$C$7*('DEPRECATED - DT-Prelim Calcs'!$C$8-'DEPRECATED - DT-Prelim Calcs'!$C$9)+'DEPRECATED - DT-Prelim Calcs'!$C$9</f>
        <v>3999.9073229973169</v>
      </c>
      <c r="LA86" s="57">
        <f t="shared" si="122"/>
        <v>56.666666666666664</v>
      </c>
      <c r="LB86" s="2">
        <f t="shared" si="177"/>
        <v>0.99579519204165001</v>
      </c>
      <c r="LC86" s="57">
        <f>LB86*'DEPRECATED - DT-Prelim Calcs'!$C$21/KW$2/'DEPRECATED - DT-Prelim Calcs'!$C$19/'DEPRECATED - DT-Prelim Calcs'!$C$18*3.39*'DEPRECATED - DT-Prelim Calcs'!$C$20</f>
        <v>25.773080821789936</v>
      </c>
      <c r="LD86" s="46">
        <f t="shared" si="178"/>
        <v>0</v>
      </c>
      <c r="LE86" s="57">
        <f>LC85*'DEPRECATED - DT-Prelim Calcs'!$C$11+LE85</f>
        <v>-546.01496640865423</v>
      </c>
      <c r="LF86" s="57">
        <f>LF85+0.5*LC86*'DEPRECATED - DT-Prelim Calcs'!$C$11^2+LE86*'DEPRECATED - DT-Prelim Calcs'!$C$11</f>
        <v>-180900.28251025808</v>
      </c>
      <c r="LG86" s="57">
        <f>MIN('Drive Train'!$F$35-LA85*'DEPRECATED - DT-Prelim Calcs'!$C$21*'Drive Train'!$F$39,LG85+LA$2)</f>
        <v>9</v>
      </c>
      <c r="LH86" s="57">
        <f>'Drive Train'!$F$35-LA86*'DEPRECATED - DT-Prelim Calcs'!$C$21*'Drive Train'!$F$39</f>
        <v>9</v>
      </c>
      <c r="LI86" s="1">
        <f>IF(LF86&gt;='Drive Train'!$F$29,1,0)</f>
        <v>0</v>
      </c>
      <c r="LJ86" s="57">
        <f>MIN(KZ86,'DEPRECATED - DT-Prelim Calcs'!$C$10)*'DEPRECATED - DT-Prelim Calcs'!$C$11*1000/60/60</f>
        <v>103.33333333333333</v>
      </c>
      <c r="LK86" s="63">
        <f>LK85+'DEPRECATED - DT-Prelim Calcs'!$C$11</f>
        <v>328</v>
      </c>
      <c r="LL86" s="2">
        <f>LV86/'Drive Train'!$F$35</f>
        <v>0.70967741935483875</v>
      </c>
      <c r="LM86" s="46">
        <f>LT86*12*60/(PI() * 'Drive Train'!$F$15)/LL$2*LL86</f>
        <v>-12935.78997432514</v>
      </c>
      <c r="LN86" s="2">
        <f>('DEPRECATED - DT-Prelim Calcs'!$C$6*LL86-LM86)/('DEPRECATED - DT-Prelim Calcs'!$C$6*LL86)*'DEPRECATED - DT-Prelim Calcs'!$C$7*LL86</f>
        <v>7.5593383101242591</v>
      </c>
      <c r="LO86" s="57">
        <f>LN86/'DEPRECATED - DT-Prelim Calcs'!$C$7*('DEPRECATED - DT-Prelim Calcs'!$C$8-'DEPRECATED - DT-Prelim Calcs'!$C$9)+'DEPRECATED - DT-Prelim Calcs'!$C$9</f>
        <v>405.13282372985162</v>
      </c>
      <c r="LP86" s="57">
        <f t="shared" si="123"/>
        <v>60</v>
      </c>
      <c r="LQ86" s="2">
        <f t="shared" si="179"/>
        <v>0.99579519204165001</v>
      </c>
      <c r="LR86" s="57">
        <f>LQ86*'DEPRECATED - DT-Prelim Calcs'!$C$21/LL$2/'DEPRECATED - DT-Prelim Calcs'!$C$19/'DEPRECATED - DT-Prelim Calcs'!$C$18*3.39*'DEPRECATED - DT-Prelim Calcs'!$C$20</f>
        <v>25.773080821789936</v>
      </c>
      <c r="LS86" s="46">
        <f t="shared" si="180"/>
        <v>0</v>
      </c>
      <c r="LT86" s="57">
        <f>LR85*'DEPRECATED - DT-Prelim Calcs'!$C$11+LT85</f>
        <v>-44.538683116784441</v>
      </c>
      <c r="LU86" s="57">
        <f>LU85+0.5*LR86*'DEPRECATED - DT-Prelim Calcs'!$C$11^2+LT86*'DEPRECATED - DT-Prelim Calcs'!$C$11</f>
        <v>-167280.37909289805</v>
      </c>
      <c r="LV86" s="57">
        <f>MIN('Drive Train'!$F$35-LP85*'DEPRECATED - DT-Prelim Calcs'!$C$21*'Drive Train'!$F$39,LV85+LP$2)</f>
        <v>8.8000000000000007</v>
      </c>
      <c r="LW86" s="57">
        <f>'Drive Train'!$F$35-LP86*'DEPRECATED - DT-Prelim Calcs'!$C$21*'Drive Train'!$F$39</f>
        <v>8.8000000000000007</v>
      </c>
      <c r="LX86" s="1">
        <f>IF(LU86&gt;='Drive Train'!$F$29,1,0)</f>
        <v>0</v>
      </c>
      <c r="LY86" s="57">
        <f>MIN(LO86,'DEPRECATED - DT-Prelim Calcs'!$C$10)*'DEPRECATED - DT-Prelim Calcs'!$C$11*1000/60/60</f>
        <v>103.33333333333333</v>
      </c>
      <c r="LZ86" s="63">
        <f>LZ85+'DEPRECATED - DT-Prelim Calcs'!$C$11</f>
        <v>328</v>
      </c>
    </row>
    <row r="87" spans="18:338" x14ac:dyDescent="0.2">
      <c r="R87" s="63">
        <f>R86+'DEPRECATED - DT-Prelim Calcs'!$C$11</f>
        <v>332</v>
      </c>
      <c r="S87" s="2">
        <f>AG87/'Drive Train'!$F$35</f>
        <v>0</v>
      </c>
      <c r="T87" s="46">
        <f>AE87*12*60/(PI() * 'Drive Train'!$F$15)/S$2*ABS(S87)</f>
        <v>0</v>
      </c>
      <c r="U87" s="2">
        <f>IF(OR(AD86=1,AND($C$32=Motors!$C$32,'DEPRECATED - DT-Prelim Calcs'!AI86=1)),0,IF(AG87=0,-(V86+$C$9)/($C$8-$C$9)*$C$7,($C$6*S87-T87)/($C$6*S87)*$C$7*S87))</f>
        <v>0</v>
      </c>
      <c r="V87" s="57">
        <f>IF(AND(AD86=1,AI86=1),0,ABS(U87/$C$7*($C$8-$C$9)+$C$9) *'Drive Train'!$AA$49 + V86*(1-'Drive Train'!$AA$49))</f>
        <v>0</v>
      </c>
      <c r="W87" s="57">
        <f t="shared" si="96"/>
        <v>0</v>
      </c>
      <c r="X87" s="2">
        <f>MAX(MIN(IF(AND(AI86=1,AG87&lt;0),-1,1)*(W87-$C$9)/($C$8-$C$9)*$C$7-$C$29*AE87/T$2 -  AI86*$C$29/2,X$2),MAX(X$4:X86)*-1)</f>
        <v>-0.2458281045106315</v>
      </c>
      <c r="Y87" s="57">
        <f t="shared" si="97"/>
        <v>0</v>
      </c>
      <c r="Z87" s="57">
        <f t="shared" si="98"/>
        <v>0</v>
      </c>
      <c r="AA87" s="57">
        <f t="shared" si="99"/>
        <v>0</v>
      </c>
      <c r="AB87" s="57" t="e">
        <f t="shared" si="100"/>
        <v>#N/A</v>
      </c>
      <c r="AC87" s="46">
        <f t="shared" si="124"/>
        <v>1</v>
      </c>
      <c r="AD87" s="1">
        <f t="shared" si="101"/>
        <v>1</v>
      </c>
      <c r="AE87" s="57">
        <f t="shared" si="102"/>
        <v>0</v>
      </c>
      <c r="AF87" s="57" t="e">
        <f t="shared" si="103"/>
        <v>#N/A</v>
      </c>
      <c r="AG87" s="57">
        <f>IF(AI86=0,MIN('Drive Train'!$F$35-W86*$C$21*'Drive Train'!$F$39,AG86+W$2)-$C$3,IF(AE86-1&lt;=0,0,IF($C$32=Motors!$C$30,MAX(MAX(AG$4:AG86)*-1,AG86-W$2),MAX(0,MAX(AG$4:AG86)*-1,AG86-W$2))))</f>
        <v>0</v>
      </c>
      <c r="AH87" s="57">
        <f>'Drive Train'!$F$35-ABS(W87)*'DEPRECATED - DT-Prelim Calcs'!$C$21*'Drive Train'!$F$39</f>
        <v>12.4</v>
      </c>
      <c r="AI87" s="1">
        <f>IF(AJ87&gt;='Drive Train'!$F$29,1,0)</f>
        <v>1</v>
      </c>
      <c r="AJ87" s="57">
        <f>AJ86+0.5*Y87*'DEPRECATED - DT-Prelim Calcs'!$C$11^2+AE87*'DEPRECATED - DT-Prelim Calcs'!$C$11</f>
        <v>784.33981740885292</v>
      </c>
      <c r="AK87" s="57">
        <f t="shared" si="181"/>
        <v>0</v>
      </c>
      <c r="AL87" s="63">
        <f>AL86+'DEPRECATED - DT-Prelim Calcs'!$C$11</f>
        <v>332</v>
      </c>
      <c r="AM87" s="2">
        <f>AW87/'Drive Train'!$F$35</f>
        <v>0.90171798789229307</v>
      </c>
      <c r="AN87" s="46">
        <f>AU87*12*60/(PI() * 'Drive Train'!$F$15)/AM$2*AM87</f>
        <v>4074.5129707521519</v>
      </c>
      <c r="AO87" s="2">
        <f>('DEPRECATED - DT-Prelim Calcs'!$C$6*AM87-AN87)/('DEPRECATED - DT-Prelim Calcs'!$C$6*AM87)*'DEPRECATED - DT-Prelim Calcs'!$C$7*AM87</f>
        <v>0.3308183509118548</v>
      </c>
      <c r="AP87" s="57">
        <f>AO87/'DEPRECATED - DT-Prelim Calcs'!$C$7*('DEPRECATED - DT-Prelim Calcs'!$C$8-'DEPRECATED - DT-Prelim Calcs'!$C$9)+'DEPRECATED - DT-Prelim Calcs'!$C$9</f>
        <v>20.311615942734843</v>
      </c>
      <c r="AQ87" s="57">
        <f t="shared" si="105"/>
        <v>20.311615942734843</v>
      </c>
      <c r="AR87" s="2">
        <f t="shared" si="125"/>
        <v>1.0236211878122958E-9</v>
      </c>
      <c r="AS87" s="57">
        <f>AR87*'DEPRECATED - DT-Prelim Calcs'!$C$21/AM$2/'DEPRECATED - DT-Prelim Calcs'!$C$19/'DEPRECATED - DT-Prelim Calcs'!$C$18*3.39*'DEPRECATED - DT-Prelim Calcs'!$C$20</f>
        <v>7.4181158015856865E-9</v>
      </c>
      <c r="AT87" s="46">
        <f t="shared" si="126"/>
        <v>0</v>
      </c>
      <c r="AU87" s="57">
        <f>AS86*'DEPRECATED - DT-Prelim Calcs'!$C$11+AU86</f>
        <v>39.432321252160008</v>
      </c>
      <c r="AV87" s="57">
        <f>AV86+0.5*AS87*'DEPRECATED - DT-Prelim Calcs'!$C$11^2+AU87*'DEPRECATED - DT-Prelim Calcs'!$C$11</f>
        <v>13046.917096602047</v>
      </c>
      <c r="AW87" s="57">
        <f>MIN('Drive Train'!$F$35-AQ86*'DEPRECATED - DT-Prelim Calcs'!$C$21*'Drive Train'!$F$39,AW86+AQ$2)</f>
        <v>11.181303049864434</v>
      </c>
      <c r="AX87" s="57">
        <f>'Drive Train'!$F$35-AQ87*'DEPRECATED - DT-Prelim Calcs'!$C$21*'Drive Train'!$F$39</f>
        <v>11.181303043435911</v>
      </c>
      <c r="AY87" s="1">
        <f>IF(AV87&gt;='Drive Train'!$F$29,1,0)</f>
        <v>1</v>
      </c>
      <c r="AZ87" s="57">
        <f t="shared" si="127"/>
        <v>22.568462158594272</v>
      </c>
      <c r="BA87" s="63">
        <f>BA86+'DEPRECATED - DT-Prelim Calcs'!$C$11</f>
        <v>332</v>
      </c>
      <c r="BB87" s="2">
        <f>BL87/'Drive Train'!$F$35</f>
        <v>1.2947645112534323</v>
      </c>
      <c r="BC87" s="46">
        <f>BJ87*12*60/(PI() * 'Drive Train'!$F$15)/BB$2*BB87</f>
        <v>-4259.0909550291253</v>
      </c>
      <c r="BD87" s="2">
        <f>('DEPRECATED - DT-Prelim Calcs'!$C$6*BB87-BC87)/('DEPRECATED - DT-Prelim Calcs'!$C$6*BB87)*'DEPRECATED - DT-Prelim Calcs'!$C$7*BB87</f>
        <v>5.0461628101358178</v>
      </c>
      <c r="BE87" s="57">
        <f>BD87/'DEPRECATED - DT-Prelim Calcs'!$C$7*('DEPRECATED - DT-Prelim Calcs'!$C$8-'DEPRECATED - DT-Prelim Calcs'!$C$9)+'DEPRECATED - DT-Prelim Calcs'!$C$9</f>
        <v>271.3401197263176</v>
      </c>
      <c r="BF87" s="57">
        <f t="shared" si="106"/>
        <v>93</v>
      </c>
      <c r="BG87" s="2">
        <f t="shared" si="128"/>
        <v>1.9370342985063194</v>
      </c>
      <c r="BH87" s="57">
        <f>BG87*'DEPRECATED - DT-Prelim Calcs'!$C$21/BB$2/'DEPRECATED - DT-Prelim Calcs'!$C$19/'DEPRECATED - DT-Prelim Calcs'!$C$18*3.39*'DEPRECATED - DT-Prelim Calcs'!$C$20</f>
        <v>20.276476821008327</v>
      </c>
      <c r="BI87" s="46">
        <f t="shared" si="129"/>
        <v>0</v>
      </c>
      <c r="BJ87" s="57">
        <f>BH86*'DEPRECATED - DT-Prelim Calcs'!$C$11+BJ86</f>
        <v>-19.873422094245484</v>
      </c>
      <c r="BK87" s="57">
        <f>BK86+0.5*BH87*'DEPRECATED - DT-Prelim Calcs'!$C$11^2+BJ87*'DEPRECATED - DT-Prelim Calcs'!$C$11</f>
        <v>6899.7216193661152</v>
      </c>
      <c r="BL87" s="57">
        <f>MIN('Drive Train'!$F$35-BF86*'DEPRECATED - DT-Prelim Calcs'!$C$21*'Drive Train'!$F$39,BL86+BF$2)</f>
        <v>16.055079939542562</v>
      </c>
      <c r="BM87" s="57">
        <f>'Drive Train'!$F$35-BF87*'DEPRECATED - DT-Prelim Calcs'!$C$21*'Drive Train'!$F$39</f>
        <v>6.82</v>
      </c>
      <c r="BN87" s="1">
        <f>IF(BK87&gt;='Drive Train'!$F$29,1,0)</f>
        <v>1</v>
      </c>
      <c r="BO87" s="57">
        <f t="shared" si="130"/>
        <v>103.33333333333333</v>
      </c>
      <c r="BP87" s="63">
        <f>BP86+'DEPRECATED - DT-Prelim Calcs'!$C$11</f>
        <v>332</v>
      </c>
      <c r="BQ87" s="2">
        <f>CA87/'Drive Train'!$F$35</f>
        <v>0.55000000000000004</v>
      </c>
      <c r="BR87" s="46">
        <f>BY87*12*60/(PI() * 'Drive Train'!$F$15)/BQ$2*BQ87</f>
        <v>7702.031378481247</v>
      </c>
      <c r="BS87" s="2">
        <f>('DEPRECATED - DT-Prelim Calcs'!$C$6*BQ87-BR87)/('DEPRECATED - DT-Prelim Calcs'!$C$6*BQ87)*'DEPRECATED - DT-Prelim Calcs'!$C$7*BQ87</f>
        <v>-2.1570320116584996</v>
      </c>
      <c r="BT87" s="57">
        <f>BS87/'DEPRECATED - DT-Prelim Calcs'!$C$7*('DEPRECATED - DT-Prelim Calcs'!$C$8-'DEPRECATED - DT-Prelim Calcs'!$C$9)+'DEPRECATED - DT-Prelim Calcs'!$C$9</f>
        <v>-112.13286601484876</v>
      </c>
      <c r="BU87" s="57">
        <f t="shared" si="107"/>
        <v>-112.13286601484876</v>
      </c>
      <c r="BV87" s="2">
        <f t="shared" si="131"/>
        <v>-3.182275958410242</v>
      </c>
      <c r="BW87" s="57">
        <f>BV87*'DEPRECATED - DT-Prelim Calcs'!$C$21/BQ$2/'DEPRECATED - DT-Prelim Calcs'!$C$19/'DEPRECATED - DT-Prelim Calcs'!$C$18*3.39*'DEPRECATED - DT-Prelim Calcs'!$C$20</f>
        <v>-43.561075295312442</v>
      </c>
      <c r="BX87" s="46">
        <f t="shared" si="132"/>
        <v>1</v>
      </c>
      <c r="BY87" s="57">
        <f>BW86*'DEPRECATED - DT-Prelim Calcs'!$C$11+BY86</f>
        <v>64.696912289718597</v>
      </c>
      <c r="BZ87" s="57">
        <f>BZ86+0.5*BW87*'DEPRECATED - DT-Prelim Calcs'!$C$11^2+BY87*'DEPRECATED - DT-Prelim Calcs'!$C$11</f>
        <v>-7395.3320099062521</v>
      </c>
      <c r="CA87" s="57">
        <f>MIN('Drive Train'!$F$35-BU86*'DEPRECATED - DT-Prelim Calcs'!$C$21*'Drive Train'!$F$39,CA86+BU$2)</f>
        <v>6.82</v>
      </c>
      <c r="CB87" s="57">
        <f>'Drive Train'!$F$35-BU87*'DEPRECATED - DT-Prelim Calcs'!$C$21*'Drive Train'!$F$39</f>
        <v>19.127971960890925</v>
      </c>
      <c r="CC87" s="1">
        <f>IF(BZ87&gt;='Drive Train'!$F$29,1,0)</f>
        <v>0</v>
      </c>
      <c r="CD87" s="57">
        <f t="shared" si="133"/>
        <v>-124.59207334983195</v>
      </c>
      <c r="CE87" s="63">
        <f>CE86+'DEPRECATED - DT-Prelim Calcs'!$C$11</f>
        <v>332</v>
      </c>
      <c r="CF87" s="2">
        <f>CP87/'Drive Train'!$F$35</f>
        <v>0.73733150635747258</v>
      </c>
      <c r="CG87" s="46">
        <f>CN87*12*60/(PI() * 'Drive Train'!$F$15)/CF$2*CF87</f>
        <v>12578.441932768437</v>
      </c>
      <c r="CH87" s="2">
        <f>('DEPRECATED - DT-Prelim Calcs'!$C$6*CF87-CG87)/('DEPRECATED - DT-Prelim Calcs'!$C$6*CF87)*'DEPRECATED - DT-Prelim Calcs'!$C$7*CF87</f>
        <v>-3.9104691668589662</v>
      </c>
      <c r="CI87" s="57">
        <f>CH87/'DEPRECATED - DT-Prelim Calcs'!$C$7*('DEPRECATED - DT-Prelim Calcs'!$C$8-'DEPRECATED - DT-Prelim Calcs'!$C$9)+'DEPRECATED - DT-Prelim Calcs'!$C$9</f>
        <v>-205.47974859253335</v>
      </c>
      <c r="CJ87" s="57">
        <f t="shared" si="108"/>
        <v>-205.47974859253335</v>
      </c>
      <c r="CK87" s="2">
        <f t="shared" si="134"/>
        <v>-5.1594295909964325</v>
      </c>
      <c r="CL87" s="57">
        <f>CK87*'DEPRECATED - DT-Prelim Calcs'!$C$21/CF$2/'DEPRECATED - DT-Prelim Calcs'!$C$19/'DEPRECATED - DT-Prelim Calcs'!$C$18*3.39*'DEPRECATED - DT-Prelim Calcs'!$C$20</f>
        <v>-87.243447225356348</v>
      </c>
      <c r="CM87" s="46">
        <f t="shared" si="135"/>
        <v>1</v>
      </c>
      <c r="CN87" s="57">
        <f>CL86*'DEPRECATED - DT-Prelim Calcs'!$C$11+CN86</f>
        <v>63.802051608159992</v>
      </c>
      <c r="CO87" s="57">
        <f>CO86+0.5*CL87*'DEPRECATED - DT-Prelim Calcs'!$C$11^2+CN87*'DEPRECATED - DT-Prelim Calcs'!$C$11</f>
        <v>-28194.418134325766</v>
      </c>
      <c r="CP87" s="57">
        <f>MIN('Drive Train'!$F$35-CJ86*'DEPRECATED - DT-Prelim Calcs'!$C$21*'Drive Train'!$F$39,CP86+CJ$2)</f>
        <v>9.14291067883266</v>
      </c>
      <c r="CQ87" s="57">
        <f>'Drive Train'!$F$35-CJ87*'DEPRECATED - DT-Prelim Calcs'!$C$21*'Drive Train'!$F$39</f>
        <v>24.728784915552001</v>
      </c>
      <c r="CR87" s="1">
        <f>IF(CO87&gt;='Drive Train'!$F$29,1,0)</f>
        <v>0</v>
      </c>
      <c r="CS87" s="57">
        <f t="shared" si="136"/>
        <v>-228.3108317694815</v>
      </c>
      <c r="CT87" s="63">
        <f>CT86+'DEPRECATED - DT-Prelim Calcs'!$C$11</f>
        <v>332</v>
      </c>
      <c r="CU87" s="2">
        <f>DE87/'Drive Train'!$F$35</f>
        <v>0.55000000000000004</v>
      </c>
      <c r="CV87" s="46">
        <f>DC87*12*60/(PI() * 'Drive Train'!$F$15)/CU$2*CU87</f>
        <v>-46891.447111226269</v>
      </c>
      <c r="CW87" s="2">
        <f>('DEPRECATED - DT-Prelim Calcs'!$C$6*CU87-CV87)/('DEPRECATED - DT-Prelim Calcs'!$C$6*CU87)*'DEPRECATED - DT-Prelim Calcs'!$C$7*CU87</f>
        <v>22.527824115957841</v>
      </c>
      <c r="CX87" s="57">
        <f>CW87/'DEPRECATED - DT-Prelim Calcs'!$C$7*('DEPRECATED - DT-Prelim Calcs'!$C$8-'DEPRECATED - DT-Prelim Calcs'!$C$9)+'DEPRECATED - DT-Prelim Calcs'!$C$9</f>
        <v>1202.0028357167598</v>
      </c>
      <c r="CY87" s="57">
        <f t="shared" si="109"/>
        <v>93</v>
      </c>
      <c r="CZ87" s="2">
        <f t="shared" si="137"/>
        <v>1.2803081040535502</v>
      </c>
      <c r="DA87" s="57">
        <f>CZ87*'DEPRECATED - DT-Prelim Calcs'!$C$21/CU$2/'DEPRECATED - DT-Prelim Calcs'!$C$19/'DEPRECATED - DT-Prelim Calcs'!$C$18*3.39*'DEPRECATED - DT-Prelim Calcs'!$C$20</f>
        <v>25.773080821789936</v>
      </c>
      <c r="DB87" s="46">
        <f t="shared" si="138"/>
        <v>0</v>
      </c>
      <c r="DC87" s="57">
        <f>DA86*'DEPRECATED - DT-Prelim Calcs'!$C$11+DC86</f>
        <v>-267.84331956513233</v>
      </c>
      <c r="DD87" s="57">
        <f>DD86+0.5*DA87*'DEPRECATED - DT-Prelim Calcs'!$C$11^2+DC87*'DEPRECATED - DT-Prelim Calcs'!$C$11</f>
        <v>-55874.889436865713</v>
      </c>
      <c r="DE87" s="57">
        <f>MIN('Drive Train'!$F$35-CY86*'DEPRECATED - DT-Prelim Calcs'!$C$21*'Drive Train'!$F$39,DE86+CY$2)</f>
        <v>6.82</v>
      </c>
      <c r="DF87" s="57">
        <f>'Drive Train'!$F$35-CY87*'DEPRECATED - DT-Prelim Calcs'!$C$21*'Drive Train'!$F$39</f>
        <v>6.82</v>
      </c>
      <c r="DG87" s="1">
        <f>IF(DD87&gt;='Drive Train'!$F$29,1,0)</f>
        <v>0</v>
      </c>
      <c r="DH87" s="57">
        <f t="shared" si="139"/>
        <v>103.33333333333333</v>
      </c>
      <c r="DI87" s="63">
        <f>DI86+'DEPRECATED - DT-Prelim Calcs'!$C$11</f>
        <v>332</v>
      </c>
      <c r="DJ87" s="2">
        <f>DT87/'Drive Train'!$F$35</f>
        <v>0.55000000000000004</v>
      </c>
      <c r="DK87" s="46">
        <f>DR87*12*60/(PI() * 'Drive Train'!$F$15)/DJ$2*DJ87</f>
        <v>-19009.849563682106</v>
      </c>
      <c r="DL87" s="2">
        <f>('DEPRECATED - DT-Prelim Calcs'!$C$6*DJ87-DK87)/('DEPRECATED - DT-Prelim Calcs'!$C$6*DJ87)*'DEPRECATED - DT-Prelim Calcs'!$C$7*DJ87</f>
        <v>9.9209479265429419</v>
      </c>
      <c r="DM87" s="57">
        <f>DL87/'DEPRECATED - DT-Prelim Calcs'!$C$7*('DEPRECATED - DT-Prelim Calcs'!$C$8-'DEPRECATED - DT-Prelim Calcs'!$C$9)+'DEPRECATED - DT-Prelim Calcs'!$C$9</f>
        <v>530.85668837155993</v>
      </c>
      <c r="DN87" s="57">
        <f t="shared" si="110"/>
        <v>93</v>
      </c>
      <c r="DO87" s="2">
        <f t="shared" si="140"/>
        <v>1.1037138828047846</v>
      </c>
      <c r="DP87" s="57">
        <f>DO87*'DEPRECATED - DT-Prelim Calcs'!$C$21/DJ$2/'DEPRECATED - DT-Prelim Calcs'!$C$19/'DEPRECATED - DT-Prelim Calcs'!$C$18*3.39*'DEPRECATED - DT-Prelim Calcs'!$C$20</f>
        <v>25.773080821789936</v>
      </c>
      <c r="DQ87" s="46">
        <f t="shared" si="141"/>
        <v>0</v>
      </c>
      <c r="DR87" s="57">
        <f>DP86*'DEPRECATED - DT-Prelim Calcs'!$C$11+DR86</f>
        <v>-93.606902406129834</v>
      </c>
      <c r="DS87" s="57">
        <f>DS86+0.5*DP87*'DEPRECATED - DT-Prelim Calcs'!$C$11^2+DR87*'DEPRECATED - DT-Prelim Calcs'!$C$11</f>
        <v>-93017.585701108372</v>
      </c>
      <c r="DT87" s="57">
        <f>MIN('Drive Train'!$F$35-DN86*'DEPRECATED - DT-Prelim Calcs'!$C$21*'Drive Train'!$F$39,DT86+DN$2)</f>
        <v>6.82</v>
      </c>
      <c r="DU87" s="57">
        <f>'Drive Train'!$F$35-DN87*'DEPRECATED - DT-Prelim Calcs'!$C$21*'Drive Train'!$F$39</f>
        <v>6.82</v>
      </c>
      <c r="DV87" s="1">
        <f>IF(DS87&gt;='Drive Train'!$F$29,1,0)</f>
        <v>0</v>
      </c>
      <c r="DW87" s="57">
        <f t="shared" si="142"/>
        <v>103.33333333333333</v>
      </c>
      <c r="DX87" s="63">
        <f>DX86+'DEPRECATED - DT-Prelim Calcs'!$C$11</f>
        <v>332</v>
      </c>
      <c r="DY87" s="2">
        <f>EI87/'Drive Train'!$F$35</f>
        <v>0.55000000000000004</v>
      </c>
      <c r="DZ87" s="46">
        <f>EG87*12*60/(PI() * 'Drive Train'!$F$15)/DY$2*DY87</f>
        <v>-61966.31868689118</v>
      </c>
      <c r="EA87" s="2">
        <f>('DEPRECATED - DT-Prelim Calcs'!$C$6*DY87-DZ87)/('DEPRECATED - DT-Prelim Calcs'!$C$6*DY87)*'DEPRECATED - DT-Prelim Calcs'!$C$7*DY87</f>
        <v>29.344041845292264</v>
      </c>
      <c r="EB87" s="57">
        <f>EA87/'DEPRECATED - DT-Prelim Calcs'!$C$7*('DEPRECATED - DT-Prelim Calcs'!$C$8-'DEPRECATED - DT-Prelim Calcs'!$C$9)+'DEPRECATED - DT-Prelim Calcs'!$C$9</f>
        <v>1564.8745098551858</v>
      </c>
      <c r="EC87" s="57">
        <f t="shared" si="111"/>
        <v>93</v>
      </c>
      <c r="ED87" s="2">
        <f t="shared" si="143"/>
        <v>0.96993038185874991</v>
      </c>
      <c r="EE87" s="57">
        <f>ED87*'DEPRECATED - DT-Prelim Calcs'!$C$21/DY$2/'DEPRECATED - DT-Prelim Calcs'!$C$19/'DEPRECATED - DT-Prelim Calcs'!$C$18*3.39*'DEPRECATED - DT-Prelim Calcs'!$C$20</f>
        <v>25.773080821789936</v>
      </c>
      <c r="EF87" s="46">
        <f t="shared" si="144"/>
        <v>0</v>
      </c>
      <c r="EG87" s="57">
        <f>EE86*'DEPRECATED - DT-Prelim Calcs'!$C$11+EG86</f>
        <v>-268.14453382471243</v>
      </c>
      <c r="EH87" s="57">
        <f>EH86+0.5*EE87*'DEPRECATED - DT-Prelim Calcs'!$C$11^2+EG87*'DEPRECATED - DT-Prelim Calcs'!$C$11</f>
        <v>-158225.2940660539</v>
      </c>
      <c r="EI87" s="57">
        <f>MIN('Drive Train'!$F$35-EC86*'DEPRECATED - DT-Prelim Calcs'!$C$21*'Drive Train'!$F$39,EI86+EC$2)</f>
        <v>6.82</v>
      </c>
      <c r="EJ87" s="57">
        <f>'Drive Train'!$F$35-EC87*'DEPRECATED - DT-Prelim Calcs'!$C$21*'Drive Train'!$F$39</f>
        <v>6.82</v>
      </c>
      <c r="EK87" s="1">
        <f>IF(EH87&gt;='Drive Train'!$F$29,1,0)</f>
        <v>0</v>
      </c>
      <c r="EL87" s="57">
        <f t="shared" si="145"/>
        <v>103.33333333333333</v>
      </c>
      <c r="EM87" s="63">
        <f>EM86+'DEPRECATED - DT-Prelim Calcs'!$C$11</f>
        <v>332</v>
      </c>
      <c r="EN87" s="2">
        <f>EX87/'Drive Train'!$F$35</f>
        <v>0.55000000000000004</v>
      </c>
      <c r="EO87" s="46">
        <f>EV87*12*60/(PI() * 'Drive Train'!$F$15)/EN$2*EN87</f>
        <v>3032.6502136583831</v>
      </c>
      <c r="EP87" s="2">
        <f>('DEPRECATED - DT-Prelim Calcs'!$C$6*EN87-EO87)/('DEPRECATED - DT-Prelim Calcs'!$C$6*EN87)*'DEPRECATED - DT-Prelim Calcs'!$C$7*EN87</f>
        <v>-4.5735837695441317E-2</v>
      </c>
      <c r="EQ87" s="57">
        <f>EP87/'DEPRECATED - DT-Prelim Calcs'!$C$7*('DEPRECATED - DT-Prelim Calcs'!$C$8-'DEPRECATED - DT-Prelim Calcs'!$C$9)+'DEPRECATED - DT-Prelim Calcs'!$C$9</f>
        <v>0.26518341231322795</v>
      </c>
      <c r="ER87" s="57">
        <f t="shared" si="112"/>
        <v>0.26518341231322795</v>
      </c>
      <c r="ES87" s="2">
        <f t="shared" si="146"/>
        <v>-0.44942236159814392</v>
      </c>
      <c r="ET87" s="57">
        <f>ES87*'DEPRECATED - DT-Prelim Calcs'!$C$21/EN$2/'DEPRECATED - DT-Prelim Calcs'!$C$19/'DEPRECATED - DT-Prelim Calcs'!$C$18*3.39*'DEPRECATED - DT-Prelim Calcs'!$C$20</f>
        <v>-13.389619453033012</v>
      </c>
      <c r="EU87" s="46">
        <f t="shared" si="147"/>
        <v>1</v>
      </c>
      <c r="EV87" s="57">
        <f>ET86*'DEPRECATED - DT-Prelim Calcs'!$C$11+EV86</f>
        <v>11.70436318444311</v>
      </c>
      <c r="EW87" s="57">
        <f>EW86+0.5*ET87*'DEPRECATED - DT-Prelim Calcs'!$C$11^2+EV87*'DEPRECATED - DT-Prelim Calcs'!$C$11</f>
        <v>-199074.59122510499</v>
      </c>
      <c r="EX87" s="57">
        <f>MIN('Drive Train'!$F$35-ER86*'DEPRECATED - DT-Prelim Calcs'!$C$21*'Drive Train'!$F$39,EX86+ER$2)</f>
        <v>6.82</v>
      </c>
      <c r="EY87" s="57">
        <f>'Drive Train'!$F$35-ER87*'DEPRECATED - DT-Prelim Calcs'!$C$21*'Drive Train'!$F$39</f>
        <v>12.384088995261207</v>
      </c>
      <c r="EZ87" s="1">
        <f>IF(EW87&gt;='Drive Train'!$F$29,1,0)</f>
        <v>0</v>
      </c>
      <c r="FA87" s="57">
        <f t="shared" si="148"/>
        <v>0.29464823590358663</v>
      </c>
      <c r="FB87" s="63">
        <f>FB86+'DEPRECATED - DT-Prelim Calcs'!$C$11</f>
        <v>332</v>
      </c>
      <c r="FC87" s="2">
        <f>FM87/'Drive Train'!$F$35</f>
        <v>0.55000000000000004</v>
      </c>
      <c r="FD87" s="46">
        <f>FK87*12*60/(PI() * 'Drive Train'!$F$15)/FC$2*FC87</f>
        <v>-271367.69804461021</v>
      </c>
      <c r="FE87" s="2">
        <f>('DEPRECATED - DT-Prelim Calcs'!$C$6*FC87-FD87)/('DEPRECATED - DT-Prelim Calcs'!$C$6*FC87)*'DEPRECATED - DT-Prelim Calcs'!$C$7*FC87</f>
        <v>124.02646665806952</v>
      </c>
      <c r="FF87" s="57">
        <f>FE87/'DEPRECATED - DT-Prelim Calcs'!$C$7*('DEPRECATED - DT-Prelim Calcs'!$C$8-'DEPRECATED - DT-Prelim Calcs'!$C$9)+'DEPRECATED - DT-Prelim Calcs'!$C$9</f>
        <v>6605.4367934565644</v>
      </c>
      <c r="FG87" s="57">
        <f t="shared" si="113"/>
        <v>93</v>
      </c>
      <c r="FH87" s="2">
        <f t="shared" si="149"/>
        <v>0.78067567320338405</v>
      </c>
      <c r="FI87" s="57">
        <f>FH87*'DEPRECATED - DT-Prelim Calcs'!$C$21/FC$2/'DEPRECATED - DT-Prelim Calcs'!$C$19/'DEPRECATED - DT-Prelim Calcs'!$C$18*3.39*'DEPRECATED - DT-Prelim Calcs'!$C$20</f>
        <v>25.773080821789936</v>
      </c>
      <c r="FJ87" s="46">
        <f t="shared" si="150"/>
        <v>0</v>
      </c>
      <c r="FK87" s="57">
        <f>FI86*'DEPRECATED - DT-Prelim Calcs'!$C$11+FK86</f>
        <v>-945.15162594071023</v>
      </c>
      <c r="FL87" s="57">
        <f>FL86+0.5*FI87*'DEPRECATED - DT-Prelim Calcs'!$C$11^2+FK87*'DEPRECATED - DT-Prelim Calcs'!$C$11</f>
        <v>-311959.7041216098</v>
      </c>
      <c r="FM87" s="57">
        <f>MIN('Drive Train'!$F$35-FG86*'DEPRECATED - DT-Prelim Calcs'!$C$21*'Drive Train'!$F$39,FM86+FG$2)</f>
        <v>6.82</v>
      </c>
      <c r="FN87" s="57">
        <f>'Drive Train'!$F$35-FG87*'DEPRECATED - DT-Prelim Calcs'!$C$21*'Drive Train'!$F$39</f>
        <v>6.82</v>
      </c>
      <c r="FO87" s="1">
        <f>IF(FL87&gt;='Drive Train'!$F$29,1,0)</f>
        <v>0</v>
      </c>
      <c r="FP87" s="57">
        <f t="shared" si="151"/>
        <v>103.33333333333333</v>
      </c>
      <c r="FQ87" s="63">
        <f>FQ86+'DEPRECATED - DT-Prelim Calcs'!$C$11</f>
        <v>332</v>
      </c>
      <c r="FR87" s="2">
        <f>GB87/'Drive Train'!$F$35</f>
        <v>0.55000000000000004</v>
      </c>
      <c r="FS87" s="46">
        <f>FZ87*12*60/(PI() * 'Drive Train'!$F$15)/FR$2*FR87</f>
        <v>-63024.895061489471</v>
      </c>
      <c r="FT87" s="2">
        <f>('DEPRECATED - DT-Prelim Calcs'!$C$6*FR87-FS87)/('DEPRECATED - DT-Prelim Calcs'!$C$6*FR87)*'DEPRECATED - DT-Prelim Calcs'!$C$7*FR87</f>
        <v>29.822685196658465</v>
      </c>
      <c r="FU87" s="57">
        <f>FT87/'DEPRECATED - DT-Prelim Calcs'!$C$7*('DEPRECATED - DT-Prelim Calcs'!$C$8-'DEPRECATED - DT-Prelim Calcs'!$C$9)+'DEPRECATED - DT-Prelim Calcs'!$C$9</f>
        <v>1590.3558135814446</v>
      </c>
      <c r="FV87" s="57">
        <f t="shared" si="114"/>
        <v>93</v>
      </c>
      <c r="FW87" s="2">
        <f t="shared" si="152"/>
        <v>0.7112822800297498</v>
      </c>
      <c r="FX87" s="57">
        <f>FW87*'DEPRECATED - DT-Prelim Calcs'!$C$21/FR$2/'DEPRECATED - DT-Prelim Calcs'!$C$19/'DEPRECATED - DT-Prelim Calcs'!$C$18*3.39*'DEPRECATED - DT-Prelim Calcs'!$C$20</f>
        <v>25.773080821789936</v>
      </c>
      <c r="FY87" s="46">
        <f t="shared" si="153"/>
        <v>0</v>
      </c>
      <c r="FZ87" s="57">
        <f>FX86*'DEPRECATED - DT-Prelim Calcs'!$C$11+FZ86</f>
        <v>-199.99853264489184</v>
      </c>
      <c r="GA87" s="57">
        <f>GA86+0.5*FX87*'DEPRECATED - DT-Prelim Calcs'!$C$11^2+FZ87*'DEPRECATED - DT-Prelim Calcs'!$C$11</f>
        <v>-322188.90279158164</v>
      </c>
      <c r="GB87" s="57">
        <f>MIN('Drive Train'!$F$35-FV86*'DEPRECATED - DT-Prelim Calcs'!$C$21*'Drive Train'!$F$39,GB86+FV$2)</f>
        <v>6.82</v>
      </c>
      <c r="GC87" s="57">
        <f>'Drive Train'!$F$35-FV87*'DEPRECATED - DT-Prelim Calcs'!$C$21*'Drive Train'!$F$39</f>
        <v>6.82</v>
      </c>
      <c r="GD87" s="1">
        <f>IF(GA87&gt;='Drive Train'!$F$29,1,0)</f>
        <v>0</v>
      </c>
      <c r="GE87" s="57">
        <f t="shared" si="154"/>
        <v>103.33333333333333</v>
      </c>
      <c r="GF87" s="63">
        <f>GF86+'DEPRECATED - DT-Prelim Calcs'!$C$11</f>
        <v>332</v>
      </c>
      <c r="GG87" s="2">
        <f>GQ87/'Drive Train'!$F$35</f>
        <v>0.85483870967741948</v>
      </c>
      <c r="GH87" s="46">
        <f>GO87*12*60/(PI() * 'Drive Train'!$F$15)/GG$2*GG87</f>
        <v>-65886.168596674164</v>
      </c>
      <c r="GI87" s="2">
        <f>('DEPRECATED - DT-Prelim Calcs'!$C$6*GG87-GH87)/('DEPRECATED - DT-Prelim Calcs'!$C$6*GG87)*'DEPRECATED - DT-Prelim Calcs'!$C$7*GG87</f>
        <v>31.851093057299078</v>
      </c>
      <c r="GJ87" s="57">
        <f>GI87/'DEPRECATED - DT-Prelim Calcs'!$C$7*('DEPRECATED - DT-Prelim Calcs'!$C$8-'DEPRECATED - DT-Prelim Calcs'!$C$9)+'DEPRECATED - DT-Prelim Calcs'!$C$9</f>
        <v>1698.3411781126438</v>
      </c>
      <c r="GK87" s="57">
        <f t="shared" si="155"/>
        <v>29.999999999999982</v>
      </c>
      <c r="GL87" s="2">
        <f t="shared" si="156"/>
        <v>0.99579519204165001</v>
      </c>
      <c r="GM87" s="57">
        <f>GL87*'DEPRECATED - DT-Prelim Calcs'!$C$21/GG$2/'DEPRECATED - DT-Prelim Calcs'!$C$19/'DEPRECATED - DT-Prelim Calcs'!$C$18*3.39*'DEPRECATED - DT-Prelim Calcs'!$C$20</f>
        <v>25.773080821789936</v>
      </c>
      <c r="GN87" s="46">
        <f t="shared" si="157"/>
        <v>0</v>
      </c>
      <c r="GO87" s="57">
        <f>GM86*'DEPRECATED - DT-Prelim Calcs'!$C$11+GO86</f>
        <v>-188.32825242062199</v>
      </c>
      <c r="GP87" s="57">
        <f>GP86+0.5*GM87*'DEPRECATED - DT-Prelim Calcs'!$C$11^2+GO87*'DEPRECATED - DT-Prelim Calcs'!$C$11</f>
        <v>-152914.79651308572</v>
      </c>
      <c r="GQ87" s="57">
        <f>MIN('Drive Train'!$F$35-GK86*'DEPRECATED - DT-Prelim Calcs'!$C$21*'Drive Train'!$F$39,GQ86+GK$2)</f>
        <v>10.600000000000001</v>
      </c>
      <c r="GR87" s="57">
        <f>'Drive Train'!$F$35-GK87*'DEPRECATED - DT-Prelim Calcs'!$C$21*'Drive Train'!$F$39</f>
        <v>10.600000000000001</v>
      </c>
      <c r="GS87" s="1">
        <f>IF(GP87&gt;='Drive Train'!$F$29,1,0)</f>
        <v>0</v>
      </c>
      <c r="GT87" s="57">
        <f t="shared" si="158"/>
        <v>33.333333333333314</v>
      </c>
      <c r="GU87" s="63">
        <f>GU86+'DEPRECATED - DT-Prelim Calcs'!$C$11</f>
        <v>332</v>
      </c>
      <c r="GV87" s="2">
        <f>HF87/'Drive Train'!$F$35</f>
        <v>0.83870967741935498</v>
      </c>
      <c r="GW87" s="46">
        <f>HD87*12*60/(PI() * 'Drive Train'!$F$15)/GV$2*GV87</f>
        <v>-131811.20192019548</v>
      </c>
      <c r="GX87" s="2">
        <f>('DEPRECATED - DT-Prelim Calcs'!$C$6*GV87-GW87)/('DEPRECATED - DT-Prelim Calcs'!$C$6*GV87)*'DEPRECATED - DT-Prelim Calcs'!$C$7*GV87</f>
        <v>61.620726838091166</v>
      </c>
      <c r="GY87" s="57">
        <f>GX87/'DEPRECATED - DT-Prelim Calcs'!$C$7*('DEPRECATED - DT-Prelim Calcs'!$C$8-'DEPRECATED - DT-Prelim Calcs'!$C$9)+'DEPRECATED - DT-Prelim Calcs'!$C$9</f>
        <v>3283.1727192228614</v>
      </c>
      <c r="GZ87" s="57">
        <f t="shared" si="115"/>
        <v>33.333333333333314</v>
      </c>
      <c r="HA87" s="2">
        <f t="shared" si="159"/>
        <v>0.99579519204165001</v>
      </c>
      <c r="HB87" s="57">
        <f>HA87*'DEPRECATED - DT-Prelim Calcs'!$C$21/GV$2/'DEPRECATED - DT-Prelim Calcs'!$C$19/'DEPRECATED - DT-Prelim Calcs'!$C$18*3.39*'DEPRECATED - DT-Prelim Calcs'!$C$20</f>
        <v>25.773080821789936</v>
      </c>
      <c r="HC87" s="46">
        <f t="shared" si="160"/>
        <v>0</v>
      </c>
      <c r="HD87" s="57">
        <f>HB86*'DEPRECATED - DT-Prelim Calcs'!$C$11+HD86</f>
        <v>-384.01312600039296</v>
      </c>
      <c r="HE87" s="57">
        <f>HE86+0.5*HB87*'DEPRECATED - DT-Prelim Calcs'!$C$11^2+HD87*'DEPRECATED - DT-Prelim Calcs'!$C$11</f>
        <v>-157599.76784119863</v>
      </c>
      <c r="HF87" s="57">
        <f>MIN('Drive Train'!$F$35-GZ86*'DEPRECATED - DT-Prelim Calcs'!$C$21*'Drive Train'!$F$39,HF86+GZ$2)</f>
        <v>10.400000000000002</v>
      </c>
      <c r="HG87" s="57">
        <f>'Drive Train'!$F$35-GZ87*'DEPRECATED - DT-Prelim Calcs'!$C$21*'Drive Train'!$F$39</f>
        <v>10.400000000000002</v>
      </c>
      <c r="HH87" s="1">
        <f>IF(HE87&gt;='Drive Train'!$F$29,1,0)</f>
        <v>0</v>
      </c>
      <c r="HI87" s="57">
        <f t="shared" si="161"/>
        <v>37.037037037037017</v>
      </c>
      <c r="HJ87" s="63">
        <f>HJ86+'DEPRECATED - DT-Prelim Calcs'!$C$11</f>
        <v>332</v>
      </c>
      <c r="HK87" s="2">
        <f>HU87/'Drive Train'!$F$35</f>
        <v>0.82258064516129037</v>
      </c>
      <c r="HL87" s="46">
        <f>HS87*12*60/(PI() * 'Drive Train'!$F$15)/HK$2*HK87</f>
        <v>-40863.20717784627</v>
      </c>
      <c r="HM87" s="2">
        <f>('DEPRECATED - DT-Prelim Calcs'!$C$6*HK87-HL87)/('DEPRECATED - DT-Prelim Calcs'!$C$6*HK87)*'DEPRECATED - DT-Prelim Calcs'!$C$7*HK87</f>
        <v>20.459028979343312</v>
      </c>
      <c r="HN87" s="57">
        <f>HM87/'DEPRECATED - DT-Prelim Calcs'!$C$7*('DEPRECATED - DT-Prelim Calcs'!$C$8-'DEPRECATED - DT-Prelim Calcs'!$C$9)+'DEPRECATED - DT-Prelim Calcs'!$C$9</f>
        <v>1091.8673933816378</v>
      </c>
      <c r="HO87" s="57">
        <f t="shared" si="116"/>
        <v>36.66666666666665</v>
      </c>
      <c r="HP87" s="2">
        <f t="shared" si="162"/>
        <v>0.99579519204165001</v>
      </c>
      <c r="HQ87" s="57">
        <f>HP87*'DEPRECATED - DT-Prelim Calcs'!$C$21/HK$2/'DEPRECATED - DT-Prelim Calcs'!$C$19/'DEPRECATED - DT-Prelim Calcs'!$C$18*3.39*'DEPRECATED - DT-Prelim Calcs'!$C$20</f>
        <v>25.773080821789936</v>
      </c>
      <c r="HR87" s="46">
        <f t="shared" si="163"/>
        <v>0</v>
      </c>
      <c r="HS87" s="57">
        <f>HQ86*'DEPRECATED - DT-Prelim Calcs'!$C$11+HS86</f>
        <v>-121.38341903892193</v>
      </c>
      <c r="HT87" s="57">
        <f>HT86+0.5*HQ87*'DEPRECATED - DT-Prelim Calcs'!$C$11^2+HS87*'DEPRECATED - DT-Prelim Calcs'!$C$11</f>
        <v>-138201.46652642635</v>
      </c>
      <c r="HU87" s="57">
        <f>MIN('Drive Train'!$F$35-HO86*'DEPRECATED - DT-Prelim Calcs'!$C$21*'Drive Train'!$F$39,HU86+HO$2)</f>
        <v>10.200000000000001</v>
      </c>
      <c r="HV87" s="57">
        <f>'Drive Train'!$F$35-HO87*'DEPRECATED - DT-Prelim Calcs'!$C$21*'Drive Train'!$F$39</f>
        <v>10.200000000000001</v>
      </c>
      <c r="HW87" s="1">
        <f>IF(HT87&gt;='Drive Train'!$F$29,1,0)</f>
        <v>0</v>
      </c>
      <c r="HX87" s="57">
        <f t="shared" si="164"/>
        <v>40.740740740740726</v>
      </c>
      <c r="HY87" s="63">
        <f>HY86+'DEPRECATED - DT-Prelim Calcs'!$C$11</f>
        <v>332</v>
      </c>
      <c r="HZ87" s="2">
        <f>IJ87/'Drive Train'!$F$35</f>
        <v>2.2952302897089796</v>
      </c>
      <c r="IA87" s="46">
        <f>IH87*12*60/(PI() * 'Drive Train'!$F$15)/HZ$2*HZ87</f>
        <v>-586816.34652060876</v>
      </c>
      <c r="IB87" s="2">
        <f>('DEPRECATED - DT-Prelim Calcs'!$C$6*HZ87-IA87)/('DEPRECATED - DT-Prelim Calcs'!$C$6*HZ87)*'DEPRECATED - DT-Prelim Calcs'!$C$7*HZ87</f>
        <v>270.86497500095044</v>
      </c>
      <c r="IC87" s="57">
        <f>IB87/'DEPRECATED - DT-Prelim Calcs'!$C$7*('DEPRECATED - DT-Prelim Calcs'!$C$8-'DEPRECATED - DT-Prelim Calcs'!$C$9)+'DEPRECATED - DT-Prelim Calcs'!$C$9</f>
        <v>14422.607175361803</v>
      </c>
      <c r="ID87" s="57">
        <f t="shared" si="117"/>
        <v>39.999999999999986</v>
      </c>
      <c r="IE87" s="2">
        <f t="shared" si="165"/>
        <v>0.99579519204165001</v>
      </c>
      <c r="IF87" s="57">
        <f>IE87*'DEPRECATED - DT-Prelim Calcs'!$C$21/HZ$2/'DEPRECATED - DT-Prelim Calcs'!$C$19/'DEPRECATED - DT-Prelim Calcs'!$C$18*3.39*'DEPRECATED - DT-Prelim Calcs'!$C$20</f>
        <v>25.773080821789936</v>
      </c>
      <c r="IG87" s="46">
        <f t="shared" si="166"/>
        <v>0</v>
      </c>
      <c r="IH87" s="57">
        <f>IF86*'DEPRECATED - DT-Prelim Calcs'!$C$11+IH86</f>
        <v>-624.71414550955922</v>
      </c>
      <c r="II87" s="57">
        <f>II86+0.5*IF87*'DEPRECATED - DT-Prelim Calcs'!$C$11^2+IH87*'DEPRECATED - DT-Prelim Calcs'!$C$11</f>
        <v>-131601.06729024282</v>
      </c>
      <c r="IJ87" s="57">
        <f>MIN('Drive Train'!$F$35-ID86*'DEPRECATED - DT-Prelim Calcs'!$C$21*'Drive Train'!$F$39,IJ86+ID$2)</f>
        <v>28.460855592391347</v>
      </c>
      <c r="IK87" s="57">
        <f>'Drive Train'!$F$35-ID87*'DEPRECATED - DT-Prelim Calcs'!$C$21*'Drive Train'!$F$39</f>
        <v>10.000000000000002</v>
      </c>
      <c r="IL87" s="1">
        <f>IF(II87&gt;='Drive Train'!$F$29,1,0)</f>
        <v>0</v>
      </c>
      <c r="IM87" s="57">
        <f t="shared" si="167"/>
        <v>44.444444444444429</v>
      </c>
      <c r="IN87" s="63">
        <f>IN86+'DEPRECATED - DT-Prelim Calcs'!$C$11</f>
        <v>332</v>
      </c>
      <c r="IO87" s="2">
        <f>IY87/'Drive Train'!$F$35</f>
        <v>0.79032258064516137</v>
      </c>
      <c r="IP87" s="46">
        <f>IW87*12*60/(PI() * 'Drive Train'!$F$15)/IO$2*IO87</f>
        <v>-10610.899679183469</v>
      </c>
      <c r="IQ87" s="2">
        <f>('DEPRECATED - DT-Prelim Calcs'!$C$6*IO87-IP87)/('DEPRECATED - DT-Prelim Calcs'!$C$6*IO87)*'DEPRECATED - DT-Prelim Calcs'!$C$7*IO87</f>
        <v>6.7024763362089024</v>
      </c>
      <c r="IR87" s="57">
        <f>IQ87/'DEPRECATED - DT-Prelim Calcs'!$C$7*('DEPRECATED - DT-Prelim Calcs'!$C$8-'DEPRECATED - DT-Prelim Calcs'!$C$9)+'DEPRECATED - DT-Prelim Calcs'!$C$9</f>
        <v>359.51647881145323</v>
      </c>
      <c r="IS87" s="57">
        <f t="shared" si="118"/>
        <v>43.333333333333321</v>
      </c>
      <c r="IT87" s="2">
        <f t="shared" si="168"/>
        <v>0.99579519204165001</v>
      </c>
      <c r="IU87" s="57">
        <f>IT87*'DEPRECATED - DT-Prelim Calcs'!$C$21/IO$2/'DEPRECATED - DT-Prelim Calcs'!$C$19/'DEPRECATED - DT-Prelim Calcs'!$C$18*3.39*'DEPRECATED - DT-Prelim Calcs'!$C$20</f>
        <v>25.773080821789936</v>
      </c>
      <c r="IV87" s="46">
        <f t="shared" si="169"/>
        <v>0</v>
      </c>
      <c r="IW87" s="57">
        <f>IU86*'DEPRECATED - DT-Prelim Calcs'!$C$11+IW86</f>
        <v>-32.805995520099472</v>
      </c>
      <c r="IX87" s="57">
        <f>IX86+0.5*IU87*'DEPRECATED - DT-Prelim Calcs'!$C$11^2+IW87*'DEPRECATED - DT-Prelim Calcs'!$C$11</f>
        <v>-162615.39084740932</v>
      </c>
      <c r="IY87" s="57">
        <f>MIN('Drive Train'!$F$35-IS86*'DEPRECATED - DT-Prelim Calcs'!$C$21*'Drive Train'!$F$39,IY86+IS$2)</f>
        <v>9.8000000000000007</v>
      </c>
      <c r="IZ87" s="57">
        <f>'Drive Train'!$F$35-IS87*'DEPRECATED - DT-Prelim Calcs'!$C$21*'Drive Train'!$F$39</f>
        <v>9.8000000000000007</v>
      </c>
      <c r="JA87" s="1">
        <f>IF(IX87&gt;='Drive Train'!$F$29,1,0)</f>
        <v>0</v>
      </c>
      <c r="JB87" s="57">
        <f t="shared" si="170"/>
        <v>48.148148148148138</v>
      </c>
      <c r="JC87" s="63">
        <f>JC86+'DEPRECATED - DT-Prelim Calcs'!$C$11</f>
        <v>332</v>
      </c>
      <c r="JD87" s="2">
        <f>JN87/'Drive Train'!$F$35</f>
        <v>0.77419354838709686</v>
      </c>
      <c r="JE87" s="46">
        <f>JL87*12*60/(PI() * 'Drive Train'!$F$15)/JD$2*JD87</f>
        <v>-150258.86887337783</v>
      </c>
      <c r="JF87" s="2">
        <f>('DEPRECATED - DT-Prelim Calcs'!$C$6*JD87-JE87)/('DEPRECATED - DT-Prelim Calcs'!$C$6*JD87)*'DEPRECATED - DT-Prelim Calcs'!$C$7*JD87</f>
        <v>69.806495754584873</v>
      </c>
      <c r="JG87" s="57">
        <f>JF87/'DEPRECATED - DT-Prelim Calcs'!$C$7*('DEPRECATED - DT-Prelim Calcs'!$C$8-'DEPRECATED - DT-Prelim Calcs'!$C$9)+'DEPRECATED - DT-Prelim Calcs'!$C$9</f>
        <v>3718.9545250262404</v>
      </c>
      <c r="JH87" s="57">
        <f t="shared" si="119"/>
        <v>46.666666666666657</v>
      </c>
      <c r="JI87" s="2">
        <f t="shared" si="171"/>
        <v>0.99579519204165001</v>
      </c>
      <c r="JJ87" s="57">
        <f>JI87*'DEPRECATED - DT-Prelim Calcs'!$C$21/JD$2/'DEPRECATED - DT-Prelim Calcs'!$C$19/'DEPRECATED - DT-Prelim Calcs'!$C$18*3.39*'DEPRECATED - DT-Prelim Calcs'!$C$20</f>
        <v>25.773080821789936</v>
      </c>
      <c r="JK87" s="46">
        <f t="shared" si="172"/>
        <v>0</v>
      </c>
      <c r="JL87" s="57">
        <f>JJ86*'DEPRECATED - DT-Prelim Calcs'!$C$11+JL86</f>
        <v>-474.23758524945151</v>
      </c>
      <c r="JM87" s="57">
        <f>JM86+0.5*JJ87*'DEPRECATED - DT-Prelim Calcs'!$C$11^2+JL87*'DEPRECATED - DT-Prelim Calcs'!$C$11</f>
        <v>-206264.90770969438</v>
      </c>
      <c r="JN87" s="57">
        <f>MIN('Drive Train'!$F$35-JH86*'DEPRECATED - DT-Prelim Calcs'!$C$21*'Drive Train'!$F$39,JN86+JH$2)</f>
        <v>9.6000000000000014</v>
      </c>
      <c r="JO87" s="57">
        <f>'Drive Train'!$F$35-JH87*'DEPRECATED - DT-Prelim Calcs'!$C$21*'Drive Train'!$F$39</f>
        <v>9.6000000000000014</v>
      </c>
      <c r="JP87" s="1">
        <f>IF(JM87&gt;='Drive Train'!$F$29,1,0)</f>
        <v>0</v>
      </c>
      <c r="JQ87" s="57">
        <f>MIN(JG87,'DEPRECATED - DT-Prelim Calcs'!$C$10)*'DEPRECATED - DT-Prelim Calcs'!$C$11*1000/60/60</f>
        <v>103.33333333333333</v>
      </c>
      <c r="JR87" s="63">
        <f>JR86+'DEPRECATED - DT-Prelim Calcs'!$C$11</f>
        <v>332</v>
      </c>
      <c r="JS87" s="2">
        <f>KC87/'Drive Train'!$F$35</f>
        <v>0.75806451612903225</v>
      </c>
      <c r="JT87" s="46">
        <f>KA87*12*60/(PI() * 'Drive Train'!$F$15)/JS$2*JS87</f>
        <v>-233804.62713476972</v>
      </c>
      <c r="JU87" s="2">
        <f>('DEPRECATED - DT-Prelim Calcs'!$C$6*JS87-JT87)/('DEPRECATED - DT-Prelim Calcs'!$C$6*JS87)*'DEPRECATED - DT-Prelim Calcs'!$C$7*JS87</f>
        <v>107.54347420709705</v>
      </c>
      <c r="JV87" s="57">
        <f>JU87/'DEPRECATED - DT-Prelim Calcs'!$C$7*('DEPRECATED - DT-Prelim Calcs'!$C$8-'DEPRECATED - DT-Prelim Calcs'!$C$9)+'DEPRECATED - DT-Prelim Calcs'!$C$9</f>
        <v>5727.9397264608097</v>
      </c>
      <c r="JW87" s="57">
        <f t="shared" si="120"/>
        <v>49.999999999999993</v>
      </c>
      <c r="JX87" s="2">
        <f t="shared" si="173"/>
        <v>0.99579519204165001</v>
      </c>
      <c r="JY87" s="57">
        <f>JX87*'DEPRECATED - DT-Prelim Calcs'!$C$21/JS$2/'DEPRECATED - DT-Prelim Calcs'!$C$19/'DEPRECATED - DT-Prelim Calcs'!$C$18*3.39*'DEPRECATED - DT-Prelim Calcs'!$C$20</f>
        <v>25.773080821789936</v>
      </c>
      <c r="JZ87" s="46">
        <f t="shared" si="174"/>
        <v>0</v>
      </c>
      <c r="KA87" s="57">
        <f>JY86*'DEPRECATED - DT-Prelim Calcs'!$C$11+KA86</f>
        <v>-753.6198632580182</v>
      </c>
      <c r="KB87" s="57">
        <f>KB86+0.5*JY87*'DEPRECATED - DT-Prelim Calcs'!$C$11^2+KA87*'DEPRECATED - DT-Prelim Calcs'!$C$11</f>
        <v>-189561.58268445186</v>
      </c>
      <c r="KC87" s="57">
        <f>MIN('Drive Train'!$F$35-JW86*'DEPRECATED - DT-Prelim Calcs'!$C$21*'Drive Train'!$F$39,KC86+JW$2)</f>
        <v>9.4</v>
      </c>
      <c r="KD87" s="57">
        <f>'Drive Train'!$F$35-JW87*'DEPRECATED - DT-Prelim Calcs'!$C$21*'Drive Train'!$F$39</f>
        <v>9.4</v>
      </c>
      <c r="KE87" s="1">
        <f>IF(KB87&gt;='Drive Train'!$F$29,1,0)</f>
        <v>0</v>
      </c>
      <c r="KF87" s="57">
        <f>MIN(JV87,'DEPRECATED - DT-Prelim Calcs'!$C$10)*'DEPRECATED - DT-Prelim Calcs'!$C$11*1000/60/60</f>
        <v>103.33333333333333</v>
      </c>
      <c r="KG87" s="63">
        <f>KG86+'DEPRECATED - DT-Prelim Calcs'!$C$11</f>
        <v>332</v>
      </c>
      <c r="KH87" s="2">
        <f>KR87/'Drive Train'!$F$35</f>
        <v>3.856709383542217</v>
      </c>
      <c r="KI87" s="46">
        <f>KP87*12*60/(PI() * 'Drive Train'!$F$15)/KH$2*KH87</f>
        <v>-2132859.1693417849</v>
      </c>
      <c r="KJ87" s="2">
        <f>('DEPRECATED - DT-Prelim Calcs'!$C$6*KH87-KI87)/('DEPRECATED - DT-Prelim Calcs'!$C$6*KH87)*'DEPRECATED - DT-Prelim Calcs'!$C$7*KH87</f>
        <v>973.68314956062216</v>
      </c>
      <c r="KK87" s="57">
        <f>KJ87/'DEPRECATED - DT-Prelim Calcs'!$C$7*('DEPRECATED - DT-Prelim Calcs'!$C$8-'DEPRECATED - DT-Prelim Calcs'!$C$9)+'DEPRECATED - DT-Prelim Calcs'!$C$9</f>
        <v>51838.197132210713</v>
      </c>
      <c r="KL87" s="57">
        <f t="shared" si="121"/>
        <v>53.333333333333329</v>
      </c>
      <c r="KM87" s="2">
        <f t="shared" si="175"/>
        <v>0.99579519204165001</v>
      </c>
      <c r="KN87" s="57">
        <f>KM87*'DEPRECATED - DT-Prelim Calcs'!$C$21/KH$2/'DEPRECATED - DT-Prelim Calcs'!$C$19/'DEPRECATED - DT-Prelim Calcs'!$C$18*3.39*'DEPRECATED - DT-Prelim Calcs'!$C$20</f>
        <v>25.773080821789936</v>
      </c>
      <c r="KO87" s="46">
        <f t="shared" si="176"/>
        <v>0</v>
      </c>
      <c r="KP87" s="57">
        <f>KN86*'DEPRECATED - DT-Prelim Calcs'!$C$11+KP86</f>
        <v>-1351.2965535672736</v>
      </c>
      <c r="KQ87" s="57">
        <f>KQ86+0.5*KN87*'DEPRECATED - DT-Prelim Calcs'!$C$11^2+KP87*'DEPRECATED - DT-Prelim Calcs'!$C$11</f>
        <v>-151983.17727959988</v>
      </c>
      <c r="KR87" s="57">
        <f>MIN('Drive Train'!$F$35-KL86*'DEPRECATED - DT-Prelim Calcs'!$C$21*'Drive Train'!$F$39,KR86+KL$2)</f>
        <v>47.823196355923493</v>
      </c>
      <c r="KS87" s="57">
        <f>'Drive Train'!$F$35-KL87*'DEPRECATED - DT-Prelim Calcs'!$C$21*'Drive Train'!$F$39</f>
        <v>9.2000000000000011</v>
      </c>
      <c r="KT87" s="1">
        <f>IF(KQ87&gt;='Drive Train'!$F$29,1,0)</f>
        <v>0</v>
      </c>
      <c r="KU87" s="57">
        <f>MIN(KK87,'DEPRECATED - DT-Prelim Calcs'!$C$10)*'DEPRECATED - DT-Prelim Calcs'!$C$11*1000/60/60</f>
        <v>103.33333333333333</v>
      </c>
      <c r="KV87" s="63">
        <f>KV86+'DEPRECATED - DT-Prelim Calcs'!$C$11</f>
        <v>332</v>
      </c>
      <c r="KW87" s="2">
        <f>LG87/'Drive Train'!$F$35</f>
        <v>0.72580645161290325</v>
      </c>
      <c r="KX87" s="46">
        <f>LE87*12*60/(PI() * 'Drive Train'!$F$15)/KW$2*KW87</f>
        <v>-131565.88877578755</v>
      </c>
      <c r="KY87" s="2">
        <f>('DEPRECATED - DT-Prelim Calcs'!$C$6*KW87-KX87)/('DEPRECATED - DT-Prelim Calcs'!$C$6*KW87)*'DEPRECATED - DT-Prelim Calcs'!$C$7*KW87</f>
        <v>61.237709861641896</v>
      </c>
      <c r="KZ87" s="57">
        <f>KY87/'DEPRECATED - DT-Prelim Calcs'!$C$7*('DEPRECATED - DT-Prelim Calcs'!$C$8-'DEPRECATED - DT-Prelim Calcs'!$C$9)+'DEPRECATED - DT-Prelim Calcs'!$C$9</f>
        <v>3262.7822303936327</v>
      </c>
      <c r="LA87" s="57">
        <f t="shared" si="122"/>
        <v>56.666666666666664</v>
      </c>
      <c r="LB87" s="2">
        <f t="shared" si="177"/>
        <v>0.99579519204165001</v>
      </c>
      <c r="LC87" s="57">
        <f>LB87*'DEPRECATED - DT-Prelim Calcs'!$C$21/KW$2/'DEPRECATED - DT-Prelim Calcs'!$C$19/'DEPRECATED - DT-Prelim Calcs'!$C$18*3.39*'DEPRECATED - DT-Prelim Calcs'!$C$20</f>
        <v>25.773080821789936</v>
      </c>
      <c r="LD87" s="46">
        <f t="shared" si="178"/>
        <v>0</v>
      </c>
      <c r="LE87" s="57">
        <f>LC86*'DEPRECATED - DT-Prelim Calcs'!$C$11+LE86</f>
        <v>-442.9226431214945</v>
      </c>
      <c r="LF87" s="57">
        <f>LF86+0.5*LC87*'DEPRECATED - DT-Prelim Calcs'!$C$11^2+LE87*'DEPRECATED - DT-Prelim Calcs'!$C$11</f>
        <v>-182465.78843616974</v>
      </c>
      <c r="LG87" s="57">
        <f>MIN('Drive Train'!$F$35-LA86*'DEPRECATED - DT-Prelim Calcs'!$C$21*'Drive Train'!$F$39,LG86+LA$2)</f>
        <v>9</v>
      </c>
      <c r="LH87" s="57">
        <f>'Drive Train'!$F$35-LA87*'DEPRECATED - DT-Prelim Calcs'!$C$21*'Drive Train'!$F$39</f>
        <v>9</v>
      </c>
      <c r="LI87" s="1">
        <f>IF(LF87&gt;='Drive Train'!$F$29,1,0)</f>
        <v>0</v>
      </c>
      <c r="LJ87" s="57">
        <f>MIN(KZ87,'DEPRECATED - DT-Prelim Calcs'!$C$10)*'DEPRECATED - DT-Prelim Calcs'!$C$11*1000/60/60</f>
        <v>103.33333333333333</v>
      </c>
      <c r="LK87" s="63">
        <f>LK86+'DEPRECATED - DT-Prelim Calcs'!$C$11</f>
        <v>332</v>
      </c>
      <c r="LL87" s="2">
        <f>LV87/'Drive Train'!$F$35</f>
        <v>0.70967741935483875</v>
      </c>
      <c r="LM87" s="46">
        <f>LT87*12*60/(PI() * 'Drive Train'!$F$15)/LL$2*LL87</f>
        <v>17006.286187000929</v>
      </c>
      <c r="LN87" s="2">
        <f>('DEPRECATED - DT-Prelim Calcs'!$C$6*LL87-LM87)/('DEPRECATED - DT-Prelim Calcs'!$C$6*LL87)*'DEPRECATED - DT-Prelim Calcs'!$C$7*LL87</f>
        <v>-5.9791989410569464</v>
      </c>
      <c r="LO87" s="57">
        <f>LN87/'DEPRECATED - DT-Prelim Calcs'!$C$7*('DEPRECATED - DT-Prelim Calcs'!$C$8-'DEPRECATED - DT-Prelim Calcs'!$C$9)+'DEPRECATED - DT-Prelim Calcs'!$C$9</f>
        <v>-315.61171126041756</v>
      </c>
      <c r="LP87" s="57">
        <f t="shared" si="123"/>
        <v>-315.61171126041756</v>
      </c>
      <c r="LQ87" s="2">
        <f t="shared" si="179"/>
        <v>-7.7336171085113801</v>
      </c>
      <c r="LR87" s="57">
        <f>LQ87*'DEPRECATED - DT-Prelim Calcs'!$C$21/LL$2/'DEPRECATED - DT-Prelim Calcs'!$C$19/'DEPRECATED - DT-Prelim Calcs'!$C$18*3.39*'DEPRECATED - DT-Prelim Calcs'!$C$20</f>
        <v>-200.16077640803115</v>
      </c>
      <c r="LS87" s="46">
        <f t="shared" si="180"/>
        <v>1</v>
      </c>
      <c r="LT87" s="57">
        <f>LR86*'DEPRECATED - DT-Prelim Calcs'!$C$11+LT86</f>
        <v>58.553640170375303</v>
      </c>
      <c r="LU87" s="57">
        <f>LU86+0.5*LR87*'DEPRECATED - DT-Prelim Calcs'!$C$11^2+LT87*'DEPRECATED - DT-Prelim Calcs'!$C$11</f>
        <v>-168647.45074348082</v>
      </c>
      <c r="LV87" s="57">
        <f>MIN('Drive Train'!$F$35-LP86*'DEPRECATED - DT-Prelim Calcs'!$C$21*'Drive Train'!$F$39,LV86+LP$2)</f>
        <v>8.8000000000000007</v>
      </c>
      <c r="LW87" s="57">
        <f>'Drive Train'!$F$35-LP87*'DEPRECATED - DT-Prelim Calcs'!$C$21*'Drive Train'!$F$39</f>
        <v>31.336702675625055</v>
      </c>
      <c r="LX87" s="1">
        <f>IF(LU87&gt;='Drive Train'!$F$29,1,0)</f>
        <v>0</v>
      </c>
      <c r="LY87" s="57">
        <f>MIN(LO87,'DEPRECATED - DT-Prelim Calcs'!$C$10)*'DEPRECATED - DT-Prelim Calcs'!$C$11*1000/60/60</f>
        <v>-350.67967917824177</v>
      </c>
      <c r="LZ87" s="63">
        <f>LZ86+'DEPRECATED - DT-Prelim Calcs'!$C$11</f>
        <v>332</v>
      </c>
    </row>
    <row r="88" spans="18:338" x14ac:dyDescent="0.2">
      <c r="R88" s="63">
        <f>R87+'DEPRECATED - DT-Prelim Calcs'!$C$11</f>
        <v>336</v>
      </c>
      <c r="S88" s="2">
        <f>AG88/'Drive Train'!$F$35</f>
        <v>0</v>
      </c>
      <c r="T88" s="46">
        <f>AE88*12*60/(PI() * 'Drive Train'!$F$15)/S$2*ABS(S88)</f>
        <v>0</v>
      </c>
      <c r="U88" s="2">
        <f>IF(OR(AD87=1,AND($C$32=Motors!$C$32,'DEPRECATED - DT-Prelim Calcs'!AI87=1)),0,IF(AG88=0,-(V87+$C$9)/($C$8-$C$9)*$C$7,($C$6*S88-T88)/($C$6*S88)*$C$7*S88))</f>
        <v>0</v>
      </c>
      <c r="V88" s="57">
        <f>IF(AND(AD87=1,AI87=1),0,ABS(U88/$C$7*($C$8-$C$9)+$C$9) *'Drive Train'!$AA$49 + V87*(1-'Drive Train'!$AA$49))</f>
        <v>0</v>
      </c>
      <c r="W88" s="57">
        <f t="shared" si="96"/>
        <v>0</v>
      </c>
      <c r="X88" s="2">
        <f>MAX(MIN(IF(AND(AI87=1,AG88&lt;0),-1,1)*(W88-$C$9)/($C$8-$C$9)*$C$7-$C$29*AE88/T$2 -  AI87*$C$29/2,X$2),MAX(X$4:X87)*-1)</f>
        <v>-0.2458281045106315</v>
      </c>
      <c r="Y88" s="57">
        <f t="shared" si="97"/>
        <v>0</v>
      </c>
      <c r="Z88" s="57">
        <f t="shared" si="98"/>
        <v>0</v>
      </c>
      <c r="AA88" s="57">
        <f t="shared" si="99"/>
        <v>0</v>
      </c>
      <c r="AB88" s="57" t="e">
        <f t="shared" si="100"/>
        <v>#N/A</v>
      </c>
      <c r="AC88" s="46">
        <f t="shared" si="124"/>
        <v>1</v>
      </c>
      <c r="AD88" s="1">
        <f t="shared" si="101"/>
        <v>1</v>
      </c>
      <c r="AE88" s="57">
        <f t="shared" si="102"/>
        <v>0</v>
      </c>
      <c r="AF88" s="57" t="e">
        <f t="shared" si="103"/>
        <v>#N/A</v>
      </c>
      <c r="AG88" s="57">
        <f>IF(AI87=0,MIN('Drive Train'!$F$35-W87*$C$21*'Drive Train'!$F$39,AG87+W$2)-$C$3,IF(AE87-1&lt;=0,0,IF($C$32=Motors!$C$30,MAX(MAX(AG$4:AG87)*-1,AG87-W$2),MAX(0,MAX(AG$4:AG87)*-1,AG87-W$2))))</f>
        <v>0</v>
      </c>
      <c r="AH88" s="57">
        <f>'Drive Train'!$F$35-ABS(W88)*'DEPRECATED - DT-Prelim Calcs'!$C$21*'Drive Train'!$F$39</f>
        <v>12.4</v>
      </c>
      <c r="AI88" s="1">
        <f>IF(AJ88&gt;='Drive Train'!$F$29,1,0)</f>
        <v>1</v>
      </c>
      <c r="AJ88" s="57">
        <f>AJ87+0.5*Y88*'DEPRECATED - DT-Prelim Calcs'!$C$11^2+AE88*'DEPRECATED - DT-Prelim Calcs'!$C$11</f>
        <v>784.33981740885292</v>
      </c>
      <c r="AK88" s="57">
        <f t="shared" si="181"/>
        <v>0</v>
      </c>
      <c r="AL88" s="63">
        <f>AL87+'DEPRECATED - DT-Prelim Calcs'!$C$11</f>
        <v>336</v>
      </c>
      <c r="AM88" s="2">
        <f>AW88/'Drive Train'!$F$35</f>
        <v>0.90171798737386377</v>
      </c>
      <c r="AN88" s="46">
        <f>AU88*12*60/(PI() * 'Drive Train'!$F$15)/AM$2*AM88</f>
        <v>4074.5129714756058</v>
      </c>
      <c r="AO88" s="2">
        <f>('DEPRECATED - DT-Prelim Calcs'!$C$6*AM88-AN88)/('DEPRECATED - DT-Prelim Calcs'!$C$6*AM88)*'DEPRECATED - DT-Prelim Calcs'!$C$7*AM88</f>
        <v>0.33081834933532511</v>
      </c>
      <c r="AP88" s="57">
        <f>AO88/'DEPRECATED - DT-Prelim Calcs'!$C$7*('DEPRECATED - DT-Prelim Calcs'!$C$8-'DEPRECATED - DT-Prelim Calcs'!$C$9)+'DEPRECATED - DT-Prelim Calcs'!$C$9</f>
        <v>20.311615858805897</v>
      </c>
      <c r="AQ88" s="57">
        <f t="shared" si="105"/>
        <v>20.311615858805897</v>
      </c>
      <c r="AR88" s="2">
        <f t="shared" si="125"/>
        <v>-8.018463115710972E-10</v>
      </c>
      <c r="AS88" s="57">
        <f>AR88*'DEPRECATED - DT-Prelim Calcs'!$C$21/AM$2/'DEPRECATED - DT-Prelim Calcs'!$C$19/'DEPRECATED - DT-Prelim Calcs'!$C$18*3.39*'DEPRECATED - DT-Prelim Calcs'!$C$20</f>
        <v>-5.8109277779032166E-9</v>
      </c>
      <c r="AT88" s="46">
        <f t="shared" si="126"/>
        <v>0</v>
      </c>
      <c r="AU88" s="57">
        <f>AS87*'DEPRECATED - DT-Prelim Calcs'!$C$11+AU87</f>
        <v>39.432321281832472</v>
      </c>
      <c r="AV88" s="57">
        <f>AV87+0.5*AS88*'DEPRECATED - DT-Prelim Calcs'!$C$11^2+AU88*'DEPRECATED - DT-Prelim Calcs'!$C$11</f>
        <v>13204.646381682889</v>
      </c>
      <c r="AW88" s="57">
        <f>MIN('Drive Train'!$F$35-AQ87*'DEPRECATED - DT-Prelim Calcs'!$C$21*'Drive Train'!$F$39,AW87+AQ$2)</f>
        <v>11.181303043435911</v>
      </c>
      <c r="AX88" s="57">
        <f>'Drive Train'!$F$35-AQ88*'DEPRECATED - DT-Prelim Calcs'!$C$21*'Drive Train'!$F$39</f>
        <v>11.181303048471646</v>
      </c>
      <c r="AY88" s="1">
        <f>IF(AV88&gt;='Drive Train'!$F$29,1,0)</f>
        <v>1</v>
      </c>
      <c r="AZ88" s="57">
        <f t="shared" si="127"/>
        <v>22.568462065339883</v>
      </c>
      <c r="BA88" s="63">
        <f>BA87+'DEPRECATED - DT-Prelim Calcs'!$C$11</f>
        <v>336</v>
      </c>
      <c r="BB88" s="2">
        <f>BL88/'Drive Train'!$F$35</f>
        <v>0.55000000000000004</v>
      </c>
      <c r="BC88" s="46">
        <f>BJ88*12*60/(PI() * 'Drive Train'!$F$15)/BB$2*BB88</f>
        <v>5574.3989419724348</v>
      </c>
      <c r="BD88" s="2">
        <f>('DEPRECATED - DT-Prelim Calcs'!$C$6*BB88-BC88)/('DEPRECATED - DT-Prelim Calcs'!$C$6*BB88)*'DEPRECATED - DT-Prelim Calcs'!$C$7*BB88</f>
        <v>-1.1950068386779673</v>
      </c>
      <c r="BE88" s="57">
        <f>BD88/'DEPRECATED - DT-Prelim Calcs'!$C$7*('DEPRECATED - DT-Prelim Calcs'!$C$8-'DEPRECATED - DT-Prelim Calcs'!$C$9)+'DEPRECATED - DT-Prelim Calcs'!$C$9</f>
        <v>-60.917998922150701</v>
      </c>
      <c r="BF88" s="57">
        <f t="shared" si="106"/>
        <v>-60.917998922150701</v>
      </c>
      <c r="BG88" s="2">
        <f t="shared" si="128"/>
        <v>-1.9370342975642116</v>
      </c>
      <c r="BH88" s="57">
        <f>BG88*'DEPRECATED - DT-Prelim Calcs'!$C$21/BB$2/'DEPRECATED - DT-Prelim Calcs'!$C$19/'DEPRECATED - DT-Prelim Calcs'!$C$18*3.39*'DEPRECATED - DT-Prelim Calcs'!$C$20</f>
        <v>-20.276476811146534</v>
      </c>
      <c r="BI88" s="46">
        <f t="shared" si="129"/>
        <v>1</v>
      </c>
      <c r="BJ88" s="57">
        <f>BH87*'DEPRECATED - DT-Prelim Calcs'!$C$11+BJ87</f>
        <v>61.232485189787823</v>
      </c>
      <c r="BK88" s="57">
        <f>BK87+0.5*BH88*'DEPRECATED - DT-Prelim Calcs'!$C$11^2+BJ88*'DEPRECATED - DT-Prelim Calcs'!$C$11</f>
        <v>6982.4397456360948</v>
      </c>
      <c r="BL88" s="57">
        <f>MIN('Drive Train'!$F$35-BF87*'DEPRECATED - DT-Prelim Calcs'!$C$21*'Drive Train'!$F$39,BL87+BF$2)</f>
        <v>6.82</v>
      </c>
      <c r="BM88" s="57">
        <f>'Drive Train'!$F$35-BF88*'DEPRECATED - DT-Prelim Calcs'!$C$21*'Drive Train'!$F$39</f>
        <v>16.055079935329044</v>
      </c>
      <c r="BN88" s="1">
        <f>IF(BK88&gt;='Drive Train'!$F$29,1,0)</f>
        <v>1</v>
      </c>
      <c r="BO88" s="57">
        <f t="shared" si="130"/>
        <v>-67.686665469056337</v>
      </c>
      <c r="BP88" s="63">
        <f>BP87+'DEPRECATED - DT-Prelim Calcs'!$C$11</f>
        <v>336</v>
      </c>
      <c r="BQ88" s="2">
        <f>CA88/'Drive Train'!$F$35</f>
        <v>1.5425783839428164</v>
      </c>
      <c r="BR88" s="46">
        <f>BY88*12*60/(PI() * 'Drive Train'!$F$15)/BQ$2*BQ88</f>
        <v>-36577.019325304427</v>
      </c>
      <c r="BS88" s="2">
        <f>('DEPRECATED - DT-Prelim Calcs'!$C$6*BQ88-BR88)/('DEPRECATED - DT-Prelim Calcs'!$C$6*BQ88)*'DEPRECATED - DT-Prelim Calcs'!$C$7*BQ88</f>
        <v>20.256191123685614</v>
      </c>
      <c r="BT88" s="57">
        <f>BS88/'DEPRECATED - DT-Prelim Calcs'!$C$7*('DEPRECATED - DT-Prelim Calcs'!$C$8-'DEPRECATED - DT-Prelim Calcs'!$C$9)+'DEPRECATED - DT-Prelim Calcs'!$C$9</f>
        <v>1081.0690129331388</v>
      </c>
      <c r="BU88" s="57">
        <f t="shared" si="107"/>
        <v>93</v>
      </c>
      <c r="BV88" s="2">
        <f t="shared" si="131"/>
        <v>1.8828060353728675</v>
      </c>
      <c r="BW88" s="57">
        <f>BV88*'DEPRECATED - DT-Prelim Calcs'!$C$21/BQ$2/'DEPRECATED - DT-Prelim Calcs'!$C$19/'DEPRECATED - DT-Prelim Calcs'!$C$18*3.39*'DEPRECATED - DT-Prelim Calcs'!$C$20</f>
        <v>25.773080821789936</v>
      </c>
      <c r="BX88" s="46">
        <f t="shared" si="132"/>
        <v>0</v>
      </c>
      <c r="BY88" s="57">
        <f>BW87*'DEPRECATED - DT-Prelim Calcs'!$C$11+BY87</f>
        <v>-109.54738889153117</v>
      </c>
      <c r="BZ88" s="57">
        <f>BZ87+0.5*BW88*'DEPRECATED - DT-Prelim Calcs'!$C$11^2+BY88*'DEPRECATED - DT-Prelim Calcs'!$C$11</f>
        <v>-7627.3369188980578</v>
      </c>
      <c r="CA88" s="57">
        <f>MIN('Drive Train'!$F$35-BU87*'DEPRECATED - DT-Prelim Calcs'!$C$21*'Drive Train'!$F$39,CA87+BU$2)</f>
        <v>19.127971960890925</v>
      </c>
      <c r="CB88" s="57">
        <f>'Drive Train'!$F$35-BU88*'DEPRECATED - DT-Prelim Calcs'!$C$21*'Drive Train'!$F$39</f>
        <v>6.82</v>
      </c>
      <c r="CC88" s="1">
        <f>IF(BZ88&gt;='Drive Train'!$F$29,1,0)</f>
        <v>0</v>
      </c>
      <c r="CD88" s="57">
        <f t="shared" si="133"/>
        <v>103.33333333333333</v>
      </c>
      <c r="CE88" s="63">
        <f>CE87+'DEPRECATED - DT-Prelim Calcs'!$C$11</f>
        <v>336</v>
      </c>
      <c r="CF88" s="2">
        <f>CP88/'Drive Train'!$F$35</f>
        <v>1.9942568480283871</v>
      </c>
      <c r="CG88" s="46">
        <f>CN88*12*60/(PI() * 'Drive Train'!$F$15)/CF$2*CF88</f>
        <v>-152060.70049265638</v>
      </c>
      <c r="CH88" s="2">
        <f>('DEPRECATED - DT-Prelim Calcs'!$C$6*CF88-CG88)/('DEPRECATED - DT-Prelim Calcs'!$C$6*CF88)*'DEPRECATED - DT-Prelim Calcs'!$C$7*CF88</f>
        <v>73.561560164593047</v>
      </c>
      <c r="CI88" s="57">
        <f>CH88/'DEPRECATED - DT-Prelim Calcs'!$C$7*('DEPRECATED - DT-Prelim Calcs'!$C$8-'DEPRECATED - DT-Prelim Calcs'!$C$9)+'DEPRECATED - DT-Prelim Calcs'!$C$9</f>
        <v>3918.8610660237705</v>
      </c>
      <c r="CJ88" s="57">
        <f t="shared" si="108"/>
        <v>93</v>
      </c>
      <c r="CK88" s="2">
        <f t="shared" si="134"/>
        <v>1.5241763143494644</v>
      </c>
      <c r="CL88" s="57">
        <f>CK88*'DEPRECATED - DT-Prelim Calcs'!$C$21/CF$2/'DEPRECATED - DT-Prelim Calcs'!$C$19/'DEPRECATED - DT-Prelim Calcs'!$C$18*3.39*'DEPRECATED - DT-Prelim Calcs'!$C$20</f>
        <v>25.773080821789936</v>
      </c>
      <c r="CM88" s="46">
        <f t="shared" si="135"/>
        <v>0</v>
      </c>
      <c r="CN88" s="57">
        <f>CL87*'DEPRECATED - DT-Prelim Calcs'!$C$11+CN87</f>
        <v>-285.17173729326538</v>
      </c>
      <c r="CO88" s="57">
        <f>CO87+0.5*CL88*'DEPRECATED - DT-Prelim Calcs'!$C$11^2+CN88*'DEPRECATED - DT-Prelim Calcs'!$C$11</f>
        <v>-29128.920436924509</v>
      </c>
      <c r="CP88" s="57">
        <f>MIN('Drive Train'!$F$35-CJ87*'DEPRECATED - DT-Prelim Calcs'!$C$21*'Drive Train'!$F$39,CP87+CJ$2)</f>
        <v>24.728784915552001</v>
      </c>
      <c r="CQ88" s="57">
        <f>'Drive Train'!$F$35-CJ88*'DEPRECATED - DT-Prelim Calcs'!$C$21*'Drive Train'!$F$39</f>
        <v>6.82</v>
      </c>
      <c r="CR88" s="1">
        <f>IF(CO88&gt;='Drive Train'!$F$29,1,0)</f>
        <v>0</v>
      </c>
      <c r="CS88" s="57">
        <f t="shared" si="136"/>
        <v>103.33333333333333</v>
      </c>
      <c r="CT88" s="63">
        <f>CT87+'DEPRECATED - DT-Prelim Calcs'!$C$11</f>
        <v>336</v>
      </c>
      <c r="CU88" s="2">
        <f>DE88/'Drive Train'!$F$35</f>
        <v>0.55000000000000004</v>
      </c>
      <c r="CV88" s="46">
        <f>DC88*12*60/(PI() * 'Drive Train'!$F$15)/CU$2*CU88</f>
        <v>-28843.028980649167</v>
      </c>
      <c r="CW88" s="2">
        <f>('DEPRECATED - DT-Prelim Calcs'!$C$6*CU88-CV88)/('DEPRECATED - DT-Prelim Calcs'!$C$6*CU88)*'DEPRECATED - DT-Prelim Calcs'!$C$7*CU88</f>
        <v>14.367094717329172</v>
      </c>
      <c r="CX88" s="57">
        <f>CW88/'DEPRECATED - DT-Prelim Calcs'!$C$7*('DEPRECATED - DT-Prelim Calcs'!$C$8-'DEPRECATED - DT-Prelim Calcs'!$C$9)+'DEPRECATED - DT-Prelim Calcs'!$C$9</f>
        <v>767.55404656984774</v>
      </c>
      <c r="CY88" s="57">
        <f t="shared" si="109"/>
        <v>93</v>
      </c>
      <c r="CZ88" s="2">
        <f t="shared" si="137"/>
        <v>1.2803081040535502</v>
      </c>
      <c r="DA88" s="57">
        <f>CZ88*'DEPRECATED - DT-Prelim Calcs'!$C$21/CU$2/'DEPRECATED - DT-Prelim Calcs'!$C$19/'DEPRECATED - DT-Prelim Calcs'!$C$18*3.39*'DEPRECATED - DT-Prelim Calcs'!$C$20</f>
        <v>25.773080821789936</v>
      </c>
      <c r="DB88" s="46">
        <f t="shared" si="138"/>
        <v>0</v>
      </c>
      <c r="DC88" s="57">
        <f>DA87*'DEPRECATED - DT-Prelim Calcs'!$C$11+DC87</f>
        <v>-164.7509962779726</v>
      </c>
      <c r="DD88" s="57">
        <f>DD87+0.5*DA88*'DEPRECATED - DT-Prelim Calcs'!$C$11^2+DC88*'DEPRECATED - DT-Prelim Calcs'!$C$11</f>
        <v>-56327.708775403284</v>
      </c>
      <c r="DE88" s="57">
        <f>MIN('Drive Train'!$F$35-CY87*'DEPRECATED - DT-Prelim Calcs'!$C$21*'Drive Train'!$F$39,DE87+CY$2)</f>
        <v>6.82</v>
      </c>
      <c r="DF88" s="57">
        <f>'Drive Train'!$F$35-CY88*'DEPRECATED - DT-Prelim Calcs'!$C$21*'Drive Train'!$F$39</f>
        <v>6.82</v>
      </c>
      <c r="DG88" s="1">
        <f>IF(DD88&gt;='Drive Train'!$F$29,1,0)</f>
        <v>0</v>
      </c>
      <c r="DH88" s="57">
        <f t="shared" si="139"/>
        <v>103.33333333333333</v>
      </c>
      <c r="DI88" s="63">
        <f>DI87+'DEPRECATED - DT-Prelim Calcs'!$C$11</f>
        <v>336</v>
      </c>
      <c r="DJ88" s="2">
        <f>DT88/'Drive Train'!$F$35</f>
        <v>0.55000000000000004</v>
      </c>
      <c r="DK88" s="46">
        <f>DR88*12*60/(PI() * 'Drive Train'!$F$15)/DJ$2*DJ88</f>
        <v>1926.3154677873365</v>
      </c>
      <c r="DL88" s="2">
        <f>('DEPRECATED - DT-Prelim Calcs'!$C$6*DJ88-DK88)/('DEPRECATED - DT-Prelim Calcs'!$C$6*DJ88)*'DEPRECATED - DT-Prelim Calcs'!$C$7*DJ88</f>
        <v>0.45450182413368112</v>
      </c>
      <c r="DM88" s="57">
        <f>DL88/'DEPRECATED - DT-Prelim Calcs'!$C$7*('DEPRECATED - DT-Prelim Calcs'!$C$8-'DEPRECATED - DT-Prelim Calcs'!$C$9)+'DEPRECATED - DT-Prelim Calcs'!$C$9</f>
        <v>26.896092961141616</v>
      </c>
      <c r="DN88" s="57">
        <f t="shared" si="110"/>
        <v>26.896092961141616</v>
      </c>
      <c r="DO88" s="2">
        <f t="shared" si="140"/>
        <v>0.19808333194199462</v>
      </c>
      <c r="DP88" s="57">
        <f>DO88*'DEPRECATED - DT-Prelim Calcs'!$C$21/DJ$2/'DEPRECATED - DT-Prelim Calcs'!$C$19/'DEPRECATED - DT-Prelim Calcs'!$C$18*3.39*'DEPRECATED - DT-Prelim Calcs'!$C$20</f>
        <v>4.625490177415335</v>
      </c>
      <c r="DQ88" s="46">
        <f t="shared" si="141"/>
        <v>0</v>
      </c>
      <c r="DR88" s="57">
        <f>DP87*'DEPRECATED - DT-Prelim Calcs'!$C$11+DR87</f>
        <v>9.4854208810299099</v>
      </c>
      <c r="DS88" s="57">
        <f>DS87+0.5*DP88*'DEPRECATED - DT-Prelim Calcs'!$C$11^2+DR88*'DEPRECATED - DT-Prelim Calcs'!$C$11</f>
        <v>-92942.640096164934</v>
      </c>
      <c r="DT88" s="57">
        <f>MIN('Drive Train'!$F$35-DN87*'DEPRECATED - DT-Prelim Calcs'!$C$21*'Drive Train'!$F$39,DT87+DN$2)</f>
        <v>6.82</v>
      </c>
      <c r="DU88" s="57">
        <f>'Drive Train'!$F$35-DN88*'DEPRECATED - DT-Prelim Calcs'!$C$21*'Drive Train'!$F$39</f>
        <v>10.786234422331503</v>
      </c>
      <c r="DV88" s="1">
        <f>IF(DS88&gt;='Drive Train'!$F$29,1,0)</f>
        <v>0</v>
      </c>
      <c r="DW88" s="57">
        <f t="shared" si="142"/>
        <v>29.884547734601792</v>
      </c>
      <c r="DX88" s="63">
        <f>DX87+'DEPRECATED - DT-Prelim Calcs'!$C$11</f>
        <v>336</v>
      </c>
      <c r="DY88" s="2">
        <f>EI88/'Drive Train'!$F$35</f>
        <v>0.55000000000000004</v>
      </c>
      <c r="DZ88" s="46">
        <f>EG88*12*60/(PI() * 'Drive Train'!$F$15)/DY$2*DY88</f>
        <v>-38142.406754529402</v>
      </c>
      <c r="EA88" s="2">
        <f>('DEPRECATED - DT-Prelim Calcs'!$C$6*DY88-DZ88)/('DEPRECATED - DT-Prelim Calcs'!$C$6*DY88)*'DEPRECATED - DT-Prelim Calcs'!$C$7*DY88</f>
        <v>18.571879039102413</v>
      </c>
      <c r="EB88" s="57">
        <f>EA88/'DEPRECATED - DT-Prelim Calcs'!$C$7*('DEPRECATED - DT-Prelim Calcs'!$C$8-'DEPRECATED - DT-Prelim Calcs'!$C$9)+'DEPRECATED - DT-Prelim Calcs'!$C$9</f>
        <v>991.40210818126127</v>
      </c>
      <c r="EC88" s="57">
        <f t="shared" si="111"/>
        <v>93</v>
      </c>
      <c r="ED88" s="2">
        <f t="shared" si="143"/>
        <v>0.96993038185874991</v>
      </c>
      <c r="EE88" s="57">
        <f>ED88*'DEPRECATED - DT-Prelim Calcs'!$C$21/DY$2/'DEPRECATED - DT-Prelim Calcs'!$C$19/'DEPRECATED - DT-Prelim Calcs'!$C$18*3.39*'DEPRECATED - DT-Prelim Calcs'!$C$20</f>
        <v>25.773080821789936</v>
      </c>
      <c r="EF88" s="46">
        <f t="shared" si="144"/>
        <v>0</v>
      </c>
      <c r="EG88" s="57">
        <f>EE87*'DEPRECATED - DT-Prelim Calcs'!$C$11+EG87</f>
        <v>-165.0522105375527</v>
      </c>
      <c r="EH88" s="57">
        <f>EH87+0.5*EE88*'DEPRECATED - DT-Prelim Calcs'!$C$11^2+EG88*'DEPRECATED - DT-Prelim Calcs'!$C$11</f>
        <v>-158679.31826162979</v>
      </c>
      <c r="EI88" s="57">
        <f>MIN('Drive Train'!$F$35-EC87*'DEPRECATED - DT-Prelim Calcs'!$C$21*'Drive Train'!$F$39,EI87+EC$2)</f>
        <v>6.82</v>
      </c>
      <c r="EJ88" s="57">
        <f>'Drive Train'!$F$35-EC88*'DEPRECATED - DT-Prelim Calcs'!$C$21*'Drive Train'!$F$39</f>
        <v>6.82</v>
      </c>
      <c r="EK88" s="1">
        <f>IF(EH88&gt;='Drive Train'!$F$29,1,0)</f>
        <v>0</v>
      </c>
      <c r="EL88" s="57">
        <f t="shared" si="145"/>
        <v>103.33333333333333</v>
      </c>
      <c r="EM88" s="63">
        <f>EM87+'DEPRECATED - DT-Prelim Calcs'!$C$11</f>
        <v>336</v>
      </c>
      <c r="EN88" s="2">
        <f>EX88/'Drive Train'!$F$35</f>
        <v>0.9987168544565489</v>
      </c>
      <c r="EO88" s="46">
        <f>EV88*12*60/(PI() * 'Drive Train'!$F$15)/EN$2*EN88</f>
        <v>-19692.11581129488</v>
      </c>
      <c r="EP88" s="2">
        <f>('DEPRECATED - DT-Prelim Calcs'!$C$6*EN88-EO88)/('DEPRECATED - DT-Prelim Calcs'!$C$6*EN88)*'DEPRECATED - DT-Prelim Calcs'!$C$7*EN88</f>
        <v>11.310847413840783</v>
      </c>
      <c r="EQ88" s="57">
        <f>EP88/'DEPRECATED - DT-Prelim Calcs'!$C$7*('DEPRECATED - DT-Prelim Calcs'!$C$8-'DEPRECATED - DT-Prelim Calcs'!$C$9)+'DEPRECATED - DT-Prelim Calcs'!$C$9</f>
        <v>604.85009261235382</v>
      </c>
      <c r="ER88" s="57">
        <f t="shared" si="112"/>
        <v>93</v>
      </c>
      <c r="ES88" s="2">
        <f t="shared" si="146"/>
        <v>0.86507304327942547</v>
      </c>
      <c r="ET88" s="57">
        <f>ES88*'DEPRECATED - DT-Prelim Calcs'!$C$21/EN$2/'DEPRECATED - DT-Prelim Calcs'!$C$19/'DEPRECATED - DT-Prelim Calcs'!$C$18*3.39*'DEPRECATED - DT-Prelim Calcs'!$C$20</f>
        <v>25.773080821789936</v>
      </c>
      <c r="EU88" s="46">
        <f t="shared" si="147"/>
        <v>0</v>
      </c>
      <c r="EV88" s="57">
        <f>ET87*'DEPRECATED - DT-Prelim Calcs'!$C$11+EV87</f>
        <v>-41.854114627688936</v>
      </c>
      <c r="EW88" s="57">
        <f>EW87+0.5*ET88*'DEPRECATED - DT-Prelim Calcs'!$C$11^2+EV88*'DEPRECATED - DT-Prelim Calcs'!$C$11</f>
        <v>-199035.82303704144</v>
      </c>
      <c r="EX88" s="57">
        <f>MIN('Drive Train'!$F$35-ER87*'DEPRECATED - DT-Prelim Calcs'!$C$21*'Drive Train'!$F$39,EX87+ER$2)</f>
        <v>12.384088995261207</v>
      </c>
      <c r="EY88" s="57">
        <f>'Drive Train'!$F$35-ER88*'DEPRECATED - DT-Prelim Calcs'!$C$21*'Drive Train'!$F$39</f>
        <v>6.82</v>
      </c>
      <c r="EZ88" s="1">
        <f>IF(EW88&gt;='Drive Train'!$F$29,1,0)</f>
        <v>0</v>
      </c>
      <c r="FA88" s="57">
        <f t="shared" si="148"/>
        <v>103.33333333333333</v>
      </c>
      <c r="FB88" s="63">
        <f>FB87+'DEPRECATED - DT-Prelim Calcs'!$C$11</f>
        <v>336</v>
      </c>
      <c r="FC88" s="2">
        <f>FM88/'Drive Train'!$F$35</f>
        <v>0.55000000000000004</v>
      </c>
      <c r="FD88" s="46">
        <f>FK88*12*60/(PI() * 'Drive Train'!$F$15)/FC$2*FC88</f>
        <v>-241768.29231046376</v>
      </c>
      <c r="FE88" s="2">
        <f>('DEPRECATED - DT-Prelim Calcs'!$C$6*FC88-FD88)/('DEPRECATED - DT-Prelim Calcs'!$C$6*FC88)*'DEPRECATED - DT-Prelim Calcs'!$C$7*FC88</f>
        <v>110.6428704443185</v>
      </c>
      <c r="FF88" s="57">
        <f>FE88/'DEPRECATED - DT-Prelim Calcs'!$C$7*('DEPRECATED - DT-Prelim Calcs'!$C$8-'DEPRECATED - DT-Prelim Calcs'!$C$9)+'DEPRECATED - DT-Prelim Calcs'!$C$9</f>
        <v>5892.9407792556276</v>
      </c>
      <c r="FG88" s="57">
        <f t="shared" si="113"/>
        <v>93</v>
      </c>
      <c r="FH88" s="2">
        <f t="shared" si="149"/>
        <v>0.78067567320338405</v>
      </c>
      <c r="FI88" s="57">
        <f>FH88*'DEPRECATED - DT-Prelim Calcs'!$C$21/FC$2/'DEPRECATED - DT-Prelim Calcs'!$C$19/'DEPRECATED - DT-Prelim Calcs'!$C$18*3.39*'DEPRECATED - DT-Prelim Calcs'!$C$20</f>
        <v>25.773080821789936</v>
      </c>
      <c r="FJ88" s="46">
        <f t="shared" si="150"/>
        <v>0</v>
      </c>
      <c r="FK88" s="57">
        <f>FI87*'DEPRECATED - DT-Prelim Calcs'!$C$11+FK87</f>
        <v>-842.0593026535505</v>
      </c>
      <c r="FL88" s="57">
        <f>FL87+0.5*FI88*'DEPRECATED - DT-Prelim Calcs'!$C$11^2+FK88*'DEPRECATED - DT-Prelim Calcs'!$C$11</f>
        <v>-315121.75668564969</v>
      </c>
      <c r="FM88" s="57">
        <f>MIN('Drive Train'!$F$35-FG87*'DEPRECATED - DT-Prelim Calcs'!$C$21*'Drive Train'!$F$39,FM87+FG$2)</f>
        <v>6.82</v>
      </c>
      <c r="FN88" s="57">
        <f>'Drive Train'!$F$35-FG88*'DEPRECATED - DT-Prelim Calcs'!$C$21*'Drive Train'!$F$39</f>
        <v>6.82</v>
      </c>
      <c r="FO88" s="1">
        <f>IF(FL88&gt;='Drive Train'!$F$29,1,0)</f>
        <v>0</v>
      </c>
      <c r="FP88" s="57">
        <f t="shared" si="151"/>
        <v>103.33333333333333</v>
      </c>
      <c r="FQ88" s="63">
        <f>FQ87+'DEPRECATED - DT-Prelim Calcs'!$C$11</f>
        <v>336</v>
      </c>
      <c r="FR88" s="2">
        <f>GB88/'Drive Train'!$F$35</f>
        <v>0.55000000000000004</v>
      </c>
      <c r="FS88" s="46">
        <f>FZ88*12*60/(PI() * 'Drive Train'!$F$15)/FR$2*FR88</f>
        <v>-30537.742426450677</v>
      </c>
      <c r="FT88" s="2">
        <f>('DEPRECATED - DT-Prelim Calcs'!$C$6*FR88-FS88)/('DEPRECATED - DT-Prelim Calcs'!$C$6*FR88)*'DEPRECATED - DT-Prelim Calcs'!$C$7*FR88</f>
        <v>15.133372279126855</v>
      </c>
      <c r="FU88" s="57">
        <f>FT88/'DEPRECATED - DT-Prelim Calcs'!$C$7*('DEPRECATED - DT-Prelim Calcs'!$C$8-'DEPRECATED - DT-Prelim Calcs'!$C$9)+'DEPRECATED - DT-Prelim Calcs'!$C$9</f>
        <v>808.34799311700226</v>
      </c>
      <c r="FV88" s="57">
        <f t="shared" si="114"/>
        <v>93</v>
      </c>
      <c r="FW88" s="2">
        <f t="shared" si="152"/>
        <v>0.7112822800297498</v>
      </c>
      <c r="FX88" s="57">
        <f>FW88*'DEPRECATED - DT-Prelim Calcs'!$C$21/FR$2/'DEPRECATED - DT-Prelim Calcs'!$C$19/'DEPRECATED - DT-Prelim Calcs'!$C$18*3.39*'DEPRECATED - DT-Prelim Calcs'!$C$20</f>
        <v>25.773080821789936</v>
      </c>
      <c r="FY88" s="46">
        <f t="shared" si="153"/>
        <v>0</v>
      </c>
      <c r="FZ88" s="57">
        <f>FX87*'DEPRECATED - DT-Prelim Calcs'!$C$11+FZ87</f>
        <v>-96.906209357732095</v>
      </c>
      <c r="GA88" s="57">
        <f>GA87+0.5*FX88*'DEPRECATED - DT-Prelim Calcs'!$C$11^2+FZ88*'DEPRECATED - DT-Prelim Calcs'!$C$11</f>
        <v>-322370.34298243828</v>
      </c>
      <c r="GB88" s="57">
        <f>MIN('Drive Train'!$F$35-FV87*'DEPRECATED - DT-Prelim Calcs'!$C$21*'Drive Train'!$F$39,GB87+FV$2)</f>
        <v>6.82</v>
      </c>
      <c r="GC88" s="57">
        <f>'Drive Train'!$F$35-FV88*'DEPRECATED - DT-Prelim Calcs'!$C$21*'Drive Train'!$F$39</f>
        <v>6.82</v>
      </c>
      <c r="GD88" s="1">
        <f>IF(GA88&gt;='Drive Train'!$F$29,1,0)</f>
        <v>0</v>
      </c>
      <c r="GE88" s="57">
        <f t="shared" si="154"/>
        <v>103.33333333333333</v>
      </c>
      <c r="GF88" s="63">
        <f>GF87+'DEPRECATED - DT-Prelim Calcs'!$C$11</f>
        <v>336</v>
      </c>
      <c r="GG88" s="2">
        <f>GQ88/'Drive Train'!$F$35</f>
        <v>0.85483870967741948</v>
      </c>
      <c r="GH88" s="46">
        <f>GO88*12*60/(PI() * 'Drive Train'!$F$15)/GG$2*GG88</f>
        <v>-29819.576856895033</v>
      </c>
      <c r="GI88" s="2">
        <f>('DEPRECATED - DT-Prelim Calcs'!$C$6*GG88-GH88)/('DEPRECATED - DT-Prelim Calcs'!$C$6*GG88)*'DEPRECATED - DT-Prelim Calcs'!$C$7*GG88</f>
        <v>15.543309550194447</v>
      </c>
      <c r="GJ88" s="57">
        <f>GI88/'DEPRECATED - DT-Prelim Calcs'!$C$7*('DEPRECATED - DT-Prelim Calcs'!$C$8-'DEPRECATED - DT-Prelim Calcs'!$C$9)+'DEPRECATED - DT-Prelim Calcs'!$C$9</f>
        <v>830.17162460163809</v>
      </c>
      <c r="GK88" s="57">
        <f t="shared" si="155"/>
        <v>29.999999999999982</v>
      </c>
      <c r="GL88" s="2">
        <f t="shared" si="156"/>
        <v>0.99579519204165001</v>
      </c>
      <c r="GM88" s="57">
        <f>GL88*'DEPRECATED - DT-Prelim Calcs'!$C$21/GG$2/'DEPRECATED - DT-Prelim Calcs'!$C$19/'DEPRECATED - DT-Prelim Calcs'!$C$18*3.39*'DEPRECATED - DT-Prelim Calcs'!$C$20</f>
        <v>25.773080821789936</v>
      </c>
      <c r="GN88" s="46">
        <f t="shared" si="157"/>
        <v>0</v>
      </c>
      <c r="GO88" s="57">
        <f>GM87*'DEPRECATED - DT-Prelim Calcs'!$C$11+GO87</f>
        <v>-85.23592913346225</v>
      </c>
      <c r="GP88" s="57">
        <f>GP87+0.5*GM88*'DEPRECATED - DT-Prelim Calcs'!$C$11^2+GO88*'DEPRECATED - DT-Prelim Calcs'!$C$11</f>
        <v>-153049.55558304526</v>
      </c>
      <c r="GQ88" s="57">
        <f>MIN('Drive Train'!$F$35-GK87*'DEPRECATED - DT-Prelim Calcs'!$C$21*'Drive Train'!$F$39,GQ87+GK$2)</f>
        <v>10.600000000000001</v>
      </c>
      <c r="GR88" s="57">
        <f>'Drive Train'!$F$35-GK88*'DEPRECATED - DT-Prelim Calcs'!$C$21*'Drive Train'!$F$39</f>
        <v>10.600000000000001</v>
      </c>
      <c r="GS88" s="1">
        <f>IF(GP88&gt;='Drive Train'!$F$29,1,0)</f>
        <v>0</v>
      </c>
      <c r="GT88" s="57">
        <f t="shared" si="158"/>
        <v>33.333333333333314</v>
      </c>
      <c r="GU88" s="63">
        <f>GU87+'DEPRECATED - DT-Prelim Calcs'!$C$11</f>
        <v>336</v>
      </c>
      <c r="GV88" s="2">
        <f>HF88/'Drive Train'!$F$35</f>
        <v>0.83870967741935498</v>
      </c>
      <c r="GW88" s="46">
        <f>HD88*12*60/(PI() * 'Drive Train'!$F$15)/GV$2*GV88</f>
        <v>-96425.111911355605</v>
      </c>
      <c r="GX88" s="2">
        <f>('DEPRECATED - DT-Prelim Calcs'!$C$6*GV88-GW88)/('DEPRECATED - DT-Prelim Calcs'!$C$6*GV88)*'DEPRECATED - DT-Prelim Calcs'!$C$7*GV88</f>
        <v>45.620637359422489</v>
      </c>
      <c r="GY88" s="57">
        <f>GX88/'DEPRECATED - DT-Prelim Calcs'!$C$7*('DEPRECATED - DT-Prelim Calcs'!$C$8-'DEPRECATED - DT-Prelim Calcs'!$C$9)+'DEPRECATED - DT-Prelim Calcs'!$C$9</f>
        <v>2431.3837233252721</v>
      </c>
      <c r="GZ88" s="57">
        <f t="shared" si="115"/>
        <v>33.333333333333314</v>
      </c>
      <c r="HA88" s="2">
        <f t="shared" si="159"/>
        <v>0.99579519204165001</v>
      </c>
      <c r="HB88" s="57">
        <f>HA88*'DEPRECATED - DT-Prelim Calcs'!$C$21/GV$2/'DEPRECATED - DT-Prelim Calcs'!$C$19/'DEPRECATED - DT-Prelim Calcs'!$C$18*3.39*'DEPRECATED - DT-Prelim Calcs'!$C$20</f>
        <v>25.773080821789936</v>
      </c>
      <c r="HC88" s="46">
        <f t="shared" si="160"/>
        <v>0</v>
      </c>
      <c r="HD88" s="57">
        <f>HB87*'DEPRECATED - DT-Prelim Calcs'!$C$11+HD87</f>
        <v>-280.92080271323323</v>
      </c>
      <c r="HE88" s="57">
        <f>HE87+0.5*HB88*'DEPRECATED - DT-Prelim Calcs'!$C$11^2+HD88*'DEPRECATED - DT-Prelim Calcs'!$C$11</f>
        <v>-158517.26640547725</v>
      </c>
      <c r="HF88" s="57">
        <f>MIN('Drive Train'!$F$35-GZ87*'DEPRECATED - DT-Prelim Calcs'!$C$21*'Drive Train'!$F$39,HF87+GZ$2)</f>
        <v>10.400000000000002</v>
      </c>
      <c r="HG88" s="57">
        <f>'Drive Train'!$F$35-GZ88*'DEPRECATED - DT-Prelim Calcs'!$C$21*'Drive Train'!$F$39</f>
        <v>10.400000000000002</v>
      </c>
      <c r="HH88" s="1">
        <f>IF(HE88&gt;='Drive Train'!$F$29,1,0)</f>
        <v>0</v>
      </c>
      <c r="HI88" s="57">
        <f t="shared" si="161"/>
        <v>37.037037037037017</v>
      </c>
      <c r="HJ88" s="63">
        <f>HJ87+'DEPRECATED - DT-Prelim Calcs'!$C$11</f>
        <v>336</v>
      </c>
      <c r="HK88" s="2">
        <f>HU88/'Drive Train'!$F$35</f>
        <v>0.82258064516129037</v>
      </c>
      <c r="HL88" s="46">
        <f>HS88*12*60/(PI() * 'Drive Train'!$F$15)/HK$2*HK88</f>
        <v>-6157.6188999455981</v>
      </c>
      <c r="HM88" s="2">
        <f>('DEPRECATED - DT-Prelim Calcs'!$C$6*HK88-HL88)/('DEPRECATED - DT-Prelim Calcs'!$C$6*HK88)*'DEPRECATED - DT-Prelim Calcs'!$C$7*HK88</f>
        <v>4.7666335291105479</v>
      </c>
      <c r="HN88" s="57">
        <f>HM88/'DEPRECATED - DT-Prelim Calcs'!$C$7*('DEPRECATED - DT-Prelim Calcs'!$C$8-'DEPRECATED - DT-Prelim Calcs'!$C$9)+'DEPRECATED - DT-Prelim Calcs'!$C$9</f>
        <v>256.45895509746197</v>
      </c>
      <c r="HO88" s="57">
        <f t="shared" si="116"/>
        <v>36.66666666666665</v>
      </c>
      <c r="HP88" s="2">
        <f t="shared" si="162"/>
        <v>0.99579519204165001</v>
      </c>
      <c r="HQ88" s="57">
        <f>HP88*'DEPRECATED - DT-Prelim Calcs'!$C$21/HK$2/'DEPRECATED - DT-Prelim Calcs'!$C$19/'DEPRECATED - DT-Prelim Calcs'!$C$18*3.39*'DEPRECATED - DT-Prelim Calcs'!$C$20</f>
        <v>25.773080821789936</v>
      </c>
      <c r="HR88" s="46">
        <f t="shared" si="163"/>
        <v>0</v>
      </c>
      <c r="HS88" s="57">
        <f>HQ87*'DEPRECATED - DT-Prelim Calcs'!$C$11+HS87</f>
        <v>-18.291095751762185</v>
      </c>
      <c r="HT88" s="57">
        <f>HT87+0.5*HQ88*'DEPRECATED - DT-Prelim Calcs'!$C$11^2+HS88*'DEPRECATED - DT-Prelim Calcs'!$C$11</f>
        <v>-138068.44626285907</v>
      </c>
      <c r="HU88" s="57">
        <f>MIN('Drive Train'!$F$35-HO87*'DEPRECATED - DT-Prelim Calcs'!$C$21*'Drive Train'!$F$39,HU87+HO$2)</f>
        <v>10.200000000000001</v>
      </c>
      <c r="HV88" s="57">
        <f>'Drive Train'!$F$35-HO88*'DEPRECATED - DT-Prelim Calcs'!$C$21*'Drive Train'!$F$39</f>
        <v>10.200000000000001</v>
      </c>
      <c r="HW88" s="1">
        <f>IF(HT88&gt;='Drive Train'!$F$29,1,0)</f>
        <v>0</v>
      </c>
      <c r="HX88" s="57">
        <f t="shared" si="164"/>
        <v>40.740740740740726</v>
      </c>
      <c r="HY88" s="63">
        <f>HY87+'DEPRECATED - DT-Prelim Calcs'!$C$11</f>
        <v>336</v>
      </c>
      <c r="HZ88" s="2">
        <f>IJ88/'Drive Train'!$F$35</f>
        <v>0.80645161290322598</v>
      </c>
      <c r="IA88" s="46">
        <f>IH88*12*60/(PI() * 'Drive Train'!$F$15)/HZ$2*HZ88</f>
        <v>-172158.57670084582</v>
      </c>
      <c r="IB88" s="2">
        <f>('DEPRECATED - DT-Prelim Calcs'!$C$6*HZ88-IA88)/('DEPRECATED - DT-Prelim Calcs'!$C$6*HZ88)*'DEPRECATED - DT-Prelim Calcs'!$C$7*HZ88</f>
        <v>79.786356989167771</v>
      </c>
      <c r="IC88" s="57">
        <f>IB88/'DEPRECATED - DT-Prelim Calcs'!$C$7*('DEPRECATED - DT-Prelim Calcs'!$C$8-'DEPRECATED - DT-Prelim Calcs'!$C$9)+'DEPRECATED - DT-Prelim Calcs'!$C$9</f>
        <v>4250.2475525768568</v>
      </c>
      <c r="ID88" s="57">
        <f t="shared" si="117"/>
        <v>39.999999999999986</v>
      </c>
      <c r="IE88" s="2">
        <f t="shared" si="165"/>
        <v>0.99579519204165001</v>
      </c>
      <c r="IF88" s="57">
        <f>IE88*'DEPRECATED - DT-Prelim Calcs'!$C$21/HZ$2/'DEPRECATED - DT-Prelim Calcs'!$C$19/'DEPRECATED - DT-Prelim Calcs'!$C$18*3.39*'DEPRECATED - DT-Prelim Calcs'!$C$20</f>
        <v>25.773080821789936</v>
      </c>
      <c r="IG88" s="46">
        <f t="shared" si="166"/>
        <v>0</v>
      </c>
      <c r="IH88" s="57">
        <f>IF87*'DEPRECATED - DT-Prelim Calcs'!$C$11+IH87</f>
        <v>-521.62182222239949</v>
      </c>
      <c r="II88" s="57">
        <f>II87+0.5*IF88*'DEPRECATED - DT-Prelim Calcs'!$C$11^2+IH88*'DEPRECATED - DT-Prelim Calcs'!$C$11</f>
        <v>-133481.3699325581</v>
      </c>
      <c r="IJ88" s="57">
        <f>MIN('Drive Train'!$F$35-ID87*'DEPRECATED - DT-Prelim Calcs'!$C$21*'Drive Train'!$F$39,IJ87+ID$2)</f>
        <v>10.000000000000002</v>
      </c>
      <c r="IK88" s="57">
        <f>'Drive Train'!$F$35-ID88*'DEPRECATED - DT-Prelim Calcs'!$C$21*'Drive Train'!$F$39</f>
        <v>10.000000000000002</v>
      </c>
      <c r="IL88" s="1">
        <f>IF(II88&gt;='Drive Train'!$F$29,1,0)</f>
        <v>0</v>
      </c>
      <c r="IM88" s="57">
        <f t="shared" si="167"/>
        <v>44.444444444444429</v>
      </c>
      <c r="IN88" s="63">
        <f>IN87+'DEPRECATED - DT-Prelim Calcs'!$C$11</f>
        <v>336</v>
      </c>
      <c r="IO88" s="2">
        <f>IY88/'Drive Train'!$F$35</f>
        <v>0.79032258064516137</v>
      </c>
      <c r="IP88" s="46">
        <f>IW88*12*60/(PI() * 'Drive Train'!$F$15)/IO$2*IO88</f>
        <v>22733.685136838751</v>
      </c>
      <c r="IQ88" s="2">
        <f>('DEPRECATED - DT-Prelim Calcs'!$C$6*IO88-IP88)/('DEPRECATED - DT-Prelim Calcs'!$C$6*IO88)*'DEPRECATED - DT-Prelim Calcs'!$C$7*IO88</f>
        <v>-8.3745310571519873</v>
      </c>
      <c r="IR88" s="57">
        <f>IQ88/'DEPRECATED - DT-Prelim Calcs'!$C$7*('DEPRECATED - DT-Prelim Calcs'!$C$8-'DEPRECATED - DT-Prelim Calcs'!$C$9)+'DEPRECATED - DT-Prelim Calcs'!$C$9</f>
        <v>-443.13084424589215</v>
      </c>
      <c r="IS88" s="57">
        <f t="shared" si="118"/>
        <v>-443.13084424589215</v>
      </c>
      <c r="IT88" s="2">
        <f t="shared" si="168"/>
        <v>-10.480490823263608</v>
      </c>
      <c r="IU88" s="57">
        <f>IT88*'DEPRECATED - DT-Prelim Calcs'!$C$21/IO$2/'DEPRECATED - DT-Prelim Calcs'!$C$19/'DEPRECATED - DT-Prelim Calcs'!$C$18*3.39*'DEPRECATED - DT-Prelim Calcs'!$C$20</f>
        <v>-271.25511269661052</v>
      </c>
      <c r="IV88" s="46">
        <f t="shared" si="169"/>
        <v>1</v>
      </c>
      <c r="IW88" s="57">
        <f>IU87*'DEPRECATED - DT-Prelim Calcs'!$C$11+IW87</f>
        <v>70.286327767060271</v>
      </c>
      <c r="IX88" s="57">
        <f>IX87+0.5*IU88*'DEPRECATED - DT-Prelim Calcs'!$C$11^2+IW88*'DEPRECATED - DT-Prelim Calcs'!$C$11</f>
        <v>-164504.28643791395</v>
      </c>
      <c r="IY88" s="57">
        <f>MIN('Drive Train'!$F$35-IS87*'DEPRECATED - DT-Prelim Calcs'!$C$21*'Drive Train'!$F$39,IY87+IS$2)</f>
        <v>9.8000000000000007</v>
      </c>
      <c r="IZ88" s="57">
        <f>'Drive Train'!$F$35-IS88*'DEPRECATED - DT-Prelim Calcs'!$C$21*'Drive Train'!$F$39</f>
        <v>38.98785065475353</v>
      </c>
      <c r="JA88" s="1">
        <f>IF(IX88&gt;='Drive Train'!$F$29,1,0)</f>
        <v>0</v>
      </c>
      <c r="JB88" s="57">
        <f t="shared" si="170"/>
        <v>-492.36760471765791</v>
      </c>
      <c r="JC88" s="63">
        <f>JC87+'DEPRECATED - DT-Prelim Calcs'!$C$11</f>
        <v>336</v>
      </c>
      <c r="JD88" s="2">
        <f>JN88/'Drive Train'!$F$35</f>
        <v>0.77419354838709686</v>
      </c>
      <c r="JE88" s="46">
        <f>JL88*12*60/(PI() * 'Drive Train'!$F$15)/JD$2*JD88</f>
        <v>-117594.78578829483</v>
      </c>
      <c r="JF88" s="2">
        <f>('DEPRECATED - DT-Prelim Calcs'!$C$6*JD88-JE88)/('DEPRECATED - DT-Prelim Calcs'!$C$6*JD88)*'DEPRECATED - DT-Prelim Calcs'!$C$7*JD88</f>
        <v>55.037182389659911</v>
      </c>
      <c r="JG88" s="57">
        <f>JF88/'DEPRECATED - DT-Prelim Calcs'!$C$7*('DEPRECATED - DT-Prelim Calcs'!$C$8-'DEPRECATED - DT-Prelim Calcs'!$C$9)+'DEPRECATED - DT-Prelim Calcs'!$C$9</f>
        <v>2932.6877595823094</v>
      </c>
      <c r="JH88" s="57">
        <f t="shared" si="119"/>
        <v>46.666666666666657</v>
      </c>
      <c r="JI88" s="2">
        <f t="shared" si="171"/>
        <v>0.99579519204165001</v>
      </c>
      <c r="JJ88" s="57">
        <f>JI88*'DEPRECATED - DT-Prelim Calcs'!$C$21/JD$2/'DEPRECATED - DT-Prelim Calcs'!$C$19/'DEPRECATED - DT-Prelim Calcs'!$C$18*3.39*'DEPRECATED - DT-Prelim Calcs'!$C$20</f>
        <v>25.773080821789936</v>
      </c>
      <c r="JK88" s="46">
        <f t="shared" si="172"/>
        <v>0</v>
      </c>
      <c r="JL88" s="57">
        <f>JJ87*'DEPRECATED - DT-Prelim Calcs'!$C$11+JL87</f>
        <v>-371.14526196229178</v>
      </c>
      <c r="JM88" s="57">
        <f>JM87+0.5*JJ88*'DEPRECATED - DT-Prelim Calcs'!$C$11^2+JL88*'DEPRECATED - DT-Prelim Calcs'!$C$11</f>
        <v>-207543.30411096924</v>
      </c>
      <c r="JN88" s="57">
        <f>MIN('Drive Train'!$F$35-JH87*'DEPRECATED - DT-Prelim Calcs'!$C$21*'Drive Train'!$F$39,JN87+JH$2)</f>
        <v>9.6000000000000014</v>
      </c>
      <c r="JO88" s="57">
        <f>'Drive Train'!$F$35-JH88*'DEPRECATED - DT-Prelim Calcs'!$C$21*'Drive Train'!$F$39</f>
        <v>9.6000000000000014</v>
      </c>
      <c r="JP88" s="1">
        <f>IF(JM88&gt;='Drive Train'!$F$29,1,0)</f>
        <v>0</v>
      </c>
      <c r="JQ88" s="57">
        <f>MIN(JG88,'DEPRECATED - DT-Prelim Calcs'!$C$10)*'DEPRECATED - DT-Prelim Calcs'!$C$11*1000/60/60</f>
        <v>103.33333333333333</v>
      </c>
      <c r="JR88" s="63">
        <f>JR87+'DEPRECATED - DT-Prelim Calcs'!$C$11</f>
        <v>336</v>
      </c>
      <c r="JS88" s="2">
        <f>KC88/'Drive Train'!$F$35</f>
        <v>0.75806451612903225</v>
      </c>
      <c r="JT88" s="46">
        <f>KA88*12*60/(PI() * 'Drive Train'!$F$15)/JS$2*JS88</f>
        <v>-201821.04578062592</v>
      </c>
      <c r="JU88" s="2">
        <f>('DEPRECATED - DT-Prelim Calcs'!$C$6*JS88-JT88)/('DEPRECATED - DT-Prelim Calcs'!$C$6*JS88)*'DEPRECATED - DT-Prelim Calcs'!$C$7*JS88</f>
        <v>93.081854870608012</v>
      </c>
      <c r="JV88" s="57">
        <f>JU88/'DEPRECATED - DT-Prelim Calcs'!$C$7*('DEPRECATED - DT-Prelim Calcs'!$C$8-'DEPRECATED - DT-Prelim Calcs'!$C$9)+'DEPRECATED - DT-Prelim Calcs'!$C$9</f>
        <v>4958.0535186302932</v>
      </c>
      <c r="JW88" s="57">
        <f t="shared" si="120"/>
        <v>49.999999999999993</v>
      </c>
      <c r="JX88" s="2">
        <f t="shared" si="173"/>
        <v>0.99579519204165001</v>
      </c>
      <c r="JY88" s="57">
        <f>JX88*'DEPRECATED - DT-Prelim Calcs'!$C$21/JS$2/'DEPRECATED - DT-Prelim Calcs'!$C$19/'DEPRECATED - DT-Prelim Calcs'!$C$18*3.39*'DEPRECATED - DT-Prelim Calcs'!$C$20</f>
        <v>25.773080821789936</v>
      </c>
      <c r="JZ88" s="46">
        <f t="shared" si="174"/>
        <v>0</v>
      </c>
      <c r="KA88" s="57">
        <f>JY87*'DEPRECATED - DT-Prelim Calcs'!$C$11+KA87</f>
        <v>-650.52753997085847</v>
      </c>
      <c r="KB88" s="57">
        <f>KB87+0.5*JY88*'DEPRECATED - DT-Prelim Calcs'!$C$11^2+KA88*'DEPRECATED - DT-Prelim Calcs'!$C$11</f>
        <v>-191957.50819776097</v>
      </c>
      <c r="KC88" s="57">
        <f>MIN('Drive Train'!$F$35-JW87*'DEPRECATED - DT-Prelim Calcs'!$C$21*'Drive Train'!$F$39,KC87+JW$2)</f>
        <v>9.4</v>
      </c>
      <c r="KD88" s="57">
        <f>'Drive Train'!$F$35-JW88*'DEPRECATED - DT-Prelim Calcs'!$C$21*'Drive Train'!$F$39</f>
        <v>9.4</v>
      </c>
      <c r="KE88" s="1">
        <f>IF(KB88&gt;='Drive Train'!$F$29,1,0)</f>
        <v>0</v>
      </c>
      <c r="KF88" s="57">
        <f>MIN(JV88,'DEPRECATED - DT-Prelim Calcs'!$C$10)*'DEPRECATED - DT-Prelim Calcs'!$C$11*1000/60/60</f>
        <v>103.33333333333333</v>
      </c>
      <c r="KG88" s="63">
        <f>KG87+'DEPRECATED - DT-Prelim Calcs'!$C$11</f>
        <v>336</v>
      </c>
      <c r="KH88" s="2">
        <f>KR88/'Drive Train'!$F$35</f>
        <v>0.74193548387096786</v>
      </c>
      <c r="KI88" s="46">
        <f>KP88*12*60/(PI() * 'Drive Train'!$F$15)/KH$2*KH88</f>
        <v>-379006.26507023023</v>
      </c>
      <c r="KJ88" s="2">
        <f>('DEPRECATED - DT-Prelim Calcs'!$C$6*KH88-KI88)/('DEPRECATED - DT-Prelim Calcs'!$C$6*KH88)*'DEPRECATED - DT-Prelim Calcs'!$C$7*KH88</f>
        <v>173.15862714638325</v>
      </c>
      <c r="KK88" s="57">
        <f>KJ88/'DEPRECATED - DT-Prelim Calcs'!$C$7*('DEPRECATED - DT-Prelim Calcs'!$C$8-'DEPRECATED - DT-Prelim Calcs'!$C$9)+'DEPRECATED - DT-Prelim Calcs'!$C$9</f>
        <v>9221.0617688302791</v>
      </c>
      <c r="KL88" s="57">
        <f t="shared" si="121"/>
        <v>53.333333333333329</v>
      </c>
      <c r="KM88" s="2">
        <f t="shared" si="175"/>
        <v>0.99579519204165001</v>
      </c>
      <c r="KN88" s="57">
        <f>KM88*'DEPRECATED - DT-Prelim Calcs'!$C$21/KH$2/'DEPRECATED - DT-Prelim Calcs'!$C$19/'DEPRECATED - DT-Prelim Calcs'!$C$18*3.39*'DEPRECATED - DT-Prelim Calcs'!$C$20</f>
        <v>25.773080821789936</v>
      </c>
      <c r="KO88" s="46">
        <f t="shared" si="176"/>
        <v>0</v>
      </c>
      <c r="KP88" s="57">
        <f>KN87*'DEPRECATED - DT-Prelim Calcs'!$C$11+KP87</f>
        <v>-1248.2042302801137</v>
      </c>
      <c r="KQ88" s="57">
        <f>KQ87+0.5*KN88*'DEPRECATED - DT-Prelim Calcs'!$C$11^2+KP88*'DEPRECATED - DT-Prelim Calcs'!$C$11</f>
        <v>-156769.80955414602</v>
      </c>
      <c r="KR88" s="57">
        <f>MIN('Drive Train'!$F$35-KL87*'DEPRECATED - DT-Prelim Calcs'!$C$21*'Drive Train'!$F$39,KR87+KL$2)</f>
        <v>9.2000000000000011</v>
      </c>
      <c r="KS88" s="57">
        <f>'Drive Train'!$F$35-KL88*'DEPRECATED - DT-Prelim Calcs'!$C$21*'Drive Train'!$F$39</f>
        <v>9.2000000000000011</v>
      </c>
      <c r="KT88" s="1">
        <f>IF(KQ88&gt;='Drive Train'!$F$29,1,0)</f>
        <v>0</v>
      </c>
      <c r="KU88" s="57">
        <f>MIN(KK88,'DEPRECATED - DT-Prelim Calcs'!$C$10)*'DEPRECATED - DT-Prelim Calcs'!$C$11*1000/60/60</f>
        <v>103.33333333333333</v>
      </c>
      <c r="KV88" s="63">
        <f>KV87+'DEPRECATED - DT-Prelim Calcs'!$C$11</f>
        <v>336</v>
      </c>
      <c r="KW88" s="2">
        <f>LG88/'Drive Train'!$F$35</f>
        <v>0.72580645161290325</v>
      </c>
      <c r="KX88" s="46">
        <f>LE88*12*60/(PI() * 'Drive Train'!$F$15)/KW$2*KW88</f>
        <v>-100943.31088352225</v>
      </c>
      <c r="KY88" s="2">
        <f>('DEPRECATED - DT-Prelim Calcs'!$C$6*KW88-KX88)/('DEPRECATED - DT-Prelim Calcs'!$C$6*KW88)*'DEPRECATED - DT-Prelim Calcs'!$C$7*KW88</f>
        <v>47.391478582024739</v>
      </c>
      <c r="KZ88" s="57">
        <f>KY88/'DEPRECATED - DT-Prelim Calcs'!$C$7*('DEPRECATED - DT-Prelim Calcs'!$C$8-'DEPRECATED - DT-Prelim Calcs'!$C$9)+'DEPRECATED - DT-Prelim Calcs'!$C$9</f>
        <v>2525.6571377899477</v>
      </c>
      <c r="LA88" s="57">
        <f t="shared" si="122"/>
        <v>56.666666666666664</v>
      </c>
      <c r="LB88" s="2">
        <f t="shared" si="177"/>
        <v>0.99579519204165001</v>
      </c>
      <c r="LC88" s="57">
        <f>LB88*'DEPRECATED - DT-Prelim Calcs'!$C$21/KW$2/'DEPRECATED - DT-Prelim Calcs'!$C$19/'DEPRECATED - DT-Prelim Calcs'!$C$18*3.39*'DEPRECATED - DT-Prelim Calcs'!$C$20</f>
        <v>25.773080821789936</v>
      </c>
      <c r="LD88" s="46">
        <f t="shared" si="178"/>
        <v>0</v>
      </c>
      <c r="LE88" s="57">
        <f>LC87*'DEPRECATED - DT-Prelim Calcs'!$C$11+LE87</f>
        <v>-339.83031983433477</v>
      </c>
      <c r="LF88" s="57">
        <f>LF87+0.5*LC88*'DEPRECATED - DT-Prelim Calcs'!$C$11^2+LE88*'DEPRECATED - DT-Prelim Calcs'!$C$11</f>
        <v>-183618.92506893276</v>
      </c>
      <c r="LG88" s="57">
        <f>MIN('Drive Train'!$F$35-LA87*'DEPRECATED - DT-Prelim Calcs'!$C$21*'Drive Train'!$F$39,LG87+LA$2)</f>
        <v>9</v>
      </c>
      <c r="LH88" s="57">
        <f>'Drive Train'!$F$35-LA88*'DEPRECATED - DT-Prelim Calcs'!$C$21*'Drive Train'!$F$39</f>
        <v>9</v>
      </c>
      <c r="LI88" s="1">
        <f>IF(LF88&gt;='Drive Train'!$F$29,1,0)</f>
        <v>0</v>
      </c>
      <c r="LJ88" s="57">
        <f>MIN(KZ88,'DEPRECATED - DT-Prelim Calcs'!$C$10)*'DEPRECATED - DT-Prelim Calcs'!$C$11*1000/60/60</f>
        <v>103.33333333333333</v>
      </c>
      <c r="LK88" s="63">
        <f>LK87+'DEPRECATED - DT-Prelim Calcs'!$C$11</f>
        <v>336</v>
      </c>
      <c r="LL88" s="2">
        <f>LV88/'Drive Train'!$F$35</f>
        <v>2.5271534415826657</v>
      </c>
      <c r="LM88" s="46">
        <f>LT88*12*60/(PI() * 'Drive Train'!$F$15)/LL$2*LL88</f>
        <v>-767507.22963711491</v>
      </c>
      <c r="LN88" s="2">
        <f>('DEPRECATED - DT-Prelim Calcs'!$C$6*LL88-LM88)/('DEPRECATED - DT-Prelim Calcs'!$C$6*LL88)*'DEPRECATED - DT-Prelim Calcs'!$C$7*LL88</f>
        <v>353.12466557760013</v>
      </c>
      <c r="LO88" s="57">
        <f>LN88/'DEPRECATED - DT-Prelim Calcs'!$C$7*('DEPRECATED - DT-Prelim Calcs'!$C$8-'DEPRECATED - DT-Prelim Calcs'!$C$9)+'DEPRECATED - DT-Prelim Calcs'!$C$9</f>
        <v>18801.826387388424</v>
      </c>
      <c r="LP88" s="57">
        <f t="shared" si="123"/>
        <v>60</v>
      </c>
      <c r="LQ88" s="2">
        <f t="shared" si="179"/>
        <v>0.99579519204165001</v>
      </c>
      <c r="LR88" s="57">
        <f>LQ88*'DEPRECATED - DT-Prelim Calcs'!$C$21/LL$2/'DEPRECATED - DT-Prelim Calcs'!$C$19/'DEPRECATED - DT-Prelim Calcs'!$C$18*3.39*'DEPRECATED - DT-Prelim Calcs'!$C$20</f>
        <v>25.773080821789936</v>
      </c>
      <c r="LS88" s="46">
        <f t="shared" si="180"/>
        <v>0</v>
      </c>
      <c r="LT88" s="57">
        <f>LR87*'DEPRECATED - DT-Prelim Calcs'!$C$11+LT87</f>
        <v>-742.08946546174934</v>
      </c>
      <c r="LU88" s="57">
        <f>LU87+0.5*LR88*'DEPRECATED - DT-Prelim Calcs'!$C$11^2+LT88*'DEPRECATED - DT-Prelim Calcs'!$C$11</f>
        <v>-171409.62395875351</v>
      </c>
      <c r="LV88" s="57">
        <f>MIN('Drive Train'!$F$35-LP87*'DEPRECATED - DT-Prelim Calcs'!$C$21*'Drive Train'!$F$39,LV87+LP$2)</f>
        <v>31.336702675625055</v>
      </c>
      <c r="LW88" s="57">
        <f>'Drive Train'!$F$35-LP88*'DEPRECATED - DT-Prelim Calcs'!$C$21*'Drive Train'!$F$39</f>
        <v>8.8000000000000007</v>
      </c>
      <c r="LX88" s="1">
        <f>IF(LU88&gt;='Drive Train'!$F$29,1,0)</f>
        <v>0</v>
      </c>
      <c r="LY88" s="57">
        <f>MIN(LO88,'DEPRECATED - DT-Prelim Calcs'!$C$10)*'DEPRECATED - DT-Prelim Calcs'!$C$11*1000/60/60</f>
        <v>103.33333333333333</v>
      </c>
      <c r="LZ88" s="63">
        <f>LZ87+'DEPRECATED - DT-Prelim Calcs'!$C$11</f>
        <v>336</v>
      </c>
    </row>
    <row r="89" spans="18:338" x14ac:dyDescent="0.2">
      <c r="R89" s="63">
        <f>R88+'DEPRECATED - DT-Prelim Calcs'!$C$11</f>
        <v>340</v>
      </c>
      <c r="S89" s="2">
        <f>AG89/'Drive Train'!$F$35</f>
        <v>0</v>
      </c>
      <c r="T89" s="46">
        <f>AE89*12*60/(PI() * 'Drive Train'!$F$15)/S$2*ABS(S89)</f>
        <v>0</v>
      </c>
      <c r="U89" s="2">
        <f>IF(OR(AD88=1,AND($C$32=Motors!$C$32,'DEPRECATED - DT-Prelim Calcs'!AI88=1)),0,IF(AG89=0,-(V88+$C$9)/($C$8-$C$9)*$C$7,($C$6*S89-T89)/($C$6*S89)*$C$7*S89))</f>
        <v>0</v>
      </c>
      <c r="V89" s="57">
        <f>IF(AND(AD88=1,AI88=1),0,ABS(U89/$C$7*($C$8-$C$9)+$C$9) *'Drive Train'!$AA$49 + V88*(1-'Drive Train'!$AA$49))</f>
        <v>0</v>
      </c>
      <c r="W89" s="57">
        <f t="shared" si="96"/>
        <v>0</v>
      </c>
      <c r="X89" s="2">
        <f>MAX(MIN(IF(AND(AI88=1,AG89&lt;0),-1,1)*(W89-$C$9)/($C$8-$C$9)*$C$7-$C$29*AE89/T$2 -  AI88*$C$29/2,X$2),MAX(X$4:X88)*-1)</f>
        <v>-0.2458281045106315</v>
      </c>
      <c r="Y89" s="57">
        <f t="shared" si="97"/>
        <v>0</v>
      </c>
      <c r="Z89" s="57">
        <f t="shared" si="98"/>
        <v>0</v>
      </c>
      <c r="AA89" s="57">
        <f t="shared" si="99"/>
        <v>0</v>
      </c>
      <c r="AB89" s="57" t="e">
        <f t="shared" si="100"/>
        <v>#N/A</v>
      </c>
      <c r="AC89" s="46">
        <f t="shared" si="124"/>
        <v>1</v>
      </c>
      <c r="AD89" s="1">
        <f t="shared" si="101"/>
        <v>1</v>
      </c>
      <c r="AE89" s="57">
        <f t="shared" si="102"/>
        <v>0</v>
      </c>
      <c r="AF89" s="57" t="e">
        <f t="shared" si="103"/>
        <v>#N/A</v>
      </c>
      <c r="AG89" s="57">
        <f>IF(AI88=0,MIN('Drive Train'!$F$35-W88*$C$21*'Drive Train'!$F$39,AG88+W$2)-$C$3,IF(AE88-1&lt;=0,0,IF($C$32=Motors!$C$30,MAX(MAX(AG$4:AG88)*-1,AG88-W$2),MAX(0,MAX(AG$4:AG88)*-1,AG88-W$2))))</f>
        <v>0</v>
      </c>
      <c r="AH89" s="57">
        <f>'Drive Train'!$F$35-ABS(W89)*'DEPRECATED - DT-Prelim Calcs'!$C$21*'Drive Train'!$F$39</f>
        <v>12.4</v>
      </c>
      <c r="AI89" s="1">
        <f>IF(AJ89&gt;='Drive Train'!$F$29,1,0)</f>
        <v>1</v>
      </c>
      <c r="AJ89" s="57">
        <f>AJ88+0.5*Y89*'DEPRECATED - DT-Prelim Calcs'!$C$11^2+AE89*'DEPRECATED - DT-Prelim Calcs'!$C$11</f>
        <v>784.33981740885292</v>
      </c>
      <c r="AK89" s="57">
        <f t="shared" si="181"/>
        <v>0</v>
      </c>
      <c r="AL89" s="63">
        <f>AL88+'DEPRECATED - DT-Prelim Calcs'!$C$11</f>
        <v>340</v>
      </c>
      <c r="AM89" s="2">
        <f>AW89/'Drive Train'!$F$35</f>
        <v>0.90171798777997147</v>
      </c>
      <c r="AN89" s="46">
        <f>AU89*12*60/(PI() * 'Drive Train'!$F$15)/AM$2*AM89</f>
        <v>4074.5129709088915</v>
      </c>
      <c r="AO89" s="2">
        <f>('DEPRECATED - DT-Prelim Calcs'!$C$6*AM89-AN89)/('DEPRECATED - DT-Prelim Calcs'!$C$6*AM89)*'DEPRECATED - DT-Prelim Calcs'!$C$7*AM89</f>
        <v>0.3308183505702888</v>
      </c>
      <c r="AP89" s="57">
        <f>AO89/'DEPRECATED - DT-Prelim Calcs'!$C$7*('DEPRECATED - DT-Prelim Calcs'!$C$8-'DEPRECATED - DT-Prelim Calcs'!$C$9)+'DEPRECATED - DT-Prelim Calcs'!$C$9</f>
        <v>20.311615924551059</v>
      </c>
      <c r="AQ89" s="57">
        <f t="shared" si="105"/>
        <v>20.311615924551059</v>
      </c>
      <c r="AR89" s="2">
        <f t="shared" si="125"/>
        <v>6.2812105516840688E-10</v>
      </c>
      <c r="AS89" s="57">
        <f>AR89*'DEPRECATED - DT-Prelim Calcs'!$C$21/AM$2/'DEPRECATED - DT-Prelim Calcs'!$C$19/'DEPRECATED - DT-Prelim Calcs'!$C$18*3.39*'DEPRECATED - DT-Prelim Calcs'!$C$20</f>
        <v>4.5519522066671548E-9</v>
      </c>
      <c r="AT89" s="46">
        <f t="shared" si="126"/>
        <v>0</v>
      </c>
      <c r="AU89" s="57">
        <f>AS88*'DEPRECATED - DT-Prelim Calcs'!$C$11+AU88</f>
        <v>39.432321258588757</v>
      </c>
      <c r="AV89" s="57">
        <f>AV88+0.5*AS89*'DEPRECATED - DT-Prelim Calcs'!$C$11^2+AU89*'DEPRECATED - DT-Prelim Calcs'!$C$11</f>
        <v>13362.37566675366</v>
      </c>
      <c r="AW89" s="57">
        <f>MIN('Drive Train'!$F$35-AQ88*'DEPRECATED - DT-Prelim Calcs'!$C$21*'Drive Train'!$F$39,AW88+AQ$2)</f>
        <v>11.181303048471646</v>
      </c>
      <c r="AX89" s="57">
        <f>'Drive Train'!$F$35-AQ89*'DEPRECATED - DT-Prelim Calcs'!$C$21*'Drive Train'!$F$39</f>
        <v>11.181303044526937</v>
      </c>
      <c r="AY89" s="1">
        <f>IF(AV89&gt;='Drive Train'!$F$29,1,0)</f>
        <v>1</v>
      </c>
      <c r="AZ89" s="57">
        <f t="shared" si="127"/>
        <v>22.568462138390068</v>
      </c>
      <c r="BA89" s="63">
        <f>BA88+'DEPRECATED - DT-Prelim Calcs'!$C$11</f>
        <v>340</v>
      </c>
      <c r="BB89" s="2">
        <f>BL89/'Drive Train'!$F$35</f>
        <v>1.2947645109136325</v>
      </c>
      <c r="BC89" s="46">
        <f>BJ89*12*60/(PI() * 'Drive Train'!$F$15)/BB$2*BB89</f>
        <v>-4259.0909454574048</v>
      </c>
      <c r="BD89" s="2">
        <f>('DEPRECATED - DT-Prelim Calcs'!$C$6*BB89-BC89)/('DEPRECATED - DT-Prelim Calcs'!$C$6*BB89)*'DEPRECATED - DT-Prelim Calcs'!$C$7*BB89</f>
        <v>5.046162804988974</v>
      </c>
      <c r="BE89" s="57">
        <f>BD89/'DEPRECATED - DT-Prelim Calcs'!$C$7*('DEPRECATED - DT-Prelim Calcs'!$C$8-'DEPRECATED - DT-Prelim Calcs'!$C$9)+'DEPRECATED - DT-Prelim Calcs'!$C$9</f>
        <v>271.34011945231759</v>
      </c>
      <c r="BF89" s="57">
        <f t="shared" si="106"/>
        <v>93</v>
      </c>
      <c r="BG89" s="2">
        <f t="shared" si="128"/>
        <v>1.9370342980282906</v>
      </c>
      <c r="BH89" s="57">
        <f>BG89*'DEPRECATED - DT-Prelim Calcs'!$C$21/BB$2/'DEPRECATED - DT-Prelim Calcs'!$C$19/'DEPRECATED - DT-Prelim Calcs'!$C$18*3.39*'DEPRECATED - DT-Prelim Calcs'!$C$20</f>
        <v>20.276476816004418</v>
      </c>
      <c r="BI89" s="46">
        <f t="shared" si="129"/>
        <v>0</v>
      </c>
      <c r="BJ89" s="57">
        <f>BH88*'DEPRECATED - DT-Prelim Calcs'!$C$11+BJ88</f>
        <v>-19.873422054798311</v>
      </c>
      <c r="BK89" s="57">
        <f>BK88+0.5*BH89*'DEPRECATED - DT-Prelim Calcs'!$C$11^2+BJ89*'DEPRECATED - DT-Prelim Calcs'!$C$11</f>
        <v>7065.1578719449371</v>
      </c>
      <c r="BL89" s="57">
        <f>MIN('Drive Train'!$F$35-BF88*'DEPRECATED - DT-Prelim Calcs'!$C$21*'Drive Train'!$F$39,BL88+BF$2)</f>
        <v>16.055079935329044</v>
      </c>
      <c r="BM89" s="57">
        <f>'Drive Train'!$F$35-BF89*'DEPRECATED - DT-Prelim Calcs'!$C$21*'Drive Train'!$F$39</f>
        <v>6.82</v>
      </c>
      <c r="BN89" s="1">
        <f>IF(BK89&gt;='Drive Train'!$F$29,1,0)</f>
        <v>1</v>
      </c>
      <c r="BO89" s="57">
        <f t="shared" si="130"/>
        <v>103.33333333333333</v>
      </c>
      <c r="BP89" s="63">
        <f>BP88+'DEPRECATED - DT-Prelim Calcs'!$C$11</f>
        <v>340</v>
      </c>
      <c r="BQ89" s="2">
        <f>CA89/'Drive Train'!$F$35</f>
        <v>0.55000000000000004</v>
      </c>
      <c r="BR89" s="46">
        <f>BY89*12*60/(PI() * 'Drive Train'!$F$15)/BQ$2*BQ89</f>
        <v>-768.46198799080264</v>
      </c>
      <c r="BS89" s="2">
        <f>('DEPRECATED - DT-Prelim Calcs'!$C$6*BQ89-BR89)/('DEPRECATED - DT-Prelim Calcs'!$C$6*BQ89)*'DEPRECATED - DT-Prelim Calcs'!$C$7*BQ89</f>
        <v>1.6729659270277366</v>
      </c>
      <c r="BT89" s="57">
        <f>BS89/'DEPRECATED - DT-Prelim Calcs'!$C$7*('DEPRECATED - DT-Prelim Calcs'!$C$8-'DEPRECATED - DT-Prelim Calcs'!$C$9)+'DEPRECATED - DT-Prelim Calcs'!$C$9</f>
        <v>91.762874870397781</v>
      </c>
      <c r="BU89" s="57">
        <f t="shared" si="107"/>
        <v>91.762874870397781</v>
      </c>
      <c r="BV89" s="2">
        <f t="shared" si="131"/>
        <v>1.7752585512434198</v>
      </c>
      <c r="BW89" s="57">
        <f>BV89*'DEPRECATED - DT-Prelim Calcs'!$C$21/BQ$2/'DEPRECATED - DT-Prelim Calcs'!$C$19/'DEPRECATED - DT-Prelim Calcs'!$C$18*3.39*'DEPRECATED - DT-Prelim Calcs'!$C$20</f>
        <v>24.300900497012346</v>
      </c>
      <c r="BX89" s="46">
        <f t="shared" si="132"/>
        <v>0</v>
      </c>
      <c r="BY89" s="57">
        <f>BW88*'DEPRECATED - DT-Prelim Calcs'!$C$11+BY88</f>
        <v>-6.455065604371427</v>
      </c>
      <c r="BZ89" s="57">
        <f>BZ88+0.5*BW89*'DEPRECATED - DT-Prelim Calcs'!$C$11^2+BY89*'DEPRECATED - DT-Prelim Calcs'!$C$11</f>
        <v>-7458.7499773394447</v>
      </c>
      <c r="CA89" s="57">
        <f>MIN('Drive Train'!$F$35-BU88*'DEPRECATED - DT-Prelim Calcs'!$C$21*'Drive Train'!$F$39,CA88+BU$2)</f>
        <v>6.82</v>
      </c>
      <c r="CB89" s="57">
        <f>'Drive Train'!$F$35-BU89*'DEPRECATED - DT-Prelim Calcs'!$C$21*'Drive Train'!$F$39</f>
        <v>6.8942275077761339</v>
      </c>
      <c r="CC89" s="1">
        <f>IF(BZ89&gt;='Drive Train'!$F$29,1,0)</f>
        <v>0</v>
      </c>
      <c r="CD89" s="57">
        <f t="shared" si="133"/>
        <v>101.95874985599752</v>
      </c>
      <c r="CE89" s="63">
        <f>CE88+'DEPRECATED - DT-Prelim Calcs'!$C$11</f>
        <v>340</v>
      </c>
      <c r="CF89" s="2">
        <f>CP89/'Drive Train'!$F$35</f>
        <v>0.55000000000000004</v>
      </c>
      <c r="CG89" s="46">
        <f>CN89*12*60/(PI() * 'Drive Train'!$F$15)/CF$2*CF89</f>
        <v>-26776.44702749699</v>
      </c>
      <c r="CH89" s="2">
        <f>('DEPRECATED - DT-Prelim Calcs'!$C$6*CF89-CG89)/('DEPRECATED - DT-Prelim Calcs'!$C$6*CF89)*'DEPRECATED - DT-Prelim Calcs'!$C$7*CF89</f>
        <v>13.432673984290384</v>
      </c>
      <c r="CI89" s="57">
        <f>CH89/'DEPRECATED - DT-Prelim Calcs'!$C$7*('DEPRECATED - DT-Prelim Calcs'!$C$8-'DEPRECATED - DT-Prelim Calcs'!$C$9)+'DEPRECATED - DT-Prelim Calcs'!$C$9</f>
        <v>717.80874364500266</v>
      </c>
      <c r="CJ89" s="57">
        <f t="shared" si="108"/>
        <v>93</v>
      </c>
      <c r="CK89" s="2">
        <f t="shared" si="134"/>
        <v>1.5241763143494644</v>
      </c>
      <c r="CL89" s="57">
        <f>CK89*'DEPRECATED - DT-Prelim Calcs'!$C$21/CF$2/'DEPRECATED - DT-Prelim Calcs'!$C$19/'DEPRECATED - DT-Prelim Calcs'!$C$18*3.39*'DEPRECATED - DT-Prelim Calcs'!$C$20</f>
        <v>25.773080821789936</v>
      </c>
      <c r="CM89" s="46">
        <f t="shared" si="135"/>
        <v>0</v>
      </c>
      <c r="CN89" s="57">
        <f>CL88*'DEPRECATED - DT-Prelim Calcs'!$C$11+CN88</f>
        <v>-182.07941400610565</v>
      </c>
      <c r="CO89" s="57">
        <f>CO88+0.5*CL89*'DEPRECATED - DT-Prelim Calcs'!$C$11^2+CN89*'DEPRECATED - DT-Prelim Calcs'!$C$11</f>
        <v>-29651.053446374612</v>
      </c>
      <c r="CP89" s="57">
        <f>MIN('Drive Train'!$F$35-CJ88*'DEPRECATED - DT-Prelim Calcs'!$C$21*'Drive Train'!$F$39,CP88+CJ$2)</f>
        <v>6.82</v>
      </c>
      <c r="CQ89" s="57">
        <f>'Drive Train'!$F$35-CJ89*'DEPRECATED - DT-Prelim Calcs'!$C$21*'Drive Train'!$F$39</f>
        <v>6.82</v>
      </c>
      <c r="CR89" s="1">
        <f>IF(CO89&gt;='Drive Train'!$F$29,1,0)</f>
        <v>0</v>
      </c>
      <c r="CS89" s="57">
        <f t="shared" si="136"/>
        <v>103.33333333333333</v>
      </c>
      <c r="CT89" s="63">
        <f>CT88+'DEPRECATED - DT-Prelim Calcs'!$C$11</f>
        <v>340</v>
      </c>
      <c r="CU89" s="2">
        <f>DE89/'Drive Train'!$F$35</f>
        <v>0.55000000000000004</v>
      </c>
      <c r="CV89" s="46">
        <f>DC89*12*60/(PI() * 'Drive Train'!$F$15)/CU$2*CU89</f>
        <v>-10794.610850072064</v>
      </c>
      <c r="CW89" s="2">
        <f>('DEPRECATED - DT-Prelim Calcs'!$C$6*CU89-CV89)/('DEPRECATED - DT-Prelim Calcs'!$C$6*CU89)*'DEPRECATED - DT-Prelim Calcs'!$C$7*CU89</f>
        <v>6.2063653187005015</v>
      </c>
      <c r="CX89" s="57">
        <f>CW89/'DEPRECATED - DT-Prelim Calcs'!$C$7*('DEPRECATED - DT-Prelim Calcs'!$C$8-'DEPRECATED - DT-Prelim Calcs'!$C$9)+'DEPRECATED - DT-Prelim Calcs'!$C$9</f>
        <v>333.10525742293538</v>
      </c>
      <c r="CY89" s="57">
        <f t="shared" si="109"/>
        <v>93</v>
      </c>
      <c r="CZ89" s="2">
        <f t="shared" si="137"/>
        <v>1.2803081040535502</v>
      </c>
      <c r="DA89" s="57">
        <f>CZ89*'DEPRECATED - DT-Prelim Calcs'!$C$21/CU$2/'DEPRECATED - DT-Prelim Calcs'!$C$19/'DEPRECATED - DT-Prelim Calcs'!$C$18*3.39*'DEPRECATED - DT-Prelim Calcs'!$C$20</f>
        <v>25.773080821789936</v>
      </c>
      <c r="DB89" s="46">
        <f t="shared" si="138"/>
        <v>0</v>
      </c>
      <c r="DC89" s="57">
        <f>DA88*'DEPRECATED - DT-Prelim Calcs'!$C$11+DC88</f>
        <v>-61.65867299081286</v>
      </c>
      <c r="DD89" s="57">
        <f>DD88+0.5*DA89*'DEPRECATED - DT-Prelim Calcs'!$C$11^2+DC89*'DEPRECATED - DT-Prelim Calcs'!$C$11</f>
        <v>-56368.15882079221</v>
      </c>
      <c r="DE89" s="57">
        <f>MIN('Drive Train'!$F$35-CY88*'DEPRECATED - DT-Prelim Calcs'!$C$21*'Drive Train'!$F$39,DE88+CY$2)</f>
        <v>6.82</v>
      </c>
      <c r="DF89" s="57">
        <f>'Drive Train'!$F$35-CY89*'DEPRECATED - DT-Prelim Calcs'!$C$21*'Drive Train'!$F$39</f>
        <v>6.82</v>
      </c>
      <c r="DG89" s="1">
        <f>IF(DD89&gt;='Drive Train'!$F$29,1,0)</f>
        <v>0</v>
      </c>
      <c r="DH89" s="57">
        <f t="shared" si="139"/>
        <v>103.33333333333333</v>
      </c>
      <c r="DI89" s="63">
        <f>DI88+'DEPRECATED - DT-Prelim Calcs'!$C$11</f>
        <v>340</v>
      </c>
      <c r="DJ89" s="2">
        <f>DT89/'Drive Train'!$F$35</f>
        <v>0.86985761470415346</v>
      </c>
      <c r="DK89" s="46">
        <f>DR89*12*60/(PI() * 'Drive Train'!$F$15)/DJ$2*DJ89</f>
        <v>8989.148506822301</v>
      </c>
      <c r="DL89" s="2">
        <f>('DEPRECATED - DT-Prelim Calcs'!$C$6*DJ89-DK89)/('DEPRECATED - DT-Prelim Calcs'!$C$6*DJ89)*'DEPRECATED - DT-Prelim Calcs'!$C$7*DJ89</f>
        <v>-1.9681549499591904</v>
      </c>
      <c r="DM89" s="57">
        <f>DL89/'DEPRECATED - DT-Prelim Calcs'!$C$7*('DEPRECATED - DT-Prelim Calcs'!$C$8-'DEPRECATED - DT-Prelim Calcs'!$C$9)+'DEPRECATED - DT-Prelim Calcs'!$C$9</f>
        <v>-102.07770957666561</v>
      </c>
      <c r="DN89" s="57">
        <f t="shared" si="110"/>
        <v>-102.07770957666561</v>
      </c>
      <c r="DO89" s="2">
        <f t="shared" si="140"/>
        <v>-2.724735209063013</v>
      </c>
      <c r="DP89" s="57">
        <f>DO89*'DEPRECATED - DT-Prelim Calcs'!$C$21/DJ$2/'DEPRECATED - DT-Prelim Calcs'!$C$19/'DEPRECATED - DT-Prelim Calcs'!$C$18*3.39*'DEPRECATED - DT-Prelim Calcs'!$C$20</f>
        <v>-63.625928653448405</v>
      </c>
      <c r="DQ89" s="46">
        <f t="shared" si="141"/>
        <v>1</v>
      </c>
      <c r="DR89" s="57">
        <f>DP88*'DEPRECATED - DT-Prelim Calcs'!$C$11+DR88</f>
        <v>27.98738159069125</v>
      </c>
      <c r="DS89" s="57">
        <f>DS88+0.5*DP89*'DEPRECATED - DT-Prelim Calcs'!$C$11^2+DR89*'DEPRECATED - DT-Prelim Calcs'!$C$11</f>
        <v>-93339.697999029755</v>
      </c>
      <c r="DT89" s="57">
        <f>MIN('Drive Train'!$F$35-DN88*'DEPRECATED - DT-Prelim Calcs'!$C$21*'Drive Train'!$F$39,DT88+DN$2)</f>
        <v>10.786234422331503</v>
      </c>
      <c r="DU89" s="57">
        <f>'Drive Train'!$F$35-DN89*'DEPRECATED - DT-Prelim Calcs'!$C$21*'Drive Train'!$F$39</f>
        <v>18.524662574599937</v>
      </c>
      <c r="DV89" s="1">
        <f>IF(DS89&gt;='Drive Train'!$F$29,1,0)</f>
        <v>0</v>
      </c>
      <c r="DW89" s="57">
        <f t="shared" si="142"/>
        <v>-113.41967730740625</v>
      </c>
      <c r="DX89" s="63">
        <f>DX88+'DEPRECATED - DT-Prelim Calcs'!$C$11</f>
        <v>340</v>
      </c>
      <c r="DY89" s="2">
        <f>EI89/'Drive Train'!$F$35</f>
        <v>0.55000000000000004</v>
      </c>
      <c r="DZ89" s="46">
        <f>EG89*12*60/(PI() * 'Drive Train'!$F$15)/DY$2*DY89</f>
        <v>-14318.494822167619</v>
      </c>
      <c r="EA89" s="2">
        <f>('DEPRECATED - DT-Prelim Calcs'!$C$6*DY89-DZ89)/('DEPRECATED - DT-Prelim Calcs'!$C$6*DY89)*'DEPRECATED - DT-Prelim Calcs'!$C$7*DY89</f>
        <v>7.7997162329125631</v>
      </c>
      <c r="EB89" s="57">
        <f>EA89/'DEPRECATED - DT-Prelim Calcs'!$C$7*('DEPRECATED - DT-Prelim Calcs'!$C$8-'DEPRECATED - DT-Prelim Calcs'!$C$9)+'DEPRECATED - DT-Prelim Calcs'!$C$9</f>
        <v>417.9297065073369</v>
      </c>
      <c r="EC89" s="57">
        <f t="shared" si="111"/>
        <v>93</v>
      </c>
      <c r="ED89" s="2">
        <f t="shared" si="143"/>
        <v>0.96993038185874991</v>
      </c>
      <c r="EE89" s="57">
        <f>ED89*'DEPRECATED - DT-Prelim Calcs'!$C$21/DY$2/'DEPRECATED - DT-Prelim Calcs'!$C$19/'DEPRECATED - DT-Prelim Calcs'!$C$18*3.39*'DEPRECATED - DT-Prelim Calcs'!$C$20</f>
        <v>25.773080821789936</v>
      </c>
      <c r="EF89" s="46">
        <f t="shared" si="144"/>
        <v>0</v>
      </c>
      <c r="EG89" s="57">
        <f>EE88*'DEPRECATED - DT-Prelim Calcs'!$C$11+EG88</f>
        <v>-61.959887250392953</v>
      </c>
      <c r="EH89" s="57">
        <f>EH88+0.5*EE89*'DEPRECATED - DT-Prelim Calcs'!$C$11^2+EG89*'DEPRECATED - DT-Prelim Calcs'!$C$11</f>
        <v>-158720.97316405704</v>
      </c>
      <c r="EI89" s="57">
        <f>MIN('Drive Train'!$F$35-EC88*'DEPRECATED - DT-Prelim Calcs'!$C$21*'Drive Train'!$F$39,EI88+EC$2)</f>
        <v>6.82</v>
      </c>
      <c r="EJ89" s="57">
        <f>'Drive Train'!$F$35-EC89*'DEPRECATED - DT-Prelim Calcs'!$C$21*'Drive Train'!$F$39</f>
        <v>6.82</v>
      </c>
      <c r="EK89" s="1">
        <f>IF(EH89&gt;='Drive Train'!$F$29,1,0)</f>
        <v>0</v>
      </c>
      <c r="EL89" s="57">
        <f t="shared" si="145"/>
        <v>103.33333333333333</v>
      </c>
      <c r="EM89" s="63">
        <f>EM88+'DEPRECATED - DT-Prelim Calcs'!$C$11</f>
        <v>340</v>
      </c>
      <c r="EN89" s="2">
        <f>EX89/'Drive Train'!$F$35</f>
        <v>0.55000000000000004</v>
      </c>
      <c r="EO89" s="46">
        <f>EV89*12*60/(PI() * 'Drive Train'!$F$15)/EN$2*EN89</f>
        <v>15867.079963995244</v>
      </c>
      <c r="EP89" s="2">
        <f>('DEPRECATED - DT-Prelim Calcs'!$C$6*EN89-EO89)/('DEPRECATED - DT-Prelim Calcs'!$C$6*EN89)*'DEPRECATED - DT-Prelim Calcs'!$C$7*EN89</f>
        <v>-5.8489207717126712</v>
      </c>
      <c r="EQ89" s="57">
        <f>EP89/'DEPRECATED - DT-Prelim Calcs'!$C$7*('DEPRECATED - DT-Prelim Calcs'!$C$8-'DEPRECATED - DT-Prelim Calcs'!$C$9)+'DEPRECATED - DT-Prelim Calcs'!$C$9</f>
        <v>-308.67615560611443</v>
      </c>
      <c r="ER89" s="57">
        <f t="shared" si="112"/>
        <v>-308.67615560611443</v>
      </c>
      <c r="ES89" s="2">
        <f t="shared" si="146"/>
        <v>-7.9610424817283167</v>
      </c>
      <c r="ET89" s="57">
        <f>ES89*'DEPRECATED - DT-Prelim Calcs'!$C$21/EN$2/'DEPRECATED - DT-Prelim Calcs'!$C$19/'DEPRECATED - DT-Prelim Calcs'!$C$18*3.39*'DEPRECATED - DT-Prelim Calcs'!$C$20</f>
        <v>-237.18296726651326</v>
      </c>
      <c r="EU89" s="46">
        <f t="shared" si="147"/>
        <v>1</v>
      </c>
      <c r="EV89" s="57">
        <f>ET88*'DEPRECATED - DT-Prelim Calcs'!$C$11+EV88</f>
        <v>61.238208659470807</v>
      </c>
      <c r="EW89" s="57">
        <f>EW88+0.5*ET89*'DEPRECATED - DT-Prelim Calcs'!$C$11^2+EV89*'DEPRECATED - DT-Prelim Calcs'!$C$11</f>
        <v>-200688.33394053564</v>
      </c>
      <c r="EX89" s="57">
        <f>MIN('Drive Train'!$F$35-ER88*'DEPRECATED - DT-Prelim Calcs'!$C$21*'Drive Train'!$F$39,EX88+ER$2)</f>
        <v>6.82</v>
      </c>
      <c r="EY89" s="57">
        <f>'Drive Train'!$F$35-ER89*'DEPRECATED - DT-Prelim Calcs'!$C$21*'Drive Train'!$F$39</f>
        <v>30.920569336366867</v>
      </c>
      <c r="EZ89" s="1">
        <f>IF(EW89&gt;='Drive Train'!$F$29,1,0)</f>
        <v>0</v>
      </c>
      <c r="FA89" s="57">
        <f t="shared" si="148"/>
        <v>-342.97350622901598</v>
      </c>
      <c r="FB89" s="63">
        <f>FB88+'DEPRECATED - DT-Prelim Calcs'!$C$11</f>
        <v>340</v>
      </c>
      <c r="FC89" s="2">
        <f>FM89/'Drive Train'!$F$35</f>
        <v>0.55000000000000004</v>
      </c>
      <c r="FD89" s="46">
        <f>FK89*12*60/(PI() * 'Drive Train'!$F$15)/FC$2*FC89</f>
        <v>-212168.88657631737</v>
      </c>
      <c r="FE89" s="2">
        <f>('DEPRECATED - DT-Prelim Calcs'!$C$6*FC89-FD89)/('DEPRECATED - DT-Prelim Calcs'!$C$6*FC89)*'DEPRECATED - DT-Prelim Calcs'!$C$7*FC89</f>
        <v>97.259274230567513</v>
      </c>
      <c r="FF89" s="57">
        <f>FE89/'DEPRECATED - DT-Prelim Calcs'!$C$7*('DEPRECATED - DT-Prelim Calcs'!$C$8-'DEPRECATED - DT-Prelim Calcs'!$C$9)+'DEPRECATED - DT-Prelim Calcs'!$C$9</f>
        <v>5180.4447650546936</v>
      </c>
      <c r="FG89" s="57">
        <f t="shared" si="113"/>
        <v>93</v>
      </c>
      <c r="FH89" s="2">
        <f t="shared" si="149"/>
        <v>0.78067567320338405</v>
      </c>
      <c r="FI89" s="57">
        <f>FH89*'DEPRECATED - DT-Prelim Calcs'!$C$21/FC$2/'DEPRECATED - DT-Prelim Calcs'!$C$19/'DEPRECATED - DT-Prelim Calcs'!$C$18*3.39*'DEPRECATED - DT-Prelim Calcs'!$C$20</f>
        <v>25.773080821789936</v>
      </c>
      <c r="FJ89" s="46">
        <f t="shared" si="150"/>
        <v>0</v>
      </c>
      <c r="FK89" s="57">
        <f>FI88*'DEPRECATED - DT-Prelim Calcs'!$C$11+FK88</f>
        <v>-738.96697936639077</v>
      </c>
      <c r="FL89" s="57">
        <f>FL88+0.5*FI89*'DEPRECATED - DT-Prelim Calcs'!$C$11^2+FK89*'DEPRECATED - DT-Prelim Calcs'!$C$11</f>
        <v>-317871.43995654094</v>
      </c>
      <c r="FM89" s="57">
        <f>MIN('Drive Train'!$F$35-FG88*'DEPRECATED - DT-Prelim Calcs'!$C$21*'Drive Train'!$F$39,FM88+FG$2)</f>
        <v>6.82</v>
      </c>
      <c r="FN89" s="57">
        <f>'Drive Train'!$F$35-FG89*'DEPRECATED - DT-Prelim Calcs'!$C$21*'Drive Train'!$F$39</f>
        <v>6.82</v>
      </c>
      <c r="FO89" s="1">
        <f>IF(FL89&gt;='Drive Train'!$F$29,1,0)</f>
        <v>0</v>
      </c>
      <c r="FP89" s="57">
        <f t="shared" si="151"/>
        <v>103.33333333333333</v>
      </c>
      <c r="FQ89" s="63">
        <f>FQ88+'DEPRECATED - DT-Prelim Calcs'!$C$11</f>
        <v>340</v>
      </c>
      <c r="FR89" s="2">
        <f>GB89/'Drive Train'!$F$35</f>
        <v>0.55000000000000004</v>
      </c>
      <c r="FS89" s="46">
        <f>FZ89*12*60/(PI() * 'Drive Train'!$F$15)/FR$2*FR89</f>
        <v>1949.4102085881166</v>
      </c>
      <c r="FT89" s="2">
        <f>('DEPRECATED - DT-Prelim Calcs'!$C$6*FR89-FS89)/('DEPRECATED - DT-Prelim Calcs'!$C$6*FR89)*'DEPRECATED - DT-Prelim Calcs'!$C$7*FR89</f>
        <v>0.44405936159524201</v>
      </c>
      <c r="FU89" s="57">
        <f>FT89/'DEPRECATED - DT-Prelim Calcs'!$C$7*('DEPRECATED - DT-Prelim Calcs'!$C$8-'DEPRECATED - DT-Prelim Calcs'!$C$9)+'DEPRECATED - DT-Prelim Calcs'!$C$9</f>
        <v>26.340172652559978</v>
      </c>
      <c r="FV89" s="57">
        <f t="shared" si="114"/>
        <v>26.340172652559978</v>
      </c>
      <c r="FW89" s="2">
        <f t="shared" si="152"/>
        <v>0.18456664884481389</v>
      </c>
      <c r="FX89" s="57">
        <f>FW89*'DEPRECATED - DT-Prelim Calcs'!$C$21/FR$2/'DEPRECATED - DT-Prelim Calcs'!$C$19/'DEPRECATED - DT-Prelim Calcs'!$C$18*3.39*'DEPRECATED - DT-Prelim Calcs'!$C$20</f>
        <v>6.6877121660971959</v>
      </c>
      <c r="FY89" s="46">
        <f t="shared" si="153"/>
        <v>0</v>
      </c>
      <c r="FZ89" s="57">
        <f>FX88*'DEPRECATED - DT-Prelim Calcs'!$C$11+FZ88</f>
        <v>6.1861139294276484</v>
      </c>
      <c r="GA89" s="57">
        <f>GA88+0.5*FX89*'DEPRECATED - DT-Prelim Calcs'!$C$11^2+FZ89*'DEPRECATED - DT-Prelim Calcs'!$C$11</f>
        <v>-322292.09682939178</v>
      </c>
      <c r="GB89" s="57">
        <f>MIN('Drive Train'!$F$35-FV88*'DEPRECATED - DT-Prelim Calcs'!$C$21*'Drive Train'!$F$39,GB88+FV$2)</f>
        <v>6.82</v>
      </c>
      <c r="GC89" s="57">
        <f>'Drive Train'!$F$35-FV89*'DEPRECATED - DT-Prelim Calcs'!$C$21*'Drive Train'!$F$39</f>
        <v>10.819589640846402</v>
      </c>
      <c r="GD89" s="1">
        <f>IF(GA89&gt;='Drive Train'!$F$29,1,0)</f>
        <v>0</v>
      </c>
      <c r="GE89" s="57">
        <f t="shared" si="154"/>
        <v>29.266858502844418</v>
      </c>
      <c r="GF89" s="63">
        <f>GF88+'DEPRECATED - DT-Prelim Calcs'!$C$11</f>
        <v>340</v>
      </c>
      <c r="GG89" s="2">
        <f>GQ89/'Drive Train'!$F$35</f>
        <v>0.85483870967741948</v>
      </c>
      <c r="GH89" s="46">
        <f>GO89*12*60/(PI() * 'Drive Train'!$F$15)/GG$2*GG89</f>
        <v>6247.0148828841038</v>
      </c>
      <c r="GI89" s="2">
        <f>('DEPRECATED - DT-Prelim Calcs'!$C$6*GG89-GH89)/('DEPRECATED - DT-Prelim Calcs'!$C$6*GG89)*'DEPRECATED - DT-Prelim Calcs'!$C$7*GG89</f>
        <v>-0.76447395691019404</v>
      </c>
      <c r="GJ89" s="57">
        <f>GI89/'DEPRECATED - DT-Prelim Calcs'!$C$7*('DEPRECATED - DT-Prelim Calcs'!$C$8-'DEPRECATED - DT-Prelim Calcs'!$C$9)+'DEPRECATED - DT-Prelim Calcs'!$C$9</f>
        <v>-37.997928909368419</v>
      </c>
      <c r="GK89" s="57">
        <f t="shared" si="155"/>
        <v>-37.997928909368419</v>
      </c>
      <c r="GL89" s="2">
        <f t="shared" si="156"/>
        <v>-1.2994976073155182</v>
      </c>
      <c r="GM89" s="57">
        <f>GL89*'DEPRECATED - DT-Prelim Calcs'!$C$21/GG$2/'DEPRECATED - DT-Prelim Calcs'!$C$19/'DEPRECATED - DT-Prelim Calcs'!$C$18*3.39*'DEPRECATED - DT-Prelim Calcs'!$C$20</f>
        <v>-33.633479181996954</v>
      </c>
      <c r="GN89" s="46">
        <f t="shared" si="157"/>
        <v>1</v>
      </c>
      <c r="GO89" s="57">
        <f>GM88*'DEPRECATED - DT-Prelim Calcs'!$C$11+GO88</f>
        <v>17.856394153697494</v>
      </c>
      <c r="GP89" s="57">
        <f>GP88+0.5*GM89*'DEPRECATED - DT-Prelim Calcs'!$C$11^2+GO89*'DEPRECATED - DT-Prelim Calcs'!$C$11</f>
        <v>-153247.19783988644</v>
      </c>
      <c r="GQ89" s="57">
        <f>MIN('Drive Train'!$F$35-GK88*'DEPRECATED - DT-Prelim Calcs'!$C$21*'Drive Train'!$F$39,GQ88+GK$2)</f>
        <v>10.600000000000001</v>
      </c>
      <c r="GR89" s="57">
        <f>'Drive Train'!$F$35-GK89*'DEPRECATED - DT-Prelim Calcs'!$C$21*'Drive Train'!$F$39</f>
        <v>14.679875734562106</v>
      </c>
      <c r="GS89" s="1">
        <f>IF(GP89&gt;='Drive Train'!$F$29,1,0)</f>
        <v>0</v>
      </c>
      <c r="GT89" s="57">
        <f t="shared" si="158"/>
        <v>-42.219921010409358</v>
      </c>
      <c r="GU89" s="63">
        <f>GU88+'DEPRECATED - DT-Prelim Calcs'!$C$11</f>
        <v>340</v>
      </c>
      <c r="GV89" s="2">
        <f>HF89/'Drive Train'!$F$35</f>
        <v>0.83870967741935498</v>
      </c>
      <c r="GW89" s="46">
        <f>HD89*12*60/(PI() * 'Drive Train'!$F$15)/GV$2*GV89</f>
        <v>-61039.021902515698</v>
      </c>
      <c r="GX89" s="2">
        <f>('DEPRECATED - DT-Prelim Calcs'!$C$6*GV89-GW89)/('DEPRECATED - DT-Prelim Calcs'!$C$6*GV89)*'DEPRECATED - DT-Prelim Calcs'!$C$7*GV89</f>
        <v>29.620547880753787</v>
      </c>
      <c r="GY89" s="57">
        <f>GX89/'DEPRECATED - DT-Prelim Calcs'!$C$7*('DEPRECATED - DT-Prelim Calcs'!$C$8-'DEPRECATED - DT-Prelim Calcs'!$C$9)+'DEPRECATED - DT-Prelim Calcs'!$C$9</f>
        <v>1579.5947274276809</v>
      </c>
      <c r="GZ89" s="57">
        <f t="shared" si="115"/>
        <v>33.333333333333314</v>
      </c>
      <c r="HA89" s="2">
        <f t="shared" si="159"/>
        <v>0.99579519204165001</v>
      </c>
      <c r="HB89" s="57">
        <f>HA89*'DEPRECATED - DT-Prelim Calcs'!$C$21/GV$2/'DEPRECATED - DT-Prelim Calcs'!$C$19/'DEPRECATED - DT-Prelim Calcs'!$C$18*3.39*'DEPRECATED - DT-Prelim Calcs'!$C$20</f>
        <v>25.773080821789936</v>
      </c>
      <c r="HC89" s="46">
        <f t="shared" si="160"/>
        <v>0</v>
      </c>
      <c r="HD89" s="57">
        <f>HB88*'DEPRECATED - DT-Prelim Calcs'!$C$11+HD88</f>
        <v>-177.8284794260735</v>
      </c>
      <c r="HE89" s="57">
        <f>HE88+0.5*HB89*'DEPRECATED - DT-Prelim Calcs'!$C$11^2+HD89*'DEPRECATED - DT-Prelim Calcs'!$C$11</f>
        <v>-159022.39567660724</v>
      </c>
      <c r="HF89" s="57">
        <f>MIN('Drive Train'!$F$35-GZ88*'DEPRECATED - DT-Prelim Calcs'!$C$21*'Drive Train'!$F$39,HF88+GZ$2)</f>
        <v>10.400000000000002</v>
      </c>
      <c r="HG89" s="57">
        <f>'Drive Train'!$F$35-GZ89*'DEPRECATED - DT-Prelim Calcs'!$C$21*'Drive Train'!$F$39</f>
        <v>10.400000000000002</v>
      </c>
      <c r="HH89" s="1">
        <f>IF(HE89&gt;='Drive Train'!$F$29,1,0)</f>
        <v>0</v>
      </c>
      <c r="HI89" s="57">
        <f t="shared" si="161"/>
        <v>37.037037037037017</v>
      </c>
      <c r="HJ89" s="63">
        <f>HJ88+'DEPRECATED - DT-Prelim Calcs'!$C$11</f>
        <v>340</v>
      </c>
      <c r="HK89" s="2">
        <f>HU89/'Drive Train'!$F$35</f>
        <v>0.82258064516129037</v>
      </c>
      <c r="HL89" s="46">
        <f>HS89*12*60/(PI() * 'Drive Train'!$F$15)/HK$2*HK89</f>
        <v>28547.969377955073</v>
      </c>
      <c r="HM89" s="2">
        <f>('DEPRECATED - DT-Prelim Calcs'!$C$6*HK89-HL89)/('DEPRECATED - DT-Prelim Calcs'!$C$6*HK89)*'DEPRECATED - DT-Prelim Calcs'!$C$7*HK89</f>
        <v>-10.925761921122215</v>
      </c>
      <c r="HN89" s="57">
        <f>HM89/'DEPRECATED - DT-Prelim Calcs'!$C$7*('DEPRECATED - DT-Prelim Calcs'!$C$8-'DEPRECATED - DT-Prelim Calcs'!$C$9)+'DEPRECATED - DT-Prelim Calcs'!$C$9</f>
        <v>-578.94948318671368</v>
      </c>
      <c r="HO89" s="57">
        <f t="shared" si="116"/>
        <v>-578.94948318671368</v>
      </c>
      <c r="HP89" s="2">
        <f t="shared" si="162"/>
        <v>-13.466625542540768</v>
      </c>
      <c r="HQ89" s="57">
        <f>HP89*'DEPRECATED - DT-Prelim Calcs'!$C$21/HK$2/'DEPRECATED - DT-Prelim Calcs'!$C$19/'DEPRECATED - DT-Prelim Calcs'!$C$18*3.39*'DEPRECATED - DT-Prelim Calcs'!$C$20</f>
        <v>-348.54198059852365</v>
      </c>
      <c r="HR89" s="46">
        <f t="shared" si="163"/>
        <v>1</v>
      </c>
      <c r="HS89" s="57">
        <f>HQ88*'DEPRECATED - DT-Prelim Calcs'!$C$11+HS88</f>
        <v>84.801227535397558</v>
      </c>
      <c r="HT89" s="57">
        <f>HT88+0.5*HQ89*'DEPRECATED - DT-Prelim Calcs'!$C$11^2+HS89*'DEPRECATED - DT-Prelim Calcs'!$C$11</f>
        <v>-140517.57719750566</v>
      </c>
      <c r="HU89" s="57">
        <f>MIN('Drive Train'!$F$35-HO88*'DEPRECATED - DT-Prelim Calcs'!$C$21*'Drive Train'!$F$39,HU88+HO$2)</f>
        <v>10.200000000000001</v>
      </c>
      <c r="HV89" s="57">
        <f>'Drive Train'!$F$35-HO89*'DEPRECATED - DT-Prelim Calcs'!$C$21*'Drive Train'!$F$39</f>
        <v>47.136968991202821</v>
      </c>
      <c r="HW89" s="1">
        <f>IF(HT89&gt;='Drive Train'!$F$29,1,0)</f>
        <v>0</v>
      </c>
      <c r="HX89" s="57">
        <f t="shared" si="164"/>
        <v>-643.27720354079293</v>
      </c>
      <c r="HY89" s="63">
        <f>HY88+'DEPRECATED - DT-Prelim Calcs'!$C$11</f>
        <v>340</v>
      </c>
      <c r="HZ89" s="2">
        <f>IJ89/'Drive Train'!$F$35</f>
        <v>0.80645161290322598</v>
      </c>
      <c r="IA89" s="46">
        <f>IH89*12*60/(PI() * 'Drive Train'!$F$15)/HZ$2*HZ89</f>
        <v>-138133.49015388437</v>
      </c>
      <c r="IB89" s="2">
        <f>('DEPRECATED - DT-Prelim Calcs'!$C$6*HZ89-IA89)/('DEPRECATED - DT-Prelim Calcs'!$C$6*HZ89)*'DEPRECATED - DT-Prelim Calcs'!$C$7*HZ89</f>
        <v>64.401655567370952</v>
      </c>
      <c r="IC89" s="57">
        <f>IB89/'DEPRECATED - DT-Prelim Calcs'!$C$7*('DEPRECATED - DT-Prelim Calcs'!$C$8-'DEPRECATED - DT-Prelim Calcs'!$C$9)+'DEPRECATED - DT-Prelim Calcs'!$C$9</f>
        <v>3431.2196719060967</v>
      </c>
      <c r="ID89" s="57">
        <f t="shared" si="117"/>
        <v>39.999999999999986</v>
      </c>
      <c r="IE89" s="2">
        <f t="shared" si="165"/>
        <v>0.99579519204165001</v>
      </c>
      <c r="IF89" s="57">
        <f>IE89*'DEPRECATED - DT-Prelim Calcs'!$C$21/HZ$2/'DEPRECATED - DT-Prelim Calcs'!$C$19/'DEPRECATED - DT-Prelim Calcs'!$C$18*3.39*'DEPRECATED - DT-Prelim Calcs'!$C$20</f>
        <v>25.773080821789936</v>
      </c>
      <c r="IG89" s="46">
        <f t="shared" si="166"/>
        <v>0</v>
      </c>
      <c r="IH89" s="57">
        <f>IF88*'DEPRECATED - DT-Prelim Calcs'!$C$11+IH88</f>
        <v>-418.52949893523976</v>
      </c>
      <c r="II89" s="57">
        <f>II88+0.5*IF89*'DEPRECATED - DT-Prelim Calcs'!$C$11^2+IH89*'DEPRECATED - DT-Prelim Calcs'!$C$11</f>
        <v>-134949.30328172474</v>
      </c>
      <c r="IJ89" s="57">
        <f>MIN('Drive Train'!$F$35-ID88*'DEPRECATED - DT-Prelim Calcs'!$C$21*'Drive Train'!$F$39,IJ88+ID$2)</f>
        <v>10.000000000000002</v>
      </c>
      <c r="IK89" s="57">
        <f>'Drive Train'!$F$35-ID89*'DEPRECATED - DT-Prelim Calcs'!$C$21*'Drive Train'!$F$39</f>
        <v>10.000000000000002</v>
      </c>
      <c r="IL89" s="1">
        <f>IF(II89&gt;='Drive Train'!$F$29,1,0)</f>
        <v>0</v>
      </c>
      <c r="IM89" s="57">
        <f t="shared" si="167"/>
        <v>44.444444444444429</v>
      </c>
      <c r="IN89" s="63">
        <f>IN88+'DEPRECATED - DT-Prelim Calcs'!$C$11</f>
        <v>340</v>
      </c>
      <c r="IO89" s="2">
        <f>IY89/'Drive Train'!$F$35</f>
        <v>3.1441815044156072</v>
      </c>
      <c r="IP89" s="46">
        <f>IW89*12*60/(PI() * 'Drive Train'!$F$15)/IO$2*IO89</f>
        <v>-1305733.27060997</v>
      </c>
      <c r="IQ89" s="2">
        <f>('DEPRECATED - DT-Prelim Calcs'!$C$6*IO89-IP89)/('DEPRECATED - DT-Prelim Calcs'!$C$6*IO89)*'DEPRECATED - DT-Prelim Calcs'!$C$7*IO89</f>
        <v>597.97469734497133</v>
      </c>
      <c r="IR89" s="57">
        <f>IQ89/'DEPRECATED - DT-Prelim Calcs'!$C$7*('DEPRECATED - DT-Prelim Calcs'!$C$8-'DEPRECATED - DT-Prelim Calcs'!$C$9)+'DEPRECATED - DT-Prelim Calcs'!$C$9</f>
        <v>31836.788659485403</v>
      </c>
      <c r="IS89" s="57">
        <f t="shared" si="118"/>
        <v>43.333333333333321</v>
      </c>
      <c r="IT89" s="2">
        <f t="shared" si="168"/>
        <v>0.99579519204165001</v>
      </c>
      <c r="IU89" s="57">
        <f>IT89*'DEPRECATED - DT-Prelim Calcs'!$C$21/IO$2/'DEPRECATED - DT-Prelim Calcs'!$C$19/'DEPRECATED - DT-Prelim Calcs'!$C$18*3.39*'DEPRECATED - DT-Prelim Calcs'!$C$20</f>
        <v>25.773080821789936</v>
      </c>
      <c r="IV89" s="46">
        <f t="shared" si="169"/>
        <v>0</v>
      </c>
      <c r="IW89" s="57">
        <f>IU88*'DEPRECATED - DT-Prelim Calcs'!$C$11+IW88</f>
        <v>-1014.7341230193819</v>
      </c>
      <c r="IX89" s="57">
        <f>IX88+0.5*IU89*'DEPRECATED - DT-Prelim Calcs'!$C$11^2+IW89*'DEPRECATED - DT-Prelim Calcs'!$C$11</f>
        <v>-168357.03828341718</v>
      </c>
      <c r="IY89" s="57">
        <f>MIN('Drive Train'!$F$35-IS88*'DEPRECATED - DT-Prelim Calcs'!$C$21*'Drive Train'!$F$39,IY88+IS$2)</f>
        <v>38.98785065475353</v>
      </c>
      <c r="IZ89" s="57">
        <f>'Drive Train'!$F$35-IS89*'DEPRECATED - DT-Prelim Calcs'!$C$21*'Drive Train'!$F$39</f>
        <v>9.8000000000000007</v>
      </c>
      <c r="JA89" s="1">
        <f>IF(IX89&gt;='Drive Train'!$F$29,1,0)</f>
        <v>0</v>
      </c>
      <c r="JB89" s="57">
        <f t="shared" si="170"/>
        <v>48.148148148148138</v>
      </c>
      <c r="JC89" s="63">
        <f>JC88+'DEPRECATED - DT-Prelim Calcs'!$C$11</f>
        <v>340</v>
      </c>
      <c r="JD89" s="2">
        <f>JN89/'Drive Train'!$F$35</f>
        <v>0.77419354838709686</v>
      </c>
      <c r="JE89" s="46">
        <f>JL89*12*60/(PI() * 'Drive Train'!$F$15)/JD$2*JD89</f>
        <v>-84930.702703211864</v>
      </c>
      <c r="JF89" s="2">
        <f>('DEPRECATED - DT-Prelim Calcs'!$C$6*JD89-JE89)/('DEPRECATED - DT-Prelim Calcs'!$C$6*JD89)*'DEPRECATED - DT-Prelim Calcs'!$C$7*JD89</f>
        <v>40.267869024734971</v>
      </c>
      <c r="JG89" s="57">
        <f>JF89/'DEPRECATED - DT-Prelim Calcs'!$C$7*('DEPRECATED - DT-Prelim Calcs'!$C$8-'DEPRECATED - DT-Prelim Calcs'!$C$9)+'DEPRECATED - DT-Prelim Calcs'!$C$9</f>
        <v>2146.4209941383801</v>
      </c>
      <c r="JH89" s="57">
        <f t="shared" si="119"/>
        <v>46.666666666666657</v>
      </c>
      <c r="JI89" s="2">
        <f t="shared" si="171"/>
        <v>0.99579519204165001</v>
      </c>
      <c r="JJ89" s="57">
        <f>JI89*'DEPRECATED - DT-Prelim Calcs'!$C$21/JD$2/'DEPRECATED - DT-Prelim Calcs'!$C$19/'DEPRECATED - DT-Prelim Calcs'!$C$18*3.39*'DEPRECATED - DT-Prelim Calcs'!$C$20</f>
        <v>25.773080821789936</v>
      </c>
      <c r="JK89" s="46">
        <f t="shared" si="172"/>
        <v>0</v>
      </c>
      <c r="JL89" s="57">
        <f>JJ88*'DEPRECATED - DT-Prelim Calcs'!$C$11+JL88</f>
        <v>-268.05293867513205</v>
      </c>
      <c r="JM89" s="57">
        <f>JM88+0.5*JJ89*'DEPRECATED - DT-Prelim Calcs'!$C$11^2+JL89*'DEPRECATED - DT-Prelim Calcs'!$C$11</f>
        <v>-208409.33121909545</v>
      </c>
      <c r="JN89" s="57">
        <f>MIN('Drive Train'!$F$35-JH88*'DEPRECATED - DT-Prelim Calcs'!$C$21*'Drive Train'!$F$39,JN88+JH$2)</f>
        <v>9.6000000000000014</v>
      </c>
      <c r="JO89" s="57">
        <f>'Drive Train'!$F$35-JH89*'DEPRECATED - DT-Prelim Calcs'!$C$21*'Drive Train'!$F$39</f>
        <v>9.6000000000000014</v>
      </c>
      <c r="JP89" s="1">
        <f>IF(JM89&gt;='Drive Train'!$F$29,1,0)</f>
        <v>0</v>
      </c>
      <c r="JQ89" s="57">
        <f>MIN(JG89,'DEPRECATED - DT-Prelim Calcs'!$C$10)*'DEPRECATED - DT-Prelim Calcs'!$C$11*1000/60/60</f>
        <v>103.33333333333333</v>
      </c>
      <c r="JR89" s="63">
        <f>JR88+'DEPRECATED - DT-Prelim Calcs'!$C$11</f>
        <v>340</v>
      </c>
      <c r="JS89" s="2">
        <f>KC89/'Drive Train'!$F$35</f>
        <v>0.75806451612903225</v>
      </c>
      <c r="JT89" s="46">
        <f>KA89*12*60/(PI() * 'Drive Train'!$F$15)/JS$2*JS89</f>
        <v>-169837.46442648218</v>
      </c>
      <c r="JU89" s="2">
        <f>('DEPRECATED - DT-Prelim Calcs'!$C$6*JS89-JT89)/('DEPRECATED - DT-Prelim Calcs'!$C$6*JS89)*'DEPRECATED - DT-Prelim Calcs'!$C$7*JS89</f>
        <v>78.620235534119004</v>
      </c>
      <c r="JV89" s="57">
        <f>JU89/'DEPRECATED - DT-Prelim Calcs'!$C$7*('DEPRECATED - DT-Prelim Calcs'!$C$8-'DEPRECATED - DT-Prelim Calcs'!$C$9)+'DEPRECATED - DT-Prelim Calcs'!$C$9</f>
        <v>4188.1673107997794</v>
      </c>
      <c r="JW89" s="57">
        <f t="shared" si="120"/>
        <v>49.999999999999993</v>
      </c>
      <c r="JX89" s="2">
        <f t="shared" si="173"/>
        <v>0.99579519204165001</v>
      </c>
      <c r="JY89" s="57">
        <f>JX89*'DEPRECATED - DT-Prelim Calcs'!$C$21/JS$2/'DEPRECATED - DT-Prelim Calcs'!$C$19/'DEPRECATED - DT-Prelim Calcs'!$C$18*3.39*'DEPRECATED - DT-Prelim Calcs'!$C$20</f>
        <v>25.773080821789936</v>
      </c>
      <c r="JZ89" s="46">
        <f t="shared" si="174"/>
        <v>0</v>
      </c>
      <c r="KA89" s="57">
        <f>JY88*'DEPRECATED - DT-Prelim Calcs'!$C$11+KA88</f>
        <v>-547.43521668369874</v>
      </c>
      <c r="KB89" s="57">
        <f>KB88+0.5*JY89*'DEPRECATED - DT-Prelim Calcs'!$C$11^2+KA89*'DEPRECATED - DT-Prelim Calcs'!$C$11</f>
        <v>-193941.06441792144</v>
      </c>
      <c r="KC89" s="57">
        <f>MIN('Drive Train'!$F$35-JW88*'DEPRECATED - DT-Prelim Calcs'!$C$21*'Drive Train'!$F$39,KC88+JW$2)</f>
        <v>9.4</v>
      </c>
      <c r="KD89" s="57">
        <f>'Drive Train'!$F$35-JW89*'DEPRECATED - DT-Prelim Calcs'!$C$21*'Drive Train'!$F$39</f>
        <v>9.4</v>
      </c>
      <c r="KE89" s="1">
        <f>IF(KB89&gt;='Drive Train'!$F$29,1,0)</f>
        <v>0</v>
      </c>
      <c r="KF89" s="57">
        <f>MIN(JV89,'DEPRECATED - DT-Prelim Calcs'!$C$10)*'DEPRECATED - DT-Prelim Calcs'!$C$11*1000/60/60</f>
        <v>103.33333333333333</v>
      </c>
      <c r="KG89" s="63">
        <f>KG88+'DEPRECATED - DT-Prelim Calcs'!$C$11</f>
        <v>340</v>
      </c>
      <c r="KH89" s="2">
        <f>KR89/'Drive Train'!$F$35</f>
        <v>0.74193548387096786</v>
      </c>
      <c r="KI89" s="46">
        <f>KP89*12*60/(PI() * 'Drive Train'!$F$15)/KH$2*KH89</f>
        <v>-347703.18544702564</v>
      </c>
      <c r="KJ89" s="2">
        <f>('DEPRECATED - DT-Prelim Calcs'!$C$6*KH89-KI89)/('DEPRECATED - DT-Prelim Calcs'!$C$6*KH89)*'DEPRECATED - DT-Prelim Calcs'!$C$7*KH89</f>
        <v>159.00470183833013</v>
      </c>
      <c r="KK89" s="57">
        <f>KJ89/'DEPRECATED - DT-Prelim Calcs'!$C$7*('DEPRECATED - DT-Prelim Calcs'!$C$8-'DEPRECATED - DT-Prelim Calcs'!$C$9)+'DEPRECATED - DT-Prelim Calcs'!$C$9</f>
        <v>8467.5561186131781</v>
      </c>
      <c r="KL89" s="57">
        <f t="shared" si="121"/>
        <v>53.333333333333329</v>
      </c>
      <c r="KM89" s="2">
        <f t="shared" si="175"/>
        <v>0.99579519204165001</v>
      </c>
      <c r="KN89" s="57">
        <f>KM89*'DEPRECATED - DT-Prelim Calcs'!$C$21/KH$2/'DEPRECATED - DT-Prelim Calcs'!$C$19/'DEPRECATED - DT-Prelim Calcs'!$C$18*3.39*'DEPRECATED - DT-Prelim Calcs'!$C$20</f>
        <v>25.773080821789936</v>
      </c>
      <c r="KO89" s="46">
        <f t="shared" si="176"/>
        <v>0</v>
      </c>
      <c r="KP89" s="57">
        <f>KN88*'DEPRECATED - DT-Prelim Calcs'!$C$11+KP88</f>
        <v>-1145.1119069929539</v>
      </c>
      <c r="KQ89" s="57">
        <f>KQ88+0.5*KN89*'DEPRECATED - DT-Prelim Calcs'!$C$11^2+KP89*'DEPRECATED - DT-Prelim Calcs'!$C$11</f>
        <v>-161144.07253554353</v>
      </c>
      <c r="KR89" s="57">
        <f>MIN('Drive Train'!$F$35-KL88*'DEPRECATED - DT-Prelim Calcs'!$C$21*'Drive Train'!$F$39,KR88+KL$2)</f>
        <v>9.2000000000000011</v>
      </c>
      <c r="KS89" s="57">
        <f>'Drive Train'!$F$35-KL89*'DEPRECATED - DT-Prelim Calcs'!$C$21*'Drive Train'!$F$39</f>
        <v>9.2000000000000011</v>
      </c>
      <c r="KT89" s="1">
        <f>IF(KQ89&gt;='Drive Train'!$F$29,1,0)</f>
        <v>0</v>
      </c>
      <c r="KU89" s="57">
        <f>MIN(KK89,'DEPRECATED - DT-Prelim Calcs'!$C$10)*'DEPRECATED - DT-Prelim Calcs'!$C$11*1000/60/60</f>
        <v>103.33333333333333</v>
      </c>
      <c r="KV89" s="63">
        <f>KV88+'DEPRECATED - DT-Prelim Calcs'!$C$11</f>
        <v>340</v>
      </c>
      <c r="KW89" s="2">
        <f>LG89/'Drive Train'!$F$35</f>
        <v>0.72580645161290325</v>
      </c>
      <c r="KX89" s="46">
        <f>LE89*12*60/(PI() * 'Drive Train'!$F$15)/KW$2*KW89</f>
        <v>-70320.732991256955</v>
      </c>
      <c r="KY89" s="2">
        <f>('DEPRECATED - DT-Prelim Calcs'!$C$6*KW89-KX89)/('DEPRECATED - DT-Prelim Calcs'!$C$6*KW89)*'DEPRECATED - DT-Prelim Calcs'!$C$7*KW89</f>
        <v>33.545247302407596</v>
      </c>
      <c r="KZ89" s="57">
        <f>KY89/'DEPRECATED - DT-Prelim Calcs'!$C$7*('DEPRECATED - DT-Prelim Calcs'!$C$8-'DEPRECATED - DT-Prelim Calcs'!$C$9)+'DEPRECATED - DT-Prelim Calcs'!$C$9</f>
        <v>1788.5320451862633</v>
      </c>
      <c r="LA89" s="57">
        <f t="shared" si="122"/>
        <v>56.666666666666664</v>
      </c>
      <c r="LB89" s="2">
        <f t="shared" si="177"/>
        <v>0.99579519204165001</v>
      </c>
      <c r="LC89" s="57">
        <f>LB89*'DEPRECATED - DT-Prelim Calcs'!$C$21/KW$2/'DEPRECATED - DT-Prelim Calcs'!$C$19/'DEPRECATED - DT-Prelim Calcs'!$C$18*3.39*'DEPRECATED - DT-Prelim Calcs'!$C$20</f>
        <v>25.773080821789936</v>
      </c>
      <c r="LD89" s="46">
        <f t="shared" si="178"/>
        <v>0</v>
      </c>
      <c r="LE89" s="57">
        <f>LC88*'DEPRECATED - DT-Prelim Calcs'!$C$11+LE88</f>
        <v>-236.73799654717504</v>
      </c>
      <c r="LF89" s="57">
        <f>LF88+0.5*LC89*'DEPRECATED - DT-Prelim Calcs'!$C$11^2+LE89*'DEPRECATED - DT-Prelim Calcs'!$C$11</f>
        <v>-184359.69240854715</v>
      </c>
      <c r="LG89" s="57">
        <f>MIN('Drive Train'!$F$35-LA88*'DEPRECATED - DT-Prelim Calcs'!$C$21*'Drive Train'!$F$39,LG88+LA$2)</f>
        <v>9</v>
      </c>
      <c r="LH89" s="57">
        <f>'Drive Train'!$F$35-LA89*'DEPRECATED - DT-Prelim Calcs'!$C$21*'Drive Train'!$F$39</f>
        <v>9</v>
      </c>
      <c r="LI89" s="1">
        <f>IF(LF89&gt;='Drive Train'!$F$29,1,0)</f>
        <v>0</v>
      </c>
      <c r="LJ89" s="57">
        <f>MIN(KZ89,'DEPRECATED - DT-Prelim Calcs'!$C$10)*'DEPRECATED - DT-Prelim Calcs'!$C$11*1000/60/60</f>
        <v>103.33333333333333</v>
      </c>
      <c r="LK89" s="63">
        <f>LK88+'DEPRECATED - DT-Prelim Calcs'!$C$11</f>
        <v>340</v>
      </c>
      <c r="LL89" s="2">
        <f>LV89/'Drive Train'!$F$35</f>
        <v>0.70967741935483875</v>
      </c>
      <c r="LM89" s="46">
        <f>LT89*12*60/(PI() * 'Drive Train'!$F$15)/LL$2*LL89</f>
        <v>-185589.96914413598</v>
      </c>
      <c r="LN89" s="2">
        <f>('DEPRECATED - DT-Prelim Calcs'!$C$6*LL89-LM89)/('DEPRECATED - DT-Prelim Calcs'!$C$6*LL89)*'DEPRECATED - DT-Prelim Calcs'!$C$7*LL89</f>
        <v>85.626237334372689</v>
      </c>
      <c r="LO89" s="57">
        <f>LN89/'DEPRECATED - DT-Prelim Calcs'!$C$7*('DEPRECATED - DT-Prelim Calcs'!$C$8-'DEPRECATED - DT-Prelim Calcs'!$C$9)+'DEPRECATED - DT-Prelim Calcs'!$C$9</f>
        <v>4561.1424273858993</v>
      </c>
      <c r="LP89" s="57">
        <f t="shared" si="123"/>
        <v>60</v>
      </c>
      <c r="LQ89" s="2">
        <f t="shared" si="179"/>
        <v>0.99579519204165001</v>
      </c>
      <c r="LR89" s="57">
        <f>LQ89*'DEPRECATED - DT-Prelim Calcs'!$C$21/LL$2/'DEPRECATED - DT-Prelim Calcs'!$C$19/'DEPRECATED - DT-Prelim Calcs'!$C$18*3.39*'DEPRECATED - DT-Prelim Calcs'!$C$20</f>
        <v>25.773080821789936</v>
      </c>
      <c r="LS89" s="46">
        <f t="shared" si="180"/>
        <v>0</v>
      </c>
      <c r="LT89" s="57">
        <f>LR88*'DEPRECATED - DT-Prelim Calcs'!$C$11+LT88</f>
        <v>-638.99714217458961</v>
      </c>
      <c r="LU89" s="57">
        <f>LU88+0.5*LR89*'DEPRECATED - DT-Prelim Calcs'!$C$11^2+LT89*'DEPRECATED - DT-Prelim Calcs'!$C$11</f>
        <v>-173759.42788087754</v>
      </c>
      <c r="LV89" s="57">
        <f>MIN('Drive Train'!$F$35-LP88*'DEPRECATED - DT-Prelim Calcs'!$C$21*'Drive Train'!$F$39,LV88+LP$2)</f>
        <v>8.8000000000000007</v>
      </c>
      <c r="LW89" s="57">
        <f>'Drive Train'!$F$35-LP89*'DEPRECATED - DT-Prelim Calcs'!$C$21*'Drive Train'!$F$39</f>
        <v>8.8000000000000007</v>
      </c>
      <c r="LX89" s="1">
        <f>IF(LU89&gt;='Drive Train'!$F$29,1,0)</f>
        <v>0</v>
      </c>
      <c r="LY89" s="57">
        <f>MIN(LO89,'DEPRECATED - DT-Prelim Calcs'!$C$10)*'DEPRECATED - DT-Prelim Calcs'!$C$11*1000/60/60</f>
        <v>103.33333333333333</v>
      </c>
      <c r="LZ89" s="63">
        <f>LZ88+'DEPRECATED - DT-Prelim Calcs'!$C$11</f>
        <v>340</v>
      </c>
    </row>
    <row r="90" spans="18:338" x14ac:dyDescent="0.2">
      <c r="R90" s="63">
        <f>R89+'DEPRECATED - DT-Prelim Calcs'!$C$11</f>
        <v>344</v>
      </c>
      <c r="S90" s="2">
        <f>AG90/'Drive Train'!$F$35</f>
        <v>0</v>
      </c>
      <c r="T90" s="46">
        <f>AE90*12*60/(PI() * 'Drive Train'!$F$15)/S$2*ABS(S90)</f>
        <v>0</v>
      </c>
      <c r="U90" s="2">
        <f>IF(OR(AD89=1,AND($C$32=Motors!$C$32,'DEPRECATED - DT-Prelim Calcs'!AI89=1)),0,IF(AG90=0,-(V89+$C$9)/($C$8-$C$9)*$C$7,($C$6*S90-T90)/($C$6*S90)*$C$7*S90))</f>
        <v>0</v>
      </c>
      <c r="V90" s="57">
        <f>IF(AND(AD89=1,AI89=1),0,ABS(U90/$C$7*($C$8-$C$9)+$C$9) *'Drive Train'!$AA$49 + V89*(1-'Drive Train'!$AA$49))</f>
        <v>0</v>
      </c>
      <c r="W90" s="57">
        <f t="shared" si="96"/>
        <v>0</v>
      </c>
      <c r="X90" s="2">
        <f>MAX(MIN(IF(AND(AI89=1,AG90&lt;0),-1,1)*(W90-$C$9)/($C$8-$C$9)*$C$7-$C$29*AE90/T$2 -  AI89*$C$29/2,X$2),MAX(X$4:X89)*-1)</f>
        <v>-0.2458281045106315</v>
      </c>
      <c r="Y90" s="57">
        <f t="shared" si="97"/>
        <v>0</v>
      </c>
      <c r="Z90" s="57">
        <f t="shared" si="98"/>
        <v>0</v>
      </c>
      <c r="AA90" s="57">
        <f t="shared" si="99"/>
        <v>0</v>
      </c>
      <c r="AB90" s="57" t="e">
        <f t="shared" si="100"/>
        <v>#N/A</v>
      </c>
      <c r="AC90" s="46">
        <f t="shared" si="124"/>
        <v>1</v>
      </c>
      <c r="AD90" s="1">
        <f t="shared" si="101"/>
        <v>1</v>
      </c>
      <c r="AE90" s="57">
        <f t="shared" si="102"/>
        <v>0</v>
      </c>
      <c r="AF90" s="57" t="e">
        <f t="shared" si="103"/>
        <v>#N/A</v>
      </c>
      <c r="AG90" s="57">
        <f>IF(AI89=0,MIN('Drive Train'!$F$35-W89*$C$21*'Drive Train'!$F$39,AG89+W$2)-$C$3,IF(AE89-1&lt;=0,0,IF($C$32=Motors!$C$30,MAX(MAX(AG$4:AG89)*-1,AG89-W$2),MAX(0,MAX(AG$4:AG89)*-1,AG89-W$2))))</f>
        <v>0</v>
      </c>
      <c r="AH90" s="57">
        <f>'Drive Train'!$F$35-ABS(W90)*'DEPRECATED - DT-Prelim Calcs'!$C$21*'Drive Train'!$F$39</f>
        <v>12.4</v>
      </c>
      <c r="AI90" s="1">
        <f>IF(AJ90&gt;='Drive Train'!$F$29,1,0)</f>
        <v>1</v>
      </c>
      <c r="AJ90" s="57">
        <f>AJ89+0.5*Y90*'DEPRECATED - DT-Prelim Calcs'!$C$11^2+AE90*'DEPRECATED - DT-Prelim Calcs'!$C$11</f>
        <v>784.33981740885292</v>
      </c>
      <c r="AK90" s="57">
        <f t="shared" si="181"/>
        <v>0</v>
      </c>
      <c r="AL90" s="63">
        <f>AL89+'DEPRECATED - DT-Prelim Calcs'!$C$11</f>
        <v>344</v>
      </c>
      <c r="AM90" s="2">
        <f>AW90/'Drive Train'!$F$35</f>
        <v>0.90171798746184972</v>
      </c>
      <c r="AN90" s="46">
        <f>AU90*12*60/(PI() * 'Drive Train'!$F$15)/AM$2*AM90</f>
        <v>4074.5129713528222</v>
      </c>
      <c r="AO90" s="2">
        <f>('DEPRECATED - DT-Prelim Calcs'!$C$6*AM90-AN90)/('DEPRECATED - DT-Prelim Calcs'!$C$6*AM90)*'DEPRECATED - DT-Prelim Calcs'!$C$7*AM90</f>
        <v>0.33081834960288864</v>
      </c>
      <c r="AP90" s="57">
        <f>AO90/'DEPRECATED - DT-Prelim Calcs'!$C$7*('DEPRECATED - DT-Prelim Calcs'!$C$8-'DEPRECATED - DT-Prelim Calcs'!$C$9)+'DEPRECATED - DT-Prelim Calcs'!$C$9</f>
        <v>20.311615873050048</v>
      </c>
      <c r="AQ90" s="57">
        <f t="shared" si="105"/>
        <v>20.311615873050048</v>
      </c>
      <c r="AR90" s="2">
        <f t="shared" si="125"/>
        <v>-4.9203391361274385E-10</v>
      </c>
      <c r="AS90" s="57">
        <f>AR90*'DEPRECATED - DT-Prelim Calcs'!$C$21/AM$2/'DEPRECATED - DT-Prelim Calcs'!$C$19/'DEPRECATED - DT-Prelim Calcs'!$C$18*3.39*'DEPRECATED - DT-Prelim Calcs'!$C$20</f>
        <v>-3.5657375921335903E-9</v>
      </c>
      <c r="AT90" s="46">
        <f t="shared" si="126"/>
        <v>0</v>
      </c>
      <c r="AU90" s="57">
        <f>AS89*'DEPRECATED - DT-Prelim Calcs'!$C$11+AU89</f>
        <v>39.432321276796564</v>
      </c>
      <c r="AV90" s="57">
        <f>AV89+0.5*AS90*'DEPRECATED - DT-Prelim Calcs'!$C$11^2+AU90*'DEPRECATED - DT-Prelim Calcs'!$C$11</f>
        <v>13520.104951832322</v>
      </c>
      <c r="AW90" s="57">
        <f>MIN('Drive Train'!$F$35-AQ89*'DEPRECATED - DT-Prelim Calcs'!$C$21*'Drive Train'!$F$39,AW89+AQ$2)</f>
        <v>11.181303044526937</v>
      </c>
      <c r="AX90" s="57">
        <f>'Drive Train'!$F$35-AQ90*'DEPRECATED - DT-Prelim Calcs'!$C$21*'Drive Train'!$F$39</f>
        <v>11.181303047616998</v>
      </c>
      <c r="AY90" s="1">
        <f>IF(AV90&gt;='Drive Train'!$F$29,1,0)</f>
        <v>1</v>
      </c>
      <c r="AZ90" s="57">
        <f t="shared" si="127"/>
        <v>22.568462081166718</v>
      </c>
      <c r="BA90" s="63">
        <f>BA89+'DEPRECATED - DT-Prelim Calcs'!$C$11</f>
        <v>344</v>
      </c>
      <c r="BB90" s="2">
        <f>BL90/'Drive Train'!$F$35</f>
        <v>0.55000000000000004</v>
      </c>
      <c r="BC90" s="46">
        <f>BJ90*12*60/(PI() * 'Drive Train'!$F$15)/BB$2*BB90</f>
        <v>5574.3989437414175</v>
      </c>
      <c r="BD90" s="2">
        <f>('DEPRECATED - DT-Prelim Calcs'!$C$6*BB90-BC90)/('DEPRECATED - DT-Prelim Calcs'!$C$6*BB90)*'DEPRECATED - DT-Prelim Calcs'!$C$7*BB90</f>
        <v>-1.1950068394778266</v>
      </c>
      <c r="BE90" s="57">
        <f>BD90/'DEPRECATED - DT-Prelim Calcs'!$C$7*('DEPRECATED - DT-Prelim Calcs'!$C$8-'DEPRECATED - DT-Prelim Calcs'!$C$9)+'DEPRECATED - DT-Prelim Calcs'!$C$9</f>
        <v>-60.917998964732426</v>
      </c>
      <c r="BF90" s="57">
        <f t="shared" si="106"/>
        <v>-60.917998964732426</v>
      </c>
      <c r="BG90" s="2">
        <f t="shared" si="128"/>
        <v>-1.9370342985995461</v>
      </c>
      <c r="BH90" s="57">
        <f>BG90*'DEPRECATED - DT-Prelim Calcs'!$C$21/BB$2/'DEPRECATED - DT-Prelim Calcs'!$C$19/'DEPRECATED - DT-Prelim Calcs'!$C$18*3.39*'DEPRECATED - DT-Prelim Calcs'!$C$20</f>
        <v>-20.276476821984204</v>
      </c>
      <c r="BI90" s="46">
        <f t="shared" si="129"/>
        <v>1</v>
      </c>
      <c r="BJ90" s="57">
        <f>BH89*'DEPRECATED - DT-Prelim Calcs'!$C$11+BJ89</f>
        <v>61.232485209219362</v>
      </c>
      <c r="BK90" s="57">
        <f>BK89+0.5*BH90*'DEPRECATED - DT-Prelim Calcs'!$C$11^2+BJ90*'DEPRECATED - DT-Prelim Calcs'!$C$11</f>
        <v>7147.87599820594</v>
      </c>
      <c r="BL90" s="57">
        <f>MIN('Drive Train'!$F$35-BF89*'DEPRECATED - DT-Prelim Calcs'!$C$21*'Drive Train'!$F$39,BL89+BF$2)</f>
        <v>6.82</v>
      </c>
      <c r="BM90" s="57">
        <f>'Drive Train'!$F$35-BF90*'DEPRECATED - DT-Prelim Calcs'!$C$21*'Drive Train'!$F$39</f>
        <v>16.055079937883946</v>
      </c>
      <c r="BN90" s="1">
        <f>IF(BK90&gt;='Drive Train'!$F$29,1,0)</f>
        <v>1</v>
      </c>
      <c r="BO90" s="57">
        <f t="shared" si="130"/>
        <v>-67.686665516369359</v>
      </c>
      <c r="BP90" s="63">
        <f>BP89+'DEPRECATED - DT-Prelim Calcs'!$C$11</f>
        <v>344</v>
      </c>
      <c r="BQ90" s="2">
        <f>CA90/'Drive Train'!$F$35</f>
        <v>0.55598608933678495</v>
      </c>
      <c r="BR90" s="46">
        <f>BY90*12*60/(PI() * 'Drive Train'!$F$15)/BQ$2*BQ90</f>
        <v>10921.004727826354</v>
      </c>
      <c r="BS90" s="2">
        <f>('DEPRECATED - DT-Prelim Calcs'!$C$6*BQ90-BR90)/('DEPRECATED - DT-Prelim Calcs'!$C$6*BQ90)*'DEPRECATED - DT-Prelim Calcs'!$C$7*BQ90</f>
        <v>-3.5980887956292138</v>
      </c>
      <c r="BT90" s="57">
        <f>BS90/'DEPRECATED - DT-Prelim Calcs'!$C$7*('DEPRECATED - DT-Prelim Calcs'!$C$8-'DEPRECATED - DT-Prelim Calcs'!$C$9)+'DEPRECATED - DT-Prelim Calcs'!$C$9</f>
        <v>-188.84970642291626</v>
      </c>
      <c r="BU90" s="57">
        <f t="shared" si="107"/>
        <v>-188.84970642291626</v>
      </c>
      <c r="BV90" s="2">
        <f t="shared" si="131"/>
        <v>-5.0361695990423243</v>
      </c>
      <c r="BW90" s="57">
        <f>BV90*'DEPRECATED - DT-Prelim Calcs'!$C$21/BQ$2/'DEPRECATED - DT-Prelim Calcs'!$C$19/'DEPRECATED - DT-Prelim Calcs'!$C$18*3.39*'DEPRECATED - DT-Prelim Calcs'!$C$20</f>
        <v>-68.938384342205666</v>
      </c>
      <c r="BX90" s="46">
        <f t="shared" si="132"/>
        <v>1</v>
      </c>
      <c r="BY90" s="57">
        <f>BW89*'DEPRECATED - DT-Prelim Calcs'!$C$11+BY89</f>
        <v>90.748536383677958</v>
      </c>
      <c r="BZ90" s="57">
        <f>BZ89+0.5*BW90*'DEPRECATED - DT-Prelim Calcs'!$C$11^2+BY90*'DEPRECATED - DT-Prelim Calcs'!$C$11</f>
        <v>-7647.262906542378</v>
      </c>
      <c r="CA90" s="57">
        <f>MIN('Drive Train'!$F$35-BU89*'DEPRECATED - DT-Prelim Calcs'!$C$21*'Drive Train'!$F$39,CA89+BU$2)</f>
        <v>6.8942275077761339</v>
      </c>
      <c r="CB90" s="57">
        <f>'Drive Train'!$F$35-BU90*'DEPRECATED - DT-Prelim Calcs'!$C$21*'Drive Train'!$F$39</f>
        <v>23.730982385374976</v>
      </c>
      <c r="CC90" s="1">
        <f>IF(BZ90&gt;='Drive Train'!$F$29,1,0)</f>
        <v>0</v>
      </c>
      <c r="CD90" s="57">
        <f t="shared" si="133"/>
        <v>-209.83300713657363</v>
      </c>
      <c r="CE90" s="63">
        <f>CE89+'DEPRECATED - DT-Prelim Calcs'!$C$11</f>
        <v>344</v>
      </c>
      <c r="CF90" s="2">
        <f>CP90/'Drive Train'!$F$35</f>
        <v>0.55000000000000004</v>
      </c>
      <c r="CG90" s="46">
        <f>CN90*12*60/(PI() * 'Drive Train'!$F$15)/CF$2*CF90</f>
        <v>-11615.775797812224</v>
      </c>
      <c r="CH90" s="2">
        <f>('DEPRECATED - DT-Prelim Calcs'!$C$6*CF90-CG90)/('DEPRECATED - DT-Prelim Calcs'!$C$6*CF90)*'DEPRECATED - DT-Prelim Calcs'!$C$7*CF90</f>
        <v>6.5776612894423003</v>
      </c>
      <c r="CI90" s="57">
        <f>CH90/'DEPRECATED - DT-Prelim Calcs'!$C$7*('DEPRECATED - DT-Prelim Calcs'!$C$8-'DEPRECATED - DT-Prelim Calcs'!$C$9)+'DEPRECATED - DT-Prelim Calcs'!$C$9</f>
        <v>352.87176076159631</v>
      </c>
      <c r="CJ90" s="57">
        <f t="shared" si="108"/>
        <v>93</v>
      </c>
      <c r="CK90" s="2">
        <f t="shared" si="134"/>
        <v>1.5241763143494644</v>
      </c>
      <c r="CL90" s="57">
        <f>CK90*'DEPRECATED - DT-Prelim Calcs'!$C$21/CF$2/'DEPRECATED - DT-Prelim Calcs'!$C$19/'DEPRECATED - DT-Prelim Calcs'!$C$18*3.39*'DEPRECATED - DT-Prelim Calcs'!$C$20</f>
        <v>25.773080821789936</v>
      </c>
      <c r="CM90" s="46">
        <f t="shared" si="135"/>
        <v>0</v>
      </c>
      <c r="CN90" s="57">
        <f>CL89*'DEPRECATED - DT-Prelim Calcs'!$C$11+CN89</f>
        <v>-78.987090718945907</v>
      </c>
      <c r="CO90" s="57">
        <f>CO89+0.5*CL90*'DEPRECATED - DT-Prelim Calcs'!$C$11^2+CN90*'DEPRECATED - DT-Prelim Calcs'!$C$11</f>
        <v>-29760.817162676078</v>
      </c>
      <c r="CP90" s="57">
        <f>MIN('Drive Train'!$F$35-CJ89*'DEPRECATED - DT-Prelim Calcs'!$C$21*'Drive Train'!$F$39,CP89+CJ$2)</f>
        <v>6.82</v>
      </c>
      <c r="CQ90" s="57">
        <f>'Drive Train'!$F$35-CJ90*'DEPRECATED - DT-Prelim Calcs'!$C$21*'Drive Train'!$F$39</f>
        <v>6.82</v>
      </c>
      <c r="CR90" s="1">
        <f>IF(CO90&gt;='Drive Train'!$F$29,1,0)</f>
        <v>0</v>
      </c>
      <c r="CS90" s="57">
        <f t="shared" si="136"/>
        <v>103.33333333333333</v>
      </c>
      <c r="CT90" s="63">
        <f>CT89+'DEPRECATED - DT-Prelim Calcs'!$C$11</f>
        <v>344</v>
      </c>
      <c r="CU90" s="2">
        <f>DE90/'Drive Train'!$F$35</f>
        <v>0.55000000000000004</v>
      </c>
      <c r="CV90" s="46">
        <f>DC90*12*60/(PI() * 'Drive Train'!$F$15)/CU$2*CU90</f>
        <v>7253.8072805050388</v>
      </c>
      <c r="CW90" s="2">
        <f>('DEPRECATED - DT-Prelim Calcs'!$C$6*CU90-CV90)/('DEPRECATED - DT-Prelim Calcs'!$C$6*CU90)*'DEPRECATED - DT-Prelim Calcs'!$C$7*CU90</f>
        <v>-1.954364079928169</v>
      </c>
      <c r="CX90" s="57">
        <f>CW90/'DEPRECATED - DT-Prelim Calcs'!$C$7*('DEPRECATED - DT-Prelim Calcs'!$C$8-'DEPRECATED - DT-Prelim Calcs'!$C$9)+'DEPRECATED - DT-Prelim Calcs'!$C$9</f>
        <v>-101.3435317239768</v>
      </c>
      <c r="CY90" s="57">
        <f t="shared" si="109"/>
        <v>-101.3435317239768</v>
      </c>
      <c r="CZ90" s="2">
        <f t="shared" si="137"/>
        <v>-2.9199433719081487</v>
      </c>
      <c r="DA90" s="57">
        <f>CZ90*'DEPRECATED - DT-Prelim Calcs'!$C$21/CU$2/'DEPRECATED - DT-Prelim Calcs'!$C$19/'DEPRECATED - DT-Prelim Calcs'!$C$18*3.39*'DEPRECATED - DT-Prelim Calcs'!$C$20</f>
        <v>-58.779551797706105</v>
      </c>
      <c r="DB90" s="46">
        <f t="shared" si="138"/>
        <v>1</v>
      </c>
      <c r="DC90" s="57">
        <f>DA89*'DEPRECATED - DT-Prelim Calcs'!$C$11+DC89</f>
        <v>41.433650296346883</v>
      </c>
      <c r="DD90" s="57">
        <f>DD89+0.5*DA90*'DEPRECATED - DT-Prelim Calcs'!$C$11^2+DC90*'DEPRECATED - DT-Prelim Calcs'!$C$11</f>
        <v>-56672.660633988475</v>
      </c>
      <c r="DE90" s="57">
        <f>MIN('Drive Train'!$F$35-CY89*'DEPRECATED - DT-Prelim Calcs'!$C$21*'Drive Train'!$F$39,DE89+CY$2)</f>
        <v>6.82</v>
      </c>
      <c r="DF90" s="57">
        <f>'Drive Train'!$F$35-CY90*'DEPRECATED - DT-Prelim Calcs'!$C$21*'Drive Train'!$F$39</f>
        <v>18.480611903438607</v>
      </c>
      <c r="DG90" s="1">
        <f>IF(DD90&gt;='Drive Train'!$F$29,1,0)</f>
        <v>0</v>
      </c>
      <c r="DH90" s="57">
        <f t="shared" si="139"/>
        <v>-112.60392413775199</v>
      </c>
      <c r="DI90" s="63">
        <f>DI89+'DEPRECATED - DT-Prelim Calcs'!$C$11</f>
        <v>344</v>
      </c>
      <c r="DJ90" s="2">
        <f>DT90/'Drive Train'!$F$35</f>
        <v>1.4939244011774142</v>
      </c>
      <c r="DK90" s="46">
        <f>DR90*12*60/(PI() * 'Drive Train'!$F$15)/DJ$2*DJ90</f>
        <v>-124949.99982472198</v>
      </c>
      <c r="DL90" s="2">
        <f>('DEPRECATED - DT-Prelim Calcs'!$C$6*DJ90-DK90)/('DEPRECATED - DT-Prelim Calcs'!$C$6*DJ90)*'DEPRECATED - DT-Prelim Calcs'!$C$7*DJ90</f>
        <v>60.097449660042074</v>
      </c>
      <c r="DM90" s="57">
        <f>DL90/'DEPRECATED - DT-Prelim Calcs'!$C$7*('DEPRECATED - DT-Prelim Calcs'!$C$8-'DEPRECATED - DT-Prelim Calcs'!$C$9)+'DEPRECATED - DT-Prelim Calcs'!$C$9</f>
        <v>3202.0787516113687</v>
      </c>
      <c r="DN90" s="57">
        <f t="shared" si="110"/>
        <v>93</v>
      </c>
      <c r="DO90" s="2">
        <f t="shared" si="140"/>
        <v>1.1037138828047846</v>
      </c>
      <c r="DP90" s="57">
        <f>DO90*'DEPRECATED - DT-Prelim Calcs'!$C$21/DJ$2/'DEPRECATED - DT-Prelim Calcs'!$C$19/'DEPRECATED - DT-Prelim Calcs'!$C$18*3.39*'DEPRECATED - DT-Prelim Calcs'!$C$20</f>
        <v>25.773080821789936</v>
      </c>
      <c r="DQ90" s="46">
        <f t="shared" si="141"/>
        <v>0</v>
      </c>
      <c r="DR90" s="57">
        <f>DP89*'DEPRECATED - DT-Prelim Calcs'!$C$11+DR89</f>
        <v>-226.51633302310236</v>
      </c>
      <c r="DS90" s="57">
        <f>DS89+0.5*DP90*'DEPRECATED - DT-Prelim Calcs'!$C$11^2+DR90*'DEPRECATED - DT-Prelim Calcs'!$C$11</f>
        <v>-94039.578684547843</v>
      </c>
      <c r="DT90" s="57">
        <f>MIN('Drive Train'!$F$35-DN89*'DEPRECATED - DT-Prelim Calcs'!$C$21*'Drive Train'!$F$39,DT89+DN$2)</f>
        <v>18.524662574599937</v>
      </c>
      <c r="DU90" s="57">
        <f>'Drive Train'!$F$35-DN90*'DEPRECATED - DT-Prelim Calcs'!$C$21*'Drive Train'!$F$39</f>
        <v>6.82</v>
      </c>
      <c r="DV90" s="1">
        <f>IF(DS90&gt;='Drive Train'!$F$29,1,0)</f>
        <v>0</v>
      </c>
      <c r="DW90" s="57">
        <f t="shared" si="142"/>
        <v>103.33333333333333</v>
      </c>
      <c r="DX90" s="63">
        <f>DX89+'DEPRECATED - DT-Prelim Calcs'!$C$11</f>
        <v>344</v>
      </c>
      <c r="DY90" s="2">
        <f>EI90/'Drive Train'!$F$35</f>
        <v>0.55000000000000004</v>
      </c>
      <c r="DZ90" s="46">
        <f>EG90*12*60/(PI() * 'Drive Train'!$F$15)/DY$2*DY90</f>
        <v>9505.4171101941592</v>
      </c>
      <c r="EA90" s="2">
        <f>('DEPRECATED - DT-Prelim Calcs'!$C$6*DY90-DZ90)/('DEPRECATED - DT-Prelim Calcs'!$C$6*DY90)*'DEPRECATED - DT-Prelim Calcs'!$C$7*DY90</f>
        <v>-2.972446573277284</v>
      </c>
      <c r="EB90" s="57">
        <f>EA90/'DEPRECATED - DT-Prelim Calcs'!$C$7*('DEPRECATED - DT-Prelim Calcs'!$C$8-'DEPRECATED - DT-Prelim Calcs'!$C$9)+'DEPRECATED - DT-Prelim Calcs'!$C$9</f>
        <v>-155.54269516658738</v>
      </c>
      <c r="EC90" s="57">
        <f t="shared" si="111"/>
        <v>-155.54269516658738</v>
      </c>
      <c r="ED90" s="2">
        <f t="shared" si="143"/>
        <v>-4.237745411296129</v>
      </c>
      <c r="EE90" s="57">
        <f>ED90*'DEPRECATED - DT-Prelim Calcs'!$C$21/DY$2/'DEPRECATED - DT-Prelim Calcs'!$C$19/'DEPRECATED - DT-Prelim Calcs'!$C$18*3.39*'DEPRECATED - DT-Prelim Calcs'!$C$20</f>
        <v>-112.60576741415049</v>
      </c>
      <c r="EF90" s="46">
        <f t="shared" si="144"/>
        <v>1</v>
      </c>
      <c r="EG90" s="57">
        <f>EE89*'DEPRECATED - DT-Prelim Calcs'!$C$11+EG89</f>
        <v>41.132436036766791</v>
      </c>
      <c r="EH90" s="57">
        <f>EH89+0.5*EE90*'DEPRECATED - DT-Prelim Calcs'!$C$11^2+EG90*'DEPRECATED - DT-Prelim Calcs'!$C$11</f>
        <v>-159457.28955922319</v>
      </c>
      <c r="EI90" s="57">
        <f>MIN('Drive Train'!$F$35-EC89*'DEPRECATED - DT-Prelim Calcs'!$C$21*'Drive Train'!$F$39,EI89+EC$2)</f>
        <v>6.82</v>
      </c>
      <c r="EJ90" s="57">
        <f>'Drive Train'!$F$35-EC90*'DEPRECATED - DT-Prelim Calcs'!$C$21*'Drive Train'!$F$39</f>
        <v>21.732561709995245</v>
      </c>
      <c r="EK90" s="1">
        <f>IF(EH90&gt;='Drive Train'!$F$29,1,0)</f>
        <v>0</v>
      </c>
      <c r="EL90" s="57">
        <f t="shared" si="145"/>
        <v>-172.82521685176377</v>
      </c>
      <c r="EM90" s="63">
        <f>EM89+'DEPRECATED - DT-Prelim Calcs'!$C$11</f>
        <v>344</v>
      </c>
      <c r="EN90" s="2">
        <f>EX90/'Drive Train'!$F$35</f>
        <v>2.4935943013199084</v>
      </c>
      <c r="EO90" s="46">
        <f>EV90*12*60/(PI() * 'Drive Train'!$F$15)/EN$2*EN90</f>
        <v>-1042564.4186070912</v>
      </c>
      <c r="EP90" s="2">
        <f>('DEPRECATED - DT-Prelim Calcs'!$C$6*EN90-EO90)/('DEPRECATED - DT-Prelim Calcs'!$C$6*EN90)*'DEPRECATED - DT-Prelim Calcs'!$C$7*EN90</f>
        <v>477.41298606413403</v>
      </c>
      <c r="EQ90" s="57">
        <f>EP90/'DEPRECATED - DT-Prelim Calcs'!$C$7*('DEPRECATED - DT-Prelim Calcs'!$C$8-'DEPRECATED - DT-Prelim Calcs'!$C$9)+'DEPRECATED - DT-Prelim Calcs'!$C$9</f>
        <v>25418.50336598689</v>
      </c>
      <c r="ER90" s="57">
        <f t="shared" si="112"/>
        <v>93</v>
      </c>
      <c r="ES90" s="2">
        <f t="shared" si="146"/>
        <v>0.86507304327942547</v>
      </c>
      <c r="ET90" s="57">
        <f>ES90*'DEPRECATED - DT-Prelim Calcs'!$C$21/EN$2/'DEPRECATED - DT-Prelim Calcs'!$C$19/'DEPRECATED - DT-Prelim Calcs'!$C$18*3.39*'DEPRECATED - DT-Prelim Calcs'!$C$20</f>
        <v>25.773080821789936</v>
      </c>
      <c r="EU90" s="46">
        <f t="shared" si="147"/>
        <v>0</v>
      </c>
      <c r="EV90" s="57">
        <f>ET89*'DEPRECATED - DT-Prelim Calcs'!$C$11+EV89</f>
        <v>-887.49366040658219</v>
      </c>
      <c r="EW90" s="57">
        <f>EW89+0.5*ET90*'DEPRECATED - DT-Prelim Calcs'!$C$11^2+EV90*'DEPRECATED - DT-Prelim Calcs'!$C$11</f>
        <v>-204032.12393558765</v>
      </c>
      <c r="EX90" s="57">
        <f>MIN('Drive Train'!$F$35-ER89*'DEPRECATED - DT-Prelim Calcs'!$C$21*'Drive Train'!$F$39,EX89+ER$2)</f>
        <v>30.920569336366867</v>
      </c>
      <c r="EY90" s="57">
        <f>'Drive Train'!$F$35-ER90*'DEPRECATED - DT-Prelim Calcs'!$C$21*'Drive Train'!$F$39</f>
        <v>6.82</v>
      </c>
      <c r="EZ90" s="1">
        <f>IF(EW90&gt;='Drive Train'!$F$29,1,0)</f>
        <v>0</v>
      </c>
      <c r="FA90" s="57">
        <f t="shared" si="148"/>
        <v>103.33333333333333</v>
      </c>
      <c r="FB90" s="63">
        <f>FB89+'DEPRECATED - DT-Prelim Calcs'!$C$11</f>
        <v>344</v>
      </c>
      <c r="FC90" s="2">
        <f>FM90/'Drive Train'!$F$35</f>
        <v>0.55000000000000004</v>
      </c>
      <c r="FD90" s="46">
        <f>FK90*12*60/(PI() * 'Drive Train'!$F$15)/FC$2*FC90</f>
        <v>-182569.48084217089</v>
      </c>
      <c r="FE90" s="2">
        <f>('DEPRECATED - DT-Prelim Calcs'!$C$6*FC90-FD90)/('DEPRECATED - DT-Prelim Calcs'!$C$6*FC90)*'DEPRECATED - DT-Prelim Calcs'!$C$7*FC90</f>
        <v>83.875678016816479</v>
      </c>
      <c r="FF90" s="57">
        <f>FE90/'DEPRECATED - DT-Prelim Calcs'!$C$7*('DEPRECATED - DT-Prelim Calcs'!$C$8-'DEPRECATED - DT-Prelim Calcs'!$C$9)+'DEPRECATED - DT-Prelim Calcs'!$C$9</f>
        <v>4467.9487508537568</v>
      </c>
      <c r="FG90" s="57">
        <f t="shared" si="113"/>
        <v>93</v>
      </c>
      <c r="FH90" s="2">
        <f t="shared" si="149"/>
        <v>0.78067567320338405</v>
      </c>
      <c r="FI90" s="57">
        <f>FH90*'DEPRECATED - DT-Prelim Calcs'!$C$21/FC$2/'DEPRECATED - DT-Prelim Calcs'!$C$19/'DEPRECATED - DT-Prelim Calcs'!$C$18*3.39*'DEPRECATED - DT-Prelim Calcs'!$C$20</f>
        <v>25.773080821789936</v>
      </c>
      <c r="FJ90" s="46">
        <f t="shared" si="150"/>
        <v>0</v>
      </c>
      <c r="FK90" s="57">
        <f>FI89*'DEPRECATED - DT-Prelim Calcs'!$C$11+FK89</f>
        <v>-635.87465607923104</v>
      </c>
      <c r="FL90" s="57">
        <f>FL89+0.5*FI90*'DEPRECATED - DT-Prelim Calcs'!$C$11^2+FK90*'DEPRECATED - DT-Prelim Calcs'!$C$11</f>
        <v>-320208.75393428357</v>
      </c>
      <c r="FM90" s="57">
        <f>MIN('Drive Train'!$F$35-FG89*'DEPRECATED - DT-Prelim Calcs'!$C$21*'Drive Train'!$F$39,FM89+FG$2)</f>
        <v>6.82</v>
      </c>
      <c r="FN90" s="57">
        <f>'Drive Train'!$F$35-FG90*'DEPRECATED - DT-Prelim Calcs'!$C$21*'Drive Train'!$F$39</f>
        <v>6.82</v>
      </c>
      <c r="FO90" s="1">
        <f>IF(FL90&gt;='Drive Train'!$F$29,1,0)</f>
        <v>0</v>
      </c>
      <c r="FP90" s="57">
        <f t="shared" si="151"/>
        <v>103.33333333333333</v>
      </c>
      <c r="FQ90" s="63">
        <f>FQ89+'DEPRECATED - DT-Prelim Calcs'!$C$11</f>
        <v>344</v>
      </c>
      <c r="FR90" s="2">
        <f>GB90/'Drive Train'!$F$35</f>
        <v>0.87254755168116149</v>
      </c>
      <c r="FS90" s="46">
        <f>FZ90*12*60/(PI() * 'Drive Train'!$F$15)/FR$2*FR90</f>
        <v>16466.27193018702</v>
      </c>
      <c r="FT90" s="2">
        <f>('DEPRECATED - DT-Prelim Calcs'!$C$6*FR90-FS90)/('DEPRECATED - DT-Prelim Calcs'!$C$6*FR90)*'DEPRECATED - DT-Prelim Calcs'!$C$7*FR90</f>
        <v>-5.3425103726342762</v>
      </c>
      <c r="FU90" s="57">
        <f>FT90/'DEPRECATED - DT-Prelim Calcs'!$C$7*('DEPRECATED - DT-Prelim Calcs'!$C$8-'DEPRECATED - DT-Prelim Calcs'!$C$9)+'DEPRECATED - DT-Prelim Calcs'!$C$9</f>
        <v>-281.71663104106955</v>
      </c>
      <c r="FV90" s="57">
        <f t="shared" si="114"/>
        <v>-281.71663104106955</v>
      </c>
      <c r="FW90" s="2">
        <f t="shared" si="152"/>
        <v>-6.7241373311309127</v>
      </c>
      <c r="FX90" s="57">
        <f>FW90*'DEPRECATED - DT-Prelim Calcs'!$C$21/FR$2/'DEPRECATED - DT-Prelim Calcs'!$C$19/'DEPRECATED - DT-Prelim Calcs'!$C$18*3.39*'DEPRECATED - DT-Prelim Calcs'!$C$20</f>
        <v>-243.64691734595644</v>
      </c>
      <c r="FY90" s="46">
        <f t="shared" si="153"/>
        <v>1</v>
      </c>
      <c r="FZ90" s="57">
        <f>FX89*'DEPRECATED - DT-Prelim Calcs'!$C$11+FZ89</f>
        <v>32.936962593816432</v>
      </c>
      <c r="GA90" s="57">
        <f>GA89+0.5*FX90*'DEPRECATED - DT-Prelim Calcs'!$C$11^2+FZ90*'DEPRECATED - DT-Prelim Calcs'!$C$11</f>
        <v>-324109.52431778418</v>
      </c>
      <c r="GB90" s="57">
        <f>MIN('Drive Train'!$F$35-FV89*'DEPRECATED - DT-Prelim Calcs'!$C$21*'Drive Train'!$F$39,GB89+FV$2)</f>
        <v>10.819589640846402</v>
      </c>
      <c r="GC90" s="57">
        <f>'Drive Train'!$F$35-FV90*'DEPRECATED - DT-Prelim Calcs'!$C$21*'Drive Train'!$F$39</f>
        <v>29.302997862464174</v>
      </c>
      <c r="GD90" s="1">
        <f>IF(GA90&gt;='Drive Train'!$F$29,1,0)</f>
        <v>0</v>
      </c>
      <c r="GE90" s="57">
        <f t="shared" si="154"/>
        <v>-313.0184789345218</v>
      </c>
      <c r="GF90" s="63">
        <f>GF89+'DEPRECATED - DT-Prelim Calcs'!$C$11</f>
        <v>344</v>
      </c>
      <c r="GG90" s="2">
        <f>GQ90/'Drive Train'!$F$35</f>
        <v>1.1838609463356538</v>
      </c>
      <c r="GH90" s="46">
        <f>GO90*12*60/(PI() * 'Drive Train'!$F$15)/GG$2*GG90</f>
        <v>-56530.456168355151</v>
      </c>
      <c r="GI90" s="2">
        <f>('DEPRECATED - DT-Prelim Calcs'!$C$6*GG90-GH90)/('DEPRECATED - DT-Prelim Calcs'!$C$6*GG90)*'DEPRECATED - DT-Prelim Calcs'!$C$7*GG90</f>
        <v>28.413780183808878</v>
      </c>
      <c r="GJ90" s="57">
        <f>GI90/'DEPRECATED - DT-Prelim Calcs'!$C$7*('DEPRECATED - DT-Prelim Calcs'!$C$8-'DEPRECATED - DT-Prelim Calcs'!$C$9)+'DEPRECATED - DT-Prelim Calcs'!$C$9</f>
        <v>1515.3506214036015</v>
      </c>
      <c r="GK90" s="57">
        <f t="shared" si="155"/>
        <v>29.999999999999982</v>
      </c>
      <c r="GL90" s="2">
        <f t="shared" si="156"/>
        <v>0.99579519204165001</v>
      </c>
      <c r="GM90" s="57">
        <f>GL90*'DEPRECATED - DT-Prelim Calcs'!$C$21/GG$2/'DEPRECATED - DT-Prelim Calcs'!$C$19/'DEPRECATED - DT-Prelim Calcs'!$C$18*3.39*'DEPRECATED - DT-Prelim Calcs'!$C$20</f>
        <v>25.773080821789936</v>
      </c>
      <c r="GN90" s="46">
        <f t="shared" si="157"/>
        <v>0</v>
      </c>
      <c r="GO90" s="57">
        <f>GM89*'DEPRECATED - DT-Prelim Calcs'!$C$11+GO89</f>
        <v>-116.67752257429032</v>
      </c>
      <c r="GP90" s="57">
        <f>GP89+0.5*GM90*'DEPRECATED - DT-Prelim Calcs'!$C$11^2+GO90*'DEPRECATED - DT-Prelim Calcs'!$C$11</f>
        <v>-153507.72328360929</v>
      </c>
      <c r="GQ90" s="57">
        <f>MIN('Drive Train'!$F$35-GK89*'DEPRECATED - DT-Prelim Calcs'!$C$21*'Drive Train'!$F$39,GQ89+GK$2)</f>
        <v>14.679875734562106</v>
      </c>
      <c r="GR90" s="57">
        <f>'Drive Train'!$F$35-GK90*'DEPRECATED - DT-Prelim Calcs'!$C$21*'Drive Train'!$F$39</f>
        <v>10.600000000000001</v>
      </c>
      <c r="GS90" s="1">
        <f>IF(GP90&gt;='Drive Train'!$F$29,1,0)</f>
        <v>0</v>
      </c>
      <c r="GT90" s="57">
        <f t="shared" si="158"/>
        <v>33.333333333333314</v>
      </c>
      <c r="GU90" s="63">
        <f>GU89+'DEPRECATED - DT-Prelim Calcs'!$C$11</f>
        <v>344</v>
      </c>
      <c r="GV90" s="2">
        <f>HF90/'Drive Train'!$F$35</f>
        <v>0.83870967741935498</v>
      </c>
      <c r="GW90" s="46">
        <f>HD90*12*60/(PI() * 'Drive Train'!$F$15)/GV$2*GV90</f>
        <v>-25652.931893675788</v>
      </c>
      <c r="GX90" s="2">
        <f>('DEPRECATED - DT-Prelim Calcs'!$C$6*GV90-GW90)/('DEPRECATED - DT-Prelim Calcs'!$C$6*GV90)*'DEPRECATED - DT-Prelim Calcs'!$C$7*GV90</f>
        <v>13.620458402085085</v>
      </c>
      <c r="GY90" s="57">
        <f>GX90/'DEPRECATED - DT-Prelim Calcs'!$C$7*('DEPRECATED - DT-Prelim Calcs'!$C$8-'DEPRECATED - DT-Prelim Calcs'!$C$9)+'DEPRECATED - DT-Prelim Calcs'!$C$9</f>
        <v>727.80573153008982</v>
      </c>
      <c r="GZ90" s="57">
        <f t="shared" si="115"/>
        <v>33.333333333333314</v>
      </c>
      <c r="HA90" s="2">
        <f t="shared" si="159"/>
        <v>0.99579519204165001</v>
      </c>
      <c r="HB90" s="57">
        <f>HA90*'DEPRECATED - DT-Prelim Calcs'!$C$21/GV$2/'DEPRECATED - DT-Prelim Calcs'!$C$19/'DEPRECATED - DT-Prelim Calcs'!$C$18*3.39*'DEPRECATED - DT-Prelim Calcs'!$C$20</f>
        <v>25.773080821789936</v>
      </c>
      <c r="HC90" s="46">
        <f t="shared" si="160"/>
        <v>0</v>
      </c>
      <c r="HD90" s="57">
        <f>HB89*'DEPRECATED - DT-Prelim Calcs'!$C$11+HD89</f>
        <v>-74.736156138913756</v>
      </c>
      <c r="HE90" s="57">
        <f>HE89+0.5*HB90*'DEPRECATED - DT-Prelim Calcs'!$C$11^2+HD90*'DEPRECATED - DT-Prelim Calcs'!$C$11</f>
        <v>-159115.15565458857</v>
      </c>
      <c r="HF90" s="57">
        <f>MIN('Drive Train'!$F$35-GZ89*'DEPRECATED - DT-Prelim Calcs'!$C$21*'Drive Train'!$F$39,HF89+GZ$2)</f>
        <v>10.400000000000002</v>
      </c>
      <c r="HG90" s="57">
        <f>'Drive Train'!$F$35-GZ90*'DEPRECATED - DT-Prelim Calcs'!$C$21*'Drive Train'!$F$39</f>
        <v>10.400000000000002</v>
      </c>
      <c r="HH90" s="1">
        <f>IF(HE90&gt;='Drive Train'!$F$29,1,0)</f>
        <v>0</v>
      </c>
      <c r="HI90" s="57">
        <f t="shared" si="161"/>
        <v>37.037037037037017</v>
      </c>
      <c r="HJ90" s="63">
        <f>HJ89+'DEPRECATED - DT-Prelim Calcs'!$C$11</f>
        <v>344</v>
      </c>
      <c r="HK90" s="2">
        <f>HU90/'Drive Train'!$F$35</f>
        <v>3.8013684670324852</v>
      </c>
      <c r="HL90" s="46">
        <f>HS90*12*60/(PI() * 'Drive Train'!$F$15)/HK$2*HK90</f>
        <v>-2037022.6337895452</v>
      </c>
      <c r="HM90" s="2">
        <f>('DEPRECATED - DT-Prelim Calcs'!$C$6*HK90-HL90)/('DEPRECATED - DT-Prelim Calcs'!$C$6*HK90)*'DEPRECATED - DT-Prelim Calcs'!$C$7*HK90</f>
        <v>930.216560188063</v>
      </c>
      <c r="HN90" s="57">
        <f>HM90/'DEPRECATED - DT-Prelim Calcs'!$C$7*('DEPRECATED - DT-Prelim Calcs'!$C$8-'DEPRECATED - DT-Prelim Calcs'!$C$9)+'DEPRECATED - DT-Prelim Calcs'!$C$9</f>
        <v>49524.187415820947</v>
      </c>
      <c r="HO90" s="57">
        <f t="shared" si="116"/>
        <v>36.66666666666665</v>
      </c>
      <c r="HP90" s="2">
        <f t="shared" si="162"/>
        <v>0.99579519204165001</v>
      </c>
      <c r="HQ90" s="57">
        <f>HP90*'DEPRECATED - DT-Prelim Calcs'!$C$21/HK$2/'DEPRECATED - DT-Prelim Calcs'!$C$19/'DEPRECATED - DT-Prelim Calcs'!$C$18*3.39*'DEPRECATED - DT-Prelim Calcs'!$C$20</f>
        <v>25.773080821789936</v>
      </c>
      <c r="HR90" s="46">
        <f t="shared" si="163"/>
        <v>0</v>
      </c>
      <c r="HS90" s="57">
        <f>HQ89*'DEPRECATED - DT-Prelim Calcs'!$C$11+HS89</f>
        <v>-1309.366694858697</v>
      </c>
      <c r="HT90" s="57">
        <f>HT89+0.5*HQ90*'DEPRECATED - DT-Prelim Calcs'!$C$11^2+HS90*'DEPRECATED - DT-Prelim Calcs'!$C$11</f>
        <v>-145548.85933036613</v>
      </c>
      <c r="HU90" s="57">
        <f>MIN('Drive Train'!$F$35-HO89*'DEPRECATED - DT-Prelim Calcs'!$C$21*'Drive Train'!$F$39,HU89+HO$2)</f>
        <v>47.136968991202821</v>
      </c>
      <c r="HV90" s="57">
        <f>'Drive Train'!$F$35-HO90*'DEPRECATED - DT-Prelim Calcs'!$C$21*'Drive Train'!$F$39</f>
        <v>10.200000000000001</v>
      </c>
      <c r="HW90" s="1">
        <f>IF(HT90&gt;='Drive Train'!$F$29,1,0)</f>
        <v>0</v>
      </c>
      <c r="HX90" s="57">
        <f t="shared" si="164"/>
        <v>40.740740740740726</v>
      </c>
      <c r="HY90" s="63">
        <f>HY89+'DEPRECATED - DT-Prelim Calcs'!$C$11</f>
        <v>344</v>
      </c>
      <c r="HZ90" s="2">
        <f>IJ90/'Drive Train'!$F$35</f>
        <v>0.80645161290322598</v>
      </c>
      <c r="IA90" s="46">
        <f>IH90*12*60/(PI() * 'Drive Train'!$F$15)/HZ$2*HZ90</f>
        <v>-104108.4036069229</v>
      </c>
      <c r="IB90" s="2">
        <f>('DEPRECATED - DT-Prelim Calcs'!$C$6*HZ90-IA90)/('DEPRECATED - DT-Prelim Calcs'!$C$6*HZ90)*'DEPRECATED - DT-Prelim Calcs'!$C$7*HZ90</f>
        <v>49.016954145574125</v>
      </c>
      <c r="IC90" s="57">
        <f>IB90/'DEPRECATED - DT-Prelim Calcs'!$C$7*('DEPRECATED - DT-Prelim Calcs'!$C$8-'DEPRECATED - DT-Prelim Calcs'!$C$9)+'DEPRECATED - DT-Prelim Calcs'!$C$9</f>
        <v>2612.191791235336</v>
      </c>
      <c r="ID90" s="57">
        <f t="shared" si="117"/>
        <v>39.999999999999986</v>
      </c>
      <c r="IE90" s="2">
        <f t="shared" si="165"/>
        <v>0.99579519204165001</v>
      </c>
      <c r="IF90" s="57">
        <f>IE90*'DEPRECATED - DT-Prelim Calcs'!$C$21/HZ$2/'DEPRECATED - DT-Prelim Calcs'!$C$19/'DEPRECATED - DT-Prelim Calcs'!$C$18*3.39*'DEPRECATED - DT-Prelim Calcs'!$C$20</f>
        <v>25.773080821789936</v>
      </c>
      <c r="IG90" s="46">
        <f t="shared" si="166"/>
        <v>0</v>
      </c>
      <c r="IH90" s="57">
        <f>IF89*'DEPRECATED - DT-Prelim Calcs'!$C$11+IH89</f>
        <v>-315.43717564808003</v>
      </c>
      <c r="II90" s="57">
        <f>II89+0.5*IF90*'DEPRECATED - DT-Prelim Calcs'!$C$11^2+IH90*'DEPRECATED - DT-Prelim Calcs'!$C$11</f>
        <v>-136004.86733774276</v>
      </c>
      <c r="IJ90" s="57">
        <f>MIN('Drive Train'!$F$35-ID89*'DEPRECATED - DT-Prelim Calcs'!$C$21*'Drive Train'!$F$39,IJ89+ID$2)</f>
        <v>10.000000000000002</v>
      </c>
      <c r="IK90" s="57">
        <f>'Drive Train'!$F$35-ID90*'DEPRECATED - DT-Prelim Calcs'!$C$21*'Drive Train'!$F$39</f>
        <v>10.000000000000002</v>
      </c>
      <c r="IL90" s="1">
        <f>IF(II90&gt;='Drive Train'!$F$29,1,0)</f>
        <v>0</v>
      </c>
      <c r="IM90" s="57">
        <f t="shared" si="167"/>
        <v>44.444444444444429</v>
      </c>
      <c r="IN90" s="63">
        <f>IN89+'DEPRECATED - DT-Prelim Calcs'!$C$11</f>
        <v>344</v>
      </c>
      <c r="IO90" s="2">
        <f>IY90/'Drive Train'!$F$35</f>
        <v>0.79032258064516137</v>
      </c>
      <c r="IP90" s="46">
        <f>IW90*12*60/(PI() * 'Drive Train'!$F$15)/IO$2*IO90</f>
        <v>-294864.99424723274</v>
      </c>
      <c r="IQ90" s="2">
        <f>('DEPRECATED - DT-Prelim Calcs'!$C$6*IO90-IP90)/('DEPRECATED - DT-Prelim Calcs'!$C$6*IO90)*'DEPRECATED - DT-Prelim Calcs'!$C$7*IO90</f>
        <v>135.23012509962331</v>
      </c>
      <c r="IR90" s="57">
        <f>IQ90/'DEPRECATED - DT-Prelim Calcs'!$C$7*('DEPRECATED - DT-Prelim Calcs'!$C$8-'DEPRECATED - DT-Prelim Calcs'!$C$9)+'DEPRECATED - DT-Prelim Calcs'!$C$9</f>
        <v>7201.8805187890748</v>
      </c>
      <c r="IS90" s="57">
        <f t="shared" si="118"/>
        <v>43.333333333333321</v>
      </c>
      <c r="IT90" s="2">
        <f t="shared" si="168"/>
        <v>0.99579519204165001</v>
      </c>
      <c r="IU90" s="57">
        <f>IT90*'DEPRECATED - DT-Prelim Calcs'!$C$21/IO$2/'DEPRECATED - DT-Prelim Calcs'!$C$19/'DEPRECATED - DT-Prelim Calcs'!$C$18*3.39*'DEPRECATED - DT-Prelim Calcs'!$C$20</f>
        <v>25.773080821789936</v>
      </c>
      <c r="IV90" s="46">
        <f t="shared" si="169"/>
        <v>0</v>
      </c>
      <c r="IW90" s="57">
        <f>IU89*'DEPRECATED - DT-Prelim Calcs'!$C$11+IW89</f>
        <v>-911.64179973222213</v>
      </c>
      <c r="IX90" s="57">
        <f>IX89+0.5*IU90*'DEPRECATED - DT-Prelim Calcs'!$C$11^2+IW90*'DEPRECATED - DT-Prelim Calcs'!$C$11</f>
        <v>-171797.42083577174</v>
      </c>
      <c r="IY90" s="57">
        <f>MIN('Drive Train'!$F$35-IS89*'DEPRECATED - DT-Prelim Calcs'!$C$21*'Drive Train'!$F$39,IY89+IS$2)</f>
        <v>9.8000000000000007</v>
      </c>
      <c r="IZ90" s="57">
        <f>'Drive Train'!$F$35-IS90*'DEPRECATED - DT-Prelim Calcs'!$C$21*'Drive Train'!$F$39</f>
        <v>9.8000000000000007</v>
      </c>
      <c r="JA90" s="1">
        <f>IF(IX90&gt;='Drive Train'!$F$29,1,0)</f>
        <v>0</v>
      </c>
      <c r="JB90" s="57">
        <f t="shared" si="170"/>
        <v>48.148148148148138</v>
      </c>
      <c r="JC90" s="63">
        <f>JC89+'DEPRECATED - DT-Prelim Calcs'!$C$11</f>
        <v>344</v>
      </c>
      <c r="JD90" s="2">
        <f>JN90/'Drive Train'!$F$35</f>
        <v>0.77419354838709686</v>
      </c>
      <c r="JE90" s="46">
        <f>JL90*12*60/(PI() * 'Drive Train'!$F$15)/JD$2*JD90</f>
        <v>-52266.619618128876</v>
      </c>
      <c r="JF90" s="2">
        <f>('DEPRECATED - DT-Prelim Calcs'!$C$6*JD90-JE90)/('DEPRECATED - DT-Prelim Calcs'!$C$6*JD90)*'DEPRECATED - DT-Prelim Calcs'!$C$7*JD90</f>
        <v>25.498555659810012</v>
      </c>
      <c r="JG90" s="57">
        <f>JF90/'DEPRECATED - DT-Prelim Calcs'!$C$7*('DEPRECATED - DT-Prelim Calcs'!$C$8-'DEPRECATED - DT-Prelim Calcs'!$C$9)+'DEPRECATED - DT-Prelim Calcs'!$C$9</f>
        <v>1360.15422869445</v>
      </c>
      <c r="JH90" s="57">
        <f t="shared" si="119"/>
        <v>46.666666666666657</v>
      </c>
      <c r="JI90" s="2">
        <f t="shared" si="171"/>
        <v>0.99579519204165001</v>
      </c>
      <c r="JJ90" s="57">
        <f>JI90*'DEPRECATED - DT-Prelim Calcs'!$C$21/JD$2/'DEPRECATED - DT-Prelim Calcs'!$C$19/'DEPRECATED - DT-Prelim Calcs'!$C$18*3.39*'DEPRECATED - DT-Prelim Calcs'!$C$20</f>
        <v>25.773080821789936</v>
      </c>
      <c r="JK90" s="46">
        <f t="shared" si="172"/>
        <v>0</v>
      </c>
      <c r="JL90" s="57">
        <f>JJ89*'DEPRECATED - DT-Prelim Calcs'!$C$11+JL89</f>
        <v>-164.96061538797233</v>
      </c>
      <c r="JM90" s="57">
        <f>JM89+0.5*JJ90*'DEPRECATED - DT-Prelim Calcs'!$C$11^2+JL90*'DEPRECATED - DT-Prelim Calcs'!$C$11</f>
        <v>-208862.98903407302</v>
      </c>
      <c r="JN90" s="57">
        <f>MIN('Drive Train'!$F$35-JH89*'DEPRECATED - DT-Prelim Calcs'!$C$21*'Drive Train'!$F$39,JN89+JH$2)</f>
        <v>9.6000000000000014</v>
      </c>
      <c r="JO90" s="57">
        <f>'Drive Train'!$F$35-JH90*'DEPRECATED - DT-Prelim Calcs'!$C$21*'Drive Train'!$F$39</f>
        <v>9.6000000000000014</v>
      </c>
      <c r="JP90" s="1">
        <f>IF(JM90&gt;='Drive Train'!$F$29,1,0)</f>
        <v>0</v>
      </c>
      <c r="JQ90" s="57">
        <f>MIN(JG90,'DEPRECATED - DT-Prelim Calcs'!$C$10)*'DEPRECATED - DT-Prelim Calcs'!$C$11*1000/60/60</f>
        <v>103.33333333333333</v>
      </c>
      <c r="JR90" s="63">
        <f>JR89+'DEPRECATED - DT-Prelim Calcs'!$C$11</f>
        <v>344</v>
      </c>
      <c r="JS90" s="2">
        <f>KC90/'Drive Train'!$F$35</f>
        <v>0.75806451612903225</v>
      </c>
      <c r="JT90" s="46">
        <f>KA90*12*60/(PI() * 'Drive Train'!$F$15)/JS$2*JS90</f>
        <v>-137853.88307233845</v>
      </c>
      <c r="JU90" s="2">
        <f>('DEPRECATED - DT-Prelim Calcs'!$C$6*JS90-JT90)/('DEPRECATED - DT-Prelim Calcs'!$C$6*JS90)*'DEPRECATED - DT-Prelim Calcs'!$C$7*JS90</f>
        <v>64.15861619763001</v>
      </c>
      <c r="JV90" s="57">
        <f>JU90/'DEPRECATED - DT-Prelim Calcs'!$C$7*('DEPRECATED - DT-Prelim Calcs'!$C$8-'DEPRECATED - DT-Prelim Calcs'!$C$9)+'DEPRECATED - DT-Prelim Calcs'!$C$9</f>
        <v>3418.2811029692657</v>
      </c>
      <c r="JW90" s="57">
        <f t="shared" si="120"/>
        <v>49.999999999999993</v>
      </c>
      <c r="JX90" s="2">
        <f t="shared" si="173"/>
        <v>0.99579519204165001</v>
      </c>
      <c r="JY90" s="57">
        <f>JX90*'DEPRECATED - DT-Prelim Calcs'!$C$21/JS$2/'DEPRECATED - DT-Prelim Calcs'!$C$19/'DEPRECATED - DT-Prelim Calcs'!$C$18*3.39*'DEPRECATED - DT-Prelim Calcs'!$C$20</f>
        <v>25.773080821789936</v>
      </c>
      <c r="JZ90" s="46">
        <f t="shared" si="174"/>
        <v>0</v>
      </c>
      <c r="KA90" s="57">
        <f>JY89*'DEPRECATED - DT-Prelim Calcs'!$C$11+KA89</f>
        <v>-444.34289339653901</v>
      </c>
      <c r="KB90" s="57">
        <f>KB89+0.5*JY90*'DEPRECATED - DT-Prelim Calcs'!$C$11^2+KA90*'DEPRECATED - DT-Prelim Calcs'!$C$11</f>
        <v>-195512.25134493329</v>
      </c>
      <c r="KC90" s="57">
        <f>MIN('Drive Train'!$F$35-JW89*'DEPRECATED - DT-Prelim Calcs'!$C$21*'Drive Train'!$F$39,KC89+JW$2)</f>
        <v>9.4</v>
      </c>
      <c r="KD90" s="57">
        <f>'Drive Train'!$F$35-JW90*'DEPRECATED - DT-Prelim Calcs'!$C$21*'Drive Train'!$F$39</f>
        <v>9.4</v>
      </c>
      <c r="KE90" s="1">
        <f>IF(KB90&gt;='Drive Train'!$F$29,1,0)</f>
        <v>0</v>
      </c>
      <c r="KF90" s="57">
        <f>MIN(JV90,'DEPRECATED - DT-Prelim Calcs'!$C$10)*'DEPRECATED - DT-Prelim Calcs'!$C$11*1000/60/60</f>
        <v>103.33333333333333</v>
      </c>
      <c r="KG90" s="63">
        <f>KG89+'DEPRECATED - DT-Prelim Calcs'!$C$11</f>
        <v>344</v>
      </c>
      <c r="KH90" s="2">
        <f>KR90/'Drive Train'!$F$35</f>
        <v>0.74193548387096786</v>
      </c>
      <c r="KI90" s="46">
        <f>KP90*12*60/(PI() * 'Drive Train'!$F$15)/KH$2*KH90</f>
        <v>-316400.1058238211</v>
      </c>
      <c r="KJ90" s="2">
        <f>('DEPRECATED - DT-Prelim Calcs'!$C$6*KH90-KI90)/('DEPRECATED - DT-Prelim Calcs'!$C$6*KH90)*'DEPRECATED - DT-Prelim Calcs'!$C$7*KH90</f>
        <v>144.85077653027705</v>
      </c>
      <c r="KK90" s="57">
        <f>KJ90/'DEPRECATED - DT-Prelim Calcs'!$C$7*('DEPRECATED - DT-Prelim Calcs'!$C$8-'DEPRECATED - DT-Prelim Calcs'!$C$9)+'DEPRECATED - DT-Prelim Calcs'!$C$9</f>
        <v>7714.0504683960762</v>
      </c>
      <c r="KL90" s="57">
        <f t="shared" si="121"/>
        <v>53.333333333333329</v>
      </c>
      <c r="KM90" s="2">
        <f t="shared" si="175"/>
        <v>0.99579519204165001</v>
      </c>
      <c r="KN90" s="57">
        <f>KM90*'DEPRECATED - DT-Prelim Calcs'!$C$21/KH$2/'DEPRECATED - DT-Prelim Calcs'!$C$19/'DEPRECATED - DT-Prelim Calcs'!$C$18*3.39*'DEPRECATED - DT-Prelim Calcs'!$C$20</f>
        <v>25.773080821789936</v>
      </c>
      <c r="KO90" s="46">
        <f t="shared" si="176"/>
        <v>0</v>
      </c>
      <c r="KP90" s="57">
        <f>KN89*'DEPRECATED - DT-Prelim Calcs'!$C$11+KP89</f>
        <v>-1042.019583705794</v>
      </c>
      <c r="KQ90" s="57">
        <f>KQ89+0.5*KN90*'DEPRECATED - DT-Prelim Calcs'!$C$11^2+KP90*'DEPRECATED - DT-Prelim Calcs'!$C$11</f>
        <v>-165105.96622379238</v>
      </c>
      <c r="KR90" s="57">
        <f>MIN('Drive Train'!$F$35-KL89*'DEPRECATED - DT-Prelim Calcs'!$C$21*'Drive Train'!$F$39,KR89+KL$2)</f>
        <v>9.2000000000000011</v>
      </c>
      <c r="KS90" s="57">
        <f>'Drive Train'!$F$35-KL90*'DEPRECATED - DT-Prelim Calcs'!$C$21*'Drive Train'!$F$39</f>
        <v>9.2000000000000011</v>
      </c>
      <c r="KT90" s="1">
        <f>IF(KQ90&gt;='Drive Train'!$F$29,1,0)</f>
        <v>0</v>
      </c>
      <c r="KU90" s="57">
        <f>MIN(KK90,'DEPRECATED - DT-Prelim Calcs'!$C$10)*'DEPRECATED - DT-Prelim Calcs'!$C$11*1000/60/60</f>
        <v>103.33333333333333</v>
      </c>
      <c r="KV90" s="63">
        <f>KV89+'DEPRECATED - DT-Prelim Calcs'!$C$11</f>
        <v>344</v>
      </c>
      <c r="KW90" s="2">
        <f>LG90/'Drive Train'!$F$35</f>
        <v>0.72580645161290325</v>
      </c>
      <c r="KX90" s="46">
        <f>LE90*12*60/(PI() * 'Drive Train'!$F$15)/KW$2*KW90</f>
        <v>-39698.15509899165</v>
      </c>
      <c r="KY90" s="2">
        <f>('DEPRECATED - DT-Prelim Calcs'!$C$6*KW90-KX90)/('DEPRECATED - DT-Prelim Calcs'!$C$6*KW90)*'DEPRECATED - DT-Prelim Calcs'!$C$7*KW90</f>
        <v>19.699016022790452</v>
      </c>
      <c r="KZ90" s="57">
        <f>KY90/'DEPRECATED - DT-Prelim Calcs'!$C$7*('DEPRECATED - DT-Prelim Calcs'!$C$8-'DEPRECATED - DT-Prelim Calcs'!$C$9)+'DEPRECATED - DT-Prelim Calcs'!$C$9</f>
        <v>1051.4069525825789</v>
      </c>
      <c r="LA90" s="57">
        <f t="shared" si="122"/>
        <v>56.666666666666664</v>
      </c>
      <c r="LB90" s="2">
        <f t="shared" si="177"/>
        <v>0.99579519204165001</v>
      </c>
      <c r="LC90" s="57">
        <f>LB90*'DEPRECATED - DT-Prelim Calcs'!$C$21/KW$2/'DEPRECATED - DT-Prelim Calcs'!$C$19/'DEPRECATED - DT-Prelim Calcs'!$C$18*3.39*'DEPRECATED - DT-Prelim Calcs'!$C$20</f>
        <v>25.773080821789936</v>
      </c>
      <c r="LD90" s="46">
        <f t="shared" si="178"/>
        <v>0</v>
      </c>
      <c r="LE90" s="57">
        <f>LC89*'DEPRECATED - DT-Prelim Calcs'!$C$11+LE89</f>
        <v>-133.64567326001531</v>
      </c>
      <c r="LF90" s="57">
        <f>LF89+0.5*LC90*'DEPRECATED - DT-Prelim Calcs'!$C$11^2+LE90*'DEPRECATED - DT-Prelim Calcs'!$C$11</f>
        <v>-184688.09045501289</v>
      </c>
      <c r="LG90" s="57">
        <f>MIN('Drive Train'!$F$35-LA89*'DEPRECATED - DT-Prelim Calcs'!$C$21*'Drive Train'!$F$39,LG89+LA$2)</f>
        <v>9</v>
      </c>
      <c r="LH90" s="57">
        <f>'Drive Train'!$F$35-LA90*'DEPRECATED - DT-Prelim Calcs'!$C$21*'Drive Train'!$F$39</f>
        <v>9</v>
      </c>
      <c r="LI90" s="1">
        <f>IF(LF90&gt;='Drive Train'!$F$29,1,0)</f>
        <v>0</v>
      </c>
      <c r="LJ90" s="57">
        <f>MIN(KZ90,'DEPRECATED - DT-Prelim Calcs'!$C$10)*'DEPRECATED - DT-Prelim Calcs'!$C$11*1000/60/60</f>
        <v>103.33333333333333</v>
      </c>
      <c r="LK90" s="63">
        <f>LK89+'DEPRECATED - DT-Prelim Calcs'!$C$11</f>
        <v>344</v>
      </c>
      <c r="LL90" s="2">
        <f>LV90/'Drive Train'!$F$35</f>
        <v>0.70967741935483875</v>
      </c>
      <c r="LM90" s="46">
        <f>LT90*12*60/(PI() * 'Drive Train'!$F$15)/LL$2*LL90</f>
        <v>-155647.89298280992</v>
      </c>
      <c r="LN90" s="2">
        <f>('DEPRECATED - DT-Prelim Calcs'!$C$6*LL90-LM90)/('DEPRECATED - DT-Prelim Calcs'!$C$6*LL90)*'DEPRECATED - DT-Prelim Calcs'!$C$7*LL90</f>
        <v>72.087700083191493</v>
      </c>
      <c r="LO90" s="57">
        <f>LN90/'DEPRECATED - DT-Prelim Calcs'!$C$7*('DEPRECATED - DT-Prelim Calcs'!$C$8-'DEPRECATED - DT-Prelim Calcs'!$C$9)+'DEPRECATED - DT-Prelim Calcs'!$C$9</f>
        <v>3840.3978923956302</v>
      </c>
      <c r="LP90" s="57">
        <f t="shared" si="123"/>
        <v>60</v>
      </c>
      <c r="LQ90" s="2">
        <f t="shared" si="179"/>
        <v>0.99579519204165001</v>
      </c>
      <c r="LR90" s="57">
        <f>LQ90*'DEPRECATED - DT-Prelim Calcs'!$C$21/LL$2/'DEPRECATED - DT-Prelim Calcs'!$C$19/'DEPRECATED - DT-Prelim Calcs'!$C$18*3.39*'DEPRECATED - DT-Prelim Calcs'!$C$20</f>
        <v>25.773080821789936</v>
      </c>
      <c r="LS90" s="46">
        <f t="shared" si="180"/>
        <v>0</v>
      </c>
      <c r="LT90" s="57">
        <f>LR89*'DEPRECATED - DT-Prelim Calcs'!$C$11+LT89</f>
        <v>-535.90481888742988</v>
      </c>
      <c r="LU90" s="57">
        <f>LU89+0.5*LR90*'DEPRECATED - DT-Prelim Calcs'!$C$11^2+LT90*'DEPRECATED - DT-Prelim Calcs'!$C$11</f>
        <v>-175696.86250985294</v>
      </c>
      <c r="LV90" s="57">
        <f>MIN('Drive Train'!$F$35-LP89*'DEPRECATED - DT-Prelim Calcs'!$C$21*'Drive Train'!$F$39,LV89+LP$2)</f>
        <v>8.8000000000000007</v>
      </c>
      <c r="LW90" s="57">
        <f>'Drive Train'!$F$35-LP90*'DEPRECATED - DT-Prelim Calcs'!$C$21*'Drive Train'!$F$39</f>
        <v>8.8000000000000007</v>
      </c>
      <c r="LX90" s="1">
        <f>IF(LU90&gt;='Drive Train'!$F$29,1,0)</f>
        <v>0</v>
      </c>
      <c r="LY90" s="57">
        <f>MIN(LO90,'DEPRECATED - DT-Prelim Calcs'!$C$10)*'DEPRECATED - DT-Prelim Calcs'!$C$11*1000/60/60</f>
        <v>103.33333333333333</v>
      </c>
      <c r="LZ90" s="63">
        <f>LZ89+'DEPRECATED - DT-Prelim Calcs'!$C$11</f>
        <v>344</v>
      </c>
    </row>
    <row r="91" spans="18:338" x14ac:dyDescent="0.2">
      <c r="R91" s="63">
        <f>R90+'DEPRECATED - DT-Prelim Calcs'!$C$11</f>
        <v>348</v>
      </c>
      <c r="S91" s="2">
        <f>AG91/'Drive Train'!$F$35</f>
        <v>0</v>
      </c>
      <c r="T91" s="46">
        <f>AE91*12*60/(PI() * 'Drive Train'!$F$15)/S$2*ABS(S91)</f>
        <v>0</v>
      </c>
      <c r="U91" s="2">
        <f>IF(OR(AD90=1,AND($C$32=Motors!$C$32,'DEPRECATED - DT-Prelim Calcs'!AI90=1)),0,IF(AG91=0,-(V90+$C$9)/($C$8-$C$9)*$C$7,($C$6*S91-T91)/($C$6*S91)*$C$7*S91))</f>
        <v>0</v>
      </c>
      <c r="V91" s="57">
        <f>IF(AND(AD90=1,AI90=1),0,ABS(U91/$C$7*($C$8-$C$9)+$C$9) *'Drive Train'!$AA$49 + V90*(1-'Drive Train'!$AA$49))</f>
        <v>0</v>
      </c>
      <c r="W91" s="57">
        <f t="shared" si="96"/>
        <v>0</v>
      </c>
      <c r="X91" s="2">
        <f>MAX(MIN(IF(AND(AI90=1,AG91&lt;0),-1,1)*(W91-$C$9)/($C$8-$C$9)*$C$7-$C$29*AE91/T$2 -  AI90*$C$29/2,X$2),MAX(X$4:X90)*-1)</f>
        <v>-0.2458281045106315</v>
      </c>
      <c r="Y91" s="57">
        <f t="shared" si="97"/>
        <v>0</v>
      </c>
      <c r="Z91" s="57">
        <f t="shared" si="98"/>
        <v>0</v>
      </c>
      <c r="AA91" s="57">
        <f t="shared" si="99"/>
        <v>0</v>
      </c>
      <c r="AB91" s="57" t="e">
        <f t="shared" si="100"/>
        <v>#N/A</v>
      </c>
      <c r="AC91" s="46">
        <f t="shared" si="124"/>
        <v>1</v>
      </c>
      <c r="AD91" s="1">
        <f t="shared" si="101"/>
        <v>1</v>
      </c>
      <c r="AE91" s="57">
        <f t="shared" si="102"/>
        <v>0</v>
      </c>
      <c r="AF91" s="57" t="e">
        <f t="shared" si="103"/>
        <v>#N/A</v>
      </c>
      <c r="AG91" s="57">
        <f>IF(AI90=0,MIN('Drive Train'!$F$35-W90*$C$21*'Drive Train'!$F$39,AG90+W$2)-$C$3,IF(AE90-1&lt;=0,0,IF($C$32=Motors!$C$30,MAX(MAX(AG$4:AG90)*-1,AG90-W$2),MAX(0,MAX(AG$4:AG90)*-1,AG90-W$2))))</f>
        <v>0</v>
      </c>
      <c r="AH91" s="57">
        <f>'Drive Train'!$F$35-ABS(W91)*'DEPRECATED - DT-Prelim Calcs'!$C$21*'Drive Train'!$F$39</f>
        <v>12.4</v>
      </c>
      <c r="AI91" s="1">
        <f>IF(AJ91&gt;='Drive Train'!$F$29,1,0)</f>
        <v>1</v>
      </c>
      <c r="AJ91" s="57">
        <f>AJ90+0.5*Y91*'DEPRECATED - DT-Prelim Calcs'!$C$11^2+AE91*'DEPRECATED - DT-Prelim Calcs'!$C$11</f>
        <v>784.33981740885292</v>
      </c>
      <c r="AK91" s="57">
        <f t="shared" si="181"/>
        <v>0</v>
      </c>
      <c r="AL91" s="63">
        <f>AL90+'DEPRECATED - DT-Prelim Calcs'!$C$11</f>
        <v>348</v>
      </c>
      <c r="AM91" s="2">
        <f>AW91/'Drive Train'!$F$35</f>
        <v>0.90171798771104816</v>
      </c>
      <c r="AN91" s="46">
        <f>AU91*12*60/(PI() * 'Drive Train'!$F$15)/AM$2*AM91</f>
        <v>4074.5129710050737</v>
      </c>
      <c r="AO91" s="2">
        <f>('DEPRECATED - DT-Prelim Calcs'!$C$6*AM91-AN91)/('DEPRECATED - DT-Prelim Calcs'!$C$6*AM91)*'DEPRECATED - DT-Prelim Calcs'!$C$7*AM91</f>
        <v>0.33081835036069407</v>
      </c>
      <c r="AP91" s="57">
        <f>AO91/'DEPRECATED - DT-Prelim Calcs'!$C$7*('DEPRECATED - DT-Prelim Calcs'!$C$8-'DEPRECATED - DT-Prelim Calcs'!$C$9)+'DEPRECATED - DT-Prelim Calcs'!$C$9</f>
        <v>20.311615913392966</v>
      </c>
      <c r="AQ91" s="57">
        <f t="shared" si="105"/>
        <v>20.311615913392966</v>
      </c>
      <c r="AR91" s="2">
        <f t="shared" si="125"/>
        <v>3.8543085389974863E-10</v>
      </c>
      <c r="AS91" s="57">
        <f>AR91*'DEPRECATED - DT-Prelim Calcs'!$C$21/AM$2/'DEPRECATED - DT-Prelim Calcs'!$C$19/'DEPRECATED - DT-Prelim Calcs'!$C$18*3.39*'DEPRECATED - DT-Prelim Calcs'!$C$20</f>
        <v>2.7931921904069489E-9</v>
      </c>
      <c r="AT91" s="46">
        <f t="shared" si="126"/>
        <v>0</v>
      </c>
      <c r="AU91" s="57">
        <f>AS90*'DEPRECATED - DT-Prelim Calcs'!$C$11+AU90</f>
        <v>39.432321262533613</v>
      </c>
      <c r="AV91" s="57">
        <f>AV90+0.5*AS91*'DEPRECATED - DT-Prelim Calcs'!$C$11^2+AU91*'DEPRECATED - DT-Prelim Calcs'!$C$11</f>
        <v>13677.834236904802</v>
      </c>
      <c r="AW91" s="57">
        <f>MIN('Drive Train'!$F$35-AQ90*'DEPRECATED - DT-Prelim Calcs'!$C$21*'Drive Train'!$F$39,AW90+AQ$2)</f>
        <v>11.181303047616998</v>
      </c>
      <c r="AX91" s="57">
        <f>'Drive Train'!$F$35-AQ91*'DEPRECATED - DT-Prelim Calcs'!$C$21*'Drive Train'!$F$39</f>
        <v>11.181303045196422</v>
      </c>
      <c r="AY91" s="1">
        <f>IF(AV91&gt;='Drive Train'!$F$29,1,0)</f>
        <v>1</v>
      </c>
      <c r="AZ91" s="57">
        <f t="shared" si="127"/>
        <v>22.568462125992184</v>
      </c>
      <c r="BA91" s="63">
        <f>BA90+'DEPRECATED - DT-Prelim Calcs'!$C$11</f>
        <v>348</v>
      </c>
      <c r="BB91" s="2">
        <f>BL91/'Drive Train'!$F$35</f>
        <v>1.2947645111196731</v>
      </c>
      <c r="BC91" s="46">
        <f>BJ91*12*60/(PI() * 'Drive Train'!$F$15)/BB$2*BB91</f>
        <v>-4259.0909512613025</v>
      </c>
      <c r="BD91" s="2">
        <f>('DEPRECATED - DT-Prelim Calcs'!$C$6*BB91-BC91)/('DEPRECATED - DT-Prelim Calcs'!$C$6*BB91)*'DEPRECATED - DT-Prelim Calcs'!$C$7*BB91</f>
        <v>5.0461628081098082</v>
      </c>
      <c r="BE91" s="57">
        <f>BD91/'DEPRECATED - DT-Prelim Calcs'!$C$7*('DEPRECATED - DT-Prelim Calcs'!$C$8-'DEPRECATED - DT-Prelim Calcs'!$C$9)+'DEPRECATED - DT-Prelim Calcs'!$C$9</f>
        <v>271.34011961845994</v>
      </c>
      <c r="BF91" s="57">
        <f t="shared" si="106"/>
        <v>93</v>
      </c>
      <c r="BG91" s="2">
        <f t="shared" si="128"/>
        <v>1.9370342983181477</v>
      </c>
      <c r="BH91" s="57">
        <f>BG91*'DEPRECATED - DT-Prelim Calcs'!$C$21/BB$2/'DEPRECATED - DT-Prelim Calcs'!$C$19/'DEPRECATED - DT-Prelim Calcs'!$C$18*3.39*'DEPRECATED - DT-Prelim Calcs'!$C$20</f>
        <v>20.276476819038578</v>
      </c>
      <c r="BI91" s="46">
        <f t="shared" si="129"/>
        <v>0</v>
      </c>
      <c r="BJ91" s="57">
        <f>BH90*'DEPRECATED - DT-Prelim Calcs'!$C$11+BJ90</f>
        <v>-19.873422078717454</v>
      </c>
      <c r="BK91" s="57">
        <f>BK90+0.5*BH91*'DEPRECATED - DT-Prelim Calcs'!$C$11^2+BJ91*'DEPRECATED - DT-Prelim Calcs'!$C$11</f>
        <v>7230.5941244433798</v>
      </c>
      <c r="BL91" s="57">
        <f>MIN('Drive Train'!$F$35-BF90*'DEPRECATED - DT-Prelim Calcs'!$C$21*'Drive Train'!$F$39,BL90+BF$2)</f>
        <v>16.055079937883946</v>
      </c>
      <c r="BM91" s="57">
        <f>'Drive Train'!$F$35-BF91*'DEPRECATED - DT-Prelim Calcs'!$C$21*'Drive Train'!$F$39</f>
        <v>6.82</v>
      </c>
      <c r="BN91" s="1">
        <f>IF(BK91&gt;='Drive Train'!$F$29,1,0)</f>
        <v>1</v>
      </c>
      <c r="BO91" s="57">
        <f t="shared" si="130"/>
        <v>103.33333333333333</v>
      </c>
      <c r="BP91" s="63">
        <f>BP90+'DEPRECATED - DT-Prelim Calcs'!$C$11</f>
        <v>348</v>
      </c>
      <c r="BQ91" s="2">
        <f>CA91/'Drive Train'!$F$35</f>
        <v>1.913788902046369</v>
      </c>
      <c r="BR91" s="46">
        <f>BY91*12*60/(PI() * 'Drive Train'!$F$15)/BQ$2*BQ91</f>
        <v>-76636.654903885938</v>
      </c>
      <c r="BS91" s="2">
        <f>('DEPRECATED - DT-Prelim Calcs'!$C$6*BQ91-BR91)/('DEPRECATED - DT-Prelim Calcs'!$C$6*BQ91)*'DEPRECATED - DT-Prelim Calcs'!$C$7*BQ91</f>
        <v>39.264077092274178</v>
      </c>
      <c r="BT91" s="57">
        <f>BS91/'DEPRECATED - DT-Prelim Calcs'!$C$7*('DEPRECATED - DT-Prelim Calcs'!$C$8-'DEPRECATED - DT-Prelim Calcs'!$C$9)+'DEPRECATED - DT-Prelim Calcs'!$C$9</f>
        <v>2092.9826103480405</v>
      </c>
      <c r="BU91" s="57">
        <f t="shared" si="107"/>
        <v>93</v>
      </c>
      <c r="BV91" s="2">
        <f t="shared" si="131"/>
        <v>1.8828060353728675</v>
      </c>
      <c r="BW91" s="57">
        <f>BV91*'DEPRECATED - DT-Prelim Calcs'!$C$21/BQ$2/'DEPRECATED - DT-Prelim Calcs'!$C$19/'DEPRECATED - DT-Prelim Calcs'!$C$18*3.39*'DEPRECATED - DT-Prelim Calcs'!$C$20</f>
        <v>25.773080821789936</v>
      </c>
      <c r="BX91" s="46">
        <f t="shared" si="132"/>
        <v>0</v>
      </c>
      <c r="BY91" s="57">
        <f>BW90*'DEPRECATED - DT-Prelim Calcs'!$C$11+BY90</f>
        <v>-185.0050009851447</v>
      </c>
      <c r="BZ91" s="57">
        <f>BZ90+0.5*BW91*'DEPRECATED - DT-Prelim Calcs'!$C$11^2+BY91*'DEPRECATED - DT-Prelim Calcs'!$C$11</f>
        <v>-8181.0982639086378</v>
      </c>
      <c r="CA91" s="57">
        <f>MIN('Drive Train'!$F$35-BU90*'DEPRECATED - DT-Prelim Calcs'!$C$21*'Drive Train'!$F$39,CA90+BU$2)</f>
        <v>23.730982385374976</v>
      </c>
      <c r="CB91" s="57">
        <f>'Drive Train'!$F$35-BU91*'DEPRECATED - DT-Prelim Calcs'!$C$21*'Drive Train'!$F$39</f>
        <v>6.82</v>
      </c>
      <c r="CC91" s="1">
        <f>IF(BZ91&gt;='Drive Train'!$F$29,1,0)</f>
        <v>0</v>
      </c>
      <c r="CD91" s="57">
        <f t="shared" si="133"/>
        <v>103.33333333333333</v>
      </c>
      <c r="CE91" s="63">
        <f>CE90+'DEPRECATED - DT-Prelim Calcs'!$C$11</f>
        <v>348</v>
      </c>
      <c r="CF91" s="2">
        <f>CP91/'Drive Train'!$F$35</f>
        <v>0.55000000000000004</v>
      </c>
      <c r="CG91" s="46">
        <f>CN91*12*60/(PI() * 'Drive Train'!$F$15)/CF$2*CF91</f>
        <v>3544.8954318725409</v>
      </c>
      <c r="CH91" s="2">
        <f>('DEPRECATED - DT-Prelim Calcs'!$C$6*CF91-CG91)/('DEPRECATED - DT-Prelim Calcs'!$C$6*CF91)*'DEPRECATED - DT-Prelim Calcs'!$C$7*CF91</f>
        <v>-0.27735140540578285</v>
      </c>
      <c r="CI91" s="57">
        <f>CH91/'DEPRECATED - DT-Prelim Calcs'!$C$7*('DEPRECATED - DT-Prelim Calcs'!$C$8-'DEPRECATED - DT-Prelim Calcs'!$C$9)+'DEPRECATED - DT-Prelim Calcs'!$C$9</f>
        <v>-12.065222121809935</v>
      </c>
      <c r="CJ91" s="57">
        <f t="shared" si="108"/>
        <v>-12.065222121809935</v>
      </c>
      <c r="CK91" s="2">
        <f t="shared" si="134"/>
        <v>-0.74922465608473354</v>
      </c>
      <c r="CL91" s="57">
        <f>CK91*'DEPRECATED - DT-Prelim Calcs'!$C$21/CF$2/'DEPRECATED - DT-Prelim Calcs'!$C$19/'DEPRECATED - DT-Prelim Calcs'!$C$18*3.39*'DEPRECATED - DT-Prelim Calcs'!$C$20</f>
        <v>-12.669024858315854</v>
      </c>
      <c r="CM91" s="46">
        <f t="shared" si="135"/>
        <v>1</v>
      </c>
      <c r="CN91" s="57">
        <f>CL90*'DEPRECATED - DT-Prelim Calcs'!$C$11+CN90</f>
        <v>24.105232568213836</v>
      </c>
      <c r="CO91" s="57">
        <f>CO90+0.5*CL91*'DEPRECATED - DT-Prelim Calcs'!$C$11^2+CN91*'DEPRECATED - DT-Prelim Calcs'!$C$11</f>
        <v>-29765.748431269749</v>
      </c>
      <c r="CP91" s="57">
        <f>MIN('Drive Train'!$F$35-CJ90*'DEPRECATED - DT-Prelim Calcs'!$C$21*'Drive Train'!$F$39,CP90+CJ$2)</f>
        <v>6.82</v>
      </c>
      <c r="CQ91" s="57">
        <f>'Drive Train'!$F$35-CJ91*'DEPRECATED - DT-Prelim Calcs'!$C$21*'Drive Train'!$F$39</f>
        <v>13.123913327308596</v>
      </c>
      <c r="CR91" s="1">
        <f>IF(CO91&gt;='Drive Train'!$F$29,1,0)</f>
        <v>0</v>
      </c>
      <c r="CS91" s="57">
        <f t="shared" si="136"/>
        <v>-13.405802357566595</v>
      </c>
      <c r="CT91" s="63">
        <f>CT90+'DEPRECATED - DT-Prelim Calcs'!$C$11</f>
        <v>348</v>
      </c>
      <c r="CU91" s="2">
        <f>DE91/'Drive Train'!$F$35</f>
        <v>1.4903719276966618</v>
      </c>
      <c r="CV91" s="46">
        <f>DC91*12*60/(PI() * 'Drive Train'!$F$15)/CU$2*CU91</f>
        <v>-91883.976776572788</v>
      </c>
      <c r="CW91" s="2">
        <f>('DEPRECATED - DT-Prelim Calcs'!$C$6*CU91-CV91)/('DEPRECATED - DT-Prelim Calcs'!$C$6*CU91)*'DEPRECATED - DT-Prelim Calcs'!$C$7*CU91</f>
        <v>45.137834625587693</v>
      </c>
      <c r="CX91" s="57">
        <f>CW91/'DEPRECATED - DT-Prelim Calcs'!$C$7*('DEPRECATED - DT-Prelim Calcs'!$C$8-'DEPRECATED - DT-Prelim Calcs'!$C$9)+'DEPRECATED - DT-Prelim Calcs'!$C$9</f>
        <v>2405.6809885738176</v>
      </c>
      <c r="CY91" s="57">
        <f t="shared" si="109"/>
        <v>93</v>
      </c>
      <c r="CZ91" s="2">
        <f t="shared" si="137"/>
        <v>1.2803081040535502</v>
      </c>
      <c r="DA91" s="57">
        <f>CZ91*'DEPRECATED - DT-Prelim Calcs'!$C$21/CU$2/'DEPRECATED - DT-Prelim Calcs'!$C$19/'DEPRECATED - DT-Prelim Calcs'!$C$18*3.39*'DEPRECATED - DT-Prelim Calcs'!$C$20</f>
        <v>25.773080821789936</v>
      </c>
      <c r="DB91" s="46">
        <f t="shared" si="138"/>
        <v>0</v>
      </c>
      <c r="DC91" s="57">
        <f>DA90*'DEPRECATED - DT-Prelim Calcs'!$C$11+DC90</f>
        <v>-193.68455689447754</v>
      </c>
      <c r="DD91" s="57">
        <f>DD90+0.5*DA91*'DEPRECATED - DT-Prelim Calcs'!$C$11^2+DC91*'DEPRECATED - DT-Prelim Calcs'!$C$11</f>
        <v>-57241.214214992062</v>
      </c>
      <c r="DE91" s="57">
        <f>MIN('Drive Train'!$F$35-CY90*'DEPRECATED - DT-Prelim Calcs'!$C$21*'Drive Train'!$F$39,DE90+CY$2)</f>
        <v>18.480611903438607</v>
      </c>
      <c r="DF91" s="57">
        <f>'Drive Train'!$F$35-CY91*'DEPRECATED - DT-Prelim Calcs'!$C$21*'Drive Train'!$F$39</f>
        <v>6.82</v>
      </c>
      <c r="DG91" s="1">
        <f>IF(DD91&gt;='Drive Train'!$F$29,1,0)</f>
        <v>0</v>
      </c>
      <c r="DH91" s="57">
        <f t="shared" si="139"/>
        <v>103.33333333333333</v>
      </c>
      <c r="DI91" s="63">
        <f>DI90+'DEPRECATED - DT-Prelim Calcs'!$C$11</f>
        <v>348</v>
      </c>
      <c r="DJ91" s="2">
        <f>DT91/'Drive Train'!$F$35</f>
        <v>0.55000000000000004</v>
      </c>
      <c r="DK91" s="46">
        <f>DR91*12*60/(PI() * 'Drive Train'!$F$15)/DJ$2*DJ91</f>
        <v>-25065.158629509991</v>
      </c>
      <c r="DL91" s="2">
        <f>('DEPRECATED - DT-Prelim Calcs'!$C$6*DJ91-DK91)/('DEPRECATED - DT-Prelim Calcs'!$C$6*DJ91)*'DEPRECATED - DT-Prelim Calcs'!$C$7*DJ91</f>
        <v>12.658901931917276</v>
      </c>
      <c r="DM91" s="57">
        <f>DL91/'DEPRECATED - DT-Prelim Calcs'!$C$7*('DEPRECATED - DT-Prelim Calcs'!$C$8-'DEPRECATED - DT-Prelim Calcs'!$C$9)+'DEPRECATED - DT-Prelim Calcs'!$C$9</f>
        <v>676.61581654148824</v>
      </c>
      <c r="DN91" s="57">
        <f t="shared" si="110"/>
        <v>93</v>
      </c>
      <c r="DO91" s="2">
        <f t="shared" si="140"/>
        <v>1.1037138828047846</v>
      </c>
      <c r="DP91" s="57">
        <f>DO91*'DEPRECATED - DT-Prelim Calcs'!$C$21/DJ$2/'DEPRECATED - DT-Prelim Calcs'!$C$19/'DEPRECATED - DT-Prelim Calcs'!$C$18*3.39*'DEPRECATED - DT-Prelim Calcs'!$C$20</f>
        <v>25.773080821789936</v>
      </c>
      <c r="DQ91" s="46">
        <f t="shared" si="141"/>
        <v>0</v>
      </c>
      <c r="DR91" s="57">
        <f>DP90*'DEPRECATED - DT-Prelim Calcs'!$C$11+DR90</f>
        <v>-123.42400973594262</v>
      </c>
      <c r="DS91" s="57">
        <f>DS90+0.5*DP91*'DEPRECATED - DT-Prelim Calcs'!$C$11^2+DR91*'DEPRECATED - DT-Prelim Calcs'!$C$11</f>
        <v>-94327.090076917302</v>
      </c>
      <c r="DT91" s="57">
        <f>MIN('Drive Train'!$F$35-DN90*'DEPRECATED - DT-Prelim Calcs'!$C$21*'Drive Train'!$F$39,DT90+DN$2)</f>
        <v>6.82</v>
      </c>
      <c r="DU91" s="57">
        <f>'Drive Train'!$F$35-DN91*'DEPRECATED - DT-Prelim Calcs'!$C$21*'Drive Train'!$F$39</f>
        <v>6.82</v>
      </c>
      <c r="DV91" s="1">
        <f>IF(DS91&gt;='Drive Train'!$F$29,1,0)</f>
        <v>0</v>
      </c>
      <c r="DW91" s="57">
        <f t="shared" si="142"/>
        <v>103.33333333333333</v>
      </c>
      <c r="DX91" s="63">
        <f>DX90+'DEPRECATED - DT-Prelim Calcs'!$C$11</f>
        <v>348</v>
      </c>
      <c r="DY91" s="2">
        <f>EI91/'Drive Train'!$F$35</f>
        <v>1.7526259443544552</v>
      </c>
      <c r="DZ91" s="46">
        <f>EG91*12*60/(PI() * 'Drive Train'!$F$15)/DY$2*DY91</f>
        <v>-301401.286008775</v>
      </c>
      <c r="EA91" s="2">
        <f>('DEPRECATED - DT-Prelim Calcs'!$C$6*DY91-DZ91)/('DEPRECATED - DT-Prelim Calcs'!$C$6*DY91)*'DEPRECATED - DT-Prelim Calcs'!$C$7*DY91</f>
        <v>140.50471019215087</v>
      </c>
      <c r="EB91" s="57">
        <f>EA91/'DEPRECATED - DT-Prelim Calcs'!$C$7*('DEPRECATED - DT-Prelim Calcs'!$C$8-'DEPRECATED - DT-Prelim Calcs'!$C$9)+'DEPRECATED - DT-Prelim Calcs'!$C$9</f>
        <v>7482.6810446692771</v>
      </c>
      <c r="EC91" s="57">
        <f t="shared" si="111"/>
        <v>93</v>
      </c>
      <c r="ED91" s="2">
        <f t="shared" si="143"/>
        <v>0.96993038185874991</v>
      </c>
      <c r="EE91" s="57">
        <f>ED91*'DEPRECATED - DT-Prelim Calcs'!$C$21/DY$2/'DEPRECATED - DT-Prelim Calcs'!$C$19/'DEPRECATED - DT-Prelim Calcs'!$C$18*3.39*'DEPRECATED - DT-Prelim Calcs'!$C$20</f>
        <v>25.773080821789936</v>
      </c>
      <c r="EF91" s="46">
        <f t="shared" si="144"/>
        <v>0</v>
      </c>
      <c r="EG91" s="57">
        <f>EE90*'DEPRECATED - DT-Prelim Calcs'!$C$11+EG90</f>
        <v>-409.29063361983515</v>
      </c>
      <c r="EH91" s="57">
        <f>EH90+0.5*EE91*'DEPRECATED - DT-Prelim Calcs'!$C$11^2+EG91*'DEPRECATED - DT-Prelim Calcs'!$C$11</f>
        <v>-160888.26744712822</v>
      </c>
      <c r="EI91" s="57">
        <f>MIN('Drive Train'!$F$35-EC90*'DEPRECATED - DT-Prelim Calcs'!$C$21*'Drive Train'!$F$39,EI90+EC$2)</f>
        <v>21.732561709995245</v>
      </c>
      <c r="EJ91" s="57">
        <f>'Drive Train'!$F$35-EC91*'DEPRECATED - DT-Prelim Calcs'!$C$21*'Drive Train'!$F$39</f>
        <v>6.82</v>
      </c>
      <c r="EK91" s="1">
        <f>IF(EH91&gt;='Drive Train'!$F$29,1,0)</f>
        <v>0</v>
      </c>
      <c r="EL91" s="57">
        <f t="shared" si="145"/>
        <v>103.33333333333333</v>
      </c>
      <c r="EM91" s="63">
        <f>EM90+'DEPRECATED - DT-Prelim Calcs'!$C$11</f>
        <v>348</v>
      </c>
      <c r="EN91" s="2">
        <f>EX91/'Drive Train'!$F$35</f>
        <v>0.55000000000000004</v>
      </c>
      <c r="EO91" s="46">
        <f>EV91*12*60/(PI() * 'Drive Train'!$F$15)/EN$2*EN91</f>
        <v>-203241.71807748987</v>
      </c>
      <c r="EP91" s="2">
        <f>('DEPRECATED - DT-Prelim Calcs'!$C$6*EN91-EO91)/('DEPRECATED - DT-Prelim Calcs'!$C$6*EN91)*'DEPRECATED - DT-Prelim Calcs'!$C$7*EN91</f>
        <v>93.222787160741191</v>
      </c>
      <c r="EQ91" s="57">
        <f>EP91/'DEPRECATED - DT-Prelim Calcs'!$C$7*('DEPRECATED - DT-Prelim Calcs'!$C$8-'DEPRECATED - DT-Prelim Calcs'!$C$9)+'DEPRECATED - DT-Prelim Calcs'!$C$9</f>
        <v>4965.5562625407028</v>
      </c>
      <c r="ER91" s="57">
        <f t="shared" si="112"/>
        <v>93</v>
      </c>
      <c r="ES91" s="2">
        <f t="shared" si="146"/>
        <v>0.86507304327942547</v>
      </c>
      <c r="ET91" s="57">
        <f>ES91*'DEPRECATED - DT-Prelim Calcs'!$C$21/EN$2/'DEPRECATED - DT-Prelim Calcs'!$C$19/'DEPRECATED - DT-Prelim Calcs'!$C$18*3.39*'DEPRECATED - DT-Prelim Calcs'!$C$20</f>
        <v>25.773080821789936</v>
      </c>
      <c r="EU91" s="46">
        <f t="shared" si="147"/>
        <v>0</v>
      </c>
      <c r="EV91" s="57">
        <f>ET90*'DEPRECATED - DT-Prelim Calcs'!$C$11+EV90</f>
        <v>-784.40133711942246</v>
      </c>
      <c r="EW91" s="57">
        <f>EW90+0.5*ET91*'DEPRECATED - DT-Prelim Calcs'!$C$11^2+EV91*'DEPRECATED - DT-Prelim Calcs'!$C$11</f>
        <v>-206963.54463749102</v>
      </c>
      <c r="EX91" s="57">
        <f>MIN('Drive Train'!$F$35-ER90*'DEPRECATED - DT-Prelim Calcs'!$C$21*'Drive Train'!$F$39,EX90+ER$2)</f>
        <v>6.82</v>
      </c>
      <c r="EY91" s="57">
        <f>'Drive Train'!$F$35-ER91*'DEPRECATED - DT-Prelim Calcs'!$C$21*'Drive Train'!$F$39</f>
        <v>6.82</v>
      </c>
      <c r="EZ91" s="1">
        <f>IF(EW91&gt;='Drive Train'!$F$29,1,0)</f>
        <v>0</v>
      </c>
      <c r="FA91" s="57">
        <f t="shared" si="148"/>
        <v>103.33333333333333</v>
      </c>
      <c r="FB91" s="63">
        <f>FB90+'DEPRECATED - DT-Prelim Calcs'!$C$11</f>
        <v>348</v>
      </c>
      <c r="FC91" s="2">
        <f>FM91/'Drive Train'!$F$35</f>
        <v>0.55000000000000004</v>
      </c>
      <c r="FD91" s="46">
        <f>FK91*12*60/(PI() * 'Drive Train'!$F$15)/FC$2*FC91</f>
        <v>-152970.07510802441</v>
      </c>
      <c r="FE91" s="2">
        <f>('DEPRECATED - DT-Prelim Calcs'!$C$6*FC91-FD91)/('DEPRECATED - DT-Prelim Calcs'!$C$6*FC91)*'DEPRECATED - DT-Prelim Calcs'!$C$7*FC91</f>
        <v>70.492081803065446</v>
      </c>
      <c r="FF91" s="57">
        <f>FE91/'DEPRECATED - DT-Prelim Calcs'!$C$7*('DEPRECATED - DT-Prelim Calcs'!$C$8-'DEPRECATED - DT-Prelim Calcs'!$C$9)+'DEPRECATED - DT-Prelim Calcs'!$C$9</f>
        <v>3755.45273665282</v>
      </c>
      <c r="FG91" s="57">
        <f t="shared" si="113"/>
        <v>93</v>
      </c>
      <c r="FH91" s="2">
        <f t="shared" si="149"/>
        <v>0.78067567320338405</v>
      </c>
      <c r="FI91" s="57">
        <f>FH91*'DEPRECATED - DT-Prelim Calcs'!$C$21/FC$2/'DEPRECATED - DT-Prelim Calcs'!$C$19/'DEPRECATED - DT-Prelim Calcs'!$C$18*3.39*'DEPRECATED - DT-Prelim Calcs'!$C$20</f>
        <v>25.773080821789936</v>
      </c>
      <c r="FJ91" s="46">
        <f t="shared" si="150"/>
        <v>0</v>
      </c>
      <c r="FK91" s="57">
        <f>FI90*'DEPRECATED - DT-Prelim Calcs'!$C$11+FK90</f>
        <v>-532.78233279207132</v>
      </c>
      <c r="FL91" s="57">
        <f>FL90+0.5*FI91*'DEPRECATED - DT-Prelim Calcs'!$C$11^2+FK91*'DEPRECATED - DT-Prelim Calcs'!$C$11</f>
        <v>-322133.69861887756</v>
      </c>
      <c r="FM91" s="57">
        <f>MIN('Drive Train'!$F$35-FG90*'DEPRECATED - DT-Prelim Calcs'!$C$21*'Drive Train'!$F$39,FM90+FG$2)</f>
        <v>6.82</v>
      </c>
      <c r="FN91" s="57">
        <f>'Drive Train'!$F$35-FG91*'DEPRECATED - DT-Prelim Calcs'!$C$21*'Drive Train'!$F$39</f>
        <v>6.82</v>
      </c>
      <c r="FO91" s="1">
        <f>IF(FL91&gt;='Drive Train'!$F$29,1,0)</f>
        <v>0</v>
      </c>
      <c r="FP91" s="57">
        <f t="shared" si="151"/>
        <v>103.33333333333333</v>
      </c>
      <c r="FQ91" s="63">
        <f>FQ90+'DEPRECATED - DT-Prelim Calcs'!$C$11</f>
        <v>348</v>
      </c>
      <c r="FR91" s="2">
        <f>GB91/'Drive Train'!$F$35</f>
        <v>2.3631449889084011</v>
      </c>
      <c r="FS91" s="46">
        <f>FZ91*12*60/(PI() * 'Drive Train'!$F$15)/FR$2*FR91</f>
        <v>-1274978.4297204311</v>
      </c>
      <c r="FT91" s="2">
        <f>('DEPRECATED - DT-Prelim Calcs'!$C$6*FR91-FS91)/('DEPRECATED - DT-Prelim Calcs'!$C$6*FR91)*'DEPRECATED - DT-Prelim Calcs'!$C$7*FR91</f>
        <v>582.18636434376447</v>
      </c>
      <c r="FU91" s="57">
        <f>FT91/'DEPRECATED - DT-Prelim Calcs'!$C$7*('DEPRECATED - DT-Prelim Calcs'!$C$8-'DEPRECATED - DT-Prelim Calcs'!$C$9)+'DEPRECATED - DT-Prelim Calcs'!$C$9</f>
        <v>30996.27284037551</v>
      </c>
      <c r="FV91" s="57">
        <f t="shared" si="114"/>
        <v>93</v>
      </c>
      <c r="FW91" s="2">
        <f t="shared" si="152"/>
        <v>0.7112822800297498</v>
      </c>
      <c r="FX91" s="57">
        <f>FW91*'DEPRECATED - DT-Prelim Calcs'!$C$21/FR$2/'DEPRECATED - DT-Prelim Calcs'!$C$19/'DEPRECATED - DT-Prelim Calcs'!$C$18*3.39*'DEPRECATED - DT-Prelim Calcs'!$C$20</f>
        <v>25.773080821789936</v>
      </c>
      <c r="FY91" s="46">
        <f t="shared" si="153"/>
        <v>0</v>
      </c>
      <c r="FZ91" s="57">
        <f>FX90*'DEPRECATED - DT-Prelim Calcs'!$C$11+FZ90</f>
        <v>-941.65070679000928</v>
      </c>
      <c r="GA91" s="57">
        <f>GA90+0.5*FX91*'DEPRECATED - DT-Prelim Calcs'!$C$11^2+FZ91*'DEPRECATED - DT-Prelim Calcs'!$C$11</f>
        <v>-327669.9424983699</v>
      </c>
      <c r="GB91" s="57">
        <f>MIN('Drive Train'!$F$35-FV90*'DEPRECATED - DT-Prelim Calcs'!$C$21*'Drive Train'!$F$39,GB90+FV$2)</f>
        <v>29.302997862464174</v>
      </c>
      <c r="GC91" s="57">
        <f>'Drive Train'!$F$35-FV91*'DEPRECATED - DT-Prelim Calcs'!$C$21*'Drive Train'!$F$39</f>
        <v>6.82</v>
      </c>
      <c r="GD91" s="1">
        <f>IF(GA91&gt;='Drive Train'!$F$29,1,0)</f>
        <v>0</v>
      </c>
      <c r="GE91" s="57">
        <f t="shared" si="154"/>
        <v>103.33333333333333</v>
      </c>
      <c r="GF91" s="63">
        <f>GF90+'DEPRECATED - DT-Prelim Calcs'!$C$11</f>
        <v>348</v>
      </c>
      <c r="GG91" s="2">
        <f>GQ91/'Drive Train'!$F$35</f>
        <v>0.85483870967741948</v>
      </c>
      <c r="GH91" s="46">
        <f>GO91*12*60/(PI() * 'Drive Train'!$F$15)/GG$2*GG91</f>
        <v>-4752.7480298186629</v>
      </c>
      <c r="GI91" s="2">
        <f>('DEPRECATED - DT-Prelim Calcs'!$C$6*GG91-GH91)/('DEPRECATED - DT-Prelim Calcs'!$C$6*GG91)*'DEPRECATED - DT-Prelim Calcs'!$C$7*GG91</f>
        <v>4.2091524257565354</v>
      </c>
      <c r="GJ91" s="57">
        <f>GI91/'DEPRECATED - DT-Prelim Calcs'!$C$7*('DEPRECATED - DT-Prelim Calcs'!$C$8-'DEPRECATED - DT-Prelim Calcs'!$C$9)+'DEPRECATED - DT-Prelim Calcs'!$C$9</f>
        <v>226.78060424255744</v>
      </c>
      <c r="GK91" s="57">
        <f t="shared" si="155"/>
        <v>29.999999999999982</v>
      </c>
      <c r="GL91" s="2">
        <f t="shared" si="156"/>
        <v>0.91985355325116358</v>
      </c>
      <c r="GM91" s="57">
        <f>GL91*'DEPRECATED - DT-Prelim Calcs'!$C$21/GG$2/'DEPRECATED - DT-Prelim Calcs'!$C$19/'DEPRECATED - DT-Prelim Calcs'!$C$18*3.39*'DEPRECATED - DT-Prelim Calcs'!$C$20</f>
        <v>23.807566216047071</v>
      </c>
      <c r="GN91" s="46">
        <f t="shared" si="157"/>
        <v>0</v>
      </c>
      <c r="GO91" s="57">
        <f>GM90*'DEPRECATED - DT-Prelim Calcs'!$C$11+GO90</f>
        <v>-13.585199287130578</v>
      </c>
      <c r="GP91" s="57">
        <f>GP90+0.5*GM91*'DEPRECATED - DT-Prelim Calcs'!$C$11^2+GO91*'DEPRECATED - DT-Prelim Calcs'!$C$11</f>
        <v>-153371.60355102943</v>
      </c>
      <c r="GQ91" s="57">
        <f>MIN('Drive Train'!$F$35-GK90*'DEPRECATED - DT-Prelim Calcs'!$C$21*'Drive Train'!$F$39,GQ90+GK$2)</f>
        <v>10.600000000000001</v>
      </c>
      <c r="GR91" s="57">
        <f>'Drive Train'!$F$35-GK91*'DEPRECATED - DT-Prelim Calcs'!$C$21*'Drive Train'!$F$39</f>
        <v>10.600000000000001</v>
      </c>
      <c r="GS91" s="1">
        <f>IF(GP91&gt;='Drive Train'!$F$29,1,0)</f>
        <v>0</v>
      </c>
      <c r="GT91" s="57">
        <f t="shared" si="158"/>
        <v>33.333333333333314</v>
      </c>
      <c r="GU91" s="63">
        <f>GU90+'DEPRECATED - DT-Prelim Calcs'!$C$11</f>
        <v>348</v>
      </c>
      <c r="GV91" s="2">
        <f>HF91/'Drive Train'!$F$35</f>
        <v>0.83870967741935498</v>
      </c>
      <c r="GW91" s="46">
        <f>HD91*12*60/(PI() * 'Drive Train'!$F$15)/GV$2*GV91</f>
        <v>9733.1581151641185</v>
      </c>
      <c r="GX91" s="2">
        <f>('DEPRECATED - DT-Prelim Calcs'!$C$6*GV91-GW91)/('DEPRECATED - DT-Prelim Calcs'!$C$6*GV91)*'DEPRECATED - DT-Prelim Calcs'!$C$7*GV91</f>
        <v>-2.3796310765836184</v>
      </c>
      <c r="GY91" s="57">
        <f>GX91/'DEPRECATED - DT-Prelim Calcs'!$C$7*('DEPRECATED - DT-Prelim Calcs'!$C$8-'DEPRECATED - DT-Prelim Calcs'!$C$9)+'DEPRECATED - DT-Prelim Calcs'!$C$9</f>
        <v>-123.98326436750135</v>
      </c>
      <c r="GZ91" s="57">
        <f t="shared" si="115"/>
        <v>-123.98326436750135</v>
      </c>
      <c r="HA91" s="2">
        <f t="shared" si="159"/>
        <v>-3.2292550224135006</v>
      </c>
      <c r="HB91" s="57">
        <f>HA91*'DEPRECATED - DT-Prelim Calcs'!$C$21/GV$2/'DEPRECATED - DT-Prelim Calcs'!$C$19/'DEPRECATED - DT-Prelim Calcs'!$C$18*3.39*'DEPRECATED - DT-Prelim Calcs'!$C$20</f>
        <v>-83.579285531791484</v>
      </c>
      <c r="HC91" s="46">
        <f t="shared" si="160"/>
        <v>1</v>
      </c>
      <c r="HD91" s="57">
        <f>HB90*'DEPRECATED - DT-Prelim Calcs'!$C$11+HD90</f>
        <v>28.356167148245987</v>
      </c>
      <c r="HE91" s="57">
        <f>HE90+0.5*HB91*'DEPRECATED - DT-Prelim Calcs'!$C$11^2+HD91*'DEPRECATED - DT-Prelim Calcs'!$C$11</f>
        <v>-159670.36527024992</v>
      </c>
      <c r="HF91" s="57">
        <f>MIN('Drive Train'!$F$35-GZ90*'DEPRECATED - DT-Prelim Calcs'!$C$21*'Drive Train'!$F$39,HF90+GZ$2)</f>
        <v>10.400000000000002</v>
      </c>
      <c r="HG91" s="57">
        <f>'Drive Train'!$F$35-GZ91*'DEPRECATED - DT-Prelim Calcs'!$C$21*'Drive Train'!$F$39</f>
        <v>19.83899586205008</v>
      </c>
      <c r="HH91" s="1">
        <f>IF(HE91&gt;='Drive Train'!$F$29,1,0)</f>
        <v>0</v>
      </c>
      <c r="HI91" s="57">
        <f t="shared" si="161"/>
        <v>-137.75918263055706</v>
      </c>
      <c r="HJ91" s="63">
        <f>HJ90+'DEPRECATED - DT-Prelim Calcs'!$C$11</f>
        <v>348</v>
      </c>
      <c r="HK91" s="2">
        <f>HU91/'Drive Train'!$F$35</f>
        <v>0.82258064516129037</v>
      </c>
      <c r="HL91" s="46">
        <f>HS91*12*60/(PI() * 'Drive Train'!$F$15)/HK$2*HK91</f>
        <v>-406087.09121176053</v>
      </c>
      <c r="HM91" s="2">
        <f>('DEPRECATED - DT-Prelim Calcs'!$C$6*HK91-HL91)/('DEPRECATED - DT-Prelim Calcs'!$C$6*HK91)*'DEPRECATED - DT-Prelim Calcs'!$C$7*HK91</f>
        <v>185.59778329861788</v>
      </c>
      <c r="HN91" s="57">
        <f>HM91/'DEPRECATED - DT-Prelim Calcs'!$C$7*('DEPRECATED - DT-Prelim Calcs'!$C$8-'DEPRECATED - DT-Prelim Calcs'!$C$9)+'DEPRECATED - DT-Prelim Calcs'!$C$9</f>
        <v>9883.2790859803645</v>
      </c>
      <c r="HO91" s="57">
        <f t="shared" si="116"/>
        <v>36.66666666666665</v>
      </c>
      <c r="HP91" s="2">
        <f t="shared" si="162"/>
        <v>0.99579519204165001</v>
      </c>
      <c r="HQ91" s="57">
        <f>HP91*'DEPRECATED - DT-Prelim Calcs'!$C$21/HK$2/'DEPRECATED - DT-Prelim Calcs'!$C$19/'DEPRECATED - DT-Prelim Calcs'!$C$18*3.39*'DEPRECATED - DT-Prelim Calcs'!$C$20</f>
        <v>25.773080821789936</v>
      </c>
      <c r="HR91" s="46">
        <f t="shared" si="163"/>
        <v>0</v>
      </c>
      <c r="HS91" s="57">
        <f>HQ90*'DEPRECATED - DT-Prelim Calcs'!$C$11+HS90</f>
        <v>-1206.2743715715371</v>
      </c>
      <c r="HT91" s="57">
        <f>HT90+0.5*HQ91*'DEPRECATED - DT-Prelim Calcs'!$C$11^2+HS91*'DEPRECATED - DT-Prelim Calcs'!$C$11</f>
        <v>-150167.77217007798</v>
      </c>
      <c r="HU91" s="57">
        <f>MIN('Drive Train'!$F$35-HO90*'DEPRECATED - DT-Prelim Calcs'!$C$21*'Drive Train'!$F$39,HU90+HO$2)</f>
        <v>10.200000000000001</v>
      </c>
      <c r="HV91" s="57">
        <f>'Drive Train'!$F$35-HO91*'DEPRECATED - DT-Prelim Calcs'!$C$21*'Drive Train'!$F$39</f>
        <v>10.200000000000001</v>
      </c>
      <c r="HW91" s="1">
        <f>IF(HT91&gt;='Drive Train'!$F$29,1,0)</f>
        <v>0</v>
      </c>
      <c r="HX91" s="57">
        <f t="shared" si="164"/>
        <v>40.740740740740726</v>
      </c>
      <c r="HY91" s="63">
        <f>HY90+'DEPRECATED - DT-Prelim Calcs'!$C$11</f>
        <v>348</v>
      </c>
      <c r="HZ91" s="2">
        <f>IJ91/'Drive Train'!$F$35</f>
        <v>0.80645161290322598</v>
      </c>
      <c r="IA91" s="46">
        <f>IH91*12*60/(PI() * 'Drive Train'!$F$15)/HZ$2*HZ91</f>
        <v>-70083.317059961453</v>
      </c>
      <c r="IB91" s="2">
        <f>('DEPRECATED - DT-Prelim Calcs'!$C$6*HZ91-IA91)/('DEPRECATED - DT-Prelim Calcs'!$C$6*HZ91)*'DEPRECATED - DT-Prelim Calcs'!$C$7*HZ91</f>
        <v>33.632252723777285</v>
      </c>
      <c r="IC91" s="57">
        <f>IB91/'DEPRECATED - DT-Prelim Calcs'!$C$7*('DEPRECATED - DT-Prelim Calcs'!$C$8-'DEPRECATED - DT-Prelim Calcs'!$C$9)+'DEPRECATED - DT-Prelim Calcs'!$C$9</f>
        <v>1793.163910564575</v>
      </c>
      <c r="ID91" s="57">
        <f t="shared" si="117"/>
        <v>39.999999999999986</v>
      </c>
      <c r="IE91" s="2">
        <f t="shared" si="165"/>
        <v>0.99579519204165001</v>
      </c>
      <c r="IF91" s="57">
        <f>IE91*'DEPRECATED - DT-Prelim Calcs'!$C$21/HZ$2/'DEPRECATED - DT-Prelim Calcs'!$C$19/'DEPRECATED - DT-Prelim Calcs'!$C$18*3.39*'DEPRECATED - DT-Prelim Calcs'!$C$20</f>
        <v>25.773080821789936</v>
      </c>
      <c r="IG91" s="46">
        <f t="shared" si="166"/>
        <v>0</v>
      </c>
      <c r="IH91" s="57">
        <f>IF90*'DEPRECATED - DT-Prelim Calcs'!$C$11+IH90</f>
        <v>-212.3448523609203</v>
      </c>
      <c r="II91" s="57">
        <f>II90+0.5*IF91*'DEPRECATED - DT-Prelim Calcs'!$C$11^2+IH91*'DEPRECATED - DT-Prelim Calcs'!$C$11</f>
        <v>-136648.06210061212</v>
      </c>
      <c r="IJ91" s="57">
        <f>MIN('Drive Train'!$F$35-ID90*'DEPRECATED - DT-Prelim Calcs'!$C$21*'Drive Train'!$F$39,IJ90+ID$2)</f>
        <v>10.000000000000002</v>
      </c>
      <c r="IK91" s="57">
        <f>'Drive Train'!$F$35-ID91*'DEPRECATED - DT-Prelim Calcs'!$C$21*'Drive Train'!$F$39</f>
        <v>10.000000000000002</v>
      </c>
      <c r="IL91" s="1">
        <f>IF(II91&gt;='Drive Train'!$F$29,1,0)</f>
        <v>0</v>
      </c>
      <c r="IM91" s="57">
        <f t="shared" si="167"/>
        <v>44.444444444444429</v>
      </c>
      <c r="IN91" s="63">
        <f>IN90+'DEPRECATED - DT-Prelim Calcs'!$C$11</f>
        <v>348</v>
      </c>
      <c r="IO91" s="2">
        <f>IY91/'Drive Train'!$F$35</f>
        <v>0.79032258064516137</v>
      </c>
      <c r="IP91" s="46">
        <f>IW91*12*60/(PI() * 'Drive Train'!$F$15)/IO$2*IO91</f>
        <v>-261520.40943121057</v>
      </c>
      <c r="IQ91" s="2">
        <f>('DEPRECATED - DT-Prelim Calcs'!$C$6*IO91-IP91)/('DEPRECATED - DT-Prelim Calcs'!$C$6*IO91)*'DEPRECATED - DT-Prelim Calcs'!$C$7*IO91</f>
        <v>120.15311770626242</v>
      </c>
      <c r="IR91" s="57">
        <f>IQ91/'DEPRECATED - DT-Prelim Calcs'!$C$7*('DEPRECATED - DT-Prelim Calcs'!$C$8-'DEPRECATED - DT-Prelim Calcs'!$C$9)+'DEPRECATED - DT-Prelim Calcs'!$C$9</f>
        <v>6399.2331957317301</v>
      </c>
      <c r="IS91" s="57">
        <f t="shared" si="118"/>
        <v>43.333333333333321</v>
      </c>
      <c r="IT91" s="2">
        <f t="shared" si="168"/>
        <v>0.99579519204165001</v>
      </c>
      <c r="IU91" s="57">
        <f>IT91*'DEPRECATED - DT-Prelim Calcs'!$C$21/IO$2/'DEPRECATED - DT-Prelim Calcs'!$C$19/'DEPRECATED - DT-Prelim Calcs'!$C$18*3.39*'DEPRECATED - DT-Prelim Calcs'!$C$20</f>
        <v>25.773080821789936</v>
      </c>
      <c r="IV91" s="46">
        <f t="shared" si="169"/>
        <v>0</v>
      </c>
      <c r="IW91" s="57">
        <f>IU90*'DEPRECATED - DT-Prelim Calcs'!$C$11+IW90</f>
        <v>-808.5494764450624</v>
      </c>
      <c r="IX91" s="57">
        <f>IX90+0.5*IU91*'DEPRECATED - DT-Prelim Calcs'!$C$11^2+IW91*'DEPRECATED - DT-Prelim Calcs'!$C$11</f>
        <v>-174825.43409497768</v>
      </c>
      <c r="IY91" s="57">
        <f>MIN('Drive Train'!$F$35-IS90*'DEPRECATED - DT-Prelim Calcs'!$C$21*'Drive Train'!$F$39,IY90+IS$2)</f>
        <v>9.8000000000000007</v>
      </c>
      <c r="IZ91" s="57">
        <f>'Drive Train'!$F$35-IS91*'DEPRECATED - DT-Prelim Calcs'!$C$21*'Drive Train'!$F$39</f>
        <v>9.8000000000000007</v>
      </c>
      <c r="JA91" s="1">
        <f>IF(IX91&gt;='Drive Train'!$F$29,1,0)</f>
        <v>0</v>
      </c>
      <c r="JB91" s="57">
        <f t="shared" si="170"/>
        <v>48.148148148148138</v>
      </c>
      <c r="JC91" s="63">
        <f>JC90+'DEPRECATED - DT-Prelim Calcs'!$C$11</f>
        <v>348</v>
      </c>
      <c r="JD91" s="2">
        <f>JN91/'Drive Train'!$F$35</f>
        <v>0.77419354838709686</v>
      </c>
      <c r="JE91" s="46">
        <f>JL91*12*60/(PI() * 'Drive Train'!$F$15)/JD$2*JD91</f>
        <v>-19602.536533045884</v>
      </c>
      <c r="JF91" s="2">
        <f>('DEPRECATED - DT-Prelim Calcs'!$C$6*JD91-JE91)/('DEPRECATED - DT-Prelim Calcs'!$C$6*JD91)*'DEPRECATED - DT-Prelim Calcs'!$C$7*JD91</f>
        <v>10.72924229488506</v>
      </c>
      <c r="JG91" s="57">
        <f>JF91/'DEPRECATED - DT-Prelim Calcs'!$C$7*('DEPRECATED - DT-Prelim Calcs'!$C$8-'DEPRECATED - DT-Prelim Calcs'!$C$9)+'DEPRECATED - DT-Prelim Calcs'!$C$9</f>
        <v>573.88746325052</v>
      </c>
      <c r="JH91" s="57">
        <f t="shared" si="119"/>
        <v>46.666666666666657</v>
      </c>
      <c r="JI91" s="2">
        <f t="shared" si="171"/>
        <v>0.99579519204165001</v>
      </c>
      <c r="JJ91" s="57">
        <f>JI91*'DEPRECATED - DT-Prelim Calcs'!$C$21/JD$2/'DEPRECATED - DT-Prelim Calcs'!$C$19/'DEPRECATED - DT-Prelim Calcs'!$C$18*3.39*'DEPRECATED - DT-Prelim Calcs'!$C$20</f>
        <v>25.773080821789936</v>
      </c>
      <c r="JK91" s="46">
        <f t="shared" si="172"/>
        <v>0</v>
      </c>
      <c r="JL91" s="57">
        <f>JJ90*'DEPRECATED - DT-Prelim Calcs'!$C$11+JL90</f>
        <v>-61.868292100812582</v>
      </c>
      <c r="JM91" s="57">
        <f>JM90+0.5*JJ91*'DEPRECATED - DT-Prelim Calcs'!$C$11^2+JL91*'DEPRECATED - DT-Prelim Calcs'!$C$11</f>
        <v>-208904.27755590196</v>
      </c>
      <c r="JN91" s="57">
        <f>MIN('Drive Train'!$F$35-JH90*'DEPRECATED - DT-Prelim Calcs'!$C$21*'Drive Train'!$F$39,JN90+JH$2)</f>
        <v>9.6000000000000014</v>
      </c>
      <c r="JO91" s="57">
        <f>'Drive Train'!$F$35-JH91*'DEPRECATED - DT-Prelim Calcs'!$C$21*'Drive Train'!$F$39</f>
        <v>9.6000000000000014</v>
      </c>
      <c r="JP91" s="1">
        <f>IF(JM91&gt;='Drive Train'!$F$29,1,0)</f>
        <v>0</v>
      </c>
      <c r="JQ91" s="57">
        <f>MIN(JG91,'DEPRECATED - DT-Prelim Calcs'!$C$10)*'DEPRECATED - DT-Prelim Calcs'!$C$11*1000/60/60</f>
        <v>103.33333333333333</v>
      </c>
      <c r="JR91" s="63">
        <f>JR90+'DEPRECATED - DT-Prelim Calcs'!$C$11</f>
        <v>348</v>
      </c>
      <c r="JS91" s="2">
        <f>KC91/'Drive Train'!$F$35</f>
        <v>0.75806451612903225</v>
      </c>
      <c r="JT91" s="46">
        <f>KA91*12*60/(PI() * 'Drive Train'!$F$15)/JS$2*JS91</f>
        <v>-105870.30171819469</v>
      </c>
      <c r="JU91" s="2">
        <f>('DEPRECATED - DT-Prelim Calcs'!$C$6*JS91-JT91)/('DEPRECATED - DT-Prelim Calcs'!$C$6*JS91)*'DEPRECATED - DT-Prelim Calcs'!$C$7*JS91</f>
        <v>49.696996861140988</v>
      </c>
      <c r="JV91" s="57">
        <f>JU91/'DEPRECATED - DT-Prelim Calcs'!$C$7*('DEPRECATED - DT-Prelim Calcs'!$C$8-'DEPRECATED - DT-Prelim Calcs'!$C$9)+'DEPRECATED - DT-Prelim Calcs'!$C$9</f>
        <v>2648.3948951387501</v>
      </c>
      <c r="JW91" s="57">
        <f t="shared" si="120"/>
        <v>49.999999999999993</v>
      </c>
      <c r="JX91" s="2">
        <f t="shared" si="173"/>
        <v>0.99579519204165001</v>
      </c>
      <c r="JY91" s="57">
        <f>JX91*'DEPRECATED - DT-Prelim Calcs'!$C$21/JS$2/'DEPRECATED - DT-Prelim Calcs'!$C$19/'DEPRECATED - DT-Prelim Calcs'!$C$18*3.39*'DEPRECATED - DT-Prelim Calcs'!$C$20</f>
        <v>25.773080821789936</v>
      </c>
      <c r="JZ91" s="46">
        <f t="shared" si="174"/>
        <v>0</v>
      </c>
      <c r="KA91" s="57">
        <f>JY90*'DEPRECATED - DT-Prelim Calcs'!$C$11+KA90</f>
        <v>-341.25057010937928</v>
      </c>
      <c r="KB91" s="57">
        <f>KB90+0.5*JY91*'DEPRECATED - DT-Prelim Calcs'!$C$11^2+KA91*'DEPRECATED - DT-Prelim Calcs'!$C$11</f>
        <v>-196671.06897879648</v>
      </c>
      <c r="KC91" s="57">
        <f>MIN('Drive Train'!$F$35-JW90*'DEPRECATED - DT-Prelim Calcs'!$C$21*'Drive Train'!$F$39,KC90+JW$2)</f>
        <v>9.4</v>
      </c>
      <c r="KD91" s="57">
        <f>'Drive Train'!$F$35-JW91*'DEPRECATED - DT-Prelim Calcs'!$C$21*'Drive Train'!$F$39</f>
        <v>9.4</v>
      </c>
      <c r="KE91" s="1">
        <f>IF(KB91&gt;='Drive Train'!$F$29,1,0)</f>
        <v>0</v>
      </c>
      <c r="KF91" s="57">
        <f>MIN(JV91,'DEPRECATED - DT-Prelim Calcs'!$C$10)*'DEPRECATED - DT-Prelim Calcs'!$C$11*1000/60/60</f>
        <v>103.33333333333333</v>
      </c>
      <c r="KG91" s="63">
        <f>KG90+'DEPRECATED - DT-Prelim Calcs'!$C$11</f>
        <v>348</v>
      </c>
      <c r="KH91" s="2">
        <f>KR91/'Drive Train'!$F$35</f>
        <v>0.74193548387096786</v>
      </c>
      <c r="KI91" s="46">
        <f>KP91*12*60/(PI() * 'Drive Train'!$F$15)/KH$2*KH91</f>
        <v>-285097.0262006165</v>
      </c>
      <c r="KJ91" s="2">
        <f>('DEPRECATED - DT-Prelim Calcs'!$C$6*KH91-KI91)/('DEPRECATED - DT-Prelim Calcs'!$C$6*KH91)*'DEPRECATED - DT-Prelim Calcs'!$C$7*KH91</f>
        <v>130.69685122222393</v>
      </c>
      <c r="KK91" s="57">
        <f>KJ91/'DEPRECATED - DT-Prelim Calcs'!$C$7*('DEPRECATED - DT-Prelim Calcs'!$C$8-'DEPRECATED - DT-Prelim Calcs'!$C$9)+'DEPRECATED - DT-Prelim Calcs'!$C$9</f>
        <v>6960.5448181789743</v>
      </c>
      <c r="KL91" s="57">
        <f t="shared" si="121"/>
        <v>53.333333333333329</v>
      </c>
      <c r="KM91" s="2">
        <f t="shared" si="175"/>
        <v>0.99579519204165001</v>
      </c>
      <c r="KN91" s="57">
        <f>KM91*'DEPRECATED - DT-Prelim Calcs'!$C$21/KH$2/'DEPRECATED - DT-Prelim Calcs'!$C$19/'DEPRECATED - DT-Prelim Calcs'!$C$18*3.39*'DEPRECATED - DT-Prelim Calcs'!$C$20</f>
        <v>25.773080821789936</v>
      </c>
      <c r="KO91" s="46">
        <f t="shared" si="176"/>
        <v>0</v>
      </c>
      <c r="KP91" s="57">
        <f>KN90*'DEPRECATED - DT-Prelim Calcs'!$C$11+KP90</f>
        <v>-938.92726041863432</v>
      </c>
      <c r="KQ91" s="57">
        <f>KQ90+0.5*KN91*'DEPRECATED - DT-Prelim Calcs'!$C$11^2+KP91*'DEPRECATED - DT-Prelim Calcs'!$C$11</f>
        <v>-168655.4906188926</v>
      </c>
      <c r="KR91" s="57">
        <f>MIN('Drive Train'!$F$35-KL90*'DEPRECATED - DT-Prelim Calcs'!$C$21*'Drive Train'!$F$39,KR90+KL$2)</f>
        <v>9.2000000000000011</v>
      </c>
      <c r="KS91" s="57">
        <f>'Drive Train'!$F$35-KL91*'DEPRECATED - DT-Prelim Calcs'!$C$21*'Drive Train'!$F$39</f>
        <v>9.2000000000000011</v>
      </c>
      <c r="KT91" s="1">
        <f>IF(KQ91&gt;='Drive Train'!$F$29,1,0)</f>
        <v>0</v>
      </c>
      <c r="KU91" s="57">
        <f>MIN(KK91,'DEPRECATED - DT-Prelim Calcs'!$C$10)*'DEPRECATED - DT-Prelim Calcs'!$C$11*1000/60/60</f>
        <v>103.33333333333333</v>
      </c>
      <c r="KV91" s="63">
        <f>KV90+'DEPRECATED - DT-Prelim Calcs'!$C$11</f>
        <v>348</v>
      </c>
      <c r="KW91" s="2">
        <f>LG91/'Drive Train'!$F$35</f>
        <v>0.72580645161290325</v>
      </c>
      <c r="KX91" s="46">
        <f>LE91*12*60/(PI() * 'Drive Train'!$F$15)/KW$2*KW91</f>
        <v>-9075.5772067263551</v>
      </c>
      <c r="KY91" s="2">
        <f>('DEPRECATED - DT-Prelim Calcs'!$C$6*KW91-KX91)/('DEPRECATED - DT-Prelim Calcs'!$C$6*KW91)*'DEPRECATED - DT-Prelim Calcs'!$C$7*KW91</f>
        <v>5.8527847431733111</v>
      </c>
      <c r="KZ91" s="57">
        <f>KY91/'DEPRECATED - DT-Prelim Calcs'!$C$7*('DEPRECATED - DT-Prelim Calcs'!$C$8-'DEPRECATED - DT-Prelim Calcs'!$C$9)+'DEPRECATED - DT-Prelim Calcs'!$C$9</f>
        <v>314.28185997889454</v>
      </c>
      <c r="LA91" s="57">
        <f t="shared" si="122"/>
        <v>56.666666666666664</v>
      </c>
      <c r="LB91" s="2">
        <f t="shared" si="177"/>
        <v>0.99579519204165001</v>
      </c>
      <c r="LC91" s="57">
        <f>LB91*'DEPRECATED - DT-Prelim Calcs'!$C$21/KW$2/'DEPRECATED - DT-Prelim Calcs'!$C$19/'DEPRECATED - DT-Prelim Calcs'!$C$18*3.39*'DEPRECATED - DT-Prelim Calcs'!$C$20</f>
        <v>25.773080821789936</v>
      </c>
      <c r="LD91" s="46">
        <f t="shared" si="178"/>
        <v>0</v>
      </c>
      <c r="LE91" s="57">
        <f>LC90*'DEPRECATED - DT-Prelim Calcs'!$C$11+LE90</f>
        <v>-30.553349972855571</v>
      </c>
      <c r="LF91" s="57">
        <f>LF90+0.5*LC91*'DEPRECATED - DT-Prelim Calcs'!$C$11^2+LE91*'DEPRECATED - DT-Prelim Calcs'!$C$11</f>
        <v>-184604.11920833</v>
      </c>
      <c r="LG91" s="57">
        <f>MIN('Drive Train'!$F$35-LA90*'DEPRECATED - DT-Prelim Calcs'!$C$21*'Drive Train'!$F$39,LG90+LA$2)</f>
        <v>9</v>
      </c>
      <c r="LH91" s="57">
        <f>'Drive Train'!$F$35-LA91*'DEPRECATED - DT-Prelim Calcs'!$C$21*'Drive Train'!$F$39</f>
        <v>9</v>
      </c>
      <c r="LI91" s="1">
        <f>IF(LF91&gt;='Drive Train'!$F$29,1,0)</f>
        <v>0</v>
      </c>
      <c r="LJ91" s="57">
        <f>MIN(KZ91,'DEPRECATED - DT-Prelim Calcs'!$C$10)*'DEPRECATED - DT-Prelim Calcs'!$C$11*1000/60/60</f>
        <v>103.33333333333333</v>
      </c>
      <c r="LK91" s="63">
        <f>LK90+'DEPRECATED - DT-Prelim Calcs'!$C$11</f>
        <v>348</v>
      </c>
      <c r="LL91" s="2">
        <f>LV91/'Drive Train'!$F$35</f>
        <v>0.70967741935483875</v>
      </c>
      <c r="LM91" s="46">
        <f>LT91*12*60/(PI() * 'Drive Train'!$F$15)/LL$2*LL91</f>
        <v>-125705.81682148382</v>
      </c>
      <c r="LN91" s="2">
        <f>('DEPRECATED - DT-Prelim Calcs'!$C$6*LL91-LM91)/('DEPRECATED - DT-Prelim Calcs'!$C$6*LL91)*'DEPRECATED - DT-Prelim Calcs'!$C$7*LL91</f>
        <v>58.549162832010268</v>
      </c>
      <c r="LO91" s="57">
        <f>LN91/'DEPRECATED - DT-Prelim Calcs'!$C$7*('DEPRECATED - DT-Prelim Calcs'!$C$8-'DEPRECATED - DT-Prelim Calcs'!$C$9)+'DEPRECATED - DT-Prelim Calcs'!$C$9</f>
        <v>3119.6533574053597</v>
      </c>
      <c r="LP91" s="57">
        <f t="shared" si="123"/>
        <v>60</v>
      </c>
      <c r="LQ91" s="2">
        <f t="shared" si="179"/>
        <v>0.99579519204165001</v>
      </c>
      <c r="LR91" s="57">
        <f>LQ91*'DEPRECATED - DT-Prelim Calcs'!$C$21/LL$2/'DEPRECATED - DT-Prelim Calcs'!$C$19/'DEPRECATED - DT-Prelim Calcs'!$C$18*3.39*'DEPRECATED - DT-Prelim Calcs'!$C$20</f>
        <v>25.773080821789936</v>
      </c>
      <c r="LS91" s="46">
        <f t="shared" si="180"/>
        <v>0</v>
      </c>
      <c r="LT91" s="57">
        <f>LR90*'DEPRECATED - DT-Prelim Calcs'!$C$11+LT90</f>
        <v>-432.81249560027015</v>
      </c>
      <c r="LU91" s="57">
        <f>LU90+0.5*LR91*'DEPRECATED - DT-Prelim Calcs'!$C$11^2+LT91*'DEPRECATED - DT-Prelim Calcs'!$C$11</f>
        <v>-177221.92784567972</v>
      </c>
      <c r="LV91" s="57">
        <f>MIN('Drive Train'!$F$35-LP90*'DEPRECATED - DT-Prelim Calcs'!$C$21*'Drive Train'!$F$39,LV90+LP$2)</f>
        <v>8.8000000000000007</v>
      </c>
      <c r="LW91" s="57">
        <f>'Drive Train'!$F$35-LP91*'DEPRECATED - DT-Prelim Calcs'!$C$21*'Drive Train'!$F$39</f>
        <v>8.8000000000000007</v>
      </c>
      <c r="LX91" s="1">
        <f>IF(LU91&gt;='Drive Train'!$F$29,1,0)</f>
        <v>0</v>
      </c>
      <c r="LY91" s="57">
        <f>MIN(LO91,'DEPRECATED - DT-Prelim Calcs'!$C$10)*'DEPRECATED - DT-Prelim Calcs'!$C$11*1000/60/60</f>
        <v>103.33333333333333</v>
      </c>
      <c r="LZ91" s="63">
        <f>LZ90+'DEPRECATED - DT-Prelim Calcs'!$C$11</f>
        <v>348</v>
      </c>
    </row>
    <row r="92" spans="18:338" x14ac:dyDescent="0.2">
      <c r="R92" s="63">
        <f>R91+'DEPRECATED - DT-Prelim Calcs'!$C$11</f>
        <v>352</v>
      </c>
      <c r="S92" s="2">
        <f>AG92/'Drive Train'!$F$35</f>
        <v>0</v>
      </c>
      <c r="T92" s="46">
        <f>AE92*12*60/(PI() * 'Drive Train'!$F$15)/S$2*ABS(S92)</f>
        <v>0</v>
      </c>
      <c r="U92" s="2">
        <f>IF(OR(AD91=1,AND($C$32=Motors!$C$32,'DEPRECATED - DT-Prelim Calcs'!AI91=1)),0,IF(AG92=0,-(V91+$C$9)/($C$8-$C$9)*$C$7,($C$6*S92-T92)/($C$6*S92)*$C$7*S92))</f>
        <v>0</v>
      </c>
      <c r="V92" s="57">
        <f>IF(AND(AD91=1,AI91=1),0,ABS(U92/$C$7*($C$8-$C$9)+$C$9) *'Drive Train'!$AA$49 + V91*(1-'Drive Train'!$AA$49))</f>
        <v>0</v>
      </c>
      <c r="W92" s="57">
        <f t="shared" si="96"/>
        <v>0</v>
      </c>
      <c r="X92" s="2">
        <f>MAX(MIN(IF(AND(AI91=1,AG92&lt;0),-1,1)*(W92-$C$9)/($C$8-$C$9)*$C$7-$C$29*AE92/T$2 -  AI91*$C$29/2,X$2),MAX(X$4:X91)*-1)</f>
        <v>-0.2458281045106315</v>
      </c>
      <c r="Y92" s="57">
        <f t="shared" si="97"/>
        <v>0</v>
      </c>
      <c r="Z92" s="57">
        <f t="shared" si="98"/>
        <v>0</v>
      </c>
      <c r="AA92" s="57">
        <f t="shared" si="99"/>
        <v>0</v>
      </c>
      <c r="AB92" s="57" t="e">
        <f t="shared" si="100"/>
        <v>#N/A</v>
      </c>
      <c r="AC92" s="46">
        <f t="shared" si="124"/>
        <v>1</v>
      </c>
      <c r="AD92" s="1">
        <f t="shared" si="101"/>
        <v>1</v>
      </c>
      <c r="AE92" s="57">
        <f t="shared" si="102"/>
        <v>0</v>
      </c>
      <c r="AF92" s="57" t="e">
        <f t="shared" si="103"/>
        <v>#N/A</v>
      </c>
      <c r="AG92" s="57">
        <f>IF(AI91=0,MIN('Drive Train'!$F$35-W91*$C$21*'Drive Train'!$F$39,AG91+W$2)-$C$3,IF(AE91-1&lt;=0,0,IF($C$32=Motors!$C$30,MAX(MAX(AG$4:AG91)*-1,AG91-W$2),MAX(0,MAX(AG$4:AG91)*-1,AG91-W$2))))</f>
        <v>0</v>
      </c>
      <c r="AH92" s="57">
        <f>'Drive Train'!$F$35-ABS(W92)*'DEPRECATED - DT-Prelim Calcs'!$C$21*'Drive Train'!$F$39</f>
        <v>12.4</v>
      </c>
      <c r="AI92" s="1">
        <f>IF(AJ92&gt;='Drive Train'!$F$29,1,0)</f>
        <v>1</v>
      </c>
      <c r="AJ92" s="57">
        <f>AJ91+0.5*Y92*'DEPRECATED - DT-Prelim Calcs'!$C$11^2+AE92*'DEPRECATED - DT-Prelim Calcs'!$C$11</f>
        <v>784.33981740885292</v>
      </c>
      <c r="AK92" s="57">
        <f t="shared" si="181"/>
        <v>0</v>
      </c>
      <c r="AL92" s="63">
        <f>AL91+'DEPRECATED - DT-Prelim Calcs'!$C$11</f>
        <v>352</v>
      </c>
      <c r="AM92" s="2">
        <f>AW92/'Drive Train'!$F$35</f>
        <v>0.90171798751584054</v>
      </c>
      <c r="AN92" s="46">
        <f>AU92*12*60/(PI() * 'Drive Train'!$F$15)/AM$2*AM92</f>
        <v>4074.5129712774801</v>
      </c>
      <c r="AO92" s="2">
        <f>('DEPRECATED - DT-Prelim Calcs'!$C$6*AM92-AN92)/('DEPRECATED - DT-Prelim Calcs'!$C$6*AM92)*'DEPRECATED - DT-Prelim Calcs'!$C$7*AM92</f>
        <v>0.33081834976707314</v>
      </c>
      <c r="AP92" s="57">
        <f>AO92/'DEPRECATED - DT-Prelim Calcs'!$C$7*('DEPRECATED - DT-Prelim Calcs'!$C$8-'DEPRECATED - DT-Prelim Calcs'!$C$9)+'DEPRECATED - DT-Prelim Calcs'!$C$9</f>
        <v>20.311615881790654</v>
      </c>
      <c r="AQ92" s="57">
        <f t="shared" si="105"/>
        <v>20.311615881790654</v>
      </c>
      <c r="AR92" s="2">
        <f t="shared" si="125"/>
        <v>-3.0192426336839162E-10</v>
      </c>
      <c r="AS92" s="57">
        <f>AR92*'DEPRECATED - DT-Prelim Calcs'!$C$21/AM$2/'DEPRECATED - DT-Prelim Calcs'!$C$19/'DEPRECATED - DT-Prelim Calcs'!$C$18*3.39*'DEPRECATED - DT-Prelim Calcs'!$C$20</f>
        <v>-2.1880253902930009E-9</v>
      </c>
      <c r="AT92" s="46">
        <f t="shared" si="126"/>
        <v>0</v>
      </c>
      <c r="AU92" s="57">
        <f>AS91*'DEPRECATED - DT-Prelim Calcs'!$C$11+AU91</f>
        <v>39.432321273706378</v>
      </c>
      <c r="AV92" s="57">
        <f>AV91+0.5*AS92*'DEPRECATED - DT-Prelim Calcs'!$C$11^2+AU92*'DEPRECATED - DT-Prelim Calcs'!$C$11</f>
        <v>13835.563521982123</v>
      </c>
      <c r="AW92" s="57">
        <f>MIN('Drive Train'!$F$35-AQ91*'DEPRECATED - DT-Prelim Calcs'!$C$21*'Drive Train'!$F$39,AW91+AQ$2)</f>
        <v>11.181303045196422</v>
      </c>
      <c r="AX92" s="57">
        <f>'Drive Train'!$F$35-AQ92*'DEPRECATED - DT-Prelim Calcs'!$C$21*'Drive Train'!$F$39</f>
        <v>11.181303047092561</v>
      </c>
      <c r="AY92" s="1">
        <f>IF(AV92&gt;='Drive Train'!$F$29,1,0)</f>
        <v>1</v>
      </c>
      <c r="AZ92" s="57">
        <f t="shared" si="127"/>
        <v>22.568462090878505</v>
      </c>
      <c r="BA92" s="63">
        <f>BA91+'DEPRECATED - DT-Prelim Calcs'!$C$11</f>
        <v>352</v>
      </c>
      <c r="BB92" s="2">
        <f>BL92/'Drive Train'!$F$35</f>
        <v>0.55000000000000004</v>
      </c>
      <c r="BC92" s="46">
        <f>BJ92*12*60/(PI() * 'Drive Train'!$F$15)/BB$2*BB92</f>
        <v>5574.3989426687767</v>
      </c>
      <c r="BD92" s="2">
        <f>('DEPRECATED - DT-Prelim Calcs'!$C$6*BB92-BC92)/('DEPRECATED - DT-Prelim Calcs'!$C$6*BB92)*'DEPRECATED - DT-Prelim Calcs'!$C$7*BB92</f>
        <v>-1.1950068389928237</v>
      </c>
      <c r="BE92" s="57">
        <f>BD92/'DEPRECATED - DT-Prelim Calcs'!$C$7*('DEPRECATED - DT-Prelim Calcs'!$C$8-'DEPRECATED - DT-Prelim Calcs'!$C$9)+'DEPRECATED - DT-Prelim Calcs'!$C$9</f>
        <v>-60.917998938912561</v>
      </c>
      <c r="BF92" s="57">
        <f t="shared" si="106"/>
        <v>-60.917998938912561</v>
      </c>
      <c r="BG92" s="2">
        <f t="shared" si="128"/>
        <v>-1.9370342979717603</v>
      </c>
      <c r="BH92" s="57">
        <f>BG92*'DEPRECATED - DT-Prelim Calcs'!$C$21/BB$2/'DEPRECATED - DT-Prelim Calcs'!$C$19/'DEPRECATED - DT-Prelim Calcs'!$C$18*3.39*'DEPRECATED - DT-Prelim Calcs'!$C$20</f>
        <v>-20.276476815412671</v>
      </c>
      <c r="BI92" s="46">
        <f t="shared" si="129"/>
        <v>1</v>
      </c>
      <c r="BJ92" s="57">
        <f>BH91*'DEPRECATED - DT-Prelim Calcs'!$C$11+BJ91</f>
        <v>61.232485197436858</v>
      </c>
      <c r="BK92" s="57">
        <f>BK91+0.5*BH92*'DEPRECATED - DT-Prelim Calcs'!$C$11^2+BJ92*'DEPRECATED - DT-Prelim Calcs'!$C$11</f>
        <v>7313.3122507098251</v>
      </c>
      <c r="BL92" s="57">
        <f>MIN('Drive Train'!$F$35-BF91*'DEPRECATED - DT-Prelim Calcs'!$C$21*'Drive Train'!$F$39,BL91+BF$2)</f>
        <v>6.82</v>
      </c>
      <c r="BM92" s="57">
        <f>'Drive Train'!$F$35-BF92*'DEPRECATED - DT-Prelim Calcs'!$C$21*'Drive Train'!$F$39</f>
        <v>16.055079936334753</v>
      </c>
      <c r="BN92" s="1">
        <f>IF(BK92&gt;='Drive Train'!$F$29,1,0)</f>
        <v>1</v>
      </c>
      <c r="BO92" s="57">
        <f t="shared" si="130"/>
        <v>-67.686665487680628</v>
      </c>
      <c r="BP92" s="63">
        <f>BP91+'DEPRECATED - DT-Prelim Calcs'!$C$11</f>
        <v>352</v>
      </c>
      <c r="BQ92" s="2">
        <f>CA92/'Drive Train'!$F$35</f>
        <v>0.55000000000000004</v>
      </c>
      <c r="BR92" s="46">
        <f>BY92*12*60/(PI() * 'Drive Train'!$F$15)/BQ$2*BQ92</f>
        <v>-9751.5320530306144</v>
      </c>
      <c r="BS92" s="2">
        <f>('DEPRECATED - DT-Prelim Calcs'!$C$6*BQ92-BR92)/('DEPRECATED - DT-Prelim Calcs'!$C$6*BQ92)*'DEPRECATED - DT-Prelim Calcs'!$C$7*BQ92</f>
        <v>5.734729314784949</v>
      </c>
      <c r="BT92" s="57">
        <f>BS92/'DEPRECATED - DT-Prelim Calcs'!$C$7*('DEPRECATED - DT-Prelim Calcs'!$C$8-'DEPRECATED - DT-Prelim Calcs'!$C$9)+'DEPRECATED - DT-Prelim Calcs'!$C$9</f>
        <v>307.99700045099956</v>
      </c>
      <c r="BU92" s="57">
        <f t="shared" si="107"/>
        <v>93</v>
      </c>
      <c r="BV92" s="2">
        <f t="shared" si="131"/>
        <v>1.8828060353728675</v>
      </c>
      <c r="BW92" s="57">
        <f>BV92*'DEPRECATED - DT-Prelim Calcs'!$C$21/BQ$2/'DEPRECATED - DT-Prelim Calcs'!$C$19/'DEPRECATED - DT-Prelim Calcs'!$C$18*3.39*'DEPRECATED - DT-Prelim Calcs'!$C$20</f>
        <v>25.773080821789936</v>
      </c>
      <c r="BX92" s="46">
        <f t="shared" si="132"/>
        <v>0</v>
      </c>
      <c r="BY92" s="57">
        <f>BW91*'DEPRECATED - DT-Prelim Calcs'!$C$11+BY91</f>
        <v>-81.912677697984961</v>
      </c>
      <c r="BZ92" s="57">
        <f>BZ91+0.5*BW92*'DEPRECATED - DT-Prelim Calcs'!$C$11^2+BY92*'DEPRECATED - DT-Prelim Calcs'!$C$11</f>
        <v>-8302.5643281262583</v>
      </c>
      <c r="CA92" s="57">
        <f>MIN('Drive Train'!$F$35-BU91*'DEPRECATED - DT-Prelim Calcs'!$C$21*'Drive Train'!$F$39,CA91+BU$2)</f>
        <v>6.82</v>
      </c>
      <c r="CB92" s="57">
        <f>'Drive Train'!$F$35-BU92*'DEPRECATED - DT-Prelim Calcs'!$C$21*'Drive Train'!$F$39</f>
        <v>6.82</v>
      </c>
      <c r="CC92" s="1">
        <f>IF(BZ92&gt;='Drive Train'!$F$29,1,0)</f>
        <v>0</v>
      </c>
      <c r="CD92" s="57">
        <f t="shared" si="133"/>
        <v>103.33333333333333</v>
      </c>
      <c r="CE92" s="63">
        <f>CE91+'DEPRECATED - DT-Prelim Calcs'!$C$11</f>
        <v>352</v>
      </c>
      <c r="CF92" s="2">
        <f>CP92/'Drive Train'!$F$35</f>
        <v>1.0583801070410157</v>
      </c>
      <c r="CG92" s="46">
        <f>CN92*12*60/(PI() * 'Drive Train'!$F$15)/CF$2*CF92</f>
        <v>-7519.2894862172707</v>
      </c>
      <c r="CH92" s="2">
        <f>('DEPRECATED - DT-Prelim Calcs'!$C$6*CF92-CG92)/('DEPRECATED - DT-Prelim Calcs'!$C$6*CF92)*'DEPRECATED - DT-Prelim Calcs'!$C$7*CF92</f>
        <v>5.9505999344760934</v>
      </c>
      <c r="CI92" s="57">
        <f>CH92/'DEPRECATED - DT-Prelim Calcs'!$C$7*('DEPRECATED - DT-Prelim Calcs'!$C$8-'DEPRECATED - DT-Prelim Calcs'!$C$9)+'DEPRECATED - DT-Prelim Calcs'!$C$9</f>
        <v>319.48919983123767</v>
      </c>
      <c r="CJ92" s="57">
        <f t="shared" si="108"/>
        <v>93</v>
      </c>
      <c r="CK92" s="2">
        <f t="shared" si="134"/>
        <v>1.5241763143494644</v>
      </c>
      <c r="CL92" s="57">
        <f>CK92*'DEPRECATED - DT-Prelim Calcs'!$C$21/CF$2/'DEPRECATED - DT-Prelim Calcs'!$C$19/'DEPRECATED - DT-Prelim Calcs'!$C$18*3.39*'DEPRECATED - DT-Prelim Calcs'!$C$20</f>
        <v>25.773080821789936</v>
      </c>
      <c r="CM92" s="46">
        <f t="shared" si="135"/>
        <v>0</v>
      </c>
      <c r="CN92" s="57">
        <f>CL91*'DEPRECATED - DT-Prelim Calcs'!$C$11+CN91</f>
        <v>-26.570866865049581</v>
      </c>
      <c r="CO92" s="57">
        <f>CO91+0.5*CL92*'DEPRECATED - DT-Prelim Calcs'!$C$11^2+CN92*'DEPRECATED - DT-Prelim Calcs'!$C$11</f>
        <v>-29665.847252155629</v>
      </c>
      <c r="CP92" s="57">
        <f>MIN('Drive Train'!$F$35-CJ91*'DEPRECATED - DT-Prelim Calcs'!$C$21*'Drive Train'!$F$39,CP91+CJ$2)</f>
        <v>13.123913327308596</v>
      </c>
      <c r="CQ92" s="57">
        <f>'Drive Train'!$F$35-CJ92*'DEPRECATED - DT-Prelim Calcs'!$C$21*'Drive Train'!$F$39</f>
        <v>6.82</v>
      </c>
      <c r="CR92" s="1">
        <f>IF(CO92&gt;='Drive Train'!$F$29,1,0)</f>
        <v>0</v>
      </c>
      <c r="CS92" s="57">
        <f t="shared" si="136"/>
        <v>103.33333333333333</v>
      </c>
      <c r="CT92" s="63">
        <f>CT91+'DEPRECATED - DT-Prelim Calcs'!$C$11</f>
        <v>352</v>
      </c>
      <c r="CU92" s="2">
        <f>DE92/'Drive Train'!$F$35</f>
        <v>0.55000000000000004</v>
      </c>
      <c r="CV92" s="46">
        <f>DC92*12*60/(PI() * 'Drive Train'!$F$15)/CU$2*CU92</f>
        <v>-15860.021962774386</v>
      </c>
      <c r="CW92" s="2">
        <f>('DEPRECATED - DT-Prelim Calcs'!$C$6*CU92-CV92)/('DEPRECATED - DT-Prelim Calcs'!$C$6*CU92)*'DEPRECATED - DT-Prelim Calcs'!$C$7*CU92</f>
        <v>8.4967294428304445</v>
      </c>
      <c r="CX92" s="57">
        <f>CW92/'DEPRECATED - DT-Prelim Calcs'!$C$7*('DEPRECATED - DT-Prelim Calcs'!$C$8-'DEPRECATED - DT-Prelim Calcs'!$C$9)+'DEPRECATED - DT-Prelim Calcs'!$C$9</f>
        <v>455.03626037972867</v>
      </c>
      <c r="CY92" s="57">
        <f t="shared" si="109"/>
        <v>93</v>
      </c>
      <c r="CZ92" s="2">
        <f t="shared" si="137"/>
        <v>1.2803081040535502</v>
      </c>
      <c r="DA92" s="57">
        <f>CZ92*'DEPRECATED - DT-Prelim Calcs'!$C$21/CU$2/'DEPRECATED - DT-Prelim Calcs'!$C$19/'DEPRECATED - DT-Prelim Calcs'!$C$18*3.39*'DEPRECATED - DT-Prelim Calcs'!$C$20</f>
        <v>25.773080821789936</v>
      </c>
      <c r="DB92" s="46">
        <f t="shared" si="138"/>
        <v>0</v>
      </c>
      <c r="DC92" s="57">
        <f>DA91*'DEPRECATED - DT-Prelim Calcs'!$C$11+DC91</f>
        <v>-90.592233607317795</v>
      </c>
      <c r="DD92" s="57">
        <f>DD91+0.5*DA92*'DEPRECATED - DT-Prelim Calcs'!$C$11^2+DC92*'DEPRECATED - DT-Prelim Calcs'!$C$11</f>
        <v>-57397.398502847012</v>
      </c>
      <c r="DE92" s="57">
        <f>MIN('Drive Train'!$F$35-CY91*'DEPRECATED - DT-Prelim Calcs'!$C$21*'Drive Train'!$F$39,DE91+CY$2)</f>
        <v>6.82</v>
      </c>
      <c r="DF92" s="57">
        <f>'Drive Train'!$F$35-CY92*'DEPRECATED - DT-Prelim Calcs'!$C$21*'Drive Train'!$F$39</f>
        <v>6.82</v>
      </c>
      <c r="DG92" s="1">
        <f>IF(DD92&gt;='Drive Train'!$F$29,1,0)</f>
        <v>0</v>
      </c>
      <c r="DH92" s="57">
        <f t="shared" si="139"/>
        <v>103.33333333333333</v>
      </c>
      <c r="DI92" s="63">
        <f>DI91+'DEPRECATED - DT-Prelim Calcs'!$C$11</f>
        <v>352</v>
      </c>
      <c r="DJ92" s="2">
        <f>DT92/'Drive Train'!$F$35</f>
        <v>0.55000000000000004</v>
      </c>
      <c r="DK92" s="46">
        <f>DR92*12*60/(PI() * 'Drive Train'!$F$15)/DJ$2*DJ92</f>
        <v>-4128.993598040548</v>
      </c>
      <c r="DL92" s="2">
        <f>('DEPRECATED - DT-Prelim Calcs'!$C$6*DJ92-DK92)/('DEPRECATED - DT-Prelim Calcs'!$C$6*DJ92)*'DEPRECATED - DT-Prelim Calcs'!$C$7*DJ92</f>
        <v>3.192455829508015</v>
      </c>
      <c r="DM92" s="57">
        <f>DL92/'DEPRECATED - DT-Prelim Calcs'!$C$7*('DEPRECATED - DT-Prelim Calcs'!$C$8-'DEPRECATED - DT-Prelim Calcs'!$C$9)+'DEPRECATED - DT-Prelim Calcs'!$C$9</f>
        <v>172.65522113106985</v>
      </c>
      <c r="DN92" s="57">
        <f t="shared" si="110"/>
        <v>93</v>
      </c>
      <c r="DO92" s="2">
        <f t="shared" si="140"/>
        <v>1.1037138828047846</v>
      </c>
      <c r="DP92" s="57">
        <f>DO92*'DEPRECATED - DT-Prelim Calcs'!$C$21/DJ$2/'DEPRECATED - DT-Prelim Calcs'!$C$19/'DEPRECATED - DT-Prelim Calcs'!$C$18*3.39*'DEPRECATED - DT-Prelim Calcs'!$C$20</f>
        <v>25.773080821789936</v>
      </c>
      <c r="DQ92" s="46">
        <f t="shared" si="141"/>
        <v>0</v>
      </c>
      <c r="DR92" s="57">
        <f>DP91*'DEPRECATED - DT-Prelim Calcs'!$C$11+DR91</f>
        <v>-20.331686448782875</v>
      </c>
      <c r="DS92" s="57">
        <f>DS91+0.5*DP92*'DEPRECATED - DT-Prelim Calcs'!$C$11^2+DR92*'DEPRECATED - DT-Prelim Calcs'!$C$11</f>
        <v>-94202.232176138117</v>
      </c>
      <c r="DT92" s="57">
        <f>MIN('Drive Train'!$F$35-DN91*'DEPRECATED - DT-Prelim Calcs'!$C$21*'Drive Train'!$F$39,DT91+DN$2)</f>
        <v>6.82</v>
      </c>
      <c r="DU92" s="57">
        <f>'Drive Train'!$F$35-DN92*'DEPRECATED - DT-Prelim Calcs'!$C$21*'Drive Train'!$F$39</f>
        <v>6.82</v>
      </c>
      <c r="DV92" s="1">
        <f>IF(DS92&gt;='Drive Train'!$F$29,1,0)</f>
        <v>0</v>
      </c>
      <c r="DW92" s="57">
        <f t="shared" si="142"/>
        <v>103.33333333333333</v>
      </c>
      <c r="DX92" s="63">
        <f>DX91+'DEPRECATED - DT-Prelim Calcs'!$C$11</f>
        <v>352</v>
      </c>
      <c r="DY92" s="2">
        <f>EI92/'Drive Train'!$F$35</f>
        <v>0.55000000000000004</v>
      </c>
      <c r="DZ92" s="46">
        <f>EG92*12*60/(PI() * 'Drive Train'!$F$15)/DY$2*DY92</f>
        <v>-70760.279200267294</v>
      </c>
      <c r="EA92" s="2">
        <f>('DEPRECATED - DT-Prelim Calcs'!$C$6*DY92-DZ92)/('DEPRECATED - DT-Prelim Calcs'!$C$6*DY92)*'DEPRECATED - DT-Prelim Calcs'!$C$7*DY92</f>
        <v>33.320297912315979</v>
      </c>
      <c r="EB92" s="57">
        <f>EA92/'DEPRECATED - DT-Prelim Calcs'!$C$7*('DEPRECATED - DT-Prelim Calcs'!$C$8-'DEPRECATED - DT-Prelim Calcs'!$C$9)+'DEPRECATED - DT-Prelim Calcs'!$C$9</f>
        <v>1776.5565237137512</v>
      </c>
      <c r="EC92" s="57">
        <f t="shared" si="111"/>
        <v>93</v>
      </c>
      <c r="ED92" s="2">
        <f t="shared" si="143"/>
        <v>0.96993038185874991</v>
      </c>
      <c r="EE92" s="57">
        <f>ED92*'DEPRECATED - DT-Prelim Calcs'!$C$21/DY$2/'DEPRECATED - DT-Prelim Calcs'!$C$19/'DEPRECATED - DT-Prelim Calcs'!$C$18*3.39*'DEPRECATED - DT-Prelim Calcs'!$C$20</f>
        <v>25.773080821789936</v>
      </c>
      <c r="EF92" s="46">
        <f t="shared" si="144"/>
        <v>0</v>
      </c>
      <c r="EG92" s="57">
        <f>EE91*'DEPRECATED - DT-Prelim Calcs'!$C$11+EG91</f>
        <v>-306.19831033267542</v>
      </c>
      <c r="EH92" s="57">
        <f>EH91+0.5*EE92*'DEPRECATED - DT-Prelim Calcs'!$C$11^2+EG92*'DEPRECATED - DT-Prelim Calcs'!$C$11</f>
        <v>-161906.87604188462</v>
      </c>
      <c r="EI92" s="57">
        <f>MIN('Drive Train'!$F$35-EC91*'DEPRECATED - DT-Prelim Calcs'!$C$21*'Drive Train'!$F$39,EI91+EC$2)</f>
        <v>6.82</v>
      </c>
      <c r="EJ92" s="57">
        <f>'Drive Train'!$F$35-EC92*'DEPRECATED - DT-Prelim Calcs'!$C$21*'Drive Train'!$F$39</f>
        <v>6.82</v>
      </c>
      <c r="EK92" s="1">
        <f>IF(EH92&gt;='Drive Train'!$F$29,1,0)</f>
        <v>0</v>
      </c>
      <c r="EL92" s="57">
        <f t="shared" si="145"/>
        <v>103.33333333333333</v>
      </c>
      <c r="EM92" s="63">
        <f>EM91+'DEPRECATED - DT-Prelim Calcs'!$C$11</f>
        <v>352</v>
      </c>
      <c r="EN92" s="2">
        <f>EX92/'Drive Train'!$F$35</f>
        <v>0.55000000000000004</v>
      </c>
      <c r="EO92" s="46">
        <f>EV92*12*60/(PI() * 'Drive Train'!$F$15)/EN$2*EN92</f>
        <v>-176530.05924423574</v>
      </c>
      <c r="EP92" s="2">
        <f>('DEPRECATED - DT-Prelim Calcs'!$C$6*EN92-EO92)/('DEPRECATED - DT-Prelim Calcs'!$C$6*EN92)*'DEPRECATED - DT-Prelim Calcs'!$C$7*EN92</f>
        <v>81.144907650770747</v>
      </c>
      <c r="EQ92" s="57">
        <f>EP92/'DEPRECATED - DT-Prelim Calcs'!$C$7*('DEPRECATED - DT-Prelim Calcs'!$C$8-'DEPRECATED - DT-Prelim Calcs'!$C$9)+'DEPRECATED - DT-Prelim Calcs'!$C$9</f>
        <v>4322.5720546032726</v>
      </c>
      <c r="ER92" s="57">
        <f t="shared" si="112"/>
        <v>93</v>
      </c>
      <c r="ES92" s="2">
        <f t="shared" si="146"/>
        <v>0.86507304327942547</v>
      </c>
      <c r="ET92" s="57">
        <f>ES92*'DEPRECATED - DT-Prelim Calcs'!$C$21/EN$2/'DEPRECATED - DT-Prelim Calcs'!$C$19/'DEPRECATED - DT-Prelim Calcs'!$C$18*3.39*'DEPRECATED - DT-Prelim Calcs'!$C$20</f>
        <v>25.773080821789936</v>
      </c>
      <c r="EU92" s="46">
        <f t="shared" si="147"/>
        <v>0</v>
      </c>
      <c r="EV92" s="57">
        <f>ET91*'DEPRECATED - DT-Prelim Calcs'!$C$11+EV91</f>
        <v>-681.30901383226274</v>
      </c>
      <c r="EW92" s="57">
        <f>EW91+0.5*ET92*'DEPRECATED - DT-Prelim Calcs'!$C$11^2+EV92*'DEPRECATED - DT-Prelim Calcs'!$C$11</f>
        <v>-209482.59604624577</v>
      </c>
      <c r="EX92" s="57">
        <f>MIN('Drive Train'!$F$35-ER91*'DEPRECATED - DT-Prelim Calcs'!$C$21*'Drive Train'!$F$39,EX91+ER$2)</f>
        <v>6.82</v>
      </c>
      <c r="EY92" s="57">
        <f>'Drive Train'!$F$35-ER92*'DEPRECATED - DT-Prelim Calcs'!$C$21*'Drive Train'!$F$39</f>
        <v>6.82</v>
      </c>
      <c r="EZ92" s="1">
        <f>IF(EW92&gt;='Drive Train'!$F$29,1,0)</f>
        <v>0</v>
      </c>
      <c r="FA92" s="57">
        <f t="shared" si="148"/>
        <v>103.33333333333333</v>
      </c>
      <c r="FB92" s="63">
        <f>FB91+'DEPRECATED - DT-Prelim Calcs'!$C$11</f>
        <v>352</v>
      </c>
      <c r="FC92" s="2">
        <f>FM92/'Drive Train'!$F$35</f>
        <v>0.55000000000000004</v>
      </c>
      <c r="FD92" s="46">
        <f>FK92*12*60/(PI() * 'Drive Train'!$F$15)/FC$2*FC92</f>
        <v>-123370.66937387796</v>
      </c>
      <c r="FE92" s="2">
        <f>('DEPRECATED - DT-Prelim Calcs'!$C$6*FC92-FD92)/('DEPRECATED - DT-Prelim Calcs'!$C$6*FC92)*'DEPRECATED - DT-Prelim Calcs'!$C$7*FC92</f>
        <v>57.108485589314427</v>
      </c>
      <c r="FF92" s="57">
        <f>FE92/'DEPRECATED - DT-Prelim Calcs'!$C$7*('DEPRECATED - DT-Prelim Calcs'!$C$8-'DEPRECATED - DT-Prelim Calcs'!$C$9)+'DEPRECATED - DT-Prelim Calcs'!$C$9</f>
        <v>3042.9567224518842</v>
      </c>
      <c r="FG92" s="57">
        <f t="shared" si="113"/>
        <v>93</v>
      </c>
      <c r="FH92" s="2">
        <f t="shared" si="149"/>
        <v>0.78067567320338405</v>
      </c>
      <c r="FI92" s="57">
        <f>FH92*'DEPRECATED - DT-Prelim Calcs'!$C$21/FC$2/'DEPRECATED - DT-Prelim Calcs'!$C$19/'DEPRECATED - DT-Prelim Calcs'!$C$18*3.39*'DEPRECATED - DT-Prelim Calcs'!$C$20</f>
        <v>25.773080821789936</v>
      </c>
      <c r="FJ92" s="46">
        <f t="shared" si="150"/>
        <v>0</v>
      </c>
      <c r="FK92" s="57">
        <f>FI91*'DEPRECATED - DT-Prelim Calcs'!$C$11+FK91</f>
        <v>-429.69000950491159</v>
      </c>
      <c r="FL92" s="57">
        <f>FL91+0.5*FI92*'DEPRECATED - DT-Prelim Calcs'!$C$11^2+FK92*'DEPRECATED - DT-Prelim Calcs'!$C$11</f>
        <v>-323646.27401032287</v>
      </c>
      <c r="FM92" s="57">
        <f>MIN('Drive Train'!$F$35-FG91*'DEPRECATED - DT-Prelim Calcs'!$C$21*'Drive Train'!$F$39,FM91+FG$2)</f>
        <v>6.82</v>
      </c>
      <c r="FN92" s="57">
        <f>'Drive Train'!$F$35-FG92*'DEPRECATED - DT-Prelim Calcs'!$C$21*'Drive Train'!$F$39</f>
        <v>6.82</v>
      </c>
      <c r="FO92" s="1">
        <f>IF(FL92&gt;='Drive Train'!$F$29,1,0)</f>
        <v>0</v>
      </c>
      <c r="FP92" s="57">
        <f t="shared" si="151"/>
        <v>103.33333333333333</v>
      </c>
      <c r="FQ92" s="63">
        <f>FQ91+'DEPRECATED - DT-Prelim Calcs'!$C$11</f>
        <v>352</v>
      </c>
      <c r="FR92" s="2">
        <f>GB92/'Drive Train'!$F$35</f>
        <v>0.55000000000000004</v>
      </c>
      <c r="FS92" s="46">
        <f>FZ92*12*60/(PI() * 'Drive Train'!$F$15)/FR$2*FR92</f>
        <v>-264252.20937514305</v>
      </c>
      <c r="FT92" s="2">
        <f>('DEPRECATED - DT-Prelim Calcs'!$C$6*FR92-FS92)/('DEPRECATED - DT-Prelim Calcs'!$C$6*FR92)*'DEPRECATED - DT-Prelim Calcs'!$C$7*FR92</f>
        <v>120.80914438913598</v>
      </c>
      <c r="FU92" s="57">
        <f>FT92/'DEPRECATED - DT-Prelim Calcs'!$C$7*('DEPRECATED - DT-Prelim Calcs'!$C$8-'DEPRECATED - DT-Prelim Calcs'!$C$9)+'DEPRECATED - DT-Prelim Calcs'!$C$9</f>
        <v>6434.1577697618868</v>
      </c>
      <c r="FV92" s="57">
        <f t="shared" si="114"/>
        <v>93</v>
      </c>
      <c r="FW92" s="2">
        <f t="shared" si="152"/>
        <v>0.7112822800297498</v>
      </c>
      <c r="FX92" s="57">
        <f>FW92*'DEPRECATED - DT-Prelim Calcs'!$C$21/FR$2/'DEPRECATED - DT-Prelim Calcs'!$C$19/'DEPRECATED - DT-Prelim Calcs'!$C$18*3.39*'DEPRECATED - DT-Prelim Calcs'!$C$20</f>
        <v>25.773080821789936</v>
      </c>
      <c r="FY92" s="46">
        <f t="shared" si="153"/>
        <v>0</v>
      </c>
      <c r="FZ92" s="57">
        <f>FX91*'DEPRECATED - DT-Prelim Calcs'!$C$11+FZ91</f>
        <v>-838.55838350284955</v>
      </c>
      <c r="GA92" s="57">
        <f>GA91+0.5*FX92*'DEPRECATED - DT-Prelim Calcs'!$C$11^2+FZ92*'DEPRECATED - DT-Prelim Calcs'!$C$11</f>
        <v>-330817.99138580699</v>
      </c>
      <c r="GB92" s="57">
        <f>MIN('Drive Train'!$F$35-FV91*'DEPRECATED - DT-Prelim Calcs'!$C$21*'Drive Train'!$F$39,GB91+FV$2)</f>
        <v>6.82</v>
      </c>
      <c r="GC92" s="57">
        <f>'Drive Train'!$F$35-FV92*'DEPRECATED - DT-Prelim Calcs'!$C$21*'Drive Train'!$F$39</f>
        <v>6.82</v>
      </c>
      <c r="GD92" s="1">
        <f>IF(GA92&gt;='Drive Train'!$F$29,1,0)</f>
        <v>0</v>
      </c>
      <c r="GE92" s="57">
        <f t="shared" si="154"/>
        <v>103.33333333333333</v>
      </c>
      <c r="GF92" s="63">
        <f>GF91+'DEPRECATED - DT-Prelim Calcs'!$C$11</f>
        <v>352</v>
      </c>
      <c r="GG92" s="2">
        <f>GQ92/'Drive Train'!$F$35</f>
        <v>0.85483870967741948</v>
      </c>
      <c r="GH92" s="46">
        <f>GO92*12*60/(PI() * 'Drive Train'!$F$15)/GG$2*GG92</f>
        <v>28563.322212974083</v>
      </c>
      <c r="GI92" s="2">
        <f>('DEPRECATED - DT-Prelim Calcs'!$C$6*GG92-GH92)/('DEPRECATED - DT-Prelim Calcs'!$C$6*GG92)*'DEPRECATED - DT-Prelim Calcs'!$C$7*GG92</f>
        <v>-10.854961886650694</v>
      </c>
      <c r="GJ92" s="57">
        <f>GI92/'DEPRECATED - DT-Prelim Calcs'!$C$7*('DEPRECATED - DT-Prelim Calcs'!$C$8-'DEPRECATED - DT-Prelim Calcs'!$C$9)+'DEPRECATED - DT-Prelim Calcs'!$C$9</f>
        <v>-575.18033612335432</v>
      </c>
      <c r="GK92" s="57">
        <f t="shared" si="155"/>
        <v>-575.18033612335432</v>
      </c>
      <c r="GL92" s="2">
        <f t="shared" si="156"/>
        <v>-13.301258750767255</v>
      </c>
      <c r="GM92" s="57">
        <f>GL92*'DEPRECATED - DT-Prelim Calcs'!$C$21/GG$2/'DEPRECATED - DT-Prelim Calcs'!$C$19/'DEPRECATED - DT-Prelim Calcs'!$C$18*3.39*'DEPRECATED - DT-Prelim Calcs'!$C$20</f>
        <v>-344.26197229593231</v>
      </c>
      <c r="GN92" s="46">
        <f t="shared" si="157"/>
        <v>1</v>
      </c>
      <c r="GO92" s="57">
        <f>GM91*'DEPRECATED - DT-Prelim Calcs'!$C$11+GO91</f>
        <v>81.645065577057707</v>
      </c>
      <c r="GP92" s="57">
        <f>GP91+0.5*GM92*'DEPRECATED - DT-Prelim Calcs'!$C$11^2+GO92*'DEPRECATED - DT-Prelim Calcs'!$C$11</f>
        <v>-155799.11906708864</v>
      </c>
      <c r="GQ92" s="57">
        <f>MIN('Drive Train'!$F$35-GK91*'DEPRECATED - DT-Prelim Calcs'!$C$21*'Drive Train'!$F$39,GQ91+GK$2)</f>
        <v>10.600000000000001</v>
      </c>
      <c r="GR92" s="57">
        <f>'Drive Train'!$F$35-GK92*'DEPRECATED - DT-Prelim Calcs'!$C$21*'Drive Train'!$F$39</f>
        <v>46.910820167401255</v>
      </c>
      <c r="GS92" s="1">
        <f>IF(GP92&gt;='Drive Train'!$F$29,1,0)</f>
        <v>0</v>
      </c>
      <c r="GT92" s="57">
        <f t="shared" si="158"/>
        <v>-639.08926235928254</v>
      </c>
      <c r="GU92" s="63">
        <f>GU91+'DEPRECATED - DT-Prelim Calcs'!$C$11</f>
        <v>352</v>
      </c>
      <c r="GV92" s="2">
        <f>HF92/'Drive Train'!$F$35</f>
        <v>1.5999190211330709</v>
      </c>
      <c r="GW92" s="46">
        <f>HD92*12*60/(PI() * 'Drive Train'!$F$15)/GV$2*GV92</f>
        <v>-200335.83226850574</v>
      </c>
      <c r="GX92" s="2">
        <f>('DEPRECATED - DT-Prelim Calcs'!$C$6*GV92-GW92)/('DEPRECATED - DT-Prelim Calcs'!$C$6*GV92)*'DEPRECATED - DT-Prelim Calcs'!$C$7*GV92</f>
        <v>94.439173652769128</v>
      </c>
      <c r="GY92" s="57">
        <f>GX92/'DEPRECATED - DT-Prelim Calcs'!$C$7*('DEPRECATED - DT-Prelim Calcs'!$C$8-'DEPRECATED - DT-Prelim Calcs'!$C$9)+'DEPRECATED - DT-Prelim Calcs'!$C$9</f>
        <v>5030.3124396889125</v>
      </c>
      <c r="GZ92" s="57">
        <f t="shared" si="115"/>
        <v>33.333333333333314</v>
      </c>
      <c r="HA92" s="2">
        <f t="shared" si="159"/>
        <v>0.99579519204165001</v>
      </c>
      <c r="HB92" s="57">
        <f>HA92*'DEPRECATED - DT-Prelim Calcs'!$C$21/GV$2/'DEPRECATED - DT-Prelim Calcs'!$C$19/'DEPRECATED - DT-Prelim Calcs'!$C$18*3.39*'DEPRECATED - DT-Prelim Calcs'!$C$20</f>
        <v>25.773080821789936</v>
      </c>
      <c r="HC92" s="46">
        <f t="shared" si="160"/>
        <v>0</v>
      </c>
      <c r="HD92" s="57">
        <f>HB91*'DEPRECATED - DT-Prelim Calcs'!$C$11+HD91</f>
        <v>-305.96097497891992</v>
      </c>
      <c r="HE92" s="57">
        <f>HE91+0.5*HB92*'DEPRECATED - DT-Prelim Calcs'!$C$11^2+HD92*'DEPRECATED - DT-Prelim Calcs'!$C$11</f>
        <v>-160688.0245235913</v>
      </c>
      <c r="HF92" s="57">
        <f>MIN('Drive Train'!$F$35-GZ91*'DEPRECATED - DT-Prelim Calcs'!$C$21*'Drive Train'!$F$39,HF91+GZ$2)</f>
        <v>19.83899586205008</v>
      </c>
      <c r="HG92" s="57">
        <f>'Drive Train'!$F$35-GZ92*'DEPRECATED - DT-Prelim Calcs'!$C$21*'Drive Train'!$F$39</f>
        <v>10.400000000000002</v>
      </c>
      <c r="HH92" s="1">
        <f>IF(HE92&gt;='Drive Train'!$F$29,1,0)</f>
        <v>0</v>
      </c>
      <c r="HI92" s="57">
        <f t="shared" si="161"/>
        <v>37.037037037037017</v>
      </c>
      <c r="HJ92" s="63">
        <f>HJ91+'DEPRECATED - DT-Prelim Calcs'!$C$11</f>
        <v>352</v>
      </c>
      <c r="HK92" s="2">
        <f>HU92/'Drive Train'!$F$35</f>
        <v>0.82258064516129037</v>
      </c>
      <c r="HL92" s="46">
        <f>HS92*12*60/(PI() * 'Drive Train'!$F$15)/HK$2*HK92</f>
        <v>-371381.50293385977</v>
      </c>
      <c r="HM92" s="2">
        <f>('DEPRECATED - DT-Prelim Calcs'!$C$6*HK92-HL92)/('DEPRECATED - DT-Prelim Calcs'!$C$6*HK92)*'DEPRECATED - DT-Prelim Calcs'!$C$7*HK92</f>
        <v>169.90538784838506</v>
      </c>
      <c r="HN92" s="57">
        <f>HM92/'DEPRECATED - DT-Prelim Calcs'!$C$7*('DEPRECATED - DT-Prelim Calcs'!$C$8-'DEPRECATED - DT-Prelim Calcs'!$C$9)+'DEPRECATED - DT-Prelim Calcs'!$C$9</f>
        <v>9047.8706476961834</v>
      </c>
      <c r="HO92" s="57">
        <f t="shared" si="116"/>
        <v>36.66666666666665</v>
      </c>
      <c r="HP92" s="2">
        <f t="shared" si="162"/>
        <v>0.99579519204165001</v>
      </c>
      <c r="HQ92" s="57">
        <f>HP92*'DEPRECATED - DT-Prelim Calcs'!$C$21/HK$2/'DEPRECATED - DT-Prelim Calcs'!$C$19/'DEPRECATED - DT-Prelim Calcs'!$C$18*3.39*'DEPRECATED - DT-Prelim Calcs'!$C$20</f>
        <v>25.773080821789936</v>
      </c>
      <c r="HR92" s="46">
        <f t="shared" si="163"/>
        <v>0</v>
      </c>
      <c r="HS92" s="57">
        <f>HQ91*'DEPRECATED - DT-Prelim Calcs'!$C$11+HS91</f>
        <v>-1103.1820482843773</v>
      </c>
      <c r="HT92" s="57">
        <f>HT91+0.5*HQ92*'DEPRECATED - DT-Prelim Calcs'!$C$11^2+HS92*'DEPRECATED - DT-Prelim Calcs'!$C$11</f>
        <v>-154374.31571664117</v>
      </c>
      <c r="HU92" s="57">
        <f>MIN('Drive Train'!$F$35-HO91*'DEPRECATED - DT-Prelim Calcs'!$C$21*'Drive Train'!$F$39,HU91+HO$2)</f>
        <v>10.200000000000001</v>
      </c>
      <c r="HV92" s="57">
        <f>'Drive Train'!$F$35-HO92*'DEPRECATED - DT-Prelim Calcs'!$C$21*'Drive Train'!$F$39</f>
        <v>10.200000000000001</v>
      </c>
      <c r="HW92" s="1">
        <f>IF(HT92&gt;='Drive Train'!$F$29,1,0)</f>
        <v>0</v>
      </c>
      <c r="HX92" s="57">
        <f t="shared" si="164"/>
        <v>40.740740740740726</v>
      </c>
      <c r="HY92" s="63">
        <f>HY91+'DEPRECATED - DT-Prelim Calcs'!$C$11</f>
        <v>352</v>
      </c>
      <c r="HZ92" s="2">
        <f>IJ92/'Drive Train'!$F$35</f>
        <v>0.80645161290322598</v>
      </c>
      <c r="IA92" s="46">
        <f>IH92*12*60/(PI() * 'Drive Train'!$F$15)/HZ$2*HZ92</f>
        <v>-36058.230513000002</v>
      </c>
      <c r="IB92" s="2">
        <f>('DEPRECATED - DT-Prelim Calcs'!$C$6*HZ92-IA92)/('DEPRECATED - DT-Prelim Calcs'!$C$6*HZ92)*'DEPRECATED - DT-Prelim Calcs'!$C$7*HZ92</f>
        <v>18.247551301980458</v>
      </c>
      <c r="IC92" s="57">
        <f>IB92/'DEPRECATED - DT-Prelim Calcs'!$C$7*('DEPRECATED - DT-Prelim Calcs'!$C$8-'DEPRECATED - DT-Prelim Calcs'!$C$9)+'DEPRECATED - DT-Prelim Calcs'!$C$9</f>
        <v>974.13602989381445</v>
      </c>
      <c r="ID92" s="57">
        <f t="shared" si="117"/>
        <v>39.999999999999986</v>
      </c>
      <c r="IE92" s="2">
        <f t="shared" si="165"/>
        <v>0.99579519204165001</v>
      </c>
      <c r="IF92" s="57">
        <f>IE92*'DEPRECATED - DT-Prelim Calcs'!$C$21/HZ$2/'DEPRECATED - DT-Prelim Calcs'!$C$19/'DEPRECATED - DT-Prelim Calcs'!$C$18*3.39*'DEPRECATED - DT-Prelim Calcs'!$C$20</f>
        <v>25.773080821789936</v>
      </c>
      <c r="IG92" s="46">
        <f t="shared" si="166"/>
        <v>0</v>
      </c>
      <c r="IH92" s="57">
        <f>IF91*'DEPRECATED - DT-Prelim Calcs'!$C$11+IH91</f>
        <v>-109.25252907376056</v>
      </c>
      <c r="II92" s="57">
        <f>II91+0.5*IF92*'DEPRECATED - DT-Prelim Calcs'!$C$11^2+IH92*'DEPRECATED - DT-Prelim Calcs'!$C$11</f>
        <v>-136878.88757033285</v>
      </c>
      <c r="IJ92" s="57">
        <f>MIN('Drive Train'!$F$35-ID91*'DEPRECATED - DT-Prelim Calcs'!$C$21*'Drive Train'!$F$39,IJ91+ID$2)</f>
        <v>10.000000000000002</v>
      </c>
      <c r="IK92" s="57">
        <f>'Drive Train'!$F$35-ID92*'DEPRECATED - DT-Prelim Calcs'!$C$21*'Drive Train'!$F$39</f>
        <v>10.000000000000002</v>
      </c>
      <c r="IL92" s="1">
        <f>IF(II92&gt;='Drive Train'!$F$29,1,0)</f>
        <v>0</v>
      </c>
      <c r="IM92" s="57">
        <f t="shared" si="167"/>
        <v>44.444444444444429</v>
      </c>
      <c r="IN92" s="63">
        <f>IN91+'DEPRECATED - DT-Prelim Calcs'!$C$11</f>
        <v>352</v>
      </c>
      <c r="IO92" s="2">
        <f>IY92/'Drive Train'!$F$35</f>
        <v>0.79032258064516137</v>
      </c>
      <c r="IP92" s="46">
        <f>IW92*12*60/(PI() * 'Drive Train'!$F$15)/IO$2*IO92</f>
        <v>-228175.82461518841</v>
      </c>
      <c r="IQ92" s="2">
        <f>('DEPRECATED - DT-Prelim Calcs'!$C$6*IO92-IP92)/('DEPRECATED - DT-Prelim Calcs'!$C$6*IO92)*'DEPRECATED - DT-Prelim Calcs'!$C$7*IO92</f>
        <v>105.07611031290158</v>
      </c>
      <c r="IR92" s="57">
        <f>IQ92/'DEPRECATED - DT-Prelim Calcs'!$C$7*('DEPRECATED - DT-Prelim Calcs'!$C$8-'DEPRECATED - DT-Prelim Calcs'!$C$9)+'DEPRECATED - DT-Prelim Calcs'!$C$9</f>
        <v>5596.5858726743863</v>
      </c>
      <c r="IS92" s="57">
        <f t="shared" si="118"/>
        <v>43.333333333333321</v>
      </c>
      <c r="IT92" s="2">
        <f t="shared" si="168"/>
        <v>0.99579519204165001</v>
      </c>
      <c r="IU92" s="57">
        <f>IT92*'DEPRECATED - DT-Prelim Calcs'!$C$21/IO$2/'DEPRECATED - DT-Prelim Calcs'!$C$19/'DEPRECATED - DT-Prelim Calcs'!$C$18*3.39*'DEPRECATED - DT-Prelim Calcs'!$C$20</f>
        <v>25.773080821789936</v>
      </c>
      <c r="IV92" s="46">
        <f t="shared" si="169"/>
        <v>0</v>
      </c>
      <c r="IW92" s="57">
        <f>IU91*'DEPRECATED - DT-Prelim Calcs'!$C$11+IW91</f>
        <v>-705.45715315790267</v>
      </c>
      <c r="IX92" s="57">
        <f>IX91+0.5*IU92*'DEPRECATED - DT-Prelim Calcs'!$C$11^2+IW92*'DEPRECATED - DT-Prelim Calcs'!$C$11</f>
        <v>-177441.07806103499</v>
      </c>
      <c r="IY92" s="57">
        <f>MIN('Drive Train'!$F$35-IS91*'DEPRECATED - DT-Prelim Calcs'!$C$21*'Drive Train'!$F$39,IY91+IS$2)</f>
        <v>9.8000000000000007</v>
      </c>
      <c r="IZ92" s="57">
        <f>'Drive Train'!$F$35-IS92*'DEPRECATED - DT-Prelim Calcs'!$C$21*'Drive Train'!$F$39</f>
        <v>9.8000000000000007</v>
      </c>
      <c r="JA92" s="1">
        <f>IF(IX92&gt;='Drive Train'!$F$29,1,0)</f>
        <v>0</v>
      </c>
      <c r="JB92" s="57">
        <f t="shared" si="170"/>
        <v>48.148148148148138</v>
      </c>
      <c r="JC92" s="63">
        <f>JC91+'DEPRECATED - DT-Prelim Calcs'!$C$11</f>
        <v>352</v>
      </c>
      <c r="JD92" s="2">
        <f>JN92/'Drive Train'!$F$35</f>
        <v>0.77419354838709686</v>
      </c>
      <c r="JE92" s="46">
        <f>JL92*12*60/(PI() * 'Drive Train'!$F$15)/JD$2*JD92</f>
        <v>13061.546552037105</v>
      </c>
      <c r="JF92" s="2">
        <f>('DEPRECATED - DT-Prelim Calcs'!$C$6*JD92-JE92)/('DEPRECATED - DT-Prelim Calcs'!$C$6*JD92)*'DEPRECATED - DT-Prelim Calcs'!$C$7*JD92</f>
        <v>-4.0400710700398967</v>
      </c>
      <c r="JG92" s="57">
        <f>JF92/'DEPRECATED - DT-Prelim Calcs'!$C$7*('DEPRECATED - DT-Prelim Calcs'!$C$8-'DEPRECATED - DT-Prelim Calcs'!$C$9)+'DEPRECATED - DT-Prelim Calcs'!$C$9</f>
        <v>-212.3793021934103</v>
      </c>
      <c r="JH92" s="57">
        <f t="shared" si="119"/>
        <v>-212.3793021934103</v>
      </c>
      <c r="JI92" s="2">
        <f t="shared" si="171"/>
        <v>-5.2752494302339299</v>
      </c>
      <c r="JJ92" s="57">
        <f>JI92*'DEPRECATED - DT-Prelim Calcs'!$C$21/JD$2/'DEPRECATED - DT-Prelim Calcs'!$C$19/'DEPRECATED - DT-Prelim Calcs'!$C$18*3.39*'DEPRECATED - DT-Prelim Calcs'!$C$20</f>
        <v>-136.53352718219767</v>
      </c>
      <c r="JK92" s="46">
        <f t="shared" si="172"/>
        <v>1</v>
      </c>
      <c r="JL92" s="57">
        <f>JJ91*'DEPRECATED - DT-Prelim Calcs'!$C$11+JL91</f>
        <v>41.224031186347162</v>
      </c>
      <c r="JM92" s="57">
        <f>JM91+0.5*JJ92*'DEPRECATED - DT-Prelim Calcs'!$C$11^2+JL92*'DEPRECATED - DT-Prelim Calcs'!$C$11</f>
        <v>-209831.64964861414</v>
      </c>
      <c r="JN92" s="57">
        <f>MIN('Drive Train'!$F$35-JH91*'DEPRECATED - DT-Prelim Calcs'!$C$21*'Drive Train'!$F$39,JN91+JH$2)</f>
        <v>9.6000000000000014</v>
      </c>
      <c r="JO92" s="57">
        <f>'Drive Train'!$F$35-JH92*'DEPRECATED - DT-Prelim Calcs'!$C$21*'Drive Train'!$F$39</f>
        <v>25.142758131604616</v>
      </c>
      <c r="JP92" s="1">
        <f>IF(JM92&gt;='Drive Train'!$F$29,1,0)</f>
        <v>0</v>
      </c>
      <c r="JQ92" s="57">
        <f>MIN(JG92,'DEPRECATED - DT-Prelim Calcs'!$C$10)*'DEPRECATED - DT-Prelim Calcs'!$C$11*1000/60/60</f>
        <v>-235.97700243712254</v>
      </c>
      <c r="JR92" s="63">
        <f>JR91+'DEPRECATED - DT-Prelim Calcs'!$C$11</f>
        <v>352</v>
      </c>
      <c r="JS92" s="2">
        <f>KC92/'Drive Train'!$F$35</f>
        <v>0.75806451612903225</v>
      </c>
      <c r="JT92" s="46">
        <f>KA92*12*60/(PI() * 'Drive Train'!$F$15)/JS$2*JS92</f>
        <v>-73886.720364050925</v>
      </c>
      <c r="JU92" s="2">
        <f>('DEPRECATED - DT-Prelim Calcs'!$C$6*JS92-JT92)/('DEPRECATED - DT-Prelim Calcs'!$C$6*JS92)*'DEPRECATED - DT-Prelim Calcs'!$C$7*JS92</f>
        <v>35.235377524651966</v>
      </c>
      <c r="JV92" s="57">
        <f>JU92/'DEPRECATED - DT-Prelim Calcs'!$C$7*('DEPRECATED - DT-Prelim Calcs'!$C$8-'DEPRECATED - DT-Prelim Calcs'!$C$9)+'DEPRECATED - DT-Prelim Calcs'!$C$9</f>
        <v>1878.5086873082353</v>
      </c>
      <c r="JW92" s="57">
        <f t="shared" si="120"/>
        <v>49.999999999999993</v>
      </c>
      <c r="JX92" s="2">
        <f t="shared" si="173"/>
        <v>0.99579519204165001</v>
      </c>
      <c r="JY92" s="57">
        <f>JX92*'DEPRECATED - DT-Prelim Calcs'!$C$21/JS$2/'DEPRECATED - DT-Prelim Calcs'!$C$19/'DEPRECATED - DT-Prelim Calcs'!$C$18*3.39*'DEPRECATED - DT-Prelim Calcs'!$C$20</f>
        <v>25.773080821789936</v>
      </c>
      <c r="JZ92" s="46">
        <f t="shared" si="174"/>
        <v>0</v>
      </c>
      <c r="KA92" s="57">
        <f>JY91*'DEPRECATED - DT-Prelim Calcs'!$C$11+KA91</f>
        <v>-238.15824682221955</v>
      </c>
      <c r="KB92" s="57">
        <f>KB91+0.5*JY92*'DEPRECATED - DT-Prelim Calcs'!$C$11^2+KA92*'DEPRECATED - DT-Prelim Calcs'!$C$11</f>
        <v>-197417.51731951104</v>
      </c>
      <c r="KC92" s="57">
        <f>MIN('Drive Train'!$F$35-JW91*'DEPRECATED - DT-Prelim Calcs'!$C$21*'Drive Train'!$F$39,KC91+JW$2)</f>
        <v>9.4</v>
      </c>
      <c r="KD92" s="57">
        <f>'Drive Train'!$F$35-JW92*'DEPRECATED - DT-Prelim Calcs'!$C$21*'Drive Train'!$F$39</f>
        <v>9.4</v>
      </c>
      <c r="KE92" s="1">
        <f>IF(KB92&gt;='Drive Train'!$F$29,1,0)</f>
        <v>0</v>
      </c>
      <c r="KF92" s="57">
        <f>MIN(JV92,'DEPRECATED - DT-Prelim Calcs'!$C$10)*'DEPRECATED - DT-Prelim Calcs'!$C$11*1000/60/60</f>
        <v>103.33333333333333</v>
      </c>
      <c r="KG92" s="63">
        <f>KG91+'DEPRECATED - DT-Prelim Calcs'!$C$11</f>
        <v>352</v>
      </c>
      <c r="KH92" s="2">
        <f>KR92/'Drive Train'!$F$35</f>
        <v>0.74193548387096786</v>
      </c>
      <c r="KI92" s="46">
        <f>KP92*12*60/(PI() * 'Drive Train'!$F$15)/KH$2*KH92</f>
        <v>-253793.94657741202</v>
      </c>
      <c r="KJ92" s="2">
        <f>('DEPRECATED - DT-Prelim Calcs'!$C$6*KH92-KI92)/('DEPRECATED - DT-Prelim Calcs'!$C$6*KH92)*'DEPRECATED - DT-Prelim Calcs'!$C$7*KH92</f>
        <v>116.54292591417088</v>
      </c>
      <c r="KK92" s="57">
        <f>KJ92/'DEPRECATED - DT-Prelim Calcs'!$C$7*('DEPRECATED - DT-Prelim Calcs'!$C$8-'DEPRECATED - DT-Prelim Calcs'!$C$9)+'DEPRECATED - DT-Prelim Calcs'!$C$9</f>
        <v>6207.039167961877</v>
      </c>
      <c r="KL92" s="57">
        <f t="shared" si="121"/>
        <v>53.333333333333329</v>
      </c>
      <c r="KM92" s="2">
        <f t="shared" si="175"/>
        <v>0.99579519204165001</v>
      </c>
      <c r="KN92" s="57">
        <f>KM92*'DEPRECATED - DT-Prelim Calcs'!$C$21/KH$2/'DEPRECATED - DT-Prelim Calcs'!$C$19/'DEPRECATED - DT-Prelim Calcs'!$C$18*3.39*'DEPRECATED - DT-Prelim Calcs'!$C$20</f>
        <v>25.773080821789936</v>
      </c>
      <c r="KO92" s="46">
        <f t="shared" si="176"/>
        <v>0</v>
      </c>
      <c r="KP92" s="57">
        <f>KN91*'DEPRECATED - DT-Prelim Calcs'!$C$11+KP91</f>
        <v>-835.83493713147459</v>
      </c>
      <c r="KQ92" s="57">
        <f>KQ91+0.5*KN92*'DEPRECATED - DT-Prelim Calcs'!$C$11^2+KP92*'DEPRECATED - DT-Prelim Calcs'!$C$11</f>
        <v>-171792.64572084419</v>
      </c>
      <c r="KR92" s="57">
        <f>MIN('Drive Train'!$F$35-KL91*'DEPRECATED - DT-Prelim Calcs'!$C$21*'Drive Train'!$F$39,KR91+KL$2)</f>
        <v>9.2000000000000011</v>
      </c>
      <c r="KS92" s="57">
        <f>'Drive Train'!$F$35-KL92*'DEPRECATED - DT-Prelim Calcs'!$C$21*'Drive Train'!$F$39</f>
        <v>9.2000000000000011</v>
      </c>
      <c r="KT92" s="1">
        <f>IF(KQ92&gt;='Drive Train'!$F$29,1,0)</f>
        <v>0</v>
      </c>
      <c r="KU92" s="57">
        <f>MIN(KK92,'DEPRECATED - DT-Prelim Calcs'!$C$10)*'DEPRECATED - DT-Prelim Calcs'!$C$11*1000/60/60</f>
        <v>103.33333333333333</v>
      </c>
      <c r="KV92" s="63">
        <f>KV91+'DEPRECATED - DT-Prelim Calcs'!$C$11</f>
        <v>352</v>
      </c>
      <c r="KW92" s="2">
        <f>LG92/'Drive Train'!$F$35</f>
        <v>0.72580645161290325</v>
      </c>
      <c r="KX92" s="46">
        <f>LE92*12*60/(PI() * 'Drive Train'!$F$15)/KW$2*KW92</f>
        <v>21547.000685538947</v>
      </c>
      <c r="KY92" s="2">
        <f>('DEPRECATED - DT-Prelim Calcs'!$C$6*KW92-KX92)/('DEPRECATED - DT-Prelim Calcs'!$C$6*KW92)*'DEPRECATED - DT-Prelim Calcs'!$C$7*KW92</f>
        <v>-7.9934465364438356</v>
      </c>
      <c r="KZ92" s="57">
        <f>KY92/'DEPRECATED - DT-Prelim Calcs'!$C$7*('DEPRECATED - DT-Prelim Calcs'!$C$8-'DEPRECATED - DT-Prelim Calcs'!$C$9)+'DEPRECATED - DT-Prelim Calcs'!$C$9</f>
        <v>-422.84323262479012</v>
      </c>
      <c r="LA92" s="57">
        <f t="shared" si="122"/>
        <v>-422.84323262479012</v>
      </c>
      <c r="LB92" s="2">
        <f t="shared" si="177"/>
        <v>-10.166901376498265</v>
      </c>
      <c r="LC92" s="57">
        <f>LB92*'DEPRECATED - DT-Prelim Calcs'!$C$21/KW$2/'DEPRECATED - DT-Prelim Calcs'!$C$19/'DEPRECATED - DT-Prelim Calcs'!$C$18*3.39*'DEPRECATED - DT-Prelim Calcs'!$C$20</f>
        <v>-263.13881908429357</v>
      </c>
      <c r="LD92" s="46">
        <f t="shared" si="178"/>
        <v>1</v>
      </c>
      <c r="LE92" s="57">
        <f>LC91*'DEPRECATED - DT-Prelim Calcs'!$C$11+LE91</f>
        <v>72.538973314304172</v>
      </c>
      <c r="LF92" s="57">
        <f>LF91+0.5*LC92*'DEPRECATED - DT-Prelim Calcs'!$C$11^2+LE92*'DEPRECATED - DT-Prelim Calcs'!$C$11</f>
        <v>-186419.07386774712</v>
      </c>
      <c r="LG92" s="57">
        <f>MIN('Drive Train'!$F$35-LA91*'DEPRECATED - DT-Prelim Calcs'!$C$21*'Drive Train'!$F$39,LG91+LA$2)</f>
        <v>9</v>
      </c>
      <c r="LH92" s="57">
        <f>'Drive Train'!$F$35-LA92*'DEPRECATED - DT-Prelim Calcs'!$C$21*'Drive Train'!$F$39</f>
        <v>37.770593957487407</v>
      </c>
      <c r="LI92" s="1">
        <f>IF(LF92&gt;='Drive Train'!$F$29,1,0)</f>
        <v>0</v>
      </c>
      <c r="LJ92" s="57">
        <f>MIN(KZ92,'DEPRECATED - DT-Prelim Calcs'!$C$10)*'DEPRECATED - DT-Prelim Calcs'!$C$11*1000/60/60</f>
        <v>-469.8258140275446</v>
      </c>
      <c r="LK92" s="63">
        <f>LK91+'DEPRECATED - DT-Prelim Calcs'!$C$11</f>
        <v>352</v>
      </c>
      <c r="LL92" s="2">
        <f>LV92/'Drive Train'!$F$35</f>
        <v>0.70967741935483875</v>
      </c>
      <c r="LM92" s="46">
        <f>LT92*12*60/(PI() * 'Drive Train'!$F$15)/LL$2*LL92</f>
        <v>-95763.740660157768</v>
      </c>
      <c r="LN92" s="2">
        <f>('DEPRECATED - DT-Prelim Calcs'!$C$6*LL92-LM92)/('DEPRECATED - DT-Prelim Calcs'!$C$6*LL92)*'DEPRECATED - DT-Prelim Calcs'!$C$7*LL92</f>
        <v>45.010625580829071</v>
      </c>
      <c r="LO92" s="57">
        <f>LN92/'DEPRECATED - DT-Prelim Calcs'!$C$7*('DEPRECATED - DT-Prelim Calcs'!$C$8-'DEPRECATED - DT-Prelim Calcs'!$C$9)+'DEPRECATED - DT-Prelim Calcs'!$C$9</f>
        <v>2398.908822415091</v>
      </c>
      <c r="LP92" s="57">
        <f t="shared" si="123"/>
        <v>60</v>
      </c>
      <c r="LQ92" s="2">
        <f t="shared" si="179"/>
        <v>0.99579519204165001</v>
      </c>
      <c r="LR92" s="57">
        <f>LQ92*'DEPRECATED - DT-Prelim Calcs'!$C$21/LL$2/'DEPRECATED - DT-Prelim Calcs'!$C$19/'DEPRECATED - DT-Prelim Calcs'!$C$18*3.39*'DEPRECATED - DT-Prelim Calcs'!$C$20</f>
        <v>25.773080821789936</v>
      </c>
      <c r="LS92" s="46">
        <f t="shared" si="180"/>
        <v>0</v>
      </c>
      <c r="LT92" s="57">
        <f>LR91*'DEPRECATED - DT-Prelim Calcs'!$C$11+LT91</f>
        <v>-329.72017231311042</v>
      </c>
      <c r="LU92" s="57">
        <f>LU91+0.5*LR92*'DEPRECATED - DT-Prelim Calcs'!$C$11^2+LT92*'DEPRECATED - DT-Prelim Calcs'!$C$11</f>
        <v>-178334.62388835783</v>
      </c>
      <c r="LV92" s="57">
        <f>MIN('Drive Train'!$F$35-LP91*'DEPRECATED - DT-Prelim Calcs'!$C$21*'Drive Train'!$F$39,LV91+LP$2)</f>
        <v>8.8000000000000007</v>
      </c>
      <c r="LW92" s="57">
        <f>'Drive Train'!$F$35-LP92*'DEPRECATED - DT-Prelim Calcs'!$C$21*'Drive Train'!$F$39</f>
        <v>8.8000000000000007</v>
      </c>
      <c r="LX92" s="1">
        <f>IF(LU92&gt;='Drive Train'!$F$29,1,0)</f>
        <v>0</v>
      </c>
      <c r="LY92" s="57">
        <f>MIN(LO92,'DEPRECATED - DT-Prelim Calcs'!$C$10)*'DEPRECATED - DT-Prelim Calcs'!$C$11*1000/60/60</f>
        <v>103.33333333333333</v>
      </c>
      <c r="LZ92" s="63">
        <f>LZ91+'DEPRECATED - DT-Prelim Calcs'!$C$11</f>
        <v>352</v>
      </c>
    </row>
    <row r="93" spans="18:338" x14ac:dyDescent="0.2">
      <c r="R93" s="63">
        <f>R92+'DEPRECATED - DT-Prelim Calcs'!$C$11</f>
        <v>356</v>
      </c>
      <c r="S93" s="2">
        <f>AG93/'Drive Train'!$F$35</f>
        <v>0</v>
      </c>
      <c r="T93" s="46">
        <f>AE93*12*60/(PI() * 'Drive Train'!$F$15)/S$2*ABS(S93)</f>
        <v>0</v>
      </c>
      <c r="U93" s="2">
        <f>IF(OR(AD92=1,AND($C$32=Motors!$C$32,'DEPRECATED - DT-Prelim Calcs'!AI92=1)),0,IF(AG93=0,-(V92+$C$9)/($C$8-$C$9)*$C$7,($C$6*S93-T93)/($C$6*S93)*$C$7*S93))</f>
        <v>0</v>
      </c>
      <c r="V93" s="57">
        <f>IF(AND(AD92=1,AI92=1),0,ABS(U93/$C$7*($C$8-$C$9)+$C$9) *'Drive Train'!$AA$49 + V92*(1-'Drive Train'!$AA$49))</f>
        <v>0</v>
      </c>
      <c r="W93" s="57">
        <f t="shared" si="96"/>
        <v>0</v>
      </c>
      <c r="X93" s="2">
        <f>MAX(MIN(IF(AND(AI92=1,AG93&lt;0),-1,1)*(W93-$C$9)/($C$8-$C$9)*$C$7-$C$29*AE93/T$2 -  AI92*$C$29/2,X$2),MAX(X$4:X92)*-1)</f>
        <v>-0.2458281045106315</v>
      </c>
      <c r="Y93" s="57">
        <f t="shared" si="97"/>
        <v>0</v>
      </c>
      <c r="Z93" s="57">
        <f t="shared" si="98"/>
        <v>0</v>
      </c>
      <c r="AA93" s="57">
        <f t="shared" si="99"/>
        <v>0</v>
      </c>
      <c r="AB93" s="57" t="e">
        <f t="shared" si="100"/>
        <v>#N/A</v>
      </c>
      <c r="AC93" s="46">
        <f t="shared" si="124"/>
        <v>1</v>
      </c>
      <c r="AD93" s="1">
        <f t="shared" si="101"/>
        <v>1</v>
      </c>
      <c r="AE93" s="57">
        <f t="shared" si="102"/>
        <v>0</v>
      </c>
      <c r="AF93" s="57" t="e">
        <f t="shared" si="103"/>
        <v>#N/A</v>
      </c>
      <c r="AG93" s="57">
        <f>IF(AI92=0,MIN('Drive Train'!$F$35-W92*$C$21*'Drive Train'!$F$39,AG92+W$2)-$C$3,IF(AE92-1&lt;=0,0,IF($C$32=Motors!$C$30,MAX(MAX(AG$4:AG92)*-1,AG92-W$2),MAX(0,MAX(AG$4:AG92)*-1,AG92-W$2))))</f>
        <v>0</v>
      </c>
      <c r="AH93" s="57">
        <f>'Drive Train'!$F$35-ABS(W93)*'DEPRECATED - DT-Prelim Calcs'!$C$21*'Drive Train'!$F$39</f>
        <v>12.4</v>
      </c>
      <c r="AI93" s="1">
        <f>IF(AJ93&gt;='Drive Train'!$F$29,1,0)</f>
        <v>1</v>
      </c>
      <c r="AJ93" s="57">
        <f>AJ92+0.5*Y93*'DEPRECATED - DT-Prelim Calcs'!$C$11^2+AE93*'DEPRECATED - DT-Prelim Calcs'!$C$11</f>
        <v>784.33981740885292</v>
      </c>
      <c r="AK93" s="57">
        <f t="shared" si="181"/>
        <v>0</v>
      </c>
      <c r="AL93" s="63">
        <f>AL92+'DEPRECATED - DT-Prelim Calcs'!$C$11</f>
        <v>356</v>
      </c>
      <c r="AM93" s="2">
        <f>AW93/'Drive Train'!$F$35</f>
        <v>0.90171798766875488</v>
      </c>
      <c r="AN93" s="46">
        <f>AU93*12*60/(PI() * 'Drive Train'!$F$15)/AM$2*AM93</f>
        <v>4074.5129710640913</v>
      </c>
      <c r="AO93" s="2">
        <f>('DEPRECATED - DT-Prelim Calcs'!$C$6*AM93-AN93)/('DEPRECATED - DT-Prelim Calcs'!$C$6*AM93)*'DEPRECATED - DT-Prelim Calcs'!$C$7*AM93</f>
        <v>0.33081835023208217</v>
      </c>
      <c r="AP93" s="57">
        <f>AO93/'DEPRECATED - DT-Prelim Calcs'!$C$7*('DEPRECATED - DT-Prelim Calcs'!$C$8-'DEPRECATED - DT-Prelim Calcs'!$C$9)+'DEPRECATED - DT-Prelim Calcs'!$C$9</f>
        <v>20.311615906546116</v>
      </c>
      <c r="AQ93" s="57">
        <f t="shared" si="105"/>
        <v>20.311615906546116</v>
      </c>
      <c r="AR93" s="2">
        <f t="shared" si="125"/>
        <v>2.3651075542474587E-10</v>
      </c>
      <c r="AS93" s="57">
        <f>AR93*'DEPRECATED - DT-Prelim Calcs'!$C$21/AM$2/'DEPRECATED - DT-Prelim Calcs'!$C$19/'DEPRECATED - DT-Prelim Calcs'!$C$18*3.39*'DEPRECATED - DT-Prelim Calcs'!$C$20</f>
        <v>1.7139779763751781E-9</v>
      </c>
      <c r="AT93" s="46">
        <f t="shared" si="126"/>
        <v>0</v>
      </c>
      <c r="AU93" s="57">
        <f>AS92*'DEPRECATED - DT-Prelim Calcs'!$C$11+AU92</f>
        <v>39.432321264954275</v>
      </c>
      <c r="AV93" s="57">
        <f>AV92+0.5*AS93*'DEPRECATED - DT-Prelim Calcs'!$C$11^2+AU93*'DEPRECATED - DT-Prelim Calcs'!$C$11</f>
        <v>13993.292807055652</v>
      </c>
      <c r="AW93" s="57">
        <f>MIN('Drive Train'!$F$35-AQ92*'DEPRECATED - DT-Prelim Calcs'!$C$21*'Drive Train'!$F$39,AW92+AQ$2)</f>
        <v>11.181303047092561</v>
      </c>
      <c r="AX93" s="57">
        <f>'Drive Train'!$F$35-AQ93*'DEPRECATED - DT-Prelim Calcs'!$C$21*'Drive Train'!$F$39</f>
        <v>11.181303045607233</v>
      </c>
      <c r="AY93" s="1">
        <f>IF(AV93&gt;='Drive Train'!$F$29,1,0)</f>
        <v>1</v>
      </c>
      <c r="AZ93" s="57">
        <f t="shared" si="127"/>
        <v>22.568462118384574</v>
      </c>
      <c r="BA93" s="63">
        <f>BA92+'DEPRECATED - DT-Prelim Calcs'!$C$11</f>
        <v>356</v>
      </c>
      <c r="BB93" s="2">
        <f>BL93/'Drive Train'!$F$35</f>
        <v>1.2947645109947381</v>
      </c>
      <c r="BC93" s="46">
        <f>BJ93*12*60/(PI() * 'Drive Train'!$F$15)/BB$2*BB93</f>
        <v>-4259.0909477420464</v>
      </c>
      <c r="BD93" s="2">
        <f>('DEPRECATED - DT-Prelim Calcs'!$C$6*BB93-BC93)/('DEPRECATED - DT-Prelim Calcs'!$C$6*BB93)*'DEPRECATED - DT-Prelim Calcs'!$C$7*BB93</f>
        <v>5.0461628062174553</v>
      </c>
      <c r="BE93" s="57">
        <f>BD93/'DEPRECATED - DT-Prelim Calcs'!$C$7*('DEPRECATED - DT-Prelim Calcs'!$C$8-'DEPRECATED - DT-Prelim Calcs'!$C$9)+'DEPRECATED - DT-Prelim Calcs'!$C$9</f>
        <v>271.34011951771765</v>
      </c>
      <c r="BF93" s="57">
        <f t="shared" si="106"/>
        <v>93</v>
      </c>
      <c r="BG93" s="2">
        <f t="shared" si="128"/>
        <v>1.9370342981423898</v>
      </c>
      <c r="BH93" s="57">
        <f>BG93*'DEPRECATED - DT-Prelim Calcs'!$C$21/BB$2/'DEPRECATED - DT-Prelim Calcs'!$C$19/'DEPRECATED - DT-Prelim Calcs'!$C$18*3.39*'DEPRECATED - DT-Prelim Calcs'!$C$20</f>
        <v>20.276476817198784</v>
      </c>
      <c r="BI93" s="46">
        <f t="shared" si="129"/>
        <v>0</v>
      </c>
      <c r="BJ93" s="57">
        <f>BH92*'DEPRECATED - DT-Prelim Calcs'!$C$11+BJ92</f>
        <v>-19.873422064213827</v>
      </c>
      <c r="BK93" s="57">
        <f>BK92+0.5*BH93*'DEPRECATED - DT-Prelim Calcs'!$C$11^2+BJ93*'DEPRECATED - DT-Prelim Calcs'!$C$11</f>
        <v>7396.0303769905595</v>
      </c>
      <c r="BL93" s="57">
        <f>MIN('Drive Train'!$F$35-BF92*'DEPRECATED - DT-Prelim Calcs'!$C$21*'Drive Train'!$F$39,BL92+BF$2)</f>
        <v>16.055079936334753</v>
      </c>
      <c r="BM93" s="57">
        <f>'Drive Train'!$F$35-BF93*'DEPRECATED - DT-Prelim Calcs'!$C$21*'Drive Train'!$F$39</f>
        <v>6.82</v>
      </c>
      <c r="BN93" s="1">
        <f>IF(BK93&gt;='Drive Train'!$F$29,1,0)</f>
        <v>1</v>
      </c>
      <c r="BO93" s="57">
        <f t="shared" si="130"/>
        <v>103.33333333333333</v>
      </c>
      <c r="BP93" s="63">
        <f>BP92+'DEPRECATED - DT-Prelim Calcs'!$C$11</f>
        <v>356</v>
      </c>
      <c r="BQ93" s="2">
        <f>CA93/'Drive Train'!$F$35</f>
        <v>0.55000000000000004</v>
      </c>
      <c r="BR93" s="46">
        <f>BY93*12*60/(PI() * 'Drive Train'!$F$15)/BQ$2*BQ93</f>
        <v>2521.3922757618152</v>
      </c>
      <c r="BS93" s="2">
        <f>('DEPRECATED - DT-Prelim Calcs'!$C$6*BQ93-BR93)/('DEPRECATED - DT-Prelim Calcs'!$C$6*BQ93)*'DEPRECATED - DT-Prelim Calcs'!$C$7*BQ93</f>
        <v>0.18543332371745339</v>
      </c>
      <c r="BT93" s="57">
        <f>BS93/'DEPRECATED - DT-Prelim Calcs'!$C$7*('DEPRECATED - DT-Prelim Calcs'!$C$8-'DEPRECATED - DT-Prelim Calcs'!$C$9)+'DEPRECATED - DT-Prelim Calcs'!$C$9</f>
        <v>12.571823831099284</v>
      </c>
      <c r="BU93" s="57">
        <f t="shared" si="107"/>
        <v>12.571823831099284</v>
      </c>
      <c r="BV93" s="2">
        <f t="shared" si="131"/>
        <v>-0.15019789369536654</v>
      </c>
      <c r="BW93" s="57">
        <f>BV93*'DEPRECATED - DT-Prelim Calcs'!$C$21/BQ$2/'DEPRECATED - DT-Prelim Calcs'!$C$19/'DEPRECATED - DT-Prelim Calcs'!$C$18*3.39*'DEPRECATED - DT-Prelim Calcs'!$C$20</f>
        <v>-2.0560070345784061</v>
      </c>
      <c r="BX93" s="46">
        <f t="shared" si="132"/>
        <v>1</v>
      </c>
      <c r="BY93" s="57">
        <f>BW92*'DEPRECATED - DT-Prelim Calcs'!$C$11+BY92</f>
        <v>21.179645589174783</v>
      </c>
      <c r="BZ93" s="57">
        <f>BZ92+0.5*BW93*'DEPRECATED - DT-Prelim Calcs'!$C$11^2+BY93*'DEPRECATED - DT-Prelim Calcs'!$C$11</f>
        <v>-8234.2938020461861</v>
      </c>
      <c r="CA93" s="57">
        <f>MIN('Drive Train'!$F$35-BU92*'DEPRECATED - DT-Prelim Calcs'!$C$21*'Drive Train'!$F$39,CA92+BU$2)</f>
        <v>6.82</v>
      </c>
      <c r="CB93" s="57">
        <f>'Drive Train'!$F$35-BU93*'DEPRECATED - DT-Prelim Calcs'!$C$21*'Drive Train'!$F$39</f>
        <v>11.645690570134043</v>
      </c>
      <c r="CC93" s="1">
        <f>IF(BZ93&gt;='Drive Train'!$F$29,1,0)</f>
        <v>0</v>
      </c>
      <c r="CD93" s="57">
        <f t="shared" si="133"/>
        <v>13.968693145665871</v>
      </c>
      <c r="CE93" s="63">
        <f>CE92+'DEPRECATED - DT-Prelim Calcs'!$C$11</f>
        <v>356</v>
      </c>
      <c r="CF93" s="2">
        <f>CP93/'Drive Train'!$F$35</f>
        <v>0.55000000000000004</v>
      </c>
      <c r="CG93" s="46">
        <f>CN93*12*60/(PI() * 'Drive Train'!$F$15)/CF$2*CF93</f>
        <v>11253.181670964977</v>
      </c>
      <c r="CH93" s="2">
        <f>('DEPRECATED - DT-Prelim Calcs'!$C$6*CF93-CG93)/('DEPRECATED - DT-Prelim Calcs'!$C$6*CF93)*'DEPRECATED - DT-Prelim Calcs'!$C$7*CF93</f>
        <v>-3.7627115998171852</v>
      </c>
      <c r="CI93" s="57">
        <f>CH93/'DEPRECATED - DT-Prelim Calcs'!$C$7*('DEPRECATED - DT-Prelim Calcs'!$C$8-'DEPRECATED - DT-Prelim Calcs'!$C$9)+'DEPRECATED - DT-Prelim Calcs'!$C$9</f>
        <v>-197.61365072885681</v>
      </c>
      <c r="CJ93" s="57">
        <f t="shared" si="108"/>
        <v>-197.61365072885681</v>
      </c>
      <c r="CK93" s="2">
        <f t="shared" si="134"/>
        <v>-5.2606614033051997</v>
      </c>
      <c r="CL93" s="57">
        <f>CK93*'DEPRECATED - DT-Prelim Calcs'!$C$21/CF$2/'DEPRECATED - DT-Prelim Calcs'!$C$19/'DEPRECATED - DT-Prelim Calcs'!$C$18*3.39*'DEPRECATED - DT-Prelim Calcs'!$C$20</f>
        <v>-88.955227979201538</v>
      </c>
      <c r="CM93" s="46">
        <f t="shared" si="135"/>
        <v>1</v>
      </c>
      <c r="CN93" s="57">
        <f>CL92*'DEPRECATED - DT-Prelim Calcs'!$C$11+CN92</f>
        <v>76.521456422110163</v>
      </c>
      <c r="CO93" s="57">
        <f>CO92+0.5*CL93*'DEPRECATED - DT-Prelim Calcs'!$C$11^2+CN93*'DEPRECATED - DT-Prelim Calcs'!$C$11</f>
        <v>-30071.403250300798</v>
      </c>
      <c r="CP93" s="57">
        <f>MIN('Drive Train'!$F$35-CJ92*'DEPRECATED - DT-Prelim Calcs'!$C$21*'Drive Train'!$F$39,CP92+CJ$2)</f>
        <v>6.82</v>
      </c>
      <c r="CQ93" s="57">
        <f>'Drive Train'!$F$35-CJ93*'DEPRECATED - DT-Prelim Calcs'!$C$21*'Drive Train'!$F$39</f>
        <v>24.256819043731408</v>
      </c>
      <c r="CR93" s="1">
        <f>IF(CO93&gt;='Drive Train'!$F$29,1,0)</f>
        <v>0</v>
      </c>
      <c r="CS93" s="57">
        <f t="shared" si="136"/>
        <v>-219.57072303206314</v>
      </c>
      <c r="CT93" s="63">
        <f>CT92+'DEPRECATED - DT-Prelim Calcs'!$C$11</f>
        <v>356</v>
      </c>
      <c r="CU93" s="2">
        <f>DE93/'Drive Train'!$F$35</f>
        <v>0.55000000000000004</v>
      </c>
      <c r="CV93" s="46">
        <f>DC93*12*60/(PI() * 'Drive Train'!$F$15)/CU$2*CU93</f>
        <v>2188.3961678027167</v>
      </c>
      <c r="CW93" s="2">
        <f>('DEPRECATED - DT-Prelim Calcs'!$C$6*CU93-CV93)/('DEPRECATED - DT-Prelim Calcs'!$C$6*CU93)*'DEPRECATED - DT-Prelim Calcs'!$C$7*CU93</f>
        <v>0.33600004420177371</v>
      </c>
      <c r="CX93" s="57">
        <f>CW93/'DEPRECATED - DT-Prelim Calcs'!$C$7*('DEPRECATED - DT-Prelim Calcs'!$C$8-'DEPRECATED - DT-Prelim Calcs'!$C$9)+'DEPRECATED - DT-Prelim Calcs'!$C$9</f>
        <v>20.587471232816416</v>
      </c>
      <c r="CY93" s="57">
        <f t="shared" si="109"/>
        <v>20.587471232816416</v>
      </c>
      <c r="CZ93" s="2">
        <f t="shared" si="137"/>
        <v>4.4695086602799861E-2</v>
      </c>
      <c r="DA93" s="57">
        <f>CZ93*'DEPRECATED - DT-Prelim Calcs'!$C$21/CU$2/'DEPRECATED - DT-Prelim Calcs'!$C$19/'DEPRECATED - DT-Prelim Calcs'!$C$18*3.39*'DEPRECATED - DT-Prelim Calcs'!$C$20</f>
        <v>0.89972880410876532</v>
      </c>
      <c r="DB93" s="46">
        <f t="shared" si="138"/>
        <v>0</v>
      </c>
      <c r="DC93" s="57">
        <f>DA92*'DEPRECATED - DT-Prelim Calcs'!$C$11+DC92</f>
        <v>12.500089679841949</v>
      </c>
      <c r="DD93" s="57">
        <f>DD92+0.5*DA93*'DEPRECATED - DT-Prelim Calcs'!$C$11^2+DC93*'DEPRECATED - DT-Prelim Calcs'!$C$11</f>
        <v>-57340.200313694775</v>
      </c>
      <c r="DE93" s="57">
        <f>MIN('Drive Train'!$F$35-CY92*'DEPRECATED - DT-Prelim Calcs'!$C$21*'Drive Train'!$F$39,DE92+CY$2)</f>
        <v>6.82</v>
      </c>
      <c r="DF93" s="57">
        <f>'Drive Train'!$F$35-CY93*'DEPRECATED - DT-Prelim Calcs'!$C$21*'Drive Train'!$F$39</f>
        <v>11.164751726031016</v>
      </c>
      <c r="DG93" s="1">
        <f>IF(DD93&gt;='Drive Train'!$F$29,1,0)</f>
        <v>0</v>
      </c>
      <c r="DH93" s="57">
        <f t="shared" si="139"/>
        <v>22.874968036462686</v>
      </c>
      <c r="DI93" s="63">
        <f>DI92+'DEPRECATED - DT-Prelim Calcs'!$C$11</f>
        <v>356</v>
      </c>
      <c r="DJ93" s="2">
        <f>DT93/'Drive Train'!$F$35</f>
        <v>0.55000000000000004</v>
      </c>
      <c r="DK93" s="46">
        <f>DR93*12*60/(PI() * 'Drive Train'!$F$15)/DJ$2*DJ93</f>
        <v>16807.171433428892</v>
      </c>
      <c r="DL93" s="2">
        <f>('DEPRECATED - DT-Prelim Calcs'!$C$6*DJ93-DK93)/('DEPRECATED - DT-Prelim Calcs'!$C$6*DJ93)*'DEPRECATED - DT-Prelim Calcs'!$C$7*DJ93</f>
        <v>-6.2739902729012442</v>
      </c>
      <c r="DM93" s="57">
        <f>DL93/'DEPRECATED - DT-Prelim Calcs'!$C$7*('DEPRECATED - DT-Prelim Calcs'!$C$8-'DEPRECATED - DT-Prelim Calcs'!$C$9)+'DEPRECATED - DT-Prelim Calcs'!$C$9</f>
        <v>-331.30537427934843</v>
      </c>
      <c r="DN93" s="57">
        <f t="shared" si="110"/>
        <v>-331.30537427934843</v>
      </c>
      <c r="DO93" s="2">
        <f t="shared" si="140"/>
        <v>-8.5112507990378727</v>
      </c>
      <c r="DP93" s="57">
        <f>DO93*'DEPRECATED - DT-Prelim Calcs'!$C$21/DJ$2/'DEPRECATED - DT-Prelim Calcs'!$C$19/'DEPRECATED - DT-Prelim Calcs'!$C$18*3.39*'DEPRECATED - DT-Prelim Calcs'!$C$20</f>
        <v>-198.7482065376231</v>
      </c>
      <c r="DQ93" s="46">
        <f t="shared" si="141"/>
        <v>1</v>
      </c>
      <c r="DR93" s="57">
        <f>DP92*'DEPRECATED - DT-Prelim Calcs'!$C$11+DR92</f>
        <v>82.760636838376868</v>
      </c>
      <c r="DS93" s="57">
        <f>DS92+0.5*DP93*'DEPRECATED - DT-Prelim Calcs'!$C$11^2+DR93*'DEPRECATED - DT-Prelim Calcs'!$C$11</f>
        <v>-95461.175281085583</v>
      </c>
      <c r="DT93" s="57">
        <f>MIN('Drive Train'!$F$35-DN92*'DEPRECATED - DT-Prelim Calcs'!$C$21*'Drive Train'!$F$39,DT92+DN$2)</f>
        <v>6.82</v>
      </c>
      <c r="DU93" s="57">
        <f>'Drive Train'!$F$35-DN93*'DEPRECATED - DT-Prelim Calcs'!$C$21*'Drive Train'!$F$39</f>
        <v>32.278322456760904</v>
      </c>
      <c r="DV93" s="1">
        <f>IF(DS93&gt;='Drive Train'!$F$29,1,0)</f>
        <v>0</v>
      </c>
      <c r="DW93" s="57">
        <f t="shared" si="142"/>
        <v>-368.11708253260934</v>
      </c>
      <c r="DX93" s="63">
        <f>DX92+'DEPRECATED - DT-Prelim Calcs'!$C$11</f>
        <v>356</v>
      </c>
      <c r="DY93" s="2">
        <f>EI93/'Drive Train'!$F$35</f>
        <v>0.55000000000000004</v>
      </c>
      <c r="DZ93" s="46">
        <f>EG93*12*60/(PI() * 'Drive Train'!$F$15)/DY$2*DY93</f>
        <v>-46936.367267905516</v>
      </c>
      <c r="EA93" s="2">
        <f>('DEPRECATED - DT-Prelim Calcs'!$C$6*DY93-DZ93)/('DEPRECATED - DT-Prelim Calcs'!$C$6*DY93)*'DEPRECATED - DT-Prelim Calcs'!$C$7*DY93</f>
        <v>22.548135106126129</v>
      </c>
      <c r="EB93" s="57">
        <f>EA93/'DEPRECATED - DT-Prelim Calcs'!$C$7*('DEPRECATED - DT-Prelim Calcs'!$C$8-'DEPRECATED - DT-Prelim Calcs'!$C$9)+'DEPRECATED - DT-Prelim Calcs'!$C$9</f>
        <v>1203.0841220398268</v>
      </c>
      <c r="EC93" s="57">
        <f t="shared" si="111"/>
        <v>93</v>
      </c>
      <c r="ED93" s="2">
        <f t="shared" si="143"/>
        <v>0.96993038185874991</v>
      </c>
      <c r="EE93" s="57">
        <f>ED93*'DEPRECATED - DT-Prelim Calcs'!$C$21/DY$2/'DEPRECATED - DT-Prelim Calcs'!$C$19/'DEPRECATED - DT-Prelim Calcs'!$C$18*3.39*'DEPRECATED - DT-Prelim Calcs'!$C$20</f>
        <v>25.773080821789936</v>
      </c>
      <c r="EF93" s="46">
        <f t="shared" si="144"/>
        <v>0</v>
      </c>
      <c r="EG93" s="57">
        <f>EE92*'DEPRECATED - DT-Prelim Calcs'!$C$11+EG92</f>
        <v>-203.10598704551569</v>
      </c>
      <c r="EH93" s="57">
        <f>EH92+0.5*EE93*'DEPRECATED - DT-Prelim Calcs'!$C$11^2+EG93*'DEPRECATED - DT-Prelim Calcs'!$C$11</f>
        <v>-162513.11534349236</v>
      </c>
      <c r="EI93" s="57">
        <f>MIN('Drive Train'!$F$35-EC92*'DEPRECATED - DT-Prelim Calcs'!$C$21*'Drive Train'!$F$39,EI92+EC$2)</f>
        <v>6.82</v>
      </c>
      <c r="EJ93" s="57">
        <f>'Drive Train'!$F$35-EC93*'DEPRECATED - DT-Prelim Calcs'!$C$21*'Drive Train'!$F$39</f>
        <v>6.82</v>
      </c>
      <c r="EK93" s="1">
        <f>IF(EH93&gt;='Drive Train'!$F$29,1,0)</f>
        <v>0</v>
      </c>
      <c r="EL93" s="57">
        <f t="shared" si="145"/>
        <v>103.33333333333333</v>
      </c>
      <c r="EM93" s="63">
        <f>EM92+'DEPRECATED - DT-Prelim Calcs'!$C$11</f>
        <v>356</v>
      </c>
      <c r="EN93" s="2">
        <f>EX93/'Drive Train'!$F$35</f>
        <v>0.55000000000000004</v>
      </c>
      <c r="EO93" s="46">
        <f>EV93*12*60/(PI() * 'Drive Train'!$F$15)/EN$2*EN93</f>
        <v>-149818.40041098165</v>
      </c>
      <c r="EP93" s="2">
        <f>('DEPRECATED - DT-Prelim Calcs'!$C$6*EN93-EO93)/('DEPRECATED - DT-Prelim Calcs'!$C$6*EN93)*'DEPRECATED - DT-Prelim Calcs'!$C$7*EN93</f>
        <v>69.067028140800332</v>
      </c>
      <c r="EQ93" s="57">
        <f>EP93/'DEPRECATED - DT-Prelim Calcs'!$C$7*('DEPRECATED - DT-Prelim Calcs'!$C$8-'DEPRECATED - DT-Prelim Calcs'!$C$9)+'DEPRECATED - DT-Prelim Calcs'!$C$9</f>
        <v>3679.5878466658437</v>
      </c>
      <c r="ER93" s="57">
        <f t="shared" si="112"/>
        <v>93</v>
      </c>
      <c r="ES93" s="2">
        <f t="shared" si="146"/>
        <v>0.86507304327942547</v>
      </c>
      <c r="ET93" s="57">
        <f>ES93*'DEPRECATED - DT-Prelim Calcs'!$C$21/EN$2/'DEPRECATED - DT-Prelim Calcs'!$C$19/'DEPRECATED - DT-Prelim Calcs'!$C$18*3.39*'DEPRECATED - DT-Prelim Calcs'!$C$20</f>
        <v>25.773080821789936</v>
      </c>
      <c r="EU93" s="46">
        <f t="shared" si="147"/>
        <v>0</v>
      </c>
      <c r="EV93" s="57">
        <f>ET92*'DEPRECATED - DT-Prelim Calcs'!$C$11+EV92</f>
        <v>-578.21669054510301</v>
      </c>
      <c r="EW93" s="57">
        <f>EW92+0.5*ET93*'DEPRECATED - DT-Prelim Calcs'!$C$11^2+EV93*'DEPRECATED - DT-Prelim Calcs'!$C$11</f>
        <v>-211589.27816185186</v>
      </c>
      <c r="EX93" s="57">
        <f>MIN('Drive Train'!$F$35-ER92*'DEPRECATED - DT-Prelim Calcs'!$C$21*'Drive Train'!$F$39,EX92+ER$2)</f>
        <v>6.82</v>
      </c>
      <c r="EY93" s="57">
        <f>'Drive Train'!$F$35-ER93*'DEPRECATED - DT-Prelim Calcs'!$C$21*'Drive Train'!$F$39</f>
        <v>6.82</v>
      </c>
      <c r="EZ93" s="1">
        <f>IF(EW93&gt;='Drive Train'!$F$29,1,0)</f>
        <v>0</v>
      </c>
      <c r="FA93" s="57">
        <f t="shared" si="148"/>
        <v>103.33333333333333</v>
      </c>
      <c r="FB93" s="63">
        <f>FB92+'DEPRECATED - DT-Prelim Calcs'!$C$11</f>
        <v>356</v>
      </c>
      <c r="FC93" s="2">
        <f>FM93/'Drive Train'!$F$35</f>
        <v>0.55000000000000004</v>
      </c>
      <c r="FD93" s="46">
        <f>FK93*12*60/(PI() * 'Drive Train'!$F$15)/FC$2*FC93</f>
        <v>-93771.263639731522</v>
      </c>
      <c r="FE93" s="2">
        <f>('DEPRECATED - DT-Prelim Calcs'!$C$6*FC93-FD93)/('DEPRECATED - DT-Prelim Calcs'!$C$6*FC93)*'DEPRECATED - DT-Prelim Calcs'!$C$7*FC93</f>
        <v>43.724889375563407</v>
      </c>
      <c r="FF93" s="57">
        <f>FE93/'DEPRECATED - DT-Prelim Calcs'!$C$7*('DEPRECATED - DT-Prelim Calcs'!$C$8-'DEPRECATED - DT-Prelim Calcs'!$C$9)+'DEPRECATED - DT-Prelim Calcs'!$C$9</f>
        <v>2330.4607082509483</v>
      </c>
      <c r="FG93" s="57">
        <f t="shared" si="113"/>
        <v>93</v>
      </c>
      <c r="FH93" s="2">
        <f t="shared" si="149"/>
        <v>0.78067567320338405</v>
      </c>
      <c r="FI93" s="57">
        <f>FH93*'DEPRECATED - DT-Prelim Calcs'!$C$21/FC$2/'DEPRECATED - DT-Prelim Calcs'!$C$19/'DEPRECATED - DT-Prelim Calcs'!$C$18*3.39*'DEPRECATED - DT-Prelim Calcs'!$C$20</f>
        <v>25.773080821789936</v>
      </c>
      <c r="FJ93" s="46">
        <f t="shared" si="150"/>
        <v>0</v>
      </c>
      <c r="FK93" s="57">
        <f>FI92*'DEPRECATED - DT-Prelim Calcs'!$C$11+FK92</f>
        <v>-326.59768621775186</v>
      </c>
      <c r="FL93" s="57">
        <f>FL92+0.5*FI93*'DEPRECATED - DT-Prelim Calcs'!$C$11^2+FK93*'DEPRECATED - DT-Prelim Calcs'!$C$11</f>
        <v>-324746.48010861955</v>
      </c>
      <c r="FM93" s="57">
        <f>MIN('Drive Train'!$F$35-FG92*'DEPRECATED - DT-Prelim Calcs'!$C$21*'Drive Train'!$F$39,FM92+FG$2)</f>
        <v>6.82</v>
      </c>
      <c r="FN93" s="57">
        <f>'Drive Train'!$F$35-FG93*'DEPRECATED - DT-Prelim Calcs'!$C$21*'Drive Train'!$F$39</f>
        <v>6.82</v>
      </c>
      <c r="FO93" s="1">
        <f>IF(FL93&gt;='Drive Train'!$F$29,1,0)</f>
        <v>0</v>
      </c>
      <c r="FP93" s="57">
        <f t="shared" si="151"/>
        <v>103.33333333333333</v>
      </c>
      <c r="FQ93" s="63">
        <f>FQ92+'DEPRECATED - DT-Prelim Calcs'!$C$11</f>
        <v>356</v>
      </c>
      <c r="FR93" s="2">
        <f>GB93/'Drive Train'!$F$35</f>
        <v>0.55000000000000004</v>
      </c>
      <c r="FS93" s="46">
        <f>FZ93*12*60/(PI() * 'Drive Train'!$F$15)/FR$2*FR93</f>
        <v>-231765.05674010422</v>
      </c>
      <c r="FT93" s="2">
        <f>('DEPRECATED - DT-Prelim Calcs'!$C$6*FR93-FS93)/('DEPRECATED - DT-Prelim Calcs'!$C$6*FR93)*'DEPRECATED - DT-Prelim Calcs'!$C$7*FR93</f>
        <v>106.11983147160434</v>
      </c>
      <c r="FU93" s="57">
        <f>FT93/'DEPRECATED - DT-Prelim Calcs'!$C$7*('DEPRECATED - DT-Prelim Calcs'!$C$8-'DEPRECATED - DT-Prelim Calcs'!$C$9)+'DEPRECATED - DT-Prelim Calcs'!$C$9</f>
        <v>5652.1499492974426</v>
      </c>
      <c r="FV93" s="57">
        <f t="shared" si="114"/>
        <v>93</v>
      </c>
      <c r="FW93" s="2">
        <f t="shared" si="152"/>
        <v>0.7112822800297498</v>
      </c>
      <c r="FX93" s="57">
        <f>FW93*'DEPRECATED - DT-Prelim Calcs'!$C$21/FR$2/'DEPRECATED - DT-Prelim Calcs'!$C$19/'DEPRECATED - DT-Prelim Calcs'!$C$18*3.39*'DEPRECATED - DT-Prelim Calcs'!$C$20</f>
        <v>25.773080821789936</v>
      </c>
      <c r="FY93" s="46">
        <f t="shared" si="153"/>
        <v>0</v>
      </c>
      <c r="FZ93" s="57">
        <f>FX92*'DEPRECATED - DT-Prelim Calcs'!$C$11+FZ92</f>
        <v>-735.46606021568982</v>
      </c>
      <c r="GA93" s="57">
        <f>GA92+0.5*FX93*'DEPRECATED - DT-Prelim Calcs'!$C$11^2+FZ93*'DEPRECATED - DT-Prelim Calcs'!$C$11</f>
        <v>-333553.67098009546</v>
      </c>
      <c r="GB93" s="57">
        <f>MIN('Drive Train'!$F$35-FV92*'DEPRECATED - DT-Prelim Calcs'!$C$21*'Drive Train'!$F$39,GB92+FV$2)</f>
        <v>6.82</v>
      </c>
      <c r="GC93" s="57">
        <f>'Drive Train'!$F$35-FV93*'DEPRECATED - DT-Prelim Calcs'!$C$21*'Drive Train'!$F$39</f>
        <v>6.82</v>
      </c>
      <c r="GD93" s="1">
        <f>IF(GA93&gt;='Drive Train'!$F$29,1,0)</f>
        <v>0</v>
      </c>
      <c r="GE93" s="57">
        <f t="shared" si="154"/>
        <v>103.33333333333333</v>
      </c>
      <c r="GF93" s="63">
        <f>GF92+'DEPRECATED - DT-Prelim Calcs'!$C$11</f>
        <v>356</v>
      </c>
      <c r="GG93" s="2">
        <f>GQ93/'Drive Train'!$F$35</f>
        <v>3.7831306586613915</v>
      </c>
      <c r="GH93" s="46">
        <f>GO93*12*60/(PI() * 'Drive Train'!$F$15)/GG$2*GG93</f>
        <v>-2005629.8144249418</v>
      </c>
      <c r="GI93" s="2">
        <f>('DEPRECATED - DT-Prelim Calcs'!$C$6*GG93-GH93)/('DEPRECATED - DT-Prelim Calcs'!$C$6*GG93)*'DEPRECATED - DT-Prelim Calcs'!$C$7*GG93</f>
        <v>915.97810525587499</v>
      </c>
      <c r="GJ93" s="57">
        <f>GI93/'DEPRECATED - DT-Prelim Calcs'!$C$7*('DEPRECATED - DT-Prelim Calcs'!$C$8-'DEPRECATED - DT-Prelim Calcs'!$C$9)+'DEPRECATED - DT-Prelim Calcs'!$C$9</f>
        <v>48766.18170304098</v>
      </c>
      <c r="GK93" s="57">
        <f t="shared" si="155"/>
        <v>29.999999999999982</v>
      </c>
      <c r="GL93" s="2">
        <f t="shared" si="156"/>
        <v>0.99579519204165001</v>
      </c>
      <c r="GM93" s="57">
        <f>GL93*'DEPRECATED - DT-Prelim Calcs'!$C$21/GG$2/'DEPRECATED - DT-Prelim Calcs'!$C$19/'DEPRECATED - DT-Prelim Calcs'!$C$18*3.39*'DEPRECATED - DT-Prelim Calcs'!$C$20</f>
        <v>25.773080821789936</v>
      </c>
      <c r="GN93" s="46">
        <f t="shared" si="157"/>
        <v>0</v>
      </c>
      <c r="GO93" s="57">
        <f>GM92*'DEPRECATED - DT-Prelim Calcs'!$C$11+GO92</f>
        <v>-1295.4028236066715</v>
      </c>
      <c r="GP93" s="57">
        <f>GP92+0.5*GM93*'DEPRECATED - DT-Prelim Calcs'!$C$11^2+GO93*'DEPRECATED - DT-Prelim Calcs'!$C$11</f>
        <v>-160774.54571494102</v>
      </c>
      <c r="GQ93" s="57">
        <f>MIN('Drive Train'!$F$35-GK92*'DEPRECATED - DT-Prelim Calcs'!$C$21*'Drive Train'!$F$39,GQ92+GK$2)</f>
        <v>46.910820167401255</v>
      </c>
      <c r="GR93" s="57">
        <f>'Drive Train'!$F$35-GK93*'DEPRECATED - DT-Prelim Calcs'!$C$21*'Drive Train'!$F$39</f>
        <v>10.600000000000001</v>
      </c>
      <c r="GS93" s="1">
        <f>IF(GP93&gt;='Drive Train'!$F$29,1,0)</f>
        <v>0</v>
      </c>
      <c r="GT93" s="57">
        <f t="shared" si="158"/>
        <v>33.333333333333314</v>
      </c>
      <c r="GU93" s="63">
        <f>GU92+'DEPRECATED - DT-Prelim Calcs'!$C$11</f>
        <v>356</v>
      </c>
      <c r="GV93" s="2">
        <f>HF93/'Drive Train'!$F$35</f>
        <v>0.83870967741935498</v>
      </c>
      <c r="GW93" s="46">
        <f>HD93*12*60/(PI() * 'Drive Train'!$F$15)/GV$2*GV93</f>
        <v>-69633.976030790815</v>
      </c>
      <c r="GX93" s="2">
        <f>('DEPRECATED - DT-Prelim Calcs'!$C$6*GV93-GW93)/('DEPRECATED - DT-Prelim Calcs'!$C$6*GV93)*'DEPRECATED - DT-Prelim Calcs'!$C$7*GV93</f>
        <v>33.506821698604263</v>
      </c>
      <c r="GY93" s="57">
        <f>GX93/'DEPRECATED - DT-Prelim Calcs'!$C$7*('DEPRECATED - DT-Prelim Calcs'!$C$8-'DEPRECATED - DT-Prelim Calcs'!$C$9)+'DEPRECATED - DT-Prelim Calcs'!$C$9</f>
        <v>1786.4863999713391</v>
      </c>
      <c r="GZ93" s="57">
        <f t="shared" si="115"/>
        <v>33.333333333333314</v>
      </c>
      <c r="HA93" s="2">
        <f t="shared" si="159"/>
        <v>0.99579519204165001</v>
      </c>
      <c r="HB93" s="57">
        <f>HA93*'DEPRECATED - DT-Prelim Calcs'!$C$21/GV$2/'DEPRECATED - DT-Prelim Calcs'!$C$19/'DEPRECATED - DT-Prelim Calcs'!$C$18*3.39*'DEPRECATED - DT-Prelim Calcs'!$C$20</f>
        <v>25.773080821789936</v>
      </c>
      <c r="HC93" s="46">
        <f t="shared" si="160"/>
        <v>0</v>
      </c>
      <c r="HD93" s="57">
        <f>HB92*'DEPRECATED - DT-Prelim Calcs'!$C$11+HD92</f>
        <v>-202.86865169176019</v>
      </c>
      <c r="HE93" s="57">
        <f>HE92+0.5*HB93*'DEPRECATED - DT-Prelim Calcs'!$C$11^2+HD93*'DEPRECATED - DT-Prelim Calcs'!$C$11</f>
        <v>-161293.31448378402</v>
      </c>
      <c r="HF93" s="57">
        <f>MIN('Drive Train'!$F$35-GZ92*'DEPRECATED - DT-Prelim Calcs'!$C$21*'Drive Train'!$F$39,HF92+GZ$2)</f>
        <v>10.400000000000002</v>
      </c>
      <c r="HG93" s="57">
        <f>'Drive Train'!$F$35-GZ93*'DEPRECATED - DT-Prelim Calcs'!$C$21*'Drive Train'!$F$39</f>
        <v>10.400000000000002</v>
      </c>
      <c r="HH93" s="1">
        <f>IF(HE93&gt;='Drive Train'!$F$29,1,0)</f>
        <v>0</v>
      </c>
      <c r="HI93" s="57">
        <f t="shared" si="161"/>
        <v>37.037037037037017</v>
      </c>
      <c r="HJ93" s="63">
        <f>HJ92+'DEPRECATED - DT-Prelim Calcs'!$C$11</f>
        <v>356</v>
      </c>
      <c r="HK93" s="2">
        <f>HU93/'Drive Train'!$F$35</f>
        <v>0.82258064516129037</v>
      </c>
      <c r="HL93" s="46">
        <f>HS93*12*60/(PI() * 'Drive Train'!$F$15)/HK$2*HK93</f>
        <v>-336675.91465595912</v>
      </c>
      <c r="HM93" s="2">
        <f>('DEPRECATED - DT-Prelim Calcs'!$C$6*HK93-HL93)/('DEPRECATED - DT-Prelim Calcs'!$C$6*HK93)*'DEPRECATED - DT-Prelim Calcs'!$C$7*HK93</f>
        <v>154.21299239815232</v>
      </c>
      <c r="HN93" s="57">
        <f>HM93/'DEPRECATED - DT-Prelim Calcs'!$C$7*('DEPRECATED - DT-Prelim Calcs'!$C$8-'DEPRECATED - DT-Prelim Calcs'!$C$9)+'DEPRECATED - DT-Prelim Calcs'!$C$9</f>
        <v>8212.4622094120114</v>
      </c>
      <c r="HO93" s="57">
        <f t="shared" si="116"/>
        <v>36.66666666666665</v>
      </c>
      <c r="HP93" s="2">
        <f t="shared" si="162"/>
        <v>0.99579519204165001</v>
      </c>
      <c r="HQ93" s="57">
        <f>HP93*'DEPRECATED - DT-Prelim Calcs'!$C$21/HK$2/'DEPRECATED - DT-Prelim Calcs'!$C$19/'DEPRECATED - DT-Prelim Calcs'!$C$18*3.39*'DEPRECATED - DT-Prelim Calcs'!$C$20</f>
        <v>25.773080821789936</v>
      </c>
      <c r="HR93" s="46">
        <f t="shared" si="163"/>
        <v>0</v>
      </c>
      <c r="HS93" s="57">
        <f>HQ92*'DEPRECATED - DT-Prelim Calcs'!$C$11+HS92</f>
        <v>-1000.0897249972176</v>
      </c>
      <c r="HT93" s="57">
        <f>HT92+0.5*HQ93*'DEPRECATED - DT-Prelim Calcs'!$C$11^2+HS93*'DEPRECATED - DT-Prelim Calcs'!$C$11</f>
        <v>-158168.48997005573</v>
      </c>
      <c r="HU93" s="57">
        <f>MIN('Drive Train'!$F$35-HO92*'DEPRECATED - DT-Prelim Calcs'!$C$21*'Drive Train'!$F$39,HU92+HO$2)</f>
        <v>10.200000000000001</v>
      </c>
      <c r="HV93" s="57">
        <f>'Drive Train'!$F$35-HO93*'DEPRECATED - DT-Prelim Calcs'!$C$21*'Drive Train'!$F$39</f>
        <v>10.200000000000001</v>
      </c>
      <c r="HW93" s="1">
        <f>IF(HT93&gt;='Drive Train'!$F$29,1,0)</f>
        <v>0</v>
      </c>
      <c r="HX93" s="57">
        <f t="shared" si="164"/>
        <v>40.740740740740726</v>
      </c>
      <c r="HY93" s="63">
        <f>HY92+'DEPRECATED - DT-Prelim Calcs'!$C$11</f>
        <v>356</v>
      </c>
      <c r="HZ93" s="2">
        <f>IJ93/'Drive Train'!$F$35</f>
        <v>0.80645161290322598</v>
      </c>
      <c r="IA93" s="46">
        <f>IH93*12*60/(PI() * 'Drive Train'!$F$15)/HZ$2*HZ93</f>
        <v>-2033.1439660385606</v>
      </c>
      <c r="IB93" s="2">
        <f>('DEPRECATED - DT-Prelim Calcs'!$C$6*HZ93-IA93)/('DEPRECATED - DT-Prelim Calcs'!$C$6*HZ93)*'DEPRECATED - DT-Prelim Calcs'!$C$7*HZ93</f>
        <v>2.8628498801836288</v>
      </c>
      <c r="IC93" s="57">
        <f>IB93/'DEPRECATED - DT-Prelim Calcs'!$C$7*('DEPRECATED - DT-Prelim Calcs'!$C$8-'DEPRECATED - DT-Prelim Calcs'!$C$9)+'DEPRECATED - DT-Prelim Calcs'!$C$9</f>
        <v>155.10814922305377</v>
      </c>
      <c r="ID93" s="57">
        <f t="shared" si="117"/>
        <v>39.999999999999986</v>
      </c>
      <c r="IE93" s="2">
        <f t="shared" si="165"/>
        <v>0.88522258413752708</v>
      </c>
      <c r="IF93" s="57">
        <f>IE93*'DEPRECATED - DT-Prelim Calcs'!$C$21/HZ$2/'DEPRECATED - DT-Prelim Calcs'!$C$19/'DEPRECATED - DT-Prelim Calcs'!$C$18*3.39*'DEPRECATED - DT-Prelim Calcs'!$C$20</f>
        <v>22.911250615172655</v>
      </c>
      <c r="IG93" s="46">
        <f t="shared" si="166"/>
        <v>0</v>
      </c>
      <c r="IH93" s="57">
        <f>IF92*'DEPRECATED - DT-Prelim Calcs'!$C$11+IH92</f>
        <v>-6.1602057866008124</v>
      </c>
      <c r="II93" s="57">
        <f>II92+0.5*IF93*'DEPRECATED - DT-Prelim Calcs'!$C$11^2+IH93*'DEPRECATED - DT-Prelim Calcs'!$C$11</f>
        <v>-136720.23838855789</v>
      </c>
      <c r="IJ93" s="57">
        <f>MIN('Drive Train'!$F$35-ID92*'DEPRECATED - DT-Prelim Calcs'!$C$21*'Drive Train'!$F$39,IJ92+ID$2)</f>
        <v>10.000000000000002</v>
      </c>
      <c r="IK93" s="57">
        <f>'Drive Train'!$F$35-ID93*'DEPRECATED - DT-Prelim Calcs'!$C$21*'Drive Train'!$F$39</f>
        <v>10.000000000000002</v>
      </c>
      <c r="IL93" s="1">
        <f>IF(II93&gt;='Drive Train'!$F$29,1,0)</f>
        <v>0</v>
      </c>
      <c r="IM93" s="57">
        <f t="shared" si="167"/>
        <v>44.444444444444429</v>
      </c>
      <c r="IN93" s="63">
        <f>IN92+'DEPRECATED - DT-Prelim Calcs'!$C$11</f>
        <v>356</v>
      </c>
      <c r="IO93" s="2">
        <f>IY93/'Drive Train'!$F$35</f>
        <v>0.79032258064516137</v>
      </c>
      <c r="IP93" s="46">
        <f>IW93*12*60/(PI() * 'Drive Train'!$F$15)/IO$2*IO93</f>
        <v>-194831.23979916616</v>
      </c>
      <c r="IQ93" s="2">
        <f>('DEPRECATED - DT-Prelim Calcs'!$C$6*IO93-IP93)/('DEPRECATED - DT-Prelim Calcs'!$C$6*IO93)*'DEPRECATED - DT-Prelim Calcs'!$C$7*IO93</f>
        <v>89.999102919540661</v>
      </c>
      <c r="IR93" s="57">
        <f>IQ93/'DEPRECATED - DT-Prelim Calcs'!$C$7*('DEPRECATED - DT-Prelim Calcs'!$C$8-'DEPRECATED - DT-Prelim Calcs'!$C$9)+'DEPRECATED - DT-Prelim Calcs'!$C$9</f>
        <v>4793.9385496170398</v>
      </c>
      <c r="IS93" s="57">
        <f t="shared" si="118"/>
        <v>43.333333333333321</v>
      </c>
      <c r="IT93" s="2">
        <f t="shared" si="168"/>
        <v>0.99579519204165001</v>
      </c>
      <c r="IU93" s="57">
        <f>IT93*'DEPRECATED - DT-Prelim Calcs'!$C$21/IO$2/'DEPRECATED - DT-Prelim Calcs'!$C$19/'DEPRECATED - DT-Prelim Calcs'!$C$18*3.39*'DEPRECATED - DT-Prelim Calcs'!$C$20</f>
        <v>25.773080821789936</v>
      </c>
      <c r="IV93" s="46">
        <f t="shared" si="169"/>
        <v>0</v>
      </c>
      <c r="IW93" s="57">
        <f>IU92*'DEPRECATED - DT-Prelim Calcs'!$C$11+IW92</f>
        <v>-602.36482987074294</v>
      </c>
      <c r="IX93" s="57">
        <f>IX92+0.5*IU93*'DEPRECATED - DT-Prelim Calcs'!$C$11^2+IW93*'DEPRECATED - DT-Prelim Calcs'!$C$11</f>
        <v>-179644.35273394364</v>
      </c>
      <c r="IY93" s="57">
        <f>MIN('Drive Train'!$F$35-IS92*'DEPRECATED - DT-Prelim Calcs'!$C$21*'Drive Train'!$F$39,IY92+IS$2)</f>
        <v>9.8000000000000007</v>
      </c>
      <c r="IZ93" s="57">
        <f>'Drive Train'!$F$35-IS93*'DEPRECATED - DT-Prelim Calcs'!$C$21*'Drive Train'!$F$39</f>
        <v>9.8000000000000007</v>
      </c>
      <c r="JA93" s="1">
        <f>IF(IX93&gt;='Drive Train'!$F$29,1,0)</f>
        <v>0</v>
      </c>
      <c r="JB93" s="57">
        <f t="shared" si="170"/>
        <v>48.148148148148138</v>
      </c>
      <c r="JC93" s="63">
        <f>JC92+'DEPRECATED - DT-Prelim Calcs'!$C$11</f>
        <v>356</v>
      </c>
      <c r="JD93" s="2">
        <f>JN93/'Drive Train'!$F$35</f>
        <v>2.027641784806824</v>
      </c>
      <c r="JE93" s="46">
        <f>JL93*12*60/(PI() * 'Drive Train'!$F$15)/JD$2*JD93</f>
        <v>-418986.34378637257</v>
      </c>
      <c r="JF93" s="2">
        <f>('DEPRECATED - DT-Prelim Calcs'!$C$6*JD93-JE93)/('DEPRECATED - DT-Prelim Calcs'!$C$6*JD93)*'DEPRECATED - DT-Prelim Calcs'!$C$7*JD93</f>
        <v>194.33447571173301</v>
      </c>
      <c r="JG93" s="57">
        <f>JF93/'DEPRECATED - DT-Prelim Calcs'!$C$7*('DEPRECATED - DT-Prelim Calcs'!$C$8-'DEPRECATED - DT-Prelim Calcs'!$C$9)+'DEPRECATED - DT-Prelim Calcs'!$C$9</f>
        <v>10348.390138512594</v>
      </c>
      <c r="JH93" s="57">
        <f t="shared" si="119"/>
        <v>46.666666666666657</v>
      </c>
      <c r="JI93" s="2">
        <f t="shared" si="171"/>
        <v>0.99579519204165001</v>
      </c>
      <c r="JJ93" s="57">
        <f>JI93*'DEPRECATED - DT-Prelim Calcs'!$C$21/JD$2/'DEPRECATED - DT-Prelim Calcs'!$C$19/'DEPRECATED - DT-Prelim Calcs'!$C$18*3.39*'DEPRECATED - DT-Prelim Calcs'!$C$20</f>
        <v>25.773080821789936</v>
      </c>
      <c r="JK93" s="46">
        <f t="shared" si="172"/>
        <v>0</v>
      </c>
      <c r="JL93" s="57">
        <f>JJ92*'DEPRECATED - DT-Prelim Calcs'!$C$11+JL92</f>
        <v>-504.91007754244356</v>
      </c>
      <c r="JM93" s="57">
        <f>JM92+0.5*JJ93*'DEPRECATED - DT-Prelim Calcs'!$C$11^2+JL93*'DEPRECATED - DT-Prelim Calcs'!$C$11</f>
        <v>-211645.10531220961</v>
      </c>
      <c r="JN93" s="57">
        <f>MIN('Drive Train'!$F$35-JH92*'DEPRECATED - DT-Prelim Calcs'!$C$21*'Drive Train'!$F$39,JN92+JH$2)</f>
        <v>25.142758131604616</v>
      </c>
      <c r="JO93" s="57">
        <f>'Drive Train'!$F$35-JH93*'DEPRECATED - DT-Prelim Calcs'!$C$21*'Drive Train'!$F$39</f>
        <v>9.6000000000000014</v>
      </c>
      <c r="JP93" s="1">
        <f>IF(JM93&gt;='Drive Train'!$F$29,1,0)</f>
        <v>0</v>
      </c>
      <c r="JQ93" s="57">
        <f>MIN(JG93,'DEPRECATED - DT-Prelim Calcs'!$C$10)*'DEPRECATED - DT-Prelim Calcs'!$C$11*1000/60/60</f>
        <v>103.33333333333333</v>
      </c>
      <c r="JR93" s="63">
        <f>JR92+'DEPRECATED - DT-Prelim Calcs'!$C$11</f>
        <v>356</v>
      </c>
      <c r="JS93" s="2">
        <f>KC93/'Drive Train'!$F$35</f>
        <v>0.75806451612903225</v>
      </c>
      <c r="JT93" s="46">
        <f>KA93*12*60/(PI() * 'Drive Train'!$F$15)/JS$2*JS93</f>
        <v>-41903.13900990718</v>
      </c>
      <c r="JU93" s="2">
        <f>('DEPRECATED - DT-Prelim Calcs'!$C$6*JS93-JT93)/('DEPRECATED - DT-Prelim Calcs'!$C$6*JS93)*'DEPRECATED - DT-Prelim Calcs'!$C$7*JS93</f>
        <v>20.773758188162958</v>
      </c>
      <c r="JV93" s="57">
        <f>JU93/'DEPRECATED - DT-Prelim Calcs'!$C$7*('DEPRECATED - DT-Prelim Calcs'!$C$8-'DEPRECATED - DT-Prelim Calcs'!$C$9)+'DEPRECATED - DT-Prelim Calcs'!$C$9</f>
        <v>1108.6224794777211</v>
      </c>
      <c r="JW93" s="57">
        <f t="shared" si="120"/>
        <v>49.999999999999993</v>
      </c>
      <c r="JX93" s="2">
        <f t="shared" si="173"/>
        <v>0.99579519204165001</v>
      </c>
      <c r="JY93" s="57">
        <f>JX93*'DEPRECATED - DT-Prelim Calcs'!$C$21/JS$2/'DEPRECATED - DT-Prelim Calcs'!$C$19/'DEPRECATED - DT-Prelim Calcs'!$C$18*3.39*'DEPRECATED - DT-Prelim Calcs'!$C$20</f>
        <v>25.773080821789936</v>
      </c>
      <c r="JZ93" s="46">
        <f t="shared" si="174"/>
        <v>0</v>
      </c>
      <c r="KA93" s="57">
        <f>JY92*'DEPRECATED - DT-Prelim Calcs'!$C$11+KA92</f>
        <v>-135.06592353505982</v>
      </c>
      <c r="KB93" s="57">
        <f>KB92+0.5*JY93*'DEPRECATED - DT-Prelim Calcs'!$C$11^2+KA93*'DEPRECATED - DT-Prelim Calcs'!$C$11</f>
        <v>-197751.59636707697</v>
      </c>
      <c r="KC93" s="57">
        <f>MIN('Drive Train'!$F$35-JW92*'DEPRECATED - DT-Prelim Calcs'!$C$21*'Drive Train'!$F$39,KC92+JW$2)</f>
        <v>9.4</v>
      </c>
      <c r="KD93" s="57">
        <f>'Drive Train'!$F$35-JW93*'DEPRECATED - DT-Prelim Calcs'!$C$21*'Drive Train'!$F$39</f>
        <v>9.4</v>
      </c>
      <c r="KE93" s="1">
        <f>IF(KB93&gt;='Drive Train'!$F$29,1,0)</f>
        <v>0</v>
      </c>
      <c r="KF93" s="57">
        <f>MIN(JV93,'DEPRECATED - DT-Prelim Calcs'!$C$10)*'DEPRECATED - DT-Prelim Calcs'!$C$11*1000/60/60</f>
        <v>103.33333333333333</v>
      </c>
      <c r="KG93" s="63">
        <f>KG92+'DEPRECATED - DT-Prelim Calcs'!$C$11</f>
        <v>356</v>
      </c>
      <c r="KH93" s="2">
        <f>KR93/'Drive Train'!$F$35</f>
        <v>0.74193548387096786</v>
      </c>
      <c r="KI93" s="46">
        <f>KP93*12*60/(PI() * 'Drive Train'!$F$15)/KH$2*KH93</f>
        <v>-222490.86695420748</v>
      </c>
      <c r="KJ93" s="2">
        <f>('DEPRECATED - DT-Prelim Calcs'!$C$6*KH93-KI93)/('DEPRECATED - DT-Prelim Calcs'!$C$6*KH93)*'DEPRECATED - DT-Prelim Calcs'!$C$7*KH93</f>
        <v>102.38900060611779</v>
      </c>
      <c r="KK93" s="57">
        <f>KJ93/'DEPRECATED - DT-Prelim Calcs'!$C$7*('DEPRECATED - DT-Prelim Calcs'!$C$8-'DEPRECATED - DT-Prelim Calcs'!$C$9)+'DEPRECATED - DT-Prelim Calcs'!$C$9</f>
        <v>5453.5335177447769</v>
      </c>
      <c r="KL93" s="57">
        <f t="shared" si="121"/>
        <v>53.333333333333329</v>
      </c>
      <c r="KM93" s="2">
        <f t="shared" si="175"/>
        <v>0.99579519204165001</v>
      </c>
      <c r="KN93" s="57">
        <f>KM93*'DEPRECATED - DT-Prelim Calcs'!$C$21/KH$2/'DEPRECATED - DT-Prelim Calcs'!$C$19/'DEPRECATED - DT-Prelim Calcs'!$C$18*3.39*'DEPRECATED - DT-Prelim Calcs'!$C$20</f>
        <v>25.773080821789936</v>
      </c>
      <c r="KO93" s="46">
        <f t="shared" si="176"/>
        <v>0</v>
      </c>
      <c r="KP93" s="57">
        <f>KN92*'DEPRECATED - DT-Prelim Calcs'!$C$11+KP92</f>
        <v>-732.74261384431486</v>
      </c>
      <c r="KQ93" s="57">
        <f>KQ92+0.5*KN93*'DEPRECATED - DT-Prelim Calcs'!$C$11^2+KP93*'DEPRECATED - DT-Prelim Calcs'!$C$11</f>
        <v>-174517.43152964712</v>
      </c>
      <c r="KR93" s="57">
        <f>MIN('Drive Train'!$F$35-KL92*'DEPRECATED - DT-Prelim Calcs'!$C$21*'Drive Train'!$F$39,KR92+KL$2)</f>
        <v>9.2000000000000011</v>
      </c>
      <c r="KS93" s="57">
        <f>'Drive Train'!$F$35-KL93*'DEPRECATED - DT-Prelim Calcs'!$C$21*'Drive Train'!$F$39</f>
        <v>9.2000000000000011</v>
      </c>
      <c r="KT93" s="1">
        <f>IF(KQ93&gt;='Drive Train'!$F$29,1,0)</f>
        <v>0</v>
      </c>
      <c r="KU93" s="57">
        <f>MIN(KK93,'DEPRECATED - DT-Prelim Calcs'!$C$10)*'DEPRECATED - DT-Prelim Calcs'!$C$11*1000/60/60</f>
        <v>103.33333333333333</v>
      </c>
      <c r="KV93" s="63">
        <f>KV92+'DEPRECATED - DT-Prelim Calcs'!$C$11</f>
        <v>356</v>
      </c>
      <c r="KW93" s="2">
        <f>LG93/'Drive Train'!$F$35</f>
        <v>3.0460156417328554</v>
      </c>
      <c r="KX93" s="46">
        <f>LE93*12*60/(PI() * 'Drive Train'!$F$15)/KW$2*KW93</f>
        <v>-1221687.2075446274</v>
      </c>
      <c r="KY93" s="2">
        <f>('DEPRECATED - DT-Prelim Calcs'!$C$6*KW93-KX93)/('DEPRECATED - DT-Prelim Calcs'!$C$6*KW93)*'DEPRECATED - DT-Prelim Calcs'!$C$7*KW93</f>
        <v>559.73605157697989</v>
      </c>
      <c r="KZ93" s="57">
        <f>KY93/'DEPRECATED - DT-Prelim Calcs'!$C$7*('DEPRECATED - DT-Prelim Calcs'!$C$8-'DEPRECATED - DT-Prelim Calcs'!$C$9)+'DEPRECATED - DT-Prelim Calcs'!$C$9</f>
        <v>29801.096438724697</v>
      </c>
      <c r="LA93" s="57">
        <f t="shared" si="122"/>
        <v>56.666666666666664</v>
      </c>
      <c r="LB93" s="2">
        <f t="shared" si="177"/>
        <v>0.99579519204165001</v>
      </c>
      <c r="LC93" s="57">
        <f>LB93*'DEPRECATED - DT-Prelim Calcs'!$C$21/KW$2/'DEPRECATED - DT-Prelim Calcs'!$C$19/'DEPRECATED - DT-Prelim Calcs'!$C$18*3.39*'DEPRECATED - DT-Prelim Calcs'!$C$20</f>
        <v>25.773080821789936</v>
      </c>
      <c r="LD93" s="46">
        <f t="shared" si="178"/>
        <v>0</v>
      </c>
      <c r="LE93" s="57">
        <f>LC92*'DEPRECATED - DT-Prelim Calcs'!$C$11+LE92</f>
        <v>-980.01630302287015</v>
      </c>
      <c r="LF93" s="57">
        <f>LF92+0.5*LC93*'DEPRECATED - DT-Prelim Calcs'!$C$11^2+LE93*'DEPRECATED - DT-Prelim Calcs'!$C$11</f>
        <v>-190132.9544332643</v>
      </c>
      <c r="LG93" s="57">
        <f>MIN('Drive Train'!$F$35-LA92*'DEPRECATED - DT-Prelim Calcs'!$C$21*'Drive Train'!$F$39,LG92+LA$2)</f>
        <v>37.770593957487407</v>
      </c>
      <c r="LH93" s="57">
        <f>'Drive Train'!$F$35-LA93*'DEPRECATED - DT-Prelim Calcs'!$C$21*'Drive Train'!$F$39</f>
        <v>9</v>
      </c>
      <c r="LI93" s="1">
        <f>IF(LF93&gt;='Drive Train'!$F$29,1,0)</f>
        <v>0</v>
      </c>
      <c r="LJ93" s="57">
        <f>MIN(KZ93,'DEPRECATED - DT-Prelim Calcs'!$C$10)*'DEPRECATED - DT-Prelim Calcs'!$C$11*1000/60/60</f>
        <v>103.33333333333333</v>
      </c>
      <c r="LK93" s="63">
        <f>LK92+'DEPRECATED - DT-Prelim Calcs'!$C$11</f>
        <v>356</v>
      </c>
      <c r="LL93" s="2">
        <f>LV93/'Drive Train'!$F$35</f>
        <v>0.70967741935483875</v>
      </c>
      <c r="LM93" s="46">
        <f>LT93*12*60/(PI() * 'Drive Train'!$F$15)/LL$2*LL93</f>
        <v>-65821.664498831698</v>
      </c>
      <c r="LN93" s="2">
        <f>('DEPRECATED - DT-Prelim Calcs'!$C$6*LL93-LM93)/('DEPRECATED - DT-Prelim Calcs'!$C$6*LL93)*'DEPRECATED - DT-Prelim Calcs'!$C$7*LL93</f>
        <v>31.47208832964786</v>
      </c>
      <c r="LO93" s="57">
        <f>LN93/'DEPRECATED - DT-Prelim Calcs'!$C$7*('DEPRECATED - DT-Prelim Calcs'!$C$8-'DEPRECATED - DT-Prelim Calcs'!$C$9)+'DEPRECATED - DT-Prelim Calcs'!$C$9</f>
        <v>1678.1642874248219</v>
      </c>
      <c r="LP93" s="57">
        <f t="shared" si="123"/>
        <v>60</v>
      </c>
      <c r="LQ93" s="2">
        <f t="shared" si="179"/>
        <v>0.99579519204165001</v>
      </c>
      <c r="LR93" s="57">
        <f>LQ93*'DEPRECATED - DT-Prelim Calcs'!$C$21/LL$2/'DEPRECATED - DT-Prelim Calcs'!$C$19/'DEPRECATED - DT-Prelim Calcs'!$C$18*3.39*'DEPRECATED - DT-Prelim Calcs'!$C$20</f>
        <v>25.773080821789936</v>
      </c>
      <c r="LS93" s="46">
        <f t="shared" si="180"/>
        <v>0</v>
      </c>
      <c r="LT93" s="57">
        <f>LR92*'DEPRECATED - DT-Prelim Calcs'!$C$11+LT92</f>
        <v>-226.6278490259507</v>
      </c>
      <c r="LU93" s="57">
        <f>LU92+0.5*LR93*'DEPRECATED - DT-Prelim Calcs'!$C$11^2+LT93*'DEPRECATED - DT-Prelim Calcs'!$C$11</f>
        <v>-179034.95063788732</v>
      </c>
      <c r="LV93" s="57">
        <f>MIN('Drive Train'!$F$35-LP92*'DEPRECATED - DT-Prelim Calcs'!$C$21*'Drive Train'!$F$39,LV92+LP$2)</f>
        <v>8.8000000000000007</v>
      </c>
      <c r="LW93" s="57">
        <f>'Drive Train'!$F$35-LP93*'DEPRECATED - DT-Prelim Calcs'!$C$21*'Drive Train'!$F$39</f>
        <v>8.8000000000000007</v>
      </c>
      <c r="LX93" s="1">
        <f>IF(LU93&gt;='Drive Train'!$F$29,1,0)</f>
        <v>0</v>
      </c>
      <c r="LY93" s="57">
        <f>MIN(LO93,'DEPRECATED - DT-Prelim Calcs'!$C$10)*'DEPRECATED - DT-Prelim Calcs'!$C$11*1000/60/60</f>
        <v>103.33333333333333</v>
      </c>
      <c r="LZ93" s="63">
        <f>LZ92+'DEPRECATED - DT-Prelim Calcs'!$C$11</f>
        <v>356</v>
      </c>
    </row>
    <row r="94" spans="18:338" x14ac:dyDescent="0.2">
      <c r="R94" s="63">
        <f>R93+'DEPRECATED - DT-Prelim Calcs'!$C$11</f>
        <v>360</v>
      </c>
      <c r="S94" s="2">
        <f>AG94/'Drive Train'!$F$35</f>
        <v>0</v>
      </c>
      <c r="T94" s="46">
        <f>AE94*12*60/(PI() * 'Drive Train'!$F$15)/S$2*ABS(S94)</f>
        <v>0</v>
      </c>
      <c r="U94" s="2">
        <f>IF(OR(AD93=1,AND($C$32=Motors!$C$32,'DEPRECATED - DT-Prelim Calcs'!AI93=1)),0,IF(AG94=0,-(V93+$C$9)/($C$8-$C$9)*$C$7,($C$6*S94-T94)/($C$6*S94)*$C$7*S94))</f>
        <v>0</v>
      </c>
      <c r="V94" s="57">
        <f>IF(AND(AD93=1,AI93=1),0,ABS(U94/$C$7*($C$8-$C$9)+$C$9) *'Drive Train'!$AA$49 + V93*(1-'Drive Train'!$AA$49))</f>
        <v>0</v>
      </c>
      <c r="W94" s="57">
        <f t="shared" si="96"/>
        <v>0</v>
      </c>
      <c r="X94" s="2">
        <f>MAX(MIN(IF(AND(AI93=1,AG94&lt;0),-1,1)*(W94-$C$9)/($C$8-$C$9)*$C$7-$C$29*AE94/T$2 -  AI93*$C$29/2,X$2),MAX(X$4:X93)*-1)</f>
        <v>-0.2458281045106315</v>
      </c>
      <c r="Y94" s="57">
        <f t="shared" si="97"/>
        <v>0</v>
      </c>
      <c r="Z94" s="57">
        <f t="shared" si="98"/>
        <v>0</v>
      </c>
      <c r="AA94" s="57">
        <f t="shared" si="99"/>
        <v>0</v>
      </c>
      <c r="AB94" s="57" t="e">
        <f t="shared" si="100"/>
        <v>#N/A</v>
      </c>
      <c r="AC94" s="46">
        <f t="shared" si="124"/>
        <v>1</v>
      </c>
      <c r="AD94" s="1">
        <f t="shared" si="101"/>
        <v>1</v>
      </c>
      <c r="AE94" s="57">
        <f t="shared" si="102"/>
        <v>0</v>
      </c>
      <c r="AF94" s="57" t="e">
        <f t="shared" si="103"/>
        <v>#N/A</v>
      </c>
      <c r="AG94" s="57">
        <f>IF(AI93=0,MIN('Drive Train'!$F$35-W93*$C$21*'Drive Train'!$F$39,AG93+W$2)-$C$3,IF(AE93-1&lt;=0,0,IF($C$32=Motors!$C$30,MAX(MAX(AG$4:AG93)*-1,AG93-W$2),MAX(0,MAX(AG$4:AG93)*-1,AG93-W$2))))</f>
        <v>0</v>
      </c>
      <c r="AH94" s="57">
        <f>'Drive Train'!$F$35-ABS(W94)*'DEPRECATED - DT-Prelim Calcs'!$C$21*'Drive Train'!$F$39</f>
        <v>12.4</v>
      </c>
      <c r="AI94" s="1">
        <f>IF(AJ94&gt;='Drive Train'!$F$29,1,0)</f>
        <v>1</v>
      </c>
      <c r="AJ94" s="57">
        <f>AJ93+0.5*Y94*'DEPRECATED - DT-Prelim Calcs'!$C$11^2+AE94*'DEPRECATED - DT-Prelim Calcs'!$C$11</f>
        <v>784.33981740885292</v>
      </c>
      <c r="AK94" s="57">
        <f t="shared" si="181"/>
        <v>0</v>
      </c>
      <c r="AL94" s="63">
        <f>AL93+'DEPRECATED - DT-Prelim Calcs'!$C$11</f>
        <v>360</v>
      </c>
      <c r="AM94" s="2">
        <f>AW94/'Drive Train'!$F$35</f>
        <v>0.90171798754897037</v>
      </c>
      <c r="AN94" s="46">
        <f>AU94*12*60/(PI() * 'Drive Train'!$F$15)/AM$2*AM94</f>
        <v>4074.5129712312482</v>
      </c>
      <c r="AO94" s="2">
        <f>('DEPRECATED - DT-Prelim Calcs'!$C$6*AM94-AN94)/('DEPRECATED - DT-Prelim Calcs'!$C$6*AM94)*'DEPRECATED - DT-Prelim Calcs'!$C$7*AM94</f>
        <v>0.33081834986782016</v>
      </c>
      <c r="AP94" s="57">
        <f>AO94/'DEPRECATED - DT-Prelim Calcs'!$C$7*('DEPRECATED - DT-Prelim Calcs'!$C$8-'DEPRECATED - DT-Prelim Calcs'!$C$9)+'DEPRECATED - DT-Prelim Calcs'!$C$9</f>
        <v>20.311615887154076</v>
      </c>
      <c r="AQ94" s="57">
        <f t="shared" si="105"/>
        <v>20.311615887154076</v>
      </c>
      <c r="AR94" s="2">
        <f t="shared" si="125"/>
        <v>-1.8526907785698654E-10</v>
      </c>
      <c r="AS94" s="57">
        <f>AR94*'DEPRECATED - DT-Prelim Calcs'!$C$21/AM$2/'DEPRECATED - DT-Prelim Calcs'!$C$19/'DEPRECATED - DT-Prelim Calcs'!$C$18*3.39*'DEPRECATED - DT-Prelim Calcs'!$C$20</f>
        <v>-1.3426328903306547E-9</v>
      </c>
      <c r="AT94" s="46">
        <f t="shared" si="126"/>
        <v>0</v>
      </c>
      <c r="AU94" s="57">
        <f>AS93*'DEPRECATED - DT-Prelim Calcs'!$C$11+AU93</f>
        <v>39.432321271810189</v>
      </c>
      <c r="AV94" s="57">
        <f>AV93+0.5*AS94*'DEPRECATED - DT-Prelim Calcs'!$C$11^2+AU94*'DEPRECATED - DT-Prelim Calcs'!$C$11</f>
        <v>14151.022092132151</v>
      </c>
      <c r="AW94" s="57">
        <f>MIN('Drive Train'!$F$35-AQ93*'DEPRECATED - DT-Prelim Calcs'!$C$21*'Drive Train'!$F$39,AW93+AQ$2)</f>
        <v>11.181303045607233</v>
      </c>
      <c r="AX94" s="57">
        <f>'Drive Train'!$F$35-AQ94*'DEPRECATED - DT-Prelim Calcs'!$C$21*'Drive Train'!$F$39</f>
        <v>11.181303046770756</v>
      </c>
      <c r="AY94" s="1">
        <f>IF(AV94&gt;='Drive Train'!$F$29,1,0)</f>
        <v>1</v>
      </c>
      <c r="AZ94" s="57">
        <f t="shared" si="127"/>
        <v>22.568462096837859</v>
      </c>
      <c r="BA94" s="63">
        <f>BA93+'DEPRECATED - DT-Prelim Calcs'!$C$11</f>
        <v>360</v>
      </c>
      <c r="BB94" s="2">
        <f>BL94/'Drive Train'!$F$35</f>
        <v>0.55000000000000004</v>
      </c>
      <c r="BC94" s="46">
        <f>BJ94*12*60/(PI() * 'Drive Train'!$F$15)/BB$2*BB94</f>
        <v>5574.3989433191855</v>
      </c>
      <c r="BD94" s="2">
        <f>('DEPRECATED - DT-Prelim Calcs'!$C$6*BB94-BC94)/('DEPRECATED - DT-Prelim Calcs'!$C$6*BB94)*'DEPRECATED - DT-Prelim Calcs'!$C$7*BB94</f>
        <v>-1.1950068392869111</v>
      </c>
      <c r="BE94" s="57">
        <f>BD94/'DEPRECATED - DT-Prelim Calcs'!$C$7*('DEPRECATED - DT-Prelim Calcs'!$C$8-'DEPRECATED - DT-Prelim Calcs'!$C$9)+'DEPRECATED - DT-Prelim Calcs'!$C$9</f>
        <v>-60.917998954568752</v>
      </c>
      <c r="BF94" s="57">
        <f t="shared" si="106"/>
        <v>-60.917998954568752</v>
      </c>
      <c r="BG94" s="2">
        <f t="shared" si="128"/>
        <v>-1.9370342983524256</v>
      </c>
      <c r="BH94" s="57">
        <f>BG94*'DEPRECATED - DT-Prelim Calcs'!$C$21/BB$2/'DEPRECATED - DT-Prelim Calcs'!$C$19/'DEPRECATED - DT-Prelim Calcs'!$C$18*3.39*'DEPRECATED - DT-Prelim Calcs'!$C$20</f>
        <v>-20.276476819397399</v>
      </c>
      <c r="BI94" s="46">
        <f t="shared" si="129"/>
        <v>1</v>
      </c>
      <c r="BJ94" s="57">
        <f>BH93*'DEPRECATED - DT-Prelim Calcs'!$C$11+BJ93</f>
        <v>61.232485204581309</v>
      </c>
      <c r="BK94" s="57">
        <f>BK93+0.5*BH94*'DEPRECATED - DT-Prelim Calcs'!$C$11^2+BJ94*'DEPRECATED - DT-Prelim Calcs'!$C$11</f>
        <v>7478.7485032537052</v>
      </c>
      <c r="BL94" s="57">
        <f>MIN('Drive Train'!$F$35-BF93*'DEPRECATED - DT-Prelim Calcs'!$C$21*'Drive Train'!$F$39,BL93+BF$2)</f>
        <v>6.82</v>
      </c>
      <c r="BM94" s="57">
        <f>'Drive Train'!$F$35-BF94*'DEPRECATED - DT-Prelim Calcs'!$C$21*'Drive Train'!$F$39</f>
        <v>16.055079937274126</v>
      </c>
      <c r="BN94" s="1">
        <f>IF(BK94&gt;='Drive Train'!$F$29,1,0)</f>
        <v>1</v>
      </c>
      <c r="BO94" s="57">
        <f t="shared" si="130"/>
        <v>-67.686665505076391</v>
      </c>
      <c r="BP94" s="63">
        <f>BP93+'DEPRECATED - DT-Prelim Calcs'!$C$11</f>
        <v>360</v>
      </c>
      <c r="BQ94" s="2">
        <f>CA94/'Drive Train'!$F$35</f>
        <v>0.93916859436564859</v>
      </c>
      <c r="BR94" s="46">
        <f>BY94*12*60/(PI() * 'Drive Train'!$F$15)/BQ$2*BQ94</f>
        <v>2633.6661219465982</v>
      </c>
      <c r="BS94" s="2">
        <f>('DEPRECATED - DT-Prelim Calcs'!$C$6*BQ94-BR94)/('DEPRECATED - DT-Prelim Calcs'!$C$6*BQ94)*'DEPRECATED - DT-Prelim Calcs'!$C$7*BQ94</f>
        <v>1.0725641634735017</v>
      </c>
      <c r="BT94" s="57">
        <f>BS94/'DEPRECATED - DT-Prelim Calcs'!$C$7*('DEPRECATED - DT-Prelim Calcs'!$C$8-'DEPRECATED - DT-Prelim Calcs'!$C$9)+'DEPRECATED - DT-Prelim Calcs'!$C$9</f>
        <v>59.79957766541505</v>
      </c>
      <c r="BU94" s="57">
        <f t="shared" si="107"/>
        <v>59.79957766541505</v>
      </c>
      <c r="BV94" s="2">
        <f t="shared" si="131"/>
        <v>0.86725810020350114</v>
      </c>
      <c r="BW94" s="57">
        <f>BV94*'DEPRECATED - DT-Prelim Calcs'!$C$21/BQ$2/'DEPRECATED - DT-Prelim Calcs'!$C$19/'DEPRECATED - DT-Prelim Calcs'!$C$18*3.39*'DEPRECATED - DT-Prelim Calcs'!$C$20</f>
        <v>11.871596271715953</v>
      </c>
      <c r="BX94" s="46">
        <f t="shared" si="132"/>
        <v>0</v>
      </c>
      <c r="BY94" s="57">
        <f>BW93*'DEPRECATED - DT-Prelim Calcs'!$C$11+BY93</f>
        <v>12.955617450861158</v>
      </c>
      <c r="BZ94" s="57">
        <f>BZ93+0.5*BW94*'DEPRECATED - DT-Prelim Calcs'!$C$11^2+BY94*'DEPRECATED - DT-Prelim Calcs'!$C$11</f>
        <v>-8087.498562069014</v>
      </c>
      <c r="CA94" s="57">
        <f>MIN('Drive Train'!$F$35-BU93*'DEPRECATED - DT-Prelim Calcs'!$C$21*'Drive Train'!$F$39,CA93+BU$2)</f>
        <v>11.645690570134043</v>
      </c>
      <c r="CB94" s="57">
        <f>'Drive Train'!$F$35-BU94*'DEPRECATED - DT-Prelim Calcs'!$C$21*'Drive Train'!$F$39</f>
        <v>8.8120253400750972</v>
      </c>
      <c r="CC94" s="1">
        <f>IF(BZ94&gt;='Drive Train'!$F$29,1,0)</f>
        <v>0</v>
      </c>
      <c r="CD94" s="57">
        <f t="shared" si="133"/>
        <v>66.443975183794493</v>
      </c>
      <c r="CE94" s="63">
        <f>CE93+'DEPRECATED - DT-Prelim Calcs'!$C$11</f>
        <v>360</v>
      </c>
      <c r="CF94" s="2">
        <f>CP94/'Drive Train'!$F$35</f>
        <v>1.9561950841718876</v>
      </c>
      <c r="CG94" s="46">
        <f>CN94*12*60/(PI() * 'Drive Train'!$F$15)/CF$2*CF94</f>
        <v>-146087.0319486167</v>
      </c>
      <c r="CH94" s="2">
        <f>('DEPRECATED - DT-Prelim Calcs'!$C$6*CF94-CG94)/('DEPRECATED - DT-Prelim Calcs'!$C$6*CF94)*'DEPRECATED - DT-Prelim Calcs'!$C$7*CF94</f>
        <v>70.768791690596515</v>
      </c>
      <c r="CI94" s="57">
        <f>CH94/'DEPRECATED - DT-Prelim Calcs'!$C$7*('DEPRECATED - DT-Prelim Calcs'!$C$8-'DEPRECATED - DT-Prelim Calcs'!$C$9)+'DEPRECATED - DT-Prelim Calcs'!$C$9</f>
        <v>3770.1838065989764</v>
      </c>
      <c r="CJ94" s="57">
        <f t="shared" si="108"/>
        <v>93</v>
      </c>
      <c r="CK94" s="2">
        <f t="shared" si="134"/>
        <v>1.5241763143494644</v>
      </c>
      <c r="CL94" s="57">
        <f>CK94*'DEPRECATED - DT-Prelim Calcs'!$C$21/CF$2/'DEPRECATED - DT-Prelim Calcs'!$C$19/'DEPRECATED - DT-Prelim Calcs'!$C$18*3.39*'DEPRECATED - DT-Prelim Calcs'!$C$20</f>
        <v>25.773080821789936</v>
      </c>
      <c r="CM94" s="46">
        <f t="shared" si="135"/>
        <v>0</v>
      </c>
      <c r="CN94" s="57">
        <f>CL93*'DEPRECATED - DT-Prelim Calcs'!$C$11+CN93</f>
        <v>-279.29945549469596</v>
      </c>
      <c r="CO94" s="57">
        <f>CO93+0.5*CL94*'DEPRECATED - DT-Prelim Calcs'!$C$11^2+CN94*'DEPRECATED - DT-Prelim Calcs'!$C$11</f>
        <v>-30982.416425705265</v>
      </c>
      <c r="CP94" s="57">
        <f>MIN('Drive Train'!$F$35-CJ93*'DEPRECATED - DT-Prelim Calcs'!$C$21*'Drive Train'!$F$39,CP93+CJ$2)</f>
        <v>24.256819043731408</v>
      </c>
      <c r="CQ94" s="57">
        <f>'Drive Train'!$F$35-CJ94*'DEPRECATED - DT-Prelim Calcs'!$C$21*'Drive Train'!$F$39</f>
        <v>6.82</v>
      </c>
      <c r="CR94" s="1">
        <f>IF(CO94&gt;='Drive Train'!$F$29,1,0)</f>
        <v>0</v>
      </c>
      <c r="CS94" s="57">
        <f t="shared" si="136"/>
        <v>103.33333333333333</v>
      </c>
      <c r="CT94" s="63">
        <f>CT93+'DEPRECATED - DT-Prelim Calcs'!$C$11</f>
        <v>360</v>
      </c>
      <c r="CU94" s="2">
        <f>DE94/'Drive Train'!$F$35</f>
        <v>0.90038320371217861</v>
      </c>
      <c r="CV94" s="46">
        <f>DC94*12*60/(PI() * 'Drive Train'!$F$15)/CU$2*CU94</f>
        <v>4613.9888914384483</v>
      </c>
      <c r="CW94" s="2">
        <f>('DEPRECATED - DT-Prelim Calcs'!$C$6*CU94-CV94)/('DEPRECATED - DT-Prelim Calcs'!$C$6*CU94)*'DEPRECATED - DT-Prelim Calcs'!$C$7*CU94</f>
        <v>8.3673384292192732E-2</v>
      </c>
      <c r="CX94" s="57">
        <f>CW94/'DEPRECATED - DT-Prelim Calcs'!$C$7*('DEPRECATED - DT-Prelim Calcs'!$C$8-'DEPRECATED - DT-Prelim Calcs'!$C$9)+'DEPRECATED - DT-Prelim Calcs'!$C$9</f>
        <v>7.1544793380449496</v>
      </c>
      <c r="CY94" s="57">
        <f t="shared" si="109"/>
        <v>7.1544793380449496</v>
      </c>
      <c r="CZ94" s="2">
        <f t="shared" si="137"/>
        <v>-0.29150151915337541</v>
      </c>
      <c r="DA94" s="57">
        <f>CZ94*'DEPRECATED - DT-Prelim Calcs'!$C$21/CU$2/'DEPRECATED - DT-Prelim Calcs'!$C$19/'DEPRECATED - DT-Prelim Calcs'!$C$18*3.39*'DEPRECATED - DT-Prelim Calcs'!$C$20</f>
        <v>-5.8680345684199917</v>
      </c>
      <c r="DB94" s="46">
        <f t="shared" si="138"/>
        <v>1</v>
      </c>
      <c r="DC94" s="57">
        <f>DA93*'DEPRECATED - DT-Prelim Calcs'!$C$11+DC93</f>
        <v>16.099004896277009</v>
      </c>
      <c r="DD94" s="57">
        <f>DD93+0.5*DA94*'DEPRECATED - DT-Prelim Calcs'!$C$11^2+DC94*'DEPRECATED - DT-Prelim Calcs'!$C$11</f>
        <v>-57322.748570657022</v>
      </c>
      <c r="DE94" s="57">
        <f>MIN('Drive Train'!$F$35-CY93*'DEPRECATED - DT-Prelim Calcs'!$C$21*'Drive Train'!$F$39,DE93+CY$2)</f>
        <v>11.164751726031016</v>
      </c>
      <c r="DF94" s="57">
        <f>'Drive Train'!$F$35-CY94*'DEPRECATED - DT-Prelim Calcs'!$C$21*'Drive Train'!$F$39</f>
        <v>11.970731239717303</v>
      </c>
      <c r="DG94" s="1">
        <f>IF(DD94&gt;='Drive Train'!$F$29,1,0)</f>
        <v>0</v>
      </c>
      <c r="DH94" s="57">
        <f t="shared" si="139"/>
        <v>7.9494214867166111</v>
      </c>
      <c r="DI94" s="63">
        <f>DI93+'DEPRECATED - DT-Prelim Calcs'!$C$11</f>
        <v>360</v>
      </c>
      <c r="DJ94" s="2">
        <f>DT94/'Drive Train'!$F$35</f>
        <v>2.6030905207065245</v>
      </c>
      <c r="DK94" s="46">
        <f>DR94*12*60/(PI() * 'Drive Train'!$F$15)/DJ$2*DJ94</f>
        <v>-684571.76832566725</v>
      </c>
      <c r="DL94" s="2">
        <f>('DEPRECATED - DT-Prelim Calcs'!$C$6*DJ94-DK94)/('DEPRECATED - DT-Prelim Calcs'!$C$6*DJ94)*'DEPRECATED - DT-Prelim Calcs'!$C$7*DJ94</f>
        <v>315.80777492129261</v>
      </c>
      <c r="DM94" s="57">
        <f>DL94/'DEPRECATED - DT-Prelim Calcs'!$C$7*('DEPRECATED - DT-Prelim Calcs'!$C$8-'DEPRECATED - DT-Prelim Calcs'!$C$9)+'DEPRECATED - DT-Prelim Calcs'!$C$9</f>
        <v>16815.205196017363</v>
      </c>
      <c r="DN94" s="57">
        <f t="shared" si="110"/>
        <v>93</v>
      </c>
      <c r="DO94" s="2">
        <f t="shared" si="140"/>
        <v>1.1037138828047846</v>
      </c>
      <c r="DP94" s="57">
        <f>DO94*'DEPRECATED - DT-Prelim Calcs'!$C$21/DJ$2/'DEPRECATED - DT-Prelim Calcs'!$C$19/'DEPRECATED - DT-Prelim Calcs'!$C$18*3.39*'DEPRECATED - DT-Prelim Calcs'!$C$20</f>
        <v>25.773080821789936</v>
      </c>
      <c r="DQ94" s="46">
        <f t="shared" si="141"/>
        <v>0</v>
      </c>
      <c r="DR94" s="57">
        <f>DP93*'DEPRECATED - DT-Prelim Calcs'!$C$11+DR93</f>
        <v>-712.23218931211557</v>
      </c>
      <c r="DS94" s="57">
        <f>DS93+0.5*DP94*'DEPRECATED - DT-Prelim Calcs'!$C$11^2+DR94*'DEPRECATED - DT-Prelim Calcs'!$C$11</f>
        <v>-98103.919391759729</v>
      </c>
      <c r="DT94" s="57">
        <f>MIN('Drive Train'!$F$35-DN93*'DEPRECATED - DT-Prelim Calcs'!$C$21*'Drive Train'!$F$39,DT93+DN$2)</f>
        <v>32.278322456760904</v>
      </c>
      <c r="DU94" s="57">
        <f>'Drive Train'!$F$35-DN94*'DEPRECATED - DT-Prelim Calcs'!$C$21*'Drive Train'!$F$39</f>
        <v>6.82</v>
      </c>
      <c r="DV94" s="1">
        <f>IF(DS94&gt;='Drive Train'!$F$29,1,0)</f>
        <v>0</v>
      </c>
      <c r="DW94" s="57">
        <f t="shared" si="142"/>
        <v>103.33333333333333</v>
      </c>
      <c r="DX94" s="63">
        <f>DX93+'DEPRECATED - DT-Prelim Calcs'!$C$11</f>
        <v>360</v>
      </c>
      <c r="DY94" s="2">
        <f>EI94/'Drive Train'!$F$35</f>
        <v>0.55000000000000004</v>
      </c>
      <c r="DZ94" s="46">
        <f>EG94*12*60/(PI() * 'Drive Train'!$F$15)/DY$2*DY94</f>
        <v>-23112.455335543738</v>
      </c>
      <c r="EA94" s="2">
        <f>('DEPRECATED - DT-Prelim Calcs'!$C$6*DY94-DZ94)/('DEPRECATED - DT-Prelim Calcs'!$C$6*DY94)*'DEPRECATED - DT-Prelim Calcs'!$C$7*DY94</f>
        <v>11.775972299936285</v>
      </c>
      <c r="EB94" s="57">
        <f>EA94/'DEPRECATED - DT-Prelim Calcs'!$C$7*('DEPRECATED - DT-Prelim Calcs'!$C$8-'DEPRECATED - DT-Prelim Calcs'!$C$9)+'DEPRECATED - DT-Prelim Calcs'!$C$9</f>
        <v>629.61172036590267</v>
      </c>
      <c r="EC94" s="57">
        <f t="shared" si="111"/>
        <v>93</v>
      </c>
      <c r="ED94" s="2">
        <f t="shared" si="143"/>
        <v>0.96993038185874991</v>
      </c>
      <c r="EE94" s="57">
        <f>ED94*'DEPRECATED - DT-Prelim Calcs'!$C$21/DY$2/'DEPRECATED - DT-Prelim Calcs'!$C$19/'DEPRECATED - DT-Prelim Calcs'!$C$18*3.39*'DEPRECATED - DT-Prelim Calcs'!$C$20</f>
        <v>25.773080821789936</v>
      </c>
      <c r="EF94" s="46">
        <f t="shared" si="144"/>
        <v>0</v>
      </c>
      <c r="EG94" s="57">
        <f>EE93*'DEPRECATED - DT-Prelim Calcs'!$C$11+EG93</f>
        <v>-100.01366375835595</v>
      </c>
      <c r="EH94" s="57">
        <f>EH93+0.5*EE94*'DEPRECATED - DT-Prelim Calcs'!$C$11^2+EG94*'DEPRECATED - DT-Prelim Calcs'!$C$11</f>
        <v>-162706.98535195147</v>
      </c>
      <c r="EI94" s="57">
        <f>MIN('Drive Train'!$F$35-EC93*'DEPRECATED - DT-Prelim Calcs'!$C$21*'Drive Train'!$F$39,EI93+EC$2)</f>
        <v>6.82</v>
      </c>
      <c r="EJ94" s="57">
        <f>'Drive Train'!$F$35-EC94*'DEPRECATED - DT-Prelim Calcs'!$C$21*'Drive Train'!$F$39</f>
        <v>6.82</v>
      </c>
      <c r="EK94" s="1">
        <f>IF(EH94&gt;='Drive Train'!$F$29,1,0)</f>
        <v>0</v>
      </c>
      <c r="EL94" s="57">
        <f t="shared" si="145"/>
        <v>103.33333333333333</v>
      </c>
      <c r="EM94" s="63">
        <f>EM93+'DEPRECATED - DT-Prelim Calcs'!$C$11</f>
        <v>360</v>
      </c>
      <c r="EN94" s="2">
        <f>EX94/'Drive Train'!$F$35</f>
        <v>0.55000000000000004</v>
      </c>
      <c r="EO94" s="46">
        <f>EV94*12*60/(PI() * 'Drive Train'!$F$15)/EN$2*EN94</f>
        <v>-123106.74157772753</v>
      </c>
      <c r="EP94" s="2">
        <f>('DEPRECATED - DT-Prelim Calcs'!$C$6*EN94-EO94)/('DEPRECATED - DT-Prelim Calcs'!$C$6*EN94)*'DEPRECATED - DT-Prelim Calcs'!$C$7*EN94</f>
        <v>56.989148630829888</v>
      </c>
      <c r="EQ94" s="57">
        <f>EP94/'DEPRECATED - DT-Prelim Calcs'!$C$7*('DEPRECATED - DT-Prelim Calcs'!$C$8-'DEPRECATED - DT-Prelim Calcs'!$C$9)+'DEPRECATED - DT-Prelim Calcs'!$C$9</f>
        <v>3036.6036387284125</v>
      </c>
      <c r="ER94" s="57">
        <f t="shared" si="112"/>
        <v>93</v>
      </c>
      <c r="ES94" s="2">
        <f t="shared" si="146"/>
        <v>0.86507304327942547</v>
      </c>
      <c r="ET94" s="57">
        <f>ES94*'DEPRECATED - DT-Prelim Calcs'!$C$21/EN$2/'DEPRECATED - DT-Prelim Calcs'!$C$19/'DEPRECATED - DT-Prelim Calcs'!$C$18*3.39*'DEPRECATED - DT-Prelim Calcs'!$C$20</f>
        <v>25.773080821789936</v>
      </c>
      <c r="EU94" s="46">
        <f t="shared" si="147"/>
        <v>0</v>
      </c>
      <c r="EV94" s="57">
        <f>ET93*'DEPRECATED - DT-Prelim Calcs'!$C$11+EV93</f>
        <v>-475.12436725794328</v>
      </c>
      <c r="EW94" s="57">
        <f>EW93+0.5*ET94*'DEPRECATED - DT-Prelim Calcs'!$C$11^2+EV94*'DEPRECATED - DT-Prelim Calcs'!$C$11</f>
        <v>-213283.59098430932</v>
      </c>
      <c r="EX94" s="57">
        <f>MIN('Drive Train'!$F$35-ER93*'DEPRECATED - DT-Prelim Calcs'!$C$21*'Drive Train'!$F$39,EX93+ER$2)</f>
        <v>6.82</v>
      </c>
      <c r="EY94" s="57">
        <f>'Drive Train'!$F$35-ER94*'DEPRECATED - DT-Prelim Calcs'!$C$21*'Drive Train'!$F$39</f>
        <v>6.82</v>
      </c>
      <c r="EZ94" s="1">
        <f>IF(EW94&gt;='Drive Train'!$F$29,1,0)</f>
        <v>0</v>
      </c>
      <c r="FA94" s="57">
        <f t="shared" si="148"/>
        <v>103.33333333333333</v>
      </c>
      <c r="FB94" s="63">
        <f>FB93+'DEPRECATED - DT-Prelim Calcs'!$C$11</f>
        <v>360</v>
      </c>
      <c r="FC94" s="2">
        <f>FM94/'Drive Train'!$F$35</f>
        <v>0.55000000000000004</v>
      </c>
      <c r="FD94" s="46">
        <f>FK94*12*60/(PI() * 'Drive Train'!$F$15)/FC$2*FC94</f>
        <v>-64171.857905585057</v>
      </c>
      <c r="FE94" s="2">
        <f>('DEPRECATED - DT-Prelim Calcs'!$C$6*FC94-FD94)/('DEPRECATED - DT-Prelim Calcs'!$C$6*FC94)*'DEPRECATED - DT-Prelim Calcs'!$C$7*FC94</f>
        <v>30.341293161812377</v>
      </c>
      <c r="FF94" s="57">
        <f>FE94/'DEPRECATED - DT-Prelim Calcs'!$C$7*('DEPRECATED - DT-Prelim Calcs'!$C$8-'DEPRECATED - DT-Prelim Calcs'!$C$9)+'DEPRECATED - DT-Prelim Calcs'!$C$9</f>
        <v>1617.9646940500115</v>
      </c>
      <c r="FG94" s="57">
        <f t="shared" si="113"/>
        <v>93</v>
      </c>
      <c r="FH94" s="2">
        <f t="shared" si="149"/>
        <v>0.78067567320338405</v>
      </c>
      <c r="FI94" s="57">
        <f>FH94*'DEPRECATED - DT-Prelim Calcs'!$C$21/FC$2/'DEPRECATED - DT-Prelim Calcs'!$C$19/'DEPRECATED - DT-Prelim Calcs'!$C$18*3.39*'DEPRECATED - DT-Prelim Calcs'!$C$20</f>
        <v>25.773080821789936</v>
      </c>
      <c r="FJ94" s="46">
        <f t="shared" si="150"/>
        <v>0</v>
      </c>
      <c r="FK94" s="57">
        <f>FI93*'DEPRECATED - DT-Prelim Calcs'!$C$11+FK93</f>
        <v>-223.50536293059213</v>
      </c>
      <c r="FL94" s="57">
        <f>FL93+0.5*FI94*'DEPRECATED - DT-Prelim Calcs'!$C$11^2+FK94*'DEPRECATED - DT-Prelim Calcs'!$C$11</f>
        <v>-325434.3169137676</v>
      </c>
      <c r="FM94" s="57">
        <f>MIN('Drive Train'!$F$35-FG93*'DEPRECATED - DT-Prelim Calcs'!$C$21*'Drive Train'!$F$39,FM93+FG$2)</f>
        <v>6.82</v>
      </c>
      <c r="FN94" s="57">
        <f>'Drive Train'!$F$35-FG94*'DEPRECATED - DT-Prelim Calcs'!$C$21*'Drive Train'!$F$39</f>
        <v>6.82</v>
      </c>
      <c r="FO94" s="1">
        <f>IF(FL94&gt;='Drive Train'!$F$29,1,0)</f>
        <v>0</v>
      </c>
      <c r="FP94" s="57">
        <f t="shared" si="151"/>
        <v>103.33333333333333</v>
      </c>
      <c r="FQ94" s="63">
        <f>FQ93+'DEPRECATED - DT-Prelim Calcs'!$C$11</f>
        <v>360</v>
      </c>
      <c r="FR94" s="2">
        <f>GB94/'Drive Train'!$F$35</f>
        <v>0.55000000000000004</v>
      </c>
      <c r="FS94" s="46">
        <f>FZ94*12*60/(PI() * 'Drive Train'!$F$15)/FR$2*FR94</f>
        <v>-199277.90410506551</v>
      </c>
      <c r="FT94" s="2">
        <f>('DEPRECATED - DT-Prelim Calcs'!$C$6*FR94-FS94)/('DEPRECATED - DT-Prelim Calcs'!$C$6*FR94)*'DEPRECATED - DT-Prelim Calcs'!$C$7*FR94</f>
        <v>91.430518554072776</v>
      </c>
      <c r="FU94" s="57">
        <f>FT94/'DEPRECATED - DT-Prelim Calcs'!$C$7*('DEPRECATED - DT-Prelim Calcs'!$C$8-'DEPRECATED - DT-Prelim Calcs'!$C$9)+'DEPRECATED - DT-Prelim Calcs'!$C$9</f>
        <v>4870.142128833003</v>
      </c>
      <c r="FV94" s="57">
        <f t="shared" si="114"/>
        <v>93</v>
      </c>
      <c r="FW94" s="2">
        <f t="shared" si="152"/>
        <v>0.7112822800297498</v>
      </c>
      <c r="FX94" s="57">
        <f>FW94*'DEPRECATED - DT-Prelim Calcs'!$C$21/FR$2/'DEPRECATED - DT-Prelim Calcs'!$C$19/'DEPRECATED - DT-Prelim Calcs'!$C$18*3.39*'DEPRECATED - DT-Prelim Calcs'!$C$20</f>
        <v>25.773080821789936</v>
      </c>
      <c r="FY94" s="46">
        <f t="shared" si="153"/>
        <v>0</v>
      </c>
      <c r="FZ94" s="57">
        <f>FX93*'DEPRECATED - DT-Prelim Calcs'!$C$11+FZ93</f>
        <v>-632.37373692853009</v>
      </c>
      <c r="GA94" s="57">
        <f>GA93+0.5*FX94*'DEPRECATED - DT-Prelim Calcs'!$C$11^2+FZ94*'DEPRECATED - DT-Prelim Calcs'!$C$11</f>
        <v>-335876.98128123529</v>
      </c>
      <c r="GB94" s="57">
        <f>MIN('Drive Train'!$F$35-FV93*'DEPRECATED - DT-Prelim Calcs'!$C$21*'Drive Train'!$F$39,GB93+FV$2)</f>
        <v>6.82</v>
      </c>
      <c r="GC94" s="57">
        <f>'Drive Train'!$F$35-FV94*'DEPRECATED - DT-Prelim Calcs'!$C$21*'Drive Train'!$F$39</f>
        <v>6.82</v>
      </c>
      <c r="GD94" s="1">
        <f>IF(GA94&gt;='Drive Train'!$F$29,1,0)</f>
        <v>0</v>
      </c>
      <c r="GE94" s="57">
        <f t="shared" si="154"/>
        <v>103.33333333333333</v>
      </c>
      <c r="GF94" s="63">
        <f>GF93+'DEPRECATED - DT-Prelim Calcs'!$C$11</f>
        <v>360</v>
      </c>
      <c r="GG94" s="2">
        <f>GQ94/'Drive Train'!$F$35</f>
        <v>0.85483870967741948</v>
      </c>
      <c r="GH94" s="46">
        <f>GO94*12*60/(PI() * 'Drive Train'!$F$15)/GG$2*GG94</f>
        <v>-417126.8497101728</v>
      </c>
      <c r="GI94" s="2">
        <f>('DEPRECATED - DT-Prelim Calcs'!$C$6*GG94-GH94)/('DEPRECATED - DT-Prelim Calcs'!$C$6*GG94)*'DEPRECATED - DT-Prelim Calcs'!$C$7*GG94</f>
        <v>190.66723592475344</v>
      </c>
      <c r="GJ94" s="57">
        <f>GI94/'DEPRECATED - DT-Prelim Calcs'!$C$7*('DEPRECATED - DT-Prelim Calcs'!$C$8-'DEPRECATED - DT-Prelim Calcs'!$C$9)+'DEPRECATED - DT-Prelim Calcs'!$C$9</f>
        <v>10153.159074334384</v>
      </c>
      <c r="GK94" s="57">
        <f t="shared" si="155"/>
        <v>29.999999999999982</v>
      </c>
      <c r="GL94" s="2">
        <f t="shared" si="156"/>
        <v>0.99579519204165001</v>
      </c>
      <c r="GM94" s="57">
        <f>GL94*'DEPRECATED - DT-Prelim Calcs'!$C$21/GG$2/'DEPRECATED - DT-Prelim Calcs'!$C$19/'DEPRECATED - DT-Prelim Calcs'!$C$18*3.39*'DEPRECATED - DT-Prelim Calcs'!$C$20</f>
        <v>25.773080821789936</v>
      </c>
      <c r="GN94" s="46">
        <f t="shared" si="157"/>
        <v>0</v>
      </c>
      <c r="GO94" s="57">
        <f>GM93*'DEPRECATED - DT-Prelim Calcs'!$C$11+GO93</f>
        <v>-1192.3105003195117</v>
      </c>
      <c r="GP94" s="57">
        <f>GP93+0.5*GM94*'DEPRECATED - DT-Prelim Calcs'!$C$11^2+GO94*'DEPRECATED - DT-Prelim Calcs'!$C$11</f>
        <v>-165337.60306964474</v>
      </c>
      <c r="GQ94" s="57">
        <f>MIN('Drive Train'!$F$35-GK93*'DEPRECATED - DT-Prelim Calcs'!$C$21*'Drive Train'!$F$39,GQ93+GK$2)</f>
        <v>10.600000000000001</v>
      </c>
      <c r="GR94" s="57">
        <f>'Drive Train'!$F$35-GK94*'DEPRECATED - DT-Prelim Calcs'!$C$21*'Drive Train'!$F$39</f>
        <v>10.600000000000001</v>
      </c>
      <c r="GS94" s="1">
        <f>IF(GP94&gt;='Drive Train'!$F$29,1,0)</f>
        <v>0</v>
      </c>
      <c r="GT94" s="57">
        <f t="shared" si="158"/>
        <v>33.333333333333314</v>
      </c>
      <c r="GU94" s="63">
        <f>GU93+'DEPRECATED - DT-Prelim Calcs'!$C$11</f>
        <v>360</v>
      </c>
      <c r="GV94" s="2">
        <f>HF94/'Drive Train'!$F$35</f>
        <v>0.83870967741935498</v>
      </c>
      <c r="GW94" s="46">
        <f>HD94*12*60/(PI() * 'Drive Train'!$F$15)/GV$2*GV94</f>
        <v>-34247.886021950893</v>
      </c>
      <c r="GX94" s="2">
        <f>('DEPRECATED - DT-Prelim Calcs'!$C$6*GV94-GW94)/('DEPRECATED - DT-Prelim Calcs'!$C$6*GV94)*'DEPRECATED - DT-Prelim Calcs'!$C$7*GV94</f>
        <v>17.506732219935554</v>
      </c>
      <c r="GY94" s="57">
        <f>GX94/'DEPRECATED - DT-Prelim Calcs'!$C$7*('DEPRECATED - DT-Prelim Calcs'!$C$8-'DEPRECATED - DT-Prelim Calcs'!$C$9)+'DEPRECATED - DT-Prelim Calcs'!$C$9</f>
        <v>934.69740407374752</v>
      </c>
      <c r="GZ94" s="57">
        <f t="shared" si="115"/>
        <v>33.333333333333314</v>
      </c>
      <c r="HA94" s="2">
        <f t="shared" si="159"/>
        <v>0.99579519204165001</v>
      </c>
      <c r="HB94" s="57">
        <f>HA94*'DEPRECATED - DT-Prelim Calcs'!$C$21/GV$2/'DEPRECATED - DT-Prelim Calcs'!$C$19/'DEPRECATED - DT-Prelim Calcs'!$C$18*3.39*'DEPRECATED - DT-Prelim Calcs'!$C$20</f>
        <v>25.773080821789936</v>
      </c>
      <c r="HC94" s="46">
        <f t="shared" si="160"/>
        <v>0</v>
      </c>
      <c r="HD94" s="57">
        <f>HB93*'DEPRECATED - DT-Prelim Calcs'!$C$11+HD93</f>
        <v>-99.776328404600449</v>
      </c>
      <c r="HE94" s="57">
        <f>HE93+0.5*HB94*'DEPRECATED - DT-Prelim Calcs'!$C$11^2+HD94*'DEPRECATED - DT-Prelim Calcs'!$C$11</f>
        <v>-161486.23515082811</v>
      </c>
      <c r="HF94" s="57">
        <f>MIN('Drive Train'!$F$35-GZ93*'DEPRECATED - DT-Prelim Calcs'!$C$21*'Drive Train'!$F$39,HF93+GZ$2)</f>
        <v>10.400000000000002</v>
      </c>
      <c r="HG94" s="57">
        <f>'Drive Train'!$F$35-GZ94*'DEPRECATED - DT-Prelim Calcs'!$C$21*'Drive Train'!$F$39</f>
        <v>10.400000000000002</v>
      </c>
      <c r="HH94" s="1">
        <f>IF(HE94&gt;='Drive Train'!$F$29,1,0)</f>
        <v>0</v>
      </c>
      <c r="HI94" s="57">
        <f t="shared" si="161"/>
        <v>37.037037037037017</v>
      </c>
      <c r="HJ94" s="63">
        <f>HJ93+'DEPRECATED - DT-Prelim Calcs'!$C$11</f>
        <v>360</v>
      </c>
      <c r="HK94" s="2">
        <f>HU94/'Drive Train'!$F$35</f>
        <v>0.82258064516129037</v>
      </c>
      <c r="HL94" s="46">
        <f>HS94*12*60/(PI() * 'Drive Train'!$F$15)/HK$2*HK94</f>
        <v>-301970.32637805847</v>
      </c>
      <c r="HM94" s="2">
        <f>('DEPRECATED - DT-Prelim Calcs'!$C$6*HK94-HL94)/('DEPRECATED - DT-Prelim Calcs'!$C$6*HK94)*'DEPRECATED - DT-Prelim Calcs'!$C$7*HK94</f>
        <v>138.52059694791956</v>
      </c>
      <c r="HN94" s="57">
        <f>HM94/'DEPRECATED - DT-Prelim Calcs'!$C$7*('DEPRECATED - DT-Prelim Calcs'!$C$8-'DEPRECATED - DT-Prelim Calcs'!$C$9)+'DEPRECATED - DT-Prelim Calcs'!$C$9</f>
        <v>7377.0537711278339</v>
      </c>
      <c r="HO94" s="57">
        <f t="shared" si="116"/>
        <v>36.66666666666665</v>
      </c>
      <c r="HP94" s="2">
        <f t="shared" si="162"/>
        <v>0.99579519204165001</v>
      </c>
      <c r="HQ94" s="57">
        <f>HP94*'DEPRECATED - DT-Prelim Calcs'!$C$21/HK$2/'DEPRECATED - DT-Prelim Calcs'!$C$19/'DEPRECATED - DT-Prelim Calcs'!$C$18*3.39*'DEPRECATED - DT-Prelim Calcs'!$C$20</f>
        <v>25.773080821789936</v>
      </c>
      <c r="HR94" s="46">
        <f t="shared" si="163"/>
        <v>0</v>
      </c>
      <c r="HS94" s="57">
        <f>HQ93*'DEPRECATED - DT-Prelim Calcs'!$C$11+HS93</f>
        <v>-896.99740171005783</v>
      </c>
      <c r="HT94" s="57">
        <f>HT93+0.5*HQ94*'DEPRECATED - DT-Prelim Calcs'!$C$11^2+HS94*'DEPRECATED - DT-Prelim Calcs'!$C$11</f>
        <v>-161550.29493032166</v>
      </c>
      <c r="HU94" s="57">
        <f>MIN('Drive Train'!$F$35-HO93*'DEPRECATED - DT-Prelim Calcs'!$C$21*'Drive Train'!$F$39,HU93+HO$2)</f>
        <v>10.200000000000001</v>
      </c>
      <c r="HV94" s="57">
        <f>'Drive Train'!$F$35-HO94*'DEPRECATED - DT-Prelim Calcs'!$C$21*'Drive Train'!$F$39</f>
        <v>10.200000000000001</v>
      </c>
      <c r="HW94" s="1">
        <f>IF(HT94&gt;='Drive Train'!$F$29,1,0)</f>
        <v>0</v>
      </c>
      <c r="HX94" s="57">
        <f t="shared" si="164"/>
        <v>40.740740740740726</v>
      </c>
      <c r="HY94" s="63">
        <f>HY93+'DEPRECATED - DT-Prelim Calcs'!$C$11</f>
        <v>360</v>
      </c>
      <c r="HZ94" s="2">
        <f>IJ94/'Drive Train'!$F$35</f>
        <v>0.80645161290322598</v>
      </c>
      <c r="IA94" s="46">
        <f>IH94*12*60/(PI() * 'Drive Train'!$F$15)/HZ$2*HZ94</f>
        <v>28213.813720963844</v>
      </c>
      <c r="IB94" s="2">
        <f>('DEPRECATED - DT-Prelim Calcs'!$C$6*HZ94-IA94)/('DEPRECATED - DT-Prelim Calcs'!$C$6*HZ94)*'DEPRECATED - DT-Prelim Calcs'!$C$7*HZ94</f>
        <v>-10.813541869474122</v>
      </c>
      <c r="IC94" s="57">
        <f>IB94/'DEPRECATED - DT-Prelim Calcs'!$C$7*('DEPRECATED - DT-Prelim Calcs'!$C$8-'DEPRECATED - DT-Prelim Calcs'!$C$9)+'DEPRECATED - DT-Prelim Calcs'!$C$9</f>
        <v>-572.97527877739822</v>
      </c>
      <c r="ID94" s="57">
        <f t="shared" si="117"/>
        <v>-572.97527877739822</v>
      </c>
      <c r="IE94" s="2">
        <f t="shared" si="165"/>
        <v>-13.374886986358087</v>
      </c>
      <c r="IF94" s="57">
        <f>IE94*'DEPRECATED - DT-Prelim Calcs'!$C$21/HZ$2/'DEPRECATED - DT-Prelim Calcs'!$C$19/'DEPRECATED - DT-Prelim Calcs'!$C$18*3.39*'DEPRECATED - DT-Prelim Calcs'!$C$20</f>
        <v>-346.16761160993383</v>
      </c>
      <c r="IG94" s="46">
        <f t="shared" si="166"/>
        <v>1</v>
      </c>
      <c r="IH94" s="57">
        <f>IF93*'DEPRECATED - DT-Prelim Calcs'!$C$11+IH93</f>
        <v>85.484796674089807</v>
      </c>
      <c r="II94" s="57">
        <f>II93+0.5*IF94*'DEPRECATED - DT-Prelim Calcs'!$C$11^2+IH94*'DEPRECATED - DT-Prelim Calcs'!$C$11</f>
        <v>-139147.64009474099</v>
      </c>
      <c r="IJ94" s="57">
        <f>MIN('Drive Train'!$F$35-ID93*'DEPRECATED - DT-Prelim Calcs'!$C$21*'Drive Train'!$F$39,IJ93+ID$2)</f>
        <v>10.000000000000002</v>
      </c>
      <c r="IK94" s="57">
        <f>'Drive Train'!$F$35-ID94*'DEPRECATED - DT-Prelim Calcs'!$C$21*'Drive Train'!$F$39</f>
        <v>46.778516726643893</v>
      </c>
      <c r="IL94" s="1">
        <f>IF(II94&gt;='Drive Train'!$F$29,1,0)</f>
        <v>0</v>
      </c>
      <c r="IM94" s="57">
        <f t="shared" si="167"/>
        <v>-636.63919864155343</v>
      </c>
      <c r="IN94" s="63">
        <f>IN93+'DEPRECATED - DT-Prelim Calcs'!$C$11</f>
        <v>360</v>
      </c>
      <c r="IO94" s="2">
        <f>IY94/'Drive Train'!$F$35</f>
        <v>0.79032258064516137</v>
      </c>
      <c r="IP94" s="46">
        <f>IW94*12*60/(PI() * 'Drive Train'!$F$15)/IO$2*IO94</f>
        <v>-161486.65498314393</v>
      </c>
      <c r="IQ94" s="2">
        <f>('DEPRECATED - DT-Prelim Calcs'!$C$6*IO94-IP94)/('DEPRECATED - DT-Prelim Calcs'!$C$6*IO94)*'DEPRECATED - DT-Prelim Calcs'!$C$7*IO94</f>
        <v>74.92209552617976</v>
      </c>
      <c r="IR94" s="57">
        <f>IQ94/'DEPRECATED - DT-Prelim Calcs'!$C$7*('DEPRECATED - DT-Prelim Calcs'!$C$8-'DEPRECATED - DT-Prelim Calcs'!$C$9)+'DEPRECATED - DT-Prelim Calcs'!$C$9</f>
        <v>3991.2912265596942</v>
      </c>
      <c r="IS94" s="57">
        <f t="shared" si="118"/>
        <v>43.333333333333321</v>
      </c>
      <c r="IT94" s="2">
        <f t="shared" si="168"/>
        <v>0.99579519204165001</v>
      </c>
      <c r="IU94" s="57">
        <f>IT94*'DEPRECATED - DT-Prelim Calcs'!$C$21/IO$2/'DEPRECATED - DT-Prelim Calcs'!$C$19/'DEPRECATED - DT-Prelim Calcs'!$C$18*3.39*'DEPRECATED - DT-Prelim Calcs'!$C$20</f>
        <v>25.773080821789936</v>
      </c>
      <c r="IV94" s="46">
        <f t="shared" si="169"/>
        <v>0</v>
      </c>
      <c r="IW94" s="57">
        <f>IU93*'DEPRECATED - DT-Prelim Calcs'!$C$11+IW93</f>
        <v>-499.27250658358321</v>
      </c>
      <c r="IX94" s="57">
        <f>IX93+0.5*IU94*'DEPRECATED - DT-Prelim Calcs'!$C$11^2+IW94*'DEPRECATED - DT-Prelim Calcs'!$C$11</f>
        <v>-181435.25811370366</v>
      </c>
      <c r="IY94" s="57">
        <f>MIN('Drive Train'!$F$35-IS93*'DEPRECATED - DT-Prelim Calcs'!$C$21*'Drive Train'!$F$39,IY93+IS$2)</f>
        <v>9.8000000000000007</v>
      </c>
      <c r="IZ94" s="57">
        <f>'Drive Train'!$F$35-IS94*'DEPRECATED - DT-Prelim Calcs'!$C$21*'Drive Train'!$F$39</f>
        <v>9.8000000000000007</v>
      </c>
      <c r="JA94" s="1">
        <f>IF(IX94&gt;='Drive Train'!$F$29,1,0)</f>
        <v>0</v>
      </c>
      <c r="JB94" s="57">
        <f t="shared" si="170"/>
        <v>48.148148148148138</v>
      </c>
      <c r="JC94" s="63">
        <f>JC93+'DEPRECATED - DT-Prelim Calcs'!$C$11</f>
        <v>360</v>
      </c>
      <c r="JD94" s="2">
        <f>JN94/'Drive Train'!$F$35</f>
        <v>0.77419354838709686</v>
      </c>
      <c r="JE94" s="46">
        <f>JL94*12*60/(PI() * 'Drive Train'!$F$15)/JD$2*JD94</f>
        <v>-127313.15088803302</v>
      </c>
      <c r="JF94" s="2">
        <f>('DEPRECATED - DT-Prelim Calcs'!$C$6*JD94-JE94)/('DEPRECATED - DT-Prelim Calcs'!$C$6*JD94)*'DEPRECATED - DT-Prelim Calcs'!$C$7*JD94</f>
        <v>59.431415014494632</v>
      </c>
      <c r="JG94" s="57">
        <f>JF94/'DEPRECATED - DT-Prelim Calcs'!$C$7*('DEPRECATED - DT-Prelim Calcs'!$C$8-'DEPRECATED - DT-Prelim Calcs'!$C$9)+'DEPRECATED - DT-Prelim Calcs'!$C$9</f>
        <v>3166.6213885309799</v>
      </c>
      <c r="JH94" s="57">
        <f t="shared" si="119"/>
        <v>46.666666666666657</v>
      </c>
      <c r="JI94" s="2">
        <f t="shared" si="171"/>
        <v>0.99579519204165001</v>
      </c>
      <c r="JJ94" s="57">
        <f>JI94*'DEPRECATED - DT-Prelim Calcs'!$C$21/JD$2/'DEPRECATED - DT-Prelim Calcs'!$C$19/'DEPRECATED - DT-Prelim Calcs'!$C$18*3.39*'DEPRECATED - DT-Prelim Calcs'!$C$20</f>
        <v>25.773080821789936</v>
      </c>
      <c r="JK94" s="46">
        <f t="shared" si="172"/>
        <v>0</v>
      </c>
      <c r="JL94" s="57">
        <f>JJ93*'DEPRECATED - DT-Prelim Calcs'!$C$11+JL93</f>
        <v>-401.81775425528383</v>
      </c>
      <c r="JM94" s="57">
        <f>JM93+0.5*JJ94*'DEPRECATED - DT-Prelim Calcs'!$C$11^2+JL94*'DEPRECATED - DT-Prelim Calcs'!$C$11</f>
        <v>-213046.19168265641</v>
      </c>
      <c r="JN94" s="57">
        <f>MIN('Drive Train'!$F$35-JH93*'DEPRECATED - DT-Prelim Calcs'!$C$21*'Drive Train'!$F$39,JN93+JH$2)</f>
        <v>9.6000000000000014</v>
      </c>
      <c r="JO94" s="57">
        <f>'Drive Train'!$F$35-JH94*'DEPRECATED - DT-Prelim Calcs'!$C$21*'Drive Train'!$F$39</f>
        <v>9.6000000000000014</v>
      </c>
      <c r="JP94" s="1">
        <f>IF(JM94&gt;='Drive Train'!$F$29,1,0)</f>
        <v>0</v>
      </c>
      <c r="JQ94" s="57">
        <f>MIN(JG94,'DEPRECATED - DT-Prelim Calcs'!$C$10)*'DEPRECATED - DT-Prelim Calcs'!$C$11*1000/60/60</f>
        <v>103.33333333333333</v>
      </c>
      <c r="JR94" s="63">
        <f>JR93+'DEPRECATED - DT-Prelim Calcs'!$C$11</f>
        <v>360</v>
      </c>
      <c r="JS94" s="2">
        <f>KC94/'Drive Train'!$F$35</f>
        <v>0.75806451612903225</v>
      </c>
      <c r="JT94" s="46">
        <f>KA94*12*60/(PI() * 'Drive Train'!$F$15)/JS$2*JS94</f>
        <v>-9919.5576557634231</v>
      </c>
      <c r="JU94" s="2">
        <f>('DEPRECATED - DT-Prelim Calcs'!$C$6*JS94-JT94)/('DEPRECATED - DT-Prelim Calcs'!$C$6*JS94)*'DEPRECATED - DT-Prelim Calcs'!$C$7*JS94</f>
        <v>6.3121388516739412</v>
      </c>
      <c r="JV94" s="57">
        <f>JU94/'DEPRECATED - DT-Prelim Calcs'!$C$7*('DEPRECATED - DT-Prelim Calcs'!$C$8-'DEPRECATED - DT-Prelim Calcs'!$C$9)+'DEPRECATED - DT-Prelim Calcs'!$C$9</f>
        <v>338.73627164720608</v>
      </c>
      <c r="JW94" s="57">
        <f t="shared" si="120"/>
        <v>49.999999999999993</v>
      </c>
      <c r="JX94" s="2">
        <f t="shared" si="173"/>
        <v>0.99579519204165001</v>
      </c>
      <c r="JY94" s="57">
        <f>JX94*'DEPRECATED - DT-Prelim Calcs'!$C$21/JS$2/'DEPRECATED - DT-Prelim Calcs'!$C$19/'DEPRECATED - DT-Prelim Calcs'!$C$18*3.39*'DEPRECATED - DT-Prelim Calcs'!$C$20</f>
        <v>25.773080821789936</v>
      </c>
      <c r="JZ94" s="46">
        <f t="shared" si="174"/>
        <v>0</v>
      </c>
      <c r="KA94" s="57">
        <f>JY93*'DEPRECATED - DT-Prelim Calcs'!$C$11+KA93</f>
        <v>-31.97360024790008</v>
      </c>
      <c r="KB94" s="57">
        <f>KB93+0.5*JY94*'DEPRECATED - DT-Prelim Calcs'!$C$11^2+KA94*'DEPRECATED - DT-Prelim Calcs'!$C$11</f>
        <v>-197673.30612149424</v>
      </c>
      <c r="KC94" s="57">
        <f>MIN('Drive Train'!$F$35-JW93*'DEPRECATED - DT-Prelim Calcs'!$C$21*'Drive Train'!$F$39,KC93+JW$2)</f>
        <v>9.4</v>
      </c>
      <c r="KD94" s="57">
        <f>'Drive Train'!$F$35-JW94*'DEPRECATED - DT-Prelim Calcs'!$C$21*'Drive Train'!$F$39</f>
        <v>9.4</v>
      </c>
      <c r="KE94" s="1">
        <f>IF(KB94&gt;='Drive Train'!$F$29,1,0)</f>
        <v>0</v>
      </c>
      <c r="KF94" s="57">
        <f>MIN(JV94,'DEPRECATED - DT-Prelim Calcs'!$C$10)*'DEPRECATED - DT-Prelim Calcs'!$C$11*1000/60/60</f>
        <v>103.33333333333333</v>
      </c>
      <c r="KG94" s="63">
        <f>KG93+'DEPRECATED - DT-Prelim Calcs'!$C$11</f>
        <v>360</v>
      </c>
      <c r="KH94" s="2">
        <f>KR94/'Drive Train'!$F$35</f>
        <v>0.74193548387096786</v>
      </c>
      <c r="KI94" s="46">
        <f>KP94*12*60/(PI() * 'Drive Train'!$F$15)/KH$2*KH94</f>
        <v>-191187.78733100291</v>
      </c>
      <c r="KJ94" s="2">
        <f>('DEPRECATED - DT-Prelim Calcs'!$C$6*KH94-KI94)/('DEPRECATED - DT-Prelim Calcs'!$C$6*KH94)*'DEPRECATED - DT-Prelim Calcs'!$C$7*KH94</f>
        <v>88.235075298064686</v>
      </c>
      <c r="KK94" s="57">
        <f>KJ94/'DEPRECATED - DT-Prelim Calcs'!$C$7*('DEPRECATED - DT-Prelim Calcs'!$C$8-'DEPRECATED - DT-Prelim Calcs'!$C$9)+'DEPRECATED - DT-Prelim Calcs'!$C$9</f>
        <v>4700.0278675276759</v>
      </c>
      <c r="KL94" s="57">
        <f t="shared" si="121"/>
        <v>53.333333333333329</v>
      </c>
      <c r="KM94" s="2">
        <f t="shared" si="175"/>
        <v>0.99579519204165001</v>
      </c>
      <c r="KN94" s="57">
        <f>KM94*'DEPRECATED - DT-Prelim Calcs'!$C$21/KH$2/'DEPRECATED - DT-Prelim Calcs'!$C$19/'DEPRECATED - DT-Prelim Calcs'!$C$18*3.39*'DEPRECATED - DT-Prelim Calcs'!$C$20</f>
        <v>25.773080821789936</v>
      </c>
      <c r="KO94" s="46">
        <f t="shared" si="176"/>
        <v>0</v>
      </c>
      <c r="KP94" s="57">
        <f>KN93*'DEPRECATED - DT-Prelim Calcs'!$C$11+KP93</f>
        <v>-629.65029055715513</v>
      </c>
      <c r="KQ94" s="57">
        <f>KQ93+0.5*KN94*'DEPRECATED - DT-Prelim Calcs'!$C$11^2+KP94*'DEPRECATED - DT-Prelim Calcs'!$C$11</f>
        <v>-176829.84804530142</v>
      </c>
      <c r="KR94" s="57">
        <f>MIN('Drive Train'!$F$35-KL93*'DEPRECATED - DT-Prelim Calcs'!$C$21*'Drive Train'!$F$39,KR93+KL$2)</f>
        <v>9.2000000000000011</v>
      </c>
      <c r="KS94" s="57">
        <f>'Drive Train'!$F$35-KL94*'DEPRECATED - DT-Prelim Calcs'!$C$21*'Drive Train'!$F$39</f>
        <v>9.2000000000000011</v>
      </c>
      <c r="KT94" s="1">
        <f>IF(KQ94&gt;='Drive Train'!$F$29,1,0)</f>
        <v>0</v>
      </c>
      <c r="KU94" s="57">
        <f>MIN(KK94,'DEPRECATED - DT-Prelim Calcs'!$C$10)*'DEPRECATED - DT-Prelim Calcs'!$C$11*1000/60/60</f>
        <v>103.33333333333333</v>
      </c>
      <c r="KV94" s="63">
        <f>KV93+'DEPRECATED - DT-Prelim Calcs'!$C$11</f>
        <v>360</v>
      </c>
      <c r="KW94" s="2">
        <f>LG94/'Drive Train'!$F$35</f>
        <v>0.72580645161290325</v>
      </c>
      <c r="KX94" s="46">
        <f>LE94*12*60/(PI() * 'Drive Train'!$F$15)/KW$2*KW94</f>
        <v>-260481.78970855265</v>
      </c>
      <c r="KY94" s="2">
        <f>('DEPRECATED - DT-Prelim Calcs'!$C$6*KW94-KX94)/('DEPRECATED - DT-Prelim Calcs'!$C$6*KW94)*'DEPRECATED - DT-Prelim Calcs'!$C$7*KW94</f>
        <v>119.52801403574394</v>
      </c>
      <c r="KZ94" s="57">
        <f>KY94/'DEPRECATED - DT-Prelim Calcs'!$C$7*('DEPRECATED - DT-Prelim Calcs'!$C$8-'DEPRECATED - DT-Prelim Calcs'!$C$9)+'DEPRECATED - DT-Prelim Calcs'!$C$9</f>
        <v>6365.9548550979034</v>
      </c>
      <c r="LA94" s="57">
        <f t="shared" si="122"/>
        <v>56.666666666666664</v>
      </c>
      <c r="LB94" s="2">
        <f t="shared" si="177"/>
        <v>0.99579519204165001</v>
      </c>
      <c r="LC94" s="57">
        <f>LB94*'DEPRECATED - DT-Prelim Calcs'!$C$21/KW$2/'DEPRECATED - DT-Prelim Calcs'!$C$19/'DEPRECATED - DT-Prelim Calcs'!$C$18*3.39*'DEPRECATED - DT-Prelim Calcs'!$C$20</f>
        <v>25.773080821789936</v>
      </c>
      <c r="LD94" s="46">
        <f t="shared" si="178"/>
        <v>0</v>
      </c>
      <c r="LE94" s="57">
        <f>LC93*'DEPRECATED - DT-Prelim Calcs'!$C$11+LE93</f>
        <v>-876.92397973571042</v>
      </c>
      <c r="LF94" s="57">
        <f>LF93+0.5*LC94*'DEPRECATED - DT-Prelim Calcs'!$C$11^2+LE94*'DEPRECATED - DT-Prelim Calcs'!$C$11</f>
        <v>-193434.46570563281</v>
      </c>
      <c r="LG94" s="57">
        <f>MIN('Drive Train'!$F$35-LA93*'DEPRECATED - DT-Prelim Calcs'!$C$21*'Drive Train'!$F$39,LG93+LA$2)</f>
        <v>9</v>
      </c>
      <c r="LH94" s="57">
        <f>'Drive Train'!$F$35-LA94*'DEPRECATED - DT-Prelim Calcs'!$C$21*'Drive Train'!$F$39</f>
        <v>9</v>
      </c>
      <c r="LI94" s="1">
        <f>IF(LF94&gt;='Drive Train'!$F$29,1,0)</f>
        <v>0</v>
      </c>
      <c r="LJ94" s="57">
        <f>MIN(KZ94,'DEPRECATED - DT-Prelim Calcs'!$C$10)*'DEPRECATED - DT-Prelim Calcs'!$C$11*1000/60/60</f>
        <v>103.33333333333333</v>
      </c>
      <c r="LK94" s="63">
        <f>LK93+'DEPRECATED - DT-Prelim Calcs'!$C$11</f>
        <v>360</v>
      </c>
      <c r="LL94" s="2">
        <f>LV94/'Drive Train'!$F$35</f>
        <v>0.70967741935483875</v>
      </c>
      <c r="LM94" s="46">
        <f>LT94*12*60/(PI() * 'Drive Train'!$F$15)/LL$2*LL94</f>
        <v>-35879.588337505622</v>
      </c>
      <c r="LN94" s="2">
        <f>('DEPRECATED - DT-Prelim Calcs'!$C$6*LL94-LM94)/('DEPRECATED - DT-Prelim Calcs'!$C$6*LL94)*'DEPRECATED - DT-Prelim Calcs'!$C$7*LL94</f>
        <v>17.933551078466653</v>
      </c>
      <c r="LO94" s="57">
        <f>LN94/'DEPRECATED - DT-Prelim Calcs'!$C$7*('DEPRECATED - DT-Prelim Calcs'!$C$8-'DEPRECATED - DT-Prelim Calcs'!$C$9)+'DEPRECATED - DT-Prelim Calcs'!$C$9</f>
        <v>957.41975243455261</v>
      </c>
      <c r="LP94" s="57">
        <f t="shared" si="123"/>
        <v>60</v>
      </c>
      <c r="LQ94" s="2">
        <f t="shared" si="179"/>
        <v>0.99579519204165001</v>
      </c>
      <c r="LR94" s="57">
        <f>LQ94*'DEPRECATED - DT-Prelim Calcs'!$C$21/LL$2/'DEPRECATED - DT-Prelim Calcs'!$C$19/'DEPRECATED - DT-Prelim Calcs'!$C$18*3.39*'DEPRECATED - DT-Prelim Calcs'!$C$20</f>
        <v>25.773080821789936</v>
      </c>
      <c r="LS94" s="46">
        <f t="shared" si="180"/>
        <v>0</v>
      </c>
      <c r="LT94" s="57">
        <f>LR93*'DEPRECATED - DT-Prelim Calcs'!$C$11+LT93</f>
        <v>-123.53552573879095</v>
      </c>
      <c r="LU94" s="57">
        <f>LU93+0.5*LR94*'DEPRECATED - DT-Prelim Calcs'!$C$11^2+LT94*'DEPRECATED - DT-Prelim Calcs'!$C$11</f>
        <v>-179322.90809426818</v>
      </c>
      <c r="LV94" s="57">
        <f>MIN('Drive Train'!$F$35-LP93*'DEPRECATED - DT-Prelim Calcs'!$C$21*'Drive Train'!$F$39,LV93+LP$2)</f>
        <v>8.8000000000000007</v>
      </c>
      <c r="LW94" s="57">
        <f>'Drive Train'!$F$35-LP94*'DEPRECATED - DT-Prelim Calcs'!$C$21*'Drive Train'!$F$39</f>
        <v>8.8000000000000007</v>
      </c>
      <c r="LX94" s="1">
        <f>IF(LU94&gt;='Drive Train'!$F$29,1,0)</f>
        <v>0</v>
      </c>
      <c r="LY94" s="57">
        <f>MIN(LO94,'DEPRECATED - DT-Prelim Calcs'!$C$10)*'DEPRECATED - DT-Prelim Calcs'!$C$11*1000/60/60</f>
        <v>103.33333333333333</v>
      </c>
      <c r="LZ94" s="63">
        <f>LZ93+'DEPRECATED - DT-Prelim Calcs'!$C$11</f>
        <v>360</v>
      </c>
    </row>
    <row r="95" spans="18:338" x14ac:dyDescent="0.2">
      <c r="R95" s="63">
        <f>R94+'DEPRECATED - DT-Prelim Calcs'!$C$11</f>
        <v>364</v>
      </c>
      <c r="S95" s="2">
        <f>AG95/'Drive Train'!$F$35</f>
        <v>0</v>
      </c>
      <c r="T95" s="46">
        <f>AE95*12*60/(PI() * 'Drive Train'!$F$15)/S$2*ABS(S95)</f>
        <v>0</v>
      </c>
      <c r="U95" s="2">
        <f>IF(OR(AD94=1,AND($C$32=Motors!$C$32,'DEPRECATED - DT-Prelim Calcs'!AI94=1)),0,IF(AG95=0,-(V94+$C$9)/($C$8-$C$9)*$C$7,($C$6*S95-T95)/($C$6*S95)*$C$7*S95))</f>
        <v>0</v>
      </c>
      <c r="V95" s="57">
        <f>IF(AND(AD94=1,AI94=1),0,ABS(U95/$C$7*($C$8-$C$9)+$C$9) *'Drive Train'!$AA$49 + V94*(1-'Drive Train'!$AA$49))</f>
        <v>0</v>
      </c>
      <c r="W95" s="57">
        <f t="shared" si="96"/>
        <v>0</v>
      </c>
      <c r="X95" s="2">
        <f>MAX(MIN(IF(AND(AI94=1,AG95&lt;0),-1,1)*(W95-$C$9)/($C$8-$C$9)*$C$7-$C$29*AE95/T$2 -  AI94*$C$29/2,X$2),MAX(X$4:X94)*-1)</f>
        <v>-0.2458281045106315</v>
      </c>
      <c r="Y95" s="57">
        <f t="shared" si="97"/>
        <v>0</v>
      </c>
      <c r="Z95" s="57">
        <f t="shared" si="98"/>
        <v>0</v>
      </c>
      <c r="AA95" s="57">
        <f t="shared" si="99"/>
        <v>0</v>
      </c>
      <c r="AB95" s="57" t="e">
        <f t="shared" si="100"/>
        <v>#N/A</v>
      </c>
      <c r="AC95" s="46">
        <f t="shared" si="124"/>
        <v>1</v>
      </c>
      <c r="AD95" s="1">
        <f t="shared" si="101"/>
        <v>1</v>
      </c>
      <c r="AE95" s="57">
        <f t="shared" si="102"/>
        <v>0</v>
      </c>
      <c r="AF95" s="57" t="e">
        <f t="shared" si="103"/>
        <v>#N/A</v>
      </c>
      <c r="AG95" s="57">
        <f>IF(AI94=0,MIN('Drive Train'!$F$35-W94*$C$21*'Drive Train'!$F$39,AG94+W$2)-$C$3,IF(AE94-1&lt;=0,0,IF($C$32=Motors!$C$30,MAX(MAX(AG$4:AG94)*-1,AG94-W$2),MAX(0,MAX(AG$4:AG94)*-1,AG94-W$2))))</f>
        <v>0</v>
      </c>
      <c r="AH95" s="57">
        <f>'Drive Train'!$F$35-ABS(W95)*'DEPRECATED - DT-Prelim Calcs'!$C$21*'Drive Train'!$F$39</f>
        <v>12.4</v>
      </c>
      <c r="AI95" s="1">
        <f>IF(AJ95&gt;='Drive Train'!$F$29,1,0)</f>
        <v>1</v>
      </c>
      <c r="AJ95" s="57">
        <f>AJ94+0.5*Y95*'DEPRECATED - DT-Prelim Calcs'!$C$11^2+AE95*'DEPRECATED - DT-Prelim Calcs'!$C$11</f>
        <v>784.33981740885292</v>
      </c>
      <c r="AK95" s="57">
        <f t="shared" si="181"/>
        <v>0</v>
      </c>
      <c r="AL95" s="63">
        <f>AL94+'DEPRECATED - DT-Prelim Calcs'!$C$11</f>
        <v>364</v>
      </c>
      <c r="AM95" s="2">
        <f>AW95/'Drive Train'!$F$35</f>
        <v>0.90171798764280287</v>
      </c>
      <c r="AN95" s="46">
        <f>AU95*12*60/(PI() * 'Drive Train'!$F$15)/AM$2*AM95</f>
        <v>4074.5129711003083</v>
      </c>
      <c r="AO95" s="2">
        <f>('DEPRECATED - DT-Prelim Calcs'!$C$6*AM95-AN95)/('DEPRECATED - DT-Prelim Calcs'!$C$6*AM95)*'DEPRECATED - DT-Prelim Calcs'!$C$7*AM95</f>
        <v>0.33081835015316169</v>
      </c>
      <c r="AP95" s="57">
        <f>AO95/'DEPRECATED - DT-Prelim Calcs'!$C$7*('DEPRECATED - DT-Prelim Calcs'!$C$8-'DEPRECATED - DT-Prelim Calcs'!$C$9)+'DEPRECATED - DT-Prelim Calcs'!$C$9</f>
        <v>20.311615902344666</v>
      </c>
      <c r="AQ95" s="57">
        <f t="shared" si="105"/>
        <v>20.311615902344666</v>
      </c>
      <c r="AR95" s="2">
        <f t="shared" si="125"/>
        <v>1.4512863133475662E-10</v>
      </c>
      <c r="AS95" s="57">
        <f>AR95*'DEPRECATED - DT-Prelim Calcs'!$C$21/AM$2/'DEPRECATED - DT-Prelim Calcs'!$C$19/'DEPRECATED - DT-Prelim Calcs'!$C$18*3.39*'DEPRECATED - DT-Prelim Calcs'!$C$20</f>
        <v>1.0517376996345225E-9</v>
      </c>
      <c r="AT95" s="46">
        <f t="shared" si="126"/>
        <v>0</v>
      </c>
      <c r="AU95" s="57">
        <f>AS94*'DEPRECATED - DT-Prelim Calcs'!$C$11+AU94</f>
        <v>39.432321266439658</v>
      </c>
      <c r="AV95" s="57">
        <f>AV94+0.5*AS95*'DEPRECATED - DT-Prelim Calcs'!$C$11^2+AU95*'DEPRECATED - DT-Prelim Calcs'!$C$11</f>
        <v>14308.751377206325</v>
      </c>
      <c r="AW95" s="57">
        <f>MIN('Drive Train'!$F$35-AQ94*'DEPRECATED - DT-Prelim Calcs'!$C$21*'Drive Train'!$F$39,AW94+AQ$2)</f>
        <v>11.181303046770756</v>
      </c>
      <c r="AX95" s="57">
        <f>'Drive Train'!$F$35-AQ95*'DEPRECATED - DT-Prelim Calcs'!$C$21*'Drive Train'!$F$39</f>
        <v>11.18130304585932</v>
      </c>
      <c r="AY95" s="1">
        <f>IF(AV95&gt;='Drive Train'!$F$29,1,0)</f>
        <v>1</v>
      </c>
      <c r="AZ95" s="57">
        <f t="shared" si="127"/>
        <v>22.568462113716297</v>
      </c>
      <c r="BA95" s="63">
        <f>BA94+'DEPRECATED - DT-Prelim Calcs'!$C$11</f>
        <v>364</v>
      </c>
      <c r="BB95" s="2">
        <f>BL95/'Drive Train'!$F$35</f>
        <v>1.294764511070494</v>
      </c>
      <c r="BC95" s="46">
        <f>BJ95*12*60/(PI() * 'Drive Train'!$F$15)/BB$2*BB95</f>
        <v>-4259.090949875992</v>
      </c>
      <c r="BD95" s="2">
        <f>('DEPRECATED - DT-Prelim Calcs'!$C$6*BB95-BC95)/('DEPRECATED - DT-Prelim Calcs'!$C$6*BB95)*'DEPRECATED - DT-Prelim Calcs'!$C$7*BB95</f>
        <v>5.0461628073649081</v>
      </c>
      <c r="BE95" s="57">
        <f>BD95/'DEPRECATED - DT-Prelim Calcs'!$C$7*('DEPRECATED - DT-Prelim Calcs'!$C$8-'DEPRECATED - DT-Prelim Calcs'!$C$9)+'DEPRECATED - DT-Prelim Calcs'!$C$9</f>
        <v>271.34011957880404</v>
      </c>
      <c r="BF95" s="57">
        <f t="shared" si="106"/>
        <v>93</v>
      </c>
      <c r="BG95" s="2">
        <f t="shared" si="128"/>
        <v>1.9370342982489628</v>
      </c>
      <c r="BH95" s="57">
        <f>BG95*'DEPRECATED - DT-Prelim Calcs'!$C$21/BB$2/'DEPRECATED - DT-Prelim Calcs'!$C$19/'DEPRECATED - DT-Prelim Calcs'!$C$18*3.39*'DEPRECATED - DT-Prelim Calcs'!$C$20</f>
        <v>20.276476818314368</v>
      </c>
      <c r="BI95" s="46">
        <f t="shared" si="129"/>
        <v>0</v>
      </c>
      <c r="BJ95" s="57">
        <f>BH94*'DEPRECATED - DT-Prelim Calcs'!$C$11+BJ94</f>
        <v>-19.873422073008285</v>
      </c>
      <c r="BK95" s="57">
        <f>BK94+0.5*BH95*'DEPRECATED - DT-Prelim Calcs'!$C$11^2+BJ95*'DEPRECATED - DT-Prelim Calcs'!$C$11</f>
        <v>7561.466629508187</v>
      </c>
      <c r="BL95" s="57">
        <f>MIN('Drive Train'!$F$35-BF94*'DEPRECATED - DT-Prelim Calcs'!$C$21*'Drive Train'!$F$39,BL94+BF$2)</f>
        <v>16.055079937274126</v>
      </c>
      <c r="BM95" s="57">
        <f>'Drive Train'!$F$35-BF95*'DEPRECATED - DT-Prelim Calcs'!$C$21*'Drive Train'!$F$39</f>
        <v>6.82</v>
      </c>
      <c r="BN95" s="1">
        <f>IF(BK95&gt;='Drive Train'!$F$29,1,0)</f>
        <v>1</v>
      </c>
      <c r="BO95" s="57">
        <f t="shared" si="130"/>
        <v>103.33333333333333</v>
      </c>
      <c r="BP95" s="63">
        <f>BP94+'DEPRECATED - DT-Prelim Calcs'!$C$11</f>
        <v>364</v>
      </c>
      <c r="BQ95" s="2">
        <f>CA95/'Drive Train'!$F$35</f>
        <v>0.71064720484476585</v>
      </c>
      <c r="BR95" s="46">
        <f>BY95*12*60/(PI() * 'Drive Train'!$F$15)/BQ$2*BQ95</f>
        <v>9297.1949353491291</v>
      </c>
      <c r="BS95" s="2">
        <f>('DEPRECATED - DT-Prelim Calcs'!$C$6*BQ95-BR95)/('DEPRECATED - DT-Prelim Calcs'!$C$6*BQ95)*'DEPRECATED - DT-Prelim Calcs'!$C$7*BQ95</f>
        <v>-2.4911375710692178</v>
      </c>
      <c r="BT95" s="57">
        <f>BS95/'DEPRECATED - DT-Prelim Calcs'!$C$7*('DEPRECATED - DT-Prelim Calcs'!$C$8-'DEPRECATED - DT-Prelim Calcs'!$C$9)+'DEPRECATED - DT-Prelim Calcs'!$C$9</f>
        <v>-129.9194814805729</v>
      </c>
      <c r="BU95" s="57">
        <f t="shared" si="107"/>
        <v>-129.9194814805729</v>
      </c>
      <c r="BV95" s="2">
        <f t="shared" si="131"/>
        <v>-3.448954490582449</v>
      </c>
      <c r="BW95" s="57">
        <f>BV95*'DEPRECATED - DT-Prelim Calcs'!$C$21/BQ$2/'DEPRECATED - DT-Prelim Calcs'!$C$19/'DEPRECATED - DT-Prelim Calcs'!$C$18*3.39*'DEPRECATED - DT-Prelim Calcs'!$C$20</f>
        <v>-47.211545515814706</v>
      </c>
      <c r="BX95" s="46">
        <f t="shared" si="132"/>
        <v>1</v>
      </c>
      <c r="BY95" s="57">
        <f>BW94*'DEPRECATED - DT-Prelim Calcs'!$C$11+BY94</f>
        <v>60.442002537724974</v>
      </c>
      <c r="BZ95" s="57">
        <f>BZ94+0.5*BW95*'DEPRECATED - DT-Prelim Calcs'!$C$11^2+BY95*'DEPRECATED - DT-Prelim Calcs'!$C$11</f>
        <v>-8223.4229160446321</v>
      </c>
      <c r="CA95" s="57">
        <f>MIN('Drive Train'!$F$35-BU94*'DEPRECATED - DT-Prelim Calcs'!$C$21*'Drive Train'!$F$39,CA94+BU$2)</f>
        <v>8.8120253400750972</v>
      </c>
      <c r="CB95" s="57">
        <f>'Drive Train'!$F$35-BU95*'DEPRECATED - DT-Prelim Calcs'!$C$21*'Drive Train'!$F$39</f>
        <v>20.195168888834374</v>
      </c>
      <c r="CC95" s="1">
        <f>IF(BZ95&gt;='Drive Train'!$F$29,1,0)</f>
        <v>0</v>
      </c>
      <c r="CD95" s="57">
        <f t="shared" si="133"/>
        <v>-144.35497942285878</v>
      </c>
      <c r="CE95" s="63">
        <f>CE94+'DEPRECATED - DT-Prelim Calcs'!$C$11</f>
        <v>364</v>
      </c>
      <c r="CF95" s="2">
        <f>CP95/'Drive Train'!$F$35</f>
        <v>0.55000000000000004</v>
      </c>
      <c r="CG95" s="46">
        <f>CN95*12*60/(PI() * 'Drive Train'!$F$15)/CF$2*CF95</f>
        <v>-25912.874155361893</v>
      </c>
      <c r="CH95" s="2">
        <f>('DEPRECATED - DT-Prelim Calcs'!$C$6*CF95-CG95)/('DEPRECATED - DT-Prelim Calcs'!$C$6*CF95)*'DEPRECATED - DT-Prelim Calcs'!$C$7*CF95</f>
        <v>13.04220294829684</v>
      </c>
      <c r="CI95" s="57">
        <f>CH95/'DEPRECATED - DT-Prelim Calcs'!$C$7*('DEPRECATED - DT-Prelim Calcs'!$C$8-'DEPRECATED - DT-Prelim Calcs'!$C$9)+'DEPRECATED - DT-Prelim Calcs'!$C$9</f>
        <v>697.0214266665912</v>
      </c>
      <c r="CJ95" s="57">
        <f t="shared" si="108"/>
        <v>93</v>
      </c>
      <c r="CK95" s="2">
        <f t="shared" si="134"/>
        <v>1.5241763143494644</v>
      </c>
      <c r="CL95" s="57">
        <f>CK95*'DEPRECATED - DT-Prelim Calcs'!$C$21/CF$2/'DEPRECATED - DT-Prelim Calcs'!$C$19/'DEPRECATED - DT-Prelim Calcs'!$C$18*3.39*'DEPRECATED - DT-Prelim Calcs'!$C$20</f>
        <v>25.773080821789936</v>
      </c>
      <c r="CM95" s="46">
        <f t="shared" si="135"/>
        <v>0</v>
      </c>
      <c r="CN95" s="57">
        <f>CL94*'DEPRECATED - DT-Prelim Calcs'!$C$11+CN94</f>
        <v>-176.20713220753623</v>
      </c>
      <c r="CO95" s="57">
        <f>CO94+0.5*CL95*'DEPRECATED - DT-Prelim Calcs'!$C$11^2+CN95*'DEPRECATED - DT-Prelim Calcs'!$C$11</f>
        <v>-31481.060307961092</v>
      </c>
      <c r="CP95" s="57">
        <f>MIN('Drive Train'!$F$35-CJ94*'DEPRECATED - DT-Prelim Calcs'!$C$21*'Drive Train'!$F$39,CP94+CJ$2)</f>
        <v>6.82</v>
      </c>
      <c r="CQ95" s="57">
        <f>'Drive Train'!$F$35-CJ95*'DEPRECATED - DT-Prelim Calcs'!$C$21*'Drive Train'!$F$39</f>
        <v>6.82</v>
      </c>
      <c r="CR95" s="1">
        <f>IF(CO95&gt;='Drive Train'!$F$29,1,0)</f>
        <v>0</v>
      </c>
      <c r="CS95" s="57">
        <f t="shared" si="136"/>
        <v>103.33333333333333</v>
      </c>
      <c r="CT95" s="63">
        <f>CT94+'DEPRECATED - DT-Prelim Calcs'!$C$11</f>
        <v>364</v>
      </c>
      <c r="CU95" s="2">
        <f>DE95/'Drive Train'!$F$35</f>
        <v>0.96538155159010508</v>
      </c>
      <c r="CV95" s="46">
        <f>DC95*12*60/(PI() * 'Drive Train'!$F$15)/CU$2*CU95</f>
        <v>-2265.6937817271396</v>
      </c>
      <c r="CW95" s="2">
        <f>('DEPRECATED - DT-Prelim Calcs'!$C$6*CU95-CV95)/('DEPRECATED - DT-Prelim Calcs'!$C$6*CU95)*'DEPRECATED - DT-Prelim Calcs'!$C$7*CU95</f>
        <v>3.3510201986121548</v>
      </c>
      <c r="CX95" s="57">
        <f>CW95/'DEPRECATED - DT-Prelim Calcs'!$C$7*('DEPRECATED - DT-Prelim Calcs'!$C$8-'DEPRECATED - DT-Prelim Calcs'!$C$9)+'DEPRECATED - DT-Prelim Calcs'!$C$9</f>
        <v>181.09663546968443</v>
      </c>
      <c r="CY95" s="57">
        <f t="shared" si="109"/>
        <v>93</v>
      </c>
      <c r="CZ95" s="2">
        <f t="shared" si="137"/>
        <v>1.2803081040535502</v>
      </c>
      <c r="DA95" s="57">
        <f>CZ95*'DEPRECATED - DT-Prelim Calcs'!$C$21/CU$2/'DEPRECATED - DT-Prelim Calcs'!$C$19/'DEPRECATED - DT-Prelim Calcs'!$C$18*3.39*'DEPRECATED - DT-Prelim Calcs'!$C$20</f>
        <v>25.773080821789936</v>
      </c>
      <c r="DB95" s="46">
        <f t="shared" si="138"/>
        <v>0</v>
      </c>
      <c r="DC95" s="57">
        <f>DA94*'DEPRECATED - DT-Prelim Calcs'!$C$11+DC94</f>
        <v>-7.3731333774029579</v>
      </c>
      <c r="DD95" s="57">
        <f>DD94+0.5*DA95*'DEPRECATED - DT-Prelim Calcs'!$C$11^2+DC95*'DEPRECATED - DT-Prelim Calcs'!$C$11</f>
        <v>-57146.056457592313</v>
      </c>
      <c r="DE95" s="57">
        <f>MIN('Drive Train'!$F$35-CY94*'DEPRECATED - DT-Prelim Calcs'!$C$21*'Drive Train'!$F$39,DE94+CY$2)</f>
        <v>11.970731239717303</v>
      </c>
      <c r="DF95" s="57">
        <f>'Drive Train'!$F$35-CY95*'DEPRECATED - DT-Prelim Calcs'!$C$21*'Drive Train'!$F$39</f>
        <v>6.82</v>
      </c>
      <c r="DG95" s="1">
        <f>IF(DD95&gt;='Drive Train'!$F$29,1,0)</f>
        <v>0</v>
      </c>
      <c r="DH95" s="57">
        <f t="shared" si="139"/>
        <v>103.33333333333333</v>
      </c>
      <c r="DI95" s="63">
        <f>DI94+'DEPRECATED - DT-Prelim Calcs'!$C$11</f>
        <v>364</v>
      </c>
      <c r="DJ95" s="2">
        <f>DT95/'Drive Train'!$F$35</f>
        <v>0.55000000000000004</v>
      </c>
      <c r="DK95" s="46">
        <f>DR95*12*60/(PI() * 'Drive Train'!$F$15)/DJ$2*DJ95</f>
        <v>-123705.16402877562</v>
      </c>
      <c r="DL95" s="2">
        <f>('DEPRECATED - DT-Prelim Calcs'!$C$6*DJ95-DK95)/('DEPRECATED - DT-Prelim Calcs'!$C$6*DJ95)*'DEPRECATED - DT-Prelim Calcs'!$C$7*DJ95</f>
        <v>57.259729889183724</v>
      </c>
      <c r="DM95" s="57">
        <f>DL95/'DEPRECATED - DT-Prelim Calcs'!$C$7*('DEPRECATED - DT-Prelim Calcs'!$C$8-'DEPRECATED - DT-Prelim Calcs'!$C$9)+'DEPRECATED - DT-Prelim Calcs'!$C$9</f>
        <v>3051.0084418183701</v>
      </c>
      <c r="DN95" s="57">
        <f t="shared" si="110"/>
        <v>93</v>
      </c>
      <c r="DO95" s="2">
        <f t="shared" si="140"/>
        <v>1.1037138828047846</v>
      </c>
      <c r="DP95" s="57">
        <f>DO95*'DEPRECATED - DT-Prelim Calcs'!$C$21/DJ$2/'DEPRECATED - DT-Prelim Calcs'!$C$19/'DEPRECATED - DT-Prelim Calcs'!$C$18*3.39*'DEPRECATED - DT-Prelim Calcs'!$C$20</f>
        <v>25.773080821789936</v>
      </c>
      <c r="DQ95" s="46">
        <f t="shared" si="141"/>
        <v>0</v>
      </c>
      <c r="DR95" s="57">
        <f>DP94*'DEPRECATED - DT-Prelim Calcs'!$C$11+DR94</f>
        <v>-609.13986602495584</v>
      </c>
      <c r="DS95" s="57">
        <f>DS94+0.5*DP95*'DEPRECATED - DT-Prelim Calcs'!$C$11^2+DR95*'DEPRECATED - DT-Prelim Calcs'!$C$11</f>
        <v>-100334.29420928523</v>
      </c>
      <c r="DT95" s="57">
        <f>MIN('Drive Train'!$F$35-DN94*'DEPRECATED - DT-Prelim Calcs'!$C$21*'Drive Train'!$F$39,DT94+DN$2)</f>
        <v>6.82</v>
      </c>
      <c r="DU95" s="57">
        <f>'Drive Train'!$F$35-DN95*'DEPRECATED - DT-Prelim Calcs'!$C$21*'Drive Train'!$F$39</f>
        <v>6.82</v>
      </c>
      <c r="DV95" s="1">
        <f>IF(DS95&gt;='Drive Train'!$F$29,1,0)</f>
        <v>0</v>
      </c>
      <c r="DW95" s="57">
        <f t="shared" si="142"/>
        <v>103.33333333333333</v>
      </c>
      <c r="DX95" s="63">
        <f>DX94+'DEPRECATED - DT-Prelim Calcs'!$C$11</f>
        <v>364</v>
      </c>
      <c r="DY95" s="2">
        <f>EI95/'Drive Train'!$F$35</f>
        <v>0.55000000000000004</v>
      </c>
      <c r="DZ95" s="46">
        <f>EG95*12*60/(PI() * 'Drive Train'!$F$15)/DY$2*DY95</f>
        <v>711.45659681804216</v>
      </c>
      <c r="EA95" s="2">
        <f>('DEPRECATED - DT-Prelim Calcs'!$C$6*DY95-DZ95)/('DEPRECATED - DT-Prelim Calcs'!$C$6*DY95)*'DEPRECATED - DT-Prelim Calcs'!$C$7*DY95</f>
        <v>1.003809493746439</v>
      </c>
      <c r="EB95" s="57">
        <f>EA95/'DEPRECATED - DT-Prelim Calcs'!$C$7*('DEPRECATED - DT-Prelim Calcs'!$C$8-'DEPRECATED - DT-Prelim Calcs'!$C$9)+'DEPRECATED - DT-Prelim Calcs'!$C$9</f>
        <v>56.139318691978481</v>
      </c>
      <c r="EC95" s="57">
        <f t="shared" si="111"/>
        <v>56.139318691978481</v>
      </c>
      <c r="ED95" s="2">
        <f t="shared" si="143"/>
        <v>0.90910505365519056</v>
      </c>
      <c r="EE95" s="57">
        <f>ED95*'DEPRECATED - DT-Prelim Calcs'!$C$21/DY$2/'DEPRECATED - DT-Prelim Calcs'!$C$19/'DEPRECATED - DT-Prelim Calcs'!$C$18*3.39*'DEPRECATED - DT-Prelim Calcs'!$C$20</f>
        <v>24.15682451193188</v>
      </c>
      <c r="EF95" s="46">
        <f t="shared" si="144"/>
        <v>0</v>
      </c>
      <c r="EG95" s="57">
        <f>EE94*'DEPRECATED - DT-Prelim Calcs'!$C$11+EG94</f>
        <v>3.0786595288037972</v>
      </c>
      <c r="EH95" s="57">
        <f>EH94+0.5*EE95*'DEPRECATED - DT-Prelim Calcs'!$C$11^2+EG95*'DEPRECATED - DT-Prelim Calcs'!$C$11</f>
        <v>-162501.41611774082</v>
      </c>
      <c r="EI95" s="57">
        <f>MIN('Drive Train'!$F$35-EC94*'DEPRECATED - DT-Prelim Calcs'!$C$21*'Drive Train'!$F$39,EI94+EC$2)</f>
        <v>6.82</v>
      </c>
      <c r="EJ95" s="57">
        <f>'Drive Train'!$F$35-EC95*'DEPRECATED - DT-Prelim Calcs'!$C$21*'Drive Train'!$F$39</f>
        <v>9.0316408784812907</v>
      </c>
      <c r="EK95" s="1">
        <f>IF(EH95&gt;='Drive Train'!$F$29,1,0)</f>
        <v>0</v>
      </c>
      <c r="EL95" s="57">
        <f t="shared" si="145"/>
        <v>62.37702076886498</v>
      </c>
      <c r="EM95" s="63">
        <f>EM94+'DEPRECATED - DT-Prelim Calcs'!$C$11</f>
        <v>364</v>
      </c>
      <c r="EN95" s="2">
        <f>EX95/'Drive Train'!$F$35</f>
        <v>0.55000000000000004</v>
      </c>
      <c r="EO95" s="46">
        <f>EV95*12*60/(PI() * 'Drive Train'!$F$15)/EN$2*EN95</f>
        <v>-96395.082744473402</v>
      </c>
      <c r="EP95" s="2">
        <f>('DEPRECATED - DT-Prelim Calcs'!$C$6*EN95-EO95)/('DEPRECATED - DT-Prelim Calcs'!$C$6*EN95)*'DEPRECATED - DT-Prelim Calcs'!$C$7*EN95</f>
        <v>44.911269120859451</v>
      </c>
      <c r="EQ95" s="57">
        <f>EP95/'DEPRECATED - DT-Prelim Calcs'!$C$7*('DEPRECATED - DT-Prelim Calcs'!$C$8-'DEPRECATED - DT-Prelim Calcs'!$C$9)+'DEPRECATED - DT-Prelim Calcs'!$C$9</f>
        <v>2393.6194307909823</v>
      </c>
      <c r="ER95" s="57">
        <f t="shared" si="112"/>
        <v>93</v>
      </c>
      <c r="ES95" s="2">
        <f t="shared" si="146"/>
        <v>0.86507304327942547</v>
      </c>
      <c r="ET95" s="57">
        <f>ES95*'DEPRECATED - DT-Prelim Calcs'!$C$21/EN$2/'DEPRECATED - DT-Prelim Calcs'!$C$19/'DEPRECATED - DT-Prelim Calcs'!$C$18*3.39*'DEPRECATED - DT-Prelim Calcs'!$C$20</f>
        <v>25.773080821789936</v>
      </c>
      <c r="EU95" s="46">
        <f t="shared" si="147"/>
        <v>0</v>
      </c>
      <c r="EV95" s="57">
        <f>ET94*'DEPRECATED - DT-Prelim Calcs'!$C$11+EV94</f>
        <v>-372.03204397078355</v>
      </c>
      <c r="EW95" s="57">
        <f>EW94+0.5*ET95*'DEPRECATED - DT-Prelim Calcs'!$C$11^2+EV95*'DEPRECATED - DT-Prelim Calcs'!$C$11</f>
        <v>-214565.53451361816</v>
      </c>
      <c r="EX95" s="57">
        <f>MIN('Drive Train'!$F$35-ER94*'DEPRECATED - DT-Prelim Calcs'!$C$21*'Drive Train'!$F$39,EX94+ER$2)</f>
        <v>6.82</v>
      </c>
      <c r="EY95" s="57">
        <f>'Drive Train'!$F$35-ER95*'DEPRECATED - DT-Prelim Calcs'!$C$21*'Drive Train'!$F$39</f>
        <v>6.82</v>
      </c>
      <c r="EZ95" s="1">
        <f>IF(EW95&gt;='Drive Train'!$F$29,1,0)</f>
        <v>0</v>
      </c>
      <c r="FA95" s="57">
        <f t="shared" si="148"/>
        <v>103.33333333333333</v>
      </c>
      <c r="FB95" s="63">
        <f>FB94+'DEPRECATED - DT-Prelim Calcs'!$C$11</f>
        <v>364</v>
      </c>
      <c r="FC95" s="2">
        <f>FM95/'Drive Train'!$F$35</f>
        <v>0.55000000000000004</v>
      </c>
      <c r="FD95" s="46">
        <f>FK95*12*60/(PI() * 'Drive Train'!$F$15)/FC$2*FC95</f>
        <v>-34572.452171438614</v>
      </c>
      <c r="FE95" s="2">
        <f>('DEPRECATED - DT-Prelim Calcs'!$C$6*FC95-FD95)/('DEPRECATED - DT-Prelim Calcs'!$C$6*FC95)*'DEPRECATED - DT-Prelim Calcs'!$C$7*FC95</f>
        <v>16.957696948061361</v>
      </c>
      <c r="FF95" s="57">
        <f>FE95/'DEPRECATED - DT-Prelim Calcs'!$C$7*('DEPRECATED - DT-Prelim Calcs'!$C$8-'DEPRECATED - DT-Prelim Calcs'!$C$9)+'DEPRECATED - DT-Prelim Calcs'!$C$9</f>
        <v>905.4686798490759</v>
      </c>
      <c r="FG95" s="57">
        <f t="shared" si="113"/>
        <v>93</v>
      </c>
      <c r="FH95" s="2">
        <f t="shared" si="149"/>
        <v>0.78067567320338405</v>
      </c>
      <c r="FI95" s="57">
        <f>FH95*'DEPRECATED - DT-Prelim Calcs'!$C$21/FC$2/'DEPRECATED - DT-Prelim Calcs'!$C$19/'DEPRECATED - DT-Prelim Calcs'!$C$18*3.39*'DEPRECATED - DT-Prelim Calcs'!$C$20</f>
        <v>25.773080821789936</v>
      </c>
      <c r="FJ95" s="46">
        <f t="shared" si="150"/>
        <v>0</v>
      </c>
      <c r="FK95" s="57">
        <f>FI94*'DEPRECATED - DT-Prelim Calcs'!$C$11+FK94</f>
        <v>-120.41303964343238</v>
      </c>
      <c r="FL95" s="57">
        <f>FL94+0.5*FI95*'DEPRECATED - DT-Prelim Calcs'!$C$11^2+FK95*'DEPRECATED - DT-Prelim Calcs'!$C$11</f>
        <v>-325709.78442576702</v>
      </c>
      <c r="FM95" s="57">
        <f>MIN('Drive Train'!$F$35-FG94*'DEPRECATED - DT-Prelim Calcs'!$C$21*'Drive Train'!$F$39,FM94+FG$2)</f>
        <v>6.82</v>
      </c>
      <c r="FN95" s="57">
        <f>'Drive Train'!$F$35-FG95*'DEPRECATED - DT-Prelim Calcs'!$C$21*'Drive Train'!$F$39</f>
        <v>6.82</v>
      </c>
      <c r="FO95" s="1">
        <f>IF(FL95&gt;='Drive Train'!$F$29,1,0)</f>
        <v>0</v>
      </c>
      <c r="FP95" s="57">
        <f t="shared" si="151"/>
        <v>103.33333333333333</v>
      </c>
      <c r="FQ95" s="63">
        <f>FQ94+'DEPRECATED - DT-Prelim Calcs'!$C$11</f>
        <v>364</v>
      </c>
      <c r="FR95" s="2">
        <f>GB95/'Drive Train'!$F$35</f>
        <v>0.55000000000000004</v>
      </c>
      <c r="FS95" s="46">
        <f>FZ95*12*60/(PI() * 'Drive Train'!$F$15)/FR$2*FR95</f>
        <v>-166790.75147002668</v>
      </c>
      <c r="FT95" s="2">
        <f>('DEPRECATED - DT-Prelim Calcs'!$C$6*FR95-FS95)/('DEPRECATED - DT-Prelim Calcs'!$C$6*FR95)*'DEPRECATED - DT-Prelim Calcs'!$C$7*FR95</f>
        <v>76.741205636541139</v>
      </c>
      <c r="FU95" s="57">
        <f>FT95/'DEPRECATED - DT-Prelim Calcs'!$C$7*('DEPRECATED - DT-Prelim Calcs'!$C$8-'DEPRECATED - DT-Prelim Calcs'!$C$9)+'DEPRECATED - DT-Prelim Calcs'!$C$9</f>
        <v>4088.1343083685592</v>
      </c>
      <c r="FV95" s="57">
        <f t="shared" si="114"/>
        <v>93</v>
      </c>
      <c r="FW95" s="2">
        <f t="shared" si="152"/>
        <v>0.7112822800297498</v>
      </c>
      <c r="FX95" s="57">
        <f>FW95*'DEPRECATED - DT-Prelim Calcs'!$C$21/FR$2/'DEPRECATED - DT-Prelim Calcs'!$C$19/'DEPRECATED - DT-Prelim Calcs'!$C$18*3.39*'DEPRECATED - DT-Prelim Calcs'!$C$20</f>
        <v>25.773080821789936</v>
      </c>
      <c r="FY95" s="46">
        <f t="shared" si="153"/>
        <v>0</v>
      </c>
      <c r="FZ95" s="57">
        <f>FX94*'DEPRECATED - DT-Prelim Calcs'!$C$11+FZ94</f>
        <v>-529.28141364137036</v>
      </c>
      <c r="GA95" s="57">
        <f>GA94+0.5*FX95*'DEPRECATED - DT-Prelim Calcs'!$C$11^2+FZ95*'DEPRECATED - DT-Prelim Calcs'!$C$11</f>
        <v>-337787.92228922644</v>
      </c>
      <c r="GB95" s="57">
        <f>MIN('Drive Train'!$F$35-FV94*'DEPRECATED - DT-Prelim Calcs'!$C$21*'Drive Train'!$F$39,GB94+FV$2)</f>
        <v>6.82</v>
      </c>
      <c r="GC95" s="57">
        <f>'Drive Train'!$F$35-FV95*'DEPRECATED - DT-Prelim Calcs'!$C$21*'Drive Train'!$F$39</f>
        <v>6.82</v>
      </c>
      <c r="GD95" s="1">
        <f>IF(GA95&gt;='Drive Train'!$F$29,1,0)</f>
        <v>0</v>
      </c>
      <c r="GE95" s="57">
        <f t="shared" si="154"/>
        <v>103.33333333333333</v>
      </c>
      <c r="GF95" s="63">
        <f>GF94+'DEPRECATED - DT-Prelim Calcs'!$C$11</f>
        <v>364</v>
      </c>
      <c r="GG95" s="2">
        <f>GQ95/'Drive Train'!$F$35</f>
        <v>0.85483870967741948</v>
      </c>
      <c r="GH95" s="46">
        <f>GO95*12*60/(PI() * 'Drive Train'!$F$15)/GG$2*GG95</f>
        <v>-381060.25797039369</v>
      </c>
      <c r="GI95" s="2">
        <f>('DEPRECATED - DT-Prelim Calcs'!$C$6*GG95-GH95)/('DEPRECATED - DT-Prelim Calcs'!$C$6*GG95)*'DEPRECATED - DT-Prelim Calcs'!$C$7*GG95</f>
        <v>174.35945241764884</v>
      </c>
      <c r="GJ95" s="57">
        <f>GI95/'DEPRECATED - DT-Prelim Calcs'!$C$7*('DEPRECATED - DT-Prelim Calcs'!$C$8-'DEPRECATED - DT-Prelim Calcs'!$C$9)+'DEPRECATED - DT-Prelim Calcs'!$C$9</f>
        <v>9284.9895208233811</v>
      </c>
      <c r="GK95" s="57">
        <f t="shared" si="155"/>
        <v>29.999999999999982</v>
      </c>
      <c r="GL95" s="2">
        <f t="shared" si="156"/>
        <v>0.99579519204165001</v>
      </c>
      <c r="GM95" s="57">
        <f>GL95*'DEPRECATED - DT-Prelim Calcs'!$C$21/GG$2/'DEPRECATED - DT-Prelim Calcs'!$C$19/'DEPRECATED - DT-Prelim Calcs'!$C$18*3.39*'DEPRECATED - DT-Prelim Calcs'!$C$20</f>
        <v>25.773080821789936</v>
      </c>
      <c r="GN95" s="46">
        <f t="shared" si="157"/>
        <v>0</v>
      </c>
      <c r="GO95" s="57">
        <f>GM94*'DEPRECATED - DT-Prelim Calcs'!$C$11+GO94</f>
        <v>-1089.2181770323518</v>
      </c>
      <c r="GP95" s="57">
        <f>GP94+0.5*GM95*'DEPRECATED - DT-Prelim Calcs'!$C$11^2+GO95*'DEPRECATED - DT-Prelim Calcs'!$C$11</f>
        <v>-169488.29113119983</v>
      </c>
      <c r="GQ95" s="57">
        <f>MIN('Drive Train'!$F$35-GK94*'DEPRECATED - DT-Prelim Calcs'!$C$21*'Drive Train'!$F$39,GQ94+GK$2)</f>
        <v>10.600000000000001</v>
      </c>
      <c r="GR95" s="57">
        <f>'Drive Train'!$F$35-GK95*'DEPRECATED - DT-Prelim Calcs'!$C$21*'Drive Train'!$F$39</f>
        <v>10.600000000000001</v>
      </c>
      <c r="GS95" s="1">
        <f>IF(GP95&gt;='Drive Train'!$F$29,1,0)</f>
        <v>0</v>
      </c>
      <c r="GT95" s="57">
        <f t="shared" si="158"/>
        <v>33.333333333333314</v>
      </c>
      <c r="GU95" s="63">
        <f>GU94+'DEPRECATED - DT-Prelim Calcs'!$C$11</f>
        <v>364</v>
      </c>
      <c r="GV95" s="2">
        <f>HF95/'Drive Train'!$F$35</f>
        <v>0.83870967741935498</v>
      </c>
      <c r="GW95" s="46">
        <f>HD95*12*60/(PI() * 'Drive Train'!$F$15)/GV$2*GV95</f>
        <v>1138.2039868890079</v>
      </c>
      <c r="GX95" s="2">
        <f>('DEPRECATED - DT-Prelim Calcs'!$C$6*GV95-GW95)/('DEPRECATED - DT-Prelim Calcs'!$C$6*GV95)*'DEPRECATED - DT-Prelim Calcs'!$C$7*GV95</f>
        <v>1.5066427412668542</v>
      </c>
      <c r="GY95" s="57">
        <f>GX95/'DEPRECATED - DT-Prelim Calcs'!$C$7*('DEPRECATED - DT-Prelim Calcs'!$C$8-'DEPRECATED - DT-Prelim Calcs'!$C$9)+'DEPRECATED - DT-Prelim Calcs'!$C$9</f>
        <v>82.908408176156598</v>
      </c>
      <c r="GZ95" s="57">
        <f t="shared" si="115"/>
        <v>33.333333333333314</v>
      </c>
      <c r="HA95" s="2">
        <f t="shared" si="159"/>
        <v>0.476063825315235</v>
      </c>
      <c r="HB95" s="57">
        <f>HA95*'DEPRECATED - DT-Prelim Calcs'!$C$21/GV$2/'DEPRECATED - DT-Prelim Calcs'!$C$19/'DEPRECATED - DT-Prelim Calcs'!$C$18*3.39*'DEPRECATED - DT-Prelim Calcs'!$C$20</f>
        <v>12.321440738254589</v>
      </c>
      <c r="HC95" s="46">
        <f t="shared" si="160"/>
        <v>0</v>
      </c>
      <c r="HD95" s="57">
        <f>HB94*'DEPRECATED - DT-Prelim Calcs'!$C$11+HD94</f>
        <v>3.3159948825592949</v>
      </c>
      <c r="HE95" s="57">
        <f>HE94+0.5*HB95*'DEPRECATED - DT-Prelim Calcs'!$C$11^2+HD95*'DEPRECATED - DT-Prelim Calcs'!$C$11</f>
        <v>-161374.39964539185</v>
      </c>
      <c r="HF95" s="57">
        <f>MIN('Drive Train'!$F$35-GZ94*'DEPRECATED - DT-Prelim Calcs'!$C$21*'Drive Train'!$F$39,HF94+GZ$2)</f>
        <v>10.400000000000002</v>
      </c>
      <c r="HG95" s="57">
        <f>'Drive Train'!$F$35-GZ95*'DEPRECATED - DT-Prelim Calcs'!$C$21*'Drive Train'!$F$39</f>
        <v>10.400000000000002</v>
      </c>
      <c r="HH95" s="1">
        <f>IF(HE95&gt;='Drive Train'!$F$29,1,0)</f>
        <v>0</v>
      </c>
      <c r="HI95" s="57">
        <f t="shared" si="161"/>
        <v>37.037037037037017</v>
      </c>
      <c r="HJ95" s="63">
        <f>HJ94+'DEPRECATED - DT-Prelim Calcs'!$C$11</f>
        <v>364</v>
      </c>
      <c r="HK95" s="2">
        <f>HU95/'Drive Train'!$F$35</f>
        <v>0.82258064516129037</v>
      </c>
      <c r="HL95" s="46">
        <f>HS95*12*60/(PI() * 'Drive Train'!$F$15)/HK$2*HK95</f>
        <v>-267264.73810015782</v>
      </c>
      <c r="HM95" s="2">
        <f>('DEPRECATED - DT-Prelim Calcs'!$C$6*HK95-HL95)/('DEPRECATED - DT-Prelim Calcs'!$C$6*HK95)*'DEPRECATED - DT-Prelim Calcs'!$C$7*HK95</f>
        <v>122.82820149768682</v>
      </c>
      <c r="HN95" s="57">
        <f>HM95/'DEPRECATED - DT-Prelim Calcs'!$C$7*('DEPRECATED - DT-Prelim Calcs'!$C$8-'DEPRECATED - DT-Prelim Calcs'!$C$9)+'DEPRECATED - DT-Prelim Calcs'!$C$9</f>
        <v>6541.6453328436592</v>
      </c>
      <c r="HO95" s="57">
        <f t="shared" si="116"/>
        <v>36.66666666666665</v>
      </c>
      <c r="HP95" s="2">
        <f t="shared" si="162"/>
        <v>0.99579519204165001</v>
      </c>
      <c r="HQ95" s="57">
        <f>HP95*'DEPRECATED - DT-Prelim Calcs'!$C$21/HK$2/'DEPRECATED - DT-Prelim Calcs'!$C$19/'DEPRECATED - DT-Prelim Calcs'!$C$18*3.39*'DEPRECATED - DT-Prelim Calcs'!$C$20</f>
        <v>25.773080821789936</v>
      </c>
      <c r="HR95" s="46">
        <f t="shared" si="163"/>
        <v>0</v>
      </c>
      <c r="HS95" s="57">
        <f>HQ94*'DEPRECATED - DT-Prelim Calcs'!$C$11+HS94</f>
        <v>-793.9050784228981</v>
      </c>
      <c r="HT95" s="57">
        <f>HT94+0.5*HQ95*'DEPRECATED - DT-Prelim Calcs'!$C$11^2+HS95*'DEPRECATED - DT-Prelim Calcs'!$C$11</f>
        <v>-164519.73059743893</v>
      </c>
      <c r="HU95" s="57">
        <f>MIN('Drive Train'!$F$35-HO94*'DEPRECATED - DT-Prelim Calcs'!$C$21*'Drive Train'!$F$39,HU94+HO$2)</f>
        <v>10.200000000000001</v>
      </c>
      <c r="HV95" s="57">
        <f>'Drive Train'!$F$35-HO95*'DEPRECATED - DT-Prelim Calcs'!$C$21*'Drive Train'!$F$39</f>
        <v>10.200000000000001</v>
      </c>
      <c r="HW95" s="1">
        <f>IF(HT95&gt;='Drive Train'!$F$29,1,0)</f>
        <v>0</v>
      </c>
      <c r="HX95" s="57">
        <f t="shared" si="164"/>
        <v>40.740740740740726</v>
      </c>
      <c r="HY95" s="63">
        <f>HY94+'DEPRECATED - DT-Prelim Calcs'!$C$11</f>
        <v>364</v>
      </c>
      <c r="HZ95" s="2">
        <f>IJ95/'Drive Train'!$F$35</f>
        <v>3.7724610263422496</v>
      </c>
      <c r="IA95" s="46">
        <f>IH95*12*60/(PI() * 'Drive Train'!$F$15)/HZ$2*HZ95</f>
        <v>-2005813.6079987995</v>
      </c>
      <c r="IB95" s="2">
        <f>('DEPRECATED - DT-Prelim Calcs'!$C$6*HZ95-IA95)/('DEPRECATED - DT-Prelim Calcs'!$C$6*HZ95)*'DEPRECATED - DT-Prelim Calcs'!$C$7*HZ95</f>
        <v>916.03549510296068</v>
      </c>
      <c r="IC95" s="57">
        <f>IB95/'DEPRECATED - DT-Prelim Calcs'!$C$7*('DEPRECATED - DT-Prelim Calcs'!$C$8-'DEPRECATED - DT-Prelim Calcs'!$C$9)+'DEPRECATED - DT-Prelim Calcs'!$C$9</f>
        <v>48769.236938468821</v>
      </c>
      <c r="ID95" s="57">
        <f t="shared" si="117"/>
        <v>39.999999999999986</v>
      </c>
      <c r="IE95" s="2">
        <f t="shared" si="165"/>
        <v>0.99579519204165001</v>
      </c>
      <c r="IF95" s="57">
        <f>IE95*'DEPRECATED - DT-Prelim Calcs'!$C$21/HZ$2/'DEPRECATED - DT-Prelim Calcs'!$C$19/'DEPRECATED - DT-Prelim Calcs'!$C$18*3.39*'DEPRECATED - DT-Prelim Calcs'!$C$20</f>
        <v>25.773080821789936</v>
      </c>
      <c r="IG95" s="46">
        <f t="shared" si="166"/>
        <v>0</v>
      </c>
      <c r="IH95" s="57">
        <f>IF94*'DEPRECATED - DT-Prelim Calcs'!$C$11+IH94</f>
        <v>-1299.1856497656454</v>
      </c>
      <c r="II95" s="57">
        <f>II94+0.5*IF95*'DEPRECATED - DT-Prelim Calcs'!$C$11^2+IH95*'DEPRECATED - DT-Prelim Calcs'!$C$11</f>
        <v>-144138.19804722926</v>
      </c>
      <c r="IJ95" s="57">
        <f>MIN('Drive Train'!$F$35-ID94*'DEPRECATED - DT-Prelim Calcs'!$C$21*'Drive Train'!$F$39,IJ94+ID$2)</f>
        <v>46.778516726643893</v>
      </c>
      <c r="IK95" s="57">
        <f>'Drive Train'!$F$35-ID95*'DEPRECATED - DT-Prelim Calcs'!$C$21*'Drive Train'!$F$39</f>
        <v>10.000000000000002</v>
      </c>
      <c r="IL95" s="1">
        <f>IF(II95&gt;='Drive Train'!$F$29,1,0)</f>
        <v>0</v>
      </c>
      <c r="IM95" s="57">
        <f t="shared" si="167"/>
        <v>44.444444444444429</v>
      </c>
      <c r="IN95" s="63">
        <f>IN94+'DEPRECATED - DT-Prelim Calcs'!$C$11</f>
        <v>364</v>
      </c>
      <c r="IO95" s="2">
        <f>IY95/'Drive Train'!$F$35</f>
        <v>0.79032258064516137</v>
      </c>
      <c r="IP95" s="46">
        <f>IW95*12*60/(PI() * 'Drive Train'!$F$15)/IO$2*IO95</f>
        <v>-128142.07016712174</v>
      </c>
      <c r="IQ95" s="2">
        <f>('DEPRECATED - DT-Prelim Calcs'!$C$6*IO95-IP95)/('DEPRECATED - DT-Prelim Calcs'!$C$6*IO95)*'DEPRECATED - DT-Prelim Calcs'!$C$7*IO95</f>
        <v>59.84508813281888</v>
      </c>
      <c r="IR95" s="57">
        <f>IQ95/'DEPRECATED - DT-Prelim Calcs'!$C$7*('DEPRECATED - DT-Prelim Calcs'!$C$8-'DEPRECATED - DT-Prelim Calcs'!$C$9)+'DEPRECATED - DT-Prelim Calcs'!$C$9</f>
        <v>3188.6439035023495</v>
      </c>
      <c r="IS95" s="57">
        <f t="shared" si="118"/>
        <v>43.333333333333321</v>
      </c>
      <c r="IT95" s="2">
        <f t="shared" si="168"/>
        <v>0.99579519204165001</v>
      </c>
      <c r="IU95" s="57">
        <f>IT95*'DEPRECATED - DT-Prelim Calcs'!$C$21/IO$2/'DEPRECATED - DT-Prelim Calcs'!$C$19/'DEPRECATED - DT-Prelim Calcs'!$C$18*3.39*'DEPRECATED - DT-Prelim Calcs'!$C$20</f>
        <v>25.773080821789936</v>
      </c>
      <c r="IV95" s="46">
        <f t="shared" si="169"/>
        <v>0</v>
      </c>
      <c r="IW95" s="57">
        <f>IU94*'DEPRECATED - DT-Prelim Calcs'!$C$11+IW94</f>
        <v>-396.18018329642348</v>
      </c>
      <c r="IX95" s="57">
        <f>IX94+0.5*IU95*'DEPRECATED - DT-Prelim Calcs'!$C$11^2+IW95*'DEPRECATED - DT-Prelim Calcs'!$C$11</f>
        <v>-182813.79420031505</v>
      </c>
      <c r="IY95" s="57">
        <f>MIN('Drive Train'!$F$35-IS94*'DEPRECATED - DT-Prelim Calcs'!$C$21*'Drive Train'!$F$39,IY94+IS$2)</f>
        <v>9.8000000000000007</v>
      </c>
      <c r="IZ95" s="57">
        <f>'Drive Train'!$F$35-IS95*'DEPRECATED - DT-Prelim Calcs'!$C$21*'Drive Train'!$F$39</f>
        <v>9.8000000000000007</v>
      </c>
      <c r="JA95" s="1">
        <f>IF(IX95&gt;='Drive Train'!$F$29,1,0)</f>
        <v>0</v>
      </c>
      <c r="JB95" s="57">
        <f t="shared" si="170"/>
        <v>48.148148148148138</v>
      </c>
      <c r="JC95" s="63">
        <f>JC94+'DEPRECATED - DT-Prelim Calcs'!$C$11</f>
        <v>364</v>
      </c>
      <c r="JD95" s="2">
        <f>JN95/'Drive Train'!$F$35</f>
        <v>0.77419354838709686</v>
      </c>
      <c r="JE95" s="46">
        <f>JL95*12*60/(PI() * 'Drive Train'!$F$15)/JD$2*JD95</f>
        <v>-94649.067802950056</v>
      </c>
      <c r="JF95" s="2">
        <f>('DEPRECATED - DT-Prelim Calcs'!$C$6*JD95-JE95)/('DEPRECATED - DT-Prelim Calcs'!$C$6*JD95)*'DEPRECATED - DT-Prelim Calcs'!$C$7*JD95</f>
        <v>44.662101649569685</v>
      </c>
      <c r="JG95" s="57">
        <f>JF95/'DEPRECATED - DT-Prelim Calcs'!$C$7*('DEPRECATED - DT-Prelim Calcs'!$C$8-'DEPRECATED - DT-Prelim Calcs'!$C$9)+'DEPRECATED - DT-Prelim Calcs'!$C$9</f>
        <v>2380.3546230870497</v>
      </c>
      <c r="JH95" s="57">
        <f t="shared" si="119"/>
        <v>46.666666666666657</v>
      </c>
      <c r="JI95" s="2">
        <f t="shared" si="171"/>
        <v>0.99579519204165001</v>
      </c>
      <c r="JJ95" s="57">
        <f>JI95*'DEPRECATED - DT-Prelim Calcs'!$C$21/JD$2/'DEPRECATED - DT-Prelim Calcs'!$C$19/'DEPRECATED - DT-Prelim Calcs'!$C$18*3.39*'DEPRECATED - DT-Prelim Calcs'!$C$20</f>
        <v>25.773080821789936</v>
      </c>
      <c r="JK95" s="46">
        <f t="shared" si="172"/>
        <v>0</v>
      </c>
      <c r="JL95" s="57">
        <f>JJ94*'DEPRECATED - DT-Prelim Calcs'!$C$11+JL94</f>
        <v>-298.7254309681241</v>
      </c>
      <c r="JM95" s="57">
        <f>JM94+0.5*JJ95*'DEPRECATED - DT-Prelim Calcs'!$C$11^2+JL95*'DEPRECATED - DT-Prelim Calcs'!$C$11</f>
        <v>-214034.90875995459</v>
      </c>
      <c r="JN95" s="57">
        <f>MIN('Drive Train'!$F$35-JH94*'DEPRECATED - DT-Prelim Calcs'!$C$21*'Drive Train'!$F$39,JN94+JH$2)</f>
        <v>9.6000000000000014</v>
      </c>
      <c r="JO95" s="57">
        <f>'Drive Train'!$F$35-JH95*'DEPRECATED - DT-Prelim Calcs'!$C$21*'Drive Train'!$F$39</f>
        <v>9.6000000000000014</v>
      </c>
      <c r="JP95" s="1">
        <f>IF(JM95&gt;='Drive Train'!$F$29,1,0)</f>
        <v>0</v>
      </c>
      <c r="JQ95" s="57">
        <f>MIN(JG95,'DEPRECATED - DT-Prelim Calcs'!$C$10)*'DEPRECATED - DT-Prelim Calcs'!$C$11*1000/60/60</f>
        <v>103.33333333333333</v>
      </c>
      <c r="JR95" s="63">
        <f>JR94+'DEPRECATED - DT-Prelim Calcs'!$C$11</f>
        <v>364</v>
      </c>
      <c r="JS95" s="2">
        <f>KC95/'Drive Train'!$F$35</f>
        <v>0.75806451612903225</v>
      </c>
      <c r="JT95" s="46">
        <f>KA95*12*60/(PI() * 'Drive Train'!$F$15)/JS$2*JS95</f>
        <v>22064.023698380337</v>
      </c>
      <c r="JU95" s="2">
        <f>('DEPRECATED - DT-Prelim Calcs'!$C$6*JS95-JT95)/('DEPRECATED - DT-Prelim Calcs'!$C$6*JS95)*'DEPRECATED - DT-Prelim Calcs'!$C$7*JS95</f>
        <v>-8.1494804848150757</v>
      </c>
      <c r="JV95" s="57">
        <f>JU95/'DEPRECATED - DT-Prelim Calcs'!$C$7*('DEPRECATED - DT-Prelim Calcs'!$C$8-'DEPRECATED - DT-Prelim Calcs'!$C$9)+'DEPRECATED - DT-Prelim Calcs'!$C$9</f>
        <v>-431.1499361833088</v>
      </c>
      <c r="JW95" s="57">
        <f t="shared" si="120"/>
        <v>-431.1499361833088</v>
      </c>
      <c r="JX95" s="2">
        <f t="shared" si="173"/>
        <v>-10.280380961423951</v>
      </c>
      <c r="JY95" s="57">
        <f>JX95*'DEPRECATED - DT-Prelim Calcs'!$C$21/JS$2/'DEPRECATED - DT-Prelim Calcs'!$C$19/'DEPRECATED - DT-Prelim Calcs'!$C$18*3.39*'DEPRECATED - DT-Prelim Calcs'!$C$20</f>
        <v>-266.07588740646173</v>
      </c>
      <c r="JZ95" s="46">
        <f t="shared" si="174"/>
        <v>1</v>
      </c>
      <c r="KA95" s="57">
        <f>JY94*'DEPRECATED - DT-Prelim Calcs'!$C$11+KA94</f>
        <v>71.118723039259663</v>
      </c>
      <c r="KB95" s="57">
        <f>KB94+0.5*JY95*'DEPRECATED - DT-Prelim Calcs'!$C$11^2+KA95*'DEPRECATED - DT-Prelim Calcs'!$C$11</f>
        <v>-199517.43832858891</v>
      </c>
      <c r="KC95" s="57">
        <f>MIN('Drive Train'!$F$35-JW94*'DEPRECATED - DT-Prelim Calcs'!$C$21*'Drive Train'!$F$39,KC94+JW$2)</f>
        <v>9.4</v>
      </c>
      <c r="KD95" s="57">
        <f>'Drive Train'!$F$35-JW95*'DEPRECATED - DT-Prelim Calcs'!$C$21*'Drive Train'!$F$39</f>
        <v>38.268996170998527</v>
      </c>
      <c r="KE95" s="1">
        <f>IF(KB95&gt;='Drive Train'!$F$29,1,0)</f>
        <v>0</v>
      </c>
      <c r="KF95" s="57">
        <f>MIN(JV95,'DEPRECATED - DT-Prelim Calcs'!$C$10)*'DEPRECATED - DT-Prelim Calcs'!$C$11*1000/60/60</f>
        <v>-479.05548464812085</v>
      </c>
      <c r="KG95" s="63">
        <f>KG94+'DEPRECATED - DT-Prelim Calcs'!$C$11</f>
        <v>364</v>
      </c>
      <c r="KH95" s="2">
        <f>KR95/'Drive Train'!$F$35</f>
        <v>0.74193548387096786</v>
      </c>
      <c r="KI95" s="46">
        <f>KP95*12*60/(PI() * 'Drive Train'!$F$15)/KH$2*KH95</f>
        <v>-159884.70770779837</v>
      </c>
      <c r="KJ95" s="2">
        <f>('DEPRECATED - DT-Prelim Calcs'!$C$6*KH95-KI95)/('DEPRECATED - DT-Prelim Calcs'!$C$6*KH95)*'DEPRECATED - DT-Prelim Calcs'!$C$7*KH95</f>
        <v>74.081149990011625</v>
      </c>
      <c r="KK95" s="57">
        <f>KJ95/'DEPRECATED - DT-Prelim Calcs'!$C$7*('DEPRECATED - DT-Prelim Calcs'!$C$8-'DEPRECATED - DT-Prelim Calcs'!$C$9)+'DEPRECATED - DT-Prelim Calcs'!$C$9</f>
        <v>3946.5222173105772</v>
      </c>
      <c r="KL95" s="57">
        <f t="shared" si="121"/>
        <v>53.333333333333329</v>
      </c>
      <c r="KM95" s="2">
        <f t="shared" si="175"/>
        <v>0.99579519204165001</v>
      </c>
      <c r="KN95" s="57">
        <f>KM95*'DEPRECATED - DT-Prelim Calcs'!$C$21/KH$2/'DEPRECATED - DT-Prelim Calcs'!$C$19/'DEPRECATED - DT-Prelim Calcs'!$C$18*3.39*'DEPRECATED - DT-Prelim Calcs'!$C$20</f>
        <v>25.773080821789936</v>
      </c>
      <c r="KO95" s="46">
        <f t="shared" si="176"/>
        <v>0</v>
      </c>
      <c r="KP95" s="57">
        <f>KN94*'DEPRECATED - DT-Prelim Calcs'!$C$11+KP94</f>
        <v>-526.5579672699954</v>
      </c>
      <c r="KQ95" s="57">
        <f>KQ94+0.5*KN95*'DEPRECATED - DT-Prelim Calcs'!$C$11^2+KP95*'DEPRECATED - DT-Prelim Calcs'!$C$11</f>
        <v>-178729.89526780709</v>
      </c>
      <c r="KR95" s="57">
        <f>MIN('Drive Train'!$F$35-KL94*'DEPRECATED - DT-Prelim Calcs'!$C$21*'Drive Train'!$F$39,KR94+KL$2)</f>
        <v>9.2000000000000011</v>
      </c>
      <c r="KS95" s="57">
        <f>'Drive Train'!$F$35-KL95*'DEPRECATED - DT-Prelim Calcs'!$C$21*'Drive Train'!$F$39</f>
        <v>9.2000000000000011</v>
      </c>
      <c r="KT95" s="1">
        <f>IF(KQ95&gt;='Drive Train'!$F$29,1,0)</f>
        <v>0</v>
      </c>
      <c r="KU95" s="57">
        <f>MIN(KK95,'DEPRECATED - DT-Prelim Calcs'!$C$10)*'DEPRECATED - DT-Prelim Calcs'!$C$11*1000/60/60</f>
        <v>103.33333333333333</v>
      </c>
      <c r="KV95" s="63">
        <f>KV94+'DEPRECATED - DT-Prelim Calcs'!$C$11</f>
        <v>364</v>
      </c>
      <c r="KW95" s="2">
        <f>LG95/'Drive Train'!$F$35</f>
        <v>0.72580645161290325</v>
      </c>
      <c r="KX95" s="46">
        <f>LE95*12*60/(PI() * 'Drive Train'!$F$15)/KW$2*KW95</f>
        <v>-229859.21181628734</v>
      </c>
      <c r="KY95" s="2">
        <f>('DEPRECATED - DT-Prelim Calcs'!$C$6*KW95-KX95)/('DEPRECATED - DT-Prelim Calcs'!$C$6*KW95)*'DEPRECATED - DT-Prelim Calcs'!$C$7*KW95</f>
        <v>105.68178275612679</v>
      </c>
      <c r="KZ95" s="57">
        <f>KY95/'DEPRECATED - DT-Prelim Calcs'!$C$7*('DEPRECATED - DT-Prelim Calcs'!$C$8-'DEPRECATED - DT-Prelim Calcs'!$C$9)+'DEPRECATED - DT-Prelim Calcs'!$C$9</f>
        <v>5628.8297624942188</v>
      </c>
      <c r="LA95" s="57">
        <f t="shared" si="122"/>
        <v>56.666666666666664</v>
      </c>
      <c r="LB95" s="2">
        <f t="shared" si="177"/>
        <v>0.99579519204165001</v>
      </c>
      <c r="LC95" s="57">
        <f>LB95*'DEPRECATED - DT-Prelim Calcs'!$C$21/KW$2/'DEPRECATED - DT-Prelim Calcs'!$C$19/'DEPRECATED - DT-Prelim Calcs'!$C$18*3.39*'DEPRECATED - DT-Prelim Calcs'!$C$20</f>
        <v>25.773080821789936</v>
      </c>
      <c r="LD95" s="46">
        <f t="shared" si="178"/>
        <v>0</v>
      </c>
      <c r="LE95" s="57">
        <f>LC94*'DEPRECATED - DT-Prelim Calcs'!$C$11+LE94</f>
        <v>-773.83165644855069</v>
      </c>
      <c r="LF95" s="57">
        <f>LF94+0.5*LC95*'DEPRECATED - DT-Prelim Calcs'!$C$11^2+LE95*'DEPRECATED - DT-Prelim Calcs'!$C$11</f>
        <v>-196323.6076848527</v>
      </c>
      <c r="LG95" s="57">
        <f>MIN('Drive Train'!$F$35-LA94*'DEPRECATED - DT-Prelim Calcs'!$C$21*'Drive Train'!$F$39,LG94+LA$2)</f>
        <v>9</v>
      </c>
      <c r="LH95" s="57">
        <f>'Drive Train'!$F$35-LA95*'DEPRECATED - DT-Prelim Calcs'!$C$21*'Drive Train'!$F$39</f>
        <v>9</v>
      </c>
      <c r="LI95" s="1">
        <f>IF(LF95&gt;='Drive Train'!$F$29,1,0)</f>
        <v>0</v>
      </c>
      <c r="LJ95" s="57">
        <f>MIN(KZ95,'DEPRECATED - DT-Prelim Calcs'!$C$10)*'DEPRECATED - DT-Prelim Calcs'!$C$11*1000/60/60</f>
        <v>103.33333333333333</v>
      </c>
      <c r="LK95" s="63">
        <f>LK94+'DEPRECATED - DT-Prelim Calcs'!$C$11</f>
        <v>364</v>
      </c>
      <c r="LL95" s="2">
        <f>LV95/'Drive Train'!$F$35</f>
        <v>0.70967741935483875</v>
      </c>
      <c r="LM95" s="46">
        <f>LT95*12*60/(PI() * 'Drive Train'!$F$15)/LL$2*LL95</f>
        <v>-5937.5121761795499</v>
      </c>
      <c r="LN95" s="2">
        <f>('DEPRECATED - DT-Prelim Calcs'!$C$6*LL95-LM95)/('DEPRECATED - DT-Prelim Calcs'!$C$6*LL95)*'DEPRECATED - DT-Prelim Calcs'!$C$7*LL95</f>
        <v>4.3950138272854451</v>
      </c>
      <c r="LO95" s="57">
        <f>LN95/'DEPRECATED - DT-Prelim Calcs'!$C$7*('DEPRECATED - DT-Prelim Calcs'!$C$8-'DEPRECATED - DT-Prelim Calcs'!$C$9)+'DEPRECATED - DT-Prelim Calcs'!$C$9</f>
        <v>236.67521744428322</v>
      </c>
      <c r="LP95" s="57">
        <f t="shared" si="123"/>
        <v>60</v>
      </c>
      <c r="LQ95" s="2">
        <f t="shared" si="179"/>
        <v>0.99579519204165001</v>
      </c>
      <c r="LR95" s="57">
        <f>LQ95*'DEPRECATED - DT-Prelim Calcs'!$C$21/LL$2/'DEPRECATED - DT-Prelim Calcs'!$C$19/'DEPRECATED - DT-Prelim Calcs'!$C$18*3.39*'DEPRECATED - DT-Prelim Calcs'!$C$20</f>
        <v>25.773080821789936</v>
      </c>
      <c r="LS95" s="46">
        <f t="shared" si="180"/>
        <v>0</v>
      </c>
      <c r="LT95" s="57">
        <f>LR94*'DEPRECATED - DT-Prelim Calcs'!$C$11+LT94</f>
        <v>-20.443202451631208</v>
      </c>
      <c r="LU95" s="57">
        <f>LU94+0.5*LR95*'DEPRECATED - DT-Prelim Calcs'!$C$11^2+LT95*'DEPRECATED - DT-Prelim Calcs'!$C$11</f>
        <v>-179198.49625750037</v>
      </c>
      <c r="LV95" s="57">
        <f>MIN('Drive Train'!$F$35-LP94*'DEPRECATED - DT-Prelim Calcs'!$C$21*'Drive Train'!$F$39,LV94+LP$2)</f>
        <v>8.8000000000000007</v>
      </c>
      <c r="LW95" s="57">
        <f>'Drive Train'!$F$35-LP95*'DEPRECATED - DT-Prelim Calcs'!$C$21*'Drive Train'!$F$39</f>
        <v>8.8000000000000007</v>
      </c>
      <c r="LX95" s="1">
        <f>IF(LU95&gt;='Drive Train'!$F$29,1,0)</f>
        <v>0</v>
      </c>
      <c r="LY95" s="57">
        <f>MIN(LO95,'DEPRECATED - DT-Prelim Calcs'!$C$10)*'DEPRECATED - DT-Prelim Calcs'!$C$11*1000/60/60</f>
        <v>103.33333333333333</v>
      </c>
      <c r="LZ95" s="63">
        <f>LZ94+'DEPRECATED - DT-Prelim Calcs'!$C$11</f>
        <v>364</v>
      </c>
    </row>
    <row r="96" spans="18:338" x14ac:dyDescent="0.2">
      <c r="R96" s="63">
        <f>R95+'DEPRECATED - DT-Prelim Calcs'!$C$11</f>
        <v>368</v>
      </c>
      <c r="S96" s="2">
        <f>AG96/'Drive Train'!$F$35</f>
        <v>0</v>
      </c>
      <c r="T96" s="46">
        <f>AE96*12*60/(PI() * 'Drive Train'!$F$15)/S$2*ABS(S96)</f>
        <v>0</v>
      </c>
      <c r="U96" s="2">
        <f>IF(OR(AD95=1,AND($C$32=Motors!$C$32,'DEPRECATED - DT-Prelim Calcs'!AI95=1)),0,IF(AG96=0,-(V95+$C$9)/($C$8-$C$9)*$C$7,($C$6*S96-T96)/($C$6*S96)*$C$7*S96))</f>
        <v>0</v>
      </c>
      <c r="V96" s="57">
        <f>IF(AND(AD95=1,AI95=1),0,ABS(U96/$C$7*($C$8-$C$9)+$C$9) *'Drive Train'!$AA$49 + V95*(1-'Drive Train'!$AA$49))</f>
        <v>0</v>
      </c>
      <c r="W96" s="57">
        <f t="shared" si="96"/>
        <v>0</v>
      </c>
      <c r="X96" s="2">
        <f>MAX(MIN(IF(AND(AI95=1,AG96&lt;0),-1,1)*(W96-$C$9)/($C$8-$C$9)*$C$7-$C$29*AE96/T$2 -  AI95*$C$29/2,X$2),MAX(X$4:X95)*-1)</f>
        <v>-0.2458281045106315</v>
      </c>
      <c r="Y96" s="57">
        <f t="shared" si="97"/>
        <v>0</v>
      </c>
      <c r="Z96" s="57">
        <f t="shared" si="98"/>
        <v>0</v>
      </c>
      <c r="AA96" s="57">
        <f t="shared" si="99"/>
        <v>0</v>
      </c>
      <c r="AB96" s="57" t="e">
        <f t="shared" si="100"/>
        <v>#N/A</v>
      </c>
      <c r="AC96" s="46">
        <f t="shared" si="124"/>
        <v>1</v>
      </c>
      <c r="AD96" s="1">
        <f t="shared" si="101"/>
        <v>1</v>
      </c>
      <c r="AE96" s="57">
        <f t="shared" si="102"/>
        <v>0</v>
      </c>
      <c r="AF96" s="57" t="e">
        <f t="shared" si="103"/>
        <v>#N/A</v>
      </c>
      <c r="AG96" s="57">
        <f>IF(AI95=0,MIN('Drive Train'!$F$35-W95*$C$21*'Drive Train'!$F$39,AG95+W$2)-$C$3,IF(AE95-1&lt;=0,0,IF($C$32=Motors!$C$30,MAX(MAX(AG$4:AG95)*-1,AG95-W$2),MAX(0,MAX(AG$4:AG95)*-1,AG95-W$2))))</f>
        <v>0</v>
      </c>
      <c r="AH96" s="57">
        <f>'Drive Train'!$F$35-ABS(W96)*'DEPRECATED - DT-Prelim Calcs'!$C$21*'Drive Train'!$F$39</f>
        <v>12.4</v>
      </c>
      <c r="AI96" s="1">
        <f>IF(AJ96&gt;='Drive Train'!$F$29,1,0)</f>
        <v>1</v>
      </c>
      <c r="AJ96" s="57">
        <f>AJ95+0.5*Y96*'DEPRECATED - DT-Prelim Calcs'!$C$11^2+AE96*'DEPRECATED - DT-Prelim Calcs'!$C$11</f>
        <v>784.33981740885292</v>
      </c>
      <c r="AK96" s="57">
        <f t="shared" si="181"/>
        <v>0</v>
      </c>
      <c r="AL96" s="63">
        <f>AL95+'DEPRECATED - DT-Prelim Calcs'!$C$11</f>
        <v>368</v>
      </c>
      <c r="AM96" s="2">
        <f>AW96/'Drive Train'!$F$35</f>
        <v>0.90171798756929999</v>
      </c>
      <c r="AN96" s="46">
        <f>AU96*12*60/(PI() * 'Drive Train'!$F$15)/AM$2*AM96</f>
        <v>4074.5129712028788</v>
      </c>
      <c r="AO96" s="2">
        <f>('DEPRECATED - DT-Prelim Calcs'!$C$6*AM96-AN96)/('DEPRECATED - DT-Prelim Calcs'!$C$6*AM96)*'DEPRECATED - DT-Prelim Calcs'!$C$7*AM96</f>
        <v>0.33081834992964176</v>
      </c>
      <c r="AP96" s="57">
        <f>AO96/'DEPRECATED - DT-Prelim Calcs'!$C$7*('DEPRECATED - DT-Prelim Calcs'!$C$8-'DEPRECATED - DT-Prelim Calcs'!$C$9)+'DEPRECATED - DT-Prelim Calcs'!$C$9</f>
        <v>20.311615890445243</v>
      </c>
      <c r="AQ96" s="57">
        <f t="shared" si="105"/>
        <v>20.311615890445243</v>
      </c>
      <c r="AR96" s="2">
        <f t="shared" si="125"/>
        <v>-1.1368561647628894E-10</v>
      </c>
      <c r="AS96" s="57">
        <f>AR96*'DEPRECATED - DT-Prelim Calcs'!$C$21/AM$2/'DEPRECATED - DT-Prelim Calcs'!$C$19/'DEPRECATED - DT-Prelim Calcs'!$C$18*3.39*'DEPRECATED - DT-Prelim Calcs'!$C$20</f>
        <v>-8.2387222737950317E-10</v>
      </c>
      <c r="AT96" s="46">
        <f t="shared" si="126"/>
        <v>0</v>
      </c>
      <c r="AU96" s="57">
        <f>AS95*'DEPRECATED - DT-Prelim Calcs'!$C$11+AU95</f>
        <v>39.432321270646611</v>
      </c>
      <c r="AV96" s="57">
        <f>AV95+0.5*AS96*'DEPRECATED - DT-Prelim Calcs'!$C$11^2+AU96*'DEPRECATED - DT-Prelim Calcs'!$C$11</f>
        <v>14466.480662282322</v>
      </c>
      <c r="AW96" s="57">
        <f>MIN('Drive Train'!$F$35-AQ95*'DEPRECATED - DT-Prelim Calcs'!$C$21*'Drive Train'!$F$39,AW95+AQ$2)</f>
        <v>11.18130304585932</v>
      </c>
      <c r="AX96" s="57">
        <f>'Drive Train'!$F$35-AQ96*'DEPRECATED - DT-Prelim Calcs'!$C$21*'Drive Train'!$F$39</f>
        <v>11.181303046573285</v>
      </c>
      <c r="AY96" s="1">
        <f>IF(AV96&gt;='Drive Train'!$F$29,1,0)</f>
        <v>1</v>
      </c>
      <c r="AZ96" s="57">
        <f t="shared" si="127"/>
        <v>22.568462100494717</v>
      </c>
      <c r="BA96" s="63">
        <f>BA95+'DEPRECATED - DT-Prelim Calcs'!$C$11</f>
        <v>368</v>
      </c>
      <c r="BB96" s="2">
        <f>BL96/'Drive Train'!$F$35</f>
        <v>0.55000000000000004</v>
      </c>
      <c r="BC96" s="46">
        <f>BJ96*12*60/(PI() * 'Drive Train'!$F$15)/BB$2*BB96</f>
        <v>5574.3989429248022</v>
      </c>
      <c r="BD96" s="2">
        <f>('DEPRECATED - DT-Prelim Calcs'!$C$6*BB96-BC96)/('DEPRECATED - DT-Prelim Calcs'!$C$6*BB96)*'DEPRECATED - DT-Prelim Calcs'!$C$7*BB96</f>
        <v>-1.1950068391085877</v>
      </c>
      <c r="BE96" s="57">
        <f>BD96/'DEPRECATED - DT-Prelim Calcs'!$C$7*('DEPRECATED - DT-Prelim Calcs'!$C$8-'DEPRECATED - DT-Prelim Calcs'!$C$9)+'DEPRECATED - DT-Prelim Calcs'!$C$9</f>
        <v>-60.917998945075439</v>
      </c>
      <c r="BF96" s="57">
        <f t="shared" si="106"/>
        <v>-60.917998945075439</v>
      </c>
      <c r="BG96" s="2">
        <f t="shared" si="128"/>
        <v>-1.9370342981216049</v>
      </c>
      <c r="BH96" s="57">
        <f>BG96*'DEPRECATED - DT-Prelim Calcs'!$C$21/BB$2/'DEPRECATED - DT-Prelim Calcs'!$C$19/'DEPRECATED - DT-Prelim Calcs'!$C$18*3.39*'DEPRECATED - DT-Prelim Calcs'!$C$20</f>
        <v>-20.276476816981212</v>
      </c>
      <c r="BI96" s="46">
        <f t="shared" si="129"/>
        <v>1</v>
      </c>
      <c r="BJ96" s="57">
        <f>BH95*'DEPRECATED - DT-Prelim Calcs'!$C$11+BJ95</f>
        <v>61.232485200249187</v>
      </c>
      <c r="BK96" s="57">
        <f>BK95+0.5*BH96*'DEPRECATED - DT-Prelim Calcs'!$C$11^2+BJ96*'DEPRECATED - DT-Prelim Calcs'!$C$11</f>
        <v>7644.1847557733336</v>
      </c>
      <c r="BL96" s="57">
        <f>MIN('Drive Train'!$F$35-BF95*'DEPRECATED - DT-Prelim Calcs'!$C$21*'Drive Train'!$F$39,BL95+BF$2)</f>
        <v>6.82</v>
      </c>
      <c r="BM96" s="57">
        <f>'Drive Train'!$F$35-BF96*'DEPRECATED - DT-Prelim Calcs'!$C$21*'Drive Train'!$F$39</f>
        <v>16.055079936704526</v>
      </c>
      <c r="BN96" s="1">
        <f>IF(BK96&gt;='Drive Train'!$F$29,1,0)</f>
        <v>1</v>
      </c>
      <c r="BO96" s="57">
        <f t="shared" si="130"/>
        <v>-67.68666549452827</v>
      </c>
      <c r="BP96" s="63">
        <f>BP95+'DEPRECATED - DT-Prelim Calcs'!$C$11</f>
        <v>368</v>
      </c>
      <c r="BQ96" s="2">
        <f>CA96/'Drive Train'!$F$35</f>
        <v>1.6286426523253528</v>
      </c>
      <c r="BR96" s="46">
        <f>BY96*12*60/(PI() * 'Drive Train'!$F$15)/BQ$2*BQ96</f>
        <v>-45265.154228621352</v>
      </c>
      <c r="BS96" s="2">
        <f>('DEPRECATED - DT-Prelim Calcs'!$C$6*BQ96-BR96)/('DEPRECATED - DT-Prelim Calcs'!$C$6*BQ96)*'DEPRECATED - DT-Prelim Calcs'!$C$7*BQ96</f>
        <v>24.392012223807193</v>
      </c>
      <c r="BT96" s="57">
        <f>BS96/'DEPRECATED - DT-Prelim Calcs'!$C$7*('DEPRECATED - DT-Prelim Calcs'!$C$8-'DEPRECATED - DT-Prelim Calcs'!$C$9)+'DEPRECATED - DT-Prelim Calcs'!$C$9</f>
        <v>1301.2457129935531</v>
      </c>
      <c r="BU96" s="57">
        <f t="shared" si="107"/>
        <v>93</v>
      </c>
      <c r="BV96" s="2">
        <f t="shared" si="131"/>
        <v>1.8828060353728675</v>
      </c>
      <c r="BW96" s="57">
        <f>BV96*'DEPRECATED - DT-Prelim Calcs'!$C$21/BQ$2/'DEPRECATED - DT-Prelim Calcs'!$C$19/'DEPRECATED - DT-Prelim Calcs'!$C$18*3.39*'DEPRECATED - DT-Prelim Calcs'!$C$20</f>
        <v>25.773080821789936</v>
      </c>
      <c r="BX96" s="46">
        <f t="shared" si="132"/>
        <v>0</v>
      </c>
      <c r="BY96" s="57">
        <f>BW95*'DEPRECATED - DT-Prelim Calcs'!$C$11+BY95</f>
        <v>-128.40417952553383</v>
      </c>
      <c r="BZ96" s="57">
        <f>BZ95+0.5*BW96*'DEPRECATED - DT-Prelim Calcs'!$C$11^2+BY96*'DEPRECATED - DT-Prelim Calcs'!$C$11</f>
        <v>-8530.8549875724475</v>
      </c>
      <c r="CA96" s="57">
        <f>MIN('Drive Train'!$F$35-BU95*'DEPRECATED - DT-Prelim Calcs'!$C$21*'Drive Train'!$F$39,CA95+BU$2)</f>
        <v>20.195168888834374</v>
      </c>
      <c r="CB96" s="57">
        <f>'Drive Train'!$F$35-BU96*'DEPRECATED - DT-Prelim Calcs'!$C$21*'Drive Train'!$F$39</f>
        <v>6.82</v>
      </c>
      <c r="CC96" s="1">
        <f>IF(BZ96&gt;='Drive Train'!$F$29,1,0)</f>
        <v>0</v>
      </c>
      <c r="CD96" s="57">
        <f t="shared" si="133"/>
        <v>103.33333333333333</v>
      </c>
      <c r="CE96" s="63">
        <f>CE95+'DEPRECATED - DT-Prelim Calcs'!$C$11</f>
        <v>368</v>
      </c>
      <c r="CF96" s="2">
        <f>CP96/'Drive Train'!$F$35</f>
        <v>0.55000000000000004</v>
      </c>
      <c r="CG96" s="46">
        <f>CN96*12*60/(PI() * 'Drive Train'!$F$15)/CF$2*CF96</f>
        <v>-10752.202925677126</v>
      </c>
      <c r="CH96" s="2">
        <f>('DEPRECATED - DT-Prelim Calcs'!$C$6*CF96-CG96)/('DEPRECATED - DT-Prelim Calcs'!$C$6*CF96)*'DEPRECATED - DT-Prelim Calcs'!$C$7*CF96</f>
        <v>6.1871902534487564</v>
      </c>
      <c r="CI96" s="57">
        <f>CH96/'DEPRECATED - DT-Prelim Calcs'!$C$7*('DEPRECATED - DT-Prelim Calcs'!$C$8-'DEPRECATED - DT-Prelim Calcs'!$C$9)+'DEPRECATED - DT-Prelim Calcs'!$C$9</f>
        <v>332.08444378318484</v>
      </c>
      <c r="CJ96" s="57">
        <f t="shared" si="108"/>
        <v>93</v>
      </c>
      <c r="CK96" s="2">
        <f t="shared" si="134"/>
        <v>1.5241763143494644</v>
      </c>
      <c r="CL96" s="57">
        <f>CK96*'DEPRECATED - DT-Prelim Calcs'!$C$21/CF$2/'DEPRECATED - DT-Prelim Calcs'!$C$19/'DEPRECATED - DT-Prelim Calcs'!$C$18*3.39*'DEPRECATED - DT-Prelim Calcs'!$C$20</f>
        <v>25.773080821789936</v>
      </c>
      <c r="CM96" s="46">
        <f t="shared" si="135"/>
        <v>0</v>
      </c>
      <c r="CN96" s="57">
        <f>CL95*'DEPRECATED - DT-Prelim Calcs'!$C$11+CN95</f>
        <v>-73.11480892037649</v>
      </c>
      <c r="CO96" s="57">
        <f>CO95+0.5*CL96*'DEPRECATED - DT-Prelim Calcs'!$C$11^2+CN96*'DEPRECATED - DT-Prelim Calcs'!$C$11</f>
        <v>-31567.334897068278</v>
      </c>
      <c r="CP96" s="57">
        <f>MIN('Drive Train'!$F$35-CJ95*'DEPRECATED - DT-Prelim Calcs'!$C$21*'Drive Train'!$F$39,CP95+CJ$2)</f>
        <v>6.82</v>
      </c>
      <c r="CQ96" s="57">
        <f>'Drive Train'!$F$35-CJ96*'DEPRECATED - DT-Prelim Calcs'!$C$21*'Drive Train'!$F$39</f>
        <v>6.82</v>
      </c>
      <c r="CR96" s="1">
        <f>IF(CO96&gt;='Drive Train'!$F$29,1,0)</f>
        <v>0</v>
      </c>
      <c r="CS96" s="57">
        <f t="shared" si="136"/>
        <v>103.33333333333333</v>
      </c>
      <c r="CT96" s="63">
        <f>CT95+'DEPRECATED - DT-Prelim Calcs'!$C$11</f>
        <v>368</v>
      </c>
      <c r="CU96" s="2">
        <f>DE96/'Drive Train'!$F$35</f>
        <v>0.55000000000000004</v>
      </c>
      <c r="CV96" s="46">
        <f>DC96*12*60/(PI() * 'Drive Train'!$F$15)/CU$2*CU96</f>
        <v>16757.600445178628</v>
      </c>
      <c r="CW96" s="2">
        <f>('DEPRECATED - DT-Prelim Calcs'!$C$6*CU96-CV96)/('DEPRECATED - DT-Prelim Calcs'!$C$6*CU96)*'DEPRECATED - DT-Prelim Calcs'!$C$7*CU96</f>
        <v>-6.2515763738987795</v>
      </c>
      <c r="CX96" s="57">
        <f>CW96/'DEPRECATED - DT-Prelim Calcs'!$C$7*('DEPRECATED - DT-Prelim Calcs'!$C$8-'DEPRECATED - DT-Prelim Calcs'!$C$9)+'DEPRECATED - DT-Prelim Calcs'!$C$9</f>
        <v>-330.11213641959063</v>
      </c>
      <c r="CY96" s="57">
        <f t="shared" si="109"/>
        <v>-330.11213641959063</v>
      </c>
      <c r="CZ96" s="2">
        <f t="shared" si="137"/>
        <v>-8.4822383349113952</v>
      </c>
      <c r="DA96" s="57">
        <f>CZ96*'DEPRECATED - DT-Prelim Calcs'!$C$21/CU$2/'DEPRECATED - DT-Prelim Calcs'!$C$19/'DEPRECATED - DT-Prelim Calcs'!$C$18*3.39*'DEPRECATED - DT-Prelim Calcs'!$C$20</f>
        <v>-170.7506290581228</v>
      </c>
      <c r="DB96" s="46">
        <f t="shared" si="138"/>
        <v>1</v>
      </c>
      <c r="DC96" s="57">
        <f>DA95*'DEPRECATED - DT-Prelim Calcs'!$C$11+DC95</f>
        <v>95.719189909756778</v>
      </c>
      <c r="DD96" s="57">
        <f>DD95+0.5*DA96*'DEPRECATED - DT-Prelim Calcs'!$C$11^2+DC96*'DEPRECATED - DT-Prelim Calcs'!$C$11</f>
        <v>-58129.184730418274</v>
      </c>
      <c r="DE96" s="57">
        <f>MIN('Drive Train'!$F$35-CY95*'DEPRECATED - DT-Prelim Calcs'!$C$21*'Drive Train'!$F$39,DE95+CY$2)</f>
        <v>6.82</v>
      </c>
      <c r="DF96" s="57">
        <f>'Drive Train'!$F$35-CY96*'DEPRECATED - DT-Prelim Calcs'!$C$21*'Drive Train'!$F$39</f>
        <v>32.206728185175436</v>
      </c>
      <c r="DG96" s="1">
        <f>IF(DD96&gt;='Drive Train'!$F$29,1,0)</f>
        <v>0</v>
      </c>
      <c r="DH96" s="57">
        <f t="shared" si="139"/>
        <v>-366.79126268843407</v>
      </c>
      <c r="DI96" s="63">
        <f>DI95+'DEPRECATED - DT-Prelim Calcs'!$C$11</f>
        <v>368</v>
      </c>
      <c r="DJ96" s="2">
        <f>DT96/'Drive Train'!$F$35</f>
        <v>0.55000000000000004</v>
      </c>
      <c r="DK96" s="46">
        <f>DR96*12*60/(PI() * 'Drive Train'!$F$15)/DJ$2*DJ96</f>
        <v>-102768.99899730619</v>
      </c>
      <c r="DL96" s="2">
        <f>('DEPRECATED - DT-Prelim Calcs'!$C$6*DJ96-DK96)/('DEPRECATED - DT-Prelim Calcs'!$C$6*DJ96)*'DEPRECATED - DT-Prelim Calcs'!$C$7*DJ96</f>
        <v>47.793283786774467</v>
      </c>
      <c r="DM96" s="57">
        <f>DL96/'DEPRECATED - DT-Prelim Calcs'!$C$7*('DEPRECATED - DT-Prelim Calcs'!$C$8-'DEPRECATED - DT-Prelim Calcs'!$C$9)+'DEPRECATED - DT-Prelim Calcs'!$C$9</f>
        <v>2547.0478464079515</v>
      </c>
      <c r="DN96" s="57">
        <f t="shared" si="110"/>
        <v>93</v>
      </c>
      <c r="DO96" s="2">
        <f t="shared" si="140"/>
        <v>1.1037138828047846</v>
      </c>
      <c r="DP96" s="57">
        <f>DO96*'DEPRECATED - DT-Prelim Calcs'!$C$21/DJ$2/'DEPRECATED - DT-Prelim Calcs'!$C$19/'DEPRECATED - DT-Prelim Calcs'!$C$18*3.39*'DEPRECATED - DT-Prelim Calcs'!$C$20</f>
        <v>25.773080821789936</v>
      </c>
      <c r="DQ96" s="46">
        <f t="shared" si="141"/>
        <v>0</v>
      </c>
      <c r="DR96" s="57">
        <f>DP95*'DEPRECATED - DT-Prelim Calcs'!$C$11+DR95</f>
        <v>-506.04754273779611</v>
      </c>
      <c r="DS96" s="57">
        <f>DS95+0.5*DP96*'DEPRECATED - DT-Prelim Calcs'!$C$11^2+DR96*'DEPRECATED - DT-Prelim Calcs'!$C$11</f>
        <v>-102152.2997336621</v>
      </c>
      <c r="DT96" s="57">
        <f>MIN('Drive Train'!$F$35-DN95*'DEPRECATED - DT-Prelim Calcs'!$C$21*'Drive Train'!$F$39,DT95+DN$2)</f>
        <v>6.82</v>
      </c>
      <c r="DU96" s="57">
        <f>'Drive Train'!$F$35-DN96*'DEPRECATED - DT-Prelim Calcs'!$C$21*'Drive Train'!$F$39</f>
        <v>6.82</v>
      </c>
      <c r="DV96" s="1">
        <f>IF(DS96&gt;='Drive Train'!$F$29,1,0)</f>
        <v>0</v>
      </c>
      <c r="DW96" s="57">
        <f t="shared" si="142"/>
        <v>103.33333333333333</v>
      </c>
      <c r="DX96" s="63">
        <f>DX95+'DEPRECATED - DT-Prelim Calcs'!$C$11</f>
        <v>368</v>
      </c>
      <c r="DY96" s="2">
        <f>EI96/'Drive Train'!$F$35</f>
        <v>0.72835813536139438</v>
      </c>
      <c r="DZ96" s="46">
        <f>EG96*12*60/(PI() * 'Drive Train'!$F$15)/DY$2*DY96</f>
        <v>30513.367716748588</v>
      </c>
      <c r="EA96" s="2">
        <f>('DEPRECATED - DT-Prelim Calcs'!$C$6*DY96-DZ96)/('DEPRECATED - DT-Prelim Calcs'!$C$6*DY96)*'DEPRECATED - DT-Prelim Calcs'!$C$7*DY96</f>
        <v>-12.041507962702887</v>
      </c>
      <c r="EB96" s="57">
        <f>EA96/'DEPRECATED - DT-Prelim Calcs'!$C$7*('DEPRECATED - DT-Prelim Calcs'!$C$8-'DEPRECATED - DT-Prelim Calcs'!$C$9)+'DEPRECATED - DT-Prelim Calcs'!$C$9</f>
        <v>-638.34791353310379</v>
      </c>
      <c r="EC96" s="57">
        <f t="shared" si="111"/>
        <v>-638.34791353310379</v>
      </c>
      <c r="ED96" s="2">
        <f t="shared" si="143"/>
        <v>-15.108621035032796</v>
      </c>
      <c r="EE96" s="57">
        <f>ED96*'DEPRECATED - DT-Prelim Calcs'!$C$21/DY$2/'DEPRECATED - DT-Prelim Calcs'!$C$19/'DEPRECATED - DT-Prelim Calcs'!$C$18*3.39*'DEPRECATED - DT-Prelim Calcs'!$C$20</f>
        <v>-401.46769121250497</v>
      </c>
      <c r="EF96" s="46">
        <f t="shared" si="144"/>
        <v>1</v>
      </c>
      <c r="EG96" s="57">
        <f>EE95*'DEPRECATED - DT-Prelim Calcs'!$C$11+EG95</f>
        <v>99.705957576531318</v>
      </c>
      <c r="EH96" s="57">
        <f>EH95+0.5*EE96*'DEPRECATED - DT-Prelim Calcs'!$C$11^2+EG96*'DEPRECATED - DT-Prelim Calcs'!$C$11</f>
        <v>-165314.33381713473</v>
      </c>
      <c r="EI96" s="57">
        <f>MIN('Drive Train'!$F$35-EC95*'DEPRECATED - DT-Prelim Calcs'!$C$21*'Drive Train'!$F$39,EI95+EC$2)</f>
        <v>9.0316408784812907</v>
      </c>
      <c r="EJ96" s="57">
        <f>'Drive Train'!$F$35-EC96*'DEPRECATED - DT-Prelim Calcs'!$C$21*'Drive Train'!$F$39</f>
        <v>50.700874811986225</v>
      </c>
      <c r="EK96" s="1">
        <f>IF(EH96&gt;='Drive Train'!$F$29,1,0)</f>
        <v>0</v>
      </c>
      <c r="EL96" s="57">
        <f t="shared" si="145"/>
        <v>-709.27545948122645</v>
      </c>
      <c r="EM96" s="63">
        <f>EM95+'DEPRECATED - DT-Prelim Calcs'!$C$11</f>
        <v>368</v>
      </c>
      <c r="EN96" s="2">
        <f>EX96/'Drive Train'!$F$35</f>
        <v>0.55000000000000004</v>
      </c>
      <c r="EO96" s="46">
        <f>EV96*12*60/(PI() * 'Drive Train'!$F$15)/EN$2*EN96</f>
        <v>-69683.423911219288</v>
      </c>
      <c r="EP96" s="2">
        <f>('DEPRECATED - DT-Prelim Calcs'!$C$6*EN96-EO96)/('DEPRECATED - DT-Prelim Calcs'!$C$6*EN96)*'DEPRECATED - DT-Prelim Calcs'!$C$7*EN96</f>
        <v>32.833389610889022</v>
      </c>
      <c r="EQ96" s="57">
        <f>EP96/'DEPRECATED - DT-Prelim Calcs'!$C$7*('DEPRECATED - DT-Prelim Calcs'!$C$8-'DEPRECATED - DT-Prelim Calcs'!$C$9)+'DEPRECATED - DT-Prelim Calcs'!$C$9</f>
        <v>1750.6352228535525</v>
      </c>
      <c r="ER96" s="57">
        <f t="shared" si="112"/>
        <v>93</v>
      </c>
      <c r="ES96" s="2">
        <f t="shared" si="146"/>
        <v>0.86507304327942547</v>
      </c>
      <c r="ET96" s="57">
        <f>ES96*'DEPRECATED - DT-Prelim Calcs'!$C$21/EN$2/'DEPRECATED - DT-Prelim Calcs'!$C$19/'DEPRECATED - DT-Prelim Calcs'!$C$18*3.39*'DEPRECATED - DT-Prelim Calcs'!$C$20</f>
        <v>25.773080821789936</v>
      </c>
      <c r="EU96" s="46">
        <f t="shared" si="147"/>
        <v>0</v>
      </c>
      <c r="EV96" s="57">
        <f>ET95*'DEPRECATED - DT-Prelim Calcs'!$C$11+EV95</f>
        <v>-268.93972068362382</v>
      </c>
      <c r="EW96" s="57">
        <f>EW95+0.5*ET96*'DEPRECATED - DT-Prelim Calcs'!$C$11^2+EV96*'DEPRECATED - DT-Prelim Calcs'!$C$11</f>
        <v>-215435.10874977833</v>
      </c>
      <c r="EX96" s="57">
        <f>MIN('Drive Train'!$F$35-ER95*'DEPRECATED - DT-Prelim Calcs'!$C$21*'Drive Train'!$F$39,EX95+ER$2)</f>
        <v>6.82</v>
      </c>
      <c r="EY96" s="57">
        <f>'Drive Train'!$F$35-ER96*'DEPRECATED - DT-Prelim Calcs'!$C$21*'Drive Train'!$F$39</f>
        <v>6.82</v>
      </c>
      <c r="EZ96" s="1">
        <f>IF(EW96&gt;='Drive Train'!$F$29,1,0)</f>
        <v>0</v>
      </c>
      <c r="FA96" s="57">
        <f t="shared" si="148"/>
        <v>103.33333333333333</v>
      </c>
      <c r="FB96" s="63">
        <f>FB95+'DEPRECATED - DT-Prelim Calcs'!$C$11</f>
        <v>368</v>
      </c>
      <c r="FC96" s="2">
        <f>FM96/'Drive Train'!$F$35</f>
        <v>0.55000000000000004</v>
      </c>
      <c r="FD96" s="46">
        <f>FK96*12*60/(PI() * 'Drive Train'!$F$15)/FC$2*FC96</f>
        <v>-4973.0464372921533</v>
      </c>
      <c r="FE96" s="2">
        <f>('DEPRECATED - DT-Prelim Calcs'!$C$6*FC96-FD96)/('DEPRECATED - DT-Prelim Calcs'!$C$6*FC96)*'DEPRECATED - DT-Prelim Calcs'!$C$7*FC96</f>
        <v>3.5741007343103361</v>
      </c>
      <c r="FF96" s="57">
        <f>FE96/'DEPRECATED - DT-Prelim Calcs'!$C$7*('DEPRECATED - DT-Prelim Calcs'!$C$8-'DEPRECATED - DT-Prelim Calcs'!$C$9)+'DEPRECATED - DT-Prelim Calcs'!$C$9</f>
        <v>192.97266564813947</v>
      </c>
      <c r="FG96" s="57">
        <f t="shared" si="113"/>
        <v>93</v>
      </c>
      <c r="FH96" s="2">
        <f t="shared" si="149"/>
        <v>0.78067567320338405</v>
      </c>
      <c r="FI96" s="57">
        <f>FH96*'DEPRECATED - DT-Prelim Calcs'!$C$21/FC$2/'DEPRECATED - DT-Prelim Calcs'!$C$19/'DEPRECATED - DT-Prelim Calcs'!$C$18*3.39*'DEPRECATED - DT-Prelim Calcs'!$C$20</f>
        <v>25.773080821789936</v>
      </c>
      <c r="FJ96" s="46">
        <f t="shared" si="150"/>
        <v>0</v>
      </c>
      <c r="FK96" s="57">
        <f>FI95*'DEPRECATED - DT-Prelim Calcs'!$C$11+FK95</f>
        <v>-17.320716356272641</v>
      </c>
      <c r="FL96" s="57">
        <f>FL95+0.5*FI96*'DEPRECATED - DT-Prelim Calcs'!$C$11^2+FK96*'DEPRECATED - DT-Prelim Calcs'!$C$11</f>
        <v>-325572.88264461781</v>
      </c>
      <c r="FM96" s="57">
        <f>MIN('Drive Train'!$F$35-FG95*'DEPRECATED - DT-Prelim Calcs'!$C$21*'Drive Train'!$F$39,FM95+FG$2)</f>
        <v>6.82</v>
      </c>
      <c r="FN96" s="57">
        <f>'Drive Train'!$F$35-FG96*'DEPRECATED - DT-Prelim Calcs'!$C$21*'Drive Train'!$F$39</f>
        <v>6.82</v>
      </c>
      <c r="FO96" s="1">
        <f>IF(FL96&gt;='Drive Train'!$F$29,1,0)</f>
        <v>0</v>
      </c>
      <c r="FP96" s="57">
        <f t="shared" si="151"/>
        <v>103.33333333333333</v>
      </c>
      <c r="FQ96" s="63">
        <f>FQ95+'DEPRECATED - DT-Prelim Calcs'!$C$11</f>
        <v>368</v>
      </c>
      <c r="FR96" s="2">
        <f>GB96/'Drive Train'!$F$35</f>
        <v>0.55000000000000004</v>
      </c>
      <c r="FS96" s="46">
        <f>FZ96*12*60/(PI() * 'Drive Train'!$F$15)/FR$2*FR96</f>
        <v>-134303.59883498788</v>
      </c>
      <c r="FT96" s="2">
        <f>('DEPRECATED - DT-Prelim Calcs'!$C$6*FR96-FS96)/('DEPRECATED - DT-Prelim Calcs'!$C$6*FR96)*'DEPRECATED - DT-Prelim Calcs'!$C$7*FR96</f>
        <v>62.05189271900953</v>
      </c>
      <c r="FU96" s="57">
        <f>FT96/'DEPRECATED - DT-Prelim Calcs'!$C$7*('DEPRECATED - DT-Prelim Calcs'!$C$8-'DEPRECATED - DT-Prelim Calcs'!$C$9)+'DEPRECATED - DT-Prelim Calcs'!$C$9</f>
        <v>3306.1264879041173</v>
      </c>
      <c r="FV96" s="57">
        <f t="shared" si="114"/>
        <v>93</v>
      </c>
      <c r="FW96" s="2">
        <f t="shared" si="152"/>
        <v>0.7112822800297498</v>
      </c>
      <c r="FX96" s="57">
        <f>FW96*'DEPRECATED - DT-Prelim Calcs'!$C$21/FR$2/'DEPRECATED - DT-Prelim Calcs'!$C$19/'DEPRECATED - DT-Prelim Calcs'!$C$18*3.39*'DEPRECATED - DT-Prelim Calcs'!$C$20</f>
        <v>25.773080821789936</v>
      </c>
      <c r="FY96" s="46">
        <f t="shared" si="153"/>
        <v>0</v>
      </c>
      <c r="FZ96" s="57">
        <f>FX95*'DEPRECATED - DT-Prelim Calcs'!$C$11+FZ95</f>
        <v>-426.18909035421063</v>
      </c>
      <c r="GA96" s="57">
        <f>GA95+0.5*FX96*'DEPRECATED - DT-Prelim Calcs'!$C$11^2+FZ96*'DEPRECATED - DT-Prelim Calcs'!$C$11</f>
        <v>-339286.49400406895</v>
      </c>
      <c r="GB96" s="57">
        <f>MIN('Drive Train'!$F$35-FV95*'DEPRECATED - DT-Prelim Calcs'!$C$21*'Drive Train'!$F$39,GB95+FV$2)</f>
        <v>6.82</v>
      </c>
      <c r="GC96" s="57">
        <f>'Drive Train'!$F$35-FV96*'DEPRECATED - DT-Prelim Calcs'!$C$21*'Drive Train'!$F$39</f>
        <v>6.82</v>
      </c>
      <c r="GD96" s="1">
        <f>IF(GA96&gt;='Drive Train'!$F$29,1,0)</f>
        <v>0</v>
      </c>
      <c r="GE96" s="57">
        <f t="shared" si="154"/>
        <v>103.33333333333333</v>
      </c>
      <c r="GF96" s="63">
        <f>GF95+'DEPRECATED - DT-Prelim Calcs'!$C$11</f>
        <v>368</v>
      </c>
      <c r="GG96" s="2">
        <f>GQ96/'Drive Train'!$F$35</f>
        <v>0.85483870967741948</v>
      </c>
      <c r="GH96" s="46">
        <f>GO96*12*60/(PI() * 'Drive Train'!$F$15)/GG$2*GG96</f>
        <v>-344993.66623061447</v>
      </c>
      <c r="GI96" s="2">
        <f>('DEPRECATED - DT-Prelim Calcs'!$C$6*GG96-GH96)/('DEPRECATED - DT-Prelim Calcs'!$C$6*GG96)*'DEPRECATED - DT-Prelim Calcs'!$C$7*GG96</f>
        <v>158.05166891054415</v>
      </c>
      <c r="GJ96" s="57">
        <f>GI96/'DEPRECATED - DT-Prelim Calcs'!$C$7*('DEPRECATED - DT-Prelim Calcs'!$C$8-'DEPRECATED - DT-Prelim Calcs'!$C$9)+'DEPRECATED - DT-Prelim Calcs'!$C$9</f>
        <v>8416.8199673123727</v>
      </c>
      <c r="GK96" s="57">
        <f t="shared" si="155"/>
        <v>29.999999999999982</v>
      </c>
      <c r="GL96" s="2">
        <f t="shared" si="156"/>
        <v>0.99579519204165001</v>
      </c>
      <c r="GM96" s="57">
        <f>GL96*'DEPRECATED - DT-Prelim Calcs'!$C$21/GG$2/'DEPRECATED - DT-Prelim Calcs'!$C$19/'DEPRECATED - DT-Prelim Calcs'!$C$18*3.39*'DEPRECATED - DT-Prelim Calcs'!$C$20</f>
        <v>25.773080821789936</v>
      </c>
      <c r="GN96" s="46">
        <f t="shared" si="157"/>
        <v>0</v>
      </c>
      <c r="GO96" s="57">
        <f>GM95*'DEPRECATED - DT-Prelim Calcs'!$C$11+GO95</f>
        <v>-986.1258537451921</v>
      </c>
      <c r="GP96" s="57">
        <f>GP95+0.5*GM96*'DEPRECATED - DT-Prelim Calcs'!$C$11^2+GO96*'DEPRECATED - DT-Prelim Calcs'!$C$11</f>
        <v>-173226.60989960629</v>
      </c>
      <c r="GQ96" s="57">
        <f>MIN('Drive Train'!$F$35-GK95*'DEPRECATED - DT-Prelim Calcs'!$C$21*'Drive Train'!$F$39,GQ95+GK$2)</f>
        <v>10.600000000000001</v>
      </c>
      <c r="GR96" s="57">
        <f>'Drive Train'!$F$35-GK96*'DEPRECATED - DT-Prelim Calcs'!$C$21*'Drive Train'!$F$39</f>
        <v>10.600000000000001</v>
      </c>
      <c r="GS96" s="1">
        <f>IF(GP96&gt;='Drive Train'!$F$29,1,0)</f>
        <v>0</v>
      </c>
      <c r="GT96" s="57">
        <f t="shared" si="158"/>
        <v>33.333333333333314</v>
      </c>
      <c r="GU96" s="63">
        <f>GU95+'DEPRECATED - DT-Prelim Calcs'!$C$11</f>
        <v>368</v>
      </c>
      <c r="GV96" s="2">
        <f>HF96/'Drive Train'!$F$35</f>
        <v>0.83870967741935498</v>
      </c>
      <c r="GW96" s="46">
        <f>HD96*12*60/(PI() * 'Drive Train'!$F$15)/GV$2*GV96</f>
        <v>18055.374813973041</v>
      </c>
      <c r="GX96" s="2">
        <f>('DEPRECATED - DT-Prelim Calcs'!$C$6*GV96-GW96)/('DEPRECATED - DT-Prelim Calcs'!$C$6*GV96)*'DEPRECATED - DT-Prelim Calcs'!$C$7*GV96</f>
        <v>-6.1425845933058518</v>
      </c>
      <c r="GY96" s="57">
        <f>GX96/'DEPRECATED - DT-Prelim Calcs'!$C$7*('DEPRECATED - DT-Prelim Calcs'!$C$8-'DEPRECATED - DT-Prelim Calcs'!$C$9)+'DEPRECATED - DT-Prelim Calcs'!$C$9</f>
        <v>-324.30979390918708</v>
      </c>
      <c r="GZ96" s="57">
        <f t="shared" si="115"/>
        <v>-324.30979390918708</v>
      </c>
      <c r="HA96" s="2">
        <f t="shared" si="159"/>
        <v>-7.7186690061322825</v>
      </c>
      <c r="HB96" s="57">
        <f>HA96*'DEPRECATED - DT-Prelim Calcs'!$C$21/GV$2/'DEPRECATED - DT-Prelim Calcs'!$C$19/'DEPRECATED - DT-Prelim Calcs'!$C$18*3.39*'DEPRECATED - DT-Prelim Calcs'!$C$20</f>
        <v>-199.77389097834859</v>
      </c>
      <c r="HC96" s="46">
        <f t="shared" si="160"/>
        <v>1</v>
      </c>
      <c r="HD96" s="57">
        <f>HB95*'DEPRECATED - DT-Prelim Calcs'!$C$11+HD95</f>
        <v>52.601757835577651</v>
      </c>
      <c r="HE96" s="57">
        <f>HE95+0.5*HB96*'DEPRECATED - DT-Prelim Calcs'!$C$11^2+HD96*'DEPRECATED - DT-Prelim Calcs'!$C$11</f>
        <v>-162762.18374187633</v>
      </c>
      <c r="HF96" s="57">
        <f>MIN('Drive Train'!$F$35-GZ95*'DEPRECATED - DT-Prelim Calcs'!$C$21*'Drive Train'!$F$39,HF95+GZ$2)</f>
        <v>10.400000000000002</v>
      </c>
      <c r="HG96" s="57">
        <f>'Drive Train'!$F$35-GZ96*'DEPRECATED - DT-Prelim Calcs'!$C$21*'Drive Train'!$F$39</f>
        <v>31.858587634551228</v>
      </c>
      <c r="HH96" s="1">
        <f>IF(HE96&gt;='Drive Train'!$F$29,1,0)</f>
        <v>0</v>
      </c>
      <c r="HI96" s="57">
        <f t="shared" si="161"/>
        <v>-360.34421545465227</v>
      </c>
      <c r="HJ96" s="63">
        <f>HJ95+'DEPRECATED - DT-Prelim Calcs'!$C$11</f>
        <v>368</v>
      </c>
      <c r="HK96" s="2">
        <f>HU96/'Drive Train'!$F$35</f>
        <v>0.82258064516129037</v>
      </c>
      <c r="HL96" s="46">
        <f>HS96*12*60/(PI() * 'Drive Train'!$F$15)/HK$2*HK96</f>
        <v>-232559.14982225714</v>
      </c>
      <c r="HM96" s="2">
        <f>('DEPRECATED - DT-Prelim Calcs'!$C$6*HK96-HL96)/('DEPRECATED - DT-Prelim Calcs'!$C$6*HK96)*'DEPRECATED - DT-Prelim Calcs'!$C$7*HK96</f>
        <v>107.13580604745403</v>
      </c>
      <c r="HN96" s="57">
        <f>HM96/'DEPRECATED - DT-Prelim Calcs'!$C$7*('DEPRECATED - DT-Prelim Calcs'!$C$8-'DEPRECATED - DT-Prelim Calcs'!$C$9)+'DEPRECATED - DT-Prelim Calcs'!$C$9</f>
        <v>5706.2368945594826</v>
      </c>
      <c r="HO96" s="57">
        <f t="shared" si="116"/>
        <v>36.66666666666665</v>
      </c>
      <c r="HP96" s="2">
        <f t="shared" si="162"/>
        <v>0.99579519204165001</v>
      </c>
      <c r="HQ96" s="57">
        <f>HP96*'DEPRECATED - DT-Prelim Calcs'!$C$21/HK$2/'DEPRECATED - DT-Prelim Calcs'!$C$19/'DEPRECATED - DT-Prelim Calcs'!$C$18*3.39*'DEPRECATED - DT-Prelim Calcs'!$C$20</f>
        <v>25.773080821789936</v>
      </c>
      <c r="HR96" s="46">
        <f t="shared" si="163"/>
        <v>0</v>
      </c>
      <c r="HS96" s="57">
        <f>HQ95*'DEPRECATED - DT-Prelim Calcs'!$C$11+HS95</f>
        <v>-690.81275513573837</v>
      </c>
      <c r="HT96" s="57">
        <f>HT95+0.5*HQ96*'DEPRECATED - DT-Prelim Calcs'!$C$11^2+HS96*'DEPRECATED - DT-Prelim Calcs'!$C$11</f>
        <v>-167076.79697140757</v>
      </c>
      <c r="HU96" s="57">
        <f>MIN('Drive Train'!$F$35-HO95*'DEPRECATED - DT-Prelim Calcs'!$C$21*'Drive Train'!$F$39,HU95+HO$2)</f>
        <v>10.200000000000001</v>
      </c>
      <c r="HV96" s="57">
        <f>'Drive Train'!$F$35-HO96*'DEPRECATED - DT-Prelim Calcs'!$C$21*'Drive Train'!$F$39</f>
        <v>10.200000000000001</v>
      </c>
      <c r="HW96" s="1">
        <f>IF(HT96&gt;='Drive Train'!$F$29,1,0)</f>
        <v>0</v>
      </c>
      <c r="HX96" s="57">
        <f t="shared" si="164"/>
        <v>40.740740740740726</v>
      </c>
      <c r="HY96" s="63">
        <f>HY95+'DEPRECATED - DT-Prelim Calcs'!$C$11</f>
        <v>368</v>
      </c>
      <c r="HZ96" s="2">
        <f>IJ96/'Drive Train'!$F$35</f>
        <v>0.80645161290322598</v>
      </c>
      <c r="IA96" s="46">
        <f>IH96*12*60/(PI() * 'Drive Train'!$F$15)/HZ$2*HZ96</f>
        <v>-394764.3981047264</v>
      </c>
      <c r="IB96" s="2">
        <f>('DEPRECATED - DT-Prelim Calcs'!$C$6*HZ96-IA96)/('DEPRECATED - DT-Prelim Calcs'!$C$6*HZ96)*'DEPRECATED - DT-Prelim Calcs'!$C$7*HZ96</f>
        <v>180.43927060705752</v>
      </c>
      <c r="IC96" s="57">
        <f>IB96/'DEPRECATED - DT-Prelim Calcs'!$C$7*('DEPRECATED - DT-Prelim Calcs'!$C$8-'DEPRECATED - DT-Prelim Calcs'!$C$9)+'DEPRECATED - DT-Prelim Calcs'!$C$9</f>
        <v>9608.6578501599506</v>
      </c>
      <c r="ID96" s="57">
        <f t="shared" si="117"/>
        <v>39.999999999999986</v>
      </c>
      <c r="IE96" s="2">
        <f t="shared" si="165"/>
        <v>0.99579519204165001</v>
      </c>
      <c r="IF96" s="57">
        <f>IE96*'DEPRECATED - DT-Prelim Calcs'!$C$21/HZ$2/'DEPRECATED - DT-Prelim Calcs'!$C$19/'DEPRECATED - DT-Prelim Calcs'!$C$18*3.39*'DEPRECATED - DT-Prelim Calcs'!$C$20</f>
        <v>25.773080821789936</v>
      </c>
      <c r="IG96" s="46">
        <f t="shared" si="166"/>
        <v>0</v>
      </c>
      <c r="IH96" s="57">
        <f>IF95*'DEPRECATED - DT-Prelim Calcs'!$C$11+IH95</f>
        <v>-1196.0933264784856</v>
      </c>
      <c r="II96" s="57">
        <f>II95+0.5*IF96*'DEPRECATED - DT-Prelim Calcs'!$C$11^2+IH96*'DEPRECATED - DT-Prelim Calcs'!$C$11</f>
        <v>-148716.38670656888</v>
      </c>
      <c r="IJ96" s="57">
        <f>MIN('Drive Train'!$F$35-ID95*'DEPRECATED - DT-Prelim Calcs'!$C$21*'Drive Train'!$F$39,IJ95+ID$2)</f>
        <v>10.000000000000002</v>
      </c>
      <c r="IK96" s="57">
        <f>'Drive Train'!$F$35-ID96*'DEPRECATED - DT-Prelim Calcs'!$C$21*'Drive Train'!$F$39</f>
        <v>10.000000000000002</v>
      </c>
      <c r="IL96" s="1">
        <f>IF(II96&gt;='Drive Train'!$F$29,1,0)</f>
        <v>0</v>
      </c>
      <c r="IM96" s="57">
        <f t="shared" si="167"/>
        <v>44.444444444444429</v>
      </c>
      <c r="IN96" s="63">
        <f>IN95+'DEPRECATED - DT-Prelim Calcs'!$C$11</f>
        <v>368</v>
      </c>
      <c r="IO96" s="2">
        <f>IY96/'Drive Train'!$F$35</f>
        <v>0.79032258064516137</v>
      </c>
      <c r="IP96" s="46">
        <f>IW96*12*60/(PI() * 'Drive Train'!$F$15)/IO$2*IO96</f>
        <v>-94797.485351099516</v>
      </c>
      <c r="IQ96" s="2">
        <f>('DEPRECATED - DT-Prelim Calcs'!$C$6*IO96-IP96)/('DEPRECATED - DT-Prelim Calcs'!$C$6*IO96)*'DEPRECATED - DT-Prelim Calcs'!$C$7*IO96</f>
        <v>44.768080739457993</v>
      </c>
      <c r="IR96" s="57">
        <f>IQ96/'DEPRECATED - DT-Prelim Calcs'!$C$7*('DEPRECATED - DT-Prelim Calcs'!$C$8-'DEPRECATED - DT-Prelim Calcs'!$C$9)+'DEPRECATED - DT-Prelim Calcs'!$C$9</f>
        <v>2385.9965804450044</v>
      </c>
      <c r="IS96" s="57">
        <f t="shared" si="118"/>
        <v>43.333333333333321</v>
      </c>
      <c r="IT96" s="2">
        <f t="shared" si="168"/>
        <v>0.99579519204165001</v>
      </c>
      <c r="IU96" s="57">
        <f>IT96*'DEPRECATED - DT-Prelim Calcs'!$C$21/IO$2/'DEPRECATED - DT-Prelim Calcs'!$C$19/'DEPRECATED - DT-Prelim Calcs'!$C$18*3.39*'DEPRECATED - DT-Prelim Calcs'!$C$20</f>
        <v>25.773080821789936</v>
      </c>
      <c r="IV96" s="46">
        <f t="shared" si="169"/>
        <v>0</v>
      </c>
      <c r="IW96" s="57">
        <f>IU95*'DEPRECATED - DT-Prelim Calcs'!$C$11+IW95</f>
        <v>-293.08786000926375</v>
      </c>
      <c r="IX96" s="57">
        <f>IX95+0.5*IU96*'DEPRECATED - DT-Prelim Calcs'!$C$11^2+IW96*'DEPRECATED - DT-Prelim Calcs'!$C$11</f>
        <v>-183779.96099377779</v>
      </c>
      <c r="IY96" s="57">
        <f>MIN('Drive Train'!$F$35-IS95*'DEPRECATED - DT-Prelim Calcs'!$C$21*'Drive Train'!$F$39,IY95+IS$2)</f>
        <v>9.8000000000000007</v>
      </c>
      <c r="IZ96" s="57">
        <f>'Drive Train'!$F$35-IS96*'DEPRECATED - DT-Prelim Calcs'!$C$21*'Drive Train'!$F$39</f>
        <v>9.8000000000000007</v>
      </c>
      <c r="JA96" s="1">
        <f>IF(IX96&gt;='Drive Train'!$F$29,1,0)</f>
        <v>0</v>
      </c>
      <c r="JB96" s="57">
        <f t="shared" si="170"/>
        <v>48.148148148148138</v>
      </c>
      <c r="JC96" s="63">
        <f>JC95+'DEPRECATED - DT-Prelim Calcs'!$C$11</f>
        <v>368</v>
      </c>
      <c r="JD96" s="2">
        <f>JN96/'Drive Train'!$F$35</f>
        <v>0.77419354838709686</v>
      </c>
      <c r="JE96" s="46">
        <f>JL96*12*60/(PI() * 'Drive Train'!$F$15)/JD$2*JD96</f>
        <v>-61984.984717867053</v>
      </c>
      <c r="JF96" s="2">
        <f>('DEPRECATED - DT-Prelim Calcs'!$C$6*JD96-JE96)/('DEPRECATED - DT-Prelim Calcs'!$C$6*JD96)*'DEPRECATED - DT-Prelim Calcs'!$C$7*JD96</f>
        <v>29.892788284644727</v>
      </c>
      <c r="JG96" s="57">
        <f>JF96/'DEPRECATED - DT-Prelim Calcs'!$C$7*('DEPRECATED - DT-Prelim Calcs'!$C$8-'DEPRECATED - DT-Prelim Calcs'!$C$9)+'DEPRECATED - DT-Prelim Calcs'!$C$9</f>
        <v>1594.0878576431198</v>
      </c>
      <c r="JH96" s="57">
        <f t="shared" si="119"/>
        <v>46.666666666666657</v>
      </c>
      <c r="JI96" s="2">
        <f t="shared" si="171"/>
        <v>0.99579519204165001</v>
      </c>
      <c r="JJ96" s="57">
        <f>JI96*'DEPRECATED - DT-Prelim Calcs'!$C$21/JD$2/'DEPRECATED - DT-Prelim Calcs'!$C$19/'DEPRECATED - DT-Prelim Calcs'!$C$18*3.39*'DEPRECATED - DT-Prelim Calcs'!$C$20</f>
        <v>25.773080821789936</v>
      </c>
      <c r="JK96" s="46">
        <f t="shared" si="172"/>
        <v>0</v>
      </c>
      <c r="JL96" s="57">
        <f>JJ95*'DEPRECATED - DT-Prelim Calcs'!$C$11+JL95</f>
        <v>-195.63310768096437</v>
      </c>
      <c r="JM96" s="57">
        <f>JM95+0.5*JJ96*'DEPRECATED - DT-Prelim Calcs'!$C$11^2+JL96*'DEPRECATED - DT-Prelim Calcs'!$C$11</f>
        <v>-214611.25654410414</v>
      </c>
      <c r="JN96" s="57">
        <f>MIN('Drive Train'!$F$35-JH95*'DEPRECATED - DT-Prelim Calcs'!$C$21*'Drive Train'!$F$39,JN95+JH$2)</f>
        <v>9.6000000000000014</v>
      </c>
      <c r="JO96" s="57">
        <f>'Drive Train'!$F$35-JH96*'DEPRECATED - DT-Prelim Calcs'!$C$21*'Drive Train'!$F$39</f>
        <v>9.6000000000000014</v>
      </c>
      <c r="JP96" s="1">
        <f>IF(JM96&gt;='Drive Train'!$F$29,1,0)</f>
        <v>0</v>
      </c>
      <c r="JQ96" s="57">
        <f>MIN(JG96,'DEPRECATED - DT-Prelim Calcs'!$C$10)*'DEPRECATED - DT-Prelim Calcs'!$C$11*1000/60/60</f>
        <v>103.33333333333333</v>
      </c>
      <c r="JR96" s="63">
        <f>JR95+'DEPRECATED - DT-Prelim Calcs'!$C$11</f>
        <v>368</v>
      </c>
      <c r="JS96" s="2">
        <f>KC96/'Drive Train'!$F$35</f>
        <v>3.0862093686289134</v>
      </c>
      <c r="JT96" s="46">
        <f>KA96*12*60/(PI() * 'Drive Train'!$F$15)/JS$2*JS96</f>
        <v>-1254440.47431539</v>
      </c>
      <c r="JU96" s="2">
        <f>('DEPRECATED - DT-Prelim Calcs'!$C$6*JS96-JT96)/('DEPRECATED - DT-Prelim Calcs'!$C$6*JS96)*'DEPRECATED - DT-Prelim Calcs'!$C$7*JS96</f>
        <v>574.64255690486664</v>
      </c>
      <c r="JV96" s="57">
        <f>JU96/'DEPRECATED - DT-Prelim Calcs'!$C$7*('DEPRECATED - DT-Prelim Calcs'!$C$8-'DEPRECATED - DT-Prelim Calcs'!$C$9)+'DEPRECATED - DT-Prelim Calcs'!$C$9</f>
        <v>30594.666826097258</v>
      </c>
      <c r="JW96" s="57">
        <f t="shared" si="120"/>
        <v>49.999999999999993</v>
      </c>
      <c r="JX96" s="2">
        <f t="shared" si="173"/>
        <v>0.99579519204165001</v>
      </c>
      <c r="JY96" s="57">
        <f>JX96*'DEPRECATED - DT-Prelim Calcs'!$C$21/JS$2/'DEPRECATED - DT-Prelim Calcs'!$C$19/'DEPRECATED - DT-Prelim Calcs'!$C$18*3.39*'DEPRECATED - DT-Prelim Calcs'!$C$20</f>
        <v>25.773080821789936</v>
      </c>
      <c r="JZ96" s="46">
        <f t="shared" si="174"/>
        <v>0</v>
      </c>
      <c r="KA96" s="57">
        <f>JY95*'DEPRECATED - DT-Prelim Calcs'!$C$11+KA95</f>
        <v>-993.18482658658729</v>
      </c>
      <c r="KB96" s="57">
        <f>KB95+0.5*JY96*'DEPRECATED - DT-Prelim Calcs'!$C$11^2+KA96*'DEPRECATED - DT-Prelim Calcs'!$C$11</f>
        <v>-203283.99298836093</v>
      </c>
      <c r="KC96" s="57">
        <f>MIN('Drive Train'!$F$35-JW95*'DEPRECATED - DT-Prelim Calcs'!$C$21*'Drive Train'!$F$39,KC95+JW$2)</f>
        <v>38.268996170998527</v>
      </c>
      <c r="KD96" s="57">
        <f>'Drive Train'!$F$35-JW96*'DEPRECATED - DT-Prelim Calcs'!$C$21*'Drive Train'!$F$39</f>
        <v>9.4</v>
      </c>
      <c r="KE96" s="1">
        <f>IF(KB96&gt;='Drive Train'!$F$29,1,0)</f>
        <v>0</v>
      </c>
      <c r="KF96" s="57">
        <f>MIN(JV96,'DEPRECATED - DT-Prelim Calcs'!$C$10)*'DEPRECATED - DT-Prelim Calcs'!$C$11*1000/60/60</f>
        <v>103.33333333333333</v>
      </c>
      <c r="KG96" s="63">
        <f>KG95+'DEPRECATED - DT-Prelim Calcs'!$C$11</f>
        <v>368</v>
      </c>
      <c r="KH96" s="2">
        <f>KR96/'Drive Train'!$F$35</f>
        <v>0.74193548387096786</v>
      </c>
      <c r="KI96" s="46">
        <f>KP96*12*60/(PI() * 'Drive Train'!$F$15)/KH$2*KH96</f>
        <v>-128581.62808459385</v>
      </c>
      <c r="KJ96" s="2">
        <f>('DEPRECATED - DT-Prelim Calcs'!$C$6*KH96-KI96)/('DEPRECATED - DT-Prelim Calcs'!$C$6*KH96)*'DEPRECATED - DT-Prelim Calcs'!$C$7*KH96</f>
        <v>59.927224681958528</v>
      </c>
      <c r="KK96" s="57">
        <f>KJ96/'DEPRECATED - DT-Prelim Calcs'!$C$7*('DEPRECATED - DT-Prelim Calcs'!$C$8-'DEPRECATED - DT-Prelim Calcs'!$C$9)+'DEPRECATED - DT-Prelim Calcs'!$C$9</f>
        <v>3193.0165670934766</v>
      </c>
      <c r="KL96" s="57">
        <f t="shared" si="121"/>
        <v>53.333333333333329</v>
      </c>
      <c r="KM96" s="2">
        <f t="shared" si="175"/>
        <v>0.99579519204165001</v>
      </c>
      <c r="KN96" s="57">
        <f>KM96*'DEPRECATED - DT-Prelim Calcs'!$C$21/KH$2/'DEPRECATED - DT-Prelim Calcs'!$C$19/'DEPRECATED - DT-Prelim Calcs'!$C$18*3.39*'DEPRECATED - DT-Prelim Calcs'!$C$20</f>
        <v>25.773080821789936</v>
      </c>
      <c r="KO96" s="46">
        <f t="shared" si="176"/>
        <v>0</v>
      </c>
      <c r="KP96" s="57">
        <f>KN95*'DEPRECATED - DT-Prelim Calcs'!$C$11+KP95</f>
        <v>-423.46564398283567</v>
      </c>
      <c r="KQ96" s="57">
        <f>KQ95+0.5*KN96*'DEPRECATED - DT-Prelim Calcs'!$C$11^2+KP96*'DEPRECATED - DT-Prelim Calcs'!$C$11</f>
        <v>-180217.57319716411</v>
      </c>
      <c r="KR96" s="57">
        <f>MIN('Drive Train'!$F$35-KL95*'DEPRECATED - DT-Prelim Calcs'!$C$21*'Drive Train'!$F$39,KR95+KL$2)</f>
        <v>9.2000000000000011</v>
      </c>
      <c r="KS96" s="57">
        <f>'Drive Train'!$F$35-KL96*'DEPRECATED - DT-Prelim Calcs'!$C$21*'Drive Train'!$F$39</f>
        <v>9.2000000000000011</v>
      </c>
      <c r="KT96" s="1">
        <f>IF(KQ96&gt;='Drive Train'!$F$29,1,0)</f>
        <v>0</v>
      </c>
      <c r="KU96" s="57">
        <f>MIN(KK96,'DEPRECATED - DT-Prelim Calcs'!$C$10)*'DEPRECATED - DT-Prelim Calcs'!$C$11*1000/60/60</f>
        <v>103.33333333333333</v>
      </c>
      <c r="KV96" s="63">
        <f>KV95+'DEPRECATED - DT-Prelim Calcs'!$C$11</f>
        <v>368</v>
      </c>
      <c r="KW96" s="2">
        <f>LG96/'Drive Train'!$F$35</f>
        <v>0.72580645161290325</v>
      </c>
      <c r="KX96" s="46">
        <f>LE96*12*60/(PI() * 'Drive Train'!$F$15)/KW$2*KW96</f>
        <v>-199236.63392402208</v>
      </c>
      <c r="KY96" s="2">
        <f>('DEPRECATED - DT-Prelim Calcs'!$C$6*KW96-KX96)/('DEPRECATED - DT-Prelim Calcs'!$C$6*KW96)*'DEPRECATED - DT-Prelim Calcs'!$C$7*KW96</f>
        <v>91.835551476509664</v>
      </c>
      <c r="KZ96" s="57">
        <f>KY96/'DEPRECATED - DT-Prelim Calcs'!$C$7*('DEPRECATED - DT-Prelim Calcs'!$C$8-'DEPRECATED - DT-Prelim Calcs'!$C$9)+'DEPRECATED - DT-Prelim Calcs'!$C$9</f>
        <v>4891.7046698905351</v>
      </c>
      <c r="LA96" s="57">
        <f t="shared" si="122"/>
        <v>56.666666666666664</v>
      </c>
      <c r="LB96" s="2">
        <f t="shared" si="177"/>
        <v>0.99579519204165001</v>
      </c>
      <c r="LC96" s="57">
        <f>LB96*'DEPRECATED - DT-Prelim Calcs'!$C$21/KW$2/'DEPRECATED - DT-Prelim Calcs'!$C$19/'DEPRECATED - DT-Prelim Calcs'!$C$18*3.39*'DEPRECATED - DT-Prelim Calcs'!$C$20</f>
        <v>25.773080821789936</v>
      </c>
      <c r="LD96" s="46">
        <f t="shared" si="178"/>
        <v>0</v>
      </c>
      <c r="LE96" s="57">
        <f>LC95*'DEPRECATED - DT-Prelim Calcs'!$C$11+LE95</f>
        <v>-670.73933316139096</v>
      </c>
      <c r="LF96" s="57">
        <f>LF95+0.5*LC96*'DEPRECATED - DT-Prelim Calcs'!$C$11^2+LE96*'DEPRECATED - DT-Prelim Calcs'!$C$11</f>
        <v>-198800.38037092396</v>
      </c>
      <c r="LG96" s="57">
        <f>MIN('Drive Train'!$F$35-LA95*'DEPRECATED - DT-Prelim Calcs'!$C$21*'Drive Train'!$F$39,LG95+LA$2)</f>
        <v>9</v>
      </c>
      <c r="LH96" s="57">
        <f>'Drive Train'!$F$35-LA96*'DEPRECATED - DT-Prelim Calcs'!$C$21*'Drive Train'!$F$39</f>
        <v>9</v>
      </c>
      <c r="LI96" s="1">
        <f>IF(LF96&gt;='Drive Train'!$F$29,1,0)</f>
        <v>0</v>
      </c>
      <c r="LJ96" s="57">
        <f>MIN(KZ96,'DEPRECATED - DT-Prelim Calcs'!$C$10)*'DEPRECATED - DT-Prelim Calcs'!$C$11*1000/60/60</f>
        <v>103.33333333333333</v>
      </c>
      <c r="LK96" s="63">
        <f>LK95+'DEPRECATED - DT-Prelim Calcs'!$C$11</f>
        <v>368</v>
      </c>
      <c r="LL96" s="2">
        <f>LV96/'Drive Train'!$F$35</f>
        <v>0.70967741935483875</v>
      </c>
      <c r="LM96" s="46">
        <f>LT96*12*60/(PI() * 'Drive Train'!$F$15)/LL$2*LL96</f>
        <v>24004.56398514652</v>
      </c>
      <c r="LN96" s="2">
        <f>('DEPRECATED - DT-Prelim Calcs'!$C$6*LL96-LM96)/('DEPRECATED - DT-Prelim Calcs'!$C$6*LL96)*'DEPRECATED - DT-Prelim Calcs'!$C$7*LL96</f>
        <v>-9.1435234238957594</v>
      </c>
      <c r="LO96" s="57">
        <f>LN96/'DEPRECATED - DT-Prelim Calcs'!$C$7*('DEPRECATED - DT-Prelim Calcs'!$C$8-'DEPRECATED - DT-Prelim Calcs'!$C$9)+'DEPRECATED - DT-Prelim Calcs'!$C$9</f>
        <v>-484.06931754598588</v>
      </c>
      <c r="LP96" s="57">
        <f t="shared" si="123"/>
        <v>-484.06931754598588</v>
      </c>
      <c r="LQ96" s="2">
        <f t="shared" si="179"/>
        <v>-11.619904374697006</v>
      </c>
      <c r="LR96" s="57">
        <f>LQ96*'DEPRECATED - DT-Prelim Calcs'!$C$21/LL$2/'DEPRECATED - DT-Prelim Calcs'!$C$19/'DEPRECATED - DT-Prelim Calcs'!$C$18*3.39*'DEPRECATED - DT-Prelim Calcs'!$C$20</f>
        <v>-300.74531086710681</v>
      </c>
      <c r="LS96" s="46">
        <f t="shared" si="180"/>
        <v>1</v>
      </c>
      <c r="LT96" s="57">
        <f>LR95*'DEPRECATED - DT-Prelim Calcs'!$C$11+LT95</f>
        <v>82.649120835528535</v>
      </c>
      <c r="LU96" s="57">
        <f>LU95+0.5*LR96*'DEPRECATED - DT-Prelim Calcs'!$C$11^2+LT96*'DEPRECATED - DT-Prelim Calcs'!$C$11</f>
        <v>-181273.86226109511</v>
      </c>
      <c r="LV96" s="57">
        <f>MIN('Drive Train'!$F$35-LP95*'DEPRECATED - DT-Prelim Calcs'!$C$21*'Drive Train'!$F$39,LV95+LP$2)</f>
        <v>8.8000000000000007</v>
      </c>
      <c r="LW96" s="57">
        <f>'Drive Train'!$F$35-LP96*'DEPRECATED - DT-Prelim Calcs'!$C$21*'Drive Train'!$F$39</f>
        <v>41.444159052759154</v>
      </c>
      <c r="LX96" s="1">
        <f>IF(LU96&gt;='Drive Train'!$F$29,1,0)</f>
        <v>0</v>
      </c>
      <c r="LY96" s="57">
        <f>MIN(LO96,'DEPRECATED - DT-Prelim Calcs'!$C$10)*'DEPRECATED - DT-Prelim Calcs'!$C$11*1000/60/60</f>
        <v>-537.85479727331756</v>
      </c>
      <c r="LZ96" s="63">
        <f>LZ95+'DEPRECATED - DT-Prelim Calcs'!$C$11</f>
        <v>368</v>
      </c>
    </row>
    <row r="97" spans="18:338" x14ac:dyDescent="0.2">
      <c r="R97" s="63">
        <f>R96+'DEPRECATED - DT-Prelim Calcs'!$C$11</f>
        <v>372</v>
      </c>
      <c r="S97" s="2">
        <f>AG97/'Drive Train'!$F$35</f>
        <v>0</v>
      </c>
      <c r="T97" s="46">
        <f>AE97*12*60/(PI() * 'Drive Train'!$F$15)/S$2*ABS(S97)</f>
        <v>0</v>
      </c>
      <c r="U97" s="2">
        <f>IF(OR(AD96=1,AND($C$32=Motors!$C$32,'DEPRECATED - DT-Prelim Calcs'!AI96=1)),0,IF(AG97=0,-(V96+$C$9)/($C$8-$C$9)*$C$7,($C$6*S97-T97)/($C$6*S97)*$C$7*S97))</f>
        <v>0</v>
      </c>
      <c r="V97" s="57">
        <f>IF(AND(AD96=1,AI96=1),0,ABS(U97/$C$7*($C$8-$C$9)+$C$9) *'Drive Train'!$AA$49 + V96*(1-'Drive Train'!$AA$49))</f>
        <v>0</v>
      </c>
      <c r="W97" s="57">
        <f t="shared" si="96"/>
        <v>0</v>
      </c>
      <c r="X97" s="2">
        <f>MAX(MIN(IF(AND(AI96=1,AG97&lt;0),-1,1)*(W97-$C$9)/($C$8-$C$9)*$C$7-$C$29*AE97/T$2 -  AI96*$C$29/2,X$2),MAX(X$4:X96)*-1)</f>
        <v>-0.2458281045106315</v>
      </c>
      <c r="Y97" s="57">
        <f t="shared" si="97"/>
        <v>0</v>
      </c>
      <c r="Z97" s="57">
        <f t="shared" si="98"/>
        <v>0</v>
      </c>
      <c r="AA97" s="57">
        <f t="shared" si="99"/>
        <v>0</v>
      </c>
      <c r="AB97" s="57" t="e">
        <f t="shared" si="100"/>
        <v>#N/A</v>
      </c>
      <c r="AC97" s="46">
        <f t="shared" si="124"/>
        <v>1</v>
      </c>
      <c r="AD97" s="1">
        <f t="shared" si="101"/>
        <v>1</v>
      </c>
      <c r="AE97" s="57">
        <f t="shared" si="102"/>
        <v>0</v>
      </c>
      <c r="AF97" s="57" t="e">
        <f t="shared" si="103"/>
        <v>#N/A</v>
      </c>
      <c r="AG97" s="57">
        <f>IF(AI96=0,MIN('Drive Train'!$F$35-W96*$C$21*'Drive Train'!$F$39,AG96+W$2)-$C$3,IF(AE96-1&lt;=0,0,IF($C$32=Motors!$C$30,MAX(MAX(AG$4:AG96)*-1,AG96-W$2),MAX(0,MAX(AG$4:AG96)*-1,AG96-W$2))))</f>
        <v>0</v>
      </c>
      <c r="AH97" s="57">
        <f>'Drive Train'!$F$35-ABS(W97)*'DEPRECATED - DT-Prelim Calcs'!$C$21*'Drive Train'!$F$39</f>
        <v>12.4</v>
      </c>
      <c r="AI97" s="1">
        <f>IF(AJ97&gt;='Drive Train'!$F$29,1,0)</f>
        <v>1</v>
      </c>
      <c r="AJ97" s="57">
        <f>AJ96+0.5*Y97*'DEPRECATED - DT-Prelim Calcs'!$C$11^2+AE97*'DEPRECATED - DT-Prelim Calcs'!$C$11</f>
        <v>784.33981740885292</v>
      </c>
      <c r="AK97" s="57">
        <f t="shared" si="181"/>
        <v>0</v>
      </c>
      <c r="AL97" s="63">
        <f>AL96+'DEPRECATED - DT-Prelim Calcs'!$C$11</f>
        <v>372</v>
      </c>
      <c r="AM97" s="2">
        <f>AW97/'Drive Train'!$F$35</f>
        <v>0.90171798762687783</v>
      </c>
      <c r="AN97" s="46">
        <f>AU97*12*60/(PI() * 'Drive Train'!$F$15)/AM$2*AM97</f>
        <v>4074.5129711225295</v>
      </c>
      <c r="AO97" s="2">
        <f>('DEPRECATED - DT-Prelim Calcs'!$C$6*AM97-AN97)/('DEPRECATED - DT-Prelim Calcs'!$C$6*AM97)*'DEPRECATED - DT-Prelim Calcs'!$C$7*AM97</f>
        <v>0.33081835010473487</v>
      </c>
      <c r="AP97" s="57">
        <f>AO97/'DEPRECATED - DT-Prelim Calcs'!$C$7*('DEPRECATED - DT-Prelim Calcs'!$C$8-'DEPRECATED - DT-Prelim Calcs'!$C$9)+'DEPRECATED - DT-Prelim Calcs'!$C$9</f>
        <v>20.31161589976659</v>
      </c>
      <c r="AQ97" s="57">
        <f t="shared" si="105"/>
        <v>20.31161589976659</v>
      </c>
      <c r="AR97" s="2">
        <f t="shared" si="125"/>
        <v>8.9055096630374919E-11</v>
      </c>
      <c r="AS97" s="57">
        <f>AR97*'DEPRECATED - DT-Prelim Calcs'!$C$21/AM$2/'DEPRECATED - DT-Prelim Calcs'!$C$19/'DEPRECATED - DT-Prelim Calcs'!$C$18*3.39*'DEPRECATED - DT-Prelim Calcs'!$C$20</f>
        <v>6.4537646093220975E-10</v>
      </c>
      <c r="AT97" s="46">
        <f t="shared" si="126"/>
        <v>0</v>
      </c>
      <c r="AU97" s="57">
        <f>AS96*'DEPRECATED - DT-Prelim Calcs'!$C$11+AU96</f>
        <v>39.432321267351121</v>
      </c>
      <c r="AV97" s="57">
        <f>AV96+0.5*AS97*'DEPRECATED - DT-Prelim Calcs'!$C$11^2+AU97*'DEPRECATED - DT-Prelim Calcs'!$C$11</f>
        <v>14624.209947356889</v>
      </c>
      <c r="AW97" s="57">
        <f>MIN('Drive Train'!$F$35-AQ96*'DEPRECATED - DT-Prelim Calcs'!$C$21*'Drive Train'!$F$39,AW96+AQ$2)</f>
        <v>11.181303046573285</v>
      </c>
      <c r="AX97" s="57">
        <f>'Drive Train'!$F$35-AQ97*'DEPRECATED - DT-Prelim Calcs'!$C$21*'Drive Train'!$F$39</f>
        <v>11.181303046014005</v>
      </c>
      <c r="AY97" s="1">
        <f>IF(AV97&gt;='Drive Train'!$F$29,1,0)</f>
        <v>1</v>
      </c>
      <c r="AZ97" s="57">
        <f t="shared" si="127"/>
        <v>22.568462110851769</v>
      </c>
      <c r="BA97" s="63">
        <f>BA96+'DEPRECATED - DT-Prelim Calcs'!$C$11</f>
        <v>372</v>
      </c>
      <c r="BB97" s="2">
        <f>BL97/'Drive Train'!$F$35</f>
        <v>1.2947645110245585</v>
      </c>
      <c r="BC97" s="46">
        <f>BJ97*12*60/(PI() * 'Drive Train'!$F$15)/BB$2*BB97</f>
        <v>-4259.0909485820494</v>
      </c>
      <c r="BD97" s="2">
        <f>('DEPRECATED - DT-Prelim Calcs'!$C$6*BB97-BC97)/('DEPRECATED - DT-Prelim Calcs'!$C$6*BB97)*'DEPRECATED - DT-Prelim Calcs'!$C$7*BB97</f>
        <v>5.0461628066691366</v>
      </c>
      <c r="BE97" s="57">
        <f>BD97/'DEPRECATED - DT-Prelim Calcs'!$C$7*('DEPRECATED - DT-Prelim Calcs'!$C$8-'DEPRECATED - DT-Prelim Calcs'!$C$9)+'DEPRECATED - DT-Prelim Calcs'!$C$9</f>
        <v>271.34011954176356</v>
      </c>
      <c r="BF97" s="57">
        <f t="shared" si="106"/>
        <v>93</v>
      </c>
      <c r="BG97" s="2">
        <f t="shared" si="128"/>
        <v>1.9370342981843409</v>
      </c>
      <c r="BH97" s="57">
        <f>BG97*'DEPRECATED - DT-Prelim Calcs'!$C$21/BB$2/'DEPRECATED - DT-Prelim Calcs'!$C$19/'DEPRECATED - DT-Prelim Calcs'!$C$18*3.39*'DEPRECATED - DT-Prelim Calcs'!$C$20</f>
        <v>20.276476817637921</v>
      </c>
      <c r="BI97" s="46">
        <f t="shared" si="129"/>
        <v>0</v>
      </c>
      <c r="BJ97" s="57">
        <f>BH96*'DEPRECATED - DT-Prelim Calcs'!$C$11+BJ96</f>
        <v>-19.873422067675662</v>
      </c>
      <c r="BK97" s="57">
        <f>BK96+0.5*BH97*'DEPRECATED - DT-Prelim Calcs'!$C$11^2+BJ97*'DEPRECATED - DT-Prelim Calcs'!$C$11</f>
        <v>7726.9028820437343</v>
      </c>
      <c r="BL97" s="57">
        <f>MIN('Drive Train'!$F$35-BF96*'DEPRECATED - DT-Prelim Calcs'!$C$21*'Drive Train'!$F$39,BL96+BF$2)</f>
        <v>16.055079936704526</v>
      </c>
      <c r="BM97" s="57">
        <f>'Drive Train'!$F$35-BF97*'DEPRECATED - DT-Prelim Calcs'!$C$21*'Drive Train'!$F$39</f>
        <v>6.82</v>
      </c>
      <c r="BN97" s="1">
        <f>IF(BK97&gt;='Drive Train'!$F$29,1,0)</f>
        <v>1</v>
      </c>
      <c r="BO97" s="57">
        <f t="shared" si="130"/>
        <v>103.33333333333333</v>
      </c>
      <c r="BP97" s="63">
        <f>BP96+'DEPRECATED - DT-Prelim Calcs'!$C$11</f>
        <v>372</v>
      </c>
      <c r="BQ97" s="2">
        <f>CA97/'Drive Train'!$F$35</f>
        <v>0.55000000000000004</v>
      </c>
      <c r="BR97" s="46">
        <f>BY97*12*60/(PI() * 'Drive Train'!$F$15)/BQ$2*BQ97</f>
        <v>-3013.323265298161</v>
      </c>
      <c r="BS97" s="2">
        <f>('DEPRECATED - DT-Prelim Calcs'!$C$6*BQ97-BR97)/('DEPRECATED - DT-Prelim Calcs'!$C$6*BQ97)*'DEPRECATED - DT-Prelim Calcs'!$C$7*BQ97</f>
        <v>2.6879970111385685</v>
      </c>
      <c r="BT97" s="57">
        <f>BS97/'DEPRECATED - DT-Prelim Calcs'!$C$7*('DEPRECATED - DT-Prelim Calcs'!$C$8-'DEPRECATED - DT-Prelim Calcs'!$C$9)+'DEPRECATED - DT-Prelim Calcs'!$C$9</f>
        <v>145.79959192077936</v>
      </c>
      <c r="BU97" s="57">
        <f t="shared" si="107"/>
        <v>93</v>
      </c>
      <c r="BV97" s="2">
        <f t="shared" si="131"/>
        <v>1.8828060353728675</v>
      </c>
      <c r="BW97" s="57">
        <f>BV97*'DEPRECATED - DT-Prelim Calcs'!$C$21/BQ$2/'DEPRECATED - DT-Prelim Calcs'!$C$19/'DEPRECATED - DT-Prelim Calcs'!$C$18*3.39*'DEPRECATED - DT-Prelim Calcs'!$C$20</f>
        <v>25.773080821789936</v>
      </c>
      <c r="BX97" s="46">
        <f t="shared" si="132"/>
        <v>0</v>
      </c>
      <c r="BY97" s="57">
        <f>BW96*'DEPRECATED - DT-Prelim Calcs'!$C$11+BY96</f>
        <v>-25.311856238374091</v>
      </c>
      <c r="BZ97" s="57">
        <f>BZ96+0.5*BW97*'DEPRECATED - DT-Prelim Calcs'!$C$11^2+BY97*'DEPRECATED - DT-Prelim Calcs'!$C$11</f>
        <v>-8425.9177659516245</v>
      </c>
      <c r="CA97" s="57">
        <f>MIN('Drive Train'!$F$35-BU96*'DEPRECATED - DT-Prelim Calcs'!$C$21*'Drive Train'!$F$39,CA96+BU$2)</f>
        <v>6.82</v>
      </c>
      <c r="CB97" s="57">
        <f>'Drive Train'!$F$35-BU97*'DEPRECATED - DT-Prelim Calcs'!$C$21*'Drive Train'!$F$39</f>
        <v>6.82</v>
      </c>
      <c r="CC97" s="1">
        <f>IF(BZ97&gt;='Drive Train'!$F$29,1,0)</f>
        <v>0</v>
      </c>
      <c r="CD97" s="57">
        <f t="shared" si="133"/>
        <v>103.33333333333333</v>
      </c>
      <c r="CE97" s="63">
        <f>CE96+'DEPRECATED - DT-Prelim Calcs'!$C$11</f>
        <v>372</v>
      </c>
      <c r="CF97" s="2">
        <f>CP97/'Drive Train'!$F$35</f>
        <v>0.55000000000000004</v>
      </c>
      <c r="CG97" s="46">
        <f>CN97*12*60/(PI() * 'Drive Train'!$F$15)/CF$2*CF97</f>
        <v>4408.4683040076425</v>
      </c>
      <c r="CH97" s="2">
        <f>('DEPRECATED - DT-Prelim Calcs'!$C$6*CF97-CG97)/('DEPRECATED - DT-Prelim Calcs'!$C$6*CF97)*'DEPRECATED - DT-Prelim Calcs'!$C$7*CF97</f>
        <v>-0.66782244139932778</v>
      </c>
      <c r="CI97" s="57">
        <f>CH97/'DEPRECATED - DT-Prelim Calcs'!$C$7*('DEPRECATED - DT-Prelim Calcs'!$C$8-'DEPRECATED - DT-Prelim Calcs'!$C$9)+'DEPRECATED - DT-Prelim Calcs'!$C$9</f>
        <v>-32.85253910022147</v>
      </c>
      <c r="CJ97" s="57">
        <f t="shared" si="108"/>
        <v>-32.85253910022147</v>
      </c>
      <c r="CK97" s="2">
        <f t="shared" si="134"/>
        <v>-1.2546488539427156</v>
      </c>
      <c r="CL97" s="57">
        <f>CK97*'DEPRECATED - DT-Prelim Calcs'!$C$21/CF$2/'DEPRECATED - DT-Prelim Calcs'!$C$19/'DEPRECATED - DT-Prelim Calcs'!$C$18*3.39*'DEPRECATED - DT-Prelim Calcs'!$C$20</f>
        <v>-21.215502439711621</v>
      </c>
      <c r="CM97" s="46">
        <f t="shared" si="135"/>
        <v>1</v>
      </c>
      <c r="CN97" s="57">
        <f>CL96*'DEPRECATED - DT-Prelim Calcs'!$C$11+CN96</f>
        <v>29.977514366783254</v>
      </c>
      <c r="CO97" s="57">
        <f>CO96+0.5*CL97*'DEPRECATED - DT-Prelim Calcs'!$C$11^2+CN97*'DEPRECATED - DT-Prelim Calcs'!$C$11</f>
        <v>-31617.148859118839</v>
      </c>
      <c r="CP97" s="57">
        <f>MIN('Drive Train'!$F$35-CJ96*'DEPRECATED - DT-Prelim Calcs'!$C$21*'Drive Train'!$F$39,CP96+CJ$2)</f>
        <v>6.82</v>
      </c>
      <c r="CQ97" s="57">
        <f>'Drive Train'!$F$35-CJ97*'DEPRECATED - DT-Prelim Calcs'!$C$21*'Drive Train'!$F$39</f>
        <v>14.37115234601329</v>
      </c>
      <c r="CR97" s="1">
        <f>IF(CO97&gt;='Drive Train'!$F$29,1,0)</f>
        <v>0</v>
      </c>
      <c r="CS97" s="57">
        <f t="shared" si="136"/>
        <v>-36.502821222468292</v>
      </c>
      <c r="CT97" s="63">
        <f>CT96+'DEPRECATED - DT-Prelim Calcs'!$C$11</f>
        <v>372</v>
      </c>
      <c r="CU97" s="2">
        <f>DE97/'Drive Train'!$F$35</f>
        <v>2.597316789127051</v>
      </c>
      <c r="CV97" s="46">
        <f>DC97*12*60/(PI() * 'Drive Train'!$F$15)/CU$2*CU97</f>
        <v>-485537.43646218407</v>
      </c>
      <c r="CW97" s="2">
        <f>('DEPRECATED - DT-Prelim Calcs'!$C$6*CU97-CV97)/('DEPRECATED - DT-Prelim Calcs'!$C$6*CU97)*'DEPRECATED - DT-Prelim Calcs'!$C$7*CU97</f>
        <v>225.79897471392817</v>
      </c>
      <c r="CX97" s="57">
        <f>CW97/'DEPRECATED - DT-Prelim Calcs'!$C$7*('DEPRECATED - DT-Prelim Calcs'!$C$8-'DEPRECATED - DT-Prelim Calcs'!$C$9)+'DEPRECATED - DT-Prelim Calcs'!$C$9</f>
        <v>12023.450396596261</v>
      </c>
      <c r="CY97" s="57">
        <f t="shared" si="109"/>
        <v>93</v>
      </c>
      <c r="CZ97" s="2">
        <f t="shared" si="137"/>
        <v>1.2803081040535502</v>
      </c>
      <c r="DA97" s="57">
        <f>CZ97*'DEPRECATED - DT-Prelim Calcs'!$C$21/CU$2/'DEPRECATED - DT-Prelim Calcs'!$C$19/'DEPRECATED - DT-Prelim Calcs'!$C$18*3.39*'DEPRECATED - DT-Prelim Calcs'!$C$20</f>
        <v>25.773080821789936</v>
      </c>
      <c r="DB97" s="46">
        <f t="shared" si="138"/>
        <v>0</v>
      </c>
      <c r="DC97" s="57">
        <f>DA96*'DEPRECATED - DT-Prelim Calcs'!$C$11+DC96</f>
        <v>-587.28332632273441</v>
      </c>
      <c r="DD97" s="57">
        <f>DD96+0.5*DA97*'DEPRECATED - DT-Prelim Calcs'!$C$11^2+DC97*'DEPRECATED - DT-Prelim Calcs'!$C$11</f>
        <v>-60272.133389134891</v>
      </c>
      <c r="DE97" s="57">
        <f>MIN('Drive Train'!$F$35-CY96*'DEPRECATED - DT-Prelim Calcs'!$C$21*'Drive Train'!$F$39,DE96+CY$2)</f>
        <v>32.206728185175436</v>
      </c>
      <c r="DF97" s="57">
        <f>'Drive Train'!$F$35-CY97*'DEPRECATED - DT-Prelim Calcs'!$C$21*'Drive Train'!$F$39</f>
        <v>6.82</v>
      </c>
      <c r="DG97" s="1">
        <f>IF(DD97&gt;='Drive Train'!$F$29,1,0)</f>
        <v>0</v>
      </c>
      <c r="DH97" s="57">
        <f t="shared" si="139"/>
        <v>103.33333333333333</v>
      </c>
      <c r="DI97" s="63">
        <f>DI96+'DEPRECATED - DT-Prelim Calcs'!$C$11</f>
        <v>372</v>
      </c>
      <c r="DJ97" s="2">
        <f>DT97/'Drive Train'!$F$35</f>
        <v>0.55000000000000004</v>
      </c>
      <c r="DK97" s="46">
        <f>DR97*12*60/(PI() * 'Drive Train'!$F$15)/DJ$2*DJ97</f>
        <v>-81832.833965836748</v>
      </c>
      <c r="DL97" s="2">
        <f>('DEPRECATED - DT-Prelim Calcs'!$C$6*DJ97-DK97)/('DEPRECATED - DT-Prelim Calcs'!$C$6*DJ97)*'DEPRECATED - DT-Prelim Calcs'!$C$7*DJ97</f>
        <v>38.326837684365209</v>
      </c>
      <c r="DM97" s="57">
        <f>DL97/'DEPRECATED - DT-Prelim Calcs'!$C$7*('DEPRECATED - DT-Prelim Calcs'!$C$8-'DEPRECATED - DT-Prelim Calcs'!$C$9)+'DEPRECATED - DT-Prelim Calcs'!$C$9</f>
        <v>2043.0872509975338</v>
      </c>
      <c r="DN97" s="57">
        <f t="shared" si="110"/>
        <v>93</v>
      </c>
      <c r="DO97" s="2">
        <f t="shared" si="140"/>
        <v>1.1037138828047846</v>
      </c>
      <c r="DP97" s="57">
        <f>DO97*'DEPRECATED - DT-Prelim Calcs'!$C$21/DJ$2/'DEPRECATED - DT-Prelim Calcs'!$C$19/'DEPRECATED - DT-Prelim Calcs'!$C$18*3.39*'DEPRECATED - DT-Prelim Calcs'!$C$20</f>
        <v>25.773080821789936</v>
      </c>
      <c r="DQ97" s="46">
        <f t="shared" si="141"/>
        <v>0</v>
      </c>
      <c r="DR97" s="57">
        <f>DP96*'DEPRECATED - DT-Prelim Calcs'!$C$11+DR96</f>
        <v>-402.95521945063638</v>
      </c>
      <c r="DS97" s="57">
        <f>DS96+0.5*DP97*'DEPRECATED - DT-Prelim Calcs'!$C$11^2+DR97*'DEPRECATED - DT-Prelim Calcs'!$C$11</f>
        <v>-103557.93596489033</v>
      </c>
      <c r="DT97" s="57">
        <f>MIN('Drive Train'!$F$35-DN96*'DEPRECATED - DT-Prelim Calcs'!$C$21*'Drive Train'!$F$39,DT96+DN$2)</f>
        <v>6.82</v>
      </c>
      <c r="DU97" s="57">
        <f>'Drive Train'!$F$35-DN97*'DEPRECATED - DT-Prelim Calcs'!$C$21*'Drive Train'!$F$39</f>
        <v>6.82</v>
      </c>
      <c r="DV97" s="1">
        <f>IF(DS97&gt;='Drive Train'!$F$29,1,0)</f>
        <v>0</v>
      </c>
      <c r="DW97" s="57">
        <f t="shared" si="142"/>
        <v>103.33333333333333</v>
      </c>
      <c r="DX97" s="63">
        <f>DX96+'DEPRECATED - DT-Prelim Calcs'!$C$11</f>
        <v>372</v>
      </c>
      <c r="DY97" s="2">
        <f>EI97/'Drive Train'!$F$35</f>
        <v>4.0887802267730828</v>
      </c>
      <c r="DZ97" s="46">
        <f>EG97*12*60/(PI() * 'Drive Train'!$F$15)/DY$2*DY97</f>
        <v>-2587559.3626913261</v>
      </c>
      <c r="EA97" s="2">
        <f>('DEPRECATED - DT-Prelim Calcs'!$C$6*DY97-DZ97)/('DEPRECATED - DT-Prelim Calcs'!$C$6*DY97)*'DEPRECATED - DT-Prelim Calcs'!$C$7*DY97</f>
        <v>1179.8385877547964</v>
      </c>
      <c r="EB97" s="57">
        <f>EA97/'DEPRECATED - DT-Prelim Calcs'!$C$7*('DEPRECATED - DT-Prelim Calcs'!$C$8-'DEPRECATED - DT-Prelim Calcs'!$C$9)+'DEPRECATED - DT-Prelim Calcs'!$C$9</f>
        <v>62813.194111593519</v>
      </c>
      <c r="EC97" s="57">
        <f t="shared" si="111"/>
        <v>93</v>
      </c>
      <c r="ED97" s="2">
        <f t="shared" si="143"/>
        <v>0.96993038185874991</v>
      </c>
      <c r="EE97" s="57">
        <f>ED97*'DEPRECATED - DT-Prelim Calcs'!$C$21/DY$2/'DEPRECATED - DT-Prelim Calcs'!$C$19/'DEPRECATED - DT-Prelim Calcs'!$C$18*3.39*'DEPRECATED - DT-Prelim Calcs'!$C$20</f>
        <v>25.773080821789936</v>
      </c>
      <c r="EF97" s="46">
        <f t="shared" si="144"/>
        <v>0</v>
      </c>
      <c r="EG97" s="57">
        <f>EE96*'DEPRECATED - DT-Prelim Calcs'!$C$11+EG96</f>
        <v>-1506.1648072734886</v>
      </c>
      <c r="EH97" s="57">
        <f>EH96+0.5*EE97*'DEPRECATED - DT-Prelim Calcs'!$C$11^2+EG97*'DEPRECATED - DT-Prelim Calcs'!$C$11</f>
        <v>-171132.80839965437</v>
      </c>
      <c r="EI97" s="57">
        <f>MIN('Drive Train'!$F$35-EC96*'DEPRECATED - DT-Prelim Calcs'!$C$21*'Drive Train'!$F$39,EI96+EC$2)</f>
        <v>50.700874811986225</v>
      </c>
      <c r="EJ97" s="57">
        <f>'Drive Train'!$F$35-EC97*'DEPRECATED - DT-Prelim Calcs'!$C$21*'Drive Train'!$F$39</f>
        <v>6.82</v>
      </c>
      <c r="EK97" s="1">
        <f>IF(EH97&gt;='Drive Train'!$F$29,1,0)</f>
        <v>0</v>
      </c>
      <c r="EL97" s="57">
        <f t="shared" si="145"/>
        <v>103.33333333333333</v>
      </c>
      <c r="EM97" s="63">
        <f>EM96+'DEPRECATED - DT-Prelim Calcs'!$C$11</f>
        <v>372</v>
      </c>
      <c r="EN97" s="2">
        <f>EX97/'Drive Train'!$F$35</f>
        <v>0.55000000000000004</v>
      </c>
      <c r="EO97" s="46">
        <f>EV97*12*60/(PI() * 'Drive Train'!$F$15)/EN$2*EN97</f>
        <v>-42971.765077965167</v>
      </c>
      <c r="EP97" s="2">
        <f>('DEPRECATED - DT-Prelim Calcs'!$C$6*EN97-EO97)/('DEPRECATED - DT-Prelim Calcs'!$C$6*EN97)*'DEPRECATED - DT-Prelim Calcs'!$C$7*EN97</f>
        <v>20.755510100918585</v>
      </c>
      <c r="EQ97" s="57">
        <f>EP97/'DEPRECATED - DT-Prelim Calcs'!$C$7*('DEPRECATED - DT-Prelim Calcs'!$C$8-'DEPRECATED - DT-Prelim Calcs'!$C$9)+'DEPRECATED - DT-Prelim Calcs'!$C$9</f>
        <v>1107.6510149161222</v>
      </c>
      <c r="ER97" s="57">
        <f t="shared" si="112"/>
        <v>93</v>
      </c>
      <c r="ES97" s="2">
        <f t="shared" si="146"/>
        <v>0.86507304327942547</v>
      </c>
      <c r="ET97" s="57">
        <f>ES97*'DEPRECATED - DT-Prelim Calcs'!$C$21/EN$2/'DEPRECATED - DT-Prelim Calcs'!$C$19/'DEPRECATED - DT-Prelim Calcs'!$C$18*3.39*'DEPRECATED - DT-Prelim Calcs'!$C$20</f>
        <v>25.773080821789936</v>
      </c>
      <c r="EU97" s="46">
        <f t="shared" si="147"/>
        <v>0</v>
      </c>
      <c r="EV97" s="57">
        <f>ET96*'DEPRECATED - DT-Prelim Calcs'!$C$11+EV96</f>
        <v>-165.84739739646409</v>
      </c>
      <c r="EW97" s="57">
        <f>EW96+0.5*ET97*'DEPRECATED - DT-Prelim Calcs'!$C$11^2+EV97*'DEPRECATED - DT-Prelim Calcs'!$C$11</f>
        <v>-215892.31369278987</v>
      </c>
      <c r="EX97" s="57">
        <f>MIN('Drive Train'!$F$35-ER96*'DEPRECATED - DT-Prelim Calcs'!$C$21*'Drive Train'!$F$39,EX96+ER$2)</f>
        <v>6.82</v>
      </c>
      <c r="EY97" s="57">
        <f>'Drive Train'!$F$35-ER97*'DEPRECATED - DT-Prelim Calcs'!$C$21*'Drive Train'!$F$39</f>
        <v>6.82</v>
      </c>
      <c r="EZ97" s="1">
        <f>IF(EW97&gt;='Drive Train'!$F$29,1,0)</f>
        <v>0</v>
      </c>
      <c r="FA97" s="57">
        <f t="shared" si="148"/>
        <v>103.33333333333333</v>
      </c>
      <c r="FB97" s="63">
        <f>FB96+'DEPRECATED - DT-Prelim Calcs'!$C$11</f>
        <v>372</v>
      </c>
      <c r="FC97" s="2">
        <f>FM97/'Drive Train'!$F$35</f>
        <v>0.55000000000000004</v>
      </c>
      <c r="FD97" s="46">
        <f>FK97*12*60/(PI() * 'Drive Train'!$F$15)/FC$2*FC97</f>
        <v>24626.359296854298</v>
      </c>
      <c r="FE97" s="2">
        <f>('DEPRECATED - DT-Prelim Calcs'!$C$6*FC97-FD97)/('DEPRECATED - DT-Prelim Calcs'!$C$6*FC97)*'DEPRECATED - DT-Prelim Calcs'!$C$7*FC97</f>
        <v>-9.8094954794406863</v>
      </c>
      <c r="FF97" s="57">
        <f>FE97/'DEPRECATED - DT-Prelim Calcs'!$C$7*('DEPRECATED - DT-Prelim Calcs'!$C$8-'DEPRECATED - DT-Prelim Calcs'!$C$9)+'DEPRECATED - DT-Prelim Calcs'!$C$9</f>
        <v>-519.52334855279662</v>
      </c>
      <c r="FG97" s="57">
        <f t="shared" si="113"/>
        <v>-519.52334855279662</v>
      </c>
      <c r="FH97" s="2">
        <f t="shared" si="149"/>
        <v>-13.0875950558945</v>
      </c>
      <c r="FI97" s="57">
        <f>FH97*'DEPRECATED - DT-Prelim Calcs'!$C$21/FC$2/'DEPRECATED - DT-Prelim Calcs'!$C$19/'DEPRECATED - DT-Prelim Calcs'!$C$18*3.39*'DEPRECATED - DT-Prelim Calcs'!$C$20</f>
        <v>-432.071418024769</v>
      </c>
      <c r="FJ97" s="46">
        <f t="shared" si="150"/>
        <v>1</v>
      </c>
      <c r="FK97" s="57">
        <f>FI96*'DEPRECATED - DT-Prelim Calcs'!$C$11+FK96</f>
        <v>85.771606930887103</v>
      </c>
      <c r="FL97" s="57">
        <f>FL96+0.5*FI97*'DEPRECATED - DT-Prelim Calcs'!$C$11^2+FK97*'DEPRECATED - DT-Prelim Calcs'!$C$11</f>
        <v>-328686.36756109243</v>
      </c>
      <c r="FM97" s="57">
        <f>MIN('Drive Train'!$F$35-FG96*'DEPRECATED - DT-Prelim Calcs'!$C$21*'Drive Train'!$F$39,FM96+FG$2)</f>
        <v>6.82</v>
      </c>
      <c r="FN97" s="57">
        <f>'Drive Train'!$F$35-FG97*'DEPRECATED - DT-Prelim Calcs'!$C$21*'Drive Train'!$F$39</f>
        <v>43.5714009131678</v>
      </c>
      <c r="FO97" s="1">
        <f>IF(FL97&gt;='Drive Train'!$F$29,1,0)</f>
        <v>0</v>
      </c>
      <c r="FP97" s="57">
        <f t="shared" si="151"/>
        <v>-577.24816505866295</v>
      </c>
      <c r="FQ97" s="63">
        <f>FQ96+'DEPRECATED - DT-Prelim Calcs'!$C$11</f>
        <v>372</v>
      </c>
      <c r="FR97" s="2">
        <f>GB97/'Drive Train'!$F$35</f>
        <v>0.55000000000000004</v>
      </c>
      <c r="FS97" s="46">
        <f>FZ97*12*60/(PI() * 'Drive Train'!$F$15)/FR$2*FR97</f>
        <v>-101816.4461999491</v>
      </c>
      <c r="FT97" s="2">
        <f>('DEPRECATED - DT-Prelim Calcs'!$C$6*FR97-FS97)/('DEPRECATED - DT-Prelim Calcs'!$C$6*FR97)*'DEPRECATED - DT-Prelim Calcs'!$C$7*FR97</f>
        <v>47.362579801477928</v>
      </c>
      <c r="FU97" s="57">
        <f>FT97/'DEPRECATED - DT-Prelim Calcs'!$C$7*('DEPRECATED - DT-Prelim Calcs'!$C$8-'DEPRECATED - DT-Prelim Calcs'!$C$9)+'DEPRECATED - DT-Prelim Calcs'!$C$9</f>
        <v>2524.1186674396754</v>
      </c>
      <c r="FV97" s="57">
        <f t="shared" si="114"/>
        <v>93</v>
      </c>
      <c r="FW97" s="2">
        <f t="shared" si="152"/>
        <v>0.7112822800297498</v>
      </c>
      <c r="FX97" s="57">
        <f>FW97*'DEPRECATED - DT-Prelim Calcs'!$C$21/FR$2/'DEPRECATED - DT-Prelim Calcs'!$C$19/'DEPRECATED - DT-Prelim Calcs'!$C$18*3.39*'DEPRECATED - DT-Prelim Calcs'!$C$20</f>
        <v>25.773080821789936</v>
      </c>
      <c r="FY97" s="46">
        <f t="shared" si="153"/>
        <v>0</v>
      </c>
      <c r="FZ97" s="57">
        <f>FX96*'DEPRECATED - DT-Prelim Calcs'!$C$11+FZ96</f>
        <v>-323.09676706705091</v>
      </c>
      <c r="GA97" s="57">
        <f>GA96+0.5*FX97*'DEPRECATED - DT-Prelim Calcs'!$C$11^2+FZ97*'DEPRECATED - DT-Prelim Calcs'!$C$11</f>
        <v>-340372.69642576284</v>
      </c>
      <c r="GB97" s="57">
        <f>MIN('Drive Train'!$F$35-FV96*'DEPRECATED - DT-Prelim Calcs'!$C$21*'Drive Train'!$F$39,GB96+FV$2)</f>
        <v>6.82</v>
      </c>
      <c r="GC97" s="57">
        <f>'Drive Train'!$F$35-FV97*'DEPRECATED - DT-Prelim Calcs'!$C$21*'Drive Train'!$F$39</f>
        <v>6.82</v>
      </c>
      <c r="GD97" s="1">
        <f>IF(GA97&gt;='Drive Train'!$F$29,1,0)</f>
        <v>0</v>
      </c>
      <c r="GE97" s="57">
        <f t="shared" si="154"/>
        <v>103.33333333333333</v>
      </c>
      <c r="GF97" s="63">
        <f>GF96+'DEPRECATED - DT-Prelim Calcs'!$C$11</f>
        <v>372</v>
      </c>
      <c r="GG97" s="2">
        <f>GQ97/'Drive Train'!$F$35</f>
        <v>0.85483870967741948</v>
      </c>
      <c r="GH97" s="46">
        <f>GO97*12*60/(PI() * 'Drive Train'!$F$15)/GG$2*GG97</f>
        <v>-308927.07449083542</v>
      </c>
      <c r="GI97" s="2">
        <f>('DEPRECATED - DT-Prelim Calcs'!$C$6*GG97-GH97)/('DEPRECATED - DT-Prelim Calcs'!$C$6*GG97)*'DEPRECATED - DT-Prelim Calcs'!$C$7*GG97</f>
        <v>141.74388540343955</v>
      </c>
      <c r="GJ97" s="57">
        <f>GI97/'DEPRECATED - DT-Prelim Calcs'!$C$7*('DEPRECATED - DT-Prelim Calcs'!$C$8-'DEPRECATED - DT-Prelim Calcs'!$C$9)+'DEPRECATED - DT-Prelim Calcs'!$C$9</f>
        <v>7548.650413801367</v>
      </c>
      <c r="GK97" s="57">
        <f t="shared" si="155"/>
        <v>29.999999999999982</v>
      </c>
      <c r="GL97" s="2">
        <f t="shared" si="156"/>
        <v>0.99579519204165001</v>
      </c>
      <c r="GM97" s="57">
        <f>GL97*'DEPRECATED - DT-Prelim Calcs'!$C$21/GG$2/'DEPRECATED - DT-Prelim Calcs'!$C$19/'DEPRECATED - DT-Prelim Calcs'!$C$18*3.39*'DEPRECATED - DT-Prelim Calcs'!$C$20</f>
        <v>25.773080821789936</v>
      </c>
      <c r="GN97" s="46">
        <f t="shared" si="157"/>
        <v>0</v>
      </c>
      <c r="GO97" s="57">
        <f>GM96*'DEPRECATED - DT-Prelim Calcs'!$C$11+GO96</f>
        <v>-883.03353045803237</v>
      </c>
      <c r="GP97" s="57">
        <f>GP96+0.5*GM97*'DEPRECATED - DT-Prelim Calcs'!$C$11^2+GO97*'DEPRECATED - DT-Prelim Calcs'!$C$11</f>
        <v>-176552.5593748641</v>
      </c>
      <c r="GQ97" s="57">
        <f>MIN('Drive Train'!$F$35-GK96*'DEPRECATED - DT-Prelim Calcs'!$C$21*'Drive Train'!$F$39,GQ96+GK$2)</f>
        <v>10.600000000000001</v>
      </c>
      <c r="GR97" s="57">
        <f>'Drive Train'!$F$35-GK97*'DEPRECATED - DT-Prelim Calcs'!$C$21*'Drive Train'!$F$39</f>
        <v>10.600000000000001</v>
      </c>
      <c r="GS97" s="1">
        <f>IF(GP97&gt;='Drive Train'!$F$29,1,0)</f>
        <v>0</v>
      </c>
      <c r="GT97" s="57">
        <f t="shared" si="158"/>
        <v>33.333333333333314</v>
      </c>
      <c r="GU97" s="63">
        <f>GU96+'DEPRECATED - DT-Prelim Calcs'!$C$11</f>
        <v>372</v>
      </c>
      <c r="GV97" s="2">
        <f>HF97/'Drive Train'!$F$35</f>
        <v>2.5692409382702603</v>
      </c>
      <c r="GW97" s="46">
        <f>HD97*12*60/(PI() * 'Drive Train'!$F$15)/GV$2*GV97</f>
        <v>-784920.44022588572</v>
      </c>
      <c r="GX97" s="2">
        <f>('DEPRECATED - DT-Prelim Calcs'!$C$6*GV97-GW97)/('DEPRECATED - DT-Prelim Calcs'!$C$6*GV97)*'DEPRECATED - DT-Prelim Calcs'!$C$7*GV97</f>
        <v>361.09961192659426</v>
      </c>
      <c r="GY97" s="57">
        <f>GX97/'DEPRECATED - DT-Prelim Calcs'!$C$7*('DEPRECATED - DT-Prelim Calcs'!$C$8-'DEPRECATED - DT-Prelim Calcs'!$C$9)+'DEPRECATED - DT-Prelim Calcs'!$C$9</f>
        <v>19226.38473451537</v>
      </c>
      <c r="GZ97" s="57">
        <f t="shared" si="115"/>
        <v>33.333333333333314</v>
      </c>
      <c r="HA97" s="2">
        <f t="shared" si="159"/>
        <v>0.99579519204165001</v>
      </c>
      <c r="HB97" s="57">
        <f>HA97*'DEPRECATED - DT-Prelim Calcs'!$C$21/GV$2/'DEPRECATED - DT-Prelim Calcs'!$C$19/'DEPRECATED - DT-Prelim Calcs'!$C$18*3.39*'DEPRECATED - DT-Prelim Calcs'!$C$20</f>
        <v>25.773080821789936</v>
      </c>
      <c r="HC97" s="46">
        <f t="shared" si="160"/>
        <v>0</v>
      </c>
      <c r="HD97" s="57">
        <f>HB96*'DEPRECATED - DT-Prelim Calcs'!$C$11+HD96</f>
        <v>-746.49380607781666</v>
      </c>
      <c r="HE97" s="57">
        <f>HE96+0.5*HB97*'DEPRECATED - DT-Prelim Calcs'!$C$11^2+HD97*'DEPRECATED - DT-Prelim Calcs'!$C$11</f>
        <v>-165541.97431961328</v>
      </c>
      <c r="HF97" s="57">
        <f>MIN('Drive Train'!$F$35-GZ96*'DEPRECATED - DT-Prelim Calcs'!$C$21*'Drive Train'!$F$39,HF96+GZ$2)</f>
        <v>31.858587634551228</v>
      </c>
      <c r="HG97" s="57">
        <f>'Drive Train'!$F$35-GZ97*'DEPRECATED - DT-Prelim Calcs'!$C$21*'Drive Train'!$F$39</f>
        <v>10.400000000000002</v>
      </c>
      <c r="HH97" s="1">
        <f>IF(HE97&gt;='Drive Train'!$F$29,1,0)</f>
        <v>0</v>
      </c>
      <c r="HI97" s="57">
        <f t="shared" si="161"/>
        <v>37.037037037037017</v>
      </c>
      <c r="HJ97" s="63">
        <f>HJ96+'DEPRECATED - DT-Prelim Calcs'!$C$11</f>
        <v>372</v>
      </c>
      <c r="HK97" s="2">
        <f>HU97/'Drive Train'!$F$35</f>
        <v>0.82258064516129037</v>
      </c>
      <c r="HL97" s="46">
        <f>HS97*12*60/(PI() * 'Drive Train'!$F$15)/HK$2*HK97</f>
        <v>-197853.56154435646</v>
      </c>
      <c r="HM97" s="2">
        <f>('DEPRECATED - DT-Prelim Calcs'!$C$6*HK97-HL97)/('DEPRECATED - DT-Prelim Calcs'!$C$6*HK97)*'DEPRECATED - DT-Prelim Calcs'!$C$7*HK97</f>
        <v>91.443410597221273</v>
      </c>
      <c r="HN97" s="57">
        <f>HM97/'DEPRECATED - DT-Prelim Calcs'!$C$7*('DEPRECATED - DT-Prelim Calcs'!$C$8-'DEPRECATED - DT-Prelim Calcs'!$C$9)+'DEPRECATED - DT-Prelim Calcs'!$C$9</f>
        <v>4870.8284562753061</v>
      </c>
      <c r="HO97" s="57">
        <f t="shared" si="116"/>
        <v>36.66666666666665</v>
      </c>
      <c r="HP97" s="2">
        <f t="shared" si="162"/>
        <v>0.99579519204165001</v>
      </c>
      <c r="HQ97" s="57">
        <f>HP97*'DEPRECATED - DT-Prelim Calcs'!$C$21/HK$2/'DEPRECATED - DT-Prelim Calcs'!$C$19/'DEPRECATED - DT-Prelim Calcs'!$C$18*3.39*'DEPRECATED - DT-Prelim Calcs'!$C$20</f>
        <v>25.773080821789936</v>
      </c>
      <c r="HR97" s="46">
        <f t="shared" si="163"/>
        <v>0</v>
      </c>
      <c r="HS97" s="57">
        <f>HQ96*'DEPRECATED - DT-Prelim Calcs'!$C$11+HS96</f>
        <v>-587.72043184857864</v>
      </c>
      <c r="HT97" s="57">
        <f>HT96+0.5*HQ97*'DEPRECATED - DT-Prelim Calcs'!$C$11^2+HS97*'DEPRECATED - DT-Prelim Calcs'!$C$11</f>
        <v>-169221.49405222759</v>
      </c>
      <c r="HU97" s="57">
        <f>MIN('Drive Train'!$F$35-HO96*'DEPRECATED - DT-Prelim Calcs'!$C$21*'Drive Train'!$F$39,HU96+HO$2)</f>
        <v>10.200000000000001</v>
      </c>
      <c r="HV97" s="57">
        <f>'Drive Train'!$F$35-HO97*'DEPRECATED - DT-Prelim Calcs'!$C$21*'Drive Train'!$F$39</f>
        <v>10.200000000000001</v>
      </c>
      <c r="HW97" s="1">
        <f>IF(HT97&gt;='Drive Train'!$F$29,1,0)</f>
        <v>0</v>
      </c>
      <c r="HX97" s="57">
        <f t="shared" si="164"/>
        <v>40.740740740740726</v>
      </c>
      <c r="HY97" s="63">
        <f>HY96+'DEPRECATED - DT-Prelim Calcs'!$C$11</f>
        <v>372</v>
      </c>
      <c r="HZ97" s="2">
        <f>IJ97/'Drive Train'!$F$35</f>
        <v>0.80645161290322598</v>
      </c>
      <c r="IA97" s="46">
        <f>IH97*12*60/(PI() * 'Drive Train'!$F$15)/HZ$2*HZ97</f>
        <v>-360739.31155776494</v>
      </c>
      <c r="IB97" s="2">
        <f>('DEPRECATED - DT-Prelim Calcs'!$C$6*HZ97-IA97)/('DEPRECATED - DT-Prelim Calcs'!$C$6*HZ97)*'DEPRECATED - DT-Prelim Calcs'!$C$7*HZ97</f>
        <v>165.05456918526068</v>
      </c>
      <c r="IC97" s="57">
        <f>IB97/'DEPRECATED - DT-Prelim Calcs'!$C$7*('DEPRECATED - DT-Prelim Calcs'!$C$8-'DEPRECATED - DT-Prelim Calcs'!$C$9)+'DEPRECATED - DT-Prelim Calcs'!$C$9</f>
        <v>8789.6299694891895</v>
      </c>
      <c r="ID97" s="57">
        <f t="shared" si="117"/>
        <v>39.999999999999986</v>
      </c>
      <c r="IE97" s="2">
        <f t="shared" si="165"/>
        <v>0.99579519204165001</v>
      </c>
      <c r="IF97" s="57">
        <f>IE97*'DEPRECATED - DT-Prelim Calcs'!$C$21/HZ$2/'DEPRECATED - DT-Prelim Calcs'!$C$19/'DEPRECATED - DT-Prelim Calcs'!$C$18*3.39*'DEPRECATED - DT-Prelim Calcs'!$C$20</f>
        <v>25.773080821789936</v>
      </c>
      <c r="IG97" s="46">
        <f t="shared" si="166"/>
        <v>0</v>
      </c>
      <c r="IH97" s="57">
        <f>IF96*'DEPRECATED - DT-Prelim Calcs'!$C$11+IH96</f>
        <v>-1093.0010031913257</v>
      </c>
      <c r="II97" s="57">
        <f>II96+0.5*IF97*'DEPRECATED - DT-Prelim Calcs'!$C$11^2+IH97*'DEPRECATED - DT-Prelim Calcs'!$C$11</f>
        <v>-152882.20607275987</v>
      </c>
      <c r="IJ97" s="57">
        <f>MIN('Drive Train'!$F$35-ID96*'DEPRECATED - DT-Prelim Calcs'!$C$21*'Drive Train'!$F$39,IJ96+ID$2)</f>
        <v>10.000000000000002</v>
      </c>
      <c r="IK97" s="57">
        <f>'Drive Train'!$F$35-ID97*'DEPRECATED - DT-Prelim Calcs'!$C$21*'Drive Train'!$F$39</f>
        <v>10.000000000000002</v>
      </c>
      <c r="IL97" s="1">
        <f>IF(II97&gt;='Drive Train'!$F$29,1,0)</f>
        <v>0</v>
      </c>
      <c r="IM97" s="57">
        <f t="shared" si="167"/>
        <v>44.444444444444429</v>
      </c>
      <c r="IN97" s="63">
        <f>IN96+'DEPRECATED - DT-Prelim Calcs'!$C$11</f>
        <v>372</v>
      </c>
      <c r="IO97" s="2">
        <f>IY97/'Drive Train'!$F$35</f>
        <v>0.79032258064516137</v>
      </c>
      <c r="IP97" s="46">
        <f>IW97*12*60/(PI() * 'Drive Train'!$F$15)/IO$2*IO97</f>
        <v>-61452.900535077308</v>
      </c>
      <c r="IQ97" s="2">
        <f>('DEPRECATED - DT-Prelim Calcs'!$C$6*IO97-IP97)/('DEPRECATED - DT-Prelim Calcs'!$C$6*IO97)*'DEPRECATED - DT-Prelim Calcs'!$C$7*IO97</f>
        <v>29.691073346097109</v>
      </c>
      <c r="IR97" s="57">
        <f>IQ97/'DEPRECATED - DT-Prelim Calcs'!$C$7*('DEPRECATED - DT-Prelim Calcs'!$C$8-'DEPRECATED - DT-Prelim Calcs'!$C$9)+'DEPRECATED - DT-Prelim Calcs'!$C$9</f>
        <v>1583.3492573876595</v>
      </c>
      <c r="IS97" s="57">
        <f t="shared" si="118"/>
        <v>43.333333333333321</v>
      </c>
      <c r="IT97" s="2">
        <f t="shared" si="168"/>
        <v>0.99579519204165001</v>
      </c>
      <c r="IU97" s="57">
        <f>IT97*'DEPRECATED - DT-Prelim Calcs'!$C$21/IO$2/'DEPRECATED - DT-Prelim Calcs'!$C$19/'DEPRECATED - DT-Prelim Calcs'!$C$18*3.39*'DEPRECATED - DT-Prelim Calcs'!$C$20</f>
        <v>25.773080821789936</v>
      </c>
      <c r="IV97" s="46">
        <f t="shared" si="169"/>
        <v>0</v>
      </c>
      <c r="IW97" s="57">
        <f>IU96*'DEPRECATED - DT-Prelim Calcs'!$C$11+IW96</f>
        <v>-189.99553672210402</v>
      </c>
      <c r="IX97" s="57">
        <f>IX96+0.5*IU97*'DEPRECATED - DT-Prelim Calcs'!$C$11^2+IW97*'DEPRECATED - DT-Prelim Calcs'!$C$11</f>
        <v>-184333.75849409189</v>
      </c>
      <c r="IY97" s="57">
        <f>MIN('Drive Train'!$F$35-IS96*'DEPRECATED - DT-Prelim Calcs'!$C$21*'Drive Train'!$F$39,IY96+IS$2)</f>
        <v>9.8000000000000007</v>
      </c>
      <c r="IZ97" s="57">
        <f>'Drive Train'!$F$35-IS97*'DEPRECATED - DT-Prelim Calcs'!$C$21*'Drive Train'!$F$39</f>
        <v>9.8000000000000007</v>
      </c>
      <c r="JA97" s="1">
        <f>IF(IX97&gt;='Drive Train'!$F$29,1,0)</f>
        <v>0</v>
      </c>
      <c r="JB97" s="57">
        <f t="shared" si="170"/>
        <v>48.148148148148138</v>
      </c>
      <c r="JC97" s="63">
        <f>JC96+'DEPRECATED - DT-Prelim Calcs'!$C$11</f>
        <v>372</v>
      </c>
      <c r="JD97" s="2">
        <f>JN97/'Drive Train'!$F$35</f>
        <v>0.77419354838709686</v>
      </c>
      <c r="JE97" s="46">
        <f>JL97*12*60/(PI() * 'Drive Train'!$F$15)/JD$2*JD97</f>
        <v>-29320.901632784069</v>
      </c>
      <c r="JF97" s="2">
        <f>('DEPRECATED - DT-Prelim Calcs'!$C$6*JD97-JE97)/('DEPRECATED - DT-Prelim Calcs'!$C$6*JD97)*'DEPRECATED - DT-Prelim Calcs'!$C$7*JD97</f>
        <v>15.123474919719772</v>
      </c>
      <c r="JG97" s="57">
        <f>JF97/'DEPRECATED - DT-Prelim Calcs'!$C$7*('DEPRECATED - DT-Prelim Calcs'!$C$8-'DEPRECATED - DT-Prelim Calcs'!$C$9)+'DEPRECATED - DT-Prelim Calcs'!$C$9</f>
        <v>807.82109219918959</v>
      </c>
      <c r="JH97" s="57">
        <f t="shared" si="119"/>
        <v>46.666666666666657</v>
      </c>
      <c r="JI97" s="2">
        <f t="shared" si="171"/>
        <v>0.99579519204165001</v>
      </c>
      <c r="JJ97" s="57">
        <f>JI97*'DEPRECATED - DT-Prelim Calcs'!$C$21/JD$2/'DEPRECATED - DT-Prelim Calcs'!$C$19/'DEPRECATED - DT-Prelim Calcs'!$C$18*3.39*'DEPRECATED - DT-Prelim Calcs'!$C$20</f>
        <v>25.773080821789936</v>
      </c>
      <c r="JK97" s="46">
        <f t="shared" si="172"/>
        <v>0</v>
      </c>
      <c r="JL97" s="57">
        <f>JJ96*'DEPRECATED - DT-Prelim Calcs'!$C$11+JL96</f>
        <v>-92.540784393804628</v>
      </c>
      <c r="JM97" s="57">
        <f>JM96+0.5*JJ97*'DEPRECATED - DT-Prelim Calcs'!$C$11^2+JL97*'DEPRECATED - DT-Prelim Calcs'!$C$11</f>
        <v>-214775.23503510503</v>
      </c>
      <c r="JN97" s="57">
        <f>MIN('Drive Train'!$F$35-JH96*'DEPRECATED - DT-Prelim Calcs'!$C$21*'Drive Train'!$F$39,JN96+JH$2)</f>
        <v>9.6000000000000014</v>
      </c>
      <c r="JO97" s="57">
        <f>'Drive Train'!$F$35-JH97*'DEPRECATED - DT-Prelim Calcs'!$C$21*'Drive Train'!$F$39</f>
        <v>9.6000000000000014</v>
      </c>
      <c r="JP97" s="1">
        <f>IF(JM97&gt;='Drive Train'!$F$29,1,0)</f>
        <v>0</v>
      </c>
      <c r="JQ97" s="57">
        <f>MIN(JG97,'DEPRECATED - DT-Prelim Calcs'!$C$10)*'DEPRECATED - DT-Prelim Calcs'!$C$11*1000/60/60</f>
        <v>103.33333333333333</v>
      </c>
      <c r="JR97" s="63">
        <f>JR96+'DEPRECATED - DT-Prelim Calcs'!$C$11</f>
        <v>372</v>
      </c>
      <c r="JS97" s="2">
        <f>KC97/'Drive Train'!$F$35</f>
        <v>0.75806451612903225</v>
      </c>
      <c r="JT97" s="46">
        <f>KA97*12*60/(PI() * 'Drive Train'!$F$15)/JS$2*JS97</f>
        <v>-276144.18886160152</v>
      </c>
      <c r="JU97" s="2">
        <f>('DEPRECATED - DT-Prelim Calcs'!$C$6*JS97-JT97)/('DEPRECATED - DT-Prelim Calcs'!$C$6*JS97)*'DEPRECATED - DT-Prelim Calcs'!$C$7*JS97</f>
        <v>126.68762875900413</v>
      </c>
      <c r="JV97" s="57">
        <f>JU97/'DEPRECATED - DT-Prelim Calcs'!$C$7*('DEPRECATED - DT-Prelim Calcs'!$C$8-'DEPRECATED - DT-Prelim Calcs'!$C$9)+'DEPRECATED - DT-Prelim Calcs'!$C$9</f>
        <v>6747.107788290552</v>
      </c>
      <c r="JW97" s="57">
        <f t="shared" si="120"/>
        <v>49.999999999999993</v>
      </c>
      <c r="JX97" s="2">
        <f t="shared" si="173"/>
        <v>0.99579519204165001</v>
      </c>
      <c r="JY97" s="57">
        <f>JX97*'DEPRECATED - DT-Prelim Calcs'!$C$21/JS$2/'DEPRECATED - DT-Prelim Calcs'!$C$19/'DEPRECATED - DT-Prelim Calcs'!$C$18*3.39*'DEPRECATED - DT-Prelim Calcs'!$C$20</f>
        <v>25.773080821789936</v>
      </c>
      <c r="JZ97" s="46">
        <f t="shared" si="174"/>
        <v>0</v>
      </c>
      <c r="KA97" s="57">
        <f>JY96*'DEPRECATED - DT-Prelim Calcs'!$C$11+KA96</f>
        <v>-890.09250329942756</v>
      </c>
      <c r="KB97" s="57">
        <f>KB96+0.5*JY97*'DEPRECATED - DT-Prelim Calcs'!$C$11^2+KA97*'DEPRECATED - DT-Prelim Calcs'!$C$11</f>
        <v>-206638.17835498432</v>
      </c>
      <c r="KC97" s="57">
        <f>MIN('Drive Train'!$F$35-JW96*'DEPRECATED - DT-Prelim Calcs'!$C$21*'Drive Train'!$F$39,KC96+JW$2)</f>
        <v>9.4</v>
      </c>
      <c r="KD97" s="57">
        <f>'Drive Train'!$F$35-JW97*'DEPRECATED - DT-Prelim Calcs'!$C$21*'Drive Train'!$F$39</f>
        <v>9.4</v>
      </c>
      <c r="KE97" s="1">
        <f>IF(KB97&gt;='Drive Train'!$F$29,1,0)</f>
        <v>0</v>
      </c>
      <c r="KF97" s="57">
        <f>MIN(JV97,'DEPRECATED - DT-Prelim Calcs'!$C$10)*'DEPRECATED - DT-Prelim Calcs'!$C$11*1000/60/60</f>
        <v>103.33333333333333</v>
      </c>
      <c r="KG97" s="63">
        <f>KG96+'DEPRECATED - DT-Prelim Calcs'!$C$11</f>
        <v>372</v>
      </c>
      <c r="KH97" s="2">
        <f>KR97/'Drive Train'!$F$35</f>
        <v>0.74193548387096786</v>
      </c>
      <c r="KI97" s="46">
        <f>KP97*12*60/(PI() * 'Drive Train'!$F$15)/KH$2*KH97</f>
        <v>-97278.54846138932</v>
      </c>
      <c r="KJ97" s="2">
        <f>('DEPRECATED - DT-Prelim Calcs'!$C$6*KH97-KI97)/('DEPRECATED - DT-Prelim Calcs'!$C$6*KH97)*'DEPRECATED - DT-Prelim Calcs'!$C$7*KH97</f>
        <v>45.773299373905445</v>
      </c>
      <c r="KK97" s="57">
        <f>KJ97/'DEPRECATED - DT-Prelim Calcs'!$C$7*('DEPRECATED - DT-Prelim Calcs'!$C$8-'DEPRECATED - DT-Prelim Calcs'!$C$9)+'DEPRECATED - DT-Prelim Calcs'!$C$9</f>
        <v>2439.510916876377</v>
      </c>
      <c r="KL97" s="57">
        <f t="shared" si="121"/>
        <v>53.333333333333329</v>
      </c>
      <c r="KM97" s="2">
        <f t="shared" si="175"/>
        <v>0.99579519204165001</v>
      </c>
      <c r="KN97" s="57">
        <f>KM97*'DEPRECATED - DT-Prelim Calcs'!$C$21/KH$2/'DEPRECATED - DT-Prelim Calcs'!$C$19/'DEPRECATED - DT-Prelim Calcs'!$C$18*3.39*'DEPRECATED - DT-Prelim Calcs'!$C$20</f>
        <v>25.773080821789936</v>
      </c>
      <c r="KO97" s="46">
        <f t="shared" si="176"/>
        <v>0</v>
      </c>
      <c r="KP97" s="57">
        <f>KN96*'DEPRECATED - DT-Prelim Calcs'!$C$11+KP96</f>
        <v>-320.37332069567594</v>
      </c>
      <c r="KQ97" s="57">
        <f>KQ96+0.5*KN97*'DEPRECATED - DT-Prelim Calcs'!$C$11^2+KP97*'DEPRECATED - DT-Prelim Calcs'!$C$11</f>
        <v>-181292.88183337249</v>
      </c>
      <c r="KR97" s="57">
        <f>MIN('Drive Train'!$F$35-KL96*'DEPRECATED - DT-Prelim Calcs'!$C$21*'Drive Train'!$F$39,KR96+KL$2)</f>
        <v>9.2000000000000011</v>
      </c>
      <c r="KS97" s="57">
        <f>'Drive Train'!$F$35-KL97*'DEPRECATED - DT-Prelim Calcs'!$C$21*'Drive Train'!$F$39</f>
        <v>9.2000000000000011</v>
      </c>
      <c r="KT97" s="1">
        <f>IF(KQ97&gt;='Drive Train'!$F$29,1,0)</f>
        <v>0</v>
      </c>
      <c r="KU97" s="57">
        <f>MIN(KK97,'DEPRECATED - DT-Prelim Calcs'!$C$10)*'DEPRECATED - DT-Prelim Calcs'!$C$11*1000/60/60</f>
        <v>103.33333333333333</v>
      </c>
      <c r="KV97" s="63">
        <f>KV96+'DEPRECATED - DT-Prelim Calcs'!$C$11</f>
        <v>372</v>
      </c>
      <c r="KW97" s="2">
        <f>LG97/'Drive Train'!$F$35</f>
        <v>0.72580645161290325</v>
      </c>
      <c r="KX97" s="46">
        <f>LE97*12*60/(PI() * 'Drive Train'!$F$15)/KW$2*KW97</f>
        <v>-168614.0560317568</v>
      </c>
      <c r="KY97" s="2">
        <f>('DEPRECATED - DT-Prelim Calcs'!$C$6*KW97-KX97)/('DEPRECATED - DT-Prelim Calcs'!$C$6*KW97)*'DEPRECATED - DT-Prelim Calcs'!$C$7*KW97</f>
        <v>77.989320196892535</v>
      </c>
      <c r="KZ97" s="57">
        <f>KY97/'DEPRECATED - DT-Prelim Calcs'!$C$7*('DEPRECATED - DT-Prelim Calcs'!$C$8-'DEPRECATED - DT-Prelim Calcs'!$C$9)+'DEPRECATED - DT-Prelim Calcs'!$C$9</f>
        <v>4154.5795772868514</v>
      </c>
      <c r="LA97" s="57">
        <f t="shared" si="122"/>
        <v>56.666666666666664</v>
      </c>
      <c r="LB97" s="2">
        <f t="shared" si="177"/>
        <v>0.99579519204165001</v>
      </c>
      <c r="LC97" s="57">
        <f>LB97*'DEPRECATED - DT-Prelim Calcs'!$C$21/KW$2/'DEPRECATED - DT-Prelim Calcs'!$C$19/'DEPRECATED - DT-Prelim Calcs'!$C$18*3.39*'DEPRECATED - DT-Prelim Calcs'!$C$20</f>
        <v>25.773080821789936</v>
      </c>
      <c r="LD97" s="46">
        <f t="shared" si="178"/>
        <v>0</v>
      </c>
      <c r="LE97" s="57">
        <f>LC96*'DEPRECATED - DT-Prelim Calcs'!$C$11+LE96</f>
        <v>-567.64700987423123</v>
      </c>
      <c r="LF97" s="57">
        <f>LF96+0.5*LC97*'DEPRECATED - DT-Prelim Calcs'!$C$11^2+LE97*'DEPRECATED - DT-Prelim Calcs'!$C$11</f>
        <v>-200864.78376384656</v>
      </c>
      <c r="LG97" s="57">
        <f>MIN('Drive Train'!$F$35-LA96*'DEPRECATED - DT-Prelim Calcs'!$C$21*'Drive Train'!$F$39,LG96+LA$2)</f>
        <v>9</v>
      </c>
      <c r="LH97" s="57">
        <f>'Drive Train'!$F$35-LA97*'DEPRECATED - DT-Prelim Calcs'!$C$21*'Drive Train'!$F$39</f>
        <v>9</v>
      </c>
      <c r="LI97" s="1">
        <f>IF(LF97&gt;='Drive Train'!$F$29,1,0)</f>
        <v>0</v>
      </c>
      <c r="LJ97" s="57">
        <f>MIN(KZ97,'DEPRECATED - DT-Prelim Calcs'!$C$10)*'DEPRECATED - DT-Prelim Calcs'!$C$11*1000/60/60</f>
        <v>103.33333333333333</v>
      </c>
      <c r="LK97" s="63">
        <f>LK96+'DEPRECATED - DT-Prelim Calcs'!$C$11</f>
        <v>372</v>
      </c>
      <c r="LL97" s="2">
        <f>LV97/'Drive Train'!$F$35</f>
        <v>3.3422708913515446</v>
      </c>
      <c r="LM97" s="46">
        <f>LT97*12*60/(PI() * 'Drive Train'!$F$15)/LL$2*LL97</f>
        <v>-1532438.4201201841</v>
      </c>
      <c r="LN97" s="2">
        <f>('DEPRECATED - DT-Prelim Calcs'!$C$6*LL97-LM97)/('DEPRECATED - DT-Prelim Calcs'!$C$6*LL97)*'DEPRECATED - DT-Prelim Calcs'!$C$7*LL97</f>
        <v>700.9585487373962</v>
      </c>
      <c r="LO97" s="57">
        <f>LN97/'DEPRECATED - DT-Prelim Calcs'!$C$7*('DEPRECATED - DT-Prelim Calcs'!$C$8-'DEPRECATED - DT-Prelim Calcs'!$C$9)+'DEPRECATED - DT-Prelim Calcs'!$C$9</f>
        <v>37319.289959754329</v>
      </c>
      <c r="LP97" s="57">
        <f t="shared" si="123"/>
        <v>60</v>
      </c>
      <c r="LQ97" s="2">
        <f t="shared" si="179"/>
        <v>0.99579519204165001</v>
      </c>
      <c r="LR97" s="57">
        <f>LQ97*'DEPRECATED - DT-Prelim Calcs'!$C$21/LL$2/'DEPRECATED - DT-Prelim Calcs'!$C$19/'DEPRECATED - DT-Prelim Calcs'!$C$18*3.39*'DEPRECATED - DT-Prelim Calcs'!$C$20</f>
        <v>25.773080821789936</v>
      </c>
      <c r="LS97" s="46">
        <f t="shared" si="180"/>
        <v>0</v>
      </c>
      <c r="LT97" s="57">
        <f>LR96*'DEPRECATED - DT-Prelim Calcs'!$C$11+LT96</f>
        <v>-1120.3321226328987</v>
      </c>
      <c r="LU97" s="57">
        <f>LU96+0.5*LR97*'DEPRECATED - DT-Prelim Calcs'!$C$11^2+LT97*'DEPRECATED - DT-Prelim Calcs'!$C$11</f>
        <v>-185549.00610505239</v>
      </c>
      <c r="LV97" s="57">
        <f>MIN('Drive Train'!$F$35-LP96*'DEPRECATED - DT-Prelim Calcs'!$C$21*'Drive Train'!$F$39,LV96+LP$2)</f>
        <v>41.444159052759154</v>
      </c>
      <c r="LW97" s="57">
        <f>'Drive Train'!$F$35-LP97*'DEPRECATED - DT-Prelim Calcs'!$C$21*'Drive Train'!$F$39</f>
        <v>8.8000000000000007</v>
      </c>
      <c r="LX97" s="1">
        <f>IF(LU97&gt;='Drive Train'!$F$29,1,0)</f>
        <v>0</v>
      </c>
      <c r="LY97" s="57">
        <f>MIN(LO97,'DEPRECATED - DT-Prelim Calcs'!$C$10)*'DEPRECATED - DT-Prelim Calcs'!$C$11*1000/60/60</f>
        <v>103.33333333333333</v>
      </c>
      <c r="LZ97" s="63">
        <f>LZ96+'DEPRECATED - DT-Prelim Calcs'!$C$11</f>
        <v>372</v>
      </c>
    </row>
    <row r="98" spans="18:338" x14ac:dyDescent="0.2">
      <c r="R98" s="63">
        <f>R97+'DEPRECATED - DT-Prelim Calcs'!$C$11</f>
        <v>376</v>
      </c>
      <c r="S98" s="2">
        <f>AG98/'Drive Train'!$F$35</f>
        <v>0</v>
      </c>
      <c r="T98" s="46">
        <f>AE98*12*60/(PI() * 'Drive Train'!$F$15)/S$2*ABS(S98)</f>
        <v>0</v>
      </c>
      <c r="U98" s="2">
        <f>IF(OR(AD97=1,AND($C$32=Motors!$C$32,'DEPRECATED - DT-Prelim Calcs'!AI97=1)),0,IF(AG98=0,-(V97+$C$9)/($C$8-$C$9)*$C$7,($C$6*S98-T98)/($C$6*S98)*$C$7*S98))</f>
        <v>0</v>
      </c>
      <c r="V98" s="57">
        <f>IF(AND(AD97=1,AI97=1),0,ABS(U98/$C$7*($C$8-$C$9)+$C$9) *'Drive Train'!$AA$49 + V97*(1-'Drive Train'!$AA$49))</f>
        <v>0</v>
      </c>
      <c r="W98" s="57">
        <f t="shared" si="96"/>
        <v>0</v>
      </c>
      <c r="X98" s="2">
        <f>MAX(MIN(IF(AND(AI97=1,AG98&lt;0),-1,1)*(W98-$C$9)/($C$8-$C$9)*$C$7-$C$29*AE98/T$2 -  AI97*$C$29/2,X$2),MAX(X$4:X97)*-1)</f>
        <v>-0.2458281045106315</v>
      </c>
      <c r="Y98" s="57">
        <f t="shared" si="97"/>
        <v>0</v>
      </c>
      <c r="Z98" s="57">
        <f t="shared" si="98"/>
        <v>0</v>
      </c>
      <c r="AA98" s="57">
        <f t="shared" si="99"/>
        <v>0</v>
      </c>
      <c r="AB98" s="57" t="e">
        <f t="shared" si="100"/>
        <v>#N/A</v>
      </c>
      <c r="AC98" s="46">
        <f t="shared" si="124"/>
        <v>1</v>
      </c>
      <c r="AD98" s="1">
        <f t="shared" si="101"/>
        <v>1</v>
      </c>
      <c r="AE98" s="57">
        <f t="shared" si="102"/>
        <v>0</v>
      </c>
      <c r="AF98" s="57" t="e">
        <f t="shared" si="103"/>
        <v>#N/A</v>
      </c>
      <c r="AG98" s="57">
        <f>IF(AI97=0,MIN('Drive Train'!$F$35-W97*$C$21*'Drive Train'!$F$39,AG97+W$2)-$C$3,IF(AE97-1&lt;=0,0,IF($C$32=Motors!$C$30,MAX(MAX(AG$4:AG97)*-1,AG97-W$2),MAX(0,MAX(AG$4:AG97)*-1,AG97-W$2))))</f>
        <v>0</v>
      </c>
      <c r="AH98" s="57">
        <f>'Drive Train'!$F$35-ABS(W98)*'DEPRECATED - DT-Prelim Calcs'!$C$21*'Drive Train'!$F$39</f>
        <v>12.4</v>
      </c>
      <c r="AI98" s="1">
        <f>IF(AJ98&gt;='Drive Train'!$F$29,1,0)</f>
        <v>1</v>
      </c>
      <c r="AJ98" s="57">
        <f>AJ97+0.5*Y98*'DEPRECATED - DT-Prelim Calcs'!$C$11^2+AE98*'DEPRECATED - DT-Prelim Calcs'!$C$11</f>
        <v>784.33981740885292</v>
      </c>
      <c r="AK98" s="57">
        <f t="shared" si="181"/>
        <v>0</v>
      </c>
      <c r="AL98" s="63">
        <f>AL97+'DEPRECATED - DT-Prelim Calcs'!$C$11</f>
        <v>376</v>
      </c>
      <c r="AM98" s="2">
        <f>AW98/'Drive Train'!$F$35</f>
        <v>0.90171798758177457</v>
      </c>
      <c r="AN98" s="46">
        <f>AU98*12*60/(PI() * 'Drive Train'!$F$15)/AM$2*AM98</f>
        <v>4074.5129711854715</v>
      </c>
      <c r="AO98" s="2">
        <f>('DEPRECATED - DT-Prelim Calcs'!$C$6*AM98-AN98)/('DEPRECATED - DT-Prelim Calcs'!$C$6*AM98)*'DEPRECATED - DT-Prelim Calcs'!$C$7*AM98</f>
        <v>0.33081834996757636</v>
      </c>
      <c r="AP98" s="57">
        <f>AO98/'DEPRECATED - DT-Prelim Calcs'!$C$7*('DEPRECATED - DT-Prelim Calcs'!$C$8-'DEPRECATED - DT-Prelim Calcs'!$C$9)+'DEPRECATED - DT-Prelim Calcs'!$C$9</f>
        <v>20.311615892464751</v>
      </c>
      <c r="AQ98" s="57">
        <f t="shared" si="105"/>
        <v>20.311615892464751</v>
      </c>
      <c r="AR98" s="2">
        <f t="shared" si="125"/>
        <v>-6.9761030285775405E-11</v>
      </c>
      <c r="AS98" s="57">
        <f>AR98*'DEPRECATED - DT-Prelim Calcs'!$C$21/AM$2/'DEPRECATED - DT-Prelim Calcs'!$C$19/'DEPRECATED - DT-Prelim Calcs'!$C$18*3.39*'DEPRECATED - DT-Prelim Calcs'!$C$20</f>
        <v>-5.0555362399620701E-10</v>
      </c>
      <c r="AT98" s="46">
        <f t="shared" si="126"/>
        <v>0</v>
      </c>
      <c r="AU98" s="57">
        <f>AS97*'DEPRECATED - DT-Prelim Calcs'!$C$11+AU97</f>
        <v>39.432321269932629</v>
      </c>
      <c r="AV98" s="57">
        <f>AV97+0.5*AS98*'DEPRECATED - DT-Prelim Calcs'!$C$11^2+AU98*'DEPRECATED - DT-Prelim Calcs'!$C$11</f>
        <v>14781.939232432576</v>
      </c>
      <c r="AW98" s="57">
        <f>MIN('Drive Train'!$F$35-AQ97*'DEPRECATED - DT-Prelim Calcs'!$C$21*'Drive Train'!$F$39,AW97+AQ$2)</f>
        <v>11.181303046014005</v>
      </c>
      <c r="AX98" s="57">
        <f>'Drive Train'!$F$35-AQ98*'DEPRECATED - DT-Prelim Calcs'!$C$21*'Drive Train'!$F$39</f>
        <v>11.181303046452115</v>
      </c>
      <c r="AY98" s="1">
        <f>IF(AV98&gt;='Drive Train'!$F$29,1,0)</f>
        <v>1</v>
      </c>
      <c r="AZ98" s="57">
        <f t="shared" si="127"/>
        <v>22.568462102738611</v>
      </c>
      <c r="BA98" s="63">
        <f>BA97+'DEPRECATED - DT-Prelim Calcs'!$C$11</f>
        <v>376</v>
      </c>
      <c r="BB98" s="2">
        <f>BL98/'Drive Train'!$F$35</f>
        <v>0.55000000000000004</v>
      </c>
      <c r="BC98" s="46">
        <f>BJ98*12*60/(PI() * 'Drive Train'!$F$15)/BB$2*BB98</f>
        <v>5574.3989431639402</v>
      </c>
      <c r="BD98" s="2">
        <f>('DEPRECATED - DT-Prelim Calcs'!$C$6*BB98-BC98)/('DEPRECATED - DT-Prelim Calcs'!$C$6*BB98)*'DEPRECATED - DT-Prelim Calcs'!$C$7*BB98</f>
        <v>-1.1950068392167159</v>
      </c>
      <c r="BE98" s="57">
        <f>BD98/'DEPRECATED - DT-Prelim Calcs'!$C$7*('DEPRECATED - DT-Prelim Calcs'!$C$8-'DEPRECATED - DT-Prelim Calcs'!$C$9)+'DEPRECATED - DT-Prelim Calcs'!$C$9</f>
        <v>-60.917998950831809</v>
      </c>
      <c r="BF98" s="57">
        <f t="shared" si="106"/>
        <v>-60.917998950831809</v>
      </c>
      <c r="BG98" s="2">
        <f t="shared" si="128"/>
        <v>-1.9370342982615654</v>
      </c>
      <c r="BH98" s="57">
        <f>BG98*'DEPRECATED - DT-Prelim Calcs'!$C$21/BB$2/'DEPRECATED - DT-Prelim Calcs'!$C$19/'DEPRECATED - DT-Prelim Calcs'!$C$18*3.39*'DEPRECATED - DT-Prelim Calcs'!$C$20</f>
        <v>-20.276476818446291</v>
      </c>
      <c r="BI98" s="46">
        <f t="shared" si="129"/>
        <v>1</v>
      </c>
      <c r="BJ98" s="57">
        <f>BH97*'DEPRECATED - DT-Prelim Calcs'!$C$11+BJ97</f>
        <v>61.23248520287602</v>
      </c>
      <c r="BK98" s="57">
        <f>BK97+0.5*BH98*'DEPRECATED - DT-Prelim Calcs'!$C$11^2+BJ98*'DEPRECATED - DT-Prelim Calcs'!$C$11</f>
        <v>7809.6210083076676</v>
      </c>
      <c r="BL98" s="57">
        <f>MIN('Drive Train'!$F$35-BF97*'DEPRECATED - DT-Prelim Calcs'!$C$21*'Drive Train'!$F$39,BL97+BF$2)</f>
        <v>6.82</v>
      </c>
      <c r="BM98" s="57">
        <f>'Drive Train'!$F$35-BF98*'DEPRECATED - DT-Prelim Calcs'!$C$21*'Drive Train'!$F$39</f>
        <v>16.055079937049911</v>
      </c>
      <c r="BN98" s="1">
        <f>IF(BK98&gt;='Drive Train'!$F$29,1,0)</f>
        <v>1</v>
      </c>
      <c r="BO98" s="57">
        <f t="shared" si="130"/>
        <v>-67.686665500924235</v>
      </c>
      <c r="BP98" s="63">
        <f>BP97+'DEPRECATED - DT-Prelim Calcs'!$C$11</f>
        <v>376</v>
      </c>
      <c r="BQ98" s="2">
        <f>CA98/'Drive Train'!$F$35</f>
        <v>0.55000000000000004</v>
      </c>
      <c r="BR98" s="46">
        <f>BY98*12*60/(PI() * 'Drive Train'!$F$15)/BQ$2*BQ98</f>
        <v>9259.6010634942704</v>
      </c>
      <c r="BS98" s="2">
        <f>('DEPRECATED - DT-Prelim Calcs'!$C$6*BQ98-BR98)/('DEPRECATED - DT-Prelim Calcs'!$C$6*BQ98)*'DEPRECATED - DT-Prelim Calcs'!$C$7*BQ98</f>
        <v>-2.8612989799289288</v>
      </c>
      <c r="BT98" s="57">
        <f>BS98/'DEPRECATED - DT-Prelim Calcs'!$C$7*('DEPRECATED - DT-Prelim Calcs'!$C$8-'DEPRECATED - DT-Prelim Calcs'!$C$9)+'DEPRECATED - DT-Prelim Calcs'!$C$9</f>
        <v>-149.62558469912099</v>
      </c>
      <c r="BU98" s="57">
        <f t="shared" si="107"/>
        <v>-149.62558469912099</v>
      </c>
      <c r="BV98" s="2">
        <f t="shared" si="131"/>
        <v>-4.0938763966098088</v>
      </c>
      <c r="BW98" s="57">
        <f>BV98*'DEPRECATED - DT-Prelim Calcs'!$C$21/BQ$2/'DEPRECATED - DT-Prelim Calcs'!$C$19/'DEPRECATED - DT-Prelim Calcs'!$C$18*3.39*'DEPRECATED - DT-Prelim Calcs'!$C$20</f>
        <v>-56.039658500110647</v>
      </c>
      <c r="BX98" s="46">
        <f t="shared" si="132"/>
        <v>1</v>
      </c>
      <c r="BY98" s="57">
        <f>BW97*'DEPRECATED - DT-Prelim Calcs'!$C$11+BY97</f>
        <v>77.780467048785653</v>
      </c>
      <c r="BZ98" s="57">
        <f>BZ97+0.5*BW98*'DEPRECATED - DT-Prelim Calcs'!$C$11^2+BY98*'DEPRECATED - DT-Prelim Calcs'!$C$11</f>
        <v>-8563.113165757366</v>
      </c>
      <c r="CA98" s="57">
        <f>MIN('Drive Train'!$F$35-BU97*'DEPRECATED - DT-Prelim Calcs'!$C$21*'Drive Train'!$F$39,CA97+BU$2)</f>
        <v>6.82</v>
      </c>
      <c r="CB98" s="57">
        <f>'Drive Train'!$F$35-BU98*'DEPRECATED - DT-Prelim Calcs'!$C$21*'Drive Train'!$F$39</f>
        <v>21.377535081947258</v>
      </c>
      <c r="CC98" s="1">
        <f>IF(BZ98&gt;='Drive Train'!$F$29,1,0)</f>
        <v>0</v>
      </c>
      <c r="CD98" s="57">
        <f t="shared" si="133"/>
        <v>-166.25064966568999</v>
      </c>
      <c r="CE98" s="63">
        <f>CE97+'DEPRECATED - DT-Prelim Calcs'!$C$11</f>
        <v>376</v>
      </c>
      <c r="CF98" s="2">
        <f>CP98/'Drive Train'!$F$35</f>
        <v>1.1589638988720394</v>
      </c>
      <c r="CG98" s="46">
        <f>CN98*12*60/(PI() * 'Drive Train'!$F$15)/CF$2*CF98</f>
        <v>-17007.833559644296</v>
      </c>
      <c r="CH98" s="2">
        <f>('DEPRECATED - DT-Prelim Calcs'!$C$6*CF98-CG98)/('DEPRECATED - DT-Prelim Calcs'!$C$6*CF98)*'DEPRECATED - DT-Prelim Calcs'!$C$7*CF98</f>
        <v>10.483324174282131</v>
      </c>
      <c r="CI98" s="57">
        <f>CH98/'DEPRECATED - DT-Prelim Calcs'!$C$7*('DEPRECATED - DT-Prelim Calcs'!$C$8-'DEPRECATED - DT-Prelim Calcs'!$C$9)+'DEPRECATED - DT-Prelim Calcs'!$C$9</f>
        <v>560.79563965161719</v>
      </c>
      <c r="CJ98" s="57">
        <f t="shared" si="108"/>
        <v>93</v>
      </c>
      <c r="CK98" s="2">
        <f t="shared" si="134"/>
        <v>1.5241763143494644</v>
      </c>
      <c r="CL98" s="57">
        <f>CK98*'DEPRECATED - DT-Prelim Calcs'!$C$21/CF$2/'DEPRECATED - DT-Prelim Calcs'!$C$19/'DEPRECATED - DT-Prelim Calcs'!$C$18*3.39*'DEPRECATED - DT-Prelim Calcs'!$C$20</f>
        <v>25.773080821789936</v>
      </c>
      <c r="CM98" s="46">
        <f t="shared" si="135"/>
        <v>0</v>
      </c>
      <c r="CN98" s="57">
        <f>CL97*'DEPRECATED - DT-Prelim Calcs'!$C$11+CN97</f>
        <v>-54.884495392063229</v>
      </c>
      <c r="CO98" s="57">
        <f>CO97+0.5*CL98*'DEPRECATED - DT-Prelim Calcs'!$C$11^2+CN98*'DEPRECATED - DT-Prelim Calcs'!$C$11</f>
        <v>-31630.502194112774</v>
      </c>
      <c r="CP98" s="57">
        <f>MIN('Drive Train'!$F$35-CJ97*'DEPRECATED - DT-Prelim Calcs'!$C$21*'Drive Train'!$F$39,CP97+CJ$2)</f>
        <v>14.37115234601329</v>
      </c>
      <c r="CQ98" s="57">
        <f>'Drive Train'!$F$35-CJ98*'DEPRECATED - DT-Prelim Calcs'!$C$21*'Drive Train'!$F$39</f>
        <v>6.82</v>
      </c>
      <c r="CR98" s="1">
        <f>IF(CO98&gt;='Drive Train'!$F$29,1,0)</f>
        <v>0</v>
      </c>
      <c r="CS98" s="57">
        <f t="shared" si="136"/>
        <v>103.33333333333333</v>
      </c>
      <c r="CT98" s="63">
        <f>CT97+'DEPRECATED - DT-Prelim Calcs'!$C$11</f>
        <v>376</v>
      </c>
      <c r="CU98" s="2">
        <f>DE98/'Drive Train'!$F$35</f>
        <v>0.55000000000000004</v>
      </c>
      <c r="CV98" s="46">
        <f>DC98*12*60/(PI() * 'Drive Train'!$F$15)/CU$2*CU98</f>
        <v>-84767.530687108054</v>
      </c>
      <c r="CW98" s="2">
        <f>('DEPRECATED - DT-Prelim Calcs'!$C$6*CU98-CV98)/('DEPRECATED - DT-Prelim Calcs'!$C$6*CU98)*'DEPRECATED - DT-Prelim Calcs'!$C$7*CU98</f>
        <v>39.653783106178317</v>
      </c>
      <c r="CX98" s="57">
        <f>CW98/'DEPRECATED - DT-Prelim Calcs'!$C$7*('DEPRECATED - DT-Prelim Calcs'!$C$8-'DEPRECATED - DT-Prelim Calcs'!$C$9)+'DEPRECATED - DT-Prelim Calcs'!$C$9</f>
        <v>2113.7292002168788</v>
      </c>
      <c r="CY98" s="57">
        <f t="shared" si="109"/>
        <v>93</v>
      </c>
      <c r="CZ98" s="2">
        <f t="shared" si="137"/>
        <v>1.2803081040535502</v>
      </c>
      <c r="DA98" s="57">
        <f>CZ98*'DEPRECATED - DT-Prelim Calcs'!$C$21/CU$2/'DEPRECATED - DT-Prelim Calcs'!$C$19/'DEPRECATED - DT-Prelim Calcs'!$C$18*3.39*'DEPRECATED - DT-Prelim Calcs'!$C$20</f>
        <v>25.773080821789936</v>
      </c>
      <c r="DB98" s="46">
        <f t="shared" si="138"/>
        <v>0</v>
      </c>
      <c r="DC98" s="57">
        <f>DA97*'DEPRECATED - DT-Prelim Calcs'!$C$11+DC97</f>
        <v>-484.19100303557468</v>
      </c>
      <c r="DD98" s="57">
        <f>DD97+0.5*DA98*'DEPRECATED - DT-Prelim Calcs'!$C$11^2+DC98*'DEPRECATED - DT-Prelim Calcs'!$C$11</f>
        <v>-62002.712754702865</v>
      </c>
      <c r="DE98" s="57">
        <f>MIN('Drive Train'!$F$35-CY97*'DEPRECATED - DT-Prelim Calcs'!$C$21*'Drive Train'!$F$39,DE97+CY$2)</f>
        <v>6.82</v>
      </c>
      <c r="DF98" s="57">
        <f>'Drive Train'!$F$35-CY98*'DEPRECATED - DT-Prelim Calcs'!$C$21*'Drive Train'!$F$39</f>
        <v>6.82</v>
      </c>
      <c r="DG98" s="1">
        <f>IF(DD98&gt;='Drive Train'!$F$29,1,0)</f>
        <v>0</v>
      </c>
      <c r="DH98" s="57">
        <f t="shared" si="139"/>
        <v>103.33333333333333</v>
      </c>
      <c r="DI98" s="63">
        <f>DI97+'DEPRECATED - DT-Prelim Calcs'!$C$11</f>
        <v>376</v>
      </c>
      <c r="DJ98" s="2">
        <f>DT98/'Drive Train'!$F$35</f>
        <v>0.55000000000000004</v>
      </c>
      <c r="DK98" s="46">
        <f>DR98*12*60/(PI() * 'Drive Train'!$F$15)/DJ$2*DJ98</f>
        <v>-60896.668934367306</v>
      </c>
      <c r="DL98" s="2">
        <f>('DEPRECATED - DT-Prelim Calcs'!$C$6*DJ98-DK98)/('DEPRECATED - DT-Prelim Calcs'!$C$6*DJ98)*'DEPRECATED - DT-Prelim Calcs'!$C$7*DJ98</f>
        <v>28.860391581955952</v>
      </c>
      <c r="DM98" s="57">
        <f>DL98/'DEPRECATED - DT-Prelim Calcs'!$C$7*('DEPRECATED - DT-Prelim Calcs'!$C$8-'DEPRECATED - DT-Prelim Calcs'!$C$9)+'DEPRECATED - DT-Prelim Calcs'!$C$9</f>
        <v>1539.1266555871157</v>
      </c>
      <c r="DN98" s="57">
        <f t="shared" si="110"/>
        <v>93</v>
      </c>
      <c r="DO98" s="2">
        <f t="shared" si="140"/>
        <v>1.1037138828047846</v>
      </c>
      <c r="DP98" s="57">
        <f>DO98*'DEPRECATED - DT-Prelim Calcs'!$C$21/DJ$2/'DEPRECATED - DT-Prelim Calcs'!$C$19/'DEPRECATED - DT-Prelim Calcs'!$C$18*3.39*'DEPRECATED - DT-Prelim Calcs'!$C$20</f>
        <v>25.773080821789936</v>
      </c>
      <c r="DQ98" s="46">
        <f t="shared" si="141"/>
        <v>0</v>
      </c>
      <c r="DR98" s="57">
        <f>DP97*'DEPRECATED - DT-Prelim Calcs'!$C$11+DR97</f>
        <v>-299.86289616347665</v>
      </c>
      <c r="DS98" s="57">
        <f>DS97+0.5*DP98*'DEPRECATED - DT-Prelim Calcs'!$C$11^2+DR98*'DEPRECATED - DT-Prelim Calcs'!$C$11</f>
        <v>-104551.20290296992</v>
      </c>
      <c r="DT98" s="57">
        <f>MIN('Drive Train'!$F$35-DN97*'DEPRECATED - DT-Prelim Calcs'!$C$21*'Drive Train'!$F$39,DT97+DN$2)</f>
        <v>6.82</v>
      </c>
      <c r="DU98" s="57">
        <f>'Drive Train'!$F$35-DN98*'DEPRECATED - DT-Prelim Calcs'!$C$21*'Drive Train'!$F$39</f>
        <v>6.82</v>
      </c>
      <c r="DV98" s="1">
        <f>IF(DS98&gt;='Drive Train'!$F$29,1,0)</f>
        <v>0</v>
      </c>
      <c r="DW98" s="57">
        <f t="shared" si="142"/>
        <v>103.33333333333333</v>
      </c>
      <c r="DX98" s="63">
        <f>DX97+'DEPRECATED - DT-Prelim Calcs'!$C$11</f>
        <v>376</v>
      </c>
      <c r="DY98" s="2">
        <f>EI98/'Drive Train'!$F$35</f>
        <v>0.55000000000000004</v>
      </c>
      <c r="DZ98" s="46">
        <f>EG98*12*60/(PI() * 'Drive Train'!$F$15)/DY$2*DY98</f>
        <v>-324240.19778952544</v>
      </c>
      <c r="EA98" s="2">
        <f>('DEPRECATED - DT-Prelim Calcs'!$C$6*DY98-DZ98)/('DEPRECATED - DT-Prelim Calcs'!$C$6*DY98)*'DEPRECATED - DT-Prelim Calcs'!$C$7*DY98</f>
        <v>147.93316916937269</v>
      </c>
      <c r="EB98" s="57">
        <f>EA98/'DEPRECATED - DT-Prelim Calcs'!$C$7*('DEPRECATED - DT-Prelim Calcs'!$C$8-'DEPRECATED - DT-Prelim Calcs'!$C$9)+'DEPRECATED - DT-Prelim Calcs'!$C$9</f>
        <v>7878.146308892331</v>
      </c>
      <c r="EC98" s="57">
        <f t="shared" si="111"/>
        <v>93</v>
      </c>
      <c r="ED98" s="2">
        <f t="shared" si="143"/>
        <v>0.96993038185874991</v>
      </c>
      <c r="EE98" s="57">
        <f>ED98*'DEPRECATED - DT-Prelim Calcs'!$C$21/DY$2/'DEPRECATED - DT-Prelim Calcs'!$C$19/'DEPRECATED - DT-Prelim Calcs'!$C$18*3.39*'DEPRECATED - DT-Prelim Calcs'!$C$20</f>
        <v>25.773080821789936</v>
      </c>
      <c r="EF98" s="46">
        <f t="shared" si="144"/>
        <v>0</v>
      </c>
      <c r="EG98" s="57">
        <f>EE97*'DEPRECATED - DT-Prelim Calcs'!$C$11+EG97</f>
        <v>-1403.0724839863287</v>
      </c>
      <c r="EH98" s="57">
        <f>EH97+0.5*EE98*'DEPRECATED - DT-Prelim Calcs'!$C$11^2+EG98*'DEPRECATED - DT-Prelim Calcs'!$C$11</f>
        <v>-176538.91368902539</v>
      </c>
      <c r="EI98" s="57">
        <f>MIN('Drive Train'!$F$35-EC97*'DEPRECATED - DT-Prelim Calcs'!$C$21*'Drive Train'!$F$39,EI97+EC$2)</f>
        <v>6.82</v>
      </c>
      <c r="EJ98" s="57">
        <f>'Drive Train'!$F$35-EC98*'DEPRECATED - DT-Prelim Calcs'!$C$21*'Drive Train'!$F$39</f>
        <v>6.82</v>
      </c>
      <c r="EK98" s="1">
        <f>IF(EH98&gt;='Drive Train'!$F$29,1,0)</f>
        <v>0</v>
      </c>
      <c r="EL98" s="57">
        <f t="shared" si="145"/>
        <v>103.33333333333333</v>
      </c>
      <c r="EM98" s="63">
        <f>EM97+'DEPRECATED - DT-Prelim Calcs'!$C$11</f>
        <v>376</v>
      </c>
      <c r="EN98" s="2">
        <f>EX98/'Drive Train'!$F$35</f>
        <v>0.55000000000000004</v>
      </c>
      <c r="EO98" s="46">
        <f>EV98*12*60/(PI() * 'Drive Train'!$F$15)/EN$2*EN98</f>
        <v>-16260.106244711049</v>
      </c>
      <c r="EP98" s="2">
        <f>('DEPRECATED - DT-Prelim Calcs'!$C$6*EN98-EO98)/('DEPRECATED - DT-Prelim Calcs'!$C$6*EN98)*'DEPRECATED - DT-Prelim Calcs'!$C$7*EN98</f>
        <v>8.6776305909481479</v>
      </c>
      <c r="EQ98" s="57">
        <f>EP98/'DEPRECATED - DT-Prelim Calcs'!$C$7*('DEPRECATED - DT-Prelim Calcs'!$C$8-'DEPRECATED - DT-Prelim Calcs'!$C$9)+'DEPRECATED - DT-Prelim Calcs'!$C$9</f>
        <v>464.66680697869185</v>
      </c>
      <c r="ER98" s="57">
        <f t="shared" si="112"/>
        <v>93</v>
      </c>
      <c r="ES98" s="2">
        <f t="shared" si="146"/>
        <v>0.86507304327942547</v>
      </c>
      <c r="ET98" s="57">
        <f>ES98*'DEPRECATED - DT-Prelim Calcs'!$C$21/EN$2/'DEPRECATED - DT-Prelim Calcs'!$C$19/'DEPRECATED - DT-Prelim Calcs'!$C$18*3.39*'DEPRECATED - DT-Prelim Calcs'!$C$20</f>
        <v>25.773080821789936</v>
      </c>
      <c r="EU98" s="46">
        <f t="shared" si="147"/>
        <v>0</v>
      </c>
      <c r="EV98" s="57">
        <f>ET97*'DEPRECATED - DT-Prelim Calcs'!$C$11+EV97</f>
        <v>-62.755074109304346</v>
      </c>
      <c r="EW98" s="57">
        <f>EW97+0.5*ET98*'DEPRECATED - DT-Prelim Calcs'!$C$11^2+EV98*'DEPRECATED - DT-Prelim Calcs'!$C$11</f>
        <v>-215937.14934265279</v>
      </c>
      <c r="EX98" s="57">
        <f>MIN('Drive Train'!$F$35-ER97*'DEPRECATED - DT-Prelim Calcs'!$C$21*'Drive Train'!$F$39,EX97+ER$2)</f>
        <v>6.82</v>
      </c>
      <c r="EY98" s="57">
        <f>'Drive Train'!$F$35-ER98*'DEPRECATED - DT-Prelim Calcs'!$C$21*'Drive Train'!$F$39</f>
        <v>6.82</v>
      </c>
      <c r="EZ98" s="1">
        <f>IF(EW98&gt;='Drive Train'!$F$29,1,0)</f>
        <v>0</v>
      </c>
      <c r="FA98" s="57">
        <f t="shared" si="148"/>
        <v>103.33333333333333</v>
      </c>
      <c r="FB98" s="63">
        <f>FB97+'DEPRECATED - DT-Prelim Calcs'!$C$11</f>
        <v>376</v>
      </c>
      <c r="FC98" s="2">
        <f>FM98/'Drive Train'!$F$35</f>
        <v>3.5138226542877256</v>
      </c>
      <c r="FD98" s="46">
        <f>FK98*12*60/(PI() * 'Drive Train'!$F$15)/FC$2*FC98</f>
        <v>-3012887.4683832922</v>
      </c>
      <c r="FE98" s="2">
        <f>('DEPRECATED - DT-Prelim Calcs'!$C$6*FC98-FD98)/('DEPRECATED - DT-Prelim Calcs'!$C$6*FC98)*'DEPRECATED - DT-Prelim Calcs'!$C$7*FC98</f>
        <v>1370.7682748489412</v>
      </c>
      <c r="FF98" s="57">
        <f>FE98/'DEPRECATED - DT-Prelim Calcs'!$C$7*('DEPRECATED - DT-Prelim Calcs'!$C$8-'DEPRECATED - DT-Prelim Calcs'!$C$9)+'DEPRECATED - DT-Prelim Calcs'!$C$9</f>
        <v>72977.625171418738</v>
      </c>
      <c r="FG98" s="57">
        <f t="shared" si="113"/>
        <v>93</v>
      </c>
      <c r="FH98" s="2">
        <f t="shared" si="149"/>
        <v>0.78067567320338405</v>
      </c>
      <c r="FI98" s="57">
        <f>FH98*'DEPRECATED - DT-Prelim Calcs'!$C$21/FC$2/'DEPRECATED - DT-Prelim Calcs'!$C$19/'DEPRECATED - DT-Prelim Calcs'!$C$18*3.39*'DEPRECATED - DT-Prelim Calcs'!$C$20</f>
        <v>25.773080821789936</v>
      </c>
      <c r="FJ98" s="46">
        <f t="shared" si="150"/>
        <v>0</v>
      </c>
      <c r="FK98" s="57">
        <f>FI97*'DEPRECATED - DT-Prelim Calcs'!$C$11+FK97</f>
        <v>-1642.5140651681888</v>
      </c>
      <c r="FL98" s="57">
        <f>FL97+0.5*FI98*'DEPRECATED - DT-Prelim Calcs'!$C$11^2+FK98*'DEPRECATED - DT-Prelim Calcs'!$C$11</f>
        <v>-335050.23917519086</v>
      </c>
      <c r="FM98" s="57">
        <f>MIN('Drive Train'!$F$35-FG97*'DEPRECATED - DT-Prelim Calcs'!$C$21*'Drive Train'!$F$39,FM97+FG$2)</f>
        <v>43.5714009131678</v>
      </c>
      <c r="FN98" s="57">
        <f>'Drive Train'!$F$35-FG98*'DEPRECATED - DT-Prelim Calcs'!$C$21*'Drive Train'!$F$39</f>
        <v>6.82</v>
      </c>
      <c r="FO98" s="1">
        <f>IF(FL98&gt;='Drive Train'!$F$29,1,0)</f>
        <v>0</v>
      </c>
      <c r="FP98" s="57">
        <f t="shared" si="151"/>
        <v>103.33333333333333</v>
      </c>
      <c r="FQ98" s="63">
        <f>FQ97+'DEPRECATED - DT-Prelim Calcs'!$C$11</f>
        <v>376</v>
      </c>
      <c r="FR98" s="2">
        <f>GB98/'Drive Train'!$F$35</f>
        <v>0.55000000000000004</v>
      </c>
      <c r="FS98" s="46">
        <f>FZ98*12*60/(PI() * 'Drive Train'!$F$15)/FR$2*FR98</f>
        <v>-69329.293564910316</v>
      </c>
      <c r="FT98" s="2">
        <f>('DEPRECATED - DT-Prelim Calcs'!$C$6*FR98-FS98)/('DEPRECATED - DT-Prelim Calcs'!$C$6*FR98)*'DEPRECATED - DT-Prelim Calcs'!$C$7*FR98</f>
        <v>32.673266883946319</v>
      </c>
      <c r="FU98" s="57">
        <f>FT98/'DEPRECATED - DT-Prelim Calcs'!$C$7*('DEPRECATED - DT-Prelim Calcs'!$C$8-'DEPRECATED - DT-Prelim Calcs'!$C$9)+'DEPRECATED - DT-Prelim Calcs'!$C$9</f>
        <v>1742.1108469752337</v>
      </c>
      <c r="FV98" s="57">
        <f t="shared" si="114"/>
        <v>93</v>
      </c>
      <c r="FW98" s="2">
        <f t="shared" si="152"/>
        <v>0.7112822800297498</v>
      </c>
      <c r="FX98" s="57">
        <f>FW98*'DEPRECATED - DT-Prelim Calcs'!$C$21/FR$2/'DEPRECATED - DT-Prelim Calcs'!$C$19/'DEPRECATED - DT-Prelim Calcs'!$C$18*3.39*'DEPRECATED - DT-Prelim Calcs'!$C$20</f>
        <v>25.773080821789936</v>
      </c>
      <c r="FY98" s="46">
        <f t="shared" si="153"/>
        <v>0</v>
      </c>
      <c r="FZ98" s="57">
        <f>FX97*'DEPRECATED - DT-Prelim Calcs'!$C$11+FZ97</f>
        <v>-220.00444377989118</v>
      </c>
      <c r="GA98" s="57">
        <f>GA97+0.5*FX98*'DEPRECATED - DT-Prelim Calcs'!$C$11^2+FZ98*'DEPRECATED - DT-Prelim Calcs'!$C$11</f>
        <v>-341046.5295543081</v>
      </c>
      <c r="GB98" s="57">
        <f>MIN('Drive Train'!$F$35-FV97*'DEPRECATED - DT-Prelim Calcs'!$C$21*'Drive Train'!$F$39,GB97+FV$2)</f>
        <v>6.82</v>
      </c>
      <c r="GC98" s="57">
        <f>'Drive Train'!$F$35-FV98*'DEPRECATED - DT-Prelim Calcs'!$C$21*'Drive Train'!$F$39</f>
        <v>6.82</v>
      </c>
      <c r="GD98" s="1">
        <f>IF(GA98&gt;='Drive Train'!$F$29,1,0)</f>
        <v>0</v>
      </c>
      <c r="GE98" s="57">
        <f t="shared" si="154"/>
        <v>103.33333333333333</v>
      </c>
      <c r="GF98" s="63">
        <f>GF97+'DEPRECATED - DT-Prelim Calcs'!$C$11</f>
        <v>376</v>
      </c>
      <c r="GG98" s="2">
        <f>GQ98/'Drive Train'!$F$35</f>
        <v>0.85483870967741948</v>
      </c>
      <c r="GH98" s="46">
        <f>GO98*12*60/(PI() * 'Drive Train'!$F$15)/GG$2*GG98</f>
        <v>-272860.4827510562</v>
      </c>
      <c r="GI98" s="2">
        <f>('DEPRECATED - DT-Prelim Calcs'!$C$6*GG98-GH98)/('DEPRECATED - DT-Prelim Calcs'!$C$6*GG98)*'DEPRECATED - DT-Prelim Calcs'!$C$7*GG98</f>
        <v>125.43610189633488</v>
      </c>
      <c r="GJ98" s="57">
        <f>GI98/'DEPRECATED - DT-Prelim Calcs'!$C$7*('DEPRECATED - DT-Prelim Calcs'!$C$8-'DEPRECATED - DT-Prelim Calcs'!$C$9)+'DEPRECATED - DT-Prelim Calcs'!$C$9</f>
        <v>6680.4808602903586</v>
      </c>
      <c r="GK98" s="57">
        <f t="shared" si="155"/>
        <v>29.999999999999982</v>
      </c>
      <c r="GL98" s="2">
        <f t="shared" si="156"/>
        <v>0.99579519204165001</v>
      </c>
      <c r="GM98" s="57">
        <f>GL98*'DEPRECATED - DT-Prelim Calcs'!$C$21/GG$2/'DEPRECATED - DT-Prelim Calcs'!$C$19/'DEPRECATED - DT-Prelim Calcs'!$C$18*3.39*'DEPRECATED - DT-Prelim Calcs'!$C$20</f>
        <v>25.773080821789936</v>
      </c>
      <c r="GN98" s="46">
        <f t="shared" si="157"/>
        <v>0</v>
      </c>
      <c r="GO98" s="57">
        <f>GM97*'DEPRECATED - DT-Prelim Calcs'!$C$11+GO97</f>
        <v>-779.94120717087264</v>
      </c>
      <c r="GP98" s="57">
        <f>GP97+0.5*GM98*'DEPRECATED - DT-Prelim Calcs'!$C$11^2+GO98*'DEPRECATED - DT-Prelim Calcs'!$C$11</f>
        <v>-179466.13955697327</v>
      </c>
      <c r="GQ98" s="57">
        <f>MIN('Drive Train'!$F$35-GK97*'DEPRECATED - DT-Prelim Calcs'!$C$21*'Drive Train'!$F$39,GQ97+GK$2)</f>
        <v>10.600000000000001</v>
      </c>
      <c r="GR98" s="57">
        <f>'Drive Train'!$F$35-GK98*'DEPRECATED - DT-Prelim Calcs'!$C$21*'Drive Train'!$F$39</f>
        <v>10.600000000000001</v>
      </c>
      <c r="GS98" s="1">
        <f>IF(GP98&gt;='Drive Train'!$F$29,1,0)</f>
        <v>0</v>
      </c>
      <c r="GT98" s="57">
        <f t="shared" si="158"/>
        <v>33.333333333333314</v>
      </c>
      <c r="GU98" s="63">
        <f>GU97+'DEPRECATED - DT-Prelim Calcs'!$C$11</f>
        <v>376</v>
      </c>
      <c r="GV98" s="2">
        <f>HF98/'Drive Train'!$F$35</f>
        <v>0.83870967741935498</v>
      </c>
      <c r="GW98" s="46">
        <f>HD98*12*60/(PI() * 'Drive Train'!$F$15)/GV$2*GV98</f>
        <v>-220845.37486300842</v>
      </c>
      <c r="GX98" s="2">
        <f>('DEPRECATED - DT-Prelim Calcs'!$C$6*GV98-GW98)/('DEPRECATED - DT-Prelim Calcs'!$C$6*GV98)*'DEPRECATED - DT-Prelim Calcs'!$C$7*GV98</f>
        <v>101.87820466026363</v>
      </c>
      <c r="GY98" s="57">
        <f>GX98/'DEPRECATED - DT-Prelim Calcs'!$C$7*('DEPRECATED - DT-Prelim Calcs'!$C$8-'DEPRECATED - DT-Prelim Calcs'!$C$9)+'DEPRECATED - DT-Prelim Calcs'!$C$9</f>
        <v>5426.3405219551132</v>
      </c>
      <c r="GZ98" s="57">
        <f t="shared" si="115"/>
        <v>33.333333333333314</v>
      </c>
      <c r="HA98" s="2">
        <f t="shared" si="159"/>
        <v>0.99579519204165001</v>
      </c>
      <c r="HB98" s="57">
        <f>HA98*'DEPRECATED - DT-Prelim Calcs'!$C$21/GV$2/'DEPRECATED - DT-Prelim Calcs'!$C$19/'DEPRECATED - DT-Prelim Calcs'!$C$18*3.39*'DEPRECATED - DT-Prelim Calcs'!$C$20</f>
        <v>25.773080821789936</v>
      </c>
      <c r="HC98" s="46">
        <f t="shared" si="160"/>
        <v>0</v>
      </c>
      <c r="HD98" s="57">
        <f>HB97*'DEPRECATED - DT-Prelim Calcs'!$C$11+HD97</f>
        <v>-643.40148279065693</v>
      </c>
      <c r="HE98" s="57">
        <f>HE97+0.5*HB98*'DEPRECATED - DT-Prelim Calcs'!$C$11^2+HD98*'DEPRECATED - DT-Prelim Calcs'!$C$11</f>
        <v>-167909.39560420159</v>
      </c>
      <c r="HF98" s="57">
        <f>MIN('Drive Train'!$F$35-GZ97*'DEPRECATED - DT-Prelim Calcs'!$C$21*'Drive Train'!$F$39,HF97+GZ$2)</f>
        <v>10.400000000000002</v>
      </c>
      <c r="HG98" s="57">
        <f>'Drive Train'!$F$35-GZ98*'DEPRECATED - DT-Prelim Calcs'!$C$21*'Drive Train'!$F$39</f>
        <v>10.400000000000002</v>
      </c>
      <c r="HH98" s="1">
        <f>IF(HE98&gt;='Drive Train'!$F$29,1,0)</f>
        <v>0</v>
      </c>
      <c r="HI98" s="57">
        <f t="shared" si="161"/>
        <v>37.037037037037017</v>
      </c>
      <c r="HJ98" s="63">
        <f>HJ97+'DEPRECATED - DT-Prelim Calcs'!$C$11</f>
        <v>376</v>
      </c>
      <c r="HK98" s="2">
        <f>HU98/'Drive Train'!$F$35</f>
        <v>0.82258064516129037</v>
      </c>
      <c r="HL98" s="46">
        <f>HS98*12*60/(PI() * 'Drive Train'!$F$15)/HK$2*HK98</f>
        <v>-163147.97326645578</v>
      </c>
      <c r="HM98" s="2">
        <f>('DEPRECATED - DT-Prelim Calcs'!$C$6*HK98-HL98)/('DEPRECATED - DT-Prelim Calcs'!$C$6*HK98)*'DEPRECATED - DT-Prelim Calcs'!$C$7*HK98</f>
        <v>75.751015146988507</v>
      </c>
      <c r="HN98" s="57">
        <f>HM98/'DEPRECATED - DT-Prelim Calcs'!$C$7*('DEPRECATED - DT-Prelim Calcs'!$C$8-'DEPRECATED - DT-Prelim Calcs'!$C$9)+'DEPRECATED - DT-Prelim Calcs'!$C$9</f>
        <v>4035.4200179911309</v>
      </c>
      <c r="HO98" s="57">
        <f t="shared" si="116"/>
        <v>36.66666666666665</v>
      </c>
      <c r="HP98" s="2">
        <f t="shared" si="162"/>
        <v>0.99579519204165001</v>
      </c>
      <c r="HQ98" s="57">
        <f>HP98*'DEPRECATED - DT-Prelim Calcs'!$C$21/HK$2/'DEPRECATED - DT-Prelim Calcs'!$C$19/'DEPRECATED - DT-Prelim Calcs'!$C$18*3.39*'DEPRECATED - DT-Prelim Calcs'!$C$20</f>
        <v>25.773080821789936</v>
      </c>
      <c r="HR98" s="46">
        <f t="shared" si="163"/>
        <v>0</v>
      </c>
      <c r="HS98" s="57">
        <f>HQ97*'DEPRECATED - DT-Prelim Calcs'!$C$11+HS97</f>
        <v>-484.62810856141891</v>
      </c>
      <c r="HT98" s="57">
        <f>HT97+0.5*HQ98*'DEPRECATED - DT-Prelim Calcs'!$C$11^2+HS98*'DEPRECATED - DT-Prelim Calcs'!$C$11</f>
        <v>-170953.82183989894</v>
      </c>
      <c r="HU98" s="57">
        <f>MIN('Drive Train'!$F$35-HO97*'DEPRECATED - DT-Prelim Calcs'!$C$21*'Drive Train'!$F$39,HU97+HO$2)</f>
        <v>10.200000000000001</v>
      </c>
      <c r="HV98" s="57">
        <f>'Drive Train'!$F$35-HO98*'DEPRECATED - DT-Prelim Calcs'!$C$21*'Drive Train'!$F$39</f>
        <v>10.200000000000001</v>
      </c>
      <c r="HW98" s="1">
        <f>IF(HT98&gt;='Drive Train'!$F$29,1,0)</f>
        <v>0</v>
      </c>
      <c r="HX98" s="57">
        <f t="shared" si="164"/>
        <v>40.740740740740726</v>
      </c>
      <c r="HY98" s="63">
        <f>HY97+'DEPRECATED - DT-Prelim Calcs'!$C$11</f>
        <v>376</v>
      </c>
      <c r="HZ98" s="2">
        <f>IJ98/'Drive Train'!$F$35</f>
        <v>0.80645161290322598</v>
      </c>
      <c r="IA98" s="46">
        <f>IH98*12*60/(PI() * 'Drive Train'!$F$15)/HZ$2*HZ98</f>
        <v>-326714.22501080355</v>
      </c>
      <c r="IB98" s="2">
        <f>('DEPRECATED - DT-Prelim Calcs'!$C$6*HZ98-IA98)/('DEPRECATED - DT-Prelim Calcs'!$C$6*HZ98)*'DEPRECATED - DT-Prelim Calcs'!$C$7*HZ98</f>
        <v>149.66986776346388</v>
      </c>
      <c r="IC98" s="57">
        <f>IB98/'DEPRECATED - DT-Prelim Calcs'!$C$7*('DEPRECATED - DT-Prelim Calcs'!$C$8-'DEPRECATED - DT-Prelim Calcs'!$C$9)+'DEPRECATED - DT-Prelim Calcs'!$C$9</f>
        <v>7970.6020888184294</v>
      </c>
      <c r="ID98" s="57">
        <f t="shared" si="117"/>
        <v>39.999999999999986</v>
      </c>
      <c r="IE98" s="2">
        <f t="shared" si="165"/>
        <v>0.99579519204165001</v>
      </c>
      <c r="IF98" s="57">
        <f>IE98*'DEPRECATED - DT-Prelim Calcs'!$C$21/HZ$2/'DEPRECATED - DT-Prelim Calcs'!$C$19/'DEPRECATED - DT-Prelim Calcs'!$C$18*3.39*'DEPRECATED - DT-Prelim Calcs'!$C$20</f>
        <v>25.773080821789936</v>
      </c>
      <c r="IG98" s="46">
        <f t="shared" si="166"/>
        <v>0</v>
      </c>
      <c r="IH98" s="57">
        <f>IF97*'DEPRECATED - DT-Prelim Calcs'!$C$11+IH97</f>
        <v>-989.90867990416598</v>
      </c>
      <c r="II98" s="57">
        <f>II97+0.5*IF98*'DEPRECATED - DT-Prelim Calcs'!$C$11^2+IH98*'DEPRECATED - DT-Prelim Calcs'!$C$11</f>
        <v>-156635.65614580223</v>
      </c>
      <c r="IJ98" s="57">
        <f>MIN('Drive Train'!$F$35-ID97*'DEPRECATED - DT-Prelim Calcs'!$C$21*'Drive Train'!$F$39,IJ97+ID$2)</f>
        <v>10.000000000000002</v>
      </c>
      <c r="IK98" s="57">
        <f>'Drive Train'!$F$35-ID98*'DEPRECATED - DT-Prelim Calcs'!$C$21*'Drive Train'!$F$39</f>
        <v>10.000000000000002</v>
      </c>
      <c r="IL98" s="1">
        <f>IF(II98&gt;='Drive Train'!$F$29,1,0)</f>
        <v>0</v>
      </c>
      <c r="IM98" s="57">
        <f t="shared" si="167"/>
        <v>44.444444444444429</v>
      </c>
      <c r="IN98" s="63">
        <f>IN97+'DEPRECATED - DT-Prelim Calcs'!$C$11</f>
        <v>376</v>
      </c>
      <c r="IO98" s="2">
        <f>IY98/'Drive Train'!$F$35</f>
        <v>0.79032258064516137</v>
      </c>
      <c r="IP98" s="46">
        <f>IW98*12*60/(PI() * 'Drive Train'!$F$15)/IO$2*IO98</f>
        <v>-28108.315719055085</v>
      </c>
      <c r="IQ98" s="2">
        <f>('DEPRECATED - DT-Prelim Calcs'!$C$6*IO98-IP98)/('DEPRECATED - DT-Prelim Calcs'!$C$6*IO98)*'DEPRECATED - DT-Prelim Calcs'!$C$7*IO98</f>
        <v>14.614065952736219</v>
      </c>
      <c r="IR98" s="57">
        <f>IQ98/'DEPRECATED - DT-Prelim Calcs'!$C$7*('DEPRECATED - DT-Prelim Calcs'!$C$8-'DEPRECATED - DT-Prelim Calcs'!$C$9)+'DEPRECATED - DT-Prelim Calcs'!$C$9</f>
        <v>780.70193433031409</v>
      </c>
      <c r="IS98" s="57">
        <f t="shared" si="118"/>
        <v>43.333333333333321</v>
      </c>
      <c r="IT98" s="2">
        <f t="shared" si="168"/>
        <v>0.99579519204165001</v>
      </c>
      <c r="IU98" s="57">
        <f>IT98*'DEPRECATED - DT-Prelim Calcs'!$C$21/IO$2/'DEPRECATED - DT-Prelim Calcs'!$C$19/'DEPRECATED - DT-Prelim Calcs'!$C$18*3.39*'DEPRECATED - DT-Prelim Calcs'!$C$20</f>
        <v>25.773080821789936</v>
      </c>
      <c r="IV98" s="46">
        <f t="shared" si="169"/>
        <v>0</v>
      </c>
      <c r="IW98" s="57">
        <f>IU97*'DEPRECATED - DT-Prelim Calcs'!$C$11+IW97</f>
        <v>-86.903213434944277</v>
      </c>
      <c r="IX98" s="57">
        <f>IX97+0.5*IU98*'DEPRECATED - DT-Prelim Calcs'!$C$11^2+IW98*'DEPRECATED - DT-Prelim Calcs'!$C$11</f>
        <v>-184475.18670125736</v>
      </c>
      <c r="IY98" s="57">
        <f>MIN('Drive Train'!$F$35-IS97*'DEPRECATED - DT-Prelim Calcs'!$C$21*'Drive Train'!$F$39,IY97+IS$2)</f>
        <v>9.8000000000000007</v>
      </c>
      <c r="IZ98" s="57">
        <f>'Drive Train'!$F$35-IS98*'DEPRECATED - DT-Prelim Calcs'!$C$21*'Drive Train'!$F$39</f>
        <v>9.8000000000000007</v>
      </c>
      <c r="JA98" s="1">
        <f>IF(IX98&gt;='Drive Train'!$F$29,1,0)</f>
        <v>0</v>
      </c>
      <c r="JB98" s="57">
        <f t="shared" si="170"/>
        <v>48.148148148148138</v>
      </c>
      <c r="JC98" s="63">
        <f>JC97+'DEPRECATED - DT-Prelim Calcs'!$C$11</f>
        <v>376</v>
      </c>
      <c r="JD98" s="2">
        <f>JN98/'Drive Train'!$F$35</f>
        <v>0.77419354838709686</v>
      </c>
      <c r="JE98" s="46">
        <f>JL98*12*60/(PI() * 'Drive Train'!$F$15)/JD$2*JD98</f>
        <v>3343.1814522989157</v>
      </c>
      <c r="JF98" s="2">
        <f>('DEPRECATED - DT-Prelim Calcs'!$C$6*JD98-JE98)/('DEPRECATED - DT-Prelim Calcs'!$C$6*JD98)*'DEPRECATED - DT-Prelim Calcs'!$C$7*JD98</f>
        <v>0.35416155479481959</v>
      </c>
      <c r="JG98" s="57">
        <f>JF98/'DEPRECATED - DT-Prelim Calcs'!$C$7*('DEPRECATED - DT-Prelim Calcs'!$C$8-'DEPRECATED - DT-Prelim Calcs'!$C$9)+'DEPRECATED - DT-Prelim Calcs'!$C$9</f>
        <v>21.554326755259485</v>
      </c>
      <c r="JH98" s="57">
        <f t="shared" si="119"/>
        <v>21.554326755259485</v>
      </c>
      <c r="JI98" s="2">
        <f t="shared" si="171"/>
        <v>3.8010219451023897E-2</v>
      </c>
      <c r="JJ98" s="57">
        <f>JI98*'DEPRECATED - DT-Prelim Calcs'!$C$21/JD$2/'DEPRECATED - DT-Prelim Calcs'!$C$19/'DEPRECATED - DT-Prelim Calcs'!$C$18*3.39*'DEPRECATED - DT-Prelim Calcs'!$C$20</f>
        <v>0.98377705154077155</v>
      </c>
      <c r="JK98" s="46">
        <f t="shared" si="172"/>
        <v>0</v>
      </c>
      <c r="JL98" s="57">
        <f>JJ97*'DEPRECATED - DT-Prelim Calcs'!$C$11+JL97</f>
        <v>10.551538893355115</v>
      </c>
      <c r="JM98" s="57">
        <f>JM97+0.5*JJ98*'DEPRECATED - DT-Prelim Calcs'!$C$11^2+JL98*'DEPRECATED - DT-Prelim Calcs'!$C$11</f>
        <v>-214725.15866311928</v>
      </c>
      <c r="JN98" s="57">
        <f>MIN('Drive Train'!$F$35-JH97*'DEPRECATED - DT-Prelim Calcs'!$C$21*'Drive Train'!$F$39,JN97+JH$2)</f>
        <v>9.6000000000000014</v>
      </c>
      <c r="JO98" s="57">
        <f>'Drive Train'!$F$35-JH98*'DEPRECATED - DT-Prelim Calcs'!$C$21*'Drive Train'!$F$39</f>
        <v>11.106740394684431</v>
      </c>
      <c r="JP98" s="1">
        <f>IF(JM98&gt;='Drive Train'!$F$29,1,0)</f>
        <v>0</v>
      </c>
      <c r="JQ98" s="57">
        <f>MIN(JG98,'DEPRECATED - DT-Prelim Calcs'!$C$10)*'DEPRECATED - DT-Prelim Calcs'!$C$11*1000/60/60</f>
        <v>23.949251950288318</v>
      </c>
      <c r="JR98" s="63">
        <f>JR97+'DEPRECATED - DT-Prelim Calcs'!$C$11</f>
        <v>376</v>
      </c>
      <c r="JS98" s="2">
        <f>KC98/'Drive Train'!$F$35</f>
        <v>0.75806451612903225</v>
      </c>
      <c r="JT98" s="46">
        <f>KA98*12*60/(PI() * 'Drive Train'!$F$15)/JS$2*JS98</f>
        <v>-244160.60750745769</v>
      </c>
      <c r="JU98" s="2">
        <f>('DEPRECATED - DT-Prelim Calcs'!$C$6*JS98-JT98)/('DEPRECATED - DT-Prelim Calcs'!$C$6*JS98)*'DEPRECATED - DT-Prelim Calcs'!$C$7*JS98</f>
        <v>112.22600942251506</v>
      </c>
      <c r="JV98" s="57">
        <f>JU98/'DEPRECATED - DT-Prelim Calcs'!$C$7*('DEPRECATED - DT-Prelim Calcs'!$C$8-'DEPRECATED - DT-Prelim Calcs'!$C$9)+'DEPRECATED - DT-Prelim Calcs'!$C$9</f>
        <v>5977.2215804600337</v>
      </c>
      <c r="JW98" s="57">
        <f t="shared" si="120"/>
        <v>49.999999999999993</v>
      </c>
      <c r="JX98" s="2">
        <f t="shared" si="173"/>
        <v>0.99579519204165001</v>
      </c>
      <c r="JY98" s="57">
        <f>JX98*'DEPRECATED - DT-Prelim Calcs'!$C$21/JS$2/'DEPRECATED - DT-Prelim Calcs'!$C$19/'DEPRECATED - DT-Prelim Calcs'!$C$18*3.39*'DEPRECATED - DT-Prelim Calcs'!$C$20</f>
        <v>25.773080821789936</v>
      </c>
      <c r="JZ98" s="46">
        <f t="shared" si="174"/>
        <v>0</v>
      </c>
      <c r="KA98" s="57">
        <f>JY97*'DEPRECATED - DT-Prelim Calcs'!$C$11+KA97</f>
        <v>-787.00018001226783</v>
      </c>
      <c r="KB98" s="57">
        <f>KB97+0.5*JY98*'DEPRECATED - DT-Prelim Calcs'!$C$11^2+KA98*'DEPRECATED - DT-Prelim Calcs'!$C$11</f>
        <v>-209579.99442845909</v>
      </c>
      <c r="KC98" s="57">
        <f>MIN('Drive Train'!$F$35-JW97*'DEPRECATED - DT-Prelim Calcs'!$C$21*'Drive Train'!$F$39,KC97+JW$2)</f>
        <v>9.4</v>
      </c>
      <c r="KD98" s="57">
        <f>'Drive Train'!$F$35-JW98*'DEPRECATED - DT-Prelim Calcs'!$C$21*'Drive Train'!$F$39</f>
        <v>9.4</v>
      </c>
      <c r="KE98" s="1">
        <f>IF(KB98&gt;='Drive Train'!$F$29,1,0)</f>
        <v>0</v>
      </c>
      <c r="KF98" s="57">
        <f>MIN(JV98,'DEPRECATED - DT-Prelim Calcs'!$C$10)*'DEPRECATED - DT-Prelim Calcs'!$C$11*1000/60/60</f>
        <v>103.33333333333333</v>
      </c>
      <c r="KG98" s="63">
        <f>KG97+'DEPRECATED - DT-Prelim Calcs'!$C$11</f>
        <v>376</v>
      </c>
      <c r="KH98" s="2">
        <f>KR98/'Drive Train'!$F$35</f>
        <v>0.74193548387096786</v>
      </c>
      <c r="KI98" s="46">
        <f>KP98*12*60/(PI() * 'Drive Train'!$F$15)/KH$2*KH98</f>
        <v>-65975.468838184795</v>
      </c>
      <c r="KJ98" s="2">
        <f>('DEPRECATED - DT-Prelim Calcs'!$C$6*KH98-KI98)/('DEPRECATED - DT-Prelim Calcs'!$C$6*KH98)*'DEPRECATED - DT-Prelim Calcs'!$C$7*KH98</f>
        <v>31.619374065852366</v>
      </c>
      <c r="KK98" s="57">
        <f>KJ98/'DEPRECATED - DT-Prelim Calcs'!$C$7*('DEPRECATED - DT-Prelim Calcs'!$C$8-'DEPRECATED - DT-Prelim Calcs'!$C$9)+'DEPRECATED - DT-Prelim Calcs'!$C$9</f>
        <v>1686.0052666592776</v>
      </c>
      <c r="KL98" s="57">
        <f t="shared" si="121"/>
        <v>53.333333333333329</v>
      </c>
      <c r="KM98" s="2">
        <f t="shared" si="175"/>
        <v>0.99579519204165001</v>
      </c>
      <c r="KN98" s="57">
        <f>KM98*'DEPRECATED - DT-Prelim Calcs'!$C$21/KH$2/'DEPRECATED - DT-Prelim Calcs'!$C$19/'DEPRECATED - DT-Prelim Calcs'!$C$18*3.39*'DEPRECATED - DT-Prelim Calcs'!$C$20</f>
        <v>25.773080821789936</v>
      </c>
      <c r="KO98" s="46">
        <f t="shared" si="176"/>
        <v>0</v>
      </c>
      <c r="KP98" s="57">
        <f>KN97*'DEPRECATED - DT-Prelim Calcs'!$C$11+KP97</f>
        <v>-217.28099740851621</v>
      </c>
      <c r="KQ98" s="57">
        <f>KQ97+0.5*KN98*'DEPRECATED - DT-Prelim Calcs'!$C$11^2+KP98*'DEPRECATED - DT-Prelim Calcs'!$C$11</f>
        <v>-181955.82117643225</v>
      </c>
      <c r="KR98" s="57">
        <f>MIN('Drive Train'!$F$35-KL97*'DEPRECATED - DT-Prelim Calcs'!$C$21*'Drive Train'!$F$39,KR97+KL$2)</f>
        <v>9.2000000000000011</v>
      </c>
      <c r="KS98" s="57">
        <f>'Drive Train'!$F$35-KL98*'DEPRECATED - DT-Prelim Calcs'!$C$21*'Drive Train'!$F$39</f>
        <v>9.2000000000000011</v>
      </c>
      <c r="KT98" s="1">
        <f>IF(KQ98&gt;='Drive Train'!$F$29,1,0)</f>
        <v>0</v>
      </c>
      <c r="KU98" s="57">
        <f>MIN(KK98,'DEPRECATED - DT-Prelim Calcs'!$C$10)*'DEPRECATED - DT-Prelim Calcs'!$C$11*1000/60/60</f>
        <v>103.33333333333333</v>
      </c>
      <c r="KV98" s="63">
        <f>KV97+'DEPRECATED - DT-Prelim Calcs'!$C$11</f>
        <v>376</v>
      </c>
      <c r="KW98" s="2">
        <f>LG98/'Drive Train'!$F$35</f>
        <v>0.72580645161290325</v>
      </c>
      <c r="KX98" s="46">
        <f>LE98*12*60/(PI() * 'Drive Train'!$F$15)/KW$2*KW98</f>
        <v>-137991.47813949149</v>
      </c>
      <c r="KY98" s="2">
        <f>('DEPRECATED - DT-Prelim Calcs'!$C$6*KW98-KX98)/('DEPRECATED - DT-Prelim Calcs'!$C$6*KW98)*'DEPRECATED - DT-Prelim Calcs'!$C$7*KW98</f>
        <v>64.143088917275378</v>
      </c>
      <c r="KZ98" s="57">
        <f>KY98/'DEPRECATED - DT-Prelim Calcs'!$C$7*('DEPRECATED - DT-Prelim Calcs'!$C$8-'DEPRECATED - DT-Prelim Calcs'!$C$9)+'DEPRECATED - DT-Prelim Calcs'!$C$9</f>
        <v>3417.4544846831664</v>
      </c>
      <c r="LA98" s="57">
        <f t="shared" si="122"/>
        <v>56.666666666666664</v>
      </c>
      <c r="LB98" s="2">
        <f t="shared" si="177"/>
        <v>0.99579519204165001</v>
      </c>
      <c r="LC98" s="57">
        <f>LB98*'DEPRECATED - DT-Prelim Calcs'!$C$21/KW$2/'DEPRECATED - DT-Prelim Calcs'!$C$19/'DEPRECATED - DT-Prelim Calcs'!$C$18*3.39*'DEPRECATED - DT-Prelim Calcs'!$C$20</f>
        <v>25.773080821789936</v>
      </c>
      <c r="LD98" s="46">
        <f t="shared" si="178"/>
        <v>0</v>
      </c>
      <c r="LE98" s="57">
        <f>LC97*'DEPRECATED - DT-Prelim Calcs'!$C$11+LE97</f>
        <v>-464.5546865870715</v>
      </c>
      <c r="LF98" s="57">
        <f>LF97+0.5*LC98*'DEPRECATED - DT-Prelim Calcs'!$C$11^2+LE98*'DEPRECATED - DT-Prelim Calcs'!$C$11</f>
        <v>-202516.81786362053</v>
      </c>
      <c r="LG98" s="57">
        <f>MIN('Drive Train'!$F$35-LA97*'DEPRECATED - DT-Prelim Calcs'!$C$21*'Drive Train'!$F$39,LG97+LA$2)</f>
        <v>9</v>
      </c>
      <c r="LH98" s="57">
        <f>'Drive Train'!$F$35-LA98*'DEPRECATED - DT-Prelim Calcs'!$C$21*'Drive Train'!$F$39</f>
        <v>9</v>
      </c>
      <c r="LI98" s="1">
        <f>IF(LF98&gt;='Drive Train'!$F$29,1,0)</f>
        <v>0</v>
      </c>
      <c r="LJ98" s="57">
        <f>MIN(KZ98,'DEPRECATED - DT-Prelim Calcs'!$C$10)*'DEPRECATED - DT-Prelim Calcs'!$C$11*1000/60/60</f>
        <v>103.33333333333333</v>
      </c>
      <c r="LK98" s="63">
        <f>LK97+'DEPRECATED - DT-Prelim Calcs'!$C$11</f>
        <v>376</v>
      </c>
      <c r="LL98" s="2">
        <f>LV98/'Drive Train'!$F$35</f>
        <v>0.70967741935483875</v>
      </c>
      <c r="LM98" s="46">
        <f>LT98*12*60/(PI() * 'Drive Train'!$F$15)/LL$2*LL98</f>
        <v>-295446.5529067748</v>
      </c>
      <c r="LN98" s="2">
        <f>('DEPRECATED - DT-Prelim Calcs'!$C$6*LL98-LM98)/('DEPRECATED - DT-Prelim Calcs'!$C$6*LL98)*'DEPRECATED - DT-Prelim Calcs'!$C$7*LL98</f>
        <v>135.2987264277985</v>
      </c>
      <c r="LO98" s="57">
        <f>LN98/'DEPRECATED - DT-Prelim Calcs'!$C$7*('DEPRECATED - DT-Prelim Calcs'!$C$8-'DEPRECATED - DT-Prelim Calcs'!$C$9)+'DEPRECATED - DT-Prelim Calcs'!$C$9</f>
        <v>7205.5326143927578</v>
      </c>
      <c r="LP98" s="57">
        <f t="shared" si="123"/>
        <v>60</v>
      </c>
      <c r="LQ98" s="2">
        <f t="shared" si="179"/>
        <v>0.99579519204165001</v>
      </c>
      <c r="LR98" s="57">
        <f>LQ98*'DEPRECATED - DT-Prelim Calcs'!$C$21/LL$2/'DEPRECATED - DT-Prelim Calcs'!$C$19/'DEPRECATED - DT-Prelim Calcs'!$C$18*3.39*'DEPRECATED - DT-Prelim Calcs'!$C$20</f>
        <v>25.773080821789936</v>
      </c>
      <c r="LS98" s="46">
        <f t="shared" si="180"/>
        <v>0</v>
      </c>
      <c r="LT98" s="57">
        <f>LR97*'DEPRECATED - DT-Prelim Calcs'!$C$11+LT97</f>
        <v>-1017.239799345739</v>
      </c>
      <c r="LU98" s="57">
        <f>LU97+0.5*LR98*'DEPRECATED - DT-Prelim Calcs'!$C$11^2+LT98*'DEPRECATED - DT-Prelim Calcs'!$C$11</f>
        <v>-189411.78065586105</v>
      </c>
      <c r="LV98" s="57">
        <f>MIN('Drive Train'!$F$35-LP97*'DEPRECATED - DT-Prelim Calcs'!$C$21*'Drive Train'!$F$39,LV97+LP$2)</f>
        <v>8.8000000000000007</v>
      </c>
      <c r="LW98" s="57">
        <f>'Drive Train'!$F$35-LP98*'DEPRECATED - DT-Prelim Calcs'!$C$21*'Drive Train'!$F$39</f>
        <v>8.8000000000000007</v>
      </c>
      <c r="LX98" s="1">
        <f>IF(LU98&gt;='Drive Train'!$F$29,1,0)</f>
        <v>0</v>
      </c>
      <c r="LY98" s="57">
        <f>MIN(LO98,'DEPRECATED - DT-Prelim Calcs'!$C$10)*'DEPRECATED - DT-Prelim Calcs'!$C$11*1000/60/60</f>
        <v>103.33333333333333</v>
      </c>
      <c r="LZ98" s="63">
        <f>LZ97+'DEPRECATED - DT-Prelim Calcs'!$C$11</f>
        <v>376</v>
      </c>
    </row>
    <row r="99" spans="18:338" x14ac:dyDescent="0.2">
      <c r="R99" s="63">
        <f>R98+'DEPRECATED - DT-Prelim Calcs'!$C$11</f>
        <v>380</v>
      </c>
      <c r="S99" s="2">
        <f>AG99/'Drive Train'!$F$35</f>
        <v>0</v>
      </c>
      <c r="T99" s="46">
        <f>AE99*12*60/(PI() * 'Drive Train'!$F$15)/S$2*ABS(S99)</f>
        <v>0</v>
      </c>
      <c r="U99" s="2">
        <f>IF(OR(AD98=1,AND($C$32=Motors!$C$32,'DEPRECATED - DT-Prelim Calcs'!AI98=1)),0,IF(AG99=0,-(V98+$C$9)/($C$8-$C$9)*$C$7,($C$6*S99-T99)/($C$6*S99)*$C$7*S99))</f>
        <v>0</v>
      </c>
      <c r="V99" s="57">
        <f>IF(AND(AD98=1,AI98=1),0,ABS(U99/$C$7*($C$8-$C$9)+$C$9) *'Drive Train'!$AA$49 + V98*(1-'Drive Train'!$AA$49))</f>
        <v>0</v>
      </c>
      <c r="W99" s="57">
        <f t="shared" si="96"/>
        <v>0</v>
      </c>
      <c r="X99" s="2">
        <f>MAX(MIN(IF(AND(AI98=1,AG99&lt;0),-1,1)*(W99-$C$9)/($C$8-$C$9)*$C$7-$C$29*AE99/T$2 -  AI98*$C$29/2,X$2),MAX(X$4:X98)*-1)</f>
        <v>-0.2458281045106315</v>
      </c>
      <c r="Y99" s="57">
        <f t="shared" si="97"/>
        <v>0</v>
      </c>
      <c r="Z99" s="57">
        <f t="shared" si="98"/>
        <v>0</v>
      </c>
      <c r="AA99" s="57">
        <f t="shared" si="99"/>
        <v>0</v>
      </c>
      <c r="AB99" s="57" t="e">
        <f t="shared" si="100"/>
        <v>#N/A</v>
      </c>
      <c r="AC99" s="46">
        <f t="shared" si="124"/>
        <v>1</v>
      </c>
      <c r="AD99" s="1">
        <f t="shared" si="101"/>
        <v>1</v>
      </c>
      <c r="AE99" s="57">
        <f t="shared" si="102"/>
        <v>0</v>
      </c>
      <c r="AF99" s="57" t="e">
        <f t="shared" si="103"/>
        <v>#N/A</v>
      </c>
      <c r="AG99" s="57">
        <f>IF(AI98=0,MIN('Drive Train'!$F$35-W98*$C$21*'Drive Train'!$F$39,AG98+W$2)-$C$3,IF(AE98-1&lt;=0,0,IF($C$32=Motors!$C$30,MAX(MAX(AG$4:AG98)*-1,AG98-W$2),MAX(0,MAX(AG$4:AG98)*-1,AG98-W$2))))</f>
        <v>0</v>
      </c>
      <c r="AH99" s="57">
        <f>'Drive Train'!$F$35-ABS(W99)*'DEPRECATED - DT-Prelim Calcs'!$C$21*'Drive Train'!$F$39</f>
        <v>12.4</v>
      </c>
      <c r="AI99" s="1">
        <f>IF(AJ99&gt;='Drive Train'!$F$29,1,0)</f>
        <v>1</v>
      </c>
      <c r="AJ99" s="57">
        <f>AJ98+0.5*Y99*'DEPRECATED - DT-Prelim Calcs'!$C$11^2+AE99*'DEPRECATED - DT-Prelim Calcs'!$C$11</f>
        <v>784.33981740885292</v>
      </c>
      <c r="AK99" s="57">
        <f t="shared" si="181"/>
        <v>0</v>
      </c>
      <c r="AL99" s="63">
        <f>AL98+'DEPRECATED - DT-Prelim Calcs'!$C$11</f>
        <v>380</v>
      </c>
      <c r="AM99" s="2">
        <f>AW99/'Drive Train'!$F$35</f>
        <v>0.90171798761710598</v>
      </c>
      <c r="AN99" s="46">
        <f>AU99*12*60/(PI() * 'Drive Train'!$F$15)/AM$2*AM99</f>
        <v>4074.5129711361665</v>
      </c>
      <c r="AO99" s="2">
        <f>('DEPRECATED - DT-Prelim Calcs'!$C$6*AM99-AN99)/('DEPRECATED - DT-Prelim Calcs'!$C$6*AM99)*'DEPRECATED - DT-Prelim Calcs'!$C$7*AM99</f>
        <v>0.33081835007501864</v>
      </c>
      <c r="AP99" s="57">
        <f>AO99/'DEPRECATED - DT-Prelim Calcs'!$C$7*('DEPRECATED - DT-Prelim Calcs'!$C$8-'DEPRECATED - DT-Prelim Calcs'!$C$9)+'DEPRECATED - DT-Prelim Calcs'!$C$9</f>
        <v>20.311615898184602</v>
      </c>
      <c r="AQ99" s="57">
        <f t="shared" si="105"/>
        <v>20.311615898184602</v>
      </c>
      <c r="AR99" s="2">
        <f t="shared" si="125"/>
        <v>5.4646620561982218E-11</v>
      </c>
      <c r="AS99" s="57">
        <f>AR99*'DEPRECATED - DT-Prelim Calcs'!$C$21/AM$2/'DEPRECATED - DT-Prelim Calcs'!$C$19/'DEPRECATED - DT-Prelim Calcs'!$C$18*3.39*'DEPRECATED - DT-Prelim Calcs'!$C$20</f>
        <v>3.960204852348486E-10</v>
      </c>
      <c r="AT99" s="46">
        <f t="shared" si="126"/>
        <v>0</v>
      </c>
      <c r="AU99" s="57">
        <f>AS98*'DEPRECATED - DT-Prelim Calcs'!$C$11+AU98</f>
        <v>39.432321267910417</v>
      </c>
      <c r="AV99" s="57">
        <f>AV98+0.5*AS99*'DEPRECATED - DT-Prelim Calcs'!$C$11^2+AU99*'DEPRECATED - DT-Prelim Calcs'!$C$11</f>
        <v>14939.668517507387</v>
      </c>
      <c r="AW99" s="57">
        <f>MIN('Drive Train'!$F$35-AQ98*'DEPRECATED - DT-Prelim Calcs'!$C$21*'Drive Train'!$F$39,AW98+AQ$2)</f>
        <v>11.181303046452115</v>
      </c>
      <c r="AX99" s="57">
        <f>'Drive Train'!$F$35-AQ99*'DEPRECATED - DT-Prelim Calcs'!$C$21*'Drive Train'!$F$39</f>
        <v>11.181303046108924</v>
      </c>
      <c r="AY99" s="1">
        <f>IF(AV99&gt;='Drive Train'!$F$29,1,0)</f>
        <v>1</v>
      </c>
      <c r="AZ99" s="57">
        <f t="shared" si="127"/>
        <v>22.568462109094003</v>
      </c>
      <c r="BA99" s="63">
        <f>BA98+'DEPRECATED - DT-Prelim Calcs'!$C$11</f>
        <v>380</v>
      </c>
      <c r="BB99" s="2">
        <f>BL99/'Drive Train'!$F$35</f>
        <v>1.2947645110524122</v>
      </c>
      <c r="BC99" s="46">
        <f>BJ99*12*60/(PI() * 'Drive Train'!$F$15)/BB$2*BB99</f>
        <v>-4259.0909493666431</v>
      </c>
      <c r="BD99" s="2">
        <f>('DEPRECATED - DT-Prelim Calcs'!$C$6*BB99-BC99)/('DEPRECATED - DT-Prelim Calcs'!$C$6*BB99)*'DEPRECATED - DT-Prelim Calcs'!$C$7*BB99</f>
        <v>5.046162807091024</v>
      </c>
      <c r="BE99" s="57">
        <f>BD99/'DEPRECATED - DT-Prelim Calcs'!$C$7*('DEPRECATED - DT-Prelim Calcs'!$C$8-'DEPRECATED - DT-Prelim Calcs'!$C$9)+'DEPRECATED - DT-Prelim Calcs'!$C$9</f>
        <v>271.34011956422341</v>
      </c>
      <c r="BF99" s="57">
        <f t="shared" si="106"/>
        <v>93</v>
      </c>
      <c r="BG99" s="2">
        <f t="shared" si="128"/>
        <v>1.9370342982235249</v>
      </c>
      <c r="BH99" s="57">
        <f>BG99*'DEPRECATED - DT-Prelim Calcs'!$C$21/BB$2/'DEPRECATED - DT-Prelim Calcs'!$C$19/'DEPRECATED - DT-Prelim Calcs'!$C$18*3.39*'DEPRECATED - DT-Prelim Calcs'!$C$20</f>
        <v>20.276476818048092</v>
      </c>
      <c r="BI99" s="46">
        <f t="shared" si="129"/>
        <v>0</v>
      </c>
      <c r="BJ99" s="57">
        <f>BH98*'DEPRECATED - DT-Prelim Calcs'!$C$11+BJ98</f>
        <v>-19.873422070909143</v>
      </c>
      <c r="BK99" s="57">
        <f>BK98+0.5*BH99*'DEPRECATED - DT-Prelim Calcs'!$C$11^2+BJ99*'DEPRECATED - DT-Prelim Calcs'!$C$11</f>
        <v>7892.3391345684158</v>
      </c>
      <c r="BL99" s="57">
        <f>MIN('Drive Train'!$F$35-BF98*'DEPRECATED - DT-Prelim Calcs'!$C$21*'Drive Train'!$F$39,BL98+BF$2)</f>
        <v>16.055079937049911</v>
      </c>
      <c r="BM99" s="57">
        <f>'Drive Train'!$F$35-BF99*'DEPRECATED - DT-Prelim Calcs'!$C$21*'Drive Train'!$F$39</f>
        <v>6.82</v>
      </c>
      <c r="BN99" s="1">
        <f>IF(BK99&gt;='Drive Train'!$F$29,1,0)</f>
        <v>1</v>
      </c>
      <c r="BO99" s="57">
        <f t="shared" si="130"/>
        <v>103.33333333333333</v>
      </c>
      <c r="BP99" s="63">
        <f>BP98+'DEPRECATED - DT-Prelim Calcs'!$C$11</f>
        <v>380</v>
      </c>
      <c r="BQ99" s="2">
        <f>CA99/'Drive Train'!$F$35</f>
        <v>1.7239947646731659</v>
      </c>
      <c r="BR99" s="46">
        <f>BY99*12*60/(PI() * 'Drive Train'!$F$15)/BQ$2*BQ99</f>
        <v>-54622.463983404166</v>
      </c>
      <c r="BS99" s="2">
        <f>('DEPRECATED - DT-Prelim Calcs'!$C$6*BQ99-BR99)/('DEPRECATED - DT-Prelim Calcs'!$C$6*BQ99)*'DEPRECATED - DT-Prelim Calcs'!$C$7*BQ99</f>
        <v>28.852789521699865</v>
      </c>
      <c r="BT99" s="57">
        <f>BS99/'DEPRECATED - DT-Prelim Calcs'!$C$7*('DEPRECATED - DT-Prelim Calcs'!$C$8-'DEPRECATED - DT-Prelim Calcs'!$C$9)+'DEPRECATED - DT-Prelim Calcs'!$C$9</f>
        <v>1538.7219483958891</v>
      </c>
      <c r="BU99" s="57">
        <f t="shared" si="107"/>
        <v>93</v>
      </c>
      <c r="BV99" s="2">
        <f t="shared" si="131"/>
        <v>1.8828060353728675</v>
      </c>
      <c r="BW99" s="57">
        <f>BV99*'DEPRECATED - DT-Prelim Calcs'!$C$21/BQ$2/'DEPRECATED - DT-Prelim Calcs'!$C$19/'DEPRECATED - DT-Prelim Calcs'!$C$18*3.39*'DEPRECATED - DT-Prelim Calcs'!$C$20</f>
        <v>25.773080821789936</v>
      </c>
      <c r="BX99" s="46">
        <f t="shared" si="132"/>
        <v>0</v>
      </c>
      <c r="BY99" s="57">
        <f>BW98*'DEPRECATED - DT-Prelim Calcs'!$C$11+BY98</f>
        <v>-146.37816695165694</v>
      </c>
      <c r="BZ99" s="57">
        <f>BZ98+0.5*BW99*'DEPRECATED - DT-Prelim Calcs'!$C$11^2+BY99*'DEPRECATED - DT-Prelim Calcs'!$C$11</f>
        <v>-8942.441186989674</v>
      </c>
      <c r="CA99" s="57">
        <f>MIN('Drive Train'!$F$35-BU98*'DEPRECATED - DT-Prelim Calcs'!$C$21*'Drive Train'!$F$39,CA98+BU$2)</f>
        <v>21.377535081947258</v>
      </c>
      <c r="CB99" s="57">
        <f>'Drive Train'!$F$35-BU99*'DEPRECATED - DT-Prelim Calcs'!$C$21*'Drive Train'!$F$39</f>
        <v>6.82</v>
      </c>
      <c r="CC99" s="1">
        <f>IF(BZ99&gt;='Drive Train'!$F$29,1,0)</f>
        <v>0</v>
      </c>
      <c r="CD99" s="57">
        <f t="shared" si="133"/>
        <v>103.33333333333333</v>
      </c>
      <c r="CE99" s="63">
        <f>CE98+'DEPRECATED - DT-Prelim Calcs'!$C$11</f>
        <v>380</v>
      </c>
      <c r="CF99" s="2">
        <f>CP99/'Drive Train'!$F$35</f>
        <v>0.55000000000000004</v>
      </c>
      <c r="CG99" s="46">
        <f>CN99*12*60/(PI() * 'Drive Train'!$F$15)/CF$2*CF99</f>
        <v>7089.4030332306456</v>
      </c>
      <c r="CH99" s="2">
        <f>('DEPRECATED - DT-Prelim Calcs'!$C$6*CF99-CG99)/('DEPRECATED - DT-Prelim Calcs'!$C$6*CF99)*'DEPRECATED - DT-Prelim Calcs'!$C$7*CF99</f>
        <v>-1.8800274502975334</v>
      </c>
      <c r="CI99" s="57">
        <f>CH99/'DEPRECATED - DT-Prelim Calcs'!$C$7*('DEPRECATED - DT-Prelim Calcs'!$C$8-'DEPRECATED - DT-Prelim Calcs'!$C$9)+'DEPRECATED - DT-Prelim Calcs'!$C$9</f>
        <v>-97.386108661067851</v>
      </c>
      <c r="CJ99" s="57">
        <f t="shared" si="108"/>
        <v>-97.386108661067851</v>
      </c>
      <c r="CK99" s="2">
        <f t="shared" si="134"/>
        <v>-2.823722326198753</v>
      </c>
      <c r="CL99" s="57">
        <f>CK99*'DEPRECATED - DT-Prelim Calcs'!$C$21/CF$2/'DEPRECATED - DT-Prelim Calcs'!$C$19/'DEPRECATED - DT-Prelim Calcs'!$C$18*3.39*'DEPRECATED - DT-Prelim Calcs'!$C$20</f>
        <v>-47.747772384505765</v>
      </c>
      <c r="CM99" s="46">
        <f t="shared" si="135"/>
        <v>1</v>
      </c>
      <c r="CN99" s="57">
        <f>CL98*'DEPRECATED - DT-Prelim Calcs'!$C$11+CN98</f>
        <v>48.207827895096514</v>
      </c>
      <c r="CO99" s="57">
        <f>CO98+0.5*CL99*'DEPRECATED - DT-Prelim Calcs'!$C$11^2+CN99*'DEPRECATED - DT-Prelim Calcs'!$C$11</f>
        <v>-31819.653061608435</v>
      </c>
      <c r="CP99" s="57">
        <f>MIN('Drive Train'!$F$35-CJ98*'DEPRECATED - DT-Prelim Calcs'!$C$21*'Drive Train'!$F$39,CP98+CJ$2)</f>
        <v>6.82</v>
      </c>
      <c r="CQ99" s="57">
        <f>'Drive Train'!$F$35-CJ99*'DEPRECATED - DT-Prelim Calcs'!$C$21*'Drive Train'!$F$39</f>
        <v>18.243166519664072</v>
      </c>
      <c r="CR99" s="1">
        <f>IF(CO99&gt;='Drive Train'!$F$29,1,0)</f>
        <v>0</v>
      </c>
      <c r="CS99" s="57">
        <f t="shared" si="136"/>
        <v>-108.2067874011865</v>
      </c>
      <c r="CT99" s="63">
        <f>CT98+'DEPRECATED - DT-Prelim Calcs'!$C$11</f>
        <v>380</v>
      </c>
      <c r="CU99" s="2">
        <f>DE99/'Drive Train'!$F$35</f>
        <v>0.55000000000000004</v>
      </c>
      <c r="CV99" s="46">
        <f>DC99*12*60/(PI() * 'Drive Train'!$F$15)/CU$2*CU99</f>
        <v>-66719.112556530978</v>
      </c>
      <c r="CW99" s="2">
        <f>('DEPRECATED - DT-Prelim Calcs'!$C$6*CU99-CV99)/('DEPRECATED - DT-Prelim Calcs'!$C$6*CU99)*'DEPRECATED - DT-Prelim Calcs'!$C$7*CU99</f>
        <v>31.493053707549656</v>
      </c>
      <c r="CX99" s="57">
        <f>CW99/'DEPRECATED - DT-Prelim Calcs'!$C$7*('DEPRECATED - DT-Prelim Calcs'!$C$8-'DEPRECATED - DT-Prelim Calcs'!$C$9)+'DEPRECATED - DT-Prelim Calcs'!$C$9</f>
        <v>1679.2804110699674</v>
      </c>
      <c r="CY99" s="57">
        <f t="shared" si="109"/>
        <v>93</v>
      </c>
      <c r="CZ99" s="2">
        <f t="shared" si="137"/>
        <v>1.2803081040535502</v>
      </c>
      <c r="DA99" s="57">
        <f>CZ99*'DEPRECATED - DT-Prelim Calcs'!$C$21/CU$2/'DEPRECATED - DT-Prelim Calcs'!$C$19/'DEPRECATED - DT-Prelim Calcs'!$C$18*3.39*'DEPRECATED - DT-Prelim Calcs'!$C$20</f>
        <v>25.773080821789936</v>
      </c>
      <c r="DB99" s="46">
        <f t="shared" si="138"/>
        <v>0</v>
      </c>
      <c r="DC99" s="57">
        <f>DA98*'DEPRECATED - DT-Prelim Calcs'!$C$11+DC98</f>
        <v>-381.09867974841495</v>
      </c>
      <c r="DD99" s="57">
        <f>DD98+0.5*DA99*'DEPRECATED - DT-Prelim Calcs'!$C$11^2+DC99*'DEPRECATED - DT-Prelim Calcs'!$C$11</f>
        <v>-63320.922827122202</v>
      </c>
      <c r="DE99" s="57">
        <f>MIN('Drive Train'!$F$35-CY98*'DEPRECATED - DT-Prelim Calcs'!$C$21*'Drive Train'!$F$39,DE98+CY$2)</f>
        <v>6.82</v>
      </c>
      <c r="DF99" s="57">
        <f>'Drive Train'!$F$35-CY99*'DEPRECATED - DT-Prelim Calcs'!$C$21*'Drive Train'!$F$39</f>
        <v>6.82</v>
      </c>
      <c r="DG99" s="1">
        <f>IF(DD99&gt;='Drive Train'!$F$29,1,0)</f>
        <v>0</v>
      </c>
      <c r="DH99" s="57">
        <f t="shared" si="139"/>
        <v>103.33333333333333</v>
      </c>
      <c r="DI99" s="63">
        <f>DI98+'DEPRECATED - DT-Prelim Calcs'!$C$11</f>
        <v>380</v>
      </c>
      <c r="DJ99" s="2">
        <f>DT99/'Drive Train'!$F$35</f>
        <v>0.55000000000000004</v>
      </c>
      <c r="DK99" s="46">
        <f>DR99*12*60/(PI() * 'Drive Train'!$F$15)/DJ$2*DJ99</f>
        <v>-39960.503902897864</v>
      </c>
      <c r="DL99" s="2">
        <f>('DEPRECATED - DT-Prelim Calcs'!$C$6*DJ99-DK99)/('DEPRECATED - DT-Prelim Calcs'!$C$6*DJ99)*'DEPRECATED - DT-Prelim Calcs'!$C$7*DJ99</f>
        <v>19.393945479546691</v>
      </c>
      <c r="DM99" s="57">
        <f>DL99/'DEPRECATED - DT-Prelim Calcs'!$C$7*('DEPRECATED - DT-Prelim Calcs'!$C$8-'DEPRECATED - DT-Prelim Calcs'!$C$9)+'DEPRECATED - DT-Prelim Calcs'!$C$9</f>
        <v>1035.1660601766973</v>
      </c>
      <c r="DN99" s="57">
        <f t="shared" si="110"/>
        <v>93</v>
      </c>
      <c r="DO99" s="2">
        <f t="shared" si="140"/>
        <v>1.1037138828047846</v>
      </c>
      <c r="DP99" s="57">
        <f>DO99*'DEPRECATED - DT-Prelim Calcs'!$C$21/DJ$2/'DEPRECATED - DT-Prelim Calcs'!$C$19/'DEPRECATED - DT-Prelim Calcs'!$C$18*3.39*'DEPRECATED - DT-Prelim Calcs'!$C$20</f>
        <v>25.773080821789936</v>
      </c>
      <c r="DQ99" s="46">
        <f t="shared" si="141"/>
        <v>0</v>
      </c>
      <c r="DR99" s="57">
        <f>DP98*'DEPRECATED - DT-Prelim Calcs'!$C$11+DR98</f>
        <v>-196.77057287631692</v>
      </c>
      <c r="DS99" s="57">
        <f>DS98+0.5*DP99*'DEPRECATED - DT-Prelim Calcs'!$C$11^2+DR99*'DEPRECATED - DT-Prelim Calcs'!$C$11</f>
        <v>-105132.10054790087</v>
      </c>
      <c r="DT99" s="57">
        <f>MIN('Drive Train'!$F$35-DN98*'DEPRECATED - DT-Prelim Calcs'!$C$21*'Drive Train'!$F$39,DT98+DN$2)</f>
        <v>6.82</v>
      </c>
      <c r="DU99" s="57">
        <f>'Drive Train'!$F$35-DN99*'DEPRECATED - DT-Prelim Calcs'!$C$21*'Drive Train'!$F$39</f>
        <v>6.82</v>
      </c>
      <c r="DV99" s="1">
        <f>IF(DS99&gt;='Drive Train'!$F$29,1,0)</f>
        <v>0</v>
      </c>
      <c r="DW99" s="57">
        <f t="shared" si="142"/>
        <v>103.33333333333333</v>
      </c>
      <c r="DX99" s="63">
        <f>DX98+'DEPRECATED - DT-Prelim Calcs'!$C$11</f>
        <v>380</v>
      </c>
      <c r="DY99" s="2">
        <f>EI99/'Drive Train'!$F$35</f>
        <v>0.55000000000000004</v>
      </c>
      <c r="DZ99" s="46">
        <f>EG99*12*60/(PI() * 'Drive Train'!$F$15)/DY$2*DY99</f>
        <v>-300416.28585716372</v>
      </c>
      <c r="EA99" s="2">
        <f>('DEPRECATED - DT-Prelim Calcs'!$C$6*DY99-DZ99)/('DEPRECATED - DT-Prelim Calcs'!$C$6*DY99)*'DEPRECATED - DT-Prelim Calcs'!$C$7*DY99</f>
        <v>137.16100636318282</v>
      </c>
      <c r="EB99" s="57">
        <f>EA99/'DEPRECATED - DT-Prelim Calcs'!$C$7*('DEPRECATED - DT-Prelim Calcs'!$C$8-'DEPRECATED - DT-Prelim Calcs'!$C$9)+'DEPRECATED - DT-Prelim Calcs'!$C$9</f>
        <v>7304.6739072184055</v>
      </c>
      <c r="EC99" s="57">
        <f t="shared" si="111"/>
        <v>93</v>
      </c>
      <c r="ED99" s="2">
        <f t="shared" si="143"/>
        <v>0.96993038185874991</v>
      </c>
      <c r="EE99" s="57">
        <f>ED99*'DEPRECATED - DT-Prelim Calcs'!$C$21/DY$2/'DEPRECATED - DT-Prelim Calcs'!$C$19/'DEPRECATED - DT-Prelim Calcs'!$C$18*3.39*'DEPRECATED - DT-Prelim Calcs'!$C$20</f>
        <v>25.773080821789936</v>
      </c>
      <c r="EF99" s="46">
        <f t="shared" si="144"/>
        <v>0</v>
      </c>
      <c r="EG99" s="57">
        <f>EE98*'DEPRECATED - DT-Prelim Calcs'!$C$11+EG98</f>
        <v>-1299.9801606991689</v>
      </c>
      <c r="EH99" s="57">
        <f>EH98+0.5*EE99*'DEPRECATED - DT-Prelim Calcs'!$C$11^2+EG99*'DEPRECATED - DT-Prelim Calcs'!$C$11</f>
        <v>-181532.64968524774</v>
      </c>
      <c r="EI99" s="57">
        <f>MIN('Drive Train'!$F$35-EC98*'DEPRECATED - DT-Prelim Calcs'!$C$21*'Drive Train'!$F$39,EI98+EC$2)</f>
        <v>6.82</v>
      </c>
      <c r="EJ99" s="57">
        <f>'Drive Train'!$F$35-EC99*'DEPRECATED - DT-Prelim Calcs'!$C$21*'Drive Train'!$F$39</f>
        <v>6.82</v>
      </c>
      <c r="EK99" s="1">
        <f>IF(EH99&gt;='Drive Train'!$F$29,1,0)</f>
        <v>0</v>
      </c>
      <c r="EL99" s="57">
        <f t="shared" si="145"/>
        <v>103.33333333333333</v>
      </c>
      <c r="EM99" s="63">
        <f>EM98+'DEPRECATED - DT-Prelim Calcs'!$C$11</f>
        <v>380</v>
      </c>
      <c r="EN99" s="2">
        <f>EX99/'Drive Train'!$F$35</f>
        <v>0.55000000000000004</v>
      </c>
      <c r="EO99" s="46">
        <f>EV99*12*60/(PI() * 'Drive Train'!$F$15)/EN$2*EN99</f>
        <v>10451.552588543072</v>
      </c>
      <c r="EP99" s="2">
        <f>('DEPRECATED - DT-Prelim Calcs'!$C$6*EN99-EO99)/('DEPRECATED - DT-Prelim Calcs'!$C$6*EN99)*'DEPRECATED - DT-Prelim Calcs'!$C$7*EN99</f>
        <v>-3.4002489190222898</v>
      </c>
      <c r="EQ99" s="57">
        <f>EP99/'DEPRECATED - DT-Prelim Calcs'!$C$7*('DEPRECATED - DT-Prelim Calcs'!$C$8-'DEPRECATED - DT-Prelim Calcs'!$C$9)+'DEPRECATED - DT-Prelim Calcs'!$C$9</f>
        <v>-178.31740095873849</v>
      </c>
      <c r="ER99" s="57">
        <f t="shared" si="112"/>
        <v>-178.31740095873849</v>
      </c>
      <c r="ES99" s="2">
        <f t="shared" si="146"/>
        <v>-4.7914911120233574</v>
      </c>
      <c r="ET99" s="57">
        <f>ES99*'DEPRECATED - DT-Prelim Calcs'!$C$21/EN$2/'DEPRECATED - DT-Prelim Calcs'!$C$19/'DEPRECATED - DT-Prelim Calcs'!$C$18*3.39*'DEPRECATED - DT-Prelim Calcs'!$C$20</f>
        <v>-142.75267117204274</v>
      </c>
      <c r="EU99" s="46">
        <f t="shared" si="147"/>
        <v>1</v>
      </c>
      <c r="EV99" s="57">
        <f>ET98*'DEPRECATED - DT-Prelim Calcs'!$C$11+EV98</f>
        <v>40.337249177855398</v>
      </c>
      <c r="EW99" s="57">
        <f>EW98+0.5*ET99*'DEPRECATED - DT-Prelim Calcs'!$C$11^2+EV99*'DEPRECATED - DT-Prelim Calcs'!$C$11</f>
        <v>-216917.8217153177</v>
      </c>
      <c r="EX99" s="57">
        <f>MIN('Drive Train'!$F$35-ER98*'DEPRECATED - DT-Prelim Calcs'!$C$21*'Drive Train'!$F$39,EX98+ER$2)</f>
        <v>6.82</v>
      </c>
      <c r="EY99" s="57">
        <f>'Drive Train'!$F$35-ER99*'DEPRECATED - DT-Prelim Calcs'!$C$21*'Drive Train'!$F$39</f>
        <v>23.09904405752431</v>
      </c>
      <c r="EZ99" s="1">
        <f>IF(EW99&gt;='Drive Train'!$F$29,1,0)</f>
        <v>0</v>
      </c>
      <c r="FA99" s="57">
        <f t="shared" si="148"/>
        <v>-198.13044550970943</v>
      </c>
      <c r="FB99" s="63">
        <f>FB98+'DEPRECATED - DT-Prelim Calcs'!$C$11</f>
        <v>380</v>
      </c>
      <c r="FC99" s="2">
        <f>FM99/'Drive Train'!$F$35</f>
        <v>0.55000000000000004</v>
      </c>
      <c r="FD99" s="46">
        <f>FK99*12*60/(PI() * 'Drive Train'!$F$15)/FC$2*FC99</f>
        <v>-441991.86982119689</v>
      </c>
      <c r="FE99" s="2">
        <f>('DEPRECATED - DT-Prelim Calcs'!$C$6*FC99-FD99)/('DEPRECATED - DT-Prelim Calcs'!$C$6*FC99)*'DEPRECATED - DT-Prelim Calcs'!$C$7*FC99</f>
        <v>201.17548241446241</v>
      </c>
      <c r="FF99" s="57">
        <f>FE99/'DEPRECATED - DT-Prelim Calcs'!$C$7*('DEPRECATED - DT-Prelim Calcs'!$C$8-'DEPRECATED - DT-Prelim Calcs'!$C$9)+'DEPRECATED - DT-Prelim Calcs'!$C$9</f>
        <v>10712.581491193165</v>
      </c>
      <c r="FG99" s="57">
        <f t="shared" si="113"/>
        <v>93</v>
      </c>
      <c r="FH99" s="2">
        <f t="shared" si="149"/>
        <v>0.78067567320338405</v>
      </c>
      <c r="FI99" s="57">
        <f>FH99*'DEPRECATED - DT-Prelim Calcs'!$C$21/FC$2/'DEPRECATED - DT-Prelim Calcs'!$C$19/'DEPRECATED - DT-Prelim Calcs'!$C$18*3.39*'DEPRECATED - DT-Prelim Calcs'!$C$20</f>
        <v>25.773080821789936</v>
      </c>
      <c r="FJ99" s="46">
        <f t="shared" si="150"/>
        <v>0</v>
      </c>
      <c r="FK99" s="57">
        <f>FI98*'DEPRECATED - DT-Prelim Calcs'!$C$11+FK98</f>
        <v>-1539.421741881029</v>
      </c>
      <c r="FL99" s="57">
        <f>FL98+0.5*FI99*'DEPRECATED - DT-Prelim Calcs'!$C$11^2+FK99*'DEPRECATED - DT-Prelim Calcs'!$C$11</f>
        <v>-341001.74149614066</v>
      </c>
      <c r="FM99" s="57">
        <f>MIN('Drive Train'!$F$35-FG98*'DEPRECATED - DT-Prelim Calcs'!$C$21*'Drive Train'!$F$39,FM98+FG$2)</f>
        <v>6.82</v>
      </c>
      <c r="FN99" s="57">
        <f>'Drive Train'!$F$35-FG99*'DEPRECATED - DT-Prelim Calcs'!$C$21*'Drive Train'!$F$39</f>
        <v>6.82</v>
      </c>
      <c r="FO99" s="1">
        <f>IF(FL99&gt;='Drive Train'!$F$29,1,0)</f>
        <v>0</v>
      </c>
      <c r="FP99" s="57">
        <f t="shared" si="151"/>
        <v>103.33333333333333</v>
      </c>
      <c r="FQ99" s="63">
        <f>FQ98+'DEPRECATED - DT-Prelim Calcs'!$C$11</f>
        <v>380</v>
      </c>
      <c r="FR99" s="2">
        <f>GB99/'Drive Train'!$F$35</f>
        <v>0.55000000000000004</v>
      </c>
      <c r="FS99" s="46">
        <f>FZ99*12*60/(PI() * 'Drive Train'!$F$15)/FR$2*FR99</f>
        <v>-36842.140929871508</v>
      </c>
      <c r="FT99" s="2">
        <f>('DEPRECATED - DT-Prelim Calcs'!$C$6*FR99-FS99)/('DEPRECATED - DT-Prelim Calcs'!$C$6*FR99)*'DEPRECATED - DT-Prelim Calcs'!$C$7*FR99</f>
        <v>17.983953966414695</v>
      </c>
      <c r="FU99" s="57">
        <f>FT99/'DEPRECATED - DT-Prelim Calcs'!$C$7*('DEPRECATED - DT-Prelim Calcs'!$C$8-'DEPRECATED - DT-Prelim Calcs'!$C$9)+'DEPRECATED - DT-Prelim Calcs'!$C$9</f>
        <v>960.10302651079064</v>
      </c>
      <c r="FV99" s="57">
        <f t="shared" si="114"/>
        <v>93</v>
      </c>
      <c r="FW99" s="2">
        <f t="shared" si="152"/>
        <v>0.7112822800297498</v>
      </c>
      <c r="FX99" s="57">
        <f>FW99*'DEPRECATED - DT-Prelim Calcs'!$C$21/FR$2/'DEPRECATED - DT-Prelim Calcs'!$C$19/'DEPRECATED - DT-Prelim Calcs'!$C$18*3.39*'DEPRECATED - DT-Prelim Calcs'!$C$20</f>
        <v>25.773080821789936</v>
      </c>
      <c r="FY99" s="46">
        <f t="shared" si="153"/>
        <v>0</v>
      </c>
      <c r="FZ99" s="57">
        <f>FX98*'DEPRECATED - DT-Prelim Calcs'!$C$11+FZ98</f>
        <v>-116.91212049273143</v>
      </c>
      <c r="GA99" s="57">
        <f>GA98+0.5*FX99*'DEPRECATED - DT-Prelim Calcs'!$C$11^2+FZ99*'DEPRECATED - DT-Prelim Calcs'!$C$11</f>
        <v>-341307.99338970473</v>
      </c>
      <c r="GB99" s="57">
        <f>MIN('Drive Train'!$F$35-FV98*'DEPRECATED - DT-Prelim Calcs'!$C$21*'Drive Train'!$F$39,GB98+FV$2)</f>
        <v>6.82</v>
      </c>
      <c r="GC99" s="57">
        <f>'Drive Train'!$F$35-FV99*'DEPRECATED - DT-Prelim Calcs'!$C$21*'Drive Train'!$F$39</f>
        <v>6.82</v>
      </c>
      <c r="GD99" s="1">
        <f>IF(GA99&gt;='Drive Train'!$F$29,1,0)</f>
        <v>0</v>
      </c>
      <c r="GE99" s="57">
        <f t="shared" si="154"/>
        <v>103.33333333333333</v>
      </c>
      <c r="GF99" s="63">
        <f>GF98+'DEPRECATED - DT-Prelim Calcs'!$C$11</f>
        <v>380</v>
      </c>
      <c r="GG99" s="2">
        <f>GQ99/'Drive Train'!$F$35</f>
        <v>0.85483870967741948</v>
      </c>
      <c r="GH99" s="46">
        <f>GO99*12*60/(PI() * 'Drive Train'!$F$15)/GG$2*GG99</f>
        <v>-236793.8910112771</v>
      </c>
      <c r="GI99" s="2">
        <f>('DEPRECATED - DT-Prelim Calcs'!$C$6*GG99-GH99)/('DEPRECATED - DT-Prelim Calcs'!$C$6*GG99)*'DEPRECATED - DT-Prelim Calcs'!$C$7*GG99</f>
        <v>109.12831838923023</v>
      </c>
      <c r="GJ99" s="57">
        <f>GI99/'DEPRECATED - DT-Prelim Calcs'!$C$7*('DEPRECATED - DT-Prelim Calcs'!$C$8-'DEPRECATED - DT-Prelim Calcs'!$C$9)+'DEPRECATED - DT-Prelim Calcs'!$C$9</f>
        <v>5812.311306779352</v>
      </c>
      <c r="GK99" s="57">
        <f t="shared" si="155"/>
        <v>29.999999999999982</v>
      </c>
      <c r="GL99" s="2">
        <f t="shared" si="156"/>
        <v>0.99579519204165001</v>
      </c>
      <c r="GM99" s="57">
        <f>GL99*'DEPRECATED - DT-Prelim Calcs'!$C$21/GG$2/'DEPRECATED - DT-Prelim Calcs'!$C$19/'DEPRECATED - DT-Prelim Calcs'!$C$18*3.39*'DEPRECATED - DT-Prelim Calcs'!$C$20</f>
        <v>25.773080821789936</v>
      </c>
      <c r="GN99" s="46">
        <f t="shared" si="157"/>
        <v>0</v>
      </c>
      <c r="GO99" s="57">
        <f>GM98*'DEPRECATED - DT-Prelim Calcs'!$C$11+GO98</f>
        <v>-676.84888388371292</v>
      </c>
      <c r="GP99" s="57">
        <f>GP98+0.5*GM99*'DEPRECATED - DT-Prelim Calcs'!$C$11^2+GO99*'DEPRECATED - DT-Prelim Calcs'!$C$11</f>
        <v>-181967.35044593381</v>
      </c>
      <c r="GQ99" s="57">
        <f>MIN('Drive Train'!$F$35-GK98*'DEPRECATED - DT-Prelim Calcs'!$C$21*'Drive Train'!$F$39,GQ98+GK$2)</f>
        <v>10.600000000000001</v>
      </c>
      <c r="GR99" s="57">
        <f>'Drive Train'!$F$35-GK99*'DEPRECATED - DT-Prelim Calcs'!$C$21*'Drive Train'!$F$39</f>
        <v>10.600000000000001</v>
      </c>
      <c r="GS99" s="1">
        <f>IF(GP99&gt;='Drive Train'!$F$29,1,0)</f>
        <v>0</v>
      </c>
      <c r="GT99" s="57">
        <f t="shared" si="158"/>
        <v>33.333333333333314</v>
      </c>
      <c r="GU99" s="63">
        <f>GU98+'DEPRECATED - DT-Prelim Calcs'!$C$11</f>
        <v>380</v>
      </c>
      <c r="GV99" s="2">
        <f>HF99/'Drive Train'!$F$35</f>
        <v>0.83870967741935498</v>
      </c>
      <c r="GW99" s="46">
        <f>HD99*12*60/(PI() * 'Drive Train'!$F$15)/GV$2*GV99</f>
        <v>-185459.28485416851</v>
      </c>
      <c r="GX99" s="2">
        <f>('DEPRECATED - DT-Prelim Calcs'!$C$6*GV99-GW99)/('DEPRECATED - DT-Prelim Calcs'!$C$6*GV99)*'DEPRECATED - DT-Prelim Calcs'!$C$7*GV99</f>
        <v>85.878115181594922</v>
      </c>
      <c r="GY99" s="57">
        <f>GX99/'DEPRECATED - DT-Prelim Calcs'!$C$7*('DEPRECATED - DT-Prelim Calcs'!$C$8-'DEPRECATED - DT-Prelim Calcs'!$C$9)+'DEPRECATED - DT-Prelim Calcs'!$C$9</f>
        <v>4574.5515260575221</v>
      </c>
      <c r="GZ99" s="57">
        <f t="shared" si="115"/>
        <v>33.333333333333314</v>
      </c>
      <c r="HA99" s="2">
        <f t="shared" si="159"/>
        <v>0.99579519204165001</v>
      </c>
      <c r="HB99" s="57">
        <f>HA99*'DEPRECATED - DT-Prelim Calcs'!$C$21/GV$2/'DEPRECATED - DT-Prelim Calcs'!$C$19/'DEPRECATED - DT-Prelim Calcs'!$C$18*3.39*'DEPRECATED - DT-Prelim Calcs'!$C$20</f>
        <v>25.773080821789936</v>
      </c>
      <c r="HC99" s="46">
        <f t="shared" si="160"/>
        <v>0</v>
      </c>
      <c r="HD99" s="57">
        <f>HB98*'DEPRECATED - DT-Prelim Calcs'!$C$11+HD98</f>
        <v>-540.3091595034972</v>
      </c>
      <c r="HE99" s="57">
        <f>HE98+0.5*HB99*'DEPRECATED - DT-Prelim Calcs'!$C$11^2+HD99*'DEPRECATED - DT-Prelim Calcs'!$C$11</f>
        <v>-169864.44759564128</v>
      </c>
      <c r="HF99" s="57">
        <f>MIN('Drive Train'!$F$35-GZ98*'DEPRECATED - DT-Prelim Calcs'!$C$21*'Drive Train'!$F$39,HF98+GZ$2)</f>
        <v>10.400000000000002</v>
      </c>
      <c r="HG99" s="57">
        <f>'Drive Train'!$F$35-GZ99*'DEPRECATED - DT-Prelim Calcs'!$C$21*'Drive Train'!$F$39</f>
        <v>10.400000000000002</v>
      </c>
      <c r="HH99" s="1">
        <f>IF(HE99&gt;='Drive Train'!$F$29,1,0)</f>
        <v>0</v>
      </c>
      <c r="HI99" s="57">
        <f t="shared" si="161"/>
        <v>37.037037037037017</v>
      </c>
      <c r="HJ99" s="63">
        <f>HJ98+'DEPRECATED - DT-Prelim Calcs'!$C$11</f>
        <v>380</v>
      </c>
      <c r="HK99" s="2">
        <f>HU99/'Drive Train'!$F$35</f>
        <v>0.82258064516129037</v>
      </c>
      <c r="HL99" s="46">
        <f>HS99*12*60/(PI() * 'Drive Train'!$F$15)/HK$2*HK99</f>
        <v>-128442.38498855515</v>
      </c>
      <c r="HM99" s="2">
        <f>('DEPRECATED - DT-Prelim Calcs'!$C$6*HK99-HL99)/('DEPRECATED - DT-Prelim Calcs'!$C$6*HK99)*'DEPRECATED - DT-Prelim Calcs'!$C$7*HK99</f>
        <v>60.05861969675577</v>
      </c>
      <c r="HN99" s="57">
        <f>HM99/'DEPRECATED - DT-Prelim Calcs'!$C$7*('DEPRECATED - DT-Prelim Calcs'!$C$8-'DEPRECATED - DT-Prelim Calcs'!$C$9)+'DEPRECATED - DT-Prelim Calcs'!$C$9</f>
        <v>3200.0115797069561</v>
      </c>
      <c r="HO99" s="57">
        <f t="shared" si="116"/>
        <v>36.66666666666665</v>
      </c>
      <c r="HP99" s="2">
        <f t="shared" si="162"/>
        <v>0.99579519204165001</v>
      </c>
      <c r="HQ99" s="57">
        <f>HP99*'DEPRECATED - DT-Prelim Calcs'!$C$21/HK$2/'DEPRECATED - DT-Prelim Calcs'!$C$19/'DEPRECATED - DT-Prelim Calcs'!$C$18*3.39*'DEPRECATED - DT-Prelim Calcs'!$C$20</f>
        <v>25.773080821789936</v>
      </c>
      <c r="HR99" s="46">
        <f t="shared" si="163"/>
        <v>0</v>
      </c>
      <c r="HS99" s="57">
        <f>HQ98*'DEPRECATED - DT-Prelim Calcs'!$C$11+HS98</f>
        <v>-381.53578527425918</v>
      </c>
      <c r="HT99" s="57">
        <f>HT98+0.5*HQ99*'DEPRECATED - DT-Prelim Calcs'!$C$11^2+HS99*'DEPRECATED - DT-Prelim Calcs'!$C$11</f>
        <v>-172273.78033442167</v>
      </c>
      <c r="HU99" s="57">
        <f>MIN('Drive Train'!$F$35-HO98*'DEPRECATED - DT-Prelim Calcs'!$C$21*'Drive Train'!$F$39,HU98+HO$2)</f>
        <v>10.200000000000001</v>
      </c>
      <c r="HV99" s="57">
        <f>'Drive Train'!$F$35-HO99*'DEPRECATED - DT-Prelim Calcs'!$C$21*'Drive Train'!$F$39</f>
        <v>10.200000000000001</v>
      </c>
      <c r="HW99" s="1">
        <f>IF(HT99&gt;='Drive Train'!$F$29,1,0)</f>
        <v>0</v>
      </c>
      <c r="HX99" s="57">
        <f t="shared" si="164"/>
        <v>40.740740740740726</v>
      </c>
      <c r="HY99" s="63">
        <f>HY98+'DEPRECATED - DT-Prelim Calcs'!$C$11</f>
        <v>380</v>
      </c>
      <c r="HZ99" s="2">
        <f>IJ99/'Drive Train'!$F$35</f>
        <v>0.80645161290322598</v>
      </c>
      <c r="IA99" s="46">
        <f>IH99*12*60/(PI() * 'Drive Train'!$F$15)/HZ$2*HZ99</f>
        <v>-292689.1384638421</v>
      </c>
      <c r="IB99" s="2">
        <f>('DEPRECATED - DT-Prelim Calcs'!$C$6*HZ99-IA99)/('DEPRECATED - DT-Prelim Calcs'!$C$6*HZ99)*'DEPRECATED - DT-Prelim Calcs'!$C$7*HZ99</f>
        <v>134.28516634166701</v>
      </c>
      <c r="IC99" s="57">
        <f>IB99/'DEPRECATED - DT-Prelim Calcs'!$C$7*('DEPRECATED - DT-Prelim Calcs'!$C$8-'DEPRECATED - DT-Prelim Calcs'!$C$9)+'DEPRECATED - DT-Prelim Calcs'!$C$9</f>
        <v>7151.5742081476665</v>
      </c>
      <c r="ID99" s="57">
        <f t="shared" si="117"/>
        <v>39.999999999999986</v>
      </c>
      <c r="IE99" s="2">
        <f t="shared" si="165"/>
        <v>0.99579519204165001</v>
      </c>
      <c r="IF99" s="57">
        <f>IE99*'DEPRECATED - DT-Prelim Calcs'!$C$21/HZ$2/'DEPRECATED - DT-Prelim Calcs'!$C$19/'DEPRECATED - DT-Prelim Calcs'!$C$18*3.39*'DEPRECATED - DT-Prelim Calcs'!$C$20</f>
        <v>25.773080821789936</v>
      </c>
      <c r="IG99" s="46">
        <f t="shared" si="166"/>
        <v>0</v>
      </c>
      <c r="IH99" s="57">
        <f>IF98*'DEPRECATED - DT-Prelim Calcs'!$C$11+IH98</f>
        <v>-886.81635661700625</v>
      </c>
      <c r="II99" s="57">
        <f>II98+0.5*IF99*'DEPRECATED - DT-Prelim Calcs'!$C$11^2+IH99*'DEPRECATED - DT-Prelim Calcs'!$C$11</f>
        <v>-159976.73692569594</v>
      </c>
      <c r="IJ99" s="57">
        <f>MIN('Drive Train'!$F$35-ID98*'DEPRECATED - DT-Prelim Calcs'!$C$21*'Drive Train'!$F$39,IJ98+ID$2)</f>
        <v>10.000000000000002</v>
      </c>
      <c r="IK99" s="57">
        <f>'Drive Train'!$F$35-ID99*'DEPRECATED - DT-Prelim Calcs'!$C$21*'Drive Train'!$F$39</f>
        <v>10.000000000000002</v>
      </c>
      <c r="IL99" s="1">
        <f>IF(II99&gt;='Drive Train'!$F$29,1,0)</f>
        <v>0</v>
      </c>
      <c r="IM99" s="57">
        <f t="shared" si="167"/>
        <v>44.444444444444429</v>
      </c>
      <c r="IN99" s="63">
        <f>IN98+'DEPRECATED - DT-Prelim Calcs'!$C$11</f>
        <v>380</v>
      </c>
      <c r="IO99" s="2">
        <f>IY99/'Drive Train'!$F$35</f>
        <v>0.79032258064516137</v>
      </c>
      <c r="IP99" s="46">
        <f>IW99*12*60/(PI() * 'Drive Train'!$F$15)/IO$2*IO99</f>
        <v>5236.2690969671312</v>
      </c>
      <c r="IQ99" s="2">
        <f>('DEPRECATED - DT-Prelim Calcs'!$C$6*IO99-IP99)/('DEPRECATED - DT-Prelim Calcs'!$C$6*IO99)*'DEPRECATED - DT-Prelim Calcs'!$C$7*IO99</f>
        <v>-0.46294144062467069</v>
      </c>
      <c r="IR99" s="57">
        <f>IQ99/'DEPRECATED - DT-Prelim Calcs'!$C$7*('DEPRECATED - DT-Prelim Calcs'!$C$8-'DEPRECATED - DT-Prelim Calcs'!$C$9)+'DEPRECATED - DT-Prelim Calcs'!$C$9</f>
        <v>-21.945388727031226</v>
      </c>
      <c r="IS99" s="57">
        <f t="shared" si="118"/>
        <v>-21.945388727031226</v>
      </c>
      <c r="IT99" s="2">
        <f t="shared" si="168"/>
        <v>-0.94800895063769219</v>
      </c>
      <c r="IU99" s="57">
        <f>IT99*'DEPRECATED - DT-Prelim Calcs'!$C$21/IO$2/'DEPRECATED - DT-Prelim Calcs'!$C$19/'DEPRECATED - DT-Prelim Calcs'!$C$18*3.39*'DEPRECATED - DT-Prelim Calcs'!$C$20</f>
        <v>-24.536281656944947</v>
      </c>
      <c r="IV99" s="46">
        <f t="shared" si="169"/>
        <v>1</v>
      </c>
      <c r="IW99" s="57">
        <f>IU98*'DEPRECATED - DT-Prelim Calcs'!$C$11+IW98</f>
        <v>16.189109852215466</v>
      </c>
      <c r="IX99" s="57">
        <f>IX98+0.5*IU99*'DEPRECATED - DT-Prelim Calcs'!$C$11^2+IW99*'DEPRECATED - DT-Prelim Calcs'!$C$11</f>
        <v>-184606.72051510404</v>
      </c>
      <c r="IY99" s="57">
        <f>MIN('Drive Train'!$F$35-IS98*'DEPRECATED - DT-Prelim Calcs'!$C$21*'Drive Train'!$F$39,IY98+IS$2)</f>
        <v>9.8000000000000007</v>
      </c>
      <c r="IZ99" s="57">
        <f>'Drive Train'!$F$35-IS99*'DEPRECATED - DT-Prelim Calcs'!$C$21*'Drive Train'!$F$39</f>
        <v>13.716723323621874</v>
      </c>
      <c r="JA99" s="1">
        <f>IF(IX99&gt;='Drive Train'!$F$29,1,0)</f>
        <v>0</v>
      </c>
      <c r="JB99" s="57">
        <f t="shared" si="170"/>
        <v>-24.383765252256918</v>
      </c>
      <c r="JC99" s="63">
        <f>JC98+'DEPRECATED - DT-Prelim Calcs'!$C$11</f>
        <v>380</v>
      </c>
      <c r="JD99" s="2">
        <f>JN99/'Drive Train'!$F$35</f>
        <v>0.895704870539067</v>
      </c>
      <c r="JE99" s="46">
        <f>JL99*12*60/(PI() * 'Drive Train'!$F$15)/JD$2*JD99</f>
        <v>5310.4021776947702</v>
      </c>
      <c r="JF99" s="2">
        <f>('DEPRECATED - DT-Prelim Calcs'!$C$6*JD99-JE99)/('DEPRECATED - DT-Prelim Calcs'!$C$6*JD99)*'DEPRECATED - DT-Prelim Calcs'!$C$7*JD99</f>
        <v>-0.24248995773150439</v>
      </c>
      <c r="JG99" s="57">
        <f>JF99/'DEPRECATED - DT-Prelim Calcs'!$C$7*('DEPRECATED - DT-Prelim Calcs'!$C$8-'DEPRECATED - DT-Prelim Calcs'!$C$9)+'DEPRECATED - DT-Prelim Calcs'!$C$9</f>
        <v>-10.209320156411625</v>
      </c>
      <c r="JH99" s="57">
        <f t="shared" si="119"/>
        <v>-10.209320156411625</v>
      </c>
      <c r="JI99" s="2">
        <f t="shared" si="171"/>
        <v>-0.67654729016964432</v>
      </c>
      <c r="JJ99" s="57">
        <f>JI99*'DEPRECATED - DT-Prelim Calcs'!$C$21/JD$2/'DEPRECATED - DT-Prelim Calcs'!$C$19/'DEPRECATED - DT-Prelim Calcs'!$C$18*3.39*'DEPRECATED - DT-Prelim Calcs'!$C$20</f>
        <v>-17.510335587737909</v>
      </c>
      <c r="JK99" s="46">
        <f t="shared" si="172"/>
        <v>1</v>
      </c>
      <c r="JL99" s="57">
        <f>JJ98*'DEPRECATED - DT-Prelim Calcs'!$C$11+JL98</f>
        <v>14.486647099518201</v>
      </c>
      <c r="JM99" s="57">
        <f>JM98+0.5*JJ99*'DEPRECATED - DT-Prelim Calcs'!$C$11^2+JL99*'DEPRECATED - DT-Prelim Calcs'!$C$11</f>
        <v>-214807.29475942309</v>
      </c>
      <c r="JN99" s="57">
        <f>MIN('Drive Train'!$F$35-JH98*'DEPRECATED - DT-Prelim Calcs'!$C$21*'Drive Train'!$F$39,JN98+JH$2)</f>
        <v>11.106740394684431</v>
      </c>
      <c r="JO99" s="57">
        <f>'Drive Train'!$F$35-JH99*'DEPRECATED - DT-Prelim Calcs'!$C$21*'Drive Train'!$F$39</f>
        <v>13.012559209384698</v>
      </c>
      <c r="JP99" s="1">
        <f>IF(JM99&gt;='Drive Train'!$F$29,1,0)</f>
        <v>0</v>
      </c>
      <c r="JQ99" s="57">
        <f>MIN(JG99,'DEPRECATED - DT-Prelim Calcs'!$C$10)*'DEPRECATED - DT-Prelim Calcs'!$C$11*1000/60/60</f>
        <v>-11.343689062679582</v>
      </c>
      <c r="JR99" s="63">
        <f>JR98+'DEPRECATED - DT-Prelim Calcs'!$C$11</f>
        <v>380</v>
      </c>
      <c r="JS99" s="2">
        <f>KC99/'Drive Train'!$F$35</f>
        <v>0.75806451612903225</v>
      </c>
      <c r="JT99" s="46">
        <f>KA99*12*60/(PI() * 'Drive Train'!$F$15)/JS$2*JS99</f>
        <v>-212177.02615331393</v>
      </c>
      <c r="JU99" s="2">
        <f>('DEPRECATED - DT-Prelim Calcs'!$C$6*JS99-JT99)/('DEPRECATED - DT-Prelim Calcs'!$C$6*JS99)*'DEPRECATED - DT-Prelim Calcs'!$C$7*JS99</f>
        <v>97.764390086026054</v>
      </c>
      <c r="JV99" s="57">
        <f>JU99/'DEPRECATED - DT-Prelim Calcs'!$C$7*('DEPRECATED - DT-Prelim Calcs'!$C$8-'DEPRECATED - DT-Prelim Calcs'!$C$9)+'DEPRECATED - DT-Prelim Calcs'!$C$9</f>
        <v>5207.335372629519</v>
      </c>
      <c r="JW99" s="57">
        <f t="shared" si="120"/>
        <v>49.999999999999993</v>
      </c>
      <c r="JX99" s="2">
        <f t="shared" si="173"/>
        <v>0.99579519204165001</v>
      </c>
      <c r="JY99" s="57">
        <f>JX99*'DEPRECATED - DT-Prelim Calcs'!$C$21/JS$2/'DEPRECATED - DT-Prelim Calcs'!$C$19/'DEPRECATED - DT-Prelim Calcs'!$C$18*3.39*'DEPRECATED - DT-Prelim Calcs'!$C$20</f>
        <v>25.773080821789936</v>
      </c>
      <c r="JZ99" s="46">
        <f t="shared" si="174"/>
        <v>0</v>
      </c>
      <c r="KA99" s="57">
        <f>JY98*'DEPRECATED - DT-Prelim Calcs'!$C$11+KA98</f>
        <v>-683.9078567251081</v>
      </c>
      <c r="KB99" s="57">
        <f>KB98+0.5*JY99*'DEPRECATED - DT-Prelim Calcs'!$C$11^2+KA99*'DEPRECATED - DT-Prelim Calcs'!$C$11</f>
        <v>-212109.4412087852</v>
      </c>
      <c r="KC99" s="57">
        <f>MIN('Drive Train'!$F$35-JW98*'DEPRECATED - DT-Prelim Calcs'!$C$21*'Drive Train'!$F$39,KC98+JW$2)</f>
        <v>9.4</v>
      </c>
      <c r="KD99" s="57">
        <f>'Drive Train'!$F$35-JW99*'DEPRECATED - DT-Prelim Calcs'!$C$21*'Drive Train'!$F$39</f>
        <v>9.4</v>
      </c>
      <c r="KE99" s="1">
        <f>IF(KB99&gt;='Drive Train'!$F$29,1,0)</f>
        <v>0</v>
      </c>
      <c r="KF99" s="57">
        <f>MIN(JV99,'DEPRECATED - DT-Prelim Calcs'!$C$10)*'DEPRECATED - DT-Prelim Calcs'!$C$11*1000/60/60</f>
        <v>103.33333333333333</v>
      </c>
      <c r="KG99" s="63">
        <f>KG98+'DEPRECATED - DT-Prelim Calcs'!$C$11</f>
        <v>380</v>
      </c>
      <c r="KH99" s="2">
        <f>KR99/'Drive Train'!$F$35</f>
        <v>0.74193548387096786</v>
      </c>
      <c r="KI99" s="46">
        <f>KP99*12*60/(PI() * 'Drive Train'!$F$15)/KH$2*KH99</f>
        <v>-34672.389214980263</v>
      </c>
      <c r="KJ99" s="2">
        <f>('DEPRECATED - DT-Prelim Calcs'!$C$6*KH99-KI99)/('DEPRECATED - DT-Prelim Calcs'!$C$6*KH99)*'DEPRECATED - DT-Prelim Calcs'!$C$7*KH99</f>
        <v>17.465448757799283</v>
      </c>
      <c r="KK99" s="57">
        <f>KJ99/'DEPRECATED - DT-Prelim Calcs'!$C$7*('DEPRECATED - DT-Prelim Calcs'!$C$8-'DEPRECATED - DT-Prelim Calcs'!$C$9)+'DEPRECATED - DT-Prelim Calcs'!$C$9</f>
        <v>932.49961644217763</v>
      </c>
      <c r="KL99" s="57">
        <f t="shared" si="121"/>
        <v>53.333333333333329</v>
      </c>
      <c r="KM99" s="2">
        <f t="shared" si="175"/>
        <v>0.99579519204165001</v>
      </c>
      <c r="KN99" s="57">
        <f>KM99*'DEPRECATED - DT-Prelim Calcs'!$C$21/KH$2/'DEPRECATED - DT-Prelim Calcs'!$C$19/'DEPRECATED - DT-Prelim Calcs'!$C$18*3.39*'DEPRECATED - DT-Prelim Calcs'!$C$20</f>
        <v>25.773080821789936</v>
      </c>
      <c r="KO99" s="46">
        <f t="shared" si="176"/>
        <v>0</v>
      </c>
      <c r="KP99" s="57">
        <f>KN98*'DEPRECATED - DT-Prelim Calcs'!$C$11+KP98</f>
        <v>-114.18867412135647</v>
      </c>
      <c r="KQ99" s="57">
        <f>KQ98+0.5*KN99*'DEPRECATED - DT-Prelim Calcs'!$C$11^2+KP99*'DEPRECATED - DT-Prelim Calcs'!$C$11</f>
        <v>-182206.39122634334</v>
      </c>
      <c r="KR99" s="57">
        <f>MIN('Drive Train'!$F$35-KL98*'DEPRECATED - DT-Prelim Calcs'!$C$21*'Drive Train'!$F$39,KR98+KL$2)</f>
        <v>9.2000000000000011</v>
      </c>
      <c r="KS99" s="57">
        <f>'Drive Train'!$F$35-KL99*'DEPRECATED - DT-Prelim Calcs'!$C$21*'Drive Train'!$F$39</f>
        <v>9.2000000000000011</v>
      </c>
      <c r="KT99" s="1">
        <f>IF(KQ99&gt;='Drive Train'!$F$29,1,0)</f>
        <v>0</v>
      </c>
      <c r="KU99" s="57">
        <f>MIN(KK99,'DEPRECATED - DT-Prelim Calcs'!$C$10)*'DEPRECATED - DT-Prelim Calcs'!$C$11*1000/60/60</f>
        <v>103.33333333333333</v>
      </c>
      <c r="KV99" s="63">
        <f>KV98+'DEPRECATED - DT-Prelim Calcs'!$C$11</f>
        <v>380</v>
      </c>
      <c r="KW99" s="2">
        <f>LG99/'Drive Train'!$F$35</f>
        <v>0.72580645161290325</v>
      </c>
      <c r="KX99" s="46">
        <f>LE99*12*60/(PI() * 'Drive Train'!$F$15)/KW$2*KW99</f>
        <v>-107368.90024722616</v>
      </c>
      <c r="KY99" s="2">
        <f>('DEPRECATED - DT-Prelim Calcs'!$C$6*KW99-KX99)/('DEPRECATED - DT-Prelim Calcs'!$C$6*KW99)*'DEPRECATED - DT-Prelim Calcs'!$C$7*KW99</f>
        <v>50.296857637658213</v>
      </c>
      <c r="KZ99" s="57">
        <f>KY99/'DEPRECATED - DT-Prelim Calcs'!$C$7*('DEPRECATED - DT-Prelim Calcs'!$C$8-'DEPRECATED - DT-Prelim Calcs'!$C$9)+'DEPRECATED - DT-Prelim Calcs'!$C$9</f>
        <v>2680.3293920794808</v>
      </c>
      <c r="LA99" s="57">
        <f t="shared" si="122"/>
        <v>56.666666666666664</v>
      </c>
      <c r="LB99" s="2">
        <f t="shared" si="177"/>
        <v>0.99579519204165001</v>
      </c>
      <c r="LC99" s="57">
        <f>LB99*'DEPRECATED - DT-Prelim Calcs'!$C$21/KW$2/'DEPRECATED - DT-Prelim Calcs'!$C$19/'DEPRECATED - DT-Prelim Calcs'!$C$18*3.39*'DEPRECATED - DT-Prelim Calcs'!$C$20</f>
        <v>25.773080821789936</v>
      </c>
      <c r="LD99" s="46">
        <f t="shared" si="178"/>
        <v>0</v>
      </c>
      <c r="LE99" s="57">
        <f>LC98*'DEPRECATED - DT-Prelim Calcs'!$C$11+LE98</f>
        <v>-361.46236329991177</v>
      </c>
      <c r="LF99" s="57">
        <f>LF98+0.5*LC99*'DEPRECATED - DT-Prelim Calcs'!$C$11^2+LE99*'DEPRECATED - DT-Prelim Calcs'!$C$11</f>
        <v>-203756.48267024587</v>
      </c>
      <c r="LG99" s="57">
        <f>MIN('Drive Train'!$F$35-LA98*'DEPRECATED - DT-Prelim Calcs'!$C$21*'Drive Train'!$F$39,LG98+LA$2)</f>
        <v>9</v>
      </c>
      <c r="LH99" s="57">
        <f>'Drive Train'!$F$35-LA99*'DEPRECATED - DT-Prelim Calcs'!$C$21*'Drive Train'!$F$39</f>
        <v>9</v>
      </c>
      <c r="LI99" s="1">
        <f>IF(LF99&gt;='Drive Train'!$F$29,1,0)</f>
        <v>0</v>
      </c>
      <c r="LJ99" s="57">
        <f>MIN(KZ99,'DEPRECATED - DT-Prelim Calcs'!$C$10)*'DEPRECATED - DT-Prelim Calcs'!$C$11*1000/60/60</f>
        <v>103.33333333333333</v>
      </c>
      <c r="LK99" s="63">
        <f>LK98+'DEPRECATED - DT-Prelim Calcs'!$C$11</f>
        <v>380</v>
      </c>
      <c r="LL99" s="2">
        <f>LV99/'Drive Train'!$F$35</f>
        <v>0.70967741935483875</v>
      </c>
      <c r="LM99" s="46">
        <f>LT99*12*60/(PI() * 'Drive Train'!$F$15)/LL$2*LL99</f>
        <v>-265504.47674544872</v>
      </c>
      <c r="LN99" s="2">
        <f>('DEPRECATED - DT-Prelim Calcs'!$C$6*LL99-LM99)/('DEPRECATED - DT-Prelim Calcs'!$C$6*LL99)*'DEPRECATED - DT-Prelim Calcs'!$C$7*LL99</f>
        <v>121.76018917661726</v>
      </c>
      <c r="LO99" s="57">
        <f>LN99/'DEPRECATED - DT-Prelim Calcs'!$C$7*('DEPRECATED - DT-Prelim Calcs'!$C$8-'DEPRECATED - DT-Prelim Calcs'!$C$9)+'DEPRECATED - DT-Prelim Calcs'!$C$9</f>
        <v>6484.7880794024868</v>
      </c>
      <c r="LP99" s="57">
        <f t="shared" si="123"/>
        <v>60</v>
      </c>
      <c r="LQ99" s="2">
        <f t="shared" si="179"/>
        <v>0.99579519204165001</v>
      </c>
      <c r="LR99" s="57">
        <f>LQ99*'DEPRECATED - DT-Prelim Calcs'!$C$21/LL$2/'DEPRECATED - DT-Prelim Calcs'!$C$19/'DEPRECATED - DT-Prelim Calcs'!$C$18*3.39*'DEPRECATED - DT-Prelim Calcs'!$C$20</f>
        <v>25.773080821789936</v>
      </c>
      <c r="LS99" s="46">
        <f t="shared" si="180"/>
        <v>0</v>
      </c>
      <c r="LT99" s="57">
        <f>LR98*'DEPRECATED - DT-Prelim Calcs'!$C$11+LT98</f>
        <v>-914.14747605857929</v>
      </c>
      <c r="LU99" s="57">
        <f>LU98+0.5*LR99*'DEPRECATED - DT-Prelim Calcs'!$C$11^2+LT99*'DEPRECATED - DT-Prelim Calcs'!$C$11</f>
        <v>-192862.18591352104</v>
      </c>
      <c r="LV99" s="57">
        <f>MIN('Drive Train'!$F$35-LP98*'DEPRECATED - DT-Prelim Calcs'!$C$21*'Drive Train'!$F$39,LV98+LP$2)</f>
        <v>8.8000000000000007</v>
      </c>
      <c r="LW99" s="57">
        <f>'Drive Train'!$F$35-LP99*'DEPRECATED - DT-Prelim Calcs'!$C$21*'Drive Train'!$F$39</f>
        <v>8.8000000000000007</v>
      </c>
      <c r="LX99" s="1">
        <f>IF(LU99&gt;='Drive Train'!$F$29,1,0)</f>
        <v>0</v>
      </c>
      <c r="LY99" s="57">
        <f>MIN(LO99,'DEPRECATED - DT-Prelim Calcs'!$C$10)*'DEPRECATED - DT-Prelim Calcs'!$C$11*1000/60/60</f>
        <v>103.33333333333333</v>
      </c>
      <c r="LZ99" s="63">
        <f>LZ98+'DEPRECATED - DT-Prelim Calcs'!$C$11</f>
        <v>380</v>
      </c>
    </row>
    <row r="100" spans="18:338" x14ac:dyDescent="0.2">
      <c r="R100" s="63">
        <f>R99+'DEPRECATED - DT-Prelim Calcs'!$C$11</f>
        <v>384</v>
      </c>
      <c r="S100" s="2">
        <f>AG100/'Drive Train'!$F$35</f>
        <v>0</v>
      </c>
      <c r="T100" s="46">
        <f>AE100*12*60/(PI() * 'Drive Train'!$F$15)/S$2*ABS(S100)</f>
        <v>0</v>
      </c>
      <c r="U100" s="2">
        <f>IF(OR(AD99=1,AND($C$32=Motors!$C$32,'DEPRECATED - DT-Prelim Calcs'!AI99=1)),0,IF(AG100=0,-(V99+$C$9)/($C$8-$C$9)*$C$7,($C$6*S100-T100)/($C$6*S100)*$C$7*S100))</f>
        <v>0</v>
      </c>
      <c r="V100" s="57">
        <f>IF(AND(AD99=1,AI99=1),0,ABS(U100/$C$7*($C$8-$C$9)+$C$9) *'Drive Train'!$AA$49 + V99*(1-'Drive Train'!$AA$49))</f>
        <v>0</v>
      </c>
      <c r="W100" s="57">
        <f t="shared" si="96"/>
        <v>0</v>
      </c>
      <c r="X100" s="2">
        <f>MAX(MIN(IF(AND(AI99=1,AG100&lt;0),-1,1)*(W100-$C$9)/($C$8-$C$9)*$C$7-$C$29*AE100/T$2 -  AI99*$C$29/2,X$2),MAX(X$4:X99)*-1)</f>
        <v>-0.2458281045106315</v>
      </c>
      <c r="Y100" s="57">
        <f t="shared" si="97"/>
        <v>0</v>
      </c>
      <c r="Z100" s="57">
        <f t="shared" si="98"/>
        <v>0</v>
      </c>
      <c r="AA100" s="57">
        <f t="shared" si="99"/>
        <v>0</v>
      </c>
      <c r="AB100" s="57" t="e">
        <f t="shared" si="100"/>
        <v>#N/A</v>
      </c>
      <c r="AC100" s="46">
        <f t="shared" si="124"/>
        <v>1</v>
      </c>
      <c r="AD100" s="1">
        <f t="shared" si="101"/>
        <v>1</v>
      </c>
      <c r="AE100" s="57">
        <f t="shared" si="102"/>
        <v>0</v>
      </c>
      <c r="AF100" s="57" t="e">
        <f t="shared" si="103"/>
        <v>#N/A</v>
      </c>
      <c r="AG100" s="57">
        <f>IF(AI99=0,MIN('Drive Train'!$F$35-W99*$C$21*'Drive Train'!$F$39,AG99+W$2)-$C$3,IF(AE99-1&lt;=0,0,IF($C$32=Motors!$C$30,MAX(MAX(AG$4:AG99)*-1,AG99-W$2),MAX(0,MAX(AG$4:AG99)*-1,AG99-W$2))))</f>
        <v>0</v>
      </c>
      <c r="AH100" s="57">
        <f>'Drive Train'!$F$35-ABS(W100)*'DEPRECATED - DT-Prelim Calcs'!$C$21*'Drive Train'!$F$39</f>
        <v>12.4</v>
      </c>
      <c r="AI100" s="1">
        <f>IF(AJ100&gt;='Drive Train'!$F$29,1,0)</f>
        <v>1</v>
      </c>
      <c r="AJ100" s="57">
        <f>AJ99+0.5*Y100*'DEPRECATED - DT-Prelim Calcs'!$C$11^2+AE100*'DEPRECATED - DT-Prelim Calcs'!$C$11</f>
        <v>784.33981740885292</v>
      </c>
      <c r="AK100" s="57">
        <f t="shared" si="181"/>
        <v>0</v>
      </c>
      <c r="AL100" s="63">
        <f>AL99+'DEPRECATED - DT-Prelim Calcs'!$C$11</f>
        <v>384</v>
      </c>
      <c r="AM100" s="2">
        <f>AW100/'Drive Train'!$F$35</f>
        <v>0.90171798758942934</v>
      </c>
      <c r="AN100" s="46">
        <f>AU100*12*60/(PI() * 'Drive Train'!$F$15)/AM$2*AM100</f>
        <v>4074.5129711747886</v>
      </c>
      <c r="AO100" s="2">
        <f>('DEPRECATED - DT-Prelim Calcs'!$C$6*AM100-AN100)/('DEPRECATED - DT-Prelim Calcs'!$C$6*AM100)*'DEPRECATED - DT-Prelim Calcs'!$C$7*AM100</f>
        <v>0.33081834999085469</v>
      </c>
      <c r="AP100" s="57">
        <f>AO100/'DEPRECATED - DT-Prelim Calcs'!$C$7*('DEPRECATED - DT-Prelim Calcs'!$C$8-'DEPRECATED - DT-Prelim Calcs'!$C$9)+'DEPRECATED - DT-Prelim Calcs'!$C$9</f>
        <v>20.311615893704005</v>
      </c>
      <c r="AQ100" s="57">
        <f t="shared" si="105"/>
        <v>20.311615893704005</v>
      </c>
      <c r="AR100" s="2">
        <f t="shared" si="125"/>
        <v>-4.2807035693925855E-11</v>
      </c>
      <c r="AS100" s="57">
        <f>AR100*'DEPRECATED - DT-Prelim Calcs'!$C$21/AM$2/'DEPRECATED - DT-Prelim Calcs'!$C$19/'DEPRECATED - DT-Prelim Calcs'!$C$18*3.39*'DEPRECATED - DT-Prelim Calcs'!$C$20</f>
        <v>-3.1021978802414493E-10</v>
      </c>
      <c r="AT100" s="46">
        <f t="shared" si="126"/>
        <v>0</v>
      </c>
      <c r="AU100" s="57">
        <f>AS99*'DEPRECATED - DT-Prelim Calcs'!$C$11+AU99</f>
        <v>39.432321269494501</v>
      </c>
      <c r="AV100" s="57">
        <f>AV99+0.5*AS100*'DEPRECATED - DT-Prelim Calcs'!$C$11^2+AU100*'DEPRECATED - DT-Prelim Calcs'!$C$11</f>
        <v>15097.397802582884</v>
      </c>
      <c r="AW100" s="57">
        <f>MIN('Drive Train'!$F$35-AQ99*'DEPRECATED - DT-Prelim Calcs'!$C$21*'Drive Train'!$F$39,AW99+AQ$2)</f>
        <v>11.181303046108924</v>
      </c>
      <c r="AX100" s="57">
        <f>'Drive Train'!$F$35-AQ100*'DEPRECATED - DT-Prelim Calcs'!$C$21*'Drive Train'!$F$39</f>
        <v>11.18130304637776</v>
      </c>
      <c r="AY100" s="1">
        <f>IF(AV100&gt;='Drive Train'!$F$29,1,0)</f>
        <v>1</v>
      </c>
      <c r="AZ100" s="57">
        <f t="shared" si="127"/>
        <v>22.568462104115561</v>
      </c>
      <c r="BA100" s="63">
        <f>BA99+'DEPRECATED - DT-Prelim Calcs'!$C$11</f>
        <v>384</v>
      </c>
      <c r="BB100" s="2">
        <f>BL100/'Drive Train'!$F$35</f>
        <v>0.55000000000000004</v>
      </c>
      <c r="BC100" s="46">
        <f>BJ100*12*60/(PI() * 'Drive Train'!$F$15)/BB$2*BB100</f>
        <v>5574.3989430189376</v>
      </c>
      <c r="BD100" s="2">
        <f>('DEPRECATED - DT-Prelim Calcs'!$C$6*BB100-BC100)/('DEPRECATED - DT-Prelim Calcs'!$C$6*BB100)*'DEPRECATED - DT-Prelim Calcs'!$C$7*BB100</f>
        <v>-1.1950068391511515</v>
      </c>
      <c r="BE100" s="57">
        <f>BD100/'DEPRECATED - DT-Prelim Calcs'!$C$7*('DEPRECATED - DT-Prelim Calcs'!$C$8-'DEPRECATED - DT-Prelim Calcs'!$C$9)+'DEPRECATED - DT-Prelim Calcs'!$C$9</f>
        <v>-60.917998947341381</v>
      </c>
      <c r="BF100" s="57">
        <f t="shared" si="106"/>
        <v>-60.917998947341381</v>
      </c>
      <c r="BG100" s="2">
        <f t="shared" si="128"/>
        <v>-1.9370342981766993</v>
      </c>
      <c r="BH100" s="57">
        <f>BG100*'DEPRECATED - DT-Prelim Calcs'!$C$21/BB$2/'DEPRECATED - DT-Prelim Calcs'!$C$19/'DEPRECATED - DT-Prelim Calcs'!$C$18*3.39*'DEPRECATED - DT-Prelim Calcs'!$C$20</f>
        <v>-20.276476817557928</v>
      </c>
      <c r="BI100" s="46">
        <f t="shared" si="129"/>
        <v>1</v>
      </c>
      <c r="BJ100" s="57">
        <f>BH99*'DEPRECATED - DT-Prelim Calcs'!$C$11+BJ99</f>
        <v>61.232485201283225</v>
      </c>
      <c r="BK100" s="57">
        <f>BK99+0.5*BH100*'DEPRECATED - DT-Prelim Calcs'!$C$11^2+BJ100*'DEPRECATED - DT-Prelim Calcs'!$C$11</f>
        <v>7975.0572608330849</v>
      </c>
      <c r="BL100" s="57">
        <f>MIN('Drive Train'!$F$35-BF99*'DEPRECATED - DT-Prelim Calcs'!$C$21*'Drive Train'!$F$39,BL99+BF$2)</f>
        <v>6.82</v>
      </c>
      <c r="BM100" s="57">
        <f>'Drive Train'!$F$35-BF100*'DEPRECATED - DT-Prelim Calcs'!$C$21*'Drive Train'!$F$39</f>
        <v>16.055079936840482</v>
      </c>
      <c r="BN100" s="1">
        <f>IF(BK100&gt;='Drive Train'!$F$29,1,0)</f>
        <v>1</v>
      </c>
      <c r="BO100" s="57">
        <f t="shared" si="130"/>
        <v>-67.686665497045979</v>
      </c>
      <c r="BP100" s="63">
        <f>BP99+'DEPRECATED - DT-Prelim Calcs'!$C$11</f>
        <v>384</v>
      </c>
      <c r="BQ100" s="2">
        <f>CA100/'Drive Train'!$F$35</f>
        <v>0.55000000000000004</v>
      </c>
      <c r="BR100" s="46">
        <f>BY100*12*60/(PI() * 'Drive Train'!$F$15)/BQ$2*BQ100</f>
        <v>-5153.0886768605815</v>
      </c>
      <c r="BS100" s="2">
        <f>('DEPRECATED - DT-Prelim Calcs'!$C$6*BQ100-BR100)/('DEPRECATED - DT-Prelim Calcs'!$C$6*BQ100)*'DEPRECATED - DT-Prelim Calcs'!$C$7*BQ100</f>
        <v>3.655508200981989</v>
      </c>
      <c r="BT100" s="57">
        <f>BS100/'DEPRECATED - DT-Prelim Calcs'!$C$7*('DEPRECATED - DT-Prelim Calcs'!$C$8-'DEPRECATED - DT-Prelim Calcs'!$C$9)+'DEPRECATED - DT-Prelim Calcs'!$C$9</f>
        <v>197.30651542987101</v>
      </c>
      <c r="BU100" s="57">
        <f t="shared" si="107"/>
        <v>93</v>
      </c>
      <c r="BV100" s="2">
        <f t="shared" si="131"/>
        <v>1.8828060353728675</v>
      </c>
      <c r="BW100" s="57">
        <f>BV100*'DEPRECATED - DT-Prelim Calcs'!$C$21/BQ$2/'DEPRECATED - DT-Prelim Calcs'!$C$19/'DEPRECATED - DT-Prelim Calcs'!$C$18*3.39*'DEPRECATED - DT-Prelim Calcs'!$C$20</f>
        <v>25.773080821789936</v>
      </c>
      <c r="BX100" s="46">
        <f t="shared" si="132"/>
        <v>0</v>
      </c>
      <c r="BY100" s="57">
        <f>BW99*'DEPRECATED - DT-Prelim Calcs'!$C$11+BY99</f>
        <v>-43.285843664497193</v>
      </c>
      <c r="BZ100" s="57">
        <f>BZ99+0.5*BW100*'DEPRECATED - DT-Prelim Calcs'!$C$11^2+BY100*'DEPRECATED - DT-Prelim Calcs'!$C$11</f>
        <v>-8909.3999150733434</v>
      </c>
      <c r="CA100" s="57">
        <f>MIN('Drive Train'!$F$35-BU99*'DEPRECATED - DT-Prelim Calcs'!$C$21*'Drive Train'!$F$39,CA99+BU$2)</f>
        <v>6.82</v>
      </c>
      <c r="CB100" s="57">
        <f>'Drive Train'!$F$35-BU100*'DEPRECATED - DT-Prelim Calcs'!$C$21*'Drive Train'!$F$39</f>
        <v>6.82</v>
      </c>
      <c r="CC100" s="1">
        <f>IF(BZ100&gt;='Drive Train'!$F$29,1,0)</f>
        <v>0</v>
      </c>
      <c r="CD100" s="57">
        <f t="shared" si="133"/>
        <v>103.33333333333333</v>
      </c>
      <c r="CE100" s="63">
        <f>CE99+'DEPRECATED - DT-Prelim Calcs'!$C$11</f>
        <v>384</v>
      </c>
      <c r="CF100" s="2">
        <f>CP100/'Drive Train'!$F$35</f>
        <v>1.4712231064245218</v>
      </c>
      <c r="CG100" s="46">
        <f>CN100*12*60/(PI() * 'Drive Train'!$F$15)/CF$2*CF100</f>
        <v>-56167.520044250421</v>
      </c>
      <c r="CH100" s="2">
        <f>('DEPRECATED - DT-Prelim Calcs'!$C$6*CF100-CG100)/('DEPRECATED - DT-Prelim Calcs'!$C$6*CF100)*'DEPRECATED - DT-Prelim Calcs'!$C$7*CF100</f>
        <v>28.942218663339293</v>
      </c>
      <c r="CI100" s="57">
        <f>CH100/'DEPRECATED - DT-Prelim Calcs'!$C$7*('DEPRECATED - DT-Prelim Calcs'!$C$8-'DEPRECATED - DT-Prelim Calcs'!$C$9)+'DEPRECATED - DT-Prelim Calcs'!$C$9</f>
        <v>1543.4828441935401</v>
      </c>
      <c r="CJ100" s="57">
        <f t="shared" si="108"/>
        <v>93</v>
      </c>
      <c r="CK100" s="2">
        <f t="shared" si="134"/>
        <v>1.5241763143494644</v>
      </c>
      <c r="CL100" s="57">
        <f>CK100*'DEPRECATED - DT-Prelim Calcs'!$C$21/CF$2/'DEPRECATED - DT-Prelim Calcs'!$C$19/'DEPRECATED - DT-Prelim Calcs'!$C$18*3.39*'DEPRECATED - DT-Prelim Calcs'!$C$20</f>
        <v>25.773080821789936</v>
      </c>
      <c r="CM100" s="46">
        <f t="shared" si="135"/>
        <v>0</v>
      </c>
      <c r="CN100" s="57">
        <f>CL99*'DEPRECATED - DT-Prelim Calcs'!$C$11+CN99</f>
        <v>-142.78326164292656</v>
      </c>
      <c r="CO100" s="57">
        <f>CO99+0.5*CL100*'DEPRECATED - DT-Prelim Calcs'!$C$11^2+CN100*'DEPRECATED - DT-Prelim Calcs'!$C$11</f>
        <v>-32184.601461605824</v>
      </c>
      <c r="CP100" s="57">
        <f>MIN('Drive Train'!$F$35-CJ99*'DEPRECATED - DT-Prelim Calcs'!$C$21*'Drive Train'!$F$39,CP99+CJ$2)</f>
        <v>18.243166519664072</v>
      </c>
      <c r="CQ100" s="57">
        <f>'Drive Train'!$F$35-CJ100*'DEPRECATED - DT-Prelim Calcs'!$C$21*'Drive Train'!$F$39</f>
        <v>6.82</v>
      </c>
      <c r="CR100" s="1">
        <f>IF(CO100&gt;='Drive Train'!$F$29,1,0)</f>
        <v>0</v>
      </c>
      <c r="CS100" s="57">
        <f t="shared" si="136"/>
        <v>103.33333333333333</v>
      </c>
      <c r="CT100" s="63">
        <f>CT99+'DEPRECATED - DT-Prelim Calcs'!$C$11</f>
        <v>384</v>
      </c>
      <c r="CU100" s="2">
        <f>DE100/'Drive Train'!$F$35</f>
        <v>0.55000000000000004</v>
      </c>
      <c r="CV100" s="46">
        <f>DC100*12*60/(PI() * 'Drive Train'!$F$15)/CU$2*CU100</f>
        <v>-48670.694425953872</v>
      </c>
      <c r="CW100" s="2">
        <f>('DEPRECATED - DT-Prelim Calcs'!$C$6*CU100-CV100)/('DEPRECATED - DT-Prelim Calcs'!$C$6*CU100)*'DEPRECATED - DT-Prelim Calcs'!$C$7*CU100</f>
        <v>23.332324308920981</v>
      </c>
      <c r="CX100" s="57">
        <f>CW100/'DEPRECATED - DT-Prelim Calcs'!$C$7*('DEPRECATED - DT-Prelim Calcs'!$C$8-'DEPRECATED - DT-Prelim Calcs'!$C$9)+'DEPRECATED - DT-Prelim Calcs'!$C$9</f>
        <v>1244.8316219230549</v>
      </c>
      <c r="CY100" s="57">
        <f t="shared" si="109"/>
        <v>93</v>
      </c>
      <c r="CZ100" s="2">
        <f t="shared" si="137"/>
        <v>1.2803081040535502</v>
      </c>
      <c r="DA100" s="57">
        <f>CZ100*'DEPRECATED - DT-Prelim Calcs'!$C$21/CU$2/'DEPRECATED - DT-Prelim Calcs'!$C$19/'DEPRECATED - DT-Prelim Calcs'!$C$18*3.39*'DEPRECATED - DT-Prelim Calcs'!$C$20</f>
        <v>25.773080821789936</v>
      </c>
      <c r="DB100" s="46">
        <f t="shared" si="138"/>
        <v>0</v>
      </c>
      <c r="DC100" s="57">
        <f>DA99*'DEPRECATED - DT-Prelim Calcs'!$C$11+DC99</f>
        <v>-278.00635646125522</v>
      </c>
      <c r="DD100" s="57">
        <f>DD99+0.5*DA100*'DEPRECATED - DT-Prelim Calcs'!$C$11^2+DC100*'DEPRECATED - DT-Prelim Calcs'!$C$11</f>
        <v>-64226.763606392902</v>
      </c>
      <c r="DE100" s="57">
        <f>MIN('Drive Train'!$F$35-CY99*'DEPRECATED - DT-Prelim Calcs'!$C$21*'Drive Train'!$F$39,DE99+CY$2)</f>
        <v>6.82</v>
      </c>
      <c r="DF100" s="57">
        <f>'Drive Train'!$F$35-CY100*'DEPRECATED - DT-Prelim Calcs'!$C$21*'Drive Train'!$F$39</f>
        <v>6.82</v>
      </c>
      <c r="DG100" s="1">
        <f>IF(DD100&gt;='Drive Train'!$F$29,1,0)</f>
        <v>0</v>
      </c>
      <c r="DH100" s="57">
        <f t="shared" si="139"/>
        <v>103.33333333333333</v>
      </c>
      <c r="DI100" s="63">
        <f>DI99+'DEPRECATED - DT-Prelim Calcs'!$C$11</f>
        <v>384</v>
      </c>
      <c r="DJ100" s="2">
        <f>DT100/'Drive Train'!$F$35</f>
        <v>0.55000000000000004</v>
      </c>
      <c r="DK100" s="46">
        <f>DR100*12*60/(PI() * 'Drive Train'!$F$15)/DJ$2*DJ100</f>
        <v>-19024.338871428423</v>
      </c>
      <c r="DL100" s="2">
        <f>('DEPRECATED - DT-Prelim Calcs'!$C$6*DJ100-DK100)/('DEPRECATED - DT-Prelim Calcs'!$C$6*DJ100)*'DEPRECATED - DT-Prelim Calcs'!$C$7*DJ100</f>
        <v>9.927499377137428</v>
      </c>
      <c r="DM100" s="57">
        <f>DL100/'DEPRECATED - DT-Prelim Calcs'!$C$7*('DEPRECATED - DT-Prelim Calcs'!$C$8-'DEPRECATED - DT-Prelim Calcs'!$C$9)+'DEPRECATED - DT-Prelim Calcs'!$C$9</f>
        <v>531.20546476627885</v>
      </c>
      <c r="DN100" s="57">
        <f t="shared" si="110"/>
        <v>93</v>
      </c>
      <c r="DO100" s="2">
        <f t="shared" si="140"/>
        <v>1.1037138828047846</v>
      </c>
      <c r="DP100" s="57">
        <f>DO100*'DEPRECATED - DT-Prelim Calcs'!$C$21/DJ$2/'DEPRECATED - DT-Prelim Calcs'!$C$19/'DEPRECATED - DT-Prelim Calcs'!$C$18*3.39*'DEPRECATED - DT-Prelim Calcs'!$C$20</f>
        <v>25.773080821789936</v>
      </c>
      <c r="DQ100" s="46">
        <f t="shared" si="141"/>
        <v>0</v>
      </c>
      <c r="DR100" s="57">
        <f>DP99*'DEPRECATED - DT-Prelim Calcs'!$C$11+DR99</f>
        <v>-93.678249589157176</v>
      </c>
      <c r="DS100" s="57">
        <f>DS99+0.5*DP100*'DEPRECATED - DT-Prelim Calcs'!$C$11^2+DR100*'DEPRECATED - DT-Prelim Calcs'!$C$11</f>
        <v>-105300.62889968319</v>
      </c>
      <c r="DT100" s="57">
        <f>MIN('Drive Train'!$F$35-DN99*'DEPRECATED - DT-Prelim Calcs'!$C$21*'Drive Train'!$F$39,DT99+DN$2)</f>
        <v>6.82</v>
      </c>
      <c r="DU100" s="57">
        <f>'Drive Train'!$F$35-DN100*'DEPRECATED - DT-Prelim Calcs'!$C$21*'Drive Train'!$F$39</f>
        <v>6.82</v>
      </c>
      <c r="DV100" s="1">
        <f>IF(DS100&gt;='Drive Train'!$F$29,1,0)</f>
        <v>0</v>
      </c>
      <c r="DW100" s="57">
        <f t="shared" si="142"/>
        <v>103.33333333333333</v>
      </c>
      <c r="DX100" s="63">
        <f>DX99+'DEPRECATED - DT-Prelim Calcs'!$C$11</f>
        <v>384</v>
      </c>
      <c r="DY100" s="2">
        <f>EI100/'Drive Train'!$F$35</f>
        <v>0.55000000000000004</v>
      </c>
      <c r="DZ100" s="46">
        <f>EG100*12*60/(PI() * 'Drive Train'!$F$15)/DY$2*DY100</f>
        <v>-276592.37392480188</v>
      </c>
      <c r="EA100" s="2">
        <f>('DEPRECATED - DT-Prelim Calcs'!$C$6*DY100-DZ100)/('DEPRECATED - DT-Prelim Calcs'!$C$6*DY100)*'DEPRECATED - DT-Prelim Calcs'!$C$7*DY100</f>
        <v>126.38884355699298</v>
      </c>
      <c r="EB100" s="57">
        <f>EA100/'DEPRECATED - DT-Prelim Calcs'!$C$7*('DEPRECATED - DT-Prelim Calcs'!$C$8-'DEPRECATED - DT-Prelim Calcs'!$C$9)+'DEPRECATED - DT-Prelim Calcs'!$C$9</f>
        <v>6731.2015055444808</v>
      </c>
      <c r="EC100" s="57">
        <f t="shared" si="111"/>
        <v>93</v>
      </c>
      <c r="ED100" s="2">
        <f t="shared" si="143"/>
        <v>0.96993038185874991</v>
      </c>
      <c r="EE100" s="57">
        <f>ED100*'DEPRECATED - DT-Prelim Calcs'!$C$21/DY$2/'DEPRECATED - DT-Prelim Calcs'!$C$19/'DEPRECATED - DT-Prelim Calcs'!$C$18*3.39*'DEPRECATED - DT-Prelim Calcs'!$C$20</f>
        <v>25.773080821789936</v>
      </c>
      <c r="EF100" s="46">
        <f t="shared" si="144"/>
        <v>0</v>
      </c>
      <c r="EG100" s="57">
        <f>EE99*'DEPRECATED - DT-Prelim Calcs'!$C$11+EG99</f>
        <v>-1196.887837412009</v>
      </c>
      <c r="EH100" s="57">
        <f>EH99+0.5*EE100*'DEPRECATED - DT-Prelim Calcs'!$C$11^2+EG100*'DEPRECATED - DT-Prelim Calcs'!$C$11</f>
        <v>-186114.01638832147</v>
      </c>
      <c r="EI100" s="57">
        <f>MIN('Drive Train'!$F$35-EC99*'DEPRECATED - DT-Prelim Calcs'!$C$21*'Drive Train'!$F$39,EI99+EC$2)</f>
        <v>6.82</v>
      </c>
      <c r="EJ100" s="57">
        <f>'Drive Train'!$F$35-EC100*'DEPRECATED - DT-Prelim Calcs'!$C$21*'Drive Train'!$F$39</f>
        <v>6.82</v>
      </c>
      <c r="EK100" s="1">
        <f>IF(EH100&gt;='Drive Train'!$F$29,1,0)</f>
        <v>0</v>
      </c>
      <c r="EL100" s="57">
        <f t="shared" si="145"/>
        <v>103.33333333333333</v>
      </c>
      <c r="EM100" s="63">
        <f>EM99+'DEPRECATED - DT-Prelim Calcs'!$C$11</f>
        <v>384</v>
      </c>
      <c r="EN100" s="2">
        <f>EX100/'Drive Train'!$F$35</f>
        <v>1.8628261336713152</v>
      </c>
      <c r="EO100" s="46">
        <f>EV100*12*60/(PI() * 'Drive Train'!$F$15)/EN$2*EN100</f>
        <v>-465705.65652952204</v>
      </c>
      <c r="EP100" s="2">
        <f>('DEPRECATED - DT-Prelim Calcs'!$C$6*EN100-EO100)/('DEPRECATED - DT-Prelim Calcs'!$C$6*EN100)*'DEPRECATED - DT-Prelim Calcs'!$C$7*EN100</f>
        <v>215.06176224596555</v>
      </c>
      <c r="EQ100" s="57">
        <f>EP100/'DEPRECATED - DT-Prelim Calcs'!$C$7*('DEPRECATED - DT-Prelim Calcs'!$C$8-'DEPRECATED - DT-Prelim Calcs'!$C$9)+'DEPRECATED - DT-Prelim Calcs'!$C$9</f>
        <v>11451.838629110947</v>
      </c>
      <c r="ER100" s="57">
        <f t="shared" si="112"/>
        <v>93</v>
      </c>
      <c r="ES100" s="2">
        <f t="shared" si="146"/>
        <v>0.86507304327942547</v>
      </c>
      <c r="ET100" s="57">
        <f>ES100*'DEPRECATED - DT-Prelim Calcs'!$C$21/EN$2/'DEPRECATED - DT-Prelim Calcs'!$C$19/'DEPRECATED - DT-Prelim Calcs'!$C$18*3.39*'DEPRECATED - DT-Prelim Calcs'!$C$20</f>
        <v>25.773080821789936</v>
      </c>
      <c r="EU100" s="46">
        <f t="shared" si="147"/>
        <v>0</v>
      </c>
      <c r="EV100" s="57">
        <f>ET99*'DEPRECATED - DT-Prelim Calcs'!$C$11+EV99</f>
        <v>-530.67343551031558</v>
      </c>
      <c r="EW100" s="57">
        <f>EW99+0.5*ET100*'DEPRECATED - DT-Prelim Calcs'!$C$11^2+EV100*'DEPRECATED - DT-Prelim Calcs'!$C$11</f>
        <v>-218834.33081078465</v>
      </c>
      <c r="EX100" s="57">
        <f>MIN('Drive Train'!$F$35-ER99*'DEPRECATED - DT-Prelim Calcs'!$C$21*'Drive Train'!$F$39,EX99+ER$2)</f>
        <v>23.09904405752431</v>
      </c>
      <c r="EY100" s="57">
        <f>'Drive Train'!$F$35-ER100*'DEPRECATED - DT-Prelim Calcs'!$C$21*'Drive Train'!$F$39</f>
        <v>6.82</v>
      </c>
      <c r="EZ100" s="1">
        <f>IF(EW100&gt;='Drive Train'!$F$29,1,0)</f>
        <v>0</v>
      </c>
      <c r="FA100" s="57">
        <f t="shared" si="148"/>
        <v>103.33333333333333</v>
      </c>
      <c r="FB100" s="63">
        <f>FB99+'DEPRECATED - DT-Prelim Calcs'!$C$11</f>
        <v>384</v>
      </c>
      <c r="FC100" s="2">
        <f>FM100/'Drive Train'!$F$35</f>
        <v>0.55000000000000004</v>
      </c>
      <c r="FD100" s="46">
        <f>FK100*12*60/(PI() * 'Drive Train'!$F$15)/FC$2*FC100</f>
        <v>-412392.46408705041</v>
      </c>
      <c r="FE100" s="2">
        <f>('DEPRECATED - DT-Prelim Calcs'!$C$6*FC100-FD100)/('DEPRECATED - DT-Prelim Calcs'!$C$6*FC100)*'DEPRECATED - DT-Prelim Calcs'!$C$7*FC100</f>
        <v>187.79188620071136</v>
      </c>
      <c r="FF100" s="57">
        <f>FE100/'DEPRECATED - DT-Prelim Calcs'!$C$7*('DEPRECATED - DT-Prelim Calcs'!$C$8-'DEPRECATED - DT-Prelim Calcs'!$C$9)+'DEPRECATED - DT-Prelim Calcs'!$C$9</f>
        <v>10000.08547699223</v>
      </c>
      <c r="FG100" s="57">
        <f t="shared" si="113"/>
        <v>93</v>
      </c>
      <c r="FH100" s="2">
        <f t="shared" si="149"/>
        <v>0.78067567320338405</v>
      </c>
      <c r="FI100" s="57">
        <f>FH100*'DEPRECATED - DT-Prelim Calcs'!$C$21/FC$2/'DEPRECATED - DT-Prelim Calcs'!$C$19/'DEPRECATED - DT-Prelim Calcs'!$C$18*3.39*'DEPRECATED - DT-Prelim Calcs'!$C$20</f>
        <v>25.773080821789936</v>
      </c>
      <c r="FJ100" s="46">
        <f t="shared" si="150"/>
        <v>0</v>
      </c>
      <c r="FK100" s="57">
        <f>FI99*'DEPRECATED - DT-Prelim Calcs'!$C$11+FK99</f>
        <v>-1436.3294185938691</v>
      </c>
      <c r="FL100" s="57">
        <f>FL99+0.5*FI100*'DEPRECATED - DT-Prelim Calcs'!$C$11^2+FK100*'DEPRECATED - DT-Prelim Calcs'!$C$11</f>
        <v>-346540.87452394183</v>
      </c>
      <c r="FM100" s="57">
        <f>MIN('Drive Train'!$F$35-FG99*'DEPRECATED - DT-Prelim Calcs'!$C$21*'Drive Train'!$F$39,FM99+FG$2)</f>
        <v>6.82</v>
      </c>
      <c r="FN100" s="57">
        <f>'Drive Train'!$F$35-FG100*'DEPRECATED - DT-Prelim Calcs'!$C$21*'Drive Train'!$F$39</f>
        <v>6.82</v>
      </c>
      <c r="FO100" s="1">
        <f>IF(FL100&gt;='Drive Train'!$F$29,1,0)</f>
        <v>0</v>
      </c>
      <c r="FP100" s="57">
        <f t="shared" si="151"/>
        <v>103.33333333333333</v>
      </c>
      <c r="FQ100" s="63">
        <f>FQ99+'DEPRECATED - DT-Prelim Calcs'!$C$11</f>
        <v>384</v>
      </c>
      <c r="FR100" s="2">
        <f>GB100/'Drive Train'!$F$35</f>
        <v>0.55000000000000004</v>
      </c>
      <c r="FS100" s="46">
        <f>FZ100*12*60/(PI() * 'Drive Train'!$F$15)/FR$2*FR100</f>
        <v>-4354.9882948327086</v>
      </c>
      <c r="FT100" s="2">
        <f>('DEPRECATED - DT-Prelim Calcs'!$C$6*FR100-FS100)/('DEPRECATED - DT-Prelim Calcs'!$C$6*FR100)*'DEPRECATED - DT-Prelim Calcs'!$C$7*FR100</f>
        <v>3.294641048883082</v>
      </c>
      <c r="FU100" s="57">
        <f>FT100/'DEPRECATED - DT-Prelim Calcs'!$C$7*('DEPRECATED - DT-Prelim Calcs'!$C$8-'DEPRECATED - DT-Prelim Calcs'!$C$9)+'DEPRECATED - DT-Prelim Calcs'!$C$9</f>
        <v>178.0952060463483</v>
      </c>
      <c r="FV100" s="57">
        <f t="shared" si="114"/>
        <v>93</v>
      </c>
      <c r="FW100" s="2">
        <f t="shared" si="152"/>
        <v>0.7112822800297498</v>
      </c>
      <c r="FX100" s="57">
        <f>FW100*'DEPRECATED - DT-Prelim Calcs'!$C$21/FR$2/'DEPRECATED - DT-Prelim Calcs'!$C$19/'DEPRECATED - DT-Prelim Calcs'!$C$18*3.39*'DEPRECATED - DT-Prelim Calcs'!$C$20</f>
        <v>25.773080821789936</v>
      </c>
      <c r="FY100" s="46">
        <f t="shared" si="153"/>
        <v>0</v>
      </c>
      <c r="FZ100" s="57">
        <f>FX99*'DEPRECATED - DT-Prelim Calcs'!$C$11+FZ99</f>
        <v>-13.819797205571689</v>
      </c>
      <c r="GA100" s="57">
        <f>GA99+0.5*FX100*'DEPRECATED - DT-Prelim Calcs'!$C$11^2+FZ100*'DEPRECATED - DT-Prelim Calcs'!$C$11</f>
        <v>-341157.08793195273</v>
      </c>
      <c r="GB100" s="57">
        <f>MIN('Drive Train'!$F$35-FV99*'DEPRECATED - DT-Prelim Calcs'!$C$21*'Drive Train'!$F$39,GB99+FV$2)</f>
        <v>6.82</v>
      </c>
      <c r="GC100" s="57">
        <f>'Drive Train'!$F$35-FV100*'DEPRECATED - DT-Prelim Calcs'!$C$21*'Drive Train'!$F$39</f>
        <v>6.82</v>
      </c>
      <c r="GD100" s="1">
        <f>IF(GA100&gt;='Drive Train'!$F$29,1,0)</f>
        <v>0</v>
      </c>
      <c r="GE100" s="57">
        <f t="shared" si="154"/>
        <v>103.33333333333333</v>
      </c>
      <c r="GF100" s="63">
        <f>GF99+'DEPRECATED - DT-Prelim Calcs'!$C$11</f>
        <v>384</v>
      </c>
      <c r="GG100" s="2">
        <f>GQ100/'Drive Train'!$F$35</f>
        <v>0.85483870967741948</v>
      </c>
      <c r="GH100" s="46">
        <f>GO100*12*60/(PI() * 'Drive Train'!$F$15)/GG$2*GG100</f>
        <v>-200727.29927149796</v>
      </c>
      <c r="GI100" s="2">
        <f>('DEPRECATED - DT-Prelim Calcs'!$C$6*GG100-GH100)/('DEPRECATED - DT-Prelim Calcs'!$C$6*GG100)*'DEPRECATED - DT-Prelim Calcs'!$C$7*GG100</f>
        <v>92.8205348821256</v>
      </c>
      <c r="GJ100" s="57">
        <f>GI100/'DEPRECATED - DT-Prelim Calcs'!$C$7*('DEPRECATED - DT-Prelim Calcs'!$C$8-'DEPRECATED - DT-Prelim Calcs'!$C$9)+'DEPRECATED - DT-Prelim Calcs'!$C$9</f>
        <v>4944.1417532683463</v>
      </c>
      <c r="GK100" s="57">
        <f t="shared" si="155"/>
        <v>29.999999999999982</v>
      </c>
      <c r="GL100" s="2">
        <f t="shared" si="156"/>
        <v>0.99579519204165001</v>
      </c>
      <c r="GM100" s="57">
        <f>GL100*'DEPRECATED - DT-Prelim Calcs'!$C$21/GG$2/'DEPRECATED - DT-Prelim Calcs'!$C$19/'DEPRECATED - DT-Prelim Calcs'!$C$18*3.39*'DEPRECATED - DT-Prelim Calcs'!$C$20</f>
        <v>25.773080821789936</v>
      </c>
      <c r="GN100" s="46">
        <f t="shared" si="157"/>
        <v>0</v>
      </c>
      <c r="GO100" s="57">
        <f>GM99*'DEPRECATED - DT-Prelim Calcs'!$C$11+GO99</f>
        <v>-573.75656059655319</v>
      </c>
      <c r="GP100" s="57">
        <f>GP99+0.5*GM100*'DEPRECATED - DT-Prelim Calcs'!$C$11^2+GO100*'DEPRECATED - DT-Prelim Calcs'!$C$11</f>
        <v>-184056.1920417457</v>
      </c>
      <c r="GQ100" s="57">
        <f>MIN('Drive Train'!$F$35-GK99*'DEPRECATED - DT-Prelim Calcs'!$C$21*'Drive Train'!$F$39,GQ99+GK$2)</f>
        <v>10.600000000000001</v>
      </c>
      <c r="GR100" s="57">
        <f>'Drive Train'!$F$35-GK100*'DEPRECATED - DT-Prelim Calcs'!$C$21*'Drive Train'!$F$39</f>
        <v>10.600000000000001</v>
      </c>
      <c r="GS100" s="1">
        <f>IF(GP100&gt;='Drive Train'!$F$29,1,0)</f>
        <v>0</v>
      </c>
      <c r="GT100" s="57">
        <f t="shared" si="158"/>
        <v>33.333333333333314</v>
      </c>
      <c r="GU100" s="63">
        <f>GU99+'DEPRECATED - DT-Prelim Calcs'!$C$11</f>
        <v>384</v>
      </c>
      <c r="GV100" s="2">
        <f>HF100/'Drive Train'!$F$35</f>
        <v>0.83870967741935498</v>
      </c>
      <c r="GW100" s="46">
        <f>HD100*12*60/(PI() * 'Drive Train'!$F$15)/GV$2*GV100</f>
        <v>-150073.1948453286</v>
      </c>
      <c r="GX100" s="2">
        <f>('DEPRECATED - DT-Prelim Calcs'!$C$6*GV100-GW100)/('DEPRECATED - DT-Prelim Calcs'!$C$6*GV100)*'DEPRECATED - DT-Prelim Calcs'!$C$7*GV100</f>
        <v>69.878025702926223</v>
      </c>
      <c r="GY100" s="57">
        <f>GX100/'DEPRECATED - DT-Prelim Calcs'!$C$7*('DEPRECATED - DT-Prelim Calcs'!$C$8-'DEPRECATED - DT-Prelim Calcs'!$C$9)+'DEPRECATED - DT-Prelim Calcs'!$C$9</f>
        <v>3722.762530159931</v>
      </c>
      <c r="GZ100" s="57">
        <f t="shared" si="115"/>
        <v>33.333333333333314</v>
      </c>
      <c r="HA100" s="2">
        <f t="shared" si="159"/>
        <v>0.99579519204165001</v>
      </c>
      <c r="HB100" s="57">
        <f>HA100*'DEPRECATED - DT-Prelim Calcs'!$C$21/GV$2/'DEPRECATED - DT-Prelim Calcs'!$C$19/'DEPRECATED - DT-Prelim Calcs'!$C$18*3.39*'DEPRECATED - DT-Prelim Calcs'!$C$20</f>
        <v>25.773080821789936</v>
      </c>
      <c r="HC100" s="46">
        <f t="shared" si="160"/>
        <v>0</v>
      </c>
      <c r="HD100" s="57">
        <f>HB99*'DEPRECATED - DT-Prelim Calcs'!$C$11+HD99</f>
        <v>-437.21683621633747</v>
      </c>
      <c r="HE100" s="57">
        <f>HE99+0.5*HB100*'DEPRECATED - DT-Prelim Calcs'!$C$11^2+HD100*'DEPRECATED - DT-Prelim Calcs'!$C$11</f>
        <v>-171407.13029393231</v>
      </c>
      <c r="HF100" s="57">
        <f>MIN('Drive Train'!$F$35-GZ99*'DEPRECATED - DT-Prelim Calcs'!$C$21*'Drive Train'!$F$39,HF99+GZ$2)</f>
        <v>10.400000000000002</v>
      </c>
      <c r="HG100" s="57">
        <f>'Drive Train'!$F$35-GZ100*'DEPRECATED - DT-Prelim Calcs'!$C$21*'Drive Train'!$F$39</f>
        <v>10.400000000000002</v>
      </c>
      <c r="HH100" s="1">
        <f>IF(HE100&gt;='Drive Train'!$F$29,1,0)</f>
        <v>0</v>
      </c>
      <c r="HI100" s="57">
        <f t="shared" si="161"/>
        <v>37.037037037037017</v>
      </c>
      <c r="HJ100" s="63">
        <f>HJ99+'DEPRECATED - DT-Prelim Calcs'!$C$11</f>
        <v>384</v>
      </c>
      <c r="HK100" s="2">
        <f>HU100/'Drive Train'!$F$35</f>
        <v>0.82258064516129037</v>
      </c>
      <c r="HL100" s="46">
        <f>HS100*12*60/(PI() * 'Drive Train'!$F$15)/HK$2*HK100</f>
        <v>-93736.796710654438</v>
      </c>
      <c r="HM100" s="2">
        <f>('DEPRECATED - DT-Prelim Calcs'!$C$6*HK100-HL100)/('DEPRECATED - DT-Prelim Calcs'!$C$6*HK100)*'DEPRECATED - DT-Prelim Calcs'!$C$7*HK100</f>
        <v>44.366224246522982</v>
      </c>
      <c r="HN100" s="57">
        <f>HM100/'DEPRECATED - DT-Prelim Calcs'!$C$7*('DEPRECATED - DT-Prelim Calcs'!$C$8-'DEPRECATED - DT-Prelim Calcs'!$C$9)+'DEPRECATED - DT-Prelim Calcs'!$C$9</f>
        <v>2364.6031414227796</v>
      </c>
      <c r="HO100" s="57">
        <f t="shared" si="116"/>
        <v>36.66666666666665</v>
      </c>
      <c r="HP100" s="2">
        <f t="shared" si="162"/>
        <v>0.99579519204165001</v>
      </c>
      <c r="HQ100" s="57">
        <f>HP100*'DEPRECATED - DT-Prelim Calcs'!$C$21/HK$2/'DEPRECATED - DT-Prelim Calcs'!$C$19/'DEPRECATED - DT-Prelim Calcs'!$C$18*3.39*'DEPRECATED - DT-Prelim Calcs'!$C$20</f>
        <v>25.773080821789936</v>
      </c>
      <c r="HR100" s="46">
        <f t="shared" si="163"/>
        <v>0</v>
      </c>
      <c r="HS100" s="57">
        <f>HQ99*'DEPRECATED - DT-Prelim Calcs'!$C$11+HS99</f>
        <v>-278.44346198709945</v>
      </c>
      <c r="HT100" s="57">
        <f>HT99+0.5*HQ100*'DEPRECATED - DT-Prelim Calcs'!$C$11^2+HS100*'DEPRECATED - DT-Prelim Calcs'!$C$11</f>
        <v>-173181.36953579576</v>
      </c>
      <c r="HU100" s="57">
        <f>MIN('Drive Train'!$F$35-HO99*'DEPRECATED - DT-Prelim Calcs'!$C$21*'Drive Train'!$F$39,HU99+HO$2)</f>
        <v>10.200000000000001</v>
      </c>
      <c r="HV100" s="57">
        <f>'Drive Train'!$F$35-HO100*'DEPRECATED - DT-Prelim Calcs'!$C$21*'Drive Train'!$F$39</f>
        <v>10.200000000000001</v>
      </c>
      <c r="HW100" s="1">
        <f>IF(HT100&gt;='Drive Train'!$F$29,1,0)</f>
        <v>0</v>
      </c>
      <c r="HX100" s="57">
        <f t="shared" si="164"/>
        <v>40.740740740740726</v>
      </c>
      <c r="HY100" s="63">
        <f>HY99+'DEPRECATED - DT-Prelim Calcs'!$C$11</f>
        <v>384</v>
      </c>
      <c r="HZ100" s="2">
        <f>IJ100/'Drive Train'!$F$35</f>
        <v>0.80645161290322598</v>
      </c>
      <c r="IA100" s="46">
        <f>IH100*12*60/(PI() * 'Drive Train'!$F$15)/HZ$2*HZ100</f>
        <v>-258664.05191688062</v>
      </c>
      <c r="IB100" s="2">
        <f>('DEPRECATED - DT-Prelim Calcs'!$C$6*HZ100-IA100)/('DEPRECATED - DT-Prelim Calcs'!$C$6*HZ100)*'DEPRECATED - DT-Prelim Calcs'!$C$7*HZ100</f>
        <v>118.90046491987022</v>
      </c>
      <c r="IC100" s="57">
        <f>IB100/'DEPRECATED - DT-Prelim Calcs'!$C$7*('DEPRECATED - DT-Prelim Calcs'!$C$8-'DEPRECATED - DT-Prelim Calcs'!$C$9)+'DEPRECATED - DT-Prelim Calcs'!$C$9</f>
        <v>6332.5463274769081</v>
      </c>
      <c r="ID100" s="57">
        <f t="shared" si="117"/>
        <v>39.999999999999986</v>
      </c>
      <c r="IE100" s="2">
        <f t="shared" si="165"/>
        <v>0.99579519204165001</v>
      </c>
      <c r="IF100" s="57">
        <f>IE100*'DEPRECATED - DT-Prelim Calcs'!$C$21/HZ$2/'DEPRECATED - DT-Prelim Calcs'!$C$19/'DEPRECATED - DT-Prelim Calcs'!$C$18*3.39*'DEPRECATED - DT-Prelim Calcs'!$C$20</f>
        <v>25.773080821789936</v>
      </c>
      <c r="IG100" s="46">
        <f t="shared" si="166"/>
        <v>0</v>
      </c>
      <c r="IH100" s="57">
        <f>IF99*'DEPRECATED - DT-Prelim Calcs'!$C$11+IH99</f>
        <v>-783.72403332984652</v>
      </c>
      <c r="II100" s="57">
        <f>II99+0.5*IF100*'DEPRECATED - DT-Prelim Calcs'!$C$11^2+IH100*'DEPRECATED - DT-Prelim Calcs'!$C$11</f>
        <v>-162905.44841244101</v>
      </c>
      <c r="IJ100" s="57">
        <f>MIN('Drive Train'!$F$35-ID99*'DEPRECATED - DT-Prelim Calcs'!$C$21*'Drive Train'!$F$39,IJ99+ID$2)</f>
        <v>10.000000000000002</v>
      </c>
      <c r="IK100" s="57">
        <f>'Drive Train'!$F$35-ID100*'DEPRECATED - DT-Prelim Calcs'!$C$21*'Drive Train'!$F$39</f>
        <v>10.000000000000002</v>
      </c>
      <c r="IL100" s="1">
        <f>IF(II100&gt;='Drive Train'!$F$29,1,0)</f>
        <v>0</v>
      </c>
      <c r="IM100" s="57">
        <f t="shared" si="167"/>
        <v>44.444444444444429</v>
      </c>
      <c r="IN100" s="63">
        <f>IN99+'DEPRECATED - DT-Prelim Calcs'!$C$11</f>
        <v>384</v>
      </c>
      <c r="IO100" s="2">
        <f>IY100/'Drive Train'!$F$35</f>
        <v>1.1061873648082157</v>
      </c>
      <c r="IP100" s="46">
        <f>IW100*12*60/(PI() * 'Drive Train'!$F$15)/IO$2*IO100</f>
        <v>-37102.58194367573</v>
      </c>
      <c r="IQ100" s="2">
        <f>('DEPRECATED - DT-Prelim Calcs'!$C$6*IO100-IP100)/('DEPRECATED - DT-Prelim Calcs'!$C$6*IO100)*'DEPRECATED - DT-Prelim Calcs'!$C$7*IO100</f>
        <v>19.442125898954878</v>
      </c>
      <c r="IR100" s="57">
        <f>IQ100/'DEPRECATED - DT-Prelim Calcs'!$C$7*('DEPRECATED - DT-Prelim Calcs'!$C$8-'DEPRECATED - DT-Prelim Calcs'!$C$9)+'DEPRECATED - DT-Prelim Calcs'!$C$9</f>
        <v>1037.731017774237</v>
      </c>
      <c r="IS100" s="57">
        <f t="shared" si="118"/>
        <v>43.333333333333321</v>
      </c>
      <c r="IT100" s="2">
        <f t="shared" si="168"/>
        <v>0.99579519204165001</v>
      </c>
      <c r="IU100" s="57">
        <f>IT100*'DEPRECATED - DT-Prelim Calcs'!$C$21/IO$2/'DEPRECATED - DT-Prelim Calcs'!$C$19/'DEPRECATED - DT-Prelim Calcs'!$C$18*3.39*'DEPRECATED - DT-Prelim Calcs'!$C$20</f>
        <v>25.773080821789936</v>
      </c>
      <c r="IV100" s="46">
        <f t="shared" si="169"/>
        <v>0</v>
      </c>
      <c r="IW100" s="57">
        <f>IU99*'DEPRECATED - DT-Prelim Calcs'!$C$11+IW99</f>
        <v>-81.956016775564322</v>
      </c>
      <c r="IX100" s="57">
        <f>IX99+0.5*IU100*'DEPRECATED - DT-Prelim Calcs'!$C$11^2+IW100*'DEPRECATED - DT-Prelim Calcs'!$C$11</f>
        <v>-184728.35993563198</v>
      </c>
      <c r="IY100" s="57">
        <f>MIN('Drive Train'!$F$35-IS99*'DEPRECATED - DT-Prelim Calcs'!$C$21*'Drive Train'!$F$39,IY99+IS$2)</f>
        <v>13.716723323621874</v>
      </c>
      <c r="IZ100" s="57">
        <f>'Drive Train'!$F$35-IS100*'DEPRECATED - DT-Prelim Calcs'!$C$21*'Drive Train'!$F$39</f>
        <v>9.8000000000000007</v>
      </c>
      <c r="JA100" s="1">
        <f>IF(IX100&gt;='Drive Train'!$F$29,1,0)</f>
        <v>0</v>
      </c>
      <c r="JB100" s="57">
        <f t="shared" si="170"/>
        <v>48.148148148148138</v>
      </c>
      <c r="JC100" s="63">
        <f>JC99+'DEPRECATED - DT-Prelim Calcs'!$C$11</f>
        <v>384</v>
      </c>
      <c r="JD100" s="2">
        <f>JN100/'Drive Train'!$F$35</f>
        <v>1.0493999362407014</v>
      </c>
      <c r="JE100" s="46">
        <f>JL100*12*60/(PI() * 'Drive Train'!$F$15)/JD$2*JD100</f>
        <v>-23859.22868466935</v>
      </c>
      <c r="JF100" s="2">
        <f>('DEPRECATED - DT-Prelim Calcs'!$C$6*JD100-JE100)/('DEPRECATED - DT-Prelim Calcs'!$C$6*JD100)*'DEPRECATED - DT-Prelim Calcs'!$C$7*JD100</f>
        <v>13.317185390440114</v>
      </c>
      <c r="JG100" s="57">
        <f>JF100/'DEPRECATED - DT-Prelim Calcs'!$C$7*('DEPRECATED - DT-Prelim Calcs'!$C$8-'DEPRECATED - DT-Prelim Calcs'!$C$9)+'DEPRECATED - DT-Prelim Calcs'!$C$9</f>
        <v>711.66053344127249</v>
      </c>
      <c r="JH100" s="57">
        <f t="shared" si="119"/>
        <v>46.666666666666657</v>
      </c>
      <c r="JI100" s="2">
        <f t="shared" si="171"/>
        <v>0.99579519204165001</v>
      </c>
      <c r="JJ100" s="57">
        <f>JI100*'DEPRECATED - DT-Prelim Calcs'!$C$21/JD$2/'DEPRECATED - DT-Prelim Calcs'!$C$19/'DEPRECATED - DT-Prelim Calcs'!$C$18*3.39*'DEPRECATED - DT-Prelim Calcs'!$C$20</f>
        <v>25.773080821789936</v>
      </c>
      <c r="JK100" s="46">
        <f t="shared" si="172"/>
        <v>0</v>
      </c>
      <c r="JL100" s="57">
        <f>JJ99*'DEPRECATED - DT-Prelim Calcs'!$C$11+JL99</f>
        <v>-55.554695251433436</v>
      </c>
      <c r="JM100" s="57">
        <f>JM99+0.5*JJ100*'DEPRECATED - DT-Prelim Calcs'!$C$11^2+JL100*'DEPRECATED - DT-Prelim Calcs'!$C$11</f>
        <v>-214823.32889385452</v>
      </c>
      <c r="JN100" s="57">
        <f>MIN('Drive Train'!$F$35-JH99*'DEPRECATED - DT-Prelim Calcs'!$C$21*'Drive Train'!$F$39,JN99+JH$2)</f>
        <v>13.012559209384698</v>
      </c>
      <c r="JO100" s="57">
        <f>'Drive Train'!$F$35-JH100*'DEPRECATED - DT-Prelim Calcs'!$C$21*'Drive Train'!$F$39</f>
        <v>9.6000000000000014</v>
      </c>
      <c r="JP100" s="1">
        <f>IF(JM100&gt;='Drive Train'!$F$29,1,0)</f>
        <v>0</v>
      </c>
      <c r="JQ100" s="57">
        <f>MIN(JG100,'DEPRECATED - DT-Prelim Calcs'!$C$10)*'DEPRECATED - DT-Prelim Calcs'!$C$11*1000/60/60</f>
        <v>103.33333333333333</v>
      </c>
      <c r="JR100" s="63">
        <f>JR99+'DEPRECATED - DT-Prelim Calcs'!$C$11</f>
        <v>384</v>
      </c>
      <c r="JS100" s="2">
        <f>KC100/'Drive Train'!$F$35</f>
        <v>0.75806451612903225</v>
      </c>
      <c r="JT100" s="46">
        <f>KA100*12*60/(PI() * 'Drive Train'!$F$15)/JS$2*JS100</f>
        <v>-180193.44479917019</v>
      </c>
      <c r="JU100" s="2">
        <f>('DEPRECATED - DT-Prelim Calcs'!$C$6*JS100-JT100)/('DEPRECATED - DT-Prelim Calcs'!$C$6*JS100)*'DEPRECATED - DT-Prelim Calcs'!$C$7*JS100</f>
        <v>83.302770749537046</v>
      </c>
      <c r="JV100" s="57">
        <f>JU100/'DEPRECATED - DT-Prelim Calcs'!$C$7*('DEPRECATED - DT-Prelim Calcs'!$C$8-'DEPRECATED - DT-Prelim Calcs'!$C$9)+'DEPRECATED - DT-Prelim Calcs'!$C$9</f>
        <v>4437.4491647990053</v>
      </c>
      <c r="JW100" s="57">
        <f t="shared" si="120"/>
        <v>49.999999999999993</v>
      </c>
      <c r="JX100" s="2">
        <f t="shared" si="173"/>
        <v>0.99579519204165001</v>
      </c>
      <c r="JY100" s="57">
        <f>JX100*'DEPRECATED - DT-Prelim Calcs'!$C$21/JS$2/'DEPRECATED - DT-Prelim Calcs'!$C$19/'DEPRECATED - DT-Prelim Calcs'!$C$18*3.39*'DEPRECATED - DT-Prelim Calcs'!$C$20</f>
        <v>25.773080821789936</v>
      </c>
      <c r="JZ100" s="46">
        <f t="shared" si="174"/>
        <v>0</v>
      </c>
      <c r="KA100" s="57">
        <f>JY99*'DEPRECATED - DT-Prelim Calcs'!$C$11+KA99</f>
        <v>-580.81553343794837</v>
      </c>
      <c r="KB100" s="57">
        <f>KB99+0.5*JY100*'DEPRECATED - DT-Prelim Calcs'!$C$11^2+KA100*'DEPRECATED - DT-Prelim Calcs'!$C$11</f>
        <v>-214226.51869596267</v>
      </c>
      <c r="KC100" s="57">
        <f>MIN('Drive Train'!$F$35-JW99*'DEPRECATED - DT-Prelim Calcs'!$C$21*'Drive Train'!$F$39,KC99+JW$2)</f>
        <v>9.4</v>
      </c>
      <c r="KD100" s="57">
        <f>'Drive Train'!$F$35-JW100*'DEPRECATED - DT-Prelim Calcs'!$C$21*'Drive Train'!$F$39</f>
        <v>9.4</v>
      </c>
      <c r="KE100" s="1">
        <f>IF(KB100&gt;='Drive Train'!$F$29,1,0)</f>
        <v>0</v>
      </c>
      <c r="KF100" s="57">
        <f>MIN(JV100,'DEPRECATED - DT-Prelim Calcs'!$C$10)*'DEPRECATED - DT-Prelim Calcs'!$C$11*1000/60/60</f>
        <v>103.33333333333333</v>
      </c>
      <c r="KG100" s="63">
        <f>KG99+'DEPRECATED - DT-Prelim Calcs'!$C$11</f>
        <v>384</v>
      </c>
      <c r="KH100" s="2">
        <f>KR100/'Drive Train'!$F$35</f>
        <v>0.74193548387096786</v>
      </c>
      <c r="KI100" s="46">
        <f>KP100*12*60/(PI() * 'Drive Train'!$F$15)/KH$2*KH100</f>
        <v>-3369.3095917757341</v>
      </c>
      <c r="KJ100" s="2">
        <f>('DEPRECATED - DT-Prelim Calcs'!$C$6*KH100-KI100)/('DEPRECATED - DT-Prelim Calcs'!$C$6*KH100)*'DEPRECATED - DT-Prelim Calcs'!$C$7*KH100</f>
        <v>3.3115234497462032</v>
      </c>
      <c r="KK100" s="57">
        <f>KJ100/'DEPRECATED - DT-Prelim Calcs'!$C$7*('DEPRECATED - DT-Prelim Calcs'!$C$8-'DEPRECATED - DT-Prelim Calcs'!$C$9)+'DEPRECATED - DT-Prelim Calcs'!$C$9</f>
        <v>178.99396622507794</v>
      </c>
      <c r="KL100" s="57">
        <f t="shared" si="121"/>
        <v>53.333333333333329</v>
      </c>
      <c r="KM100" s="2">
        <f t="shared" si="175"/>
        <v>0.99579519204165001</v>
      </c>
      <c r="KN100" s="57">
        <f>KM100*'DEPRECATED - DT-Prelim Calcs'!$C$21/KH$2/'DEPRECATED - DT-Prelim Calcs'!$C$19/'DEPRECATED - DT-Prelim Calcs'!$C$18*3.39*'DEPRECATED - DT-Prelim Calcs'!$C$20</f>
        <v>25.773080821789936</v>
      </c>
      <c r="KO100" s="46">
        <f t="shared" si="176"/>
        <v>0</v>
      </c>
      <c r="KP100" s="57">
        <f>KN99*'DEPRECATED - DT-Prelim Calcs'!$C$11+KP99</f>
        <v>-11.096350834196727</v>
      </c>
      <c r="KQ100" s="57">
        <f>KQ99+0.5*KN100*'DEPRECATED - DT-Prelim Calcs'!$C$11^2+KP100*'DEPRECATED - DT-Prelim Calcs'!$C$11</f>
        <v>-182044.59198310581</v>
      </c>
      <c r="KR100" s="57">
        <f>MIN('Drive Train'!$F$35-KL99*'DEPRECATED - DT-Prelim Calcs'!$C$21*'Drive Train'!$F$39,KR99+KL$2)</f>
        <v>9.2000000000000011</v>
      </c>
      <c r="KS100" s="57">
        <f>'Drive Train'!$F$35-KL100*'DEPRECATED - DT-Prelim Calcs'!$C$21*'Drive Train'!$F$39</f>
        <v>9.2000000000000011</v>
      </c>
      <c r="KT100" s="1">
        <f>IF(KQ100&gt;='Drive Train'!$F$29,1,0)</f>
        <v>0</v>
      </c>
      <c r="KU100" s="57">
        <f>MIN(KK100,'DEPRECATED - DT-Prelim Calcs'!$C$10)*'DEPRECATED - DT-Prelim Calcs'!$C$11*1000/60/60</f>
        <v>103.33333333333333</v>
      </c>
      <c r="KV100" s="63">
        <f>KV99+'DEPRECATED - DT-Prelim Calcs'!$C$11</f>
        <v>384</v>
      </c>
      <c r="KW100" s="2">
        <f>LG100/'Drive Train'!$F$35</f>
        <v>0.72580645161290325</v>
      </c>
      <c r="KX100" s="46">
        <f>LE100*12*60/(PI() * 'Drive Train'!$F$15)/KW$2*KW100</f>
        <v>-76746.322354960881</v>
      </c>
      <c r="KY100" s="2">
        <f>('DEPRECATED - DT-Prelim Calcs'!$C$6*KW100-KX100)/('DEPRECATED - DT-Prelim Calcs'!$C$6*KW100)*'DEPRECATED - DT-Prelim Calcs'!$C$7*KW100</f>
        <v>36.450626358041085</v>
      </c>
      <c r="KZ100" s="57">
        <f>KY100/'DEPRECATED - DT-Prelim Calcs'!$C$7*('DEPRECATED - DT-Prelim Calcs'!$C$8-'DEPRECATED - DT-Prelim Calcs'!$C$9)+'DEPRECATED - DT-Prelim Calcs'!$C$9</f>
        <v>1943.2042994757974</v>
      </c>
      <c r="LA100" s="57">
        <f t="shared" si="122"/>
        <v>56.666666666666664</v>
      </c>
      <c r="LB100" s="2">
        <f t="shared" si="177"/>
        <v>0.99579519204165001</v>
      </c>
      <c r="LC100" s="57">
        <f>LB100*'DEPRECATED - DT-Prelim Calcs'!$C$21/KW$2/'DEPRECATED - DT-Prelim Calcs'!$C$19/'DEPRECATED - DT-Prelim Calcs'!$C$18*3.39*'DEPRECATED - DT-Prelim Calcs'!$C$20</f>
        <v>25.773080821789936</v>
      </c>
      <c r="LD100" s="46">
        <f t="shared" si="178"/>
        <v>0</v>
      </c>
      <c r="LE100" s="57">
        <f>LC99*'DEPRECATED - DT-Prelim Calcs'!$C$11+LE99</f>
        <v>-258.37004001275204</v>
      </c>
      <c r="LF100" s="57">
        <f>LF99+0.5*LC100*'DEPRECATED - DT-Prelim Calcs'!$C$11^2+LE100*'DEPRECATED - DT-Prelim Calcs'!$C$11</f>
        <v>-204583.77818372255</v>
      </c>
      <c r="LG100" s="57">
        <f>MIN('Drive Train'!$F$35-LA99*'DEPRECATED - DT-Prelim Calcs'!$C$21*'Drive Train'!$F$39,LG99+LA$2)</f>
        <v>9</v>
      </c>
      <c r="LH100" s="57">
        <f>'Drive Train'!$F$35-LA100*'DEPRECATED - DT-Prelim Calcs'!$C$21*'Drive Train'!$F$39</f>
        <v>9</v>
      </c>
      <c r="LI100" s="1">
        <f>IF(LF100&gt;='Drive Train'!$F$29,1,0)</f>
        <v>0</v>
      </c>
      <c r="LJ100" s="57">
        <f>MIN(KZ100,'DEPRECATED - DT-Prelim Calcs'!$C$10)*'DEPRECATED - DT-Prelim Calcs'!$C$11*1000/60/60</f>
        <v>103.33333333333333</v>
      </c>
      <c r="LK100" s="63">
        <f>LK99+'DEPRECATED - DT-Prelim Calcs'!$C$11</f>
        <v>384</v>
      </c>
      <c r="LL100" s="2">
        <f>LV100/'Drive Train'!$F$35</f>
        <v>0.70967741935483875</v>
      </c>
      <c r="LM100" s="46">
        <f>LT100*12*60/(PI() * 'Drive Train'!$F$15)/LL$2*LL100</f>
        <v>-235562.4005841226</v>
      </c>
      <c r="LN100" s="2">
        <f>('DEPRECATED - DT-Prelim Calcs'!$C$6*LL100-LM100)/('DEPRECATED - DT-Prelim Calcs'!$C$6*LL100)*'DEPRECATED - DT-Prelim Calcs'!$C$7*LL100</f>
        <v>108.22165192543608</v>
      </c>
      <c r="LO100" s="57">
        <f>LN100/'DEPRECATED - DT-Prelim Calcs'!$C$7*('DEPRECATED - DT-Prelim Calcs'!$C$8-'DEPRECATED - DT-Prelim Calcs'!$C$9)+'DEPRECATED - DT-Prelim Calcs'!$C$9</f>
        <v>5764.0435444122195</v>
      </c>
      <c r="LP100" s="57">
        <f t="shared" si="123"/>
        <v>60</v>
      </c>
      <c r="LQ100" s="2">
        <f t="shared" si="179"/>
        <v>0.99579519204165001</v>
      </c>
      <c r="LR100" s="57">
        <f>LQ100*'DEPRECATED - DT-Prelim Calcs'!$C$21/LL$2/'DEPRECATED - DT-Prelim Calcs'!$C$19/'DEPRECATED - DT-Prelim Calcs'!$C$18*3.39*'DEPRECATED - DT-Prelim Calcs'!$C$20</f>
        <v>25.773080821789936</v>
      </c>
      <c r="LS100" s="46">
        <f t="shared" si="180"/>
        <v>0</v>
      </c>
      <c r="LT100" s="57">
        <f>LR99*'DEPRECATED - DT-Prelim Calcs'!$C$11+LT99</f>
        <v>-811.05515277141956</v>
      </c>
      <c r="LU100" s="57">
        <f>LU99+0.5*LR100*'DEPRECATED - DT-Prelim Calcs'!$C$11^2+LT100*'DEPRECATED - DT-Prelim Calcs'!$C$11</f>
        <v>-195900.2218780324</v>
      </c>
      <c r="LV100" s="57">
        <f>MIN('Drive Train'!$F$35-LP99*'DEPRECATED - DT-Prelim Calcs'!$C$21*'Drive Train'!$F$39,LV99+LP$2)</f>
        <v>8.8000000000000007</v>
      </c>
      <c r="LW100" s="57">
        <f>'Drive Train'!$F$35-LP100*'DEPRECATED - DT-Prelim Calcs'!$C$21*'Drive Train'!$F$39</f>
        <v>8.8000000000000007</v>
      </c>
      <c r="LX100" s="1">
        <f>IF(LU100&gt;='Drive Train'!$F$29,1,0)</f>
        <v>0</v>
      </c>
      <c r="LY100" s="57">
        <f>MIN(LO100,'DEPRECATED - DT-Prelim Calcs'!$C$10)*'DEPRECATED - DT-Prelim Calcs'!$C$11*1000/60/60</f>
        <v>103.33333333333333</v>
      </c>
      <c r="LZ100" s="63">
        <f>LZ99+'DEPRECATED - DT-Prelim Calcs'!$C$11</f>
        <v>384</v>
      </c>
    </row>
    <row r="101" spans="18:338" x14ac:dyDescent="0.2">
      <c r="R101" s="63">
        <f>R100+'DEPRECATED - DT-Prelim Calcs'!$C$11</f>
        <v>388</v>
      </c>
      <c r="S101" s="2">
        <f>AG101/'Drive Train'!$F$35</f>
        <v>0</v>
      </c>
      <c r="T101" s="46">
        <f>AE101*12*60/(PI() * 'Drive Train'!$F$15)/S$2*ABS(S101)</f>
        <v>0</v>
      </c>
      <c r="U101" s="2">
        <f>IF(OR(AD100=1,AND($C$32=Motors!$C$32,'DEPRECATED - DT-Prelim Calcs'!AI100=1)),0,IF(AG101=0,-(V100+$C$9)/($C$8-$C$9)*$C$7,($C$6*S101-T101)/($C$6*S101)*$C$7*S101))</f>
        <v>0</v>
      </c>
      <c r="V101" s="57">
        <f>IF(AND(AD100=1,AI100=1),0,ABS(U101/$C$7*($C$8-$C$9)+$C$9) *'Drive Train'!$AA$49 + V100*(1-'Drive Train'!$AA$49))</f>
        <v>0</v>
      </c>
      <c r="W101" s="57">
        <f t="shared" si="96"/>
        <v>0</v>
      </c>
      <c r="X101" s="2">
        <f>MAX(MIN(IF(AND(AI100=1,AG101&lt;0),-1,1)*(W101-$C$9)/($C$8-$C$9)*$C$7-$C$29*AE101/T$2 -  AI100*$C$29/2,X$2),MAX(X$4:X100)*-1)</f>
        <v>-0.2458281045106315</v>
      </c>
      <c r="Y101" s="57">
        <f t="shared" si="97"/>
        <v>0</v>
      </c>
      <c r="Z101" s="57">
        <f t="shared" si="98"/>
        <v>0</v>
      </c>
      <c r="AA101" s="57">
        <f t="shared" si="99"/>
        <v>0</v>
      </c>
      <c r="AB101" s="57" t="e">
        <f t="shared" si="100"/>
        <v>#N/A</v>
      </c>
      <c r="AC101" s="46">
        <f t="shared" si="124"/>
        <v>1</v>
      </c>
      <c r="AD101" s="1">
        <f t="shared" si="101"/>
        <v>1</v>
      </c>
      <c r="AE101" s="57">
        <f t="shared" si="102"/>
        <v>0</v>
      </c>
      <c r="AF101" s="57" t="e">
        <f t="shared" si="103"/>
        <v>#N/A</v>
      </c>
      <c r="AG101" s="57">
        <f>IF(AI100=0,MIN('Drive Train'!$F$35-W100*$C$21*'Drive Train'!$F$39,AG100+W$2)-$C$3,IF(AE100-1&lt;=0,0,IF($C$32=Motors!$C$30,MAX(MAX(AG$4:AG100)*-1,AG100-W$2),MAX(0,MAX(AG$4:AG100)*-1,AG100-W$2))))</f>
        <v>0</v>
      </c>
      <c r="AH101" s="57">
        <f>'Drive Train'!$F$35-ABS(W101)*'DEPRECATED - DT-Prelim Calcs'!$C$21*'Drive Train'!$F$39</f>
        <v>12.4</v>
      </c>
      <c r="AI101" s="1">
        <f>IF(AJ101&gt;='Drive Train'!$F$29,1,0)</f>
        <v>1</v>
      </c>
      <c r="AJ101" s="57">
        <f>AJ100+0.5*Y101*'DEPRECATED - DT-Prelim Calcs'!$C$11^2+AE101*'DEPRECATED - DT-Prelim Calcs'!$C$11</f>
        <v>784.33981740885292</v>
      </c>
      <c r="AK101" s="57">
        <f t="shared" si="181"/>
        <v>0</v>
      </c>
      <c r="AL101" s="63">
        <f>AL100+'DEPRECATED - DT-Prelim Calcs'!$C$11</f>
        <v>388</v>
      </c>
      <c r="AM101" s="2">
        <f>AW101/'Drive Train'!$F$35</f>
        <v>0.90171798761110966</v>
      </c>
      <c r="AN101" s="46">
        <f>AU101*12*60/(PI() * 'Drive Train'!$F$15)/AM$2*AM101</f>
        <v>4074.5129711445347</v>
      </c>
      <c r="AO101" s="2">
        <f>('DEPRECATED - DT-Prelim Calcs'!$C$6*AM101-AN101)/('DEPRECATED - DT-Prelim Calcs'!$C$6*AM101)*'DEPRECATED - DT-Prelim Calcs'!$C$7*AM101</f>
        <v>0.33081835005678406</v>
      </c>
      <c r="AP101" s="57">
        <f>AO101/'DEPRECATED - DT-Prelim Calcs'!$C$7*('DEPRECATED - DT-Prelim Calcs'!$C$8-'DEPRECATED - DT-Prelim Calcs'!$C$9)+'DEPRECATED - DT-Prelim Calcs'!$C$9</f>
        <v>20.311615897213855</v>
      </c>
      <c r="AQ101" s="57">
        <f t="shared" si="105"/>
        <v>20.311615897213855</v>
      </c>
      <c r="AR101" s="2">
        <f t="shared" si="125"/>
        <v>3.3532676635417147E-11</v>
      </c>
      <c r="AS101" s="57">
        <f>AR101*'DEPRECATED - DT-Prelim Calcs'!$C$21/AM$2/'DEPRECATED - DT-Prelim Calcs'!$C$19/'DEPRECATED - DT-Prelim Calcs'!$C$18*3.39*'DEPRECATED - DT-Prelim Calcs'!$C$20</f>
        <v>2.4300911448529427E-10</v>
      </c>
      <c r="AT101" s="46">
        <f t="shared" si="126"/>
        <v>0</v>
      </c>
      <c r="AU101" s="57">
        <f>AS100*'DEPRECATED - DT-Prelim Calcs'!$C$11+AU100</f>
        <v>39.432321268253624</v>
      </c>
      <c r="AV101" s="57">
        <f>AV100+0.5*AS101*'DEPRECATED - DT-Prelim Calcs'!$C$11^2+AU101*'DEPRECATED - DT-Prelim Calcs'!$C$11</f>
        <v>15255.127087657842</v>
      </c>
      <c r="AW101" s="57">
        <f>MIN('Drive Train'!$F$35-AQ100*'DEPRECATED - DT-Prelim Calcs'!$C$21*'Drive Train'!$F$39,AW100+AQ$2)</f>
        <v>11.18130304637776</v>
      </c>
      <c r="AX101" s="57">
        <f>'Drive Train'!$F$35-AQ101*'DEPRECATED - DT-Prelim Calcs'!$C$21*'Drive Train'!$F$39</f>
        <v>11.181303046167169</v>
      </c>
      <c r="AY101" s="1">
        <f>IF(AV101&gt;='Drive Train'!$F$29,1,0)</f>
        <v>1</v>
      </c>
      <c r="AZ101" s="57">
        <f t="shared" si="127"/>
        <v>22.568462108015396</v>
      </c>
      <c r="BA101" s="63">
        <f>BA100+'DEPRECATED - DT-Prelim Calcs'!$C$11</f>
        <v>388</v>
      </c>
      <c r="BB101" s="2">
        <f>BL101/'Drive Train'!$F$35</f>
        <v>1.2947645110355226</v>
      </c>
      <c r="BC101" s="46">
        <f>BJ101*12*60/(PI() * 'Drive Train'!$F$15)/BB$2*BB101</f>
        <v>-4259.0909488908947</v>
      </c>
      <c r="BD101" s="2">
        <f>('DEPRECATED - DT-Prelim Calcs'!$C$6*BB101-BC101)/('DEPRECATED - DT-Prelim Calcs'!$C$6*BB101)*'DEPRECATED - DT-Prelim Calcs'!$C$7*BB101</f>
        <v>5.0461628068352073</v>
      </c>
      <c r="BE101" s="57">
        <f>BD101/'DEPRECATED - DT-Prelim Calcs'!$C$7*('DEPRECATED - DT-Prelim Calcs'!$C$8-'DEPRECATED - DT-Prelim Calcs'!$C$9)+'DEPRECATED - DT-Prelim Calcs'!$C$9</f>
        <v>271.34011955060464</v>
      </c>
      <c r="BF101" s="57">
        <f t="shared" si="106"/>
        <v>93</v>
      </c>
      <c r="BG101" s="2">
        <f t="shared" si="128"/>
        <v>1.9370342981997652</v>
      </c>
      <c r="BH101" s="57">
        <f>BG101*'DEPRECATED - DT-Prelim Calcs'!$C$21/BB$2/'DEPRECATED - DT-Prelim Calcs'!$C$19/'DEPRECATED - DT-Prelim Calcs'!$C$18*3.39*'DEPRECATED - DT-Prelim Calcs'!$C$20</f>
        <v>20.276476817799377</v>
      </c>
      <c r="BI101" s="46">
        <f t="shared" si="129"/>
        <v>0</v>
      </c>
      <c r="BJ101" s="57">
        <f>BH100*'DEPRECATED - DT-Prelim Calcs'!$C$11+BJ100</f>
        <v>-19.873422068948486</v>
      </c>
      <c r="BK101" s="57">
        <f>BK100+0.5*BH101*'DEPRECATED - DT-Prelim Calcs'!$C$11^2+BJ101*'DEPRECATED - DT-Prelim Calcs'!$C$11</f>
        <v>8057.7753870996858</v>
      </c>
      <c r="BL101" s="57">
        <f>MIN('Drive Train'!$F$35-BF100*'DEPRECATED - DT-Prelim Calcs'!$C$21*'Drive Train'!$F$39,BL100+BF$2)</f>
        <v>16.055079936840482</v>
      </c>
      <c r="BM101" s="57">
        <f>'Drive Train'!$F$35-BF101*'DEPRECATED - DT-Prelim Calcs'!$C$21*'Drive Train'!$F$39</f>
        <v>6.82</v>
      </c>
      <c r="BN101" s="1">
        <f>IF(BK101&gt;='Drive Train'!$F$29,1,0)</f>
        <v>1</v>
      </c>
      <c r="BO101" s="57">
        <f t="shared" si="130"/>
        <v>103.33333333333333</v>
      </c>
      <c r="BP101" s="63">
        <f>BP100+'DEPRECATED - DT-Prelim Calcs'!$C$11</f>
        <v>388</v>
      </c>
      <c r="BQ101" s="2">
        <f>CA101/'Drive Train'!$F$35</f>
        <v>0.55000000000000004</v>
      </c>
      <c r="BR101" s="46">
        <f>BY101*12*60/(PI() * 'Drive Train'!$F$15)/BQ$2*BQ101</f>
        <v>7119.8356519318504</v>
      </c>
      <c r="BS101" s="2">
        <f>('DEPRECATED - DT-Prelim Calcs'!$C$6*BQ101-BR101)/('DEPRECATED - DT-Prelim Calcs'!$C$6*BQ101)*'DEPRECATED - DT-Prelim Calcs'!$C$7*BQ101</f>
        <v>-1.893787790085508</v>
      </c>
      <c r="BT101" s="57">
        <f>BS101/'DEPRECATED - DT-Prelim Calcs'!$C$7*('DEPRECATED - DT-Prelim Calcs'!$C$8-'DEPRECATED - DT-Prelim Calcs'!$C$9)+'DEPRECATED - DT-Prelim Calcs'!$C$9</f>
        <v>-98.118661190029329</v>
      </c>
      <c r="BU101" s="57">
        <f t="shared" si="107"/>
        <v>-98.118661190029329</v>
      </c>
      <c r="BV101" s="2">
        <f t="shared" si="131"/>
        <v>-2.8415336567674698</v>
      </c>
      <c r="BW101" s="57">
        <f>BV101*'DEPRECATED - DT-Prelim Calcs'!$C$21/BQ$2/'DEPRECATED - DT-Prelim Calcs'!$C$19/'DEPRECATED - DT-Prelim Calcs'!$C$18*3.39*'DEPRECATED - DT-Prelim Calcs'!$C$20</f>
        <v>-38.896771742714833</v>
      </c>
      <c r="BX101" s="46">
        <f t="shared" si="132"/>
        <v>1</v>
      </c>
      <c r="BY101" s="57">
        <f>BW100*'DEPRECATED - DT-Prelim Calcs'!$C$11+BY100</f>
        <v>59.80647962266255</v>
      </c>
      <c r="BZ101" s="57">
        <f>BZ100+0.5*BW101*'DEPRECATED - DT-Prelim Calcs'!$C$11^2+BY101*'DEPRECATED - DT-Prelim Calcs'!$C$11</f>
        <v>-8981.3481705244121</v>
      </c>
      <c r="CA101" s="57">
        <f>MIN('Drive Train'!$F$35-BU100*'DEPRECATED - DT-Prelim Calcs'!$C$21*'Drive Train'!$F$39,CA100+BU$2)</f>
        <v>6.82</v>
      </c>
      <c r="CB101" s="57">
        <f>'Drive Train'!$F$35-BU101*'DEPRECATED - DT-Prelim Calcs'!$C$21*'Drive Train'!$F$39</f>
        <v>18.287119671401761</v>
      </c>
      <c r="CC101" s="1">
        <f>IF(BZ101&gt;='Drive Train'!$F$29,1,0)</f>
        <v>0</v>
      </c>
      <c r="CD101" s="57">
        <f t="shared" si="133"/>
        <v>-109.02073465558814</v>
      </c>
      <c r="CE101" s="63">
        <f>CE100+'DEPRECATED - DT-Prelim Calcs'!$C$11</f>
        <v>388</v>
      </c>
      <c r="CF101" s="2">
        <f>CP101/'Drive Train'!$F$35</f>
        <v>0.55000000000000004</v>
      </c>
      <c r="CG101" s="46">
        <f>CN101*12*60/(PI() * 'Drive Train'!$F$15)/CF$2*CF101</f>
        <v>-5836.9163485950176</v>
      </c>
      <c r="CH101" s="2">
        <f>('DEPRECATED - DT-Prelim Calcs'!$C$6*CF101-CG101)/('DEPRECATED - DT-Prelim Calcs'!$C$6*CF101)*'DEPRECATED - DT-Prelim Calcs'!$C$7*CF101</f>
        <v>3.9647060788206363</v>
      </c>
      <c r="CI101" s="57">
        <f>CH101/'DEPRECATED - DT-Prelim Calcs'!$C$7*('DEPRECATED - DT-Prelim Calcs'!$C$8-'DEPRECATED - DT-Prelim Calcs'!$C$9)+'DEPRECATED - DT-Prelim Calcs'!$C$9</f>
        <v>213.76713274385381</v>
      </c>
      <c r="CJ101" s="57">
        <f t="shared" si="108"/>
        <v>93</v>
      </c>
      <c r="CK101" s="2">
        <f t="shared" si="134"/>
        <v>1.5241763143494644</v>
      </c>
      <c r="CL101" s="57">
        <f>CK101*'DEPRECATED - DT-Prelim Calcs'!$C$21/CF$2/'DEPRECATED - DT-Prelim Calcs'!$C$19/'DEPRECATED - DT-Prelim Calcs'!$C$18*3.39*'DEPRECATED - DT-Prelim Calcs'!$C$20</f>
        <v>25.773080821789936</v>
      </c>
      <c r="CM101" s="46">
        <f t="shared" si="135"/>
        <v>0</v>
      </c>
      <c r="CN101" s="57">
        <f>CL100*'DEPRECATED - DT-Prelim Calcs'!$C$11+CN100</f>
        <v>-39.690938355766818</v>
      </c>
      <c r="CO101" s="57">
        <f>CO100+0.5*CL101*'DEPRECATED - DT-Prelim Calcs'!$C$11^2+CN101*'DEPRECATED - DT-Prelim Calcs'!$C$11</f>
        <v>-32137.180568454572</v>
      </c>
      <c r="CP101" s="57">
        <f>MIN('Drive Train'!$F$35-CJ100*'DEPRECATED - DT-Prelim Calcs'!$C$21*'Drive Train'!$F$39,CP100+CJ$2)</f>
        <v>6.82</v>
      </c>
      <c r="CQ101" s="57">
        <f>'Drive Train'!$F$35-CJ101*'DEPRECATED - DT-Prelim Calcs'!$C$21*'Drive Train'!$F$39</f>
        <v>6.82</v>
      </c>
      <c r="CR101" s="1">
        <f>IF(CO101&gt;='Drive Train'!$F$29,1,0)</f>
        <v>0</v>
      </c>
      <c r="CS101" s="57">
        <f t="shared" si="136"/>
        <v>103.33333333333333</v>
      </c>
      <c r="CT101" s="63">
        <f>CT100+'DEPRECATED - DT-Prelim Calcs'!$C$11</f>
        <v>388</v>
      </c>
      <c r="CU101" s="2">
        <f>DE101/'Drive Train'!$F$35</f>
        <v>0.55000000000000004</v>
      </c>
      <c r="CV101" s="46">
        <f>DC101*12*60/(PI() * 'Drive Train'!$F$15)/CU$2*CU101</f>
        <v>-30622.276295376767</v>
      </c>
      <c r="CW101" s="2">
        <f>('DEPRECATED - DT-Prelim Calcs'!$C$6*CU101-CV101)/('DEPRECATED - DT-Prelim Calcs'!$C$6*CU101)*'DEPRECATED - DT-Prelim Calcs'!$C$7*CU101</f>
        <v>15.171594910292308</v>
      </c>
      <c r="CX101" s="57">
        <f>CW101/'DEPRECATED - DT-Prelim Calcs'!$C$7*('DEPRECATED - DT-Prelim Calcs'!$C$8-'DEPRECATED - DT-Prelim Calcs'!$C$9)+'DEPRECATED - DT-Prelim Calcs'!$C$9</f>
        <v>810.38283277614244</v>
      </c>
      <c r="CY101" s="57">
        <f t="shared" si="109"/>
        <v>93</v>
      </c>
      <c r="CZ101" s="2">
        <f t="shared" si="137"/>
        <v>1.2803081040535502</v>
      </c>
      <c r="DA101" s="57">
        <f>CZ101*'DEPRECATED - DT-Prelim Calcs'!$C$21/CU$2/'DEPRECATED - DT-Prelim Calcs'!$C$19/'DEPRECATED - DT-Prelim Calcs'!$C$18*3.39*'DEPRECATED - DT-Prelim Calcs'!$C$20</f>
        <v>25.773080821789936</v>
      </c>
      <c r="DB101" s="46">
        <f t="shared" si="138"/>
        <v>0</v>
      </c>
      <c r="DC101" s="57">
        <f>DA100*'DEPRECATED - DT-Prelim Calcs'!$C$11+DC100</f>
        <v>-174.91403317409549</v>
      </c>
      <c r="DD101" s="57">
        <f>DD100+0.5*DA101*'DEPRECATED - DT-Prelim Calcs'!$C$11^2+DC101*'DEPRECATED - DT-Prelim Calcs'!$C$11</f>
        <v>-64720.235092514966</v>
      </c>
      <c r="DE101" s="57">
        <f>MIN('Drive Train'!$F$35-CY100*'DEPRECATED - DT-Prelim Calcs'!$C$21*'Drive Train'!$F$39,DE100+CY$2)</f>
        <v>6.82</v>
      </c>
      <c r="DF101" s="57">
        <f>'Drive Train'!$F$35-CY101*'DEPRECATED - DT-Prelim Calcs'!$C$21*'Drive Train'!$F$39</f>
        <v>6.82</v>
      </c>
      <c r="DG101" s="1">
        <f>IF(DD101&gt;='Drive Train'!$F$29,1,0)</f>
        <v>0</v>
      </c>
      <c r="DH101" s="57">
        <f t="shared" si="139"/>
        <v>103.33333333333333</v>
      </c>
      <c r="DI101" s="63">
        <f>DI100+'DEPRECATED - DT-Prelim Calcs'!$C$11</f>
        <v>388</v>
      </c>
      <c r="DJ101" s="2">
        <f>DT101/'Drive Train'!$F$35</f>
        <v>0.55000000000000004</v>
      </c>
      <c r="DK101" s="46">
        <f>DR101*12*60/(PI() * 'Drive Train'!$F$15)/DJ$2*DJ101</f>
        <v>1911.8261600410153</v>
      </c>
      <c r="DL101" s="2">
        <f>('DEPRECATED - DT-Prelim Calcs'!$C$6*DJ101-DK101)/('DEPRECATED - DT-Prelim Calcs'!$C$6*DJ101)*'DEPRECATED - DT-Prelim Calcs'!$C$7*DJ101</f>
        <v>0.46105327472817148</v>
      </c>
      <c r="DM101" s="57">
        <f>DL101/'DEPRECATED - DT-Prelim Calcs'!$C$7*('DEPRECATED - DT-Prelim Calcs'!$C$8-'DEPRECATED - DT-Prelim Calcs'!$C$9)+'DEPRECATED - DT-Prelim Calcs'!$C$9</f>
        <v>27.244869355860747</v>
      </c>
      <c r="DN101" s="57">
        <f t="shared" si="110"/>
        <v>27.244869355860747</v>
      </c>
      <c r="DO101" s="2">
        <f t="shared" si="140"/>
        <v>0.20656350423723563</v>
      </c>
      <c r="DP101" s="57">
        <f>DO101*'DEPRECATED - DT-Prelim Calcs'!$C$21/DJ$2/'DEPRECATED - DT-Prelim Calcs'!$C$19/'DEPRECATED - DT-Prelim Calcs'!$C$18*3.39*'DEPRECATED - DT-Prelim Calcs'!$C$20</f>
        <v>4.8235126625475688</v>
      </c>
      <c r="DQ101" s="46">
        <f t="shared" si="141"/>
        <v>0</v>
      </c>
      <c r="DR101" s="57">
        <f>DP100*'DEPRECATED - DT-Prelim Calcs'!$C$11+DR100</f>
        <v>9.4140736980025679</v>
      </c>
      <c r="DS101" s="57">
        <f>DS100+0.5*DP101*'DEPRECATED - DT-Prelim Calcs'!$C$11^2+DR101*'DEPRECATED - DT-Prelim Calcs'!$C$11</f>
        <v>-105224.38450359079</v>
      </c>
      <c r="DT101" s="57">
        <f>MIN('Drive Train'!$F$35-DN100*'DEPRECATED - DT-Prelim Calcs'!$C$21*'Drive Train'!$F$39,DT100+DN$2)</f>
        <v>6.82</v>
      </c>
      <c r="DU101" s="57">
        <f>'Drive Train'!$F$35-DN101*'DEPRECATED - DT-Prelim Calcs'!$C$21*'Drive Train'!$F$39</f>
        <v>10.765307838648356</v>
      </c>
      <c r="DV101" s="1">
        <f>IF(DS101&gt;='Drive Train'!$F$29,1,0)</f>
        <v>0</v>
      </c>
      <c r="DW101" s="57">
        <f t="shared" si="142"/>
        <v>30.272077062067499</v>
      </c>
      <c r="DX101" s="63">
        <f>DX100+'DEPRECATED - DT-Prelim Calcs'!$C$11</f>
        <v>388</v>
      </c>
      <c r="DY101" s="2">
        <f>EI101/'Drive Train'!$F$35</f>
        <v>0.55000000000000004</v>
      </c>
      <c r="DZ101" s="46">
        <f>EG101*12*60/(PI() * 'Drive Train'!$F$15)/DY$2*DY101</f>
        <v>-252768.46199244005</v>
      </c>
      <c r="EA101" s="2">
        <f>('DEPRECATED - DT-Prelim Calcs'!$C$6*DY101-DZ101)/('DEPRECATED - DT-Prelim Calcs'!$C$6*DY101)*'DEPRECATED - DT-Prelim Calcs'!$C$7*DY101</f>
        <v>115.6166807508031</v>
      </c>
      <c r="EB101" s="57">
        <f>EA101/'DEPRECATED - DT-Prelim Calcs'!$C$7*('DEPRECATED - DT-Prelim Calcs'!$C$8-'DEPRECATED - DT-Prelim Calcs'!$C$9)+'DEPRECATED - DT-Prelim Calcs'!$C$9</f>
        <v>6157.7291038705544</v>
      </c>
      <c r="EC101" s="57">
        <f t="shared" si="111"/>
        <v>93</v>
      </c>
      <c r="ED101" s="2">
        <f t="shared" si="143"/>
        <v>0.96993038185874991</v>
      </c>
      <c r="EE101" s="57">
        <f>ED101*'DEPRECATED - DT-Prelim Calcs'!$C$21/DY$2/'DEPRECATED - DT-Prelim Calcs'!$C$19/'DEPRECATED - DT-Prelim Calcs'!$C$18*3.39*'DEPRECATED - DT-Prelim Calcs'!$C$20</f>
        <v>25.773080821789936</v>
      </c>
      <c r="EF101" s="46">
        <f t="shared" si="144"/>
        <v>0</v>
      </c>
      <c r="EG101" s="57">
        <f>EE100*'DEPRECATED - DT-Prelim Calcs'!$C$11+EG100</f>
        <v>-1093.7955141248492</v>
      </c>
      <c r="EH101" s="57">
        <f>EH100+0.5*EE101*'DEPRECATED - DT-Prelim Calcs'!$C$11^2+EG101*'DEPRECATED - DT-Prelim Calcs'!$C$11</f>
        <v>-190283.01379824654</v>
      </c>
      <c r="EI101" s="57">
        <f>MIN('Drive Train'!$F$35-EC100*'DEPRECATED - DT-Prelim Calcs'!$C$21*'Drive Train'!$F$39,EI100+EC$2)</f>
        <v>6.82</v>
      </c>
      <c r="EJ101" s="57">
        <f>'Drive Train'!$F$35-EC101*'DEPRECATED - DT-Prelim Calcs'!$C$21*'Drive Train'!$F$39</f>
        <v>6.82</v>
      </c>
      <c r="EK101" s="1">
        <f>IF(EH101&gt;='Drive Train'!$F$29,1,0)</f>
        <v>0</v>
      </c>
      <c r="EL101" s="57">
        <f t="shared" si="145"/>
        <v>103.33333333333333</v>
      </c>
      <c r="EM101" s="63">
        <f>EM100+'DEPRECATED - DT-Prelim Calcs'!$C$11</f>
        <v>388</v>
      </c>
      <c r="EN101" s="2">
        <f>EX101/'Drive Train'!$F$35</f>
        <v>0.55000000000000004</v>
      </c>
      <c r="EO101" s="46">
        <f>EV101*12*60/(PI() * 'Drive Train'!$F$15)/EN$2*EN101</f>
        <v>-110788.08226519841</v>
      </c>
      <c r="EP101" s="2">
        <f>('DEPRECATED - DT-Prelim Calcs'!$C$6*EN101-EO101)/('DEPRECATED - DT-Prelim Calcs'!$C$6*EN101)*'DEPRECATED - DT-Prelim Calcs'!$C$7*EN101</f>
        <v>51.419173219348622</v>
      </c>
      <c r="EQ101" s="57">
        <f>EP101/'DEPRECATED - DT-Prelim Calcs'!$C$7*('DEPRECATED - DT-Prelim Calcs'!$C$8-'DEPRECATED - DT-Prelim Calcs'!$C$9)+'DEPRECATED - DT-Prelim Calcs'!$C$9</f>
        <v>2740.0775618433308</v>
      </c>
      <c r="ER101" s="57">
        <f t="shared" si="112"/>
        <v>93</v>
      </c>
      <c r="ES101" s="2">
        <f t="shared" si="146"/>
        <v>0.86507304327942547</v>
      </c>
      <c r="ET101" s="57">
        <f>ES101*'DEPRECATED - DT-Prelim Calcs'!$C$21/EN$2/'DEPRECATED - DT-Prelim Calcs'!$C$19/'DEPRECATED - DT-Prelim Calcs'!$C$18*3.39*'DEPRECATED - DT-Prelim Calcs'!$C$20</f>
        <v>25.773080821789936</v>
      </c>
      <c r="EU101" s="46">
        <f t="shared" si="147"/>
        <v>0</v>
      </c>
      <c r="EV101" s="57">
        <f>ET100*'DEPRECATED - DT-Prelim Calcs'!$C$11+EV100</f>
        <v>-427.58111222315586</v>
      </c>
      <c r="EW101" s="57">
        <f>EW100+0.5*ET101*'DEPRECATED - DT-Prelim Calcs'!$C$11^2+EV101*'DEPRECATED - DT-Prelim Calcs'!$C$11</f>
        <v>-220338.47061310295</v>
      </c>
      <c r="EX101" s="57">
        <f>MIN('Drive Train'!$F$35-ER100*'DEPRECATED - DT-Prelim Calcs'!$C$21*'Drive Train'!$F$39,EX100+ER$2)</f>
        <v>6.82</v>
      </c>
      <c r="EY101" s="57">
        <f>'Drive Train'!$F$35-ER101*'DEPRECATED - DT-Prelim Calcs'!$C$21*'Drive Train'!$F$39</f>
        <v>6.82</v>
      </c>
      <c r="EZ101" s="1">
        <f>IF(EW101&gt;='Drive Train'!$F$29,1,0)</f>
        <v>0</v>
      </c>
      <c r="FA101" s="57">
        <f t="shared" si="148"/>
        <v>103.33333333333333</v>
      </c>
      <c r="FB101" s="63">
        <f>FB100+'DEPRECATED - DT-Prelim Calcs'!$C$11</f>
        <v>388</v>
      </c>
      <c r="FC101" s="2">
        <f>FM101/'Drive Train'!$F$35</f>
        <v>0.55000000000000004</v>
      </c>
      <c r="FD101" s="46">
        <f>FK101*12*60/(PI() * 'Drive Train'!$F$15)/FC$2*FC101</f>
        <v>-382793.05835290393</v>
      </c>
      <c r="FE101" s="2">
        <f>('DEPRECATED - DT-Prelim Calcs'!$C$6*FC101-FD101)/('DEPRECATED - DT-Prelim Calcs'!$C$6*FC101)*'DEPRECATED - DT-Prelim Calcs'!$C$7*FC101</f>
        <v>174.40828998696031</v>
      </c>
      <c r="FF101" s="57">
        <f>FE101/'DEPRECATED - DT-Prelim Calcs'!$C$7*('DEPRECATED - DT-Prelim Calcs'!$C$8-'DEPRECATED - DT-Prelim Calcs'!$C$9)+'DEPRECATED - DT-Prelim Calcs'!$C$9</f>
        <v>9287.5894627912912</v>
      </c>
      <c r="FG101" s="57">
        <f t="shared" si="113"/>
        <v>93</v>
      </c>
      <c r="FH101" s="2">
        <f t="shared" si="149"/>
        <v>0.78067567320338405</v>
      </c>
      <c r="FI101" s="57">
        <f>FH101*'DEPRECATED - DT-Prelim Calcs'!$C$21/FC$2/'DEPRECATED - DT-Prelim Calcs'!$C$19/'DEPRECATED - DT-Prelim Calcs'!$C$18*3.39*'DEPRECATED - DT-Prelim Calcs'!$C$20</f>
        <v>25.773080821789936</v>
      </c>
      <c r="FJ101" s="46">
        <f t="shared" si="150"/>
        <v>0</v>
      </c>
      <c r="FK101" s="57">
        <f>FI100*'DEPRECATED - DT-Prelim Calcs'!$C$11+FK100</f>
        <v>-1333.2370953067093</v>
      </c>
      <c r="FL101" s="57">
        <f>FL100+0.5*FI101*'DEPRECATED - DT-Prelim Calcs'!$C$11^2+FK101*'DEPRECATED - DT-Prelim Calcs'!$C$11</f>
        <v>-351667.63825859438</v>
      </c>
      <c r="FM101" s="57">
        <f>MIN('Drive Train'!$F$35-FG100*'DEPRECATED - DT-Prelim Calcs'!$C$21*'Drive Train'!$F$39,FM100+FG$2)</f>
        <v>6.82</v>
      </c>
      <c r="FN101" s="57">
        <f>'Drive Train'!$F$35-FG101*'DEPRECATED - DT-Prelim Calcs'!$C$21*'Drive Train'!$F$39</f>
        <v>6.82</v>
      </c>
      <c r="FO101" s="1">
        <f>IF(FL101&gt;='Drive Train'!$F$29,1,0)</f>
        <v>0</v>
      </c>
      <c r="FP101" s="57">
        <f t="shared" si="151"/>
        <v>103.33333333333333</v>
      </c>
      <c r="FQ101" s="63">
        <f>FQ100+'DEPRECATED - DT-Prelim Calcs'!$C$11</f>
        <v>388</v>
      </c>
      <c r="FR101" s="2">
        <f>GB101/'Drive Train'!$F$35</f>
        <v>0.55000000000000004</v>
      </c>
      <c r="FS101" s="46">
        <f>FZ101*12*60/(PI() * 'Drive Train'!$F$15)/FR$2*FR101</f>
        <v>28132.164340206087</v>
      </c>
      <c r="FT101" s="2">
        <f>('DEPRECATED - DT-Prelim Calcs'!$C$6*FR101-FS101)/('DEPRECATED - DT-Prelim Calcs'!$C$6*FR101)*'DEPRECATED - DT-Prelim Calcs'!$C$7*FR101</f>
        <v>-11.394671868648532</v>
      </c>
      <c r="FU101" s="57">
        <f>FT101/'DEPRECATED - DT-Prelim Calcs'!$C$7*('DEPRECATED - DT-Prelim Calcs'!$C$8-'DEPRECATED - DT-Prelim Calcs'!$C$9)+'DEPRECATED - DT-Prelim Calcs'!$C$9</f>
        <v>-603.91261441809399</v>
      </c>
      <c r="FV101" s="57">
        <f t="shared" si="114"/>
        <v>-603.91261441809399</v>
      </c>
      <c r="FW101" s="2">
        <f t="shared" si="152"/>
        <v>-15.139441239415351</v>
      </c>
      <c r="FX101" s="57">
        <f>FW101*'DEPRECATED - DT-Prelim Calcs'!$C$21/FR$2/'DEPRECATED - DT-Prelim Calcs'!$C$19/'DEPRECATED - DT-Prelim Calcs'!$C$18*3.39*'DEPRECATED - DT-Prelim Calcs'!$C$20</f>
        <v>-548.57270258985147</v>
      </c>
      <c r="FY101" s="46">
        <f t="shared" si="153"/>
        <v>1</v>
      </c>
      <c r="FZ101" s="57">
        <f>FX100*'DEPRECATED - DT-Prelim Calcs'!$C$11+FZ100</f>
        <v>89.272526081588055</v>
      </c>
      <c r="GA101" s="57">
        <f>GA100+0.5*FX101*'DEPRECATED - DT-Prelim Calcs'!$C$11^2+FZ101*'DEPRECATED - DT-Prelim Calcs'!$C$11</f>
        <v>-345188.57944834518</v>
      </c>
      <c r="GB101" s="57">
        <f>MIN('Drive Train'!$F$35-FV100*'DEPRECATED - DT-Prelim Calcs'!$C$21*'Drive Train'!$F$39,GB100+FV$2)</f>
        <v>6.82</v>
      </c>
      <c r="GC101" s="57">
        <f>'Drive Train'!$F$35-FV101*'DEPRECATED - DT-Prelim Calcs'!$C$21*'Drive Train'!$F$39</f>
        <v>48.634756865085635</v>
      </c>
      <c r="GD101" s="1">
        <f>IF(GA101&gt;='Drive Train'!$F$29,1,0)</f>
        <v>0</v>
      </c>
      <c r="GE101" s="57">
        <f t="shared" si="154"/>
        <v>-671.01401602010446</v>
      </c>
      <c r="GF101" s="63">
        <f>GF100+'DEPRECATED - DT-Prelim Calcs'!$C$11</f>
        <v>388</v>
      </c>
      <c r="GG101" s="2">
        <f>GQ101/'Drive Train'!$F$35</f>
        <v>0.85483870967741948</v>
      </c>
      <c r="GH101" s="46">
        <f>GO101*12*60/(PI() * 'Drive Train'!$F$15)/GG$2*GG101</f>
        <v>-164660.70753171883</v>
      </c>
      <c r="GI101" s="2">
        <f>('DEPRECATED - DT-Prelim Calcs'!$C$6*GG101-GH101)/('DEPRECATED - DT-Prelim Calcs'!$C$6*GG101)*'DEPRECATED - DT-Prelim Calcs'!$C$7*GG101</f>
        <v>76.512751375020969</v>
      </c>
      <c r="GJ101" s="57">
        <f>GI101/'DEPRECATED - DT-Prelim Calcs'!$C$7*('DEPRECATED - DT-Prelim Calcs'!$C$8-'DEPRECATED - DT-Prelim Calcs'!$C$9)+'DEPRECATED - DT-Prelim Calcs'!$C$9</f>
        <v>4075.9721997573401</v>
      </c>
      <c r="GK101" s="57">
        <f t="shared" si="155"/>
        <v>29.999999999999982</v>
      </c>
      <c r="GL101" s="2">
        <f t="shared" si="156"/>
        <v>0.99579519204165001</v>
      </c>
      <c r="GM101" s="57">
        <f>GL101*'DEPRECATED - DT-Prelim Calcs'!$C$21/GG$2/'DEPRECATED - DT-Prelim Calcs'!$C$19/'DEPRECATED - DT-Prelim Calcs'!$C$18*3.39*'DEPRECATED - DT-Prelim Calcs'!$C$20</f>
        <v>25.773080821789936</v>
      </c>
      <c r="GN101" s="46">
        <f t="shared" si="157"/>
        <v>0</v>
      </c>
      <c r="GO101" s="57">
        <f>GM100*'DEPRECATED - DT-Prelim Calcs'!$C$11+GO100</f>
        <v>-470.66423730939346</v>
      </c>
      <c r="GP101" s="57">
        <f>GP100+0.5*GM101*'DEPRECATED - DT-Prelim Calcs'!$C$11^2+GO101*'DEPRECATED - DT-Prelim Calcs'!$C$11</f>
        <v>-185732.66434440896</v>
      </c>
      <c r="GQ101" s="57">
        <f>MIN('Drive Train'!$F$35-GK100*'DEPRECATED - DT-Prelim Calcs'!$C$21*'Drive Train'!$F$39,GQ100+GK$2)</f>
        <v>10.600000000000001</v>
      </c>
      <c r="GR101" s="57">
        <f>'Drive Train'!$F$35-GK101*'DEPRECATED - DT-Prelim Calcs'!$C$21*'Drive Train'!$F$39</f>
        <v>10.600000000000001</v>
      </c>
      <c r="GS101" s="1">
        <f>IF(GP101&gt;='Drive Train'!$F$29,1,0)</f>
        <v>0</v>
      </c>
      <c r="GT101" s="57">
        <f t="shared" si="158"/>
        <v>33.333333333333314</v>
      </c>
      <c r="GU101" s="63">
        <f>GU100+'DEPRECATED - DT-Prelim Calcs'!$C$11</f>
        <v>388</v>
      </c>
      <c r="GV101" s="2">
        <f>HF101/'Drive Train'!$F$35</f>
        <v>0.83870967741935498</v>
      </c>
      <c r="GW101" s="46">
        <f>HD101*12*60/(PI() * 'Drive Train'!$F$15)/GV$2*GV101</f>
        <v>-114687.10483648871</v>
      </c>
      <c r="GX101" s="2">
        <f>('DEPRECATED - DT-Prelim Calcs'!$C$6*GV101-GW101)/('DEPRECATED - DT-Prelim Calcs'!$C$6*GV101)*'DEPRECATED - DT-Prelim Calcs'!$C$7*GV101</f>
        <v>53.877936224257532</v>
      </c>
      <c r="GY101" s="57">
        <f>GX101/'DEPRECATED - DT-Prelim Calcs'!$C$7*('DEPRECATED - DT-Prelim Calcs'!$C$8-'DEPRECATED - DT-Prelim Calcs'!$C$9)+'DEPRECATED - DT-Prelim Calcs'!$C$9</f>
        <v>2870.9735342623408</v>
      </c>
      <c r="GZ101" s="57">
        <f t="shared" si="115"/>
        <v>33.333333333333314</v>
      </c>
      <c r="HA101" s="2">
        <f t="shared" si="159"/>
        <v>0.99579519204165001</v>
      </c>
      <c r="HB101" s="57">
        <f>HA101*'DEPRECATED - DT-Prelim Calcs'!$C$21/GV$2/'DEPRECATED - DT-Prelim Calcs'!$C$19/'DEPRECATED - DT-Prelim Calcs'!$C$18*3.39*'DEPRECATED - DT-Prelim Calcs'!$C$20</f>
        <v>25.773080821789936</v>
      </c>
      <c r="HC101" s="46">
        <f t="shared" si="160"/>
        <v>0</v>
      </c>
      <c r="HD101" s="57">
        <f>HB100*'DEPRECATED - DT-Prelim Calcs'!$C$11+HD100</f>
        <v>-334.12451292917774</v>
      </c>
      <c r="HE101" s="57">
        <f>HE100+0.5*HB101*'DEPRECATED - DT-Prelim Calcs'!$C$11^2+HD101*'DEPRECATED - DT-Prelim Calcs'!$C$11</f>
        <v>-172537.44369907471</v>
      </c>
      <c r="HF101" s="57">
        <f>MIN('Drive Train'!$F$35-GZ100*'DEPRECATED - DT-Prelim Calcs'!$C$21*'Drive Train'!$F$39,HF100+GZ$2)</f>
        <v>10.400000000000002</v>
      </c>
      <c r="HG101" s="57">
        <f>'Drive Train'!$F$35-GZ101*'DEPRECATED - DT-Prelim Calcs'!$C$21*'Drive Train'!$F$39</f>
        <v>10.400000000000002</v>
      </c>
      <c r="HH101" s="1">
        <f>IF(HE101&gt;='Drive Train'!$F$29,1,0)</f>
        <v>0</v>
      </c>
      <c r="HI101" s="57">
        <f t="shared" si="161"/>
        <v>37.037037037037017</v>
      </c>
      <c r="HJ101" s="63">
        <f>HJ100+'DEPRECATED - DT-Prelim Calcs'!$C$11</f>
        <v>388</v>
      </c>
      <c r="HK101" s="2">
        <f>HU101/'Drive Train'!$F$35</f>
        <v>0.82258064516129037</v>
      </c>
      <c r="HL101" s="46">
        <f>HS101*12*60/(PI() * 'Drive Train'!$F$15)/HK$2*HK101</f>
        <v>-59031.208432753781</v>
      </c>
      <c r="HM101" s="2">
        <f>('DEPRECATED - DT-Prelim Calcs'!$C$6*HK101-HL101)/('DEPRECATED - DT-Prelim Calcs'!$C$6*HK101)*'DEPRECATED - DT-Prelim Calcs'!$C$7*HK101</f>
        <v>28.673828796290231</v>
      </c>
      <c r="HN101" s="57">
        <f>HM101/'DEPRECATED - DT-Prelim Calcs'!$C$7*('DEPRECATED - DT-Prelim Calcs'!$C$8-'DEPRECATED - DT-Prelim Calcs'!$C$9)+'DEPRECATED - DT-Prelim Calcs'!$C$9</f>
        <v>1529.1947031386044</v>
      </c>
      <c r="HO101" s="57">
        <f t="shared" si="116"/>
        <v>36.66666666666665</v>
      </c>
      <c r="HP101" s="2">
        <f t="shared" si="162"/>
        <v>0.99579519204165001</v>
      </c>
      <c r="HQ101" s="57">
        <f>HP101*'DEPRECATED - DT-Prelim Calcs'!$C$21/HK$2/'DEPRECATED - DT-Prelim Calcs'!$C$19/'DEPRECATED - DT-Prelim Calcs'!$C$18*3.39*'DEPRECATED - DT-Prelim Calcs'!$C$20</f>
        <v>25.773080821789936</v>
      </c>
      <c r="HR101" s="46">
        <f t="shared" si="163"/>
        <v>0</v>
      </c>
      <c r="HS101" s="57">
        <f>HQ100*'DEPRECATED - DT-Prelim Calcs'!$C$11+HS100</f>
        <v>-175.35113869993972</v>
      </c>
      <c r="HT101" s="57">
        <f>HT100+0.5*HQ101*'DEPRECATED - DT-Prelim Calcs'!$C$11^2+HS101*'DEPRECATED - DT-Prelim Calcs'!$C$11</f>
        <v>-173676.5894440212</v>
      </c>
      <c r="HU101" s="57">
        <f>MIN('Drive Train'!$F$35-HO100*'DEPRECATED - DT-Prelim Calcs'!$C$21*'Drive Train'!$F$39,HU100+HO$2)</f>
        <v>10.200000000000001</v>
      </c>
      <c r="HV101" s="57">
        <f>'Drive Train'!$F$35-HO101*'DEPRECATED - DT-Prelim Calcs'!$C$21*'Drive Train'!$F$39</f>
        <v>10.200000000000001</v>
      </c>
      <c r="HW101" s="1">
        <f>IF(HT101&gt;='Drive Train'!$F$29,1,0)</f>
        <v>0</v>
      </c>
      <c r="HX101" s="57">
        <f t="shared" si="164"/>
        <v>40.740740740740726</v>
      </c>
      <c r="HY101" s="63">
        <f>HY100+'DEPRECATED - DT-Prelim Calcs'!$C$11</f>
        <v>388</v>
      </c>
      <c r="HZ101" s="2">
        <f>IJ101/'Drive Train'!$F$35</f>
        <v>0.80645161290322598</v>
      </c>
      <c r="IA101" s="46">
        <f>IH101*12*60/(PI() * 'Drive Train'!$F$15)/HZ$2*HZ101</f>
        <v>-224638.9653699192</v>
      </c>
      <c r="IB101" s="2">
        <f>('DEPRECATED - DT-Prelim Calcs'!$C$6*HZ101-IA101)/('DEPRECATED - DT-Prelim Calcs'!$C$6*HZ101)*'DEPRECATED - DT-Prelim Calcs'!$C$7*HZ101</f>
        <v>103.51576349807338</v>
      </c>
      <c r="IC101" s="57">
        <f>IB101/'DEPRECATED - DT-Prelim Calcs'!$C$7*('DEPRECATED - DT-Prelim Calcs'!$C$8-'DEPRECATED - DT-Prelim Calcs'!$C$9)+'DEPRECATED - DT-Prelim Calcs'!$C$9</f>
        <v>5513.5184468061479</v>
      </c>
      <c r="ID101" s="57">
        <f t="shared" si="117"/>
        <v>39.999999999999986</v>
      </c>
      <c r="IE101" s="2">
        <f t="shared" si="165"/>
        <v>0.99579519204165001</v>
      </c>
      <c r="IF101" s="57">
        <f>IE101*'DEPRECATED - DT-Prelim Calcs'!$C$21/HZ$2/'DEPRECATED - DT-Prelim Calcs'!$C$19/'DEPRECATED - DT-Prelim Calcs'!$C$18*3.39*'DEPRECATED - DT-Prelim Calcs'!$C$20</f>
        <v>25.773080821789936</v>
      </c>
      <c r="IG101" s="46">
        <f t="shared" si="166"/>
        <v>0</v>
      </c>
      <c r="IH101" s="57">
        <f>IF100*'DEPRECATED - DT-Prelim Calcs'!$C$11+IH100</f>
        <v>-680.63171004268679</v>
      </c>
      <c r="II101" s="57">
        <f>II100+0.5*IF101*'DEPRECATED - DT-Prelim Calcs'!$C$11^2+IH101*'DEPRECATED - DT-Prelim Calcs'!$C$11</f>
        <v>-165421.79060603745</v>
      </c>
      <c r="IJ101" s="57">
        <f>MIN('Drive Train'!$F$35-ID100*'DEPRECATED - DT-Prelim Calcs'!$C$21*'Drive Train'!$F$39,IJ100+ID$2)</f>
        <v>10.000000000000002</v>
      </c>
      <c r="IK101" s="57">
        <f>'Drive Train'!$F$35-ID101*'DEPRECATED - DT-Prelim Calcs'!$C$21*'Drive Train'!$F$39</f>
        <v>10.000000000000002</v>
      </c>
      <c r="IL101" s="1">
        <f>IF(II101&gt;='Drive Train'!$F$29,1,0)</f>
        <v>0</v>
      </c>
      <c r="IM101" s="57">
        <f t="shared" si="167"/>
        <v>44.444444444444429</v>
      </c>
      <c r="IN101" s="63">
        <f>IN100+'DEPRECATED - DT-Prelim Calcs'!$C$11</f>
        <v>388</v>
      </c>
      <c r="IO101" s="2">
        <f>IY101/'Drive Train'!$F$35</f>
        <v>0.79032258064516137</v>
      </c>
      <c r="IP101" s="46">
        <f>IW101*12*60/(PI() * 'Drive Train'!$F$15)/IO$2*IO101</f>
        <v>6836.4097606976475</v>
      </c>
      <c r="IQ101" s="2">
        <f>('DEPRECATED - DT-Prelim Calcs'!$C$6*IO101-IP101)/('DEPRECATED - DT-Prelim Calcs'!$C$6*IO101)*'DEPRECATED - DT-Prelim Calcs'!$C$7*IO101</f>
        <v>-1.1864572003977558</v>
      </c>
      <c r="IR101" s="57">
        <f>IQ101/'DEPRECATED - DT-Prelim Calcs'!$C$7*('DEPRECATED - DT-Prelim Calcs'!$C$8-'DEPRECATED - DT-Prelim Calcs'!$C$9)+'DEPRECATED - DT-Prelim Calcs'!$C$9</f>
        <v>-60.462845979681354</v>
      </c>
      <c r="IS101" s="57">
        <f t="shared" si="118"/>
        <v>-60.462845979681354</v>
      </c>
      <c r="IT101" s="2">
        <f t="shared" si="168"/>
        <v>-1.8197554894354666</v>
      </c>
      <c r="IU101" s="57">
        <f>IT101*'DEPRECATED - DT-Prelim Calcs'!$C$21/IO$2/'DEPRECATED - DT-Prelim Calcs'!$C$19/'DEPRECATED - DT-Prelim Calcs'!$C$18*3.39*'DEPRECATED - DT-Prelim Calcs'!$C$20</f>
        <v>-47.098746489182197</v>
      </c>
      <c r="IV101" s="46">
        <f t="shared" si="169"/>
        <v>1</v>
      </c>
      <c r="IW101" s="57">
        <f>IU100*'DEPRECATED - DT-Prelim Calcs'!$C$11+IW100</f>
        <v>21.136306511595421</v>
      </c>
      <c r="IX101" s="57">
        <f>IX100+0.5*IU101*'DEPRECATED - DT-Prelim Calcs'!$C$11^2+IW101*'DEPRECATED - DT-Prelim Calcs'!$C$11</f>
        <v>-185020.60468149904</v>
      </c>
      <c r="IY101" s="57">
        <f>MIN('Drive Train'!$F$35-IS100*'DEPRECATED - DT-Prelim Calcs'!$C$21*'Drive Train'!$F$39,IY100+IS$2)</f>
        <v>9.8000000000000007</v>
      </c>
      <c r="IZ101" s="57">
        <f>'Drive Train'!$F$35-IS101*'DEPRECATED - DT-Prelim Calcs'!$C$21*'Drive Train'!$F$39</f>
        <v>16.027770758780882</v>
      </c>
      <c r="JA101" s="1">
        <f>IF(IX101&gt;='Drive Train'!$F$29,1,0)</f>
        <v>0</v>
      </c>
      <c r="JB101" s="57">
        <f t="shared" si="170"/>
        <v>-67.180939977423733</v>
      </c>
      <c r="JC101" s="63">
        <f>JC100+'DEPRECATED - DT-Prelim Calcs'!$C$11</f>
        <v>388</v>
      </c>
      <c r="JD101" s="2">
        <f>JN101/'Drive Train'!$F$35</f>
        <v>0.77419354838709686</v>
      </c>
      <c r="JE101" s="46">
        <f>JL101*12*60/(PI() * 'Drive Train'!$F$15)/JD$2*JD101</f>
        <v>15061.965647059329</v>
      </c>
      <c r="JF101" s="2">
        <f>('DEPRECATED - DT-Prelim Calcs'!$C$6*JD101-JE101)/('DEPRECATED - DT-Prelim Calcs'!$C$6*JD101)*'DEPRECATED - DT-Prelim Calcs'!$C$7*JD101</f>
        <v>-4.944575764036812</v>
      </c>
      <c r="JG101" s="57">
        <f>JF101/'DEPRECATED - DT-Prelim Calcs'!$C$7*('DEPRECATED - DT-Prelim Calcs'!$C$8-'DEPRECATED - DT-Prelim Calcs'!$C$9)+'DEPRECATED - DT-Prelim Calcs'!$C$9</f>
        <v>-260.53197947133737</v>
      </c>
      <c r="JH101" s="57">
        <f t="shared" si="119"/>
        <v>-260.53197947133737</v>
      </c>
      <c r="JI101" s="2">
        <f t="shared" si="171"/>
        <v>-6.3689257791835292</v>
      </c>
      <c r="JJ101" s="57">
        <f>JI101*'DEPRECATED - DT-Prelim Calcs'!$C$21/JD$2/'DEPRECATED - DT-Prelim Calcs'!$C$19/'DEPRECATED - DT-Prelim Calcs'!$C$18*3.39*'DEPRECATED - DT-Prelim Calcs'!$C$20</f>
        <v>-164.83995922729153</v>
      </c>
      <c r="JK101" s="46">
        <f t="shared" si="172"/>
        <v>1</v>
      </c>
      <c r="JL101" s="57">
        <f>JJ100*'DEPRECATED - DT-Prelim Calcs'!$C$11+JL100</f>
        <v>47.537628035726307</v>
      </c>
      <c r="JM101" s="57">
        <f>JM100+0.5*JJ101*'DEPRECATED - DT-Prelim Calcs'!$C$11^2+JL101*'DEPRECATED - DT-Prelim Calcs'!$C$11</f>
        <v>-215951.89805552995</v>
      </c>
      <c r="JN101" s="57">
        <f>MIN('Drive Train'!$F$35-JH100*'DEPRECATED - DT-Prelim Calcs'!$C$21*'Drive Train'!$F$39,JN100+JH$2)</f>
        <v>9.6000000000000014</v>
      </c>
      <c r="JO101" s="57">
        <f>'Drive Train'!$F$35-JH101*'DEPRECATED - DT-Prelim Calcs'!$C$21*'Drive Train'!$F$39</f>
        <v>28.031918768280242</v>
      </c>
      <c r="JP101" s="1">
        <f>IF(JM101&gt;='Drive Train'!$F$29,1,0)</f>
        <v>0</v>
      </c>
      <c r="JQ101" s="57">
        <f>MIN(JG101,'DEPRECATED - DT-Prelim Calcs'!$C$10)*'DEPRECATED - DT-Prelim Calcs'!$C$11*1000/60/60</f>
        <v>-289.47997719037483</v>
      </c>
      <c r="JR101" s="63">
        <f>JR100+'DEPRECATED - DT-Prelim Calcs'!$C$11</f>
        <v>388</v>
      </c>
      <c r="JS101" s="2">
        <f>KC101/'Drive Train'!$F$35</f>
        <v>0.75806451612903225</v>
      </c>
      <c r="JT101" s="46">
        <f>KA101*12*60/(PI() * 'Drive Train'!$F$15)/JS$2*JS101</f>
        <v>-148209.86344502642</v>
      </c>
      <c r="JU101" s="2">
        <f>('DEPRECATED - DT-Prelim Calcs'!$C$6*JS101-JT101)/('DEPRECATED - DT-Prelim Calcs'!$C$6*JS101)*'DEPRECATED - DT-Prelim Calcs'!$C$7*JS101</f>
        <v>68.84115141304801</v>
      </c>
      <c r="JV101" s="57">
        <f>JU101/'DEPRECATED - DT-Prelim Calcs'!$C$7*('DEPRECATED - DT-Prelim Calcs'!$C$8-'DEPRECATED - DT-Prelim Calcs'!$C$9)+'DEPRECATED - DT-Prelim Calcs'!$C$9</f>
        <v>3667.5629569684893</v>
      </c>
      <c r="JW101" s="57">
        <f t="shared" si="120"/>
        <v>49.999999999999993</v>
      </c>
      <c r="JX101" s="2">
        <f t="shared" si="173"/>
        <v>0.99579519204165001</v>
      </c>
      <c r="JY101" s="57">
        <f>JX101*'DEPRECATED - DT-Prelim Calcs'!$C$21/JS$2/'DEPRECATED - DT-Prelim Calcs'!$C$19/'DEPRECATED - DT-Prelim Calcs'!$C$18*3.39*'DEPRECATED - DT-Prelim Calcs'!$C$20</f>
        <v>25.773080821789936</v>
      </c>
      <c r="JZ101" s="46">
        <f t="shared" si="174"/>
        <v>0</v>
      </c>
      <c r="KA101" s="57">
        <f>JY100*'DEPRECATED - DT-Prelim Calcs'!$C$11+KA100</f>
        <v>-477.72321015078865</v>
      </c>
      <c r="KB101" s="57">
        <f>KB100+0.5*JY101*'DEPRECATED - DT-Prelim Calcs'!$C$11^2+KA101*'DEPRECATED - DT-Prelim Calcs'!$C$11</f>
        <v>-215931.22688999152</v>
      </c>
      <c r="KC101" s="57">
        <f>MIN('Drive Train'!$F$35-JW100*'DEPRECATED - DT-Prelim Calcs'!$C$21*'Drive Train'!$F$39,KC100+JW$2)</f>
        <v>9.4</v>
      </c>
      <c r="KD101" s="57">
        <f>'Drive Train'!$F$35-JW101*'DEPRECATED - DT-Prelim Calcs'!$C$21*'Drive Train'!$F$39</f>
        <v>9.4</v>
      </c>
      <c r="KE101" s="1">
        <f>IF(KB101&gt;='Drive Train'!$F$29,1,0)</f>
        <v>0</v>
      </c>
      <c r="KF101" s="57">
        <f>MIN(JV101,'DEPRECATED - DT-Prelim Calcs'!$C$10)*'DEPRECATED - DT-Prelim Calcs'!$C$11*1000/60/60</f>
        <v>103.33333333333333</v>
      </c>
      <c r="KG101" s="63">
        <f>KG100+'DEPRECATED - DT-Prelim Calcs'!$C$11</f>
        <v>388</v>
      </c>
      <c r="KH101" s="2">
        <f>KR101/'Drive Train'!$F$35</f>
        <v>0.74193548387096786</v>
      </c>
      <c r="KI101" s="46">
        <f>KP101*12*60/(PI() * 'Drive Train'!$F$15)/KH$2*KH101</f>
        <v>27933.770031428798</v>
      </c>
      <c r="KJ101" s="2">
        <f>('DEPRECATED - DT-Prelim Calcs'!$C$6*KH101-KI101)/('DEPRECATED - DT-Prelim Calcs'!$C$6*KH101)*'DEPRECATED - DT-Prelim Calcs'!$C$7*KH101</f>
        <v>-10.842401858306879</v>
      </c>
      <c r="KK101" s="57">
        <f>KJ101/'DEPRECATED - DT-Prelim Calcs'!$C$7*('DEPRECATED - DT-Prelim Calcs'!$C$8-'DEPRECATED - DT-Prelim Calcs'!$C$9)+'DEPRECATED - DT-Prelim Calcs'!$C$9</f>
        <v>-574.51168399202174</v>
      </c>
      <c r="KL101" s="57">
        <f t="shared" si="121"/>
        <v>-574.51168399202174</v>
      </c>
      <c r="KM101" s="2">
        <f t="shared" si="175"/>
        <v>-13.59883860475829</v>
      </c>
      <c r="KN101" s="57">
        <f>KM101*'DEPRECATED - DT-Prelim Calcs'!$C$21/KH$2/'DEPRECATED - DT-Prelim Calcs'!$C$19/'DEPRECATED - DT-Prelim Calcs'!$C$18*3.39*'DEPRECATED - DT-Prelim Calcs'!$C$20</f>
        <v>-351.96390708045635</v>
      </c>
      <c r="KO101" s="46">
        <f t="shared" si="176"/>
        <v>1</v>
      </c>
      <c r="KP101" s="57">
        <f>KN100*'DEPRECATED - DT-Prelim Calcs'!$C$11+KP100</f>
        <v>91.995972452963017</v>
      </c>
      <c r="KQ101" s="57">
        <f>KQ100+0.5*KN101*'DEPRECATED - DT-Prelim Calcs'!$C$11^2+KP101*'DEPRECATED - DT-Prelim Calcs'!$C$11</f>
        <v>-184492.31934993761</v>
      </c>
      <c r="KR101" s="57">
        <f>MIN('Drive Train'!$F$35-KL100*'DEPRECATED - DT-Prelim Calcs'!$C$21*'Drive Train'!$F$39,KR100+KL$2)</f>
        <v>9.2000000000000011</v>
      </c>
      <c r="KS101" s="57">
        <f>'Drive Train'!$F$35-KL101*'DEPRECATED - DT-Prelim Calcs'!$C$21*'Drive Train'!$F$39</f>
        <v>46.8707010395213</v>
      </c>
      <c r="KT101" s="1">
        <f>IF(KQ101&gt;='Drive Train'!$F$29,1,0)</f>
        <v>0</v>
      </c>
      <c r="KU101" s="57">
        <f>MIN(KK101,'DEPRECATED - DT-Prelim Calcs'!$C$10)*'DEPRECATED - DT-Prelim Calcs'!$C$11*1000/60/60</f>
        <v>-638.34631554669079</v>
      </c>
      <c r="KV101" s="63">
        <f>KV100+'DEPRECATED - DT-Prelim Calcs'!$C$11</f>
        <v>388</v>
      </c>
      <c r="KW101" s="2">
        <f>LG101/'Drive Train'!$F$35</f>
        <v>0.72580645161290325</v>
      </c>
      <c r="KX101" s="46">
        <f>LE101*12*60/(PI() * 'Drive Train'!$F$15)/KW$2*KW101</f>
        <v>-46123.744462695584</v>
      </c>
      <c r="KY101" s="2">
        <f>('DEPRECATED - DT-Prelim Calcs'!$C$6*KW101-KX101)/('DEPRECATED - DT-Prelim Calcs'!$C$6*KW101)*'DEPRECATED - DT-Prelim Calcs'!$C$7*KW101</f>
        <v>22.604395078423938</v>
      </c>
      <c r="KZ101" s="57">
        <f>KY101/'DEPRECATED - DT-Prelim Calcs'!$C$7*('DEPRECATED - DT-Prelim Calcs'!$C$8-'DEPRECATED - DT-Prelim Calcs'!$C$9)+'DEPRECATED - DT-Prelim Calcs'!$C$9</f>
        <v>1206.0792068721128</v>
      </c>
      <c r="LA101" s="57">
        <f t="shared" si="122"/>
        <v>56.666666666666664</v>
      </c>
      <c r="LB101" s="2">
        <f t="shared" si="177"/>
        <v>0.99579519204165001</v>
      </c>
      <c r="LC101" s="57">
        <f>LB101*'DEPRECATED - DT-Prelim Calcs'!$C$21/KW$2/'DEPRECATED - DT-Prelim Calcs'!$C$19/'DEPRECATED - DT-Prelim Calcs'!$C$18*3.39*'DEPRECATED - DT-Prelim Calcs'!$C$20</f>
        <v>25.773080821789936</v>
      </c>
      <c r="LD101" s="46">
        <f t="shared" si="178"/>
        <v>0</v>
      </c>
      <c r="LE101" s="57">
        <f>LC100*'DEPRECATED - DT-Prelim Calcs'!$C$11+LE100</f>
        <v>-155.27771672559231</v>
      </c>
      <c r="LF101" s="57">
        <f>LF100+0.5*LC101*'DEPRECATED - DT-Prelim Calcs'!$C$11^2+LE101*'DEPRECATED - DT-Prelim Calcs'!$C$11</f>
        <v>-204998.7044040506</v>
      </c>
      <c r="LG101" s="57">
        <f>MIN('Drive Train'!$F$35-LA100*'DEPRECATED - DT-Prelim Calcs'!$C$21*'Drive Train'!$F$39,LG100+LA$2)</f>
        <v>9</v>
      </c>
      <c r="LH101" s="57">
        <f>'Drive Train'!$F$35-LA101*'DEPRECATED - DT-Prelim Calcs'!$C$21*'Drive Train'!$F$39</f>
        <v>9</v>
      </c>
      <c r="LI101" s="1">
        <f>IF(LF101&gt;='Drive Train'!$F$29,1,0)</f>
        <v>0</v>
      </c>
      <c r="LJ101" s="57">
        <f>MIN(KZ101,'DEPRECATED - DT-Prelim Calcs'!$C$10)*'DEPRECATED - DT-Prelim Calcs'!$C$11*1000/60/60</f>
        <v>103.33333333333333</v>
      </c>
      <c r="LK101" s="63">
        <f>LK100+'DEPRECATED - DT-Prelim Calcs'!$C$11</f>
        <v>388</v>
      </c>
      <c r="LL101" s="2">
        <f>LV101/'Drive Train'!$F$35</f>
        <v>0.70967741935483875</v>
      </c>
      <c r="LM101" s="46">
        <f>LT101*12*60/(PI() * 'Drive Train'!$F$15)/LL$2*LL101</f>
        <v>-205620.32442279658</v>
      </c>
      <c r="LN101" s="2">
        <f>('DEPRECATED - DT-Prelim Calcs'!$C$6*LL101-LM101)/('DEPRECATED - DT-Prelim Calcs'!$C$6*LL101)*'DEPRECATED - DT-Prelim Calcs'!$C$7*LL101</f>
        <v>94.683114674254867</v>
      </c>
      <c r="LO101" s="57">
        <f>LN101/'DEPRECATED - DT-Prelim Calcs'!$C$7*('DEPRECATED - DT-Prelim Calcs'!$C$8-'DEPRECATED - DT-Prelim Calcs'!$C$9)+'DEPRECATED - DT-Prelim Calcs'!$C$9</f>
        <v>5043.2990094219494</v>
      </c>
      <c r="LP101" s="57">
        <f t="shared" si="123"/>
        <v>60</v>
      </c>
      <c r="LQ101" s="2">
        <f t="shared" si="179"/>
        <v>0.99579519204165001</v>
      </c>
      <c r="LR101" s="57">
        <f>LQ101*'DEPRECATED - DT-Prelim Calcs'!$C$21/LL$2/'DEPRECATED - DT-Prelim Calcs'!$C$19/'DEPRECATED - DT-Prelim Calcs'!$C$18*3.39*'DEPRECATED - DT-Prelim Calcs'!$C$20</f>
        <v>25.773080821789936</v>
      </c>
      <c r="LS101" s="46">
        <f t="shared" si="180"/>
        <v>0</v>
      </c>
      <c r="LT101" s="57">
        <f>LR100*'DEPRECATED - DT-Prelim Calcs'!$C$11+LT100</f>
        <v>-707.96282948425983</v>
      </c>
      <c r="LU101" s="57">
        <f>LU100+0.5*LR101*'DEPRECATED - DT-Prelim Calcs'!$C$11^2+LT101*'DEPRECATED - DT-Prelim Calcs'!$C$11</f>
        <v>-198525.88854939514</v>
      </c>
      <c r="LV101" s="57">
        <f>MIN('Drive Train'!$F$35-LP100*'DEPRECATED - DT-Prelim Calcs'!$C$21*'Drive Train'!$F$39,LV100+LP$2)</f>
        <v>8.8000000000000007</v>
      </c>
      <c r="LW101" s="57">
        <f>'Drive Train'!$F$35-LP101*'DEPRECATED - DT-Prelim Calcs'!$C$21*'Drive Train'!$F$39</f>
        <v>8.8000000000000007</v>
      </c>
      <c r="LX101" s="1">
        <f>IF(LU101&gt;='Drive Train'!$F$29,1,0)</f>
        <v>0</v>
      </c>
      <c r="LY101" s="57">
        <f>MIN(LO101,'DEPRECATED - DT-Prelim Calcs'!$C$10)*'DEPRECATED - DT-Prelim Calcs'!$C$11*1000/60/60</f>
        <v>103.33333333333333</v>
      </c>
      <c r="LZ101" s="63">
        <f>LZ100+'DEPRECATED - DT-Prelim Calcs'!$C$11</f>
        <v>388</v>
      </c>
    </row>
    <row r="102" spans="18:338" x14ac:dyDescent="0.2">
      <c r="R102" s="63">
        <f>R101+'DEPRECATED - DT-Prelim Calcs'!$C$11</f>
        <v>392</v>
      </c>
      <c r="S102" s="2">
        <f>AG102/'Drive Train'!$F$35</f>
        <v>0</v>
      </c>
      <c r="T102" s="46">
        <f>AE102*12*60/(PI() * 'Drive Train'!$F$15)/S$2*ABS(S102)</f>
        <v>0</v>
      </c>
      <c r="U102" s="2">
        <f>IF(OR(AD101=1,AND($C$32=Motors!$C$32,'DEPRECATED - DT-Prelim Calcs'!AI101=1)),0,IF(AG102=0,-(V101+$C$9)/($C$8-$C$9)*$C$7,($C$6*S102-T102)/($C$6*S102)*$C$7*S102))</f>
        <v>0</v>
      </c>
      <c r="V102" s="57">
        <f>IF(AND(AD101=1,AI101=1),0,ABS(U102/$C$7*($C$8-$C$9)+$C$9) *'Drive Train'!$AA$49 + V101*(1-'Drive Train'!$AA$49))</f>
        <v>0</v>
      </c>
      <c r="W102" s="57">
        <f t="shared" si="96"/>
        <v>0</v>
      </c>
      <c r="X102" s="2">
        <f>MAX(MIN(IF(AND(AI101=1,AG102&lt;0),-1,1)*(W102-$C$9)/($C$8-$C$9)*$C$7-$C$29*AE102/T$2 -  AI101*$C$29/2,X$2),MAX(X$4:X101)*-1)</f>
        <v>-0.2458281045106315</v>
      </c>
      <c r="Y102" s="57">
        <f t="shared" si="97"/>
        <v>0</v>
      </c>
      <c r="Z102" s="57">
        <f t="shared" si="98"/>
        <v>0</v>
      </c>
      <c r="AA102" s="57">
        <f t="shared" si="99"/>
        <v>0</v>
      </c>
      <c r="AB102" s="57" t="e">
        <f t="shared" si="100"/>
        <v>#N/A</v>
      </c>
      <c r="AC102" s="46">
        <f t="shared" si="124"/>
        <v>1</v>
      </c>
      <c r="AD102" s="1">
        <f t="shared" si="101"/>
        <v>1</v>
      </c>
      <c r="AE102" s="57">
        <f t="shared" si="102"/>
        <v>0</v>
      </c>
      <c r="AF102" s="57" t="e">
        <f t="shared" si="103"/>
        <v>#N/A</v>
      </c>
      <c r="AG102" s="57">
        <f>IF(AI101=0,MIN('Drive Train'!$F$35-W101*$C$21*'Drive Train'!$F$39,AG101+W$2)-$C$3,IF(AE101-1&lt;=0,0,IF($C$32=Motors!$C$30,MAX(MAX(AG$4:AG101)*-1,AG101-W$2),MAX(0,MAX(AG$4:AG101)*-1,AG101-W$2))))</f>
        <v>0</v>
      </c>
      <c r="AH102" s="57">
        <f>'Drive Train'!$F$35-ABS(W102)*'DEPRECATED - DT-Prelim Calcs'!$C$21*'Drive Train'!$F$39</f>
        <v>12.4</v>
      </c>
      <c r="AI102" s="1">
        <f>IF(AJ102&gt;='Drive Train'!$F$29,1,0)</f>
        <v>1</v>
      </c>
      <c r="AJ102" s="57">
        <f>AJ101+0.5*Y102*'DEPRECATED - DT-Prelim Calcs'!$C$11^2+AE102*'DEPRECATED - DT-Prelim Calcs'!$C$11</f>
        <v>784.33981740885292</v>
      </c>
      <c r="AK102" s="57">
        <f t="shared" si="181"/>
        <v>0</v>
      </c>
      <c r="AL102" s="63">
        <f>AL101+'DEPRECATED - DT-Prelim Calcs'!$C$11</f>
        <v>392</v>
      </c>
      <c r="AM102" s="2">
        <f>AW102/'Drive Train'!$F$35</f>
        <v>0.90171798759412658</v>
      </c>
      <c r="AN102" s="46">
        <f>AU102*12*60/(PI() * 'Drive Train'!$F$15)/AM$2*AM102</f>
        <v>4074.5129711682343</v>
      </c>
      <c r="AO102" s="2">
        <f>('DEPRECATED - DT-Prelim Calcs'!$C$6*AM102-AN102)/('DEPRECATED - DT-Prelim Calcs'!$C$6*AM102)*'DEPRECATED - DT-Prelim Calcs'!$C$7*AM102</f>
        <v>0.33081835000513871</v>
      </c>
      <c r="AP102" s="57">
        <f>AO102/'DEPRECATED - DT-Prelim Calcs'!$C$7*('DEPRECATED - DT-Prelim Calcs'!$C$8-'DEPRECATED - DT-Prelim Calcs'!$C$9)+'DEPRECATED - DT-Prelim Calcs'!$C$9</f>
        <v>20.311615894464438</v>
      </c>
      <c r="AQ102" s="57">
        <f t="shared" si="105"/>
        <v>20.311615894464438</v>
      </c>
      <c r="AR102" s="2">
        <f t="shared" si="125"/>
        <v>-2.6267599206875047E-11</v>
      </c>
      <c r="AS102" s="57">
        <f>AR102*'DEPRECATED - DT-Prelim Calcs'!$C$21/AM$2/'DEPRECATED - DT-Prelim Calcs'!$C$19/'DEPRECATED - DT-Prelim Calcs'!$C$18*3.39*'DEPRECATED - DT-Prelim Calcs'!$C$20</f>
        <v>-1.9035957350852599E-10</v>
      </c>
      <c r="AT102" s="46">
        <f t="shared" si="126"/>
        <v>0</v>
      </c>
      <c r="AU102" s="57">
        <f>AS101*'DEPRECATED - DT-Prelim Calcs'!$C$11+AU101</f>
        <v>39.43232126922566</v>
      </c>
      <c r="AV102" s="57">
        <f>AV101+0.5*AS102*'DEPRECATED - DT-Prelim Calcs'!$C$11^2+AU102*'DEPRECATED - DT-Prelim Calcs'!$C$11</f>
        <v>15412.856372733222</v>
      </c>
      <c r="AW102" s="57">
        <f>MIN('Drive Train'!$F$35-AQ101*'DEPRECATED - DT-Prelim Calcs'!$C$21*'Drive Train'!$F$39,AW101+AQ$2)</f>
        <v>11.181303046167169</v>
      </c>
      <c r="AX102" s="57">
        <f>'Drive Train'!$F$35-AQ102*'DEPRECATED - DT-Prelim Calcs'!$C$21*'Drive Train'!$F$39</f>
        <v>11.181303046332134</v>
      </c>
      <c r="AY102" s="1">
        <f>IF(AV102&gt;='Drive Train'!$F$29,1,0)</f>
        <v>1</v>
      </c>
      <c r="AZ102" s="57">
        <f t="shared" si="127"/>
        <v>22.568462104960485</v>
      </c>
      <c r="BA102" s="63">
        <f>BA101+'DEPRECATED - DT-Prelim Calcs'!$C$11</f>
        <v>392</v>
      </c>
      <c r="BB102" s="2">
        <f>BL102/'Drive Train'!$F$35</f>
        <v>0.55000000000000004</v>
      </c>
      <c r="BC102" s="46">
        <f>BJ102*12*60/(PI() * 'Drive Train'!$F$15)/BB$2*BB102</f>
        <v>5574.3989431068612</v>
      </c>
      <c r="BD102" s="2">
        <f>('DEPRECATED - DT-Prelim Calcs'!$C$6*BB102-BC102)/('DEPRECATED - DT-Prelim Calcs'!$C$6*BB102)*'DEPRECATED - DT-Prelim Calcs'!$C$7*BB102</f>
        <v>-1.195006839190907</v>
      </c>
      <c r="BE102" s="57">
        <f>BD102/'DEPRECATED - DT-Prelim Calcs'!$C$7*('DEPRECATED - DT-Prelim Calcs'!$C$8-'DEPRECATED - DT-Prelim Calcs'!$C$9)+'DEPRECATED - DT-Prelim Calcs'!$C$9</f>
        <v>-60.917998949457832</v>
      </c>
      <c r="BF102" s="57">
        <f t="shared" si="106"/>
        <v>-60.917998949457832</v>
      </c>
      <c r="BG102" s="2">
        <f t="shared" si="128"/>
        <v>-1.9370342982281583</v>
      </c>
      <c r="BH102" s="57">
        <f>BG102*'DEPRECATED - DT-Prelim Calcs'!$C$21/BB$2/'DEPRECATED - DT-Prelim Calcs'!$C$19/'DEPRECATED - DT-Prelim Calcs'!$C$18*3.39*'DEPRECATED - DT-Prelim Calcs'!$C$20</f>
        <v>-20.276476818096594</v>
      </c>
      <c r="BI102" s="46">
        <f t="shared" si="129"/>
        <v>1</v>
      </c>
      <c r="BJ102" s="57">
        <f>BH101*'DEPRECATED - DT-Prelim Calcs'!$C$11+BJ101</f>
        <v>61.232485202249023</v>
      </c>
      <c r="BK102" s="57">
        <f>BK101+0.5*BH102*'DEPRECATED - DT-Prelim Calcs'!$C$11^2+BJ102*'DEPRECATED - DT-Prelim Calcs'!$C$11</f>
        <v>8140.4935133639092</v>
      </c>
      <c r="BL102" s="57">
        <f>MIN('Drive Train'!$F$35-BF101*'DEPRECATED - DT-Prelim Calcs'!$C$21*'Drive Train'!$F$39,BL101+BF$2)</f>
        <v>6.82</v>
      </c>
      <c r="BM102" s="57">
        <f>'Drive Train'!$F$35-BF102*'DEPRECATED - DT-Prelim Calcs'!$C$21*'Drive Train'!$F$39</f>
        <v>16.05507993696747</v>
      </c>
      <c r="BN102" s="1">
        <f>IF(BK102&gt;='Drive Train'!$F$29,1,0)</f>
        <v>1</v>
      </c>
      <c r="BO102" s="57">
        <f t="shared" si="130"/>
        <v>-67.686665499397591</v>
      </c>
      <c r="BP102" s="63">
        <f>BP101+'DEPRECATED - DT-Prelim Calcs'!$C$11</f>
        <v>392</v>
      </c>
      <c r="BQ102" s="2">
        <f>CA102/'Drive Train'!$F$35</f>
        <v>1.4747677154356258</v>
      </c>
      <c r="BR102" s="46">
        <f>BY102*12*60/(PI() * 'Drive Train'!$F$15)/BQ$2*BQ102</f>
        <v>-30574.562293415325</v>
      </c>
      <c r="BS102" s="2">
        <f>('DEPRECATED - DT-Prelim Calcs'!$C$6*BQ102-BR102)/('DEPRECATED - DT-Prelim Calcs'!$C$6*BQ102)*'DEPRECATED - DT-Prelim Calcs'!$C$7*BQ102</f>
        <v>17.378710855950505</v>
      </c>
      <c r="BT102" s="57">
        <f>BS102/'DEPRECATED - DT-Prelim Calcs'!$C$7*('DEPRECATED - DT-Prelim Calcs'!$C$8-'DEPRECATED - DT-Prelim Calcs'!$C$9)+'DEPRECATED - DT-Prelim Calcs'!$C$9</f>
        <v>927.88199287072609</v>
      </c>
      <c r="BU102" s="57">
        <f t="shared" si="107"/>
        <v>93</v>
      </c>
      <c r="BV102" s="2">
        <f t="shared" si="131"/>
        <v>1.8828060353728675</v>
      </c>
      <c r="BW102" s="57">
        <f>BV102*'DEPRECATED - DT-Prelim Calcs'!$C$21/BQ$2/'DEPRECATED - DT-Prelim Calcs'!$C$19/'DEPRECATED - DT-Prelim Calcs'!$C$18*3.39*'DEPRECATED - DT-Prelim Calcs'!$C$20</f>
        <v>25.773080821789936</v>
      </c>
      <c r="BX102" s="46">
        <f t="shared" si="132"/>
        <v>0</v>
      </c>
      <c r="BY102" s="57">
        <f>BW101*'DEPRECATED - DT-Prelim Calcs'!$C$11+BY101</f>
        <v>-95.780607348196781</v>
      </c>
      <c r="BZ102" s="57">
        <f>BZ101+0.5*BW102*'DEPRECATED - DT-Prelim Calcs'!$C$11^2+BY102*'DEPRECATED - DT-Prelim Calcs'!$C$11</f>
        <v>-9158.2859533428782</v>
      </c>
      <c r="CA102" s="57">
        <f>MIN('Drive Train'!$F$35-BU101*'DEPRECATED - DT-Prelim Calcs'!$C$21*'Drive Train'!$F$39,CA101+BU$2)</f>
        <v>18.287119671401761</v>
      </c>
      <c r="CB102" s="57">
        <f>'Drive Train'!$F$35-BU102*'DEPRECATED - DT-Prelim Calcs'!$C$21*'Drive Train'!$F$39</f>
        <v>6.82</v>
      </c>
      <c r="CC102" s="1">
        <f>IF(BZ102&gt;='Drive Train'!$F$29,1,0)</f>
        <v>0</v>
      </c>
      <c r="CD102" s="57">
        <f t="shared" si="133"/>
        <v>103.33333333333333</v>
      </c>
      <c r="CE102" s="63">
        <f>CE101+'DEPRECATED - DT-Prelim Calcs'!$C$11</f>
        <v>392</v>
      </c>
      <c r="CF102" s="2">
        <f>CP102/'Drive Train'!$F$35</f>
        <v>0.55000000000000004</v>
      </c>
      <c r="CG102" s="46">
        <f>CN102*12*60/(PI() * 'Drive Train'!$F$15)/CF$2*CF102</f>
        <v>9323.7548810897479</v>
      </c>
      <c r="CH102" s="2">
        <f>('DEPRECATED - DT-Prelim Calcs'!$C$6*CF102-CG102)/('DEPRECATED - DT-Prelim Calcs'!$C$6*CF102)*'DEPRECATED - DT-Prelim Calcs'!$C$7*CF102</f>
        <v>-2.8903066160274471</v>
      </c>
      <c r="CI102" s="57">
        <f>CH102/'DEPRECATED - DT-Prelim Calcs'!$C$7*('DEPRECATED - DT-Prelim Calcs'!$C$8-'DEPRECATED - DT-Prelim Calcs'!$C$9)+'DEPRECATED - DT-Prelim Calcs'!$C$9</f>
        <v>-151.16985013955249</v>
      </c>
      <c r="CJ102" s="57">
        <f t="shared" si="108"/>
        <v>-151.16985013955249</v>
      </c>
      <c r="CK102" s="2">
        <f t="shared" si="134"/>
        <v>-4.1314237685155</v>
      </c>
      <c r="CL102" s="57">
        <f>CK102*'DEPRECATED - DT-Prelim Calcs'!$C$21/CF$2/'DEPRECATED - DT-Prelim Calcs'!$C$19/'DEPRECATED - DT-Prelim Calcs'!$C$18*3.39*'DEPRECATED - DT-Prelim Calcs'!$C$20</f>
        <v>-69.860368313399874</v>
      </c>
      <c r="CM102" s="46">
        <f t="shared" si="135"/>
        <v>1</v>
      </c>
      <c r="CN102" s="57">
        <f>CL101*'DEPRECATED - DT-Prelim Calcs'!$C$11+CN101</f>
        <v>63.401384931392926</v>
      </c>
      <c r="CO102" s="57">
        <f>CO101+0.5*CL102*'DEPRECATED - DT-Prelim Calcs'!$C$11^2+CN102*'DEPRECATED - DT-Prelim Calcs'!$C$11</f>
        <v>-32442.457975236197</v>
      </c>
      <c r="CP102" s="57">
        <f>MIN('Drive Train'!$F$35-CJ101*'DEPRECATED - DT-Prelim Calcs'!$C$21*'Drive Train'!$F$39,CP101+CJ$2)</f>
        <v>6.82</v>
      </c>
      <c r="CQ102" s="57">
        <f>'Drive Train'!$F$35-CJ102*'DEPRECATED - DT-Prelim Calcs'!$C$21*'Drive Train'!$F$39</f>
        <v>21.470191008373149</v>
      </c>
      <c r="CR102" s="1">
        <f>IF(CO102&gt;='Drive Train'!$F$29,1,0)</f>
        <v>0</v>
      </c>
      <c r="CS102" s="57">
        <f t="shared" si="136"/>
        <v>-167.96650015505833</v>
      </c>
      <c r="CT102" s="63">
        <f>CT101+'DEPRECATED - DT-Prelim Calcs'!$C$11</f>
        <v>392</v>
      </c>
      <c r="CU102" s="2">
        <f>DE102/'Drive Train'!$F$35</f>
        <v>0.55000000000000004</v>
      </c>
      <c r="CV102" s="46">
        <f>DC102*12*60/(PI() * 'Drive Train'!$F$15)/CU$2*CU102</f>
        <v>-12573.858164799663</v>
      </c>
      <c r="CW102" s="2">
        <f>('DEPRECATED - DT-Prelim Calcs'!$C$6*CU102-CV102)/('DEPRECATED - DT-Prelim Calcs'!$C$6*CU102)*'DEPRECATED - DT-Prelim Calcs'!$C$7*CU102</f>
        <v>7.0108655116636385</v>
      </c>
      <c r="CX102" s="57">
        <f>CW102/'DEPRECATED - DT-Prelim Calcs'!$C$7*('DEPRECATED - DT-Prelim Calcs'!$C$8-'DEPRECATED - DT-Prelim Calcs'!$C$9)+'DEPRECATED - DT-Prelim Calcs'!$C$9</f>
        <v>375.93404362923025</v>
      </c>
      <c r="CY102" s="57">
        <f t="shared" si="109"/>
        <v>93</v>
      </c>
      <c r="CZ102" s="2">
        <f t="shared" si="137"/>
        <v>1.2803081040535502</v>
      </c>
      <c r="DA102" s="57">
        <f>CZ102*'DEPRECATED - DT-Prelim Calcs'!$C$21/CU$2/'DEPRECATED - DT-Prelim Calcs'!$C$19/'DEPRECATED - DT-Prelim Calcs'!$C$18*3.39*'DEPRECATED - DT-Prelim Calcs'!$C$20</f>
        <v>25.773080821789936</v>
      </c>
      <c r="DB102" s="46">
        <f t="shared" si="138"/>
        <v>0</v>
      </c>
      <c r="DC102" s="57">
        <f>DA101*'DEPRECATED - DT-Prelim Calcs'!$C$11+DC101</f>
        <v>-71.82170988693575</v>
      </c>
      <c r="DD102" s="57">
        <f>DD101+0.5*DA102*'DEPRECATED - DT-Prelim Calcs'!$C$11^2+DC102*'DEPRECATED - DT-Prelim Calcs'!$C$11</f>
        <v>-64801.337285488386</v>
      </c>
      <c r="DE102" s="57">
        <f>MIN('Drive Train'!$F$35-CY101*'DEPRECATED - DT-Prelim Calcs'!$C$21*'Drive Train'!$F$39,DE101+CY$2)</f>
        <v>6.82</v>
      </c>
      <c r="DF102" s="57">
        <f>'Drive Train'!$F$35-CY102*'DEPRECATED - DT-Prelim Calcs'!$C$21*'Drive Train'!$F$39</f>
        <v>6.82</v>
      </c>
      <c r="DG102" s="1">
        <f>IF(DD102&gt;='Drive Train'!$F$29,1,0)</f>
        <v>0</v>
      </c>
      <c r="DH102" s="57">
        <f t="shared" si="139"/>
        <v>103.33333333333333</v>
      </c>
      <c r="DI102" s="63">
        <f>DI101+'DEPRECATED - DT-Prelim Calcs'!$C$11</f>
        <v>392</v>
      </c>
      <c r="DJ102" s="2">
        <f>DT102/'Drive Train'!$F$35</f>
        <v>0.86816998698777059</v>
      </c>
      <c r="DK102" s="46">
        <f>DR102*12*60/(PI() * 'Drive Train'!$F$15)/DJ$2*DJ102</f>
        <v>9202.7516742083426</v>
      </c>
      <c r="DL102" s="2">
        <f>('DEPRECATED - DT-Prelim Calcs'!$C$6*DJ102-DK102)/('DEPRECATED - DT-Prelim Calcs'!$C$6*DJ102)*'DEPRECATED - DT-Prelim Calcs'!$C$7*DJ102</f>
        <v>-2.0688044279527387</v>
      </c>
      <c r="DM102" s="57">
        <f>DL102/'DEPRECATED - DT-Prelim Calcs'!$C$7*('DEPRECATED - DT-Prelim Calcs'!$C$8-'DEPRECATED - DT-Prelim Calcs'!$C$9)+'DEPRECATED - DT-Prelim Calcs'!$C$9</f>
        <v>-107.43593697358355</v>
      </c>
      <c r="DN102" s="57">
        <f t="shared" si="110"/>
        <v>-107.43593697358355</v>
      </c>
      <c r="DO102" s="2">
        <f t="shared" si="140"/>
        <v>-2.8448684583572361</v>
      </c>
      <c r="DP102" s="57">
        <f>DO102*'DEPRECATED - DT-Prelim Calcs'!$C$21/DJ$2/'DEPRECATED - DT-Prelim Calcs'!$C$19/'DEPRECATED - DT-Prelim Calcs'!$C$18*3.39*'DEPRECATED - DT-Prelim Calcs'!$C$20</f>
        <v>-66.431188233563574</v>
      </c>
      <c r="DQ102" s="46">
        <f t="shared" si="141"/>
        <v>1</v>
      </c>
      <c r="DR102" s="57">
        <f>DP101*'DEPRECATED - DT-Prelim Calcs'!$C$11+DR101</f>
        <v>28.708124348192843</v>
      </c>
      <c r="DS102" s="57">
        <f>DS101+0.5*DP102*'DEPRECATED - DT-Prelim Calcs'!$C$11^2+DR102*'DEPRECATED - DT-Prelim Calcs'!$C$11</f>
        <v>-105641.00151206653</v>
      </c>
      <c r="DT102" s="57">
        <f>MIN('Drive Train'!$F$35-DN101*'DEPRECATED - DT-Prelim Calcs'!$C$21*'Drive Train'!$F$39,DT101+DN$2)</f>
        <v>10.765307838648356</v>
      </c>
      <c r="DU102" s="57">
        <f>'Drive Train'!$F$35-DN102*'DEPRECATED - DT-Prelim Calcs'!$C$21*'Drive Train'!$F$39</f>
        <v>18.846156218415011</v>
      </c>
      <c r="DV102" s="1">
        <f>IF(DS102&gt;='Drive Train'!$F$29,1,0)</f>
        <v>0</v>
      </c>
      <c r="DW102" s="57">
        <f t="shared" si="142"/>
        <v>-119.37326330398172</v>
      </c>
      <c r="DX102" s="63">
        <f>DX101+'DEPRECATED - DT-Prelim Calcs'!$C$11</f>
        <v>392</v>
      </c>
      <c r="DY102" s="2">
        <f>EI102/'Drive Train'!$F$35</f>
        <v>0.55000000000000004</v>
      </c>
      <c r="DZ102" s="46">
        <f>EG102*12*60/(PI() * 'Drive Train'!$F$15)/DY$2*DY102</f>
        <v>-228944.5500600783</v>
      </c>
      <c r="EA102" s="2">
        <f>('DEPRECATED - DT-Prelim Calcs'!$C$6*DY102-DZ102)/('DEPRECATED - DT-Prelim Calcs'!$C$6*DY102)*'DEPRECATED - DT-Prelim Calcs'!$C$7*DY102</f>
        <v>104.84451794461327</v>
      </c>
      <c r="EB102" s="57">
        <f>EA102/'DEPRECATED - DT-Prelim Calcs'!$C$7*('DEPRECATED - DT-Prelim Calcs'!$C$8-'DEPRECATED - DT-Prelim Calcs'!$C$9)+'DEPRECATED - DT-Prelim Calcs'!$C$9</f>
        <v>5584.2567021966324</v>
      </c>
      <c r="EC102" s="57">
        <f t="shared" si="111"/>
        <v>93</v>
      </c>
      <c r="ED102" s="2">
        <f t="shared" si="143"/>
        <v>0.96993038185874991</v>
      </c>
      <c r="EE102" s="57">
        <f>ED102*'DEPRECATED - DT-Prelim Calcs'!$C$21/DY$2/'DEPRECATED - DT-Prelim Calcs'!$C$19/'DEPRECATED - DT-Prelim Calcs'!$C$18*3.39*'DEPRECATED - DT-Prelim Calcs'!$C$20</f>
        <v>25.773080821789936</v>
      </c>
      <c r="EF102" s="46">
        <f t="shared" si="144"/>
        <v>0</v>
      </c>
      <c r="EG102" s="57">
        <f>EE101*'DEPRECATED - DT-Prelim Calcs'!$C$11+EG101</f>
        <v>-990.70319083768948</v>
      </c>
      <c r="EH102" s="57">
        <f>EH101+0.5*EE102*'DEPRECATED - DT-Prelim Calcs'!$C$11^2+EG102*'DEPRECATED - DT-Prelim Calcs'!$C$11</f>
        <v>-194039.64191502298</v>
      </c>
      <c r="EI102" s="57">
        <f>MIN('Drive Train'!$F$35-EC101*'DEPRECATED - DT-Prelim Calcs'!$C$21*'Drive Train'!$F$39,EI101+EC$2)</f>
        <v>6.82</v>
      </c>
      <c r="EJ102" s="57">
        <f>'Drive Train'!$F$35-EC102*'DEPRECATED - DT-Prelim Calcs'!$C$21*'Drive Train'!$F$39</f>
        <v>6.82</v>
      </c>
      <c r="EK102" s="1">
        <f>IF(EH102&gt;='Drive Train'!$F$29,1,0)</f>
        <v>0</v>
      </c>
      <c r="EL102" s="57">
        <f t="shared" si="145"/>
        <v>103.33333333333333</v>
      </c>
      <c r="EM102" s="63">
        <f>EM101+'DEPRECATED - DT-Prelim Calcs'!$C$11</f>
        <v>392</v>
      </c>
      <c r="EN102" s="2">
        <f>EX102/'Drive Train'!$F$35</f>
        <v>0.55000000000000004</v>
      </c>
      <c r="EO102" s="46">
        <f>EV102*12*60/(PI() * 'Drive Train'!$F$15)/EN$2*EN102</f>
        <v>-84076.423431944291</v>
      </c>
      <c r="EP102" s="2">
        <f>('DEPRECATED - DT-Prelim Calcs'!$C$6*EN102-EO102)/('DEPRECATED - DT-Prelim Calcs'!$C$6*EN102)*'DEPRECATED - DT-Prelim Calcs'!$C$7*EN102</f>
        <v>39.341293709378185</v>
      </c>
      <c r="EQ102" s="57">
        <f>EP102/'DEPRECATED - DT-Prelim Calcs'!$C$7*('DEPRECATED - DT-Prelim Calcs'!$C$8-'DEPRECATED - DT-Prelim Calcs'!$C$9)+'DEPRECATED - DT-Prelim Calcs'!$C$9</f>
        <v>2097.093353905901</v>
      </c>
      <c r="ER102" s="57">
        <f t="shared" si="112"/>
        <v>93</v>
      </c>
      <c r="ES102" s="2">
        <f t="shared" si="146"/>
        <v>0.86507304327942547</v>
      </c>
      <c r="ET102" s="57">
        <f>ES102*'DEPRECATED - DT-Prelim Calcs'!$C$21/EN$2/'DEPRECATED - DT-Prelim Calcs'!$C$19/'DEPRECATED - DT-Prelim Calcs'!$C$18*3.39*'DEPRECATED - DT-Prelim Calcs'!$C$20</f>
        <v>25.773080821789936</v>
      </c>
      <c r="EU102" s="46">
        <f t="shared" si="147"/>
        <v>0</v>
      </c>
      <c r="EV102" s="57">
        <f>ET101*'DEPRECATED - DT-Prelim Calcs'!$C$11+EV101</f>
        <v>-324.48878893599613</v>
      </c>
      <c r="EW102" s="57">
        <f>EW101+0.5*ET102*'DEPRECATED - DT-Prelim Calcs'!$C$11^2+EV102*'DEPRECATED - DT-Prelim Calcs'!$C$11</f>
        <v>-221430.24112227262</v>
      </c>
      <c r="EX102" s="57">
        <f>MIN('Drive Train'!$F$35-ER101*'DEPRECATED - DT-Prelim Calcs'!$C$21*'Drive Train'!$F$39,EX101+ER$2)</f>
        <v>6.82</v>
      </c>
      <c r="EY102" s="57">
        <f>'Drive Train'!$F$35-ER102*'DEPRECATED - DT-Prelim Calcs'!$C$21*'Drive Train'!$F$39</f>
        <v>6.82</v>
      </c>
      <c r="EZ102" s="1">
        <f>IF(EW102&gt;='Drive Train'!$F$29,1,0)</f>
        <v>0</v>
      </c>
      <c r="FA102" s="57">
        <f t="shared" si="148"/>
        <v>103.33333333333333</v>
      </c>
      <c r="FB102" s="63">
        <f>FB101+'DEPRECATED - DT-Prelim Calcs'!$C$11</f>
        <v>392</v>
      </c>
      <c r="FC102" s="2">
        <f>FM102/'Drive Train'!$F$35</f>
        <v>0.55000000000000004</v>
      </c>
      <c r="FD102" s="46">
        <f>FK102*12*60/(PI() * 'Drive Train'!$F$15)/FC$2*FC102</f>
        <v>-353193.65261875745</v>
      </c>
      <c r="FE102" s="2">
        <f>('DEPRECATED - DT-Prelim Calcs'!$C$6*FC102-FD102)/('DEPRECATED - DT-Prelim Calcs'!$C$6*FC102)*'DEPRECATED - DT-Prelim Calcs'!$C$7*FC102</f>
        <v>161.02469377320929</v>
      </c>
      <c r="FF102" s="57">
        <f>FE102/'DEPRECATED - DT-Prelim Calcs'!$C$7*('DEPRECATED - DT-Prelim Calcs'!$C$8-'DEPRECATED - DT-Prelim Calcs'!$C$9)+'DEPRECATED - DT-Prelim Calcs'!$C$9</f>
        <v>8575.0934485903545</v>
      </c>
      <c r="FG102" s="57">
        <f t="shared" si="113"/>
        <v>93</v>
      </c>
      <c r="FH102" s="2">
        <f t="shared" si="149"/>
        <v>0.78067567320338405</v>
      </c>
      <c r="FI102" s="57">
        <f>FH102*'DEPRECATED - DT-Prelim Calcs'!$C$21/FC$2/'DEPRECATED - DT-Prelim Calcs'!$C$19/'DEPRECATED - DT-Prelim Calcs'!$C$18*3.39*'DEPRECATED - DT-Prelim Calcs'!$C$20</f>
        <v>25.773080821789936</v>
      </c>
      <c r="FJ102" s="46">
        <f t="shared" si="150"/>
        <v>0</v>
      </c>
      <c r="FK102" s="57">
        <f>FI101*'DEPRECATED - DT-Prelim Calcs'!$C$11+FK101</f>
        <v>-1230.1447720195495</v>
      </c>
      <c r="FL102" s="57">
        <f>FL101+0.5*FI102*'DEPRECATED - DT-Prelim Calcs'!$C$11^2+FK102*'DEPRECATED - DT-Prelim Calcs'!$C$11</f>
        <v>-356382.03270009824</v>
      </c>
      <c r="FM102" s="57">
        <f>MIN('Drive Train'!$F$35-FG101*'DEPRECATED - DT-Prelim Calcs'!$C$21*'Drive Train'!$F$39,FM101+FG$2)</f>
        <v>6.82</v>
      </c>
      <c r="FN102" s="57">
        <f>'Drive Train'!$F$35-FG102*'DEPRECATED - DT-Prelim Calcs'!$C$21*'Drive Train'!$F$39</f>
        <v>6.82</v>
      </c>
      <c r="FO102" s="1">
        <f>IF(FL102&gt;='Drive Train'!$F$29,1,0)</f>
        <v>0</v>
      </c>
      <c r="FP102" s="57">
        <f t="shared" si="151"/>
        <v>103.33333333333333</v>
      </c>
      <c r="FQ102" s="63">
        <f>FQ101+'DEPRECATED - DT-Prelim Calcs'!$C$11</f>
        <v>392</v>
      </c>
      <c r="FR102" s="2">
        <f>GB102/'Drive Train'!$F$35</f>
        <v>3.9221578117004543</v>
      </c>
      <c r="FS102" s="46">
        <f>FZ102*12*60/(PI() * 'Drive Train'!$F$15)/FR$2*FR102</f>
        <v>-4730462.1165424418</v>
      </c>
      <c r="FT102" s="2">
        <f>('DEPRECATED - DT-Prelim Calcs'!$C$6*FR102-FS102)/('DEPRECATED - DT-Prelim Calcs'!$C$6*FR102)*'DEPRECATED - DT-Prelim Calcs'!$C$7*FR102</f>
        <v>2148.3667907328181</v>
      </c>
      <c r="FU102" s="57">
        <f>FT102/'DEPRECATED - DT-Prelim Calcs'!$C$7*('DEPRECATED - DT-Prelim Calcs'!$C$8-'DEPRECATED - DT-Prelim Calcs'!$C$9)+'DEPRECATED - DT-Prelim Calcs'!$C$9</f>
        <v>114374.25985519525</v>
      </c>
      <c r="FV102" s="57">
        <f t="shared" si="114"/>
        <v>93</v>
      </c>
      <c r="FW102" s="2">
        <f t="shared" si="152"/>
        <v>0.7112822800297498</v>
      </c>
      <c r="FX102" s="57">
        <f>FW102*'DEPRECATED - DT-Prelim Calcs'!$C$21/FR$2/'DEPRECATED - DT-Prelim Calcs'!$C$19/'DEPRECATED - DT-Prelim Calcs'!$C$18*3.39*'DEPRECATED - DT-Prelim Calcs'!$C$20</f>
        <v>25.773080821789936</v>
      </c>
      <c r="FY102" s="46">
        <f t="shared" si="153"/>
        <v>0</v>
      </c>
      <c r="FZ102" s="57">
        <f>FX101*'DEPRECATED - DT-Prelim Calcs'!$C$11+FZ101</f>
        <v>-2105.0182842778177</v>
      </c>
      <c r="GA102" s="57">
        <f>GA101+0.5*FX102*'DEPRECATED - DT-Prelim Calcs'!$C$11^2+FZ102*'DEPRECATED - DT-Prelim Calcs'!$C$11</f>
        <v>-353402.46793888212</v>
      </c>
      <c r="GB102" s="57">
        <f>MIN('Drive Train'!$F$35-FV101*'DEPRECATED - DT-Prelim Calcs'!$C$21*'Drive Train'!$F$39,GB101+FV$2)</f>
        <v>48.634756865085635</v>
      </c>
      <c r="GC102" s="57">
        <f>'Drive Train'!$F$35-FV102*'DEPRECATED - DT-Prelim Calcs'!$C$21*'Drive Train'!$F$39</f>
        <v>6.82</v>
      </c>
      <c r="GD102" s="1">
        <f>IF(GA102&gt;='Drive Train'!$F$29,1,0)</f>
        <v>0</v>
      </c>
      <c r="GE102" s="57">
        <f t="shared" si="154"/>
        <v>103.33333333333333</v>
      </c>
      <c r="GF102" s="63">
        <f>GF101+'DEPRECATED - DT-Prelim Calcs'!$C$11</f>
        <v>392</v>
      </c>
      <c r="GG102" s="2">
        <f>GQ102/'Drive Train'!$F$35</f>
        <v>0.85483870967741948</v>
      </c>
      <c r="GH102" s="46">
        <f>GO102*12*60/(PI() * 'Drive Train'!$F$15)/GG$2*GG102</f>
        <v>-128594.11579193971</v>
      </c>
      <c r="GI102" s="2">
        <f>('DEPRECATED - DT-Prelim Calcs'!$C$6*GG102-GH102)/('DEPRECATED - DT-Prelim Calcs'!$C$6*GG102)*'DEPRECATED - DT-Prelim Calcs'!$C$7*GG102</f>
        <v>60.204967867916338</v>
      </c>
      <c r="GJ102" s="57">
        <f>GI102/'DEPRECATED - DT-Prelim Calcs'!$C$7*('DEPRECATED - DT-Prelim Calcs'!$C$8-'DEPRECATED - DT-Prelim Calcs'!$C$9)+'DEPRECATED - DT-Prelim Calcs'!$C$9</f>
        <v>3207.802646246334</v>
      </c>
      <c r="GK102" s="57">
        <f t="shared" si="155"/>
        <v>29.999999999999982</v>
      </c>
      <c r="GL102" s="2">
        <f t="shared" si="156"/>
        <v>0.99579519204165001</v>
      </c>
      <c r="GM102" s="57">
        <f>GL102*'DEPRECATED - DT-Prelim Calcs'!$C$21/GG$2/'DEPRECATED - DT-Prelim Calcs'!$C$19/'DEPRECATED - DT-Prelim Calcs'!$C$18*3.39*'DEPRECATED - DT-Prelim Calcs'!$C$20</f>
        <v>25.773080821789936</v>
      </c>
      <c r="GN102" s="46">
        <f t="shared" si="157"/>
        <v>0</v>
      </c>
      <c r="GO102" s="57">
        <f>GM101*'DEPRECATED - DT-Prelim Calcs'!$C$11+GO101</f>
        <v>-367.57191402223373</v>
      </c>
      <c r="GP102" s="57">
        <f>GP101+0.5*GM102*'DEPRECATED - DT-Prelim Calcs'!$C$11^2+GO102*'DEPRECATED - DT-Prelim Calcs'!$C$11</f>
        <v>-186996.76735392358</v>
      </c>
      <c r="GQ102" s="57">
        <f>MIN('Drive Train'!$F$35-GK101*'DEPRECATED - DT-Prelim Calcs'!$C$21*'Drive Train'!$F$39,GQ101+GK$2)</f>
        <v>10.600000000000001</v>
      </c>
      <c r="GR102" s="57">
        <f>'Drive Train'!$F$35-GK102*'DEPRECATED - DT-Prelim Calcs'!$C$21*'Drive Train'!$F$39</f>
        <v>10.600000000000001</v>
      </c>
      <c r="GS102" s="1">
        <f>IF(GP102&gt;='Drive Train'!$F$29,1,0)</f>
        <v>0</v>
      </c>
      <c r="GT102" s="57">
        <f t="shared" si="158"/>
        <v>33.333333333333314</v>
      </c>
      <c r="GU102" s="63">
        <f>GU101+'DEPRECATED - DT-Prelim Calcs'!$C$11</f>
        <v>392</v>
      </c>
      <c r="GV102" s="2">
        <f>HF102/'Drive Train'!$F$35</f>
        <v>0.83870967741935498</v>
      </c>
      <c r="GW102" s="46">
        <f>HD102*12*60/(PI() * 'Drive Train'!$F$15)/GV$2*GV102</f>
        <v>-79301.014827648818</v>
      </c>
      <c r="GX102" s="2">
        <f>('DEPRECATED - DT-Prelim Calcs'!$C$6*GV102-GW102)/('DEPRECATED - DT-Prelim Calcs'!$C$6*GV102)*'DEPRECATED - DT-Prelim Calcs'!$C$7*GV102</f>
        <v>37.877846745588847</v>
      </c>
      <c r="GY102" s="57">
        <f>GX102/'DEPRECATED - DT-Prelim Calcs'!$C$7*('DEPRECATED - DT-Prelim Calcs'!$C$8-'DEPRECATED - DT-Prelim Calcs'!$C$9)+'DEPRECATED - DT-Prelim Calcs'!$C$9</f>
        <v>2019.1845383647508</v>
      </c>
      <c r="GZ102" s="57">
        <f t="shared" si="115"/>
        <v>33.333333333333314</v>
      </c>
      <c r="HA102" s="2">
        <f t="shared" si="159"/>
        <v>0.99579519204165001</v>
      </c>
      <c r="HB102" s="57">
        <f>HA102*'DEPRECATED - DT-Prelim Calcs'!$C$21/GV$2/'DEPRECATED - DT-Prelim Calcs'!$C$19/'DEPRECATED - DT-Prelim Calcs'!$C$18*3.39*'DEPRECATED - DT-Prelim Calcs'!$C$20</f>
        <v>25.773080821789936</v>
      </c>
      <c r="HC102" s="46">
        <f t="shared" si="160"/>
        <v>0</v>
      </c>
      <c r="HD102" s="57">
        <f>HB101*'DEPRECATED - DT-Prelim Calcs'!$C$11+HD101</f>
        <v>-231.03218964201801</v>
      </c>
      <c r="HE102" s="57">
        <f>HE101+0.5*HB102*'DEPRECATED - DT-Prelim Calcs'!$C$11^2+HD102*'DEPRECATED - DT-Prelim Calcs'!$C$11</f>
        <v>-173255.38781106847</v>
      </c>
      <c r="HF102" s="57">
        <f>MIN('Drive Train'!$F$35-GZ101*'DEPRECATED - DT-Prelim Calcs'!$C$21*'Drive Train'!$F$39,HF101+GZ$2)</f>
        <v>10.400000000000002</v>
      </c>
      <c r="HG102" s="57">
        <f>'Drive Train'!$F$35-GZ102*'DEPRECATED - DT-Prelim Calcs'!$C$21*'Drive Train'!$F$39</f>
        <v>10.400000000000002</v>
      </c>
      <c r="HH102" s="1">
        <f>IF(HE102&gt;='Drive Train'!$F$29,1,0)</f>
        <v>0</v>
      </c>
      <c r="HI102" s="57">
        <f t="shared" si="161"/>
        <v>37.037037037037017</v>
      </c>
      <c r="HJ102" s="63">
        <f>HJ101+'DEPRECATED - DT-Prelim Calcs'!$C$11</f>
        <v>392</v>
      </c>
      <c r="HK102" s="2">
        <f>HU102/'Drive Train'!$F$35</f>
        <v>0.82258064516129037</v>
      </c>
      <c r="HL102" s="46">
        <f>HS102*12*60/(PI() * 'Drive Train'!$F$15)/HK$2*HK102</f>
        <v>-24325.62015485311</v>
      </c>
      <c r="HM102" s="2">
        <f>('DEPRECATED - DT-Prelim Calcs'!$C$6*HK102-HL102)/('DEPRECATED - DT-Prelim Calcs'!$C$6*HK102)*'DEPRECATED - DT-Prelim Calcs'!$C$7*HK102</f>
        <v>12.98143334605747</v>
      </c>
      <c r="HN102" s="57">
        <f>HM102/'DEPRECATED - DT-Prelim Calcs'!$C$7*('DEPRECATED - DT-Prelim Calcs'!$C$8-'DEPRECATED - DT-Prelim Calcs'!$C$9)+'DEPRECATED - DT-Prelim Calcs'!$C$9</f>
        <v>693.78626485442885</v>
      </c>
      <c r="HO102" s="57">
        <f t="shared" si="116"/>
        <v>36.66666666666665</v>
      </c>
      <c r="HP102" s="2">
        <f t="shared" si="162"/>
        <v>0.99579519204165001</v>
      </c>
      <c r="HQ102" s="57">
        <f>HP102*'DEPRECATED - DT-Prelim Calcs'!$C$21/HK$2/'DEPRECATED - DT-Prelim Calcs'!$C$19/'DEPRECATED - DT-Prelim Calcs'!$C$18*3.39*'DEPRECATED - DT-Prelim Calcs'!$C$20</f>
        <v>25.773080821789936</v>
      </c>
      <c r="HR102" s="46">
        <f t="shared" si="163"/>
        <v>0</v>
      </c>
      <c r="HS102" s="57">
        <f>HQ101*'DEPRECATED - DT-Prelim Calcs'!$C$11+HS101</f>
        <v>-72.258815412779981</v>
      </c>
      <c r="HT102" s="57">
        <f>HT101+0.5*HQ102*'DEPRECATED - DT-Prelim Calcs'!$C$11^2+HS102*'DEPRECATED - DT-Prelim Calcs'!$C$11</f>
        <v>-173759.44005909801</v>
      </c>
      <c r="HU102" s="57">
        <f>MIN('Drive Train'!$F$35-HO101*'DEPRECATED - DT-Prelim Calcs'!$C$21*'Drive Train'!$F$39,HU101+HO$2)</f>
        <v>10.200000000000001</v>
      </c>
      <c r="HV102" s="57">
        <f>'Drive Train'!$F$35-HO102*'DEPRECATED - DT-Prelim Calcs'!$C$21*'Drive Train'!$F$39</f>
        <v>10.200000000000001</v>
      </c>
      <c r="HW102" s="1">
        <f>IF(HT102&gt;='Drive Train'!$F$29,1,0)</f>
        <v>0</v>
      </c>
      <c r="HX102" s="57">
        <f t="shared" si="164"/>
        <v>40.740740740740726</v>
      </c>
      <c r="HY102" s="63">
        <f>HY101+'DEPRECATED - DT-Prelim Calcs'!$C$11</f>
        <v>392</v>
      </c>
      <c r="HZ102" s="2">
        <f>IJ102/'Drive Train'!$F$35</f>
        <v>0.80645161290322598</v>
      </c>
      <c r="IA102" s="46">
        <f>IH102*12*60/(PI() * 'Drive Train'!$F$15)/HZ$2*HZ102</f>
        <v>-190613.87882295772</v>
      </c>
      <c r="IB102" s="2">
        <f>('DEPRECATED - DT-Prelim Calcs'!$C$6*HZ102-IA102)/('DEPRECATED - DT-Prelim Calcs'!$C$6*HZ102)*'DEPRECATED - DT-Prelim Calcs'!$C$7*HZ102</f>
        <v>88.13106207627655</v>
      </c>
      <c r="IC102" s="57">
        <f>IB102/'DEPRECATED - DT-Prelim Calcs'!$C$7*('DEPRECATED - DT-Prelim Calcs'!$C$8-'DEPRECATED - DT-Prelim Calcs'!$C$9)+'DEPRECATED - DT-Prelim Calcs'!$C$9</f>
        <v>4694.490566135386</v>
      </c>
      <c r="ID102" s="57">
        <f t="shared" si="117"/>
        <v>39.999999999999986</v>
      </c>
      <c r="IE102" s="2">
        <f t="shared" si="165"/>
        <v>0.99579519204165001</v>
      </c>
      <c r="IF102" s="57">
        <f>IE102*'DEPRECATED - DT-Prelim Calcs'!$C$21/HZ$2/'DEPRECATED - DT-Prelim Calcs'!$C$19/'DEPRECATED - DT-Prelim Calcs'!$C$18*3.39*'DEPRECATED - DT-Prelim Calcs'!$C$20</f>
        <v>25.773080821789936</v>
      </c>
      <c r="IG102" s="46">
        <f t="shared" si="166"/>
        <v>0</v>
      </c>
      <c r="IH102" s="57">
        <f>IF101*'DEPRECATED - DT-Prelim Calcs'!$C$11+IH101</f>
        <v>-577.53938675552706</v>
      </c>
      <c r="II102" s="57">
        <f>II101+0.5*IF102*'DEPRECATED - DT-Prelim Calcs'!$C$11^2+IH102*'DEPRECATED - DT-Prelim Calcs'!$C$11</f>
        <v>-167525.76350648524</v>
      </c>
      <c r="IJ102" s="57">
        <f>MIN('Drive Train'!$F$35-ID101*'DEPRECATED - DT-Prelim Calcs'!$C$21*'Drive Train'!$F$39,IJ101+ID$2)</f>
        <v>10.000000000000002</v>
      </c>
      <c r="IK102" s="57">
        <f>'Drive Train'!$F$35-ID102*'DEPRECATED - DT-Prelim Calcs'!$C$21*'Drive Train'!$F$39</f>
        <v>10.000000000000002</v>
      </c>
      <c r="IL102" s="1">
        <f>IF(II102&gt;='Drive Train'!$F$29,1,0)</f>
        <v>0</v>
      </c>
      <c r="IM102" s="57">
        <f t="shared" si="167"/>
        <v>44.444444444444429</v>
      </c>
      <c r="IN102" s="63">
        <f>IN101+'DEPRECATED - DT-Prelim Calcs'!$C$11</f>
        <v>392</v>
      </c>
      <c r="IO102" s="2">
        <f>IY102/'Drive Train'!$F$35</f>
        <v>1.2925621579662001</v>
      </c>
      <c r="IP102" s="46">
        <f>IW102*12*60/(PI() * 'Drive Train'!$F$15)/IO$2*IO102</f>
        <v>-88477.877821269416</v>
      </c>
      <c r="IQ102" s="2">
        <f>('DEPRECATED - DT-Prelim Calcs'!$C$6*IO102-IP102)/('DEPRECATED - DT-Prelim Calcs'!$C$6*IO102)*'DEPRECATED - DT-Prelim Calcs'!$C$7*IO102</f>
        <v>43.121019556657131</v>
      </c>
      <c r="IR102" s="57">
        <f>IQ102/'DEPRECATED - DT-Prelim Calcs'!$C$7*('DEPRECATED - DT-Prelim Calcs'!$C$8-'DEPRECATED - DT-Prelim Calcs'!$C$9)+'DEPRECATED - DT-Prelim Calcs'!$C$9</f>
        <v>2298.3127838668506</v>
      </c>
      <c r="IS102" s="57">
        <f t="shared" si="118"/>
        <v>43.333333333333321</v>
      </c>
      <c r="IT102" s="2">
        <f t="shared" si="168"/>
        <v>0.99579519204165001</v>
      </c>
      <c r="IU102" s="57">
        <f>IT102*'DEPRECATED - DT-Prelim Calcs'!$C$21/IO$2/'DEPRECATED - DT-Prelim Calcs'!$C$19/'DEPRECATED - DT-Prelim Calcs'!$C$18*3.39*'DEPRECATED - DT-Prelim Calcs'!$C$20</f>
        <v>25.773080821789936</v>
      </c>
      <c r="IV102" s="46">
        <f t="shared" si="169"/>
        <v>0</v>
      </c>
      <c r="IW102" s="57">
        <f>IU101*'DEPRECATED - DT-Prelim Calcs'!$C$11+IW101</f>
        <v>-167.25867944513337</v>
      </c>
      <c r="IX102" s="57">
        <f>IX101+0.5*IU102*'DEPRECATED - DT-Prelim Calcs'!$C$11^2+IW102*'DEPRECATED - DT-Prelim Calcs'!$C$11</f>
        <v>-185483.45475270526</v>
      </c>
      <c r="IY102" s="57">
        <f>MIN('Drive Train'!$F$35-IS101*'DEPRECATED - DT-Prelim Calcs'!$C$21*'Drive Train'!$F$39,IY101+IS$2)</f>
        <v>16.027770758780882</v>
      </c>
      <c r="IZ102" s="57">
        <f>'Drive Train'!$F$35-IS102*'DEPRECATED - DT-Prelim Calcs'!$C$21*'Drive Train'!$F$39</f>
        <v>9.8000000000000007</v>
      </c>
      <c r="JA102" s="1">
        <f>IF(IX102&gt;='Drive Train'!$F$29,1,0)</f>
        <v>0</v>
      </c>
      <c r="JB102" s="57">
        <f t="shared" si="170"/>
        <v>48.148148148148138</v>
      </c>
      <c r="JC102" s="63">
        <f>JC101+'DEPRECATED - DT-Prelim Calcs'!$C$11</f>
        <v>392</v>
      </c>
      <c r="JD102" s="2">
        <f>JN102/'Drive Train'!$F$35</f>
        <v>2.2606386103451808</v>
      </c>
      <c r="JE102" s="46">
        <f>JL102*12*60/(PI() * 'Drive Train'!$F$15)/JD$2*JD102</f>
        <v>-566045.02169987175</v>
      </c>
      <c r="JF102" s="2">
        <f>('DEPRECATED - DT-Prelim Calcs'!$C$6*JD102-JE102)/('DEPRECATED - DT-Prelim Calcs'!$C$6*JD102)*'DEPRECATED - DT-Prelim Calcs'!$C$7*JD102</f>
        <v>261.38969670509528</v>
      </c>
      <c r="JG102" s="57">
        <f>JF102/'DEPRECATED - DT-Prelim Calcs'!$C$7*('DEPRECATED - DT-Prelim Calcs'!$C$8-'DEPRECATED - DT-Prelim Calcs'!$C$9)+'DEPRECATED - DT-Prelim Calcs'!$C$9</f>
        <v>13918.176384756733</v>
      </c>
      <c r="JH102" s="57">
        <f t="shared" si="119"/>
        <v>46.666666666666657</v>
      </c>
      <c r="JI102" s="2">
        <f t="shared" si="171"/>
        <v>0.99579519204165001</v>
      </c>
      <c r="JJ102" s="57">
        <f>JI102*'DEPRECATED - DT-Prelim Calcs'!$C$21/JD$2/'DEPRECATED - DT-Prelim Calcs'!$C$19/'DEPRECATED - DT-Prelim Calcs'!$C$18*3.39*'DEPRECATED - DT-Prelim Calcs'!$C$20</f>
        <v>25.773080821789936</v>
      </c>
      <c r="JK102" s="46">
        <f t="shared" si="172"/>
        <v>0</v>
      </c>
      <c r="JL102" s="57">
        <f>JJ101*'DEPRECATED - DT-Prelim Calcs'!$C$11+JL101</f>
        <v>-611.82220887343976</v>
      </c>
      <c r="JM102" s="57">
        <f>JM101+0.5*JJ102*'DEPRECATED - DT-Prelim Calcs'!$C$11^2+JL102*'DEPRECATED - DT-Prelim Calcs'!$C$11</f>
        <v>-218193.0022444494</v>
      </c>
      <c r="JN102" s="57">
        <f>MIN('Drive Train'!$F$35-JH101*'DEPRECATED - DT-Prelim Calcs'!$C$21*'Drive Train'!$F$39,JN101+JH$2)</f>
        <v>28.031918768280242</v>
      </c>
      <c r="JO102" s="57">
        <f>'Drive Train'!$F$35-JH102*'DEPRECATED - DT-Prelim Calcs'!$C$21*'Drive Train'!$F$39</f>
        <v>9.6000000000000014</v>
      </c>
      <c r="JP102" s="1">
        <f>IF(JM102&gt;='Drive Train'!$F$29,1,0)</f>
        <v>0</v>
      </c>
      <c r="JQ102" s="57">
        <f>MIN(JG102,'DEPRECATED - DT-Prelim Calcs'!$C$10)*'DEPRECATED - DT-Prelim Calcs'!$C$11*1000/60/60</f>
        <v>103.33333333333333</v>
      </c>
      <c r="JR102" s="63">
        <f>JR101+'DEPRECATED - DT-Prelim Calcs'!$C$11</f>
        <v>392</v>
      </c>
      <c r="JS102" s="2">
        <f>KC102/'Drive Train'!$F$35</f>
        <v>0.75806451612903225</v>
      </c>
      <c r="JT102" s="46">
        <f>KA102*12*60/(PI() * 'Drive Train'!$F$15)/JS$2*JS102</f>
        <v>-116226.2820908827</v>
      </c>
      <c r="JU102" s="2">
        <f>('DEPRECATED - DT-Prelim Calcs'!$C$6*JS102-JT102)/('DEPRECATED - DT-Prelim Calcs'!$C$6*JS102)*'DEPRECATED - DT-Prelim Calcs'!$C$7*JS102</f>
        <v>54.379532076559023</v>
      </c>
      <c r="JV102" s="57">
        <f>JU102/'DEPRECATED - DT-Prelim Calcs'!$C$7*('DEPRECATED - DT-Prelim Calcs'!$C$8-'DEPRECATED - DT-Prelim Calcs'!$C$9)+'DEPRECATED - DT-Prelim Calcs'!$C$9</f>
        <v>2897.676749137976</v>
      </c>
      <c r="JW102" s="57">
        <f t="shared" si="120"/>
        <v>49.999999999999993</v>
      </c>
      <c r="JX102" s="2">
        <f t="shared" si="173"/>
        <v>0.99579519204165001</v>
      </c>
      <c r="JY102" s="57">
        <f>JX102*'DEPRECATED - DT-Prelim Calcs'!$C$21/JS$2/'DEPRECATED - DT-Prelim Calcs'!$C$19/'DEPRECATED - DT-Prelim Calcs'!$C$18*3.39*'DEPRECATED - DT-Prelim Calcs'!$C$20</f>
        <v>25.773080821789936</v>
      </c>
      <c r="JZ102" s="46">
        <f t="shared" si="174"/>
        <v>0</v>
      </c>
      <c r="KA102" s="57">
        <f>JY101*'DEPRECATED - DT-Prelim Calcs'!$C$11+KA101</f>
        <v>-374.63088686362892</v>
      </c>
      <c r="KB102" s="57">
        <f>KB101+0.5*JY102*'DEPRECATED - DT-Prelim Calcs'!$C$11^2+KA102*'DEPRECATED - DT-Prelim Calcs'!$C$11</f>
        <v>-217223.56579087171</v>
      </c>
      <c r="KC102" s="57">
        <f>MIN('Drive Train'!$F$35-JW101*'DEPRECATED - DT-Prelim Calcs'!$C$21*'Drive Train'!$F$39,KC101+JW$2)</f>
        <v>9.4</v>
      </c>
      <c r="KD102" s="57">
        <f>'Drive Train'!$F$35-JW102*'DEPRECATED - DT-Prelim Calcs'!$C$21*'Drive Train'!$F$39</f>
        <v>9.4</v>
      </c>
      <c r="KE102" s="1">
        <f>IF(KB102&gt;='Drive Train'!$F$29,1,0)</f>
        <v>0</v>
      </c>
      <c r="KF102" s="57">
        <f>MIN(JV102,'DEPRECATED - DT-Prelim Calcs'!$C$10)*'DEPRECATED - DT-Prelim Calcs'!$C$11*1000/60/60</f>
        <v>103.33333333333333</v>
      </c>
      <c r="KG102" s="63">
        <f>KG101+'DEPRECATED - DT-Prelim Calcs'!$C$11</f>
        <v>392</v>
      </c>
      <c r="KH102" s="2">
        <f>KR102/'Drive Train'!$F$35</f>
        <v>3.7798952451226855</v>
      </c>
      <c r="KI102" s="46">
        <f>KP102*12*60/(PI() * 'Drive Train'!$F$15)/KH$2*KH102</f>
        <v>-2035560.1143468556</v>
      </c>
      <c r="KJ102" s="2">
        <f>('DEPRECATED - DT-Prelim Calcs'!$C$6*KH102-KI102)/('DEPRECATED - DT-Prelim Calcs'!$C$6*KH102)*'DEPRECATED - DT-Prelim Calcs'!$C$7*KH102</f>
        <v>929.50352044429587</v>
      </c>
      <c r="KK102" s="57">
        <f>KJ102/'DEPRECATED - DT-Prelim Calcs'!$C$7*('DEPRECATED - DT-Prelim Calcs'!$C$8-'DEPRECATED - DT-Prelim Calcs'!$C$9)+'DEPRECATED - DT-Prelim Calcs'!$C$9</f>
        <v>49486.227665146536</v>
      </c>
      <c r="KL102" s="57">
        <f t="shared" si="121"/>
        <v>53.333333333333329</v>
      </c>
      <c r="KM102" s="2">
        <f t="shared" si="175"/>
        <v>0.99579519204165001</v>
      </c>
      <c r="KN102" s="57">
        <f>KM102*'DEPRECATED - DT-Prelim Calcs'!$C$21/KH$2/'DEPRECATED - DT-Prelim Calcs'!$C$19/'DEPRECATED - DT-Prelim Calcs'!$C$18*3.39*'DEPRECATED - DT-Prelim Calcs'!$C$20</f>
        <v>25.773080821789936</v>
      </c>
      <c r="KO102" s="46">
        <f t="shared" si="176"/>
        <v>0</v>
      </c>
      <c r="KP102" s="57">
        <f>KN101*'DEPRECATED - DT-Prelim Calcs'!$C$11+KP101</f>
        <v>-1315.8596558688623</v>
      </c>
      <c r="KQ102" s="57">
        <f>KQ101+0.5*KN102*'DEPRECATED - DT-Prelim Calcs'!$C$11^2+KP102*'DEPRECATED - DT-Prelim Calcs'!$C$11</f>
        <v>-189549.57332683873</v>
      </c>
      <c r="KR102" s="57">
        <f>MIN('Drive Train'!$F$35-KL101*'DEPRECATED - DT-Prelim Calcs'!$C$21*'Drive Train'!$F$39,KR101+KL$2)</f>
        <v>46.8707010395213</v>
      </c>
      <c r="KS102" s="57">
        <f>'Drive Train'!$F$35-KL102*'DEPRECATED - DT-Prelim Calcs'!$C$21*'Drive Train'!$F$39</f>
        <v>9.2000000000000011</v>
      </c>
      <c r="KT102" s="1">
        <f>IF(KQ102&gt;='Drive Train'!$F$29,1,0)</f>
        <v>0</v>
      </c>
      <c r="KU102" s="57">
        <f>MIN(KK102,'DEPRECATED - DT-Prelim Calcs'!$C$10)*'DEPRECATED - DT-Prelim Calcs'!$C$11*1000/60/60</f>
        <v>103.33333333333333</v>
      </c>
      <c r="KV102" s="63">
        <f>KV101+'DEPRECATED - DT-Prelim Calcs'!$C$11</f>
        <v>392</v>
      </c>
      <c r="KW102" s="2">
        <f>LG102/'Drive Train'!$F$35</f>
        <v>0.72580645161290325</v>
      </c>
      <c r="KX102" s="46">
        <f>LE102*12*60/(PI() * 'Drive Train'!$F$15)/KW$2*KW102</f>
        <v>-15501.16657043028</v>
      </c>
      <c r="KY102" s="2">
        <f>('DEPRECATED - DT-Prelim Calcs'!$C$6*KW102-KX102)/('DEPRECATED - DT-Prelim Calcs'!$C$6*KW102)*'DEPRECATED - DT-Prelim Calcs'!$C$7*KW102</f>
        <v>8.7581637988067929</v>
      </c>
      <c r="KZ102" s="57">
        <f>KY102/'DEPRECATED - DT-Prelim Calcs'!$C$7*('DEPRECATED - DT-Prelim Calcs'!$C$8-'DEPRECATED - DT-Prelim Calcs'!$C$9)+'DEPRECATED - DT-Prelim Calcs'!$C$9</f>
        <v>468.95411426842799</v>
      </c>
      <c r="LA102" s="57">
        <f t="shared" si="122"/>
        <v>56.666666666666664</v>
      </c>
      <c r="LB102" s="2">
        <f t="shared" si="177"/>
        <v>0.99579519204165001</v>
      </c>
      <c r="LC102" s="57">
        <f>LB102*'DEPRECATED - DT-Prelim Calcs'!$C$21/KW$2/'DEPRECATED - DT-Prelim Calcs'!$C$19/'DEPRECATED - DT-Prelim Calcs'!$C$18*3.39*'DEPRECATED - DT-Prelim Calcs'!$C$20</f>
        <v>25.773080821789936</v>
      </c>
      <c r="LD102" s="46">
        <f t="shared" si="178"/>
        <v>0</v>
      </c>
      <c r="LE102" s="57">
        <f>LC101*'DEPRECATED - DT-Prelim Calcs'!$C$11+LE101</f>
        <v>-52.18539343843257</v>
      </c>
      <c r="LF102" s="57">
        <f>LF101+0.5*LC102*'DEPRECATED - DT-Prelim Calcs'!$C$11^2+LE102*'DEPRECATED - DT-Prelim Calcs'!$C$11</f>
        <v>-205001.26133123002</v>
      </c>
      <c r="LG102" s="57">
        <f>MIN('Drive Train'!$F$35-LA101*'DEPRECATED - DT-Prelim Calcs'!$C$21*'Drive Train'!$F$39,LG101+LA$2)</f>
        <v>9</v>
      </c>
      <c r="LH102" s="57">
        <f>'Drive Train'!$F$35-LA102*'DEPRECATED - DT-Prelim Calcs'!$C$21*'Drive Train'!$F$39</f>
        <v>9</v>
      </c>
      <c r="LI102" s="1">
        <f>IF(LF102&gt;='Drive Train'!$F$29,1,0)</f>
        <v>0</v>
      </c>
      <c r="LJ102" s="57">
        <f>MIN(KZ102,'DEPRECATED - DT-Prelim Calcs'!$C$10)*'DEPRECATED - DT-Prelim Calcs'!$C$11*1000/60/60</f>
        <v>103.33333333333333</v>
      </c>
      <c r="LK102" s="63">
        <f>LK101+'DEPRECATED - DT-Prelim Calcs'!$C$11</f>
        <v>392</v>
      </c>
      <c r="LL102" s="2">
        <f>LV102/'Drive Train'!$F$35</f>
        <v>0.70967741935483875</v>
      </c>
      <c r="LM102" s="46">
        <f>LT102*12*60/(PI() * 'Drive Train'!$F$15)/LL$2*LL102</f>
        <v>-175678.24826147049</v>
      </c>
      <c r="LN102" s="2">
        <f>('DEPRECATED - DT-Prelim Calcs'!$C$6*LL102-LM102)/('DEPRECATED - DT-Prelim Calcs'!$C$6*LL102)*'DEPRECATED - DT-Prelim Calcs'!$C$7*LL102</f>
        <v>81.14457742307367</v>
      </c>
      <c r="LO102" s="57">
        <f>LN102/'DEPRECATED - DT-Prelim Calcs'!$C$7*('DEPRECATED - DT-Prelim Calcs'!$C$8-'DEPRECATED - DT-Prelim Calcs'!$C$9)+'DEPRECATED - DT-Prelim Calcs'!$C$9</f>
        <v>4322.5544744316812</v>
      </c>
      <c r="LP102" s="57">
        <f t="shared" si="123"/>
        <v>60</v>
      </c>
      <c r="LQ102" s="2">
        <f t="shared" si="179"/>
        <v>0.99579519204165001</v>
      </c>
      <c r="LR102" s="57">
        <f>LQ102*'DEPRECATED - DT-Prelim Calcs'!$C$21/LL$2/'DEPRECATED - DT-Prelim Calcs'!$C$19/'DEPRECATED - DT-Prelim Calcs'!$C$18*3.39*'DEPRECATED - DT-Prelim Calcs'!$C$20</f>
        <v>25.773080821789936</v>
      </c>
      <c r="LS102" s="46">
        <f t="shared" si="180"/>
        <v>0</v>
      </c>
      <c r="LT102" s="57">
        <f>LR101*'DEPRECATED - DT-Prelim Calcs'!$C$11+LT101</f>
        <v>-604.8705061971001</v>
      </c>
      <c r="LU102" s="57">
        <f>LU101+0.5*LR102*'DEPRECATED - DT-Prelim Calcs'!$C$11^2+LT102*'DEPRECATED - DT-Prelim Calcs'!$C$11</f>
        <v>-200739.18592760921</v>
      </c>
      <c r="LV102" s="57">
        <f>MIN('Drive Train'!$F$35-LP101*'DEPRECATED - DT-Prelim Calcs'!$C$21*'Drive Train'!$F$39,LV101+LP$2)</f>
        <v>8.8000000000000007</v>
      </c>
      <c r="LW102" s="57">
        <f>'Drive Train'!$F$35-LP102*'DEPRECATED - DT-Prelim Calcs'!$C$21*'Drive Train'!$F$39</f>
        <v>8.8000000000000007</v>
      </c>
      <c r="LX102" s="1">
        <f>IF(LU102&gt;='Drive Train'!$F$29,1,0)</f>
        <v>0</v>
      </c>
      <c r="LY102" s="57">
        <f>MIN(LO102,'DEPRECATED - DT-Prelim Calcs'!$C$10)*'DEPRECATED - DT-Prelim Calcs'!$C$11*1000/60/60</f>
        <v>103.33333333333333</v>
      </c>
      <c r="LZ102" s="63">
        <f>LZ101+'DEPRECATED - DT-Prelim Calcs'!$C$11</f>
        <v>392</v>
      </c>
    </row>
    <row r="103" spans="18:338" x14ac:dyDescent="0.2">
      <c r="R103" s="63">
        <f>R102+'DEPRECATED - DT-Prelim Calcs'!$C$11</f>
        <v>396</v>
      </c>
      <c r="S103" s="2">
        <f>AG103/'Drive Train'!$F$35</f>
        <v>0</v>
      </c>
      <c r="T103" s="46">
        <f>AE103*12*60/(PI() * 'Drive Train'!$F$15)/S$2*ABS(S103)</f>
        <v>0</v>
      </c>
      <c r="U103" s="2">
        <f>IF(OR(AD102=1,AND($C$32=Motors!$C$32,'DEPRECATED - DT-Prelim Calcs'!AI102=1)),0,IF(AG103=0,-(V102+$C$9)/($C$8-$C$9)*$C$7,($C$6*S103-T103)/($C$6*S103)*$C$7*S103))</f>
        <v>0</v>
      </c>
      <c r="V103" s="57">
        <f>IF(AND(AD102=1,AI102=1),0,ABS(U103/$C$7*($C$8-$C$9)+$C$9) *'Drive Train'!$AA$49 + V102*(1-'Drive Train'!$AA$49))</f>
        <v>0</v>
      </c>
      <c r="W103" s="57">
        <f t="shared" si="96"/>
        <v>0</v>
      </c>
      <c r="X103" s="2">
        <f>MAX(MIN(IF(AND(AI102=1,AG103&lt;0),-1,1)*(W103-$C$9)/($C$8-$C$9)*$C$7-$C$29*AE103/T$2 -  AI102*$C$29/2,X$2),MAX(X$4:X102)*-1)</f>
        <v>-0.2458281045106315</v>
      </c>
      <c r="Y103" s="57">
        <f t="shared" si="97"/>
        <v>0</v>
      </c>
      <c r="Z103" s="57">
        <f t="shared" si="98"/>
        <v>0</v>
      </c>
      <c r="AA103" s="57">
        <f t="shared" si="99"/>
        <v>0</v>
      </c>
      <c r="AB103" s="57" t="e">
        <f t="shared" si="100"/>
        <v>#N/A</v>
      </c>
      <c r="AC103" s="46">
        <f t="shared" si="124"/>
        <v>1</v>
      </c>
      <c r="AD103" s="1">
        <f t="shared" si="101"/>
        <v>1</v>
      </c>
      <c r="AE103" s="57">
        <f t="shared" si="102"/>
        <v>0</v>
      </c>
      <c r="AF103" s="57" t="e">
        <f t="shared" si="103"/>
        <v>#N/A</v>
      </c>
      <c r="AG103" s="57">
        <f>IF(AI102=0,MIN('Drive Train'!$F$35-W102*$C$21*'Drive Train'!$F$39,AG102+W$2)-$C$3,IF(AE102-1&lt;=0,0,IF($C$32=Motors!$C$30,MAX(MAX(AG$4:AG102)*-1,AG102-W$2),MAX(0,MAX(AG$4:AG102)*-1,AG102-W$2))))</f>
        <v>0</v>
      </c>
      <c r="AH103" s="57">
        <f>'Drive Train'!$F$35-ABS(W103)*'DEPRECATED - DT-Prelim Calcs'!$C$21*'Drive Train'!$F$39</f>
        <v>12.4</v>
      </c>
      <c r="AI103" s="1">
        <f>IF(AJ103&gt;='Drive Train'!$F$29,1,0)</f>
        <v>1</v>
      </c>
      <c r="AJ103" s="57">
        <f>AJ102+0.5*Y103*'DEPRECATED - DT-Prelim Calcs'!$C$11^2+AE103*'DEPRECATED - DT-Prelim Calcs'!$C$11</f>
        <v>784.33981740885292</v>
      </c>
      <c r="AK103" s="57">
        <f t="shared" si="181"/>
        <v>0</v>
      </c>
      <c r="AL103" s="63">
        <f>AL102+'DEPRECATED - DT-Prelim Calcs'!$C$11</f>
        <v>396</v>
      </c>
      <c r="AM103" s="2">
        <f>AW103/'Drive Train'!$F$35</f>
        <v>0.90171798760743016</v>
      </c>
      <c r="AN103" s="46">
        <f>AU103*12*60/(PI() * 'Drive Train'!$F$15)/AM$2*AM103</f>
        <v>4074.5129711496693</v>
      </c>
      <c r="AO103" s="2">
        <f>('DEPRECATED - DT-Prelim Calcs'!$C$6*AM103-AN103)/('DEPRECATED - DT-Prelim Calcs'!$C$6*AM103)*'DEPRECATED - DT-Prelim Calcs'!$C$7*AM103</f>
        <v>0.33081835004559462</v>
      </c>
      <c r="AP103" s="57">
        <f>AO103/'DEPRECATED - DT-Prelim Calcs'!$C$7*('DEPRECATED - DT-Prelim Calcs'!$C$8-'DEPRECATED - DT-Prelim Calcs'!$C$9)+'DEPRECATED - DT-Prelim Calcs'!$C$9</f>
        <v>20.311615896618168</v>
      </c>
      <c r="AQ103" s="57">
        <f t="shared" si="105"/>
        <v>20.311615896618168</v>
      </c>
      <c r="AR103" s="2">
        <f t="shared" si="125"/>
        <v>2.0576429449192801E-11</v>
      </c>
      <c r="AS103" s="57">
        <f>AR103*'DEPRECATED - DT-Prelim Calcs'!$C$21/AM$2/'DEPRECATED - DT-Prelim Calcs'!$C$19/'DEPRECATED - DT-Prelim Calcs'!$C$18*3.39*'DEPRECATED - DT-Prelim Calcs'!$C$20</f>
        <v>1.4911603848635837E-10</v>
      </c>
      <c r="AT103" s="46">
        <f t="shared" si="126"/>
        <v>0</v>
      </c>
      <c r="AU103" s="57">
        <f>AS102*'DEPRECATED - DT-Prelim Calcs'!$C$11+AU102</f>
        <v>39.432321268464221</v>
      </c>
      <c r="AV103" s="57">
        <f>AV102+0.5*AS103*'DEPRECATED - DT-Prelim Calcs'!$C$11^2+AU103*'DEPRECATED - DT-Prelim Calcs'!$C$11</f>
        <v>15570.585657808273</v>
      </c>
      <c r="AW103" s="57">
        <f>MIN('Drive Train'!$F$35-AQ102*'DEPRECATED - DT-Prelim Calcs'!$C$21*'Drive Train'!$F$39,AW102+AQ$2)</f>
        <v>11.181303046332134</v>
      </c>
      <c r="AX103" s="57">
        <f>'Drive Train'!$F$35-AQ103*'DEPRECATED - DT-Prelim Calcs'!$C$21*'Drive Train'!$F$39</f>
        <v>11.18130304620291</v>
      </c>
      <c r="AY103" s="1">
        <f>IF(AV103&gt;='Drive Train'!$F$29,1,0)</f>
        <v>1</v>
      </c>
      <c r="AZ103" s="57">
        <f t="shared" si="127"/>
        <v>22.568462107353522</v>
      </c>
      <c r="BA103" s="63">
        <f>BA102+'DEPRECATED - DT-Prelim Calcs'!$C$11</f>
        <v>396</v>
      </c>
      <c r="BB103" s="2">
        <f>BL103/'Drive Train'!$F$35</f>
        <v>1.2947645110457637</v>
      </c>
      <c r="BC103" s="46">
        <f>BJ103*12*60/(PI() * 'Drive Train'!$F$15)/BB$2*BB103</f>
        <v>-4259.09094917937</v>
      </c>
      <c r="BD103" s="2">
        <f>('DEPRECATED - DT-Prelim Calcs'!$C$6*BB103-BC103)/('DEPRECATED - DT-Prelim Calcs'!$C$6*BB103)*'DEPRECATED - DT-Prelim Calcs'!$C$7*BB103</f>
        <v>5.046162806990325</v>
      </c>
      <c r="BE103" s="57">
        <f>BD103/'DEPRECATED - DT-Prelim Calcs'!$C$7*('DEPRECATED - DT-Prelim Calcs'!$C$8-'DEPRECATED - DT-Prelim Calcs'!$C$9)+'DEPRECATED - DT-Prelim Calcs'!$C$9</f>
        <v>271.34011955886251</v>
      </c>
      <c r="BF103" s="57">
        <f t="shared" si="106"/>
        <v>93</v>
      </c>
      <c r="BG103" s="2">
        <f t="shared" si="128"/>
        <v>1.9370342982141722</v>
      </c>
      <c r="BH103" s="57">
        <f>BG103*'DEPRECATED - DT-Prelim Calcs'!$C$21/BB$2/'DEPRECATED - DT-Prelim Calcs'!$C$19/'DEPRECATED - DT-Prelim Calcs'!$C$18*3.39*'DEPRECATED - DT-Prelim Calcs'!$C$20</f>
        <v>20.276476817950183</v>
      </c>
      <c r="BI103" s="46">
        <f t="shared" si="129"/>
        <v>0</v>
      </c>
      <c r="BJ103" s="57">
        <f>BH102*'DEPRECATED - DT-Prelim Calcs'!$C$11+BJ102</f>
        <v>-19.873422070137352</v>
      </c>
      <c r="BK103" s="57">
        <f>BK102+0.5*BH103*'DEPRECATED - DT-Prelim Calcs'!$C$11^2+BJ103*'DEPRECATED - DT-Prelim Calcs'!$C$11</f>
        <v>8223.2116396269612</v>
      </c>
      <c r="BL103" s="57">
        <f>MIN('Drive Train'!$F$35-BF102*'DEPRECATED - DT-Prelim Calcs'!$C$21*'Drive Train'!$F$39,BL102+BF$2)</f>
        <v>16.05507993696747</v>
      </c>
      <c r="BM103" s="57">
        <f>'Drive Train'!$F$35-BF103*'DEPRECATED - DT-Prelim Calcs'!$C$21*'Drive Train'!$F$39</f>
        <v>6.82</v>
      </c>
      <c r="BN103" s="1">
        <f>IF(BK103&gt;='Drive Train'!$F$29,1,0)</f>
        <v>1</v>
      </c>
      <c r="BO103" s="57">
        <f t="shared" si="130"/>
        <v>103.33333333333333</v>
      </c>
      <c r="BP103" s="63">
        <f>BP102+'DEPRECATED - DT-Prelim Calcs'!$C$11</f>
        <v>396</v>
      </c>
      <c r="BQ103" s="2">
        <f>CA103/'Drive Train'!$F$35</f>
        <v>0.55000000000000004</v>
      </c>
      <c r="BR103" s="46">
        <f>BY103*12*60/(PI() * 'Drive Train'!$F$15)/BQ$2*BQ103</f>
        <v>870.44440915897621</v>
      </c>
      <c r="BS103" s="2">
        <f>('DEPRECATED - DT-Prelim Calcs'!$C$6*BQ103-BR103)/('DEPRECATED - DT-Prelim Calcs'!$C$6*BQ103)*'DEPRECATED - DT-Prelim Calcs'!$C$7*BQ103</f>
        <v>0.93192194632774261</v>
      </c>
      <c r="BT103" s="57">
        <f>BS103/'DEPRECATED - DT-Prelim Calcs'!$C$7*('DEPRECATED - DT-Prelim Calcs'!$C$8-'DEPRECATED - DT-Prelim Calcs'!$C$9)+'DEPRECATED - DT-Prelim Calcs'!$C$9</f>
        <v>52.312276229813023</v>
      </c>
      <c r="BU103" s="57">
        <f t="shared" si="107"/>
        <v>52.312276229813023</v>
      </c>
      <c r="BV103" s="2">
        <f t="shared" si="131"/>
        <v>0.81605409048292366</v>
      </c>
      <c r="BW103" s="57">
        <f>BV103*'DEPRECATED - DT-Prelim Calcs'!$C$21/BQ$2/'DEPRECATED - DT-Prelim Calcs'!$C$19/'DEPRECATED - DT-Prelim Calcs'!$C$18*3.39*'DEPRECATED - DT-Prelim Calcs'!$C$20</f>
        <v>11.170682286879053</v>
      </c>
      <c r="BX103" s="46">
        <f t="shared" si="132"/>
        <v>0</v>
      </c>
      <c r="BY103" s="57">
        <f>BW102*'DEPRECATED - DT-Prelim Calcs'!$C$11+BY102</f>
        <v>7.311715938962962</v>
      </c>
      <c r="BZ103" s="57">
        <f>BZ102+0.5*BW103*'DEPRECATED - DT-Prelim Calcs'!$C$11^2+BY103*'DEPRECATED - DT-Prelim Calcs'!$C$11</f>
        <v>-9039.6736312919929</v>
      </c>
      <c r="CA103" s="57">
        <f>MIN('Drive Train'!$F$35-BU102*'DEPRECATED - DT-Prelim Calcs'!$C$21*'Drive Train'!$F$39,CA102+BU$2)</f>
        <v>6.82</v>
      </c>
      <c r="CB103" s="57">
        <f>'Drive Train'!$F$35-BU103*'DEPRECATED - DT-Prelim Calcs'!$C$21*'Drive Train'!$F$39</f>
        <v>9.2612634262112188</v>
      </c>
      <c r="CC103" s="1">
        <f>IF(BZ103&gt;='Drive Train'!$F$29,1,0)</f>
        <v>0</v>
      </c>
      <c r="CD103" s="57">
        <f t="shared" si="133"/>
        <v>58.124751366458916</v>
      </c>
      <c r="CE103" s="63">
        <f>CE102+'DEPRECATED - DT-Prelim Calcs'!$C$11</f>
        <v>396</v>
      </c>
      <c r="CF103" s="2">
        <f>CP103/'Drive Train'!$F$35</f>
        <v>1.7314670168042863</v>
      </c>
      <c r="CG103" s="46">
        <f>CN103*12*60/(PI() * 'Drive Train'!$F$15)/CF$2*CF103</f>
        <v>-100017.95774520929</v>
      </c>
      <c r="CH103" s="2">
        <f>('DEPRECATED - DT-Prelim Calcs'!$C$6*CF103-CG103)/('DEPRECATED - DT-Prelim Calcs'!$C$6*CF103)*'DEPRECATED - DT-Prelim Calcs'!$C$7*CF103</f>
        <v>49.39671509135281</v>
      </c>
      <c r="CI103" s="57">
        <f>CH103/'DEPRECATED - DT-Prelim Calcs'!$C$7*('DEPRECATED - DT-Prelim Calcs'!$C$8-'DEPRECATED - DT-Prelim Calcs'!$C$9)+'DEPRECATED - DT-Prelim Calcs'!$C$9</f>
        <v>2632.4089403404837</v>
      </c>
      <c r="CJ103" s="57">
        <f t="shared" si="108"/>
        <v>93</v>
      </c>
      <c r="CK103" s="2">
        <f t="shared" si="134"/>
        <v>1.5241763143494644</v>
      </c>
      <c r="CL103" s="57">
        <f>CK103*'DEPRECATED - DT-Prelim Calcs'!$C$21/CF$2/'DEPRECATED - DT-Prelim Calcs'!$C$19/'DEPRECATED - DT-Prelim Calcs'!$C$18*3.39*'DEPRECATED - DT-Prelim Calcs'!$C$20</f>
        <v>25.773080821789936</v>
      </c>
      <c r="CM103" s="46">
        <f t="shared" si="135"/>
        <v>0</v>
      </c>
      <c r="CN103" s="57">
        <f>CL102*'DEPRECATED - DT-Prelim Calcs'!$C$11+CN102</f>
        <v>-216.04008832220657</v>
      </c>
      <c r="CO103" s="57">
        <f>CO102+0.5*CL103*'DEPRECATED - DT-Prelim Calcs'!$C$11^2+CN103*'DEPRECATED - DT-Prelim Calcs'!$C$11</f>
        <v>-33100.433681950708</v>
      </c>
      <c r="CP103" s="57">
        <f>MIN('Drive Train'!$F$35-CJ102*'DEPRECATED - DT-Prelim Calcs'!$C$21*'Drive Train'!$F$39,CP102+CJ$2)</f>
        <v>21.470191008373149</v>
      </c>
      <c r="CQ103" s="57">
        <f>'Drive Train'!$F$35-CJ103*'DEPRECATED - DT-Prelim Calcs'!$C$21*'Drive Train'!$F$39</f>
        <v>6.82</v>
      </c>
      <c r="CR103" s="1">
        <f>IF(CO103&gt;='Drive Train'!$F$29,1,0)</f>
        <v>0</v>
      </c>
      <c r="CS103" s="57">
        <f t="shared" si="136"/>
        <v>103.33333333333333</v>
      </c>
      <c r="CT103" s="63">
        <f>CT102+'DEPRECATED - DT-Prelim Calcs'!$C$11</f>
        <v>396</v>
      </c>
      <c r="CU103" s="2">
        <f>DE103/'Drive Train'!$F$35</f>
        <v>0.55000000000000004</v>
      </c>
      <c r="CV103" s="46">
        <f>DC103*12*60/(PI() * 'Drive Train'!$F$15)/CU$2*CU103</f>
        <v>5474.559965777441</v>
      </c>
      <c r="CW103" s="2">
        <f>('DEPRECATED - DT-Prelim Calcs'!$C$6*CU103-CV103)/('DEPRECATED - DT-Prelim Calcs'!$C$6*CU103)*'DEPRECATED - DT-Prelim Calcs'!$C$7*CU103</f>
        <v>-1.1498638869650339</v>
      </c>
      <c r="CX103" s="57">
        <f>CW103/'DEPRECATED - DT-Prelim Calcs'!$C$7*('DEPRECATED - DT-Prelim Calcs'!$C$8-'DEPRECATED - DT-Prelim Calcs'!$C$9)+'DEPRECATED - DT-Prelim Calcs'!$C$9</f>
        <v>-58.514745517682094</v>
      </c>
      <c r="CY103" s="57">
        <f t="shared" si="109"/>
        <v>-58.514745517682094</v>
      </c>
      <c r="CZ103" s="2">
        <f t="shared" si="137"/>
        <v>-1.8786014355712717</v>
      </c>
      <c r="DA103" s="57">
        <f>CZ103*'DEPRECATED - DT-Prelim Calcs'!$C$21/CU$2/'DEPRECATED - DT-Prelim Calcs'!$C$19/'DEPRECATED - DT-Prelim Calcs'!$C$18*3.39*'DEPRECATED - DT-Prelim Calcs'!$C$20</f>
        <v>-37.816949277768437</v>
      </c>
      <c r="DB103" s="46">
        <f t="shared" si="138"/>
        <v>1</v>
      </c>
      <c r="DC103" s="57">
        <f>DA102*'DEPRECATED - DT-Prelim Calcs'!$C$11+DC102</f>
        <v>31.270613400223993</v>
      </c>
      <c r="DD103" s="57">
        <f>DD102+0.5*DA103*'DEPRECATED - DT-Prelim Calcs'!$C$11^2+DC103*'DEPRECATED - DT-Prelim Calcs'!$C$11</f>
        <v>-64978.790426109641</v>
      </c>
      <c r="DE103" s="57">
        <f>MIN('Drive Train'!$F$35-CY102*'DEPRECATED - DT-Prelim Calcs'!$C$21*'Drive Train'!$F$39,DE102+CY$2)</f>
        <v>6.82</v>
      </c>
      <c r="DF103" s="57">
        <f>'Drive Train'!$F$35-CY103*'DEPRECATED - DT-Prelim Calcs'!$C$21*'Drive Train'!$F$39</f>
        <v>15.910884731060925</v>
      </c>
      <c r="DG103" s="1">
        <f>IF(DD103&gt;='Drive Train'!$F$29,1,0)</f>
        <v>0</v>
      </c>
      <c r="DH103" s="57">
        <f t="shared" si="139"/>
        <v>-65.016383908535659</v>
      </c>
      <c r="DI103" s="63">
        <f>DI102+'DEPRECATED - DT-Prelim Calcs'!$C$11</f>
        <v>396</v>
      </c>
      <c r="DJ103" s="2">
        <f>DT103/'Drive Train'!$F$35</f>
        <v>1.5198513079366944</v>
      </c>
      <c r="DK103" s="46">
        <f>DR103*12*60/(PI() * 'Drive Train'!$F$15)/DJ$2*DJ103</f>
        <v>-133011.14571784856</v>
      </c>
      <c r="DL103" s="2">
        <f>('DEPRECATED - DT-Prelim Calcs'!$C$6*DJ103-DK103)/('DEPRECATED - DT-Prelim Calcs'!$C$6*DJ103)*'DEPRECATED - DT-Prelim Calcs'!$C$7*DJ103</f>
        <v>63.804841873518612</v>
      </c>
      <c r="DM103" s="57">
        <f>DL103/'DEPRECATED - DT-Prelim Calcs'!$C$7*('DEPRECATED - DT-Prelim Calcs'!$C$8-'DEPRECATED - DT-Prelim Calcs'!$C$9)+'DEPRECATED - DT-Prelim Calcs'!$C$9</f>
        <v>3399.447391025908</v>
      </c>
      <c r="DN103" s="57">
        <f t="shared" si="110"/>
        <v>93</v>
      </c>
      <c r="DO103" s="2">
        <f t="shared" si="140"/>
        <v>1.1037138828047846</v>
      </c>
      <c r="DP103" s="57">
        <f>DO103*'DEPRECATED - DT-Prelim Calcs'!$C$21/DJ$2/'DEPRECATED - DT-Prelim Calcs'!$C$19/'DEPRECATED - DT-Prelim Calcs'!$C$18*3.39*'DEPRECATED - DT-Prelim Calcs'!$C$20</f>
        <v>25.773080821789936</v>
      </c>
      <c r="DQ103" s="46">
        <f t="shared" si="141"/>
        <v>0</v>
      </c>
      <c r="DR103" s="57">
        <f>DP102*'DEPRECATED - DT-Prelim Calcs'!$C$11+DR102</f>
        <v>-237.01662858606144</v>
      </c>
      <c r="DS103" s="57">
        <f>DS102+0.5*DP103*'DEPRECATED - DT-Prelim Calcs'!$C$11^2+DR103*'DEPRECATED - DT-Prelim Calcs'!$C$11</f>
        <v>-106382.88337983646</v>
      </c>
      <c r="DT103" s="57">
        <f>MIN('Drive Train'!$F$35-DN102*'DEPRECATED - DT-Prelim Calcs'!$C$21*'Drive Train'!$F$39,DT102+DN$2)</f>
        <v>18.846156218415011</v>
      </c>
      <c r="DU103" s="57">
        <f>'Drive Train'!$F$35-DN103*'DEPRECATED - DT-Prelim Calcs'!$C$21*'Drive Train'!$F$39</f>
        <v>6.82</v>
      </c>
      <c r="DV103" s="1">
        <f>IF(DS103&gt;='Drive Train'!$F$29,1,0)</f>
        <v>0</v>
      </c>
      <c r="DW103" s="57">
        <f t="shared" si="142"/>
        <v>103.33333333333333</v>
      </c>
      <c r="DX103" s="63">
        <f>DX102+'DEPRECATED - DT-Prelim Calcs'!$C$11</f>
        <v>396</v>
      </c>
      <c r="DY103" s="2">
        <f>EI103/'Drive Train'!$F$35</f>
        <v>0.55000000000000004</v>
      </c>
      <c r="DZ103" s="46">
        <f>EG103*12*60/(PI() * 'Drive Train'!$F$15)/DY$2*DY103</f>
        <v>-205120.63812771649</v>
      </c>
      <c r="EA103" s="2">
        <f>('DEPRECATED - DT-Prelim Calcs'!$C$6*DY103-DZ103)/('DEPRECATED - DT-Prelim Calcs'!$C$6*DY103)*'DEPRECATED - DT-Prelim Calcs'!$C$7*DY103</f>
        <v>94.072355138423404</v>
      </c>
      <c r="EB103" s="57">
        <f>EA103/'DEPRECATED - DT-Prelim Calcs'!$C$7*('DEPRECATED - DT-Prelim Calcs'!$C$8-'DEPRECATED - DT-Prelim Calcs'!$C$9)+'DEPRECATED - DT-Prelim Calcs'!$C$9</f>
        <v>5010.7843005227069</v>
      </c>
      <c r="EC103" s="57">
        <f t="shared" si="111"/>
        <v>93</v>
      </c>
      <c r="ED103" s="2">
        <f t="shared" si="143"/>
        <v>0.96993038185874991</v>
      </c>
      <c r="EE103" s="57">
        <f>ED103*'DEPRECATED - DT-Prelim Calcs'!$C$21/DY$2/'DEPRECATED - DT-Prelim Calcs'!$C$19/'DEPRECATED - DT-Prelim Calcs'!$C$18*3.39*'DEPRECATED - DT-Prelim Calcs'!$C$20</f>
        <v>25.773080821789936</v>
      </c>
      <c r="EF103" s="46">
        <f t="shared" si="144"/>
        <v>0</v>
      </c>
      <c r="EG103" s="57">
        <f>EE102*'DEPRECATED - DT-Prelim Calcs'!$C$11+EG102</f>
        <v>-887.61086755052975</v>
      </c>
      <c r="EH103" s="57">
        <f>EH102+0.5*EE103*'DEPRECATED - DT-Prelim Calcs'!$C$11^2+EG103*'DEPRECATED - DT-Prelim Calcs'!$C$11</f>
        <v>-197383.90073865079</v>
      </c>
      <c r="EI103" s="57">
        <f>MIN('Drive Train'!$F$35-EC102*'DEPRECATED - DT-Prelim Calcs'!$C$21*'Drive Train'!$F$39,EI102+EC$2)</f>
        <v>6.82</v>
      </c>
      <c r="EJ103" s="57">
        <f>'Drive Train'!$F$35-EC103*'DEPRECATED - DT-Prelim Calcs'!$C$21*'Drive Train'!$F$39</f>
        <v>6.82</v>
      </c>
      <c r="EK103" s="1">
        <f>IF(EH103&gt;='Drive Train'!$F$29,1,0)</f>
        <v>0</v>
      </c>
      <c r="EL103" s="57">
        <f t="shared" si="145"/>
        <v>103.33333333333333</v>
      </c>
      <c r="EM103" s="63">
        <f>EM102+'DEPRECATED - DT-Prelim Calcs'!$C$11</f>
        <v>396</v>
      </c>
      <c r="EN103" s="2">
        <f>EX103/'Drive Train'!$F$35</f>
        <v>0.55000000000000004</v>
      </c>
      <c r="EO103" s="46">
        <f>EV103*12*60/(PI() * 'Drive Train'!$F$15)/EN$2*EN103</f>
        <v>-57364.76459869017</v>
      </c>
      <c r="EP103" s="2">
        <f>('DEPRECATED - DT-Prelim Calcs'!$C$6*EN103-EO103)/('DEPRECATED - DT-Prelim Calcs'!$C$6*EN103)*'DEPRECATED - DT-Prelim Calcs'!$C$7*EN103</f>
        <v>27.263414199407748</v>
      </c>
      <c r="EQ103" s="57">
        <f>EP103/'DEPRECATED - DT-Prelim Calcs'!$C$7*('DEPRECATED - DT-Prelim Calcs'!$C$8-'DEPRECATED - DT-Prelim Calcs'!$C$9)+'DEPRECATED - DT-Prelim Calcs'!$C$9</f>
        <v>1454.1091459684708</v>
      </c>
      <c r="ER103" s="57">
        <f t="shared" si="112"/>
        <v>93</v>
      </c>
      <c r="ES103" s="2">
        <f t="shared" si="146"/>
        <v>0.86507304327942547</v>
      </c>
      <c r="ET103" s="57">
        <f>ES103*'DEPRECATED - DT-Prelim Calcs'!$C$21/EN$2/'DEPRECATED - DT-Prelim Calcs'!$C$19/'DEPRECATED - DT-Prelim Calcs'!$C$18*3.39*'DEPRECATED - DT-Prelim Calcs'!$C$20</f>
        <v>25.773080821789936</v>
      </c>
      <c r="EU103" s="46">
        <f t="shared" si="147"/>
        <v>0</v>
      </c>
      <c r="EV103" s="57">
        <f>ET102*'DEPRECATED - DT-Prelim Calcs'!$C$11+EV102</f>
        <v>-221.3964656488364</v>
      </c>
      <c r="EW103" s="57">
        <f>EW102+0.5*ET103*'DEPRECATED - DT-Prelim Calcs'!$C$11^2+EV103*'DEPRECATED - DT-Prelim Calcs'!$C$11</f>
        <v>-222109.64233829366</v>
      </c>
      <c r="EX103" s="57">
        <f>MIN('Drive Train'!$F$35-ER102*'DEPRECATED - DT-Prelim Calcs'!$C$21*'Drive Train'!$F$39,EX102+ER$2)</f>
        <v>6.82</v>
      </c>
      <c r="EY103" s="57">
        <f>'Drive Train'!$F$35-ER103*'DEPRECATED - DT-Prelim Calcs'!$C$21*'Drive Train'!$F$39</f>
        <v>6.82</v>
      </c>
      <c r="EZ103" s="1">
        <f>IF(EW103&gt;='Drive Train'!$F$29,1,0)</f>
        <v>0</v>
      </c>
      <c r="FA103" s="57">
        <f t="shared" si="148"/>
        <v>103.33333333333333</v>
      </c>
      <c r="FB103" s="63">
        <f>FB102+'DEPRECATED - DT-Prelim Calcs'!$C$11</f>
        <v>396</v>
      </c>
      <c r="FC103" s="2">
        <f>FM103/'Drive Train'!$F$35</f>
        <v>0.55000000000000004</v>
      </c>
      <c r="FD103" s="46">
        <f>FK103*12*60/(PI() * 'Drive Train'!$F$15)/FC$2*FC103</f>
        <v>-323594.24688461097</v>
      </c>
      <c r="FE103" s="2">
        <f>('DEPRECATED - DT-Prelim Calcs'!$C$6*FC103-FD103)/('DEPRECATED - DT-Prelim Calcs'!$C$6*FC103)*'DEPRECATED - DT-Prelim Calcs'!$C$7*FC103</f>
        <v>147.64109755945827</v>
      </c>
      <c r="FF103" s="57">
        <f>FE103/'DEPRECATED - DT-Prelim Calcs'!$C$7*('DEPRECATED - DT-Prelim Calcs'!$C$8-'DEPRECATED - DT-Prelim Calcs'!$C$9)+'DEPRECATED - DT-Prelim Calcs'!$C$9</f>
        <v>7862.5974343894177</v>
      </c>
      <c r="FG103" s="57">
        <f t="shared" si="113"/>
        <v>93</v>
      </c>
      <c r="FH103" s="2">
        <f t="shared" si="149"/>
        <v>0.78067567320338405</v>
      </c>
      <c r="FI103" s="57">
        <f>FH103*'DEPRECATED - DT-Prelim Calcs'!$C$21/FC$2/'DEPRECATED - DT-Prelim Calcs'!$C$19/'DEPRECATED - DT-Prelim Calcs'!$C$18*3.39*'DEPRECATED - DT-Prelim Calcs'!$C$20</f>
        <v>25.773080821789936</v>
      </c>
      <c r="FJ103" s="46">
        <f t="shared" si="150"/>
        <v>0</v>
      </c>
      <c r="FK103" s="57">
        <f>FI102*'DEPRECATED - DT-Prelim Calcs'!$C$11+FK102</f>
        <v>-1127.0524487323896</v>
      </c>
      <c r="FL103" s="57">
        <f>FL102+0.5*FI103*'DEPRECATED - DT-Prelim Calcs'!$C$11^2+FK103*'DEPRECATED - DT-Prelim Calcs'!$C$11</f>
        <v>-360684.05784845346</v>
      </c>
      <c r="FM103" s="57">
        <f>MIN('Drive Train'!$F$35-FG102*'DEPRECATED - DT-Prelim Calcs'!$C$21*'Drive Train'!$F$39,FM102+FG$2)</f>
        <v>6.82</v>
      </c>
      <c r="FN103" s="57">
        <f>'Drive Train'!$F$35-FG103*'DEPRECATED - DT-Prelim Calcs'!$C$21*'Drive Train'!$F$39</f>
        <v>6.82</v>
      </c>
      <c r="FO103" s="1">
        <f>IF(FL103&gt;='Drive Train'!$F$29,1,0)</f>
        <v>0</v>
      </c>
      <c r="FP103" s="57">
        <f t="shared" si="151"/>
        <v>103.33333333333333</v>
      </c>
      <c r="FQ103" s="63">
        <f>FQ102+'DEPRECATED - DT-Prelim Calcs'!$C$11</f>
        <v>396</v>
      </c>
      <c r="FR103" s="2">
        <f>GB103/'Drive Train'!$F$35</f>
        <v>0.55000000000000004</v>
      </c>
      <c r="FS103" s="46">
        <f>FZ103*12*60/(PI() * 'Drive Train'!$F$15)/FR$2*FR103</f>
        <v>-630860.49654339917</v>
      </c>
      <c r="FT103" s="2">
        <f>('DEPRECATED - DT-Prelim Calcs'!$C$6*FR103-FS103)/('DEPRECATED - DT-Prelim Calcs'!$C$6*FR103)*'DEPRECATED - DT-Prelim Calcs'!$C$7*FR103</f>
        <v>286.57386710498912</v>
      </c>
      <c r="FU103" s="57">
        <f>FT103/'DEPRECATED - DT-Prelim Calcs'!$C$7*('DEPRECATED - DT-Prelim Calcs'!$C$8-'DEPRECATED - DT-Prelim Calcs'!$C$9)+'DEPRECATED - DT-Prelim Calcs'!$C$9</f>
        <v>15258.893837995895</v>
      </c>
      <c r="FV103" s="57">
        <f t="shared" si="114"/>
        <v>93</v>
      </c>
      <c r="FW103" s="2">
        <f t="shared" si="152"/>
        <v>0.7112822800297498</v>
      </c>
      <c r="FX103" s="57">
        <f>FW103*'DEPRECATED - DT-Prelim Calcs'!$C$21/FR$2/'DEPRECATED - DT-Prelim Calcs'!$C$19/'DEPRECATED - DT-Prelim Calcs'!$C$18*3.39*'DEPRECATED - DT-Prelim Calcs'!$C$20</f>
        <v>25.773080821789936</v>
      </c>
      <c r="FY103" s="46">
        <f t="shared" si="153"/>
        <v>0</v>
      </c>
      <c r="FZ103" s="57">
        <f>FX102*'DEPRECATED - DT-Prelim Calcs'!$C$11+FZ102</f>
        <v>-2001.9259609906578</v>
      </c>
      <c r="GA103" s="57">
        <f>GA102+0.5*FX103*'DEPRECATED - DT-Prelim Calcs'!$C$11^2+FZ103*'DEPRECATED - DT-Prelim Calcs'!$C$11</f>
        <v>-361203.98713627044</v>
      </c>
      <c r="GB103" s="57">
        <f>MIN('Drive Train'!$F$35-FV102*'DEPRECATED - DT-Prelim Calcs'!$C$21*'Drive Train'!$F$39,GB102+FV$2)</f>
        <v>6.82</v>
      </c>
      <c r="GC103" s="57">
        <f>'Drive Train'!$F$35-FV103*'DEPRECATED - DT-Prelim Calcs'!$C$21*'Drive Train'!$F$39</f>
        <v>6.82</v>
      </c>
      <c r="GD103" s="1">
        <f>IF(GA103&gt;='Drive Train'!$F$29,1,0)</f>
        <v>0</v>
      </c>
      <c r="GE103" s="57">
        <f t="shared" si="154"/>
        <v>103.33333333333333</v>
      </c>
      <c r="GF103" s="63">
        <f>GF102+'DEPRECATED - DT-Prelim Calcs'!$C$11</f>
        <v>396</v>
      </c>
      <c r="GG103" s="2">
        <f>GQ103/'Drive Train'!$F$35</f>
        <v>0.85483870967741948</v>
      </c>
      <c r="GH103" s="46">
        <f>GO103*12*60/(PI() * 'Drive Train'!$F$15)/GG$2*GG103</f>
        <v>-92527.524052160574</v>
      </c>
      <c r="GI103" s="2">
        <f>('DEPRECATED - DT-Prelim Calcs'!$C$6*GG103-GH103)/('DEPRECATED - DT-Prelim Calcs'!$C$6*GG103)*'DEPRECATED - DT-Prelim Calcs'!$C$7*GG103</f>
        <v>43.8971843608117</v>
      </c>
      <c r="GJ103" s="57">
        <f>GI103/'DEPRECATED - DT-Prelim Calcs'!$C$7*('DEPRECATED - DT-Prelim Calcs'!$C$8-'DEPRECATED - DT-Prelim Calcs'!$C$9)+'DEPRECATED - DT-Prelim Calcs'!$C$9</f>
        <v>2339.6330927353283</v>
      </c>
      <c r="GK103" s="57">
        <f t="shared" si="155"/>
        <v>29.999999999999982</v>
      </c>
      <c r="GL103" s="2">
        <f t="shared" si="156"/>
        <v>0.99579519204165001</v>
      </c>
      <c r="GM103" s="57">
        <f>GL103*'DEPRECATED - DT-Prelim Calcs'!$C$21/GG$2/'DEPRECATED - DT-Prelim Calcs'!$C$19/'DEPRECATED - DT-Prelim Calcs'!$C$18*3.39*'DEPRECATED - DT-Prelim Calcs'!$C$20</f>
        <v>25.773080821789936</v>
      </c>
      <c r="GN103" s="46">
        <f t="shared" si="157"/>
        <v>0</v>
      </c>
      <c r="GO103" s="57">
        <f>GM102*'DEPRECATED - DT-Prelim Calcs'!$C$11+GO102</f>
        <v>-264.479590735074</v>
      </c>
      <c r="GP103" s="57">
        <f>GP102+0.5*GM103*'DEPRECATED - DT-Prelim Calcs'!$C$11^2+GO103*'DEPRECATED - DT-Prelim Calcs'!$C$11</f>
        <v>-187848.50107028955</v>
      </c>
      <c r="GQ103" s="57">
        <f>MIN('Drive Train'!$F$35-GK102*'DEPRECATED - DT-Prelim Calcs'!$C$21*'Drive Train'!$F$39,GQ102+GK$2)</f>
        <v>10.600000000000001</v>
      </c>
      <c r="GR103" s="57">
        <f>'Drive Train'!$F$35-GK103*'DEPRECATED - DT-Prelim Calcs'!$C$21*'Drive Train'!$F$39</f>
        <v>10.600000000000001</v>
      </c>
      <c r="GS103" s="1">
        <f>IF(GP103&gt;='Drive Train'!$F$29,1,0)</f>
        <v>0</v>
      </c>
      <c r="GT103" s="57">
        <f t="shared" si="158"/>
        <v>33.333333333333314</v>
      </c>
      <c r="GU103" s="63">
        <f>GU102+'DEPRECATED - DT-Prelim Calcs'!$C$11</f>
        <v>396</v>
      </c>
      <c r="GV103" s="2">
        <f>HF103/'Drive Train'!$F$35</f>
        <v>0.83870967741935498</v>
      </c>
      <c r="GW103" s="46">
        <f>HD103*12*60/(PI() * 'Drive Train'!$F$15)/GV$2*GV103</f>
        <v>-43914.924818808911</v>
      </c>
      <c r="GX103" s="2">
        <f>('DEPRECATED - DT-Prelim Calcs'!$C$6*GV103-GW103)/('DEPRECATED - DT-Prelim Calcs'!$C$6*GV103)*'DEPRECATED - DT-Prelim Calcs'!$C$7*GV103</f>
        <v>21.877757266920135</v>
      </c>
      <c r="GY103" s="57">
        <f>GX103/'DEPRECATED - DT-Prelim Calcs'!$C$7*('DEPRECATED - DT-Prelim Calcs'!$C$8-'DEPRECATED - DT-Prelim Calcs'!$C$9)+'DEPRECATED - DT-Prelim Calcs'!$C$9</f>
        <v>1167.3955424671592</v>
      </c>
      <c r="GZ103" s="57">
        <f t="shared" si="115"/>
        <v>33.333333333333314</v>
      </c>
      <c r="HA103" s="2">
        <f t="shared" si="159"/>
        <v>0.99579519204165001</v>
      </c>
      <c r="HB103" s="57">
        <f>HA103*'DEPRECATED - DT-Prelim Calcs'!$C$21/GV$2/'DEPRECATED - DT-Prelim Calcs'!$C$19/'DEPRECATED - DT-Prelim Calcs'!$C$18*3.39*'DEPRECATED - DT-Prelim Calcs'!$C$20</f>
        <v>25.773080821789936</v>
      </c>
      <c r="HC103" s="46">
        <f t="shared" si="160"/>
        <v>0</v>
      </c>
      <c r="HD103" s="57">
        <f>HB102*'DEPRECATED - DT-Prelim Calcs'!$C$11+HD102</f>
        <v>-127.93986635485827</v>
      </c>
      <c r="HE103" s="57">
        <f>HE102+0.5*HB103*'DEPRECATED - DT-Prelim Calcs'!$C$11^2+HD103*'DEPRECATED - DT-Prelim Calcs'!$C$11</f>
        <v>-173560.96262991359</v>
      </c>
      <c r="HF103" s="57">
        <f>MIN('Drive Train'!$F$35-GZ102*'DEPRECATED - DT-Prelim Calcs'!$C$21*'Drive Train'!$F$39,HF102+GZ$2)</f>
        <v>10.400000000000002</v>
      </c>
      <c r="HG103" s="57">
        <f>'Drive Train'!$F$35-GZ103*'DEPRECATED - DT-Prelim Calcs'!$C$21*'Drive Train'!$F$39</f>
        <v>10.400000000000002</v>
      </c>
      <c r="HH103" s="1">
        <f>IF(HE103&gt;='Drive Train'!$F$29,1,0)</f>
        <v>0</v>
      </c>
      <c r="HI103" s="57">
        <f t="shared" si="161"/>
        <v>37.037037037037017</v>
      </c>
      <c r="HJ103" s="63">
        <f>HJ102+'DEPRECATED - DT-Prelim Calcs'!$C$11</f>
        <v>396</v>
      </c>
      <c r="HK103" s="2">
        <f>HU103/'Drive Train'!$F$35</f>
        <v>0.82258064516129037</v>
      </c>
      <c r="HL103" s="46">
        <f>HS103*12*60/(PI() * 'Drive Train'!$F$15)/HK$2*HK103</f>
        <v>10379.968123047567</v>
      </c>
      <c r="HM103" s="2">
        <f>('DEPRECATED - DT-Prelim Calcs'!$C$6*HK103-HL103)/('DEPRECATED - DT-Prelim Calcs'!$C$6*HK103)*'DEPRECATED - DT-Prelim Calcs'!$C$7*HK103</f>
        <v>-2.7109621041752932</v>
      </c>
      <c r="HN103" s="57">
        <f>HM103/'DEPRECATED - DT-Prelim Calcs'!$C$7*('DEPRECATED - DT-Prelim Calcs'!$C$8-'DEPRECATED - DT-Prelim Calcs'!$C$9)+'DEPRECATED - DT-Prelim Calcs'!$C$9</f>
        <v>-141.62217342974697</v>
      </c>
      <c r="HO103" s="57">
        <f t="shared" si="116"/>
        <v>-141.62217342974697</v>
      </c>
      <c r="HP103" s="2">
        <f t="shared" si="162"/>
        <v>-3.6348135713728871</v>
      </c>
      <c r="HQ103" s="57">
        <f>HP103*'DEPRECATED - DT-Prelim Calcs'!$C$21/HK$2/'DEPRECATED - DT-Prelim Calcs'!$C$19/'DEPRECATED - DT-Prelim Calcs'!$C$18*3.39*'DEPRECATED - DT-Prelim Calcs'!$C$20</f>
        <v>-94.075915103649209</v>
      </c>
      <c r="HR103" s="46">
        <f t="shared" si="163"/>
        <v>1</v>
      </c>
      <c r="HS103" s="57">
        <f>HQ102*'DEPRECATED - DT-Prelim Calcs'!$C$11+HS102</f>
        <v>30.833507874379762</v>
      </c>
      <c r="HT103" s="57">
        <f>HT102+0.5*HQ103*'DEPRECATED - DT-Prelim Calcs'!$C$11^2+HS103*'DEPRECATED - DT-Prelim Calcs'!$C$11</f>
        <v>-174388.71334842971</v>
      </c>
      <c r="HU103" s="57">
        <f>MIN('Drive Train'!$F$35-HO102*'DEPRECATED - DT-Prelim Calcs'!$C$21*'Drive Train'!$F$39,HU102+HO$2)</f>
        <v>10.200000000000001</v>
      </c>
      <c r="HV103" s="57">
        <f>'Drive Train'!$F$35-HO103*'DEPRECATED - DT-Prelim Calcs'!$C$21*'Drive Train'!$F$39</f>
        <v>20.897330405784817</v>
      </c>
      <c r="HW103" s="1">
        <f>IF(HT103&gt;='Drive Train'!$F$29,1,0)</f>
        <v>0</v>
      </c>
      <c r="HX103" s="57">
        <f t="shared" si="164"/>
        <v>-157.35797047749662</v>
      </c>
      <c r="HY103" s="63">
        <f>HY102+'DEPRECATED - DT-Prelim Calcs'!$C$11</f>
        <v>396</v>
      </c>
      <c r="HZ103" s="2">
        <f>IJ103/'Drive Train'!$F$35</f>
        <v>0.80645161290322598</v>
      </c>
      <c r="IA103" s="46">
        <f>IH103*12*60/(PI() * 'Drive Train'!$F$15)/HZ$2*HZ103</f>
        <v>-156588.7922759963</v>
      </c>
      <c r="IB103" s="2">
        <f>('DEPRECATED - DT-Prelim Calcs'!$C$6*HZ103-IA103)/('DEPRECATED - DT-Prelim Calcs'!$C$6*HZ103)*'DEPRECATED - DT-Prelim Calcs'!$C$7*HZ103</f>
        <v>72.746360654479716</v>
      </c>
      <c r="IC103" s="57">
        <f>IB103/'DEPRECATED - DT-Prelim Calcs'!$C$7*('DEPRECATED - DT-Prelim Calcs'!$C$8-'DEPRECATED - DT-Prelim Calcs'!$C$9)+'DEPRECATED - DT-Prelim Calcs'!$C$9</f>
        <v>3875.4626854646253</v>
      </c>
      <c r="ID103" s="57">
        <f t="shared" si="117"/>
        <v>39.999999999999986</v>
      </c>
      <c r="IE103" s="2">
        <f t="shared" si="165"/>
        <v>0.99579519204165001</v>
      </c>
      <c r="IF103" s="57">
        <f>IE103*'DEPRECATED - DT-Prelim Calcs'!$C$21/HZ$2/'DEPRECATED - DT-Prelim Calcs'!$C$19/'DEPRECATED - DT-Prelim Calcs'!$C$18*3.39*'DEPRECATED - DT-Prelim Calcs'!$C$20</f>
        <v>25.773080821789936</v>
      </c>
      <c r="IG103" s="46">
        <f t="shared" si="166"/>
        <v>0</v>
      </c>
      <c r="IH103" s="57">
        <f>IF102*'DEPRECATED - DT-Prelim Calcs'!$C$11+IH102</f>
        <v>-474.44706346836733</v>
      </c>
      <c r="II103" s="57">
        <f>II102+0.5*IF103*'DEPRECATED - DT-Prelim Calcs'!$C$11^2+IH103*'DEPRECATED - DT-Prelim Calcs'!$C$11</f>
        <v>-169217.36711378439</v>
      </c>
      <c r="IJ103" s="57">
        <f>MIN('Drive Train'!$F$35-ID102*'DEPRECATED - DT-Prelim Calcs'!$C$21*'Drive Train'!$F$39,IJ102+ID$2)</f>
        <v>10.000000000000002</v>
      </c>
      <c r="IK103" s="57">
        <f>'Drive Train'!$F$35-ID103*'DEPRECATED - DT-Prelim Calcs'!$C$21*'Drive Train'!$F$39</f>
        <v>10.000000000000002</v>
      </c>
      <c r="IL103" s="1">
        <f>IF(II103&gt;='Drive Train'!$F$29,1,0)</f>
        <v>0</v>
      </c>
      <c r="IM103" s="57">
        <f t="shared" si="167"/>
        <v>44.444444444444429</v>
      </c>
      <c r="IN103" s="63">
        <f>IN102+'DEPRECATED - DT-Prelim Calcs'!$C$11</f>
        <v>396</v>
      </c>
      <c r="IO103" s="2">
        <f>IY103/'Drive Train'!$F$35</f>
        <v>0.79032258064516137</v>
      </c>
      <c r="IP103" s="46">
        <f>IW103*12*60/(PI() * 'Drive Train'!$F$15)/IO$2*IO103</f>
        <v>-20754.217550077567</v>
      </c>
      <c r="IQ103" s="2">
        <f>('DEPRECATED - DT-Prelim Calcs'!$C$6*IO103-IP103)/('DEPRECATED - DT-Prelim Calcs'!$C$6*IO103)*'DEPRECATED - DT-Prelim Calcs'!$C$7*IO103</f>
        <v>11.288854585524996</v>
      </c>
      <c r="IR103" s="57">
        <f>IQ103/'DEPRECATED - DT-Prelim Calcs'!$C$7*('DEPRECATED - DT-Prelim Calcs'!$C$8-'DEPRECATED - DT-Prelim Calcs'!$C$9)+'DEPRECATED - DT-Prelim Calcs'!$C$9</f>
        <v>603.67927108832248</v>
      </c>
      <c r="IS103" s="57">
        <f t="shared" si="118"/>
        <v>43.333333333333321</v>
      </c>
      <c r="IT103" s="2">
        <f t="shared" si="168"/>
        <v>0.99579519204165001</v>
      </c>
      <c r="IU103" s="57">
        <f>IT103*'DEPRECATED - DT-Prelim Calcs'!$C$21/IO$2/'DEPRECATED - DT-Prelim Calcs'!$C$19/'DEPRECATED - DT-Prelim Calcs'!$C$18*3.39*'DEPRECATED - DT-Prelim Calcs'!$C$20</f>
        <v>25.773080821789936</v>
      </c>
      <c r="IV103" s="46">
        <f t="shared" si="169"/>
        <v>0</v>
      </c>
      <c r="IW103" s="57">
        <f>IU102*'DEPRECATED - DT-Prelim Calcs'!$C$11+IW102</f>
        <v>-64.166356157973624</v>
      </c>
      <c r="IX103" s="57">
        <f>IX102+0.5*IU103*'DEPRECATED - DT-Prelim Calcs'!$C$11^2+IW103*'DEPRECATED - DT-Prelim Calcs'!$C$11</f>
        <v>-185533.93553076286</v>
      </c>
      <c r="IY103" s="57">
        <f>MIN('Drive Train'!$F$35-IS102*'DEPRECATED - DT-Prelim Calcs'!$C$21*'Drive Train'!$F$39,IY102+IS$2)</f>
        <v>9.8000000000000007</v>
      </c>
      <c r="IZ103" s="57">
        <f>'Drive Train'!$F$35-IS103*'DEPRECATED - DT-Prelim Calcs'!$C$21*'Drive Train'!$F$39</f>
        <v>9.8000000000000007</v>
      </c>
      <c r="JA103" s="1">
        <f>IF(IX103&gt;='Drive Train'!$F$29,1,0)</f>
        <v>0</v>
      </c>
      <c r="JB103" s="57">
        <f t="shared" si="170"/>
        <v>48.148148148148138</v>
      </c>
      <c r="JC103" s="63">
        <f>JC102+'DEPRECATED - DT-Prelim Calcs'!$C$11</f>
        <v>396</v>
      </c>
      <c r="JD103" s="2">
        <f>JN103/'Drive Train'!$F$35</f>
        <v>0.77419354838709686</v>
      </c>
      <c r="JE103" s="46">
        <f>JL103*12*60/(PI() * 'Drive Train'!$F$15)/JD$2*JD103</f>
        <v>-161187.51349087796</v>
      </c>
      <c r="JF103" s="2">
        <f>('DEPRECATED - DT-Prelim Calcs'!$C$6*JD103-JE103)/('DEPRECATED - DT-Prelim Calcs'!$C$6*JD103)*'DEPRECATED - DT-Prelim Calcs'!$C$7*JD103</f>
        <v>74.747965459683428</v>
      </c>
      <c r="JG103" s="57">
        <f>JF103/'DEPRECATED - DT-Prelim Calcs'!$C$7*('DEPRECATED - DT-Prelim Calcs'!$C$8-'DEPRECATED - DT-Prelim Calcs'!$C$9)+'DEPRECATED - DT-Prelim Calcs'!$C$9</f>
        <v>3982.0211487458023</v>
      </c>
      <c r="JH103" s="57">
        <f t="shared" si="119"/>
        <v>46.666666666666657</v>
      </c>
      <c r="JI103" s="2">
        <f t="shared" si="171"/>
        <v>0.99579519204165001</v>
      </c>
      <c r="JJ103" s="57">
        <f>JI103*'DEPRECATED - DT-Prelim Calcs'!$C$21/JD$2/'DEPRECATED - DT-Prelim Calcs'!$C$19/'DEPRECATED - DT-Prelim Calcs'!$C$18*3.39*'DEPRECATED - DT-Prelim Calcs'!$C$20</f>
        <v>25.773080821789936</v>
      </c>
      <c r="JK103" s="46">
        <f t="shared" si="172"/>
        <v>0</v>
      </c>
      <c r="JL103" s="57">
        <f>JJ102*'DEPRECATED - DT-Prelim Calcs'!$C$11+JL102</f>
        <v>-508.72988558628003</v>
      </c>
      <c r="JM103" s="57">
        <f>JM102+0.5*JJ103*'DEPRECATED - DT-Prelim Calcs'!$C$11^2+JL103*'DEPRECATED - DT-Prelim Calcs'!$C$11</f>
        <v>-220021.73714022021</v>
      </c>
      <c r="JN103" s="57">
        <f>MIN('Drive Train'!$F$35-JH102*'DEPRECATED - DT-Prelim Calcs'!$C$21*'Drive Train'!$F$39,JN102+JH$2)</f>
        <v>9.6000000000000014</v>
      </c>
      <c r="JO103" s="57">
        <f>'Drive Train'!$F$35-JH103*'DEPRECATED - DT-Prelim Calcs'!$C$21*'Drive Train'!$F$39</f>
        <v>9.6000000000000014</v>
      </c>
      <c r="JP103" s="1">
        <f>IF(JM103&gt;='Drive Train'!$F$29,1,0)</f>
        <v>0</v>
      </c>
      <c r="JQ103" s="57">
        <f>MIN(JG103,'DEPRECATED - DT-Prelim Calcs'!$C$10)*'DEPRECATED - DT-Prelim Calcs'!$C$11*1000/60/60</f>
        <v>103.33333333333333</v>
      </c>
      <c r="JR103" s="63">
        <f>JR102+'DEPRECATED - DT-Prelim Calcs'!$C$11</f>
        <v>396</v>
      </c>
      <c r="JS103" s="2">
        <f>KC103/'Drive Train'!$F$35</f>
        <v>0.75806451612903225</v>
      </c>
      <c r="JT103" s="46">
        <f>KA103*12*60/(PI() * 'Drive Train'!$F$15)/JS$2*JS103</f>
        <v>-84242.700736738901</v>
      </c>
      <c r="JU103" s="2">
        <f>('DEPRECATED - DT-Prelim Calcs'!$C$6*JS103-JT103)/('DEPRECATED - DT-Prelim Calcs'!$C$6*JS103)*'DEPRECATED - DT-Prelim Calcs'!$C$7*JS103</f>
        <v>39.917912740069987</v>
      </c>
      <c r="JV103" s="57">
        <f>JU103/'DEPRECATED - DT-Prelim Calcs'!$C$7*('DEPRECATED - DT-Prelim Calcs'!$C$8-'DEPRECATED - DT-Prelim Calcs'!$C$9)+'DEPRECATED - DT-Prelim Calcs'!$C$9</f>
        <v>2127.7905413074604</v>
      </c>
      <c r="JW103" s="57">
        <f t="shared" si="120"/>
        <v>49.999999999999993</v>
      </c>
      <c r="JX103" s="2">
        <f t="shared" si="173"/>
        <v>0.99579519204165001</v>
      </c>
      <c r="JY103" s="57">
        <f>JX103*'DEPRECATED - DT-Prelim Calcs'!$C$21/JS$2/'DEPRECATED - DT-Prelim Calcs'!$C$19/'DEPRECATED - DT-Prelim Calcs'!$C$18*3.39*'DEPRECATED - DT-Prelim Calcs'!$C$20</f>
        <v>25.773080821789936</v>
      </c>
      <c r="JZ103" s="46">
        <f t="shared" si="174"/>
        <v>0</v>
      </c>
      <c r="KA103" s="57">
        <f>JY102*'DEPRECATED - DT-Prelim Calcs'!$C$11+KA102</f>
        <v>-271.53856357646919</v>
      </c>
      <c r="KB103" s="57">
        <f>KB102+0.5*JY103*'DEPRECATED - DT-Prelim Calcs'!$C$11^2+KA103*'DEPRECATED - DT-Prelim Calcs'!$C$11</f>
        <v>-218103.53539860327</v>
      </c>
      <c r="KC103" s="57">
        <f>MIN('Drive Train'!$F$35-JW102*'DEPRECATED - DT-Prelim Calcs'!$C$21*'Drive Train'!$F$39,KC102+JW$2)</f>
        <v>9.4</v>
      </c>
      <c r="KD103" s="57">
        <f>'Drive Train'!$F$35-JW103*'DEPRECATED - DT-Prelim Calcs'!$C$21*'Drive Train'!$F$39</f>
        <v>9.4</v>
      </c>
      <c r="KE103" s="1">
        <f>IF(KB103&gt;='Drive Train'!$F$29,1,0)</f>
        <v>0</v>
      </c>
      <c r="KF103" s="57">
        <f>MIN(JV103,'DEPRECATED - DT-Prelim Calcs'!$C$10)*'DEPRECATED - DT-Prelim Calcs'!$C$11*1000/60/60</f>
        <v>103.33333333333333</v>
      </c>
      <c r="KG103" s="63">
        <f>KG102+'DEPRECATED - DT-Prelim Calcs'!$C$11</f>
        <v>396</v>
      </c>
      <c r="KH103" s="2">
        <f>KR103/'Drive Train'!$F$35</f>
        <v>0.74193548387096786</v>
      </c>
      <c r="KI103" s="46">
        <f>KP103*12*60/(PI() * 'Drive Train'!$F$15)/KH$2*KH103</f>
        <v>-368246.16194244591</v>
      </c>
      <c r="KJ103" s="2">
        <f>('DEPRECATED - DT-Prelim Calcs'!$C$6*KH103-KI103)/('DEPRECATED - DT-Prelim Calcs'!$C$6*KH103)*'DEPRECATED - DT-Prelim Calcs'!$C$7*KH103</f>
        <v>168.29336475652204</v>
      </c>
      <c r="KK103" s="57">
        <f>KJ103/'DEPRECATED - DT-Prelim Calcs'!$C$7*('DEPRECATED - DT-Prelim Calcs'!$C$8-'DEPRECATED - DT-Prelim Calcs'!$C$9)+'DEPRECATED - DT-Prelim Calcs'!$C$9</f>
        <v>8962.0521569550965</v>
      </c>
      <c r="KL103" s="57">
        <f t="shared" si="121"/>
        <v>53.333333333333329</v>
      </c>
      <c r="KM103" s="2">
        <f t="shared" si="175"/>
        <v>0.99579519204165001</v>
      </c>
      <c r="KN103" s="57">
        <f>KM103*'DEPRECATED - DT-Prelim Calcs'!$C$21/KH$2/'DEPRECATED - DT-Prelim Calcs'!$C$19/'DEPRECATED - DT-Prelim Calcs'!$C$18*3.39*'DEPRECATED - DT-Prelim Calcs'!$C$20</f>
        <v>25.773080821789936</v>
      </c>
      <c r="KO103" s="46">
        <f t="shared" si="176"/>
        <v>0</v>
      </c>
      <c r="KP103" s="57">
        <f>KN102*'DEPRECATED - DT-Prelim Calcs'!$C$11+KP102</f>
        <v>-1212.7673325817025</v>
      </c>
      <c r="KQ103" s="57">
        <f>KQ102+0.5*KN103*'DEPRECATED - DT-Prelim Calcs'!$C$11^2+KP103*'DEPRECATED - DT-Prelim Calcs'!$C$11</f>
        <v>-194194.45801059122</v>
      </c>
      <c r="KR103" s="57">
        <f>MIN('Drive Train'!$F$35-KL102*'DEPRECATED - DT-Prelim Calcs'!$C$21*'Drive Train'!$F$39,KR102+KL$2)</f>
        <v>9.2000000000000011</v>
      </c>
      <c r="KS103" s="57">
        <f>'Drive Train'!$F$35-KL103*'DEPRECATED - DT-Prelim Calcs'!$C$21*'Drive Train'!$F$39</f>
        <v>9.2000000000000011</v>
      </c>
      <c r="KT103" s="1">
        <f>IF(KQ103&gt;='Drive Train'!$F$29,1,0)</f>
        <v>0</v>
      </c>
      <c r="KU103" s="57">
        <f>MIN(KK103,'DEPRECATED - DT-Prelim Calcs'!$C$10)*'DEPRECATED - DT-Prelim Calcs'!$C$11*1000/60/60</f>
        <v>103.33333333333333</v>
      </c>
      <c r="KV103" s="63">
        <f>KV102+'DEPRECATED - DT-Prelim Calcs'!$C$11</f>
        <v>396</v>
      </c>
      <c r="KW103" s="2">
        <f>LG103/'Drive Train'!$F$35</f>
        <v>0.72580645161290325</v>
      </c>
      <c r="KX103" s="46">
        <f>LE103*12*60/(PI() * 'Drive Train'!$F$15)/KW$2*KW103</f>
        <v>15121.411321835018</v>
      </c>
      <c r="KY103" s="2">
        <f>('DEPRECATED - DT-Prelim Calcs'!$C$6*KW103-KX103)/('DEPRECATED - DT-Prelim Calcs'!$C$6*KW103)*'DEPRECATED - DT-Prelim Calcs'!$C$7*KW103</f>
        <v>-5.0880674808103503</v>
      </c>
      <c r="KZ103" s="57">
        <f>KY103/'DEPRECATED - DT-Prelim Calcs'!$C$7*('DEPRECATED - DT-Prelim Calcs'!$C$8-'DEPRECATED - DT-Prelim Calcs'!$C$9)+'DEPRECATED - DT-Prelim Calcs'!$C$9</f>
        <v>-268.17097833525645</v>
      </c>
      <c r="LA103" s="57">
        <f t="shared" si="122"/>
        <v>-268.17097833525645</v>
      </c>
      <c r="LB103" s="2">
        <f t="shared" si="177"/>
        <v>-6.6133704733495229</v>
      </c>
      <c r="LC103" s="57">
        <f>LB103*'DEPRECATED - DT-Prelim Calcs'!$C$21/KW$2/'DEPRECATED - DT-Prelim Calcs'!$C$19/'DEPRECATED - DT-Prelim Calcs'!$C$18*3.39*'DEPRECATED - DT-Prelim Calcs'!$C$20</f>
        <v>-171.16665462565049</v>
      </c>
      <c r="LD103" s="46">
        <f t="shared" si="178"/>
        <v>1</v>
      </c>
      <c r="LE103" s="57">
        <f>LC102*'DEPRECATED - DT-Prelim Calcs'!$C$11+LE102</f>
        <v>50.906929848727174</v>
      </c>
      <c r="LF103" s="57">
        <f>LF102+0.5*LC103*'DEPRECATED - DT-Prelim Calcs'!$C$11^2+LE103*'DEPRECATED - DT-Prelim Calcs'!$C$11</f>
        <v>-206166.9668488403</v>
      </c>
      <c r="LG103" s="57">
        <f>MIN('Drive Train'!$F$35-LA102*'DEPRECATED - DT-Prelim Calcs'!$C$21*'Drive Train'!$F$39,LG102+LA$2)</f>
        <v>9</v>
      </c>
      <c r="LH103" s="57">
        <f>'Drive Train'!$F$35-LA103*'DEPRECATED - DT-Prelim Calcs'!$C$21*'Drive Train'!$F$39</f>
        <v>28.490258700115383</v>
      </c>
      <c r="LI103" s="1">
        <f>IF(LF103&gt;='Drive Train'!$F$29,1,0)</f>
        <v>0</v>
      </c>
      <c r="LJ103" s="57">
        <f>MIN(KZ103,'DEPRECATED - DT-Prelim Calcs'!$C$10)*'DEPRECATED - DT-Prelim Calcs'!$C$11*1000/60/60</f>
        <v>-297.96775370584049</v>
      </c>
      <c r="LK103" s="63">
        <f>LK102+'DEPRECATED - DT-Prelim Calcs'!$C$11</f>
        <v>396</v>
      </c>
      <c r="LL103" s="2">
        <f>LV103/'Drive Train'!$F$35</f>
        <v>0.70967741935483875</v>
      </c>
      <c r="LM103" s="46">
        <f>LT103*12*60/(PI() * 'Drive Train'!$F$15)/LL$2*LL103</f>
        <v>-145736.17210014441</v>
      </c>
      <c r="LN103" s="2">
        <f>('DEPRECATED - DT-Prelim Calcs'!$C$6*LL103-LM103)/('DEPRECATED - DT-Prelim Calcs'!$C$6*LL103)*'DEPRECATED - DT-Prelim Calcs'!$C$7*LL103</f>
        <v>67.606040171892445</v>
      </c>
      <c r="LO103" s="57">
        <f>LN103/'DEPRECATED - DT-Prelim Calcs'!$C$7*('DEPRECATED - DT-Prelim Calcs'!$C$8-'DEPRECATED - DT-Prelim Calcs'!$C$9)+'DEPRECATED - DT-Prelim Calcs'!$C$9</f>
        <v>3601.8099394414107</v>
      </c>
      <c r="LP103" s="57">
        <f t="shared" si="123"/>
        <v>60</v>
      </c>
      <c r="LQ103" s="2">
        <f t="shared" si="179"/>
        <v>0.99579519204165001</v>
      </c>
      <c r="LR103" s="57">
        <f>LQ103*'DEPRECATED - DT-Prelim Calcs'!$C$21/LL$2/'DEPRECATED - DT-Prelim Calcs'!$C$19/'DEPRECATED - DT-Prelim Calcs'!$C$18*3.39*'DEPRECATED - DT-Prelim Calcs'!$C$20</f>
        <v>25.773080821789936</v>
      </c>
      <c r="LS103" s="46">
        <f t="shared" si="180"/>
        <v>0</v>
      </c>
      <c r="LT103" s="57">
        <f>LR102*'DEPRECATED - DT-Prelim Calcs'!$C$11+LT102</f>
        <v>-501.77818290994037</v>
      </c>
      <c r="LU103" s="57">
        <f>LU102+0.5*LR103*'DEPRECATED - DT-Prelim Calcs'!$C$11^2+LT103*'DEPRECATED - DT-Prelim Calcs'!$C$11</f>
        <v>-202540.11401267466</v>
      </c>
      <c r="LV103" s="57">
        <f>MIN('Drive Train'!$F$35-LP102*'DEPRECATED - DT-Prelim Calcs'!$C$21*'Drive Train'!$F$39,LV102+LP$2)</f>
        <v>8.8000000000000007</v>
      </c>
      <c r="LW103" s="57">
        <f>'Drive Train'!$F$35-LP103*'DEPRECATED - DT-Prelim Calcs'!$C$21*'Drive Train'!$F$39</f>
        <v>8.8000000000000007</v>
      </c>
      <c r="LX103" s="1">
        <f>IF(LU103&gt;='Drive Train'!$F$29,1,0)</f>
        <v>0</v>
      </c>
      <c r="LY103" s="57">
        <f>MIN(LO103,'DEPRECATED - DT-Prelim Calcs'!$C$10)*'DEPRECATED - DT-Prelim Calcs'!$C$11*1000/60/60</f>
        <v>103.33333333333333</v>
      </c>
      <c r="LZ103" s="63">
        <f>LZ102+'DEPRECATED - DT-Prelim Calcs'!$C$11</f>
        <v>396</v>
      </c>
    </row>
    <row r="104" spans="18:338" x14ac:dyDescent="0.2">
      <c r="R104" s="63">
        <f>R103+'DEPRECATED - DT-Prelim Calcs'!$C$11</f>
        <v>400</v>
      </c>
      <c r="S104" s="2">
        <f>AG104/'Drive Train'!$F$35</f>
        <v>0</v>
      </c>
      <c r="T104" s="46">
        <f>AE104*12*60/(PI() * 'Drive Train'!$F$15)/S$2*ABS(S104)</f>
        <v>0</v>
      </c>
      <c r="U104" s="2">
        <f>IF(OR(AD103=1,AND($C$32=Motors!$C$32,'DEPRECATED - DT-Prelim Calcs'!AI103=1)),0,IF(AG104=0,-(V103+$C$9)/($C$8-$C$9)*$C$7,($C$6*S104-T104)/($C$6*S104)*$C$7*S104))</f>
        <v>0</v>
      </c>
      <c r="V104" s="57">
        <f>IF(AND(AD103=1,AI103=1),0,ABS(U104/$C$7*($C$8-$C$9)+$C$9) *'Drive Train'!$AA$49 + V103*(1-'Drive Train'!$AA$49))</f>
        <v>0</v>
      </c>
      <c r="W104" s="57">
        <f t="shared" si="96"/>
        <v>0</v>
      </c>
      <c r="X104" s="2">
        <f>MAX(MIN(IF(AND(AI103=1,AG104&lt;0),-1,1)*(W104-$C$9)/($C$8-$C$9)*$C$7-$C$29*AE104/T$2 -  AI103*$C$29/2,X$2),MAX(X$4:X103)*-1)</f>
        <v>-0.2458281045106315</v>
      </c>
      <c r="Y104" s="57">
        <f t="shared" si="97"/>
        <v>0</v>
      </c>
      <c r="Z104" s="57">
        <f t="shared" si="98"/>
        <v>0</v>
      </c>
      <c r="AA104" s="57">
        <f t="shared" si="99"/>
        <v>0</v>
      </c>
      <c r="AB104" s="57" t="e">
        <f t="shared" si="100"/>
        <v>#N/A</v>
      </c>
      <c r="AC104" s="46">
        <f t="shared" si="124"/>
        <v>1</v>
      </c>
      <c r="AD104" s="1">
        <f t="shared" si="101"/>
        <v>1</v>
      </c>
      <c r="AE104" s="57">
        <f t="shared" si="102"/>
        <v>0</v>
      </c>
      <c r="AF104" s="57" t="e">
        <f t="shared" si="103"/>
        <v>#N/A</v>
      </c>
      <c r="AG104" s="57">
        <f>IF(AI103=0,MIN('Drive Train'!$F$35-W103*$C$21*'Drive Train'!$F$39,AG103+W$2)-$C$3,IF(AE103-1&lt;=0,0,IF($C$32=Motors!$C$30,MAX(MAX(AG$4:AG103)*-1,AG103-W$2),MAX(0,MAX(AG$4:AG103)*-1,AG103-W$2))))</f>
        <v>0</v>
      </c>
      <c r="AH104" s="57">
        <f>'Drive Train'!$F$35-ABS(W104)*'DEPRECATED - DT-Prelim Calcs'!$C$21*'Drive Train'!$F$39</f>
        <v>12.4</v>
      </c>
      <c r="AI104" s="1">
        <f>IF(AJ104&gt;='Drive Train'!$F$29,1,0)</f>
        <v>1</v>
      </c>
      <c r="AJ104" s="57">
        <f>AJ103+0.5*Y104*'DEPRECATED - DT-Prelim Calcs'!$C$11^2+AE104*'DEPRECATED - DT-Prelim Calcs'!$C$11</f>
        <v>784.33981740885292</v>
      </c>
      <c r="AK104" s="57">
        <f t="shared" si="181"/>
        <v>0</v>
      </c>
      <c r="AL104" s="63">
        <f>AL103+'DEPRECATED - DT-Prelim Calcs'!$C$11</f>
        <v>400</v>
      </c>
      <c r="AM104" s="2">
        <f>AW104/'Drive Train'!$F$35</f>
        <v>0.90171798759700883</v>
      </c>
      <c r="AN104" s="46">
        <f>AU104*12*60/(PI() * 'Drive Train'!$F$15)/AM$2*AM104</f>
        <v>4074.5129711642121</v>
      </c>
      <c r="AO104" s="2">
        <f>('DEPRECATED - DT-Prelim Calcs'!$C$6*AM104-AN104)/('DEPRECATED - DT-Prelim Calcs'!$C$6*AM104)*'DEPRECATED - DT-Prelim Calcs'!$C$7*AM104</f>
        <v>0.33081835001390358</v>
      </c>
      <c r="AP104" s="57">
        <f>AO104/'DEPRECATED - DT-Prelim Calcs'!$C$7*('DEPRECATED - DT-Prelim Calcs'!$C$8-'DEPRECATED - DT-Prelim Calcs'!$C$9)+'DEPRECATED - DT-Prelim Calcs'!$C$9</f>
        <v>20.311615894931052</v>
      </c>
      <c r="AQ104" s="57">
        <f t="shared" si="105"/>
        <v>20.311615894931052</v>
      </c>
      <c r="AR104" s="2">
        <f t="shared" si="125"/>
        <v>-1.6118606449566641E-11</v>
      </c>
      <c r="AS104" s="57">
        <f>AR104*'DEPRECATED - DT-Prelim Calcs'!$C$21/AM$2/'DEPRECATED - DT-Prelim Calcs'!$C$19/'DEPRECATED - DT-Prelim Calcs'!$C$18*3.39*'DEPRECATED - DT-Prelim Calcs'!$C$20</f>
        <v>-1.1681048675693989E-10</v>
      </c>
      <c r="AT104" s="46">
        <f t="shared" si="126"/>
        <v>0</v>
      </c>
      <c r="AU104" s="57">
        <f>AS103*'DEPRECATED - DT-Prelim Calcs'!$C$11+AU103</f>
        <v>39.432321269060687</v>
      </c>
      <c r="AV104" s="57">
        <f>AV103+0.5*AS104*'DEPRECATED - DT-Prelim Calcs'!$C$11^2+AU104*'DEPRECATED - DT-Prelim Calcs'!$C$11</f>
        <v>15728.31494288358</v>
      </c>
      <c r="AW104" s="57">
        <f>MIN('Drive Train'!$F$35-AQ103*'DEPRECATED - DT-Prelim Calcs'!$C$21*'Drive Train'!$F$39,AW103+AQ$2)</f>
        <v>11.18130304620291</v>
      </c>
      <c r="AX104" s="57">
        <f>'Drive Train'!$F$35-AQ104*'DEPRECATED - DT-Prelim Calcs'!$C$21*'Drive Train'!$F$39</f>
        <v>11.181303046304137</v>
      </c>
      <c r="AY104" s="1">
        <f>IF(AV104&gt;='Drive Train'!$F$29,1,0)</f>
        <v>1</v>
      </c>
      <c r="AZ104" s="57">
        <f t="shared" si="127"/>
        <v>22.568462105478947</v>
      </c>
      <c r="BA104" s="63">
        <f>BA103+'DEPRECATED - DT-Prelim Calcs'!$C$11</f>
        <v>400</v>
      </c>
      <c r="BB104" s="2">
        <f>BL104/'Drive Train'!$F$35</f>
        <v>0.55000000000000004</v>
      </c>
      <c r="BC104" s="46">
        <f>BJ104*12*60/(PI() * 'Drive Train'!$F$15)/BB$2*BB104</f>
        <v>5574.3989430535466</v>
      </c>
      <c r="BD104" s="2">
        <f>('DEPRECATED - DT-Prelim Calcs'!$C$6*BB104-BC104)/('DEPRECATED - DT-Prelim Calcs'!$C$6*BB104)*'DEPRECATED - DT-Prelim Calcs'!$C$7*BB104</f>
        <v>-1.1950068391668005</v>
      </c>
      <c r="BE104" s="57">
        <f>BD104/'DEPRECATED - DT-Prelim Calcs'!$C$7*('DEPRECATED - DT-Prelim Calcs'!$C$8-'DEPRECATED - DT-Prelim Calcs'!$C$9)+'DEPRECATED - DT-Prelim Calcs'!$C$9</f>
        <v>-60.917998948174478</v>
      </c>
      <c r="BF104" s="57">
        <f t="shared" si="106"/>
        <v>-60.917998948174478</v>
      </c>
      <c r="BG104" s="2">
        <f t="shared" si="128"/>
        <v>-1.9370342981969551</v>
      </c>
      <c r="BH104" s="57">
        <f>BG104*'DEPRECATED - DT-Prelim Calcs'!$C$21/BB$2/'DEPRECATED - DT-Prelim Calcs'!$C$19/'DEPRECATED - DT-Prelim Calcs'!$C$18*3.39*'DEPRECATED - DT-Prelim Calcs'!$C$20</f>
        <v>-20.276476817769961</v>
      </c>
      <c r="BI104" s="46">
        <f t="shared" si="129"/>
        <v>1</v>
      </c>
      <c r="BJ104" s="57">
        <f>BH103*'DEPRECATED - DT-Prelim Calcs'!$C$11+BJ103</f>
        <v>61.23248520166338</v>
      </c>
      <c r="BK104" s="57">
        <f>BK103+0.5*BH104*'DEPRECATED - DT-Prelim Calcs'!$C$11^2+BJ104*'DEPRECATED - DT-Prelim Calcs'!$C$11</f>
        <v>8305.9297658914547</v>
      </c>
      <c r="BL104" s="57">
        <f>MIN('Drive Train'!$F$35-BF103*'DEPRECATED - DT-Prelim Calcs'!$C$21*'Drive Train'!$F$39,BL103+BF$2)</f>
        <v>6.82</v>
      </c>
      <c r="BM104" s="57">
        <f>'Drive Train'!$F$35-BF104*'DEPRECATED - DT-Prelim Calcs'!$C$21*'Drive Train'!$F$39</f>
        <v>16.055079936890468</v>
      </c>
      <c r="BN104" s="1">
        <f>IF(BK104&gt;='Drive Train'!$F$29,1,0)</f>
        <v>1</v>
      </c>
      <c r="BO104" s="57">
        <f t="shared" si="130"/>
        <v>-67.686665497971646</v>
      </c>
      <c r="BP104" s="63">
        <f>BP103+'DEPRECATED - DT-Prelim Calcs'!$C$11</f>
        <v>400</v>
      </c>
      <c r="BQ104" s="2">
        <f>CA104/'Drive Train'!$F$35</f>
        <v>0.74687608275896922</v>
      </c>
      <c r="BR104" s="46">
        <f>BY104*12*60/(PI() * 'Drive Train'!$F$15)/BQ$2*BQ104</f>
        <v>8405.5191084015096</v>
      </c>
      <c r="BS104" s="2">
        <f>('DEPRECATED - DT-Prelim Calcs'!$C$6*BQ104-BR104)/('DEPRECATED - DT-Prelim Calcs'!$C$6*BQ104)*'DEPRECATED - DT-Prelim Calcs'!$C$7*BQ104</f>
        <v>-2.0006479747436874</v>
      </c>
      <c r="BT104" s="57">
        <f>BS104/'DEPRECATED - DT-Prelim Calcs'!$C$7*('DEPRECATED - DT-Prelim Calcs'!$C$8-'DEPRECATED - DT-Prelim Calcs'!$C$9)+'DEPRECATED - DT-Prelim Calcs'!$C$9</f>
        <v>-103.80752496249589</v>
      </c>
      <c r="BU104" s="57">
        <f t="shared" si="107"/>
        <v>-103.80752496249589</v>
      </c>
      <c r="BV104" s="2">
        <f t="shared" si="131"/>
        <v>-2.8245974988093052</v>
      </c>
      <c r="BW104" s="57">
        <f>BV104*'DEPRECATED - DT-Prelim Calcs'!$C$21/BQ$2/'DEPRECATED - DT-Prelim Calcs'!$C$19/'DEPRECATED - DT-Prelim Calcs'!$C$18*3.39*'DEPRECATED - DT-Prelim Calcs'!$C$20</f>
        <v>-38.664938532248229</v>
      </c>
      <c r="BX104" s="46">
        <f t="shared" si="132"/>
        <v>1</v>
      </c>
      <c r="BY104" s="57">
        <f>BW103*'DEPRECATED - DT-Prelim Calcs'!$C$11+BY103</f>
        <v>51.994445086479175</v>
      </c>
      <c r="BZ104" s="57">
        <f>BZ103+0.5*BW104*'DEPRECATED - DT-Prelim Calcs'!$C$11^2+BY104*'DEPRECATED - DT-Prelim Calcs'!$C$11</f>
        <v>-9141.0153592040624</v>
      </c>
      <c r="CA104" s="57">
        <f>MIN('Drive Train'!$F$35-BU103*'DEPRECATED - DT-Prelim Calcs'!$C$21*'Drive Train'!$F$39,CA103+BU$2)</f>
        <v>9.2612634262112188</v>
      </c>
      <c r="CB104" s="57">
        <f>'Drive Train'!$F$35-BU104*'DEPRECATED - DT-Prelim Calcs'!$C$21*'Drive Train'!$F$39</f>
        <v>18.628451497749754</v>
      </c>
      <c r="CC104" s="1">
        <f>IF(BZ104&gt;='Drive Train'!$F$29,1,0)</f>
        <v>0</v>
      </c>
      <c r="CD104" s="57">
        <f t="shared" si="133"/>
        <v>-115.34169440277323</v>
      </c>
      <c r="CE104" s="63">
        <f>CE103+'DEPRECATED - DT-Prelim Calcs'!$C$11</f>
        <v>400</v>
      </c>
      <c r="CF104" s="2">
        <f>CP104/'Drive Train'!$F$35</f>
        <v>0.55000000000000004</v>
      </c>
      <c r="CG104" s="46">
        <f>CN104*12*60/(PI() * 'Drive Train'!$F$15)/CF$2*CF104</f>
        <v>-16610.004287654909</v>
      </c>
      <c r="CH104" s="2">
        <f>('DEPRECATED - DT-Prelim Calcs'!$C$6*CF104-CG104)/('DEPRECATED - DT-Prelim Calcs'!$C$6*CF104)*'DEPRECATED - DT-Prelim Calcs'!$C$7*CF104</f>
        <v>8.8358396497651643</v>
      </c>
      <c r="CI104" s="57">
        <f>CH104/'DEPRECATED - DT-Prelim Calcs'!$C$7*('DEPRECATED - DT-Prelim Calcs'!$C$8-'DEPRECATED - DT-Prelim Calcs'!$C$9)+'DEPRECATED - DT-Prelim Calcs'!$C$9</f>
        <v>473.08930583604587</v>
      </c>
      <c r="CJ104" s="57">
        <f t="shared" si="108"/>
        <v>93</v>
      </c>
      <c r="CK104" s="2">
        <f t="shared" si="134"/>
        <v>1.5241763143494644</v>
      </c>
      <c r="CL104" s="57">
        <f>CK104*'DEPRECATED - DT-Prelim Calcs'!$C$21/CF$2/'DEPRECATED - DT-Prelim Calcs'!$C$19/'DEPRECATED - DT-Prelim Calcs'!$C$18*3.39*'DEPRECATED - DT-Prelim Calcs'!$C$20</f>
        <v>25.773080821789936</v>
      </c>
      <c r="CM104" s="46">
        <f t="shared" si="135"/>
        <v>0</v>
      </c>
      <c r="CN104" s="57">
        <f>CL103*'DEPRECATED - DT-Prelim Calcs'!$C$11+CN103</f>
        <v>-112.94776503504683</v>
      </c>
      <c r="CO104" s="57">
        <f>CO103+0.5*CL104*'DEPRECATED - DT-Prelim Calcs'!$C$11^2+CN104*'DEPRECATED - DT-Prelim Calcs'!$C$11</f>
        <v>-33346.040095516575</v>
      </c>
      <c r="CP104" s="57">
        <f>MIN('Drive Train'!$F$35-CJ103*'DEPRECATED - DT-Prelim Calcs'!$C$21*'Drive Train'!$F$39,CP103+CJ$2)</f>
        <v>6.82</v>
      </c>
      <c r="CQ104" s="57">
        <f>'Drive Train'!$F$35-CJ104*'DEPRECATED - DT-Prelim Calcs'!$C$21*'Drive Train'!$F$39</f>
        <v>6.82</v>
      </c>
      <c r="CR104" s="1">
        <f>IF(CO104&gt;='Drive Train'!$F$29,1,0)</f>
        <v>0</v>
      </c>
      <c r="CS104" s="57">
        <f t="shared" si="136"/>
        <v>103.33333333333333</v>
      </c>
      <c r="CT104" s="63">
        <f>CT103+'DEPRECATED - DT-Prelim Calcs'!$C$11</f>
        <v>400</v>
      </c>
      <c r="CU104" s="2">
        <f>DE104/'Drive Train'!$F$35</f>
        <v>1.2831358654081391</v>
      </c>
      <c r="CV104" s="46">
        <f>DC104*12*60/(PI() * 'Drive Train'!$F$15)/CU$2*CU104</f>
        <v>-49011.029482584629</v>
      </c>
      <c r="CW104" s="2">
        <f>('DEPRECATED - DT-Prelim Calcs'!$C$6*CU104-CV104)/('DEPRECATED - DT-Prelim Calcs'!$C$6*CU104)*'DEPRECATED - DT-Prelim Calcs'!$C$7*CU104</f>
        <v>25.253066826445803</v>
      </c>
      <c r="CX104" s="57">
        <f>CW104/'DEPRECATED - DT-Prelim Calcs'!$C$7*('DEPRECATED - DT-Prelim Calcs'!$C$8-'DEPRECATED - DT-Prelim Calcs'!$C$9)+'DEPRECATED - DT-Prelim Calcs'!$C$9</f>
        <v>1347.0852588518658</v>
      </c>
      <c r="CY104" s="57">
        <f t="shared" si="109"/>
        <v>93</v>
      </c>
      <c r="CZ104" s="2">
        <f t="shared" si="137"/>
        <v>1.2803081040535502</v>
      </c>
      <c r="DA104" s="57">
        <f>CZ104*'DEPRECATED - DT-Prelim Calcs'!$C$21/CU$2/'DEPRECATED - DT-Prelim Calcs'!$C$19/'DEPRECATED - DT-Prelim Calcs'!$C$18*3.39*'DEPRECATED - DT-Prelim Calcs'!$C$20</f>
        <v>25.773080821789936</v>
      </c>
      <c r="DB104" s="46">
        <f t="shared" si="138"/>
        <v>0</v>
      </c>
      <c r="DC104" s="57">
        <f>DA103*'DEPRECATED - DT-Prelim Calcs'!$C$11+DC103</f>
        <v>-119.99718371084975</v>
      </c>
      <c r="DD104" s="57">
        <f>DD103+0.5*DA104*'DEPRECATED - DT-Prelim Calcs'!$C$11^2+DC104*'DEPRECATED - DT-Prelim Calcs'!$C$11</f>
        <v>-65252.594514378718</v>
      </c>
      <c r="DE104" s="57">
        <f>MIN('Drive Train'!$F$35-CY103*'DEPRECATED - DT-Prelim Calcs'!$C$21*'Drive Train'!$F$39,DE103+CY$2)</f>
        <v>15.910884731060925</v>
      </c>
      <c r="DF104" s="57">
        <f>'Drive Train'!$F$35-CY104*'DEPRECATED - DT-Prelim Calcs'!$C$21*'Drive Train'!$F$39</f>
        <v>6.82</v>
      </c>
      <c r="DG104" s="1">
        <f>IF(DD104&gt;='Drive Train'!$F$29,1,0)</f>
        <v>0</v>
      </c>
      <c r="DH104" s="57">
        <f t="shared" si="139"/>
        <v>103.33333333333333</v>
      </c>
      <c r="DI104" s="63">
        <f>DI103+'DEPRECATED - DT-Prelim Calcs'!$C$11</f>
        <v>400</v>
      </c>
      <c r="DJ104" s="2">
        <f>DT104/'Drive Train'!$F$35</f>
        <v>0.55000000000000004</v>
      </c>
      <c r="DK104" s="46">
        <f>DR104*12*60/(PI() * 'Drive Train'!$F$15)/DJ$2*DJ104</f>
        <v>-27197.576580485573</v>
      </c>
      <c r="DL104" s="2">
        <f>('DEPRECATED - DT-Prelim Calcs'!$C$6*DJ104-DK104)/('DEPRECATED - DT-Prelim Calcs'!$C$6*DJ104)*'DEPRECATED - DT-Prelim Calcs'!$C$7*DJ104</f>
        <v>13.623090911626685</v>
      </c>
      <c r="DM104" s="57">
        <f>DL104/'DEPRECATED - DT-Prelim Calcs'!$C$7*('DEPRECATED - DT-Prelim Calcs'!$C$8-'DEPRECATED - DT-Prelim Calcs'!$C$9)+'DEPRECATED - DT-Prelim Calcs'!$C$9</f>
        <v>727.94587716253272</v>
      </c>
      <c r="DN104" s="57">
        <f t="shared" si="110"/>
        <v>93</v>
      </c>
      <c r="DO104" s="2">
        <f t="shared" si="140"/>
        <v>1.1037138828047846</v>
      </c>
      <c r="DP104" s="57">
        <f>DO104*'DEPRECATED - DT-Prelim Calcs'!$C$21/DJ$2/'DEPRECATED - DT-Prelim Calcs'!$C$19/'DEPRECATED - DT-Prelim Calcs'!$C$18*3.39*'DEPRECATED - DT-Prelim Calcs'!$C$20</f>
        <v>25.773080821789936</v>
      </c>
      <c r="DQ104" s="46">
        <f t="shared" si="141"/>
        <v>0</v>
      </c>
      <c r="DR104" s="57">
        <f>DP103*'DEPRECATED - DT-Prelim Calcs'!$C$11+DR103</f>
        <v>-133.92430529890169</v>
      </c>
      <c r="DS104" s="57">
        <f>DS103+0.5*DP104*'DEPRECATED - DT-Prelim Calcs'!$C$11^2+DR104*'DEPRECATED - DT-Prelim Calcs'!$C$11</f>
        <v>-106712.39595445775</v>
      </c>
      <c r="DT104" s="57">
        <f>MIN('Drive Train'!$F$35-DN103*'DEPRECATED - DT-Prelim Calcs'!$C$21*'Drive Train'!$F$39,DT103+DN$2)</f>
        <v>6.82</v>
      </c>
      <c r="DU104" s="57">
        <f>'Drive Train'!$F$35-DN104*'DEPRECATED - DT-Prelim Calcs'!$C$21*'Drive Train'!$F$39</f>
        <v>6.82</v>
      </c>
      <c r="DV104" s="1">
        <f>IF(DS104&gt;='Drive Train'!$F$29,1,0)</f>
        <v>0</v>
      </c>
      <c r="DW104" s="57">
        <f t="shared" si="142"/>
        <v>103.33333333333333</v>
      </c>
      <c r="DX104" s="63">
        <f>DX103+'DEPRECATED - DT-Prelim Calcs'!$C$11</f>
        <v>400</v>
      </c>
      <c r="DY104" s="2">
        <f>EI104/'Drive Train'!$F$35</f>
        <v>0.55000000000000004</v>
      </c>
      <c r="DZ104" s="46">
        <f>EG104*12*60/(PI() * 'Drive Train'!$F$15)/DY$2*DY104</f>
        <v>-181296.72619535477</v>
      </c>
      <c r="EA104" s="2">
        <f>('DEPRECATED - DT-Prelim Calcs'!$C$6*DY104-DZ104)/('DEPRECATED - DT-Prelim Calcs'!$C$6*DY104)*'DEPRECATED - DT-Prelim Calcs'!$C$7*DY104</f>
        <v>83.300192332233578</v>
      </c>
      <c r="EB104" s="57">
        <f>EA104/'DEPRECATED - DT-Prelim Calcs'!$C$7*('DEPRECATED - DT-Prelim Calcs'!$C$8-'DEPRECATED - DT-Prelim Calcs'!$C$9)+'DEPRECATED - DT-Prelim Calcs'!$C$9</f>
        <v>4437.3118988487831</v>
      </c>
      <c r="EC104" s="57">
        <f t="shared" si="111"/>
        <v>93</v>
      </c>
      <c r="ED104" s="2">
        <f t="shared" si="143"/>
        <v>0.96993038185874991</v>
      </c>
      <c r="EE104" s="57">
        <f>ED104*'DEPRECATED - DT-Prelim Calcs'!$C$21/DY$2/'DEPRECATED - DT-Prelim Calcs'!$C$19/'DEPRECATED - DT-Prelim Calcs'!$C$18*3.39*'DEPRECATED - DT-Prelim Calcs'!$C$20</f>
        <v>25.773080821789936</v>
      </c>
      <c r="EF104" s="46">
        <f t="shared" si="144"/>
        <v>0</v>
      </c>
      <c r="EG104" s="57">
        <f>EE103*'DEPRECATED - DT-Prelim Calcs'!$C$11+EG103</f>
        <v>-784.51854426337002</v>
      </c>
      <c r="EH104" s="57">
        <f>EH103+0.5*EE104*'DEPRECATED - DT-Prelim Calcs'!$C$11^2+EG104*'DEPRECATED - DT-Prelim Calcs'!$C$11</f>
        <v>-200315.79026912994</v>
      </c>
      <c r="EI104" s="57">
        <f>MIN('Drive Train'!$F$35-EC103*'DEPRECATED - DT-Prelim Calcs'!$C$21*'Drive Train'!$F$39,EI103+EC$2)</f>
        <v>6.82</v>
      </c>
      <c r="EJ104" s="57">
        <f>'Drive Train'!$F$35-EC104*'DEPRECATED - DT-Prelim Calcs'!$C$21*'Drive Train'!$F$39</f>
        <v>6.82</v>
      </c>
      <c r="EK104" s="1">
        <f>IF(EH104&gt;='Drive Train'!$F$29,1,0)</f>
        <v>0</v>
      </c>
      <c r="EL104" s="57">
        <f t="shared" si="145"/>
        <v>103.33333333333333</v>
      </c>
      <c r="EM104" s="63">
        <f>EM103+'DEPRECATED - DT-Prelim Calcs'!$C$11</f>
        <v>400</v>
      </c>
      <c r="EN104" s="2">
        <f>EX104/'Drive Train'!$F$35</f>
        <v>0.55000000000000004</v>
      </c>
      <c r="EO104" s="46">
        <f>EV104*12*60/(PI() * 'Drive Train'!$F$15)/EN$2*EN104</f>
        <v>-30653.105765436048</v>
      </c>
      <c r="EP104" s="2">
        <f>('DEPRECATED - DT-Prelim Calcs'!$C$6*EN104-EO104)/('DEPRECATED - DT-Prelim Calcs'!$C$6*EN104)*'DEPRECATED - DT-Prelim Calcs'!$C$7*EN104</f>
        <v>15.185534689437313</v>
      </c>
      <c r="EQ104" s="57">
        <f>EP104/'DEPRECATED - DT-Prelim Calcs'!$C$7*('DEPRECATED - DT-Prelim Calcs'!$C$8-'DEPRECATED - DT-Prelim Calcs'!$C$9)+'DEPRECATED - DT-Prelim Calcs'!$C$9</f>
        <v>811.12493803104041</v>
      </c>
      <c r="ER104" s="57">
        <f t="shared" si="112"/>
        <v>93</v>
      </c>
      <c r="ES104" s="2">
        <f t="shared" si="146"/>
        <v>0.86507304327942547</v>
      </c>
      <c r="ET104" s="57">
        <f>ES104*'DEPRECATED - DT-Prelim Calcs'!$C$21/EN$2/'DEPRECATED - DT-Prelim Calcs'!$C$19/'DEPRECATED - DT-Prelim Calcs'!$C$18*3.39*'DEPRECATED - DT-Prelim Calcs'!$C$20</f>
        <v>25.773080821789936</v>
      </c>
      <c r="EU104" s="46">
        <f t="shared" si="147"/>
        <v>0</v>
      </c>
      <c r="EV104" s="57">
        <f>ET103*'DEPRECATED - DT-Prelim Calcs'!$C$11+EV103</f>
        <v>-118.30414236167665</v>
      </c>
      <c r="EW104" s="57">
        <f>EW103+0.5*ET104*'DEPRECATED - DT-Prelim Calcs'!$C$11^2+EV104*'DEPRECATED - DT-Prelim Calcs'!$C$11</f>
        <v>-222376.67426116604</v>
      </c>
      <c r="EX104" s="57">
        <f>MIN('Drive Train'!$F$35-ER103*'DEPRECATED - DT-Prelim Calcs'!$C$21*'Drive Train'!$F$39,EX103+ER$2)</f>
        <v>6.82</v>
      </c>
      <c r="EY104" s="57">
        <f>'Drive Train'!$F$35-ER104*'DEPRECATED - DT-Prelim Calcs'!$C$21*'Drive Train'!$F$39</f>
        <v>6.82</v>
      </c>
      <c r="EZ104" s="1">
        <f>IF(EW104&gt;='Drive Train'!$F$29,1,0)</f>
        <v>0</v>
      </c>
      <c r="FA104" s="57">
        <f t="shared" si="148"/>
        <v>103.33333333333333</v>
      </c>
      <c r="FB104" s="63">
        <f>FB103+'DEPRECATED - DT-Prelim Calcs'!$C$11</f>
        <v>400</v>
      </c>
      <c r="FC104" s="2">
        <f>FM104/'Drive Train'!$F$35</f>
        <v>0.55000000000000004</v>
      </c>
      <c r="FD104" s="46">
        <f>FK104*12*60/(PI() * 'Drive Train'!$F$15)/FC$2*FC104</f>
        <v>-293994.84115046449</v>
      </c>
      <c r="FE104" s="2">
        <f>('DEPRECATED - DT-Prelim Calcs'!$C$6*FC104-FD104)/('DEPRECATED - DT-Prelim Calcs'!$C$6*FC104)*'DEPRECATED - DT-Prelim Calcs'!$C$7*FC104</f>
        <v>134.25750134570723</v>
      </c>
      <c r="FF104" s="57">
        <f>FE104/'DEPRECATED - DT-Prelim Calcs'!$C$7*('DEPRECATED - DT-Prelim Calcs'!$C$8-'DEPRECATED - DT-Prelim Calcs'!$C$9)+'DEPRECATED - DT-Prelim Calcs'!$C$9</f>
        <v>7150.1014201884809</v>
      </c>
      <c r="FG104" s="57">
        <f t="shared" si="113"/>
        <v>93</v>
      </c>
      <c r="FH104" s="2">
        <f t="shared" si="149"/>
        <v>0.78067567320338405</v>
      </c>
      <c r="FI104" s="57">
        <f>FH104*'DEPRECATED - DT-Prelim Calcs'!$C$21/FC$2/'DEPRECATED - DT-Prelim Calcs'!$C$19/'DEPRECATED - DT-Prelim Calcs'!$C$18*3.39*'DEPRECATED - DT-Prelim Calcs'!$C$20</f>
        <v>25.773080821789936</v>
      </c>
      <c r="FJ104" s="46">
        <f t="shared" si="150"/>
        <v>0</v>
      </c>
      <c r="FK104" s="57">
        <f>FI103*'DEPRECATED - DT-Prelim Calcs'!$C$11+FK103</f>
        <v>-1023.9601254452299</v>
      </c>
      <c r="FL104" s="57">
        <f>FL103+0.5*FI104*'DEPRECATED - DT-Prelim Calcs'!$C$11^2+FK104*'DEPRECATED - DT-Prelim Calcs'!$C$11</f>
        <v>-364573.71370366006</v>
      </c>
      <c r="FM104" s="57">
        <f>MIN('Drive Train'!$F$35-FG103*'DEPRECATED - DT-Prelim Calcs'!$C$21*'Drive Train'!$F$39,FM103+FG$2)</f>
        <v>6.82</v>
      </c>
      <c r="FN104" s="57">
        <f>'Drive Train'!$F$35-FG104*'DEPRECATED - DT-Prelim Calcs'!$C$21*'Drive Train'!$F$39</f>
        <v>6.82</v>
      </c>
      <c r="FO104" s="1">
        <f>IF(FL104&gt;='Drive Train'!$F$29,1,0)</f>
        <v>0</v>
      </c>
      <c r="FP104" s="57">
        <f t="shared" si="151"/>
        <v>103.33333333333333</v>
      </c>
      <c r="FQ104" s="63">
        <f>FQ103+'DEPRECATED - DT-Prelim Calcs'!$C$11</f>
        <v>400</v>
      </c>
      <c r="FR104" s="2">
        <f>GB104/'Drive Train'!$F$35</f>
        <v>0.55000000000000004</v>
      </c>
      <c r="FS104" s="46">
        <f>FZ104*12*60/(PI() * 'Drive Train'!$F$15)/FR$2*FR104</f>
        <v>-598373.34390836034</v>
      </c>
      <c r="FT104" s="2">
        <f>('DEPRECATED - DT-Prelim Calcs'!$C$6*FR104-FS104)/('DEPRECATED - DT-Prelim Calcs'!$C$6*FR104)*'DEPRECATED - DT-Prelim Calcs'!$C$7*FR104</f>
        <v>271.88455418745752</v>
      </c>
      <c r="FU104" s="57">
        <f>FT104/'DEPRECATED - DT-Prelim Calcs'!$C$7*('DEPRECATED - DT-Prelim Calcs'!$C$8-'DEPRECATED - DT-Prelim Calcs'!$C$9)+'DEPRECATED - DT-Prelim Calcs'!$C$9</f>
        <v>14476.886017531453</v>
      </c>
      <c r="FV104" s="57">
        <f t="shared" si="114"/>
        <v>93</v>
      </c>
      <c r="FW104" s="2">
        <f t="shared" si="152"/>
        <v>0.7112822800297498</v>
      </c>
      <c r="FX104" s="57">
        <f>FW104*'DEPRECATED - DT-Prelim Calcs'!$C$21/FR$2/'DEPRECATED - DT-Prelim Calcs'!$C$19/'DEPRECATED - DT-Prelim Calcs'!$C$18*3.39*'DEPRECATED - DT-Prelim Calcs'!$C$20</f>
        <v>25.773080821789936</v>
      </c>
      <c r="FY104" s="46">
        <f t="shared" si="153"/>
        <v>0</v>
      </c>
      <c r="FZ104" s="57">
        <f>FX103*'DEPRECATED - DT-Prelim Calcs'!$C$11+FZ103</f>
        <v>-1898.833637703498</v>
      </c>
      <c r="GA104" s="57">
        <f>GA103+0.5*FX104*'DEPRECATED - DT-Prelim Calcs'!$C$11^2+FZ104*'DEPRECATED - DT-Prelim Calcs'!$C$11</f>
        <v>-368593.13704051013</v>
      </c>
      <c r="GB104" s="57">
        <f>MIN('Drive Train'!$F$35-FV103*'DEPRECATED - DT-Prelim Calcs'!$C$21*'Drive Train'!$F$39,GB103+FV$2)</f>
        <v>6.82</v>
      </c>
      <c r="GC104" s="57">
        <f>'Drive Train'!$F$35-FV104*'DEPRECATED - DT-Prelim Calcs'!$C$21*'Drive Train'!$F$39</f>
        <v>6.82</v>
      </c>
      <c r="GD104" s="1">
        <f>IF(GA104&gt;='Drive Train'!$F$29,1,0)</f>
        <v>0</v>
      </c>
      <c r="GE104" s="57">
        <f t="shared" si="154"/>
        <v>103.33333333333333</v>
      </c>
      <c r="GF104" s="63">
        <f>GF103+'DEPRECATED - DT-Prelim Calcs'!$C$11</f>
        <v>400</v>
      </c>
      <c r="GG104" s="2">
        <f>GQ104/'Drive Train'!$F$35</f>
        <v>0.85483870967741948</v>
      </c>
      <c r="GH104" s="46">
        <f>GO104*12*60/(PI() * 'Drive Train'!$F$15)/GG$2*GG104</f>
        <v>-56460.932312381439</v>
      </c>
      <c r="GI104" s="2">
        <f>('DEPRECATED - DT-Prelim Calcs'!$C$6*GG104-GH104)/('DEPRECATED - DT-Prelim Calcs'!$C$6*GG104)*'DEPRECATED - DT-Prelim Calcs'!$C$7*GG104</f>
        <v>27.589400853707055</v>
      </c>
      <c r="GJ104" s="57">
        <f>GI104/'DEPRECATED - DT-Prelim Calcs'!$C$7*('DEPRECATED - DT-Prelim Calcs'!$C$8-'DEPRECATED - DT-Prelim Calcs'!$C$9)+'DEPRECATED - DT-Prelim Calcs'!$C$9</f>
        <v>1471.4635392243217</v>
      </c>
      <c r="GK104" s="57">
        <f t="shared" si="155"/>
        <v>29.999999999999982</v>
      </c>
      <c r="GL104" s="2">
        <f t="shared" si="156"/>
        <v>0.99579519204165001</v>
      </c>
      <c r="GM104" s="57">
        <f>GL104*'DEPRECATED - DT-Prelim Calcs'!$C$21/GG$2/'DEPRECATED - DT-Prelim Calcs'!$C$19/'DEPRECATED - DT-Prelim Calcs'!$C$18*3.39*'DEPRECATED - DT-Prelim Calcs'!$C$20</f>
        <v>25.773080821789936</v>
      </c>
      <c r="GN104" s="46">
        <f t="shared" si="157"/>
        <v>0</v>
      </c>
      <c r="GO104" s="57">
        <f>GM103*'DEPRECATED - DT-Prelim Calcs'!$C$11+GO103</f>
        <v>-161.38726744791427</v>
      </c>
      <c r="GP104" s="57">
        <f>GP103+0.5*GM104*'DEPRECATED - DT-Prelim Calcs'!$C$11^2+GO104*'DEPRECATED - DT-Prelim Calcs'!$C$11</f>
        <v>-188287.86549350689</v>
      </c>
      <c r="GQ104" s="57">
        <f>MIN('Drive Train'!$F$35-GK103*'DEPRECATED - DT-Prelim Calcs'!$C$21*'Drive Train'!$F$39,GQ103+GK$2)</f>
        <v>10.600000000000001</v>
      </c>
      <c r="GR104" s="57">
        <f>'Drive Train'!$F$35-GK104*'DEPRECATED - DT-Prelim Calcs'!$C$21*'Drive Train'!$F$39</f>
        <v>10.600000000000001</v>
      </c>
      <c r="GS104" s="1">
        <f>IF(GP104&gt;='Drive Train'!$F$29,1,0)</f>
        <v>0</v>
      </c>
      <c r="GT104" s="57">
        <f t="shared" si="158"/>
        <v>33.333333333333314</v>
      </c>
      <c r="GU104" s="63">
        <f>GU103+'DEPRECATED - DT-Prelim Calcs'!$C$11</f>
        <v>400</v>
      </c>
      <c r="GV104" s="2">
        <f>HF104/'Drive Train'!$F$35</f>
        <v>0.83870967741935498</v>
      </c>
      <c r="GW104" s="46">
        <f>HD104*12*60/(PI() * 'Drive Train'!$F$15)/GV$2*GV104</f>
        <v>-8528.8348099690011</v>
      </c>
      <c r="GX104" s="2">
        <f>('DEPRECATED - DT-Prelim Calcs'!$C$6*GV104-GW104)/('DEPRECATED - DT-Prelim Calcs'!$C$6*GV104)*'DEPRECATED - DT-Prelim Calcs'!$C$7*GV104</f>
        <v>5.8776677882514328</v>
      </c>
      <c r="GY104" s="57">
        <f>GX104/'DEPRECATED - DT-Prelim Calcs'!$C$7*('DEPRECATED - DT-Prelim Calcs'!$C$8-'DEPRECATED - DT-Prelim Calcs'!$C$9)+'DEPRECATED - DT-Prelim Calcs'!$C$9</f>
        <v>315.60654656956802</v>
      </c>
      <c r="GZ104" s="57">
        <f t="shared" si="115"/>
        <v>33.333333333333314</v>
      </c>
      <c r="HA104" s="2">
        <f t="shared" si="159"/>
        <v>0.99579519204165001</v>
      </c>
      <c r="HB104" s="57">
        <f>HA104*'DEPRECATED - DT-Prelim Calcs'!$C$21/GV$2/'DEPRECATED - DT-Prelim Calcs'!$C$19/'DEPRECATED - DT-Prelim Calcs'!$C$18*3.39*'DEPRECATED - DT-Prelim Calcs'!$C$20</f>
        <v>25.773080821789936</v>
      </c>
      <c r="HC104" s="46">
        <f t="shared" si="160"/>
        <v>0</v>
      </c>
      <c r="HD104" s="57">
        <f>HB103*'DEPRECATED - DT-Prelim Calcs'!$C$11+HD103</f>
        <v>-24.847543067698524</v>
      </c>
      <c r="HE104" s="57">
        <f>HE103+0.5*HB104*'DEPRECATED - DT-Prelim Calcs'!$C$11^2+HD104*'DEPRECATED - DT-Prelim Calcs'!$C$11</f>
        <v>-173454.16815561007</v>
      </c>
      <c r="HF104" s="57">
        <f>MIN('Drive Train'!$F$35-GZ103*'DEPRECATED - DT-Prelim Calcs'!$C$21*'Drive Train'!$F$39,HF103+GZ$2)</f>
        <v>10.400000000000002</v>
      </c>
      <c r="HG104" s="57">
        <f>'Drive Train'!$F$35-GZ104*'DEPRECATED - DT-Prelim Calcs'!$C$21*'Drive Train'!$F$39</f>
        <v>10.400000000000002</v>
      </c>
      <c r="HH104" s="1">
        <f>IF(HE104&gt;='Drive Train'!$F$29,1,0)</f>
        <v>0</v>
      </c>
      <c r="HI104" s="57">
        <f t="shared" si="161"/>
        <v>37.037037037037017</v>
      </c>
      <c r="HJ104" s="63">
        <f>HJ103+'DEPRECATED - DT-Prelim Calcs'!$C$11</f>
        <v>400</v>
      </c>
      <c r="HK104" s="2">
        <f>HU104/'Drive Train'!$F$35</f>
        <v>1.6852685811116788</v>
      </c>
      <c r="HL104" s="46">
        <f>HS104*12*60/(PI() * 'Drive Train'!$F$15)/HK$2*HK104</f>
        <v>-238272.68167416996</v>
      </c>
      <c r="HM104" s="2">
        <f>('DEPRECATED - DT-Prelim Calcs'!$C$6*HK104-HL104)/('DEPRECATED - DT-Prelim Calcs'!$C$6*HK104)*'DEPRECATED - DT-Prelim Calcs'!$C$7*HK104</f>
        <v>111.79830081420329</v>
      </c>
      <c r="HN104" s="57">
        <f>HM104/'DEPRECATED - DT-Prelim Calcs'!$C$7*('DEPRECATED - DT-Prelim Calcs'!$C$8-'DEPRECATED - DT-Prelim Calcs'!$C$9)+'DEPRECATED - DT-Prelim Calcs'!$C$9</f>
        <v>5954.4518649221081</v>
      </c>
      <c r="HO104" s="57">
        <f t="shared" si="116"/>
        <v>36.66666666666665</v>
      </c>
      <c r="HP104" s="2">
        <f t="shared" si="162"/>
        <v>0.99579519204165001</v>
      </c>
      <c r="HQ104" s="57">
        <f>HP104*'DEPRECATED - DT-Prelim Calcs'!$C$21/HK$2/'DEPRECATED - DT-Prelim Calcs'!$C$19/'DEPRECATED - DT-Prelim Calcs'!$C$18*3.39*'DEPRECATED - DT-Prelim Calcs'!$C$20</f>
        <v>25.773080821789936</v>
      </c>
      <c r="HR104" s="46">
        <f t="shared" si="163"/>
        <v>0</v>
      </c>
      <c r="HS104" s="57">
        <f>HQ103*'DEPRECATED - DT-Prelim Calcs'!$C$11+HS103</f>
        <v>-345.4701525402171</v>
      </c>
      <c r="HT104" s="57">
        <f>HT103+0.5*HQ104*'DEPRECATED - DT-Prelim Calcs'!$C$11^2+HS104*'DEPRECATED - DT-Prelim Calcs'!$C$11</f>
        <v>-175564.40931201627</v>
      </c>
      <c r="HU104" s="57">
        <f>MIN('Drive Train'!$F$35-HO103*'DEPRECATED - DT-Prelim Calcs'!$C$21*'Drive Train'!$F$39,HU103+HO$2)</f>
        <v>20.897330405784817</v>
      </c>
      <c r="HV104" s="57">
        <f>'Drive Train'!$F$35-HO104*'DEPRECATED - DT-Prelim Calcs'!$C$21*'Drive Train'!$F$39</f>
        <v>10.200000000000001</v>
      </c>
      <c r="HW104" s="1">
        <f>IF(HT104&gt;='Drive Train'!$F$29,1,0)</f>
        <v>0</v>
      </c>
      <c r="HX104" s="57">
        <f t="shared" si="164"/>
        <v>40.740740740740726</v>
      </c>
      <c r="HY104" s="63">
        <f>HY103+'DEPRECATED - DT-Prelim Calcs'!$C$11</f>
        <v>400</v>
      </c>
      <c r="HZ104" s="2">
        <f>IJ104/'Drive Train'!$F$35</f>
        <v>0.80645161290322598</v>
      </c>
      <c r="IA104" s="46">
        <f>IH104*12*60/(PI() * 'Drive Train'!$F$15)/HZ$2*HZ104</f>
        <v>-122563.70572903485</v>
      </c>
      <c r="IB104" s="2">
        <f>('DEPRECATED - DT-Prelim Calcs'!$C$6*HZ104-IA104)/('DEPRECATED - DT-Prelim Calcs'!$C$6*HZ104)*'DEPRECATED - DT-Prelim Calcs'!$C$7*HZ104</f>
        <v>57.361659232682896</v>
      </c>
      <c r="IC104" s="57">
        <f>IB104/'DEPRECATED - DT-Prelim Calcs'!$C$7*('DEPRECATED - DT-Prelim Calcs'!$C$8-'DEPRECATED - DT-Prelim Calcs'!$C$9)+'DEPRECATED - DT-Prelim Calcs'!$C$9</f>
        <v>3056.4348047938656</v>
      </c>
      <c r="ID104" s="57">
        <f t="shared" si="117"/>
        <v>39.999999999999986</v>
      </c>
      <c r="IE104" s="2">
        <f t="shared" si="165"/>
        <v>0.99579519204165001</v>
      </c>
      <c r="IF104" s="57">
        <f>IE104*'DEPRECATED - DT-Prelim Calcs'!$C$21/HZ$2/'DEPRECATED - DT-Prelim Calcs'!$C$19/'DEPRECATED - DT-Prelim Calcs'!$C$18*3.39*'DEPRECATED - DT-Prelim Calcs'!$C$20</f>
        <v>25.773080821789936</v>
      </c>
      <c r="IG104" s="46">
        <f t="shared" si="166"/>
        <v>0</v>
      </c>
      <c r="IH104" s="57">
        <f>IF103*'DEPRECATED - DT-Prelim Calcs'!$C$11+IH103</f>
        <v>-371.3547401812076</v>
      </c>
      <c r="II104" s="57">
        <f>II103+0.5*IF104*'DEPRECATED - DT-Prelim Calcs'!$C$11^2+IH104*'DEPRECATED - DT-Prelim Calcs'!$C$11</f>
        <v>-170496.60142793492</v>
      </c>
      <c r="IJ104" s="57">
        <f>MIN('Drive Train'!$F$35-ID103*'DEPRECATED - DT-Prelim Calcs'!$C$21*'Drive Train'!$F$39,IJ103+ID$2)</f>
        <v>10.000000000000002</v>
      </c>
      <c r="IK104" s="57">
        <f>'Drive Train'!$F$35-ID104*'DEPRECATED - DT-Prelim Calcs'!$C$21*'Drive Train'!$F$39</f>
        <v>10.000000000000002</v>
      </c>
      <c r="IL104" s="1">
        <f>IF(II104&gt;='Drive Train'!$F$29,1,0)</f>
        <v>0</v>
      </c>
      <c r="IM104" s="57">
        <f t="shared" si="167"/>
        <v>44.444444444444429</v>
      </c>
      <c r="IN104" s="63">
        <f>IN103+'DEPRECATED - DT-Prelim Calcs'!$C$11</f>
        <v>400</v>
      </c>
      <c r="IO104" s="2">
        <f>IY104/'Drive Train'!$F$35</f>
        <v>0.79032258064516137</v>
      </c>
      <c r="IP104" s="46">
        <f>IW104*12*60/(PI() * 'Drive Train'!$F$15)/IO$2*IO104</f>
        <v>12590.367265944649</v>
      </c>
      <c r="IQ104" s="2">
        <f>('DEPRECATED - DT-Prelim Calcs'!$C$6*IO104-IP104)/('DEPRECATED - DT-Prelim Calcs'!$C$6*IO104)*'DEPRECATED - DT-Prelim Calcs'!$C$7*IO104</f>
        <v>-3.7881528078358935</v>
      </c>
      <c r="IR104" s="57">
        <f>IQ104/'DEPRECATED - DT-Prelim Calcs'!$C$7*('DEPRECATED - DT-Prelim Calcs'!$C$8-'DEPRECATED - DT-Prelim Calcs'!$C$9)+'DEPRECATED - DT-Prelim Calcs'!$C$9</f>
        <v>-198.96805196902289</v>
      </c>
      <c r="IS104" s="57">
        <f t="shared" si="118"/>
        <v>-198.96805196902289</v>
      </c>
      <c r="IT104" s="2">
        <f t="shared" si="168"/>
        <v>-4.9544752383195609</v>
      </c>
      <c r="IU104" s="57">
        <f>IT104*'DEPRECATED - DT-Prelim Calcs'!$C$21/IO$2/'DEPRECATED - DT-Prelim Calcs'!$C$19/'DEPRECATED - DT-Prelim Calcs'!$C$18*3.39*'DEPRECATED - DT-Prelim Calcs'!$C$20</f>
        <v>-128.2312786477344</v>
      </c>
      <c r="IV104" s="46">
        <f t="shared" si="169"/>
        <v>1</v>
      </c>
      <c r="IW104" s="57">
        <f>IU103*'DEPRECATED - DT-Prelim Calcs'!$C$11+IW103</f>
        <v>38.92596712918612</v>
      </c>
      <c r="IX104" s="57">
        <f>IX103+0.5*IU104*'DEPRECATED - DT-Prelim Calcs'!$C$11^2+IW104*'DEPRECATED - DT-Prelim Calcs'!$C$11</f>
        <v>-186404.08189142798</v>
      </c>
      <c r="IY104" s="57">
        <f>MIN('Drive Train'!$F$35-IS103*'DEPRECATED - DT-Prelim Calcs'!$C$21*'Drive Train'!$F$39,IY103+IS$2)</f>
        <v>9.8000000000000007</v>
      </c>
      <c r="IZ104" s="57">
        <f>'Drive Train'!$F$35-IS104*'DEPRECATED - DT-Prelim Calcs'!$C$21*'Drive Train'!$F$39</f>
        <v>24.338083118141373</v>
      </c>
      <c r="JA104" s="1">
        <f>IF(IX104&gt;='Drive Train'!$F$29,1,0)</f>
        <v>0</v>
      </c>
      <c r="JB104" s="57">
        <f t="shared" si="170"/>
        <v>-221.07561329891433</v>
      </c>
      <c r="JC104" s="63">
        <f>JC103+'DEPRECATED - DT-Prelim Calcs'!$C$11</f>
        <v>400</v>
      </c>
      <c r="JD104" s="2">
        <f>JN104/'Drive Train'!$F$35</f>
        <v>0.77419354838709686</v>
      </c>
      <c r="JE104" s="46">
        <f>JL104*12*60/(PI() * 'Drive Train'!$F$15)/JD$2*JD104</f>
        <v>-128523.43040579496</v>
      </c>
      <c r="JF104" s="2">
        <f>('DEPRECATED - DT-Prelim Calcs'!$C$6*JD104-JE104)/('DEPRECATED - DT-Prelim Calcs'!$C$6*JD104)*'DEPRECATED - DT-Prelim Calcs'!$C$7*JD104</f>
        <v>59.978652094758452</v>
      </c>
      <c r="JG104" s="57">
        <f>JF104/'DEPRECATED - DT-Prelim Calcs'!$C$7*('DEPRECATED - DT-Prelim Calcs'!$C$8-'DEPRECATED - DT-Prelim Calcs'!$C$9)+'DEPRECATED - DT-Prelim Calcs'!$C$9</f>
        <v>3195.7543833018708</v>
      </c>
      <c r="JH104" s="57">
        <f t="shared" si="119"/>
        <v>46.666666666666657</v>
      </c>
      <c r="JI104" s="2">
        <f t="shared" si="171"/>
        <v>0.99579519204165001</v>
      </c>
      <c r="JJ104" s="57">
        <f>JI104*'DEPRECATED - DT-Prelim Calcs'!$C$21/JD$2/'DEPRECATED - DT-Prelim Calcs'!$C$19/'DEPRECATED - DT-Prelim Calcs'!$C$18*3.39*'DEPRECATED - DT-Prelim Calcs'!$C$20</f>
        <v>25.773080821789936</v>
      </c>
      <c r="JK104" s="46">
        <f t="shared" si="172"/>
        <v>0</v>
      </c>
      <c r="JL104" s="57">
        <f>JJ103*'DEPRECATED - DT-Prelim Calcs'!$C$11+JL103</f>
        <v>-405.6375622991203</v>
      </c>
      <c r="JM104" s="57">
        <f>JM103+0.5*JJ104*'DEPRECATED - DT-Prelim Calcs'!$C$11^2+JL104*'DEPRECATED - DT-Prelim Calcs'!$C$11</f>
        <v>-221438.10274284237</v>
      </c>
      <c r="JN104" s="57">
        <f>MIN('Drive Train'!$F$35-JH103*'DEPRECATED - DT-Prelim Calcs'!$C$21*'Drive Train'!$F$39,JN103+JH$2)</f>
        <v>9.6000000000000014</v>
      </c>
      <c r="JO104" s="57">
        <f>'Drive Train'!$F$35-JH104*'DEPRECATED - DT-Prelim Calcs'!$C$21*'Drive Train'!$F$39</f>
        <v>9.6000000000000014</v>
      </c>
      <c r="JP104" s="1">
        <f>IF(JM104&gt;='Drive Train'!$F$29,1,0)</f>
        <v>0</v>
      </c>
      <c r="JQ104" s="57">
        <f>MIN(JG104,'DEPRECATED - DT-Prelim Calcs'!$C$10)*'DEPRECATED - DT-Prelim Calcs'!$C$11*1000/60/60</f>
        <v>103.33333333333333</v>
      </c>
      <c r="JR104" s="63">
        <f>JR103+'DEPRECATED - DT-Prelim Calcs'!$C$11</f>
        <v>400</v>
      </c>
      <c r="JS104" s="2">
        <f>KC104/'Drive Train'!$F$35</f>
        <v>0.75806451612903225</v>
      </c>
      <c r="JT104" s="46">
        <f>KA104*12*60/(PI() * 'Drive Train'!$F$15)/JS$2*JS104</f>
        <v>-52259.119382595163</v>
      </c>
      <c r="JU104" s="2">
        <f>('DEPRECATED - DT-Prelim Calcs'!$C$6*JS104-JT104)/('DEPRECATED - DT-Prelim Calcs'!$C$6*JS104)*'DEPRECATED - DT-Prelim Calcs'!$C$7*JS104</f>
        <v>25.456293403580975</v>
      </c>
      <c r="JV104" s="57">
        <f>JU104/'DEPRECATED - DT-Prelim Calcs'!$C$7*('DEPRECATED - DT-Prelim Calcs'!$C$8-'DEPRECATED - DT-Prelim Calcs'!$C$9)+'DEPRECATED - DT-Prelim Calcs'!$C$9</f>
        <v>1357.9043334769458</v>
      </c>
      <c r="JW104" s="57">
        <f t="shared" si="120"/>
        <v>49.999999999999993</v>
      </c>
      <c r="JX104" s="2">
        <f t="shared" si="173"/>
        <v>0.99579519204165001</v>
      </c>
      <c r="JY104" s="57">
        <f>JX104*'DEPRECATED - DT-Prelim Calcs'!$C$21/JS$2/'DEPRECATED - DT-Prelim Calcs'!$C$19/'DEPRECATED - DT-Prelim Calcs'!$C$18*3.39*'DEPRECATED - DT-Prelim Calcs'!$C$20</f>
        <v>25.773080821789936</v>
      </c>
      <c r="JZ104" s="46">
        <f t="shared" si="174"/>
        <v>0</v>
      </c>
      <c r="KA104" s="57">
        <f>JY103*'DEPRECATED - DT-Prelim Calcs'!$C$11+KA103</f>
        <v>-168.44624028930946</v>
      </c>
      <c r="KB104" s="57">
        <f>KB103+0.5*JY104*'DEPRECATED - DT-Prelim Calcs'!$C$11^2+KA104*'DEPRECATED - DT-Prelim Calcs'!$C$11</f>
        <v>-218571.1357131862</v>
      </c>
      <c r="KC104" s="57">
        <f>MIN('Drive Train'!$F$35-JW103*'DEPRECATED - DT-Prelim Calcs'!$C$21*'Drive Train'!$F$39,KC103+JW$2)</f>
        <v>9.4</v>
      </c>
      <c r="KD104" s="57">
        <f>'Drive Train'!$F$35-JW104*'DEPRECATED - DT-Prelim Calcs'!$C$21*'Drive Train'!$F$39</f>
        <v>9.4</v>
      </c>
      <c r="KE104" s="1">
        <f>IF(KB104&gt;='Drive Train'!$F$29,1,0)</f>
        <v>0</v>
      </c>
      <c r="KF104" s="57">
        <f>MIN(JV104,'DEPRECATED - DT-Prelim Calcs'!$C$10)*'DEPRECATED - DT-Prelim Calcs'!$C$11*1000/60/60</f>
        <v>103.33333333333333</v>
      </c>
      <c r="KG104" s="63">
        <f>KG103+'DEPRECATED - DT-Prelim Calcs'!$C$11</f>
        <v>400</v>
      </c>
      <c r="KH104" s="2">
        <f>KR104/'Drive Train'!$F$35</f>
        <v>0.74193548387096786</v>
      </c>
      <c r="KI104" s="46">
        <f>KP104*12*60/(PI() * 'Drive Train'!$F$15)/KH$2*KH104</f>
        <v>-336943.08231924131</v>
      </c>
      <c r="KJ104" s="2">
        <f>('DEPRECATED - DT-Prelim Calcs'!$C$6*KH104-KI104)/('DEPRECATED - DT-Prelim Calcs'!$C$6*KH104)*'DEPRECATED - DT-Prelim Calcs'!$C$7*KH104</f>
        <v>154.13943944846892</v>
      </c>
      <c r="KK104" s="57">
        <f>KJ104/'DEPRECATED - DT-Prelim Calcs'!$C$7*('DEPRECATED - DT-Prelim Calcs'!$C$8-'DEPRECATED - DT-Prelim Calcs'!$C$9)+'DEPRECATED - DT-Prelim Calcs'!$C$9</f>
        <v>8208.5465067379937</v>
      </c>
      <c r="KL104" s="57">
        <f t="shared" si="121"/>
        <v>53.333333333333329</v>
      </c>
      <c r="KM104" s="2">
        <f t="shared" si="175"/>
        <v>0.99579519204165001</v>
      </c>
      <c r="KN104" s="57">
        <f>KM104*'DEPRECATED - DT-Prelim Calcs'!$C$21/KH$2/'DEPRECATED - DT-Prelim Calcs'!$C$19/'DEPRECATED - DT-Prelim Calcs'!$C$18*3.39*'DEPRECATED - DT-Prelim Calcs'!$C$20</f>
        <v>25.773080821789936</v>
      </c>
      <c r="KO104" s="46">
        <f t="shared" si="176"/>
        <v>0</v>
      </c>
      <c r="KP104" s="57">
        <f>KN103*'DEPRECATED - DT-Prelim Calcs'!$C$11+KP103</f>
        <v>-1109.6750092945426</v>
      </c>
      <c r="KQ104" s="57">
        <f>KQ103+0.5*KN104*'DEPRECATED - DT-Prelim Calcs'!$C$11^2+KP104*'DEPRECATED - DT-Prelim Calcs'!$C$11</f>
        <v>-198426.97340119508</v>
      </c>
      <c r="KR104" s="57">
        <f>MIN('Drive Train'!$F$35-KL103*'DEPRECATED - DT-Prelim Calcs'!$C$21*'Drive Train'!$F$39,KR103+KL$2)</f>
        <v>9.2000000000000011</v>
      </c>
      <c r="KS104" s="57">
        <f>'Drive Train'!$F$35-KL104*'DEPRECATED - DT-Prelim Calcs'!$C$21*'Drive Train'!$F$39</f>
        <v>9.2000000000000011</v>
      </c>
      <c r="KT104" s="1">
        <f>IF(KQ104&gt;='Drive Train'!$F$29,1,0)</f>
        <v>0</v>
      </c>
      <c r="KU104" s="57">
        <f>MIN(KK104,'DEPRECATED - DT-Prelim Calcs'!$C$10)*'DEPRECATED - DT-Prelim Calcs'!$C$11*1000/60/60</f>
        <v>103.33333333333333</v>
      </c>
      <c r="KV104" s="63">
        <f>KV103+'DEPRECATED - DT-Prelim Calcs'!$C$11</f>
        <v>400</v>
      </c>
      <c r="KW104" s="2">
        <f>LG104/'Drive Train'!$F$35</f>
        <v>2.297601508073821</v>
      </c>
      <c r="KX104" s="46">
        <f>LE104*12*60/(PI() * 'Drive Train'!$F$15)/KW$2*KW104</f>
        <v>-595928.17095917568</v>
      </c>
      <c r="KY104" s="2">
        <f>('DEPRECATED - DT-Prelim Calcs'!$C$6*KW104-KX104)/('DEPRECATED - DT-Prelim Calcs'!$C$6*KW104)*'DEPRECATED - DT-Prelim Calcs'!$C$7*KW104</f>
        <v>274.99067029329723</v>
      </c>
      <c r="KZ104" s="57">
        <f>KY104/'DEPRECATED - DT-Prelim Calcs'!$C$7*('DEPRECATED - DT-Prelim Calcs'!$C$8-'DEPRECATED - DT-Prelim Calcs'!$C$9)+'DEPRECATED - DT-Prelim Calcs'!$C$9</f>
        <v>14642.244812709558</v>
      </c>
      <c r="LA104" s="57">
        <f t="shared" si="122"/>
        <v>56.666666666666664</v>
      </c>
      <c r="LB104" s="2">
        <f t="shared" si="177"/>
        <v>0.99579519204165001</v>
      </c>
      <c r="LC104" s="57">
        <f>LB104*'DEPRECATED - DT-Prelim Calcs'!$C$21/KW$2/'DEPRECATED - DT-Prelim Calcs'!$C$19/'DEPRECATED - DT-Prelim Calcs'!$C$18*3.39*'DEPRECATED - DT-Prelim Calcs'!$C$20</f>
        <v>25.773080821789936</v>
      </c>
      <c r="LD104" s="46">
        <f t="shared" si="178"/>
        <v>0</v>
      </c>
      <c r="LE104" s="57">
        <f>LC103*'DEPRECATED - DT-Prelim Calcs'!$C$11+LE103</f>
        <v>-633.75968865387483</v>
      </c>
      <c r="LF104" s="57">
        <f>LF103+0.5*LC104*'DEPRECATED - DT-Prelim Calcs'!$C$11^2+LE104*'DEPRECATED - DT-Prelim Calcs'!$C$11</f>
        <v>-208495.82095688148</v>
      </c>
      <c r="LG104" s="57">
        <f>MIN('Drive Train'!$F$35-LA103*'DEPRECATED - DT-Prelim Calcs'!$C$21*'Drive Train'!$F$39,LG103+LA$2)</f>
        <v>28.490258700115383</v>
      </c>
      <c r="LH104" s="57">
        <f>'Drive Train'!$F$35-LA104*'DEPRECATED - DT-Prelim Calcs'!$C$21*'Drive Train'!$F$39</f>
        <v>9</v>
      </c>
      <c r="LI104" s="1">
        <f>IF(LF104&gt;='Drive Train'!$F$29,1,0)</f>
        <v>0</v>
      </c>
      <c r="LJ104" s="57">
        <f>MIN(KZ104,'DEPRECATED - DT-Prelim Calcs'!$C$10)*'DEPRECATED - DT-Prelim Calcs'!$C$11*1000/60/60</f>
        <v>103.33333333333333</v>
      </c>
      <c r="LK104" s="63">
        <f>LK103+'DEPRECATED - DT-Prelim Calcs'!$C$11</f>
        <v>400</v>
      </c>
      <c r="LL104" s="2">
        <f>LV104/'Drive Train'!$F$35</f>
        <v>0.70967741935483875</v>
      </c>
      <c r="LM104" s="46">
        <f>LT104*12*60/(PI() * 'Drive Train'!$F$15)/LL$2*LL104</f>
        <v>-115794.09593881834</v>
      </c>
      <c r="LN104" s="2">
        <f>('DEPRECATED - DT-Prelim Calcs'!$C$6*LL104-LM104)/('DEPRECATED - DT-Prelim Calcs'!$C$6*LL104)*'DEPRECATED - DT-Prelim Calcs'!$C$7*LL104</f>
        <v>54.067502920711242</v>
      </c>
      <c r="LO104" s="57">
        <f>LN104/'DEPRECATED - DT-Prelim Calcs'!$C$7*('DEPRECATED - DT-Prelim Calcs'!$C$8-'DEPRECATED - DT-Prelim Calcs'!$C$9)+'DEPRECATED - DT-Prelim Calcs'!$C$9</f>
        <v>2881.0654044511416</v>
      </c>
      <c r="LP104" s="57">
        <f t="shared" si="123"/>
        <v>60</v>
      </c>
      <c r="LQ104" s="2">
        <f t="shared" si="179"/>
        <v>0.99579519204165001</v>
      </c>
      <c r="LR104" s="57">
        <f>LQ104*'DEPRECATED - DT-Prelim Calcs'!$C$21/LL$2/'DEPRECATED - DT-Prelim Calcs'!$C$19/'DEPRECATED - DT-Prelim Calcs'!$C$18*3.39*'DEPRECATED - DT-Prelim Calcs'!$C$20</f>
        <v>25.773080821789936</v>
      </c>
      <c r="LS104" s="46">
        <f t="shared" si="180"/>
        <v>0</v>
      </c>
      <c r="LT104" s="57">
        <f>LR103*'DEPRECATED - DT-Prelim Calcs'!$C$11+LT103</f>
        <v>-398.68585962278064</v>
      </c>
      <c r="LU104" s="57">
        <f>LU103+0.5*LR104*'DEPRECATED - DT-Prelim Calcs'!$C$11^2+LT104*'DEPRECATED - DT-Prelim Calcs'!$C$11</f>
        <v>-203928.67280459148</v>
      </c>
      <c r="LV104" s="57">
        <f>MIN('Drive Train'!$F$35-LP103*'DEPRECATED - DT-Prelim Calcs'!$C$21*'Drive Train'!$F$39,LV103+LP$2)</f>
        <v>8.8000000000000007</v>
      </c>
      <c r="LW104" s="57">
        <f>'Drive Train'!$F$35-LP104*'DEPRECATED - DT-Prelim Calcs'!$C$21*'Drive Train'!$F$39</f>
        <v>8.8000000000000007</v>
      </c>
      <c r="LX104" s="1">
        <f>IF(LU104&gt;='Drive Train'!$F$29,1,0)</f>
        <v>0</v>
      </c>
      <c r="LY104" s="57">
        <f>MIN(LO104,'DEPRECATED - DT-Prelim Calcs'!$C$10)*'DEPRECATED - DT-Prelim Calcs'!$C$11*1000/60/60</f>
        <v>103.33333333333333</v>
      </c>
      <c r="LZ104" s="63">
        <f>LZ103+'DEPRECATED - DT-Prelim Calcs'!$C$11</f>
        <v>400</v>
      </c>
    </row>
    <row r="105" spans="18:338" x14ac:dyDescent="0.2">
      <c r="R105" s="63">
        <f>R104+'DEPRECATED - DT-Prelim Calcs'!$C$11</f>
        <v>404</v>
      </c>
      <c r="S105" s="2">
        <f>AG105/'Drive Train'!$F$35</f>
        <v>0</v>
      </c>
      <c r="T105" s="46">
        <f>AE105*12*60/(PI() * 'Drive Train'!$F$15)/S$2*ABS(S105)</f>
        <v>0</v>
      </c>
      <c r="U105" s="2">
        <f>IF(OR(AD104=1,AND($C$32=Motors!$C$32,'DEPRECATED - DT-Prelim Calcs'!AI104=1)),0,IF(AG105=0,-(V104+$C$9)/($C$8-$C$9)*$C$7,($C$6*S105-T105)/($C$6*S105)*$C$7*S105))</f>
        <v>0</v>
      </c>
      <c r="V105" s="57">
        <f>IF(AND(AD104=1,AI104=1),0,ABS(U105/$C$7*($C$8-$C$9)+$C$9) *'Drive Train'!$AA$49 + V104*(1-'Drive Train'!$AA$49))</f>
        <v>0</v>
      </c>
      <c r="W105" s="57">
        <f t="shared" si="96"/>
        <v>0</v>
      </c>
      <c r="X105" s="2">
        <f>MAX(MIN(IF(AND(AI104=1,AG105&lt;0),-1,1)*(W105-$C$9)/($C$8-$C$9)*$C$7-$C$29*AE105/T$2 -  AI104*$C$29/2,X$2),MAX(X$4:X104)*-1)</f>
        <v>-0.2458281045106315</v>
      </c>
      <c r="Y105" s="57">
        <f t="shared" si="97"/>
        <v>0</v>
      </c>
      <c r="Z105" s="57">
        <f t="shared" si="98"/>
        <v>0</v>
      </c>
      <c r="AA105" s="57">
        <f t="shared" si="99"/>
        <v>0</v>
      </c>
      <c r="AB105" s="57" t="e">
        <f t="shared" si="100"/>
        <v>#N/A</v>
      </c>
      <c r="AC105" s="46">
        <f t="shared" si="124"/>
        <v>1</v>
      </c>
      <c r="AD105" s="1">
        <f t="shared" si="101"/>
        <v>1</v>
      </c>
      <c r="AE105" s="57">
        <f t="shared" si="102"/>
        <v>0</v>
      </c>
      <c r="AF105" s="57" t="e">
        <f t="shared" si="103"/>
        <v>#N/A</v>
      </c>
      <c r="AG105" s="57">
        <f>IF(AI104=0,MIN('Drive Train'!$F$35-W104*$C$21*'Drive Train'!$F$39,AG104+W$2)-$C$3,IF(AE104-1&lt;=0,0,IF($C$32=Motors!$C$30,MAX(MAX(AG$4:AG104)*-1,AG104-W$2),MAX(0,MAX(AG$4:AG104)*-1,AG104-W$2))))</f>
        <v>0</v>
      </c>
      <c r="AH105" s="57">
        <f>'Drive Train'!$F$35-ABS(W105)*'DEPRECATED - DT-Prelim Calcs'!$C$21*'Drive Train'!$F$39</f>
        <v>12.4</v>
      </c>
      <c r="AI105" s="1">
        <f>IF(AJ105&gt;='Drive Train'!$F$29,1,0)</f>
        <v>1</v>
      </c>
      <c r="AJ105" s="57">
        <f>AJ104+0.5*Y105*'DEPRECATED - DT-Prelim Calcs'!$C$11^2+AE105*'DEPRECATED - DT-Prelim Calcs'!$C$11</f>
        <v>784.33981740885292</v>
      </c>
      <c r="AK105" s="57">
        <f t="shared" si="181"/>
        <v>0</v>
      </c>
      <c r="AL105" s="63">
        <f>AL104+'DEPRECATED - DT-Prelim Calcs'!$C$11</f>
        <v>404</v>
      </c>
      <c r="AM105" s="2">
        <f>AW105/'Drive Train'!$F$35</f>
        <v>0.9017179876051723</v>
      </c>
      <c r="AN105" s="46">
        <f>AU105*12*60/(PI() * 'Drive Train'!$F$15)/AM$2*AM105</f>
        <v>4074.5129711528198</v>
      </c>
      <c r="AO105" s="2">
        <f>('DEPRECATED - DT-Prelim Calcs'!$C$6*AM105-AN105)/('DEPRECATED - DT-Prelim Calcs'!$C$6*AM105)*'DEPRECATED - DT-Prelim Calcs'!$C$7*AM105</f>
        <v>0.33081835003872861</v>
      </c>
      <c r="AP105" s="57">
        <f>AO105/'DEPRECATED - DT-Prelim Calcs'!$C$7*('DEPRECATED - DT-Prelim Calcs'!$C$8-'DEPRECATED - DT-Prelim Calcs'!$C$9)+'DEPRECATED - DT-Prelim Calcs'!$C$9</f>
        <v>20.311615896252651</v>
      </c>
      <c r="AQ105" s="57">
        <f t="shared" si="105"/>
        <v>20.311615896252651</v>
      </c>
      <c r="AR105" s="2">
        <f t="shared" si="125"/>
        <v>1.262634441445698E-11</v>
      </c>
      <c r="AS105" s="57">
        <f>AR105*'DEPRECATED - DT-Prelim Calcs'!$C$21/AM$2/'DEPRECATED - DT-Prelim Calcs'!$C$19/'DEPRECATED - DT-Prelim Calcs'!$C$18*3.39*'DEPRECATED - DT-Prelim Calcs'!$C$20</f>
        <v>9.1502292188115449E-11</v>
      </c>
      <c r="AT105" s="46">
        <f t="shared" si="126"/>
        <v>0</v>
      </c>
      <c r="AU105" s="57">
        <f>AS104*'DEPRECATED - DT-Prelim Calcs'!$C$11+AU104</f>
        <v>39.432321268593448</v>
      </c>
      <c r="AV105" s="57">
        <f>AV104+0.5*AS105*'DEPRECATED - DT-Prelim Calcs'!$C$11^2+AU105*'DEPRECATED - DT-Prelim Calcs'!$C$11</f>
        <v>15886.044227958686</v>
      </c>
      <c r="AW105" s="57">
        <f>MIN('Drive Train'!$F$35-AQ104*'DEPRECATED - DT-Prelim Calcs'!$C$21*'Drive Train'!$F$39,AW104+AQ$2)</f>
        <v>11.181303046304137</v>
      </c>
      <c r="AX105" s="57">
        <f>'Drive Train'!$F$35-AQ105*'DEPRECATED - DT-Prelim Calcs'!$C$21*'Drive Train'!$F$39</f>
        <v>11.181303046224841</v>
      </c>
      <c r="AY105" s="1">
        <f>IF(AV105&gt;='Drive Train'!$F$29,1,0)</f>
        <v>1</v>
      </c>
      <c r="AZ105" s="57">
        <f t="shared" si="127"/>
        <v>22.568462106947386</v>
      </c>
      <c r="BA105" s="63">
        <f>BA104+'DEPRECATED - DT-Prelim Calcs'!$C$11</f>
        <v>404</v>
      </c>
      <c r="BB105" s="2">
        <f>BL105/'Drive Train'!$F$35</f>
        <v>1.2947645110395538</v>
      </c>
      <c r="BC105" s="46">
        <f>BJ105*12*60/(PI() * 'Drive Train'!$F$15)/BB$2*BB105</f>
        <v>-4259.0909490044487</v>
      </c>
      <c r="BD105" s="2">
        <f>('DEPRECATED - DT-Prelim Calcs'!$C$6*BB105-BC105)/('DEPRECATED - DT-Prelim Calcs'!$C$6*BB105)*'DEPRECATED - DT-Prelim Calcs'!$C$7*BB105</f>
        <v>5.0461628068962661</v>
      </c>
      <c r="BE105" s="57">
        <f>BD105/'DEPRECATED - DT-Prelim Calcs'!$C$7*('DEPRECATED - DT-Prelim Calcs'!$C$8-'DEPRECATED - DT-Prelim Calcs'!$C$9)+'DEPRECATED - DT-Prelim Calcs'!$C$9</f>
        <v>271.34011955385512</v>
      </c>
      <c r="BF105" s="57">
        <f t="shared" si="106"/>
        <v>93</v>
      </c>
      <c r="BG105" s="2">
        <f t="shared" si="128"/>
        <v>1.9370342982054365</v>
      </c>
      <c r="BH105" s="57">
        <f>BG105*'DEPRECATED - DT-Prelim Calcs'!$C$21/BB$2/'DEPRECATED - DT-Prelim Calcs'!$C$19/'DEPRECATED - DT-Prelim Calcs'!$C$18*3.39*'DEPRECATED - DT-Prelim Calcs'!$C$20</f>
        <v>20.276476817858743</v>
      </c>
      <c r="BI105" s="46">
        <f t="shared" si="129"/>
        <v>0</v>
      </c>
      <c r="BJ105" s="57">
        <f>BH104*'DEPRECATED - DT-Prelim Calcs'!$C$11+BJ104</f>
        <v>-19.873422069416463</v>
      </c>
      <c r="BK105" s="57">
        <f>BK104+0.5*BH105*'DEPRECATED - DT-Prelim Calcs'!$C$11^2+BJ105*'DEPRECATED - DT-Prelim Calcs'!$C$11</f>
        <v>8388.6478921566595</v>
      </c>
      <c r="BL105" s="57">
        <f>MIN('Drive Train'!$F$35-BF104*'DEPRECATED - DT-Prelim Calcs'!$C$21*'Drive Train'!$F$39,BL104+BF$2)</f>
        <v>16.055079936890468</v>
      </c>
      <c r="BM105" s="57">
        <f>'Drive Train'!$F$35-BF105*'DEPRECATED - DT-Prelim Calcs'!$C$21*'Drive Train'!$F$39</f>
        <v>6.82</v>
      </c>
      <c r="BN105" s="1">
        <f>IF(BK105&gt;='Drive Train'!$F$29,1,0)</f>
        <v>1</v>
      </c>
      <c r="BO105" s="57">
        <f t="shared" si="130"/>
        <v>103.33333333333333</v>
      </c>
      <c r="BP105" s="63">
        <f>BP104+'DEPRECATED - DT-Prelim Calcs'!$C$11</f>
        <v>404</v>
      </c>
      <c r="BQ105" s="2">
        <f>CA105/'Drive Train'!$F$35</f>
        <v>1.5022944756249801</v>
      </c>
      <c r="BR105" s="46">
        <f>BY105*12*60/(PI() * 'Drive Train'!$F$15)/BQ$2*BQ105</f>
        <v>-33383.958285276196</v>
      </c>
      <c r="BS105" s="2">
        <f>('DEPRECATED - DT-Prelim Calcs'!$C$6*BQ105-BR105)/('DEPRECATED - DT-Prelim Calcs'!$C$6*BQ105)*'DEPRECATED - DT-Prelim Calcs'!$C$7*BQ105</f>
        <v>18.715340092919551</v>
      </c>
      <c r="BT105" s="57">
        <f>BS105/'DEPRECATED - DT-Prelim Calcs'!$C$7*('DEPRECATED - DT-Prelim Calcs'!$C$8-'DEPRECATED - DT-Prelim Calcs'!$C$9)+'DEPRECATED - DT-Prelim Calcs'!$C$9</f>
        <v>999.03947465625663</v>
      </c>
      <c r="BU105" s="57">
        <f t="shared" si="107"/>
        <v>93</v>
      </c>
      <c r="BV105" s="2">
        <f t="shared" si="131"/>
        <v>1.8828060353728675</v>
      </c>
      <c r="BW105" s="57">
        <f>BV105*'DEPRECATED - DT-Prelim Calcs'!$C$21/BQ$2/'DEPRECATED - DT-Prelim Calcs'!$C$19/'DEPRECATED - DT-Prelim Calcs'!$C$18*3.39*'DEPRECATED - DT-Prelim Calcs'!$C$20</f>
        <v>25.773080821789936</v>
      </c>
      <c r="BX105" s="46">
        <f t="shared" si="132"/>
        <v>0</v>
      </c>
      <c r="BY105" s="57">
        <f>BW104*'DEPRECATED - DT-Prelim Calcs'!$C$11+BY104</f>
        <v>-102.66530904251374</v>
      </c>
      <c r="BZ105" s="57">
        <f>BZ104+0.5*BW105*'DEPRECATED - DT-Prelim Calcs'!$C$11^2+BY105*'DEPRECATED - DT-Prelim Calcs'!$C$11</f>
        <v>-9345.4919487997977</v>
      </c>
      <c r="CA105" s="57">
        <f>MIN('Drive Train'!$F$35-BU104*'DEPRECATED - DT-Prelim Calcs'!$C$21*'Drive Train'!$F$39,CA104+BU$2)</f>
        <v>18.628451497749754</v>
      </c>
      <c r="CB105" s="57">
        <f>'Drive Train'!$F$35-BU105*'DEPRECATED - DT-Prelim Calcs'!$C$21*'Drive Train'!$F$39</f>
        <v>6.82</v>
      </c>
      <c r="CC105" s="1">
        <f>IF(BZ105&gt;='Drive Train'!$F$29,1,0)</f>
        <v>0</v>
      </c>
      <c r="CD105" s="57">
        <f t="shared" si="133"/>
        <v>103.33333333333333</v>
      </c>
      <c r="CE105" s="63">
        <f>CE104+'DEPRECATED - DT-Prelim Calcs'!$C$11</f>
        <v>404</v>
      </c>
      <c r="CF105" s="2">
        <f>CP105/'Drive Train'!$F$35</f>
        <v>0.55000000000000004</v>
      </c>
      <c r="CG105" s="46">
        <f>CN105*12*60/(PI() * 'Drive Train'!$F$15)/CF$2*CF105</f>
        <v>-1449.3330579701435</v>
      </c>
      <c r="CH105" s="2">
        <f>('DEPRECATED - DT-Prelim Calcs'!$C$6*CF105-CG105)/('DEPRECATED - DT-Prelim Calcs'!$C$6*CF105)*'DEPRECATED - DT-Prelim Calcs'!$C$7*CF105</f>
        <v>1.9808269549170821</v>
      </c>
      <c r="CI105" s="57">
        <f>CH105/'DEPRECATED - DT-Prelim Calcs'!$C$7*('DEPRECATED - DT-Prelim Calcs'!$C$8-'DEPRECATED - DT-Prelim Calcs'!$C$9)+'DEPRECATED - DT-Prelim Calcs'!$C$9</f>
        <v>108.15232295263968</v>
      </c>
      <c r="CJ105" s="57">
        <f t="shared" si="108"/>
        <v>93</v>
      </c>
      <c r="CK105" s="2">
        <f t="shared" si="134"/>
        <v>1.5241763143494644</v>
      </c>
      <c r="CL105" s="57">
        <f>CK105*'DEPRECATED - DT-Prelim Calcs'!$C$21/CF$2/'DEPRECATED - DT-Prelim Calcs'!$C$19/'DEPRECATED - DT-Prelim Calcs'!$C$18*3.39*'DEPRECATED - DT-Prelim Calcs'!$C$20</f>
        <v>25.773080821789936</v>
      </c>
      <c r="CM105" s="46">
        <f t="shared" si="135"/>
        <v>0</v>
      </c>
      <c r="CN105" s="57">
        <f>CL104*'DEPRECATED - DT-Prelim Calcs'!$C$11+CN104</f>
        <v>-9.8554417478870846</v>
      </c>
      <c r="CO105" s="57">
        <f>CO104+0.5*CL105*'DEPRECATED - DT-Prelim Calcs'!$C$11^2+CN105*'DEPRECATED - DT-Prelim Calcs'!$C$11</f>
        <v>-33179.277215933798</v>
      </c>
      <c r="CP105" s="57">
        <f>MIN('Drive Train'!$F$35-CJ104*'DEPRECATED - DT-Prelim Calcs'!$C$21*'Drive Train'!$F$39,CP104+CJ$2)</f>
        <v>6.82</v>
      </c>
      <c r="CQ105" s="57">
        <f>'Drive Train'!$F$35-CJ105*'DEPRECATED - DT-Prelim Calcs'!$C$21*'Drive Train'!$F$39</f>
        <v>6.82</v>
      </c>
      <c r="CR105" s="1">
        <f>IF(CO105&gt;='Drive Train'!$F$29,1,0)</f>
        <v>0</v>
      </c>
      <c r="CS105" s="57">
        <f t="shared" si="136"/>
        <v>103.33333333333333</v>
      </c>
      <c r="CT105" s="63">
        <f>CT104+'DEPRECATED - DT-Prelim Calcs'!$C$11</f>
        <v>404</v>
      </c>
      <c r="CU105" s="2">
        <f>DE105/'Drive Train'!$F$35</f>
        <v>0.55000000000000004</v>
      </c>
      <c r="CV105" s="46">
        <f>DC105*12*60/(PI() * 'Drive Train'!$F$15)/CU$2*CU105</f>
        <v>-2959.5413085796986</v>
      </c>
      <c r="CW105" s="2">
        <f>('DEPRECATED - DT-Prelim Calcs'!$C$6*CU105-CV105)/('DEPRECATED - DT-Prelim Calcs'!$C$6*CU105)*'DEPRECATED - DT-Prelim Calcs'!$C$7*CU105</f>
        <v>2.6636790907461676</v>
      </c>
      <c r="CX105" s="57">
        <f>CW105/'DEPRECATED - DT-Prelim Calcs'!$C$7*('DEPRECATED - DT-Prelim Calcs'!$C$8-'DEPRECATED - DT-Prelim Calcs'!$C$9)+'DEPRECATED - DT-Prelim Calcs'!$C$9</f>
        <v>144.50499059864453</v>
      </c>
      <c r="CY105" s="57">
        <f t="shared" si="109"/>
        <v>93</v>
      </c>
      <c r="CZ105" s="2">
        <f t="shared" si="137"/>
        <v>1.2803081040535502</v>
      </c>
      <c r="DA105" s="57">
        <f>CZ105*'DEPRECATED - DT-Prelim Calcs'!$C$21/CU$2/'DEPRECATED - DT-Prelim Calcs'!$C$19/'DEPRECATED - DT-Prelim Calcs'!$C$18*3.39*'DEPRECATED - DT-Prelim Calcs'!$C$20</f>
        <v>25.773080821789936</v>
      </c>
      <c r="DB105" s="46">
        <f t="shared" si="138"/>
        <v>0</v>
      </c>
      <c r="DC105" s="57">
        <f>DA104*'DEPRECATED - DT-Prelim Calcs'!$C$11+DC104</f>
        <v>-16.90486042369001</v>
      </c>
      <c r="DD105" s="57">
        <f>DD104+0.5*DA105*'DEPRECATED - DT-Prelim Calcs'!$C$11^2+DC105*'DEPRECATED - DT-Prelim Calcs'!$C$11</f>
        <v>-65114.029309499158</v>
      </c>
      <c r="DE105" s="57">
        <f>MIN('Drive Train'!$F$35-CY104*'DEPRECATED - DT-Prelim Calcs'!$C$21*'Drive Train'!$F$39,DE104+CY$2)</f>
        <v>6.82</v>
      </c>
      <c r="DF105" s="57">
        <f>'Drive Train'!$F$35-CY105*'DEPRECATED - DT-Prelim Calcs'!$C$21*'Drive Train'!$F$39</f>
        <v>6.82</v>
      </c>
      <c r="DG105" s="1">
        <f>IF(DD105&gt;='Drive Train'!$F$29,1,0)</f>
        <v>0</v>
      </c>
      <c r="DH105" s="57">
        <f t="shared" si="139"/>
        <v>103.33333333333333</v>
      </c>
      <c r="DI105" s="63">
        <f>DI104+'DEPRECATED - DT-Prelim Calcs'!$C$11</f>
        <v>404</v>
      </c>
      <c r="DJ105" s="2">
        <f>DT105/'Drive Train'!$F$35</f>
        <v>0.55000000000000004</v>
      </c>
      <c r="DK105" s="46">
        <f>DR105*12*60/(PI() * 'Drive Train'!$F$15)/DJ$2*DJ105</f>
        <v>-6261.4115490161284</v>
      </c>
      <c r="DL105" s="2">
        <f>('DEPRECATED - DT-Prelim Calcs'!$C$6*DJ105-DK105)/('DEPRECATED - DT-Prelim Calcs'!$C$6*DJ105)*'DEPRECATED - DT-Prelim Calcs'!$C$7*DJ105</f>
        <v>4.1566448092174237</v>
      </c>
      <c r="DM105" s="57">
        <f>DL105/'DEPRECATED - DT-Prelim Calcs'!$C$7*('DEPRECATED - DT-Prelim Calcs'!$C$8-'DEPRECATED - DT-Prelim Calcs'!$C$9)+'DEPRECATED - DT-Prelim Calcs'!$C$9</f>
        <v>223.9852817521143</v>
      </c>
      <c r="DN105" s="57">
        <f t="shared" si="110"/>
        <v>93</v>
      </c>
      <c r="DO105" s="2">
        <f t="shared" si="140"/>
        <v>1.1037138828047846</v>
      </c>
      <c r="DP105" s="57">
        <f>DO105*'DEPRECATED - DT-Prelim Calcs'!$C$21/DJ$2/'DEPRECATED - DT-Prelim Calcs'!$C$19/'DEPRECATED - DT-Prelim Calcs'!$C$18*3.39*'DEPRECATED - DT-Prelim Calcs'!$C$20</f>
        <v>25.773080821789936</v>
      </c>
      <c r="DQ105" s="46">
        <f t="shared" si="141"/>
        <v>0</v>
      </c>
      <c r="DR105" s="57">
        <f>DP104*'DEPRECATED - DT-Prelim Calcs'!$C$11+DR104</f>
        <v>-30.831982011741943</v>
      </c>
      <c r="DS105" s="57">
        <f>DS104+0.5*DP105*'DEPRECATED - DT-Prelim Calcs'!$C$11^2+DR105*'DEPRECATED - DT-Prelim Calcs'!$C$11</f>
        <v>-106629.53923593041</v>
      </c>
      <c r="DT105" s="57">
        <f>MIN('Drive Train'!$F$35-DN104*'DEPRECATED - DT-Prelim Calcs'!$C$21*'Drive Train'!$F$39,DT104+DN$2)</f>
        <v>6.82</v>
      </c>
      <c r="DU105" s="57">
        <f>'Drive Train'!$F$35-DN105*'DEPRECATED - DT-Prelim Calcs'!$C$21*'Drive Train'!$F$39</f>
        <v>6.82</v>
      </c>
      <c r="DV105" s="1">
        <f>IF(DS105&gt;='Drive Train'!$F$29,1,0)</f>
        <v>0</v>
      </c>
      <c r="DW105" s="57">
        <f t="shared" si="142"/>
        <v>103.33333333333333</v>
      </c>
      <c r="DX105" s="63">
        <f>DX104+'DEPRECATED - DT-Prelim Calcs'!$C$11</f>
        <v>404</v>
      </c>
      <c r="DY105" s="2">
        <f>EI105/'Drive Train'!$F$35</f>
        <v>0.55000000000000004</v>
      </c>
      <c r="DZ105" s="46">
        <f>EG105*12*60/(PI() * 'Drive Train'!$F$15)/DY$2*DY105</f>
        <v>-157472.81426299296</v>
      </c>
      <c r="EA105" s="2">
        <f>('DEPRECATED - DT-Prelim Calcs'!$C$6*DY105-DZ105)/('DEPRECATED - DT-Prelim Calcs'!$C$6*DY105)*'DEPRECATED - DT-Prelim Calcs'!$C$7*DY105</f>
        <v>72.528029526043724</v>
      </c>
      <c r="EB105" s="57">
        <f>EA105/'DEPRECATED - DT-Prelim Calcs'!$C$7*('DEPRECATED - DT-Prelim Calcs'!$C$8-'DEPRECATED - DT-Prelim Calcs'!$C$9)+'DEPRECATED - DT-Prelim Calcs'!$C$9</f>
        <v>3863.8394971748589</v>
      </c>
      <c r="EC105" s="57">
        <f t="shared" si="111"/>
        <v>93</v>
      </c>
      <c r="ED105" s="2">
        <f t="shared" si="143"/>
        <v>0.96993038185874991</v>
      </c>
      <c r="EE105" s="57">
        <f>ED105*'DEPRECATED - DT-Prelim Calcs'!$C$21/DY$2/'DEPRECATED - DT-Prelim Calcs'!$C$19/'DEPRECATED - DT-Prelim Calcs'!$C$18*3.39*'DEPRECATED - DT-Prelim Calcs'!$C$20</f>
        <v>25.773080821789936</v>
      </c>
      <c r="EF105" s="46">
        <f t="shared" si="144"/>
        <v>0</v>
      </c>
      <c r="EG105" s="57">
        <f>EE104*'DEPRECATED - DT-Prelim Calcs'!$C$11+EG104</f>
        <v>-681.42622097621029</v>
      </c>
      <c r="EH105" s="57">
        <f>EH104+0.5*EE105*'DEPRECATED - DT-Prelim Calcs'!$C$11^2+EG105*'DEPRECATED - DT-Prelim Calcs'!$C$11</f>
        <v>-202835.31050646046</v>
      </c>
      <c r="EI105" s="57">
        <f>MIN('Drive Train'!$F$35-EC104*'DEPRECATED - DT-Prelim Calcs'!$C$21*'Drive Train'!$F$39,EI104+EC$2)</f>
        <v>6.82</v>
      </c>
      <c r="EJ105" s="57">
        <f>'Drive Train'!$F$35-EC105*'DEPRECATED - DT-Prelim Calcs'!$C$21*'Drive Train'!$F$39</f>
        <v>6.82</v>
      </c>
      <c r="EK105" s="1">
        <f>IF(EH105&gt;='Drive Train'!$F$29,1,0)</f>
        <v>0</v>
      </c>
      <c r="EL105" s="57">
        <f t="shared" si="145"/>
        <v>103.33333333333333</v>
      </c>
      <c r="EM105" s="63">
        <f>EM104+'DEPRECATED - DT-Prelim Calcs'!$C$11</f>
        <v>404</v>
      </c>
      <c r="EN105" s="2">
        <f>EX105/'Drive Train'!$F$35</f>
        <v>0.55000000000000004</v>
      </c>
      <c r="EO105" s="46">
        <f>EV105*12*60/(PI() * 'Drive Train'!$F$15)/EN$2*EN105</f>
        <v>-3941.4469321819265</v>
      </c>
      <c r="EP105" s="2">
        <f>('DEPRECATED - DT-Prelim Calcs'!$C$6*EN105-EO105)/('DEPRECATED - DT-Prelim Calcs'!$C$6*EN105)*'DEPRECATED - DT-Prelim Calcs'!$C$7*EN105</f>
        <v>3.1076551794668745</v>
      </c>
      <c r="EQ105" s="57">
        <f>EP105/'DEPRECATED - DT-Prelim Calcs'!$C$7*('DEPRECATED - DT-Prelim Calcs'!$C$8-'DEPRECATED - DT-Prelim Calcs'!$C$9)+'DEPRECATED - DT-Prelim Calcs'!$C$9</f>
        <v>168.14073009360993</v>
      </c>
      <c r="ER105" s="57">
        <f t="shared" si="112"/>
        <v>93</v>
      </c>
      <c r="ES105" s="2">
        <f t="shared" si="146"/>
        <v>0.86507304327942547</v>
      </c>
      <c r="ET105" s="57">
        <f>ES105*'DEPRECATED - DT-Prelim Calcs'!$C$21/EN$2/'DEPRECATED - DT-Prelim Calcs'!$C$19/'DEPRECATED - DT-Prelim Calcs'!$C$18*3.39*'DEPRECATED - DT-Prelim Calcs'!$C$20</f>
        <v>25.773080821789936</v>
      </c>
      <c r="EU105" s="46">
        <f t="shared" si="147"/>
        <v>0</v>
      </c>
      <c r="EV105" s="57">
        <f>ET104*'DEPRECATED - DT-Prelim Calcs'!$C$11+EV104</f>
        <v>-15.21181907451691</v>
      </c>
      <c r="EW105" s="57">
        <f>EW104+0.5*ET105*'DEPRECATED - DT-Prelim Calcs'!$C$11^2+EV105*'DEPRECATED - DT-Prelim Calcs'!$C$11</f>
        <v>-222231.3368908898</v>
      </c>
      <c r="EX105" s="57">
        <f>MIN('Drive Train'!$F$35-ER104*'DEPRECATED - DT-Prelim Calcs'!$C$21*'Drive Train'!$F$39,EX104+ER$2)</f>
        <v>6.82</v>
      </c>
      <c r="EY105" s="57">
        <f>'Drive Train'!$F$35-ER105*'DEPRECATED - DT-Prelim Calcs'!$C$21*'Drive Train'!$F$39</f>
        <v>6.82</v>
      </c>
      <c r="EZ105" s="1">
        <f>IF(EW105&gt;='Drive Train'!$F$29,1,0)</f>
        <v>0</v>
      </c>
      <c r="FA105" s="57">
        <f t="shared" si="148"/>
        <v>103.33333333333333</v>
      </c>
      <c r="FB105" s="63">
        <f>FB104+'DEPRECATED - DT-Prelim Calcs'!$C$11</f>
        <v>404</v>
      </c>
      <c r="FC105" s="2">
        <f>FM105/'Drive Train'!$F$35</f>
        <v>0.55000000000000004</v>
      </c>
      <c r="FD105" s="46">
        <f>FK105*12*60/(PI() * 'Drive Train'!$F$15)/FC$2*FC105</f>
        <v>-264395.43541631807</v>
      </c>
      <c r="FE105" s="2">
        <f>('DEPRECATED - DT-Prelim Calcs'!$C$6*FC105-FD105)/('DEPRECATED - DT-Prelim Calcs'!$C$6*FC105)*'DEPRECATED - DT-Prelim Calcs'!$C$7*FC105</f>
        <v>120.87390513195619</v>
      </c>
      <c r="FF105" s="57">
        <f>FE105/'DEPRECATED - DT-Prelim Calcs'!$C$7*('DEPRECATED - DT-Prelim Calcs'!$C$8-'DEPRECATED - DT-Prelim Calcs'!$C$9)+'DEPRECATED - DT-Prelim Calcs'!$C$9</f>
        <v>6437.6054059875432</v>
      </c>
      <c r="FG105" s="57">
        <f t="shared" si="113"/>
        <v>93</v>
      </c>
      <c r="FH105" s="2">
        <f t="shared" si="149"/>
        <v>0.78067567320338405</v>
      </c>
      <c r="FI105" s="57">
        <f>FH105*'DEPRECATED - DT-Prelim Calcs'!$C$21/FC$2/'DEPRECATED - DT-Prelim Calcs'!$C$19/'DEPRECATED - DT-Prelim Calcs'!$C$18*3.39*'DEPRECATED - DT-Prelim Calcs'!$C$20</f>
        <v>25.773080821789936</v>
      </c>
      <c r="FJ105" s="46">
        <f t="shared" si="150"/>
        <v>0</v>
      </c>
      <c r="FK105" s="57">
        <f>FI104*'DEPRECATED - DT-Prelim Calcs'!$C$11+FK104</f>
        <v>-920.86780215807016</v>
      </c>
      <c r="FL105" s="57">
        <f>FL104+0.5*FI105*'DEPRECATED - DT-Prelim Calcs'!$C$11^2+FK105*'DEPRECATED - DT-Prelim Calcs'!$C$11</f>
        <v>-368051.00026571803</v>
      </c>
      <c r="FM105" s="57">
        <f>MIN('Drive Train'!$F$35-FG104*'DEPRECATED - DT-Prelim Calcs'!$C$21*'Drive Train'!$F$39,FM104+FG$2)</f>
        <v>6.82</v>
      </c>
      <c r="FN105" s="57">
        <f>'Drive Train'!$F$35-FG105*'DEPRECATED - DT-Prelim Calcs'!$C$21*'Drive Train'!$F$39</f>
        <v>6.82</v>
      </c>
      <c r="FO105" s="1">
        <f>IF(FL105&gt;='Drive Train'!$F$29,1,0)</f>
        <v>0</v>
      </c>
      <c r="FP105" s="57">
        <f t="shared" si="151"/>
        <v>103.33333333333333</v>
      </c>
      <c r="FQ105" s="63">
        <f>FQ104+'DEPRECATED - DT-Prelim Calcs'!$C$11</f>
        <v>404</v>
      </c>
      <c r="FR105" s="2">
        <f>GB105/'Drive Train'!$F$35</f>
        <v>0.55000000000000004</v>
      </c>
      <c r="FS105" s="46">
        <f>FZ105*12*60/(PI() * 'Drive Train'!$F$15)/FR$2*FR105</f>
        <v>-565886.1912733214</v>
      </c>
      <c r="FT105" s="2">
        <f>('DEPRECATED - DT-Prelim Calcs'!$C$6*FR105-FS105)/('DEPRECATED - DT-Prelim Calcs'!$C$6*FR105)*'DEPRECATED - DT-Prelim Calcs'!$C$7*FR105</f>
        <v>257.19524126992582</v>
      </c>
      <c r="FU105" s="57">
        <f>FT105/'DEPRECATED - DT-Prelim Calcs'!$C$7*('DEPRECATED - DT-Prelim Calcs'!$C$8-'DEPRECATED - DT-Prelim Calcs'!$C$9)+'DEPRECATED - DT-Prelim Calcs'!$C$9</f>
        <v>13694.878197067006</v>
      </c>
      <c r="FV105" s="57">
        <f t="shared" si="114"/>
        <v>93</v>
      </c>
      <c r="FW105" s="2">
        <f t="shared" si="152"/>
        <v>0.7112822800297498</v>
      </c>
      <c r="FX105" s="57">
        <f>FW105*'DEPRECATED - DT-Prelim Calcs'!$C$21/FR$2/'DEPRECATED - DT-Prelim Calcs'!$C$19/'DEPRECATED - DT-Prelim Calcs'!$C$18*3.39*'DEPRECATED - DT-Prelim Calcs'!$C$20</f>
        <v>25.773080821789936</v>
      </c>
      <c r="FY105" s="46">
        <f t="shared" si="153"/>
        <v>0</v>
      </c>
      <c r="FZ105" s="57">
        <f>FX104*'DEPRECATED - DT-Prelim Calcs'!$C$11+FZ104</f>
        <v>-1795.7413144163381</v>
      </c>
      <c r="GA105" s="57">
        <f>GA104+0.5*FX105*'DEPRECATED - DT-Prelim Calcs'!$C$11^2+FZ105*'DEPRECATED - DT-Prelim Calcs'!$C$11</f>
        <v>-375569.91765160119</v>
      </c>
      <c r="GB105" s="57">
        <f>MIN('Drive Train'!$F$35-FV104*'DEPRECATED - DT-Prelim Calcs'!$C$21*'Drive Train'!$F$39,GB104+FV$2)</f>
        <v>6.82</v>
      </c>
      <c r="GC105" s="57">
        <f>'Drive Train'!$F$35-FV105*'DEPRECATED - DT-Prelim Calcs'!$C$21*'Drive Train'!$F$39</f>
        <v>6.82</v>
      </c>
      <c r="GD105" s="1">
        <f>IF(GA105&gt;='Drive Train'!$F$29,1,0)</f>
        <v>0</v>
      </c>
      <c r="GE105" s="57">
        <f t="shared" si="154"/>
        <v>103.33333333333333</v>
      </c>
      <c r="GF105" s="63">
        <f>GF104+'DEPRECATED - DT-Prelim Calcs'!$C$11</f>
        <v>404</v>
      </c>
      <c r="GG105" s="2">
        <f>GQ105/'Drive Train'!$F$35</f>
        <v>0.85483870967741948</v>
      </c>
      <c r="GH105" s="46">
        <f>GO105*12*60/(PI() * 'Drive Train'!$F$15)/GG$2*GG105</f>
        <v>-20394.340572602305</v>
      </c>
      <c r="GI105" s="2">
        <f>('DEPRECATED - DT-Prelim Calcs'!$C$6*GG105-GH105)/('DEPRECATED - DT-Prelim Calcs'!$C$6*GG105)*'DEPRECATED - DT-Prelim Calcs'!$C$7*GG105</f>
        <v>11.281617346602422</v>
      </c>
      <c r="GJ105" s="57">
        <f>GI105/'DEPRECATED - DT-Prelim Calcs'!$C$7*('DEPRECATED - DT-Prelim Calcs'!$C$8-'DEPRECATED - DT-Prelim Calcs'!$C$9)+'DEPRECATED - DT-Prelim Calcs'!$C$9</f>
        <v>603.29398571331569</v>
      </c>
      <c r="GK105" s="57">
        <f t="shared" si="155"/>
        <v>29.999999999999982</v>
      </c>
      <c r="GL105" s="2">
        <f t="shared" si="156"/>
        <v>0.99579519204165001</v>
      </c>
      <c r="GM105" s="57">
        <f>GL105*'DEPRECATED - DT-Prelim Calcs'!$C$21/GG$2/'DEPRECATED - DT-Prelim Calcs'!$C$19/'DEPRECATED - DT-Prelim Calcs'!$C$18*3.39*'DEPRECATED - DT-Prelim Calcs'!$C$20</f>
        <v>25.773080821789936</v>
      </c>
      <c r="GN105" s="46">
        <f t="shared" si="157"/>
        <v>0</v>
      </c>
      <c r="GO105" s="57">
        <f>GM104*'DEPRECATED - DT-Prelim Calcs'!$C$11+GO104</f>
        <v>-58.294944160754525</v>
      </c>
      <c r="GP105" s="57">
        <f>GP104+0.5*GM105*'DEPRECATED - DT-Prelim Calcs'!$C$11^2+GO105*'DEPRECATED - DT-Prelim Calcs'!$C$11</f>
        <v>-188314.8606235756</v>
      </c>
      <c r="GQ105" s="57">
        <f>MIN('Drive Train'!$F$35-GK104*'DEPRECATED - DT-Prelim Calcs'!$C$21*'Drive Train'!$F$39,GQ104+GK$2)</f>
        <v>10.600000000000001</v>
      </c>
      <c r="GR105" s="57">
        <f>'Drive Train'!$F$35-GK105*'DEPRECATED - DT-Prelim Calcs'!$C$21*'Drive Train'!$F$39</f>
        <v>10.600000000000001</v>
      </c>
      <c r="GS105" s="1">
        <f>IF(GP105&gt;='Drive Train'!$F$29,1,0)</f>
        <v>0</v>
      </c>
      <c r="GT105" s="57">
        <f t="shared" si="158"/>
        <v>33.333333333333314</v>
      </c>
      <c r="GU105" s="63">
        <f>GU104+'DEPRECATED - DT-Prelim Calcs'!$C$11</f>
        <v>404</v>
      </c>
      <c r="GV105" s="2">
        <f>HF105/'Drive Train'!$F$35</f>
        <v>0.83870967741935498</v>
      </c>
      <c r="GW105" s="46">
        <f>HD105*12*60/(PI() * 'Drive Train'!$F$15)/GV$2*GV105</f>
        <v>26857.255198870906</v>
      </c>
      <c r="GX105" s="2">
        <f>('DEPRECATED - DT-Prelim Calcs'!$C$6*GV105-GW105)/('DEPRECATED - DT-Prelim Calcs'!$C$6*GV105)*'DEPRECATED - DT-Prelim Calcs'!$C$7*GV105</f>
        <v>-10.122421690417267</v>
      </c>
      <c r="GY105" s="57">
        <f>GX105/'DEPRECATED - DT-Prelim Calcs'!$C$7*('DEPRECATED - DT-Prelim Calcs'!$C$8-'DEPRECATED - DT-Prelim Calcs'!$C$9)+'DEPRECATED - DT-Prelim Calcs'!$C$9</f>
        <v>-536.18244932802293</v>
      </c>
      <c r="GZ105" s="57">
        <f t="shared" si="115"/>
        <v>-536.18244932802293</v>
      </c>
      <c r="HA105" s="2">
        <f t="shared" si="159"/>
        <v>-12.466837230186812</v>
      </c>
      <c r="HB105" s="57">
        <f>HA105*'DEPRECATED - DT-Prelim Calcs'!$C$21/GV$2/'DEPRECATED - DT-Prelim Calcs'!$C$19/'DEPRECATED - DT-Prelim Calcs'!$C$18*3.39*'DEPRECATED - DT-Prelim Calcs'!$C$20</f>
        <v>-322.66555019906684</v>
      </c>
      <c r="HC105" s="46">
        <f t="shared" si="160"/>
        <v>1</v>
      </c>
      <c r="HD105" s="57">
        <f>HB104*'DEPRECATED - DT-Prelim Calcs'!$C$11+HD104</f>
        <v>78.244780219461219</v>
      </c>
      <c r="HE105" s="57">
        <f>HE104+0.5*HB105*'DEPRECATED - DT-Prelim Calcs'!$C$11^2+HD105*'DEPRECATED - DT-Prelim Calcs'!$C$11</f>
        <v>-175722.51343632478</v>
      </c>
      <c r="HF105" s="57">
        <f>MIN('Drive Train'!$F$35-GZ104*'DEPRECATED - DT-Prelim Calcs'!$C$21*'Drive Train'!$F$39,HF104+GZ$2)</f>
        <v>10.400000000000002</v>
      </c>
      <c r="HG105" s="57">
        <f>'Drive Train'!$F$35-GZ105*'DEPRECATED - DT-Prelim Calcs'!$C$21*'Drive Train'!$F$39</f>
        <v>44.570946959681372</v>
      </c>
      <c r="HH105" s="1">
        <f>IF(HE105&gt;='Drive Train'!$F$29,1,0)</f>
        <v>0</v>
      </c>
      <c r="HI105" s="57">
        <f t="shared" si="161"/>
        <v>-595.75827703113657</v>
      </c>
      <c r="HJ105" s="63">
        <f>HJ104+'DEPRECATED - DT-Prelim Calcs'!$C$11</f>
        <v>404</v>
      </c>
      <c r="HK105" s="2">
        <f>HU105/'Drive Train'!$F$35</f>
        <v>0.82258064516129037</v>
      </c>
      <c r="HL105" s="46">
        <f>HS105*12*60/(PI() * 'Drive Train'!$F$15)/HK$2*HK105</f>
        <v>-81595.45620401809</v>
      </c>
      <c r="HM105" s="2">
        <f>('DEPRECATED - DT-Prelim Calcs'!$C$6*HK105-HL105)/('DEPRECATED - DT-Prelim Calcs'!$C$6*HK105)*'DEPRECATED - DT-Prelim Calcs'!$C$7*HK105</f>
        <v>38.876424880482915</v>
      </c>
      <c r="HN105" s="57">
        <f>HM105/'DEPRECATED - DT-Prelim Calcs'!$C$7*('DEPRECATED - DT-Prelim Calcs'!$C$8-'DEPRECATED - DT-Prelim Calcs'!$C$9)+'DEPRECATED - DT-Prelim Calcs'!$C$9</f>
        <v>2072.3453577452105</v>
      </c>
      <c r="HO105" s="57">
        <f t="shared" si="116"/>
        <v>36.66666666666665</v>
      </c>
      <c r="HP105" s="2">
        <f t="shared" si="162"/>
        <v>0.99579519204165001</v>
      </c>
      <c r="HQ105" s="57">
        <f>HP105*'DEPRECATED - DT-Prelim Calcs'!$C$21/HK$2/'DEPRECATED - DT-Prelim Calcs'!$C$19/'DEPRECATED - DT-Prelim Calcs'!$C$18*3.39*'DEPRECATED - DT-Prelim Calcs'!$C$20</f>
        <v>25.773080821789936</v>
      </c>
      <c r="HR105" s="46">
        <f t="shared" si="163"/>
        <v>0</v>
      </c>
      <c r="HS105" s="57">
        <f>HQ104*'DEPRECATED - DT-Prelim Calcs'!$C$11+HS104</f>
        <v>-242.37782925305737</v>
      </c>
      <c r="HT105" s="57">
        <f>HT104+0.5*HQ105*'DEPRECATED - DT-Prelim Calcs'!$C$11^2+HS105*'DEPRECATED - DT-Prelim Calcs'!$C$11</f>
        <v>-176327.73598245418</v>
      </c>
      <c r="HU105" s="57">
        <f>MIN('Drive Train'!$F$35-HO104*'DEPRECATED - DT-Prelim Calcs'!$C$21*'Drive Train'!$F$39,HU104+HO$2)</f>
        <v>10.200000000000001</v>
      </c>
      <c r="HV105" s="57">
        <f>'Drive Train'!$F$35-HO105*'DEPRECATED - DT-Prelim Calcs'!$C$21*'Drive Train'!$F$39</f>
        <v>10.200000000000001</v>
      </c>
      <c r="HW105" s="1">
        <f>IF(HT105&gt;='Drive Train'!$F$29,1,0)</f>
        <v>0</v>
      </c>
      <c r="HX105" s="57">
        <f t="shared" si="164"/>
        <v>40.740740740740726</v>
      </c>
      <c r="HY105" s="63">
        <f>HY104+'DEPRECATED - DT-Prelim Calcs'!$C$11</f>
        <v>404</v>
      </c>
      <c r="HZ105" s="2">
        <f>IJ105/'Drive Train'!$F$35</f>
        <v>0.80645161290322598</v>
      </c>
      <c r="IA105" s="46">
        <f>IH105*12*60/(PI() * 'Drive Train'!$F$15)/HZ$2*HZ105</f>
        <v>-88538.619182073395</v>
      </c>
      <c r="IB105" s="2">
        <f>('DEPRECATED - DT-Prelim Calcs'!$C$6*HZ105-IA105)/('DEPRECATED - DT-Prelim Calcs'!$C$6*HZ105)*'DEPRECATED - DT-Prelim Calcs'!$C$7*HZ105</f>
        <v>41.976957810886063</v>
      </c>
      <c r="IC105" s="57">
        <f>IB105/'DEPRECATED - DT-Prelim Calcs'!$C$7*('DEPRECATED - DT-Prelim Calcs'!$C$8-'DEPRECATED - DT-Prelim Calcs'!$C$9)+'DEPRECATED - DT-Prelim Calcs'!$C$9</f>
        <v>2237.4069241231045</v>
      </c>
      <c r="ID105" s="57">
        <f t="shared" si="117"/>
        <v>39.999999999999986</v>
      </c>
      <c r="IE105" s="2">
        <f t="shared" si="165"/>
        <v>0.99579519204165001</v>
      </c>
      <c r="IF105" s="57">
        <f>IE105*'DEPRECATED - DT-Prelim Calcs'!$C$21/HZ$2/'DEPRECATED - DT-Prelim Calcs'!$C$19/'DEPRECATED - DT-Prelim Calcs'!$C$18*3.39*'DEPRECATED - DT-Prelim Calcs'!$C$20</f>
        <v>25.773080821789936</v>
      </c>
      <c r="IG105" s="46">
        <f t="shared" si="166"/>
        <v>0</v>
      </c>
      <c r="IH105" s="57">
        <f>IF104*'DEPRECATED - DT-Prelim Calcs'!$C$11+IH104</f>
        <v>-268.26241689404787</v>
      </c>
      <c r="II105" s="57">
        <f>II104+0.5*IF105*'DEPRECATED - DT-Prelim Calcs'!$C$11^2+IH105*'DEPRECATED - DT-Prelim Calcs'!$C$11</f>
        <v>-171363.46644893679</v>
      </c>
      <c r="IJ105" s="57">
        <f>MIN('Drive Train'!$F$35-ID104*'DEPRECATED - DT-Prelim Calcs'!$C$21*'Drive Train'!$F$39,IJ104+ID$2)</f>
        <v>10.000000000000002</v>
      </c>
      <c r="IK105" s="57">
        <f>'Drive Train'!$F$35-ID105*'DEPRECATED - DT-Prelim Calcs'!$C$21*'Drive Train'!$F$39</f>
        <v>10.000000000000002</v>
      </c>
      <c r="IL105" s="1">
        <f>IF(II105&gt;='Drive Train'!$F$29,1,0)</f>
        <v>0</v>
      </c>
      <c r="IM105" s="57">
        <f t="shared" si="167"/>
        <v>44.444444444444429</v>
      </c>
      <c r="IN105" s="63">
        <f>IN104+'DEPRECATED - DT-Prelim Calcs'!$C$11</f>
        <v>404</v>
      </c>
      <c r="IO105" s="2">
        <f>IY105/'Drive Train'!$F$35</f>
        <v>1.9627486385597881</v>
      </c>
      <c r="IP105" s="46">
        <f>IW105*12*60/(PI() * 'Drive Train'!$F$15)/IO$2*IO105</f>
        <v>-380747.30856492021</v>
      </c>
      <c r="IQ105" s="2">
        <f>('DEPRECATED - DT-Prelim Calcs'!$C$6*IO105-IP105)/('DEPRECATED - DT-Prelim Calcs'!$C$6*IO105)*'DEPRECATED - DT-Prelim Calcs'!$C$7*IO105</f>
        <v>176.88801289462475</v>
      </c>
      <c r="IR105" s="57">
        <f>IQ105/'DEPRECATED - DT-Prelim Calcs'!$C$7*('DEPRECATED - DT-Prelim Calcs'!$C$8-'DEPRECATED - DT-Prelim Calcs'!$C$9)+'DEPRECATED - DT-Prelim Calcs'!$C$9</f>
        <v>9419.6012673777423</v>
      </c>
      <c r="IS105" s="57">
        <f t="shared" si="118"/>
        <v>43.333333333333321</v>
      </c>
      <c r="IT105" s="2">
        <f t="shared" si="168"/>
        <v>0.99579519204165001</v>
      </c>
      <c r="IU105" s="57">
        <f>IT105*'DEPRECATED - DT-Prelim Calcs'!$C$21/IO$2/'DEPRECATED - DT-Prelim Calcs'!$C$19/'DEPRECATED - DT-Prelim Calcs'!$C$18*3.39*'DEPRECATED - DT-Prelim Calcs'!$C$20</f>
        <v>25.773080821789936</v>
      </c>
      <c r="IV105" s="46">
        <f t="shared" si="169"/>
        <v>0</v>
      </c>
      <c r="IW105" s="57">
        <f>IU104*'DEPRECATED - DT-Prelim Calcs'!$C$11+IW104</f>
        <v>-473.99914746175148</v>
      </c>
      <c r="IX105" s="57">
        <f>IX104+0.5*IU105*'DEPRECATED - DT-Prelim Calcs'!$C$11^2+IW105*'DEPRECATED - DT-Prelim Calcs'!$C$11</f>
        <v>-188093.89383470066</v>
      </c>
      <c r="IY105" s="57">
        <f>MIN('Drive Train'!$F$35-IS104*'DEPRECATED - DT-Prelim Calcs'!$C$21*'Drive Train'!$F$39,IY104+IS$2)</f>
        <v>24.338083118141373</v>
      </c>
      <c r="IZ105" s="57">
        <f>'Drive Train'!$F$35-IS105*'DEPRECATED - DT-Prelim Calcs'!$C$21*'Drive Train'!$F$39</f>
        <v>9.8000000000000007</v>
      </c>
      <c r="JA105" s="1">
        <f>IF(IX105&gt;='Drive Train'!$F$29,1,0)</f>
        <v>0</v>
      </c>
      <c r="JB105" s="57">
        <f t="shared" si="170"/>
        <v>48.148148148148138</v>
      </c>
      <c r="JC105" s="63">
        <f>JC104+'DEPRECATED - DT-Prelim Calcs'!$C$11</f>
        <v>404</v>
      </c>
      <c r="JD105" s="2">
        <f>JN105/'Drive Train'!$F$35</f>
        <v>0.77419354838709686</v>
      </c>
      <c r="JE105" s="46">
        <f>JL105*12*60/(PI() * 'Drive Train'!$F$15)/JD$2*JD105</f>
        <v>-95859.347320711997</v>
      </c>
      <c r="JF105" s="2">
        <f>('DEPRECATED - DT-Prelim Calcs'!$C$6*JD105-JE105)/('DEPRECATED - DT-Prelim Calcs'!$C$6*JD105)*'DEPRECATED - DT-Prelim Calcs'!$C$7*JD105</f>
        <v>45.209338729833526</v>
      </c>
      <c r="JG105" s="57">
        <f>JF105/'DEPRECATED - DT-Prelim Calcs'!$C$7*('DEPRECATED - DT-Prelim Calcs'!$C$8-'DEPRECATED - DT-Prelim Calcs'!$C$9)+'DEPRECATED - DT-Prelim Calcs'!$C$9</f>
        <v>2409.4876178579425</v>
      </c>
      <c r="JH105" s="57">
        <f t="shared" si="119"/>
        <v>46.666666666666657</v>
      </c>
      <c r="JI105" s="2">
        <f t="shared" si="171"/>
        <v>0.99579519204165001</v>
      </c>
      <c r="JJ105" s="57">
        <f>JI105*'DEPRECATED - DT-Prelim Calcs'!$C$21/JD$2/'DEPRECATED - DT-Prelim Calcs'!$C$19/'DEPRECATED - DT-Prelim Calcs'!$C$18*3.39*'DEPRECATED - DT-Prelim Calcs'!$C$20</f>
        <v>25.773080821789936</v>
      </c>
      <c r="JK105" s="46">
        <f t="shared" si="172"/>
        <v>0</v>
      </c>
      <c r="JL105" s="57">
        <f>JJ104*'DEPRECATED - DT-Prelim Calcs'!$C$11+JL104</f>
        <v>-302.54523901196058</v>
      </c>
      <c r="JM105" s="57">
        <f>JM104+0.5*JJ105*'DEPRECATED - DT-Prelim Calcs'!$C$11^2+JL105*'DEPRECATED - DT-Prelim Calcs'!$C$11</f>
        <v>-222442.0990523159</v>
      </c>
      <c r="JN105" s="57">
        <f>MIN('Drive Train'!$F$35-JH104*'DEPRECATED - DT-Prelim Calcs'!$C$21*'Drive Train'!$F$39,JN104+JH$2)</f>
        <v>9.6000000000000014</v>
      </c>
      <c r="JO105" s="57">
        <f>'Drive Train'!$F$35-JH105*'DEPRECATED - DT-Prelim Calcs'!$C$21*'Drive Train'!$F$39</f>
        <v>9.6000000000000014</v>
      </c>
      <c r="JP105" s="1">
        <f>IF(JM105&gt;='Drive Train'!$F$29,1,0)</f>
        <v>0</v>
      </c>
      <c r="JQ105" s="57">
        <f>MIN(JG105,'DEPRECATED - DT-Prelim Calcs'!$C$10)*'DEPRECATED - DT-Prelim Calcs'!$C$11*1000/60/60</f>
        <v>103.33333333333333</v>
      </c>
      <c r="JR105" s="63">
        <f>JR104+'DEPRECATED - DT-Prelim Calcs'!$C$11</f>
        <v>404</v>
      </c>
      <c r="JS105" s="2">
        <f>KC105/'Drive Train'!$F$35</f>
        <v>0.75806451612903225</v>
      </c>
      <c r="JT105" s="46">
        <f>KA105*12*60/(PI() * 'Drive Train'!$F$15)/JS$2*JS105</f>
        <v>-20275.53802845141</v>
      </c>
      <c r="JU105" s="2">
        <f>('DEPRECATED - DT-Prelim Calcs'!$C$6*JS105-JT105)/('DEPRECATED - DT-Prelim Calcs'!$C$6*JS105)*'DEPRECATED - DT-Prelim Calcs'!$C$7*JS105</f>
        <v>10.994674067091964</v>
      </c>
      <c r="JV105" s="57">
        <f>JU105/'DEPRECATED - DT-Prelim Calcs'!$C$7*('DEPRECATED - DT-Prelim Calcs'!$C$8-'DEPRECATED - DT-Prelim Calcs'!$C$9)+'DEPRECATED - DT-Prelim Calcs'!$C$9</f>
        <v>588.01812564643114</v>
      </c>
      <c r="JW105" s="57">
        <f t="shared" si="120"/>
        <v>49.999999999999993</v>
      </c>
      <c r="JX105" s="2">
        <f t="shared" si="173"/>
        <v>0.99579519204165001</v>
      </c>
      <c r="JY105" s="57">
        <f>JX105*'DEPRECATED - DT-Prelim Calcs'!$C$21/JS$2/'DEPRECATED - DT-Prelim Calcs'!$C$19/'DEPRECATED - DT-Prelim Calcs'!$C$18*3.39*'DEPRECATED - DT-Prelim Calcs'!$C$20</f>
        <v>25.773080821789936</v>
      </c>
      <c r="JZ105" s="46">
        <f t="shared" si="174"/>
        <v>0</v>
      </c>
      <c r="KA105" s="57">
        <f>JY104*'DEPRECATED - DT-Prelim Calcs'!$C$11+KA104</f>
        <v>-65.353917002149714</v>
      </c>
      <c r="KB105" s="57">
        <f>KB104+0.5*JY105*'DEPRECATED - DT-Prelim Calcs'!$C$11^2+KA105*'DEPRECATED - DT-Prelim Calcs'!$C$11</f>
        <v>-218626.36673462047</v>
      </c>
      <c r="KC105" s="57">
        <f>MIN('Drive Train'!$F$35-JW104*'DEPRECATED - DT-Prelim Calcs'!$C$21*'Drive Train'!$F$39,KC104+JW$2)</f>
        <v>9.4</v>
      </c>
      <c r="KD105" s="57">
        <f>'Drive Train'!$F$35-JW105*'DEPRECATED - DT-Prelim Calcs'!$C$21*'Drive Train'!$F$39</f>
        <v>9.4</v>
      </c>
      <c r="KE105" s="1">
        <f>IF(KB105&gt;='Drive Train'!$F$29,1,0)</f>
        <v>0</v>
      </c>
      <c r="KF105" s="57">
        <f>MIN(JV105,'DEPRECATED - DT-Prelim Calcs'!$C$10)*'DEPRECATED - DT-Prelim Calcs'!$C$11*1000/60/60</f>
        <v>103.33333333333333</v>
      </c>
      <c r="KG105" s="63">
        <f>KG104+'DEPRECATED - DT-Prelim Calcs'!$C$11</f>
        <v>404</v>
      </c>
      <c r="KH105" s="2">
        <f>KR105/'Drive Train'!$F$35</f>
        <v>0.74193548387096786</v>
      </c>
      <c r="KI105" s="46">
        <f>KP105*12*60/(PI() * 'Drive Train'!$F$15)/KH$2*KH105</f>
        <v>-305640.00269603677</v>
      </c>
      <c r="KJ105" s="2">
        <f>('DEPRECATED - DT-Prelim Calcs'!$C$6*KH105-KI105)/('DEPRECATED - DT-Prelim Calcs'!$C$6*KH105)*'DEPRECATED - DT-Prelim Calcs'!$C$7*KH105</f>
        <v>139.98551414041583</v>
      </c>
      <c r="KK105" s="57">
        <f>KJ105/'DEPRECATED - DT-Prelim Calcs'!$C$7*('DEPRECATED - DT-Prelim Calcs'!$C$8-'DEPRECATED - DT-Prelim Calcs'!$C$9)+'DEPRECATED - DT-Prelim Calcs'!$C$9</f>
        <v>7455.0408565208927</v>
      </c>
      <c r="KL105" s="57">
        <f t="shared" si="121"/>
        <v>53.333333333333329</v>
      </c>
      <c r="KM105" s="2">
        <f t="shared" si="175"/>
        <v>0.99579519204165001</v>
      </c>
      <c r="KN105" s="57">
        <f>KM105*'DEPRECATED - DT-Prelim Calcs'!$C$21/KH$2/'DEPRECATED - DT-Prelim Calcs'!$C$19/'DEPRECATED - DT-Prelim Calcs'!$C$18*3.39*'DEPRECATED - DT-Prelim Calcs'!$C$20</f>
        <v>25.773080821789936</v>
      </c>
      <c r="KO105" s="46">
        <f t="shared" si="176"/>
        <v>0</v>
      </c>
      <c r="KP105" s="57">
        <f>KN104*'DEPRECATED - DT-Prelim Calcs'!$C$11+KP104</f>
        <v>-1006.5826860073829</v>
      </c>
      <c r="KQ105" s="57">
        <f>KQ104+0.5*KN105*'DEPRECATED - DT-Prelim Calcs'!$C$11^2+KP105*'DEPRECATED - DT-Prelim Calcs'!$C$11</f>
        <v>-202247.11949865028</v>
      </c>
      <c r="KR105" s="57">
        <f>MIN('Drive Train'!$F$35-KL104*'DEPRECATED - DT-Prelim Calcs'!$C$21*'Drive Train'!$F$39,KR104+KL$2)</f>
        <v>9.2000000000000011</v>
      </c>
      <c r="KS105" s="57">
        <f>'Drive Train'!$F$35-KL105*'DEPRECATED - DT-Prelim Calcs'!$C$21*'Drive Train'!$F$39</f>
        <v>9.2000000000000011</v>
      </c>
      <c r="KT105" s="1">
        <f>IF(KQ105&gt;='Drive Train'!$F$29,1,0)</f>
        <v>0</v>
      </c>
      <c r="KU105" s="57">
        <f>MIN(KK105,'DEPRECATED - DT-Prelim Calcs'!$C$10)*'DEPRECATED - DT-Prelim Calcs'!$C$11*1000/60/60</f>
        <v>103.33333333333333</v>
      </c>
      <c r="KV105" s="63">
        <f>KV104+'DEPRECATED - DT-Prelim Calcs'!$C$11</f>
        <v>404</v>
      </c>
      <c r="KW105" s="2">
        <f>LG105/'Drive Train'!$F$35</f>
        <v>0.72580645161290325</v>
      </c>
      <c r="KX105" s="46">
        <f>LE105*12*60/(PI() * 'Drive Train'!$F$15)/KW$2*KW105</f>
        <v>-157629.6101656431</v>
      </c>
      <c r="KY105" s="2">
        <f>('DEPRECATED - DT-Prelim Calcs'!$C$6*KW105-KX105)/('DEPRECATED - DT-Prelim Calcs'!$C$6*KW105)*'DEPRECATED - DT-Prelim Calcs'!$C$7*KW105</f>
        <v>73.022619533227626</v>
      </c>
      <c r="KZ105" s="57">
        <f>KY105/'DEPRECATED - DT-Prelim Calcs'!$C$7*('DEPRECATED - DT-Prelim Calcs'!$C$8-'DEPRECATED - DT-Prelim Calcs'!$C$9)+'DEPRECATED - DT-Prelim Calcs'!$C$9</f>
        <v>3890.1697452751469</v>
      </c>
      <c r="LA105" s="57">
        <f t="shared" si="122"/>
        <v>56.666666666666664</v>
      </c>
      <c r="LB105" s="2">
        <f t="shared" si="177"/>
        <v>0.99579519204165001</v>
      </c>
      <c r="LC105" s="57">
        <f>LB105*'DEPRECATED - DT-Prelim Calcs'!$C$21/KW$2/'DEPRECATED - DT-Prelim Calcs'!$C$19/'DEPRECATED - DT-Prelim Calcs'!$C$18*3.39*'DEPRECATED - DT-Prelim Calcs'!$C$20</f>
        <v>25.773080821789936</v>
      </c>
      <c r="LD105" s="46">
        <f t="shared" si="178"/>
        <v>0</v>
      </c>
      <c r="LE105" s="57">
        <f>LC104*'DEPRECATED - DT-Prelim Calcs'!$C$11+LE104</f>
        <v>-530.6673653667151</v>
      </c>
      <c r="LF105" s="57">
        <f>LF104+0.5*LC105*'DEPRECATED - DT-Prelim Calcs'!$C$11^2+LE105*'DEPRECATED - DT-Prelim Calcs'!$C$11</f>
        <v>-210412.30577177403</v>
      </c>
      <c r="LG105" s="57">
        <f>MIN('Drive Train'!$F$35-LA104*'DEPRECATED - DT-Prelim Calcs'!$C$21*'Drive Train'!$F$39,LG104+LA$2)</f>
        <v>9</v>
      </c>
      <c r="LH105" s="57">
        <f>'Drive Train'!$F$35-LA105*'DEPRECATED - DT-Prelim Calcs'!$C$21*'Drive Train'!$F$39</f>
        <v>9</v>
      </c>
      <c r="LI105" s="1">
        <f>IF(LF105&gt;='Drive Train'!$F$29,1,0)</f>
        <v>0</v>
      </c>
      <c r="LJ105" s="57">
        <f>MIN(KZ105,'DEPRECATED - DT-Prelim Calcs'!$C$10)*'DEPRECATED - DT-Prelim Calcs'!$C$11*1000/60/60</f>
        <v>103.33333333333333</v>
      </c>
      <c r="LK105" s="63">
        <f>LK104+'DEPRECATED - DT-Prelim Calcs'!$C$11</f>
        <v>404</v>
      </c>
      <c r="LL105" s="2">
        <f>LV105/'Drive Train'!$F$35</f>
        <v>0.70967741935483875</v>
      </c>
      <c r="LM105" s="46">
        <f>LT105*12*60/(PI() * 'Drive Train'!$F$15)/LL$2*LL105</f>
        <v>-85852.0197774923</v>
      </c>
      <c r="LN105" s="2">
        <f>('DEPRECATED - DT-Prelim Calcs'!$C$6*LL105-LM105)/('DEPRECATED - DT-Prelim Calcs'!$C$6*LL105)*'DEPRECATED - DT-Prelim Calcs'!$C$7*LL105</f>
        <v>40.528965669530052</v>
      </c>
      <c r="LO105" s="57">
        <f>LN105/'DEPRECATED - DT-Prelim Calcs'!$C$7*('DEPRECATED - DT-Prelim Calcs'!$C$8-'DEPRECATED - DT-Prelim Calcs'!$C$9)+'DEPRECATED - DT-Prelim Calcs'!$C$9</f>
        <v>2160.3208694608738</v>
      </c>
      <c r="LP105" s="57">
        <f t="shared" si="123"/>
        <v>60</v>
      </c>
      <c r="LQ105" s="2">
        <f t="shared" si="179"/>
        <v>0.99579519204165001</v>
      </c>
      <c r="LR105" s="57">
        <f>LQ105*'DEPRECATED - DT-Prelim Calcs'!$C$21/LL$2/'DEPRECATED - DT-Prelim Calcs'!$C$19/'DEPRECATED - DT-Prelim Calcs'!$C$18*3.39*'DEPRECATED - DT-Prelim Calcs'!$C$20</f>
        <v>25.773080821789936</v>
      </c>
      <c r="LS105" s="46">
        <f t="shared" si="180"/>
        <v>0</v>
      </c>
      <c r="LT105" s="57">
        <f>LR104*'DEPRECATED - DT-Prelim Calcs'!$C$11+LT104</f>
        <v>-295.59353633562091</v>
      </c>
      <c r="LU105" s="57">
        <f>LU104+0.5*LR105*'DEPRECATED - DT-Prelim Calcs'!$C$11^2+LT105*'DEPRECATED - DT-Prelim Calcs'!$C$11</f>
        <v>-204904.86230335964</v>
      </c>
      <c r="LV105" s="57">
        <f>MIN('Drive Train'!$F$35-LP104*'DEPRECATED - DT-Prelim Calcs'!$C$21*'Drive Train'!$F$39,LV104+LP$2)</f>
        <v>8.8000000000000007</v>
      </c>
      <c r="LW105" s="57">
        <f>'Drive Train'!$F$35-LP105*'DEPRECATED - DT-Prelim Calcs'!$C$21*'Drive Train'!$F$39</f>
        <v>8.8000000000000007</v>
      </c>
      <c r="LX105" s="1">
        <f>IF(LU105&gt;='Drive Train'!$F$29,1,0)</f>
        <v>0</v>
      </c>
      <c r="LY105" s="57">
        <f>MIN(LO105,'DEPRECATED - DT-Prelim Calcs'!$C$10)*'DEPRECATED - DT-Prelim Calcs'!$C$11*1000/60/60</f>
        <v>103.33333333333333</v>
      </c>
      <c r="LZ105" s="63">
        <f>LZ104+'DEPRECATED - DT-Prelim Calcs'!$C$11</f>
        <v>404</v>
      </c>
    </row>
    <row r="106" spans="18:338" x14ac:dyDescent="0.2">
      <c r="R106" s="63">
        <f>R105+'DEPRECATED - DT-Prelim Calcs'!$C$11</f>
        <v>408</v>
      </c>
      <c r="S106" s="2">
        <f>AG106/'Drive Train'!$F$35</f>
        <v>0</v>
      </c>
      <c r="T106" s="46">
        <f>AE106*12*60/(PI() * 'Drive Train'!$F$15)/S$2*ABS(S106)</f>
        <v>0</v>
      </c>
      <c r="U106" s="2">
        <f>IF(OR(AD105=1,AND($C$32=Motors!$C$32,'DEPRECATED - DT-Prelim Calcs'!AI105=1)),0,IF(AG106=0,-(V105+$C$9)/($C$8-$C$9)*$C$7,($C$6*S106-T106)/($C$6*S106)*$C$7*S106))</f>
        <v>0</v>
      </c>
      <c r="V106" s="57">
        <f>IF(AND(AD105=1,AI105=1),0,ABS(U106/$C$7*($C$8-$C$9)+$C$9) *'Drive Train'!$AA$49 + V105*(1-'Drive Train'!$AA$49))</f>
        <v>0</v>
      </c>
      <c r="W106" s="57">
        <f t="shared" si="96"/>
        <v>0</v>
      </c>
      <c r="X106" s="2">
        <f>MAX(MIN(IF(AND(AI105=1,AG106&lt;0),-1,1)*(W106-$C$9)/($C$8-$C$9)*$C$7-$C$29*AE106/T$2 -  AI105*$C$29/2,X$2),MAX(X$4:X105)*-1)</f>
        <v>-0.2458281045106315</v>
      </c>
      <c r="Y106" s="57">
        <f t="shared" si="97"/>
        <v>0</v>
      </c>
      <c r="Z106" s="57">
        <f t="shared" si="98"/>
        <v>0</v>
      </c>
      <c r="AA106" s="57">
        <f t="shared" si="99"/>
        <v>0</v>
      </c>
      <c r="AB106" s="57" t="e">
        <f t="shared" si="100"/>
        <v>#N/A</v>
      </c>
      <c r="AC106" s="46">
        <f t="shared" si="124"/>
        <v>1</v>
      </c>
      <c r="AD106" s="1">
        <f t="shared" si="101"/>
        <v>1</v>
      </c>
      <c r="AE106" s="57">
        <f t="shared" si="102"/>
        <v>0</v>
      </c>
      <c r="AF106" s="57" t="e">
        <f t="shared" si="103"/>
        <v>#N/A</v>
      </c>
      <c r="AG106" s="57">
        <f>IF(AI105=0,MIN('Drive Train'!$F$35-W105*$C$21*'Drive Train'!$F$39,AG105+W$2)-$C$3,IF(AE105-1&lt;=0,0,IF($C$32=Motors!$C$30,MAX(MAX(AG$4:AG105)*-1,AG105-W$2),MAX(0,MAX(AG$4:AG105)*-1,AG105-W$2))))</f>
        <v>0</v>
      </c>
      <c r="AH106" s="57">
        <f>'Drive Train'!$F$35-ABS(W106)*'DEPRECATED - DT-Prelim Calcs'!$C$21*'Drive Train'!$F$39</f>
        <v>12.4</v>
      </c>
      <c r="AI106" s="1">
        <f>IF(AJ106&gt;='Drive Train'!$F$29,1,0)</f>
        <v>1</v>
      </c>
      <c r="AJ106" s="57">
        <f>AJ105+0.5*Y106*'DEPRECATED - DT-Prelim Calcs'!$C$11^2+AE106*'DEPRECATED - DT-Prelim Calcs'!$C$11</f>
        <v>784.33981740885292</v>
      </c>
      <c r="AK106" s="57">
        <f t="shared" si="181"/>
        <v>0</v>
      </c>
      <c r="AL106" s="63">
        <f>AL105+'DEPRECATED - DT-Prelim Calcs'!$C$11</f>
        <v>408</v>
      </c>
      <c r="AM106" s="2">
        <f>AW106/'Drive Train'!$F$35</f>
        <v>0.90171798759877742</v>
      </c>
      <c r="AN106" s="46">
        <f>AU106*12*60/(PI() * 'Drive Train'!$F$15)/AM$2*AM106</f>
        <v>4074.5129711617433</v>
      </c>
      <c r="AO106" s="2">
        <f>('DEPRECATED - DT-Prelim Calcs'!$C$6*AM106-AN106)/('DEPRECATED - DT-Prelim Calcs'!$C$6*AM106)*'DEPRECATED - DT-Prelim Calcs'!$C$7*AM106</f>
        <v>0.33081835001928234</v>
      </c>
      <c r="AP106" s="57">
        <f>AO106/'DEPRECATED - DT-Prelim Calcs'!$C$7*('DEPRECATED - DT-Prelim Calcs'!$C$8-'DEPRECATED - DT-Prelim Calcs'!$C$9)+'DEPRECATED - DT-Prelim Calcs'!$C$9</f>
        <v>20.311615895217393</v>
      </c>
      <c r="AQ106" s="57">
        <f t="shared" si="105"/>
        <v>20.311615895217393</v>
      </c>
      <c r="AR106" s="2">
        <f t="shared" si="125"/>
        <v>-9.8906438594781321E-12</v>
      </c>
      <c r="AS106" s="57">
        <f>AR106*'DEPRECATED - DT-Prelim Calcs'!$C$21/AM$2/'DEPRECATED - DT-Prelim Calcs'!$C$19/'DEPRECATED - DT-Prelim Calcs'!$C$18*3.39*'DEPRECATED - DT-Prelim Calcs'!$C$20</f>
        <v>-7.1676849185448092E-11</v>
      </c>
      <c r="AT106" s="46">
        <f t="shared" si="126"/>
        <v>0</v>
      </c>
      <c r="AU106" s="57">
        <f>AS105*'DEPRECATED - DT-Prelim Calcs'!$C$11+AU105</f>
        <v>39.432321268959456</v>
      </c>
      <c r="AV106" s="57">
        <f>AV105+0.5*AS106*'DEPRECATED - DT-Prelim Calcs'!$C$11^2+AU106*'DEPRECATED - DT-Prelim Calcs'!$C$11</f>
        <v>16043.773513033952</v>
      </c>
      <c r="AW106" s="57">
        <f>MIN('Drive Train'!$F$35-AQ105*'DEPRECATED - DT-Prelim Calcs'!$C$21*'Drive Train'!$F$39,AW105+AQ$2)</f>
        <v>11.181303046224841</v>
      </c>
      <c r="AX106" s="57">
        <f>'Drive Train'!$F$35-AQ106*'DEPRECATED - DT-Prelim Calcs'!$C$21*'Drive Train'!$F$39</f>
        <v>11.181303046286956</v>
      </c>
      <c r="AY106" s="1">
        <f>IF(AV106&gt;='Drive Train'!$F$29,1,0)</f>
        <v>1</v>
      </c>
      <c r="AZ106" s="57">
        <f t="shared" si="127"/>
        <v>22.568462105797103</v>
      </c>
      <c r="BA106" s="63">
        <f>BA105+'DEPRECATED - DT-Prelim Calcs'!$C$11</f>
        <v>408</v>
      </c>
      <c r="BB106" s="2">
        <f>BL106/'Drive Train'!$F$35</f>
        <v>0.55000000000000004</v>
      </c>
      <c r="BC106" s="46">
        <f>BJ106*12*60/(PI() * 'Drive Train'!$F$15)/BB$2*BB106</f>
        <v>5574.3989430858765</v>
      </c>
      <c r="BD106" s="2">
        <f>('DEPRECATED - DT-Prelim Calcs'!$C$6*BB106-BC106)/('DEPRECATED - DT-Prelim Calcs'!$C$6*BB106)*'DEPRECATED - DT-Prelim Calcs'!$C$7*BB106</f>
        <v>-1.1950068391814186</v>
      </c>
      <c r="BE106" s="57">
        <f>BD106/'DEPRECATED - DT-Prelim Calcs'!$C$7*('DEPRECATED - DT-Prelim Calcs'!$C$8-'DEPRECATED - DT-Prelim Calcs'!$C$9)+'DEPRECATED - DT-Prelim Calcs'!$C$9</f>
        <v>-60.9179989489527</v>
      </c>
      <c r="BF106" s="57">
        <f t="shared" si="106"/>
        <v>-60.9179989489527</v>
      </c>
      <c r="BG106" s="2">
        <f t="shared" si="128"/>
        <v>-1.9370342982158766</v>
      </c>
      <c r="BH106" s="57">
        <f>BG106*'DEPRECATED - DT-Prelim Calcs'!$C$21/BB$2/'DEPRECATED - DT-Prelim Calcs'!$C$19/'DEPRECATED - DT-Prelim Calcs'!$C$18*3.39*'DEPRECATED - DT-Prelim Calcs'!$C$20</f>
        <v>-20.276476817968028</v>
      </c>
      <c r="BI106" s="46">
        <f t="shared" si="129"/>
        <v>1</v>
      </c>
      <c r="BJ106" s="57">
        <f>BH105*'DEPRECATED - DT-Prelim Calcs'!$C$11+BJ105</f>
        <v>61.232485202018509</v>
      </c>
      <c r="BK106" s="57">
        <f>BK105+0.5*BH106*'DEPRECATED - DT-Prelim Calcs'!$C$11^2+BJ106*'DEPRECATED - DT-Prelim Calcs'!$C$11</f>
        <v>8471.3660184209893</v>
      </c>
      <c r="BL106" s="57">
        <f>MIN('Drive Train'!$F$35-BF105*'DEPRECATED - DT-Prelim Calcs'!$C$21*'Drive Train'!$F$39,BL105+BF$2)</f>
        <v>6.82</v>
      </c>
      <c r="BM106" s="57">
        <f>'Drive Train'!$F$35-BF106*'DEPRECATED - DT-Prelim Calcs'!$C$21*'Drive Train'!$F$39</f>
        <v>16.055079936937162</v>
      </c>
      <c r="BN106" s="1">
        <f>IF(BK106&gt;='Drive Train'!$F$29,1,0)</f>
        <v>1</v>
      </c>
      <c r="BO106" s="57">
        <f t="shared" si="130"/>
        <v>-67.686665498836334</v>
      </c>
      <c r="BP106" s="63">
        <f>BP105+'DEPRECATED - DT-Prelim Calcs'!$C$11</f>
        <v>408</v>
      </c>
      <c r="BQ106" s="2">
        <f>CA106/'Drive Train'!$F$35</f>
        <v>0.55000000000000004</v>
      </c>
      <c r="BR106" s="46">
        <f>BY106*12*60/(PI() * 'Drive Train'!$F$15)/BQ$2*BQ106</f>
        <v>50.835147998935312</v>
      </c>
      <c r="BS106" s="2">
        <f>('DEPRECATED - DT-Prelim Calcs'!$C$6*BQ106-BR106)/('DEPRECATED - DT-Prelim Calcs'!$C$6*BQ106)*'DEPRECATED - DT-Prelim Calcs'!$C$7*BQ106</f>
        <v>1.3025145015614574</v>
      </c>
      <c r="BT106" s="57">
        <f>BS106/'DEPRECATED - DT-Prelim Calcs'!$C$7*('DEPRECATED - DT-Prelim Calcs'!$C$8-'DEPRECATED - DT-Prelim Calcs'!$C$9)+'DEPRECATED - DT-Prelim Calcs'!$C$9</f>
        <v>72.041332178562243</v>
      </c>
      <c r="BU106" s="57">
        <f t="shared" si="107"/>
        <v>72.041332178562243</v>
      </c>
      <c r="BV106" s="2">
        <f t="shared" si="131"/>
        <v>1.2957476597755682</v>
      </c>
      <c r="BW106" s="57">
        <f>BV106*'DEPRECATED - DT-Prelim Calcs'!$C$21/BQ$2/'DEPRECATED - DT-Prelim Calcs'!$C$19/'DEPRECATED - DT-Prelim Calcs'!$C$18*3.39*'DEPRECATED - DT-Prelim Calcs'!$C$20</f>
        <v>17.737041698736281</v>
      </c>
      <c r="BX106" s="46">
        <f t="shared" si="132"/>
        <v>0</v>
      </c>
      <c r="BY106" s="57">
        <f>BW105*'DEPRECATED - DT-Prelim Calcs'!$C$11+BY105</f>
        <v>0.42701424464600279</v>
      </c>
      <c r="BZ106" s="57">
        <f>BZ105+0.5*BW106*'DEPRECATED - DT-Prelim Calcs'!$C$11^2+BY106*'DEPRECATED - DT-Prelim Calcs'!$C$11</f>
        <v>-9201.8875582313231</v>
      </c>
      <c r="CA106" s="57">
        <f>MIN('Drive Train'!$F$35-BU105*'DEPRECATED - DT-Prelim Calcs'!$C$21*'Drive Train'!$F$39,CA105+BU$2)</f>
        <v>6.82</v>
      </c>
      <c r="CB106" s="57">
        <f>'Drive Train'!$F$35-BU106*'DEPRECATED - DT-Prelim Calcs'!$C$21*'Drive Train'!$F$39</f>
        <v>8.0775200692862654</v>
      </c>
      <c r="CC106" s="1">
        <f>IF(BZ106&gt;='Drive Train'!$F$29,1,0)</f>
        <v>0</v>
      </c>
      <c r="CD106" s="57">
        <f t="shared" si="133"/>
        <v>80.045924642846941</v>
      </c>
      <c r="CE106" s="63">
        <f>CE105+'DEPRECATED - DT-Prelim Calcs'!$C$11</f>
        <v>408</v>
      </c>
      <c r="CF106" s="2">
        <f>CP106/'Drive Train'!$F$35</f>
        <v>0.55000000000000004</v>
      </c>
      <c r="CG106" s="46">
        <f>CN106*12*60/(PI() * 'Drive Train'!$F$15)/CF$2*CF106</f>
        <v>13711.338171714624</v>
      </c>
      <c r="CH106" s="2">
        <f>('DEPRECATED - DT-Prelim Calcs'!$C$6*CF106-CG106)/('DEPRECATED - DT-Prelim Calcs'!$C$6*CF106)*'DEPRECATED - DT-Prelim Calcs'!$C$7*CF106</f>
        <v>-4.8741857399310025</v>
      </c>
      <c r="CI106" s="57">
        <f>CH106/'DEPRECATED - DT-Prelim Calcs'!$C$7*('DEPRECATED - DT-Prelim Calcs'!$C$8-'DEPRECATED - DT-Prelim Calcs'!$C$9)+'DEPRECATED - DT-Prelim Calcs'!$C$9</f>
        <v>-256.78465993076668</v>
      </c>
      <c r="CJ106" s="57">
        <f t="shared" si="108"/>
        <v>-256.78465993076668</v>
      </c>
      <c r="CK106" s="2">
        <f t="shared" si="134"/>
        <v>-6.6993492288375478</v>
      </c>
      <c r="CL106" s="57">
        <f>CK106*'DEPRECATED - DT-Prelim Calcs'!$C$21/CF$2/'DEPRECATED - DT-Prelim Calcs'!$C$19/'DEPRECATED - DT-Prelim Calcs'!$C$18*3.39*'DEPRECATED - DT-Prelim Calcs'!$C$20</f>
        <v>-113.28273999712469</v>
      </c>
      <c r="CM106" s="46">
        <f t="shared" si="135"/>
        <v>1</v>
      </c>
      <c r="CN106" s="57">
        <f>CL105*'DEPRECATED - DT-Prelim Calcs'!$C$11+CN105</f>
        <v>93.236881539272659</v>
      </c>
      <c r="CO106" s="57">
        <f>CO105+0.5*CL106*'DEPRECATED - DT-Prelim Calcs'!$C$11^2+CN106*'DEPRECATED - DT-Prelim Calcs'!$C$11</f>
        <v>-33712.591609753705</v>
      </c>
      <c r="CP106" s="57">
        <f>MIN('Drive Train'!$F$35-CJ105*'DEPRECATED - DT-Prelim Calcs'!$C$21*'Drive Train'!$F$39,CP105+CJ$2)</f>
        <v>6.82</v>
      </c>
      <c r="CQ106" s="57">
        <f>'Drive Train'!$F$35-CJ106*'DEPRECATED - DT-Prelim Calcs'!$C$21*'Drive Train'!$F$39</f>
        <v>27.807079595845998</v>
      </c>
      <c r="CR106" s="1">
        <f>IF(CO106&gt;='Drive Train'!$F$29,1,0)</f>
        <v>0</v>
      </c>
      <c r="CS106" s="57">
        <f t="shared" si="136"/>
        <v>-285.31628881196298</v>
      </c>
      <c r="CT106" s="63">
        <f>CT105+'DEPRECATED - DT-Prelim Calcs'!$C$11</f>
        <v>408</v>
      </c>
      <c r="CU106" s="2">
        <f>DE106/'Drive Train'!$F$35</f>
        <v>0.55000000000000004</v>
      </c>
      <c r="CV106" s="46">
        <f>DC106*12*60/(PI() * 'Drive Train'!$F$15)/CU$2*CU106</f>
        <v>15088.876821997404</v>
      </c>
      <c r="CW106" s="2">
        <f>('DEPRECATED - DT-Prelim Calcs'!$C$6*CU106-CV106)/('DEPRECATED - DT-Prelim Calcs'!$C$6*CU106)*'DEPRECATED - DT-Prelim Calcs'!$C$7*CU106</f>
        <v>-5.4970503078825033</v>
      </c>
      <c r="CX106" s="57">
        <f>CW106/'DEPRECATED - DT-Prelim Calcs'!$C$7*('DEPRECATED - DT-Prelim Calcs'!$C$8-'DEPRECATED - DT-Prelim Calcs'!$C$9)+'DEPRECATED - DT-Prelim Calcs'!$C$9</f>
        <v>-289.94379854826769</v>
      </c>
      <c r="CY106" s="57">
        <f t="shared" si="109"/>
        <v>-289.94379854826769</v>
      </c>
      <c r="CZ106" s="2">
        <f t="shared" si="137"/>
        <v>-7.5055827150934915</v>
      </c>
      <c r="DA106" s="57">
        <f>CZ106*'DEPRECATED - DT-Prelim Calcs'!$C$21/CU$2/'DEPRECATED - DT-Prelim Calcs'!$C$19/'DEPRECATED - DT-Prelim Calcs'!$C$18*3.39*'DEPRECATED - DT-Prelim Calcs'!$C$20</f>
        <v>-151.09018627491497</v>
      </c>
      <c r="DB106" s="46">
        <f t="shared" si="138"/>
        <v>1</v>
      </c>
      <c r="DC106" s="57">
        <f>DA105*'DEPRECATED - DT-Prelim Calcs'!$C$11+DC105</f>
        <v>86.187462863469733</v>
      </c>
      <c r="DD106" s="57">
        <f>DD105+0.5*DA106*'DEPRECATED - DT-Prelim Calcs'!$C$11^2+DC106*'DEPRECATED - DT-Prelim Calcs'!$C$11</f>
        <v>-65978.000948244604</v>
      </c>
      <c r="DE106" s="57">
        <f>MIN('Drive Train'!$F$35-CY105*'DEPRECATED - DT-Prelim Calcs'!$C$21*'Drive Train'!$F$39,DE105+CY$2)</f>
        <v>6.82</v>
      </c>
      <c r="DF106" s="57">
        <f>'Drive Train'!$F$35-CY106*'DEPRECATED - DT-Prelim Calcs'!$C$21*'Drive Train'!$F$39</f>
        <v>29.796627912896064</v>
      </c>
      <c r="DG106" s="1">
        <f>IF(DD106&gt;='Drive Train'!$F$29,1,0)</f>
        <v>0</v>
      </c>
      <c r="DH106" s="57">
        <f t="shared" si="139"/>
        <v>-322.15977616474186</v>
      </c>
      <c r="DI106" s="63">
        <f>DI105+'DEPRECATED - DT-Prelim Calcs'!$C$11</f>
        <v>408</v>
      </c>
      <c r="DJ106" s="2">
        <f>DT106/'Drive Train'!$F$35</f>
        <v>0.55000000000000004</v>
      </c>
      <c r="DK106" s="46">
        <f>DR106*12*60/(PI() * 'Drive Train'!$F$15)/DJ$2*DJ106</f>
        <v>14674.753482453312</v>
      </c>
      <c r="DL106" s="2">
        <f>('DEPRECATED - DT-Prelim Calcs'!$C$6*DJ106-DK106)/('DEPRECATED - DT-Prelim Calcs'!$C$6*DJ106)*'DEPRECATED - DT-Prelim Calcs'!$C$7*DJ106</f>
        <v>-5.3098012931918355</v>
      </c>
      <c r="DM106" s="57">
        <f>DL106/'DEPRECATED - DT-Prelim Calcs'!$C$7*('DEPRECATED - DT-Prelim Calcs'!$C$8-'DEPRECATED - DT-Prelim Calcs'!$C$9)+'DEPRECATED - DT-Prelim Calcs'!$C$9</f>
        <v>-279.97531365830395</v>
      </c>
      <c r="DN106" s="57">
        <f t="shared" si="110"/>
        <v>-279.97531365830395</v>
      </c>
      <c r="DO106" s="2">
        <f t="shared" si="140"/>
        <v>-7.2632083151359677</v>
      </c>
      <c r="DP106" s="57">
        <f>DO106*'DEPRECATED - DT-Prelim Calcs'!$C$21/DJ$2/'DEPRECATED - DT-Prelim Calcs'!$C$19/'DEPRECATED - DT-Prelim Calcs'!$C$18*3.39*'DEPRECATED - DT-Prelim Calcs'!$C$20</f>
        <v>-169.60487482117273</v>
      </c>
      <c r="DQ106" s="46">
        <f t="shared" si="141"/>
        <v>1</v>
      </c>
      <c r="DR106" s="57">
        <f>DP105*'DEPRECATED - DT-Prelim Calcs'!$C$11+DR105</f>
        <v>72.260341275417801</v>
      </c>
      <c r="DS106" s="57">
        <f>DS105+0.5*DP106*'DEPRECATED - DT-Prelim Calcs'!$C$11^2+DR106*'DEPRECATED - DT-Prelim Calcs'!$C$11</f>
        <v>-107697.33686939812</v>
      </c>
      <c r="DT106" s="57">
        <f>MIN('Drive Train'!$F$35-DN105*'DEPRECATED - DT-Prelim Calcs'!$C$21*'Drive Train'!$F$39,DT105+DN$2)</f>
        <v>6.82</v>
      </c>
      <c r="DU106" s="57">
        <f>'Drive Train'!$F$35-DN106*'DEPRECATED - DT-Prelim Calcs'!$C$21*'Drive Train'!$F$39</f>
        <v>29.19851881949824</v>
      </c>
      <c r="DV106" s="1">
        <f>IF(DS106&gt;='Drive Train'!$F$29,1,0)</f>
        <v>0</v>
      </c>
      <c r="DW106" s="57">
        <f t="shared" si="142"/>
        <v>-311.08368184255988</v>
      </c>
      <c r="DX106" s="63">
        <f>DX105+'DEPRECATED - DT-Prelim Calcs'!$C$11</f>
        <v>408</v>
      </c>
      <c r="DY106" s="2">
        <f>EI106/'Drive Train'!$F$35</f>
        <v>0.55000000000000004</v>
      </c>
      <c r="DZ106" s="46">
        <f>EG106*12*60/(PI() * 'Drive Train'!$F$15)/DY$2*DY106</f>
        <v>-133648.90233063119</v>
      </c>
      <c r="EA106" s="2">
        <f>('DEPRECATED - DT-Prelim Calcs'!$C$6*DY106-DZ106)/('DEPRECATED - DT-Prelim Calcs'!$C$6*DY106)*'DEPRECATED - DT-Prelim Calcs'!$C$7*DY106</f>
        <v>61.755866719853877</v>
      </c>
      <c r="EB106" s="57">
        <f>EA106/'DEPRECATED - DT-Prelim Calcs'!$C$7*('DEPRECATED - DT-Prelim Calcs'!$C$8-'DEPRECATED - DT-Prelim Calcs'!$C$9)+'DEPRECATED - DT-Prelim Calcs'!$C$9</f>
        <v>3290.3670955009347</v>
      </c>
      <c r="EC106" s="57">
        <f t="shared" si="111"/>
        <v>93</v>
      </c>
      <c r="ED106" s="2">
        <f t="shared" si="143"/>
        <v>0.96993038185874991</v>
      </c>
      <c r="EE106" s="57">
        <f>ED106*'DEPRECATED - DT-Prelim Calcs'!$C$21/DY$2/'DEPRECATED - DT-Prelim Calcs'!$C$19/'DEPRECATED - DT-Prelim Calcs'!$C$18*3.39*'DEPRECATED - DT-Prelim Calcs'!$C$20</f>
        <v>25.773080821789936</v>
      </c>
      <c r="EF106" s="46">
        <f t="shared" si="144"/>
        <v>0</v>
      </c>
      <c r="EG106" s="57">
        <f>EE105*'DEPRECATED - DT-Prelim Calcs'!$C$11+EG105</f>
        <v>-578.33389768905056</v>
      </c>
      <c r="EH106" s="57">
        <f>EH105+0.5*EE106*'DEPRECATED - DT-Prelim Calcs'!$C$11^2+EG106*'DEPRECATED - DT-Prelim Calcs'!$C$11</f>
        <v>-204942.46145064235</v>
      </c>
      <c r="EI106" s="57">
        <f>MIN('Drive Train'!$F$35-EC105*'DEPRECATED - DT-Prelim Calcs'!$C$21*'Drive Train'!$F$39,EI105+EC$2)</f>
        <v>6.82</v>
      </c>
      <c r="EJ106" s="57">
        <f>'Drive Train'!$F$35-EC106*'DEPRECATED - DT-Prelim Calcs'!$C$21*'Drive Train'!$F$39</f>
        <v>6.82</v>
      </c>
      <c r="EK106" s="1">
        <f>IF(EH106&gt;='Drive Train'!$F$29,1,0)</f>
        <v>0</v>
      </c>
      <c r="EL106" s="57">
        <f t="shared" si="145"/>
        <v>103.33333333333333</v>
      </c>
      <c r="EM106" s="63">
        <f>EM105+'DEPRECATED - DT-Prelim Calcs'!$C$11</f>
        <v>408</v>
      </c>
      <c r="EN106" s="2">
        <f>EX106/'Drive Train'!$F$35</f>
        <v>0.55000000000000004</v>
      </c>
      <c r="EO106" s="46">
        <f>EV106*12*60/(PI() * 'Drive Train'!$F$15)/EN$2*EN106</f>
        <v>22770.211901072191</v>
      </c>
      <c r="EP106" s="2">
        <f>('DEPRECATED - DT-Prelim Calcs'!$C$6*EN106-EO106)/('DEPRECATED - DT-Prelim Calcs'!$C$6*EN106)*'DEPRECATED - DT-Prelim Calcs'!$C$7*EN106</f>
        <v>-8.9702243305035605</v>
      </c>
      <c r="EQ106" s="57">
        <f>EP106/'DEPRECATED - DT-Prelim Calcs'!$C$7*('DEPRECATED - DT-Prelim Calcs'!$C$8-'DEPRECATED - DT-Prelim Calcs'!$C$9)+'DEPRECATED - DT-Prelim Calcs'!$C$9</f>
        <v>-474.84347784382027</v>
      </c>
      <c r="ER106" s="57">
        <f t="shared" si="112"/>
        <v>-474.84347784382027</v>
      </c>
      <c r="ES106" s="2">
        <f t="shared" si="146"/>
        <v>-12.001245728709305</v>
      </c>
      <c r="ET106" s="57">
        <f>ES106*'DEPRECATED - DT-Prelim Calcs'!$C$21/EN$2/'DEPRECATED - DT-Prelim Calcs'!$C$19/'DEPRECATED - DT-Prelim Calcs'!$C$18*3.39*'DEPRECATED - DT-Prelim Calcs'!$C$20</f>
        <v>-357.55255412377574</v>
      </c>
      <c r="EU106" s="46">
        <f t="shared" si="147"/>
        <v>1</v>
      </c>
      <c r="EV106" s="57">
        <f>ET105*'DEPRECATED - DT-Prelim Calcs'!$C$11+EV105</f>
        <v>87.880504212642833</v>
      </c>
      <c r="EW106" s="57">
        <f>EW105+0.5*ET106*'DEPRECATED - DT-Prelim Calcs'!$C$11^2+EV106*'DEPRECATED - DT-Prelim Calcs'!$C$11</f>
        <v>-224740.23530702945</v>
      </c>
      <c r="EX106" s="57">
        <f>MIN('Drive Train'!$F$35-ER105*'DEPRECATED - DT-Prelim Calcs'!$C$21*'Drive Train'!$F$39,EX105+ER$2)</f>
        <v>6.82</v>
      </c>
      <c r="EY106" s="57">
        <f>'Drive Train'!$F$35-ER106*'DEPRECATED - DT-Prelim Calcs'!$C$21*'Drive Train'!$F$39</f>
        <v>40.890608670629213</v>
      </c>
      <c r="EZ106" s="1">
        <f>IF(EW106&gt;='Drive Train'!$F$29,1,0)</f>
        <v>0</v>
      </c>
      <c r="FA106" s="57">
        <f t="shared" si="148"/>
        <v>-527.60386427091146</v>
      </c>
      <c r="FB106" s="63">
        <f>FB105+'DEPRECATED - DT-Prelim Calcs'!$C$11</f>
        <v>408</v>
      </c>
      <c r="FC106" s="2">
        <f>FM106/'Drive Train'!$F$35</f>
        <v>0.55000000000000004</v>
      </c>
      <c r="FD106" s="46">
        <f>FK106*12*60/(PI() * 'Drive Train'!$F$15)/FC$2*FC106</f>
        <v>-234796.02968217159</v>
      </c>
      <c r="FE106" s="2">
        <f>('DEPRECATED - DT-Prelim Calcs'!$C$6*FC106-FD106)/('DEPRECATED - DT-Prelim Calcs'!$C$6*FC106)*'DEPRECATED - DT-Prelim Calcs'!$C$7*FC106</f>
        <v>107.49030891820517</v>
      </c>
      <c r="FF106" s="57">
        <f>FE106/'DEPRECATED - DT-Prelim Calcs'!$C$7*('DEPRECATED - DT-Prelim Calcs'!$C$8-'DEPRECATED - DT-Prelim Calcs'!$C$9)+'DEPRECATED - DT-Prelim Calcs'!$C$9</f>
        <v>5725.1093917866074</v>
      </c>
      <c r="FG106" s="57">
        <f t="shared" si="113"/>
        <v>93</v>
      </c>
      <c r="FH106" s="2">
        <f t="shared" si="149"/>
        <v>0.78067567320338405</v>
      </c>
      <c r="FI106" s="57">
        <f>FH106*'DEPRECATED - DT-Prelim Calcs'!$C$21/FC$2/'DEPRECATED - DT-Prelim Calcs'!$C$19/'DEPRECATED - DT-Prelim Calcs'!$C$18*3.39*'DEPRECATED - DT-Prelim Calcs'!$C$20</f>
        <v>25.773080821789936</v>
      </c>
      <c r="FJ106" s="46">
        <f t="shared" si="150"/>
        <v>0</v>
      </c>
      <c r="FK106" s="57">
        <f>FI105*'DEPRECATED - DT-Prelim Calcs'!$C$11+FK105</f>
        <v>-817.77547887091043</v>
      </c>
      <c r="FL106" s="57">
        <f>FL105+0.5*FI106*'DEPRECATED - DT-Prelim Calcs'!$C$11^2+FK106*'DEPRECATED - DT-Prelim Calcs'!$C$11</f>
        <v>-371115.91753462737</v>
      </c>
      <c r="FM106" s="57">
        <f>MIN('Drive Train'!$F$35-FG105*'DEPRECATED - DT-Prelim Calcs'!$C$21*'Drive Train'!$F$39,FM105+FG$2)</f>
        <v>6.82</v>
      </c>
      <c r="FN106" s="57">
        <f>'Drive Train'!$F$35-FG106*'DEPRECATED - DT-Prelim Calcs'!$C$21*'Drive Train'!$F$39</f>
        <v>6.82</v>
      </c>
      <c r="FO106" s="1">
        <f>IF(FL106&gt;='Drive Train'!$F$29,1,0)</f>
        <v>0</v>
      </c>
      <c r="FP106" s="57">
        <f t="shared" si="151"/>
        <v>103.33333333333333</v>
      </c>
      <c r="FQ106" s="63">
        <f>FQ105+'DEPRECATED - DT-Prelim Calcs'!$C$11</f>
        <v>408</v>
      </c>
      <c r="FR106" s="2">
        <f>GB106/'Drive Train'!$F$35</f>
        <v>0.55000000000000004</v>
      </c>
      <c r="FS106" s="46">
        <f>FZ106*12*60/(PI() * 'Drive Train'!$F$15)/FR$2*FR106</f>
        <v>-533399.03863828268</v>
      </c>
      <c r="FT106" s="2">
        <f>('DEPRECATED - DT-Prelim Calcs'!$C$6*FR106-FS106)/('DEPRECATED - DT-Prelim Calcs'!$C$6*FR106)*'DEPRECATED - DT-Prelim Calcs'!$C$7*FR106</f>
        <v>242.50592835239425</v>
      </c>
      <c r="FU106" s="57">
        <f>FT106/'DEPRECATED - DT-Prelim Calcs'!$C$7*('DEPRECATED - DT-Prelim Calcs'!$C$8-'DEPRECATED - DT-Prelim Calcs'!$C$9)+'DEPRECATED - DT-Prelim Calcs'!$C$9</f>
        <v>12912.870376602566</v>
      </c>
      <c r="FV106" s="57">
        <f t="shared" si="114"/>
        <v>93</v>
      </c>
      <c r="FW106" s="2">
        <f t="shared" si="152"/>
        <v>0.7112822800297498</v>
      </c>
      <c r="FX106" s="57">
        <f>FW106*'DEPRECATED - DT-Prelim Calcs'!$C$21/FR$2/'DEPRECATED - DT-Prelim Calcs'!$C$19/'DEPRECATED - DT-Prelim Calcs'!$C$18*3.39*'DEPRECATED - DT-Prelim Calcs'!$C$20</f>
        <v>25.773080821789936</v>
      </c>
      <c r="FY106" s="46">
        <f t="shared" si="153"/>
        <v>0</v>
      </c>
      <c r="FZ106" s="57">
        <f>FX105*'DEPRECATED - DT-Prelim Calcs'!$C$11+FZ105</f>
        <v>-1692.6489911291783</v>
      </c>
      <c r="GA106" s="57">
        <f>GA105+0.5*FX106*'DEPRECATED - DT-Prelim Calcs'!$C$11^2+FZ106*'DEPRECATED - DT-Prelim Calcs'!$C$11</f>
        <v>-382134.32896954357</v>
      </c>
      <c r="GB106" s="57">
        <f>MIN('Drive Train'!$F$35-FV105*'DEPRECATED - DT-Prelim Calcs'!$C$21*'Drive Train'!$F$39,GB105+FV$2)</f>
        <v>6.82</v>
      </c>
      <c r="GC106" s="57">
        <f>'Drive Train'!$F$35-FV106*'DEPRECATED - DT-Prelim Calcs'!$C$21*'Drive Train'!$F$39</f>
        <v>6.82</v>
      </c>
      <c r="GD106" s="1">
        <f>IF(GA106&gt;='Drive Train'!$F$29,1,0)</f>
        <v>0</v>
      </c>
      <c r="GE106" s="57">
        <f t="shared" si="154"/>
        <v>103.33333333333333</v>
      </c>
      <c r="GF106" s="63">
        <f>GF105+'DEPRECATED - DT-Prelim Calcs'!$C$11</f>
        <v>408</v>
      </c>
      <c r="GG106" s="2">
        <f>GQ106/'Drive Train'!$F$35</f>
        <v>0.85483870967741948</v>
      </c>
      <c r="GH106" s="46">
        <f>GO106*12*60/(PI() * 'Drive Train'!$F$15)/GG$2*GG106</f>
        <v>15672.251167176833</v>
      </c>
      <c r="GI106" s="2">
        <f>('DEPRECATED - DT-Prelim Calcs'!$C$6*GG106-GH106)/('DEPRECATED - DT-Prelim Calcs'!$C$6*GG106)*'DEPRECATED - DT-Prelim Calcs'!$C$7*GG106</f>
        <v>-5.0261661605022168</v>
      </c>
      <c r="GJ106" s="57">
        <f>GI106/'DEPRECATED - DT-Prelim Calcs'!$C$7*('DEPRECATED - DT-Prelim Calcs'!$C$8-'DEPRECATED - DT-Prelim Calcs'!$C$9)+'DEPRECATED - DT-Prelim Calcs'!$C$9</f>
        <v>-264.87556779769062</v>
      </c>
      <c r="GK106" s="57">
        <f t="shared" si="155"/>
        <v>-264.87556779769062</v>
      </c>
      <c r="GL106" s="2">
        <f t="shared" si="156"/>
        <v>-6.3684112466321983</v>
      </c>
      <c r="GM106" s="57">
        <f>GL106*'DEPRECATED - DT-Prelim Calcs'!$C$21/GG$2/'DEPRECATED - DT-Prelim Calcs'!$C$19/'DEPRECATED - DT-Prelim Calcs'!$C$18*3.39*'DEPRECATED - DT-Prelim Calcs'!$C$20</f>
        <v>-164.82664214247643</v>
      </c>
      <c r="GN106" s="46">
        <f t="shared" si="157"/>
        <v>1</v>
      </c>
      <c r="GO106" s="57">
        <f>GM105*'DEPRECATED - DT-Prelim Calcs'!$C$11+GO105</f>
        <v>44.797379126405218</v>
      </c>
      <c r="GP106" s="57">
        <f>GP105+0.5*GM106*'DEPRECATED - DT-Prelim Calcs'!$C$11^2+GO106*'DEPRECATED - DT-Prelim Calcs'!$C$11</f>
        <v>-189454.28424420979</v>
      </c>
      <c r="GQ106" s="57">
        <f>MIN('Drive Train'!$F$35-GK105*'DEPRECATED - DT-Prelim Calcs'!$C$21*'Drive Train'!$F$39,GQ105+GK$2)</f>
        <v>10.600000000000001</v>
      </c>
      <c r="GR106" s="57">
        <f>'Drive Train'!$F$35-GK106*'DEPRECATED - DT-Prelim Calcs'!$C$21*'Drive Train'!$F$39</f>
        <v>28.292534067861439</v>
      </c>
      <c r="GS106" s="1">
        <f>IF(GP106&gt;='Drive Train'!$F$29,1,0)</f>
        <v>0</v>
      </c>
      <c r="GT106" s="57">
        <f t="shared" si="158"/>
        <v>-294.30618644187848</v>
      </c>
      <c r="GU106" s="63">
        <f>GU105+'DEPRECATED - DT-Prelim Calcs'!$C$11</f>
        <v>408</v>
      </c>
      <c r="GV106" s="2">
        <f>HF106/'Drive Train'!$F$35</f>
        <v>3.594431206425917</v>
      </c>
      <c r="GW106" s="46">
        <f>HD106*12*60/(PI() * 'Drive Train'!$F$15)/GV$2*GV106</f>
        <v>-1783515.7164087284</v>
      </c>
      <c r="GX106" s="2">
        <f>('DEPRECATED - DT-Prelim Calcs'!$C$6*GV106-GW106)/('DEPRECATED - DT-Prelim Calcs'!$C$6*GV106)*'DEPRECATED - DT-Prelim Calcs'!$C$7*GV106</f>
        <v>815.09276242419105</v>
      </c>
      <c r="GY106" s="57">
        <f>GX106/'DEPRECATED - DT-Prelim Calcs'!$C$7*('DEPRECATED - DT-Prelim Calcs'!$C$8-'DEPRECATED - DT-Prelim Calcs'!$C$9)+'DEPRECATED - DT-Prelim Calcs'!$C$9</f>
        <v>43395.397684242198</v>
      </c>
      <c r="GZ106" s="57">
        <f t="shared" si="115"/>
        <v>33.333333333333314</v>
      </c>
      <c r="HA106" s="2">
        <f t="shared" si="159"/>
        <v>0.99579519204165001</v>
      </c>
      <c r="HB106" s="57">
        <f>HA106*'DEPRECATED - DT-Prelim Calcs'!$C$21/GV$2/'DEPRECATED - DT-Prelim Calcs'!$C$19/'DEPRECATED - DT-Prelim Calcs'!$C$18*3.39*'DEPRECATED - DT-Prelim Calcs'!$C$20</f>
        <v>25.773080821789936</v>
      </c>
      <c r="HC106" s="46">
        <f t="shared" si="160"/>
        <v>0</v>
      </c>
      <c r="HD106" s="57">
        <f>HB105*'DEPRECATED - DT-Prelim Calcs'!$C$11+HD105</f>
        <v>-1212.4174205768061</v>
      </c>
      <c r="HE106" s="57">
        <f>HE105+0.5*HB106*'DEPRECATED - DT-Prelim Calcs'!$C$11^2+HD106*'DEPRECATED - DT-Prelim Calcs'!$C$11</f>
        <v>-180365.99847205769</v>
      </c>
      <c r="HF106" s="57">
        <f>MIN('Drive Train'!$F$35-GZ105*'DEPRECATED - DT-Prelim Calcs'!$C$21*'Drive Train'!$F$39,HF105+GZ$2)</f>
        <v>44.570946959681372</v>
      </c>
      <c r="HG106" s="57">
        <f>'Drive Train'!$F$35-GZ106*'DEPRECATED - DT-Prelim Calcs'!$C$21*'Drive Train'!$F$39</f>
        <v>10.400000000000002</v>
      </c>
      <c r="HH106" s="1">
        <f>IF(HE106&gt;='Drive Train'!$F$29,1,0)</f>
        <v>0</v>
      </c>
      <c r="HI106" s="57">
        <f t="shared" si="161"/>
        <v>37.037037037037017</v>
      </c>
      <c r="HJ106" s="63">
        <f>HJ105+'DEPRECATED - DT-Prelim Calcs'!$C$11</f>
        <v>408</v>
      </c>
      <c r="HK106" s="2">
        <f>HU106/'Drive Train'!$F$35</f>
        <v>0.82258064516129037</v>
      </c>
      <c r="HL106" s="46">
        <f>HS106*12*60/(PI() * 'Drive Train'!$F$15)/HK$2*HK106</f>
        <v>-46889.86792611744</v>
      </c>
      <c r="HM106" s="2">
        <f>('DEPRECATED - DT-Prelim Calcs'!$C$6*HK106-HL106)/('DEPRECATED - DT-Prelim Calcs'!$C$6*HK106)*'DEPRECATED - DT-Prelim Calcs'!$C$7*HK106</f>
        <v>23.18402943025016</v>
      </c>
      <c r="HN106" s="57">
        <f>HM106/'DEPRECATED - DT-Prelim Calcs'!$C$7*('DEPRECATED - DT-Prelim Calcs'!$C$8-'DEPRECATED - DT-Prelim Calcs'!$C$9)+'DEPRECATED - DT-Prelim Calcs'!$C$9</f>
        <v>1236.9369194610356</v>
      </c>
      <c r="HO106" s="57">
        <f t="shared" si="116"/>
        <v>36.66666666666665</v>
      </c>
      <c r="HP106" s="2">
        <f t="shared" si="162"/>
        <v>0.99579519204165001</v>
      </c>
      <c r="HQ106" s="57">
        <f>HP106*'DEPRECATED - DT-Prelim Calcs'!$C$21/HK$2/'DEPRECATED - DT-Prelim Calcs'!$C$19/'DEPRECATED - DT-Prelim Calcs'!$C$18*3.39*'DEPRECATED - DT-Prelim Calcs'!$C$20</f>
        <v>25.773080821789936</v>
      </c>
      <c r="HR106" s="46">
        <f t="shared" si="163"/>
        <v>0</v>
      </c>
      <c r="HS106" s="57">
        <f>HQ105*'DEPRECATED - DT-Prelim Calcs'!$C$11+HS105</f>
        <v>-139.28550596589764</v>
      </c>
      <c r="HT106" s="57">
        <f>HT105+0.5*HQ106*'DEPRECATED - DT-Prelim Calcs'!$C$11^2+HS106*'DEPRECATED - DT-Prelim Calcs'!$C$11</f>
        <v>-176678.69335974345</v>
      </c>
      <c r="HU106" s="57">
        <f>MIN('Drive Train'!$F$35-HO105*'DEPRECATED - DT-Prelim Calcs'!$C$21*'Drive Train'!$F$39,HU105+HO$2)</f>
        <v>10.200000000000001</v>
      </c>
      <c r="HV106" s="57">
        <f>'Drive Train'!$F$35-HO106*'DEPRECATED - DT-Prelim Calcs'!$C$21*'Drive Train'!$F$39</f>
        <v>10.200000000000001</v>
      </c>
      <c r="HW106" s="1">
        <f>IF(HT106&gt;='Drive Train'!$F$29,1,0)</f>
        <v>0</v>
      </c>
      <c r="HX106" s="57">
        <f t="shared" si="164"/>
        <v>40.740740740740726</v>
      </c>
      <c r="HY106" s="63">
        <f>HY105+'DEPRECATED - DT-Prelim Calcs'!$C$11</f>
        <v>408</v>
      </c>
      <c r="HZ106" s="2">
        <f>IJ106/'Drive Train'!$F$35</f>
        <v>0.80645161290322598</v>
      </c>
      <c r="IA106" s="46">
        <f>IH106*12*60/(PI() * 'Drive Train'!$F$15)/HZ$2*HZ106</f>
        <v>-54513.532635111937</v>
      </c>
      <c r="IB106" s="2">
        <f>('DEPRECATED - DT-Prelim Calcs'!$C$6*HZ106-IA106)/('DEPRECATED - DT-Prelim Calcs'!$C$6*HZ106)*'DEPRECATED - DT-Prelim Calcs'!$C$7*HZ106</f>
        <v>26.592256389089229</v>
      </c>
      <c r="IC106" s="57">
        <f>IB106/'DEPRECATED - DT-Prelim Calcs'!$C$7*('DEPRECATED - DT-Prelim Calcs'!$C$8-'DEPRECATED - DT-Prelim Calcs'!$C$9)+'DEPRECATED - DT-Prelim Calcs'!$C$9</f>
        <v>1418.3790434523437</v>
      </c>
      <c r="ID106" s="57">
        <f t="shared" si="117"/>
        <v>39.999999999999986</v>
      </c>
      <c r="IE106" s="2">
        <f t="shared" si="165"/>
        <v>0.99579519204165001</v>
      </c>
      <c r="IF106" s="57">
        <f>IE106*'DEPRECATED - DT-Prelim Calcs'!$C$21/HZ$2/'DEPRECATED - DT-Prelim Calcs'!$C$19/'DEPRECATED - DT-Prelim Calcs'!$C$18*3.39*'DEPRECATED - DT-Prelim Calcs'!$C$20</f>
        <v>25.773080821789936</v>
      </c>
      <c r="IG106" s="46">
        <f t="shared" si="166"/>
        <v>0</v>
      </c>
      <c r="IH106" s="57">
        <f>IF105*'DEPRECATED - DT-Prelim Calcs'!$C$11+IH105</f>
        <v>-165.17009360688814</v>
      </c>
      <c r="II106" s="57">
        <f>II105+0.5*IF106*'DEPRECATED - DT-Prelim Calcs'!$C$11^2+IH106*'DEPRECATED - DT-Prelim Calcs'!$C$11</f>
        <v>-171817.96217679002</v>
      </c>
      <c r="IJ106" s="57">
        <f>MIN('Drive Train'!$F$35-ID105*'DEPRECATED - DT-Prelim Calcs'!$C$21*'Drive Train'!$F$39,IJ105+ID$2)</f>
        <v>10.000000000000002</v>
      </c>
      <c r="IK106" s="57">
        <f>'Drive Train'!$F$35-ID106*'DEPRECATED - DT-Prelim Calcs'!$C$21*'Drive Train'!$F$39</f>
        <v>10.000000000000002</v>
      </c>
      <c r="IL106" s="1">
        <f>IF(II106&gt;='Drive Train'!$F$29,1,0)</f>
        <v>0</v>
      </c>
      <c r="IM106" s="57">
        <f t="shared" si="167"/>
        <v>44.444444444444429</v>
      </c>
      <c r="IN106" s="63">
        <f>IN105+'DEPRECATED - DT-Prelim Calcs'!$C$11</f>
        <v>408</v>
      </c>
      <c r="IO106" s="2">
        <f>IY106/'Drive Train'!$F$35</f>
        <v>0.79032258064516137</v>
      </c>
      <c r="IP106" s="46">
        <f>IW106*12*60/(PI() * 'Drive Train'!$F$15)/IO$2*IO106</f>
        <v>-119967.55590696372</v>
      </c>
      <c r="IQ106" s="2">
        <f>('DEPRECATED - DT-Prelim Calcs'!$C$6*IO106-IP106)/('DEPRECATED - DT-Prelim Calcs'!$C$6*IO106)*'DEPRECATED - DT-Prelim Calcs'!$C$7*IO106</f>
        <v>56.148919396049507</v>
      </c>
      <c r="IR106" s="57">
        <f>IQ106/'DEPRECATED - DT-Prelim Calcs'!$C$7*('DEPRECATED - DT-Prelim Calcs'!$C$8-'DEPRECATED - DT-Prelim Calcs'!$C$9)+'DEPRECATED - DT-Prelim Calcs'!$C$9</f>
        <v>2991.8727628685278</v>
      </c>
      <c r="IS106" s="57">
        <f t="shared" si="118"/>
        <v>43.333333333333321</v>
      </c>
      <c r="IT106" s="2">
        <f t="shared" si="168"/>
        <v>0.99579519204165001</v>
      </c>
      <c r="IU106" s="57">
        <f>IT106*'DEPRECATED - DT-Prelim Calcs'!$C$21/IO$2/'DEPRECATED - DT-Prelim Calcs'!$C$19/'DEPRECATED - DT-Prelim Calcs'!$C$18*3.39*'DEPRECATED - DT-Prelim Calcs'!$C$20</f>
        <v>25.773080821789936</v>
      </c>
      <c r="IV106" s="46">
        <f t="shared" si="169"/>
        <v>0</v>
      </c>
      <c r="IW106" s="57">
        <f>IU105*'DEPRECATED - DT-Prelim Calcs'!$C$11+IW105</f>
        <v>-370.90682417459175</v>
      </c>
      <c r="IX106" s="57">
        <f>IX105+0.5*IU106*'DEPRECATED - DT-Prelim Calcs'!$C$11^2+IW106*'DEPRECATED - DT-Prelim Calcs'!$C$11</f>
        <v>-189371.33648482471</v>
      </c>
      <c r="IY106" s="57">
        <f>MIN('Drive Train'!$F$35-IS105*'DEPRECATED - DT-Prelim Calcs'!$C$21*'Drive Train'!$F$39,IY105+IS$2)</f>
        <v>9.8000000000000007</v>
      </c>
      <c r="IZ106" s="57">
        <f>'Drive Train'!$F$35-IS106*'DEPRECATED - DT-Prelim Calcs'!$C$21*'Drive Train'!$F$39</f>
        <v>9.8000000000000007</v>
      </c>
      <c r="JA106" s="1">
        <f>IF(IX106&gt;='Drive Train'!$F$29,1,0)</f>
        <v>0</v>
      </c>
      <c r="JB106" s="57">
        <f t="shared" si="170"/>
        <v>48.148148148148138</v>
      </c>
      <c r="JC106" s="63">
        <f>JC105+'DEPRECATED - DT-Prelim Calcs'!$C$11</f>
        <v>408</v>
      </c>
      <c r="JD106" s="2">
        <f>JN106/'Drive Train'!$F$35</f>
        <v>0.77419354838709686</v>
      </c>
      <c r="JE106" s="46">
        <f>JL106*12*60/(PI() * 'Drive Train'!$F$15)/JD$2*JD106</f>
        <v>-63195.264235629016</v>
      </c>
      <c r="JF106" s="2">
        <f>('DEPRECATED - DT-Prelim Calcs'!$C$6*JD106-JE106)/('DEPRECATED - DT-Prelim Calcs'!$C$6*JD106)*'DEPRECATED - DT-Prelim Calcs'!$C$7*JD106</f>
        <v>30.440025364908578</v>
      </c>
      <c r="JG106" s="57">
        <f>JF106/'DEPRECATED - DT-Prelim Calcs'!$C$7*('DEPRECATED - DT-Prelim Calcs'!$C$8-'DEPRECATED - DT-Prelim Calcs'!$C$9)+'DEPRECATED - DT-Prelim Calcs'!$C$9</f>
        <v>1623.2208524140128</v>
      </c>
      <c r="JH106" s="57">
        <f t="shared" si="119"/>
        <v>46.666666666666657</v>
      </c>
      <c r="JI106" s="2">
        <f t="shared" si="171"/>
        <v>0.99579519204165001</v>
      </c>
      <c r="JJ106" s="57">
        <f>JI106*'DEPRECATED - DT-Prelim Calcs'!$C$21/JD$2/'DEPRECATED - DT-Prelim Calcs'!$C$19/'DEPRECATED - DT-Prelim Calcs'!$C$18*3.39*'DEPRECATED - DT-Prelim Calcs'!$C$20</f>
        <v>25.773080821789936</v>
      </c>
      <c r="JK106" s="46">
        <f t="shared" si="172"/>
        <v>0</v>
      </c>
      <c r="JL106" s="57">
        <f>JJ105*'DEPRECATED - DT-Prelim Calcs'!$C$11+JL105</f>
        <v>-199.45291572480085</v>
      </c>
      <c r="JM106" s="57">
        <f>JM105+0.5*JJ106*'DEPRECATED - DT-Prelim Calcs'!$C$11^2+JL106*'DEPRECATED - DT-Prelim Calcs'!$C$11</f>
        <v>-223033.7260686408</v>
      </c>
      <c r="JN106" s="57">
        <f>MIN('Drive Train'!$F$35-JH105*'DEPRECATED - DT-Prelim Calcs'!$C$21*'Drive Train'!$F$39,JN105+JH$2)</f>
        <v>9.6000000000000014</v>
      </c>
      <c r="JO106" s="57">
        <f>'Drive Train'!$F$35-JH106*'DEPRECATED - DT-Prelim Calcs'!$C$21*'Drive Train'!$F$39</f>
        <v>9.6000000000000014</v>
      </c>
      <c r="JP106" s="1">
        <f>IF(JM106&gt;='Drive Train'!$F$29,1,0)</f>
        <v>0</v>
      </c>
      <c r="JQ106" s="57">
        <f>MIN(JG106,'DEPRECATED - DT-Prelim Calcs'!$C$10)*'DEPRECATED - DT-Prelim Calcs'!$C$11*1000/60/60</f>
        <v>103.33333333333333</v>
      </c>
      <c r="JR106" s="63">
        <f>JR105+'DEPRECATED - DT-Prelim Calcs'!$C$11</f>
        <v>408</v>
      </c>
      <c r="JS106" s="2">
        <f>KC106/'Drive Train'!$F$35</f>
        <v>0.75806451612903225</v>
      </c>
      <c r="JT106" s="46">
        <f>KA106*12*60/(PI() * 'Drive Train'!$F$15)/JS$2*JS106</f>
        <v>11708.043325692346</v>
      </c>
      <c r="JU106" s="2">
        <f>('DEPRECATED - DT-Prelim Calcs'!$C$6*JS106-JT106)/('DEPRECATED - DT-Prelim Calcs'!$C$6*JS106)*'DEPRECATED - DT-Prelim Calcs'!$C$7*JS106</f>
        <v>-3.4669452693970535</v>
      </c>
      <c r="JV106" s="57">
        <f>JU106/'DEPRECATED - DT-Prelim Calcs'!$C$7*('DEPRECATED - DT-Prelim Calcs'!$C$8-'DEPRECATED - DT-Prelim Calcs'!$C$9)+'DEPRECATED - DT-Prelim Calcs'!$C$9</f>
        <v>-181.86808218408382</v>
      </c>
      <c r="JW106" s="57">
        <f t="shared" si="120"/>
        <v>-181.86808218408382</v>
      </c>
      <c r="JX106" s="2">
        <f t="shared" si="173"/>
        <v>-4.5976853122799213</v>
      </c>
      <c r="JY106" s="57">
        <f>JX106*'DEPRECATED - DT-Prelim Calcs'!$C$21/JS$2/'DEPRECATED - DT-Prelim Calcs'!$C$19/'DEPRECATED - DT-Prelim Calcs'!$C$18*3.39*'DEPRECATED - DT-Prelim Calcs'!$C$20</f>
        <v>-118.99687414999157</v>
      </c>
      <c r="JZ106" s="46">
        <f t="shared" si="174"/>
        <v>1</v>
      </c>
      <c r="KA106" s="57">
        <f>JY105*'DEPRECATED - DT-Prelim Calcs'!$C$11+KA105</f>
        <v>37.738406285010029</v>
      </c>
      <c r="KB106" s="57">
        <f>KB105+0.5*JY106*'DEPRECATED - DT-Prelim Calcs'!$C$11^2+KA106*'DEPRECATED - DT-Prelim Calcs'!$C$11</f>
        <v>-219427.38810268036</v>
      </c>
      <c r="KC106" s="57">
        <f>MIN('Drive Train'!$F$35-JW105*'DEPRECATED - DT-Prelim Calcs'!$C$21*'Drive Train'!$F$39,KC105+JW$2)</f>
        <v>9.4</v>
      </c>
      <c r="KD106" s="57">
        <f>'Drive Train'!$F$35-JW106*'DEPRECATED - DT-Prelim Calcs'!$C$21*'Drive Train'!$F$39</f>
        <v>23.312084931045028</v>
      </c>
      <c r="KE106" s="1">
        <f>IF(KB106&gt;='Drive Train'!$F$29,1,0)</f>
        <v>0</v>
      </c>
      <c r="KF106" s="57">
        <f>MIN(JV106,'DEPRECATED - DT-Prelim Calcs'!$C$10)*'DEPRECATED - DT-Prelim Calcs'!$C$11*1000/60/60</f>
        <v>-202.07564687120424</v>
      </c>
      <c r="KG106" s="63">
        <f>KG105+'DEPRECATED - DT-Prelim Calcs'!$C$11</f>
        <v>408</v>
      </c>
      <c r="KH106" s="2">
        <f>KR106/'Drive Train'!$F$35</f>
        <v>0.74193548387096786</v>
      </c>
      <c r="KI106" s="46">
        <f>KP106*12*60/(PI() * 'Drive Train'!$F$15)/KH$2*KH106</f>
        <v>-274336.92307283217</v>
      </c>
      <c r="KJ106" s="2">
        <f>('DEPRECATED - DT-Prelim Calcs'!$C$6*KH106-KI106)/('DEPRECATED - DT-Prelim Calcs'!$C$6*KH106)*'DEPRECATED - DT-Prelim Calcs'!$C$7*KH106</f>
        <v>125.83158883236271</v>
      </c>
      <c r="KK106" s="57">
        <f>KJ106/'DEPRECATED - DT-Prelim Calcs'!$C$7*('DEPRECATED - DT-Prelim Calcs'!$C$8-'DEPRECATED - DT-Prelim Calcs'!$C$9)+'DEPRECATED - DT-Prelim Calcs'!$C$9</f>
        <v>6701.5352063037908</v>
      </c>
      <c r="KL106" s="57">
        <f t="shared" si="121"/>
        <v>53.333333333333329</v>
      </c>
      <c r="KM106" s="2">
        <f t="shared" si="175"/>
        <v>0.99579519204165001</v>
      </c>
      <c r="KN106" s="57">
        <f>KM106*'DEPRECATED - DT-Prelim Calcs'!$C$21/KH$2/'DEPRECATED - DT-Prelim Calcs'!$C$19/'DEPRECATED - DT-Prelim Calcs'!$C$18*3.39*'DEPRECATED - DT-Prelim Calcs'!$C$20</f>
        <v>25.773080821789936</v>
      </c>
      <c r="KO106" s="46">
        <f t="shared" si="176"/>
        <v>0</v>
      </c>
      <c r="KP106" s="57">
        <f>KN105*'DEPRECATED - DT-Prelim Calcs'!$C$11+KP105</f>
        <v>-903.49036272022317</v>
      </c>
      <c r="KQ106" s="57">
        <f>KQ105+0.5*KN106*'DEPRECATED - DT-Prelim Calcs'!$C$11^2+KP106*'DEPRECATED - DT-Prelim Calcs'!$C$11</f>
        <v>-205654.89630295685</v>
      </c>
      <c r="KR106" s="57">
        <f>MIN('Drive Train'!$F$35-KL105*'DEPRECATED - DT-Prelim Calcs'!$C$21*'Drive Train'!$F$39,KR105+KL$2)</f>
        <v>9.2000000000000011</v>
      </c>
      <c r="KS106" s="57">
        <f>'Drive Train'!$F$35-KL106*'DEPRECATED - DT-Prelim Calcs'!$C$21*'Drive Train'!$F$39</f>
        <v>9.2000000000000011</v>
      </c>
      <c r="KT106" s="1">
        <f>IF(KQ106&gt;='Drive Train'!$F$29,1,0)</f>
        <v>0</v>
      </c>
      <c r="KU106" s="57">
        <f>MIN(KK106,'DEPRECATED - DT-Prelim Calcs'!$C$10)*'DEPRECATED - DT-Prelim Calcs'!$C$11*1000/60/60</f>
        <v>103.33333333333333</v>
      </c>
      <c r="KV106" s="63">
        <f>KV105+'DEPRECATED - DT-Prelim Calcs'!$C$11</f>
        <v>408</v>
      </c>
      <c r="KW106" s="2">
        <f>LG106/'Drive Train'!$F$35</f>
        <v>0.72580645161290325</v>
      </c>
      <c r="KX106" s="46">
        <f>LE106*12*60/(PI() * 'Drive Train'!$F$15)/KW$2*KW106</f>
        <v>-127007.03227337783</v>
      </c>
      <c r="KY106" s="2">
        <f>('DEPRECATED - DT-Prelim Calcs'!$C$6*KW106-KX106)/('DEPRECATED - DT-Prelim Calcs'!$C$6*KW106)*'DEPRECATED - DT-Prelim Calcs'!$C$7*KW106</f>
        <v>59.176388253610476</v>
      </c>
      <c r="KZ106" s="57">
        <f>KY106/'DEPRECATED - DT-Prelim Calcs'!$C$7*('DEPRECATED - DT-Prelim Calcs'!$C$8-'DEPRECATED - DT-Prelim Calcs'!$C$9)+'DEPRECATED - DT-Prelim Calcs'!$C$9</f>
        <v>3153.0446526714622</v>
      </c>
      <c r="LA106" s="57">
        <f t="shared" si="122"/>
        <v>56.666666666666664</v>
      </c>
      <c r="LB106" s="2">
        <f t="shared" si="177"/>
        <v>0.99579519204165001</v>
      </c>
      <c r="LC106" s="57">
        <f>LB106*'DEPRECATED - DT-Prelim Calcs'!$C$21/KW$2/'DEPRECATED - DT-Prelim Calcs'!$C$19/'DEPRECATED - DT-Prelim Calcs'!$C$18*3.39*'DEPRECATED - DT-Prelim Calcs'!$C$20</f>
        <v>25.773080821789936</v>
      </c>
      <c r="LD106" s="46">
        <f t="shared" si="178"/>
        <v>0</v>
      </c>
      <c r="LE106" s="57">
        <f>LC105*'DEPRECATED - DT-Prelim Calcs'!$C$11+LE105</f>
        <v>-427.57504207955537</v>
      </c>
      <c r="LF106" s="57">
        <f>LF105+0.5*LC106*'DEPRECATED - DT-Prelim Calcs'!$C$11^2+LE106*'DEPRECATED - DT-Prelim Calcs'!$C$11</f>
        <v>-211916.42129351792</v>
      </c>
      <c r="LG106" s="57">
        <f>MIN('Drive Train'!$F$35-LA105*'DEPRECATED - DT-Prelim Calcs'!$C$21*'Drive Train'!$F$39,LG105+LA$2)</f>
        <v>9</v>
      </c>
      <c r="LH106" s="57">
        <f>'Drive Train'!$F$35-LA106*'DEPRECATED - DT-Prelim Calcs'!$C$21*'Drive Train'!$F$39</f>
        <v>9</v>
      </c>
      <c r="LI106" s="1">
        <f>IF(LF106&gt;='Drive Train'!$F$29,1,0)</f>
        <v>0</v>
      </c>
      <c r="LJ106" s="57">
        <f>MIN(KZ106,'DEPRECATED - DT-Prelim Calcs'!$C$10)*'DEPRECATED - DT-Prelim Calcs'!$C$11*1000/60/60</f>
        <v>103.33333333333333</v>
      </c>
      <c r="LK106" s="63">
        <f>LK105+'DEPRECATED - DT-Prelim Calcs'!$C$11</f>
        <v>408</v>
      </c>
      <c r="LL106" s="2">
        <f>LV106/'Drive Train'!$F$35</f>
        <v>0.70967741935483875</v>
      </c>
      <c r="LM106" s="46">
        <f>LT106*12*60/(PI() * 'Drive Train'!$F$15)/LL$2*LL106</f>
        <v>-55909.943616166223</v>
      </c>
      <c r="LN106" s="2">
        <f>('DEPRECATED - DT-Prelim Calcs'!$C$6*LL106-LM106)/('DEPRECATED - DT-Prelim Calcs'!$C$6*LL106)*'DEPRECATED - DT-Prelim Calcs'!$C$7*LL106</f>
        <v>26.990428418348834</v>
      </c>
      <c r="LO106" s="57">
        <f>LN106/'DEPRECATED - DT-Prelim Calcs'!$C$7*('DEPRECATED - DT-Prelim Calcs'!$C$8-'DEPRECATED - DT-Prelim Calcs'!$C$9)+'DEPRECATED - DT-Prelim Calcs'!$C$9</f>
        <v>1439.576334470604</v>
      </c>
      <c r="LP106" s="57">
        <f t="shared" si="123"/>
        <v>60</v>
      </c>
      <c r="LQ106" s="2">
        <f t="shared" si="179"/>
        <v>0.99579519204165001</v>
      </c>
      <c r="LR106" s="57">
        <f>LQ106*'DEPRECATED - DT-Prelim Calcs'!$C$21/LL$2/'DEPRECATED - DT-Prelim Calcs'!$C$19/'DEPRECATED - DT-Prelim Calcs'!$C$18*3.39*'DEPRECATED - DT-Prelim Calcs'!$C$20</f>
        <v>25.773080821789936</v>
      </c>
      <c r="LS106" s="46">
        <f t="shared" si="180"/>
        <v>0</v>
      </c>
      <c r="LT106" s="57">
        <f>LR105*'DEPRECATED - DT-Prelim Calcs'!$C$11+LT105</f>
        <v>-192.50121304846118</v>
      </c>
      <c r="LU106" s="57">
        <f>LU105+0.5*LR106*'DEPRECATED - DT-Prelim Calcs'!$C$11^2+LT106*'DEPRECATED - DT-Prelim Calcs'!$C$11</f>
        <v>-205468.68250897917</v>
      </c>
      <c r="LV106" s="57">
        <f>MIN('Drive Train'!$F$35-LP105*'DEPRECATED - DT-Prelim Calcs'!$C$21*'Drive Train'!$F$39,LV105+LP$2)</f>
        <v>8.8000000000000007</v>
      </c>
      <c r="LW106" s="57">
        <f>'Drive Train'!$F$35-LP106*'DEPRECATED - DT-Prelim Calcs'!$C$21*'Drive Train'!$F$39</f>
        <v>8.8000000000000007</v>
      </c>
      <c r="LX106" s="1">
        <f>IF(LU106&gt;='Drive Train'!$F$29,1,0)</f>
        <v>0</v>
      </c>
      <c r="LY106" s="57">
        <f>MIN(LO106,'DEPRECATED - DT-Prelim Calcs'!$C$10)*'DEPRECATED - DT-Prelim Calcs'!$C$11*1000/60/60</f>
        <v>103.33333333333333</v>
      </c>
      <c r="LZ106" s="63">
        <f>LZ105+'DEPRECATED - DT-Prelim Calcs'!$C$11</f>
        <v>408</v>
      </c>
    </row>
    <row r="107" spans="18:338" x14ac:dyDescent="0.2">
      <c r="R107" s="63">
        <f>R106+'DEPRECATED - DT-Prelim Calcs'!$C$11</f>
        <v>412</v>
      </c>
      <c r="S107" s="2">
        <f>AG107/'Drive Train'!$F$35</f>
        <v>0</v>
      </c>
      <c r="T107" s="46">
        <f>AE107*12*60/(PI() * 'Drive Train'!$F$15)/S$2*ABS(S107)</f>
        <v>0</v>
      </c>
      <c r="U107" s="2">
        <f>IF(OR(AD106=1,AND($C$32=Motors!$C$32,'DEPRECATED - DT-Prelim Calcs'!AI106=1)),0,IF(AG107=0,-(V106+$C$9)/($C$8-$C$9)*$C$7,($C$6*S107-T107)/($C$6*S107)*$C$7*S107))</f>
        <v>0</v>
      </c>
      <c r="V107" s="57">
        <f>IF(AND(AD106=1,AI106=1),0,ABS(U107/$C$7*($C$8-$C$9)+$C$9) *'Drive Train'!$AA$49 + V106*(1-'Drive Train'!$AA$49))</f>
        <v>0</v>
      </c>
      <c r="W107" s="57">
        <f t="shared" si="96"/>
        <v>0</v>
      </c>
      <c r="X107" s="2">
        <f>MAX(MIN(IF(AND(AI106=1,AG107&lt;0),-1,1)*(W107-$C$9)/($C$8-$C$9)*$C$7-$C$29*AE107/T$2 -  AI106*$C$29/2,X$2),MAX(X$4:X106)*-1)</f>
        <v>-0.2458281045106315</v>
      </c>
      <c r="Y107" s="57">
        <f t="shared" si="97"/>
        <v>0</v>
      </c>
      <c r="Z107" s="57">
        <f t="shared" si="98"/>
        <v>0</v>
      </c>
      <c r="AA107" s="57">
        <f t="shared" si="99"/>
        <v>0</v>
      </c>
      <c r="AB107" s="57" t="e">
        <f t="shared" si="100"/>
        <v>#N/A</v>
      </c>
      <c r="AC107" s="46">
        <f t="shared" si="124"/>
        <v>1</v>
      </c>
      <c r="AD107" s="1">
        <f t="shared" si="101"/>
        <v>1</v>
      </c>
      <c r="AE107" s="57">
        <f t="shared" si="102"/>
        <v>0</v>
      </c>
      <c r="AF107" s="57" t="e">
        <f t="shared" si="103"/>
        <v>#N/A</v>
      </c>
      <c r="AG107" s="57">
        <f>IF(AI106=0,MIN('Drive Train'!$F$35-W106*$C$21*'Drive Train'!$F$39,AG106+W$2)-$C$3,IF(AE106-1&lt;=0,0,IF($C$32=Motors!$C$30,MAX(MAX(AG$4:AG106)*-1,AG106-W$2),MAX(0,MAX(AG$4:AG106)*-1,AG106-W$2))))</f>
        <v>0</v>
      </c>
      <c r="AH107" s="57">
        <f>'Drive Train'!$F$35-ABS(W107)*'DEPRECATED - DT-Prelim Calcs'!$C$21*'Drive Train'!$F$39</f>
        <v>12.4</v>
      </c>
      <c r="AI107" s="1">
        <f>IF(AJ107&gt;='Drive Train'!$F$29,1,0)</f>
        <v>1</v>
      </c>
      <c r="AJ107" s="57">
        <f>AJ106+0.5*Y107*'DEPRECATED - DT-Prelim Calcs'!$C$11^2+AE107*'DEPRECATED - DT-Prelim Calcs'!$C$11</f>
        <v>784.33981740885292</v>
      </c>
      <c r="AK107" s="57">
        <f t="shared" si="181"/>
        <v>0</v>
      </c>
      <c r="AL107" s="63">
        <f>AL106+'DEPRECATED - DT-Prelim Calcs'!$C$11</f>
        <v>412</v>
      </c>
      <c r="AM107" s="2">
        <f>AW107/'Drive Train'!$F$35</f>
        <v>0.90171798760378674</v>
      </c>
      <c r="AN107" s="46">
        <f>AU107*12*60/(PI() * 'Drive Train'!$F$15)/AM$2*AM107</f>
        <v>4074.5129711547534</v>
      </c>
      <c r="AO107" s="2">
        <f>('DEPRECATED - DT-Prelim Calcs'!$C$6*AM107-AN107)/('DEPRECATED - DT-Prelim Calcs'!$C$6*AM107)*'DEPRECATED - DT-Prelim Calcs'!$C$7*AM107</f>
        <v>0.3308183500345151</v>
      </c>
      <c r="AP107" s="57">
        <f>AO107/'DEPRECATED - DT-Prelim Calcs'!$C$7*('DEPRECATED - DT-Prelim Calcs'!$C$8-'DEPRECATED - DT-Prelim Calcs'!$C$9)+'DEPRECATED - DT-Prelim Calcs'!$C$9</f>
        <v>20.311615896028336</v>
      </c>
      <c r="AQ107" s="57">
        <f t="shared" si="105"/>
        <v>20.311615896028336</v>
      </c>
      <c r="AR107" s="2">
        <f t="shared" si="125"/>
        <v>7.7474693327417299E-12</v>
      </c>
      <c r="AS107" s="57">
        <f>AR107*'DEPRECATED - DT-Prelim Calcs'!$C$21/AM$2/'DEPRECATED - DT-Prelim Calcs'!$C$19/'DEPRECATED - DT-Prelim Calcs'!$C$18*3.39*'DEPRECATED - DT-Prelim Calcs'!$C$20</f>
        <v>5.6145403557288094E-11</v>
      </c>
      <c r="AT107" s="46">
        <f t="shared" si="126"/>
        <v>0</v>
      </c>
      <c r="AU107" s="57">
        <f>AS106*'DEPRECATED - DT-Prelim Calcs'!$C$11+AU106</f>
        <v>39.432321268672752</v>
      </c>
      <c r="AV107" s="57">
        <f>AV106+0.5*AS107*'DEPRECATED - DT-Prelim Calcs'!$C$11^2+AU107*'DEPRECATED - DT-Prelim Calcs'!$C$11</f>
        <v>16201.502798109092</v>
      </c>
      <c r="AW107" s="57">
        <f>MIN('Drive Train'!$F$35-AQ106*'DEPRECATED - DT-Prelim Calcs'!$C$21*'Drive Train'!$F$39,AW106+AQ$2)</f>
        <v>11.181303046286956</v>
      </c>
      <c r="AX107" s="57">
        <f>'Drive Train'!$F$35-AQ107*'DEPRECATED - DT-Prelim Calcs'!$C$21*'Drive Train'!$F$39</f>
        <v>11.1813030462383</v>
      </c>
      <c r="AY107" s="1">
        <f>IF(AV107&gt;='Drive Train'!$F$29,1,0)</f>
        <v>1</v>
      </c>
      <c r="AZ107" s="57">
        <f t="shared" si="127"/>
        <v>22.568462106698153</v>
      </c>
      <c r="BA107" s="63">
        <f>BA106+'DEPRECATED - DT-Prelim Calcs'!$C$11</f>
        <v>412</v>
      </c>
      <c r="BB107" s="2">
        <f>BL107/'Drive Train'!$F$35</f>
        <v>1.2947645110433195</v>
      </c>
      <c r="BC107" s="46">
        <f>BJ107*12*60/(PI() * 'Drive Train'!$F$15)/BB$2*BB107</f>
        <v>-4259.0909491105194</v>
      </c>
      <c r="BD107" s="2">
        <f>('DEPRECATED - DT-Prelim Calcs'!$C$6*BB107-BC107)/('DEPRECATED - DT-Prelim Calcs'!$C$6*BB107)*'DEPRECATED - DT-Prelim Calcs'!$C$7*BB107</f>
        <v>5.046162806953304</v>
      </c>
      <c r="BE107" s="57">
        <f>BD107/'DEPRECATED - DT-Prelim Calcs'!$C$7*('DEPRECATED - DT-Prelim Calcs'!$C$8-'DEPRECATED - DT-Prelim Calcs'!$C$9)+'DEPRECATED - DT-Prelim Calcs'!$C$9</f>
        <v>271.34011955689164</v>
      </c>
      <c r="BF107" s="57">
        <f t="shared" si="106"/>
        <v>93</v>
      </c>
      <c r="BG107" s="2">
        <f t="shared" si="128"/>
        <v>1.9370342982107338</v>
      </c>
      <c r="BH107" s="57">
        <f>BG107*'DEPRECATED - DT-Prelim Calcs'!$C$21/BB$2/'DEPRECATED - DT-Prelim Calcs'!$C$19/'DEPRECATED - DT-Prelim Calcs'!$C$18*3.39*'DEPRECATED - DT-Prelim Calcs'!$C$20</f>
        <v>20.276476817914197</v>
      </c>
      <c r="BI107" s="46">
        <f t="shared" si="129"/>
        <v>0</v>
      </c>
      <c r="BJ107" s="57">
        <f>BH106*'DEPRECATED - DT-Prelim Calcs'!$C$11+BJ106</f>
        <v>-19.873422069853603</v>
      </c>
      <c r="BK107" s="57">
        <f>BK106+0.5*BH107*'DEPRECATED - DT-Prelim Calcs'!$C$11^2+BJ107*'DEPRECATED - DT-Prelim Calcs'!$C$11</f>
        <v>8554.0841446848899</v>
      </c>
      <c r="BL107" s="57">
        <f>MIN('Drive Train'!$F$35-BF106*'DEPRECATED - DT-Prelim Calcs'!$C$21*'Drive Train'!$F$39,BL106+BF$2)</f>
        <v>16.055079936937162</v>
      </c>
      <c r="BM107" s="57">
        <f>'Drive Train'!$F$35-BF107*'DEPRECATED - DT-Prelim Calcs'!$C$21*'Drive Train'!$F$39</f>
        <v>6.82</v>
      </c>
      <c r="BN107" s="1">
        <f>IF(BK107&gt;='Drive Train'!$F$29,1,0)</f>
        <v>1</v>
      </c>
      <c r="BO107" s="57">
        <f t="shared" si="130"/>
        <v>103.33333333333333</v>
      </c>
      <c r="BP107" s="63">
        <f>BP106+'DEPRECATED - DT-Prelim Calcs'!$C$11</f>
        <v>412</v>
      </c>
      <c r="BQ107" s="2">
        <f>CA107/'Drive Train'!$F$35</f>
        <v>0.65141290881340852</v>
      </c>
      <c r="BR107" s="46">
        <f>BY107*12*60/(PI() * 'Drive Train'!$F$15)/BQ$2*BQ107</f>
        <v>10063.814507132203</v>
      </c>
      <c r="BS107" s="2">
        <f>('DEPRECATED - DT-Prelim Calcs'!$C$6*BQ107-BR107)/('DEPRECATED - DT-Prelim Calcs'!$C$6*BQ107)*'DEPRECATED - DT-Prelim Calcs'!$C$7*BQ107</f>
        <v>-2.9805250890446033</v>
      </c>
      <c r="BT107" s="57">
        <f>BS107/'DEPRECATED - DT-Prelim Calcs'!$C$7*('DEPRECATED - DT-Prelim Calcs'!$C$8-'DEPRECATED - DT-Prelim Calcs'!$C$9)+'DEPRECATED - DT-Prelim Calcs'!$C$9</f>
        <v>-155.9727671885571</v>
      </c>
      <c r="BU107" s="57">
        <f t="shared" si="107"/>
        <v>-155.9727671885571</v>
      </c>
      <c r="BV107" s="2">
        <f t="shared" si="131"/>
        <v>-4.111598732581986</v>
      </c>
      <c r="BW107" s="57">
        <f>BV107*'DEPRECATED - DT-Prelim Calcs'!$C$21/BQ$2/'DEPRECATED - DT-Prelim Calcs'!$C$19/'DEPRECATED - DT-Prelim Calcs'!$C$18*3.39*'DEPRECATED - DT-Prelim Calcs'!$C$20</f>
        <v>-56.282253429583236</v>
      </c>
      <c r="BX107" s="46">
        <f t="shared" si="132"/>
        <v>1</v>
      </c>
      <c r="BY107" s="57">
        <f>BW106*'DEPRECATED - DT-Prelim Calcs'!$C$11+BY106</f>
        <v>71.375181039591126</v>
      </c>
      <c r="BZ107" s="57">
        <f>BZ106+0.5*BW107*'DEPRECATED - DT-Prelim Calcs'!$C$11^2+BY107*'DEPRECATED - DT-Prelim Calcs'!$C$11</f>
        <v>-9366.6448615096251</v>
      </c>
      <c r="CA107" s="57">
        <f>MIN('Drive Train'!$F$35-BU106*'DEPRECATED - DT-Prelim Calcs'!$C$21*'Drive Train'!$F$39,CA106+BU$2)</f>
        <v>8.0775200692862654</v>
      </c>
      <c r="CB107" s="57">
        <f>'Drive Train'!$F$35-BU107*'DEPRECATED - DT-Prelim Calcs'!$C$21*'Drive Train'!$F$39</f>
        <v>21.758366031313425</v>
      </c>
      <c r="CC107" s="1">
        <f>IF(BZ107&gt;='Drive Train'!$F$29,1,0)</f>
        <v>0</v>
      </c>
      <c r="CD107" s="57">
        <f t="shared" si="133"/>
        <v>-173.30307465395234</v>
      </c>
      <c r="CE107" s="63">
        <f>CE106+'DEPRECATED - DT-Prelim Calcs'!$C$11</f>
        <v>412</v>
      </c>
      <c r="CF107" s="2">
        <f>CP107/'Drive Train'!$F$35</f>
        <v>2.2425064190198385</v>
      </c>
      <c r="CG107" s="46">
        <f>CN107*12*60/(PI() * 'Drive Train'!$F$15)/CF$2*CF107</f>
        <v>-215793.22683372931</v>
      </c>
      <c r="CH107" s="2">
        <f>('DEPRECATED - DT-Prelim Calcs'!$C$6*CF107-CG107)/('DEPRECATED - DT-Prelim Calcs'!$C$6*CF107)*'DEPRECATED - DT-Prelim Calcs'!$C$7*CF107</f>
        <v>102.97698768734017</v>
      </c>
      <c r="CI107" s="57">
        <f>CH107/'DEPRECATED - DT-Prelim Calcs'!$C$7*('DEPRECATED - DT-Prelim Calcs'!$C$8-'DEPRECATED - DT-Prelim Calcs'!$C$9)+'DEPRECATED - DT-Prelim Calcs'!$C$9</f>
        <v>5484.8359005335042</v>
      </c>
      <c r="CJ107" s="57">
        <f t="shared" si="108"/>
        <v>93</v>
      </c>
      <c r="CK107" s="2">
        <f t="shared" si="134"/>
        <v>1.5241763143494644</v>
      </c>
      <c r="CL107" s="57">
        <f>CK107*'DEPRECATED - DT-Prelim Calcs'!$C$21/CF$2/'DEPRECATED - DT-Prelim Calcs'!$C$19/'DEPRECATED - DT-Prelim Calcs'!$C$18*3.39*'DEPRECATED - DT-Prelim Calcs'!$C$20</f>
        <v>25.773080821789936</v>
      </c>
      <c r="CM107" s="46">
        <f t="shared" si="135"/>
        <v>0</v>
      </c>
      <c r="CN107" s="57">
        <f>CL106*'DEPRECATED - DT-Prelim Calcs'!$C$11+CN106</f>
        <v>-359.89407844922613</v>
      </c>
      <c r="CO107" s="57">
        <f>CO106+0.5*CL107*'DEPRECATED - DT-Prelim Calcs'!$C$11^2+CN107*'DEPRECATED - DT-Prelim Calcs'!$C$11</f>
        <v>-34945.983276976287</v>
      </c>
      <c r="CP107" s="57">
        <f>MIN('Drive Train'!$F$35-CJ106*'DEPRECATED - DT-Prelim Calcs'!$C$21*'Drive Train'!$F$39,CP106+CJ$2)</f>
        <v>27.807079595845998</v>
      </c>
      <c r="CQ107" s="57">
        <f>'Drive Train'!$F$35-CJ107*'DEPRECATED - DT-Prelim Calcs'!$C$21*'Drive Train'!$F$39</f>
        <v>6.82</v>
      </c>
      <c r="CR107" s="1">
        <f>IF(CO107&gt;='Drive Train'!$F$29,1,0)</f>
        <v>0</v>
      </c>
      <c r="CS107" s="57">
        <f t="shared" si="136"/>
        <v>103.33333333333333</v>
      </c>
      <c r="CT107" s="63">
        <f>CT106+'DEPRECATED - DT-Prelim Calcs'!$C$11</f>
        <v>412</v>
      </c>
      <c r="CU107" s="2">
        <f>DE107/'Drive Train'!$F$35</f>
        <v>2.4029538639432308</v>
      </c>
      <c r="CV107" s="46">
        <f>DC107*12*60/(PI() * 'Drive Train'!$F$15)/CU$2*CU107</f>
        <v>-396342.43775010481</v>
      </c>
      <c r="CW107" s="2">
        <f>('DEPRECATED - DT-Prelim Calcs'!$C$6*CU107-CV107)/('DEPRECATED - DT-Prelim Calcs'!$C$6*CU107)*'DEPRECATED - DT-Prelim Calcs'!$C$7*CU107</f>
        <v>185.00036364845454</v>
      </c>
      <c r="CX107" s="57">
        <f>CW107/'DEPRECATED - DT-Prelim Calcs'!$C$7*('DEPRECATED - DT-Prelim Calcs'!$C$8-'DEPRECATED - DT-Prelim Calcs'!$C$9)+'DEPRECATED - DT-Prelim Calcs'!$C$9</f>
        <v>9851.4745460982249</v>
      </c>
      <c r="CY107" s="57">
        <f t="shared" si="109"/>
        <v>93</v>
      </c>
      <c r="CZ107" s="2">
        <f t="shared" si="137"/>
        <v>1.2803081040535502</v>
      </c>
      <c r="DA107" s="57">
        <f>CZ107*'DEPRECATED - DT-Prelim Calcs'!$C$21/CU$2/'DEPRECATED - DT-Prelim Calcs'!$C$19/'DEPRECATED - DT-Prelim Calcs'!$C$18*3.39*'DEPRECATED - DT-Prelim Calcs'!$C$20</f>
        <v>25.773080821789936</v>
      </c>
      <c r="DB107" s="46">
        <f t="shared" si="138"/>
        <v>0</v>
      </c>
      <c r="DC107" s="57">
        <f>DA106*'DEPRECATED - DT-Prelim Calcs'!$C$11+DC106</f>
        <v>-518.17328223619018</v>
      </c>
      <c r="DD107" s="57">
        <f>DD106+0.5*DA107*'DEPRECATED - DT-Prelim Calcs'!$C$11^2+DC107*'DEPRECATED - DT-Prelim Calcs'!$C$11</f>
        <v>-67844.509430615057</v>
      </c>
      <c r="DE107" s="57">
        <f>MIN('Drive Train'!$F$35-CY106*'DEPRECATED - DT-Prelim Calcs'!$C$21*'Drive Train'!$F$39,DE106+CY$2)</f>
        <v>29.796627912896064</v>
      </c>
      <c r="DF107" s="57">
        <f>'Drive Train'!$F$35-CY107*'DEPRECATED - DT-Prelim Calcs'!$C$21*'Drive Train'!$F$39</f>
        <v>6.82</v>
      </c>
      <c r="DG107" s="1">
        <f>IF(DD107&gt;='Drive Train'!$F$29,1,0)</f>
        <v>0</v>
      </c>
      <c r="DH107" s="57">
        <f t="shared" si="139"/>
        <v>103.33333333333333</v>
      </c>
      <c r="DI107" s="63">
        <f>DI106+'DEPRECATED - DT-Prelim Calcs'!$C$11</f>
        <v>412</v>
      </c>
      <c r="DJ107" s="2">
        <f>DT107/'Drive Train'!$F$35</f>
        <v>2.3547192596369548</v>
      </c>
      <c r="DK107" s="46">
        <f>DR107*12*60/(PI() * 'Drive Train'!$F$15)/DJ$2*DJ107</f>
        <v>-527028.28448525746</v>
      </c>
      <c r="DL107" s="2">
        <f>('DEPRECATED - DT-Prelim Calcs'!$C$6*DJ107-DK107)/('DEPRECATED - DT-Prelim Calcs'!$C$6*DJ107)*'DEPRECATED - DT-Prelim Calcs'!$C$7*DJ107</f>
        <v>243.97471686965949</v>
      </c>
      <c r="DM107" s="57">
        <f>DL107/'DEPRECATED - DT-Prelim Calcs'!$C$7*('DEPRECATED - DT-Prelim Calcs'!$C$8-'DEPRECATED - DT-Prelim Calcs'!$C$9)+'DEPRECATED - DT-Prelim Calcs'!$C$9</f>
        <v>12991.063557832909</v>
      </c>
      <c r="DN107" s="57">
        <f t="shared" si="110"/>
        <v>93</v>
      </c>
      <c r="DO107" s="2">
        <f t="shared" si="140"/>
        <v>1.1037138828047846</v>
      </c>
      <c r="DP107" s="57">
        <f>DO107*'DEPRECATED - DT-Prelim Calcs'!$C$21/DJ$2/'DEPRECATED - DT-Prelim Calcs'!$C$19/'DEPRECATED - DT-Prelim Calcs'!$C$18*3.39*'DEPRECATED - DT-Prelim Calcs'!$C$20</f>
        <v>25.773080821789936</v>
      </c>
      <c r="DQ107" s="46">
        <f t="shared" si="141"/>
        <v>0</v>
      </c>
      <c r="DR107" s="57">
        <f>DP106*'DEPRECATED - DT-Prelim Calcs'!$C$11+DR106</f>
        <v>-606.15915800927314</v>
      </c>
      <c r="DS107" s="57">
        <f>DS106+0.5*DP107*'DEPRECATED - DT-Prelim Calcs'!$C$11^2+DR107*'DEPRECATED - DT-Prelim Calcs'!$C$11</f>
        <v>-109915.78885486089</v>
      </c>
      <c r="DT107" s="57">
        <f>MIN('Drive Train'!$F$35-DN106*'DEPRECATED - DT-Prelim Calcs'!$C$21*'Drive Train'!$F$39,DT106+DN$2)</f>
        <v>29.19851881949824</v>
      </c>
      <c r="DU107" s="57">
        <f>'Drive Train'!$F$35-DN107*'DEPRECATED - DT-Prelim Calcs'!$C$21*'Drive Train'!$F$39</f>
        <v>6.82</v>
      </c>
      <c r="DV107" s="1">
        <f>IF(DS107&gt;='Drive Train'!$F$29,1,0)</f>
        <v>0</v>
      </c>
      <c r="DW107" s="57">
        <f t="shared" si="142"/>
        <v>103.33333333333333</v>
      </c>
      <c r="DX107" s="63">
        <f>DX106+'DEPRECATED - DT-Prelim Calcs'!$C$11</f>
        <v>412</v>
      </c>
      <c r="DY107" s="2">
        <f>EI107/'Drive Train'!$F$35</f>
        <v>0.55000000000000004</v>
      </c>
      <c r="DZ107" s="46">
        <f>EG107*12*60/(PI() * 'Drive Train'!$F$15)/DY$2*DY107</f>
        <v>-109824.99039826942</v>
      </c>
      <c r="EA107" s="2">
        <f>('DEPRECATED - DT-Prelim Calcs'!$C$6*DY107-DZ107)/('DEPRECATED - DT-Prelim Calcs'!$C$6*DY107)*'DEPRECATED - DT-Prelim Calcs'!$C$7*DY107</f>
        <v>50.98370391366403</v>
      </c>
      <c r="EB107" s="57">
        <f>EA107/'DEPRECATED - DT-Prelim Calcs'!$C$7*('DEPRECATED - DT-Prelim Calcs'!$C$8-'DEPRECATED - DT-Prelim Calcs'!$C$9)+'DEPRECATED - DT-Prelim Calcs'!$C$9</f>
        <v>2716.8946938270101</v>
      </c>
      <c r="EC107" s="57">
        <f t="shared" si="111"/>
        <v>93</v>
      </c>
      <c r="ED107" s="2">
        <f t="shared" si="143"/>
        <v>0.96993038185874991</v>
      </c>
      <c r="EE107" s="57">
        <f>ED107*'DEPRECATED - DT-Prelim Calcs'!$C$21/DY$2/'DEPRECATED - DT-Prelim Calcs'!$C$19/'DEPRECATED - DT-Prelim Calcs'!$C$18*3.39*'DEPRECATED - DT-Prelim Calcs'!$C$20</f>
        <v>25.773080821789936</v>
      </c>
      <c r="EF107" s="46">
        <f t="shared" si="144"/>
        <v>0</v>
      </c>
      <c r="EG107" s="57">
        <f>EE106*'DEPRECATED - DT-Prelim Calcs'!$C$11+EG106</f>
        <v>-475.24157440189083</v>
      </c>
      <c r="EH107" s="57">
        <f>EH106+0.5*EE107*'DEPRECATED - DT-Prelim Calcs'!$C$11^2+EG107*'DEPRECATED - DT-Prelim Calcs'!$C$11</f>
        <v>-206637.24310167559</v>
      </c>
      <c r="EI107" s="57">
        <f>MIN('Drive Train'!$F$35-EC106*'DEPRECATED - DT-Prelim Calcs'!$C$21*'Drive Train'!$F$39,EI106+EC$2)</f>
        <v>6.82</v>
      </c>
      <c r="EJ107" s="57">
        <f>'Drive Train'!$F$35-EC107*'DEPRECATED - DT-Prelim Calcs'!$C$21*'Drive Train'!$F$39</f>
        <v>6.82</v>
      </c>
      <c r="EK107" s="1">
        <f>IF(EH107&gt;='Drive Train'!$F$29,1,0)</f>
        <v>0</v>
      </c>
      <c r="EL107" s="57">
        <f t="shared" si="145"/>
        <v>103.33333333333333</v>
      </c>
      <c r="EM107" s="63">
        <f>EM106+'DEPRECATED - DT-Prelim Calcs'!$C$11</f>
        <v>412</v>
      </c>
      <c r="EN107" s="2">
        <f>EX107/'Drive Train'!$F$35</f>
        <v>3.2976297315023557</v>
      </c>
      <c r="EO107" s="46">
        <f>EV107*12*60/(PI() * 'Drive Train'!$F$15)/EN$2*EN107</f>
        <v>-2085321.0928516022</v>
      </c>
      <c r="EP107" s="2">
        <f>('DEPRECATED - DT-Prelim Calcs'!$C$6*EN107-EO107)/('DEPRECATED - DT-Prelim Calcs'!$C$6*EN107)*'DEPRECATED - DT-Prelim Calcs'!$C$7*EN107</f>
        <v>950.8410650961406</v>
      </c>
      <c r="EQ107" s="57">
        <f>EP107/'DEPRECATED - DT-Prelim Calcs'!$C$7*('DEPRECATED - DT-Prelim Calcs'!$C$8-'DEPRECATED - DT-Prelim Calcs'!$C$9)+'DEPRECATED - DT-Prelim Calcs'!$C$9</f>
        <v>50622.164170885822</v>
      </c>
      <c r="ER107" s="57">
        <f t="shared" si="112"/>
        <v>93</v>
      </c>
      <c r="ES107" s="2">
        <f t="shared" si="146"/>
        <v>0.86507304327942547</v>
      </c>
      <c r="ET107" s="57">
        <f>ES107*'DEPRECATED - DT-Prelim Calcs'!$C$21/EN$2/'DEPRECATED - DT-Prelim Calcs'!$C$19/'DEPRECATED - DT-Prelim Calcs'!$C$18*3.39*'DEPRECATED - DT-Prelim Calcs'!$C$20</f>
        <v>25.773080821789936</v>
      </c>
      <c r="EU107" s="46">
        <f t="shared" si="147"/>
        <v>0</v>
      </c>
      <c r="EV107" s="57">
        <f>ET106*'DEPRECATED - DT-Prelim Calcs'!$C$11+EV106</f>
        <v>-1342.3297122824602</v>
      </c>
      <c r="EW107" s="57">
        <f>EW106+0.5*ET107*'DEPRECATED - DT-Prelim Calcs'!$C$11^2+EV107*'DEPRECATED - DT-Prelim Calcs'!$C$11</f>
        <v>-229903.36950958497</v>
      </c>
      <c r="EX107" s="57">
        <f>MIN('Drive Train'!$F$35-ER106*'DEPRECATED - DT-Prelim Calcs'!$C$21*'Drive Train'!$F$39,EX106+ER$2)</f>
        <v>40.890608670629213</v>
      </c>
      <c r="EY107" s="57">
        <f>'Drive Train'!$F$35-ER107*'DEPRECATED - DT-Prelim Calcs'!$C$21*'Drive Train'!$F$39</f>
        <v>6.82</v>
      </c>
      <c r="EZ107" s="1">
        <f>IF(EW107&gt;='Drive Train'!$F$29,1,0)</f>
        <v>0</v>
      </c>
      <c r="FA107" s="57">
        <f t="shared" si="148"/>
        <v>103.33333333333333</v>
      </c>
      <c r="FB107" s="63">
        <f>FB106+'DEPRECATED - DT-Prelim Calcs'!$C$11</f>
        <v>412</v>
      </c>
      <c r="FC107" s="2">
        <f>FM107/'Drive Train'!$F$35</f>
        <v>0.55000000000000004</v>
      </c>
      <c r="FD107" s="46">
        <f>FK107*12*60/(PI() * 'Drive Train'!$F$15)/FC$2*FC107</f>
        <v>-205196.62394802514</v>
      </c>
      <c r="FE107" s="2">
        <f>('DEPRECATED - DT-Prelim Calcs'!$C$6*FC107-FD107)/('DEPRECATED - DT-Prelim Calcs'!$C$6*FC107)*'DEPRECATED - DT-Prelim Calcs'!$C$7*FC107</f>
        <v>94.106712704454125</v>
      </c>
      <c r="FF107" s="57">
        <f>FE107/'DEPRECATED - DT-Prelim Calcs'!$C$7*('DEPRECATED - DT-Prelim Calcs'!$C$8-'DEPRECATED - DT-Prelim Calcs'!$C$9)+'DEPRECATED - DT-Prelim Calcs'!$C$9</f>
        <v>5012.6133775856697</v>
      </c>
      <c r="FG107" s="57">
        <f t="shared" si="113"/>
        <v>93</v>
      </c>
      <c r="FH107" s="2">
        <f t="shared" si="149"/>
        <v>0.78067567320338405</v>
      </c>
      <c r="FI107" s="57">
        <f>FH107*'DEPRECATED - DT-Prelim Calcs'!$C$21/FC$2/'DEPRECATED - DT-Prelim Calcs'!$C$19/'DEPRECATED - DT-Prelim Calcs'!$C$18*3.39*'DEPRECATED - DT-Prelim Calcs'!$C$20</f>
        <v>25.773080821789936</v>
      </c>
      <c r="FJ107" s="46">
        <f t="shared" si="150"/>
        <v>0</v>
      </c>
      <c r="FK107" s="57">
        <f>FI106*'DEPRECATED - DT-Prelim Calcs'!$C$11+FK106</f>
        <v>-714.6831555837507</v>
      </c>
      <c r="FL107" s="57">
        <f>FL106+0.5*FI107*'DEPRECATED - DT-Prelim Calcs'!$C$11^2+FK107*'DEPRECATED - DT-Prelim Calcs'!$C$11</f>
        <v>-373768.46551038808</v>
      </c>
      <c r="FM107" s="57">
        <f>MIN('Drive Train'!$F$35-FG106*'DEPRECATED - DT-Prelim Calcs'!$C$21*'Drive Train'!$F$39,FM106+FG$2)</f>
        <v>6.82</v>
      </c>
      <c r="FN107" s="57">
        <f>'Drive Train'!$F$35-FG107*'DEPRECATED - DT-Prelim Calcs'!$C$21*'Drive Train'!$F$39</f>
        <v>6.82</v>
      </c>
      <c r="FO107" s="1">
        <f>IF(FL107&gt;='Drive Train'!$F$29,1,0)</f>
        <v>0</v>
      </c>
      <c r="FP107" s="57">
        <f t="shared" si="151"/>
        <v>103.33333333333333</v>
      </c>
      <c r="FQ107" s="63">
        <f>FQ106+'DEPRECATED - DT-Prelim Calcs'!$C$11</f>
        <v>412</v>
      </c>
      <c r="FR107" s="2">
        <f>GB107/'Drive Train'!$F$35</f>
        <v>0.55000000000000004</v>
      </c>
      <c r="FS107" s="46">
        <f>FZ107*12*60/(PI() * 'Drive Train'!$F$15)/FR$2*FR107</f>
        <v>-500911.88600324385</v>
      </c>
      <c r="FT107" s="2">
        <f>('DEPRECATED - DT-Prelim Calcs'!$C$6*FR107-FS107)/('DEPRECATED - DT-Prelim Calcs'!$C$6*FR107)*'DEPRECATED - DT-Prelim Calcs'!$C$7*FR107</f>
        <v>227.8166154348626</v>
      </c>
      <c r="FU107" s="57">
        <f>FT107/'DEPRECATED - DT-Prelim Calcs'!$C$7*('DEPRECATED - DT-Prelim Calcs'!$C$8-'DEPRECATED - DT-Prelim Calcs'!$C$9)+'DEPRECATED - DT-Prelim Calcs'!$C$9</f>
        <v>12130.862556138121</v>
      </c>
      <c r="FV107" s="57">
        <f t="shared" si="114"/>
        <v>93</v>
      </c>
      <c r="FW107" s="2">
        <f t="shared" si="152"/>
        <v>0.7112822800297498</v>
      </c>
      <c r="FX107" s="57">
        <f>FW107*'DEPRECATED - DT-Prelim Calcs'!$C$21/FR$2/'DEPRECATED - DT-Prelim Calcs'!$C$19/'DEPRECATED - DT-Prelim Calcs'!$C$18*3.39*'DEPRECATED - DT-Prelim Calcs'!$C$20</f>
        <v>25.773080821789936</v>
      </c>
      <c r="FY107" s="46">
        <f t="shared" si="153"/>
        <v>0</v>
      </c>
      <c r="FZ107" s="57">
        <f>FX106*'DEPRECATED - DT-Prelim Calcs'!$C$11+FZ106</f>
        <v>-1589.5566678420184</v>
      </c>
      <c r="GA107" s="57">
        <f>GA106+0.5*FX107*'DEPRECATED - DT-Prelim Calcs'!$C$11^2+FZ107*'DEPRECATED - DT-Prelim Calcs'!$C$11</f>
        <v>-388286.37099433731</v>
      </c>
      <c r="GB107" s="57">
        <f>MIN('Drive Train'!$F$35-FV106*'DEPRECATED - DT-Prelim Calcs'!$C$21*'Drive Train'!$F$39,GB106+FV$2)</f>
        <v>6.82</v>
      </c>
      <c r="GC107" s="57">
        <f>'Drive Train'!$F$35-FV107*'DEPRECATED - DT-Prelim Calcs'!$C$21*'Drive Train'!$F$39</f>
        <v>6.82</v>
      </c>
      <c r="GD107" s="1">
        <f>IF(GA107&gt;='Drive Train'!$F$29,1,0)</f>
        <v>0</v>
      </c>
      <c r="GE107" s="57">
        <f t="shared" si="154"/>
        <v>103.33333333333333</v>
      </c>
      <c r="GF107" s="63">
        <f>GF106+'DEPRECATED - DT-Prelim Calcs'!$C$11</f>
        <v>412</v>
      </c>
      <c r="GG107" s="2">
        <f>GQ107/'Drive Train'!$F$35</f>
        <v>2.2816559732146322</v>
      </c>
      <c r="GH107" s="46">
        <f>GO107*12*60/(PI() * 'Drive Train'!$F$15)/GG$2*GG107</f>
        <v>-573816.6435960083</v>
      </c>
      <c r="GI107" s="2">
        <f>('DEPRECATED - DT-Prelim Calcs'!$C$6*GG107-GH107)/('DEPRECATED - DT-Prelim Calcs'!$C$6*GG107)*'DEPRECATED - DT-Prelim Calcs'!$C$7*GG107</f>
        <v>264.95434644261053</v>
      </c>
      <c r="GJ107" s="57">
        <f>GI107/'DEPRECATED - DT-Prelim Calcs'!$C$7*('DEPRECATED - DT-Prelim Calcs'!$C$8-'DEPRECATED - DT-Prelim Calcs'!$C$9)+'DEPRECATED - DT-Prelim Calcs'!$C$9</f>
        <v>14107.945912276737</v>
      </c>
      <c r="GK107" s="57">
        <f t="shared" si="155"/>
        <v>29.999999999999982</v>
      </c>
      <c r="GL107" s="2">
        <f t="shared" si="156"/>
        <v>0.99579519204165001</v>
      </c>
      <c r="GM107" s="57">
        <f>GL107*'DEPRECATED - DT-Prelim Calcs'!$C$21/GG$2/'DEPRECATED - DT-Prelim Calcs'!$C$19/'DEPRECATED - DT-Prelim Calcs'!$C$18*3.39*'DEPRECATED - DT-Prelim Calcs'!$C$20</f>
        <v>25.773080821789936</v>
      </c>
      <c r="GN107" s="46">
        <f t="shared" si="157"/>
        <v>0</v>
      </c>
      <c r="GO107" s="57">
        <f>GM106*'DEPRECATED - DT-Prelim Calcs'!$C$11+GO106</f>
        <v>-614.50918944350053</v>
      </c>
      <c r="GP107" s="57">
        <f>GP106+0.5*GM107*'DEPRECATED - DT-Prelim Calcs'!$C$11^2+GO107*'DEPRECATED - DT-Prelim Calcs'!$C$11</f>
        <v>-191706.13635540949</v>
      </c>
      <c r="GQ107" s="57">
        <f>MIN('Drive Train'!$F$35-GK106*'DEPRECATED - DT-Prelim Calcs'!$C$21*'Drive Train'!$F$39,GQ106+GK$2)</f>
        <v>28.292534067861439</v>
      </c>
      <c r="GR107" s="57">
        <f>'Drive Train'!$F$35-GK107*'DEPRECATED - DT-Prelim Calcs'!$C$21*'Drive Train'!$F$39</f>
        <v>10.600000000000001</v>
      </c>
      <c r="GS107" s="1">
        <f>IF(GP107&gt;='Drive Train'!$F$29,1,0)</f>
        <v>0</v>
      </c>
      <c r="GT107" s="57">
        <f t="shared" si="158"/>
        <v>33.333333333333314</v>
      </c>
      <c r="GU107" s="63">
        <f>GU106+'DEPRECATED - DT-Prelim Calcs'!$C$11</f>
        <v>412</v>
      </c>
      <c r="GV107" s="2">
        <f>HF107/'Drive Train'!$F$35</f>
        <v>0.83870967741935498</v>
      </c>
      <c r="GW107" s="46">
        <f>HD107*12*60/(PI() * 'Drive Train'!$F$15)/GV$2*GV107</f>
        <v>-380772.07390519365</v>
      </c>
      <c r="GX107" s="2">
        <f>('DEPRECATED - DT-Prelim Calcs'!$C$6*GV107-GW107)/('DEPRECATED - DT-Prelim Calcs'!$C$6*GV107)*'DEPRECATED - DT-Prelim Calcs'!$C$7*GV107</f>
        <v>174.19027683506036</v>
      </c>
      <c r="GY107" s="57">
        <f>GX107/'DEPRECATED - DT-Prelim Calcs'!$C$7*('DEPRECATED - DT-Prelim Calcs'!$C$8-'DEPRECATED - DT-Prelim Calcs'!$C$9)+'DEPRECATED - DT-Prelim Calcs'!$C$9</f>
        <v>9275.9832024640018</v>
      </c>
      <c r="GZ107" s="57">
        <f t="shared" si="115"/>
        <v>33.333333333333314</v>
      </c>
      <c r="HA107" s="2">
        <f t="shared" si="159"/>
        <v>0.99579519204165001</v>
      </c>
      <c r="HB107" s="57">
        <f>HA107*'DEPRECATED - DT-Prelim Calcs'!$C$21/GV$2/'DEPRECATED - DT-Prelim Calcs'!$C$19/'DEPRECATED - DT-Prelim Calcs'!$C$18*3.39*'DEPRECATED - DT-Prelim Calcs'!$C$20</f>
        <v>25.773080821789936</v>
      </c>
      <c r="HC107" s="46">
        <f t="shared" si="160"/>
        <v>0</v>
      </c>
      <c r="HD107" s="57">
        <f>HB106*'DEPRECATED - DT-Prelim Calcs'!$C$11+HD106</f>
        <v>-1109.3250972896462</v>
      </c>
      <c r="HE107" s="57">
        <f>HE106+0.5*HB107*'DEPRECATED - DT-Prelim Calcs'!$C$11^2+HD107*'DEPRECATED - DT-Prelim Calcs'!$C$11</f>
        <v>-184597.11421464197</v>
      </c>
      <c r="HF107" s="57">
        <f>MIN('Drive Train'!$F$35-GZ106*'DEPRECATED - DT-Prelim Calcs'!$C$21*'Drive Train'!$F$39,HF106+GZ$2)</f>
        <v>10.400000000000002</v>
      </c>
      <c r="HG107" s="57">
        <f>'Drive Train'!$F$35-GZ107*'DEPRECATED - DT-Prelim Calcs'!$C$21*'Drive Train'!$F$39</f>
        <v>10.400000000000002</v>
      </c>
      <c r="HH107" s="1">
        <f>IF(HE107&gt;='Drive Train'!$F$29,1,0)</f>
        <v>0</v>
      </c>
      <c r="HI107" s="57">
        <f t="shared" si="161"/>
        <v>37.037037037037017</v>
      </c>
      <c r="HJ107" s="63">
        <f>HJ106+'DEPRECATED - DT-Prelim Calcs'!$C$11</f>
        <v>412</v>
      </c>
      <c r="HK107" s="2">
        <f>HU107/'Drive Train'!$F$35</f>
        <v>0.82258064516129037</v>
      </c>
      <c r="HL107" s="46">
        <f>HS107*12*60/(PI() * 'Drive Train'!$F$15)/HK$2*HK107</f>
        <v>-12184.279648216765</v>
      </c>
      <c r="HM107" s="2">
        <f>('DEPRECATED - DT-Prelim Calcs'!$C$6*HK107-HL107)/('DEPRECATED - DT-Prelim Calcs'!$C$6*HK107)*'DEPRECATED - DT-Prelim Calcs'!$C$7*HK107</f>
        <v>7.4916339800173963</v>
      </c>
      <c r="HN107" s="57">
        <f>HM107/'DEPRECATED - DT-Prelim Calcs'!$C$7*('DEPRECATED - DT-Prelim Calcs'!$C$8-'DEPRECATED - DT-Prelim Calcs'!$C$9)+'DEPRECATED - DT-Prelim Calcs'!$C$9</f>
        <v>401.52848117685971</v>
      </c>
      <c r="HO107" s="57">
        <f t="shared" si="116"/>
        <v>36.66666666666665</v>
      </c>
      <c r="HP107" s="2">
        <f t="shared" si="162"/>
        <v>0.99579519204165001</v>
      </c>
      <c r="HQ107" s="57">
        <f>HP107*'DEPRECATED - DT-Prelim Calcs'!$C$21/HK$2/'DEPRECATED - DT-Prelim Calcs'!$C$19/'DEPRECATED - DT-Prelim Calcs'!$C$18*3.39*'DEPRECATED - DT-Prelim Calcs'!$C$20</f>
        <v>25.773080821789936</v>
      </c>
      <c r="HR107" s="46">
        <f t="shared" si="163"/>
        <v>0</v>
      </c>
      <c r="HS107" s="57">
        <f>HQ106*'DEPRECATED - DT-Prelim Calcs'!$C$11+HS106</f>
        <v>-36.193182678737898</v>
      </c>
      <c r="HT107" s="57">
        <f>HT106+0.5*HQ107*'DEPRECATED - DT-Prelim Calcs'!$C$11^2+HS107*'DEPRECATED - DT-Prelim Calcs'!$C$11</f>
        <v>-176617.2814438841</v>
      </c>
      <c r="HU107" s="57">
        <f>MIN('Drive Train'!$F$35-HO106*'DEPRECATED - DT-Prelim Calcs'!$C$21*'Drive Train'!$F$39,HU106+HO$2)</f>
        <v>10.200000000000001</v>
      </c>
      <c r="HV107" s="57">
        <f>'Drive Train'!$F$35-HO107*'DEPRECATED - DT-Prelim Calcs'!$C$21*'Drive Train'!$F$39</f>
        <v>10.200000000000001</v>
      </c>
      <c r="HW107" s="1">
        <f>IF(HT107&gt;='Drive Train'!$F$29,1,0)</f>
        <v>0</v>
      </c>
      <c r="HX107" s="57">
        <f t="shared" si="164"/>
        <v>40.740740740740726</v>
      </c>
      <c r="HY107" s="63">
        <f>HY106+'DEPRECATED - DT-Prelim Calcs'!$C$11</f>
        <v>412</v>
      </c>
      <c r="HZ107" s="2">
        <f>IJ107/'Drive Train'!$F$35</f>
        <v>0.80645161290322598</v>
      </c>
      <c r="IA107" s="46">
        <f>IH107*12*60/(PI() * 'Drive Train'!$F$15)/HZ$2*HZ107</f>
        <v>-20488.446088150489</v>
      </c>
      <c r="IB107" s="2">
        <f>('DEPRECATED - DT-Prelim Calcs'!$C$6*HZ107-IA107)/('DEPRECATED - DT-Prelim Calcs'!$C$6*HZ107)*'DEPRECATED - DT-Prelim Calcs'!$C$7*HZ107</f>
        <v>11.207554967292401</v>
      </c>
      <c r="IC107" s="57">
        <f>IB107/'DEPRECATED - DT-Prelim Calcs'!$C$7*('DEPRECATED - DT-Prelim Calcs'!$C$8-'DEPRECATED - DT-Prelim Calcs'!$C$9)+'DEPRECATED - DT-Prelim Calcs'!$C$9</f>
        <v>599.35116278158307</v>
      </c>
      <c r="ID107" s="57">
        <f t="shared" si="117"/>
        <v>39.999999999999986</v>
      </c>
      <c r="IE107" s="2">
        <f t="shared" si="165"/>
        <v>0.99579519204165001</v>
      </c>
      <c r="IF107" s="57">
        <f>IE107*'DEPRECATED - DT-Prelim Calcs'!$C$21/HZ$2/'DEPRECATED - DT-Prelim Calcs'!$C$19/'DEPRECATED - DT-Prelim Calcs'!$C$18*3.39*'DEPRECATED - DT-Prelim Calcs'!$C$20</f>
        <v>25.773080821789936</v>
      </c>
      <c r="IG107" s="46">
        <f t="shared" si="166"/>
        <v>0</v>
      </c>
      <c r="IH107" s="57">
        <f>IF106*'DEPRECATED - DT-Prelim Calcs'!$C$11+IH106</f>
        <v>-62.077770319728401</v>
      </c>
      <c r="II107" s="57">
        <f>II106+0.5*IF107*'DEPRECATED - DT-Prelim Calcs'!$C$11^2+IH107*'DEPRECATED - DT-Prelim Calcs'!$C$11</f>
        <v>-171860.08861149463</v>
      </c>
      <c r="IJ107" s="57">
        <f>MIN('Drive Train'!$F$35-ID106*'DEPRECATED - DT-Prelim Calcs'!$C$21*'Drive Train'!$F$39,IJ106+ID$2)</f>
        <v>10.000000000000002</v>
      </c>
      <c r="IK107" s="57">
        <f>'Drive Train'!$F$35-ID107*'DEPRECATED - DT-Prelim Calcs'!$C$21*'Drive Train'!$F$39</f>
        <v>10.000000000000002</v>
      </c>
      <c r="IL107" s="1">
        <f>IF(II107&gt;='Drive Train'!$F$29,1,0)</f>
        <v>0</v>
      </c>
      <c r="IM107" s="57">
        <f t="shared" si="167"/>
        <v>44.444444444444429</v>
      </c>
      <c r="IN107" s="63">
        <f>IN106+'DEPRECATED - DT-Prelim Calcs'!$C$11</f>
        <v>412</v>
      </c>
      <c r="IO107" s="2">
        <f>IY107/'Drive Train'!$F$35</f>
        <v>0.79032258064516137</v>
      </c>
      <c r="IP107" s="46">
        <f>IW107*12*60/(PI() * 'Drive Train'!$F$15)/IO$2*IO107</f>
        <v>-86622.971090941515</v>
      </c>
      <c r="IQ107" s="2">
        <f>('DEPRECATED - DT-Prelim Calcs'!$C$6*IO107-IP107)/('DEPRECATED - DT-Prelim Calcs'!$C$6*IO107)*'DEPRECATED - DT-Prelim Calcs'!$C$7*IO107</f>
        <v>41.071912002688627</v>
      </c>
      <c r="IR107" s="57">
        <f>IQ107/'DEPRECATED - DT-Prelim Calcs'!$C$7*('DEPRECATED - DT-Prelim Calcs'!$C$8-'DEPRECATED - DT-Prelim Calcs'!$C$9)+'DEPRECATED - DT-Prelim Calcs'!$C$9</f>
        <v>2189.2254398111827</v>
      </c>
      <c r="IS107" s="57">
        <f t="shared" si="118"/>
        <v>43.333333333333321</v>
      </c>
      <c r="IT107" s="2">
        <f t="shared" si="168"/>
        <v>0.99579519204165001</v>
      </c>
      <c r="IU107" s="57">
        <f>IT107*'DEPRECATED - DT-Prelim Calcs'!$C$21/IO$2/'DEPRECATED - DT-Prelim Calcs'!$C$19/'DEPRECATED - DT-Prelim Calcs'!$C$18*3.39*'DEPRECATED - DT-Prelim Calcs'!$C$20</f>
        <v>25.773080821789936</v>
      </c>
      <c r="IV107" s="46">
        <f t="shared" si="169"/>
        <v>0</v>
      </c>
      <c r="IW107" s="57">
        <f>IU106*'DEPRECATED - DT-Prelim Calcs'!$C$11+IW106</f>
        <v>-267.81450088743202</v>
      </c>
      <c r="IX107" s="57">
        <f>IX106+0.5*IU107*'DEPRECATED - DT-Prelim Calcs'!$C$11^2+IW107*'DEPRECATED - DT-Prelim Calcs'!$C$11</f>
        <v>-190236.40984180014</v>
      </c>
      <c r="IY107" s="57">
        <f>MIN('Drive Train'!$F$35-IS106*'DEPRECATED - DT-Prelim Calcs'!$C$21*'Drive Train'!$F$39,IY106+IS$2)</f>
        <v>9.8000000000000007</v>
      </c>
      <c r="IZ107" s="57">
        <f>'Drive Train'!$F$35-IS107*'DEPRECATED - DT-Prelim Calcs'!$C$21*'Drive Train'!$F$39</f>
        <v>9.8000000000000007</v>
      </c>
      <c r="JA107" s="1">
        <f>IF(IX107&gt;='Drive Train'!$F$29,1,0)</f>
        <v>0</v>
      </c>
      <c r="JB107" s="57">
        <f t="shared" si="170"/>
        <v>48.148148148148138</v>
      </c>
      <c r="JC107" s="63">
        <f>JC106+'DEPRECATED - DT-Prelim Calcs'!$C$11</f>
        <v>412</v>
      </c>
      <c r="JD107" s="2">
        <f>JN107/'Drive Train'!$F$35</f>
        <v>0.77419354838709686</v>
      </c>
      <c r="JE107" s="46">
        <f>JL107*12*60/(PI() * 'Drive Train'!$F$15)/JD$2*JD107</f>
        <v>-30531.181150546025</v>
      </c>
      <c r="JF107" s="2">
        <f>('DEPRECATED - DT-Prelim Calcs'!$C$6*JD107-JE107)/('DEPRECATED - DT-Prelim Calcs'!$C$6*JD107)*'DEPRECATED - DT-Prelim Calcs'!$C$7*JD107</f>
        <v>15.670711999983622</v>
      </c>
      <c r="JG107" s="57">
        <f>JF107/'DEPRECATED - DT-Prelim Calcs'!$C$7*('DEPRECATED - DT-Prelim Calcs'!$C$8-'DEPRECATED - DT-Prelim Calcs'!$C$9)+'DEPRECATED - DT-Prelim Calcs'!$C$9</f>
        <v>836.95408697008247</v>
      </c>
      <c r="JH107" s="57">
        <f t="shared" si="119"/>
        <v>46.666666666666657</v>
      </c>
      <c r="JI107" s="2">
        <f t="shared" si="171"/>
        <v>0.99579519204165001</v>
      </c>
      <c r="JJ107" s="57">
        <f>JI107*'DEPRECATED - DT-Prelim Calcs'!$C$21/JD$2/'DEPRECATED - DT-Prelim Calcs'!$C$19/'DEPRECATED - DT-Prelim Calcs'!$C$18*3.39*'DEPRECATED - DT-Prelim Calcs'!$C$20</f>
        <v>25.773080821789936</v>
      </c>
      <c r="JK107" s="46">
        <f t="shared" si="172"/>
        <v>0</v>
      </c>
      <c r="JL107" s="57">
        <f>JJ106*'DEPRECATED - DT-Prelim Calcs'!$C$11+JL106</f>
        <v>-96.360592437641102</v>
      </c>
      <c r="JM107" s="57">
        <f>JM106+0.5*JJ107*'DEPRECATED - DT-Prelim Calcs'!$C$11^2+JL107*'DEPRECATED - DT-Prelim Calcs'!$C$11</f>
        <v>-223212.98379181704</v>
      </c>
      <c r="JN107" s="57">
        <f>MIN('Drive Train'!$F$35-JH106*'DEPRECATED - DT-Prelim Calcs'!$C$21*'Drive Train'!$F$39,JN106+JH$2)</f>
        <v>9.6000000000000014</v>
      </c>
      <c r="JO107" s="57">
        <f>'Drive Train'!$F$35-JH107*'DEPRECATED - DT-Prelim Calcs'!$C$21*'Drive Train'!$F$39</f>
        <v>9.6000000000000014</v>
      </c>
      <c r="JP107" s="1">
        <f>IF(JM107&gt;='Drive Train'!$F$29,1,0)</f>
        <v>0</v>
      </c>
      <c r="JQ107" s="57">
        <f>MIN(JG107,'DEPRECATED - DT-Prelim Calcs'!$C$10)*'DEPRECATED - DT-Prelim Calcs'!$C$11*1000/60/60</f>
        <v>103.33333333333333</v>
      </c>
      <c r="JR107" s="63">
        <f>JR106+'DEPRECATED - DT-Prelim Calcs'!$C$11</f>
        <v>412</v>
      </c>
      <c r="JS107" s="2">
        <f>KC107/'Drive Train'!$F$35</f>
        <v>1.8800068492778248</v>
      </c>
      <c r="JT107" s="46">
        <f>KA107*12*60/(PI() * 'Drive Train'!$F$15)/JS$2*JS107</f>
        <v>-337190.2835363248</v>
      </c>
      <c r="JU107" s="2">
        <f>('DEPRECATED - DT-Prelim Calcs'!$C$6*JS107-JT107)/('DEPRECATED - DT-Prelim Calcs'!$C$6*JS107)*'DEPRECATED - DT-Prelim Calcs'!$C$7*JS107</f>
        <v>156.99396534776199</v>
      </c>
      <c r="JV107" s="57">
        <f>JU107/'DEPRECATED - DT-Prelim Calcs'!$C$7*('DEPRECATED - DT-Prelim Calcs'!$C$8-'DEPRECATED - DT-Prelim Calcs'!$C$9)+'DEPRECATED - DT-Prelim Calcs'!$C$9</f>
        <v>8360.5115162314796</v>
      </c>
      <c r="JW107" s="57">
        <f t="shared" si="120"/>
        <v>49.999999999999993</v>
      </c>
      <c r="JX107" s="2">
        <f t="shared" si="173"/>
        <v>0.99579519204165001</v>
      </c>
      <c r="JY107" s="57">
        <f>JX107*'DEPRECATED - DT-Prelim Calcs'!$C$21/JS$2/'DEPRECATED - DT-Prelim Calcs'!$C$19/'DEPRECATED - DT-Prelim Calcs'!$C$18*3.39*'DEPRECATED - DT-Prelim Calcs'!$C$20</f>
        <v>25.773080821789936</v>
      </c>
      <c r="JZ107" s="46">
        <f t="shared" si="174"/>
        <v>0</v>
      </c>
      <c r="KA107" s="57">
        <f>JY106*'DEPRECATED - DT-Prelim Calcs'!$C$11+KA106</f>
        <v>-438.24909031495622</v>
      </c>
      <c r="KB107" s="57">
        <f>KB106+0.5*JY107*'DEPRECATED - DT-Prelim Calcs'!$C$11^2+KA107*'DEPRECATED - DT-Prelim Calcs'!$C$11</f>
        <v>-220974.19981736588</v>
      </c>
      <c r="KC107" s="57">
        <f>MIN('Drive Train'!$F$35-JW106*'DEPRECATED - DT-Prelim Calcs'!$C$21*'Drive Train'!$F$39,KC106+JW$2)</f>
        <v>23.312084931045028</v>
      </c>
      <c r="KD107" s="57">
        <f>'Drive Train'!$F$35-JW107*'DEPRECATED - DT-Prelim Calcs'!$C$21*'Drive Train'!$F$39</f>
        <v>9.4</v>
      </c>
      <c r="KE107" s="1">
        <f>IF(KB107&gt;='Drive Train'!$F$29,1,0)</f>
        <v>0</v>
      </c>
      <c r="KF107" s="57">
        <f>MIN(JV107,'DEPRECATED - DT-Prelim Calcs'!$C$10)*'DEPRECATED - DT-Prelim Calcs'!$C$11*1000/60/60</f>
        <v>103.33333333333333</v>
      </c>
      <c r="KG107" s="63">
        <f>KG106+'DEPRECATED - DT-Prelim Calcs'!$C$11</f>
        <v>412</v>
      </c>
      <c r="KH107" s="2">
        <f>KR107/'Drive Train'!$F$35</f>
        <v>0.74193548387096786</v>
      </c>
      <c r="KI107" s="46">
        <f>KP107*12*60/(PI() * 'Drive Train'!$F$15)/KH$2*KH107</f>
        <v>-243033.84344962769</v>
      </c>
      <c r="KJ107" s="2">
        <f>('DEPRECATED - DT-Prelim Calcs'!$C$6*KH107-KI107)/('DEPRECATED - DT-Prelim Calcs'!$C$6*KH107)*'DEPRECATED - DT-Prelim Calcs'!$C$7*KH107</f>
        <v>111.67766352430968</v>
      </c>
      <c r="KK107" s="57">
        <f>KJ107/'DEPRECATED - DT-Prelim Calcs'!$C$7*('DEPRECATED - DT-Prelim Calcs'!$C$8-'DEPRECATED - DT-Prelim Calcs'!$C$9)+'DEPRECATED - DT-Prelim Calcs'!$C$9</f>
        <v>5948.0295560866934</v>
      </c>
      <c r="KL107" s="57">
        <f t="shared" si="121"/>
        <v>53.333333333333329</v>
      </c>
      <c r="KM107" s="2">
        <f t="shared" si="175"/>
        <v>0.99579519204165001</v>
      </c>
      <c r="KN107" s="57">
        <f>KM107*'DEPRECATED - DT-Prelim Calcs'!$C$21/KH$2/'DEPRECATED - DT-Prelim Calcs'!$C$19/'DEPRECATED - DT-Prelim Calcs'!$C$18*3.39*'DEPRECATED - DT-Prelim Calcs'!$C$20</f>
        <v>25.773080821789936</v>
      </c>
      <c r="KO107" s="46">
        <f t="shared" si="176"/>
        <v>0</v>
      </c>
      <c r="KP107" s="57">
        <f>KN106*'DEPRECATED - DT-Prelim Calcs'!$C$11+KP106</f>
        <v>-800.39803943306345</v>
      </c>
      <c r="KQ107" s="57">
        <f>KQ106+0.5*KN107*'DEPRECATED - DT-Prelim Calcs'!$C$11^2+KP107*'DEPRECATED - DT-Prelim Calcs'!$C$11</f>
        <v>-208650.3038141148</v>
      </c>
      <c r="KR107" s="57">
        <f>MIN('Drive Train'!$F$35-KL106*'DEPRECATED - DT-Prelim Calcs'!$C$21*'Drive Train'!$F$39,KR106+KL$2)</f>
        <v>9.2000000000000011</v>
      </c>
      <c r="KS107" s="57">
        <f>'Drive Train'!$F$35-KL107*'DEPRECATED - DT-Prelim Calcs'!$C$21*'Drive Train'!$F$39</f>
        <v>9.2000000000000011</v>
      </c>
      <c r="KT107" s="1">
        <f>IF(KQ107&gt;='Drive Train'!$F$29,1,0)</f>
        <v>0</v>
      </c>
      <c r="KU107" s="57">
        <f>MIN(KK107,'DEPRECATED - DT-Prelim Calcs'!$C$10)*'DEPRECATED - DT-Prelim Calcs'!$C$11*1000/60/60</f>
        <v>103.33333333333333</v>
      </c>
      <c r="KV107" s="63">
        <f>KV106+'DEPRECATED - DT-Prelim Calcs'!$C$11</f>
        <v>412</v>
      </c>
      <c r="KW107" s="2">
        <f>LG107/'Drive Train'!$F$35</f>
        <v>0.72580645161290325</v>
      </c>
      <c r="KX107" s="46">
        <f>LE107*12*60/(PI() * 'Drive Train'!$F$15)/KW$2*KW107</f>
        <v>-96384.454381112504</v>
      </c>
      <c r="KY107" s="2">
        <f>('DEPRECATED - DT-Prelim Calcs'!$C$6*KW107-KX107)/('DEPRECATED - DT-Prelim Calcs'!$C$6*KW107)*'DEPRECATED - DT-Prelim Calcs'!$C$7*KW107</f>
        <v>45.330156973993319</v>
      </c>
      <c r="KZ107" s="57">
        <f>KY107/'DEPRECATED - DT-Prelim Calcs'!$C$7*('DEPRECATED - DT-Prelim Calcs'!$C$8-'DEPRECATED - DT-Prelim Calcs'!$C$9)+'DEPRECATED - DT-Prelim Calcs'!$C$9</f>
        <v>2415.9195600677767</v>
      </c>
      <c r="LA107" s="57">
        <f t="shared" si="122"/>
        <v>56.666666666666664</v>
      </c>
      <c r="LB107" s="2">
        <f t="shared" si="177"/>
        <v>0.99579519204165001</v>
      </c>
      <c r="LC107" s="57">
        <f>LB107*'DEPRECATED - DT-Prelim Calcs'!$C$21/KW$2/'DEPRECATED - DT-Prelim Calcs'!$C$19/'DEPRECATED - DT-Prelim Calcs'!$C$18*3.39*'DEPRECATED - DT-Prelim Calcs'!$C$20</f>
        <v>25.773080821789936</v>
      </c>
      <c r="LD107" s="46">
        <f t="shared" si="178"/>
        <v>0</v>
      </c>
      <c r="LE107" s="57">
        <f>LC106*'DEPRECATED - DT-Prelim Calcs'!$C$11+LE106</f>
        <v>-324.48271879239564</v>
      </c>
      <c r="LF107" s="57">
        <f>LF106+0.5*LC107*'DEPRECATED - DT-Prelim Calcs'!$C$11^2+LE107*'DEPRECATED - DT-Prelim Calcs'!$C$11</f>
        <v>-213008.16752211319</v>
      </c>
      <c r="LG107" s="57">
        <f>MIN('Drive Train'!$F$35-LA106*'DEPRECATED - DT-Prelim Calcs'!$C$21*'Drive Train'!$F$39,LG106+LA$2)</f>
        <v>9</v>
      </c>
      <c r="LH107" s="57">
        <f>'Drive Train'!$F$35-LA107*'DEPRECATED - DT-Prelim Calcs'!$C$21*'Drive Train'!$F$39</f>
        <v>9</v>
      </c>
      <c r="LI107" s="1">
        <f>IF(LF107&gt;='Drive Train'!$F$29,1,0)</f>
        <v>0</v>
      </c>
      <c r="LJ107" s="57">
        <f>MIN(KZ107,'DEPRECATED - DT-Prelim Calcs'!$C$10)*'DEPRECATED - DT-Prelim Calcs'!$C$11*1000/60/60</f>
        <v>103.33333333333333</v>
      </c>
      <c r="LK107" s="63">
        <f>LK106+'DEPRECATED - DT-Prelim Calcs'!$C$11</f>
        <v>412</v>
      </c>
      <c r="LL107" s="2">
        <f>LV107/'Drive Train'!$F$35</f>
        <v>0.70967741935483875</v>
      </c>
      <c r="LM107" s="46">
        <f>LT107*12*60/(PI() * 'Drive Train'!$F$15)/LL$2*LL107</f>
        <v>-25967.867454840143</v>
      </c>
      <c r="LN107" s="2">
        <f>('DEPRECATED - DT-Prelim Calcs'!$C$6*LL107-LM107)/('DEPRECATED - DT-Prelim Calcs'!$C$6*LL107)*'DEPRECATED - DT-Prelim Calcs'!$C$7*LL107</f>
        <v>13.451891167167629</v>
      </c>
      <c r="LO107" s="57">
        <f>LN107/'DEPRECATED - DT-Prelim Calcs'!$C$7*('DEPRECATED - DT-Prelim Calcs'!$C$8-'DEPRECATED - DT-Prelim Calcs'!$C$9)+'DEPRECATED - DT-Prelim Calcs'!$C$9</f>
        <v>718.83179948033478</v>
      </c>
      <c r="LP107" s="57">
        <f t="shared" si="123"/>
        <v>60</v>
      </c>
      <c r="LQ107" s="2">
        <f t="shared" si="179"/>
        <v>0.99579519204165001</v>
      </c>
      <c r="LR107" s="57">
        <f>LQ107*'DEPRECATED - DT-Prelim Calcs'!$C$21/LL$2/'DEPRECATED - DT-Prelim Calcs'!$C$19/'DEPRECATED - DT-Prelim Calcs'!$C$18*3.39*'DEPRECATED - DT-Prelim Calcs'!$C$20</f>
        <v>25.773080821789936</v>
      </c>
      <c r="LS107" s="46">
        <f t="shared" si="180"/>
        <v>0</v>
      </c>
      <c r="LT107" s="57">
        <f>LR106*'DEPRECATED - DT-Prelim Calcs'!$C$11+LT106</f>
        <v>-89.408889761301438</v>
      </c>
      <c r="LU107" s="57">
        <f>LU106+0.5*LR107*'DEPRECATED - DT-Prelim Calcs'!$C$11^2+LT107*'DEPRECATED - DT-Prelim Calcs'!$C$11</f>
        <v>-205620.13342145007</v>
      </c>
      <c r="LV107" s="57">
        <f>MIN('Drive Train'!$F$35-LP106*'DEPRECATED - DT-Prelim Calcs'!$C$21*'Drive Train'!$F$39,LV106+LP$2)</f>
        <v>8.8000000000000007</v>
      </c>
      <c r="LW107" s="57">
        <f>'Drive Train'!$F$35-LP107*'DEPRECATED - DT-Prelim Calcs'!$C$21*'Drive Train'!$F$39</f>
        <v>8.8000000000000007</v>
      </c>
      <c r="LX107" s="1">
        <f>IF(LU107&gt;='Drive Train'!$F$29,1,0)</f>
        <v>0</v>
      </c>
      <c r="LY107" s="57">
        <f>MIN(LO107,'DEPRECATED - DT-Prelim Calcs'!$C$10)*'DEPRECATED - DT-Prelim Calcs'!$C$11*1000/60/60</f>
        <v>103.33333333333333</v>
      </c>
      <c r="LZ107" s="63">
        <f>LZ106+'DEPRECATED - DT-Prelim Calcs'!$C$11</f>
        <v>412</v>
      </c>
    </row>
    <row r="108" spans="18:338" x14ac:dyDescent="0.2">
      <c r="R108" s="63">
        <f>R107+'DEPRECATED - DT-Prelim Calcs'!$C$11</f>
        <v>416</v>
      </c>
      <c r="S108" s="2">
        <f>AG108/'Drive Train'!$F$35</f>
        <v>0</v>
      </c>
      <c r="T108" s="46">
        <f>AE108*12*60/(PI() * 'Drive Train'!$F$15)/S$2*ABS(S108)</f>
        <v>0</v>
      </c>
      <c r="U108" s="2">
        <f>IF(OR(AD107=1,AND($C$32=Motors!$C$32,'DEPRECATED - DT-Prelim Calcs'!AI107=1)),0,IF(AG108=0,-(V107+$C$9)/($C$8-$C$9)*$C$7,($C$6*S108-T108)/($C$6*S108)*$C$7*S108))</f>
        <v>0</v>
      </c>
      <c r="V108" s="57">
        <f>IF(AND(AD107=1,AI107=1),0,ABS(U108/$C$7*($C$8-$C$9)+$C$9) *'Drive Train'!$AA$49 + V107*(1-'Drive Train'!$AA$49))</f>
        <v>0</v>
      </c>
      <c r="W108" s="57">
        <f t="shared" si="96"/>
        <v>0</v>
      </c>
      <c r="X108" s="2">
        <f>MAX(MIN(IF(AND(AI107=1,AG108&lt;0),-1,1)*(W108-$C$9)/($C$8-$C$9)*$C$7-$C$29*AE108/T$2 -  AI107*$C$29/2,X$2),MAX(X$4:X107)*-1)</f>
        <v>-0.2458281045106315</v>
      </c>
      <c r="Y108" s="57">
        <f t="shared" si="97"/>
        <v>0</v>
      </c>
      <c r="Z108" s="57">
        <f t="shared" si="98"/>
        <v>0</v>
      </c>
      <c r="AA108" s="57">
        <f t="shared" si="99"/>
        <v>0</v>
      </c>
      <c r="AB108" s="57" t="e">
        <f t="shared" si="100"/>
        <v>#N/A</v>
      </c>
      <c r="AC108" s="46">
        <f t="shared" si="124"/>
        <v>1</v>
      </c>
      <c r="AD108" s="1">
        <f t="shared" si="101"/>
        <v>1</v>
      </c>
      <c r="AE108" s="57">
        <f t="shared" si="102"/>
        <v>0</v>
      </c>
      <c r="AF108" s="57" t="e">
        <f t="shared" si="103"/>
        <v>#N/A</v>
      </c>
      <c r="AG108" s="57">
        <f>IF(AI107=0,MIN('Drive Train'!$F$35-W107*$C$21*'Drive Train'!$F$39,AG107+W$2)-$C$3,IF(AE107-1&lt;=0,0,IF($C$32=Motors!$C$30,MAX(MAX(AG$4:AG107)*-1,AG107-W$2),MAX(0,MAX(AG$4:AG107)*-1,AG107-W$2))))</f>
        <v>0</v>
      </c>
      <c r="AH108" s="57">
        <f>'Drive Train'!$F$35-ABS(W108)*'DEPRECATED - DT-Prelim Calcs'!$C$21*'Drive Train'!$F$39</f>
        <v>12.4</v>
      </c>
      <c r="AI108" s="1">
        <f>IF(AJ108&gt;='Drive Train'!$F$29,1,0)</f>
        <v>1</v>
      </c>
      <c r="AJ108" s="57">
        <f>AJ107+0.5*Y108*'DEPRECATED - DT-Prelim Calcs'!$C$11^2+AE108*'DEPRECATED - DT-Prelim Calcs'!$C$11</f>
        <v>784.33981740885292</v>
      </c>
      <c r="AK108" s="57">
        <f t="shared" si="181"/>
        <v>0</v>
      </c>
      <c r="AL108" s="63">
        <f>AL107+'DEPRECATED - DT-Prelim Calcs'!$C$11</f>
        <v>416</v>
      </c>
      <c r="AM108" s="2">
        <f>AW108/'Drive Train'!$F$35</f>
        <v>0.90171798759986288</v>
      </c>
      <c r="AN108" s="46">
        <f>AU108*12*60/(PI() * 'Drive Train'!$F$15)/AM$2*AM108</f>
        <v>4074.5129711602281</v>
      </c>
      <c r="AO108" s="2">
        <f>('DEPRECATED - DT-Prelim Calcs'!$C$6*AM108-AN108)/('DEPRECATED - DT-Prelim Calcs'!$C$6*AM108)*'DEPRECATED - DT-Prelim Calcs'!$C$7*AM108</f>
        <v>0.33081835002258331</v>
      </c>
      <c r="AP108" s="57">
        <f>AO108/'DEPRECATED - DT-Prelim Calcs'!$C$7*('DEPRECATED - DT-Prelim Calcs'!$C$8-'DEPRECATED - DT-Prelim Calcs'!$C$9)+'DEPRECATED - DT-Prelim Calcs'!$C$9</f>
        <v>20.311615895393128</v>
      </c>
      <c r="AQ108" s="57">
        <f t="shared" si="105"/>
        <v>20.311615895393128</v>
      </c>
      <c r="AR108" s="2">
        <f t="shared" si="125"/>
        <v>-6.0684790526011056E-12</v>
      </c>
      <c r="AS108" s="57">
        <f>AR108*'DEPRECATED - DT-Prelim Calcs'!$C$21/AM$2/'DEPRECATED - DT-Prelim Calcs'!$C$19/'DEPRECATED - DT-Prelim Calcs'!$C$18*3.39*'DEPRECATED - DT-Prelim Calcs'!$C$20</f>
        <v>-4.3977870805803239E-11</v>
      </c>
      <c r="AT108" s="46">
        <f t="shared" si="126"/>
        <v>0</v>
      </c>
      <c r="AU108" s="57">
        <f>AS107*'DEPRECATED - DT-Prelim Calcs'!$C$11+AU107</f>
        <v>39.432321268897333</v>
      </c>
      <c r="AV108" s="57">
        <f>AV107+0.5*AS108*'DEPRECATED - DT-Prelim Calcs'!$C$11^2+AU108*'DEPRECATED - DT-Prelim Calcs'!$C$11</f>
        <v>16359.23208318433</v>
      </c>
      <c r="AW108" s="57">
        <f>MIN('Drive Train'!$F$35-AQ107*'DEPRECATED - DT-Prelim Calcs'!$C$21*'Drive Train'!$F$39,AW107+AQ$2)</f>
        <v>11.1813030462383</v>
      </c>
      <c r="AX108" s="57">
        <f>'Drive Train'!$F$35-AQ108*'DEPRECATED - DT-Prelim Calcs'!$C$21*'Drive Train'!$F$39</f>
        <v>11.181303046276412</v>
      </c>
      <c r="AY108" s="1">
        <f>IF(AV108&gt;='Drive Train'!$F$29,1,0)</f>
        <v>1</v>
      </c>
      <c r="AZ108" s="57">
        <f t="shared" si="127"/>
        <v>22.568462105992367</v>
      </c>
      <c r="BA108" s="63">
        <f>BA107+'DEPRECATED - DT-Prelim Calcs'!$C$11</f>
        <v>416</v>
      </c>
      <c r="BB108" s="2">
        <f>BL108/'Drive Train'!$F$35</f>
        <v>0.55000000000000004</v>
      </c>
      <c r="BC108" s="46">
        <f>BJ108*12*60/(PI() * 'Drive Train'!$F$15)/BB$2*BB108</f>
        <v>5574.3989430662732</v>
      </c>
      <c r="BD108" s="2">
        <f>('DEPRECATED - DT-Prelim Calcs'!$C$6*BB108-BC108)/('DEPRECATED - DT-Prelim Calcs'!$C$6*BB108)*'DEPRECATED - DT-Prelim Calcs'!$C$7*BB108</f>
        <v>-1.1950068391725548</v>
      </c>
      <c r="BE108" s="57">
        <f>BD108/'DEPRECATED - DT-Prelim Calcs'!$C$7*('DEPRECATED - DT-Prelim Calcs'!$C$8-'DEPRECATED - DT-Prelim Calcs'!$C$9)+'DEPRECATED - DT-Prelim Calcs'!$C$9</f>
        <v>-60.917998948480822</v>
      </c>
      <c r="BF108" s="57">
        <f t="shared" si="106"/>
        <v>-60.917998948480822</v>
      </c>
      <c r="BG108" s="2">
        <f t="shared" si="128"/>
        <v>-1.9370342982044035</v>
      </c>
      <c r="BH108" s="57">
        <f>BG108*'DEPRECATED - DT-Prelim Calcs'!$C$21/BB$2/'DEPRECATED - DT-Prelim Calcs'!$C$19/'DEPRECATED - DT-Prelim Calcs'!$C$18*3.39*'DEPRECATED - DT-Prelim Calcs'!$C$20</f>
        <v>-20.276476817847929</v>
      </c>
      <c r="BI108" s="46">
        <f t="shared" si="129"/>
        <v>1</v>
      </c>
      <c r="BJ108" s="57">
        <f>BH107*'DEPRECATED - DT-Prelim Calcs'!$C$11+BJ107</f>
        <v>61.232485201803186</v>
      </c>
      <c r="BK108" s="57">
        <f>BK107+0.5*BH108*'DEPRECATED - DT-Prelim Calcs'!$C$11^2+BJ108*'DEPRECATED - DT-Prelim Calcs'!$C$11</f>
        <v>8636.8022709493198</v>
      </c>
      <c r="BL108" s="57">
        <f>MIN('Drive Train'!$F$35-BF107*'DEPRECATED - DT-Prelim Calcs'!$C$21*'Drive Train'!$F$39,BL107+BF$2)</f>
        <v>6.82</v>
      </c>
      <c r="BM108" s="57">
        <f>'Drive Train'!$F$35-BF108*'DEPRECATED - DT-Prelim Calcs'!$C$21*'Drive Train'!$F$39</f>
        <v>16.05507993690885</v>
      </c>
      <c r="BN108" s="1">
        <f>IF(BK108&gt;='Drive Train'!$F$29,1,0)</f>
        <v>1</v>
      </c>
      <c r="BO108" s="57">
        <f t="shared" si="130"/>
        <v>-67.686665498312024</v>
      </c>
      <c r="BP108" s="63">
        <f>BP107+'DEPRECATED - DT-Prelim Calcs'!$C$11</f>
        <v>416</v>
      </c>
      <c r="BQ108" s="2">
        <f>CA108/'Drive Train'!$F$35</f>
        <v>1.7547069380091471</v>
      </c>
      <c r="BR108" s="46">
        <f>BY108*12*60/(PI() * 'Drive Train'!$F$15)/BQ$2*BQ108</f>
        <v>-58396.871826858165</v>
      </c>
      <c r="BS108" s="2">
        <f>('DEPRECATED - DT-Prelim Calcs'!$C$6*BQ108-BR108)/('DEPRECATED - DT-Prelim Calcs'!$C$6*BQ108)*'DEPRECATED - DT-Prelim Calcs'!$C$7*BQ108</f>
        <v>30.63343304569176</v>
      </c>
      <c r="BT108" s="57">
        <f>BS108/'DEPRECATED - DT-Prelim Calcs'!$C$7*('DEPRECATED - DT-Prelim Calcs'!$C$8-'DEPRECATED - DT-Prelim Calcs'!$C$9)+'DEPRECATED - DT-Prelim Calcs'!$C$9</f>
        <v>1633.5172032208518</v>
      </c>
      <c r="BU108" s="57">
        <f t="shared" si="107"/>
        <v>93</v>
      </c>
      <c r="BV108" s="2">
        <f t="shared" si="131"/>
        <v>1.8828060353728675</v>
      </c>
      <c r="BW108" s="57">
        <f>BV108*'DEPRECATED - DT-Prelim Calcs'!$C$21/BQ$2/'DEPRECATED - DT-Prelim Calcs'!$C$19/'DEPRECATED - DT-Prelim Calcs'!$C$18*3.39*'DEPRECATED - DT-Prelim Calcs'!$C$20</f>
        <v>25.773080821789936</v>
      </c>
      <c r="BX108" s="46">
        <f t="shared" si="132"/>
        <v>0</v>
      </c>
      <c r="BY108" s="57">
        <f>BW107*'DEPRECATED - DT-Prelim Calcs'!$C$11+BY107</f>
        <v>-153.75383267874182</v>
      </c>
      <c r="BZ108" s="57">
        <f>BZ107+0.5*BW108*'DEPRECATED - DT-Prelim Calcs'!$C$11^2+BY108*'DEPRECATED - DT-Prelim Calcs'!$C$11</f>
        <v>-9775.4755456502717</v>
      </c>
      <c r="CA108" s="57">
        <f>MIN('Drive Train'!$F$35-BU107*'DEPRECATED - DT-Prelim Calcs'!$C$21*'Drive Train'!$F$39,CA107+BU$2)</f>
        <v>21.758366031313425</v>
      </c>
      <c r="CB108" s="57">
        <f>'Drive Train'!$F$35-BU108*'DEPRECATED - DT-Prelim Calcs'!$C$21*'Drive Train'!$F$39</f>
        <v>6.82</v>
      </c>
      <c r="CC108" s="1">
        <f>IF(BZ108&gt;='Drive Train'!$F$29,1,0)</f>
        <v>0</v>
      </c>
      <c r="CD108" s="57">
        <f t="shared" si="133"/>
        <v>103.33333333333333</v>
      </c>
      <c r="CE108" s="63">
        <f>CE107+'DEPRECATED - DT-Prelim Calcs'!$C$11</f>
        <v>416</v>
      </c>
      <c r="CF108" s="2">
        <f>CP108/'Drive Train'!$F$35</f>
        <v>0.55000000000000004</v>
      </c>
      <c r="CG108" s="46">
        <f>CN108*12*60/(PI() * 'Drive Train'!$F$15)/CF$2*CF108</f>
        <v>-37765.052305334983</v>
      </c>
      <c r="CH108" s="2">
        <f>('DEPRECATED - DT-Prelim Calcs'!$C$6*CF108-CG108)/('DEPRECATED - DT-Prelim Calcs'!$C$6*CF108)*'DEPRECATED - DT-Prelim Calcs'!$C$7*CF108</f>
        <v>18.401255357571728</v>
      </c>
      <c r="CI108" s="57">
        <f>CH108/'DEPRECATED - DT-Prelim Calcs'!$C$7*('DEPRECATED - DT-Prelim Calcs'!$C$8-'DEPRECATED - DT-Prelim Calcs'!$C$9)+'DEPRECATED - DT-Prelim Calcs'!$C$9</f>
        <v>982.31869808151578</v>
      </c>
      <c r="CJ108" s="57">
        <f t="shared" si="108"/>
        <v>93</v>
      </c>
      <c r="CK108" s="2">
        <f t="shared" si="134"/>
        <v>1.5241763143494644</v>
      </c>
      <c r="CL108" s="57">
        <f>CK108*'DEPRECATED - DT-Prelim Calcs'!$C$21/CF$2/'DEPRECATED - DT-Prelim Calcs'!$C$19/'DEPRECATED - DT-Prelim Calcs'!$C$18*3.39*'DEPRECATED - DT-Prelim Calcs'!$C$20</f>
        <v>25.773080821789936</v>
      </c>
      <c r="CM108" s="46">
        <f t="shared" si="135"/>
        <v>0</v>
      </c>
      <c r="CN108" s="57">
        <f>CL107*'DEPRECATED - DT-Prelim Calcs'!$C$11+CN107</f>
        <v>-256.8017551620664</v>
      </c>
      <c r="CO108" s="57">
        <f>CO107+0.5*CL108*'DEPRECATED - DT-Prelim Calcs'!$C$11^2+CN108*'DEPRECATED - DT-Prelim Calcs'!$C$11</f>
        <v>-35767.005651050233</v>
      </c>
      <c r="CP108" s="57">
        <f>MIN('Drive Train'!$F$35-CJ107*'DEPRECATED - DT-Prelim Calcs'!$C$21*'Drive Train'!$F$39,CP107+CJ$2)</f>
        <v>6.82</v>
      </c>
      <c r="CQ108" s="57">
        <f>'Drive Train'!$F$35-CJ108*'DEPRECATED - DT-Prelim Calcs'!$C$21*'Drive Train'!$F$39</f>
        <v>6.82</v>
      </c>
      <c r="CR108" s="1">
        <f>IF(CO108&gt;='Drive Train'!$F$29,1,0)</f>
        <v>0</v>
      </c>
      <c r="CS108" s="57">
        <f t="shared" si="136"/>
        <v>103.33333333333333</v>
      </c>
      <c r="CT108" s="63">
        <f>CT107+'DEPRECATED - DT-Prelim Calcs'!$C$11</f>
        <v>416</v>
      </c>
      <c r="CU108" s="2">
        <f>DE108/'Drive Train'!$F$35</f>
        <v>0.55000000000000004</v>
      </c>
      <c r="CV108" s="46">
        <f>DC108*12*60/(PI() * 'Drive Train'!$F$15)/CU$2*CU108</f>
        <v>-72668.405040068508</v>
      </c>
      <c r="CW108" s="2">
        <f>('DEPRECATED - DT-Prelim Calcs'!$C$6*CU108-CV108)/('DEPRECATED - DT-Prelim Calcs'!$C$6*CU108)*'DEPRECATED - DT-Prelim Calcs'!$C$7*CU108</f>
        <v>34.183071509674505</v>
      </c>
      <c r="CX108" s="57">
        <f>CW108/'DEPRECATED - DT-Prelim Calcs'!$C$7*('DEPRECATED - DT-Prelim Calcs'!$C$8-'DEPRECATED - DT-Prelim Calcs'!$C$9)+'DEPRECATED - DT-Prelim Calcs'!$C$9</f>
        <v>1822.4875828594354</v>
      </c>
      <c r="CY108" s="57">
        <f t="shared" si="109"/>
        <v>93</v>
      </c>
      <c r="CZ108" s="2">
        <f t="shared" si="137"/>
        <v>1.2803081040535502</v>
      </c>
      <c r="DA108" s="57">
        <f>CZ108*'DEPRECATED - DT-Prelim Calcs'!$C$21/CU$2/'DEPRECATED - DT-Prelim Calcs'!$C$19/'DEPRECATED - DT-Prelim Calcs'!$C$18*3.39*'DEPRECATED - DT-Prelim Calcs'!$C$20</f>
        <v>25.773080821789936</v>
      </c>
      <c r="DB108" s="46">
        <f t="shared" si="138"/>
        <v>0</v>
      </c>
      <c r="DC108" s="57">
        <f>DA107*'DEPRECATED - DT-Prelim Calcs'!$C$11+DC107</f>
        <v>-415.08095894903045</v>
      </c>
      <c r="DD108" s="57">
        <f>DD107+0.5*DA108*'DEPRECATED - DT-Prelim Calcs'!$C$11^2+DC108*'DEPRECATED - DT-Prelim Calcs'!$C$11</f>
        <v>-69298.648619836866</v>
      </c>
      <c r="DE108" s="57">
        <f>MIN('Drive Train'!$F$35-CY107*'DEPRECATED - DT-Prelim Calcs'!$C$21*'Drive Train'!$F$39,DE107+CY$2)</f>
        <v>6.82</v>
      </c>
      <c r="DF108" s="57">
        <f>'Drive Train'!$F$35-CY108*'DEPRECATED - DT-Prelim Calcs'!$C$21*'Drive Train'!$F$39</f>
        <v>6.82</v>
      </c>
      <c r="DG108" s="1">
        <f>IF(DD108&gt;='Drive Train'!$F$29,1,0)</f>
        <v>0</v>
      </c>
      <c r="DH108" s="57">
        <f t="shared" si="139"/>
        <v>103.33333333333333</v>
      </c>
      <c r="DI108" s="63">
        <f>DI107+'DEPRECATED - DT-Prelim Calcs'!$C$11</f>
        <v>416</v>
      </c>
      <c r="DJ108" s="2">
        <f>DT108/'Drive Train'!$F$35</f>
        <v>0.55000000000000004</v>
      </c>
      <c r="DK108" s="46">
        <f>DR108*12*60/(PI() * 'Drive Train'!$F$15)/DJ$2*DJ108</f>
        <v>-102163.67172426441</v>
      </c>
      <c r="DL108" s="2">
        <f>('DEPRECATED - DT-Prelim Calcs'!$C$6*DJ108-DK108)/('DEPRECATED - DT-Prelim Calcs'!$C$6*DJ108)*'DEPRECATED - DT-Prelim Calcs'!$C$7*DJ108</f>
        <v>47.519580460689916</v>
      </c>
      <c r="DM108" s="57">
        <f>DL108/'DEPRECATED - DT-Prelim Calcs'!$C$7*('DEPRECATED - DT-Prelim Calcs'!$C$8-'DEPRECATED - DT-Prelim Calcs'!$C$9)+'DEPRECATED - DT-Prelim Calcs'!$C$9</f>
        <v>2532.476835313907</v>
      </c>
      <c r="DN108" s="57">
        <f t="shared" si="110"/>
        <v>93</v>
      </c>
      <c r="DO108" s="2">
        <f t="shared" si="140"/>
        <v>1.1037138828047846</v>
      </c>
      <c r="DP108" s="57">
        <f>DO108*'DEPRECATED - DT-Prelim Calcs'!$C$21/DJ$2/'DEPRECATED - DT-Prelim Calcs'!$C$19/'DEPRECATED - DT-Prelim Calcs'!$C$18*3.39*'DEPRECATED - DT-Prelim Calcs'!$C$20</f>
        <v>25.773080821789936</v>
      </c>
      <c r="DQ108" s="46">
        <f t="shared" si="141"/>
        <v>0</v>
      </c>
      <c r="DR108" s="57">
        <f>DP107*'DEPRECATED - DT-Prelim Calcs'!$C$11+DR107</f>
        <v>-503.06683472211341</v>
      </c>
      <c r="DS108" s="57">
        <f>DS107+0.5*DP108*'DEPRECATED - DT-Prelim Calcs'!$C$11^2+DR108*'DEPRECATED - DT-Prelim Calcs'!$C$11</f>
        <v>-111721.87154717503</v>
      </c>
      <c r="DT108" s="57">
        <f>MIN('Drive Train'!$F$35-DN107*'DEPRECATED - DT-Prelim Calcs'!$C$21*'Drive Train'!$F$39,DT107+DN$2)</f>
        <v>6.82</v>
      </c>
      <c r="DU108" s="57">
        <f>'Drive Train'!$F$35-DN108*'DEPRECATED - DT-Prelim Calcs'!$C$21*'Drive Train'!$F$39</f>
        <v>6.82</v>
      </c>
      <c r="DV108" s="1">
        <f>IF(DS108&gt;='Drive Train'!$F$29,1,0)</f>
        <v>0</v>
      </c>
      <c r="DW108" s="57">
        <f t="shared" si="142"/>
        <v>103.33333333333333</v>
      </c>
      <c r="DX108" s="63">
        <f>DX107+'DEPRECATED - DT-Prelim Calcs'!$C$11</f>
        <v>416</v>
      </c>
      <c r="DY108" s="2">
        <f>EI108/'Drive Train'!$F$35</f>
        <v>0.55000000000000004</v>
      </c>
      <c r="DZ108" s="46">
        <f>EG108*12*60/(PI() * 'Drive Train'!$F$15)/DY$2*DY108</f>
        <v>-86001.078465907631</v>
      </c>
      <c r="EA108" s="2">
        <f>('DEPRECATED - DT-Prelim Calcs'!$C$6*DY108-DZ108)/('DEPRECATED - DT-Prelim Calcs'!$C$6*DY108)*'DEPRECATED - DT-Prelim Calcs'!$C$7*DY108</f>
        <v>40.211541107474183</v>
      </c>
      <c r="EB108" s="57">
        <f>EA108/'DEPRECATED - DT-Prelim Calcs'!$C$7*('DEPRECATED - DT-Prelim Calcs'!$C$8-'DEPRECATED - DT-Prelim Calcs'!$C$9)+'DEPRECATED - DT-Prelim Calcs'!$C$9</f>
        <v>2143.4222921530859</v>
      </c>
      <c r="EC108" s="57">
        <f t="shared" si="111"/>
        <v>93</v>
      </c>
      <c r="ED108" s="2">
        <f t="shared" si="143"/>
        <v>0.96993038185874991</v>
      </c>
      <c r="EE108" s="57">
        <f>ED108*'DEPRECATED - DT-Prelim Calcs'!$C$21/DY$2/'DEPRECATED - DT-Prelim Calcs'!$C$19/'DEPRECATED - DT-Prelim Calcs'!$C$18*3.39*'DEPRECATED - DT-Prelim Calcs'!$C$20</f>
        <v>25.773080821789936</v>
      </c>
      <c r="EF108" s="46">
        <f t="shared" si="144"/>
        <v>0</v>
      </c>
      <c r="EG108" s="57">
        <f>EE107*'DEPRECATED - DT-Prelim Calcs'!$C$11+EG107</f>
        <v>-372.1492511147311</v>
      </c>
      <c r="EH108" s="57">
        <f>EH107+0.5*EE108*'DEPRECATED - DT-Prelim Calcs'!$C$11^2+EG108*'DEPRECATED - DT-Prelim Calcs'!$C$11</f>
        <v>-207919.65545956019</v>
      </c>
      <c r="EI108" s="57">
        <f>MIN('Drive Train'!$F$35-EC107*'DEPRECATED - DT-Prelim Calcs'!$C$21*'Drive Train'!$F$39,EI107+EC$2)</f>
        <v>6.82</v>
      </c>
      <c r="EJ108" s="57">
        <f>'Drive Train'!$F$35-EC108*'DEPRECATED - DT-Prelim Calcs'!$C$21*'Drive Train'!$F$39</f>
        <v>6.82</v>
      </c>
      <c r="EK108" s="1">
        <f>IF(EH108&gt;='Drive Train'!$F$29,1,0)</f>
        <v>0</v>
      </c>
      <c r="EL108" s="57">
        <f t="shared" si="145"/>
        <v>103.33333333333333</v>
      </c>
      <c r="EM108" s="63">
        <f>EM107+'DEPRECATED - DT-Prelim Calcs'!$C$11</f>
        <v>416</v>
      </c>
      <c r="EN108" s="2">
        <f>EX108/'Drive Train'!$F$35</f>
        <v>0.55000000000000004</v>
      </c>
      <c r="EO108" s="46">
        <f>EV108*12*60/(PI() * 'Drive Train'!$F$15)/EN$2*EN108</f>
        <v>-321091.6709680747</v>
      </c>
      <c r="EP108" s="2">
        <f>('DEPRECATED - DT-Prelim Calcs'!$C$6*EN108-EO108)/('DEPRECATED - DT-Prelim Calcs'!$C$6*EN108)*'DEPRECATED - DT-Prelim Calcs'!$C$7*EN108</f>
        <v>146.50953884297562</v>
      </c>
      <c r="EQ108" s="57">
        <f>EP108/'DEPRECATED - DT-Prelim Calcs'!$C$7*('DEPRECATED - DT-Prelim Calcs'!$C$8-'DEPRECATED - DT-Prelim Calcs'!$C$9)+'DEPRECATED - DT-Prelim Calcs'!$C$9</f>
        <v>7802.3571923459631</v>
      </c>
      <c r="ER108" s="57">
        <f t="shared" si="112"/>
        <v>93</v>
      </c>
      <c r="ES108" s="2">
        <f t="shared" si="146"/>
        <v>0.86507304327942547</v>
      </c>
      <c r="ET108" s="57">
        <f>ES108*'DEPRECATED - DT-Prelim Calcs'!$C$21/EN$2/'DEPRECATED - DT-Prelim Calcs'!$C$19/'DEPRECATED - DT-Prelim Calcs'!$C$18*3.39*'DEPRECATED - DT-Prelim Calcs'!$C$20</f>
        <v>25.773080821789936</v>
      </c>
      <c r="EU108" s="46">
        <f t="shared" si="147"/>
        <v>0</v>
      </c>
      <c r="EV108" s="57">
        <f>ET107*'DEPRECATED - DT-Prelim Calcs'!$C$11+EV107</f>
        <v>-1239.2373889953003</v>
      </c>
      <c r="EW108" s="57">
        <f>EW107+0.5*ET108*'DEPRECATED - DT-Prelim Calcs'!$C$11^2+EV108*'DEPRECATED - DT-Prelim Calcs'!$C$11</f>
        <v>-234654.13441899186</v>
      </c>
      <c r="EX108" s="57">
        <f>MIN('Drive Train'!$F$35-ER107*'DEPRECATED - DT-Prelim Calcs'!$C$21*'Drive Train'!$F$39,EX107+ER$2)</f>
        <v>6.82</v>
      </c>
      <c r="EY108" s="57">
        <f>'Drive Train'!$F$35-ER108*'DEPRECATED - DT-Prelim Calcs'!$C$21*'Drive Train'!$F$39</f>
        <v>6.82</v>
      </c>
      <c r="EZ108" s="1">
        <f>IF(EW108&gt;='Drive Train'!$F$29,1,0)</f>
        <v>0</v>
      </c>
      <c r="FA108" s="57">
        <f t="shared" si="148"/>
        <v>103.33333333333333</v>
      </c>
      <c r="FB108" s="63">
        <f>FB107+'DEPRECATED - DT-Prelim Calcs'!$C$11</f>
        <v>416</v>
      </c>
      <c r="FC108" s="2">
        <f>FM108/'Drive Train'!$F$35</f>
        <v>0.55000000000000004</v>
      </c>
      <c r="FD108" s="46">
        <f>FK108*12*60/(PI() * 'Drive Train'!$F$15)/FC$2*FC108</f>
        <v>-175597.21821387866</v>
      </c>
      <c r="FE108" s="2">
        <f>('DEPRECATED - DT-Prelim Calcs'!$C$6*FC108-FD108)/('DEPRECATED - DT-Prelim Calcs'!$C$6*FC108)*'DEPRECATED - DT-Prelim Calcs'!$C$7*FC108</f>
        <v>80.72311649070312</v>
      </c>
      <c r="FF108" s="57">
        <f>FE108/'DEPRECATED - DT-Prelim Calcs'!$C$7*('DEPRECATED - DT-Prelim Calcs'!$C$8-'DEPRECATED - DT-Prelim Calcs'!$C$9)+'DEPRECATED - DT-Prelim Calcs'!$C$9</f>
        <v>4300.1173633847347</v>
      </c>
      <c r="FG108" s="57">
        <f t="shared" si="113"/>
        <v>93</v>
      </c>
      <c r="FH108" s="2">
        <f t="shared" si="149"/>
        <v>0.78067567320338405</v>
      </c>
      <c r="FI108" s="57">
        <f>FH108*'DEPRECATED - DT-Prelim Calcs'!$C$21/FC$2/'DEPRECATED - DT-Prelim Calcs'!$C$19/'DEPRECATED - DT-Prelim Calcs'!$C$18*3.39*'DEPRECATED - DT-Prelim Calcs'!$C$20</f>
        <v>25.773080821789936</v>
      </c>
      <c r="FJ108" s="46">
        <f t="shared" si="150"/>
        <v>0</v>
      </c>
      <c r="FK108" s="57">
        <f>FI107*'DEPRECATED - DT-Prelim Calcs'!$C$11+FK107</f>
        <v>-611.59083229659097</v>
      </c>
      <c r="FL108" s="57">
        <f>FL107+0.5*FI108*'DEPRECATED - DT-Prelim Calcs'!$C$11^2+FK108*'DEPRECATED - DT-Prelim Calcs'!$C$11</f>
        <v>-376008.6441930001</v>
      </c>
      <c r="FM108" s="57">
        <f>MIN('Drive Train'!$F$35-FG107*'DEPRECATED - DT-Prelim Calcs'!$C$21*'Drive Train'!$F$39,FM107+FG$2)</f>
        <v>6.82</v>
      </c>
      <c r="FN108" s="57">
        <f>'Drive Train'!$F$35-FG108*'DEPRECATED - DT-Prelim Calcs'!$C$21*'Drive Train'!$F$39</f>
        <v>6.82</v>
      </c>
      <c r="FO108" s="1">
        <f>IF(FL108&gt;='Drive Train'!$F$29,1,0)</f>
        <v>0</v>
      </c>
      <c r="FP108" s="57">
        <f t="shared" si="151"/>
        <v>103.33333333333333</v>
      </c>
      <c r="FQ108" s="63">
        <f>FQ107+'DEPRECATED - DT-Prelim Calcs'!$C$11</f>
        <v>416</v>
      </c>
      <c r="FR108" s="2">
        <f>GB108/'Drive Train'!$F$35</f>
        <v>0.55000000000000004</v>
      </c>
      <c r="FS108" s="46">
        <f>FZ108*12*60/(PI() * 'Drive Train'!$F$15)/FR$2*FR108</f>
        <v>-468424.73336820496</v>
      </c>
      <c r="FT108" s="2">
        <f>('DEPRECATED - DT-Prelim Calcs'!$C$6*FR108-FS108)/('DEPRECATED - DT-Prelim Calcs'!$C$6*FR108)*'DEPRECATED - DT-Prelim Calcs'!$C$7*FR108</f>
        <v>213.12730251733097</v>
      </c>
      <c r="FU108" s="57">
        <f>FT108/'DEPRECATED - DT-Prelim Calcs'!$C$7*('DEPRECATED - DT-Prelim Calcs'!$C$8-'DEPRECATED - DT-Prelim Calcs'!$C$9)+'DEPRECATED - DT-Prelim Calcs'!$C$9</f>
        <v>11348.85473567368</v>
      </c>
      <c r="FV108" s="57">
        <f t="shared" si="114"/>
        <v>93</v>
      </c>
      <c r="FW108" s="2">
        <f t="shared" si="152"/>
        <v>0.7112822800297498</v>
      </c>
      <c r="FX108" s="57">
        <f>FW108*'DEPRECATED - DT-Prelim Calcs'!$C$21/FR$2/'DEPRECATED - DT-Prelim Calcs'!$C$19/'DEPRECATED - DT-Prelim Calcs'!$C$18*3.39*'DEPRECATED - DT-Prelim Calcs'!$C$20</f>
        <v>25.773080821789936</v>
      </c>
      <c r="FY108" s="46">
        <f t="shared" si="153"/>
        <v>0</v>
      </c>
      <c r="FZ108" s="57">
        <f>FX107*'DEPRECATED - DT-Prelim Calcs'!$C$11+FZ107</f>
        <v>-1486.4643445548586</v>
      </c>
      <c r="GA108" s="57">
        <f>GA107+0.5*FX108*'DEPRECATED - DT-Prelim Calcs'!$C$11^2+FZ108*'DEPRECATED - DT-Prelim Calcs'!$C$11</f>
        <v>-394026.04372598242</v>
      </c>
      <c r="GB108" s="57">
        <f>MIN('Drive Train'!$F$35-FV107*'DEPRECATED - DT-Prelim Calcs'!$C$21*'Drive Train'!$F$39,GB107+FV$2)</f>
        <v>6.82</v>
      </c>
      <c r="GC108" s="57">
        <f>'Drive Train'!$F$35-FV108*'DEPRECATED - DT-Prelim Calcs'!$C$21*'Drive Train'!$F$39</f>
        <v>6.82</v>
      </c>
      <c r="GD108" s="1">
        <f>IF(GA108&gt;='Drive Train'!$F$29,1,0)</f>
        <v>0</v>
      </c>
      <c r="GE108" s="57">
        <f t="shared" si="154"/>
        <v>103.33333333333333</v>
      </c>
      <c r="GF108" s="63">
        <f>GF107+'DEPRECATED - DT-Prelim Calcs'!$C$11</f>
        <v>416</v>
      </c>
      <c r="GG108" s="2">
        <f>GQ108/'Drive Train'!$F$35</f>
        <v>0.85483870967741948</v>
      </c>
      <c r="GH108" s="46">
        <f>GO108*12*60/(PI() * 'Drive Train'!$F$15)/GG$2*GG108</f>
        <v>-178917.91291888914</v>
      </c>
      <c r="GI108" s="2">
        <f>('DEPRECATED - DT-Prelim Calcs'!$C$6*GG108-GH108)/('DEPRECATED - DT-Prelim Calcs'!$C$6*GG108)*'DEPRECATED - DT-Prelim Calcs'!$C$7*GG108</f>
        <v>82.959255124191785</v>
      </c>
      <c r="GJ108" s="57">
        <f>GI108/'DEPRECATED - DT-Prelim Calcs'!$C$7*('DEPRECATED - DT-Prelim Calcs'!$C$8-'DEPRECATED - DT-Prelim Calcs'!$C$9)+'DEPRECATED - DT-Prelim Calcs'!$C$9</f>
        <v>4419.1615902214962</v>
      </c>
      <c r="GK108" s="57">
        <f t="shared" si="155"/>
        <v>29.999999999999982</v>
      </c>
      <c r="GL108" s="2">
        <f t="shared" si="156"/>
        <v>0.99579519204165001</v>
      </c>
      <c r="GM108" s="57">
        <f>GL108*'DEPRECATED - DT-Prelim Calcs'!$C$21/GG$2/'DEPRECATED - DT-Prelim Calcs'!$C$19/'DEPRECATED - DT-Prelim Calcs'!$C$18*3.39*'DEPRECATED - DT-Prelim Calcs'!$C$20</f>
        <v>25.773080821789936</v>
      </c>
      <c r="GN108" s="46">
        <f t="shared" si="157"/>
        <v>0</v>
      </c>
      <c r="GO108" s="57">
        <f>GM107*'DEPRECATED - DT-Prelim Calcs'!$C$11+GO107</f>
        <v>-511.4168661563408</v>
      </c>
      <c r="GP108" s="57">
        <f>GP107+0.5*GM108*'DEPRECATED - DT-Prelim Calcs'!$C$11^2+GO108*'DEPRECATED - DT-Prelim Calcs'!$C$11</f>
        <v>-193545.61917346052</v>
      </c>
      <c r="GQ108" s="57">
        <f>MIN('Drive Train'!$F$35-GK107*'DEPRECATED - DT-Prelim Calcs'!$C$21*'Drive Train'!$F$39,GQ107+GK$2)</f>
        <v>10.600000000000001</v>
      </c>
      <c r="GR108" s="57">
        <f>'Drive Train'!$F$35-GK108*'DEPRECATED - DT-Prelim Calcs'!$C$21*'Drive Train'!$F$39</f>
        <v>10.600000000000001</v>
      </c>
      <c r="GS108" s="1">
        <f>IF(GP108&gt;='Drive Train'!$F$29,1,0)</f>
        <v>0</v>
      </c>
      <c r="GT108" s="57">
        <f t="shared" si="158"/>
        <v>33.333333333333314</v>
      </c>
      <c r="GU108" s="63">
        <f>GU107+'DEPRECATED - DT-Prelim Calcs'!$C$11</f>
        <v>416</v>
      </c>
      <c r="GV108" s="2">
        <f>HF108/'Drive Train'!$F$35</f>
        <v>0.83870967741935498</v>
      </c>
      <c r="GW108" s="46">
        <f>HD108*12*60/(PI() * 'Drive Train'!$F$15)/GV$2*GV108</f>
        <v>-345385.98389635375</v>
      </c>
      <c r="GX108" s="2">
        <f>('DEPRECATED - DT-Prelim Calcs'!$C$6*GV108-GW108)/('DEPRECATED - DT-Prelim Calcs'!$C$6*GV108)*'DEPRECATED - DT-Prelim Calcs'!$C$7*GV108</f>
        <v>158.19018735639162</v>
      </c>
      <c r="GY108" s="57">
        <f>GX108/'DEPRECATED - DT-Prelim Calcs'!$C$7*('DEPRECATED - DT-Prelim Calcs'!$C$8-'DEPRECATED - DT-Prelim Calcs'!$C$9)+'DEPRECATED - DT-Prelim Calcs'!$C$9</f>
        <v>8424.1942065664098</v>
      </c>
      <c r="GZ108" s="57">
        <f t="shared" si="115"/>
        <v>33.333333333333314</v>
      </c>
      <c r="HA108" s="2">
        <f t="shared" si="159"/>
        <v>0.99579519204165001</v>
      </c>
      <c r="HB108" s="57">
        <f>HA108*'DEPRECATED - DT-Prelim Calcs'!$C$21/GV$2/'DEPRECATED - DT-Prelim Calcs'!$C$19/'DEPRECATED - DT-Prelim Calcs'!$C$18*3.39*'DEPRECATED - DT-Prelim Calcs'!$C$20</f>
        <v>25.773080821789936</v>
      </c>
      <c r="HC108" s="46">
        <f t="shared" si="160"/>
        <v>0</v>
      </c>
      <c r="HD108" s="57">
        <f>HB107*'DEPRECATED - DT-Prelim Calcs'!$C$11+HD107</f>
        <v>-1006.2327740024865</v>
      </c>
      <c r="HE108" s="57">
        <f>HE107+0.5*HB108*'DEPRECATED - DT-Prelim Calcs'!$C$11^2+HD108*'DEPRECATED - DT-Prelim Calcs'!$C$11</f>
        <v>-188415.8606640776</v>
      </c>
      <c r="HF108" s="57">
        <f>MIN('Drive Train'!$F$35-GZ107*'DEPRECATED - DT-Prelim Calcs'!$C$21*'Drive Train'!$F$39,HF107+GZ$2)</f>
        <v>10.400000000000002</v>
      </c>
      <c r="HG108" s="57">
        <f>'Drive Train'!$F$35-GZ108*'DEPRECATED - DT-Prelim Calcs'!$C$21*'Drive Train'!$F$39</f>
        <v>10.400000000000002</v>
      </c>
      <c r="HH108" s="1">
        <f>IF(HE108&gt;='Drive Train'!$F$29,1,0)</f>
        <v>0</v>
      </c>
      <c r="HI108" s="57">
        <f t="shared" si="161"/>
        <v>37.037037037037017</v>
      </c>
      <c r="HJ108" s="63">
        <f>HJ107+'DEPRECATED - DT-Prelim Calcs'!$C$11</f>
        <v>416</v>
      </c>
      <c r="HK108" s="2">
        <f>HU108/'Drive Train'!$F$35</f>
        <v>0.82258064516129037</v>
      </c>
      <c r="HL108" s="46">
        <f>HS108*12*60/(PI() * 'Drive Train'!$F$15)/HK$2*HK108</f>
        <v>22521.308629683914</v>
      </c>
      <c r="HM108" s="2">
        <f>('DEPRECATED - DT-Prelim Calcs'!$C$6*HK108-HL108)/('DEPRECATED - DT-Prelim Calcs'!$C$6*HK108)*'DEPRECATED - DT-Prelim Calcs'!$C$7*HK108</f>
        <v>-8.2007614702153653</v>
      </c>
      <c r="HN108" s="57">
        <f>HM108/'DEPRECATED - DT-Prelim Calcs'!$C$7*('DEPRECATED - DT-Prelim Calcs'!$C$8-'DEPRECATED - DT-Prelim Calcs'!$C$9)+'DEPRECATED - DT-Prelim Calcs'!$C$9</f>
        <v>-433.87995710731593</v>
      </c>
      <c r="HO108" s="57">
        <f t="shared" si="116"/>
        <v>-433.87995710731593</v>
      </c>
      <c r="HP108" s="2">
        <f t="shared" si="162"/>
        <v>-10.205232367822955</v>
      </c>
      <c r="HQ108" s="57">
        <f>HP108*'DEPRECATED - DT-Prelim Calcs'!$C$21/HK$2/'DEPRECATED - DT-Prelim Calcs'!$C$19/'DEPRECATED - DT-Prelim Calcs'!$C$18*3.39*'DEPRECATED - DT-Prelim Calcs'!$C$20</f>
        <v>-264.1308983243681</v>
      </c>
      <c r="HR108" s="46">
        <f t="shared" si="163"/>
        <v>1</v>
      </c>
      <c r="HS108" s="57">
        <f>HQ107*'DEPRECATED - DT-Prelim Calcs'!$C$11+HS107</f>
        <v>66.899140608421845</v>
      </c>
      <c r="HT108" s="57">
        <f>HT107+0.5*HQ108*'DEPRECATED - DT-Prelim Calcs'!$C$11^2+HS108*'DEPRECATED - DT-Prelim Calcs'!$C$11</f>
        <v>-178462.73206804536</v>
      </c>
      <c r="HU108" s="57">
        <f>MIN('Drive Train'!$F$35-HO107*'DEPRECATED - DT-Prelim Calcs'!$C$21*'Drive Train'!$F$39,HU107+HO$2)</f>
        <v>10.200000000000001</v>
      </c>
      <c r="HV108" s="57">
        <f>'Drive Train'!$F$35-HO108*'DEPRECATED - DT-Prelim Calcs'!$C$21*'Drive Train'!$F$39</f>
        <v>38.432797426438952</v>
      </c>
      <c r="HW108" s="1">
        <f>IF(HT108&gt;='Drive Train'!$F$29,1,0)</f>
        <v>0</v>
      </c>
      <c r="HX108" s="57">
        <f t="shared" si="164"/>
        <v>-482.08884123035108</v>
      </c>
      <c r="HY108" s="63">
        <f>HY107+'DEPRECATED - DT-Prelim Calcs'!$C$11</f>
        <v>416</v>
      </c>
      <c r="HZ108" s="2">
        <f>IJ108/'Drive Train'!$F$35</f>
        <v>0.80645161290322598</v>
      </c>
      <c r="IA108" s="46">
        <f>IH108*12*60/(PI() * 'Drive Train'!$F$15)/HZ$2*HZ108</f>
        <v>13536.640458810962</v>
      </c>
      <c r="IB108" s="2">
        <f>('DEPRECATED - DT-Prelim Calcs'!$C$6*HZ108-IA108)/('DEPRECATED - DT-Prelim Calcs'!$C$6*HZ108)*'DEPRECATED - DT-Prelim Calcs'!$C$7*HZ108</f>
        <v>-4.1771464545044301</v>
      </c>
      <c r="IC108" s="57">
        <f>IB108/'DEPRECATED - DT-Prelim Calcs'!$C$7*('DEPRECATED - DT-Prelim Calcs'!$C$8-'DEPRECATED - DT-Prelim Calcs'!$C$9)+'DEPRECATED - DT-Prelim Calcs'!$C$9</f>
        <v>-219.67671788917778</v>
      </c>
      <c r="ID108" s="57">
        <f t="shared" si="117"/>
        <v>-219.67671788917778</v>
      </c>
      <c r="IE108" s="2">
        <f t="shared" si="165"/>
        <v>-5.4060483066644185</v>
      </c>
      <c r="IF108" s="57">
        <f>IE108*'DEPRECATED - DT-Prelim Calcs'!$C$21/HZ$2/'DEPRECATED - DT-Prelim Calcs'!$C$19/'DEPRECATED - DT-Prelim Calcs'!$C$18*3.39*'DEPRECATED - DT-Prelim Calcs'!$C$20</f>
        <v>-139.91885183588542</v>
      </c>
      <c r="IG108" s="46">
        <f t="shared" si="166"/>
        <v>1</v>
      </c>
      <c r="IH108" s="57">
        <f>IF107*'DEPRECATED - DT-Prelim Calcs'!$C$11+IH107</f>
        <v>41.014552967431342</v>
      </c>
      <c r="II108" s="57">
        <f>II107+0.5*IF108*'DEPRECATED - DT-Prelim Calcs'!$C$11^2+IH108*'DEPRECATED - DT-Prelim Calcs'!$C$11</f>
        <v>-172815.38121431199</v>
      </c>
      <c r="IJ108" s="57">
        <f>MIN('Drive Train'!$F$35-ID107*'DEPRECATED - DT-Prelim Calcs'!$C$21*'Drive Train'!$F$39,IJ107+ID$2)</f>
        <v>10.000000000000002</v>
      </c>
      <c r="IK108" s="57">
        <f>'Drive Train'!$F$35-ID108*'DEPRECATED - DT-Prelim Calcs'!$C$21*'Drive Train'!$F$39</f>
        <v>25.580603073350666</v>
      </c>
      <c r="IL108" s="1">
        <f>IF(II108&gt;='Drive Train'!$F$29,1,0)</f>
        <v>0</v>
      </c>
      <c r="IM108" s="57">
        <f t="shared" si="167"/>
        <v>-244.08524209908643</v>
      </c>
      <c r="IN108" s="63">
        <f>IN107+'DEPRECATED - DT-Prelim Calcs'!$C$11</f>
        <v>416</v>
      </c>
      <c r="IO108" s="2">
        <f>IY108/'Drive Train'!$F$35</f>
        <v>0.79032258064516137</v>
      </c>
      <c r="IP108" s="46">
        <f>IW108*12*60/(PI() * 'Drive Train'!$F$15)/IO$2*IO108</f>
        <v>-53278.386274919299</v>
      </c>
      <c r="IQ108" s="2">
        <f>('DEPRECATED - DT-Prelim Calcs'!$C$6*IO108-IP108)/('DEPRECATED - DT-Prelim Calcs'!$C$6*IO108)*'DEPRECATED - DT-Prelim Calcs'!$C$7*IO108</f>
        <v>25.994904609327733</v>
      </c>
      <c r="IR108" s="57">
        <f>IQ108/'DEPRECATED - DT-Prelim Calcs'!$C$7*('DEPRECATED - DT-Prelim Calcs'!$C$8-'DEPRECATED - DT-Prelim Calcs'!$C$9)+'DEPRECATED - DT-Prelim Calcs'!$C$9</f>
        <v>1386.5781167538373</v>
      </c>
      <c r="IS108" s="57">
        <f t="shared" si="118"/>
        <v>43.333333333333321</v>
      </c>
      <c r="IT108" s="2">
        <f t="shared" si="168"/>
        <v>0.99579519204165001</v>
      </c>
      <c r="IU108" s="57">
        <f>IT108*'DEPRECATED - DT-Prelim Calcs'!$C$21/IO$2/'DEPRECATED - DT-Prelim Calcs'!$C$19/'DEPRECATED - DT-Prelim Calcs'!$C$18*3.39*'DEPRECATED - DT-Prelim Calcs'!$C$20</f>
        <v>25.773080821789936</v>
      </c>
      <c r="IV108" s="46">
        <f t="shared" si="169"/>
        <v>0</v>
      </c>
      <c r="IW108" s="57">
        <f>IU107*'DEPRECATED - DT-Prelim Calcs'!$C$11+IW107</f>
        <v>-164.72217760027229</v>
      </c>
      <c r="IX108" s="57">
        <f>IX107+0.5*IU108*'DEPRECATED - DT-Prelim Calcs'!$C$11^2+IW108*'DEPRECATED - DT-Prelim Calcs'!$C$11</f>
        <v>-190689.1139056269</v>
      </c>
      <c r="IY108" s="57">
        <f>MIN('Drive Train'!$F$35-IS107*'DEPRECATED - DT-Prelim Calcs'!$C$21*'Drive Train'!$F$39,IY107+IS$2)</f>
        <v>9.8000000000000007</v>
      </c>
      <c r="IZ108" s="57">
        <f>'Drive Train'!$F$35-IS108*'DEPRECATED - DT-Prelim Calcs'!$C$21*'Drive Train'!$F$39</f>
        <v>9.8000000000000007</v>
      </c>
      <c r="JA108" s="1">
        <f>IF(IX108&gt;='Drive Train'!$F$29,1,0)</f>
        <v>0</v>
      </c>
      <c r="JB108" s="57">
        <f t="shared" si="170"/>
        <v>48.148148148148138</v>
      </c>
      <c r="JC108" s="63">
        <f>JC107+'DEPRECATED - DT-Prelim Calcs'!$C$11</f>
        <v>416</v>
      </c>
      <c r="JD108" s="2">
        <f>JN108/'Drive Train'!$F$35</f>
        <v>0.77419354838709686</v>
      </c>
      <c r="JE108" s="46">
        <f>JL108*12*60/(PI() * 'Drive Train'!$F$15)/JD$2*JD108</f>
        <v>2132.9019345369643</v>
      </c>
      <c r="JF108" s="2">
        <f>('DEPRECATED - DT-Prelim Calcs'!$C$6*JD108-JE108)/('DEPRECATED - DT-Prelim Calcs'!$C$6*JD108)*'DEPRECATED - DT-Prelim Calcs'!$C$7*JD108</f>
        <v>0.90139863505866624</v>
      </c>
      <c r="JG108" s="57">
        <f>JF108/'DEPRECATED - DT-Prelim Calcs'!$C$7*('DEPRECATED - DT-Prelim Calcs'!$C$8-'DEPRECATED - DT-Prelim Calcs'!$C$9)+'DEPRECATED - DT-Prelim Calcs'!$C$9</f>
        <v>50.687321526152239</v>
      </c>
      <c r="JH108" s="57">
        <f t="shared" si="119"/>
        <v>46.666666666666657</v>
      </c>
      <c r="JI108" s="2">
        <f t="shared" si="171"/>
        <v>0.62417422438766923</v>
      </c>
      <c r="JJ108" s="57">
        <f>JI108*'DEPRECATED - DT-Prelim Calcs'!$C$21/JD$2/'DEPRECATED - DT-Prelim Calcs'!$C$19/'DEPRECATED - DT-Prelim Calcs'!$C$18*3.39*'DEPRECATED - DT-Prelim Calcs'!$C$20</f>
        <v>16.154820650458209</v>
      </c>
      <c r="JK108" s="46">
        <f t="shared" si="172"/>
        <v>0</v>
      </c>
      <c r="JL108" s="57">
        <f>JJ107*'DEPRECATED - DT-Prelim Calcs'!$C$11+JL107</f>
        <v>6.731730849518641</v>
      </c>
      <c r="JM108" s="57">
        <f>JM107+0.5*JJ108*'DEPRECATED - DT-Prelim Calcs'!$C$11^2+JL108*'DEPRECATED - DT-Prelim Calcs'!$C$11</f>
        <v>-223056.81830321529</v>
      </c>
      <c r="JN108" s="57">
        <f>MIN('Drive Train'!$F$35-JH107*'DEPRECATED - DT-Prelim Calcs'!$C$21*'Drive Train'!$F$39,JN107+JH$2)</f>
        <v>9.6000000000000014</v>
      </c>
      <c r="JO108" s="57">
        <f>'Drive Train'!$F$35-JH108*'DEPRECATED - DT-Prelim Calcs'!$C$21*'Drive Train'!$F$39</f>
        <v>9.6000000000000014</v>
      </c>
      <c r="JP108" s="1">
        <f>IF(JM108&gt;='Drive Train'!$F$29,1,0)</f>
        <v>0</v>
      </c>
      <c r="JQ108" s="57">
        <f>MIN(JG108,'DEPRECATED - DT-Prelim Calcs'!$C$10)*'DEPRECATED - DT-Prelim Calcs'!$C$11*1000/60/60</f>
        <v>56.319246140169156</v>
      </c>
      <c r="JR108" s="63">
        <f>JR107+'DEPRECATED - DT-Prelim Calcs'!$C$11</f>
        <v>416</v>
      </c>
      <c r="JS108" s="2">
        <f>KC108/'Drive Train'!$F$35</f>
        <v>0.75806451612903225</v>
      </c>
      <c r="JT108" s="46">
        <f>KA108*12*60/(PI() * 'Drive Train'!$F$15)/JS$2*JS108</f>
        <v>-103979.74730636866</v>
      </c>
      <c r="JU108" s="2">
        <f>('DEPRECATED - DT-Prelim Calcs'!$C$6*JS108-JT108)/('DEPRECATED - DT-Prelim Calcs'!$C$6*JS108)*'DEPRECATED - DT-Prelim Calcs'!$C$7*JS108</f>
        <v>48.842168318457922</v>
      </c>
      <c r="JV108" s="57">
        <f>JU108/'DEPRECATED - DT-Prelim Calcs'!$C$7*('DEPRECATED - DT-Prelim Calcs'!$C$8-'DEPRECATED - DT-Prelim Calcs'!$C$9)+'DEPRECATED - DT-Prelim Calcs'!$C$9</f>
        <v>2602.886803011681</v>
      </c>
      <c r="JW108" s="57">
        <f t="shared" si="120"/>
        <v>49.999999999999993</v>
      </c>
      <c r="JX108" s="2">
        <f t="shared" si="173"/>
        <v>0.99579519204165001</v>
      </c>
      <c r="JY108" s="57">
        <f>JX108*'DEPRECATED - DT-Prelim Calcs'!$C$21/JS$2/'DEPRECATED - DT-Prelim Calcs'!$C$19/'DEPRECATED - DT-Prelim Calcs'!$C$18*3.39*'DEPRECATED - DT-Prelim Calcs'!$C$20</f>
        <v>25.773080821789936</v>
      </c>
      <c r="JZ108" s="46">
        <f t="shared" si="174"/>
        <v>0</v>
      </c>
      <c r="KA108" s="57">
        <f>JY107*'DEPRECATED - DT-Prelim Calcs'!$C$11+KA107</f>
        <v>-335.15676702779649</v>
      </c>
      <c r="KB108" s="57">
        <f>KB107+0.5*JY108*'DEPRECATED - DT-Prelim Calcs'!$C$11^2+KA108*'DEPRECATED - DT-Prelim Calcs'!$C$11</f>
        <v>-222108.64223890274</v>
      </c>
      <c r="KC108" s="57">
        <f>MIN('Drive Train'!$F$35-JW107*'DEPRECATED - DT-Prelim Calcs'!$C$21*'Drive Train'!$F$39,KC107+JW$2)</f>
        <v>9.4</v>
      </c>
      <c r="KD108" s="57">
        <f>'Drive Train'!$F$35-JW108*'DEPRECATED - DT-Prelim Calcs'!$C$21*'Drive Train'!$F$39</f>
        <v>9.4</v>
      </c>
      <c r="KE108" s="1">
        <f>IF(KB108&gt;='Drive Train'!$F$29,1,0)</f>
        <v>0</v>
      </c>
      <c r="KF108" s="57">
        <f>MIN(JV108,'DEPRECATED - DT-Prelim Calcs'!$C$10)*'DEPRECATED - DT-Prelim Calcs'!$C$11*1000/60/60</f>
        <v>103.33333333333333</v>
      </c>
      <c r="KG108" s="63">
        <f>KG107+'DEPRECATED - DT-Prelim Calcs'!$C$11</f>
        <v>416</v>
      </c>
      <c r="KH108" s="2">
        <f>KR108/'Drive Train'!$F$35</f>
        <v>0.74193548387096786</v>
      </c>
      <c r="KI108" s="46">
        <f>KP108*12*60/(PI() * 'Drive Train'!$F$15)/KH$2*KH108</f>
        <v>-211730.76382642318</v>
      </c>
      <c r="KJ108" s="2">
        <f>('DEPRECATED - DT-Prelim Calcs'!$C$6*KH108-KI108)/('DEPRECATED - DT-Prelim Calcs'!$C$6*KH108)*'DEPRECATED - DT-Prelim Calcs'!$C$7*KH108</f>
        <v>97.523738216256618</v>
      </c>
      <c r="KK108" s="57">
        <f>KJ108/'DEPRECATED - DT-Prelim Calcs'!$C$7*('DEPRECATED - DT-Prelim Calcs'!$C$8-'DEPRECATED - DT-Prelim Calcs'!$C$9)+'DEPRECATED - DT-Prelim Calcs'!$C$9</f>
        <v>5194.5239058695952</v>
      </c>
      <c r="KL108" s="57">
        <f t="shared" si="121"/>
        <v>53.333333333333329</v>
      </c>
      <c r="KM108" s="2">
        <f t="shared" si="175"/>
        <v>0.99579519204165001</v>
      </c>
      <c r="KN108" s="57">
        <f>KM108*'DEPRECATED - DT-Prelim Calcs'!$C$21/KH$2/'DEPRECATED - DT-Prelim Calcs'!$C$19/'DEPRECATED - DT-Prelim Calcs'!$C$18*3.39*'DEPRECATED - DT-Prelim Calcs'!$C$20</f>
        <v>25.773080821789936</v>
      </c>
      <c r="KO108" s="46">
        <f t="shared" si="176"/>
        <v>0</v>
      </c>
      <c r="KP108" s="57">
        <f>KN107*'DEPRECATED - DT-Prelim Calcs'!$C$11+KP107</f>
        <v>-697.30571614590372</v>
      </c>
      <c r="KQ108" s="57">
        <f>KQ107+0.5*KN108*'DEPRECATED - DT-Prelim Calcs'!$C$11^2+KP108*'DEPRECATED - DT-Prelim Calcs'!$C$11</f>
        <v>-211233.34203212411</v>
      </c>
      <c r="KR108" s="57">
        <f>MIN('Drive Train'!$F$35-KL107*'DEPRECATED - DT-Prelim Calcs'!$C$21*'Drive Train'!$F$39,KR107+KL$2)</f>
        <v>9.2000000000000011</v>
      </c>
      <c r="KS108" s="57">
        <f>'Drive Train'!$F$35-KL108*'DEPRECATED - DT-Prelim Calcs'!$C$21*'Drive Train'!$F$39</f>
        <v>9.2000000000000011</v>
      </c>
      <c r="KT108" s="1">
        <f>IF(KQ108&gt;='Drive Train'!$F$29,1,0)</f>
        <v>0</v>
      </c>
      <c r="KU108" s="57">
        <f>MIN(KK108,'DEPRECATED - DT-Prelim Calcs'!$C$10)*'DEPRECATED - DT-Prelim Calcs'!$C$11*1000/60/60</f>
        <v>103.33333333333333</v>
      </c>
      <c r="KV108" s="63">
        <f>KV107+'DEPRECATED - DT-Prelim Calcs'!$C$11</f>
        <v>416</v>
      </c>
      <c r="KW108" s="2">
        <f>LG108/'Drive Train'!$F$35</f>
        <v>0.72580645161290325</v>
      </c>
      <c r="KX108" s="46">
        <f>LE108*12*60/(PI() * 'Drive Train'!$F$15)/KW$2*KW108</f>
        <v>-65761.876488847221</v>
      </c>
      <c r="KY108" s="2">
        <f>('DEPRECATED - DT-Prelim Calcs'!$C$6*KW108-KX108)/('DEPRECATED - DT-Prelim Calcs'!$C$6*KW108)*'DEPRECATED - DT-Prelim Calcs'!$C$7*KW108</f>
        <v>31.483925694376182</v>
      </c>
      <c r="KZ108" s="57">
        <f>KY108/'DEPRECATED - DT-Prelim Calcs'!$C$7*('DEPRECATED - DT-Prelim Calcs'!$C$8-'DEPRECATED - DT-Prelim Calcs'!$C$9)+'DEPRECATED - DT-Prelim Calcs'!$C$9</f>
        <v>1678.794467464093</v>
      </c>
      <c r="LA108" s="57">
        <f t="shared" si="122"/>
        <v>56.666666666666664</v>
      </c>
      <c r="LB108" s="2">
        <f t="shared" si="177"/>
        <v>0.99579519204165001</v>
      </c>
      <c r="LC108" s="57">
        <f>LB108*'DEPRECATED - DT-Prelim Calcs'!$C$21/KW$2/'DEPRECATED - DT-Prelim Calcs'!$C$19/'DEPRECATED - DT-Prelim Calcs'!$C$18*3.39*'DEPRECATED - DT-Prelim Calcs'!$C$20</f>
        <v>25.773080821789936</v>
      </c>
      <c r="LD108" s="46">
        <f t="shared" si="178"/>
        <v>0</v>
      </c>
      <c r="LE108" s="57">
        <f>LC107*'DEPRECATED - DT-Prelim Calcs'!$C$11+LE107</f>
        <v>-221.39039550523592</v>
      </c>
      <c r="LF108" s="57">
        <f>LF107+0.5*LC108*'DEPRECATED - DT-Prelim Calcs'!$C$11^2+LE108*'DEPRECATED - DT-Prelim Calcs'!$C$11</f>
        <v>-213687.54445755982</v>
      </c>
      <c r="LG108" s="57">
        <f>MIN('Drive Train'!$F$35-LA107*'DEPRECATED - DT-Prelim Calcs'!$C$21*'Drive Train'!$F$39,LG107+LA$2)</f>
        <v>9</v>
      </c>
      <c r="LH108" s="57">
        <f>'Drive Train'!$F$35-LA108*'DEPRECATED - DT-Prelim Calcs'!$C$21*'Drive Train'!$F$39</f>
        <v>9</v>
      </c>
      <c r="LI108" s="1">
        <f>IF(LF108&gt;='Drive Train'!$F$29,1,0)</f>
        <v>0</v>
      </c>
      <c r="LJ108" s="57">
        <f>MIN(KZ108,'DEPRECATED - DT-Prelim Calcs'!$C$10)*'DEPRECATED - DT-Prelim Calcs'!$C$11*1000/60/60</f>
        <v>103.33333333333333</v>
      </c>
      <c r="LK108" s="63">
        <f>LK107+'DEPRECATED - DT-Prelim Calcs'!$C$11</f>
        <v>416</v>
      </c>
      <c r="LL108" s="2">
        <f>LV108/'Drive Train'!$F$35</f>
        <v>0.70967741935483875</v>
      </c>
      <c r="LM108" s="46">
        <f>LT108*12*60/(PI() * 'Drive Train'!$F$15)/LL$2*LL108</f>
        <v>3974.2087064859247</v>
      </c>
      <c r="LN108" s="2">
        <f>('DEPRECATED - DT-Prelim Calcs'!$C$6*LL108-LM108)/('DEPRECATED - DT-Prelim Calcs'!$C$6*LL108)*'DEPRECATED - DT-Prelim Calcs'!$C$7*LL108</f>
        <v>-8.6646084013577485E-2</v>
      </c>
      <c r="LO108" s="57">
        <f>LN108/'DEPRECATED - DT-Prelim Calcs'!$C$7*('DEPRECATED - DT-Prelim Calcs'!$C$8-'DEPRECATED - DT-Prelim Calcs'!$C$9)+'DEPRECATED - DT-Prelim Calcs'!$C$9</f>
        <v>-1.9127355099344356</v>
      </c>
      <c r="LP108" s="57">
        <f t="shared" si="123"/>
        <v>-1.9127355099344356</v>
      </c>
      <c r="LQ108" s="2">
        <f t="shared" si="179"/>
        <v>-0.49663706495120247</v>
      </c>
      <c r="LR108" s="57">
        <f>LQ108*'DEPRECATED - DT-Prelim Calcs'!$C$21/LL$2/'DEPRECATED - DT-Prelim Calcs'!$C$19/'DEPRECATED - DT-Prelim Calcs'!$C$18*3.39*'DEPRECATED - DT-Prelim Calcs'!$C$20</f>
        <v>-12.853915460106494</v>
      </c>
      <c r="LS108" s="46">
        <f t="shared" si="180"/>
        <v>1</v>
      </c>
      <c r="LT108" s="57">
        <f>LR107*'DEPRECATED - DT-Prelim Calcs'!$C$11+LT107</f>
        <v>13.683433525858305</v>
      </c>
      <c r="LU108" s="57">
        <f>LU107+0.5*LR108*'DEPRECATED - DT-Prelim Calcs'!$C$11^2+LT108*'DEPRECATED - DT-Prelim Calcs'!$C$11</f>
        <v>-205668.23101102747</v>
      </c>
      <c r="LV108" s="57">
        <f>MIN('Drive Train'!$F$35-LP107*'DEPRECATED - DT-Prelim Calcs'!$C$21*'Drive Train'!$F$39,LV107+LP$2)</f>
        <v>8.8000000000000007</v>
      </c>
      <c r="LW108" s="57">
        <f>'Drive Train'!$F$35-LP108*'DEPRECATED - DT-Prelim Calcs'!$C$21*'Drive Train'!$F$39</f>
        <v>12.514764130596067</v>
      </c>
      <c r="LX108" s="1">
        <f>IF(LU108&gt;='Drive Train'!$F$29,1,0)</f>
        <v>0</v>
      </c>
      <c r="LY108" s="57">
        <f>MIN(LO108,'DEPRECATED - DT-Prelim Calcs'!$C$10)*'DEPRECATED - DT-Prelim Calcs'!$C$11*1000/60/60</f>
        <v>-2.1252616777049287</v>
      </c>
      <c r="LZ108" s="63">
        <f>LZ107+'DEPRECATED - DT-Prelim Calcs'!$C$11</f>
        <v>416</v>
      </c>
    </row>
    <row r="109" spans="18:338" x14ac:dyDescent="0.2">
      <c r="R109" s="63">
        <f>R108+'DEPRECATED - DT-Prelim Calcs'!$C$11</f>
        <v>420</v>
      </c>
      <c r="S109" s="2">
        <f>AG109/'Drive Train'!$F$35</f>
        <v>0</v>
      </c>
      <c r="T109" s="46">
        <f>AE109*12*60/(PI() * 'Drive Train'!$F$15)/S$2*ABS(S109)</f>
        <v>0</v>
      </c>
      <c r="U109" s="2">
        <f>IF(OR(AD108=1,AND($C$32=Motors!$C$32,'DEPRECATED - DT-Prelim Calcs'!AI108=1)),0,IF(AG109=0,-(V108+$C$9)/($C$8-$C$9)*$C$7,($C$6*S109-T109)/($C$6*S109)*$C$7*S109))</f>
        <v>0</v>
      </c>
      <c r="V109" s="57">
        <f>IF(AND(AD108=1,AI108=1),0,ABS(U109/$C$7*($C$8-$C$9)+$C$9) *'Drive Train'!$AA$49 + V108*(1-'Drive Train'!$AA$49))</f>
        <v>0</v>
      </c>
      <c r="W109" s="57">
        <f t="shared" ref="W109:W119" si="182">MIN(ABS(V109),U$2) * SIGN(V109)</f>
        <v>0</v>
      </c>
      <c r="X109" s="2">
        <f>MAX(MIN(IF(AND(AI108=1,AG109&lt;0),-1,1)*(W109-$C$9)/($C$8-$C$9)*$C$7-$C$29*AE109/T$2 -  AI108*$C$29/2,X$2),MAX(X$4:X108)*-1)</f>
        <v>-0.2458281045106315</v>
      </c>
      <c r="Y109" s="57">
        <f t="shared" si="97"/>
        <v>0</v>
      </c>
      <c r="Z109" s="57">
        <f t="shared" si="98"/>
        <v>0</v>
      </c>
      <c r="AA109" s="57">
        <f t="shared" si="99"/>
        <v>0</v>
      </c>
      <c r="AB109" s="57" t="e">
        <f t="shared" si="100"/>
        <v>#N/A</v>
      </c>
      <c r="AC109" s="46">
        <f t="shared" si="124"/>
        <v>1</v>
      </c>
      <c r="AD109" s="1">
        <f t="shared" si="101"/>
        <v>1</v>
      </c>
      <c r="AE109" s="57">
        <f t="shared" si="102"/>
        <v>0</v>
      </c>
      <c r="AF109" s="57" t="e">
        <f t="shared" si="103"/>
        <v>#N/A</v>
      </c>
      <c r="AG109" s="57">
        <f>IF(AI108=0,MIN('Drive Train'!$F$35-W108*$C$21*'Drive Train'!$F$39,AG108+W$2)-$C$3,IF(AE108-1&lt;=0,0,IF($C$32=Motors!$C$30,MAX(MAX(AG$4:AG108)*-1,AG108-W$2),MAX(0,MAX(AG$4:AG108)*-1,AG108-W$2))))</f>
        <v>0</v>
      </c>
      <c r="AH109" s="57">
        <f>'Drive Train'!$F$35-ABS(W109)*'DEPRECATED - DT-Prelim Calcs'!$C$21*'Drive Train'!$F$39</f>
        <v>12.4</v>
      </c>
      <c r="AI109" s="1">
        <f>IF(AJ109&gt;='Drive Train'!$F$29,1,0)</f>
        <v>1</v>
      </c>
      <c r="AJ109" s="57">
        <f>AJ108+0.5*Y109*'DEPRECATED - DT-Prelim Calcs'!$C$11^2+AE109*'DEPRECATED - DT-Prelim Calcs'!$C$11</f>
        <v>784.33981740885292</v>
      </c>
      <c r="AK109" s="57">
        <f t="shared" si="181"/>
        <v>0</v>
      </c>
      <c r="AL109" s="63">
        <f>AL108+'DEPRECATED - DT-Prelim Calcs'!$C$11</f>
        <v>420</v>
      </c>
      <c r="AM109" s="2">
        <f>AW109/'Drive Train'!$F$35</f>
        <v>0.90171798760293642</v>
      </c>
      <c r="AN109" s="46">
        <f>AU109*12*60/(PI() * 'Drive Train'!$F$15)/AM$2*AM109</f>
        <v>4074.5129711559402</v>
      </c>
      <c r="AO109" s="2">
        <f>('DEPRECATED - DT-Prelim Calcs'!$C$6*AM109-AN109)/('DEPRECATED - DT-Prelim Calcs'!$C$6*AM109)*'DEPRECATED - DT-Prelim Calcs'!$C$7*AM109</f>
        <v>0.33081835003192922</v>
      </c>
      <c r="AP109" s="57">
        <f>AO109/'DEPRECATED - DT-Prelim Calcs'!$C$7*('DEPRECATED - DT-Prelim Calcs'!$C$8-'DEPRECATED - DT-Prelim Calcs'!$C$9)+'DEPRECATED - DT-Prelim Calcs'!$C$9</f>
        <v>20.311615895890672</v>
      </c>
      <c r="AQ109" s="57">
        <f t="shared" si="105"/>
        <v>20.311615895890672</v>
      </c>
      <c r="AR109" s="2">
        <f t="shared" si="125"/>
        <v>4.7533088576301452E-12</v>
      </c>
      <c r="AS109" s="57">
        <f>AR109*'DEPRECATED - DT-Prelim Calcs'!$C$21/AM$2/'DEPRECATED - DT-Prelim Calcs'!$C$19/'DEPRECATED - DT-Prelim Calcs'!$C$18*3.39*'DEPRECATED - DT-Prelim Calcs'!$C$20</f>
        <v>3.4446918417117817E-11</v>
      </c>
      <c r="AT109" s="46">
        <f t="shared" si="126"/>
        <v>0</v>
      </c>
      <c r="AU109" s="57">
        <f>AS108*'DEPRECATED - DT-Prelim Calcs'!$C$11+AU108</f>
        <v>39.432321268721424</v>
      </c>
      <c r="AV109" s="57">
        <f>AV108+0.5*AS109*'DEPRECATED - DT-Prelim Calcs'!$C$11^2+AU109*'DEPRECATED - DT-Prelim Calcs'!$C$11</f>
        <v>16516.96136825949</v>
      </c>
      <c r="AW109" s="57">
        <f>MIN('Drive Train'!$F$35-AQ108*'DEPRECATED - DT-Prelim Calcs'!$C$21*'Drive Train'!$F$39,AW108+AQ$2)</f>
        <v>11.181303046276412</v>
      </c>
      <c r="AX109" s="57">
        <f>'Drive Train'!$F$35-AQ109*'DEPRECATED - DT-Prelim Calcs'!$C$21*'Drive Train'!$F$39</f>
        <v>11.18130304624656</v>
      </c>
      <c r="AY109" s="1">
        <f>IF(AV109&gt;='Drive Train'!$F$29,1,0)</f>
        <v>1</v>
      </c>
      <c r="AZ109" s="57">
        <f t="shared" si="127"/>
        <v>22.568462106545191</v>
      </c>
      <c r="BA109" s="63">
        <f>BA108+'DEPRECATED - DT-Prelim Calcs'!$C$11</f>
        <v>420</v>
      </c>
      <c r="BB109" s="2">
        <f>BL109/'Drive Train'!$F$35</f>
        <v>1.2947645110410362</v>
      </c>
      <c r="BC109" s="46">
        <f>BJ109*12*60/(PI() * 'Drive Train'!$F$15)/BB$2*BB109</f>
        <v>-4259.0909490462009</v>
      </c>
      <c r="BD109" s="2">
        <f>('DEPRECATED - DT-Prelim Calcs'!$C$6*BB109-BC109)/('DEPRECATED - DT-Prelim Calcs'!$C$6*BB109)*'DEPRECATED - DT-Prelim Calcs'!$C$7*BB109</f>
        <v>5.0461628069187183</v>
      </c>
      <c r="BE109" s="57">
        <f>BD109/'DEPRECATED - DT-Prelim Calcs'!$C$7*('DEPRECATED - DT-Prelim Calcs'!$C$8-'DEPRECATED - DT-Prelim Calcs'!$C$9)+'DEPRECATED - DT-Prelim Calcs'!$C$9</f>
        <v>271.34011955505048</v>
      </c>
      <c r="BF109" s="57">
        <f t="shared" si="106"/>
        <v>93</v>
      </c>
      <c r="BG109" s="2">
        <f t="shared" si="128"/>
        <v>1.9370342982075215</v>
      </c>
      <c r="BH109" s="57">
        <f>BG109*'DEPRECATED - DT-Prelim Calcs'!$C$21/BB$2/'DEPRECATED - DT-Prelim Calcs'!$C$19/'DEPRECATED - DT-Prelim Calcs'!$C$18*3.39*'DEPRECATED - DT-Prelim Calcs'!$C$20</f>
        <v>20.276476817880567</v>
      </c>
      <c r="BI109" s="46">
        <f t="shared" si="129"/>
        <v>0</v>
      </c>
      <c r="BJ109" s="57">
        <f>BH108*'DEPRECATED - DT-Prelim Calcs'!$C$11+BJ108</f>
        <v>-19.873422069588528</v>
      </c>
      <c r="BK109" s="57">
        <f>BK108+0.5*BH109*'DEPRECATED - DT-Prelim Calcs'!$C$11^2+BJ109*'DEPRECATED - DT-Prelim Calcs'!$C$11</f>
        <v>8719.5203972140098</v>
      </c>
      <c r="BL109" s="57">
        <f>MIN('Drive Train'!$F$35-BF108*'DEPRECATED - DT-Prelim Calcs'!$C$21*'Drive Train'!$F$39,BL108+BF$2)</f>
        <v>16.05507993690885</v>
      </c>
      <c r="BM109" s="57">
        <f>'Drive Train'!$F$35-BF109*'DEPRECATED - DT-Prelim Calcs'!$C$21*'Drive Train'!$F$39</f>
        <v>6.82</v>
      </c>
      <c r="BN109" s="1">
        <f>IF(BK109&gt;='Drive Train'!$F$29,1,0)</f>
        <v>1</v>
      </c>
      <c r="BO109" s="57">
        <f t="shared" si="130"/>
        <v>103.33333333333333</v>
      </c>
      <c r="BP109" s="63">
        <f>BP108+'DEPRECATED - DT-Prelim Calcs'!$C$11</f>
        <v>420</v>
      </c>
      <c r="BQ109" s="2">
        <f>CA109/'Drive Train'!$F$35</f>
        <v>0.55000000000000004</v>
      </c>
      <c r="BR109" s="46">
        <f>BY109*12*60/(PI() * 'Drive Train'!$F$15)/BQ$2*BQ109</f>
        <v>-6031.1461738367416</v>
      </c>
      <c r="BS109" s="2">
        <f>('DEPRECATED - DT-Prelim Calcs'!$C$6*BQ109-BR109)/('DEPRECATED - DT-Prelim Calcs'!$C$6*BQ109)*'DEPRECATED - DT-Prelim Calcs'!$C$7*BQ109</f>
        <v>4.0525285701588265</v>
      </c>
      <c r="BT109" s="57">
        <f>BS109/'DEPRECATED - DT-Prelim Calcs'!$C$7*('DEPRECATED - DT-Prelim Calcs'!$C$8-'DEPRECATED - DT-Prelim Calcs'!$C$9)+'DEPRECATED - DT-Prelim Calcs'!$C$9</f>
        <v>218.44249607940972</v>
      </c>
      <c r="BU109" s="57">
        <f t="shared" si="107"/>
        <v>93</v>
      </c>
      <c r="BV109" s="2">
        <f t="shared" si="131"/>
        <v>1.8828060353728675</v>
      </c>
      <c r="BW109" s="57">
        <f>BV109*'DEPRECATED - DT-Prelim Calcs'!$C$21/BQ$2/'DEPRECATED - DT-Prelim Calcs'!$C$19/'DEPRECATED - DT-Prelim Calcs'!$C$18*3.39*'DEPRECATED - DT-Prelim Calcs'!$C$20</f>
        <v>25.773080821789936</v>
      </c>
      <c r="BX109" s="46">
        <f t="shared" si="132"/>
        <v>0</v>
      </c>
      <c r="BY109" s="57">
        <f>BW108*'DEPRECATED - DT-Prelim Calcs'!$C$11+BY108</f>
        <v>-50.661509391582072</v>
      </c>
      <c r="BZ109" s="57">
        <f>BZ108+0.5*BW109*'DEPRECATED - DT-Prelim Calcs'!$C$11^2+BY109*'DEPRECATED - DT-Prelim Calcs'!$C$11</f>
        <v>-9771.9369366422798</v>
      </c>
      <c r="CA109" s="57">
        <f>MIN('Drive Train'!$F$35-BU108*'DEPRECATED - DT-Prelim Calcs'!$C$21*'Drive Train'!$F$39,CA108+BU$2)</f>
        <v>6.82</v>
      </c>
      <c r="CB109" s="57">
        <f>'Drive Train'!$F$35-BU109*'DEPRECATED - DT-Prelim Calcs'!$C$21*'Drive Train'!$F$39</f>
        <v>6.82</v>
      </c>
      <c r="CC109" s="1">
        <f>IF(BZ109&gt;='Drive Train'!$F$29,1,0)</f>
        <v>0</v>
      </c>
      <c r="CD109" s="57">
        <f t="shared" si="133"/>
        <v>103.33333333333333</v>
      </c>
      <c r="CE109" s="63">
        <f>CE108+'DEPRECATED - DT-Prelim Calcs'!$C$11</f>
        <v>420</v>
      </c>
      <c r="CF109" s="2">
        <f>CP109/'Drive Train'!$F$35</f>
        <v>0.55000000000000004</v>
      </c>
      <c r="CG109" s="46">
        <f>CN109*12*60/(PI() * 'Drive Train'!$F$15)/CF$2*CF109</f>
        <v>-22604.381075650224</v>
      </c>
      <c r="CH109" s="2">
        <f>('DEPRECATED - DT-Prelim Calcs'!$C$6*CF109-CG109)/('DEPRECATED - DT-Prelim Calcs'!$C$6*CF109)*'DEPRECATED - DT-Prelim Calcs'!$C$7*CF109</f>
        <v>11.546242662723646</v>
      </c>
      <c r="CI109" s="57">
        <f>CH109/'DEPRECATED - DT-Prelim Calcs'!$C$7*('DEPRECATED - DT-Prelim Calcs'!$C$8-'DEPRECATED - DT-Prelim Calcs'!$C$9)+'DEPRECATED - DT-Prelim Calcs'!$C$9</f>
        <v>617.38171519810953</v>
      </c>
      <c r="CJ109" s="57">
        <f t="shared" si="108"/>
        <v>93</v>
      </c>
      <c r="CK109" s="2">
        <f t="shared" si="134"/>
        <v>1.5241763143494644</v>
      </c>
      <c r="CL109" s="57">
        <f>CK109*'DEPRECATED - DT-Prelim Calcs'!$C$21/CF$2/'DEPRECATED - DT-Prelim Calcs'!$C$19/'DEPRECATED - DT-Prelim Calcs'!$C$18*3.39*'DEPRECATED - DT-Prelim Calcs'!$C$20</f>
        <v>25.773080821789936</v>
      </c>
      <c r="CM109" s="46">
        <f t="shared" si="135"/>
        <v>0</v>
      </c>
      <c r="CN109" s="57">
        <f>CL108*'DEPRECATED - DT-Prelim Calcs'!$C$11+CN108</f>
        <v>-153.70943187490667</v>
      </c>
      <c r="CO109" s="57">
        <f>CO108+0.5*CL109*'DEPRECATED - DT-Prelim Calcs'!$C$11^2+CN109*'DEPRECATED - DT-Prelim Calcs'!$C$11</f>
        <v>-36175.658731975534</v>
      </c>
      <c r="CP109" s="57">
        <f>MIN('Drive Train'!$F$35-CJ108*'DEPRECATED - DT-Prelim Calcs'!$C$21*'Drive Train'!$F$39,CP108+CJ$2)</f>
        <v>6.82</v>
      </c>
      <c r="CQ109" s="57">
        <f>'Drive Train'!$F$35-CJ109*'DEPRECATED - DT-Prelim Calcs'!$C$21*'Drive Train'!$F$39</f>
        <v>6.82</v>
      </c>
      <c r="CR109" s="1">
        <f>IF(CO109&gt;='Drive Train'!$F$29,1,0)</f>
        <v>0</v>
      </c>
      <c r="CS109" s="57">
        <f t="shared" si="136"/>
        <v>103.33333333333333</v>
      </c>
      <c r="CT109" s="63">
        <f>CT108+'DEPRECATED - DT-Prelim Calcs'!$C$11</f>
        <v>420</v>
      </c>
      <c r="CU109" s="2">
        <f>DE109/'Drive Train'!$F$35</f>
        <v>0.55000000000000004</v>
      </c>
      <c r="CV109" s="46">
        <f>DC109*12*60/(PI() * 'Drive Train'!$F$15)/CU$2*CU109</f>
        <v>-54619.98690949141</v>
      </c>
      <c r="CW109" s="2">
        <f>('DEPRECATED - DT-Prelim Calcs'!$C$6*CU109-CV109)/('DEPRECATED - DT-Prelim Calcs'!$C$6*CU109)*'DEPRECATED - DT-Prelim Calcs'!$C$7*CU109</f>
        <v>26.022342111045834</v>
      </c>
      <c r="CX109" s="57">
        <f>CW109/'DEPRECATED - DT-Prelim Calcs'!$C$7*('DEPRECATED - DT-Prelim Calcs'!$C$8-'DEPRECATED - DT-Prelim Calcs'!$C$9)+'DEPRECATED - DT-Prelim Calcs'!$C$9</f>
        <v>1388.0387937125231</v>
      </c>
      <c r="CY109" s="57">
        <f t="shared" si="109"/>
        <v>93</v>
      </c>
      <c r="CZ109" s="2">
        <f t="shared" si="137"/>
        <v>1.2803081040535502</v>
      </c>
      <c r="DA109" s="57">
        <f>CZ109*'DEPRECATED - DT-Prelim Calcs'!$C$21/CU$2/'DEPRECATED - DT-Prelim Calcs'!$C$19/'DEPRECATED - DT-Prelim Calcs'!$C$18*3.39*'DEPRECATED - DT-Prelim Calcs'!$C$20</f>
        <v>25.773080821789936</v>
      </c>
      <c r="DB109" s="46">
        <f t="shared" si="138"/>
        <v>0</v>
      </c>
      <c r="DC109" s="57">
        <f>DA108*'DEPRECATED - DT-Prelim Calcs'!$C$11+DC108</f>
        <v>-311.98863566187072</v>
      </c>
      <c r="DD109" s="57">
        <f>DD108+0.5*DA109*'DEPRECATED - DT-Prelim Calcs'!$C$11^2+DC109*'DEPRECATED - DT-Prelim Calcs'!$C$11</f>
        <v>-70340.418515910031</v>
      </c>
      <c r="DE109" s="57">
        <f>MIN('Drive Train'!$F$35-CY108*'DEPRECATED - DT-Prelim Calcs'!$C$21*'Drive Train'!$F$39,DE108+CY$2)</f>
        <v>6.82</v>
      </c>
      <c r="DF109" s="57">
        <f>'Drive Train'!$F$35-CY109*'DEPRECATED - DT-Prelim Calcs'!$C$21*'Drive Train'!$F$39</f>
        <v>6.82</v>
      </c>
      <c r="DG109" s="1">
        <f>IF(DD109&gt;='Drive Train'!$F$29,1,0)</f>
        <v>0</v>
      </c>
      <c r="DH109" s="57">
        <f t="shared" si="139"/>
        <v>103.33333333333333</v>
      </c>
      <c r="DI109" s="63">
        <f>DI108+'DEPRECATED - DT-Prelim Calcs'!$C$11</f>
        <v>420</v>
      </c>
      <c r="DJ109" s="2">
        <f>DT109/'Drive Train'!$F$35</f>
        <v>0.55000000000000004</v>
      </c>
      <c r="DK109" s="46">
        <f>DR109*12*60/(PI() * 'Drive Train'!$F$15)/DJ$2*DJ109</f>
        <v>-81227.506692794981</v>
      </c>
      <c r="DL109" s="2">
        <f>('DEPRECATED - DT-Prelim Calcs'!$C$6*DJ109-DK109)/('DEPRECATED - DT-Prelim Calcs'!$C$6*DJ109)*'DEPRECATED - DT-Prelim Calcs'!$C$7*DJ109</f>
        <v>38.053134358280658</v>
      </c>
      <c r="DM109" s="57">
        <f>DL109/'DEPRECATED - DT-Prelim Calcs'!$C$7*('DEPRECATED - DT-Prelim Calcs'!$C$8-'DEPRECATED - DT-Prelim Calcs'!$C$9)+'DEPRECATED - DT-Prelim Calcs'!$C$9</f>
        <v>2028.5162399034891</v>
      </c>
      <c r="DN109" s="57">
        <f t="shared" si="110"/>
        <v>93</v>
      </c>
      <c r="DO109" s="2">
        <f t="shared" si="140"/>
        <v>1.1037138828047846</v>
      </c>
      <c r="DP109" s="57">
        <f>DO109*'DEPRECATED - DT-Prelim Calcs'!$C$21/DJ$2/'DEPRECATED - DT-Prelim Calcs'!$C$19/'DEPRECATED - DT-Prelim Calcs'!$C$18*3.39*'DEPRECATED - DT-Prelim Calcs'!$C$20</f>
        <v>25.773080821789936</v>
      </c>
      <c r="DQ109" s="46">
        <f t="shared" si="141"/>
        <v>0</v>
      </c>
      <c r="DR109" s="57">
        <f>DP108*'DEPRECATED - DT-Prelim Calcs'!$C$11+DR108</f>
        <v>-399.97451143495368</v>
      </c>
      <c r="DS109" s="57">
        <f>DS108+0.5*DP109*'DEPRECATED - DT-Prelim Calcs'!$C$11^2+DR109*'DEPRECATED - DT-Prelim Calcs'!$C$11</f>
        <v>-113115.58494634053</v>
      </c>
      <c r="DT109" s="57">
        <f>MIN('Drive Train'!$F$35-DN108*'DEPRECATED - DT-Prelim Calcs'!$C$21*'Drive Train'!$F$39,DT108+DN$2)</f>
        <v>6.82</v>
      </c>
      <c r="DU109" s="57">
        <f>'Drive Train'!$F$35-DN109*'DEPRECATED - DT-Prelim Calcs'!$C$21*'Drive Train'!$F$39</f>
        <v>6.82</v>
      </c>
      <c r="DV109" s="1">
        <f>IF(DS109&gt;='Drive Train'!$F$29,1,0)</f>
        <v>0</v>
      </c>
      <c r="DW109" s="57">
        <f t="shared" si="142"/>
        <v>103.33333333333333</v>
      </c>
      <c r="DX109" s="63">
        <f>DX108+'DEPRECATED - DT-Prelim Calcs'!$C$11</f>
        <v>420</v>
      </c>
      <c r="DY109" s="2">
        <f>EI109/'Drive Train'!$F$35</f>
        <v>0.55000000000000004</v>
      </c>
      <c r="DZ109" s="46">
        <f>EG109*12*60/(PI() * 'Drive Train'!$F$15)/DY$2*DY109</f>
        <v>-62177.16653354586</v>
      </c>
      <c r="EA109" s="2">
        <f>('DEPRECATED - DT-Prelim Calcs'!$C$6*DY109-DZ109)/('DEPRECATED - DT-Prelim Calcs'!$C$6*DY109)*'DEPRECATED - DT-Prelim Calcs'!$C$7*DY109</f>
        <v>29.439378301284336</v>
      </c>
      <c r="EB109" s="57">
        <f>EA109/'DEPRECATED - DT-Prelim Calcs'!$C$7*('DEPRECATED - DT-Prelim Calcs'!$C$8-'DEPRECATED - DT-Prelim Calcs'!$C$9)+'DEPRECATED - DT-Prelim Calcs'!$C$9</f>
        <v>1569.9498904791621</v>
      </c>
      <c r="EC109" s="57">
        <f t="shared" si="111"/>
        <v>93</v>
      </c>
      <c r="ED109" s="2">
        <f t="shared" si="143"/>
        <v>0.96993038185874991</v>
      </c>
      <c r="EE109" s="57">
        <f>ED109*'DEPRECATED - DT-Prelim Calcs'!$C$21/DY$2/'DEPRECATED - DT-Prelim Calcs'!$C$19/'DEPRECATED - DT-Prelim Calcs'!$C$18*3.39*'DEPRECATED - DT-Prelim Calcs'!$C$20</f>
        <v>25.773080821789936</v>
      </c>
      <c r="EF109" s="46">
        <f t="shared" si="144"/>
        <v>0</v>
      </c>
      <c r="EG109" s="57">
        <f>EE108*'DEPRECATED - DT-Prelim Calcs'!$C$11+EG108</f>
        <v>-269.05692782757137</v>
      </c>
      <c r="EH109" s="57">
        <f>EH108+0.5*EE109*'DEPRECATED - DT-Prelim Calcs'!$C$11^2+EG109*'DEPRECATED - DT-Prelim Calcs'!$C$11</f>
        <v>-208789.69852429617</v>
      </c>
      <c r="EI109" s="57">
        <f>MIN('Drive Train'!$F$35-EC108*'DEPRECATED - DT-Prelim Calcs'!$C$21*'Drive Train'!$F$39,EI108+EC$2)</f>
        <v>6.82</v>
      </c>
      <c r="EJ109" s="57">
        <f>'Drive Train'!$F$35-EC109*'DEPRECATED - DT-Prelim Calcs'!$C$21*'Drive Train'!$F$39</f>
        <v>6.82</v>
      </c>
      <c r="EK109" s="1">
        <f>IF(EH109&gt;='Drive Train'!$F$29,1,0)</f>
        <v>0</v>
      </c>
      <c r="EL109" s="57">
        <f t="shared" si="145"/>
        <v>103.33333333333333</v>
      </c>
      <c r="EM109" s="63">
        <f>EM108+'DEPRECATED - DT-Prelim Calcs'!$C$11</f>
        <v>420</v>
      </c>
      <c r="EN109" s="2">
        <f>EX109/'Drive Train'!$F$35</f>
        <v>0.55000000000000004</v>
      </c>
      <c r="EO109" s="46">
        <f>EV109*12*60/(PI() * 'Drive Train'!$F$15)/EN$2*EN109</f>
        <v>-294380.01213482063</v>
      </c>
      <c r="EP109" s="2">
        <f>('DEPRECATED - DT-Prelim Calcs'!$C$6*EN109-EO109)/('DEPRECATED - DT-Prelim Calcs'!$C$6*EN109)*'DEPRECATED - DT-Prelim Calcs'!$C$7*EN109</f>
        <v>134.4316593330052</v>
      </c>
      <c r="EQ109" s="57">
        <f>EP109/'DEPRECATED - DT-Prelim Calcs'!$C$7*('DEPRECATED - DT-Prelim Calcs'!$C$8-'DEPRECATED - DT-Prelim Calcs'!$C$9)+'DEPRECATED - DT-Prelim Calcs'!$C$9</f>
        <v>7159.3729844085346</v>
      </c>
      <c r="ER109" s="57">
        <f t="shared" si="112"/>
        <v>93</v>
      </c>
      <c r="ES109" s="2">
        <f t="shared" si="146"/>
        <v>0.86507304327942547</v>
      </c>
      <c r="ET109" s="57">
        <f>ES109*'DEPRECATED - DT-Prelim Calcs'!$C$21/EN$2/'DEPRECATED - DT-Prelim Calcs'!$C$19/'DEPRECATED - DT-Prelim Calcs'!$C$18*3.39*'DEPRECATED - DT-Prelim Calcs'!$C$20</f>
        <v>25.773080821789936</v>
      </c>
      <c r="EU109" s="46">
        <f t="shared" si="147"/>
        <v>0</v>
      </c>
      <c r="EV109" s="57">
        <f>ET108*'DEPRECATED - DT-Prelim Calcs'!$C$11+EV108</f>
        <v>-1136.1450657081405</v>
      </c>
      <c r="EW109" s="57">
        <f>EW108+0.5*ET109*'DEPRECATED - DT-Prelim Calcs'!$C$11^2+EV109*'DEPRECATED - DT-Prelim Calcs'!$C$11</f>
        <v>-238992.53003525012</v>
      </c>
      <c r="EX109" s="57">
        <f>MIN('Drive Train'!$F$35-ER108*'DEPRECATED - DT-Prelim Calcs'!$C$21*'Drive Train'!$F$39,EX108+ER$2)</f>
        <v>6.82</v>
      </c>
      <c r="EY109" s="57">
        <f>'Drive Train'!$F$35-ER109*'DEPRECATED - DT-Prelim Calcs'!$C$21*'Drive Train'!$F$39</f>
        <v>6.82</v>
      </c>
      <c r="EZ109" s="1">
        <f>IF(EW109&gt;='Drive Train'!$F$29,1,0)</f>
        <v>0</v>
      </c>
      <c r="FA109" s="57">
        <f t="shared" si="148"/>
        <v>103.33333333333333</v>
      </c>
      <c r="FB109" s="63">
        <f>FB108+'DEPRECATED - DT-Prelim Calcs'!$C$11</f>
        <v>420</v>
      </c>
      <c r="FC109" s="2">
        <f>FM109/'Drive Train'!$F$35</f>
        <v>0.55000000000000004</v>
      </c>
      <c r="FD109" s="46">
        <f>FK109*12*60/(PI() * 'Drive Train'!$F$15)/FC$2*FC109</f>
        <v>-145997.81247973227</v>
      </c>
      <c r="FE109" s="2">
        <f>('DEPRECATED - DT-Prelim Calcs'!$C$6*FC109-FD109)/('DEPRECATED - DT-Prelim Calcs'!$C$6*FC109)*'DEPRECATED - DT-Prelim Calcs'!$C$7*FC109</f>
        <v>67.339520276952115</v>
      </c>
      <c r="FF109" s="57">
        <f>FE109/'DEPRECATED - DT-Prelim Calcs'!$C$7*('DEPRECATED - DT-Prelim Calcs'!$C$8-'DEPRECATED - DT-Prelim Calcs'!$C$9)+'DEPRECATED - DT-Prelim Calcs'!$C$9</f>
        <v>3587.6213491837993</v>
      </c>
      <c r="FG109" s="57">
        <f t="shared" si="113"/>
        <v>93</v>
      </c>
      <c r="FH109" s="2">
        <f t="shared" si="149"/>
        <v>0.78067567320338405</v>
      </c>
      <c r="FI109" s="57">
        <f>FH109*'DEPRECATED - DT-Prelim Calcs'!$C$21/FC$2/'DEPRECATED - DT-Prelim Calcs'!$C$19/'DEPRECATED - DT-Prelim Calcs'!$C$18*3.39*'DEPRECATED - DT-Prelim Calcs'!$C$20</f>
        <v>25.773080821789936</v>
      </c>
      <c r="FJ109" s="46">
        <f t="shared" si="150"/>
        <v>0</v>
      </c>
      <c r="FK109" s="57">
        <f>FI108*'DEPRECATED - DT-Prelim Calcs'!$C$11+FK108</f>
        <v>-508.49850900943125</v>
      </c>
      <c r="FL109" s="57">
        <f>FL108+0.5*FI109*'DEPRECATED - DT-Prelim Calcs'!$C$11^2+FK109*'DEPRECATED - DT-Prelim Calcs'!$C$11</f>
        <v>-377836.45358246349</v>
      </c>
      <c r="FM109" s="57">
        <f>MIN('Drive Train'!$F$35-FG108*'DEPRECATED - DT-Prelim Calcs'!$C$21*'Drive Train'!$F$39,FM108+FG$2)</f>
        <v>6.82</v>
      </c>
      <c r="FN109" s="57">
        <f>'Drive Train'!$F$35-FG109*'DEPRECATED - DT-Prelim Calcs'!$C$21*'Drive Train'!$F$39</f>
        <v>6.82</v>
      </c>
      <c r="FO109" s="1">
        <f>IF(FL109&gt;='Drive Train'!$F$29,1,0)</f>
        <v>0</v>
      </c>
      <c r="FP109" s="57">
        <f t="shared" si="151"/>
        <v>103.33333333333333</v>
      </c>
      <c r="FQ109" s="63">
        <f>FQ108+'DEPRECATED - DT-Prelim Calcs'!$C$11</f>
        <v>420</v>
      </c>
      <c r="FR109" s="2">
        <f>GB109/'Drive Train'!$F$35</f>
        <v>0.55000000000000004</v>
      </c>
      <c r="FS109" s="46">
        <f>FZ109*12*60/(PI() * 'Drive Train'!$F$15)/FR$2*FR109</f>
        <v>-435937.58073316608</v>
      </c>
      <c r="FT109" s="2">
        <f>('DEPRECATED - DT-Prelim Calcs'!$C$6*FR109-FS109)/('DEPRECATED - DT-Prelim Calcs'!$C$6*FR109)*'DEPRECATED - DT-Prelim Calcs'!$C$7*FR109</f>
        <v>198.43798959979929</v>
      </c>
      <c r="FU109" s="57">
        <f>FT109/'DEPRECATED - DT-Prelim Calcs'!$C$7*('DEPRECATED - DT-Prelim Calcs'!$C$8-'DEPRECATED - DT-Prelim Calcs'!$C$9)+'DEPRECATED - DT-Prelim Calcs'!$C$9</f>
        <v>10566.846915209233</v>
      </c>
      <c r="FV109" s="57">
        <f t="shared" si="114"/>
        <v>93</v>
      </c>
      <c r="FW109" s="2">
        <f t="shared" si="152"/>
        <v>0.7112822800297498</v>
      </c>
      <c r="FX109" s="57">
        <f>FW109*'DEPRECATED - DT-Prelim Calcs'!$C$21/FR$2/'DEPRECATED - DT-Prelim Calcs'!$C$19/'DEPRECATED - DT-Prelim Calcs'!$C$18*3.39*'DEPRECATED - DT-Prelim Calcs'!$C$20</f>
        <v>25.773080821789936</v>
      </c>
      <c r="FY109" s="46">
        <f t="shared" si="153"/>
        <v>0</v>
      </c>
      <c r="FZ109" s="57">
        <f>FX108*'DEPRECATED - DT-Prelim Calcs'!$C$11+FZ108</f>
        <v>-1383.3720212676988</v>
      </c>
      <c r="GA109" s="57">
        <f>GA108+0.5*FX109*'DEPRECATED - DT-Prelim Calcs'!$C$11^2+FZ109*'DEPRECATED - DT-Prelim Calcs'!$C$11</f>
        <v>-399353.34716447891</v>
      </c>
      <c r="GB109" s="57">
        <f>MIN('Drive Train'!$F$35-FV108*'DEPRECATED - DT-Prelim Calcs'!$C$21*'Drive Train'!$F$39,GB108+FV$2)</f>
        <v>6.82</v>
      </c>
      <c r="GC109" s="57">
        <f>'Drive Train'!$F$35-FV109*'DEPRECATED - DT-Prelim Calcs'!$C$21*'Drive Train'!$F$39</f>
        <v>6.82</v>
      </c>
      <c r="GD109" s="1">
        <f>IF(GA109&gt;='Drive Train'!$F$29,1,0)</f>
        <v>0</v>
      </c>
      <c r="GE109" s="57">
        <f t="shared" si="154"/>
        <v>103.33333333333333</v>
      </c>
      <c r="GF109" s="63">
        <f>GF108+'DEPRECATED - DT-Prelim Calcs'!$C$11</f>
        <v>420</v>
      </c>
      <c r="GG109" s="2">
        <f>GQ109/'Drive Train'!$F$35</f>
        <v>0.85483870967741948</v>
      </c>
      <c r="GH109" s="46">
        <f>GO109*12*60/(PI() * 'Drive Train'!$F$15)/GG$2*GG109</f>
        <v>-142851.32117911</v>
      </c>
      <c r="GI109" s="2">
        <f>('DEPRECATED - DT-Prelim Calcs'!$C$6*GG109-GH109)/('DEPRECATED - DT-Prelim Calcs'!$C$6*GG109)*'DEPRECATED - DT-Prelim Calcs'!$C$7*GG109</f>
        <v>66.65147161708714</v>
      </c>
      <c r="GJ109" s="57">
        <f>GI109/'DEPRECATED - DT-Prelim Calcs'!$C$7*('DEPRECATED - DT-Prelim Calcs'!$C$8-'DEPRECATED - DT-Prelim Calcs'!$C$9)+'DEPRECATED - DT-Prelim Calcs'!$C$9</f>
        <v>3550.9920367104892</v>
      </c>
      <c r="GK109" s="57">
        <f t="shared" si="155"/>
        <v>29.999999999999982</v>
      </c>
      <c r="GL109" s="2">
        <f t="shared" si="156"/>
        <v>0.99579519204165001</v>
      </c>
      <c r="GM109" s="57">
        <f>GL109*'DEPRECATED - DT-Prelim Calcs'!$C$21/GG$2/'DEPRECATED - DT-Prelim Calcs'!$C$19/'DEPRECATED - DT-Prelim Calcs'!$C$18*3.39*'DEPRECATED - DT-Prelim Calcs'!$C$20</f>
        <v>25.773080821789936</v>
      </c>
      <c r="GN109" s="46">
        <f t="shared" si="157"/>
        <v>0</v>
      </c>
      <c r="GO109" s="57">
        <f>GM108*'DEPRECATED - DT-Prelim Calcs'!$C$11+GO108</f>
        <v>-408.32454286918107</v>
      </c>
      <c r="GP109" s="57">
        <f>GP108+0.5*GM109*'DEPRECATED - DT-Prelim Calcs'!$C$11^2+GO109*'DEPRECATED - DT-Prelim Calcs'!$C$11</f>
        <v>-194972.73269836293</v>
      </c>
      <c r="GQ109" s="57">
        <f>MIN('Drive Train'!$F$35-GK108*'DEPRECATED - DT-Prelim Calcs'!$C$21*'Drive Train'!$F$39,GQ108+GK$2)</f>
        <v>10.600000000000001</v>
      </c>
      <c r="GR109" s="57">
        <f>'Drive Train'!$F$35-GK109*'DEPRECATED - DT-Prelim Calcs'!$C$21*'Drive Train'!$F$39</f>
        <v>10.600000000000001</v>
      </c>
      <c r="GS109" s="1">
        <f>IF(GP109&gt;='Drive Train'!$F$29,1,0)</f>
        <v>0</v>
      </c>
      <c r="GT109" s="57">
        <f t="shared" si="158"/>
        <v>33.333333333333314</v>
      </c>
      <c r="GU109" s="63">
        <f>GU108+'DEPRECATED - DT-Prelim Calcs'!$C$11</f>
        <v>420</v>
      </c>
      <c r="GV109" s="2">
        <f>HF109/'Drive Train'!$F$35</f>
        <v>0.83870967741935498</v>
      </c>
      <c r="GW109" s="46">
        <f>HD109*12*60/(PI() * 'Drive Train'!$F$15)/GV$2*GV109</f>
        <v>-309999.8938875139</v>
      </c>
      <c r="GX109" s="2">
        <f>('DEPRECATED - DT-Prelim Calcs'!$C$6*GV109-GW109)/('DEPRECATED - DT-Prelim Calcs'!$C$6*GV109)*'DEPRECATED - DT-Prelim Calcs'!$C$7*GV109</f>
        <v>142.19009787772296</v>
      </c>
      <c r="GY109" s="57">
        <f>GX109/'DEPRECATED - DT-Prelim Calcs'!$C$7*('DEPRECATED - DT-Prelim Calcs'!$C$8-'DEPRECATED - DT-Prelim Calcs'!$C$9)+'DEPRECATED - DT-Prelim Calcs'!$C$9</f>
        <v>7572.4052106688196</v>
      </c>
      <c r="GZ109" s="57">
        <f t="shared" si="115"/>
        <v>33.333333333333314</v>
      </c>
      <c r="HA109" s="2">
        <f t="shared" si="159"/>
        <v>0.99579519204165001</v>
      </c>
      <c r="HB109" s="57">
        <f>HA109*'DEPRECATED - DT-Prelim Calcs'!$C$21/GV$2/'DEPRECATED - DT-Prelim Calcs'!$C$19/'DEPRECATED - DT-Prelim Calcs'!$C$18*3.39*'DEPRECATED - DT-Prelim Calcs'!$C$20</f>
        <v>25.773080821789936</v>
      </c>
      <c r="HC109" s="46">
        <f t="shared" si="160"/>
        <v>0</v>
      </c>
      <c r="HD109" s="57">
        <f>HB108*'DEPRECATED - DT-Prelim Calcs'!$C$11+HD108</f>
        <v>-903.14045071532678</v>
      </c>
      <c r="HE109" s="57">
        <f>HE108+0.5*HB109*'DEPRECATED - DT-Prelim Calcs'!$C$11^2+HD109*'DEPRECATED - DT-Prelim Calcs'!$C$11</f>
        <v>-191822.23782036459</v>
      </c>
      <c r="HF109" s="57">
        <f>MIN('Drive Train'!$F$35-GZ108*'DEPRECATED - DT-Prelim Calcs'!$C$21*'Drive Train'!$F$39,HF108+GZ$2)</f>
        <v>10.400000000000002</v>
      </c>
      <c r="HG109" s="57">
        <f>'Drive Train'!$F$35-GZ109*'DEPRECATED - DT-Prelim Calcs'!$C$21*'Drive Train'!$F$39</f>
        <v>10.400000000000002</v>
      </c>
      <c r="HH109" s="1">
        <f>IF(HE109&gt;='Drive Train'!$F$29,1,0)</f>
        <v>0</v>
      </c>
      <c r="HI109" s="57">
        <f t="shared" si="161"/>
        <v>37.037037037037017</v>
      </c>
      <c r="HJ109" s="63">
        <f>HJ108+'DEPRECATED - DT-Prelim Calcs'!$C$11</f>
        <v>420</v>
      </c>
      <c r="HK109" s="2">
        <f>HU109/'Drive Train'!$F$35</f>
        <v>3.0994191472934638</v>
      </c>
      <c r="HL109" s="46">
        <f>HS109*12*60/(PI() * 'Drive Train'!$F$15)/HK$2*HK109</f>
        <v>-1255293.633315237</v>
      </c>
      <c r="HM109" s="2">
        <f>('DEPRECATED - DT-Prelim Calcs'!$C$6*HK109-HL109)/('DEPRECATED - DT-Prelim Calcs'!$C$6*HK109)*'DEPRECATED - DT-Prelim Calcs'!$C$7*HK109</f>
        <v>575.06015479595681</v>
      </c>
      <c r="HN109" s="57">
        <f>HM109/'DEPRECATED - DT-Prelim Calcs'!$C$7*('DEPRECATED - DT-Prelim Calcs'!$C$8-'DEPRECATED - DT-Prelim Calcs'!$C$9)+'DEPRECATED - DT-Prelim Calcs'!$C$9</f>
        <v>30616.898282290982</v>
      </c>
      <c r="HO109" s="57">
        <f t="shared" si="116"/>
        <v>36.66666666666665</v>
      </c>
      <c r="HP109" s="2">
        <f t="shared" si="162"/>
        <v>0.99579519204165001</v>
      </c>
      <c r="HQ109" s="57">
        <f>HP109*'DEPRECATED - DT-Prelim Calcs'!$C$21/HK$2/'DEPRECATED - DT-Prelim Calcs'!$C$19/'DEPRECATED - DT-Prelim Calcs'!$C$18*3.39*'DEPRECATED - DT-Prelim Calcs'!$C$20</f>
        <v>25.773080821789936</v>
      </c>
      <c r="HR109" s="46">
        <f t="shared" si="163"/>
        <v>0</v>
      </c>
      <c r="HS109" s="57">
        <f>HQ108*'DEPRECATED - DT-Prelim Calcs'!$C$11+HS108</f>
        <v>-989.6244526890506</v>
      </c>
      <c r="HT109" s="57">
        <f>HT108+0.5*HQ109*'DEPRECATED - DT-Prelim Calcs'!$C$11^2+HS109*'DEPRECATED - DT-Prelim Calcs'!$C$11</f>
        <v>-182215.04523222725</v>
      </c>
      <c r="HU109" s="57">
        <f>MIN('Drive Train'!$F$35-HO108*'DEPRECATED - DT-Prelim Calcs'!$C$21*'Drive Train'!$F$39,HU108+HO$2)</f>
        <v>38.432797426438952</v>
      </c>
      <c r="HV109" s="57">
        <f>'Drive Train'!$F$35-HO109*'DEPRECATED - DT-Prelim Calcs'!$C$21*'Drive Train'!$F$39</f>
        <v>10.200000000000001</v>
      </c>
      <c r="HW109" s="1">
        <f>IF(HT109&gt;='Drive Train'!$F$29,1,0)</f>
        <v>0</v>
      </c>
      <c r="HX109" s="57">
        <f t="shared" si="164"/>
        <v>40.740740740740726</v>
      </c>
      <c r="HY109" s="63">
        <f>HY108+'DEPRECATED - DT-Prelim Calcs'!$C$11</f>
        <v>420</v>
      </c>
      <c r="HZ109" s="2">
        <f>IJ109/'Drive Train'!$F$35</f>
        <v>2.0629518607540858</v>
      </c>
      <c r="IA109" s="46">
        <f>IH109*12*60/(PI() * 'Drive Train'!$F$15)/HZ$2*HZ109</f>
        <v>-437892.15187289118</v>
      </c>
      <c r="IB109" s="2">
        <f>('DEPRECATED - DT-Prelim Calcs'!$C$6*HZ109-IA109)/('DEPRECATED - DT-Prelim Calcs'!$C$6*HZ109)*'DEPRECATED - DT-Prelim Calcs'!$C$7*HZ109</f>
        <v>202.96797777685032</v>
      </c>
      <c r="IC109" s="57">
        <f>IB109/'DEPRECATED - DT-Prelim Calcs'!$C$7*('DEPRECATED - DT-Prelim Calcs'!$C$8-'DEPRECATED - DT-Prelim Calcs'!$C$9)+'DEPRECATED - DT-Prelim Calcs'!$C$9</f>
        <v>10808.00769658502</v>
      </c>
      <c r="ID109" s="57">
        <f t="shared" si="117"/>
        <v>39.999999999999986</v>
      </c>
      <c r="IE109" s="2">
        <f t="shared" si="165"/>
        <v>0.99579519204165001</v>
      </c>
      <c r="IF109" s="57">
        <f>IE109*'DEPRECATED - DT-Prelim Calcs'!$C$21/HZ$2/'DEPRECATED - DT-Prelim Calcs'!$C$19/'DEPRECATED - DT-Prelim Calcs'!$C$18*3.39*'DEPRECATED - DT-Prelim Calcs'!$C$20</f>
        <v>25.773080821789936</v>
      </c>
      <c r="IG109" s="46">
        <f t="shared" si="166"/>
        <v>0</v>
      </c>
      <c r="IH109" s="57">
        <f>IF108*'DEPRECATED - DT-Prelim Calcs'!$C$11+IH108</f>
        <v>-518.66085437611036</v>
      </c>
      <c r="II109" s="57">
        <f>II108+0.5*IF109*'DEPRECATED - DT-Prelim Calcs'!$C$11^2+IH109*'DEPRECATED - DT-Prelim Calcs'!$C$11</f>
        <v>-174683.83998524211</v>
      </c>
      <c r="IJ109" s="57">
        <f>MIN('Drive Train'!$F$35-ID108*'DEPRECATED - DT-Prelim Calcs'!$C$21*'Drive Train'!$F$39,IJ108+ID$2)</f>
        <v>25.580603073350666</v>
      </c>
      <c r="IK109" s="57">
        <f>'Drive Train'!$F$35-ID109*'DEPRECATED - DT-Prelim Calcs'!$C$21*'Drive Train'!$F$39</f>
        <v>10.000000000000002</v>
      </c>
      <c r="IL109" s="1">
        <f>IF(II109&gt;='Drive Train'!$F$29,1,0)</f>
        <v>0</v>
      </c>
      <c r="IM109" s="57">
        <f t="shared" si="167"/>
        <v>44.444444444444429</v>
      </c>
      <c r="IN109" s="63">
        <f>IN108+'DEPRECATED - DT-Prelim Calcs'!$C$11</f>
        <v>420</v>
      </c>
      <c r="IO109" s="2">
        <f>IY109/'Drive Train'!$F$35</f>
        <v>0.79032258064516137</v>
      </c>
      <c r="IP109" s="46">
        <f>IW109*12*60/(PI() * 'Drive Train'!$F$15)/IO$2*IO109</f>
        <v>-19933.801458897073</v>
      </c>
      <c r="IQ109" s="2">
        <f>('DEPRECATED - DT-Prelim Calcs'!$C$6*IO109-IP109)/('DEPRECATED - DT-Prelim Calcs'!$C$6*IO109)*'DEPRECATED - DT-Prelim Calcs'!$C$7*IO109</f>
        <v>10.917897215966835</v>
      </c>
      <c r="IR109" s="57">
        <f>IQ109/'DEPRECATED - DT-Prelim Calcs'!$C$7*('DEPRECATED - DT-Prelim Calcs'!$C$8-'DEPRECATED - DT-Prelim Calcs'!$C$9)+'DEPRECATED - DT-Prelim Calcs'!$C$9</f>
        <v>583.93079369649172</v>
      </c>
      <c r="IS109" s="57">
        <f t="shared" si="118"/>
        <v>43.333333333333321</v>
      </c>
      <c r="IT109" s="2">
        <f t="shared" si="168"/>
        <v>0.99579519204165001</v>
      </c>
      <c r="IU109" s="57">
        <f>IT109*'DEPRECATED - DT-Prelim Calcs'!$C$21/IO$2/'DEPRECATED - DT-Prelim Calcs'!$C$19/'DEPRECATED - DT-Prelim Calcs'!$C$18*3.39*'DEPRECATED - DT-Prelim Calcs'!$C$20</f>
        <v>25.773080821789936</v>
      </c>
      <c r="IV109" s="46">
        <f t="shared" si="169"/>
        <v>0</v>
      </c>
      <c r="IW109" s="57">
        <f>IU108*'DEPRECATED - DT-Prelim Calcs'!$C$11+IW108</f>
        <v>-61.629854313112546</v>
      </c>
      <c r="IX109" s="57">
        <f>IX108+0.5*IU109*'DEPRECATED - DT-Prelim Calcs'!$C$11^2+IW109*'DEPRECATED - DT-Prelim Calcs'!$C$11</f>
        <v>-190729.44867630504</v>
      </c>
      <c r="IY109" s="57">
        <f>MIN('Drive Train'!$F$35-IS108*'DEPRECATED - DT-Prelim Calcs'!$C$21*'Drive Train'!$F$39,IY108+IS$2)</f>
        <v>9.8000000000000007</v>
      </c>
      <c r="IZ109" s="57">
        <f>'Drive Train'!$F$35-IS109*'DEPRECATED - DT-Prelim Calcs'!$C$21*'Drive Train'!$F$39</f>
        <v>9.8000000000000007</v>
      </c>
      <c r="JA109" s="1">
        <f>IF(IX109&gt;='Drive Train'!$F$29,1,0)</f>
        <v>0</v>
      </c>
      <c r="JB109" s="57">
        <f t="shared" si="170"/>
        <v>48.148148148148138</v>
      </c>
      <c r="JC109" s="63">
        <f>JC108+'DEPRECATED - DT-Prelim Calcs'!$C$11</f>
        <v>420</v>
      </c>
      <c r="JD109" s="2">
        <f>JN109/'Drive Train'!$F$35</f>
        <v>0.77419354838709686</v>
      </c>
      <c r="JE109" s="46">
        <f>JL109*12*60/(PI() * 'Drive Train'!$F$15)/JD$2*JD109</f>
        <v>22607.070606877081</v>
      </c>
      <c r="JF109" s="2">
        <f>('DEPRECATED - DT-Prelim Calcs'!$C$6*JD109-JE109)/('DEPRECATED - DT-Prelim Calcs'!$C$6*JD109)*'DEPRECATED - DT-Prelim Calcs'!$C$7*JD109</f>
        <v>-8.3561523030913687</v>
      </c>
      <c r="JG109" s="57">
        <f>JF109/'DEPRECATED - DT-Prelim Calcs'!$C$7*('DEPRECATED - DT-Prelim Calcs'!$C$8-'DEPRECATED - DT-Prelim Calcs'!$C$9)+'DEPRECATED - DT-Prelim Calcs'!$C$9</f>
        <v>-442.15242343843261</v>
      </c>
      <c r="JH109" s="57">
        <f t="shared" si="119"/>
        <v>-442.15242343843261</v>
      </c>
      <c r="JI109" s="2">
        <f t="shared" si="171"/>
        <v>-10.494012799912712</v>
      </c>
      <c r="JJ109" s="57">
        <f>JI109*'DEPRECATED - DT-Prelim Calcs'!$C$21/JD$2/'DEPRECATED - DT-Prelim Calcs'!$C$19/'DEPRECATED - DT-Prelim Calcs'!$C$18*3.39*'DEPRECATED - DT-Prelim Calcs'!$C$20</f>
        <v>-271.60508726952764</v>
      </c>
      <c r="JK109" s="46">
        <f t="shared" si="172"/>
        <v>1</v>
      </c>
      <c r="JL109" s="57">
        <f>JJ108*'DEPRECATED - DT-Prelim Calcs'!$C$11+JL108</f>
        <v>71.351013451351477</v>
      </c>
      <c r="JM109" s="57">
        <f>JM108+0.5*JJ109*'DEPRECATED - DT-Prelim Calcs'!$C$11^2+JL109*'DEPRECATED - DT-Prelim Calcs'!$C$11</f>
        <v>-224944.25494756611</v>
      </c>
      <c r="JN109" s="57">
        <f>MIN('Drive Train'!$F$35-JH108*'DEPRECATED - DT-Prelim Calcs'!$C$21*'Drive Train'!$F$39,JN108+JH$2)</f>
        <v>9.6000000000000014</v>
      </c>
      <c r="JO109" s="57">
        <f>'Drive Train'!$F$35-JH109*'DEPRECATED - DT-Prelim Calcs'!$C$21*'Drive Train'!$F$39</f>
        <v>38.929145406305956</v>
      </c>
      <c r="JP109" s="1">
        <f>IF(JM109&gt;='Drive Train'!$F$29,1,0)</f>
        <v>0</v>
      </c>
      <c r="JQ109" s="57">
        <f>MIN(JG109,'DEPRECATED - DT-Prelim Calcs'!$C$10)*'DEPRECATED - DT-Prelim Calcs'!$C$11*1000/60/60</f>
        <v>-491.2804704871474</v>
      </c>
      <c r="JR109" s="63">
        <f>JR108+'DEPRECATED - DT-Prelim Calcs'!$C$11</f>
        <v>420</v>
      </c>
      <c r="JS109" s="2">
        <f>KC109/'Drive Train'!$F$35</f>
        <v>0.75806451612903225</v>
      </c>
      <c r="JT109" s="46">
        <f>KA109*12*60/(PI() * 'Drive Train'!$F$15)/JS$2*JS109</f>
        <v>-71996.16595222491</v>
      </c>
      <c r="JU109" s="2">
        <f>('DEPRECATED - DT-Prelim Calcs'!$C$6*JS109-JT109)/('DEPRECATED - DT-Prelim Calcs'!$C$6*JS109)*'DEPRECATED - DT-Prelim Calcs'!$C$7*JS109</f>
        <v>34.380548981968907</v>
      </c>
      <c r="JV109" s="57">
        <f>JU109/'DEPRECATED - DT-Prelim Calcs'!$C$7*('DEPRECATED - DT-Prelim Calcs'!$C$8-'DEPRECATED - DT-Prelim Calcs'!$C$9)+'DEPRECATED - DT-Prelim Calcs'!$C$9</f>
        <v>1833.0005951811663</v>
      </c>
      <c r="JW109" s="57">
        <f t="shared" si="120"/>
        <v>49.999999999999993</v>
      </c>
      <c r="JX109" s="2">
        <f t="shared" si="173"/>
        <v>0.99579519204165001</v>
      </c>
      <c r="JY109" s="57">
        <f>JX109*'DEPRECATED - DT-Prelim Calcs'!$C$21/JS$2/'DEPRECATED - DT-Prelim Calcs'!$C$19/'DEPRECATED - DT-Prelim Calcs'!$C$18*3.39*'DEPRECATED - DT-Prelim Calcs'!$C$20</f>
        <v>25.773080821789936</v>
      </c>
      <c r="JZ109" s="46">
        <f t="shared" si="174"/>
        <v>0</v>
      </c>
      <c r="KA109" s="57">
        <f>JY108*'DEPRECATED - DT-Prelim Calcs'!$C$11+KA108</f>
        <v>-232.06444374063676</v>
      </c>
      <c r="KB109" s="57">
        <f>KB108+0.5*JY109*'DEPRECATED - DT-Prelim Calcs'!$C$11^2+KA109*'DEPRECATED - DT-Prelim Calcs'!$C$11</f>
        <v>-222830.71536729098</v>
      </c>
      <c r="KC109" s="57">
        <f>MIN('Drive Train'!$F$35-JW108*'DEPRECATED - DT-Prelim Calcs'!$C$21*'Drive Train'!$F$39,KC108+JW$2)</f>
        <v>9.4</v>
      </c>
      <c r="KD109" s="57">
        <f>'Drive Train'!$F$35-JW109*'DEPRECATED - DT-Prelim Calcs'!$C$21*'Drive Train'!$F$39</f>
        <v>9.4</v>
      </c>
      <c r="KE109" s="1">
        <f>IF(KB109&gt;='Drive Train'!$F$29,1,0)</f>
        <v>0</v>
      </c>
      <c r="KF109" s="57">
        <f>MIN(JV109,'DEPRECATED - DT-Prelim Calcs'!$C$10)*'DEPRECATED - DT-Prelim Calcs'!$C$11*1000/60/60</f>
        <v>103.33333333333333</v>
      </c>
      <c r="KG109" s="63">
        <f>KG108+'DEPRECATED - DT-Prelim Calcs'!$C$11</f>
        <v>420</v>
      </c>
      <c r="KH109" s="2">
        <f>KR109/'Drive Train'!$F$35</f>
        <v>0.74193548387096786</v>
      </c>
      <c r="KI109" s="46">
        <f>KP109*12*60/(PI() * 'Drive Train'!$F$15)/KH$2*KH109</f>
        <v>-180427.68420321861</v>
      </c>
      <c r="KJ109" s="2">
        <f>('DEPRECATED - DT-Prelim Calcs'!$C$6*KH109-KI109)/('DEPRECATED - DT-Prelim Calcs'!$C$6*KH109)*'DEPRECATED - DT-Prelim Calcs'!$C$7*KH109</f>
        <v>83.3698129082035</v>
      </c>
      <c r="KK109" s="57">
        <f>KJ109/'DEPRECATED - DT-Prelim Calcs'!$C$7*('DEPRECATED - DT-Prelim Calcs'!$C$8-'DEPRECATED - DT-Prelim Calcs'!$C$9)+'DEPRECATED - DT-Prelim Calcs'!$C$9</f>
        <v>4441.0182556524933</v>
      </c>
      <c r="KL109" s="57">
        <f t="shared" si="121"/>
        <v>53.333333333333329</v>
      </c>
      <c r="KM109" s="2">
        <f t="shared" si="175"/>
        <v>0.99579519204165001</v>
      </c>
      <c r="KN109" s="57">
        <f>KM109*'DEPRECATED - DT-Prelim Calcs'!$C$21/KH$2/'DEPRECATED - DT-Prelim Calcs'!$C$19/'DEPRECATED - DT-Prelim Calcs'!$C$18*3.39*'DEPRECATED - DT-Prelim Calcs'!$C$20</f>
        <v>25.773080821789936</v>
      </c>
      <c r="KO109" s="46">
        <f t="shared" si="176"/>
        <v>0</v>
      </c>
      <c r="KP109" s="57">
        <f>KN108*'DEPRECATED - DT-Prelim Calcs'!$C$11+KP108</f>
        <v>-594.21339285874399</v>
      </c>
      <c r="KQ109" s="57">
        <f>KQ108+0.5*KN109*'DEPRECATED - DT-Prelim Calcs'!$C$11^2+KP109*'DEPRECATED - DT-Prelim Calcs'!$C$11</f>
        <v>-213404.01095698477</v>
      </c>
      <c r="KR109" s="57">
        <f>MIN('Drive Train'!$F$35-KL108*'DEPRECATED - DT-Prelim Calcs'!$C$21*'Drive Train'!$F$39,KR108+KL$2)</f>
        <v>9.2000000000000011</v>
      </c>
      <c r="KS109" s="57">
        <f>'Drive Train'!$F$35-KL109*'DEPRECATED - DT-Prelim Calcs'!$C$21*'Drive Train'!$F$39</f>
        <v>9.2000000000000011</v>
      </c>
      <c r="KT109" s="1">
        <f>IF(KQ109&gt;='Drive Train'!$F$29,1,0)</f>
        <v>0</v>
      </c>
      <c r="KU109" s="57">
        <f>MIN(KK109,'DEPRECATED - DT-Prelim Calcs'!$C$10)*'DEPRECATED - DT-Prelim Calcs'!$C$11*1000/60/60</f>
        <v>103.33333333333333</v>
      </c>
      <c r="KV109" s="63">
        <f>KV108+'DEPRECATED - DT-Prelim Calcs'!$C$11</f>
        <v>420</v>
      </c>
      <c r="KW109" s="2">
        <f>LG109/'Drive Train'!$F$35</f>
        <v>0.72580645161290325</v>
      </c>
      <c r="KX109" s="46">
        <f>LE109*12*60/(PI() * 'Drive Train'!$F$15)/KW$2*KW109</f>
        <v>-35139.298596581932</v>
      </c>
      <c r="KY109" s="2">
        <f>('DEPRECATED - DT-Prelim Calcs'!$C$6*KW109-KX109)/('DEPRECATED - DT-Prelim Calcs'!$C$6*KW109)*'DEPRECATED - DT-Prelim Calcs'!$C$7*KW109</f>
        <v>17.637694414759039</v>
      </c>
      <c r="KZ109" s="57">
        <f>KY109/'DEPRECATED - DT-Prelim Calcs'!$C$7*('DEPRECATED - DT-Prelim Calcs'!$C$8-'DEPRECATED - DT-Prelim Calcs'!$C$9)+'DEPRECATED - DT-Prelim Calcs'!$C$9</f>
        <v>941.66937486040877</v>
      </c>
      <c r="LA109" s="57">
        <f t="shared" si="122"/>
        <v>56.666666666666664</v>
      </c>
      <c r="LB109" s="2">
        <f t="shared" si="177"/>
        <v>0.99579519204165001</v>
      </c>
      <c r="LC109" s="57">
        <f>LB109*'DEPRECATED - DT-Prelim Calcs'!$C$21/KW$2/'DEPRECATED - DT-Prelim Calcs'!$C$19/'DEPRECATED - DT-Prelim Calcs'!$C$18*3.39*'DEPRECATED - DT-Prelim Calcs'!$C$20</f>
        <v>25.773080821789936</v>
      </c>
      <c r="LD109" s="46">
        <f t="shared" si="178"/>
        <v>0</v>
      </c>
      <c r="LE109" s="57">
        <f>LC108*'DEPRECATED - DT-Prelim Calcs'!$C$11+LE108</f>
        <v>-118.29807221807617</v>
      </c>
      <c r="LF109" s="57">
        <f>LF108+0.5*LC109*'DEPRECATED - DT-Prelim Calcs'!$C$11^2+LE109*'DEPRECATED - DT-Prelim Calcs'!$C$11</f>
        <v>-213954.5520998578</v>
      </c>
      <c r="LG109" s="57">
        <f>MIN('Drive Train'!$F$35-LA108*'DEPRECATED - DT-Prelim Calcs'!$C$21*'Drive Train'!$F$39,LG108+LA$2)</f>
        <v>9</v>
      </c>
      <c r="LH109" s="57">
        <f>'Drive Train'!$F$35-LA109*'DEPRECATED - DT-Prelim Calcs'!$C$21*'Drive Train'!$F$39</f>
        <v>9</v>
      </c>
      <c r="LI109" s="1">
        <f>IF(LF109&gt;='Drive Train'!$F$29,1,0)</f>
        <v>0</v>
      </c>
      <c r="LJ109" s="57">
        <f>MIN(KZ109,'DEPRECATED - DT-Prelim Calcs'!$C$10)*'DEPRECATED - DT-Prelim Calcs'!$C$11*1000/60/60</f>
        <v>103.33333333333333</v>
      </c>
      <c r="LK109" s="63">
        <f>LK108+'DEPRECATED - DT-Prelim Calcs'!$C$11</f>
        <v>420</v>
      </c>
      <c r="LL109" s="2">
        <f>LV109/'Drive Train'!$F$35</f>
        <v>1.0092551718222633</v>
      </c>
      <c r="LM109" s="46">
        <f>LT109*12*60/(PI() * 'Drive Train'!$F$15)/LL$2*LL109</f>
        <v>-15585.044044735589</v>
      </c>
      <c r="LN109" s="2">
        <f>('DEPRECATED - DT-Prelim Calcs'!$C$6*LL109-LM109)/('DEPRECATED - DT-Prelim Calcs'!$C$6*LL109)*'DEPRECATED - DT-Prelim Calcs'!$C$7*LL109</f>
        <v>9.4792010518614038</v>
      </c>
      <c r="LO109" s="57">
        <f>LN109/'DEPRECATED - DT-Prelim Calcs'!$C$7*('DEPRECATED - DT-Prelim Calcs'!$C$8-'DEPRECATED - DT-Prelim Calcs'!$C$9)+'DEPRECATED - DT-Prelim Calcs'!$C$9</f>
        <v>507.3396244621652</v>
      </c>
      <c r="LP109" s="57">
        <f t="shared" si="123"/>
        <v>60</v>
      </c>
      <c r="LQ109" s="2">
        <f t="shared" si="179"/>
        <v>0.99579519204165001</v>
      </c>
      <c r="LR109" s="57">
        <f>LQ109*'DEPRECATED - DT-Prelim Calcs'!$C$21/LL$2/'DEPRECATED - DT-Prelim Calcs'!$C$19/'DEPRECATED - DT-Prelim Calcs'!$C$18*3.39*'DEPRECATED - DT-Prelim Calcs'!$C$20</f>
        <v>25.773080821789936</v>
      </c>
      <c r="LS109" s="46">
        <f t="shared" si="180"/>
        <v>0</v>
      </c>
      <c r="LT109" s="57">
        <f>LR108*'DEPRECATED - DT-Prelim Calcs'!$C$11+LT108</f>
        <v>-37.732228314567671</v>
      </c>
      <c r="LU109" s="57">
        <f>LU108+0.5*LR109*'DEPRECATED - DT-Prelim Calcs'!$C$11^2+LT109*'DEPRECATED - DT-Prelim Calcs'!$C$11</f>
        <v>-205612.97527771143</v>
      </c>
      <c r="LV109" s="57">
        <f>MIN('Drive Train'!$F$35-LP108*'DEPRECATED - DT-Prelim Calcs'!$C$21*'Drive Train'!$F$39,LV108+LP$2)</f>
        <v>12.514764130596067</v>
      </c>
      <c r="LW109" s="57">
        <f>'Drive Train'!$F$35-LP109*'DEPRECATED - DT-Prelim Calcs'!$C$21*'Drive Train'!$F$39</f>
        <v>8.8000000000000007</v>
      </c>
      <c r="LX109" s="1">
        <f>IF(LU109&gt;='Drive Train'!$F$29,1,0)</f>
        <v>0</v>
      </c>
      <c r="LY109" s="57">
        <f>MIN(LO109,'DEPRECATED - DT-Prelim Calcs'!$C$10)*'DEPRECATED - DT-Prelim Calcs'!$C$11*1000/60/60</f>
        <v>103.33333333333333</v>
      </c>
      <c r="LZ109" s="63">
        <f>LZ108+'DEPRECATED - DT-Prelim Calcs'!$C$11</f>
        <v>420</v>
      </c>
    </row>
    <row r="110" spans="18:338" x14ac:dyDescent="0.2">
      <c r="R110" s="63">
        <f>R109+'DEPRECATED - DT-Prelim Calcs'!$C$11</f>
        <v>424</v>
      </c>
      <c r="S110" s="2">
        <f>AG110/'Drive Train'!$F$35</f>
        <v>0</v>
      </c>
      <c r="T110" s="46">
        <f>AE110*12*60/(PI() * 'Drive Train'!$F$15)/S$2*ABS(S110)</f>
        <v>0</v>
      </c>
      <c r="U110" s="2">
        <f>IF(OR(AD109=1,AND($C$32=Motors!$C$32,'DEPRECATED - DT-Prelim Calcs'!AI109=1)),0,IF(AG110=0,-(V109+$C$9)/($C$8-$C$9)*$C$7,($C$6*S110-T110)/($C$6*S110)*$C$7*S110))</f>
        <v>0</v>
      </c>
      <c r="V110" s="57">
        <f>IF(AND(AD109=1,AI109=1),0,ABS(U110/$C$7*($C$8-$C$9)+$C$9) *'Drive Train'!$AA$49 + V109*(1-'Drive Train'!$AA$49))</f>
        <v>0</v>
      </c>
      <c r="W110" s="57">
        <f t="shared" si="182"/>
        <v>0</v>
      </c>
      <c r="X110" s="2">
        <f>MAX(MIN(IF(AND(AI109=1,AG110&lt;0),-1,1)*(W110-$C$9)/($C$8-$C$9)*$C$7-$C$29*AE110/T$2 -  AI109*$C$29/2,X$2),MAX(X$4:X109)*-1)</f>
        <v>-0.2458281045106315</v>
      </c>
      <c r="Y110" s="57">
        <f t="shared" si="97"/>
        <v>0</v>
      </c>
      <c r="Z110" s="57">
        <f t="shared" si="98"/>
        <v>0</v>
      </c>
      <c r="AA110" s="57">
        <f t="shared" si="99"/>
        <v>0</v>
      </c>
      <c r="AB110" s="57" t="e">
        <f t="shared" si="100"/>
        <v>#N/A</v>
      </c>
      <c r="AC110" s="46">
        <f t="shared" si="124"/>
        <v>1</v>
      </c>
      <c r="AD110" s="1">
        <f t="shared" si="101"/>
        <v>1</v>
      </c>
      <c r="AE110" s="57">
        <f t="shared" si="102"/>
        <v>0</v>
      </c>
      <c r="AF110" s="57" t="e">
        <f t="shared" si="103"/>
        <v>#N/A</v>
      </c>
      <c r="AG110" s="57">
        <f>IF(AI109=0,MIN('Drive Train'!$F$35-W109*$C$21*'Drive Train'!$F$39,AG109+W$2)-$C$3,IF(AE109-1&lt;=0,0,IF($C$32=Motors!$C$30,MAX(MAX(AG$4:AG109)*-1,AG109-W$2),MAX(0,MAX(AG$4:AG109)*-1,AG109-W$2))))</f>
        <v>0</v>
      </c>
      <c r="AH110" s="57">
        <f>'Drive Train'!$F$35-ABS(W110)*'DEPRECATED - DT-Prelim Calcs'!$C$21*'Drive Train'!$F$39</f>
        <v>12.4</v>
      </c>
      <c r="AI110" s="1">
        <f>IF(AJ110&gt;='Drive Train'!$F$29,1,0)</f>
        <v>1</v>
      </c>
      <c r="AJ110" s="57">
        <f>AJ109+0.5*Y110*'DEPRECATED - DT-Prelim Calcs'!$C$11^2+AE110*'DEPRECATED - DT-Prelim Calcs'!$C$11</f>
        <v>784.33981740885292</v>
      </c>
      <c r="AK110" s="57">
        <f t="shared" si="181"/>
        <v>0</v>
      </c>
      <c r="AL110" s="63">
        <f>AL109+'DEPRECATED - DT-Prelim Calcs'!$C$11</f>
        <v>424</v>
      </c>
      <c r="AM110" s="2">
        <f>AW110/'Drive Train'!$F$35</f>
        <v>0.90171798760052901</v>
      </c>
      <c r="AN110" s="46">
        <f>AU110*12*60/(PI() * 'Drive Train'!$F$15)/AM$2*AM110</f>
        <v>4074.5129711592999</v>
      </c>
      <c r="AO110" s="2">
        <f>('DEPRECATED - DT-Prelim Calcs'!$C$6*AM110-AN110)/('DEPRECATED - DT-Prelim Calcs'!$C$6*AM110)*'DEPRECATED - DT-Prelim Calcs'!$C$7*AM110</f>
        <v>0.33081835002460841</v>
      </c>
      <c r="AP110" s="57">
        <f>AO110/'DEPRECATED - DT-Prelim Calcs'!$C$7*('DEPRECATED - DT-Prelim Calcs'!$C$8-'DEPRECATED - DT-Prelim Calcs'!$C$9)+'DEPRECATED - DT-Prelim Calcs'!$C$9</f>
        <v>20.311615895500939</v>
      </c>
      <c r="AQ110" s="57">
        <f t="shared" si="105"/>
        <v>20.311615895500939</v>
      </c>
      <c r="AR110" s="2">
        <f t="shared" si="125"/>
        <v>-3.7235214911390813E-12</v>
      </c>
      <c r="AS110" s="57">
        <f>AR110*'DEPRECATED - DT-Prelim Calcs'!$C$21/AM$2/'DEPRECATED - DT-Prelim Calcs'!$C$19/'DEPRECATED - DT-Prelim Calcs'!$C$18*3.39*'DEPRECATED - DT-Prelim Calcs'!$C$20</f>
        <v>-2.6984116721925209E-11</v>
      </c>
      <c r="AT110" s="46">
        <f t="shared" si="126"/>
        <v>0</v>
      </c>
      <c r="AU110" s="57">
        <f>AS109*'DEPRECATED - DT-Prelim Calcs'!$C$11+AU109</f>
        <v>39.432321268859212</v>
      </c>
      <c r="AV110" s="57">
        <f>AV109+0.5*AS110*'DEPRECATED - DT-Prelim Calcs'!$C$11^2+AU110*'DEPRECATED - DT-Prelim Calcs'!$C$11</f>
        <v>16674.690653334714</v>
      </c>
      <c r="AW110" s="57">
        <f>MIN('Drive Train'!$F$35-AQ109*'DEPRECATED - DT-Prelim Calcs'!$C$21*'Drive Train'!$F$39,AW109+AQ$2)</f>
        <v>11.18130304624656</v>
      </c>
      <c r="AX110" s="57">
        <f>'Drive Train'!$F$35-AQ110*'DEPRECATED - DT-Prelim Calcs'!$C$21*'Drive Train'!$F$39</f>
        <v>11.181303046269944</v>
      </c>
      <c r="AY110" s="1">
        <f>IF(AV110&gt;='Drive Train'!$F$29,1,0)</f>
        <v>1</v>
      </c>
      <c r="AZ110" s="57">
        <f t="shared" si="127"/>
        <v>22.568462106112154</v>
      </c>
      <c r="BA110" s="63">
        <f>BA109+'DEPRECATED - DT-Prelim Calcs'!$C$11</f>
        <v>424</v>
      </c>
      <c r="BB110" s="2">
        <f>BL110/'Drive Train'!$F$35</f>
        <v>0.55000000000000004</v>
      </c>
      <c r="BC110" s="46">
        <f>BJ110*12*60/(PI() * 'Drive Train'!$F$15)/BB$2*BB110</f>
        <v>5574.3989430781585</v>
      </c>
      <c r="BD110" s="2">
        <f>('DEPRECATED - DT-Prelim Calcs'!$C$6*BB110-BC110)/('DEPRECATED - DT-Prelim Calcs'!$C$6*BB110)*'DEPRECATED - DT-Prelim Calcs'!$C$7*BB110</f>
        <v>-1.1950068391779287</v>
      </c>
      <c r="BE110" s="57">
        <f>BD110/'DEPRECATED - DT-Prelim Calcs'!$C$7*('DEPRECATED - DT-Prelim Calcs'!$C$8-'DEPRECATED - DT-Prelim Calcs'!$C$9)+'DEPRECATED - DT-Prelim Calcs'!$C$9</f>
        <v>-60.917998948766908</v>
      </c>
      <c r="BF110" s="57">
        <f t="shared" si="106"/>
        <v>-60.917998948766908</v>
      </c>
      <c r="BG110" s="2">
        <f t="shared" si="128"/>
        <v>-1.9370342982113595</v>
      </c>
      <c r="BH110" s="57">
        <f>BG110*'DEPRECATED - DT-Prelim Calcs'!$C$21/BB$2/'DEPRECATED - DT-Prelim Calcs'!$C$19/'DEPRECATED - DT-Prelim Calcs'!$C$18*3.39*'DEPRECATED - DT-Prelim Calcs'!$C$20</f>
        <v>-20.276476817920745</v>
      </c>
      <c r="BI110" s="46">
        <f t="shared" si="129"/>
        <v>1</v>
      </c>
      <c r="BJ110" s="57">
        <f>BH109*'DEPRECATED - DT-Prelim Calcs'!$C$11+BJ109</f>
        <v>61.232485201933741</v>
      </c>
      <c r="BK110" s="57">
        <f>BK109+0.5*BH110*'DEPRECATED - DT-Prelim Calcs'!$C$11^2+BJ110*'DEPRECATED - DT-Prelim Calcs'!$C$11</f>
        <v>8802.2385234783796</v>
      </c>
      <c r="BL110" s="57">
        <f>MIN('Drive Train'!$F$35-BF109*'DEPRECATED - DT-Prelim Calcs'!$C$21*'Drive Train'!$F$39,BL109+BF$2)</f>
        <v>6.82</v>
      </c>
      <c r="BM110" s="57">
        <f>'Drive Train'!$F$35-BF110*'DEPRECATED - DT-Prelim Calcs'!$C$21*'Drive Train'!$F$39</f>
        <v>16.055079936926013</v>
      </c>
      <c r="BN110" s="1">
        <f>IF(BK110&gt;='Drive Train'!$F$29,1,0)</f>
        <v>1</v>
      </c>
      <c r="BO110" s="57">
        <f t="shared" si="130"/>
        <v>-67.686665498629893</v>
      </c>
      <c r="BP110" s="63">
        <f>BP109+'DEPRECATED - DT-Prelim Calcs'!$C$11</f>
        <v>424</v>
      </c>
      <c r="BQ110" s="2">
        <f>CA110/'Drive Train'!$F$35</f>
        <v>0.55000000000000004</v>
      </c>
      <c r="BR110" s="46">
        <f>BY110*12*60/(PI() * 'Drive Train'!$F$15)/BQ$2*BQ110</f>
        <v>6241.7781549556903</v>
      </c>
      <c r="BS110" s="2">
        <f>('DEPRECATED - DT-Prelim Calcs'!$C$6*BQ110-BR110)/('DEPRECATED - DT-Prelim Calcs'!$C$6*BQ110)*'DEPRECATED - DT-Prelim Calcs'!$C$7*BQ110</f>
        <v>-1.4967674209086703</v>
      </c>
      <c r="BT110" s="57">
        <f>BS110/'DEPRECATED - DT-Prelim Calcs'!$C$7*('DEPRECATED - DT-Prelim Calcs'!$C$8-'DEPRECATED - DT-Prelim Calcs'!$C$9)+'DEPRECATED - DT-Prelim Calcs'!$C$9</f>
        <v>-76.98268054049062</v>
      </c>
      <c r="BU110" s="57">
        <f t="shared" si="107"/>
        <v>-76.98268054049062</v>
      </c>
      <c r="BV110" s="2">
        <f t="shared" si="131"/>
        <v>-2.3276320273831064</v>
      </c>
      <c r="BW110" s="57">
        <f>BV110*'DEPRECATED - DT-Prelim Calcs'!$C$21/BQ$2/'DEPRECATED - DT-Prelim Calcs'!$C$19/'DEPRECATED - DT-Prelim Calcs'!$C$18*3.39*'DEPRECATED - DT-Prelim Calcs'!$C$20</f>
        <v>-31.862150023993948</v>
      </c>
      <c r="BX110" s="46">
        <f t="shared" si="132"/>
        <v>1</v>
      </c>
      <c r="BY110" s="57">
        <f>BW109*'DEPRECATED - DT-Prelim Calcs'!$C$11+BY109</f>
        <v>52.430813895577671</v>
      </c>
      <c r="BZ110" s="57">
        <f>BZ109+0.5*BW110*'DEPRECATED - DT-Prelim Calcs'!$C$11^2+BY110*'DEPRECATED - DT-Prelim Calcs'!$C$11</f>
        <v>-9817.1108812519215</v>
      </c>
      <c r="CA110" s="57">
        <f>MIN('Drive Train'!$F$35-BU109*'DEPRECATED - DT-Prelim Calcs'!$C$21*'Drive Train'!$F$39,CA109+BU$2)</f>
        <v>6.82</v>
      </c>
      <c r="CB110" s="57">
        <f>'Drive Train'!$F$35-BU110*'DEPRECATED - DT-Prelim Calcs'!$C$21*'Drive Train'!$F$39</f>
        <v>17.018960832429435</v>
      </c>
      <c r="CC110" s="1">
        <f>IF(BZ110&gt;='Drive Train'!$F$29,1,0)</f>
        <v>0</v>
      </c>
      <c r="CD110" s="57">
        <f t="shared" si="133"/>
        <v>-85.536311711656239</v>
      </c>
      <c r="CE110" s="63">
        <f>CE109+'DEPRECATED - DT-Prelim Calcs'!$C$11</f>
        <v>424</v>
      </c>
      <c r="CF110" s="2">
        <f>CP110/'Drive Train'!$F$35</f>
        <v>0.55000000000000004</v>
      </c>
      <c r="CG110" s="46">
        <f>CN110*12*60/(PI() * 'Drive Train'!$F$15)/CF$2*CF110</f>
        <v>-7443.7098459654526</v>
      </c>
      <c r="CH110" s="2">
        <f>('DEPRECATED - DT-Prelim Calcs'!$C$6*CF110-CG110)/('DEPRECATED - DT-Prelim Calcs'!$C$6*CF110)*'DEPRECATED - DT-Prelim Calcs'!$C$7*CF110</f>
        <v>4.6912299678755609</v>
      </c>
      <c r="CI110" s="57">
        <f>CH110/'DEPRECATED - DT-Prelim Calcs'!$C$7*('DEPRECATED - DT-Prelim Calcs'!$C$8-'DEPRECATED - DT-Prelim Calcs'!$C$9)+'DEPRECATED - DT-Prelim Calcs'!$C$9</f>
        <v>252.44473231470309</v>
      </c>
      <c r="CJ110" s="57">
        <f t="shared" si="108"/>
        <v>93</v>
      </c>
      <c r="CK110" s="2">
        <f t="shared" si="134"/>
        <v>1.5241763143494644</v>
      </c>
      <c r="CL110" s="57">
        <f>CK110*'DEPRECATED - DT-Prelim Calcs'!$C$21/CF$2/'DEPRECATED - DT-Prelim Calcs'!$C$19/'DEPRECATED - DT-Prelim Calcs'!$C$18*3.39*'DEPRECATED - DT-Prelim Calcs'!$C$20</f>
        <v>25.773080821789936</v>
      </c>
      <c r="CM110" s="46">
        <f t="shared" si="135"/>
        <v>0</v>
      </c>
      <c r="CN110" s="57">
        <f>CL109*'DEPRECATED - DT-Prelim Calcs'!$C$11+CN109</f>
        <v>-50.617108587746927</v>
      </c>
      <c r="CO110" s="57">
        <f>CO109+0.5*CL110*'DEPRECATED - DT-Prelim Calcs'!$C$11^2+CN110*'DEPRECATED - DT-Prelim Calcs'!$C$11</f>
        <v>-36171.9425197522</v>
      </c>
      <c r="CP110" s="57">
        <f>MIN('Drive Train'!$F$35-CJ109*'DEPRECATED - DT-Prelim Calcs'!$C$21*'Drive Train'!$F$39,CP109+CJ$2)</f>
        <v>6.82</v>
      </c>
      <c r="CQ110" s="57">
        <f>'Drive Train'!$F$35-CJ110*'DEPRECATED - DT-Prelim Calcs'!$C$21*'Drive Train'!$F$39</f>
        <v>6.82</v>
      </c>
      <c r="CR110" s="1">
        <f>IF(CO110&gt;='Drive Train'!$F$29,1,0)</f>
        <v>0</v>
      </c>
      <c r="CS110" s="57">
        <f t="shared" si="136"/>
        <v>103.33333333333333</v>
      </c>
      <c r="CT110" s="63">
        <f>CT109+'DEPRECATED - DT-Prelim Calcs'!$C$11</f>
        <v>424</v>
      </c>
      <c r="CU110" s="2">
        <f>DE110/'Drive Train'!$F$35</f>
        <v>0.55000000000000004</v>
      </c>
      <c r="CV110" s="46">
        <f>DC110*12*60/(PI() * 'Drive Train'!$F$15)/CU$2*CU110</f>
        <v>-36571.568778914305</v>
      </c>
      <c r="CW110" s="2">
        <f>('DEPRECATED - DT-Prelim Calcs'!$C$6*CU110-CV110)/('DEPRECATED - DT-Prelim Calcs'!$C$6*CU110)*'DEPRECATED - DT-Prelim Calcs'!$C$7*CU110</f>
        <v>17.861612712417166</v>
      </c>
      <c r="CX110" s="57">
        <f>CW110/'DEPRECATED - DT-Prelim Calcs'!$C$7*('DEPRECATED - DT-Prelim Calcs'!$C$8-'DEPRECATED - DT-Prelim Calcs'!$C$9)+'DEPRECATED - DT-Prelim Calcs'!$C$9</f>
        <v>953.59000456561103</v>
      </c>
      <c r="CY110" s="57">
        <f t="shared" si="109"/>
        <v>93</v>
      </c>
      <c r="CZ110" s="2">
        <f t="shared" si="137"/>
        <v>1.2803081040535502</v>
      </c>
      <c r="DA110" s="57">
        <f>CZ110*'DEPRECATED - DT-Prelim Calcs'!$C$21/CU$2/'DEPRECATED - DT-Prelim Calcs'!$C$19/'DEPRECATED - DT-Prelim Calcs'!$C$18*3.39*'DEPRECATED - DT-Prelim Calcs'!$C$20</f>
        <v>25.773080821789936</v>
      </c>
      <c r="DB110" s="46">
        <f t="shared" si="138"/>
        <v>0</v>
      </c>
      <c r="DC110" s="57">
        <f>DA109*'DEPRECATED - DT-Prelim Calcs'!$C$11+DC109</f>
        <v>-208.89631237471099</v>
      </c>
      <c r="DD110" s="57">
        <f>DD109+0.5*DA110*'DEPRECATED - DT-Prelim Calcs'!$C$11^2+DC110*'DEPRECATED - DT-Prelim Calcs'!$C$11</f>
        <v>-70969.819118834566</v>
      </c>
      <c r="DE110" s="57">
        <f>MIN('Drive Train'!$F$35-CY109*'DEPRECATED - DT-Prelim Calcs'!$C$21*'Drive Train'!$F$39,DE109+CY$2)</f>
        <v>6.82</v>
      </c>
      <c r="DF110" s="57">
        <f>'Drive Train'!$F$35-CY110*'DEPRECATED - DT-Prelim Calcs'!$C$21*'Drive Train'!$F$39</f>
        <v>6.82</v>
      </c>
      <c r="DG110" s="1">
        <f>IF(DD110&gt;='Drive Train'!$F$29,1,0)</f>
        <v>0</v>
      </c>
      <c r="DH110" s="57">
        <f t="shared" si="139"/>
        <v>103.33333333333333</v>
      </c>
      <c r="DI110" s="63">
        <f>DI109+'DEPRECATED - DT-Prelim Calcs'!$C$11</f>
        <v>424</v>
      </c>
      <c r="DJ110" s="2">
        <f>DT110/'Drive Train'!$F$35</f>
        <v>0.55000000000000004</v>
      </c>
      <c r="DK110" s="46">
        <f>DR110*12*60/(PI() * 'Drive Train'!$F$15)/DJ$2*DJ110</f>
        <v>-60291.341661325532</v>
      </c>
      <c r="DL110" s="2">
        <f>('DEPRECATED - DT-Prelim Calcs'!$C$6*DJ110-DK110)/('DEPRECATED - DT-Prelim Calcs'!$C$6*DJ110)*'DEPRECATED - DT-Prelim Calcs'!$C$7*DJ110</f>
        <v>28.586688255871394</v>
      </c>
      <c r="DM110" s="57">
        <f>DL110/'DEPRECATED - DT-Prelim Calcs'!$C$7*('DEPRECATED - DT-Prelim Calcs'!$C$8-'DEPRECATED - DT-Prelim Calcs'!$C$9)+'DEPRECATED - DT-Prelim Calcs'!$C$9</f>
        <v>1524.5556444930705</v>
      </c>
      <c r="DN110" s="57">
        <f t="shared" si="110"/>
        <v>93</v>
      </c>
      <c r="DO110" s="2">
        <f t="shared" si="140"/>
        <v>1.1037138828047846</v>
      </c>
      <c r="DP110" s="57">
        <f>DO110*'DEPRECATED - DT-Prelim Calcs'!$C$21/DJ$2/'DEPRECATED - DT-Prelim Calcs'!$C$19/'DEPRECATED - DT-Prelim Calcs'!$C$18*3.39*'DEPRECATED - DT-Prelim Calcs'!$C$20</f>
        <v>25.773080821789936</v>
      </c>
      <c r="DQ110" s="46">
        <f t="shared" si="141"/>
        <v>0</v>
      </c>
      <c r="DR110" s="57">
        <f>DP109*'DEPRECATED - DT-Prelim Calcs'!$C$11+DR109</f>
        <v>-296.88218814779395</v>
      </c>
      <c r="DS110" s="57">
        <f>DS109+0.5*DP110*'DEPRECATED - DT-Prelim Calcs'!$C$11^2+DR110*'DEPRECATED - DT-Prelim Calcs'!$C$11</f>
        <v>-114096.92905235739</v>
      </c>
      <c r="DT110" s="57">
        <f>MIN('Drive Train'!$F$35-DN109*'DEPRECATED - DT-Prelim Calcs'!$C$21*'Drive Train'!$F$39,DT109+DN$2)</f>
        <v>6.82</v>
      </c>
      <c r="DU110" s="57">
        <f>'Drive Train'!$F$35-DN110*'DEPRECATED - DT-Prelim Calcs'!$C$21*'Drive Train'!$F$39</f>
        <v>6.82</v>
      </c>
      <c r="DV110" s="1">
        <f>IF(DS110&gt;='Drive Train'!$F$29,1,0)</f>
        <v>0</v>
      </c>
      <c r="DW110" s="57">
        <f t="shared" si="142"/>
        <v>103.33333333333333</v>
      </c>
      <c r="DX110" s="63">
        <f>DX109+'DEPRECATED - DT-Prelim Calcs'!$C$11</f>
        <v>424</v>
      </c>
      <c r="DY110" s="2">
        <f>EI110/'Drive Train'!$F$35</f>
        <v>0.55000000000000004</v>
      </c>
      <c r="DZ110" s="46">
        <f>EG110*12*60/(PI() * 'Drive Train'!$F$15)/DY$2*DY110</f>
        <v>-38353.25460118409</v>
      </c>
      <c r="EA110" s="2">
        <f>('DEPRECATED - DT-Prelim Calcs'!$C$6*DY110-DZ110)/('DEPRECATED - DT-Prelim Calcs'!$C$6*DY110)*'DEPRECATED - DT-Prelim Calcs'!$C$7*DY110</f>
        <v>18.667215495094496</v>
      </c>
      <c r="EB110" s="57">
        <f>EA110/'DEPRECATED - DT-Prelim Calcs'!$C$7*('DEPRECATED - DT-Prelim Calcs'!$C$8-'DEPRECATED - DT-Prelim Calcs'!$C$9)+'DEPRECATED - DT-Prelim Calcs'!$C$9</f>
        <v>996.47748880523818</v>
      </c>
      <c r="EC110" s="57">
        <f t="shared" si="111"/>
        <v>93</v>
      </c>
      <c r="ED110" s="2">
        <f t="shared" si="143"/>
        <v>0.96993038185874991</v>
      </c>
      <c r="EE110" s="57">
        <f>ED110*'DEPRECATED - DT-Prelim Calcs'!$C$21/DY$2/'DEPRECATED - DT-Prelim Calcs'!$C$19/'DEPRECATED - DT-Prelim Calcs'!$C$18*3.39*'DEPRECATED - DT-Prelim Calcs'!$C$20</f>
        <v>25.773080821789936</v>
      </c>
      <c r="EF110" s="46">
        <f t="shared" si="144"/>
        <v>0</v>
      </c>
      <c r="EG110" s="57">
        <f>EE109*'DEPRECATED - DT-Prelim Calcs'!$C$11+EG109</f>
        <v>-165.96460454041164</v>
      </c>
      <c r="EH110" s="57">
        <f>EH109+0.5*EE110*'DEPRECATED - DT-Prelim Calcs'!$C$11^2+EG110*'DEPRECATED - DT-Prelim Calcs'!$C$11</f>
        <v>-209247.37229588351</v>
      </c>
      <c r="EI110" s="57">
        <f>MIN('Drive Train'!$F$35-EC109*'DEPRECATED - DT-Prelim Calcs'!$C$21*'Drive Train'!$F$39,EI109+EC$2)</f>
        <v>6.82</v>
      </c>
      <c r="EJ110" s="57">
        <f>'Drive Train'!$F$35-EC110*'DEPRECATED - DT-Prelim Calcs'!$C$21*'Drive Train'!$F$39</f>
        <v>6.82</v>
      </c>
      <c r="EK110" s="1">
        <f>IF(EH110&gt;='Drive Train'!$F$29,1,0)</f>
        <v>0</v>
      </c>
      <c r="EL110" s="57">
        <f t="shared" si="145"/>
        <v>103.33333333333333</v>
      </c>
      <c r="EM110" s="63">
        <f>EM109+'DEPRECATED - DT-Prelim Calcs'!$C$11</f>
        <v>424</v>
      </c>
      <c r="EN110" s="2">
        <f>EX110/'Drive Train'!$F$35</f>
        <v>0.55000000000000004</v>
      </c>
      <c r="EO110" s="46">
        <f>EV110*12*60/(PI() * 'Drive Train'!$F$15)/EN$2*EN110</f>
        <v>-267668.35330156644</v>
      </c>
      <c r="EP110" s="2">
        <f>('DEPRECATED - DT-Prelim Calcs'!$C$6*EN110-EO110)/('DEPRECATED - DT-Prelim Calcs'!$C$6*EN110)*'DEPRECATED - DT-Prelim Calcs'!$C$7*EN110</f>
        <v>122.35377982303473</v>
      </c>
      <c r="EQ110" s="57">
        <f>EP110/'DEPRECATED - DT-Prelim Calcs'!$C$7*('DEPRECATED - DT-Prelim Calcs'!$C$8-'DEPRECATED - DT-Prelim Calcs'!$C$9)+'DEPRECATED - DT-Prelim Calcs'!$C$9</f>
        <v>6516.3887764711026</v>
      </c>
      <c r="ER110" s="57">
        <f t="shared" si="112"/>
        <v>93</v>
      </c>
      <c r="ES110" s="2">
        <f t="shared" si="146"/>
        <v>0.86507304327942547</v>
      </c>
      <c r="ET110" s="57">
        <f>ES110*'DEPRECATED - DT-Prelim Calcs'!$C$21/EN$2/'DEPRECATED - DT-Prelim Calcs'!$C$19/'DEPRECATED - DT-Prelim Calcs'!$C$18*3.39*'DEPRECATED - DT-Prelim Calcs'!$C$20</f>
        <v>25.773080821789936</v>
      </c>
      <c r="EU110" s="46">
        <f t="shared" si="147"/>
        <v>0</v>
      </c>
      <c r="EV110" s="57">
        <f>ET109*'DEPRECATED - DT-Prelim Calcs'!$C$11+EV109</f>
        <v>-1033.0527424209806</v>
      </c>
      <c r="EW110" s="57">
        <f>EW109+0.5*ET110*'DEPRECATED - DT-Prelim Calcs'!$C$11^2+EV110*'DEPRECATED - DT-Prelim Calcs'!$C$11</f>
        <v>-242918.55635835972</v>
      </c>
      <c r="EX110" s="57">
        <f>MIN('Drive Train'!$F$35-ER109*'DEPRECATED - DT-Prelim Calcs'!$C$21*'Drive Train'!$F$39,EX109+ER$2)</f>
        <v>6.82</v>
      </c>
      <c r="EY110" s="57">
        <f>'Drive Train'!$F$35-ER110*'DEPRECATED - DT-Prelim Calcs'!$C$21*'Drive Train'!$F$39</f>
        <v>6.82</v>
      </c>
      <c r="EZ110" s="1">
        <f>IF(EW110&gt;='Drive Train'!$F$29,1,0)</f>
        <v>0</v>
      </c>
      <c r="FA110" s="57">
        <f t="shared" si="148"/>
        <v>103.33333333333333</v>
      </c>
      <c r="FB110" s="63">
        <f>FB109+'DEPRECATED - DT-Prelim Calcs'!$C$11</f>
        <v>424</v>
      </c>
      <c r="FC110" s="2">
        <f>FM110/'Drive Train'!$F$35</f>
        <v>0.55000000000000004</v>
      </c>
      <c r="FD110" s="46">
        <f>FK110*12*60/(PI() * 'Drive Train'!$F$15)/FC$2*FC110</f>
        <v>-116398.4067455858</v>
      </c>
      <c r="FE110" s="2">
        <f>('DEPRECATED - DT-Prelim Calcs'!$C$6*FC110-FD110)/('DEPRECATED - DT-Prelim Calcs'!$C$6*FC110)*'DEPRECATED - DT-Prelim Calcs'!$C$7*FC110</f>
        <v>53.955924063201081</v>
      </c>
      <c r="FF110" s="57">
        <f>FE110/'DEPRECATED - DT-Prelim Calcs'!$C$7*('DEPRECATED - DT-Prelim Calcs'!$C$8-'DEPRECATED - DT-Prelim Calcs'!$C$9)+'DEPRECATED - DT-Prelim Calcs'!$C$9</f>
        <v>2875.1253349828626</v>
      </c>
      <c r="FG110" s="57">
        <f t="shared" si="113"/>
        <v>93</v>
      </c>
      <c r="FH110" s="2">
        <f t="shared" si="149"/>
        <v>0.78067567320338405</v>
      </c>
      <c r="FI110" s="57">
        <f>FH110*'DEPRECATED - DT-Prelim Calcs'!$C$21/FC$2/'DEPRECATED - DT-Prelim Calcs'!$C$19/'DEPRECATED - DT-Prelim Calcs'!$C$18*3.39*'DEPRECATED - DT-Prelim Calcs'!$C$20</f>
        <v>25.773080821789936</v>
      </c>
      <c r="FJ110" s="46">
        <f t="shared" si="150"/>
        <v>0</v>
      </c>
      <c r="FK110" s="57">
        <f>FI109*'DEPRECATED - DT-Prelim Calcs'!$C$11+FK109</f>
        <v>-405.40618572227152</v>
      </c>
      <c r="FL110" s="57">
        <f>FL109+0.5*FI110*'DEPRECATED - DT-Prelim Calcs'!$C$11^2+FK110*'DEPRECATED - DT-Prelim Calcs'!$C$11</f>
        <v>-379251.89367877826</v>
      </c>
      <c r="FM110" s="57">
        <f>MIN('Drive Train'!$F$35-FG109*'DEPRECATED - DT-Prelim Calcs'!$C$21*'Drive Train'!$F$39,FM109+FG$2)</f>
        <v>6.82</v>
      </c>
      <c r="FN110" s="57">
        <f>'Drive Train'!$F$35-FG110*'DEPRECATED - DT-Prelim Calcs'!$C$21*'Drive Train'!$F$39</f>
        <v>6.82</v>
      </c>
      <c r="FO110" s="1">
        <f>IF(FL110&gt;='Drive Train'!$F$29,1,0)</f>
        <v>0</v>
      </c>
      <c r="FP110" s="57">
        <f t="shared" si="151"/>
        <v>103.33333333333333</v>
      </c>
      <c r="FQ110" s="63">
        <f>FQ109+'DEPRECATED - DT-Prelim Calcs'!$C$11</f>
        <v>424</v>
      </c>
      <c r="FR110" s="2">
        <f>GB110/'Drive Train'!$F$35</f>
        <v>0.55000000000000004</v>
      </c>
      <c r="FS110" s="46">
        <f>FZ110*12*60/(PI() * 'Drive Train'!$F$15)/FR$2*FR110</f>
        <v>-403450.42809812736</v>
      </c>
      <c r="FT110" s="2">
        <f>('DEPRECATED - DT-Prelim Calcs'!$C$6*FR110-FS110)/('DEPRECATED - DT-Prelim Calcs'!$C$6*FR110)*'DEPRECATED - DT-Prelim Calcs'!$C$7*FR110</f>
        <v>183.74867668226773</v>
      </c>
      <c r="FU110" s="57">
        <f>FT110/'DEPRECATED - DT-Prelim Calcs'!$C$7*('DEPRECATED - DT-Prelim Calcs'!$C$8-'DEPRECATED - DT-Prelim Calcs'!$C$9)+'DEPRECATED - DT-Prelim Calcs'!$C$9</f>
        <v>9784.8390947447933</v>
      </c>
      <c r="FV110" s="57">
        <f t="shared" si="114"/>
        <v>93</v>
      </c>
      <c r="FW110" s="2">
        <f t="shared" si="152"/>
        <v>0.7112822800297498</v>
      </c>
      <c r="FX110" s="57">
        <f>FW110*'DEPRECATED - DT-Prelim Calcs'!$C$21/FR$2/'DEPRECATED - DT-Prelim Calcs'!$C$19/'DEPRECATED - DT-Prelim Calcs'!$C$18*3.39*'DEPRECATED - DT-Prelim Calcs'!$C$20</f>
        <v>25.773080821789936</v>
      </c>
      <c r="FY110" s="46">
        <f t="shared" si="153"/>
        <v>0</v>
      </c>
      <c r="FZ110" s="57">
        <f>FX109*'DEPRECATED - DT-Prelim Calcs'!$C$11+FZ109</f>
        <v>-1280.2796979805389</v>
      </c>
      <c r="GA110" s="57">
        <f>GA109+0.5*FX110*'DEPRECATED - DT-Prelim Calcs'!$C$11^2+FZ110*'DEPRECATED - DT-Prelim Calcs'!$C$11</f>
        <v>-404268.28130982677</v>
      </c>
      <c r="GB110" s="57">
        <f>MIN('Drive Train'!$F$35-FV109*'DEPRECATED - DT-Prelim Calcs'!$C$21*'Drive Train'!$F$39,GB109+FV$2)</f>
        <v>6.82</v>
      </c>
      <c r="GC110" s="57">
        <f>'Drive Train'!$F$35-FV110*'DEPRECATED - DT-Prelim Calcs'!$C$21*'Drive Train'!$F$39</f>
        <v>6.82</v>
      </c>
      <c r="GD110" s="1">
        <f>IF(GA110&gt;='Drive Train'!$F$29,1,0)</f>
        <v>0</v>
      </c>
      <c r="GE110" s="57">
        <f t="shared" si="154"/>
        <v>103.33333333333333</v>
      </c>
      <c r="GF110" s="63">
        <f>GF109+'DEPRECATED - DT-Prelim Calcs'!$C$11</f>
        <v>424</v>
      </c>
      <c r="GG110" s="2">
        <f>GQ110/'Drive Train'!$F$35</f>
        <v>0.85483870967741948</v>
      </c>
      <c r="GH110" s="46">
        <f>GO110*12*60/(PI() * 'Drive Train'!$F$15)/GG$2*GG110</f>
        <v>-106784.72943933087</v>
      </c>
      <c r="GI110" s="2">
        <f>('DEPRECATED - DT-Prelim Calcs'!$C$6*GG110-GH110)/('DEPRECATED - DT-Prelim Calcs'!$C$6*GG110)*'DEPRECATED - DT-Prelim Calcs'!$C$7*GG110</f>
        <v>50.343688109982516</v>
      </c>
      <c r="GJ110" s="57">
        <f>GI110/'DEPRECATED - DT-Prelim Calcs'!$C$7*('DEPRECATED - DT-Prelim Calcs'!$C$8-'DEPRECATED - DT-Prelim Calcs'!$C$9)+'DEPRECATED - DT-Prelim Calcs'!$C$9</f>
        <v>2682.8224831994844</v>
      </c>
      <c r="GK110" s="57">
        <f t="shared" si="155"/>
        <v>29.999999999999982</v>
      </c>
      <c r="GL110" s="2">
        <f t="shared" si="156"/>
        <v>0.99579519204165001</v>
      </c>
      <c r="GM110" s="57">
        <f>GL110*'DEPRECATED - DT-Prelim Calcs'!$C$21/GG$2/'DEPRECATED - DT-Prelim Calcs'!$C$19/'DEPRECATED - DT-Prelim Calcs'!$C$18*3.39*'DEPRECATED - DT-Prelim Calcs'!$C$20</f>
        <v>25.773080821789936</v>
      </c>
      <c r="GN110" s="46">
        <f t="shared" si="157"/>
        <v>0</v>
      </c>
      <c r="GO110" s="57">
        <f>GM109*'DEPRECATED - DT-Prelim Calcs'!$C$11+GO109</f>
        <v>-305.23221958202134</v>
      </c>
      <c r="GP110" s="57">
        <f>GP109+0.5*GM110*'DEPRECATED - DT-Prelim Calcs'!$C$11^2+GO110*'DEPRECATED - DT-Prelim Calcs'!$C$11</f>
        <v>-195987.47693011671</v>
      </c>
      <c r="GQ110" s="57">
        <f>MIN('Drive Train'!$F$35-GK109*'DEPRECATED - DT-Prelim Calcs'!$C$21*'Drive Train'!$F$39,GQ109+GK$2)</f>
        <v>10.600000000000001</v>
      </c>
      <c r="GR110" s="57">
        <f>'Drive Train'!$F$35-GK110*'DEPRECATED - DT-Prelim Calcs'!$C$21*'Drive Train'!$F$39</f>
        <v>10.600000000000001</v>
      </c>
      <c r="GS110" s="1">
        <f>IF(GP110&gt;='Drive Train'!$F$29,1,0)</f>
        <v>0</v>
      </c>
      <c r="GT110" s="57">
        <f t="shared" si="158"/>
        <v>33.333333333333314</v>
      </c>
      <c r="GU110" s="63">
        <f>GU109+'DEPRECATED - DT-Prelim Calcs'!$C$11</f>
        <v>424</v>
      </c>
      <c r="GV110" s="2">
        <f>HF110/'Drive Train'!$F$35</f>
        <v>0.83870967741935498</v>
      </c>
      <c r="GW110" s="46">
        <f>HD110*12*60/(PI() * 'Drive Train'!$F$15)/GV$2*GV110</f>
        <v>-274613.80387867399</v>
      </c>
      <c r="GX110" s="2">
        <f>('DEPRECATED - DT-Prelim Calcs'!$C$6*GV110-GW110)/('DEPRECATED - DT-Prelim Calcs'!$C$6*GV110)*'DEPRECATED - DT-Prelim Calcs'!$C$7*GV110</f>
        <v>126.19000839905426</v>
      </c>
      <c r="GY110" s="57">
        <f>GX110/'DEPRECATED - DT-Prelim Calcs'!$C$7*('DEPRECATED - DT-Prelim Calcs'!$C$8-'DEPRECATED - DT-Prelim Calcs'!$C$9)+'DEPRECATED - DT-Prelim Calcs'!$C$9</f>
        <v>6720.6162147712294</v>
      </c>
      <c r="GZ110" s="57">
        <f t="shared" si="115"/>
        <v>33.333333333333314</v>
      </c>
      <c r="HA110" s="2">
        <f t="shared" si="159"/>
        <v>0.99579519204165001</v>
      </c>
      <c r="HB110" s="57">
        <f>HA110*'DEPRECATED - DT-Prelim Calcs'!$C$21/GV$2/'DEPRECATED - DT-Prelim Calcs'!$C$19/'DEPRECATED - DT-Prelim Calcs'!$C$18*3.39*'DEPRECATED - DT-Prelim Calcs'!$C$20</f>
        <v>25.773080821789936</v>
      </c>
      <c r="HC110" s="46">
        <f t="shared" si="160"/>
        <v>0</v>
      </c>
      <c r="HD110" s="57">
        <f>HB109*'DEPRECATED - DT-Prelim Calcs'!$C$11+HD109</f>
        <v>-800.04812742816705</v>
      </c>
      <c r="HE110" s="57">
        <f>HE109+0.5*HB110*'DEPRECATED - DT-Prelim Calcs'!$C$11^2+HD110*'DEPRECATED - DT-Prelim Calcs'!$C$11</f>
        <v>-194816.24568350296</v>
      </c>
      <c r="HF110" s="57">
        <f>MIN('Drive Train'!$F$35-GZ109*'DEPRECATED - DT-Prelim Calcs'!$C$21*'Drive Train'!$F$39,HF109+GZ$2)</f>
        <v>10.400000000000002</v>
      </c>
      <c r="HG110" s="57">
        <f>'Drive Train'!$F$35-GZ110*'DEPRECATED - DT-Prelim Calcs'!$C$21*'Drive Train'!$F$39</f>
        <v>10.400000000000002</v>
      </c>
      <c r="HH110" s="1">
        <f>IF(HE110&gt;='Drive Train'!$F$29,1,0)</f>
        <v>0</v>
      </c>
      <c r="HI110" s="57">
        <f t="shared" si="161"/>
        <v>37.037037037037017</v>
      </c>
      <c r="HJ110" s="63">
        <f>HJ109+'DEPRECATED - DT-Prelim Calcs'!$C$11</f>
        <v>424</v>
      </c>
      <c r="HK110" s="2">
        <f>HU110/'Drive Train'!$F$35</f>
        <v>0.82258064516129037</v>
      </c>
      <c r="HL110" s="46">
        <f>HS110*12*60/(PI() * 'Drive Train'!$F$15)/HK$2*HK110</f>
        <v>-298447.23736073496</v>
      </c>
      <c r="HM110" s="2">
        <f>('DEPRECATED - DT-Prelim Calcs'!$C$6*HK110-HL110)/('DEPRECATED - DT-Prelim Calcs'!$C$6*HK110)*'DEPRECATED - DT-Prelim Calcs'!$C$7*HK110</f>
        <v>136.92760547854814</v>
      </c>
      <c r="HN110" s="57">
        <f>HM110/'DEPRECATED - DT-Prelim Calcs'!$C$7*('DEPRECATED - DT-Prelim Calcs'!$C$8-'DEPRECATED - DT-Prelim Calcs'!$C$9)+'DEPRECATED - DT-Prelim Calcs'!$C$9</f>
        <v>7292.248457633912</v>
      </c>
      <c r="HO110" s="57">
        <f t="shared" si="116"/>
        <v>36.66666666666665</v>
      </c>
      <c r="HP110" s="2">
        <f t="shared" si="162"/>
        <v>0.99579519204165001</v>
      </c>
      <c r="HQ110" s="57">
        <f>HP110*'DEPRECATED - DT-Prelim Calcs'!$C$21/HK$2/'DEPRECATED - DT-Prelim Calcs'!$C$19/'DEPRECATED - DT-Prelim Calcs'!$C$18*3.39*'DEPRECATED - DT-Prelim Calcs'!$C$20</f>
        <v>25.773080821789936</v>
      </c>
      <c r="HR110" s="46">
        <f t="shared" si="163"/>
        <v>0</v>
      </c>
      <c r="HS110" s="57">
        <f>HQ109*'DEPRECATED - DT-Prelim Calcs'!$C$11+HS109</f>
        <v>-886.53212940189087</v>
      </c>
      <c r="HT110" s="57">
        <f>HT109+0.5*HQ110*'DEPRECATED - DT-Prelim Calcs'!$C$11^2+HS110*'DEPRECATED - DT-Prelim Calcs'!$C$11</f>
        <v>-185554.98910326051</v>
      </c>
      <c r="HU110" s="57">
        <f>MIN('Drive Train'!$F$35-HO109*'DEPRECATED - DT-Prelim Calcs'!$C$21*'Drive Train'!$F$39,HU109+HO$2)</f>
        <v>10.200000000000001</v>
      </c>
      <c r="HV110" s="57">
        <f>'Drive Train'!$F$35-HO110*'DEPRECATED - DT-Prelim Calcs'!$C$21*'Drive Train'!$F$39</f>
        <v>10.200000000000001</v>
      </c>
      <c r="HW110" s="1">
        <f>IF(HT110&gt;='Drive Train'!$F$29,1,0)</f>
        <v>0</v>
      </c>
      <c r="HX110" s="57">
        <f t="shared" si="164"/>
        <v>40.740740740740726</v>
      </c>
      <c r="HY110" s="63">
        <f>HY109+'DEPRECATED - DT-Prelim Calcs'!$C$11</f>
        <v>424</v>
      </c>
      <c r="HZ110" s="2">
        <f>IJ110/'Drive Train'!$F$35</f>
        <v>0.80645161290322598</v>
      </c>
      <c r="IA110" s="46">
        <f>IH110*12*60/(PI() * 'Drive Train'!$F$15)/HZ$2*HZ110</f>
        <v>-137156.23807516138</v>
      </c>
      <c r="IB110" s="2">
        <f>('DEPRECATED - DT-Prelim Calcs'!$C$6*HZ110-IA110)/('DEPRECATED - DT-Prelim Calcs'!$C$6*HZ110)*'DEPRECATED - DT-Prelim Calcs'!$C$7*HZ110</f>
        <v>63.959783614327335</v>
      </c>
      <c r="IC110" s="57">
        <f>IB110/'DEPRECATED - DT-Prelim Calcs'!$C$7*('DEPRECATED - DT-Prelim Calcs'!$C$8-'DEPRECATED - DT-Prelim Calcs'!$C$9)+'DEPRECATED - DT-Prelim Calcs'!$C$9</f>
        <v>3407.6959492606629</v>
      </c>
      <c r="ID110" s="57">
        <f t="shared" si="117"/>
        <v>39.999999999999986</v>
      </c>
      <c r="IE110" s="2">
        <f t="shared" si="165"/>
        <v>0.99579519204165001</v>
      </c>
      <c r="IF110" s="57">
        <f>IE110*'DEPRECATED - DT-Prelim Calcs'!$C$21/HZ$2/'DEPRECATED - DT-Prelim Calcs'!$C$19/'DEPRECATED - DT-Prelim Calcs'!$C$18*3.39*'DEPRECATED - DT-Prelim Calcs'!$C$20</f>
        <v>25.773080821789936</v>
      </c>
      <c r="IG110" s="46">
        <f t="shared" si="166"/>
        <v>0</v>
      </c>
      <c r="IH110" s="57">
        <f>IF109*'DEPRECATED - DT-Prelim Calcs'!$C$11+IH109</f>
        <v>-415.56853108895064</v>
      </c>
      <c r="II110" s="57">
        <f>II109+0.5*IF110*'DEPRECATED - DT-Prelim Calcs'!$C$11^2+IH110*'DEPRECATED - DT-Prelim Calcs'!$C$11</f>
        <v>-176139.92946302361</v>
      </c>
      <c r="IJ110" s="57">
        <f>MIN('Drive Train'!$F$35-ID109*'DEPRECATED - DT-Prelim Calcs'!$C$21*'Drive Train'!$F$39,IJ109+ID$2)</f>
        <v>10.000000000000002</v>
      </c>
      <c r="IK110" s="57">
        <f>'Drive Train'!$F$35-ID110*'DEPRECATED - DT-Prelim Calcs'!$C$21*'Drive Train'!$F$39</f>
        <v>10.000000000000002</v>
      </c>
      <c r="IL110" s="1">
        <f>IF(II110&gt;='Drive Train'!$F$29,1,0)</f>
        <v>0</v>
      </c>
      <c r="IM110" s="57">
        <f t="shared" si="167"/>
        <v>44.444444444444429</v>
      </c>
      <c r="IN110" s="63">
        <f>IN109+'DEPRECATED - DT-Prelim Calcs'!$C$11</f>
        <v>424</v>
      </c>
      <c r="IO110" s="2">
        <f>IY110/'Drive Train'!$F$35</f>
        <v>0.79032258064516137</v>
      </c>
      <c r="IP110" s="46">
        <f>IW110*12*60/(PI() * 'Drive Train'!$F$15)/IO$2*IO110</f>
        <v>13410.783357125141</v>
      </c>
      <c r="IQ110" s="2">
        <f>('DEPRECATED - DT-Prelim Calcs'!$C$6*IO110-IP110)/('DEPRECATED - DT-Prelim Calcs'!$C$6*IO110)*'DEPRECATED - DT-Prelim Calcs'!$C$7*IO110</f>
        <v>-4.1591101773940533</v>
      </c>
      <c r="IR110" s="57">
        <f>IQ110/'DEPRECATED - DT-Prelim Calcs'!$C$7*('DEPRECATED - DT-Prelim Calcs'!$C$8-'DEPRECATED - DT-Prelim Calcs'!$C$9)+'DEPRECATED - DT-Prelim Calcs'!$C$9</f>
        <v>-218.71652936085354</v>
      </c>
      <c r="IS110" s="57">
        <f t="shared" si="118"/>
        <v>-218.71652936085354</v>
      </c>
      <c r="IT110" s="2">
        <f t="shared" si="168"/>
        <v>-5.4014327490381584</v>
      </c>
      <c r="IU110" s="57">
        <f>IT110*'DEPRECATED - DT-Prelim Calcs'!$C$21/IO$2/'DEPRECATED - DT-Prelim Calcs'!$C$19/'DEPRECATED - DT-Prelim Calcs'!$C$18*3.39*'DEPRECATED - DT-Prelim Calcs'!$C$20</f>
        <v>-139.79939239212638</v>
      </c>
      <c r="IV110" s="46">
        <f t="shared" si="169"/>
        <v>1</v>
      </c>
      <c r="IW110" s="57">
        <f>IU109*'DEPRECATED - DT-Prelim Calcs'!$C$11+IW109</f>
        <v>41.462468974047198</v>
      </c>
      <c r="IX110" s="57">
        <f>IX109+0.5*IU110*'DEPRECATED - DT-Prelim Calcs'!$C$11^2+IW110*'DEPRECATED - DT-Prelim Calcs'!$C$11</f>
        <v>-191681.99393954588</v>
      </c>
      <c r="IY110" s="57">
        <f>MIN('Drive Train'!$F$35-IS109*'DEPRECATED - DT-Prelim Calcs'!$C$21*'Drive Train'!$F$39,IY109+IS$2)</f>
        <v>9.8000000000000007</v>
      </c>
      <c r="IZ110" s="57">
        <f>'Drive Train'!$F$35-IS110*'DEPRECATED - DT-Prelim Calcs'!$C$21*'Drive Train'!$F$39</f>
        <v>25.522991761651213</v>
      </c>
      <c r="JA110" s="1">
        <f>IF(IX110&gt;='Drive Train'!$F$29,1,0)</f>
        <v>0</v>
      </c>
      <c r="JB110" s="57">
        <f t="shared" si="170"/>
        <v>-243.01836595650394</v>
      </c>
      <c r="JC110" s="63">
        <f>JC109+'DEPRECATED - DT-Prelim Calcs'!$C$11</f>
        <v>424</v>
      </c>
      <c r="JD110" s="2">
        <f>JN110/'Drive Train'!$F$35</f>
        <v>3.1394472101859643</v>
      </c>
      <c r="JE110" s="46">
        <f>JL110*12*60/(PI() * 'Drive Train'!$F$15)/JD$2*JD110</f>
        <v>-1304197.8797481288</v>
      </c>
      <c r="JF110" s="2">
        <f>('DEPRECATED - DT-Prelim Calcs'!$C$6*JD110-JE110)/('DEPRECATED - DT-Prelim Calcs'!$C$6*JD110)*'DEPRECATED - DT-Prelim Calcs'!$C$7*JD110</f>
        <v>597.26904905103049</v>
      </c>
      <c r="JG110" s="57">
        <f>JF110/'DEPRECATED - DT-Prelim Calcs'!$C$7*('DEPRECATED - DT-Prelim Calcs'!$C$8-'DEPRECATED - DT-Prelim Calcs'!$C$9)+'DEPRECATED - DT-Prelim Calcs'!$C$9</f>
        <v>31799.222403837022</v>
      </c>
      <c r="JH110" s="57">
        <f t="shared" si="119"/>
        <v>46.666666666666657</v>
      </c>
      <c r="JI110" s="2">
        <f t="shared" si="171"/>
        <v>0.99579519204165001</v>
      </c>
      <c r="JJ110" s="57">
        <f>JI110*'DEPRECATED - DT-Prelim Calcs'!$C$21/JD$2/'DEPRECATED - DT-Prelim Calcs'!$C$19/'DEPRECATED - DT-Prelim Calcs'!$C$18*3.39*'DEPRECATED - DT-Prelim Calcs'!$C$20</f>
        <v>25.773080821789936</v>
      </c>
      <c r="JK110" s="46">
        <f t="shared" si="172"/>
        <v>0</v>
      </c>
      <c r="JL110" s="57">
        <f>JJ109*'DEPRECATED - DT-Prelim Calcs'!$C$11+JL109</f>
        <v>-1015.0693356267591</v>
      </c>
      <c r="JM110" s="57">
        <f>JM109+0.5*JJ110*'DEPRECATED - DT-Prelim Calcs'!$C$11^2+JL110*'DEPRECATED - DT-Prelim Calcs'!$C$11</f>
        <v>-228798.34764349883</v>
      </c>
      <c r="JN110" s="57">
        <f>MIN('Drive Train'!$F$35-JH109*'DEPRECATED - DT-Prelim Calcs'!$C$21*'Drive Train'!$F$39,JN109+JH$2)</f>
        <v>38.929145406305956</v>
      </c>
      <c r="JO110" s="57">
        <f>'Drive Train'!$F$35-JH110*'DEPRECATED - DT-Prelim Calcs'!$C$21*'Drive Train'!$F$39</f>
        <v>9.6000000000000014</v>
      </c>
      <c r="JP110" s="1">
        <f>IF(JM110&gt;='Drive Train'!$F$29,1,0)</f>
        <v>0</v>
      </c>
      <c r="JQ110" s="57">
        <f>MIN(JG110,'DEPRECATED - DT-Prelim Calcs'!$C$10)*'DEPRECATED - DT-Prelim Calcs'!$C$11*1000/60/60</f>
        <v>103.33333333333333</v>
      </c>
      <c r="JR110" s="63">
        <f>JR109+'DEPRECATED - DT-Prelim Calcs'!$C$11</f>
        <v>424</v>
      </c>
      <c r="JS110" s="2">
        <f>KC110/'Drive Train'!$F$35</f>
        <v>0.75806451612903225</v>
      </c>
      <c r="JT110" s="46">
        <f>KA110*12*60/(PI() * 'Drive Train'!$F$15)/JS$2*JS110</f>
        <v>-40012.584598081143</v>
      </c>
      <c r="JU110" s="2">
        <f>('DEPRECATED - DT-Prelim Calcs'!$C$6*JS110-JT110)/('DEPRECATED - DT-Prelim Calcs'!$C$6*JS110)*'DEPRECATED - DT-Prelim Calcs'!$C$7*JS110</f>
        <v>19.918929645479889</v>
      </c>
      <c r="JV110" s="57">
        <f>JU110/'DEPRECATED - DT-Prelim Calcs'!$C$7*('DEPRECATED - DT-Prelim Calcs'!$C$8-'DEPRECATED - DT-Prelim Calcs'!$C$9)+'DEPRECATED - DT-Prelim Calcs'!$C$9</f>
        <v>1063.1143873506512</v>
      </c>
      <c r="JW110" s="57">
        <f t="shared" si="120"/>
        <v>49.999999999999993</v>
      </c>
      <c r="JX110" s="2">
        <f t="shared" si="173"/>
        <v>0.99579519204165001</v>
      </c>
      <c r="JY110" s="57">
        <f>JX110*'DEPRECATED - DT-Prelim Calcs'!$C$21/JS$2/'DEPRECATED - DT-Prelim Calcs'!$C$19/'DEPRECATED - DT-Prelim Calcs'!$C$18*3.39*'DEPRECATED - DT-Prelim Calcs'!$C$20</f>
        <v>25.773080821789936</v>
      </c>
      <c r="JZ110" s="46">
        <f t="shared" si="174"/>
        <v>0</v>
      </c>
      <c r="KA110" s="57">
        <f>JY109*'DEPRECATED - DT-Prelim Calcs'!$C$11+KA109</f>
        <v>-128.97212045347703</v>
      </c>
      <c r="KB110" s="57">
        <f>KB109+0.5*JY110*'DEPRECATED - DT-Prelim Calcs'!$C$11^2+KA110*'DEPRECATED - DT-Prelim Calcs'!$C$11</f>
        <v>-223140.41920253058</v>
      </c>
      <c r="KC110" s="57">
        <f>MIN('Drive Train'!$F$35-JW109*'DEPRECATED - DT-Prelim Calcs'!$C$21*'Drive Train'!$F$39,KC109+JW$2)</f>
        <v>9.4</v>
      </c>
      <c r="KD110" s="57">
        <f>'Drive Train'!$F$35-JW110*'DEPRECATED - DT-Prelim Calcs'!$C$21*'Drive Train'!$F$39</f>
        <v>9.4</v>
      </c>
      <c r="KE110" s="1">
        <f>IF(KB110&gt;='Drive Train'!$F$29,1,0)</f>
        <v>0</v>
      </c>
      <c r="KF110" s="57">
        <f>MIN(JV110,'DEPRECATED - DT-Prelim Calcs'!$C$10)*'DEPRECATED - DT-Prelim Calcs'!$C$11*1000/60/60</f>
        <v>103.33333333333333</v>
      </c>
      <c r="KG110" s="63">
        <f>KG109+'DEPRECATED - DT-Prelim Calcs'!$C$11</f>
        <v>424</v>
      </c>
      <c r="KH110" s="2">
        <f>KR110/'Drive Train'!$F$35</f>
        <v>0.74193548387096786</v>
      </c>
      <c r="KI110" s="46">
        <f>KP110*12*60/(PI() * 'Drive Train'!$F$15)/KH$2*KH110</f>
        <v>-149124.6045800141</v>
      </c>
      <c r="KJ110" s="2">
        <f>('DEPRECATED - DT-Prelim Calcs'!$C$6*KH110-KI110)/('DEPRECATED - DT-Prelim Calcs'!$C$6*KH110)*'DEPRECATED - DT-Prelim Calcs'!$C$7*KH110</f>
        <v>69.215887600150424</v>
      </c>
      <c r="KK110" s="57">
        <f>KJ110/'DEPRECATED - DT-Prelim Calcs'!$C$7*('DEPRECATED - DT-Prelim Calcs'!$C$8-'DEPRECATED - DT-Prelim Calcs'!$C$9)+'DEPRECATED - DT-Prelim Calcs'!$C$9</f>
        <v>3687.5126054353937</v>
      </c>
      <c r="KL110" s="57">
        <f t="shared" si="121"/>
        <v>53.333333333333329</v>
      </c>
      <c r="KM110" s="2">
        <f t="shared" si="175"/>
        <v>0.99579519204165001</v>
      </c>
      <c r="KN110" s="57">
        <f>KM110*'DEPRECATED - DT-Prelim Calcs'!$C$21/KH$2/'DEPRECATED - DT-Prelim Calcs'!$C$19/'DEPRECATED - DT-Prelim Calcs'!$C$18*3.39*'DEPRECATED - DT-Prelim Calcs'!$C$20</f>
        <v>25.773080821789936</v>
      </c>
      <c r="KO110" s="46">
        <f t="shared" si="176"/>
        <v>0</v>
      </c>
      <c r="KP110" s="57">
        <f>KN109*'DEPRECATED - DT-Prelim Calcs'!$C$11+KP109</f>
        <v>-491.12106957158426</v>
      </c>
      <c r="KQ110" s="57">
        <f>KQ109+0.5*KN110*'DEPRECATED - DT-Prelim Calcs'!$C$11^2+KP110*'DEPRECATED - DT-Prelim Calcs'!$C$11</f>
        <v>-215162.3105886968</v>
      </c>
      <c r="KR110" s="57">
        <f>MIN('Drive Train'!$F$35-KL109*'DEPRECATED - DT-Prelim Calcs'!$C$21*'Drive Train'!$F$39,KR109+KL$2)</f>
        <v>9.2000000000000011</v>
      </c>
      <c r="KS110" s="57">
        <f>'Drive Train'!$F$35-KL110*'DEPRECATED - DT-Prelim Calcs'!$C$21*'Drive Train'!$F$39</f>
        <v>9.2000000000000011</v>
      </c>
      <c r="KT110" s="1">
        <f>IF(KQ110&gt;='Drive Train'!$F$29,1,0)</f>
        <v>0</v>
      </c>
      <c r="KU110" s="57">
        <f>MIN(KK110,'DEPRECATED - DT-Prelim Calcs'!$C$10)*'DEPRECATED - DT-Prelim Calcs'!$C$11*1000/60/60</f>
        <v>103.33333333333333</v>
      </c>
      <c r="KV110" s="63">
        <f>KV109+'DEPRECATED - DT-Prelim Calcs'!$C$11</f>
        <v>424</v>
      </c>
      <c r="KW110" s="2">
        <f>LG110/'Drive Train'!$F$35</f>
        <v>0.72580645161290325</v>
      </c>
      <c r="KX110" s="46">
        <f>LE110*12*60/(PI() * 'Drive Train'!$F$15)/KW$2*KW110</f>
        <v>-4516.7207043166327</v>
      </c>
      <c r="KY110" s="2">
        <f>('DEPRECATED - DT-Prelim Calcs'!$C$6*KW110-KX110)/('DEPRECATED - DT-Prelim Calcs'!$C$6*KW110)*'DEPRECATED - DT-Prelim Calcs'!$C$7*KW110</f>
        <v>3.7914631351418979</v>
      </c>
      <c r="KZ110" s="57">
        <f>KY110/'DEPRECATED - DT-Prelim Calcs'!$C$7*('DEPRECATED - DT-Prelim Calcs'!$C$8-'DEPRECATED - DT-Prelim Calcs'!$C$9)+'DEPRECATED - DT-Prelim Calcs'!$C$9</f>
        <v>204.54428225672427</v>
      </c>
      <c r="LA110" s="57">
        <f t="shared" si="122"/>
        <v>56.666666666666664</v>
      </c>
      <c r="LB110" s="2">
        <f t="shared" si="177"/>
        <v>0.99579519204165001</v>
      </c>
      <c r="LC110" s="57">
        <f>LB110*'DEPRECATED - DT-Prelim Calcs'!$C$21/KW$2/'DEPRECATED - DT-Prelim Calcs'!$C$19/'DEPRECATED - DT-Prelim Calcs'!$C$18*3.39*'DEPRECATED - DT-Prelim Calcs'!$C$20</f>
        <v>25.773080821789936</v>
      </c>
      <c r="LD110" s="46">
        <f t="shared" si="178"/>
        <v>0</v>
      </c>
      <c r="LE110" s="57">
        <f>LC109*'DEPRECATED - DT-Prelim Calcs'!$C$11+LE109</f>
        <v>-15.205748930916428</v>
      </c>
      <c r="LF110" s="57">
        <f>LF109+0.5*LC110*'DEPRECATED - DT-Prelim Calcs'!$C$11^2+LE110*'DEPRECATED - DT-Prelim Calcs'!$C$11</f>
        <v>-213809.19044900715</v>
      </c>
      <c r="LG110" s="57">
        <f>MIN('Drive Train'!$F$35-LA109*'DEPRECATED - DT-Prelim Calcs'!$C$21*'Drive Train'!$F$39,LG109+LA$2)</f>
        <v>9</v>
      </c>
      <c r="LH110" s="57">
        <f>'Drive Train'!$F$35-LA110*'DEPRECATED - DT-Prelim Calcs'!$C$21*'Drive Train'!$F$39</f>
        <v>9</v>
      </c>
      <c r="LI110" s="1">
        <f>IF(LF110&gt;='Drive Train'!$F$29,1,0)</f>
        <v>0</v>
      </c>
      <c r="LJ110" s="57">
        <f>MIN(KZ110,'DEPRECATED - DT-Prelim Calcs'!$C$10)*'DEPRECATED - DT-Prelim Calcs'!$C$11*1000/60/60</f>
        <v>103.33333333333333</v>
      </c>
      <c r="LK110" s="63">
        <f>LK109+'DEPRECATED - DT-Prelim Calcs'!$C$11</f>
        <v>424</v>
      </c>
      <c r="LL110" s="2">
        <f>LV110/'Drive Train'!$F$35</f>
        <v>0.70967741935483875</v>
      </c>
      <c r="LM110" s="46">
        <f>LT110*12*60/(PI() * 'Drive Train'!$F$15)/LL$2*LL110</f>
        <v>18983.149076286318</v>
      </c>
      <c r="LN110" s="2">
        <f>('DEPRECATED - DT-Prelim Calcs'!$C$6*LL110-LM110)/('DEPRECATED - DT-Prelim Calcs'!$C$6*LL110)*'DEPRECATED - DT-Prelim Calcs'!$C$7*LL110</f>
        <v>-6.8730525176381452</v>
      </c>
      <c r="LO110" s="57">
        <f>LN110/'DEPRECATED - DT-Prelim Calcs'!$C$7*('DEPRECATED - DT-Prelim Calcs'!$C$8-'DEPRECATED - DT-Prelim Calcs'!$C$9)+'DEPRECATED - DT-Prelim Calcs'!$C$9</f>
        <v>-363.19736017135853</v>
      </c>
      <c r="LP110" s="57">
        <f t="shared" si="123"/>
        <v>-363.19736017135853</v>
      </c>
      <c r="LQ110" s="2">
        <f t="shared" si="179"/>
        <v>-8.8314096362187673</v>
      </c>
      <c r="LR110" s="57">
        <f>LQ110*'DEPRECATED - DT-Prelim Calcs'!$C$21/LL$2/'DEPRECATED - DT-Prelim Calcs'!$C$19/'DEPRECATED - DT-Prelim Calcs'!$C$18*3.39*'DEPRECATED - DT-Prelim Calcs'!$C$20</f>
        <v>-228.57374301831399</v>
      </c>
      <c r="LS110" s="46">
        <f t="shared" si="180"/>
        <v>1</v>
      </c>
      <c r="LT110" s="57">
        <f>LR109*'DEPRECATED - DT-Prelim Calcs'!$C$11+LT109</f>
        <v>65.360094972592066</v>
      </c>
      <c r="LU110" s="57">
        <f>LU109+0.5*LR110*'DEPRECATED - DT-Prelim Calcs'!$C$11^2+LT110*'DEPRECATED - DT-Prelim Calcs'!$C$11</f>
        <v>-207180.12484196757</v>
      </c>
      <c r="LV110" s="57">
        <f>MIN('Drive Train'!$F$35-LP109*'DEPRECATED - DT-Prelim Calcs'!$C$21*'Drive Train'!$F$39,LV109+LP$2)</f>
        <v>8.8000000000000007</v>
      </c>
      <c r="LW110" s="57">
        <f>'Drive Train'!$F$35-LP110*'DEPRECATED - DT-Prelim Calcs'!$C$21*'Drive Train'!$F$39</f>
        <v>34.191841610281514</v>
      </c>
      <c r="LX110" s="1">
        <f>IF(LU110&gt;='Drive Train'!$F$29,1,0)</f>
        <v>0</v>
      </c>
      <c r="LY110" s="57">
        <f>MIN(LO110,'DEPRECATED - DT-Prelim Calcs'!$C$10)*'DEPRECATED - DT-Prelim Calcs'!$C$11*1000/60/60</f>
        <v>-403.55262241262056</v>
      </c>
      <c r="LZ110" s="63">
        <f>LZ109+'DEPRECATED - DT-Prelim Calcs'!$C$11</f>
        <v>424</v>
      </c>
    </row>
    <row r="111" spans="18:338" x14ac:dyDescent="0.2">
      <c r="R111" s="63">
        <f>R110+'DEPRECATED - DT-Prelim Calcs'!$C$11</f>
        <v>428</v>
      </c>
      <c r="S111" s="2">
        <f>AG111/'Drive Train'!$F$35</f>
        <v>0</v>
      </c>
      <c r="T111" s="46">
        <f>AE111*12*60/(PI() * 'Drive Train'!$F$15)/S$2*ABS(S111)</f>
        <v>0</v>
      </c>
      <c r="U111" s="2">
        <f>IF(OR(AD110=1,AND($C$32=Motors!$C$32,'DEPRECATED - DT-Prelim Calcs'!AI110=1)),0,IF(AG111=0,-(V110+$C$9)/($C$8-$C$9)*$C$7,($C$6*S111-T111)/($C$6*S111)*$C$7*S111))</f>
        <v>0</v>
      </c>
      <c r="V111" s="57">
        <f>IF(AND(AD110=1,AI110=1),0,ABS(U111/$C$7*($C$8-$C$9)+$C$9) *'Drive Train'!$AA$49 + V110*(1-'Drive Train'!$AA$49))</f>
        <v>0</v>
      </c>
      <c r="W111" s="57">
        <f t="shared" si="182"/>
        <v>0</v>
      </c>
      <c r="X111" s="2">
        <f>MAX(MIN(IF(AND(AI110=1,AG111&lt;0),-1,1)*(W111-$C$9)/($C$8-$C$9)*$C$7-$C$29*AE111/T$2 -  AI110*$C$29/2,X$2),MAX(X$4:X110)*-1)</f>
        <v>-0.2458281045106315</v>
      </c>
      <c r="Y111" s="57">
        <f t="shared" si="97"/>
        <v>0</v>
      </c>
      <c r="Z111" s="57">
        <f t="shared" si="98"/>
        <v>0</v>
      </c>
      <c r="AA111" s="57">
        <f t="shared" si="99"/>
        <v>0</v>
      </c>
      <c r="AB111" s="57" t="e">
        <f t="shared" si="100"/>
        <v>#N/A</v>
      </c>
      <c r="AC111" s="46">
        <f t="shared" si="124"/>
        <v>1</v>
      </c>
      <c r="AD111" s="1">
        <f t="shared" si="101"/>
        <v>1</v>
      </c>
      <c r="AE111" s="57">
        <f t="shared" si="102"/>
        <v>0</v>
      </c>
      <c r="AF111" s="57" t="e">
        <f t="shared" si="103"/>
        <v>#N/A</v>
      </c>
      <c r="AG111" s="57">
        <f>IF(AI110=0,MIN('Drive Train'!$F$35-W110*$C$21*'Drive Train'!$F$39,AG110+W$2)-$C$3,IF(AE110-1&lt;=0,0,IF($C$32=Motors!$C$30,MAX(MAX(AG$4:AG110)*-1,AG110-W$2),MAX(0,MAX(AG$4:AG110)*-1,AG110-W$2))))</f>
        <v>0</v>
      </c>
      <c r="AH111" s="57">
        <f>'Drive Train'!$F$35-ABS(W111)*'DEPRECATED - DT-Prelim Calcs'!$C$21*'Drive Train'!$F$39</f>
        <v>12.4</v>
      </c>
      <c r="AI111" s="1">
        <f>IF(AJ111&gt;='Drive Train'!$F$29,1,0)</f>
        <v>1</v>
      </c>
      <c r="AJ111" s="57">
        <f>AJ110+0.5*Y111*'DEPRECATED - DT-Prelim Calcs'!$C$11^2+AE111*'DEPRECATED - DT-Prelim Calcs'!$C$11</f>
        <v>784.33981740885292</v>
      </c>
      <c r="AK111" s="57">
        <f t="shared" si="181"/>
        <v>0</v>
      </c>
      <c r="AL111" s="63">
        <f>AL110+'DEPRECATED - DT-Prelim Calcs'!$C$11</f>
        <v>428</v>
      </c>
      <c r="AM111" s="2">
        <f>AW111/'Drive Train'!$F$35</f>
        <v>0.90171798760241484</v>
      </c>
      <c r="AN111" s="46">
        <f>AU111*12*60/(PI() * 'Drive Train'!$F$15)/AM$2*AM111</f>
        <v>4074.5129711566678</v>
      </c>
      <c r="AO111" s="2">
        <f>('DEPRECATED - DT-Prelim Calcs'!$C$6*AM111-AN111)/('DEPRECATED - DT-Prelim Calcs'!$C$6*AM111)*'DEPRECATED - DT-Prelim Calcs'!$C$7*AM111</f>
        <v>0.33081835003034349</v>
      </c>
      <c r="AP111" s="57">
        <f>AO111/'DEPRECATED - DT-Prelim Calcs'!$C$7*('DEPRECATED - DT-Prelim Calcs'!$C$8-'DEPRECATED - DT-Prelim Calcs'!$C$9)+'DEPRECATED - DT-Prelim Calcs'!$C$9</f>
        <v>20.311615895806252</v>
      </c>
      <c r="AQ111" s="57">
        <f t="shared" si="105"/>
        <v>20.311615895806252</v>
      </c>
      <c r="AR111" s="2">
        <f t="shared" si="125"/>
        <v>2.9170554860513676E-12</v>
      </c>
      <c r="AS111" s="57">
        <f>AR111*'DEPRECATED - DT-Prelim Calcs'!$C$21/AM$2/'DEPRECATED - DT-Prelim Calcs'!$C$19/'DEPRECATED - DT-Prelim Calcs'!$C$18*3.39*'DEPRECATED - DT-Prelim Calcs'!$C$20</f>
        <v>2.1139710327242536E-11</v>
      </c>
      <c r="AT111" s="46">
        <f t="shared" si="126"/>
        <v>0</v>
      </c>
      <c r="AU111" s="57">
        <f>AS110*'DEPRECATED - DT-Prelim Calcs'!$C$11+AU110</f>
        <v>39.432321268751274</v>
      </c>
      <c r="AV111" s="57">
        <f>AV110+0.5*AS111*'DEPRECATED - DT-Prelim Calcs'!$C$11^2+AU111*'DEPRECATED - DT-Prelim Calcs'!$C$11</f>
        <v>16832.419938409887</v>
      </c>
      <c r="AW111" s="57">
        <f>MIN('Drive Train'!$F$35-AQ110*'DEPRECATED - DT-Prelim Calcs'!$C$21*'Drive Train'!$F$39,AW110+AQ$2)</f>
        <v>11.181303046269944</v>
      </c>
      <c r="AX111" s="57">
        <f>'Drive Train'!$F$35-AQ111*'DEPRECATED - DT-Prelim Calcs'!$C$21*'Drive Train'!$F$39</f>
        <v>11.181303046251625</v>
      </c>
      <c r="AY111" s="1">
        <f>IF(AV111&gt;='Drive Train'!$F$29,1,0)</f>
        <v>1</v>
      </c>
      <c r="AZ111" s="57">
        <f t="shared" si="127"/>
        <v>22.568462106451388</v>
      </c>
      <c r="BA111" s="63">
        <f>BA110+'DEPRECATED - DT-Prelim Calcs'!$C$11</f>
        <v>428</v>
      </c>
      <c r="BB111" s="2">
        <f>BL111/'Drive Train'!$F$35</f>
        <v>1.2947645110424204</v>
      </c>
      <c r="BC111" s="46">
        <f>BJ111*12*60/(PI() * 'Drive Train'!$F$15)/BB$2*BB111</f>
        <v>-4259.0909490851955</v>
      </c>
      <c r="BD111" s="2">
        <f>('DEPRECATED - DT-Prelim Calcs'!$C$6*BB111-BC111)/('DEPRECATED - DT-Prelim Calcs'!$C$6*BB111)*'DEPRECATED - DT-Prelim Calcs'!$C$7*BB111</f>
        <v>5.0461628069396856</v>
      </c>
      <c r="BE111" s="57">
        <f>BD111/'DEPRECATED - DT-Prelim Calcs'!$C$7*('DEPRECATED - DT-Prelim Calcs'!$C$8-'DEPRECATED - DT-Prelim Calcs'!$C$9)+'DEPRECATED - DT-Prelim Calcs'!$C$9</f>
        <v>271.34011955616671</v>
      </c>
      <c r="BF111" s="57">
        <f t="shared" si="106"/>
        <v>93</v>
      </c>
      <c r="BG111" s="2">
        <f t="shared" si="128"/>
        <v>1.937034298209469</v>
      </c>
      <c r="BH111" s="57">
        <f>BG111*'DEPRECATED - DT-Prelim Calcs'!$C$21/BB$2/'DEPRECATED - DT-Prelim Calcs'!$C$19/'DEPRECATED - DT-Prelim Calcs'!$C$18*3.39*'DEPRECATED - DT-Prelim Calcs'!$C$20</f>
        <v>20.276476817900956</v>
      </c>
      <c r="BI111" s="46">
        <f t="shared" si="129"/>
        <v>0</v>
      </c>
      <c r="BJ111" s="57">
        <f>BH110*'DEPRECATED - DT-Prelim Calcs'!$C$11+BJ110</f>
        <v>-19.873422069749239</v>
      </c>
      <c r="BK111" s="57">
        <f>BK110+0.5*BH111*'DEPRECATED - DT-Prelim Calcs'!$C$11^2+BJ111*'DEPRECATED - DT-Prelim Calcs'!$C$11</f>
        <v>8884.9566497425894</v>
      </c>
      <c r="BL111" s="57">
        <f>MIN('Drive Train'!$F$35-BF110*'DEPRECATED - DT-Prelim Calcs'!$C$21*'Drive Train'!$F$39,BL110+BF$2)</f>
        <v>16.055079936926013</v>
      </c>
      <c r="BM111" s="57">
        <f>'Drive Train'!$F$35-BF111*'DEPRECATED - DT-Prelim Calcs'!$C$21*'Drive Train'!$F$39</f>
        <v>6.82</v>
      </c>
      <c r="BN111" s="1">
        <f>IF(BK111&gt;='Drive Train'!$F$29,1,0)</f>
        <v>1</v>
      </c>
      <c r="BO111" s="57">
        <f t="shared" si="130"/>
        <v>103.33333333333333</v>
      </c>
      <c r="BP111" s="63">
        <f>BP110+'DEPRECATED - DT-Prelim Calcs'!$C$11</f>
        <v>428</v>
      </c>
      <c r="BQ111" s="2">
        <f>CA111/'Drive Train'!$F$35</f>
        <v>1.3724968413249545</v>
      </c>
      <c r="BR111" s="46">
        <f>BY111*12*60/(PI() * 'Drive Train'!$F$15)/BQ$2*BQ111</f>
        <v>-22286.128868489264</v>
      </c>
      <c r="BS111" s="2">
        <f>('DEPRECATED - DT-Prelim Calcs'!$C$6*BQ111-BR111)/('DEPRECATED - DT-Prelim Calcs'!$C$6*BQ111)*'DEPRECATED - DT-Prelim Calcs'!$C$7*BQ111</f>
        <v>13.384559896609865</v>
      </c>
      <c r="BT111" s="57">
        <f>BS111/'DEPRECATED - DT-Prelim Calcs'!$C$7*('DEPRECATED - DT-Prelim Calcs'!$C$8-'DEPRECATED - DT-Prelim Calcs'!$C$9)+'DEPRECATED - DT-Prelim Calcs'!$C$9</f>
        <v>715.24731731744635</v>
      </c>
      <c r="BU111" s="57">
        <f t="shared" si="107"/>
        <v>93</v>
      </c>
      <c r="BV111" s="2">
        <f t="shared" si="131"/>
        <v>1.8828060353728675</v>
      </c>
      <c r="BW111" s="57">
        <f>BV111*'DEPRECATED - DT-Prelim Calcs'!$C$21/BQ$2/'DEPRECATED - DT-Prelim Calcs'!$C$19/'DEPRECATED - DT-Prelim Calcs'!$C$18*3.39*'DEPRECATED - DT-Prelim Calcs'!$C$20</f>
        <v>25.773080821789936</v>
      </c>
      <c r="BX111" s="46">
        <f t="shared" si="132"/>
        <v>0</v>
      </c>
      <c r="BY111" s="57">
        <f>BW110*'DEPRECATED - DT-Prelim Calcs'!$C$11+BY110</f>
        <v>-75.01778620039812</v>
      </c>
      <c r="BZ111" s="57">
        <f>BZ110+0.5*BW111*'DEPRECATED - DT-Prelim Calcs'!$C$11^2+BY111*'DEPRECATED - DT-Prelim Calcs'!$C$11</f>
        <v>-9910.9973794791931</v>
      </c>
      <c r="CA111" s="57">
        <f>MIN('Drive Train'!$F$35-BU110*'DEPRECATED - DT-Prelim Calcs'!$C$21*'Drive Train'!$F$39,CA110+BU$2)</f>
        <v>17.018960832429435</v>
      </c>
      <c r="CB111" s="57">
        <f>'Drive Train'!$F$35-BU111*'DEPRECATED - DT-Prelim Calcs'!$C$21*'Drive Train'!$F$39</f>
        <v>6.82</v>
      </c>
      <c r="CC111" s="1">
        <f>IF(BZ111&gt;='Drive Train'!$F$29,1,0)</f>
        <v>0</v>
      </c>
      <c r="CD111" s="57">
        <f t="shared" si="133"/>
        <v>103.33333333333333</v>
      </c>
      <c r="CE111" s="63">
        <f>CE110+'DEPRECATED - DT-Prelim Calcs'!$C$11</f>
        <v>428</v>
      </c>
      <c r="CF111" s="2">
        <f>CP111/'Drive Train'!$F$35</f>
        <v>0.55000000000000004</v>
      </c>
      <c r="CG111" s="46">
        <f>CN111*12*60/(PI() * 'Drive Train'!$F$15)/CF$2*CF111</f>
        <v>7716.9613837193137</v>
      </c>
      <c r="CH111" s="2">
        <f>('DEPRECATED - DT-Prelim Calcs'!$C$6*CF111-CG111)/('DEPRECATED - DT-Prelim Calcs'!$C$6*CF111)*'DEPRECATED - DT-Prelim Calcs'!$C$7*CF111</f>
        <v>-2.1637827269725229</v>
      </c>
      <c r="CI111" s="57">
        <f>CH111/'DEPRECATED - DT-Prelim Calcs'!$C$7*('DEPRECATED - DT-Prelim Calcs'!$C$8-'DEPRECATED - DT-Prelim Calcs'!$C$9)+'DEPRECATED - DT-Prelim Calcs'!$C$9</f>
        <v>-112.49225056870318</v>
      </c>
      <c r="CJ111" s="57">
        <f t="shared" si="108"/>
        <v>-112.49225056870318</v>
      </c>
      <c r="CK111" s="2">
        <f t="shared" si="134"/>
        <v>-3.191014058187287</v>
      </c>
      <c r="CL111" s="57">
        <f>CK111*'DEPRECATED - DT-Prelim Calcs'!$C$21/CF$2/'DEPRECATED - DT-Prelim Calcs'!$C$19/'DEPRECATED - DT-Prelim Calcs'!$C$18*3.39*'DEPRECATED - DT-Prelim Calcs'!$C$20</f>
        <v>-53.958497091742807</v>
      </c>
      <c r="CM111" s="46">
        <f t="shared" si="135"/>
        <v>1</v>
      </c>
      <c r="CN111" s="57">
        <f>CL110*'DEPRECATED - DT-Prelim Calcs'!$C$11+CN110</f>
        <v>52.475214699412817</v>
      </c>
      <c r="CO111" s="57">
        <f>CO110+0.5*CL111*'DEPRECATED - DT-Prelim Calcs'!$C$11^2+CN111*'DEPRECATED - DT-Prelim Calcs'!$C$11</f>
        <v>-36393.709637688495</v>
      </c>
      <c r="CP111" s="57">
        <f>MIN('Drive Train'!$F$35-CJ110*'DEPRECATED - DT-Prelim Calcs'!$C$21*'Drive Train'!$F$39,CP110+CJ$2)</f>
        <v>6.82</v>
      </c>
      <c r="CQ111" s="57">
        <f>'Drive Train'!$F$35-CJ111*'DEPRECATED - DT-Prelim Calcs'!$C$21*'Drive Train'!$F$39</f>
        <v>19.149535034122191</v>
      </c>
      <c r="CR111" s="1">
        <f>IF(CO111&gt;='Drive Train'!$F$29,1,0)</f>
        <v>0</v>
      </c>
      <c r="CS111" s="57">
        <f t="shared" si="136"/>
        <v>-124.99138952078131</v>
      </c>
      <c r="CT111" s="63">
        <f>CT110+'DEPRECATED - DT-Prelim Calcs'!$C$11</f>
        <v>428</v>
      </c>
      <c r="CU111" s="2">
        <f>DE111/'Drive Train'!$F$35</f>
        <v>0.55000000000000004</v>
      </c>
      <c r="CV111" s="46">
        <f>DC111*12*60/(PI() * 'Drive Train'!$F$15)/CU$2*CU111</f>
        <v>-18523.150648337203</v>
      </c>
      <c r="CW111" s="2">
        <f>('DEPRECATED - DT-Prelim Calcs'!$C$6*CU111-CV111)/('DEPRECATED - DT-Prelim Calcs'!$C$6*CU111)*'DEPRECATED - DT-Prelim Calcs'!$C$7*CU111</f>
        <v>9.7008833137884913</v>
      </c>
      <c r="CX111" s="57">
        <f>CW111/'DEPRECATED - DT-Prelim Calcs'!$C$7*('DEPRECATED - DT-Prelim Calcs'!$C$8-'DEPRECATED - DT-Prelim Calcs'!$C$9)+'DEPRECATED - DT-Prelim Calcs'!$C$9</f>
        <v>519.14121541869861</v>
      </c>
      <c r="CY111" s="57">
        <f t="shared" si="109"/>
        <v>93</v>
      </c>
      <c r="CZ111" s="2">
        <f t="shared" si="137"/>
        <v>1.2803081040535502</v>
      </c>
      <c r="DA111" s="57">
        <f>CZ111*'DEPRECATED - DT-Prelim Calcs'!$C$21/CU$2/'DEPRECATED - DT-Prelim Calcs'!$C$19/'DEPRECATED - DT-Prelim Calcs'!$C$18*3.39*'DEPRECATED - DT-Prelim Calcs'!$C$20</f>
        <v>25.773080821789936</v>
      </c>
      <c r="DB111" s="46">
        <f t="shared" si="138"/>
        <v>0</v>
      </c>
      <c r="DC111" s="57">
        <f>DA110*'DEPRECATED - DT-Prelim Calcs'!$C$11+DC110</f>
        <v>-105.80398908755124</v>
      </c>
      <c r="DD111" s="57">
        <f>DD110+0.5*DA111*'DEPRECATED - DT-Prelim Calcs'!$C$11^2+DC111*'DEPRECATED - DT-Prelim Calcs'!$C$11</f>
        <v>-71186.850428610458</v>
      </c>
      <c r="DE111" s="57">
        <f>MIN('Drive Train'!$F$35-CY110*'DEPRECATED - DT-Prelim Calcs'!$C$21*'Drive Train'!$F$39,DE110+CY$2)</f>
        <v>6.82</v>
      </c>
      <c r="DF111" s="57">
        <f>'Drive Train'!$F$35-CY111*'DEPRECATED - DT-Prelim Calcs'!$C$21*'Drive Train'!$F$39</f>
        <v>6.82</v>
      </c>
      <c r="DG111" s="1">
        <f>IF(DD111&gt;='Drive Train'!$F$29,1,0)</f>
        <v>0</v>
      </c>
      <c r="DH111" s="57">
        <f t="shared" si="139"/>
        <v>103.33333333333333</v>
      </c>
      <c r="DI111" s="63">
        <f>DI110+'DEPRECATED - DT-Prelim Calcs'!$C$11</f>
        <v>428</v>
      </c>
      <c r="DJ111" s="2">
        <f>DT111/'Drive Train'!$F$35</f>
        <v>0.55000000000000004</v>
      </c>
      <c r="DK111" s="46">
        <f>DR111*12*60/(PI() * 'Drive Train'!$F$15)/DJ$2*DJ111</f>
        <v>-39355.176629856105</v>
      </c>
      <c r="DL111" s="2">
        <f>('DEPRECATED - DT-Prelim Calcs'!$C$6*DJ111-DK111)/('DEPRECATED - DT-Prelim Calcs'!$C$6*DJ111)*'DEPRECATED - DT-Prelim Calcs'!$C$7*DJ111</f>
        <v>19.12024215346214</v>
      </c>
      <c r="DM111" s="57">
        <f>DL111/'DEPRECATED - DT-Prelim Calcs'!$C$7*('DEPRECATED - DT-Prelim Calcs'!$C$8-'DEPRECATED - DT-Prelim Calcs'!$C$9)+'DEPRECATED - DT-Prelim Calcs'!$C$9</f>
        <v>1020.5950490826526</v>
      </c>
      <c r="DN111" s="57">
        <f t="shared" si="110"/>
        <v>93</v>
      </c>
      <c r="DO111" s="2">
        <f t="shared" si="140"/>
        <v>1.1037138828047846</v>
      </c>
      <c r="DP111" s="57">
        <f>DO111*'DEPRECATED - DT-Prelim Calcs'!$C$21/DJ$2/'DEPRECATED - DT-Prelim Calcs'!$C$19/'DEPRECATED - DT-Prelim Calcs'!$C$18*3.39*'DEPRECATED - DT-Prelim Calcs'!$C$20</f>
        <v>25.773080821789936</v>
      </c>
      <c r="DQ111" s="46">
        <f t="shared" si="141"/>
        <v>0</v>
      </c>
      <c r="DR111" s="57">
        <f>DP110*'DEPRECATED - DT-Prelim Calcs'!$C$11+DR110</f>
        <v>-193.78986486063422</v>
      </c>
      <c r="DS111" s="57">
        <f>DS110+0.5*DP111*'DEPRECATED - DT-Prelim Calcs'!$C$11^2+DR111*'DEPRECATED - DT-Prelim Calcs'!$C$11</f>
        <v>-114665.90386522561</v>
      </c>
      <c r="DT111" s="57">
        <f>MIN('Drive Train'!$F$35-DN110*'DEPRECATED - DT-Prelim Calcs'!$C$21*'Drive Train'!$F$39,DT110+DN$2)</f>
        <v>6.82</v>
      </c>
      <c r="DU111" s="57">
        <f>'Drive Train'!$F$35-DN111*'DEPRECATED - DT-Prelim Calcs'!$C$21*'Drive Train'!$F$39</f>
        <v>6.82</v>
      </c>
      <c r="DV111" s="1">
        <f>IF(DS111&gt;='Drive Train'!$F$29,1,0)</f>
        <v>0</v>
      </c>
      <c r="DW111" s="57">
        <f t="shared" si="142"/>
        <v>103.33333333333333</v>
      </c>
      <c r="DX111" s="63">
        <f>DX110+'DEPRECATED - DT-Prelim Calcs'!$C$11</f>
        <v>428</v>
      </c>
      <c r="DY111" s="2">
        <f>EI111/'Drive Train'!$F$35</f>
        <v>0.55000000000000004</v>
      </c>
      <c r="DZ111" s="46">
        <f>EG111*12*60/(PI() * 'Drive Train'!$F$15)/DY$2*DY111</f>
        <v>-14529.342668822308</v>
      </c>
      <c r="EA111" s="2">
        <f>('DEPRECATED - DT-Prelim Calcs'!$C$6*DY111-DZ111)/('DEPRECATED - DT-Prelim Calcs'!$C$6*DY111)*'DEPRECATED - DT-Prelim Calcs'!$C$7*DY111</f>
        <v>7.895052688904646</v>
      </c>
      <c r="EB111" s="57">
        <f>EA111/'DEPRECATED - DT-Prelim Calcs'!$C$7*('DEPRECATED - DT-Prelim Calcs'!$C$8-'DEPRECATED - DT-Prelim Calcs'!$C$9)+'DEPRECATED - DT-Prelim Calcs'!$C$9</f>
        <v>423.00508713131376</v>
      </c>
      <c r="EC111" s="57">
        <f t="shared" si="111"/>
        <v>93</v>
      </c>
      <c r="ED111" s="2">
        <f t="shared" si="143"/>
        <v>0.96993038185874991</v>
      </c>
      <c r="EE111" s="57">
        <f>ED111*'DEPRECATED - DT-Prelim Calcs'!$C$21/DY$2/'DEPRECATED - DT-Prelim Calcs'!$C$19/'DEPRECATED - DT-Prelim Calcs'!$C$18*3.39*'DEPRECATED - DT-Prelim Calcs'!$C$20</f>
        <v>25.773080821789936</v>
      </c>
      <c r="EF111" s="46">
        <f t="shared" si="144"/>
        <v>0</v>
      </c>
      <c r="EG111" s="57">
        <f>EE110*'DEPRECATED - DT-Prelim Calcs'!$C$11+EG110</f>
        <v>-62.872281253251899</v>
      </c>
      <c r="EH111" s="57">
        <f>EH110+0.5*EE111*'DEPRECATED - DT-Prelim Calcs'!$C$11^2+EG111*'DEPRECATED - DT-Prelim Calcs'!$C$11</f>
        <v>-209292.6767743222</v>
      </c>
      <c r="EI111" s="57">
        <f>MIN('Drive Train'!$F$35-EC110*'DEPRECATED - DT-Prelim Calcs'!$C$21*'Drive Train'!$F$39,EI110+EC$2)</f>
        <v>6.82</v>
      </c>
      <c r="EJ111" s="57">
        <f>'Drive Train'!$F$35-EC111*'DEPRECATED - DT-Prelim Calcs'!$C$21*'Drive Train'!$F$39</f>
        <v>6.82</v>
      </c>
      <c r="EK111" s="1">
        <f>IF(EH111&gt;='Drive Train'!$F$29,1,0)</f>
        <v>0</v>
      </c>
      <c r="EL111" s="57">
        <f t="shared" si="145"/>
        <v>103.33333333333333</v>
      </c>
      <c r="EM111" s="63">
        <f>EM110+'DEPRECATED - DT-Prelim Calcs'!$C$11</f>
        <v>428</v>
      </c>
      <c r="EN111" s="2">
        <f>EX111/'Drive Train'!$F$35</f>
        <v>0.55000000000000004</v>
      </c>
      <c r="EO111" s="46">
        <f>EV111*12*60/(PI() * 'Drive Train'!$F$15)/EN$2*EN111</f>
        <v>-240956.69446831237</v>
      </c>
      <c r="EP111" s="2">
        <f>('DEPRECATED - DT-Prelim Calcs'!$C$6*EN111-EO111)/('DEPRECATED - DT-Prelim Calcs'!$C$6*EN111)*'DEPRECATED - DT-Prelim Calcs'!$C$7*EN111</f>
        <v>110.27590031306433</v>
      </c>
      <c r="EQ111" s="57">
        <f>EP111/'DEPRECATED - DT-Prelim Calcs'!$C$7*('DEPRECATED - DT-Prelim Calcs'!$C$8-'DEPRECATED - DT-Prelim Calcs'!$C$9)+'DEPRECATED - DT-Prelim Calcs'!$C$9</f>
        <v>5873.4045685336732</v>
      </c>
      <c r="ER111" s="57">
        <f t="shared" si="112"/>
        <v>93</v>
      </c>
      <c r="ES111" s="2">
        <f t="shared" si="146"/>
        <v>0.86507304327942547</v>
      </c>
      <c r="ET111" s="57">
        <f>ES111*'DEPRECATED - DT-Prelim Calcs'!$C$21/EN$2/'DEPRECATED - DT-Prelim Calcs'!$C$19/'DEPRECATED - DT-Prelim Calcs'!$C$18*3.39*'DEPRECATED - DT-Prelim Calcs'!$C$20</f>
        <v>25.773080821789936</v>
      </c>
      <c r="EU111" s="46">
        <f t="shared" si="147"/>
        <v>0</v>
      </c>
      <c r="EV111" s="57">
        <f>ET110*'DEPRECATED - DT-Prelim Calcs'!$C$11+EV110</f>
        <v>-929.96041913382089</v>
      </c>
      <c r="EW111" s="57">
        <f>EW110+0.5*ET111*'DEPRECATED - DT-Prelim Calcs'!$C$11^2+EV111*'DEPRECATED - DT-Prelim Calcs'!$C$11</f>
        <v>-246432.2133883207</v>
      </c>
      <c r="EX111" s="57">
        <f>MIN('Drive Train'!$F$35-ER110*'DEPRECATED - DT-Prelim Calcs'!$C$21*'Drive Train'!$F$39,EX110+ER$2)</f>
        <v>6.82</v>
      </c>
      <c r="EY111" s="57">
        <f>'Drive Train'!$F$35-ER111*'DEPRECATED - DT-Prelim Calcs'!$C$21*'Drive Train'!$F$39</f>
        <v>6.82</v>
      </c>
      <c r="EZ111" s="1">
        <f>IF(EW111&gt;='Drive Train'!$F$29,1,0)</f>
        <v>0</v>
      </c>
      <c r="FA111" s="57">
        <f t="shared" si="148"/>
        <v>103.33333333333333</v>
      </c>
      <c r="FB111" s="63">
        <f>FB110+'DEPRECATED - DT-Prelim Calcs'!$C$11</f>
        <v>428</v>
      </c>
      <c r="FC111" s="2">
        <f>FM111/'Drive Train'!$F$35</f>
        <v>0.55000000000000004</v>
      </c>
      <c r="FD111" s="46">
        <f>FK111*12*60/(PI() * 'Drive Train'!$F$15)/FC$2*FC111</f>
        <v>-86799.001011439352</v>
      </c>
      <c r="FE111" s="2">
        <f>('DEPRECATED - DT-Prelim Calcs'!$C$6*FC111-FD111)/('DEPRECATED - DT-Prelim Calcs'!$C$6*FC111)*'DEPRECATED - DT-Prelim Calcs'!$C$7*FC111</f>
        <v>40.572327849450062</v>
      </c>
      <c r="FF111" s="57">
        <f>FE111/'DEPRECATED - DT-Prelim Calcs'!$C$7*('DEPRECATED - DT-Prelim Calcs'!$C$8-'DEPRECATED - DT-Prelim Calcs'!$C$9)+'DEPRECATED - DT-Prelim Calcs'!$C$9</f>
        <v>2162.6293207819263</v>
      </c>
      <c r="FG111" s="57">
        <f t="shared" si="113"/>
        <v>93</v>
      </c>
      <c r="FH111" s="2">
        <f t="shared" si="149"/>
        <v>0.78067567320338405</v>
      </c>
      <c r="FI111" s="57">
        <f>FH111*'DEPRECATED - DT-Prelim Calcs'!$C$21/FC$2/'DEPRECATED - DT-Prelim Calcs'!$C$19/'DEPRECATED - DT-Prelim Calcs'!$C$18*3.39*'DEPRECATED - DT-Prelim Calcs'!$C$20</f>
        <v>25.773080821789936</v>
      </c>
      <c r="FJ111" s="46">
        <f t="shared" si="150"/>
        <v>0</v>
      </c>
      <c r="FK111" s="57">
        <f>FI110*'DEPRECATED - DT-Prelim Calcs'!$C$11+FK110</f>
        <v>-302.31386243511179</v>
      </c>
      <c r="FL111" s="57">
        <f>FL110+0.5*FI111*'DEPRECATED - DT-Prelim Calcs'!$C$11^2+FK111*'DEPRECATED - DT-Prelim Calcs'!$C$11</f>
        <v>-380254.96448194439</v>
      </c>
      <c r="FM111" s="57">
        <f>MIN('Drive Train'!$F$35-FG110*'DEPRECATED - DT-Prelim Calcs'!$C$21*'Drive Train'!$F$39,FM110+FG$2)</f>
        <v>6.82</v>
      </c>
      <c r="FN111" s="57">
        <f>'Drive Train'!$F$35-FG111*'DEPRECATED - DT-Prelim Calcs'!$C$21*'Drive Train'!$F$39</f>
        <v>6.82</v>
      </c>
      <c r="FO111" s="1">
        <f>IF(FL111&gt;='Drive Train'!$F$29,1,0)</f>
        <v>0</v>
      </c>
      <c r="FP111" s="57">
        <f t="shared" si="151"/>
        <v>103.33333333333333</v>
      </c>
      <c r="FQ111" s="63">
        <f>FQ110+'DEPRECATED - DT-Prelim Calcs'!$C$11</f>
        <v>428</v>
      </c>
      <c r="FR111" s="2">
        <f>GB111/'Drive Train'!$F$35</f>
        <v>0.55000000000000004</v>
      </c>
      <c r="FS111" s="46">
        <f>FZ111*12*60/(PI() * 'Drive Train'!$F$15)/FR$2*FR111</f>
        <v>-370963.27546308853</v>
      </c>
      <c r="FT111" s="2">
        <f>('DEPRECATED - DT-Prelim Calcs'!$C$6*FR111-FS111)/('DEPRECATED - DT-Prelim Calcs'!$C$6*FR111)*'DEPRECATED - DT-Prelim Calcs'!$C$7*FR111</f>
        <v>169.05936376473608</v>
      </c>
      <c r="FU111" s="57">
        <f>FT111/'DEPRECATED - DT-Prelim Calcs'!$C$7*('DEPRECATED - DT-Prelim Calcs'!$C$8-'DEPRECATED - DT-Prelim Calcs'!$C$9)+'DEPRECATED - DT-Prelim Calcs'!$C$9</f>
        <v>9002.83127428035</v>
      </c>
      <c r="FV111" s="57">
        <f t="shared" si="114"/>
        <v>93</v>
      </c>
      <c r="FW111" s="2">
        <f t="shared" si="152"/>
        <v>0.7112822800297498</v>
      </c>
      <c r="FX111" s="57">
        <f>FW111*'DEPRECATED - DT-Prelim Calcs'!$C$21/FR$2/'DEPRECATED - DT-Prelim Calcs'!$C$19/'DEPRECATED - DT-Prelim Calcs'!$C$18*3.39*'DEPRECATED - DT-Prelim Calcs'!$C$20</f>
        <v>25.773080821789936</v>
      </c>
      <c r="FY111" s="46">
        <f t="shared" si="153"/>
        <v>0</v>
      </c>
      <c r="FZ111" s="57">
        <f>FX110*'DEPRECATED - DT-Prelim Calcs'!$C$11+FZ110</f>
        <v>-1177.1873746933791</v>
      </c>
      <c r="GA111" s="57">
        <f>GA110+0.5*FX111*'DEPRECATED - DT-Prelim Calcs'!$C$11^2+FZ111*'DEPRECATED - DT-Prelim Calcs'!$C$11</f>
        <v>-408770.84616202599</v>
      </c>
      <c r="GB111" s="57">
        <f>MIN('Drive Train'!$F$35-FV110*'DEPRECATED - DT-Prelim Calcs'!$C$21*'Drive Train'!$F$39,GB110+FV$2)</f>
        <v>6.82</v>
      </c>
      <c r="GC111" s="57">
        <f>'Drive Train'!$F$35-FV111*'DEPRECATED - DT-Prelim Calcs'!$C$21*'Drive Train'!$F$39</f>
        <v>6.82</v>
      </c>
      <c r="GD111" s="1">
        <f>IF(GA111&gt;='Drive Train'!$F$29,1,0)</f>
        <v>0</v>
      </c>
      <c r="GE111" s="57">
        <f t="shared" si="154"/>
        <v>103.33333333333333</v>
      </c>
      <c r="GF111" s="63">
        <f>GF110+'DEPRECATED - DT-Prelim Calcs'!$C$11</f>
        <v>428</v>
      </c>
      <c r="GG111" s="2">
        <f>GQ111/'Drive Train'!$F$35</f>
        <v>0.85483870967741948</v>
      </c>
      <c r="GH111" s="46">
        <f>GO111*12*60/(PI() * 'Drive Train'!$F$15)/GG$2*GG111</f>
        <v>-70718.137699551735</v>
      </c>
      <c r="GI111" s="2">
        <f>('DEPRECATED - DT-Prelim Calcs'!$C$6*GG111-GH111)/('DEPRECATED - DT-Prelim Calcs'!$C$6*GG111)*'DEPRECATED - DT-Prelim Calcs'!$C$7*GG111</f>
        <v>34.035904602877878</v>
      </c>
      <c r="GJ111" s="57">
        <f>GI111/'DEPRECATED - DT-Prelim Calcs'!$C$7*('DEPRECATED - DT-Prelim Calcs'!$C$8-'DEPRECATED - DT-Prelim Calcs'!$C$9)+'DEPRECATED - DT-Prelim Calcs'!$C$9</f>
        <v>1814.6529296884778</v>
      </c>
      <c r="GK111" s="57">
        <f t="shared" si="155"/>
        <v>29.999999999999982</v>
      </c>
      <c r="GL111" s="2">
        <f t="shared" si="156"/>
        <v>0.99579519204165001</v>
      </c>
      <c r="GM111" s="57">
        <f>GL111*'DEPRECATED - DT-Prelim Calcs'!$C$21/GG$2/'DEPRECATED - DT-Prelim Calcs'!$C$19/'DEPRECATED - DT-Prelim Calcs'!$C$18*3.39*'DEPRECATED - DT-Prelim Calcs'!$C$20</f>
        <v>25.773080821789936</v>
      </c>
      <c r="GN111" s="46">
        <f t="shared" si="157"/>
        <v>0</v>
      </c>
      <c r="GO111" s="57">
        <f>GM110*'DEPRECATED - DT-Prelim Calcs'!$C$11+GO110</f>
        <v>-202.13989629486161</v>
      </c>
      <c r="GP111" s="57">
        <f>GP110+0.5*GM111*'DEPRECATED - DT-Prelim Calcs'!$C$11^2+GO111*'DEPRECATED - DT-Prelim Calcs'!$C$11</f>
        <v>-196589.85186872183</v>
      </c>
      <c r="GQ111" s="57">
        <f>MIN('Drive Train'!$F$35-GK110*'DEPRECATED - DT-Prelim Calcs'!$C$21*'Drive Train'!$F$39,GQ110+GK$2)</f>
        <v>10.600000000000001</v>
      </c>
      <c r="GR111" s="57">
        <f>'Drive Train'!$F$35-GK111*'DEPRECATED - DT-Prelim Calcs'!$C$21*'Drive Train'!$F$39</f>
        <v>10.600000000000001</v>
      </c>
      <c r="GS111" s="1">
        <f>IF(GP111&gt;='Drive Train'!$F$29,1,0)</f>
        <v>0</v>
      </c>
      <c r="GT111" s="57">
        <f t="shared" si="158"/>
        <v>33.333333333333314</v>
      </c>
      <c r="GU111" s="63">
        <f>GU110+'DEPRECATED - DT-Prelim Calcs'!$C$11</f>
        <v>428</v>
      </c>
      <c r="GV111" s="2">
        <f>HF111/'Drive Train'!$F$35</f>
        <v>0.83870967741935498</v>
      </c>
      <c r="GW111" s="46">
        <f>HD111*12*60/(PI() * 'Drive Train'!$F$15)/GV$2*GV111</f>
        <v>-239227.71386983403</v>
      </c>
      <c r="GX111" s="2">
        <f>('DEPRECATED - DT-Prelim Calcs'!$C$6*GV111-GW111)/('DEPRECATED - DT-Prelim Calcs'!$C$6*GV111)*'DEPRECATED - DT-Prelim Calcs'!$C$7*GV111</f>
        <v>110.18991892038552</v>
      </c>
      <c r="GY111" s="57">
        <f>GX111/'DEPRECATED - DT-Prelim Calcs'!$C$7*('DEPRECATED - DT-Prelim Calcs'!$C$8-'DEPRECATED - DT-Prelim Calcs'!$C$9)+'DEPRECATED - DT-Prelim Calcs'!$C$9</f>
        <v>5868.8272188736364</v>
      </c>
      <c r="GZ111" s="57">
        <f t="shared" si="115"/>
        <v>33.333333333333314</v>
      </c>
      <c r="HA111" s="2">
        <f t="shared" si="159"/>
        <v>0.99579519204165001</v>
      </c>
      <c r="HB111" s="57">
        <f>HA111*'DEPRECATED - DT-Prelim Calcs'!$C$21/GV$2/'DEPRECATED - DT-Prelim Calcs'!$C$19/'DEPRECATED - DT-Prelim Calcs'!$C$18*3.39*'DEPRECATED - DT-Prelim Calcs'!$C$20</f>
        <v>25.773080821789936</v>
      </c>
      <c r="HC111" s="46">
        <f t="shared" si="160"/>
        <v>0</v>
      </c>
      <c r="HD111" s="57">
        <f>HB110*'DEPRECATED - DT-Prelim Calcs'!$C$11+HD110</f>
        <v>-696.95580414100732</v>
      </c>
      <c r="HE111" s="57">
        <f>HE110+0.5*HB111*'DEPRECATED - DT-Prelim Calcs'!$C$11^2+HD111*'DEPRECATED - DT-Prelim Calcs'!$C$11</f>
        <v>-197397.88425349267</v>
      </c>
      <c r="HF111" s="57">
        <f>MIN('Drive Train'!$F$35-GZ110*'DEPRECATED - DT-Prelim Calcs'!$C$21*'Drive Train'!$F$39,HF110+GZ$2)</f>
        <v>10.400000000000002</v>
      </c>
      <c r="HG111" s="57">
        <f>'Drive Train'!$F$35-GZ111*'DEPRECATED - DT-Prelim Calcs'!$C$21*'Drive Train'!$F$39</f>
        <v>10.400000000000002</v>
      </c>
      <c r="HH111" s="1">
        <f>IF(HE111&gt;='Drive Train'!$F$29,1,0)</f>
        <v>0</v>
      </c>
      <c r="HI111" s="57">
        <f t="shared" si="161"/>
        <v>37.037037037037017</v>
      </c>
      <c r="HJ111" s="63">
        <f>HJ110+'DEPRECATED - DT-Prelim Calcs'!$C$11</f>
        <v>428</v>
      </c>
      <c r="HK111" s="2">
        <f>HU111/'Drive Train'!$F$35</f>
        <v>0.82258064516129037</v>
      </c>
      <c r="HL111" s="46">
        <f>HS111*12*60/(PI() * 'Drive Train'!$F$15)/HK$2*HK111</f>
        <v>-263741.64908283425</v>
      </c>
      <c r="HM111" s="2">
        <f>('DEPRECATED - DT-Prelim Calcs'!$C$6*HK111-HL111)/('DEPRECATED - DT-Prelim Calcs'!$C$6*HK111)*'DEPRECATED - DT-Prelim Calcs'!$C$7*HK111</f>
        <v>121.23521002831536</v>
      </c>
      <c r="HN111" s="57">
        <f>HM111/'DEPRECATED - DT-Prelim Calcs'!$C$7*('DEPRECATED - DT-Prelim Calcs'!$C$8-'DEPRECATED - DT-Prelim Calcs'!$C$9)+'DEPRECATED - DT-Prelim Calcs'!$C$9</f>
        <v>6456.8400193497346</v>
      </c>
      <c r="HO111" s="57">
        <f t="shared" si="116"/>
        <v>36.66666666666665</v>
      </c>
      <c r="HP111" s="2">
        <f t="shared" si="162"/>
        <v>0.99579519204165001</v>
      </c>
      <c r="HQ111" s="57">
        <f>HP111*'DEPRECATED - DT-Prelim Calcs'!$C$21/HK$2/'DEPRECATED - DT-Prelim Calcs'!$C$19/'DEPRECATED - DT-Prelim Calcs'!$C$18*3.39*'DEPRECATED - DT-Prelim Calcs'!$C$20</f>
        <v>25.773080821789936</v>
      </c>
      <c r="HR111" s="46">
        <f t="shared" si="163"/>
        <v>0</v>
      </c>
      <c r="HS111" s="57">
        <f>HQ110*'DEPRECATED - DT-Prelim Calcs'!$C$11+HS110</f>
        <v>-783.43980611473114</v>
      </c>
      <c r="HT111" s="57">
        <f>HT110+0.5*HQ111*'DEPRECATED - DT-Prelim Calcs'!$C$11^2+HS111*'DEPRECATED - DT-Prelim Calcs'!$C$11</f>
        <v>-188482.56368114511</v>
      </c>
      <c r="HU111" s="57">
        <f>MIN('Drive Train'!$F$35-HO110*'DEPRECATED - DT-Prelim Calcs'!$C$21*'Drive Train'!$F$39,HU110+HO$2)</f>
        <v>10.200000000000001</v>
      </c>
      <c r="HV111" s="57">
        <f>'Drive Train'!$F$35-HO111*'DEPRECATED - DT-Prelim Calcs'!$C$21*'Drive Train'!$F$39</f>
        <v>10.200000000000001</v>
      </c>
      <c r="HW111" s="1">
        <f>IF(HT111&gt;='Drive Train'!$F$29,1,0)</f>
        <v>0</v>
      </c>
      <c r="HX111" s="57">
        <f t="shared" si="164"/>
        <v>40.740740740740726</v>
      </c>
      <c r="HY111" s="63">
        <f>HY110+'DEPRECATED - DT-Prelim Calcs'!$C$11</f>
        <v>428</v>
      </c>
      <c r="HZ111" s="2">
        <f>IJ111/'Drive Train'!$F$35</f>
        <v>0.80645161290322598</v>
      </c>
      <c r="IA111" s="46">
        <f>IH111*12*60/(PI() * 'Drive Train'!$F$15)/HZ$2*HZ111</f>
        <v>-103131.15152819995</v>
      </c>
      <c r="IB111" s="2">
        <f>('DEPRECATED - DT-Prelim Calcs'!$C$6*HZ111-IA111)/('DEPRECATED - DT-Prelim Calcs'!$C$6*HZ111)*'DEPRECATED - DT-Prelim Calcs'!$C$7*HZ111</f>
        <v>48.57508219253053</v>
      </c>
      <c r="IC111" s="57">
        <f>IB111/'DEPRECATED - DT-Prelim Calcs'!$C$7*('DEPRECATED - DT-Prelim Calcs'!$C$8-'DEPRECATED - DT-Prelim Calcs'!$C$9)+'DEPRECATED - DT-Prelim Calcs'!$C$9</f>
        <v>2588.6680685899032</v>
      </c>
      <c r="ID111" s="57">
        <f t="shared" si="117"/>
        <v>39.999999999999986</v>
      </c>
      <c r="IE111" s="2">
        <f t="shared" si="165"/>
        <v>0.99579519204165001</v>
      </c>
      <c r="IF111" s="57">
        <f>IE111*'DEPRECATED - DT-Prelim Calcs'!$C$21/HZ$2/'DEPRECATED - DT-Prelim Calcs'!$C$19/'DEPRECATED - DT-Prelim Calcs'!$C$18*3.39*'DEPRECATED - DT-Prelim Calcs'!$C$20</f>
        <v>25.773080821789936</v>
      </c>
      <c r="IG111" s="46">
        <f t="shared" si="166"/>
        <v>0</v>
      </c>
      <c r="IH111" s="57">
        <f>IF110*'DEPRECATED - DT-Prelim Calcs'!$C$11+IH110</f>
        <v>-312.47620780179091</v>
      </c>
      <c r="II111" s="57">
        <f>II110+0.5*IF111*'DEPRECATED - DT-Prelim Calcs'!$C$11^2+IH111*'DEPRECATED - DT-Prelim Calcs'!$C$11</f>
        <v>-177183.64964765645</v>
      </c>
      <c r="IJ111" s="57">
        <f>MIN('Drive Train'!$F$35-ID110*'DEPRECATED - DT-Prelim Calcs'!$C$21*'Drive Train'!$F$39,IJ110+ID$2)</f>
        <v>10.000000000000002</v>
      </c>
      <c r="IK111" s="57">
        <f>'Drive Train'!$F$35-ID111*'DEPRECATED - DT-Prelim Calcs'!$C$21*'Drive Train'!$F$39</f>
        <v>10.000000000000002</v>
      </c>
      <c r="IL111" s="1">
        <f>IF(II111&gt;='Drive Train'!$F$29,1,0)</f>
        <v>0</v>
      </c>
      <c r="IM111" s="57">
        <f t="shared" si="167"/>
        <v>44.444444444444429</v>
      </c>
      <c r="IN111" s="63">
        <f>IN110+'DEPRECATED - DT-Prelim Calcs'!$C$11</f>
        <v>428</v>
      </c>
      <c r="IO111" s="2">
        <f>IY111/'Drive Train'!$F$35</f>
        <v>2.0583057872299366</v>
      </c>
      <c r="IP111" s="46">
        <f>IW111*12*60/(PI() * 'Drive Train'!$F$15)/IO$2*IO111</f>
        <v>-436126.12372133718</v>
      </c>
      <c r="IQ111" s="2">
        <f>('DEPRECATED - DT-Prelim Calcs'!$C$6*IO111-IP111)/('DEPRECATED - DT-Prelim Calcs'!$C$6*IO111)*'DEPRECATED - DT-Prelim Calcs'!$C$7*IO111</f>
        <v>202.15825769176874</v>
      </c>
      <c r="IR111" s="57">
        <f>IQ111/'DEPRECATED - DT-Prelim Calcs'!$C$7*('DEPRECATED - DT-Prelim Calcs'!$C$8-'DEPRECATED - DT-Prelim Calcs'!$C$9)+'DEPRECATED - DT-Prelim Calcs'!$C$9</f>
        <v>10764.901021516154</v>
      </c>
      <c r="IS111" s="57">
        <f t="shared" si="118"/>
        <v>43.333333333333321</v>
      </c>
      <c r="IT111" s="2">
        <f t="shared" si="168"/>
        <v>0.99579519204165001</v>
      </c>
      <c r="IU111" s="57">
        <f>IT111*'DEPRECATED - DT-Prelim Calcs'!$C$21/IO$2/'DEPRECATED - DT-Prelim Calcs'!$C$19/'DEPRECATED - DT-Prelim Calcs'!$C$18*3.39*'DEPRECATED - DT-Prelim Calcs'!$C$20</f>
        <v>25.773080821789936</v>
      </c>
      <c r="IV111" s="46">
        <f t="shared" si="169"/>
        <v>0</v>
      </c>
      <c r="IW111" s="57">
        <f>IU110*'DEPRECATED - DT-Prelim Calcs'!$C$11+IW110</f>
        <v>-517.73510059445834</v>
      </c>
      <c r="IX111" s="57">
        <f>IX110+0.5*IU111*'DEPRECATED - DT-Prelim Calcs'!$C$11^2+IW111*'DEPRECATED - DT-Prelim Calcs'!$C$11</f>
        <v>-193546.7496953494</v>
      </c>
      <c r="IY111" s="57">
        <f>MIN('Drive Train'!$F$35-IS110*'DEPRECATED - DT-Prelim Calcs'!$C$21*'Drive Train'!$F$39,IY110+IS$2)</f>
        <v>25.522991761651213</v>
      </c>
      <c r="IZ111" s="57">
        <f>'Drive Train'!$F$35-IS111*'DEPRECATED - DT-Prelim Calcs'!$C$21*'Drive Train'!$F$39</f>
        <v>9.8000000000000007</v>
      </c>
      <c r="JA111" s="1">
        <f>IF(IX111&gt;='Drive Train'!$F$29,1,0)</f>
        <v>0</v>
      </c>
      <c r="JB111" s="57">
        <f t="shared" si="170"/>
        <v>48.148148148148138</v>
      </c>
      <c r="JC111" s="63">
        <f>JC110+'DEPRECATED - DT-Prelim Calcs'!$C$11</f>
        <v>428</v>
      </c>
      <c r="JD111" s="2">
        <f>JN111/'Drive Train'!$F$35</f>
        <v>0.77419354838709686</v>
      </c>
      <c r="JE111" s="46">
        <f>JL111*12*60/(PI() * 'Drive Train'!$F$15)/JD$2*JD111</f>
        <v>-288953.55107839219</v>
      </c>
      <c r="JF111" s="2">
        <f>('DEPRECATED - DT-Prelim Calcs'!$C$6*JD111-JE111)/('DEPRECATED - DT-Prelim Calcs'!$C$6*JD111)*'DEPRECATED - DT-Prelim Calcs'!$C$7*JD111</f>
        <v>132.51835018499474</v>
      </c>
      <c r="JG111" s="57">
        <f>JF111/'DEPRECATED - DT-Prelim Calcs'!$C$7*('DEPRECATED - DT-Prelim Calcs'!$C$8-'DEPRECATED - DT-Prelim Calcs'!$C$9)+'DEPRECATED - DT-Prelim Calcs'!$C$9</f>
        <v>7057.5150741638281</v>
      </c>
      <c r="JH111" s="57">
        <f t="shared" si="119"/>
        <v>46.666666666666657</v>
      </c>
      <c r="JI111" s="2">
        <f t="shared" si="171"/>
        <v>0.99579519204165001</v>
      </c>
      <c r="JJ111" s="57">
        <f>JI111*'DEPRECATED - DT-Prelim Calcs'!$C$21/JD$2/'DEPRECATED - DT-Prelim Calcs'!$C$19/'DEPRECATED - DT-Prelim Calcs'!$C$18*3.39*'DEPRECATED - DT-Prelim Calcs'!$C$20</f>
        <v>25.773080821789936</v>
      </c>
      <c r="JK111" s="46">
        <f t="shared" si="172"/>
        <v>0</v>
      </c>
      <c r="JL111" s="57">
        <f>JJ110*'DEPRECATED - DT-Prelim Calcs'!$C$11+JL110</f>
        <v>-911.97701233959936</v>
      </c>
      <c r="JM111" s="57">
        <f>JM110+0.5*JJ111*'DEPRECATED - DT-Prelim Calcs'!$C$11^2+JL111*'DEPRECATED - DT-Prelim Calcs'!$C$11</f>
        <v>-232240.07104628292</v>
      </c>
      <c r="JN111" s="57">
        <f>MIN('Drive Train'!$F$35-JH110*'DEPRECATED - DT-Prelim Calcs'!$C$21*'Drive Train'!$F$39,JN110+JH$2)</f>
        <v>9.6000000000000014</v>
      </c>
      <c r="JO111" s="57">
        <f>'Drive Train'!$F$35-JH111*'DEPRECATED - DT-Prelim Calcs'!$C$21*'Drive Train'!$F$39</f>
        <v>9.6000000000000014</v>
      </c>
      <c r="JP111" s="1">
        <f>IF(JM111&gt;='Drive Train'!$F$29,1,0)</f>
        <v>0</v>
      </c>
      <c r="JQ111" s="57">
        <f>MIN(JG111,'DEPRECATED - DT-Prelim Calcs'!$C$10)*'DEPRECATED - DT-Prelim Calcs'!$C$11*1000/60/60</f>
        <v>103.33333333333333</v>
      </c>
      <c r="JR111" s="63">
        <f>JR110+'DEPRECATED - DT-Prelim Calcs'!$C$11</f>
        <v>428</v>
      </c>
      <c r="JS111" s="2">
        <f>KC111/'Drive Train'!$F$35</f>
        <v>0.75806451612903225</v>
      </c>
      <c r="JT111" s="46">
        <f>KA111*12*60/(PI() * 'Drive Train'!$F$15)/JS$2*JS111</f>
        <v>-8029.0032439373936</v>
      </c>
      <c r="JU111" s="2">
        <f>('DEPRECATED - DT-Prelim Calcs'!$C$6*JS111-JT111)/('DEPRECATED - DT-Prelim Calcs'!$C$6*JS111)*'DEPRECATED - DT-Prelim Calcs'!$C$7*JS111</f>
        <v>5.4573103089908779</v>
      </c>
      <c r="JV111" s="57">
        <f>JU111/'DEPRECATED - DT-Prelim Calcs'!$C$7*('DEPRECATED - DT-Prelim Calcs'!$C$8-'DEPRECATED - DT-Prelim Calcs'!$C$9)+'DEPRECATED - DT-Prelim Calcs'!$C$9</f>
        <v>293.22817952013679</v>
      </c>
      <c r="JW111" s="57">
        <f t="shared" si="120"/>
        <v>49.999999999999993</v>
      </c>
      <c r="JX111" s="2">
        <f t="shared" si="173"/>
        <v>0.99579519204165001</v>
      </c>
      <c r="JY111" s="57">
        <f>JX111*'DEPRECATED - DT-Prelim Calcs'!$C$21/JS$2/'DEPRECATED - DT-Prelim Calcs'!$C$19/'DEPRECATED - DT-Prelim Calcs'!$C$18*3.39*'DEPRECATED - DT-Prelim Calcs'!$C$20</f>
        <v>25.773080821789936</v>
      </c>
      <c r="JZ111" s="46">
        <f t="shared" si="174"/>
        <v>0</v>
      </c>
      <c r="KA111" s="57">
        <f>JY110*'DEPRECATED - DT-Prelim Calcs'!$C$11+KA110</f>
        <v>-25.879797166317289</v>
      </c>
      <c r="KB111" s="57">
        <f>KB110+0.5*JY111*'DEPRECATED - DT-Prelim Calcs'!$C$11^2+KA111*'DEPRECATED - DT-Prelim Calcs'!$C$11</f>
        <v>-223037.75374462153</v>
      </c>
      <c r="KC111" s="57">
        <f>MIN('Drive Train'!$F$35-JW110*'DEPRECATED - DT-Prelim Calcs'!$C$21*'Drive Train'!$F$39,KC110+JW$2)</f>
        <v>9.4</v>
      </c>
      <c r="KD111" s="57">
        <f>'Drive Train'!$F$35-JW111*'DEPRECATED - DT-Prelim Calcs'!$C$21*'Drive Train'!$F$39</f>
        <v>9.4</v>
      </c>
      <c r="KE111" s="1">
        <f>IF(KB111&gt;='Drive Train'!$F$29,1,0)</f>
        <v>0</v>
      </c>
      <c r="KF111" s="57">
        <f>MIN(JV111,'DEPRECATED - DT-Prelim Calcs'!$C$10)*'DEPRECATED - DT-Prelim Calcs'!$C$11*1000/60/60</f>
        <v>103.33333333333333</v>
      </c>
      <c r="KG111" s="63">
        <f>KG110+'DEPRECATED - DT-Prelim Calcs'!$C$11</f>
        <v>428</v>
      </c>
      <c r="KH111" s="2">
        <f>KR111/'Drive Train'!$F$35</f>
        <v>0.74193548387096786</v>
      </c>
      <c r="KI111" s="46">
        <f>KP111*12*60/(PI() * 'Drive Train'!$F$15)/KH$2*KH111</f>
        <v>-117821.52495680958</v>
      </c>
      <c r="KJ111" s="2">
        <f>('DEPRECATED - DT-Prelim Calcs'!$C$6*KH111-KI111)/('DEPRECATED - DT-Prelim Calcs'!$C$6*KH111)*'DEPRECATED - DT-Prelim Calcs'!$C$7*KH111</f>
        <v>55.061962292097348</v>
      </c>
      <c r="KK111" s="57">
        <f>KJ111/'DEPRECATED - DT-Prelim Calcs'!$C$7*('DEPRECATED - DT-Prelim Calcs'!$C$8-'DEPRECATED - DT-Prelim Calcs'!$C$9)+'DEPRECATED - DT-Prelim Calcs'!$C$9</f>
        <v>2934.0069552182945</v>
      </c>
      <c r="KL111" s="57">
        <f t="shared" si="121"/>
        <v>53.333333333333329</v>
      </c>
      <c r="KM111" s="2">
        <f t="shared" si="175"/>
        <v>0.99579519204165001</v>
      </c>
      <c r="KN111" s="57">
        <f>KM111*'DEPRECATED - DT-Prelim Calcs'!$C$21/KH$2/'DEPRECATED - DT-Prelim Calcs'!$C$19/'DEPRECATED - DT-Prelim Calcs'!$C$18*3.39*'DEPRECATED - DT-Prelim Calcs'!$C$20</f>
        <v>25.773080821789936</v>
      </c>
      <c r="KO111" s="46">
        <f t="shared" si="176"/>
        <v>0</v>
      </c>
      <c r="KP111" s="57">
        <f>KN110*'DEPRECATED - DT-Prelim Calcs'!$C$11+KP110</f>
        <v>-388.02874628442453</v>
      </c>
      <c r="KQ111" s="57">
        <f>KQ110+0.5*KN111*'DEPRECATED - DT-Prelim Calcs'!$C$11^2+KP111*'DEPRECATED - DT-Prelim Calcs'!$C$11</f>
        <v>-216508.24092726019</v>
      </c>
      <c r="KR111" s="57">
        <f>MIN('Drive Train'!$F$35-KL110*'DEPRECATED - DT-Prelim Calcs'!$C$21*'Drive Train'!$F$39,KR110+KL$2)</f>
        <v>9.2000000000000011</v>
      </c>
      <c r="KS111" s="57">
        <f>'Drive Train'!$F$35-KL111*'DEPRECATED - DT-Prelim Calcs'!$C$21*'Drive Train'!$F$39</f>
        <v>9.2000000000000011</v>
      </c>
      <c r="KT111" s="1">
        <f>IF(KQ111&gt;='Drive Train'!$F$29,1,0)</f>
        <v>0</v>
      </c>
      <c r="KU111" s="57">
        <f>MIN(KK111,'DEPRECATED - DT-Prelim Calcs'!$C$10)*'DEPRECATED - DT-Prelim Calcs'!$C$11*1000/60/60</f>
        <v>103.33333333333333</v>
      </c>
      <c r="KV111" s="63">
        <f>KV110+'DEPRECATED - DT-Prelim Calcs'!$C$11</f>
        <v>428</v>
      </c>
      <c r="KW111" s="2">
        <f>LG111/'Drive Train'!$F$35</f>
        <v>0.72580645161290325</v>
      </c>
      <c r="KX111" s="46">
        <f>LE111*12*60/(PI() * 'Drive Train'!$F$15)/KW$2*KW111</f>
        <v>26105.857187948666</v>
      </c>
      <c r="KY111" s="2">
        <f>('DEPRECATED - DT-Prelim Calcs'!$C$6*KW111-KX111)/('DEPRECATED - DT-Prelim Calcs'!$C$6*KW111)*'DEPRECATED - DT-Prelim Calcs'!$C$7*KW111</f>
        <v>-10.054768144475247</v>
      </c>
      <c r="KZ111" s="57">
        <f>KY111/'DEPRECATED - DT-Prelim Calcs'!$C$7*('DEPRECATED - DT-Prelim Calcs'!$C$8-'DEPRECATED - DT-Prelim Calcs'!$C$9)+'DEPRECATED - DT-Prelim Calcs'!$C$9</f>
        <v>-532.58081034696022</v>
      </c>
      <c r="LA111" s="57">
        <f t="shared" si="122"/>
        <v>-532.58081034696022</v>
      </c>
      <c r="LB111" s="2">
        <f t="shared" si="177"/>
        <v>-12.688076718925572</v>
      </c>
      <c r="LC111" s="57">
        <f>LB111*'DEPRECATED - DT-Prelim Calcs'!$C$21/KW$2/'DEPRECATED - DT-Prelim Calcs'!$C$19/'DEPRECATED - DT-Prelim Calcs'!$C$18*3.39*'DEPRECATED - DT-Prelim Calcs'!$C$20</f>
        <v>-328.39165057573661</v>
      </c>
      <c r="LD111" s="46">
        <f t="shared" si="178"/>
        <v>1</v>
      </c>
      <c r="LE111" s="57">
        <f>LC110*'DEPRECATED - DT-Prelim Calcs'!$C$11+LE110</f>
        <v>87.886574356243315</v>
      </c>
      <c r="LF111" s="57">
        <f>LF110+0.5*LC111*'DEPRECATED - DT-Prelim Calcs'!$C$11^2+LE111*'DEPRECATED - DT-Prelim Calcs'!$C$11</f>
        <v>-216084.77735618807</v>
      </c>
      <c r="LG111" s="57">
        <f>MIN('Drive Train'!$F$35-LA110*'DEPRECATED - DT-Prelim Calcs'!$C$21*'Drive Train'!$F$39,LG110+LA$2)</f>
        <v>9</v>
      </c>
      <c r="LH111" s="57">
        <f>'Drive Train'!$F$35-LA111*'DEPRECATED - DT-Prelim Calcs'!$C$21*'Drive Train'!$F$39</f>
        <v>44.354848620817613</v>
      </c>
      <c r="LI111" s="1">
        <f>IF(LF111&gt;='Drive Train'!$F$29,1,0)</f>
        <v>0</v>
      </c>
      <c r="LJ111" s="57">
        <f>MIN(KZ111,'DEPRECATED - DT-Prelim Calcs'!$C$10)*'DEPRECATED - DT-Prelim Calcs'!$C$11*1000/60/60</f>
        <v>-591.75645594106697</v>
      </c>
      <c r="LK111" s="63">
        <f>LK110+'DEPRECATED - DT-Prelim Calcs'!$C$11</f>
        <v>428</v>
      </c>
      <c r="LL111" s="2">
        <f>LV111/'Drive Train'!$F$35</f>
        <v>2.7574065814743154</v>
      </c>
      <c r="LM111" s="46">
        <f>LT111*12*60/(PI() * 'Drive Train'!$F$15)/LL$2*LL111</f>
        <v>-958009.42293988308</v>
      </c>
      <c r="LN111" s="2">
        <f>('DEPRECATED - DT-Prelim Calcs'!$C$6*LL111-LM111)/('DEPRECATED - DT-Prelim Calcs'!$C$6*LL111)*'DEPRECATED - DT-Prelim Calcs'!$C$7*LL111</f>
        <v>439.81658987732277</v>
      </c>
      <c r="LO111" s="57">
        <f>LN111/'DEPRECATED - DT-Prelim Calcs'!$C$7*('DEPRECATED - DT-Prelim Calcs'!$C$8-'DEPRECATED - DT-Prelim Calcs'!$C$9)+'DEPRECATED - DT-Prelim Calcs'!$C$9</f>
        <v>23417.002274381957</v>
      </c>
      <c r="LP111" s="57">
        <f t="shared" si="123"/>
        <v>60</v>
      </c>
      <c r="LQ111" s="2">
        <f t="shared" si="179"/>
        <v>0.99579519204165001</v>
      </c>
      <c r="LR111" s="57">
        <f>LQ111*'DEPRECATED - DT-Prelim Calcs'!$C$21/LL$2/'DEPRECATED - DT-Prelim Calcs'!$C$19/'DEPRECATED - DT-Prelim Calcs'!$C$18*3.39*'DEPRECATED - DT-Prelim Calcs'!$C$20</f>
        <v>25.773080821789936</v>
      </c>
      <c r="LS111" s="46">
        <f t="shared" si="180"/>
        <v>0</v>
      </c>
      <c r="LT111" s="57">
        <f>LR110*'DEPRECATED - DT-Prelim Calcs'!$C$11+LT110</f>
        <v>-848.93487710066393</v>
      </c>
      <c r="LU111" s="57">
        <f>LU110+0.5*LR111*'DEPRECATED - DT-Prelim Calcs'!$C$11^2+LT111*'DEPRECATED - DT-Prelim Calcs'!$C$11</f>
        <v>-210369.6797037959</v>
      </c>
      <c r="LV111" s="57">
        <f>MIN('Drive Train'!$F$35-LP110*'DEPRECATED - DT-Prelim Calcs'!$C$21*'Drive Train'!$F$39,LV110+LP$2)</f>
        <v>34.191841610281514</v>
      </c>
      <c r="LW111" s="57">
        <f>'Drive Train'!$F$35-LP111*'DEPRECATED - DT-Prelim Calcs'!$C$21*'Drive Train'!$F$39</f>
        <v>8.8000000000000007</v>
      </c>
      <c r="LX111" s="1">
        <f>IF(LU111&gt;='Drive Train'!$F$29,1,0)</f>
        <v>0</v>
      </c>
      <c r="LY111" s="57">
        <f>MIN(LO111,'DEPRECATED - DT-Prelim Calcs'!$C$10)*'DEPRECATED - DT-Prelim Calcs'!$C$11*1000/60/60</f>
        <v>103.33333333333333</v>
      </c>
      <c r="LZ111" s="63">
        <f>LZ110+'DEPRECATED - DT-Prelim Calcs'!$C$11</f>
        <v>428</v>
      </c>
    </row>
    <row r="112" spans="18:338" x14ac:dyDescent="0.2">
      <c r="R112" s="63">
        <f>R111+'DEPRECATED - DT-Prelim Calcs'!$C$11</f>
        <v>432</v>
      </c>
      <c r="S112" s="2">
        <f>AG112/'Drive Train'!$F$35</f>
        <v>0</v>
      </c>
      <c r="T112" s="46">
        <f>AE112*12*60/(PI() * 'Drive Train'!$F$15)/S$2*ABS(S112)</f>
        <v>0</v>
      </c>
      <c r="U112" s="2">
        <f>IF(OR(AD111=1,AND($C$32=Motors!$C$32,'DEPRECATED - DT-Prelim Calcs'!AI111=1)),0,IF(AG112=0,-(V111+$C$9)/($C$8-$C$9)*$C$7,($C$6*S112-T112)/($C$6*S112)*$C$7*S112))</f>
        <v>0</v>
      </c>
      <c r="V112" s="57">
        <f>IF(AND(AD111=1,AI111=1),0,ABS(U112/$C$7*($C$8-$C$9)+$C$9) *'Drive Train'!$AA$49 + V111*(1-'Drive Train'!$AA$49))</f>
        <v>0</v>
      </c>
      <c r="W112" s="57">
        <f t="shared" si="182"/>
        <v>0</v>
      </c>
      <c r="X112" s="2">
        <f>MAX(MIN(IF(AND(AI111=1,AG112&lt;0),-1,1)*(W112-$C$9)/($C$8-$C$9)*$C$7-$C$29*AE112/T$2 -  AI111*$C$29/2,X$2),MAX(X$4:X111)*-1)</f>
        <v>-0.2458281045106315</v>
      </c>
      <c r="Y112" s="57">
        <f t="shared" si="97"/>
        <v>0</v>
      </c>
      <c r="Z112" s="57">
        <f t="shared" si="98"/>
        <v>0</v>
      </c>
      <c r="AA112" s="57">
        <f t="shared" si="99"/>
        <v>0</v>
      </c>
      <c r="AB112" s="57" t="e">
        <f t="shared" si="100"/>
        <v>#N/A</v>
      </c>
      <c r="AC112" s="46">
        <f t="shared" si="124"/>
        <v>1</v>
      </c>
      <c r="AD112" s="1">
        <f t="shared" si="101"/>
        <v>1</v>
      </c>
      <c r="AE112" s="57">
        <f t="shared" si="102"/>
        <v>0</v>
      </c>
      <c r="AF112" s="57" t="e">
        <f t="shared" si="103"/>
        <v>#N/A</v>
      </c>
      <c r="AG112" s="57">
        <f>IF(AI111=0,MIN('Drive Train'!$F$35-W111*$C$21*'Drive Train'!$F$39,AG111+W$2)-$C$3,IF(AE111-1&lt;=0,0,IF($C$32=Motors!$C$30,MAX(MAX(AG$4:AG111)*-1,AG111-W$2),MAX(0,MAX(AG$4:AG111)*-1,AG111-W$2))))</f>
        <v>0</v>
      </c>
      <c r="AH112" s="57">
        <f>'Drive Train'!$F$35-ABS(W112)*'DEPRECATED - DT-Prelim Calcs'!$C$21*'Drive Train'!$F$39</f>
        <v>12.4</v>
      </c>
      <c r="AI112" s="1">
        <f>IF(AJ112&gt;='Drive Train'!$F$29,1,0)</f>
        <v>1</v>
      </c>
      <c r="AJ112" s="57">
        <f>AJ111+0.5*Y112*'DEPRECATED - DT-Prelim Calcs'!$C$11^2+AE112*'DEPRECATED - DT-Prelim Calcs'!$C$11</f>
        <v>784.33981740885292</v>
      </c>
      <c r="AK112" s="57">
        <f t="shared" si="181"/>
        <v>0</v>
      </c>
      <c r="AL112" s="63">
        <f>AL111+'DEPRECATED - DT-Prelim Calcs'!$C$11</f>
        <v>432</v>
      </c>
      <c r="AM112" s="2">
        <f>AW112/'Drive Train'!$F$35</f>
        <v>0.90171798760093747</v>
      </c>
      <c r="AN112" s="46">
        <f>AU112*12*60/(PI() * 'Drive Train'!$F$15)/AM$2*AM112</f>
        <v>4074.5129711587306</v>
      </c>
      <c r="AO112" s="2">
        <f>('DEPRECATED - DT-Prelim Calcs'!$C$6*AM112-AN112)/('DEPRECATED - DT-Prelim Calcs'!$C$6*AM112)*'DEPRECATED - DT-Prelim Calcs'!$C$7*AM112</f>
        <v>0.33081835002585031</v>
      </c>
      <c r="AP112" s="57">
        <f>AO112/'DEPRECATED - DT-Prelim Calcs'!$C$7*('DEPRECATED - DT-Prelim Calcs'!$C$8-'DEPRECATED - DT-Prelim Calcs'!$C$9)+'DEPRECATED - DT-Prelim Calcs'!$C$9</f>
        <v>20.311615895567051</v>
      </c>
      <c r="AQ112" s="57">
        <f t="shared" si="105"/>
        <v>20.311615895567051</v>
      </c>
      <c r="AR112" s="2">
        <f t="shared" si="125"/>
        <v>-2.2855051184933473E-12</v>
      </c>
      <c r="AS112" s="57">
        <f>AR112*'DEPRECATED - DT-Prelim Calcs'!$C$21/AM$2/'DEPRECATED - DT-Prelim Calcs'!$C$19/'DEPRECATED - DT-Prelim Calcs'!$C$18*3.39*'DEPRECATED - DT-Prelim Calcs'!$C$20</f>
        <v>-1.656290611797046E-11</v>
      </c>
      <c r="AT112" s="46">
        <f t="shared" si="126"/>
        <v>0</v>
      </c>
      <c r="AU112" s="57">
        <f>AS111*'DEPRECATED - DT-Prelim Calcs'!$C$11+AU111</f>
        <v>39.432321268835835</v>
      </c>
      <c r="AV112" s="57">
        <f>AV111+0.5*AS112*'DEPRECATED - DT-Prelim Calcs'!$C$11^2+AU112*'DEPRECATED - DT-Prelim Calcs'!$C$11</f>
        <v>16990.149223485099</v>
      </c>
      <c r="AW112" s="57">
        <f>MIN('Drive Train'!$F$35-AQ111*'DEPRECATED - DT-Prelim Calcs'!$C$21*'Drive Train'!$F$39,AW111+AQ$2)</f>
        <v>11.181303046251625</v>
      </c>
      <c r="AX112" s="57">
        <f>'Drive Train'!$F$35-AQ112*'DEPRECATED - DT-Prelim Calcs'!$C$21*'Drive Train'!$F$39</f>
        <v>11.181303046265977</v>
      </c>
      <c r="AY112" s="1">
        <f>IF(AV112&gt;='Drive Train'!$F$29,1,0)</f>
        <v>1</v>
      </c>
      <c r="AZ112" s="57">
        <f t="shared" si="127"/>
        <v>22.568462106185613</v>
      </c>
      <c r="BA112" s="63">
        <f>BA111+'DEPRECATED - DT-Prelim Calcs'!$C$11</f>
        <v>432</v>
      </c>
      <c r="BB112" s="2">
        <f>BL112/'Drive Train'!$F$35</f>
        <v>0.55000000000000004</v>
      </c>
      <c r="BC112" s="46">
        <f>BJ112*12*60/(PI() * 'Drive Train'!$F$15)/BB$2*BB112</f>
        <v>5574.3989430709516</v>
      </c>
      <c r="BD112" s="2">
        <f>('DEPRECATED - DT-Prelim Calcs'!$C$6*BB112-BC112)/('DEPRECATED - DT-Prelim Calcs'!$C$6*BB112)*'DEPRECATED - DT-Prelim Calcs'!$C$7*BB112</f>
        <v>-1.1950068391746702</v>
      </c>
      <c r="BE112" s="57">
        <f>BD112/'DEPRECATED - DT-Prelim Calcs'!$C$7*('DEPRECATED - DT-Prelim Calcs'!$C$8-'DEPRECATED - DT-Prelim Calcs'!$C$9)+'DEPRECATED - DT-Prelim Calcs'!$C$9</f>
        <v>-60.917998948593436</v>
      </c>
      <c r="BF112" s="57">
        <f t="shared" si="106"/>
        <v>-60.917998948593436</v>
      </c>
      <c r="BG112" s="2">
        <f t="shared" si="128"/>
        <v>-1.9370342982071418</v>
      </c>
      <c r="BH112" s="57">
        <f>BG112*'DEPRECATED - DT-Prelim Calcs'!$C$21/BB$2/'DEPRECATED - DT-Prelim Calcs'!$C$19/'DEPRECATED - DT-Prelim Calcs'!$C$18*3.39*'DEPRECATED - DT-Prelim Calcs'!$C$20</f>
        <v>-20.276476817876596</v>
      </c>
      <c r="BI112" s="46">
        <f t="shared" si="129"/>
        <v>1</v>
      </c>
      <c r="BJ112" s="57">
        <f>BH111*'DEPRECATED - DT-Prelim Calcs'!$C$11+BJ111</f>
        <v>61.232485201854587</v>
      </c>
      <c r="BK112" s="57">
        <f>BK111+0.5*BH112*'DEPRECATED - DT-Prelim Calcs'!$C$11^2+BJ112*'DEPRECATED - DT-Prelim Calcs'!$C$11</f>
        <v>8967.6747760069957</v>
      </c>
      <c r="BL112" s="57">
        <f>MIN('Drive Train'!$F$35-BF111*'DEPRECATED - DT-Prelim Calcs'!$C$21*'Drive Train'!$F$39,BL111+BF$2)</f>
        <v>6.82</v>
      </c>
      <c r="BM112" s="57">
        <f>'Drive Train'!$F$35-BF112*'DEPRECATED - DT-Prelim Calcs'!$C$21*'Drive Train'!$F$39</f>
        <v>16.055079936915607</v>
      </c>
      <c r="BN112" s="1">
        <f>IF(BK112&gt;='Drive Train'!$F$29,1,0)</f>
        <v>1</v>
      </c>
      <c r="BO112" s="57">
        <f t="shared" si="130"/>
        <v>-67.686665498437151</v>
      </c>
      <c r="BP112" s="63">
        <f>BP111+'DEPRECATED - DT-Prelim Calcs'!$C$11</f>
        <v>432</v>
      </c>
      <c r="BQ112" s="2">
        <f>CA112/'Drive Train'!$F$35</f>
        <v>0.55000000000000004</v>
      </c>
      <c r="BR112" s="46">
        <f>BY112*12*60/(PI() * 'Drive Train'!$F$15)/BQ$2*BQ112</f>
        <v>3342.2146115763894</v>
      </c>
      <c r="BS112" s="2">
        <f>('DEPRECATED - DT-Prelim Calcs'!$C$6*BQ112-BR112)/('DEPRECATED - DT-Prelim Calcs'!$C$6*BQ112)*'DEPRECATED - DT-Prelim Calcs'!$C$7*BQ112</f>
        <v>-0.18570773243885505</v>
      </c>
      <c r="BT112" s="57">
        <f>BS112/'DEPRECATED - DT-Prelim Calcs'!$C$7*('DEPRECATED - DT-Prelim Calcs'!$C$8-'DEPRECATED - DT-Prelim Calcs'!$C$9)+'DEPRECATED - DT-Prelim Calcs'!$C$9</f>
        <v>-7.1864323949813711</v>
      </c>
      <c r="BU112" s="57">
        <f t="shared" si="107"/>
        <v>-7.1864323949813711</v>
      </c>
      <c r="BV112" s="2">
        <f t="shared" si="131"/>
        <v>-0.63060144045950484</v>
      </c>
      <c r="BW112" s="57">
        <f>BV112*'DEPRECATED - DT-Prelim Calcs'!$C$21/BQ$2/'DEPRECATED - DT-Prelim Calcs'!$C$19/'DEPRECATED - DT-Prelim Calcs'!$C$18*3.39*'DEPRECATED - DT-Prelim Calcs'!$C$20</f>
        <v>-8.6320850825620727</v>
      </c>
      <c r="BX112" s="46">
        <f t="shared" si="132"/>
        <v>1</v>
      </c>
      <c r="BY112" s="57">
        <f>BW111*'DEPRECATED - DT-Prelim Calcs'!$C$11+BY111</f>
        <v>28.074537086761623</v>
      </c>
      <c r="BZ112" s="57">
        <f>BZ111+0.5*BW112*'DEPRECATED - DT-Prelim Calcs'!$C$11^2+BY112*'DEPRECATED - DT-Prelim Calcs'!$C$11</f>
        <v>-9867.755911792643</v>
      </c>
      <c r="CA112" s="57">
        <f>MIN('Drive Train'!$F$35-BU111*'DEPRECATED - DT-Prelim Calcs'!$C$21*'Drive Train'!$F$39,CA111+BU$2)</f>
        <v>6.82</v>
      </c>
      <c r="CB112" s="57">
        <f>'Drive Train'!$F$35-BU112*'DEPRECATED - DT-Prelim Calcs'!$C$21*'Drive Train'!$F$39</f>
        <v>12.831185943698882</v>
      </c>
      <c r="CC112" s="1">
        <f>IF(BZ112&gt;='Drive Train'!$F$29,1,0)</f>
        <v>0</v>
      </c>
      <c r="CD112" s="57">
        <f t="shared" si="133"/>
        <v>-7.9849248833126349</v>
      </c>
      <c r="CE112" s="63">
        <f>CE111+'DEPRECATED - DT-Prelim Calcs'!$C$11</f>
        <v>432</v>
      </c>
      <c r="CF112" s="2">
        <f>CP112/'Drive Train'!$F$35</f>
        <v>1.544317341461467</v>
      </c>
      <c r="CG112" s="46">
        <f>CN112*12*60/(PI() * 'Drive Train'!$F$15)/CF$2*CF112</f>
        <v>-67454.111494624449</v>
      </c>
      <c r="CH112" s="2">
        <f>('DEPRECATED - DT-Prelim Calcs'!$C$6*CF112-CG112)/('DEPRECATED - DT-Prelim Calcs'!$C$6*CF112)*'DEPRECATED - DT-Prelim Calcs'!$C$7*CF112</f>
        <v>34.221693855219492</v>
      </c>
      <c r="CI112" s="57">
        <f>CH112/'DEPRECATED - DT-Prelim Calcs'!$C$7*('DEPRECATED - DT-Prelim Calcs'!$C$8-'DEPRECATED - DT-Prelim Calcs'!$C$9)+'DEPRECATED - DT-Prelim Calcs'!$C$9</f>
        <v>1824.5437019189465</v>
      </c>
      <c r="CJ112" s="57">
        <f t="shared" si="108"/>
        <v>93</v>
      </c>
      <c r="CK112" s="2">
        <f t="shared" si="134"/>
        <v>1.5241763143494644</v>
      </c>
      <c r="CL112" s="57">
        <f>CK112*'DEPRECATED - DT-Prelim Calcs'!$C$21/CF$2/'DEPRECATED - DT-Prelim Calcs'!$C$19/'DEPRECATED - DT-Prelim Calcs'!$C$18*3.39*'DEPRECATED - DT-Prelim Calcs'!$C$20</f>
        <v>25.773080821789936</v>
      </c>
      <c r="CM112" s="46">
        <f t="shared" si="135"/>
        <v>0</v>
      </c>
      <c r="CN112" s="57">
        <f>CL111*'DEPRECATED - DT-Prelim Calcs'!$C$11+CN111</f>
        <v>-163.35877366755841</v>
      </c>
      <c r="CO112" s="57">
        <f>CO111+0.5*CL112*'DEPRECATED - DT-Prelim Calcs'!$C$11^2+CN112*'DEPRECATED - DT-Prelim Calcs'!$C$11</f>
        <v>-36840.960085784405</v>
      </c>
      <c r="CP112" s="57">
        <f>MIN('Drive Train'!$F$35-CJ111*'DEPRECATED - DT-Prelim Calcs'!$C$21*'Drive Train'!$F$39,CP111+CJ$2)</f>
        <v>19.149535034122191</v>
      </c>
      <c r="CQ112" s="57">
        <f>'Drive Train'!$F$35-CJ112*'DEPRECATED - DT-Prelim Calcs'!$C$21*'Drive Train'!$F$39</f>
        <v>6.82</v>
      </c>
      <c r="CR112" s="1">
        <f>IF(CO112&gt;='Drive Train'!$F$29,1,0)</f>
        <v>0</v>
      </c>
      <c r="CS112" s="57">
        <f t="shared" si="136"/>
        <v>103.33333333333333</v>
      </c>
      <c r="CT112" s="63">
        <f>CT111+'DEPRECATED - DT-Prelim Calcs'!$C$11</f>
        <v>432</v>
      </c>
      <c r="CU112" s="2">
        <f>DE112/'Drive Train'!$F$35</f>
        <v>0.55000000000000004</v>
      </c>
      <c r="CV112" s="46">
        <f>DC112*12*60/(PI() * 'Drive Train'!$F$15)/CU$2*CU112</f>
        <v>-474.73251776010289</v>
      </c>
      <c r="CW112" s="2">
        <f>('DEPRECATED - DT-Prelim Calcs'!$C$6*CU112-CV112)/('DEPRECATED - DT-Prelim Calcs'!$C$6*CU112)*'DEPRECATED - DT-Prelim Calcs'!$C$7*CU112</f>
        <v>1.5401539151598216</v>
      </c>
      <c r="CX112" s="57">
        <f>CW112/'DEPRECATED - DT-Prelim Calcs'!$C$7*('DEPRECATED - DT-Prelim Calcs'!$C$8-'DEPRECATED - DT-Prelim Calcs'!$C$9)+'DEPRECATED - DT-Prelim Calcs'!$C$9</f>
        <v>84.69242627178636</v>
      </c>
      <c r="CY112" s="57">
        <f t="shared" si="109"/>
        <v>84.69242627178636</v>
      </c>
      <c r="CZ112" s="2">
        <f t="shared" si="137"/>
        <v>1.2803081040535502</v>
      </c>
      <c r="DA112" s="57">
        <f>CZ112*'DEPRECATED - DT-Prelim Calcs'!$C$21/CU$2/'DEPRECATED - DT-Prelim Calcs'!$C$19/'DEPRECATED - DT-Prelim Calcs'!$C$18*3.39*'DEPRECATED - DT-Prelim Calcs'!$C$20</f>
        <v>25.773080821789936</v>
      </c>
      <c r="DB112" s="46">
        <f t="shared" si="138"/>
        <v>0</v>
      </c>
      <c r="DC112" s="57">
        <f>DA111*'DEPRECATED - DT-Prelim Calcs'!$C$11+DC111</f>
        <v>-2.7116658003915006</v>
      </c>
      <c r="DD112" s="57">
        <f>DD111+0.5*DA112*'DEPRECATED - DT-Prelim Calcs'!$C$11^2+DC112*'DEPRECATED - DT-Prelim Calcs'!$C$11</f>
        <v>-70991.512445237706</v>
      </c>
      <c r="DE112" s="57">
        <f>MIN('Drive Train'!$F$35-CY111*'DEPRECATED - DT-Prelim Calcs'!$C$21*'Drive Train'!$F$39,DE111+CY$2)</f>
        <v>6.82</v>
      </c>
      <c r="DF112" s="57">
        <f>'Drive Train'!$F$35-CY112*'DEPRECATED - DT-Prelim Calcs'!$C$21*'Drive Train'!$F$39</f>
        <v>7.3184544236928186</v>
      </c>
      <c r="DG112" s="1">
        <f>IF(DD112&gt;='Drive Train'!$F$29,1,0)</f>
        <v>0</v>
      </c>
      <c r="DH112" s="57">
        <f t="shared" si="139"/>
        <v>94.102695857540397</v>
      </c>
      <c r="DI112" s="63">
        <f>DI111+'DEPRECATED - DT-Prelim Calcs'!$C$11</f>
        <v>432</v>
      </c>
      <c r="DJ112" s="2">
        <f>DT112/'Drive Train'!$F$35</f>
        <v>0.55000000000000004</v>
      </c>
      <c r="DK112" s="46">
        <f>DR112*12*60/(PI() * 'Drive Train'!$F$15)/DJ$2*DJ112</f>
        <v>-18419.011598386656</v>
      </c>
      <c r="DL112" s="2">
        <f>('DEPRECATED - DT-Prelim Calcs'!$C$6*DJ112-DK112)/('DEPRECATED - DT-Prelim Calcs'!$C$6*DJ112)*'DEPRECATED - DT-Prelim Calcs'!$C$7*DJ112</f>
        <v>9.6537960510528773</v>
      </c>
      <c r="DM112" s="57">
        <f>DL112/'DEPRECATED - DT-Prelim Calcs'!$C$7*('DEPRECATED - DT-Prelim Calcs'!$C$8-'DEPRECATED - DT-Prelim Calcs'!$C$9)+'DEPRECATED - DT-Prelim Calcs'!$C$9</f>
        <v>516.63445367223414</v>
      </c>
      <c r="DN112" s="57">
        <f t="shared" si="110"/>
        <v>93</v>
      </c>
      <c r="DO112" s="2">
        <f t="shared" si="140"/>
        <v>1.1037138828047846</v>
      </c>
      <c r="DP112" s="57">
        <f>DO112*'DEPRECATED - DT-Prelim Calcs'!$C$21/DJ$2/'DEPRECATED - DT-Prelim Calcs'!$C$19/'DEPRECATED - DT-Prelim Calcs'!$C$18*3.39*'DEPRECATED - DT-Prelim Calcs'!$C$20</f>
        <v>25.773080821789936</v>
      </c>
      <c r="DQ112" s="46">
        <f t="shared" si="141"/>
        <v>0</v>
      </c>
      <c r="DR112" s="57">
        <f>DP111*'DEPRECATED - DT-Prelim Calcs'!$C$11+DR111</f>
        <v>-90.697541573474481</v>
      </c>
      <c r="DS112" s="57">
        <f>DS111+0.5*DP112*'DEPRECATED - DT-Prelim Calcs'!$C$11^2+DR112*'DEPRECATED - DT-Prelim Calcs'!$C$11</f>
        <v>-114822.5093849452</v>
      </c>
      <c r="DT112" s="57">
        <f>MIN('Drive Train'!$F$35-DN111*'DEPRECATED - DT-Prelim Calcs'!$C$21*'Drive Train'!$F$39,DT111+DN$2)</f>
        <v>6.82</v>
      </c>
      <c r="DU112" s="57">
        <f>'Drive Train'!$F$35-DN112*'DEPRECATED - DT-Prelim Calcs'!$C$21*'Drive Train'!$F$39</f>
        <v>6.82</v>
      </c>
      <c r="DV112" s="1">
        <f>IF(DS112&gt;='Drive Train'!$F$29,1,0)</f>
        <v>0</v>
      </c>
      <c r="DW112" s="57">
        <f t="shared" si="142"/>
        <v>103.33333333333333</v>
      </c>
      <c r="DX112" s="63">
        <f>DX111+'DEPRECATED - DT-Prelim Calcs'!$C$11</f>
        <v>432</v>
      </c>
      <c r="DY112" s="2">
        <f>EI112/'Drive Train'!$F$35</f>
        <v>0.55000000000000004</v>
      </c>
      <c r="DZ112" s="46">
        <f>EG112*12*60/(PI() * 'Drive Train'!$F$15)/DY$2*DY112</f>
        <v>9294.5692635394716</v>
      </c>
      <c r="EA112" s="2">
        <f>('DEPRECATED - DT-Prelim Calcs'!$C$6*DY112-DZ112)/('DEPRECATED - DT-Prelim Calcs'!$C$6*DY112)*'DEPRECATED - DT-Prelim Calcs'!$C$7*DY112</f>
        <v>-2.8771101172852016</v>
      </c>
      <c r="EB112" s="57">
        <f>EA112/'DEPRECATED - DT-Prelim Calcs'!$C$7*('DEPRECATED - DT-Prelim Calcs'!$C$8-'DEPRECATED - DT-Prelim Calcs'!$C$9)+'DEPRECATED - DT-Prelim Calcs'!$C$9</f>
        <v>-150.46731454261055</v>
      </c>
      <c r="EC112" s="57">
        <f t="shared" si="111"/>
        <v>-150.46731454261055</v>
      </c>
      <c r="ED112" s="2">
        <f t="shared" si="143"/>
        <v>-4.114342271614297</v>
      </c>
      <c r="EE112" s="57">
        <f>ED112*'DEPRECATED - DT-Prelim Calcs'!$C$21/DY$2/'DEPRECATED - DT-Prelim Calcs'!$C$19/'DEPRECATED - DT-Prelim Calcs'!$C$18*3.39*'DEPRECATED - DT-Prelim Calcs'!$C$20</f>
        <v>-109.32668764495354</v>
      </c>
      <c r="EF112" s="46">
        <f t="shared" si="144"/>
        <v>1</v>
      </c>
      <c r="EG112" s="57">
        <f>EE111*'DEPRECATED - DT-Prelim Calcs'!$C$11+EG111</f>
        <v>40.220042033907845</v>
      </c>
      <c r="EH112" s="57">
        <f>EH111+0.5*EE112*'DEPRECATED - DT-Prelim Calcs'!$C$11^2+EG112*'DEPRECATED - DT-Prelim Calcs'!$C$11</f>
        <v>-210006.41010734619</v>
      </c>
      <c r="EI112" s="57">
        <f>MIN('Drive Train'!$F$35-EC111*'DEPRECATED - DT-Prelim Calcs'!$C$21*'Drive Train'!$F$39,EI111+EC$2)</f>
        <v>6.82</v>
      </c>
      <c r="EJ112" s="57">
        <f>'Drive Train'!$F$35-EC112*'DEPRECATED - DT-Prelim Calcs'!$C$21*'Drive Train'!$F$39</f>
        <v>21.428038872556634</v>
      </c>
      <c r="EK112" s="1">
        <f>IF(EH112&gt;='Drive Train'!$F$29,1,0)</f>
        <v>0</v>
      </c>
      <c r="EL112" s="57">
        <f t="shared" si="145"/>
        <v>-167.18590504734505</v>
      </c>
      <c r="EM112" s="63">
        <f>EM111+'DEPRECATED - DT-Prelim Calcs'!$C$11</f>
        <v>432</v>
      </c>
      <c r="EN112" s="2">
        <f>EX112/'Drive Train'!$F$35</f>
        <v>0.55000000000000004</v>
      </c>
      <c r="EO112" s="46">
        <f>EV112*12*60/(PI() * 'Drive Train'!$F$15)/EN$2*EN112</f>
        <v>-214245.03563505822</v>
      </c>
      <c r="EP112" s="2">
        <f>('DEPRECATED - DT-Prelim Calcs'!$C$6*EN112-EO112)/('DEPRECATED - DT-Prelim Calcs'!$C$6*EN112)*'DEPRECATED - DT-Prelim Calcs'!$C$7*EN112</f>
        <v>98.198020803093868</v>
      </c>
      <c r="EQ112" s="57">
        <f>EP112/'DEPRECATED - DT-Prelim Calcs'!$C$7*('DEPRECATED - DT-Prelim Calcs'!$C$8-'DEPRECATED - DT-Prelim Calcs'!$C$9)+'DEPRECATED - DT-Prelim Calcs'!$C$9</f>
        <v>5230.4203605962421</v>
      </c>
      <c r="ER112" s="57">
        <f t="shared" si="112"/>
        <v>93</v>
      </c>
      <c r="ES112" s="2">
        <f t="shared" si="146"/>
        <v>0.86507304327942547</v>
      </c>
      <c r="ET112" s="57">
        <f>ES112*'DEPRECATED - DT-Prelim Calcs'!$C$21/EN$2/'DEPRECATED - DT-Prelim Calcs'!$C$19/'DEPRECATED - DT-Prelim Calcs'!$C$18*3.39*'DEPRECATED - DT-Prelim Calcs'!$C$20</f>
        <v>25.773080821789936</v>
      </c>
      <c r="EU112" s="46">
        <f t="shared" si="147"/>
        <v>0</v>
      </c>
      <c r="EV112" s="57">
        <f>ET111*'DEPRECATED - DT-Prelim Calcs'!$C$11+EV111</f>
        <v>-826.86809584666116</v>
      </c>
      <c r="EW112" s="57">
        <f>EW111+0.5*ET112*'DEPRECATED - DT-Prelim Calcs'!$C$11^2+EV112*'DEPRECATED - DT-Prelim Calcs'!$C$11</f>
        <v>-249533.50112513301</v>
      </c>
      <c r="EX112" s="57">
        <f>MIN('Drive Train'!$F$35-ER111*'DEPRECATED - DT-Prelim Calcs'!$C$21*'Drive Train'!$F$39,EX111+ER$2)</f>
        <v>6.82</v>
      </c>
      <c r="EY112" s="57">
        <f>'Drive Train'!$F$35-ER112*'DEPRECATED - DT-Prelim Calcs'!$C$21*'Drive Train'!$F$39</f>
        <v>6.82</v>
      </c>
      <c r="EZ112" s="1">
        <f>IF(EW112&gt;='Drive Train'!$F$29,1,0)</f>
        <v>0</v>
      </c>
      <c r="FA112" s="57">
        <f t="shared" si="148"/>
        <v>103.33333333333333</v>
      </c>
      <c r="FB112" s="63">
        <f>FB111+'DEPRECATED - DT-Prelim Calcs'!$C$11</f>
        <v>432</v>
      </c>
      <c r="FC112" s="2">
        <f>FM112/'Drive Train'!$F$35</f>
        <v>0.55000000000000004</v>
      </c>
      <c r="FD112" s="46">
        <f>FK112*12*60/(PI() * 'Drive Train'!$F$15)/FC$2*FC112</f>
        <v>-57199.595277292894</v>
      </c>
      <c r="FE112" s="2">
        <f>('DEPRECATED - DT-Prelim Calcs'!$C$6*FC112-FD112)/('DEPRECATED - DT-Prelim Calcs'!$C$6*FC112)*'DEPRECATED - DT-Prelim Calcs'!$C$7*FC112</f>
        <v>27.188731635699039</v>
      </c>
      <c r="FF112" s="57">
        <f>FE112/'DEPRECATED - DT-Prelim Calcs'!$C$7*('DEPRECATED - DT-Prelim Calcs'!$C$8-'DEPRECATED - DT-Prelim Calcs'!$C$9)+'DEPRECATED - DT-Prelim Calcs'!$C$9</f>
        <v>1450.1333065809904</v>
      </c>
      <c r="FG112" s="57">
        <f t="shared" si="113"/>
        <v>93</v>
      </c>
      <c r="FH112" s="2">
        <f t="shared" si="149"/>
        <v>0.78067567320338405</v>
      </c>
      <c r="FI112" s="57">
        <f>FH112*'DEPRECATED - DT-Prelim Calcs'!$C$21/FC$2/'DEPRECATED - DT-Prelim Calcs'!$C$19/'DEPRECATED - DT-Prelim Calcs'!$C$18*3.39*'DEPRECATED - DT-Prelim Calcs'!$C$20</f>
        <v>25.773080821789936</v>
      </c>
      <c r="FJ112" s="46">
        <f t="shared" si="150"/>
        <v>0</v>
      </c>
      <c r="FK112" s="57">
        <f>FI111*'DEPRECATED - DT-Prelim Calcs'!$C$11+FK111</f>
        <v>-199.22153914795206</v>
      </c>
      <c r="FL112" s="57">
        <f>FL111+0.5*FI112*'DEPRECATED - DT-Prelim Calcs'!$C$11^2+FK112*'DEPRECATED - DT-Prelim Calcs'!$C$11</f>
        <v>-380845.6659919619</v>
      </c>
      <c r="FM112" s="57">
        <f>MIN('Drive Train'!$F$35-FG111*'DEPRECATED - DT-Prelim Calcs'!$C$21*'Drive Train'!$F$39,FM111+FG$2)</f>
        <v>6.82</v>
      </c>
      <c r="FN112" s="57">
        <f>'Drive Train'!$F$35-FG112*'DEPRECATED - DT-Prelim Calcs'!$C$21*'Drive Train'!$F$39</f>
        <v>6.82</v>
      </c>
      <c r="FO112" s="1">
        <f>IF(FL112&gt;='Drive Train'!$F$29,1,0)</f>
        <v>0</v>
      </c>
      <c r="FP112" s="57">
        <f t="shared" si="151"/>
        <v>103.33333333333333</v>
      </c>
      <c r="FQ112" s="63">
        <f>FQ111+'DEPRECATED - DT-Prelim Calcs'!$C$11</f>
        <v>432</v>
      </c>
      <c r="FR112" s="2">
        <f>GB112/'Drive Train'!$F$35</f>
        <v>0.55000000000000004</v>
      </c>
      <c r="FS112" s="46">
        <f>FZ112*12*60/(PI() * 'Drive Train'!$F$15)/FR$2*FR112</f>
        <v>-338476.12282804976</v>
      </c>
      <c r="FT112" s="2">
        <f>('DEPRECATED - DT-Prelim Calcs'!$C$6*FR112-FS112)/('DEPRECATED - DT-Prelim Calcs'!$C$6*FR112)*'DEPRECATED - DT-Prelim Calcs'!$C$7*FR112</f>
        <v>154.37005084720448</v>
      </c>
      <c r="FU112" s="57">
        <f>FT112/'DEPRECATED - DT-Prelim Calcs'!$C$7*('DEPRECATED - DT-Prelim Calcs'!$C$8-'DEPRECATED - DT-Prelim Calcs'!$C$9)+'DEPRECATED - DT-Prelim Calcs'!$C$9</f>
        <v>8220.8234538159086</v>
      </c>
      <c r="FV112" s="57">
        <f t="shared" si="114"/>
        <v>93</v>
      </c>
      <c r="FW112" s="2">
        <f t="shared" si="152"/>
        <v>0.7112822800297498</v>
      </c>
      <c r="FX112" s="57">
        <f>FW112*'DEPRECATED - DT-Prelim Calcs'!$C$21/FR$2/'DEPRECATED - DT-Prelim Calcs'!$C$19/'DEPRECATED - DT-Prelim Calcs'!$C$18*3.39*'DEPRECATED - DT-Prelim Calcs'!$C$20</f>
        <v>25.773080821789936</v>
      </c>
      <c r="FY112" s="46">
        <f t="shared" si="153"/>
        <v>0</v>
      </c>
      <c r="FZ112" s="57">
        <f>FX111*'DEPRECATED - DT-Prelim Calcs'!$C$11+FZ111</f>
        <v>-1074.0950514062192</v>
      </c>
      <c r="GA112" s="57">
        <f>GA111+0.5*FX112*'DEPRECATED - DT-Prelim Calcs'!$C$11^2+FZ112*'DEPRECATED - DT-Prelim Calcs'!$C$11</f>
        <v>-412861.04172107653</v>
      </c>
      <c r="GB112" s="57">
        <f>MIN('Drive Train'!$F$35-FV111*'DEPRECATED - DT-Prelim Calcs'!$C$21*'Drive Train'!$F$39,GB111+FV$2)</f>
        <v>6.82</v>
      </c>
      <c r="GC112" s="57">
        <f>'Drive Train'!$F$35-FV112*'DEPRECATED - DT-Prelim Calcs'!$C$21*'Drive Train'!$F$39</f>
        <v>6.82</v>
      </c>
      <c r="GD112" s="1">
        <f>IF(GA112&gt;='Drive Train'!$F$29,1,0)</f>
        <v>0</v>
      </c>
      <c r="GE112" s="57">
        <f t="shared" si="154"/>
        <v>103.33333333333333</v>
      </c>
      <c r="GF112" s="63">
        <f>GF111+'DEPRECATED - DT-Prelim Calcs'!$C$11</f>
        <v>432</v>
      </c>
      <c r="GG112" s="2">
        <f>GQ112/'Drive Train'!$F$35</f>
        <v>0.85483870967741948</v>
      </c>
      <c r="GH112" s="46">
        <f>GO112*12*60/(PI() * 'Drive Train'!$F$15)/GG$2*GG112</f>
        <v>-34651.5459597726</v>
      </c>
      <c r="GI112" s="2">
        <f>('DEPRECATED - DT-Prelim Calcs'!$C$6*GG112-GH112)/('DEPRECATED - DT-Prelim Calcs'!$C$6*GG112)*'DEPRECATED - DT-Prelim Calcs'!$C$7*GG112</f>
        <v>17.728121095773233</v>
      </c>
      <c r="GJ112" s="57">
        <f>GI112/'DEPRECATED - DT-Prelim Calcs'!$C$7*('DEPRECATED - DT-Prelim Calcs'!$C$8-'DEPRECATED - DT-Prelim Calcs'!$C$9)+'DEPRECATED - DT-Prelim Calcs'!$C$9</f>
        <v>946.48337617747131</v>
      </c>
      <c r="GK112" s="57">
        <f t="shared" si="155"/>
        <v>29.999999999999982</v>
      </c>
      <c r="GL112" s="2">
        <f t="shared" si="156"/>
        <v>0.99579519204165001</v>
      </c>
      <c r="GM112" s="57">
        <f>GL112*'DEPRECATED - DT-Prelim Calcs'!$C$21/GG$2/'DEPRECATED - DT-Prelim Calcs'!$C$19/'DEPRECATED - DT-Prelim Calcs'!$C$18*3.39*'DEPRECATED - DT-Prelim Calcs'!$C$20</f>
        <v>25.773080821789936</v>
      </c>
      <c r="GN112" s="46">
        <f t="shared" si="157"/>
        <v>0</v>
      </c>
      <c r="GO112" s="57">
        <f>GM111*'DEPRECATED - DT-Prelim Calcs'!$C$11+GO111</f>
        <v>-99.047573007701871</v>
      </c>
      <c r="GP112" s="57">
        <f>GP111+0.5*GM112*'DEPRECATED - DT-Prelim Calcs'!$C$11^2+GO112*'DEPRECATED - DT-Prelim Calcs'!$C$11</f>
        <v>-196779.85751417832</v>
      </c>
      <c r="GQ112" s="57">
        <f>MIN('Drive Train'!$F$35-GK111*'DEPRECATED - DT-Prelim Calcs'!$C$21*'Drive Train'!$F$39,GQ111+GK$2)</f>
        <v>10.600000000000001</v>
      </c>
      <c r="GR112" s="57">
        <f>'Drive Train'!$F$35-GK112*'DEPRECATED - DT-Prelim Calcs'!$C$21*'Drive Train'!$F$39</f>
        <v>10.600000000000001</v>
      </c>
      <c r="GS112" s="1">
        <f>IF(GP112&gt;='Drive Train'!$F$29,1,0)</f>
        <v>0</v>
      </c>
      <c r="GT112" s="57">
        <f t="shared" si="158"/>
        <v>33.333333333333314</v>
      </c>
      <c r="GU112" s="63">
        <f>GU111+'DEPRECATED - DT-Prelim Calcs'!$C$11</f>
        <v>432</v>
      </c>
      <c r="GV112" s="2">
        <f>HF112/'Drive Train'!$F$35</f>
        <v>0.83870967741935498</v>
      </c>
      <c r="GW112" s="46">
        <f>HD112*12*60/(PI() * 'Drive Train'!$F$15)/GV$2*GV112</f>
        <v>-203841.62386099412</v>
      </c>
      <c r="GX112" s="2">
        <f>('DEPRECATED - DT-Prelim Calcs'!$C$6*GV112-GW112)/('DEPRECATED - DT-Prelim Calcs'!$C$6*GV112)*'DEPRECATED - DT-Prelim Calcs'!$C$7*GV112</f>
        <v>94.189829441716824</v>
      </c>
      <c r="GY112" s="57">
        <f>GX112/'DEPRECATED - DT-Prelim Calcs'!$C$7*('DEPRECATED - DT-Prelim Calcs'!$C$8-'DEPRECATED - DT-Prelim Calcs'!$C$9)+'DEPRECATED - DT-Prelim Calcs'!$C$9</f>
        <v>5017.0382229760444</v>
      </c>
      <c r="GZ112" s="57">
        <f t="shared" si="115"/>
        <v>33.333333333333314</v>
      </c>
      <c r="HA112" s="2">
        <f t="shared" si="159"/>
        <v>0.99579519204165001</v>
      </c>
      <c r="HB112" s="57">
        <f>HA112*'DEPRECATED - DT-Prelim Calcs'!$C$21/GV$2/'DEPRECATED - DT-Prelim Calcs'!$C$19/'DEPRECATED - DT-Prelim Calcs'!$C$18*3.39*'DEPRECATED - DT-Prelim Calcs'!$C$20</f>
        <v>25.773080821789936</v>
      </c>
      <c r="HC112" s="46">
        <f t="shared" si="160"/>
        <v>0</v>
      </c>
      <c r="HD112" s="57">
        <f>HB111*'DEPRECATED - DT-Prelim Calcs'!$C$11+HD111</f>
        <v>-593.86348085384759</v>
      </c>
      <c r="HE112" s="57">
        <f>HE111+0.5*HB112*'DEPRECATED - DT-Prelim Calcs'!$C$11^2+HD112*'DEPRECATED - DT-Prelim Calcs'!$C$11</f>
        <v>-199567.15353033374</v>
      </c>
      <c r="HF112" s="57">
        <f>MIN('Drive Train'!$F$35-GZ111*'DEPRECATED - DT-Prelim Calcs'!$C$21*'Drive Train'!$F$39,HF111+GZ$2)</f>
        <v>10.400000000000002</v>
      </c>
      <c r="HG112" s="57">
        <f>'Drive Train'!$F$35-GZ112*'DEPRECATED - DT-Prelim Calcs'!$C$21*'Drive Train'!$F$39</f>
        <v>10.400000000000002</v>
      </c>
      <c r="HH112" s="1">
        <f>IF(HE112&gt;='Drive Train'!$F$29,1,0)</f>
        <v>0</v>
      </c>
      <c r="HI112" s="57">
        <f t="shared" si="161"/>
        <v>37.037037037037017</v>
      </c>
      <c r="HJ112" s="63">
        <f>HJ111+'DEPRECATED - DT-Prelim Calcs'!$C$11</f>
        <v>432</v>
      </c>
      <c r="HK112" s="2">
        <f>HU112/'Drive Train'!$F$35</f>
        <v>0.82258064516129037</v>
      </c>
      <c r="HL112" s="46">
        <f>HS112*12*60/(PI() * 'Drive Train'!$F$15)/HK$2*HK112</f>
        <v>-229036.06080493363</v>
      </c>
      <c r="HM112" s="2">
        <f>('DEPRECATED - DT-Prelim Calcs'!$C$6*HK112-HL112)/('DEPRECATED - DT-Prelim Calcs'!$C$6*HK112)*'DEPRECATED - DT-Prelim Calcs'!$C$7*HK112</f>
        <v>105.5428145780826</v>
      </c>
      <c r="HN112" s="57">
        <f>HM112/'DEPRECATED - DT-Prelim Calcs'!$C$7*('DEPRECATED - DT-Prelim Calcs'!$C$8-'DEPRECATED - DT-Prelim Calcs'!$C$9)+'DEPRECATED - DT-Prelim Calcs'!$C$9</f>
        <v>5621.4315810655589</v>
      </c>
      <c r="HO112" s="57">
        <f t="shared" si="116"/>
        <v>36.66666666666665</v>
      </c>
      <c r="HP112" s="2">
        <f t="shared" si="162"/>
        <v>0.99579519204165001</v>
      </c>
      <c r="HQ112" s="57">
        <f>HP112*'DEPRECATED - DT-Prelim Calcs'!$C$21/HK$2/'DEPRECATED - DT-Prelim Calcs'!$C$19/'DEPRECATED - DT-Prelim Calcs'!$C$18*3.39*'DEPRECATED - DT-Prelim Calcs'!$C$20</f>
        <v>25.773080821789936</v>
      </c>
      <c r="HR112" s="46">
        <f t="shared" si="163"/>
        <v>0</v>
      </c>
      <c r="HS112" s="57">
        <f>HQ111*'DEPRECATED - DT-Prelim Calcs'!$C$11+HS111</f>
        <v>-680.34748282757141</v>
      </c>
      <c r="HT112" s="57">
        <f>HT111+0.5*HQ112*'DEPRECATED - DT-Prelim Calcs'!$C$11^2+HS112*'DEPRECATED - DT-Prelim Calcs'!$C$11</f>
        <v>-190997.76896588109</v>
      </c>
      <c r="HU112" s="57">
        <f>MIN('Drive Train'!$F$35-HO111*'DEPRECATED - DT-Prelim Calcs'!$C$21*'Drive Train'!$F$39,HU111+HO$2)</f>
        <v>10.200000000000001</v>
      </c>
      <c r="HV112" s="57">
        <f>'Drive Train'!$F$35-HO112*'DEPRECATED - DT-Prelim Calcs'!$C$21*'Drive Train'!$F$39</f>
        <v>10.200000000000001</v>
      </c>
      <c r="HW112" s="1">
        <f>IF(HT112&gt;='Drive Train'!$F$29,1,0)</f>
        <v>0</v>
      </c>
      <c r="HX112" s="57">
        <f t="shared" si="164"/>
        <v>40.740740740740726</v>
      </c>
      <c r="HY112" s="63">
        <f>HY111+'DEPRECATED - DT-Prelim Calcs'!$C$11</f>
        <v>432</v>
      </c>
      <c r="HZ112" s="2">
        <f>IJ112/'Drive Train'!$F$35</f>
        <v>0.80645161290322598</v>
      </c>
      <c r="IA112" s="46">
        <f>IH112*12*60/(PI() * 'Drive Train'!$F$15)/HZ$2*HZ112</f>
        <v>-69106.064981238495</v>
      </c>
      <c r="IB112" s="2">
        <f>('DEPRECATED - DT-Prelim Calcs'!$C$6*HZ112-IA112)/('DEPRECATED - DT-Prelim Calcs'!$C$6*HZ112)*'DEPRECATED - DT-Prelim Calcs'!$C$7*HZ112</f>
        <v>33.190380770733697</v>
      </c>
      <c r="IC112" s="57">
        <f>IB112/'DEPRECATED - DT-Prelim Calcs'!$C$7*('DEPRECATED - DT-Prelim Calcs'!$C$8-'DEPRECATED - DT-Prelim Calcs'!$C$9)+'DEPRECATED - DT-Prelim Calcs'!$C$9</f>
        <v>1769.6401879191424</v>
      </c>
      <c r="ID112" s="57">
        <f t="shared" si="117"/>
        <v>39.999999999999986</v>
      </c>
      <c r="IE112" s="2">
        <f t="shared" si="165"/>
        <v>0.99579519204165001</v>
      </c>
      <c r="IF112" s="57">
        <f>IE112*'DEPRECATED - DT-Prelim Calcs'!$C$21/HZ$2/'DEPRECATED - DT-Prelim Calcs'!$C$19/'DEPRECATED - DT-Prelim Calcs'!$C$18*3.39*'DEPRECATED - DT-Prelim Calcs'!$C$20</f>
        <v>25.773080821789936</v>
      </c>
      <c r="IG112" s="46">
        <f t="shared" si="166"/>
        <v>0</v>
      </c>
      <c r="IH112" s="57">
        <f>IF111*'DEPRECATED - DT-Prelim Calcs'!$C$11+IH111</f>
        <v>-209.38388451463118</v>
      </c>
      <c r="II112" s="57">
        <f>II111+0.5*IF112*'DEPRECATED - DT-Prelim Calcs'!$C$11^2+IH112*'DEPRECATED - DT-Prelim Calcs'!$C$11</f>
        <v>-177815.00053914066</v>
      </c>
      <c r="IJ112" s="57">
        <f>MIN('Drive Train'!$F$35-ID111*'DEPRECATED - DT-Prelim Calcs'!$C$21*'Drive Train'!$F$39,IJ111+ID$2)</f>
        <v>10.000000000000002</v>
      </c>
      <c r="IK112" s="57">
        <f>'Drive Train'!$F$35-ID112*'DEPRECATED - DT-Prelim Calcs'!$C$21*'Drive Train'!$F$39</f>
        <v>10.000000000000002</v>
      </c>
      <c r="IL112" s="1">
        <f>IF(II112&gt;='Drive Train'!$F$29,1,0)</f>
        <v>0</v>
      </c>
      <c r="IM112" s="57">
        <f t="shared" si="167"/>
        <v>44.444444444444429</v>
      </c>
      <c r="IN112" s="63">
        <f>IN111+'DEPRECATED - DT-Prelim Calcs'!$C$11</f>
        <v>432</v>
      </c>
      <c r="IO112" s="2">
        <f>IY112/'Drive Train'!$F$35</f>
        <v>0.79032258064516137</v>
      </c>
      <c r="IP112" s="46">
        <f>IW112*12*60/(PI() * 'Drive Train'!$F$15)/IO$2*IO112</f>
        <v>-134113.68388470769</v>
      </c>
      <c r="IQ112" s="2">
        <f>('DEPRECATED - DT-Prelim Calcs'!$C$6*IO112-IP112)/('DEPRECATED - DT-Prelim Calcs'!$C$6*IO112)*'DEPRECATED - DT-Prelim Calcs'!$C$7*IO112</f>
        <v>62.545198650526601</v>
      </c>
      <c r="IR112" s="57">
        <f>IQ112/'DEPRECATED - DT-Prelim Calcs'!$C$7*('DEPRECATED - DT-Prelim Calcs'!$C$8-'DEPRECATED - DT-Prelim Calcs'!$C$9)+'DEPRECATED - DT-Prelim Calcs'!$C$9</f>
        <v>3332.3883762915198</v>
      </c>
      <c r="IS112" s="57">
        <f t="shared" si="118"/>
        <v>43.333333333333321</v>
      </c>
      <c r="IT112" s="2">
        <f t="shared" si="168"/>
        <v>0.99579519204165001</v>
      </c>
      <c r="IU112" s="57">
        <f>IT112*'DEPRECATED - DT-Prelim Calcs'!$C$21/IO$2/'DEPRECATED - DT-Prelim Calcs'!$C$19/'DEPRECATED - DT-Prelim Calcs'!$C$18*3.39*'DEPRECATED - DT-Prelim Calcs'!$C$20</f>
        <v>25.773080821789936</v>
      </c>
      <c r="IV112" s="46">
        <f t="shared" si="169"/>
        <v>0</v>
      </c>
      <c r="IW112" s="57">
        <f>IU111*'DEPRECATED - DT-Prelim Calcs'!$C$11+IW111</f>
        <v>-414.64277730729862</v>
      </c>
      <c r="IX112" s="57">
        <f>IX111+0.5*IU112*'DEPRECATED - DT-Prelim Calcs'!$C$11^2+IW112*'DEPRECATED - DT-Prelim Calcs'!$C$11</f>
        <v>-194999.13615800429</v>
      </c>
      <c r="IY112" s="57">
        <f>MIN('Drive Train'!$F$35-IS111*'DEPRECATED - DT-Prelim Calcs'!$C$21*'Drive Train'!$F$39,IY111+IS$2)</f>
        <v>9.8000000000000007</v>
      </c>
      <c r="IZ112" s="57">
        <f>'Drive Train'!$F$35-IS112*'DEPRECATED - DT-Prelim Calcs'!$C$21*'Drive Train'!$F$39</f>
        <v>9.8000000000000007</v>
      </c>
      <c r="JA112" s="1">
        <f>IF(IX112&gt;='Drive Train'!$F$29,1,0)</f>
        <v>0</v>
      </c>
      <c r="JB112" s="57">
        <f t="shared" si="170"/>
        <v>48.148148148148138</v>
      </c>
      <c r="JC112" s="63">
        <f>JC111+'DEPRECATED - DT-Prelim Calcs'!$C$11</f>
        <v>432</v>
      </c>
      <c r="JD112" s="2">
        <f>JN112/'Drive Train'!$F$35</f>
        <v>0.77419354838709686</v>
      </c>
      <c r="JE112" s="46">
        <f>JL112*12*60/(PI() * 'Drive Train'!$F$15)/JD$2*JD112</f>
        <v>-256289.46799330914</v>
      </c>
      <c r="JF112" s="2">
        <f>('DEPRECATED - DT-Prelim Calcs'!$C$6*JD112-JE112)/('DEPRECATED - DT-Prelim Calcs'!$C$6*JD112)*'DEPRECATED - DT-Prelim Calcs'!$C$7*JD112</f>
        <v>117.74903682006976</v>
      </c>
      <c r="JG112" s="57">
        <f>JF112/'DEPRECATED - DT-Prelim Calcs'!$C$7*('DEPRECATED - DT-Prelim Calcs'!$C$8-'DEPRECATED - DT-Prelim Calcs'!$C$9)+'DEPRECATED - DT-Prelim Calcs'!$C$9</f>
        <v>6271.2483087198971</v>
      </c>
      <c r="JH112" s="57">
        <f t="shared" si="119"/>
        <v>46.666666666666657</v>
      </c>
      <c r="JI112" s="2">
        <f t="shared" si="171"/>
        <v>0.99579519204165001</v>
      </c>
      <c r="JJ112" s="57">
        <f>JI112*'DEPRECATED - DT-Prelim Calcs'!$C$21/JD$2/'DEPRECATED - DT-Prelim Calcs'!$C$19/'DEPRECATED - DT-Prelim Calcs'!$C$18*3.39*'DEPRECATED - DT-Prelim Calcs'!$C$20</f>
        <v>25.773080821789936</v>
      </c>
      <c r="JK112" s="46">
        <f t="shared" si="172"/>
        <v>0</v>
      </c>
      <c r="JL112" s="57">
        <f>JJ111*'DEPRECATED - DT-Prelim Calcs'!$C$11+JL111</f>
        <v>-808.88468905243963</v>
      </c>
      <c r="JM112" s="57">
        <f>JM111+0.5*JJ112*'DEPRECATED - DT-Prelim Calcs'!$C$11^2+JL112*'DEPRECATED - DT-Prelim Calcs'!$C$11</f>
        <v>-235269.42515591835</v>
      </c>
      <c r="JN112" s="57">
        <f>MIN('Drive Train'!$F$35-JH111*'DEPRECATED - DT-Prelim Calcs'!$C$21*'Drive Train'!$F$39,JN111+JH$2)</f>
        <v>9.6000000000000014</v>
      </c>
      <c r="JO112" s="57">
        <f>'Drive Train'!$F$35-JH112*'DEPRECATED - DT-Prelim Calcs'!$C$21*'Drive Train'!$F$39</f>
        <v>9.6000000000000014</v>
      </c>
      <c r="JP112" s="1">
        <f>IF(JM112&gt;='Drive Train'!$F$29,1,0)</f>
        <v>0</v>
      </c>
      <c r="JQ112" s="57">
        <f>MIN(JG112,'DEPRECATED - DT-Prelim Calcs'!$C$10)*'DEPRECATED - DT-Prelim Calcs'!$C$11*1000/60/60</f>
        <v>103.33333333333333</v>
      </c>
      <c r="JR112" s="63">
        <f>JR111+'DEPRECATED - DT-Prelim Calcs'!$C$11</f>
        <v>432</v>
      </c>
      <c r="JS112" s="2">
        <f>KC112/'Drive Train'!$F$35</f>
        <v>0.75806451612903225</v>
      </c>
      <c r="JT112" s="46">
        <f>KA112*12*60/(PI() * 'Drive Train'!$F$15)/JS$2*JS112</f>
        <v>23954.578110206367</v>
      </c>
      <c r="JU112" s="2">
        <f>('DEPRECATED - DT-Prelim Calcs'!$C$6*JS112-JT112)/('DEPRECATED - DT-Prelim Calcs'!$C$6*JS112)*'DEPRECATED - DT-Prelim Calcs'!$C$7*JS112</f>
        <v>-9.0043090274981399</v>
      </c>
      <c r="JV112" s="57">
        <f>JU112/'DEPRECATED - DT-Prelim Calcs'!$C$7*('DEPRECATED - DT-Prelim Calcs'!$C$8-'DEPRECATED - DT-Prelim Calcs'!$C$9)+'DEPRECATED - DT-Prelim Calcs'!$C$9</f>
        <v>-476.65802831037814</v>
      </c>
      <c r="JW112" s="57">
        <f t="shared" si="120"/>
        <v>-476.65802831037814</v>
      </c>
      <c r="JX112" s="2">
        <f t="shared" si="173"/>
        <v>-11.31779557056011</v>
      </c>
      <c r="JY112" s="57">
        <f>JX112*'DEPRECATED - DT-Prelim Calcs'!$C$21/JS$2/'DEPRECATED - DT-Prelim Calcs'!$C$19/'DEPRECATED - DT-Prelim Calcs'!$C$18*3.39*'DEPRECATED - DT-Prelim Calcs'!$C$20</f>
        <v>-292.92615820577436</v>
      </c>
      <c r="JZ112" s="46">
        <f t="shared" si="174"/>
        <v>1</v>
      </c>
      <c r="KA112" s="57">
        <f>JY111*'DEPRECATED - DT-Prelim Calcs'!$C$11+KA111</f>
        <v>77.212526120842455</v>
      </c>
      <c r="KB112" s="57">
        <f>KB111+0.5*JY112*'DEPRECATED - DT-Prelim Calcs'!$C$11^2+KA112*'DEPRECATED - DT-Prelim Calcs'!$C$11</f>
        <v>-225072.31290578435</v>
      </c>
      <c r="KC112" s="57">
        <f>MIN('Drive Train'!$F$35-JW111*'DEPRECATED - DT-Prelim Calcs'!$C$21*'Drive Train'!$F$39,KC111+JW$2)</f>
        <v>9.4</v>
      </c>
      <c r="KD112" s="57">
        <f>'Drive Train'!$F$35-JW112*'DEPRECATED - DT-Prelim Calcs'!$C$21*'Drive Train'!$F$39</f>
        <v>40.999481698622688</v>
      </c>
      <c r="KE112" s="1">
        <f>IF(KB112&gt;='Drive Train'!$F$29,1,0)</f>
        <v>0</v>
      </c>
      <c r="KF112" s="57">
        <f>MIN(JV112,'DEPRECATED - DT-Prelim Calcs'!$C$10)*'DEPRECATED - DT-Prelim Calcs'!$C$11*1000/60/60</f>
        <v>-529.62003145597578</v>
      </c>
      <c r="KG112" s="63">
        <f>KG111+'DEPRECATED - DT-Prelim Calcs'!$C$11</f>
        <v>432</v>
      </c>
      <c r="KH112" s="2">
        <f>KR112/'Drive Train'!$F$35</f>
        <v>0.74193548387096786</v>
      </c>
      <c r="KI112" s="46">
        <f>KP112*12*60/(PI() * 'Drive Train'!$F$15)/KH$2*KH112</f>
        <v>-86518.445333605036</v>
      </c>
      <c r="KJ112" s="2">
        <f>('DEPRECATED - DT-Prelim Calcs'!$C$6*KH112-KI112)/('DEPRECATED - DT-Prelim Calcs'!$C$6*KH112)*'DEPRECATED - DT-Prelim Calcs'!$C$7*KH112</f>
        <v>40.908036984044266</v>
      </c>
      <c r="KK112" s="57">
        <f>KJ112/'DEPRECATED - DT-Prelim Calcs'!$C$7*('DEPRECATED - DT-Prelim Calcs'!$C$8-'DEPRECATED - DT-Prelim Calcs'!$C$9)+'DEPRECATED - DT-Prelim Calcs'!$C$9</f>
        <v>2180.5013050011949</v>
      </c>
      <c r="KL112" s="57">
        <f t="shared" si="121"/>
        <v>53.333333333333329</v>
      </c>
      <c r="KM112" s="2">
        <f t="shared" si="175"/>
        <v>0.99579519204165001</v>
      </c>
      <c r="KN112" s="57">
        <f>KM112*'DEPRECATED - DT-Prelim Calcs'!$C$21/KH$2/'DEPRECATED - DT-Prelim Calcs'!$C$19/'DEPRECATED - DT-Prelim Calcs'!$C$18*3.39*'DEPRECATED - DT-Prelim Calcs'!$C$20</f>
        <v>25.773080821789936</v>
      </c>
      <c r="KO112" s="46">
        <f t="shared" si="176"/>
        <v>0</v>
      </c>
      <c r="KP112" s="57">
        <f>KN111*'DEPRECATED - DT-Prelim Calcs'!$C$11+KP111</f>
        <v>-284.9364229972648</v>
      </c>
      <c r="KQ112" s="57">
        <f>KQ111+0.5*KN112*'DEPRECATED - DT-Prelim Calcs'!$C$11^2+KP112*'DEPRECATED - DT-Prelim Calcs'!$C$11</f>
        <v>-217441.80197267493</v>
      </c>
      <c r="KR112" s="57">
        <f>MIN('Drive Train'!$F$35-KL111*'DEPRECATED - DT-Prelim Calcs'!$C$21*'Drive Train'!$F$39,KR111+KL$2)</f>
        <v>9.2000000000000011</v>
      </c>
      <c r="KS112" s="57">
        <f>'Drive Train'!$F$35-KL112*'DEPRECATED - DT-Prelim Calcs'!$C$21*'Drive Train'!$F$39</f>
        <v>9.2000000000000011</v>
      </c>
      <c r="KT112" s="1">
        <f>IF(KQ112&gt;='Drive Train'!$F$29,1,0)</f>
        <v>0</v>
      </c>
      <c r="KU112" s="57">
        <f>MIN(KK112,'DEPRECATED - DT-Prelim Calcs'!$C$10)*'DEPRECATED - DT-Prelim Calcs'!$C$11*1000/60/60</f>
        <v>103.33333333333333</v>
      </c>
      <c r="KV112" s="63">
        <f>KV111+'DEPRECATED - DT-Prelim Calcs'!$C$11</f>
        <v>432</v>
      </c>
      <c r="KW112" s="2">
        <f>LG112/'Drive Train'!$F$35</f>
        <v>3.5770039210336781</v>
      </c>
      <c r="KX112" s="46">
        <f>LE112*12*60/(PI() * 'Drive Train'!$F$15)/KW$2*KW112</f>
        <v>-1794283.743674428</v>
      </c>
      <c r="KY112" s="2">
        <f>('DEPRECATED - DT-Prelim Calcs'!$C$6*KW112-KX112)/('DEPRECATED - DT-Prelim Calcs'!$C$6*KW112)*'DEPRECATED - DT-Prelim Calcs'!$C$7*KW112</f>
        <v>819.91960801542689</v>
      </c>
      <c r="KZ112" s="57">
        <f>KY112/'DEPRECATED - DT-Prelim Calcs'!$C$7*('DEPRECATED - DT-Prelim Calcs'!$C$8-'DEPRECATED - DT-Prelim Calcs'!$C$9)+'DEPRECATED - DT-Prelim Calcs'!$C$9</f>
        <v>43652.362119659447</v>
      </c>
      <c r="LA112" s="57">
        <f t="shared" si="122"/>
        <v>56.666666666666664</v>
      </c>
      <c r="LB112" s="2">
        <f t="shared" si="177"/>
        <v>0.99579519204165001</v>
      </c>
      <c r="LC112" s="57">
        <f>LB112*'DEPRECATED - DT-Prelim Calcs'!$C$21/KW$2/'DEPRECATED - DT-Prelim Calcs'!$C$19/'DEPRECATED - DT-Prelim Calcs'!$C$18*3.39*'DEPRECATED - DT-Prelim Calcs'!$C$20</f>
        <v>25.773080821789936</v>
      </c>
      <c r="LD112" s="46">
        <f t="shared" si="178"/>
        <v>0</v>
      </c>
      <c r="LE112" s="57">
        <f>LC111*'DEPRECATED - DT-Prelim Calcs'!$C$11+LE111</f>
        <v>-1225.6800279467031</v>
      </c>
      <c r="LF112" s="57">
        <f>LF111+0.5*LC112*'DEPRECATED - DT-Prelim Calcs'!$C$11^2+LE112*'DEPRECATED - DT-Prelim Calcs'!$C$11</f>
        <v>-220781.31282140058</v>
      </c>
      <c r="LG112" s="57">
        <f>MIN('Drive Train'!$F$35-LA111*'DEPRECATED - DT-Prelim Calcs'!$C$21*'Drive Train'!$F$39,LG111+LA$2)</f>
        <v>44.354848620817613</v>
      </c>
      <c r="LH112" s="57">
        <f>'Drive Train'!$F$35-LA112*'DEPRECATED - DT-Prelim Calcs'!$C$21*'Drive Train'!$F$39</f>
        <v>9</v>
      </c>
      <c r="LI112" s="1">
        <f>IF(LF112&gt;='Drive Train'!$F$29,1,0)</f>
        <v>0</v>
      </c>
      <c r="LJ112" s="57">
        <f>MIN(KZ112,'DEPRECATED - DT-Prelim Calcs'!$C$10)*'DEPRECATED - DT-Prelim Calcs'!$C$11*1000/60/60</f>
        <v>103.33333333333333</v>
      </c>
      <c r="LK112" s="63">
        <f>LK111+'DEPRECATED - DT-Prelim Calcs'!$C$11</f>
        <v>432</v>
      </c>
      <c r="LL112" s="2">
        <f>LV112/'Drive Train'!$F$35</f>
        <v>0.70967741935483875</v>
      </c>
      <c r="LM112" s="46">
        <f>LT112*12*60/(PI() * 'Drive Train'!$F$15)/LL$2*LL112</f>
        <v>-216622.09016705086</v>
      </c>
      <c r="LN112" s="2">
        <f>('DEPRECATED - DT-Prelim Calcs'!$C$6*LL112-LM112)/('DEPRECATED - DT-Prelim Calcs'!$C$6*LL112)*'DEPRECATED - DT-Prelim Calcs'!$C$7*LL112</f>
        <v>99.657646652426138</v>
      </c>
      <c r="LO112" s="57">
        <f>LN112/'DEPRECATED - DT-Prelim Calcs'!$C$7*('DEPRECATED - DT-Prelim Calcs'!$C$8-'DEPRECATED - DT-Prelim Calcs'!$C$9)+'DEPRECATED - DT-Prelim Calcs'!$C$9</f>
        <v>5308.1257533221051</v>
      </c>
      <c r="LP112" s="57">
        <f t="shared" si="123"/>
        <v>60</v>
      </c>
      <c r="LQ112" s="2">
        <f t="shared" si="179"/>
        <v>0.99579519204165001</v>
      </c>
      <c r="LR112" s="57">
        <f>LQ112*'DEPRECATED - DT-Prelim Calcs'!$C$21/LL$2/'DEPRECATED - DT-Prelim Calcs'!$C$19/'DEPRECATED - DT-Prelim Calcs'!$C$18*3.39*'DEPRECATED - DT-Prelim Calcs'!$C$20</f>
        <v>25.773080821789936</v>
      </c>
      <c r="LS112" s="46">
        <f t="shared" si="180"/>
        <v>0</v>
      </c>
      <c r="LT112" s="57">
        <f>LR111*'DEPRECATED - DT-Prelim Calcs'!$C$11+LT111</f>
        <v>-745.8425538135042</v>
      </c>
      <c r="LU112" s="57">
        <f>LU111+0.5*LR112*'DEPRECATED - DT-Prelim Calcs'!$C$11^2+LT112*'DEPRECATED - DT-Prelim Calcs'!$C$11</f>
        <v>-213146.86527247561</v>
      </c>
      <c r="LV112" s="57">
        <f>MIN('Drive Train'!$F$35-LP111*'DEPRECATED - DT-Prelim Calcs'!$C$21*'Drive Train'!$F$39,LV111+LP$2)</f>
        <v>8.8000000000000007</v>
      </c>
      <c r="LW112" s="57">
        <f>'Drive Train'!$F$35-LP112*'DEPRECATED - DT-Prelim Calcs'!$C$21*'Drive Train'!$F$39</f>
        <v>8.8000000000000007</v>
      </c>
      <c r="LX112" s="1">
        <f>IF(LU112&gt;='Drive Train'!$F$29,1,0)</f>
        <v>0</v>
      </c>
      <c r="LY112" s="57">
        <f>MIN(LO112,'DEPRECATED - DT-Prelim Calcs'!$C$10)*'DEPRECATED - DT-Prelim Calcs'!$C$11*1000/60/60</f>
        <v>103.33333333333333</v>
      </c>
      <c r="LZ112" s="63">
        <f>LZ111+'DEPRECATED - DT-Prelim Calcs'!$C$11</f>
        <v>432</v>
      </c>
    </row>
    <row r="113" spans="18:338" x14ac:dyDescent="0.2">
      <c r="R113" s="63">
        <f>R112+'DEPRECATED - DT-Prelim Calcs'!$C$11</f>
        <v>436</v>
      </c>
      <c r="S113" s="2">
        <f>AG113/'Drive Train'!$F$35</f>
        <v>0</v>
      </c>
      <c r="T113" s="46">
        <f>AE113*12*60/(PI() * 'Drive Train'!$F$15)/S$2*ABS(S113)</f>
        <v>0</v>
      </c>
      <c r="U113" s="2">
        <f>IF(OR(AD112=1,AND($C$32=Motors!$C$32,'DEPRECATED - DT-Prelim Calcs'!AI112=1)),0,IF(AG113=0,-(V112+$C$9)/($C$8-$C$9)*$C$7,($C$6*S113-T113)/($C$6*S113)*$C$7*S113))</f>
        <v>0</v>
      </c>
      <c r="V113" s="57">
        <f>IF(AND(AD112=1,AI112=1),0,ABS(U113/$C$7*($C$8-$C$9)+$C$9) *'Drive Train'!$AA$49 + V112*(1-'Drive Train'!$AA$49))</f>
        <v>0</v>
      </c>
      <c r="W113" s="57">
        <f t="shared" si="182"/>
        <v>0</v>
      </c>
      <c r="X113" s="2">
        <f>MAX(MIN(IF(AND(AI112=1,AG113&lt;0),-1,1)*(W113-$C$9)/($C$8-$C$9)*$C$7-$C$29*AE113/T$2 -  AI112*$C$29/2,X$2),MAX(X$4:X112)*-1)</f>
        <v>-0.2458281045106315</v>
      </c>
      <c r="Y113" s="57">
        <f t="shared" si="97"/>
        <v>0</v>
      </c>
      <c r="Z113" s="57">
        <f t="shared" si="98"/>
        <v>0</v>
      </c>
      <c r="AA113" s="57">
        <f t="shared" si="99"/>
        <v>0</v>
      </c>
      <c r="AB113" s="57" t="e">
        <f t="shared" si="100"/>
        <v>#N/A</v>
      </c>
      <c r="AC113" s="46">
        <f t="shared" si="124"/>
        <v>1</v>
      </c>
      <c r="AD113" s="1">
        <f t="shared" si="101"/>
        <v>1</v>
      </c>
      <c r="AE113" s="57">
        <f t="shared" si="102"/>
        <v>0</v>
      </c>
      <c r="AF113" s="57" t="e">
        <f t="shared" si="103"/>
        <v>#N/A</v>
      </c>
      <c r="AG113" s="57">
        <f>IF(AI112=0,MIN('Drive Train'!$F$35-W112*$C$21*'Drive Train'!$F$39,AG112+W$2)-$C$3,IF(AE112-1&lt;=0,0,IF($C$32=Motors!$C$30,MAX(ABS(AG111)*-1,AG112-W$2),MAX(0,MAX(AG$4:AG112)*-1,AG112-W$2))))</f>
        <v>0</v>
      </c>
      <c r="AH113" s="57">
        <f>'Drive Train'!$F$35-ABS(W113)*'DEPRECATED - DT-Prelim Calcs'!$C$21*'Drive Train'!$F$39</f>
        <v>12.4</v>
      </c>
      <c r="AI113" s="1">
        <f>IF(AJ113&gt;='Drive Train'!$F$29,1,0)</f>
        <v>1</v>
      </c>
      <c r="AJ113" s="57">
        <f>AJ112+0.5*Y113*'DEPRECATED - DT-Prelim Calcs'!$C$11^2+AE113*'DEPRECATED - DT-Prelim Calcs'!$C$11</f>
        <v>784.33981740885292</v>
      </c>
      <c r="AK113" s="57">
        <f t="shared" si="181"/>
        <v>0</v>
      </c>
      <c r="AL113" s="63">
        <f>AL112+'DEPRECATED - DT-Prelim Calcs'!$C$11</f>
        <v>436</v>
      </c>
      <c r="AM113" s="2">
        <f>AW113/'Drive Train'!$F$35</f>
        <v>0.90171798760209498</v>
      </c>
      <c r="AN113" s="46">
        <f>AU113*12*60/(PI() * 'Drive Train'!$F$15)/AM$2*AM113</f>
        <v>4074.5129711571144</v>
      </c>
      <c r="AO113" s="2">
        <f>('DEPRECATED - DT-Prelim Calcs'!$C$6*AM113-AN113)/('DEPRECATED - DT-Prelim Calcs'!$C$6*AM113)*'DEPRECATED - DT-Prelim Calcs'!$C$7*AM113</f>
        <v>0.33081835002937054</v>
      </c>
      <c r="AP113" s="57">
        <f>AO113/'DEPRECATED - DT-Prelim Calcs'!$C$7*('DEPRECATED - DT-Prelim Calcs'!$C$8-'DEPRECATED - DT-Prelim Calcs'!$C$9)+'DEPRECATED - DT-Prelim Calcs'!$C$9</f>
        <v>20.311615895754457</v>
      </c>
      <c r="AQ113" s="57">
        <f t="shared" si="105"/>
        <v>20.311615895754457</v>
      </c>
      <c r="AR113" s="2">
        <f t="shared" si="125"/>
        <v>1.7905121829642212E-12</v>
      </c>
      <c r="AS113" s="57">
        <f>AR113*'DEPRECATED - DT-Prelim Calcs'!$C$21/AM$2/'DEPRECATED - DT-Prelim Calcs'!$C$19/'DEPRECATED - DT-Prelim Calcs'!$C$18*3.39*'DEPRECATED - DT-Prelim Calcs'!$C$20</f>
        <v>1.2975724687533693E-11</v>
      </c>
      <c r="AT113" s="46">
        <f t="shared" si="126"/>
        <v>0</v>
      </c>
      <c r="AU113" s="57">
        <f>AS112*'DEPRECATED - DT-Prelim Calcs'!$C$11+AU112</f>
        <v>39.432321268769584</v>
      </c>
      <c r="AV113" s="57">
        <f>AV112+0.5*AS113*'DEPRECATED - DT-Prelim Calcs'!$C$11^2+AU113*'DEPRECATED - DT-Prelim Calcs'!$C$11</f>
        <v>17147.878508560283</v>
      </c>
      <c r="AW113" s="57">
        <f>MIN('Drive Train'!$F$35-AQ112*'DEPRECATED - DT-Prelim Calcs'!$C$21*'Drive Train'!$F$39,AW112+AQ$2)</f>
        <v>11.181303046265977</v>
      </c>
      <c r="AX113" s="57">
        <f>'Drive Train'!$F$35-AQ113*'DEPRECATED - DT-Prelim Calcs'!$C$21*'Drive Train'!$F$39</f>
        <v>11.181303046254733</v>
      </c>
      <c r="AY113" s="1">
        <f>IF(AV113&gt;='Drive Train'!$F$29,1,0)</f>
        <v>1</v>
      </c>
      <c r="AZ113" s="57">
        <f t="shared" si="127"/>
        <v>22.568462106393842</v>
      </c>
      <c r="BA113" s="63">
        <f>BA112+'DEPRECATED - DT-Prelim Calcs'!$C$11</f>
        <v>436</v>
      </c>
      <c r="BB113" s="2">
        <f>BL113/'Drive Train'!$F$35</f>
        <v>1.2947645110415813</v>
      </c>
      <c r="BC113" s="46">
        <f>BJ113*12*60/(PI() * 'Drive Train'!$F$15)/BB$2*BB113</f>
        <v>-4259.0909490615522</v>
      </c>
      <c r="BD113" s="2">
        <f>('DEPRECATED - DT-Prelim Calcs'!$C$6*BB113-BC113)/('DEPRECATED - DT-Prelim Calcs'!$C$6*BB113)*'DEPRECATED - DT-Prelim Calcs'!$C$7*BB113</f>
        <v>5.0461628069269739</v>
      </c>
      <c r="BE113" s="57">
        <f>BD113/'DEPRECATED - DT-Prelim Calcs'!$C$7*('DEPRECATED - DT-Prelim Calcs'!$C$8-'DEPRECATED - DT-Prelim Calcs'!$C$9)+'DEPRECATED - DT-Prelim Calcs'!$C$9</f>
        <v>271.34011955548993</v>
      </c>
      <c r="BF113" s="57">
        <f t="shared" si="106"/>
        <v>93</v>
      </c>
      <c r="BG113" s="2">
        <f t="shared" si="128"/>
        <v>1.9370342982082882</v>
      </c>
      <c r="BH113" s="57">
        <f>BG113*'DEPRECATED - DT-Prelim Calcs'!$C$21/BB$2/'DEPRECATED - DT-Prelim Calcs'!$C$19/'DEPRECATED - DT-Prelim Calcs'!$C$18*3.39*'DEPRECATED - DT-Prelim Calcs'!$C$20</f>
        <v>20.276476817888597</v>
      </c>
      <c r="BI113" s="46">
        <f t="shared" si="129"/>
        <v>0</v>
      </c>
      <c r="BJ113" s="57">
        <f>BH112*'DEPRECATED - DT-Prelim Calcs'!$C$11+BJ112</f>
        <v>-19.873422069651795</v>
      </c>
      <c r="BK113" s="57">
        <f>BK112+0.5*BH113*'DEPRECATED - DT-Prelim Calcs'!$C$11^2+BJ113*'DEPRECATED - DT-Prelim Calcs'!$C$11</f>
        <v>9050.3929022714965</v>
      </c>
      <c r="BL113" s="57">
        <f>MIN('Drive Train'!$F$35-BF112*'DEPRECATED - DT-Prelim Calcs'!$C$21*'Drive Train'!$F$39,BL112+BF$2)</f>
        <v>16.055079936915607</v>
      </c>
      <c r="BM113" s="57">
        <f>'Drive Train'!$F$35-BF113*'DEPRECATED - DT-Prelim Calcs'!$C$21*'Drive Train'!$F$39</f>
        <v>6.82</v>
      </c>
      <c r="BN113" s="1">
        <f>IF(BK113&gt;='Drive Train'!$F$29,1,0)</f>
        <v>1</v>
      </c>
      <c r="BO113" s="57">
        <f t="shared" si="130"/>
        <v>103.33333333333333</v>
      </c>
      <c r="BP113" s="63">
        <f>BP112+'DEPRECATED - DT-Prelim Calcs'!$C$11</f>
        <v>436</v>
      </c>
      <c r="BQ113" s="2">
        <f>CA113/'Drive Train'!$F$35</f>
        <v>1.0347730599757163</v>
      </c>
      <c r="BR113" s="46">
        <f>BY113*12*60/(PI() * 'Drive Train'!$F$15)/BQ$2*BQ113</f>
        <v>-1445.505919335782</v>
      </c>
      <c r="BS113" s="2">
        <f>('DEPRECATED - DT-Prelim Calcs'!$C$6*BQ113-BR113)/('DEPRECATED - DT-Prelim Calcs'!$C$6*BQ113)*'DEPRECATED - DT-Prelim Calcs'!$C$7*BQ113</f>
        <v>3.1473995596445223</v>
      </c>
      <c r="BT113" s="57">
        <f>BS113/'DEPRECATED - DT-Prelim Calcs'!$C$7*('DEPRECATED - DT-Prelim Calcs'!$C$8-'DEPRECATED - DT-Prelim Calcs'!$C$9)+'DEPRECATED - DT-Prelim Calcs'!$C$9</f>
        <v>170.25658236613785</v>
      </c>
      <c r="BU113" s="57">
        <f t="shared" si="107"/>
        <v>93</v>
      </c>
      <c r="BV113" s="2">
        <f t="shared" si="131"/>
        <v>1.7984768286246973</v>
      </c>
      <c r="BW113" s="57">
        <f>BV113*'DEPRECATED - DT-Prelim Calcs'!$C$21/BQ$2/'DEPRECATED - DT-Prelim Calcs'!$C$19/'DEPRECATED - DT-Prelim Calcs'!$C$18*3.39*'DEPRECATED - DT-Prelim Calcs'!$C$20</f>
        <v>24.618727468164952</v>
      </c>
      <c r="BX113" s="46">
        <f t="shared" si="132"/>
        <v>0</v>
      </c>
      <c r="BY113" s="57">
        <f>BW112*'DEPRECATED - DT-Prelim Calcs'!$C$11+BY112</f>
        <v>-6.4538032434866679</v>
      </c>
      <c r="BZ113" s="57">
        <f>BZ112+0.5*BW113*'DEPRECATED - DT-Prelim Calcs'!$C$11^2+BY113*'DEPRECATED - DT-Prelim Calcs'!$C$11</f>
        <v>-9696.62130502127</v>
      </c>
      <c r="CA113" s="57">
        <f>MIN('Drive Train'!$F$35-BU112*'DEPRECATED - DT-Prelim Calcs'!$C$21*'Drive Train'!$F$39,CA112+BU$2)</f>
        <v>12.831185943698882</v>
      </c>
      <c r="CB113" s="57">
        <f>'Drive Train'!$F$35-BU113*'DEPRECATED - DT-Prelim Calcs'!$C$21*'Drive Train'!$F$39</f>
        <v>6.82</v>
      </c>
      <c r="CC113" s="1">
        <f>IF(BZ113&gt;='Drive Train'!$F$29,1,0)</f>
        <v>0</v>
      </c>
      <c r="CD113" s="57">
        <f t="shared" si="133"/>
        <v>103.33333333333333</v>
      </c>
      <c r="CE113" s="63">
        <f>CE112+'DEPRECATED - DT-Prelim Calcs'!$C$11</f>
        <v>436</v>
      </c>
      <c r="CF113" s="2">
        <f>CP113/'Drive Train'!$F$35</f>
        <v>0.55000000000000004</v>
      </c>
      <c r="CG113" s="46">
        <f>CN113*12*60/(PI() * 'Drive Train'!$F$15)/CF$2*CF113</f>
        <v>-8862.7340161140237</v>
      </c>
      <c r="CH113" s="2">
        <f>('DEPRECATED - DT-Prelim Calcs'!$C$6*CF113-CG113)/('DEPRECATED - DT-Prelim Calcs'!$C$6*CF113)*'DEPRECATED - DT-Prelim Calcs'!$C$7*CF113</f>
        <v>5.3328525288620625</v>
      </c>
      <c r="CI113" s="57">
        <f>CH113/'DEPRECATED - DT-Prelim Calcs'!$C$7*('DEPRECATED - DT-Prelim Calcs'!$C$8-'DEPRECATED - DT-Prelim Calcs'!$C$9)+'DEPRECATED - DT-Prelim Calcs'!$C$9</f>
        <v>286.60248110083097</v>
      </c>
      <c r="CJ113" s="57">
        <f t="shared" si="108"/>
        <v>93</v>
      </c>
      <c r="CK113" s="2">
        <f t="shared" si="134"/>
        <v>1.5241763143494644</v>
      </c>
      <c r="CL113" s="57">
        <f>CK113*'DEPRECATED - DT-Prelim Calcs'!$C$21/CF$2/'DEPRECATED - DT-Prelim Calcs'!$C$19/'DEPRECATED - DT-Prelim Calcs'!$C$18*3.39*'DEPRECATED - DT-Prelim Calcs'!$C$20</f>
        <v>25.773080821789936</v>
      </c>
      <c r="CM113" s="46">
        <f t="shared" si="135"/>
        <v>0</v>
      </c>
      <c r="CN113" s="57">
        <f>CL112*'DEPRECATED - DT-Prelim Calcs'!$C$11+CN112</f>
        <v>-60.266450380398666</v>
      </c>
      <c r="CO113" s="57">
        <f>CO112+0.5*CL113*'DEPRECATED - DT-Prelim Calcs'!$C$11^2+CN113*'DEPRECATED - DT-Prelim Calcs'!$C$11</f>
        <v>-36875.841240731679</v>
      </c>
      <c r="CP113" s="57">
        <f>MIN('Drive Train'!$F$35-CJ112*'DEPRECATED - DT-Prelim Calcs'!$C$21*'Drive Train'!$F$39,CP112+CJ$2)</f>
        <v>6.82</v>
      </c>
      <c r="CQ113" s="57">
        <f>'Drive Train'!$F$35-CJ113*'DEPRECATED - DT-Prelim Calcs'!$C$21*'Drive Train'!$F$39</f>
        <v>6.82</v>
      </c>
      <c r="CR113" s="1">
        <f>IF(CO113&gt;='Drive Train'!$F$29,1,0)</f>
        <v>0</v>
      </c>
      <c r="CS113" s="57">
        <f t="shared" si="136"/>
        <v>103.33333333333333</v>
      </c>
      <c r="CT113" s="63">
        <f>CT112+'DEPRECATED - DT-Prelim Calcs'!$C$11</f>
        <v>436</v>
      </c>
      <c r="CU113" s="2">
        <f>DE113/'Drive Train'!$F$35</f>
        <v>0.59019793739458215</v>
      </c>
      <c r="CV113" s="46">
        <f>DC113*12*60/(PI() * 'Drive Train'!$F$15)/CU$2*CU113</f>
        <v>18858.096365646245</v>
      </c>
      <c r="CW113" s="2">
        <f>('DEPRECATED - DT-Prelim Calcs'!$C$6*CU113-CV113)/('DEPRECATED - DT-Prelim Calcs'!$C$6*CU113)*'DEPRECATED - DT-Prelim Calcs'!$C$7*CU113</f>
        <v>-7.1044545358335496</v>
      </c>
      <c r="CX113" s="57">
        <f>CW113/'DEPRECATED - DT-Prelim Calcs'!$C$7*('DEPRECATED - DT-Prelim Calcs'!$C$8-'DEPRECATED - DT-Prelim Calcs'!$C$9)+'DEPRECATED - DT-Prelim Calcs'!$C$9</f>
        <v>-375.51639707362841</v>
      </c>
      <c r="CY113" s="57">
        <f t="shared" si="109"/>
        <v>-375.51639707362841</v>
      </c>
      <c r="CZ113" s="2">
        <f t="shared" si="137"/>
        <v>-9.4437484066683925</v>
      </c>
      <c r="DA113" s="57">
        <f>CZ113*'DEPRECATED - DT-Prelim Calcs'!$C$21/CU$2/'DEPRECATED - DT-Prelim Calcs'!$C$19/'DEPRECATED - DT-Prelim Calcs'!$C$18*3.39*'DEPRECATED - DT-Prelim Calcs'!$C$20</f>
        <v>-190.10618629618094</v>
      </c>
      <c r="DB113" s="46">
        <f t="shared" si="138"/>
        <v>1</v>
      </c>
      <c r="DC113" s="57">
        <f>DA112*'DEPRECATED - DT-Prelim Calcs'!$C$11+DC112</f>
        <v>100.38065748676824</v>
      </c>
      <c r="DD113" s="57">
        <f>DD112+0.5*DA113*'DEPRECATED - DT-Prelim Calcs'!$C$11^2+DC113*'DEPRECATED - DT-Prelim Calcs'!$C$11</f>
        <v>-72110.839305660091</v>
      </c>
      <c r="DE113" s="57">
        <f>MIN('Drive Train'!$F$35-CY112*'DEPRECATED - DT-Prelim Calcs'!$C$21*'Drive Train'!$F$39,DE112+CY$2)</f>
        <v>7.3184544236928186</v>
      </c>
      <c r="DF113" s="57">
        <f>'Drive Train'!$F$35-CY113*'DEPRECATED - DT-Prelim Calcs'!$C$21*'Drive Train'!$F$39</f>
        <v>34.930983824417702</v>
      </c>
      <c r="DG113" s="1">
        <f>IF(DD113&gt;='Drive Train'!$F$29,1,0)</f>
        <v>0</v>
      </c>
      <c r="DH113" s="57">
        <f t="shared" si="139"/>
        <v>-417.24044119292046</v>
      </c>
      <c r="DI113" s="63">
        <f>DI112+'DEPRECATED - DT-Prelim Calcs'!$C$11</f>
        <v>436</v>
      </c>
      <c r="DJ113" s="2">
        <f>DT113/'Drive Train'!$F$35</f>
        <v>0.55000000000000004</v>
      </c>
      <c r="DK113" s="46">
        <f>DR113*12*60/(PI() * 'Drive Train'!$F$15)/DJ$2*DJ113</f>
        <v>2517.1534330827826</v>
      </c>
      <c r="DL113" s="2">
        <f>('DEPRECATED - DT-Prelim Calcs'!$C$6*DJ113-DK113)/('DEPRECATED - DT-Prelim Calcs'!$C$6*DJ113)*'DEPRECATED - DT-Prelim Calcs'!$C$7*DJ113</f>
        <v>0.18734994864362009</v>
      </c>
      <c r="DM113" s="57">
        <f>DL113/'DEPRECATED - DT-Prelim Calcs'!$C$7*('DEPRECATED - DT-Prelim Calcs'!$C$8-'DEPRECATED - DT-Prelim Calcs'!$C$9)+'DEPRECATED - DT-Prelim Calcs'!$C$9</f>
        <v>12.673858261815958</v>
      </c>
      <c r="DN113" s="57">
        <f t="shared" si="110"/>
        <v>12.673858261815958</v>
      </c>
      <c r="DO113" s="2">
        <f t="shared" si="140"/>
        <v>-0.1477170218083198</v>
      </c>
      <c r="DP113" s="57">
        <f>DO113*'DEPRECATED - DT-Prelim Calcs'!$C$21/DJ$2/'DEPRECATED - DT-Prelim Calcs'!$C$19/'DEPRECATED - DT-Prelim Calcs'!$C$18*3.39*'DEPRECATED - DT-Prelim Calcs'!$C$20</f>
        <v>-3.4493746985814657</v>
      </c>
      <c r="DQ113" s="46">
        <f t="shared" si="141"/>
        <v>1</v>
      </c>
      <c r="DR113" s="57">
        <f>DP112*'DEPRECATED - DT-Prelim Calcs'!$C$11+DR112</f>
        <v>12.394781713685262</v>
      </c>
      <c r="DS113" s="57">
        <f>DS112+0.5*DP113*'DEPRECATED - DT-Prelim Calcs'!$C$11^2+DR113*'DEPRECATED - DT-Prelim Calcs'!$C$11</f>
        <v>-114800.52525567909</v>
      </c>
      <c r="DT113" s="57">
        <f>MIN('Drive Train'!$F$35-DN112*'DEPRECATED - DT-Prelim Calcs'!$C$21*'Drive Train'!$F$39,DT112+DN$2)</f>
        <v>6.82</v>
      </c>
      <c r="DU113" s="57">
        <f>'Drive Train'!$F$35-DN113*'DEPRECATED - DT-Prelim Calcs'!$C$21*'Drive Train'!$F$39</f>
        <v>11.639568504291043</v>
      </c>
      <c r="DV113" s="1">
        <f>IF(DS113&gt;='Drive Train'!$F$29,1,0)</f>
        <v>0</v>
      </c>
      <c r="DW113" s="57">
        <f t="shared" si="142"/>
        <v>14.082064735351064</v>
      </c>
      <c r="DX113" s="63">
        <f>DX112+'DEPRECATED - DT-Prelim Calcs'!$C$11</f>
        <v>436</v>
      </c>
      <c r="DY113" s="2">
        <f>EI113/'Drive Train'!$F$35</f>
        <v>1.7280676510126318</v>
      </c>
      <c r="DZ113" s="46">
        <f>EG113*12*60/(PI() * 'Drive Train'!$F$15)/DY$2*DY113</f>
        <v>-288316.93290011591</v>
      </c>
      <c r="EA113" s="2">
        <f>('DEPRECATED - DT-Prelim Calcs'!$C$6*DY113-DZ113)/('DEPRECATED - DT-Prelim Calcs'!$C$6*DY113)*'DEPRECATED - DT-Prelim Calcs'!$C$7*DY113</f>
        <v>134.52933502567205</v>
      </c>
      <c r="EB113" s="57">
        <f>EA113/'DEPRECATED - DT-Prelim Calcs'!$C$7*('DEPRECATED - DT-Prelim Calcs'!$C$8-'DEPRECATED - DT-Prelim Calcs'!$C$9)+'DEPRECATED - DT-Prelim Calcs'!$C$9</f>
        <v>7164.5728978397192</v>
      </c>
      <c r="EC113" s="57">
        <f t="shared" si="111"/>
        <v>93</v>
      </c>
      <c r="ED113" s="2">
        <f t="shared" si="143"/>
        <v>0.96993038185874991</v>
      </c>
      <c r="EE113" s="57">
        <f>ED113*'DEPRECATED - DT-Prelim Calcs'!$C$21/DY$2/'DEPRECATED - DT-Prelim Calcs'!$C$19/'DEPRECATED - DT-Prelim Calcs'!$C$18*3.39*'DEPRECATED - DT-Prelim Calcs'!$C$20</f>
        <v>25.773080821789936</v>
      </c>
      <c r="EF113" s="46">
        <f t="shared" si="144"/>
        <v>0</v>
      </c>
      <c r="EG113" s="57">
        <f>EE112*'DEPRECATED - DT-Prelim Calcs'!$C$11+EG112</f>
        <v>-397.08670854590628</v>
      </c>
      <c r="EH113" s="57">
        <f>EH112+0.5*EE113*'DEPRECATED - DT-Prelim Calcs'!$C$11^2+EG113*'DEPRECATED - DT-Prelim Calcs'!$C$11</f>
        <v>-211388.57229495549</v>
      </c>
      <c r="EI113" s="57">
        <f>MIN('Drive Train'!$F$35-EC112*'DEPRECATED - DT-Prelim Calcs'!$C$21*'Drive Train'!$F$39,EI112+EC$2)</f>
        <v>21.428038872556634</v>
      </c>
      <c r="EJ113" s="57">
        <f>'Drive Train'!$F$35-EC113*'DEPRECATED - DT-Prelim Calcs'!$C$21*'Drive Train'!$F$39</f>
        <v>6.82</v>
      </c>
      <c r="EK113" s="1">
        <f>IF(EH113&gt;='Drive Train'!$F$29,1,0)</f>
        <v>0</v>
      </c>
      <c r="EL113" s="57">
        <f t="shared" si="145"/>
        <v>103.33333333333333</v>
      </c>
      <c r="EM113" s="63">
        <f>EM112+'DEPRECATED - DT-Prelim Calcs'!$C$11</f>
        <v>436</v>
      </c>
      <c r="EN113" s="2">
        <f>EX113/'Drive Train'!$F$35</f>
        <v>0.55000000000000004</v>
      </c>
      <c r="EO113" s="46">
        <f>EV113*12*60/(PI() * 'Drive Train'!$F$15)/EN$2*EN113</f>
        <v>-187533.37680180409</v>
      </c>
      <c r="EP113" s="2">
        <f>('DEPRECATED - DT-Prelim Calcs'!$C$6*EN113-EO113)/('DEPRECATED - DT-Prelim Calcs'!$C$6*EN113)*'DEPRECATED - DT-Prelim Calcs'!$C$7*EN113</f>
        <v>86.120141293123424</v>
      </c>
      <c r="EQ113" s="57">
        <f>EP113/'DEPRECATED - DT-Prelim Calcs'!$C$7*('DEPRECATED - DT-Prelim Calcs'!$C$8-'DEPRECATED - DT-Prelim Calcs'!$C$9)+'DEPRECATED - DT-Prelim Calcs'!$C$9</f>
        <v>4587.4361526588118</v>
      </c>
      <c r="ER113" s="57">
        <f t="shared" si="112"/>
        <v>93</v>
      </c>
      <c r="ES113" s="2">
        <f t="shared" si="146"/>
        <v>0.86507304327942547</v>
      </c>
      <c r="ET113" s="57">
        <f>ES113*'DEPRECATED - DT-Prelim Calcs'!$C$21/EN$2/'DEPRECATED - DT-Prelim Calcs'!$C$19/'DEPRECATED - DT-Prelim Calcs'!$C$18*3.39*'DEPRECATED - DT-Prelim Calcs'!$C$20</f>
        <v>25.773080821789936</v>
      </c>
      <c r="EU113" s="46">
        <f t="shared" si="147"/>
        <v>0</v>
      </c>
      <c r="EV113" s="57">
        <f>ET112*'DEPRECATED - DT-Prelim Calcs'!$C$11+EV112</f>
        <v>-723.77577255950143</v>
      </c>
      <c r="EW113" s="57">
        <f>EW112+0.5*ET113*'DEPRECATED - DT-Prelim Calcs'!$C$11^2+EV113*'DEPRECATED - DT-Prelim Calcs'!$C$11</f>
        <v>-252222.4195687967</v>
      </c>
      <c r="EX113" s="57">
        <f>MIN('Drive Train'!$F$35-ER112*'DEPRECATED - DT-Prelim Calcs'!$C$21*'Drive Train'!$F$39,EX112+ER$2)</f>
        <v>6.82</v>
      </c>
      <c r="EY113" s="57">
        <f>'Drive Train'!$F$35-ER113*'DEPRECATED - DT-Prelim Calcs'!$C$21*'Drive Train'!$F$39</f>
        <v>6.82</v>
      </c>
      <c r="EZ113" s="1">
        <f>IF(EW113&gt;='Drive Train'!$F$29,1,0)</f>
        <v>0</v>
      </c>
      <c r="FA113" s="57">
        <f t="shared" si="148"/>
        <v>103.33333333333333</v>
      </c>
      <c r="FB113" s="63">
        <f>FB112+'DEPRECATED - DT-Prelim Calcs'!$C$11</f>
        <v>436</v>
      </c>
      <c r="FC113" s="2">
        <f>FM113/'Drive Train'!$F$35</f>
        <v>0.55000000000000004</v>
      </c>
      <c r="FD113" s="46">
        <f>FK113*12*60/(PI() * 'Drive Train'!$F$15)/FC$2*FC113</f>
        <v>-27600.189543146433</v>
      </c>
      <c r="FE113" s="2">
        <f>('DEPRECATED - DT-Prelim Calcs'!$C$6*FC113-FD113)/('DEPRECATED - DT-Prelim Calcs'!$C$6*FC113)*'DEPRECATED - DT-Prelim Calcs'!$C$7*FC113</f>
        <v>13.805135421948012</v>
      </c>
      <c r="FF113" s="57">
        <f>FE113/'DEPRECATED - DT-Prelim Calcs'!$C$7*('DEPRECATED - DT-Prelim Calcs'!$C$8-'DEPRECATED - DT-Prelim Calcs'!$C$9)+'DEPRECATED - DT-Prelim Calcs'!$C$9</f>
        <v>737.63729238005396</v>
      </c>
      <c r="FG113" s="57">
        <f t="shared" si="113"/>
        <v>93</v>
      </c>
      <c r="FH113" s="2">
        <f t="shared" si="149"/>
        <v>0.78067567320338405</v>
      </c>
      <c r="FI113" s="57">
        <f>FH113*'DEPRECATED - DT-Prelim Calcs'!$C$21/FC$2/'DEPRECATED - DT-Prelim Calcs'!$C$19/'DEPRECATED - DT-Prelim Calcs'!$C$18*3.39*'DEPRECATED - DT-Prelim Calcs'!$C$20</f>
        <v>25.773080821789936</v>
      </c>
      <c r="FJ113" s="46">
        <f t="shared" si="150"/>
        <v>0</v>
      </c>
      <c r="FK113" s="57">
        <f>FI112*'DEPRECATED - DT-Prelim Calcs'!$C$11+FK112</f>
        <v>-96.129215860792314</v>
      </c>
      <c r="FL113" s="57">
        <f>FL112+0.5*FI113*'DEPRECATED - DT-Prelim Calcs'!$C$11^2+FK113*'DEPRECATED - DT-Prelim Calcs'!$C$11</f>
        <v>-381023.99820883077</v>
      </c>
      <c r="FM113" s="57">
        <f>MIN('Drive Train'!$F$35-FG112*'DEPRECATED - DT-Prelim Calcs'!$C$21*'Drive Train'!$F$39,FM112+FG$2)</f>
        <v>6.82</v>
      </c>
      <c r="FN113" s="57">
        <f>'Drive Train'!$F$35-FG113*'DEPRECATED - DT-Prelim Calcs'!$C$21*'Drive Train'!$F$39</f>
        <v>6.82</v>
      </c>
      <c r="FO113" s="1">
        <f>IF(FL113&gt;='Drive Train'!$F$29,1,0)</f>
        <v>0</v>
      </c>
      <c r="FP113" s="57">
        <f t="shared" si="151"/>
        <v>103.33333333333333</v>
      </c>
      <c r="FQ113" s="63">
        <f>FQ112+'DEPRECATED - DT-Prelim Calcs'!$C$11</f>
        <v>436</v>
      </c>
      <c r="FR113" s="2">
        <f>GB113/'Drive Train'!$F$35</f>
        <v>0.55000000000000004</v>
      </c>
      <c r="FS113" s="46">
        <f>FZ113*12*60/(PI() * 'Drive Train'!$F$15)/FR$2*FR113</f>
        <v>-305988.97019301093</v>
      </c>
      <c r="FT113" s="2">
        <f>('DEPRECATED - DT-Prelim Calcs'!$C$6*FR113-FS113)/('DEPRECATED - DT-Prelim Calcs'!$C$6*FR113)*'DEPRECATED - DT-Prelim Calcs'!$C$7*FR113</f>
        <v>139.68073792967283</v>
      </c>
      <c r="FU113" s="57">
        <f>FT113/'DEPRECATED - DT-Prelim Calcs'!$C$7*('DEPRECATED - DT-Prelim Calcs'!$C$8-'DEPRECATED - DT-Prelim Calcs'!$C$9)+'DEPRECATED - DT-Prelim Calcs'!$C$9</f>
        <v>7438.8156333514617</v>
      </c>
      <c r="FV113" s="57">
        <f t="shared" si="114"/>
        <v>93</v>
      </c>
      <c r="FW113" s="2">
        <f t="shared" si="152"/>
        <v>0.7112822800297498</v>
      </c>
      <c r="FX113" s="57">
        <f>FW113*'DEPRECATED - DT-Prelim Calcs'!$C$21/FR$2/'DEPRECATED - DT-Prelim Calcs'!$C$19/'DEPRECATED - DT-Prelim Calcs'!$C$18*3.39*'DEPRECATED - DT-Prelim Calcs'!$C$20</f>
        <v>25.773080821789936</v>
      </c>
      <c r="FY113" s="46">
        <f t="shared" si="153"/>
        <v>0</v>
      </c>
      <c r="FZ113" s="57">
        <f>FX112*'DEPRECATED - DT-Prelim Calcs'!$C$11+FZ112</f>
        <v>-971.0027281190595</v>
      </c>
      <c r="GA113" s="57">
        <f>GA112+0.5*FX113*'DEPRECATED - DT-Prelim Calcs'!$C$11^2+FZ113*'DEPRECATED - DT-Prelim Calcs'!$C$11</f>
        <v>-416538.86798697844</v>
      </c>
      <c r="GB113" s="57">
        <f>MIN('Drive Train'!$F$35-FV112*'DEPRECATED - DT-Prelim Calcs'!$C$21*'Drive Train'!$F$39,GB112+FV$2)</f>
        <v>6.82</v>
      </c>
      <c r="GC113" s="57">
        <f>'Drive Train'!$F$35-FV113*'DEPRECATED - DT-Prelim Calcs'!$C$21*'Drive Train'!$F$39</f>
        <v>6.82</v>
      </c>
      <c r="GD113" s="1">
        <f>IF(GA113&gt;='Drive Train'!$F$29,1,0)</f>
        <v>0</v>
      </c>
      <c r="GE113" s="57">
        <f t="shared" si="154"/>
        <v>103.33333333333333</v>
      </c>
      <c r="GF113" s="63">
        <f>GF112+'DEPRECATED - DT-Prelim Calcs'!$C$11</f>
        <v>436</v>
      </c>
      <c r="GG113" s="2">
        <f>GQ113/'Drive Train'!$F$35</f>
        <v>0.85483870967741948</v>
      </c>
      <c r="GH113" s="46">
        <f>GO113*12*60/(PI() * 'Drive Train'!$F$15)/GG$2*GG113</f>
        <v>1415.0457800065333</v>
      </c>
      <c r="GI113" s="2">
        <f>('DEPRECATED - DT-Prelim Calcs'!$C$6*GG113-GH113)/('DEPRECATED - DT-Prelim Calcs'!$C$6*GG113)*'DEPRECATED - DT-Prelim Calcs'!$C$7*GG113</f>
        <v>1.4203375886685949</v>
      </c>
      <c r="GJ113" s="57">
        <f>GI113/'DEPRECATED - DT-Prelim Calcs'!$C$7*('DEPRECATED - DT-Prelim Calcs'!$C$8-'DEPRECATED - DT-Prelim Calcs'!$C$9)+'DEPRECATED - DT-Prelim Calcs'!$C$9</f>
        <v>78.313822666465043</v>
      </c>
      <c r="GK113" s="57">
        <f t="shared" si="155"/>
        <v>29.999999999999982</v>
      </c>
      <c r="GL113" s="2">
        <f t="shared" si="156"/>
        <v>0.39161476705564507</v>
      </c>
      <c r="GM113" s="57">
        <f>GL113*'DEPRECATED - DT-Prelim Calcs'!$C$21/GG$2/'DEPRECATED - DT-Prelim Calcs'!$C$19/'DEPRECATED - DT-Prelim Calcs'!$C$18*3.39*'DEPRECATED - DT-Prelim Calcs'!$C$20</f>
        <v>10.135737873606265</v>
      </c>
      <c r="GN113" s="46">
        <f t="shared" si="157"/>
        <v>0</v>
      </c>
      <c r="GO113" s="57">
        <f>GM112*'DEPRECATED - DT-Prelim Calcs'!$C$11+GO112</f>
        <v>4.0447502794578725</v>
      </c>
      <c r="GP113" s="57">
        <f>GP112+0.5*GM113*'DEPRECATED - DT-Prelim Calcs'!$C$11^2+GO113*'DEPRECATED - DT-Prelim Calcs'!$C$11</f>
        <v>-196682.59261007165</v>
      </c>
      <c r="GQ113" s="57">
        <f>MIN('Drive Train'!$F$35-GK112*'DEPRECATED - DT-Prelim Calcs'!$C$21*'Drive Train'!$F$39,GQ112+GK$2)</f>
        <v>10.600000000000001</v>
      </c>
      <c r="GR113" s="57">
        <f>'Drive Train'!$F$35-GK113*'DEPRECATED - DT-Prelim Calcs'!$C$21*'Drive Train'!$F$39</f>
        <v>10.600000000000001</v>
      </c>
      <c r="GS113" s="1">
        <f>IF(GP113&gt;='Drive Train'!$F$29,1,0)</f>
        <v>0</v>
      </c>
      <c r="GT113" s="57">
        <f t="shared" si="158"/>
        <v>33.333333333333314</v>
      </c>
      <c r="GU113" s="63">
        <f>GU112+'DEPRECATED - DT-Prelim Calcs'!$C$11</f>
        <v>436</v>
      </c>
      <c r="GV113" s="2">
        <f>HF113/'Drive Train'!$F$35</f>
        <v>0.83870967741935498</v>
      </c>
      <c r="GW113" s="46">
        <f>HD113*12*60/(PI() * 'Drive Train'!$F$15)/GV$2*GV113</f>
        <v>-168455.53385215424</v>
      </c>
      <c r="GX113" s="2">
        <f>('DEPRECATED - DT-Prelim Calcs'!$C$6*GV113-GW113)/('DEPRECATED - DT-Prelim Calcs'!$C$6*GV113)*'DEPRECATED - DT-Prelim Calcs'!$C$7*GV113</f>
        <v>78.18973996304814</v>
      </c>
      <c r="GY113" s="57">
        <f>GX113/'DEPRECATED - DT-Prelim Calcs'!$C$7*('DEPRECATED - DT-Prelim Calcs'!$C$8-'DEPRECATED - DT-Prelim Calcs'!$C$9)+'DEPRECATED - DT-Prelim Calcs'!$C$9</f>
        <v>4165.2492270784551</v>
      </c>
      <c r="GZ113" s="57">
        <f t="shared" si="115"/>
        <v>33.333333333333314</v>
      </c>
      <c r="HA113" s="2">
        <f t="shared" si="159"/>
        <v>0.99579519204165001</v>
      </c>
      <c r="HB113" s="57">
        <f>HA113*'DEPRECATED - DT-Prelim Calcs'!$C$21/GV$2/'DEPRECATED - DT-Prelim Calcs'!$C$19/'DEPRECATED - DT-Prelim Calcs'!$C$18*3.39*'DEPRECATED - DT-Prelim Calcs'!$C$20</f>
        <v>25.773080821789936</v>
      </c>
      <c r="HC113" s="46">
        <f t="shared" si="160"/>
        <v>0</v>
      </c>
      <c r="HD113" s="57">
        <f>HB112*'DEPRECATED - DT-Prelim Calcs'!$C$11+HD112</f>
        <v>-490.77115756668786</v>
      </c>
      <c r="HE113" s="57">
        <f>HE112+0.5*HB113*'DEPRECATED - DT-Prelim Calcs'!$C$11^2+HD113*'DEPRECATED - DT-Prelim Calcs'!$C$11</f>
        <v>-201324.05351402619</v>
      </c>
      <c r="HF113" s="57">
        <f>MIN('Drive Train'!$F$35-GZ112*'DEPRECATED - DT-Prelim Calcs'!$C$21*'Drive Train'!$F$39,HF112+GZ$2)</f>
        <v>10.400000000000002</v>
      </c>
      <c r="HG113" s="57">
        <f>'Drive Train'!$F$35-GZ113*'DEPRECATED - DT-Prelim Calcs'!$C$21*'Drive Train'!$F$39</f>
        <v>10.400000000000002</v>
      </c>
      <c r="HH113" s="1">
        <f>IF(HE113&gt;='Drive Train'!$F$29,1,0)</f>
        <v>0</v>
      </c>
      <c r="HI113" s="57">
        <f t="shared" si="161"/>
        <v>37.037037037037017</v>
      </c>
      <c r="HJ113" s="63">
        <f>HJ112+'DEPRECATED - DT-Prelim Calcs'!$C$11</f>
        <v>436</v>
      </c>
      <c r="HK113" s="2">
        <f>HU113/'Drive Train'!$F$35</f>
        <v>0.82258064516129037</v>
      </c>
      <c r="HL113" s="46">
        <f>HS113*12*60/(PI() * 'Drive Train'!$F$15)/HK$2*HK113</f>
        <v>-194330.47252703295</v>
      </c>
      <c r="HM113" s="2">
        <f>('DEPRECATED - DT-Prelim Calcs'!$C$6*HK113-HL113)/('DEPRECATED - DT-Prelim Calcs'!$C$6*HK113)*'DEPRECATED - DT-Prelim Calcs'!$C$7*HK113</f>
        <v>89.850419127849847</v>
      </c>
      <c r="HN113" s="57">
        <f>HM113/'DEPRECATED - DT-Prelim Calcs'!$C$7*('DEPRECATED - DT-Prelim Calcs'!$C$8-'DEPRECATED - DT-Prelim Calcs'!$C$9)+'DEPRECATED - DT-Prelim Calcs'!$C$9</f>
        <v>4786.0231427813842</v>
      </c>
      <c r="HO113" s="57">
        <f t="shared" si="116"/>
        <v>36.66666666666665</v>
      </c>
      <c r="HP113" s="2">
        <f t="shared" si="162"/>
        <v>0.99579519204165001</v>
      </c>
      <c r="HQ113" s="57">
        <f>HP113*'DEPRECATED - DT-Prelim Calcs'!$C$21/HK$2/'DEPRECATED - DT-Prelim Calcs'!$C$19/'DEPRECATED - DT-Prelim Calcs'!$C$18*3.39*'DEPRECATED - DT-Prelim Calcs'!$C$20</f>
        <v>25.773080821789936</v>
      </c>
      <c r="HR113" s="46">
        <f t="shared" si="163"/>
        <v>0</v>
      </c>
      <c r="HS113" s="57">
        <f>HQ112*'DEPRECATED - DT-Prelim Calcs'!$C$11+HS112</f>
        <v>-577.25515954041168</v>
      </c>
      <c r="HT113" s="57">
        <f>HT112+0.5*HQ113*'DEPRECATED - DT-Prelim Calcs'!$C$11^2+HS113*'DEPRECATED - DT-Prelim Calcs'!$C$11</f>
        <v>-193100.60495746843</v>
      </c>
      <c r="HU113" s="57">
        <f>MIN('Drive Train'!$F$35-HO112*'DEPRECATED - DT-Prelim Calcs'!$C$21*'Drive Train'!$F$39,HU112+HO$2)</f>
        <v>10.200000000000001</v>
      </c>
      <c r="HV113" s="57">
        <f>'Drive Train'!$F$35-HO113*'DEPRECATED - DT-Prelim Calcs'!$C$21*'Drive Train'!$F$39</f>
        <v>10.200000000000001</v>
      </c>
      <c r="HW113" s="1">
        <f>IF(HT113&gt;='Drive Train'!$F$29,1,0)</f>
        <v>0</v>
      </c>
      <c r="HX113" s="57">
        <f t="shared" si="164"/>
        <v>40.740740740740726</v>
      </c>
      <c r="HY113" s="63">
        <f>HY112+'DEPRECATED - DT-Prelim Calcs'!$C$11</f>
        <v>436</v>
      </c>
      <c r="HZ113" s="2">
        <f>IJ113/'Drive Train'!$F$35</f>
        <v>0.80645161290322598</v>
      </c>
      <c r="IA113" s="46">
        <f>IH113*12*60/(PI() * 'Drive Train'!$F$15)/HZ$2*HZ113</f>
        <v>-35080.978434277036</v>
      </c>
      <c r="IB113" s="2">
        <f>('DEPRECATED - DT-Prelim Calcs'!$C$6*HZ113-IA113)/('DEPRECATED - DT-Prelim Calcs'!$C$6*HZ113)*'DEPRECATED - DT-Prelim Calcs'!$C$7*HZ113</f>
        <v>17.805679348936863</v>
      </c>
      <c r="IC113" s="57">
        <f>IB113/'DEPRECATED - DT-Prelim Calcs'!$C$7*('DEPRECATED - DT-Prelim Calcs'!$C$8-'DEPRECATED - DT-Prelim Calcs'!$C$9)+'DEPRECATED - DT-Prelim Calcs'!$C$9</f>
        <v>950.61230724838163</v>
      </c>
      <c r="ID113" s="57">
        <f t="shared" si="117"/>
        <v>39.999999999999986</v>
      </c>
      <c r="IE113" s="2">
        <f t="shared" si="165"/>
        <v>0.99579519204165001</v>
      </c>
      <c r="IF113" s="57">
        <f>IE113*'DEPRECATED - DT-Prelim Calcs'!$C$21/HZ$2/'DEPRECATED - DT-Prelim Calcs'!$C$19/'DEPRECATED - DT-Prelim Calcs'!$C$18*3.39*'DEPRECATED - DT-Prelim Calcs'!$C$20</f>
        <v>25.773080821789936</v>
      </c>
      <c r="IG113" s="46">
        <f t="shared" si="166"/>
        <v>0</v>
      </c>
      <c r="IH113" s="57">
        <f>IF112*'DEPRECATED - DT-Prelim Calcs'!$C$11+IH112</f>
        <v>-106.29156122747143</v>
      </c>
      <c r="II113" s="57">
        <f>II112+0.5*IF113*'DEPRECATED - DT-Prelim Calcs'!$C$11^2+IH113*'DEPRECATED - DT-Prelim Calcs'!$C$11</f>
        <v>-178033.98213747624</v>
      </c>
      <c r="IJ113" s="57">
        <f>MIN('Drive Train'!$F$35-ID112*'DEPRECATED - DT-Prelim Calcs'!$C$21*'Drive Train'!$F$39,IJ112+ID$2)</f>
        <v>10.000000000000002</v>
      </c>
      <c r="IK113" s="57">
        <f>'Drive Train'!$F$35-ID113*'DEPRECATED - DT-Prelim Calcs'!$C$21*'Drive Train'!$F$39</f>
        <v>10.000000000000002</v>
      </c>
      <c r="IL113" s="1">
        <f>IF(II113&gt;='Drive Train'!$F$29,1,0)</f>
        <v>0</v>
      </c>
      <c r="IM113" s="57">
        <f t="shared" si="167"/>
        <v>44.444444444444429</v>
      </c>
      <c r="IN113" s="63">
        <f>IN112+'DEPRECATED - DT-Prelim Calcs'!$C$11</f>
        <v>436</v>
      </c>
      <c r="IO113" s="2">
        <f>IY113/'Drive Train'!$F$35</f>
        <v>0.79032258064516137</v>
      </c>
      <c r="IP113" s="46">
        <f>IW113*12*60/(PI() * 'Drive Train'!$F$15)/IO$2*IO113</f>
        <v>-100769.09906868549</v>
      </c>
      <c r="IQ113" s="2">
        <f>('DEPRECATED - DT-Prelim Calcs'!$C$6*IO113-IP113)/('DEPRECATED - DT-Prelim Calcs'!$C$6*IO113)*'DEPRECATED - DT-Prelim Calcs'!$C$7*IO113</f>
        <v>47.468191257165728</v>
      </c>
      <c r="IR113" s="57">
        <f>IQ113/'DEPRECATED - DT-Prelim Calcs'!$C$7*('DEPRECATED - DT-Prelim Calcs'!$C$8-'DEPRECATED - DT-Prelim Calcs'!$C$9)+'DEPRECATED - DT-Prelim Calcs'!$C$9</f>
        <v>2529.7410532341751</v>
      </c>
      <c r="IS113" s="57">
        <f t="shared" si="118"/>
        <v>43.333333333333321</v>
      </c>
      <c r="IT113" s="2">
        <f t="shared" si="168"/>
        <v>0.99579519204165001</v>
      </c>
      <c r="IU113" s="57">
        <f>IT113*'DEPRECATED - DT-Prelim Calcs'!$C$21/IO$2/'DEPRECATED - DT-Prelim Calcs'!$C$19/'DEPRECATED - DT-Prelim Calcs'!$C$18*3.39*'DEPRECATED - DT-Prelim Calcs'!$C$20</f>
        <v>25.773080821789936</v>
      </c>
      <c r="IV113" s="46">
        <f t="shared" si="169"/>
        <v>0</v>
      </c>
      <c r="IW113" s="57">
        <f>IU112*'DEPRECATED - DT-Prelim Calcs'!$C$11+IW112</f>
        <v>-311.55045402013889</v>
      </c>
      <c r="IX113" s="57">
        <f>IX112+0.5*IU113*'DEPRECATED - DT-Prelim Calcs'!$C$11^2+IW113*'DEPRECATED - DT-Prelim Calcs'!$C$11</f>
        <v>-196039.15332751052</v>
      </c>
      <c r="IY113" s="57">
        <f>MIN('Drive Train'!$F$35-IS112*'DEPRECATED - DT-Prelim Calcs'!$C$21*'Drive Train'!$F$39,IY112+IS$2)</f>
        <v>9.8000000000000007</v>
      </c>
      <c r="IZ113" s="57">
        <f>'Drive Train'!$F$35-IS113*'DEPRECATED - DT-Prelim Calcs'!$C$21*'Drive Train'!$F$39</f>
        <v>9.8000000000000007</v>
      </c>
      <c r="JA113" s="1">
        <f>IF(IX113&gt;='Drive Train'!$F$29,1,0)</f>
        <v>0</v>
      </c>
      <c r="JB113" s="57">
        <f t="shared" si="170"/>
        <v>48.148148148148138</v>
      </c>
      <c r="JC113" s="63">
        <f>JC112+'DEPRECATED - DT-Prelim Calcs'!$C$11</f>
        <v>436</v>
      </c>
      <c r="JD113" s="2">
        <f>JN113/'Drive Train'!$F$35</f>
        <v>0.77419354838709686</v>
      </c>
      <c r="JE113" s="46">
        <f>JL113*12*60/(PI() * 'Drive Train'!$F$15)/JD$2*JD113</f>
        <v>-223625.38490822617</v>
      </c>
      <c r="JF113" s="2">
        <f>('DEPRECATED - DT-Prelim Calcs'!$C$6*JD113-JE113)/('DEPRECATED - DT-Prelim Calcs'!$C$6*JD113)*'DEPRECATED - DT-Prelim Calcs'!$C$7*JD113</f>
        <v>102.97972345514482</v>
      </c>
      <c r="JG113" s="57">
        <f>JF113/'DEPRECATED - DT-Prelim Calcs'!$C$7*('DEPRECATED - DT-Prelim Calcs'!$C$8-'DEPRECATED - DT-Prelim Calcs'!$C$9)+'DEPRECATED - DT-Prelim Calcs'!$C$9</f>
        <v>5484.9815432759669</v>
      </c>
      <c r="JH113" s="57">
        <f t="shared" si="119"/>
        <v>46.666666666666657</v>
      </c>
      <c r="JI113" s="2">
        <f t="shared" si="171"/>
        <v>0.99579519204165001</v>
      </c>
      <c r="JJ113" s="57">
        <f>JI113*'DEPRECATED - DT-Prelim Calcs'!$C$21/JD$2/'DEPRECATED - DT-Prelim Calcs'!$C$19/'DEPRECATED - DT-Prelim Calcs'!$C$18*3.39*'DEPRECATED - DT-Prelim Calcs'!$C$20</f>
        <v>25.773080821789936</v>
      </c>
      <c r="JK113" s="46">
        <f t="shared" si="172"/>
        <v>0</v>
      </c>
      <c r="JL113" s="57">
        <f>JJ112*'DEPRECATED - DT-Prelim Calcs'!$C$11+JL112</f>
        <v>-705.7923657652799</v>
      </c>
      <c r="JM113" s="57">
        <f>JM112+0.5*JJ113*'DEPRECATED - DT-Prelim Calcs'!$C$11^2+JL113*'DEPRECATED - DT-Prelim Calcs'!$C$11</f>
        <v>-237886.40997240515</v>
      </c>
      <c r="JN113" s="57">
        <f>MIN('Drive Train'!$F$35-JH112*'DEPRECATED - DT-Prelim Calcs'!$C$21*'Drive Train'!$F$39,JN112+JH$2)</f>
        <v>9.6000000000000014</v>
      </c>
      <c r="JO113" s="57">
        <f>'Drive Train'!$F$35-JH113*'DEPRECATED - DT-Prelim Calcs'!$C$21*'Drive Train'!$F$39</f>
        <v>9.6000000000000014</v>
      </c>
      <c r="JP113" s="1">
        <f>IF(JM113&gt;='Drive Train'!$F$29,1,0)</f>
        <v>0</v>
      </c>
      <c r="JQ113" s="57">
        <f>MIN(JG113,'DEPRECATED - DT-Prelim Calcs'!$C$10)*'DEPRECATED - DT-Prelim Calcs'!$C$11*1000/60/60</f>
        <v>103.33333333333333</v>
      </c>
      <c r="JR113" s="63">
        <f>JR112+'DEPRECATED - DT-Prelim Calcs'!$C$11</f>
        <v>436</v>
      </c>
      <c r="JS113" s="2">
        <f>KC113/'Drive Train'!$F$35</f>
        <v>3.3064098144050553</v>
      </c>
      <c r="JT113" s="46">
        <f>KA113*12*60/(PI() * 'Drive Train'!$F$15)/JS$2*JS113</f>
        <v>-1481030.1917262371</v>
      </c>
      <c r="JU113" s="2">
        <f>('DEPRECATED - DT-Prelim Calcs'!$C$6*JS113-JT113)/('DEPRECATED - DT-Prelim Calcs'!$C$6*JS113)*'DEPRECATED - DT-Prelim Calcs'!$C$7*JS113</f>
        <v>677.62750244825679</v>
      </c>
      <c r="JV113" s="57">
        <f>JU113/'DEPRECATED - DT-Prelim Calcs'!$C$7*('DEPRECATED - DT-Prelim Calcs'!$C$8-'DEPRECATED - DT-Prelim Calcs'!$C$9)+'DEPRECATED - DT-Prelim Calcs'!$C$9</f>
        <v>36077.226375149934</v>
      </c>
      <c r="JW113" s="57">
        <f t="shared" si="120"/>
        <v>49.999999999999993</v>
      </c>
      <c r="JX113" s="2">
        <f t="shared" si="173"/>
        <v>0.99579519204165001</v>
      </c>
      <c r="JY113" s="57">
        <f>JX113*'DEPRECATED - DT-Prelim Calcs'!$C$21/JS$2/'DEPRECATED - DT-Prelim Calcs'!$C$19/'DEPRECATED - DT-Prelim Calcs'!$C$18*3.39*'DEPRECATED - DT-Prelim Calcs'!$C$20</f>
        <v>25.773080821789936</v>
      </c>
      <c r="JZ113" s="46">
        <f t="shared" si="174"/>
        <v>0</v>
      </c>
      <c r="KA113" s="57">
        <f>JY112*'DEPRECATED - DT-Prelim Calcs'!$C$11+KA112</f>
        <v>-1094.4921067022549</v>
      </c>
      <c r="KB113" s="57">
        <f>KB112+0.5*JY113*'DEPRECATED - DT-Prelim Calcs'!$C$11^2+KA113*'DEPRECATED - DT-Prelim Calcs'!$C$11</f>
        <v>-229244.09668601904</v>
      </c>
      <c r="KC113" s="57">
        <f>MIN('Drive Train'!$F$35-JW112*'DEPRECATED - DT-Prelim Calcs'!$C$21*'Drive Train'!$F$39,KC112+JW$2)</f>
        <v>40.999481698622688</v>
      </c>
      <c r="KD113" s="57">
        <f>'Drive Train'!$F$35-JW113*'DEPRECATED - DT-Prelim Calcs'!$C$21*'Drive Train'!$F$39</f>
        <v>9.4</v>
      </c>
      <c r="KE113" s="1">
        <f>IF(KB113&gt;='Drive Train'!$F$29,1,0)</f>
        <v>0</v>
      </c>
      <c r="KF113" s="57">
        <f>MIN(JV113,'DEPRECATED - DT-Prelim Calcs'!$C$10)*'DEPRECATED - DT-Prelim Calcs'!$C$11*1000/60/60</f>
        <v>103.33333333333333</v>
      </c>
      <c r="KG113" s="63">
        <f>KG112+'DEPRECATED - DT-Prelim Calcs'!$C$11</f>
        <v>436</v>
      </c>
      <c r="KH113" s="2">
        <f>KR113/'Drive Train'!$F$35</f>
        <v>0.74193548387096786</v>
      </c>
      <c r="KI113" s="46">
        <f>KP113*12*60/(PI() * 'Drive Train'!$F$15)/KH$2*KH113</f>
        <v>-55215.365710400496</v>
      </c>
      <c r="KJ113" s="2">
        <f>('DEPRECATED - DT-Prelim Calcs'!$C$6*KH113-KI113)/('DEPRECATED - DT-Prelim Calcs'!$C$6*KH113)*'DEPRECATED - DT-Prelim Calcs'!$C$7*KH113</f>
        <v>26.754111675991176</v>
      </c>
      <c r="KK113" s="57">
        <f>KJ113/'DEPRECATED - DT-Prelim Calcs'!$C$7*('DEPRECATED - DT-Prelim Calcs'!$C$8-'DEPRECATED - DT-Prelim Calcs'!$C$9)+'DEPRECATED - DT-Prelim Calcs'!$C$9</f>
        <v>1426.9956547840948</v>
      </c>
      <c r="KL113" s="57">
        <f t="shared" si="121"/>
        <v>53.333333333333329</v>
      </c>
      <c r="KM113" s="2">
        <f t="shared" si="175"/>
        <v>0.99579519204165001</v>
      </c>
      <c r="KN113" s="57">
        <f>KM113*'DEPRECATED - DT-Prelim Calcs'!$C$21/KH$2/'DEPRECATED - DT-Prelim Calcs'!$C$19/'DEPRECATED - DT-Prelim Calcs'!$C$18*3.39*'DEPRECATED - DT-Prelim Calcs'!$C$20</f>
        <v>25.773080821789936</v>
      </c>
      <c r="KO113" s="46">
        <f t="shared" si="176"/>
        <v>0</v>
      </c>
      <c r="KP113" s="57">
        <f>KN112*'DEPRECATED - DT-Prelim Calcs'!$C$11+KP112</f>
        <v>-181.84409971010507</v>
      </c>
      <c r="KQ113" s="57">
        <f>KQ112+0.5*KN113*'DEPRECATED - DT-Prelim Calcs'!$C$11^2+KP113*'DEPRECATED - DT-Prelim Calcs'!$C$11</f>
        <v>-217962.99372494104</v>
      </c>
      <c r="KR113" s="57">
        <f>MIN('Drive Train'!$F$35-KL112*'DEPRECATED - DT-Prelim Calcs'!$C$21*'Drive Train'!$F$39,KR112+KL$2)</f>
        <v>9.2000000000000011</v>
      </c>
      <c r="KS113" s="57">
        <f>'Drive Train'!$F$35-KL113*'DEPRECATED - DT-Prelim Calcs'!$C$21*'Drive Train'!$F$39</f>
        <v>9.2000000000000011</v>
      </c>
      <c r="KT113" s="1">
        <f>IF(KQ113&gt;='Drive Train'!$F$29,1,0)</f>
        <v>0</v>
      </c>
      <c r="KU113" s="57">
        <f>MIN(KK113,'DEPRECATED - DT-Prelim Calcs'!$C$10)*'DEPRECATED - DT-Prelim Calcs'!$C$11*1000/60/60</f>
        <v>103.33333333333333</v>
      </c>
      <c r="KV113" s="63">
        <f>KV112+'DEPRECATED - DT-Prelim Calcs'!$C$11</f>
        <v>436</v>
      </c>
      <c r="KW113" s="2">
        <f>LG113/'Drive Train'!$F$35</f>
        <v>0.72580645161290325</v>
      </c>
      <c r="KX113" s="46">
        <f>LE113*12*60/(PI() * 'Drive Train'!$F$15)/KW$2*KW113</f>
        <v>-333453.82401637867</v>
      </c>
      <c r="KY113" s="2">
        <f>('DEPRECATED - DT-Prelim Calcs'!$C$6*KW113-KX113)/('DEPRECATED - DT-Prelim Calcs'!$C$6*KW113)*'DEPRECATED - DT-Prelim Calcs'!$C$7*KW113</f>
        <v>152.52287382596171</v>
      </c>
      <c r="KZ113" s="57">
        <f>KY113/'DEPRECATED - DT-Prelim Calcs'!$C$7*('DEPRECATED - DT-Prelim Calcs'!$C$8-'DEPRECATED - DT-Prelim Calcs'!$C$9)+'DEPRECATED - DT-Prelim Calcs'!$C$9</f>
        <v>8122.4861874982935</v>
      </c>
      <c r="LA113" s="57">
        <f t="shared" si="122"/>
        <v>56.666666666666664</v>
      </c>
      <c r="LB113" s="2">
        <f t="shared" si="177"/>
        <v>0.99579519204165001</v>
      </c>
      <c r="LC113" s="57">
        <f>LB113*'DEPRECATED - DT-Prelim Calcs'!$C$21/KW$2/'DEPRECATED - DT-Prelim Calcs'!$C$19/'DEPRECATED - DT-Prelim Calcs'!$C$18*3.39*'DEPRECATED - DT-Prelim Calcs'!$C$20</f>
        <v>25.773080821789936</v>
      </c>
      <c r="LD113" s="46">
        <f t="shared" si="178"/>
        <v>0</v>
      </c>
      <c r="LE113" s="57">
        <f>LC112*'DEPRECATED - DT-Prelim Calcs'!$C$11+LE112</f>
        <v>-1122.5877046595433</v>
      </c>
      <c r="LF113" s="57">
        <f>LF112+0.5*LC113*'DEPRECATED - DT-Prelim Calcs'!$C$11^2+LE113*'DEPRECATED - DT-Prelim Calcs'!$C$11</f>
        <v>-225065.47899346444</v>
      </c>
      <c r="LG113" s="57">
        <f>MIN('Drive Train'!$F$35-LA112*'DEPRECATED - DT-Prelim Calcs'!$C$21*'Drive Train'!$F$39,LG112+LA$2)</f>
        <v>9</v>
      </c>
      <c r="LH113" s="57">
        <f>'Drive Train'!$F$35-LA113*'DEPRECATED - DT-Prelim Calcs'!$C$21*'Drive Train'!$F$39</f>
        <v>9</v>
      </c>
      <c r="LI113" s="1">
        <f>IF(LF113&gt;='Drive Train'!$F$29,1,0)</f>
        <v>0</v>
      </c>
      <c r="LJ113" s="57">
        <f>MIN(KZ113,'DEPRECATED - DT-Prelim Calcs'!$C$10)*'DEPRECATED - DT-Prelim Calcs'!$C$11*1000/60/60</f>
        <v>103.33333333333333</v>
      </c>
      <c r="LK113" s="63">
        <f>LK112+'DEPRECATED - DT-Prelim Calcs'!$C$11</f>
        <v>436</v>
      </c>
      <c r="LL113" s="2">
        <f>LV113/'Drive Train'!$F$35</f>
        <v>0.70967741935483875</v>
      </c>
      <c r="LM113" s="46">
        <f>LT113*12*60/(PI() * 'Drive Train'!$F$15)/LL$2*LL113</f>
        <v>-186680.01400572484</v>
      </c>
      <c r="LN113" s="2">
        <f>('DEPRECATED - DT-Prelim Calcs'!$C$6*LL113-LM113)/('DEPRECATED - DT-Prelim Calcs'!$C$6*LL113)*'DEPRECATED - DT-Prelim Calcs'!$C$7*LL113</f>
        <v>86.119109401244941</v>
      </c>
      <c r="LO113" s="57">
        <f>LN113/'DEPRECATED - DT-Prelim Calcs'!$C$7*('DEPRECATED - DT-Prelim Calcs'!$C$8-'DEPRECATED - DT-Prelim Calcs'!$C$9)+'DEPRECATED - DT-Prelim Calcs'!$C$9</f>
        <v>4587.381218331836</v>
      </c>
      <c r="LP113" s="57">
        <f t="shared" si="123"/>
        <v>60</v>
      </c>
      <c r="LQ113" s="2">
        <f t="shared" si="179"/>
        <v>0.99579519204165001</v>
      </c>
      <c r="LR113" s="57">
        <f>LQ113*'DEPRECATED - DT-Prelim Calcs'!$C$21/LL$2/'DEPRECATED - DT-Prelim Calcs'!$C$19/'DEPRECATED - DT-Prelim Calcs'!$C$18*3.39*'DEPRECATED - DT-Prelim Calcs'!$C$20</f>
        <v>25.773080821789936</v>
      </c>
      <c r="LS113" s="46">
        <f t="shared" si="180"/>
        <v>0</v>
      </c>
      <c r="LT113" s="57">
        <f>LR112*'DEPRECATED - DT-Prelim Calcs'!$C$11+LT112</f>
        <v>-642.75023052634447</v>
      </c>
      <c r="LU113" s="57">
        <f>LU112+0.5*LR113*'DEPRECATED - DT-Prelim Calcs'!$C$11^2+LT113*'DEPRECATED - DT-Prelim Calcs'!$C$11</f>
        <v>-215511.68154800669</v>
      </c>
      <c r="LV113" s="57">
        <f>MIN('Drive Train'!$F$35-LP112*'DEPRECATED - DT-Prelim Calcs'!$C$21*'Drive Train'!$F$39,LV112+LP$2)</f>
        <v>8.8000000000000007</v>
      </c>
      <c r="LW113" s="57">
        <f>'Drive Train'!$F$35-LP113*'DEPRECATED - DT-Prelim Calcs'!$C$21*'Drive Train'!$F$39</f>
        <v>8.8000000000000007</v>
      </c>
      <c r="LX113" s="1">
        <f>IF(LU113&gt;='Drive Train'!$F$29,1,0)</f>
        <v>0</v>
      </c>
      <c r="LY113" s="57">
        <f>MIN(LO113,'DEPRECATED - DT-Prelim Calcs'!$C$10)*'DEPRECATED - DT-Prelim Calcs'!$C$11*1000/60/60</f>
        <v>103.33333333333333</v>
      </c>
      <c r="LZ113" s="63">
        <f>LZ112+'DEPRECATED - DT-Prelim Calcs'!$C$11</f>
        <v>436</v>
      </c>
    </row>
    <row r="114" spans="18:338" x14ac:dyDescent="0.2">
      <c r="R114" s="63">
        <f>R113+'DEPRECATED - DT-Prelim Calcs'!$C$11</f>
        <v>440</v>
      </c>
      <c r="S114" s="2">
        <f>AG114/'Drive Train'!$F$35</f>
        <v>0</v>
      </c>
      <c r="T114" s="46">
        <f>AE114*12*60/(PI() * 'Drive Train'!$F$15)/S$2*ABS(S114)</f>
        <v>0</v>
      </c>
      <c r="U114" s="2">
        <f>IF(OR(AD113=1,AND($C$32=Motors!$C$32,'DEPRECATED - DT-Prelim Calcs'!AI113=1)),0,IF(AG114=0,-(V113+$C$9)/($C$8-$C$9)*$C$7,($C$6*S114-T114)/($C$6*S114)*$C$7*S114))</f>
        <v>0</v>
      </c>
      <c r="V114" s="57">
        <f>IF(AND(AD113=1,AI113=1),0,ABS(U114/$C$7*($C$8-$C$9)+$C$9) *'Drive Train'!$AA$49 + V113*(1-'Drive Train'!$AA$49))</f>
        <v>0</v>
      </c>
      <c r="W114" s="57">
        <f t="shared" si="182"/>
        <v>0</v>
      </c>
      <c r="X114" s="2">
        <f>MAX(MIN(IF(AND(AI113=1,AG114&lt;0),-1,1)*(W114-$C$9)/($C$8-$C$9)*$C$7-$C$29*AE114/T$2 -  AI113*$C$29/2,X$2),MAX(X$4:X113)*-1)</f>
        <v>-0.2458281045106315</v>
      </c>
      <c r="Y114" s="57">
        <f t="shared" si="97"/>
        <v>0</v>
      </c>
      <c r="Z114" s="57">
        <f t="shared" si="98"/>
        <v>0</v>
      </c>
      <c r="AA114" s="57">
        <f t="shared" si="99"/>
        <v>0</v>
      </c>
      <c r="AB114" s="57" t="e">
        <f t="shared" si="100"/>
        <v>#N/A</v>
      </c>
      <c r="AC114" s="46">
        <f t="shared" si="124"/>
        <v>1</v>
      </c>
      <c r="AD114" s="1">
        <f t="shared" si="101"/>
        <v>1</v>
      </c>
      <c r="AE114" s="57">
        <f t="shared" si="102"/>
        <v>0</v>
      </c>
      <c r="AF114" s="57" t="e">
        <f t="shared" si="103"/>
        <v>#N/A</v>
      </c>
      <c r="AG114" s="57">
        <f>IF(AI113=0,MIN('Drive Train'!$F$35-W113*$C$21*'Drive Train'!$F$39,AG113+W$2)-$C$3,IF(AE113-1&lt;=0,0,IF($C$32=Motors!$C$30,MAX(ABS(AG112)*-1,AG113-W$2),MAX(0,MAX(AG$4:AG113)*-1,AG113-W$2))))</f>
        <v>0</v>
      </c>
      <c r="AH114" s="57">
        <f>'Drive Train'!$F$35-ABS(W114)*'DEPRECATED - DT-Prelim Calcs'!$C$21*'Drive Train'!$F$39</f>
        <v>12.4</v>
      </c>
      <c r="AI114" s="1">
        <f>IF(AJ114&gt;='Drive Train'!$F$29,1,0)</f>
        <v>1</v>
      </c>
      <c r="AJ114" s="57">
        <f>AJ113+0.5*Y114*'DEPRECATED - DT-Prelim Calcs'!$C$11^2+AE114*'DEPRECATED - DT-Prelim Calcs'!$C$11</f>
        <v>784.33981740885292</v>
      </c>
      <c r="AK114" s="57">
        <f t="shared" si="181"/>
        <v>0</v>
      </c>
      <c r="AL114" s="63">
        <f>AL113+'DEPRECATED - DT-Prelim Calcs'!$C$11</f>
        <v>440</v>
      </c>
      <c r="AM114" s="2">
        <f>AW114/'Drive Train'!$F$35</f>
        <v>0.90171798760118815</v>
      </c>
      <c r="AN114" s="46">
        <f>AU114*12*60/(PI() * 'Drive Train'!$F$15)/AM$2*AM114</f>
        <v>4074.5129711583804</v>
      </c>
      <c r="AO114" s="2">
        <f>('DEPRECATED - DT-Prelim Calcs'!$C$6*AM114-AN114)/('DEPRECATED - DT-Prelim Calcs'!$C$6*AM114)*'DEPRECATED - DT-Prelim Calcs'!$C$7*AM114</f>
        <v>0.33081835002661275</v>
      </c>
      <c r="AP114" s="57">
        <f>AO114/'DEPRECATED - DT-Prelim Calcs'!$C$7*('DEPRECATED - DT-Prelim Calcs'!$C$8-'DEPRECATED - DT-Prelim Calcs'!$C$9)+'DEPRECATED - DT-Prelim Calcs'!$C$9</f>
        <v>20.311615895607641</v>
      </c>
      <c r="AQ114" s="57">
        <f t="shared" si="105"/>
        <v>20.311615895607641</v>
      </c>
      <c r="AR114" s="2">
        <f t="shared" si="125"/>
        <v>-1.402711280462654E-12</v>
      </c>
      <c r="AS114" s="57">
        <f>AR114*'DEPRECATED - DT-Prelim Calcs'!$C$21/AM$2/'DEPRECATED - DT-Prelim Calcs'!$C$19/'DEPRECATED - DT-Prelim Calcs'!$C$18*3.39*'DEPRECATED - DT-Prelim Calcs'!$C$20</f>
        <v>-1.0165356909914397E-11</v>
      </c>
      <c r="AT114" s="46">
        <f t="shared" si="126"/>
        <v>0</v>
      </c>
      <c r="AU114" s="57">
        <f>AS113*'DEPRECATED - DT-Prelim Calcs'!$C$11+AU113</f>
        <v>39.432321268821489</v>
      </c>
      <c r="AV114" s="57">
        <f>AV113+0.5*AS114*'DEPRECATED - DT-Prelim Calcs'!$C$11^2+AU114*'DEPRECATED - DT-Prelim Calcs'!$C$11</f>
        <v>17305.607793635489</v>
      </c>
      <c r="AW114" s="57">
        <f>MIN('Drive Train'!$F$35-AQ113*'DEPRECATED - DT-Prelim Calcs'!$C$21*'Drive Train'!$F$39,AW113+AQ$2)</f>
        <v>11.181303046254733</v>
      </c>
      <c r="AX114" s="57">
        <f>'Drive Train'!$F$35-AQ114*'DEPRECATED - DT-Prelim Calcs'!$C$21*'Drive Train'!$F$39</f>
        <v>11.181303046263542</v>
      </c>
      <c r="AY114" s="1">
        <f>IF(AV114&gt;='Drive Train'!$F$29,1,0)</f>
        <v>1</v>
      </c>
      <c r="AZ114" s="57">
        <f t="shared" si="127"/>
        <v>22.568462106230712</v>
      </c>
      <c r="BA114" s="63">
        <f>BA113+'DEPRECATED - DT-Prelim Calcs'!$C$11</f>
        <v>440</v>
      </c>
      <c r="BB114" s="2">
        <f>BL114/'Drive Train'!$F$35</f>
        <v>0.55000000000000004</v>
      </c>
      <c r="BC114" s="46">
        <f>BJ114*12*60/(PI() * 'Drive Train'!$F$15)/BB$2*BB114</f>
        <v>5574.3989430753227</v>
      </c>
      <c r="BD114" s="2">
        <f>('DEPRECATED - DT-Prelim Calcs'!$C$6*BB114-BC114)/('DEPRECATED - DT-Prelim Calcs'!$C$6*BB114)*'DEPRECATED - DT-Prelim Calcs'!$C$7*BB114</f>
        <v>-1.1950068391766469</v>
      </c>
      <c r="BE114" s="57">
        <f>BD114/'DEPRECATED - DT-Prelim Calcs'!$C$7*('DEPRECATED - DT-Prelim Calcs'!$C$8-'DEPRECATED - DT-Prelim Calcs'!$C$9)+'DEPRECATED - DT-Prelim Calcs'!$C$9</f>
        <v>-60.917998948698667</v>
      </c>
      <c r="BF114" s="57">
        <f t="shared" si="106"/>
        <v>-60.917998948698667</v>
      </c>
      <c r="BG114" s="2">
        <f t="shared" si="128"/>
        <v>-1.9370342982097002</v>
      </c>
      <c r="BH114" s="57">
        <f>BG114*'DEPRECATED - DT-Prelim Calcs'!$C$21/BB$2/'DEPRECATED - DT-Prelim Calcs'!$C$19/'DEPRECATED - DT-Prelim Calcs'!$C$18*3.39*'DEPRECATED - DT-Prelim Calcs'!$C$20</f>
        <v>-20.276476817903372</v>
      </c>
      <c r="BI114" s="46">
        <f t="shared" si="129"/>
        <v>1</v>
      </c>
      <c r="BJ114" s="57">
        <f>BH113*'DEPRECATED - DT-Prelim Calcs'!$C$11+BJ113</f>
        <v>61.232485201902591</v>
      </c>
      <c r="BK114" s="57">
        <f>BK113+0.5*BH114*'DEPRECATED - DT-Prelim Calcs'!$C$11^2+BJ114*'DEPRECATED - DT-Prelim Calcs'!$C$11</f>
        <v>9133.1110285358809</v>
      </c>
      <c r="BL114" s="57">
        <f>MIN('Drive Train'!$F$35-BF113*'DEPRECATED - DT-Prelim Calcs'!$C$21*'Drive Train'!$F$39,BL113+BF$2)</f>
        <v>6.82</v>
      </c>
      <c r="BM114" s="57">
        <f>'Drive Train'!$F$35-BF114*'DEPRECATED - DT-Prelim Calcs'!$C$21*'Drive Train'!$F$39</f>
        <v>16.055079936921921</v>
      </c>
      <c r="BN114" s="1">
        <f>IF(BK114&gt;='Drive Train'!$F$29,1,0)</f>
        <v>1</v>
      </c>
      <c r="BO114" s="57">
        <f t="shared" si="130"/>
        <v>-67.686665498554078</v>
      </c>
      <c r="BP114" s="63">
        <f>BP113+'DEPRECATED - DT-Prelim Calcs'!$C$11</f>
        <v>440</v>
      </c>
      <c r="BQ114" s="2">
        <f>CA114/'Drive Train'!$F$35</f>
        <v>0.55000000000000004</v>
      </c>
      <c r="BR114" s="46">
        <f>BY114*12*60/(PI() * 'Drive Train'!$F$15)/BQ$2*BQ114</f>
        <v>10954.919263636828</v>
      </c>
      <c r="BS114" s="2">
        <f>('DEPRECATED - DT-Prelim Calcs'!$C$6*BQ114-BR114)/('DEPRECATED - DT-Prelim Calcs'!$C$6*BQ114)*'DEPRECATED - DT-Prelim Calcs'!$C$7*BQ114</f>
        <v>-3.6278499859971398</v>
      </c>
      <c r="BT114" s="57">
        <f>BS114/'DEPRECATED - DT-Prelim Calcs'!$C$7*('DEPRECATED - DT-Prelim Calcs'!$C$8-'DEPRECATED - DT-Prelim Calcs'!$C$9)+'DEPRECATED - DT-Prelim Calcs'!$C$9</f>
        <v>-190.4340884661548</v>
      </c>
      <c r="BU114" s="57">
        <f t="shared" si="107"/>
        <v>-190.4340884661548</v>
      </c>
      <c r="BV114" s="2">
        <f t="shared" si="131"/>
        <v>-5.0860970522941393</v>
      </c>
      <c r="BW114" s="57">
        <f>BV114*'DEPRECATED - DT-Prelim Calcs'!$C$21/BQ$2/'DEPRECATED - DT-Prelim Calcs'!$C$19/'DEPRECATED - DT-Prelim Calcs'!$C$18*3.39*'DEPRECATED - DT-Prelim Calcs'!$C$20</f>
        <v>-69.621823986922081</v>
      </c>
      <c r="BX114" s="46">
        <f t="shared" si="132"/>
        <v>1</v>
      </c>
      <c r="BY114" s="57">
        <f>BW113*'DEPRECATED - DT-Prelim Calcs'!$C$11+BY113</f>
        <v>92.021106629173147</v>
      </c>
      <c r="BZ114" s="57">
        <f>BZ113+0.5*BW114*'DEPRECATED - DT-Prelim Calcs'!$C$11^2+BY114*'DEPRECATED - DT-Prelim Calcs'!$C$11</f>
        <v>-9885.5114703999534</v>
      </c>
      <c r="CA114" s="57">
        <f>MIN('Drive Train'!$F$35-BU113*'DEPRECATED - DT-Prelim Calcs'!$C$21*'Drive Train'!$F$39,CA113+BU$2)</f>
        <v>6.82</v>
      </c>
      <c r="CB114" s="57">
        <f>'Drive Train'!$F$35-BU114*'DEPRECATED - DT-Prelim Calcs'!$C$21*'Drive Train'!$F$39</f>
        <v>23.826045307969288</v>
      </c>
      <c r="CC114" s="1">
        <f>IF(BZ114&gt;='Drive Train'!$F$29,1,0)</f>
        <v>0</v>
      </c>
      <c r="CD114" s="57">
        <f t="shared" si="133"/>
        <v>-211.59343162906092</v>
      </c>
      <c r="CE114" s="63">
        <f>CE113+'DEPRECATED - DT-Prelim Calcs'!$C$11</f>
        <v>440</v>
      </c>
      <c r="CF114" s="2">
        <f>CP114/'Drive Train'!$F$35</f>
        <v>0.55000000000000004</v>
      </c>
      <c r="CG114" s="46">
        <f>CN114*12*60/(PI() * 'Drive Train'!$F$15)/CF$2*CF114</f>
        <v>6297.9372135707426</v>
      </c>
      <c r="CH114" s="2">
        <f>('DEPRECATED - DT-Prelim Calcs'!$C$6*CF114-CG114)/('DEPRECATED - DT-Prelim Calcs'!$C$6*CF114)*'DEPRECATED - DT-Prelim Calcs'!$C$7*CF114</f>
        <v>-1.5221601659860202</v>
      </c>
      <c r="CI114" s="57">
        <f>CH114/'DEPRECATED - DT-Prelim Calcs'!$C$7*('DEPRECATED - DT-Prelim Calcs'!$C$8-'DEPRECATED - DT-Prelim Calcs'!$C$9)+'DEPRECATED - DT-Prelim Calcs'!$C$9</f>
        <v>-78.334501782575259</v>
      </c>
      <c r="CJ114" s="57">
        <f t="shared" si="108"/>
        <v>-78.334501782575259</v>
      </c>
      <c r="CK114" s="2">
        <f t="shared" si="134"/>
        <v>-2.3605002983407095</v>
      </c>
      <c r="CL114" s="57">
        <f>CK114*'DEPRECATED - DT-Prelim Calcs'!$C$21/CF$2/'DEPRECATED - DT-Prelim Calcs'!$C$19/'DEPRECATED - DT-Prelim Calcs'!$C$18*3.39*'DEPRECATED - DT-Prelim Calcs'!$C$20</f>
        <v>-39.914912990207718</v>
      </c>
      <c r="CM114" s="46">
        <f t="shared" si="135"/>
        <v>1</v>
      </c>
      <c r="CN114" s="57">
        <f>CL113*'DEPRECATED - DT-Prelim Calcs'!$C$11+CN113</f>
        <v>42.825872906761077</v>
      </c>
      <c r="CO114" s="57">
        <f>CO113+0.5*CL114*'DEPRECATED - DT-Prelim Calcs'!$C$11^2+CN114*'DEPRECATED - DT-Prelim Calcs'!$C$11</f>
        <v>-37023.857053026302</v>
      </c>
      <c r="CP114" s="57">
        <f>MIN('Drive Train'!$F$35-CJ113*'DEPRECATED - DT-Prelim Calcs'!$C$21*'Drive Train'!$F$39,CP113+CJ$2)</f>
        <v>6.82</v>
      </c>
      <c r="CQ114" s="57">
        <f>'Drive Train'!$F$35-CJ114*'DEPRECATED - DT-Prelim Calcs'!$C$21*'Drive Train'!$F$39</f>
        <v>17.100070106954515</v>
      </c>
      <c r="CR114" s="1">
        <f>IF(CO114&gt;='Drive Train'!$F$29,1,0)</f>
        <v>0</v>
      </c>
      <c r="CS114" s="57">
        <f t="shared" si="136"/>
        <v>-87.03833531397251</v>
      </c>
      <c r="CT114" s="63">
        <f>CT113+'DEPRECATED - DT-Prelim Calcs'!$C$11</f>
        <v>440</v>
      </c>
      <c r="CU114" s="2">
        <f>DE114/'Drive Train'!$F$35</f>
        <v>2.8170148245498146</v>
      </c>
      <c r="CV114" s="46">
        <f>DC114*12*60/(PI() * 'Drive Train'!$F$15)/CU$2*CU114</f>
        <v>-591850.75371785602</v>
      </c>
      <c r="CW114" s="2">
        <f>('DEPRECATED - DT-Prelim Calcs'!$C$6*CU114-CV114)/('DEPRECATED - DT-Prelim Calcs'!$C$6*CU114)*'DEPRECATED - DT-Prelim Calcs'!$C$7*CU114</f>
        <v>274.39882119809062</v>
      </c>
      <c r="CX114" s="57">
        <f>CW114/'DEPRECATED - DT-Prelim Calcs'!$C$7*('DEPRECATED - DT-Prelim Calcs'!$C$8-'DEPRECATED - DT-Prelim Calcs'!$C$9)+'DEPRECATED - DT-Prelim Calcs'!$C$9</f>
        <v>14610.736829757272</v>
      </c>
      <c r="CY114" s="57">
        <f t="shared" si="109"/>
        <v>93</v>
      </c>
      <c r="CZ114" s="2">
        <f t="shared" si="137"/>
        <v>1.2803081040535502</v>
      </c>
      <c r="DA114" s="57">
        <f>CZ114*'DEPRECATED - DT-Prelim Calcs'!$C$21/CU$2/'DEPRECATED - DT-Prelim Calcs'!$C$19/'DEPRECATED - DT-Prelim Calcs'!$C$18*3.39*'DEPRECATED - DT-Prelim Calcs'!$C$20</f>
        <v>25.773080821789936</v>
      </c>
      <c r="DB114" s="46">
        <f t="shared" si="138"/>
        <v>0</v>
      </c>
      <c r="DC114" s="57">
        <f>DA113*'DEPRECATED - DT-Prelim Calcs'!$C$11+DC113</f>
        <v>-660.04408769795555</v>
      </c>
      <c r="DD114" s="57">
        <f>DD113+0.5*DA114*'DEPRECATED - DT-Prelim Calcs'!$C$11^2+DC114*'DEPRECATED - DT-Prelim Calcs'!$C$11</f>
        <v>-74544.831009877598</v>
      </c>
      <c r="DE114" s="57">
        <f>MIN('Drive Train'!$F$35-CY113*'DEPRECATED - DT-Prelim Calcs'!$C$21*'Drive Train'!$F$39,DE113+CY$2)</f>
        <v>34.930983824417702</v>
      </c>
      <c r="DF114" s="57">
        <f>'Drive Train'!$F$35-CY114*'DEPRECATED - DT-Prelim Calcs'!$C$21*'Drive Train'!$F$39</f>
        <v>6.82</v>
      </c>
      <c r="DG114" s="1">
        <f>IF(DD114&gt;='Drive Train'!$F$29,1,0)</f>
        <v>0</v>
      </c>
      <c r="DH114" s="57">
        <f t="shared" si="139"/>
        <v>103.33333333333333</v>
      </c>
      <c r="DI114" s="63">
        <f>DI113+'DEPRECATED - DT-Prelim Calcs'!$C$11</f>
        <v>440</v>
      </c>
      <c r="DJ114" s="2">
        <f>DT114/'Drive Train'!$F$35</f>
        <v>0.93867487937830996</v>
      </c>
      <c r="DK114" s="46">
        <f>DR114*12*60/(PI() * 'Drive Train'!$F$15)/DJ$2*DJ114</f>
        <v>-486.17586705981557</v>
      </c>
      <c r="DL114" s="2">
        <f>('DEPRECATED - DT-Prelim Calcs'!$C$6*DJ114-DK114)/('DEPRECATED - DT-Prelim Calcs'!$C$6*DJ114)*'DEPRECATED - DT-Prelim Calcs'!$C$7*DJ114</f>
        <v>2.4820345717996926</v>
      </c>
      <c r="DM114" s="57">
        <f>DL114/'DEPRECATED - DT-Prelim Calcs'!$C$7*('DEPRECATED - DT-Prelim Calcs'!$C$8-'DEPRECATED - DT-Prelim Calcs'!$C$9)+'DEPRECATED - DT-Prelim Calcs'!$C$9</f>
        <v>134.83486952775957</v>
      </c>
      <c r="DN114" s="57">
        <f t="shared" si="110"/>
        <v>93</v>
      </c>
      <c r="DO114" s="2">
        <f t="shared" si="140"/>
        <v>1.1037138828047846</v>
      </c>
      <c r="DP114" s="57">
        <f>DO114*'DEPRECATED - DT-Prelim Calcs'!$C$21/DJ$2/'DEPRECATED - DT-Prelim Calcs'!$C$19/'DEPRECATED - DT-Prelim Calcs'!$C$18*3.39*'DEPRECATED - DT-Prelim Calcs'!$C$20</f>
        <v>25.773080821789936</v>
      </c>
      <c r="DQ114" s="46">
        <f t="shared" si="141"/>
        <v>0</v>
      </c>
      <c r="DR114" s="57">
        <f>DP113*'DEPRECATED - DT-Prelim Calcs'!$C$11+DR113</f>
        <v>-1.4027170806406009</v>
      </c>
      <c r="DS114" s="57">
        <f>DS113+0.5*DP114*'DEPRECATED - DT-Prelim Calcs'!$C$11^2+DR114*'DEPRECATED - DT-Prelim Calcs'!$C$11</f>
        <v>-114599.95147742734</v>
      </c>
      <c r="DT114" s="57">
        <f>MIN('Drive Train'!$F$35-DN113*'DEPRECATED - DT-Prelim Calcs'!$C$21*'Drive Train'!$F$39,DT113+DN$2)</f>
        <v>11.639568504291043</v>
      </c>
      <c r="DU114" s="57">
        <f>'Drive Train'!$F$35-DN114*'DEPRECATED - DT-Prelim Calcs'!$C$21*'Drive Train'!$F$39</f>
        <v>6.82</v>
      </c>
      <c r="DV114" s="1">
        <f>IF(DS114&gt;='Drive Train'!$F$29,1,0)</f>
        <v>0</v>
      </c>
      <c r="DW114" s="57">
        <f t="shared" si="142"/>
        <v>103.33333333333333</v>
      </c>
      <c r="DX114" s="63">
        <f>DX113+'DEPRECATED - DT-Prelim Calcs'!$C$11</f>
        <v>440</v>
      </c>
      <c r="DY114" s="2">
        <f>EI114/'Drive Train'!$F$35</f>
        <v>0.55000000000000004</v>
      </c>
      <c r="DZ114" s="46">
        <f>EG114*12*60/(PI() * 'Drive Train'!$F$15)/DY$2*DY114</f>
        <v>-67940.037819339603</v>
      </c>
      <c r="EA114" s="2">
        <f>('DEPRECATED - DT-Prelim Calcs'!$C$6*DY114-DZ114)/('DEPRECATED - DT-Prelim Calcs'!$C$6*DY114)*'DEPRECATED - DT-Prelim Calcs'!$C$7*DY114</f>
        <v>32.045104342328038</v>
      </c>
      <c r="EB114" s="57">
        <f>EA114/'DEPRECATED - DT-Prelim Calcs'!$C$7*('DEPRECATED - DT-Prelim Calcs'!$C$8-'DEPRECATED - DT-Prelim Calcs'!$C$9)+'DEPRECATED - DT-Prelim Calcs'!$C$9</f>
        <v>1708.6696627056795</v>
      </c>
      <c r="EC114" s="57">
        <f t="shared" si="111"/>
        <v>93</v>
      </c>
      <c r="ED114" s="2">
        <f t="shared" si="143"/>
        <v>0.96993038185874991</v>
      </c>
      <c r="EE114" s="57">
        <f>ED114*'DEPRECATED - DT-Prelim Calcs'!$C$21/DY$2/'DEPRECATED - DT-Prelim Calcs'!$C$19/'DEPRECATED - DT-Prelim Calcs'!$C$18*3.39*'DEPRECATED - DT-Prelim Calcs'!$C$20</f>
        <v>25.773080821789936</v>
      </c>
      <c r="EF114" s="46">
        <f t="shared" si="144"/>
        <v>0</v>
      </c>
      <c r="EG114" s="57">
        <f>EE113*'DEPRECATED - DT-Prelim Calcs'!$C$11+EG113</f>
        <v>-293.99438525874655</v>
      </c>
      <c r="EH114" s="57">
        <f>EH113+0.5*EE114*'DEPRECATED - DT-Prelim Calcs'!$C$11^2+EG114*'DEPRECATED - DT-Prelim Calcs'!$C$11</f>
        <v>-212358.36518941616</v>
      </c>
      <c r="EI114" s="57">
        <f>MIN('Drive Train'!$F$35-EC113*'DEPRECATED - DT-Prelim Calcs'!$C$21*'Drive Train'!$F$39,EI113+EC$2)</f>
        <v>6.82</v>
      </c>
      <c r="EJ114" s="57">
        <f>'Drive Train'!$F$35-EC114*'DEPRECATED - DT-Prelim Calcs'!$C$21*'Drive Train'!$F$39</f>
        <v>6.82</v>
      </c>
      <c r="EK114" s="1">
        <f>IF(EH114&gt;='Drive Train'!$F$29,1,0)</f>
        <v>0</v>
      </c>
      <c r="EL114" s="57">
        <f t="shared" si="145"/>
        <v>103.33333333333333</v>
      </c>
      <c r="EM114" s="63">
        <f>EM113+'DEPRECATED - DT-Prelim Calcs'!$C$11</f>
        <v>440</v>
      </c>
      <c r="EN114" s="2">
        <f>EX114/'Drive Train'!$F$35</f>
        <v>0.55000000000000004</v>
      </c>
      <c r="EO114" s="46">
        <f>EV114*12*60/(PI() * 'Drive Train'!$F$15)/EN$2*EN114</f>
        <v>-160821.71796854999</v>
      </c>
      <c r="EP114" s="2">
        <f>('DEPRECATED - DT-Prelim Calcs'!$C$6*EN114-EO114)/('DEPRECATED - DT-Prelim Calcs'!$C$6*EN114)*'DEPRECATED - DT-Prelim Calcs'!$C$7*EN114</f>
        <v>74.042261783152995</v>
      </c>
      <c r="EQ114" s="57">
        <f>EP114/'DEPRECATED - DT-Prelim Calcs'!$C$7*('DEPRECATED - DT-Prelim Calcs'!$C$8-'DEPRECATED - DT-Prelim Calcs'!$C$9)+'DEPRECATED - DT-Prelim Calcs'!$C$9</f>
        <v>3944.4519447213816</v>
      </c>
      <c r="ER114" s="57">
        <f t="shared" si="112"/>
        <v>93</v>
      </c>
      <c r="ES114" s="2">
        <f t="shared" si="146"/>
        <v>0.86507304327942547</v>
      </c>
      <c r="ET114" s="57">
        <f>ES114*'DEPRECATED - DT-Prelim Calcs'!$C$21/EN$2/'DEPRECATED - DT-Prelim Calcs'!$C$19/'DEPRECATED - DT-Prelim Calcs'!$C$18*3.39*'DEPRECATED - DT-Prelim Calcs'!$C$20</f>
        <v>25.773080821789936</v>
      </c>
      <c r="EU114" s="46">
        <f t="shared" si="147"/>
        <v>0</v>
      </c>
      <c r="EV114" s="57">
        <f>ET113*'DEPRECATED - DT-Prelim Calcs'!$C$11+EV113</f>
        <v>-620.6834492723417</v>
      </c>
      <c r="EW114" s="57">
        <f>EW113+0.5*ET114*'DEPRECATED - DT-Prelim Calcs'!$C$11^2+EV114*'DEPRECATED - DT-Prelim Calcs'!$C$11</f>
        <v>-254498.96871931176</v>
      </c>
      <c r="EX114" s="57">
        <f>MIN('Drive Train'!$F$35-ER113*'DEPRECATED - DT-Prelim Calcs'!$C$21*'Drive Train'!$F$39,EX113+ER$2)</f>
        <v>6.82</v>
      </c>
      <c r="EY114" s="57">
        <f>'Drive Train'!$F$35-ER114*'DEPRECATED - DT-Prelim Calcs'!$C$21*'Drive Train'!$F$39</f>
        <v>6.82</v>
      </c>
      <c r="EZ114" s="1">
        <f>IF(EW114&gt;='Drive Train'!$F$29,1,0)</f>
        <v>0</v>
      </c>
      <c r="FA114" s="57">
        <f t="shared" si="148"/>
        <v>103.33333333333333</v>
      </c>
      <c r="FB114" s="63">
        <f>FB113+'DEPRECATED - DT-Prelim Calcs'!$C$11</f>
        <v>440</v>
      </c>
      <c r="FC114" s="2">
        <f>FM114/'Drive Train'!$F$35</f>
        <v>0.55000000000000004</v>
      </c>
      <c r="FD114" s="46">
        <f>FK114*12*60/(PI() * 'Drive Train'!$F$15)/FC$2*FC114</f>
        <v>1999.2161910000166</v>
      </c>
      <c r="FE114" s="2">
        <f>('DEPRECATED - DT-Prelim Calcs'!$C$6*FC114-FD114)/('DEPRECATED - DT-Prelim Calcs'!$C$6*FC114)*'DEPRECATED - DT-Prelim Calcs'!$C$7*FC114</f>
        <v>0.42153920819699081</v>
      </c>
      <c r="FF114" s="57">
        <f>FE114/'DEPRECATED - DT-Prelim Calcs'!$C$7*('DEPRECATED - DT-Prelim Calcs'!$C$8-'DEPRECATED - DT-Prelim Calcs'!$C$9)+'DEPRECATED - DT-Prelim Calcs'!$C$9</f>
        <v>25.141278179117808</v>
      </c>
      <c r="FG114" s="57">
        <f t="shared" si="113"/>
        <v>25.141278179117808</v>
      </c>
      <c r="FH114" s="2">
        <f t="shared" si="149"/>
        <v>0.15541664943963907</v>
      </c>
      <c r="FI114" s="57">
        <f>FH114*'DEPRECATED - DT-Prelim Calcs'!$C$21/FC$2/'DEPRECATED - DT-Prelim Calcs'!$C$19/'DEPRECATED - DT-Prelim Calcs'!$C$18*3.39*'DEPRECATED - DT-Prelim Calcs'!$C$20</f>
        <v>5.130896228165251</v>
      </c>
      <c r="FJ114" s="46">
        <f t="shared" si="150"/>
        <v>0</v>
      </c>
      <c r="FK114" s="57">
        <f>FI113*'DEPRECATED - DT-Prelim Calcs'!$C$11+FK113</f>
        <v>6.9631074263674293</v>
      </c>
      <c r="FL114" s="57">
        <f>FL113+0.5*FI114*'DEPRECATED - DT-Prelim Calcs'!$C$11^2+FK114*'DEPRECATED - DT-Prelim Calcs'!$C$11</f>
        <v>-380955.09860929998</v>
      </c>
      <c r="FM114" s="57">
        <f>MIN('Drive Train'!$F$35-FG113*'DEPRECATED - DT-Prelim Calcs'!$C$21*'Drive Train'!$F$39,FM113+FG$2)</f>
        <v>6.82</v>
      </c>
      <c r="FN114" s="57">
        <f>'Drive Train'!$F$35-FG114*'DEPRECATED - DT-Prelim Calcs'!$C$21*'Drive Train'!$F$39</f>
        <v>10.891523309252932</v>
      </c>
      <c r="FO114" s="1">
        <f>IF(FL114&gt;='Drive Train'!$F$29,1,0)</f>
        <v>0</v>
      </c>
      <c r="FP114" s="57">
        <f t="shared" si="151"/>
        <v>27.93475353235312</v>
      </c>
      <c r="FQ114" s="63">
        <f>FQ113+'DEPRECATED - DT-Prelim Calcs'!$C$11</f>
        <v>440</v>
      </c>
      <c r="FR114" s="2">
        <f>GB114/'Drive Train'!$F$35</f>
        <v>0.55000000000000004</v>
      </c>
      <c r="FS114" s="46">
        <f>FZ114*12*60/(PI() * 'Drive Train'!$F$15)/FR$2*FR114</f>
        <v>-273501.81755797216</v>
      </c>
      <c r="FT114" s="2">
        <f>('DEPRECATED - DT-Prelim Calcs'!$C$6*FR114-FS114)/('DEPRECATED - DT-Prelim Calcs'!$C$6*FR114)*'DEPRECATED - DT-Prelim Calcs'!$C$7*FR114</f>
        <v>124.99142501214126</v>
      </c>
      <c r="FU114" s="57">
        <f>FT114/'DEPRECATED - DT-Prelim Calcs'!$C$7*('DEPRECATED - DT-Prelim Calcs'!$C$8-'DEPRECATED - DT-Prelim Calcs'!$C$9)+'DEPRECATED - DT-Prelim Calcs'!$C$9</f>
        <v>6656.8078128870229</v>
      </c>
      <c r="FV114" s="57">
        <f t="shared" si="114"/>
        <v>93</v>
      </c>
      <c r="FW114" s="2">
        <f t="shared" si="152"/>
        <v>0.7112822800297498</v>
      </c>
      <c r="FX114" s="57">
        <f>FW114*'DEPRECATED - DT-Prelim Calcs'!$C$21/FR$2/'DEPRECATED - DT-Prelim Calcs'!$C$19/'DEPRECATED - DT-Prelim Calcs'!$C$18*3.39*'DEPRECATED - DT-Prelim Calcs'!$C$20</f>
        <v>25.773080821789936</v>
      </c>
      <c r="FY114" s="46">
        <f t="shared" si="153"/>
        <v>0</v>
      </c>
      <c r="FZ114" s="57">
        <f>FX113*'DEPRECATED - DT-Prelim Calcs'!$C$11+FZ113</f>
        <v>-867.91040483189977</v>
      </c>
      <c r="GA114" s="57">
        <f>GA113+0.5*FX114*'DEPRECATED - DT-Prelim Calcs'!$C$11^2+FZ114*'DEPRECATED - DT-Prelim Calcs'!$C$11</f>
        <v>-419804.32495973172</v>
      </c>
      <c r="GB114" s="57">
        <f>MIN('Drive Train'!$F$35-FV113*'DEPRECATED - DT-Prelim Calcs'!$C$21*'Drive Train'!$F$39,GB113+FV$2)</f>
        <v>6.82</v>
      </c>
      <c r="GC114" s="57">
        <f>'Drive Train'!$F$35-FV114*'DEPRECATED - DT-Prelim Calcs'!$C$21*'Drive Train'!$F$39</f>
        <v>6.82</v>
      </c>
      <c r="GD114" s="1">
        <f>IF(GA114&gt;='Drive Train'!$F$29,1,0)</f>
        <v>0</v>
      </c>
      <c r="GE114" s="57">
        <f t="shared" si="154"/>
        <v>103.33333333333333</v>
      </c>
      <c r="GF114" s="63">
        <f>GF113+'DEPRECATED - DT-Prelim Calcs'!$C$11</f>
        <v>440</v>
      </c>
      <c r="GG114" s="2">
        <f>GQ114/'Drive Train'!$F$35</f>
        <v>0.85483870967741948</v>
      </c>
      <c r="GH114" s="46">
        <f>GO114*12*60/(PI() * 'Drive Train'!$F$15)/GG$2*GG114</f>
        <v>15598.896069247434</v>
      </c>
      <c r="GI114" s="2">
        <f>('DEPRECATED - DT-Prelim Calcs'!$C$6*GG114-GH114)/('DEPRECATED - DT-Prelim Calcs'!$C$6*GG114)*'DEPRECATED - DT-Prelim Calcs'!$C$7*GG114</f>
        <v>-4.9929980955847961</v>
      </c>
      <c r="GJ114" s="57">
        <f>GI114/'DEPRECATED - DT-Prelim Calcs'!$C$7*('DEPRECATED - DT-Prelim Calcs'!$C$8-'DEPRECATED - DT-Prelim Calcs'!$C$9)+'DEPRECATED - DT-Prelim Calcs'!$C$9</f>
        <v>-263.1098156280205</v>
      </c>
      <c r="GK114" s="57">
        <f t="shared" si="155"/>
        <v>-263.1098156280205</v>
      </c>
      <c r="GL114" s="2">
        <f t="shared" si="156"/>
        <v>-6.3289607071239846</v>
      </c>
      <c r="GM114" s="57">
        <f>GL114*'DEPRECATED - DT-Prelim Calcs'!$C$21/GG$2/'DEPRECATED - DT-Prelim Calcs'!$C$19/'DEPRECATED - DT-Prelim Calcs'!$C$18*3.39*'DEPRECATED - DT-Prelim Calcs'!$C$20</f>
        <v>-163.80558685788145</v>
      </c>
      <c r="GN114" s="46">
        <f t="shared" si="157"/>
        <v>1</v>
      </c>
      <c r="GO114" s="57">
        <f>GM113*'DEPRECATED - DT-Prelim Calcs'!$C$11+GO113</f>
        <v>44.587701773882934</v>
      </c>
      <c r="GP114" s="57">
        <f>GP113+0.5*GM114*'DEPRECATED - DT-Prelim Calcs'!$C$11^2+GO114*'DEPRECATED - DT-Prelim Calcs'!$C$11</f>
        <v>-197814.68649783917</v>
      </c>
      <c r="GQ114" s="57">
        <f>MIN('Drive Train'!$F$35-GK113*'DEPRECATED - DT-Prelim Calcs'!$C$21*'Drive Train'!$F$39,GQ113+GK$2)</f>
        <v>10.600000000000001</v>
      </c>
      <c r="GR114" s="57">
        <f>'Drive Train'!$F$35-GK114*'DEPRECATED - DT-Prelim Calcs'!$C$21*'Drive Train'!$F$39</f>
        <v>28.186588937681229</v>
      </c>
      <c r="GS114" s="1">
        <f>IF(GP114&gt;='Drive Train'!$F$29,1,0)</f>
        <v>0</v>
      </c>
      <c r="GT114" s="57">
        <f t="shared" si="158"/>
        <v>-292.34423958668947</v>
      </c>
      <c r="GU114" s="63">
        <f>GU113+'DEPRECATED - DT-Prelim Calcs'!$C$11</f>
        <v>440</v>
      </c>
      <c r="GV114" s="2">
        <f>HF114/'Drive Train'!$F$35</f>
        <v>0.83870967741935498</v>
      </c>
      <c r="GW114" s="46">
        <f>HD114*12*60/(PI() * 'Drive Train'!$F$15)/GV$2*GV114</f>
        <v>-133069.44384331434</v>
      </c>
      <c r="GX114" s="2">
        <f>('DEPRECATED - DT-Prelim Calcs'!$C$6*GV114-GW114)/('DEPRECATED - DT-Prelim Calcs'!$C$6*GV114)*'DEPRECATED - DT-Prelim Calcs'!$C$7*GV114</f>
        <v>62.189650484379435</v>
      </c>
      <c r="GY114" s="57">
        <f>GX114/'DEPRECATED - DT-Prelim Calcs'!$C$7*('DEPRECATED - DT-Prelim Calcs'!$C$8-'DEPRECATED - DT-Prelim Calcs'!$C$9)+'DEPRECATED - DT-Prelim Calcs'!$C$9</f>
        <v>3313.4602311808635</v>
      </c>
      <c r="GZ114" s="57">
        <f t="shared" si="115"/>
        <v>33.333333333333314</v>
      </c>
      <c r="HA114" s="2">
        <f t="shared" si="159"/>
        <v>0.99579519204165001</v>
      </c>
      <c r="HB114" s="57">
        <f>HA114*'DEPRECATED - DT-Prelim Calcs'!$C$21/GV$2/'DEPRECATED - DT-Prelim Calcs'!$C$19/'DEPRECATED - DT-Prelim Calcs'!$C$18*3.39*'DEPRECATED - DT-Prelim Calcs'!$C$20</f>
        <v>25.773080821789936</v>
      </c>
      <c r="HC114" s="46">
        <f t="shared" si="160"/>
        <v>0</v>
      </c>
      <c r="HD114" s="57">
        <f>HB113*'DEPRECATED - DT-Prelim Calcs'!$C$11+HD113</f>
        <v>-387.67883427952813</v>
      </c>
      <c r="HE114" s="57">
        <f>HE113+0.5*HB114*'DEPRECATED - DT-Prelim Calcs'!$C$11^2+HD114*'DEPRECATED - DT-Prelim Calcs'!$C$11</f>
        <v>-202668.58420456998</v>
      </c>
      <c r="HF114" s="57">
        <f>MIN('Drive Train'!$F$35-GZ113*'DEPRECATED - DT-Prelim Calcs'!$C$21*'Drive Train'!$F$39,HF113+GZ$2)</f>
        <v>10.400000000000002</v>
      </c>
      <c r="HG114" s="57">
        <f>'Drive Train'!$F$35-GZ114*'DEPRECATED - DT-Prelim Calcs'!$C$21*'Drive Train'!$F$39</f>
        <v>10.400000000000002</v>
      </c>
      <c r="HH114" s="1">
        <f>IF(HE114&gt;='Drive Train'!$F$29,1,0)</f>
        <v>0</v>
      </c>
      <c r="HI114" s="57">
        <f t="shared" si="161"/>
        <v>37.037037037037017</v>
      </c>
      <c r="HJ114" s="63">
        <f>HJ113+'DEPRECATED - DT-Prelim Calcs'!$C$11</f>
        <v>440</v>
      </c>
      <c r="HK114" s="2">
        <f>HU114/'Drive Train'!$F$35</f>
        <v>0.82258064516129037</v>
      </c>
      <c r="HL114" s="46">
        <f>HS114*12*60/(PI() * 'Drive Train'!$F$15)/HK$2*HK114</f>
        <v>-159624.88424913227</v>
      </c>
      <c r="HM114" s="2">
        <f>('DEPRECATED - DT-Prelim Calcs'!$C$6*HK114-HL114)/('DEPRECATED - DT-Prelim Calcs'!$C$6*HK114)*'DEPRECATED - DT-Prelim Calcs'!$C$7*HK114</f>
        <v>74.158023677617081</v>
      </c>
      <c r="HN114" s="57">
        <f>HM114/'DEPRECATED - DT-Prelim Calcs'!$C$7*('DEPRECATED - DT-Prelim Calcs'!$C$8-'DEPRECATED - DT-Prelim Calcs'!$C$9)+'DEPRECATED - DT-Prelim Calcs'!$C$9</f>
        <v>3950.6147044972081</v>
      </c>
      <c r="HO114" s="57">
        <f t="shared" si="116"/>
        <v>36.66666666666665</v>
      </c>
      <c r="HP114" s="2">
        <f t="shared" si="162"/>
        <v>0.99579519204165001</v>
      </c>
      <c r="HQ114" s="57">
        <f>HP114*'DEPRECATED - DT-Prelim Calcs'!$C$21/HK$2/'DEPRECATED - DT-Prelim Calcs'!$C$19/'DEPRECATED - DT-Prelim Calcs'!$C$18*3.39*'DEPRECATED - DT-Prelim Calcs'!$C$20</f>
        <v>25.773080821789936</v>
      </c>
      <c r="HR114" s="46">
        <f t="shared" si="163"/>
        <v>0</v>
      </c>
      <c r="HS114" s="57">
        <f>HQ113*'DEPRECATED - DT-Prelim Calcs'!$C$11+HS113</f>
        <v>-474.16283625325195</v>
      </c>
      <c r="HT114" s="57">
        <f>HT113+0.5*HQ114*'DEPRECATED - DT-Prelim Calcs'!$C$11^2+HS114*'DEPRECATED - DT-Prelim Calcs'!$C$11</f>
        <v>-194791.07165590712</v>
      </c>
      <c r="HU114" s="57">
        <f>MIN('Drive Train'!$F$35-HO113*'DEPRECATED - DT-Prelim Calcs'!$C$21*'Drive Train'!$F$39,HU113+HO$2)</f>
        <v>10.200000000000001</v>
      </c>
      <c r="HV114" s="57">
        <f>'Drive Train'!$F$35-HO114*'DEPRECATED - DT-Prelim Calcs'!$C$21*'Drive Train'!$F$39</f>
        <v>10.200000000000001</v>
      </c>
      <c r="HW114" s="1">
        <f>IF(HT114&gt;='Drive Train'!$F$29,1,0)</f>
        <v>0</v>
      </c>
      <c r="HX114" s="57">
        <f t="shared" si="164"/>
        <v>40.740740740740726</v>
      </c>
      <c r="HY114" s="63">
        <f>HY113+'DEPRECATED - DT-Prelim Calcs'!$C$11</f>
        <v>440</v>
      </c>
      <c r="HZ114" s="2">
        <f>IJ114/'Drive Train'!$F$35</f>
        <v>0.80645161290322598</v>
      </c>
      <c r="IA114" s="46">
        <f>IH114*12*60/(PI() * 'Drive Train'!$F$15)/HZ$2*HZ114</f>
        <v>-1055.891887315589</v>
      </c>
      <c r="IB114" s="2">
        <f>('DEPRECATED - DT-Prelim Calcs'!$C$6*HZ114-IA114)/('DEPRECATED - DT-Prelim Calcs'!$C$6*HZ114)*'DEPRECATED - DT-Prelim Calcs'!$C$7*HZ114</f>
        <v>2.4209779271400333</v>
      </c>
      <c r="IC114" s="57">
        <f>IB114/'DEPRECATED - DT-Prelim Calcs'!$C$7*('DEPRECATED - DT-Prelim Calcs'!$C$8-'DEPRECATED - DT-Prelim Calcs'!$C$9)+'DEPRECATED - DT-Prelim Calcs'!$C$9</f>
        <v>131.58442657762086</v>
      </c>
      <c r="ID114" s="57">
        <f t="shared" si="117"/>
        <v>39.999999999999986</v>
      </c>
      <c r="IE114" s="2">
        <f t="shared" si="165"/>
        <v>0.79650434616525634</v>
      </c>
      <c r="IF114" s="57">
        <f>IE114*'DEPRECATED - DT-Prelim Calcs'!$C$21/HZ$2/'DEPRECATED - DT-Prelim Calcs'!$C$19/'DEPRECATED - DT-Prelim Calcs'!$C$18*3.39*'DEPRECATED - DT-Prelim Calcs'!$C$20</f>
        <v>20.615053228501111</v>
      </c>
      <c r="IG114" s="46">
        <f t="shared" si="166"/>
        <v>0</v>
      </c>
      <c r="IH114" s="57">
        <f>IF113*'DEPRECATED - DT-Prelim Calcs'!$C$11+IH113</f>
        <v>-3.19923794031169</v>
      </c>
      <c r="II114" s="57">
        <f>II113+0.5*IF114*'DEPRECATED - DT-Prelim Calcs'!$C$11^2+IH114*'DEPRECATED - DT-Prelim Calcs'!$C$11</f>
        <v>-177881.85866340945</v>
      </c>
      <c r="IJ114" s="57">
        <f>MIN('Drive Train'!$F$35-ID113*'DEPRECATED - DT-Prelim Calcs'!$C$21*'Drive Train'!$F$39,IJ113+ID$2)</f>
        <v>10.000000000000002</v>
      </c>
      <c r="IK114" s="57">
        <f>'Drive Train'!$F$35-ID114*'DEPRECATED - DT-Prelim Calcs'!$C$21*'Drive Train'!$F$39</f>
        <v>10.000000000000002</v>
      </c>
      <c r="IL114" s="1">
        <f>IF(II114&gt;='Drive Train'!$F$29,1,0)</f>
        <v>0</v>
      </c>
      <c r="IM114" s="57">
        <f t="shared" si="167"/>
        <v>44.444444444444429</v>
      </c>
      <c r="IN114" s="63">
        <f>IN113+'DEPRECATED - DT-Prelim Calcs'!$C$11</f>
        <v>440</v>
      </c>
      <c r="IO114" s="2">
        <f>IY114/'Drive Train'!$F$35</f>
        <v>0.79032258064516137</v>
      </c>
      <c r="IP114" s="46">
        <f>IW114*12*60/(PI() * 'Drive Train'!$F$15)/IO$2*IO114</f>
        <v>-67424.514252663284</v>
      </c>
      <c r="IQ114" s="2">
        <f>('DEPRECATED - DT-Prelim Calcs'!$C$6*IO114-IP114)/('DEPRECATED - DT-Prelim Calcs'!$C$6*IO114)*'DEPRECATED - DT-Prelim Calcs'!$C$7*IO114</f>
        <v>32.391183863804841</v>
      </c>
      <c r="IR114" s="57">
        <f>IQ114/'DEPRECATED - DT-Prelim Calcs'!$C$7*('DEPRECATED - DT-Prelim Calcs'!$C$8-'DEPRECATED - DT-Prelim Calcs'!$C$9)+'DEPRECATED - DT-Prelim Calcs'!$C$9</f>
        <v>1727.0937301768304</v>
      </c>
      <c r="IS114" s="57">
        <f t="shared" si="118"/>
        <v>43.333333333333321</v>
      </c>
      <c r="IT114" s="2">
        <f t="shared" si="168"/>
        <v>0.99579519204165001</v>
      </c>
      <c r="IU114" s="57">
        <f>IT114*'DEPRECATED - DT-Prelim Calcs'!$C$21/IO$2/'DEPRECATED - DT-Prelim Calcs'!$C$19/'DEPRECATED - DT-Prelim Calcs'!$C$18*3.39*'DEPRECATED - DT-Prelim Calcs'!$C$20</f>
        <v>25.773080821789936</v>
      </c>
      <c r="IV114" s="46">
        <f t="shared" si="169"/>
        <v>0</v>
      </c>
      <c r="IW114" s="57">
        <f>IU113*'DEPRECATED - DT-Prelim Calcs'!$C$11+IW113</f>
        <v>-208.45813073297916</v>
      </c>
      <c r="IX114" s="57">
        <f>IX113+0.5*IU114*'DEPRECATED - DT-Prelim Calcs'!$C$11^2+IW114*'DEPRECATED - DT-Prelim Calcs'!$C$11</f>
        <v>-196666.80120386812</v>
      </c>
      <c r="IY114" s="57">
        <f>MIN('Drive Train'!$F$35-IS113*'DEPRECATED - DT-Prelim Calcs'!$C$21*'Drive Train'!$F$39,IY113+IS$2)</f>
        <v>9.8000000000000007</v>
      </c>
      <c r="IZ114" s="57">
        <f>'Drive Train'!$F$35-IS114*'DEPRECATED - DT-Prelim Calcs'!$C$21*'Drive Train'!$F$39</f>
        <v>9.8000000000000007</v>
      </c>
      <c r="JA114" s="1">
        <f>IF(IX114&gt;='Drive Train'!$F$29,1,0)</f>
        <v>0</v>
      </c>
      <c r="JB114" s="57">
        <f t="shared" si="170"/>
        <v>48.148148148148138</v>
      </c>
      <c r="JC114" s="63">
        <f>JC113+'DEPRECATED - DT-Prelim Calcs'!$C$11</f>
        <v>440</v>
      </c>
      <c r="JD114" s="2">
        <f>JN114/'Drive Train'!$F$35</f>
        <v>0.77419354838709686</v>
      </c>
      <c r="JE114" s="46">
        <f>JL114*12*60/(PI() * 'Drive Train'!$F$15)/JD$2*JD114</f>
        <v>-190961.30182314321</v>
      </c>
      <c r="JF114" s="2">
        <f>('DEPRECATED - DT-Prelim Calcs'!$C$6*JD114-JE114)/('DEPRECATED - DT-Prelim Calcs'!$C$6*JD114)*'DEPRECATED - DT-Prelim Calcs'!$C$7*JD114</f>
        <v>88.210410090219867</v>
      </c>
      <c r="JG114" s="57">
        <f>JF114/'DEPRECATED - DT-Prelim Calcs'!$C$7*('DEPRECATED - DT-Prelim Calcs'!$C$8-'DEPRECATED - DT-Prelim Calcs'!$C$9)+'DEPRECATED - DT-Prelim Calcs'!$C$9</f>
        <v>4698.7147778320368</v>
      </c>
      <c r="JH114" s="57">
        <f t="shared" si="119"/>
        <v>46.666666666666657</v>
      </c>
      <c r="JI114" s="2">
        <f t="shared" si="171"/>
        <v>0.99579519204165001</v>
      </c>
      <c r="JJ114" s="57">
        <f>JI114*'DEPRECATED - DT-Prelim Calcs'!$C$21/JD$2/'DEPRECATED - DT-Prelim Calcs'!$C$19/'DEPRECATED - DT-Prelim Calcs'!$C$18*3.39*'DEPRECATED - DT-Prelim Calcs'!$C$20</f>
        <v>25.773080821789936</v>
      </c>
      <c r="JK114" s="46">
        <f t="shared" si="172"/>
        <v>0</v>
      </c>
      <c r="JL114" s="57">
        <f>JJ113*'DEPRECATED - DT-Prelim Calcs'!$C$11+JL113</f>
        <v>-602.70004247812017</v>
      </c>
      <c r="JM114" s="57">
        <f>JM113+0.5*JJ114*'DEPRECATED - DT-Prelim Calcs'!$C$11^2+JL114*'DEPRECATED - DT-Prelim Calcs'!$C$11</f>
        <v>-240091.02549574332</v>
      </c>
      <c r="JN114" s="57">
        <f>MIN('Drive Train'!$F$35-JH113*'DEPRECATED - DT-Prelim Calcs'!$C$21*'Drive Train'!$F$39,JN113+JH$2)</f>
        <v>9.6000000000000014</v>
      </c>
      <c r="JO114" s="57">
        <f>'Drive Train'!$F$35-JH114*'DEPRECATED - DT-Prelim Calcs'!$C$21*'Drive Train'!$F$39</f>
        <v>9.6000000000000014</v>
      </c>
      <c r="JP114" s="1">
        <f>IF(JM114&gt;='Drive Train'!$F$29,1,0)</f>
        <v>0</v>
      </c>
      <c r="JQ114" s="57">
        <f>MIN(JG114,'DEPRECATED - DT-Prelim Calcs'!$C$10)*'DEPRECATED - DT-Prelim Calcs'!$C$11*1000/60/60</f>
        <v>103.33333333333333</v>
      </c>
      <c r="JR114" s="63">
        <f>JR113+'DEPRECATED - DT-Prelim Calcs'!$C$11</f>
        <v>440</v>
      </c>
      <c r="JS114" s="2">
        <f>KC114/'Drive Train'!$F$35</f>
        <v>0.75806451612903225</v>
      </c>
      <c r="JT114" s="46">
        <f>KA114*12*60/(PI() * 'Drive Train'!$F$15)/JS$2*JS114</f>
        <v>-307573.97463062633</v>
      </c>
      <c r="JU114" s="2">
        <f>('DEPRECATED - DT-Prelim Calcs'!$C$6*JS114-JT114)/('DEPRECATED - DT-Prelim Calcs'!$C$6*JS114)*'DEPRECATED - DT-Prelim Calcs'!$C$7*JS114</f>
        <v>140.89884521366636</v>
      </c>
      <c r="JV114" s="57">
        <f>JU114/'DEPRECATED - DT-Prelim Calcs'!$C$7*('DEPRECATED - DT-Prelim Calcs'!$C$8-'DEPRECATED - DT-Prelim Calcs'!$C$9)+'DEPRECATED - DT-Prelim Calcs'!$C$9</f>
        <v>7503.6634194661392</v>
      </c>
      <c r="JW114" s="57">
        <f t="shared" si="120"/>
        <v>49.999999999999993</v>
      </c>
      <c r="JX114" s="2">
        <f t="shared" si="173"/>
        <v>0.99579519204165001</v>
      </c>
      <c r="JY114" s="57">
        <f>JX114*'DEPRECATED - DT-Prelim Calcs'!$C$21/JS$2/'DEPRECATED - DT-Prelim Calcs'!$C$19/'DEPRECATED - DT-Prelim Calcs'!$C$18*3.39*'DEPRECATED - DT-Prelim Calcs'!$C$20</f>
        <v>25.773080821789936</v>
      </c>
      <c r="JZ114" s="46">
        <f t="shared" si="174"/>
        <v>0</v>
      </c>
      <c r="KA114" s="57">
        <f>JY113*'DEPRECATED - DT-Prelim Calcs'!$C$11+KA113</f>
        <v>-991.39978341509516</v>
      </c>
      <c r="KB114" s="57">
        <f>KB113+0.5*JY114*'DEPRECATED - DT-Prelim Calcs'!$C$11^2+KA114*'DEPRECATED - DT-Prelim Calcs'!$C$11</f>
        <v>-233003.5111731051</v>
      </c>
      <c r="KC114" s="57">
        <f>MIN('Drive Train'!$F$35-JW113*'DEPRECATED - DT-Prelim Calcs'!$C$21*'Drive Train'!$F$39,KC113+JW$2)</f>
        <v>9.4</v>
      </c>
      <c r="KD114" s="57">
        <f>'Drive Train'!$F$35-JW114*'DEPRECATED - DT-Prelim Calcs'!$C$21*'Drive Train'!$F$39</f>
        <v>9.4</v>
      </c>
      <c r="KE114" s="1">
        <f>IF(KB114&gt;='Drive Train'!$F$29,1,0)</f>
        <v>0</v>
      </c>
      <c r="KF114" s="57">
        <f>MIN(JV114,'DEPRECATED - DT-Prelim Calcs'!$C$10)*'DEPRECATED - DT-Prelim Calcs'!$C$11*1000/60/60</f>
        <v>103.33333333333333</v>
      </c>
      <c r="KG114" s="63">
        <f>KG113+'DEPRECATED - DT-Prelim Calcs'!$C$11</f>
        <v>440</v>
      </c>
      <c r="KH114" s="2">
        <f>KR114/'Drive Train'!$F$35</f>
        <v>0.74193548387096786</v>
      </c>
      <c r="KI114" s="46">
        <f>KP114*12*60/(PI() * 'Drive Train'!$F$15)/KH$2*KH114</f>
        <v>-23912.286087195971</v>
      </c>
      <c r="KJ114" s="2">
        <f>('DEPRECATED - DT-Prelim Calcs'!$C$6*KH114-KI114)/('DEPRECATED - DT-Prelim Calcs'!$C$6*KH114)*'DEPRECATED - DT-Prelim Calcs'!$C$7*KH114</f>
        <v>12.600186367938091</v>
      </c>
      <c r="KK114" s="57">
        <f>KJ114/'DEPRECATED - DT-Prelim Calcs'!$C$7*('DEPRECATED - DT-Prelim Calcs'!$C$8-'DEPRECATED - DT-Prelim Calcs'!$C$9)+'DEPRECATED - DT-Prelim Calcs'!$C$9</f>
        <v>673.49000456699468</v>
      </c>
      <c r="KL114" s="57">
        <f t="shared" si="121"/>
        <v>53.333333333333329</v>
      </c>
      <c r="KM114" s="2">
        <f t="shared" si="175"/>
        <v>0.99579519204165001</v>
      </c>
      <c r="KN114" s="57">
        <f>KM114*'DEPRECATED - DT-Prelim Calcs'!$C$21/KH$2/'DEPRECATED - DT-Prelim Calcs'!$C$19/'DEPRECATED - DT-Prelim Calcs'!$C$18*3.39*'DEPRECATED - DT-Prelim Calcs'!$C$20</f>
        <v>25.773080821789936</v>
      </c>
      <c r="KO114" s="46">
        <f t="shared" si="176"/>
        <v>0</v>
      </c>
      <c r="KP114" s="57">
        <f>KN113*'DEPRECATED - DT-Prelim Calcs'!$C$11+KP113</f>
        <v>-78.751776422945326</v>
      </c>
      <c r="KQ114" s="57">
        <f>KQ113+0.5*KN114*'DEPRECATED - DT-Prelim Calcs'!$C$11^2+KP114*'DEPRECATED - DT-Prelim Calcs'!$C$11</f>
        <v>-218071.81618405852</v>
      </c>
      <c r="KR114" s="57">
        <f>MIN('Drive Train'!$F$35-KL113*'DEPRECATED - DT-Prelim Calcs'!$C$21*'Drive Train'!$F$39,KR113+KL$2)</f>
        <v>9.2000000000000011</v>
      </c>
      <c r="KS114" s="57">
        <f>'Drive Train'!$F$35-KL114*'DEPRECATED - DT-Prelim Calcs'!$C$21*'Drive Train'!$F$39</f>
        <v>9.2000000000000011</v>
      </c>
      <c r="KT114" s="1">
        <f>IF(KQ114&gt;='Drive Train'!$F$29,1,0)</f>
        <v>0</v>
      </c>
      <c r="KU114" s="57">
        <f>MIN(KK114,'DEPRECATED - DT-Prelim Calcs'!$C$10)*'DEPRECATED - DT-Prelim Calcs'!$C$11*1000/60/60</f>
        <v>103.33333333333333</v>
      </c>
      <c r="KV114" s="63">
        <f>KV113+'DEPRECATED - DT-Prelim Calcs'!$C$11</f>
        <v>440</v>
      </c>
      <c r="KW114" s="2">
        <f>LG114/'Drive Train'!$F$35</f>
        <v>0.72580645161290325</v>
      </c>
      <c r="KX114" s="46">
        <f>LE114*12*60/(PI() * 'Drive Train'!$F$15)/KW$2*KW114</f>
        <v>-302831.24612411339</v>
      </c>
      <c r="KY114" s="2">
        <f>('DEPRECATED - DT-Prelim Calcs'!$C$6*KW114-KX114)/('DEPRECATED - DT-Prelim Calcs'!$C$6*KW114)*'DEPRECATED - DT-Prelim Calcs'!$C$7*KW114</f>
        <v>138.67664254634457</v>
      </c>
      <c r="KZ114" s="57">
        <f>KY114/'DEPRECATED - DT-Prelim Calcs'!$C$7*('DEPRECATED - DT-Prelim Calcs'!$C$8-'DEPRECATED - DT-Prelim Calcs'!$C$9)+'DEPRECATED - DT-Prelim Calcs'!$C$9</f>
        <v>7385.3610948946098</v>
      </c>
      <c r="LA114" s="57">
        <f t="shared" si="122"/>
        <v>56.666666666666664</v>
      </c>
      <c r="LB114" s="2">
        <f t="shared" si="177"/>
        <v>0.99579519204165001</v>
      </c>
      <c r="LC114" s="57">
        <f>LB114*'DEPRECATED - DT-Prelim Calcs'!$C$21/KW$2/'DEPRECATED - DT-Prelim Calcs'!$C$19/'DEPRECATED - DT-Prelim Calcs'!$C$18*3.39*'DEPRECATED - DT-Prelim Calcs'!$C$20</f>
        <v>25.773080821789936</v>
      </c>
      <c r="LD114" s="46">
        <f t="shared" si="178"/>
        <v>0</v>
      </c>
      <c r="LE114" s="57">
        <f>LC113*'DEPRECATED - DT-Prelim Calcs'!$C$11+LE113</f>
        <v>-1019.4953813723836</v>
      </c>
      <c r="LF114" s="57">
        <f>LF113+0.5*LC114*'DEPRECATED - DT-Prelim Calcs'!$C$11^2+LE114*'DEPRECATED - DT-Prelim Calcs'!$C$11</f>
        <v>-228937.27587237966</v>
      </c>
      <c r="LG114" s="57">
        <f>MIN('Drive Train'!$F$35-LA113*'DEPRECATED - DT-Prelim Calcs'!$C$21*'Drive Train'!$F$39,LG113+LA$2)</f>
        <v>9</v>
      </c>
      <c r="LH114" s="57">
        <f>'Drive Train'!$F$35-LA114*'DEPRECATED - DT-Prelim Calcs'!$C$21*'Drive Train'!$F$39</f>
        <v>9</v>
      </c>
      <c r="LI114" s="1">
        <f>IF(LF114&gt;='Drive Train'!$F$29,1,0)</f>
        <v>0</v>
      </c>
      <c r="LJ114" s="57">
        <f>MIN(KZ114,'DEPRECATED - DT-Prelim Calcs'!$C$10)*'DEPRECATED - DT-Prelim Calcs'!$C$11*1000/60/60</f>
        <v>103.33333333333333</v>
      </c>
      <c r="LK114" s="63">
        <f>LK113+'DEPRECATED - DT-Prelim Calcs'!$C$11</f>
        <v>440</v>
      </c>
      <c r="LL114" s="2">
        <f>LV114/'Drive Train'!$F$35</f>
        <v>0.70967741935483875</v>
      </c>
      <c r="LM114" s="46">
        <f>LT114*12*60/(PI() * 'Drive Train'!$F$15)/LL$2*LL114</f>
        <v>-156737.93784439878</v>
      </c>
      <c r="LN114" s="2">
        <f>('DEPRECATED - DT-Prelim Calcs'!$C$6*LL114-LM114)/('DEPRECATED - DT-Prelim Calcs'!$C$6*LL114)*'DEPRECATED - DT-Prelim Calcs'!$C$7*LL114</f>
        <v>72.580572150063759</v>
      </c>
      <c r="LO114" s="57">
        <f>LN114/'DEPRECATED - DT-Prelim Calcs'!$C$7*('DEPRECATED - DT-Prelim Calcs'!$C$8-'DEPRECATED - DT-Prelim Calcs'!$C$9)+'DEPRECATED - DT-Prelim Calcs'!$C$9</f>
        <v>3866.6366833415686</v>
      </c>
      <c r="LP114" s="57">
        <f t="shared" si="123"/>
        <v>60</v>
      </c>
      <c r="LQ114" s="2">
        <f t="shared" si="179"/>
        <v>0.99579519204165001</v>
      </c>
      <c r="LR114" s="57">
        <f>LQ114*'DEPRECATED - DT-Prelim Calcs'!$C$21/LL$2/'DEPRECATED - DT-Prelim Calcs'!$C$19/'DEPRECATED - DT-Prelim Calcs'!$C$18*3.39*'DEPRECATED - DT-Prelim Calcs'!$C$20</f>
        <v>25.773080821789936</v>
      </c>
      <c r="LS114" s="46">
        <f t="shared" si="180"/>
        <v>0</v>
      </c>
      <c r="LT114" s="57">
        <f>LR113*'DEPRECATED - DT-Prelim Calcs'!$C$11+LT113</f>
        <v>-539.65790723918474</v>
      </c>
      <c r="LU114" s="57">
        <f>LU113+0.5*LR114*'DEPRECATED - DT-Prelim Calcs'!$C$11^2+LT114*'DEPRECATED - DT-Prelim Calcs'!$C$11</f>
        <v>-217464.12853038911</v>
      </c>
      <c r="LV114" s="57">
        <f>MIN('Drive Train'!$F$35-LP113*'DEPRECATED - DT-Prelim Calcs'!$C$21*'Drive Train'!$F$39,LV113+LP$2)</f>
        <v>8.8000000000000007</v>
      </c>
      <c r="LW114" s="57">
        <f>'Drive Train'!$F$35-LP114*'DEPRECATED - DT-Prelim Calcs'!$C$21*'Drive Train'!$F$39</f>
        <v>8.8000000000000007</v>
      </c>
      <c r="LX114" s="1">
        <f>IF(LU114&gt;='Drive Train'!$F$29,1,0)</f>
        <v>0</v>
      </c>
      <c r="LY114" s="57">
        <f>MIN(LO114,'DEPRECATED - DT-Prelim Calcs'!$C$10)*'DEPRECATED - DT-Prelim Calcs'!$C$11*1000/60/60</f>
        <v>103.33333333333333</v>
      </c>
      <c r="LZ114" s="63">
        <f>LZ113+'DEPRECATED - DT-Prelim Calcs'!$C$11</f>
        <v>440</v>
      </c>
    </row>
    <row r="115" spans="18:338" x14ac:dyDescent="0.2">
      <c r="R115" s="63">
        <f>R114+'DEPRECATED - DT-Prelim Calcs'!$C$11</f>
        <v>444</v>
      </c>
      <c r="S115" s="2">
        <f>AG115/'Drive Train'!$F$35</f>
        <v>0</v>
      </c>
      <c r="T115" s="46">
        <f>AE115*12*60/(PI() * 'Drive Train'!$F$15)/S$2*ABS(S115)</f>
        <v>0</v>
      </c>
      <c r="U115" s="2">
        <f>IF(OR(AD114=1,AND($C$32=Motors!$C$32,'DEPRECATED - DT-Prelim Calcs'!AI114=1)),0,IF(AG115=0,-(V114+$C$9)/($C$8-$C$9)*$C$7,($C$6*S115-T115)/($C$6*S115)*$C$7*S115))</f>
        <v>0</v>
      </c>
      <c r="V115" s="57">
        <f>IF(AND(AD114=1,AI114=1),0,ABS(U115/$C$7*($C$8-$C$9)+$C$9) *'Drive Train'!$AA$49 + V114*(1-'Drive Train'!$AA$49))</f>
        <v>0</v>
      </c>
      <c r="W115" s="57">
        <f t="shared" si="182"/>
        <v>0</v>
      </c>
      <c r="X115" s="2">
        <f>MAX(MIN(IF(AND(AI114=1,AG115&lt;0),-1,1)*(W115-$C$9)/($C$8-$C$9)*$C$7-$C$29*AE115/T$2 -  AI114*$C$29/2,X$2),MAX(X$4:X114)*-1)</f>
        <v>-0.2458281045106315</v>
      </c>
      <c r="Y115" s="57">
        <f t="shared" si="97"/>
        <v>0</v>
      </c>
      <c r="Z115" s="57">
        <f t="shared" si="98"/>
        <v>0</v>
      </c>
      <c r="AA115" s="57">
        <f t="shared" si="99"/>
        <v>0</v>
      </c>
      <c r="AB115" s="57" t="e">
        <f t="shared" si="100"/>
        <v>#N/A</v>
      </c>
      <c r="AC115" s="46">
        <f t="shared" si="124"/>
        <v>1</v>
      </c>
      <c r="AD115" s="1">
        <f t="shared" si="101"/>
        <v>1</v>
      </c>
      <c r="AE115" s="57">
        <f t="shared" si="102"/>
        <v>0</v>
      </c>
      <c r="AF115" s="57" t="e">
        <f t="shared" si="103"/>
        <v>#N/A</v>
      </c>
      <c r="AG115" s="57">
        <f>IF(AI114=0,MIN('Drive Train'!$F$35-W114*$C$21*'Drive Train'!$F$39,AG114+W$2)-$C$3,IF(AE114-1&lt;=0,0,IF($C$32=Motors!$C$30,MAX(ABS(AG113)*-1,AG114-W$2),MAX(0,MAX(AG$4:AG114)*-1,AG114-W$2))))</f>
        <v>0</v>
      </c>
      <c r="AH115" s="57">
        <f>'Drive Train'!$F$35-ABS(W115)*'DEPRECATED - DT-Prelim Calcs'!$C$21*'Drive Train'!$F$39</f>
        <v>12.4</v>
      </c>
      <c r="AI115" s="1">
        <f>IF(AJ115&gt;='Drive Train'!$F$29,1,0)</f>
        <v>1</v>
      </c>
      <c r="AJ115" s="57">
        <f>AJ114+0.5*Y115*'DEPRECATED - DT-Prelim Calcs'!$C$11^2+AE115*'DEPRECATED - DT-Prelim Calcs'!$C$11</f>
        <v>784.33981740885292</v>
      </c>
      <c r="AK115" s="57">
        <f t="shared" si="181"/>
        <v>0</v>
      </c>
      <c r="AL115" s="63">
        <f>AL114+'DEPRECATED - DT-Prelim Calcs'!$C$11</f>
        <v>444</v>
      </c>
      <c r="AM115" s="2">
        <f>AW115/'Drive Train'!$F$35</f>
        <v>0.90171798760189859</v>
      </c>
      <c r="AN115" s="46">
        <f>AU115*12*60/(PI() * 'Drive Train'!$F$15)/AM$2*AM115</f>
        <v>4074.5129711573882</v>
      </c>
      <c r="AO115" s="2">
        <f>('DEPRECATED - DT-Prelim Calcs'!$C$6*AM115-AN115)/('DEPRECATED - DT-Prelim Calcs'!$C$6*AM115)*'DEPRECATED - DT-Prelim Calcs'!$C$7*AM115</f>
        <v>0.33081835002877341</v>
      </c>
      <c r="AP115" s="57">
        <f>AO115/'DEPRECATED - DT-Prelim Calcs'!$C$7*('DEPRECATED - DT-Prelim Calcs'!$C$8-'DEPRECATED - DT-Prelim Calcs'!$C$9)+'DEPRECATED - DT-Prelim Calcs'!$C$9</f>
        <v>20.311615895722667</v>
      </c>
      <c r="AQ115" s="57">
        <f t="shared" si="105"/>
        <v>20.311615895722667</v>
      </c>
      <c r="AR115" s="2">
        <f t="shared" si="125"/>
        <v>1.0990652832276737E-12</v>
      </c>
      <c r="AS115" s="57">
        <f>AR115*'DEPRECATED - DT-Prelim Calcs'!$C$21/AM$2/'DEPRECATED - DT-Prelim Calcs'!$C$19/'DEPRECATED - DT-Prelim Calcs'!$C$18*3.39*'DEPRECATED - DT-Prelim Calcs'!$C$20</f>
        <v>7.9648542268944221E-12</v>
      </c>
      <c r="AT115" s="46">
        <f t="shared" si="126"/>
        <v>0</v>
      </c>
      <c r="AU115" s="57">
        <f>AS114*'DEPRECATED - DT-Prelim Calcs'!$C$11+AU114</f>
        <v>39.432321268780825</v>
      </c>
      <c r="AV115" s="57">
        <f>AV114+0.5*AS115*'DEPRECATED - DT-Prelim Calcs'!$C$11^2+AU115*'DEPRECATED - DT-Prelim Calcs'!$C$11</f>
        <v>17463.337078710676</v>
      </c>
      <c r="AW115" s="57">
        <f>MIN('Drive Train'!$F$35-AQ114*'DEPRECATED - DT-Prelim Calcs'!$C$21*'Drive Train'!$F$39,AW114+AQ$2)</f>
        <v>11.181303046263542</v>
      </c>
      <c r="AX115" s="57">
        <f>'Drive Train'!$F$35-AQ115*'DEPRECATED - DT-Prelim Calcs'!$C$21*'Drive Train'!$F$39</f>
        <v>11.181303046256641</v>
      </c>
      <c r="AY115" s="1">
        <f>IF(AV115&gt;='Drive Train'!$F$29,1,0)</f>
        <v>1</v>
      </c>
      <c r="AZ115" s="57">
        <f t="shared" si="127"/>
        <v>22.56846210635852</v>
      </c>
      <c r="BA115" s="63">
        <f>BA114+'DEPRECATED - DT-Prelim Calcs'!$C$11</f>
        <v>444</v>
      </c>
      <c r="BB115" s="2">
        <f>BL115/'Drive Train'!$F$35</f>
        <v>1.2947645110420902</v>
      </c>
      <c r="BC115" s="46">
        <f>BJ115*12*60/(PI() * 'Drive Train'!$F$15)/BB$2*BB115</f>
        <v>-4259.0909490758922</v>
      </c>
      <c r="BD115" s="2">
        <f>('DEPRECATED - DT-Prelim Calcs'!$C$6*BB115-BC115)/('DEPRECATED - DT-Prelim Calcs'!$C$6*BB115)*'DEPRECATED - DT-Prelim Calcs'!$C$7*BB115</f>
        <v>5.0461628069346833</v>
      </c>
      <c r="BE115" s="57">
        <f>BD115/'DEPRECATED - DT-Prelim Calcs'!$C$7*('DEPRECATED - DT-Prelim Calcs'!$C$8-'DEPRECATED - DT-Prelim Calcs'!$C$9)+'DEPRECATED - DT-Prelim Calcs'!$C$9</f>
        <v>271.3401195559004</v>
      </c>
      <c r="BF115" s="57">
        <f t="shared" si="106"/>
        <v>93</v>
      </c>
      <c r="BG115" s="2">
        <f t="shared" si="128"/>
        <v>1.9370342982090043</v>
      </c>
      <c r="BH115" s="57">
        <f>BG115*'DEPRECATED - DT-Prelim Calcs'!$C$21/BB$2/'DEPRECATED - DT-Prelim Calcs'!$C$19/'DEPRECATED - DT-Prelim Calcs'!$C$18*3.39*'DEPRECATED - DT-Prelim Calcs'!$C$20</f>
        <v>20.276476817896093</v>
      </c>
      <c r="BI115" s="46">
        <f t="shared" si="129"/>
        <v>0</v>
      </c>
      <c r="BJ115" s="57">
        <f>BH114*'DEPRECATED - DT-Prelim Calcs'!$C$11+BJ114</f>
        <v>-19.873422069710898</v>
      </c>
      <c r="BK115" s="57">
        <f>BK114+0.5*BH115*'DEPRECATED - DT-Prelim Calcs'!$C$11^2+BJ115*'DEPRECATED - DT-Prelim Calcs'!$C$11</f>
        <v>9215.8291548002053</v>
      </c>
      <c r="BL115" s="57">
        <f>MIN('Drive Train'!$F$35-BF114*'DEPRECATED - DT-Prelim Calcs'!$C$21*'Drive Train'!$F$39,BL114+BF$2)</f>
        <v>16.055079936921921</v>
      </c>
      <c r="BM115" s="57">
        <f>'Drive Train'!$F$35-BF115*'DEPRECATED - DT-Prelim Calcs'!$C$21*'Drive Train'!$F$39</f>
        <v>6.82</v>
      </c>
      <c r="BN115" s="1">
        <f>IF(BK115&gt;='Drive Train'!$F$29,1,0)</f>
        <v>1</v>
      </c>
      <c r="BO115" s="57">
        <f t="shared" si="130"/>
        <v>103.33333333333333</v>
      </c>
      <c r="BP115" s="63">
        <f>BP114+'DEPRECATED - DT-Prelim Calcs'!$C$11</f>
        <v>444</v>
      </c>
      <c r="BQ115" s="2">
        <f>CA115/'Drive Train'!$F$35</f>
        <v>1.9214552667717166</v>
      </c>
      <c r="BR115" s="46">
        <f>BY115*12*60/(PI() * 'Drive Train'!$F$15)/BQ$2*BQ115</f>
        <v>-77551.359171096701</v>
      </c>
      <c r="BS115" s="2">
        <f>('DEPRECATED - DT-Prelim Calcs'!$C$6*BQ115-BR115)/('DEPRECATED - DT-Prelim Calcs'!$C$6*BQ115)*'DEPRECATED - DT-Prelim Calcs'!$C$7*BQ115</f>
        <v>39.696143516061127</v>
      </c>
      <c r="BT115" s="57">
        <f>BS115/'DEPRECATED - DT-Prelim Calcs'!$C$7*('DEPRECATED - DT-Prelim Calcs'!$C$8-'DEPRECATED - DT-Prelim Calcs'!$C$9)+'DEPRECATED - DT-Prelim Calcs'!$C$9</f>
        <v>2115.9843207927975</v>
      </c>
      <c r="BU115" s="57">
        <f t="shared" si="107"/>
        <v>93</v>
      </c>
      <c r="BV115" s="2">
        <f t="shared" si="131"/>
        <v>1.8828060353728675</v>
      </c>
      <c r="BW115" s="57">
        <f>BV115*'DEPRECATED - DT-Prelim Calcs'!$C$21/BQ$2/'DEPRECATED - DT-Prelim Calcs'!$C$19/'DEPRECATED - DT-Prelim Calcs'!$C$18*3.39*'DEPRECATED - DT-Prelim Calcs'!$C$20</f>
        <v>25.773080821789936</v>
      </c>
      <c r="BX115" s="46">
        <f t="shared" si="132"/>
        <v>0</v>
      </c>
      <c r="BY115" s="57">
        <f>BW114*'DEPRECATED - DT-Prelim Calcs'!$C$11+BY114</f>
        <v>-186.46618931851518</v>
      </c>
      <c r="BZ115" s="57">
        <f>BZ114+0.5*BW115*'DEPRECATED - DT-Prelim Calcs'!$C$11^2+BY115*'DEPRECATED - DT-Prelim Calcs'!$C$11</f>
        <v>-10425.191581099694</v>
      </c>
      <c r="CA115" s="57">
        <f>MIN('Drive Train'!$F$35-BU114*'DEPRECATED - DT-Prelim Calcs'!$C$21*'Drive Train'!$F$39,CA114+BU$2)</f>
        <v>23.826045307969288</v>
      </c>
      <c r="CB115" s="57">
        <f>'Drive Train'!$F$35-BU115*'DEPRECATED - DT-Prelim Calcs'!$C$21*'Drive Train'!$F$39</f>
        <v>6.82</v>
      </c>
      <c r="CC115" s="1">
        <f>IF(BZ115&gt;='Drive Train'!$F$29,1,0)</f>
        <v>0</v>
      </c>
      <c r="CD115" s="57">
        <f t="shared" si="133"/>
        <v>103.33333333333333</v>
      </c>
      <c r="CE115" s="63">
        <f>CE114+'DEPRECATED - DT-Prelim Calcs'!$C$11</f>
        <v>444</v>
      </c>
      <c r="CF115" s="2">
        <f>CP115/'Drive Train'!$F$35</f>
        <v>1.3790379118511706</v>
      </c>
      <c r="CG115" s="46">
        <f>CN115*12*60/(PI() * 'Drive Train'!$F$15)/CF$2*CF115</f>
        <v>-43079.836220552934</v>
      </c>
      <c r="CH115" s="2">
        <f>('DEPRECATED - DT-Prelim Calcs'!$C$6*CF115-CG115)/('DEPRECATED - DT-Prelim Calcs'!$C$6*CF115)*'DEPRECATED - DT-Prelim Calcs'!$C$7*CF115</f>
        <v>22.802356656779445</v>
      </c>
      <c r="CI115" s="57">
        <f>CH115/'DEPRECATED - DT-Prelim Calcs'!$C$7*('DEPRECATED - DT-Prelim Calcs'!$C$8-'DEPRECATED - DT-Prelim Calcs'!$C$9)+'DEPRECATED - DT-Prelim Calcs'!$C$9</f>
        <v>1216.6179913131962</v>
      </c>
      <c r="CJ115" s="57">
        <f t="shared" si="108"/>
        <v>93</v>
      </c>
      <c r="CK115" s="2">
        <f t="shared" si="134"/>
        <v>1.5241763143494644</v>
      </c>
      <c r="CL115" s="57">
        <f>CK115*'DEPRECATED - DT-Prelim Calcs'!$C$21/CF$2/'DEPRECATED - DT-Prelim Calcs'!$C$19/'DEPRECATED - DT-Prelim Calcs'!$C$18*3.39*'DEPRECATED - DT-Prelim Calcs'!$C$20</f>
        <v>25.773080821789936</v>
      </c>
      <c r="CM115" s="46">
        <f t="shared" si="135"/>
        <v>0</v>
      </c>
      <c r="CN115" s="57">
        <f>CL114*'DEPRECATED - DT-Prelim Calcs'!$C$11+CN114</f>
        <v>-116.83377905406979</v>
      </c>
      <c r="CO115" s="57">
        <f>CO114+0.5*CL115*'DEPRECATED - DT-Prelim Calcs'!$C$11^2+CN115*'DEPRECATED - DT-Prelim Calcs'!$C$11</f>
        <v>-37285.00752266826</v>
      </c>
      <c r="CP115" s="57">
        <f>MIN('Drive Train'!$F$35-CJ114*'DEPRECATED - DT-Prelim Calcs'!$C$21*'Drive Train'!$F$39,CP114+CJ$2)</f>
        <v>17.100070106954515</v>
      </c>
      <c r="CQ115" s="57">
        <f>'Drive Train'!$F$35-CJ115*'DEPRECATED - DT-Prelim Calcs'!$C$21*'Drive Train'!$F$39</f>
        <v>6.82</v>
      </c>
      <c r="CR115" s="1">
        <f>IF(CO115&gt;='Drive Train'!$F$29,1,0)</f>
        <v>0</v>
      </c>
      <c r="CS115" s="57">
        <f t="shared" si="136"/>
        <v>103.33333333333333</v>
      </c>
      <c r="CT115" s="63">
        <f>CT114+'DEPRECATED - DT-Prelim Calcs'!$C$11</f>
        <v>444</v>
      </c>
      <c r="CU115" s="2">
        <f>DE115/'Drive Train'!$F$35</f>
        <v>0.55000000000000004</v>
      </c>
      <c r="CV115" s="46">
        <f>DC115*12*60/(PI() * 'Drive Train'!$F$15)/CU$2*CU115</f>
        <v>-97505.789006703984</v>
      </c>
      <c r="CW115" s="2">
        <f>('DEPRECATED - DT-Prelim Calcs'!$C$6*CU115-CV115)/('DEPRECATED - DT-Prelim Calcs'!$C$6*CU115)*'DEPRECATED - DT-Prelim Calcs'!$C$7*CU115</f>
        <v>45.413483397027505</v>
      </c>
      <c r="CX115" s="57">
        <f>CW115/'DEPRECATED - DT-Prelim Calcs'!$C$7*('DEPRECATED - DT-Prelim Calcs'!$C$8-'DEPRECATED - DT-Prelim Calcs'!$C$9)+'DEPRECATED - DT-Prelim Calcs'!$C$9</f>
        <v>2420.3555683977711</v>
      </c>
      <c r="CY115" s="57">
        <f t="shared" si="109"/>
        <v>93</v>
      </c>
      <c r="CZ115" s="2">
        <f t="shared" si="137"/>
        <v>1.2803081040535502</v>
      </c>
      <c r="DA115" s="57">
        <f>CZ115*'DEPRECATED - DT-Prelim Calcs'!$C$21/CU$2/'DEPRECATED - DT-Prelim Calcs'!$C$19/'DEPRECATED - DT-Prelim Calcs'!$C$18*3.39*'DEPRECATED - DT-Prelim Calcs'!$C$20</f>
        <v>25.773080821789936</v>
      </c>
      <c r="DB115" s="46">
        <f t="shared" si="138"/>
        <v>0</v>
      </c>
      <c r="DC115" s="57">
        <f>DA114*'DEPRECATED - DT-Prelim Calcs'!$C$11+DC114</f>
        <v>-556.95176441079582</v>
      </c>
      <c r="DD115" s="57">
        <f>DD114+0.5*DA115*'DEPRECATED - DT-Prelim Calcs'!$C$11^2+DC115*'DEPRECATED - DT-Prelim Calcs'!$C$11</f>
        <v>-76566.453420946462</v>
      </c>
      <c r="DE115" s="57">
        <f>MIN('Drive Train'!$F$35-CY114*'DEPRECATED - DT-Prelim Calcs'!$C$21*'Drive Train'!$F$39,DE114+CY$2)</f>
        <v>6.82</v>
      </c>
      <c r="DF115" s="57">
        <f>'Drive Train'!$F$35-CY115*'DEPRECATED - DT-Prelim Calcs'!$C$21*'Drive Train'!$F$39</f>
        <v>6.82</v>
      </c>
      <c r="DG115" s="1">
        <f>IF(DD115&gt;='Drive Train'!$F$29,1,0)</f>
        <v>0</v>
      </c>
      <c r="DH115" s="57">
        <f t="shared" si="139"/>
        <v>103.33333333333333</v>
      </c>
      <c r="DI115" s="63">
        <f>DI114+'DEPRECATED - DT-Prelim Calcs'!$C$11</f>
        <v>444</v>
      </c>
      <c r="DJ115" s="2">
        <f>DT115/'Drive Train'!$F$35</f>
        <v>0.55000000000000004</v>
      </c>
      <c r="DK115" s="46">
        <f>DR115*12*60/(PI() * 'Drive Train'!$F$15)/DJ$2*DJ115</f>
        <v>20651.298851754484</v>
      </c>
      <c r="DL115" s="2">
        <f>('DEPRECATED - DT-Prelim Calcs'!$C$6*DJ115-DK115)/('DEPRECATED - DT-Prelim Calcs'!$C$6*DJ115)*'DEPRECATED - DT-Prelim Calcs'!$C$7*DJ115</f>
        <v>-8.0121416946957424</v>
      </c>
      <c r="DM115" s="57">
        <f>DL115/'DEPRECATED - DT-Prelim Calcs'!$C$7*('DEPRECATED - DT-Prelim Calcs'!$C$8-'DEPRECATED - DT-Prelim Calcs'!$C$9)+'DEPRECATED - DT-Prelim Calcs'!$C$9</f>
        <v>-423.83849768857419</v>
      </c>
      <c r="DN115" s="57">
        <f t="shared" si="110"/>
        <v>-423.83849768857419</v>
      </c>
      <c r="DO115" s="2">
        <f t="shared" si="140"/>
        <v>-10.761107272721924</v>
      </c>
      <c r="DP115" s="57">
        <f>DO115*'DEPRECATED - DT-Prelim Calcs'!$C$21/DJ$2/'DEPRECATED - DT-Prelim Calcs'!$C$19/'DEPRECATED - DT-Prelim Calcs'!$C$18*3.39*'DEPRECATED - DT-Prelim Calcs'!$C$20</f>
        <v>-251.28513085928847</v>
      </c>
      <c r="DQ115" s="46">
        <f t="shared" si="141"/>
        <v>1</v>
      </c>
      <c r="DR115" s="57">
        <f>DP114*'DEPRECATED - DT-Prelim Calcs'!$C$11+DR114</f>
        <v>101.68960620651914</v>
      </c>
      <c r="DS115" s="57">
        <f>DS114+0.5*DP115*'DEPRECATED - DT-Prelim Calcs'!$C$11^2+DR115*'DEPRECATED - DT-Prelim Calcs'!$C$11</f>
        <v>-116203.47409947557</v>
      </c>
      <c r="DT115" s="57">
        <f>MIN('Drive Train'!$F$35-DN114*'DEPRECATED - DT-Prelim Calcs'!$C$21*'Drive Train'!$F$39,DT114+DN$2)</f>
        <v>6.82</v>
      </c>
      <c r="DU115" s="57">
        <f>'Drive Train'!$F$35-DN115*'DEPRECATED - DT-Prelim Calcs'!$C$21*'Drive Train'!$F$39</f>
        <v>37.830309861314454</v>
      </c>
      <c r="DV115" s="1">
        <f>IF(DS115&gt;='Drive Train'!$F$29,1,0)</f>
        <v>0</v>
      </c>
      <c r="DW115" s="57">
        <f t="shared" si="142"/>
        <v>-470.93166409841581</v>
      </c>
      <c r="DX115" s="63">
        <f>DX114+'DEPRECATED - DT-Prelim Calcs'!$C$11</f>
        <v>444</v>
      </c>
      <c r="DY115" s="2">
        <f>EI115/'Drive Train'!$F$35</f>
        <v>0.55000000000000004</v>
      </c>
      <c r="DZ115" s="46">
        <f>EG115*12*60/(PI() * 'Drive Train'!$F$15)/DY$2*DY115</f>
        <v>-44116.125886977832</v>
      </c>
      <c r="EA115" s="2">
        <f>('DEPRECATED - DT-Prelim Calcs'!$C$6*DY115-DZ115)/('DEPRECATED - DT-Prelim Calcs'!$C$6*DY115)*'DEPRECATED - DT-Prelim Calcs'!$C$7*DY115</f>
        <v>21.272941536138191</v>
      </c>
      <c r="EB115" s="57">
        <f>EA115/'DEPRECATED - DT-Prelim Calcs'!$C$7*('DEPRECATED - DT-Prelim Calcs'!$C$8-'DEPRECATED - DT-Prelim Calcs'!$C$9)+'DEPRECATED - DT-Prelim Calcs'!$C$9</f>
        <v>1135.1972610317553</v>
      </c>
      <c r="EC115" s="57">
        <f t="shared" si="111"/>
        <v>93</v>
      </c>
      <c r="ED115" s="2">
        <f t="shared" si="143"/>
        <v>0.96993038185874991</v>
      </c>
      <c r="EE115" s="57">
        <f>ED115*'DEPRECATED - DT-Prelim Calcs'!$C$21/DY$2/'DEPRECATED - DT-Prelim Calcs'!$C$19/'DEPRECATED - DT-Prelim Calcs'!$C$18*3.39*'DEPRECATED - DT-Prelim Calcs'!$C$20</f>
        <v>25.773080821789936</v>
      </c>
      <c r="EF115" s="46">
        <f t="shared" si="144"/>
        <v>0</v>
      </c>
      <c r="EG115" s="57">
        <f>EE114*'DEPRECATED - DT-Prelim Calcs'!$C$11+EG114</f>
        <v>-190.90206197158682</v>
      </c>
      <c r="EH115" s="57">
        <f>EH114+0.5*EE115*'DEPRECATED - DT-Prelim Calcs'!$C$11^2+EG115*'DEPRECATED - DT-Prelim Calcs'!$C$11</f>
        <v>-212915.7887907282</v>
      </c>
      <c r="EI115" s="57">
        <f>MIN('Drive Train'!$F$35-EC114*'DEPRECATED - DT-Prelim Calcs'!$C$21*'Drive Train'!$F$39,EI114+EC$2)</f>
        <v>6.82</v>
      </c>
      <c r="EJ115" s="57">
        <f>'Drive Train'!$F$35-EC115*'DEPRECATED - DT-Prelim Calcs'!$C$21*'Drive Train'!$F$39</f>
        <v>6.82</v>
      </c>
      <c r="EK115" s="1">
        <f>IF(EH115&gt;='Drive Train'!$F$29,1,0)</f>
        <v>0</v>
      </c>
      <c r="EL115" s="57">
        <f t="shared" si="145"/>
        <v>103.33333333333333</v>
      </c>
      <c r="EM115" s="63">
        <f>EM114+'DEPRECATED - DT-Prelim Calcs'!$C$11</f>
        <v>444</v>
      </c>
      <c r="EN115" s="2">
        <f>EX115/'Drive Train'!$F$35</f>
        <v>0.55000000000000004</v>
      </c>
      <c r="EO115" s="46">
        <f>EV115*12*60/(PI() * 'Drive Train'!$F$15)/EN$2*EN115</f>
        <v>-134110.05913529589</v>
      </c>
      <c r="EP115" s="2">
        <f>('DEPRECATED - DT-Prelim Calcs'!$C$6*EN115-EO115)/('DEPRECATED - DT-Prelim Calcs'!$C$6*EN115)*'DEPRECATED - DT-Prelim Calcs'!$C$7*EN115</f>
        <v>61.964382273182565</v>
      </c>
      <c r="EQ115" s="57">
        <f>EP115/'DEPRECATED - DT-Prelim Calcs'!$C$7*('DEPRECATED - DT-Prelim Calcs'!$C$8-'DEPRECATED - DT-Prelim Calcs'!$C$9)+'DEPRECATED - DT-Prelim Calcs'!$C$9</f>
        <v>3301.4677367839513</v>
      </c>
      <c r="ER115" s="57">
        <f t="shared" si="112"/>
        <v>93</v>
      </c>
      <c r="ES115" s="2">
        <f t="shared" si="146"/>
        <v>0.86507304327942547</v>
      </c>
      <c r="ET115" s="57">
        <f>ES115*'DEPRECATED - DT-Prelim Calcs'!$C$21/EN$2/'DEPRECATED - DT-Prelim Calcs'!$C$19/'DEPRECATED - DT-Prelim Calcs'!$C$18*3.39*'DEPRECATED - DT-Prelim Calcs'!$C$20</f>
        <v>25.773080821789936</v>
      </c>
      <c r="EU115" s="46">
        <f t="shared" si="147"/>
        <v>0</v>
      </c>
      <c r="EV115" s="57">
        <f>ET114*'DEPRECATED - DT-Prelim Calcs'!$C$11+EV114</f>
        <v>-517.59112598518198</v>
      </c>
      <c r="EW115" s="57">
        <f>EW114+0.5*ET115*'DEPRECATED - DT-Prelim Calcs'!$C$11^2+EV115*'DEPRECATED - DT-Prelim Calcs'!$C$11</f>
        <v>-256363.14857667818</v>
      </c>
      <c r="EX115" s="57">
        <f>MIN('Drive Train'!$F$35-ER114*'DEPRECATED - DT-Prelim Calcs'!$C$21*'Drive Train'!$F$39,EX114+ER$2)</f>
        <v>6.82</v>
      </c>
      <c r="EY115" s="57">
        <f>'Drive Train'!$F$35-ER115*'DEPRECATED - DT-Prelim Calcs'!$C$21*'Drive Train'!$F$39</f>
        <v>6.82</v>
      </c>
      <c r="EZ115" s="1">
        <f>IF(EW115&gt;='Drive Train'!$F$29,1,0)</f>
        <v>0</v>
      </c>
      <c r="FA115" s="57">
        <f t="shared" si="148"/>
        <v>103.33333333333333</v>
      </c>
      <c r="FB115" s="63">
        <f>FB114+'DEPRECATED - DT-Prelim Calcs'!$C$11</f>
        <v>444</v>
      </c>
      <c r="FC115" s="2">
        <f>FM115/'Drive Train'!$F$35</f>
        <v>0.87834865397201067</v>
      </c>
      <c r="FD115" s="46">
        <f>FK115*12*60/(PI() * 'Drive Train'!$F$15)/FC$2*FC115</f>
        <v>12603.274543721456</v>
      </c>
      <c r="FE115" s="2">
        <f>('DEPRECATED - DT-Prelim Calcs'!$C$6*FC115-FD115)/('DEPRECATED - DT-Prelim Calcs'!$C$6*FC115)*'DEPRECATED - DT-Prelim Calcs'!$C$7*FC115</f>
        <v>-3.5818460948409085</v>
      </c>
      <c r="FF115" s="57">
        <f>FE115/'DEPRECATED - DT-Prelim Calcs'!$C$7*('DEPRECATED - DT-Prelim Calcs'!$C$8-'DEPRECATED - DT-Prelim Calcs'!$C$9)+'DEPRECATED - DT-Prelim Calcs'!$C$9</f>
        <v>-187.9850016465098</v>
      </c>
      <c r="FG115" s="57">
        <f t="shared" si="113"/>
        <v>-187.9850016465098</v>
      </c>
      <c r="FH115" s="2">
        <f t="shared" si="149"/>
        <v>-4.6323582367818812</v>
      </c>
      <c r="FI115" s="57">
        <f>FH115*'DEPRECATED - DT-Prelim Calcs'!$C$21/FC$2/'DEPRECATED - DT-Prelim Calcs'!$C$19/'DEPRECATED - DT-Prelim Calcs'!$C$18*3.39*'DEPRECATED - DT-Prelim Calcs'!$C$20</f>
        <v>-152.9318093673451</v>
      </c>
      <c r="FJ115" s="46">
        <f t="shared" si="150"/>
        <v>1</v>
      </c>
      <c r="FK115" s="57">
        <f>FI114*'DEPRECATED - DT-Prelim Calcs'!$C$11+FK114</f>
        <v>27.486692339028433</v>
      </c>
      <c r="FL115" s="57">
        <f>FL114+0.5*FI115*'DEPRECATED - DT-Prelim Calcs'!$C$11^2+FK115*'DEPRECATED - DT-Prelim Calcs'!$C$11</f>
        <v>-382068.60631488264</v>
      </c>
      <c r="FM115" s="57">
        <f>MIN('Drive Train'!$F$35-FG114*'DEPRECATED - DT-Prelim Calcs'!$C$21*'Drive Train'!$F$39,FM114+FG$2)</f>
        <v>10.891523309252932</v>
      </c>
      <c r="FN115" s="57">
        <f>'Drive Train'!$F$35-FG115*'DEPRECATED - DT-Prelim Calcs'!$C$21*'Drive Train'!$F$39</f>
        <v>23.679100098790588</v>
      </c>
      <c r="FO115" s="1">
        <f>IF(FL115&gt;='Drive Train'!$F$29,1,0)</f>
        <v>0</v>
      </c>
      <c r="FP115" s="57">
        <f t="shared" si="151"/>
        <v>-208.87222405167756</v>
      </c>
      <c r="FQ115" s="63">
        <f>FQ114+'DEPRECATED - DT-Prelim Calcs'!$C$11</f>
        <v>444</v>
      </c>
      <c r="FR115" s="2">
        <f>GB115/'Drive Train'!$F$35</f>
        <v>0.55000000000000004</v>
      </c>
      <c r="FS115" s="46">
        <f>FZ115*12*60/(PI() * 'Drive Train'!$F$15)/FR$2*FR115</f>
        <v>-241014.6649229333</v>
      </c>
      <c r="FT115" s="2">
        <f>('DEPRECATED - DT-Prelim Calcs'!$C$6*FR115-FS115)/('DEPRECATED - DT-Prelim Calcs'!$C$6*FR115)*'DEPRECATED - DT-Prelim Calcs'!$C$7*FR115</f>
        <v>110.30211209460961</v>
      </c>
      <c r="FU115" s="57">
        <f>FT115/'DEPRECATED - DT-Prelim Calcs'!$C$7*('DEPRECATED - DT-Prelim Calcs'!$C$8-'DEPRECATED - DT-Prelim Calcs'!$C$9)+'DEPRECATED - DT-Prelim Calcs'!$C$9</f>
        <v>5874.7999924225778</v>
      </c>
      <c r="FV115" s="57">
        <f t="shared" si="114"/>
        <v>93</v>
      </c>
      <c r="FW115" s="2">
        <f t="shared" si="152"/>
        <v>0.7112822800297498</v>
      </c>
      <c r="FX115" s="57">
        <f>FW115*'DEPRECATED - DT-Prelim Calcs'!$C$21/FR$2/'DEPRECATED - DT-Prelim Calcs'!$C$19/'DEPRECATED - DT-Prelim Calcs'!$C$18*3.39*'DEPRECATED - DT-Prelim Calcs'!$C$20</f>
        <v>25.773080821789936</v>
      </c>
      <c r="FY115" s="46">
        <f t="shared" si="153"/>
        <v>0</v>
      </c>
      <c r="FZ115" s="57">
        <f>FX114*'DEPRECATED - DT-Prelim Calcs'!$C$11+FZ114</f>
        <v>-764.81808154474004</v>
      </c>
      <c r="GA115" s="57">
        <f>GA114+0.5*FX115*'DEPRECATED - DT-Prelim Calcs'!$C$11^2+FZ115*'DEPRECATED - DT-Prelim Calcs'!$C$11</f>
        <v>-422657.41263933637</v>
      </c>
      <c r="GB115" s="57">
        <f>MIN('Drive Train'!$F$35-FV114*'DEPRECATED - DT-Prelim Calcs'!$C$21*'Drive Train'!$F$39,GB114+FV$2)</f>
        <v>6.82</v>
      </c>
      <c r="GC115" s="57">
        <f>'Drive Train'!$F$35-FV115*'DEPRECATED - DT-Prelim Calcs'!$C$21*'Drive Train'!$F$39</f>
        <v>6.82</v>
      </c>
      <c r="GD115" s="1">
        <f>IF(GA115&gt;='Drive Train'!$F$29,1,0)</f>
        <v>0</v>
      </c>
      <c r="GE115" s="57">
        <f t="shared" si="154"/>
        <v>103.33333333333333</v>
      </c>
      <c r="GF115" s="63">
        <f>GF114+'DEPRECATED - DT-Prelim Calcs'!$C$11</f>
        <v>444</v>
      </c>
      <c r="GG115" s="2">
        <f>GQ115/'Drive Train'!$F$35</f>
        <v>2.2731120111033247</v>
      </c>
      <c r="GH115" s="46">
        <f>GO115*12*60/(PI() * 'Drive Train'!$F$15)/GG$2*GG115</f>
        <v>-568063.48628331558</v>
      </c>
      <c r="GI115" s="2">
        <f>('DEPRECATED - DT-Prelim Calcs'!$C$6*GG115-GH115)/('DEPRECATED - DT-Prelim Calcs'!$C$6*GG115)*'DEPRECATED - DT-Prelim Calcs'!$C$7*GG115</f>
        <v>262.33242169962779</v>
      </c>
      <c r="GJ115" s="57">
        <f>GI115/'DEPRECATED - DT-Prelim Calcs'!$C$7*('DEPRECATED - DT-Prelim Calcs'!$C$8-'DEPRECATED - DT-Prelim Calcs'!$C$9)+'DEPRECATED - DT-Prelim Calcs'!$C$9</f>
        <v>13968.36377761919</v>
      </c>
      <c r="GK115" s="57">
        <f t="shared" si="155"/>
        <v>29.999999999999982</v>
      </c>
      <c r="GL115" s="2">
        <f t="shared" si="156"/>
        <v>0.99579519204165001</v>
      </c>
      <c r="GM115" s="57">
        <f>GL115*'DEPRECATED - DT-Prelim Calcs'!$C$21/GG$2/'DEPRECATED - DT-Prelim Calcs'!$C$19/'DEPRECATED - DT-Prelim Calcs'!$C$18*3.39*'DEPRECATED - DT-Prelim Calcs'!$C$20</f>
        <v>25.773080821789936</v>
      </c>
      <c r="GN115" s="46">
        <f t="shared" si="157"/>
        <v>0</v>
      </c>
      <c r="GO115" s="57">
        <f>GM114*'DEPRECATED - DT-Prelim Calcs'!$C$11+GO114</f>
        <v>-610.63464565764286</v>
      </c>
      <c r="GP115" s="57">
        <f>GP114+0.5*GM115*'DEPRECATED - DT-Prelim Calcs'!$C$11^2+GO115*'DEPRECATED - DT-Prelim Calcs'!$C$11</f>
        <v>-200051.04043389542</v>
      </c>
      <c r="GQ115" s="57">
        <f>MIN('Drive Train'!$F$35-GK114*'DEPRECATED - DT-Prelim Calcs'!$C$21*'Drive Train'!$F$39,GQ114+GK$2)</f>
        <v>28.186588937681229</v>
      </c>
      <c r="GR115" s="57">
        <f>'Drive Train'!$F$35-GK115*'DEPRECATED - DT-Prelim Calcs'!$C$21*'Drive Train'!$F$39</f>
        <v>10.600000000000001</v>
      </c>
      <c r="GS115" s="1">
        <f>IF(GP115&gt;='Drive Train'!$F$29,1,0)</f>
        <v>0</v>
      </c>
      <c r="GT115" s="57">
        <f t="shared" si="158"/>
        <v>33.333333333333314</v>
      </c>
      <c r="GU115" s="63">
        <f>GU114+'DEPRECATED - DT-Prelim Calcs'!$C$11</f>
        <v>444</v>
      </c>
      <c r="GV115" s="2">
        <f>HF115/'Drive Train'!$F$35</f>
        <v>0.83870967741935498</v>
      </c>
      <c r="GW115" s="46">
        <f>HD115*12*60/(PI() * 'Drive Train'!$F$15)/GV$2*GV115</f>
        <v>-97683.353834474459</v>
      </c>
      <c r="GX115" s="2">
        <f>('DEPRECATED - DT-Prelim Calcs'!$C$6*GV115-GW115)/('DEPRECATED - DT-Prelim Calcs'!$C$6*GV115)*'DEPRECATED - DT-Prelim Calcs'!$C$7*GV115</f>
        <v>46.189561005710758</v>
      </c>
      <c r="GY115" s="57">
        <f>GX115/'DEPRECATED - DT-Prelim Calcs'!$C$7*('DEPRECATED - DT-Prelim Calcs'!$C$8-'DEPRECATED - DT-Prelim Calcs'!$C$9)+'DEPRECATED - DT-Prelim Calcs'!$C$9</f>
        <v>2461.6712352832742</v>
      </c>
      <c r="GZ115" s="57">
        <f t="shared" si="115"/>
        <v>33.333333333333314</v>
      </c>
      <c r="HA115" s="2">
        <f t="shared" si="159"/>
        <v>0.99579519204165001</v>
      </c>
      <c r="HB115" s="57">
        <f>HA115*'DEPRECATED - DT-Prelim Calcs'!$C$21/GV$2/'DEPRECATED - DT-Prelim Calcs'!$C$19/'DEPRECATED - DT-Prelim Calcs'!$C$18*3.39*'DEPRECATED - DT-Prelim Calcs'!$C$20</f>
        <v>25.773080821789936</v>
      </c>
      <c r="HC115" s="46">
        <f t="shared" si="160"/>
        <v>0</v>
      </c>
      <c r="HD115" s="57">
        <f>HB114*'DEPRECATED - DT-Prelim Calcs'!$C$11+HD114</f>
        <v>-284.5865109923684</v>
      </c>
      <c r="HE115" s="57">
        <f>HE114+0.5*HB115*'DEPRECATED - DT-Prelim Calcs'!$C$11^2+HD115*'DEPRECATED - DT-Prelim Calcs'!$C$11</f>
        <v>-203600.74560196514</v>
      </c>
      <c r="HF115" s="57">
        <f>MIN('Drive Train'!$F$35-GZ114*'DEPRECATED - DT-Prelim Calcs'!$C$21*'Drive Train'!$F$39,HF114+GZ$2)</f>
        <v>10.400000000000002</v>
      </c>
      <c r="HG115" s="57">
        <f>'Drive Train'!$F$35-GZ115*'DEPRECATED - DT-Prelim Calcs'!$C$21*'Drive Train'!$F$39</f>
        <v>10.400000000000002</v>
      </c>
      <c r="HH115" s="1">
        <f>IF(HE115&gt;='Drive Train'!$F$29,1,0)</f>
        <v>0</v>
      </c>
      <c r="HI115" s="57">
        <f t="shared" si="161"/>
        <v>37.037037037037017</v>
      </c>
      <c r="HJ115" s="63">
        <f>HJ114+'DEPRECATED - DT-Prelim Calcs'!$C$11</f>
        <v>444</v>
      </c>
      <c r="HK115" s="2">
        <f>HU115/'Drive Train'!$F$35</f>
        <v>0.82258064516129037</v>
      </c>
      <c r="HL115" s="46">
        <f>HS115*12*60/(PI() * 'Drive Train'!$F$15)/HK$2*HK115</f>
        <v>-124919.29597123158</v>
      </c>
      <c r="HM115" s="2">
        <f>('DEPRECATED - DT-Prelim Calcs'!$C$6*HK115-HL115)/('DEPRECATED - DT-Prelim Calcs'!$C$6*HK115)*'DEPRECATED - DT-Prelim Calcs'!$C$7*HK115</f>
        <v>58.465628227384322</v>
      </c>
      <c r="HN115" s="57">
        <f>HM115/'DEPRECATED - DT-Prelim Calcs'!$C$7*('DEPRECATED - DT-Prelim Calcs'!$C$8-'DEPRECATED - DT-Prelim Calcs'!$C$9)+'DEPRECATED - DT-Prelim Calcs'!$C$9</f>
        <v>3115.2062662130324</v>
      </c>
      <c r="HO115" s="57">
        <f t="shared" si="116"/>
        <v>36.66666666666665</v>
      </c>
      <c r="HP115" s="2">
        <f t="shared" si="162"/>
        <v>0.99579519204165001</v>
      </c>
      <c r="HQ115" s="57">
        <f>HP115*'DEPRECATED - DT-Prelim Calcs'!$C$21/HK$2/'DEPRECATED - DT-Prelim Calcs'!$C$19/'DEPRECATED - DT-Prelim Calcs'!$C$18*3.39*'DEPRECATED - DT-Prelim Calcs'!$C$20</f>
        <v>25.773080821789936</v>
      </c>
      <c r="HR115" s="46">
        <f t="shared" si="163"/>
        <v>0</v>
      </c>
      <c r="HS115" s="57">
        <f>HQ114*'DEPRECATED - DT-Prelim Calcs'!$C$11+HS114</f>
        <v>-371.07051296609222</v>
      </c>
      <c r="HT115" s="57">
        <f>HT114+0.5*HQ115*'DEPRECATED - DT-Prelim Calcs'!$C$11^2+HS115*'DEPRECATED - DT-Prelim Calcs'!$C$11</f>
        <v>-196069.16906119717</v>
      </c>
      <c r="HU115" s="57">
        <f>MIN('Drive Train'!$F$35-HO114*'DEPRECATED - DT-Prelim Calcs'!$C$21*'Drive Train'!$F$39,HU114+HO$2)</f>
        <v>10.200000000000001</v>
      </c>
      <c r="HV115" s="57">
        <f>'Drive Train'!$F$35-HO115*'DEPRECATED - DT-Prelim Calcs'!$C$21*'Drive Train'!$F$39</f>
        <v>10.200000000000001</v>
      </c>
      <c r="HW115" s="1">
        <f>IF(HT115&gt;='Drive Train'!$F$29,1,0)</f>
        <v>0</v>
      </c>
      <c r="HX115" s="57">
        <f t="shared" si="164"/>
        <v>40.740740740740726</v>
      </c>
      <c r="HY115" s="63">
        <f>HY114+'DEPRECATED - DT-Prelim Calcs'!$C$11</f>
        <v>444</v>
      </c>
      <c r="HZ115" s="2">
        <f>IJ115/'Drive Train'!$F$35</f>
        <v>0.80645161290322598</v>
      </c>
      <c r="IA115" s="46">
        <f>IH115*12*60/(PI() * 'Drive Train'!$F$15)/HZ$2*HZ115</f>
        <v>26159.673652561276</v>
      </c>
      <c r="IB115" s="2">
        <f>('DEPRECATED - DT-Prelim Calcs'!$C$6*HZ115-IA115)/('DEPRECATED - DT-Prelim Calcs'!$C$6*HZ115)*'DEPRECATED - DT-Prelim Calcs'!$C$7*HZ115</f>
        <v>-9.8847468291645164</v>
      </c>
      <c r="IC115" s="57">
        <f>IB115/'DEPRECATED - DT-Prelim Calcs'!$C$7*('DEPRECATED - DT-Prelim Calcs'!$C$8-'DEPRECATED - DT-Prelim Calcs'!$C$9)+'DEPRECATED - DT-Prelim Calcs'!$C$9</f>
        <v>-523.52946812523135</v>
      </c>
      <c r="ID115" s="57">
        <f t="shared" si="117"/>
        <v>-523.52946812523135</v>
      </c>
      <c r="IE115" s="2">
        <f t="shared" si="165"/>
        <v>-12.259610186239836</v>
      </c>
      <c r="IF115" s="57">
        <f>IE115*'DEPRECATED - DT-Prelim Calcs'!$C$21/HZ$2/'DEPRECATED - DT-Prelim Calcs'!$C$19/'DEPRECATED - DT-Prelim Calcs'!$C$18*3.39*'DEPRECATED - DT-Prelim Calcs'!$C$20</f>
        <v>-317.3021186472879</v>
      </c>
      <c r="IG115" s="46">
        <f t="shared" si="166"/>
        <v>1</v>
      </c>
      <c r="IH115" s="57">
        <f>IF114*'DEPRECATED - DT-Prelim Calcs'!$C$11+IH114</f>
        <v>79.260974973692754</v>
      </c>
      <c r="II115" s="57">
        <f>II114+0.5*IF115*'DEPRECATED - DT-Prelim Calcs'!$C$11^2+IH115*'DEPRECATED - DT-Prelim Calcs'!$C$11</f>
        <v>-180103.23171269297</v>
      </c>
      <c r="IJ115" s="57">
        <f>MIN('Drive Train'!$F$35-ID114*'DEPRECATED - DT-Prelim Calcs'!$C$21*'Drive Train'!$F$39,IJ114+ID$2)</f>
        <v>10.000000000000002</v>
      </c>
      <c r="IK115" s="57">
        <f>'Drive Train'!$F$35-ID115*'DEPRECATED - DT-Prelim Calcs'!$C$21*'Drive Train'!$F$39</f>
        <v>43.811768087513883</v>
      </c>
      <c r="IL115" s="1">
        <f>IF(II115&gt;='Drive Train'!$F$29,1,0)</f>
        <v>0</v>
      </c>
      <c r="IM115" s="57">
        <f t="shared" si="167"/>
        <v>-581.69940902803478</v>
      </c>
      <c r="IN115" s="63">
        <f>IN114+'DEPRECATED - DT-Prelim Calcs'!$C$11</f>
        <v>444</v>
      </c>
      <c r="IO115" s="2">
        <f>IY115/'Drive Train'!$F$35</f>
        <v>0.79032258064516137</v>
      </c>
      <c r="IP115" s="46">
        <f>IW115*12*60/(PI() * 'Drive Train'!$F$15)/IO$2*IO115</f>
        <v>-34079.929436641054</v>
      </c>
      <c r="IQ115" s="2">
        <f>('DEPRECATED - DT-Prelim Calcs'!$C$6*IO115-IP115)/('DEPRECATED - DT-Prelim Calcs'!$C$6*IO115)*'DEPRECATED - DT-Prelim Calcs'!$C$7*IO115</f>
        <v>17.314176470443947</v>
      </c>
      <c r="IR115" s="57">
        <f>IQ115/'DEPRECATED - DT-Prelim Calcs'!$C$7*('DEPRECATED - DT-Prelim Calcs'!$C$8-'DEPRECATED - DT-Prelim Calcs'!$C$9)+'DEPRECATED - DT-Prelim Calcs'!$C$9</f>
        <v>924.44640711948489</v>
      </c>
      <c r="IS115" s="57">
        <f t="shared" si="118"/>
        <v>43.333333333333321</v>
      </c>
      <c r="IT115" s="2">
        <f t="shared" si="168"/>
        <v>0.99579519204165001</v>
      </c>
      <c r="IU115" s="57">
        <f>IT115*'DEPRECATED - DT-Prelim Calcs'!$C$21/IO$2/'DEPRECATED - DT-Prelim Calcs'!$C$19/'DEPRECATED - DT-Prelim Calcs'!$C$18*3.39*'DEPRECATED - DT-Prelim Calcs'!$C$20</f>
        <v>25.773080821789936</v>
      </c>
      <c r="IV115" s="46">
        <f t="shared" si="169"/>
        <v>0</v>
      </c>
      <c r="IW115" s="57">
        <f>IU114*'DEPRECATED - DT-Prelim Calcs'!$C$11+IW114</f>
        <v>-105.36580744581941</v>
      </c>
      <c r="IX115" s="57">
        <f>IX114+0.5*IU115*'DEPRECATED - DT-Prelim Calcs'!$C$11^2+IW115*'DEPRECATED - DT-Prelim Calcs'!$C$11</f>
        <v>-196882.07978707709</v>
      </c>
      <c r="IY115" s="57">
        <f>MIN('Drive Train'!$F$35-IS114*'DEPRECATED - DT-Prelim Calcs'!$C$21*'Drive Train'!$F$39,IY114+IS$2)</f>
        <v>9.8000000000000007</v>
      </c>
      <c r="IZ115" s="57">
        <f>'Drive Train'!$F$35-IS115*'DEPRECATED - DT-Prelim Calcs'!$C$21*'Drive Train'!$F$39</f>
        <v>9.8000000000000007</v>
      </c>
      <c r="JA115" s="1">
        <f>IF(IX115&gt;='Drive Train'!$F$29,1,0)</f>
        <v>0</v>
      </c>
      <c r="JB115" s="57">
        <f t="shared" si="170"/>
        <v>48.148148148148138</v>
      </c>
      <c r="JC115" s="63">
        <f>JC114+'DEPRECATED - DT-Prelim Calcs'!$C$11</f>
        <v>444</v>
      </c>
      <c r="JD115" s="2">
        <f>JN115/'Drive Train'!$F$35</f>
        <v>0.77419354838709686</v>
      </c>
      <c r="JE115" s="46">
        <f>JL115*12*60/(PI() * 'Drive Train'!$F$15)/JD$2*JD115</f>
        <v>-158297.21873806018</v>
      </c>
      <c r="JF115" s="2">
        <f>('DEPRECATED - DT-Prelim Calcs'!$C$6*JD115-JE115)/('DEPRECATED - DT-Prelim Calcs'!$C$6*JD115)*'DEPRECATED - DT-Prelim Calcs'!$C$7*JD115</f>
        <v>73.441096725294898</v>
      </c>
      <c r="JG115" s="57">
        <f>JF115/'DEPRECATED - DT-Prelim Calcs'!$C$7*('DEPRECATED - DT-Prelim Calcs'!$C$8-'DEPRECATED - DT-Prelim Calcs'!$C$9)+'DEPRECATED - DT-Prelim Calcs'!$C$9</f>
        <v>3912.4480123881058</v>
      </c>
      <c r="JH115" s="57">
        <f t="shared" si="119"/>
        <v>46.666666666666657</v>
      </c>
      <c r="JI115" s="2">
        <f t="shared" si="171"/>
        <v>0.99579519204165001</v>
      </c>
      <c r="JJ115" s="57">
        <f>JI115*'DEPRECATED - DT-Prelim Calcs'!$C$21/JD$2/'DEPRECATED - DT-Prelim Calcs'!$C$19/'DEPRECATED - DT-Prelim Calcs'!$C$18*3.39*'DEPRECATED - DT-Prelim Calcs'!$C$20</f>
        <v>25.773080821789936</v>
      </c>
      <c r="JK115" s="46">
        <f t="shared" si="172"/>
        <v>0</v>
      </c>
      <c r="JL115" s="57">
        <f>JJ114*'DEPRECATED - DT-Prelim Calcs'!$C$11+JL114</f>
        <v>-499.60771919096044</v>
      </c>
      <c r="JM115" s="57">
        <f>JM114+0.5*JJ115*'DEPRECATED - DT-Prelim Calcs'!$C$11^2+JL115*'DEPRECATED - DT-Prelim Calcs'!$C$11</f>
        <v>-241883.27172593283</v>
      </c>
      <c r="JN115" s="57">
        <f>MIN('Drive Train'!$F$35-JH114*'DEPRECATED - DT-Prelim Calcs'!$C$21*'Drive Train'!$F$39,JN114+JH$2)</f>
        <v>9.6000000000000014</v>
      </c>
      <c r="JO115" s="57">
        <f>'Drive Train'!$F$35-JH115*'DEPRECATED - DT-Prelim Calcs'!$C$21*'Drive Train'!$F$39</f>
        <v>9.6000000000000014</v>
      </c>
      <c r="JP115" s="1">
        <f>IF(JM115&gt;='Drive Train'!$F$29,1,0)</f>
        <v>0</v>
      </c>
      <c r="JQ115" s="57">
        <f>MIN(JG115,'DEPRECATED - DT-Prelim Calcs'!$C$10)*'DEPRECATED - DT-Prelim Calcs'!$C$11*1000/60/60</f>
        <v>103.33333333333333</v>
      </c>
      <c r="JR115" s="63">
        <f>JR114+'DEPRECATED - DT-Prelim Calcs'!$C$11</f>
        <v>444</v>
      </c>
      <c r="JS115" s="2">
        <f>KC115/'Drive Train'!$F$35</f>
        <v>0.75806451612903225</v>
      </c>
      <c r="JT115" s="46">
        <f>KA115*12*60/(PI() * 'Drive Train'!$F$15)/JS$2*JS115</f>
        <v>-275590.39327648253</v>
      </c>
      <c r="JU115" s="2">
        <f>('DEPRECATED - DT-Prelim Calcs'!$C$6*JS115-JT115)/('DEPRECATED - DT-Prelim Calcs'!$C$6*JS115)*'DEPRECATED - DT-Prelim Calcs'!$C$7*JS115</f>
        <v>126.43722587717735</v>
      </c>
      <c r="JV115" s="57">
        <f>JU115/'DEPRECATED - DT-Prelim Calcs'!$C$7*('DEPRECATED - DT-Prelim Calcs'!$C$8-'DEPRECATED - DT-Prelim Calcs'!$C$9)+'DEPRECATED - DT-Prelim Calcs'!$C$9</f>
        <v>6733.7772116356236</v>
      </c>
      <c r="JW115" s="57">
        <f t="shared" si="120"/>
        <v>49.999999999999993</v>
      </c>
      <c r="JX115" s="2">
        <f t="shared" si="173"/>
        <v>0.99579519204165001</v>
      </c>
      <c r="JY115" s="57">
        <f>JX115*'DEPRECATED - DT-Prelim Calcs'!$C$21/JS$2/'DEPRECATED - DT-Prelim Calcs'!$C$19/'DEPRECATED - DT-Prelim Calcs'!$C$18*3.39*'DEPRECATED - DT-Prelim Calcs'!$C$20</f>
        <v>25.773080821789936</v>
      </c>
      <c r="JZ115" s="46">
        <f t="shared" si="174"/>
        <v>0</v>
      </c>
      <c r="KA115" s="57">
        <f>JY114*'DEPRECATED - DT-Prelim Calcs'!$C$11+KA114</f>
        <v>-888.30746012793543</v>
      </c>
      <c r="KB115" s="57">
        <f>KB114+0.5*JY115*'DEPRECATED - DT-Prelim Calcs'!$C$11^2+KA115*'DEPRECATED - DT-Prelim Calcs'!$C$11</f>
        <v>-236350.55636704253</v>
      </c>
      <c r="KC115" s="57">
        <f>MIN('Drive Train'!$F$35-JW114*'DEPRECATED - DT-Prelim Calcs'!$C$21*'Drive Train'!$F$39,KC114+JW$2)</f>
        <v>9.4</v>
      </c>
      <c r="KD115" s="57">
        <f>'Drive Train'!$F$35-JW115*'DEPRECATED - DT-Prelim Calcs'!$C$21*'Drive Train'!$F$39</f>
        <v>9.4</v>
      </c>
      <c r="KE115" s="1">
        <f>IF(KB115&gt;='Drive Train'!$F$29,1,0)</f>
        <v>0</v>
      </c>
      <c r="KF115" s="57">
        <f>MIN(JV115,'DEPRECATED - DT-Prelim Calcs'!$C$10)*'DEPRECATED - DT-Prelim Calcs'!$C$11*1000/60/60</f>
        <v>103.33333333333333</v>
      </c>
      <c r="KG115" s="63">
        <f>KG114+'DEPRECATED - DT-Prelim Calcs'!$C$11</f>
        <v>444</v>
      </c>
      <c r="KH115" s="2">
        <f>KR115/'Drive Train'!$F$35</f>
        <v>0.74193548387096786</v>
      </c>
      <c r="KI115" s="46">
        <f>KP115*12*60/(PI() * 'Drive Train'!$F$15)/KH$2*KH115</f>
        <v>7390.7935360085621</v>
      </c>
      <c r="KJ115" s="2">
        <f>('DEPRECATED - DT-Prelim Calcs'!$C$6*KH115-KI115)/('DEPRECATED - DT-Prelim Calcs'!$C$6*KH115)*'DEPRECATED - DT-Prelim Calcs'!$C$7*KH115</f>
        <v>-1.553738940114989</v>
      </c>
      <c r="KK115" s="57">
        <f>KJ115/'DEPRECATED - DT-Prelim Calcs'!$C$7*('DEPRECATED - DT-Prelim Calcs'!$C$8-'DEPRECATED - DT-Prelim Calcs'!$C$9)+'DEPRECATED - DT-Prelim Calcs'!$C$9</f>
        <v>-80.015645650105029</v>
      </c>
      <c r="KL115" s="57">
        <f t="shared" si="121"/>
        <v>-80.015645650105029</v>
      </c>
      <c r="KM115" s="2">
        <f t="shared" si="175"/>
        <v>-2.2830445392220327</v>
      </c>
      <c r="KN115" s="57">
        <f>KM115*'DEPRECATED - DT-Prelim Calcs'!$C$21/KH$2/'DEPRECATED - DT-Prelim Calcs'!$C$19/'DEPRECATED - DT-Prelim Calcs'!$C$18*3.39*'DEPRECATED - DT-Prelim Calcs'!$C$20</f>
        <v>-59.089551646132598</v>
      </c>
      <c r="KO115" s="46">
        <f t="shared" si="176"/>
        <v>1</v>
      </c>
      <c r="KP115" s="57">
        <f>KN114*'DEPRECATED - DT-Prelim Calcs'!$C$11+KP114</f>
        <v>24.340546864214417</v>
      </c>
      <c r="KQ115" s="57">
        <f>KQ114+0.5*KN115*'DEPRECATED - DT-Prelim Calcs'!$C$11^2+KP115*'DEPRECATED - DT-Prelim Calcs'!$C$11</f>
        <v>-218447.17040977071</v>
      </c>
      <c r="KR115" s="57">
        <f>MIN('Drive Train'!$F$35-KL114*'DEPRECATED - DT-Prelim Calcs'!$C$21*'Drive Train'!$F$39,KR114+KL$2)</f>
        <v>9.2000000000000011</v>
      </c>
      <c r="KS115" s="57">
        <f>'Drive Train'!$F$35-KL115*'DEPRECATED - DT-Prelim Calcs'!$C$21*'Drive Train'!$F$39</f>
        <v>17.200938739006304</v>
      </c>
      <c r="KT115" s="1">
        <f>IF(KQ115&gt;='Drive Train'!$F$29,1,0)</f>
        <v>0</v>
      </c>
      <c r="KU115" s="57">
        <f>MIN(KK115,'DEPRECATED - DT-Prelim Calcs'!$C$10)*'DEPRECATED - DT-Prelim Calcs'!$C$11*1000/60/60</f>
        <v>-88.906272944561138</v>
      </c>
      <c r="KV115" s="63">
        <f>KV114+'DEPRECATED - DT-Prelim Calcs'!$C$11</f>
        <v>444</v>
      </c>
      <c r="KW115" s="2">
        <f>LG115/'Drive Train'!$F$35</f>
        <v>0.72580645161290325</v>
      </c>
      <c r="KX115" s="46">
        <f>LE115*12*60/(PI() * 'Drive Train'!$F$15)/KW$2*KW115</f>
        <v>-272208.66823184805</v>
      </c>
      <c r="KY115" s="2">
        <f>('DEPRECATED - DT-Prelim Calcs'!$C$6*KW115-KX115)/('DEPRECATED - DT-Prelim Calcs'!$C$6*KW115)*'DEPRECATED - DT-Prelim Calcs'!$C$7*KW115</f>
        <v>124.83041126672741</v>
      </c>
      <c r="KZ115" s="57">
        <f>KY115/'DEPRECATED - DT-Prelim Calcs'!$C$7*('DEPRECATED - DT-Prelim Calcs'!$C$8-'DEPRECATED - DT-Prelim Calcs'!$C$9)+'DEPRECATED - DT-Prelim Calcs'!$C$9</f>
        <v>6648.2360022909243</v>
      </c>
      <c r="LA115" s="57">
        <f t="shared" si="122"/>
        <v>56.666666666666664</v>
      </c>
      <c r="LB115" s="2">
        <f t="shared" si="177"/>
        <v>0.99579519204165001</v>
      </c>
      <c r="LC115" s="57">
        <f>LB115*'DEPRECATED - DT-Prelim Calcs'!$C$21/KW$2/'DEPRECATED - DT-Prelim Calcs'!$C$19/'DEPRECATED - DT-Prelim Calcs'!$C$18*3.39*'DEPRECATED - DT-Prelim Calcs'!$C$20</f>
        <v>25.773080821789936</v>
      </c>
      <c r="LD115" s="46">
        <f t="shared" si="178"/>
        <v>0</v>
      </c>
      <c r="LE115" s="57">
        <f>LC114*'DEPRECATED - DT-Prelim Calcs'!$C$11+LE114</f>
        <v>-916.40305808522385</v>
      </c>
      <c r="LF115" s="57">
        <f>LF114+0.5*LC115*'DEPRECATED - DT-Prelim Calcs'!$C$11^2+LE115*'DEPRECATED - DT-Prelim Calcs'!$C$11</f>
        <v>-232396.70345814625</v>
      </c>
      <c r="LG115" s="57">
        <f>MIN('Drive Train'!$F$35-LA114*'DEPRECATED - DT-Prelim Calcs'!$C$21*'Drive Train'!$F$39,LG114+LA$2)</f>
        <v>9</v>
      </c>
      <c r="LH115" s="57">
        <f>'Drive Train'!$F$35-LA115*'DEPRECATED - DT-Prelim Calcs'!$C$21*'Drive Train'!$F$39</f>
        <v>9</v>
      </c>
      <c r="LI115" s="1">
        <f>IF(LF115&gt;='Drive Train'!$F$29,1,0)</f>
        <v>0</v>
      </c>
      <c r="LJ115" s="57">
        <f>MIN(KZ115,'DEPRECATED - DT-Prelim Calcs'!$C$10)*'DEPRECATED - DT-Prelim Calcs'!$C$11*1000/60/60</f>
        <v>103.33333333333333</v>
      </c>
      <c r="LK115" s="63">
        <f>LK114+'DEPRECATED - DT-Prelim Calcs'!$C$11</f>
        <v>444</v>
      </c>
      <c r="LL115" s="2">
        <f>LV115/'Drive Train'!$F$35</f>
        <v>0.70967741935483875</v>
      </c>
      <c r="LM115" s="46">
        <f>LT115*12*60/(PI() * 'Drive Train'!$F$15)/LL$2*LL115</f>
        <v>-126795.86168307273</v>
      </c>
      <c r="LN115" s="2">
        <f>('DEPRECATED - DT-Prelim Calcs'!$C$6*LL115-LM115)/('DEPRECATED - DT-Prelim Calcs'!$C$6*LL115)*'DEPRECATED - DT-Prelim Calcs'!$C$7*LL115</f>
        <v>59.042034898882548</v>
      </c>
      <c r="LO115" s="57">
        <f>LN115/'DEPRECATED - DT-Prelim Calcs'!$C$7*('DEPRECATED - DT-Prelim Calcs'!$C$8-'DEPRECATED - DT-Prelim Calcs'!$C$9)+'DEPRECATED - DT-Prelim Calcs'!$C$9</f>
        <v>3145.8921483512991</v>
      </c>
      <c r="LP115" s="57">
        <f t="shared" si="123"/>
        <v>60</v>
      </c>
      <c r="LQ115" s="2">
        <f t="shared" si="179"/>
        <v>0.99579519204165001</v>
      </c>
      <c r="LR115" s="57">
        <f>LQ115*'DEPRECATED - DT-Prelim Calcs'!$C$21/LL$2/'DEPRECATED - DT-Prelim Calcs'!$C$19/'DEPRECATED - DT-Prelim Calcs'!$C$18*3.39*'DEPRECATED - DT-Prelim Calcs'!$C$20</f>
        <v>25.773080821789936</v>
      </c>
      <c r="LS115" s="46">
        <f t="shared" si="180"/>
        <v>0</v>
      </c>
      <c r="LT115" s="57">
        <f>LR114*'DEPRECATED - DT-Prelim Calcs'!$C$11+LT114</f>
        <v>-436.56558395202501</v>
      </c>
      <c r="LU115" s="57">
        <f>LU114+0.5*LR115*'DEPRECATED - DT-Prelim Calcs'!$C$11^2+LT115*'DEPRECATED - DT-Prelim Calcs'!$C$11</f>
        <v>-219004.20621962289</v>
      </c>
      <c r="LV115" s="57">
        <f>MIN('Drive Train'!$F$35-LP114*'DEPRECATED - DT-Prelim Calcs'!$C$21*'Drive Train'!$F$39,LV114+LP$2)</f>
        <v>8.8000000000000007</v>
      </c>
      <c r="LW115" s="57">
        <f>'Drive Train'!$F$35-LP115*'DEPRECATED - DT-Prelim Calcs'!$C$21*'Drive Train'!$F$39</f>
        <v>8.8000000000000007</v>
      </c>
      <c r="LX115" s="1">
        <f>IF(LU115&gt;='Drive Train'!$F$29,1,0)</f>
        <v>0</v>
      </c>
      <c r="LY115" s="57">
        <f>MIN(LO115,'DEPRECATED - DT-Prelim Calcs'!$C$10)*'DEPRECATED - DT-Prelim Calcs'!$C$11*1000/60/60</f>
        <v>103.33333333333333</v>
      </c>
      <c r="LZ115" s="63">
        <f>LZ114+'DEPRECATED - DT-Prelim Calcs'!$C$11</f>
        <v>444</v>
      </c>
    </row>
    <row r="116" spans="18:338" x14ac:dyDescent="0.2">
      <c r="R116" s="63">
        <f>R115+'DEPRECATED - DT-Prelim Calcs'!$C$11</f>
        <v>448</v>
      </c>
      <c r="S116" s="2">
        <f>AG116/'Drive Train'!$F$35</f>
        <v>0</v>
      </c>
      <c r="T116" s="46">
        <f>AE116*12*60/(PI() * 'Drive Train'!$F$15)/S$2*ABS(S116)</f>
        <v>0</v>
      </c>
      <c r="U116" s="2">
        <f>IF(OR(AD115=1,AND($C$32=Motors!$C$32,'DEPRECATED - DT-Prelim Calcs'!AI115=1)),0,IF(AG116=0,-(V115+$C$9)/($C$8-$C$9)*$C$7,($C$6*S116-T116)/($C$6*S116)*$C$7*S116))</f>
        <v>0</v>
      </c>
      <c r="V116" s="57">
        <f>IF(AND(AD115=1,AI115=1),0,ABS(U116/$C$7*($C$8-$C$9)+$C$9) *'Drive Train'!$AA$49 + V115*(1-'Drive Train'!$AA$49))</f>
        <v>0</v>
      </c>
      <c r="W116" s="57">
        <f t="shared" si="182"/>
        <v>0</v>
      </c>
      <c r="X116" s="2">
        <f>MAX(MIN(IF(AND(AI115=1,AG116&lt;0),-1,1)*(W116-$C$9)/($C$8-$C$9)*$C$7-$C$29*AE116/T$2 -  AI115*$C$29/2,X$2),MAX(X$4:X115)*-1)</f>
        <v>-0.2458281045106315</v>
      </c>
      <c r="Y116" s="57">
        <f t="shared" si="97"/>
        <v>0</v>
      </c>
      <c r="Z116" s="57">
        <f t="shared" si="98"/>
        <v>0</v>
      </c>
      <c r="AA116" s="57">
        <f t="shared" si="99"/>
        <v>0</v>
      </c>
      <c r="AB116" s="57" t="e">
        <f t="shared" si="100"/>
        <v>#N/A</v>
      </c>
      <c r="AC116" s="46">
        <f t="shared" si="124"/>
        <v>1</v>
      </c>
      <c r="AD116" s="1">
        <f t="shared" si="101"/>
        <v>1</v>
      </c>
      <c r="AE116" s="57">
        <f t="shared" si="102"/>
        <v>0</v>
      </c>
      <c r="AF116" s="57" t="e">
        <f t="shared" si="103"/>
        <v>#N/A</v>
      </c>
      <c r="AG116" s="57">
        <f>IF(AI115=0,MIN('Drive Train'!$F$35-W115*$C$21*'Drive Train'!$F$39,AG115+W$2)-$C$3,IF(AE115-1&lt;=0,0,IF($C$32=Motors!$C$30,MAX(ABS(AG114)*-1,AG115-W$2),MAX(0,MAX(AG$4:AG115)*-1,AG115-W$2))))</f>
        <v>0</v>
      </c>
      <c r="AH116" s="57">
        <f>'Drive Train'!$F$35-ABS(W116)*'DEPRECATED - DT-Prelim Calcs'!$C$21*'Drive Train'!$F$39</f>
        <v>12.4</v>
      </c>
      <c r="AI116" s="1">
        <f>IF(AJ116&gt;='Drive Train'!$F$29,1,0)</f>
        <v>1</v>
      </c>
      <c r="AJ116" s="57">
        <f>AJ115+0.5*Y116*'DEPRECATED - DT-Prelim Calcs'!$C$11^2+AE116*'DEPRECATED - DT-Prelim Calcs'!$C$11</f>
        <v>784.33981740885292</v>
      </c>
      <c r="AK116" s="57">
        <f t="shared" si="181"/>
        <v>0</v>
      </c>
      <c r="AL116" s="63">
        <f>AL115+'DEPRECATED - DT-Prelim Calcs'!$C$11</f>
        <v>448</v>
      </c>
      <c r="AM116" s="2">
        <f>AW116/'Drive Train'!$F$35</f>
        <v>0.90171798760134203</v>
      </c>
      <c r="AN116" s="46">
        <f>AU116*12*60/(PI() * 'Drive Train'!$F$15)/AM$2*AM116</f>
        <v>4074.5129711581662</v>
      </c>
      <c r="AO116" s="2">
        <f>('DEPRECATED - DT-Prelim Calcs'!$C$6*AM116-AN116)/('DEPRECATED - DT-Prelim Calcs'!$C$6*AM116)*'DEPRECATED - DT-Prelim Calcs'!$C$7*AM116</f>
        <v>0.33081835002708021</v>
      </c>
      <c r="AP116" s="57">
        <f>AO116/'DEPRECATED - DT-Prelim Calcs'!$C$7*('DEPRECATED - DT-Prelim Calcs'!$C$8-'DEPRECATED - DT-Prelim Calcs'!$C$9)+'DEPRECATED - DT-Prelim Calcs'!$C$9</f>
        <v>20.311615895632528</v>
      </c>
      <c r="AQ116" s="57">
        <f t="shared" si="105"/>
        <v>20.311615895632528</v>
      </c>
      <c r="AR116" s="2">
        <f t="shared" si="125"/>
        <v>-8.6142204480665896E-13</v>
      </c>
      <c r="AS116" s="57">
        <f>AR116*'DEPRECATED - DT-Prelim Calcs'!$C$21/AM$2/'DEPRECATED - DT-Prelim Calcs'!$C$19/'DEPRECATED - DT-Prelim Calcs'!$C$18*3.39*'DEPRECATED - DT-Prelim Calcs'!$C$20</f>
        <v>-6.2426692203115133E-12</v>
      </c>
      <c r="AT116" s="46">
        <f t="shared" si="126"/>
        <v>0</v>
      </c>
      <c r="AU116" s="57">
        <f>AS115*'DEPRECATED - DT-Prelim Calcs'!$C$11+AU115</f>
        <v>39.432321268812686</v>
      </c>
      <c r="AV116" s="57">
        <f>AV115+0.5*AS116*'DEPRECATED - DT-Prelim Calcs'!$C$11^2+AU116*'DEPRECATED - DT-Prelim Calcs'!$C$11</f>
        <v>17621.066363785874</v>
      </c>
      <c r="AW116" s="57">
        <f>MIN('Drive Train'!$F$35-AQ115*'DEPRECATED - DT-Prelim Calcs'!$C$21*'Drive Train'!$F$39,AW115+AQ$2)</f>
        <v>11.181303046256641</v>
      </c>
      <c r="AX116" s="57">
        <f>'Drive Train'!$F$35-AQ116*'DEPRECATED - DT-Prelim Calcs'!$C$21*'Drive Train'!$F$39</f>
        <v>11.181303046262048</v>
      </c>
      <c r="AY116" s="1">
        <f>IF(AV116&gt;='Drive Train'!$F$29,1,0)</f>
        <v>1</v>
      </c>
      <c r="AZ116" s="57">
        <f t="shared" si="127"/>
        <v>22.568462106258366</v>
      </c>
      <c r="BA116" s="63">
        <f>BA115+'DEPRECATED - DT-Prelim Calcs'!$C$11</f>
        <v>448</v>
      </c>
      <c r="BB116" s="2">
        <f>BL116/'Drive Train'!$F$35</f>
        <v>0.55000000000000004</v>
      </c>
      <c r="BC116" s="46">
        <f>BJ116*12*60/(PI() * 'Drive Train'!$F$15)/BB$2*BB116</f>
        <v>5574.3989430726715</v>
      </c>
      <c r="BD116" s="2">
        <f>('DEPRECATED - DT-Prelim Calcs'!$C$6*BB116-BC116)/('DEPRECATED - DT-Prelim Calcs'!$C$6*BB116)*'DEPRECATED - DT-Prelim Calcs'!$C$7*BB116</f>
        <v>-1.195006839175448</v>
      </c>
      <c r="BE116" s="57">
        <f>BD116/'DEPRECATED - DT-Prelim Calcs'!$C$7*('DEPRECATED - DT-Prelim Calcs'!$C$8-'DEPRECATED - DT-Prelim Calcs'!$C$9)+'DEPRECATED - DT-Prelim Calcs'!$C$9</f>
        <v>-60.917998948634846</v>
      </c>
      <c r="BF116" s="57">
        <f t="shared" si="106"/>
        <v>-60.917998948634846</v>
      </c>
      <c r="BG116" s="2">
        <f t="shared" si="128"/>
        <v>-1.9370342982081485</v>
      </c>
      <c r="BH116" s="57">
        <f>BG116*'DEPRECATED - DT-Prelim Calcs'!$C$21/BB$2/'DEPRECATED - DT-Prelim Calcs'!$C$19/'DEPRECATED - DT-Prelim Calcs'!$C$18*3.39*'DEPRECATED - DT-Prelim Calcs'!$C$20</f>
        <v>-20.276476817887133</v>
      </c>
      <c r="BI116" s="46">
        <f t="shared" si="129"/>
        <v>1</v>
      </c>
      <c r="BJ116" s="57">
        <f>BH115*'DEPRECATED - DT-Prelim Calcs'!$C$11+BJ115</f>
        <v>61.232485201873473</v>
      </c>
      <c r="BK116" s="57">
        <f>BK115+0.5*BH116*'DEPRECATED - DT-Prelim Calcs'!$C$11^2+BJ116*'DEPRECATED - DT-Prelim Calcs'!$C$11</f>
        <v>9298.5472810646006</v>
      </c>
      <c r="BL116" s="57">
        <f>MIN('Drive Train'!$F$35-BF115*'DEPRECATED - DT-Prelim Calcs'!$C$21*'Drive Train'!$F$39,BL115+BF$2)</f>
        <v>6.82</v>
      </c>
      <c r="BM116" s="57">
        <f>'Drive Train'!$F$35-BF116*'DEPRECATED - DT-Prelim Calcs'!$C$21*'Drive Train'!$F$39</f>
        <v>16.055079936918091</v>
      </c>
      <c r="BN116" s="1">
        <f>IF(BK116&gt;='Drive Train'!$F$29,1,0)</f>
        <v>1</v>
      </c>
      <c r="BO116" s="57">
        <f t="shared" si="130"/>
        <v>-67.686665498483165</v>
      </c>
      <c r="BP116" s="63">
        <f>BP115+'DEPRECATED - DT-Prelim Calcs'!$C$11</f>
        <v>448</v>
      </c>
      <c r="BQ116" s="2">
        <f>CA116/'Drive Train'!$F$35</f>
        <v>0.55000000000000004</v>
      </c>
      <c r="BR116" s="46">
        <f>BY116*12*60/(PI() * 'Drive Train'!$F$15)/BQ$2*BQ116</f>
        <v>-9925.4834518716179</v>
      </c>
      <c r="BS116" s="2">
        <f>('DEPRECATED - DT-Prelim Calcs'!$C$6*BQ116-BR116)/('DEPRECATED - DT-Prelim Calcs'!$C$6*BQ116)*'DEPRECATED - DT-Prelim Calcs'!$C$7*BQ116</f>
        <v>5.8133827615404501</v>
      </c>
      <c r="BT116" s="57">
        <f>BS116/'DEPRECATED - DT-Prelim Calcs'!$C$7*('DEPRECATED - DT-Prelim Calcs'!$C$8-'DEPRECATED - DT-Prelim Calcs'!$C$9)+'DEPRECATED - DT-Prelim Calcs'!$C$9</f>
        <v>312.18423581146874</v>
      </c>
      <c r="BU116" s="57">
        <f t="shared" si="107"/>
        <v>93</v>
      </c>
      <c r="BV116" s="2">
        <f t="shared" si="131"/>
        <v>1.8828060353728675</v>
      </c>
      <c r="BW116" s="57">
        <f>BV116*'DEPRECATED - DT-Prelim Calcs'!$C$21/BQ$2/'DEPRECATED - DT-Prelim Calcs'!$C$19/'DEPRECATED - DT-Prelim Calcs'!$C$18*3.39*'DEPRECATED - DT-Prelim Calcs'!$C$20</f>
        <v>25.773080821789936</v>
      </c>
      <c r="BX116" s="46">
        <f t="shared" si="132"/>
        <v>0</v>
      </c>
      <c r="BY116" s="57">
        <f>BW115*'DEPRECATED - DT-Prelim Calcs'!$C$11+BY115</f>
        <v>-83.373866031355433</v>
      </c>
      <c r="BZ116" s="57">
        <f>BZ115+0.5*BW116*'DEPRECATED - DT-Prelim Calcs'!$C$11^2+BY116*'DEPRECATED - DT-Prelim Calcs'!$C$11</f>
        <v>-10552.502398650797</v>
      </c>
      <c r="CA116" s="57">
        <f>MIN('Drive Train'!$F$35-BU115*'DEPRECATED - DT-Prelim Calcs'!$C$21*'Drive Train'!$F$39,CA115+BU$2)</f>
        <v>6.82</v>
      </c>
      <c r="CB116" s="57">
        <f>'Drive Train'!$F$35-BU116*'DEPRECATED - DT-Prelim Calcs'!$C$21*'Drive Train'!$F$39</f>
        <v>6.82</v>
      </c>
      <c r="CC116" s="1">
        <f>IF(BZ116&gt;='Drive Train'!$F$29,1,0)</f>
        <v>0</v>
      </c>
      <c r="CD116" s="57">
        <f t="shared" si="133"/>
        <v>103.33333333333333</v>
      </c>
      <c r="CE116" s="63">
        <f>CE115+'DEPRECATED - DT-Prelim Calcs'!$C$11</f>
        <v>448</v>
      </c>
      <c r="CF116" s="2">
        <f>CP116/'Drive Train'!$F$35</f>
        <v>0.55000000000000004</v>
      </c>
      <c r="CG116" s="46">
        <f>CN116*12*60/(PI() * 'Drive Train'!$F$15)/CF$2*CF116</f>
        <v>-2020.807044178106</v>
      </c>
      <c r="CH116" s="2">
        <f>('DEPRECATED - DT-Prelim Calcs'!$C$6*CF116-CG116)/('DEPRECATED - DT-Prelim Calcs'!$C$6*CF116)*'DEPRECATED - DT-Prelim Calcs'!$C$7*CF116</f>
        <v>2.2392232601255602</v>
      </c>
      <c r="CI116" s="57">
        <f>CH116/'DEPRECATED - DT-Prelim Calcs'!$C$7*('DEPRECATED - DT-Prelim Calcs'!$C$8-'DEPRECATED - DT-Prelim Calcs'!$C$9)+'DEPRECATED - DT-Prelim Calcs'!$C$9</f>
        <v>121.90844160751426</v>
      </c>
      <c r="CJ116" s="57">
        <f t="shared" si="108"/>
        <v>93</v>
      </c>
      <c r="CK116" s="2">
        <f t="shared" si="134"/>
        <v>1.5241763143494644</v>
      </c>
      <c r="CL116" s="57">
        <f>CK116*'DEPRECATED - DT-Prelim Calcs'!$C$21/CF$2/'DEPRECATED - DT-Prelim Calcs'!$C$19/'DEPRECATED - DT-Prelim Calcs'!$C$18*3.39*'DEPRECATED - DT-Prelim Calcs'!$C$20</f>
        <v>25.773080821789936</v>
      </c>
      <c r="CM116" s="46">
        <f t="shared" si="135"/>
        <v>0</v>
      </c>
      <c r="CN116" s="57">
        <f>CL115*'DEPRECATED - DT-Prelim Calcs'!$C$11+CN115</f>
        <v>-13.74145576691005</v>
      </c>
      <c r="CO116" s="57">
        <f>CO115+0.5*CL116*'DEPRECATED - DT-Prelim Calcs'!$C$11^2+CN116*'DEPRECATED - DT-Prelim Calcs'!$C$11</f>
        <v>-37133.788699161581</v>
      </c>
      <c r="CP116" s="57">
        <f>MIN('Drive Train'!$F$35-CJ115*'DEPRECATED - DT-Prelim Calcs'!$C$21*'Drive Train'!$F$39,CP115+CJ$2)</f>
        <v>6.82</v>
      </c>
      <c r="CQ116" s="57">
        <f>'Drive Train'!$F$35-CJ116*'DEPRECATED - DT-Prelim Calcs'!$C$21*'Drive Train'!$F$39</f>
        <v>6.82</v>
      </c>
      <c r="CR116" s="1">
        <f>IF(CO116&gt;='Drive Train'!$F$29,1,0)</f>
        <v>0</v>
      </c>
      <c r="CS116" s="57">
        <f t="shared" si="136"/>
        <v>103.33333333333333</v>
      </c>
      <c r="CT116" s="63">
        <f>CT115+'DEPRECATED - DT-Prelim Calcs'!$C$11</f>
        <v>448</v>
      </c>
      <c r="CU116" s="2">
        <f>DE116/'Drive Train'!$F$35</f>
        <v>0.55000000000000004</v>
      </c>
      <c r="CV116" s="46">
        <f>DC116*12*60/(PI() * 'Drive Train'!$F$15)/CU$2*CU116</f>
        <v>-79457.370876126894</v>
      </c>
      <c r="CW116" s="2">
        <f>('DEPRECATED - DT-Prelim Calcs'!$C$6*CU116-CV116)/('DEPRECATED - DT-Prelim Calcs'!$C$6*CU116)*'DEPRECATED - DT-Prelim Calcs'!$C$7*CU116</f>
        <v>37.252753998398838</v>
      </c>
      <c r="CX116" s="57">
        <f>CW116/'DEPRECATED - DT-Prelim Calcs'!$C$7*('DEPRECATED - DT-Prelim Calcs'!$C$8-'DEPRECATED - DT-Prelim Calcs'!$C$9)+'DEPRECATED - DT-Prelim Calcs'!$C$9</f>
        <v>1985.9067792508595</v>
      </c>
      <c r="CY116" s="57">
        <f t="shared" si="109"/>
        <v>93</v>
      </c>
      <c r="CZ116" s="2">
        <f t="shared" si="137"/>
        <v>1.2803081040535502</v>
      </c>
      <c r="DA116" s="57">
        <f>CZ116*'DEPRECATED - DT-Prelim Calcs'!$C$21/CU$2/'DEPRECATED - DT-Prelim Calcs'!$C$19/'DEPRECATED - DT-Prelim Calcs'!$C$18*3.39*'DEPRECATED - DT-Prelim Calcs'!$C$20</f>
        <v>25.773080821789936</v>
      </c>
      <c r="DB116" s="46">
        <f t="shared" si="138"/>
        <v>0</v>
      </c>
      <c r="DC116" s="57">
        <f>DA115*'DEPRECATED - DT-Prelim Calcs'!$C$11+DC115</f>
        <v>-453.85944112363609</v>
      </c>
      <c r="DD116" s="57">
        <f>DD115+0.5*DA116*'DEPRECATED - DT-Prelim Calcs'!$C$11^2+DC116*'DEPRECATED - DT-Prelim Calcs'!$C$11</f>
        <v>-78175.706538866696</v>
      </c>
      <c r="DE116" s="57">
        <f>MIN('Drive Train'!$F$35-CY115*'DEPRECATED - DT-Prelim Calcs'!$C$21*'Drive Train'!$F$39,DE115+CY$2)</f>
        <v>6.82</v>
      </c>
      <c r="DF116" s="57">
        <f>'Drive Train'!$F$35-CY116*'DEPRECATED - DT-Prelim Calcs'!$C$21*'Drive Train'!$F$39</f>
        <v>6.82</v>
      </c>
      <c r="DG116" s="1">
        <f>IF(DD116&gt;='Drive Train'!$F$29,1,0)</f>
        <v>0</v>
      </c>
      <c r="DH116" s="57">
        <f t="shared" si="139"/>
        <v>103.33333333333333</v>
      </c>
      <c r="DI116" s="63">
        <f>DI115+'DEPRECATED - DT-Prelim Calcs'!$C$11</f>
        <v>448</v>
      </c>
      <c r="DJ116" s="2">
        <f>DT116/'Drive Train'!$F$35</f>
        <v>3.0508314404285848</v>
      </c>
      <c r="DK116" s="46">
        <f>DR116*12*60/(PI() * 'Drive Train'!$F$15)/DJ$2*DJ116</f>
        <v>-1017726.0548484029</v>
      </c>
      <c r="DL116" s="2">
        <f>('DEPRECATED - DT-Prelim Calcs'!$C$6*DJ116-DK116)/('DEPRECATED - DT-Prelim Calcs'!$C$6*DJ116)*'DEPRECATED - DT-Prelim Calcs'!$C$7*DJ116</f>
        <v>467.52507266161132</v>
      </c>
      <c r="DM116" s="57">
        <f>DL116/'DEPRECATED - DT-Prelim Calcs'!$C$7*('DEPRECATED - DT-Prelim Calcs'!$C$8-'DEPRECATED - DT-Prelim Calcs'!$C$9)+'DEPRECATED - DT-Prelim Calcs'!$C$9</f>
        <v>24892.105320533083</v>
      </c>
      <c r="DN116" s="57">
        <f t="shared" si="110"/>
        <v>93</v>
      </c>
      <c r="DO116" s="2">
        <f t="shared" si="140"/>
        <v>1.1037138828047846</v>
      </c>
      <c r="DP116" s="57">
        <f>DO116*'DEPRECATED - DT-Prelim Calcs'!$C$21/DJ$2/'DEPRECATED - DT-Prelim Calcs'!$C$19/'DEPRECATED - DT-Prelim Calcs'!$C$18*3.39*'DEPRECATED - DT-Prelim Calcs'!$C$20</f>
        <v>25.773080821789936</v>
      </c>
      <c r="DQ116" s="46">
        <f t="shared" si="141"/>
        <v>0</v>
      </c>
      <c r="DR116" s="57">
        <f>DP115*'DEPRECATED - DT-Prelim Calcs'!$C$11+DR115</f>
        <v>-903.45091723063479</v>
      </c>
      <c r="DS116" s="57">
        <f>DS115+0.5*DP116*'DEPRECATED - DT-Prelim Calcs'!$C$11^2+DR116*'DEPRECATED - DT-Prelim Calcs'!$C$11</f>
        <v>-119611.0931218238</v>
      </c>
      <c r="DT116" s="57">
        <f>MIN('Drive Train'!$F$35-DN115*'DEPRECATED - DT-Prelim Calcs'!$C$21*'Drive Train'!$F$39,DT115+DN$2)</f>
        <v>37.830309861314454</v>
      </c>
      <c r="DU116" s="57">
        <f>'Drive Train'!$F$35-DN116*'DEPRECATED - DT-Prelim Calcs'!$C$21*'Drive Train'!$F$39</f>
        <v>6.82</v>
      </c>
      <c r="DV116" s="1">
        <f>IF(DS116&gt;='Drive Train'!$F$29,1,0)</f>
        <v>0</v>
      </c>
      <c r="DW116" s="57">
        <f t="shared" si="142"/>
        <v>103.33333333333333</v>
      </c>
      <c r="DX116" s="63">
        <f>DX115+'DEPRECATED - DT-Prelim Calcs'!$C$11</f>
        <v>448</v>
      </c>
      <c r="DY116" s="2">
        <f>EI116/'Drive Train'!$F$35</f>
        <v>0.55000000000000004</v>
      </c>
      <c r="DZ116" s="46">
        <f>EG116*12*60/(PI() * 'Drive Train'!$F$15)/DY$2*DY116</f>
        <v>-20292.213954616047</v>
      </c>
      <c r="EA116" s="2">
        <f>('DEPRECATED - DT-Prelim Calcs'!$C$6*DY116-DZ116)/('DEPRECATED - DT-Prelim Calcs'!$C$6*DY116)*'DEPRECATED - DT-Prelim Calcs'!$C$7*DY116</f>
        <v>10.500778729948344</v>
      </c>
      <c r="EB116" s="57">
        <f>EA116/'DEPRECATED - DT-Prelim Calcs'!$C$7*('DEPRECATED - DT-Prelim Calcs'!$C$8-'DEPRECATED - DT-Prelim Calcs'!$C$9)+'DEPRECATED - DT-Prelim Calcs'!$C$9</f>
        <v>561.72485935783095</v>
      </c>
      <c r="EC116" s="57">
        <f t="shared" si="111"/>
        <v>93</v>
      </c>
      <c r="ED116" s="2">
        <f t="shared" si="143"/>
        <v>0.96993038185874991</v>
      </c>
      <c r="EE116" s="57">
        <f>ED116*'DEPRECATED - DT-Prelim Calcs'!$C$21/DY$2/'DEPRECATED - DT-Prelim Calcs'!$C$19/'DEPRECATED - DT-Prelim Calcs'!$C$18*3.39*'DEPRECATED - DT-Prelim Calcs'!$C$20</f>
        <v>25.773080821789936</v>
      </c>
      <c r="EF116" s="46">
        <f t="shared" si="144"/>
        <v>0</v>
      </c>
      <c r="EG116" s="57">
        <f>EE115*'DEPRECATED - DT-Prelim Calcs'!$C$11+EG115</f>
        <v>-87.809738684427074</v>
      </c>
      <c r="EH116" s="57">
        <f>EH115+0.5*EE116*'DEPRECATED - DT-Prelim Calcs'!$C$11^2+EG116*'DEPRECATED - DT-Prelim Calcs'!$C$11</f>
        <v>-213060.84309889158</v>
      </c>
      <c r="EI116" s="57">
        <f>MIN('Drive Train'!$F$35-EC115*'DEPRECATED - DT-Prelim Calcs'!$C$21*'Drive Train'!$F$39,EI115+EC$2)</f>
        <v>6.82</v>
      </c>
      <c r="EJ116" s="57">
        <f>'Drive Train'!$F$35-EC116*'DEPRECATED - DT-Prelim Calcs'!$C$21*'Drive Train'!$F$39</f>
        <v>6.82</v>
      </c>
      <c r="EK116" s="1">
        <f>IF(EH116&gt;='Drive Train'!$F$29,1,0)</f>
        <v>0</v>
      </c>
      <c r="EL116" s="57">
        <f t="shared" si="145"/>
        <v>103.33333333333333</v>
      </c>
      <c r="EM116" s="63">
        <f>EM115+'DEPRECATED - DT-Prelim Calcs'!$C$11</f>
        <v>448</v>
      </c>
      <c r="EN116" s="2">
        <f>EX116/'Drive Train'!$F$35</f>
        <v>0.55000000000000004</v>
      </c>
      <c r="EO116" s="46">
        <f>EV116*12*60/(PI() * 'Drive Train'!$F$15)/EN$2*EN116</f>
        <v>-107398.40030204176</v>
      </c>
      <c r="EP116" s="2">
        <f>('DEPRECATED - DT-Prelim Calcs'!$C$6*EN116-EO116)/('DEPRECATED - DT-Prelim Calcs'!$C$6*EN116)*'DEPRECATED - DT-Prelim Calcs'!$C$7*EN116</f>
        <v>49.886502763212121</v>
      </c>
      <c r="EQ116" s="57">
        <f>EP116/'DEPRECATED - DT-Prelim Calcs'!$C$7*('DEPRECATED - DT-Prelim Calcs'!$C$8-'DEPRECATED - DT-Prelim Calcs'!$C$9)+'DEPRECATED - DT-Prelim Calcs'!$C$9</f>
        <v>2658.4835288465206</v>
      </c>
      <c r="ER116" s="57">
        <f t="shared" si="112"/>
        <v>93</v>
      </c>
      <c r="ES116" s="2">
        <f t="shared" si="146"/>
        <v>0.86507304327942547</v>
      </c>
      <c r="ET116" s="57">
        <f>ES116*'DEPRECATED - DT-Prelim Calcs'!$C$21/EN$2/'DEPRECATED - DT-Prelim Calcs'!$C$19/'DEPRECATED - DT-Prelim Calcs'!$C$18*3.39*'DEPRECATED - DT-Prelim Calcs'!$C$20</f>
        <v>25.773080821789936</v>
      </c>
      <c r="EU116" s="46">
        <f t="shared" si="147"/>
        <v>0</v>
      </c>
      <c r="EV116" s="57">
        <f>ET115*'DEPRECATED - DT-Prelim Calcs'!$C$11+EV115</f>
        <v>-414.49880269802225</v>
      </c>
      <c r="EW116" s="57">
        <f>EW115+0.5*ET116*'DEPRECATED - DT-Prelim Calcs'!$C$11^2+EV116*'DEPRECATED - DT-Prelim Calcs'!$C$11</f>
        <v>-257814.95914089595</v>
      </c>
      <c r="EX116" s="57">
        <f>MIN('Drive Train'!$F$35-ER115*'DEPRECATED - DT-Prelim Calcs'!$C$21*'Drive Train'!$F$39,EX115+ER$2)</f>
        <v>6.82</v>
      </c>
      <c r="EY116" s="57">
        <f>'Drive Train'!$F$35-ER116*'DEPRECATED - DT-Prelim Calcs'!$C$21*'Drive Train'!$F$39</f>
        <v>6.82</v>
      </c>
      <c r="EZ116" s="1">
        <f>IF(EW116&gt;='Drive Train'!$F$29,1,0)</f>
        <v>0</v>
      </c>
      <c r="FA116" s="57">
        <f t="shared" si="148"/>
        <v>103.33333333333333</v>
      </c>
      <c r="FB116" s="63">
        <f>FB115+'DEPRECATED - DT-Prelim Calcs'!$C$11</f>
        <v>448</v>
      </c>
      <c r="FC116" s="2">
        <f>FM116/'Drive Train'!$F$35</f>
        <v>1.9096048466766602</v>
      </c>
      <c r="FD116" s="46">
        <f>FK116*12*60/(PI() * 'Drive Train'!$F$15)/FC$2*FC116</f>
        <v>-582410.47372675734</v>
      </c>
      <c r="FE116" s="2">
        <f>('DEPRECATED - DT-Prelim Calcs'!$C$6*FC116-FD116)/('DEPRECATED - DT-Prelim Calcs'!$C$6*FC116)*'DEPRECATED - DT-Prelim Calcs'!$C$7*FC116</f>
        <v>267.94346882148233</v>
      </c>
      <c r="FF116" s="57">
        <f>FE116/'DEPRECATED - DT-Prelim Calcs'!$C$7*('DEPRECATED - DT-Prelim Calcs'!$C$8-'DEPRECATED - DT-Prelim Calcs'!$C$9)+'DEPRECATED - DT-Prelim Calcs'!$C$9</f>
        <v>14267.076369210035</v>
      </c>
      <c r="FG116" s="57">
        <f t="shared" si="113"/>
        <v>93</v>
      </c>
      <c r="FH116" s="2">
        <f t="shared" si="149"/>
        <v>0.78067567320338405</v>
      </c>
      <c r="FI116" s="57">
        <f>FH116*'DEPRECATED - DT-Prelim Calcs'!$C$21/FC$2/'DEPRECATED - DT-Prelim Calcs'!$C$19/'DEPRECATED - DT-Prelim Calcs'!$C$18*3.39*'DEPRECATED - DT-Prelim Calcs'!$C$20</f>
        <v>25.773080821789936</v>
      </c>
      <c r="FJ116" s="46">
        <f t="shared" si="150"/>
        <v>0</v>
      </c>
      <c r="FK116" s="57">
        <f>FI115*'DEPRECATED - DT-Prelim Calcs'!$C$11+FK115</f>
        <v>-584.24054513035196</v>
      </c>
      <c r="FL116" s="57">
        <f>FL115+0.5*FI116*'DEPRECATED - DT-Prelim Calcs'!$C$11^2+FK116*'DEPRECATED - DT-Prelim Calcs'!$C$11</f>
        <v>-384199.38384882972</v>
      </c>
      <c r="FM116" s="57">
        <f>MIN('Drive Train'!$F$35-FG115*'DEPRECATED - DT-Prelim Calcs'!$C$21*'Drive Train'!$F$39,FM115+FG$2)</f>
        <v>23.679100098790588</v>
      </c>
      <c r="FN116" s="57">
        <f>'Drive Train'!$F$35-FG116*'DEPRECATED - DT-Prelim Calcs'!$C$21*'Drive Train'!$F$39</f>
        <v>6.82</v>
      </c>
      <c r="FO116" s="1">
        <f>IF(FL116&gt;='Drive Train'!$F$29,1,0)</f>
        <v>0</v>
      </c>
      <c r="FP116" s="57">
        <f t="shared" si="151"/>
        <v>103.33333333333333</v>
      </c>
      <c r="FQ116" s="63">
        <f>FQ115+'DEPRECATED - DT-Prelim Calcs'!$C$11</f>
        <v>448</v>
      </c>
      <c r="FR116" s="2">
        <f>GB116/'Drive Train'!$F$35</f>
        <v>0.55000000000000004</v>
      </c>
      <c r="FS116" s="46">
        <f>FZ116*12*60/(PI() * 'Drive Train'!$F$15)/FR$2*FR116</f>
        <v>-208527.51228789453</v>
      </c>
      <c r="FT116" s="2">
        <f>('DEPRECATED - DT-Prelim Calcs'!$C$6*FR116-FS116)/('DEPRECATED - DT-Prelim Calcs'!$C$6*FR116)*'DEPRECATED - DT-Prelim Calcs'!$C$7*FR116</f>
        <v>95.612799177078017</v>
      </c>
      <c r="FU116" s="57">
        <f>FT116/'DEPRECATED - DT-Prelim Calcs'!$C$7*('DEPRECATED - DT-Prelim Calcs'!$C$8-'DEPRECATED - DT-Prelim Calcs'!$C$9)+'DEPRECATED - DT-Prelim Calcs'!$C$9</f>
        <v>5092.7921719581364</v>
      </c>
      <c r="FV116" s="57">
        <f t="shared" si="114"/>
        <v>93</v>
      </c>
      <c r="FW116" s="2">
        <f t="shared" si="152"/>
        <v>0.7112822800297498</v>
      </c>
      <c r="FX116" s="57">
        <f>FW116*'DEPRECATED - DT-Prelim Calcs'!$C$21/FR$2/'DEPRECATED - DT-Prelim Calcs'!$C$19/'DEPRECATED - DT-Prelim Calcs'!$C$18*3.39*'DEPRECATED - DT-Prelim Calcs'!$C$20</f>
        <v>25.773080821789936</v>
      </c>
      <c r="FY116" s="46">
        <f t="shared" si="153"/>
        <v>0</v>
      </c>
      <c r="FZ116" s="57">
        <f>FX115*'DEPRECATED - DT-Prelim Calcs'!$C$11+FZ115</f>
        <v>-661.72575825758031</v>
      </c>
      <c r="GA116" s="57">
        <f>GA115+0.5*FX116*'DEPRECATED - DT-Prelim Calcs'!$C$11^2+FZ116*'DEPRECATED - DT-Prelim Calcs'!$C$11</f>
        <v>-425098.13102579239</v>
      </c>
      <c r="GB116" s="57">
        <f>MIN('Drive Train'!$F$35-FV115*'DEPRECATED - DT-Prelim Calcs'!$C$21*'Drive Train'!$F$39,GB115+FV$2)</f>
        <v>6.82</v>
      </c>
      <c r="GC116" s="57">
        <f>'Drive Train'!$F$35-FV116*'DEPRECATED - DT-Prelim Calcs'!$C$21*'Drive Train'!$F$39</f>
        <v>6.82</v>
      </c>
      <c r="GD116" s="1">
        <f>IF(GA116&gt;='Drive Train'!$F$29,1,0)</f>
        <v>0</v>
      </c>
      <c r="GE116" s="57">
        <f t="shared" si="154"/>
        <v>103.33333333333333</v>
      </c>
      <c r="GF116" s="63">
        <f>GF115+'DEPRECATED - DT-Prelim Calcs'!$C$11</f>
        <v>448</v>
      </c>
      <c r="GG116" s="2">
        <f>GQ116/'Drive Train'!$F$35</f>
        <v>0.85483870967741948</v>
      </c>
      <c r="GH116" s="46">
        <f>GO116*12*60/(PI() * 'Drive Train'!$F$15)/GG$2*GG116</f>
        <v>-177562.41345543071</v>
      </c>
      <c r="GI116" s="2">
        <f>('DEPRECATED - DT-Prelim Calcs'!$C$6*GG116-GH116)/('DEPRECATED - DT-Prelim Calcs'!$C$6*GG116)*'DEPRECATED - DT-Prelim Calcs'!$C$7*GG116</f>
        <v>82.346355742027654</v>
      </c>
      <c r="GJ116" s="57">
        <f>GI116/'DEPRECATED - DT-Prelim Calcs'!$C$7*('DEPRECATED - DT-Prelim Calcs'!$C$8-'DEPRECATED - DT-Prelim Calcs'!$C$9)+'DEPRECATED - DT-Prelim Calcs'!$C$9</f>
        <v>4386.5329633618867</v>
      </c>
      <c r="GK116" s="57">
        <f t="shared" si="155"/>
        <v>29.999999999999982</v>
      </c>
      <c r="GL116" s="2">
        <f t="shared" si="156"/>
        <v>0.99579519204165001</v>
      </c>
      <c r="GM116" s="57">
        <f>GL116*'DEPRECATED - DT-Prelim Calcs'!$C$21/GG$2/'DEPRECATED - DT-Prelim Calcs'!$C$19/'DEPRECATED - DT-Prelim Calcs'!$C$18*3.39*'DEPRECATED - DT-Prelim Calcs'!$C$20</f>
        <v>25.773080821789936</v>
      </c>
      <c r="GN116" s="46">
        <f t="shared" si="157"/>
        <v>0</v>
      </c>
      <c r="GO116" s="57">
        <f>GM115*'DEPRECATED - DT-Prelim Calcs'!$C$11+GO115</f>
        <v>-507.54232237048313</v>
      </c>
      <c r="GP116" s="57">
        <f>GP115+0.5*GM116*'DEPRECATED - DT-Prelim Calcs'!$C$11^2+GO116*'DEPRECATED - DT-Prelim Calcs'!$C$11</f>
        <v>-201875.02507680305</v>
      </c>
      <c r="GQ116" s="57">
        <f>MIN('Drive Train'!$F$35-GK115*'DEPRECATED - DT-Prelim Calcs'!$C$21*'Drive Train'!$F$39,GQ115+GK$2)</f>
        <v>10.600000000000001</v>
      </c>
      <c r="GR116" s="57">
        <f>'Drive Train'!$F$35-GK116*'DEPRECATED - DT-Prelim Calcs'!$C$21*'Drive Train'!$F$39</f>
        <v>10.600000000000001</v>
      </c>
      <c r="GS116" s="1">
        <f>IF(GP116&gt;='Drive Train'!$F$29,1,0)</f>
        <v>0</v>
      </c>
      <c r="GT116" s="57">
        <f t="shared" si="158"/>
        <v>33.333333333333314</v>
      </c>
      <c r="GU116" s="63">
        <f>GU115+'DEPRECATED - DT-Prelim Calcs'!$C$11</f>
        <v>448</v>
      </c>
      <c r="GV116" s="2">
        <f>HF116/'Drive Train'!$F$35</f>
        <v>0.83870967741935498</v>
      </c>
      <c r="GW116" s="46">
        <f>HD116*12*60/(PI() * 'Drive Train'!$F$15)/GV$2*GV116</f>
        <v>-62297.26382563456</v>
      </c>
      <c r="GX116" s="2">
        <f>('DEPRECATED - DT-Prelim Calcs'!$C$6*GV116-GW116)/('DEPRECATED - DT-Prelim Calcs'!$C$6*GV116)*'DEPRECATED - DT-Prelim Calcs'!$C$7*GV116</f>
        <v>30.189471527042055</v>
      </c>
      <c r="GY116" s="57">
        <f>GX116/'DEPRECATED - DT-Prelim Calcs'!$C$7*('DEPRECATED - DT-Prelim Calcs'!$C$8-'DEPRECATED - DT-Prelim Calcs'!$C$9)+'DEPRECATED - DT-Prelim Calcs'!$C$9</f>
        <v>1609.8822393856831</v>
      </c>
      <c r="GZ116" s="57">
        <f t="shared" si="115"/>
        <v>33.333333333333314</v>
      </c>
      <c r="HA116" s="2">
        <f t="shared" si="159"/>
        <v>0.99579519204165001</v>
      </c>
      <c r="HB116" s="57">
        <f>HA116*'DEPRECATED - DT-Prelim Calcs'!$C$21/GV$2/'DEPRECATED - DT-Prelim Calcs'!$C$19/'DEPRECATED - DT-Prelim Calcs'!$C$18*3.39*'DEPRECATED - DT-Prelim Calcs'!$C$20</f>
        <v>25.773080821789936</v>
      </c>
      <c r="HC116" s="46">
        <f t="shared" si="160"/>
        <v>0</v>
      </c>
      <c r="HD116" s="57">
        <f>HB115*'DEPRECATED - DT-Prelim Calcs'!$C$11+HD115</f>
        <v>-181.49418770520867</v>
      </c>
      <c r="HE116" s="57">
        <f>HE115+0.5*HB116*'DEPRECATED - DT-Prelim Calcs'!$C$11^2+HD116*'DEPRECATED - DT-Prelim Calcs'!$C$11</f>
        <v>-204120.53770621167</v>
      </c>
      <c r="HF116" s="57">
        <f>MIN('Drive Train'!$F$35-GZ115*'DEPRECATED - DT-Prelim Calcs'!$C$21*'Drive Train'!$F$39,HF115+GZ$2)</f>
        <v>10.400000000000002</v>
      </c>
      <c r="HG116" s="57">
        <f>'Drive Train'!$F$35-GZ116*'DEPRECATED - DT-Prelim Calcs'!$C$21*'Drive Train'!$F$39</f>
        <v>10.400000000000002</v>
      </c>
      <c r="HH116" s="1">
        <f>IF(HE116&gt;='Drive Train'!$F$29,1,0)</f>
        <v>0</v>
      </c>
      <c r="HI116" s="57">
        <f t="shared" si="161"/>
        <v>37.037037037037017</v>
      </c>
      <c r="HJ116" s="63">
        <f>HJ115+'DEPRECATED - DT-Prelim Calcs'!$C$11</f>
        <v>448</v>
      </c>
      <c r="HK116" s="2">
        <f>HU116/'Drive Train'!$F$35</f>
        <v>0.82258064516129037</v>
      </c>
      <c r="HL116" s="46">
        <f>HS116*12*60/(PI() * 'Drive Train'!$F$15)/HK$2*HK116</f>
        <v>-90213.707693330944</v>
      </c>
      <c r="HM116" s="2">
        <f>('DEPRECATED - DT-Prelim Calcs'!$C$6*HK116-HL116)/('DEPRECATED - DT-Prelim Calcs'!$C$6*HK116)*'DEPRECATED - DT-Prelim Calcs'!$C$7*HK116</f>
        <v>42.773232777151577</v>
      </c>
      <c r="HN116" s="57">
        <f>HM116/'DEPRECATED - DT-Prelim Calcs'!$C$7*('DEPRECATED - DT-Prelim Calcs'!$C$8-'DEPRECATED - DT-Prelim Calcs'!$C$9)+'DEPRECATED - DT-Prelim Calcs'!$C$9</f>
        <v>2279.7978279288577</v>
      </c>
      <c r="HO116" s="57">
        <f t="shared" si="116"/>
        <v>36.66666666666665</v>
      </c>
      <c r="HP116" s="2">
        <f t="shared" si="162"/>
        <v>0.99579519204165001</v>
      </c>
      <c r="HQ116" s="57">
        <f>HP116*'DEPRECATED - DT-Prelim Calcs'!$C$21/HK$2/'DEPRECATED - DT-Prelim Calcs'!$C$19/'DEPRECATED - DT-Prelim Calcs'!$C$18*3.39*'DEPRECATED - DT-Prelim Calcs'!$C$20</f>
        <v>25.773080821789936</v>
      </c>
      <c r="HR116" s="46">
        <f t="shared" si="163"/>
        <v>0</v>
      </c>
      <c r="HS116" s="57">
        <f>HQ115*'DEPRECATED - DT-Prelim Calcs'!$C$11+HS115</f>
        <v>-267.97818967893249</v>
      </c>
      <c r="HT116" s="57">
        <f>HT115+0.5*HQ116*'DEPRECATED - DT-Prelim Calcs'!$C$11^2+HS116*'DEPRECATED - DT-Prelim Calcs'!$C$11</f>
        <v>-196934.8971733386</v>
      </c>
      <c r="HU116" s="57">
        <f>MIN('Drive Train'!$F$35-HO115*'DEPRECATED - DT-Prelim Calcs'!$C$21*'Drive Train'!$F$39,HU115+HO$2)</f>
        <v>10.200000000000001</v>
      </c>
      <c r="HV116" s="57">
        <f>'Drive Train'!$F$35-HO116*'DEPRECATED - DT-Prelim Calcs'!$C$21*'Drive Train'!$F$39</f>
        <v>10.200000000000001</v>
      </c>
      <c r="HW116" s="1">
        <f>IF(HT116&gt;='Drive Train'!$F$29,1,0)</f>
        <v>0</v>
      </c>
      <c r="HX116" s="57">
        <f t="shared" si="164"/>
        <v>40.740740740740726</v>
      </c>
      <c r="HY116" s="63">
        <f>HY115+'DEPRECATED - DT-Prelim Calcs'!$C$11</f>
        <v>448</v>
      </c>
      <c r="HZ116" s="2">
        <f>IJ116/'Drive Train'!$F$35</f>
        <v>3.5332071038317645</v>
      </c>
      <c r="IA116" s="46">
        <f>IH116*12*60/(PI() * 'Drive Train'!$F$15)/HZ$2*HZ116</f>
        <v>-1720645.8544074693</v>
      </c>
      <c r="IB116" s="2">
        <f>('DEPRECATED - DT-Prelim Calcs'!$C$6*HZ116-IA116)/('DEPRECATED - DT-Prelim Calcs'!$C$6*HZ116)*'DEPRECATED - DT-Prelim Calcs'!$C$7*HZ116</f>
        <v>786.51812651648254</v>
      </c>
      <c r="IC116" s="57">
        <f>IB116/'DEPRECATED - DT-Prelim Calcs'!$C$7*('DEPRECATED - DT-Prelim Calcs'!$C$8-'DEPRECATED - DT-Prelim Calcs'!$C$9)+'DEPRECATED - DT-Prelim Calcs'!$C$9</f>
        <v>41874.18366475714</v>
      </c>
      <c r="ID116" s="57">
        <f t="shared" si="117"/>
        <v>39.999999999999986</v>
      </c>
      <c r="IE116" s="2">
        <f t="shared" si="165"/>
        <v>0.99579519204165001</v>
      </c>
      <c r="IF116" s="57">
        <f>IE116*'DEPRECATED - DT-Prelim Calcs'!$C$21/HZ$2/'DEPRECATED - DT-Prelim Calcs'!$C$19/'DEPRECATED - DT-Prelim Calcs'!$C$18*3.39*'DEPRECATED - DT-Prelim Calcs'!$C$20</f>
        <v>25.773080821789936</v>
      </c>
      <c r="IG116" s="46">
        <f t="shared" si="166"/>
        <v>0</v>
      </c>
      <c r="IH116" s="57">
        <f>IF115*'DEPRECATED - DT-Prelim Calcs'!$C$11+IH115</f>
        <v>-1189.9474996154588</v>
      </c>
      <c r="II116" s="57">
        <f>II115+0.5*IF116*'DEPRECATED - DT-Prelim Calcs'!$C$11^2+IH116*'DEPRECATED - DT-Prelim Calcs'!$C$11</f>
        <v>-184656.8370645805</v>
      </c>
      <c r="IJ116" s="57">
        <f>MIN('Drive Train'!$F$35-ID115*'DEPRECATED - DT-Prelim Calcs'!$C$21*'Drive Train'!$F$39,IJ115+ID$2)</f>
        <v>43.811768087513883</v>
      </c>
      <c r="IK116" s="57">
        <f>'Drive Train'!$F$35-ID116*'DEPRECATED - DT-Prelim Calcs'!$C$21*'Drive Train'!$F$39</f>
        <v>10.000000000000002</v>
      </c>
      <c r="IL116" s="1">
        <f>IF(II116&gt;='Drive Train'!$F$29,1,0)</f>
        <v>0</v>
      </c>
      <c r="IM116" s="57">
        <f t="shared" si="167"/>
        <v>44.444444444444429</v>
      </c>
      <c r="IN116" s="63">
        <f>IN115+'DEPRECATED - DT-Prelim Calcs'!$C$11</f>
        <v>448</v>
      </c>
      <c r="IO116" s="2">
        <f>IY116/'Drive Train'!$F$35</f>
        <v>0.79032258064516137</v>
      </c>
      <c r="IP116" s="46">
        <f>IW116*12*60/(PI() * 'Drive Train'!$F$15)/IO$2*IO116</f>
        <v>-735.34462061883028</v>
      </c>
      <c r="IQ116" s="2">
        <f>('DEPRECATED - DT-Prelim Calcs'!$C$6*IO116-IP116)/('DEPRECATED - DT-Prelim Calcs'!$C$6*IO116)*'DEPRECATED - DT-Prelim Calcs'!$C$7*IO116</f>
        <v>2.237169077083053</v>
      </c>
      <c r="IR116" s="57">
        <f>IQ116/'DEPRECATED - DT-Prelim Calcs'!$C$7*('DEPRECATED - DT-Prelim Calcs'!$C$8-'DEPRECATED - DT-Prelim Calcs'!$C$9)+'DEPRECATED - DT-Prelim Calcs'!$C$9</f>
        <v>121.79908406213931</v>
      </c>
      <c r="IS116" s="57">
        <f t="shared" si="118"/>
        <v>43.333333333333321</v>
      </c>
      <c r="IT116" s="2">
        <f t="shared" si="168"/>
        <v>0.83138003968401719</v>
      </c>
      <c r="IU116" s="57">
        <f>IT116*'DEPRECATED - DT-Prelim Calcs'!$C$21/IO$2/'DEPRECATED - DT-Prelim Calcs'!$C$19/'DEPRECATED - DT-Prelim Calcs'!$C$18*3.39*'DEPRECATED - DT-Prelim Calcs'!$C$20</f>
        <v>21.517702764227529</v>
      </c>
      <c r="IV116" s="46">
        <f t="shared" si="169"/>
        <v>0</v>
      </c>
      <c r="IW116" s="57">
        <f>IU115*'DEPRECATED - DT-Prelim Calcs'!$C$11+IW115</f>
        <v>-2.2734841586596701</v>
      </c>
      <c r="IX116" s="57">
        <f>IX115+0.5*IU116*'DEPRECATED - DT-Prelim Calcs'!$C$11^2+IW116*'DEPRECATED - DT-Prelim Calcs'!$C$11</f>
        <v>-196719.0321015979</v>
      </c>
      <c r="IY116" s="57">
        <f>MIN('Drive Train'!$F$35-IS115*'DEPRECATED - DT-Prelim Calcs'!$C$21*'Drive Train'!$F$39,IY115+IS$2)</f>
        <v>9.8000000000000007</v>
      </c>
      <c r="IZ116" s="57">
        <f>'Drive Train'!$F$35-IS116*'DEPRECATED - DT-Prelim Calcs'!$C$21*'Drive Train'!$F$39</f>
        <v>9.8000000000000007</v>
      </c>
      <c r="JA116" s="1">
        <f>IF(IX116&gt;='Drive Train'!$F$29,1,0)</f>
        <v>0</v>
      </c>
      <c r="JB116" s="57">
        <f t="shared" si="170"/>
        <v>48.148148148148138</v>
      </c>
      <c r="JC116" s="63">
        <f>JC115+'DEPRECATED - DT-Prelim Calcs'!$C$11</f>
        <v>448</v>
      </c>
      <c r="JD116" s="2">
        <f>JN116/'Drive Train'!$F$35</f>
        <v>0.77419354838709686</v>
      </c>
      <c r="JE116" s="46">
        <f>JL116*12*60/(PI() * 'Drive Train'!$F$15)/JD$2*JD116</f>
        <v>-125633.1356529772</v>
      </c>
      <c r="JF116" s="2">
        <f>('DEPRECATED - DT-Prelim Calcs'!$C$6*JD116-JE116)/('DEPRECATED - DT-Prelim Calcs'!$C$6*JD116)*'DEPRECATED - DT-Prelim Calcs'!$C$7*JD116</f>
        <v>58.671783360369957</v>
      </c>
      <c r="JG116" s="57">
        <f>JF116/'DEPRECATED - DT-Prelim Calcs'!$C$7*('DEPRECATED - DT-Prelim Calcs'!$C$8-'DEPRECATED - DT-Prelim Calcs'!$C$9)+'DEPRECATED - DT-Prelim Calcs'!$C$9</f>
        <v>3126.1812469441766</v>
      </c>
      <c r="JH116" s="57">
        <f t="shared" si="119"/>
        <v>46.666666666666657</v>
      </c>
      <c r="JI116" s="2">
        <f t="shared" si="171"/>
        <v>0.99579519204165001</v>
      </c>
      <c r="JJ116" s="57">
        <f>JI116*'DEPRECATED - DT-Prelim Calcs'!$C$21/JD$2/'DEPRECATED - DT-Prelim Calcs'!$C$19/'DEPRECATED - DT-Prelim Calcs'!$C$18*3.39*'DEPRECATED - DT-Prelim Calcs'!$C$20</f>
        <v>25.773080821789936</v>
      </c>
      <c r="JK116" s="46">
        <f t="shared" si="172"/>
        <v>0</v>
      </c>
      <c r="JL116" s="57">
        <f>JJ115*'DEPRECATED - DT-Prelim Calcs'!$C$11+JL115</f>
        <v>-396.51539590380071</v>
      </c>
      <c r="JM116" s="57">
        <f>JM115+0.5*JJ116*'DEPRECATED - DT-Prelim Calcs'!$C$11^2+JL116*'DEPRECATED - DT-Prelim Calcs'!$C$11</f>
        <v>-243263.14866297372</v>
      </c>
      <c r="JN116" s="57">
        <f>MIN('Drive Train'!$F$35-JH115*'DEPRECATED - DT-Prelim Calcs'!$C$21*'Drive Train'!$F$39,JN115+JH$2)</f>
        <v>9.6000000000000014</v>
      </c>
      <c r="JO116" s="57">
        <f>'Drive Train'!$F$35-JH116*'DEPRECATED - DT-Prelim Calcs'!$C$21*'Drive Train'!$F$39</f>
        <v>9.6000000000000014</v>
      </c>
      <c r="JP116" s="1">
        <f>IF(JM116&gt;='Drive Train'!$F$29,1,0)</f>
        <v>0</v>
      </c>
      <c r="JQ116" s="57">
        <f>MIN(JG116,'DEPRECATED - DT-Prelim Calcs'!$C$10)*'DEPRECATED - DT-Prelim Calcs'!$C$11*1000/60/60</f>
        <v>103.33333333333333</v>
      </c>
      <c r="JR116" s="63">
        <f>JR115+'DEPRECATED - DT-Prelim Calcs'!$C$11</f>
        <v>448</v>
      </c>
      <c r="JS116" s="2">
        <f>KC116/'Drive Train'!$F$35</f>
        <v>0.75806451612903225</v>
      </c>
      <c r="JT116" s="46">
        <f>KA116*12*60/(PI() * 'Drive Train'!$F$15)/JS$2*JS116</f>
        <v>-243606.81192233882</v>
      </c>
      <c r="JU116" s="2">
        <f>('DEPRECATED - DT-Prelim Calcs'!$C$6*JS116-JT116)/('DEPRECATED - DT-Prelim Calcs'!$C$6*JS116)*'DEPRECATED - DT-Prelim Calcs'!$C$7*JS116</f>
        <v>111.97560654068833</v>
      </c>
      <c r="JV116" s="57">
        <f>JU116/'DEPRECATED - DT-Prelim Calcs'!$C$7*('DEPRECATED - DT-Prelim Calcs'!$C$8-'DEPRECATED - DT-Prelim Calcs'!$C$9)+'DEPRECATED - DT-Prelim Calcs'!$C$9</f>
        <v>5963.891003805109</v>
      </c>
      <c r="JW116" s="57">
        <f t="shared" si="120"/>
        <v>49.999999999999993</v>
      </c>
      <c r="JX116" s="2">
        <f t="shared" si="173"/>
        <v>0.99579519204165001</v>
      </c>
      <c r="JY116" s="57">
        <f>JX116*'DEPRECATED - DT-Prelim Calcs'!$C$21/JS$2/'DEPRECATED - DT-Prelim Calcs'!$C$19/'DEPRECATED - DT-Prelim Calcs'!$C$18*3.39*'DEPRECATED - DT-Prelim Calcs'!$C$20</f>
        <v>25.773080821789936</v>
      </c>
      <c r="JZ116" s="46">
        <f t="shared" si="174"/>
        <v>0</v>
      </c>
      <c r="KA116" s="57">
        <f>JY115*'DEPRECATED - DT-Prelim Calcs'!$C$11+KA115</f>
        <v>-785.2151368407757</v>
      </c>
      <c r="KB116" s="57">
        <f>KB115+0.5*JY116*'DEPRECATED - DT-Prelim Calcs'!$C$11^2+KA116*'DEPRECATED - DT-Prelim Calcs'!$C$11</f>
        <v>-239285.23226783131</v>
      </c>
      <c r="KC116" s="57">
        <f>MIN('Drive Train'!$F$35-JW115*'DEPRECATED - DT-Prelim Calcs'!$C$21*'Drive Train'!$F$39,KC115+JW$2)</f>
        <v>9.4</v>
      </c>
      <c r="KD116" s="57">
        <f>'Drive Train'!$F$35-JW116*'DEPRECATED - DT-Prelim Calcs'!$C$21*'Drive Train'!$F$39</f>
        <v>9.4</v>
      </c>
      <c r="KE116" s="1">
        <f>IF(KB116&gt;='Drive Train'!$F$29,1,0)</f>
        <v>0</v>
      </c>
      <c r="KF116" s="57">
        <f>MIN(JV116,'DEPRECATED - DT-Prelim Calcs'!$C$10)*'DEPRECATED - DT-Prelim Calcs'!$C$11*1000/60/60</f>
        <v>103.33333333333333</v>
      </c>
      <c r="KG116" s="63">
        <f>KG115+'DEPRECATED - DT-Prelim Calcs'!$C$11</f>
        <v>448</v>
      </c>
      <c r="KH116" s="2">
        <f>KR116/'Drive Train'!$F$35</f>
        <v>1.3871724789521211</v>
      </c>
      <c r="KI116" s="46">
        <f>KP116*12*60/(PI() * 'Drive Train'!$F$15)/KH$2*KH116</f>
        <v>-120364.1344379962</v>
      </c>
      <c r="KJ116" s="2">
        <f>('DEPRECATED - DT-Prelim Calcs'!$C$6*KH116-KI116)/('DEPRECATED - DT-Prelim Calcs'!$C$6*KH116)*'DEPRECATED - DT-Prelim Calcs'!$C$7*KH116</f>
        <v>57.766643647177219</v>
      </c>
      <c r="KK116" s="57">
        <f>KJ116/'DEPRECATED - DT-Prelim Calcs'!$C$7*('DEPRECATED - DT-Prelim Calcs'!$C$8-'DEPRECATED - DT-Prelim Calcs'!$C$9)+'DEPRECATED - DT-Prelim Calcs'!$C$9</f>
        <v>3077.9947634576088</v>
      </c>
      <c r="KL116" s="57">
        <f t="shared" si="121"/>
        <v>53.333333333333329</v>
      </c>
      <c r="KM116" s="2">
        <f t="shared" si="175"/>
        <v>0.99579519204165001</v>
      </c>
      <c r="KN116" s="57">
        <f>KM116*'DEPRECATED - DT-Prelim Calcs'!$C$21/KH$2/'DEPRECATED - DT-Prelim Calcs'!$C$19/'DEPRECATED - DT-Prelim Calcs'!$C$18*3.39*'DEPRECATED - DT-Prelim Calcs'!$C$20</f>
        <v>25.773080821789936</v>
      </c>
      <c r="KO116" s="46">
        <f t="shared" si="176"/>
        <v>0</v>
      </c>
      <c r="KP116" s="57">
        <f>KN115*'DEPRECATED - DT-Prelim Calcs'!$C$11+KP115</f>
        <v>-212.01765972031598</v>
      </c>
      <c r="KQ116" s="57">
        <f>KQ115+0.5*KN116*'DEPRECATED - DT-Prelim Calcs'!$C$11^2+KP116*'DEPRECATED - DT-Prelim Calcs'!$C$11</f>
        <v>-219089.05640207767</v>
      </c>
      <c r="KR116" s="57">
        <f>MIN('Drive Train'!$F$35-KL115*'DEPRECATED - DT-Prelim Calcs'!$C$21*'Drive Train'!$F$39,KR115+KL$2)</f>
        <v>17.200938739006304</v>
      </c>
      <c r="KS116" s="57">
        <f>'Drive Train'!$F$35-KL116*'DEPRECATED - DT-Prelim Calcs'!$C$21*'Drive Train'!$F$39</f>
        <v>9.2000000000000011</v>
      </c>
      <c r="KT116" s="1">
        <f>IF(KQ116&gt;='Drive Train'!$F$29,1,0)</f>
        <v>0</v>
      </c>
      <c r="KU116" s="57">
        <f>MIN(KK116,'DEPRECATED - DT-Prelim Calcs'!$C$10)*'DEPRECATED - DT-Prelim Calcs'!$C$11*1000/60/60</f>
        <v>103.33333333333333</v>
      </c>
      <c r="KV116" s="63">
        <f>KV115+'DEPRECATED - DT-Prelim Calcs'!$C$11</f>
        <v>448</v>
      </c>
      <c r="KW116" s="2">
        <f>LG116/'Drive Train'!$F$35</f>
        <v>0.72580645161290325</v>
      </c>
      <c r="KX116" s="46">
        <f>LE116*12*60/(PI() * 'Drive Train'!$F$15)/KW$2*KW116</f>
        <v>-241586.09033958276</v>
      </c>
      <c r="KY116" s="2">
        <f>('DEPRECATED - DT-Prelim Calcs'!$C$6*KW116-KX116)/('DEPRECATED - DT-Prelim Calcs'!$C$6*KW116)*'DEPRECATED - DT-Prelim Calcs'!$C$7*KW116</f>
        <v>110.98417998711029</v>
      </c>
      <c r="KZ116" s="57">
        <f>KY116/'DEPRECATED - DT-Prelim Calcs'!$C$7*('DEPRECATED - DT-Prelim Calcs'!$C$8-'DEPRECATED - DT-Prelim Calcs'!$C$9)+'DEPRECATED - DT-Prelim Calcs'!$C$9</f>
        <v>5911.1109096872415</v>
      </c>
      <c r="LA116" s="57">
        <f t="shared" si="122"/>
        <v>56.666666666666664</v>
      </c>
      <c r="LB116" s="2">
        <f t="shared" si="177"/>
        <v>0.99579519204165001</v>
      </c>
      <c r="LC116" s="57">
        <f>LB116*'DEPRECATED - DT-Prelim Calcs'!$C$21/KW$2/'DEPRECATED - DT-Prelim Calcs'!$C$19/'DEPRECATED - DT-Prelim Calcs'!$C$18*3.39*'DEPRECATED - DT-Prelim Calcs'!$C$20</f>
        <v>25.773080821789936</v>
      </c>
      <c r="LD116" s="46">
        <f t="shared" si="178"/>
        <v>0</v>
      </c>
      <c r="LE116" s="57">
        <f>LC115*'DEPRECATED - DT-Prelim Calcs'!$C$11+LE115</f>
        <v>-813.31073479806412</v>
      </c>
      <c r="LF116" s="57">
        <f>LF115+0.5*LC116*'DEPRECATED - DT-Prelim Calcs'!$C$11^2+LE116*'DEPRECATED - DT-Prelim Calcs'!$C$11</f>
        <v>-235443.76175076418</v>
      </c>
      <c r="LG116" s="57">
        <f>MIN('Drive Train'!$F$35-LA115*'DEPRECATED - DT-Prelim Calcs'!$C$21*'Drive Train'!$F$39,LG115+LA$2)</f>
        <v>9</v>
      </c>
      <c r="LH116" s="57">
        <f>'Drive Train'!$F$35-LA116*'DEPRECATED - DT-Prelim Calcs'!$C$21*'Drive Train'!$F$39</f>
        <v>9</v>
      </c>
      <c r="LI116" s="1">
        <f>IF(LF116&gt;='Drive Train'!$F$29,1,0)</f>
        <v>0</v>
      </c>
      <c r="LJ116" s="57">
        <f>MIN(KZ116,'DEPRECATED - DT-Prelim Calcs'!$C$10)*'DEPRECATED - DT-Prelim Calcs'!$C$11*1000/60/60</f>
        <v>103.33333333333333</v>
      </c>
      <c r="LK116" s="63">
        <f>LK115+'DEPRECATED - DT-Prelim Calcs'!$C$11</f>
        <v>448</v>
      </c>
      <c r="LL116" s="2">
        <f>LV116/'Drive Train'!$F$35</f>
        <v>0.70967741935483875</v>
      </c>
      <c r="LM116" s="46">
        <f>LT116*12*60/(PI() * 'Drive Train'!$F$15)/LL$2*LL116</f>
        <v>-96853.785521746657</v>
      </c>
      <c r="LN116" s="2">
        <f>('DEPRECATED - DT-Prelim Calcs'!$C$6*LL116-LM116)/('DEPRECATED - DT-Prelim Calcs'!$C$6*LL116)*'DEPRECATED - DT-Prelim Calcs'!$C$7*LL116</f>
        <v>45.503497647701344</v>
      </c>
      <c r="LO116" s="57">
        <f>LN116/'DEPRECATED - DT-Prelim Calcs'!$C$7*('DEPRECATED - DT-Prelim Calcs'!$C$8-'DEPRECATED - DT-Prelim Calcs'!$C$9)+'DEPRECATED - DT-Prelim Calcs'!$C$9</f>
        <v>2425.1476133610299</v>
      </c>
      <c r="LP116" s="57">
        <f t="shared" si="123"/>
        <v>60</v>
      </c>
      <c r="LQ116" s="2">
        <f t="shared" si="179"/>
        <v>0.99579519204165001</v>
      </c>
      <c r="LR116" s="57">
        <f>LQ116*'DEPRECATED - DT-Prelim Calcs'!$C$21/LL$2/'DEPRECATED - DT-Prelim Calcs'!$C$19/'DEPRECATED - DT-Prelim Calcs'!$C$18*3.39*'DEPRECATED - DT-Prelim Calcs'!$C$20</f>
        <v>25.773080821789936</v>
      </c>
      <c r="LS116" s="46">
        <f t="shared" si="180"/>
        <v>0</v>
      </c>
      <c r="LT116" s="57">
        <f>LR115*'DEPRECATED - DT-Prelim Calcs'!$C$11+LT115</f>
        <v>-333.47326066486528</v>
      </c>
      <c r="LU116" s="57">
        <f>LU115+0.5*LR116*'DEPRECATED - DT-Prelim Calcs'!$C$11^2+LT116*'DEPRECATED - DT-Prelim Calcs'!$C$11</f>
        <v>-220131.91461570805</v>
      </c>
      <c r="LV116" s="57">
        <f>MIN('Drive Train'!$F$35-LP115*'DEPRECATED - DT-Prelim Calcs'!$C$21*'Drive Train'!$F$39,LV115+LP$2)</f>
        <v>8.8000000000000007</v>
      </c>
      <c r="LW116" s="57">
        <f>'Drive Train'!$F$35-LP116*'DEPRECATED - DT-Prelim Calcs'!$C$21*'Drive Train'!$F$39</f>
        <v>8.8000000000000007</v>
      </c>
      <c r="LX116" s="1">
        <f>IF(LU116&gt;='Drive Train'!$F$29,1,0)</f>
        <v>0</v>
      </c>
      <c r="LY116" s="57">
        <f>MIN(LO116,'DEPRECATED - DT-Prelim Calcs'!$C$10)*'DEPRECATED - DT-Prelim Calcs'!$C$11*1000/60/60</f>
        <v>103.33333333333333</v>
      </c>
      <c r="LZ116" s="63">
        <f>LZ115+'DEPRECATED - DT-Prelim Calcs'!$C$11</f>
        <v>448</v>
      </c>
    </row>
    <row r="117" spans="18:338" x14ac:dyDescent="0.2">
      <c r="R117" s="63">
        <f>R116+'DEPRECATED - DT-Prelim Calcs'!$C$11</f>
        <v>452</v>
      </c>
      <c r="S117" s="2">
        <f>AG117/'Drive Train'!$F$35</f>
        <v>0</v>
      </c>
      <c r="T117" s="46">
        <f>AE117*12*60/(PI() * 'Drive Train'!$F$15)/S$2*ABS(S117)</f>
        <v>0</v>
      </c>
      <c r="U117" s="2">
        <f>IF(OR(AD116=1,AND($C$32=Motors!$C$32,'DEPRECATED - DT-Prelim Calcs'!AI116=1)),0,IF(AG117=0,-(V116+$C$9)/($C$8-$C$9)*$C$7,($C$6*S117-T117)/($C$6*S117)*$C$7*S117))</f>
        <v>0</v>
      </c>
      <c r="V117" s="57">
        <f>IF(AND(AD116=1,AI116=1),0,ABS(U117/$C$7*($C$8-$C$9)+$C$9) *'Drive Train'!$AA$49 + V116*(1-'Drive Train'!$AA$49))</f>
        <v>0</v>
      </c>
      <c r="W117" s="57">
        <f t="shared" si="182"/>
        <v>0</v>
      </c>
      <c r="X117" s="2">
        <f>MAX(MIN(IF(AND(AI116=1,AG117&lt;0),-1,1)*(W117-$C$9)/($C$8-$C$9)*$C$7-$C$29*AE117/T$2 -  AI116*$C$29/2,X$2),MAX(X$4:X116)*-1)</f>
        <v>-0.2458281045106315</v>
      </c>
      <c r="Y117" s="57">
        <f t="shared" si="97"/>
        <v>0</v>
      </c>
      <c r="Z117" s="57">
        <f t="shared" si="98"/>
        <v>0</v>
      </c>
      <c r="AA117" s="57">
        <f t="shared" si="99"/>
        <v>0</v>
      </c>
      <c r="AB117" s="57" t="e">
        <f t="shared" si="100"/>
        <v>#N/A</v>
      </c>
      <c r="AC117" s="46">
        <f t="shared" si="124"/>
        <v>1</v>
      </c>
      <c r="AD117" s="1">
        <f t="shared" si="101"/>
        <v>1</v>
      </c>
      <c r="AE117" s="57">
        <f t="shared" si="102"/>
        <v>0</v>
      </c>
      <c r="AF117" s="57" t="e">
        <f t="shared" si="103"/>
        <v>#N/A</v>
      </c>
      <c r="AG117" s="57">
        <f>IF(AI116=0,MIN('Drive Train'!$F$35-W116*$C$21*'Drive Train'!$F$39,AG116+W$2)-$C$3,IF(AE116-1&lt;=0,0,IF($C$32=Motors!$C$30,MAX(ABS(AG115)*-1,AG116-W$2),MAX(0,MAX(AG$4:AG116)*-1,AG116-W$2))))</f>
        <v>0</v>
      </c>
      <c r="AH117" s="57">
        <f>'Drive Train'!$F$35-ABS(W117)*'DEPRECATED - DT-Prelim Calcs'!$C$21*'Drive Train'!$F$39</f>
        <v>12.4</v>
      </c>
      <c r="AI117" s="1">
        <f>IF(AJ117&gt;='Drive Train'!$F$29,1,0)</f>
        <v>1</v>
      </c>
      <c r="AJ117" s="57">
        <f>AJ116+0.5*Y117*'DEPRECATED - DT-Prelim Calcs'!$C$11^2+AE117*'DEPRECATED - DT-Prelim Calcs'!$C$11</f>
        <v>784.33981740885292</v>
      </c>
      <c r="AK117" s="57">
        <f t="shared" si="181"/>
        <v>0</v>
      </c>
      <c r="AL117" s="63">
        <f>AL116+'DEPRECATED - DT-Prelim Calcs'!$C$11</f>
        <v>452</v>
      </c>
      <c r="AM117" s="2">
        <f>AW117/'Drive Train'!$F$35</f>
        <v>0.90171798760177801</v>
      </c>
      <c r="AN117" s="46">
        <f>AU117*12*60/(PI() * 'Drive Train'!$F$15)/AM$2*AM117</f>
        <v>4074.512971157556</v>
      </c>
      <c r="AO117" s="2">
        <f>('DEPRECATED - DT-Prelim Calcs'!$C$6*AM117-AN117)/('DEPRECATED - DT-Prelim Calcs'!$C$6*AM117)*'DEPRECATED - DT-Prelim Calcs'!$C$7*AM117</f>
        <v>0.33081835002840715</v>
      </c>
      <c r="AP117" s="57">
        <f>AO117/'DEPRECATED - DT-Prelim Calcs'!$C$7*('DEPRECATED - DT-Prelim Calcs'!$C$8-'DEPRECATED - DT-Prelim Calcs'!$C$9)+'DEPRECATED - DT-Prelim Calcs'!$C$9</f>
        <v>20.31161589570317</v>
      </c>
      <c r="AQ117" s="57">
        <f t="shared" si="105"/>
        <v>20.31161589570317</v>
      </c>
      <c r="AR117" s="2">
        <f t="shared" si="125"/>
        <v>6.7501559897209518E-13</v>
      </c>
      <c r="AS117" s="57">
        <f>AR117*'DEPRECATED - DT-Prelim Calcs'!$C$21/AM$2/'DEPRECATED - DT-Prelim Calcs'!$C$19/'DEPRECATED - DT-Prelim Calcs'!$C$18*3.39*'DEPRECATED - DT-Prelim Calcs'!$C$20</f>
        <v>4.8917938986330706E-12</v>
      </c>
      <c r="AT117" s="46">
        <f t="shared" si="126"/>
        <v>0</v>
      </c>
      <c r="AU117" s="57">
        <f>AS116*'DEPRECATED - DT-Prelim Calcs'!$C$11+AU116</f>
        <v>39.432321268787717</v>
      </c>
      <c r="AV117" s="57">
        <f>AV116+0.5*AS117*'DEPRECATED - DT-Prelim Calcs'!$C$11^2+AU117*'DEPRECATED - DT-Prelim Calcs'!$C$11</f>
        <v>17778.795648861065</v>
      </c>
      <c r="AW117" s="57">
        <f>MIN('Drive Train'!$F$35-AQ116*'DEPRECATED - DT-Prelim Calcs'!$C$21*'Drive Train'!$F$39,AW116+AQ$2)</f>
        <v>11.181303046262048</v>
      </c>
      <c r="AX117" s="57">
        <f>'Drive Train'!$F$35-AQ117*'DEPRECATED - DT-Prelim Calcs'!$C$21*'Drive Train'!$F$39</f>
        <v>11.18130304625781</v>
      </c>
      <c r="AY117" s="1">
        <f>IF(AV117&gt;='Drive Train'!$F$29,1,0)</f>
        <v>1</v>
      </c>
      <c r="AZ117" s="57">
        <f t="shared" si="127"/>
        <v>22.568462106336856</v>
      </c>
      <c r="BA117" s="63">
        <f>BA116+'DEPRECATED - DT-Prelim Calcs'!$C$11</f>
        <v>452</v>
      </c>
      <c r="BB117" s="2">
        <f>BL117/'Drive Train'!$F$35</f>
        <v>1.2947645110417816</v>
      </c>
      <c r="BC117" s="46">
        <f>BJ117*12*60/(PI() * 'Drive Train'!$F$15)/BB$2*BB117</f>
        <v>-4259.0909490671957</v>
      </c>
      <c r="BD117" s="2">
        <f>('DEPRECATED - DT-Prelim Calcs'!$C$6*BB117-BC117)/('DEPRECATED - DT-Prelim Calcs'!$C$6*BB117)*'DEPRECATED - DT-Prelim Calcs'!$C$7*BB117</f>
        <v>5.0461628069300071</v>
      </c>
      <c r="BE117" s="57">
        <f>BD117/'DEPRECATED - DT-Prelim Calcs'!$C$7*('DEPRECATED - DT-Prelim Calcs'!$C$8-'DEPRECATED - DT-Prelim Calcs'!$C$9)+'DEPRECATED - DT-Prelim Calcs'!$C$9</f>
        <v>271.34011955565137</v>
      </c>
      <c r="BF117" s="57">
        <f t="shared" si="106"/>
        <v>93</v>
      </c>
      <c r="BG117" s="2">
        <f t="shared" si="128"/>
        <v>1.93703429820857</v>
      </c>
      <c r="BH117" s="57">
        <f>BG117*'DEPRECATED - DT-Prelim Calcs'!$C$21/BB$2/'DEPRECATED - DT-Prelim Calcs'!$C$19/'DEPRECATED - DT-Prelim Calcs'!$C$18*3.39*'DEPRECATED - DT-Prelim Calcs'!$C$20</f>
        <v>20.276476817891545</v>
      </c>
      <c r="BI117" s="46">
        <f t="shared" si="129"/>
        <v>0</v>
      </c>
      <c r="BJ117" s="57">
        <f>BH116*'DEPRECATED - DT-Prelim Calcs'!$C$11+BJ116</f>
        <v>-19.873422069675058</v>
      </c>
      <c r="BK117" s="57">
        <f>BK116+0.5*BH117*'DEPRECATED - DT-Prelim Calcs'!$C$11^2+BJ117*'DEPRECATED - DT-Prelim Calcs'!$C$11</f>
        <v>9381.2654073290323</v>
      </c>
      <c r="BL117" s="57">
        <f>MIN('Drive Train'!$F$35-BF116*'DEPRECATED - DT-Prelim Calcs'!$C$21*'Drive Train'!$F$39,BL116+BF$2)</f>
        <v>16.055079936918091</v>
      </c>
      <c r="BM117" s="57">
        <f>'Drive Train'!$F$35-BF117*'DEPRECATED - DT-Prelim Calcs'!$C$21*'Drive Train'!$F$39</f>
        <v>6.82</v>
      </c>
      <c r="BN117" s="1">
        <f>IF(BK117&gt;='Drive Train'!$F$29,1,0)</f>
        <v>1</v>
      </c>
      <c r="BO117" s="57">
        <f t="shared" si="130"/>
        <v>103.33333333333333</v>
      </c>
      <c r="BP117" s="63">
        <f>BP116+'DEPRECATED - DT-Prelim Calcs'!$C$11</f>
        <v>452</v>
      </c>
      <c r="BQ117" s="2">
        <f>CA117/'Drive Train'!$F$35</f>
        <v>0.55000000000000004</v>
      </c>
      <c r="BR117" s="46">
        <f>BY117*12*60/(PI() * 'Drive Train'!$F$15)/BQ$2*BQ117</f>
        <v>2347.4408769208144</v>
      </c>
      <c r="BS117" s="2">
        <f>('DEPRECATED - DT-Prelim Calcs'!$C$6*BQ117-BR117)/('DEPRECATED - DT-Prelim Calcs'!$C$6*BQ117)*'DEPRECATED - DT-Prelim Calcs'!$C$7*BQ117</f>
        <v>0.26408677047295281</v>
      </c>
      <c r="BT117" s="57">
        <f>BS117/'DEPRECATED - DT-Prelim Calcs'!$C$7*('DEPRECATED - DT-Prelim Calcs'!$C$8-'DEPRECATED - DT-Prelim Calcs'!$C$9)+'DEPRECATED - DT-Prelim Calcs'!$C$9</f>
        <v>16.759059191568401</v>
      </c>
      <c r="BU117" s="57">
        <f t="shared" si="107"/>
        <v>16.759059191568401</v>
      </c>
      <c r="BV117" s="2">
        <f t="shared" si="131"/>
        <v>-4.8389176605730777E-2</v>
      </c>
      <c r="BW117" s="57">
        <f>BV117*'DEPRECATED - DT-Prelim Calcs'!$C$21/BQ$2/'DEPRECATED - DT-Prelim Calcs'!$C$19/'DEPRECATED - DT-Prelim Calcs'!$C$18*3.39*'DEPRECATED - DT-Prelim Calcs'!$C$20</f>
        <v>-0.66238270758059525</v>
      </c>
      <c r="BX117" s="46">
        <f t="shared" si="132"/>
        <v>1</v>
      </c>
      <c r="BY117" s="57">
        <f>BW116*'DEPRECATED - DT-Prelim Calcs'!$C$11+BY116</f>
        <v>19.71845725580431</v>
      </c>
      <c r="BZ117" s="57">
        <f>BZ116+0.5*BW117*'DEPRECATED - DT-Prelim Calcs'!$C$11^2+BY117*'DEPRECATED - DT-Prelim Calcs'!$C$11</f>
        <v>-10478.927631288223</v>
      </c>
      <c r="CA117" s="57">
        <f>MIN('Drive Train'!$F$35-BU116*'DEPRECATED - DT-Prelim Calcs'!$C$21*'Drive Train'!$F$39,CA116+BU$2)</f>
        <v>6.82</v>
      </c>
      <c r="CB117" s="57">
        <f>'Drive Train'!$F$35-BU117*'DEPRECATED - DT-Prelim Calcs'!$C$21*'Drive Train'!$F$39</f>
        <v>11.394456448505895</v>
      </c>
      <c r="CC117" s="1">
        <f>IF(BZ117&gt;='Drive Train'!$F$29,1,0)</f>
        <v>0</v>
      </c>
      <c r="CD117" s="57">
        <f t="shared" si="133"/>
        <v>18.621176879520444</v>
      </c>
      <c r="CE117" s="63">
        <f>CE116+'DEPRECATED - DT-Prelim Calcs'!$C$11</f>
        <v>452</v>
      </c>
      <c r="CF117" s="2">
        <f>CP117/'Drive Train'!$F$35</f>
        <v>0.55000000000000004</v>
      </c>
      <c r="CG117" s="46">
        <f>CN117*12*60/(PI() * 'Drive Train'!$F$15)/CF$2*CF117</f>
        <v>13139.864185506658</v>
      </c>
      <c r="CH117" s="2">
        <f>('DEPRECATED - DT-Prelim Calcs'!$C$6*CF117-CG117)/('DEPRECATED - DT-Prelim Calcs'!$C$6*CF117)*'DEPRECATED - DT-Prelim Calcs'!$C$7*CF117</f>
        <v>-4.6157894347225223</v>
      </c>
      <c r="CI117" s="57">
        <f>CH117/'DEPRECATED - DT-Prelim Calcs'!$C$7*('DEPRECATED - DT-Prelim Calcs'!$C$8-'DEPRECATED - DT-Prelim Calcs'!$C$9)+'DEPRECATED - DT-Prelim Calcs'!$C$9</f>
        <v>-243.02854127589197</v>
      </c>
      <c r="CJ117" s="57">
        <f t="shared" si="108"/>
        <v>-243.02854127589197</v>
      </c>
      <c r="CK117" s="2">
        <f t="shared" si="134"/>
        <v>-6.3648820513754494</v>
      </c>
      <c r="CL117" s="57">
        <f>CK117*'DEPRECATED - DT-Prelim Calcs'!$C$21/CF$2/'DEPRECATED - DT-Prelim Calcs'!$C$19/'DEPRECATED - DT-Prelim Calcs'!$C$18*3.39*'DEPRECATED - DT-Prelim Calcs'!$C$20</f>
        <v>-107.62706255626</v>
      </c>
      <c r="CM117" s="46">
        <f t="shared" si="135"/>
        <v>1</v>
      </c>
      <c r="CN117" s="57">
        <f>CL116*'DEPRECATED - DT-Prelim Calcs'!$C$11+CN116</f>
        <v>89.350867520249693</v>
      </c>
      <c r="CO117" s="57">
        <f>CO116+0.5*CL117*'DEPRECATED - DT-Prelim Calcs'!$C$11^2+CN117*'DEPRECATED - DT-Prelim Calcs'!$C$11</f>
        <v>-37637.401729530662</v>
      </c>
      <c r="CP117" s="57">
        <f>MIN('Drive Train'!$F$35-CJ116*'DEPRECATED - DT-Prelim Calcs'!$C$21*'Drive Train'!$F$39,CP116+CJ$2)</f>
        <v>6.82</v>
      </c>
      <c r="CQ117" s="57">
        <f>'Drive Train'!$F$35-CJ117*'DEPRECATED - DT-Prelim Calcs'!$C$21*'Drive Train'!$F$39</f>
        <v>26.981712476553518</v>
      </c>
      <c r="CR117" s="1">
        <f>IF(CO117&gt;='Drive Train'!$F$29,1,0)</f>
        <v>0</v>
      </c>
      <c r="CS117" s="57">
        <f t="shared" si="136"/>
        <v>-270.03171252876888</v>
      </c>
      <c r="CT117" s="63">
        <f>CT116+'DEPRECATED - DT-Prelim Calcs'!$C$11</f>
        <v>452</v>
      </c>
      <c r="CU117" s="2">
        <f>DE117/'Drive Train'!$F$35</f>
        <v>0.55000000000000004</v>
      </c>
      <c r="CV117" s="46">
        <f>DC117*12*60/(PI() * 'Drive Train'!$F$15)/CU$2*CU117</f>
        <v>-61408.952745549803</v>
      </c>
      <c r="CW117" s="2">
        <f>('DEPRECATED - DT-Prelim Calcs'!$C$6*CU117-CV117)/('DEPRECATED - DT-Prelim Calcs'!$C$6*CU117)*'DEPRECATED - DT-Prelim Calcs'!$C$7*CU117</f>
        <v>29.09202459977017</v>
      </c>
      <c r="CX117" s="57">
        <f>CW117/'DEPRECATED - DT-Prelim Calcs'!$C$7*('DEPRECATED - DT-Prelim Calcs'!$C$8-'DEPRECATED - DT-Prelim Calcs'!$C$9)+'DEPRECATED - DT-Prelim Calcs'!$C$9</f>
        <v>1551.4579901039472</v>
      </c>
      <c r="CY117" s="57">
        <f t="shared" si="109"/>
        <v>93</v>
      </c>
      <c r="CZ117" s="2">
        <f t="shared" si="137"/>
        <v>1.2803081040535502</v>
      </c>
      <c r="DA117" s="57">
        <f>CZ117*'DEPRECATED - DT-Prelim Calcs'!$C$21/CU$2/'DEPRECATED - DT-Prelim Calcs'!$C$19/'DEPRECATED - DT-Prelim Calcs'!$C$18*3.39*'DEPRECATED - DT-Prelim Calcs'!$C$20</f>
        <v>25.773080821789936</v>
      </c>
      <c r="DB117" s="46">
        <f t="shared" si="138"/>
        <v>0</v>
      </c>
      <c r="DC117" s="57">
        <f>DA116*'DEPRECATED - DT-Prelim Calcs'!$C$11+DC116</f>
        <v>-350.76711783647636</v>
      </c>
      <c r="DD117" s="57">
        <f>DD116+0.5*DA117*'DEPRECATED - DT-Prelim Calcs'!$C$11^2+DC117*'DEPRECATED - DT-Prelim Calcs'!$C$11</f>
        <v>-79372.590363638286</v>
      </c>
      <c r="DE117" s="57">
        <f>MIN('Drive Train'!$F$35-CY116*'DEPRECATED - DT-Prelim Calcs'!$C$21*'Drive Train'!$F$39,DE116+CY$2)</f>
        <v>6.82</v>
      </c>
      <c r="DF117" s="57">
        <f>'Drive Train'!$F$35-CY117*'DEPRECATED - DT-Prelim Calcs'!$C$21*'Drive Train'!$F$39</f>
        <v>6.82</v>
      </c>
      <c r="DG117" s="1">
        <f>IF(DD117&gt;='Drive Train'!$F$29,1,0)</f>
        <v>0</v>
      </c>
      <c r="DH117" s="57">
        <f t="shared" si="139"/>
        <v>103.33333333333333</v>
      </c>
      <c r="DI117" s="63">
        <f>DI116+'DEPRECATED - DT-Prelim Calcs'!$C$11</f>
        <v>452</v>
      </c>
      <c r="DJ117" s="2">
        <f>DT117/'Drive Train'!$F$35</f>
        <v>0.55000000000000004</v>
      </c>
      <c r="DK117" s="46">
        <f>DR117*12*60/(PI() * 'Drive Train'!$F$15)/DJ$2*DJ117</f>
        <v>-162538.18977850568</v>
      </c>
      <c r="DL117" s="2">
        <f>('DEPRECATED - DT-Prelim Calcs'!$C$6*DJ117-DK117)/('DEPRECATED - DT-Prelim Calcs'!$C$6*DJ117)*'DEPRECATED - DT-Prelim Calcs'!$C$7*DJ117</f>
        <v>74.818377554633898</v>
      </c>
      <c r="DM117" s="57">
        <f>DL117/'DEPRECATED - DT-Prelim Calcs'!$C$7*('DEPRECATED - DT-Prelim Calcs'!$C$8-'DEPRECATED - DT-Prelim Calcs'!$C$9)+'DEPRECATED - DT-Prelim Calcs'!$C$9</f>
        <v>3985.7696432612152</v>
      </c>
      <c r="DN117" s="57">
        <f t="shared" si="110"/>
        <v>93</v>
      </c>
      <c r="DO117" s="2">
        <f t="shared" si="140"/>
        <v>1.1037138828047846</v>
      </c>
      <c r="DP117" s="57">
        <f>DO117*'DEPRECATED - DT-Prelim Calcs'!$C$21/DJ$2/'DEPRECATED - DT-Prelim Calcs'!$C$19/'DEPRECATED - DT-Prelim Calcs'!$C$18*3.39*'DEPRECATED - DT-Prelim Calcs'!$C$20</f>
        <v>25.773080821789936</v>
      </c>
      <c r="DQ117" s="46">
        <f t="shared" si="141"/>
        <v>0</v>
      </c>
      <c r="DR117" s="57">
        <f>DP116*'DEPRECATED - DT-Prelim Calcs'!$C$11+DR116</f>
        <v>-800.35859394347506</v>
      </c>
      <c r="DS117" s="57">
        <f>DS116+0.5*DP117*'DEPRECATED - DT-Prelim Calcs'!$C$11^2+DR117*'DEPRECATED - DT-Prelim Calcs'!$C$11</f>
        <v>-122606.34285102338</v>
      </c>
      <c r="DT117" s="57">
        <f>MIN('Drive Train'!$F$35-DN116*'DEPRECATED - DT-Prelim Calcs'!$C$21*'Drive Train'!$F$39,DT116+DN$2)</f>
        <v>6.82</v>
      </c>
      <c r="DU117" s="57">
        <f>'Drive Train'!$F$35-DN117*'DEPRECATED - DT-Prelim Calcs'!$C$21*'Drive Train'!$F$39</f>
        <v>6.82</v>
      </c>
      <c r="DV117" s="1">
        <f>IF(DS117&gt;='Drive Train'!$F$29,1,0)</f>
        <v>0</v>
      </c>
      <c r="DW117" s="57">
        <f t="shared" si="142"/>
        <v>103.33333333333333</v>
      </c>
      <c r="DX117" s="63">
        <f>DX116+'DEPRECATED - DT-Prelim Calcs'!$C$11</f>
        <v>452</v>
      </c>
      <c r="DY117" s="2">
        <f>EI117/'Drive Train'!$F$35</f>
        <v>0.55000000000000004</v>
      </c>
      <c r="DZ117" s="46">
        <f>EG117*12*60/(PI() * 'Drive Train'!$F$15)/DY$2*DY117</f>
        <v>3531.6979777457314</v>
      </c>
      <c r="EA117" s="2">
        <f>('DEPRECATED - DT-Prelim Calcs'!$C$6*DY117-DZ117)/('DEPRECATED - DT-Prelim Calcs'!$C$6*DY117)*'DEPRECATED - DT-Prelim Calcs'!$C$7*DY117</f>
        <v>-0.27138407624150307</v>
      </c>
      <c r="EB117" s="57">
        <f>EA117/'DEPRECATED - DT-Prelim Calcs'!$C$7*('DEPRECATED - DT-Prelim Calcs'!$C$8-'DEPRECATED - DT-Prelim Calcs'!$C$9)+'DEPRECATED - DT-Prelim Calcs'!$C$9</f>
        <v>-11.747542316093295</v>
      </c>
      <c r="EC117" s="57">
        <f t="shared" si="111"/>
        <v>-11.747542316093295</v>
      </c>
      <c r="ED117" s="2">
        <f t="shared" si="143"/>
        <v>-0.74150056830819355</v>
      </c>
      <c r="EE117" s="57">
        <f>ED117*'DEPRECATED - DT-Prelim Calcs'!$C$21/DY$2/'DEPRECATED - DT-Prelim Calcs'!$C$19/'DEPRECATED - DT-Prelim Calcs'!$C$18*3.39*'DEPRECATED - DT-Prelim Calcs'!$C$20</f>
        <v>-19.703222451684496</v>
      </c>
      <c r="EF117" s="46">
        <f t="shared" si="144"/>
        <v>1</v>
      </c>
      <c r="EG117" s="57">
        <f>EE116*'DEPRECATED - DT-Prelim Calcs'!$C$11+EG116</f>
        <v>15.282584602732669</v>
      </c>
      <c r="EH117" s="57">
        <f>EH116+0.5*EE117*'DEPRECATED - DT-Prelim Calcs'!$C$11^2+EG117*'DEPRECATED - DT-Prelim Calcs'!$C$11</f>
        <v>-213157.33854009412</v>
      </c>
      <c r="EI117" s="57">
        <f>MIN('Drive Train'!$F$35-EC116*'DEPRECATED - DT-Prelim Calcs'!$C$21*'Drive Train'!$F$39,EI116+EC$2)</f>
        <v>6.82</v>
      </c>
      <c r="EJ117" s="57">
        <f>'Drive Train'!$F$35-EC117*'DEPRECATED - DT-Prelim Calcs'!$C$21*'Drive Train'!$F$39</f>
        <v>13.104852538965599</v>
      </c>
      <c r="EK117" s="1">
        <f>IF(EH117&gt;='Drive Train'!$F$29,1,0)</f>
        <v>0</v>
      </c>
      <c r="EL117" s="57">
        <f t="shared" si="145"/>
        <v>-13.052824795659216</v>
      </c>
      <c r="EM117" s="63">
        <f>EM116+'DEPRECATED - DT-Prelim Calcs'!$C$11</f>
        <v>452</v>
      </c>
      <c r="EN117" s="2">
        <f>EX117/'Drive Train'!$F$35</f>
        <v>0.55000000000000004</v>
      </c>
      <c r="EO117" s="46">
        <f>EV117*12*60/(PI() * 'Drive Train'!$F$15)/EN$2*EN117</f>
        <v>-80686.74146878763</v>
      </c>
      <c r="EP117" s="2">
        <f>('DEPRECATED - DT-Prelim Calcs'!$C$6*EN117-EO117)/('DEPRECATED - DT-Prelim Calcs'!$C$6*EN117)*'DEPRECATED - DT-Prelim Calcs'!$C$7*EN117</f>
        <v>37.808623253241684</v>
      </c>
      <c r="EQ117" s="57">
        <f>EP117/'DEPRECATED - DT-Prelim Calcs'!$C$7*('DEPRECATED - DT-Prelim Calcs'!$C$8-'DEPRECATED - DT-Prelim Calcs'!$C$9)+'DEPRECATED - DT-Prelim Calcs'!$C$9</f>
        <v>2015.4993209090908</v>
      </c>
      <c r="ER117" s="57">
        <f t="shared" si="112"/>
        <v>93</v>
      </c>
      <c r="ES117" s="2">
        <f t="shared" si="146"/>
        <v>0.86507304327942547</v>
      </c>
      <c r="ET117" s="57">
        <f>ES117*'DEPRECATED - DT-Prelim Calcs'!$C$21/EN$2/'DEPRECATED - DT-Prelim Calcs'!$C$19/'DEPRECATED - DT-Prelim Calcs'!$C$18*3.39*'DEPRECATED - DT-Prelim Calcs'!$C$20</f>
        <v>25.773080821789936</v>
      </c>
      <c r="EU117" s="46">
        <f t="shared" si="147"/>
        <v>0</v>
      </c>
      <c r="EV117" s="57">
        <f>ET116*'DEPRECATED - DT-Prelim Calcs'!$C$11+EV116</f>
        <v>-311.40647941086252</v>
      </c>
      <c r="EW117" s="57">
        <f>EW116+0.5*ET117*'DEPRECATED - DT-Prelim Calcs'!$C$11^2+EV117*'DEPRECATED - DT-Prelim Calcs'!$C$11</f>
        <v>-258854.40041196509</v>
      </c>
      <c r="EX117" s="57">
        <f>MIN('Drive Train'!$F$35-ER116*'DEPRECATED - DT-Prelim Calcs'!$C$21*'Drive Train'!$F$39,EX116+ER$2)</f>
        <v>6.82</v>
      </c>
      <c r="EY117" s="57">
        <f>'Drive Train'!$F$35-ER117*'DEPRECATED - DT-Prelim Calcs'!$C$21*'Drive Train'!$F$39</f>
        <v>6.82</v>
      </c>
      <c r="EZ117" s="1">
        <f>IF(EW117&gt;='Drive Train'!$F$29,1,0)</f>
        <v>0</v>
      </c>
      <c r="FA117" s="57">
        <f t="shared" si="148"/>
        <v>103.33333333333333</v>
      </c>
      <c r="FB117" s="63">
        <f>FB116+'DEPRECATED - DT-Prelim Calcs'!$C$11</f>
        <v>452</v>
      </c>
      <c r="FC117" s="2">
        <f>FM117/'Drive Train'!$F$35</f>
        <v>0.55000000000000004</v>
      </c>
      <c r="FD117" s="46">
        <f>FK117*12*60/(PI() * 'Drive Train'!$F$15)/FC$2*FC117</f>
        <v>-138145.12063066071</v>
      </c>
      <c r="FE117" s="2">
        <f>('DEPRECATED - DT-Prelim Calcs'!$C$6*FC117-FD117)/('DEPRECATED - DT-Prelim Calcs'!$C$6*FC117)*'DEPRECATED - DT-Prelim Calcs'!$C$7*FC117</f>
        <v>63.788865988722762</v>
      </c>
      <c r="FF117" s="57">
        <f>FE117/'DEPRECATED - DT-Prelim Calcs'!$C$7*('DEPRECATED - DT-Prelim Calcs'!$C$8-'DEPRECATED - DT-Prelim Calcs'!$C$9)+'DEPRECATED - DT-Prelim Calcs'!$C$9</f>
        <v>3398.5968906029589</v>
      </c>
      <c r="FG117" s="57">
        <f t="shared" si="113"/>
        <v>93</v>
      </c>
      <c r="FH117" s="2">
        <f t="shared" si="149"/>
        <v>0.78067567320338405</v>
      </c>
      <c r="FI117" s="57">
        <f>FH117*'DEPRECATED - DT-Prelim Calcs'!$C$21/FC$2/'DEPRECATED - DT-Prelim Calcs'!$C$19/'DEPRECATED - DT-Prelim Calcs'!$C$18*3.39*'DEPRECATED - DT-Prelim Calcs'!$C$20</f>
        <v>25.773080821789936</v>
      </c>
      <c r="FJ117" s="46">
        <f t="shared" si="150"/>
        <v>0</v>
      </c>
      <c r="FK117" s="57">
        <f>FI116*'DEPRECATED - DT-Prelim Calcs'!$C$11+FK116</f>
        <v>-481.14822184319223</v>
      </c>
      <c r="FL117" s="57">
        <f>FL116+0.5*FI117*'DEPRECATED - DT-Prelim Calcs'!$C$11^2+FK117*'DEPRECATED - DT-Prelim Calcs'!$C$11</f>
        <v>-385917.79208962817</v>
      </c>
      <c r="FM117" s="57">
        <f>MIN('Drive Train'!$F$35-FG116*'DEPRECATED - DT-Prelim Calcs'!$C$21*'Drive Train'!$F$39,FM116+FG$2)</f>
        <v>6.82</v>
      </c>
      <c r="FN117" s="57">
        <f>'Drive Train'!$F$35-FG117*'DEPRECATED - DT-Prelim Calcs'!$C$21*'Drive Train'!$F$39</f>
        <v>6.82</v>
      </c>
      <c r="FO117" s="1">
        <f>IF(FL117&gt;='Drive Train'!$F$29,1,0)</f>
        <v>0</v>
      </c>
      <c r="FP117" s="57">
        <f t="shared" si="151"/>
        <v>103.33333333333333</v>
      </c>
      <c r="FQ117" s="63">
        <f>FQ116+'DEPRECATED - DT-Prelim Calcs'!$C$11</f>
        <v>452</v>
      </c>
      <c r="FR117" s="2">
        <f>GB117/'Drive Train'!$F$35</f>
        <v>0.55000000000000004</v>
      </c>
      <c r="FS117" s="46">
        <f>FZ117*12*60/(PI() * 'Drive Train'!$F$15)/FR$2*FR117</f>
        <v>-176040.35965285572</v>
      </c>
      <c r="FT117" s="2">
        <f>('DEPRECATED - DT-Prelim Calcs'!$C$6*FR117-FS117)/('DEPRECATED - DT-Prelim Calcs'!$C$6*FR117)*'DEPRECATED - DT-Prelim Calcs'!$C$7*FR117</f>
        <v>80.92348625954638</v>
      </c>
      <c r="FU117" s="57">
        <f>FT117/'DEPRECATED - DT-Prelim Calcs'!$C$7*('DEPRECATED - DT-Prelim Calcs'!$C$8-'DEPRECATED - DT-Prelim Calcs'!$C$9)+'DEPRECATED - DT-Prelim Calcs'!$C$9</f>
        <v>4310.7843514936931</v>
      </c>
      <c r="FV117" s="57">
        <f t="shared" si="114"/>
        <v>93</v>
      </c>
      <c r="FW117" s="2">
        <f t="shared" si="152"/>
        <v>0.7112822800297498</v>
      </c>
      <c r="FX117" s="57">
        <f>FW117*'DEPRECATED - DT-Prelim Calcs'!$C$21/FR$2/'DEPRECATED - DT-Prelim Calcs'!$C$19/'DEPRECATED - DT-Prelim Calcs'!$C$18*3.39*'DEPRECATED - DT-Prelim Calcs'!$C$20</f>
        <v>25.773080821789936</v>
      </c>
      <c r="FY117" s="46">
        <f t="shared" si="153"/>
        <v>0</v>
      </c>
      <c r="FZ117" s="57">
        <f>FX116*'DEPRECATED - DT-Prelim Calcs'!$C$11+FZ116</f>
        <v>-558.63343497042058</v>
      </c>
      <c r="GA117" s="57">
        <f>GA116+0.5*FX117*'DEPRECATED - DT-Prelim Calcs'!$C$11^2+FZ117*'DEPRECATED - DT-Prelim Calcs'!$C$11</f>
        <v>-427126.48011909978</v>
      </c>
      <c r="GB117" s="57">
        <f>MIN('Drive Train'!$F$35-FV116*'DEPRECATED - DT-Prelim Calcs'!$C$21*'Drive Train'!$F$39,GB116+FV$2)</f>
        <v>6.82</v>
      </c>
      <c r="GC117" s="57">
        <f>'Drive Train'!$F$35-FV117*'DEPRECATED - DT-Prelim Calcs'!$C$21*'Drive Train'!$F$39</f>
        <v>6.82</v>
      </c>
      <c r="GD117" s="1">
        <f>IF(GA117&gt;='Drive Train'!$F$29,1,0)</f>
        <v>0</v>
      </c>
      <c r="GE117" s="57">
        <f t="shared" si="154"/>
        <v>103.33333333333333</v>
      </c>
      <c r="GF117" s="63">
        <f>GF116+'DEPRECATED - DT-Prelim Calcs'!$C$11</f>
        <v>452</v>
      </c>
      <c r="GG117" s="2">
        <f>GQ117/'Drive Train'!$F$35</f>
        <v>0.85483870967741948</v>
      </c>
      <c r="GH117" s="46">
        <f>GO117*12*60/(PI() * 'Drive Train'!$F$15)/GG$2*GG117</f>
        <v>-141495.8217156516</v>
      </c>
      <c r="GI117" s="2">
        <f>('DEPRECATED - DT-Prelim Calcs'!$C$6*GG117-GH117)/('DEPRECATED - DT-Prelim Calcs'!$C$6*GG117)*'DEPRECATED - DT-Prelim Calcs'!$C$7*GG117</f>
        <v>66.038572234923024</v>
      </c>
      <c r="GJ117" s="57">
        <f>GI117/'DEPRECATED - DT-Prelim Calcs'!$C$7*('DEPRECATED - DT-Prelim Calcs'!$C$8-'DEPRECATED - DT-Prelim Calcs'!$C$9)+'DEPRECATED - DT-Prelim Calcs'!$C$9</f>
        <v>3518.3634098508815</v>
      </c>
      <c r="GK117" s="57">
        <f t="shared" si="155"/>
        <v>29.999999999999982</v>
      </c>
      <c r="GL117" s="2">
        <f t="shared" si="156"/>
        <v>0.99579519204165001</v>
      </c>
      <c r="GM117" s="57">
        <f>GL117*'DEPRECATED - DT-Prelim Calcs'!$C$21/GG$2/'DEPRECATED - DT-Prelim Calcs'!$C$19/'DEPRECATED - DT-Prelim Calcs'!$C$18*3.39*'DEPRECATED - DT-Prelim Calcs'!$C$20</f>
        <v>25.773080821789936</v>
      </c>
      <c r="GN117" s="46">
        <f t="shared" si="157"/>
        <v>0</v>
      </c>
      <c r="GO117" s="57">
        <f>GM116*'DEPRECATED - DT-Prelim Calcs'!$C$11+GO116</f>
        <v>-404.44999908332341</v>
      </c>
      <c r="GP117" s="57">
        <f>GP116+0.5*GM117*'DEPRECATED - DT-Prelim Calcs'!$C$11^2+GO117*'DEPRECATED - DT-Prelim Calcs'!$C$11</f>
        <v>-203286.64042656202</v>
      </c>
      <c r="GQ117" s="57">
        <f>MIN('Drive Train'!$F$35-GK116*'DEPRECATED - DT-Prelim Calcs'!$C$21*'Drive Train'!$F$39,GQ116+GK$2)</f>
        <v>10.600000000000001</v>
      </c>
      <c r="GR117" s="57">
        <f>'Drive Train'!$F$35-GK117*'DEPRECATED - DT-Prelim Calcs'!$C$21*'Drive Train'!$F$39</f>
        <v>10.600000000000001</v>
      </c>
      <c r="GS117" s="1">
        <f>IF(GP117&gt;='Drive Train'!$F$29,1,0)</f>
        <v>0</v>
      </c>
      <c r="GT117" s="57">
        <f t="shared" si="158"/>
        <v>33.333333333333314</v>
      </c>
      <c r="GU117" s="63">
        <f>GU116+'DEPRECATED - DT-Prelim Calcs'!$C$11</f>
        <v>452</v>
      </c>
      <c r="GV117" s="2">
        <f>HF117/'Drive Train'!$F$35</f>
        <v>0.83870967741935498</v>
      </c>
      <c r="GW117" s="46">
        <f>HD117*12*60/(PI() * 'Drive Train'!$F$15)/GV$2*GV117</f>
        <v>-26911.173816794646</v>
      </c>
      <c r="GX117" s="2">
        <f>('DEPRECATED - DT-Prelim Calcs'!$C$6*GV117-GW117)/('DEPRECATED - DT-Prelim Calcs'!$C$6*GV117)*'DEPRECATED - DT-Prelim Calcs'!$C$7*GV117</f>
        <v>14.189382048373348</v>
      </c>
      <c r="GY117" s="57">
        <f>GX117/'DEPRECATED - DT-Prelim Calcs'!$C$7*('DEPRECATED - DT-Prelim Calcs'!$C$8-'DEPRECATED - DT-Prelim Calcs'!$C$9)+'DEPRECATED - DT-Prelim Calcs'!$C$9</f>
        <v>758.09324348809162</v>
      </c>
      <c r="GZ117" s="57">
        <f t="shared" si="115"/>
        <v>33.333333333333314</v>
      </c>
      <c r="HA117" s="2">
        <f t="shared" si="159"/>
        <v>0.99579519204165001</v>
      </c>
      <c r="HB117" s="57">
        <f>HA117*'DEPRECATED - DT-Prelim Calcs'!$C$21/GV$2/'DEPRECATED - DT-Prelim Calcs'!$C$19/'DEPRECATED - DT-Prelim Calcs'!$C$18*3.39*'DEPRECATED - DT-Prelim Calcs'!$C$20</f>
        <v>25.773080821789936</v>
      </c>
      <c r="HC117" s="46">
        <f t="shared" si="160"/>
        <v>0</v>
      </c>
      <c r="HD117" s="57">
        <f>HB116*'DEPRECATED - DT-Prelim Calcs'!$C$11+HD116</f>
        <v>-78.40186441804893</v>
      </c>
      <c r="HE117" s="57">
        <f>HE116+0.5*HB117*'DEPRECATED - DT-Prelim Calcs'!$C$11^2+HD117*'DEPRECATED - DT-Prelim Calcs'!$C$11</f>
        <v>-204227.96051730955</v>
      </c>
      <c r="HF117" s="57">
        <f>MIN('Drive Train'!$F$35-GZ116*'DEPRECATED - DT-Prelim Calcs'!$C$21*'Drive Train'!$F$39,HF116+GZ$2)</f>
        <v>10.400000000000002</v>
      </c>
      <c r="HG117" s="57">
        <f>'Drive Train'!$F$35-GZ117*'DEPRECATED - DT-Prelim Calcs'!$C$21*'Drive Train'!$F$39</f>
        <v>10.400000000000002</v>
      </c>
      <c r="HH117" s="1">
        <f>IF(HE117&gt;='Drive Train'!$F$29,1,0)</f>
        <v>0</v>
      </c>
      <c r="HI117" s="57">
        <f t="shared" si="161"/>
        <v>37.037037037037017</v>
      </c>
      <c r="HJ117" s="63">
        <f>HJ116+'DEPRECATED - DT-Prelim Calcs'!$C$11</f>
        <v>452</v>
      </c>
      <c r="HK117" s="2">
        <f>HU117/'Drive Train'!$F$35</f>
        <v>0.82258064516129037</v>
      </c>
      <c r="HL117" s="46">
        <f>HS117*12*60/(PI() * 'Drive Train'!$F$15)/HK$2*HK117</f>
        <v>-55508.119415430279</v>
      </c>
      <c r="HM117" s="2">
        <f>('DEPRECATED - DT-Prelim Calcs'!$C$6*HK117-HL117)/('DEPRECATED - DT-Prelim Calcs'!$C$6*HK117)*'DEPRECATED - DT-Prelim Calcs'!$C$7*HK117</f>
        <v>27.080837326918822</v>
      </c>
      <c r="HN117" s="57">
        <f>HM117/'DEPRECATED - DT-Prelim Calcs'!$C$7*('DEPRECATED - DT-Prelim Calcs'!$C$8-'DEPRECATED - DT-Prelim Calcs'!$C$9)+'DEPRECATED - DT-Prelim Calcs'!$C$9</f>
        <v>1444.3893896446825</v>
      </c>
      <c r="HO117" s="57">
        <f t="shared" si="116"/>
        <v>36.66666666666665</v>
      </c>
      <c r="HP117" s="2">
        <f t="shared" si="162"/>
        <v>0.99579519204165001</v>
      </c>
      <c r="HQ117" s="57">
        <f>HP117*'DEPRECATED - DT-Prelim Calcs'!$C$21/HK$2/'DEPRECATED - DT-Prelim Calcs'!$C$19/'DEPRECATED - DT-Prelim Calcs'!$C$18*3.39*'DEPRECATED - DT-Prelim Calcs'!$C$20</f>
        <v>25.773080821789936</v>
      </c>
      <c r="HR117" s="46">
        <f t="shared" si="163"/>
        <v>0</v>
      </c>
      <c r="HS117" s="57">
        <f>HQ116*'DEPRECATED - DT-Prelim Calcs'!$C$11+HS116</f>
        <v>-164.88586639177277</v>
      </c>
      <c r="HT117" s="57">
        <f>HT116+0.5*HQ117*'DEPRECATED - DT-Prelim Calcs'!$C$11^2+HS117*'DEPRECATED - DT-Prelim Calcs'!$C$11</f>
        <v>-197388.25599233137</v>
      </c>
      <c r="HU117" s="57">
        <f>MIN('Drive Train'!$F$35-HO116*'DEPRECATED - DT-Prelim Calcs'!$C$21*'Drive Train'!$F$39,HU116+HO$2)</f>
        <v>10.200000000000001</v>
      </c>
      <c r="HV117" s="57">
        <f>'Drive Train'!$F$35-HO117*'DEPRECATED - DT-Prelim Calcs'!$C$21*'Drive Train'!$F$39</f>
        <v>10.200000000000001</v>
      </c>
      <c r="HW117" s="1">
        <f>IF(HT117&gt;='Drive Train'!$F$29,1,0)</f>
        <v>0</v>
      </c>
      <c r="HX117" s="57">
        <f t="shared" si="164"/>
        <v>40.740740740740726</v>
      </c>
      <c r="HY117" s="63">
        <f>HY116+'DEPRECATED - DT-Prelim Calcs'!$C$11</f>
        <v>452</v>
      </c>
      <c r="HZ117" s="2">
        <f>IJ117/'Drive Train'!$F$35</f>
        <v>0.80645161290322598</v>
      </c>
      <c r="IA117" s="46">
        <f>IH117*12*60/(PI() * 'Drive Train'!$F$15)/HZ$2*HZ117</f>
        <v>-358710.91328086657</v>
      </c>
      <c r="IB117" s="2">
        <f>('DEPRECATED - DT-Prelim Calcs'!$C$6*HZ117-IA117)/('DEPRECATED - DT-Prelim Calcs'!$C$6*HZ117)*'DEPRECATED - DT-Prelim Calcs'!$C$7*HZ117</f>
        <v>164.13741349157868</v>
      </c>
      <c r="IC117" s="57">
        <f>IB117/'DEPRECATED - DT-Prelim Calcs'!$C$7*('DEPRECATED - DT-Prelim Calcs'!$C$8-'DEPRECATED - DT-Prelim Calcs'!$C$9)+'DEPRECATED - DT-Prelim Calcs'!$C$9</f>
        <v>8740.8037970828009</v>
      </c>
      <c r="ID117" s="57">
        <f t="shared" si="117"/>
        <v>39.999999999999986</v>
      </c>
      <c r="IE117" s="2">
        <f t="shared" si="165"/>
        <v>0.99579519204165001</v>
      </c>
      <c r="IF117" s="57">
        <f>IE117*'DEPRECATED - DT-Prelim Calcs'!$C$21/HZ$2/'DEPRECATED - DT-Prelim Calcs'!$C$19/'DEPRECATED - DT-Prelim Calcs'!$C$18*3.39*'DEPRECATED - DT-Prelim Calcs'!$C$20</f>
        <v>25.773080821789936</v>
      </c>
      <c r="IG117" s="46">
        <f t="shared" si="166"/>
        <v>0</v>
      </c>
      <c r="IH117" s="57">
        <f>IF116*'DEPRECATED - DT-Prelim Calcs'!$C$11+IH116</f>
        <v>-1086.855176328299</v>
      </c>
      <c r="II117" s="57">
        <f>II116+0.5*IF117*'DEPRECATED - DT-Prelim Calcs'!$C$11^2+IH117*'DEPRECATED - DT-Prelim Calcs'!$C$11</f>
        <v>-188798.07312331937</v>
      </c>
      <c r="IJ117" s="57">
        <f>MIN('Drive Train'!$F$35-ID116*'DEPRECATED - DT-Prelim Calcs'!$C$21*'Drive Train'!$F$39,IJ116+ID$2)</f>
        <v>10.000000000000002</v>
      </c>
      <c r="IK117" s="57">
        <f>'Drive Train'!$F$35-ID117*'DEPRECATED - DT-Prelim Calcs'!$C$21*'Drive Train'!$F$39</f>
        <v>10.000000000000002</v>
      </c>
      <c r="IL117" s="1">
        <f>IF(II117&gt;='Drive Train'!$F$29,1,0)</f>
        <v>0</v>
      </c>
      <c r="IM117" s="57">
        <f t="shared" si="167"/>
        <v>44.444444444444429</v>
      </c>
      <c r="IN117" s="63">
        <f>IN116+'DEPRECATED - DT-Prelim Calcs'!$C$11</f>
        <v>452</v>
      </c>
      <c r="IO117" s="2">
        <f>IY117/'Drive Train'!$F$35</f>
        <v>0.79032258064516137</v>
      </c>
      <c r="IP117" s="46">
        <f>IW117*12*60/(PI() * 'Drive Train'!$F$15)/IO$2*IO117</f>
        <v>27103.735613092649</v>
      </c>
      <c r="IQ117" s="2">
        <f>('DEPRECATED - DT-Prelim Calcs'!$C$6*IO117-IP117)/('DEPRECATED - DT-Prelim Calcs'!$C$6*IO117)*'DEPRECATED - DT-Prelim Calcs'!$C$7*IO117</f>
        <v>-10.350482585814634</v>
      </c>
      <c r="IR117" s="57">
        <f>IQ117/'DEPRECATED - DT-Prelim Calcs'!$C$7*('DEPRECATED - DT-Prelim Calcs'!$C$8-'DEPRECATED - DT-Prelim Calcs'!$C$9)+'DEPRECATED - DT-Prelim Calcs'!$C$9</f>
        <v>-548.32361649793256</v>
      </c>
      <c r="IS117" s="57">
        <f t="shared" si="118"/>
        <v>-548.32361649793256</v>
      </c>
      <c r="IT117" s="2">
        <f t="shared" si="168"/>
        <v>-12.86126675340239</v>
      </c>
      <c r="IU117" s="57">
        <f>IT117*'DEPRECATED - DT-Prelim Calcs'!$C$21/IO$2/'DEPRECATED - DT-Prelim Calcs'!$C$19/'DEPRECATED - DT-Prelim Calcs'!$C$18*3.39*'DEPRECATED - DT-Prelim Calcs'!$C$20</f>
        <v>-332.87413933624958</v>
      </c>
      <c r="IV117" s="46">
        <f t="shared" si="169"/>
        <v>1</v>
      </c>
      <c r="IW117" s="57">
        <f>IU116*'DEPRECATED - DT-Prelim Calcs'!$C$11+IW116</f>
        <v>83.797326898250446</v>
      </c>
      <c r="IX117" s="57">
        <f>IX116+0.5*IU117*'DEPRECATED - DT-Prelim Calcs'!$C$11^2+IW117*'DEPRECATED - DT-Prelim Calcs'!$C$11</f>
        <v>-199046.83590869489</v>
      </c>
      <c r="IY117" s="57">
        <f>MIN('Drive Train'!$F$35-IS116*'DEPRECATED - DT-Prelim Calcs'!$C$21*'Drive Train'!$F$39,IY116+IS$2)</f>
        <v>9.8000000000000007</v>
      </c>
      <c r="IZ117" s="57">
        <f>'Drive Train'!$F$35-IS117*'DEPRECATED - DT-Prelim Calcs'!$C$21*'Drive Train'!$F$39</f>
        <v>45.299416989875951</v>
      </c>
      <c r="JA117" s="1">
        <f>IF(IX117&gt;='Drive Train'!$F$29,1,0)</f>
        <v>0</v>
      </c>
      <c r="JB117" s="57">
        <f t="shared" si="170"/>
        <v>-609.24846277548068</v>
      </c>
      <c r="JC117" s="63">
        <f>JC116+'DEPRECATED - DT-Prelim Calcs'!$C$11</f>
        <v>452</v>
      </c>
      <c r="JD117" s="2">
        <f>JN117/'Drive Train'!$F$35</f>
        <v>0.77419354838709686</v>
      </c>
      <c r="JE117" s="46">
        <f>JL117*12*60/(PI() * 'Drive Train'!$F$15)/JD$2*JD117</f>
        <v>-92969.052567894221</v>
      </c>
      <c r="JF117" s="2">
        <f>('DEPRECATED - DT-Prelim Calcs'!$C$6*JD117-JE117)/('DEPRECATED - DT-Prelim Calcs'!$C$6*JD117)*'DEPRECATED - DT-Prelim Calcs'!$C$7*JD117</f>
        <v>43.902469995445003</v>
      </c>
      <c r="JG117" s="57">
        <f>JF117/'DEPRECATED - DT-Prelim Calcs'!$C$7*('DEPRECATED - DT-Prelim Calcs'!$C$8-'DEPRECATED - DT-Prelim Calcs'!$C$9)+'DEPRECATED - DT-Prelim Calcs'!$C$9</f>
        <v>2339.914481500246</v>
      </c>
      <c r="JH117" s="57">
        <f t="shared" si="119"/>
        <v>46.666666666666657</v>
      </c>
      <c r="JI117" s="2">
        <f t="shared" si="171"/>
        <v>0.99579519204165001</v>
      </c>
      <c r="JJ117" s="57">
        <f>JI117*'DEPRECATED - DT-Prelim Calcs'!$C$21/JD$2/'DEPRECATED - DT-Prelim Calcs'!$C$19/'DEPRECATED - DT-Prelim Calcs'!$C$18*3.39*'DEPRECATED - DT-Prelim Calcs'!$C$20</f>
        <v>25.773080821789936</v>
      </c>
      <c r="JK117" s="46">
        <f t="shared" si="172"/>
        <v>0</v>
      </c>
      <c r="JL117" s="57">
        <f>JJ116*'DEPRECATED - DT-Prelim Calcs'!$C$11+JL116</f>
        <v>-293.42307261664098</v>
      </c>
      <c r="JM117" s="57">
        <f>JM116+0.5*JJ117*'DEPRECATED - DT-Prelim Calcs'!$C$11^2+JL117*'DEPRECATED - DT-Prelim Calcs'!$C$11</f>
        <v>-244230.65630686597</v>
      </c>
      <c r="JN117" s="57">
        <f>MIN('Drive Train'!$F$35-JH116*'DEPRECATED - DT-Prelim Calcs'!$C$21*'Drive Train'!$F$39,JN116+JH$2)</f>
        <v>9.6000000000000014</v>
      </c>
      <c r="JO117" s="57">
        <f>'Drive Train'!$F$35-JH117*'DEPRECATED - DT-Prelim Calcs'!$C$21*'Drive Train'!$F$39</f>
        <v>9.6000000000000014</v>
      </c>
      <c r="JP117" s="1">
        <f>IF(JM117&gt;='Drive Train'!$F$29,1,0)</f>
        <v>0</v>
      </c>
      <c r="JQ117" s="57">
        <f>MIN(JG117,'DEPRECATED - DT-Prelim Calcs'!$C$10)*'DEPRECATED - DT-Prelim Calcs'!$C$11*1000/60/60</f>
        <v>103.33333333333333</v>
      </c>
      <c r="JR117" s="63">
        <f>JR116+'DEPRECATED - DT-Prelim Calcs'!$C$11</f>
        <v>452</v>
      </c>
      <c r="JS117" s="2">
        <f>KC117/'Drive Train'!$F$35</f>
        <v>0.75806451612903225</v>
      </c>
      <c r="JT117" s="46">
        <f>KA117*12*60/(PI() * 'Drive Train'!$F$15)/JS$2*JS117</f>
        <v>-211623.23056819502</v>
      </c>
      <c r="JU117" s="2">
        <f>('DEPRECATED - DT-Prelim Calcs'!$C$6*JS117-JT117)/('DEPRECATED - DT-Prelim Calcs'!$C$6*JS117)*'DEPRECATED - DT-Prelim Calcs'!$C$7*JS117</f>
        <v>97.513987204199296</v>
      </c>
      <c r="JV117" s="57">
        <f>JU117/'DEPRECATED - DT-Prelim Calcs'!$C$7*('DEPRECATED - DT-Prelim Calcs'!$C$8-'DEPRECATED - DT-Prelim Calcs'!$C$9)+'DEPRECATED - DT-Prelim Calcs'!$C$9</f>
        <v>5194.0047959745934</v>
      </c>
      <c r="JW117" s="57">
        <f t="shared" si="120"/>
        <v>49.999999999999993</v>
      </c>
      <c r="JX117" s="2">
        <f t="shared" si="173"/>
        <v>0.99579519204165001</v>
      </c>
      <c r="JY117" s="57">
        <f>JX117*'DEPRECATED - DT-Prelim Calcs'!$C$21/JS$2/'DEPRECATED - DT-Prelim Calcs'!$C$19/'DEPRECATED - DT-Prelim Calcs'!$C$18*3.39*'DEPRECATED - DT-Prelim Calcs'!$C$20</f>
        <v>25.773080821789936</v>
      </c>
      <c r="JZ117" s="46">
        <f t="shared" si="174"/>
        <v>0</v>
      </c>
      <c r="KA117" s="57">
        <f>JY116*'DEPRECATED - DT-Prelim Calcs'!$C$11+KA116</f>
        <v>-682.12281355361597</v>
      </c>
      <c r="KB117" s="57">
        <f>KB116+0.5*JY117*'DEPRECATED - DT-Prelim Calcs'!$C$11^2+KA117*'DEPRECATED - DT-Prelim Calcs'!$C$11</f>
        <v>-241807.53887547145</v>
      </c>
      <c r="KC117" s="57">
        <f>MIN('Drive Train'!$F$35-JW116*'DEPRECATED - DT-Prelim Calcs'!$C$21*'Drive Train'!$F$39,KC116+JW$2)</f>
        <v>9.4</v>
      </c>
      <c r="KD117" s="57">
        <f>'Drive Train'!$F$35-JW117*'DEPRECATED - DT-Prelim Calcs'!$C$21*'Drive Train'!$F$39</f>
        <v>9.4</v>
      </c>
      <c r="KE117" s="1">
        <f>IF(KB117&gt;='Drive Train'!$F$29,1,0)</f>
        <v>0</v>
      </c>
      <c r="KF117" s="57">
        <f>MIN(JV117,'DEPRECATED - DT-Prelim Calcs'!$C$10)*'DEPRECATED - DT-Prelim Calcs'!$C$11*1000/60/60</f>
        <v>103.33333333333333</v>
      </c>
      <c r="KG117" s="63">
        <f>KG116+'DEPRECATED - DT-Prelim Calcs'!$C$11</f>
        <v>452</v>
      </c>
      <c r="KH117" s="2">
        <f>KR117/'Drive Train'!$F$35</f>
        <v>0.74193548387096786</v>
      </c>
      <c r="KI117" s="46">
        <f>KP117*12*60/(PI() * 'Drive Train'!$F$15)/KH$2*KH117</f>
        <v>-33074.222896828564</v>
      </c>
      <c r="KJ117" s="2">
        <f>('DEPRECATED - DT-Prelim Calcs'!$C$6*KH117-KI117)/('DEPRECATED - DT-Prelim Calcs'!$C$6*KH117)*'DEPRECATED - DT-Prelim Calcs'!$C$7*KH117</f>
        <v>16.742825713381723</v>
      </c>
      <c r="KK117" s="57">
        <f>KJ117/'DEPRECATED - DT-Prelim Calcs'!$C$7*('DEPRECATED - DT-Prelim Calcs'!$C$8-'DEPRECATED - DT-Prelim Calcs'!$C$9)+'DEPRECATED - DT-Prelim Calcs'!$C$9</f>
        <v>894.02968424351673</v>
      </c>
      <c r="KL117" s="57">
        <f t="shared" si="121"/>
        <v>53.333333333333329</v>
      </c>
      <c r="KM117" s="2">
        <f t="shared" si="175"/>
        <v>0.99579519204165001</v>
      </c>
      <c r="KN117" s="57">
        <f>KM117*'DEPRECATED - DT-Prelim Calcs'!$C$21/KH$2/'DEPRECATED - DT-Prelim Calcs'!$C$19/'DEPRECATED - DT-Prelim Calcs'!$C$18*3.39*'DEPRECATED - DT-Prelim Calcs'!$C$20</f>
        <v>25.773080821789936</v>
      </c>
      <c r="KO117" s="46">
        <f t="shared" si="176"/>
        <v>0</v>
      </c>
      <c r="KP117" s="57">
        <f>KN116*'DEPRECATED - DT-Prelim Calcs'!$C$11+KP116</f>
        <v>-108.92533643315623</v>
      </c>
      <c r="KQ117" s="57">
        <f>KQ116+0.5*KN117*'DEPRECATED - DT-Prelim Calcs'!$C$11^2+KP117*'DEPRECATED - DT-Prelim Calcs'!$C$11</f>
        <v>-219318.57310123599</v>
      </c>
      <c r="KR117" s="57">
        <f>MIN('Drive Train'!$F$35-KL116*'DEPRECATED - DT-Prelim Calcs'!$C$21*'Drive Train'!$F$39,KR116+KL$2)</f>
        <v>9.2000000000000011</v>
      </c>
      <c r="KS117" s="57">
        <f>'Drive Train'!$F$35-KL117*'DEPRECATED - DT-Prelim Calcs'!$C$21*'Drive Train'!$F$39</f>
        <v>9.2000000000000011</v>
      </c>
      <c r="KT117" s="1">
        <f>IF(KQ117&gt;='Drive Train'!$F$29,1,0)</f>
        <v>0</v>
      </c>
      <c r="KU117" s="57">
        <f>MIN(KK117,'DEPRECATED - DT-Prelim Calcs'!$C$10)*'DEPRECATED - DT-Prelim Calcs'!$C$11*1000/60/60</f>
        <v>103.33333333333333</v>
      </c>
      <c r="KV117" s="63">
        <f>KV116+'DEPRECATED - DT-Prelim Calcs'!$C$11</f>
        <v>452</v>
      </c>
      <c r="KW117" s="2">
        <f>LG117/'Drive Train'!$F$35</f>
        <v>0.72580645161290325</v>
      </c>
      <c r="KX117" s="46">
        <f>LE117*12*60/(PI() * 'Drive Train'!$F$15)/KW$2*KW117</f>
        <v>-210963.51244731742</v>
      </c>
      <c r="KY117" s="2">
        <f>('DEPRECATED - DT-Prelim Calcs'!$C$6*KW117-KX117)/('DEPRECATED - DT-Prelim Calcs'!$C$6*KW117)*'DEPRECATED - DT-Prelim Calcs'!$C$7*KW117</f>
        <v>97.137948707493109</v>
      </c>
      <c r="KZ117" s="57">
        <f>KY117/'DEPRECATED - DT-Prelim Calcs'!$C$7*('DEPRECATED - DT-Prelim Calcs'!$C$8-'DEPRECATED - DT-Prelim Calcs'!$C$9)+'DEPRECATED - DT-Prelim Calcs'!$C$9</f>
        <v>5173.985817083555</v>
      </c>
      <c r="LA117" s="57">
        <f t="shared" si="122"/>
        <v>56.666666666666664</v>
      </c>
      <c r="LB117" s="2">
        <f t="shared" si="177"/>
        <v>0.99579519204165001</v>
      </c>
      <c r="LC117" s="57">
        <f>LB117*'DEPRECATED - DT-Prelim Calcs'!$C$21/KW$2/'DEPRECATED - DT-Prelim Calcs'!$C$19/'DEPRECATED - DT-Prelim Calcs'!$C$18*3.39*'DEPRECATED - DT-Prelim Calcs'!$C$20</f>
        <v>25.773080821789936</v>
      </c>
      <c r="LD117" s="46">
        <f t="shared" si="178"/>
        <v>0</v>
      </c>
      <c r="LE117" s="57">
        <f>LC116*'DEPRECATED - DT-Prelim Calcs'!$C$11+LE116</f>
        <v>-710.21841151090439</v>
      </c>
      <c r="LF117" s="57">
        <f>LF116+0.5*LC117*'DEPRECATED - DT-Prelim Calcs'!$C$11^2+LE117*'DEPRECATED - DT-Prelim Calcs'!$C$11</f>
        <v>-238078.45075023349</v>
      </c>
      <c r="LG117" s="57">
        <f>MIN('Drive Train'!$F$35-LA116*'DEPRECATED - DT-Prelim Calcs'!$C$21*'Drive Train'!$F$39,LG116+LA$2)</f>
        <v>9</v>
      </c>
      <c r="LH117" s="57">
        <f>'Drive Train'!$F$35-LA117*'DEPRECATED - DT-Prelim Calcs'!$C$21*'Drive Train'!$F$39</f>
        <v>9</v>
      </c>
      <c r="LI117" s="1">
        <f>IF(LF117&gt;='Drive Train'!$F$29,1,0)</f>
        <v>0</v>
      </c>
      <c r="LJ117" s="57">
        <f>MIN(KZ117,'DEPRECATED - DT-Prelim Calcs'!$C$10)*'DEPRECATED - DT-Prelim Calcs'!$C$11*1000/60/60</f>
        <v>103.33333333333333</v>
      </c>
      <c r="LK117" s="63">
        <f>LK116+'DEPRECATED - DT-Prelim Calcs'!$C$11</f>
        <v>452</v>
      </c>
      <c r="LL117" s="2">
        <f>LV117/'Drive Train'!$F$35</f>
        <v>0.70967741935483875</v>
      </c>
      <c r="LM117" s="46">
        <f>LT117*12*60/(PI() * 'Drive Train'!$F$15)/LL$2*LL117</f>
        <v>-66911.709360420573</v>
      </c>
      <c r="LN117" s="2">
        <f>('DEPRECATED - DT-Prelim Calcs'!$C$6*LL117-LM117)/('DEPRECATED - DT-Prelim Calcs'!$C$6*LL117)*'DEPRECATED - DT-Prelim Calcs'!$C$7*LL117</f>
        <v>31.96496039652013</v>
      </c>
      <c r="LO117" s="57">
        <f>LN117/'DEPRECATED - DT-Prelim Calcs'!$C$7*('DEPRECATED - DT-Prelim Calcs'!$C$8-'DEPRECATED - DT-Prelim Calcs'!$C$9)+'DEPRECATED - DT-Prelim Calcs'!$C$9</f>
        <v>1704.4030783707606</v>
      </c>
      <c r="LP117" s="57">
        <f t="shared" si="123"/>
        <v>60</v>
      </c>
      <c r="LQ117" s="2">
        <f t="shared" si="179"/>
        <v>0.99579519204165001</v>
      </c>
      <c r="LR117" s="57">
        <f>LQ117*'DEPRECATED - DT-Prelim Calcs'!$C$21/LL$2/'DEPRECATED - DT-Prelim Calcs'!$C$19/'DEPRECATED - DT-Prelim Calcs'!$C$18*3.39*'DEPRECATED - DT-Prelim Calcs'!$C$20</f>
        <v>25.773080821789936</v>
      </c>
      <c r="LS117" s="46">
        <f t="shared" si="180"/>
        <v>0</v>
      </c>
      <c r="LT117" s="57">
        <f>LR116*'DEPRECATED - DT-Prelim Calcs'!$C$11+LT116</f>
        <v>-230.38093737770555</v>
      </c>
      <c r="LU117" s="57">
        <f>LU116+0.5*LR117*'DEPRECATED - DT-Prelim Calcs'!$C$11^2+LT117*'DEPRECATED - DT-Prelim Calcs'!$C$11</f>
        <v>-220847.25371864456</v>
      </c>
      <c r="LV117" s="57">
        <f>MIN('Drive Train'!$F$35-LP116*'DEPRECATED - DT-Prelim Calcs'!$C$21*'Drive Train'!$F$39,LV116+LP$2)</f>
        <v>8.8000000000000007</v>
      </c>
      <c r="LW117" s="57">
        <f>'Drive Train'!$F$35-LP117*'DEPRECATED - DT-Prelim Calcs'!$C$21*'Drive Train'!$F$39</f>
        <v>8.8000000000000007</v>
      </c>
      <c r="LX117" s="1">
        <f>IF(LU117&gt;='Drive Train'!$F$29,1,0)</f>
        <v>0</v>
      </c>
      <c r="LY117" s="57">
        <f>MIN(LO117,'DEPRECATED - DT-Prelim Calcs'!$C$10)*'DEPRECATED - DT-Prelim Calcs'!$C$11*1000/60/60</f>
        <v>103.33333333333333</v>
      </c>
      <c r="LZ117" s="63">
        <f>LZ116+'DEPRECATED - DT-Prelim Calcs'!$C$11</f>
        <v>452</v>
      </c>
    </row>
    <row r="118" spans="18:338" x14ac:dyDescent="0.2">
      <c r="R118" s="63">
        <f>R117+'DEPRECATED - DT-Prelim Calcs'!$C$11</f>
        <v>456</v>
      </c>
      <c r="S118" s="2">
        <f>AG118/'Drive Train'!$F$35</f>
        <v>0</v>
      </c>
      <c r="T118" s="46">
        <f>AE118*12*60/(PI() * 'Drive Train'!$F$15)/S$2*ABS(S118)</f>
        <v>0</v>
      </c>
      <c r="U118" s="2">
        <f>IF(OR(AD117=1,AND($C$32=Motors!$C$32,'DEPRECATED - DT-Prelim Calcs'!AI117=1)),0,IF(AG118=0,-(V117+$C$9)/($C$8-$C$9)*$C$7,($C$6*S118-T118)/($C$6*S118)*$C$7*S118))</f>
        <v>0</v>
      </c>
      <c r="V118" s="57">
        <f>IF(AND(AD117=1,AI117=1),0,ABS(U118/$C$7*($C$8-$C$9)+$C$9) *'Drive Train'!$AA$49 + V117*(1-'Drive Train'!$AA$49))</f>
        <v>0</v>
      </c>
      <c r="W118" s="57">
        <f t="shared" si="182"/>
        <v>0</v>
      </c>
      <c r="X118" s="2">
        <f>MAX(MIN(IF(AND(AI117=1,AG118&lt;0),-1,1)*(W118-$C$9)/($C$8-$C$9)*$C$7-$C$29*AE118/T$2 -  AI117*$C$29/2,X$2),MAX(X$4:X117)*-1)</f>
        <v>-0.2458281045106315</v>
      </c>
      <c r="Y118" s="57">
        <f t="shared" si="97"/>
        <v>0</v>
      </c>
      <c r="Z118" s="57">
        <f t="shared" si="98"/>
        <v>0</v>
      </c>
      <c r="AA118" s="57">
        <f t="shared" si="99"/>
        <v>0</v>
      </c>
      <c r="AB118" s="57" t="e">
        <f t="shared" si="100"/>
        <v>#N/A</v>
      </c>
      <c r="AC118" s="46">
        <f t="shared" si="124"/>
        <v>1</v>
      </c>
      <c r="AD118" s="1">
        <f t="shared" si="101"/>
        <v>1</v>
      </c>
      <c r="AE118" s="57">
        <f t="shared" si="102"/>
        <v>0</v>
      </c>
      <c r="AF118" s="57" t="e">
        <f t="shared" si="103"/>
        <v>#N/A</v>
      </c>
      <c r="AG118" s="57">
        <f>IF(AI117=0,MIN('Drive Train'!$F$35-W117*$C$21*'Drive Train'!$F$39,AG117+W$2)-$C$3,IF(AE117-1&lt;=0,0,IF($C$32=Motors!$C$30,MAX(ABS(AG116)*-1,AG117-W$2),MAX(0,MAX(AG$4:AG117)*-1,AG117-W$2))))</f>
        <v>0</v>
      </c>
      <c r="AH118" s="57">
        <f>'Drive Train'!$F$35-ABS(W118)*'DEPRECATED - DT-Prelim Calcs'!$C$21*'Drive Train'!$F$39</f>
        <v>12.4</v>
      </c>
      <c r="AI118" s="1">
        <f>IF(AJ118&gt;='Drive Train'!$F$29,1,0)</f>
        <v>1</v>
      </c>
      <c r="AJ118" s="57">
        <f>AJ117+0.5*Y118*'DEPRECATED - DT-Prelim Calcs'!$C$11^2+AE118*'DEPRECATED - DT-Prelim Calcs'!$C$11</f>
        <v>784.33981740885292</v>
      </c>
      <c r="AK118" s="57">
        <f t="shared" si="181"/>
        <v>0</v>
      </c>
      <c r="AL118" s="63">
        <f>AL117+'DEPRECATED - DT-Prelim Calcs'!$C$11</f>
        <v>456</v>
      </c>
      <c r="AM118" s="2">
        <f>AW118/'Drive Train'!$F$35</f>
        <v>0.90171798760143629</v>
      </c>
      <c r="AN118" s="46">
        <f>AU118*12*60/(PI() * 'Drive Train'!$F$15)/AM$2*AM118</f>
        <v>4074.5129711580335</v>
      </c>
      <c r="AO118" s="2">
        <f>('DEPRECATED - DT-Prelim Calcs'!$C$6*AM118-AN118)/('DEPRECATED - DT-Prelim Calcs'!$C$6*AM118)*'DEPRECATED - DT-Prelim Calcs'!$C$7*AM118</f>
        <v>0.33081835002736754</v>
      </c>
      <c r="AP118" s="57">
        <f>AO118/'DEPRECATED - DT-Prelim Calcs'!$C$7*('DEPRECATED - DT-Prelim Calcs'!$C$8-'DEPRECATED - DT-Prelim Calcs'!$C$9)+'DEPRECATED - DT-Prelim Calcs'!$C$9</f>
        <v>20.311615895647826</v>
      </c>
      <c r="AQ118" s="57">
        <f t="shared" si="105"/>
        <v>20.311615895647826</v>
      </c>
      <c r="AR118" s="2">
        <f t="shared" si="125"/>
        <v>-5.2879922662896206E-13</v>
      </c>
      <c r="AS118" s="57">
        <f>AR118*'DEPRECATED - DT-Prelim Calcs'!$C$21/AM$2/'DEPRECATED - DT-Prelim Calcs'!$C$19/'DEPRECATED - DT-Prelim Calcs'!$C$18*3.39*'DEPRECATED - DT-Prelim Calcs'!$C$20</f>
        <v>-3.8321734110508751E-12</v>
      </c>
      <c r="AT118" s="46">
        <f t="shared" si="126"/>
        <v>0</v>
      </c>
      <c r="AU118" s="57">
        <f>AS117*'DEPRECATED - DT-Prelim Calcs'!$C$11+AU117</f>
        <v>39.432321268807286</v>
      </c>
      <c r="AV118" s="57">
        <f>AV117+0.5*AS118*'DEPRECATED - DT-Prelim Calcs'!$C$11^2+AU118*'DEPRECATED - DT-Prelim Calcs'!$C$11</f>
        <v>17936.524933936264</v>
      </c>
      <c r="AW118" s="57">
        <f>MIN('Drive Train'!$F$35-AQ117*'DEPRECATED - DT-Prelim Calcs'!$C$21*'Drive Train'!$F$39,AW117+AQ$2)</f>
        <v>11.18130304625781</v>
      </c>
      <c r="AX118" s="57">
        <f>'Drive Train'!$F$35-AQ118*'DEPRECATED - DT-Prelim Calcs'!$C$21*'Drive Train'!$F$39</f>
        <v>11.181303046261132</v>
      </c>
      <c r="AY118" s="1">
        <f>IF(AV118&gt;='Drive Train'!$F$29,1,0)</f>
        <v>1</v>
      </c>
      <c r="AZ118" s="57">
        <f t="shared" si="127"/>
        <v>22.568462106275362</v>
      </c>
      <c r="BA118" s="63">
        <f>BA117+'DEPRECATED - DT-Prelim Calcs'!$C$11</f>
        <v>456</v>
      </c>
      <c r="BB118" s="2">
        <f>BL118/'Drive Train'!$F$35</f>
        <v>0.55000000000000004</v>
      </c>
      <c r="BC118" s="46">
        <f>BJ118*12*60/(PI() * 'Drive Train'!$F$15)/BB$2*BB118</f>
        <v>5574.3989430742795</v>
      </c>
      <c r="BD118" s="2">
        <f>('DEPRECATED - DT-Prelim Calcs'!$C$6*BB118-BC118)/('DEPRECATED - DT-Prelim Calcs'!$C$6*BB118)*'DEPRECATED - DT-Prelim Calcs'!$C$7*BB118</f>
        <v>-1.1950068391761748</v>
      </c>
      <c r="BE118" s="57">
        <f>BD118/'DEPRECATED - DT-Prelim Calcs'!$C$7*('DEPRECATED - DT-Prelim Calcs'!$C$8-'DEPRECATED - DT-Prelim Calcs'!$C$9)+'DEPRECATED - DT-Prelim Calcs'!$C$9</f>
        <v>-60.917998948673542</v>
      </c>
      <c r="BF118" s="57">
        <f t="shared" si="106"/>
        <v>-60.917998948673542</v>
      </c>
      <c r="BG118" s="2">
        <f t="shared" si="128"/>
        <v>-1.9370342982090891</v>
      </c>
      <c r="BH118" s="57">
        <f>BG118*'DEPRECATED - DT-Prelim Calcs'!$C$21/BB$2/'DEPRECATED - DT-Prelim Calcs'!$C$19/'DEPRECATED - DT-Prelim Calcs'!$C$18*3.39*'DEPRECATED - DT-Prelim Calcs'!$C$20</f>
        <v>-20.276476817896981</v>
      </c>
      <c r="BI118" s="46">
        <f t="shared" si="129"/>
        <v>1</v>
      </c>
      <c r="BJ118" s="57">
        <f>BH117*'DEPRECATED - DT-Prelim Calcs'!$C$11+BJ117</f>
        <v>61.232485201891123</v>
      </c>
      <c r="BK118" s="57">
        <f>BK117+0.5*BH118*'DEPRECATED - DT-Prelim Calcs'!$C$11^2+BJ118*'DEPRECATED - DT-Prelim Calcs'!$C$11</f>
        <v>9463.9835335934204</v>
      </c>
      <c r="BL118" s="57">
        <f>MIN('Drive Train'!$F$35-BF117*'DEPRECATED - DT-Prelim Calcs'!$C$21*'Drive Train'!$F$39,BL117+BF$2)</f>
        <v>6.82</v>
      </c>
      <c r="BM118" s="57">
        <f>'Drive Train'!$F$35-BF118*'DEPRECATED - DT-Prelim Calcs'!$C$21*'Drive Train'!$F$39</f>
        <v>16.055079936920414</v>
      </c>
      <c r="BN118" s="1">
        <f>IF(BK118&gt;='Drive Train'!$F$29,1,0)</f>
        <v>1</v>
      </c>
      <c r="BO118" s="57">
        <f t="shared" si="130"/>
        <v>-67.686665498526153</v>
      </c>
      <c r="BP118" s="63">
        <f>BP117+'DEPRECATED - DT-Prelim Calcs'!$C$11</f>
        <v>456</v>
      </c>
      <c r="BQ118" s="2">
        <f>CA118/'Drive Train'!$F$35</f>
        <v>0.9189077781053141</v>
      </c>
      <c r="BR118" s="46">
        <f>BY118*12*60/(PI() * 'Drive Train'!$F$15)/BQ$2*BQ118</f>
        <v>3394.9796394147238</v>
      </c>
      <c r="BS118" s="2">
        <f>('DEPRECATED - DT-Prelim Calcs'!$C$6*BQ118-BR118)/('DEPRECATED - DT-Prelim Calcs'!$C$6*BQ118)*'DEPRECATED - DT-Prelim Calcs'!$C$7*BQ118</f>
        <v>0.67950190452283443</v>
      </c>
      <c r="BT118" s="57">
        <f>BS118/'DEPRECATED - DT-Prelim Calcs'!$C$7*('DEPRECATED - DT-Prelim Calcs'!$C$8-'DEPRECATED - DT-Prelim Calcs'!$C$9)+'DEPRECATED - DT-Prelim Calcs'!$C$9</f>
        <v>38.874313008414802</v>
      </c>
      <c r="BU118" s="57">
        <f t="shared" si="107"/>
        <v>38.874313008414802</v>
      </c>
      <c r="BV118" s="2">
        <f t="shared" si="131"/>
        <v>0.40901274397510279</v>
      </c>
      <c r="BW118" s="57">
        <f>BV118*'DEPRECATED - DT-Prelim Calcs'!$C$21/BQ$2/'DEPRECATED - DT-Prelim Calcs'!$C$19/'DEPRECATED - DT-Prelim Calcs'!$C$18*3.39*'DEPRECATED - DT-Prelim Calcs'!$C$20</f>
        <v>5.5988340325904966</v>
      </c>
      <c r="BX118" s="46">
        <f t="shared" si="132"/>
        <v>0</v>
      </c>
      <c r="BY118" s="57">
        <f>BW117*'DEPRECATED - DT-Prelim Calcs'!$C$11+BY117</f>
        <v>17.06892642548193</v>
      </c>
      <c r="BZ118" s="57">
        <f>BZ117+0.5*BW118*'DEPRECATED - DT-Prelim Calcs'!$C$11^2+BY118*'DEPRECATED - DT-Prelim Calcs'!$C$11</f>
        <v>-10365.861253325571</v>
      </c>
      <c r="CA118" s="57">
        <f>MIN('Drive Train'!$F$35-BU117*'DEPRECATED - DT-Prelim Calcs'!$C$21*'Drive Train'!$F$39,CA117+BU$2)</f>
        <v>11.394456448505895</v>
      </c>
      <c r="CB118" s="57">
        <f>'Drive Train'!$F$35-BU118*'DEPRECATED - DT-Prelim Calcs'!$C$21*'Drive Train'!$F$39</f>
        <v>10.067541219495112</v>
      </c>
      <c r="CC118" s="1">
        <f>IF(BZ118&gt;='Drive Train'!$F$29,1,0)</f>
        <v>0</v>
      </c>
      <c r="CD118" s="57">
        <f t="shared" si="133"/>
        <v>43.193681120460887</v>
      </c>
      <c r="CE118" s="63">
        <f>CE117+'DEPRECATED - DT-Prelim Calcs'!$C$11</f>
        <v>456</v>
      </c>
      <c r="CF118" s="2">
        <f>CP118/'Drive Train'!$F$35</f>
        <v>2.1759445545607674</v>
      </c>
      <c r="CG118" s="46">
        <f>CN118*12*60/(PI() * 'Drive Train'!$F$15)/CF$2*CF118</f>
        <v>-198486.97461429765</v>
      </c>
      <c r="CH118" s="2">
        <f>('DEPRECATED - DT-Prelim Calcs'!$C$6*CF118-CG118)/('DEPRECATED - DT-Prelim Calcs'!$C$6*CF118)*'DEPRECATED - DT-Prelim Calcs'!$C$7*CF118</f>
        <v>94.991420151436543</v>
      </c>
      <c r="CI118" s="57">
        <f>CH118/'DEPRECATED - DT-Prelim Calcs'!$C$7*('DEPRECATED - DT-Prelim Calcs'!$C$8-'DEPRECATED - DT-Prelim Calcs'!$C$9)+'DEPRECATED - DT-Prelim Calcs'!$C$9</f>
        <v>5059.7121184353973</v>
      </c>
      <c r="CJ118" s="57">
        <f t="shared" si="108"/>
        <v>93</v>
      </c>
      <c r="CK118" s="2">
        <f t="shared" si="134"/>
        <v>1.5241763143494644</v>
      </c>
      <c r="CL118" s="57">
        <f>CK118*'DEPRECATED - DT-Prelim Calcs'!$C$21/CF$2/'DEPRECATED - DT-Prelim Calcs'!$C$19/'DEPRECATED - DT-Prelim Calcs'!$C$18*3.39*'DEPRECATED - DT-Prelim Calcs'!$C$20</f>
        <v>25.773080821789936</v>
      </c>
      <c r="CM118" s="46">
        <f t="shared" si="135"/>
        <v>0</v>
      </c>
      <c r="CN118" s="57">
        <f>CL117*'DEPRECATED - DT-Prelim Calcs'!$C$11+CN117</f>
        <v>-341.15738270479028</v>
      </c>
      <c r="CO118" s="57">
        <f>CO117+0.5*CL118*'DEPRECATED - DT-Prelim Calcs'!$C$11^2+CN118*'DEPRECATED - DT-Prelim Calcs'!$C$11</f>
        <v>-38795.846613775502</v>
      </c>
      <c r="CP118" s="57">
        <f>MIN('Drive Train'!$F$35-CJ117*'DEPRECATED - DT-Prelim Calcs'!$C$21*'Drive Train'!$F$39,CP117+CJ$2)</f>
        <v>26.981712476553518</v>
      </c>
      <c r="CQ118" s="57">
        <f>'Drive Train'!$F$35-CJ118*'DEPRECATED - DT-Prelim Calcs'!$C$21*'Drive Train'!$F$39</f>
        <v>6.82</v>
      </c>
      <c r="CR118" s="1">
        <f>IF(CO118&gt;='Drive Train'!$F$29,1,0)</f>
        <v>0</v>
      </c>
      <c r="CS118" s="57">
        <f t="shared" si="136"/>
        <v>103.33333333333333</v>
      </c>
      <c r="CT118" s="63">
        <f>CT117+'DEPRECATED - DT-Prelim Calcs'!$C$11</f>
        <v>456</v>
      </c>
      <c r="CU118" s="2">
        <f>DE118/'Drive Train'!$F$35</f>
        <v>0.55000000000000004</v>
      </c>
      <c r="CV118" s="46">
        <f>DC118*12*60/(PI() * 'Drive Train'!$F$15)/CU$2*CU118</f>
        <v>-43360.53461497269</v>
      </c>
      <c r="CW118" s="2">
        <f>('DEPRECATED - DT-Prelim Calcs'!$C$6*CU118-CV118)/('DEPRECATED - DT-Prelim Calcs'!$C$6*CU118)*'DEPRECATED - DT-Prelim Calcs'!$C$7*CU118</f>
        <v>20.931295201141499</v>
      </c>
      <c r="CX118" s="57">
        <f>CW118/'DEPRECATED - DT-Prelim Calcs'!$C$7*('DEPRECATED - DT-Prelim Calcs'!$C$8-'DEPRECATED - DT-Prelim Calcs'!$C$9)+'DEPRECATED - DT-Prelim Calcs'!$C$9</f>
        <v>1117.0092009570351</v>
      </c>
      <c r="CY118" s="57">
        <f t="shared" si="109"/>
        <v>93</v>
      </c>
      <c r="CZ118" s="2">
        <f t="shared" si="137"/>
        <v>1.2803081040535502</v>
      </c>
      <c r="DA118" s="57">
        <f>CZ118*'DEPRECATED - DT-Prelim Calcs'!$C$21/CU$2/'DEPRECATED - DT-Prelim Calcs'!$C$19/'DEPRECATED - DT-Prelim Calcs'!$C$18*3.39*'DEPRECATED - DT-Prelim Calcs'!$C$20</f>
        <v>25.773080821789936</v>
      </c>
      <c r="DB118" s="46">
        <f t="shared" si="138"/>
        <v>0</v>
      </c>
      <c r="DC118" s="57">
        <f>DA117*'DEPRECATED - DT-Prelim Calcs'!$C$11+DC117</f>
        <v>-247.67479454931663</v>
      </c>
      <c r="DD118" s="57">
        <f>DD117+0.5*DA118*'DEPRECATED - DT-Prelim Calcs'!$C$11^2+DC118*'DEPRECATED - DT-Prelim Calcs'!$C$11</f>
        <v>-80157.104895261233</v>
      </c>
      <c r="DE118" s="57">
        <f>MIN('Drive Train'!$F$35-CY117*'DEPRECATED - DT-Prelim Calcs'!$C$21*'Drive Train'!$F$39,DE117+CY$2)</f>
        <v>6.82</v>
      </c>
      <c r="DF118" s="57">
        <f>'Drive Train'!$F$35-CY118*'DEPRECATED - DT-Prelim Calcs'!$C$21*'Drive Train'!$F$39</f>
        <v>6.82</v>
      </c>
      <c r="DG118" s="1">
        <f>IF(DD118&gt;='Drive Train'!$F$29,1,0)</f>
        <v>0</v>
      </c>
      <c r="DH118" s="57">
        <f t="shared" si="139"/>
        <v>103.33333333333333</v>
      </c>
      <c r="DI118" s="63">
        <f>DI117+'DEPRECATED - DT-Prelim Calcs'!$C$11</f>
        <v>456</v>
      </c>
      <c r="DJ118" s="2">
        <f>DT118/'Drive Train'!$F$35</f>
        <v>0.55000000000000004</v>
      </c>
      <c r="DK118" s="46">
        <f>DR118*12*60/(PI() * 'Drive Train'!$F$15)/DJ$2*DJ118</f>
        <v>-141602.02474703625</v>
      </c>
      <c r="DL118" s="2">
        <f>('DEPRECATED - DT-Prelim Calcs'!$C$6*DJ118-DK118)/('DEPRECATED - DT-Prelim Calcs'!$C$6*DJ118)*'DEPRECATED - DT-Prelim Calcs'!$C$7*DJ118</f>
        <v>65.351931452224648</v>
      </c>
      <c r="DM118" s="57">
        <f>DL118/'DEPRECATED - DT-Prelim Calcs'!$C$7*('DEPRECATED - DT-Prelim Calcs'!$C$8-'DEPRECATED - DT-Prelim Calcs'!$C$9)+'DEPRECATED - DT-Prelim Calcs'!$C$9</f>
        <v>3481.8090478507975</v>
      </c>
      <c r="DN118" s="57">
        <f t="shared" si="110"/>
        <v>93</v>
      </c>
      <c r="DO118" s="2">
        <f t="shared" si="140"/>
        <v>1.1037138828047846</v>
      </c>
      <c r="DP118" s="57">
        <f>DO118*'DEPRECATED - DT-Prelim Calcs'!$C$21/DJ$2/'DEPRECATED - DT-Prelim Calcs'!$C$19/'DEPRECATED - DT-Prelim Calcs'!$C$18*3.39*'DEPRECATED - DT-Prelim Calcs'!$C$20</f>
        <v>25.773080821789936</v>
      </c>
      <c r="DQ118" s="46">
        <f t="shared" si="141"/>
        <v>0</v>
      </c>
      <c r="DR118" s="57">
        <f>DP117*'DEPRECATED - DT-Prelim Calcs'!$C$11+DR117</f>
        <v>-697.26627065631533</v>
      </c>
      <c r="DS118" s="57">
        <f>DS117+0.5*DP118*'DEPRECATED - DT-Prelim Calcs'!$C$11^2+DR118*'DEPRECATED - DT-Prelim Calcs'!$C$11</f>
        <v>-125189.22328707433</v>
      </c>
      <c r="DT118" s="57">
        <f>MIN('Drive Train'!$F$35-DN117*'DEPRECATED - DT-Prelim Calcs'!$C$21*'Drive Train'!$F$39,DT117+DN$2)</f>
        <v>6.82</v>
      </c>
      <c r="DU118" s="57">
        <f>'Drive Train'!$F$35-DN118*'DEPRECATED - DT-Prelim Calcs'!$C$21*'Drive Train'!$F$39</f>
        <v>6.82</v>
      </c>
      <c r="DV118" s="1">
        <f>IF(DS118&gt;='Drive Train'!$F$29,1,0)</f>
        <v>0</v>
      </c>
      <c r="DW118" s="57">
        <f t="shared" si="142"/>
        <v>103.33333333333333</v>
      </c>
      <c r="DX118" s="63">
        <f>DX117+'DEPRECATED - DT-Prelim Calcs'!$C$11</f>
        <v>456</v>
      </c>
      <c r="DY118" s="2">
        <f>EI118/'Drive Train'!$F$35</f>
        <v>1.0568429466907741</v>
      </c>
      <c r="DZ118" s="46">
        <f>EG118*12*60/(PI() * 'Drive Train'!$F$15)/DY$2*DY118</f>
        <v>-28210.803345431526</v>
      </c>
      <c r="EA118" s="2">
        <f>('DEPRECATED - DT-Prelim Calcs'!$C$6*DY118-DZ118)/('DEPRECATED - DT-Prelim Calcs'!$C$6*DY118)*'DEPRECATED - DT-Prelim Calcs'!$C$7*DY118</f>
        <v>15.302720593924388</v>
      </c>
      <c r="EB118" s="57">
        <f>EA118/'DEPRECATED - DT-Prelim Calcs'!$C$7*('DEPRECATED - DT-Prelim Calcs'!$C$8-'DEPRECATED - DT-Prelim Calcs'!$C$9)+'DEPRECATED - DT-Prelim Calcs'!$C$9</f>
        <v>817.36350713713659</v>
      </c>
      <c r="EC118" s="57">
        <f t="shared" si="111"/>
        <v>93</v>
      </c>
      <c r="ED118" s="2">
        <f t="shared" si="143"/>
        <v>0.96993038185874991</v>
      </c>
      <c r="EE118" s="57">
        <f>ED118*'DEPRECATED - DT-Prelim Calcs'!$C$21/DY$2/'DEPRECATED - DT-Prelim Calcs'!$C$19/'DEPRECATED - DT-Prelim Calcs'!$C$18*3.39*'DEPRECATED - DT-Prelim Calcs'!$C$20</f>
        <v>25.773080821789936</v>
      </c>
      <c r="EF118" s="46">
        <f t="shared" si="144"/>
        <v>0</v>
      </c>
      <c r="EG118" s="57">
        <f>EE117*'DEPRECATED - DT-Prelim Calcs'!$C$11+EG117</f>
        <v>-63.530305204005316</v>
      </c>
      <c r="EH118" s="57">
        <f>EH117+0.5*EE118*'DEPRECATED - DT-Prelim Calcs'!$C$11^2+EG118*'DEPRECATED - DT-Prelim Calcs'!$C$11</f>
        <v>-213205.27511433582</v>
      </c>
      <c r="EI118" s="57">
        <f>MIN('Drive Train'!$F$35-EC117*'DEPRECATED - DT-Prelim Calcs'!$C$21*'Drive Train'!$F$39,EI117+EC$2)</f>
        <v>13.104852538965599</v>
      </c>
      <c r="EJ118" s="57">
        <f>'Drive Train'!$F$35-EC118*'DEPRECATED - DT-Prelim Calcs'!$C$21*'Drive Train'!$F$39</f>
        <v>6.82</v>
      </c>
      <c r="EK118" s="1">
        <f>IF(EH118&gt;='Drive Train'!$F$29,1,0)</f>
        <v>0</v>
      </c>
      <c r="EL118" s="57">
        <f t="shared" si="145"/>
        <v>103.33333333333333</v>
      </c>
      <c r="EM118" s="63">
        <f>EM117+'DEPRECATED - DT-Prelim Calcs'!$C$11</f>
        <v>456</v>
      </c>
      <c r="EN118" s="2">
        <f>EX118/'Drive Train'!$F$35</f>
        <v>0.55000000000000004</v>
      </c>
      <c r="EO118" s="46">
        <f>EV118*12*60/(PI() * 'Drive Train'!$F$15)/EN$2*EN118</f>
        <v>-53975.082635533516</v>
      </c>
      <c r="EP118" s="2">
        <f>('DEPRECATED - DT-Prelim Calcs'!$C$6*EN118-EO118)/('DEPRECATED - DT-Prelim Calcs'!$C$6*EN118)*'DEPRECATED - DT-Prelim Calcs'!$C$7*EN118</f>
        <v>25.730743743271251</v>
      </c>
      <c r="EQ118" s="57">
        <f>EP118/'DEPRECATED - DT-Prelim Calcs'!$C$7*('DEPRECATED - DT-Prelim Calcs'!$C$8-'DEPRECATED - DT-Prelim Calcs'!$C$9)+'DEPRECATED - DT-Prelim Calcs'!$C$9</f>
        <v>1372.5151129716603</v>
      </c>
      <c r="ER118" s="57">
        <f t="shared" si="112"/>
        <v>93</v>
      </c>
      <c r="ES118" s="2">
        <f t="shared" si="146"/>
        <v>0.86507304327942547</v>
      </c>
      <c r="ET118" s="57">
        <f>ES118*'DEPRECATED - DT-Prelim Calcs'!$C$21/EN$2/'DEPRECATED - DT-Prelim Calcs'!$C$19/'DEPRECATED - DT-Prelim Calcs'!$C$18*3.39*'DEPRECATED - DT-Prelim Calcs'!$C$20</f>
        <v>25.773080821789936</v>
      </c>
      <c r="EU118" s="46">
        <f t="shared" si="147"/>
        <v>0</v>
      </c>
      <c r="EV118" s="57">
        <f>ET117*'DEPRECATED - DT-Prelim Calcs'!$C$11+EV117</f>
        <v>-208.31415612370279</v>
      </c>
      <c r="EW118" s="57">
        <f>EW117+0.5*ET118*'DEPRECATED - DT-Prelim Calcs'!$C$11^2+EV118*'DEPRECATED - DT-Prelim Calcs'!$C$11</f>
        <v>-259481.4723898856</v>
      </c>
      <c r="EX118" s="57">
        <f>MIN('Drive Train'!$F$35-ER117*'DEPRECATED - DT-Prelim Calcs'!$C$21*'Drive Train'!$F$39,EX117+ER$2)</f>
        <v>6.82</v>
      </c>
      <c r="EY118" s="57">
        <f>'Drive Train'!$F$35-ER118*'DEPRECATED - DT-Prelim Calcs'!$C$21*'Drive Train'!$F$39</f>
        <v>6.82</v>
      </c>
      <c r="EZ118" s="1">
        <f>IF(EW118&gt;='Drive Train'!$F$29,1,0)</f>
        <v>0</v>
      </c>
      <c r="FA118" s="57">
        <f t="shared" si="148"/>
        <v>103.33333333333333</v>
      </c>
      <c r="FB118" s="63">
        <f>FB117+'DEPRECATED - DT-Prelim Calcs'!$C$11</f>
        <v>456</v>
      </c>
      <c r="FC118" s="2">
        <f>FM118/'Drive Train'!$F$35</f>
        <v>0.55000000000000004</v>
      </c>
      <c r="FD118" s="46">
        <f>FK118*12*60/(PI() * 'Drive Train'!$F$15)/FC$2*FC118</f>
        <v>-108545.71489651427</v>
      </c>
      <c r="FE118" s="2">
        <f>('DEPRECATED - DT-Prelim Calcs'!$C$6*FC118-FD118)/('DEPRECATED - DT-Prelim Calcs'!$C$6*FC118)*'DEPRECATED - DT-Prelim Calcs'!$C$7*FC118</f>
        <v>50.405269774971735</v>
      </c>
      <c r="FF118" s="57">
        <f>FE118/'DEPRECATED - DT-Prelim Calcs'!$C$7*('DEPRECATED - DT-Prelim Calcs'!$C$8-'DEPRECATED - DT-Prelim Calcs'!$C$9)+'DEPRECATED - DT-Prelim Calcs'!$C$9</f>
        <v>2686.1008764020221</v>
      </c>
      <c r="FG118" s="57">
        <f t="shared" si="113"/>
        <v>93</v>
      </c>
      <c r="FH118" s="2">
        <f t="shared" si="149"/>
        <v>0.78067567320338405</v>
      </c>
      <c r="FI118" s="57">
        <f>FH118*'DEPRECATED - DT-Prelim Calcs'!$C$21/FC$2/'DEPRECATED - DT-Prelim Calcs'!$C$19/'DEPRECATED - DT-Prelim Calcs'!$C$18*3.39*'DEPRECATED - DT-Prelim Calcs'!$C$20</f>
        <v>25.773080821789936</v>
      </c>
      <c r="FJ118" s="46">
        <f t="shared" si="150"/>
        <v>0</v>
      </c>
      <c r="FK118" s="57">
        <f>FI117*'DEPRECATED - DT-Prelim Calcs'!$C$11+FK117</f>
        <v>-378.0558985560325</v>
      </c>
      <c r="FL118" s="57">
        <f>FL117+0.5*FI118*'DEPRECATED - DT-Prelim Calcs'!$C$11^2+FK118*'DEPRECATED - DT-Prelim Calcs'!$C$11</f>
        <v>-387223.831037278</v>
      </c>
      <c r="FM118" s="57">
        <f>MIN('Drive Train'!$F$35-FG117*'DEPRECATED - DT-Prelim Calcs'!$C$21*'Drive Train'!$F$39,FM117+FG$2)</f>
        <v>6.82</v>
      </c>
      <c r="FN118" s="57">
        <f>'Drive Train'!$F$35-FG118*'DEPRECATED - DT-Prelim Calcs'!$C$21*'Drive Train'!$F$39</f>
        <v>6.82</v>
      </c>
      <c r="FO118" s="1">
        <f>IF(FL118&gt;='Drive Train'!$F$29,1,0)</f>
        <v>0</v>
      </c>
      <c r="FP118" s="57">
        <f t="shared" si="151"/>
        <v>103.33333333333333</v>
      </c>
      <c r="FQ118" s="63">
        <f>FQ117+'DEPRECATED - DT-Prelim Calcs'!$C$11</f>
        <v>456</v>
      </c>
      <c r="FR118" s="2">
        <f>GB118/'Drive Train'!$F$35</f>
        <v>0.55000000000000004</v>
      </c>
      <c r="FS118" s="46">
        <f>FZ118*12*60/(PI() * 'Drive Train'!$F$15)/FR$2*FR118</f>
        <v>-143553.20701781692</v>
      </c>
      <c r="FT118" s="2">
        <f>('DEPRECATED - DT-Prelim Calcs'!$C$6*FR118-FS118)/('DEPRECATED - DT-Prelim Calcs'!$C$6*FR118)*'DEPRECATED - DT-Prelim Calcs'!$C$7*FR118</f>
        <v>66.234173342014785</v>
      </c>
      <c r="FU118" s="57">
        <f>FT118/'DEPRECATED - DT-Prelim Calcs'!$C$7*('DEPRECATED - DT-Prelim Calcs'!$C$8-'DEPRECATED - DT-Prelim Calcs'!$C$9)+'DEPRECATED - DT-Prelim Calcs'!$C$9</f>
        <v>3528.7765310292516</v>
      </c>
      <c r="FV118" s="57">
        <f t="shared" si="114"/>
        <v>93</v>
      </c>
      <c r="FW118" s="2">
        <f t="shared" si="152"/>
        <v>0.7112822800297498</v>
      </c>
      <c r="FX118" s="57">
        <f>FW118*'DEPRECATED - DT-Prelim Calcs'!$C$21/FR$2/'DEPRECATED - DT-Prelim Calcs'!$C$19/'DEPRECATED - DT-Prelim Calcs'!$C$18*3.39*'DEPRECATED - DT-Prelim Calcs'!$C$20</f>
        <v>25.773080821789936</v>
      </c>
      <c r="FY118" s="46">
        <f t="shared" si="153"/>
        <v>0</v>
      </c>
      <c r="FZ118" s="57">
        <f>FX117*'DEPRECATED - DT-Prelim Calcs'!$C$11+FZ117</f>
        <v>-455.54111168326085</v>
      </c>
      <c r="GA118" s="57">
        <f>GA117+0.5*FX118*'DEPRECATED - DT-Prelim Calcs'!$C$11^2+FZ118*'DEPRECATED - DT-Prelim Calcs'!$C$11</f>
        <v>-428742.45991925849</v>
      </c>
      <c r="GB118" s="57">
        <f>MIN('Drive Train'!$F$35-FV117*'DEPRECATED - DT-Prelim Calcs'!$C$21*'Drive Train'!$F$39,GB117+FV$2)</f>
        <v>6.82</v>
      </c>
      <c r="GC118" s="57">
        <f>'Drive Train'!$F$35-FV118*'DEPRECATED - DT-Prelim Calcs'!$C$21*'Drive Train'!$F$39</f>
        <v>6.82</v>
      </c>
      <c r="GD118" s="1">
        <f>IF(GA118&gt;='Drive Train'!$F$29,1,0)</f>
        <v>0</v>
      </c>
      <c r="GE118" s="57">
        <f t="shared" si="154"/>
        <v>103.33333333333333</v>
      </c>
      <c r="GF118" s="63">
        <f>GF117+'DEPRECATED - DT-Prelim Calcs'!$C$11</f>
        <v>456</v>
      </c>
      <c r="GG118" s="2">
        <f>GQ118/'Drive Train'!$F$35</f>
        <v>0.85483870967741948</v>
      </c>
      <c r="GH118" s="46">
        <f>GO118*12*60/(PI() * 'Drive Train'!$F$15)/GG$2*GG118</f>
        <v>-105429.22997587245</v>
      </c>
      <c r="GI118" s="2">
        <f>('DEPRECATED - DT-Prelim Calcs'!$C$6*GG118-GH118)/('DEPRECATED - DT-Prelim Calcs'!$C$6*GG118)*'DEPRECATED - DT-Prelim Calcs'!$C$7*GG118</f>
        <v>49.730788727818386</v>
      </c>
      <c r="GJ118" s="57">
        <f>GI118/'DEPRECATED - DT-Prelim Calcs'!$C$7*('DEPRECATED - DT-Prelim Calcs'!$C$8-'DEPRECATED - DT-Prelim Calcs'!$C$9)+'DEPRECATED - DT-Prelim Calcs'!$C$9</f>
        <v>2650.1938563398749</v>
      </c>
      <c r="GK118" s="57">
        <f t="shared" si="155"/>
        <v>29.999999999999982</v>
      </c>
      <c r="GL118" s="2">
        <f t="shared" si="156"/>
        <v>0.99579519204165001</v>
      </c>
      <c r="GM118" s="57">
        <f>GL118*'DEPRECATED - DT-Prelim Calcs'!$C$21/GG$2/'DEPRECATED - DT-Prelim Calcs'!$C$19/'DEPRECATED - DT-Prelim Calcs'!$C$18*3.39*'DEPRECATED - DT-Prelim Calcs'!$C$20</f>
        <v>25.773080821789936</v>
      </c>
      <c r="GN118" s="46">
        <f t="shared" si="157"/>
        <v>0</v>
      </c>
      <c r="GO118" s="57">
        <f>GM117*'DEPRECATED - DT-Prelim Calcs'!$C$11+GO117</f>
        <v>-301.35767579616368</v>
      </c>
      <c r="GP118" s="57">
        <f>GP117+0.5*GM118*'DEPRECATED - DT-Prelim Calcs'!$C$11^2+GO118*'DEPRECATED - DT-Prelim Calcs'!$C$11</f>
        <v>-204285.88648317236</v>
      </c>
      <c r="GQ118" s="57">
        <f>MIN('Drive Train'!$F$35-GK117*'DEPRECATED - DT-Prelim Calcs'!$C$21*'Drive Train'!$F$39,GQ117+GK$2)</f>
        <v>10.600000000000001</v>
      </c>
      <c r="GR118" s="57">
        <f>'Drive Train'!$F$35-GK118*'DEPRECATED - DT-Prelim Calcs'!$C$21*'Drive Train'!$F$39</f>
        <v>10.600000000000001</v>
      </c>
      <c r="GS118" s="1">
        <f>IF(GP118&gt;='Drive Train'!$F$29,1,0)</f>
        <v>0</v>
      </c>
      <c r="GT118" s="57">
        <f t="shared" si="158"/>
        <v>33.333333333333314</v>
      </c>
      <c r="GU118" s="63">
        <f>GU117+'DEPRECATED - DT-Prelim Calcs'!$C$11</f>
        <v>456</v>
      </c>
      <c r="GV118" s="2">
        <f>HF118/'Drive Train'!$F$35</f>
        <v>0.83870967741935498</v>
      </c>
      <c r="GW118" s="46">
        <f>HD118*12*60/(PI() * 'Drive Train'!$F$15)/GV$2*GV118</f>
        <v>8474.9161920452607</v>
      </c>
      <c r="GX118" s="2">
        <f>('DEPRECATED - DT-Prelim Calcs'!$C$6*GV118-GW118)/('DEPRECATED - DT-Prelim Calcs'!$C$6*GV118)*'DEPRECATED - DT-Prelim Calcs'!$C$7*GV118</f>
        <v>-1.8107074302953543</v>
      </c>
      <c r="GY118" s="57">
        <f>GX118/'DEPRECATED - DT-Prelim Calcs'!$C$7*('DEPRECATED - DT-Prelim Calcs'!$C$8-'DEPRECATED - DT-Prelim Calcs'!$C$9)+'DEPRECATED - DT-Prelim Calcs'!$C$9</f>
        <v>-93.695752409499576</v>
      </c>
      <c r="GZ118" s="57">
        <f t="shared" si="115"/>
        <v>-93.695752409499576</v>
      </c>
      <c r="HA118" s="2">
        <f t="shared" si="159"/>
        <v>-2.5504972960784644</v>
      </c>
      <c r="HB118" s="57">
        <f>HA118*'DEPRECATED - DT-Prelim Calcs'!$C$21/GV$2/'DEPRECATED - DT-Prelim Calcs'!$C$19/'DEPRECATED - DT-Prelim Calcs'!$C$18*3.39*'DEPRECATED - DT-Prelim Calcs'!$C$20</f>
        <v>-66.01173963575188</v>
      </c>
      <c r="HC118" s="46">
        <f t="shared" si="160"/>
        <v>1</v>
      </c>
      <c r="HD118" s="57">
        <f>HB117*'DEPRECATED - DT-Prelim Calcs'!$C$11+HD117</f>
        <v>24.690458869110813</v>
      </c>
      <c r="HE118" s="57">
        <f>HE117+0.5*HB118*'DEPRECATED - DT-Prelim Calcs'!$C$11^2+HD118*'DEPRECATED - DT-Prelim Calcs'!$C$11</f>
        <v>-204657.29259891913</v>
      </c>
      <c r="HF118" s="57">
        <f>MIN('Drive Train'!$F$35-GZ117*'DEPRECATED - DT-Prelim Calcs'!$C$21*'Drive Train'!$F$39,HF117+GZ$2)</f>
        <v>10.400000000000002</v>
      </c>
      <c r="HG118" s="57">
        <f>'Drive Train'!$F$35-GZ118*'DEPRECATED - DT-Prelim Calcs'!$C$21*'Drive Train'!$F$39</f>
        <v>18.021745144569977</v>
      </c>
      <c r="HH118" s="1">
        <f>IF(HE118&gt;='Drive Train'!$F$29,1,0)</f>
        <v>0</v>
      </c>
      <c r="HI118" s="57">
        <f t="shared" si="161"/>
        <v>-104.10639156611064</v>
      </c>
      <c r="HJ118" s="63">
        <f>HJ117+'DEPRECATED - DT-Prelim Calcs'!$C$11</f>
        <v>456</v>
      </c>
      <c r="HK118" s="2">
        <f>HU118/'Drive Train'!$F$35</f>
        <v>0.82258064516129037</v>
      </c>
      <c r="HL118" s="46">
        <f>HS118*12*60/(PI() * 'Drive Train'!$F$15)/HK$2*HK118</f>
        <v>-20802.53113752959</v>
      </c>
      <c r="HM118" s="2">
        <f>('DEPRECATED - DT-Prelim Calcs'!$C$6*HK118-HL118)/('DEPRECATED - DT-Prelim Calcs'!$C$6*HK118)*'DEPRECATED - DT-Prelim Calcs'!$C$7*HK118</f>
        <v>11.388441876686047</v>
      </c>
      <c r="HN118" s="57">
        <f>HM118/'DEPRECATED - DT-Prelim Calcs'!$C$7*('DEPRECATED - DT-Prelim Calcs'!$C$8-'DEPRECATED - DT-Prelim Calcs'!$C$9)+'DEPRECATED - DT-Prelim Calcs'!$C$9</f>
        <v>608.9809513605062</v>
      </c>
      <c r="HO118" s="57">
        <f t="shared" si="116"/>
        <v>36.66666666666665</v>
      </c>
      <c r="HP118" s="2">
        <f t="shared" si="162"/>
        <v>0.99579519204165001</v>
      </c>
      <c r="HQ118" s="57">
        <f>HP118*'DEPRECATED - DT-Prelim Calcs'!$C$21/HK$2/'DEPRECATED - DT-Prelim Calcs'!$C$19/'DEPRECATED - DT-Prelim Calcs'!$C$18*3.39*'DEPRECATED - DT-Prelim Calcs'!$C$20</f>
        <v>25.773080821789936</v>
      </c>
      <c r="HR118" s="46">
        <f t="shared" si="163"/>
        <v>0</v>
      </c>
      <c r="HS118" s="57">
        <f>HQ117*'DEPRECATED - DT-Prelim Calcs'!$C$11+HS117</f>
        <v>-61.793543104613022</v>
      </c>
      <c r="HT118" s="57">
        <f>HT117+0.5*HQ118*'DEPRECATED - DT-Prelim Calcs'!$C$11^2+HS118*'DEPRECATED - DT-Prelim Calcs'!$C$11</f>
        <v>-197429.24551817551</v>
      </c>
      <c r="HU118" s="57">
        <f>MIN('Drive Train'!$F$35-HO117*'DEPRECATED - DT-Prelim Calcs'!$C$21*'Drive Train'!$F$39,HU117+HO$2)</f>
        <v>10.200000000000001</v>
      </c>
      <c r="HV118" s="57">
        <f>'Drive Train'!$F$35-HO118*'DEPRECATED - DT-Prelim Calcs'!$C$21*'Drive Train'!$F$39</f>
        <v>10.200000000000001</v>
      </c>
      <c r="HW118" s="1">
        <f>IF(HT118&gt;='Drive Train'!$F$29,1,0)</f>
        <v>0</v>
      </c>
      <c r="HX118" s="57">
        <f t="shared" si="164"/>
        <v>40.740740740740726</v>
      </c>
      <c r="HY118" s="63">
        <f>HY117+'DEPRECATED - DT-Prelim Calcs'!$C$11</f>
        <v>456</v>
      </c>
      <c r="HZ118" s="2">
        <f>IJ118/'Drive Train'!$F$35</f>
        <v>0.80645161290322598</v>
      </c>
      <c r="IA118" s="46">
        <f>IH118*12*60/(PI() * 'Drive Train'!$F$15)/HZ$2*HZ118</f>
        <v>-324685.82673390512</v>
      </c>
      <c r="IB118" s="2">
        <f>('DEPRECATED - DT-Prelim Calcs'!$C$6*HZ118-IA118)/('DEPRECATED - DT-Prelim Calcs'!$C$6*HZ118)*'DEPRECATED - DT-Prelim Calcs'!$C$7*HZ118</f>
        <v>148.75271206978184</v>
      </c>
      <c r="IC118" s="57">
        <f>IB118/'DEPRECATED - DT-Prelim Calcs'!$C$7*('DEPRECATED - DT-Prelim Calcs'!$C$8-'DEPRECATED - DT-Prelim Calcs'!$C$9)+'DEPRECATED - DT-Prelim Calcs'!$C$9</f>
        <v>7921.7759164120371</v>
      </c>
      <c r="ID118" s="57">
        <f t="shared" si="117"/>
        <v>39.999999999999986</v>
      </c>
      <c r="IE118" s="2">
        <f t="shared" si="165"/>
        <v>0.99579519204165001</v>
      </c>
      <c r="IF118" s="57">
        <f>IE118*'DEPRECATED - DT-Prelim Calcs'!$C$21/HZ$2/'DEPRECATED - DT-Prelim Calcs'!$C$19/'DEPRECATED - DT-Prelim Calcs'!$C$18*3.39*'DEPRECATED - DT-Prelim Calcs'!$C$20</f>
        <v>25.773080821789936</v>
      </c>
      <c r="IG118" s="46">
        <f t="shared" si="166"/>
        <v>0</v>
      </c>
      <c r="IH118" s="57">
        <f>IF117*'DEPRECATED - DT-Prelim Calcs'!$C$11+IH117</f>
        <v>-983.76285304113924</v>
      </c>
      <c r="II118" s="57">
        <f>II117+0.5*IF118*'DEPRECATED - DT-Prelim Calcs'!$C$11^2+IH118*'DEPRECATED - DT-Prelim Calcs'!$C$11</f>
        <v>-192526.9398889096</v>
      </c>
      <c r="IJ118" s="57">
        <f>MIN('Drive Train'!$F$35-ID117*'DEPRECATED - DT-Prelim Calcs'!$C$21*'Drive Train'!$F$39,IJ117+ID$2)</f>
        <v>10.000000000000002</v>
      </c>
      <c r="IK118" s="57">
        <f>'Drive Train'!$F$35-ID118*'DEPRECATED - DT-Prelim Calcs'!$C$21*'Drive Train'!$F$39</f>
        <v>10.000000000000002</v>
      </c>
      <c r="IL118" s="1">
        <f>IF(II118&gt;='Drive Train'!$F$29,1,0)</f>
        <v>0</v>
      </c>
      <c r="IM118" s="57">
        <f t="shared" si="167"/>
        <v>44.444444444444429</v>
      </c>
      <c r="IN118" s="63">
        <f>IN117+'DEPRECATED - DT-Prelim Calcs'!$C$11</f>
        <v>456</v>
      </c>
      <c r="IO118" s="2">
        <f>IY118/'Drive Train'!$F$35</f>
        <v>3.653178789506125</v>
      </c>
      <c r="IP118" s="46">
        <f>IW118*12*60/(PI() * 'Drive Train'!$F$15)/IO$2*IO118</f>
        <v>-1865414.8572101477</v>
      </c>
      <c r="IQ118" s="2">
        <f>('DEPRECATED - DT-Prelim Calcs'!$C$6*IO118-IP118)/('DEPRECATED - DT-Prelim Calcs'!$C$6*IO118)*'DEPRECATED - DT-Prelim Calcs'!$C$7*IO118</f>
        <v>852.26566292332063</v>
      </c>
      <c r="IR118" s="57">
        <f>IQ118/'DEPRECATED - DT-Prelim Calcs'!$C$7*('DEPRECATED - DT-Prelim Calcs'!$C$8-'DEPRECATED - DT-Prelim Calcs'!$C$9)+'DEPRECATED - DT-Prelim Calcs'!$C$9</f>
        <v>45374.35334151952</v>
      </c>
      <c r="IS118" s="57">
        <f t="shared" si="118"/>
        <v>43.333333333333321</v>
      </c>
      <c r="IT118" s="2">
        <f t="shared" si="168"/>
        <v>0.99579519204165001</v>
      </c>
      <c r="IU118" s="57">
        <f>IT118*'DEPRECATED - DT-Prelim Calcs'!$C$21/IO$2/'DEPRECATED - DT-Prelim Calcs'!$C$19/'DEPRECATED - DT-Prelim Calcs'!$C$18*3.39*'DEPRECATED - DT-Prelim Calcs'!$C$20</f>
        <v>25.773080821789936</v>
      </c>
      <c r="IV118" s="46">
        <f t="shared" si="169"/>
        <v>0</v>
      </c>
      <c r="IW118" s="57">
        <f>IU117*'DEPRECATED - DT-Prelim Calcs'!$C$11+IW117</f>
        <v>-1247.6992304467478</v>
      </c>
      <c r="IX118" s="57">
        <f>IX117+0.5*IU118*'DEPRECATED - DT-Prelim Calcs'!$C$11^2+IW118*'DEPRECATED - DT-Prelim Calcs'!$C$11</f>
        <v>-203831.44818390757</v>
      </c>
      <c r="IY118" s="57">
        <f>MIN('Drive Train'!$F$35-IS117*'DEPRECATED - DT-Prelim Calcs'!$C$21*'Drive Train'!$F$39,IY117+IS$2)</f>
        <v>45.299416989875951</v>
      </c>
      <c r="IZ118" s="57">
        <f>'Drive Train'!$F$35-IS118*'DEPRECATED - DT-Prelim Calcs'!$C$21*'Drive Train'!$F$39</f>
        <v>9.8000000000000007</v>
      </c>
      <c r="JA118" s="1">
        <f>IF(IX118&gt;='Drive Train'!$F$29,1,0)</f>
        <v>0</v>
      </c>
      <c r="JB118" s="57">
        <f t="shared" si="170"/>
        <v>48.148148148148138</v>
      </c>
      <c r="JC118" s="63">
        <f>JC117+'DEPRECATED - DT-Prelim Calcs'!$C$11</f>
        <v>456</v>
      </c>
      <c r="JD118" s="2">
        <f>JN118/'Drive Train'!$F$35</f>
        <v>0.77419354838709686</v>
      </c>
      <c r="JE118" s="46">
        <f>JL118*12*60/(PI() * 'Drive Train'!$F$15)/JD$2*JD118</f>
        <v>-60304.969482811233</v>
      </c>
      <c r="JF118" s="2">
        <f>('DEPRECATED - DT-Prelim Calcs'!$C$6*JD118-JE118)/('DEPRECATED - DT-Prelim Calcs'!$C$6*JD118)*'DEPRECATED - DT-Prelim Calcs'!$C$7*JD118</f>
        <v>29.133156630520052</v>
      </c>
      <c r="JG118" s="57">
        <f>JF118/'DEPRECATED - DT-Prelim Calcs'!$C$7*('DEPRECATED - DT-Prelim Calcs'!$C$8-'DEPRECATED - DT-Prelim Calcs'!$C$9)+'DEPRECATED - DT-Prelim Calcs'!$C$9</f>
        <v>1553.6477160563165</v>
      </c>
      <c r="JH118" s="57">
        <f t="shared" si="119"/>
        <v>46.666666666666657</v>
      </c>
      <c r="JI118" s="2">
        <f t="shared" si="171"/>
        <v>0.99579519204165001</v>
      </c>
      <c r="JJ118" s="57">
        <f>JI118*'DEPRECATED - DT-Prelim Calcs'!$C$21/JD$2/'DEPRECATED - DT-Prelim Calcs'!$C$19/'DEPRECATED - DT-Prelim Calcs'!$C$18*3.39*'DEPRECATED - DT-Prelim Calcs'!$C$20</f>
        <v>25.773080821789936</v>
      </c>
      <c r="JK118" s="46">
        <f t="shared" si="172"/>
        <v>0</v>
      </c>
      <c r="JL118" s="57">
        <f>JJ117*'DEPRECATED - DT-Prelim Calcs'!$C$11+JL117</f>
        <v>-190.33074932948125</v>
      </c>
      <c r="JM118" s="57">
        <f>JM117+0.5*JJ118*'DEPRECATED - DT-Prelim Calcs'!$C$11^2+JL118*'DEPRECATED - DT-Prelim Calcs'!$C$11</f>
        <v>-244785.79465760957</v>
      </c>
      <c r="JN118" s="57">
        <f>MIN('Drive Train'!$F$35-JH117*'DEPRECATED - DT-Prelim Calcs'!$C$21*'Drive Train'!$F$39,JN117+JH$2)</f>
        <v>9.6000000000000014</v>
      </c>
      <c r="JO118" s="57">
        <f>'Drive Train'!$F$35-JH118*'DEPRECATED - DT-Prelim Calcs'!$C$21*'Drive Train'!$F$39</f>
        <v>9.6000000000000014</v>
      </c>
      <c r="JP118" s="1">
        <f>IF(JM118&gt;='Drive Train'!$F$29,1,0)</f>
        <v>0</v>
      </c>
      <c r="JQ118" s="57">
        <f>MIN(JG118,'DEPRECATED - DT-Prelim Calcs'!$C$10)*'DEPRECATED - DT-Prelim Calcs'!$C$11*1000/60/60</f>
        <v>103.33333333333333</v>
      </c>
      <c r="JR118" s="63">
        <f>JR117+'DEPRECATED - DT-Prelim Calcs'!$C$11</f>
        <v>456</v>
      </c>
      <c r="JS118" s="2">
        <f>KC118/'Drive Train'!$F$35</f>
        <v>0.75806451612903225</v>
      </c>
      <c r="JT118" s="46">
        <f>KA118*12*60/(PI() * 'Drive Train'!$F$15)/JS$2*JS118</f>
        <v>-179639.64921405129</v>
      </c>
      <c r="JU118" s="2">
        <f>('DEPRECATED - DT-Prelim Calcs'!$C$6*JS118-JT118)/('DEPRECATED - DT-Prelim Calcs'!$C$6*JS118)*'DEPRECATED - DT-Prelim Calcs'!$C$7*JS118</f>
        <v>83.052367867710288</v>
      </c>
      <c r="JV118" s="57">
        <f>JU118/'DEPRECATED - DT-Prelim Calcs'!$C$7*('DEPRECATED - DT-Prelim Calcs'!$C$8-'DEPRECATED - DT-Prelim Calcs'!$C$9)+'DEPRECATED - DT-Prelim Calcs'!$C$9</f>
        <v>4424.1185881440788</v>
      </c>
      <c r="JW118" s="57">
        <f t="shared" si="120"/>
        <v>49.999999999999993</v>
      </c>
      <c r="JX118" s="2">
        <f t="shared" si="173"/>
        <v>0.99579519204165001</v>
      </c>
      <c r="JY118" s="57">
        <f>JX118*'DEPRECATED - DT-Prelim Calcs'!$C$21/JS$2/'DEPRECATED - DT-Prelim Calcs'!$C$19/'DEPRECATED - DT-Prelim Calcs'!$C$18*3.39*'DEPRECATED - DT-Prelim Calcs'!$C$20</f>
        <v>25.773080821789936</v>
      </c>
      <c r="JZ118" s="46">
        <f t="shared" si="174"/>
        <v>0</v>
      </c>
      <c r="KA118" s="57">
        <f>JY117*'DEPRECATED - DT-Prelim Calcs'!$C$11+KA117</f>
        <v>-579.03049026645624</v>
      </c>
      <c r="KB118" s="57">
        <f>KB117+0.5*JY118*'DEPRECATED - DT-Prelim Calcs'!$C$11^2+KA118*'DEPRECATED - DT-Prelim Calcs'!$C$11</f>
        <v>-243917.47618996297</v>
      </c>
      <c r="KC118" s="57">
        <f>MIN('Drive Train'!$F$35-JW117*'DEPRECATED - DT-Prelim Calcs'!$C$21*'Drive Train'!$F$39,KC117+JW$2)</f>
        <v>9.4</v>
      </c>
      <c r="KD118" s="57">
        <f>'Drive Train'!$F$35-JW118*'DEPRECATED - DT-Prelim Calcs'!$C$21*'Drive Train'!$F$39</f>
        <v>9.4</v>
      </c>
      <c r="KE118" s="1">
        <f>IF(KB118&gt;='Drive Train'!$F$29,1,0)</f>
        <v>0</v>
      </c>
      <c r="KF118" s="57">
        <f>MIN(JV118,'DEPRECATED - DT-Prelim Calcs'!$C$10)*'DEPRECATED - DT-Prelim Calcs'!$C$11*1000/60/60</f>
        <v>103.33333333333333</v>
      </c>
      <c r="KG118" s="63">
        <f>KG117+'DEPRECATED - DT-Prelim Calcs'!$C$11</f>
        <v>456</v>
      </c>
      <c r="KH118" s="2">
        <f>KR118/'Drive Train'!$F$35</f>
        <v>0.74193548387096786</v>
      </c>
      <c r="KI118" s="46">
        <f>KP118*12*60/(PI() * 'Drive Train'!$F$15)/KH$2*KH118</f>
        <v>-1771.1432736240292</v>
      </c>
      <c r="KJ118" s="2">
        <f>('DEPRECATED - DT-Prelim Calcs'!$C$6*KH118-KI118)/('DEPRECATED - DT-Prelim Calcs'!$C$6*KH118)*'DEPRECATED - DT-Prelim Calcs'!$C$7*KH118</f>
        <v>2.5889004053286406</v>
      </c>
      <c r="KK118" s="57">
        <f>KJ118/'DEPRECATED - DT-Prelim Calcs'!$C$7*('DEPRECATED - DT-Prelim Calcs'!$C$8-'DEPRECATED - DT-Prelim Calcs'!$C$9)+'DEPRECATED - DT-Prelim Calcs'!$C$9</f>
        <v>140.52403402641681</v>
      </c>
      <c r="KL118" s="57">
        <f t="shared" si="121"/>
        <v>53.333333333333329</v>
      </c>
      <c r="KM118" s="2">
        <f t="shared" si="175"/>
        <v>0.99579519204165001</v>
      </c>
      <c r="KN118" s="57">
        <f>KM118*'DEPRECATED - DT-Prelim Calcs'!$C$21/KH$2/'DEPRECATED - DT-Prelim Calcs'!$C$19/'DEPRECATED - DT-Prelim Calcs'!$C$18*3.39*'DEPRECATED - DT-Prelim Calcs'!$C$20</f>
        <v>25.773080821789936</v>
      </c>
      <c r="KO118" s="46">
        <f t="shared" si="176"/>
        <v>0</v>
      </c>
      <c r="KP118" s="57">
        <f>KN117*'DEPRECATED - DT-Prelim Calcs'!$C$11+KP117</f>
        <v>-5.8330131459964889</v>
      </c>
      <c r="KQ118" s="57">
        <f>KQ117+0.5*KN118*'DEPRECATED - DT-Prelim Calcs'!$C$11^2+KP118*'DEPRECATED - DT-Prelim Calcs'!$C$11</f>
        <v>-219135.72050724566</v>
      </c>
      <c r="KR118" s="57">
        <f>MIN('Drive Train'!$F$35-KL117*'DEPRECATED - DT-Prelim Calcs'!$C$21*'Drive Train'!$F$39,KR117+KL$2)</f>
        <v>9.2000000000000011</v>
      </c>
      <c r="KS118" s="57">
        <f>'Drive Train'!$F$35-KL118*'DEPRECATED - DT-Prelim Calcs'!$C$21*'Drive Train'!$F$39</f>
        <v>9.2000000000000011</v>
      </c>
      <c r="KT118" s="1">
        <f>IF(KQ118&gt;='Drive Train'!$F$29,1,0)</f>
        <v>0</v>
      </c>
      <c r="KU118" s="57">
        <f>MIN(KK118,'DEPRECATED - DT-Prelim Calcs'!$C$10)*'DEPRECATED - DT-Prelim Calcs'!$C$11*1000/60/60</f>
        <v>103.33333333333333</v>
      </c>
      <c r="KV118" s="63">
        <f>KV117+'DEPRECATED - DT-Prelim Calcs'!$C$11</f>
        <v>456</v>
      </c>
      <c r="KW118" s="2">
        <f>LG118/'Drive Train'!$F$35</f>
        <v>0.72580645161290325</v>
      </c>
      <c r="KX118" s="46">
        <f>LE118*12*60/(PI() * 'Drive Train'!$F$15)/KW$2*KW118</f>
        <v>-180340.93455505214</v>
      </c>
      <c r="KY118" s="2">
        <f>('DEPRECATED - DT-Prelim Calcs'!$C$6*KW118-KX118)/('DEPRECATED - DT-Prelim Calcs'!$C$6*KW118)*'DEPRECATED - DT-Prelim Calcs'!$C$7*KW118</f>
        <v>83.29171742787598</v>
      </c>
      <c r="KZ118" s="57">
        <f>KY118/'DEPRECATED - DT-Prelim Calcs'!$C$7*('DEPRECATED - DT-Prelim Calcs'!$C$8-'DEPRECATED - DT-Prelim Calcs'!$C$9)+'DEPRECATED - DT-Prelim Calcs'!$C$9</f>
        <v>4436.8607244798714</v>
      </c>
      <c r="LA118" s="57">
        <f t="shared" si="122"/>
        <v>56.666666666666664</v>
      </c>
      <c r="LB118" s="2">
        <f t="shared" si="177"/>
        <v>0.99579519204165001</v>
      </c>
      <c r="LC118" s="57">
        <f>LB118*'DEPRECATED - DT-Prelim Calcs'!$C$21/KW$2/'DEPRECATED - DT-Prelim Calcs'!$C$19/'DEPRECATED - DT-Prelim Calcs'!$C$18*3.39*'DEPRECATED - DT-Prelim Calcs'!$C$20</f>
        <v>25.773080821789936</v>
      </c>
      <c r="LD118" s="46">
        <f t="shared" si="178"/>
        <v>0</v>
      </c>
      <c r="LE118" s="57">
        <f>LC117*'DEPRECATED - DT-Prelim Calcs'!$C$11+LE117</f>
        <v>-607.12608822374466</v>
      </c>
      <c r="LF118" s="57">
        <f>LF117+0.5*LC118*'DEPRECATED - DT-Prelim Calcs'!$C$11^2+LE118*'DEPRECATED - DT-Prelim Calcs'!$C$11</f>
        <v>-240300.77045655416</v>
      </c>
      <c r="LG118" s="57">
        <f>MIN('Drive Train'!$F$35-LA117*'DEPRECATED - DT-Prelim Calcs'!$C$21*'Drive Train'!$F$39,LG117+LA$2)</f>
        <v>9</v>
      </c>
      <c r="LH118" s="57">
        <f>'Drive Train'!$F$35-LA118*'DEPRECATED - DT-Prelim Calcs'!$C$21*'Drive Train'!$F$39</f>
        <v>9</v>
      </c>
      <c r="LI118" s="1">
        <f>IF(LF118&gt;='Drive Train'!$F$29,1,0)</f>
        <v>0</v>
      </c>
      <c r="LJ118" s="57">
        <f>MIN(KZ118,'DEPRECATED - DT-Prelim Calcs'!$C$10)*'DEPRECATED - DT-Prelim Calcs'!$C$11*1000/60/60</f>
        <v>103.33333333333333</v>
      </c>
      <c r="LK118" s="63">
        <f>LK117+'DEPRECATED - DT-Prelim Calcs'!$C$11</f>
        <v>456</v>
      </c>
      <c r="LL118" s="2">
        <f>LV118/'Drive Train'!$F$35</f>
        <v>0.70967741935483875</v>
      </c>
      <c r="LM118" s="46">
        <f>LT118*12*60/(PI() * 'Drive Train'!$F$15)/LL$2*LL118</f>
        <v>-36969.633199094518</v>
      </c>
      <c r="LN118" s="2">
        <f>('DEPRECATED - DT-Prelim Calcs'!$C$6*LL118-LM118)/('DEPRECATED - DT-Prelim Calcs'!$C$6*LL118)*'DEPRECATED - DT-Prelim Calcs'!$C$7*LL118</f>
        <v>18.42642314533893</v>
      </c>
      <c r="LO118" s="57">
        <f>LN118/'DEPRECATED - DT-Prelim Calcs'!$C$7*('DEPRECATED - DT-Prelim Calcs'!$C$8-'DEPRECATED - DT-Prelim Calcs'!$C$9)+'DEPRECATED - DT-Prelim Calcs'!$C$9</f>
        <v>983.65854338049166</v>
      </c>
      <c r="LP118" s="57">
        <f t="shared" si="123"/>
        <v>60</v>
      </c>
      <c r="LQ118" s="2">
        <f t="shared" si="179"/>
        <v>0.99579519204165001</v>
      </c>
      <c r="LR118" s="57">
        <f>LQ118*'DEPRECATED - DT-Prelim Calcs'!$C$21/LL$2/'DEPRECATED - DT-Prelim Calcs'!$C$19/'DEPRECATED - DT-Prelim Calcs'!$C$18*3.39*'DEPRECATED - DT-Prelim Calcs'!$C$20</f>
        <v>25.773080821789936</v>
      </c>
      <c r="LS118" s="46">
        <f t="shared" si="180"/>
        <v>0</v>
      </c>
      <c r="LT118" s="57">
        <f>LR117*'DEPRECATED - DT-Prelim Calcs'!$C$11+LT117</f>
        <v>-127.28861409054581</v>
      </c>
      <c r="LU118" s="57">
        <f>LU117+0.5*LR118*'DEPRECATED - DT-Prelim Calcs'!$C$11^2+LT118*'DEPRECATED - DT-Prelim Calcs'!$C$11</f>
        <v>-221150.22352843243</v>
      </c>
      <c r="LV118" s="57">
        <f>MIN('Drive Train'!$F$35-LP117*'DEPRECATED - DT-Prelim Calcs'!$C$21*'Drive Train'!$F$39,LV117+LP$2)</f>
        <v>8.8000000000000007</v>
      </c>
      <c r="LW118" s="57">
        <f>'Drive Train'!$F$35-LP118*'DEPRECATED - DT-Prelim Calcs'!$C$21*'Drive Train'!$F$39</f>
        <v>8.8000000000000007</v>
      </c>
      <c r="LX118" s="1">
        <f>IF(LU118&gt;='Drive Train'!$F$29,1,0)</f>
        <v>0</v>
      </c>
      <c r="LY118" s="57">
        <f>MIN(LO118,'DEPRECATED - DT-Prelim Calcs'!$C$10)*'DEPRECATED - DT-Prelim Calcs'!$C$11*1000/60/60</f>
        <v>103.33333333333333</v>
      </c>
      <c r="LZ118" s="63">
        <f>LZ117+'DEPRECATED - DT-Prelim Calcs'!$C$11</f>
        <v>456</v>
      </c>
    </row>
    <row r="119" spans="18:338" x14ac:dyDescent="0.2">
      <c r="R119" s="63">
        <f>R118+'DEPRECATED - DT-Prelim Calcs'!$C$11</f>
        <v>460</v>
      </c>
      <c r="S119" s="2">
        <f>AG119/'Drive Train'!$F$35</f>
        <v>0</v>
      </c>
      <c r="T119" s="46">
        <f>AE119*12*60/(PI() * 'Drive Train'!$F$15)/S$2*ABS(S119)</f>
        <v>0</v>
      </c>
      <c r="U119" s="2">
        <f>IF(OR(AD118=1,AND($C$32=Motors!$C$32,'DEPRECATED - DT-Prelim Calcs'!AI118=1)),0,IF(AG119=0,-(V118+$C$9)/($C$8-$C$9)*$C$7,($C$6*S119-T119)/($C$6*S119)*$C$7*S119))</f>
        <v>0</v>
      </c>
      <c r="V119" s="57">
        <f>IF(AND(AD118=1,AI118=1),0,ABS(U119/$C$7*($C$8-$C$9)+$C$9) *'Drive Train'!$AA$49 + V118*(1-'Drive Train'!$AA$49))</f>
        <v>0</v>
      </c>
      <c r="W119" s="57">
        <f t="shared" si="182"/>
        <v>0</v>
      </c>
      <c r="X119" s="2">
        <f>MAX(MIN(IF(AND(AI118=1,AG119&lt;0),-1,1)*(W119-$C$9)/($C$8-$C$9)*$C$7-$C$29*AE119/T$2 -  AI118*$C$29/2,X$2),MAX(X$4:X118)*-1)</f>
        <v>-0.2458281045106315</v>
      </c>
      <c r="Y119" s="57">
        <f t="shared" si="97"/>
        <v>0</v>
      </c>
      <c r="Z119" s="57">
        <f t="shared" si="98"/>
        <v>0</v>
      </c>
      <c r="AA119" s="57">
        <f t="shared" si="99"/>
        <v>0</v>
      </c>
      <c r="AB119" s="57" t="e">
        <f t="shared" si="100"/>
        <v>#N/A</v>
      </c>
      <c r="AC119" s="46">
        <f t="shared" si="124"/>
        <v>1</v>
      </c>
      <c r="AD119" s="1">
        <f t="shared" si="101"/>
        <v>1</v>
      </c>
      <c r="AE119" s="57">
        <f t="shared" si="102"/>
        <v>0</v>
      </c>
      <c r="AF119" s="57" t="e">
        <f t="shared" si="103"/>
        <v>#N/A</v>
      </c>
      <c r="AG119" s="57">
        <f>IF(AI118=0,MIN('Drive Train'!$F$35-W118*$C$21*'Drive Train'!$F$39,AG118+W$2)-$C$3,IF(AE118-1&lt;=0,0,IF($C$32=Motors!$C$30,MAX(ABS(AG117)*-1,AG118-W$2),MAX(0,MAX(AG$4:AG118)*-1,AG118-W$2))))</f>
        <v>0</v>
      </c>
      <c r="AH119" s="57">
        <f>'Drive Train'!$F$35-ABS(W119)*'DEPRECATED - DT-Prelim Calcs'!$C$21*'Drive Train'!$F$39</f>
        <v>12.4</v>
      </c>
      <c r="AI119" s="1">
        <f>IF(AJ119&gt;='Drive Train'!$F$29,1,0)</f>
        <v>1</v>
      </c>
      <c r="AJ119" s="57">
        <f>AJ118+0.5*Y119*'DEPRECATED - DT-Prelim Calcs'!$C$11^2+AE119*'DEPRECATED - DT-Prelim Calcs'!$C$11</f>
        <v>784.33981740885292</v>
      </c>
      <c r="AK119" s="57">
        <f t="shared" si="181"/>
        <v>0</v>
      </c>
      <c r="AL119" s="63">
        <f>AL118+'DEPRECATED - DT-Prelim Calcs'!$C$11</f>
        <v>460</v>
      </c>
      <c r="AM119" s="2">
        <f>AW119/'Drive Train'!$F$35</f>
        <v>0.90171798760170419</v>
      </c>
      <c r="AN119" s="46">
        <f>AU119*12*60/(PI() * 'Drive Train'!$F$15)/AM$2*AM119</f>
        <v>4074.5129711576615</v>
      </c>
      <c r="AO119" s="2">
        <f>('DEPRECATED - DT-Prelim Calcs'!$C$6*AM119-AN119)/('DEPRECATED - DT-Prelim Calcs'!$C$6*AM119)*'DEPRECATED - DT-Prelim Calcs'!$C$7*AM119</f>
        <v>0.33081835002818144</v>
      </c>
      <c r="AP119" s="57">
        <f>AO119/'DEPRECATED - DT-Prelim Calcs'!$C$7*('DEPRECATED - DT-Prelim Calcs'!$C$8-'DEPRECATED - DT-Prelim Calcs'!$C$9)+'DEPRECATED - DT-Prelim Calcs'!$C$9</f>
        <v>20.311615895691151</v>
      </c>
      <c r="AQ119" s="57">
        <f t="shared" si="105"/>
        <v>20.311615895691151</v>
      </c>
      <c r="AR119" s="2">
        <f t="shared" si="125"/>
        <v>4.1372461012656458E-13</v>
      </c>
      <c r="AS119" s="57">
        <f>AR119*'DEPRECATED - DT-Prelim Calcs'!$C$21/AM$2/'DEPRECATED - DT-Prelim Calcs'!$C$19/'DEPRECATED - DT-Prelim Calcs'!$C$18*3.39*'DEPRECATED - DT-Prelim Calcs'!$C$20</f>
        <v>2.9982351913250225E-12</v>
      </c>
      <c r="AT119" s="46">
        <f t="shared" si="126"/>
        <v>0</v>
      </c>
      <c r="AU119" s="57">
        <f>AS118*'DEPRECATED - DT-Prelim Calcs'!$C$11+AU118</f>
        <v>39.432321268791959</v>
      </c>
      <c r="AV119" s="57">
        <f>AV118+0.5*AS119*'DEPRECATED - DT-Prelim Calcs'!$C$11^2+AU119*'DEPRECATED - DT-Prelim Calcs'!$C$11</f>
        <v>18094.254219011458</v>
      </c>
      <c r="AW119" s="57">
        <f>MIN('Drive Train'!$F$35-AQ118*'DEPRECATED - DT-Prelim Calcs'!$C$21*'Drive Train'!$F$39,AW118+AQ$2)</f>
        <v>11.181303046261132</v>
      </c>
      <c r="AX119" s="57">
        <f>'Drive Train'!$F$35-AQ119*'DEPRECATED - DT-Prelim Calcs'!$C$21*'Drive Train'!$F$39</f>
        <v>11.181303046258531</v>
      </c>
      <c r="AY119" s="1">
        <f>IF(AV119&gt;='Drive Train'!$F$29,1,0)</f>
        <v>1</v>
      </c>
      <c r="AZ119" s="57">
        <f t="shared" si="127"/>
        <v>22.568462106323501</v>
      </c>
      <c r="BA119" s="63">
        <f>BA118+'DEPRECATED - DT-Prelim Calcs'!$C$11</f>
        <v>460</v>
      </c>
      <c r="BB119" s="2">
        <f>BL119/'Drive Train'!$F$35</f>
        <v>1.2947645110419688</v>
      </c>
      <c r="BC119" s="46">
        <f>BJ119*12*60/(PI() * 'Drive Train'!$F$15)/BB$2*BB119</f>
        <v>-4259.0909490724716</v>
      </c>
      <c r="BD119" s="2">
        <f>('DEPRECATED - DT-Prelim Calcs'!$C$6*BB119-BC119)/('DEPRECATED - DT-Prelim Calcs'!$C$6*BB119)*'DEPRECATED - DT-Prelim Calcs'!$C$7*BB119</f>
        <v>5.0461628069328439</v>
      </c>
      <c r="BE119" s="57">
        <f>BD119/'DEPRECATED - DT-Prelim Calcs'!$C$7*('DEPRECATED - DT-Prelim Calcs'!$C$8-'DEPRECATED - DT-Prelim Calcs'!$C$9)+'DEPRECATED - DT-Prelim Calcs'!$C$9</f>
        <v>271.34011955580246</v>
      </c>
      <c r="BF119" s="57">
        <f t="shared" si="106"/>
        <v>93</v>
      </c>
      <c r="BG119" s="2">
        <f t="shared" si="128"/>
        <v>1.9370342982088335</v>
      </c>
      <c r="BH119" s="57">
        <f>BG119*'DEPRECATED - DT-Prelim Calcs'!$C$21/BB$2/'DEPRECATED - DT-Prelim Calcs'!$C$19/'DEPRECATED - DT-Prelim Calcs'!$C$18*3.39*'DEPRECATED - DT-Prelim Calcs'!$C$20</f>
        <v>20.276476817894306</v>
      </c>
      <c r="BI119" s="46">
        <f t="shared" si="129"/>
        <v>0</v>
      </c>
      <c r="BJ119" s="57">
        <f>BH118*'DEPRECATED - DT-Prelim Calcs'!$C$11+BJ118</f>
        <v>-19.873422069696801</v>
      </c>
      <c r="BK119" s="57">
        <f>BK118+0.5*BH119*'DEPRECATED - DT-Prelim Calcs'!$C$11^2+BJ119*'DEPRECATED - DT-Prelim Calcs'!$C$11</f>
        <v>9546.7016598577866</v>
      </c>
      <c r="BL119" s="57">
        <f>MIN('Drive Train'!$F$35-BF118*'DEPRECATED - DT-Prelim Calcs'!$C$21*'Drive Train'!$F$39,BL118+BF$2)</f>
        <v>16.055079936920414</v>
      </c>
      <c r="BM119" s="57">
        <f>'Drive Train'!$F$35-BF119*'DEPRECATED - DT-Prelim Calcs'!$C$21*'Drive Train'!$F$39</f>
        <v>6.82</v>
      </c>
      <c r="BN119" s="1">
        <f>IF(BK119&gt;='Drive Train'!$F$29,1,0)</f>
        <v>1</v>
      </c>
      <c r="BO119" s="57">
        <f t="shared" si="130"/>
        <v>103.33333333333333</v>
      </c>
      <c r="BP119" s="63">
        <f>BP118+'DEPRECATED - DT-Prelim Calcs'!$C$11</f>
        <v>460</v>
      </c>
      <c r="BQ119" s="2">
        <f>CA119/'Drive Train'!$F$35</f>
        <v>0.81189848544315424</v>
      </c>
      <c r="BR119" s="46">
        <f>BY119*12*60/(PI() * 'Drive Train'!$F$15)/BQ$2*BQ119</f>
        <v>6935.2921913328837</v>
      </c>
      <c r="BS119" s="2">
        <f>('DEPRECATED - DT-Prelim Calcs'!$C$6*BQ119-BR119)/('DEPRECATED - DT-Prelim Calcs'!$C$6*BQ119)*'DEPRECATED - DT-Prelim Calcs'!$C$7*BQ119</f>
        <v>-1.1791697122043718</v>
      </c>
      <c r="BT119" s="57">
        <f>BS119/'DEPRECATED - DT-Prelim Calcs'!$C$7*('DEPRECATED - DT-Prelim Calcs'!$C$8-'DEPRECATED - DT-Prelim Calcs'!$C$9)+'DEPRECATED - DT-Prelim Calcs'!$C$9</f>
        <v>-60.074885508639376</v>
      </c>
      <c r="BU119" s="57">
        <f t="shared" si="107"/>
        <v>-60.074885508639376</v>
      </c>
      <c r="BV119" s="2">
        <f t="shared" si="131"/>
        <v>-1.8045549874276263</v>
      </c>
      <c r="BW119" s="57">
        <f>BV119*'DEPRECATED - DT-Prelim Calcs'!$C$21/BQ$2/'DEPRECATED - DT-Prelim Calcs'!$C$19/'DEPRECATED - DT-Prelim Calcs'!$C$18*3.39*'DEPRECATED - DT-Prelim Calcs'!$C$20</f>
        <v>-24.701929282442407</v>
      </c>
      <c r="BX119" s="46">
        <f t="shared" si="132"/>
        <v>1</v>
      </c>
      <c r="BY119" s="57">
        <f>BW118*'DEPRECATED - DT-Prelim Calcs'!$C$11+BY118</f>
        <v>39.464262555843916</v>
      </c>
      <c r="BZ119" s="57">
        <f>BZ118+0.5*BW119*'DEPRECATED - DT-Prelim Calcs'!$C$11^2+BY119*'DEPRECATED - DT-Prelim Calcs'!$C$11</f>
        <v>-10405.619637361735</v>
      </c>
      <c r="CA119" s="57">
        <f>MIN('Drive Train'!$F$35-BU118*'DEPRECATED - DT-Prelim Calcs'!$C$21*'Drive Train'!$F$39,CA118+BU$2)</f>
        <v>10.067541219495112</v>
      </c>
      <c r="CB119" s="57">
        <f>'Drive Train'!$F$35-BU119*'DEPRECATED - DT-Prelim Calcs'!$C$21*'Drive Train'!$F$39</f>
        <v>16.004493130518362</v>
      </c>
      <c r="CC119" s="1">
        <f>IF(BZ119&gt;='Drive Train'!$F$29,1,0)</f>
        <v>0</v>
      </c>
      <c r="CD119" s="57">
        <f t="shared" si="133"/>
        <v>-66.749872787377086</v>
      </c>
      <c r="CE119" s="63">
        <f>CE118+'DEPRECATED - DT-Prelim Calcs'!$C$11</f>
        <v>460</v>
      </c>
      <c r="CF119" s="2">
        <f>CP119/'Drive Train'!$F$35</f>
        <v>0.55000000000000004</v>
      </c>
      <c r="CG119" s="46">
        <f>CN119*12*60/(PI() * 'Drive Train'!$F$15)/CF$2*CF119</f>
        <v>-35009.649429014265</v>
      </c>
      <c r="CH119" s="2">
        <f>('DEPRECATED - DT-Prelim Calcs'!$C$6*CF119-CG119)/('DEPRECATED - DT-Prelim Calcs'!$C$6*CF119)*'DEPRECATED - DT-Prelim Calcs'!$C$7*CF119</f>
        <v>17.155379010117144</v>
      </c>
      <c r="CI119" s="57">
        <f>CH119/'DEPRECATED - DT-Prelim Calcs'!$C$7*('DEPRECATED - DT-Prelim Calcs'!$C$8-'DEPRECATED - DT-Prelim Calcs'!$C$9)+'DEPRECATED - DT-Prelim Calcs'!$C$9</f>
        <v>915.99258381660991</v>
      </c>
      <c r="CJ119" s="57">
        <f t="shared" si="108"/>
        <v>93</v>
      </c>
      <c r="CK119" s="2">
        <f t="shared" si="134"/>
        <v>1.5241763143494644</v>
      </c>
      <c r="CL119" s="57">
        <f>CK119*'DEPRECATED - DT-Prelim Calcs'!$C$21/CF$2/'DEPRECATED - DT-Prelim Calcs'!$C$19/'DEPRECATED - DT-Prelim Calcs'!$C$18*3.39*'DEPRECATED - DT-Prelim Calcs'!$C$20</f>
        <v>25.773080821789936</v>
      </c>
      <c r="CM119" s="46">
        <f t="shared" si="135"/>
        <v>0</v>
      </c>
      <c r="CN119" s="57">
        <f>CL118*'DEPRECATED - DT-Prelim Calcs'!$C$11+CN118</f>
        <v>-238.06505941763055</v>
      </c>
      <c r="CO119" s="57">
        <f>CO118+0.5*CL119*'DEPRECATED - DT-Prelim Calcs'!$C$11^2+CN119*'DEPRECATED - DT-Prelim Calcs'!$C$11</f>
        <v>-39541.922204871706</v>
      </c>
      <c r="CP119" s="57">
        <f>MIN('Drive Train'!$F$35-CJ118*'DEPRECATED - DT-Prelim Calcs'!$C$21*'Drive Train'!$F$39,CP118+CJ$2)</f>
        <v>6.82</v>
      </c>
      <c r="CQ119" s="57">
        <f>'Drive Train'!$F$35-CJ119*'DEPRECATED - DT-Prelim Calcs'!$C$21*'Drive Train'!$F$39</f>
        <v>6.82</v>
      </c>
      <c r="CR119" s="1">
        <f>IF(CO119&gt;='Drive Train'!$F$29,1,0)</f>
        <v>0</v>
      </c>
      <c r="CS119" s="57">
        <f t="shared" si="136"/>
        <v>103.33333333333333</v>
      </c>
      <c r="CT119" s="63">
        <f>CT118+'DEPRECATED - DT-Prelim Calcs'!$C$11</f>
        <v>460</v>
      </c>
      <c r="CU119" s="2">
        <f>DE119/'Drive Train'!$F$35</f>
        <v>0.55000000000000004</v>
      </c>
      <c r="CV119" s="46">
        <f>DC119*12*60/(PI() * 'Drive Train'!$F$15)/CU$2*CU119</f>
        <v>-25312.116484395585</v>
      </c>
      <c r="CW119" s="2">
        <f>('DEPRECATED - DT-Prelim Calcs'!$C$6*CU119-CV119)/('DEPRECATED - DT-Prelim Calcs'!$C$6*CU119)*'DEPRECATED - DT-Prelim Calcs'!$C$7*CU119</f>
        <v>12.770565802512825</v>
      </c>
      <c r="CX119" s="57">
        <f>CW119/'DEPRECATED - DT-Prelim Calcs'!$C$7*('DEPRECATED - DT-Prelim Calcs'!$C$8-'DEPRECATED - DT-Prelim Calcs'!$C$9)+'DEPRECATED - DT-Prelim Calcs'!$C$9</f>
        <v>682.56041181012267</v>
      </c>
      <c r="CY119" s="57">
        <f t="shared" si="109"/>
        <v>93</v>
      </c>
      <c r="CZ119" s="2">
        <f t="shared" si="137"/>
        <v>1.2803081040535502</v>
      </c>
      <c r="DA119" s="57">
        <f>CZ119*'DEPRECATED - DT-Prelim Calcs'!$C$21/CU$2/'DEPRECATED - DT-Prelim Calcs'!$C$19/'DEPRECATED - DT-Prelim Calcs'!$C$18*3.39*'DEPRECATED - DT-Prelim Calcs'!$C$20</f>
        <v>25.773080821789936</v>
      </c>
      <c r="DB119" s="46">
        <f t="shared" si="138"/>
        <v>0</v>
      </c>
      <c r="DC119" s="57">
        <f>DA118*'DEPRECATED - DT-Prelim Calcs'!$C$11+DC118</f>
        <v>-144.5824712621569</v>
      </c>
      <c r="DD119" s="57">
        <f>DD118+0.5*DA119*'DEPRECATED - DT-Prelim Calcs'!$C$11^2+DC119*'DEPRECATED - DT-Prelim Calcs'!$C$11</f>
        <v>-80529.25013373555</v>
      </c>
      <c r="DE119" s="57">
        <f>MIN('Drive Train'!$F$35-CY118*'DEPRECATED - DT-Prelim Calcs'!$C$21*'Drive Train'!$F$39,DE118+CY$2)</f>
        <v>6.82</v>
      </c>
      <c r="DF119" s="57">
        <f>'Drive Train'!$F$35-CY119*'DEPRECATED - DT-Prelim Calcs'!$C$21*'Drive Train'!$F$39</f>
        <v>6.82</v>
      </c>
      <c r="DG119" s="1">
        <f>IF(DD119&gt;='Drive Train'!$F$29,1,0)</f>
        <v>0</v>
      </c>
      <c r="DH119" s="57">
        <f t="shared" si="139"/>
        <v>103.33333333333333</v>
      </c>
      <c r="DI119" s="63">
        <f>DI118+'DEPRECATED - DT-Prelim Calcs'!$C$11</f>
        <v>460</v>
      </c>
      <c r="DJ119" s="2">
        <f>DT119/'Drive Train'!$F$35</f>
        <v>0.55000000000000004</v>
      </c>
      <c r="DK119" s="46">
        <f>DR119*12*60/(PI() * 'Drive Train'!$F$15)/DJ$2*DJ119</f>
        <v>-120665.85971556681</v>
      </c>
      <c r="DL119" s="2">
        <f>('DEPRECATED - DT-Prelim Calcs'!$C$6*DJ119-DK119)/('DEPRECATED - DT-Prelim Calcs'!$C$6*DJ119)*'DEPRECATED - DT-Prelim Calcs'!$C$7*DJ119</f>
        <v>55.88548534981539</v>
      </c>
      <c r="DM119" s="57">
        <f>DL119/'DEPRECATED - DT-Prelim Calcs'!$C$7*('DEPRECATED - DT-Prelim Calcs'!$C$8-'DEPRECATED - DT-Prelim Calcs'!$C$9)+'DEPRECATED - DT-Prelim Calcs'!$C$9</f>
        <v>2977.8484524403793</v>
      </c>
      <c r="DN119" s="57">
        <f t="shared" si="110"/>
        <v>93</v>
      </c>
      <c r="DO119" s="2">
        <f t="shared" si="140"/>
        <v>1.1037138828047846</v>
      </c>
      <c r="DP119" s="57">
        <f>DO119*'DEPRECATED - DT-Prelim Calcs'!$C$21/DJ$2/'DEPRECATED - DT-Prelim Calcs'!$C$19/'DEPRECATED - DT-Prelim Calcs'!$C$18*3.39*'DEPRECATED - DT-Prelim Calcs'!$C$20</f>
        <v>25.773080821789936</v>
      </c>
      <c r="DQ119" s="46">
        <f t="shared" si="141"/>
        <v>0</v>
      </c>
      <c r="DR119" s="57">
        <f>DP118*'DEPRECATED - DT-Prelim Calcs'!$C$11+DR118</f>
        <v>-594.1739473691556</v>
      </c>
      <c r="DS119" s="57">
        <f>DS118+0.5*DP119*'DEPRECATED - DT-Prelim Calcs'!$C$11^2+DR119*'DEPRECATED - DT-Prelim Calcs'!$C$11</f>
        <v>-127359.73442997664</v>
      </c>
      <c r="DT119" s="57">
        <f>MIN('Drive Train'!$F$35-DN118*'DEPRECATED - DT-Prelim Calcs'!$C$21*'Drive Train'!$F$39,DT118+DN$2)</f>
        <v>6.82</v>
      </c>
      <c r="DU119" s="57">
        <f>'Drive Train'!$F$35-DN119*'DEPRECATED - DT-Prelim Calcs'!$C$21*'Drive Train'!$F$39</f>
        <v>6.82</v>
      </c>
      <c r="DV119" s="1">
        <f>IF(DS119&gt;='Drive Train'!$F$29,1,0)</f>
        <v>0</v>
      </c>
      <c r="DW119" s="57">
        <f t="shared" si="142"/>
        <v>103.33333333333333</v>
      </c>
      <c r="DX119" s="63">
        <f>DX118+'DEPRECATED - DT-Prelim Calcs'!$C$11</f>
        <v>460</v>
      </c>
      <c r="DY119" s="2">
        <f>EI119/'Drive Train'!$F$35</f>
        <v>0.55000000000000004</v>
      </c>
      <c r="DZ119" s="46">
        <f>EG119*12*60/(PI() * 'Drive Train'!$F$15)/DY$2*DY119</f>
        <v>9142.5045495794693</v>
      </c>
      <c r="EA119" s="2">
        <f>('DEPRECATED - DT-Prelim Calcs'!$C$6*DY119-DZ119)/('DEPRECATED - DT-Prelim Calcs'!$C$6*DY119)*'DEPRECATED - DT-Prelim Calcs'!$C$7*DY119</f>
        <v>-2.8083529014046005</v>
      </c>
      <c r="EB119" s="57">
        <f>EA119/'DEPRECATED - DT-Prelim Calcs'!$C$7*('DEPRECATED - DT-Prelim Calcs'!$C$8-'DEPRECATED - DT-Prelim Calcs'!$C$9)+'DEPRECATED - DT-Prelim Calcs'!$C$9</f>
        <v>-146.80692002083413</v>
      </c>
      <c r="EC119" s="57">
        <f t="shared" si="111"/>
        <v>-146.80692002083413</v>
      </c>
      <c r="ED119" s="2">
        <f t="shared" si="143"/>
        <v>-4.0253431974704839</v>
      </c>
      <c r="EE119" s="57">
        <f>ED119*'DEPRECATED - DT-Prelim Calcs'!$C$21/DY$2/'DEPRECATED - DT-Prelim Calcs'!$C$19/'DEPRECATED - DT-Prelim Calcs'!$C$18*3.39*'DEPRECATED - DT-Prelim Calcs'!$C$20</f>
        <v>-106.96179592295465</v>
      </c>
      <c r="EF119" s="46">
        <f t="shared" si="144"/>
        <v>1</v>
      </c>
      <c r="EG119" s="57">
        <f>EE118*'DEPRECATED - DT-Prelim Calcs'!$C$11+EG118</f>
        <v>39.562018083154427</v>
      </c>
      <c r="EH119" s="57">
        <f>EH118+0.5*EE119*'DEPRECATED - DT-Prelim Calcs'!$C$11^2+EG119*'DEPRECATED - DT-Prelim Calcs'!$C$11</f>
        <v>-213902.72140938684</v>
      </c>
      <c r="EI119" s="57">
        <f>MIN('Drive Train'!$F$35-EC118*'DEPRECATED - DT-Prelim Calcs'!$C$21*'Drive Train'!$F$39,EI118+EC$2)</f>
        <v>6.82</v>
      </c>
      <c r="EJ119" s="57">
        <f>'Drive Train'!$F$35-EC119*'DEPRECATED - DT-Prelim Calcs'!$C$21*'Drive Train'!$F$39</f>
        <v>21.208415201250048</v>
      </c>
      <c r="EK119" s="1">
        <f>IF(EH119&gt;='Drive Train'!$F$29,1,0)</f>
        <v>0</v>
      </c>
      <c r="EL119" s="57">
        <f t="shared" si="145"/>
        <v>-163.11880002314905</v>
      </c>
      <c r="EM119" s="63">
        <f>EM118+'DEPRECATED - DT-Prelim Calcs'!$C$11</f>
        <v>460</v>
      </c>
      <c r="EN119" s="2">
        <f>EX119/'Drive Train'!$F$35</f>
        <v>0.55000000000000004</v>
      </c>
      <c r="EO119" s="46">
        <f>EV119*12*60/(PI() * 'Drive Train'!$F$15)/EN$2*EN119</f>
        <v>-27263.423802279394</v>
      </c>
      <c r="EP119" s="2">
        <f>('DEPRECATED - DT-Prelim Calcs'!$C$6*EN119-EO119)/('DEPRECATED - DT-Prelim Calcs'!$C$6*EN119)*'DEPRECATED - DT-Prelim Calcs'!$C$7*EN119</f>
        <v>13.652864233300814</v>
      </c>
      <c r="EQ119" s="57">
        <f>EP119/'DEPRECATED - DT-Prelim Calcs'!$C$7*('DEPRECATED - DT-Prelim Calcs'!$C$8-'DEPRECATED - DT-Prelim Calcs'!$C$9)+'DEPRECATED - DT-Prelim Calcs'!$C$9</f>
        <v>729.53090503423016</v>
      </c>
      <c r="ER119" s="57">
        <f t="shared" si="112"/>
        <v>93</v>
      </c>
      <c r="ES119" s="2">
        <f t="shared" si="146"/>
        <v>0.86507304327942547</v>
      </c>
      <c r="ET119" s="57">
        <f>ES119*'DEPRECATED - DT-Prelim Calcs'!$C$21/EN$2/'DEPRECATED - DT-Prelim Calcs'!$C$19/'DEPRECATED - DT-Prelim Calcs'!$C$18*3.39*'DEPRECATED - DT-Prelim Calcs'!$C$20</f>
        <v>25.773080821789936</v>
      </c>
      <c r="EU119" s="46">
        <f t="shared" si="147"/>
        <v>0</v>
      </c>
      <c r="EV119" s="57">
        <f>ET118*'DEPRECATED - DT-Prelim Calcs'!$C$11+EV118</f>
        <v>-105.22183283654304</v>
      </c>
      <c r="EW119" s="57">
        <f>EW118+0.5*ET119*'DEPRECATED - DT-Prelim Calcs'!$C$11^2+EV119*'DEPRECATED - DT-Prelim Calcs'!$C$11</f>
        <v>-259696.17507465745</v>
      </c>
      <c r="EX119" s="57">
        <f>MIN('Drive Train'!$F$35-ER118*'DEPRECATED - DT-Prelim Calcs'!$C$21*'Drive Train'!$F$39,EX118+ER$2)</f>
        <v>6.82</v>
      </c>
      <c r="EY119" s="57">
        <f>'Drive Train'!$F$35-ER119*'DEPRECATED - DT-Prelim Calcs'!$C$21*'Drive Train'!$F$39</f>
        <v>6.82</v>
      </c>
      <c r="EZ119" s="1">
        <f>IF(EW119&gt;='Drive Train'!$F$29,1,0)</f>
        <v>0</v>
      </c>
      <c r="FA119" s="57">
        <f t="shared" si="148"/>
        <v>103.33333333333333</v>
      </c>
      <c r="FB119" s="63">
        <f>FB118+'DEPRECATED - DT-Prelim Calcs'!$C$11</f>
        <v>460</v>
      </c>
      <c r="FC119" s="2">
        <f>FM119/'Drive Train'!$F$35</f>
        <v>0.55000000000000004</v>
      </c>
      <c r="FD119" s="46">
        <f>FK119*12*60/(PI() * 'Drive Train'!$F$15)/FC$2*FC119</f>
        <v>-78946.309162367819</v>
      </c>
      <c r="FE119" s="2">
        <f>('DEPRECATED - DT-Prelim Calcs'!$C$6*FC119-FD119)/('DEPRECATED - DT-Prelim Calcs'!$C$6*FC119)*'DEPRECATED - DT-Prelim Calcs'!$C$7*FC119</f>
        <v>37.021673561220716</v>
      </c>
      <c r="FF119" s="57">
        <f>FE119/'DEPRECATED - DT-Prelim Calcs'!$C$7*('DEPRECATED - DT-Prelim Calcs'!$C$8-'DEPRECATED - DT-Prelim Calcs'!$C$9)+'DEPRECATED - DT-Prelim Calcs'!$C$9</f>
        <v>1973.6048622010865</v>
      </c>
      <c r="FG119" s="57">
        <f t="shared" si="113"/>
        <v>93</v>
      </c>
      <c r="FH119" s="2">
        <f t="shared" si="149"/>
        <v>0.78067567320338405</v>
      </c>
      <c r="FI119" s="57">
        <f>FH119*'DEPRECATED - DT-Prelim Calcs'!$C$21/FC$2/'DEPRECATED - DT-Prelim Calcs'!$C$19/'DEPRECATED - DT-Prelim Calcs'!$C$18*3.39*'DEPRECATED - DT-Prelim Calcs'!$C$20</f>
        <v>25.773080821789936</v>
      </c>
      <c r="FJ119" s="46">
        <f t="shared" si="150"/>
        <v>0</v>
      </c>
      <c r="FK119" s="57">
        <f>FI118*'DEPRECATED - DT-Prelim Calcs'!$C$11+FK118</f>
        <v>-274.96357526887277</v>
      </c>
      <c r="FL119" s="57">
        <f>FL118+0.5*FI119*'DEPRECATED - DT-Prelim Calcs'!$C$11^2+FK119*'DEPRECATED - DT-Prelim Calcs'!$C$11</f>
        <v>-388117.50069177919</v>
      </c>
      <c r="FM119" s="57">
        <f>MIN('Drive Train'!$F$35-FG118*'DEPRECATED - DT-Prelim Calcs'!$C$21*'Drive Train'!$F$39,FM118+FG$2)</f>
        <v>6.82</v>
      </c>
      <c r="FN119" s="57">
        <f>'Drive Train'!$F$35-FG119*'DEPRECATED - DT-Prelim Calcs'!$C$21*'Drive Train'!$F$39</f>
        <v>6.82</v>
      </c>
      <c r="FO119" s="1">
        <f>IF(FL119&gt;='Drive Train'!$F$29,1,0)</f>
        <v>0</v>
      </c>
      <c r="FP119" s="57">
        <f t="shared" si="151"/>
        <v>103.33333333333333</v>
      </c>
      <c r="FQ119" s="63">
        <f>FQ118+'DEPRECATED - DT-Prelim Calcs'!$C$11</f>
        <v>460</v>
      </c>
      <c r="FR119" s="2">
        <f>GB119/'Drive Train'!$F$35</f>
        <v>0.55000000000000004</v>
      </c>
      <c r="FS119" s="46">
        <f>FZ119*12*60/(PI() * 'Drive Train'!$F$15)/FR$2*FR119</f>
        <v>-111066.05438277815</v>
      </c>
      <c r="FT119" s="2">
        <f>('DEPRECATED - DT-Prelim Calcs'!$C$6*FR119-FS119)/('DEPRECATED - DT-Prelim Calcs'!$C$6*FR119)*'DEPRECATED - DT-Prelim Calcs'!$C$7*FR119</f>
        <v>51.544860424483176</v>
      </c>
      <c r="FU119" s="57">
        <f>FT119/'DEPRECATED - DT-Prelim Calcs'!$C$7*('DEPRECATED - DT-Prelim Calcs'!$C$8-'DEPRECATED - DT-Prelim Calcs'!$C$9)+'DEPRECATED - DT-Prelim Calcs'!$C$9</f>
        <v>2746.7687105648097</v>
      </c>
      <c r="FV119" s="57">
        <f t="shared" si="114"/>
        <v>93</v>
      </c>
      <c r="FW119" s="2">
        <f t="shared" si="152"/>
        <v>0.7112822800297498</v>
      </c>
      <c r="FX119" s="57">
        <f>FW119*'DEPRECATED - DT-Prelim Calcs'!$C$21/FR$2/'DEPRECATED - DT-Prelim Calcs'!$C$19/'DEPRECATED - DT-Prelim Calcs'!$C$18*3.39*'DEPRECATED - DT-Prelim Calcs'!$C$20</f>
        <v>25.773080821789936</v>
      </c>
      <c r="FY119" s="46">
        <f t="shared" si="153"/>
        <v>0</v>
      </c>
      <c r="FZ119" s="57">
        <f>FX118*'DEPRECATED - DT-Prelim Calcs'!$C$11+FZ118</f>
        <v>-352.44878839610112</v>
      </c>
      <c r="GA119" s="57">
        <f>GA118+0.5*FX119*'DEPRECATED - DT-Prelim Calcs'!$C$11^2+FZ119*'DEPRECATED - DT-Prelim Calcs'!$C$11</f>
        <v>-429946.07042626856</v>
      </c>
      <c r="GB119" s="57">
        <f>MIN('Drive Train'!$F$35-FV118*'DEPRECATED - DT-Prelim Calcs'!$C$21*'Drive Train'!$F$39,GB118+FV$2)</f>
        <v>6.82</v>
      </c>
      <c r="GC119" s="57">
        <f>'Drive Train'!$F$35-FV119*'DEPRECATED - DT-Prelim Calcs'!$C$21*'Drive Train'!$F$39</f>
        <v>6.82</v>
      </c>
      <c r="GD119" s="1">
        <f>IF(GA119&gt;='Drive Train'!$F$29,1,0)</f>
        <v>0</v>
      </c>
      <c r="GE119" s="57">
        <f t="shared" si="154"/>
        <v>103.33333333333333</v>
      </c>
      <c r="GF119" s="63">
        <f>GF118+'DEPRECATED - DT-Prelim Calcs'!$C$11</f>
        <v>460</v>
      </c>
      <c r="GG119" s="2">
        <f>GQ119/'Drive Train'!$F$35</f>
        <v>0.85483870967741948</v>
      </c>
      <c r="GH119" s="46">
        <f>GO119*12*60/(PI() * 'Drive Train'!$F$15)/GG$2*GG119</f>
        <v>-69362.638236093306</v>
      </c>
      <c r="GI119" s="2">
        <f>('DEPRECATED - DT-Prelim Calcs'!$C$6*GG119-GH119)/('DEPRECATED - DT-Prelim Calcs'!$C$6*GG119)*'DEPRECATED - DT-Prelim Calcs'!$C$7*GG119</f>
        <v>33.42300522071374</v>
      </c>
      <c r="GJ119" s="57">
        <f>GI119/'DEPRECATED - DT-Prelim Calcs'!$C$7*('DEPRECATED - DT-Prelim Calcs'!$C$8-'DEPRECATED - DT-Prelim Calcs'!$C$9)+'DEPRECATED - DT-Prelim Calcs'!$C$9</f>
        <v>1782.0243028288685</v>
      </c>
      <c r="GK119" s="57">
        <f t="shared" si="155"/>
        <v>29.999999999999982</v>
      </c>
      <c r="GL119" s="2">
        <f t="shared" si="156"/>
        <v>0.99579519204165001</v>
      </c>
      <c r="GM119" s="57">
        <f>GL119*'DEPRECATED - DT-Prelim Calcs'!$C$21/GG$2/'DEPRECATED - DT-Prelim Calcs'!$C$19/'DEPRECATED - DT-Prelim Calcs'!$C$18*3.39*'DEPRECATED - DT-Prelim Calcs'!$C$20</f>
        <v>25.773080821789936</v>
      </c>
      <c r="GN119" s="46">
        <f t="shared" si="157"/>
        <v>0</v>
      </c>
      <c r="GO119" s="57">
        <f>GM118*'DEPRECATED - DT-Prelim Calcs'!$C$11+GO118</f>
        <v>-198.26535250900395</v>
      </c>
      <c r="GP119" s="57">
        <f>GP118+0.5*GM119*'DEPRECATED - DT-Prelim Calcs'!$C$11^2+GO119*'DEPRECATED - DT-Prelim Calcs'!$C$11</f>
        <v>-204872.76324663407</v>
      </c>
      <c r="GQ119" s="57">
        <f>MIN('Drive Train'!$F$35-GK118*'DEPRECATED - DT-Prelim Calcs'!$C$21*'Drive Train'!$F$39,GQ118+GK$2)</f>
        <v>10.600000000000001</v>
      </c>
      <c r="GR119" s="57">
        <f>'Drive Train'!$F$35-GK119*'DEPRECATED - DT-Prelim Calcs'!$C$21*'Drive Train'!$F$39</f>
        <v>10.600000000000001</v>
      </c>
      <c r="GS119" s="1">
        <f>IF(GP119&gt;='Drive Train'!$F$29,1,0)</f>
        <v>0</v>
      </c>
      <c r="GT119" s="57">
        <f t="shared" si="158"/>
        <v>33.333333333333314</v>
      </c>
      <c r="GU119" s="63">
        <f>GU118+'DEPRECATED - DT-Prelim Calcs'!$C$11</f>
        <v>460</v>
      </c>
      <c r="GV119" s="2">
        <f>HF119/'Drive Train'!$F$35</f>
        <v>1.4533665439169337</v>
      </c>
      <c r="GW119" s="46">
        <f>HD119*12*60/(PI() * 'Drive Train'!$F$15)/GV$2*GV119</f>
        <v>-142368.85115663637</v>
      </c>
      <c r="GX119" s="2">
        <f>('DEPRECATED - DT-Prelim Calcs'!$C$6*GV119-GW119)/('DEPRECATED - DT-Prelim Calcs'!$C$6*GV119)*'DEPRECATED - DT-Prelim Calcs'!$C$7*GV119</f>
        <v>67.875771210894911</v>
      </c>
      <c r="GY119" s="57">
        <f>GX119/'DEPRECATED - DT-Prelim Calcs'!$C$7*('DEPRECATED - DT-Prelim Calcs'!$C$8-'DEPRECATED - DT-Prelim Calcs'!$C$9)+'DEPRECATED - DT-Prelim Calcs'!$C$9</f>
        <v>3616.1694798165213</v>
      </c>
      <c r="GZ119" s="57">
        <f t="shared" si="115"/>
        <v>33.333333333333314</v>
      </c>
      <c r="HA119" s="2">
        <f t="shared" si="159"/>
        <v>0.99579519204165001</v>
      </c>
      <c r="HB119" s="57">
        <f>HA119*'DEPRECATED - DT-Prelim Calcs'!$C$21/GV$2/'DEPRECATED - DT-Prelim Calcs'!$C$19/'DEPRECATED - DT-Prelim Calcs'!$C$18*3.39*'DEPRECATED - DT-Prelim Calcs'!$C$20</f>
        <v>25.773080821789936</v>
      </c>
      <c r="HC119" s="46">
        <f t="shared" si="160"/>
        <v>0</v>
      </c>
      <c r="HD119" s="57">
        <f>HB118*'DEPRECATED - DT-Prelim Calcs'!$C$11+HD118</f>
        <v>-239.35649967389671</v>
      </c>
      <c r="HE119" s="57">
        <f>HE118+0.5*HB119*'DEPRECATED - DT-Prelim Calcs'!$C$11^2+HD119*'DEPRECATED - DT-Prelim Calcs'!$C$11</f>
        <v>-205408.53395104039</v>
      </c>
      <c r="HF119" s="57">
        <f>MIN('Drive Train'!$F$35-GZ118*'DEPRECATED - DT-Prelim Calcs'!$C$21*'Drive Train'!$F$39,HF118+GZ$2)</f>
        <v>18.021745144569977</v>
      </c>
      <c r="HG119" s="57">
        <f>'Drive Train'!$F$35-GZ119*'DEPRECATED - DT-Prelim Calcs'!$C$21*'Drive Train'!$F$39</f>
        <v>10.400000000000002</v>
      </c>
      <c r="HH119" s="1">
        <f>IF(HE119&gt;='Drive Train'!$F$29,1,0)</f>
        <v>0</v>
      </c>
      <c r="HI119" s="57">
        <f t="shared" si="161"/>
        <v>37.037037037037017</v>
      </c>
      <c r="HJ119" s="63">
        <f>HJ118+'DEPRECATED - DT-Prelim Calcs'!$C$11</f>
        <v>460</v>
      </c>
      <c r="HK119" s="2">
        <f>HU119/'Drive Train'!$F$35</f>
        <v>0.82258064516129037</v>
      </c>
      <c r="HL119" s="46">
        <f>HS119*12*60/(PI() * 'Drive Train'!$F$15)/HK$2*HK119</f>
        <v>13903.05714037108</v>
      </c>
      <c r="HM119" s="2">
        <f>('DEPRECATED - DT-Prelim Calcs'!$C$6*HK119-HL119)/('DEPRECATED - DT-Prelim Calcs'!$C$6*HK119)*'DEPRECATED - DT-Prelim Calcs'!$C$7*HK119</f>
        <v>-4.3039535735467123</v>
      </c>
      <c r="HN119" s="57">
        <f>HM119/'DEPRECATED - DT-Prelim Calcs'!$C$7*('DEPRECATED - DT-Prelim Calcs'!$C$8-'DEPRECATED - DT-Prelim Calcs'!$C$9)+'DEPRECATED - DT-Prelim Calcs'!$C$9</f>
        <v>-226.42748692366939</v>
      </c>
      <c r="HO119" s="57">
        <f t="shared" si="116"/>
        <v>-226.42748692366939</v>
      </c>
      <c r="HP119" s="2">
        <f t="shared" si="162"/>
        <v>-5.5413716065697942</v>
      </c>
      <c r="HQ119" s="57">
        <f>HP119*'DEPRECATED - DT-Prelim Calcs'!$C$21/HK$2/'DEPRECATED - DT-Prelim Calcs'!$C$19/'DEPRECATED - DT-Prelim Calcs'!$C$18*3.39*'DEPRECATED - DT-Prelim Calcs'!$C$20</f>
        <v>-143.42127720749406</v>
      </c>
      <c r="HR119" s="46">
        <f t="shared" si="163"/>
        <v>1</v>
      </c>
      <c r="HS119" s="57">
        <f>HQ118*'DEPRECATED - DT-Prelim Calcs'!$C$11+HS118</f>
        <v>41.298780182546722</v>
      </c>
      <c r="HT119" s="57">
        <f>HT118+0.5*HQ119*'DEPRECATED - DT-Prelim Calcs'!$C$11^2+HS119*'DEPRECATED - DT-Prelim Calcs'!$C$11</f>
        <v>-198411.42061510528</v>
      </c>
      <c r="HU119" s="57">
        <f>MIN('Drive Train'!$F$35-HO118*'DEPRECATED - DT-Prelim Calcs'!$C$21*'Drive Train'!$F$39,HU118+HO$2)</f>
        <v>10.200000000000001</v>
      </c>
      <c r="HV119" s="57">
        <f>'Drive Train'!$F$35-HO119*'DEPRECATED - DT-Prelim Calcs'!$C$21*'Drive Train'!$F$39</f>
        <v>25.985649215420164</v>
      </c>
      <c r="HW119" s="1">
        <f>IF(HT119&gt;='Drive Train'!$F$29,1,0)</f>
        <v>0</v>
      </c>
      <c r="HX119" s="57">
        <f t="shared" si="164"/>
        <v>-251.58609658185486</v>
      </c>
      <c r="HY119" s="63">
        <f>HY118+'DEPRECATED - DT-Prelim Calcs'!$C$11</f>
        <v>460</v>
      </c>
      <c r="HZ119" s="2">
        <f>IJ119/'Drive Train'!$F$35</f>
        <v>0.80645161290322598</v>
      </c>
      <c r="IA119" s="46">
        <f>IH119*12*60/(PI() * 'Drive Train'!$F$15)/HZ$2*HZ119</f>
        <v>-290660.74018694373</v>
      </c>
      <c r="IB119" s="2">
        <f>('DEPRECATED - DT-Prelim Calcs'!$C$6*HZ119-IA119)/('DEPRECATED - DT-Prelim Calcs'!$C$6*HZ119)*'DEPRECATED - DT-Prelim Calcs'!$C$7*HZ119</f>
        <v>133.36801064798502</v>
      </c>
      <c r="IC119" s="57">
        <f>IB119/'DEPRECATED - DT-Prelim Calcs'!$C$7*('DEPRECATED - DT-Prelim Calcs'!$C$8-'DEPRECATED - DT-Prelim Calcs'!$C$9)+'DEPRECATED - DT-Prelim Calcs'!$C$9</f>
        <v>7102.7480357412769</v>
      </c>
      <c r="ID119" s="57">
        <f t="shared" si="117"/>
        <v>39.999999999999986</v>
      </c>
      <c r="IE119" s="2">
        <f t="shared" si="165"/>
        <v>0.99579519204165001</v>
      </c>
      <c r="IF119" s="57">
        <f>IE119*'DEPRECATED - DT-Prelim Calcs'!$C$21/HZ$2/'DEPRECATED - DT-Prelim Calcs'!$C$19/'DEPRECATED - DT-Prelim Calcs'!$C$18*3.39*'DEPRECATED - DT-Prelim Calcs'!$C$20</f>
        <v>25.773080821789936</v>
      </c>
      <c r="IG119" s="46">
        <f t="shared" si="166"/>
        <v>0</v>
      </c>
      <c r="IH119" s="57">
        <f>IF118*'DEPRECATED - DT-Prelim Calcs'!$C$11+IH118</f>
        <v>-880.67052975397951</v>
      </c>
      <c r="II119" s="57">
        <f>II118+0.5*IF119*'DEPRECATED - DT-Prelim Calcs'!$C$11^2+IH119*'DEPRECATED - DT-Prelim Calcs'!$C$11</f>
        <v>-195843.43736135121</v>
      </c>
      <c r="IJ119" s="57">
        <f>MIN('Drive Train'!$F$35-ID118*'DEPRECATED - DT-Prelim Calcs'!$C$21*'Drive Train'!$F$39,IJ118+ID$2)</f>
        <v>10.000000000000002</v>
      </c>
      <c r="IK119" s="57">
        <f>'Drive Train'!$F$35-ID119*'DEPRECATED - DT-Prelim Calcs'!$C$21*'Drive Train'!$F$39</f>
        <v>10.000000000000002</v>
      </c>
      <c r="IL119" s="1">
        <f>IF(II119&gt;='Drive Train'!$F$29,1,0)</f>
        <v>0</v>
      </c>
      <c r="IM119" s="57">
        <f t="shared" si="167"/>
        <v>44.444444444444429</v>
      </c>
      <c r="IN119" s="63">
        <f>IN118+'DEPRECATED - DT-Prelim Calcs'!$C$11</f>
        <v>460</v>
      </c>
      <c r="IO119" s="2">
        <f>IY119/'Drive Train'!$F$35</f>
        <v>0.79032258064516137</v>
      </c>
      <c r="IP119" s="46">
        <f>IW119*12*60/(PI() * 'Drive Train'!$F$15)/IO$2*IO119</f>
        <v>-370216.14102610317</v>
      </c>
      <c r="IQ119" s="2">
        <f>('DEPRECATED - DT-Prelim Calcs'!$C$6*IO119-IP119)/('DEPRECATED - DT-Prelim Calcs'!$C$6*IO119)*'DEPRECATED - DT-Prelim Calcs'!$C$7*IO119</f>
        <v>169.30071867130772</v>
      </c>
      <c r="IR119" s="57">
        <f>IQ119/'DEPRECATED - DT-Prelim Calcs'!$C$7*('DEPRECATED - DT-Prelim Calcs'!$C$8-'DEPRECATED - DT-Prelim Calcs'!$C$9)+'DEPRECATED - DT-Prelim Calcs'!$C$9</f>
        <v>9015.6801682692039</v>
      </c>
      <c r="IS119" s="57">
        <f t="shared" si="118"/>
        <v>43.333333333333321</v>
      </c>
      <c r="IT119" s="2">
        <f t="shared" si="168"/>
        <v>0.99579519204165001</v>
      </c>
      <c r="IU119" s="57">
        <f>IT119*'DEPRECATED - DT-Prelim Calcs'!$C$21/IO$2/'DEPRECATED - DT-Prelim Calcs'!$C$19/'DEPRECATED - DT-Prelim Calcs'!$C$18*3.39*'DEPRECATED - DT-Prelim Calcs'!$C$20</f>
        <v>25.773080821789936</v>
      </c>
      <c r="IV119" s="46">
        <f t="shared" si="169"/>
        <v>0</v>
      </c>
      <c r="IW119" s="57">
        <f>IU118*'DEPRECATED - DT-Prelim Calcs'!$C$11+IW118</f>
        <v>-1144.606907159588</v>
      </c>
      <c r="IX119" s="57">
        <f>IX118+0.5*IU119*'DEPRECATED - DT-Prelim Calcs'!$C$11^2+IW119*'DEPRECATED - DT-Prelim Calcs'!$C$11</f>
        <v>-208203.6911659716</v>
      </c>
      <c r="IY119" s="57">
        <f>MIN('Drive Train'!$F$35-IS118*'DEPRECATED - DT-Prelim Calcs'!$C$21*'Drive Train'!$F$39,IY118+IS$2)</f>
        <v>9.8000000000000007</v>
      </c>
      <c r="IZ119" s="57">
        <f>'Drive Train'!$F$35-IS119*'DEPRECATED - DT-Prelim Calcs'!$C$21*'Drive Train'!$F$39</f>
        <v>9.8000000000000007</v>
      </c>
      <c r="JA119" s="1">
        <f>IF(IX119&gt;='Drive Train'!$F$29,1,0)</f>
        <v>0</v>
      </c>
      <c r="JB119" s="57">
        <f t="shared" si="170"/>
        <v>48.148148148148138</v>
      </c>
      <c r="JC119" s="63">
        <f>JC118+'DEPRECATED - DT-Prelim Calcs'!$C$11</f>
        <v>460</v>
      </c>
      <c r="JD119" s="2">
        <f>JN119/'Drive Train'!$F$35</f>
        <v>0.77419354838709686</v>
      </c>
      <c r="JE119" s="46">
        <f>JL119*12*60/(PI() * 'Drive Train'!$F$15)/JD$2*JD119</f>
        <v>-27640.886397728249</v>
      </c>
      <c r="JF119" s="2">
        <f>('DEPRECATED - DT-Prelim Calcs'!$C$6*JD119-JE119)/('DEPRECATED - DT-Prelim Calcs'!$C$6*JD119)*'DEPRECATED - DT-Prelim Calcs'!$C$7*JD119</f>
        <v>14.363843265595095</v>
      </c>
      <c r="JG119" s="57">
        <f>JF119/'DEPRECATED - DT-Prelim Calcs'!$C$7*('DEPRECATED - DT-Prelim Calcs'!$C$8-'DEPRECATED - DT-Prelim Calcs'!$C$9)+'DEPRECATED - DT-Prelim Calcs'!$C$9</f>
        <v>767.3809506123863</v>
      </c>
      <c r="JH119" s="57">
        <f t="shared" si="119"/>
        <v>46.666666666666657</v>
      </c>
      <c r="JI119" s="2">
        <f t="shared" si="171"/>
        <v>0.99579519204165001</v>
      </c>
      <c r="JJ119" s="57">
        <f>JI119*'DEPRECATED - DT-Prelim Calcs'!$C$21/JD$2/'DEPRECATED - DT-Prelim Calcs'!$C$19/'DEPRECATED - DT-Prelim Calcs'!$C$18*3.39*'DEPRECATED - DT-Prelim Calcs'!$C$20</f>
        <v>25.773080821789936</v>
      </c>
      <c r="JK119" s="46">
        <f t="shared" si="172"/>
        <v>0</v>
      </c>
      <c r="JL119" s="57">
        <f>JJ118*'DEPRECATED - DT-Prelim Calcs'!$C$11+JL118</f>
        <v>-87.238426042321507</v>
      </c>
      <c r="JM119" s="57">
        <f>JM118+0.5*JJ119*'DEPRECATED - DT-Prelim Calcs'!$C$11^2+JL119*'DEPRECATED - DT-Prelim Calcs'!$C$11</f>
        <v>-244928.56371520454</v>
      </c>
      <c r="JN119" s="57">
        <f>MIN('Drive Train'!$F$35-JH118*'DEPRECATED - DT-Prelim Calcs'!$C$21*'Drive Train'!$F$39,JN118+JH$2)</f>
        <v>9.6000000000000014</v>
      </c>
      <c r="JO119" s="57">
        <f>'Drive Train'!$F$35-JH119*'DEPRECATED - DT-Prelim Calcs'!$C$21*'Drive Train'!$F$39</f>
        <v>9.6000000000000014</v>
      </c>
      <c r="JP119" s="1">
        <f>IF(JM119&gt;='Drive Train'!$F$29,1,0)</f>
        <v>0</v>
      </c>
      <c r="JQ119" s="57">
        <f>MIN(JG119,'DEPRECATED - DT-Prelim Calcs'!$C$10)*'DEPRECATED - DT-Prelim Calcs'!$C$11*1000/60/60</f>
        <v>103.33333333333333</v>
      </c>
      <c r="JR119" s="63">
        <f>JR118+'DEPRECATED - DT-Prelim Calcs'!$C$11</f>
        <v>460</v>
      </c>
      <c r="JS119" s="2">
        <f>KC119/'Drive Train'!$F$35</f>
        <v>0.75806451612903225</v>
      </c>
      <c r="JT119" s="46">
        <f>KA119*12*60/(PI() * 'Drive Train'!$F$15)/JS$2*JS119</f>
        <v>-147656.06785990755</v>
      </c>
      <c r="JU119" s="2">
        <f>('DEPRECATED - DT-Prelim Calcs'!$C$6*JS119-JT119)/('DEPRECATED - DT-Prelim Calcs'!$C$6*JS119)*'DEPRECATED - DT-Prelim Calcs'!$C$7*JS119</f>
        <v>68.59074853122128</v>
      </c>
      <c r="JV119" s="57">
        <f>JU119/'DEPRECATED - DT-Prelim Calcs'!$C$7*('DEPRECATED - DT-Prelim Calcs'!$C$8-'DEPRECATED - DT-Prelim Calcs'!$C$9)+'DEPRECATED - DT-Prelim Calcs'!$C$9</f>
        <v>3654.2323803135646</v>
      </c>
      <c r="JW119" s="57">
        <f t="shared" si="120"/>
        <v>49.999999999999993</v>
      </c>
      <c r="JX119" s="2">
        <f t="shared" si="173"/>
        <v>0.99579519204165001</v>
      </c>
      <c r="JY119" s="57">
        <f>JX119*'DEPRECATED - DT-Prelim Calcs'!$C$21/JS$2/'DEPRECATED - DT-Prelim Calcs'!$C$19/'DEPRECATED - DT-Prelim Calcs'!$C$18*3.39*'DEPRECATED - DT-Prelim Calcs'!$C$20</f>
        <v>25.773080821789936</v>
      </c>
      <c r="JZ119" s="46">
        <f t="shared" si="174"/>
        <v>0</v>
      </c>
      <c r="KA119" s="57">
        <f>JY118*'DEPRECATED - DT-Prelim Calcs'!$C$11+KA118</f>
        <v>-475.93816697929651</v>
      </c>
      <c r="KB119" s="57">
        <f>KB118+0.5*JY119*'DEPRECATED - DT-Prelim Calcs'!$C$11^2+KA119*'DEPRECATED - DT-Prelim Calcs'!$C$11</f>
        <v>-245615.04421130585</v>
      </c>
      <c r="KC119" s="57">
        <f>MIN('Drive Train'!$F$35-JW118*'DEPRECATED - DT-Prelim Calcs'!$C$21*'Drive Train'!$F$39,KC118+JW$2)</f>
        <v>9.4</v>
      </c>
      <c r="KD119" s="57">
        <f>'Drive Train'!$F$35-JW119*'DEPRECATED - DT-Prelim Calcs'!$C$21*'Drive Train'!$F$39</f>
        <v>9.4</v>
      </c>
      <c r="KE119" s="1">
        <f>IF(KB119&gt;='Drive Train'!$F$29,1,0)</f>
        <v>0</v>
      </c>
      <c r="KF119" s="57">
        <f>MIN(JV119,'DEPRECATED - DT-Prelim Calcs'!$C$10)*'DEPRECATED - DT-Prelim Calcs'!$C$11*1000/60/60</f>
        <v>103.33333333333333</v>
      </c>
      <c r="KG119" s="63">
        <f>KG118+'DEPRECATED - DT-Prelim Calcs'!$C$11</f>
        <v>460</v>
      </c>
      <c r="KH119" s="2">
        <f>KR119/'Drive Train'!$F$35</f>
        <v>0.74193548387096786</v>
      </c>
      <c r="KI119" s="46">
        <f>KP119*12*60/(PI() * 'Drive Train'!$F$15)/KH$2*KH119</f>
        <v>29531.936349580501</v>
      </c>
      <c r="KJ119" s="2">
        <f>('DEPRECATED - DT-Prelim Calcs'!$C$6*KH119-KI119)/('DEPRECATED - DT-Prelim Calcs'!$C$6*KH119)*'DEPRECATED - DT-Prelim Calcs'!$C$7*KH119</f>
        <v>-11.565024902724442</v>
      </c>
      <c r="KK119" s="57">
        <f>KJ119/'DEPRECATED - DT-Prelim Calcs'!$C$7*('DEPRECATED - DT-Prelim Calcs'!$C$8-'DEPRECATED - DT-Prelim Calcs'!$C$9)+'DEPRECATED - DT-Prelim Calcs'!$C$9</f>
        <v>-612.98161619068287</v>
      </c>
      <c r="KL119" s="57">
        <f t="shared" si="121"/>
        <v>-612.98161619068287</v>
      </c>
      <c r="KM119" s="2">
        <f t="shared" si="175"/>
        <v>-14.479164829281435</v>
      </c>
      <c r="KN119" s="57">
        <f>KM119*'DEPRECATED - DT-Prelim Calcs'!$C$21/KH$2/'DEPRECATED - DT-Prelim Calcs'!$C$19/'DEPRECATED - DT-Prelim Calcs'!$C$18*3.39*'DEPRECATED - DT-Prelim Calcs'!$C$20</f>
        <v>-374.74843056028777</v>
      </c>
      <c r="KO119" s="46">
        <f t="shared" si="176"/>
        <v>1</v>
      </c>
      <c r="KP119" s="57">
        <f>KN118*'DEPRECATED - DT-Prelim Calcs'!$C$11+KP118</f>
        <v>97.259310141163255</v>
      </c>
      <c r="KQ119" s="57">
        <f>KQ118+0.5*KN119*'DEPRECATED - DT-Prelim Calcs'!$C$11^2+KP119*'DEPRECATED - DT-Prelim Calcs'!$C$11</f>
        <v>-221744.67071116331</v>
      </c>
      <c r="KR119" s="57">
        <f>MIN('Drive Train'!$F$35-KL118*'DEPRECATED - DT-Prelim Calcs'!$C$21*'Drive Train'!$F$39,KR118+KL$2)</f>
        <v>9.2000000000000011</v>
      </c>
      <c r="KS119" s="57">
        <f>'Drive Train'!$F$35-KL119*'DEPRECATED - DT-Prelim Calcs'!$C$21*'Drive Train'!$F$39</f>
        <v>49.17889697144097</v>
      </c>
      <c r="KT119" s="1">
        <f>IF(KQ119&gt;='Drive Train'!$F$29,1,0)</f>
        <v>0</v>
      </c>
      <c r="KU119" s="57">
        <f>MIN(KK119,'DEPRECATED - DT-Prelim Calcs'!$C$10)*'DEPRECATED - DT-Prelim Calcs'!$C$11*1000/60/60</f>
        <v>-681.09068465631424</v>
      </c>
      <c r="KV119" s="63">
        <f>KV118+'DEPRECATED - DT-Prelim Calcs'!$C$11</f>
        <v>460</v>
      </c>
      <c r="KW119" s="2">
        <f>LG119/'Drive Train'!$F$35</f>
        <v>0.72580645161290325</v>
      </c>
      <c r="KX119" s="46">
        <f>LE119*12*60/(PI() * 'Drive Train'!$F$15)/KW$2*KW119</f>
        <v>-149718.35666278686</v>
      </c>
      <c r="KY119" s="2">
        <f>('DEPRECATED - DT-Prelim Calcs'!$C$6*KW119-KX119)/('DEPRECATED - DT-Prelim Calcs'!$C$6*KW119)*'DEPRECATED - DT-Prelim Calcs'!$C$7*KW119</f>
        <v>69.445486148258837</v>
      </c>
      <c r="KZ119" s="57">
        <f>KY119/'DEPRECATED - DT-Prelim Calcs'!$C$7*('DEPRECATED - DT-Prelim Calcs'!$C$8-'DEPRECATED - DT-Prelim Calcs'!$C$9)+'DEPRECATED - DT-Prelim Calcs'!$C$9</f>
        <v>3699.7356318761863</v>
      </c>
      <c r="LA119" s="57">
        <f t="shared" si="122"/>
        <v>56.666666666666664</v>
      </c>
      <c r="LB119" s="2">
        <f t="shared" si="177"/>
        <v>0.99579519204165001</v>
      </c>
      <c r="LC119" s="57">
        <f>LB119*'DEPRECATED - DT-Prelim Calcs'!$C$21/KW$2/'DEPRECATED - DT-Prelim Calcs'!$C$19/'DEPRECATED - DT-Prelim Calcs'!$C$18*3.39*'DEPRECATED - DT-Prelim Calcs'!$C$20</f>
        <v>25.773080821789936</v>
      </c>
      <c r="LD119" s="46">
        <f t="shared" si="178"/>
        <v>0</v>
      </c>
      <c r="LE119" s="57">
        <f>LC118*'DEPRECATED - DT-Prelim Calcs'!$C$11+LE118</f>
        <v>-504.03376493658493</v>
      </c>
      <c r="LF119" s="57">
        <f>LF118+0.5*LC119*'DEPRECATED - DT-Prelim Calcs'!$C$11^2+LE119*'DEPRECATED - DT-Prelim Calcs'!$C$11</f>
        <v>-242110.72086972618</v>
      </c>
      <c r="LG119" s="57">
        <f>MIN('Drive Train'!$F$35-LA118*'DEPRECATED - DT-Prelim Calcs'!$C$21*'Drive Train'!$F$39,LG118+LA$2)</f>
        <v>9</v>
      </c>
      <c r="LH119" s="57">
        <f>'Drive Train'!$F$35-LA119*'DEPRECATED - DT-Prelim Calcs'!$C$21*'Drive Train'!$F$39</f>
        <v>9</v>
      </c>
      <c r="LI119" s="1">
        <f>IF(LF119&gt;='Drive Train'!$F$29,1,0)</f>
        <v>0</v>
      </c>
      <c r="LJ119" s="57">
        <f>MIN(KZ119,'DEPRECATED - DT-Prelim Calcs'!$C$10)*'DEPRECATED - DT-Prelim Calcs'!$C$11*1000/60/60</f>
        <v>103.33333333333333</v>
      </c>
      <c r="LK119" s="63">
        <f>LK118+'DEPRECATED - DT-Prelim Calcs'!$C$11</f>
        <v>460</v>
      </c>
      <c r="LL119" s="2">
        <f>LV119/'Drive Train'!$F$35</f>
        <v>0.70967741935483875</v>
      </c>
      <c r="LM119" s="46">
        <f>LT119*12*60/(PI() * 'Drive Train'!$F$15)/LL$2*LL119</f>
        <v>-7027.5570377684444</v>
      </c>
      <c r="LN119" s="2">
        <f>('DEPRECATED - DT-Prelim Calcs'!$C$6*LL119-LM119)/('DEPRECATED - DT-Prelim Calcs'!$C$6*LL119)*'DEPRECATED - DT-Prelim Calcs'!$C$7*LL119</f>
        <v>4.8878858941577228</v>
      </c>
      <c r="LO119" s="57">
        <f>LN119/'DEPRECATED - DT-Prelim Calcs'!$C$7*('DEPRECATED - DT-Prelim Calcs'!$C$8-'DEPRECATED - DT-Prelim Calcs'!$C$9)+'DEPRECATED - DT-Prelim Calcs'!$C$9</f>
        <v>262.91400839022231</v>
      </c>
      <c r="LP119" s="57">
        <f t="shared" si="123"/>
        <v>60</v>
      </c>
      <c r="LQ119" s="2">
        <f t="shared" si="179"/>
        <v>0.99579519204165001</v>
      </c>
      <c r="LR119" s="57">
        <f>LQ119*'DEPRECATED - DT-Prelim Calcs'!$C$21/LL$2/'DEPRECATED - DT-Prelim Calcs'!$C$19/'DEPRECATED - DT-Prelim Calcs'!$C$18*3.39*'DEPRECATED - DT-Prelim Calcs'!$C$20</f>
        <v>25.773080821789936</v>
      </c>
      <c r="LS119" s="46">
        <f t="shared" si="180"/>
        <v>0</v>
      </c>
      <c r="LT119" s="57">
        <f>LR118*'DEPRECATED - DT-Prelim Calcs'!$C$11+LT118</f>
        <v>-24.196290803386063</v>
      </c>
      <c r="LU119" s="57">
        <f>LU118+0.5*LR119*'DEPRECATED - DT-Prelim Calcs'!$C$11^2+LT119*'DEPRECATED - DT-Prelim Calcs'!$C$11</f>
        <v>-221040.82404507167</v>
      </c>
      <c r="LV119" s="57">
        <f>MIN('Drive Train'!$F$35-LP118*'DEPRECATED - DT-Prelim Calcs'!$C$21*'Drive Train'!$F$39,LV118+LP$2)</f>
        <v>8.8000000000000007</v>
      </c>
      <c r="LW119" s="57">
        <f>'Drive Train'!$F$35-LP119*'DEPRECATED - DT-Prelim Calcs'!$C$21*'Drive Train'!$F$39</f>
        <v>8.8000000000000007</v>
      </c>
      <c r="LX119" s="1">
        <f>IF(LU119&gt;='Drive Train'!$F$29,1,0)</f>
        <v>0</v>
      </c>
      <c r="LY119" s="57">
        <f>MIN(LO119,'DEPRECATED - DT-Prelim Calcs'!$C$10)*'DEPRECATED - DT-Prelim Calcs'!$C$11*1000/60/60</f>
        <v>103.33333333333333</v>
      </c>
      <c r="LZ119" s="63">
        <f>LZ118+'DEPRECATED - DT-Prelim Calcs'!$C$11</f>
        <v>460</v>
      </c>
    </row>
    <row r="120" spans="18:338" x14ac:dyDescent="0.2">
      <c r="R120" s="63">
        <f>R119+'DEPRECATED - DT-Prelim Calcs'!$C$11</f>
        <v>464</v>
      </c>
      <c r="S120" s="2">
        <f>AG120/'Drive Train'!$F$35</f>
        <v>0</v>
      </c>
      <c r="T120" s="46">
        <f>AE120*12*60/(PI() * 'Drive Train'!$F$15)/S$2*ABS(S120)</f>
        <v>0</v>
      </c>
      <c r="U120" s="2">
        <f>IF(OR(AD119=1,AND($C$32=Motors!$C$32,'DEPRECATED - DT-Prelim Calcs'!AI119=1)),0,IF(AG120=0,-(V119+$C$9)/($C$8-$C$9)*$C$7,($C$6*S120-T120)/($C$6*S120)*$C$7*S120))</f>
        <v>0</v>
      </c>
      <c r="V120" s="57">
        <f>IF(AND(AD119=1,AI119=1),0,ABS(U120/$C$7*($C$8-$C$9)+$C$9) *'Drive Train'!$AA$49 + V119*(1-'Drive Train'!$AA$49))</f>
        <v>0</v>
      </c>
      <c r="W120" s="57">
        <f t="shared" ref="W120:W128" si="183">MIN(ABS(V120),U$2) * SIGN(V120)</f>
        <v>0</v>
      </c>
      <c r="X120" s="2">
        <f>MAX(MIN(IF(AND(AI119=1,AG120&lt;0),-1,1)*(W120-$C$9)/($C$8-$C$9)*$C$7-$C$29*AE120/T$2 -  AI119*$C$29/2,X$2),MAX(X$4:X119)*-1)</f>
        <v>-0.2458281045106315</v>
      </c>
      <c r="Y120" s="57">
        <f t="shared" si="97"/>
        <v>0</v>
      </c>
      <c r="Z120" s="57">
        <f t="shared" si="98"/>
        <v>0</v>
      </c>
      <c r="AA120" s="57">
        <f t="shared" si="99"/>
        <v>0</v>
      </c>
      <c r="AB120" s="57" t="e">
        <f t="shared" si="100"/>
        <v>#N/A</v>
      </c>
      <c r="AC120" s="46">
        <f t="shared" si="124"/>
        <v>1</v>
      </c>
      <c r="AD120" s="1">
        <f t="shared" si="101"/>
        <v>1</v>
      </c>
      <c r="AE120" s="57">
        <f t="shared" si="102"/>
        <v>0</v>
      </c>
      <c r="AF120" s="57" t="e">
        <f t="shared" si="103"/>
        <v>#N/A</v>
      </c>
      <c r="AG120" s="57">
        <f>IF(AI119=0,MIN('Drive Train'!$F$35-W119*$C$21*'Drive Train'!$F$39,AG119+W$2)-$C$3,IF(AE119-1&lt;=0,0,IF($C$32=Motors!$C$30,MAX(ABS(AG118)*-1,AG119-W$2),MAX(0,MAX(AG$4:AG119)*-1,AG119-W$2))))</f>
        <v>0</v>
      </c>
      <c r="AH120" s="57">
        <f>'Drive Train'!$F$35-ABS(W120)*'DEPRECATED - DT-Prelim Calcs'!$C$21*'Drive Train'!$F$39</f>
        <v>12.4</v>
      </c>
      <c r="AI120" s="1">
        <f>IF(AJ120&gt;='Drive Train'!$F$29,1,0)</f>
        <v>1</v>
      </c>
      <c r="AJ120" s="57">
        <f>AJ119+0.5*Y120*'DEPRECATED - DT-Prelim Calcs'!$C$11^2+AE120*'DEPRECATED - DT-Prelim Calcs'!$C$11</f>
        <v>784.33981740885292</v>
      </c>
      <c r="AK120" s="57">
        <f t="shared" si="181"/>
        <v>0</v>
      </c>
      <c r="AL120" s="63">
        <f>AL119+'DEPRECATED - DT-Prelim Calcs'!$C$11</f>
        <v>464</v>
      </c>
      <c r="AM120" s="2">
        <f>AW120/'Drive Train'!$F$35</f>
        <v>0.90171798760149446</v>
      </c>
      <c r="AN120" s="46">
        <f>AU120*12*60/(PI() * 'Drive Train'!$F$15)/AM$2*AM120</f>
        <v>4074.512971157953</v>
      </c>
      <c r="AO120" s="2">
        <f>('DEPRECATED - DT-Prelim Calcs'!$C$6*AM120-AN120)/('DEPRECATED - DT-Prelim Calcs'!$C$6*AM120)*'DEPRECATED - DT-Prelim Calcs'!$C$7*AM120</f>
        <v>0.33081835002754423</v>
      </c>
      <c r="AP120" s="57">
        <f>AO120/'DEPRECATED - DT-Prelim Calcs'!$C$7*('DEPRECATED - DT-Prelim Calcs'!$C$8-'DEPRECATED - DT-Prelim Calcs'!$C$9)+'DEPRECATED - DT-Prelim Calcs'!$C$9</f>
        <v>20.31161589565723</v>
      </c>
      <c r="AQ120" s="57">
        <f t="shared" si="105"/>
        <v>20.31161589565723</v>
      </c>
      <c r="AR120" s="2">
        <f t="shared" si="125"/>
        <v>-3.2412961203931445E-13</v>
      </c>
      <c r="AS120" s="57">
        <f>AR120*'DEPRECATED - DT-Prelim Calcs'!$C$21/AM$2/'DEPRECATED - DT-Prelim Calcs'!$C$19/'DEPRECATED - DT-Prelim Calcs'!$C$18*3.39*'DEPRECATED - DT-Prelim Calcs'!$C$20</f>
        <v>-2.3489460998452718E-12</v>
      </c>
      <c r="AT120" s="46">
        <f t="shared" si="126"/>
        <v>0</v>
      </c>
      <c r="AU120" s="57">
        <f>AS119*'DEPRECATED - DT-Prelim Calcs'!$C$11+AU119</f>
        <v>39.432321268803953</v>
      </c>
      <c r="AV120" s="57">
        <f>AV119+0.5*AS120*'DEPRECATED - DT-Prelim Calcs'!$C$11^2+AU120*'DEPRECATED - DT-Prelim Calcs'!$C$11</f>
        <v>18251.983504086656</v>
      </c>
      <c r="AW120" s="57">
        <f>MIN('Drive Train'!$F$35-AQ119*'DEPRECATED - DT-Prelim Calcs'!$C$21*'Drive Train'!$F$39,AW119+AQ$2)</f>
        <v>11.181303046258531</v>
      </c>
      <c r="AX120" s="57">
        <f>'Drive Train'!$F$35-AQ120*'DEPRECATED - DT-Prelim Calcs'!$C$21*'Drive Train'!$F$39</f>
        <v>11.181303046260567</v>
      </c>
      <c r="AY120" s="1">
        <f>IF(AV120&gt;='Drive Train'!$F$29,1,0)</f>
        <v>1</v>
      </c>
      <c r="AZ120" s="57">
        <f t="shared" si="127"/>
        <v>22.568462106285811</v>
      </c>
      <c r="BA120" s="63">
        <f>BA119+'DEPRECATED - DT-Prelim Calcs'!$C$11</f>
        <v>464</v>
      </c>
      <c r="BB120" s="2">
        <f>BL120/'Drive Train'!$F$35</f>
        <v>0.55000000000000004</v>
      </c>
      <c r="BC120" s="46">
        <f>BJ120*12*60/(PI() * 'Drive Train'!$F$15)/BB$2*BB120</f>
        <v>5574.3989430733054</v>
      </c>
      <c r="BD120" s="2">
        <f>('DEPRECATED - DT-Prelim Calcs'!$C$6*BB120-BC120)/('DEPRECATED - DT-Prelim Calcs'!$C$6*BB120)*'DEPRECATED - DT-Prelim Calcs'!$C$7*BB120</f>
        <v>-1.1950068391757345</v>
      </c>
      <c r="BE120" s="57">
        <f>BD120/'DEPRECATED - DT-Prelim Calcs'!$C$7*('DEPRECATED - DT-Prelim Calcs'!$C$8-'DEPRECATED - DT-Prelim Calcs'!$C$9)+'DEPRECATED - DT-Prelim Calcs'!$C$9</f>
        <v>-60.917998948650094</v>
      </c>
      <c r="BF120" s="57">
        <f t="shared" si="106"/>
        <v>-60.917998948650094</v>
      </c>
      <c r="BG120" s="2">
        <f t="shared" si="128"/>
        <v>-1.9370342982085189</v>
      </c>
      <c r="BH120" s="57">
        <f>BG120*'DEPRECATED - DT-Prelim Calcs'!$C$21/BB$2/'DEPRECATED - DT-Prelim Calcs'!$C$19/'DEPRECATED - DT-Prelim Calcs'!$C$18*3.39*'DEPRECATED - DT-Prelim Calcs'!$C$20</f>
        <v>-20.276476817891009</v>
      </c>
      <c r="BI120" s="46">
        <f t="shared" si="129"/>
        <v>1</v>
      </c>
      <c r="BJ120" s="57">
        <f>BH119*'DEPRECATED - DT-Prelim Calcs'!$C$11+BJ119</f>
        <v>61.232485201880422</v>
      </c>
      <c r="BK120" s="57">
        <f>BK119+0.5*BH120*'DEPRECATED - DT-Prelim Calcs'!$C$11^2+BJ120*'DEPRECATED - DT-Prelim Calcs'!$C$11</f>
        <v>9629.4197861221801</v>
      </c>
      <c r="BL120" s="57">
        <f>MIN('Drive Train'!$F$35-BF119*'DEPRECATED - DT-Prelim Calcs'!$C$21*'Drive Train'!$F$39,BL119+BF$2)</f>
        <v>6.82</v>
      </c>
      <c r="BM120" s="57">
        <f>'Drive Train'!$F$35-BF120*'DEPRECATED - DT-Prelim Calcs'!$C$21*'Drive Train'!$F$39</f>
        <v>16.055079936919007</v>
      </c>
      <c r="BN120" s="1">
        <f>IF(BK120&gt;='Drive Train'!$F$29,1,0)</f>
        <v>1</v>
      </c>
      <c r="BO120" s="57">
        <f t="shared" si="130"/>
        <v>-67.686665498500105</v>
      </c>
      <c r="BP120" s="63">
        <f>BP119+'DEPRECATED - DT-Prelim Calcs'!$C$11</f>
        <v>464</v>
      </c>
      <c r="BQ120" s="2">
        <f>CA120/'Drive Train'!$F$35</f>
        <v>1.290684929880513</v>
      </c>
      <c r="BR120" s="46">
        <f>BY120*12*60/(PI() * 'Drive Train'!$F$15)/BQ$2*BQ120</f>
        <v>-16578.762254330992</v>
      </c>
      <c r="BS120" s="2">
        <f>('DEPRECATED - DT-Prelim Calcs'!$C$6*BQ120-BR120)/('DEPRECATED - DT-Prelim Calcs'!$C$6*BQ120)*'DEPRECATED - DT-Prelim Calcs'!$C$7*BQ120</f>
        <v>10.606764008017231</v>
      </c>
      <c r="BT120" s="57">
        <f>BS120/'DEPRECATED - DT-Prelim Calcs'!$C$7*('DEPRECATED - DT-Prelim Calcs'!$C$8-'DEPRECATED - DT-Prelim Calcs'!$C$9)+'DEPRECATED - DT-Prelim Calcs'!$C$9</f>
        <v>567.36714615295057</v>
      </c>
      <c r="BU120" s="57">
        <f t="shared" si="107"/>
        <v>93</v>
      </c>
      <c r="BV120" s="2">
        <f t="shared" si="131"/>
        <v>1.8828060353728675</v>
      </c>
      <c r="BW120" s="57">
        <f>BV120*'DEPRECATED - DT-Prelim Calcs'!$C$21/BQ$2/'DEPRECATED - DT-Prelim Calcs'!$C$19/'DEPRECATED - DT-Prelim Calcs'!$C$18*3.39*'DEPRECATED - DT-Prelim Calcs'!$C$20</f>
        <v>25.773080821789936</v>
      </c>
      <c r="BX120" s="46">
        <f t="shared" si="132"/>
        <v>0</v>
      </c>
      <c r="BY120" s="57">
        <f>BW119*'DEPRECATED - DT-Prelim Calcs'!$C$11+BY119</f>
        <v>-59.343454573925712</v>
      </c>
      <c r="BZ120" s="57">
        <f>BZ119+0.5*BW120*'DEPRECATED - DT-Prelim Calcs'!$C$11^2+BY120*'DEPRECATED - DT-Prelim Calcs'!$C$11</f>
        <v>-10436.808809083117</v>
      </c>
      <c r="CA120" s="57">
        <f>MIN('Drive Train'!$F$35-BU119*'DEPRECATED - DT-Prelim Calcs'!$C$21*'Drive Train'!$F$39,CA119+BU$2)</f>
        <v>16.004493130518362</v>
      </c>
      <c r="CB120" s="57">
        <f>'Drive Train'!$F$35-BU120*'DEPRECATED - DT-Prelim Calcs'!$C$21*'Drive Train'!$F$39</f>
        <v>6.82</v>
      </c>
      <c r="CC120" s="1">
        <f>IF(BZ120&gt;='Drive Train'!$F$29,1,0)</f>
        <v>0</v>
      </c>
      <c r="CD120" s="57">
        <f t="shared" si="133"/>
        <v>103.33333333333333</v>
      </c>
      <c r="CE120" s="63">
        <f>CE119+'DEPRECATED - DT-Prelim Calcs'!$C$11</f>
        <v>464</v>
      </c>
      <c r="CF120" s="2">
        <f>CP120/'Drive Train'!$F$35</f>
        <v>0.55000000000000004</v>
      </c>
      <c r="CG120" s="46">
        <f>CN120*12*60/(PI() * 'Drive Train'!$F$15)/CF$2*CF120</f>
        <v>-19848.9781993295</v>
      </c>
      <c r="CH120" s="2">
        <f>('DEPRECATED - DT-Prelim Calcs'!$C$6*CF120-CG120)/('DEPRECATED - DT-Prelim Calcs'!$C$6*CF120)*'DEPRECATED - DT-Prelim Calcs'!$C$7*CF120</f>
        <v>10.300366315269061</v>
      </c>
      <c r="CI120" s="57">
        <f>CH120/'DEPRECATED - DT-Prelim Calcs'!$C$7*('DEPRECATED - DT-Prelim Calcs'!$C$8-'DEPRECATED - DT-Prelim Calcs'!$C$9)+'DEPRECATED - DT-Prelim Calcs'!$C$9</f>
        <v>551.05560093320355</v>
      </c>
      <c r="CJ120" s="57">
        <f t="shared" si="108"/>
        <v>93</v>
      </c>
      <c r="CK120" s="2">
        <f t="shared" si="134"/>
        <v>1.5241763143494644</v>
      </c>
      <c r="CL120" s="57">
        <f>CK120*'DEPRECATED - DT-Prelim Calcs'!$C$21/CF$2/'DEPRECATED - DT-Prelim Calcs'!$C$19/'DEPRECATED - DT-Prelim Calcs'!$C$18*3.39*'DEPRECATED - DT-Prelim Calcs'!$C$20</f>
        <v>25.773080821789936</v>
      </c>
      <c r="CM120" s="46">
        <f t="shared" si="135"/>
        <v>0</v>
      </c>
      <c r="CN120" s="57">
        <f>CL119*'DEPRECATED - DT-Prelim Calcs'!$C$11+CN119</f>
        <v>-134.97273613047082</v>
      </c>
      <c r="CO120" s="57">
        <f>CO119+0.5*CL120*'DEPRECATED - DT-Prelim Calcs'!$C$11^2+CN120*'DEPRECATED - DT-Prelim Calcs'!$C$11</f>
        <v>-39875.628502819265</v>
      </c>
      <c r="CP120" s="57">
        <f>MIN('Drive Train'!$F$35-CJ119*'DEPRECATED - DT-Prelim Calcs'!$C$21*'Drive Train'!$F$39,CP119+CJ$2)</f>
        <v>6.82</v>
      </c>
      <c r="CQ120" s="57">
        <f>'Drive Train'!$F$35-CJ120*'DEPRECATED - DT-Prelim Calcs'!$C$21*'Drive Train'!$F$39</f>
        <v>6.82</v>
      </c>
      <c r="CR120" s="1">
        <f>IF(CO120&gt;='Drive Train'!$F$29,1,0)</f>
        <v>0</v>
      </c>
      <c r="CS120" s="57">
        <f t="shared" si="136"/>
        <v>103.33333333333333</v>
      </c>
      <c r="CT120" s="63">
        <f>CT119+'DEPRECATED - DT-Prelim Calcs'!$C$11</f>
        <v>464</v>
      </c>
      <c r="CU120" s="2">
        <f>DE120/'Drive Train'!$F$35</f>
        <v>0.55000000000000004</v>
      </c>
      <c r="CV120" s="46">
        <f>DC120*12*60/(PI() * 'Drive Train'!$F$15)/CU$2*CU120</f>
        <v>-7263.6983538184868</v>
      </c>
      <c r="CW120" s="2">
        <f>('DEPRECATED - DT-Prelim Calcs'!$C$6*CU120-CV120)/('DEPRECATED - DT-Prelim Calcs'!$C$6*CU120)*'DEPRECATED - DT-Prelim Calcs'!$C$7*CU120</f>
        <v>4.6098364038841568</v>
      </c>
      <c r="CX120" s="57">
        <f>CW120/'DEPRECATED - DT-Prelim Calcs'!$C$7*('DEPRECATED - DT-Prelim Calcs'!$C$8-'DEPRECATED - DT-Prelim Calcs'!$C$9)+'DEPRECATED - DT-Prelim Calcs'!$C$9</f>
        <v>248.11162266321051</v>
      </c>
      <c r="CY120" s="57">
        <f t="shared" si="109"/>
        <v>93</v>
      </c>
      <c r="CZ120" s="2">
        <f t="shared" si="137"/>
        <v>1.2803081040535502</v>
      </c>
      <c r="DA120" s="57">
        <f>CZ120*'DEPRECATED - DT-Prelim Calcs'!$C$21/CU$2/'DEPRECATED - DT-Prelim Calcs'!$C$19/'DEPRECATED - DT-Prelim Calcs'!$C$18*3.39*'DEPRECATED - DT-Prelim Calcs'!$C$20</f>
        <v>25.773080821789936</v>
      </c>
      <c r="DB120" s="46">
        <f t="shared" si="138"/>
        <v>0</v>
      </c>
      <c r="DC120" s="57">
        <f>DA119*'DEPRECATED - DT-Prelim Calcs'!$C$11+DC119</f>
        <v>-41.490147974997157</v>
      </c>
      <c r="DD120" s="57">
        <f>DD119+0.5*DA120*'DEPRECATED - DT-Prelim Calcs'!$C$11^2+DC120*'DEPRECATED - DT-Prelim Calcs'!$C$11</f>
        <v>-80489.026079061223</v>
      </c>
      <c r="DE120" s="57">
        <f>MIN('Drive Train'!$F$35-CY119*'DEPRECATED - DT-Prelim Calcs'!$C$21*'Drive Train'!$F$39,DE119+CY$2)</f>
        <v>6.82</v>
      </c>
      <c r="DF120" s="57">
        <f>'Drive Train'!$F$35-CY120*'DEPRECATED - DT-Prelim Calcs'!$C$21*'Drive Train'!$F$39</f>
        <v>6.82</v>
      </c>
      <c r="DG120" s="1">
        <f>IF(DD120&gt;='Drive Train'!$F$29,1,0)</f>
        <v>0</v>
      </c>
      <c r="DH120" s="57">
        <f t="shared" si="139"/>
        <v>103.33333333333333</v>
      </c>
      <c r="DI120" s="63">
        <f>DI119+'DEPRECATED - DT-Prelim Calcs'!$C$11</f>
        <v>464</v>
      </c>
      <c r="DJ120" s="2">
        <f>DT120/'Drive Train'!$F$35</f>
        <v>0.55000000000000004</v>
      </c>
      <c r="DK120" s="46">
        <f>DR120*12*60/(PI() * 'Drive Train'!$F$15)/DJ$2*DJ120</f>
        <v>-99729.694684097383</v>
      </c>
      <c r="DL120" s="2">
        <f>('DEPRECATED - DT-Prelim Calcs'!$C$6*DJ120-DK120)/('DEPRECATED - DT-Prelim Calcs'!$C$6*DJ120)*'DEPRECATED - DT-Prelim Calcs'!$C$7*DJ120</f>
        <v>46.41903924740614</v>
      </c>
      <c r="DM120" s="57">
        <f>DL120/'DEPRECATED - DT-Prelim Calcs'!$C$7*('DEPRECATED - DT-Prelim Calcs'!$C$8-'DEPRECATED - DT-Prelim Calcs'!$C$9)+'DEPRECATED - DT-Prelim Calcs'!$C$9</f>
        <v>2473.8878570299617</v>
      </c>
      <c r="DN120" s="57">
        <f t="shared" si="110"/>
        <v>93</v>
      </c>
      <c r="DO120" s="2">
        <f t="shared" si="140"/>
        <v>1.1037138828047846</v>
      </c>
      <c r="DP120" s="57">
        <f>DO120*'DEPRECATED - DT-Prelim Calcs'!$C$21/DJ$2/'DEPRECATED - DT-Prelim Calcs'!$C$19/'DEPRECATED - DT-Prelim Calcs'!$C$18*3.39*'DEPRECATED - DT-Prelim Calcs'!$C$20</f>
        <v>25.773080821789936</v>
      </c>
      <c r="DQ120" s="46">
        <f t="shared" si="141"/>
        <v>0</v>
      </c>
      <c r="DR120" s="57">
        <f>DP119*'DEPRECATED - DT-Prelim Calcs'!$C$11+DR119</f>
        <v>-491.08162408199587</v>
      </c>
      <c r="DS120" s="57">
        <f>DS119+0.5*DP120*'DEPRECATED - DT-Prelim Calcs'!$C$11^2+DR120*'DEPRECATED - DT-Prelim Calcs'!$C$11</f>
        <v>-129117.87627973031</v>
      </c>
      <c r="DT120" s="57">
        <f>MIN('Drive Train'!$F$35-DN119*'DEPRECATED - DT-Prelim Calcs'!$C$21*'Drive Train'!$F$39,DT119+DN$2)</f>
        <v>6.82</v>
      </c>
      <c r="DU120" s="57">
        <f>'Drive Train'!$F$35-DN120*'DEPRECATED - DT-Prelim Calcs'!$C$21*'Drive Train'!$F$39</f>
        <v>6.82</v>
      </c>
      <c r="DV120" s="1">
        <f>IF(DS120&gt;='Drive Train'!$F$29,1,0)</f>
        <v>0</v>
      </c>
      <c r="DW120" s="57">
        <f t="shared" si="142"/>
        <v>103.33333333333333</v>
      </c>
      <c r="DX120" s="63">
        <f>DX119+'DEPRECATED - DT-Prelim Calcs'!$C$11</f>
        <v>464</v>
      </c>
      <c r="DY120" s="2">
        <f>EI120/'Drive Train'!$F$35</f>
        <v>1.7103560646169393</v>
      </c>
      <c r="DZ120" s="46">
        <f>EG120*12*60/(PI() * 'Drive Train'!$F$15)/DY$2*DY120</f>
        <v>-279036.73981849622</v>
      </c>
      <c r="EA120" s="2">
        <f>('DEPRECATED - DT-Prelim Calcs'!$C$6*DY120-DZ120)/('DEPRECATED - DT-Prelim Calcs'!$C$6*DY120)*'DEPRECATED - DT-Prelim Calcs'!$C$7*DY120</f>
        <v>130.29054028506565</v>
      </c>
      <c r="EB120" s="57">
        <f>EA120/'DEPRECATED - DT-Prelim Calcs'!$C$7*('DEPRECATED - DT-Prelim Calcs'!$C$8-'DEPRECATED - DT-Prelim Calcs'!$C$9)+'DEPRECATED - DT-Prelim Calcs'!$C$9</f>
        <v>6938.9142400721676</v>
      </c>
      <c r="EC120" s="57">
        <f t="shared" si="111"/>
        <v>93</v>
      </c>
      <c r="ED120" s="2">
        <f t="shared" si="143"/>
        <v>0.96993038185874991</v>
      </c>
      <c r="EE120" s="57">
        <f>ED120*'DEPRECATED - DT-Prelim Calcs'!$C$21/DY$2/'DEPRECATED - DT-Prelim Calcs'!$C$19/'DEPRECATED - DT-Prelim Calcs'!$C$18*3.39*'DEPRECATED - DT-Prelim Calcs'!$C$20</f>
        <v>25.773080821789936</v>
      </c>
      <c r="EF120" s="46">
        <f t="shared" si="144"/>
        <v>0</v>
      </c>
      <c r="EG120" s="57">
        <f>EE119*'DEPRECATED - DT-Prelim Calcs'!$C$11+EG119</f>
        <v>-388.28516560866416</v>
      </c>
      <c r="EH120" s="57">
        <f>EH119+0.5*EE120*'DEPRECATED - DT-Prelim Calcs'!$C$11^2+EG120*'DEPRECATED - DT-Prelim Calcs'!$C$11</f>
        <v>-215249.67742524718</v>
      </c>
      <c r="EI120" s="57">
        <f>MIN('Drive Train'!$F$35-EC119*'DEPRECATED - DT-Prelim Calcs'!$C$21*'Drive Train'!$F$39,EI119+EC$2)</f>
        <v>21.208415201250048</v>
      </c>
      <c r="EJ120" s="57">
        <f>'Drive Train'!$F$35-EC120*'DEPRECATED - DT-Prelim Calcs'!$C$21*'Drive Train'!$F$39</f>
        <v>6.82</v>
      </c>
      <c r="EK120" s="1">
        <f>IF(EH120&gt;='Drive Train'!$F$29,1,0)</f>
        <v>0</v>
      </c>
      <c r="EL120" s="57">
        <f t="shared" si="145"/>
        <v>103.33333333333333</v>
      </c>
      <c r="EM120" s="63">
        <f>EM119+'DEPRECATED - DT-Prelim Calcs'!$C$11</f>
        <v>464</v>
      </c>
      <c r="EN120" s="2">
        <f>EX120/'Drive Train'!$F$35</f>
        <v>0.55000000000000004</v>
      </c>
      <c r="EO120" s="46">
        <f>EV120*12*60/(PI() * 'Drive Train'!$F$15)/EN$2*EN120</f>
        <v>-551.76496902527595</v>
      </c>
      <c r="EP120" s="2">
        <f>('DEPRECATED - DT-Prelim Calcs'!$C$6*EN120-EO120)/('DEPRECATED - DT-Prelim Calcs'!$C$6*EN120)*'DEPRECATED - DT-Prelim Calcs'!$C$7*EN120</f>
        <v>1.5749847233303782</v>
      </c>
      <c r="EQ120" s="57">
        <f>EP120/'DEPRECATED - DT-Prelim Calcs'!$C$7*('DEPRECATED - DT-Prelim Calcs'!$C$8-'DEPRECATED - DT-Prelim Calcs'!$C$9)+'DEPRECATED - DT-Prelim Calcs'!$C$9</f>
        <v>86.546697096799804</v>
      </c>
      <c r="ER120" s="57">
        <f t="shared" si="112"/>
        <v>86.546697096799804</v>
      </c>
      <c r="ES120" s="2">
        <f t="shared" si="146"/>
        <v>0.86507304327942547</v>
      </c>
      <c r="ET120" s="57">
        <f>ES120*'DEPRECATED - DT-Prelim Calcs'!$C$21/EN$2/'DEPRECATED - DT-Prelim Calcs'!$C$19/'DEPRECATED - DT-Prelim Calcs'!$C$18*3.39*'DEPRECATED - DT-Prelim Calcs'!$C$20</f>
        <v>25.773080821789936</v>
      </c>
      <c r="EU120" s="46">
        <f t="shared" si="147"/>
        <v>0</v>
      </c>
      <c r="EV120" s="57">
        <f>ET119*'DEPRECATED - DT-Prelim Calcs'!$C$11+EV119</f>
        <v>-2.1295095493833003</v>
      </c>
      <c r="EW120" s="57">
        <f>EW119+0.5*ET120*'DEPRECATED - DT-Prelim Calcs'!$C$11^2+EV120*'DEPRECATED - DT-Prelim Calcs'!$C$11</f>
        <v>-259498.50846628068</v>
      </c>
      <c r="EX120" s="57">
        <f>MIN('Drive Train'!$F$35-ER119*'DEPRECATED - DT-Prelim Calcs'!$C$21*'Drive Train'!$F$39,EX119+ER$2)</f>
        <v>6.82</v>
      </c>
      <c r="EY120" s="57">
        <f>'Drive Train'!$F$35-ER120*'DEPRECATED - DT-Prelim Calcs'!$C$21*'Drive Train'!$F$39</f>
        <v>7.2071981741920119</v>
      </c>
      <c r="EZ120" s="1">
        <f>IF(EW120&gt;='Drive Train'!$F$29,1,0)</f>
        <v>0</v>
      </c>
      <c r="FA120" s="57">
        <f t="shared" si="148"/>
        <v>96.162996774222009</v>
      </c>
      <c r="FB120" s="63">
        <f>FB119+'DEPRECATED - DT-Prelim Calcs'!$C$11</f>
        <v>464</v>
      </c>
      <c r="FC120" s="2">
        <f>FM120/'Drive Train'!$F$35</f>
        <v>0.55000000000000004</v>
      </c>
      <c r="FD120" s="46">
        <f>FK120*12*60/(PI() * 'Drive Train'!$F$15)/FC$2*FC120</f>
        <v>-49346.903428221354</v>
      </c>
      <c r="FE120" s="2">
        <f>('DEPRECATED - DT-Prelim Calcs'!$C$6*FC120-FD120)/('DEPRECATED - DT-Prelim Calcs'!$C$6*FC120)*'DEPRECATED - DT-Prelim Calcs'!$C$7*FC120</f>
        <v>23.638077347469693</v>
      </c>
      <c r="FF120" s="57">
        <f>FE120/'DEPRECATED - DT-Prelim Calcs'!$C$7*('DEPRECATED - DT-Prelim Calcs'!$C$8-'DEPRECATED - DT-Prelim Calcs'!$C$9)+'DEPRECATED - DT-Prelim Calcs'!$C$9</f>
        <v>1261.1088480001501</v>
      </c>
      <c r="FG120" s="57">
        <f t="shared" si="113"/>
        <v>93</v>
      </c>
      <c r="FH120" s="2">
        <f t="shared" si="149"/>
        <v>0.78067567320338405</v>
      </c>
      <c r="FI120" s="57">
        <f>FH120*'DEPRECATED - DT-Prelim Calcs'!$C$21/FC$2/'DEPRECATED - DT-Prelim Calcs'!$C$19/'DEPRECATED - DT-Prelim Calcs'!$C$18*3.39*'DEPRECATED - DT-Prelim Calcs'!$C$20</f>
        <v>25.773080821789936</v>
      </c>
      <c r="FJ120" s="46">
        <f t="shared" si="150"/>
        <v>0</v>
      </c>
      <c r="FK120" s="57">
        <f>FI119*'DEPRECATED - DT-Prelim Calcs'!$C$11+FK119</f>
        <v>-171.87125198171304</v>
      </c>
      <c r="FL120" s="57">
        <f>FL119+0.5*FI120*'DEPRECATED - DT-Prelim Calcs'!$C$11^2+FK120*'DEPRECATED - DT-Prelim Calcs'!$C$11</f>
        <v>-388598.80105313176</v>
      </c>
      <c r="FM120" s="57">
        <f>MIN('Drive Train'!$F$35-FG119*'DEPRECATED - DT-Prelim Calcs'!$C$21*'Drive Train'!$F$39,FM119+FG$2)</f>
        <v>6.82</v>
      </c>
      <c r="FN120" s="57">
        <f>'Drive Train'!$F$35-FG120*'DEPRECATED - DT-Prelim Calcs'!$C$21*'Drive Train'!$F$39</f>
        <v>6.82</v>
      </c>
      <c r="FO120" s="1">
        <f>IF(FL120&gt;='Drive Train'!$F$29,1,0)</f>
        <v>0</v>
      </c>
      <c r="FP120" s="57">
        <f t="shared" si="151"/>
        <v>103.33333333333333</v>
      </c>
      <c r="FQ120" s="63">
        <f>FQ119+'DEPRECATED - DT-Prelim Calcs'!$C$11</f>
        <v>464</v>
      </c>
      <c r="FR120" s="2">
        <f>GB120/'Drive Train'!$F$35</f>
        <v>0.55000000000000004</v>
      </c>
      <c r="FS120" s="46">
        <f>FZ120*12*60/(PI() * 'Drive Train'!$F$15)/FR$2*FR120</f>
        <v>-78578.90174773935</v>
      </c>
      <c r="FT120" s="2">
        <f>('DEPRECATED - DT-Prelim Calcs'!$C$6*FR120-FS120)/('DEPRECATED - DT-Prelim Calcs'!$C$6*FR120)*'DEPRECATED - DT-Prelim Calcs'!$C$7*FR120</f>
        <v>36.855547506951567</v>
      </c>
      <c r="FU120" s="57">
        <f>FT120/'DEPRECATED - DT-Prelim Calcs'!$C$7*('DEPRECATED - DT-Prelim Calcs'!$C$8-'DEPRECATED - DT-Prelim Calcs'!$C$9)+'DEPRECATED - DT-Prelim Calcs'!$C$9</f>
        <v>1964.7608901003678</v>
      </c>
      <c r="FV120" s="57">
        <f t="shared" si="114"/>
        <v>93</v>
      </c>
      <c r="FW120" s="2">
        <f t="shared" si="152"/>
        <v>0.7112822800297498</v>
      </c>
      <c r="FX120" s="57">
        <f>FW120*'DEPRECATED - DT-Prelim Calcs'!$C$21/FR$2/'DEPRECATED - DT-Prelim Calcs'!$C$19/'DEPRECATED - DT-Prelim Calcs'!$C$18*3.39*'DEPRECATED - DT-Prelim Calcs'!$C$20</f>
        <v>25.773080821789936</v>
      </c>
      <c r="FY120" s="46">
        <f t="shared" si="153"/>
        <v>0</v>
      </c>
      <c r="FZ120" s="57">
        <f>FX119*'DEPRECATED - DT-Prelim Calcs'!$C$11+FZ119</f>
        <v>-249.35646510894139</v>
      </c>
      <c r="GA120" s="57">
        <f>GA119+0.5*FX120*'DEPRECATED - DT-Prelim Calcs'!$C$11^2+FZ120*'DEPRECATED - DT-Prelim Calcs'!$C$11</f>
        <v>-430737.31164013001</v>
      </c>
      <c r="GB120" s="57">
        <f>MIN('Drive Train'!$F$35-FV119*'DEPRECATED - DT-Prelim Calcs'!$C$21*'Drive Train'!$F$39,GB119+FV$2)</f>
        <v>6.82</v>
      </c>
      <c r="GC120" s="57">
        <f>'Drive Train'!$F$35-FV120*'DEPRECATED - DT-Prelim Calcs'!$C$21*'Drive Train'!$F$39</f>
        <v>6.82</v>
      </c>
      <c r="GD120" s="1">
        <f>IF(GA120&gt;='Drive Train'!$F$29,1,0)</f>
        <v>0</v>
      </c>
      <c r="GE120" s="57">
        <f t="shared" si="154"/>
        <v>103.33333333333333</v>
      </c>
      <c r="GF120" s="63">
        <f>GF119+'DEPRECATED - DT-Prelim Calcs'!$C$11</f>
        <v>464</v>
      </c>
      <c r="GG120" s="2">
        <f>GQ120/'Drive Train'!$F$35</f>
        <v>0.85483870967741948</v>
      </c>
      <c r="GH120" s="46">
        <f>GO120*12*60/(PI() * 'Drive Train'!$F$15)/GG$2*GG120</f>
        <v>-33296.046496314186</v>
      </c>
      <c r="GI120" s="2">
        <f>('DEPRECATED - DT-Prelim Calcs'!$C$6*GG120-GH120)/('DEPRECATED - DT-Prelim Calcs'!$C$6*GG120)*'DEPRECATED - DT-Prelim Calcs'!$C$7*GG120</f>
        <v>17.11522171360911</v>
      </c>
      <c r="GJ120" s="57">
        <f>GI120/'DEPRECATED - DT-Prelim Calcs'!$C$7*('DEPRECATED - DT-Prelim Calcs'!$C$8-'DEPRECATED - DT-Prelim Calcs'!$C$9)+'DEPRECATED - DT-Prelim Calcs'!$C$9</f>
        <v>913.85474931786268</v>
      </c>
      <c r="GK120" s="57">
        <f t="shared" si="155"/>
        <v>29.999999999999982</v>
      </c>
      <c r="GL120" s="2">
        <f t="shared" si="156"/>
        <v>0.99579519204165001</v>
      </c>
      <c r="GM120" s="57">
        <f>GL120*'DEPRECATED - DT-Prelim Calcs'!$C$21/GG$2/'DEPRECATED - DT-Prelim Calcs'!$C$19/'DEPRECATED - DT-Prelim Calcs'!$C$18*3.39*'DEPRECATED - DT-Prelim Calcs'!$C$20</f>
        <v>25.773080821789936</v>
      </c>
      <c r="GN120" s="46">
        <f t="shared" si="157"/>
        <v>0</v>
      </c>
      <c r="GO120" s="57">
        <f>GM119*'DEPRECATED - DT-Prelim Calcs'!$C$11+GO119</f>
        <v>-95.173029221844203</v>
      </c>
      <c r="GP120" s="57">
        <f>GP119+0.5*GM120*'DEPRECATED - DT-Prelim Calcs'!$C$11^2+GO120*'DEPRECATED - DT-Prelim Calcs'!$C$11</f>
        <v>-205047.27071694713</v>
      </c>
      <c r="GQ120" s="57">
        <f>MIN('Drive Train'!$F$35-GK119*'DEPRECATED - DT-Prelim Calcs'!$C$21*'Drive Train'!$F$39,GQ119+GK$2)</f>
        <v>10.600000000000001</v>
      </c>
      <c r="GR120" s="57">
        <f>'Drive Train'!$F$35-GK120*'DEPRECATED - DT-Prelim Calcs'!$C$21*'Drive Train'!$F$39</f>
        <v>10.600000000000001</v>
      </c>
      <c r="GS120" s="1">
        <f>IF(GP120&gt;='Drive Train'!$F$29,1,0)</f>
        <v>0</v>
      </c>
      <c r="GT120" s="57">
        <f t="shared" si="158"/>
        <v>33.333333333333314</v>
      </c>
      <c r="GU120" s="63">
        <f>GU119+'DEPRECATED - DT-Prelim Calcs'!$C$11</f>
        <v>464</v>
      </c>
      <c r="GV120" s="2">
        <f>HF120/'Drive Train'!$F$35</f>
        <v>0.83870967741935498</v>
      </c>
      <c r="GW120" s="46">
        <f>HD120*12*60/(PI() * 'Drive Train'!$F$15)/GV$2*GV120</f>
        <v>-46772.21597936457</v>
      </c>
      <c r="GX120" s="2">
        <f>('DEPRECATED - DT-Prelim Calcs'!$C$6*GV120-GW120)/('DEPRECATED - DT-Prelim Calcs'!$C$6*GV120)*'DEPRECATED - DT-Prelim Calcs'!$C$7*GV120</f>
        <v>23.16970317628958</v>
      </c>
      <c r="GY120" s="57">
        <f>GX120/'DEPRECATED - DT-Prelim Calcs'!$C$7*('DEPRECATED - DT-Prelim Calcs'!$C$8-'DEPRECATED - DT-Prelim Calcs'!$C$9)+'DEPRECATED - DT-Prelim Calcs'!$C$9</f>
        <v>1236.1742396340055</v>
      </c>
      <c r="GZ120" s="57">
        <f t="shared" si="115"/>
        <v>33.333333333333314</v>
      </c>
      <c r="HA120" s="2">
        <f t="shared" si="159"/>
        <v>0.99579519204165001</v>
      </c>
      <c r="HB120" s="57">
        <f>HA120*'DEPRECATED - DT-Prelim Calcs'!$C$21/GV$2/'DEPRECATED - DT-Prelim Calcs'!$C$19/'DEPRECATED - DT-Prelim Calcs'!$C$18*3.39*'DEPRECATED - DT-Prelim Calcs'!$C$20</f>
        <v>25.773080821789936</v>
      </c>
      <c r="HC120" s="46">
        <f t="shared" si="160"/>
        <v>0</v>
      </c>
      <c r="HD120" s="57">
        <f>HB119*'DEPRECATED - DT-Prelim Calcs'!$C$11+HD119</f>
        <v>-136.26417638673695</v>
      </c>
      <c r="HE120" s="57">
        <f>HE119+0.5*HB120*'DEPRECATED - DT-Prelim Calcs'!$C$11^2+HD120*'DEPRECATED - DT-Prelim Calcs'!$C$11</f>
        <v>-205747.40601001302</v>
      </c>
      <c r="HF120" s="57">
        <f>MIN('Drive Train'!$F$35-GZ119*'DEPRECATED - DT-Prelim Calcs'!$C$21*'Drive Train'!$F$39,HF119+GZ$2)</f>
        <v>10.400000000000002</v>
      </c>
      <c r="HG120" s="57">
        <f>'Drive Train'!$F$35-GZ120*'DEPRECATED - DT-Prelim Calcs'!$C$21*'Drive Train'!$F$39</f>
        <v>10.400000000000002</v>
      </c>
      <c r="HH120" s="1">
        <f>IF(HE120&gt;='Drive Train'!$F$29,1,0)</f>
        <v>0</v>
      </c>
      <c r="HI120" s="57">
        <f t="shared" si="161"/>
        <v>37.037037037037017</v>
      </c>
      <c r="HJ120" s="63">
        <f>HJ119+'DEPRECATED - DT-Prelim Calcs'!$C$11</f>
        <v>464</v>
      </c>
      <c r="HK120" s="2">
        <f>HU120/'Drive Train'!$F$35</f>
        <v>2.0956168722113033</v>
      </c>
      <c r="HL120" s="46">
        <f>HS120*12*60/(PI() * 'Drive Train'!$F$15)/HK$2*HK120</f>
        <v>-456597.34057683119</v>
      </c>
      <c r="HM120" s="2">
        <f>('DEPRECATED - DT-Prelim Calcs'!$C$6*HK120-HL120)/('DEPRECATED - DT-Prelim Calcs'!$C$6*HK120)*'DEPRECATED - DT-Prelim Calcs'!$C$7*HK120</f>
        <v>211.50439365830755</v>
      </c>
      <c r="HN120" s="57">
        <f>HM120/'DEPRECATED - DT-Prelim Calcs'!$C$7*('DEPRECATED - DT-Prelim Calcs'!$C$8-'DEPRECATED - DT-Prelim Calcs'!$C$9)+'DEPRECATED - DT-Prelim Calcs'!$C$9</f>
        <v>11262.456724631063</v>
      </c>
      <c r="HO120" s="57">
        <f t="shared" si="116"/>
        <v>36.66666666666665</v>
      </c>
      <c r="HP120" s="2">
        <f t="shared" si="162"/>
        <v>0.99579519204165001</v>
      </c>
      <c r="HQ120" s="57">
        <f>HP120*'DEPRECATED - DT-Prelim Calcs'!$C$21/HK$2/'DEPRECATED - DT-Prelim Calcs'!$C$19/'DEPRECATED - DT-Prelim Calcs'!$C$18*3.39*'DEPRECATED - DT-Prelim Calcs'!$C$20</f>
        <v>25.773080821789936</v>
      </c>
      <c r="HR120" s="46">
        <f t="shared" si="163"/>
        <v>0</v>
      </c>
      <c r="HS120" s="57">
        <f>HQ119*'DEPRECATED - DT-Prelim Calcs'!$C$11+HS119</f>
        <v>-532.38632864742954</v>
      </c>
      <c r="HT120" s="57">
        <f>HT119+0.5*HQ120*'DEPRECATED - DT-Prelim Calcs'!$C$11^2+HS120*'DEPRECATED - DT-Prelim Calcs'!$C$11</f>
        <v>-200334.78128312068</v>
      </c>
      <c r="HU120" s="57">
        <f>MIN('Drive Train'!$F$35-HO119*'DEPRECATED - DT-Prelim Calcs'!$C$21*'Drive Train'!$F$39,HU119+HO$2)</f>
        <v>25.985649215420164</v>
      </c>
      <c r="HV120" s="57">
        <f>'Drive Train'!$F$35-HO120*'DEPRECATED - DT-Prelim Calcs'!$C$21*'Drive Train'!$F$39</f>
        <v>10.200000000000001</v>
      </c>
      <c r="HW120" s="1">
        <f>IF(HT120&gt;='Drive Train'!$F$29,1,0)</f>
        <v>0</v>
      </c>
      <c r="HX120" s="57">
        <f t="shared" si="164"/>
        <v>40.740740740740726</v>
      </c>
      <c r="HY120" s="63">
        <f>HY119+'DEPRECATED - DT-Prelim Calcs'!$C$11</f>
        <v>464</v>
      </c>
      <c r="HZ120" s="2">
        <f>IJ120/'Drive Train'!$F$35</f>
        <v>0.80645161290322598</v>
      </c>
      <c r="IA120" s="46">
        <f>IH120*12*60/(PI() * 'Drive Train'!$F$15)/HZ$2*HZ120</f>
        <v>-256635.65363998225</v>
      </c>
      <c r="IB120" s="2">
        <f>('DEPRECATED - DT-Prelim Calcs'!$C$6*HZ120-IA120)/('DEPRECATED - DT-Prelim Calcs'!$C$6*HZ120)*'DEPRECATED - DT-Prelim Calcs'!$C$7*HZ120</f>
        <v>117.98330922618821</v>
      </c>
      <c r="IC120" s="57">
        <f>IB120/'DEPRECATED - DT-Prelim Calcs'!$C$7*('DEPRECATED - DT-Prelim Calcs'!$C$8-'DEPRECATED - DT-Prelim Calcs'!$C$9)+'DEPRECATED - DT-Prelim Calcs'!$C$9</f>
        <v>6283.7201550705176</v>
      </c>
      <c r="ID120" s="57">
        <f t="shared" si="117"/>
        <v>39.999999999999986</v>
      </c>
      <c r="IE120" s="2">
        <f t="shared" si="165"/>
        <v>0.99579519204165001</v>
      </c>
      <c r="IF120" s="57">
        <f>IE120*'DEPRECATED - DT-Prelim Calcs'!$C$21/HZ$2/'DEPRECATED - DT-Prelim Calcs'!$C$19/'DEPRECATED - DT-Prelim Calcs'!$C$18*3.39*'DEPRECATED - DT-Prelim Calcs'!$C$20</f>
        <v>25.773080821789936</v>
      </c>
      <c r="IG120" s="46">
        <f t="shared" si="166"/>
        <v>0</v>
      </c>
      <c r="IH120" s="57">
        <f>IF119*'DEPRECATED - DT-Prelim Calcs'!$C$11+IH119</f>
        <v>-777.57820646681978</v>
      </c>
      <c r="II120" s="57">
        <f>II119+0.5*IF120*'DEPRECATED - DT-Prelim Calcs'!$C$11^2+IH120*'DEPRECATED - DT-Prelim Calcs'!$C$11</f>
        <v>-198747.56554064417</v>
      </c>
      <c r="IJ120" s="57">
        <f>MIN('Drive Train'!$F$35-ID119*'DEPRECATED - DT-Prelim Calcs'!$C$21*'Drive Train'!$F$39,IJ119+ID$2)</f>
        <v>10.000000000000002</v>
      </c>
      <c r="IK120" s="57">
        <f>'Drive Train'!$F$35-ID120*'DEPRECATED - DT-Prelim Calcs'!$C$21*'Drive Train'!$F$39</f>
        <v>10.000000000000002</v>
      </c>
      <c r="IL120" s="1">
        <f>IF(II120&gt;='Drive Train'!$F$29,1,0)</f>
        <v>0</v>
      </c>
      <c r="IM120" s="57">
        <f t="shared" si="167"/>
        <v>44.444444444444429</v>
      </c>
      <c r="IN120" s="63">
        <f>IN119+'DEPRECATED - DT-Prelim Calcs'!$C$11</f>
        <v>464</v>
      </c>
      <c r="IO120" s="2">
        <f>IY120/'Drive Train'!$F$35</f>
        <v>0.79032258064516137</v>
      </c>
      <c r="IP120" s="46">
        <f>IW120*12*60/(PI() * 'Drive Train'!$F$15)/IO$2*IO120</f>
        <v>-336871.55621008086</v>
      </c>
      <c r="IQ120" s="2">
        <f>('DEPRECATED - DT-Prelim Calcs'!$C$6*IO120-IP120)/('DEPRECATED - DT-Prelim Calcs'!$C$6*IO120)*'DEPRECATED - DT-Prelim Calcs'!$C$7*IO120</f>
        <v>154.22371127794676</v>
      </c>
      <c r="IR120" s="57">
        <f>IQ120/'DEPRECATED - DT-Prelim Calcs'!$C$7*('DEPRECATED - DT-Prelim Calcs'!$C$8-'DEPRECATED - DT-Prelim Calcs'!$C$9)+'DEPRECATED - DT-Prelim Calcs'!$C$9</f>
        <v>8213.0328452118556</v>
      </c>
      <c r="IS120" s="57">
        <f t="shared" si="118"/>
        <v>43.333333333333321</v>
      </c>
      <c r="IT120" s="2">
        <f t="shared" si="168"/>
        <v>0.99579519204165001</v>
      </c>
      <c r="IU120" s="57">
        <f>IT120*'DEPRECATED - DT-Prelim Calcs'!$C$21/IO$2/'DEPRECATED - DT-Prelim Calcs'!$C$19/'DEPRECATED - DT-Prelim Calcs'!$C$18*3.39*'DEPRECATED - DT-Prelim Calcs'!$C$20</f>
        <v>25.773080821789936</v>
      </c>
      <c r="IV120" s="46">
        <f t="shared" si="169"/>
        <v>0</v>
      </c>
      <c r="IW120" s="57">
        <f>IU119*'DEPRECATED - DT-Prelim Calcs'!$C$11+IW119</f>
        <v>-1041.5145838724281</v>
      </c>
      <c r="IX120" s="57">
        <f>IX119+0.5*IU120*'DEPRECATED - DT-Prelim Calcs'!$C$11^2+IW120*'DEPRECATED - DT-Prelim Calcs'!$C$11</f>
        <v>-212163.56485488699</v>
      </c>
      <c r="IY120" s="57">
        <f>MIN('Drive Train'!$F$35-IS119*'DEPRECATED - DT-Prelim Calcs'!$C$21*'Drive Train'!$F$39,IY119+IS$2)</f>
        <v>9.8000000000000007</v>
      </c>
      <c r="IZ120" s="57">
        <f>'Drive Train'!$F$35-IS120*'DEPRECATED - DT-Prelim Calcs'!$C$21*'Drive Train'!$F$39</f>
        <v>9.8000000000000007</v>
      </c>
      <c r="JA120" s="1">
        <f>IF(IX120&gt;='Drive Train'!$F$29,1,0)</f>
        <v>0</v>
      </c>
      <c r="JB120" s="57">
        <f t="shared" si="170"/>
        <v>48.148148148148138</v>
      </c>
      <c r="JC120" s="63">
        <f>JC119+'DEPRECATED - DT-Prelim Calcs'!$C$11</f>
        <v>464</v>
      </c>
      <c r="JD120" s="2">
        <f>JN120/'Drive Train'!$F$35</f>
        <v>0.77419354838709686</v>
      </c>
      <c r="JE120" s="46">
        <f>JL120*12*60/(PI() * 'Drive Train'!$F$15)/JD$2*JD120</f>
        <v>5023.1966873547372</v>
      </c>
      <c r="JF120" s="2">
        <f>('DEPRECATED - DT-Prelim Calcs'!$C$6*JD120-JE120)/('DEPRECATED - DT-Prelim Calcs'!$C$6*JD120)*'DEPRECATED - DT-Prelim Calcs'!$C$7*JD120</f>
        <v>-0.40547009932985767</v>
      </c>
      <c r="JG120" s="57">
        <f>JF120/'DEPRECATED - DT-Prelim Calcs'!$C$7*('DEPRECATED - DT-Prelim Calcs'!$C$8-'DEPRECATED - DT-Prelim Calcs'!$C$9)+'DEPRECATED - DT-Prelim Calcs'!$C$9</f>
        <v>-18.885814831543879</v>
      </c>
      <c r="JH120" s="57">
        <f t="shared" si="119"/>
        <v>-18.885814831543879</v>
      </c>
      <c r="JI120" s="2">
        <f t="shared" si="171"/>
        <v>-0.88049377455086342</v>
      </c>
      <c r="JJ120" s="57">
        <f>JI120*'DEPRECATED - DT-Prelim Calcs'!$C$21/JD$2/'DEPRECATED - DT-Prelim Calcs'!$C$19/'DEPRECATED - DT-Prelim Calcs'!$C$18*3.39*'DEPRECATED - DT-Prelim Calcs'!$C$20</f>
        <v>-22.788859994448668</v>
      </c>
      <c r="JK120" s="46">
        <f t="shared" si="172"/>
        <v>1</v>
      </c>
      <c r="JL120" s="57">
        <f>JJ119*'DEPRECATED - DT-Prelim Calcs'!$C$11+JL119</f>
        <v>15.853897244838237</v>
      </c>
      <c r="JM120" s="57">
        <f>JM119+0.5*JJ120*'DEPRECATED - DT-Prelim Calcs'!$C$11^2+JL120*'DEPRECATED - DT-Prelim Calcs'!$C$11</f>
        <v>-245047.45900618078</v>
      </c>
      <c r="JN120" s="57">
        <f>MIN('Drive Train'!$F$35-JH119*'DEPRECATED - DT-Prelim Calcs'!$C$21*'Drive Train'!$F$39,JN119+JH$2)</f>
        <v>9.6000000000000014</v>
      </c>
      <c r="JO120" s="57">
        <f>'Drive Train'!$F$35-JH120*'DEPRECATED - DT-Prelim Calcs'!$C$21*'Drive Train'!$F$39</f>
        <v>13.533148889892633</v>
      </c>
      <c r="JP120" s="1">
        <f>IF(JM120&gt;='Drive Train'!$F$29,1,0)</f>
        <v>0</v>
      </c>
      <c r="JQ120" s="57">
        <f>MIN(JG120,'DEPRECATED - DT-Prelim Calcs'!$C$10)*'DEPRECATED - DT-Prelim Calcs'!$C$11*1000/60/60</f>
        <v>-20.984238701715419</v>
      </c>
      <c r="JR120" s="63">
        <f>JR119+'DEPRECATED - DT-Prelim Calcs'!$C$11</f>
        <v>464</v>
      </c>
      <c r="JS120" s="2">
        <f>KC120/'Drive Train'!$F$35</f>
        <v>0.75806451612903225</v>
      </c>
      <c r="JT120" s="46">
        <f>KA120*12*60/(PI() * 'Drive Train'!$F$15)/JS$2*JS120</f>
        <v>-115672.48650576379</v>
      </c>
      <c r="JU120" s="2">
        <f>('DEPRECATED - DT-Prelim Calcs'!$C$6*JS120-JT120)/('DEPRECATED - DT-Prelim Calcs'!$C$6*JS120)*'DEPRECATED - DT-Prelim Calcs'!$C$7*JS120</f>
        <v>54.129129194732265</v>
      </c>
      <c r="JV120" s="57">
        <f>JU120/'DEPRECATED - DT-Prelim Calcs'!$C$7*('DEPRECATED - DT-Prelim Calcs'!$C$8-'DEPRECATED - DT-Prelim Calcs'!$C$9)+'DEPRECATED - DT-Prelim Calcs'!$C$9</f>
        <v>2884.3461724830495</v>
      </c>
      <c r="JW120" s="57">
        <f t="shared" si="120"/>
        <v>49.999999999999993</v>
      </c>
      <c r="JX120" s="2">
        <f t="shared" si="173"/>
        <v>0.99579519204165001</v>
      </c>
      <c r="JY120" s="57">
        <f>JX120*'DEPRECATED - DT-Prelim Calcs'!$C$21/JS$2/'DEPRECATED - DT-Prelim Calcs'!$C$19/'DEPRECATED - DT-Prelim Calcs'!$C$18*3.39*'DEPRECATED - DT-Prelim Calcs'!$C$20</f>
        <v>25.773080821789936</v>
      </c>
      <c r="JZ120" s="46">
        <f t="shared" si="174"/>
        <v>0</v>
      </c>
      <c r="KA120" s="57">
        <f>JY119*'DEPRECATED - DT-Prelim Calcs'!$C$11+KA119</f>
        <v>-372.84584369213678</v>
      </c>
      <c r="KB120" s="57">
        <f>KB119+0.5*JY120*'DEPRECATED - DT-Prelim Calcs'!$C$11^2+KA120*'DEPRECATED - DT-Prelim Calcs'!$C$11</f>
        <v>-246900.24293950008</v>
      </c>
      <c r="KC120" s="57">
        <f>MIN('Drive Train'!$F$35-JW119*'DEPRECATED - DT-Prelim Calcs'!$C$21*'Drive Train'!$F$39,KC119+JW$2)</f>
        <v>9.4</v>
      </c>
      <c r="KD120" s="57">
        <f>'Drive Train'!$F$35-JW120*'DEPRECATED - DT-Prelim Calcs'!$C$21*'Drive Train'!$F$39</f>
        <v>9.4</v>
      </c>
      <c r="KE120" s="1">
        <f>IF(KB120&gt;='Drive Train'!$F$29,1,0)</f>
        <v>0</v>
      </c>
      <c r="KF120" s="57">
        <f>MIN(JV120,'DEPRECATED - DT-Prelim Calcs'!$C$10)*'DEPRECATED - DT-Prelim Calcs'!$C$11*1000/60/60</f>
        <v>103.33333333333333</v>
      </c>
      <c r="KG120" s="63">
        <f>KG119+'DEPRECATED - DT-Prelim Calcs'!$C$11</f>
        <v>464</v>
      </c>
      <c r="KH120" s="2">
        <f>KR120/'Drive Train'!$F$35</f>
        <v>3.9660400783420138</v>
      </c>
      <c r="KI120" s="46">
        <f>KP120*12*60/(PI() * 'Drive Train'!$F$15)/KH$2*KH120</f>
        <v>-2275188.7445662948</v>
      </c>
      <c r="KJ120" s="2">
        <f>('DEPRECATED - DT-Prelim Calcs'!$C$6*KH120-KI120)/('DEPRECATED - DT-Prelim Calcs'!$C$6*KH120)*'DEPRECATED - DT-Prelim Calcs'!$C$7*KH120</f>
        <v>1038.3020354639957</v>
      </c>
      <c r="KK120" s="57">
        <f>KJ120/'DEPRECATED - DT-Prelim Calcs'!$C$7*('DEPRECATED - DT-Prelim Calcs'!$C$8-'DEPRECATED - DT-Prelim Calcs'!$C$9)+'DEPRECATED - DT-Prelim Calcs'!$C$9</f>
        <v>55278.28139005421</v>
      </c>
      <c r="KL120" s="57">
        <f t="shared" si="121"/>
        <v>53.333333333333329</v>
      </c>
      <c r="KM120" s="2">
        <f t="shared" si="175"/>
        <v>0.99579519204165001</v>
      </c>
      <c r="KN120" s="57">
        <f>KM120*'DEPRECATED - DT-Prelim Calcs'!$C$21/KH$2/'DEPRECATED - DT-Prelim Calcs'!$C$19/'DEPRECATED - DT-Prelim Calcs'!$C$18*3.39*'DEPRECATED - DT-Prelim Calcs'!$C$20</f>
        <v>25.773080821789936</v>
      </c>
      <c r="KO120" s="46">
        <f t="shared" si="176"/>
        <v>0</v>
      </c>
      <c r="KP120" s="57">
        <f>KN119*'DEPRECATED - DT-Prelim Calcs'!$C$11+KP119</f>
        <v>-1401.7344120999878</v>
      </c>
      <c r="KQ120" s="57">
        <f>KQ119+0.5*KN120*'DEPRECATED - DT-Prelim Calcs'!$C$11^2+KP120*'DEPRECATED - DT-Prelim Calcs'!$C$11</f>
        <v>-227145.42371298897</v>
      </c>
      <c r="KR120" s="57">
        <f>MIN('Drive Train'!$F$35-KL119*'DEPRECATED - DT-Prelim Calcs'!$C$21*'Drive Train'!$F$39,KR119+KL$2)</f>
        <v>49.17889697144097</v>
      </c>
      <c r="KS120" s="57">
        <f>'Drive Train'!$F$35-KL120*'DEPRECATED - DT-Prelim Calcs'!$C$21*'Drive Train'!$F$39</f>
        <v>9.2000000000000011</v>
      </c>
      <c r="KT120" s="1">
        <f>IF(KQ120&gt;='Drive Train'!$F$29,1,0)</f>
        <v>0</v>
      </c>
      <c r="KU120" s="57">
        <f>MIN(KK120,'DEPRECATED - DT-Prelim Calcs'!$C$10)*'DEPRECATED - DT-Prelim Calcs'!$C$11*1000/60/60</f>
        <v>103.33333333333333</v>
      </c>
      <c r="KV120" s="63">
        <f>KV119+'DEPRECATED - DT-Prelim Calcs'!$C$11</f>
        <v>464</v>
      </c>
      <c r="KW120" s="2">
        <f>LG120/'Drive Train'!$F$35</f>
        <v>0.72580645161290325</v>
      </c>
      <c r="KX120" s="46">
        <f>LE120*12*60/(PI() * 'Drive Train'!$F$15)/KW$2*KW120</f>
        <v>-119095.77877052159</v>
      </c>
      <c r="KY120" s="2">
        <f>('DEPRECATED - DT-Prelim Calcs'!$C$6*KW120-KX120)/('DEPRECATED - DT-Prelim Calcs'!$C$6*KW120)*'DEPRECATED - DT-Prelim Calcs'!$C$7*KW120</f>
        <v>55.599254868641701</v>
      </c>
      <c r="KZ120" s="57">
        <f>KY120/'DEPRECATED - DT-Prelim Calcs'!$C$7*('DEPRECATED - DT-Prelim Calcs'!$C$8-'DEPRECATED - DT-Prelim Calcs'!$C$9)+'DEPRECATED - DT-Prelim Calcs'!$C$9</f>
        <v>2962.6105392725021</v>
      </c>
      <c r="LA120" s="57">
        <f t="shared" si="122"/>
        <v>56.666666666666664</v>
      </c>
      <c r="LB120" s="2">
        <f t="shared" si="177"/>
        <v>0.99579519204165001</v>
      </c>
      <c r="LC120" s="57">
        <f>LB120*'DEPRECATED - DT-Prelim Calcs'!$C$21/KW$2/'DEPRECATED - DT-Prelim Calcs'!$C$19/'DEPRECATED - DT-Prelim Calcs'!$C$18*3.39*'DEPRECATED - DT-Prelim Calcs'!$C$20</f>
        <v>25.773080821789936</v>
      </c>
      <c r="LD120" s="46">
        <f t="shared" si="178"/>
        <v>0</v>
      </c>
      <c r="LE120" s="57">
        <f>LC119*'DEPRECATED - DT-Prelim Calcs'!$C$11+LE119</f>
        <v>-400.9414416494252</v>
      </c>
      <c r="LF120" s="57">
        <f>LF119+0.5*LC120*'DEPRECATED - DT-Prelim Calcs'!$C$11^2+LE120*'DEPRECATED - DT-Prelim Calcs'!$C$11</f>
        <v>-243508.30198974957</v>
      </c>
      <c r="LG120" s="57">
        <f>MIN('Drive Train'!$F$35-LA119*'DEPRECATED - DT-Prelim Calcs'!$C$21*'Drive Train'!$F$39,LG119+LA$2)</f>
        <v>9</v>
      </c>
      <c r="LH120" s="57">
        <f>'Drive Train'!$F$35-LA120*'DEPRECATED - DT-Prelim Calcs'!$C$21*'Drive Train'!$F$39</f>
        <v>9</v>
      </c>
      <c r="LI120" s="1">
        <f>IF(LF120&gt;='Drive Train'!$F$29,1,0)</f>
        <v>0</v>
      </c>
      <c r="LJ120" s="57">
        <f>MIN(KZ120,'DEPRECATED - DT-Prelim Calcs'!$C$10)*'DEPRECATED - DT-Prelim Calcs'!$C$11*1000/60/60</f>
        <v>103.33333333333333</v>
      </c>
      <c r="LK120" s="63">
        <f>LK119+'DEPRECATED - DT-Prelim Calcs'!$C$11</f>
        <v>464</v>
      </c>
      <c r="LL120" s="2">
        <f>LV120/'Drive Train'!$F$35</f>
        <v>0.70967741935483875</v>
      </c>
      <c r="LM120" s="46">
        <f>LT120*12*60/(PI() * 'Drive Train'!$F$15)/LL$2*LL120</f>
        <v>22914.519123557628</v>
      </c>
      <c r="LN120" s="2">
        <f>('DEPRECATED - DT-Prelim Calcs'!$C$6*LL120-LM120)/('DEPRECATED - DT-Prelim Calcs'!$C$6*LL120)*'DEPRECATED - DT-Prelim Calcs'!$C$7*LL120</f>
        <v>-8.6506513570234844</v>
      </c>
      <c r="LO120" s="57">
        <f>LN120/'DEPRECATED - DT-Prelim Calcs'!$C$7*('DEPRECATED - DT-Prelim Calcs'!$C$8-'DEPRECATED - DT-Prelim Calcs'!$C$9)+'DEPRECATED - DT-Prelim Calcs'!$C$9</f>
        <v>-457.83052660004694</v>
      </c>
      <c r="LP120" s="57">
        <f t="shared" si="123"/>
        <v>-457.83052660004694</v>
      </c>
      <c r="LQ120" s="2">
        <f t="shared" si="179"/>
        <v>-11.014580095302652</v>
      </c>
      <c r="LR120" s="57">
        <f>LQ120*'DEPRECATED - DT-Prelim Calcs'!$C$21/LL$2/'DEPRECATED - DT-Prelim Calcs'!$C$19/'DEPRECATED - DT-Prelim Calcs'!$C$18*3.39*'DEPRECATED - DT-Prelim Calcs'!$C$20</f>
        <v>-285.07836278289687</v>
      </c>
      <c r="LS120" s="46">
        <f t="shared" si="180"/>
        <v>1</v>
      </c>
      <c r="LT120" s="57">
        <f>LR119*'DEPRECATED - DT-Prelim Calcs'!$C$11+LT119</f>
        <v>78.896032483773681</v>
      </c>
      <c r="LU120" s="57">
        <f>LU119+0.5*LR120*'DEPRECATED - DT-Prelim Calcs'!$C$11^2+LT120*'DEPRECATED - DT-Prelim Calcs'!$C$11</f>
        <v>-223005.86681739974</v>
      </c>
      <c r="LV120" s="57">
        <f>MIN('Drive Train'!$F$35-LP119*'DEPRECATED - DT-Prelim Calcs'!$C$21*'Drive Train'!$F$39,LV119+LP$2)</f>
        <v>8.8000000000000007</v>
      </c>
      <c r="LW120" s="57">
        <f>'Drive Train'!$F$35-LP120*'DEPRECATED - DT-Prelim Calcs'!$C$21*'Drive Train'!$F$39</f>
        <v>39.869831596002818</v>
      </c>
      <c r="LX120" s="1">
        <f>IF(LU120&gt;='Drive Train'!$F$29,1,0)</f>
        <v>0</v>
      </c>
      <c r="LY120" s="57">
        <f>MIN(LO120,'DEPRECATED - DT-Prelim Calcs'!$C$10)*'DEPRECATED - DT-Prelim Calcs'!$C$11*1000/60/60</f>
        <v>-508.70058511116332</v>
      </c>
      <c r="LZ120" s="63">
        <f>LZ119+'DEPRECATED - DT-Prelim Calcs'!$C$11</f>
        <v>464</v>
      </c>
    </row>
    <row r="121" spans="18:338" x14ac:dyDescent="0.2">
      <c r="R121" s="63">
        <f>R120+'DEPRECATED - DT-Prelim Calcs'!$C$11</f>
        <v>468</v>
      </c>
      <c r="S121" s="2">
        <f>AG121/'Drive Train'!$F$35</f>
        <v>0</v>
      </c>
      <c r="T121" s="46">
        <f>AE121*12*60/(PI() * 'Drive Train'!$F$15)/S$2*ABS(S121)</f>
        <v>0</v>
      </c>
      <c r="U121" s="2">
        <f>IF(OR(AD120=1,AND($C$32=Motors!$C$32,'DEPRECATED - DT-Prelim Calcs'!AI120=1)),0,IF(AG121=0,-(V120+$C$9)/($C$8-$C$9)*$C$7,($C$6*S121-T121)/($C$6*S121)*$C$7*S121))</f>
        <v>0</v>
      </c>
      <c r="V121" s="57">
        <f>IF(AND(AD120=1,AI120=1),0,ABS(U121/$C$7*($C$8-$C$9)+$C$9) *'Drive Train'!$AA$49 + V120*(1-'Drive Train'!$AA$49))</f>
        <v>0</v>
      </c>
      <c r="W121" s="57">
        <f t="shared" si="183"/>
        <v>0</v>
      </c>
      <c r="X121" s="2">
        <f>MAX(MIN(IF(AND(AI120=1,AG121&lt;0),-1,1)*(W121-$C$9)/($C$8-$C$9)*$C$7-$C$29*AE121/T$2 -  AI120*$C$29/2,X$2),MAX(X$4:X120)*-1)</f>
        <v>-0.2458281045106315</v>
      </c>
      <c r="Y121" s="57">
        <f t="shared" si="97"/>
        <v>0</v>
      </c>
      <c r="Z121" s="57">
        <f t="shared" si="98"/>
        <v>0</v>
      </c>
      <c r="AA121" s="57">
        <f t="shared" si="99"/>
        <v>0</v>
      </c>
      <c r="AB121" s="57" t="e">
        <f t="shared" si="100"/>
        <v>#N/A</v>
      </c>
      <c r="AC121" s="46">
        <f t="shared" si="124"/>
        <v>1</v>
      </c>
      <c r="AD121" s="1">
        <f t="shared" si="101"/>
        <v>1</v>
      </c>
      <c r="AE121" s="57">
        <f t="shared" si="102"/>
        <v>0</v>
      </c>
      <c r="AF121" s="57" t="e">
        <f t="shared" si="103"/>
        <v>#N/A</v>
      </c>
      <c r="AG121" s="57">
        <f>IF(AI120=0,MIN('Drive Train'!$F$35-W120*$C$21*'Drive Train'!$F$39,AG120+W$2)-$C$3,IF(AE120-1&lt;=0,0,IF($C$32=Motors!$C$30,MAX(ABS(AG119)*-1,AG120-W$2),MAX(0,MAX(AG$4:AG120)*-1,AG120-W$2))))</f>
        <v>0</v>
      </c>
      <c r="AH121" s="57">
        <f>'Drive Train'!$F$35-ABS(W121)*'DEPRECATED - DT-Prelim Calcs'!$C$21*'Drive Train'!$F$39</f>
        <v>12.4</v>
      </c>
      <c r="AI121" s="1">
        <f>IF(AJ121&gt;='Drive Train'!$F$29,1,0)</f>
        <v>1</v>
      </c>
      <c r="AJ121" s="57">
        <f>AJ120+0.5*Y121*'DEPRECATED - DT-Prelim Calcs'!$C$11^2+AE121*'DEPRECATED - DT-Prelim Calcs'!$C$11</f>
        <v>784.33981740885292</v>
      </c>
      <c r="AK121" s="57">
        <f t="shared" si="181"/>
        <v>0</v>
      </c>
      <c r="AL121" s="63">
        <f>AL120+'DEPRECATED - DT-Prelim Calcs'!$C$11</f>
        <v>468</v>
      </c>
      <c r="AM121" s="2">
        <f>AW121/'Drive Train'!$F$35</f>
        <v>0.90171798760165855</v>
      </c>
      <c r="AN121" s="46">
        <f>AU121*12*60/(PI() * 'Drive Train'!$F$15)/AM$2*AM121</f>
        <v>4074.5129711577233</v>
      </c>
      <c r="AO121" s="2">
        <f>('DEPRECATED - DT-Prelim Calcs'!$C$6*AM121-AN121)/('DEPRECATED - DT-Prelim Calcs'!$C$6*AM121)*'DEPRECATED - DT-Prelim Calcs'!$C$7*AM121</f>
        <v>0.33081835002804333</v>
      </c>
      <c r="AP121" s="57">
        <f>AO121/'DEPRECATED - DT-Prelim Calcs'!$C$7*('DEPRECATED - DT-Prelim Calcs'!$C$8-'DEPRECATED - DT-Prelim Calcs'!$C$9)+'DEPRECATED - DT-Prelim Calcs'!$C$9</f>
        <v>20.311615895683801</v>
      </c>
      <c r="AQ121" s="57">
        <f t="shared" si="105"/>
        <v>20.311615895683801</v>
      </c>
      <c r="AR121" s="2">
        <f t="shared" si="125"/>
        <v>2.5379698342931079E-13</v>
      </c>
      <c r="AS121" s="57">
        <f>AR121*'DEPRECATED - DT-Prelim Calcs'!$C$21/AM$2/'DEPRECATED - DT-Prelim Calcs'!$C$19/'DEPRECATED - DT-Prelim Calcs'!$C$18*3.39*'DEPRECATED - DT-Prelim Calcs'!$C$20</f>
        <v>1.8392501401768424E-12</v>
      </c>
      <c r="AT121" s="46">
        <f t="shared" si="126"/>
        <v>0</v>
      </c>
      <c r="AU121" s="57">
        <f>AS120*'DEPRECATED - DT-Prelim Calcs'!$C$11+AU120</f>
        <v>39.43232126879456</v>
      </c>
      <c r="AV121" s="57">
        <f>AV120+0.5*AS121*'DEPRECATED - DT-Prelim Calcs'!$C$11^2+AU121*'DEPRECATED - DT-Prelim Calcs'!$C$11</f>
        <v>18409.712789161847</v>
      </c>
      <c r="AW121" s="57">
        <f>MIN('Drive Train'!$F$35-AQ120*'DEPRECATED - DT-Prelim Calcs'!$C$21*'Drive Train'!$F$39,AW120+AQ$2)</f>
        <v>11.181303046260567</v>
      </c>
      <c r="AX121" s="57">
        <f>'Drive Train'!$F$35-AQ121*'DEPRECATED - DT-Prelim Calcs'!$C$21*'Drive Train'!$F$39</f>
        <v>11.181303046258972</v>
      </c>
      <c r="AY121" s="1">
        <f>IF(AV121&gt;='Drive Train'!$F$29,1,0)</f>
        <v>1</v>
      </c>
      <c r="AZ121" s="57">
        <f t="shared" si="127"/>
        <v>22.568462106315334</v>
      </c>
      <c r="BA121" s="63">
        <f>BA120+'DEPRECATED - DT-Prelim Calcs'!$C$11</f>
        <v>468</v>
      </c>
      <c r="BB121" s="2">
        <f>BL121/'Drive Train'!$F$35</f>
        <v>1.2947645110418553</v>
      </c>
      <c r="BC121" s="46">
        <f>BJ121*12*60/(PI() * 'Drive Train'!$F$15)/BB$2*BB121</f>
        <v>-4259.090949069272</v>
      </c>
      <c r="BD121" s="2">
        <f>('DEPRECATED - DT-Prelim Calcs'!$C$6*BB121-BC121)/('DEPRECATED - DT-Prelim Calcs'!$C$6*BB121)*'DEPRECATED - DT-Prelim Calcs'!$C$7*BB121</f>
        <v>5.0461628069311244</v>
      </c>
      <c r="BE121" s="57">
        <f>BD121/'DEPRECATED - DT-Prelim Calcs'!$C$7*('DEPRECATED - DT-Prelim Calcs'!$C$8-'DEPRECATED - DT-Prelim Calcs'!$C$9)+'DEPRECATED - DT-Prelim Calcs'!$C$9</f>
        <v>271.34011955571088</v>
      </c>
      <c r="BF121" s="57">
        <f t="shared" si="106"/>
        <v>93</v>
      </c>
      <c r="BG121" s="2">
        <f t="shared" si="128"/>
        <v>1.9370342982086737</v>
      </c>
      <c r="BH121" s="57">
        <f>BG121*'DEPRECATED - DT-Prelim Calcs'!$C$21/BB$2/'DEPRECATED - DT-Prelim Calcs'!$C$19/'DEPRECATED - DT-Prelim Calcs'!$C$18*3.39*'DEPRECATED - DT-Prelim Calcs'!$C$20</f>
        <v>20.276476817892629</v>
      </c>
      <c r="BI121" s="46">
        <f t="shared" si="129"/>
        <v>0</v>
      </c>
      <c r="BJ121" s="57">
        <f>BH120*'DEPRECATED - DT-Prelim Calcs'!$C$11+BJ120</f>
        <v>-19.873422069683613</v>
      </c>
      <c r="BK121" s="57">
        <f>BK120+0.5*BH121*'DEPRECATED - DT-Prelim Calcs'!$C$11^2+BJ121*'DEPRECATED - DT-Prelim Calcs'!$C$11</f>
        <v>9712.1379123865863</v>
      </c>
      <c r="BL121" s="57">
        <f>MIN('Drive Train'!$F$35-BF120*'DEPRECATED - DT-Prelim Calcs'!$C$21*'Drive Train'!$F$39,BL120+BF$2)</f>
        <v>16.055079936919007</v>
      </c>
      <c r="BM121" s="57">
        <f>'Drive Train'!$F$35-BF121*'DEPRECATED - DT-Prelim Calcs'!$C$21*'Drive Train'!$F$39</f>
        <v>6.82</v>
      </c>
      <c r="BN121" s="1">
        <f>IF(BK121&gt;='Drive Train'!$F$29,1,0)</f>
        <v>1</v>
      </c>
      <c r="BO121" s="57">
        <f t="shared" si="130"/>
        <v>103.33333333333333</v>
      </c>
      <c r="BP121" s="63">
        <f>BP120+'DEPRECATED - DT-Prelim Calcs'!$C$11</f>
        <v>468</v>
      </c>
      <c r="BQ121" s="2">
        <f>CA121/'Drive Train'!$F$35</f>
        <v>0.55000000000000004</v>
      </c>
      <c r="BR121" s="46">
        <f>BY121*12*60/(PI() * 'Drive Train'!$F$15)/BQ$2*BQ121</f>
        <v>5208.2108353713929</v>
      </c>
      <c r="BS121" s="2">
        <f>('DEPRECATED - DT-Prelim Calcs'!$C$6*BQ121-BR121)/('DEPRECATED - DT-Prelim Calcs'!$C$6*BQ121)*'DEPRECATED - DT-Prelim Calcs'!$C$7*BQ121</f>
        <v>-1.0294321037983218</v>
      </c>
      <c r="BT121" s="57">
        <f>BS121/'DEPRECATED - DT-Prelim Calcs'!$C$7*('DEPRECATED - DT-Prelim Calcs'!$C$8-'DEPRECATED - DT-Prelim Calcs'!$C$9)+'DEPRECATED - DT-Prelim Calcs'!$C$9</f>
        <v>-52.103377144118127</v>
      </c>
      <c r="BU121" s="57">
        <f t="shared" si="107"/>
        <v>-52.103377144118127</v>
      </c>
      <c r="BV121" s="2">
        <f t="shared" si="131"/>
        <v>-1.7227150015141035</v>
      </c>
      <c r="BW121" s="57">
        <f>BV121*'DEPRECATED - DT-Prelim Calcs'!$C$21/BQ$2/'DEPRECATED - DT-Prelim Calcs'!$C$19/'DEPRECATED - DT-Prelim Calcs'!$C$18*3.39*'DEPRECATED - DT-Prelim Calcs'!$C$20</f>
        <v>-23.581650012153332</v>
      </c>
      <c r="BX121" s="46">
        <f t="shared" si="132"/>
        <v>1</v>
      </c>
      <c r="BY121" s="57">
        <f>BW120*'DEPRECATED - DT-Prelim Calcs'!$C$11+BY120</f>
        <v>43.748868713234032</v>
      </c>
      <c r="BZ121" s="57">
        <f>BZ120+0.5*BW121*'DEPRECATED - DT-Prelim Calcs'!$C$11^2+BY121*'DEPRECATED - DT-Prelim Calcs'!$C$11</f>
        <v>-10450.466534327408</v>
      </c>
      <c r="CA121" s="57">
        <f>MIN('Drive Train'!$F$35-BU120*'DEPRECATED - DT-Prelim Calcs'!$C$21*'Drive Train'!$F$39,CA120+BU$2)</f>
        <v>6.82</v>
      </c>
      <c r="CB121" s="57">
        <f>'Drive Train'!$F$35-BU121*'DEPRECATED - DT-Prelim Calcs'!$C$21*'Drive Train'!$F$39</f>
        <v>15.526202628647088</v>
      </c>
      <c r="CC121" s="1">
        <f>IF(BZ121&gt;='Drive Train'!$F$29,1,0)</f>
        <v>0</v>
      </c>
      <c r="CD121" s="57">
        <f t="shared" si="133"/>
        <v>-57.892641271242368</v>
      </c>
      <c r="CE121" s="63">
        <f>CE120+'DEPRECATED - DT-Prelim Calcs'!$C$11</f>
        <v>468</v>
      </c>
      <c r="CF121" s="2">
        <f>CP121/'Drive Train'!$F$35</f>
        <v>0.55000000000000004</v>
      </c>
      <c r="CG121" s="46">
        <f>CN121*12*60/(PI() * 'Drive Train'!$F$15)/CF$2*CF121</f>
        <v>-4688.3069696447328</v>
      </c>
      <c r="CH121" s="2">
        <f>('DEPRECATED - DT-Prelim Calcs'!$C$6*CF121-CG121)/('DEPRECATED - DT-Prelim Calcs'!$C$6*CF121)*'DEPRECATED - DT-Prelim Calcs'!$C$7*CF121</f>
        <v>3.4453536204209771</v>
      </c>
      <c r="CI121" s="57">
        <f>CH121/'DEPRECATED - DT-Prelim Calcs'!$C$7*('DEPRECATED - DT-Prelim Calcs'!$C$8-'DEPRECATED - DT-Prelim Calcs'!$C$9)+'DEPRECATED - DT-Prelim Calcs'!$C$9</f>
        <v>186.11861804979725</v>
      </c>
      <c r="CJ121" s="57">
        <f t="shared" si="108"/>
        <v>93</v>
      </c>
      <c r="CK121" s="2">
        <f t="shared" si="134"/>
        <v>1.5241763143494644</v>
      </c>
      <c r="CL121" s="57">
        <f>CK121*'DEPRECATED - DT-Prelim Calcs'!$C$21/CF$2/'DEPRECATED - DT-Prelim Calcs'!$C$19/'DEPRECATED - DT-Prelim Calcs'!$C$18*3.39*'DEPRECATED - DT-Prelim Calcs'!$C$20</f>
        <v>25.773080821789936</v>
      </c>
      <c r="CM121" s="46">
        <f t="shared" si="135"/>
        <v>0</v>
      </c>
      <c r="CN121" s="57">
        <f>CL120*'DEPRECATED - DT-Prelim Calcs'!$C$11+CN120</f>
        <v>-31.880412843311078</v>
      </c>
      <c r="CO121" s="57">
        <f>CO120+0.5*CL121*'DEPRECATED - DT-Prelim Calcs'!$C$11^2+CN121*'DEPRECATED - DT-Prelim Calcs'!$C$11</f>
        <v>-39796.965507618188</v>
      </c>
      <c r="CP121" s="57">
        <f>MIN('Drive Train'!$F$35-CJ120*'DEPRECATED - DT-Prelim Calcs'!$C$21*'Drive Train'!$F$39,CP120+CJ$2)</f>
        <v>6.82</v>
      </c>
      <c r="CQ121" s="57">
        <f>'Drive Train'!$F$35-CJ121*'DEPRECATED - DT-Prelim Calcs'!$C$21*'Drive Train'!$F$39</f>
        <v>6.82</v>
      </c>
      <c r="CR121" s="1">
        <f>IF(CO121&gt;='Drive Train'!$F$29,1,0)</f>
        <v>0</v>
      </c>
      <c r="CS121" s="57">
        <f t="shared" si="136"/>
        <v>103.33333333333333</v>
      </c>
      <c r="CT121" s="63">
        <f>CT120+'DEPRECATED - DT-Prelim Calcs'!$C$11</f>
        <v>468</v>
      </c>
      <c r="CU121" s="2">
        <f>DE121/'Drive Train'!$F$35</f>
        <v>0.55000000000000004</v>
      </c>
      <c r="CV121" s="46">
        <f>DC121*12*60/(PI() * 'Drive Train'!$F$15)/CU$2*CU121</f>
        <v>10784.719776758615</v>
      </c>
      <c r="CW121" s="2">
        <f>('DEPRECATED - DT-Prelim Calcs'!$C$6*CU121-CV121)/('DEPRECATED - DT-Prelim Calcs'!$C$6*CU121)*'DEPRECATED - DT-Prelim Calcs'!$C$7*CU121</f>
        <v>-3.5508929947445145</v>
      </c>
      <c r="CX121" s="57">
        <f>CW121/'DEPRECATED - DT-Prelim Calcs'!$C$7*('DEPRECATED - DT-Prelim Calcs'!$C$8-'DEPRECATED - DT-Prelim Calcs'!$C$9)+'DEPRECATED - DT-Prelim Calcs'!$C$9</f>
        <v>-186.33716648370176</v>
      </c>
      <c r="CY121" s="57">
        <f t="shared" si="109"/>
        <v>-186.33716648370176</v>
      </c>
      <c r="CZ121" s="2">
        <f t="shared" si="137"/>
        <v>-4.986484220642101</v>
      </c>
      <c r="DA121" s="57">
        <f>CZ121*'DEPRECATED - DT-Prelim Calcs'!$C$21/CU$2/'DEPRECATED - DT-Prelim Calcs'!$C$19/'DEPRECATED - DT-Prelim Calcs'!$C$18*3.39*'DEPRECATED - DT-Prelim Calcs'!$C$20</f>
        <v>-100.37979173004884</v>
      </c>
      <c r="DB121" s="46">
        <f t="shared" si="138"/>
        <v>1</v>
      </c>
      <c r="DC121" s="57">
        <f>DA120*'DEPRECATED - DT-Prelim Calcs'!$C$11+DC120</f>
        <v>61.602175312162586</v>
      </c>
      <c r="DD121" s="57">
        <f>DD120+0.5*DA121*'DEPRECATED - DT-Prelim Calcs'!$C$11^2+DC121*'DEPRECATED - DT-Prelim Calcs'!$C$11</f>
        <v>-81045.655711652958</v>
      </c>
      <c r="DE121" s="57">
        <f>MIN('Drive Train'!$F$35-CY120*'DEPRECATED - DT-Prelim Calcs'!$C$21*'Drive Train'!$F$39,DE120+CY$2)</f>
        <v>6.82</v>
      </c>
      <c r="DF121" s="57">
        <f>'Drive Train'!$F$35-CY121*'DEPRECATED - DT-Prelim Calcs'!$C$21*'Drive Train'!$F$39</f>
        <v>23.580229989022108</v>
      </c>
      <c r="DG121" s="1">
        <f>IF(DD121&gt;='Drive Train'!$F$29,1,0)</f>
        <v>0</v>
      </c>
      <c r="DH121" s="57">
        <f t="shared" si="139"/>
        <v>-207.04129609300196</v>
      </c>
      <c r="DI121" s="63">
        <f>DI120+'DEPRECATED - DT-Prelim Calcs'!$C$11</f>
        <v>468</v>
      </c>
      <c r="DJ121" s="2">
        <f>DT121/'Drive Train'!$F$35</f>
        <v>0.55000000000000004</v>
      </c>
      <c r="DK121" s="46">
        <f>DR121*12*60/(PI() * 'Drive Train'!$F$15)/DJ$2*DJ121</f>
        <v>-78793.529652627913</v>
      </c>
      <c r="DL121" s="2">
        <f>('DEPRECATED - DT-Prelim Calcs'!$C$6*DJ121-DK121)/('DEPRECATED - DT-Prelim Calcs'!$C$6*DJ121)*'DEPRECATED - DT-Prelim Calcs'!$C$7*DJ121</f>
        <v>36.952593144996868</v>
      </c>
      <c r="DM121" s="57">
        <f>DL121/'DEPRECATED - DT-Prelim Calcs'!$C$7*('DEPRECATED - DT-Prelim Calcs'!$C$8-'DEPRECATED - DT-Prelim Calcs'!$C$9)+'DEPRECATED - DT-Prelim Calcs'!$C$9</f>
        <v>1969.9272616195428</v>
      </c>
      <c r="DN121" s="57">
        <f t="shared" si="110"/>
        <v>93</v>
      </c>
      <c r="DO121" s="2">
        <f t="shared" si="140"/>
        <v>1.1037138828047846</v>
      </c>
      <c r="DP121" s="57">
        <f>DO121*'DEPRECATED - DT-Prelim Calcs'!$C$21/DJ$2/'DEPRECATED - DT-Prelim Calcs'!$C$19/'DEPRECATED - DT-Prelim Calcs'!$C$18*3.39*'DEPRECATED - DT-Prelim Calcs'!$C$20</f>
        <v>25.773080821789936</v>
      </c>
      <c r="DQ121" s="46">
        <f t="shared" si="141"/>
        <v>0</v>
      </c>
      <c r="DR121" s="57">
        <f>DP120*'DEPRECATED - DT-Prelim Calcs'!$C$11+DR120</f>
        <v>-387.98930079483614</v>
      </c>
      <c r="DS121" s="57">
        <f>DS120+0.5*DP121*'DEPRECATED - DT-Prelim Calcs'!$C$11^2+DR121*'DEPRECATED - DT-Prelim Calcs'!$C$11</f>
        <v>-130463.64883633534</v>
      </c>
      <c r="DT121" s="57">
        <f>MIN('Drive Train'!$F$35-DN120*'DEPRECATED - DT-Prelim Calcs'!$C$21*'Drive Train'!$F$39,DT120+DN$2)</f>
        <v>6.82</v>
      </c>
      <c r="DU121" s="57">
        <f>'Drive Train'!$F$35-DN121*'DEPRECATED - DT-Prelim Calcs'!$C$21*'Drive Train'!$F$39</f>
        <v>6.82</v>
      </c>
      <c r="DV121" s="1">
        <f>IF(DS121&gt;='Drive Train'!$F$29,1,0)</f>
        <v>0</v>
      </c>
      <c r="DW121" s="57">
        <f t="shared" si="142"/>
        <v>103.33333333333333</v>
      </c>
      <c r="DX121" s="63">
        <f>DX120+'DEPRECATED - DT-Prelim Calcs'!$C$11</f>
        <v>468</v>
      </c>
      <c r="DY121" s="2">
        <f>EI121/'Drive Train'!$F$35</f>
        <v>0.55000000000000004</v>
      </c>
      <c r="DZ121" s="46">
        <f>EG121*12*60/(PI() * 'Drive Train'!$F$15)/DY$2*DY121</f>
        <v>-65906.063056527419</v>
      </c>
      <c r="EA121" s="2">
        <f>('DEPRECATED - DT-Prelim Calcs'!$C$6*DY121-DZ121)/('DEPRECATED - DT-Prelim Calcs'!$C$6*DY121)*'DEPRECATED - DT-Prelim Calcs'!$C$7*DY121</f>
        <v>31.125427198167184</v>
      </c>
      <c r="EB121" s="57">
        <f>EA121/'DEPRECATED - DT-Prelim Calcs'!$C$7*('DEPRECATED - DT-Prelim Calcs'!$C$8-'DEPRECATED - DT-Prelim Calcs'!$C$9)+'DEPRECATED - DT-Prelim Calcs'!$C$9</f>
        <v>1659.7092570642531</v>
      </c>
      <c r="EC121" s="57">
        <f t="shared" si="111"/>
        <v>93</v>
      </c>
      <c r="ED121" s="2">
        <f t="shared" si="143"/>
        <v>0.96993038185874991</v>
      </c>
      <c r="EE121" s="57">
        <f>ED121*'DEPRECATED - DT-Prelim Calcs'!$C$21/DY$2/'DEPRECATED - DT-Prelim Calcs'!$C$19/'DEPRECATED - DT-Prelim Calcs'!$C$18*3.39*'DEPRECATED - DT-Prelim Calcs'!$C$20</f>
        <v>25.773080821789936</v>
      </c>
      <c r="EF121" s="46">
        <f t="shared" si="144"/>
        <v>0</v>
      </c>
      <c r="EG121" s="57">
        <f>EE120*'DEPRECATED - DT-Prelim Calcs'!$C$11+EG120</f>
        <v>-285.19284232150443</v>
      </c>
      <c r="EH121" s="57">
        <f>EH120+0.5*EE121*'DEPRECATED - DT-Prelim Calcs'!$C$11^2+EG121*'DEPRECATED - DT-Prelim Calcs'!$C$11</f>
        <v>-216184.26414795889</v>
      </c>
      <c r="EI121" s="57">
        <f>MIN('Drive Train'!$F$35-EC120*'DEPRECATED - DT-Prelim Calcs'!$C$21*'Drive Train'!$F$39,EI120+EC$2)</f>
        <v>6.82</v>
      </c>
      <c r="EJ121" s="57">
        <f>'Drive Train'!$F$35-EC121*'DEPRECATED - DT-Prelim Calcs'!$C$21*'Drive Train'!$F$39</f>
        <v>6.82</v>
      </c>
      <c r="EK121" s="1">
        <f>IF(EH121&gt;='Drive Train'!$F$29,1,0)</f>
        <v>0</v>
      </c>
      <c r="EL121" s="57">
        <f t="shared" si="145"/>
        <v>103.33333333333333</v>
      </c>
      <c r="EM121" s="63">
        <f>EM120+'DEPRECATED - DT-Prelim Calcs'!$C$11</f>
        <v>468</v>
      </c>
      <c r="EN121" s="2">
        <f>EX121/'Drive Train'!$F$35</f>
        <v>0.58122565920903324</v>
      </c>
      <c r="EO121" s="46">
        <f>EV121*12*60/(PI() * 'Drive Train'!$F$15)/EN$2*EN121</f>
        <v>27645.09373831773</v>
      </c>
      <c r="EP121" s="2">
        <f>('DEPRECATED - DT-Prelim Calcs'!$C$6*EN121-EO121)/('DEPRECATED - DT-Prelim Calcs'!$C$6*EN121)*'DEPRECATED - DT-Prelim Calcs'!$C$7*EN121</f>
        <v>-11.099185356305428</v>
      </c>
      <c r="EQ121" s="57">
        <f>EP121/'DEPRECATED - DT-Prelim Calcs'!$C$7*('DEPRECATED - DT-Prelim Calcs'!$C$8-'DEPRECATED - DT-Prelim Calcs'!$C$9)+'DEPRECATED - DT-Prelim Calcs'!$C$9</f>
        <v>-588.18194241244248</v>
      </c>
      <c r="ER121" s="57">
        <f t="shared" si="112"/>
        <v>-588.18194241244248</v>
      </c>
      <c r="ES121" s="2">
        <f t="shared" si="146"/>
        <v>-14.581419005327165</v>
      </c>
      <c r="ET121" s="57">
        <f>ES121*'DEPRECATED - DT-Prelim Calcs'!$C$21/EN$2/'DEPRECATED - DT-Prelim Calcs'!$C$19/'DEPRECATED - DT-Prelim Calcs'!$C$18*3.39*'DEPRECATED - DT-Prelim Calcs'!$C$20</f>
        <v>-434.42353618605574</v>
      </c>
      <c r="EU121" s="46">
        <f t="shared" si="147"/>
        <v>1</v>
      </c>
      <c r="EV121" s="57">
        <f>ET120*'DEPRECATED - DT-Prelim Calcs'!$C$11+EV120</f>
        <v>100.96281373777644</v>
      </c>
      <c r="EW121" s="57">
        <f>EW120+0.5*ET121*'DEPRECATED - DT-Prelim Calcs'!$C$11^2+EV121*'DEPRECATED - DT-Prelim Calcs'!$C$11</f>
        <v>-262570.04550081806</v>
      </c>
      <c r="EX121" s="57">
        <f>MIN('Drive Train'!$F$35-ER120*'DEPRECATED - DT-Prelim Calcs'!$C$21*'Drive Train'!$F$39,EX120+ER$2)</f>
        <v>7.2071981741920119</v>
      </c>
      <c r="EY121" s="57">
        <f>'Drive Train'!$F$35-ER121*'DEPRECATED - DT-Prelim Calcs'!$C$21*'Drive Train'!$F$39</f>
        <v>47.690916544746543</v>
      </c>
      <c r="EZ121" s="1">
        <f>IF(EW121&gt;='Drive Train'!$F$29,1,0)</f>
        <v>0</v>
      </c>
      <c r="FA121" s="57">
        <f t="shared" si="148"/>
        <v>-653.53549156938061</v>
      </c>
      <c r="FB121" s="63">
        <f>FB120+'DEPRECATED - DT-Prelim Calcs'!$C$11</f>
        <v>468</v>
      </c>
      <c r="FC121" s="2">
        <f>FM121/'Drive Train'!$F$35</f>
        <v>0.55000000000000004</v>
      </c>
      <c r="FD121" s="46">
        <f>FK121*12*60/(PI() * 'Drive Train'!$F$15)/FC$2*FC121</f>
        <v>-19747.4976940749</v>
      </c>
      <c r="FE121" s="2">
        <f>('DEPRECATED - DT-Prelim Calcs'!$C$6*FC121-FD121)/('DEPRECATED - DT-Prelim Calcs'!$C$6*FC121)*'DEPRECATED - DT-Prelim Calcs'!$C$7*FC121</f>
        <v>10.254481133718668</v>
      </c>
      <c r="FF121" s="57">
        <f>FE121/'DEPRECATED - DT-Prelim Calcs'!$C$7*('DEPRECATED - DT-Prelim Calcs'!$C$8-'DEPRECATED - DT-Prelim Calcs'!$C$9)+'DEPRECATED - DT-Prelim Calcs'!$C$9</f>
        <v>548.61283379921383</v>
      </c>
      <c r="FG121" s="57">
        <f t="shared" si="113"/>
        <v>93</v>
      </c>
      <c r="FH121" s="2">
        <f t="shared" si="149"/>
        <v>0.78067567320338405</v>
      </c>
      <c r="FI121" s="57">
        <f>FH121*'DEPRECATED - DT-Prelim Calcs'!$C$21/FC$2/'DEPRECATED - DT-Prelim Calcs'!$C$19/'DEPRECATED - DT-Prelim Calcs'!$C$18*3.39*'DEPRECATED - DT-Prelim Calcs'!$C$20</f>
        <v>25.773080821789936</v>
      </c>
      <c r="FJ121" s="46">
        <f t="shared" si="150"/>
        <v>0</v>
      </c>
      <c r="FK121" s="57">
        <f>FI120*'DEPRECATED - DT-Prelim Calcs'!$C$11+FK120</f>
        <v>-68.778928694553301</v>
      </c>
      <c r="FL121" s="57">
        <f>FL120+0.5*FI121*'DEPRECATED - DT-Prelim Calcs'!$C$11^2+FK121*'DEPRECATED - DT-Prelim Calcs'!$C$11</f>
        <v>-388667.73212133563</v>
      </c>
      <c r="FM121" s="57">
        <f>MIN('Drive Train'!$F$35-FG120*'DEPRECATED - DT-Prelim Calcs'!$C$21*'Drive Train'!$F$39,FM120+FG$2)</f>
        <v>6.82</v>
      </c>
      <c r="FN121" s="57">
        <f>'Drive Train'!$F$35-FG121*'DEPRECATED - DT-Prelim Calcs'!$C$21*'Drive Train'!$F$39</f>
        <v>6.82</v>
      </c>
      <c r="FO121" s="1">
        <f>IF(FL121&gt;='Drive Train'!$F$29,1,0)</f>
        <v>0</v>
      </c>
      <c r="FP121" s="57">
        <f t="shared" si="151"/>
        <v>103.33333333333333</v>
      </c>
      <c r="FQ121" s="63">
        <f>FQ120+'DEPRECATED - DT-Prelim Calcs'!$C$11</f>
        <v>468</v>
      </c>
      <c r="FR121" s="2">
        <f>GB121/'Drive Train'!$F$35</f>
        <v>0.55000000000000004</v>
      </c>
      <c r="FS121" s="46">
        <f>FZ121*12*60/(PI() * 'Drive Train'!$F$15)/FR$2*FR121</f>
        <v>-46091.749112700541</v>
      </c>
      <c r="FT121" s="2">
        <f>('DEPRECATED - DT-Prelim Calcs'!$C$6*FR121-FS121)/('DEPRECATED - DT-Prelim Calcs'!$C$6*FR121)*'DEPRECATED - DT-Prelim Calcs'!$C$7*FR121</f>
        <v>22.166234589419947</v>
      </c>
      <c r="FU121" s="57">
        <f>FT121/'DEPRECATED - DT-Prelim Calcs'!$C$7*('DEPRECATED - DT-Prelim Calcs'!$C$8-'DEPRECATED - DT-Prelim Calcs'!$C$9)+'DEPRECATED - DT-Prelim Calcs'!$C$9</f>
        <v>1182.7530696359249</v>
      </c>
      <c r="FV121" s="57">
        <f t="shared" si="114"/>
        <v>93</v>
      </c>
      <c r="FW121" s="2">
        <f t="shared" si="152"/>
        <v>0.7112822800297498</v>
      </c>
      <c r="FX121" s="57">
        <f>FW121*'DEPRECATED - DT-Prelim Calcs'!$C$21/FR$2/'DEPRECATED - DT-Prelim Calcs'!$C$19/'DEPRECATED - DT-Prelim Calcs'!$C$18*3.39*'DEPRECATED - DT-Prelim Calcs'!$C$20</f>
        <v>25.773080821789936</v>
      </c>
      <c r="FY121" s="46">
        <f t="shared" si="153"/>
        <v>0</v>
      </c>
      <c r="FZ121" s="57">
        <f>FX120*'DEPRECATED - DT-Prelim Calcs'!$C$11+FZ120</f>
        <v>-146.26414182178166</v>
      </c>
      <c r="GA121" s="57">
        <f>GA120+0.5*FX121*'DEPRECATED - DT-Prelim Calcs'!$C$11^2+FZ121*'DEPRECATED - DT-Prelim Calcs'!$C$11</f>
        <v>-431116.18356084282</v>
      </c>
      <c r="GB121" s="57">
        <f>MIN('Drive Train'!$F$35-FV120*'DEPRECATED - DT-Prelim Calcs'!$C$21*'Drive Train'!$F$39,GB120+FV$2)</f>
        <v>6.82</v>
      </c>
      <c r="GC121" s="57">
        <f>'Drive Train'!$F$35-FV121*'DEPRECATED - DT-Prelim Calcs'!$C$21*'Drive Train'!$F$39</f>
        <v>6.82</v>
      </c>
      <c r="GD121" s="1">
        <f>IF(GA121&gt;='Drive Train'!$F$29,1,0)</f>
        <v>0</v>
      </c>
      <c r="GE121" s="57">
        <f t="shared" si="154"/>
        <v>103.33333333333333</v>
      </c>
      <c r="GF121" s="63">
        <f>GF120+'DEPRECATED - DT-Prelim Calcs'!$C$11</f>
        <v>468</v>
      </c>
      <c r="GG121" s="2">
        <f>GQ121/'Drive Train'!$F$35</f>
        <v>0.85483870967741948</v>
      </c>
      <c r="GH121" s="46">
        <f>GO121*12*60/(PI() * 'Drive Train'!$F$15)/GG$2*GG121</f>
        <v>2770.5452434649505</v>
      </c>
      <c r="GI121" s="2">
        <f>('DEPRECATED - DT-Prelim Calcs'!$C$6*GG121-GH121)/('DEPRECATED - DT-Prelim Calcs'!$C$6*GG121)*'DEPRECATED - DT-Prelim Calcs'!$C$7*GG121</f>
        <v>0.80743820650447029</v>
      </c>
      <c r="GJ121" s="57">
        <f>GI121/'DEPRECATED - DT-Prelim Calcs'!$C$7*('DEPRECATED - DT-Prelim Calcs'!$C$8-'DEPRECATED - DT-Prelim Calcs'!$C$9)+'DEPRECATED - DT-Prelim Calcs'!$C$9</f>
        <v>45.685195806856242</v>
      </c>
      <c r="GK121" s="57">
        <f t="shared" si="155"/>
        <v>29.999999999999982</v>
      </c>
      <c r="GL121" s="2">
        <f t="shared" si="156"/>
        <v>0.27552343629077242</v>
      </c>
      <c r="GM121" s="57">
        <f>GL121*'DEPRECATED - DT-Prelim Calcs'!$C$21/GG$2/'DEPRECATED - DT-Prelim Calcs'!$C$19/'DEPRECATED - DT-Prelim Calcs'!$C$18*3.39*'DEPRECATED - DT-Prelim Calcs'!$C$20</f>
        <v>7.1310725825661132</v>
      </c>
      <c r="GN121" s="46">
        <f t="shared" si="157"/>
        <v>0</v>
      </c>
      <c r="GO121" s="57">
        <f>GM120*'DEPRECATED - DT-Prelim Calcs'!$C$11+GO120</f>
        <v>7.9192940653155404</v>
      </c>
      <c r="GP121" s="57">
        <f>GP120+0.5*GM121*'DEPRECATED - DT-Prelim Calcs'!$C$11^2+GO121*'DEPRECATED - DT-Prelim Calcs'!$C$11</f>
        <v>-204958.54496002532</v>
      </c>
      <c r="GQ121" s="57">
        <f>MIN('Drive Train'!$F$35-GK120*'DEPRECATED - DT-Prelim Calcs'!$C$21*'Drive Train'!$F$39,GQ120+GK$2)</f>
        <v>10.600000000000001</v>
      </c>
      <c r="GR121" s="57">
        <f>'Drive Train'!$F$35-GK121*'DEPRECATED - DT-Prelim Calcs'!$C$21*'Drive Train'!$F$39</f>
        <v>10.600000000000001</v>
      </c>
      <c r="GS121" s="1">
        <f>IF(GP121&gt;='Drive Train'!$F$29,1,0)</f>
        <v>0</v>
      </c>
      <c r="GT121" s="57">
        <f t="shared" si="158"/>
        <v>33.333333333333314</v>
      </c>
      <c r="GU121" s="63">
        <f>GU120+'DEPRECATED - DT-Prelim Calcs'!$C$11</f>
        <v>468</v>
      </c>
      <c r="GV121" s="2">
        <f>HF121/'Drive Train'!$F$35</f>
        <v>0.83870967741935498</v>
      </c>
      <c r="GW121" s="46">
        <f>HD121*12*60/(PI() * 'Drive Train'!$F$15)/GV$2*GV121</f>
        <v>-11386.125970524663</v>
      </c>
      <c r="GX121" s="2">
        <f>('DEPRECATED - DT-Prelim Calcs'!$C$6*GV121-GW121)/('DEPRECATED - DT-Prelim Calcs'!$C$6*GV121)*'DEPRECATED - DT-Prelim Calcs'!$C$7*GV121</f>
        <v>7.1696136976208784</v>
      </c>
      <c r="GY121" s="57">
        <f>GX121/'DEPRECATED - DT-Prelim Calcs'!$C$7*('DEPRECATED - DT-Prelim Calcs'!$C$8-'DEPRECATED - DT-Prelim Calcs'!$C$9)+'DEPRECATED - DT-Prelim Calcs'!$C$9</f>
        <v>384.3852437364144</v>
      </c>
      <c r="GZ121" s="57">
        <f t="shared" si="115"/>
        <v>33.333333333333314</v>
      </c>
      <c r="HA121" s="2">
        <f t="shared" si="159"/>
        <v>0.99579519204165001</v>
      </c>
      <c r="HB121" s="57">
        <f>HA121*'DEPRECATED - DT-Prelim Calcs'!$C$21/GV$2/'DEPRECATED - DT-Prelim Calcs'!$C$19/'DEPRECATED - DT-Prelim Calcs'!$C$18*3.39*'DEPRECATED - DT-Prelim Calcs'!$C$20</f>
        <v>25.773080821789936</v>
      </c>
      <c r="HC121" s="46">
        <f t="shared" si="160"/>
        <v>0</v>
      </c>
      <c r="HD121" s="57">
        <f>HB120*'DEPRECATED - DT-Prelim Calcs'!$C$11+HD120</f>
        <v>-33.171853099577206</v>
      </c>
      <c r="HE121" s="57">
        <f>HE120+0.5*HB121*'DEPRECATED - DT-Prelim Calcs'!$C$11^2+HD121*'DEPRECATED - DT-Prelim Calcs'!$C$11</f>
        <v>-205673.90877583702</v>
      </c>
      <c r="HF121" s="57">
        <f>MIN('Drive Train'!$F$35-GZ120*'DEPRECATED - DT-Prelim Calcs'!$C$21*'Drive Train'!$F$39,HF120+GZ$2)</f>
        <v>10.400000000000002</v>
      </c>
      <c r="HG121" s="57">
        <f>'Drive Train'!$F$35-GZ121*'DEPRECATED - DT-Prelim Calcs'!$C$21*'Drive Train'!$F$39</f>
        <v>10.400000000000002</v>
      </c>
      <c r="HH121" s="1">
        <f>IF(HE121&gt;='Drive Train'!$F$29,1,0)</f>
        <v>0</v>
      </c>
      <c r="HI121" s="57">
        <f t="shared" si="161"/>
        <v>37.037037037037017</v>
      </c>
      <c r="HJ121" s="63">
        <f>HJ120+'DEPRECATED - DT-Prelim Calcs'!$C$11</f>
        <v>468</v>
      </c>
      <c r="HK121" s="2">
        <f>HU121/'Drive Train'!$F$35</f>
        <v>0.82258064516129037</v>
      </c>
      <c r="HL121" s="46">
        <f>HS121*12*60/(PI() * 'Drive Train'!$F$15)/HK$2*HK121</f>
        <v>-144519.98485574999</v>
      </c>
      <c r="HM121" s="2">
        <f>('DEPRECATED - DT-Prelim Calcs'!$C$6*HK121-HL121)/('DEPRECATED - DT-Prelim Calcs'!$C$6*HK121)*'DEPRECATED - DT-Prelim Calcs'!$C$7*HK121</f>
        <v>67.328228642335418</v>
      </c>
      <c r="HN121" s="57">
        <f>HM121/'DEPRECATED - DT-Prelim Calcs'!$C$7*('DEPRECATED - DT-Prelim Calcs'!$C$8-'DEPRECATED - DT-Prelim Calcs'!$C$9)+'DEPRECATED - DT-Prelim Calcs'!$C$9</f>
        <v>3587.0202219135408</v>
      </c>
      <c r="HO121" s="57">
        <f t="shared" si="116"/>
        <v>36.66666666666665</v>
      </c>
      <c r="HP121" s="2">
        <f t="shared" si="162"/>
        <v>0.99579519204165001</v>
      </c>
      <c r="HQ121" s="57">
        <f>HP121*'DEPRECATED - DT-Prelim Calcs'!$C$21/HK$2/'DEPRECATED - DT-Prelim Calcs'!$C$19/'DEPRECATED - DT-Prelim Calcs'!$C$18*3.39*'DEPRECATED - DT-Prelim Calcs'!$C$20</f>
        <v>25.773080821789936</v>
      </c>
      <c r="HR121" s="46">
        <f t="shared" si="163"/>
        <v>0</v>
      </c>
      <c r="HS121" s="57">
        <f>HQ120*'DEPRECATED - DT-Prelim Calcs'!$C$11+HS120</f>
        <v>-429.29400536026981</v>
      </c>
      <c r="HT121" s="57">
        <f>HT120+0.5*HQ121*'DEPRECATED - DT-Prelim Calcs'!$C$11^2+HS121*'DEPRECATED - DT-Prelim Calcs'!$C$11</f>
        <v>-201845.77265798746</v>
      </c>
      <c r="HU121" s="57">
        <f>MIN('Drive Train'!$F$35-HO120*'DEPRECATED - DT-Prelim Calcs'!$C$21*'Drive Train'!$F$39,HU120+HO$2)</f>
        <v>10.200000000000001</v>
      </c>
      <c r="HV121" s="57">
        <f>'Drive Train'!$F$35-HO121*'DEPRECATED - DT-Prelim Calcs'!$C$21*'Drive Train'!$F$39</f>
        <v>10.200000000000001</v>
      </c>
      <c r="HW121" s="1">
        <f>IF(HT121&gt;='Drive Train'!$F$29,1,0)</f>
        <v>0</v>
      </c>
      <c r="HX121" s="57">
        <f t="shared" si="164"/>
        <v>40.740740740740726</v>
      </c>
      <c r="HY121" s="63">
        <f>HY120+'DEPRECATED - DT-Prelim Calcs'!$C$11</f>
        <v>468</v>
      </c>
      <c r="HZ121" s="2">
        <f>IJ121/'Drive Train'!$F$35</f>
        <v>0.80645161290322598</v>
      </c>
      <c r="IA121" s="46">
        <f>IH121*12*60/(PI() * 'Drive Train'!$F$15)/HZ$2*HZ121</f>
        <v>-222610.5670930208</v>
      </c>
      <c r="IB121" s="2">
        <f>('DEPRECATED - DT-Prelim Calcs'!$C$6*HZ121-IA121)/('DEPRECATED - DT-Prelim Calcs'!$C$6*HZ121)*'DEPRECATED - DT-Prelim Calcs'!$C$7*HZ121</f>
        <v>102.59860780439138</v>
      </c>
      <c r="IC121" s="57">
        <f>IB121/'DEPRECATED - DT-Prelim Calcs'!$C$7*('DEPRECATED - DT-Prelim Calcs'!$C$8-'DEPRECATED - DT-Prelim Calcs'!$C$9)+'DEPRECATED - DT-Prelim Calcs'!$C$9</f>
        <v>5464.6922743997575</v>
      </c>
      <c r="ID121" s="57">
        <f t="shared" si="117"/>
        <v>39.999999999999986</v>
      </c>
      <c r="IE121" s="2">
        <f t="shared" si="165"/>
        <v>0.99579519204165001</v>
      </c>
      <c r="IF121" s="57">
        <f>IE121*'DEPRECATED - DT-Prelim Calcs'!$C$21/HZ$2/'DEPRECATED - DT-Prelim Calcs'!$C$19/'DEPRECATED - DT-Prelim Calcs'!$C$18*3.39*'DEPRECATED - DT-Prelim Calcs'!$C$20</f>
        <v>25.773080821789936</v>
      </c>
      <c r="IG121" s="46">
        <f t="shared" si="166"/>
        <v>0</v>
      </c>
      <c r="IH121" s="57">
        <f>IF120*'DEPRECATED - DT-Prelim Calcs'!$C$11+IH120</f>
        <v>-674.48588317966005</v>
      </c>
      <c r="II121" s="57">
        <f>II120+0.5*IF121*'DEPRECATED - DT-Prelim Calcs'!$C$11^2+IH121*'DEPRECATED - DT-Prelim Calcs'!$C$11</f>
        <v>-201239.32442678849</v>
      </c>
      <c r="IJ121" s="57">
        <f>MIN('Drive Train'!$F$35-ID120*'DEPRECATED - DT-Prelim Calcs'!$C$21*'Drive Train'!$F$39,IJ120+ID$2)</f>
        <v>10.000000000000002</v>
      </c>
      <c r="IK121" s="57">
        <f>'Drive Train'!$F$35-ID121*'DEPRECATED - DT-Prelim Calcs'!$C$21*'Drive Train'!$F$39</f>
        <v>10.000000000000002</v>
      </c>
      <c r="IL121" s="1">
        <f>IF(II121&gt;='Drive Train'!$F$29,1,0)</f>
        <v>0</v>
      </c>
      <c r="IM121" s="57">
        <f t="shared" si="167"/>
        <v>44.444444444444429</v>
      </c>
      <c r="IN121" s="63">
        <f>IN120+'DEPRECATED - DT-Prelim Calcs'!$C$11</f>
        <v>468</v>
      </c>
      <c r="IO121" s="2">
        <f>IY121/'Drive Train'!$F$35</f>
        <v>0.79032258064516137</v>
      </c>
      <c r="IP121" s="46">
        <f>IW121*12*60/(PI() * 'Drive Train'!$F$15)/IO$2*IO121</f>
        <v>-303526.97139405872</v>
      </c>
      <c r="IQ121" s="2">
        <f>('DEPRECATED - DT-Prelim Calcs'!$C$6*IO121-IP121)/('DEPRECATED - DT-Prelim Calcs'!$C$6*IO121)*'DEPRECATED - DT-Prelim Calcs'!$C$7*IO121</f>
        <v>139.14670388458592</v>
      </c>
      <c r="IR121" s="57">
        <f>IQ121/'DEPRECATED - DT-Prelim Calcs'!$C$7*('DEPRECATED - DT-Prelim Calcs'!$C$8-'DEPRECATED - DT-Prelim Calcs'!$C$9)+'DEPRECATED - DT-Prelim Calcs'!$C$9</f>
        <v>7410.3855221545118</v>
      </c>
      <c r="IS121" s="57">
        <f t="shared" si="118"/>
        <v>43.333333333333321</v>
      </c>
      <c r="IT121" s="2">
        <f t="shared" si="168"/>
        <v>0.99579519204165001</v>
      </c>
      <c r="IU121" s="57">
        <f>IT121*'DEPRECATED - DT-Prelim Calcs'!$C$21/IO$2/'DEPRECATED - DT-Prelim Calcs'!$C$19/'DEPRECATED - DT-Prelim Calcs'!$C$18*3.39*'DEPRECATED - DT-Prelim Calcs'!$C$20</f>
        <v>25.773080821789936</v>
      </c>
      <c r="IV121" s="46">
        <f t="shared" si="169"/>
        <v>0</v>
      </c>
      <c r="IW121" s="57">
        <f>IU120*'DEPRECATED - DT-Prelim Calcs'!$C$11+IW120</f>
        <v>-938.42226058526842</v>
      </c>
      <c r="IX121" s="57">
        <f>IX120+0.5*IU121*'DEPRECATED - DT-Prelim Calcs'!$C$11^2+IW121*'DEPRECATED - DT-Prelim Calcs'!$C$11</f>
        <v>-215711.06925065376</v>
      </c>
      <c r="IY121" s="57">
        <f>MIN('Drive Train'!$F$35-IS120*'DEPRECATED - DT-Prelim Calcs'!$C$21*'Drive Train'!$F$39,IY120+IS$2)</f>
        <v>9.8000000000000007</v>
      </c>
      <c r="IZ121" s="57">
        <f>'Drive Train'!$F$35-IS121*'DEPRECATED - DT-Prelim Calcs'!$C$21*'Drive Train'!$F$39</f>
        <v>9.8000000000000007</v>
      </c>
      <c r="JA121" s="1">
        <f>IF(IX121&gt;='Drive Train'!$F$29,1,0)</f>
        <v>0</v>
      </c>
      <c r="JB121" s="57">
        <f t="shared" si="170"/>
        <v>48.148148148148138</v>
      </c>
      <c r="JC121" s="63">
        <f>JC120+'DEPRECATED - DT-Prelim Calcs'!$C$11</f>
        <v>468</v>
      </c>
      <c r="JD121" s="2">
        <f>JN121/'Drive Train'!$F$35</f>
        <v>1.0913829749913413</v>
      </c>
      <c r="JE121" s="46">
        <f>JL121*12*60/(PI() * 'Drive Train'!$F$15)/JD$2*JD121</f>
        <v>-33633.777382619533</v>
      </c>
      <c r="JF121" s="2">
        <f>('DEPRECATED - DT-Prelim Calcs'!$C$6*JD121-JE121)/('DEPRECATED - DT-Prelim Calcs'!$C$6*JD121)*'DEPRECATED - DT-Prelim Calcs'!$C$7*JD121</f>
        <v>17.838000979506447</v>
      </c>
      <c r="JG121" s="57">
        <f>JF121/'DEPRECATED - DT-Prelim Calcs'!$C$7*('DEPRECATED - DT-Prelim Calcs'!$C$8-'DEPRECATED - DT-Prelim Calcs'!$C$9)+'DEPRECATED - DT-Prelim Calcs'!$C$9</f>
        <v>952.3329982036006</v>
      </c>
      <c r="JH121" s="57">
        <f t="shared" si="119"/>
        <v>46.666666666666657</v>
      </c>
      <c r="JI121" s="2">
        <f t="shared" si="171"/>
        <v>0.99579519204165001</v>
      </c>
      <c r="JJ121" s="57">
        <f>JI121*'DEPRECATED - DT-Prelim Calcs'!$C$21/JD$2/'DEPRECATED - DT-Prelim Calcs'!$C$19/'DEPRECATED - DT-Prelim Calcs'!$C$18*3.39*'DEPRECATED - DT-Prelim Calcs'!$C$20</f>
        <v>25.773080821789936</v>
      </c>
      <c r="JK121" s="46">
        <f t="shared" si="172"/>
        <v>0</v>
      </c>
      <c r="JL121" s="57">
        <f>JJ120*'DEPRECATED - DT-Prelim Calcs'!$C$11+JL120</f>
        <v>-75.301542732956435</v>
      </c>
      <c r="JM121" s="57">
        <f>JM120+0.5*JJ121*'DEPRECATED - DT-Prelim Calcs'!$C$11^2+JL121*'DEPRECATED - DT-Prelim Calcs'!$C$11</f>
        <v>-245142.48053053831</v>
      </c>
      <c r="JN121" s="57">
        <f>MIN('Drive Train'!$F$35-JH120*'DEPRECATED - DT-Prelim Calcs'!$C$21*'Drive Train'!$F$39,JN120+JH$2)</f>
        <v>13.533148889892633</v>
      </c>
      <c r="JO121" s="57">
        <f>'Drive Train'!$F$35-JH121*'DEPRECATED - DT-Prelim Calcs'!$C$21*'Drive Train'!$F$39</f>
        <v>9.6000000000000014</v>
      </c>
      <c r="JP121" s="1">
        <f>IF(JM121&gt;='Drive Train'!$F$29,1,0)</f>
        <v>0</v>
      </c>
      <c r="JQ121" s="57">
        <f>MIN(JG121,'DEPRECATED - DT-Prelim Calcs'!$C$10)*'DEPRECATED - DT-Prelim Calcs'!$C$11*1000/60/60</f>
        <v>103.33333333333333</v>
      </c>
      <c r="JR121" s="63">
        <f>JR120+'DEPRECATED - DT-Prelim Calcs'!$C$11</f>
        <v>468</v>
      </c>
      <c r="JS121" s="2">
        <f>KC121/'Drive Train'!$F$35</f>
        <v>0.75806451612903225</v>
      </c>
      <c r="JT121" s="46">
        <f>KA121*12*60/(PI() * 'Drive Train'!$F$15)/JS$2*JS121</f>
        <v>-83688.905151620056</v>
      </c>
      <c r="JU121" s="2">
        <f>('DEPRECATED - DT-Prelim Calcs'!$C$6*JS121-JT121)/('DEPRECATED - DT-Prelim Calcs'!$C$6*JS121)*'DEPRECATED - DT-Prelim Calcs'!$C$7*JS121</f>
        <v>39.667509858243257</v>
      </c>
      <c r="JV121" s="57">
        <f>JU121/'DEPRECATED - DT-Prelim Calcs'!$C$7*('DEPRECATED - DT-Prelim Calcs'!$C$8-'DEPRECATED - DT-Prelim Calcs'!$C$9)+'DEPRECATED - DT-Prelim Calcs'!$C$9</f>
        <v>2114.4599646525348</v>
      </c>
      <c r="JW121" s="57">
        <f t="shared" si="120"/>
        <v>49.999999999999993</v>
      </c>
      <c r="JX121" s="2">
        <f t="shared" si="173"/>
        <v>0.99579519204165001</v>
      </c>
      <c r="JY121" s="57">
        <f>JX121*'DEPRECATED - DT-Prelim Calcs'!$C$21/JS$2/'DEPRECATED - DT-Prelim Calcs'!$C$19/'DEPRECATED - DT-Prelim Calcs'!$C$18*3.39*'DEPRECATED - DT-Prelim Calcs'!$C$20</f>
        <v>25.773080821789936</v>
      </c>
      <c r="JZ121" s="46">
        <f t="shared" si="174"/>
        <v>0</v>
      </c>
      <c r="KA121" s="57">
        <f>JY120*'DEPRECATED - DT-Prelim Calcs'!$C$11+KA120</f>
        <v>-269.75352040497705</v>
      </c>
      <c r="KB121" s="57">
        <f>KB120+0.5*JY121*'DEPRECATED - DT-Prelim Calcs'!$C$11^2+KA121*'DEPRECATED - DT-Prelim Calcs'!$C$11</f>
        <v>-247773.07237454568</v>
      </c>
      <c r="KC121" s="57">
        <f>MIN('Drive Train'!$F$35-JW120*'DEPRECATED - DT-Prelim Calcs'!$C$21*'Drive Train'!$F$39,KC120+JW$2)</f>
        <v>9.4</v>
      </c>
      <c r="KD121" s="57">
        <f>'Drive Train'!$F$35-JW121*'DEPRECATED - DT-Prelim Calcs'!$C$21*'Drive Train'!$F$39</f>
        <v>9.4</v>
      </c>
      <c r="KE121" s="1">
        <f>IF(KB121&gt;='Drive Train'!$F$29,1,0)</f>
        <v>0</v>
      </c>
      <c r="KF121" s="57">
        <f>MIN(JV121,'DEPRECATED - DT-Prelim Calcs'!$C$10)*'DEPRECATED - DT-Prelim Calcs'!$C$11*1000/60/60</f>
        <v>103.33333333333333</v>
      </c>
      <c r="KG121" s="63">
        <f>KG120+'DEPRECATED - DT-Prelim Calcs'!$C$11</f>
        <v>468</v>
      </c>
      <c r="KH121" s="2">
        <f>KR121/'Drive Train'!$F$35</f>
        <v>0.74193548387096786</v>
      </c>
      <c r="KI121" s="46">
        <f>KP121*12*60/(PI() * 'Drive Train'!$F$15)/KH$2*KH121</f>
        <v>-394321.27836443658</v>
      </c>
      <c r="KJ121" s="2">
        <f>('DEPRECATED - DT-Prelim Calcs'!$C$6*KH121-KI121)/('DEPRECATED - DT-Prelim Calcs'!$C$6*KH121)*'DEPRECATED - DT-Prelim Calcs'!$C$7*KH121</f>
        <v>180.08342677847278</v>
      </c>
      <c r="KK121" s="57">
        <f>KJ121/'DEPRECATED - DT-Prelim Calcs'!$C$7*('DEPRECATED - DT-Prelim Calcs'!$C$8-'DEPRECATED - DT-Prelim Calcs'!$C$9)+'DEPRECATED - DT-Prelim Calcs'!$C$9</f>
        <v>9589.7139650116442</v>
      </c>
      <c r="KL121" s="57">
        <f t="shared" si="121"/>
        <v>53.333333333333329</v>
      </c>
      <c r="KM121" s="2">
        <f t="shared" si="175"/>
        <v>0.99579519204165001</v>
      </c>
      <c r="KN121" s="57">
        <f>KM121*'DEPRECATED - DT-Prelim Calcs'!$C$21/KH$2/'DEPRECATED - DT-Prelim Calcs'!$C$19/'DEPRECATED - DT-Prelim Calcs'!$C$18*3.39*'DEPRECATED - DT-Prelim Calcs'!$C$20</f>
        <v>25.773080821789936</v>
      </c>
      <c r="KO121" s="46">
        <f t="shared" si="176"/>
        <v>0</v>
      </c>
      <c r="KP121" s="57">
        <f>KN120*'DEPRECATED - DT-Prelim Calcs'!$C$11+KP120</f>
        <v>-1298.642088812828</v>
      </c>
      <c r="KQ121" s="57">
        <f>KQ120+0.5*KN121*'DEPRECATED - DT-Prelim Calcs'!$C$11^2+KP121*'DEPRECATED - DT-Prelim Calcs'!$C$11</f>
        <v>-232133.80742166596</v>
      </c>
      <c r="KR121" s="57">
        <f>MIN('Drive Train'!$F$35-KL120*'DEPRECATED - DT-Prelim Calcs'!$C$21*'Drive Train'!$F$39,KR120+KL$2)</f>
        <v>9.2000000000000011</v>
      </c>
      <c r="KS121" s="57">
        <f>'Drive Train'!$F$35-KL121*'DEPRECATED - DT-Prelim Calcs'!$C$21*'Drive Train'!$F$39</f>
        <v>9.2000000000000011</v>
      </c>
      <c r="KT121" s="1">
        <f>IF(KQ121&gt;='Drive Train'!$F$29,1,0)</f>
        <v>0</v>
      </c>
      <c r="KU121" s="57">
        <f>MIN(KK121,'DEPRECATED - DT-Prelim Calcs'!$C$10)*'DEPRECATED - DT-Prelim Calcs'!$C$11*1000/60/60</f>
        <v>103.33333333333333</v>
      </c>
      <c r="KV121" s="63">
        <f>KV120+'DEPRECATED - DT-Prelim Calcs'!$C$11</f>
        <v>468</v>
      </c>
      <c r="KW121" s="2">
        <f>LG121/'Drive Train'!$F$35</f>
        <v>0.72580645161290325</v>
      </c>
      <c r="KX121" s="46">
        <f>LE121*12*60/(PI() * 'Drive Train'!$F$15)/KW$2*KW121</f>
        <v>-88473.200878256277</v>
      </c>
      <c r="KY121" s="2">
        <f>('DEPRECATED - DT-Prelim Calcs'!$C$6*KW121-KX121)/('DEPRECATED - DT-Prelim Calcs'!$C$6*KW121)*'DEPRECATED - DT-Prelim Calcs'!$C$7*KW121</f>
        <v>41.753023589024551</v>
      </c>
      <c r="KZ121" s="57">
        <f>KY121/'DEPRECATED - DT-Prelim Calcs'!$C$7*('DEPRECATED - DT-Prelim Calcs'!$C$8-'DEPRECATED - DT-Prelim Calcs'!$C$9)+'DEPRECATED - DT-Prelim Calcs'!$C$9</f>
        <v>2225.4854466688171</v>
      </c>
      <c r="LA121" s="57">
        <f t="shared" si="122"/>
        <v>56.666666666666664</v>
      </c>
      <c r="LB121" s="2">
        <f t="shared" si="177"/>
        <v>0.99579519204165001</v>
      </c>
      <c r="LC121" s="57">
        <f>LB121*'DEPRECATED - DT-Prelim Calcs'!$C$21/KW$2/'DEPRECATED - DT-Prelim Calcs'!$C$19/'DEPRECATED - DT-Prelim Calcs'!$C$18*3.39*'DEPRECATED - DT-Prelim Calcs'!$C$20</f>
        <v>25.773080821789936</v>
      </c>
      <c r="LD121" s="46">
        <f t="shared" si="178"/>
        <v>0</v>
      </c>
      <c r="LE121" s="57">
        <f>LC120*'DEPRECATED - DT-Prelim Calcs'!$C$11+LE120</f>
        <v>-297.84911836226547</v>
      </c>
      <c r="LF121" s="57">
        <f>LF120+0.5*LC121*'DEPRECATED - DT-Prelim Calcs'!$C$11^2+LE121*'DEPRECATED - DT-Prelim Calcs'!$C$11</f>
        <v>-244493.51381662433</v>
      </c>
      <c r="LG121" s="57">
        <f>MIN('Drive Train'!$F$35-LA120*'DEPRECATED - DT-Prelim Calcs'!$C$21*'Drive Train'!$F$39,LG120+LA$2)</f>
        <v>9</v>
      </c>
      <c r="LH121" s="57">
        <f>'Drive Train'!$F$35-LA121*'DEPRECATED - DT-Prelim Calcs'!$C$21*'Drive Train'!$F$39</f>
        <v>9</v>
      </c>
      <c r="LI121" s="1">
        <f>IF(LF121&gt;='Drive Train'!$F$29,1,0)</f>
        <v>0</v>
      </c>
      <c r="LJ121" s="57">
        <f>MIN(KZ121,'DEPRECATED - DT-Prelim Calcs'!$C$10)*'DEPRECATED - DT-Prelim Calcs'!$C$11*1000/60/60</f>
        <v>103.33333333333333</v>
      </c>
      <c r="LK121" s="63">
        <f>LK120+'DEPRECATED - DT-Prelim Calcs'!$C$11</f>
        <v>468</v>
      </c>
      <c r="LL121" s="2">
        <f>LV121/'Drive Train'!$F$35</f>
        <v>3.2153089996776467</v>
      </c>
      <c r="LM121" s="46">
        <f>LT121*12*60/(PI() * 'Drive Train'!$F$15)/LL$2*LL121</f>
        <v>-1396701.2547072857</v>
      </c>
      <c r="LN121" s="2">
        <f>('DEPRECATED - DT-Prelim Calcs'!$C$6*LL121-LM121)/('DEPRECATED - DT-Prelim Calcs'!$C$6*LL121)*'DEPRECATED - DT-Prelim Calcs'!$C$7*LL121</f>
        <v>639.27797983829601</v>
      </c>
      <c r="LO121" s="57">
        <f>LN121/'DEPRECATED - DT-Prelim Calcs'!$C$7*('DEPRECATED - DT-Prelim Calcs'!$C$8-'DEPRECATED - DT-Prelim Calcs'!$C$9)+'DEPRECATED - DT-Prelim Calcs'!$C$9</f>
        <v>34035.631457781485</v>
      </c>
      <c r="LP121" s="57">
        <f t="shared" si="123"/>
        <v>60</v>
      </c>
      <c r="LQ121" s="2">
        <f t="shared" si="179"/>
        <v>0.99579519204165001</v>
      </c>
      <c r="LR121" s="57">
        <f>LQ121*'DEPRECATED - DT-Prelim Calcs'!$C$21/LL$2/'DEPRECATED - DT-Prelim Calcs'!$C$19/'DEPRECATED - DT-Prelim Calcs'!$C$18*3.39*'DEPRECATED - DT-Prelim Calcs'!$C$20</f>
        <v>25.773080821789936</v>
      </c>
      <c r="LS121" s="46">
        <f t="shared" si="180"/>
        <v>0</v>
      </c>
      <c r="LT121" s="57">
        <f>LR120*'DEPRECATED - DT-Prelim Calcs'!$C$11+LT120</f>
        <v>-1061.4174186478137</v>
      </c>
      <c r="LU121" s="57">
        <f>LU120+0.5*LR121*'DEPRECATED - DT-Prelim Calcs'!$C$11^2+LT121*'DEPRECATED - DT-Prelim Calcs'!$C$11</f>
        <v>-227045.35184541668</v>
      </c>
      <c r="LV121" s="57">
        <f>MIN('Drive Train'!$F$35-LP120*'DEPRECATED - DT-Prelim Calcs'!$C$21*'Drive Train'!$F$39,LV120+LP$2)</f>
        <v>39.869831596002818</v>
      </c>
      <c r="LW121" s="57">
        <f>'Drive Train'!$F$35-LP121*'DEPRECATED - DT-Prelim Calcs'!$C$21*'Drive Train'!$F$39</f>
        <v>8.8000000000000007</v>
      </c>
      <c r="LX121" s="1">
        <f>IF(LU121&gt;='Drive Train'!$F$29,1,0)</f>
        <v>0</v>
      </c>
      <c r="LY121" s="57">
        <f>MIN(LO121,'DEPRECATED - DT-Prelim Calcs'!$C$10)*'DEPRECATED - DT-Prelim Calcs'!$C$11*1000/60/60</f>
        <v>103.33333333333333</v>
      </c>
      <c r="LZ121" s="63">
        <f>LZ120+'DEPRECATED - DT-Prelim Calcs'!$C$11</f>
        <v>468</v>
      </c>
    </row>
    <row r="122" spans="18:338" x14ac:dyDescent="0.2">
      <c r="R122" s="63">
        <f>R121+'DEPRECATED - DT-Prelim Calcs'!$C$11</f>
        <v>472</v>
      </c>
      <c r="S122" s="2">
        <f>AG122/'Drive Train'!$F$35</f>
        <v>0</v>
      </c>
      <c r="T122" s="46">
        <f>AE122*12*60/(PI() * 'Drive Train'!$F$15)/S$2*ABS(S122)</f>
        <v>0</v>
      </c>
      <c r="U122" s="2">
        <f>IF(OR(AD121=1,AND($C$32=Motors!$C$32,'DEPRECATED - DT-Prelim Calcs'!AI121=1)),0,IF(AG122=0,-(V121+$C$9)/($C$8-$C$9)*$C$7,($C$6*S122-T122)/($C$6*S122)*$C$7*S122))</f>
        <v>0</v>
      </c>
      <c r="V122" s="57">
        <f>IF(AND(AD121=1,AI121=1),0,ABS(U122/$C$7*($C$8-$C$9)+$C$9) *'Drive Train'!$AA$49 + V121*(1-'Drive Train'!$AA$49))</f>
        <v>0</v>
      </c>
      <c r="W122" s="57">
        <f t="shared" si="183"/>
        <v>0</v>
      </c>
      <c r="X122" s="2">
        <f>MAX(MIN(IF(AND(AI121=1,AG122&lt;0),-1,1)*(W122-$C$9)/($C$8-$C$9)*$C$7-$C$29*AE122/T$2 -  AI121*$C$29/2,X$2),MAX(X$4:X121)*-1)</f>
        <v>-0.2458281045106315</v>
      </c>
      <c r="Y122" s="57">
        <f t="shared" si="97"/>
        <v>0</v>
      </c>
      <c r="Z122" s="57">
        <f t="shared" si="98"/>
        <v>0</v>
      </c>
      <c r="AA122" s="57">
        <f t="shared" si="99"/>
        <v>0</v>
      </c>
      <c r="AB122" s="57" t="e">
        <f t="shared" si="100"/>
        <v>#N/A</v>
      </c>
      <c r="AC122" s="46">
        <f t="shared" si="124"/>
        <v>1</v>
      </c>
      <c r="AD122" s="1">
        <f t="shared" si="101"/>
        <v>1</v>
      </c>
      <c r="AE122" s="57">
        <f t="shared" si="102"/>
        <v>0</v>
      </c>
      <c r="AF122" s="57" t="e">
        <f t="shared" si="103"/>
        <v>#N/A</v>
      </c>
      <c r="AG122" s="57">
        <f>IF(AI121=0,MIN('Drive Train'!$F$35-W121*$C$21*'Drive Train'!$F$39,AG121+W$2)-$C$3,IF(AE121-1&lt;=0,0,IF($C$32=Motors!$C$30,MAX(ABS(AG120)*-1,AG121-W$2),MAX(0,MAX(AG$4:AG121)*-1,AG121-W$2))))</f>
        <v>0</v>
      </c>
      <c r="AH122" s="57">
        <f>'Drive Train'!$F$35-ABS(W122)*'DEPRECATED - DT-Prelim Calcs'!$C$21*'Drive Train'!$F$39</f>
        <v>12.4</v>
      </c>
      <c r="AI122" s="1">
        <f>IF(AJ122&gt;='Drive Train'!$F$29,1,0)</f>
        <v>1</v>
      </c>
      <c r="AJ122" s="57">
        <f>AJ121+0.5*Y122*'DEPRECATED - DT-Prelim Calcs'!$C$11^2+AE122*'DEPRECATED - DT-Prelim Calcs'!$C$11</f>
        <v>784.33981740885292</v>
      </c>
      <c r="AK122" s="57">
        <f t="shared" si="181"/>
        <v>0</v>
      </c>
      <c r="AL122" s="63">
        <f>AL121+'DEPRECATED - DT-Prelim Calcs'!$C$11</f>
        <v>472</v>
      </c>
      <c r="AM122" s="2">
        <f>AW122/'Drive Train'!$F$35</f>
        <v>0.90171798760152999</v>
      </c>
      <c r="AN122" s="46">
        <f>AU122*12*60/(PI() * 'Drive Train'!$F$15)/AM$2*AM122</f>
        <v>4074.5129711579025</v>
      </c>
      <c r="AO122" s="2">
        <f>('DEPRECATED - DT-Prelim Calcs'!$C$6*AM122-AN122)/('DEPRECATED - DT-Prelim Calcs'!$C$6*AM122)*'DEPRECATED - DT-Prelim Calcs'!$C$7*AM122</f>
        <v>0.33081835002765259</v>
      </c>
      <c r="AP122" s="57">
        <f>AO122/'DEPRECATED - DT-Prelim Calcs'!$C$7*('DEPRECATED - DT-Prelim Calcs'!$C$8-'DEPRECATED - DT-Prelim Calcs'!$C$9)+'DEPRECATED - DT-Prelim Calcs'!$C$9</f>
        <v>20.311615895663</v>
      </c>
      <c r="AQ122" s="57">
        <f t="shared" si="105"/>
        <v>20.311615895663</v>
      </c>
      <c r="AR122" s="2">
        <f t="shared" si="125"/>
        <v>-1.9867441025667176E-13</v>
      </c>
      <c r="AS122" s="57">
        <f>AR122*'DEPRECATED - DT-Prelim Calcs'!$C$21/AM$2/'DEPRECATED - DT-Prelim Calcs'!$C$19/'DEPRECATED - DT-Prelim Calcs'!$C$18*3.39*'DEPRECATED - DT-Prelim Calcs'!$C$20</f>
        <v>-1.4397804575006383E-12</v>
      </c>
      <c r="AT122" s="46">
        <f t="shared" si="126"/>
        <v>0</v>
      </c>
      <c r="AU122" s="57">
        <f>AS121*'DEPRECATED - DT-Prelim Calcs'!$C$11+AU121</f>
        <v>39.432321268801914</v>
      </c>
      <c r="AV122" s="57">
        <f>AV121+0.5*AS122*'DEPRECATED - DT-Prelim Calcs'!$C$11^2+AU122*'DEPRECATED - DT-Prelim Calcs'!$C$11</f>
        <v>18567.442074237046</v>
      </c>
      <c r="AW122" s="57">
        <f>MIN('Drive Train'!$F$35-AQ121*'DEPRECATED - DT-Prelim Calcs'!$C$21*'Drive Train'!$F$39,AW121+AQ$2)</f>
        <v>11.181303046258972</v>
      </c>
      <c r="AX122" s="57">
        <f>'Drive Train'!$F$35-AQ122*'DEPRECATED - DT-Prelim Calcs'!$C$21*'Drive Train'!$F$39</f>
        <v>11.18130304626022</v>
      </c>
      <c r="AY122" s="1">
        <f>IF(AV122&gt;='Drive Train'!$F$29,1,0)</f>
        <v>1</v>
      </c>
      <c r="AZ122" s="57">
        <f t="shared" si="127"/>
        <v>22.56846210629222</v>
      </c>
      <c r="BA122" s="63">
        <f>BA121+'DEPRECATED - DT-Prelim Calcs'!$C$11</f>
        <v>472</v>
      </c>
      <c r="BB122" s="2">
        <f>BL122/'Drive Train'!$F$35</f>
        <v>0.55000000000000004</v>
      </c>
      <c r="BC122" s="46">
        <f>BJ122*12*60/(PI() * 'Drive Train'!$F$15)/BB$2*BB122</f>
        <v>5574.3989430738939</v>
      </c>
      <c r="BD122" s="2">
        <f>('DEPRECATED - DT-Prelim Calcs'!$C$6*BB122-BC122)/('DEPRECATED - DT-Prelim Calcs'!$C$6*BB122)*'DEPRECATED - DT-Prelim Calcs'!$C$7*BB122</f>
        <v>-1.1950068391760005</v>
      </c>
      <c r="BE122" s="57">
        <f>BD122/'DEPRECATED - DT-Prelim Calcs'!$C$7*('DEPRECATED - DT-Prelim Calcs'!$C$8-'DEPRECATED - DT-Prelim Calcs'!$C$9)+'DEPRECATED - DT-Prelim Calcs'!$C$9</f>
        <v>-60.917998948664263</v>
      </c>
      <c r="BF122" s="57">
        <f t="shared" si="106"/>
        <v>-60.917998948664263</v>
      </c>
      <c r="BG122" s="2">
        <f t="shared" si="128"/>
        <v>-1.9370342982088635</v>
      </c>
      <c r="BH122" s="57">
        <f>BG122*'DEPRECATED - DT-Prelim Calcs'!$C$21/BB$2/'DEPRECATED - DT-Prelim Calcs'!$C$19/'DEPRECATED - DT-Prelim Calcs'!$C$18*3.39*'DEPRECATED - DT-Prelim Calcs'!$C$20</f>
        <v>-20.276476817894618</v>
      </c>
      <c r="BI122" s="46">
        <f t="shared" si="129"/>
        <v>1</v>
      </c>
      <c r="BJ122" s="57">
        <f>BH121*'DEPRECATED - DT-Prelim Calcs'!$C$11+BJ121</f>
        <v>61.232485201886902</v>
      </c>
      <c r="BK122" s="57">
        <f>BK121+0.5*BH122*'DEPRECATED - DT-Prelim Calcs'!$C$11^2+BJ122*'DEPRECATED - DT-Prelim Calcs'!$C$11</f>
        <v>9794.8560386509762</v>
      </c>
      <c r="BL122" s="57">
        <f>MIN('Drive Train'!$F$35-BF121*'DEPRECATED - DT-Prelim Calcs'!$C$21*'Drive Train'!$F$39,BL121+BF$2)</f>
        <v>6.82</v>
      </c>
      <c r="BM122" s="57">
        <f>'Drive Train'!$F$35-BF122*'DEPRECATED - DT-Prelim Calcs'!$C$21*'Drive Train'!$F$39</f>
        <v>16.055079936919856</v>
      </c>
      <c r="BN122" s="1">
        <f>IF(BK122&gt;='Drive Train'!$F$29,1,0)</f>
        <v>1</v>
      </c>
      <c r="BO122" s="57">
        <f t="shared" si="130"/>
        <v>-67.68666549851585</v>
      </c>
      <c r="BP122" s="63">
        <f>BP121+'DEPRECATED - DT-Prelim Calcs'!$C$11</f>
        <v>472</v>
      </c>
      <c r="BQ122" s="2">
        <f>CA122/'Drive Train'!$F$35</f>
        <v>1.2521131152134748</v>
      </c>
      <c r="BR122" s="46">
        <f>BY122*12*60/(PI() * 'Drive Train'!$F$15)/BQ$2*BQ122</f>
        <v>-13707.616630653058</v>
      </c>
      <c r="BS122" s="2">
        <f>('DEPRECATED - DT-Prelim Calcs'!$C$6*BQ122-BR122)/('DEPRECATED - DT-Prelim Calcs'!$C$6*BQ122)*'DEPRECATED - DT-Prelim Calcs'!$C$7*BQ122</f>
        <v>9.2155956245263635</v>
      </c>
      <c r="BT122" s="57">
        <f>BS122/'DEPRECATED - DT-Prelim Calcs'!$C$7*('DEPRECATED - DT-Prelim Calcs'!$C$8-'DEPRECATED - DT-Prelim Calcs'!$C$9)+'DEPRECATED - DT-Prelim Calcs'!$C$9</f>
        <v>493.30619030154872</v>
      </c>
      <c r="BU122" s="57">
        <f t="shared" si="107"/>
        <v>93</v>
      </c>
      <c r="BV122" s="2">
        <f t="shared" si="131"/>
        <v>1.8828060353728675</v>
      </c>
      <c r="BW122" s="57">
        <f>BV122*'DEPRECATED - DT-Prelim Calcs'!$C$21/BQ$2/'DEPRECATED - DT-Prelim Calcs'!$C$19/'DEPRECATED - DT-Prelim Calcs'!$C$18*3.39*'DEPRECATED - DT-Prelim Calcs'!$C$20</f>
        <v>25.773080821789936</v>
      </c>
      <c r="BX122" s="46">
        <f t="shared" si="132"/>
        <v>0</v>
      </c>
      <c r="BY122" s="57">
        <f>BW121*'DEPRECATED - DT-Prelim Calcs'!$C$11+BY121</f>
        <v>-50.577731335379298</v>
      </c>
      <c r="BZ122" s="57">
        <f>BZ121+0.5*BW122*'DEPRECATED - DT-Prelim Calcs'!$C$11^2+BY122*'DEPRECATED - DT-Prelim Calcs'!$C$11</f>
        <v>-10446.592813094605</v>
      </c>
      <c r="CA122" s="57">
        <f>MIN('Drive Train'!$F$35-BU121*'DEPRECATED - DT-Prelim Calcs'!$C$21*'Drive Train'!$F$39,CA121+BU$2)</f>
        <v>15.526202628647088</v>
      </c>
      <c r="CB122" s="57">
        <f>'Drive Train'!$F$35-BU122*'DEPRECATED - DT-Prelim Calcs'!$C$21*'Drive Train'!$F$39</f>
        <v>6.82</v>
      </c>
      <c r="CC122" s="1">
        <f>IF(BZ122&gt;='Drive Train'!$F$29,1,0)</f>
        <v>0</v>
      </c>
      <c r="CD122" s="57">
        <f t="shared" si="133"/>
        <v>103.33333333333333</v>
      </c>
      <c r="CE122" s="63">
        <f>CE121+'DEPRECATED - DT-Prelim Calcs'!$C$11</f>
        <v>472</v>
      </c>
      <c r="CF122" s="2">
        <f>CP122/'Drive Train'!$F$35</f>
        <v>0.55000000000000004</v>
      </c>
      <c r="CG122" s="46">
        <f>CN122*12*60/(PI() * 'Drive Train'!$F$15)/CF$2*CF122</f>
        <v>10472.364260040033</v>
      </c>
      <c r="CH122" s="2">
        <f>('DEPRECATED - DT-Prelim Calcs'!$C$6*CF122-CG122)/('DEPRECATED - DT-Prelim Calcs'!$C$6*CF122)*'DEPRECATED - DT-Prelim Calcs'!$C$7*CF122</f>
        <v>-3.4096590744271063</v>
      </c>
      <c r="CI122" s="57">
        <f>CH122/'DEPRECATED - DT-Prelim Calcs'!$C$7*('DEPRECATED - DT-Prelim Calcs'!$C$8-'DEPRECATED - DT-Prelim Calcs'!$C$9)+'DEPRECATED - DT-Prelim Calcs'!$C$9</f>
        <v>-178.81836483360902</v>
      </c>
      <c r="CJ122" s="57">
        <f t="shared" si="108"/>
        <v>-178.81836483360902</v>
      </c>
      <c r="CK122" s="2">
        <f t="shared" si="134"/>
        <v>-4.8036715807618302</v>
      </c>
      <c r="CL122" s="57">
        <f>CK122*'DEPRECATED - DT-Prelim Calcs'!$C$21/CF$2/'DEPRECATED - DT-Prelim Calcs'!$C$19/'DEPRECATED - DT-Prelim Calcs'!$C$18*3.39*'DEPRECATED - DT-Prelim Calcs'!$C$20</f>
        <v>-81.227752148314678</v>
      </c>
      <c r="CM122" s="46">
        <f t="shared" si="135"/>
        <v>1</v>
      </c>
      <c r="CN122" s="57">
        <f>CL121*'DEPRECATED - DT-Prelim Calcs'!$C$11+CN121</f>
        <v>71.211910443848666</v>
      </c>
      <c r="CO122" s="57">
        <f>CO121+0.5*CL122*'DEPRECATED - DT-Prelim Calcs'!$C$11^2+CN122*'DEPRECATED - DT-Prelim Calcs'!$C$11</f>
        <v>-40161.939883029314</v>
      </c>
      <c r="CP122" s="57">
        <f>MIN('Drive Train'!$F$35-CJ121*'DEPRECATED - DT-Prelim Calcs'!$C$21*'Drive Train'!$F$39,CP121+CJ$2)</f>
        <v>6.82</v>
      </c>
      <c r="CQ122" s="57">
        <f>'Drive Train'!$F$35-CJ122*'DEPRECATED - DT-Prelim Calcs'!$C$21*'Drive Train'!$F$39</f>
        <v>23.129101890016543</v>
      </c>
      <c r="CR122" s="1">
        <f>IF(CO122&gt;='Drive Train'!$F$29,1,0)</f>
        <v>0</v>
      </c>
      <c r="CS122" s="57">
        <f t="shared" si="136"/>
        <v>-198.68707203734337</v>
      </c>
      <c r="CT122" s="63">
        <f>CT121+'DEPRECATED - DT-Prelim Calcs'!$C$11</f>
        <v>472</v>
      </c>
      <c r="CU122" s="2">
        <f>DE122/'Drive Train'!$F$35</f>
        <v>1.9016314507275893</v>
      </c>
      <c r="CV122" s="46">
        <f>DC122*12*60/(PI() * 'Drive Train'!$F$15)/CU$2*CU122</f>
        <v>-205754.50516792011</v>
      </c>
      <c r="CW122" s="2">
        <f>('DEPRECATED - DT-Prelim Calcs'!$C$6*CU122-CV122)/('DEPRECATED - DT-Prelim Calcs'!$C$6*CU122)*'DEPRECATED - DT-Prelim Calcs'!$C$7*CU122</f>
        <v>97.616394733343085</v>
      </c>
      <c r="CX122" s="57">
        <f>CW122/'DEPRECATED - DT-Prelim Calcs'!$C$7*('DEPRECATED - DT-Prelim Calcs'!$C$8-'DEPRECATED - DT-Prelim Calcs'!$C$9)+'DEPRECATED - DT-Prelim Calcs'!$C$9</f>
        <v>5199.4566158871021</v>
      </c>
      <c r="CY122" s="57">
        <f t="shared" si="109"/>
        <v>93</v>
      </c>
      <c r="CZ122" s="2">
        <f t="shared" si="137"/>
        <v>1.2803081040535502</v>
      </c>
      <c r="DA122" s="57">
        <f>CZ122*'DEPRECATED - DT-Prelim Calcs'!$C$21/CU$2/'DEPRECATED - DT-Prelim Calcs'!$C$19/'DEPRECATED - DT-Prelim Calcs'!$C$18*3.39*'DEPRECATED - DT-Prelim Calcs'!$C$20</f>
        <v>25.773080821789936</v>
      </c>
      <c r="DB122" s="46">
        <f t="shared" si="138"/>
        <v>0</v>
      </c>
      <c r="DC122" s="57">
        <f>DA121*'DEPRECATED - DT-Prelim Calcs'!$C$11+DC121</f>
        <v>-339.91699160803273</v>
      </c>
      <c r="DD122" s="57">
        <f>DD121+0.5*DA122*'DEPRECATED - DT-Prelim Calcs'!$C$11^2+DC122*'DEPRECATED - DT-Prelim Calcs'!$C$11</f>
        <v>-82199.139031510771</v>
      </c>
      <c r="DE122" s="57">
        <f>MIN('Drive Train'!$F$35-CY121*'DEPRECATED - DT-Prelim Calcs'!$C$21*'Drive Train'!$F$39,DE121+CY$2)</f>
        <v>23.580229989022108</v>
      </c>
      <c r="DF122" s="57">
        <f>'Drive Train'!$F$35-CY122*'DEPRECATED - DT-Prelim Calcs'!$C$21*'Drive Train'!$F$39</f>
        <v>6.82</v>
      </c>
      <c r="DG122" s="1">
        <f>IF(DD122&gt;='Drive Train'!$F$29,1,0)</f>
        <v>0</v>
      </c>
      <c r="DH122" s="57">
        <f t="shared" si="139"/>
        <v>103.33333333333333</v>
      </c>
      <c r="DI122" s="63">
        <f>DI121+'DEPRECATED - DT-Prelim Calcs'!$C$11</f>
        <v>472</v>
      </c>
      <c r="DJ122" s="2">
        <f>DT122/'Drive Train'!$F$35</f>
        <v>0.55000000000000004</v>
      </c>
      <c r="DK122" s="46">
        <f>DR122*12*60/(PI() * 'Drive Train'!$F$15)/DJ$2*DJ122</f>
        <v>-57857.3646211585</v>
      </c>
      <c r="DL122" s="2">
        <f>('DEPRECATED - DT-Prelim Calcs'!$C$6*DJ122-DK122)/('DEPRECATED - DT-Prelim Calcs'!$C$6*DJ122)*'DEPRECATED - DT-Prelim Calcs'!$C$7*DJ122</f>
        <v>27.486147042587618</v>
      </c>
      <c r="DM122" s="57">
        <f>DL122/'DEPRECATED - DT-Prelim Calcs'!$C$7*('DEPRECATED - DT-Prelim Calcs'!$C$8-'DEPRECATED - DT-Prelim Calcs'!$C$9)+'DEPRECATED - DT-Prelim Calcs'!$C$9</f>
        <v>1465.9666662091249</v>
      </c>
      <c r="DN122" s="57">
        <f t="shared" si="110"/>
        <v>93</v>
      </c>
      <c r="DO122" s="2">
        <f t="shared" si="140"/>
        <v>1.1037138828047846</v>
      </c>
      <c r="DP122" s="57">
        <f>DO122*'DEPRECATED - DT-Prelim Calcs'!$C$21/DJ$2/'DEPRECATED - DT-Prelim Calcs'!$C$19/'DEPRECATED - DT-Prelim Calcs'!$C$18*3.39*'DEPRECATED - DT-Prelim Calcs'!$C$20</f>
        <v>25.773080821789936</v>
      </c>
      <c r="DQ122" s="46">
        <f t="shared" si="141"/>
        <v>0</v>
      </c>
      <c r="DR122" s="57">
        <f>DP121*'DEPRECATED - DT-Prelim Calcs'!$C$11+DR121</f>
        <v>-284.89697750767641</v>
      </c>
      <c r="DS122" s="57">
        <f>DS121+0.5*DP122*'DEPRECATED - DT-Prelim Calcs'!$C$11^2+DR122*'DEPRECATED - DT-Prelim Calcs'!$C$11</f>
        <v>-131397.05209979173</v>
      </c>
      <c r="DT122" s="57">
        <f>MIN('Drive Train'!$F$35-DN121*'DEPRECATED - DT-Prelim Calcs'!$C$21*'Drive Train'!$F$39,DT121+DN$2)</f>
        <v>6.82</v>
      </c>
      <c r="DU122" s="57">
        <f>'Drive Train'!$F$35-DN122*'DEPRECATED - DT-Prelim Calcs'!$C$21*'Drive Train'!$F$39</f>
        <v>6.82</v>
      </c>
      <c r="DV122" s="1">
        <f>IF(DS122&gt;='Drive Train'!$F$29,1,0)</f>
        <v>0</v>
      </c>
      <c r="DW122" s="57">
        <f t="shared" si="142"/>
        <v>103.33333333333333</v>
      </c>
      <c r="DX122" s="63">
        <f>DX121+'DEPRECATED - DT-Prelim Calcs'!$C$11</f>
        <v>472</v>
      </c>
      <c r="DY122" s="2">
        <f>EI122/'Drive Train'!$F$35</f>
        <v>0.55000000000000004</v>
      </c>
      <c r="DZ122" s="46">
        <f>EG122*12*60/(PI() * 'Drive Train'!$F$15)/DY$2*DY122</f>
        <v>-42082.151124165655</v>
      </c>
      <c r="EA122" s="2">
        <f>('DEPRECATED - DT-Prelim Calcs'!$C$6*DY122-DZ122)/('DEPRECATED - DT-Prelim Calcs'!$C$6*DY122)*'DEPRECATED - DT-Prelim Calcs'!$C$7*DY122</f>
        <v>20.353264391977341</v>
      </c>
      <c r="EB122" s="57">
        <f>EA122/'DEPRECATED - DT-Prelim Calcs'!$C$7*('DEPRECATED - DT-Prelim Calcs'!$C$8-'DEPRECATED - DT-Prelim Calcs'!$C$9)+'DEPRECATED - DT-Prelim Calcs'!$C$9</f>
        <v>1086.2368553903291</v>
      </c>
      <c r="EC122" s="57">
        <f t="shared" si="111"/>
        <v>93</v>
      </c>
      <c r="ED122" s="2">
        <f t="shared" si="143"/>
        <v>0.96993038185874991</v>
      </c>
      <c r="EE122" s="57">
        <f>ED122*'DEPRECATED - DT-Prelim Calcs'!$C$21/DY$2/'DEPRECATED - DT-Prelim Calcs'!$C$19/'DEPRECATED - DT-Prelim Calcs'!$C$18*3.39*'DEPRECATED - DT-Prelim Calcs'!$C$20</f>
        <v>25.773080821789936</v>
      </c>
      <c r="EF122" s="46">
        <f t="shared" si="144"/>
        <v>0</v>
      </c>
      <c r="EG122" s="57">
        <f>EE121*'DEPRECATED - DT-Prelim Calcs'!$C$11+EG121</f>
        <v>-182.1005190343447</v>
      </c>
      <c r="EH122" s="57">
        <f>EH121+0.5*EE122*'DEPRECATED - DT-Prelim Calcs'!$C$11^2+EG122*'DEPRECATED - DT-Prelim Calcs'!$C$11</f>
        <v>-216706.48157752195</v>
      </c>
      <c r="EI122" s="57">
        <f>MIN('Drive Train'!$F$35-EC121*'DEPRECATED - DT-Prelim Calcs'!$C$21*'Drive Train'!$F$39,EI121+EC$2)</f>
        <v>6.82</v>
      </c>
      <c r="EJ122" s="57">
        <f>'Drive Train'!$F$35-EC122*'DEPRECATED - DT-Prelim Calcs'!$C$21*'Drive Train'!$F$39</f>
        <v>6.82</v>
      </c>
      <c r="EK122" s="1">
        <f>IF(EH122&gt;='Drive Train'!$F$29,1,0)</f>
        <v>0</v>
      </c>
      <c r="EL122" s="57">
        <f t="shared" si="145"/>
        <v>103.33333333333333</v>
      </c>
      <c r="EM122" s="63">
        <f>EM121+'DEPRECATED - DT-Prelim Calcs'!$C$11</f>
        <v>472</v>
      </c>
      <c r="EN122" s="2">
        <f>EX122/'Drive Train'!$F$35</f>
        <v>3.8460416568343985</v>
      </c>
      <c r="EO122" s="46">
        <f>EV122*12*60/(PI() * 'Drive Train'!$F$15)/EN$2*EN122</f>
        <v>-2965536.1499198852</v>
      </c>
      <c r="EP122" s="2">
        <f>('DEPRECATED - DT-Prelim Calcs'!$C$6*EN122-EO122)/('DEPRECATED - DT-Prelim Calcs'!$C$6*EN122)*'DEPRECATED - DT-Prelim Calcs'!$C$7*EN122</f>
        <v>1350.1586642029001</v>
      </c>
      <c r="EQ122" s="57">
        <f>EP122/'DEPRECATED - DT-Prelim Calcs'!$C$7*('DEPRECATED - DT-Prelim Calcs'!$C$8-'DEPRECATED - DT-Prelim Calcs'!$C$9)+'DEPRECATED - DT-Prelim Calcs'!$C$9</f>
        <v>71880.441334951072</v>
      </c>
      <c r="ER122" s="57">
        <f t="shared" si="112"/>
        <v>93</v>
      </c>
      <c r="ES122" s="2">
        <f t="shared" si="146"/>
        <v>0.86507304327942547</v>
      </c>
      <c r="ET122" s="57">
        <f>ES122*'DEPRECATED - DT-Prelim Calcs'!$C$21/EN$2/'DEPRECATED - DT-Prelim Calcs'!$C$19/'DEPRECATED - DT-Prelim Calcs'!$C$18*3.39*'DEPRECATED - DT-Prelim Calcs'!$C$20</f>
        <v>25.773080821789936</v>
      </c>
      <c r="EU122" s="46">
        <f t="shared" si="147"/>
        <v>0</v>
      </c>
      <c r="EV122" s="57">
        <f>ET121*'DEPRECATED - DT-Prelim Calcs'!$C$11+EV121</f>
        <v>-1636.7313310064465</v>
      </c>
      <c r="EW122" s="57">
        <f>EW121+0.5*ET122*'DEPRECATED - DT-Prelim Calcs'!$C$11^2+EV122*'DEPRECATED - DT-Prelim Calcs'!$C$11</f>
        <v>-268910.78617826954</v>
      </c>
      <c r="EX122" s="57">
        <f>MIN('Drive Train'!$F$35-ER121*'DEPRECATED - DT-Prelim Calcs'!$C$21*'Drive Train'!$F$39,EX121+ER$2)</f>
        <v>47.690916544746543</v>
      </c>
      <c r="EY122" s="57">
        <f>'Drive Train'!$F$35-ER122*'DEPRECATED - DT-Prelim Calcs'!$C$21*'Drive Train'!$F$39</f>
        <v>6.82</v>
      </c>
      <c r="EZ122" s="1">
        <f>IF(EW122&gt;='Drive Train'!$F$29,1,0)</f>
        <v>0</v>
      </c>
      <c r="FA122" s="57">
        <f t="shared" si="148"/>
        <v>103.33333333333333</v>
      </c>
      <c r="FB122" s="63">
        <f>FB121+'DEPRECATED - DT-Prelim Calcs'!$C$11</f>
        <v>472</v>
      </c>
      <c r="FC122" s="2">
        <f>FM122/'Drive Train'!$F$35</f>
        <v>0.55000000000000004</v>
      </c>
      <c r="FD122" s="46">
        <f>FK122*12*60/(PI() * 'Drive Train'!$F$15)/FC$2*FC122</f>
        <v>9851.9080400715557</v>
      </c>
      <c r="FE122" s="2">
        <f>('DEPRECATED - DT-Prelim Calcs'!$C$6*FC122-FD122)/('DEPRECATED - DT-Prelim Calcs'!$C$6*FC122)*'DEPRECATED - DT-Prelim Calcs'!$C$7*FC122</f>
        <v>-3.1291150800323546</v>
      </c>
      <c r="FF122" s="57">
        <f>FE122/'DEPRECATED - DT-Prelim Calcs'!$C$7*('DEPRECATED - DT-Prelim Calcs'!$C$8-'DEPRECATED - DT-Prelim Calcs'!$C$9)+'DEPRECATED - DT-Prelim Calcs'!$C$9</f>
        <v>-163.88318040172248</v>
      </c>
      <c r="FG122" s="57">
        <f t="shared" si="113"/>
        <v>-163.88318040172248</v>
      </c>
      <c r="FH122" s="2">
        <f t="shared" si="149"/>
        <v>-4.4405365201290987</v>
      </c>
      <c r="FI122" s="57">
        <f>FH122*'DEPRECATED - DT-Prelim Calcs'!$C$21/FC$2/'DEPRECATED - DT-Prelim Calcs'!$C$19/'DEPRECATED - DT-Prelim Calcs'!$C$18*3.39*'DEPRECATED - DT-Prelim Calcs'!$C$20</f>
        <v>-146.59904305175036</v>
      </c>
      <c r="FJ122" s="46">
        <f t="shared" si="150"/>
        <v>1</v>
      </c>
      <c r="FK122" s="57">
        <f>FI121*'DEPRECATED - DT-Prelim Calcs'!$C$11+FK121</f>
        <v>34.313394592606443</v>
      </c>
      <c r="FL122" s="57">
        <f>FL121+0.5*FI122*'DEPRECATED - DT-Prelim Calcs'!$C$11^2+FK122*'DEPRECATED - DT-Prelim Calcs'!$C$11</f>
        <v>-389703.27088737919</v>
      </c>
      <c r="FM122" s="57">
        <f>MIN('Drive Train'!$F$35-FG121*'DEPRECATED - DT-Prelim Calcs'!$C$21*'Drive Train'!$F$39,FM121+FG$2)</f>
        <v>6.82</v>
      </c>
      <c r="FN122" s="57">
        <f>'Drive Train'!$F$35-FG122*'DEPRECATED - DT-Prelim Calcs'!$C$21*'Drive Train'!$F$39</f>
        <v>22.232990824103346</v>
      </c>
      <c r="FO122" s="1">
        <f>IF(FL122&gt;='Drive Train'!$F$29,1,0)</f>
        <v>0</v>
      </c>
      <c r="FP122" s="57">
        <f t="shared" si="151"/>
        <v>-182.09242266858055</v>
      </c>
      <c r="FQ122" s="63">
        <f>FQ121+'DEPRECATED - DT-Prelim Calcs'!$C$11</f>
        <v>472</v>
      </c>
      <c r="FR122" s="2">
        <f>GB122/'Drive Train'!$F$35</f>
        <v>0.55000000000000004</v>
      </c>
      <c r="FS122" s="46">
        <f>FZ122*12*60/(PI() * 'Drive Train'!$F$15)/FR$2*FR122</f>
        <v>-13604.596477661744</v>
      </c>
      <c r="FT122" s="2">
        <f>('DEPRECATED - DT-Prelim Calcs'!$C$6*FR122-FS122)/('DEPRECATED - DT-Prelim Calcs'!$C$6*FR122)*'DEPRECATED - DT-Prelim Calcs'!$C$7*FR122</f>
        <v>7.4769216718883307</v>
      </c>
      <c r="FU122" s="57">
        <f>FT122/'DEPRECATED - DT-Prelim Calcs'!$C$7*('DEPRECATED - DT-Prelim Calcs'!$C$8-'DEPRECATED - DT-Prelim Calcs'!$C$9)+'DEPRECATED - DT-Prelim Calcs'!$C$9</f>
        <v>400.7452491714825</v>
      </c>
      <c r="FV122" s="57">
        <f t="shared" si="114"/>
        <v>93</v>
      </c>
      <c r="FW122" s="2">
        <f t="shared" si="152"/>
        <v>0.7112822800297498</v>
      </c>
      <c r="FX122" s="57">
        <f>FW122*'DEPRECATED - DT-Prelim Calcs'!$C$21/FR$2/'DEPRECATED - DT-Prelim Calcs'!$C$19/'DEPRECATED - DT-Prelim Calcs'!$C$18*3.39*'DEPRECATED - DT-Prelim Calcs'!$C$20</f>
        <v>25.773080821789936</v>
      </c>
      <c r="FY122" s="46">
        <f t="shared" si="153"/>
        <v>0</v>
      </c>
      <c r="FZ122" s="57">
        <f>FX121*'DEPRECATED - DT-Prelim Calcs'!$C$11+FZ121</f>
        <v>-43.17181853462192</v>
      </c>
      <c r="GA122" s="57">
        <f>GA121+0.5*FX122*'DEPRECATED - DT-Prelim Calcs'!$C$11^2+FZ122*'DEPRECATED - DT-Prelim Calcs'!$C$11</f>
        <v>-431082.68618840701</v>
      </c>
      <c r="GB122" s="57">
        <f>MIN('Drive Train'!$F$35-FV121*'DEPRECATED - DT-Prelim Calcs'!$C$21*'Drive Train'!$F$39,GB121+FV$2)</f>
        <v>6.82</v>
      </c>
      <c r="GC122" s="57">
        <f>'Drive Train'!$F$35-FV122*'DEPRECATED - DT-Prelim Calcs'!$C$21*'Drive Train'!$F$39</f>
        <v>6.82</v>
      </c>
      <c r="GD122" s="1">
        <f>IF(GA122&gt;='Drive Train'!$F$29,1,0)</f>
        <v>0</v>
      </c>
      <c r="GE122" s="57">
        <f t="shared" si="154"/>
        <v>103.33333333333333</v>
      </c>
      <c r="GF122" s="63">
        <f>GF121+'DEPRECATED - DT-Prelim Calcs'!$C$11</f>
        <v>472</v>
      </c>
      <c r="GG122" s="2">
        <f>GQ122/'Drive Train'!$F$35</f>
        <v>0.85483870967741948</v>
      </c>
      <c r="GH122" s="46">
        <f>GO122*12*60/(PI() * 'Drive Train'!$F$15)/GG$2*GG122</f>
        <v>12749.696951424496</v>
      </c>
      <c r="GI122" s="2">
        <f>('DEPRECATED - DT-Prelim Calcs'!$C$6*GG122-GH122)/('DEPRECATED - DT-Prelim Calcs'!$C$6*GG122)*'DEPRECATED - DT-Prelim Calcs'!$C$7*GG122</f>
        <v>-3.70471106482433</v>
      </c>
      <c r="GJ122" s="57">
        <f>GI122/'DEPRECATED - DT-Prelim Calcs'!$C$7*('DEPRECATED - DT-Prelim Calcs'!$C$8-'DEPRECATED - DT-Prelim Calcs'!$C$9)+'DEPRECATED - DT-Prelim Calcs'!$C$9</f>
        <v>-194.52590440537824</v>
      </c>
      <c r="GK122" s="57">
        <f t="shared" si="155"/>
        <v>-194.52590440537824</v>
      </c>
      <c r="GL122" s="2">
        <f t="shared" si="156"/>
        <v>-4.7966549023846277</v>
      </c>
      <c r="GM122" s="57">
        <f>GL122*'DEPRECATED - DT-Prelim Calcs'!$C$21/GG$2/'DEPRECATED - DT-Prelim Calcs'!$C$19/'DEPRECATED - DT-Prelim Calcs'!$C$18*3.39*'DEPRECATED - DT-Prelim Calcs'!$C$20</f>
        <v>-124.14658703054195</v>
      </c>
      <c r="GN122" s="46">
        <f t="shared" si="157"/>
        <v>1</v>
      </c>
      <c r="GO122" s="57">
        <f>GM121*'DEPRECATED - DT-Prelim Calcs'!$C$11+GO121</f>
        <v>36.44358439557999</v>
      </c>
      <c r="GP122" s="57">
        <f>GP121+0.5*GM122*'DEPRECATED - DT-Prelim Calcs'!$C$11^2+GO122*'DEPRECATED - DT-Prelim Calcs'!$C$11</f>
        <v>-205805.94331868735</v>
      </c>
      <c r="GQ122" s="57">
        <f>MIN('Drive Train'!$F$35-GK121*'DEPRECATED - DT-Prelim Calcs'!$C$21*'Drive Train'!$F$39,GQ121+GK$2)</f>
        <v>10.600000000000001</v>
      </c>
      <c r="GR122" s="57">
        <f>'Drive Train'!$F$35-GK122*'DEPRECATED - DT-Prelim Calcs'!$C$21*'Drive Train'!$F$39</f>
        <v>24.071554264322693</v>
      </c>
      <c r="GS122" s="1">
        <f>IF(GP122&gt;='Drive Train'!$F$29,1,0)</f>
        <v>0</v>
      </c>
      <c r="GT122" s="57">
        <f t="shared" si="158"/>
        <v>-216.13989378375359</v>
      </c>
      <c r="GU122" s="63">
        <f>GU121+'DEPRECATED - DT-Prelim Calcs'!$C$11</f>
        <v>472</v>
      </c>
      <c r="GV122" s="2">
        <f>HF122/'Drive Train'!$F$35</f>
        <v>0.83870967741935498</v>
      </c>
      <c r="GW122" s="46">
        <f>HD122*12*60/(PI() * 'Drive Train'!$F$15)/GV$2*GV122</f>
        <v>23999.964038315244</v>
      </c>
      <c r="GX122" s="2">
        <f>('DEPRECATED - DT-Prelim Calcs'!$C$6*GV122-GW122)/('DEPRECATED - DT-Prelim Calcs'!$C$6*GV122)*'DEPRECATED - DT-Prelim Calcs'!$C$7*GV122</f>
        <v>-8.8304757810478236</v>
      </c>
      <c r="GY122" s="57">
        <f>GX122/'DEPRECATED - DT-Prelim Calcs'!$C$7*('DEPRECATED - DT-Prelim Calcs'!$C$8-'DEPRECATED - DT-Prelim Calcs'!$C$9)+'DEPRECATED - DT-Prelim Calcs'!$C$9</f>
        <v>-467.40375216117673</v>
      </c>
      <c r="GZ122" s="57">
        <f t="shared" si="115"/>
        <v>-467.40375216117673</v>
      </c>
      <c r="HA122" s="2">
        <f t="shared" si="159"/>
        <v>-10.925473509918566</v>
      </c>
      <c r="HB122" s="57">
        <f>HA122*'DEPRECATED - DT-Prelim Calcs'!$C$21/GV$2/'DEPRECATED - DT-Prelim Calcs'!$C$19/'DEPRECATED - DT-Prelim Calcs'!$C$18*3.39*'DEPRECATED - DT-Prelim Calcs'!$C$20</f>
        <v>-282.77211422374364</v>
      </c>
      <c r="HC122" s="46">
        <f t="shared" si="160"/>
        <v>1</v>
      </c>
      <c r="HD122" s="57">
        <f>HB121*'DEPRECATED - DT-Prelim Calcs'!$C$11+HD121</f>
        <v>69.920470187582538</v>
      </c>
      <c r="HE122" s="57">
        <f>HE121+0.5*HB122*'DEPRECATED - DT-Prelim Calcs'!$C$11^2+HD122*'DEPRECATED - DT-Prelim Calcs'!$C$11</f>
        <v>-207656.40380887661</v>
      </c>
      <c r="HF122" s="57">
        <f>MIN('Drive Train'!$F$35-GZ121*'DEPRECATED - DT-Prelim Calcs'!$C$21*'Drive Train'!$F$39,HF121+GZ$2)</f>
        <v>10.400000000000002</v>
      </c>
      <c r="HG122" s="57">
        <f>'Drive Train'!$F$35-GZ122*'DEPRECATED - DT-Prelim Calcs'!$C$21*'Drive Train'!$F$39</f>
        <v>40.444225129670606</v>
      </c>
      <c r="HH122" s="1">
        <f>IF(HE122&gt;='Drive Train'!$F$29,1,0)</f>
        <v>0</v>
      </c>
      <c r="HI122" s="57">
        <f t="shared" si="161"/>
        <v>-519.33750240130746</v>
      </c>
      <c r="HJ122" s="63">
        <f>HJ121+'DEPRECATED - DT-Prelim Calcs'!$C$11</f>
        <v>472</v>
      </c>
      <c r="HK122" s="2">
        <f>HU122/'Drive Train'!$F$35</f>
        <v>0.82258064516129037</v>
      </c>
      <c r="HL122" s="46">
        <f>HS122*12*60/(PI() * 'Drive Train'!$F$15)/HK$2*HK122</f>
        <v>-109814.39657784931</v>
      </c>
      <c r="HM122" s="2">
        <f>('DEPRECATED - DT-Prelim Calcs'!$C$6*HK122-HL122)/('DEPRECATED - DT-Prelim Calcs'!$C$6*HK122)*'DEPRECATED - DT-Prelim Calcs'!$C$7*HK122</f>
        <v>51.635833192102666</v>
      </c>
      <c r="HN122" s="57">
        <f>HM122/'DEPRECATED - DT-Prelim Calcs'!$C$7*('DEPRECATED - DT-Prelim Calcs'!$C$8-'DEPRECATED - DT-Prelim Calcs'!$C$9)+'DEPRECATED - DT-Prelim Calcs'!$C$9</f>
        <v>2751.6117836293661</v>
      </c>
      <c r="HO122" s="57">
        <f t="shared" si="116"/>
        <v>36.66666666666665</v>
      </c>
      <c r="HP122" s="2">
        <f t="shared" si="162"/>
        <v>0.99579519204165001</v>
      </c>
      <c r="HQ122" s="57">
        <f>HP122*'DEPRECATED - DT-Prelim Calcs'!$C$21/HK$2/'DEPRECATED - DT-Prelim Calcs'!$C$19/'DEPRECATED - DT-Prelim Calcs'!$C$18*3.39*'DEPRECATED - DT-Prelim Calcs'!$C$20</f>
        <v>25.773080821789936</v>
      </c>
      <c r="HR122" s="46">
        <f t="shared" si="163"/>
        <v>0</v>
      </c>
      <c r="HS122" s="57">
        <f>HQ121*'DEPRECATED - DT-Prelim Calcs'!$C$11+HS121</f>
        <v>-326.20168207311008</v>
      </c>
      <c r="HT122" s="57">
        <f>HT121+0.5*HQ122*'DEPRECATED - DT-Prelim Calcs'!$C$11^2+HS122*'DEPRECATED - DT-Prelim Calcs'!$C$11</f>
        <v>-202944.39473970557</v>
      </c>
      <c r="HU122" s="57">
        <f>MIN('Drive Train'!$F$35-HO121*'DEPRECATED - DT-Prelim Calcs'!$C$21*'Drive Train'!$F$39,HU121+HO$2)</f>
        <v>10.200000000000001</v>
      </c>
      <c r="HV122" s="57">
        <f>'Drive Train'!$F$35-HO122*'DEPRECATED - DT-Prelim Calcs'!$C$21*'Drive Train'!$F$39</f>
        <v>10.200000000000001</v>
      </c>
      <c r="HW122" s="1">
        <f>IF(HT122&gt;='Drive Train'!$F$29,1,0)</f>
        <v>0</v>
      </c>
      <c r="HX122" s="57">
        <f t="shared" si="164"/>
        <v>40.740740740740726</v>
      </c>
      <c r="HY122" s="63">
        <f>HY121+'DEPRECATED - DT-Prelim Calcs'!$C$11</f>
        <v>472</v>
      </c>
      <c r="HZ122" s="2">
        <f>IJ122/'Drive Train'!$F$35</f>
        <v>0.80645161290322598</v>
      </c>
      <c r="IA122" s="46">
        <f>IH122*12*60/(PI() * 'Drive Train'!$F$15)/HZ$2*HZ122</f>
        <v>-188585.48054605932</v>
      </c>
      <c r="IB122" s="2">
        <f>('DEPRECATED - DT-Prelim Calcs'!$C$6*HZ122-IA122)/('DEPRECATED - DT-Prelim Calcs'!$C$6*HZ122)*'DEPRECATED - DT-Prelim Calcs'!$C$7*HZ122</f>
        <v>87.213906382594516</v>
      </c>
      <c r="IC122" s="57">
        <f>IB122/'DEPRECATED - DT-Prelim Calcs'!$C$7*('DEPRECATED - DT-Prelim Calcs'!$C$8-'DEPRECATED - DT-Prelim Calcs'!$C$9)+'DEPRECATED - DT-Prelim Calcs'!$C$9</f>
        <v>4645.6643937289937</v>
      </c>
      <c r="ID122" s="57">
        <f t="shared" si="117"/>
        <v>39.999999999999986</v>
      </c>
      <c r="IE122" s="2">
        <f t="shared" si="165"/>
        <v>0.99579519204165001</v>
      </c>
      <c r="IF122" s="57">
        <f>IE122*'DEPRECATED - DT-Prelim Calcs'!$C$21/HZ$2/'DEPRECATED - DT-Prelim Calcs'!$C$19/'DEPRECATED - DT-Prelim Calcs'!$C$18*3.39*'DEPRECATED - DT-Prelim Calcs'!$C$20</f>
        <v>25.773080821789936</v>
      </c>
      <c r="IG122" s="46">
        <f t="shared" si="166"/>
        <v>0</v>
      </c>
      <c r="IH122" s="57">
        <f>IF121*'DEPRECATED - DT-Prelim Calcs'!$C$11+IH121</f>
        <v>-571.39355989250032</v>
      </c>
      <c r="II122" s="57">
        <f>II121+0.5*IF122*'DEPRECATED - DT-Prelim Calcs'!$C$11^2+IH122*'DEPRECATED - DT-Prelim Calcs'!$C$11</f>
        <v>-203318.71401978418</v>
      </c>
      <c r="IJ122" s="57">
        <f>MIN('Drive Train'!$F$35-ID121*'DEPRECATED - DT-Prelim Calcs'!$C$21*'Drive Train'!$F$39,IJ121+ID$2)</f>
        <v>10.000000000000002</v>
      </c>
      <c r="IK122" s="57">
        <f>'Drive Train'!$F$35-ID122*'DEPRECATED - DT-Prelim Calcs'!$C$21*'Drive Train'!$F$39</f>
        <v>10.000000000000002</v>
      </c>
      <c r="IL122" s="1">
        <f>IF(II122&gt;='Drive Train'!$F$29,1,0)</f>
        <v>0</v>
      </c>
      <c r="IM122" s="57">
        <f t="shared" si="167"/>
        <v>44.444444444444429</v>
      </c>
      <c r="IN122" s="63">
        <f>IN121+'DEPRECATED - DT-Prelim Calcs'!$C$11</f>
        <v>472</v>
      </c>
      <c r="IO122" s="2">
        <f>IY122/'Drive Train'!$F$35</f>
        <v>0.79032258064516137</v>
      </c>
      <c r="IP122" s="46">
        <f>IW122*12*60/(PI() * 'Drive Train'!$F$15)/IO$2*IO122</f>
        <v>-270182.38657803653</v>
      </c>
      <c r="IQ122" s="2">
        <f>('DEPRECATED - DT-Prelim Calcs'!$C$6*IO122-IP122)/('DEPRECATED - DT-Prelim Calcs'!$C$6*IO122)*'DEPRECATED - DT-Prelim Calcs'!$C$7*IO122</f>
        <v>124.06969649122502</v>
      </c>
      <c r="IR122" s="57">
        <f>IQ122/'DEPRECATED - DT-Prelim Calcs'!$C$7*('DEPRECATED - DT-Prelim Calcs'!$C$8-'DEPRECATED - DT-Prelim Calcs'!$C$9)+'DEPRECATED - DT-Prelim Calcs'!$C$9</f>
        <v>6607.7381990971653</v>
      </c>
      <c r="IS122" s="57">
        <f t="shared" si="118"/>
        <v>43.333333333333321</v>
      </c>
      <c r="IT122" s="2">
        <f t="shared" si="168"/>
        <v>0.99579519204165001</v>
      </c>
      <c r="IU122" s="57">
        <f>IT122*'DEPRECATED - DT-Prelim Calcs'!$C$21/IO$2/'DEPRECATED - DT-Prelim Calcs'!$C$19/'DEPRECATED - DT-Prelim Calcs'!$C$18*3.39*'DEPRECATED - DT-Prelim Calcs'!$C$20</f>
        <v>25.773080821789936</v>
      </c>
      <c r="IV122" s="46">
        <f t="shared" si="169"/>
        <v>0</v>
      </c>
      <c r="IW122" s="57">
        <f>IU121*'DEPRECATED - DT-Prelim Calcs'!$C$11+IW121</f>
        <v>-835.32993729810869</v>
      </c>
      <c r="IX122" s="57">
        <f>IX121+0.5*IU122*'DEPRECATED - DT-Prelim Calcs'!$C$11^2+IW122*'DEPRECATED - DT-Prelim Calcs'!$C$11</f>
        <v>-218846.20435327187</v>
      </c>
      <c r="IY122" s="57">
        <f>MIN('Drive Train'!$F$35-IS121*'DEPRECATED - DT-Prelim Calcs'!$C$21*'Drive Train'!$F$39,IY121+IS$2)</f>
        <v>9.8000000000000007</v>
      </c>
      <c r="IZ122" s="57">
        <f>'Drive Train'!$F$35-IS122*'DEPRECATED - DT-Prelim Calcs'!$C$21*'Drive Train'!$F$39</f>
        <v>9.8000000000000007</v>
      </c>
      <c r="JA122" s="1">
        <f>IF(IX122&gt;='Drive Train'!$F$29,1,0)</f>
        <v>0</v>
      </c>
      <c r="JB122" s="57">
        <f t="shared" si="170"/>
        <v>48.148148148148138</v>
      </c>
      <c r="JC122" s="63">
        <f>JC121+'DEPRECATED - DT-Prelim Calcs'!$C$11</f>
        <v>472</v>
      </c>
      <c r="JD122" s="2">
        <f>JN122/'Drive Train'!$F$35</f>
        <v>0.77419354838709686</v>
      </c>
      <c r="JE122" s="46">
        <f>JL122*12*60/(PI() * 'Drive Train'!$F$15)/JD$2*JD122</f>
        <v>8805.3148486456521</v>
      </c>
      <c r="JF122" s="2">
        <f>('DEPRECATED - DT-Prelim Calcs'!$C$6*JD122-JE122)/('DEPRECATED - DT-Prelim Calcs'!$C$6*JD122)*'DEPRECATED - DT-Prelim Calcs'!$C$7*JD122</f>
        <v>-2.1155835643788454</v>
      </c>
      <c r="JG122" s="57">
        <f>JF122/'DEPRECATED - DT-Prelim Calcs'!$C$7*('DEPRECATED - DT-Prelim Calcs'!$C$8-'DEPRECATED - DT-Prelim Calcs'!$C$9)+'DEPRECATED - DT-Prelim Calcs'!$C$9</f>
        <v>-109.92629514929703</v>
      </c>
      <c r="JH122" s="57">
        <f t="shared" si="119"/>
        <v>-109.92629514929703</v>
      </c>
      <c r="JI122" s="2">
        <f t="shared" si="171"/>
        <v>-2.9482670687718255</v>
      </c>
      <c r="JJ122" s="57">
        <f>JI122*'DEPRECATED - DT-Prelim Calcs'!$C$21/JD$2/'DEPRECATED - DT-Prelim Calcs'!$C$19/'DEPRECATED - DT-Prelim Calcs'!$C$18*3.39*'DEPRECATED - DT-Prelim Calcs'!$C$20</f>
        <v>-76.306780806890842</v>
      </c>
      <c r="JK122" s="46">
        <f t="shared" si="172"/>
        <v>1</v>
      </c>
      <c r="JL122" s="57">
        <f>JJ121*'DEPRECATED - DT-Prelim Calcs'!$C$11+JL121</f>
        <v>27.790780554203309</v>
      </c>
      <c r="JM122" s="57">
        <f>JM121+0.5*JJ122*'DEPRECATED - DT-Prelim Calcs'!$C$11^2+JL122*'DEPRECATED - DT-Prelim Calcs'!$C$11</f>
        <v>-245641.77165477662</v>
      </c>
      <c r="JN122" s="57">
        <f>MIN('Drive Train'!$F$35-JH121*'DEPRECATED - DT-Prelim Calcs'!$C$21*'Drive Train'!$F$39,JN121+JH$2)</f>
        <v>9.6000000000000014</v>
      </c>
      <c r="JO122" s="57">
        <f>'Drive Train'!$F$35-JH122*'DEPRECATED - DT-Prelim Calcs'!$C$21*'Drive Train'!$F$39</f>
        <v>18.995577708957821</v>
      </c>
      <c r="JP122" s="1">
        <f>IF(JM122&gt;='Drive Train'!$F$29,1,0)</f>
        <v>0</v>
      </c>
      <c r="JQ122" s="57">
        <f>MIN(JG122,'DEPRECATED - DT-Prelim Calcs'!$C$10)*'DEPRECATED - DT-Prelim Calcs'!$C$11*1000/60/60</f>
        <v>-122.14032794366337</v>
      </c>
      <c r="JR122" s="63">
        <f>JR121+'DEPRECATED - DT-Prelim Calcs'!$C$11</f>
        <v>472</v>
      </c>
      <c r="JS122" s="2">
        <f>KC122/'Drive Train'!$F$35</f>
        <v>0.75806451612903225</v>
      </c>
      <c r="JT122" s="46">
        <f>KA122*12*60/(PI() * 'Drive Train'!$F$15)/JS$2*JS122</f>
        <v>-51705.323797476296</v>
      </c>
      <c r="JU122" s="2">
        <f>('DEPRECATED - DT-Prelim Calcs'!$C$6*JS122-JT122)/('DEPRECATED - DT-Prelim Calcs'!$C$6*JS122)*'DEPRECATED - DT-Prelim Calcs'!$C$7*JS122</f>
        <v>25.205890521754249</v>
      </c>
      <c r="JV122" s="57">
        <f>JU122/'DEPRECATED - DT-Prelim Calcs'!$C$7*('DEPRECATED - DT-Prelim Calcs'!$C$8-'DEPRECATED - DT-Prelim Calcs'!$C$9)+'DEPRECATED - DT-Prelim Calcs'!$C$9</f>
        <v>1344.5737568220209</v>
      </c>
      <c r="JW122" s="57">
        <f t="shared" si="120"/>
        <v>49.999999999999993</v>
      </c>
      <c r="JX122" s="2">
        <f t="shared" si="173"/>
        <v>0.99579519204165001</v>
      </c>
      <c r="JY122" s="57">
        <f>JX122*'DEPRECATED - DT-Prelim Calcs'!$C$21/JS$2/'DEPRECATED - DT-Prelim Calcs'!$C$19/'DEPRECATED - DT-Prelim Calcs'!$C$18*3.39*'DEPRECATED - DT-Prelim Calcs'!$C$20</f>
        <v>25.773080821789936</v>
      </c>
      <c r="JZ122" s="46">
        <f t="shared" si="174"/>
        <v>0</v>
      </c>
      <c r="KA122" s="57">
        <f>JY121*'DEPRECATED - DT-Prelim Calcs'!$C$11+KA121</f>
        <v>-166.66119711781732</v>
      </c>
      <c r="KB122" s="57">
        <f>KB121+0.5*JY122*'DEPRECATED - DT-Prelim Calcs'!$C$11^2+KA122*'DEPRECATED - DT-Prelim Calcs'!$C$11</f>
        <v>-248233.53251644265</v>
      </c>
      <c r="KC122" s="57">
        <f>MIN('Drive Train'!$F$35-JW121*'DEPRECATED - DT-Prelim Calcs'!$C$21*'Drive Train'!$F$39,KC121+JW$2)</f>
        <v>9.4</v>
      </c>
      <c r="KD122" s="57">
        <f>'Drive Train'!$F$35-JW122*'DEPRECATED - DT-Prelim Calcs'!$C$21*'Drive Train'!$F$39</f>
        <v>9.4</v>
      </c>
      <c r="KE122" s="1">
        <f>IF(KB122&gt;='Drive Train'!$F$29,1,0)</f>
        <v>0</v>
      </c>
      <c r="KF122" s="57">
        <f>MIN(JV122,'DEPRECATED - DT-Prelim Calcs'!$C$10)*'DEPRECATED - DT-Prelim Calcs'!$C$11*1000/60/60</f>
        <v>103.33333333333333</v>
      </c>
      <c r="KG122" s="63">
        <f>KG121+'DEPRECATED - DT-Prelim Calcs'!$C$11</f>
        <v>472</v>
      </c>
      <c r="KH122" s="2">
        <f>KR122/'Drive Train'!$F$35</f>
        <v>0.74193548387096786</v>
      </c>
      <c r="KI122" s="46">
        <f>KP122*12*60/(PI() * 'Drive Train'!$F$15)/KH$2*KH122</f>
        <v>-363018.19874123204</v>
      </c>
      <c r="KJ122" s="2">
        <f>('DEPRECATED - DT-Prelim Calcs'!$C$6*KH122-KI122)/('DEPRECATED - DT-Prelim Calcs'!$C$6*KH122)*'DEPRECATED - DT-Prelim Calcs'!$C$7*KH122</f>
        <v>165.92950147041969</v>
      </c>
      <c r="KK122" s="57">
        <f>KJ122/'DEPRECATED - DT-Prelim Calcs'!$C$7*('DEPRECATED - DT-Prelim Calcs'!$C$8-'DEPRECATED - DT-Prelim Calcs'!$C$9)+'DEPRECATED - DT-Prelim Calcs'!$C$9</f>
        <v>8836.2083147945432</v>
      </c>
      <c r="KL122" s="57">
        <f t="shared" si="121"/>
        <v>53.333333333333329</v>
      </c>
      <c r="KM122" s="2">
        <f t="shared" si="175"/>
        <v>0.99579519204165001</v>
      </c>
      <c r="KN122" s="57">
        <f>KM122*'DEPRECATED - DT-Prelim Calcs'!$C$21/KH$2/'DEPRECATED - DT-Prelim Calcs'!$C$19/'DEPRECATED - DT-Prelim Calcs'!$C$18*3.39*'DEPRECATED - DT-Prelim Calcs'!$C$20</f>
        <v>25.773080821789936</v>
      </c>
      <c r="KO122" s="46">
        <f t="shared" si="176"/>
        <v>0</v>
      </c>
      <c r="KP122" s="57">
        <f>KN121*'DEPRECATED - DT-Prelim Calcs'!$C$11+KP121</f>
        <v>-1195.5497655256681</v>
      </c>
      <c r="KQ122" s="57">
        <f>KQ121+0.5*KN122*'DEPRECATED - DT-Prelim Calcs'!$C$11^2+KP122*'DEPRECATED - DT-Prelim Calcs'!$C$11</f>
        <v>-236709.82183719432</v>
      </c>
      <c r="KR122" s="57">
        <f>MIN('Drive Train'!$F$35-KL121*'DEPRECATED - DT-Prelim Calcs'!$C$21*'Drive Train'!$F$39,KR121+KL$2)</f>
        <v>9.2000000000000011</v>
      </c>
      <c r="KS122" s="57">
        <f>'Drive Train'!$F$35-KL122*'DEPRECATED - DT-Prelim Calcs'!$C$21*'Drive Train'!$F$39</f>
        <v>9.2000000000000011</v>
      </c>
      <c r="KT122" s="1">
        <f>IF(KQ122&gt;='Drive Train'!$F$29,1,0)</f>
        <v>0</v>
      </c>
      <c r="KU122" s="57">
        <f>MIN(KK122,'DEPRECATED - DT-Prelim Calcs'!$C$10)*'DEPRECATED - DT-Prelim Calcs'!$C$11*1000/60/60</f>
        <v>103.33333333333333</v>
      </c>
      <c r="KV122" s="63">
        <f>KV121+'DEPRECATED - DT-Prelim Calcs'!$C$11</f>
        <v>472</v>
      </c>
      <c r="KW122" s="2">
        <f>LG122/'Drive Train'!$F$35</f>
        <v>0.72580645161290325</v>
      </c>
      <c r="KX122" s="46">
        <f>LE122*12*60/(PI() * 'Drive Train'!$F$15)/KW$2*KW122</f>
        <v>-57850.62298599098</v>
      </c>
      <c r="KY122" s="2">
        <f>('DEPRECATED - DT-Prelim Calcs'!$C$6*KW122-KX122)/('DEPRECATED - DT-Prelim Calcs'!$C$6*KW122)*'DEPRECATED - DT-Prelim Calcs'!$C$7*KW122</f>
        <v>27.906792309407411</v>
      </c>
      <c r="KZ122" s="57">
        <f>KY122/'DEPRECATED - DT-Prelim Calcs'!$C$7*('DEPRECATED - DT-Prelim Calcs'!$C$8-'DEPRECATED - DT-Prelim Calcs'!$C$9)+'DEPRECATED - DT-Prelim Calcs'!$C$9</f>
        <v>1488.3603540651332</v>
      </c>
      <c r="LA122" s="57">
        <f t="shared" si="122"/>
        <v>56.666666666666664</v>
      </c>
      <c r="LB122" s="2">
        <f t="shared" si="177"/>
        <v>0.99579519204165001</v>
      </c>
      <c r="LC122" s="57">
        <f>LB122*'DEPRECATED - DT-Prelim Calcs'!$C$21/KW$2/'DEPRECATED - DT-Prelim Calcs'!$C$19/'DEPRECATED - DT-Prelim Calcs'!$C$18*3.39*'DEPRECATED - DT-Prelim Calcs'!$C$20</f>
        <v>25.773080821789936</v>
      </c>
      <c r="LD122" s="46">
        <f t="shared" si="178"/>
        <v>0</v>
      </c>
      <c r="LE122" s="57">
        <f>LC121*'DEPRECATED - DT-Prelim Calcs'!$C$11+LE121</f>
        <v>-194.75679507510574</v>
      </c>
      <c r="LF122" s="57">
        <f>LF121+0.5*LC122*'DEPRECATED - DT-Prelim Calcs'!$C$11^2+LE122*'DEPRECATED - DT-Prelim Calcs'!$C$11</f>
        <v>-245066.35635035043</v>
      </c>
      <c r="LG122" s="57">
        <f>MIN('Drive Train'!$F$35-LA121*'DEPRECATED - DT-Prelim Calcs'!$C$21*'Drive Train'!$F$39,LG121+LA$2)</f>
        <v>9</v>
      </c>
      <c r="LH122" s="57">
        <f>'Drive Train'!$F$35-LA122*'DEPRECATED - DT-Prelim Calcs'!$C$21*'Drive Train'!$F$39</f>
        <v>9</v>
      </c>
      <c r="LI122" s="1">
        <f>IF(LF122&gt;='Drive Train'!$F$29,1,0)</f>
        <v>0</v>
      </c>
      <c r="LJ122" s="57">
        <f>MIN(KZ122,'DEPRECATED - DT-Prelim Calcs'!$C$10)*'DEPRECATED - DT-Prelim Calcs'!$C$11*1000/60/60</f>
        <v>103.33333333333333</v>
      </c>
      <c r="LK122" s="63">
        <f>LK121+'DEPRECATED - DT-Prelim Calcs'!$C$11</f>
        <v>472</v>
      </c>
      <c r="LL122" s="2">
        <f>LV122/'Drive Train'!$F$35</f>
        <v>0.70967741935483875</v>
      </c>
      <c r="LM122" s="46">
        <f>LT122*12*60/(PI() * 'Drive Train'!$F$15)/LL$2*LL122</f>
        <v>-278335.39954931516</v>
      </c>
      <c r="LN122" s="2">
        <f>('DEPRECATED - DT-Prelim Calcs'!$C$6*LL122-LM122)/('DEPRECATED - DT-Prelim Calcs'!$C$6*LL122)*'DEPRECATED - DT-Prelim Calcs'!$C$7*LL122</f>
        <v>127.56178841814037</v>
      </c>
      <c r="LO122" s="57">
        <f>LN122/'DEPRECATED - DT-Prelim Calcs'!$C$7*('DEPRECATED - DT-Prelim Calcs'!$C$8-'DEPRECATED - DT-Prelim Calcs'!$C$9)+'DEPRECATED - DT-Prelim Calcs'!$C$9</f>
        <v>6793.6450016794233</v>
      </c>
      <c r="LP122" s="57">
        <f t="shared" si="123"/>
        <v>60</v>
      </c>
      <c r="LQ122" s="2">
        <f t="shared" si="179"/>
        <v>0.99579519204165001</v>
      </c>
      <c r="LR122" s="57">
        <f>LQ122*'DEPRECATED - DT-Prelim Calcs'!$C$21/LL$2/'DEPRECATED - DT-Prelim Calcs'!$C$19/'DEPRECATED - DT-Prelim Calcs'!$C$18*3.39*'DEPRECATED - DT-Prelim Calcs'!$C$20</f>
        <v>25.773080821789936</v>
      </c>
      <c r="LS122" s="46">
        <f t="shared" si="180"/>
        <v>0</v>
      </c>
      <c r="LT122" s="57">
        <f>LR121*'DEPRECATED - DT-Prelim Calcs'!$C$11+LT121</f>
        <v>-958.32509536065402</v>
      </c>
      <c r="LU122" s="57">
        <f>LU121+0.5*LR122*'DEPRECATED - DT-Prelim Calcs'!$C$11^2+LT122*'DEPRECATED - DT-Prelim Calcs'!$C$11</f>
        <v>-230672.46758028498</v>
      </c>
      <c r="LV122" s="57">
        <f>MIN('Drive Train'!$F$35-LP121*'DEPRECATED - DT-Prelim Calcs'!$C$21*'Drive Train'!$F$39,LV121+LP$2)</f>
        <v>8.8000000000000007</v>
      </c>
      <c r="LW122" s="57">
        <f>'Drive Train'!$F$35-LP122*'DEPRECATED - DT-Prelim Calcs'!$C$21*'Drive Train'!$F$39</f>
        <v>8.8000000000000007</v>
      </c>
      <c r="LX122" s="1">
        <f>IF(LU122&gt;='Drive Train'!$F$29,1,0)</f>
        <v>0</v>
      </c>
      <c r="LY122" s="57">
        <f>MIN(LO122,'DEPRECATED - DT-Prelim Calcs'!$C$10)*'DEPRECATED - DT-Prelim Calcs'!$C$11*1000/60/60</f>
        <v>103.33333333333333</v>
      </c>
      <c r="LZ122" s="63">
        <f>LZ121+'DEPRECATED - DT-Prelim Calcs'!$C$11</f>
        <v>472</v>
      </c>
    </row>
    <row r="123" spans="18:338" x14ac:dyDescent="0.2">
      <c r="R123" s="63">
        <f>R122+'DEPRECATED - DT-Prelim Calcs'!$C$11</f>
        <v>476</v>
      </c>
      <c r="S123" s="2">
        <f>AG123/'Drive Train'!$F$35</f>
        <v>0</v>
      </c>
      <c r="T123" s="46">
        <f>AE123*12*60/(PI() * 'Drive Train'!$F$15)/S$2*ABS(S123)</f>
        <v>0</v>
      </c>
      <c r="U123" s="2">
        <f>IF(OR(AD122=1,AND($C$32=Motors!$C$32,'DEPRECATED - DT-Prelim Calcs'!AI122=1)),0,IF(AG123=0,-(V122+$C$9)/($C$8-$C$9)*$C$7,($C$6*S123-T123)/($C$6*S123)*$C$7*S123))</f>
        <v>0</v>
      </c>
      <c r="V123" s="57">
        <f>IF(AND(AD122=1,AI122=1),0,ABS(U123/$C$7*($C$8-$C$9)+$C$9) *'Drive Train'!$AA$49 + V122*(1-'Drive Train'!$AA$49))</f>
        <v>0</v>
      </c>
      <c r="W123" s="57">
        <f t="shared" si="183"/>
        <v>0</v>
      </c>
      <c r="X123" s="2">
        <f>MAX(MIN(IF(AND(AI122=1,AG123&lt;0),-1,1)*(W123-$C$9)/($C$8-$C$9)*$C$7-$C$29*AE123/T$2 -  AI122*$C$29/2,X$2),MAX(X$4:X122)*-1)</f>
        <v>-0.2458281045106315</v>
      </c>
      <c r="Y123" s="57">
        <f t="shared" si="97"/>
        <v>0</v>
      </c>
      <c r="Z123" s="57">
        <f t="shared" si="98"/>
        <v>0</v>
      </c>
      <c r="AA123" s="57">
        <f t="shared" si="99"/>
        <v>0</v>
      </c>
      <c r="AB123" s="57" t="e">
        <f t="shared" si="100"/>
        <v>#N/A</v>
      </c>
      <c r="AC123" s="46">
        <f t="shared" si="124"/>
        <v>1</v>
      </c>
      <c r="AD123" s="1">
        <f t="shared" si="101"/>
        <v>1</v>
      </c>
      <c r="AE123" s="57">
        <f t="shared" si="102"/>
        <v>0</v>
      </c>
      <c r="AF123" s="57" t="e">
        <f t="shared" si="103"/>
        <v>#N/A</v>
      </c>
      <c r="AG123" s="57">
        <f>IF(AI122=0,MIN('Drive Train'!$F$35-W122*$C$21*'Drive Train'!$F$39,AG122+W$2)-$C$3,IF(AE122-1&lt;=0,0,IF($C$32=Motors!$C$30,MAX(ABS('Drive Train'!$F$35-W122*$C$21*'Drive Train'!$F$39)*-1,AG122-W$2),MAX(0,ABS('Drive Train'!$F$35-W122*$C$21*'Drive Train'!$F$39)*-1,AG122-W$2))))</f>
        <v>0</v>
      </c>
      <c r="AH123" s="57">
        <f>'Drive Train'!$F$35-ABS(W123)*'DEPRECATED - DT-Prelim Calcs'!$C$21*'Drive Train'!$F$39</f>
        <v>12.4</v>
      </c>
      <c r="AI123" s="1">
        <f>IF(AJ123&gt;='Drive Train'!$F$29,1,0)</f>
        <v>1</v>
      </c>
      <c r="AJ123" s="57">
        <f>AJ122+0.5*Y123*'DEPRECATED - DT-Prelim Calcs'!$C$11^2+AE123*'DEPRECATED - DT-Prelim Calcs'!$C$11</f>
        <v>784.33981740885292</v>
      </c>
      <c r="AK123" s="57">
        <f t="shared" si="181"/>
        <v>0</v>
      </c>
      <c r="AL123" s="63">
        <f>AL122+'DEPRECATED - DT-Prelim Calcs'!$C$11</f>
        <v>476</v>
      </c>
      <c r="AM123" s="2">
        <f>AW123/'Drive Train'!$F$35</f>
        <v>0.90171798760163069</v>
      </c>
      <c r="AN123" s="46">
        <f>AU123*12*60/(PI() * 'Drive Train'!$F$15)/AM$2*AM123</f>
        <v>4074.5129711577624</v>
      </c>
      <c r="AO123" s="2">
        <f>('DEPRECATED - DT-Prelim Calcs'!$C$6*AM123-AN123)/('DEPRECATED - DT-Prelim Calcs'!$C$6*AM123)*'DEPRECATED - DT-Prelim Calcs'!$C$7*AM123</f>
        <v>0.33081835002795856</v>
      </c>
      <c r="AP123" s="57">
        <f>AO123/'DEPRECATED - DT-Prelim Calcs'!$C$7*('DEPRECATED - DT-Prelim Calcs'!$C$8-'DEPRECATED - DT-Prelim Calcs'!$C$9)+'DEPRECATED - DT-Prelim Calcs'!$C$9</f>
        <v>20.311615895679285</v>
      </c>
      <c r="AQ123" s="57">
        <f t="shared" si="105"/>
        <v>20.311615895679285</v>
      </c>
      <c r="AR123" s="2">
        <f t="shared" si="125"/>
        <v>1.5565326805244695E-13</v>
      </c>
      <c r="AS123" s="57">
        <f>AR123*'DEPRECATED - DT-Prelim Calcs'!$C$21/AM$2/'DEPRECATED - DT-Prelim Calcs'!$C$19/'DEPRECATED - DT-Prelim Calcs'!$C$18*3.39*'DEPRECATED - DT-Prelim Calcs'!$C$20</f>
        <v>1.1280090535992707E-12</v>
      </c>
      <c r="AT123" s="46">
        <f t="shared" si="126"/>
        <v>0</v>
      </c>
      <c r="AU123" s="57">
        <f>AS122*'DEPRECATED - DT-Prelim Calcs'!$C$11+AU122</f>
        <v>39.432321268796152</v>
      </c>
      <c r="AV123" s="57">
        <f>AV122+0.5*AS123*'DEPRECATED - DT-Prelim Calcs'!$C$11^2+AU123*'DEPRECATED - DT-Prelim Calcs'!$C$11</f>
        <v>18725.171359312237</v>
      </c>
      <c r="AW123" s="57">
        <f>MIN('Drive Train'!$F$35-AQ122*'DEPRECATED - DT-Prelim Calcs'!$C$21*'Drive Train'!$F$39,AW122+AQ$2)</f>
        <v>11.18130304626022</v>
      </c>
      <c r="AX123" s="57">
        <f>'Drive Train'!$F$35-AQ123*'DEPRECATED - DT-Prelim Calcs'!$C$21*'Drive Train'!$F$39</f>
        <v>11.181303046259243</v>
      </c>
      <c r="AY123" s="1">
        <f>IF(AV123&gt;='Drive Train'!$F$29,1,0)</f>
        <v>1</v>
      </c>
      <c r="AZ123" s="57">
        <f t="shared" si="127"/>
        <v>22.568462106310317</v>
      </c>
      <c r="BA123" s="63">
        <f>BA122+'DEPRECATED - DT-Prelim Calcs'!$C$11</f>
        <v>476</v>
      </c>
      <c r="BB123" s="2">
        <f>BL123/'Drive Train'!$F$35</f>
        <v>1.2947645110419239</v>
      </c>
      <c r="BC123" s="46">
        <f>BJ123*12*60/(PI() * 'Drive Train'!$F$15)/BB$2*BB123</f>
        <v>-4259.0909490712038</v>
      </c>
      <c r="BD123" s="2">
        <f>('DEPRECATED - DT-Prelim Calcs'!$C$6*BB123-BC123)/('DEPRECATED - DT-Prelim Calcs'!$C$6*BB123)*'DEPRECATED - DT-Prelim Calcs'!$C$7*BB123</f>
        <v>5.0461628069321627</v>
      </c>
      <c r="BE123" s="57">
        <f>BD123/'DEPRECATED - DT-Prelim Calcs'!$C$7*('DEPRECATED - DT-Prelim Calcs'!$C$8-'DEPRECATED - DT-Prelim Calcs'!$C$9)+'DEPRECATED - DT-Prelim Calcs'!$C$9</f>
        <v>271.34011955576614</v>
      </c>
      <c r="BF123" s="57">
        <f t="shared" si="106"/>
        <v>93</v>
      </c>
      <c r="BG123" s="2">
        <f t="shared" si="128"/>
        <v>1.9370342982087703</v>
      </c>
      <c r="BH123" s="57">
        <f>BG123*'DEPRECATED - DT-Prelim Calcs'!$C$21/BB$2/'DEPRECATED - DT-Prelim Calcs'!$C$19/'DEPRECATED - DT-Prelim Calcs'!$C$18*3.39*'DEPRECATED - DT-Prelim Calcs'!$C$20</f>
        <v>20.276476817893641</v>
      </c>
      <c r="BI123" s="46">
        <f t="shared" si="129"/>
        <v>0</v>
      </c>
      <c r="BJ123" s="57">
        <f>BH122*'DEPRECATED - DT-Prelim Calcs'!$C$11+BJ122</f>
        <v>-19.873422069691571</v>
      </c>
      <c r="BK123" s="57">
        <f>BK122+0.5*BH123*'DEPRECATED - DT-Prelim Calcs'!$C$11^2+BJ123*'DEPRECATED - DT-Prelim Calcs'!$C$11</f>
        <v>9877.5741649153588</v>
      </c>
      <c r="BL123" s="57">
        <f>MIN('Drive Train'!$F$35-BF122*'DEPRECATED - DT-Prelim Calcs'!$C$21*'Drive Train'!$F$39,BL122+BF$2)</f>
        <v>16.055079936919856</v>
      </c>
      <c r="BM123" s="57">
        <f>'Drive Train'!$F$35-BF123*'DEPRECATED - DT-Prelim Calcs'!$C$21*'Drive Train'!$F$39</f>
        <v>6.82</v>
      </c>
      <c r="BN123" s="1">
        <f>IF(BK123&gt;='Drive Train'!$F$29,1,0)</f>
        <v>1</v>
      </c>
      <c r="BO123" s="57">
        <f t="shared" si="130"/>
        <v>103.33333333333333</v>
      </c>
      <c r="BP123" s="63">
        <f>BP122+'DEPRECATED - DT-Prelim Calcs'!$C$11</f>
        <v>476</v>
      </c>
      <c r="BQ123" s="2">
        <f>CA123/'Drive Train'!$F$35</f>
        <v>0.55000000000000004</v>
      </c>
      <c r="BR123" s="46">
        <f>BY123*12*60/(PI() * 'Drive Train'!$F$15)/BQ$2*BQ123</f>
        <v>6251.7517563976317</v>
      </c>
      <c r="BS123" s="2">
        <f>('DEPRECATED - DT-Prelim Calcs'!$C$6*BQ123-BR123)/('DEPRECATED - DT-Prelim Calcs'!$C$6*BQ123)*'DEPRECATED - DT-Prelim Calcs'!$C$7*BQ123</f>
        <v>-1.5012770605850452</v>
      </c>
      <c r="BT123" s="57">
        <f>BS123/'DEPRECATED - DT-Prelim Calcs'!$C$7*('DEPRECATED - DT-Prelim Calcs'!$C$8-'DEPRECATED - DT-Prelim Calcs'!$C$9)+'DEPRECATED - DT-Prelim Calcs'!$C$9</f>
        <v>-77.222758038614657</v>
      </c>
      <c r="BU123" s="57">
        <f t="shared" si="107"/>
        <v>-77.222758038614657</v>
      </c>
      <c r="BV123" s="2">
        <f t="shared" si="131"/>
        <v>-2.3334692875277949</v>
      </c>
      <c r="BW123" s="57">
        <f>BV123*'DEPRECATED - DT-Prelim Calcs'!$C$21/BQ$2/'DEPRECATED - DT-Prelim Calcs'!$C$19/'DEPRECATED - DT-Prelim Calcs'!$C$18*3.39*'DEPRECATED - DT-Prelim Calcs'!$C$20</f>
        <v>-31.942054259831533</v>
      </c>
      <c r="BX123" s="46">
        <f t="shared" si="132"/>
        <v>1</v>
      </c>
      <c r="BY123" s="57">
        <f>BW122*'DEPRECATED - DT-Prelim Calcs'!$C$11+BY122</f>
        <v>52.514591951780446</v>
      </c>
      <c r="BZ123" s="57">
        <f>BZ122+0.5*BW123*'DEPRECATED - DT-Prelim Calcs'!$C$11^2+BY123*'DEPRECATED - DT-Prelim Calcs'!$C$11</f>
        <v>-10492.070879366136</v>
      </c>
      <c r="CA123" s="57">
        <f>MIN('Drive Train'!$F$35-BU122*'DEPRECATED - DT-Prelim Calcs'!$C$21*'Drive Train'!$F$39,CA122+BU$2)</f>
        <v>6.82</v>
      </c>
      <c r="CB123" s="57">
        <f>'Drive Train'!$F$35-BU123*'DEPRECATED - DT-Prelim Calcs'!$C$21*'Drive Train'!$F$39</f>
        <v>17.033365482316881</v>
      </c>
      <c r="CC123" s="1">
        <f>IF(BZ123&gt;='Drive Train'!$F$29,1,0)</f>
        <v>0</v>
      </c>
      <c r="CD123" s="57">
        <f t="shared" si="133"/>
        <v>-85.80306448734963</v>
      </c>
      <c r="CE123" s="63">
        <f>CE122+'DEPRECATED - DT-Prelim Calcs'!$C$11</f>
        <v>476</v>
      </c>
      <c r="CF123" s="2">
        <f>CP123/'Drive Train'!$F$35</f>
        <v>1.8652501524206888</v>
      </c>
      <c r="CG123" s="46">
        <f>CN123*12*60/(PI() * 'Drive Train'!$F$15)/CF$2*CF123</f>
        <v>-126527.64386853966</v>
      </c>
      <c r="CH123" s="2">
        <f>('DEPRECATED - DT-Prelim Calcs'!$C$6*CF123-CG123)/('DEPRECATED - DT-Prelim Calcs'!$C$6*CF123)*'DEPRECATED - DT-Prelim Calcs'!$C$7*CF123</f>
        <v>61.705688462677308</v>
      </c>
      <c r="CI123" s="57">
        <f>CH123/'DEPRECATED - DT-Prelim Calcs'!$C$7*('DEPRECATED - DT-Prelim Calcs'!$C$8-'DEPRECATED - DT-Prelim Calcs'!$C$9)+'DEPRECATED - DT-Prelim Calcs'!$C$9</f>
        <v>3287.6957799840243</v>
      </c>
      <c r="CJ123" s="57">
        <f t="shared" si="108"/>
        <v>93</v>
      </c>
      <c r="CK123" s="2">
        <f t="shared" si="134"/>
        <v>1.5241763143494644</v>
      </c>
      <c r="CL123" s="57">
        <f>CK123*'DEPRECATED - DT-Prelim Calcs'!$C$21/CF$2/'DEPRECATED - DT-Prelim Calcs'!$C$19/'DEPRECATED - DT-Prelim Calcs'!$C$18*3.39*'DEPRECATED - DT-Prelim Calcs'!$C$20</f>
        <v>25.773080821789936</v>
      </c>
      <c r="CM123" s="46">
        <f t="shared" si="135"/>
        <v>0</v>
      </c>
      <c r="CN123" s="57">
        <f>CL122*'DEPRECATED - DT-Prelim Calcs'!$C$11+CN122</f>
        <v>-253.69909814941005</v>
      </c>
      <c r="CO123" s="57">
        <f>CO122+0.5*CL123*'DEPRECATED - DT-Prelim Calcs'!$C$11^2+CN123*'DEPRECATED - DT-Prelim Calcs'!$C$11</f>
        <v>-40970.551629052636</v>
      </c>
      <c r="CP123" s="57">
        <f>MIN('Drive Train'!$F$35-CJ122*'DEPRECATED - DT-Prelim Calcs'!$C$21*'Drive Train'!$F$39,CP122+CJ$2)</f>
        <v>23.129101890016543</v>
      </c>
      <c r="CQ123" s="57">
        <f>'Drive Train'!$F$35-CJ123*'DEPRECATED - DT-Prelim Calcs'!$C$21*'Drive Train'!$F$39</f>
        <v>6.82</v>
      </c>
      <c r="CR123" s="1">
        <f>IF(CO123&gt;='Drive Train'!$F$29,1,0)</f>
        <v>0</v>
      </c>
      <c r="CS123" s="57">
        <f t="shared" si="136"/>
        <v>103.33333333333333</v>
      </c>
      <c r="CT123" s="63">
        <f>CT122+'DEPRECATED - DT-Prelim Calcs'!$C$11</f>
        <v>476</v>
      </c>
      <c r="CU123" s="2">
        <f>DE123/'Drive Train'!$F$35</f>
        <v>0.55000000000000004</v>
      </c>
      <c r="CV123" s="46">
        <f>DC123*12*60/(PI() * 'Drive Train'!$F$15)/CU$2*CU123</f>
        <v>-41460.99827030208</v>
      </c>
      <c r="CW123" s="2">
        <f>('DEPRECATED - DT-Prelim Calcs'!$C$6*CU123-CV123)/('DEPRECATED - DT-Prelim Calcs'!$C$6*CU123)*'DEPRECATED - DT-Prelim Calcs'!$C$7*CU123</f>
        <v>20.072405409273546</v>
      </c>
      <c r="CX123" s="57">
        <f>CW123/'DEPRECATED - DT-Prelim Calcs'!$C$7*('DEPRECATED - DT-Prelim Calcs'!$C$8-'DEPRECATED - DT-Prelim Calcs'!$C$9)+'DEPRECATED - DT-Prelim Calcs'!$C$9</f>
        <v>1071.2849020787535</v>
      </c>
      <c r="CY123" s="57">
        <f t="shared" si="109"/>
        <v>93</v>
      </c>
      <c r="CZ123" s="2">
        <f t="shared" si="137"/>
        <v>1.2803081040535502</v>
      </c>
      <c r="DA123" s="57">
        <f>CZ123*'DEPRECATED - DT-Prelim Calcs'!$C$21/CU$2/'DEPRECATED - DT-Prelim Calcs'!$C$19/'DEPRECATED - DT-Prelim Calcs'!$C$18*3.39*'DEPRECATED - DT-Prelim Calcs'!$C$20</f>
        <v>25.773080821789936</v>
      </c>
      <c r="DB123" s="46">
        <f t="shared" si="138"/>
        <v>0</v>
      </c>
      <c r="DC123" s="57">
        <f>DA122*'DEPRECATED - DT-Prelim Calcs'!$C$11+DC122</f>
        <v>-236.824668320873</v>
      </c>
      <c r="DD123" s="57">
        <f>DD122+0.5*DA123*'DEPRECATED - DT-Prelim Calcs'!$C$11^2+DC123*'DEPRECATED - DT-Prelim Calcs'!$C$11</f>
        <v>-82940.253058219954</v>
      </c>
      <c r="DE123" s="57">
        <f>MIN('Drive Train'!$F$35-CY122*'DEPRECATED - DT-Prelim Calcs'!$C$21*'Drive Train'!$F$39,DE122+CY$2)</f>
        <v>6.82</v>
      </c>
      <c r="DF123" s="57">
        <f>'Drive Train'!$F$35-CY123*'DEPRECATED - DT-Prelim Calcs'!$C$21*'Drive Train'!$F$39</f>
        <v>6.82</v>
      </c>
      <c r="DG123" s="1">
        <f>IF(DD123&gt;='Drive Train'!$F$29,1,0)</f>
        <v>0</v>
      </c>
      <c r="DH123" s="57">
        <f t="shared" si="139"/>
        <v>103.33333333333333</v>
      </c>
      <c r="DI123" s="63">
        <f>DI122+'DEPRECATED - DT-Prelim Calcs'!$C$11</f>
        <v>476</v>
      </c>
      <c r="DJ123" s="2">
        <f>DT123/'Drive Train'!$F$35</f>
        <v>0.55000000000000004</v>
      </c>
      <c r="DK123" s="46">
        <f>DR123*12*60/(PI() * 'Drive Train'!$F$15)/DJ$2*DJ123</f>
        <v>-36921.199589689066</v>
      </c>
      <c r="DL123" s="2">
        <f>('DEPRECATED - DT-Prelim Calcs'!$C$6*DJ123-DK123)/('DEPRECATED - DT-Prelim Calcs'!$C$6*DJ123)*'DEPRECATED - DT-Prelim Calcs'!$C$7*DJ123</f>
        <v>18.019700940178357</v>
      </c>
      <c r="DM123" s="57">
        <f>DL123/'DEPRECATED - DT-Prelim Calcs'!$C$7*('DEPRECATED - DT-Prelim Calcs'!$C$8-'DEPRECATED - DT-Prelim Calcs'!$C$9)+'DEPRECATED - DT-Prelim Calcs'!$C$9</f>
        <v>962.00607079870679</v>
      </c>
      <c r="DN123" s="57">
        <f t="shared" si="110"/>
        <v>93</v>
      </c>
      <c r="DO123" s="2">
        <f t="shared" si="140"/>
        <v>1.1037138828047846</v>
      </c>
      <c r="DP123" s="57">
        <f>DO123*'DEPRECATED - DT-Prelim Calcs'!$C$21/DJ$2/'DEPRECATED - DT-Prelim Calcs'!$C$19/'DEPRECATED - DT-Prelim Calcs'!$C$18*3.39*'DEPRECATED - DT-Prelim Calcs'!$C$20</f>
        <v>25.773080821789936</v>
      </c>
      <c r="DQ123" s="46">
        <f t="shared" si="141"/>
        <v>0</v>
      </c>
      <c r="DR123" s="57">
        <f>DP122*'DEPRECATED - DT-Prelim Calcs'!$C$11+DR122</f>
        <v>-181.80465422051668</v>
      </c>
      <c r="DS123" s="57">
        <f>DS122+0.5*DP123*'DEPRECATED - DT-Prelim Calcs'!$C$11^2+DR123*'DEPRECATED - DT-Prelim Calcs'!$C$11</f>
        <v>-131918.0860700995</v>
      </c>
      <c r="DT123" s="57">
        <f>MIN('Drive Train'!$F$35-DN122*'DEPRECATED - DT-Prelim Calcs'!$C$21*'Drive Train'!$F$39,DT122+DN$2)</f>
        <v>6.82</v>
      </c>
      <c r="DU123" s="57">
        <f>'Drive Train'!$F$35-DN123*'DEPRECATED - DT-Prelim Calcs'!$C$21*'Drive Train'!$F$39</f>
        <v>6.82</v>
      </c>
      <c r="DV123" s="1">
        <f>IF(DS123&gt;='Drive Train'!$F$29,1,0)</f>
        <v>0</v>
      </c>
      <c r="DW123" s="57">
        <f t="shared" si="142"/>
        <v>103.33333333333333</v>
      </c>
      <c r="DX123" s="63">
        <f>DX122+'DEPRECATED - DT-Prelim Calcs'!$C$11</f>
        <v>476</v>
      </c>
      <c r="DY123" s="2">
        <f>EI123/'Drive Train'!$F$35</f>
        <v>0.55000000000000004</v>
      </c>
      <c r="DZ123" s="46">
        <f>EG123*12*60/(PI() * 'Drive Train'!$F$15)/DY$2*DY123</f>
        <v>-18258.23919180387</v>
      </c>
      <c r="EA123" s="2">
        <f>('DEPRECATED - DT-Prelim Calcs'!$C$6*DY123-DZ123)/('DEPRECATED - DT-Prelim Calcs'!$C$6*DY123)*'DEPRECATED - DT-Prelim Calcs'!$C$7*DY123</f>
        <v>9.5811015857874917</v>
      </c>
      <c r="EB123" s="57">
        <f>EA123/'DEPRECATED - DT-Prelim Calcs'!$C$7*('DEPRECATED - DT-Prelim Calcs'!$C$8-'DEPRECATED - DT-Prelim Calcs'!$C$9)+'DEPRECATED - DT-Prelim Calcs'!$C$9</f>
        <v>512.76445371640466</v>
      </c>
      <c r="EC123" s="57">
        <f t="shared" si="111"/>
        <v>93</v>
      </c>
      <c r="ED123" s="2">
        <f t="shared" si="143"/>
        <v>0.96993038185874991</v>
      </c>
      <c r="EE123" s="57">
        <f>ED123*'DEPRECATED - DT-Prelim Calcs'!$C$21/DY$2/'DEPRECATED - DT-Prelim Calcs'!$C$19/'DEPRECATED - DT-Prelim Calcs'!$C$18*3.39*'DEPRECATED - DT-Prelim Calcs'!$C$20</f>
        <v>25.773080821789936</v>
      </c>
      <c r="EF123" s="46">
        <f t="shared" si="144"/>
        <v>0</v>
      </c>
      <c r="EG123" s="57">
        <f>EE122*'DEPRECATED - DT-Prelim Calcs'!$C$11+EG122</f>
        <v>-79.008195747184956</v>
      </c>
      <c r="EH123" s="57">
        <f>EH122+0.5*EE123*'DEPRECATED - DT-Prelim Calcs'!$C$11^2+EG123*'DEPRECATED - DT-Prelim Calcs'!$C$11</f>
        <v>-216816.32971393637</v>
      </c>
      <c r="EI123" s="57">
        <f>MIN('Drive Train'!$F$35-EC122*'DEPRECATED - DT-Prelim Calcs'!$C$21*'Drive Train'!$F$39,EI122+EC$2)</f>
        <v>6.82</v>
      </c>
      <c r="EJ123" s="57">
        <f>'Drive Train'!$F$35-EC123*'DEPRECATED - DT-Prelim Calcs'!$C$21*'Drive Train'!$F$39</f>
        <v>6.82</v>
      </c>
      <c r="EK123" s="1">
        <f>IF(EH123&gt;='Drive Train'!$F$29,1,0)</f>
        <v>0</v>
      </c>
      <c r="EL123" s="57">
        <f t="shared" si="145"/>
        <v>103.33333333333333</v>
      </c>
      <c r="EM123" s="63">
        <f>EM122+'DEPRECATED - DT-Prelim Calcs'!$C$11</f>
        <v>476</v>
      </c>
      <c r="EN123" s="2">
        <f>EX123/'Drive Train'!$F$35</f>
        <v>0.55000000000000004</v>
      </c>
      <c r="EO123" s="46">
        <f>EV123*12*60/(PI() * 'Drive Train'!$F$15)/EN$2*EN123</f>
        <v>-397372.38080723642</v>
      </c>
      <c r="EP123" s="2">
        <f>('DEPRECATED - DT-Prelim Calcs'!$C$6*EN123-EO123)/('DEPRECATED - DT-Prelim Calcs'!$C$6*EN123)*'DEPRECATED - DT-Prelim Calcs'!$C$7*EN123</f>
        <v>181.00044141565476</v>
      </c>
      <c r="EQ123" s="57">
        <f>EP123/'DEPRECATED - DT-Prelim Calcs'!$C$7*('DEPRECATED - DT-Prelim Calcs'!$C$8-'DEPRECATED - DT-Prelim Calcs'!$C$9)+'DEPRECATED - DT-Prelim Calcs'!$C$9</f>
        <v>9638.5326280616209</v>
      </c>
      <c r="ER123" s="57">
        <f t="shared" si="112"/>
        <v>93</v>
      </c>
      <c r="ES123" s="2">
        <f t="shared" si="146"/>
        <v>0.86507304327942547</v>
      </c>
      <c r="ET123" s="57">
        <f>ES123*'DEPRECATED - DT-Prelim Calcs'!$C$21/EN$2/'DEPRECATED - DT-Prelim Calcs'!$C$19/'DEPRECATED - DT-Prelim Calcs'!$C$18*3.39*'DEPRECATED - DT-Prelim Calcs'!$C$20</f>
        <v>25.773080821789936</v>
      </c>
      <c r="EU123" s="46">
        <f t="shared" si="147"/>
        <v>0</v>
      </c>
      <c r="EV123" s="57">
        <f>ET122*'DEPRECATED - DT-Prelim Calcs'!$C$11+EV122</f>
        <v>-1533.6390077192866</v>
      </c>
      <c r="EW123" s="57">
        <f>EW122+0.5*ET123*'DEPRECATED - DT-Prelim Calcs'!$C$11^2+EV123*'DEPRECATED - DT-Prelim Calcs'!$C$11</f>
        <v>-274839.15756257239</v>
      </c>
      <c r="EX123" s="57">
        <f>MIN('Drive Train'!$F$35-ER122*'DEPRECATED - DT-Prelim Calcs'!$C$21*'Drive Train'!$F$39,EX122+ER$2)</f>
        <v>6.82</v>
      </c>
      <c r="EY123" s="57">
        <f>'Drive Train'!$F$35-ER123*'DEPRECATED - DT-Prelim Calcs'!$C$21*'Drive Train'!$F$39</f>
        <v>6.82</v>
      </c>
      <c r="EZ123" s="1">
        <f>IF(EW123&gt;='Drive Train'!$F$29,1,0)</f>
        <v>0</v>
      </c>
      <c r="FA123" s="57">
        <f t="shared" si="148"/>
        <v>103.33333333333333</v>
      </c>
      <c r="FB123" s="63">
        <f>FB122+'DEPRECATED - DT-Prelim Calcs'!$C$11</f>
        <v>476</v>
      </c>
      <c r="FC123" s="2">
        <f>FM123/'Drive Train'!$F$35</f>
        <v>1.7929831309760762</v>
      </c>
      <c r="FD123" s="46">
        <f>FK123*12*60/(PI() * 'Drive Train'!$F$15)/FC$2*FC123</f>
        <v>-516742.73362450232</v>
      </c>
      <c r="FE123" s="2">
        <f>('DEPRECATED - DT-Prelim Calcs'!$C$6*FC123-FD123)/('DEPRECATED - DT-Prelim Calcs'!$C$6*FC123)*'DEPRECATED - DT-Prelim Calcs'!$C$7*FC123</f>
        <v>237.97024282314777</v>
      </c>
      <c r="FF123" s="57">
        <f>FE123/'DEPRECATED - DT-Prelim Calcs'!$C$7*('DEPRECATED - DT-Prelim Calcs'!$C$8-'DEPRECATED - DT-Prelim Calcs'!$C$9)+'DEPRECATED - DT-Prelim Calcs'!$C$9</f>
        <v>12671.406288053886</v>
      </c>
      <c r="FG123" s="57">
        <f t="shared" si="113"/>
        <v>93</v>
      </c>
      <c r="FH123" s="2">
        <f t="shared" si="149"/>
        <v>0.78067567320338405</v>
      </c>
      <c r="FI123" s="57">
        <f>FH123*'DEPRECATED - DT-Prelim Calcs'!$C$21/FC$2/'DEPRECATED - DT-Prelim Calcs'!$C$19/'DEPRECATED - DT-Prelim Calcs'!$C$18*3.39*'DEPRECATED - DT-Prelim Calcs'!$C$20</f>
        <v>25.773080821789936</v>
      </c>
      <c r="FJ123" s="46">
        <f t="shared" si="150"/>
        <v>0</v>
      </c>
      <c r="FK123" s="57">
        <f>FI122*'DEPRECATED - DT-Prelim Calcs'!$C$11+FK122</f>
        <v>-552.08277761439501</v>
      </c>
      <c r="FL123" s="57">
        <f>FL122+0.5*FI123*'DEPRECATED - DT-Prelim Calcs'!$C$11^2+FK123*'DEPRECATED - DT-Prelim Calcs'!$C$11</f>
        <v>-391705.41735126247</v>
      </c>
      <c r="FM123" s="57">
        <f>MIN('Drive Train'!$F$35-FG122*'DEPRECATED - DT-Prelim Calcs'!$C$21*'Drive Train'!$F$39,FM122+FG$2)</f>
        <v>22.232990824103346</v>
      </c>
      <c r="FN123" s="57">
        <f>'Drive Train'!$F$35-FG123*'DEPRECATED - DT-Prelim Calcs'!$C$21*'Drive Train'!$F$39</f>
        <v>6.82</v>
      </c>
      <c r="FO123" s="1">
        <f>IF(FL123&gt;='Drive Train'!$F$29,1,0)</f>
        <v>0</v>
      </c>
      <c r="FP123" s="57">
        <f t="shared" si="151"/>
        <v>103.33333333333333</v>
      </c>
      <c r="FQ123" s="63">
        <f>FQ122+'DEPRECATED - DT-Prelim Calcs'!$C$11</f>
        <v>476</v>
      </c>
      <c r="FR123" s="2">
        <f>GB123/'Drive Train'!$F$35</f>
        <v>0.55000000000000004</v>
      </c>
      <c r="FS123" s="46">
        <f>FZ123*12*60/(PI() * 'Drive Train'!$F$15)/FR$2*FR123</f>
        <v>18882.556157377057</v>
      </c>
      <c r="FT123" s="2">
        <f>('DEPRECATED - DT-Prelim Calcs'!$C$6*FR123-FS123)/('DEPRECATED - DT-Prelim Calcs'!$C$6*FR123)*'DEPRECATED - DT-Prelim Calcs'!$C$7*FR123</f>
        <v>-7.2123912456432846</v>
      </c>
      <c r="FU123" s="57">
        <f>FT123/'DEPRECATED - DT-Prelim Calcs'!$C$7*('DEPRECATED - DT-Prelim Calcs'!$C$8-'DEPRECATED - DT-Prelim Calcs'!$C$9)+'DEPRECATED - DT-Prelim Calcs'!$C$9</f>
        <v>-381.26257129295993</v>
      </c>
      <c r="FV123" s="57">
        <f t="shared" si="114"/>
        <v>-381.26257129295993</v>
      </c>
      <c r="FW123" s="2">
        <f t="shared" si="152"/>
        <v>-9.7259133865214071</v>
      </c>
      <c r="FX123" s="57">
        <f>FW123*'DEPRECATED - DT-Prelim Calcs'!$C$21/FR$2/'DEPRECATED - DT-Prelim Calcs'!$C$19/'DEPRECATED - DT-Prelim Calcs'!$C$18*3.39*'DEPRECATED - DT-Prelim Calcs'!$C$20</f>
        <v>-352.41529110785746</v>
      </c>
      <c r="FY123" s="46">
        <f t="shared" si="153"/>
        <v>1</v>
      </c>
      <c r="FZ123" s="57">
        <f>FX122*'DEPRECATED - DT-Prelim Calcs'!$C$11+FZ122</f>
        <v>59.920504752537823</v>
      </c>
      <c r="GA123" s="57">
        <f>GA122+0.5*FX123*'DEPRECATED - DT-Prelim Calcs'!$C$11^2+FZ123*'DEPRECATED - DT-Prelim Calcs'!$C$11</f>
        <v>-433662.32649825973</v>
      </c>
      <c r="GB123" s="57">
        <f>MIN('Drive Train'!$F$35-FV122*'DEPRECATED - DT-Prelim Calcs'!$C$21*'Drive Train'!$F$39,GB122+FV$2)</f>
        <v>6.82</v>
      </c>
      <c r="GC123" s="57">
        <f>'Drive Train'!$F$35-FV123*'DEPRECATED - DT-Prelim Calcs'!$C$21*'Drive Train'!$F$39</f>
        <v>35.275754277577597</v>
      </c>
      <c r="GD123" s="1">
        <f>IF(GA123&gt;='Drive Train'!$F$29,1,0)</f>
        <v>0</v>
      </c>
      <c r="GE123" s="57">
        <f t="shared" si="154"/>
        <v>-423.62507921439993</v>
      </c>
      <c r="GF123" s="63">
        <f>GF122+'DEPRECATED - DT-Prelim Calcs'!$C$11</f>
        <v>476</v>
      </c>
      <c r="GG123" s="2">
        <f>GQ123/'Drive Train'!$F$35</f>
        <v>1.9412543761550558</v>
      </c>
      <c r="GH123" s="46">
        <f>GO123*12*60/(PI() * 'Drive Train'!$F$15)/GG$2*GG123</f>
        <v>-365569.23601321667</v>
      </c>
      <c r="GI123" s="2">
        <f>('DEPRECATED - DT-Prelim Calcs'!$C$6*GG123-GH123)/('DEPRECATED - DT-Prelim Calcs'!$C$6*GG123)*'DEPRECATED - DT-Prelim Calcs'!$C$7*GG123</f>
        <v>169.97333088740655</v>
      </c>
      <c r="GJ123" s="57">
        <f>GI123/'DEPRECATED - DT-Prelim Calcs'!$C$7*('DEPRECATED - DT-Prelim Calcs'!$C$8-'DEPRECATED - DT-Prelim Calcs'!$C$9)+'DEPRECATED - DT-Prelim Calcs'!$C$9</f>
        <v>9051.4876982797778</v>
      </c>
      <c r="GK123" s="57">
        <f t="shared" si="155"/>
        <v>29.999999999999982</v>
      </c>
      <c r="GL123" s="2">
        <f t="shared" si="156"/>
        <v>0.99579519204165001</v>
      </c>
      <c r="GM123" s="57">
        <f>GL123*'DEPRECATED - DT-Prelim Calcs'!$C$21/GG$2/'DEPRECATED - DT-Prelim Calcs'!$C$19/'DEPRECATED - DT-Prelim Calcs'!$C$18*3.39*'DEPRECATED - DT-Prelim Calcs'!$C$20</f>
        <v>25.773080821789936</v>
      </c>
      <c r="GN123" s="46">
        <f t="shared" si="157"/>
        <v>0</v>
      </c>
      <c r="GO123" s="57">
        <f>GM122*'DEPRECATED - DT-Prelim Calcs'!$C$11+GO122</f>
        <v>-460.14276372658782</v>
      </c>
      <c r="GP123" s="57">
        <f>GP122+0.5*GM123*'DEPRECATED - DT-Prelim Calcs'!$C$11^2+GO123*'DEPRECATED - DT-Prelim Calcs'!$C$11</f>
        <v>-207440.32972701939</v>
      </c>
      <c r="GQ123" s="57">
        <f>MIN('Drive Train'!$F$35-GK122*'DEPRECATED - DT-Prelim Calcs'!$C$21*'Drive Train'!$F$39,GQ122+GK$2)</f>
        <v>24.071554264322693</v>
      </c>
      <c r="GR123" s="57">
        <f>'Drive Train'!$F$35-GK123*'DEPRECATED - DT-Prelim Calcs'!$C$21*'Drive Train'!$F$39</f>
        <v>10.600000000000001</v>
      </c>
      <c r="GS123" s="1">
        <f>IF(GP123&gt;='Drive Train'!$F$29,1,0)</f>
        <v>0</v>
      </c>
      <c r="GT123" s="57">
        <f t="shared" si="158"/>
        <v>33.333333333333314</v>
      </c>
      <c r="GU123" s="63">
        <f>GU122+'DEPRECATED - DT-Prelim Calcs'!$C$11</f>
        <v>476</v>
      </c>
      <c r="GV123" s="2">
        <f>HF123/'Drive Train'!$F$35</f>
        <v>3.2616310588444035</v>
      </c>
      <c r="GW123" s="46">
        <f>HD123*12*60/(PI() * 'Drive Train'!$F$15)/GV$2*GV123</f>
        <v>-1416490.1878793221</v>
      </c>
      <c r="GX123" s="2">
        <f>('DEPRECATED - DT-Prelim Calcs'!$C$6*GV123-GW123)/('DEPRECATED - DT-Prelim Calcs'!$C$6*GV123)*'DEPRECATED - DT-Prelim Calcs'!$C$7*GV123</f>
        <v>648.33733250081434</v>
      </c>
      <c r="GY123" s="57">
        <f>GX123/'DEPRECATED - DT-Prelim Calcs'!$C$7*('DEPRECATED - DT-Prelim Calcs'!$C$8-'DEPRECATED - DT-Prelim Calcs'!$C$9)+'DEPRECATED - DT-Prelim Calcs'!$C$9</f>
        <v>34517.919817367001</v>
      </c>
      <c r="GZ123" s="57">
        <f t="shared" si="115"/>
        <v>33.333333333333314</v>
      </c>
      <c r="HA123" s="2">
        <f t="shared" si="159"/>
        <v>0.99579519204165001</v>
      </c>
      <c r="HB123" s="57">
        <f>HA123*'DEPRECATED - DT-Prelim Calcs'!$C$21/GV$2/'DEPRECATED - DT-Prelim Calcs'!$C$19/'DEPRECATED - DT-Prelim Calcs'!$C$18*3.39*'DEPRECATED - DT-Prelim Calcs'!$C$20</f>
        <v>25.773080821789936</v>
      </c>
      <c r="HC123" s="46">
        <f t="shared" si="160"/>
        <v>0</v>
      </c>
      <c r="HD123" s="57">
        <f>HB122*'DEPRECATED - DT-Prelim Calcs'!$C$11+HD122</f>
        <v>-1061.1679867073919</v>
      </c>
      <c r="HE123" s="57">
        <f>HE122+0.5*HB123*'DEPRECATED - DT-Prelim Calcs'!$C$11^2+HD123*'DEPRECATED - DT-Prelim Calcs'!$C$11</f>
        <v>-211694.89110913186</v>
      </c>
      <c r="HF123" s="57">
        <f>MIN('Drive Train'!$F$35-GZ122*'DEPRECATED - DT-Prelim Calcs'!$C$21*'Drive Train'!$F$39,HF122+GZ$2)</f>
        <v>40.444225129670606</v>
      </c>
      <c r="HG123" s="57">
        <f>'Drive Train'!$F$35-GZ123*'DEPRECATED - DT-Prelim Calcs'!$C$21*'Drive Train'!$F$39</f>
        <v>10.400000000000002</v>
      </c>
      <c r="HH123" s="1">
        <f>IF(HE123&gt;='Drive Train'!$F$29,1,0)</f>
        <v>0</v>
      </c>
      <c r="HI123" s="57">
        <f t="shared" si="161"/>
        <v>37.037037037037017</v>
      </c>
      <c r="HJ123" s="63">
        <f>HJ122+'DEPRECATED - DT-Prelim Calcs'!$C$11</f>
        <v>476</v>
      </c>
      <c r="HK123" s="2">
        <f>HU123/'Drive Train'!$F$35</f>
        <v>0.82258064516129037</v>
      </c>
      <c r="HL123" s="46">
        <f>HS123*12*60/(PI() * 'Drive Train'!$F$15)/HK$2*HK123</f>
        <v>-75108.808299948651</v>
      </c>
      <c r="HM123" s="2">
        <f>('DEPRECATED - DT-Prelim Calcs'!$C$6*HK123-HL123)/('DEPRECATED - DT-Prelim Calcs'!$C$6*HK123)*'DEPRECATED - DT-Prelim Calcs'!$C$7*HK123</f>
        <v>35.9434377418699</v>
      </c>
      <c r="HN123" s="57">
        <f>HM123/'DEPRECATED - DT-Prelim Calcs'!$C$7*('DEPRECATED - DT-Prelim Calcs'!$C$8-'DEPRECATED - DT-Prelim Calcs'!$C$9)+'DEPRECATED - DT-Prelim Calcs'!$C$9</f>
        <v>1916.2033453451902</v>
      </c>
      <c r="HO123" s="57">
        <f t="shared" si="116"/>
        <v>36.66666666666665</v>
      </c>
      <c r="HP123" s="2">
        <f t="shared" si="162"/>
        <v>0.99579519204165001</v>
      </c>
      <c r="HQ123" s="57">
        <f>HP123*'DEPRECATED - DT-Prelim Calcs'!$C$21/HK$2/'DEPRECATED - DT-Prelim Calcs'!$C$19/'DEPRECATED - DT-Prelim Calcs'!$C$18*3.39*'DEPRECATED - DT-Prelim Calcs'!$C$20</f>
        <v>25.773080821789936</v>
      </c>
      <c r="HR123" s="46">
        <f t="shared" si="163"/>
        <v>0</v>
      </c>
      <c r="HS123" s="57">
        <f>HQ122*'DEPRECATED - DT-Prelim Calcs'!$C$11+HS122</f>
        <v>-223.10935878595035</v>
      </c>
      <c r="HT123" s="57">
        <f>HT122+0.5*HQ123*'DEPRECATED - DT-Prelim Calcs'!$C$11^2+HS123*'DEPRECATED - DT-Prelim Calcs'!$C$11</f>
        <v>-203630.64752827506</v>
      </c>
      <c r="HU123" s="57">
        <f>MIN('Drive Train'!$F$35-HO122*'DEPRECATED - DT-Prelim Calcs'!$C$21*'Drive Train'!$F$39,HU122+HO$2)</f>
        <v>10.200000000000001</v>
      </c>
      <c r="HV123" s="57">
        <f>'Drive Train'!$F$35-HO123*'DEPRECATED - DT-Prelim Calcs'!$C$21*'Drive Train'!$F$39</f>
        <v>10.200000000000001</v>
      </c>
      <c r="HW123" s="1">
        <f>IF(HT123&gt;='Drive Train'!$F$29,1,0)</f>
        <v>0</v>
      </c>
      <c r="HX123" s="57">
        <f t="shared" si="164"/>
        <v>40.740740740740726</v>
      </c>
      <c r="HY123" s="63">
        <f>HY122+'DEPRECATED - DT-Prelim Calcs'!$C$11</f>
        <v>476</v>
      </c>
      <c r="HZ123" s="2">
        <f>IJ123/'Drive Train'!$F$35</f>
        <v>0.80645161290322598</v>
      </c>
      <c r="IA123" s="46">
        <f>IH123*12*60/(PI() * 'Drive Train'!$F$15)/HZ$2*HZ123</f>
        <v>-154560.3939990979</v>
      </c>
      <c r="IB123" s="2">
        <f>('DEPRECATED - DT-Prelim Calcs'!$C$6*HZ123-IA123)/('DEPRECATED - DT-Prelim Calcs'!$C$6*HZ123)*'DEPRECATED - DT-Prelim Calcs'!$C$7*HZ123</f>
        <v>71.829204960797696</v>
      </c>
      <c r="IC123" s="57">
        <f>IB123/'DEPRECATED - DT-Prelim Calcs'!$C$7*('DEPRECATED - DT-Prelim Calcs'!$C$8-'DEPRECATED - DT-Prelim Calcs'!$C$9)+'DEPRECATED - DT-Prelim Calcs'!$C$9</f>
        <v>3826.636513058234</v>
      </c>
      <c r="ID123" s="57">
        <f t="shared" si="117"/>
        <v>39.999999999999986</v>
      </c>
      <c r="IE123" s="2">
        <f t="shared" si="165"/>
        <v>0.99579519204165001</v>
      </c>
      <c r="IF123" s="57">
        <f>IE123*'DEPRECATED - DT-Prelim Calcs'!$C$21/HZ$2/'DEPRECATED - DT-Prelim Calcs'!$C$19/'DEPRECATED - DT-Prelim Calcs'!$C$18*3.39*'DEPRECATED - DT-Prelim Calcs'!$C$20</f>
        <v>25.773080821789936</v>
      </c>
      <c r="IG123" s="46">
        <f t="shared" si="166"/>
        <v>0</v>
      </c>
      <c r="IH123" s="57">
        <f>IF122*'DEPRECATED - DT-Prelim Calcs'!$C$11+IH122</f>
        <v>-468.30123660534059</v>
      </c>
      <c r="II123" s="57">
        <f>II122+0.5*IF123*'DEPRECATED - DT-Prelim Calcs'!$C$11^2+IH123*'DEPRECATED - DT-Prelim Calcs'!$C$11</f>
        <v>-204985.73431963121</v>
      </c>
      <c r="IJ123" s="57">
        <f>MIN('Drive Train'!$F$35-ID122*'DEPRECATED - DT-Prelim Calcs'!$C$21*'Drive Train'!$F$39,IJ122+ID$2)</f>
        <v>10.000000000000002</v>
      </c>
      <c r="IK123" s="57">
        <f>'Drive Train'!$F$35-ID123*'DEPRECATED - DT-Prelim Calcs'!$C$21*'Drive Train'!$F$39</f>
        <v>10.000000000000002</v>
      </c>
      <c r="IL123" s="1">
        <f>IF(II123&gt;='Drive Train'!$F$29,1,0)</f>
        <v>0</v>
      </c>
      <c r="IM123" s="57">
        <f t="shared" si="167"/>
        <v>44.444444444444429</v>
      </c>
      <c r="IN123" s="63">
        <f>IN122+'DEPRECATED - DT-Prelim Calcs'!$C$11</f>
        <v>476</v>
      </c>
      <c r="IO123" s="2">
        <f>IY123/'Drive Train'!$F$35</f>
        <v>0.79032258064516137</v>
      </c>
      <c r="IP123" s="46">
        <f>IW123*12*60/(PI() * 'Drive Train'!$F$15)/IO$2*IO123</f>
        <v>-236837.80176201428</v>
      </c>
      <c r="IQ123" s="2">
        <f>('DEPRECATED - DT-Prelim Calcs'!$C$6*IO123-IP123)/('DEPRECATED - DT-Prelim Calcs'!$C$6*IO123)*'DEPRECATED - DT-Prelim Calcs'!$C$7*IO123</f>
        <v>108.9926890978641</v>
      </c>
      <c r="IR123" s="57">
        <f>IQ123/'DEPRECATED - DT-Prelim Calcs'!$C$7*('DEPRECATED - DT-Prelim Calcs'!$C$8-'DEPRECATED - DT-Prelim Calcs'!$C$9)+'DEPRECATED - DT-Prelim Calcs'!$C$9</f>
        <v>5805.0908760398188</v>
      </c>
      <c r="IS123" s="57">
        <f t="shared" si="118"/>
        <v>43.333333333333321</v>
      </c>
      <c r="IT123" s="2">
        <f t="shared" si="168"/>
        <v>0.99579519204165001</v>
      </c>
      <c r="IU123" s="57">
        <f>IT123*'DEPRECATED - DT-Prelim Calcs'!$C$21/IO$2/'DEPRECATED - DT-Prelim Calcs'!$C$19/'DEPRECATED - DT-Prelim Calcs'!$C$18*3.39*'DEPRECATED - DT-Prelim Calcs'!$C$20</f>
        <v>25.773080821789936</v>
      </c>
      <c r="IV123" s="46">
        <f t="shared" si="169"/>
        <v>0</v>
      </c>
      <c r="IW123" s="57">
        <f>IU122*'DEPRECATED - DT-Prelim Calcs'!$C$11+IW122</f>
        <v>-732.23761401094896</v>
      </c>
      <c r="IX123" s="57">
        <f>IX122+0.5*IU123*'DEPRECATED - DT-Prelim Calcs'!$C$11^2+IW123*'DEPRECATED - DT-Prelim Calcs'!$C$11</f>
        <v>-221568.97016274135</v>
      </c>
      <c r="IY123" s="57">
        <f>MIN('Drive Train'!$F$35-IS122*'DEPRECATED - DT-Prelim Calcs'!$C$21*'Drive Train'!$F$39,IY122+IS$2)</f>
        <v>9.8000000000000007</v>
      </c>
      <c r="IZ123" s="57">
        <f>'Drive Train'!$F$35-IS123*'DEPRECATED - DT-Prelim Calcs'!$C$21*'Drive Train'!$F$39</f>
        <v>9.8000000000000007</v>
      </c>
      <c r="JA123" s="1">
        <f>IF(IX123&gt;='Drive Train'!$F$29,1,0)</f>
        <v>0</v>
      </c>
      <c r="JB123" s="57">
        <f t="shared" si="170"/>
        <v>48.148148148148138</v>
      </c>
      <c r="JC123" s="63">
        <f>JC122+'DEPRECATED - DT-Prelim Calcs'!$C$11</f>
        <v>476</v>
      </c>
      <c r="JD123" s="2">
        <f>JN123/'Drive Train'!$F$35</f>
        <v>1.5319014281417598</v>
      </c>
      <c r="JE123" s="46">
        <f>JL123*12*60/(PI() * 'Drive Train'!$F$15)/JD$2*JD123</f>
        <v>-173935.71567988748</v>
      </c>
      <c r="JF123" s="2">
        <f>('DEPRECATED - DT-Prelim Calcs'!$C$6*JD123-JE123)/('DEPRECATED - DT-Prelim Calcs'!$C$6*JD123)*'DEPRECATED - DT-Prelim Calcs'!$C$7*JD123</f>
        <v>82.338237936855208</v>
      </c>
      <c r="JG123" s="57">
        <f>JF123/'DEPRECATED - DT-Prelim Calcs'!$C$7*('DEPRECATED - DT-Prelim Calcs'!$C$8-'DEPRECATED - DT-Prelim Calcs'!$C$9)+'DEPRECATED - DT-Prelim Calcs'!$C$9</f>
        <v>4386.10079970893</v>
      </c>
      <c r="JH123" s="57">
        <f t="shared" si="119"/>
        <v>46.666666666666657</v>
      </c>
      <c r="JI123" s="2">
        <f t="shared" si="171"/>
        <v>0.99579519204165001</v>
      </c>
      <c r="JJ123" s="57">
        <f>JI123*'DEPRECATED - DT-Prelim Calcs'!$C$21/JD$2/'DEPRECATED - DT-Prelim Calcs'!$C$19/'DEPRECATED - DT-Prelim Calcs'!$C$18*3.39*'DEPRECATED - DT-Prelim Calcs'!$C$20</f>
        <v>25.773080821789936</v>
      </c>
      <c r="JK123" s="46">
        <f t="shared" si="172"/>
        <v>0</v>
      </c>
      <c r="JL123" s="57">
        <f>JJ122*'DEPRECATED - DT-Prelim Calcs'!$C$11+JL122</f>
        <v>-277.43634267336006</v>
      </c>
      <c r="JM123" s="57">
        <f>JM122+0.5*JJ123*'DEPRECATED - DT-Prelim Calcs'!$C$11^2+JL123*'DEPRECATED - DT-Prelim Calcs'!$C$11</f>
        <v>-246545.33237889575</v>
      </c>
      <c r="JN123" s="57">
        <f>MIN('Drive Train'!$F$35-JH122*'DEPRECATED - DT-Prelim Calcs'!$C$21*'Drive Train'!$F$39,JN122+JH$2)</f>
        <v>18.995577708957821</v>
      </c>
      <c r="JO123" s="57">
        <f>'Drive Train'!$F$35-JH123*'DEPRECATED - DT-Prelim Calcs'!$C$21*'Drive Train'!$F$39</f>
        <v>9.6000000000000014</v>
      </c>
      <c r="JP123" s="1">
        <f>IF(JM123&gt;='Drive Train'!$F$29,1,0)</f>
        <v>0</v>
      </c>
      <c r="JQ123" s="57">
        <f>MIN(JG123,'DEPRECATED - DT-Prelim Calcs'!$C$10)*'DEPRECATED - DT-Prelim Calcs'!$C$11*1000/60/60</f>
        <v>103.33333333333333</v>
      </c>
      <c r="JR123" s="63">
        <f>JR122+'DEPRECATED - DT-Prelim Calcs'!$C$11</f>
        <v>476</v>
      </c>
      <c r="JS123" s="2">
        <f>KC123/'Drive Train'!$F$35</f>
        <v>0.75806451612903225</v>
      </c>
      <c r="JT123" s="46">
        <f>KA123*12*60/(PI() * 'Drive Train'!$F$15)/JS$2*JS123</f>
        <v>-19721.742443332529</v>
      </c>
      <c r="JU123" s="2">
        <f>('DEPRECATED - DT-Prelim Calcs'!$C$6*JS123-JT123)/('DEPRECATED - DT-Prelim Calcs'!$C$6*JS123)*'DEPRECATED - DT-Prelim Calcs'!$C$7*JS123</f>
        <v>10.744271185265225</v>
      </c>
      <c r="JV123" s="57">
        <f>JU123/'DEPRECATED - DT-Prelim Calcs'!$C$7*('DEPRECATED - DT-Prelim Calcs'!$C$8-'DEPRECATED - DT-Prelim Calcs'!$C$9)+'DEPRECATED - DT-Prelim Calcs'!$C$9</f>
        <v>574.68754899150565</v>
      </c>
      <c r="JW123" s="57">
        <f t="shared" si="120"/>
        <v>49.999999999999993</v>
      </c>
      <c r="JX123" s="2">
        <f t="shared" si="173"/>
        <v>0.99579519204165001</v>
      </c>
      <c r="JY123" s="57">
        <f>JX123*'DEPRECATED - DT-Prelim Calcs'!$C$21/JS$2/'DEPRECATED - DT-Prelim Calcs'!$C$19/'DEPRECATED - DT-Prelim Calcs'!$C$18*3.39*'DEPRECATED - DT-Prelim Calcs'!$C$20</f>
        <v>25.773080821789936</v>
      </c>
      <c r="JZ123" s="46">
        <f t="shared" si="174"/>
        <v>0</v>
      </c>
      <c r="KA123" s="57">
        <f>JY122*'DEPRECATED - DT-Prelim Calcs'!$C$11+KA122</f>
        <v>-63.56887383065758</v>
      </c>
      <c r="KB123" s="57">
        <f>KB122+0.5*JY123*'DEPRECATED - DT-Prelim Calcs'!$C$11^2+KA123*'DEPRECATED - DT-Prelim Calcs'!$C$11</f>
        <v>-248281.62336519096</v>
      </c>
      <c r="KC123" s="57">
        <f>MIN('Drive Train'!$F$35-JW122*'DEPRECATED - DT-Prelim Calcs'!$C$21*'Drive Train'!$F$39,KC122+JW$2)</f>
        <v>9.4</v>
      </c>
      <c r="KD123" s="57">
        <f>'Drive Train'!$F$35-JW123*'DEPRECATED - DT-Prelim Calcs'!$C$21*'Drive Train'!$F$39</f>
        <v>9.4</v>
      </c>
      <c r="KE123" s="1">
        <f>IF(KB123&gt;='Drive Train'!$F$29,1,0)</f>
        <v>0</v>
      </c>
      <c r="KF123" s="57">
        <f>MIN(JV123,'DEPRECATED - DT-Prelim Calcs'!$C$10)*'DEPRECATED - DT-Prelim Calcs'!$C$11*1000/60/60</f>
        <v>103.33333333333333</v>
      </c>
      <c r="KG123" s="63">
        <f>KG122+'DEPRECATED - DT-Prelim Calcs'!$C$11</f>
        <v>476</v>
      </c>
      <c r="KH123" s="2">
        <f>KR123/'Drive Train'!$F$35</f>
        <v>0.74193548387096786</v>
      </c>
      <c r="KI123" s="46">
        <f>KP123*12*60/(PI() * 'Drive Train'!$F$15)/KH$2*KH123</f>
        <v>-331715.11911802751</v>
      </c>
      <c r="KJ123" s="2">
        <f>('DEPRECATED - DT-Prelim Calcs'!$C$6*KH123-KI123)/('DEPRECATED - DT-Prelim Calcs'!$C$6*KH123)*'DEPRECATED - DT-Prelim Calcs'!$C$7*KH123</f>
        <v>151.77557616236663</v>
      </c>
      <c r="KK123" s="57">
        <f>KJ123/'DEPRECATED - DT-Prelim Calcs'!$C$7*('DEPRECATED - DT-Prelim Calcs'!$C$8-'DEPRECATED - DT-Prelim Calcs'!$C$9)+'DEPRECATED - DT-Prelim Calcs'!$C$9</f>
        <v>8082.702664577444</v>
      </c>
      <c r="KL123" s="57">
        <f t="shared" si="121"/>
        <v>53.333333333333329</v>
      </c>
      <c r="KM123" s="2">
        <f t="shared" si="175"/>
        <v>0.99579519204165001</v>
      </c>
      <c r="KN123" s="57">
        <f>KM123*'DEPRECATED - DT-Prelim Calcs'!$C$21/KH$2/'DEPRECATED - DT-Prelim Calcs'!$C$19/'DEPRECATED - DT-Prelim Calcs'!$C$18*3.39*'DEPRECATED - DT-Prelim Calcs'!$C$20</f>
        <v>25.773080821789936</v>
      </c>
      <c r="KO123" s="46">
        <f t="shared" si="176"/>
        <v>0</v>
      </c>
      <c r="KP123" s="57">
        <f>KN122*'DEPRECATED - DT-Prelim Calcs'!$C$11+KP122</f>
        <v>-1092.4574422385083</v>
      </c>
      <c r="KQ123" s="57">
        <f>KQ122+0.5*KN123*'DEPRECATED - DT-Prelim Calcs'!$C$11^2+KP123*'DEPRECATED - DT-Prelim Calcs'!$C$11</f>
        <v>-240873.46695957403</v>
      </c>
      <c r="KR123" s="57">
        <f>MIN('Drive Train'!$F$35-KL122*'DEPRECATED - DT-Prelim Calcs'!$C$21*'Drive Train'!$F$39,KR122+KL$2)</f>
        <v>9.2000000000000011</v>
      </c>
      <c r="KS123" s="57">
        <f>'Drive Train'!$F$35-KL123*'DEPRECATED - DT-Prelim Calcs'!$C$21*'Drive Train'!$F$39</f>
        <v>9.2000000000000011</v>
      </c>
      <c r="KT123" s="1">
        <f>IF(KQ123&gt;='Drive Train'!$F$29,1,0)</f>
        <v>0</v>
      </c>
      <c r="KU123" s="57">
        <f>MIN(KK123,'DEPRECATED - DT-Prelim Calcs'!$C$10)*'DEPRECATED - DT-Prelim Calcs'!$C$11*1000/60/60</f>
        <v>103.33333333333333</v>
      </c>
      <c r="KV123" s="63">
        <f>KV122+'DEPRECATED - DT-Prelim Calcs'!$C$11</f>
        <v>476</v>
      </c>
      <c r="KW123" s="2">
        <f>LG123/'Drive Train'!$F$35</f>
        <v>0.72580645161290325</v>
      </c>
      <c r="KX123" s="46">
        <f>LE123*12*60/(PI() * 'Drive Train'!$F$15)/KW$2*KW123</f>
        <v>-27228.045093725676</v>
      </c>
      <c r="KY123" s="2">
        <f>('DEPRECATED - DT-Prelim Calcs'!$C$6*KW123-KX123)/('DEPRECATED - DT-Prelim Calcs'!$C$6*KW123)*'DEPRECATED - DT-Prelim Calcs'!$C$7*KW123</f>
        <v>14.060561029790264</v>
      </c>
      <c r="KZ123" s="57">
        <f>KY123/'DEPRECATED - DT-Prelim Calcs'!$C$7*('DEPRECATED - DT-Prelim Calcs'!$C$8-'DEPRECATED - DT-Prelim Calcs'!$C$9)+'DEPRECATED - DT-Prelim Calcs'!$C$9</f>
        <v>751.23526146144854</v>
      </c>
      <c r="LA123" s="57">
        <f t="shared" si="122"/>
        <v>56.666666666666664</v>
      </c>
      <c r="LB123" s="2">
        <f t="shared" si="177"/>
        <v>0.99579519204165001</v>
      </c>
      <c r="LC123" s="57">
        <f>LB123*'DEPRECATED - DT-Prelim Calcs'!$C$21/KW$2/'DEPRECATED - DT-Prelim Calcs'!$C$19/'DEPRECATED - DT-Prelim Calcs'!$C$18*3.39*'DEPRECATED - DT-Prelim Calcs'!$C$20</f>
        <v>25.773080821789936</v>
      </c>
      <c r="LD123" s="46">
        <f t="shared" si="178"/>
        <v>0</v>
      </c>
      <c r="LE123" s="57">
        <f>LC122*'DEPRECATED - DT-Prelim Calcs'!$C$11+LE122</f>
        <v>-91.664471787945999</v>
      </c>
      <c r="LF123" s="57">
        <f>LF122+0.5*LC123*'DEPRECATED - DT-Prelim Calcs'!$C$11^2+LE123*'DEPRECATED - DT-Prelim Calcs'!$C$11</f>
        <v>-245226.8295909279</v>
      </c>
      <c r="LG123" s="57">
        <f>MIN('Drive Train'!$F$35-LA122*'DEPRECATED - DT-Prelim Calcs'!$C$21*'Drive Train'!$F$39,LG122+LA$2)</f>
        <v>9</v>
      </c>
      <c r="LH123" s="57">
        <f>'Drive Train'!$F$35-LA123*'DEPRECATED - DT-Prelim Calcs'!$C$21*'Drive Train'!$F$39</f>
        <v>9</v>
      </c>
      <c r="LI123" s="1">
        <f>IF(LF123&gt;='Drive Train'!$F$29,1,0)</f>
        <v>0</v>
      </c>
      <c r="LJ123" s="57">
        <f>MIN(KZ123,'DEPRECATED - DT-Prelim Calcs'!$C$10)*'DEPRECATED - DT-Prelim Calcs'!$C$11*1000/60/60</f>
        <v>103.33333333333333</v>
      </c>
      <c r="LK123" s="63">
        <f>LK122+'DEPRECATED - DT-Prelim Calcs'!$C$11</f>
        <v>476</v>
      </c>
      <c r="LL123" s="2">
        <f>LV123/'Drive Train'!$F$35</f>
        <v>0.70967741935483875</v>
      </c>
      <c r="LM123" s="46">
        <f>LT123*12*60/(PI() * 'Drive Train'!$F$15)/LL$2*LL123</f>
        <v>-248393.32338798905</v>
      </c>
      <c r="LN123" s="2">
        <f>('DEPRECATED - DT-Prelim Calcs'!$C$6*LL123-LM123)/('DEPRECATED - DT-Prelim Calcs'!$C$6*LL123)*'DEPRECATED - DT-Prelim Calcs'!$C$7*LL123</f>
        <v>114.02325116695916</v>
      </c>
      <c r="LO123" s="57">
        <f>LN123/'DEPRECATED - DT-Prelim Calcs'!$C$7*('DEPRECATED - DT-Prelim Calcs'!$C$8-'DEPRECATED - DT-Prelim Calcs'!$C$9)+'DEPRECATED - DT-Prelim Calcs'!$C$9</f>
        <v>6072.9004666891533</v>
      </c>
      <c r="LP123" s="57">
        <f t="shared" si="123"/>
        <v>60</v>
      </c>
      <c r="LQ123" s="2">
        <f t="shared" si="179"/>
        <v>0.99579519204165001</v>
      </c>
      <c r="LR123" s="57">
        <f>LQ123*'DEPRECATED - DT-Prelim Calcs'!$C$21/LL$2/'DEPRECATED - DT-Prelim Calcs'!$C$19/'DEPRECATED - DT-Prelim Calcs'!$C$18*3.39*'DEPRECATED - DT-Prelim Calcs'!$C$20</f>
        <v>25.773080821789936</v>
      </c>
      <c r="LS123" s="46">
        <f t="shared" si="180"/>
        <v>0</v>
      </c>
      <c r="LT123" s="57">
        <f>LR122*'DEPRECATED - DT-Prelim Calcs'!$C$11+LT122</f>
        <v>-855.23277207349429</v>
      </c>
      <c r="LU123" s="57">
        <f>LU122+0.5*LR123*'DEPRECATED - DT-Prelim Calcs'!$C$11^2+LT123*'DEPRECATED - DT-Prelim Calcs'!$C$11</f>
        <v>-233887.21402200466</v>
      </c>
      <c r="LV123" s="57">
        <f>MIN('Drive Train'!$F$35-LP122*'DEPRECATED - DT-Prelim Calcs'!$C$21*'Drive Train'!$F$39,LV122+LP$2)</f>
        <v>8.8000000000000007</v>
      </c>
      <c r="LW123" s="57">
        <f>'Drive Train'!$F$35-LP123*'DEPRECATED - DT-Prelim Calcs'!$C$21*'Drive Train'!$F$39</f>
        <v>8.8000000000000007</v>
      </c>
      <c r="LX123" s="1">
        <f>IF(LU123&gt;='Drive Train'!$F$29,1,0)</f>
        <v>0</v>
      </c>
      <c r="LY123" s="57">
        <f>MIN(LO123,'DEPRECATED - DT-Prelim Calcs'!$C$10)*'DEPRECATED - DT-Prelim Calcs'!$C$11*1000/60/60</f>
        <v>103.33333333333333</v>
      </c>
      <c r="LZ123" s="63">
        <f>LZ122+'DEPRECATED - DT-Prelim Calcs'!$C$11</f>
        <v>476</v>
      </c>
    </row>
    <row r="124" spans="18:338" x14ac:dyDescent="0.2">
      <c r="R124" s="63">
        <f>R123+'DEPRECATED - DT-Prelim Calcs'!$C$11</f>
        <v>480</v>
      </c>
      <c r="S124" s="2">
        <f>AG124/'Drive Train'!$F$35</f>
        <v>0</v>
      </c>
      <c r="T124" s="46">
        <f>AE124*12*60/(PI() * 'Drive Train'!$F$15)/S$2*ABS(S124)</f>
        <v>0</v>
      </c>
      <c r="U124" s="2">
        <f>IF(OR(AD123=1,AND($C$32=Motors!$C$32,'DEPRECATED - DT-Prelim Calcs'!AI123=1)),0,IF(AG124=0,-(V123+$C$9)/($C$8-$C$9)*$C$7,($C$6*S124-T124)/($C$6*S124)*$C$7*S124))</f>
        <v>0</v>
      </c>
      <c r="V124" s="57">
        <f>IF(AND(AD123=1,AI123=1),0,ABS(U124/$C$7*($C$8-$C$9)+$C$9) *'Drive Train'!$AA$49 + V123*(1-'Drive Train'!$AA$49))</f>
        <v>0</v>
      </c>
      <c r="W124" s="57">
        <f t="shared" si="183"/>
        <v>0</v>
      </c>
      <c r="X124" s="2">
        <f>MAX(MIN(IF(AND(AI123=1,AG124&lt;0),-1,1)*(W124-$C$9)/($C$8-$C$9)*$C$7-$C$29*AE124/T$2 -  AI123*$C$29/2,X$2),MAX(X$4:X123)*-1)</f>
        <v>-0.2458281045106315</v>
      </c>
      <c r="Y124" s="57">
        <f t="shared" si="97"/>
        <v>0</v>
      </c>
      <c r="Z124" s="57">
        <f t="shared" si="98"/>
        <v>0</v>
      </c>
      <c r="AA124" s="57">
        <f t="shared" si="99"/>
        <v>0</v>
      </c>
      <c r="AB124" s="57" t="e">
        <f t="shared" si="100"/>
        <v>#N/A</v>
      </c>
      <c r="AC124" s="46">
        <f t="shared" si="124"/>
        <v>1</v>
      </c>
      <c r="AD124" s="1">
        <f t="shared" si="101"/>
        <v>1</v>
      </c>
      <c r="AE124" s="57">
        <f t="shared" si="102"/>
        <v>0</v>
      </c>
      <c r="AF124" s="57" t="e">
        <f t="shared" si="103"/>
        <v>#N/A</v>
      </c>
      <c r="AG124" s="57">
        <f>IF(AI123=0,MIN('Drive Train'!$F$35-W123*$C$21*'Drive Train'!$F$39,AG123+W$2)-$C$3,IF(AE123-1&lt;=0,0,IF($C$32=Motors!$C$30,MAX(ABS('Drive Train'!$F$35-W123*$C$21*'Drive Train'!$F$39)*-1,AG123-W$2),MAX(0,ABS('Drive Train'!$F$35-W123*$C$21*'Drive Train'!$F$39)*-1,AG123-W$2))))</f>
        <v>0</v>
      </c>
      <c r="AH124" s="57">
        <f>'Drive Train'!$F$35-ABS(W124)*'DEPRECATED - DT-Prelim Calcs'!$C$21*'Drive Train'!$F$39</f>
        <v>12.4</v>
      </c>
      <c r="AI124" s="1">
        <f>IF(AJ124&gt;='Drive Train'!$F$29,1,0)</f>
        <v>1</v>
      </c>
      <c r="AJ124" s="57">
        <f>AJ123+0.5*Y124*'DEPRECATED - DT-Prelim Calcs'!$C$11^2+AE124*'DEPRECATED - DT-Prelim Calcs'!$C$11</f>
        <v>784.33981740885292</v>
      </c>
      <c r="AK124" s="57">
        <f t="shared" si="181"/>
        <v>0</v>
      </c>
      <c r="AL124" s="63">
        <f>AL123+'DEPRECATED - DT-Prelim Calcs'!$C$11</f>
        <v>480</v>
      </c>
      <c r="AM124" s="2">
        <f>AW124/'Drive Train'!$F$35</f>
        <v>0.90171798760155186</v>
      </c>
      <c r="AN124" s="46">
        <f>AU124*12*60/(PI() * 'Drive Train'!$F$15)/AM$2*AM124</f>
        <v>4074.512971157872</v>
      </c>
      <c r="AO124" s="2">
        <f>('DEPRECATED - DT-Prelim Calcs'!$C$6*AM124-AN124)/('DEPRECATED - DT-Prelim Calcs'!$C$6*AM124)*'DEPRECATED - DT-Prelim Calcs'!$C$7*AM124</f>
        <v>0.33081835002771903</v>
      </c>
      <c r="AP124" s="57">
        <f>AO124/'DEPRECATED - DT-Prelim Calcs'!$C$7*('DEPRECATED - DT-Prelim Calcs'!$C$8-'DEPRECATED - DT-Prelim Calcs'!$C$9)+'DEPRECATED - DT-Prelim Calcs'!$C$9</f>
        <v>20.311615895666534</v>
      </c>
      <c r="AQ124" s="57">
        <f t="shared" si="105"/>
        <v>20.311615895666534</v>
      </c>
      <c r="AR124" s="2">
        <f t="shared" si="125"/>
        <v>-1.2179146580137967E-13</v>
      </c>
      <c r="AS124" s="57">
        <f>AR124*'DEPRECATED - DT-Prelim Calcs'!$C$21/AM$2/'DEPRECATED - DT-Prelim Calcs'!$C$19/'DEPRECATED - DT-Prelim Calcs'!$C$18*3.39*'DEPRECATED - DT-Prelim Calcs'!$C$20</f>
        <v>-8.8261478730271041E-13</v>
      </c>
      <c r="AT124" s="46">
        <f t="shared" si="126"/>
        <v>0</v>
      </c>
      <c r="AU124" s="57">
        <f>AS123*'DEPRECATED - DT-Prelim Calcs'!$C$11+AU123</f>
        <v>39.432321268800663</v>
      </c>
      <c r="AV124" s="57">
        <f>AV123+0.5*AS124*'DEPRECATED - DT-Prelim Calcs'!$C$11^2+AU124*'DEPRECATED - DT-Prelim Calcs'!$C$11</f>
        <v>18882.900644387431</v>
      </c>
      <c r="AW124" s="57">
        <f>MIN('Drive Train'!$F$35-AQ123*'DEPRECATED - DT-Prelim Calcs'!$C$21*'Drive Train'!$F$39,AW123+AQ$2)</f>
        <v>11.181303046259243</v>
      </c>
      <c r="AX124" s="57">
        <f>'Drive Train'!$F$35-AQ124*'DEPRECATED - DT-Prelim Calcs'!$C$21*'Drive Train'!$F$39</f>
        <v>11.181303046260009</v>
      </c>
      <c r="AY124" s="1">
        <f>IF(AV124&gt;='Drive Train'!$F$29,1,0)</f>
        <v>1</v>
      </c>
      <c r="AZ124" s="57">
        <f t="shared" si="127"/>
        <v>22.568462106296149</v>
      </c>
      <c r="BA124" s="63">
        <f>BA123+'DEPRECATED - DT-Prelim Calcs'!$C$11</f>
        <v>480</v>
      </c>
      <c r="BB124" s="2">
        <f>BL124/'Drive Train'!$F$35</f>
        <v>0.55000000000000004</v>
      </c>
      <c r="BC124" s="46">
        <f>BJ124*12*60/(PI() * 'Drive Train'!$F$15)/BB$2*BB124</f>
        <v>5574.3989430735392</v>
      </c>
      <c r="BD124" s="2">
        <f>('DEPRECATED - DT-Prelim Calcs'!$C$6*BB124-BC124)/('DEPRECATED - DT-Prelim Calcs'!$C$6*BB124)*'DEPRECATED - DT-Prelim Calcs'!$C$7*BB124</f>
        <v>-1.1950068391758402</v>
      </c>
      <c r="BE124" s="57">
        <f>BD124/'DEPRECATED - DT-Prelim Calcs'!$C$7*('DEPRECATED - DT-Prelim Calcs'!$C$8-'DEPRECATED - DT-Prelim Calcs'!$C$9)+'DEPRECATED - DT-Prelim Calcs'!$C$9</f>
        <v>-60.917998948655722</v>
      </c>
      <c r="BF124" s="57">
        <f t="shared" si="106"/>
        <v>-60.917998948655722</v>
      </c>
      <c r="BG124" s="2">
        <f t="shared" si="128"/>
        <v>-1.9370342982086561</v>
      </c>
      <c r="BH124" s="57">
        <f>BG124*'DEPRECATED - DT-Prelim Calcs'!$C$21/BB$2/'DEPRECATED - DT-Prelim Calcs'!$C$19/'DEPRECATED - DT-Prelim Calcs'!$C$18*3.39*'DEPRECATED - DT-Prelim Calcs'!$C$20</f>
        <v>-20.276476817892448</v>
      </c>
      <c r="BI124" s="46">
        <f t="shared" si="129"/>
        <v>1</v>
      </c>
      <c r="BJ124" s="57">
        <f>BH123*'DEPRECATED - DT-Prelim Calcs'!$C$11+BJ123</f>
        <v>61.232485201882994</v>
      </c>
      <c r="BK124" s="57">
        <f>BK123+0.5*BH124*'DEPRECATED - DT-Prelim Calcs'!$C$11^2+BJ124*'DEPRECATED - DT-Prelim Calcs'!$C$11</f>
        <v>9960.2922911797505</v>
      </c>
      <c r="BL124" s="57">
        <f>MIN('Drive Train'!$F$35-BF123*'DEPRECATED - DT-Prelim Calcs'!$C$21*'Drive Train'!$F$39,BL123+BF$2)</f>
        <v>6.82</v>
      </c>
      <c r="BM124" s="57">
        <f>'Drive Train'!$F$35-BF124*'DEPRECATED - DT-Prelim Calcs'!$C$21*'Drive Train'!$F$39</f>
        <v>16.055079936919345</v>
      </c>
      <c r="BN124" s="1">
        <f>IF(BK124&gt;='Drive Train'!$F$29,1,0)</f>
        <v>1</v>
      </c>
      <c r="BO124" s="57">
        <f t="shared" si="130"/>
        <v>-67.686665498506358</v>
      </c>
      <c r="BP124" s="63">
        <f>BP123+'DEPRECATED - DT-Prelim Calcs'!$C$11</f>
        <v>480</v>
      </c>
      <c r="BQ124" s="2">
        <f>CA124/'Drive Train'!$F$35</f>
        <v>1.3736585066384581</v>
      </c>
      <c r="BR124" s="46">
        <f>BY124*12*60/(PI() * 'Drive Train'!$F$15)/BQ$2*BQ124</f>
        <v>-22375.113417190511</v>
      </c>
      <c r="BS124" s="2">
        <f>('DEPRECATED - DT-Prelim Calcs'!$C$6*BQ124-BR124)/('DEPRECATED - DT-Prelim Calcs'!$C$6*BQ124)*'DEPRECATED - DT-Prelim Calcs'!$C$7*BQ124</f>
        <v>13.427594549859686</v>
      </c>
      <c r="BT124" s="57">
        <f>BS124/'DEPRECATED - DT-Prelim Calcs'!$C$7*('DEPRECATED - DT-Prelim Calcs'!$C$8-'DEPRECATED - DT-Prelim Calcs'!$C$9)+'DEPRECATED - DT-Prelim Calcs'!$C$9</f>
        <v>717.53833226016502</v>
      </c>
      <c r="BU124" s="57">
        <f t="shared" si="107"/>
        <v>93</v>
      </c>
      <c r="BV124" s="2">
        <f t="shared" si="131"/>
        <v>1.8828060353728675</v>
      </c>
      <c r="BW124" s="57">
        <f>BV124*'DEPRECATED - DT-Prelim Calcs'!$C$21/BQ$2/'DEPRECATED - DT-Prelim Calcs'!$C$19/'DEPRECATED - DT-Prelim Calcs'!$C$18*3.39*'DEPRECATED - DT-Prelim Calcs'!$C$20</f>
        <v>25.773080821789936</v>
      </c>
      <c r="BX124" s="46">
        <f t="shared" si="132"/>
        <v>0</v>
      </c>
      <c r="BY124" s="57">
        <f>BW123*'DEPRECATED - DT-Prelim Calcs'!$C$11+BY123</f>
        <v>-75.253625087545686</v>
      </c>
      <c r="BZ124" s="57">
        <f>BZ123+0.5*BW124*'DEPRECATED - DT-Prelim Calcs'!$C$11^2+BY124*'DEPRECATED - DT-Prelim Calcs'!$C$11</f>
        <v>-10586.900733141998</v>
      </c>
      <c r="CA124" s="57">
        <f>MIN('Drive Train'!$F$35-BU123*'DEPRECATED - DT-Prelim Calcs'!$C$21*'Drive Train'!$F$39,CA123+BU$2)</f>
        <v>17.033365482316881</v>
      </c>
      <c r="CB124" s="57">
        <f>'Drive Train'!$F$35-BU124*'DEPRECATED - DT-Prelim Calcs'!$C$21*'Drive Train'!$F$39</f>
        <v>6.82</v>
      </c>
      <c r="CC124" s="1">
        <f>IF(BZ124&gt;='Drive Train'!$F$29,1,0)</f>
        <v>0</v>
      </c>
      <c r="CD124" s="57">
        <f t="shared" si="133"/>
        <v>103.33333333333333</v>
      </c>
      <c r="CE124" s="63">
        <f>CE123+'DEPRECATED - DT-Prelim Calcs'!$C$11</f>
        <v>480</v>
      </c>
      <c r="CF124" s="2">
        <f>CP124/'Drive Train'!$F$35</f>
        <v>0.55000000000000004</v>
      </c>
      <c r="CG124" s="46">
        <f>CN124*12*60/(PI() * 'Drive Train'!$F$15)/CF$2*CF124</f>
        <v>-22148.106918588732</v>
      </c>
      <c r="CH124" s="2">
        <f>('DEPRECATED - DT-Prelim Calcs'!$C$6*CF124-CG124)/('DEPRECATED - DT-Prelim Calcs'!$C$6*CF124)*'DEPRECATED - DT-Prelim Calcs'!$C$7*CF124</f>
        <v>11.33993483560954</v>
      </c>
      <c r="CI124" s="57">
        <f>CH124/'DEPRECATED - DT-Prelim Calcs'!$C$7*('DEPRECATED - DT-Prelim Calcs'!$C$8-'DEPRECATED - DT-Prelim Calcs'!$C$9)+'DEPRECATED - DT-Prelim Calcs'!$C$9</f>
        <v>606.39860556377766</v>
      </c>
      <c r="CJ124" s="57">
        <f t="shared" si="108"/>
        <v>93</v>
      </c>
      <c r="CK124" s="2">
        <f t="shared" si="134"/>
        <v>1.5241763143494644</v>
      </c>
      <c r="CL124" s="57">
        <f>CK124*'DEPRECATED - DT-Prelim Calcs'!$C$21/CF$2/'DEPRECATED - DT-Prelim Calcs'!$C$19/'DEPRECATED - DT-Prelim Calcs'!$C$18*3.39*'DEPRECATED - DT-Prelim Calcs'!$C$20</f>
        <v>25.773080821789936</v>
      </c>
      <c r="CM124" s="46">
        <f t="shared" si="135"/>
        <v>0</v>
      </c>
      <c r="CN124" s="57">
        <f>CL123*'DEPRECATED - DT-Prelim Calcs'!$C$11+CN123</f>
        <v>-150.60677486225029</v>
      </c>
      <c r="CO124" s="57">
        <f>CO123+0.5*CL124*'DEPRECATED - DT-Prelim Calcs'!$C$11^2+CN124*'DEPRECATED - DT-Prelim Calcs'!$C$11</f>
        <v>-41366.794081927314</v>
      </c>
      <c r="CP124" s="57">
        <f>MIN('Drive Train'!$F$35-CJ123*'DEPRECATED - DT-Prelim Calcs'!$C$21*'Drive Train'!$F$39,CP123+CJ$2)</f>
        <v>6.82</v>
      </c>
      <c r="CQ124" s="57">
        <f>'Drive Train'!$F$35-CJ124*'DEPRECATED - DT-Prelim Calcs'!$C$21*'Drive Train'!$F$39</f>
        <v>6.82</v>
      </c>
      <c r="CR124" s="1">
        <f>IF(CO124&gt;='Drive Train'!$F$29,1,0)</f>
        <v>0</v>
      </c>
      <c r="CS124" s="57">
        <f t="shared" si="136"/>
        <v>103.33333333333333</v>
      </c>
      <c r="CT124" s="63">
        <f>CT123+'DEPRECATED - DT-Prelim Calcs'!$C$11</f>
        <v>480</v>
      </c>
      <c r="CU124" s="2">
        <f>DE124/'Drive Train'!$F$35</f>
        <v>0.55000000000000004</v>
      </c>
      <c r="CV124" s="46">
        <f>DC124*12*60/(PI() * 'Drive Train'!$F$15)/CU$2*CU124</f>
        <v>-23412.580139724982</v>
      </c>
      <c r="CW124" s="2">
        <f>('DEPRECATED - DT-Prelim Calcs'!$C$6*CU124-CV124)/('DEPRECATED - DT-Prelim Calcs'!$C$6*CU124)*'DEPRECATED - DT-Prelim Calcs'!$C$7*CU124</f>
        <v>11.91167601064488</v>
      </c>
      <c r="CX124" s="57">
        <f>CW124/'DEPRECATED - DT-Prelim Calcs'!$C$7*('DEPRECATED - DT-Prelim Calcs'!$C$8-'DEPRECATED - DT-Prelim Calcs'!$C$9)+'DEPRECATED - DT-Prelim Calcs'!$C$9</f>
        <v>636.83611293184163</v>
      </c>
      <c r="CY124" s="57">
        <f t="shared" si="109"/>
        <v>93</v>
      </c>
      <c r="CZ124" s="2">
        <f t="shared" si="137"/>
        <v>1.2803081040535502</v>
      </c>
      <c r="DA124" s="57">
        <f>CZ124*'DEPRECATED - DT-Prelim Calcs'!$C$21/CU$2/'DEPRECATED - DT-Prelim Calcs'!$C$19/'DEPRECATED - DT-Prelim Calcs'!$C$18*3.39*'DEPRECATED - DT-Prelim Calcs'!$C$20</f>
        <v>25.773080821789936</v>
      </c>
      <c r="DB124" s="46">
        <f t="shared" si="138"/>
        <v>0</v>
      </c>
      <c r="DC124" s="57">
        <f>DA123*'DEPRECATED - DT-Prelim Calcs'!$C$11+DC123</f>
        <v>-133.73234503371327</v>
      </c>
      <c r="DD124" s="57">
        <f>DD123+0.5*DA124*'DEPRECATED - DT-Prelim Calcs'!$C$11^2+DC124*'DEPRECATED - DT-Prelim Calcs'!$C$11</f>
        <v>-83268.997791780494</v>
      </c>
      <c r="DE124" s="57">
        <f>MIN('Drive Train'!$F$35-CY123*'DEPRECATED - DT-Prelim Calcs'!$C$21*'Drive Train'!$F$39,DE123+CY$2)</f>
        <v>6.82</v>
      </c>
      <c r="DF124" s="57">
        <f>'Drive Train'!$F$35-CY124*'DEPRECATED - DT-Prelim Calcs'!$C$21*'Drive Train'!$F$39</f>
        <v>6.82</v>
      </c>
      <c r="DG124" s="1">
        <f>IF(DD124&gt;='Drive Train'!$F$29,1,0)</f>
        <v>0</v>
      </c>
      <c r="DH124" s="57">
        <f t="shared" si="139"/>
        <v>103.33333333333333</v>
      </c>
      <c r="DI124" s="63">
        <f>DI123+'DEPRECATED - DT-Prelim Calcs'!$C$11</f>
        <v>480</v>
      </c>
      <c r="DJ124" s="2">
        <f>DT124/'Drive Train'!$F$35</f>
        <v>0.55000000000000004</v>
      </c>
      <c r="DK124" s="46">
        <f>DR124*12*60/(PI() * 'Drive Train'!$F$15)/DJ$2*DJ124</f>
        <v>-15985.034558219619</v>
      </c>
      <c r="DL124" s="2">
        <f>('DEPRECATED - DT-Prelim Calcs'!$C$6*DJ124-DK124)/('DEPRECATED - DT-Prelim Calcs'!$C$6*DJ124)*'DEPRECATED - DT-Prelim Calcs'!$C$7*DJ124</f>
        <v>8.5532548377690976</v>
      </c>
      <c r="DM124" s="57">
        <f>DL124/'DEPRECATED - DT-Prelim Calcs'!$C$7*('DEPRECATED - DT-Prelim Calcs'!$C$8-'DEPRECATED - DT-Prelim Calcs'!$C$9)+'DEPRECATED - DT-Prelim Calcs'!$C$9</f>
        <v>458.04547538828848</v>
      </c>
      <c r="DN124" s="57">
        <f t="shared" si="110"/>
        <v>93</v>
      </c>
      <c r="DO124" s="2">
        <f t="shared" si="140"/>
        <v>1.1037138828047846</v>
      </c>
      <c r="DP124" s="57">
        <f>DO124*'DEPRECATED - DT-Prelim Calcs'!$C$21/DJ$2/'DEPRECATED - DT-Prelim Calcs'!$C$19/'DEPRECATED - DT-Prelim Calcs'!$C$18*3.39*'DEPRECATED - DT-Prelim Calcs'!$C$20</f>
        <v>25.773080821789936</v>
      </c>
      <c r="DQ124" s="46">
        <f t="shared" si="141"/>
        <v>0</v>
      </c>
      <c r="DR124" s="57">
        <f>DP123*'DEPRECATED - DT-Prelim Calcs'!$C$11+DR123</f>
        <v>-78.712330933356938</v>
      </c>
      <c r="DS124" s="57">
        <f>DS123+0.5*DP124*'DEPRECATED - DT-Prelim Calcs'!$C$11^2+DR124*'DEPRECATED - DT-Prelim Calcs'!$C$11</f>
        <v>-132026.7507472586</v>
      </c>
      <c r="DT124" s="57">
        <f>MIN('Drive Train'!$F$35-DN123*'DEPRECATED - DT-Prelim Calcs'!$C$21*'Drive Train'!$F$39,DT123+DN$2)</f>
        <v>6.82</v>
      </c>
      <c r="DU124" s="57">
        <f>'Drive Train'!$F$35-DN124*'DEPRECATED - DT-Prelim Calcs'!$C$21*'Drive Train'!$F$39</f>
        <v>6.82</v>
      </c>
      <c r="DV124" s="1">
        <f>IF(DS124&gt;='Drive Train'!$F$29,1,0)</f>
        <v>0</v>
      </c>
      <c r="DW124" s="57">
        <f t="shared" si="142"/>
        <v>103.33333333333333</v>
      </c>
      <c r="DX124" s="63">
        <f>DX123+'DEPRECATED - DT-Prelim Calcs'!$C$11</f>
        <v>480</v>
      </c>
      <c r="DY124" s="2">
        <f>EI124/'Drive Train'!$F$35</f>
        <v>0.55000000000000004</v>
      </c>
      <c r="DZ124" s="46">
        <f>EG124*12*60/(PI() * 'Drive Train'!$F$15)/DY$2*DY124</f>
        <v>5565.6727405579077</v>
      </c>
      <c r="EA124" s="2">
        <f>('DEPRECATED - DT-Prelim Calcs'!$C$6*DY124-DZ124)/('DEPRECATED - DT-Prelim Calcs'!$C$6*DY124)*'DEPRECATED - DT-Prelim Calcs'!$C$7*DY124</f>
        <v>-1.1910612204023556</v>
      </c>
      <c r="EB124" s="57">
        <f>EA124/'DEPRECATED - DT-Prelim Calcs'!$C$7*('DEPRECATED - DT-Prelim Calcs'!$C$8-'DEPRECATED - DT-Prelim Calcs'!$C$9)+'DEPRECATED - DT-Prelim Calcs'!$C$9</f>
        <v>-60.707947957519593</v>
      </c>
      <c r="EC124" s="57">
        <f t="shared" si="111"/>
        <v>-60.707947957519593</v>
      </c>
      <c r="ED124" s="2">
        <f t="shared" si="143"/>
        <v>-1.931927104537895</v>
      </c>
      <c r="EE124" s="57">
        <f>ED124*'DEPRECATED - DT-Prelim Calcs'!$C$21/DY$2/'DEPRECATED - DT-Prelim Calcs'!$C$19/'DEPRECATED - DT-Prelim Calcs'!$C$18*3.39*'DEPRECATED - DT-Prelim Calcs'!$C$20</f>
        <v>-51.335347709845117</v>
      </c>
      <c r="EF124" s="46">
        <f t="shared" si="144"/>
        <v>1</v>
      </c>
      <c r="EG124" s="57">
        <f>EE123*'DEPRECATED - DT-Prelim Calcs'!$C$11+EG123</f>
        <v>24.084127539974787</v>
      </c>
      <c r="EH124" s="57">
        <f>EH123+0.5*EE124*'DEPRECATED - DT-Prelim Calcs'!$C$11^2+EG124*'DEPRECATED - DT-Prelim Calcs'!$C$11</f>
        <v>-217130.67598545525</v>
      </c>
      <c r="EI124" s="57">
        <f>MIN('Drive Train'!$F$35-EC123*'DEPRECATED - DT-Prelim Calcs'!$C$21*'Drive Train'!$F$39,EI123+EC$2)</f>
        <v>6.82</v>
      </c>
      <c r="EJ124" s="57">
        <f>'Drive Train'!$F$35-EC124*'DEPRECATED - DT-Prelim Calcs'!$C$21*'Drive Train'!$F$39</f>
        <v>16.042476877451175</v>
      </c>
      <c r="EK124" s="1">
        <f>IF(EH124&gt;='Drive Train'!$F$29,1,0)</f>
        <v>0</v>
      </c>
      <c r="EL124" s="57">
        <f t="shared" si="145"/>
        <v>-67.453275508355105</v>
      </c>
      <c r="EM124" s="63">
        <f>EM123+'DEPRECATED - DT-Prelim Calcs'!$C$11</f>
        <v>480</v>
      </c>
      <c r="EN124" s="2">
        <f>EX124/'Drive Train'!$F$35</f>
        <v>0.55000000000000004</v>
      </c>
      <c r="EO124" s="46">
        <f>EV124*12*60/(PI() * 'Drive Train'!$F$15)/EN$2*EN124</f>
        <v>-370660.72197398223</v>
      </c>
      <c r="EP124" s="2">
        <f>('DEPRECATED - DT-Prelim Calcs'!$C$6*EN124-EO124)/('DEPRECATED - DT-Prelim Calcs'!$C$6*EN124)*'DEPRECATED - DT-Prelim Calcs'!$C$7*EN124</f>
        <v>168.92256190568429</v>
      </c>
      <c r="EQ124" s="57">
        <f>EP124/'DEPRECATED - DT-Prelim Calcs'!$C$7*('DEPRECATED - DT-Prelim Calcs'!$C$8-'DEPRECATED - DT-Prelim Calcs'!$C$9)+'DEPRECATED - DT-Prelim Calcs'!$C$9</f>
        <v>8995.5484201241889</v>
      </c>
      <c r="ER124" s="57">
        <f t="shared" si="112"/>
        <v>93</v>
      </c>
      <c r="ES124" s="2">
        <f t="shared" si="146"/>
        <v>0.86507304327942547</v>
      </c>
      <c r="ET124" s="57">
        <f>ES124*'DEPRECATED - DT-Prelim Calcs'!$C$21/EN$2/'DEPRECATED - DT-Prelim Calcs'!$C$19/'DEPRECATED - DT-Prelim Calcs'!$C$18*3.39*'DEPRECATED - DT-Prelim Calcs'!$C$20</f>
        <v>25.773080821789936</v>
      </c>
      <c r="EU124" s="46">
        <f t="shared" si="147"/>
        <v>0</v>
      </c>
      <c r="EV124" s="57">
        <f>ET123*'DEPRECATED - DT-Prelim Calcs'!$C$11+EV123</f>
        <v>-1430.5466844321268</v>
      </c>
      <c r="EW124" s="57">
        <f>EW123+0.5*ET124*'DEPRECATED - DT-Prelim Calcs'!$C$11^2+EV124*'DEPRECATED - DT-Prelim Calcs'!$C$11</f>
        <v>-280355.15965372656</v>
      </c>
      <c r="EX124" s="57">
        <f>MIN('Drive Train'!$F$35-ER123*'DEPRECATED - DT-Prelim Calcs'!$C$21*'Drive Train'!$F$39,EX123+ER$2)</f>
        <v>6.82</v>
      </c>
      <c r="EY124" s="57">
        <f>'Drive Train'!$F$35-ER124*'DEPRECATED - DT-Prelim Calcs'!$C$21*'Drive Train'!$F$39</f>
        <v>6.82</v>
      </c>
      <c r="EZ124" s="1">
        <f>IF(EW124&gt;='Drive Train'!$F$29,1,0)</f>
        <v>0</v>
      </c>
      <c r="FA124" s="57">
        <f t="shared" si="148"/>
        <v>103.33333333333333</v>
      </c>
      <c r="FB124" s="63">
        <f>FB123+'DEPRECATED - DT-Prelim Calcs'!$C$11</f>
        <v>480</v>
      </c>
      <c r="FC124" s="2">
        <f>FM124/'Drive Train'!$F$35</f>
        <v>0.55000000000000004</v>
      </c>
      <c r="FD124" s="46">
        <f>FK124*12*60/(PI() * 'Drive Train'!$F$15)/FC$2*FC124</f>
        <v>-128912.12657388872</v>
      </c>
      <c r="FE124" s="2">
        <f>('DEPRECATED - DT-Prelim Calcs'!$C$6*FC124-FD124)/('DEPRECATED - DT-Prelim Calcs'!$C$6*FC124)*'DEPRECATED - DT-Prelim Calcs'!$C$7*FC124</f>
        <v>59.614097569056632</v>
      </c>
      <c r="FF124" s="57">
        <f>FE124/'DEPRECATED - DT-Prelim Calcs'!$C$7*('DEPRECATED - DT-Prelim Calcs'!$C$8-'DEPRECATED - DT-Prelim Calcs'!$C$9)+'DEPRECATED - DT-Prelim Calcs'!$C$9</f>
        <v>3176.3467709999859</v>
      </c>
      <c r="FG124" s="57">
        <f t="shared" si="113"/>
        <v>93</v>
      </c>
      <c r="FH124" s="2">
        <f t="shared" si="149"/>
        <v>0.78067567320338405</v>
      </c>
      <c r="FI124" s="57">
        <f>FH124*'DEPRECATED - DT-Prelim Calcs'!$C$21/FC$2/'DEPRECATED - DT-Prelim Calcs'!$C$19/'DEPRECATED - DT-Prelim Calcs'!$C$18*3.39*'DEPRECATED - DT-Prelim Calcs'!$C$20</f>
        <v>25.773080821789936</v>
      </c>
      <c r="FJ124" s="46">
        <f t="shared" si="150"/>
        <v>0</v>
      </c>
      <c r="FK124" s="57">
        <f>FI123*'DEPRECATED - DT-Prelim Calcs'!$C$11+FK123</f>
        <v>-448.99045432723528</v>
      </c>
      <c r="FL124" s="57">
        <f>FL123+0.5*FI124*'DEPRECATED - DT-Prelim Calcs'!$C$11^2+FK124*'DEPRECATED - DT-Prelim Calcs'!$C$11</f>
        <v>-393295.19452199712</v>
      </c>
      <c r="FM124" s="57">
        <f>MIN('Drive Train'!$F$35-FG123*'DEPRECATED - DT-Prelim Calcs'!$C$21*'Drive Train'!$F$39,FM123+FG$2)</f>
        <v>6.82</v>
      </c>
      <c r="FN124" s="57">
        <f>'Drive Train'!$F$35-FG124*'DEPRECATED - DT-Prelim Calcs'!$C$21*'Drive Train'!$F$39</f>
        <v>6.82</v>
      </c>
      <c r="FO124" s="1">
        <f>IF(FL124&gt;='Drive Train'!$F$29,1,0)</f>
        <v>0</v>
      </c>
      <c r="FP124" s="57">
        <f t="shared" si="151"/>
        <v>103.33333333333333</v>
      </c>
      <c r="FQ124" s="63">
        <f>FQ123+'DEPRECATED - DT-Prelim Calcs'!$C$11</f>
        <v>480</v>
      </c>
      <c r="FR124" s="2">
        <f>GB124/'Drive Train'!$F$35</f>
        <v>2.8448188933530321</v>
      </c>
      <c r="FS124" s="46">
        <f>FZ124*12*60/(PI() * 'Drive Train'!$F$15)/FR$2*FR124</f>
        <v>-2200024.8522699792</v>
      </c>
      <c r="FT124" s="2">
        <f>('DEPRECATED - DT-Prelim Calcs'!$C$6*FR124-FS124)/('DEPRECATED - DT-Prelim Calcs'!$C$6*FR124)*'DEPRECATED - DT-Prelim Calcs'!$C$7*FR124</f>
        <v>1001.6139673736279</v>
      </c>
      <c r="FU124" s="57">
        <f>FT124/'DEPRECATED - DT-Prelim Calcs'!$C$7*('DEPRECATED - DT-Prelim Calcs'!$C$8-'DEPRECATED - DT-Prelim Calcs'!$C$9)+'DEPRECATED - DT-Prelim Calcs'!$C$9</f>
        <v>53325.136520347078</v>
      </c>
      <c r="FV124" s="57">
        <f t="shared" si="114"/>
        <v>93</v>
      </c>
      <c r="FW124" s="2">
        <f t="shared" si="152"/>
        <v>0.7112822800297498</v>
      </c>
      <c r="FX124" s="57">
        <f>FW124*'DEPRECATED - DT-Prelim Calcs'!$C$21/FR$2/'DEPRECATED - DT-Prelim Calcs'!$C$19/'DEPRECATED - DT-Prelim Calcs'!$C$18*3.39*'DEPRECATED - DT-Prelim Calcs'!$C$20</f>
        <v>25.773080821789936</v>
      </c>
      <c r="FY124" s="46">
        <f t="shared" si="153"/>
        <v>0</v>
      </c>
      <c r="FZ124" s="57">
        <f>FX123*'DEPRECATED - DT-Prelim Calcs'!$C$11+FZ123</f>
        <v>-1349.7406596788919</v>
      </c>
      <c r="GA124" s="57">
        <f>GA123+0.5*FX124*'DEPRECATED - DT-Prelim Calcs'!$C$11^2+FZ124*'DEPRECATED - DT-Prelim Calcs'!$C$11</f>
        <v>-438855.10449040099</v>
      </c>
      <c r="GB124" s="57">
        <f>MIN('Drive Train'!$F$35-FV123*'DEPRECATED - DT-Prelim Calcs'!$C$21*'Drive Train'!$F$39,GB123+FV$2)</f>
        <v>35.275754277577597</v>
      </c>
      <c r="GC124" s="57">
        <f>'Drive Train'!$F$35-FV124*'DEPRECATED - DT-Prelim Calcs'!$C$21*'Drive Train'!$F$39</f>
        <v>6.82</v>
      </c>
      <c r="GD124" s="1">
        <f>IF(GA124&gt;='Drive Train'!$F$29,1,0)</f>
        <v>0</v>
      </c>
      <c r="GE124" s="57">
        <f t="shared" si="154"/>
        <v>103.33333333333333</v>
      </c>
      <c r="GF124" s="63">
        <f>GF123+'DEPRECATED - DT-Prelim Calcs'!$C$11</f>
        <v>480</v>
      </c>
      <c r="GG124" s="2">
        <f>GQ124/'Drive Train'!$F$35</f>
        <v>0.85483870967741948</v>
      </c>
      <c r="GH124" s="46">
        <f>GO124*12*60/(PI() * 'Drive Train'!$F$15)/GG$2*GG124</f>
        <v>-124913.2045454746</v>
      </c>
      <c r="GI124" s="2">
        <f>('DEPRECATED - DT-Prelim Calcs'!$C$6*GG124-GH124)/('DEPRECATED - DT-Prelim Calcs'!$C$6*GG124)*'DEPRECATED - DT-Prelim Calcs'!$C$7*GG124</f>
        <v>58.540615878426493</v>
      </c>
      <c r="GJ124" s="57">
        <f>GI124/'DEPRECATED - DT-Prelim Calcs'!$C$7*('DEPRECATED - DT-Prelim Calcs'!$C$8-'DEPRECATED - DT-Prelim Calcs'!$C$9)+'DEPRECATED - DT-Prelim Calcs'!$C$9</f>
        <v>3119.1983473867713</v>
      </c>
      <c r="GK124" s="57">
        <f t="shared" si="155"/>
        <v>29.999999999999982</v>
      </c>
      <c r="GL124" s="2">
        <f t="shared" si="156"/>
        <v>0.99579519204165001</v>
      </c>
      <c r="GM124" s="57">
        <f>GL124*'DEPRECATED - DT-Prelim Calcs'!$C$21/GG$2/'DEPRECATED - DT-Prelim Calcs'!$C$19/'DEPRECATED - DT-Prelim Calcs'!$C$18*3.39*'DEPRECATED - DT-Prelim Calcs'!$C$20</f>
        <v>25.773080821789936</v>
      </c>
      <c r="GN124" s="46">
        <f t="shared" si="157"/>
        <v>0</v>
      </c>
      <c r="GO124" s="57">
        <f>GM123*'DEPRECATED - DT-Prelim Calcs'!$C$11+GO123</f>
        <v>-357.05044043942809</v>
      </c>
      <c r="GP124" s="57">
        <f>GP123+0.5*GM124*'DEPRECATED - DT-Prelim Calcs'!$C$11^2+GO124*'DEPRECATED - DT-Prelim Calcs'!$C$11</f>
        <v>-208662.34684220279</v>
      </c>
      <c r="GQ124" s="57">
        <f>MIN('Drive Train'!$F$35-GK123*'DEPRECATED - DT-Prelim Calcs'!$C$21*'Drive Train'!$F$39,GQ123+GK$2)</f>
        <v>10.600000000000001</v>
      </c>
      <c r="GR124" s="57">
        <f>'Drive Train'!$F$35-GK124*'DEPRECATED - DT-Prelim Calcs'!$C$21*'Drive Train'!$F$39</f>
        <v>10.600000000000001</v>
      </c>
      <c r="GS124" s="1">
        <f>IF(GP124&gt;='Drive Train'!$F$29,1,0)</f>
        <v>0</v>
      </c>
      <c r="GT124" s="57">
        <f t="shared" si="158"/>
        <v>33.333333333333314</v>
      </c>
      <c r="GU124" s="63">
        <f>GU123+'DEPRECATED - DT-Prelim Calcs'!$C$11</f>
        <v>480</v>
      </c>
      <c r="GV124" s="2">
        <f>HF124/'Drive Train'!$F$35</f>
        <v>0.83870967741935498</v>
      </c>
      <c r="GW124" s="46">
        <f>HD124*12*60/(PI() * 'Drive Train'!$F$15)/GV$2*GV124</f>
        <v>-328856.21916418627</v>
      </c>
      <c r="GX124" s="2">
        <f>('DEPRECATED - DT-Prelim Calcs'!$C$6*GV124-GW124)/('DEPRECATED - DT-Prelim Calcs'!$C$6*GV124)*'DEPRECATED - DT-Prelim Calcs'!$C$7*GV124</f>
        <v>150.7161286313403</v>
      </c>
      <c r="GY124" s="57">
        <f>GX124/'DEPRECATED - DT-Prelim Calcs'!$C$7*('DEPRECATED - DT-Prelim Calcs'!$C$8-'DEPRECATED - DT-Prelim Calcs'!$C$9)+'DEPRECATED - DT-Prelim Calcs'!$C$9</f>
        <v>8026.3013707057926</v>
      </c>
      <c r="GZ124" s="57">
        <f t="shared" si="115"/>
        <v>33.333333333333314</v>
      </c>
      <c r="HA124" s="2">
        <f t="shared" si="159"/>
        <v>0.99579519204165001</v>
      </c>
      <c r="HB124" s="57">
        <f>HA124*'DEPRECATED - DT-Prelim Calcs'!$C$21/GV$2/'DEPRECATED - DT-Prelim Calcs'!$C$19/'DEPRECATED - DT-Prelim Calcs'!$C$18*3.39*'DEPRECATED - DT-Prelim Calcs'!$C$20</f>
        <v>25.773080821789936</v>
      </c>
      <c r="HC124" s="46">
        <f t="shared" si="160"/>
        <v>0</v>
      </c>
      <c r="HD124" s="57">
        <f>HB123*'DEPRECATED - DT-Prelim Calcs'!$C$11+HD123</f>
        <v>-958.07566342023222</v>
      </c>
      <c r="HE124" s="57">
        <f>HE123+0.5*HB124*'DEPRECATED - DT-Prelim Calcs'!$C$11^2+HD124*'DEPRECATED - DT-Prelim Calcs'!$C$11</f>
        <v>-215321.00911623848</v>
      </c>
      <c r="HF124" s="57">
        <f>MIN('Drive Train'!$F$35-GZ123*'DEPRECATED - DT-Prelim Calcs'!$C$21*'Drive Train'!$F$39,HF123+GZ$2)</f>
        <v>10.400000000000002</v>
      </c>
      <c r="HG124" s="57">
        <f>'Drive Train'!$F$35-GZ124*'DEPRECATED - DT-Prelim Calcs'!$C$21*'Drive Train'!$F$39</f>
        <v>10.400000000000002</v>
      </c>
      <c r="HH124" s="1">
        <f>IF(HE124&gt;='Drive Train'!$F$29,1,0)</f>
        <v>0</v>
      </c>
      <c r="HI124" s="57">
        <f t="shared" si="161"/>
        <v>37.037037037037017</v>
      </c>
      <c r="HJ124" s="63">
        <f>HJ123+'DEPRECATED - DT-Prelim Calcs'!$C$11</f>
        <v>480</v>
      </c>
      <c r="HK124" s="2">
        <f>HU124/'Drive Train'!$F$35</f>
        <v>0.82258064516129037</v>
      </c>
      <c r="HL124" s="46">
        <f>HS124*12*60/(PI() * 'Drive Train'!$F$15)/HK$2*HK124</f>
        <v>-40403.220022047979</v>
      </c>
      <c r="HM124" s="2">
        <f>('DEPRECATED - DT-Prelim Calcs'!$C$6*HK124-HL124)/('DEPRECATED - DT-Prelim Calcs'!$C$6*HK124)*'DEPRECATED - DT-Prelim Calcs'!$C$7*HK124</f>
        <v>20.251042291637138</v>
      </c>
      <c r="HN124" s="57">
        <f>HM124/'DEPRECATED - DT-Prelim Calcs'!$C$7*('DEPRECATED - DT-Prelim Calcs'!$C$8-'DEPRECATED - DT-Prelim Calcs'!$C$9)+'DEPRECATED - DT-Prelim Calcs'!$C$9</f>
        <v>1080.7949070610146</v>
      </c>
      <c r="HO124" s="57">
        <f t="shared" si="116"/>
        <v>36.66666666666665</v>
      </c>
      <c r="HP124" s="2">
        <f t="shared" si="162"/>
        <v>0.99579519204165001</v>
      </c>
      <c r="HQ124" s="57">
        <f>HP124*'DEPRECATED - DT-Prelim Calcs'!$C$21/HK$2/'DEPRECATED - DT-Prelim Calcs'!$C$19/'DEPRECATED - DT-Prelim Calcs'!$C$18*3.39*'DEPRECATED - DT-Prelim Calcs'!$C$20</f>
        <v>25.773080821789936</v>
      </c>
      <c r="HR124" s="46">
        <f t="shared" si="163"/>
        <v>0</v>
      </c>
      <c r="HS124" s="57">
        <f>HQ123*'DEPRECATED - DT-Prelim Calcs'!$C$11+HS123</f>
        <v>-120.01703549879061</v>
      </c>
      <c r="HT124" s="57">
        <f>HT123+0.5*HQ124*'DEPRECATED - DT-Prelim Calcs'!$C$11^2+HS124*'DEPRECATED - DT-Prelim Calcs'!$C$11</f>
        <v>-203904.53102369592</v>
      </c>
      <c r="HU124" s="57">
        <f>MIN('Drive Train'!$F$35-HO123*'DEPRECATED - DT-Prelim Calcs'!$C$21*'Drive Train'!$F$39,HU123+HO$2)</f>
        <v>10.200000000000001</v>
      </c>
      <c r="HV124" s="57">
        <f>'Drive Train'!$F$35-HO124*'DEPRECATED - DT-Prelim Calcs'!$C$21*'Drive Train'!$F$39</f>
        <v>10.200000000000001</v>
      </c>
      <c r="HW124" s="1">
        <f>IF(HT124&gt;='Drive Train'!$F$29,1,0)</f>
        <v>0</v>
      </c>
      <c r="HX124" s="57">
        <f t="shared" si="164"/>
        <v>40.740740740740726</v>
      </c>
      <c r="HY124" s="63">
        <f>HY123+'DEPRECATED - DT-Prelim Calcs'!$C$11</f>
        <v>480</v>
      </c>
      <c r="HZ124" s="2">
        <f>IJ124/'Drive Train'!$F$35</f>
        <v>0.80645161290322598</v>
      </c>
      <c r="IA124" s="46">
        <f>IH124*12*60/(PI() * 'Drive Train'!$F$15)/HZ$2*HZ124</f>
        <v>-120535.30745213648</v>
      </c>
      <c r="IB124" s="2">
        <f>('DEPRECATED - DT-Prelim Calcs'!$C$6*HZ124-IA124)/('DEPRECATED - DT-Prelim Calcs'!$C$6*HZ124)*'DEPRECATED - DT-Prelim Calcs'!$C$7*HZ124</f>
        <v>56.444503539000891</v>
      </c>
      <c r="IC124" s="57">
        <f>IB124/'DEPRECATED - DT-Prelim Calcs'!$C$7*('DEPRECATED - DT-Prelim Calcs'!$C$8-'DEPRECATED - DT-Prelim Calcs'!$C$9)+'DEPRECATED - DT-Prelim Calcs'!$C$9</f>
        <v>3007.6086323874747</v>
      </c>
      <c r="ID124" s="57">
        <f t="shared" si="117"/>
        <v>39.999999999999986</v>
      </c>
      <c r="IE124" s="2">
        <f t="shared" si="165"/>
        <v>0.99579519204165001</v>
      </c>
      <c r="IF124" s="57">
        <f>IE124*'DEPRECATED - DT-Prelim Calcs'!$C$21/HZ$2/'DEPRECATED - DT-Prelim Calcs'!$C$19/'DEPRECATED - DT-Prelim Calcs'!$C$18*3.39*'DEPRECATED - DT-Prelim Calcs'!$C$20</f>
        <v>25.773080821789936</v>
      </c>
      <c r="IG124" s="46">
        <f t="shared" si="166"/>
        <v>0</v>
      </c>
      <c r="IH124" s="57">
        <f>IF123*'DEPRECATED - DT-Prelim Calcs'!$C$11+IH123</f>
        <v>-365.20891331818086</v>
      </c>
      <c r="II124" s="57">
        <f>II123+0.5*IF124*'DEPRECATED - DT-Prelim Calcs'!$C$11^2+IH124*'DEPRECATED - DT-Prelim Calcs'!$C$11</f>
        <v>-206240.38532632962</v>
      </c>
      <c r="IJ124" s="57">
        <f>MIN('Drive Train'!$F$35-ID123*'DEPRECATED - DT-Prelim Calcs'!$C$21*'Drive Train'!$F$39,IJ123+ID$2)</f>
        <v>10.000000000000002</v>
      </c>
      <c r="IK124" s="57">
        <f>'Drive Train'!$F$35-ID124*'DEPRECATED - DT-Prelim Calcs'!$C$21*'Drive Train'!$F$39</f>
        <v>10.000000000000002</v>
      </c>
      <c r="IL124" s="1">
        <f>IF(II124&gt;='Drive Train'!$F$29,1,0)</f>
        <v>0</v>
      </c>
      <c r="IM124" s="57">
        <f t="shared" si="167"/>
        <v>44.444444444444429</v>
      </c>
      <c r="IN124" s="63">
        <f>IN123+'DEPRECATED - DT-Prelim Calcs'!$C$11</f>
        <v>480</v>
      </c>
      <c r="IO124" s="2">
        <f>IY124/'Drive Train'!$F$35</f>
        <v>0.79032258064516137</v>
      </c>
      <c r="IP124" s="46">
        <f>IW124*12*60/(PI() * 'Drive Train'!$F$15)/IO$2*IO124</f>
        <v>-203493.21694599206</v>
      </c>
      <c r="IQ124" s="2">
        <f>('DEPRECATED - DT-Prelim Calcs'!$C$6*IO124-IP124)/('DEPRECATED - DT-Prelim Calcs'!$C$6*IO124)*'DEPRECATED - DT-Prelim Calcs'!$C$7*IO124</f>
        <v>93.9156817045032</v>
      </c>
      <c r="IR124" s="57">
        <f>IQ124/'DEPRECATED - DT-Prelim Calcs'!$C$7*('DEPRECATED - DT-Prelim Calcs'!$C$8-'DEPRECATED - DT-Prelim Calcs'!$C$9)+'DEPRECATED - DT-Prelim Calcs'!$C$9</f>
        <v>5002.4435529824732</v>
      </c>
      <c r="IS124" s="57">
        <f t="shared" si="118"/>
        <v>43.333333333333321</v>
      </c>
      <c r="IT124" s="2">
        <f t="shared" si="168"/>
        <v>0.99579519204165001</v>
      </c>
      <c r="IU124" s="57">
        <f>IT124*'DEPRECATED - DT-Prelim Calcs'!$C$21/IO$2/'DEPRECATED - DT-Prelim Calcs'!$C$19/'DEPRECATED - DT-Prelim Calcs'!$C$18*3.39*'DEPRECATED - DT-Prelim Calcs'!$C$20</f>
        <v>25.773080821789936</v>
      </c>
      <c r="IV124" s="46">
        <f t="shared" si="169"/>
        <v>0</v>
      </c>
      <c r="IW124" s="57">
        <f>IU123*'DEPRECATED - DT-Prelim Calcs'!$C$11+IW123</f>
        <v>-629.14529072378923</v>
      </c>
      <c r="IX124" s="57">
        <f>IX123+0.5*IU124*'DEPRECATED - DT-Prelim Calcs'!$C$11^2+IW124*'DEPRECATED - DT-Prelim Calcs'!$C$11</f>
        <v>-223879.36667906219</v>
      </c>
      <c r="IY124" s="57">
        <f>MIN('Drive Train'!$F$35-IS123*'DEPRECATED - DT-Prelim Calcs'!$C$21*'Drive Train'!$F$39,IY123+IS$2)</f>
        <v>9.8000000000000007</v>
      </c>
      <c r="IZ124" s="57">
        <f>'Drive Train'!$F$35-IS124*'DEPRECATED - DT-Prelim Calcs'!$C$21*'Drive Train'!$F$39</f>
        <v>9.8000000000000007</v>
      </c>
      <c r="JA124" s="1">
        <f>IF(IX124&gt;='Drive Train'!$F$29,1,0)</f>
        <v>0</v>
      </c>
      <c r="JB124" s="57">
        <f t="shared" si="170"/>
        <v>48.148148148148138</v>
      </c>
      <c r="JC124" s="63">
        <f>JC123+'DEPRECATED - DT-Prelim Calcs'!$C$11</f>
        <v>480</v>
      </c>
      <c r="JD124" s="2">
        <f>JN124/'Drive Train'!$F$35</f>
        <v>0.77419354838709686</v>
      </c>
      <c r="JE124" s="46">
        <f>JL124*12*60/(PI() * 'Drive Train'!$F$15)/JD$2*JD124</f>
        <v>-55239.685682080839</v>
      </c>
      <c r="JF124" s="2">
        <f>('DEPRECATED - DT-Prelim Calcs'!$C$6*JD124-JE124)/('DEPRECATED - DT-Prelim Calcs'!$C$6*JD124)*'DEPRECATED - DT-Prelim Calcs'!$C$7*JD124</f>
        <v>26.842850071465588</v>
      </c>
      <c r="JG124" s="57">
        <f>JF124/'DEPRECATED - DT-Prelim Calcs'!$C$7*('DEPRECATED - DT-Prelim Calcs'!$C$8-'DEPRECATED - DT-Prelim Calcs'!$C$9)+'DEPRECATED - DT-Prelim Calcs'!$C$9</f>
        <v>1431.7197776635001</v>
      </c>
      <c r="JH124" s="57">
        <f t="shared" si="119"/>
        <v>46.666666666666657</v>
      </c>
      <c r="JI124" s="2">
        <f t="shared" si="171"/>
        <v>0.99579519204165001</v>
      </c>
      <c r="JJ124" s="57">
        <f>JI124*'DEPRECATED - DT-Prelim Calcs'!$C$21/JD$2/'DEPRECATED - DT-Prelim Calcs'!$C$19/'DEPRECATED - DT-Prelim Calcs'!$C$18*3.39*'DEPRECATED - DT-Prelim Calcs'!$C$20</f>
        <v>25.773080821789936</v>
      </c>
      <c r="JK124" s="46">
        <f t="shared" si="172"/>
        <v>0</v>
      </c>
      <c r="JL124" s="57">
        <f>JJ123*'DEPRECATED - DT-Prelim Calcs'!$C$11+JL123</f>
        <v>-174.34401938620033</v>
      </c>
      <c r="JM124" s="57">
        <f>JM123+0.5*JJ124*'DEPRECATED - DT-Prelim Calcs'!$C$11^2+JL124*'DEPRECATED - DT-Prelim Calcs'!$C$11</f>
        <v>-247036.52380986622</v>
      </c>
      <c r="JN124" s="57">
        <f>MIN('Drive Train'!$F$35-JH123*'DEPRECATED - DT-Prelim Calcs'!$C$21*'Drive Train'!$F$39,JN123+JH$2)</f>
        <v>9.6000000000000014</v>
      </c>
      <c r="JO124" s="57">
        <f>'Drive Train'!$F$35-JH124*'DEPRECATED - DT-Prelim Calcs'!$C$21*'Drive Train'!$F$39</f>
        <v>9.6000000000000014</v>
      </c>
      <c r="JP124" s="1">
        <f>IF(JM124&gt;='Drive Train'!$F$29,1,0)</f>
        <v>0</v>
      </c>
      <c r="JQ124" s="57">
        <f>MIN(JG124,'DEPRECATED - DT-Prelim Calcs'!$C$10)*'DEPRECATED - DT-Prelim Calcs'!$C$11*1000/60/60</f>
        <v>103.33333333333333</v>
      </c>
      <c r="JR124" s="63">
        <f>JR123+'DEPRECATED - DT-Prelim Calcs'!$C$11</f>
        <v>480</v>
      </c>
      <c r="JS124" s="2">
        <f>KC124/'Drive Train'!$F$35</f>
        <v>0.75806451612903225</v>
      </c>
      <c r="JT124" s="46">
        <f>KA124*12*60/(PI() * 'Drive Train'!$F$15)/JS$2*JS124</f>
        <v>12261.838910811228</v>
      </c>
      <c r="JU124" s="2">
        <f>('DEPRECATED - DT-Prelim Calcs'!$C$6*JS124-JT124)/('DEPRECATED - DT-Prelim Calcs'!$C$6*JS124)*'DEPRECATED - DT-Prelim Calcs'!$C$7*JS124</f>
        <v>-3.7173481512237903</v>
      </c>
      <c r="JV124" s="57">
        <f>JU124/'DEPRECATED - DT-Prelim Calcs'!$C$7*('DEPRECATED - DT-Prelim Calcs'!$C$8-'DEPRECATED - DT-Prelim Calcs'!$C$9)+'DEPRECATED - DT-Prelim Calcs'!$C$9</f>
        <v>-195.19865883900928</v>
      </c>
      <c r="JW124" s="57">
        <f t="shared" si="120"/>
        <v>-195.19865883900928</v>
      </c>
      <c r="JX124" s="2">
        <f t="shared" si="173"/>
        <v>-4.9015726941419056</v>
      </c>
      <c r="JY124" s="57">
        <f>JX124*'DEPRECATED - DT-Prelim Calcs'!$C$21/JS$2/'DEPRECATED - DT-Prelim Calcs'!$C$19/'DEPRECATED - DT-Prelim Calcs'!$C$18*3.39*'DEPRECATED - DT-Prelim Calcs'!$C$20</f>
        <v>-126.86205979865198</v>
      </c>
      <c r="JZ124" s="46">
        <f t="shared" si="174"/>
        <v>1</v>
      </c>
      <c r="KA124" s="57">
        <f>JY123*'DEPRECATED - DT-Prelim Calcs'!$C$11+KA123</f>
        <v>39.523449456502163</v>
      </c>
      <c r="KB124" s="57">
        <f>KB123+0.5*JY124*'DEPRECATED - DT-Prelim Calcs'!$C$11^2+KA124*'DEPRECATED - DT-Prelim Calcs'!$C$11</f>
        <v>-249138.42604575417</v>
      </c>
      <c r="KC124" s="57">
        <f>MIN('Drive Train'!$F$35-JW123*'DEPRECATED - DT-Prelim Calcs'!$C$21*'Drive Train'!$F$39,KC123+JW$2)</f>
        <v>9.4</v>
      </c>
      <c r="KD124" s="57">
        <f>'Drive Train'!$F$35-JW124*'DEPRECATED - DT-Prelim Calcs'!$C$21*'Drive Train'!$F$39</f>
        <v>24.111919530340558</v>
      </c>
      <c r="KE124" s="1">
        <f>IF(KB124&gt;='Drive Train'!$F$29,1,0)</f>
        <v>0</v>
      </c>
      <c r="KF124" s="57">
        <f>MIN(JV124,'DEPRECATED - DT-Prelim Calcs'!$C$10)*'DEPRECATED - DT-Prelim Calcs'!$C$11*1000/60/60</f>
        <v>-216.88739871001033</v>
      </c>
      <c r="KG124" s="63">
        <f>KG123+'DEPRECATED - DT-Prelim Calcs'!$C$11</f>
        <v>480</v>
      </c>
      <c r="KH124" s="2">
        <f>KR124/'Drive Train'!$F$35</f>
        <v>0.74193548387096786</v>
      </c>
      <c r="KI124" s="46">
        <f>KP124*12*60/(PI() * 'Drive Train'!$F$15)/KH$2*KH124</f>
        <v>-300412.03949482302</v>
      </c>
      <c r="KJ124" s="2">
        <f>('DEPRECATED - DT-Prelim Calcs'!$C$6*KH124-KI124)/('DEPRECATED - DT-Prelim Calcs'!$C$6*KH124)*'DEPRECATED - DT-Prelim Calcs'!$C$7*KH124</f>
        <v>137.62165085431357</v>
      </c>
      <c r="KK124" s="57">
        <f>KJ124/'DEPRECATED - DT-Prelim Calcs'!$C$7*('DEPRECATED - DT-Prelim Calcs'!$C$8-'DEPRECATED - DT-Prelim Calcs'!$C$9)+'DEPRECATED - DT-Prelim Calcs'!$C$9</f>
        <v>7329.1970143603448</v>
      </c>
      <c r="KL124" s="57">
        <f t="shared" si="121"/>
        <v>53.333333333333329</v>
      </c>
      <c r="KM124" s="2">
        <f t="shared" si="175"/>
        <v>0.99579519204165001</v>
      </c>
      <c r="KN124" s="57">
        <f>KM124*'DEPRECATED - DT-Prelim Calcs'!$C$21/KH$2/'DEPRECATED - DT-Prelim Calcs'!$C$19/'DEPRECATED - DT-Prelim Calcs'!$C$18*3.39*'DEPRECATED - DT-Prelim Calcs'!$C$20</f>
        <v>25.773080821789936</v>
      </c>
      <c r="KO124" s="46">
        <f t="shared" si="176"/>
        <v>0</v>
      </c>
      <c r="KP124" s="57">
        <f>KN123*'DEPRECATED - DT-Prelim Calcs'!$C$11+KP123</f>
        <v>-989.36511895134856</v>
      </c>
      <c r="KQ124" s="57">
        <f>KQ123+0.5*KN124*'DEPRECATED - DT-Prelim Calcs'!$C$11^2+KP124*'DEPRECATED - DT-Prelim Calcs'!$C$11</f>
        <v>-244624.7427888051</v>
      </c>
      <c r="KR124" s="57">
        <f>MIN('Drive Train'!$F$35-KL123*'DEPRECATED - DT-Prelim Calcs'!$C$21*'Drive Train'!$F$39,KR123+KL$2)</f>
        <v>9.2000000000000011</v>
      </c>
      <c r="KS124" s="57">
        <f>'Drive Train'!$F$35-KL124*'DEPRECATED - DT-Prelim Calcs'!$C$21*'Drive Train'!$F$39</f>
        <v>9.2000000000000011</v>
      </c>
      <c r="KT124" s="1">
        <f>IF(KQ124&gt;='Drive Train'!$F$29,1,0)</f>
        <v>0</v>
      </c>
      <c r="KU124" s="57">
        <f>MIN(KK124,'DEPRECATED - DT-Prelim Calcs'!$C$10)*'DEPRECATED - DT-Prelim Calcs'!$C$11*1000/60/60</f>
        <v>103.33333333333333</v>
      </c>
      <c r="KV124" s="63">
        <f>KV123+'DEPRECATED - DT-Prelim Calcs'!$C$11</f>
        <v>480</v>
      </c>
      <c r="KW124" s="2">
        <f>LG124/'Drive Train'!$F$35</f>
        <v>0.72580645161290325</v>
      </c>
      <c r="KX124" s="46">
        <f>LE124*12*60/(PI() * 'Drive Train'!$F$15)/KW$2*KW124</f>
        <v>3394.5327985396207</v>
      </c>
      <c r="KY124" s="2">
        <f>('DEPRECATED - DT-Prelim Calcs'!$C$6*KW124-KX124)/('DEPRECATED - DT-Prelim Calcs'!$C$6*KW124)*'DEPRECATED - DT-Prelim Calcs'!$C$7*KW124</f>
        <v>0.21432975017312195</v>
      </c>
      <c r="KZ124" s="57">
        <f>KY124/'DEPRECATED - DT-Prelim Calcs'!$C$7*('DEPRECATED - DT-Prelim Calcs'!$C$8-'DEPRECATED - DT-Prelim Calcs'!$C$9)+'DEPRECATED - DT-Prelim Calcs'!$C$9</f>
        <v>14.110168857764126</v>
      </c>
      <c r="LA124" s="57">
        <f t="shared" si="122"/>
        <v>14.110168857764126</v>
      </c>
      <c r="LB124" s="2">
        <f t="shared" si="177"/>
        <v>-0.12807817232075086</v>
      </c>
      <c r="LC124" s="57">
        <f>LB124*'DEPRECATED - DT-Prelim Calcs'!$C$21/KW$2/'DEPRECATED - DT-Prelim Calcs'!$C$19/'DEPRECATED - DT-Prelim Calcs'!$C$18*3.39*'DEPRECATED - DT-Prelim Calcs'!$C$20</f>
        <v>-3.3149076367420189</v>
      </c>
      <c r="LD124" s="46">
        <f t="shared" si="178"/>
        <v>1</v>
      </c>
      <c r="LE124" s="57">
        <f>LC123*'DEPRECATED - DT-Prelim Calcs'!$C$11+LE123</f>
        <v>11.427851499213745</v>
      </c>
      <c r="LF124" s="57">
        <f>LF123+0.5*LC124*'DEPRECATED - DT-Prelim Calcs'!$C$11^2+LE124*'DEPRECATED - DT-Prelim Calcs'!$C$11</f>
        <v>-245207.63744602498</v>
      </c>
      <c r="LG124" s="57">
        <f>MIN('Drive Train'!$F$35-LA123*'DEPRECATED - DT-Prelim Calcs'!$C$21*'Drive Train'!$F$39,LG123+LA$2)</f>
        <v>9</v>
      </c>
      <c r="LH124" s="57">
        <f>'Drive Train'!$F$35-LA124*'DEPRECATED - DT-Prelim Calcs'!$C$21*'Drive Train'!$F$39</f>
        <v>11.553389868534152</v>
      </c>
      <c r="LI124" s="1">
        <f>IF(LF124&gt;='Drive Train'!$F$29,1,0)</f>
        <v>0</v>
      </c>
      <c r="LJ124" s="57">
        <f>MIN(KZ124,'DEPRECATED - DT-Prelim Calcs'!$C$10)*'DEPRECATED - DT-Prelim Calcs'!$C$11*1000/60/60</f>
        <v>15.677965397515697</v>
      </c>
      <c r="LK124" s="63">
        <f>LK123+'DEPRECATED - DT-Prelim Calcs'!$C$11</f>
        <v>480</v>
      </c>
      <c r="LL124" s="2">
        <f>LV124/'Drive Train'!$F$35</f>
        <v>0.70967741935483875</v>
      </c>
      <c r="LM124" s="46">
        <f>LT124*12*60/(PI() * 'Drive Train'!$F$15)/LL$2*LL124</f>
        <v>-218451.24722666299</v>
      </c>
      <c r="LN124" s="2">
        <f>('DEPRECATED - DT-Prelim Calcs'!$C$6*LL124-LM124)/('DEPRECATED - DT-Prelim Calcs'!$C$6*LL124)*'DEPRECATED - DT-Prelim Calcs'!$C$7*LL124</f>
        <v>100.48471391577795</v>
      </c>
      <c r="LO124" s="57">
        <f>LN124/'DEPRECATED - DT-Prelim Calcs'!$C$7*('DEPRECATED - DT-Prelim Calcs'!$C$8-'DEPRECATED - DT-Prelim Calcs'!$C$9)+'DEPRECATED - DT-Prelim Calcs'!$C$9</f>
        <v>5352.1559316988842</v>
      </c>
      <c r="LP124" s="57">
        <f t="shared" si="123"/>
        <v>60</v>
      </c>
      <c r="LQ124" s="2">
        <f t="shared" si="179"/>
        <v>0.99579519204165001</v>
      </c>
      <c r="LR124" s="57">
        <f>LQ124*'DEPRECATED - DT-Prelim Calcs'!$C$21/LL$2/'DEPRECATED - DT-Prelim Calcs'!$C$19/'DEPRECATED - DT-Prelim Calcs'!$C$18*3.39*'DEPRECATED - DT-Prelim Calcs'!$C$20</f>
        <v>25.773080821789936</v>
      </c>
      <c r="LS124" s="46">
        <f t="shared" si="180"/>
        <v>0</v>
      </c>
      <c r="LT124" s="57">
        <f>LR123*'DEPRECATED - DT-Prelim Calcs'!$C$11+LT123</f>
        <v>-752.14044878633456</v>
      </c>
      <c r="LU124" s="57">
        <f>LU123+0.5*LR124*'DEPRECATED - DT-Prelim Calcs'!$C$11^2+LT124*'DEPRECATED - DT-Prelim Calcs'!$C$11</f>
        <v>-236689.59117057567</v>
      </c>
      <c r="LV124" s="57">
        <f>MIN('Drive Train'!$F$35-LP123*'DEPRECATED - DT-Prelim Calcs'!$C$21*'Drive Train'!$F$39,LV123+LP$2)</f>
        <v>8.8000000000000007</v>
      </c>
      <c r="LW124" s="57">
        <f>'Drive Train'!$F$35-LP124*'DEPRECATED - DT-Prelim Calcs'!$C$21*'Drive Train'!$F$39</f>
        <v>8.8000000000000007</v>
      </c>
      <c r="LX124" s="1">
        <f>IF(LU124&gt;='Drive Train'!$F$29,1,0)</f>
        <v>0</v>
      </c>
      <c r="LY124" s="57">
        <f>MIN(LO124,'DEPRECATED - DT-Prelim Calcs'!$C$10)*'DEPRECATED - DT-Prelim Calcs'!$C$11*1000/60/60</f>
        <v>103.33333333333333</v>
      </c>
      <c r="LZ124" s="63">
        <f>LZ123+'DEPRECATED - DT-Prelim Calcs'!$C$11</f>
        <v>480</v>
      </c>
    </row>
    <row r="125" spans="18:338" x14ac:dyDescent="0.2">
      <c r="R125" s="63">
        <f>R124+'DEPRECATED - DT-Prelim Calcs'!$C$11</f>
        <v>484</v>
      </c>
      <c r="S125" s="2">
        <f>AG125/'Drive Train'!$F$35</f>
        <v>0</v>
      </c>
      <c r="T125" s="46">
        <f>AE125*12*60/(PI() * 'Drive Train'!$F$15)/S$2*ABS(S125)</f>
        <v>0</v>
      </c>
      <c r="U125" s="2">
        <f>IF(OR(AD124=1,AND($C$32=Motors!$C$32,'DEPRECATED - DT-Prelim Calcs'!AI124=1)),0,IF(AG125=0,-(V124+$C$9)/($C$8-$C$9)*$C$7,($C$6*S125-T125)/($C$6*S125)*$C$7*S125))</f>
        <v>0</v>
      </c>
      <c r="V125" s="57">
        <f>IF(AND(AD124=1,AI124=1),0,ABS(U125/$C$7*($C$8-$C$9)+$C$9) *'Drive Train'!$AA$49 + V124*(1-'Drive Train'!$AA$49))</f>
        <v>0</v>
      </c>
      <c r="W125" s="57">
        <f t="shared" si="183"/>
        <v>0</v>
      </c>
      <c r="X125" s="2">
        <f>MAX(MIN(IF(AND(AI124=1,AG125&lt;0),-1,1)*(W125-$C$9)/($C$8-$C$9)*$C$7-$C$29*AE125/T$2 -  AI124*$C$29/2,X$2),MAX(X$4:X124)*-1)</f>
        <v>-0.2458281045106315</v>
      </c>
      <c r="Y125" s="57">
        <f t="shared" si="97"/>
        <v>0</v>
      </c>
      <c r="Z125" s="57">
        <f t="shared" si="98"/>
        <v>0</v>
      </c>
      <c r="AA125" s="57">
        <f t="shared" si="99"/>
        <v>0</v>
      </c>
      <c r="AB125" s="57" t="e">
        <f t="shared" si="100"/>
        <v>#N/A</v>
      </c>
      <c r="AC125" s="46">
        <f t="shared" si="124"/>
        <v>1</v>
      </c>
      <c r="AD125" s="1">
        <f t="shared" si="101"/>
        <v>1</v>
      </c>
      <c r="AE125" s="57">
        <f t="shared" si="102"/>
        <v>0</v>
      </c>
      <c r="AF125" s="57" t="e">
        <f t="shared" si="103"/>
        <v>#N/A</v>
      </c>
      <c r="AG125" s="57">
        <f>IF(AI124=0,MIN('Drive Train'!$F$35-W124*$C$21*'Drive Train'!$F$39,AG124+W$2)-$C$3,IF(AE124-1&lt;=0,0,IF($C$32=Motors!$C$30,MAX(ABS('Drive Train'!$F$35-W124*$C$21*'Drive Train'!$F$39)*-1,AG124-W$2),MAX(0,ABS('Drive Train'!$F$35-W124*$C$21*'Drive Train'!$F$39)*-1,AG124-W$2))))</f>
        <v>0</v>
      </c>
      <c r="AH125" s="57">
        <f>'Drive Train'!$F$35-ABS(W125)*'DEPRECATED - DT-Prelim Calcs'!$C$21*'Drive Train'!$F$39</f>
        <v>12.4</v>
      </c>
      <c r="AI125" s="1">
        <f>IF(AJ125&gt;='Drive Train'!$F$29,1,0)</f>
        <v>1</v>
      </c>
      <c r="AJ125" s="57">
        <f>AJ124+0.5*Y125*'DEPRECATED - DT-Prelim Calcs'!$C$11^2+AE125*'DEPRECATED - DT-Prelim Calcs'!$C$11</f>
        <v>784.33981740885292</v>
      </c>
      <c r="AK125" s="57">
        <f t="shared" si="181"/>
        <v>0</v>
      </c>
      <c r="AL125" s="63">
        <f>AL124+'DEPRECATED - DT-Prelim Calcs'!$C$11</f>
        <v>484</v>
      </c>
      <c r="AM125" s="2">
        <f>AW125/'Drive Train'!$F$35</f>
        <v>0.90171798760161359</v>
      </c>
      <c r="AN125" s="46">
        <f>AU125*12*60/(PI() * 'Drive Train'!$F$15)/AM$2*AM125</f>
        <v>4074.5129711577856</v>
      </c>
      <c r="AO125" s="2">
        <f>('DEPRECATED - DT-Prelim Calcs'!$C$6*AM125-AN125)/('DEPRECATED - DT-Prelim Calcs'!$C$6*AM125)*'DEPRECATED - DT-Prelim Calcs'!$C$7*AM125</f>
        <v>0.33081835002790694</v>
      </c>
      <c r="AP125" s="57">
        <f>AO125/'DEPRECATED - DT-Prelim Calcs'!$C$7*('DEPRECATED - DT-Prelim Calcs'!$C$8-'DEPRECATED - DT-Prelim Calcs'!$C$9)+'DEPRECATED - DT-Prelim Calcs'!$C$9</f>
        <v>20.311615895676539</v>
      </c>
      <c r="AQ125" s="57">
        <f t="shared" si="105"/>
        <v>20.311615895676539</v>
      </c>
      <c r="AR125" s="2">
        <f t="shared" si="125"/>
        <v>9.5756735873919752E-14</v>
      </c>
      <c r="AS125" s="57">
        <f>AR125*'DEPRECATED - DT-Prelim Calcs'!$C$21/AM$2/'DEPRECATED - DT-Prelim Calcs'!$C$19/'DEPRECATED - DT-Prelim Calcs'!$C$18*3.39*'DEPRECATED - DT-Prelim Calcs'!$C$20</f>
        <v>6.9394280223207617E-13</v>
      </c>
      <c r="AT125" s="46">
        <f t="shared" si="126"/>
        <v>0</v>
      </c>
      <c r="AU125" s="57">
        <f>AS124*'DEPRECATED - DT-Prelim Calcs'!$C$11+AU124</f>
        <v>39.432321268797132</v>
      </c>
      <c r="AV125" s="57">
        <f>AV124+0.5*AS125*'DEPRECATED - DT-Prelim Calcs'!$C$11^2+AU125*'DEPRECATED - DT-Prelim Calcs'!$C$11</f>
        <v>19040.629929462626</v>
      </c>
      <c r="AW125" s="57">
        <f>MIN('Drive Train'!$F$35-AQ124*'DEPRECATED - DT-Prelim Calcs'!$C$21*'Drive Train'!$F$39,AW124+AQ$2)</f>
        <v>11.181303046260009</v>
      </c>
      <c r="AX125" s="57">
        <f>'Drive Train'!$F$35-AQ125*'DEPRECATED - DT-Prelim Calcs'!$C$21*'Drive Train'!$F$39</f>
        <v>11.181303046259409</v>
      </c>
      <c r="AY125" s="1">
        <f>IF(AV125&gt;='Drive Train'!$F$29,1,0)</f>
        <v>1</v>
      </c>
      <c r="AZ125" s="57">
        <f t="shared" si="127"/>
        <v>22.568462106307265</v>
      </c>
      <c r="BA125" s="63">
        <f>BA124+'DEPRECATED - DT-Prelim Calcs'!$C$11</f>
        <v>484</v>
      </c>
      <c r="BB125" s="2">
        <f>BL125/'Drive Train'!$F$35</f>
        <v>1.2947645110418826</v>
      </c>
      <c r="BC125" s="46">
        <f>BJ125*12*60/(PI() * 'Drive Train'!$F$15)/BB$2*BB125</f>
        <v>-4259.0909490700442</v>
      </c>
      <c r="BD125" s="2">
        <f>('DEPRECATED - DT-Prelim Calcs'!$C$6*BB125-BC125)/('DEPRECATED - DT-Prelim Calcs'!$C$6*BB125)*'DEPRECATED - DT-Prelim Calcs'!$C$7*BB125</f>
        <v>5.0461628069315392</v>
      </c>
      <c r="BE125" s="57">
        <f>BD125/'DEPRECATED - DT-Prelim Calcs'!$C$7*('DEPRECATED - DT-Prelim Calcs'!$C$8-'DEPRECATED - DT-Prelim Calcs'!$C$9)+'DEPRECATED - DT-Prelim Calcs'!$C$9</f>
        <v>271.340119555733</v>
      </c>
      <c r="BF125" s="57">
        <f t="shared" si="106"/>
        <v>93</v>
      </c>
      <c r="BG125" s="2">
        <f t="shared" si="128"/>
        <v>1.9370342982087123</v>
      </c>
      <c r="BH125" s="57">
        <f>BG125*'DEPRECATED - DT-Prelim Calcs'!$C$21/BB$2/'DEPRECATED - DT-Prelim Calcs'!$C$19/'DEPRECATED - DT-Prelim Calcs'!$C$18*3.39*'DEPRECATED - DT-Prelim Calcs'!$C$20</f>
        <v>20.27647681789303</v>
      </c>
      <c r="BI125" s="46">
        <f t="shared" si="129"/>
        <v>0</v>
      </c>
      <c r="BJ125" s="57">
        <f>BH124*'DEPRECATED - DT-Prelim Calcs'!$C$11+BJ124</f>
        <v>-19.873422069686796</v>
      </c>
      <c r="BK125" s="57">
        <f>BK124+0.5*BH125*'DEPRECATED - DT-Prelim Calcs'!$C$11^2+BJ125*'DEPRECATED - DT-Prelim Calcs'!$C$11</f>
        <v>10043.010417444148</v>
      </c>
      <c r="BL125" s="57">
        <f>MIN('Drive Train'!$F$35-BF124*'DEPRECATED - DT-Prelim Calcs'!$C$21*'Drive Train'!$F$39,BL124+BF$2)</f>
        <v>16.055079936919345</v>
      </c>
      <c r="BM125" s="57">
        <f>'Drive Train'!$F$35-BF125*'DEPRECATED - DT-Prelim Calcs'!$C$21*'Drive Train'!$F$39</f>
        <v>6.82</v>
      </c>
      <c r="BN125" s="1">
        <f>IF(BK125&gt;='Drive Train'!$F$29,1,0)</f>
        <v>1</v>
      </c>
      <c r="BO125" s="57">
        <f t="shared" si="130"/>
        <v>103.33333333333333</v>
      </c>
      <c r="BP125" s="63">
        <f>BP124+'DEPRECATED - DT-Prelim Calcs'!$C$11</f>
        <v>484</v>
      </c>
      <c r="BQ125" s="2">
        <f>CA125/'Drive Train'!$F$35</f>
        <v>0.55000000000000004</v>
      </c>
      <c r="BR125" s="46">
        <f>BY125*12*60/(PI() * 'Drive Train'!$F$15)/BQ$2*BQ125</f>
        <v>3314.1384879285947</v>
      </c>
      <c r="BS125" s="2">
        <f>('DEPRECATED - DT-Prelim Calcs'!$C$6*BQ125-BR125)/('DEPRECATED - DT-Prelim Calcs'!$C$6*BQ125)*'DEPRECATED - DT-Prelim Calcs'!$C$7*BQ125</f>
        <v>-0.17301289979510545</v>
      </c>
      <c r="BT125" s="57">
        <f>BS125/'DEPRECATED - DT-Prelim Calcs'!$C$7*('DEPRECATED - DT-Prelim Calcs'!$C$8-'DEPRECATED - DT-Prelim Calcs'!$C$9)+'DEPRECATED - DT-Prelim Calcs'!$C$9</f>
        <v>-6.5106037525776062</v>
      </c>
      <c r="BU125" s="57">
        <f t="shared" si="107"/>
        <v>-6.5106037525776062</v>
      </c>
      <c r="BV125" s="2">
        <f t="shared" si="131"/>
        <v>-0.61416929821473532</v>
      </c>
      <c r="BW125" s="57">
        <f>BV125*'DEPRECATED - DT-Prelim Calcs'!$C$21/BQ$2/'DEPRECATED - DT-Prelim Calcs'!$C$19/'DEPRECATED - DT-Prelim Calcs'!$C$18*3.39*'DEPRECATED - DT-Prelim Calcs'!$C$20</f>
        <v>-8.4071511689283618</v>
      </c>
      <c r="BX125" s="46">
        <f t="shared" si="132"/>
        <v>1</v>
      </c>
      <c r="BY125" s="57">
        <f>BW124*'DEPRECATED - DT-Prelim Calcs'!$C$11+BY124</f>
        <v>27.838698199614058</v>
      </c>
      <c r="BZ125" s="57">
        <f>BZ124+0.5*BW125*'DEPRECATED - DT-Prelim Calcs'!$C$11^2+BY125*'DEPRECATED - DT-Prelim Calcs'!$C$11</f>
        <v>-10542.803149694968</v>
      </c>
      <c r="CA125" s="57">
        <f>MIN('Drive Train'!$F$35-BU124*'DEPRECATED - DT-Prelim Calcs'!$C$21*'Drive Train'!$F$39,CA124+BU$2)</f>
        <v>6.82</v>
      </c>
      <c r="CB125" s="57">
        <f>'Drive Train'!$F$35-BU125*'DEPRECATED - DT-Prelim Calcs'!$C$21*'Drive Train'!$F$39</f>
        <v>12.790636225154657</v>
      </c>
      <c r="CC125" s="1">
        <f>IF(BZ125&gt;='Drive Train'!$F$29,1,0)</f>
        <v>0</v>
      </c>
      <c r="CD125" s="57">
        <f t="shared" si="133"/>
        <v>-7.2340041695306745</v>
      </c>
      <c r="CE125" s="63">
        <f>CE124+'DEPRECATED - DT-Prelim Calcs'!$C$11</f>
        <v>484</v>
      </c>
      <c r="CF125" s="2">
        <f>CP125/'Drive Train'!$F$35</f>
        <v>0.55000000000000004</v>
      </c>
      <c r="CG125" s="46">
        <f>CN125*12*60/(PI() * 'Drive Train'!$F$15)/CF$2*CF125</f>
        <v>-6987.4356889039645</v>
      </c>
      <c r="CH125" s="2">
        <f>('DEPRECATED - DT-Prelim Calcs'!$C$6*CF125-CG125)/('DEPRECATED - DT-Prelim Calcs'!$C$6*CF125)*'DEPRECATED - DT-Prelim Calcs'!$C$7*CF125</f>
        <v>4.4849221407614559</v>
      </c>
      <c r="CI125" s="57">
        <f>CH125/'DEPRECATED - DT-Prelim Calcs'!$C$7*('DEPRECATED - DT-Prelim Calcs'!$C$8-'DEPRECATED - DT-Prelim Calcs'!$C$9)+'DEPRECATED - DT-Prelim Calcs'!$C$9</f>
        <v>241.46162268037128</v>
      </c>
      <c r="CJ125" s="57">
        <f t="shared" si="108"/>
        <v>93</v>
      </c>
      <c r="CK125" s="2">
        <f t="shared" si="134"/>
        <v>1.5241763143494644</v>
      </c>
      <c r="CL125" s="57">
        <f>CK125*'DEPRECATED - DT-Prelim Calcs'!$C$21/CF$2/'DEPRECATED - DT-Prelim Calcs'!$C$19/'DEPRECATED - DT-Prelim Calcs'!$C$18*3.39*'DEPRECATED - DT-Prelim Calcs'!$C$20</f>
        <v>25.773080821789936</v>
      </c>
      <c r="CM125" s="46">
        <f t="shared" si="135"/>
        <v>0</v>
      </c>
      <c r="CN125" s="57">
        <f>CL124*'DEPRECATED - DT-Prelim Calcs'!$C$11+CN124</f>
        <v>-47.514451575090547</v>
      </c>
      <c r="CO125" s="57">
        <f>CO124+0.5*CL125*'DEPRECATED - DT-Prelim Calcs'!$C$11^2+CN125*'DEPRECATED - DT-Prelim Calcs'!$C$11</f>
        <v>-41350.667241653355</v>
      </c>
      <c r="CP125" s="57">
        <f>MIN('Drive Train'!$F$35-CJ124*'DEPRECATED - DT-Prelim Calcs'!$C$21*'Drive Train'!$F$39,CP124+CJ$2)</f>
        <v>6.82</v>
      </c>
      <c r="CQ125" s="57">
        <f>'Drive Train'!$F$35-CJ125*'DEPRECATED - DT-Prelim Calcs'!$C$21*'Drive Train'!$F$39</f>
        <v>6.82</v>
      </c>
      <c r="CR125" s="1">
        <f>IF(CO125&gt;='Drive Train'!$F$29,1,0)</f>
        <v>0</v>
      </c>
      <c r="CS125" s="57">
        <f t="shared" si="136"/>
        <v>103.33333333333333</v>
      </c>
      <c r="CT125" s="63">
        <f>CT124+'DEPRECATED - DT-Prelim Calcs'!$C$11</f>
        <v>484</v>
      </c>
      <c r="CU125" s="2">
        <f>DE125/'Drive Train'!$F$35</f>
        <v>0.55000000000000004</v>
      </c>
      <c r="CV125" s="46">
        <f>DC125*12*60/(PI() * 'Drive Train'!$F$15)/CU$2*CU125</f>
        <v>-5364.1620091478781</v>
      </c>
      <c r="CW125" s="2">
        <f>('DEPRECATED - DT-Prelim Calcs'!$C$6*CU125-CV125)/('DEPRECATED - DT-Prelim Calcs'!$C$6*CU125)*'DEPRECATED - DT-Prelim Calcs'!$C$7*CU125</f>
        <v>3.7509466120162074</v>
      </c>
      <c r="CX125" s="57">
        <f>CW125/'DEPRECATED - DT-Prelim Calcs'!$C$7*('DEPRECATED - DT-Prelim Calcs'!$C$8-'DEPRECATED - DT-Prelim Calcs'!$C$9)+'DEPRECATED - DT-Prelim Calcs'!$C$9</f>
        <v>202.38732378492921</v>
      </c>
      <c r="CY125" s="57">
        <f t="shared" si="109"/>
        <v>93</v>
      </c>
      <c r="CZ125" s="2">
        <f t="shared" si="137"/>
        <v>1.2803081040535502</v>
      </c>
      <c r="DA125" s="57">
        <f>CZ125*'DEPRECATED - DT-Prelim Calcs'!$C$21/CU$2/'DEPRECATED - DT-Prelim Calcs'!$C$19/'DEPRECATED - DT-Prelim Calcs'!$C$18*3.39*'DEPRECATED - DT-Prelim Calcs'!$C$20</f>
        <v>25.773080821789936</v>
      </c>
      <c r="DB125" s="46">
        <f t="shared" si="138"/>
        <v>0</v>
      </c>
      <c r="DC125" s="57">
        <f>DA124*'DEPRECATED - DT-Prelim Calcs'!$C$11+DC124</f>
        <v>-30.640021746553529</v>
      </c>
      <c r="DD125" s="57">
        <f>DD124+0.5*DA125*'DEPRECATED - DT-Prelim Calcs'!$C$11^2+DC125*'DEPRECATED - DT-Prelim Calcs'!$C$11</f>
        <v>-83185.373232192389</v>
      </c>
      <c r="DE125" s="57">
        <f>MIN('Drive Train'!$F$35-CY124*'DEPRECATED - DT-Prelim Calcs'!$C$21*'Drive Train'!$F$39,DE124+CY$2)</f>
        <v>6.82</v>
      </c>
      <c r="DF125" s="57">
        <f>'Drive Train'!$F$35-CY125*'DEPRECATED - DT-Prelim Calcs'!$C$21*'Drive Train'!$F$39</f>
        <v>6.82</v>
      </c>
      <c r="DG125" s="1">
        <f>IF(DD125&gt;='Drive Train'!$F$29,1,0)</f>
        <v>0</v>
      </c>
      <c r="DH125" s="57">
        <f t="shared" si="139"/>
        <v>103.33333333333333</v>
      </c>
      <c r="DI125" s="63">
        <f>DI124+'DEPRECATED - DT-Prelim Calcs'!$C$11</f>
        <v>484</v>
      </c>
      <c r="DJ125" s="2">
        <f>DT125/'Drive Train'!$F$35</f>
        <v>0.55000000000000004</v>
      </c>
      <c r="DK125" s="46">
        <f>DR125*12*60/(PI() * 'Drive Train'!$F$15)/DJ$2*DJ125</f>
        <v>4951.1304732498202</v>
      </c>
      <c r="DL125" s="2">
        <f>('DEPRECATED - DT-Prelim Calcs'!$C$6*DJ125-DK125)/('DEPRECATED - DT-Prelim Calcs'!$C$6*DJ125)*'DEPRECATED - DT-Prelim Calcs'!$C$7*DJ125</f>
        <v>-0.91319126464016243</v>
      </c>
      <c r="DM125" s="57">
        <f>DL125/'DEPRECATED - DT-Prelim Calcs'!$C$7*('DEPRECATED - DT-Prelim Calcs'!$C$8-'DEPRECATED - DT-Prelim Calcs'!$C$9)+'DEPRECATED - DT-Prelim Calcs'!$C$9</f>
        <v>-45.915120022129813</v>
      </c>
      <c r="DN125" s="57">
        <f t="shared" si="110"/>
        <v>-45.915120022129813</v>
      </c>
      <c r="DO125" s="2">
        <f t="shared" si="140"/>
        <v>-1.5722533091625543</v>
      </c>
      <c r="DP125" s="57">
        <f>DO125*'DEPRECATED - DT-Prelim Calcs'!$C$21/DJ$2/'DEPRECATED - DT-Prelim Calcs'!$C$19/'DEPRECATED - DT-Prelim Calcs'!$C$18*3.39*'DEPRECATED - DT-Prelim Calcs'!$C$20</f>
        <v>-36.714054467085418</v>
      </c>
      <c r="DQ125" s="46">
        <f t="shared" si="141"/>
        <v>1</v>
      </c>
      <c r="DR125" s="57">
        <f>DP124*'DEPRECATED - DT-Prelim Calcs'!$C$11+DR124</f>
        <v>24.379992353802805</v>
      </c>
      <c r="DS125" s="57">
        <f>DS124+0.5*DP125*'DEPRECATED - DT-Prelim Calcs'!$C$11^2+DR125*'DEPRECATED - DT-Prelim Calcs'!$C$11</f>
        <v>-132222.94321358006</v>
      </c>
      <c r="DT125" s="57">
        <f>MIN('Drive Train'!$F$35-DN124*'DEPRECATED - DT-Prelim Calcs'!$C$21*'Drive Train'!$F$39,DT124+DN$2)</f>
        <v>6.82</v>
      </c>
      <c r="DU125" s="57">
        <f>'Drive Train'!$F$35-DN125*'DEPRECATED - DT-Prelim Calcs'!$C$21*'Drive Train'!$F$39</f>
        <v>15.154907201327788</v>
      </c>
      <c r="DV125" s="1">
        <f>IF(DS125&gt;='Drive Train'!$F$29,1,0)</f>
        <v>0</v>
      </c>
      <c r="DW125" s="57">
        <f t="shared" si="142"/>
        <v>-51.016800024588676</v>
      </c>
      <c r="DX125" s="63">
        <f>DX124+'DEPRECATED - DT-Prelim Calcs'!$C$11</f>
        <v>484</v>
      </c>
      <c r="DY125" s="2">
        <f>EI125/'Drive Train'!$F$35</f>
        <v>1.2937481352783207</v>
      </c>
      <c r="DZ125" s="46">
        <f>EG125*12*60/(PI() * 'Drive Train'!$F$15)/DY$2*DY125</f>
        <v>-98530.165867722302</v>
      </c>
      <c r="EA125" s="2">
        <f>('DEPRECATED - DT-Prelim Calcs'!$C$6*DY125-DZ125)/('DEPRECATED - DT-Prelim Calcs'!$C$6*DY125)*'DEPRECATED - DT-Prelim Calcs'!$C$7*DY125</f>
        <v>47.66909618448431</v>
      </c>
      <c r="EB125" s="57">
        <f>EA125/'DEPRECATED - DT-Prelim Calcs'!$C$7*('DEPRECATED - DT-Prelim Calcs'!$C$8-'DEPRECATED - DT-Prelim Calcs'!$C$9)+'DEPRECATED - DT-Prelim Calcs'!$C$9</f>
        <v>2540.4365313150774</v>
      </c>
      <c r="EC125" s="57">
        <f t="shared" si="111"/>
        <v>93</v>
      </c>
      <c r="ED125" s="2">
        <f t="shared" si="143"/>
        <v>0.96993038185874991</v>
      </c>
      <c r="EE125" s="57">
        <f>ED125*'DEPRECATED - DT-Prelim Calcs'!$C$21/DY$2/'DEPRECATED - DT-Prelim Calcs'!$C$19/'DEPRECATED - DT-Prelim Calcs'!$C$18*3.39*'DEPRECATED - DT-Prelim Calcs'!$C$20</f>
        <v>25.773080821789936</v>
      </c>
      <c r="EF125" s="46">
        <f t="shared" si="144"/>
        <v>0</v>
      </c>
      <c r="EG125" s="57">
        <f>EE124*'DEPRECATED - DT-Prelim Calcs'!$C$11+EG124</f>
        <v>-181.25726329940568</v>
      </c>
      <c r="EH125" s="57">
        <f>EH124+0.5*EE125*'DEPRECATED - DT-Prelim Calcs'!$C$11^2+EG125*'DEPRECATED - DT-Prelim Calcs'!$C$11</f>
        <v>-217649.52039207856</v>
      </c>
      <c r="EI125" s="57">
        <f>MIN('Drive Train'!$F$35-EC124*'DEPRECATED - DT-Prelim Calcs'!$C$21*'Drive Train'!$F$39,EI124+EC$2)</f>
        <v>16.042476877451175</v>
      </c>
      <c r="EJ125" s="57">
        <f>'Drive Train'!$F$35-EC125*'DEPRECATED - DT-Prelim Calcs'!$C$21*'Drive Train'!$F$39</f>
        <v>6.82</v>
      </c>
      <c r="EK125" s="1">
        <f>IF(EH125&gt;='Drive Train'!$F$29,1,0)</f>
        <v>0</v>
      </c>
      <c r="EL125" s="57">
        <f t="shared" si="145"/>
        <v>103.33333333333333</v>
      </c>
      <c r="EM125" s="63">
        <f>EM124+'DEPRECATED - DT-Prelim Calcs'!$C$11</f>
        <v>484</v>
      </c>
      <c r="EN125" s="2">
        <f>EX125/'Drive Train'!$F$35</f>
        <v>0.55000000000000004</v>
      </c>
      <c r="EO125" s="46">
        <f>EV125*12*60/(PI() * 'Drive Train'!$F$15)/EN$2*EN125</f>
        <v>-343949.06314072805</v>
      </c>
      <c r="EP125" s="2">
        <f>('DEPRECATED - DT-Prelim Calcs'!$C$6*EN125-EO125)/('DEPRECATED - DT-Prelim Calcs'!$C$6*EN125)*'DEPRECATED - DT-Prelim Calcs'!$C$7*EN125</f>
        <v>156.84468239571379</v>
      </c>
      <c r="EQ125" s="57">
        <f>EP125/'DEPRECATED - DT-Prelim Calcs'!$C$7*('DEPRECATED - DT-Prelim Calcs'!$C$8-'DEPRECATED - DT-Prelim Calcs'!$C$9)+'DEPRECATED - DT-Prelim Calcs'!$C$9</f>
        <v>8352.564212186755</v>
      </c>
      <c r="ER125" s="57">
        <f t="shared" si="112"/>
        <v>93</v>
      </c>
      <c r="ES125" s="2">
        <f t="shared" si="146"/>
        <v>0.86507304327942547</v>
      </c>
      <c r="ET125" s="57">
        <f>ES125*'DEPRECATED - DT-Prelim Calcs'!$C$21/EN$2/'DEPRECATED - DT-Prelim Calcs'!$C$19/'DEPRECATED - DT-Prelim Calcs'!$C$18*3.39*'DEPRECATED - DT-Prelim Calcs'!$C$20</f>
        <v>25.773080821789936</v>
      </c>
      <c r="EU125" s="46">
        <f t="shared" si="147"/>
        <v>0</v>
      </c>
      <c r="EV125" s="57">
        <f>ET124*'DEPRECATED - DT-Prelim Calcs'!$C$11+EV124</f>
        <v>-1327.4543611449669</v>
      </c>
      <c r="EW125" s="57">
        <f>EW124+0.5*ET125*'DEPRECATED - DT-Prelim Calcs'!$C$11^2+EV125*'DEPRECATED - DT-Prelim Calcs'!$C$11</f>
        <v>-285458.79245173209</v>
      </c>
      <c r="EX125" s="57">
        <f>MIN('Drive Train'!$F$35-ER124*'DEPRECATED - DT-Prelim Calcs'!$C$21*'Drive Train'!$F$39,EX124+ER$2)</f>
        <v>6.82</v>
      </c>
      <c r="EY125" s="57">
        <f>'Drive Train'!$F$35-ER125*'DEPRECATED - DT-Prelim Calcs'!$C$21*'Drive Train'!$F$39</f>
        <v>6.82</v>
      </c>
      <c r="EZ125" s="1">
        <f>IF(EW125&gt;='Drive Train'!$F$29,1,0)</f>
        <v>0</v>
      </c>
      <c r="FA125" s="57">
        <f t="shared" si="148"/>
        <v>103.33333333333333</v>
      </c>
      <c r="FB125" s="63">
        <f>FB124+'DEPRECATED - DT-Prelim Calcs'!$C$11</f>
        <v>484</v>
      </c>
      <c r="FC125" s="2">
        <f>FM125/'Drive Train'!$F$35</f>
        <v>0.55000000000000004</v>
      </c>
      <c r="FD125" s="46">
        <f>FK125*12*60/(PI() * 'Drive Train'!$F$15)/FC$2*FC125</f>
        <v>-99312.720839742251</v>
      </c>
      <c r="FE125" s="2">
        <f>('DEPRECATED - DT-Prelim Calcs'!$C$6*FC125-FD125)/('DEPRECATED - DT-Prelim Calcs'!$C$6*FC125)*'DEPRECATED - DT-Prelim Calcs'!$C$7*FC125</f>
        <v>46.230501355305599</v>
      </c>
      <c r="FF125" s="57">
        <f>FE125/'DEPRECATED - DT-Prelim Calcs'!$C$7*('DEPRECATED - DT-Prelim Calcs'!$C$8-'DEPRECATED - DT-Prelim Calcs'!$C$9)+'DEPRECATED - DT-Prelim Calcs'!$C$9</f>
        <v>2463.8507567990491</v>
      </c>
      <c r="FG125" s="57">
        <f t="shared" si="113"/>
        <v>93</v>
      </c>
      <c r="FH125" s="2">
        <f t="shared" si="149"/>
        <v>0.78067567320338405</v>
      </c>
      <c r="FI125" s="57">
        <f>FH125*'DEPRECATED - DT-Prelim Calcs'!$C$21/FC$2/'DEPRECATED - DT-Prelim Calcs'!$C$19/'DEPRECATED - DT-Prelim Calcs'!$C$18*3.39*'DEPRECATED - DT-Prelim Calcs'!$C$20</f>
        <v>25.773080821789936</v>
      </c>
      <c r="FJ125" s="46">
        <f t="shared" si="150"/>
        <v>0</v>
      </c>
      <c r="FK125" s="57">
        <f>FI124*'DEPRECATED - DT-Prelim Calcs'!$C$11+FK124</f>
        <v>-345.89813104007555</v>
      </c>
      <c r="FL125" s="57">
        <f>FL124+0.5*FI125*'DEPRECATED - DT-Prelim Calcs'!$C$11^2+FK125*'DEPRECATED - DT-Prelim Calcs'!$C$11</f>
        <v>-394472.60239958309</v>
      </c>
      <c r="FM125" s="57">
        <f>MIN('Drive Train'!$F$35-FG124*'DEPRECATED - DT-Prelim Calcs'!$C$21*'Drive Train'!$F$39,FM124+FG$2)</f>
        <v>6.82</v>
      </c>
      <c r="FN125" s="57">
        <f>'Drive Train'!$F$35-FG125*'DEPRECATED - DT-Prelim Calcs'!$C$21*'Drive Train'!$F$39</f>
        <v>6.82</v>
      </c>
      <c r="FO125" s="1">
        <f>IF(FL125&gt;='Drive Train'!$F$29,1,0)</f>
        <v>0</v>
      </c>
      <c r="FP125" s="57">
        <f t="shared" si="151"/>
        <v>103.33333333333333</v>
      </c>
      <c r="FQ125" s="63">
        <f>FQ124+'DEPRECATED - DT-Prelim Calcs'!$C$11</f>
        <v>484</v>
      </c>
      <c r="FR125" s="2">
        <f>GB125/'Drive Train'!$F$35</f>
        <v>0.55000000000000004</v>
      </c>
      <c r="FS125" s="46">
        <f>FZ125*12*60/(PI() * 'Drive Train'!$F$15)/FR$2*FR125</f>
        <v>-392852.28516738367</v>
      </c>
      <c r="FT125" s="2">
        <f>('DEPRECATED - DT-Prelim Calcs'!$C$6*FR125-FS125)/('DEPRECATED - DT-Prelim Calcs'!$C$6*FR125)*'DEPRECATED - DT-Prelim Calcs'!$C$7*FR125</f>
        <v>178.95664582615285</v>
      </c>
      <c r="FU125" s="57">
        <f>FT125/'DEPRECATED - DT-Prelim Calcs'!$C$7*('DEPRECATED - DT-Prelim Calcs'!$C$8-'DEPRECATED - DT-Prelim Calcs'!$C$9)+'DEPRECATED - DT-Prelim Calcs'!$C$9</f>
        <v>9529.7280744794243</v>
      </c>
      <c r="FV125" s="57">
        <f t="shared" si="114"/>
        <v>93</v>
      </c>
      <c r="FW125" s="2">
        <f t="shared" si="152"/>
        <v>0.7112822800297498</v>
      </c>
      <c r="FX125" s="57">
        <f>FW125*'DEPRECATED - DT-Prelim Calcs'!$C$21/FR$2/'DEPRECATED - DT-Prelim Calcs'!$C$19/'DEPRECATED - DT-Prelim Calcs'!$C$18*3.39*'DEPRECATED - DT-Prelim Calcs'!$C$20</f>
        <v>25.773080821789936</v>
      </c>
      <c r="FY125" s="46">
        <f t="shared" si="153"/>
        <v>0</v>
      </c>
      <c r="FZ125" s="57">
        <f>FX124*'DEPRECATED - DT-Prelim Calcs'!$C$11+FZ124</f>
        <v>-1246.6483363917321</v>
      </c>
      <c r="GA125" s="57">
        <f>GA124+0.5*FX125*'DEPRECATED - DT-Prelim Calcs'!$C$11^2+FZ125*'DEPRECATED - DT-Prelim Calcs'!$C$11</f>
        <v>-443635.51318939362</v>
      </c>
      <c r="GB125" s="57">
        <f>MIN('Drive Train'!$F$35-FV124*'DEPRECATED - DT-Prelim Calcs'!$C$21*'Drive Train'!$F$39,GB124+FV$2)</f>
        <v>6.82</v>
      </c>
      <c r="GC125" s="57">
        <f>'Drive Train'!$F$35-FV125*'DEPRECATED - DT-Prelim Calcs'!$C$21*'Drive Train'!$F$39</f>
        <v>6.82</v>
      </c>
      <c r="GD125" s="1">
        <f>IF(GA125&gt;='Drive Train'!$F$29,1,0)</f>
        <v>0</v>
      </c>
      <c r="GE125" s="57">
        <f t="shared" si="154"/>
        <v>103.33333333333333</v>
      </c>
      <c r="GF125" s="63">
        <f>GF124+'DEPRECATED - DT-Prelim Calcs'!$C$11</f>
        <v>484</v>
      </c>
      <c r="GG125" s="2">
        <f>GQ125/'Drive Train'!$F$35</f>
        <v>0.85483870967741948</v>
      </c>
      <c r="GH125" s="46">
        <f>GO125*12*60/(PI() * 'Drive Train'!$F$15)/GG$2*GG125</f>
        <v>-88846.612805695462</v>
      </c>
      <c r="GI125" s="2">
        <f>('DEPRECATED - DT-Prelim Calcs'!$C$6*GG125-GH125)/('DEPRECATED - DT-Prelim Calcs'!$C$6*GG125)*'DEPRECATED - DT-Prelim Calcs'!$C$7*GG125</f>
        <v>42.232832371321848</v>
      </c>
      <c r="GJ125" s="57">
        <f>GI125/'DEPRECATED - DT-Prelim Calcs'!$C$7*('DEPRECATED - DT-Prelim Calcs'!$C$8-'DEPRECATED - DT-Prelim Calcs'!$C$9)+'DEPRECATED - DT-Prelim Calcs'!$C$9</f>
        <v>2251.0287938757647</v>
      </c>
      <c r="GK125" s="57">
        <f t="shared" si="155"/>
        <v>29.999999999999982</v>
      </c>
      <c r="GL125" s="2">
        <f t="shared" si="156"/>
        <v>0.99579519204165001</v>
      </c>
      <c r="GM125" s="57">
        <f>GL125*'DEPRECATED - DT-Prelim Calcs'!$C$21/GG$2/'DEPRECATED - DT-Prelim Calcs'!$C$19/'DEPRECATED - DT-Prelim Calcs'!$C$18*3.39*'DEPRECATED - DT-Prelim Calcs'!$C$20</f>
        <v>25.773080821789936</v>
      </c>
      <c r="GN125" s="46">
        <f t="shared" si="157"/>
        <v>0</v>
      </c>
      <c r="GO125" s="57">
        <f>GM124*'DEPRECATED - DT-Prelim Calcs'!$C$11+GO124</f>
        <v>-253.95811715226836</v>
      </c>
      <c r="GP125" s="57">
        <f>GP124+0.5*GM125*'DEPRECATED - DT-Prelim Calcs'!$C$11^2+GO125*'DEPRECATED - DT-Prelim Calcs'!$C$11</f>
        <v>-209471.99466423754</v>
      </c>
      <c r="GQ125" s="57">
        <f>MIN('Drive Train'!$F$35-GK124*'DEPRECATED - DT-Prelim Calcs'!$C$21*'Drive Train'!$F$39,GQ124+GK$2)</f>
        <v>10.600000000000001</v>
      </c>
      <c r="GR125" s="57">
        <f>'Drive Train'!$F$35-GK125*'DEPRECATED - DT-Prelim Calcs'!$C$21*'Drive Train'!$F$39</f>
        <v>10.600000000000001</v>
      </c>
      <c r="GS125" s="1">
        <f>IF(GP125&gt;='Drive Train'!$F$29,1,0)</f>
        <v>0</v>
      </c>
      <c r="GT125" s="57">
        <f t="shared" si="158"/>
        <v>33.333333333333314</v>
      </c>
      <c r="GU125" s="63">
        <f>GU124+'DEPRECATED - DT-Prelim Calcs'!$C$11</f>
        <v>484</v>
      </c>
      <c r="GV125" s="2">
        <f>HF125/'Drive Train'!$F$35</f>
        <v>0.83870967741935498</v>
      </c>
      <c r="GW125" s="46">
        <f>HD125*12*60/(PI() * 'Drive Train'!$F$15)/GV$2*GV125</f>
        <v>-293470.12915534631</v>
      </c>
      <c r="GX125" s="2">
        <f>('DEPRECATED - DT-Prelim Calcs'!$C$6*GV125-GW125)/('DEPRECATED - DT-Prelim Calcs'!$C$6*GV125)*'DEPRECATED - DT-Prelim Calcs'!$C$7*GV125</f>
        <v>134.71603915267156</v>
      </c>
      <c r="GY125" s="57">
        <f>GX125/'DEPRECATED - DT-Prelim Calcs'!$C$7*('DEPRECATED - DT-Prelim Calcs'!$C$8-'DEPRECATED - DT-Prelim Calcs'!$C$9)+'DEPRECATED - DT-Prelim Calcs'!$C$9</f>
        <v>7174.5123748081996</v>
      </c>
      <c r="GZ125" s="57">
        <f t="shared" si="115"/>
        <v>33.333333333333314</v>
      </c>
      <c r="HA125" s="2">
        <f t="shared" si="159"/>
        <v>0.99579519204165001</v>
      </c>
      <c r="HB125" s="57">
        <f>HA125*'DEPRECATED - DT-Prelim Calcs'!$C$21/GV$2/'DEPRECATED - DT-Prelim Calcs'!$C$19/'DEPRECATED - DT-Prelim Calcs'!$C$18*3.39*'DEPRECATED - DT-Prelim Calcs'!$C$20</f>
        <v>25.773080821789936</v>
      </c>
      <c r="HC125" s="46">
        <f t="shared" si="160"/>
        <v>0</v>
      </c>
      <c r="HD125" s="57">
        <f>HB124*'DEPRECATED - DT-Prelim Calcs'!$C$11+HD124</f>
        <v>-854.98334013307249</v>
      </c>
      <c r="HE125" s="57">
        <f>HE124+0.5*HB125*'DEPRECATED - DT-Prelim Calcs'!$C$11^2+HD125*'DEPRECATED - DT-Prelim Calcs'!$C$11</f>
        <v>-218534.75783019647</v>
      </c>
      <c r="HF125" s="57">
        <f>MIN('Drive Train'!$F$35-GZ124*'DEPRECATED - DT-Prelim Calcs'!$C$21*'Drive Train'!$F$39,HF124+GZ$2)</f>
        <v>10.400000000000002</v>
      </c>
      <c r="HG125" s="57">
        <f>'Drive Train'!$F$35-GZ125*'DEPRECATED - DT-Prelim Calcs'!$C$21*'Drive Train'!$F$39</f>
        <v>10.400000000000002</v>
      </c>
      <c r="HH125" s="1">
        <f>IF(HE125&gt;='Drive Train'!$F$29,1,0)</f>
        <v>0</v>
      </c>
      <c r="HI125" s="57">
        <f t="shared" si="161"/>
        <v>37.037037037037017</v>
      </c>
      <c r="HJ125" s="63">
        <f>HJ124+'DEPRECATED - DT-Prelim Calcs'!$C$11</f>
        <v>484</v>
      </c>
      <c r="HK125" s="2">
        <f>HU125/'Drive Train'!$F$35</f>
        <v>0.82258064516129037</v>
      </c>
      <c r="HL125" s="46">
        <f>HS125*12*60/(PI() * 'Drive Train'!$F$15)/HK$2*HK125</f>
        <v>-5697.6317441473111</v>
      </c>
      <c r="HM125" s="2">
        <f>('DEPRECATED - DT-Prelim Calcs'!$C$6*HK125-HL125)/('DEPRECATED - DT-Prelim Calcs'!$C$6*HK125)*'DEPRECATED - DT-Prelim Calcs'!$C$7*HK125</f>
        <v>4.5586468414043795</v>
      </c>
      <c r="HN125" s="57">
        <f>HM125/'DEPRECATED - DT-Prelim Calcs'!$C$7*('DEPRECATED - DT-Prelim Calcs'!$C$8-'DEPRECATED - DT-Prelim Calcs'!$C$9)+'DEPRECATED - DT-Prelim Calcs'!$C$9</f>
        <v>245.38646877683897</v>
      </c>
      <c r="HO125" s="57">
        <f t="shared" si="116"/>
        <v>36.66666666666665</v>
      </c>
      <c r="HP125" s="2">
        <f t="shared" si="162"/>
        <v>0.99579519204165001</v>
      </c>
      <c r="HQ125" s="57">
        <f>HP125*'DEPRECATED - DT-Prelim Calcs'!$C$21/HK$2/'DEPRECATED - DT-Prelim Calcs'!$C$19/'DEPRECATED - DT-Prelim Calcs'!$C$18*3.39*'DEPRECATED - DT-Prelim Calcs'!$C$20</f>
        <v>25.773080821789936</v>
      </c>
      <c r="HR125" s="46">
        <f t="shared" si="163"/>
        <v>0</v>
      </c>
      <c r="HS125" s="57">
        <f>HQ124*'DEPRECATED - DT-Prelim Calcs'!$C$11+HS124</f>
        <v>-16.924712211630862</v>
      </c>
      <c r="HT125" s="57">
        <f>HT124+0.5*HQ125*'DEPRECATED - DT-Prelim Calcs'!$C$11^2+HS125*'DEPRECATED - DT-Prelim Calcs'!$C$11</f>
        <v>-203766.04522596812</v>
      </c>
      <c r="HU125" s="57">
        <f>MIN('Drive Train'!$F$35-HO124*'DEPRECATED - DT-Prelim Calcs'!$C$21*'Drive Train'!$F$39,HU124+HO$2)</f>
        <v>10.200000000000001</v>
      </c>
      <c r="HV125" s="57">
        <f>'Drive Train'!$F$35-HO125*'DEPRECATED - DT-Prelim Calcs'!$C$21*'Drive Train'!$F$39</f>
        <v>10.200000000000001</v>
      </c>
      <c r="HW125" s="1">
        <f>IF(HT125&gt;='Drive Train'!$F$29,1,0)</f>
        <v>0</v>
      </c>
      <c r="HX125" s="57">
        <f t="shared" si="164"/>
        <v>40.740740740740726</v>
      </c>
      <c r="HY125" s="63">
        <f>HY124+'DEPRECATED - DT-Prelim Calcs'!$C$11</f>
        <v>484</v>
      </c>
      <c r="HZ125" s="2">
        <f>IJ125/'Drive Train'!$F$35</f>
        <v>0.80645161290322598</v>
      </c>
      <c r="IA125" s="46">
        <f>IH125*12*60/(PI() * 'Drive Train'!$F$15)/HZ$2*HZ125</f>
        <v>-86510.220905175011</v>
      </c>
      <c r="IB125" s="2">
        <f>('DEPRECATED - DT-Prelim Calcs'!$C$6*HZ125-IA125)/('DEPRECATED - DT-Prelim Calcs'!$C$6*HZ125)*'DEPRECATED - DT-Prelim Calcs'!$C$7*HZ125</f>
        <v>41.059802117204057</v>
      </c>
      <c r="IC125" s="57">
        <f>IB125/'DEPRECATED - DT-Prelim Calcs'!$C$7*('DEPRECATED - DT-Prelim Calcs'!$C$8-'DEPRECATED - DT-Prelim Calcs'!$C$9)+'DEPRECATED - DT-Prelim Calcs'!$C$9</f>
        <v>2188.5807517167141</v>
      </c>
      <c r="ID125" s="57">
        <f t="shared" si="117"/>
        <v>39.999999999999986</v>
      </c>
      <c r="IE125" s="2">
        <f t="shared" si="165"/>
        <v>0.99579519204165001</v>
      </c>
      <c r="IF125" s="57">
        <f>IE125*'DEPRECATED - DT-Prelim Calcs'!$C$21/HZ$2/'DEPRECATED - DT-Prelim Calcs'!$C$19/'DEPRECATED - DT-Prelim Calcs'!$C$18*3.39*'DEPRECATED - DT-Prelim Calcs'!$C$20</f>
        <v>25.773080821789936</v>
      </c>
      <c r="IG125" s="46">
        <f t="shared" si="166"/>
        <v>0</v>
      </c>
      <c r="IH125" s="57">
        <f>IF124*'DEPRECATED - DT-Prelim Calcs'!$C$11+IH124</f>
        <v>-262.11659003102113</v>
      </c>
      <c r="II125" s="57">
        <f>II124+0.5*IF125*'DEPRECATED - DT-Prelim Calcs'!$C$11^2+IH125*'DEPRECATED - DT-Prelim Calcs'!$C$11</f>
        <v>-207082.66703987939</v>
      </c>
      <c r="IJ125" s="57">
        <f>MIN('Drive Train'!$F$35-ID124*'DEPRECATED - DT-Prelim Calcs'!$C$21*'Drive Train'!$F$39,IJ124+ID$2)</f>
        <v>10.000000000000002</v>
      </c>
      <c r="IK125" s="57">
        <f>'Drive Train'!$F$35-ID125*'DEPRECATED - DT-Prelim Calcs'!$C$21*'Drive Train'!$F$39</f>
        <v>10.000000000000002</v>
      </c>
      <c r="IL125" s="1">
        <f>IF(II125&gt;='Drive Train'!$F$29,1,0)</f>
        <v>0</v>
      </c>
      <c r="IM125" s="57">
        <f t="shared" si="167"/>
        <v>44.444444444444429</v>
      </c>
      <c r="IN125" s="63">
        <f>IN124+'DEPRECATED - DT-Prelim Calcs'!$C$11</f>
        <v>484</v>
      </c>
      <c r="IO125" s="2">
        <f>IY125/'Drive Train'!$F$35</f>
        <v>0.79032258064516137</v>
      </c>
      <c r="IP125" s="46">
        <f>IW125*12*60/(PI() * 'Drive Train'!$F$15)/IO$2*IO125</f>
        <v>-170148.63212996983</v>
      </c>
      <c r="IQ125" s="2">
        <f>('DEPRECATED - DT-Prelim Calcs'!$C$6*IO125-IP125)/('DEPRECATED - DT-Prelim Calcs'!$C$6*IO125)*'DEPRECATED - DT-Prelim Calcs'!$C$7*IO125</f>
        <v>78.838674311142313</v>
      </c>
      <c r="IR125" s="57">
        <f>IQ125/'DEPRECATED - DT-Prelim Calcs'!$C$7*('DEPRECATED - DT-Prelim Calcs'!$C$8-'DEPRECATED - DT-Prelim Calcs'!$C$9)+'DEPRECATED - DT-Prelim Calcs'!$C$9</f>
        <v>4199.7962299251276</v>
      </c>
      <c r="IS125" s="57">
        <f t="shared" si="118"/>
        <v>43.333333333333321</v>
      </c>
      <c r="IT125" s="2">
        <f t="shared" si="168"/>
        <v>0.99579519204165001</v>
      </c>
      <c r="IU125" s="57">
        <f>IT125*'DEPRECATED - DT-Prelim Calcs'!$C$21/IO$2/'DEPRECATED - DT-Prelim Calcs'!$C$19/'DEPRECATED - DT-Prelim Calcs'!$C$18*3.39*'DEPRECATED - DT-Prelim Calcs'!$C$20</f>
        <v>25.773080821789936</v>
      </c>
      <c r="IV125" s="46">
        <f t="shared" si="169"/>
        <v>0</v>
      </c>
      <c r="IW125" s="57">
        <f>IU124*'DEPRECATED - DT-Prelim Calcs'!$C$11+IW124</f>
        <v>-526.0529674366295</v>
      </c>
      <c r="IX125" s="57">
        <f>IX124+0.5*IU125*'DEPRECATED - DT-Prelim Calcs'!$C$11^2+IW125*'DEPRECATED - DT-Prelim Calcs'!$C$11</f>
        <v>-225777.39390223438</v>
      </c>
      <c r="IY125" s="57">
        <f>MIN('Drive Train'!$F$35-IS124*'DEPRECATED - DT-Prelim Calcs'!$C$21*'Drive Train'!$F$39,IY124+IS$2)</f>
        <v>9.8000000000000007</v>
      </c>
      <c r="IZ125" s="57">
        <f>'Drive Train'!$F$35-IS125*'DEPRECATED - DT-Prelim Calcs'!$C$21*'Drive Train'!$F$39</f>
        <v>9.8000000000000007</v>
      </c>
      <c r="JA125" s="1">
        <f>IF(IX125&gt;='Drive Train'!$F$29,1,0)</f>
        <v>0</v>
      </c>
      <c r="JB125" s="57">
        <f t="shared" si="170"/>
        <v>48.148148148148138</v>
      </c>
      <c r="JC125" s="63">
        <f>JC124+'DEPRECATED - DT-Prelim Calcs'!$C$11</f>
        <v>484</v>
      </c>
      <c r="JD125" s="2">
        <f>JN125/'Drive Train'!$F$35</f>
        <v>0.77419354838709686</v>
      </c>
      <c r="JE125" s="46">
        <f>JL125*12*60/(PI() * 'Drive Train'!$F$15)/JD$2*JD125</f>
        <v>-22575.602596997847</v>
      </c>
      <c r="JF125" s="2">
        <f>('DEPRECATED - DT-Prelim Calcs'!$C$6*JD125-JE125)/('DEPRECATED - DT-Prelim Calcs'!$C$6*JD125)*'DEPRECATED - DT-Prelim Calcs'!$C$7*JD125</f>
        <v>12.073536706540638</v>
      </c>
      <c r="JG125" s="57">
        <f>JF125/'DEPRECATED - DT-Prelim Calcs'!$C$7*('DEPRECATED - DT-Prelim Calcs'!$C$8-'DEPRECATED - DT-Prelim Calcs'!$C$9)+'DEPRECATED - DT-Prelim Calcs'!$C$9</f>
        <v>645.45301221957016</v>
      </c>
      <c r="JH125" s="57">
        <f t="shared" si="119"/>
        <v>46.666666666666657</v>
      </c>
      <c r="JI125" s="2">
        <f t="shared" si="171"/>
        <v>0.99579519204165001</v>
      </c>
      <c r="JJ125" s="57">
        <f>JI125*'DEPRECATED - DT-Prelim Calcs'!$C$21/JD$2/'DEPRECATED - DT-Prelim Calcs'!$C$19/'DEPRECATED - DT-Prelim Calcs'!$C$18*3.39*'DEPRECATED - DT-Prelim Calcs'!$C$20</f>
        <v>25.773080821789936</v>
      </c>
      <c r="JK125" s="46">
        <f t="shared" si="172"/>
        <v>0</v>
      </c>
      <c r="JL125" s="57">
        <f>JJ124*'DEPRECATED - DT-Prelim Calcs'!$C$11+JL124</f>
        <v>-71.251696099040586</v>
      </c>
      <c r="JM125" s="57">
        <f>JM124+0.5*JJ125*'DEPRECATED - DT-Prelim Calcs'!$C$11^2+JL125*'DEPRECATED - DT-Prelim Calcs'!$C$11</f>
        <v>-247115.34594768807</v>
      </c>
      <c r="JN125" s="57">
        <f>MIN('Drive Train'!$F$35-JH124*'DEPRECATED - DT-Prelim Calcs'!$C$21*'Drive Train'!$F$39,JN124+JH$2)</f>
        <v>9.6000000000000014</v>
      </c>
      <c r="JO125" s="57">
        <f>'Drive Train'!$F$35-JH125*'DEPRECATED - DT-Prelim Calcs'!$C$21*'Drive Train'!$F$39</f>
        <v>9.6000000000000014</v>
      </c>
      <c r="JP125" s="1">
        <f>IF(JM125&gt;='Drive Train'!$F$29,1,0)</f>
        <v>0</v>
      </c>
      <c r="JQ125" s="57">
        <f>MIN(JG125,'DEPRECATED - DT-Prelim Calcs'!$C$10)*'DEPRECATED - DT-Prelim Calcs'!$C$11*1000/60/60</f>
        <v>103.33333333333333</v>
      </c>
      <c r="JR125" s="63">
        <f>JR124+'DEPRECATED - DT-Prelim Calcs'!$C$11</f>
        <v>484</v>
      </c>
      <c r="JS125" s="2">
        <f>KC125/'Drive Train'!$F$35</f>
        <v>1.9445096395435932</v>
      </c>
      <c r="JT125" s="46">
        <f>KA125*12*60/(PI() * 'Drive Train'!$F$15)/JS$2*JS125</f>
        <v>-372375.20132558752</v>
      </c>
      <c r="JU125" s="2">
        <f>('DEPRECATED - DT-Prelim Calcs'!$C$6*JS125-JT125)/('DEPRECATED - DT-Prelim Calcs'!$C$6*JS125)*'DEPRECATED - DT-Prelim Calcs'!$C$7*JS125</f>
        <v>173.0585450032824</v>
      </c>
      <c r="JV125" s="57">
        <f>JU125/'DEPRECATED - DT-Prelim Calcs'!$C$7*('DEPRECATED - DT-Prelim Calcs'!$C$8-'DEPRECATED - DT-Prelim Calcs'!$C$9)+'DEPRECATED - DT-Prelim Calcs'!$C$9</f>
        <v>9215.7337443656161</v>
      </c>
      <c r="JW125" s="57">
        <f t="shared" si="120"/>
        <v>49.999999999999993</v>
      </c>
      <c r="JX125" s="2">
        <f t="shared" si="173"/>
        <v>0.99579519204165001</v>
      </c>
      <c r="JY125" s="57">
        <f>JX125*'DEPRECATED - DT-Prelim Calcs'!$C$21/JS$2/'DEPRECATED - DT-Prelim Calcs'!$C$19/'DEPRECATED - DT-Prelim Calcs'!$C$18*3.39*'DEPRECATED - DT-Prelim Calcs'!$C$20</f>
        <v>25.773080821789936</v>
      </c>
      <c r="JZ125" s="46">
        <f t="shared" si="174"/>
        <v>0</v>
      </c>
      <c r="KA125" s="57">
        <f>JY124*'DEPRECATED - DT-Prelim Calcs'!$C$11+KA124</f>
        <v>-467.9247897381058</v>
      </c>
      <c r="KB125" s="57">
        <f>KB124+0.5*JY125*'DEPRECATED - DT-Prelim Calcs'!$C$11^2+KA125*'DEPRECATED - DT-Prelim Calcs'!$C$11</f>
        <v>-250803.94055813228</v>
      </c>
      <c r="KC125" s="57">
        <f>MIN('Drive Train'!$F$35-JW124*'DEPRECATED - DT-Prelim Calcs'!$C$21*'Drive Train'!$F$39,KC124+JW$2)</f>
        <v>24.111919530340558</v>
      </c>
      <c r="KD125" s="57">
        <f>'Drive Train'!$F$35-JW125*'DEPRECATED - DT-Prelim Calcs'!$C$21*'Drive Train'!$F$39</f>
        <v>9.4</v>
      </c>
      <c r="KE125" s="1">
        <f>IF(KB125&gt;='Drive Train'!$F$29,1,0)</f>
        <v>0</v>
      </c>
      <c r="KF125" s="57">
        <f>MIN(JV125,'DEPRECATED - DT-Prelim Calcs'!$C$10)*'DEPRECATED - DT-Prelim Calcs'!$C$11*1000/60/60</f>
        <v>103.33333333333333</v>
      </c>
      <c r="KG125" s="63">
        <f>KG124+'DEPRECATED - DT-Prelim Calcs'!$C$11</f>
        <v>484</v>
      </c>
      <c r="KH125" s="2">
        <f>KR125/'Drive Train'!$F$35</f>
        <v>0.74193548387096786</v>
      </c>
      <c r="KI125" s="46">
        <f>KP125*12*60/(PI() * 'Drive Train'!$F$15)/KH$2*KH125</f>
        <v>-269108.95987161843</v>
      </c>
      <c r="KJ125" s="2">
        <f>('DEPRECATED - DT-Prelim Calcs'!$C$6*KH125-KI125)/('DEPRECATED - DT-Prelim Calcs'!$C$6*KH125)*'DEPRECATED - DT-Prelim Calcs'!$C$7*KH125</f>
        <v>123.46772554626045</v>
      </c>
      <c r="KK125" s="57">
        <f>KJ125/'DEPRECATED - DT-Prelim Calcs'!$C$7*('DEPRECATED - DT-Prelim Calcs'!$C$8-'DEPRECATED - DT-Prelim Calcs'!$C$9)+'DEPRECATED - DT-Prelim Calcs'!$C$9</f>
        <v>6575.6913641432438</v>
      </c>
      <c r="KL125" s="57">
        <f t="shared" si="121"/>
        <v>53.333333333333329</v>
      </c>
      <c r="KM125" s="2">
        <f t="shared" si="175"/>
        <v>0.99579519204165001</v>
      </c>
      <c r="KN125" s="57">
        <f>KM125*'DEPRECATED - DT-Prelim Calcs'!$C$21/KH$2/'DEPRECATED - DT-Prelim Calcs'!$C$19/'DEPRECATED - DT-Prelim Calcs'!$C$18*3.39*'DEPRECATED - DT-Prelim Calcs'!$C$20</f>
        <v>25.773080821789936</v>
      </c>
      <c r="KO125" s="46">
        <f t="shared" si="176"/>
        <v>0</v>
      </c>
      <c r="KP125" s="57">
        <f>KN124*'DEPRECATED - DT-Prelim Calcs'!$C$11+KP124</f>
        <v>-886.27279566418883</v>
      </c>
      <c r="KQ125" s="57">
        <f>KQ124+0.5*KN125*'DEPRECATED - DT-Prelim Calcs'!$C$11^2+KP125*'DEPRECATED - DT-Prelim Calcs'!$C$11</f>
        <v>-247963.64932488755</v>
      </c>
      <c r="KR125" s="57">
        <f>MIN('Drive Train'!$F$35-KL124*'DEPRECATED - DT-Prelim Calcs'!$C$21*'Drive Train'!$F$39,KR124+KL$2)</f>
        <v>9.2000000000000011</v>
      </c>
      <c r="KS125" s="57">
        <f>'Drive Train'!$F$35-KL125*'DEPRECATED - DT-Prelim Calcs'!$C$21*'Drive Train'!$F$39</f>
        <v>9.2000000000000011</v>
      </c>
      <c r="KT125" s="1">
        <f>IF(KQ125&gt;='Drive Train'!$F$29,1,0)</f>
        <v>0</v>
      </c>
      <c r="KU125" s="57">
        <f>MIN(KK125,'DEPRECATED - DT-Prelim Calcs'!$C$10)*'DEPRECATED - DT-Prelim Calcs'!$C$11*1000/60/60</f>
        <v>103.33333333333333</v>
      </c>
      <c r="KV125" s="63">
        <f>KV124+'DEPRECATED - DT-Prelim Calcs'!$C$11</f>
        <v>484</v>
      </c>
      <c r="KW125" s="2">
        <f>LG125/'Drive Train'!$F$35</f>
        <v>0.93172498939791548</v>
      </c>
      <c r="KX125" s="46">
        <f>LE125*12*60/(PI() * 'Drive Train'!$F$15)/KW$2*KW125</f>
        <v>-698.48233584335469</v>
      </c>
      <c r="KY125" s="2">
        <f>('DEPRECATED - DT-Prelim Calcs'!$C$6*KW125-KX125)/('DEPRECATED - DT-Prelim Calcs'!$C$6*KW125)*'DEPRECATED - DT-Prelim Calcs'!$C$7*KW125</f>
        <v>2.561281320017923</v>
      </c>
      <c r="KZ125" s="57">
        <f>KY125/'DEPRECATED - DT-Prelim Calcs'!$C$7*('DEPRECATED - DT-Prelim Calcs'!$C$8-'DEPRECATED - DT-Prelim Calcs'!$C$9)+'DEPRECATED - DT-Prelim Calcs'!$C$9</f>
        <v>139.05369019016575</v>
      </c>
      <c r="LA125" s="57">
        <f t="shared" si="122"/>
        <v>56.666666666666664</v>
      </c>
      <c r="LB125" s="2">
        <f t="shared" si="177"/>
        <v>0.99579519204165001</v>
      </c>
      <c r="LC125" s="57">
        <f>LB125*'DEPRECATED - DT-Prelim Calcs'!$C$21/KW$2/'DEPRECATED - DT-Prelim Calcs'!$C$19/'DEPRECATED - DT-Prelim Calcs'!$C$18*3.39*'DEPRECATED - DT-Prelim Calcs'!$C$20</f>
        <v>25.773080821789936</v>
      </c>
      <c r="LD125" s="46">
        <f t="shared" si="178"/>
        <v>0</v>
      </c>
      <c r="LE125" s="57">
        <f>LC124*'DEPRECATED - DT-Prelim Calcs'!$C$11+LE124</f>
        <v>-1.8317790477543312</v>
      </c>
      <c r="LF125" s="57">
        <f>LF124+0.5*LC125*'DEPRECATED - DT-Prelim Calcs'!$C$11^2+LE125*'DEPRECATED - DT-Prelim Calcs'!$C$11</f>
        <v>-245008.77991564167</v>
      </c>
      <c r="LG125" s="57">
        <f>MIN('Drive Train'!$F$35-LA124*'DEPRECATED - DT-Prelim Calcs'!$C$21*'Drive Train'!$F$39,LG124+LA$2)</f>
        <v>11.553389868534152</v>
      </c>
      <c r="LH125" s="57">
        <f>'Drive Train'!$F$35-LA125*'DEPRECATED - DT-Prelim Calcs'!$C$21*'Drive Train'!$F$39</f>
        <v>9</v>
      </c>
      <c r="LI125" s="1">
        <f>IF(LF125&gt;='Drive Train'!$F$29,1,0)</f>
        <v>0</v>
      </c>
      <c r="LJ125" s="57">
        <f>MIN(KZ125,'DEPRECATED - DT-Prelim Calcs'!$C$10)*'DEPRECATED - DT-Prelim Calcs'!$C$11*1000/60/60</f>
        <v>103.33333333333333</v>
      </c>
      <c r="LK125" s="63">
        <f>LK124+'DEPRECATED - DT-Prelim Calcs'!$C$11</f>
        <v>484</v>
      </c>
      <c r="LL125" s="2">
        <f>LV125/'Drive Train'!$F$35</f>
        <v>0.70967741935483875</v>
      </c>
      <c r="LM125" s="46">
        <f>LT125*12*60/(PI() * 'Drive Train'!$F$15)/LL$2*LL125</f>
        <v>-188509.17106533697</v>
      </c>
      <c r="LN125" s="2">
        <f>('DEPRECATED - DT-Prelim Calcs'!$C$6*LL125-LM125)/('DEPRECATED - DT-Prelim Calcs'!$C$6*LL125)*'DEPRECATED - DT-Prelim Calcs'!$C$7*LL125</f>
        <v>86.946176664596777</v>
      </c>
      <c r="LO125" s="57">
        <f>LN125/'DEPRECATED - DT-Prelim Calcs'!$C$7*('DEPRECATED - DT-Prelim Calcs'!$C$8-'DEPRECATED - DT-Prelim Calcs'!$C$9)+'DEPRECATED - DT-Prelim Calcs'!$C$9</f>
        <v>4631.4113967086168</v>
      </c>
      <c r="LP125" s="57">
        <f t="shared" si="123"/>
        <v>60</v>
      </c>
      <c r="LQ125" s="2">
        <f t="shared" si="179"/>
        <v>0.99579519204165001</v>
      </c>
      <c r="LR125" s="57">
        <f>LQ125*'DEPRECATED - DT-Prelim Calcs'!$C$21/LL$2/'DEPRECATED - DT-Prelim Calcs'!$C$19/'DEPRECATED - DT-Prelim Calcs'!$C$18*3.39*'DEPRECATED - DT-Prelim Calcs'!$C$20</f>
        <v>25.773080821789936</v>
      </c>
      <c r="LS125" s="46">
        <f t="shared" si="180"/>
        <v>0</v>
      </c>
      <c r="LT125" s="57">
        <f>LR124*'DEPRECATED - DT-Prelim Calcs'!$C$11+LT124</f>
        <v>-649.04812549917483</v>
      </c>
      <c r="LU125" s="57">
        <f>LU124+0.5*LR125*'DEPRECATED - DT-Prelim Calcs'!$C$11^2+LT125*'DEPRECATED - DT-Prelim Calcs'!$C$11</f>
        <v>-239079.59902599806</v>
      </c>
      <c r="LV125" s="57">
        <f>MIN('Drive Train'!$F$35-LP124*'DEPRECATED - DT-Prelim Calcs'!$C$21*'Drive Train'!$F$39,LV124+LP$2)</f>
        <v>8.8000000000000007</v>
      </c>
      <c r="LW125" s="57">
        <f>'Drive Train'!$F$35-LP125*'DEPRECATED - DT-Prelim Calcs'!$C$21*'Drive Train'!$F$39</f>
        <v>8.8000000000000007</v>
      </c>
      <c r="LX125" s="1">
        <f>IF(LU125&gt;='Drive Train'!$F$29,1,0)</f>
        <v>0</v>
      </c>
      <c r="LY125" s="57">
        <f>MIN(LO125,'DEPRECATED - DT-Prelim Calcs'!$C$10)*'DEPRECATED - DT-Prelim Calcs'!$C$11*1000/60/60</f>
        <v>103.33333333333333</v>
      </c>
      <c r="LZ125" s="63">
        <f>LZ124+'DEPRECATED - DT-Prelim Calcs'!$C$11</f>
        <v>484</v>
      </c>
    </row>
    <row r="126" spans="18:338" x14ac:dyDescent="0.2">
      <c r="R126" s="63">
        <f>R125+'DEPRECATED - DT-Prelim Calcs'!$C$11</f>
        <v>488</v>
      </c>
      <c r="S126" s="2">
        <f>AG126/'Drive Train'!$F$35</f>
        <v>0</v>
      </c>
      <c r="T126" s="46">
        <f>AE126*12*60/(PI() * 'Drive Train'!$F$15)/S$2*ABS(S126)</f>
        <v>0</v>
      </c>
      <c r="U126" s="2">
        <f>IF(OR(AD125=1,AND($C$32=Motors!$C$32,'DEPRECATED - DT-Prelim Calcs'!AI125=1)),0,IF(AG126=0,-(V125+$C$9)/($C$8-$C$9)*$C$7,($C$6*S126-T126)/($C$6*S126)*$C$7*S126))</f>
        <v>0</v>
      </c>
      <c r="V126" s="57">
        <f>IF(AND(AD125=1,AI125=1),0,ABS(U126/$C$7*($C$8-$C$9)+$C$9) *'Drive Train'!$AA$49 + V125*(1-'Drive Train'!$AA$49))</f>
        <v>0</v>
      </c>
      <c r="W126" s="57">
        <f t="shared" si="183"/>
        <v>0</v>
      </c>
      <c r="X126" s="2">
        <f>MAX(MIN(IF(AND(AI125=1,AG126&lt;0),-1,1)*(W126-$C$9)/($C$8-$C$9)*$C$7-$C$29*AE126/T$2 -  AI125*$C$29/2,X$2),MAX(X$4:X125)*-1)</f>
        <v>-0.2458281045106315</v>
      </c>
      <c r="Y126" s="57">
        <f t="shared" si="97"/>
        <v>0</v>
      </c>
      <c r="Z126" s="57">
        <f t="shared" si="98"/>
        <v>0</v>
      </c>
      <c r="AA126" s="57">
        <f t="shared" si="99"/>
        <v>0</v>
      </c>
      <c r="AB126" s="57" t="e">
        <f t="shared" si="100"/>
        <v>#N/A</v>
      </c>
      <c r="AC126" s="46">
        <f t="shared" si="124"/>
        <v>1</v>
      </c>
      <c r="AD126" s="1">
        <f t="shared" si="101"/>
        <v>1</v>
      </c>
      <c r="AE126" s="57">
        <f t="shared" si="102"/>
        <v>0</v>
      </c>
      <c r="AF126" s="57" t="e">
        <f t="shared" si="103"/>
        <v>#N/A</v>
      </c>
      <c r="AG126" s="57">
        <f>IF(AI125=0,MIN('Drive Train'!$F$35-W125*$C$21*'Drive Train'!$F$39,AG125+W$2)-$C$3,IF(AE125-1&lt;=0,0,IF($C$32=Motors!$C$30,MAX(ABS('Drive Train'!$F$35-W125*$C$21*'Drive Train'!$F$39)*-1,AG125-W$2),MAX(0,ABS('Drive Train'!$F$35-W125*$C$21*'Drive Train'!$F$39)*-1,AG125-W$2))))</f>
        <v>0</v>
      </c>
      <c r="AH126" s="57">
        <f>'Drive Train'!$F$35-ABS(W126)*'DEPRECATED - DT-Prelim Calcs'!$C$21*'Drive Train'!$F$39</f>
        <v>12.4</v>
      </c>
      <c r="AI126" s="1">
        <f>IF(AJ126&gt;='Drive Train'!$F$29,1,0)</f>
        <v>1</v>
      </c>
      <c r="AJ126" s="57">
        <f>AJ125+0.5*Y126*'DEPRECATED - DT-Prelim Calcs'!$C$11^2+AE126*'DEPRECATED - DT-Prelim Calcs'!$C$11</f>
        <v>784.33981740885292</v>
      </c>
      <c r="AK126" s="57">
        <f t="shared" si="181"/>
        <v>0</v>
      </c>
      <c r="AL126" s="63">
        <f>AL125+'DEPRECATED - DT-Prelim Calcs'!$C$11</f>
        <v>488</v>
      </c>
      <c r="AM126" s="2">
        <f>AW126/'Drive Train'!$F$35</f>
        <v>0.90171798760156519</v>
      </c>
      <c r="AN126" s="46">
        <f>AU126*12*60/(PI() * 'Drive Train'!$F$15)/AM$2*AM126</f>
        <v>4074.5129711578552</v>
      </c>
      <c r="AO126" s="2">
        <f>('DEPRECATED - DT-Prelim Calcs'!$C$6*AM126-AN126)/('DEPRECATED - DT-Prelim Calcs'!$C$6*AM126)*'DEPRECATED - DT-Prelim Calcs'!$C$7*AM126</f>
        <v>0.33081835002775872</v>
      </c>
      <c r="AP126" s="57">
        <f>AO126/'DEPRECATED - DT-Prelim Calcs'!$C$7*('DEPRECATED - DT-Prelim Calcs'!$C$8-'DEPRECATED - DT-Prelim Calcs'!$C$9)+'DEPRECATED - DT-Prelim Calcs'!$C$9</f>
        <v>20.311615895668648</v>
      </c>
      <c r="AQ126" s="57">
        <f t="shared" si="105"/>
        <v>20.311615895668648</v>
      </c>
      <c r="AR126" s="2">
        <f t="shared" si="125"/>
        <v>-7.5717210279435676E-14</v>
      </c>
      <c r="AS126" s="57">
        <f>AR126*'DEPRECATED - DT-Prelim Calcs'!$C$21/AM$2/'DEPRECATED - DT-Prelim Calcs'!$C$19/'DEPRECATED - DT-Prelim Calcs'!$C$18*3.39*'DEPRECATED - DT-Prelim Calcs'!$C$20</f>
        <v>-5.487176708664069E-13</v>
      </c>
      <c r="AT126" s="46">
        <f t="shared" si="126"/>
        <v>0</v>
      </c>
      <c r="AU126" s="57">
        <f>AS125*'DEPRECATED - DT-Prelim Calcs'!$C$11+AU125</f>
        <v>39.43232126879991</v>
      </c>
      <c r="AV126" s="57">
        <f>AV125+0.5*AS126*'DEPRECATED - DT-Prelim Calcs'!$C$11^2+AU126*'DEPRECATED - DT-Prelim Calcs'!$C$11</f>
        <v>19198.359214537821</v>
      </c>
      <c r="AW126" s="57">
        <f>MIN('Drive Train'!$F$35-AQ125*'DEPRECATED - DT-Prelim Calcs'!$C$21*'Drive Train'!$F$39,AW125+AQ$2)</f>
        <v>11.181303046259409</v>
      </c>
      <c r="AX126" s="57">
        <f>'Drive Train'!$F$35-AQ126*'DEPRECATED - DT-Prelim Calcs'!$C$21*'Drive Train'!$F$39</f>
        <v>11.181303046259881</v>
      </c>
      <c r="AY126" s="1">
        <f>IF(AV126&gt;='Drive Train'!$F$29,1,0)</f>
        <v>1</v>
      </c>
      <c r="AZ126" s="57">
        <f t="shared" si="127"/>
        <v>22.568462106298501</v>
      </c>
      <c r="BA126" s="63">
        <f>BA125+'DEPRECATED - DT-Prelim Calcs'!$C$11</f>
        <v>488</v>
      </c>
      <c r="BB126" s="2">
        <f>BL126/'Drive Train'!$F$35</f>
        <v>0.55000000000000004</v>
      </c>
      <c r="BC126" s="46">
        <f>BJ126*12*60/(PI() * 'Drive Train'!$F$15)/BB$2*BB126</f>
        <v>5574.3989430737502</v>
      </c>
      <c r="BD126" s="2">
        <f>('DEPRECATED - DT-Prelim Calcs'!$C$6*BB126-BC126)/('DEPRECATED - DT-Prelim Calcs'!$C$6*BB126)*'DEPRECATED - DT-Prelim Calcs'!$C$7*BB126</f>
        <v>-1.1950068391759354</v>
      </c>
      <c r="BE126" s="57">
        <f>BD126/'DEPRECATED - DT-Prelim Calcs'!$C$7*('DEPRECATED - DT-Prelim Calcs'!$C$8-'DEPRECATED - DT-Prelim Calcs'!$C$9)+'DEPRECATED - DT-Prelim Calcs'!$C$9</f>
        <v>-60.917998948660788</v>
      </c>
      <c r="BF126" s="57">
        <f t="shared" si="106"/>
        <v>-60.917998948660788</v>
      </c>
      <c r="BG126" s="2">
        <f t="shared" si="128"/>
        <v>-1.9370342982087796</v>
      </c>
      <c r="BH126" s="57">
        <f>BG126*'DEPRECATED - DT-Prelim Calcs'!$C$21/BB$2/'DEPRECATED - DT-Prelim Calcs'!$C$19/'DEPRECATED - DT-Prelim Calcs'!$C$18*3.39*'DEPRECATED - DT-Prelim Calcs'!$C$20</f>
        <v>-20.276476817893737</v>
      </c>
      <c r="BI126" s="46">
        <f t="shared" si="129"/>
        <v>1</v>
      </c>
      <c r="BJ126" s="57">
        <f>BH125*'DEPRECATED - DT-Prelim Calcs'!$C$11+BJ125</f>
        <v>61.232485201885325</v>
      </c>
      <c r="BK126" s="57">
        <f>BK125+0.5*BH126*'DEPRECATED - DT-Prelim Calcs'!$C$11^2+BJ126*'DEPRECATED - DT-Prelim Calcs'!$C$11</f>
        <v>10125.728543708539</v>
      </c>
      <c r="BL126" s="57">
        <f>MIN('Drive Train'!$F$35-BF125*'DEPRECATED - DT-Prelim Calcs'!$C$21*'Drive Train'!$F$39,BL125+BF$2)</f>
        <v>6.82</v>
      </c>
      <c r="BM126" s="57">
        <f>'Drive Train'!$F$35-BF126*'DEPRECATED - DT-Prelim Calcs'!$C$21*'Drive Train'!$F$39</f>
        <v>16.055079936919647</v>
      </c>
      <c r="BN126" s="1">
        <f>IF(BK126&gt;='Drive Train'!$F$29,1,0)</f>
        <v>1</v>
      </c>
      <c r="BO126" s="57">
        <f t="shared" si="130"/>
        <v>-67.686665498511985</v>
      </c>
      <c r="BP126" s="63">
        <f>BP125+'DEPRECATED - DT-Prelim Calcs'!$C$11</f>
        <v>488</v>
      </c>
      <c r="BQ126" s="2">
        <f>CA126/'Drive Train'!$F$35</f>
        <v>1.0315029213834401</v>
      </c>
      <c r="BR126" s="46">
        <f>BY126*12*60/(PI() * 'Drive Train'!$F$15)/BQ$2*BQ126</f>
        <v>-1292.709829108546</v>
      </c>
      <c r="BS126" s="2">
        <f>('DEPRECATED - DT-Prelim Calcs'!$C$6*BQ126-BR126)/('DEPRECATED - DT-Prelim Calcs'!$C$6*BQ126)*'DEPRECATED - DT-Prelim Calcs'!$C$7*BQ126</f>
        <v>3.0704306124199436</v>
      </c>
      <c r="BT126" s="57">
        <f>BS126/'DEPRECATED - DT-Prelim Calcs'!$C$7*('DEPRECATED - DT-Prelim Calcs'!$C$8-'DEPRECATED - DT-Prelim Calcs'!$C$9)+'DEPRECATED - DT-Prelim Calcs'!$C$9</f>
        <v>166.15902388941026</v>
      </c>
      <c r="BU126" s="57">
        <f t="shared" si="107"/>
        <v>93</v>
      </c>
      <c r="BV126" s="2">
        <f t="shared" si="131"/>
        <v>1.7879561388739436</v>
      </c>
      <c r="BW126" s="57">
        <f>BV126*'DEPRECATED - DT-Prelim Calcs'!$C$21/BQ$2/'DEPRECATED - DT-Prelim Calcs'!$C$19/'DEPRECATED - DT-Prelim Calcs'!$C$18*3.39*'DEPRECATED - DT-Prelim Calcs'!$C$20</f>
        <v>24.474713383786121</v>
      </c>
      <c r="BX126" s="46">
        <f t="shared" si="132"/>
        <v>0</v>
      </c>
      <c r="BY126" s="57">
        <f>BW125*'DEPRECATED - DT-Prelim Calcs'!$C$11+BY125</f>
        <v>-5.7899064760993895</v>
      </c>
      <c r="BZ126" s="57">
        <f>BZ125+0.5*BW126*'DEPRECATED - DT-Prelim Calcs'!$C$11^2+BY126*'DEPRECATED - DT-Prelim Calcs'!$C$11</f>
        <v>-10370.165068529077</v>
      </c>
      <c r="CA126" s="57">
        <f>MIN('Drive Train'!$F$35-BU125*'DEPRECATED - DT-Prelim Calcs'!$C$21*'Drive Train'!$F$39,CA125+BU$2)</f>
        <v>12.790636225154657</v>
      </c>
      <c r="CB126" s="57">
        <f>'Drive Train'!$F$35-BU126*'DEPRECATED - DT-Prelim Calcs'!$C$21*'Drive Train'!$F$39</f>
        <v>6.82</v>
      </c>
      <c r="CC126" s="1">
        <f>IF(BZ126&gt;='Drive Train'!$F$29,1,0)</f>
        <v>0</v>
      </c>
      <c r="CD126" s="57">
        <f t="shared" si="133"/>
        <v>103.33333333333333</v>
      </c>
      <c r="CE126" s="63">
        <f>CE125+'DEPRECATED - DT-Prelim Calcs'!$C$11</f>
        <v>488</v>
      </c>
      <c r="CF126" s="2">
        <f>CP126/'Drive Train'!$F$35</f>
        <v>0.55000000000000004</v>
      </c>
      <c r="CG126" s="46">
        <f>CN126*12*60/(PI() * 'Drive Train'!$F$15)/CF$2*CF126</f>
        <v>8173.2355407808036</v>
      </c>
      <c r="CH126" s="2">
        <f>('DEPRECATED - DT-Prelim Calcs'!$C$6*CF126-CG126)/('DEPRECATED - DT-Prelim Calcs'!$C$6*CF126)*'DEPRECATED - DT-Prelim Calcs'!$C$7*CF126</f>
        <v>-2.3700905540866293</v>
      </c>
      <c r="CI126" s="57">
        <f>CH126/'DEPRECATED - DT-Prelim Calcs'!$C$7*('DEPRECATED - DT-Prelim Calcs'!$C$8-'DEPRECATED - DT-Prelim Calcs'!$C$9)+'DEPRECATED - DT-Prelim Calcs'!$C$9</f>
        <v>-123.47536020303508</v>
      </c>
      <c r="CJ126" s="57">
        <f t="shared" si="108"/>
        <v>-123.47536020303508</v>
      </c>
      <c r="CK126" s="2">
        <f t="shared" si="134"/>
        <v>-3.4580581111876594</v>
      </c>
      <c r="CL126" s="57">
        <f>CK126*'DEPRECATED - DT-Prelim Calcs'!$C$21/CF$2/'DEPRECATED - DT-Prelim Calcs'!$C$19/'DEPRECATED - DT-Prelim Calcs'!$C$18*3.39*'DEPRECATED - DT-Prelim Calcs'!$C$20</f>
        <v>-58.474082261359143</v>
      </c>
      <c r="CM126" s="46">
        <f t="shared" si="135"/>
        <v>1</v>
      </c>
      <c r="CN126" s="57">
        <f>CL125*'DEPRECATED - DT-Prelim Calcs'!$C$11+CN125</f>
        <v>55.577871712069197</v>
      </c>
      <c r="CO126" s="57">
        <f>CO125+0.5*CL126*'DEPRECATED - DT-Prelim Calcs'!$C$11^2+CN126*'DEPRECATED - DT-Prelim Calcs'!$C$11</f>
        <v>-41596.148412895956</v>
      </c>
      <c r="CP126" s="57">
        <f>MIN('Drive Train'!$F$35-CJ125*'DEPRECATED - DT-Prelim Calcs'!$C$21*'Drive Train'!$F$39,CP125+CJ$2)</f>
        <v>6.82</v>
      </c>
      <c r="CQ126" s="57">
        <f>'Drive Train'!$F$35-CJ126*'DEPRECATED - DT-Prelim Calcs'!$C$21*'Drive Train'!$F$39</f>
        <v>19.808521612182105</v>
      </c>
      <c r="CR126" s="1">
        <f>IF(CO126&gt;='Drive Train'!$F$29,1,0)</f>
        <v>0</v>
      </c>
      <c r="CS126" s="57">
        <f t="shared" si="136"/>
        <v>-137.19484467003898</v>
      </c>
      <c r="CT126" s="63">
        <f>CT125+'DEPRECATED - DT-Prelim Calcs'!$C$11</f>
        <v>488</v>
      </c>
      <c r="CU126" s="2">
        <f>DE126/'Drive Train'!$F$35</f>
        <v>0.55000000000000004</v>
      </c>
      <c r="CV126" s="46">
        <f>DC126*12*60/(PI() * 'Drive Train'!$F$15)/CU$2*CU126</f>
        <v>12684.256121429225</v>
      </c>
      <c r="CW126" s="2">
        <f>('DEPRECATED - DT-Prelim Calcs'!$C$6*CU126-CV126)/('DEPRECATED - DT-Prelim Calcs'!$C$6*CU126)*'DEPRECATED - DT-Prelim Calcs'!$C$7*CU126</f>
        <v>-4.4097827866124648</v>
      </c>
      <c r="CX126" s="57">
        <f>CW126/'DEPRECATED - DT-Prelim Calcs'!$C$7*('DEPRECATED - DT-Prelim Calcs'!$C$8-'DEPRECATED - DT-Prelim Calcs'!$C$9)+'DEPRECATED - DT-Prelim Calcs'!$C$9</f>
        <v>-232.06146536198312</v>
      </c>
      <c r="CY126" s="57">
        <f t="shared" si="109"/>
        <v>-232.06146536198312</v>
      </c>
      <c r="CZ126" s="2">
        <f t="shared" si="137"/>
        <v>-6.0982278433123476</v>
      </c>
      <c r="DA126" s="57">
        <f>CZ126*'DEPRECATED - DT-Prelim Calcs'!$C$21/CU$2/'DEPRECATED - DT-Prelim Calcs'!$C$19/'DEPRECATED - DT-Prelim Calcs'!$C$18*3.39*'DEPRECATED - DT-Prelim Calcs'!$C$20</f>
        <v>-122.75960651796753</v>
      </c>
      <c r="DB126" s="46">
        <f t="shared" si="138"/>
        <v>1</v>
      </c>
      <c r="DC126" s="57">
        <f>DA125*'DEPRECATED - DT-Prelim Calcs'!$C$11+DC125</f>
        <v>72.452301540606214</v>
      </c>
      <c r="DD126" s="57">
        <f>DD125+0.5*DA126*'DEPRECATED - DT-Prelim Calcs'!$C$11^2+DC126*'DEPRECATED - DT-Prelim Calcs'!$C$11</f>
        <v>-83877.640878173712</v>
      </c>
      <c r="DE126" s="57">
        <f>MIN('Drive Train'!$F$35-CY125*'DEPRECATED - DT-Prelim Calcs'!$C$21*'Drive Train'!$F$39,DE125+CY$2)</f>
        <v>6.82</v>
      </c>
      <c r="DF126" s="57">
        <f>'Drive Train'!$F$35-CY126*'DEPRECATED - DT-Prelim Calcs'!$C$21*'Drive Train'!$F$39</f>
        <v>26.323687921718985</v>
      </c>
      <c r="DG126" s="1">
        <f>IF(DD126&gt;='Drive Train'!$F$29,1,0)</f>
        <v>0</v>
      </c>
      <c r="DH126" s="57">
        <f t="shared" si="139"/>
        <v>-257.84607262442574</v>
      </c>
      <c r="DI126" s="63">
        <f>DI125+'DEPRECATED - DT-Prelim Calcs'!$C$11</f>
        <v>488</v>
      </c>
      <c r="DJ126" s="2">
        <f>DT126/'Drive Train'!$F$35</f>
        <v>1.2221699355909506</v>
      </c>
      <c r="DK126" s="46">
        <f>DR126*12*60/(PI() * 'Drive Train'!$F$15)/DJ$2*DJ126</f>
        <v>-55270.259864493302</v>
      </c>
      <c r="DL126" s="2">
        <f>('DEPRECATED - DT-Prelim Calcs'!$C$6*DJ126-DK126)/('DEPRECATED - DT-Prelim Calcs'!$C$6*DJ126)*'DEPRECATED - DT-Prelim Calcs'!$C$7*DJ126</f>
        <v>27.936297513522575</v>
      </c>
      <c r="DM126" s="57">
        <f>DL126/'DEPRECATED - DT-Prelim Calcs'!$C$7*('DEPRECATED - DT-Prelim Calcs'!$C$8-'DEPRECATED - DT-Prelim Calcs'!$C$9)+'DEPRECATED - DT-Prelim Calcs'!$C$9</f>
        <v>1489.931108292509</v>
      </c>
      <c r="DN126" s="57">
        <f t="shared" si="110"/>
        <v>93</v>
      </c>
      <c r="DO126" s="2">
        <f t="shared" si="140"/>
        <v>1.1037138828047846</v>
      </c>
      <c r="DP126" s="57">
        <f>DO126*'DEPRECATED - DT-Prelim Calcs'!$C$21/DJ$2/'DEPRECATED - DT-Prelim Calcs'!$C$19/'DEPRECATED - DT-Prelim Calcs'!$C$18*3.39*'DEPRECATED - DT-Prelim Calcs'!$C$20</f>
        <v>25.773080821789936</v>
      </c>
      <c r="DQ126" s="46">
        <f t="shared" si="141"/>
        <v>0</v>
      </c>
      <c r="DR126" s="57">
        <f>DP125*'DEPRECATED - DT-Prelim Calcs'!$C$11+DR125</f>
        <v>-122.47622551453887</v>
      </c>
      <c r="DS126" s="57">
        <f>DS125+0.5*DP126*'DEPRECATED - DT-Prelim Calcs'!$C$11^2+DR126*'DEPRECATED - DT-Prelim Calcs'!$C$11</f>
        <v>-132506.6634690639</v>
      </c>
      <c r="DT126" s="57">
        <f>MIN('Drive Train'!$F$35-DN125*'DEPRECATED - DT-Prelim Calcs'!$C$21*'Drive Train'!$F$39,DT125+DN$2)</f>
        <v>15.154907201327788</v>
      </c>
      <c r="DU126" s="57">
        <f>'Drive Train'!$F$35-DN126*'DEPRECATED - DT-Prelim Calcs'!$C$21*'Drive Train'!$F$39</f>
        <v>6.82</v>
      </c>
      <c r="DV126" s="1">
        <f>IF(DS126&gt;='Drive Train'!$F$29,1,0)</f>
        <v>0</v>
      </c>
      <c r="DW126" s="57">
        <f t="shared" si="142"/>
        <v>103.33333333333333</v>
      </c>
      <c r="DX126" s="63">
        <f>DX125+'DEPRECATED - DT-Prelim Calcs'!$C$11</f>
        <v>488</v>
      </c>
      <c r="DY126" s="2">
        <f>EI126/'Drive Train'!$F$35</f>
        <v>0.55000000000000004</v>
      </c>
      <c r="DZ126" s="46">
        <f>EG126*12*60/(PI() * 'Drive Train'!$F$15)/DY$2*DY126</f>
        <v>-18063.368713332959</v>
      </c>
      <c r="EA126" s="2">
        <f>('DEPRECATED - DT-Prelim Calcs'!$C$6*DY126-DZ126)/('DEPRECATED - DT-Prelim Calcs'!$C$6*DY126)*'DEPRECATED - DT-Prelim Calcs'!$C$7*DY126</f>
        <v>9.4929894182237202</v>
      </c>
      <c r="EB126" s="57">
        <f>EA126/'DEPRECATED - DT-Prelim Calcs'!$C$7*('DEPRECATED - DT-Prelim Calcs'!$C$8-'DEPRECATED - DT-Prelim Calcs'!$C$9)+'DEPRECATED - DT-Prelim Calcs'!$C$9</f>
        <v>508.07366902825862</v>
      </c>
      <c r="EC126" s="57">
        <f t="shared" si="111"/>
        <v>93</v>
      </c>
      <c r="ED126" s="2">
        <f t="shared" si="143"/>
        <v>0.96993038185874991</v>
      </c>
      <c r="EE126" s="57">
        <f>ED126*'DEPRECATED - DT-Prelim Calcs'!$C$21/DY$2/'DEPRECATED - DT-Prelim Calcs'!$C$19/'DEPRECATED - DT-Prelim Calcs'!$C$18*3.39*'DEPRECATED - DT-Prelim Calcs'!$C$20</f>
        <v>25.773080821789936</v>
      </c>
      <c r="EF126" s="46">
        <f t="shared" si="144"/>
        <v>0</v>
      </c>
      <c r="EG126" s="57">
        <f>EE125*'DEPRECATED - DT-Prelim Calcs'!$C$11+EG125</f>
        <v>-78.164940012245935</v>
      </c>
      <c r="EH126" s="57">
        <f>EH125+0.5*EE126*'DEPRECATED - DT-Prelim Calcs'!$C$11^2+EG126*'DEPRECATED - DT-Prelim Calcs'!$C$11</f>
        <v>-217755.99550555323</v>
      </c>
      <c r="EI126" s="57">
        <f>MIN('Drive Train'!$F$35-EC125*'DEPRECATED - DT-Prelim Calcs'!$C$21*'Drive Train'!$F$39,EI125+EC$2)</f>
        <v>6.82</v>
      </c>
      <c r="EJ126" s="57">
        <f>'Drive Train'!$F$35-EC126*'DEPRECATED - DT-Prelim Calcs'!$C$21*'Drive Train'!$F$39</f>
        <v>6.82</v>
      </c>
      <c r="EK126" s="1">
        <f>IF(EH126&gt;='Drive Train'!$F$29,1,0)</f>
        <v>0</v>
      </c>
      <c r="EL126" s="57">
        <f t="shared" si="145"/>
        <v>103.33333333333333</v>
      </c>
      <c r="EM126" s="63">
        <f>EM125+'DEPRECATED - DT-Prelim Calcs'!$C$11</f>
        <v>488</v>
      </c>
      <c r="EN126" s="2">
        <f>EX126/'Drive Train'!$F$35</f>
        <v>0.55000000000000004</v>
      </c>
      <c r="EO126" s="46">
        <f>EV126*12*60/(PI() * 'Drive Train'!$F$15)/EN$2*EN126</f>
        <v>-317237.40430747392</v>
      </c>
      <c r="EP126" s="2">
        <f>('DEPRECATED - DT-Prelim Calcs'!$C$6*EN126-EO126)/('DEPRECATED - DT-Prelim Calcs'!$C$6*EN126)*'DEPRECATED - DT-Prelim Calcs'!$C$7*EN126</f>
        <v>144.76680288574337</v>
      </c>
      <c r="EQ126" s="57">
        <f>EP126/'DEPRECATED - DT-Prelim Calcs'!$C$7*('DEPRECATED - DT-Prelim Calcs'!$C$8-'DEPRECATED - DT-Prelim Calcs'!$C$9)+'DEPRECATED - DT-Prelim Calcs'!$C$9</f>
        <v>7709.5800042493256</v>
      </c>
      <c r="ER126" s="57">
        <f t="shared" si="112"/>
        <v>93</v>
      </c>
      <c r="ES126" s="2">
        <f t="shared" si="146"/>
        <v>0.86507304327942547</v>
      </c>
      <c r="ET126" s="57">
        <f>ES126*'DEPRECATED - DT-Prelim Calcs'!$C$21/EN$2/'DEPRECATED - DT-Prelim Calcs'!$C$19/'DEPRECATED - DT-Prelim Calcs'!$C$18*3.39*'DEPRECATED - DT-Prelim Calcs'!$C$20</f>
        <v>25.773080821789936</v>
      </c>
      <c r="EU126" s="46">
        <f t="shared" si="147"/>
        <v>0</v>
      </c>
      <c r="EV126" s="57">
        <f>ET125*'DEPRECATED - DT-Prelim Calcs'!$C$11+EV125</f>
        <v>-1224.3620378578071</v>
      </c>
      <c r="EW126" s="57">
        <f>EW125+0.5*ET126*'DEPRECATED - DT-Prelim Calcs'!$C$11^2+EV126*'DEPRECATED - DT-Prelim Calcs'!$C$11</f>
        <v>-290150.055956589</v>
      </c>
      <c r="EX126" s="57">
        <f>MIN('Drive Train'!$F$35-ER125*'DEPRECATED - DT-Prelim Calcs'!$C$21*'Drive Train'!$F$39,EX125+ER$2)</f>
        <v>6.82</v>
      </c>
      <c r="EY126" s="57">
        <f>'Drive Train'!$F$35-ER126*'DEPRECATED - DT-Prelim Calcs'!$C$21*'Drive Train'!$F$39</f>
        <v>6.82</v>
      </c>
      <c r="EZ126" s="1">
        <f>IF(EW126&gt;='Drive Train'!$F$29,1,0)</f>
        <v>0</v>
      </c>
      <c r="FA126" s="57">
        <f t="shared" si="148"/>
        <v>103.33333333333333</v>
      </c>
      <c r="FB126" s="63">
        <f>FB125+'DEPRECATED - DT-Prelim Calcs'!$C$11</f>
        <v>488</v>
      </c>
      <c r="FC126" s="2">
        <f>FM126/'Drive Train'!$F$35</f>
        <v>0.55000000000000004</v>
      </c>
      <c r="FD126" s="46">
        <f>FK126*12*60/(PI() * 'Drive Train'!$F$15)/FC$2*FC126</f>
        <v>-69713.315105595801</v>
      </c>
      <c r="FE126" s="2">
        <f>('DEPRECATED - DT-Prelim Calcs'!$C$6*FC126-FD126)/('DEPRECATED - DT-Prelim Calcs'!$C$6*FC126)*'DEPRECATED - DT-Prelim Calcs'!$C$7*FC126</f>
        <v>32.846905141554572</v>
      </c>
      <c r="FF126" s="57">
        <f>FE126/'DEPRECATED - DT-Prelim Calcs'!$C$7*('DEPRECATED - DT-Prelim Calcs'!$C$8-'DEPRECATED - DT-Prelim Calcs'!$C$9)+'DEPRECATED - DT-Prelim Calcs'!$C$9</f>
        <v>1751.3547425981128</v>
      </c>
      <c r="FG126" s="57">
        <f t="shared" si="113"/>
        <v>93</v>
      </c>
      <c r="FH126" s="2">
        <f t="shared" si="149"/>
        <v>0.78067567320338405</v>
      </c>
      <c r="FI126" s="57">
        <f>FH126*'DEPRECATED - DT-Prelim Calcs'!$C$21/FC$2/'DEPRECATED - DT-Prelim Calcs'!$C$19/'DEPRECATED - DT-Prelim Calcs'!$C$18*3.39*'DEPRECATED - DT-Prelim Calcs'!$C$20</f>
        <v>25.773080821789936</v>
      </c>
      <c r="FJ126" s="46">
        <f t="shared" si="150"/>
        <v>0</v>
      </c>
      <c r="FK126" s="57">
        <f>FI125*'DEPRECATED - DT-Prelim Calcs'!$C$11+FK125</f>
        <v>-242.80580775291583</v>
      </c>
      <c r="FL126" s="57">
        <f>FL125+0.5*FI126*'DEPRECATED - DT-Prelim Calcs'!$C$11^2+FK126*'DEPRECATED - DT-Prelim Calcs'!$C$11</f>
        <v>-395237.64098402043</v>
      </c>
      <c r="FM126" s="57">
        <f>MIN('Drive Train'!$F$35-FG125*'DEPRECATED - DT-Prelim Calcs'!$C$21*'Drive Train'!$F$39,FM125+FG$2)</f>
        <v>6.82</v>
      </c>
      <c r="FN126" s="57">
        <f>'Drive Train'!$F$35-FG126*'DEPRECATED - DT-Prelim Calcs'!$C$21*'Drive Train'!$F$39</f>
        <v>6.82</v>
      </c>
      <c r="FO126" s="1">
        <f>IF(FL126&gt;='Drive Train'!$F$29,1,0)</f>
        <v>0</v>
      </c>
      <c r="FP126" s="57">
        <f t="shared" si="151"/>
        <v>103.33333333333333</v>
      </c>
      <c r="FQ126" s="63">
        <f>FQ125+'DEPRECATED - DT-Prelim Calcs'!$C$11</f>
        <v>488</v>
      </c>
      <c r="FR126" s="2">
        <f>GB126/'Drive Train'!$F$35</f>
        <v>0.55000000000000004</v>
      </c>
      <c r="FS126" s="46">
        <f>FZ126*12*60/(PI() * 'Drive Train'!$F$15)/FR$2*FR126</f>
        <v>-360365.1325323449</v>
      </c>
      <c r="FT126" s="2">
        <f>('DEPRECATED - DT-Prelim Calcs'!$C$6*FR126-FS126)/('DEPRECATED - DT-Prelim Calcs'!$C$6*FR126)*'DEPRECATED - DT-Prelim Calcs'!$C$7*FR126</f>
        <v>164.26733290862123</v>
      </c>
      <c r="FU126" s="57">
        <f>FT126/'DEPRECATED - DT-Prelim Calcs'!$C$7*('DEPRECATED - DT-Prelim Calcs'!$C$8-'DEPRECATED - DT-Prelim Calcs'!$C$9)+'DEPRECATED - DT-Prelim Calcs'!$C$9</f>
        <v>8747.720254014981</v>
      </c>
      <c r="FV126" s="57">
        <f t="shared" si="114"/>
        <v>93</v>
      </c>
      <c r="FW126" s="2">
        <f t="shared" si="152"/>
        <v>0.7112822800297498</v>
      </c>
      <c r="FX126" s="57">
        <f>FW126*'DEPRECATED - DT-Prelim Calcs'!$C$21/FR$2/'DEPRECATED - DT-Prelim Calcs'!$C$19/'DEPRECATED - DT-Prelim Calcs'!$C$18*3.39*'DEPRECATED - DT-Prelim Calcs'!$C$20</f>
        <v>25.773080821789936</v>
      </c>
      <c r="FY126" s="46">
        <f t="shared" si="153"/>
        <v>0</v>
      </c>
      <c r="FZ126" s="57">
        <f>FX125*'DEPRECATED - DT-Prelim Calcs'!$C$11+FZ125</f>
        <v>-1143.5560131045722</v>
      </c>
      <c r="GA126" s="57">
        <f>GA125+0.5*FX126*'DEPRECATED - DT-Prelim Calcs'!$C$11^2+FZ126*'DEPRECATED - DT-Prelim Calcs'!$C$11</f>
        <v>-448003.55259523762</v>
      </c>
      <c r="GB126" s="57">
        <f>MIN('Drive Train'!$F$35-FV125*'DEPRECATED - DT-Prelim Calcs'!$C$21*'Drive Train'!$F$39,GB125+FV$2)</f>
        <v>6.82</v>
      </c>
      <c r="GC126" s="57">
        <f>'Drive Train'!$F$35-FV126*'DEPRECATED - DT-Prelim Calcs'!$C$21*'Drive Train'!$F$39</f>
        <v>6.82</v>
      </c>
      <c r="GD126" s="1">
        <f>IF(GA126&gt;='Drive Train'!$F$29,1,0)</f>
        <v>0</v>
      </c>
      <c r="GE126" s="57">
        <f t="shared" si="154"/>
        <v>103.33333333333333</v>
      </c>
      <c r="GF126" s="63">
        <f>GF125+'DEPRECATED - DT-Prelim Calcs'!$C$11</f>
        <v>488</v>
      </c>
      <c r="GG126" s="2">
        <f>GQ126/'Drive Train'!$F$35</f>
        <v>0.85483870967741948</v>
      </c>
      <c r="GH126" s="46">
        <f>GO126*12*60/(PI() * 'Drive Train'!$F$15)/GG$2*GG126</f>
        <v>-52780.021065916342</v>
      </c>
      <c r="GI126" s="2">
        <f>('DEPRECATED - DT-Prelim Calcs'!$C$6*GG126-GH126)/('DEPRECATED - DT-Prelim Calcs'!$C$6*GG126)*'DEPRECATED - DT-Prelim Calcs'!$C$7*GG126</f>
        <v>25.925048864217214</v>
      </c>
      <c r="GJ126" s="57">
        <f>GI126/'DEPRECATED - DT-Prelim Calcs'!$C$7*('DEPRECATED - DT-Prelim Calcs'!$C$8-'DEPRECATED - DT-Prelim Calcs'!$C$9)+'DEPRECATED - DT-Prelim Calcs'!$C$9</f>
        <v>1382.8592403647588</v>
      </c>
      <c r="GK126" s="57">
        <f t="shared" si="155"/>
        <v>29.999999999999982</v>
      </c>
      <c r="GL126" s="2">
        <f t="shared" si="156"/>
        <v>0.99579519204165001</v>
      </c>
      <c r="GM126" s="57">
        <f>GL126*'DEPRECATED - DT-Prelim Calcs'!$C$21/GG$2/'DEPRECATED - DT-Prelim Calcs'!$C$19/'DEPRECATED - DT-Prelim Calcs'!$C$18*3.39*'DEPRECATED - DT-Prelim Calcs'!$C$20</f>
        <v>25.773080821789936</v>
      </c>
      <c r="GN126" s="46">
        <f t="shared" si="157"/>
        <v>0</v>
      </c>
      <c r="GO126" s="57">
        <f>GM125*'DEPRECATED - DT-Prelim Calcs'!$C$11+GO125</f>
        <v>-150.86579386510863</v>
      </c>
      <c r="GP126" s="57">
        <f>GP125+0.5*GM126*'DEPRECATED - DT-Prelim Calcs'!$C$11^2+GO126*'DEPRECATED - DT-Prelim Calcs'!$C$11</f>
        <v>-209869.27319312366</v>
      </c>
      <c r="GQ126" s="57">
        <f>MIN('Drive Train'!$F$35-GK125*'DEPRECATED - DT-Prelim Calcs'!$C$21*'Drive Train'!$F$39,GQ125+GK$2)</f>
        <v>10.600000000000001</v>
      </c>
      <c r="GR126" s="57">
        <f>'Drive Train'!$F$35-GK126*'DEPRECATED - DT-Prelim Calcs'!$C$21*'Drive Train'!$F$39</f>
        <v>10.600000000000001</v>
      </c>
      <c r="GS126" s="1">
        <f>IF(GP126&gt;='Drive Train'!$F$29,1,0)</f>
        <v>0</v>
      </c>
      <c r="GT126" s="57">
        <f t="shared" si="158"/>
        <v>33.333333333333314</v>
      </c>
      <c r="GU126" s="63">
        <f>GU125+'DEPRECATED - DT-Prelim Calcs'!$C$11</f>
        <v>488</v>
      </c>
      <c r="GV126" s="2">
        <f>HF126/'Drive Train'!$F$35</f>
        <v>0.83870967741935498</v>
      </c>
      <c r="GW126" s="46">
        <f>HD126*12*60/(PI() * 'Drive Train'!$F$15)/GV$2*GV126</f>
        <v>-258084.03914650643</v>
      </c>
      <c r="GX126" s="2">
        <f>('DEPRECATED - DT-Prelim Calcs'!$C$6*GV126-GW126)/('DEPRECATED - DT-Prelim Calcs'!$C$6*GV126)*'DEPRECATED - DT-Prelim Calcs'!$C$7*GV126</f>
        <v>118.7159496740029</v>
      </c>
      <c r="GY126" s="57">
        <f>GX126/'DEPRECATED - DT-Prelim Calcs'!$C$7*('DEPRECATED - DT-Prelim Calcs'!$C$8-'DEPRECATED - DT-Prelim Calcs'!$C$9)+'DEPRECATED - DT-Prelim Calcs'!$C$9</f>
        <v>6322.7233789106112</v>
      </c>
      <c r="GZ126" s="57">
        <f t="shared" si="115"/>
        <v>33.333333333333314</v>
      </c>
      <c r="HA126" s="2">
        <f t="shared" si="159"/>
        <v>0.99579519204165001</v>
      </c>
      <c r="HB126" s="57">
        <f>HA126*'DEPRECATED - DT-Prelim Calcs'!$C$21/GV$2/'DEPRECATED - DT-Prelim Calcs'!$C$19/'DEPRECATED - DT-Prelim Calcs'!$C$18*3.39*'DEPRECATED - DT-Prelim Calcs'!$C$20</f>
        <v>25.773080821789936</v>
      </c>
      <c r="HC126" s="46">
        <f t="shared" si="160"/>
        <v>0</v>
      </c>
      <c r="HD126" s="57">
        <f>HB125*'DEPRECATED - DT-Prelim Calcs'!$C$11+HD125</f>
        <v>-751.89101684591276</v>
      </c>
      <c r="HE126" s="57">
        <f>HE125+0.5*HB126*'DEPRECATED - DT-Prelim Calcs'!$C$11^2+HD126*'DEPRECATED - DT-Prelim Calcs'!$C$11</f>
        <v>-221336.1372510058</v>
      </c>
      <c r="HF126" s="57">
        <f>MIN('Drive Train'!$F$35-GZ125*'DEPRECATED - DT-Prelim Calcs'!$C$21*'Drive Train'!$F$39,HF125+GZ$2)</f>
        <v>10.400000000000002</v>
      </c>
      <c r="HG126" s="57">
        <f>'Drive Train'!$F$35-GZ126*'DEPRECATED - DT-Prelim Calcs'!$C$21*'Drive Train'!$F$39</f>
        <v>10.400000000000002</v>
      </c>
      <c r="HH126" s="1">
        <f>IF(HE126&gt;='Drive Train'!$F$29,1,0)</f>
        <v>0</v>
      </c>
      <c r="HI126" s="57">
        <f t="shared" si="161"/>
        <v>37.037037037037017</v>
      </c>
      <c r="HJ126" s="63">
        <f>HJ125+'DEPRECATED - DT-Prelim Calcs'!$C$11</f>
        <v>488</v>
      </c>
      <c r="HK126" s="2">
        <f>HU126/'Drive Train'!$F$35</f>
        <v>0.82258064516129037</v>
      </c>
      <c r="HL126" s="46">
        <f>HS126*12*60/(PI() * 'Drive Train'!$F$15)/HK$2*HK126</f>
        <v>29007.956533753364</v>
      </c>
      <c r="HM126" s="2">
        <f>('DEPRECATED - DT-Prelim Calcs'!$C$6*HK126-HL126)/('DEPRECATED - DT-Prelim Calcs'!$C$6*HK126)*'DEPRECATED - DT-Prelim Calcs'!$C$7*HK126</f>
        <v>-11.133748608828384</v>
      </c>
      <c r="HN126" s="57">
        <f>HM126/'DEPRECATED - DT-Prelim Calcs'!$C$7*('DEPRECATED - DT-Prelim Calcs'!$C$8-'DEPRECATED - DT-Prelim Calcs'!$C$9)+'DEPRECATED - DT-Prelim Calcs'!$C$9</f>
        <v>-590.02196950733673</v>
      </c>
      <c r="HO126" s="57">
        <f t="shared" si="116"/>
        <v>-590.02196950733673</v>
      </c>
      <c r="HP126" s="2">
        <f t="shared" si="162"/>
        <v>-13.715552607301923</v>
      </c>
      <c r="HQ126" s="57">
        <f>HP126*'DEPRECATED - DT-Prelim Calcs'!$C$21/HK$2/'DEPRECATED - DT-Prelim Calcs'!$C$19/'DEPRECATED - DT-Prelim Calcs'!$C$18*3.39*'DEPRECATED - DT-Prelim Calcs'!$C$20</f>
        <v>-354.98468830598551</v>
      </c>
      <c r="HR126" s="46">
        <f t="shared" si="163"/>
        <v>1</v>
      </c>
      <c r="HS126" s="57">
        <f>HQ125*'DEPRECATED - DT-Prelim Calcs'!$C$11+HS125</f>
        <v>86.167611075528882</v>
      </c>
      <c r="HT126" s="57">
        <f>HT125+0.5*HQ126*'DEPRECATED - DT-Prelim Calcs'!$C$11^2+HS126*'DEPRECATED - DT-Prelim Calcs'!$C$11</f>
        <v>-206261.2522881139</v>
      </c>
      <c r="HU126" s="57">
        <f>MIN('Drive Train'!$F$35-HO125*'DEPRECATED - DT-Prelim Calcs'!$C$21*'Drive Train'!$F$39,HU125+HO$2)</f>
        <v>10.200000000000001</v>
      </c>
      <c r="HV126" s="57">
        <f>'Drive Train'!$F$35-HO126*'DEPRECATED - DT-Prelim Calcs'!$C$21*'Drive Train'!$F$39</f>
        <v>47.801318170440204</v>
      </c>
      <c r="HW126" s="1">
        <f>IF(HT126&gt;='Drive Train'!$F$29,1,0)</f>
        <v>0</v>
      </c>
      <c r="HX126" s="57">
        <f t="shared" si="164"/>
        <v>-655.57996611926308</v>
      </c>
      <c r="HY126" s="63">
        <f>HY125+'DEPRECATED - DT-Prelim Calcs'!$C$11</f>
        <v>488</v>
      </c>
      <c r="HZ126" s="2">
        <f>IJ126/'Drive Train'!$F$35</f>
        <v>0.80645161290322598</v>
      </c>
      <c r="IA126" s="46">
        <f>IH126*12*60/(PI() * 'Drive Train'!$F$15)/HZ$2*HZ126</f>
        <v>-52485.13435821356</v>
      </c>
      <c r="IB126" s="2">
        <f>('DEPRECATED - DT-Prelim Calcs'!$C$6*HZ126-IA126)/('DEPRECATED - DT-Prelim Calcs'!$C$6*HZ126)*'DEPRECATED - DT-Prelim Calcs'!$C$7*HZ126</f>
        <v>25.675100695407227</v>
      </c>
      <c r="IC126" s="57">
        <f>IB126/'DEPRECATED - DT-Prelim Calcs'!$C$7*('DEPRECATED - DT-Prelim Calcs'!$C$8-'DEPRECATED - DT-Prelim Calcs'!$C$9)+'DEPRECATED - DT-Prelim Calcs'!$C$9</f>
        <v>1369.5528710459535</v>
      </c>
      <c r="ID126" s="57">
        <f t="shared" si="117"/>
        <v>39.999999999999986</v>
      </c>
      <c r="IE126" s="2">
        <f t="shared" si="165"/>
        <v>0.99579519204165001</v>
      </c>
      <c r="IF126" s="57">
        <f>IE126*'DEPRECATED - DT-Prelim Calcs'!$C$21/HZ$2/'DEPRECATED - DT-Prelim Calcs'!$C$19/'DEPRECATED - DT-Prelim Calcs'!$C$18*3.39*'DEPRECATED - DT-Prelim Calcs'!$C$20</f>
        <v>25.773080821789936</v>
      </c>
      <c r="IG126" s="46">
        <f t="shared" si="166"/>
        <v>0</v>
      </c>
      <c r="IH126" s="57">
        <f>IF125*'DEPRECATED - DT-Prelim Calcs'!$C$11+IH125</f>
        <v>-159.0242667438614</v>
      </c>
      <c r="II126" s="57">
        <f>II125+0.5*IF126*'DEPRECATED - DT-Prelim Calcs'!$C$11^2+IH126*'DEPRECATED - DT-Prelim Calcs'!$C$11</f>
        <v>-207512.57946028051</v>
      </c>
      <c r="IJ126" s="57">
        <f>MIN('Drive Train'!$F$35-ID125*'DEPRECATED - DT-Prelim Calcs'!$C$21*'Drive Train'!$F$39,IJ125+ID$2)</f>
        <v>10.000000000000002</v>
      </c>
      <c r="IK126" s="57">
        <f>'Drive Train'!$F$35-ID126*'DEPRECATED - DT-Prelim Calcs'!$C$21*'Drive Train'!$F$39</f>
        <v>10.000000000000002</v>
      </c>
      <c r="IL126" s="1">
        <f>IF(II126&gt;='Drive Train'!$F$29,1,0)</f>
        <v>0</v>
      </c>
      <c r="IM126" s="57">
        <f t="shared" si="167"/>
        <v>44.444444444444429</v>
      </c>
      <c r="IN126" s="63">
        <f>IN125+'DEPRECATED - DT-Prelim Calcs'!$C$11</f>
        <v>488</v>
      </c>
      <c r="IO126" s="2">
        <f>IY126/'Drive Train'!$F$35</f>
        <v>0.79032258064516137</v>
      </c>
      <c r="IP126" s="46">
        <f>IW126*12*60/(PI() * 'Drive Train'!$F$15)/IO$2*IO126</f>
        <v>-136804.04731394764</v>
      </c>
      <c r="IQ126" s="2">
        <f>('DEPRECATED - DT-Prelim Calcs'!$C$6*IO126-IP126)/('DEPRECATED - DT-Prelim Calcs'!$C$6*IO126)*'DEPRECATED - DT-Prelim Calcs'!$C$7*IO126</f>
        <v>63.761666917781447</v>
      </c>
      <c r="IR126" s="57">
        <f>IQ126/'DEPRECATED - DT-Prelim Calcs'!$C$7*('DEPRECATED - DT-Prelim Calcs'!$C$8-'DEPRECATED - DT-Prelim Calcs'!$C$9)+'DEPRECATED - DT-Prelim Calcs'!$C$9</f>
        <v>3397.1489068677843</v>
      </c>
      <c r="IS126" s="57">
        <f t="shared" si="118"/>
        <v>43.333333333333321</v>
      </c>
      <c r="IT126" s="2">
        <f t="shared" si="168"/>
        <v>0.99579519204165001</v>
      </c>
      <c r="IU126" s="57">
        <f>IT126*'DEPRECATED - DT-Prelim Calcs'!$C$21/IO$2/'DEPRECATED - DT-Prelim Calcs'!$C$19/'DEPRECATED - DT-Prelim Calcs'!$C$18*3.39*'DEPRECATED - DT-Prelim Calcs'!$C$20</f>
        <v>25.773080821789936</v>
      </c>
      <c r="IV126" s="46">
        <f t="shared" si="169"/>
        <v>0</v>
      </c>
      <c r="IW126" s="57">
        <f>IU125*'DEPRECATED - DT-Prelim Calcs'!$C$11+IW125</f>
        <v>-422.96064414946977</v>
      </c>
      <c r="IX126" s="57">
        <f>IX125+0.5*IU126*'DEPRECATED - DT-Prelim Calcs'!$C$11^2+IW126*'DEPRECATED - DT-Prelim Calcs'!$C$11</f>
        <v>-227263.05183225794</v>
      </c>
      <c r="IY126" s="57">
        <f>MIN('Drive Train'!$F$35-IS125*'DEPRECATED - DT-Prelim Calcs'!$C$21*'Drive Train'!$F$39,IY125+IS$2)</f>
        <v>9.8000000000000007</v>
      </c>
      <c r="IZ126" s="57">
        <f>'Drive Train'!$F$35-IS126*'DEPRECATED - DT-Prelim Calcs'!$C$21*'Drive Train'!$F$39</f>
        <v>9.8000000000000007</v>
      </c>
      <c r="JA126" s="1">
        <f>IF(IX126&gt;='Drive Train'!$F$29,1,0)</f>
        <v>0</v>
      </c>
      <c r="JB126" s="57">
        <f t="shared" si="170"/>
        <v>48.148148148148138</v>
      </c>
      <c r="JC126" s="63">
        <f>JC125+'DEPRECATED - DT-Prelim Calcs'!$C$11</f>
        <v>488</v>
      </c>
      <c r="JD126" s="2">
        <f>JN126/'Drive Train'!$F$35</f>
        <v>0.77419354838709686</v>
      </c>
      <c r="JE126" s="46">
        <f>JL126*12*60/(PI() * 'Drive Train'!$F$15)/JD$2*JD126</f>
        <v>10088.480488085141</v>
      </c>
      <c r="JF126" s="2">
        <f>('DEPRECATED - DT-Prelim Calcs'!$C$6*JD126-JE126)/('DEPRECATED - DT-Prelim Calcs'!$C$6*JD126)*'DEPRECATED - DT-Prelim Calcs'!$C$7*JD126</f>
        <v>-2.6957766583843181</v>
      </c>
      <c r="JG126" s="57">
        <f>JF126/'DEPRECATED - DT-Prelim Calcs'!$C$7*('DEPRECATED - DT-Prelim Calcs'!$C$8-'DEPRECATED - DT-Prelim Calcs'!$C$9)+'DEPRECATED - DT-Prelim Calcs'!$C$9</f>
        <v>-140.8137532243602</v>
      </c>
      <c r="JH126" s="57">
        <f t="shared" si="119"/>
        <v>-140.8137532243602</v>
      </c>
      <c r="JI126" s="2">
        <f t="shared" si="171"/>
        <v>-3.6498040192697752</v>
      </c>
      <c r="JJ126" s="57">
        <f>JI126*'DEPRECATED - DT-Prelim Calcs'!$C$21/JD$2/'DEPRECATED - DT-Prelim Calcs'!$C$19/'DEPRECATED - DT-Prelim Calcs'!$C$18*3.39*'DEPRECATED - DT-Prelim Calcs'!$C$20</f>
        <v>-94.463896516181649</v>
      </c>
      <c r="JK126" s="46">
        <f t="shared" si="172"/>
        <v>1</v>
      </c>
      <c r="JL126" s="57">
        <f>JJ125*'DEPRECATED - DT-Prelim Calcs'!$C$11+JL125</f>
        <v>31.840627188119157</v>
      </c>
      <c r="JM126" s="57">
        <f>JM125+0.5*JJ126*'DEPRECATED - DT-Prelim Calcs'!$C$11^2+JL126*'DEPRECATED - DT-Prelim Calcs'!$C$11</f>
        <v>-247743.69461106506</v>
      </c>
      <c r="JN126" s="57">
        <f>MIN('Drive Train'!$F$35-JH125*'DEPRECATED - DT-Prelim Calcs'!$C$21*'Drive Train'!$F$39,JN125+JH$2)</f>
        <v>9.6000000000000014</v>
      </c>
      <c r="JO126" s="57">
        <f>'Drive Train'!$F$35-JH126*'DEPRECATED - DT-Prelim Calcs'!$C$21*'Drive Train'!$F$39</f>
        <v>20.848825193461614</v>
      </c>
      <c r="JP126" s="1">
        <f>IF(JM126&gt;='Drive Train'!$F$29,1,0)</f>
        <v>0</v>
      </c>
      <c r="JQ126" s="57">
        <f>MIN(JG126,'DEPRECATED - DT-Prelim Calcs'!$C$10)*'DEPRECATED - DT-Prelim Calcs'!$C$11*1000/60/60</f>
        <v>-156.45972580484468</v>
      </c>
      <c r="JR126" s="63">
        <f>JR125+'DEPRECATED - DT-Prelim Calcs'!$C$11</f>
        <v>488</v>
      </c>
      <c r="JS126" s="2">
        <f>KC126/'Drive Train'!$F$35</f>
        <v>0.75806451612903225</v>
      </c>
      <c r="JT126" s="46">
        <f>KA126*12*60/(PI() * 'Drive Train'!$F$15)/JS$2*JS126</f>
        <v>-113186.3993293097</v>
      </c>
      <c r="JU126" s="2">
        <f>('DEPRECATED - DT-Prelim Calcs'!$C$6*JS126-JT126)/('DEPRECATED - DT-Prelim Calcs'!$C$6*JS126)*'DEPRECATED - DT-Prelim Calcs'!$C$7*JS126</f>
        <v>53.005025987367475</v>
      </c>
      <c r="JV126" s="57">
        <f>JU126/'DEPRECATED - DT-Prelim Calcs'!$C$7*('DEPRECATED - DT-Prelim Calcs'!$C$8-'DEPRECATED - DT-Prelim Calcs'!$C$9)+'DEPRECATED - DT-Prelim Calcs'!$C$9</f>
        <v>2824.5028357590236</v>
      </c>
      <c r="JW126" s="57">
        <f t="shared" si="120"/>
        <v>49.999999999999993</v>
      </c>
      <c r="JX126" s="2">
        <f t="shared" si="173"/>
        <v>0.99579519204165001</v>
      </c>
      <c r="JY126" s="57">
        <f>JX126*'DEPRECATED - DT-Prelim Calcs'!$C$21/JS$2/'DEPRECATED - DT-Prelim Calcs'!$C$19/'DEPRECATED - DT-Prelim Calcs'!$C$18*3.39*'DEPRECATED - DT-Prelim Calcs'!$C$20</f>
        <v>25.773080821789936</v>
      </c>
      <c r="JZ126" s="46">
        <f t="shared" si="174"/>
        <v>0</v>
      </c>
      <c r="KA126" s="57">
        <f>JY125*'DEPRECATED - DT-Prelim Calcs'!$C$11+KA125</f>
        <v>-364.83246645094607</v>
      </c>
      <c r="KB126" s="57">
        <f>KB125+0.5*JY126*'DEPRECATED - DT-Prelim Calcs'!$C$11^2+KA126*'DEPRECATED - DT-Prelim Calcs'!$C$11</f>
        <v>-252057.08577736176</v>
      </c>
      <c r="KC126" s="57">
        <f>MIN('Drive Train'!$F$35-JW125*'DEPRECATED - DT-Prelim Calcs'!$C$21*'Drive Train'!$F$39,KC125+JW$2)</f>
        <v>9.4</v>
      </c>
      <c r="KD126" s="57">
        <f>'Drive Train'!$F$35-JW126*'DEPRECATED - DT-Prelim Calcs'!$C$21*'Drive Train'!$F$39</f>
        <v>9.4</v>
      </c>
      <c r="KE126" s="1">
        <f>IF(KB126&gt;='Drive Train'!$F$29,1,0)</f>
        <v>0</v>
      </c>
      <c r="KF126" s="57">
        <f>MIN(JV126,'DEPRECATED - DT-Prelim Calcs'!$C$10)*'DEPRECATED - DT-Prelim Calcs'!$C$11*1000/60/60</f>
        <v>103.33333333333333</v>
      </c>
      <c r="KG126" s="63">
        <f>KG125+'DEPRECATED - DT-Prelim Calcs'!$C$11</f>
        <v>488</v>
      </c>
      <c r="KH126" s="2">
        <f>KR126/'Drive Train'!$F$35</f>
        <v>0.74193548387096786</v>
      </c>
      <c r="KI126" s="46">
        <f>KP126*12*60/(PI() * 'Drive Train'!$F$15)/KH$2*KH126</f>
        <v>-237805.88024841386</v>
      </c>
      <c r="KJ126" s="2">
        <f>('DEPRECATED - DT-Prelim Calcs'!$C$6*KH126-KI126)/('DEPRECATED - DT-Prelim Calcs'!$C$6*KH126)*'DEPRECATED - DT-Prelim Calcs'!$C$7*KH126</f>
        <v>109.31380023820738</v>
      </c>
      <c r="KK126" s="57">
        <f>KJ126/'DEPRECATED - DT-Prelim Calcs'!$C$7*('DEPRECATED - DT-Prelim Calcs'!$C$8-'DEPRECATED - DT-Prelim Calcs'!$C$9)+'DEPRECATED - DT-Prelim Calcs'!$C$9</f>
        <v>5822.1857139261447</v>
      </c>
      <c r="KL126" s="57">
        <f t="shared" si="121"/>
        <v>53.333333333333329</v>
      </c>
      <c r="KM126" s="2">
        <f t="shared" si="175"/>
        <v>0.99579519204165001</v>
      </c>
      <c r="KN126" s="57">
        <f>KM126*'DEPRECATED - DT-Prelim Calcs'!$C$21/KH$2/'DEPRECATED - DT-Prelim Calcs'!$C$19/'DEPRECATED - DT-Prelim Calcs'!$C$18*3.39*'DEPRECATED - DT-Prelim Calcs'!$C$20</f>
        <v>25.773080821789936</v>
      </c>
      <c r="KO126" s="46">
        <f t="shared" si="176"/>
        <v>0</v>
      </c>
      <c r="KP126" s="57">
        <f>KN125*'DEPRECATED - DT-Prelim Calcs'!$C$11+KP125</f>
        <v>-783.1804723770291</v>
      </c>
      <c r="KQ126" s="57">
        <f>KQ125+0.5*KN126*'DEPRECATED - DT-Prelim Calcs'!$C$11^2+KP126*'DEPRECATED - DT-Prelim Calcs'!$C$11</f>
        <v>-250890.18656782134</v>
      </c>
      <c r="KR126" s="57">
        <f>MIN('Drive Train'!$F$35-KL125*'DEPRECATED - DT-Prelim Calcs'!$C$21*'Drive Train'!$F$39,KR125+KL$2)</f>
        <v>9.2000000000000011</v>
      </c>
      <c r="KS126" s="57">
        <f>'Drive Train'!$F$35-KL126*'DEPRECATED - DT-Prelim Calcs'!$C$21*'Drive Train'!$F$39</f>
        <v>9.2000000000000011</v>
      </c>
      <c r="KT126" s="1">
        <f>IF(KQ126&gt;='Drive Train'!$F$29,1,0)</f>
        <v>0</v>
      </c>
      <c r="KU126" s="57">
        <f>MIN(KK126,'DEPRECATED - DT-Prelim Calcs'!$C$10)*'DEPRECATED - DT-Prelim Calcs'!$C$11*1000/60/60</f>
        <v>103.33333333333333</v>
      </c>
      <c r="KV126" s="63">
        <f>KV125+'DEPRECATED - DT-Prelim Calcs'!$C$11</f>
        <v>488</v>
      </c>
      <c r="KW126" s="2">
        <f>LG126/'Drive Train'!$F$35</f>
        <v>0.72580645161290325</v>
      </c>
      <c r="KX126" s="46">
        <f>LE126*12*60/(PI() * 'Drive Train'!$F$15)/KW$2*KW126</f>
        <v>30078.465636544486</v>
      </c>
      <c r="KY126" s="2">
        <f>('DEPRECATED - DT-Prelim Calcs'!$C$6*KW126-KX126)/('DEPRECATED - DT-Prelim Calcs'!$C$6*KW126)*'DEPRECATED - DT-Prelim Calcs'!$C$7*KW126</f>
        <v>-11.851013240369419</v>
      </c>
      <c r="KZ126" s="57">
        <f>KY126/'DEPRECATED - DT-Prelim Calcs'!$C$7*('DEPRECATED - DT-Prelim Calcs'!$C$8-'DEPRECATED - DT-Prelim Calcs'!$C$9)+'DEPRECATED - DT-Prelim Calcs'!$C$9</f>
        <v>-628.20663848107733</v>
      </c>
      <c r="LA126" s="57">
        <f t="shared" si="122"/>
        <v>-628.20663848107733</v>
      </c>
      <c r="LB126" s="2">
        <f t="shared" si="177"/>
        <v>-14.885040466396921</v>
      </c>
      <c r="LC126" s="57">
        <f>LB126*'DEPRECATED - DT-Prelim Calcs'!$C$21/KW$2/'DEPRECATED - DT-Prelim Calcs'!$C$19/'DEPRECATED - DT-Prelim Calcs'!$C$18*3.39*'DEPRECATED - DT-Prelim Calcs'!$C$20</f>
        <v>-385.25326697903535</v>
      </c>
      <c r="LD126" s="46">
        <f t="shared" si="178"/>
        <v>1</v>
      </c>
      <c r="LE126" s="57">
        <f>LC125*'DEPRECATED - DT-Prelim Calcs'!$C$11+LE125</f>
        <v>101.26054423940542</v>
      </c>
      <c r="LF126" s="57">
        <f>LF125+0.5*LC126*'DEPRECATED - DT-Prelim Calcs'!$C$11^2+LE126*'DEPRECATED - DT-Prelim Calcs'!$C$11</f>
        <v>-247685.76387451633</v>
      </c>
      <c r="LG126" s="57">
        <f>MIN('Drive Train'!$F$35-LA125*'DEPRECATED - DT-Prelim Calcs'!$C$21*'Drive Train'!$F$39,LG125+LA$2)</f>
        <v>9</v>
      </c>
      <c r="LH126" s="57">
        <f>'Drive Train'!$F$35-LA126*'DEPRECATED - DT-Prelim Calcs'!$C$21*'Drive Train'!$F$39</f>
        <v>50.092398308864638</v>
      </c>
      <c r="LI126" s="1">
        <f>IF(LF126&gt;='Drive Train'!$F$29,1,0)</f>
        <v>0</v>
      </c>
      <c r="LJ126" s="57">
        <f>MIN(KZ126,'DEPRECATED - DT-Prelim Calcs'!$C$10)*'DEPRECATED - DT-Prelim Calcs'!$C$11*1000/60/60</f>
        <v>-698.00737609008604</v>
      </c>
      <c r="LK126" s="63">
        <f>LK125+'DEPRECATED - DT-Prelim Calcs'!$C$11</f>
        <v>488</v>
      </c>
      <c r="LL126" s="2">
        <f>LV126/'Drive Train'!$F$35</f>
        <v>0.70967741935483875</v>
      </c>
      <c r="LM126" s="46">
        <f>LT126*12*60/(PI() * 'Drive Train'!$F$15)/LL$2*LL126</f>
        <v>-158567.09490401088</v>
      </c>
      <c r="LN126" s="2">
        <f>('DEPRECATED - DT-Prelim Calcs'!$C$6*LL126-LM126)/('DEPRECATED - DT-Prelim Calcs'!$C$6*LL126)*'DEPRECATED - DT-Prelim Calcs'!$C$7*LL126</f>
        <v>73.407639413415581</v>
      </c>
      <c r="LO126" s="57">
        <f>LN126/'DEPRECATED - DT-Prelim Calcs'!$C$7*('DEPRECATED - DT-Prelim Calcs'!$C$8-'DEPRECATED - DT-Prelim Calcs'!$C$9)+'DEPRECATED - DT-Prelim Calcs'!$C$9</f>
        <v>3910.6668617183482</v>
      </c>
      <c r="LP126" s="57">
        <f t="shared" si="123"/>
        <v>60</v>
      </c>
      <c r="LQ126" s="2">
        <f t="shared" si="179"/>
        <v>0.99579519204165001</v>
      </c>
      <c r="LR126" s="57">
        <f>LQ126*'DEPRECATED - DT-Prelim Calcs'!$C$21/LL$2/'DEPRECATED - DT-Prelim Calcs'!$C$19/'DEPRECATED - DT-Prelim Calcs'!$C$18*3.39*'DEPRECATED - DT-Prelim Calcs'!$C$20</f>
        <v>25.773080821789936</v>
      </c>
      <c r="LS126" s="46">
        <f t="shared" si="180"/>
        <v>0</v>
      </c>
      <c r="LT126" s="57">
        <f>LR125*'DEPRECATED - DT-Prelim Calcs'!$C$11+LT125</f>
        <v>-545.9558022120151</v>
      </c>
      <c r="LU126" s="57">
        <f>LU125+0.5*LR126*'DEPRECATED - DT-Prelim Calcs'!$C$11^2+LT126*'DEPRECATED - DT-Prelim Calcs'!$C$11</f>
        <v>-241057.23758827182</v>
      </c>
      <c r="LV126" s="57">
        <f>MIN('Drive Train'!$F$35-LP125*'DEPRECATED - DT-Prelim Calcs'!$C$21*'Drive Train'!$F$39,LV125+LP$2)</f>
        <v>8.8000000000000007</v>
      </c>
      <c r="LW126" s="57">
        <f>'Drive Train'!$F$35-LP126*'DEPRECATED - DT-Prelim Calcs'!$C$21*'Drive Train'!$F$39</f>
        <v>8.8000000000000007</v>
      </c>
      <c r="LX126" s="1">
        <f>IF(LU126&gt;='Drive Train'!$F$29,1,0)</f>
        <v>0</v>
      </c>
      <c r="LY126" s="57">
        <f>MIN(LO126,'DEPRECATED - DT-Prelim Calcs'!$C$10)*'DEPRECATED - DT-Prelim Calcs'!$C$11*1000/60/60</f>
        <v>103.33333333333333</v>
      </c>
      <c r="LZ126" s="63">
        <f>LZ125+'DEPRECATED - DT-Prelim Calcs'!$C$11</f>
        <v>488</v>
      </c>
    </row>
    <row r="127" spans="18:338" x14ac:dyDescent="0.2">
      <c r="R127" s="63">
        <f>R126+'DEPRECATED - DT-Prelim Calcs'!$C$11</f>
        <v>492</v>
      </c>
      <c r="S127" s="2">
        <f>AG127/'Drive Train'!$F$35</f>
        <v>0</v>
      </c>
      <c r="T127" s="46">
        <f>AE127*12*60/(PI() * 'Drive Train'!$F$15)/S$2*ABS(S127)</f>
        <v>0</v>
      </c>
      <c r="U127" s="2">
        <f>IF(OR(AD126=1,AND($C$32=Motors!$C$32,'DEPRECATED - DT-Prelim Calcs'!AI126=1)),0,IF(AG127=0,-(V126+$C$9)/($C$8-$C$9)*$C$7,($C$6*S127-T127)/($C$6*S127)*$C$7*S127))</f>
        <v>0</v>
      </c>
      <c r="V127" s="57">
        <f>IF(AND(AD126=1,AI126=1),0,ABS(U127/$C$7*($C$8-$C$9)+$C$9) *'Drive Train'!$AA$49 + V126*(1-'Drive Train'!$AA$49))</f>
        <v>0</v>
      </c>
      <c r="W127" s="57">
        <f t="shared" si="183"/>
        <v>0</v>
      </c>
      <c r="X127" s="2">
        <f>MAX(MIN(IF(AND(AI126=1,AG127&lt;0),-1,1)*(W127-$C$9)/($C$8-$C$9)*$C$7-$C$29*AE127/T$2 -  AI126*$C$29/2,X$2),MAX(X$4:X126)*-1)</f>
        <v>-0.2458281045106315</v>
      </c>
      <c r="Y127" s="57">
        <f t="shared" si="97"/>
        <v>0</v>
      </c>
      <c r="Z127" s="57">
        <f t="shared" si="98"/>
        <v>0</v>
      </c>
      <c r="AA127" s="57">
        <f t="shared" si="99"/>
        <v>0</v>
      </c>
      <c r="AB127" s="57" t="e">
        <f t="shared" si="100"/>
        <v>#N/A</v>
      </c>
      <c r="AC127" s="46">
        <f t="shared" si="124"/>
        <v>1</v>
      </c>
      <c r="AD127" s="1">
        <f t="shared" si="101"/>
        <v>1</v>
      </c>
      <c r="AE127" s="57">
        <f t="shared" si="102"/>
        <v>0</v>
      </c>
      <c r="AF127" s="57" t="e">
        <f t="shared" si="103"/>
        <v>#N/A</v>
      </c>
      <c r="AG127" s="57">
        <f>IF(AI126=0,MIN('Drive Train'!$F$35-W126*$C$21*'Drive Train'!$F$39,AG126+W$2)-$C$3,IF(AE126-1&lt;=0,0,IF($C$32=Motors!$C$30,MAX(ABS('Drive Train'!$F$35-W126*$C$21*'Drive Train'!$F$39)*-1,AG126-W$2),MAX(0,ABS('Drive Train'!$F$35-W126*$C$21*'Drive Train'!$F$39)*-1,AG126-W$2))))</f>
        <v>0</v>
      </c>
      <c r="AH127" s="57">
        <f>'Drive Train'!$F$35-ABS(W127)*'DEPRECATED - DT-Prelim Calcs'!$C$21*'Drive Train'!$F$39</f>
        <v>12.4</v>
      </c>
      <c r="AI127" s="1">
        <f>IF(AJ127&gt;='Drive Train'!$F$29,1,0)</f>
        <v>1</v>
      </c>
      <c r="AJ127" s="57">
        <f>AJ126+0.5*Y127*'DEPRECATED - DT-Prelim Calcs'!$C$11^2+AE127*'DEPRECATED - DT-Prelim Calcs'!$C$11</f>
        <v>784.33981740885292</v>
      </c>
      <c r="AK127" s="57">
        <f t="shared" si="181"/>
        <v>0</v>
      </c>
      <c r="AL127" s="63">
        <f>AL126+'DEPRECATED - DT-Prelim Calcs'!$C$11</f>
        <v>492</v>
      </c>
      <c r="AM127" s="2">
        <f>AW127/'Drive Train'!$F$35</f>
        <v>0.90171798760160327</v>
      </c>
      <c r="AN127" s="46">
        <f>AU127*12*60/(PI() * 'Drive Train'!$F$15)/AM$2*AM127</f>
        <v>4074.5129711577993</v>
      </c>
      <c r="AO127" s="2">
        <f>('DEPRECATED - DT-Prelim Calcs'!$C$6*AM127-AN127)/('DEPRECATED - DT-Prelim Calcs'!$C$6*AM127)*'DEPRECATED - DT-Prelim Calcs'!$C$7*AM127</f>
        <v>0.33081835002787574</v>
      </c>
      <c r="AP127" s="57">
        <f>AO127/'DEPRECATED - DT-Prelim Calcs'!$C$7*('DEPRECATED - DT-Prelim Calcs'!$C$8-'DEPRECATED - DT-Prelim Calcs'!$C$9)+'DEPRECATED - DT-Prelim Calcs'!$C$9</f>
        <v>20.311615895674876</v>
      </c>
      <c r="AQ127" s="57">
        <f t="shared" si="105"/>
        <v>20.311615895674876</v>
      </c>
      <c r="AR127" s="2">
        <f t="shared" si="125"/>
        <v>5.9674487573602164E-14</v>
      </c>
      <c r="AS127" s="57">
        <f>AR127*'DEPRECATED - DT-Prelim Calcs'!$C$21/AM$2/'DEPRECATED - DT-Prelim Calcs'!$C$19/'DEPRECATED - DT-Prelim Calcs'!$C$18*3.39*'DEPRECATED - DT-Prelim Calcs'!$C$20</f>
        <v>4.3245710863738083E-13</v>
      </c>
      <c r="AT127" s="46">
        <f t="shared" si="126"/>
        <v>0</v>
      </c>
      <c r="AU127" s="57">
        <f>AS126*'DEPRECATED - DT-Prelim Calcs'!$C$11+AU126</f>
        <v>39.432321268797715</v>
      </c>
      <c r="AV127" s="57">
        <f>AV126+0.5*AS127*'DEPRECATED - DT-Prelim Calcs'!$C$11^2+AU127*'DEPRECATED - DT-Prelim Calcs'!$C$11</f>
        <v>19356.088499613015</v>
      </c>
      <c r="AW127" s="57">
        <f>MIN('Drive Train'!$F$35-AQ126*'DEPRECATED - DT-Prelim Calcs'!$C$21*'Drive Train'!$F$39,AW126+AQ$2)</f>
        <v>11.181303046259881</v>
      </c>
      <c r="AX127" s="57">
        <f>'Drive Train'!$F$35-AQ127*'DEPRECATED - DT-Prelim Calcs'!$C$21*'Drive Train'!$F$39</f>
        <v>11.181303046259508</v>
      </c>
      <c r="AY127" s="1">
        <f>IF(AV127&gt;='Drive Train'!$F$29,1,0)</f>
        <v>1</v>
      </c>
      <c r="AZ127" s="57">
        <f t="shared" si="127"/>
        <v>22.568462106305422</v>
      </c>
      <c r="BA127" s="63">
        <f>BA126+'DEPRECATED - DT-Prelim Calcs'!$C$11</f>
        <v>492</v>
      </c>
      <c r="BB127" s="2">
        <f>BL127/'Drive Train'!$F$35</f>
        <v>1.294764511041907</v>
      </c>
      <c r="BC127" s="46">
        <f>BJ127*12*60/(PI() * 'Drive Train'!$F$15)/BB$2*BB127</f>
        <v>-4259.0909490707309</v>
      </c>
      <c r="BD127" s="2">
        <f>('DEPRECATED - DT-Prelim Calcs'!$C$6*BB127-BC127)/('DEPRECATED - DT-Prelim Calcs'!$C$6*BB127)*'DEPRECATED - DT-Prelim Calcs'!$C$7*BB127</f>
        <v>5.0461628069319078</v>
      </c>
      <c r="BE127" s="57">
        <f>BD127/'DEPRECATED - DT-Prelim Calcs'!$C$7*('DEPRECATED - DT-Prelim Calcs'!$C$8-'DEPRECATED - DT-Prelim Calcs'!$C$9)+'DEPRECATED - DT-Prelim Calcs'!$C$9</f>
        <v>271.34011955575255</v>
      </c>
      <c r="BF127" s="57">
        <f t="shared" si="106"/>
        <v>93</v>
      </c>
      <c r="BG127" s="2">
        <f t="shared" si="128"/>
        <v>1.9370342982087465</v>
      </c>
      <c r="BH127" s="57">
        <f>BG127*'DEPRECATED - DT-Prelim Calcs'!$C$21/BB$2/'DEPRECATED - DT-Prelim Calcs'!$C$19/'DEPRECATED - DT-Prelim Calcs'!$C$18*3.39*'DEPRECATED - DT-Prelim Calcs'!$C$20</f>
        <v>20.276476817893393</v>
      </c>
      <c r="BI127" s="46">
        <f t="shared" si="129"/>
        <v>0</v>
      </c>
      <c r="BJ127" s="57">
        <f>BH126*'DEPRECATED - DT-Prelim Calcs'!$C$11+BJ126</f>
        <v>-19.873422069689624</v>
      </c>
      <c r="BK127" s="57">
        <f>BK126+0.5*BH127*'DEPRECATED - DT-Prelim Calcs'!$C$11^2+BJ127*'DEPRECATED - DT-Prelim Calcs'!$C$11</f>
        <v>10208.446669972927</v>
      </c>
      <c r="BL127" s="57">
        <f>MIN('Drive Train'!$F$35-BF126*'DEPRECATED - DT-Prelim Calcs'!$C$21*'Drive Train'!$F$39,BL126+BF$2)</f>
        <v>16.055079936919647</v>
      </c>
      <c r="BM127" s="57">
        <f>'Drive Train'!$F$35-BF127*'DEPRECATED - DT-Prelim Calcs'!$C$21*'Drive Train'!$F$39</f>
        <v>6.82</v>
      </c>
      <c r="BN127" s="1">
        <f>IF(BK127&gt;='Drive Train'!$F$29,1,0)</f>
        <v>1</v>
      </c>
      <c r="BO127" s="57">
        <f t="shared" si="130"/>
        <v>103.33333333333333</v>
      </c>
      <c r="BP127" s="63">
        <f>BP126+'DEPRECATED - DT-Prelim Calcs'!$C$11</f>
        <v>492</v>
      </c>
      <c r="BQ127" s="2">
        <f>CA127/'Drive Train'!$F$35</f>
        <v>0.55000000000000004</v>
      </c>
      <c r="BR127" s="46">
        <f>BY127*12*60/(PI() * 'Drive Train'!$F$15)/BQ$2*BQ127</f>
        <v>10965.37648212267</v>
      </c>
      <c r="BS127" s="2">
        <f>('DEPRECATED - DT-Prelim Calcs'!$C$6*BQ127-BR127)/('DEPRECATED - DT-Prelim Calcs'!$C$6*BQ127)*'DEPRECATED - DT-Prelim Calcs'!$C$7*BQ127</f>
        <v>-3.6325782967946783</v>
      </c>
      <c r="BT127" s="57">
        <f>BS127/'DEPRECATED - DT-Prelim Calcs'!$C$7*('DEPRECATED - DT-Prelim Calcs'!$C$8-'DEPRECATED - DT-Prelim Calcs'!$C$9)+'DEPRECATED - DT-Prelim Calcs'!$C$9</f>
        <v>-190.68580725259639</v>
      </c>
      <c r="BU127" s="57">
        <f t="shared" si="107"/>
        <v>-190.68580725259639</v>
      </c>
      <c r="BV127" s="2">
        <f t="shared" si="131"/>
        <v>-5.0922173594917988</v>
      </c>
      <c r="BW127" s="57">
        <f>BV127*'DEPRECATED - DT-Prelim Calcs'!$C$21/BQ$2/'DEPRECATED - DT-Prelim Calcs'!$C$19/'DEPRECATED - DT-Prelim Calcs'!$C$18*3.39*'DEPRECATED - DT-Prelim Calcs'!$C$20</f>
        <v>-69.705602756001838</v>
      </c>
      <c r="BX127" s="46">
        <f t="shared" si="132"/>
        <v>1</v>
      </c>
      <c r="BY127" s="57">
        <f>BW126*'DEPRECATED - DT-Prelim Calcs'!$C$11+BY126</f>
        <v>92.108947059045093</v>
      </c>
      <c r="BZ127" s="57">
        <f>BZ126+0.5*BW127*'DEPRECATED - DT-Prelim Calcs'!$C$11^2+BY127*'DEPRECATED - DT-Prelim Calcs'!$C$11</f>
        <v>-10559.374102340911</v>
      </c>
      <c r="CA127" s="57">
        <f>MIN('Drive Train'!$F$35-BU126*'DEPRECATED - DT-Prelim Calcs'!$C$21*'Drive Train'!$F$39,CA126+BU$2)</f>
        <v>6.82</v>
      </c>
      <c r="CB127" s="57">
        <f>'Drive Train'!$F$35-BU127*'DEPRECATED - DT-Prelim Calcs'!$C$21*'Drive Train'!$F$39</f>
        <v>23.841148435155784</v>
      </c>
      <c r="CC127" s="1">
        <f>IF(BZ127&gt;='Drive Train'!$F$29,1,0)</f>
        <v>0</v>
      </c>
      <c r="CD127" s="57">
        <f t="shared" si="133"/>
        <v>-211.87311916955156</v>
      </c>
      <c r="CE127" s="63">
        <f>CE126+'DEPRECATED - DT-Prelim Calcs'!$C$11</f>
        <v>492</v>
      </c>
      <c r="CF127" s="2">
        <f>CP127/'Drive Train'!$F$35</f>
        <v>1.5974614203372666</v>
      </c>
      <c r="CG127" s="46">
        <f>CN127*12*60/(PI() * 'Drive Train'!$F$15)/CF$2*CF127</f>
        <v>-76165.112899292173</v>
      </c>
      <c r="CH127" s="2">
        <f>('DEPRECATED - DT-Prelim Calcs'!$C$6*CF127-CG127)/('DEPRECATED - DT-Prelim Calcs'!$C$6*CF127)*'DEPRECATED - DT-Prelim Calcs'!$C$7*CF127</f>
        <v>38.288516560966684</v>
      </c>
      <c r="CI127" s="57">
        <f>CH127/'DEPRECATED - DT-Prelim Calcs'!$C$7*('DEPRECATED - DT-Prelim Calcs'!$C$8-'DEPRECATED - DT-Prelim Calcs'!$C$9)+'DEPRECATED - DT-Prelim Calcs'!$C$9</f>
        <v>2041.0471679551974</v>
      </c>
      <c r="CJ127" s="57">
        <f t="shared" si="108"/>
        <v>93</v>
      </c>
      <c r="CK127" s="2">
        <f t="shared" si="134"/>
        <v>1.5241763143494644</v>
      </c>
      <c r="CL127" s="57">
        <f>CK127*'DEPRECATED - DT-Prelim Calcs'!$C$21/CF$2/'DEPRECATED - DT-Prelim Calcs'!$C$19/'DEPRECATED - DT-Prelim Calcs'!$C$18*3.39*'DEPRECATED - DT-Prelim Calcs'!$C$20</f>
        <v>25.773080821789936</v>
      </c>
      <c r="CM127" s="46">
        <f t="shared" si="135"/>
        <v>0</v>
      </c>
      <c r="CN127" s="57">
        <f>CL126*'DEPRECATED - DT-Prelim Calcs'!$C$11+CN126</f>
        <v>-178.31845733336738</v>
      </c>
      <c r="CO127" s="57">
        <f>CO126+0.5*CL127*'DEPRECATED - DT-Prelim Calcs'!$C$11^2+CN127*'DEPRECATED - DT-Prelim Calcs'!$C$11</f>
        <v>-42103.237595655104</v>
      </c>
      <c r="CP127" s="57">
        <f>MIN('Drive Train'!$F$35-CJ126*'DEPRECATED - DT-Prelim Calcs'!$C$21*'Drive Train'!$F$39,CP126+CJ$2)</f>
        <v>19.808521612182105</v>
      </c>
      <c r="CQ127" s="57">
        <f>'Drive Train'!$F$35-CJ127*'DEPRECATED - DT-Prelim Calcs'!$C$21*'Drive Train'!$F$39</f>
        <v>6.82</v>
      </c>
      <c r="CR127" s="1">
        <f>IF(CO127&gt;='Drive Train'!$F$29,1,0)</f>
        <v>0</v>
      </c>
      <c r="CS127" s="57">
        <f t="shared" si="136"/>
        <v>103.33333333333333</v>
      </c>
      <c r="CT127" s="63">
        <f>CT126+'DEPRECATED - DT-Prelim Calcs'!$C$11</f>
        <v>492</v>
      </c>
      <c r="CU127" s="2">
        <f>DE127/'Drive Train'!$F$35</f>
        <v>2.1228780582031441</v>
      </c>
      <c r="CV127" s="46">
        <f>DC127*12*60/(PI() * 'Drive Train'!$F$15)/CU$2*CU127</f>
        <v>-282852.48828180402</v>
      </c>
      <c r="CW127" s="2">
        <f>('DEPRECATED - DT-Prelim Calcs'!$C$6*CU127-CV127)/('DEPRECATED - DT-Prelim Calcs'!$C$6*CU127)*'DEPRECATED - DT-Prelim Calcs'!$C$7*CU127</f>
        <v>133.01003795125413</v>
      </c>
      <c r="CX127" s="57">
        <f>CW127/'DEPRECATED - DT-Prelim Calcs'!$C$7*('DEPRECATED - DT-Prelim Calcs'!$C$8-'DEPRECATED - DT-Prelim Calcs'!$C$9)+'DEPRECATED - DT-Prelim Calcs'!$C$9</f>
        <v>7083.6908170729903</v>
      </c>
      <c r="CY127" s="57">
        <f t="shared" si="109"/>
        <v>93</v>
      </c>
      <c r="CZ127" s="2">
        <f t="shared" si="137"/>
        <v>1.2803081040535502</v>
      </c>
      <c r="DA127" s="57">
        <f>CZ127*'DEPRECATED - DT-Prelim Calcs'!$C$21/CU$2/'DEPRECATED - DT-Prelim Calcs'!$C$19/'DEPRECATED - DT-Prelim Calcs'!$C$18*3.39*'DEPRECATED - DT-Prelim Calcs'!$C$20</f>
        <v>25.773080821789936</v>
      </c>
      <c r="DB127" s="46">
        <f t="shared" si="138"/>
        <v>0</v>
      </c>
      <c r="DC127" s="57">
        <f>DA126*'DEPRECATED - DT-Prelim Calcs'!$C$11+DC126</f>
        <v>-418.58612453126386</v>
      </c>
      <c r="DD127" s="57">
        <f>DD126+0.5*DA127*'DEPRECATED - DT-Prelim Calcs'!$C$11^2+DC127*'DEPRECATED - DT-Prelim Calcs'!$C$11</f>
        <v>-85345.800729724448</v>
      </c>
      <c r="DE127" s="57">
        <f>MIN('Drive Train'!$F$35-CY126*'DEPRECATED - DT-Prelim Calcs'!$C$21*'Drive Train'!$F$39,DE126+CY$2)</f>
        <v>26.323687921718985</v>
      </c>
      <c r="DF127" s="57">
        <f>'Drive Train'!$F$35-CY127*'DEPRECATED - DT-Prelim Calcs'!$C$21*'Drive Train'!$F$39</f>
        <v>6.82</v>
      </c>
      <c r="DG127" s="1">
        <f>IF(DD127&gt;='Drive Train'!$F$29,1,0)</f>
        <v>0</v>
      </c>
      <c r="DH127" s="57">
        <f t="shared" si="139"/>
        <v>103.33333333333333</v>
      </c>
      <c r="DI127" s="63">
        <f>DI126+'DEPRECATED - DT-Prelim Calcs'!$C$11</f>
        <v>492</v>
      </c>
      <c r="DJ127" s="2">
        <f>DT127/'Drive Train'!$F$35</f>
        <v>0.55000000000000004</v>
      </c>
      <c r="DK127" s="46">
        <f>DR127*12*60/(PI() * 'Drive Train'!$F$15)/DJ$2*DJ127</f>
        <v>-3936.5159601250666</v>
      </c>
      <c r="DL127" s="2">
        <f>('DEPRECATED - DT-Prelim Calcs'!$C$6*DJ127-DK127)/('DEPRECATED - DT-Prelim Calcs'!$C$6*DJ127)*'DEPRECATED - DT-Prelim Calcs'!$C$7*DJ127</f>
        <v>3.1054256029833796</v>
      </c>
      <c r="DM127" s="57">
        <f>DL127/'DEPRECATED - DT-Prelim Calcs'!$C$7*('DEPRECATED - DT-Prelim Calcs'!$C$8-'DEPRECATED - DT-Prelim Calcs'!$C$9)+'DEPRECATED - DT-Prelim Calcs'!$C$9</f>
        <v>168.02203521276661</v>
      </c>
      <c r="DN127" s="57">
        <f t="shared" si="110"/>
        <v>93</v>
      </c>
      <c r="DO127" s="2">
        <f t="shared" si="140"/>
        <v>1.1037138828047846</v>
      </c>
      <c r="DP127" s="57">
        <f>DO127*'DEPRECATED - DT-Prelim Calcs'!$C$21/DJ$2/'DEPRECATED - DT-Prelim Calcs'!$C$19/'DEPRECATED - DT-Prelim Calcs'!$C$18*3.39*'DEPRECATED - DT-Prelim Calcs'!$C$20</f>
        <v>25.773080821789936</v>
      </c>
      <c r="DQ127" s="46">
        <f t="shared" si="141"/>
        <v>0</v>
      </c>
      <c r="DR127" s="57">
        <f>DP126*'DEPRECATED - DT-Prelim Calcs'!$C$11+DR126</f>
        <v>-19.383902227379124</v>
      </c>
      <c r="DS127" s="57">
        <f>DS126+0.5*DP127*'DEPRECATED - DT-Prelim Calcs'!$C$11^2+DR127*'DEPRECATED - DT-Prelim Calcs'!$C$11</f>
        <v>-132378.01443139912</v>
      </c>
      <c r="DT127" s="57">
        <f>MIN('Drive Train'!$F$35-DN126*'DEPRECATED - DT-Prelim Calcs'!$C$21*'Drive Train'!$F$39,DT126+DN$2)</f>
        <v>6.82</v>
      </c>
      <c r="DU127" s="57">
        <f>'Drive Train'!$F$35-DN127*'DEPRECATED - DT-Prelim Calcs'!$C$21*'Drive Train'!$F$39</f>
        <v>6.82</v>
      </c>
      <c r="DV127" s="1">
        <f>IF(DS127&gt;='Drive Train'!$F$29,1,0)</f>
        <v>0</v>
      </c>
      <c r="DW127" s="57">
        <f t="shared" si="142"/>
        <v>103.33333333333333</v>
      </c>
      <c r="DX127" s="63">
        <f>DX126+'DEPRECATED - DT-Prelim Calcs'!$C$11</f>
        <v>492</v>
      </c>
      <c r="DY127" s="2">
        <f>EI127/'Drive Train'!$F$35</f>
        <v>0.55000000000000004</v>
      </c>
      <c r="DZ127" s="46">
        <f>EG127*12*60/(PI() * 'Drive Train'!$F$15)/DY$2*DY127</f>
        <v>5760.5432190288147</v>
      </c>
      <c r="EA127" s="2">
        <f>('DEPRECATED - DT-Prelim Calcs'!$C$6*DY127-DZ127)/('DEPRECATED - DT-Prelim Calcs'!$C$6*DY127)*'DEPRECATED - DT-Prelim Calcs'!$C$7*DY127</f>
        <v>-1.2791733879661242</v>
      </c>
      <c r="EB127" s="57">
        <f>EA127/'DEPRECATED - DT-Prelim Calcs'!$C$7*('DEPRECATED - DT-Prelim Calcs'!$C$8-'DEPRECATED - DT-Prelim Calcs'!$C$9)+'DEPRECATED - DT-Prelim Calcs'!$C$9</f>
        <v>-65.398732645665461</v>
      </c>
      <c r="EC127" s="57">
        <f t="shared" si="111"/>
        <v>-65.398732645665461</v>
      </c>
      <c r="ED127" s="2">
        <f t="shared" si="143"/>
        <v>-2.0459791532362832</v>
      </c>
      <c r="EE127" s="57">
        <f>ED127*'DEPRECATED - DT-Prelim Calcs'!$C$21/DY$2/'DEPRECATED - DT-Prelim Calcs'!$C$19/'DEPRECATED - DT-Prelim Calcs'!$C$18*3.39*'DEPRECATED - DT-Prelim Calcs'!$C$20</f>
        <v>-54.365949414847016</v>
      </c>
      <c r="EF127" s="46">
        <f t="shared" si="144"/>
        <v>1</v>
      </c>
      <c r="EG127" s="57">
        <f>EE126*'DEPRECATED - DT-Prelim Calcs'!$C$11+EG126</f>
        <v>24.927383274913808</v>
      </c>
      <c r="EH127" s="57">
        <f>EH126+0.5*EE127*'DEPRECATED - DT-Prelim Calcs'!$C$11^2+EG127*'DEPRECATED - DT-Prelim Calcs'!$C$11</f>
        <v>-218091.21356777236</v>
      </c>
      <c r="EI127" s="57">
        <f>MIN('Drive Train'!$F$35-EC126*'DEPRECATED - DT-Prelim Calcs'!$C$21*'Drive Train'!$F$39,EI126+EC$2)</f>
        <v>6.82</v>
      </c>
      <c r="EJ127" s="57">
        <f>'Drive Train'!$F$35-EC127*'DEPRECATED - DT-Prelim Calcs'!$C$21*'Drive Train'!$F$39</f>
        <v>16.323923958739929</v>
      </c>
      <c r="EK127" s="1">
        <f>IF(EH127&gt;='Drive Train'!$F$29,1,0)</f>
        <v>0</v>
      </c>
      <c r="EL127" s="57">
        <f t="shared" si="145"/>
        <v>-72.665258495183849</v>
      </c>
      <c r="EM127" s="63">
        <f>EM126+'DEPRECATED - DT-Prelim Calcs'!$C$11</f>
        <v>492</v>
      </c>
      <c r="EN127" s="2">
        <f>EX127/'Drive Train'!$F$35</f>
        <v>0.55000000000000004</v>
      </c>
      <c r="EO127" s="46">
        <f>EV127*12*60/(PI() * 'Drive Train'!$F$15)/EN$2*EN127</f>
        <v>-290525.74547421979</v>
      </c>
      <c r="EP127" s="2">
        <f>('DEPRECATED - DT-Prelim Calcs'!$C$6*EN127-EO127)/('DEPRECATED - DT-Prelim Calcs'!$C$6*EN127)*'DEPRECATED - DT-Prelim Calcs'!$C$7*EN127</f>
        <v>132.68892337577293</v>
      </c>
      <c r="EQ127" s="57">
        <f>EP127/'DEPRECATED - DT-Prelim Calcs'!$C$7*('DEPRECATED - DT-Prelim Calcs'!$C$8-'DEPRECATED - DT-Prelim Calcs'!$C$9)+'DEPRECATED - DT-Prelim Calcs'!$C$9</f>
        <v>7066.5957963118954</v>
      </c>
      <c r="ER127" s="57">
        <f t="shared" si="112"/>
        <v>93</v>
      </c>
      <c r="ES127" s="2">
        <f t="shared" si="146"/>
        <v>0.86507304327942547</v>
      </c>
      <c r="ET127" s="57">
        <f>ES127*'DEPRECATED - DT-Prelim Calcs'!$C$21/EN$2/'DEPRECATED - DT-Prelim Calcs'!$C$19/'DEPRECATED - DT-Prelim Calcs'!$C$18*3.39*'DEPRECATED - DT-Prelim Calcs'!$C$20</f>
        <v>25.773080821789936</v>
      </c>
      <c r="EU127" s="46">
        <f t="shared" si="147"/>
        <v>0</v>
      </c>
      <c r="EV127" s="57">
        <f>ET126*'DEPRECATED - DT-Prelim Calcs'!$C$11+EV126</f>
        <v>-1121.2697145706472</v>
      </c>
      <c r="EW127" s="57">
        <f>EW126+0.5*ET127*'DEPRECATED - DT-Prelim Calcs'!$C$11^2+EV127*'DEPRECATED - DT-Prelim Calcs'!$C$11</f>
        <v>-294428.95016829728</v>
      </c>
      <c r="EX127" s="57">
        <f>MIN('Drive Train'!$F$35-ER126*'DEPRECATED - DT-Prelim Calcs'!$C$21*'Drive Train'!$F$39,EX126+ER$2)</f>
        <v>6.82</v>
      </c>
      <c r="EY127" s="57">
        <f>'Drive Train'!$F$35-ER127*'DEPRECATED - DT-Prelim Calcs'!$C$21*'Drive Train'!$F$39</f>
        <v>6.82</v>
      </c>
      <c r="EZ127" s="1">
        <f>IF(EW127&gt;='Drive Train'!$F$29,1,0)</f>
        <v>0</v>
      </c>
      <c r="FA127" s="57">
        <f t="shared" si="148"/>
        <v>103.33333333333333</v>
      </c>
      <c r="FB127" s="63">
        <f>FB126+'DEPRECATED - DT-Prelim Calcs'!$C$11</f>
        <v>492</v>
      </c>
      <c r="FC127" s="2">
        <f>FM127/'Drive Train'!$F$35</f>
        <v>0.55000000000000004</v>
      </c>
      <c r="FD127" s="46">
        <f>FK127*12*60/(PI() * 'Drive Train'!$F$15)/FC$2*FC127</f>
        <v>-40113.909371449343</v>
      </c>
      <c r="FE127" s="2">
        <f>('DEPRECATED - DT-Prelim Calcs'!$C$6*FC127-FD127)/('DEPRECATED - DT-Prelim Calcs'!$C$6*FC127)*'DEPRECATED - DT-Prelim Calcs'!$C$7*FC127</f>
        <v>19.463308927803546</v>
      </c>
      <c r="FF127" s="57">
        <f>FE127/'DEPRECATED - DT-Prelim Calcs'!$C$7*('DEPRECATED - DT-Prelim Calcs'!$C$8-'DEPRECATED - DT-Prelim Calcs'!$C$9)+'DEPRECATED - DT-Prelim Calcs'!$C$9</f>
        <v>1038.8587283971763</v>
      </c>
      <c r="FG127" s="57">
        <f t="shared" si="113"/>
        <v>93</v>
      </c>
      <c r="FH127" s="2">
        <f t="shared" si="149"/>
        <v>0.78067567320338405</v>
      </c>
      <c r="FI127" s="57">
        <f>FH127*'DEPRECATED - DT-Prelim Calcs'!$C$21/FC$2/'DEPRECATED - DT-Prelim Calcs'!$C$19/'DEPRECATED - DT-Prelim Calcs'!$C$18*3.39*'DEPRECATED - DT-Prelim Calcs'!$C$20</f>
        <v>25.773080821789936</v>
      </c>
      <c r="FJ127" s="46">
        <f t="shared" si="150"/>
        <v>0</v>
      </c>
      <c r="FK127" s="57">
        <f>FI126*'DEPRECATED - DT-Prelim Calcs'!$C$11+FK126</f>
        <v>-139.7134844657561</v>
      </c>
      <c r="FL127" s="57">
        <f>FL126+0.5*FI127*'DEPRECATED - DT-Prelim Calcs'!$C$11^2+FK127*'DEPRECATED - DT-Prelim Calcs'!$C$11</f>
        <v>-395590.31027530914</v>
      </c>
      <c r="FM127" s="57">
        <f>MIN('Drive Train'!$F$35-FG126*'DEPRECATED - DT-Prelim Calcs'!$C$21*'Drive Train'!$F$39,FM126+FG$2)</f>
        <v>6.82</v>
      </c>
      <c r="FN127" s="57">
        <f>'Drive Train'!$F$35-FG127*'DEPRECATED - DT-Prelim Calcs'!$C$21*'Drive Train'!$F$39</f>
        <v>6.82</v>
      </c>
      <c r="FO127" s="1">
        <f>IF(FL127&gt;='Drive Train'!$F$29,1,0)</f>
        <v>0</v>
      </c>
      <c r="FP127" s="57">
        <f t="shared" si="151"/>
        <v>103.33333333333333</v>
      </c>
      <c r="FQ127" s="63">
        <f>FQ126+'DEPRECATED - DT-Prelim Calcs'!$C$11</f>
        <v>492</v>
      </c>
      <c r="FR127" s="2">
        <f>GB127/'Drive Train'!$F$35</f>
        <v>0.55000000000000004</v>
      </c>
      <c r="FS127" s="46">
        <f>FZ127*12*60/(PI() * 'Drive Train'!$F$15)/FR$2*FR127</f>
        <v>-327877.97989730607</v>
      </c>
      <c r="FT127" s="2">
        <f>('DEPRECATED - DT-Prelim Calcs'!$C$6*FR127-FS127)/('DEPRECATED - DT-Prelim Calcs'!$C$6*FR127)*'DEPRECATED - DT-Prelim Calcs'!$C$7*FR127</f>
        <v>149.5780199910896</v>
      </c>
      <c r="FU127" s="57">
        <f>FT127/'DEPRECATED - DT-Prelim Calcs'!$C$7*('DEPRECATED - DT-Prelim Calcs'!$C$8-'DEPRECATED - DT-Prelim Calcs'!$C$9)+'DEPRECATED - DT-Prelim Calcs'!$C$9</f>
        <v>7965.7124335505378</v>
      </c>
      <c r="FV127" s="57">
        <f t="shared" si="114"/>
        <v>93</v>
      </c>
      <c r="FW127" s="2">
        <f t="shared" si="152"/>
        <v>0.7112822800297498</v>
      </c>
      <c r="FX127" s="57">
        <f>FW127*'DEPRECATED - DT-Prelim Calcs'!$C$21/FR$2/'DEPRECATED - DT-Prelim Calcs'!$C$19/'DEPRECATED - DT-Prelim Calcs'!$C$18*3.39*'DEPRECATED - DT-Prelim Calcs'!$C$20</f>
        <v>25.773080821789936</v>
      </c>
      <c r="FY127" s="46">
        <f t="shared" si="153"/>
        <v>0</v>
      </c>
      <c r="FZ127" s="57">
        <f>FX126*'DEPRECATED - DT-Prelim Calcs'!$C$11+FZ126</f>
        <v>-1040.4636898174124</v>
      </c>
      <c r="GA127" s="57">
        <f>GA126+0.5*FX127*'DEPRECATED - DT-Prelim Calcs'!$C$11^2+FZ127*'DEPRECATED - DT-Prelim Calcs'!$C$11</f>
        <v>-451959.22270793293</v>
      </c>
      <c r="GB127" s="57">
        <f>MIN('Drive Train'!$F$35-FV126*'DEPRECATED - DT-Prelim Calcs'!$C$21*'Drive Train'!$F$39,GB126+FV$2)</f>
        <v>6.82</v>
      </c>
      <c r="GC127" s="57">
        <f>'Drive Train'!$F$35-FV127*'DEPRECATED - DT-Prelim Calcs'!$C$21*'Drive Train'!$F$39</f>
        <v>6.82</v>
      </c>
      <c r="GD127" s="1">
        <f>IF(GA127&gt;='Drive Train'!$F$29,1,0)</f>
        <v>0</v>
      </c>
      <c r="GE127" s="57">
        <f t="shared" si="154"/>
        <v>103.33333333333333</v>
      </c>
      <c r="GF127" s="63">
        <f>GF126+'DEPRECATED - DT-Prelim Calcs'!$C$11</f>
        <v>492</v>
      </c>
      <c r="GG127" s="2">
        <f>GQ127/'Drive Train'!$F$35</f>
        <v>0.85483870967741948</v>
      </c>
      <c r="GH127" s="46">
        <f>GO127*12*60/(PI() * 'Drive Train'!$F$15)/GG$2*GG127</f>
        <v>-16713.4293261372</v>
      </c>
      <c r="GI127" s="2">
        <f>('DEPRECATED - DT-Prelim Calcs'!$C$6*GG127-GH127)/('DEPRECATED - DT-Prelim Calcs'!$C$6*GG127)*'DEPRECATED - DT-Prelim Calcs'!$C$7*GG127</f>
        <v>9.6172653571125721</v>
      </c>
      <c r="GJ127" s="57">
        <f>GI127/'DEPRECATED - DT-Prelim Calcs'!$C$7*('DEPRECATED - DT-Prelim Calcs'!$C$8-'DEPRECATED - DT-Prelim Calcs'!$C$9)+'DEPRECATED - DT-Prelim Calcs'!$C$9</f>
        <v>514.68968685375228</v>
      </c>
      <c r="GK127" s="57">
        <f t="shared" si="155"/>
        <v>29.999999999999982</v>
      </c>
      <c r="GL127" s="2">
        <f t="shared" si="156"/>
        <v>0.99579519204165001</v>
      </c>
      <c r="GM127" s="57">
        <f>GL127*'DEPRECATED - DT-Prelim Calcs'!$C$21/GG$2/'DEPRECATED - DT-Prelim Calcs'!$C$19/'DEPRECATED - DT-Prelim Calcs'!$C$18*3.39*'DEPRECATED - DT-Prelim Calcs'!$C$20</f>
        <v>25.773080821789936</v>
      </c>
      <c r="GN127" s="46">
        <f t="shared" si="157"/>
        <v>0</v>
      </c>
      <c r="GO127" s="57">
        <f>GM126*'DEPRECATED - DT-Prelim Calcs'!$C$11+GO126</f>
        <v>-47.773470577948885</v>
      </c>
      <c r="GP127" s="57">
        <f>GP126+0.5*GM127*'DEPRECATED - DT-Prelim Calcs'!$C$11^2+GO127*'DEPRECATED - DT-Prelim Calcs'!$C$11</f>
        <v>-209854.18242886115</v>
      </c>
      <c r="GQ127" s="57">
        <f>MIN('Drive Train'!$F$35-GK126*'DEPRECATED - DT-Prelim Calcs'!$C$21*'Drive Train'!$F$39,GQ126+GK$2)</f>
        <v>10.600000000000001</v>
      </c>
      <c r="GR127" s="57">
        <f>'Drive Train'!$F$35-GK127*'DEPRECATED - DT-Prelim Calcs'!$C$21*'Drive Train'!$F$39</f>
        <v>10.600000000000001</v>
      </c>
      <c r="GS127" s="1">
        <f>IF(GP127&gt;='Drive Train'!$F$29,1,0)</f>
        <v>0</v>
      </c>
      <c r="GT127" s="57">
        <f t="shared" si="158"/>
        <v>33.333333333333314</v>
      </c>
      <c r="GU127" s="63">
        <f>GU126+'DEPRECATED - DT-Prelim Calcs'!$C$11</f>
        <v>492</v>
      </c>
      <c r="GV127" s="2">
        <f>HF127/'Drive Train'!$F$35</f>
        <v>0.83870967741935498</v>
      </c>
      <c r="GW127" s="46">
        <f>HD127*12*60/(PI() * 'Drive Train'!$F$15)/GV$2*GV127</f>
        <v>-222697.94913766652</v>
      </c>
      <c r="GX127" s="2">
        <f>('DEPRECATED - DT-Prelim Calcs'!$C$6*GV127-GW127)/('DEPRECATED - DT-Prelim Calcs'!$C$6*GV127)*'DEPRECATED - DT-Prelim Calcs'!$C$7*GV127</f>
        <v>102.71586019533417</v>
      </c>
      <c r="GY127" s="57">
        <f>GX127/'DEPRECATED - DT-Prelim Calcs'!$C$7*('DEPRECATED - DT-Prelim Calcs'!$C$8-'DEPRECATED - DT-Prelim Calcs'!$C$9)+'DEPRECATED - DT-Prelim Calcs'!$C$9</f>
        <v>5470.9343830130183</v>
      </c>
      <c r="GZ127" s="57">
        <f t="shared" si="115"/>
        <v>33.333333333333314</v>
      </c>
      <c r="HA127" s="2">
        <f t="shared" si="159"/>
        <v>0.99579519204165001</v>
      </c>
      <c r="HB127" s="57">
        <f>HA127*'DEPRECATED - DT-Prelim Calcs'!$C$21/GV$2/'DEPRECATED - DT-Prelim Calcs'!$C$19/'DEPRECATED - DT-Prelim Calcs'!$C$18*3.39*'DEPRECATED - DT-Prelim Calcs'!$C$20</f>
        <v>25.773080821789936</v>
      </c>
      <c r="HC127" s="46">
        <f t="shared" si="160"/>
        <v>0</v>
      </c>
      <c r="HD127" s="57">
        <f>HB126*'DEPRECATED - DT-Prelim Calcs'!$C$11+HD126</f>
        <v>-648.79869355875303</v>
      </c>
      <c r="HE127" s="57">
        <f>HE126+0.5*HB127*'DEPRECATED - DT-Prelim Calcs'!$C$11^2+HD127*'DEPRECATED - DT-Prelim Calcs'!$C$11</f>
        <v>-223725.1473786665</v>
      </c>
      <c r="HF127" s="57">
        <f>MIN('Drive Train'!$F$35-GZ126*'DEPRECATED - DT-Prelim Calcs'!$C$21*'Drive Train'!$F$39,HF126+GZ$2)</f>
        <v>10.400000000000002</v>
      </c>
      <c r="HG127" s="57">
        <f>'Drive Train'!$F$35-GZ127*'DEPRECATED - DT-Prelim Calcs'!$C$21*'Drive Train'!$F$39</f>
        <v>10.400000000000002</v>
      </c>
      <c r="HH127" s="1">
        <f>IF(HE127&gt;='Drive Train'!$F$29,1,0)</f>
        <v>0</v>
      </c>
      <c r="HI127" s="57">
        <f t="shared" si="161"/>
        <v>37.037037037037017</v>
      </c>
      <c r="HJ127" s="63">
        <f>HJ126+'DEPRECATED - DT-Prelim Calcs'!$C$11</f>
        <v>492</v>
      </c>
      <c r="HK127" s="2">
        <f>HU127/'Drive Train'!$F$35</f>
        <v>3.8549450137451777</v>
      </c>
      <c r="HL127" s="46">
        <f>HS127*12*60/(PI() * 'Drive Train'!$F$15)/HK$2*HK127</f>
        <v>-2104234.3271444892</v>
      </c>
      <c r="HM127" s="2">
        <f>('DEPRECATED - DT-Prelim Calcs'!$C$6*HK127-HL127)/('DEPRECATED - DT-Prelim Calcs'!$C$6*HK127)*'DEPRECATED - DT-Prelim Calcs'!$C$7*HK127</f>
        <v>960.73595752406766</v>
      </c>
      <c r="HN127" s="57">
        <f>HM127/'DEPRECATED - DT-Prelim Calcs'!$C$7*('DEPRECATED - DT-Prelim Calcs'!$C$8-'DEPRECATED - DT-Prelim Calcs'!$C$9)+'DEPRECATED - DT-Prelim Calcs'!$C$9</f>
        <v>51148.933755326922</v>
      </c>
      <c r="HO127" s="57">
        <f t="shared" si="116"/>
        <v>36.66666666666665</v>
      </c>
      <c r="HP127" s="2">
        <f t="shared" si="162"/>
        <v>0.99579519204165001</v>
      </c>
      <c r="HQ127" s="57">
        <f>HP127*'DEPRECATED - DT-Prelim Calcs'!$C$21/HK$2/'DEPRECATED - DT-Prelim Calcs'!$C$19/'DEPRECATED - DT-Prelim Calcs'!$C$18*3.39*'DEPRECATED - DT-Prelim Calcs'!$C$20</f>
        <v>25.773080821789936</v>
      </c>
      <c r="HR127" s="46">
        <f t="shared" si="163"/>
        <v>0</v>
      </c>
      <c r="HS127" s="57">
        <f>HQ126*'DEPRECATED - DT-Prelim Calcs'!$C$11+HS126</f>
        <v>-1333.7711421484132</v>
      </c>
      <c r="HT127" s="57">
        <f>HT126+0.5*HQ127*'DEPRECATED - DT-Prelim Calcs'!$C$11^2+HS127*'DEPRECATED - DT-Prelim Calcs'!$C$11</f>
        <v>-211390.15221013324</v>
      </c>
      <c r="HU127" s="57">
        <f>MIN('Drive Train'!$F$35-HO126*'DEPRECATED - DT-Prelim Calcs'!$C$21*'Drive Train'!$F$39,HU126+HO$2)</f>
        <v>47.801318170440204</v>
      </c>
      <c r="HV127" s="57">
        <f>'Drive Train'!$F$35-HO127*'DEPRECATED - DT-Prelim Calcs'!$C$21*'Drive Train'!$F$39</f>
        <v>10.200000000000001</v>
      </c>
      <c r="HW127" s="1">
        <f>IF(HT127&gt;='Drive Train'!$F$29,1,0)</f>
        <v>0</v>
      </c>
      <c r="HX127" s="57">
        <f t="shared" si="164"/>
        <v>40.740740740740726</v>
      </c>
      <c r="HY127" s="63">
        <f>HY126+'DEPRECATED - DT-Prelim Calcs'!$C$11</f>
        <v>492</v>
      </c>
      <c r="HZ127" s="2">
        <f>IJ127/'Drive Train'!$F$35</f>
        <v>0.80645161290322598</v>
      </c>
      <c r="IA127" s="46">
        <f>IH127*12*60/(PI() * 'Drive Train'!$F$15)/HZ$2*HZ127</f>
        <v>-18460.047811252112</v>
      </c>
      <c r="IB127" s="2">
        <f>('DEPRECATED - DT-Prelim Calcs'!$C$6*HZ127-IA127)/('DEPRECATED - DT-Prelim Calcs'!$C$6*HZ127)*'DEPRECATED - DT-Prelim Calcs'!$C$7*HZ127</f>
        <v>10.290399273610396</v>
      </c>
      <c r="IC127" s="57">
        <f>IB127/'DEPRECATED - DT-Prelim Calcs'!$C$7*('DEPRECATED - DT-Prelim Calcs'!$C$8-'DEPRECATED - DT-Prelim Calcs'!$C$9)+'DEPRECATED - DT-Prelim Calcs'!$C$9</f>
        <v>550.52499037519249</v>
      </c>
      <c r="ID127" s="57">
        <f t="shared" si="117"/>
        <v>39.999999999999986</v>
      </c>
      <c r="IE127" s="2">
        <f t="shared" si="165"/>
        <v>0.99579519204165001</v>
      </c>
      <c r="IF127" s="57">
        <f>IE127*'DEPRECATED - DT-Prelim Calcs'!$C$21/HZ$2/'DEPRECATED - DT-Prelim Calcs'!$C$19/'DEPRECATED - DT-Prelim Calcs'!$C$18*3.39*'DEPRECATED - DT-Prelim Calcs'!$C$20</f>
        <v>25.773080821789936</v>
      </c>
      <c r="IG127" s="46">
        <f t="shared" si="166"/>
        <v>0</v>
      </c>
      <c r="IH127" s="57">
        <f>IF126*'DEPRECATED - DT-Prelim Calcs'!$C$11+IH126</f>
        <v>-55.93194345670166</v>
      </c>
      <c r="II127" s="57">
        <f>II126+0.5*IF127*'DEPRECATED - DT-Prelim Calcs'!$C$11^2+IH127*'DEPRECATED - DT-Prelim Calcs'!$C$11</f>
        <v>-207530.122587533</v>
      </c>
      <c r="IJ127" s="57">
        <f>MIN('Drive Train'!$F$35-ID126*'DEPRECATED - DT-Prelim Calcs'!$C$21*'Drive Train'!$F$39,IJ126+ID$2)</f>
        <v>10.000000000000002</v>
      </c>
      <c r="IK127" s="57">
        <f>'Drive Train'!$F$35-ID127*'DEPRECATED - DT-Prelim Calcs'!$C$21*'Drive Train'!$F$39</f>
        <v>10.000000000000002</v>
      </c>
      <c r="IL127" s="1">
        <f>IF(II127&gt;='Drive Train'!$F$29,1,0)</f>
        <v>0</v>
      </c>
      <c r="IM127" s="57">
        <f t="shared" si="167"/>
        <v>44.444444444444429</v>
      </c>
      <c r="IN127" s="63">
        <f>IN126+'DEPRECATED - DT-Prelim Calcs'!$C$11</f>
        <v>492</v>
      </c>
      <c r="IO127" s="2">
        <f>IY127/'Drive Train'!$F$35</f>
        <v>0.79032258064516137</v>
      </c>
      <c r="IP127" s="46">
        <f>IW127*12*60/(PI() * 'Drive Train'!$F$15)/IO$2*IO127</f>
        <v>-103459.4624979254</v>
      </c>
      <c r="IQ127" s="2">
        <f>('DEPRECATED - DT-Prelim Calcs'!$C$6*IO127-IP127)/('DEPRECATED - DT-Prelim Calcs'!$C$6*IO127)*'DEPRECATED - DT-Prelim Calcs'!$C$7*IO127</f>
        <v>48.684659524420546</v>
      </c>
      <c r="IR127" s="57">
        <f>IQ127/'DEPRECATED - DT-Prelim Calcs'!$C$7*('DEPRECATED - DT-Prelim Calcs'!$C$8-'DEPRECATED - DT-Prelim Calcs'!$C$9)+'DEPRECATED - DT-Prelim Calcs'!$C$9</f>
        <v>2594.5015838104382</v>
      </c>
      <c r="IS127" s="57">
        <f t="shared" si="118"/>
        <v>43.333333333333321</v>
      </c>
      <c r="IT127" s="2">
        <f t="shared" si="168"/>
        <v>0.99579519204165001</v>
      </c>
      <c r="IU127" s="57">
        <f>IT127*'DEPRECATED - DT-Prelim Calcs'!$C$21/IO$2/'DEPRECATED - DT-Prelim Calcs'!$C$19/'DEPRECATED - DT-Prelim Calcs'!$C$18*3.39*'DEPRECATED - DT-Prelim Calcs'!$C$20</f>
        <v>25.773080821789936</v>
      </c>
      <c r="IV127" s="46">
        <f t="shared" si="169"/>
        <v>0</v>
      </c>
      <c r="IW127" s="57">
        <f>IU126*'DEPRECATED - DT-Prelim Calcs'!$C$11+IW126</f>
        <v>-319.86832086231004</v>
      </c>
      <c r="IX127" s="57">
        <f>IX126+0.5*IU127*'DEPRECATED - DT-Prelim Calcs'!$C$11^2+IW127*'DEPRECATED - DT-Prelim Calcs'!$C$11</f>
        <v>-228336.34046913288</v>
      </c>
      <c r="IY127" s="57">
        <f>MIN('Drive Train'!$F$35-IS126*'DEPRECATED - DT-Prelim Calcs'!$C$21*'Drive Train'!$F$39,IY126+IS$2)</f>
        <v>9.8000000000000007</v>
      </c>
      <c r="IZ127" s="57">
        <f>'Drive Train'!$F$35-IS127*'DEPRECATED - DT-Prelim Calcs'!$C$21*'Drive Train'!$F$39</f>
        <v>9.8000000000000007</v>
      </c>
      <c r="JA127" s="1">
        <f>IF(IX127&gt;='Drive Train'!$F$29,1,0)</f>
        <v>0</v>
      </c>
      <c r="JB127" s="57">
        <f t="shared" si="170"/>
        <v>48.148148148148138</v>
      </c>
      <c r="JC127" s="63">
        <f>JC126+'DEPRECATED - DT-Prelim Calcs'!$C$11</f>
        <v>492</v>
      </c>
      <c r="JD127" s="2">
        <f>JN127/'Drive Train'!$F$35</f>
        <v>1.6813568704404527</v>
      </c>
      <c r="JE127" s="46">
        <f>JL127*12*60/(PI() * 'Drive Train'!$F$15)/JD$2*JD127</f>
        <v>-238094.50595786283</v>
      </c>
      <c r="JF127" s="2">
        <f>('DEPRECATED - DT-Prelim Calcs'!$C$6*JD127-JE127)/('DEPRECATED - DT-Prelim Calcs'!$C$6*JD127)*'DEPRECATED - DT-Prelim Calcs'!$C$7*JD127</f>
        <v>111.70831008748934</v>
      </c>
      <c r="JG127" s="57">
        <f>JF127/'DEPRECATED - DT-Prelim Calcs'!$C$7*('DEPRECATED - DT-Prelim Calcs'!$C$8-'DEPRECATED - DT-Prelim Calcs'!$C$9)+'DEPRECATED - DT-Prelim Calcs'!$C$9</f>
        <v>5949.6610722924815</v>
      </c>
      <c r="JH127" s="57">
        <f t="shared" si="119"/>
        <v>46.666666666666657</v>
      </c>
      <c r="JI127" s="2">
        <f t="shared" si="171"/>
        <v>0.99579519204165001</v>
      </c>
      <c r="JJ127" s="57">
        <f>JI127*'DEPRECATED - DT-Prelim Calcs'!$C$21/JD$2/'DEPRECATED - DT-Prelim Calcs'!$C$19/'DEPRECATED - DT-Prelim Calcs'!$C$18*3.39*'DEPRECATED - DT-Prelim Calcs'!$C$20</f>
        <v>25.773080821789936</v>
      </c>
      <c r="JK127" s="46">
        <f t="shared" si="172"/>
        <v>0</v>
      </c>
      <c r="JL127" s="57">
        <f>JJ126*'DEPRECATED - DT-Prelim Calcs'!$C$11+JL126</f>
        <v>-346.01495887660747</v>
      </c>
      <c r="JM127" s="57">
        <f>JM126+0.5*JJ127*'DEPRECATED - DT-Prelim Calcs'!$C$11^2+JL127*'DEPRECATED - DT-Prelim Calcs'!$C$11</f>
        <v>-248921.56979999717</v>
      </c>
      <c r="JN127" s="57">
        <f>MIN('Drive Train'!$F$35-JH126*'DEPRECATED - DT-Prelim Calcs'!$C$21*'Drive Train'!$F$39,JN126+JH$2)</f>
        <v>20.848825193461614</v>
      </c>
      <c r="JO127" s="57">
        <f>'Drive Train'!$F$35-JH127*'DEPRECATED - DT-Prelim Calcs'!$C$21*'Drive Train'!$F$39</f>
        <v>9.6000000000000014</v>
      </c>
      <c r="JP127" s="1">
        <f>IF(JM127&gt;='Drive Train'!$F$29,1,0)</f>
        <v>0</v>
      </c>
      <c r="JQ127" s="57">
        <f>MIN(JG127,'DEPRECATED - DT-Prelim Calcs'!$C$10)*'DEPRECATED - DT-Prelim Calcs'!$C$11*1000/60/60</f>
        <v>103.33333333333333</v>
      </c>
      <c r="JR127" s="63">
        <f>JR126+'DEPRECATED - DT-Prelim Calcs'!$C$11</f>
        <v>492</v>
      </c>
      <c r="JS127" s="2">
        <f>KC127/'Drive Train'!$F$35</f>
        <v>0.75806451612903225</v>
      </c>
      <c r="JT127" s="46">
        <f>KA127*12*60/(PI() * 'Drive Train'!$F$15)/JS$2*JS127</f>
        <v>-81202.817975165948</v>
      </c>
      <c r="JU127" s="2">
        <f>('DEPRECATED - DT-Prelim Calcs'!$C$6*JS127-JT127)/('DEPRECATED - DT-Prelim Calcs'!$C$6*JS127)*'DEPRECATED - DT-Prelim Calcs'!$C$7*JS127</f>
        <v>38.543406650878467</v>
      </c>
      <c r="JV127" s="57">
        <f>JU127/'DEPRECATED - DT-Prelim Calcs'!$C$7*('DEPRECATED - DT-Prelim Calcs'!$C$8-'DEPRECATED - DT-Prelim Calcs'!$C$9)+'DEPRECATED - DT-Prelim Calcs'!$C$9</f>
        <v>2054.6166279285089</v>
      </c>
      <c r="JW127" s="57">
        <f t="shared" si="120"/>
        <v>49.999999999999993</v>
      </c>
      <c r="JX127" s="2">
        <f t="shared" si="173"/>
        <v>0.99579519204165001</v>
      </c>
      <c r="JY127" s="57">
        <f>JX127*'DEPRECATED - DT-Prelim Calcs'!$C$21/JS$2/'DEPRECATED - DT-Prelim Calcs'!$C$19/'DEPRECATED - DT-Prelim Calcs'!$C$18*3.39*'DEPRECATED - DT-Prelim Calcs'!$C$20</f>
        <v>25.773080821789936</v>
      </c>
      <c r="JZ127" s="46">
        <f t="shared" si="174"/>
        <v>0</v>
      </c>
      <c r="KA127" s="57">
        <f>JY126*'DEPRECATED - DT-Prelim Calcs'!$C$11+KA126</f>
        <v>-261.74014316378634</v>
      </c>
      <c r="KB127" s="57">
        <f>KB126+0.5*JY127*'DEPRECATED - DT-Prelim Calcs'!$C$11^2+KA127*'DEPRECATED - DT-Prelim Calcs'!$C$11</f>
        <v>-252897.86170344258</v>
      </c>
      <c r="KC127" s="57">
        <f>MIN('Drive Train'!$F$35-JW126*'DEPRECATED - DT-Prelim Calcs'!$C$21*'Drive Train'!$F$39,KC126+JW$2)</f>
        <v>9.4</v>
      </c>
      <c r="KD127" s="57">
        <f>'Drive Train'!$F$35-JW127*'DEPRECATED - DT-Prelim Calcs'!$C$21*'Drive Train'!$F$39</f>
        <v>9.4</v>
      </c>
      <c r="KE127" s="1">
        <f>IF(KB127&gt;='Drive Train'!$F$29,1,0)</f>
        <v>0</v>
      </c>
      <c r="KF127" s="57">
        <f>MIN(JV127,'DEPRECATED - DT-Prelim Calcs'!$C$10)*'DEPRECATED - DT-Prelim Calcs'!$C$11*1000/60/60</f>
        <v>103.33333333333333</v>
      </c>
      <c r="KG127" s="63">
        <f>KG126+'DEPRECATED - DT-Prelim Calcs'!$C$11</f>
        <v>492</v>
      </c>
      <c r="KH127" s="2">
        <f>KR127/'Drive Train'!$F$35</f>
        <v>0.74193548387096786</v>
      </c>
      <c r="KI127" s="46">
        <f>KP127*12*60/(PI() * 'Drive Train'!$F$15)/KH$2*KH127</f>
        <v>-206502.80062520935</v>
      </c>
      <c r="KJ127" s="2">
        <f>('DEPRECATED - DT-Prelim Calcs'!$C$6*KH127-KI127)/('DEPRECATED - DT-Prelim Calcs'!$C$6*KH127)*'DEPRECATED - DT-Prelim Calcs'!$C$7*KH127</f>
        <v>95.159874930154288</v>
      </c>
      <c r="KK127" s="57">
        <f>KJ127/'DEPRECATED - DT-Prelim Calcs'!$C$7*('DEPRECATED - DT-Prelim Calcs'!$C$8-'DEPRECATED - DT-Prelim Calcs'!$C$9)+'DEPRECATED - DT-Prelim Calcs'!$C$9</f>
        <v>5068.6800637090428</v>
      </c>
      <c r="KL127" s="57">
        <f t="shared" si="121"/>
        <v>53.333333333333329</v>
      </c>
      <c r="KM127" s="2">
        <f t="shared" si="175"/>
        <v>0.99579519204165001</v>
      </c>
      <c r="KN127" s="57">
        <f>KM127*'DEPRECATED - DT-Prelim Calcs'!$C$21/KH$2/'DEPRECATED - DT-Prelim Calcs'!$C$19/'DEPRECATED - DT-Prelim Calcs'!$C$18*3.39*'DEPRECATED - DT-Prelim Calcs'!$C$20</f>
        <v>25.773080821789936</v>
      </c>
      <c r="KO127" s="46">
        <f t="shared" si="176"/>
        <v>0</v>
      </c>
      <c r="KP127" s="57">
        <f>KN126*'DEPRECATED - DT-Prelim Calcs'!$C$11+KP126</f>
        <v>-680.08814908986938</v>
      </c>
      <c r="KQ127" s="57">
        <f>KQ126+0.5*KN127*'DEPRECATED - DT-Prelim Calcs'!$C$11^2+KP127*'DEPRECATED - DT-Prelim Calcs'!$C$11</f>
        <v>-253404.35451760649</v>
      </c>
      <c r="KR127" s="57">
        <f>MIN('Drive Train'!$F$35-KL126*'DEPRECATED - DT-Prelim Calcs'!$C$21*'Drive Train'!$F$39,KR126+KL$2)</f>
        <v>9.2000000000000011</v>
      </c>
      <c r="KS127" s="57">
        <f>'Drive Train'!$F$35-KL127*'DEPRECATED - DT-Prelim Calcs'!$C$21*'Drive Train'!$F$39</f>
        <v>9.2000000000000011</v>
      </c>
      <c r="KT127" s="1">
        <f>IF(KQ127&gt;='Drive Train'!$F$29,1,0)</f>
        <v>0</v>
      </c>
      <c r="KU127" s="57">
        <f>MIN(KK127,'DEPRECATED - DT-Prelim Calcs'!$C$10)*'DEPRECATED - DT-Prelim Calcs'!$C$11*1000/60/60</f>
        <v>103.33333333333333</v>
      </c>
      <c r="KV127" s="63">
        <f>KV126+'DEPRECATED - DT-Prelim Calcs'!$C$11</f>
        <v>492</v>
      </c>
      <c r="KW127" s="2">
        <f>LG127/'Drive Train'!$F$35</f>
        <v>4.039709541037471</v>
      </c>
      <c r="KX127" s="46">
        <f>LE127*12*60/(PI() * 'Drive Train'!$F$15)/KW$2*KW127</f>
        <v>-2380304.8704272239</v>
      </c>
      <c r="KY127" s="2">
        <f>('DEPRECATED - DT-Prelim Calcs'!$C$6*KW127-KX127)/('DEPRECATED - DT-Prelim Calcs'!$C$6*KW127)*'DEPRECATED - DT-Prelim Calcs'!$C$7*KW127</f>
        <v>1086.0086339018944</v>
      </c>
      <c r="KZ127" s="57">
        <f>KY127/'DEPRECATED - DT-Prelim Calcs'!$C$7*('DEPRECATED - DT-Prelim Calcs'!$C$8-'DEPRECATED - DT-Prelim Calcs'!$C$9)+'DEPRECATED - DT-Prelim Calcs'!$C$9</f>
        <v>57818.014410627824</v>
      </c>
      <c r="LA127" s="57">
        <f t="shared" si="122"/>
        <v>56.666666666666664</v>
      </c>
      <c r="LB127" s="2">
        <f t="shared" si="177"/>
        <v>0.99579519204165001</v>
      </c>
      <c r="LC127" s="57">
        <f>LB127*'DEPRECATED - DT-Prelim Calcs'!$C$21/KW$2/'DEPRECATED - DT-Prelim Calcs'!$C$19/'DEPRECATED - DT-Prelim Calcs'!$C$18*3.39*'DEPRECATED - DT-Prelim Calcs'!$C$20</f>
        <v>25.773080821789936</v>
      </c>
      <c r="LD127" s="46">
        <f t="shared" si="178"/>
        <v>0</v>
      </c>
      <c r="LE127" s="57">
        <f>LC126*'DEPRECATED - DT-Prelim Calcs'!$C$11+LE126</f>
        <v>-1439.752523676736</v>
      </c>
      <c r="LF127" s="57">
        <f>LF126+0.5*LC127*'DEPRECATED - DT-Prelim Calcs'!$C$11^2+LE127*'DEPRECATED - DT-Prelim Calcs'!$C$11</f>
        <v>-253238.58932264894</v>
      </c>
      <c r="LG127" s="57">
        <f>MIN('Drive Train'!$F$35-LA126*'DEPRECATED - DT-Prelim Calcs'!$C$21*'Drive Train'!$F$39,LG126+LA$2)</f>
        <v>50.092398308864638</v>
      </c>
      <c r="LH127" s="57">
        <f>'Drive Train'!$F$35-LA127*'DEPRECATED - DT-Prelim Calcs'!$C$21*'Drive Train'!$F$39</f>
        <v>9</v>
      </c>
      <c r="LI127" s="1">
        <f>IF(LF127&gt;='Drive Train'!$F$29,1,0)</f>
        <v>0</v>
      </c>
      <c r="LJ127" s="57">
        <f>MIN(KZ127,'DEPRECATED - DT-Prelim Calcs'!$C$10)*'DEPRECATED - DT-Prelim Calcs'!$C$11*1000/60/60</f>
        <v>103.33333333333333</v>
      </c>
      <c r="LK127" s="63">
        <f>LK126+'DEPRECATED - DT-Prelim Calcs'!$C$11</f>
        <v>492</v>
      </c>
      <c r="LL127" s="2">
        <f>LV127/'Drive Train'!$F$35</f>
        <v>0.70967741935483875</v>
      </c>
      <c r="LM127" s="46">
        <f>LT127*12*60/(PI() * 'Drive Train'!$F$15)/LL$2*LL127</f>
        <v>-128625.01874268478</v>
      </c>
      <c r="LN127" s="2">
        <f>('DEPRECATED - DT-Prelim Calcs'!$C$6*LL127-LM127)/('DEPRECATED - DT-Prelim Calcs'!$C$6*LL127)*'DEPRECATED - DT-Prelim Calcs'!$C$7*LL127</f>
        <v>59.869102162234334</v>
      </c>
      <c r="LO127" s="57">
        <f>LN127/'DEPRECATED - DT-Prelim Calcs'!$C$7*('DEPRECATED - DT-Prelim Calcs'!$C$8-'DEPRECATED - DT-Prelim Calcs'!$C$9)+'DEPRECATED - DT-Prelim Calcs'!$C$9</f>
        <v>3189.9223267280768</v>
      </c>
      <c r="LP127" s="57">
        <f t="shared" si="123"/>
        <v>60</v>
      </c>
      <c r="LQ127" s="2">
        <f t="shared" si="179"/>
        <v>0.99579519204165001</v>
      </c>
      <c r="LR127" s="57">
        <f>LQ127*'DEPRECATED - DT-Prelim Calcs'!$C$21/LL$2/'DEPRECATED - DT-Prelim Calcs'!$C$19/'DEPRECATED - DT-Prelim Calcs'!$C$18*3.39*'DEPRECATED - DT-Prelim Calcs'!$C$20</f>
        <v>25.773080821789936</v>
      </c>
      <c r="LS127" s="46">
        <f t="shared" si="180"/>
        <v>0</v>
      </c>
      <c r="LT127" s="57">
        <f>LR126*'DEPRECATED - DT-Prelim Calcs'!$C$11+LT126</f>
        <v>-442.86347892485537</v>
      </c>
      <c r="LU127" s="57">
        <f>LU126+0.5*LR127*'DEPRECATED - DT-Prelim Calcs'!$C$11^2+LT127*'DEPRECATED - DT-Prelim Calcs'!$C$11</f>
        <v>-242622.50685739692</v>
      </c>
      <c r="LV127" s="57">
        <f>MIN('Drive Train'!$F$35-LP126*'DEPRECATED - DT-Prelim Calcs'!$C$21*'Drive Train'!$F$39,LV126+LP$2)</f>
        <v>8.8000000000000007</v>
      </c>
      <c r="LW127" s="57">
        <f>'Drive Train'!$F$35-LP127*'DEPRECATED - DT-Prelim Calcs'!$C$21*'Drive Train'!$F$39</f>
        <v>8.8000000000000007</v>
      </c>
      <c r="LX127" s="1">
        <f>IF(LU127&gt;='Drive Train'!$F$29,1,0)</f>
        <v>0</v>
      </c>
      <c r="LY127" s="57">
        <f>MIN(LO127,'DEPRECATED - DT-Prelim Calcs'!$C$10)*'DEPRECATED - DT-Prelim Calcs'!$C$11*1000/60/60</f>
        <v>103.33333333333333</v>
      </c>
      <c r="LZ127" s="63">
        <f>LZ126+'DEPRECATED - DT-Prelim Calcs'!$C$11</f>
        <v>492</v>
      </c>
    </row>
    <row r="128" spans="18:338" x14ac:dyDescent="0.2">
      <c r="R128" s="63">
        <f>R127+'DEPRECATED - DT-Prelim Calcs'!$C$11</f>
        <v>496</v>
      </c>
      <c r="S128" s="2">
        <f>AG128/'Drive Train'!$F$35</f>
        <v>0</v>
      </c>
      <c r="T128" s="46">
        <f>AE128*12*60/(PI() * 'Drive Train'!$F$15)/S$2*ABS(S128)</f>
        <v>0</v>
      </c>
      <c r="U128" s="2">
        <f>IF(OR(AD127=1,AND($C$32=Motors!$C$32,'DEPRECATED - DT-Prelim Calcs'!AI127=1)),0,IF(AG128=0,-(V127+$C$9)/($C$8-$C$9)*$C$7,($C$6*S128-T128)/($C$6*S128)*$C$7*S128))</f>
        <v>0</v>
      </c>
      <c r="V128" s="57">
        <f>IF(AND(AD127=1,AI127=1),0,ABS(U128/$C$7*($C$8-$C$9)+$C$9) *'Drive Train'!$AA$49 + V127*(1-'Drive Train'!$AA$49))</f>
        <v>0</v>
      </c>
      <c r="W128" s="57">
        <f t="shared" si="183"/>
        <v>0</v>
      </c>
      <c r="X128" s="2">
        <f>MAX(MIN(IF(AND(AI127=1,AG128&lt;0),-1,1)*(W128-$C$9)/($C$8-$C$9)*$C$7-$C$29*AE128/T$2 -  AI127*$C$29/2,X$2),MAX(X$4:X127)*-1)</f>
        <v>-0.2458281045106315</v>
      </c>
      <c r="Y128" s="57">
        <f t="shared" si="97"/>
        <v>0</v>
      </c>
      <c r="Z128" s="57">
        <f t="shared" si="98"/>
        <v>0</v>
      </c>
      <c r="AA128" s="57">
        <f t="shared" si="99"/>
        <v>0</v>
      </c>
      <c r="AB128" s="57" t="e">
        <f t="shared" si="100"/>
        <v>#N/A</v>
      </c>
      <c r="AC128" s="46">
        <f t="shared" si="124"/>
        <v>1</v>
      </c>
      <c r="AD128" s="1">
        <f t="shared" si="101"/>
        <v>1</v>
      </c>
      <c r="AE128" s="57">
        <f t="shared" si="102"/>
        <v>0</v>
      </c>
      <c r="AF128" s="57" t="e">
        <f t="shared" si="103"/>
        <v>#N/A</v>
      </c>
      <c r="AG128" s="57">
        <f>IF(AI127=0,MIN('Drive Train'!$F$35-W127*$C$21*'Drive Train'!$F$39,AG127+W$2)-$C$3,IF(AE127-1&lt;=0,0,IF($C$32=Motors!$C$30,MAX(ABS('Drive Train'!$F$35-W127*$C$21*'Drive Train'!$F$39)*-1,AG127-W$2),MAX(0,ABS('Drive Train'!$F$35-W127*$C$21*'Drive Train'!$F$39)*-1,AG127-W$2))))</f>
        <v>0</v>
      </c>
      <c r="AH128" s="57">
        <f>'Drive Train'!$F$35-ABS(W128)*'DEPRECATED - DT-Prelim Calcs'!$C$21*'Drive Train'!$F$39</f>
        <v>12.4</v>
      </c>
      <c r="AI128" s="1">
        <f>IF(AJ128&gt;='Drive Train'!$F$29,1,0)</f>
        <v>1</v>
      </c>
      <c r="AJ128" s="57">
        <f>AJ127+0.5*Y128*'DEPRECATED - DT-Prelim Calcs'!$C$11^2+AE128*'DEPRECATED - DT-Prelim Calcs'!$C$11</f>
        <v>784.33981740885292</v>
      </c>
      <c r="AK128" s="57">
        <f t="shared" si="181"/>
        <v>0</v>
      </c>
      <c r="AL128" s="63">
        <f>AL127+'DEPRECATED - DT-Prelim Calcs'!$C$11</f>
        <v>496</v>
      </c>
      <c r="AM128" s="2">
        <f>AW128/'Drive Train'!$F$35</f>
        <v>0.90171798760157318</v>
      </c>
      <c r="AN128" s="46">
        <f>AU128*12*60/(PI() * 'Drive Train'!$F$15)/AM$2*AM128</f>
        <v>4074.512971157842</v>
      </c>
      <c r="AO128" s="2">
        <f>('DEPRECATED - DT-Prelim Calcs'!$C$6*AM128-AN128)/('DEPRECATED - DT-Prelim Calcs'!$C$6*AM128)*'DEPRECATED - DT-Prelim Calcs'!$C$7*AM128</f>
        <v>0.33081835002778398</v>
      </c>
      <c r="AP128" s="57">
        <f>AO128/'DEPRECATED - DT-Prelim Calcs'!$C$7*('DEPRECATED - DT-Prelim Calcs'!$C$8-'DEPRECATED - DT-Prelim Calcs'!$C$9)+'DEPRECATED - DT-Prelim Calcs'!$C$9</f>
        <v>20.311615895669991</v>
      </c>
      <c r="AQ128" s="57">
        <f t="shared" si="105"/>
        <v>20.311615895669991</v>
      </c>
      <c r="AR128" s="2">
        <f t="shared" si="125"/>
        <v>-4.6573855883025317E-14</v>
      </c>
      <c r="AS128" s="57">
        <f>AR128*'DEPRECATED - DT-Prelim Calcs'!$C$21/AM$2/'DEPRECATED - DT-Prelim Calcs'!$C$19/'DEPRECATED - DT-Prelim Calcs'!$C$18*3.39*'DEPRECATED - DT-Prelim Calcs'!$C$20</f>
        <v>-3.3751768757838378E-13</v>
      </c>
      <c r="AT128" s="46">
        <f t="shared" si="126"/>
        <v>0</v>
      </c>
      <c r="AU128" s="57">
        <f>AS127*'DEPRECATED - DT-Prelim Calcs'!$C$11+AU127</f>
        <v>39.432321268799441</v>
      </c>
      <c r="AV128" s="57">
        <f>AV127+0.5*AS128*'DEPRECATED - DT-Prelim Calcs'!$C$11^2+AU128*'DEPRECATED - DT-Prelim Calcs'!$C$11</f>
        <v>19513.81778468821</v>
      </c>
      <c r="AW128" s="57">
        <f>MIN('Drive Train'!$F$35-AQ127*'DEPRECATED - DT-Prelim Calcs'!$C$21*'Drive Train'!$F$39,AW127+AQ$2)</f>
        <v>11.181303046259508</v>
      </c>
      <c r="AX128" s="57">
        <f>'Drive Train'!$F$35-AQ128*'DEPRECATED - DT-Prelim Calcs'!$C$21*'Drive Train'!$F$39</f>
        <v>11.181303046259801</v>
      </c>
      <c r="AY128" s="1">
        <f>IF(AV128&gt;='Drive Train'!$F$29,1,0)</f>
        <v>1</v>
      </c>
      <c r="AZ128" s="57">
        <f t="shared" si="127"/>
        <v>22.56846210629999</v>
      </c>
      <c r="BA128" s="63">
        <f>BA127+'DEPRECATED - DT-Prelim Calcs'!$C$11</f>
        <v>496</v>
      </c>
      <c r="BB128" s="2">
        <f>BL128/'Drive Train'!$F$35</f>
        <v>0.55000000000000004</v>
      </c>
      <c r="BC128" s="46">
        <f>BJ128*12*60/(PI() * 'Drive Train'!$F$15)/BB$2*BB128</f>
        <v>5574.3989430736256</v>
      </c>
      <c r="BD128" s="2">
        <f>('DEPRECATED - DT-Prelim Calcs'!$C$6*BB128-BC128)/('DEPRECATED - DT-Prelim Calcs'!$C$6*BB128)*'DEPRECATED - DT-Prelim Calcs'!$C$7*BB128</f>
        <v>-1.1950068391758792</v>
      </c>
      <c r="BE128" s="57">
        <f>BD128/'DEPRECATED - DT-Prelim Calcs'!$C$7*('DEPRECATED - DT-Prelim Calcs'!$C$8-'DEPRECATED - DT-Prelim Calcs'!$C$9)+'DEPRECATED - DT-Prelim Calcs'!$C$9</f>
        <v>-60.917998948657797</v>
      </c>
      <c r="BF128" s="57">
        <f t="shared" si="106"/>
        <v>-60.917998948657797</v>
      </c>
      <c r="BG128" s="2">
        <f t="shared" si="128"/>
        <v>-1.9370342982087068</v>
      </c>
      <c r="BH128" s="57">
        <f>BG128*'DEPRECATED - DT-Prelim Calcs'!$C$21/BB$2/'DEPRECATED - DT-Prelim Calcs'!$C$19/'DEPRECATED - DT-Prelim Calcs'!$C$18*3.39*'DEPRECATED - DT-Prelim Calcs'!$C$20</f>
        <v>-20.276476817892974</v>
      </c>
      <c r="BI128" s="46">
        <f t="shared" si="129"/>
        <v>1</v>
      </c>
      <c r="BJ128" s="57">
        <f>BH127*'DEPRECATED - DT-Prelim Calcs'!$C$11+BJ127</f>
        <v>61.232485201883947</v>
      </c>
      <c r="BK128" s="57">
        <f>BK127+0.5*BH128*'DEPRECATED - DT-Prelim Calcs'!$C$11^2+BJ128*'DEPRECATED - DT-Prelim Calcs'!$C$11</f>
        <v>10291.164796237321</v>
      </c>
      <c r="BL128" s="57">
        <f>MIN('Drive Train'!$F$35-BF127*'DEPRECATED - DT-Prelim Calcs'!$C$21*'Drive Train'!$F$39,BL127+BF$2)</f>
        <v>6.82</v>
      </c>
      <c r="BM128" s="57">
        <f>'Drive Train'!$F$35-BF128*'DEPRECATED - DT-Prelim Calcs'!$C$21*'Drive Train'!$F$39</f>
        <v>16.055079936919469</v>
      </c>
      <c r="BN128" s="1">
        <f>IF(BK128&gt;='Drive Train'!$F$29,1,0)</f>
        <v>1</v>
      </c>
      <c r="BO128" s="57">
        <f t="shared" si="130"/>
        <v>-67.686665498508674</v>
      </c>
      <c r="BP128" s="63">
        <f>BP127+'DEPRECATED - DT-Prelim Calcs'!$C$11</f>
        <v>496</v>
      </c>
      <c r="BQ128" s="2">
        <f>CA128/'Drive Train'!$F$35</f>
        <v>1.92267326089966</v>
      </c>
      <c r="BR128" s="46">
        <f>BY128*12*60/(PI() * 'Drive Train'!$F$15)/BQ$2*BQ128</f>
        <v>-77703.42512722731</v>
      </c>
      <c r="BS128" s="2">
        <f>('DEPRECATED - DT-Prelim Calcs'!$C$6*BQ128-BR128)/('DEPRECATED - DT-Prelim Calcs'!$C$6*BQ128)*'DEPRECATED - DT-Prelim Calcs'!$C$7*BQ128</f>
        <v>39.767836659446949</v>
      </c>
      <c r="BT128" s="57">
        <f>BS128/'DEPRECATED - DT-Prelim Calcs'!$C$7*('DEPRECATED - DT-Prelim Calcs'!$C$8-'DEPRECATED - DT-Prelim Calcs'!$C$9)+'DEPRECATED - DT-Prelim Calcs'!$C$9</f>
        <v>2119.8010138618438</v>
      </c>
      <c r="BU128" s="57">
        <f t="shared" si="107"/>
        <v>93</v>
      </c>
      <c r="BV128" s="2">
        <f t="shared" si="131"/>
        <v>1.8828060353728675</v>
      </c>
      <c r="BW128" s="57">
        <f>BV128*'DEPRECATED - DT-Prelim Calcs'!$C$21/BQ$2/'DEPRECATED - DT-Prelim Calcs'!$C$19/'DEPRECATED - DT-Prelim Calcs'!$C$18*3.39*'DEPRECATED - DT-Prelim Calcs'!$C$20</f>
        <v>25.773080821789936</v>
      </c>
      <c r="BX128" s="46">
        <f t="shared" si="132"/>
        <v>0</v>
      </c>
      <c r="BY128" s="57">
        <f>BW127*'DEPRECATED - DT-Prelim Calcs'!$C$11+BY127</f>
        <v>-186.71346396496227</v>
      </c>
      <c r="BZ128" s="57">
        <f>BZ127+0.5*BW128*'DEPRECATED - DT-Prelim Calcs'!$C$11^2+BY128*'DEPRECATED - DT-Prelim Calcs'!$C$11</f>
        <v>-11100.043311626439</v>
      </c>
      <c r="CA128" s="57">
        <f>MIN('Drive Train'!$F$35-BU127*'DEPRECATED - DT-Prelim Calcs'!$C$21*'Drive Train'!$F$39,CA127+BU$2)</f>
        <v>23.841148435155784</v>
      </c>
      <c r="CB128" s="57">
        <f>'Drive Train'!$F$35-BU128*'DEPRECATED - DT-Prelim Calcs'!$C$21*'Drive Train'!$F$39</f>
        <v>6.82</v>
      </c>
      <c r="CC128" s="1">
        <f>IF(BZ128&gt;='Drive Train'!$F$29,1,0)</f>
        <v>0</v>
      </c>
      <c r="CD128" s="57">
        <f t="shared" si="133"/>
        <v>103.33333333333333</v>
      </c>
      <c r="CE128" s="63">
        <f>CE127+'DEPRECATED - DT-Prelim Calcs'!$C$11</f>
        <v>496</v>
      </c>
      <c r="CF128" s="2">
        <f>CP128/'Drive Train'!$F$35</f>
        <v>0.55000000000000004</v>
      </c>
      <c r="CG128" s="46">
        <f>CN128*12*60/(PI() * 'Drive Train'!$F$15)/CF$2*CF128</f>
        <v>-11062.692640828258</v>
      </c>
      <c r="CH128" s="2">
        <f>('DEPRECATED - DT-Prelim Calcs'!$C$6*CF128-CG128)/('DEPRECATED - DT-Prelim Calcs'!$C$6*CF128)*'DEPRECATED - DT-Prelim Calcs'!$C$7*CF128</f>
        <v>6.3275805374101513</v>
      </c>
      <c r="CI128" s="57">
        <f>CH128/'DEPRECATED - DT-Prelim Calcs'!$C$7*('DEPRECATED - DT-Prelim Calcs'!$C$8-'DEPRECATED - DT-Prelim Calcs'!$C$9)+'DEPRECATED - DT-Prelim Calcs'!$C$9</f>
        <v>339.55833317415863</v>
      </c>
      <c r="CJ128" s="57">
        <f t="shared" si="108"/>
        <v>93</v>
      </c>
      <c r="CK128" s="2">
        <f t="shared" si="134"/>
        <v>1.5241763143494644</v>
      </c>
      <c r="CL128" s="57">
        <f>CK128*'DEPRECATED - DT-Prelim Calcs'!$C$21/CF$2/'DEPRECATED - DT-Prelim Calcs'!$C$19/'DEPRECATED - DT-Prelim Calcs'!$C$18*3.39*'DEPRECATED - DT-Prelim Calcs'!$C$20</f>
        <v>25.773080821789936</v>
      </c>
      <c r="CM128" s="46">
        <f t="shared" si="135"/>
        <v>0</v>
      </c>
      <c r="CN128" s="57">
        <f>CL127*'DEPRECATED - DT-Prelim Calcs'!$C$11+CN127</f>
        <v>-75.226134046207633</v>
      </c>
      <c r="CO128" s="57">
        <f>CO127+0.5*CL128*'DEPRECATED - DT-Prelim Calcs'!$C$11^2+CN128*'DEPRECATED - DT-Prelim Calcs'!$C$11</f>
        <v>-42197.957485265615</v>
      </c>
      <c r="CP128" s="57">
        <f>MIN('Drive Train'!$F$35-CJ127*'DEPRECATED - DT-Prelim Calcs'!$C$21*'Drive Train'!$F$39,CP127+CJ$2)</f>
        <v>6.82</v>
      </c>
      <c r="CQ128" s="57">
        <f>'Drive Train'!$F$35-CJ128*'DEPRECATED - DT-Prelim Calcs'!$C$21*'Drive Train'!$F$39</f>
        <v>6.82</v>
      </c>
      <c r="CR128" s="1">
        <f>IF(CO128&gt;='Drive Train'!$F$29,1,0)</f>
        <v>0</v>
      </c>
      <c r="CS128" s="57">
        <f t="shared" si="136"/>
        <v>103.33333333333333</v>
      </c>
      <c r="CT128" s="63">
        <f>CT127+'DEPRECATED - DT-Prelim Calcs'!$C$11</f>
        <v>496</v>
      </c>
      <c r="CU128" s="2">
        <f>DE128/'Drive Train'!$F$35</f>
        <v>0.55000000000000004</v>
      </c>
      <c r="CV128" s="46">
        <f>DC128*12*60/(PI() * 'Drive Train'!$F$15)/CU$2*CU128</f>
        <v>-55233.637781136247</v>
      </c>
      <c r="CW128" s="2">
        <f>('DEPRECATED - DT-Prelim Calcs'!$C$6*CU128-CV128)/('DEPRECATED - DT-Prelim Calcs'!$C$6*CU128)*'DEPRECATED - DT-Prelim Calcs'!$C$7*CU128</f>
        <v>26.299809015485621</v>
      </c>
      <c r="CX128" s="57">
        <f>CW128/'DEPRECATED - DT-Prelim Calcs'!$C$7*('DEPRECATED - DT-Prelim Calcs'!$C$8-'DEPRECATED - DT-Prelim Calcs'!$C$9)+'DEPRECATED - DT-Prelim Calcs'!$C$9</f>
        <v>1402.8101646003342</v>
      </c>
      <c r="CY128" s="57">
        <f t="shared" si="109"/>
        <v>93</v>
      </c>
      <c r="CZ128" s="2">
        <f t="shared" si="137"/>
        <v>1.2803081040535502</v>
      </c>
      <c r="DA128" s="57">
        <f>CZ128*'DEPRECATED - DT-Prelim Calcs'!$C$21/CU$2/'DEPRECATED - DT-Prelim Calcs'!$C$19/'DEPRECATED - DT-Prelim Calcs'!$C$18*3.39*'DEPRECATED - DT-Prelim Calcs'!$C$20</f>
        <v>25.773080821789936</v>
      </c>
      <c r="DB128" s="46">
        <f t="shared" si="138"/>
        <v>0</v>
      </c>
      <c r="DC128" s="57">
        <f>DA127*'DEPRECATED - DT-Prelim Calcs'!$C$11+DC127</f>
        <v>-315.49380124410413</v>
      </c>
      <c r="DD128" s="57">
        <f>DD127+0.5*DA128*'DEPRECATED - DT-Prelim Calcs'!$C$11^2+DC128*'DEPRECATED - DT-Prelim Calcs'!$C$11</f>
        <v>-86401.591288126554</v>
      </c>
      <c r="DE128" s="57">
        <f>MIN('Drive Train'!$F$35-CY127*'DEPRECATED - DT-Prelim Calcs'!$C$21*'Drive Train'!$F$39,DE127+CY$2)</f>
        <v>6.82</v>
      </c>
      <c r="DF128" s="57">
        <f>'Drive Train'!$F$35-CY128*'DEPRECATED - DT-Prelim Calcs'!$C$21*'Drive Train'!$F$39</f>
        <v>6.82</v>
      </c>
      <c r="DG128" s="1">
        <f>IF(DD128&gt;='Drive Train'!$F$29,1,0)</f>
        <v>0</v>
      </c>
      <c r="DH128" s="57">
        <f t="shared" si="139"/>
        <v>103.33333333333333</v>
      </c>
      <c r="DI128" s="63">
        <f>DI127+'DEPRECATED - DT-Prelim Calcs'!$C$11</f>
        <v>496</v>
      </c>
      <c r="DJ128" s="2">
        <f>DT128/'Drive Train'!$F$35</f>
        <v>0.55000000000000004</v>
      </c>
      <c r="DK128" s="46">
        <f>DR128*12*60/(PI() * 'Drive Train'!$F$15)/DJ$2*DJ128</f>
        <v>16999.649071344375</v>
      </c>
      <c r="DL128" s="2">
        <f>('DEPRECATED - DT-Prelim Calcs'!$C$6*DJ128-DK128)/('DEPRECATED - DT-Prelim Calcs'!$C$6*DJ128)*'DEPRECATED - DT-Prelim Calcs'!$C$7*DJ128</f>
        <v>-6.3610204994258801</v>
      </c>
      <c r="DM128" s="57">
        <f>DL128/'DEPRECATED - DT-Prelim Calcs'!$C$7*('DEPRECATED - DT-Prelim Calcs'!$C$8-'DEPRECATED - DT-Prelim Calcs'!$C$9)+'DEPRECATED - DT-Prelim Calcs'!$C$9</f>
        <v>-335.93856019765167</v>
      </c>
      <c r="DN128" s="57">
        <f t="shared" si="110"/>
        <v>-335.93856019765167</v>
      </c>
      <c r="DO128" s="2">
        <f t="shared" si="140"/>
        <v>-8.6239023874423442</v>
      </c>
      <c r="DP128" s="57">
        <f>DO128*'DEPRECATED - DT-Prelim Calcs'!$C$21/DJ$2/'DEPRECATED - DT-Prelim Calcs'!$C$19/'DEPRECATED - DT-Prelim Calcs'!$C$18*3.39*'DEPRECATED - DT-Prelim Calcs'!$C$20</f>
        <v>-201.37876010579356</v>
      </c>
      <c r="DQ128" s="46">
        <f t="shared" si="141"/>
        <v>1</v>
      </c>
      <c r="DR128" s="57">
        <f>DP127*'DEPRECATED - DT-Prelim Calcs'!$C$11+DR127</f>
        <v>83.708421059780619</v>
      </c>
      <c r="DS128" s="57">
        <f>DS127+0.5*DP128*'DEPRECATED - DT-Prelim Calcs'!$C$11^2+DR128*'DEPRECATED - DT-Prelim Calcs'!$C$11</f>
        <v>-133654.21082800633</v>
      </c>
      <c r="DT128" s="57">
        <f>MIN('Drive Train'!$F$35-DN127*'DEPRECATED - DT-Prelim Calcs'!$C$21*'Drive Train'!$F$39,DT127+DN$2)</f>
        <v>6.82</v>
      </c>
      <c r="DU128" s="57">
        <f>'Drive Train'!$F$35-DN128*'DEPRECATED - DT-Prelim Calcs'!$C$21*'Drive Train'!$F$39</f>
        <v>32.556313611859103</v>
      </c>
      <c r="DV128" s="1">
        <f>IF(DS128&gt;='Drive Train'!$F$29,1,0)</f>
        <v>0</v>
      </c>
      <c r="DW128" s="57">
        <f t="shared" si="142"/>
        <v>-373.26506688627967</v>
      </c>
      <c r="DX128" s="63">
        <f>DX127+'DEPRECATED - DT-Prelim Calcs'!$C$11</f>
        <v>496</v>
      </c>
      <c r="DY128" s="2">
        <f>EI128/'Drive Train'!$F$35</f>
        <v>1.3164454805435426</v>
      </c>
      <c r="DZ128" s="46">
        <f>EG128*12*60/(PI() * 'Drive Train'!$F$15)/DY$2*DY128</f>
        <v>-106497.59885078526</v>
      </c>
      <c r="EA128" s="2">
        <f>('DEPRECATED - DT-Prelim Calcs'!$C$6*DY128-DZ128)/('DEPRECATED - DT-Prelim Calcs'!$C$6*DY128)*'DEPRECATED - DT-Prelim Calcs'!$C$7*DY128</f>
        <v>51.326332150397462</v>
      </c>
      <c r="EB128" s="57">
        <f>EA128/'DEPRECATED - DT-Prelim Calcs'!$C$7*('DEPRECATED - DT-Prelim Calcs'!$C$8-'DEPRECATED - DT-Prelim Calcs'!$C$9)+'DEPRECATED - DT-Prelim Calcs'!$C$9</f>
        <v>2735.1350269277982</v>
      </c>
      <c r="EC128" s="57">
        <f t="shared" si="111"/>
        <v>93</v>
      </c>
      <c r="ED128" s="2">
        <f t="shared" si="143"/>
        <v>0.96993038185874991</v>
      </c>
      <c r="EE128" s="57">
        <f>ED128*'DEPRECATED - DT-Prelim Calcs'!$C$21/DY$2/'DEPRECATED - DT-Prelim Calcs'!$C$19/'DEPRECATED - DT-Prelim Calcs'!$C$18*3.39*'DEPRECATED - DT-Prelim Calcs'!$C$20</f>
        <v>25.773080821789936</v>
      </c>
      <c r="EF128" s="46">
        <f t="shared" si="144"/>
        <v>0</v>
      </c>
      <c r="EG128" s="57">
        <f>EE127*'DEPRECATED - DT-Prelim Calcs'!$C$11+EG127</f>
        <v>-192.53641438447426</v>
      </c>
      <c r="EH128" s="57">
        <f>EH127+0.5*EE128*'DEPRECATED - DT-Prelim Calcs'!$C$11^2+EG128*'DEPRECATED - DT-Prelim Calcs'!$C$11</f>
        <v>-218655.17457873593</v>
      </c>
      <c r="EI128" s="57">
        <f>MIN('Drive Train'!$F$35-EC127*'DEPRECATED - DT-Prelim Calcs'!$C$21*'Drive Train'!$F$39,EI127+EC$2)</f>
        <v>16.323923958739929</v>
      </c>
      <c r="EJ128" s="57">
        <f>'Drive Train'!$F$35-EC128*'DEPRECATED - DT-Prelim Calcs'!$C$21*'Drive Train'!$F$39</f>
        <v>6.82</v>
      </c>
      <c r="EK128" s="1">
        <f>IF(EH128&gt;='Drive Train'!$F$29,1,0)</f>
        <v>0</v>
      </c>
      <c r="EL128" s="57">
        <f t="shared" si="145"/>
        <v>103.33333333333333</v>
      </c>
      <c r="EM128" s="63">
        <f>EM127+'DEPRECATED - DT-Prelim Calcs'!$C$11</f>
        <v>496</v>
      </c>
      <c r="EN128" s="2">
        <f>EX128/'Drive Train'!$F$35</f>
        <v>0.55000000000000004</v>
      </c>
      <c r="EO128" s="46">
        <f>EV128*12*60/(PI() * 'Drive Train'!$F$15)/EN$2*EN128</f>
        <v>-263814.08664096566</v>
      </c>
      <c r="EP128" s="2">
        <f>('DEPRECATED - DT-Prelim Calcs'!$C$6*EN128-EO128)/('DEPRECATED - DT-Prelim Calcs'!$C$6*EN128)*'DEPRECATED - DT-Prelim Calcs'!$C$7*EN128</f>
        <v>120.61104386580249</v>
      </c>
      <c r="EQ128" s="57">
        <f>EP128/'DEPRECATED - DT-Prelim Calcs'!$C$7*('DEPRECATED - DT-Prelim Calcs'!$C$8-'DEPRECATED - DT-Prelim Calcs'!$C$9)+'DEPRECATED - DT-Prelim Calcs'!$C$9</f>
        <v>6423.6115883744642</v>
      </c>
      <c r="ER128" s="57">
        <f t="shared" si="112"/>
        <v>93</v>
      </c>
      <c r="ES128" s="2">
        <f t="shared" si="146"/>
        <v>0.86507304327942547</v>
      </c>
      <c r="ET128" s="57">
        <f>ES128*'DEPRECATED - DT-Prelim Calcs'!$C$21/EN$2/'DEPRECATED - DT-Prelim Calcs'!$C$19/'DEPRECATED - DT-Prelim Calcs'!$C$18*3.39*'DEPRECATED - DT-Prelim Calcs'!$C$20</f>
        <v>25.773080821789936</v>
      </c>
      <c r="EU128" s="46">
        <f t="shared" si="147"/>
        <v>0</v>
      </c>
      <c r="EV128" s="57">
        <f>ET127*'DEPRECATED - DT-Prelim Calcs'!$C$11+EV127</f>
        <v>-1018.1773912834875</v>
      </c>
      <c r="EW128" s="57">
        <f>EW127+0.5*ET128*'DEPRECATED - DT-Prelim Calcs'!$C$11^2+EV128*'DEPRECATED - DT-Prelim Calcs'!$C$11</f>
        <v>-298295.47508685692</v>
      </c>
      <c r="EX128" s="57">
        <f>MIN('Drive Train'!$F$35-ER127*'DEPRECATED - DT-Prelim Calcs'!$C$21*'Drive Train'!$F$39,EX127+ER$2)</f>
        <v>6.82</v>
      </c>
      <c r="EY128" s="57">
        <f>'Drive Train'!$F$35-ER128*'DEPRECATED - DT-Prelim Calcs'!$C$21*'Drive Train'!$F$39</f>
        <v>6.82</v>
      </c>
      <c r="EZ128" s="1">
        <f>IF(EW128&gt;='Drive Train'!$F$29,1,0)</f>
        <v>0</v>
      </c>
      <c r="FA128" s="57">
        <f t="shared" si="148"/>
        <v>103.33333333333333</v>
      </c>
      <c r="FB128" s="63">
        <f>FB127+'DEPRECATED - DT-Prelim Calcs'!$C$11</f>
        <v>496</v>
      </c>
      <c r="FC128" s="2">
        <f>FM128/'Drive Train'!$F$35</f>
        <v>0.55000000000000004</v>
      </c>
      <c r="FD128" s="46">
        <f>FK128*12*60/(PI() * 'Drive Train'!$F$15)/FC$2*FC128</f>
        <v>-10514.503637302891</v>
      </c>
      <c r="FE128" s="2">
        <f>('DEPRECATED - DT-Prelim Calcs'!$C$6*FC128-FD128)/('DEPRECATED - DT-Prelim Calcs'!$C$6*FC128)*'DEPRECATED - DT-Prelim Calcs'!$C$7*FC128</f>
        <v>6.0797127140525253</v>
      </c>
      <c r="FF128" s="57">
        <f>FE128/'DEPRECATED - DT-Prelim Calcs'!$C$7*('DEPRECATED - DT-Prelim Calcs'!$C$8-'DEPRECATED - DT-Prelim Calcs'!$C$9)+'DEPRECATED - DT-Prelim Calcs'!$C$9</f>
        <v>326.36271419624023</v>
      </c>
      <c r="FG128" s="57">
        <f t="shared" si="113"/>
        <v>93</v>
      </c>
      <c r="FH128" s="2">
        <f t="shared" si="149"/>
        <v>0.78067567320338405</v>
      </c>
      <c r="FI128" s="57">
        <f>FH128*'DEPRECATED - DT-Prelim Calcs'!$C$21/FC$2/'DEPRECATED - DT-Prelim Calcs'!$C$19/'DEPRECATED - DT-Prelim Calcs'!$C$18*3.39*'DEPRECATED - DT-Prelim Calcs'!$C$20</f>
        <v>25.773080821789936</v>
      </c>
      <c r="FJ128" s="46">
        <f t="shared" si="150"/>
        <v>0</v>
      </c>
      <c r="FK128" s="57">
        <f>FI127*'DEPRECATED - DT-Prelim Calcs'!$C$11+FK127</f>
        <v>-36.621161178596353</v>
      </c>
      <c r="FL128" s="57">
        <f>FL127+0.5*FI128*'DEPRECATED - DT-Prelim Calcs'!$C$11^2+FK128*'DEPRECATED - DT-Prelim Calcs'!$C$11</f>
        <v>-395530.61027344922</v>
      </c>
      <c r="FM128" s="57">
        <f>MIN('Drive Train'!$F$35-FG127*'DEPRECATED - DT-Prelim Calcs'!$C$21*'Drive Train'!$F$39,FM127+FG$2)</f>
        <v>6.82</v>
      </c>
      <c r="FN128" s="57">
        <f>'Drive Train'!$F$35-FG128*'DEPRECATED - DT-Prelim Calcs'!$C$21*'Drive Train'!$F$39</f>
        <v>6.82</v>
      </c>
      <c r="FO128" s="1">
        <f>IF(FL128&gt;='Drive Train'!$F$29,1,0)</f>
        <v>0</v>
      </c>
      <c r="FP128" s="57">
        <f t="shared" si="151"/>
        <v>103.33333333333333</v>
      </c>
      <c r="FQ128" s="63">
        <f>FQ127+'DEPRECATED - DT-Prelim Calcs'!$C$11</f>
        <v>496</v>
      </c>
      <c r="FR128" s="2">
        <f>GB128/'Drive Train'!$F$35</f>
        <v>0.55000000000000004</v>
      </c>
      <c r="FS128" s="46">
        <f>FZ128*12*60/(PI() * 'Drive Train'!$F$15)/FR$2*FR128</f>
        <v>-295390.8272622673</v>
      </c>
      <c r="FT128" s="2">
        <f>('DEPRECATED - DT-Prelim Calcs'!$C$6*FR128-FS128)/('DEPRECATED - DT-Prelim Calcs'!$C$6*FR128)*'DEPRECATED - DT-Prelim Calcs'!$C$7*FR128</f>
        <v>134.88870707355801</v>
      </c>
      <c r="FU128" s="57">
        <f>FT128/'DEPRECATED - DT-Prelim Calcs'!$C$7*('DEPRECATED - DT-Prelim Calcs'!$C$8-'DEPRECATED - DT-Prelim Calcs'!$C$9)+'DEPRECATED - DT-Prelim Calcs'!$C$9</f>
        <v>7183.7046130860963</v>
      </c>
      <c r="FV128" s="57">
        <f t="shared" si="114"/>
        <v>93</v>
      </c>
      <c r="FW128" s="2">
        <f t="shared" si="152"/>
        <v>0.7112822800297498</v>
      </c>
      <c r="FX128" s="57">
        <f>FW128*'DEPRECATED - DT-Prelim Calcs'!$C$21/FR$2/'DEPRECATED - DT-Prelim Calcs'!$C$19/'DEPRECATED - DT-Prelim Calcs'!$C$18*3.39*'DEPRECATED - DT-Prelim Calcs'!$C$20</f>
        <v>25.773080821789936</v>
      </c>
      <c r="FY128" s="46">
        <f t="shared" si="153"/>
        <v>0</v>
      </c>
      <c r="FZ128" s="57">
        <f>FX127*'DEPRECATED - DT-Prelim Calcs'!$C$11+FZ127</f>
        <v>-937.37136653025266</v>
      </c>
      <c r="GA128" s="57">
        <f>GA127+0.5*FX128*'DEPRECATED - DT-Prelim Calcs'!$C$11^2+FZ128*'DEPRECATED - DT-Prelim Calcs'!$C$11</f>
        <v>-455502.52352747961</v>
      </c>
      <c r="GB128" s="57">
        <f>MIN('Drive Train'!$F$35-FV127*'DEPRECATED - DT-Prelim Calcs'!$C$21*'Drive Train'!$F$39,GB127+FV$2)</f>
        <v>6.82</v>
      </c>
      <c r="GC128" s="57">
        <f>'Drive Train'!$F$35-FV128*'DEPRECATED - DT-Prelim Calcs'!$C$21*'Drive Train'!$F$39</f>
        <v>6.82</v>
      </c>
      <c r="GD128" s="1">
        <f>IF(GA128&gt;='Drive Train'!$F$29,1,0)</f>
        <v>0</v>
      </c>
      <c r="GE128" s="57">
        <f t="shared" si="154"/>
        <v>103.33333333333333</v>
      </c>
      <c r="GF128" s="63">
        <f>GF127+'DEPRECATED - DT-Prelim Calcs'!$C$11</f>
        <v>496</v>
      </c>
      <c r="GG128" s="2">
        <f>GQ128/'Drive Train'!$F$35</f>
        <v>0.85483870967741948</v>
      </c>
      <c r="GH128" s="46">
        <f>GO128*12*60/(PI() * 'Drive Train'!$F$15)/GG$2*GG128</f>
        <v>19353.162413641934</v>
      </c>
      <c r="GI128" s="2">
        <f>('DEPRECATED - DT-Prelim Calcs'!$C$6*GG128-GH128)/('DEPRECATED - DT-Prelim Calcs'!$C$6*GG128)*'DEPRECATED - DT-Prelim Calcs'!$C$7*GG128</f>
        <v>-6.690518149992065</v>
      </c>
      <c r="GJ128" s="57">
        <f>GI128/'DEPRECATED - DT-Prelim Calcs'!$C$7*('DEPRECATED - DT-Prelim Calcs'!$C$8-'DEPRECATED - DT-Prelim Calcs'!$C$9)+'DEPRECATED - DT-Prelim Calcs'!$C$9</f>
        <v>-353.47986665725392</v>
      </c>
      <c r="GK128" s="57">
        <f t="shared" si="155"/>
        <v>-353.47986665725392</v>
      </c>
      <c r="GL128" s="2">
        <f t="shared" si="156"/>
        <v>-8.3480137371729661</v>
      </c>
      <c r="GM128" s="57">
        <f>GL128*'DEPRECATED - DT-Prelim Calcs'!$C$21/GG$2/'DEPRECATED - DT-Prelim Calcs'!$C$19/'DEPRECATED - DT-Prelim Calcs'!$C$18*3.39*'DEPRECATED - DT-Prelim Calcs'!$C$20</f>
        <v>-216.06253421293127</v>
      </c>
      <c r="GN128" s="46">
        <f t="shared" si="157"/>
        <v>1</v>
      </c>
      <c r="GO128" s="57">
        <f>GM127*'DEPRECATED - DT-Prelim Calcs'!$C$11+GO127</f>
        <v>55.318852709210859</v>
      </c>
      <c r="GP128" s="57">
        <f>GP127+0.5*GM128*'DEPRECATED - DT-Prelim Calcs'!$C$11^2+GO128*'DEPRECATED - DT-Prelim Calcs'!$C$11</f>
        <v>-211361.40729172775</v>
      </c>
      <c r="GQ128" s="57">
        <f>MIN('Drive Train'!$F$35-GK127*'DEPRECATED - DT-Prelim Calcs'!$C$21*'Drive Train'!$F$39,GQ127+GK$2)</f>
        <v>10.600000000000001</v>
      </c>
      <c r="GR128" s="57">
        <f>'Drive Train'!$F$35-GK128*'DEPRECATED - DT-Prelim Calcs'!$C$21*'Drive Train'!$F$39</f>
        <v>33.608791999435233</v>
      </c>
      <c r="GS128" s="1">
        <f>IF(GP128&gt;='Drive Train'!$F$29,1,0)</f>
        <v>0</v>
      </c>
      <c r="GT128" s="57">
        <f t="shared" si="158"/>
        <v>-392.75540739694878</v>
      </c>
      <c r="GU128" s="63">
        <f>GU127+'DEPRECATED - DT-Prelim Calcs'!$C$11</f>
        <v>496</v>
      </c>
      <c r="GV128" s="2">
        <f>HF128/'Drive Train'!$F$35</f>
        <v>0.83870967741935498</v>
      </c>
      <c r="GW128" s="46">
        <f>HD128*12*60/(PI() * 'Drive Train'!$F$15)/GV$2*GV128</f>
        <v>-187311.85912882665</v>
      </c>
      <c r="GX128" s="2">
        <f>('DEPRECATED - DT-Prelim Calcs'!$C$6*GV128-GW128)/('DEPRECATED - DT-Prelim Calcs'!$C$6*GV128)*'DEPRECATED - DT-Prelim Calcs'!$C$7*GV128</f>
        <v>86.715770716665503</v>
      </c>
      <c r="GY128" s="57">
        <f>GX128/'DEPRECATED - DT-Prelim Calcs'!$C$7*('DEPRECATED - DT-Prelim Calcs'!$C$8-'DEPRECATED - DT-Prelim Calcs'!$C$9)+'DEPRECATED - DT-Prelim Calcs'!$C$9</f>
        <v>4619.145387115429</v>
      </c>
      <c r="GZ128" s="57">
        <f t="shared" si="115"/>
        <v>33.333333333333314</v>
      </c>
      <c r="HA128" s="2">
        <f t="shared" si="159"/>
        <v>0.99579519204165001</v>
      </c>
      <c r="HB128" s="57">
        <f>HA128*'DEPRECATED - DT-Prelim Calcs'!$C$21/GV$2/'DEPRECATED - DT-Prelim Calcs'!$C$19/'DEPRECATED - DT-Prelim Calcs'!$C$18*3.39*'DEPRECATED - DT-Prelim Calcs'!$C$20</f>
        <v>25.773080821789936</v>
      </c>
      <c r="HC128" s="46">
        <f t="shared" si="160"/>
        <v>0</v>
      </c>
      <c r="HD128" s="57">
        <f>HB127*'DEPRECATED - DT-Prelim Calcs'!$C$11+HD127</f>
        <v>-545.7063702715933</v>
      </c>
      <c r="HE128" s="57">
        <f>HE127+0.5*HB128*'DEPRECATED - DT-Prelim Calcs'!$C$11^2+HD128*'DEPRECATED - DT-Prelim Calcs'!$C$11</f>
        <v>-225701.78821317857</v>
      </c>
      <c r="HF128" s="57">
        <f>MIN('Drive Train'!$F$35-GZ127*'DEPRECATED - DT-Prelim Calcs'!$C$21*'Drive Train'!$F$39,HF127+GZ$2)</f>
        <v>10.400000000000002</v>
      </c>
      <c r="HG128" s="57">
        <f>'Drive Train'!$F$35-GZ128*'DEPRECATED - DT-Prelim Calcs'!$C$21*'Drive Train'!$F$39</f>
        <v>10.400000000000002</v>
      </c>
      <c r="HH128" s="1">
        <f>IF(HE128&gt;='Drive Train'!$F$29,1,0)</f>
        <v>0</v>
      </c>
      <c r="HI128" s="57">
        <f t="shared" si="161"/>
        <v>37.037037037037017</v>
      </c>
      <c r="HJ128" s="63">
        <f>HJ127+'DEPRECATED - DT-Prelim Calcs'!$C$11</f>
        <v>496</v>
      </c>
      <c r="HK128" s="2">
        <f>HU128/'Drive Train'!$F$35</f>
        <v>0.82258064516129037</v>
      </c>
      <c r="HL128" s="46">
        <f>HS128*12*60/(PI() * 'Drive Train'!$F$15)/HK$2*HK128</f>
        <v>-414302.74367530446</v>
      </c>
      <c r="HM128" s="2">
        <f>('DEPRECATED - DT-Prelim Calcs'!$C$6*HK128-HL128)/('DEPRECATED - DT-Prelim Calcs'!$C$6*HK128)*'DEPRECATED - DT-Prelim Calcs'!$C$7*HK128</f>
        <v>189.31255298663677</v>
      </c>
      <c r="HN128" s="57">
        <f>HM128/'DEPRECATED - DT-Prelim Calcs'!$C$7*('DEPRECATED - DT-Prelim Calcs'!$C$8-'DEPRECATED - DT-Prelim Calcs'!$C$9)+'DEPRECATED - DT-Prelim Calcs'!$C$9</f>
        <v>10081.040476425518</v>
      </c>
      <c r="HO128" s="57">
        <f t="shared" si="116"/>
        <v>36.66666666666665</v>
      </c>
      <c r="HP128" s="2">
        <f t="shared" si="162"/>
        <v>0.99579519204165001</v>
      </c>
      <c r="HQ128" s="57">
        <f>HP128*'DEPRECATED - DT-Prelim Calcs'!$C$21/HK$2/'DEPRECATED - DT-Prelim Calcs'!$C$19/'DEPRECATED - DT-Prelim Calcs'!$C$18*3.39*'DEPRECATED - DT-Prelim Calcs'!$C$20</f>
        <v>25.773080821789936</v>
      </c>
      <c r="HR128" s="46">
        <f t="shared" si="163"/>
        <v>0</v>
      </c>
      <c r="HS128" s="57">
        <f>HQ127*'DEPRECATED - DT-Prelim Calcs'!$C$11+HS127</f>
        <v>-1230.6788188612534</v>
      </c>
      <c r="HT128" s="57">
        <f>HT127+0.5*HQ128*'DEPRECATED - DT-Prelim Calcs'!$C$11^2+HS128*'DEPRECATED - DT-Prelim Calcs'!$C$11</f>
        <v>-216106.68283900394</v>
      </c>
      <c r="HU128" s="57">
        <f>MIN('Drive Train'!$F$35-HO127*'DEPRECATED - DT-Prelim Calcs'!$C$21*'Drive Train'!$F$39,HU127+HO$2)</f>
        <v>10.200000000000001</v>
      </c>
      <c r="HV128" s="57">
        <f>'Drive Train'!$F$35-HO128*'DEPRECATED - DT-Prelim Calcs'!$C$21*'Drive Train'!$F$39</f>
        <v>10.200000000000001</v>
      </c>
      <c r="HW128" s="1">
        <f>IF(HT128&gt;='Drive Train'!$F$29,1,0)</f>
        <v>0</v>
      </c>
      <c r="HX128" s="57">
        <f t="shared" si="164"/>
        <v>40.740740740740726</v>
      </c>
      <c r="HY128" s="63">
        <f>HY127+'DEPRECATED - DT-Prelim Calcs'!$C$11</f>
        <v>496</v>
      </c>
      <c r="HZ128" s="2">
        <f>IJ128/'Drive Train'!$F$35</f>
        <v>0.80645161290322598</v>
      </c>
      <c r="IA128" s="46">
        <f>IH128*12*60/(PI() * 'Drive Train'!$F$15)/HZ$2*HZ128</f>
        <v>15565.038735709342</v>
      </c>
      <c r="IB128" s="2">
        <f>('DEPRECATED - DT-Prelim Calcs'!$C$6*HZ128-IA128)/('DEPRECATED - DT-Prelim Calcs'!$C$6*HZ128)*'DEPRECATED - DT-Prelim Calcs'!$C$7*HZ128</f>
        <v>-5.0943021481864372</v>
      </c>
      <c r="IC128" s="57">
        <f>IB128/'DEPRECATED - DT-Prelim Calcs'!$C$7*('DEPRECATED - DT-Prelim Calcs'!$C$8-'DEPRECATED - DT-Prelim Calcs'!$C$9)+'DEPRECATED - DT-Prelim Calcs'!$C$9</f>
        <v>-268.50289029556842</v>
      </c>
      <c r="ID128" s="57">
        <f t="shared" si="117"/>
        <v>-268.50289029556842</v>
      </c>
      <c r="IE128" s="2">
        <f t="shared" si="165"/>
        <v>-6.5073488335480825</v>
      </c>
      <c r="IF128" s="57">
        <f>IE128*'DEPRECATED - DT-Prelim Calcs'!$C$21/HZ$2/'DEPRECATED - DT-Prelim Calcs'!$C$19/'DEPRECATED - DT-Prelim Calcs'!$C$18*3.39*'DEPRECATED - DT-Prelim Calcs'!$C$20</f>
        <v>-168.42261216260258</v>
      </c>
      <c r="IG128" s="46">
        <f t="shared" si="166"/>
        <v>1</v>
      </c>
      <c r="IH128" s="57">
        <f>IF127*'DEPRECATED - DT-Prelim Calcs'!$C$11+IH127</f>
        <v>47.160379830458083</v>
      </c>
      <c r="II128" s="57">
        <f>II127+0.5*IF128*'DEPRECATED - DT-Prelim Calcs'!$C$11^2+IH128*'DEPRECATED - DT-Prelim Calcs'!$C$11</f>
        <v>-208688.86196551198</v>
      </c>
      <c r="IJ128" s="57">
        <f>MIN('Drive Train'!$F$35-ID127*'DEPRECATED - DT-Prelim Calcs'!$C$21*'Drive Train'!$F$39,IJ127+ID$2)</f>
        <v>10.000000000000002</v>
      </c>
      <c r="IK128" s="57">
        <f>'Drive Train'!$F$35-ID128*'DEPRECATED - DT-Prelim Calcs'!$C$21*'Drive Train'!$F$39</f>
        <v>28.510173417734102</v>
      </c>
      <c r="IL128" s="1">
        <f>IF(II128&gt;='Drive Train'!$F$29,1,0)</f>
        <v>0</v>
      </c>
      <c r="IM128" s="57">
        <f t="shared" si="167"/>
        <v>-298.33654477285381</v>
      </c>
      <c r="IN128" s="63">
        <f>IN127+'DEPRECATED - DT-Prelim Calcs'!$C$11</f>
        <v>496</v>
      </c>
      <c r="IO128" s="2">
        <f>IY128/'Drive Train'!$F$35</f>
        <v>0.79032258064516137</v>
      </c>
      <c r="IP128" s="46">
        <f>IW128*12*60/(PI() * 'Drive Train'!$F$15)/IO$2*IO128</f>
        <v>-70114.877681903192</v>
      </c>
      <c r="IQ128" s="2">
        <f>('DEPRECATED - DT-Prelim Calcs'!$C$6*IO128-IP128)/('DEPRECATED - DT-Prelim Calcs'!$C$6*IO128)*'DEPRECATED - DT-Prelim Calcs'!$C$7*IO128</f>
        <v>33.607652131059659</v>
      </c>
      <c r="IR128" s="57">
        <f>IQ128/'DEPRECATED - DT-Prelim Calcs'!$C$7*('DEPRECATED - DT-Prelim Calcs'!$C$8-'DEPRECATED - DT-Prelim Calcs'!$C$9)+'DEPRECATED - DT-Prelim Calcs'!$C$9</f>
        <v>1791.8542607530931</v>
      </c>
      <c r="IS128" s="57">
        <f t="shared" si="118"/>
        <v>43.333333333333321</v>
      </c>
      <c r="IT128" s="2">
        <f t="shared" si="168"/>
        <v>0.99579519204165001</v>
      </c>
      <c r="IU128" s="57">
        <f>IT128*'DEPRECATED - DT-Prelim Calcs'!$C$21/IO$2/'DEPRECATED - DT-Prelim Calcs'!$C$19/'DEPRECATED - DT-Prelim Calcs'!$C$18*3.39*'DEPRECATED - DT-Prelim Calcs'!$C$20</f>
        <v>25.773080821789936</v>
      </c>
      <c r="IV128" s="46">
        <f t="shared" si="169"/>
        <v>0</v>
      </c>
      <c r="IW128" s="57">
        <f>IU127*'DEPRECATED - DT-Prelim Calcs'!$C$11+IW127</f>
        <v>-216.77599757515031</v>
      </c>
      <c r="IX128" s="57">
        <f>IX127+0.5*IU128*'DEPRECATED - DT-Prelim Calcs'!$C$11^2+IW128*'DEPRECATED - DT-Prelim Calcs'!$C$11</f>
        <v>-228997.25981285915</v>
      </c>
      <c r="IY128" s="57">
        <f>MIN('Drive Train'!$F$35-IS127*'DEPRECATED - DT-Prelim Calcs'!$C$21*'Drive Train'!$F$39,IY127+IS$2)</f>
        <v>9.8000000000000007</v>
      </c>
      <c r="IZ128" s="57">
        <f>'Drive Train'!$F$35-IS128*'DEPRECATED - DT-Prelim Calcs'!$C$21*'Drive Train'!$F$39</f>
        <v>9.8000000000000007</v>
      </c>
      <c r="JA128" s="1">
        <f>IF(IX128&gt;='Drive Train'!$F$29,1,0)</f>
        <v>0</v>
      </c>
      <c r="JB128" s="57">
        <f t="shared" si="170"/>
        <v>48.148148148148138</v>
      </c>
      <c r="JC128" s="63">
        <f>JC127+'DEPRECATED - DT-Prelim Calcs'!$C$11</f>
        <v>496</v>
      </c>
      <c r="JD128" s="2">
        <f>JN128/'Drive Train'!$F$35</f>
        <v>0.77419354838709686</v>
      </c>
      <c r="JE128" s="46">
        <f>JL128*12*60/(PI() * 'Drive Train'!$F$15)/JD$2*JD128</f>
        <v>-76968.341571261801</v>
      </c>
      <c r="JF128" s="2">
        <f>('DEPRECATED - DT-Prelim Calcs'!$C$6*JD128-JE128)/('DEPRECATED - DT-Prelim Calcs'!$C$6*JD128)*'DEPRECATED - DT-Prelim Calcs'!$C$7*JD128</f>
        <v>36.667626936930155</v>
      </c>
      <c r="JG128" s="57">
        <f>JF128/'DEPRECATED - DT-Prelim Calcs'!$C$7*('DEPRECATED - DT-Prelim Calcs'!$C$8-'DEPRECATED - DT-Prelim Calcs'!$C$9)+'DEPRECATED - DT-Prelim Calcs'!$C$9</f>
        <v>1954.756653945286</v>
      </c>
      <c r="JH128" s="57">
        <f t="shared" si="119"/>
        <v>46.666666666666657</v>
      </c>
      <c r="JI128" s="2">
        <f t="shared" si="171"/>
        <v>0.99579519204165001</v>
      </c>
      <c r="JJ128" s="57">
        <f>JI128*'DEPRECATED - DT-Prelim Calcs'!$C$21/JD$2/'DEPRECATED - DT-Prelim Calcs'!$C$19/'DEPRECATED - DT-Prelim Calcs'!$C$18*3.39*'DEPRECATED - DT-Prelim Calcs'!$C$20</f>
        <v>25.773080821789936</v>
      </c>
      <c r="JK128" s="46">
        <f t="shared" si="172"/>
        <v>0</v>
      </c>
      <c r="JL128" s="57">
        <f>JJ127*'DEPRECATED - DT-Prelim Calcs'!$C$11+JL127</f>
        <v>-242.92263558944774</v>
      </c>
      <c r="JM128" s="57">
        <f>JM127+0.5*JJ128*'DEPRECATED - DT-Prelim Calcs'!$C$11^2+JL128*'DEPRECATED - DT-Prelim Calcs'!$C$11</f>
        <v>-249687.07569578066</v>
      </c>
      <c r="JN128" s="57">
        <f>MIN('Drive Train'!$F$35-JH127*'DEPRECATED - DT-Prelim Calcs'!$C$21*'Drive Train'!$F$39,JN127+JH$2)</f>
        <v>9.6000000000000014</v>
      </c>
      <c r="JO128" s="57">
        <f>'Drive Train'!$F$35-JH128*'DEPRECATED - DT-Prelim Calcs'!$C$21*'Drive Train'!$F$39</f>
        <v>9.6000000000000014</v>
      </c>
      <c r="JP128" s="1">
        <f>IF(JM128&gt;='Drive Train'!$F$29,1,0)</f>
        <v>0</v>
      </c>
      <c r="JQ128" s="57">
        <f>MIN(JG128,'DEPRECATED - DT-Prelim Calcs'!$C$10)*'DEPRECATED - DT-Prelim Calcs'!$C$11*1000/60/60</f>
        <v>103.33333333333333</v>
      </c>
      <c r="JR128" s="63">
        <f>JR127+'DEPRECATED - DT-Prelim Calcs'!$C$11</f>
        <v>496</v>
      </c>
      <c r="JS128" s="2">
        <f>KC128/'Drive Train'!$F$35</f>
        <v>0.75806451612903225</v>
      </c>
      <c r="JT128" s="46">
        <f>KA128*12*60/(PI() * 'Drive Train'!$F$15)/JS$2*JS128</f>
        <v>-49219.236621022195</v>
      </c>
      <c r="JU128" s="2">
        <f>('DEPRECATED - DT-Prelim Calcs'!$C$6*JS128-JT128)/('DEPRECATED - DT-Prelim Calcs'!$C$6*JS128)*'DEPRECATED - DT-Prelim Calcs'!$C$7*JS128</f>
        <v>24.081787314389448</v>
      </c>
      <c r="JV128" s="57">
        <f>JU128/'DEPRECATED - DT-Prelim Calcs'!$C$7*('DEPRECATED - DT-Prelim Calcs'!$C$8-'DEPRECATED - DT-Prelim Calcs'!$C$9)+'DEPRECATED - DT-Prelim Calcs'!$C$9</f>
        <v>1284.7304200979943</v>
      </c>
      <c r="JW128" s="57">
        <f t="shared" si="120"/>
        <v>49.999999999999993</v>
      </c>
      <c r="JX128" s="2">
        <f t="shared" si="173"/>
        <v>0.99579519204165001</v>
      </c>
      <c r="JY128" s="57">
        <f>JX128*'DEPRECATED - DT-Prelim Calcs'!$C$21/JS$2/'DEPRECATED - DT-Prelim Calcs'!$C$19/'DEPRECATED - DT-Prelim Calcs'!$C$18*3.39*'DEPRECATED - DT-Prelim Calcs'!$C$20</f>
        <v>25.773080821789936</v>
      </c>
      <c r="JZ128" s="46">
        <f t="shared" si="174"/>
        <v>0</v>
      </c>
      <c r="KA128" s="57">
        <f>JY127*'DEPRECATED - DT-Prelim Calcs'!$C$11+KA127</f>
        <v>-158.64781987662661</v>
      </c>
      <c r="KB128" s="57">
        <f>KB127+0.5*JY128*'DEPRECATED - DT-Prelim Calcs'!$C$11^2+KA128*'DEPRECATED - DT-Prelim Calcs'!$C$11</f>
        <v>-253326.26833637478</v>
      </c>
      <c r="KC128" s="57">
        <f>MIN('Drive Train'!$F$35-JW127*'DEPRECATED - DT-Prelim Calcs'!$C$21*'Drive Train'!$F$39,KC127+JW$2)</f>
        <v>9.4</v>
      </c>
      <c r="KD128" s="57">
        <f>'Drive Train'!$F$35-JW128*'DEPRECATED - DT-Prelim Calcs'!$C$21*'Drive Train'!$F$39</f>
        <v>9.4</v>
      </c>
      <c r="KE128" s="1">
        <f>IF(KB128&gt;='Drive Train'!$F$29,1,0)</f>
        <v>0</v>
      </c>
      <c r="KF128" s="57">
        <f>MIN(JV128,'DEPRECATED - DT-Prelim Calcs'!$C$10)*'DEPRECATED - DT-Prelim Calcs'!$C$11*1000/60/60</f>
        <v>103.33333333333333</v>
      </c>
      <c r="KG128" s="63">
        <f>KG127+'DEPRECATED - DT-Prelim Calcs'!$C$11</f>
        <v>496</v>
      </c>
      <c r="KH128" s="2">
        <f>KR128/'Drive Train'!$F$35</f>
        <v>0.74193548387096786</v>
      </c>
      <c r="KI128" s="46">
        <f>KP128*12*60/(PI() * 'Drive Train'!$F$15)/KH$2*KH128</f>
        <v>-175199.72100200484</v>
      </c>
      <c r="KJ128" s="2">
        <f>('DEPRECATED - DT-Prelim Calcs'!$C$6*KH128-KI128)/('DEPRECATED - DT-Prelim Calcs'!$C$6*KH128)*'DEPRECATED - DT-Prelim Calcs'!$C$7*KH128</f>
        <v>81.005949622101227</v>
      </c>
      <c r="KK128" s="57">
        <f>KJ128/'DEPRECATED - DT-Prelim Calcs'!$C$7*('DEPRECATED - DT-Prelim Calcs'!$C$8-'DEPRECATED - DT-Prelim Calcs'!$C$9)+'DEPRECATED - DT-Prelim Calcs'!$C$9</f>
        <v>4315.1744134919445</v>
      </c>
      <c r="KL128" s="57">
        <f t="shared" si="121"/>
        <v>53.333333333333329</v>
      </c>
      <c r="KM128" s="2">
        <f t="shared" si="175"/>
        <v>0.99579519204165001</v>
      </c>
      <c r="KN128" s="57">
        <f>KM128*'DEPRECATED - DT-Prelim Calcs'!$C$21/KH$2/'DEPRECATED - DT-Prelim Calcs'!$C$19/'DEPRECATED - DT-Prelim Calcs'!$C$18*3.39*'DEPRECATED - DT-Prelim Calcs'!$C$20</f>
        <v>25.773080821789936</v>
      </c>
      <c r="KO128" s="46">
        <f t="shared" si="176"/>
        <v>0</v>
      </c>
      <c r="KP128" s="57">
        <f>KN127*'DEPRECATED - DT-Prelim Calcs'!$C$11+KP127</f>
        <v>-576.99582580270965</v>
      </c>
      <c r="KQ128" s="57">
        <f>KQ127+0.5*KN128*'DEPRECATED - DT-Prelim Calcs'!$C$11^2+KP128*'DEPRECATED - DT-Prelim Calcs'!$C$11</f>
        <v>-255506.15317424302</v>
      </c>
      <c r="KR128" s="57">
        <f>MIN('Drive Train'!$F$35-KL127*'DEPRECATED - DT-Prelim Calcs'!$C$21*'Drive Train'!$F$39,KR127+KL$2)</f>
        <v>9.2000000000000011</v>
      </c>
      <c r="KS128" s="57">
        <f>'Drive Train'!$F$35-KL128*'DEPRECATED - DT-Prelim Calcs'!$C$21*'Drive Train'!$F$39</f>
        <v>9.2000000000000011</v>
      </c>
      <c r="KT128" s="1">
        <f>IF(KQ128&gt;='Drive Train'!$F$29,1,0)</f>
        <v>0</v>
      </c>
      <c r="KU128" s="57">
        <f>MIN(KK128,'DEPRECATED - DT-Prelim Calcs'!$C$10)*'DEPRECATED - DT-Prelim Calcs'!$C$11*1000/60/60</f>
        <v>103.33333333333333</v>
      </c>
      <c r="KV128" s="63">
        <f>KV127+'DEPRECATED - DT-Prelim Calcs'!$C$11</f>
        <v>496</v>
      </c>
      <c r="KW128" s="2">
        <f>LG128/'Drive Train'!$F$35</f>
        <v>0.72580645161290325</v>
      </c>
      <c r="KX128" s="46">
        <f>LE128*12*60/(PI() * 'Drive Train'!$F$15)/KW$2*KW128</f>
        <v>-397041.98912955204</v>
      </c>
      <c r="KY128" s="2">
        <f>('DEPRECATED - DT-Prelim Calcs'!$C$6*KW128-KX128)/('DEPRECATED - DT-Prelim Calcs'!$C$6*KW128)*'DEPRECATED - DT-Prelim Calcs'!$C$7*KW128</f>
        <v>181.274745856496</v>
      </c>
      <c r="KZ128" s="57">
        <f>KY128/'DEPRECATED - DT-Prelim Calcs'!$C$7*('DEPRECATED - DT-Prelim Calcs'!$C$8-'DEPRECATED - DT-Prelim Calcs'!$C$9)+'DEPRECATED - DT-Prelim Calcs'!$C$9</f>
        <v>9653.1356404101407</v>
      </c>
      <c r="LA128" s="57">
        <f t="shared" si="122"/>
        <v>56.666666666666664</v>
      </c>
      <c r="LB128" s="2">
        <f t="shared" si="177"/>
        <v>0.99579519204165001</v>
      </c>
      <c r="LC128" s="57">
        <f>LB128*'DEPRECATED - DT-Prelim Calcs'!$C$21/KW$2/'DEPRECATED - DT-Prelim Calcs'!$C$19/'DEPRECATED - DT-Prelim Calcs'!$C$18*3.39*'DEPRECATED - DT-Prelim Calcs'!$C$20</f>
        <v>25.773080821789936</v>
      </c>
      <c r="LD128" s="46">
        <f t="shared" si="178"/>
        <v>0</v>
      </c>
      <c r="LE128" s="57">
        <f>LC127*'DEPRECATED - DT-Prelim Calcs'!$C$11+LE127</f>
        <v>-1336.6602003895762</v>
      </c>
      <c r="LF128" s="57">
        <f>LF127+0.5*LC128*'DEPRECATED - DT-Prelim Calcs'!$C$11^2+LE128*'DEPRECATED - DT-Prelim Calcs'!$C$11</f>
        <v>-258379.04547763293</v>
      </c>
      <c r="LG128" s="57">
        <f>MIN('Drive Train'!$F$35-LA127*'DEPRECATED - DT-Prelim Calcs'!$C$21*'Drive Train'!$F$39,LG127+LA$2)</f>
        <v>9</v>
      </c>
      <c r="LH128" s="57">
        <f>'Drive Train'!$F$35-LA128*'DEPRECATED - DT-Prelim Calcs'!$C$21*'Drive Train'!$F$39</f>
        <v>9</v>
      </c>
      <c r="LI128" s="1">
        <f>IF(LF128&gt;='Drive Train'!$F$29,1,0)</f>
        <v>0</v>
      </c>
      <c r="LJ128" s="57">
        <f>MIN(KZ128,'DEPRECATED - DT-Prelim Calcs'!$C$10)*'DEPRECATED - DT-Prelim Calcs'!$C$11*1000/60/60</f>
        <v>103.33333333333333</v>
      </c>
      <c r="LK128" s="63">
        <f>LK127+'DEPRECATED - DT-Prelim Calcs'!$C$11</f>
        <v>496</v>
      </c>
      <c r="LL128" s="2">
        <f>LV128/'Drive Train'!$F$35</f>
        <v>0.70967741935483875</v>
      </c>
      <c r="LM128" s="46">
        <f>LT128*12*60/(PI() * 'Drive Train'!$F$15)/LL$2*LL128</f>
        <v>-98682.94258135873</v>
      </c>
      <c r="LN128" s="2">
        <f>('DEPRECATED - DT-Prelim Calcs'!$C$6*LL128-LM128)/('DEPRECATED - DT-Prelim Calcs'!$C$6*LL128)*'DEPRECATED - DT-Prelim Calcs'!$C$7*LL128</f>
        <v>46.330564911053138</v>
      </c>
      <c r="LO128" s="57">
        <f>LN128/'DEPRECATED - DT-Prelim Calcs'!$C$7*('DEPRECATED - DT-Prelim Calcs'!$C$8-'DEPRECATED - DT-Prelim Calcs'!$C$9)+'DEPRECATED - DT-Prelim Calcs'!$C$9</f>
        <v>2469.1777917378081</v>
      </c>
      <c r="LP128" s="57">
        <f t="shared" si="123"/>
        <v>60</v>
      </c>
      <c r="LQ128" s="2">
        <f t="shared" si="179"/>
        <v>0.99579519204165001</v>
      </c>
      <c r="LR128" s="57">
        <f>LQ128*'DEPRECATED - DT-Prelim Calcs'!$C$21/LL$2/'DEPRECATED - DT-Prelim Calcs'!$C$19/'DEPRECATED - DT-Prelim Calcs'!$C$18*3.39*'DEPRECATED - DT-Prelim Calcs'!$C$20</f>
        <v>25.773080821789936</v>
      </c>
      <c r="LS128" s="46">
        <f t="shared" si="180"/>
        <v>0</v>
      </c>
      <c r="LT128" s="57">
        <f>LR127*'DEPRECATED - DT-Prelim Calcs'!$C$11+LT127</f>
        <v>-339.77115563769564</v>
      </c>
      <c r="LU128" s="57">
        <f>LU127+0.5*LR128*'DEPRECATED - DT-Prelim Calcs'!$C$11^2+LT128*'DEPRECATED - DT-Prelim Calcs'!$C$11</f>
        <v>-243775.40683337339</v>
      </c>
      <c r="LV128" s="57">
        <f>MIN('Drive Train'!$F$35-LP127*'DEPRECATED - DT-Prelim Calcs'!$C$21*'Drive Train'!$F$39,LV127+LP$2)</f>
        <v>8.8000000000000007</v>
      </c>
      <c r="LW128" s="57">
        <f>'Drive Train'!$F$35-LP128*'DEPRECATED - DT-Prelim Calcs'!$C$21*'Drive Train'!$F$39</f>
        <v>8.8000000000000007</v>
      </c>
      <c r="LX128" s="1">
        <f>IF(LU128&gt;='Drive Train'!$F$29,1,0)</f>
        <v>0</v>
      </c>
      <c r="LY128" s="57">
        <f>MIN(LO128,'DEPRECATED - DT-Prelim Calcs'!$C$10)*'DEPRECATED - DT-Prelim Calcs'!$C$11*1000/60/60</f>
        <v>103.33333333333333</v>
      </c>
      <c r="LZ128" s="63">
        <f>LZ127+'DEPRECATED - DT-Prelim Calcs'!$C$11</f>
        <v>496</v>
      </c>
    </row>
    <row r="129" spans="18:338" x14ac:dyDescent="0.2">
      <c r="R129" s="63">
        <f>R128+'DEPRECATED - DT-Prelim Calcs'!$C$11</f>
        <v>500</v>
      </c>
      <c r="S129" s="2">
        <f>AG129/'Drive Train'!$F$35</f>
        <v>0</v>
      </c>
      <c r="T129" s="46">
        <f>AE129*12*60/(PI() * 'Drive Train'!$F$15)/S$2*ABS(S129)</f>
        <v>0</v>
      </c>
      <c r="U129" s="2">
        <f>IF(OR(AD128=1,AND($C$32=Motors!$C$32,'DEPRECATED - DT-Prelim Calcs'!AI128=1)),0,IF(AG129=0,-(V128+$C$9)/($C$8-$C$9)*$C$7,($C$6*S129-T129)/($C$6*S129)*$C$7*S129))</f>
        <v>0</v>
      </c>
      <c r="V129" s="57">
        <f>IF(AND(AD128=1,AI128=1),0,ABS(U129/$C$7*($C$8-$C$9)+$C$9) *'Drive Train'!$AA$49 + V128*(1-'Drive Train'!$AA$49))</f>
        <v>0</v>
      </c>
      <c r="W129" s="57">
        <f>MIN(ABS(V129),U$2) * SIGN(V129)</f>
        <v>0</v>
      </c>
      <c r="X129" s="2">
        <f>MAX(MIN(IF(AND(AI128=1,AG129&lt;0),-1,1)*(W129-$C$9)/($C$8-$C$9)*$C$7-$C$29*AE129/T$2 -  AI128*$C$29/2,X$2),MAX(X$4:X128)*-1)</f>
        <v>-0.2458281045106315</v>
      </c>
      <c r="Y129" s="57">
        <f t="shared" si="97"/>
        <v>0</v>
      </c>
      <c r="Z129" s="57">
        <f t="shared" si="98"/>
        <v>0</v>
      </c>
      <c r="AA129" s="57">
        <f t="shared" si="99"/>
        <v>0</v>
      </c>
      <c r="AB129" s="57" t="e">
        <f t="shared" si="100"/>
        <v>#N/A</v>
      </c>
      <c r="AC129" s="46">
        <f t="shared" si="124"/>
        <v>1</v>
      </c>
      <c r="AD129" s="1">
        <f t="shared" si="101"/>
        <v>1</v>
      </c>
      <c r="AE129" s="57">
        <f t="shared" si="102"/>
        <v>0</v>
      </c>
      <c r="AF129" s="57" t="e">
        <f t="shared" si="103"/>
        <v>#N/A</v>
      </c>
      <c r="AG129" s="57">
        <f>IF(AI128=0,MIN('Drive Train'!$F$35-W128*$C$21*'Drive Train'!$F$39,AG128+W$2)-$C$3,IF(AE128-1&lt;=0,0,IF($C$32=Motors!$C$30,MAX(ABS('Drive Train'!$F$35-W128*$C$21*'Drive Train'!$F$39)*-1,AG128-W$2),MAX(0,ABS('Drive Train'!$F$35-W128*$C$21*'Drive Train'!$F$39)*-1,AG128-W$2))))</f>
        <v>0</v>
      </c>
      <c r="AH129" s="57">
        <f>'Drive Train'!$F$35-ABS(W129)*'DEPRECATED - DT-Prelim Calcs'!$C$21*'Drive Train'!$F$39</f>
        <v>12.4</v>
      </c>
      <c r="AI129" s="1">
        <f>IF(AJ129&gt;='Drive Train'!$F$29,1,0)</f>
        <v>1</v>
      </c>
      <c r="AJ129" s="57">
        <f>AJ128+0.5*Y129*'DEPRECATED - DT-Prelim Calcs'!$C$11^2+AE129*'DEPRECATED - DT-Prelim Calcs'!$C$11</f>
        <v>784.33981740885292</v>
      </c>
      <c r="AK129" s="57">
        <f t="shared" si="181"/>
        <v>0</v>
      </c>
      <c r="AL129" s="63">
        <f>AL128+'DEPRECATED - DT-Prelim Calcs'!$C$11</f>
        <v>500</v>
      </c>
      <c r="AM129" s="2">
        <f>AW129/'Drive Train'!$F$35</f>
        <v>0.90171798760159683</v>
      </c>
      <c r="AN129" s="46">
        <f>AU129*12*60/(PI() * 'Drive Train'!$F$15)/AM$2*AM129</f>
        <v>4074.5129711578093</v>
      </c>
      <c r="AO129" s="2">
        <f>('DEPRECATED - DT-Prelim Calcs'!$C$6*AM129-AN129)/('DEPRECATED - DT-Prelim Calcs'!$C$6*AM129)*'DEPRECATED - DT-Prelim Calcs'!$C$7*AM129</f>
        <v>0.33081835002785592</v>
      </c>
      <c r="AP129" s="57">
        <f>AO129/'DEPRECATED - DT-Prelim Calcs'!$C$7*('DEPRECATED - DT-Prelim Calcs'!$C$8-'DEPRECATED - DT-Prelim Calcs'!$C$9)+'DEPRECATED - DT-Prelim Calcs'!$C$9</f>
        <v>20.311615895673825</v>
      </c>
      <c r="AQ129" s="57">
        <f t="shared" si="105"/>
        <v>20.311615895673825</v>
      </c>
      <c r="AR129" s="2">
        <f t="shared" si="125"/>
        <v>3.6748382115092681E-14</v>
      </c>
      <c r="AS129" s="57">
        <f>AR129*'DEPRECATED - DT-Prelim Calcs'!$C$21/AM$2/'DEPRECATED - DT-Prelim Calcs'!$C$19/'DEPRECATED - DT-Prelim Calcs'!$C$18*3.39*'DEPRECATED - DT-Prelim Calcs'!$C$20</f>
        <v>2.6631312178413598E-13</v>
      </c>
      <c r="AT129" s="46">
        <f t="shared" si="126"/>
        <v>0</v>
      </c>
      <c r="AU129" s="57">
        <f>AS128*'DEPRECATED - DT-Prelim Calcs'!$C$11+AU128</f>
        <v>39.432321268798091</v>
      </c>
      <c r="AV129" s="57">
        <f>AV128+0.5*AS129*'DEPRECATED - DT-Prelim Calcs'!$C$11^2+AU129*'DEPRECATED - DT-Prelim Calcs'!$C$11</f>
        <v>19671.547069763405</v>
      </c>
      <c r="AW129" s="57">
        <f>MIN('Drive Train'!$F$35-AQ128*'DEPRECATED - DT-Prelim Calcs'!$C$21*'Drive Train'!$F$39,AW128+AQ$2)</f>
        <v>11.181303046259801</v>
      </c>
      <c r="AX129" s="57">
        <f>'Drive Train'!$F$35-AQ129*'DEPRECATED - DT-Prelim Calcs'!$C$21*'Drive Train'!$F$39</f>
        <v>11.18130304625957</v>
      </c>
      <c r="AY129" s="1">
        <f>IF(AV129&gt;='Drive Train'!$F$29,1,0)</f>
        <v>1</v>
      </c>
      <c r="AZ129" s="57">
        <f t="shared" si="127"/>
        <v>22.568462106304249</v>
      </c>
      <c r="BA129" s="63">
        <f>BA128+'DEPRECATED - DT-Prelim Calcs'!$C$11</f>
        <v>500</v>
      </c>
      <c r="BB129" s="2">
        <f>BL129/'Drive Train'!$F$35</f>
        <v>1.2947645110418926</v>
      </c>
      <c r="BC129" s="46">
        <f>BJ129*12*60/(PI() * 'Drive Train'!$F$15)/BB$2*BB129</f>
        <v>-4259.0909490703234</v>
      </c>
      <c r="BD129" s="2">
        <f>('DEPRECATED - DT-Prelim Calcs'!$C$6*BB129-BC129)/('DEPRECATED - DT-Prelim Calcs'!$C$6*BB129)*'DEPRECATED - DT-Prelim Calcs'!$C$7*BB129</f>
        <v>5.0461628069316893</v>
      </c>
      <c r="BE129" s="57">
        <f>BD129/'DEPRECATED - DT-Prelim Calcs'!$C$7*('DEPRECATED - DT-Prelim Calcs'!$C$8-'DEPRECATED - DT-Prelim Calcs'!$C$9)+'DEPRECATED - DT-Prelim Calcs'!$C$9</f>
        <v>271.34011955574096</v>
      </c>
      <c r="BF129" s="57">
        <f t="shared" si="106"/>
        <v>93</v>
      </c>
      <c r="BG129" s="2">
        <f t="shared" si="128"/>
        <v>1.9370342982087263</v>
      </c>
      <c r="BH129" s="57">
        <f>BG129*'DEPRECATED - DT-Prelim Calcs'!$C$21/BB$2/'DEPRECATED - DT-Prelim Calcs'!$C$19/'DEPRECATED - DT-Prelim Calcs'!$C$18*3.39*'DEPRECATED - DT-Prelim Calcs'!$C$20</f>
        <v>20.27647681789318</v>
      </c>
      <c r="BI129" s="46">
        <f t="shared" si="129"/>
        <v>0</v>
      </c>
      <c r="BJ129" s="57">
        <f>BH128*'DEPRECATED - DT-Prelim Calcs'!$C$11+BJ128</f>
        <v>-19.873422069687948</v>
      </c>
      <c r="BK129" s="57">
        <f>BK128+0.5*BH129*'DEPRECATED - DT-Prelim Calcs'!$C$11^2+BJ129*'DEPRECATED - DT-Prelim Calcs'!$C$11</f>
        <v>10373.882922501714</v>
      </c>
      <c r="BL129" s="57">
        <f>MIN('Drive Train'!$F$35-BF128*'DEPRECATED - DT-Prelim Calcs'!$C$21*'Drive Train'!$F$39,BL128+BF$2)</f>
        <v>16.055079936919469</v>
      </c>
      <c r="BM129" s="57">
        <f>'Drive Train'!$F$35-BF129*'DEPRECATED - DT-Prelim Calcs'!$C$21*'Drive Train'!$F$39</f>
        <v>6.82</v>
      </c>
      <c r="BN129" s="1">
        <f>IF(BK129&gt;='Drive Train'!$F$29,1,0)</f>
        <v>1</v>
      </c>
      <c r="BO129" s="57">
        <f t="shared" si="130"/>
        <v>103.33333333333333</v>
      </c>
      <c r="BP129" s="63">
        <f>BP128+'DEPRECATED - DT-Prelim Calcs'!$C$11</f>
        <v>500</v>
      </c>
      <c r="BQ129" s="2">
        <f>CA129/'Drive Train'!$F$35</f>
        <v>0.55000000000000004</v>
      </c>
      <c r="BR129" s="46">
        <f>BY129*12*60/(PI() * 'Drive Train'!$F$15)/BQ$2*BQ129</f>
        <v>-9954.9209786195679</v>
      </c>
      <c r="BS129" s="2">
        <f>('DEPRECATED - DT-Prelim Calcs'!$C$6*BQ129-BR129)/('DEPRECATED - DT-Prelim Calcs'!$C$6*BQ129)*'DEPRECATED - DT-Prelim Calcs'!$C$7*BQ129</f>
        <v>5.8266931629405549</v>
      </c>
      <c r="BT129" s="57">
        <f>BS129/'DEPRECATED - DT-Prelim Calcs'!$C$7*('DEPRECATED - DT-Prelim Calcs'!$C$8-'DEPRECATED - DT-Prelim Calcs'!$C$9)+'DEPRECATED - DT-Prelim Calcs'!$C$9</f>
        <v>312.89283518891006</v>
      </c>
      <c r="BU129" s="57">
        <f t="shared" si="107"/>
        <v>93</v>
      </c>
      <c r="BV129" s="2">
        <f t="shared" si="131"/>
        <v>1.8828060353728675</v>
      </c>
      <c r="BW129" s="57">
        <f>BV129*'DEPRECATED - DT-Prelim Calcs'!$C$21/BQ$2/'DEPRECATED - DT-Prelim Calcs'!$C$19/'DEPRECATED - DT-Prelim Calcs'!$C$18*3.39*'DEPRECATED - DT-Prelim Calcs'!$C$20</f>
        <v>25.773080821789936</v>
      </c>
      <c r="BX129" s="46">
        <f t="shared" si="132"/>
        <v>0</v>
      </c>
      <c r="BY129" s="57">
        <f>BW128*'DEPRECATED - DT-Prelim Calcs'!$C$11+BY128</f>
        <v>-83.621140677802529</v>
      </c>
      <c r="BZ129" s="57">
        <f>BZ128+0.5*BW129*'DEPRECATED - DT-Prelim Calcs'!$C$11^2+BY129*'DEPRECATED - DT-Prelim Calcs'!$C$11</f>
        <v>-11228.343227763329</v>
      </c>
      <c r="CA129" s="57">
        <f>MIN('Drive Train'!$F$35-BU128*'DEPRECATED - DT-Prelim Calcs'!$C$21*'Drive Train'!$F$39,CA128+BU$2)</f>
        <v>6.82</v>
      </c>
      <c r="CB129" s="57">
        <f>'Drive Train'!$F$35-BU129*'DEPRECATED - DT-Prelim Calcs'!$C$21*'Drive Train'!$F$39</f>
        <v>6.82</v>
      </c>
      <c r="CC129" s="1">
        <f>IF(BZ129&gt;='Drive Train'!$F$29,1,0)</f>
        <v>0</v>
      </c>
      <c r="CD129" s="57">
        <f t="shared" si="133"/>
        <v>103.33333333333333</v>
      </c>
      <c r="CE129" s="63">
        <f>CE128+'DEPRECATED - DT-Prelim Calcs'!$C$11</f>
        <v>500</v>
      </c>
      <c r="CF129" s="2">
        <f>CP129/'Drive Train'!$F$35</f>
        <v>0.55000000000000004</v>
      </c>
      <c r="CG129" s="46">
        <f>CN129*12*60/(PI() * 'Drive Train'!$F$15)/CF$2*CF129</f>
        <v>4097.9785888565075</v>
      </c>
      <c r="CH129" s="2">
        <f>('DEPRECATED - DT-Prelim Calcs'!$C$6*CF129-CG129)/('DEPRECATED - DT-Prelim Calcs'!$C$6*CF129)*'DEPRECATED - DT-Prelim Calcs'!$C$7*CF129</f>
        <v>-0.52743215743793281</v>
      </c>
      <c r="CI129" s="57">
        <f>CH129/'DEPRECATED - DT-Prelim Calcs'!$C$7*('DEPRECATED - DT-Prelim Calcs'!$C$8-'DEPRECATED - DT-Prelim Calcs'!$C$9)+'DEPRECATED - DT-Prelim Calcs'!$C$9</f>
        <v>-25.378649709247629</v>
      </c>
      <c r="CJ129" s="57">
        <f t="shared" si="108"/>
        <v>-25.378649709247629</v>
      </c>
      <c r="CK129" s="2">
        <f t="shared" si="134"/>
        <v>-1.0729282136967759</v>
      </c>
      <c r="CL129" s="57">
        <f>CK129*'DEPRECATED - DT-Prelim Calcs'!$C$21/CF$2/'DEPRECATED - DT-Prelim Calcs'!$C$19/'DEPRECATED - DT-Prelim Calcs'!$C$18*3.39*'DEPRECATED - DT-Prelim Calcs'!$C$20</f>
        <v>-18.142694717958648</v>
      </c>
      <c r="CM129" s="46">
        <f t="shared" si="135"/>
        <v>1</v>
      </c>
      <c r="CN129" s="57">
        <f>CL128*'DEPRECATED - DT-Prelim Calcs'!$C$11+CN128</f>
        <v>27.86618924095211</v>
      </c>
      <c r="CO129" s="57">
        <f>CO128+0.5*CL129*'DEPRECATED - DT-Prelim Calcs'!$C$11^2+CN129*'DEPRECATED - DT-Prelim Calcs'!$C$11</f>
        <v>-42231.634286045475</v>
      </c>
      <c r="CP129" s="57">
        <f>MIN('Drive Train'!$F$35-CJ128*'DEPRECATED - DT-Prelim Calcs'!$C$21*'Drive Train'!$F$39,CP128+CJ$2)</f>
        <v>6.82</v>
      </c>
      <c r="CQ129" s="57">
        <f>'Drive Train'!$F$35-CJ129*'DEPRECATED - DT-Prelim Calcs'!$C$21*'Drive Train'!$F$39</f>
        <v>13.922718982554859</v>
      </c>
      <c r="CR129" s="1">
        <f>IF(CO129&gt;='Drive Train'!$F$29,1,0)</f>
        <v>0</v>
      </c>
      <c r="CS129" s="57">
        <f t="shared" si="136"/>
        <v>-28.198499676941807</v>
      </c>
      <c r="CT129" s="63">
        <f>CT128+'DEPRECATED - DT-Prelim Calcs'!$C$11</f>
        <v>500</v>
      </c>
      <c r="CU129" s="2">
        <f>DE129/'Drive Train'!$F$35</f>
        <v>0.55000000000000004</v>
      </c>
      <c r="CV129" s="46">
        <f>DC129*12*60/(PI() * 'Drive Train'!$F$15)/CU$2*CU129</f>
        <v>-37185.219650559149</v>
      </c>
      <c r="CW129" s="2">
        <f>('DEPRECATED - DT-Prelim Calcs'!$C$6*CU129-CV129)/('DEPRECATED - DT-Prelim Calcs'!$C$6*CU129)*'DEPRECATED - DT-Prelim Calcs'!$C$7*CU129</f>
        <v>18.139079616856954</v>
      </c>
      <c r="CX129" s="57">
        <f>CW129/'DEPRECATED - DT-Prelim Calcs'!$C$7*('DEPRECATED - DT-Prelim Calcs'!$C$8-'DEPRECATED - DT-Prelim Calcs'!$C$9)+'DEPRECATED - DT-Prelim Calcs'!$C$9</f>
        <v>968.36137545342217</v>
      </c>
      <c r="CY129" s="57">
        <f t="shared" si="109"/>
        <v>93</v>
      </c>
      <c r="CZ129" s="2">
        <f t="shared" si="137"/>
        <v>1.2803081040535502</v>
      </c>
      <c r="DA129" s="57">
        <f>CZ129*'DEPRECATED - DT-Prelim Calcs'!$C$21/CU$2/'DEPRECATED - DT-Prelim Calcs'!$C$19/'DEPRECATED - DT-Prelim Calcs'!$C$18*3.39*'DEPRECATED - DT-Prelim Calcs'!$C$20</f>
        <v>25.773080821789936</v>
      </c>
      <c r="DB129" s="46">
        <f t="shared" si="138"/>
        <v>0</v>
      </c>
      <c r="DC129" s="57">
        <f>DA128*'DEPRECATED - DT-Prelim Calcs'!$C$11+DC128</f>
        <v>-212.4014779569444</v>
      </c>
      <c r="DD129" s="57">
        <f>DD128+0.5*DA129*'DEPRECATED - DT-Prelim Calcs'!$C$11^2+DC129*'DEPRECATED - DT-Prelim Calcs'!$C$11</f>
        <v>-87045.012553380016</v>
      </c>
      <c r="DE129" s="57">
        <f>MIN('Drive Train'!$F$35-CY128*'DEPRECATED - DT-Prelim Calcs'!$C$21*'Drive Train'!$F$39,DE128+CY$2)</f>
        <v>6.82</v>
      </c>
      <c r="DF129" s="57">
        <f>'Drive Train'!$F$35-CY129*'DEPRECATED - DT-Prelim Calcs'!$C$21*'Drive Train'!$F$39</f>
        <v>6.82</v>
      </c>
      <c r="DG129" s="1">
        <f>IF(DD129&gt;='Drive Train'!$F$29,1,0)</f>
        <v>0</v>
      </c>
      <c r="DH129" s="57">
        <f t="shared" si="139"/>
        <v>103.33333333333333</v>
      </c>
      <c r="DI129" s="63">
        <f>DI128+'DEPRECATED - DT-Prelim Calcs'!$C$11</f>
        <v>500</v>
      </c>
      <c r="DJ129" s="2">
        <f>DT129/'Drive Train'!$F$35</f>
        <v>2.6255091622467019</v>
      </c>
      <c r="DK129" s="46">
        <f>DR129*12*60/(PI() * 'Drive Train'!$F$15)/DJ$2*DJ129</f>
        <v>-699749.36846073181</v>
      </c>
      <c r="DL129" s="2">
        <f>('DEPRECATED - DT-Prelim Calcs'!$C$6*DJ129-DK129)/('DEPRECATED - DT-Prelim Calcs'!$C$6*DJ129)*'DEPRECATED - DT-Prelim Calcs'!$C$7*DJ129</f>
        <v>322.72447107545429</v>
      </c>
      <c r="DM129" s="57">
        <f>DL129/'DEPRECATED - DT-Prelim Calcs'!$C$7*('DEPRECATED - DT-Prelim Calcs'!$C$8-'DEPRECATED - DT-Prelim Calcs'!$C$9)+'DEPRECATED - DT-Prelim Calcs'!$C$9</f>
        <v>17183.425991278335</v>
      </c>
      <c r="DN129" s="57">
        <f t="shared" si="110"/>
        <v>93</v>
      </c>
      <c r="DO129" s="2">
        <f t="shared" si="140"/>
        <v>1.1037138828047846</v>
      </c>
      <c r="DP129" s="57">
        <f>DO129*'DEPRECATED - DT-Prelim Calcs'!$C$21/DJ$2/'DEPRECATED - DT-Prelim Calcs'!$C$19/'DEPRECATED - DT-Prelim Calcs'!$C$18*3.39*'DEPRECATED - DT-Prelim Calcs'!$C$20</f>
        <v>25.773080821789936</v>
      </c>
      <c r="DQ129" s="46">
        <f t="shared" si="141"/>
        <v>0</v>
      </c>
      <c r="DR129" s="57">
        <f>DP128*'DEPRECATED - DT-Prelim Calcs'!$C$11+DR128</f>
        <v>-721.80661936339357</v>
      </c>
      <c r="DS129" s="57">
        <f>DS128+0.5*DP129*'DEPRECATED - DT-Prelim Calcs'!$C$11^2+DR129*'DEPRECATED - DT-Prelim Calcs'!$C$11</f>
        <v>-136335.25265888558</v>
      </c>
      <c r="DT129" s="57">
        <f>MIN('Drive Train'!$F$35-DN128*'DEPRECATED - DT-Prelim Calcs'!$C$21*'Drive Train'!$F$39,DT128+DN$2)</f>
        <v>32.556313611859103</v>
      </c>
      <c r="DU129" s="57">
        <f>'Drive Train'!$F$35-DN129*'DEPRECATED - DT-Prelim Calcs'!$C$21*'Drive Train'!$F$39</f>
        <v>6.82</v>
      </c>
      <c r="DV129" s="1">
        <f>IF(DS129&gt;='Drive Train'!$F$29,1,0)</f>
        <v>0</v>
      </c>
      <c r="DW129" s="57">
        <f t="shared" si="142"/>
        <v>103.33333333333333</v>
      </c>
      <c r="DX129" s="63">
        <f>DX128+'DEPRECATED - DT-Prelim Calcs'!$C$11</f>
        <v>500</v>
      </c>
      <c r="DY129" s="2">
        <f>EI129/'Drive Train'!$F$35</f>
        <v>0.55000000000000004</v>
      </c>
      <c r="DZ129" s="46">
        <f>EG129*12*60/(PI() * 'Drive Train'!$F$15)/DY$2*DY129</f>
        <v>-20669.901319781122</v>
      </c>
      <c r="EA129" s="2">
        <f>('DEPRECATED - DT-Prelim Calcs'!$C$6*DY129-DZ129)/('DEPRECATED - DT-Prelim Calcs'!$C$6*DY129)*'DEPRECATED - DT-Prelim Calcs'!$C$7*DY129</f>
        <v>10.671552941964823</v>
      </c>
      <c r="EB129" s="57">
        <f>EA129/'DEPRECATED - DT-Prelim Calcs'!$C$7*('DEPRECATED - DT-Prelim Calcs'!$C$8-'DEPRECATED - DT-Prelim Calcs'!$C$9)+'DEPRECATED - DT-Prelim Calcs'!$C$9</f>
        <v>570.81628317596972</v>
      </c>
      <c r="EC129" s="57">
        <f t="shared" si="111"/>
        <v>93</v>
      </c>
      <c r="ED129" s="2">
        <f t="shared" si="143"/>
        <v>0.96993038185874991</v>
      </c>
      <c r="EE129" s="57">
        <f>ED129*'DEPRECATED - DT-Prelim Calcs'!$C$21/DY$2/'DEPRECATED - DT-Prelim Calcs'!$C$19/'DEPRECATED - DT-Prelim Calcs'!$C$18*3.39*'DEPRECATED - DT-Prelim Calcs'!$C$20</f>
        <v>25.773080821789936</v>
      </c>
      <c r="EF129" s="46">
        <f t="shared" si="144"/>
        <v>0</v>
      </c>
      <c r="EG129" s="57">
        <f>EE128*'DEPRECATED - DT-Prelim Calcs'!$C$11+EG128</f>
        <v>-89.444091097314512</v>
      </c>
      <c r="EH129" s="57">
        <f>EH128+0.5*EE129*'DEPRECATED - DT-Prelim Calcs'!$C$11^2+EG129*'DEPRECATED - DT-Prelim Calcs'!$C$11</f>
        <v>-218806.76629655086</v>
      </c>
      <c r="EI129" s="57">
        <f>MIN('Drive Train'!$F$35-EC128*'DEPRECATED - DT-Prelim Calcs'!$C$21*'Drive Train'!$F$39,EI128+EC$2)</f>
        <v>6.82</v>
      </c>
      <c r="EJ129" s="57">
        <f>'Drive Train'!$F$35-EC129*'DEPRECATED - DT-Prelim Calcs'!$C$21*'Drive Train'!$F$39</f>
        <v>6.82</v>
      </c>
      <c r="EK129" s="1">
        <f>IF(EH129&gt;='Drive Train'!$F$29,1,0)</f>
        <v>0</v>
      </c>
      <c r="EL129" s="57">
        <f t="shared" si="145"/>
        <v>103.33333333333333</v>
      </c>
      <c r="EM129" s="63">
        <f>EM128+'DEPRECATED - DT-Prelim Calcs'!$C$11</f>
        <v>500</v>
      </c>
      <c r="EN129" s="2">
        <f>EX129/'Drive Train'!$F$35</f>
        <v>0.55000000000000004</v>
      </c>
      <c r="EO129" s="46">
        <f>EV129*12*60/(PI() * 'Drive Train'!$F$15)/EN$2*EN129</f>
        <v>-237102.42780771159</v>
      </c>
      <c r="EP129" s="2">
        <f>('DEPRECATED - DT-Prelim Calcs'!$C$6*EN129-EO129)/('DEPRECATED - DT-Prelim Calcs'!$C$6*EN129)*'DEPRECATED - DT-Prelim Calcs'!$C$7*EN129</f>
        <v>108.53316435583207</v>
      </c>
      <c r="EQ129" s="57">
        <f>EP129/'DEPRECATED - DT-Prelim Calcs'!$C$7*('DEPRECATED - DT-Prelim Calcs'!$C$8-'DEPRECATED - DT-Prelim Calcs'!$C$9)+'DEPRECATED - DT-Prelim Calcs'!$C$9</f>
        <v>5780.6273804370348</v>
      </c>
      <c r="ER129" s="57">
        <f t="shared" si="112"/>
        <v>93</v>
      </c>
      <c r="ES129" s="2">
        <f t="shared" si="146"/>
        <v>0.86507304327942547</v>
      </c>
      <c r="ET129" s="57">
        <f>ES129*'DEPRECATED - DT-Prelim Calcs'!$C$21/EN$2/'DEPRECATED - DT-Prelim Calcs'!$C$19/'DEPRECATED - DT-Prelim Calcs'!$C$18*3.39*'DEPRECATED - DT-Prelim Calcs'!$C$20</f>
        <v>25.773080821789936</v>
      </c>
      <c r="EU129" s="46">
        <f t="shared" si="147"/>
        <v>0</v>
      </c>
      <c r="EV129" s="57">
        <f>ET128*'DEPRECATED - DT-Prelim Calcs'!$C$11+EV128</f>
        <v>-915.08506799632778</v>
      </c>
      <c r="EW129" s="57">
        <f>EW128+0.5*ET129*'DEPRECATED - DT-Prelim Calcs'!$C$11^2+EV129*'DEPRECATED - DT-Prelim Calcs'!$C$11</f>
        <v>-301749.63071226794</v>
      </c>
      <c r="EX129" s="57">
        <f>MIN('Drive Train'!$F$35-ER128*'DEPRECATED - DT-Prelim Calcs'!$C$21*'Drive Train'!$F$39,EX128+ER$2)</f>
        <v>6.82</v>
      </c>
      <c r="EY129" s="57">
        <f>'Drive Train'!$F$35-ER129*'DEPRECATED - DT-Prelim Calcs'!$C$21*'Drive Train'!$F$39</f>
        <v>6.82</v>
      </c>
      <c r="EZ129" s="1">
        <f>IF(EW129&gt;='Drive Train'!$F$29,1,0)</f>
        <v>0</v>
      </c>
      <c r="FA129" s="57">
        <f t="shared" si="148"/>
        <v>103.33333333333333</v>
      </c>
      <c r="FB129" s="63">
        <f>FB128+'DEPRECATED - DT-Prelim Calcs'!$C$11</f>
        <v>500</v>
      </c>
      <c r="FC129" s="2">
        <f>FM129/'Drive Train'!$F$35</f>
        <v>0.55000000000000004</v>
      </c>
      <c r="FD129" s="46">
        <f>FK129*12*60/(PI() * 'Drive Train'!$F$15)/FC$2*FC129</f>
        <v>19084.902096843569</v>
      </c>
      <c r="FE129" s="2">
        <f>('DEPRECATED - DT-Prelim Calcs'!$C$6*FC129-FD129)/('DEPRECATED - DT-Prelim Calcs'!$C$6*FC129)*'DEPRECATED - DT-Prelim Calcs'!$C$7*FC129</f>
        <v>-7.3038834996984994</v>
      </c>
      <c r="FF129" s="57">
        <f>FE129/'DEPRECATED - DT-Prelim Calcs'!$C$7*('DEPRECATED - DT-Prelim Calcs'!$C$8-'DEPRECATED - DT-Prelim Calcs'!$C$9)+'DEPRECATED - DT-Prelim Calcs'!$C$9</f>
        <v>-386.13330000469608</v>
      </c>
      <c r="FG129" s="57">
        <f t="shared" si="113"/>
        <v>-386.13330000469608</v>
      </c>
      <c r="FH129" s="2">
        <f t="shared" si="149"/>
        <v>-9.8443406060933096</v>
      </c>
      <c r="FI129" s="57">
        <f>FH129*'DEPRECATED - DT-Prelim Calcs'!$C$21/FC$2/'DEPRECATED - DT-Prelim Calcs'!$C$19/'DEPRECATED - DT-Prelim Calcs'!$C$18*3.39*'DEPRECATED - DT-Prelim Calcs'!$C$20</f>
        <v>-324.99922155505885</v>
      </c>
      <c r="FJ129" s="46">
        <f t="shared" si="150"/>
        <v>1</v>
      </c>
      <c r="FK129" s="57">
        <f>FI128*'DEPRECATED - DT-Prelim Calcs'!$C$11+FK128</f>
        <v>66.471162108563391</v>
      </c>
      <c r="FL129" s="57">
        <f>FL128+0.5*FI129*'DEPRECATED - DT-Prelim Calcs'!$C$11^2+FK129*'DEPRECATED - DT-Prelim Calcs'!$C$11</f>
        <v>-397864.71939745545</v>
      </c>
      <c r="FM129" s="57">
        <f>MIN('Drive Train'!$F$35-FG128*'DEPRECATED - DT-Prelim Calcs'!$C$21*'Drive Train'!$F$39,FM128+FG$2)</f>
        <v>6.82</v>
      </c>
      <c r="FN129" s="57">
        <f>'Drive Train'!$F$35-FG129*'DEPRECATED - DT-Prelim Calcs'!$C$21*'Drive Train'!$F$39</f>
        <v>35.567998000281762</v>
      </c>
      <c r="FO129" s="1">
        <f>IF(FL129&gt;='Drive Train'!$F$29,1,0)</f>
        <v>0</v>
      </c>
      <c r="FP129" s="57">
        <f t="shared" si="151"/>
        <v>-429.03700000521786</v>
      </c>
      <c r="FQ129" s="63">
        <f>FQ128+'DEPRECATED - DT-Prelim Calcs'!$C$11</f>
        <v>500</v>
      </c>
      <c r="FR129" s="2">
        <f>GB129/'Drive Train'!$F$35</f>
        <v>0.55000000000000004</v>
      </c>
      <c r="FS129" s="46">
        <f>FZ129*12*60/(PI() * 'Drive Train'!$F$15)/FR$2*FR129</f>
        <v>-262903.67462722852</v>
      </c>
      <c r="FT129" s="2">
        <f>('DEPRECATED - DT-Prelim Calcs'!$C$6*FR129-FS129)/('DEPRECATED - DT-Prelim Calcs'!$C$6*FR129)*'DEPRECATED - DT-Prelim Calcs'!$C$7*FR129</f>
        <v>120.1993941560264</v>
      </c>
      <c r="FU129" s="57">
        <f>FT129/'DEPRECATED - DT-Prelim Calcs'!$C$7*('DEPRECATED - DT-Prelim Calcs'!$C$8-'DEPRECATED - DT-Prelim Calcs'!$C$9)+'DEPRECATED - DT-Prelim Calcs'!$C$9</f>
        <v>6401.6967926216548</v>
      </c>
      <c r="FV129" s="57">
        <f t="shared" si="114"/>
        <v>93</v>
      </c>
      <c r="FW129" s="2">
        <f t="shared" si="152"/>
        <v>0.7112822800297498</v>
      </c>
      <c r="FX129" s="57">
        <f>FW129*'DEPRECATED - DT-Prelim Calcs'!$C$21/FR$2/'DEPRECATED - DT-Prelim Calcs'!$C$19/'DEPRECATED - DT-Prelim Calcs'!$C$18*3.39*'DEPRECATED - DT-Prelim Calcs'!$C$20</f>
        <v>25.773080821789936</v>
      </c>
      <c r="FY129" s="46">
        <f t="shared" si="153"/>
        <v>0</v>
      </c>
      <c r="FZ129" s="57">
        <f>FX128*'DEPRECATED - DT-Prelim Calcs'!$C$11+FZ128</f>
        <v>-834.27904324309293</v>
      </c>
      <c r="GA129" s="57">
        <f>GA128+0.5*FX129*'DEPRECATED - DT-Prelim Calcs'!$C$11^2+FZ129*'DEPRECATED - DT-Prelim Calcs'!$C$11</f>
        <v>-458633.45505387767</v>
      </c>
      <c r="GB129" s="57">
        <f>MIN('Drive Train'!$F$35-FV128*'DEPRECATED - DT-Prelim Calcs'!$C$21*'Drive Train'!$F$39,GB128+FV$2)</f>
        <v>6.82</v>
      </c>
      <c r="GC129" s="57">
        <f>'Drive Train'!$F$35-FV129*'DEPRECATED - DT-Prelim Calcs'!$C$21*'Drive Train'!$F$39</f>
        <v>6.82</v>
      </c>
      <c r="GD129" s="1">
        <f>IF(GA129&gt;='Drive Train'!$F$29,1,0)</f>
        <v>0</v>
      </c>
      <c r="GE129" s="57">
        <f t="shared" si="154"/>
        <v>103.33333333333333</v>
      </c>
      <c r="GF129" s="63">
        <f>GF128+'DEPRECATED - DT-Prelim Calcs'!$C$11</f>
        <v>500</v>
      </c>
      <c r="GG129" s="2">
        <f>GQ129/'Drive Train'!$F$35</f>
        <v>2.7103864515673575</v>
      </c>
      <c r="GH129" s="46">
        <f>GO129*12*60/(PI() * 'Drive Train'!$F$15)/GG$2*GG129</f>
        <v>-897299.54157177708</v>
      </c>
      <c r="GI129" s="2">
        <f>('DEPRECATED - DT-Prelim Calcs'!$C$6*GG129-GH129)/('DEPRECATED - DT-Prelim Calcs'!$C$6*GG129)*'DEPRECATED - DT-Prelim Calcs'!$C$7*GG129</f>
        <v>412.25283719968121</v>
      </c>
      <c r="GJ129" s="57">
        <f>GI129/'DEPRECATED - DT-Prelim Calcs'!$C$7*('DEPRECATED - DT-Prelim Calcs'!$C$8-'DEPRECATED - DT-Prelim Calcs'!$C$9)+'DEPRECATED - DT-Prelim Calcs'!$C$9</f>
        <v>21949.60415465523</v>
      </c>
      <c r="GK129" s="57">
        <f t="shared" si="155"/>
        <v>29.999999999999982</v>
      </c>
      <c r="GL129" s="2">
        <f t="shared" si="156"/>
        <v>0.99579519204165001</v>
      </c>
      <c r="GM129" s="57">
        <f>GL129*'DEPRECATED - DT-Prelim Calcs'!$C$21/GG$2/'DEPRECATED - DT-Prelim Calcs'!$C$19/'DEPRECATED - DT-Prelim Calcs'!$C$18*3.39*'DEPRECATED - DT-Prelim Calcs'!$C$20</f>
        <v>25.773080821789936</v>
      </c>
      <c r="GN129" s="46">
        <f t="shared" si="157"/>
        <v>0</v>
      </c>
      <c r="GO129" s="57">
        <f>GM128*'DEPRECATED - DT-Prelim Calcs'!$C$11+GO128</f>
        <v>-808.93128414251419</v>
      </c>
      <c r="GP129" s="57">
        <f>GP128+0.5*GM129*'DEPRECATED - DT-Prelim Calcs'!$C$11^2+GO129*'DEPRECATED - DT-Prelim Calcs'!$C$11</f>
        <v>-214390.94778172349</v>
      </c>
      <c r="GQ129" s="57">
        <f>MIN('Drive Train'!$F$35-GK128*'DEPRECATED - DT-Prelim Calcs'!$C$21*'Drive Train'!$F$39,GQ128+GK$2)</f>
        <v>33.608791999435233</v>
      </c>
      <c r="GR129" s="57">
        <f>'Drive Train'!$F$35-GK129*'DEPRECATED - DT-Prelim Calcs'!$C$21*'Drive Train'!$F$39</f>
        <v>10.600000000000001</v>
      </c>
      <c r="GS129" s="1">
        <f>IF(GP129&gt;='Drive Train'!$F$29,1,0)</f>
        <v>0</v>
      </c>
      <c r="GT129" s="57">
        <f t="shared" si="158"/>
        <v>33.333333333333314</v>
      </c>
      <c r="GU129" s="63">
        <f>GU128+'DEPRECATED - DT-Prelim Calcs'!$C$11</f>
        <v>500</v>
      </c>
      <c r="GV129" s="2">
        <f>HF129/'Drive Train'!$F$35</f>
        <v>0.83870967741935498</v>
      </c>
      <c r="GW129" s="46">
        <f>HD129*12*60/(PI() * 'Drive Train'!$F$15)/GV$2*GV129</f>
        <v>-151925.76911998674</v>
      </c>
      <c r="GX129" s="2">
        <f>('DEPRECATED - DT-Prelim Calcs'!$C$6*GV129-GW129)/('DEPRECATED - DT-Prelim Calcs'!$C$6*GV129)*'DEPRECATED - DT-Prelim Calcs'!$C$7*GV129</f>
        <v>70.715681237996804</v>
      </c>
      <c r="GY129" s="57">
        <f>GX129/'DEPRECATED - DT-Prelim Calcs'!$C$7*('DEPRECATED - DT-Prelim Calcs'!$C$8-'DEPRECATED - DT-Prelim Calcs'!$C$9)+'DEPRECATED - DT-Prelim Calcs'!$C$9</f>
        <v>3767.3563912178379</v>
      </c>
      <c r="GZ129" s="57">
        <f t="shared" si="115"/>
        <v>33.333333333333314</v>
      </c>
      <c r="HA129" s="2">
        <f t="shared" si="159"/>
        <v>0.99579519204165001</v>
      </c>
      <c r="HB129" s="57">
        <f>HA129*'DEPRECATED - DT-Prelim Calcs'!$C$21/GV$2/'DEPRECATED - DT-Prelim Calcs'!$C$19/'DEPRECATED - DT-Prelim Calcs'!$C$18*3.39*'DEPRECATED - DT-Prelim Calcs'!$C$20</f>
        <v>25.773080821789936</v>
      </c>
      <c r="HC129" s="46">
        <f t="shared" si="160"/>
        <v>0</v>
      </c>
      <c r="HD129" s="57">
        <f>HB128*'DEPRECATED - DT-Prelim Calcs'!$C$11+HD128</f>
        <v>-442.61404698443357</v>
      </c>
      <c r="HE129" s="57">
        <f>HE128+0.5*HB129*'DEPRECATED - DT-Prelim Calcs'!$C$11^2+HD129*'DEPRECATED - DT-Prelim Calcs'!$C$11</f>
        <v>-227266.05975454199</v>
      </c>
      <c r="HF129" s="57">
        <f>MIN('Drive Train'!$F$35-GZ128*'DEPRECATED - DT-Prelim Calcs'!$C$21*'Drive Train'!$F$39,HF128+GZ$2)</f>
        <v>10.400000000000002</v>
      </c>
      <c r="HG129" s="57">
        <f>'Drive Train'!$F$35-GZ129*'DEPRECATED - DT-Prelim Calcs'!$C$21*'Drive Train'!$F$39</f>
        <v>10.400000000000002</v>
      </c>
      <c r="HH129" s="1">
        <f>IF(HE129&gt;='Drive Train'!$F$29,1,0)</f>
        <v>0</v>
      </c>
      <c r="HI129" s="57">
        <f t="shared" si="161"/>
        <v>37.037037037037017</v>
      </c>
      <c r="HJ129" s="63">
        <f>HJ128+'DEPRECATED - DT-Prelim Calcs'!$C$11</f>
        <v>500</v>
      </c>
      <c r="HK129" s="2">
        <f>HU129/'Drive Train'!$F$35</f>
        <v>0.82258064516129037</v>
      </c>
      <c r="HL129" s="46">
        <f>HS129*12*60/(PI() * 'Drive Train'!$F$15)/HK$2*HK129</f>
        <v>-379597.15539740375</v>
      </c>
      <c r="HM129" s="2">
        <f>('DEPRECATED - DT-Prelim Calcs'!$C$6*HK129-HL129)/('DEPRECATED - DT-Prelim Calcs'!$C$6*HK129)*'DEPRECATED - DT-Prelim Calcs'!$C$7*HK129</f>
        <v>173.62015753640401</v>
      </c>
      <c r="HN129" s="57">
        <f>HM129/'DEPRECATED - DT-Prelim Calcs'!$C$7*('DEPRECATED - DT-Prelim Calcs'!$C$8-'DEPRECATED - DT-Prelim Calcs'!$C$9)+'DEPRECATED - DT-Prelim Calcs'!$C$9</f>
        <v>9245.6320381413425</v>
      </c>
      <c r="HO129" s="57">
        <f t="shared" si="116"/>
        <v>36.66666666666665</v>
      </c>
      <c r="HP129" s="2">
        <f t="shared" si="162"/>
        <v>0.99579519204165001</v>
      </c>
      <c r="HQ129" s="57">
        <f>HP129*'DEPRECATED - DT-Prelim Calcs'!$C$21/HK$2/'DEPRECATED - DT-Prelim Calcs'!$C$19/'DEPRECATED - DT-Prelim Calcs'!$C$18*3.39*'DEPRECATED - DT-Prelim Calcs'!$C$20</f>
        <v>25.773080821789936</v>
      </c>
      <c r="HR129" s="46">
        <f t="shared" si="163"/>
        <v>0</v>
      </c>
      <c r="HS129" s="57">
        <f>HQ128*'DEPRECATED - DT-Prelim Calcs'!$C$11+HS128</f>
        <v>-1127.5864955740935</v>
      </c>
      <c r="HT129" s="57">
        <f>HT128+0.5*HQ129*'DEPRECATED - DT-Prelim Calcs'!$C$11^2+HS129*'DEPRECATED - DT-Prelim Calcs'!$C$11</f>
        <v>-220410.84417472599</v>
      </c>
      <c r="HU129" s="57">
        <f>MIN('Drive Train'!$F$35-HO128*'DEPRECATED - DT-Prelim Calcs'!$C$21*'Drive Train'!$F$39,HU128+HO$2)</f>
        <v>10.200000000000001</v>
      </c>
      <c r="HV129" s="57">
        <f>'Drive Train'!$F$35-HO129*'DEPRECATED - DT-Prelim Calcs'!$C$21*'Drive Train'!$F$39</f>
        <v>10.200000000000001</v>
      </c>
      <c r="HW129" s="1">
        <f>IF(HT129&gt;='Drive Train'!$F$29,1,0)</f>
        <v>0</v>
      </c>
      <c r="HX129" s="57">
        <f t="shared" si="164"/>
        <v>40.740740740740726</v>
      </c>
      <c r="HY129" s="63">
        <f>HY128+'DEPRECATED - DT-Prelim Calcs'!$C$11</f>
        <v>500</v>
      </c>
      <c r="HZ129" s="2">
        <f>IJ129/'Drive Train'!$F$35</f>
        <v>2.2992075336882341</v>
      </c>
      <c r="IA129" s="46">
        <f>IH129*12*60/(PI() * 'Drive Train'!$F$15)/HZ$2*HZ129</f>
        <v>-589541.91703657259</v>
      </c>
      <c r="IB129" s="2">
        <f>('DEPRECATED - DT-Prelim Calcs'!$C$6*HZ129-IA129)/('DEPRECATED - DT-Prelim Calcs'!$C$6*HZ129)*'DEPRECATED - DT-Prelim Calcs'!$C$7*HZ129</f>
        <v>272.10694757797853</v>
      </c>
      <c r="IC129" s="57">
        <f>IB129/'DEPRECATED - DT-Prelim Calcs'!$C$7*('DEPRECATED - DT-Prelim Calcs'!$C$8-'DEPRECATED - DT-Prelim Calcs'!$C$9)+'DEPRECATED - DT-Prelim Calcs'!$C$9</f>
        <v>14488.725466495704</v>
      </c>
      <c r="ID129" s="57">
        <f t="shared" si="117"/>
        <v>39.999999999999986</v>
      </c>
      <c r="IE129" s="2">
        <f t="shared" si="165"/>
        <v>0.99579519204165001</v>
      </c>
      <c r="IF129" s="57">
        <f>IE129*'DEPRECATED - DT-Prelim Calcs'!$C$21/HZ$2/'DEPRECATED - DT-Prelim Calcs'!$C$19/'DEPRECATED - DT-Prelim Calcs'!$C$18*3.39*'DEPRECATED - DT-Prelim Calcs'!$C$20</f>
        <v>25.773080821789936</v>
      </c>
      <c r="IG129" s="46">
        <f t="shared" si="166"/>
        <v>0</v>
      </c>
      <c r="IH129" s="57">
        <f>IF128*'DEPRECATED - DT-Prelim Calcs'!$C$11+IH128</f>
        <v>-626.53006881995225</v>
      </c>
      <c r="II129" s="57">
        <f>II128+0.5*IF129*'DEPRECATED - DT-Prelim Calcs'!$C$11^2+IH129*'DEPRECATED - DT-Prelim Calcs'!$C$11</f>
        <v>-210988.79759421747</v>
      </c>
      <c r="IJ129" s="57">
        <f>MIN('Drive Train'!$F$35-ID128*'DEPRECATED - DT-Prelim Calcs'!$C$21*'Drive Train'!$F$39,IJ128+ID$2)</f>
        <v>28.510173417734102</v>
      </c>
      <c r="IK129" s="57">
        <f>'Drive Train'!$F$35-ID129*'DEPRECATED - DT-Prelim Calcs'!$C$21*'Drive Train'!$F$39</f>
        <v>10.000000000000002</v>
      </c>
      <c r="IL129" s="1">
        <f>IF(II129&gt;='Drive Train'!$F$29,1,0)</f>
        <v>0</v>
      </c>
      <c r="IM129" s="57">
        <f t="shared" si="167"/>
        <v>44.444444444444429</v>
      </c>
      <c r="IN129" s="63">
        <f>IN128+'DEPRECATED - DT-Prelim Calcs'!$C$11</f>
        <v>500</v>
      </c>
      <c r="IO129" s="2">
        <f>IY129/'Drive Train'!$F$35</f>
        <v>0.79032258064516137</v>
      </c>
      <c r="IP129" s="46">
        <f>IW129*12*60/(PI() * 'Drive Train'!$F$15)/IO$2*IO129</f>
        <v>-36770.292865880983</v>
      </c>
      <c r="IQ129" s="2">
        <f>('DEPRECATED - DT-Prelim Calcs'!$C$6*IO129-IP129)/('DEPRECATED - DT-Prelim Calcs'!$C$6*IO129)*'DEPRECATED - DT-Prelim Calcs'!$C$7*IO129</f>
        <v>18.530644737698772</v>
      </c>
      <c r="IR129" s="57">
        <f>IQ129/'DEPRECATED - DT-Prelim Calcs'!$C$7*('DEPRECATED - DT-Prelim Calcs'!$C$8-'DEPRECATED - DT-Prelim Calcs'!$C$9)+'DEPRECATED - DT-Prelim Calcs'!$C$9</f>
        <v>989.20693769574802</v>
      </c>
      <c r="IS129" s="57">
        <f t="shared" si="118"/>
        <v>43.333333333333321</v>
      </c>
      <c r="IT129" s="2">
        <f t="shared" si="168"/>
        <v>0.99579519204165001</v>
      </c>
      <c r="IU129" s="57">
        <f>IT129*'DEPRECATED - DT-Prelim Calcs'!$C$21/IO$2/'DEPRECATED - DT-Prelim Calcs'!$C$19/'DEPRECATED - DT-Prelim Calcs'!$C$18*3.39*'DEPRECATED - DT-Prelim Calcs'!$C$20</f>
        <v>25.773080821789936</v>
      </c>
      <c r="IV129" s="46">
        <f t="shared" si="169"/>
        <v>0</v>
      </c>
      <c r="IW129" s="57">
        <f>IU128*'DEPRECATED - DT-Prelim Calcs'!$C$11+IW128</f>
        <v>-113.68367428799057</v>
      </c>
      <c r="IX129" s="57">
        <f>IX128+0.5*IU129*'DEPRECATED - DT-Prelim Calcs'!$C$11^2+IW129*'DEPRECATED - DT-Prelim Calcs'!$C$11</f>
        <v>-229245.80986343679</v>
      </c>
      <c r="IY129" s="57">
        <f>MIN('Drive Train'!$F$35-IS128*'DEPRECATED - DT-Prelim Calcs'!$C$21*'Drive Train'!$F$39,IY128+IS$2)</f>
        <v>9.8000000000000007</v>
      </c>
      <c r="IZ129" s="57">
        <f>'Drive Train'!$F$35-IS129*'DEPRECATED - DT-Prelim Calcs'!$C$21*'Drive Train'!$F$39</f>
        <v>9.8000000000000007</v>
      </c>
      <c r="JA129" s="1">
        <f>IF(IX129&gt;='Drive Train'!$F$29,1,0)</f>
        <v>0</v>
      </c>
      <c r="JB129" s="57">
        <f t="shared" si="170"/>
        <v>48.148148148148138</v>
      </c>
      <c r="JC129" s="63">
        <f>JC128+'DEPRECATED - DT-Prelim Calcs'!$C$11</f>
        <v>500</v>
      </c>
      <c r="JD129" s="2">
        <f>JN129/'Drive Train'!$F$35</f>
        <v>0.77419354838709686</v>
      </c>
      <c r="JE129" s="46">
        <f>JL129*12*60/(PI() * 'Drive Train'!$F$15)/JD$2*JD129</f>
        <v>-44304.25848617882</v>
      </c>
      <c r="JF129" s="2">
        <f>('DEPRECATED - DT-Prelim Calcs'!$C$6*JD129-JE129)/('DEPRECATED - DT-Prelim Calcs'!$C$6*JD129)*'DEPRECATED - DT-Prelim Calcs'!$C$7*JD129</f>
        <v>21.898313572005204</v>
      </c>
      <c r="JG129" s="57">
        <f>JF129/'DEPRECATED - DT-Prelim Calcs'!$C$7*('DEPRECATED - DT-Prelim Calcs'!$C$8-'DEPRECATED - DT-Prelim Calcs'!$C$9)+'DEPRECATED - DT-Prelim Calcs'!$C$9</f>
        <v>1168.4898885013561</v>
      </c>
      <c r="JH129" s="57">
        <f t="shared" si="119"/>
        <v>46.666666666666657</v>
      </c>
      <c r="JI129" s="2">
        <f t="shared" si="171"/>
        <v>0.99579519204165001</v>
      </c>
      <c r="JJ129" s="57">
        <f>JI129*'DEPRECATED - DT-Prelim Calcs'!$C$21/JD$2/'DEPRECATED - DT-Prelim Calcs'!$C$19/'DEPRECATED - DT-Prelim Calcs'!$C$18*3.39*'DEPRECATED - DT-Prelim Calcs'!$C$20</f>
        <v>25.773080821789936</v>
      </c>
      <c r="JK129" s="46">
        <f t="shared" si="172"/>
        <v>0</v>
      </c>
      <c r="JL129" s="57">
        <f>JJ128*'DEPRECATED - DT-Prelim Calcs'!$C$11+JL128</f>
        <v>-139.83031230228801</v>
      </c>
      <c r="JM129" s="57">
        <f>JM128+0.5*JJ129*'DEPRECATED - DT-Prelim Calcs'!$C$11^2+JL129*'DEPRECATED - DT-Prelim Calcs'!$C$11</f>
        <v>-250040.21229841548</v>
      </c>
      <c r="JN129" s="57">
        <f>MIN('Drive Train'!$F$35-JH128*'DEPRECATED - DT-Prelim Calcs'!$C$21*'Drive Train'!$F$39,JN128+JH$2)</f>
        <v>9.6000000000000014</v>
      </c>
      <c r="JO129" s="57">
        <f>'Drive Train'!$F$35-JH129*'DEPRECATED - DT-Prelim Calcs'!$C$21*'Drive Train'!$F$39</f>
        <v>9.6000000000000014</v>
      </c>
      <c r="JP129" s="1">
        <f>IF(JM129&gt;='Drive Train'!$F$29,1,0)</f>
        <v>0</v>
      </c>
      <c r="JQ129" s="57">
        <f>MIN(JG129,'DEPRECATED - DT-Prelim Calcs'!$C$10)*'DEPRECATED - DT-Prelim Calcs'!$C$11*1000/60/60</f>
        <v>103.33333333333333</v>
      </c>
      <c r="JR129" s="63">
        <f>JR128+'DEPRECATED - DT-Prelim Calcs'!$C$11</f>
        <v>500</v>
      </c>
      <c r="JS129" s="2">
        <f>KC129/'Drive Train'!$F$35</f>
        <v>0.75806451612903225</v>
      </c>
      <c r="JT129" s="46">
        <f>KA129*12*60/(PI() * 'Drive Train'!$F$15)/JS$2*JS129</f>
        <v>-17235.655266878439</v>
      </c>
      <c r="JU129" s="2">
        <f>('DEPRECATED - DT-Prelim Calcs'!$C$6*JS129-JT129)/('DEPRECATED - DT-Prelim Calcs'!$C$6*JS129)*'DEPRECATED - DT-Prelim Calcs'!$C$7*JS129</f>
        <v>9.620167977900433</v>
      </c>
      <c r="JV129" s="57">
        <f>JU129/'DEPRECATED - DT-Prelim Calcs'!$C$7*('DEPRECATED - DT-Prelim Calcs'!$C$8-'DEPRECATED - DT-Prelim Calcs'!$C$9)+'DEPRECATED - DT-Prelim Calcs'!$C$9</f>
        <v>514.84421226747952</v>
      </c>
      <c r="JW129" s="57">
        <f t="shared" si="120"/>
        <v>49.999999999999993</v>
      </c>
      <c r="JX129" s="2">
        <f t="shared" si="173"/>
        <v>0.99579519204165001</v>
      </c>
      <c r="JY129" s="57">
        <f>JX129*'DEPRECATED - DT-Prelim Calcs'!$C$21/JS$2/'DEPRECATED - DT-Prelim Calcs'!$C$19/'DEPRECATED - DT-Prelim Calcs'!$C$18*3.39*'DEPRECATED - DT-Prelim Calcs'!$C$20</f>
        <v>25.773080821789936</v>
      </c>
      <c r="JZ129" s="46">
        <f t="shared" si="174"/>
        <v>0</v>
      </c>
      <c r="KA129" s="57">
        <f>JY128*'DEPRECATED - DT-Prelim Calcs'!$C$11+KA128</f>
        <v>-55.55549658946687</v>
      </c>
      <c r="KB129" s="57">
        <f>KB128+0.5*JY129*'DEPRECATED - DT-Prelim Calcs'!$C$11^2+KA129*'DEPRECATED - DT-Prelim Calcs'!$C$11</f>
        <v>-253342.30567615834</v>
      </c>
      <c r="KC129" s="57">
        <f>MIN('Drive Train'!$F$35-JW128*'DEPRECATED - DT-Prelim Calcs'!$C$21*'Drive Train'!$F$39,KC128+JW$2)</f>
        <v>9.4</v>
      </c>
      <c r="KD129" s="57">
        <f>'Drive Train'!$F$35-JW129*'DEPRECATED - DT-Prelim Calcs'!$C$21*'Drive Train'!$F$39</f>
        <v>9.4</v>
      </c>
      <c r="KE129" s="1">
        <f>IF(KB129&gt;='Drive Train'!$F$29,1,0)</f>
        <v>0</v>
      </c>
      <c r="KF129" s="57">
        <f>MIN(JV129,'DEPRECATED - DT-Prelim Calcs'!$C$10)*'DEPRECATED - DT-Prelim Calcs'!$C$11*1000/60/60</f>
        <v>103.33333333333333</v>
      </c>
      <c r="KG129" s="63">
        <f>KG128+'DEPRECATED - DT-Prelim Calcs'!$C$11</f>
        <v>500</v>
      </c>
      <c r="KH129" s="2">
        <f>KR129/'Drive Train'!$F$35</f>
        <v>0.74193548387096786</v>
      </c>
      <c r="KI129" s="46">
        <f>KP129*12*60/(PI() * 'Drive Train'!$F$15)/KH$2*KH129</f>
        <v>-143896.6413788003</v>
      </c>
      <c r="KJ129" s="2">
        <f>('DEPRECATED - DT-Prelim Calcs'!$C$6*KH129-KI129)/('DEPRECATED - DT-Prelim Calcs'!$C$6*KH129)*'DEPRECATED - DT-Prelim Calcs'!$C$7*KH129</f>
        <v>66.852024314048137</v>
      </c>
      <c r="KK129" s="57">
        <f>KJ129/'DEPRECATED - DT-Prelim Calcs'!$C$7*('DEPRECATED - DT-Prelim Calcs'!$C$8-'DEPRECATED - DT-Prelim Calcs'!$C$9)+'DEPRECATED - DT-Prelim Calcs'!$C$9</f>
        <v>3561.6687632748449</v>
      </c>
      <c r="KL129" s="57">
        <f t="shared" si="121"/>
        <v>53.333333333333329</v>
      </c>
      <c r="KM129" s="2">
        <f t="shared" si="175"/>
        <v>0.99579519204165001</v>
      </c>
      <c r="KN129" s="57">
        <f>KM129*'DEPRECATED - DT-Prelim Calcs'!$C$21/KH$2/'DEPRECATED - DT-Prelim Calcs'!$C$19/'DEPRECATED - DT-Prelim Calcs'!$C$18*3.39*'DEPRECATED - DT-Prelim Calcs'!$C$20</f>
        <v>25.773080821789936</v>
      </c>
      <c r="KO129" s="46">
        <f t="shared" si="176"/>
        <v>0</v>
      </c>
      <c r="KP129" s="57">
        <f>KN128*'DEPRECATED - DT-Prelim Calcs'!$C$11+KP128</f>
        <v>-473.90350251554992</v>
      </c>
      <c r="KQ129" s="57">
        <f>KQ128+0.5*KN129*'DEPRECATED - DT-Prelim Calcs'!$C$11^2+KP129*'DEPRECATED - DT-Prelim Calcs'!$C$11</f>
        <v>-257195.58253773092</v>
      </c>
      <c r="KR129" s="57">
        <f>MIN('Drive Train'!$F$35-KL128*'DEPRECATED - DT-Prelim Calcs'!$C$21*'Drive Train'!$F$39,KR128+KL$2)</f>
        <v>9.2000000000000011</v>
      </c>
      <c r="KS129" s="57">
        <f>'Drive Train'!$F$35-KL129*'DEPRECATED - DT-Prelim Calcs'!$C$21*'Drive Train'!$F$39</f>
        <v>9.2000000000000011</v>
      </c>
      <c r="KT129" s="1">
        <f>IF(KQ129&gt;='Drive Train'!$F$29,1,0)</f>
        <v>0</v>
      </c>
      <c r="KU129" s="57">
        <f>MIN(KK129,'DEPRECATED - DT-Prelim Calcs'!$C$10)*'DEPRECATED - DT-Prelim Calcs'!$C$11*1000/60/60</f>
        <v>103.33333333333333</v>
      </c>
      <c r="KV129" s="63">
        <f>KV128+'DEPRECATED - DT-Prelim Calcs'!$C$11</f>
        <v>500</v>
      </c>
      <c r="KW129" s="2">
        <f>LG129/'Drive Train'!$F$35</f>
        <v>0.72580645161290325</v>
      </c>
      <c r="KX129" s="46">
        <f>LE129*12*60/(PI() * 'Drive Train'!$F$15)/KW$2*KW129</f>
        <v>-366419.41123728669</v>
      </c>
      <c r="KY129" s="2">
        <f>('DEPRECATED - DT-Prelim Calcs'!$C$6*KW129-KX129)/('DEPRECATED - DT-Prelim Calcs'!$C$6*KW129)*'DEPRECATED - DT-Prelim Calcs'!$C$7*KW129</f>
        <v>167.42851457687885</v>
      </c>
      <c r="KZ129" s="57">
        <f>KY129/'DEPRECATED - DT-Prelim Calcs'!$C$7*('DEPRECATED - DT-Prelim Calcs'!$C$8-'DEPRECATED - DT-Prelim Calcs'!$C$9)+'DEPRECATED - DT-Prelim Calcs'!$C$9</f>
        <v>8916.0105478064561</v>
      </c>
      <c r="LA129" s="57">
        <f t="shared" si="122"/>
        <v>56.666666666666664</v>
      </c>
      <c r="LB129" s="2">
        <f t="shared" si="177"/>
        <v>0.99579519204165001</v>
      </c>
      <c r="LC129" s="57">
        <f>LB129*'DEPRECATED - DT-Prelim Calcs'!$C$21/KW$2/'DEPRECATED - DT-Prelim Calcs'!$C$19/'DEPRECATED - DT-Prelim Calcs'!$C$18*3.39*'DEPRECATED - DT-Prelim Calcs'!$C$20</f>
        <v>25.773080821789936</v>
      </c>
      <c r="LD129" s="46">
        <f t="shared" si="178"/>
        <v>0</v>
      </c>
      <c r="LE129" s="57">
        <f>LC128*'DEPRECATED - DT-Prelim Calcs'!$C$11+LE128</f>
        <v>-1233.5678771024163</v>
      </c>
      <c r="LF129" s="57">
        <f>LF128+0.5*LC129*'DEPRECATED - DT-Prelim Calcs'!$C$11^2+LE129*'DEPRECATED - DT-Prelim Calcs'!$C$11</f>
        <v>-263107.13233946828</v>
      </c>
      <c r="LG129" s="57">
        <f>MIN('Drive Train'!$F$35-LA128*'DEPRECATED - DT-Prelim Calcs'!$C$21*'Drive Train'!$F$39,LG128+LA$2)</f>
        <v>9</v>
      </c>
      <c r="LH129" s="57">
        <f>'Drive Train'!$F$35-LA129*'DEPRECATED - DT-Prelim Calcs'!$C$21*'Drive Train'!$F$39</f>
        <v>9</v>
      </c>
      <c r="LI129" s="1">
        <f>IF(LF129&gt;='Drive Train'!$F$29,1,0)</f>
        <v>0</v>
      </c>
      <c r="LJ129" s="57">
        <f>MIN(KZ129,'DEPRECATED - DT-Prelim Calcs'!$C$10)*'DEPRECATED - DT-Prelim Calcs'!$C$11*1000/60/60</f>
        <v>103.33333333333333</v>
      </c>
      <c r="LK129" s="63">
        <f>LK128+'DEPRECATED - DT-Prelim Calcs'!$C$11</f>
        <v>500</v>
      </c>
      <c r="LL129" s="2">
        <f>LV129/'Drive Train'!$F$35</f>
        <v>0.70967741935483875</v>
      </c>
      <c r="LM129" s="46">
        <f>LT129*12*60/(PI() * 'Drive Train'!$F$15)/LL$2*LL129</f>
        <v>-68740.866420032675</v>
      </c>
      <c r="LN129" s="2">
        <f>('DEPRECATED - DT-Prelim Calcs'!$C$6*LL129-LM129)/('DEPRECATED - DT-Prelim Calcs'!$C$6*LL129)*'DEPRECATED - DT-Prelim Calcs'!$C$7*LL129</f>
        <v>32.792027659871948</v>
      </c>
      <c r="LO129" s="57">
        <f>LN129/'DEPRECATED - DT-Prelim Calcs'!$C$7*('DEPRECATED - DT-Prelim Calcs'!$C$8-'DEPRECATED - DT-Prelim Calcs'!$C$9)+'DEPRECATED - DT-Prelim Calcs'!$C$9</f>
        <v>1748.4332567475399</v>
      </c>
      <c r="LP129" s="57">
        <f t="shared" si="123"/>
        <v>60</v>
      </c>
      <c r="LQ129" s="2">
        <f t="shared" si="179"/>
        <v>0.99579519204165001</v>
      </c>
      <c r="LR129" s="57">
        <f>LQ129*'DEPRECATED - DT-Prelim Calcs'!$C$21/LL$2/'DEPRECATED - DT-Prelim Calcs'!$C$19/'DEPRECATED - DT-Prelim Calcs'!$C$18*3.39*'DEPRECATED - DT-Prelim Calcs'!$C$20</f>
        <v>25.773080821789936</v>
      </c>
      <c r="LS129" s="46">
        <f t="shared" si="180"/>
        <v>0</v>
      </c>
      <c r="LT129" s="57">
        <f>LR128*'DEPRECATED - DT-Prelim Calcs'!$C$11+LT128</f>
        <v>-236.67883235053591</v>
      </c>
      <c r="LU129" s="57">
        <f>LU128+0.5*LR129*'DEPRECATED - DT-Prelim Calcs'!$C$11^2+LT129*'DEPRECATED - DT-Prelim Calcs'!$C$11</f>
        <v>-244515.93751620123</v>
      </c>
      <c r="LV129" s="57">
        <f>MIN('Drive Train'!$F$35-LP128*'DEPRECATED - DT-Prelim Calcs'!$C$21*'Drive Train'!$F$39,LV128+LP$2)</f>
        <v>8.8000000000000007</v>
      </c>
      <c r="LW129" s="57">
        <f>'Drive Train'!$F$35-LP129*'DEPRECATED - DT-Prelim Calcs'!$C$21*'Drive Train'!$F$39</f>
        <v>8.8000000000000007</v>
      </c>
      <c r="LX129" s="1">
        <f>IF(LU129&gt;='Drive Train'!$F$29,1,0)</f>
        <v>0</v>
      </c>
      <c r="LY129" s="57">
        <f>MIN(LO129,'DEPRECATED - DT-Prelim Calcs'!$C$10)*'DEPRECATED - DT-Prelim Calcs'!$C$11*1000/60/60</f>
        <v>103.33333333333333</v>
      </c>
      <c r="LZ129" s="63">
        <f>LZ128+'DEPRECATED - DT-Prelim Calcs'!$C$11</f>
        <v>500</v>
      </c>
    </row>
    <row r="130" spans="18:338" x14ac:dyDescent="0.2">
      <c r="R130" s="63">
        <f>R129+'DEPRECATED - DT-Prelim Calcs'!$C$11</f>
        <v>504</v>
      </c>
      <c r="S130" s="2">
        <f>AG130/'Drive Train'!$F$35</f>
        <v>0</v>
      </c>
      <c r="T130" s="46">
        <f>AE130*12*60/(PI() * 'Drive Train'!$F$15)/S$2*ABS(S130)</f>
        <v>0</v>
      </c>
      <c r="U130" s="2">
        <f>IF(OR(AD129=1,AND($C$32=Motors!$C$32,'DEPRECATED - DT-Prelim Calcs'!AI129=1)),0,IF(AG130=0,-(V129+$C$9)/($C$8-$C$9)*$C$7,($C$6*S130-T130)/($C$6*S130)*$C$7*S130))</f>
        <v>0</v>
      </c>
      <c r="V130" s="57">
        <f>IF(AND(AD129=1,AI129=1),0,ABS(U130/$C$7*($C$8-$C$9)+$C$9) *'Drive Train'!$AA$49 + V129*(1-'Drive Train'!$AA$49))</f>
        <v>0</v>
      </c>
      <c r="W130" s="57">
        <f t="shared" ref="W130:W193" si="184">MIN(ABS(V130),U$2) * SIGN(V130)</f>
        <v>0</v>
      </c>
      <c r="X130" s="2">
        <f>MAX(MIN(IF(AND(AI129=1,AG130&lt;0),-1,1)*(W130-$C$9)/($C$8-$C$9)*$C$7-$C$29*AE130/T$2 -  AI129*$C$29/2,X$2),MAX(X$4:X129)*-1)</f>
        <v>-0.2458281045106315</v>
      </c>
      <c r="Y130" s="57">
        <f t="shared" si="97"/>
        <v>0</v>
      </c>
      <c r="Z130" s="57">
        <f t="shared" si="98"/>
        <v>0</v>
      </c>
      <c r="AA130" s="57">
        <f t="shared" si="99"/>
        <v>0</v>
      </c>
      <c r="AB130" s="57" t="e">
        <f t="shared" si="100"/>
        <v>#N/A</v>
      </c>
      <c r="AC130" s="46">
        <f t="shared" si="124"/>
        <v>1</v>
      </c>
      <c r="AD130" s="1">
        <f t="shared" si="101"/>
        <v>1</v>
      </c>
      <c r="AE130" s="57">
        <f t="shared" si="102"/>
        <v>0</v>
      </c>
      <c r="AF130" s="57" t="e">
        <f t="shared" si="103"/>
        <v>#N/A</v>
      </c>
      <c r="AG130" s="57">
        <f>IF(AI129=0,MIN('Drive Train'!$F$35-W129*$C$21*'Drive Train'!$F$39,AG129+W$2)-$C$3,IF(AE129-1&lt;=0,0,IF($C$32=Motors!$C$30,MAX(ABS('Drive Train'!$F$35-W129*$C$21*'Drive Train'!$F$39)*-1,AG129-W$2),MAX(0,ABS('Drive Train'!$F$35-W129*$C$21*'Drive Train'!$F$39)*-1,AG129-W$2))))</f>
        <v>0</v>
      </c>
      <c r="AH130" s="57">
        <f>'Drive Train'!$F$35-ABS(W130)*'DEPRECATED - DT-Prelim Calcs'!$C$21*'Drive Train'!$F$39</f>
        <v>12.4</v>
      </c>
      <c r="AI130" s="1">
        <f>IF(AJ130&gt;='Drive Train'!$F$29,1,0)</f>
        <v>1</v>
      </c>
      <c r="AJ130" s="57">
        <f>AJ129+0.5*Y130*'DEPRECATED - DT-Prelim Calcs'!$C$11^2+AE130*'DEPRECATED - DT-Prelim Calcs'!$C$11</f>
        <v>784.33981740885292</v>
      </c>
      <c r="AK130" s="57">
        <f t="shared" si="181"/>
        <v>0</v>
      </c>
      <c r="AL130" s="63">
        <f>AL129+'DEPRECATED - DT-Prelim Calcs'!$C$11</f>
        <v>504</v>
      </c>
      <c r="AM130" s="2">
        <f>AW130/'Drive Train'!$F$35</f>
        <v>0.90171798760157817</v>
      </c>
      <c r="AN130" s="46">
        <f>AU130*12*60/(PI() * 'Drive Train'!$F$15)/AM$2*AM130</f>
        <v>4074.5129711578347</v>
      </c>
      <c r="AO130" s="2">
        <f>('DEPRECATED - DT-Prelim Calcs'!$C$6*AM130-AN130)/('DEPRECATED - DT-Prelim Calcs'!$C$6*AM130)*'DEPRECATED - DT-Prelim Calcs'!$C$7*AM130</f>
        <v>0.33081835002779919</v>
      </c>
      <c r="AP130" s="57">
        <f>AO130/'DEPRECATED - DT-Prelim Calcs'!$C$7*('DEPRECATED - DT-Prelim Calcs'!$C$8-'DEPRECATED - DT-Prelim Calcs'!$C$9)+'DEPRECATED - DT-Prelim Calcs'!$C$9</f>
        <v>20.311615895670805</v>
      </c>
      <c r="AQ130" s="57">
        <f t="shared" si="105"/>
        <v>20.311615895670805</v>
      </c>
      <c r="AR130" s="2">
        <f t="shared" si="125"/>
        <v>-2.8921309791485328E-14</v>
      </c>
      <c r="AS130" s="57">
        <f>AR130*'DEPRECATED - DT-Prelim Calcs'!$C$21/AM$2/'DEPRECATED - DT-Prelim Calcs'!$C$19/'DEPRECATED - DT-Prelim Calcs'!$C$18*3.39*'DEPRECATED - DT-Prelim Calcs'!$C$20</f>
        <v>-2.0959084055820971E-13</v>
      </c>
      <c r="AT130" s="46">
        <f t="shared" si="126"/>
        <v>0</v>
      </c>
      <c r="AU130" s="57">
        <f>AS129*'DEPRECATED - DT-Prelim Calcs'!$C$11+AU129</f>
        <v>39.432321268799157</v>
      </c>
      <c r="AV130" s="57">
        <f>AV129+0.5*AS130*'DEPRECATED - DT-Prelim Calcs'!$C$11^2+AU130*'DEPRECATED - DT-Prelim Calcs'!$C$11</f>
        <v>19829.276354838603</v>
      </c>
      <c r="AW130" s="57">
        <f>MIN('Drive Train'!$F$35-AQ129*'DEPRECATED - DT-Prelim Calcs'!$C$21*'Drive Train'!$F$39,AW129+AQ$2)</f>
        <v>11.18130304625957</v>
      </c>
      <c r="AX130" s="57">
        <f>'Drive Train'!$F$35-AQ130*'DEPRECATED - DT-Prelim Calcs'!$C$21*'Drive Train'!$F$39</f>
        <v>11.181303046259751</v>
      </c>
      <c r="AY130" s="1">
        <f>IF(AV130&gt;='Drive Train'!$F$29,1,0)</f>
        <v>1</v>
      </c>
      <c r="AZ130" s="57">
        <f t="shared" si="127"/>
        <v>22.568462106300895</v>
      </c>
      <c r="BA130" s="63">
        <f>BA129+'DEPRECATED - DT-Prelim Calcs'!$C$11</f>
        <v>504</v>
      </c>
      <c r="BB130" s="2">
        <f>BL130/'Drive Train'!$F$35</f>
        <v>0.55000000000000004</v>
      </c>
      <c r="BC130" s="46">
        <f>BJ130*12*60/(PI() * 'Drive Train'!$F$15)/BB$2*BB130</f>
        <v>5574.398943073701</v>
      </c>
      <c r="BD130" s="2">
        <f>('DEPRECATED - DT-Prelim Calcs'!$C$6*BB130-BC130)/('DEPRECATED - DT-Prelim Calcs'!$C$6*BB130)*'DEPRECATED - DT-Prelim Calcs'!$C$7*BB130</f>
        <v>-1.1950068391759132</v>
      </c>
      <c r="BE130" s="57">
        <f>BD130/'DEPRECATED - DT-Prelim Calcs'!$C$7*('DEPRECATED - DT-Prelim Calcs'!$C$8-'DEPRECATED - DT-Prelim Calcs'!$C$9)+'DEPRECATED - DT-Prelim Calcs'!$C$9</f>
        <v>-60.917998948659609</v>
      </c>
      <c r="BF130" s="57">
        <f t="shared" si="106"/>
        <v>-60.917998948659609</v>
      </c>
      <c r="BG130" s="2">
        <f t="shared" si="128"/>
        <v>-1.9370342982087505</v>
      </c>
      <c r="BH130" s="57">
        <f>BG130*'DEPRECATED - DT-Prelim Calcs'!$C$21/BB$2/'DEPRECATED - DT-Prelim Calcs'!$C$19/'DEPRECATED - DT-Prelim Calcs'!$C$18*3.39*'DEPRECATED - DT-Prelim Calcs'!$C$20</f>
        <v>-20.276476817893439</v>
      </c>
      <c r="BI130" s="46">
        <f t="shared" si="129"/>
        <v>1</v>
      </c>
      <c r="BJ130" s="57">
        <f>BH129*'DEPRECATED - DT-Prelim Calcs'!$C$11+BJ129</f>
        <v>61.232485201884771</v>
      </c>
      <c r="BK130" s="57">
        <f>BK129+0.5*BH130*'DEPRECATED - DT-Prelim Calcs'!$C$11^2+BJ130*'DEPRECATED - DT-Prelim Calcs'!$C$11</f>
        <v>10456.601048766106</v>
      </c>
      <c r="BL130" s="57">
        <f>MIN('Drive Train'!$F$35-BF129*'DEPRECATED - DT-Prelim Calcs'!$C$21*'Drive Train'!$F$39,BL129+BF$2)</f>
        <v>6.82</v>
      </c>
      <c r="BM130" s="57">
        <f>'Drive Train'!$F$35-BF130*'DEPRECATED - DT-Prelim Calcs'!$C$21*'Drive Train'!$F$39</f>
        <v>16.055079936919576</v>
      </c>
      <c r="BN130" s="1">
        <f>IF(BK130&gt;='Drive Train'!$F$29,1,0)</f>
        <v>1</v>
      </c>
      <c r="BO130" s="57">
        <f t="shared" si="130"/>
        <v>-67.686665498510678</v>
      </c>
      <c r="BP130" s="63">
        <f>BP129+'DEPRECATED - DT-Prelim Calcs'!$C$11</f>
        <v>504</v>
      </c>
      <c r="BQ130" s="2">
        <f>CA130/'Drive Train'!$F$35</f>
        <v>0.55000000000000004</v>
      </c>
      <c r="BR130" s="46">
        <f>BY130*12*60/(PI() * 'Drive Train'!$F$15)/BQ$2*BQ130</f>
        <v>2318.003350172864</v>
      </c>
      <c r="BS130" s="2">
        <f>('DEPRECATED - DT-Prelim Calcs'!$C$6*BQ130-BR130)/('DEPRECATED - DT-Prelim Calcs'!$C$6*BQ130)*'DEPRECATED - DT-Prelim Calcs'!$C$7*BQ130</f>
        <v>0.27739717187305801</v>
      </c>
      <c r="BT130" s="57">
        <f>BS130/'DEPRECATED - DT-Prelim Calcs'!$C$7*('DEPRECATED - DT-Prelim Calcs'!$C$8-'DEPRECATED - DT-Prelim Calcs'!$C$9)+'DEPRECATED - DT-Prelim Calcs'!$C$9</f>
        <v>17.467658569009686</v>
      </c>
      <c r="BU130" s="57">
        <f t="shared" si="107"/>
        <v>17.467658569009686</v>
      </c>
      <c r="BV130" s="2">
        <f t="shared" si="131"/>
        <v>-3.1160244545000049E-2</v>
      </c>
      <c r="BW130" s="57">
        <f>BV130*'DEPRECATED - DT-Prelim Calcs'!$C$21/BQ$2/'DEPRECATED - DT-Prelim Calcs'!$C$19/'DEPRECATED - DT-Prelim Calcs'!$C$18*3.39*'DEPRECATED - DT-Prelim Calcs'!$C$20</f>
        <v>-0.42654181365314225</v>
      </c>
      <c r="BX130" s="46">
        <f t="shared" si="132"/>
        <v>1</v>
      </c>
      <c r="BY130" s="57">
        <f>BW129*'DEPRECATED - DT-Prelim Calcs'!$C$11+BY129</f>
        <v>19.471182609357214</v>
      </c>
      <c r="BZ130" s="57">
        <f>BZ129+0.5*BW130*'DEPRECATED - DT-Prelim Calcs'!$C$11^2+BY130*'DEPRECATED - DT-Prelim Calcs'!$C$11</f>
        <v>-11153.870831835126</v>
      </c>
      <c r="CA130" s="57">
        <f>MIN('Drive Train'!$F$35-BU129*'DEPRECATED - DT-Prelim Calcs'!$C$21*'Drive Train'!$F$39,CA129+BU$2)</f>
        <v>6.82</v>
      </c>
      <c r="CB130" s="57">
        <f>'Drive Train'!$F$35-BU130*'DEPRECATED - DT-Prelim Calcs'!$C$21*'Drive Train'!$F$39</f>
        <v>11.351940485859419</v>
      </c>
      <c r="CC130" s="1">
        <f>IF(BZ130&gt;='Drive Train'!$F$29,1,0)</f>
        <v>0</v>
      </c>
      <c r="CD130" s="57">
        <f t="shared" si="133"/>
        <v>19.408509521121875</v>
      </c>
      <c r="CE130" s="63">
        <f>CE129+'DEPRECATED - DT-Prelim Calcs'!$C$11</f>
        <v>504</v>
      </c>
      <c r="CF130" s="2">
        <f>CP130/'Drive Train'!$F$35</f>
        <v>1.1227999179479724</v>
      </c>
      <c r="CG130" s="46">
        <f>CN130*12*60/(PI() * 'Drive Train'!$F$15)/CF$2*CF130</f>
        <v>-13420.969771546192</v>
      </c>
      <c r="CH130" s="2">
        <f>('DEPRECATED - DT-Prelim Calcs'!$C$6*CF130-CG130)/('DEPRECATED - DT-Prelim Calcs'!$C$6*CF130)*'DEPRECATED - DT-Prelim Calcs'!$C$7*CF130</f>
        <v>8.774341263685443</v>
      </c>
      <c r="CI130" s="57">
        <f>CH130/'DEPRECATED - DT-Prelim Calcs'!$C$7*('DEPRECATED - DT-Prelim Calcs'!$C$8-'DEPRECATED - DT-Prelim Calcs'!$C$9)+'DEPRECATED - DT-Prelim Calcs'!$C$9</f>
        <v>469.81534611238271</v>
      </c>
      <c r="CJ130" s="57">
        <f t="shared" si="108"/>
        <v>93</v>
      </c>
      <c r="CK130" s="2">
        <f t="shared" si="134"/>
        <v>1.5241763143494644</v>
      </c>
      <c r="CL130" s="57">
        <f>CK130*'DEPRECATED - DT-Prelim Calcs'!$C$21/CF$2/'DEPRECATED - DT-Prelim Calcs'!$C$19/'DEPRECATED - DT-Prelim Calcs'!$C$18*3.39*'DEPRECATED - DT-Prelim Calcs'!$C$20</f>
        <v>25.773080821789936</v>
      </c>
      <c r="CM130" s="46">
        <f t="shared" si="135"/>
        <v>0</v>
      </c>
      <c r="CN130" s="57">
        <f>CL129*'DEPRECATED - DT-Prelim Calcs'!$C$11+CN129</f>
        <v>-44.704589630882481</v>
      </c>
      <c r="CO130" s="57">
        <f>CO129+0.5*CL130*'DEPRECATED - DT-Prelim Calcs'!$C$11^2+CN130*'DEPRECATED - DT-Prelim Calcs'!$C$11</f>
        <v>-42204.267997994684</v>
      </c>
      <c r="CP130" s="57">
        <f>MIN('Drive Train'!$F$35-CJ129*'DEPRECATED - DT-Prelim Calcs'!$C$21*'Drive Train'!$F$39,CP129+CJ$2)</f>
        <v>13.922718982554859</v>
      </c>
      <c r="CQ130" s="57">
        <f>'Drive Train'!$F$35-CJ130*'DEPRECATED - DT-Prelim Calcs'!$C$21*'Drive Train'!$F$39</f>
        <v>6.82</v>
      </c>
      <c r="CR130" s="1">
        <f>IF(CO130&gt;='Drive Train'!$F$29,1,0)</f>
        <v>0</v>
      </c>
      <c r="CS130" s="57">
        <f t="shared" si="136"/>
        <v>103.33333333333333</v>
      </c>
      <c r="CT130" s="63">
        <f>CT129+'DEPRECATED - DT-Prelim Calcs'!$C$11</f>
        <v>504</v>
      </c>
      <c r="CU130" s="2">
        <f>DE130/'Drive Train'!$F$35</f>
        <v>0.55000000000000004</v>
      </c>
      <c r="CV130" s="46">
        <f>DC130*12*60/(PI() * 'Drive Train'!$F$15)/CU$2*CU130</f>
        <v>-19136.801519982037</v>
      </c>
      <c r="CW130" s="2">
        <f>('DEPRECATED - DT-Prelim Calcs'!$C$6*CU130-CV130)/('DEPRECATED - DT-Prelim Calcs'!$C$6*CU130)*'DEPRECATED - DT-Prelim Calcs'!$C$7*CU130</f>
        <v>9.9783502182282753</v>
      </c>
      <c r="CX130" s="57">
        <f>CW130/'DEPRECATED - DT-Prelim Calcs'!$C$7*('DEPRECATED - DT-Prelim Calcs'!$C$8-'DEPRECATED - DT-Prelim Calcs'!$C$9)+'DEPRECATED - DT-Prelim Calcs'!$C$9</f>
        <v>533.91258630650952</v>
      </c>
      <c r="CY130" s="57">
        <f t="shared" si="109"/>
        <v>93</v>
      </c>
      <c r="CZ130" s="2">
        <f t="shared" si="137"/>
        <v>1.2803081040535502</v>
      </c>
      <c r="DA130" s="57">
        <f>CZ130*'DEPRECATED - DT-Prelim Calcs'!$C$21/CU$2/'DEPRECATED - DT-Prelim Calcs'!$C$19/'DEPRECATED - DT-Prelim Calcs'!$C$18*3.39*'DEPRECATED - DT-Prelim Calcs'!$C$20</f>
        <v>25.773080821789936</v>
      </c>
      <c r="DB130" s="46">
        <f t="shared" si="138"/>
        <v>0</v>
      </c>
      <c r="DC130" s="57">
        <f>DA129*'DEPRECATED - DT-Prelim Calcs'!$C$11+DC129</f>
        <v>-109.30915466978466</v>
      </c>
      <c r="DD130" s="57">
        <f>DD129+0.5*DA130*'DEPRECATED - DT-Prelim Calcs'!$C$11^2+DC130*'DEPRECATED - DT-Prelim Calcs'!$C$11</f>
        <v>-87276.064525484835</v>
      </c>
      <c r="DE130" s="57">
        <f>MIN('Drive Train'!$F$35-CY129*'DEPRECATED - DT-Prelim Calcs'!$C$21*'Drive Train'!$F$39,DE129+CY$2)</f>
        <v>6.82</v>
      </c>
      <c r="DF130" s="57">
        <f>'Drive Train'!$F$35-CY130*'DEPRECATED - DT-Prelim Calcs'!$C$21*'Drive Train'!$F$39</f>
        <v>6.82</v>
      </c>
      <c r="DG130" s="1">
        <f>IF(DD130&gt;='Drive Train'!$F$29,1,0)</f>
        <v>0</v>
      </c>
      <c r="DH130" s="57">
        <f t="shared" si="139"/>
        <v>103.33333333333333</v>
      </c>
      <c r="DI130" s="63">
        <f>DI129+'DEPRECATED - DT-Prelim Calcs'!$C$11</f>
        <v>504</v>
      </c>
      <c r="DJ130" s="2">
        <f>DT130/'Drive Train'!$F$35</f>
        <v>0.55000000000000004</v>
      </c>
      <c r="DK130" s="46">
        <f>DR130*12*60/(PI() * 'Drive Train'!$F$15)/DJ$2*DJ130</f>
        <v>-125649.55563082988</v>
      </c>
      <c r="DL130" s="2">
        <f>('DEPRECATED - DT-Prelim Calcs'!$C$6*DJ130-DK130)/('DEPRECATED - DT-Prelim Calcs'!$C$6*DJ130)*'DEPRECATED - DT-Prelim Calcs'!$C$7*DJ130</f>
        <v>58.138901326510322</v>
      </c>
      <c r="DM130" s="57">
        <f>DL130/'DEPRECATED - DT-Prelim Calcs'!$C$7*('DEPRECATED - DT-Prelim Calcs'!$C$8-'DEPRECATED - DT-Prelim Calcs'!$C$9)+'DEPRECATED - DT-Prelim Calcs'!$C$9</f>
        <v>3097.8124648096573</v>
      </c>
      <c r="DN130" s="57">
        <f t="shared" si="110"/>
        <v>93</v>
      </c>
      <c r="DO130" s="2">
        <f t="shared" si="140"/>
        <v>1.1037138828047846</v>
      </c>
      <c r="DP130" s="57">
        <f>DO130*'DEPRECATED - DT-Prelim Calcs'!$C$21/DJ$2/'DEPRECATED - DT-Prelim Calcs'!$C$19/'DEPRECATED - DT-Prelim Calcs'!$C$18*3.39*'DEPRECATED - DT-Prelim Calcs'!$C$20</f>
        <v>25.773080821789936</v>
      </c>
      <c r="DQ130" s="46">
        <f t="shared" si="141"/>
        <v>0</v>
      </c>
      <c r="DR130" s="57">
        <f>DP129*'DEPRECATED - DT-Prelim Calcs'!$C$11+DR129</f>
        <v>-618.71429607623384</v>
      </c>
      <c r="DS130" s="57">
        <f>DS129+0.5*DP130*'DEPRECATED - DT-Prelim Calcs'!$C$11^2+DR130*'DEPRECATED - DT-Prelim Calcs'!$C$11</f>
        <v>-138603.92519661621</v>
      </c>
      <c r="DT130" s="57">
        <f>MIN('Drive Train'!$F$35-DN129*'DEPRECATED - DT-Prelim Calcs'!$C$21*'Drive Train'!$F$39,DT129+DN$2)</f>
        <v>6.82</v>
      </c>
      <c r="DU130" s="57">
        <f>'Drive Train'!$F$35-DN130*'DEPRECATED - DT-Prelim Calcs'!$C$21*'Drive Train'!$F$39</f>
        <v>6.82</v>
      </c>
      <c r="DV130" s="1">
        <f>IF(DS130&gt;='Drive Train'!$F$29,1,0)</f>
        <v>0</v>
      </c>
      <c r="DW130" s="57">
        <f t="shared" si="142"/>
        <v>103.33333333333333</v>
      </c>
      <c r="DX130" s="63">
        <f>DX129+'DEPRECATED - DT-Prelim Calcs'!$C$11</f>
        <v>504</v>
      </c>
      <c r="DY130" s="2">
        <f>EI130/'Drive Train'!$F$35</f>
        <v>0.55000000000000004</v>
      </c>
      <c r="DZ130" s="46">
        <f>EG130*12*60/(PI() * 'Drive Train'!$F$15)/DY$2*DY130</f>
        <v>3154.0106125806578</v>
      </c>
      <c r="EA130" s="2">
        <f>('DEPRECATED - DT-Prelim Calcs'!$C$6*DY130-DZ130)/('DEPRECATED - DT-Prelim Calcs'!$C$6*DY130)*'DEPRECATED - DT-Prelim Calcs'!$C$7*DY130</f>
        <v>-0.10060986422502519</v>
      </c>
      <c r="EB130" s="57">
        <f>EA130/'DEPRECATED - DT-Prelim Calcs'!$C$7*('DEPRECATED - DT-Prelim Calcs'!$C$8-'DEPRECATED - DT-Prelim Calcs'!$C$9)+'DEPRECATED - DT-Prelim Calcs'!$C$9</f>
        <v>-2.6561184979546599</v>
      </c>
      <c r="EC130" s="57">
        <f t="shared" si="111"/>
        <v>-2.6561184979546599</v>
      </c>
      <c r="ED130" s="2">
        <f t="shared" si="143"/>
        <v>-0.5204510891742683</v>
      </c>
      <c r="EE130" s="57">
        <f>ED130*'DEPRECATED - DT-Prelim Calcs'!$C$21/DY$2/'DEPRECATED - DT-Prelim Calcs'!$C$19/'DEPRECATED - DT-Prelim Calcs'!$C$18*3.39*'DEPRECATED - DT-Prelim Calcs'!$C$20</f>
        <v>-13.829475017961062</v>
      </c>
      <c r="EF130" s="46">
        <f t="shared" si="144"/>
        <v>1</v>
      </c>
      <c r="EG130" s="57">
        <f>EE129*'DEPRECATED - DT-Prelim Calcs'!$C$11+EG129</f>
        <v>13.648232189845231</v>
      </c>
      <c r="EH130" s="57">
        <f>EH129+0.5*EE130*'DEPRECATED - DT-Prelim Calcs'!$C$11^2+EG130*'DEPRECATED - DT-Prelim Calcs'!$C$11</f>
        <v>-218862.80916793516</v>
      </c>
      <c r="EI130" s="57">
        <f>MIN('Drive Train'!$F$35-EC129*'DEPRECATED - DT-Prelim Calcs'!$C$21*'Drive Train'!$F$39,EI129+EC$2)</f>
        <v>6.82</v>
      </c>
      <c r="EJ130" s="57">
        <f>'Drive Train'!$F$35-EC130*'DEPRECATED - DT-Prelim Calcs'!$C$21*'Drive Train'!$F$39</f>
        <v>12.559367109877281</v>
      </c>
      <c r="EK130" s="1">
        <f>IF(EH130&gt;='Drive Train'!$F$29,1,0)</f>
        <v>0</v>
      </c>
      <c r="EL130" s="57">
        <f t="shared" si="145"/>
        <v>-2.951242775505178</v>
      </c>
      <c r="EM130" s="63">
        <f>EM129+'DEPRECATED - DT-Prelim Calcs'!$C$11</f>
        <v>504</v>
      </c>
      <c r="EN130" s="2">
        <f>EX130/'Drive Train'!$F$35</f>
        <v>0.55000000000000004</v>
      </c>
      <c r="EO130" s="46">
        <f>EV130*12*60/(PI() * 'Drive Train'!$F$15)/EN$2*EN130</f>
        <v>-210390.76897445743</v>
      </c>
      <c r="EP130" s="2">
        <f>('DEPRECATED - DT-Prelim Calcs'!$C$6*EN130-EO130)/('DEPRECATED - DT-Prelim Calcs'!$C$6*EN130)*'DEPRECATED - DT-Prelim Calcs'!$C$7*EN130</f>
        <v>96.455284845861613</v>
      </c>
      <c r="EQ130" s="57">
        <f>EP130/'DEPRECATED - DT-Prelim Calcs'!$C$7*('DEPRECATED - DT-Prelim Calcs'!$C$8-'DEPRECATED - DT-Prelim Calcs'!$C$9)+'DEPRECATED - DT-Prelim Calcs'!$C$9</f>
        <v>5137.6431724996037</v>
      </c>
      <c r="ER130" s="57">
        <f t="shared" si="112"/>
        <v>93</v>
      </c>
      <c r="ES130" s="2">
        <f t="shared" si="146"/>
        <v>0.86507304327942547</v>
      </c>
      <c r="ET130" s="57">
        <f>ES130*'DEPRECATED - DT-Prelim Calcs'!$C$21/EN$2/'DEPRECATED - DT-Prelim Calcs'!$C$19/'DEPRECATED - DT-Prelim Calcs'!$C$18*3.39*'DEPRECATED - DT-Prelim Calcs'!$C$20</f>
        <v>25.773080821789936</v>
      </c>
      <c r="EU130" s="46">
        <f t="shared" si="147"/>
        <v>0</v>
      </c>
      <c r="EV130" s="57">
        <f>ET129*'DEPRECATED - DT-Prelim Calcs'!$C$11+EV129</f>
        <v>-811.99274470916805</v>
      </c>
      <c r="EW130" s="57">
        <f>EW129+0.5*ET130*'DEPRECATED - DT-Prelim Calcs'!$C$11^2+EV130*'DEPRECATED - DT-Prelim Calcs'!$C$11</f>
        <v>-304791.41704453027</v>
      </c>
      <c r="EX130" s="57">
        <f>MIN('Drive Train'!$F$35-ER129*'DEPRECATED - DT-Prelim Calcs'!$C$21*'Drive Train'!$F$39,EX129+ER$2)</f>
        <v>6.82</v>
      </c>
      <c r="EY130" s="57">
        <f>'Drive Train'!$F$35-ER130*'DEPRECATED - DT-Prelim Calcs'!$C$21*'Drive Train'!$F$39</f>
        <v>6.82</v>
      </c>
      <c r="EZ130" s="1">
        <f>IF(EW130&gt;='Drive Train'!$F$29,1,0)</f>
        <v>0</v>
      </c>
      <c r="FA130" s="57">
        <f t="shared" si="148"/>
        <v>103.33333333333333</v>
      </c>
      <c r="FB130" s="63">
        <f>FB129+'DEPRECATED - DT-Prelim Calcs'!$C$11</f>
        <v>504</v>
      </c>
      <c r="FC130" s="2">
        <f>FM130/'Drive Train'!$F$35</f>
        <v>2.8683869355065936</v>
      </c>
      <c r="FD130" s="46">
        <f>FK130*12*60/(PI() * 'Drive Train'!$F$15)/FC$2*FC130</f>
        <v>-1847055.4006677954</v>
      </c>
      <c r="FE130" s="2">
        <f>('DEPRECATED - DT-Prelim Calcs'!$C$6*FC130-FD130)/('DEPRECATED - DT-Prelim Calcs'!$C$6*FC130)*'DEPRECATED - DT-Prelim Calcs'!$C$7*FC130</f>
        <v>842.07294677524396</v>
      </c>
      <c r="FF130" s="57">
        <f>FE130/'DEPRECATED - DT-Prelim Calcs'!$C$7*('DEPRECATED - DT-Prelim Calcs'!$C$8-'DEPRECATED - DT-Prelim Calcs'!$C$9)+'DEPRECATED - DT-Prelim Calcs'!$C$9</f>
        <v>44831.728660275432</v>
      </c>
      <c r="FG130" s="57">
        <f t="shared" si="113"/>
        <v>93</v>
      </c>
      <c r="FH130" s="2">
        <f t="shared" si="149"/>
        <v>0.78067567320338405</v>
      </c>
      <c r="FI130" s="57">
        <f>FH130*'DEPRECATED - DT-Prelim Calcs'!$C$21/FC$2/'DEPRECATED - DT-Prelim Calcs'!$C$19/'DEPRECATED - DT-Prelim Calcs'!$C$18*3.39*'DEPRECATED - DT-Prelim Calcs'!$C$20</f>
        <v>25.773080821789936</v>
      </c>
      <c r="FJ130" s="46">
        <f t="shared" si="150"/>
        <v>0</v>
      </c>
      <c r="FK130" s="57">
        <f>FI129*'DEPRECATED - DT-Prelim Calcs'!$C$11+FK129</f>
        <v>-1233.5257241116719</v>
      </c>
      <c r="FL130" s="57">
        <f>FL129+0.5*FI130*'DEPRECATED - DT-Prelim Calcs'!$C$11^2+FK130*'DEPRECATED - DT-Prelim Calcs'!$C$11</f>
        <v>-402592.63764732785</v>
      </c>
      <c r="FM130" s="57">
        <f>MIN('Drive Train'!$F$35-FG129*'DEPRECATED - DT-Prelim Calcs'!$C$21*'Drive Train'!$F$39,FM129+FG$2)</f>
        <v>35.567998000281762</v>
      </c>
      <c r="FN130" s="57">
        <f>'Drive Train'!$F$35-FG130*'DEPRECATED - DT-Prelim Calcs'!$C$21*'Drive Train'!$F$39</f>
        <v>6.82</v>
      </c>
      <c r="FO130" s="1">
        <f>IF(FL130&gt;='Drive Train'!$F$29,1,0)</f>
        <v>0</v>
      </c>
      <c r="FP130" s="57">
        <f t="shared" si="151"/>
        <v>103.33333333333333</v>
      </c>
      <c r="FQ130" s="63">
        <f>FQ129+'DEPRECATED - DT-Prelim Calcs'!$C$11</f>
        <v>504</v>
      </c>
      <c r="FR130" s="2">
        <f>GB130/'Drive Train'!$F$35</f>
        <v>0.55000000000000004</v>
      </c>
      <c r="FS130" s="46">
        <f>FZ130*12*60/(PI() * 'Drive Train'!$F$15)/FR$2*FR130</f>
        <v>-230416.52199218966</v>
      </c>
      <c r="FT130" s="2">
        <f>('DEPRECATED - DT-Prelim Calcs'!$C$6*FR130-FS130)/('DEPRECATED - DT-Prelim Calcs'!$C$6*FR130)*'DEPRECATED - DT-Prelim Calcs'!$C$7*FR130</f>
        <v>105.51008123849476</v>
      </c>
      <c r="FU130" s="57">
        <f>FT130/'DEPRECATED - DT-Prelim Calcs'!$C$7*('DEPRECATED - DT-Prelim Calcs'!$C$8-'DEPRECATED - DT-Prelim Calcs'!$C$9)+'DEPRECATED - DT-Prelim Calcs'!$C$9</f>
        <v>5619.6889721572115</v>
      </c>
      <c r="FV130" s="57">
        <f t="shared" si="114"/>
        <v>93</v>
      </c>
      <c r="FW130" s="2">
        <f t="shared" si="152"/>
        <v>0.7112822800297498</v>
      </c>
      <c r="FX130" s="57">
        <f>FW130*'DEPRECATED - DT-Prelim Calcs'!$C$21/FR$2/'DEPRECATED - DT-Prelim Calcs'!$C$19/'DEPRECATED - DT-Prelim Calcs'!$C$18*3.39*'DEPRECATED - DT-Prelim Calcs'!$C$20</f>
        <v>25.773080821789936</v>
      </c>
      <c r="FY130" s="46">
        <f t="shared" si="153"/>
        <v>0</v>
      </c>
      <c r="FZ130" s="57">
        <f>FX129*'DEPRECATED - DT-Prelim Calcs'!$C$11+FZ129</f>
        <v>-731.1867199559332</v>
      </c>
      <c r="GA130" s="57">
        <f>GA129+0.5*FX130*'DEPRECATED - DT-Prelim Calcs'!$C$11^2+FZ130*'DEPRECATED - DT-Prelim Calcs'!$C$11</f>
        <v>-461352.01728712709</v>
      </c>
      <c r="GB130" s="57">
        <f>MIN('Drive Train'!$F$35-FV129*'DEPRECATED - DT-Prelim Calcs'!$C$21*'Drive Train'!$F$39,GB129+FV$2)</f>
        <v>6.82</v>
      </c>
      <c r="GC130" s="57">
        <f>'Drive Train'!$F$35-FV130*'DEPRECATED - DT-Prelim Calcs'!$C$21*'Drive Train'!$F$39</f>
        <v>6.82</v>
      </c>
      <c r="GD130" s="1">
        <f>IF(GA130&gt;='Drive Train'!$F$29,1,0)</f>
        <v>0</v>
      </c>
      <c r="GE130" s="57">
        <f t="shared" si="154"/>
        <v>103.33333333333333</v>
      </c>
      <c r="GF130" s="63">
        <f>GF129+'DEPRECATED - DT-Prelim Calcs'!$C$11</f>
        <v>504</v>
      </c>
      <c r="GG130" s="2">
        <f>GQ130/'Drive Train'!$F$35</f>
        <v>0.85483870967741948</v>
      </c>
      <c r="GH130" s="46">
        <f>GO130*12*60/(PI() * 'Drive Train'!$F$15)/GG$2*GG130</f>
        <v>-246935.99701201747</v>
      </c>
      <c r="GI130" s="2">
        <f>('DEPRECATED - DT-Prelim Calcs'!$C$6*GG130-GH130)/('DEPRECATED - DT-Prelim Calcs'!$C$6*GG130)*'DEPRECATED - DT-Prelim Calcs'!$C$7*GG130</f>
        <v>113.71414868224794</v>
      </c>
      <c r="GJ130" s="57">
        <f>GI130/'DEPRECATED - DT-Prelim Calcs'!$C$7*('DEPRECATED - DT-Prelim Calcs'!$C$8-'DEPRECATED - DT-Prelim Calcs'!$C$9)+'DEPRECATED - DT-Prelim Calcs'!$C$9</f>
        <v>6056.4449277727845</v>
      </c>
      <c r="GK130" s="57">
        <f t="shared" si="155"/>
        <v>29.999999999999982</v>
      </c>
      <c r="GL130" s="2">
        <f t="shared" si="156"/>
        <v>0.99579519204165001</v>
      </c>
      <c r="GM130" s="57">
        <f>GL130*'DEPRECATED - DT-Prelim Calcs'!$C$21/GG$2/'DEPRECATED - DT-Prelim Calcs'!$C$19/'DEPRECATED - DT-Prelim Calcs'!$C$18*3.39*'DEPRECATED - DT-Prelim Calcs'!$C$20</f>
        <v>25.773080821789936</v>
      </c>
      <c r="GN130" s="46">
        <f t="shared" si="157"/>
        <v>0</v>
      </c>
      <c r="GO130" s="57">
        <f>GM129*'DEPRECATED - DT-Prelim Calcs'!$C$11+GO129</f>
        <v>-705.83896085535446</v>
      </c>
      <c r="GP130" s="57">
        <f>GP129+0.5*GM130*'DEPRECATED - DT-Prelim Calcs'!$C$11^2+GO130*'DEPRECATED - DT-Prelim Calcs'!$C$11</f>
        <v>-217008.11897857059</v>
      </c>
      <c r="GQ130" s="57">
        <f>MIN('Drive Train'!$F$35-GK129*'DEPRECATED - DT-Prelim Calcs'!$C$21*'Drive Train'!$F$39,GQ129+GK$2)</f>
        <v>10.600000000000001</v>
      </c>
      <c r="GR130" s="57">
        <f>'Drive Train'!$F$35-GK130*'DEPRECATED - DT-Prelim Calcs'!$C$21*'Drive Train'!$F$39</f>
        <v>10.600000000000001</v>
      </c>
      <c r="GS130" s="1">
        <f>IF(GP130&gt;='Drive Train'!$F$29,1,0)</f>
        <v>0</v>
      </c>
      <c r="GT130" s="57">
        <f t="shared" si="158"/>
        <v>33.333333333333314</v>
      </c>
      <c r="GU130" s="63">
        <f>GU129+'DEPRECATED - DT-Prelim Calcs'!$C$11</f>
        <v>504</v>
      </c>
      <c r="GV130" s="2">
        <f>HF130/'Drive Train'!$F$35</f>
        <v>0.83870967741935498</v>
      </c>
      <c r="GW130" s="46">
        <f>HD130*12*60/(PI() * 'Drive Train'!$F$15)/GV$2*GV130</f>
        <v>-116539.67911114682</v>
      </c>
      <c r="GX130" s="2">
        <f>('DEPRECATED - DT-Prelim Calcs'!$C$6*GV130-GW130)/('DEPRECATED - DT-Prelim Calcs'!$C$6*GV130)*'DEPRECATED - DT-Prelim Calcs'!$C$7*GV130</f>
        <v>54.715591759328085</v>
      </c>
      <c r="GY130" s="57">
        <f>GX130/'DEPRECATED - DT-Prelim Calcs'!$C$7*('DEPRECATED - DT-Prelim Calcs'!$C$8-'DEPRECATED - DT-Prelim Calcs'!$C$9)+'DEPRECATED - DT-Prelim Calcs'!$C$9</f>
        <v>2915.5673953202463</v>
      </c>
      <c r="GZ130" s="57">
        <f t="shared" si="115"/>
        <v>33.333333333333314</v>
      </c>
      <c r="HA130" s="2">
        <f t="shared" si="159"/>
        <v>0.99579519204165001</v>
      </c>
      <c r="HB130" s="57">
        <f>HA130*'DEPRECATED - DT-Prelim Calcs'!$C$21/GV$2/'DEPRECATED - DT-Prelim Calcs'!$C$19/'DEPRECATED - DT-Prelim Calcs'!$C$18*3.39*'DEPRECATED - DT-Prelim Calcs'!$C$20</f>
        <v>25.773080821789936</v>
      </c>
      <c r="HC130" s="46">
        <f t="shared" si="160"/>
        <v>0</v>
      </c>
      <c r="HD130" s="57">
        <f>HB129*'DEPRECATED - DT-Prelim Calcs'!$C$11+HD129</f>
        <v>-339.52172369727384</v>
      </c>
      <c r="HE130" s="57">
        <f>HE129+0.5*HB130*'DEPRECATED - DT-Prelim Calcs'!$C$11^2+HD130*'DEPRECATED - DT-Prelim Calcs'!$C$11</f>
        <v>-228417.96200275677</v>
      </c>
      <c r="HF130" s="57">
        <f>MIN('Drive Train'!$F$35-GZ129*'DEPRECATED - DT-Prelim Calcs'!$C$21*'Drive Train'!$F$39,HF129+GZ$2)</f>
        <v>10.400000000000002</v>
      </c>
      <c r="HG130" s="57">
        <f>'Drive Train'!$F$35-GZ130*'DEPRECATED - DT-Prelim Calcs'!$C$21*'Drive Train'!$F$39</f>
        <v>10.400000000000002</v>
      </c>
      <c r="HH130" s="1">
        <f>IF(HE130&gt;='Drive Train'!$F$29,1,0)</f>
        <v>0</v>
      </c>
      <c r="HI130" s="57">
        <f t="shared" si="161"/>
        <v>37.037037037037017</v>
      </c>
      <c r="HJ130" s="63">
        <f>HJ129+'DEPRECATED - DT-Prelim Calcs'!$C$11</f>
        <v>504</v>
      </c>
      <c r="HK130" s="2">
        <f>HU130/'Drive Train'!$F$35</f>
        <v>0.82258064516129037</v>
      </c>
      <c r="HL130" s="46">
        <f>HS130*12*60/(PI() * 'Drive Train'!$F$15)/HK$2*HK130</f>
        <v>-344891.5671195031</v>
      </c>
      <c r="HM130" s="2">
        <f>('DEPRECATED - DT-Prelim Calcs'!$C$6*HK130-HL130)/('DEPRECATED - DT-Prelim Calcs'!$C$6*HK130)*'DEPRECATED - DT-Prelim Calcs'!$C$7*HK130</f>
        <v>157.92776208617124</v>
      </c>
      <c r="HN130" s="57">
        <f>HM130/'DEPRECATED - DT-Prelim Calcs'!$C$7*('DEPRECATED - DT-Prelim Calcs'!$C$8-'DEPRECATED - DT-Prelim Calcs'!$C$9)+'DEPRECATED - DT-Prelim Calcs'!$C$9</f>
        <v>8410.2235998571668</v>
      </c>
      <c r="HO130" s="57">
        <f t="shared" si="116"/>
        <v>36.66666666666665</v>
      </c>
      <c r="HP130" s="2">
        <f t="shared" si="162"/>
        <v>0.99579519204165001</v>
      </c>
      <c r="HQ130" s="57">
        <f>HP130*'DEPRECATED - DT-Prelim Calcs'!$C$21/HK$2/'DEPRECATED - DT-Prelim Calcs'!$C$19/'DEPRECATED - DT-Prelim Calcs'!$C$18*3.39*'DEPRECATED - DT-Prelim Calcs'!$C$20</f>
        <v>25.773080821789936</v>
      </c>
      <c r="HR130" s="46">
        <f t="shared" si="163"/>
        <v>0</v>
      </c>
      <c r="HS130" s="57">
        <f>HQ129*'DEPRECATED - DT-Prelim Calcs'!$C$11+HS129</f>
        <v>-1024.4941722869337</v>
      </c>
      <c r="HT130" s="57">
        <f>HT129+0.5*HQ130*'DEPRECATED - DT-Prelim Calcs'!$C$11^2+HS130*'DEPRECATED - DT-Prelim Calcs'!$C$11</f>
        <v>-224302.63621729941</v>
      </c>
      <c r="HU130" s="57">
        <f>MIN('Drive Train'!$F$35-HO129*'DEPRECATED - DT-Prelim Calcs'!$C$21*'Drive Train'!$F$39,HU129+HO$2)</f>
        <v>10.200000000000001</v>
      </c>
      <c r="HV130" s="57">
        <f>'Drive Train'!$F$35-HO130*'DEPRECATED - DT-Prelim Calcs'!$C$21*'Drive Train'!$F$39</f>
        <v>10.200000000000001</v>
      </c>
      <c r="HW130" s="1">
        <f>IF(HT130&gt;='Drive Train'!$F$29,1,0)</f>
        <v>0</v>
      </c>
      <c r="HX130" s="57">
        <f t="shared" si="164"/>
        <v>40.740740740740726</v>
      </c>
      <c r="HY130" s="63">
        <f>HY129+'DEPRECATED - DT-Prelim Calcs'!$C$11</f>
        <v>504</v>
      </c>
      <c r="HZ130" s="2">
        <f>IJ130/'Drive Train'!$F$35</f>
        <v>0.80645161290322598</v>
      </c>
      <c r="IA130" s="46">
        <f>IH130*12*60/(PI() * 'Drive Train'!$F$15)/HZ$2*HZ130</f>
        <v>-172757.91276999869</v>
      </c>
      <c r="IB130" s="2">
        <f>('DEPRECATED - DT-Prelim Calcs'!$C$6*HZ130-IA130)/('DEPRECATED - DT-Prelim Calcs'!$C$6*HZ130)*'DEPRECATED - DT-Prelim Calcs'!$C$7*HZ130</f>
        <v>80.057351346889803</v>
      </c>
      <c r="IC130" s="57">
        <f>IB130/'DEPRECATED - DT-Prelim Calcs'!$C$7*('DEPRECATED - DT-Prelim Calcs'!$C$8-'DEPRECATED - DT-Prelim Calcs'!$C$9)+'DEPRECATED - DT-Prelim Calcs'!$C$9</f>
        <v>4264.6743476373285</v>
      </c>
      <c r="ID130" s="57">
        <f t="shared" si="117"/>
        <v>39.999999999999986</v>
      </c>
      <c r="IE130" s="2">
        <f t="shared" si="165"/>
        <v>0.99579519204165001</v>
      </c>
      <c r="IF130" s="57">
        <f>IE130*'DEPRECATED - DT-Prelim Calcs'!$C$21/HZ$2/'DEPRECATED - DT-Prelim Calcs'!$C$19/'DEPRECATED - DT-Prelim Calcs'!$C$18*3.39*'DEPRECATED - DT-Prelim Calcs'!$C$20</f>
        <v>25.773080821789936</v>
      </c>
      <c r="IG130" s="46">
        <f t="shared" si="166"/>
        <v>0</v>
      </c>
      <c r="IH130" s="57">
        <f>IF129*'DEPRECATED - DT-Prelim Calcs'!$C$11+IH129</f>
        <v>-523.43774553279252</v>
      </c>
      <c r="II130" s="57">
        <f>II129+0.5*IF130*'DEPRECATED - DT-Prelim Calcs'!$C$11^2+IH130*'DEPRECATED - DT-Prelim Calcs'!$C$11</f>
        <v>-212876.36392977432</v>
      </c>
      <c r="IJ130" s="57">
        <f>MIN('Drive Train'!$F$35-ID129*'DEPRECATED - DT-Prelim Calcs'!$C$21*'Drive Train'!$F$39,IJ129+ID$2)</f>
        <v>10.000000000000002</v>
      </c>
      <c r="IK130" s="57">
        <f>'Drive Train'!$F$35-ID130*'DEPRECATED - DT-Prelim Calcs'!$C$21*'Drive Train'!$F$39</f>
        <v>10.000000000000002</v>
      </c>
      <c r="IL130" s="1">
        <f>IF(II130&gt;='Drive Train'!$F$29,1,0)</f>
        <v>0</v>
      </c>
      <c r="IM130" s="57">
        <f t="shared" si="167"/>
        <v>44.444444444444429</v>
      </c>
      <c r="IN130" s="63">
        <f>IN129+'DEPRECATED - DT-Prelim Calcs'!$C$11</f>
        <v>504</v>
      </c>
      <c r="IO130" s="2">
        <f>IY130/'Drive Train'!$F$35</f>
        <v>0.79032258064516137</v>
      </c>
      <c r="IP130" s="46">
        <f>IW130*12*60/(PI() * 'Drive Train'!$F$15)/IO$2*IO130</f>
        <v>-3425.7080498587648</v>
      </c>
      <c r="IQ130" s="2">
        <f>('DEPRECATED - DT-Prelim Calcs'!$C$6*IO130-IP130)/('DEPRECATED - DT-Prelim Calcs'!$C$6*IO130)*'DEPRECATED - DT-Prelim Calcs'!$C$7*IO130</f>
        <v>3.4536373443378827</v>
      </c>
      <c r="IR130" s="57">
        <f>IQ130/'DEPRECATED - DT-Prelim Calcs'!$C$7*('DEPRECATED - DT-Prelim Calcs'!$C$8-'DEPRECATED - DT-Prelim Calcs'!$C$9)+'DEPRECATED - DT-Prelim Calcs'!$C$9</f>
        <v>186.55961463840265</v>
      </c>
      <c r="IS130" s="57">
        <f t="shared" si="118"/>
        <v>43.333333333333321</v>
      </c>
      <c r="IT130" s="2">
        <f t="shared" si="168"/>
        <v>0.99579519204165001</v>
      </c>
      <c r="IU130" s="57">
        <f>IT130*'DEPRECATED - DT-Prelim Calcs'!$C$21/IO$2/'DEPRECATED - DT-Prelim Calcs'!$C$19/'DEPRECATED - DT-Prelim Calcs'!$C$18*3.39*'DEPRECATED - DT-Prelim Calcs'!$C$20</f>
        <v>25.773080821789936</v>
      </c>
      <c r="IV130" s="46">
        <f t="shared" si="169"/>
        <v>0</v>
      </c>
      <c r="IW130" s="57">
        <f>IU129*'DEPRECATED - DT-Prelim Calcs'!$C$11+IW129</f>
        <v>-10.591351000830826</v>
      </c>
      <c r="IX130" s="57">
        <f>IX129+0.5*IU130*'DEPRECATED - DT-Prelim Calcs'!$C$11^2+IW130*'DEPRECATED - DT-Prelim Calcs'!$C$11</f>
        <v>-229081.99062086581</v>
      </c>
      <c r="IY130" s="57">
        <f>MIN('Drive Train'!$F$35-IS129*'DEPRECATED - DT-Prelim Calcs'!$C$21*'Drive Train'!$F$39,IY129+IS$2)</f>
        <v>9.8000000000000007</v>
      </c>
      <c r="IZ130" s="57">
        <f>'Drive Train'!$F$35-IS130*'DEPRECATED - DT-Prelim Calcs'!$C$21*'Drive Train'!$F$39</f>
        <v>9.8000000000000007</v>
      </c>
      <c r="JA130" s="1">
        <f>IF(IX130&gt;='Drive Train'!$F$29,1,0)</f>
        <v>0</v>
      </c>
      <c r="JB130" s="57">
        <f t="shared" si="170"/>
        <v>48.148148148148138</v>
      </c>
      <c r="JC130" s="63">
        <f>JC129+'DEPRECATED - DT-Prelim Calcs'!$C$11</f>
        <v>504</v>
      </c>
      <c r="JD130" s="2">
        <f>JN130/'Drive Train'!$F$35</f>
        <v>0.77419354838709686</v>
      </c>
      <c r="JE130" s="46">
        <f>JL130*12*60/(PI() * 'Drive Train'!$F$15)/JD$2*JD130</f>
        <v>-11640.175401095832</v>
      </c>
      <c r="JF130" s="2">
        <f>('DEPRECATED - DT-Prelim Calcs'!$C$6*JD130-JE130)/('DEPRECATED - DT-Prelim Calcs'!$C$6*JD130)*'DEPRECATED - DT-Prelim Calcs'!$C$7*JD130</f>
        <v>7.1290002070802503</v>
      </c>
      <c r="JG130" s="57">
        <f>JF130/'DEPRECATED - DT-Prelim Calcs'!$C$7*('DEPRECATED - DT-Prelim Calcs'!$C$8-'DEPRECATED - DT-Prelim Calcs'!$C$9)+'DEPRECATED - DT-Prelim Calcs'!$C$9</f>
        <v>382.22312305742577</v>
      </c>
      <c r="JH130" s="57">
        <f t="shared" si="119"/>
        <v>46.666666666666657</v>
      </c>
      <c r="JI130" s="2">
        <f t="shared" si="171"/>
        <v>0.99579519204165001</v>
      </c>
      <c r="JJ130" s="57">
        <f>JI130*'DEPRECATED - DT-Prelim Calcs'!$C$21/JD$2/'DEPRECATED - DT-Prelim Calcs'!$C$19/'DEPRECATED - DT-Prelim Calcs'!$C$18*3.39*'DEPRECATED - DT-Prelim Calcs'!$C$20</f>
        <v>25.773080821789936</v>
      </c>
      <c r="JK130" s="46">
        <f t="shared" si="172"/>
        <v>0</v>
      </c>
      <c r="JL130" s="57">
        <f>JJ129*'DEPRECATED - DT-Prelim Calcs'!$C$11+JL129</f>
        <v>-36.737989015128264</v>
      </c>
      <c r="JM130" s="57">
        <f>JM129+0.5*JJ130*'DEPRECATED - DT-Prelim Calcs'!$C$11^2+JL130*'DEPRECATED - DT-Prelim Calcs'!$C$11</f>
        <v>-249980.97960790168</v>
      </c>
      <c r="JN130" s="57">
        <f>MIN('Drive Train'!$F$35-JH129*'DEPRECATED - DT-Prelim Calcs'!$C$21*'Drive Train'!$F$39,JN129+JH$2)</f>
        <v>9.6000000000000014</v>
      </c>
      <c r="JO130" s="57">
        <f>'Drive Train'!$F$35-JH130*'DEPRECATED - DT-Prelim Calcs'!$C$21*'Drive Train'!$F$39</f>
        <v>9.6000000000000014</v>
      </c>
      <c r="JP130" s="1">
        <f>IF(JM130&gt;='Drive Train'!$F$29,1,0)</f>
        <v>0</v>
      </c>
      <c r="JQ130" s="57">
        <f>MIN(JG130,'DEPRECATED - DT-Prelim Calcs'!$C$10)*'DEPRECATED - DT-Prelim Calcs'!$C$11*1000/60/60</f>
        <v>103.33333333333333</v>
      </c>
      <c r="JR130" s="63">
        <f>JR129+'DEPRECATED - DT-Prelim Calcs'!$C$11</f>
        <v>504</v>
      </c>
      <c r="JS130" s="2">
        <f>KC130/'Drive Train'!$F$35</f>
        <v>0.75806451612903225</v>
      </c>
      <c r="JT130" s="46">
        <f>KA130*12*60/(PI() * 'Drive Train'!$F$15)/JS$2*JS130</f>
        <v>14747.926087265319</v>
      </c>
      <c r="JU130" s="2">
        <f>('DEPRECATED - DT-Prelim Calcs'!$C$6*JS130-JT130)/('DEPRECATED - DT-Prelim Calcs'!$C$6*JS130)*'DEPRECATED - DT-Prelim Calcs'!$C$7*JS130</f>
        <v>-4.8414513585885857</v>
      </c>
      <c r="JV130" s="57">
        <f>JU130/'DEPRECATED - DT-Prelim Calcs'!$C$7*('DEPRECATED - DT-Prelim Calcs'!$C$8-'DEPRECATED - DT-Prelim Calcs'!$C$9)+'DEPRECATED - DT-Prelim Calcs'!$C$9</f>
        <v>-255.04199556303553</v>
      </c>
      <c r="JW130" s="57">
        <f t="shared" si="120"/>
        <v>-255.04199556303553</v>
      </c>
      <c r="JX130" s="2">
        <f t="shared" si="173"/>
        <v>-6.2657773635798275</v>
      </c>
      <c r="JY130" s="57">
        <f>JX130*'DEPRECATED - DT-Prelim Calcs'!$C$21/JS$2/'DEPRECATED - DT-Prelim Calcs'!$C$19/'DEPRECATED - DT-Prelim Calcs'!$C$18*3.39*'DEPRECATED - DT-Prelim Calcs'!$C$20</f>
        <v>-162.17028129227037</v>
      </c>
      <c r="JZ130" s="46">
        <f t="shared" si="174"/>
        <v>1</v>
      </c>
      <c r="KA130" s="57">
        <f>JY129*'DEPRECATED - DT-Prelim Calcs'!$C$11+KA129</f>
        <v>47.536826697692874</v>
      </c>
      <c r="KB130" s="57">
        <f>KB129+0.5*JY130*'DEPRECATED - DT-Prelim Calcs'!$C$11^2+KA130*'DEPRECATED - DT-Prelim Calcs'!$C$11</f>
        <v>-254449.52061970573</v>
      </c>
      <c r="KC130" s="57">
        <f>MIN('Drive Train'!$F$35-JW129*'DEPRECATED - DT-Prelim Calcs'!$C$21*'Drive Train'!$F$39,KC129+JW$2)</f>
        <v>9.4</v>
      </c>
      <c r="KD130" s="57">
        <f>'Drive Train'!$F$35-JW130*'DEPRECATED - DT-Prelim Calcs'!$C$21*'Drive Train'!$F$39</f>
        <v>27.702519733782133</v>
      </c>
      <c r="KE130" s="1">
        <f>IF(KB130&gt;='Drive Train'!$F$29,1,0)</f>
        <v>0</v>
      </c>
      <c r="KF130" s="57">
        <f>MIN(JV130,'DEPRECATED - DT-Prelim Calcs'!$C$10)*'DEPRECATED - DT-Prelim Calcs'!$C$11*1000/60/60</f>
        <v>-283.37999507003951</v>
      </c>
      <c r="KG130" s="63">
        <f>KG129+'DEPRECATED - DT-Prelim Calcs'!$C$11</f>
        <v>504</v>
      </c>
      <c r="KH130" s="2">
        <f>KR130/'Drive Train'!$F$35</f>
        <v>0.74193548387096786</v>
      </c>
      <c r="KI130" s="46">
        <f>KP130*12*60/(PI() * 'Drive Train'!$F$15)/KH$2*KH130</f>
        <v>-112593.56175559576</v>
      </c>
      <c r="KJ130" s="2">
        <f>('DEPRECATED - DT-Prelim Calcs'!$C$6*KH130-KI130)/('DEPRECATED - DT-Prelim Calcs'!$C$6*KH130)*'DEPRECATED - DT-Prelim Calcs'!$C$7*KH130</f>
        <v>52.698099005995047</v>
      </c>
      <c r="KK130" s="57">
        <f>KJ130/'DEPRECATED - DT-Prelim Calcs'!$C$7*('DEPRECATED - DT-Prelim Calcs'!$C$8-'DEPRECATED - DT-Prelim Calcs'!$C$9)+'DEPRECATED - DT-Prelim Calcs'!$C$9</f>
        <v>2808.1631130577443</v>
      </c>
      <c r="KL130" s="57">
        <f t="shared" si="121"/>
        <v>53.333333333333329</v>
      </c>
      <c r="KM130" s="2">
        <f t="shared" si="175"/>
        <v>0.99579519204165001</v>
      </c>
      <c r="KN130" s="57">
        <f>KM130*'DEPRECATED - DT-Prelim Calcs'!$C$21/KH$2/'DEPRECATED - DT-Prelim Calcs'!$C$19/'DEPRECATED - DT-Prelim Calcs'!$C$18*3.39*'DEPRECATED - DT-Prelim Calcs'!$C$20</f>
        <v>25.773080821789936</v>
      </c>
      <c r="KO130" s="46">
        <f t="shared" si="176"/>
        <v>0</v>
      </c>
      <c r="KP130" s="57">
        <f>KN129*'DEPRECATED - DT-Prelim Calcs'!$C$11+KP129</f>
        <v>-370.81117922839019</v>
      </c>
      <c r="KQ130" s="57">
        <f>KQ129+0.5*KN130*'DEPRECATED - DT-Prelim Calcs'!$C$11^2+KP130*'DEPRECATED - DT-Prelim Calcs'!$C$11</f>
        <v>-258472.64260807016</v>
      </c>
      <c r="KR130" s="57">
        <f>MIN('Drive Train'!$F$35-KL129*'DEPRECATED - DT-Prelim Calcs'!$C$21*'Drive Train'!$F$39,KR129+KL$2)</f>
        <v>9.2000000000000011</v>
      </c>
      <c r="KS130" s="57">
        <f>'Drive Train'!$F$35-KL130*'DEPRECATED - DT-Prelim Calcs'!$C$21*'Drive Train'!$F$39</f>
        <v>9.2000000000000011</v>
      </c>
      <c r="KT130" s="1">
        <f>IF(KQ130&gt;='Drive Train'!$F$29,1,0)</f>
        <v>0</v>
      </c>
      <c r="KU130" s="57">
        <f>MIN(KK130,'DEPRECATED - DT-Prelim Calcs'!$C$10)*'DEPRECATED - DT-Prelim Calcs'!$C$11*1000/60/60</f>
        <v>103.33333333333333</v>
      </c>
      <c r="KV130" s="63">
        <f>KV129+'DEPRECATED - DT-Prelim Calcs'!$C$11</f>
        <v>504</v>
      </c>
      <c r="KW130" s="2">
        <f>LG130/'Drive Train'!$F$35</f>
        <v>0.72580645161290325</v>
      </c>
      <c r="KX130" s="46">
        <f>LE130*12*60/(PI() * 'Drive Train'!$F$15)/KW$2*KW130</f>
        <v>-335796.83334502135</v>
      </c>
      <c r="KY130" s="2">
        <f>('DEPRECATED - DT-Prelim Calcs'!$C$6*KW130-KX130)/('DEPRECATED - DT-Prelim Calcs'!$C$6*KW130)*'DEPRECATED - DT-Prelim Calcs'!$C$7*KW130</f>
        <v>153.58228329726171</v>
      </c>
      <c r="KZ130" s="57">
        <f>KY130/'DEPRECATED - DT-Prelim Calcs'!$C$7*('DEPRECATED - DT-Prelim Calcs'!$C$8-'DEPRECATED - DT-Prelim Calcs'!$C$9)+'DEPRECATED - DT-Prelim Calcs'!$C$9</f>
        <v>8178.8854552027706</v>
      </c>
      <c r="LA130" s="57">
        <f t="shared" si="122"/>
        <v>56.666666666666664</v>
      </c>
      <c r="LB130" s="2">
        <f t="shared" si="177"/>
        <v>0.99579519204165001</v>
      </c>
      <c r="LC130" s="57">
        <f>LB130*'DEPRECATED - DT-Prelim Calcs'!$C$21/KW$2/'DEPRECATED - DT-Prelim Calcs'!$C$19/'DEPRECATED - DT-Prelim Calcs'!$C$18*3.39*'DEPRECATED - DT-Prelim Calcs'!$C$20</f>
        <v>25.773080821789936</v>
      </c>
      <c r="LD130" s="46">
        <f t="shared" si="178"/>
        <v>0</v>
      </c>
      <c r="LE130" s="57">
        <f>LC129*'DEPRECATED - DT-Prelim Calcs'!$C$11+LE129</f>
        <v>-1130.4755538152565</v>
      </c>
      <c r="LF130" s="57">
        <f>LF129+0.5*LC130*'DEPRECATED - DT-Prelim Calcs'!$C$11^2+LE130*'DEPRECATED - DT-Prelim Calcs'!$C$11</f>
        <v>-267422.84990815498</v>
      </c>
      <c r="LG130" s="57">
        <f>MIN('Drive Train'!$F$35-LA129*'DEPRECATED - DT-Prelim Calcs'!$C$21*'Drive Train'!$F$39,LG129+LA$2)</f>
        <v>9</v>
      </c>
      <c r="LH130" s="57">
        <f>'Drive Train'!$F$35-LA130*'DEPRECATED - DT-Prelim Calcs'!$C$21*'Drive Train'!$F$39</f>
        <v>9</v>
      </c>
      <c r="LI130" s="1">
        <f>IF(LF130&gt;='Drive Train'!$F$29,1,0)</f>
        <v>0</v>
      </c>
      <c r="LJ130" s="57">
        <f>MIN(KZ130,'DEPRECATED - DT-Prelim Calcs'!$C$10)*'DEPRECATED - DT-Prelim Calcs'!$C$11*1000/60/60</f>
        <v>103.33333333333333</v>
      </c>
      <c r="LK130" s="63">
        <f>LK129+'DEPRECATED - DT-Prelim Calcs'!$C$11</f>
        <v>504</v>
      </c>
      <c r="LL130" s="2">
        <f>LV130/'Drive Train'!$F$35</f>
        <v>0.70967741935483875</v>
      </c>
      <c r="LM130" s="46">
        <f>LT130*12*60/(PI() * 'Drive Train'!$F$15)/LL$2*LL130</f>
        <v>-38798.790258706606</v>
      </c>
      <c r="LN130" s="2">
        <f>('DEPRECATED - DT-Prelim Calcs'!$C$6*LL130-LM130)/('DEPRECATED - DT-Prelim Calcs'!$C$6*LL130)*'DEPRECATED - DT-Prelim Calcs'!$C$7*LL130</f>
        <v>19.253490408690737</v>
      </c>
      <c r="LO130" s="57">
        <f>LN130/'DEPRECATED - DT-Prelim Calcs'!$C$7*('DEPRECATED - DT-Prelim Calcs'!$C$8-'DEPRECATED - DT-Prelim Calcs'!$C$9)+'DEPRECATED - DT-Prelim Calcs'!$C$9</f>
        <v>1027.6887217572705</v>
      </c>
      <c r="LP130" s="57">
        <f t="shared" si="123"/>
        <v>60</v>
      </c>
      <c r="LQ130" s="2">
        <f t="shared" si="179"/>
        <v>0.99579519204165001</v>
      </c>
      <c r="LR130" s="57">
        <f>LQ130*'DEPRECATED - DT-Prelim Calcs'!$C$21/LL$2/'DEPRECATED - DT-Prelim Calcs'!$C$19/'DEPRECATED - DT-Prelim Calcs'!$C$18*3.39*'DEPRECATED - DT-Prelim Calcs'!$C$20</f>
        <v>25.773080821789936</v>
      </c>
      <c r="LS130" s="46">
        <f t="shared" si="180"/>
        <v>0</v>
      </c>
      <c r="LT130" s="57">
        <f>LR129*'DEPRECATED - DT-Prelim Calcs'!$C$11+LT129</f>
        <v>-133.58650906337618</v>
      </c>
      <c r="LU130" s="57">
        <f>LU129+0.5*LR130*'DEPRECATED - DT-Prelim Calcs'!$C$11^2+LT130*'DEPRECATED - DT-Prelim Calcs'!$C$11</f>
        <v>-244844.09890588041</v>
      </c>
      <c r="LV130" s="57">
        <f>MIN('Drive Train'!$F$35-LP129*'DEPRECATED - DT-Prelim Calcs'!$C$21*'Drive Train'!$F$39,LV129+LP$2)</f>
        <v>8.8000000000000007</v>
      </c>
      <c r="LW130" s="57">
        <f>'Drive Train'!$F$35-LP130*'DEPRECATED - DT-Prelim Calcs'!$C$21*'Drive Train'!$F$39</f>
        <v>8.8000000000000007</v>
      </c>
      <c r="LX130" s="1">
        <f>IF(LU130&gt;='Drive Train'!$F$29,1,0)</f>
        <v>0</v>
      </c>
      <c r="LY130" s="57">
        <f>MIN(LO130,'DEPRECATED - DT-Prelim Calcs'!$C$10)*'DEPRECATED - DT-Prelim Calcs'!$C$11*1000/60/60</f>
        <v>103.33333333333333</v>
      </c>
      <c r="LZ130" s="63">
        <f>LZ129+'DEPRECATED - DT-Prelim Calcs'!$C$11</f>
        <v>504</v>
      </c>
    </row>
    <row r="131" spans="18:338" x14ac:dyDescent="0.2">
      <c r="R131" s="63">
        <f>R130+'DEPRECATED - DT-Prelim Calcs'!$C$11</f>
        <v>508</v>
      </c>
      <c r="S131" s="2">
        <f>AG131/'Drive Train'!$F$35</f>
        <v>0</v>
      </c>
      <c r="T131" s="46">
        <f>AE131*12*60/(PI() * 'Drive Train'!$F$15)/S$2*ABS(S131)</f>
        <v>0</v>
      </c>
      <c r="U131" s="2">
        <f>IF(OR(AD130=1,AND($C$32=Motors!$C$32,'DEPRECATED - DT-Prelim Calcs'!AI130=1)),0,IF(AG131=0,-(V130+$C$9)/($C$8-$C$9)*$C$7,($C$6*S131-T131)/($C$6*S131)*$C$7*S131))</f>
        <v>0</v>
      </c>
      <c r="V131" s="57">
        <f>IF(AND(AD130=1,AI130=1),0,ABS(U131/$C$7*($C$8-$C$9)+$C$9) *'Drive Train'!$AA$49 + V130*(1-'Drive Train'!$AA$49))</f>
        <v>0</v>
      </c>
      <c r="W131" s="57">
        <f t="shared" si="184"/>
        <v>0</v>
      </c>
      <c r="X131" s="2">
        <f>MAX(MIN(IF(AND(AI130=1,AG131&lt;0),-1,1)*(W131-$C$9)/($C$8-$C$9)*$C$7-$C$29*AE131/T$2 -  AI130*$C$29/2,X$2),MAX(X$4:X130)*-1)</f>
        <v>-0.2458281045106315</v>
      </c>
      <c r="Y131" s="57">
        <f t="shared" si="97"/>
        <v>0</v>
      </c>
      <c r="Z131" s="57">
        <f t="shared" si="98"/>
        <v>0</v>
      </c>
      <c r="AA131" s="57">
        <f t="shared" si="99"/>
        <v>0</v>
      </c>
      <c r="AB131" s="57" t="e">
        <f t="shared" si="100"/>
        <v>#N/A</v>
      </c>
      <c r="AC131" s="46">
        <f t="shared" si="124"/>
        <v>1</v>
      </c>
      <c r="AD131" s="1">
        <f t="shared" si="101"/>
        <v>1</v>
      </c>
      <c r="AE131" s="57">
        <f t="shared" si="102"/>
        <v>0</v>
      </c>
      <c r="AF131" s="57" t="e">
        <f t="shared" si="103"/>
        <v>#N/A</v>
      </c>
      <c r="AG131" s="57">
        <f>IF(AI130=0,MIN('Drive Train'!$F$35-W130*$C$21*'Drive Train'!$F$39,AG130+W$2)-$C$3,IF(AE130-1&lt;=0,0,IF($C$32=Motors!$C$30,MAX(ABS('Drive Train'!$F$35-W130*$C$21*'Drive Train'!$F$39)*-1,AG130-W$2),MAX(0,ABS('Drive Train'!$F$35-W130*$C$21*'Drive Train'!$F$39)*-1,AG130-W$2))))</f>
        <v>0</v>
      </c>
      <c r="AH131" s="57">
        <f>'Drive Train'!$F$35-ABS(W131)*'DEPRECATED - DT-Prelim Calcs'!$C$21*'Drive Train'!$F$39</f>
        <v>12.4</v>
      </c>
      <c r="AI131" s="1">
        <f>IF(AJ131&gt;='Drive Train'!$F$29,1,0)</f>
        <v>1</v>
      </c>
      <c r="AJ131" s="57">
        <f>AJ130+0.5*Y131*'DEPRECATED - DT-Prelim Calcs'!$C$11^2+AE131*'DEPRECATED - DT-Prelim Calcs'!$C$11</f>
        <v>784.33981740885292</v>
      </c>
      <c r="AK131" s="57">
        <f t="shared" si="181"/>
        <v>0</v>
      </c>
      <c r="AL131" s="63">
        <f>AL130+'DEPRECATED - DT-Prelim Calcs'!$C$11</f>
        <v>508</v>
      </c>
      <c r="AM131" s="2">
        <f>AW131/'Drive Train'!$F$35</f>
        <v>0.90171798760159283</v>
      </c>
      <c r="AN131" s="46">
        <f>AU131*12*60/(PI() * 'Drive Train'!$F$15)/AM$2*AM131</f>
        <v>4074.5129711578152</v>
      </c>
      <c r="AO131" s="2">
        <f>('DEPRECATED - DT-Prelim Calcs'!$C$6*AM131-AN131)/('DEPRECATED - DT-Prelim Calcs'!$C$6*AM131)*'DEPRECATED - DT-Prelim Calcs'!$C$7*AM131</f>
        <v>0.33081835002784343</v>
      </c>
      <c r="AP131" s="57">
        <f>AO131/'DEPRECATED - DT-Prelim Calcs'!$C$7*('DEPRECATED - DT-Prelim Calcs'!$C$8-'DEPRECATED - DT-Prelim Calcs'!$C$9)+'DEPRECATED - DT-Prelim Calcs'!$C$9</f>
        <v>20.311615895673157</v>
      </c>
      <c r="AQ131" s="57">
        <f t="shared" si="105"/>
        <v>20.311615895673157</v>
      </c>
      <c r="AR131" s="2">
        <f t="shared" si="125"/>
        <v>2.2315482794965646E-14</v>
      </c>
      <c r="AS131" s="57">
        <f>AR131*'DEPRECATED - DT-Prelim Calcs'!$C$21/AM$2/'DEPRECATED - DT-Prelim Calcs'!$C$19/'DEPRECATED - DT-Prelim Calcs'!$C$18*3.39*'DEPRECATED - DT-Prelim Calcs'!$C$20</f>
        <v>1.6171884434625778E-13</v>
      </c>
      <c r="AT131" s="46">
        <f t="shared" si="126"/>
        <v>0</v>
      </c>
      <c r="AU131" s="57">
        <f>AS130*'DEPRECATED - DT-Prelim Calcs'!$C$11+AU130</f>
        <v>39.432321268798319</v>
      </c>
      <c r="AV131" s="57">
        <f>AV130+0.5*AS131*'DEPRECATED - DT-Prelim Calcs'!$C$11^2+AU131*'DEPRECATED - DT-Prelim Calcs'!$C$11</f>
        <v>19987.005639913797</v>
      </c>
      <c r="AW131" s="57">
        <f>MIN('Drive Train'!$F$35-AQ130*'DEPRECATED - DT-Prelim Calcs'!$C$21*'Drive Train'!$F$39,AW130+AQ$2)</f>
        <v>11.181303046259751</v>
      </c>
      <c r="AX131" s="57">
        <f>'Drive Train'!$F$35-AQ131*'DEPRECATED - DT-Prelim Calcs'!$C$21*'Drive Train'!$F$39</f>
        <v>11.181303046259611</v>
      </c>
      <c r="AY131" s="1">
        <f>IF(AV131&gt;='Drive Train'!$F$29,1,0)</f>
        <v>1</v>
      </c>
      <c r="AZ131" s="57">
        <f t="shared" si="127"/>
        <v>22.568462106303507</v>
      </c>
      <c r="BA131" s="63">
        <f>BA130+'DEPRECATED - DT-Prelim Calcs'!$C$11</f>
        <v>508</v>
      </c>
      <c r="BB131" s="2">
        <f>BL131/'Drive Train'!$F$35</f>
        <v>1.2947645110419013</v>
      </c>
      <c r="BC131" s="46">
        <f>BJ131*12*60/(PI() * 'Drive Train'!$F$15)/BB$2*BB131</f>
        <v>-4259.0909490705744</v>
      </c>
      <c r="BD131" s="2">
        <f>('DEPRECATED - DT-Prelim Calcs'!$C$6*BB131-BC131)/('DEPRECATED - DT-Prelim Calcs'!$C$6*BB131)*'DEPRECATED - DT-Prelim Calcs'!$C$7*BB131</f>
        <v>5.0461628069318234</v>
      </c>
      <c r="BE131" s="57">
        <f>BD131/'DEPRECATED - DT-Prelim Calcs'!$C$7*('DEPRECATED - DT-Prelim Calcs'!$C$8-'DEPRECATED - DT-Prelim Calcs'!$C$9)+'DEPRECATED - DT-Prelim Calcs'!$C$9</f>
        <v>271.34011955574806</v>
      </c>
      <c r="BF131" s="57">
        <f t="shared" si="106"/>
        <v>93</v>
      </c>
      <c r="BG131" s="2">
        <f t="shared" si="128"/>
        <v>1.9370342982087387</v>
      </c>
      <c r="BH131" s="57">
        <f>BG131*'DEPRECATED - DT-Prelim Calcs'!$C$21/BB$2/'DEPRECATED - DT-Prelim Calcs'!$C$19/'DEPRECATED - DT-Prelim Calcs'!$C$18*3.39*'DEPRECATED - DT-Prelim Calcs'!$C$20</f>
        <v>20.276476817893315</v>
      </c>
      <c r="BI131" s="46">
        <f t="shared" si="129"/>
        <v>0</v>
      </c>
      <c r="BJ131" s="57">
        <f>BH130*'DEPRECATED - DT-Prelim Calcs'!$C$11+BJ130</f>
        <v>-19.873422069688985</v>
      </c>
      <c r="BK131" s="57">
        <f>BK130+0.5*BH131*'DEPRECATED - DT-Prelim Calcs'!$C$11^2+BJ131*'DEPRECATED - DT-Prelim Calcs'!$C$11</f>
        <v>10539.319175030498</v>
      </c>
      <c r="BL131" s="57">
        <f>MIN('Drive Train'!$F$35-BF130*'DEPRECATED - DT-Prelim Calcs'!$C$21*'Drive Train'!$F$39,BL130+BF$2)</f>
        <v>16.055079936919576</v>
      </c>
      <c r="BM131" s="57">
        <f>'Drive Train'!$F$35-BF131*'DEPRECATED - DT-Prelim Calcs'!$C$21*'Drive Train'!$F$39</f>
        <v>6.82</v>
      </c>
      <c r="BN131" s="1">
        <f>IF(BK131&gt;='Drive Train'!$F$29,1,0)</f>
        <v>1</v>
      </c>
      <c r="BO131" s="57">
        <f t="shared" si="130"/>
        <v>103.33333333333333</v>
      </c>
      <c r="BP131" s="63">
        <f>BP130+'DEPRECATED - DT-Prelim Calcs'!$C$11</f>
        <v>508</v>
      </c>
      <c r="BQ131" s="2">
        <f>CA131/'Drive Train'!$F$35</f>
        <v>0.91547907144027574</v>
      </c>
      <c r="BR131" s="46">
        <f>BY131*12*60/(PI() * 'Drive Train'!$F$15)/BQ$2*BQ131</f>
        <v>3520.246275372484</v>
      </c>
      <c r="BS131" s="2">
        <f>('DEPRECATED - DT-Prelim Calcs'!$C$6*BQ131-BR131)/('DEPRECATED - DT-Prelim Calcs'!$C$6*BQ131)*'DEPRECATED - DT-Prelim Calcs'!$C$7*BQ131</f>
        <v>0.61459846017337472</v>
      </c>
      <c r="BT131" s="57">
        <f>BS131/'DEPRECATED - DT-Prelim Calcs'!$C$7*('DEPRECATED - DT-Prelim Calcs'!$C$8-'DEPRECATED - DT-Prelim Calcs'!$C$9)+'DEPRECATED - DT-Prelim Calcs'!$C$9</f>
        <v>35.419079850723648</v>
      </c>
      <c r="BU131" s="57">
        <f t="shared" si="107"/>
        <v>35.419079850723648</v>
      </c>
      <c r="BV131" s="2">
        <f t="shared" si="131"/>
        <v>0.3330784646774208</v>
      </c>
      <c r="BW131" s="57">
        <f>BV131*'DEPRECATED - DT-Prelim Calcs'!$C$21/BQ$2/'DEPRECATED - DT-Prelim Calcs'!$C$19/'DEPRECATED - DT-Prelim Calcs'!$C$18*3.39*'DEPRECATED - DT-Prelim Calcs'!$C$20</f>
        <v>4.559395938216662</v>
      </c>
      <c r="BX131" s="46">
        <f t="shared" si="132"/>
        <v>0</v>
      </c>
      <c r="BY131" s="57">
        <f>BW130*'DEPRECATED - DT-Prelim Calcs'!$C$11+BY130</f>
        <v>17.765015354744644</v>
      </c>
      <c r="BZ131" s="57">
        <f>BZ130+0.5*BW131*'DEPRECATED - DT-Prelim Calcs'!$C$11^2+BY131*'DEPRECATED - DT-Prelim Calcs'!$C$11</f>
        <v>-11046.335602910412</v>
      </c>
      <c r="CA131" s="57">
        <f>MIN('Drive Train'!$F$35-BU130*'DEPRECATED - DT-Prelim Calcs'!$C$21*'Drive Train'!$F$39,CA130+BU$2)</f>
        <v>11.351940485859419</v>
      </c>
      <c r="CB131" s="57">
        <f>'Drive Train'!$F$35-BU131*'DEPRECATED - DT-Prelim Calcs'!$C$21*'Drive Train'!$F$39</f>
        <v>10.274855208956581</v>
      </c>
      <c r="CC131" s="1">
        <f>IF(BZ131&gt;='Drive Train'!$F$29,1,0)</f>
        <v>0</v>
      </c>
      <c r="CD131" s="57">
        <f t="shared" si="133"/>
        <v>39.354533167470713</v>
      </c>
      <c r="CE131" s="63">
        <f>CE130+'DEPRECATED - DT-Prelim Calcs'!$C$11</f>
        <v>508</v>
      </c>
      <c r="CF131" s="2">
        <f>CP131/'Drive Train'!$F$35</f>
        <v>0.55000000000000004</v>
      </c>
      <c r="CG131" s="46">
        <f>CN131*12*60/(PI() * 'Drive Train'!$F$15)/CF$2*CF131</f>
        <v>8586.4514988525043</v>
      </c>
      <c r="CH131" s="2">
        <f>('DEPRECATED - DT-Prelim Calcs'!$C$6*CF131-CG131)/('DEPRECATED - DT-Prelim Calcs'!$C$6*CF131)*'DEPRECATED - DT-Prelim Calcs'!$C$7*CF131</f>
        <v>-2.5569292893498186</v>
      </c>
      <c r="CI131" s="57">
        <f>CH131/'DEPRECATED - DT-Prelim Calcs'!$C$7*('DEPRECATED - DT-Prelim Calcs'!$C$8-'DEPRECATED - DT-Prelim Calcs'!$C$9)+'DEPRECATED - DT-Prelim Calcs'!$C$9</f>
        <v>-133.42200324629948</v>
      </c>
      <c r="CJ131" s="57">
        <f t="shared" si="108"/>
        <v>-133.42200324629948</v>
      </c>
      <c r="CK131" s="2">
        <f t="shared" si="134"/>
        <v>-3.6999014470420466</v>
      </c>
      <c r="CL131" s="57">
        <f>CK131*'DEPRECATED - DT-Prelim Calcs'!$C$21/CF$2/'DEPRECATED - DT-Prelim Calcs'!$C$19/'DEPRECATED - DT-Prelim Calcs'!$C$18*3.39*'DEPRECATED - DT-Prelim Calcs'!$C$20</f>
        <v>-62.563535550000992</v>
      </c>
      <c r="CM131" s="46">
        <f t="shared" si="135"/>
        <v>1</v>
      </c>
      <c r="CN131" s="57">
        <f>CL130*'DEPRECATED - DT-Prelim Calcs'!$C$11+CN130</f>
        <v>58.387733656277263</v>
      </c>
      <c r="CO131" s="57">
        <f>CO130+0.5*CL131*'DEPRECATED - DT-Prelim Calcs'!$C$11^2+CN131*'DEPRECATED - DT-Prelim Calcs'!$C$11</f>
        <v>-42471.225347769585</v>
      </c>
      <c r="CP131" s="57">
        <f>MIN('Drive Train'!$F$35-CJ130*'DEPRECATED - DT-Prelim Calcs'!$C$21*'Drive Train'!$F$39,CP130+CJ$2)</f>
        <v>6.82</v>
      </c>
      <c r="CQ131" s="57">
        <f>'Drive Train'!$F$35-CJ131*'DEPRECATED - DT-Prelim Calcs'!$C$21*'Drive Train'!$F$39</f>
        <v>20.405320194777971</v>
      </c>
      <c r="CR131" s="1">
        <f>IF(CO131&gt;='Drive Train'!$F$29,1,0)</f>
        <v>0</v>
      </c>
      <c r="CS131" s="57">
        <f t="shared" si="136"/>
        <v>-148.2466702736661</v>
      </c>
      <c r="CT131" s="63">
        <f>CT130+'DEPRECATED - DT-Prelim Calcs'!$C$11</f>
        <v>508</v>
      </c>
      <c r="CU131" s="2">
        <f>DE131/'Drive Train'!$F$35</f>
        <v>0.55000000000000004</v>
      </c>
      <c r="CV131" s="46">
        <f>DC131*12*60/(PI() * 'Drive Train'!$F$15)/CU$2*CU131</f>
        <v>-1088.3833894049355</v>
      </c>
      <c r="CW131" s="2">
        <f>('DEPRECATED - DT-Prelim Calcs'!$C$6*CU131-CV131)/('DEPRECATED - DT-Prelim Calcs'!$C$6*CU131)*'DEPRECATED - DT-Prelim Calcs'!$C$7*CU131</f>
        <v>1.8176208195996051</v>
      </c>
      <c r="CX131" s="57">
        <f>CW131/'DEPRECATED - DT-Prelim Calcs'!$C$7*('DEPRECATED - DT-Prelim Calcs'!$C$8-'DEPRECATED - DT-Prelim Calcs'!$C$9)+'DEPRECATED - DT-Prelim Calcs'!$C$9</f>
        <v>99.463797159597249</v>
      </c>
      <c r="CY131" s="57">
        <f t="shared" si="109"/>
        <v>93</v>
      </c>
      <c r="CZ131" s="2">
        <f t="shared" si="137"/>
        <v>1.2803081040535502</v>
      </c>
      <c r="DA131" s="57">
        <f>CZ131*'DEPRECATED - DT-Prelim Calcs'!$C$21/CU$2/'DEPRECATED - DT-Prelim Calcs'!$C$19/'DEPRECATED - DT-Prelim Calcs'!$C$18*3.39*'DEPRECATED - DT-Prelim Calcs'!$C$20</f>
        <v>25.773080821789936</v>
      </c>
      <c r="DB131" s="46">
        <f t="shared" si="138"/>
        <v>0</v>
      </c>
      <c r="DC131" s="57">
        <f>DA130*'DEPRECATED - DT-Prelim Calcs'!$C$11+DC130</f>
        <v>-6.2168313826249175</v>
      </c>
      <c r="DD131" s="57">
        <f>DD130+0.5*DA131*'DEPRECATED - DT-Prelim Calcs'!$C$11^2+DC131*'DEPRECATED - DT-Prelim Calcs'!$C$11</f>
        <v>-87094.747204441024</v>
      </c>
      <c r="DE131" s="57">
        <f>MIN('Drive Train'!$F$35-CY130*'DEPRECATED - DT-Prelim Calcs'!$C$21*'Drive Train'!$F$39,DE130+CY$2)</f>
        <v>6.82</v>
      </c>
      <c r="DF131" s="57">
        <f>'Drive Train'!$F$35-CY131*'DEPRECATED - DT-Prelim Calcs'!$C$21*'Drive Train'!$F$39</f>
        <v>6.82</v>
      </c>
      <c r="DG131" s="1">
        <f>IF(DD131&gt;='Drive Train'!$F$29,1,0)</f>
        <v>0</v>
      </c>
      <c r="DH131" s="57">
        <f t="shared" si="139"/>
        <v>103.33333333333333</v>
      </c>
      <c r="DI131" s="63">
        <f>DI130+'DEPRECATED - DT-Prelim Calcs'!$C$11</f>
        <v>508</v>
      </c>
      <c r="DJ131" s="2">
        <f>DT131/'Drive Train'!$F$35</f>
        <v>0.55000000000000004</v>
      </c>
      <c r="DK131" s="46">
        <f>DR131*12*60/(PI() * 'Drive Train'!$F$15)/DJ$2*DJ131</f>
        <v>-104713.39059936044</v>
      </c>
      <c r="DL131" s="2">
        <f>('DEPRECATED - DT-Prelim Calcs'!$C$6*DJ131-DK131)/('DEPRECATED - DT-Prelim Calcs'!$C$6*DJ131)*'DEPRECATED - DT-Prelim Calcs'!$C$7*DJ131</f>
        <v>48.672455224101064</v>
      </c>
      <c r="DM131" s="57">
        <f>DL131/'DEPRECATED - DT-Prelim Calcs'!$C$7*('DEPRECATED - DT-Prelim Calcs'!$C$8-'DEPRECATED - DT-Prelim Calcs'!$C$9)+'DEPRECATED - DT-Prelim Calcs'!$C$9</f>
        <v>2593.8518693992391</v>
      </c>
      <c r="DN131" s="57">
        <f t="shared" si="110"/>
        <v>93</v>
      </c>
      <c r="DO131" s="2">
        <f t="shared" si="140"/>
        <v>1.1037138828047846</v>
      </c>
      <c r="DP131" s="57">
        <f>DO131*'DEPRECATED - DT-Prelim Calcs'!$C$21/DJ$2/'DEPRECATED - DT-Prelim Calcs'!$C$19/'DEPRECATED - DT-Prelim Calcs'!$C$18*3.39*'DEPRECATED - DT-Prelim Calcs'!$C$20</f>
        <v>25.773080821789936</v>
      </c>
      <c r="DQ131" s="46">
        <f t="shared" si="141"/>
        <v>0</v>
      </c>
      <c r="DR131" s="57">
        <f>DP130*'DEPRECATED - DT-Prelim Calcs'!$C$11+DR130</f>
        <v>-515.62197278907411</v>
      </c>
      <c r="DS131" s="57">
        <f>DS130+0.5*DP131*'DEPRECATED - DT-Prelim Calcs'!$C$11^2+DR131*'DEPRECATED - DT-Prelim Calcs'!$C$11</f>
        <v>-140460.22844119818</v>
      </c>
      <c r="DT131" s="57">
        <f>MIN('Drive Train'!$F$35-DN130*'DEPRECATED - DT-Prelim Calcs'!$C$21*'Drive Train'!$F$39,DT130+DN$2)</f>
        <v>6.82</v>
      </c>
      <c r="DU131" s="57">
        <f>'Drive Train'!$F$35-DN131*'DEPRECATED - DT-Prelim Calcs'!$C$21*'Drive Train'!$F$39</f>
        <v>6.82</v>
      </c>
      <c r="DV131" s="1">
        <f>IF(DS131&gt;='Drive Train'!$F$29,1,0)</f>
        <v>0</v>
      </c>
      <c r="DW131" s="57">
        <f t="shared" si="142"/>
        <v>103.33333333333333</v>
      </c>
      <c r="DX131" s="63">
        <f>DX130+'DEPRECATED - DT-Prelim Calcs'!$C$11</f>
        <v>508</v>
      </c>
      <c r="DY131" s="2">
        <f>EI131/'Drive Train'!$F$35</f>
        <v>1.0128521862804258</v>
      </c>
      <c r="DZ131" s="46">
        <f>EG131*12*60/(PI() * 'Drive Train'!$F$15)/DY$2*DY131</f>
        <v>-17733.324752105847</v>
      </c>
      <c r="EA131" s="2">
        <f>('DEPRECATED - DT-Prelim Calcs'!$C$6*DY131-DZ131)/('DEPRECATED - DT-Prelim Calcs'!$C$6*DY131)*'DEPRECATED - DT-Prelim Calcs'!$C$7*DY131</f>
        <v>10.459231302251981</v>
      </c>
      <c r="EB131" s="57">
        <f>EA131/'DEPRECATED - DT-Prelim Calcs'!$C$7*('DEPRECATED - DT-Prelim Calcs'!$C$8-'DEPRECATED - DT-Prelim Calcs'!$C$9)+'DEPRECATED - DT-Prelim Calcs'!$C$9</f>
        <v>559.51301911988776</v>
      </c>
      <c r="EC131" s="57">
        <f t="shared" si="111"/>
        <v>93</v>
      </c>
      <c r="ED131" s="2">
        <f t="shared" si="143"/>
        <v>0.96993038185874991</v>
      </c>
      <c r="EE131" s="57">
        <f>ED131*'DEPRECATED - DT-Prelim Calcs'!$C$21/DY$2/'DEPRECATED - DT-Prelim Calcs'!$C$19/'DEPRECATED - DT-Prelim Calcs'!$C$18*3.39*'DEPRECATED - DT-Prelim Calcs'!$C$20</f>
        <v>25.773080821789936</v>
      </c>
      <c r="EF131" s="46">
        <f t="shared" si="144"/>
        <v>0</v>
      </c>
      <c r="EG131" s="57">
        <f>EE130*'DEPRECATED - DT-Prelim Calcs'!$C$11+EG130</f>
        <v>-41.669667881999018</v>
      </c>
      <c r="EH131" s="57">
        <f>EH130+0.5*EE131*'DEPRECATED - DT-Prelim Calcs'!$C$11^2+EG131*'DEPRECATED - DT-Prelim Calcs'!$C$11</f>
        <v>-218823.30319288885</v>
      </c>
      <c r="EI131" s="57">
        <f>MIN('Drive Train'!$F$35-EC130*'DEPRECATED - DT-Prelim Calcs'!$C$21*'Drive Train'!$F$39,EI130+EC$2)</f>
        <v>12.559367109877281</v>
      </c>
      <c r="EJ131" s="57">
        <f>'Drive Train'!$F$35-EC131*'DEPRECATED - DT-Prelim Calcs'!$C$21*'Drive Train'!$F$39</f>
        <v>6.82</v>
      </c>
      <c r="EK131" s="1">
        <f>IF(EH131&gt;='Drive Train'!$F$29,1,0)</f>
        <v>0</v>
      </c>
      <c r="EL131" s="57">
        <f t="shared" si="145"/>
        <v>103.33333333333333</v>
      </c>
      <c r="EM131" s="63">
        <f>EM130+'DEPRECATED - DT-Prelim Calcs'!$C$11</f>
        <v>508</v>
      </c>
      <c r="EN131" s="2">
        <f>EX131/'Drive Train'!$F$35</f>
        <v>0.55000000000000004</v>
      </c>
      <c r="EO131" s="46">
        <f>EV131*12*60/(PI() * 'Drive Train'!$F$15)/EN$2*EN131</f>
        <v>-183679.11014120333</v>
      </c>
      <c r="EP131" s="2">
        <f>('DEPRECATED - DT-Prelim Calcs'!$C$6*EN131-EO131)/('DEPRECATED - DT-Prelim Calcs'!$C$6*EN131)*'DEPRECATED - DT-Prelim Calcs'!$C$7*EN131</f>
        <v>84.377405335891183</v>
      </c>
      <c r="EQ131" s="57">
        <f>EP131/'DEPRECATED - DT-Prelim Calcs'!$C$7*('DEPRECATED - DT-Prelim Calcs'!$C$8-'DEPRECATED - DT-Prelim Calcs'!$C$9)+'DEPRECATED - DT-Prelim Calcs'!$C$9</f>
        <v>4494.6589645621734</v>
      </c>
      <c r="ER131" s="57">
        <f t="shared" si="112"/>
        <v>93</v>
      </c>
      <c r="ES131" s="2">
        <f t="shared" si="146"/>
        <v>0.86507304327942547</v>
      </c>
      <c r="ET131" s="57">
        <f>ES131*'DEPRECATED - DT-Prelim Calcs'!$C$21/EN$2/'DEPRECATED - DT-Prelim Calcs'!$C$19/'DEPRECATED - DT-Prelim Calcs'!$C$18*3.39*'DEPRECATED - DT-Prelim Calcs'!$C$20</f>
        <v>25.773080821789936</v>
      </c>
      <c r="EU131" s="46">
        <f t="shared" si="147"/>
        <v>0</v>
      </c>
      <c r="EV131" s="57">
        <f>ET130*'DEPRECATED - DT-Prelim Calcs'!$C$11+EV130</f>
        <v>-708.90042142200832</v>
      </c>
      <c r="EW131" s="57">
        <f>EW130+0.5*ET131*'DEPRECATED - DT-Prelim Calcs'!$C$11^2+EV131*'DEPRECATED - DT-Prelim Calcs'!$C$11</f>
        <v>-307420.83408364397</v>
      </c>
      <c r="EX131" s="57">
        <f>MIN('Drive Train'!$F$35-ER130*'DEPRECATED - DT-Prelim Calcs'!$C$21*'Drive Train'!$F$39,EX130+ER$2)</f>
        <v>6.82</v>
      </c>
      <c r="EY131" s="57">
        <f>'Drive Train'!$F$35-ER131*'DEPRECATED - DT-Prelim Calcs'!$C$21*'Drive Train'!$F$39</f>
        <v>6.82</v>
      </c>
      <c r="EZ131" s="1">
        <f>IF(EW131&gt;='Drive Train'!$F$29,1,0)</f>
        <v>0</v>
      </c>
      <c r="FA131" s="57">
        <f t="shared" si="148"/>
        <v>103.33333333333333</v>
      </c>
      <c r="FB131" s="63">
        <f>FB130+'DEPRECATED - DT-Prelim Calcs'!$C$11</f>
        <v>508</v>
      </c>
      <c r="FC131" s="2">
        <f>FM131/'Drive Train'!$F$35</f>
        <v>0.55000000000000004</v>
      </c>
      <c r="FD131" s="46">
        <f>FK131*12*60/(PI() * 'Drive Train'!$F$15)/FC$2*FC131</f>
        <v>-324564.970693635</v>
      </c>
      <c r="FE131" s="2">
        <f>('DEPRECATED - DT-Prelim Calcs'!$C$6*FC131-FD131)/('DEPRECATED - DT-Prelim Calcs'!$C$6*FC131)*'DEPRECATED - DT-Prelim Calcs'!$C$7*FC131</f>
        <v>148.0800177057524</v>
      </c>
      <c r="FF131" s="57">
        <f>FE131/'DEPRECATED - DT-Prelim Calcs'!$C$7*('DEPRECATED - DT-Prelim Calcs'!$C$8-'DEPRECATED - DT-Prelim Calcs'!$C$9)+'DEPRECATED - DT-Prelim Calcs'!$C$9</f>
        <v>7885.9640131319638</v>
      </c>
      <c r="FG131" s="57">
        <f t="shared" si="113"/>
        <v>93</v>
      </c>
      <c r="FH131" s="2">
        <f t="shared" si="149"/>
        <v>0.78067567320338405</v>
      </c>
      <c r="FI131" s="57">
        <f>FH131*'DEPRECATED - DT-Prelim Calcs'!$C$21/FC$2/'DEPRECATED - DT-Prelim Calcs'!$C$19/'DEPRECATED - DT-Prelim Calcs'!$C$18*3.39*'DEPRECATED - DT-Prelim Calcs'!$C$20</f>
        <v>25.773080821789936</v>
      </c>
      <c r="FJ131" s="46">
        <f t="shared" si="150"/>
        <v>0</v>
      </c>
      <c r="FK131" s="57">
        <f>FI130*'DEPRECATED - DT-Prelim Calcs'!$C$11+FK130</f>
        <v>-1130.4334008245121</v>
      </c>
      <c r="FL131" s="57">
        <f>FL130+0.5*FI131*'DEPRECATED - DT-Prelim Calcs'!$C$11^2+FK131*'DEPRECATED - DT-Prelim Calcs'!$C$11</f>
        <v>-406908.18660405156</v>
      </c>
      <c r="FM131" s="57">
        <f>MIN('Drive Train'!$F$35-FG130*'DEPRECATED - DT-Prelim Calcs'!$C$21*'Drive Train'!$F$39,FM130+FG$2)</f>
        <v>6.82</v>
      </c>
      <c r="FN131" s="57">
        <f>'Drive Train'!$F$35-FG131*'DEPRECATED - DT-Prelim Calcs'!$C$21*'Drive Train'!$F$39</f>
        <v>6.82</v>
      </c>
      <c r="FO131" s="1">
        <f>IF(FL131&gt;='Drive Train'!$F$29,1,0)</f>
        <v>0</v>
      </c>
      <c r="FP131" s="57">
        <f t="shared" si="151"/>
        <v>103.33333333333333</v>
      </c>
      <c r="FQ131" s="63">
        <f>FQ130+'DEPRECATED - DT-Prelim Calcs'!$C$11</f>
        <v>508</v>
      </c>
      <c r="FR131" s="2">
        <f>GB131/'Drive Train'!$F$35</f>
        <v>0.55000000000000004</v>
      </c>
      <c r="FS131" s="46">
        <f>FZ131*12*60/(PI() * 'Drive Train'!$F$15)/FR$2*FR131</f>
        <v>-197929.36935715089</v>
      </c>
      <c r="FT131" s="2">
        <f>('DEPRECATED - DT-Prelim Calcs'!$C$6*FR131-FS131)/('DEPRECATED - DT-Prelim Calcs'!$C$6*FR131)*'DEPRECATED - DT-Prelim Calcs'!$C$7*FR131</f>
        <v>90.820768320963154</v>
      </c>
      <c r="FU131" s="57">
        <f>FT131/'DEPRECATED - DT-Prelim Calcs'!$C$7*('DEPRECATED - DT-Prelim Calcs'!$C$8-'DEPRECATED - DT-Prelim Calcs'!$C$9)+'DEPRECATED - DT-Prelim Calcs'!$C$9</f>
        <v>4837.6811516927683</v>
      </c>
      <c r="FV131" s="57">
        <f t="shared" si="114"/>
        <v>93</v>
      </c>
      <c r="FW131" s="2">
        <f t="shared" si="152"/>
        <v>0.7112822800297498</v>
      </c>
      <c r="FX131" s="57">
        <f>FW131*'DEPRECATED - DT-Prelim Calcs'!$C$21/FR$2/'DEPRECATED - DT-Prelim Calcs'!$C$19/'DEPRECATED - DT-Prelim Calcs'!$C$18*3.39*'DEPRECATED - DT-Prelim Calcs'!$C$20</f>
        <v>25.773080821789936</v>
      </c>
      <c r="FY131" s="46">
        <f t="shared" si="153"/>
        <v>0</v>
      </c>
      <c r="FZ131" s="57">
        <f>FX130*'DEPRECATED - DT-Prelim Calcs'!$C$11+FZ130</f>
        <v>-628.09439666877347</v>
      </c>
      <c r="GA131" s="57">
        <f>GA130+0.5*FX131*'DEPRECATED - DT-Prelim Calcs'!$C$11^2+FZ131*'DEPRECATED - DT-Prelim Calcs'!$C$11</f>
        <v>-463658.21022722789</v>
      </c>
      <c r="GB131" s="57">
        <f>MIN('Drive Train'!$F$35-FV130*'DEPRECATED - DT-Prelim Calcs'!$C$21*'Drive Train'!$F$39,GB130+FV$2)</f>
        <v>6.82</v>
      </c>
      <c r="GC131" s="57">
        <f>'Drive Train'!$F$35-FV131*'DEPRECATED - DT-Prelim Calcs'!$C$21*'Drive Train'!$F$39</f>
        <v>6.82</v>
      </c>
      <c r="GD131" s="1">
        <f>IF(GA131&gt;='Drive Train'!$F$29,1,0)</f>
        <v>0</v>
      </c>
      <c r="GE131" s="57">
        <f t="shared" si="154"/>
        <v>103.33333333333333</v>
      </c>
      <c r="GF131" s="63">
        <f>GF130+'DEPRECATED - DT-Prelim Calcs'!$C$11</f>
        <v>508</v>
      </c>
      <c r="GG131" s="2">
        <f>GQ131/'Drive Train'!$F$35</f>
        <v>0.85483870967741948</v>
      </c>
      <c r="GH131" s="46">
        <f>GO131*12*60/(PI() * 'Drive Train'!$F$15)/GG$2*GG131</f>
        <v>-210869.40527223833</v>
      </c>
      <c r="GI131" s="2">
        <f>('DEPRECATED - DT-Prelim Calcs'!$C$6*GG131-GH131)/('DEPRECATED - DT-Prelim Calcs'!$C$6*GG131)*'DEPRECATED - DT-Prelim Calcs'!$C$7*GG131</f>
        <v>97.406365175143293</v>
      </c>
      <c r="GJ131" s="57">
        <f>GI131/'DEPRECATED - DT-Prelim Calcs'!$C$7*('DEPRECATED - DT-Prelim Calcs'!$C$8-'DEPRECATED - DT-Prelim Calcs'!$C$9)+'DEPRECATED - DT-Prelim Calcs'!$C$9</f>
        <v>5188.2753742617779</v>
      </c>
      <c r="GK131" s="57">
        <f t="shared" si="155"/>
        <v>29.999999999999982</v>
      </c>
      <c r="GL131" s="2">
        <f t="shared" si="156"/>
        <v>0.99579519204165001</v>
      </c>
      <c r="GM131" s="57">
        <f>GL131*'DEPRECATED - DT-Prelim Calcs'!$C$21/GG$2/'DEPRECATED - DT-Prelim Calcs'!$C$19/'DEPRECATED - DT-Prelim Calcs'!$C$18*3.39*'DEPRECATED - DT-Prelim Calcs'!$C$20</f>
        <v>25.773080821789936</v>
      </c>
      <c r="GN131" s="46">
        <f t="shared" si="157"/>
        <v>0</v>
      </c>
      <c r="GO131" s="57">
        <f>GM130*'DEPRECATED - DT-Prelim Calcs'!$C$11+GO130</f>
        <v>-602.74663756819473</v>
      </c>
      <c r="GP131" s="57">
        <f>GP130+0.5*GM131*'DEPRECATED - DT-Prelim Calcs'!$C$11^2+GO131*'DEPRECATED - DT-Prelim Calcs'!$C$11</f>
        <v>-219212.92088226907</v>
      </c>
      <c r="GQ131" s="57">
        <f>MIN('Drive Train'!$F$35-GK130*'DEPRECATED - DT-Prelim Calcs'!$C$21*'Drive Train'!$F$39,GQ130+GK$2)</f>
        <v>10.600000000000001</v>
      </c>
      <c r="GR131" s="57">
        <f>'Drive Train'!$F$35-GK131*'DEPRECATED - DT-Prelim Calcs'!$C$21*'Drive Train'!$F$39</f>
        <v>10.600000000000001</v>
      </c>
      <c r="GS131" s="1">
        <f>IF(GP131&gt;='Drive Train'!$F$29,1,0)</f>
        <v>0</v>
      </c>
      <c r="GT131" s="57">
        <f t="shared" si="158"/>
        <v>33.333333333333314</v>
      </c>
      <c r="GU131" s="63">
        <f>GU130+'DEPRECATED - DT-Prelim Calcs'!$C$11</f>
        <v>508</v>
      </c>
      <c r="GV131" s="2">
        <f>HF131/'Drive Train'!$F$35</f>
        <v>0.83870967741935498</v>
      </c>
      <c r="GW131" s="46">
        <f>HD131*12*60/(PI() * 'Drive Train'!$F$15)/GV$2*GV131</f>
        <v>-81153.589102306927</v>
      </c>
      <c r="GX131" s="2">
        <f>('DEPRECATED - DT-Prelim Calcs'!$C$6*GV131-GW131)/('DEPRECATED - DT-Prelim Calcs'!$C$6*GV131)*'DEPRECATED - DT-Prelim Calcs'!$C$7*GV131</f>
        <v>38.715502280659393</v>
      </c>
      <c r="GY131" s="57">
        <f>GX131/'DEPRECATED - DT-Prelim Calcs'!$C$7*('DEPRECATED - DT-Prelim Calcs'!$C$8-'DEPRECATED - DT-Prelim Calcs'!$C$9)+'DEPRECATED - DT-Prelim Calcs'!$C$9</f>
        <v>2063.7783994226556</v>
      </c>
      <c r="GZ131" s="57">
        <f t="shared" si="115"/>
        <v>33.333333333333314</v>
      </c>
      <c r="HA131" s="2">
        <f t="shared" si="159"/>
        <v>0.99579519204165001</v>
      </c>
      <c r="HB131" s="57">
        <f>HA131*'DEPRECATED - DT-Prelim Calcs'!$C$21/GV$2/'DEPRECATED - DT-Prelim Calcs'!$C$19/'DEPRECATED - DT-Prelim Calcs'!$C$18*3.39*'DEPRECATED - DT-Prelim Calcs'!$C$20</f>
        <v>25.773080821789936</v>
      </c>
      <c r="HC131" s="46">
        <f t="shared" si="160"/>
        <v>0</v>
      </c>
      <c r="HD131" s="57">
        <f>HB130*'DEPRECATED - DT-Prelim Calcs'!$C$11+HD130</f>
        <v>-236.42940041011411</v>
      </c>
      <c r="HE131" s="57">
        <f>HE130+0.5*HB131*'DEPRECATED - DT-Prelim Calcs'!$C$11^2+HD131*'DEPRECATED - DT-Prelim Calcs'!$C$11</f>
        <v>-229157.49495782293</v>
      </c>
      <c r="HF131" s="57">
        <f>MIN('Drive Train'!$F$35-GZ130*'DEPRECATED - DT-Prelim Calcs'!$C$21*'Drive Train'!$F$39,HF130+GZ$2)</f>
        <v>10.400000000000002</v>
      </c>
      <c r="HG131" s="57">
        <f>'Drive Train'!$F$35-GZ131*'DEPRECATED - DT-Prelim Calcs'!$C$21*'Drive Train'!$F$39</f>
        <v>10.400000000000002</v>
      </c>
      <c r="HH131" s="1">
        <f>IF(HE131&gt;='Drive Train'!$F$29,1,0)</f>
        <v>0</v>
      </c>
      <c r="HI131" s="57">
        <f t="shared" si="161"/>
        <v>37.037037037037017</v>
      </c>
      <c r="HJ131" s="63">
        <f>HJ130+'DEPRECATED - DT-Prelim Calcs'!$C$11</f>
        <v>508</v>
      </c>
      <c r="HK131" s="2">
        <f>HU131/'Drive Train'!$F$35</f>
        <v>0.82258064516129037</v>
      </c>
      <c r="HL131" s="46">
        <f>HS131*12*60/(PI() * 'Drive Train'!$F$15)/HK$2*HK131</f>
        <v>-310185.97884160239</v>
      </c>
      <c r="HM131" s="2">
        <f>('DEPRECATED - DT-Prelim Calcs'!$C$6*HK131-HL131)/('DEPRECATED - DT-Prelim Calcs'!$C$6*HK131)*'DEPRECATED - DT-Prelim Calcs'!$C$7*HK131</f>
        <v>142.23536663593848</v>
      </c>
      <c r="HN131" s="57">
        <f>HM131/'DEPRECATED - DT-Prelim Calcs'!$C$7*('DEPRECATED - DT-Prelim Calcs'!$C$8-'DEPRECATED - DT-Prelim Calcs'!$C$9)+'DEPRECATED - DT-Prelim Calcs'!$C$9</f>
        <v>7574.8151615729903</v>
      </c>
      <c r="HO131" s="57">
        <f t="shared" si="116"/>
        <v>36.66666666666665</v>
      </c>
      <c r="HP131" s="2">
        <f t="shared" si="162"/>
        <v>0.99579519204165001</v>
      </c>
      <c r="HQ131" s="57">
        <f>HP131*'DEPRECATED - DT-Prelim Calcs'!$C$21/HK$2/'DEPRECATED - DT-Prelim Calcs'!$C$19/'DEPRECATED - DT-Prelim Calcs'!$C$18*3.39*'DEPRECATED - DT-Prelim Calcs'!$C$20</f>
        <v>25.773080821789936</v>
      </c>
      <c r="HR131" s="46">
        <f t="shared" si="163"/>
        <v>0</v>
      </c>
      <c r="HS131" s="57">
        <f>HQ130*'DEPRECATED - DT-Prelim Calcs'!$C$11+HS130</f>
        <v>-921.40184899977396</v>
      </c>
      <c r="HT131" s="57">
        <f>HT130+0.5*HQ131*'DEPRECATED - DT-Prelim Calcs'!$C$11^2+HS131*'DEPRECATED - DT-Prelim Calcs'!$C$11</f>
        <v>-227782.0589667242</v>
      </c>
      <c r="HU131" s="57">
        <f>MIN('Drive Train'!$F$35-HO130*'DEPRECATED - DT-Prelim Calcs'!$C$21*'Drive Train'!$F$39,HU130+HO$2)</f>
        <v>10.200000000000001</v>
      </c>
      <c r="HV131" s="57">
        <f>'Drive Train'!$F$35-HO131*'DEPRECATED - DT-Prelim Calcs'!$C$21*'Drive Train'!$F$39</f>
        <v>10.200000000000001</v>
      </c>
      <c r="HW131" s="1">
        <f>IF(HT131&gt;='Drive Train'!$F$29,1,0)</f>
        <v>0</v>
      </c>
      <c r="HX131" s="57">
        <f t="shared" si="164"/>
        <v>40.740740740740726</v>
      </c>
      <c r="HY131" s="63">
        <f>HY130+'DEPRECATED - DT-Prelim Calcs'!$C$11</f>
        <v>508</v>
      </c>
      <c r="HZ131" s="2">
        <f>IJ131/'Drive Train'!$F$35</f>
        <v>0.80645161290322598</v>
      </c>
      <c r="IA131" s="46">
        <f>IH131*12*60/(PI() * 'Drive Train'!$F$15)/HZ$2*HZ131</f>
        <v>-138732.82622303726</v>
      </c>
      <c r="IB131" s="2">
        <f>('DEPRECATED - DT-Prelim Calcs'!$C$6*HZ131-IA131)/('DEPRECATED - DT-Prelim Calcs'!$C$6*HZ131)*'DEPRECATED - DT-Prelim Calcs'!$C$7*HZ131</f>
        <v>64.672649925092998</v>
      </c>
      <c r="IC131" s="57">
        <f>IB131/'DEPRECATED - DT-Prelim Calcs'!$C$7*('DEPRECATED - DT-Prelim Calcs'!$C$8-'DEPRECATED - DT-Prelim Calcs'!$C$9)+'DEPRECATED - DT-Prelim Calcs'!$C$9</f>
        <v>3445.6464669665693</v>
      </c>
      <c r="ID131" s="57">
        <f t="shared" si="117"/>
        <v>39.999999999999986</v>
      </c>
      <c r="IE131" s="2">
        <f t="shared" si="165"/>
        <v>0.99579519204165001</v>
      </c>
      <c r="IF131" s="57">
        <f>IE131*'DEPRECATED - DT-Prelim Calcs'!$C$21/HZ$2/'DEPRECATED - DT-Prelim Calcs'!$C$19/'DEPRECATED - DT-Prelim Calcs'!$C$18*3.39*'DEPRECATED - DT-Prelim Calcs'!$C$20</f>
        <v>25.773080821789936</v>
      </c>
      <c r="IG131" s="46">
        <f t="shared" si="166"/>
        <v>0</v>
      </c>
      <c r="IH131" s="57">
        <f>IF130*'DEPRECATED - DT-Prelim Calcs'!$C$11+IH130</f>
        <v>-420.34542224563279</v>
      </c>
      <c r="II131" s="57">
        <f>II130+0.5*IF131*'DEPRECATED - DT-Prelim Calcs'!$C$11^2+IH131*'DEPRECATED - DT-Prelim Calcs'!$C$11</f>
        <v>-214351.56097218255</v>
      </c>
      <c r="IJ131" s="57">
        <f>MIN('Drive Train'!$F$35-ID130*'DEPRECATED - DT-Prelim Calcs'!$C$21*'Drive Train'!$F$39,IJ130+ID$2)</f>
        <v>10.000000000000002</v>
      </c>
      <c r="IK131" s="57">
        <f>'Drive Train'!$F$35-ID131*'DEPRECATED - DT-Prelim Calcs'!$C$21*'Drive Train'!$F$39</f>
        <v>10.000000000000002</v>
      </c>
      <c r="IL131" s="1">
        <f>IF(II131&gt;='Drive Train'!$F$29,1,0)</f>
        <v>0</v>
      </c>
      <c r="IM131" s="57">
        <f t="shared" si="167"/>
        <v>44.444444444444429</v>
      </c>
      <c r="IN131" s="63">
        <f>IN130+'DEPRECATED - DT-Prelim Calcs'!$C$11</f>
        <v>508</v>
      </c>
      <c r="IO131" s="2">
        <f>IY131/'Drive Train'!$F$35</f>
        <v>0.79032258064516137</v>
      </c>
      <c r="IP131" s="46">
        <f>IW131*12*60/(PI() * 'Drive Train'!$F$15)/IO$2*IO131</f>
        <v>29918.876766163456</v>
      </c>
      <c r="IQ131" s="2">
        <f>('DEPRECATED - DT-Prelim Calcs'!$C$6*IO131-IP131)/('DEPRECATED - DT-Prelim Calcs'!$C$6*IO131)*'DEPRECATED - DT-Prelim Calcs'!$C$7*IO131</f>
        <v>-11.623370049023009</v>
      </c>
      <c r="IR131" s="57">
        <f>IQ131/'DEPRECATED - DT-Prelim Calcs'!$C$7*('DEPRECATED - DT-Prelim Calcs'!$C$8-'DEPRECATED - DT-Prelim Calcs'!$C$9)+'DEPRECATED - DT-Prelim Calcs'!$C$9</f>
        <v>-616.08770841894284</v>
      </c>
      <c r="IS131" s="57">
        <f t="shared" si="118"/>
        <v>-616.08770841894284</v>
      </c>
      <c r="IT131" s="2">
        <f t="shared" si="168"/>
        <v>-14.394937893722808</v>
      </c>
      <c r="IU131" s="57">
        <f>IT131*'DEPRECATED - DT-Prelim Calcs'!$C$21/IO$2/'DEPRECATED - DT-Prelim Calcs'!$C$19/'DEPRECATED - DT-Prelim Calcs'!$C$18*3.39*'DEPRECATED - DT-Prelim Calcs'!$C$20</f>
        <v>-372.56847665523475</v>
      </c>
      <c r="IV131" s="46">
        <f t="shared" si="169"/>
        <v>1</v>
      </c>
      <c r="IW131" s="57">
        <f>IU130*'DEPRECATED - DT-Prelim Calcs'!$C$11+IW130</f>
        <v>92.500972286328917</v>
      </c>
      <c r="IX131" s="57">
        <f>IX130+0.5*IU131*'DEPRECATED - DT-Prelim Calcs'!$C$11^2+IW131*'DEPRECATED - DT-Prelim Calcs'!$C$11</f>
        <v>-231692.53454496234</v>
      </c>
      <c r="IY131" s="57">
        <f>MIN('Drive Train'!$F$35-IS130*'DEPRECATED - DT-Prelim Calcs'!$C$21*'Drive Train'!$F$39,IY130+IS$2)</f>
        <v>9.8000000000000007</v>
      </c>
      <c r="IZ131" s="57">
        <f>'Drive Train'!$F$35-IS131*'DEPRECATED - DT-Prelim Calcs'!$C$21*'Drive Train'!$F$39</f>
        <v>49.36526250513657</v>
      </c>
      <c r="JA131" s="1">
        <f>IF(IX131&gt;='Drive Train'!$F$29,1,0)</f>
        <v>0</v>
      </c>
      <c r="JB131" s="57">
        <f t="shared" si="170"/>
        <v>-684.54189824326977</v>
      </c>
      <c r="JC131" s="63">
        <f>JC130+'DEPRECATED - DT-Prelim Calcs'!$C$11</f>
        <v>508</v>
      </c>
      <c r="JD131" s="2">
        <f>JN131/'Drive Train'!$F$35</f>
        <v>0.77419354838709686</v>
      </c>
      <c r="JE131" s="46">
        <f>JL131*12*60/(PI() * 'Drive Train'!$F$15)/JD$2*JD131</f>
        <v>21023.907683987156</v>
      </c>
      <c r="JF131" s="2">
        <f>('DEPRECATED - DT-Prelim Calcs'!$C$6*JD131-JE131)/('DEPRECATED - DT-Prelim Calcs'!$C$6*JD131)*'DEPRECATED - DT-Prelim Calcs'!$C$7*JD131</f>
        <v>-7.6403131578447043</v>
      </c>
      <c r="JG131" s="57">
        <f>JF131/'DEPRECATED - DT-Prelim Calcs'!$C$7*('DEPRECATED - DT-Prelim Calcs'!$C$8-'DEPRECATED - DT-Prelim Calcs'!$C$9)+'DEPRECATED - DT-Prelim Calcs'!$C$9</f>
        <v>-404.04364238650442</v>
      </c>
      <c r="JH131" s="57">
        <f t="shared" si="119"/>
        <v>-404.04364238650442</v>
      </c>
      <c r="JI131" s="2">
        <f t="shared" si="171"/>
        <v>-9.6284602516456239</v>
      </c>
      <c r="JJ131" s="57">
        <f>JI131*'DEPRECATED - DT-Prelim Calcs'!$C$21/JD$2/'DEPRECATED - DT-Prelim Calcs'!$C$19/'DEPRECATED - DT-Prelim Calcs'!$C$18*3.39*'DEPRECATED - DT-Prelim Calcs'!$C$20</f>
        <v>-249.20293473828625</v>
      </c>
      <c r="JK131" s="46">
        <f t="shared" si="172"/>
        <v>1</v>
      </c>
      <c r="JL131" s="57">
        <f>JJ130*'DEPRECATED - DT-Prelim Calcs'!$C$11+JL130</f>
        <v>66.35433427203148</v>
      </c>
      <c r="JM131" s="57">
        <f>JM130+0.5*JJ131*'DEPRECATED - DT-Prelim Calcs'!$C$11^2+JL131*'DEPRECATED - DT-Prelim Calcs'!$C$11</f>
        <v>-251709.18574871984</v>
      </c>
      <c r="JN131" s="57">
        <f>MIN('Drive Train'!$F$35-JH130*'DEPRECATED - DT-Prelim Calcs'!$C$21*'Drive Train'!$F$39,JN130+JH$2)</f>
        <v>9.6000000000000014</v>
      </c>
      <c r="JO131" s="57">
        <f>'Drive Train'!$F$35-JH131*'DEPRECATED - DT-Prelim Calcs'!$C$21*'Drive Train'!$F$39</f>
        <v>36.642618543190267</v>
      </c>
      <c r="JP131" s="1">
        <f>IF(JM131&gt;='Drive Train'!$F$29,1,0)</f>
        <v>0</v>
      </c>
      <c r="JQ131" s="57">
        <f>MIN(JG131,'DEPRECATED - DT-Prelim Calcs'!$C$10)*'DEPRECATED - DT-Prelim Calcs'!$C$11*1000/60/60</f>
        <v>-448.93738042944932</v>
      </c>
      <c r="JR131" s="63">
        <f>JR130+'DEPRECATED - DT-Prelim Calcs'!$C$11</f>
        <v>508</v>
      </c>
      <c r="JS131" s="2">
        <f>KC131/'Drive Train'!$F$35</f>
        <v>2.2340741720792043</v>
      </c>
      <c r="JT131" s="46">
        <f>KA131*12*60/(PI() * 'Drive Train'!$F$15)/JS$2*JS131</f>
        <v>-549630.61692187027</v>
      </c>
      <c r="JU131" s="2">
        <f>('DEPRECATED - DT-Prelim Calcs'!$C$6*JS131-JT131)/('DEPRECATED - DT-Prelim Calcs'!$C$6*JS131)*'DEPRECATED - DT-Prelim Calcs'!$C$7*JS131</f>
        <v>253.90377856366163</v>
      </c>
      <c r="JV131" s="57">
        <f>JU131/'DEPRECATED - DT-Prelim Calcs'!$C$7*('DEPRECATED - DT-Prelim Calcs'!$C$8-'DEPRECATED - DT-Prelim Calcs'!$C$9)+'DEPRECATED - DT-Prelim Calcs'!$C$9</f>
        <v>13519.652194903647</v>
      </c>
      <c r="JW131" s="57">
        <f t="shared" si="120"/>
        <v>49.999999999999993</v>
      </c>
      <c r="JX131" s="2">
        <f t="shared" si="173"/>
        <v>0.99579519204165001</v>
      </c>
      <c r="JY131" s="57">
        <f>JX131*'DEPRECATED - DT-Prelim Calcs'!$C$21/JS$2/'DEPRECATED - DT-Prelim Calcs'!$C$19/'DEPRECATED - DT-Prelim Calcs'!$C$18*3.39*'DEPRECATED - DT-Prelim Calcs'!$C$20</f>
        <v>25.773080821789936</v>
      </c>
      <c r="JZ131" s="46">
        <f t="shared" si="174"/>
        <v>0</v>
      </c>
      <c r="KA131" s="57">
        <f>JY130*'DEPRECATED - DT-Prelim Calcs'!$C$11+KA130</f>
        <v>-601.14429847138865</v>
      </c>
      <c r="KB131" s="57">
        <f>KB130+0.5*JY131*'DEPRECATED - DT-Prelim Calcs'!$C$11^2+KA131*'DEPRECATED - DT-Prelim Calcs'!$C$11</f>
        <v>-256647.91316701696</v>
      </c>
      <c r="KC131" s="57">
        <f>MIN('Drive Train'!$F$35-JW130*'DEPRECATED - DT-Prelim Calcs'!$C$21*'Drive Train'!$F$39,KC130+JW$2)</f>
        <v>27.702519733782133</v>
      </c>
      <c r="KD131" s="57">
        <f>'Drive Train'!$F$35-JW131*'DEPRECATED - DT-Prelim Calcs'!$C$21*'Drive Train'!$F$39</f>
        <v>9.4</v>
      </c>
      <c r="KE131" s="1">
        <f>IF(KB131&gt;='Drive Train'!$F$29,1,0)</f>
        <v>0</v>
      </c>
      <c r="KF131" s="57">
        <f>MIN(JV131,'DEPRECATED - DT-Prelim Calcs'!$C$10)*'DEPRECATED - DT-Prelim Calcs'!$C$11*1000/60/60</f>
        <v>103.33333333333333</v>
      </c>
      <c r="KG131" s="63">
        <f>KG130+'DEPRECATED - DT-Prelim Calcs'!$C$11</f>
        <v>508</v>
      </c>
      <c r="KH131" s="2">
        <f>KR131/'Drive Train'!$F$35</f>
        <v>0.74193548387096786</v>
      </c>
      <c r="KI131" s="46">
        <f>KP131*12*60/(PI() * 'Drive Train'!$F$15)/KH$2*KH131</f>
        <v>-81290.482132391247</v>
      </c>
      <c r="KJ131" s="2">
        <f>('DEPRECATED - DT-Prelim Calcs'!$C$6*KH131-KI131)/('DEPRECATED - DT-Prelim Calcs'!$C$6*KH131)*'DEPRECATED - DT-Prelim Calcs'!$C$7*KH131</f>
        <v>38.544173697941964</v>
      </c>
      <c r="KK131" s="57">
        <f>KJ131/'DEPRECATED - DT-Prelim Calcs'!$C$7*('DEPRECATED - DT-Prelim Calcs'!$C$8-'DEPRECATED - DT-Prelim Calcs'!$C$9)+'DEPRECATED - DT-Prelim Calcs'!$C$9</f>
        <v>2054.6574628406447</v>
      </c>
      <c r="KL131" s="57">
        <f t="shared" si="121"/>
        <v>53.333333333333329</v>
      </c>
      <c r="KM131" s="2">
        <f t="shared" si="175"/>
        <v>0.99579519204165001</v>
      </c>
      <c r="KN131" s="57">
        <f>KM131*'DEPRECATED - DT-Prelim Calcs'!$C$21/KH$2/'DEPRECATED - DT-Prelim Calcs'!$C$19/'DEPRECATED - DT-Prelim Calcs'!$C$18*3.39*'DEPRECATED - DT-Prelim Calcs'!$C$20</f>
        <v>25.773080821789936</v>
      </c>
      <c r="KO131" s="46">
        <f t="shared" si="176"/>
        <v>0</v>
      </c>
      <c r="KP131" s="57">
        <f>KN130*'DEPRECATED - DT-Prelim Calcs'!$C$11+KP130</f>
        <v>-267.71885594123046</v>
      </c>
      <c r="KQ131" s="57">
        <f>KQ130+0.5*KN131*'DEPRECATED - DT-Prelim Calcs'!$C$11^2+KP131*'DEPRECATED - DT-Prelim Calcs'!$C$11</f>
        <v>-259337.33338526078</v>
      </c>
      <c r="KR131" s="57">
        <f>MIN('Drive Train'!$F$35-KL130*'DEPRECATED - DT-Prelim Calcs'!$C$21*'Drive Train'!$F$39,KR130+KL$2)</f>
        <v>9.2000000000000011</v>
      </c>
      <c r="KS131" s="57">
        <f>'Drive Train'!$F$35-KL131*'DEPRECATED - DT-Prelim Calcs'!$C$21*'Drive Train'!$F$39</f>
        <v>9.2000000000000011</v>
      </c>
      <c r="KT131" s="1">
        <f>IF(KQ131&gt;='Drive Train'!$F$29,1,0)</f>
        <v>0</v>
      </c>
      <c r="KU131" s="57">
        <f>MIN(KK131,'DEPRECATED - DT-Prelim Calcs'!$C$10)*'DEPRECATED - DT-Prelim Calcs'!$C$11*1000/60/60</f>
        <v>103.33333333333333</v>
      </c>
      <c r="KV131" s="63">
        <f>KV130+'DEPRECATED - DT-Prelim Calcs'!$C$11</f>
        <v>508</v>
      </c>
      <c r="KW131" s="2">
        <f>LG131/'Drive Train'!$F$35</f>
        <v>0.72580645161290325</v>
      </c>
      <c r="KX131" s="46">
        <f>LE131*12*60/(PI() * 'Drive Train'!$F$15)/KW$2*KW131</f>
        <v>-305174.25545275601</v>
      </c>
      <c r="KY131" s="2">
        <f>('DEPRECATED - DT-Prelim Calcs'!$C$6*KW131-KX131)/('DEPRECATED - DT-Prelim Calcs'!$C$6*KW131)*'DEPRECATED - DT-Prelim Calcs'!$C$7*KW131</f>
        <v>139.73605201764451</v>
      </c>
      <c r="KZ131" s="57">
        <f>KY131/'DEPRECATED - DT-Prelim Calcs'!$C$7*('DEPRECATED - DT-Prelim Calcs'!$C$8-'DEPRECATED - DT-Prelim Calcs'!$C$9)+'DEPRECATED - DT-Prelim Calcs'!$C$9</f>
        <v>7441.7603625990832</v>
      </c>
      <c r="LA131" s="57">
        <f t="shared" si="122"/>
        <v>56.666666666666664</v>
      </c>
      <c r="LB131" s="2">
        <f t="shared" si="177"/>
        <v>0.99579519204165001</v>
      </c>
      <c r="LC131" s="57">
        <f>LB131*'DEPRECATED - DT-Prelim Calcs'!$C$21/KW$2/'DEPRECATED - DT-Prelim Calcs'!$C$19/'DEPRECATED - DT-Prelim Calcs'!$C$18*3.39*'DEPRECATED - DT-Prelim Calcs'!$C$20</f>
        <v>25.773080821789936</v>
      </c>
      <c r="LD131" s="46">
        <f t="shared" si="178"/>
        <v>0</v>
      </c>
      <c r="LE131" s="57">
        <f>LC130*'DEPRECATED - DT-Prelim Calcs'!$C$11+LE130</f>
        <v>-1027.3832305280966</v>
      </c>
      <c r="LF131" s="57">
        <f>LF130+0.5*LC131*'DEPRECATED - DT-Prelim Calcs'!$C$11^2+LE131*'DEPRECATED - DT-Prelim Calcs'!$C$11</f>
        <v>-271326.19818369305</v>
      </c>
      <c r="LG131" s="57">
        <f>MIN('Drive Train'!$F$35-LA130*'DEPRECATED - DT-Prelim Calcs'!$C$21*'Drive Train'!$F$39,LG130+LA$2)</f>
        <v>9</v>
      </c>
      <c r="LH131" s="57">
        <f>'Drive Train'!$F$35-LA131*'DEPRECATED - DT-Prelim Calcs'!$C$21*'Drive Train'!$F$39</f>
        <v>9</v>
      </c>
      <c r="LI131" s="1">
        <f>IF(LF131&gt;='Drive Train'!$F$29,1,0)</f>
        <v>0</v>
      </c>
      <c r="LJ131" s="57">
        <f>MIN(KZ131,'DEPRECATED - DT-Prelim Calcs'!$C$10)*'DEPRECATED - DT-Prelim Calcs'!$C$11*1000/60/60</f>
        <v>103.33333333333333</v>
      </c>
      <c r="LK131" s="63">
        <f>LK130+'DEPRECATED - DT-Prelim Calcs'!$C$11</f>
        <v>508</v>
      </c>
      <c r="LL131" s="2">
        <f>LV131/'Drive Train'!$F$35</f>
        <v>0.70967741935483875</v>
      </c>
      <c r="LM131" s="46">
        <f>LT131*12*60/(PI() * 'Drive Train'!$F$15)/LL$2*LL131</f>
        <v>-8856.7140973805308</v>
      </c>
      <c r="LN131" s="2">
        <f>('DEPRECATED - DT-Prelim Calcs'!$C$6*LL131-LM131)/('DEPRECATED - DT-Prelim Calcs'!$C$6*LL131)*'DEPRECATED - DT-Prelim Calcs'!$C$7*LL131</f>
        <v>5.7149531575095285</v>
      </c>
      <c r="LO131" s="57">
        <f>LN131/'DEPRECATED - DT-Prelim Calcs'!$C$7*('DEPRECATED - DT-Prelim Calcs'!$C$8-'DEPRECATED - DT-Prelim Calcs'!$C$9)+'DEPRECATED - DT-Prelim Calcs'!$C$9</f>
        <v>306.94418676700104</v>
      </c>
      <c r="LP131" s="57">
        <f t="shared" si="123"/>
        <v>60</v>
      </c>
      <c r="LQ131" s="2">
        <f t="shared" si="179"/>
        <v>0.99579519204165001</v>
      </c>
      <c r="LR131" s="57">
        <f>LQ131*'DEPRECATED - DT-Prelim Calcs'!$C$21/LL$2/'DEPRECATED - DT-Prelim Calcs'!$C$19/'DEPRECATED - DT-Prelim Calcs'!$C$18*3.39*'DEPRECATED - DT-Prelim Calcs'!$C$20</f>
        <v>25.773080821789936</v>
      </c>
      <c r="LS131" s="46">
        <f t="shared" si="180"/>
        <v>0</v>
      </c>
      <c r="LT131" s="57">
        <f>LR130*'DEPRECATED - DT-Prelim Calcs'!$C$11+LT130</f>
        <v>-30.49418577621644</v>
      </c>
      <c r="LU131" s="57">
        <f>LU130+0.5*LR131*'DEPRECATED - DT-Prelim Calcs'!$C$11^2+LT131*'DEPRECATED - DT-Prelim Calcs'!$C$11</f>
        <v>-244759.89100241096</v>
      </c>
      <c r="LV131" s="57">
        <f>MIN('Drive Train'!$F$35-LP130*'DEPRECATED - DT-Prelim Calcs'!$C$21*'Drive Train'!$F$39,LV130+LP$2)</f>
        <v>8.8000000000000007</v>
      </c>
      <c r="LW131" s="57">
        <f>'Drive Train'!$F$35-LP131*'DEPRECATED - DT-Prelim Calcs'!$C$21*'Drive Train'!$F$39</f>
        <v>8.8000000000000007</v>
      </c>
      <c r="LX131" s="1">
        <f>IF(LU131&gt;='Drive Train'!$F$29,1,0)</f>
        <v>0</v>
      </c>
      <c r="LY131" s="57">
        <f>MIN(LO131,'DEPRECATED - DT-Prelim Calcs'!$C$10)*'DEPRECATED - DT-Prelim Calcs'!$C$11*1000/60/60</f>
        <v>103.33333333333333</v>
      </c>
      <c r="LZ131" s="63">
        <f>LZ130+'DEPRECATED - DT-Prelim Calcs'!$C$11</f>
        <v>508</v>
      </c>
    </row>
    <row r="132" spans="18:338" x14ac:dyDescent="0.2">
      <c r="R132" s="63">
        <f>R131+'DEPRECATED - DT-Prelim Calcs'!$C$11</f>
        <v>512</v>
      </c>
      <c r="S132" s="2">
        <f>AG132/'Drive Train'!$F$35</f>
        <v>0</v>
      </c>
      <c r="T132" s="46">
        <f>AE132*12*60/(PI() * 'Drive Train'!$F$15)/S$2*ABS(S132)</f>
        <v>0</v>
      </c>
      <c r="U132" s="2">
        <f>IF(OR(AD131=1,AND($C$32=Motors!$C$32,'DEPRECATED - DT-Prelim Calcs'!AI131=1)),0,IF(AG132=0,-(V131+$C$9)/($C$8-$C$9)*$C$7,($C$6*S132-T132)/($C$6*S132)*$C$7*S132))</f>
        <v>0</v>
      </c>
      <c r="V132" s="57">
        <f>IF(AND(AD131=1,AI131=1),0,ABS(U132/$C$7*($C$8-$C$9)+$C$9) *'Drive Train'!$AA$49 + V131*(1-'Drive Train'!$AA$49))</f>
        <v>0</v>
      </c>
      <c r="W132" s="57">
        <f t="shared" si="184"/>
        <v>0</v>
      </c>
      <c r="X132" s="2">
        <f>MAX(MIN(IF(AND(AI131=1,AG132&lt;0),-1,1)*(W132-$C$9)/($C$8-$C$9)*$C$7-$C$29*AE132/T$2 -  AI131*$C$29/2,X$2),MAX(X$4:X131)*-1)</f>
        <v>-0.2458281045106315</v>
      </c>
      <c r="Y132" s="57">
        <f t="shared" si="97"/>
        <v>0</v>
      </c>
      <c r="Z132" s="57">
        <f t="shared" si="98"/>
        <v>0</v>
      </c>
      <c r="AA132" s="57">
        <f t="shared" si="99"/>
        <v>0</v>
      </c>
      <c r="AB132" s="57" t="e">
        <f t="shared" si="100"/>
        <v>#N/A</v>
      </c>
      <c r="AC132" s="46">
        <f t="shared" si="124"/>
        <v>1</v>
      </c>
      <c r="AD132" s="1">
        <f t="shared" si="101"/>
        <v>1</v>
      </c>
      <c r="AE132" s="57">
        <f t="shared" si="102"/>
        <v>0</v>
      </c>
      <c r="AF132" s="57" t="e">
        <f t="shared" si="103"/>
        <v>#N/A</v>
      </c>
      <c r="AG132" s="57">
        <f>IF(AI131=0,MIN('Drive Train'!$F$35-W131*$C$21*'Drive Train'!$F$39,AG131+W$2)-$C$3,IF(AE131-1&lt;=0,0,IF($C$32=Motors!$C$30,MAX(ABS('Drive Train'!$F$35-W131*$C$21*'Drive Train'!$F$39)*-1,AG131-W$2),MAX(0,ABS('Drive Train'!$F$35-W131*$C$21*'Drive Train'!$F$39)*-1,AG131-W$2))))</f>
        <v>0</v>
      </c>
      <c r="AH132" s="57">
        <f>'Drive Train'!$F$35-ABS(W132)*'DEPRECATED - DT-Prelim Calcs'!$C$21*'Drive Train'!$F$39</f>
        <v>12.4</v>
      </c>
      <c r="AI132" s="1">
        <f>IF(AJ132&gt;='Drive Train'!$F$29,1,0)</f>
        <v>1</v>
      </c>
      <c r="AJ132" s="57">
        <f>AJ131+0.5*Y132*'DEPRECATED - DT-Prelim Calcs'!$C$11^2+AE132*'DEPRECATED - DT-Prelim Calcs'!$C$11</f>
        <v>784.33981740885292</v>
      </c>
      <c r="AK132" s="57">
        <f t="shared" si="181"/>
        <v>0</v>
      </c>
      <c r="AL132" s="63">
        <f>AL131+'DEPRECATED - DT-Prelim Calcs'!$C$11</f>
        <v>512</v>
      </c>
      <c r="AM132" s="2">
        <f>AW132/'Drive Train'!$F$35</f>
        <v>0.90171798760158151</v>
      </c>
      <c r="AN132" s="46">
        <f>AU132*12*60/(PI() * 'Drive Train'!$F$15)/AM$2*AM132</f>
        <v>4074.5129711578302</v>
      </c>
      <c r="AO132" s="2">
        <f>('DEPRECATED - DT-Prelim Calcs'!$C$6*AM132-AN132)/('DEPRECATED - DT-Prelim Calcs'!$C$6*AM132)*'DEPRECATED - DT-Prelim Calcs'!$C$7*AM132</f>
        <v>0.33081835002780946</v>
      </c>
      <c r="AP132" s="57">
        <f>AO132/'DEPRECATED - DT-Prelim Calcs'!$C$7*('DEPRECATED - DT-Prelim Calcs'!$C$8-'DEPRECATED - DT-Prelim Calcs'!$C$9)+'DEPRECATED - DT-Prelim Calcs'!$C$9</f>
        <v>20.311615895671348</v>
      </c>
      <c r="AQ132" s="57">
        <f t="shared" si="105"/>
        <v>20.311615895671348</v>
      </c>
      <c r="AR132" s="2">
        <f t="shared" si="125"/>
        <v>-1.7041923427996153E-14</v>
      </c>
      <c r="AS132" s="57">
        <f>AR132*'DEPRECATED - DT-Prelim Calcs'!$C$21/AM$2/'DEPRECATED - DT-Prelim Calcs'!$C$19/'DEPRECATED - DT-Prelim Calcs'!$C$18*3.39*'DEPRECATED - DT-Prelim Calcs'!$C$20</f>
        <v>-1.2350170451318691E-13</v>
      </c>
      <c r="AT132" s="46">
        <f t="shared" si="126"/>
        <v>0</v>
      </c>
      <c r="AU132" s="57">
        <f>AS131*'DEPRECATED - DT-Prelim Calcs'!$C$11+AU131</f>
        <v>39.432321268798965</v>
      </c>
      <c r="AV132" s="57">
        <f>AV131+0.5*AS132*'DEPRECATED - DT-Prelim Calcs'!$C$11^2+AU132*'DEPRECATED - DT-Prelim Calcs'!$C$11</f>
        <v>20144.734924988992</v>
      </c>
      <c r="AW132" s="57">
        <f>MIN('Drive Train'!$F$35-AQ131*'DEPRECATED - DT-Prelim Calcs'!$C$21*'Drive Train'!$F$39,AW131+AQ$2)</f>
        <v>11.181303046259611</v>
      </c>
      <c r="AX132" s="57">
        <f>'Drive Train'!$F$35-AQ132*'DEPRECATED - DT-Prelim Calcs'!$C$21*'Drive Train'!$F$39</f>
        <v>11.181303046259719</v>
      </c>
      <c r="AY132" s="1">
        <f>IF(AV132&gt;='Drive Train'!$F$29,1,0)</f>
        <v>1</v>
      </c>
      <c r="AZ132" s="57">
        <f t="shared" si="127"/>
        <v>22.568462106301499</v>
      </c>
      <c r="BA132" s="63">
        <f>BA131+'DEPRECATED - DT-Prelim Calcs'!$C$11</f>
        <v>512</v>
      </c>
      <c r="BB132" s="2">
        <f>BL132/'Drive Train'!$F$35</f>
        <v>0.55000000000000004</v>
      </c>
      <c r="BC132" s="46">
        <f>BJ132*12*60/(PI() * 'Drive Train'!$F$15)/BB$2*BB132</f>
        <v>5574.3989430736538</v>
      </c>
      <c r="BD132" s="2">
        <f>('DEPRECATED - DT-Prelim Calcs'!$C$6*BB132-BC132)/('DEPRECATED - DT-Prelim Calcs'!$C$6*BB132)*'DEPRECATED - DT-Prelim Calcs'!$C$7*BB132</f>
        <v>-1.1950068391758921</v>
      </c>
      <c r="BE132" s="57">
        <f>BD132/'DEPRECATED - DT-Prelim Calcs'!$C$7*('DEPRECATED - DT-Prelim Calcs'!$C$8-'DEPRECATED - DT-Prelim Calcs'!$C$9)+'DEPRECATED - DT-Prelim Calcs'!$C$9</f>
        <v>-60.917998948658493</v>
      </c>
      <c r="BF132" s="57">
        <f t="shared" si="106"/>
        <v>-60.917998948658493</v>
      </c>
      <c r="BG132" s="2">
        <f t="shared" si="128"/>
        <v>-1.9370342982087234</v>
      </c>
      <c r="BH132" s="57">
        <f>BG132*'DEPRECATED - DT-Prelim Calcs'!$C$21/BB$2/'DEPRECATED - DT-Prelim Calcs'!$C$19/'DEPRECATED - DT-Prelim Calcs'!$C$18*3.39*'DEPRECATED - DT-Prelim Calcs'!$C$20</f>
        <v>-20.276476817893151</v>
      </c>
      <c r="BI132" s="46">
        <f t="shared" si="129"/>
        <v>1</v>
      </c>
      <c r="BJ132" s="57">
        <f>BH131*'DEPRECATED - DT-Prelim Calcs'!$C$11+BJ131</f>
        <v>61.232485201884273</v>
      </c>
      <c r="BK132" s="57">
        <f>BK131+0.5*BH132*'DEPRECATED - DT-Prelim Calcs'!$C$11^2+BJ132*'DEPRECATED - DT-Prelim Calcs'!$C$11</f>
        <v>10622.037301294889</v>
      </c>
      <c r="BL132" s="57">
        <f>MIN('Drive Train'!$F$35-BF131*'DEPRECATED - DT-Prelim Calcs'!$C$21*'Drive Train'!$F$39,BL131+BF$2)</f>
        <v>6.82</v>
      </c>
      <c r="BM132" s="57">
        <f>'Drive Train'!$F$35-BF132*'DEPRECATED - DT-Prelim Calcs'!$C$21*'Drive Train'!$F$39</f>
        <v>16.055079936919508</v>
      </c>
      <c r="BN132" s="1">
        <f>IF(BK132&gt;='Drive Train'!$F$29,1,0)</f>
        <v>1</v>
      </c>
      <c r="BO132" s="57">
        <f t="shared" si="130"/>
        <v>-67.686665498509441</v>
      </c>
      <c r="BP132" s="63">
        <f>BP131+'DEPRECATED - DT-Prelim Calcs'!$C$11</f>
        <v>512</v>
      </c>
      <c r="BQ132" s="2">
        <f>CA132/'Drive Train'!$F$35</f>
        <v>0.82861735556101457</v>
      </c>
      <c r="BR132" s="46">
        <f>BY132*12*60/(PI() * 'Drive Train'!$F$15)/BQ$2*BQ132</f>
        <v>6457.2398759632142</v>
      </c>
      <c r="BS132" s="2">
        <f>('DEPRECATED - DT-Prelim Calcs'!$C$6*BQ132-BR132)/('DEPRECATED - DT-Prelim Calcs'!$C$6*BQ132)*'DEPRECATED - DT-Prelim Calcs'!$C$7*BQ132</f>
        <v>-0.92272224834586236</v>
      </c>
      <c r="BT132" s="57">
        <f>BS132/'DEPRECATED - DT-Prelim Calcs'!$C$7*('DEPRECATED - DT-Prelim Calcs'!$C$8-'DEPRECATED - DT-Prelim Calcs'!$C$9)+'DEPRECATED - DT-Prelim Calcs'!$C$9</f>
        <v>-46.422516374595077</v>
      </c>
      <c r="BU132" s="57">
        <f t="shared" si="107"/>
        <v>-46.422516374595077</v>
      </c>
      <c r="BV132" s="2">
        <f t="shared" si="131"/>
        <v>-1.4932509721451586</v>
      </c>
      <c r="BW132" s="57">
        <f>BV132*'DEPRECATED - DT-Prelim Calcs'!$C$21/BQ$2/'DEPRECATED - DT-Prelim Calcs'!$C$19/'DEPRECATED - DT-Prelim Calcs'!$C$18*3.39*'DEPRECATED - DT-Prelim Calcs'!$C$20</f>
        <v>-20.440596253289534</v>
      </c>
      <c r="BX132" s="46">
        <f t="shared" si="132"/>
        <v>1</v>
      </c>
      <c r="BY132" s="57">
        <f>BW131*'DEPRECATED - DT-Prelim Calcs'!$C$11+BY131</f>
        <v>36.002599107611289</v>
      </c>
      <c r="BZ132" s="57">
        <f>BZ131+0.5*BW132*'DEPRECATED - DT-Prelim Calcs'!$C$11^2+BY132*'DEPRECATED - DT-Prelim Calcs'!$C$11</f>
        <v>-11065.849976506284</v>
      </c>
      <c r="CA132" s="57">
        <f>MIN('Drive Train'!$F$35-BU131*'DEPRECATED - DT-Prelim Calcs'!$C$21*'Drive Train'!$F$39,CA131+BU$2)</f>
        <v>10.274855208956581</v>
      </c>
      <c r="CB132" s="57">
        <f>'Drive Train'!$F$35-BU132*'DEPRECATED - DT-Prelim Calcs'!$C$21*'Drive Train'!$F$39</f>
        <v>15.185350982475704</v>
      </c>
      <c r="CC132" s="1">
        <f>IF(BZ132&gt;='Drive Train'!$F$29,1,0)</f>
        <v>0</v>
      </c>
      <c r="CD132" s="57">
        <f t="shared" si="133"/>
        <v>-51.580573749550091</v>
      </c>
      <c r="CE132" s="63">
        <f>CE131+'DEPRECATED - DT-Prelim Calcs'!$C$11</f>
        <v>512</v>
      </c>
      <c r="CF132" s="2">
        <f>CP132/'Drive Train'!$F$35</f>
        <v>1.645590338288546</v>
      </c>
      <c r="CG132" s="46">
        <f>CN132*12*60/(PI() * 'Drive Train'!$F$15)/CF$2*CF132</f>
        <v>-84420.921514429065</v>
      </c>
      <c r="CH132" s="2">
        <f>('DEPRECATED - DT-Prelim Calcs'!$C$6*CF132-CG132)/('DEPRECATED - DT-Prelim Calcs'!$C$6*CF132)*'DEPRECATED - DT-Prelim Calcs'!$C$7*CF132</f>
        <v>42.137433850317429</v>
      </c>
      <c r="CI132" s="57">
        <f>CH132/'DEPRECATED - DT-Prelim Calcs'!$C$7*('DEPRECATED - DT-Prelim Calcs'!$C$8-'DEPRECATED - DT-Prelim Calcs'!$C$9)+'DEPRECATED - DT-Prelim Calcs'!$C$9</f>
        <v>2245.9501091268571</v>
      </c>
      <c r="CJ132" s="57">
        <f t="shared" si="108"/>
        <v>93</v>
      </c>
      <c r="CK132" s="2">
        <f t="shared" si="134"/>
        <v>1.5241763143494644</v>
      </c>
      <c r="CL132" s="57">
        <f>CK132*'DEPRECATED - DT-Prelim Calcs'!$C$21/CF$2/'DEPRECATED - DT-Prelim Calcs'!$C$19/'DEPRECATED - DT-Prelim Calcs'!$C$18*3.39*'DEPRECATED - DT-Prelim Calcs'!$C$20</f>
        <v>25.773080821789936</v>
      </c>
      <c r="CM132" s="46">
        <f t="shared" si="135"/>
        <v>0</v>
      </c>
      <c r="CN132" s="57">
        <f>CL131*'DEPRECATED - DT-Prelim Calcs'!$C$11+CN131</f>
        <v>-191.86640854372672</v>
      </c>
      <c r="CO132" s="57">
        <f>CO131+0.5*CL132*'DEPRECATED - DT-Prelim Calcs'!$C$11^2+CN132*'DEPRECATED - DT-Prelim Calcs'!$C$11</f>
        <v>-43032.50633537017</v>
      </c>
      <c r="CP132" s="57">
        <f>MIN('Drive Train'!$F$35-CJ131*'DEPRECATED - DT-Prelim Calcs'!$C$21*'Drive Train'!$F$39,CP131+CJ$2)</f>
        <v>20.405320194777971</v>
      </c>
      <c r="CQ132" s="57">
        <f>'Drive Train'!$F$35-CJ132*'DEPRECATED - DT-Prelim Calcs'!$C$21*'Drive Train'!$F$39</f>
        <v>6.82</v>
      </c>
      <c r="CR132" s="1">
        <f>IF(CO132&gt;='Drive Train'!$F$29,1,0)</f>
        <v>0</v>
      </c>
      <c r="CS132" s="57">
        <f t="shared" si="136"/>
        <v>103.33333333333333</v>
      </c>
      <c r="CT132" s="63">
        <f>CT131+'DEPRECATED - DT-Prelim Calcs'!$C$11</f>
        <v>512</v>
      </c>
      <c r="CU132" s="2">
        <f>DE132/'Drive Train'!$F$35</f>
        <v>0.55000000000000004</v>
      </c>
      <c r="CV132" s="46">
        <f>DC132*12*60/(PI() * 'Drive Train'!$F$15)/CU$2*CU132</f>
        <v>16960.034741172167</v>
      </c>
      <c r="CW132" s="2">
        <f>('DEPRECATED - DT-Prelim Calcs'!$C$6*CU132-CV132)/('DEPRECATED - DT-Prelim Calcs'!$C$6*CU132)*'DEPRECATED - DT-Prelim Calcs'!$C$7*CU132</f>
        <v>-6.3431085790290656</v>
      </c>
      <c r="CX132" s="57">
        <f>CW132/'DEPRECATED - DT-Prelim Calcs'!$C$7*('DEPRECATED - DT-Prelim Calcs'!$C$8-'DEPRECATED - DT-Prelim Calcs'!$C$9)+'DEPRECATED - DT-Prelim Calcs'!$C$9</f>
        <v>-334.98499198731497</v>
      </c>
      <c r="CY132" s="57">
        <f t="shared" si="109"/>
        <v>-334.98499198731497</v>
      </c>
      <c r="CZ132" s="2">
        <f t="shared" si="137"/>
        <v>-8.6007172670002596</v>
      </c>
      <c r="DA132" s="57">
        <f>CZ132*'DEPRECATED - DT-Prelim Calcs'!$C$21/CU$2/'DEPRECATED - DT-Prelim Calcs'!$C$19/'DEPRECATED - DT-Prelim Calcs'!$C$18*3.39*'DEPRECATED - DT-Prelim Calcs'!$C$20</f>
        <v>-173.13565425849282</v>
      </c>
      <c r="DB132" s="46">
        <f t="shared" si="138"/>
        <v>1</v>
      </c>
      <c r="DC132" s="57">
        <f>DA131*'DEPRECATED - DT-Prelim Calcs'!$C$11+DC131</f>
        <v>96.875491904534826</v>
      </c>
      <c r="DD132" s="57">
        <f>DD131+0.5*DA132*'DEPRECATED - DT-Prelim Calcs'!$C$11^2+DC132*'DEPRECATED - DT-Prelim Calcs'!$C$11</f>
        <v>-88092.330470890825</v>
      </c>
      <c r="DE132" s="57">
        <f>MIN('Drive Train'!$F$35-CY131*'DEPRECATED - DT-Prelim Calcs'!$C$21*'Drive Train'!$F$39,DE131+CY$2)</f>
        <v>6.82</v>
      </c>
      <c r="DF132" s="57">
        <f>'Drive Train'!$F$35-CY132*'DEPRECATED - DT-Prelim Calcs'!$C$21*'Drive Train'!$F$39</f>
        <v>32.499099519238897</v>
      </c>
      <c r="DG132" s="1">
        <f>IF(DD132&gt;='Drive Train'!$F$29,1,0)</f>
        <v>0</v>
      </c>
      <c r="DH132" s="57">
        <f t="shared" si="139"/>
        <v>-372.2055466525722</v>
      </c>
      <c r="DI132" s="63">
        <f>DI131+'DEPRECATED - DT-Prelim Calcs'!$C$11</f>
        <v>512</v>
      </c>
      <c r="DJ132" s="2">
        <f>DT132/'Drive Train'!$F$35</f>
        <v>0.55000000000000004</v>
      </c>
      <c r="DK132" s="46">
        <f>DR132*12*60/(PI() * 'Drive Train'!$F$15)/DJ$2*DJ132</f>
        <v>-83777.22556789103</v>
      </c>
      <c r="DL132" s="2">
        <f>('DEPRECATED - DT-Prelim Calcs'!$C$6*DJ132-DK132)/('DEPRECATED - DT-Prelim Calcs'!$C$6*DJ132)*'DEPRECATED - DT-Prelim Calcs'!$C$7*DJ132</f>
        <v>39.206009121691821</v>
      </c>
      <c r="DM132" s="57">
        <f>DL132/'DEPRECATED - DT-Prelim Calcs'!$C$7*('DEPRECATED - DT-Prelim Calcs'!$C$8-'DEPRECATED - DT-Prelim Calcs'!$C$9)+'DEPRECATED - DT-Prelim Calcs'!$C$9</f>
        <v>2089.8912739888215</v>
      </c>
      <c r="DN132" s="57">
        <f t="shared" si="110"/>
        <v>93</v>
      </c>
      <c r="DO132" s="2">
        <f t="shared" si="140"/>
        <v>1.1037138828047846</v>
      </c>
      <c r="DP132" s="57">
        <f>DO132*'DEPRECATED - DT-Prelim Calcs'!$C$21/DJ$2/'DEPRECATED - DT-Prelim Calcs'!$C$19/'DEPRECATED - DT-Prelim Calcs'!$C$18*3.39*'DEPRECATED - DT-Prelim Calcs'!$C$20</f>
        <v>25.773080821789936</v>
      </c>
      <c r="DQ132" s="46">
        <f t="shared" si="141"/>
        <v>0</v>
      </c>
      <c r="DR132" s="57">
        <f>DP131*'DEPRECATED - DT-Prelim Calcs'!$C$11+DR131</f>
        <v>-412.52964950191438</v>
      </c>
      <c r="DS132" s="57">
        <f>DS131+0.5*DP132*'DEPRECATED - DT-Prelim Calcs'!$C$11^2+DR132*'DEPRECATED - DT-Prelim Calcs'!$C$11</f>
        <v>-141904.16239263152</v>
      </c>
      <c r="DT132" s="57">
        <f>MIN('Drive Train'!$F$35-DN131*'DEPRECATED - DT-Prelim Calcs'!$C$21*'Drive Train'!$F$39,DT131+DN$2)</f>
        <v>6.82</v>
      </c>
      <c r="DU132" s="57">
        <f>'Drive Train'!$F$35-DN132*'DEPRECATED - DT-Prelim Calcs'!$C$21*'Drive Train'!$F$39</f>
        <v>6.82</v>
      </c>
      <c r="DV132" s="1">
        <f>IF(DS132&gt;='Drive Train'!$F$29,1,0)</f>
        <v>0</v>
      </c>
      <c r="DW132" s="57">
        <f t="shared" si="142"/>
        <v>103.33333333333333</v>
      </c>
      <c r="DX132" s="63">
        <f>DX131+'DEPRECATED - DT-Prelim Calcs'!$C$11</f>
        <v>512</v>
      </c>
      <c r="DY132" s="2">
        <f>EI132/'Drive Train'!$F$35</f>
        <v>0.55000000000000004</v>
      </c>
      <c r="DZ132" s="46">
        <f>EG132*12*60/(PI() * 'Drive Train'!$F$15)/DY$2*DY132</f>
        <v>14194.344315515231</v>
      </c>
      <c r="EA132" s="2">
        <f>('DEPRECATED - DT-Prelim Calcs'!$C$6*DY132-DZ132)/('DEPRECATED - DT-Prelim Calcs'!$C$6*DY132)*'DEPRECATED - DT-Prelim Calcs'!$C$7*DY132</f>
        <v>-5.0925806379721772</v>
      </c>
      <c r="EB132" s="57">
        <f>EA132/'DEPRECATED - DT-Prelim Calcs'!$C$7*('DEPRECATED - DT-Prelim Calcs'!$C$8-'DEPRECATED - DT-Prelim Calcs'!$C$9)+'DEPRECATED - DT-Prelim Calcs'!$C$9</f>
        <v>-268.41124309204582</v>
      </c>
      <c r="EC132" s="57">
        <f t="shared" si="111"/>
        <v>-268.41124309204582</v>
      </c>
      <c r="ED132" s="2">
        <f t="shared" si="143"/>
        <v>-6.9820387396686696</v>
      </c>
      <c r="EE132" s="57">
        <f>ED132*'DEPRECATED - DT-Prelim Calcs'!$C$21/DY$2/'DEPRECATED - DT-Prelim Calcs'!$C$19/'DEPRECATED - DT-Prelim Calcs'!$C$18*3.39*'DEPRECATED - DT-Prelim Calcs'!$C$20</f>
        <v>-185.52738640220747</v>
      </c>
      <c r="EF132" s="46">
        <f t="shared" si="144"/>
        <v>1</v>
      </c>
      <c r="EG132" s="57">
        <f>EE131*'DEPRECATED - DT-Prelim Calcs'!$C$11+EG131</f>
        <v>61.422655405160725</v>
      </c>
      <c r="EH132" s="57">
        <f>EH131+0.5*EE132*'DEPRECATED - DT-Prelim Calcs'!$C$11^2+EG132*'DEPRECATED - DT-Prelim Calcs'!$C$11</f>
        <v>-220061.83166248587</v>
      </c>
      <c r="EI132" s="57">
        <f>MIN('Drive Train'!$F$35-EC131*'DEPRECATED - DT-Prelim Calcs'!$C$21*'Drive Train'!$F$39,EI131+EC$2)</f>
        <v>6.82</v>
      </c>
      <c r="EJ132" s="57">
        <f>'Drive Train'!$F$35-EC132*'DEPRECATED - DT-Prelim Calcs'!$C$21*'Drive Train'!$F$39</f>
        <v>28.50467458552275</v>
      </c>
      <c r="EK132" s="1">
        <f>IF(EH132&gt;='Drive Train'!$F$29,1,0)</f>
        <v>0</v>
      </c>
      <c r="EL132" s="57">
        <f t="shared" si="145"/>
        <v>-298.23471454671756</v>
      </c>
      <c r="EM132" s="63">
        <f>EM131+'DEPRECATED - DT-Prelim Calcs'!$C$11</f>
        <v>512</v>
      </c>
      <c r="EN132" s="2">
        <f>EX132/'Drive Train'!$F$35</f>
        <v>0.55000000000000004</v>
      </c>
      <c r="EO132" s="46">
        <f>EV132*12*60/(PI() * 'Drive Train'!$F$15)/EN$2*EN132</f>
        <v>-156967.45130794923</v>
      </c>
      <c r="EP132" s="2">
        <f>('DEPRECATED - DT-Prelim Calcs'!$C$6*EN132-EO132)/('DEPRECATED - DT-Prelim Calcs'!$C$6*EN132)*'DEPRECATED - DT-Prelim Calcs'!$C$7*EN132</f>
        <v>72.299525825920753</v>
      </c>
      <c r="EQ132" s="57">
        <f>EP132/'DEPRECATED - DT-Prelim Calcs'!$C$7*('DEPRECATED - DT-Prelim Calcs'!$C$8-'DEPRECATED - DT-Prelim Calcs'!$C$9)+'DEPRECATED - DT-Prelim Calcs'!$C$9</f>
        <v>3851.6747566247436</v>
      </c>
      <c r="ER132" s="57">
        <f t="shared" si="112"/>
        <v>93</v>
      </c>
      <c r="ES132" s="2">
        <f t="shared" si="146"/>
        <v>0.86507304327942547</v>
      </c>
      <c r="ET132" s="57">
        <f>ES132*'DEPRECATED - DT-Prelim Calcs'!$C$21/EN$2/'DEPRECATED - DT-Prelim Calcs'!$C$19/'DEPRECATED - DT-Prelim Calcs'!$C$18*3.39*'DEPRECATED - DT-Prelim Calcs'!$C$20</f>
        <v>25.773080821789936</v>
      </c>
      <c r="EU132" s="46">
        <f t="shared" si="147"/>
        <v>0</v>
      </c>
      <c r="EV132" s="57">
        <f>ET131*'DEPRECATED - DT-Prelim Calcs'!$C$11+EV131</f>
        <v>-605.80809813484859</v>
      </c>
      <c r="EW132" s="57">
        <f>EW131+0.5*ET132*'DEPRECATED - DT-Prelim Calcs'!$C$11^2+EV132*'DEPRECATED - DT-Prelim Calcs'!$C$11</f>
        <v>-309637.88182960905</v>
      </c>
      <c r="EX132" s="57">
        <f>MIN('Drive Train'!$F$35-ER131*'DEPRECATED - DT-Prelim Calcs'!$C$21*'Drive Train'!$F$39,EX131+ER$2)</f>
        <v>6.82</v>
      </c>
      <c r="EY132" s="57">
        <f>'Drive Train'!$F$35-ER132*'DEPRECATED - DT-Prelim Calcs'!$C$21*'Drive Train'!$F$39</f>
        <v>6.82</v>
      </c>
      <c r="EZ132" s="1">
        <f>IF(EW132&gt;='Drive Train'!$F$29,1,0)</f>
        <v>0</v>
      </c>
      <c r="FA132" s="57">
        <f t="shared" si="148"/>
        <v>103.33333333333333</v>
      </c>
      <c r="FB132" s="63">
        <f>FB131+'DEPRECATED - DT-Prelim Calcs'!$C$11</f>
        <v>512</v>
      </c>
      <c r="FC132" s="2">
        <f>FM132/'Drive Train'!$F$35</f>
        <v>0.55000000000000004</v>
      </c>
      <c r="FD132" s="46">
        <f>FK132*12*60/(PI() * 'Drive Train'!$F$15)/FC$2*FC132</f>
        <v>-294965.56495948846</v>
      </c>
      <c r="FE132" s="2">
        <f>('DEPRECATED - DT-Prelim Calcs'!$C$6*FC132-FD132)/('DEPRECATED - DT-Prelim Calcs'!$C$6*FC132)*'DEPRECATED - DT-Prelim Calcs'!$C$7*FC132</f>
        <v>134.69642149200135</v>
      </c>
      <c r="FF132" s="57">
        <f>FE132/'DEPRECATED - DT-Prelim Calcs'!$C$7*('DEPRECATED - DT-Prelim Calcs'!$C$8-'DEPRECATED - DT-Prelim Calcs'!$C$9)+'DEPRECATED - DT-Prelim Calcs'!$C$9</f>
        <v>7173.4679989310271</v>
      </c>
      <c r="FG132" s="57">
        <f t="shared" si="113"/>
        <v>93</v>
      </c>
      <c r="FH132" s="2">
        <f t="shared" si="149"/>
        <v>0.78067567320338405</v>
      </c>
      <c r="FI132" s="57">
        <f>FH132*'DEPRECATED - DT-Prelim Calcs'!$C$21/FC$2/'DEPRECATED - DT-Prelim Calcs'!$C$19/'DEPRECATED - DT-Prelim Calcs'!$C$18*3.39*'DEPRECATED - DT-Prelim Calcs'!$C$20</f>
        <v>25.773080821789936</v>
      </c>
      <c r="FJ132" s="46">
        <f t="shared" si="150"/>
        <v>0</v>
      </c>
      <c r="FK132" s="57">
        <f>FI131*'DEPRECATED - DT-Prelim Calcs'!$C$11+FK131</f>
        <v>-1027.3410775373522</v>
      </c>
      <c r="FL132" s="57">
        <f>FL131+0.5*FI132*'DEPRECATED - DT-Prelim Calcs'!$C$11^2+FK132*'DEPRECATED - DT-Prelim Calcs'!$C$11</f>
        <v>-410811.36626762664</v>
      </c>
      <c r="FM132" s="57">
        <f>MIN('Drive Train'!$F$35-FG131*'DEPRECATED - DT-Prelim Calcs'!$C$21*'Drive Train'!$F$39,FM131+FG$2)</f>
        <v>6.82</v>
      </c>
      <c r="FN132" s="57">
        <f>'Drive Train'!$F$35-FG132*'DEPRECATED - DT-Prelim Calcs'!$C$21*'Drive Train'!$F$39</f>
        <v>6.82</v>
      </c>
      <c r="FO132" s="1">
        <f>IF(FL132&gt;='Drive Train'!$F$29,1,0)</f>
        <v>0</v>
      </c>
      <c r="FP132" s="57">
        <f t="shared" si="151"/>
        <v>103.33333333333333</v>
      </c>
      <c r="FQ132" s="63">
        <f>FQ131+'DEPRECATED - DT-Prelim Calcs'!$C$11</f>
        <v>512</v>
      </c>
      <c r="FR132" s="2">
        <f>GB132/'Drive Train'!$F$35</f>
        <v>0.55000000000000004</v>
      </c>
      <c r="FS132" s="46">
        <f>FZ132*12*60/(PI() * 'Drive Train'!$F$15)/FR$2*FR132</f>
        <v>-165442.21672211209</v>
      </c>
      <c r="FT132" s="2">
        <f>('DEPRECATED - DT-Prelim Calcs'!$C$6*FR132-FS132)/('DEPRECATED - DT-Prelim Calcs'!$C$6*FR132)*'DEPRECATED - DT-Prelim Calcs'!$C$7*FR132</f>
        <v>76.131455403431545</v>
      </c>
      <c r="FU132" s="57">
        <f>FT132/'DEPRECATED - DT-Prelim Calcs'!$C$7*('DEPRECATED - DT-Prelim Calcs'!$C$8-'DEPRECATED - DT-Prelim Calcs'!$C$9)+'DEPRECATED - DT-Prelim Calcs'!$C$9</f>
        <v>4055.6733312283263</v>
      </c>
      <c r="FV132" s="57">
        <f t="shared" si="114"/>
        <v>93</v>
      </c>
      <c r="FW132" s="2">
        <f t="shared" si="152"/>
        <v>0.7112822800297498</v>
      </c>
      <c r="FX132" s="57">
        <f>FW132*'DEPRECATED - DT-Prelim Calcs'!$C$21/FR$2/'DEPRECATED - DT-Prelim Calcs'!$C$19/'DEPRECATED - DT-Prelim Calcs'!$C$18*3.39*'DEPRECATED - DT-Prelim Calcs'!$C$20</f>
        <v>25.773080821789936</v>
      </c>
      <c r="FY132" s="46">
        <f t="shared" si="153"/>
        <v>0</v>
      </c>
      <c r="FZ132" s="57">
        <f>FX131*'DEPRECATED - DT-Prelim Calcs'!$C$11+FZ131</f>
        <v>-525.00207338161374</v>
      </c>
      <c r="GA132" s="57">
        <f>GA131+0.5*FX132*'DEPRECATED - DT-Prelim Calcs'!$C$11^2+FZ132*'DEPRECATED - DT-Prelim Calcs'!$C$11</f>
        <v>-465552.03387418005</v>
      </c>
      <c r="GB132" s="57">
        <f>MIN('Drive Train'!$F$35-FV131*'DEPRECATED - DT-Prelim Calcs'!$C$21*'Drive Train'!$F$39,GB131+FV$2)</f>
        <v>6.82</v>
      </c>
      <c r="GC132" s="57">
        <f>'Drive Train'!$F$35-FV132*'DEPRECATED - DT-Prelim Calcs'!$C$21*'Drive Train'!$F$39</f>
        <v>6.82</v>
      </c>
      <c r="GD132" s="1">
        <f>IF(GA132&gt;='Drive Train'!$F$29,1,0)</f>
        <v>0</v>
      </c>
      <c r="GE132" s="57">
        <f t="shared" si="154"/>
        <v>103.33333333333333</v>
      </c>
      <c r="GF132" s="63">
        <f>GF131+'DEPRECATED - DT-Prelim Calcs'!$C$11</f>
        <v>512</v>
      </c>
      <c r="GG132" s="2">
        <f>GQ132/'Drive Train'!$F$35</f>
        <v>0.85483870967741948</v>
      </c>
      <c r="GH132" s="46">
        <f>GO132*12*60/(PI() * 'Drive Train'!$F$15)/GG$2*GG132</f>
        <v>-174802.8135324592</v>
      </c>
      <c r="GI132" s="2">
        <f>('DEPRECATED - DT-Prelim Calcs'!$C$6*GG132-GH132)/('DEPRECATED - DT-Prelim Calcs'!$C$6*GG132)*'DEPRECATED - DT-Prelim Calcs'!$C$7*GG132</f>
        <v>81.098581668038648</v>
      </c>
      <c r="GJ132" s="57">
        <f>GI132/'DEPRECATED - DT-Prelim Calcs'!$C$7*('DEPRECATED - DT-Prelim Calcs'!$C$8-'DEPRECATED - DT-Prelim Calcs'!$C$9)+'DEPRECATED - DT-Prelim Calcs'!$C$9</f>
        <v>4320.1058207507704</v>
      </c>
      <c r="GK132" s="57">
        <f t="shared" si="155"/>
        <v>29.999999999999982</v>
      </c>
      <c r="GL132" s="2">
        <f t="shared" si="156"/>
        <v>0.99579519204165001</v>
      </c>
      <c r="GM132" s="57">
        <f>GL132*'DEPRECATED - DT-Prelim Calcs'!$C$21/GG$2/'DEPRECATED - DT-Prelim Calcs'!$C$19/'DEPRECATED - DT-Prelim Calcs'!$C$18*3.39*'DEPRECATED - DT-Prelim Calcs'!$C$20</f>
        <v>25.773080821789936</v>
      </c>
      <c r="GN132" s="46">
        <f t="shared" si="157"/>
        <v>0</v>
      </c>
      <c r="GO132" s="57">
        <f>GM131*'DEPRECATED - DT-Prelim Calcs'!$C$11+GO131</f>
        <v>-499.654314281035</v>
      </c>
      <c r="GP132" s="57">
        <f>GP131+0.5*GM132*'DEPRECATED - DT-Prelim Calcs'!$C$11^2+GO132*'DEPRECATED - DT-Prelim Calcs'!$C$11</f>
        <v>-221005.35349281889</v>
      </c>
      <c r="GQ132" s="57">
        <f>MIN('Drive Train'!$F$35-GK131*'DEPRECATED - DT-Prelim Calcs'!$C$21*'Drive Train'!$F$39,GQ131+GK$2)</f>
        <v>10.600000000000001</v>
      </c>
      <c r="GR132" s="57">
        <f>'Drive Train'!$F$35-GK132*'DEPRECATED - DT-Prelim Calcs'!$C$21*'Drive Train'!$F$39</f>
        <v>10.600000000000001</v>
      </c>
      <c r="GS132" s="1">
        <f>IF(GP132&gt;='Drive Train'!$F$29,1,0)</f>
        <v>0</v>
      </c>
      <c r="GT132" s="57">
        <f t="shared" si="158"/>
        <v>33.333333333333314</v>
      </c>
      <c r="GU132" s="63">
        <f>GU131+'DEPRECATED - DT-Prelim Calcs'!$C$11</f>
        <v>512</v>
      </c>
      <c r="GV132" s="2">
        <f>HF132/'Drive Train'!$F$35</f>
        <v>0.83870967741935498</v>
      </c>
      <c r="GW132" s="46">
        <f>HD132*12*60/(PI() * 'Drive Train'!$F$15)/GV$2*GV132</f>
        <v>-45767.499093467013</v>
      </c>
      <c r="GX132" s="2">
        <f>('DEPRECATED - DT-Prelim Calcs'!$C$6*GV132-GW132)/('DEPRECATED - DT-Prelim Calcs'!$C$6*GV132)*'DEPRECATED - DT-Prelim Calcs'!$C$7*GV132</f>
        <v>22.715412801990684</v>
      </c>
      <c r="GY132" s="57">
        <f>GX132/'DEPRECATED - DT-Prelim Calcs'!$C$7*('DEPRECATED - DT-Prelim Calcs'!$C$8-'DEPRECATED - DT-Prelim Calcs'!$C$9)+'DEPRECATED - DT-Prelim Calcs'!$C$9</f>
        <v>1211.9894035250643</v>
      </c>
      <c r="GZ132" s="57">
        <f t="shared" si="115"/>
        <v>33.333333333333314</v>
      </c>
      <c r="HA132" s="2">
        <f t="shared" si="159"/>
        <v>0.99579519204165001</v>
      </c>
      <c r="HB132" s="57">
        <f>HA132*'DEPRECATED - DT-Prelim Calcs'!$C$21/GV$2/'DEPRECATED - DT-Prelim Calcs'!$C$19/'DEPRECATED - DT-Prelim Calcs'!$C$18*3.39*'DEPRECATED - DT-Prelim Calcs'!$C$20</f>
        <v>25.773080821789936</v>
      </c>
      <c r="HC132" s="46">
        <f t="shared" si="160"/>
        <v>0</v>
      </c>
      <c r="HD132" s="57">
        <f>HB131*'DEPRECATED - DT-Prelim Calcs'!$C$11+HD131</f>
        <v>-133.33707712295438</v>
      </c>
      <c r="HE132" s="57">
        <f>HE131+0.5*HB132*'DEPRECATED - DT-Prelim Calcs'!$C$11^2+HD132*'DEPRECATED - DT-Prelim Calcs'!$C$11</f>
        <v>-229484.65861974042</v>
      </c>
      <c r="HF132" s="57">
        <f>MIN('Drive Train'!$F$35-GZ131*'DEPRECATED - DT-Prelim Calcs'!$C$21*'Drive Train'!$F$39,HF131+GZ$2)</f>
        <v>10.400000000000002</v>
      </c>
      <c r="HG132" s="57">
        <f>'Drive Train'!$F$35-GZ132*'DEPRECATED - DT-Prelim Calcs'!$C$21*'Drive Train'!$F$39</f>
        <v>10.400000000000002</v>
      </c>
      <c r="HH132" s="1">
        <f>IF(HE132&gt;='Drive Train'!$F$29,1,0)</f>
        <v>0</v>
      </c>
      <c r="HI132" s="57">
        <f t="shared" si="161"/>
        <v>37.037037037037017</v>
      </c>
      <c r="HJ132" s="63">
        <f>HJ131+'DEPRECATED - DT-Prelim Calcs'!$C$11</f>
        <v>512</v>
      </c>
      <c r="HK132" s="2">
        <f>HU132/'Drive Train'!$F$35</f>
        <v>0.82258064516129037</v>
      </c>
      <c r="HL132" s="46">
        <f>HS132*12*60/(PI() * 'Drive Train'!$F$15)/HK$2*HK132</f>
        <v>-275480.39056370169</v>
      </c>
      <c r="HM132" s="2">
        <f>('DEPRECATED - DT-Prelim Calcs'!$C$6*HK132-HL132)/('DEPRECATED - DT-Prelim Calcs'!$C$6*HK132)*'DEPRECATED - DT-Prelim Calcs'!$C$7*HK132</f>
        <v>126.5429711857057</v>
      </c>
      <c r="HN132" s="57">
        <f>HM132/'DEPRECATED - DT-Prelim Calcs'!$C$7*('DEPRECATED - DT-Prelim Calcs'!$C$8-'DEPRECATED - DT-Prelim Calcs'!$C$9)+'DEPRECATED - DT-Prelim Calcs'!$C$9</f>
        <v>6739.4067232888137</v>
      </c>
      <c r="HO132" s="57">
        <f t="shared" si="116"/>
        <v>36.66666666666665</v>
      </c>
      <c r="HP132" s="2">
        <f t="shared" si="162"/>
        <v>0.99579519204165001</v>
      </c>
      <c r="HQ132" s="57">
        <f>HP132*'DEPRECATED - DT-Prelim Calcs'!$C$21/HK$2/'DEPRECATED - DT-Prelim Calcs'!$C$19/'DEPRECATED - DT-Prelim Calcs'!$C$18*3.39*'DEPRECATED - DT-Prelim Calcs'!$C$20</f>
        <v>25.773080821789936</v>
      </c>
      <c r="HR132" s="46">
        <f t="shared" si="163"/>
        <v>0</v>
      </c>
      <c r="HS132" s="57">
        <f>HQ131*'DEPRECATED - DT-Prelim Calcs'!$C$11+HS131</f>
        <v>-818.30952571261423</v>
      </c>
      <c r="HT132" s="57">
        <f>HT131+0.5*HQ132*'DEPRECATED - DT-Prelim Calcs'!$C$11^2+HS132*'DEPRECATED - DT-Prelim Calcs'!$C$11</f>
        <v>-230849.11242300033</v>
      </c>
      <c r="HU132" s="57">
        <f>MIN('Drive Train'!$F$35-HO131*'DEPRECATED - DT-Prelim Calcs'!$C$21*'Drive Train'!$F$39,HU131+HO$2)</f>
        <v>10.200000000000001</v>
      </c>
      <c r="HV132" s="57">
        <f>'Drive Train'!$F$35-HO132*'DEPRECATED - DT-Prelim Calcs'!$C$21*'Drive Train'!$F$39</f>
        <v>10.200000000000001</v>
      </c>
      <c r="HW132" s="1">
        <f>IF(HT132&gt;='Drive Train'!$F$29,1,0)</f>
        <v>0</v>
      </c>
      <c r="HX132" s="57">
        <f t="shared" si="164"/>
        <v>40.740740740740726</v>
      </c>
      <c r="HY132" s="63">
        <f>HY131+'DEPRECATED - DT-Prelim Calcs'!$C$11</f>
        <v>512</v>
      </c>
      <c r="HZ132" s="2">
        <f>IJ132/'Drive Train'!$F$35</f>
        <v>0.80645161290322598</v>
      </c>
      <c r="IA132" s="46">
        <f>IH132*12*60/(PI() * 'Drive Train'!$F$15)/HZ$2*HZ132</f>
        <v>-104707.73967607581</v>
      </c>
      <c r="IB132" s="2">
        <f>('DEPRECATED - DT-Prelim Calcs'!$C$6*HZ132-IA132)/('DEPRECATED - DT-Prelim Calcs'!$C$6*HZ132)*'DEPRECATED - DT-Prelim Calcs'!$C$7*HZ132</f>
        <v>49.287948503296171</v>
      </c>
      <c r="IC132" s="57">
        <f>IB132/'DEPRECATED - DT-Prelim Calcs'!$C$7*('DEPRECATED - DT-Prelim Calcs'!$C$8-'DEPRECATED - DT-Prelim Calcs'!$C$9)+'DEPRECATED - DT-Prelim Calcs'!$C$9</f>
        <v>2626.6185862958087</v>
      </c>
      <c r="ID132" s="57">
        <f t="shared" si="117"/>
        <v>39.999999999999986</v>
      </c>
      <c r="IE132" s="2">
        <f t="shared" si="165"/>
        <v>0.99579519204165001</v>
      </c>
      <c r="IF132" s="57">
        <f>IE132*'DEPRECATED - DT-Prelim Calcs'!$C$21/HZ$2/'DEPRECATED - DT-Prelim Calcs'!$C$19/'DEPRECATED - DT-Prelim Calcs'!$C$18*3.39*'DEPRECATED - DT-Prelim Calcs'!$C$20</f>
        <v>25.773080821789936</v>
      </c>
      <c r="IG132" s="46">
        <f t="shared" si="166"/>
        <v>0</v>
      </c>
      <c r="IH132" s="57">
        <f>IF131*'DEPRECATED - DT-Prelim Calcs'!$C$11+IH131</f>
        <v>-317.25309895847306</v>
      </c>
      <c r="II132" s="57">
        <f>II131+0.5*IF132*'DEPRECATED - DT-Prelim Calcs'!$C$11^2+IH132*'DEPRECATED - DT-Prelim Calcs'!$C$11</f>
        <v>-215414.38872144211</v>
      </c>
      <c r="IJ132" s="57">
        <f>MIN('Drive Train'!$F$35-ID131*'DEPRECATED - DT-Prelim Calcs'!$C$21*'Drive Train'!$F$39,IJ131+ID$2)</f>
        <v>10.000000000000002</v>
      </c>
      <c r="IK132" s="57">
        <f>'Drive Train'!$F$35-ID132*'DEPRECATED - DT-Prelim Calcs'!$C$21*'Drive Train'!$F$39</f>
        <v>10.000000000000002</v>
      </c>
      <c r="IL132" s="1">
        <f>IF(II132&gt;='Drive Train'!$F$29,1,0)</f>
        <v>0</v>
      </c>
      <c r="IM132" s="57">
        <f t="shared" si="167"/>
        <v>44.444444444444429</v>
      </c>
      <c r="IN132" s="63">
        <f>IN131+'DEPRECATED - DT-Prelim Calcs'!$C$11</f>
        <v>512</v>
      </c>
      <c r="IO132" s="2">
        <f>IY132/'Drive Train'!$F$35</f>
        <v>3.9810695568658523</v>
      </c>
      <c r="IP132" s="46">
        <f>IW132*12*60/(PI() * 'Drive Train'!$F$15)/IO$2*IO132</f>
        <v>-2277356.3334139013</v>
      </c>
      <c r="IQ132" s="2">
        <f>('DEPRECATED - DT-Prelim Calcs'!$C$6*IO132-IP132)/('DEPRECATED - DT-Prelim Calcs'!$C$6*IO132)*'DEPRECATED - DT-Prelim Calcs'!$C$7*IO132</f>
        <v>1039.3183482751053</v>
      </c>
      <c r="IR132" s="57">
        <f>IQ132/'DEPRECATED - DT-Prelim Calcs'!$C$7*('DEPRECATED - DT-Prelim Calcs'!$C$8-'DEPRECATED - DT-Prelim Calcs'!$C$9)+'DEPRECATED - DT-Prelim Calcs'!$C$9</f>
        <v>55332.386341782578</v>
      </c>
      <c r="IS132" s="57">
        <f t="shared" si="118"/>
        <v>43.333333333333321</v>
      </c>
      <c r="IT132" s="2">
        <f t="shared" si="168"/>
        <v>0.99579519204165001</v>
      </c>
      <c r="IU132" s="57">
        <f>IT132*'DEPRECATED - DT-Prelim Calcs'!$C$21/IO$2/'DEPRECATED - DT-Prelim Calcs'!$C$19/'DEPRECATED - DT-Prelim Calcs'!$C$18*3.39*'DEPRECATED - DT-Prelim Calcs'!$C$20</f>
        <v>25.773080821789936</v>
      </c>
      <c r="IV132" s="46">
        <f t="shared" si="169"/>
        <v>0</v>
      </c>
      <c r="IW132" s="57">
        <f>IU131*'DEPRECATED - DT-Prelim Calcs'!$C$11+IW131</f>
        <v>-1397.77293433461</v>
      </c>
      <c r="IX132" s="57">
        <f>IX131+0.5*IU132*'DEPRECATED - DT-Prelim Calcs'!$C$11^2+IW132*'DEPRECATED - DT-Prelim Calcs'!$C$11</f>
        <v>-237077.44163572646</v>
      </c>
      <c r="IY132" s="57">
        <f>MIN('Drive Train'!$F$35-IS131*'DEPRECATED - DT-Prelim Calcs'!$C$21*'Drive Train'!$F$39,IY131+IS$2)</f>
        <v>49.36526250513657</v>
      </c>
      <c r="IZ132" s="57">
        <f>'Drive Train'!$F$35-IS132*'DEPRECATED - DT-Prelim Calcs'!$C$21*'Drive Train'!$F$39</f>
        <v>9.8000000000000007</v>
      </c>
      <c r="JA132" s="1">
        <f>IF(IX132&gt;='Drive Train'!$F$29,1,0)</f>
        <v>0</v>
      </c>
      <c r="JB132" s="57">
        <f t="shared" si="170"/>
        <v>48.148148148148138</v>
      </c>
      <c r="JC132" s="63">
        <f>JC131+'DEPRECATED - DT-Prelim Calcs'!$C$11</f>
        <v>512</v>
      </c>
      <c r="JD132" s="2">
        <f>JN132/'Drive Train'!$F$35</f>
        <v>2.9550498825153442</v>
      </c>
      <c r="JE132" s="46">
        <f>JL132*12*60/(PI() * 'Drive Train'!$F$15)/JD$2*JD132</f>
        <v>-1125267.8465136266</v>
      </c>
      <c r="JF132" s="2">
        <f>('DEPRECATED - DT-Prelim Calcs'!$C$6*JD132-JE132)/('DEPRECATED - DT-Prelim Calcs'!$C$6*JD132)*'DEPRECATED - DT-Prelim Calcs'!$C$7*JD132</f>
        <v>515.9200773646744</v>
      </c>
      <c r="JG132" s="57">
        <f>JF132/'DEPRECATED - DT-Prelim Calcs'!$C$7*('DEPRECATED - DT-Prelim Calcs'!$C$8-'DEPRECATED - DT-Prelim Calcs'!$C$9)+'DEPRECATED - DT-Prelim Calcs'!$C$9</f>
        <v>27468.486691239723</v>
      </c>
      <c r="JH132" s="57">
        <f t="shared" si="119"/>
        <v>46.666666666666657</v>
      </c>
      <c r="JI132" s="2">
        <f t="shared" si="171"/>
        <v>0.99579519204165001</v>
      </c>
      <c r="JJ132" s="57">
        <f>JI132*'DEPRECATED - DT-Prelim Calcs'!$C$21/JD$2/'DEPRECATED - DT-Prelim Calcs'!$C$19/'DEPRECATED - DT-Prelim Calcs'!$C$18*3.39*'DEPRECATED - DT-Prelim Calcs'!$C$20</f>
        <v>25.773080821789936</v>
      </c>
      <c r="JK132" s="46">
        <f t="shared" si="172"/>
        <v>0</v>
      </c>
      <c r="JL132" s="57">
        <f>JJ131*'DEPRECATED - DT-Prelim Calcs'!$C$11+JL131</f>
        <v>-930.45740468111353</v>
      </c>
      <c r="JM132" s="57">
        <f>JM131+0.5*JJ132*'DEPRECATED - DT-Prelim Calcs'!$C$11^2+JL132*'DEPRECATED - DT-Prelim Calcs'!$C$11</f>
        <v>-255224.83072086997</v>
      </c>
      <c r="JN132" s="57">
        <f>MIN('Drive Train'!$F$35-JH131*'DEPRECATED - DT-Prelim Calcs'!$C$21*'Drive Train'!$F$39,JN131+JH$2)</f>
        <v>36.642618543190267</v>
      </c>
      <c r="JO132" s="57">
        <f>'Drive Train'!$F$35-JH132*'DEPRECATED - DT-Prelim Calcs'!$C$21*'Drive Train'!$F$39</f>
        <v>9.6000000000000014</v>
      </c>
      <c r="JP132" s="1">
        <f>IF(JM132&gt;='Drive Train'!$F$29,1,0)</f>
        <v>0</v>
      </c>
      <c r="JQ132" s="57">
        <f>MIN(JG132,'DEPRECATED - DT-Prelim Calcs'!$C$10)*'DEPRECATED - DT-Prelim Calcs'!$C$11*1000/60/60</f>
        <v>103.33333333333333</v>
      </c>
      <c r="JR132" s="63">
        <f>JR131+'DEPRECATED - DT-Prelim Calcs'!$C$11</f>
        <v>512</v>
      </c>
      <c r="JS132" s="2">
        <f>KC132/'Drive Train'!$F$35</f>
        <v>0.75806451612903225</v>
      </c>
      <c r="JT132" s="46">
        <f>KA132*12*60/(PI() * 'Drive Train'!$F$15)/JS$2*JS132</f>
        <v>-154516.70268915946</v>
      </c>
      <c r="JU132" s="2">
        <f>('DEPRECATED - DT-Prelim Calcs'!$C$6*JS132-JT132)/('DEPRECATED - DT-Prelim Calcs'!$C$6*JS132)*'DEPRECATED - DT-Prelim Calcs'!$C$7*JS132</f>
        <v>71.692836699794839</v>
      </c>
      <c r="JV132" s="57">
        <f>JU132/'DEPRECATED - DT-Prelim Calcs'!$C$7*('DEPRECATED - DT-Prelim Calcs'!$C$8-'DEPRECATED - DT-Prelim Calcs'!$C$9)+'DEPRECATED - DT-Prelim Calcs'!$C$9</f>
        <v>3819.3767421509033</v>
      </c>
      <c r="JW132" s="57">
        <f t="shared" si="120"/>
        <v>49.999999999999993</v>
      </c>
      <c r="JX132" s="2">
        <f t="shared" si="173"/>
        <v>0.99579519204165001</v>
      </c>
      <c r="JY132" s="57">
        <f>JX132*'DEPRECATED - DT-Prelim Calcs'!$C$21/JS$2/'DEPRECATED - DT-Prelim Calcs'!$C$19/'DEPRECATED - DT-Prelim Calcs'!$C$18*3.39*'DEPRECATED - DT-Prelim Calcs'!$C$20</f>
        <v>25.773080821789936</v>
      </c>
      <c r="JZ132" s="46">
        <f t="shared" si="174"/>
        <v>0</v>
      </c>
      <c r="KA132" s="57">
        <f>JY131*'DEPRECATED - DT-Prelim Calcs'!$C$11+KA131</f>
        <v>-498.05197518422892</v>
      </c>
      <c r="KB132" s="57">
        <f>KB131+0.5*JY132*'DEPRECATED - DT-Prelim Calcs'!$C$11^2+KA132*'DEPRECATED - DT-Prelim Calcs'!$C$11</f>
        <v>-258433.93642117956</v>
      </c>
      <c r="KC132" s="57">
        <f>MIN('Drive Train'!$F$35-JW131*'DEPRECATED - DT-Prelim Calcs'!$C$21*'Drive Train'!$F$39,KC131+JW$2)</f>
        <v>9.4</v>
      </c>
      <c r="KD132" s="57">
        <f>'Drive Train'!$F$35-JW132*'DEPRECATED - DT-Prelim Calcs'!$C$21*'Drive Train'!$F$39</f>
        <v>9.4</v>
      </c>
      <c r="KE132" s="1">
        <f>IF(KB132&gt;='Drive Train'!$F$29,1,0)</f>
        <v>0</v>
      </c>
      <c r="KF132" s="57">
        <f>MIN(JV132,'DEPRECATED - DT-Prelim Calcs'!$C$10)*'DEPRECATED - DT-Prelim Calcs'!$C$11*1000/60/60</f>
        <v>103.33333333333333</v>
      </c>
      <c r="KG132" s="63">
        <f>KG131+'DEPRECATED - DT-Prelim Calcs'!$C$11</f>
        <v>512</v>
      </c>
      <c r="KH132" s="2">
        <f>KR132/'Drive Train'!$F$35</f>
        <v>0.74193548387096786</v>
      </c>
      <c r="KI132" s="46">
        <f>KP132*12*60/(PI() * 'Drive Train'!$F$15)/KH$2*KH132</f>
        <v>-49987.402509186715</v>
      </c>
      <c r="KJ132" s="2">
        <f>('DEPRECATED - DT-Prelim Calcs'!$C$6*KH132-KI132)/('DEPRECATED - DT-Prelim Calcs'!$C$6*KH132)*'DEPRECATED - DT-Prelim Calcs'!$C$7*KH132</f>
        <v>24.390248389888878</v>
      </c>
      <c r="KK132" s="57">
        <f>KJ132/'DEPRECATED - DT-Prelim Calcs'!$C$7*('DEPRECATED - DT-Prelim Calcs'!$C$8-'DEPRECATED - DT-Prelim Calcs'!$C$9)+'DEPRECATED - DT-Prelim Calcs'!$C$9</f>
        <v>1301.1518126235449</v>
      </c>
      <c r="KL132" s="57">
        <f t="shared" si="121"/>
        <v>53.333333333333329</v>
      </c>
      <c r="KM132" s="2">
        <f t="shared" si="175"/>
        <v>0.99579519204165001</v>
      </c>
      <c r="KN132" s="57">
        <f>KM132*'DEPRECATED - DT-Prelim Calcs'!$C$21/KH$2/'DEPRECATED - DT-Prelim Calcs'!$C$19/'DEPRECATED - DT-Prelim Calcs'!$C$18*3.39*'DEPRECATED - DT-Prelim Calcs'!$C$20</f>
        <v>25.773080821789936</v>
      </c>
      <c r="KO132" s="46">
        <f t="shared" si="176"/>
        <v>0</v>
      </c>
      <c r="KP132" s="57">
        <f>KN131*'DEPRECATED - DT-Prelim Calcs'!$C$11+KP131</f>
        <v>-164.62653265407073</v>
      </c>
      <c r="KQ132" s="57">
        <f>KQ131+0.5*KN132*'DEPRECATED - DT-Prelim Calcs'!$C$11^2+KP132*'DEPRECATED - DT-Prelim Calcs'!$C$11</f>
        <v>-259789.65486930276</v>
      </c>
      <c r="KR132" s="57">
        <f>MIN('Drive Train'!$F$35-KL131*'DEPRECATED - DT-Prelim Calcs'!$C$21*'Drive Train'!$F$39,KR131+KL$2)</f>
        <v>9.2000000000000011</v>
      </c>
      <c r="KS132" s="57">
        <f>'Drive Train'!$F$35-KL132*'DEPRECATED - DT-Prelim Calcs'!$C$21*'Drive Train'!$F$39</f>
        <v>9.2000000000000011</v>
      </c>
      <c r="KT132" s="1">
        <f>IF(KQ132&gt;='Drive Train'!$F$29,1,0)</f>
        <v>0</v>
      </c>
      <c r="KU132" s="57">
        <f>MIN(KK132,'DEPRECATED - DT-Prelim Calcs'!$C$10)*'DEPRECATED - DT-Prelim Calcs'!$C$11*1000/60/60</f>
        <v>103.33333333333333</v>
      </c>
      <c r="KV132" s="63">
        <f>KV131+'DEPRECATED - DT-Prelim Calcs'!$C$11</f>
        <v>512</v>
      </c>
      <c r="KW132" s="2">
        <f>LG132/'Drive Train'!$F$35</f>
        <v>0.72580645161290325</v>
      </c>
      <c r="KX132" s="46">
        <f>LE132*12*60/(PI() * 'Drive Train'!$F$15)/KW$2*KW132</f>
        <v>-274551.67756049073</v>
      </c>
      <c r="KY132" s="2">
        <f>('DEPRECATED - DT-Prelim Calcs'!$C$6*KW132-KX132)/('DEPRECATED - DT-Prelim Calcs'!$C$6*KW132)*'DEPRECATED - DT-Prelim Calcs'!$C$7*KW132</f>
        <v>125.8898207380274</v>
      </c>
      <c r="KZ132" s="57">
        <f>KY132/'DEPRECATED - DT-Prelim Calcs'!$C$7*('DEPRECATED - DT-Prelim Calcs'!$C$8-'DEPRECATED - DT-Prelim Calcs'!$C$9)+'DEPRECATED - DT-Prelim Calcs'!$C$9</f>
        <v>6704.6352699954004</v>
      </c>
      <c r="LA132" s="57">
        <f t="shared" si="122"/>
        <v>56.666666666666664</v>
      </c>
      <c r="LB132" s="2">
        <f t="shared" si="177"/>
        <v>0.99579519204165001</v>
      </c>
      <c r="LC132" s="57">
        <f>LB132*'DEPRECATED - DT-Prelim Calcs'!$C$21/KW$2/'DEPRECATED - DT-Prelim Calcs'!$C$19/'DEPRECATED - DT-Prelim Calcs'!$C$18*3.39*'DEPRECATED - DT-Prelim Calcs'!$C$20</f>
        <v>25.773080821789936</v>
      </c>
      <c r="LD132" s="46">
        <f t="shared" si="178"/>
        <v>0</v>
      </c>
      <c r="LE132" s="57">
        <f>LC131*'DEPRECATED - DT-Prelim Calcs'!$C$11+LE131</f>
        <v>-924.29090724093692</v>
      </c>
      <c r="LF132" s="57">
        <f>LF131+0.5*LC132*'DEPRECATED - DT-Prelim Calcs'!$C$11^2+LE132*'DEPRECATED - DT-Prelim Calcs'!$C$11</f>
        <v>-274817.17716608249</v>
      </c>
      <c r="LG132" s="57">
        <f>MIN('Drive Train'!$F$35-LA131*'DEPRECATED - DT-Prelim Calcs'!$C$21*'Drive Train'!$F$39,LG131+LA$2)</f>
        <v>9</v>
      </c>
      <c r="LH132" s="57">
        <f>'Drive Train'!$F$35-LA132*'DEPRECATED - DT-Prelim Calcs'!$C$21*'Drive Train'!$F$39</f>
        <v>9</v>
      </c>
      <c r="LI132" s="1">
        <f>IF(LF132&gt;='Drive Train'!$F$29,1,0)</f>
        <v>0</v>
      </c>
      <c r="LJ132" s="57">
        <f>MIN(KZ132,'DEPRECATED - DT-Prelim Calcs'!$C$10)*'DEPRECATED - DT-Prelim Calcs'!$C$11*1000/60/60</f>
        <v>103.33333333333333</v>
      </c>
      <c r="LK132" s="63">
        <f>LK131+'DEPRECATED - DT-Prelim Calcs'!$C$11</f>
        <v>512</v>
      </c>
      <c r="LL132" s="2">
        <f>LV132/'Drive Train'!$F$35</f>
        <v>0.70967741935483875</v>
      </c>
      <c r="LM132" s="46">
        <f>LT132*12*60/(PI() * 'Drive Train'!$F$15)/LL$2*LL132</f>
        <v>21085.362063945544</v>
      </c>
      <c r="LN132" s="2">
        <f>('DEPRECATED - DT-Prelim Calcs'!$C$6*LL132-LM132)/('DEPRECATED - DT-Prelim Calcs'!$C$6*LL132)*'DEPRECATED - DT-Prelim Calcs'!$C$7*LL132</f>
        <v>-7.8235840936716787</v>
      </c>
      <c r="LO132" s="57">
        <f>LN132/'DEPRECATED - DT-Prelim Calcs'!$C$7*('DEPRECATED - DT-Prelim Calcs'!$C$8-'DEPRECATED - DT-Prelim Calcs'!$C$9)+'DEPRECATED - DT-Prelim Calcs'!$C$9</f>
        <v>-413.8003482232682</v>
      </c>
      <c r="LP132" s="57">
        <f t="shared" si="123"/>
        <v>-413.8003482232682</v>
      </c>
      <c r="LQ132" s="2">
        <f t="shared" si="179"/>
        <v>-9.9988116457410126</v>
      </c>
      <c r="LR132" s="57">
        <f>LQ132*'DEPRECATED - DT-Prelim Calcs'!$C$21/LL$2/'DEPRECATED - DT-Prelim Calcs'!$C$19/'DEPRECATED - DT-Prelim Calcs'!$C$18*3.39*'DEPRECATED - DT-Prelim Calcs'!$C$20</f>
        <v>-258.78833592195031</v>
      </c>
      <c r="LS132" s="46">
        <f t="shared" si="180"/>
        <v>1</v>
      </c>
      <c r="LT132" s="57">
        <f>LR131*'DEPRECATED - DT-Prelim Calcs'!$C$11+LT131</f>
        <v>72.598137510943303</v>
      </c>
      <c r="LU132" s="57">
        <f>LU131+0.5*LR132*'DEPRECATED - DT-Prelim Calcs'!$C$11^2+LT132*'DEPRECATED - DT-Prelim Calcs'!$C$11</f>
        <v>-246539.80513974279</v>
      </c>
      <c r="LV132" s="57">
        <f>MIN('Drive Train'!$F$35-LP131*'DEPRECATED - DT-Prelim Calcs'!$C$21*'Drive Train'!$F$39,LV131+LP$2)</f>
        <v>8.8000000000000007</v>
      </c>
      <c r="LW132" s="57">
        <f>'Drive Train'!$F$35-LP132*'DEPRECATED - DT-Prelim Calcs'!$C$21*'Drive Train'!$F$39</f>
        <v>37.228020893396092</v>
      </c>
      <c r="LX132" s="1">
        <f>IF(LU132&gt;='Drive Train'!$F$29,1,0)</f>
        <v>0</v>
      </c>
      <c r="LY132" s="57">
        <f>MIN(LO132,'DEPRECATED - DT-Prelim Calcs'!$C$10)*'DEPRECATED - DT-Prelim Calcs'!$C$11*1000/60/60</f>
        <v>-459.77816469252025</v>
      </c>
      <c r="LZ132" s="63">
        <f>LZ131+'DEPRECATED - DT-Prelim Calcs'!$C$11</f>
        <v>512</v>
      </c>
    </row>
    <row r="133" spans="18:338" x14ac:dyDescent="0.2">
      <c r="R133" s="63">
        <f>R132+'DEPRECATED - DT-Prelim Calcs'!$C$11</f>
        <v>516</v>
      </c>
      <c r="S133" s="2">
        <f>AG133/'Drive Train'!$F$35</f>
        <v>0</v>
      </c>
      <c r="T133" s="46">
        <f>AE133*12*60/(PI() * 'Drive Train'!$F$15)/S$2*ABS(S133)</f>
        <v>0</v>
      </c>
      <c r="U133" s="2">
        <f>IF(OR(AD132=1,AND($C$32=Motors!$C$32,'DEPRECATED - DT-Prelim Calcs'!AI132=1)),0,IF(AG133=0,-(V132+$C$9)/($C$8-$C$9)*$C$7,($C$6*S133-T133)/($C$6*S133)*$C$7*S133))</f>
        <v>0</v>
      </c>
      <c r="V133" s="57">
        <f>IF(AND(AD132=1,AI132=1),0,ABS(U133/$C$7*($C$8-$C$9)+$C$9) *'Drive Train'!$AA$49 + V132*(1-'Drive Train'!$AA$49))</f>
        <v>0</v>
      </c>
      <c r="W133" s="57">
        <f t="shared" si="184"/>
        <v>0</v>
      </c>
      <c r="X133" s="2">
        <f>MAX(MIN(IF(AND(AI132=1,AG133&lt;0),-1,1)*(W133-$C$9)/($C$8-$C$9)*$C$7-$C$29*AE133/T$2 -  AI132*$C$29/2,X$2),MAX(X$4:X132)*-1)</f>
        <v>-0.2458281045106315</v>
      </c>
      <c r="Y133" s="57">
        <f t="shared" ref="Y133:Y196" si="185">IF(AND(AD132=1,AI132=1),0,X133*$C$21/S$2/$C$19/$C$18*3.39*$C$20)</f>
        <v>0</v>
      </c>
      <c r="Z133" s="57">
        <f t="shared" ref="Z133:Z196" si="186">ABS(Y133)</f>
        <v>0</v>
      </c>
      <c r="AA133" s="57">
        <f t="shared" ref="AA133:AA196" si="187">ABS(AG133)</f>
        <v>0</v>
      </c>
      <c r="AB133" s="57" t="e">
        <f t="shared" ref="AB133:AB196" si="188">IF(ABS(V133)&gt;=$U$2,6,NA())</f>
        <v>#N/A</v>
      </c>
      <c r="AC133" s="46">
        <f t="shared" si="124"/>
        <v>1</v>
      </c>
      <c r="AD133" s="1">
        <f t="shared" ref="AD133:AD196" si="189">IF(AND(AI133=1,AE133&lt;=0),1,0)</f>
        <v>1</v>
      </c>
      <c r="AE133" s="57">
        <f t="shared" ref="AE133:AE196" si="190">MAX(Y132*$C$11+AE132,0)</f>
        <v>0</v>
      </c>
      <c r="AF133" s="57" t="e">
        <f t="shared" ref="AF133:AF196" si="191">IF(ABS(X133)=$X$2,3,NA())</f>
        <v>#N/A</v>
      </c>
      <c r="AG133" s="57">
        <f>IF(AI132=0,MIN('Drive Train'!$F$35-W132*$C$21*'Drive Train'!$F$39,AG132+W$2)-$C$3,IF(AE132-1&lt;=0,0,IF($C$32=Motors!$C$30,MAX(ABS('Drive Train'!$F$35-W132*$C$21*'Drive Train'!$F$39)*-1,AG132-W$2),MAX(0,ABS('Drive Train'!$F$35-W132*$C$21*'Drive Train'!$F$39)*-1,AG132-W$2))))</f>
        <v>0</v>
      </c>
      <c r="AH133" s="57">
        <f>'Drive Train'!$F$35-ABS(W133)*'DEPRECATED - DT-Prelim Calcs'!$C$21*'Drive Train'!$F$39</f>
        <v>12.4</v>
      </c>
      <c r="AI133" s="1">
        <f>IF(AJ133&gt;='Drive Train'!$F$29,1,0)</f>
        <v>1</v>
      </c>
      <c r="AJ133" s="57">
        <f>AJ132+0.5*Y133*'DEPRECATED - DT-Prelim Calcs'!$C$11^2+AE133*'DEPRECATED - DT-Prelim Calcs'!$C$11</f>
        <v>784.33981740885292</v>
      </c>
      <c r="AK133" s="57">
        <f t="shared" si="181"/>
        <v>0</v>
      </c>
      <c r="AL133" s="63">
        <f>AL132+'DEPRECATED - DT-Prelim Calcs'!$C$11</f>
        <v>516</v>
      </c>
      <c r="AM133" s="2">
        <f>AW133/'Drive Train'!$F$35</f>
        <v>0.90171798760159028</v>
      </c>
      <c r="AN133" s="46">
        <f>AU133*12*60/(PI() * 'Drive Train'!$F$15)/AM$2*AM133</f>
        <v>4074.5129711578184</v>
      </c>
      <c r="AO133" s="2">
        <f>('DEPRECATED - DT-Prelim Calcs'!$C$6*AM133-AN133)/('DEPRECATED - DT-Prelim Calcs'!$C$6*AM133)*'DEPRECATED - DT-Prelim Calcs'!$C$7*AM133</f>
        <v>0.33081835002783577</v>
      </c>
      <c r="AP133" s="57">
        <f>AO133/'DEPRECATED - DT-Prelim Calcs'!$C$7*('DEPRECATED - DT-Prelim Calcs'!$C$8-'DEPRECATED - DT-Prelim Calcs'!$C$9)+'DEPRECATED - DT-Prelim Calcs'!$C$9</f>
        <v>20.311615895672752</v>
      </c>
      <c r="AQ133" s="57">
        <f t="shared" ref="AQ133:AQ196" si="192">MIN(AP133,AO$2)</f>
        <v>20.311615895672752</v>
      </c>
      <c r="AR133" s="2">
        <f t="shared" si="125"/>
        <v>1.3433698597964394E-14</v>
      </c>
      <c r="AS133" s="57">
        <f>AR133*'DEPRECATED - DT-Prelim Calcs'!$C$21/AM$2/'DEPRECATED - DT-Prelim Calcs'!$C$19/'DEPRECATED - DT-Prelim Calcs'!$C$18*3.39*'DEPRECATED - DT-Prelim Calcs'!$C$20</f>
        <v>9.7353135153717367E-14</v>
      </c>
      <c r="AT133" s="46">
        <f t="shared" si="126"/>
        <v>0</v>
      </c>
      <c r="AU133" s="57">
        <f>AS132*'DEPRECATED - DT-Prelim Calcs'!$C$11+AU132</f>
        <v>39.432321268798468</v>
      </c>
      <c r="AV133" s="57">
        <f>AV132+0.5*AS133*'DEPRECATED - DT-Prelim Calcs'!$C$11^2+AU133*'DEPRECATED - DT-Prelim Calcs'!$C$11</f>
        <v>20302.464210064187</v>
      </c>
      <c r="AW133" s="57">
        <f>MIN('Drive Train'!$F$35-AQ132*'DEPRECATED - DT-Prelim Calcs'!$C$21*'Drive Train'!$F$39,AW132+AQ$2)</f>
        <v>11.181303046259719</v>
      </c>
      <c r="AX133" s="57">
        <f>'Drive Train'!$F$35-AQ133*'DEPRECATED - DT-Prelim Calcs'!$C$21*'Drive Train'!$F$39</f>
        <v>11.181303046259636</v>
      </c>
      <c r="AY133" s="1">
        <f>IF(AV133&gt;='Drive Train'!$F$29,1,0)</f>
        <v>1</v>
      </c>
      <c r="AZ133" s="57">
        <f t="shared" si="127"/>
        <v>22.568462106303059</v>
      </c>
      <c r="BA133" s="63">
        <f>BA132+'DEPRECATED - DT-Prelim Calcs'!$C$11</f>
        <v>516</v>
      </c>
      <c r="BB133" s="2">
        <f>BL133/'Drive Train'!$F$35</f>
        <v>1.2947645110418957</v>
      </c>
      <c r="BC133" s="46">
        <f>BJ133*12*60/(PI() * 'Drive Train'!$F$15)/BB$2*BB133</f>
        <v>-4259.0909490704162</v>
      </c>
      <c r="BD133" s="2">
        <f>('DEPRECATED - DT-Prelim Calcs'!$C$6*BB133-BC133)/('DEPRECATED - DT-Prelim Calcs'!$C$6*BB133)*'DEPRECATED - DT-Prelim Calcs'!$C$7*BB133</f>
        <v>5.046162806931739</v>
      </c>
      <c r="BE133" s="57">
        <f>BD133/'DEPRECATED - DT-Prelim Calcs'!$C$7*('DEPRECATED - DT-Prelim Calcs'!$C$8-'DEPRECATED - DT-Prelim Calcs'!$C$9)+'DEPRECATED - DT-Prelim Calcs'!$C$9</f>
        <v>271.34011955574363</v>
      </c>
      <c r="BF133" s="57">
        <f t="shared" ref="BF133:BF196" si="193">MIN(BE133,BD$2)</f>
        <v>93</v>
      </c>
      <c r="BG133" s="2">
        <f t="shared" si="128"/>
        <v>1.937034298208731</v>
      </c>
      <c r="BH133" s="57">
        <f>BG133*'DEPRECATED - DT-Prelim Calcs'!$C$21/BB$2/'DEPRECATED - DT-Prelim Calcs'!$C$19/'DEPRECATED - DT-Prelim Calcs'!$C$18*3.39*'DEPRECATED - DT-Prelim Calcs'!$C$20</f>
        <v>20.276476817893233</v>
      </c>
      <c r="BI133" s="46">
        <f t="shared" si="129"/>
        <v>0</v>
      </c>
      <c r="BJ133" s="57">
        <f>BH132*'DEPRECATED - DT-Prelim Calcs'!$C$11+BJ132</f>
        <v>-19.873422069688331</v>
      </c>
      <c r="BK133" s="57">
        <f>BK132+0.5*BH133*'DEPRECATED - DT-Prelim Calcs'!$C$11^2+BJ133*'DEPRECATED - DT-Prelim Calcs'!$C$11</f>
        <v>10704.755427559281</v>
      </c>
      <c r="BL133" s="57">
        <f>MIN('Drive Train'!$F$35-BF132*'DEPRECATED - DT-Prelim Calcs'!$C$21*'Drive Train'!$F$39,BL132+BF$2)</f>
        <v>16.055079936919508</v>
      </c>
      <c r="BM133" s="57">
        <f>'Drive Train'!$F$35-BF133*'DEPRECATED - DT-Prelim Calcs'!$C$21*'Drive Train'!$F$39</f>
        <v>6.82</v>
      </c>
      <c r="BN133" s="1">
        <f>IF(BK133&gt;='Drive Train'!$F$29,1,0)</f>
        <v>1</v>
      </c>
      <c r="BO133" s="57">
        <f t="shared" si="130"/>
        <v>103.33333333333333</v>
      </c>
      <c r="BP133" s="63">
        <f>BP132+'DEPRECATED - DT-Prelim Calcs'!$C$11</f>
        <v>516</v>
      </c>
      <c r="BQ133" s="2">
        <f>CA133/'Drive Train'!$F$35</f>
        <v>1.2246250792319116</v>
      </c>
      <c r="BR133" s="46">
        <f>BY133*12*60/(PI() * 'Drive Train'!$F$15)/BQ$2*BQ133</f>
        <v>-12129.591446492563</v>
      </c>
      <c r="BS133" s="2">
        <f>('DEPRECATED - DT-Prelim Calcs'!$C$6*BQ133-BR133)/('DEPRECATED - DT-Prelim Calcs'!$C$6*BQ133)*'DEPRECATED - DT-Prelim Calcs'!$C$7*BQ133</f>
        <v>8.4358333801697452</v>
      </c>
      <c r="BT133" s="57">
        <f>BS133/'DEPRECATED - DT-Prelim Calcs'!$C$7*('DEPRECATED - DT-Prelim Calcs'!$C$8-'DEPRECATED - DT-Prelim Calcs'!$C$9)+'DEPRECATED - DT-Prelim Calcs'!$C$9</f>
        <v>451.79436625550966</v>
      </c>
      <c r="BU133" s="57">
        <f t="shared" ref="BU133:BU196" si="194">MIN(BT133,BS$2)</f>
        <v>93</v>
      </c>
      <c r="BV133" s="2">
        <f t="shared" si="131"/>
        <v>1.8828060353728675</v>
      </c>
      <c r="BW133" s="57">
        <f>BV133*'DEPRECATED - DT-Prelim Calcs'!$C$21/BQ$2/'DEPRECATED - DT-Prelim Calcs'!$C$19/'DEPRECATED - DT-Prelim Calcs'!$C$18*3.39*'DEPRECATED - DT-Prelim Calcs'!$C$20</f>
        <v>25.773080821789936</v>
      </c>
      <c r="BX133" s="46">
        <f t="shared" si="132"/>
        <v>0</v>
      </c>
      <c r="BY133" s="57">
        <f>BW132*'DEPRECATED - DT-Prelim Calcs'!$C$11+BY132</f>
        <v>-45.759785905546849</v>
      </c>
      <c r="BZ133" s="57">
        <f>BZ132+0.5*BW133*'DEPRECATED - DT-Prelim Calcs'!$C$11^2+BY133*'DEPRECATED - DT-Prelim Calcs'!$C$11</f>
        <v>-11042.704473554151</v>
      </c>
      <c r="CA133" s="57">
        <f>MIN('Drive Train'!$F$35-BU132*'DEPRECATED - DT-Prelim Calcs'!$C$21*'Drive Train'!$F$39,CA132+BU$2)</f>
        <v>15.185350982475704</v>
      </c>
      <c r="CB133" s="57">
        <f>'Drive Train'!$F$35-BU133*'DEPRECATED - DT-Prelim Calcs'!$C$21*'Drive Train'!$F$39</f>
        <v>6.82</v>
      </c>
      <c r="CC133" s="1">
        <f>IF(BZ133&gt;='Drive Train'!$F$29,1,0)</f>
        <v>0</v>
      </c>
      <c r="CD133" s="57">
        <f t="shared" si="133"/>
        <v>103.33333333333333</v>
      </c>
      <c r="CE133" s="63">
        <f>CE132+'DEPRECATED - DT-Prelim Calcs'!$C$11</f>
        <v>516</v>
      </c>
      <c r="CF133" s="2">
        <f>CP133/'Drive Train'!$F$35</f>
        <v>0.55000000000000004</v>
      </c>
      <c r="CG133" s="46">
        <f>CN133*12*60/(PI() * 'Drive Train'!$F$15)/CF$2*CF133</f>
        <v>-13055.043066028638</v>
      </c>
      <c r="CH133" s="2">
        <f>('DEPRECATED - DT-Prelim Calcs'!$C$6*CF133-CG133)/('DEPRECATED - DT-Prelim Calcs'!$C$6*CF133)*'DEPRECATED - DT-Prelim Calcs'!$C$7*CF133</f>
        <v>7.2284369210373383</v>
      </c>
      <c r="CI133" s="57">
        <f>CH133/'DEPRECATED - DT-Prelim Calcs'!$C$7*('DEPRECATED - DT-Prelim Calcs'!$C$8-'DEPRECATED - DT-Prelim Calcs'!$C$9)+'DEPRECATED - DT-Prelim Calcs'!$C$9</f>
        <v>387.51678712410393</v>
      </c>
      <c r="CJ133" s="57">
        <f t="shared" ref="CJ133:CJ196" si="195">MIN(CI133,CH$2)</f>
        <v>93</v>
      </c>
      <c r="CK133" s="2">
        <f t="shared" si="134"/>
        <v>1.5241763143494644</v>
      </c>
      <c r="CL133" s="57">
        <f>CK133*'DEPRECATED - DT-Prelim Calcs'!$C$21/CF$2/'DEPRECATED - DT-Prelim Calcs'!$C$19/'DEPRECATED - DT-Prelim Calcs'!$C$18*3.39*'DEPRECATED - DT-Prelim Calcs'!$C$20</f>
        <v>25.773080821789936</v>
      </c>
      <c r="CM133" s="46">
        <f t="shared" si="135"/>
        <v>0</v>
      </c>
      <c r="CN133" s="57">
        <f>CL132*'DEPRECATED - DT-Prelim Calcs'!$C$11+CN132</f>
        <v>-88.774085256566977</v>
      </c>
      <c r="CO133" s="57">
        <f>CO132+0.5*CL133*'DEPRECATED - DT-Prelim Calcs'!$C$11^2+CN133*'DEPRECATED - DT-Prelim Calcs'!$C$11</f>
        <v>-43181.418029822118</v>
      </c>
      <c r="CP133" s="57">
        <f>MIN('Drive Train'!$F$35-CJ132*'DEPRECATED - DT-Prelim Calcs'!$C$21*'Drive Train'!$F$39,CP132+CJ$2)</f>
        <v>6.82</v>
      </c>
      <c r="CQ133" s="57">
        <f>'Drive Train'!$F$35-CJ133*'DEPRECATED - DT-Prelim Calcs'!$C$21*'Drive Train'!$F$39</f>
        <v>6.82</v>
      </c>
      <c r="CR133" s="1">
        <f>IF(CO133&gt;='Drive Train'!$F$29,1,0)</f>
        <v>0</v>
      </c>
      <c r="CS133" s="57">
        <f t="shared" si="136"/>
        <v>103.33333333333333</v>
      </c>
      <c r="CT133" s="63">
        <f>CT132+'DEPRECATED - DT-Prelim Calcs'!$C$11</f>
        <v>516</v>
      </c>
      <c r="CU133" s="2">
        <f>DE133/'Drive Train'!$F$35</f>
        <v>2.6208951225192658</v>
      </c>
      <c r="CV133" s="46">
        <f>DC133*12*60/(PI() * 'Drive Train'!$F$15)/CU$2*CU133</f>
        <v>-496939.3664429739</v>
      </c>
      <c r="CW133" s="2">
        <f>('DEPRECATED - DT-Prelim Calcs'!$C$6*CU133-CV133)/('DEPRECATED - DT-Prelim Calcs'!$C$6*CU133)*'DEPRECATED - DT-Prelim Calcs'!$C$7*CU133</f>
        <v>231.01126777577187</v>
      </c>
      <c r="CX133" s="57">
        <f>CW133/'DEPRECATED - DT-Prelim Calcs'!$C$7*('DEPRECATED - DT-Prelim Calcs'!$C$8-'DEPRECATED - DT-Prelim Calcs'!$C$9)+'DEPRECATED - DT-Prelim Calcs'!$C$9</f>
        <v>12300.934711880305</v>
      </c>
      <c r="CY133" s="57">
        <f t="shared" ref="CY133:CY196" si="196">MIN(CX133,CW$2)</f>
        <v>93</v>
      </c>
      <c r="CZ133" s="2">
        <f t="shared" si="137"/>
        <v>1.2803081040535502</v>
      </c>
      <c r="DA133" s="57">
        <f>CZ133*'DEPRECATED - DT-Prelim Calcs'!$C$21/CU$2/'DEPRECATED - DT-Prelim Calcs'!$C$19/'DEPRECATED - DT-Prelim Calcs'!$C$18*3.39*'DEPRECATED - DT-Prelim Calcs'!$C$20</f>
        <v>25.773080821789936</v>
      </c>
      <c r="DB133" s="46">
        <f t="shared" si="138"/>
        <v>0</v>
      </c>
      <c r="DC133" s="57">
        <f>DA132*'DEPRECATED - DT-Prelim Calcs'!$C$11+DC132</f>
        <v>-595.6671251294365</v>
      </c>
      <c r="DD133" s="57">
        <f>DD132+0.5*DA133*'DEPRECATED - DT-Prelim Calcs'!$C$11^2+DC133*'DEPRECATED - DT-Prelim Calcs'!$C$11</f>
        <v>-90268.814324834253</v>
      </c>
      <c r="DE133" s="57">
        <f>MIN('Drive Train'!$F$35-CY132*'DEPRECATED - DT-Prelim Calcs'!$C$21*'Drive Train'!$F$39,DE132+CY$2)</f>
        <v>32.499099519238897</v>
      </c>
      <c r="DF133" s="57">
        <f>'Drive Train'!$F$35-CY133*'DEPRECATED - DT-Prelim Calcs'!$C$21*'Drive Train'!$F$39</f>
        <v>6.82</v>
      </c>
      <c r="DG133" s="1">
        <f>IF(DD133&gt;='Drive Train'!$F$29,1,0)</f>
        <v>0</v>
      </c>
      <c r="DH133" s="57">
        <f t="shared" si="139"/>
        <v>103.33333333333333</v>
      </c>
      <c r="DI133" s="63">
        <f>DI132+'DEPRECATED - DT-Prelim Calcs'!$C$11</f>
        <v>516</v>
      </c>
      <c r="DJ133" s="2">
        <f>DT133/'Drive Train'!$F$35</f>
        <v>0.55000000000000004</v>
      </c>
      <c r="DK133" s="46">
        <f>DR133*12*60/(PI() * 'Drive Train'!$F$15)/DJ$2*DJ133</f>
        <v>-62841.060536421566</v>
      </c>
      <c r="DL133" s="2">
        <f>('DEPRECATED - DT-Prelim Calcs'!$C$6*DJ133-DK133)/('DEPRECATED - DT-Prelim Calcs'!$C$6*DJ133)*'DEPRECATED - DT-Prelim Calcs'!$C$7*DJ133</f>
        <v>29.739563019282549</v>
      </c>
      <c r="DM133" s="57">
        <f>DL133/'DEPRECATED - DT-Prelim Calcs'!$C$7*('DEPRECATED - DT-Prelim Calcs'!$C$8-'DEPRECATED - DT-Prelim Calcs'!$C$9)+'DEPRECATED - DT-Prelim Calcs'!$C$9</f>
        <v>1585.9306785784029</v>
      </c>
      <c r="DN133" s="57">
        <f t="shared" ref="DN133:DN196" si="197">MIN(DM133,DL$2)</f>
        <v>93</v>
      </c>
      <c r="DO133" s="2">
        <f t="shared" si="140"/>
        <v>1.1037138828047846</v>
      </c>
      <c r="DP133" s="57">
        <f>DO133*'DEPRECATED - DT-Prelim Calcs'!$C$21/DJ$2/'DEPRECATED - DT-Prelim Calcs'!$C$19/'DEPRECATED - DT-Prelim Calcs'!$C$18*3.39*'DEPRECATED - DT-Prelim Calcs'!$C$20</f>
        <v>25.773080821789936</v>
      </c>
      <c r="DQ133" s="46">
        <f t="shared" si="141"/>
        <v>0</v>
      </c>
      <c r="DR133" s="57">
        <f>DP132*'DEPRECATED - DT-Prelim Calcs'!$C$11+DR132</f>
        <v>-309.43732621475465</v>
      </c>
      <c r="DS133" s="57">
        <f>DS132+0.5*DP133*'DEPRECATED - DT-Prelim Calcs'!$C$11^2+DR133*'DEPRECATED - DT-Prelim Calcs'!$C$11</f>
        <v>-142935.72705091623</v>
      </c>
      <c r="DT133" s="57">
        <f>MIN('Drive Train'!$F$35-DN132*'DEPRECATED - DT-Prelim Calcs'!$C$21*'Drive Train'!$F$39,DT132+DN$2)</f>
        <v>6.82</v>
      </c>
      <c r="DU133" s="57">
        <f>'Drive Train'!$F$35-DN133*'DEPRECATED - DT-Prelim Calcs'!$C$21*'Drive Train'!$F$39</f>
        <v>6.82</v>
      </c>
      <c r="DV133" s="1">
        <f>IF(DS133&gt;='Drive Train'!$F$29,1,0)</f>
        <v>0</v>
      </c>
      <c r="DW133" s="57">
        <f t="shared" si="142"/>
        <v>103.33333333333333</v>
      </c>
      <c r="DX133" s="63">
        <f>DX132+'DEPRECATED - DT-Prelim Calcs'!$C$11</f>
        <v>516</v>
      </c>
      <c r="DY133" s="2">
        <f>EI133/'Drive Train'!$F$35</f>
        <v>2.2987640794776412</v>
      </c>
      <c r="DZ133" s="46">
        <f>EG133*12*60/(PI() * 'Drive Train'!$F$15)/DY$2*DY133</f>
        <v>-657454.71916427498</v>
      </c>
      <c r="EA133" s="2">
        <f>('DEPRECATED - DT-Prelim Calcs'!$C$6*DY133-DZ133)/('DEPRECATED - DT-Prelim Calcs'!$C$6*DY133)*'DEPRECATED - DT-Prelim Calcs'!$C$7*DY133</f>
        <v>302.8131683707349</v>
      </c>
      <c r="EB133" s="57">
        <f>EA133/'DEPRECATED - DT-Prelim Calcs'!$C$7*('DEPRECATED - DT-Prelim Calcs'!$C$8-'DEPRECATED - DT-Prelim Calcs'!$C$9)+'DEPRECATED - DT-Prelim Calcs'!$C$9</f>
        <v>16123.417635670245</v>
      </c>
      <c r="EC133" s="57">
        <f t="shared" ref="EC133:EC196" si="198">MIN(EB133,EA$2)</f>
        <v>93</v>
      </c>
      <c r="ED133" s="2">
        <f t="shared" si="143"/>
        <v>0.96993038185874991</v>
      </c>
      <c r="EE133" s="57">
        <f>ED133*'DEPRECATED - DT-Prelim Calcs'!$C$21/DY$2/'DEPRECATED - DT-Prelim Calcs'!$C$19/'DEPRECATED - DT-Prelim Calcs'!$C$18*3.39*'DEPRECATED - DT-Prelim Calcs'!$C$20</f>
        <v>25.773080821789936</v>
      </c>
      <c r="EF133" s="46">
        <f t="shared" si="144"/>
        <v>0</v>
      </c>
      <c r="EG133" s="57">
        <f>EE132*'DEPRECATED - DT-Prelim Calcs'!$C$11+EG132</f>
        <v>-680.68689020366912</v>
      </c>
      <c r="EH133" s="57">
        <f>EH132+0.5*EE133*'DEPRECATED - DT-Prelim Calcs'!$C$11^2+EG133*'DEPRECATED - DT-Prelim Calcs'!$C$11</f>
        <v>-222578.39457672622</v>
      </c>
      <c r="EI133" s="57">
        <f>MIN('Drive Train'!$F$35-EC132*'DEPRECATED - DT-Prelim Calcs'!$C$21*'Drive Train'!$F$39,EI132+EC$2)</f>
        <v>28.50467458552275</v>
      </c>
      <c r="EJ133" s="57">
        <f>'Drive Train'!$F$35-EC133*'DEPRECATED - DT-Prelim Calcs'!$C$21*'Drive Train'!$F$39</f>
        <v>6.82</v>
      </c>
      <c r="EK133" s="1">
        <f>IF(EH133&gt;='Drive Train'!$F$29,1,0)</f>
        <v>0</v>
      </c>
      <c r="EL133" s="57">
        <f t="shared" si="145"/>
        <v>103.33333333333333</v>
      </c>
      <c r="EM133" s="63">
        <f>EM132+'DEPRECATED - DT-Prelim Calcs'!$C$11</f>
        <v>516</v>
      </c>
      <c r="EN133" s="2">
        <f>EX133/'Drive Train'!$F$35</f>
        <v>0.55000000000000004</v>
      </c>
      <c r="EO133" s="46">
        <f>EV133*12*60/(PI() * 'Drive Train'!$F$15)/EN$2*EN133</f>
        <v>-130255.79247469509</v>
      </c>
      <c r="EP133" s="2">
        <f>('DEPRECATED - DT-Prelim Calcs'!$C$6*EN133-EO133)/('DEPRECATED - DT-Prelim Calcs'!$C$6*EN133)*'DEPRECATED - DT-Prelim Calcs'!$C$7*EN133</f>
        <v>60.221646315950323</v>
      </c>
      <c r="EQ133" s="57">
        <f>EP133/'DEPRECATED - DT-Prelim Calcs'!$C$7*('DEPRECATED - DT-Prelim Calcs'!$C$8-'DEPRECATED - DT-Prelim Calcs'!$C$9)+'DEPRECATED - DT-Prelim Calcs'!$C$9</f>
        <v>3208.6905486873134</v>
      </c>
      <c r="ER133" s="57">
        <f t="shared" ref="ER133:ER196" si="199">MIN(EQ133,EP$2)</f>
        <v>93</v>
      </c>
      <c r="ES133" s="2">
        <f t="shared" si="146"/>
        <v>0.86507304327942547</v>
      </c>
      <c r="ET133" s="57">
        <f>ES133*'DEPRECATED - DT-Prelim Calcs'!$C$21/EN$2/'DEPRECATED - DT-Prelim Calcs'!$C$19/'DEPRECATED - DT-Prelim Calcs'!$C$18*3.39*'DEPRECATED - DT-Prelim Calcs'!$C$20</f>
        <v>25.773080821789936</v>
      </c>
      <c r="EU133" s="46">
        <f t="shared" si="147"/>
        <v>0</v>
      </c>
      <c r="EV133" s="57">
        <f>ET132*'DEPRECATED - DT-Prelim Calcs'!$C$11+EV132</f>
        <v>-502.71577484768886</v>
      </c>
      <c r="EW133" s="57">
        <f>EW132+0.5*ET133*'DEPRECATED - DT-Prelim Calcs'!$C$11^2+EV133*'DEPRECATED - DT-Prelim Calcs'!$C$11</f>
        <v>-311442.56028242549</v>
      </c>
      <c r="EX133" s="57">
        <f>MIN('Drive Train'!$F$35-ER132*'DEPRECATED - DT-Prelim Calcs'!$C$21*'Drive Train'!$F$39,EX132+ER$2)</f>
        <v>6.82</v>
      </c>
      <c r="EY133" s="57">
        <f>'Drive Train'!$F$35-ER133*'DEPRECATED - DT-Prelim Calcs'!$C$21*'Drive Train'!$F$39</f>
        <v>6.82</v>
      </c>
      <c r="EZ133" s="1">
        <f>IF(EW133&gt;='Drive Train'!$F$29,1,0)</f>
        <v>0</v>
      </c>
      <c r="FA133" s="57">
        <f t="shared" si="148"/>
        <v>103.33333333333333</v>
      </c>
      <c r="FB133" s="63">
        <f>FB132+'DEPRECATED - DT-Prelim Calcs'!$C$11</f>
        <v>516</v>
      </c>
      <c r="FC133" s="2">
        <f>FM133/'Drive Train'!$F$35</f>
        <v>0.55000000000000004</v>
      </c>
      <c r="FD133" s="46">
        <f>FK133*12*60/(PI() * 'Drive Train'!$F$15)/FC$2*FC133</f>
        <v>-265366.15922534204</v>
      </c>
      <c r="FE133" s="2">
        <f>('DEPRECATED - DT-Prelim Calcs'!$C$6*FC133-FD133)/('DEPRECATED - DT-Prelim Calcs'!$C$6*FC133)*'DEPRECATED - DT-Prelim Calcs'!$C$7*FC133</f>
        <v>121.31282527825033</v>
      </c>
      <c r="FF133" s="57">
        <f>FE133/'DEPRECATED - DT-Prelim Calcs'!$C$7*('DEPRECATED - DT-Prelim Calcs'!$C$8-'DEPRECATED - DT-Prelim Calcs'!$C$9)+'DEPRECATED - DT-Prelim Calcs'!$C$9</f>
        <v>6460.9719847300903</v>
      </c>
      <c r="FG133" s="57">
        <f t="shared" ref="FG133:FG196" si="200">MIN(FF133,FE$2)</f>
        <v>93</v>
      </c>
      <c r="FH133" s="2">
        <f t="shared" si="149"/>
        <v>0.78067567320338405</v>
      </c>
      <c r="FI133" s="57">
        <f>FH133*'DEPRECATED - DT-Prelim Calcs'!$C$21/FC$2/'DEPRECATED - DT-Prelim Calcs'!$C$19/'DEPRECATED - DT-Prelim Calcs'!$C$18*3.39*'DEPRECATED - DT-Prelim Calcs'!$C$20</f>
        <v>25.773080821789936</v>
      </c>
      <c r="FJ133" s="46">
        <f t="shared" si="150"/>
        <v>0</v>
      </c>
      <c r="FK133" s="57">
        <f>FI132*'DEPRECATED - DT-Prelim Calcs'!$C$11+FK132</f>
        <v>-924.24875425019252</v>
      </c>
      <c r="FL133" s="57">
        <f>FL132+0.5*FI133*'DEPRECATED - DT-Prelim Calcs'!$C$11^2+FK133*'DEPRECATED - DT-Prelim Calcs'!$C$11</f>
        <v>-414302.17663805309</v>
      </c>
      <c r="FM133" s="57">
        <f>MIN('Drive Train'!$F$35-FG132*'DEPRECATED - DT-Prelim Calcs'!$C$21*'Drive Train'!$F$39,FM132+FG$2)</f>
        <v>6.82</v>
      </c>
      <c r="FN133" s="57">
        <f>'Drive Train'!$F$35-FG133*'DEPRECATED - DT-Prelim Calcs'!$C$21*'Drive Train'!$F$39</f>
        <v>6.82</v>
      </c>
      <c r="FO133" s="1">
        <f>IF(FL133&gt;='Drive Train'!$F$29,1,0)</f>
        <v>0</v>
      </c>
      <c r="FP133" s="57">
        <f t="shared" si="151"/>
        <v>103.33333333333333</v>
      </c>
      <c r="FQ133" s="63">
        <f>FQ132+'DEPRECATED - DT-Prelim Calcs'!$C$11</f>
        <v>516</v>
      </c>
      <c r="FR133" s="2">
        <f>GB133/'Drive Train'!$F$35</f>
        <v>0.55000000000000004</v>
      </c>
      <c r="FS133" s="46">
        <f>FZ133*12*60/(PI() * 'Drive Train'!$F$15)/FR$2*FR133</f>
        <v>-132955.06408707329</v>
      </c>
      <c r="FT133" s="2">
        <f>('DEPRECATED - DT-Prelim Calcs'!$C$6*FR133-FS133)/('DEPRECATED - DT-Prelim Calcs'!$C$6*FR133)*'DEPRECATED - DT-Prelim Calcs'!$C$7*FR133</f>
        <v>61.442142485899929</v>
      </c>
      <c r="FU133" s="57">
        <f>FT133/'DEPRECATED - DT-Prelim Calcs'!$C$7*('DEPRECATED - DT-Prelim Calcs'!$C$8-'DEPRECATED - DT-Prelim Calcs'!$C$9)+'DEPRECATED - DT-Prelim Calcs'!$C$9</f>
        <v>3273.6655107638844</v>
      </c>
      <c r="FV133" s="57">
        <f t="shared" ref="FV133:FV196" si="201">MIN(FU133,FT$2)</f>
        <v>93</v>
      </c>
      <c r="FW133" s="2">
        <f t="shared" si="152"/>
        <v>0.7112822800297498</v>
      </c>
      <c r="FX133" s="57">
        <f>FW133*'DEPRECATED - DT-Prelim Calcs'!$C$21/FR$2/'DEPRECATED - DT-Prelim Calcs'!$C$19/'DEPRECATED - DT-Prelim Calcs'!$C$18*3.39*'DEPRECATED - DT-Prelim Calcs'!$C$20</f>
        <v>25.773080821789936</v>
      </c>
      <c r="FY133" s="46">
        <f t="shared" si="153"/>
        <v>0</v>
      </c>
      <c r="FZ133" s="57">
        <f>FX132*'DEPRECATED - DT-Prelim Calcs'!$C$11+FZ132</f>
        <v>-421.90975009445401</v>
      </c>
      <c r="GA133" s="57">
        <f>GA132+0.5*FX133*'DEPRECATED - DT-Prelim Calcs'!$C$11^2+FZ133*'DEPRECATED - DT-Prelim Calcs'!$C$11</f>
        <v>-467033.48822798353</v>
      </c>
      <c r="GB133" s="57">
        <f>MIN('Drive Train'!$F$35-FV132*'DEPRECATED - DT-Prelim Calcs'!$C$21*'Drive Train'!$F$39,GB132+FV$2)</f>
        <v>6.82</v>
      </c>
      <c r="GC133" s="57">
        <f>'Drive Train'!$F$35-FV133*'DEPRECATED - DT-Prelim Calcs'!$C$21*'Drive Train'!$F$39</f>
        <v>6.82</v>
      </c>
      <c r="GD133" s="1">
        <f>IF(GA133&gt;='Drive Train'!$F$29,1,0)</f>
        <v>0</v>
      </c>
      <c r="GE133" s="57">
        <f t="shared" si="154"/>
        <v>103.33333333333333</v>
      </c>
      <c r="GF133" s="63">
        <f>GF132+'DEPRECATED - DT-Prelim Calcs'!$C$11</f>
        <v>516</v>
      </c>
      <c r="GG133" s="2">
        <f>GQ133/'Drive Train'!$F$35</f>
        <v>0.85483870967741948</v>
      </c>
      <c r="GH133" s="46">
        <f>GO133*12*60/(PI() * 'Drive Train'!$F$15)/GG$2*GG133</f>
        <v>-138736.22179268007</v>
      </c>
      <c r="GI133" s="2">
        <f>('DEPRECATED - DT-Prelim Calcs'!$C$6*GG133-GH133)/('DEPRECATED - DT-Prelim Calcs'!$C$6*GG133)*'DEPRECATED - DT-Prelim Calcs'!$C$7*GG133</f>
        <v>64.790798160934017</v>
      </c>
      <c r="GJ133" s="57">
        <f>GI133/'DEPRECATED - DT-Prelim Calcs'!$C$7*('DEPRECATED - DT-Prelim Calcs'!$C$8-'DEPRECATED - DT-Prelim Calcs'!$C$9)+'DEPRECATED - DT-Prelim Calcs'!$C$9</f>
        <v>3451.9362672397651</v>
      </c>
      <c r="GK133" s="57">
        <f t="shared" si="155"/>
        <v>29.999999999999982</v>
      </c>
      <c r="GL133" s="2">
        <f t="shared" si="156"/>
        <v>0.99579519204165001</v>
      </c>
      <c r="GM133" s="57">
        <f>GL133*'DEPRECATED - DT-Prelim Calcs'!$C$21/GG$2/'DEPRECATED - DT-Prelim Calcs'!$C$19/'DEPRECATED - DT-Prelim Calcs'!$C$18*3.39*'DEPRECATED - DT-Prelim Calcs'!$C$20</f>
        <v>25.773080821789936</v>
      </c>
      <c r="GN133" s="46">
        <f t="shared" si="157"/>
        <v>0</v>
      </c>
      <c r="GO133" s="57">
        <f>GM132*'DEPRECATED - DT-Prelim Calcs'!$C$11+GO132</f>
        <v>-396.56199099387527</v>
      </c>
      <c r="GP133" s="57">
        <f>GP132+0.5*GM133*'DEPRECATED - DT-Prelim Calcs'!$C$11^2+GO133*'DEPRECATED - DT-Prelim Calcs'!$C$11</f>
        <v>-222385.41681022008</v>
      </c>
      <c r="GQ133" s="57">
        <f>MIN('Drive Train'!$F$35-GK132*'DEPRECATED - DT-Prelim Calcs'!$C$21*'Drive Train'!$F$39,GQ132+GK$2)</f>
        <v>10.600000000000001</v>
      </c>
      <c r="GR133" s="57">
        <f>'Drive Train'!$F$35-GK133*'DEPRECATED - DT-Prelim Calcs'!$C$21*'Drive Train'!$F$39</f>
        <v>10.600000000000001</v>
      </c>
      <c r="GS133" s="1">
        <f>IF(GP133&gt;='Drive Train'!$F$29,1,0)</f>
        <v>0</v>
      </c>
      <c r="GT133" s="57">
        <f t="shared" si="158"/>
        <v>33.333333333333314</v>
      </c>
      <c r="GU133" s="63">
        <f>GU132+'DEPRECATED - DT-Prelim Calcs'!$C$11</f>
        <v>516</v>
      </c>
      <c r="GV133" s="2">
        <f>HF133/'Drive Train'!$F$35</f>
        <v>0.83870967741935498</v>
      </c>
      <c r="GW133" s="46">
        <f>HD133*12*60/(PI() * 'Drive Train'!$F$15)/GV$2*GV133</f>
        <v>-10381.409084627108</v>
      </c>
      <c r="GX133" s="2">
        <f>('DEPRECATED - DT-Prelim Calcs'!$C$6*GV133-GW133)/('DEPRECATED - DT-Prelim Calcs'!$C$6*GV133)*'DEPRECATED - DT-Prelim Calcs'!$C$7*GV133</f>
        <v>6.7153233233219831</v>
      </c>
      <c r="GY133" s="57">
        <f>GX133/'DEPRECATED - DT-Prelim Calcs'!$C$7*('DEPRECATED - DT-Prelim Calcs'!$C$8-'DEPRECATED - DT-Prelim Calcs'!$C$9)+'DEPRECATED - DT-Prelim Calcs'!$C$9</f>
        <v>360.20040762747317</v>
      </c>
      <c r="GZ133" s="57">
        <f t="shared" ref="GZ133:GZ196" si="202">MIN(GY133,GX$2)</f>
        <v>33.333333333333314</v>
      </c>
      <c r="HA133" s="2">
        <f t="shared" si="159"/>
        <v>0.99579519204165001</v>
      </c>
      <c r="HB133" s="57">
        <f>HA133*'DEPRECATED - DT-Prelim Calcs'!$C$21/GV$2/'DEPRECATED - DT-Prelim Calcs'!$C$19/'DEPRECATED - DT-Prelim Calcs'!$C$18*3.39*'DEPRECATED - DT-Prelim Calcs'!$C$20</f>
        <v>25.773080821789936</v>
      </c>
      <c r="HC133" s="46">
        <f t="shared" si="160"/>
        <v>0</v>
      </c>
      <c r="HD133" s="57">
        <f>HB132*'DEPRECATED - DT-Prelim Calcs'!$C$11+HD132</f>
        <v>-30.24475383579464</v>
      </c>
      <c r="HE133" s="57">
        <f>HE132+0.5*HB133*'DEPRECATED - DT-Prelim Calcs'!$C$11^2+HD133*'DEPRECATED - DT-Prelim Calcs'!$C$11</f>
        <v>-229399.45298850929</v>
      </c>
      <c r="HF133" s="57">
        <f>MIN('Drive Train'!$F$35-GZ132*'DEPRECATED - DT-Prelim Calcs'!$C$21*'Drive Train'!$F$39,HF132+GZ$2)</f>
        <v>10.400000000000002</v>
      </c>
      <c r="HG133" s="57">
        <f>'Drive Train'!$F$35-GZ133*'DEPRECATED - DT-Prelim Calcs'!$C$21*'Drive Train'!$F$39</f>
        <v>10.400000000000002</v>
      </c>
      <c r="HH133" s="1">
        <f>IF(HE133&gt;='Drive Train'!$F$29,1,0)</f>
        <v>0</v>
      </c>
      <c r="HI133" s="57">
        <f t="shared" si="161"/>
        <v>37.037037037037017</v>
      </c>
      <c r="HJ133" s="63">
        <f>HJ132+'DEPRECATED - DT-Prelim Calcs'!$C$11</f>
        <v>516</v>
      </c>
      <c r="HK133" s="2">
        <f>HU133/'Drive Train'!$F$35</f>
        <v>0.82258064516129037</v>
      </c>
      <c r="HL133" s="46">
        <f>HS133*12*60/(PI() * 'Drive Train'!$F$15)/HK$2*HK133</f>
        <v>-240774.80228580104</v>
      </c>
      <c r="HM133" s="2">
        <f>('DEPRECATED - DT-Prelim Calcs'!$C$6*HK133-HL133)/('DEPRECATED - DT-Prelim Calcs'!$C$6*HK133)*'DEPRECATED - DT-Prelim Calcs'!$C$7*HK133</f>
        <v>110.85057573547293</v>
      </c>
      <c r="HN133" s="57">
        <f>HM133/'DEPRECATED - DT-Prelim Calcs'!$C$7*('DEPRECATED - DT-Prelim Calcs'!$C$8-'DEPRECATED - DT-Prelim Calcs'!$C$9)+'DEPRECATED - DT-Prelim Calcs'!$C$9</f>
        <v>5903.9982850046381</v>
      </c>
      <c r="HO133" s="57">
        <f t="shared" ref="HO133:HO196" si="203">MIN(HN133,HM$2)</f>
        <v>36.66666666666665</v>
      </c>
      <c r="HP133" s="2">
        <f t="shared" si="162"/>
        <v>0.99579519204165001</v>
      </c>
      <c r="HQ133" s="57">
        <f>HP133*'DEPRECATED - DT-Prelim Calcs'!$C$21/HK$2/'DEPRECATED - DT-Prelim Calcs'!$C$19/'DEPRECATED - DT-Prelim Calcs'!$C$18*3.39*'DEPRECATED - DT-Prelim Calcs'!$C$20</f>
        <v>25.773080821789936</v>
      </c>
      <c r="HR133" s="46">
        <f t="shared" si="163"/>
        <v>0</v>
      </c>
      <c r="HS133" s="57">
        <f>HQ132*'DEPRECATED - DT-Prelim Calcs'!$C$11+HS132</f>
        <v>-715.2172024254545</v>
      </c>
      <c r="HT133" s="57">
        <f>HT132+0.5*HQ133*'DEPRECATED - DT-Prelim Calcs'!$C$11^2+HS133*'DEPRECATED - DT-Prelim Calcs'!$C$11</f>
        <v>-233503.79658612784</v>
      </c>
      <c r="HU133" s="57">
        <f>MIN('Drive Train'!$F$35-HO132*'DEPRECATED - DT-Prelim Calcs'!$C$21*'Drive Train'!$F$39,HU132+HO$2)</f>
        <v>10.200000000000001</v>
      </c>
      <c r="HV133" s="57">
        <f>'Drive Train'!$F$35-HO133*'DEPRECATED - DT-Prelim Calcs'!$C$21*'Drive Train'!$F$39</f>
        <v>10.200000000000001</v>
      </c>
      <c r="HW133" s="1">
        <f>IF(HT133&gt;='Drive Train'!$F$29,1,0)</f>
        <v>0</v>
      </c>
      <c r="HX133" s="57">
        <f t="shared" si="164"/>
        <v>40.740740740740726</v>
      </c>
      <c r="HY133" s="63">
        <f>HY132+'DEPRECATED - DT-Prelim Calcs'!$C$11</f>
        <v>516</v>
      </c>
      <c r="HZ133" s="2">
        <f>IJ133/'Drive Train'!$F$35</f>
        <v>0.80645161290322598</v>
      </c>
      <c r="IA133" s="46">
        <f>IH133*12*60/(PI() * 'Drive Train'!$F$15)/HZ$2*HZ133</f>
        <v>-70682.653129114376</v>
      </c>
      <c r="IB133" s="2">
        <f>('DEPRECATED - DT-Prelim Calcs'!$C$6*HZ133-IA133)/('DEPRECATED - DT-Prelim Calcs'!$C$6*HZ133)*'DEPRECATED - DT-Prelim Calcs'!$C$7*HZ133</f>
        <v>33.903247081499337</v>
      </c>
      <c r="IC133" s="57">
        <f>IB133/'DEPRECATED - DT-Prelim Calcs'!$C$7*('DEPRECATED - DT-Prelim Calcs'!$C$8-'DEPRECATED - DT-Prelim Calcs'!$C$9)+'DEPRECATED - DT-Prelim Calcs'!$C$9</f>
        <v>1807.5907056250478</v>
      </c>
      <c r="ID133" s="57">
        <f t="shared" ref="ID133:ID196" si="204">MIN(IC133,IB$2)</f>
        <v>39.999999999999986</v>
      </c>
      <c r="IE133" s="2">
        <f t="shared" si="165"/>
        <v>0.99579519204165001</v>
      </c>
      <c r="IF133" s="57">
        <f>IE133*'DEPRECATED - DT-Prelim Calcs'!$C$21/HZ$2/'DEPRECATED - DT-Prelim Calcs'!$C$19/'DEPRECATED - DT-Prelim Calcs'!$C$18*3.39*'DEPRECATED - DT-Prelim Calcs'!$C$20</f>
        <v>25.773080821789936</v>
      </c>
      <c r="IG133" s="46">
        <f t="shared" si="166"/>
        <v>0</v>
      </c>
      <c r="IH133" s="57">
        <f>IF132*'DEPRECATED - DT-Prelim Calcs'!$C$11+IH132</f>
        <v>-214.16077567131333</v>
      </c>
      <c r="II133" s="57">
        <f>II132+0.5*IF133*'DEPRECATED - DT-Prelim Calcs'!$C$11^2+IH133*'DEPRECATED - DT-Prelim Calcs'!$C$11</f>
        <v>-216064.84717755305</v>
      </c>
      <c r="IJ133" s="57">
        <f>MIN('Drive Train'!$F$35-ID132*'DEPRECATED - DT-Prelim Calcs'!$C$21*'Drive Train'!$F$39,IJ132+ID$2)</f>
        <v>10.000000000000002</v>
      </c>
      <c r="IK133" s="57">
        <f>'Drive Train'!$F$35-ID133*'DEPRECATED - DT-Prelim Calcs'!$C$21*'Drive Train'!$F$39</f>
        <v>10.000000000000002</v>
      </c>
      <c r="IL133" s="1">
        <f>IF(II133&gt;='Drive Train'!$F$29,1,0)</f>
        <v>0</v>
      </c>
      <c r="IM133" s="57">
        <f t="shared" si="167"/>
        <v>44.444444444444429</v>
      </c>
      <c r="IN133" s="63">
        <f>IN132+'DEPRECATED - DT-Prelim Calcs'!$C$11</f>
        <v>516</v>
      </c>
      <c r="IO133" s="2">
        <f>IY133/'Drive Train'!$F$35</f>
        <v>0.79032258064516137</v>
      </c>
      <c r="IP133" s="46">
        <f>IW133*12*60/(PI() * 'Drive Train'!$F$15)/IO$2*IO133</f>
        <v>-418756.56759117887</v>
      </c>
      <c r="IQ133" s="2">
        <f>('DEPRECATED - DT-Prelim Calcs'!$C$6*IO133-IP133)/('DEPRECATED - DT-Prelim Calcs'!$C$6*IO133)*'DEPRECATED - DT-Prelim Calcs'!$C$7*IO133</f>
        <v>191.24864137709235</v>
      </c>
      <c r="IR133" s="57">
        <f>IQ133/'DEPRECATED - DT-Prelim Calcs'!$C$7*('DEPRECATED - DT-Prelim Calcs'!$C$8-'DEPRECATED - DT-Prelim Calcs'!$C$9)+'DEPRECATED - DT-Prelim Calcs'!$C$9</f>
        <v>10184.111074141474</v>
      </c>
      <c r="IS133" s="57">
        <f t="shared" ref="IS133:IS196" si="205">MIN(IR133,IQ$2)</f>
        <v>43.333333333333321</v>
      </c>
      <c r="IT133" s="2">
        <f t="shared" si="168"/>
        <v>0.99579519204165001</v>
      </c>
      <c r="IU133" s="57">
        <f>IT133*'DEPRECATED - DT-Prelim Calcs'!$C$21/IO$2/'DEPRECATED - DT-Prelim Calcs'!$C$19/'DEPRECATED - DT-Prelim Calcs'!$C$18*3.39*'DEPRECATED - DT-Prelim Calcs'!$C$20</f>
        <v>25.773080821789936</v>
      </c>
      <c r="IV133" s="46">
        <f t="shared" si="169"/>
        <v>0</v>
      </c>
      <c r="IW133" s="57">
        <f>IU132*'DEPRECATED - DT-Prelim Calcs'!$C$11+IW132</f>
        <v>-1294.6806110474502</v>
      </c>
      <c r="IX133" s="57">
        <f>IX132+0.5*IU133*'DEPRECATED - DT-Prelim Calcs'!$C$11^2+IW133*'DEPRECATED - DT-Prelim Calcs'!$C$11</f>
        <v>-242049.97943334194</v>
      </c>
      <c r="IY133" s="57">
        <f>MIN('Drive Train'!$F$35-IS132*'DEPRECATED - DT-Prelim Calcs'!$C$21*'Drive Train'!$F$39,IY132+IS$2)</f>
        <v>9.8000000000000007</v>
      </c>
      <c r="IZ133" s="57">
        <f>'Drive Train'!$F$35-IS133*'DEPRECATED - DT-Prelim Calcs'!$C$21*'Drive Train'!$F$39</f>
        <v>9.8000000000000007</v>
      </c>
      <c r="JA133" s="1">
        <f>IF(IX133&gt;='Drive Train'!$F$29,1,0)</f>
        <v>0</v>
      </c>
      <c r="JB133" s="57">
        <f t="shared" si="170"/>
        <v>48.148148148148138</v>
      </c>
      <c r="JC133" s="63">
        <f>JC132+'DEPRECATED - DT-Prelim Calcs'!$C$11</f>
        <v>516</v>
      </c>
      <c r="JD133" s="2">
        <f>JN133/'Drive Train'!$F$35</f>
        <v>0.77419354838709686</v>
      </c>
      <c r="JE133" s="46">
        <f>JL133*12*60/(PI() * 'Drive Train'!$F$15)/JD$2*JD133</f>
        <v>-262144.85132002615</v>
      </c>
      <c r="JF133" s="2">
        <f>('DEPRECATED - DT-Prelim Calcs'!$C$6*JD133-JE133)/('DEPRECATED - DT-Prelim Calcs'!$C$6*JD133)*'DEPRECATED - DT-Prelim Calcs'!$C$7*JD133</f>
        <v>120.39659288336958</v>
      </c>
      <c r="JG133" s="57">
        <f>JF133/'DEPRECATED - DT-Prelim Calcs'!$C$7*('DEPRECATED - DT-Prelim Calcs'!$C$8-'DEPRECATED - DT-Prelim Calcs'!$C$9)+'DEPRECATED - DT-Prelim Calcs'!$C$9</f>
        <v>6412.1949655337412</v>
      </c>
      <c r="JH133" s="57">
        <f t="shared" ref="JH133:JH196" si="206">MIN(JG133,JF$2)</f>
        <v>46.666666666666657</v>
      </c>
      <c r="JI133" s="2">
        <f t="shared" si="171"/>
        <v>0.99579519204165001</v>
      </c>
      <c r="JJ133" s="57">
        <f>JI133*'DEPRECATED - DT-Prelim Calcs'!$C$21/JD$2/'DEPRECATED - DT-Prelim Calcs'!$C$19/'DEPRECATED - DT-Prelim Calcs'!$C$18*3.39*'DEPRECATED - DT-Prelim Calcs'!$C$20</f>
        <v>25.773080821789936</v>
      </c>
      <c r="JK133" s="46">
        <f t="shared" si="172"/>
        <v>0</v>
      </c>
      <c r="JL133" s="57">
        <f>JJ132*'DEPRECATED - DT-Prelim Calcs'!$C$11+JL132</f>
        <v>-827.3650813939538</v>
      </c>
      <c r="JM133" s="57">
        <f>JM132+0.5*JJ133*'DEPRECATED - DT-Prelim Calcs'!$C$11^2+JL133*'DEPRECATED - DT-Prelim Calcs'!$C$11</f>
        <v>-258328.10639987147</v>
      </c>
      <c r="JN133" s="57">
        <f>MIN('Drive Train'!$F$35-JH132*'DEPRECATED - DT-Prelim Calcs'!$C$21*'Drive Train'!$F$39,JN132+JH$2)</f>
        <v>9.6000000000000014</v>
      </c>
      <c r="JO133" s="57">
        <f>'Drive Train'!$F$35-JH133*'DEPRECATED - DT-Prelim Calcs'!$C$21*'Drive Train'!$F$39</f>
        <v>9.6000000000000014</v>
      </c>
      <c r="JP133" s="1">
        <f>IF(JM133&gt;='Drive Train'!$F$29,1,0)</f>
        <v>0</v>
      </c>
      <c r="JQ133" s="57">
        <f>MIN(JG133,'DEPRECATED - DT-Prelim Calcs'!$C$10)*'DEPRECATED - DT-Prelim Calcs'!$C$11*1000/60/60</f>
        <v>103.33333333333333</v>
      </c>
      <c r="JR133" s="63">
        <f>JR132+'DEPRECATED - DT-Prelim Calcs'!$C$11</f>
        <v>516</v>
      </c>
      <c r="JS133" s="2">
        <f>KC133/'Drive Train'!$F$35</f>
        <v>0.75806451612903225</v>
      </c>
      <c r="JT133" s="46">
        <f>KA133*12*60/(PI() * 'Drive Train'!$F$15)/JS$2*JS133</f>
        <v>-122533.1213350157</v>
      </c>
      <c r="JU133" s="2">
        <f>('DEPRECATED - DT-Prelim Calcs'!$C$6*JS133-JT133)/('DEPRECATED - DT-Prelim Calcs'!$C$6*JS133)*'DEPRECATED - DT-Prelim Calcs'!$C$7*JS133</f>
        <v>57.231217363305831</v>
      </c>
      <c r="JV133" s="57">
        <f>JU133/'DEPRECATED - DT-Prelim Calcs'!$C$7*('DEPRECATED - DT-Prelim Calcs'!$C$8-'DEPRECATED - DT-Prelim Calcs'!$C$9)+'DEPRECATED - DT-Prelim Calcs'!$C$9</f>
        <v>3049.4905343203891</v>
      </c>
      <c r="JW133" s="57">
        <f t="shared" ref="JW133:JW196" si="207">MIN(JV133,JU$2)</f>
        <v>49.999999999999993</v>
      </c>
      <c r="JX133" s="2">
        <f t="shared" si="173"/>
        <v>0.99579519204165001</v>
      </c>
      <c r="JY133" s="57">
        <f>JX133*'DEPRECATED - DT-Prelim Calcs'!$C$21/JS$2/'DEPRECATED - DT-Prelim Calcs'!$C$19/'DEPRECATED - DT-Prelim Calcs'!$C$18*3.39*'DEPRECATED - DT-Prelim Calcs'!$C$20</f>
        <v>25.773080821789936</v>
      </c>
      <c r="JZ133" s="46">
        <f t="shared" si="174"/>
        <v>0</v>
      </c>
      <c r="KA133" s="57">
        <f>JY132*'DEPRECATED - DT-Prelim Calcs'!$C$11+KA132</f>
        <v>-394.95965189706919</v>
      </c>
      <c r="KB133" s="57">
        <f>KB132+0.5*JY133*'DEPRECATED - DT-Prelim Calcs'!$C$11^2+KA133*'DEPRECATED - DT-Prelim Calcs'!$C$11</f>
        <v>-259807.59038219354</v>
      </c>
      <c r="KC133" s="57">
        <f>MIN('Drive Train'!$F$35-JW132*'DEPRECATED - DT-Prelim Calcs'!$C$21*'Drive Train'!$F$39,KC132+JW$2)</f>
        <v>9.4</v>
      </c>
      <c r="KD133" s="57">
        <f>'Drive Train'!$F$35-JW133*'DEPRECATED - DT-Prelim Calcs'!$C$21*'Drive Train'!$F$39</f>
        <v>9.4</v>
      </c>
      <c r="KE133" s="1">
        <f>IF(KB133&gt;='Drive Train'!$F$29,1,0)</f>
        <v>0</v>
      </c>
      <c r="KF133" s="57">
        <f>MIN(JV133,'DEPRECATED - DT-Prelim Calcs'!$C$10)*'DEPRECATED - DT-Prelim Calcs'!$C$11*1000/60/60</f>
        <v>103.33333333333333</v>
      </c>
      <c r="KG133" s="63">
        <f>KG132+'DEPRECATED - DT-Prelim Calcs'!$C$11</f>
        <v>516</v>
      </c>
      <c r="KH133" s="2">
        <f>KR133/'Drive Train'!$F$35</f>
        <v>0.74193548387096786</v>
      </c>
      <c r="KI133" s="46">
        <f>KP133*12*60/(PI() * 'Drive Train'!$F$15)/KH$2*KH133</f>
        <v>-18684.322885982183</v>
      </c>
      <c r="KJ133" s="2">
        <f>('DEPRECATED - DT-Prelim Calcs'!$C$6*KH133-KI133)/('DEPRECATED - DT-Prelim Calcs'!$C$6*KH133)*'DEPRECATED - DT-Prelim Calcs'!$C$7*KH133</f>
        <v>10.236323081835799</v>
      </c>
      <c r="KK133" s="57">
        <f>KJ133/'DEPRECATED - DT-Prelim Calcs'!$C$7*('DEPRECATED - DT-Prelim Calcs'!$C$8-'DEPRECATED - DT-Prelim Calcs'!$C$9)+'DEPRECATED - DT-Prelim Calcs'!$C$9</f>
        <v>547.64616240644534</v>
      </c>
      <c r="KL133" s="57">
        <f t="shared" ref="KL133:KL196" si="208">MIN(KK133,KJ$2)</f>
        <v>53.333333333333329</v>
      </c>
      <c r="KM133" s="2">
        <f t="shared" si="175"/>
        <v>0.99579519204165001</v>
      </c>
      <c r="KN133" s="57">
        <f>KM133*'DEPRECATED - DT-Prelim Calcs'!$C$21/KH$2/'DEPRECATED - DT-Prelim Calcs'!$C$19/'DEPRECATED - DT-Prelim Calcs'!$C$18*3.39*'DEPRECATED - DT-Prelim Calcs'!$C$20</f>
        <v>25.773080821789936</v>
      </c>
      <c r="KO133" s="46">
        <f t="shared" si="176"/>
        <v>0</v>
      </c>
      <c r="KP133" s="57">
        <f>KN132*'DEPRECATED - DT-Prelim Calcs'!$C$11+KP132</f>
        <v>-61.534209366910986</v>
      </c>
      <c r="KQ133" s="57">
        <f>KQ132+0.5*KN133*'DEPRECATED - DT-Prelim Calcs'!$C$11^2+KP133*'DEPRECATED - DT-Prelim Calcs'!$C$11</f>
        <v>-259829.60706019608</v>
      </c>
      <c r="KR133" s="57">
        <f>MIN('Drive Train'!$F$35-KL132*'DEPRECATED - DT-Prelim Calcs'!$C$21*'Drive Train'!$F$39,KR132+KL$2)</f>
        <v>9.2000000000000011</v>
      </c>
      <c r="KS133" s="57">
        <f>'Drive Train'!$F$35-KL133*'DEPRECATED - DT-Prelim Calcs'!$C$21*'Drive Train'!$F$39</f>
        <v>9.2000000000000011</v>
      </c>
      <c r="KT133" s="1">
        <f>IF(KQ133&gt;='Drive Train'!$F$29,1,0)</f>
        <v>0</v>
      </c>
      <c r="KU133" s="57">
        <f>MIN(KK133,'DEPRECATED - DT-Prelim Calcs'!$C$10)*'DEPRECATED - DT-Prelim Calcs'!$C$11*1000/60/60</f>
        <v>103.33333333333333</v>
      </c>
      <c r="KV133" s="63">
        <f>KV132+'DEPRECATED - DT-Prelim Calcs'!$C$11</f>
        <v>516</v>
      </c>
      <c r="KW133" s="2">
        <f>LG133/'Drive Train'!$F$35</f>
        <v>0.72580645161290325</v>
      </c>
      <c r="KX133" s="46">
        <f>LE133*12*60/(PI() * 'Drive Train'!$F$15)/KW$2*KW133</f>
        <v>-243929.09966822542</v>
      </c>
      <c r="KY133" s="2">
        <f>('DEPRECATED - DT-Prelim Calcs'!$C$6*KW133-KX133)/('DEPRECATED - DT-Prelim Calcs'!$C$6*KW133)*'DEPRECATED - DT-Prelim Calcs'!$C$7*KW133</f>
        <v>112.04358945841022</v>
      </c>
      <c r="KZ133" s="57">
        <f>KY133/'DEPRECATED - DT-Prelim Calcs'!$C$7*('DEPRECATED - DT-Prelim Calcs'!$C$8-'DEPRECATED - DT-Prelim Calcs'!$C$9)+'DEPRECATED - DT-Prelim Calcs'!$C$9</f>
        <v>5967.510177391714</v>
      </c>
      <c r="LA133" s="57">
        <f t="shared" ref="LA133:LA196" si="209">MIN(KZ133,KY$2)</f>
        <v>56.666666666666664</v>
      </c>
      <c r="LB133" s="2">
        <f t="shared" si="177"/>
        <v>0.99579519204165001</v>
      </c>
      <c r="LC133" s="57">
        <f>LB133*'DEPRECATED - DT-Prelim Calcs'!$C$21/KW$2/'DEPRECATED - DT-Prelim Calcs'!$C$19/'DEPRECATED - DT-Prelim Calcs'!$C$18*3.39*'DEPRECATED - DT-Prelim Calcs'!$C$20</f>
        <v>25.773080821789936</v>
      </c>
      <c r="LD133" s="46">
        <f t="shared" si="178"/>
        <v>0</v>
      </c>
      <c r="LE133" s="57">
        <f>LC132*'DEPRECATED - DT-Prelim Calcs'!$C$11+LE132</f>
        <v>-821.19858395377719</v>
      </c>
      <c r="LF133" s="57">
        <f>LF132+0.5*LC133*'DEPRECATED - DT-Prelim Calcs'!$C$11^2+LE133*'DEPRECATED - DT-Prelim Calcs'!$C$11</f>
        <v>-277895.7868553233</v>
      </c>
      <c r="LG133" s="57">
        <f>MIN('Drive Train'!$F$35-LA132*'DEPRECATED - DT-Prelim Calcs'!$C$21*'Drive Train'!$F$39,LG132+LA$2)</f>
        <v>9</v>
      </c>
      <c r="LH133" s="57">
        <f>'Drive Train'!$F$35-LA133*'DEPRECATED - DT-Prelim Calcs'!$C$21*'Drive Train'!$F$39</f>
        <v>9</v>
      </c>
      <c r="LI133" s="1">
        <f>IF(LF133&gt;='Drive Train'!$F$29,1,0)</f>
        <v>0</v>
      </c>
      <c r="LJ133" s="57">
        <f>MIN(KZ133,'DEPRECATED - DT-Prelim Calcs'!$C$10)*'DEPRECATED - DT-Prelim Calcs'!$C$11*1000/60/60</f>
        <v>103.33333333333333</v>
      </c>
      <c r="LK133" s="63">
        <f>LK132+'DEPRECATED - DT-Prelim Calcs'!$C$11</f>
        <v>516</v>
      </c>
      <c r="LL133" s="2">
        <f>LV133/'Drive Train'!$F$35</f>
        <v>3.0022597494674268</v>
      </c>
      <c r="LM133" s="46">
        <f>LT133*12*60/(PI() * 'Drive Train'!$F$15)/LL$2*LL133</f>
        <v>-1182683.4183058976</v>
      </c>
      <c r="LN133" s="2">
        <f>('DEPRECATED - DT-Prelim Calcs'!$C$6*LL133-LM133)/('DEPRECATED - DT-Prelim Calcs'!$C$6*LL133)*'DEPRECATED - DT-Prelim Calcs'!$C$7*LL133</f>
        <v>541.99474020207265</v>
      </c>
      <c r="LO133" s="57">
        <f>LN133/'DEPRECATED - DT-Prelim Calcs'!$C$7*('DEPRECATED - DT-Prelim Calcs'!$C$8-'DEPRECATED - DT-Prelim Calcs'!$C$9)+'DEPRECATED - DT-Prelim Calcs'!$C$9</f>
        <v>28856.610858060551</v>
      </c>
      <c r="LP133" s="57">
        <f t="shared" ref="LP133:LP196" si="210">MIN(LO133,LN$2)</f>
        <v>60</v>
      </c>
      <c r="LQ133" s="2">
        <f t="shared" si="179"/>
        <v>0.99579519204165001</v>
      </c>
      <c r="LR133" s="57">
        <f>LQ133*'DEPRECATED - DT-Prelim Calcs'!$C$21/LL$2/'DEPRECATED - DT-Prelim Calcs'!$C$19/'DEPRECATED - DT-Prelim Calcs'!$C$18*3.39*'DEPRECATED - DT-Prelim Calcs'!$C$20</f>
        <v>25.773080821789936</v>
      </c>
      <c r="LS133" s="46">
        <f t="shared" si="180"/>
        <v>0</v>
      </c>
      <c r="LT133" s="57">
        <f>LR132*'DEPRECATED - DT-Prelim Calcs'!$C$11+LT132</f>
        <v>-962.55520617685795</v>
      </c>
      <c r="LU133" s="57">
        <f>LU132+0.5*LR133*'DEPRECATED - DT-Prelim Calcs'!$C$11^2+LT133*'DEPRECATED - DT-Prelim Calcs'!$C$11</f>
        <v>-250183.84131787592</v>
      </c>
      <c r="LV133" s="57">
        <f>MIN('Drive Train'!$F$35-LP132*'DEPRECATED - DT-Prelim Calcs'!$C$21*'Drive Train'!$F$39,LV132+LP$2)</f>
        <v>37.228020893396092</v>
      </c>
      <c r="LW133" s="57">
        <f>'Drive Train'!$F$35-LP133*'DEPRECATED - DT-Prelim Calcs'!$C$21*'Drive Train'!$F$39</f>
        <v>8.8000000000000007</v>
      </c>
      <c r="LX133" s="1">
        <f>IF(LU133&gt;='Drive Train'!$F$29,1,0)</f>
        <v>0</v>
      </c>
      <c r="LY133" s="57">
        <f>MIN(LO133,'DEPRECATED - DT-Prelim Calcs'!$C$10)*'DEPRECATED - DT-Prelim Calcs'!$C$11*1000/60/60</f>
        <v>103.33333333333333</v>
      </c>
      <c r="LZ133" s="63">
        <f>LZ132+'DEPRECATED - DT-Prelim Calcs'!$C$11</f>
        <v>516</v>
      </c>
    </row>
    <row r="134" spans="18:338" x14ac:dyDescent="0.2">
      <c r="R134" s="63">
        <f>R133+'DEPRECATED - DT-Prelim Calcs'!$C$11</f>
        <v>520</v>
      </c>
      <c r="S134" s="2">
        <f>AG134/'Drive Train'!$F$35</f>
        <v>0</v>
      </c>
      <c r="T134" s="46">
        <f>AE134*12*60/(PI() * 'Drive Train'!$F$15)/S$2*ABS(S134)</f>
        <v>0</v>
      </c>
      <c r="U134" s="2">
        <f>IF(OR(AD133=1,AND($C$32=Motors!$C$32,'DEPRECATED - DT-Prelim Calcs'!AI133=1)),0,IF(AG134=0,-(V133+$C$9)/($C$8-$C$9)*$C$7,($C$6*S134-T134)/($C$6*S134)*$C$7*S134))</f>
        <v>0</v>
      </c>
      <c r="V134" s="57">
        <f>IF(AND(AD133=1,AI133=1),0,ABS(U134/$C$7*($C$8-$C$9)+$C$9) *'Drive Train'!$AA$49 + V133*(1-'Drive Train'!$AA$49))</f>
        <v>0</v>
      </c>
      <c r="W134" s="57">
        <f t="shared" si="184"/>
        <v>0</v>
      </c>
      <c r="X134" s="2">
        <f>MAX(MIN(IF(AND(AI133=1,AG134&lt;0),-1,1)*(W134-$C$9)/($C$8-$C$9)*$C$7-$C$29*AE134/T$2 -  AI133*$C$29/2,X$2),MAX(X$4:X133)*-1)</f>
        <v>-0.2458281045106315</v>
      </c>
      <c r="Y134" s="57">
        <f t="shared" si="185"/>
        <v>0</v>
      </c>
      <c r="Z134" s="57">
        <f t="shared" si="186"/>
        <v>0</v>
      </c>
      <c r="AA134" s="57">
        <f t="shared" si="187"/>
        <v>0</v>
      </c>
      <c r="AB134" s="57" t="e">
        <f t="shared" si="188"/>
        <v>#N/A</v>
      </c>
      <c r="AC134" s="46">
        <f t="shared" ref="AC134:AC197" si="211">IF(Z134&lt;=$C$17,1,0)</f>
        <v>1</v>
      </c>
      <c r="AD134" s="1">
        <f t="shared" si="189"/>
        <v>1</v>
      </c>
      <c r="AE134" s="57">
        <f t="shared" si="190"/>
        <v>0</v>
      </c>
      <c r="AF134" s="57" t="e">
        <f t="shared" si="191"/>
        <v>#N/A</v>
      </c>
      <c r="AG134" s="57">
        <f>IF(AI133=0,MIN('Drive Train'!$F$35-W133*$C$21*'Drive Train'!$F$39,AG133+W$2)-$C$3,IF(AE133-1&lt;=0,0,IF($C$32=Motors!$C$30,MAX(ABS('Drive Train'!$F$35-W133*$C$21*'Drive Train'!$F$39)*-1,AG133-W$2),MAX(0,ABS('Drive Train'!$F$35-W133*$C$21*'Drive Train'!$F$39)*-1,AG133-W$2))))</f>
        <v>0</v>
      </c>
      <c r="AH134" s="57">
        <f>'Drive Train'!$F$35-ABS(W134)*'DEPRECATED - DT-Prelim Calcs'!$C$21*'Drive Train'!$F$39</f>
        <v>12.4</v>
      </c>
      <c r="AI134" s="1">
        <f>IF(AJ134&gt;='Drive Train'!$F$29,1,0)</f>
        <v>1</v>
      </c>
      <c r="AJ134" s="57">
        <f>AJ133+0.5*Y134*'DEPRECATED - DT-Prelim Calcs'!$C$11^2+AE134*'DEPRECATED - DT-Prelim Calcs'!$C$11</f>
        <v>784.33981740885292</v>
      </c>
      <c r="AK134" s="57">
        <f t="shared" si="181"/>
        <v>0</v>
      </c>
      <c r="AL134" s="63">
        <f>AL133+'DEPRECATED - DT-Prelim Calcs'!$C$11</f>
        <v>520</v>
      </c>
      <c r="AM134" s="2">
        <f>AW134/'Drive Train'!$F$35</f>
        <v>0.9017179876015835</v>
      </c>
      <c r="AN134" s="46">
        <f>AU134*12*60/(PI() * 'Drive Train'!$F$15)/AM$2*AM134</f>
        <v>4074.5129711578288</v>
      </c>
      <c r="AO134" s="2">
        <f>('DEPRECATED - DT-Prelim Calcs'!$C$6*AM134-AN134)/('DEPRECATED - DT-Prelim Calcs'!$C$6*AM134)*'DEPRECATED - DT-Prelim Calcs'!$C$7*AM134</f>
        <v>0.33081835002781501</v>
      </c>
      <c r="AP134" s="57">
        <f>AO134/'DEPRECATED - DT-Prelim Calcs'!$C$7*('DEPRECATED - DT-Prelim Calcs'!$C$8-'DEPRECATED - DT-Prelim Calcs'!$C$9)+'DEPRECATED - DT-Prelim Calcs'!$C$9</f>
        <v>20.311615895671643</v>
      </c>
      <c r="AQ134" s="57">
        <f t="shared" si="192"/>
        <v>20.311615895671643</v>
      </c>
      <c r="AR134" s="2">
        <f t="shared" ref="AR134:AR197" si="212">MIN((AQ134-$C$9)/($C$8-$C$9)*$C$7-$C$29*AU134/AN$2,AR$2)</f>
        <v>-1.0602629885170245E-14</v>
      </c>
      <c r="AS134" s="57">
        <f>AR134*'DEPRECATED - DT-Prelim Calcs'!$C$21/AM$2/'DEPRECATED - DT-Prelim Calcs'!$C$19/'DEPRECATED - DT-Prelim Calcs'!$C$18*3.39*'DEPRECATED - DT-Prelim Calcs'!$C$20</f>
        <v>-7.683656534859512E-14</v>
      </c>
      <c r="AT134" s="46">
        <f t="shared" ref="AT134:AT197" si="213">IF(AQ134&lt;=$C$17,1,0)</f>
        <v>0</v>
      </c>
      <c r="AU134" s="57">
        <f>AS133*'DEPRECATED - DT-Prelim Calcs'!$C$11+AU133</f>
        <v>39.432321268798859</v>
      </c>
      <c r="AV134" s="57">
        <f>AV133+0.5*AS134*'DEPRECATED - DT-Prelim Calcs'!$C$11^2+AU134*'DEPRECATED - DT-Prelim Calcs'!$C$11</f>
        <v>20460.193495139381</v>
      </c>
      <c r="AW134" s="57">
        <f>MIN('Drive Train'!$F$35-AQ133*'DEPRECATED - DT-Prelim Calcs'!$C$21*'Drive Train'!$F$39,AW133+AQ$2)</f>
        <v>11.181303046259636</v>
      </c>
      <c r="AX134" s="57">
        <f>'Drive Train'!$F$35-AQ134*'DEPRECATED - DT-Prelim Calcs'!$C$21*'Drive Train'!$F$39</f>
        <v>11.181303046259702</v>
      </c>
      <c r="AY134" s="1">
        <f>IF(AV134&gt;='Drive Train'!$F$29,1,0)</f>
        <v>1</v>
      </c>
      <c r="AZ134" s="57">
        <f t="shared" ref="AZ134:AZ197" si="214">MIN(AQ134,$C$10)*$C$11*1000/60/60</f>
        <v>22.568462106301823</v>
      </c>
      <c r="BA134" s="63">
        <f>BA133+'DEPRECATED - DT-Prelim Calcs'!$C$11</f>
        <v>520</v>
      </c>
      <c r="BB134" s="2">
        <f>BL134/'Drive Train'!$F$35</f>
        <v>0.55000000000000004</v>
      </c>
      <c r="BC134" s="46">
        <f>BJ134*12*60/(PI() * 'Drive Train'!$F$15)/BB$2*BB134</f>
        <v>5574.3989430736838</v>
      </c>
      <c r="BD134" s="2">
        <f>('DEPRECATED - DT-Prelim Calcs'!$C$6*BB134-BC134)/('DEPRECATED - DT-Prelim Calcs'!$C$6*BB134)*'DEPRECATED - DT-Prelim Calcs'!$C$7*BB134</f>
        <v>-1.1950068391759057</v>
      </c>
      <c r="BE134" s="57">
        <f>BD134/'DEPRECATED - DT-Prelim Calcs'!$C$7*('DEPRECATED - DT-Prelim Calcs'!$C$8-'DEPRECATED - DT-Prelim Calcs'!$C$9)+'DEPRECATED - DT-Prelim Calcs'!$C$9</f>
        <v>-60.917998948659211</v>
      </c>
      <c r="BF134" s="57">
        <f t="shared" si="193"/>
        <v>-60.917998948659211</v>
      </c>
      <c r="BG134" s="2">
        <f t="shared" ref="BG134:BG197" si="215">MIN((BF134-$C$9)/($C$8-$C$9)*$C$7-$C$29*BJ134/BC$2,BG$2)</f>
        <v>-1.937034298208741</v>
      </c>
      <c r="BH134" s="57">
        <f>BG134*'DEPRECATED - DT-Prelim Calcs'!$C$21/BB$2/'DEPRECATED - DT-Prelim Calcs'!$C$19/'DEPRECATED - DT-Prelim Calcs'!$C$18*3.39*'DEPRECATED - DT-Prelim Calcs'!$C$20</f>
        <v>-20.276476817893336</v>
      </c>
      <c r="BI134" s="46">
        <f t="shared" ref="BI134:BI197" si="216">IF(BF134&lt;=$C$17,1,0)</f>
        <v>1</v>
      </c>
      <c r="BJ134" s="57">
        <f>BH133*'DEPRECATED - DT-Prelim Calcs'!$C$11+BJ133</f>
        <v>61.2324852018846</v>
      </c>
      <c r="BK134" s="57">
        <f>BK133+0.5*BH134*'DEPRECATED - DT-Prelim Calcs'!$C$11^2+BJ134*'DEPRECATED - DT-Prelim Calcs'!$C$11</f>
        <v>10787.473553823673</v>
      </c>
      <c r="BL134" s="57">
        <f>MIN('Drive Train'!$F$35-BF133*'DEPRECATED - DT-Prelim Calcs'!$C$21*'Drive Train'!$F$39,BL133+BF$2)</f>
        <v>6.82</v>
      </c>
      <c r="BM134" s="57">
        <f>'Drive Train'!$F$35-BF134*'DEPRECATED - DT-Prelim Calcs'!$C$21*'Drive Train'!$F$39</f>
        <v>16.055079936919554</v>
      </c>
      <c r="BN134" s="1">
        <f>IF(BK134&gt;='Drive Train'!$F$29,1,0)</f>
        <v>1</v>
      </c>
      <c r="BO134" s="57">
        <f t="shared" ref="BO134:BO197" si="217">MIN(BF134,$C$10)*$C$11*1000/60/60</f>
        <v>-67.686665498510237</v>
      </c>
      <c r="BP134" s="63">
        <f>BP133+'DEPRECATED - DT-Prelim Calcs'!$C$11</f>
        <v>520</v>
      </c>
      <c r="BQ134" s="2">
        <f>CA134/'Drive Train'!$F$35</f>
        <v>0.55000000000000004</v>
      </c>
      <c r="BR134" s="46">
        <f>BY134*12*60/(PI() * 'Drive Train'!$F$15)/BQ$2*BQ134</f>
        <v>6825.3180297648532</v>
      </c>
      <c r="BS134" s="2">
        <f>('DEPRECATED - DT-Prelim Calcs'!$C$6*BQ134-BR134)/('DEPRECATED - DT-Prelim Calcs'!$C$6*BQ134)*'DEPRECATED - DT-Prelim Calcs'!$C$7*BQ134</f>
        <v>-1.7606194093308245</v>
      </c>
      <c r="BT134" s="57">
        <f>BS134/'DEPRECATED - DT-Prelim Calcs'!$C$7*('DEPRECATED - DT-Prelim Calcs'!$C$8-'DEPRECATED - DT-Prelim Calcs'!$C$9)+'DEPRECATED - DT-Prelim Calcs'!$C$9</f>
        <v>-91.029240754001989</v>
      </c>
      <c r="BU134" s="57">
        <f t="shared" si="194"/>
        <v>-91.029240754001989</v>
      </c>
      <c r="BV134" s="2">
        <f t="shared" ref="BV134:BV197" si="218">MIN((BU134-$C$9)/($C$8-$C$9)*$C$7-$C$29*BY134/BR$2,BV$2)</f>
        <v>-2.6691610200833624</v>
      </c>
      <c r="BW134" s="57">
        <f>BV134*'DEPRECATED - DT-Prelim Calcs'!$C$21/BQ$2/'DEPRECATED - DT-Prelim Calcs'!$C$19/'DEPRECATED - DT-Prelim Calcs'!$C$18*3.39*'DEPRECATED - DT-Prelim Calcs'!$C$20</f>
        <v>-36.537222318472239</v>
      </c>
      <c r="BX134" s="46">
        <f t="shared" ref="BX134:BX197" si="219">IF(BW134&lt;=$C$17,1,0)</f>
        <v>1</v>
      </c>
      <c r="BY134" s="57">
        <f>BW133*'DEPRECATED - DT-Prelim Calcs'!$C$11+BY133</f>
        <v>57.332537381612894</v>
      </c>
      <c r="BZ134" s="57">
        <f>BZ133+0.5*BW134*'DEPRECATED - DT-Prelim Calcs'!$C$11^2+BY134*'DEPRECATED - DT-Prelim Calcs'!$C$11</f>
        <v>-11105.672102575478</v>
      </c>
      <c r="CA134" s="57">
        <f>MIN('Drive Train'!$F$35-BU133*'DEPRECATED - DT-Prelim Calcs'!$C$21*'Drive Train'!$F$39,CA133+BU$2)</f>
        <v>6.82</v>
      </c>
      <c r="CB134" s="57">
        <f>'Drive Train'!$F$35-BU134*'DEPRECATED - DT-Prelim Calcs'!$C$21*'Drive Train'!$F$39</f>
        <v>17.86175444524012</v>
      </c>
      <c r="CC134" s="1">
        <f>IF(BZ134&gt;='Drive Train'!$F$29,1,0)</f>
        <v>0</v>
      </c>
      <c r="CD134" s="57">
        <f t="shared" ref="CD134:CD197" si="220">MIN(BU134,$C$10)*$C$11*1000/60/60</f>
        <v>-101.14360083778</v>
      </c>
      <c r="CE134" s="63">
        <f>CE133+'DEPRECATED - DT-Prelim Calcs'!$C$11</f>
        <v>520</v>
      </c>
      <c r="CF134" s="2">
        <f>CP134/'Drive Train'!$F$35</f>
        <v>0.55000000000000004</v>
      </c>
      <c r="CG134" s="46">
        <f>CN134*12*60/(PI() * 'Drive Train'!$F$15)/CF$2*CF134</f>
        <v>2105.628163656128</v>
      </c>
      <c r="CH134" s="2">
        <f>('DEPRECATED - DT-Prelim Calcs'!$C$6*CF134-CG134)/('DEPRECATED - DT-Prelim Calcs'!$C$6*CF134)*'DEPRECATED - DT-Prelim Calcs'!$C$7*CF134</f>
        <v>0.37342422618925558</v>
      </c>
      <c r="CI134" s="57">
        <f>CH134/'DEPRECATED - DT-Prelim Calcs'!$C$7*('DEPRECATED - DT-Prelim Calcs'!$C$8-'DEPRECATED - DT-Prelim Calcs'!$C$9)+'DEPRECATED - DT-Prelim Calcs'!$C$9</f>
        <v>22.579804240697715</v>
      </c>
      <c r="CJ134" s="57">
        <f t="shared" si="195"/>
        <v>22.579804240697715</v>
      </c>
      <c r="CK134" s="2">
        <f t="shared" ref="CK134:CK197" si="221">MIN((CJ134-$C$9)/($C$8-$C$9)*$C$7-$C$29*CN134/CG$2,CK$2)</f>
        <v>9.313680293493487E-2</v>
      </c>
      <c r="CL134" s="57">
        <f>CK134*'DEPRECATED - DT-Prelim Calcs'!$C$21/CF$2/'DEPRECATED - DT-Prelim Calcs'!$C$19/'DEPRECATED - DT-Prelim Calcs'!$C$18*3.39*'DEPRECATED - DT-Prelim Calcs'!$C$20</f>
        <v>1.5748980789992959</v>
      </c>
      <c r="CM134" s="46">
        <f t="shared" ref="CM134:CM197" si="222">IF(CL134&lt;=$C$17,1,0)</f>
        <v>0</v>
      </c>
      <c r="CN134" s="57">
        <f>CL133*'DEPRECATED - DT-Prelim Calcs'!$C$11+CN133</f>
        <v>14.318238030592767</v>
      </c>
      <c r="CO134" s="57">
        <f>CO133+0.5*CL134*'DEPRECATED - DT-Prelim Calcs'!$C$11^2+CN134*'DEPRECATED - DT-Prelim Calcs'!$C$11</f>
        <v>-43111.545893067749</v>
      </c>
      <c r="CP134" s="57">
        <f>MIN('Drive Train'!$F$35-CJ133*'DEPRECATED - DT-Prelim Calcs'!$C$21*'Drive Train'!$F$39,CP133+CJ$2)</f>
        <v>6.82</v>
      </c>
      <c r="CQ134" s="57">
        <f>'Drive Train'!$F$35-CJ134*'DEPRECATED - DT-Prelim Calcs'!$C$21*'Drive Train'!$F$39</f>
        <v>11.045211745558138</v>
      </c>
      <c r="CR134" s="1">
        <f>IF(CO134&gt;='Drive Train'!$F$29,1,0)</f>
        <v>0</v>
      </c>
      <c r="CS134" s="57">
        <f t="shared" ref="CS134:CS197" si="223">MIN(CJ134,$C$10)*$C$11*1000/60/60</f>
        <v>25.08867137855302</v>
      </c>
      <c r="CT134" s="63">
        <f>CT133+'DEPRECATED - DT-Prelim Calcs'!$C$11</f>
        <v>520</v>
      </c>
      <c r="CU134" s="2">
        <f>DE134/'Drive Train'!$F$35</f>
        <v>0.55000000000000004</v>
      </c>
      <c r="CV134" s="46">
        <f>DC134*12*60/(PI() * 'Drive Train'!$F$15)/CU$2*CU134</f>
        <v>-86235.286011280084</v>
      </c>
      <c r="CW134" s="2">
        <f>('DEPRECATED - DT-Prelim Calcs'!$C$6*CU134-CV134)/('DEPRECATED - DT-Prelim Calcs'!$C$6*CU134)*'DEPRECATED - DT-Prelim Calcs'!$C$7*CU134</f>
        <v>40.317439828740149</v>
      </c>
      <c r="CX134" s="57">
        <f>CW134/'DEPRECATED - DT-Prelim Calcs'!$C$7*('DEPRECATED - DT-Prelim Calcs'!$C$8-'DEPRECATED - DT-Prelim Calcs'!$C$9)+'DEPRECATED - DT-Prelim Calcs'!$C$9</f>
        <v>2149.0599709657099</v>
      </c>
      <c r="CY134" s="57">
        <f t="shared" si="196"/>
        <v>93</v>
      </c>
      <c r="CZ134" s="2">
        <f t="shared" ref="CZ134:CZ197" si="224">MIN((CY134-$C$9)/($C$8-$C$9)*$C$7-$C$29*DC134/CV$2,CZ$2)</f>
        <v>1.2803081040535502</v>
      </c>
      <c r="DA134" s="57">
        <f>CZ134*'DEPRECATED - DT-Prelim Calcs'!$C$21/CU$2/'DEPRECATED - DT-Prelim Calcs'!$C$19/'DEPRECATED - DT-Prelim Calcs'!$C$18*3.39*'DEPRECATED - DT-Prelim Calcs'!$C$20</f>
        <v>25.773080821789936</v>
      </c>
      <c r="DB134" s="46">
        <f t="shared" ref="DB134:DB197" si="225">IF(DA134&lt;=$C$17,1,0)</f>
        <v>0</v>
      </c>
      <c r="DC134" s="57">
        <f>DA133*'DEPRECATED - DT-Prelim Calcs'!$C$11+DC133</f>
        <v>-492.57480184227677</v>
      </c>
      <c r="DD134" s="57">
        <f>DD133+0.5*DA134*'DEPRECATED - DT-Prelim Calcs'!$C$11^2+DC134*'DEPRECATED - DT-Prelim Calcs'!$C$11</f>
        <v>-92032.928885629051</v>
      </c>
      <c r="DE134" s="57">
        <f>MIN('Drive Train'!$F$35-CY133*'DEPRECATED - DT-Prelim Calcs'!$C$21*'Drive Train'!$F$39,DE133+CY$2)</f>
        <v>6.82</v>
      </c>
      <c r="DF134" s="57">
        <f>'Drive Train'!$F$35-CY134*'DEPRECATED - DT-Prelim Calcs'!$C$21*'Drive Train'!$F$39</f>
        <v>6.82</v>
      </c>
      <c r="DG134" s="1">
        <f>IF(DD134&gt;='Drive Train'!$F$29,1,0)</f>
        <v>0</v>
      </c>
      <c r="DH134" s="57">
        <f t="shared" ref="DH134:DH197" si="226">MIN(CY134,$C$10)*$C$11*1000/60/60</f>
        <v>103.33333333333333</v>
      </c>
      <c r="DI134" s="63">
        <f>DI133+'DEPRECATED - DT-Prelim Calcs'!$C$11</f>
        <v>520</v>
      </c>
      <c r="DJ134" s="2">
        <f>DT134/'Drive Train'!$F$35</f>
        <v>0.55000000000000004</v>
      </c>
      <c r="DK134" s="46">
        <f>DR134*12*60/(PI() * 'Drive Train'!$F$15)/DJ$2*DJ134</f>
        <v>-41904.895504952125</v>
      </c>
      <c r="DL134" s="2">
        <f>('DEPRECATED - DT-Prelim Calcs'!$C$6*DJ134-DK134)/('DEPRECATED - DT-Prelim Calcs'!$C$6*DJ134)*'DEPRECATED - DT-Prelim Calcs'!$C$7*DJ134</f>
        <v>20.273116916873285</v>
      </c>
      <c r="DM134" s="57">
        <f>DL134/'DEPRECATED - DT-Prelim Calcs'!$C$7*('DEPRECATED - DT-Prelim Calcs'!$C$8-'DEPRECATED - DT-Prelim Calcs'!$C$9)+'DEPRECATED - DT-Prelim Calcs'!$C$9</f>
        <v>1081.9700831679845</v>
      </c>
      <c r="DN134" s="57">
        <f t="shared" si="197"/>
        <v>93</v>
      </c>
      <c r="DO134" s="2">
        <f t="shared" ref="DO134:DO197" si="227">MIN((DN134-$C$9)/($C$8-$C$9)*$C$7-$C$29*DR134/DK$2,DO$2)</f>
        <v>1.1037138828047846</v>
      </c>
      <c r="DP134" s="57">
        <f>DO134*'DEPRECATED - DT-Prelim Calcs'!$C$21/DJ$2/'DEPRECATED - DT-Prelim Calcs'!$C$19/'DEPRECATED - DT-Prelim Calcs'!$C$18*3.39*'DEPRECATED - DT-Prelim Calcs'!$C$20</f>
        <v>25.773080821789936</v>
      </c>
      <c r="DQ134" s="46">
        <f t="shared" ref="DQ134:DQ197" si="228">IF(DP134&lt;=$C$17,1,0)</f>
        <v>0</v>
      </c>
      <c r="DR134" s="57">
        <f>DP133*'DEPRECATED - DT-Prelim Calcs'!$C$11+DR133</f>
        <v>-206.34500292759492</v>
      </c>
      <c r="DS134" s="57">
        <f>DS133+0.5*DP134*'DEPRECATED - DT-Prelim Calcs'!$C$11^2+DR134*'DEPRECATED - DT-Prelim Calcs'!$C$11</f>
        <v>-143554.92241605229</v>
      </c>
      <c r="DT134" s="57">
        <f>MIN('Drive Train'!$F$35-DN133*'DEPRECATED - DT-Prelim Calcs'!$C$21*'Drive Train'!$F$39,DT133+DN$2)</f>
        <v>6.82</v>
      </c>
      <c r="DU134" s="57">
        <f>'Drive Train'!$F$35-DN134*'DEPRECATED - DT-Prelim Calcs'!$C$21*'Drive Train'!$F$39</f>
        <v>6.82</v>
      </c>
      <c r="DV134" s="1">
        <f>IF(DS134&gt;='Drive Train'!$F$29,1,0)</f>
        <v>0</v>
      </c>
      <c r="DW134" s="57">
        <f t="shared" ref="DW134:DW197" si="229">MIN(DN134,$C$10)*$C$11*1000/60/60</f>
        <v>103.33333333333333</v>
      </c>
      <c r="DX134" s="63">
        <f>DX133+'DEPRECATED - DT-Prelim Calcs'!$C$11</f>
        <v>520</v>
      </c>
      <c r="DY134" s="2">
        <f>EI134/'Drive Train'!$F$35</f>
        <v>0.55000000000000004</v>
      </c>
      <c r="DZ134" s="46">
        <f>EG134*12*60/(PI() * 'Drive Train'!$F$15)/DY$2*DY134</f>
        <v>-133478.04818114379</v>
      </c>
      <c r="EA134" s="2">
        <f>('DEPRECATED - DT-Prelim Calcs'!$C$6*DY134-DZ134)/('DEPRECATED - DT-Prelim Calcs'!$C$6*DY134)*'DEPRECATED - DT-Prelim Calcs'!$C$7*DY134</f>
        <v>61.678613717928059</v>
      </c>
      <c r="EB134" s="57">
        <f>EA134/'DEPRECATED - DT-Prelim Calcs'!$C$7*('DEPRECATED - DT-Prelim Calcs'!$C$8-'DEPRECATED - DT-Prelim Calcs'!$C$9)+'DEPRECATED - DT-Prelim Calcs'!$C$9</f>
        <v>3286.2544149419791</v>
      </c>
      <c r="EC134" s="57">
        <f t="shared" si="198"/>
        <v>93</v>
      </c>
      <c r="ED134" s="2">
        <f t="shared" ref="ED134:ED197" si="230">MIN((EC134-$C$9)/($C$8-$C$9)*$C$7-$C$29*EG134/DZ$2,ED$2)</f>
        <v>0.96993038185874991</v>
      </c>
      <c r="EE134" s="57">
        <f>ED134*'DEPRECATED - DT-Prelim Calcs'!$C$21/DY$2/'DEPRECATED - DT-Prelim Calcs'!$C$19/'DEPRECATED - DT-Prelim Calcs'!$C$18*3.39*'DEPRECATED - DT-Prelim Calcs'!$C$20</f>
        <v>25.773080821789936</v>
      </c>
      <c r="EF134" s="46">
        <f t="shared" ref="EF134:EF197" si="231">IF(EE134&lt;=$C$17,1,0)</f>
        <v>0</v>
      </c>
      <c r="EG134" s="57">
        <f>EE133*'DEPRECATED - DT-Prelim Calcs'!$C$11+EG133</f>
        <v>-577.59456691650939</v>
      </c>
      <c r="EH134" s="57">
        <f>EH133+0.5*EE134*'DEPRECATED - DT-Prelim Calcs'!$C$11^2+EG134*'DEPRECATED - DT-Prelim Calcs'!$C$11</f>
        <v>-224682.58819781794</v>
      </c>
      <c r="EI134" s="57">
        <f>MIN('Drive Train'!$F$35-EC133*'DEPRECATED - DT-Prelim Calcs'!$C$21*'Drive Train'!$F$39,EI133+EC$2)</f>
        <v>6.82</v>
      </c>
      <c r="EJ134" s="57">
        <f>'Drive Train'!$F$35-EC134*'DEPRECATED - DT-Prelim Calcs'!$C$21*'Drive Train'!$F$39</f>
        <v>6.82</v>
      </c>
      <c r="EK134" s="1">
        <f>IF(EH134&gt;='Drive Train'!$F$29,1,0)</f>
        <v>0</v>
      </c>
      <c r="EL134" s="57">
        <f t="shared" ref="EL134:EL197" si="232">MIN(EC134,$C$10)*$C$11*1000/60/60</f>
        <v>103.33333333333333</v>
      </c>
      <c r="EM134" s="63">
        <f>EM133+'DEPRECATED - DT-Prelim Calcs'!$C$11</f>
        <v>520</v>
      </c>
      <c r="EN134" s="2">
        <f>EX134/'Drive Train'!$F$35</f>
        <v>0.55000000000000004</v>
      </c>
      <c r="EO134" s="46">
        <f>EV134*12*60/(PI() * 'Drive Train'!$F$15)/EN$2*EN134</f>
        <v>-103544.13364144099</v>
      </c>
      <c r="EP134" s="2">
        <f>('DEPRECATED - DT-Prelim Calcs'!$C$6*EN134-EO134)/('DEPRECATED - DT-Prelim Calcs'!$C$6*EN134)*'DEPRECATED - DT-Prelim Calcs'!$C$7*EN134</f>
        <v>48.143766805979887</v>
      </c>
      <c r="EQ134" s="57">
        <f>EP134/'DEPRECATED - DT-Prelim Calcs'!$C$7*('DEPRECATED - DT-Prelim Calcs'!$C$8-'DEPRECATED - DT-Prelim Calcs'!$C$9)+'DEPRECATED - DT-Prelim Calcs'!$C$9</f>
        <v>2565.7063407498836</v>
      </c>
      <c r="ER134" s="57">
        <f t="shared" si="199"/>
        <v>93</v>
      </c>
      <c r="ES134" s="2">
        <f t="shared" ref="ES134:ES197" si="233">MIN((ER134-$C$9)/($C$8-$C$9)*$C$7-$C$29*EV134/EO$2,ES$2)</f>
        <v>0.86507304327942547</v>
      </c>
      <c r="ET134" s="57">
        <f>ES134*'DEPRECATED - DT-Prelim Calcs'!$C$21/EN$2/'DEPRECATED - DT-Prelim Calcs'!$C$19/'DEPRECATED - DT-Prelim Calcs'!$C$18*3.39*'DEPRECATED - DT-Prelim Calcs'!$C$20</f>
        <v>25.773080821789936</v>
      </c>
      <c r="EU134" s="46">
        <f t="shared" ref="EU134:EU197" si="234">IF(ET134&lt;=$C$17,1,0)</f>
        <v>0</v>
      </c>
      <c r="EV134" s="57">
        <f>ET133*'DEPRECATED - DT-Prelim Calcs'!$C$11+EV133</f>
        <v>-399.62345156052913</v>
      </c>
      <c r="EW134" s="57">
        <f>EW133+0.5*ET134*'DEPRECATED - DT-Prelim Calcs'!$C$11^2+EV134*'DEPRECATED - DT-Prelim Calcs'!$C$11</f>
        <v>-312834.8694420933</v>
      </c>
      <c r="EX134" s="57">
        <f>MIN('Drive Train'!$F$35-ER133*'DEPRECATED - DT-Prelim Calcs'!$C$21*'Drive Train'!$F$39,EX133+ER$2)</f>
        <v>6.82</v>
      </c>
      <c r="EY134" s="57">
        <f>'Drive Train'!$F$35-ER134*'DEPRECATED - DT-Prelim Calcs'!$C$21*'Drive Train'!$F$39</f>
        <v>6.82</v>
      </c>
      <c r="EZ134" s="1">
        <f>IF(EW134&gt;='Drive Train'!$F$29,1,0)</f>
        <v>0</v>
      </c>
      <c r="FA134" s="57">
        <f t="shared" ref="FA134:FA197" si="235">MIN(ER134,$C$10)*$C$11*1000/60/60</f>
        <v>103.33333333333333</v>
      </c>
      <c r="FB134" s="63">
        <f>FB133+'DEPRECATED - DT-Prelim Calcs'!$C$11</f>
        <v>520</v>
      </c>
      <c r="FC134" s="2">
        <f>FM134/'Drive Train'!$F$35</f>
        <v>0.55000000000000004</v>
      </c>
      <c r="FD134" s="46">
        <f>FK134*12*60/(PI() * 'Drive Train'!$F$15)/FC$2*FC134</f>
        <v>-235766.75349119553</v>
      </c>
      <c r="FE134" s="2">
        <f>('DEPRECATED - DT-Prelim Calcs'!$C$6*FC134-FD134)/('DEPRECATED - DT-Prelim Calcs'!$C$6*FC134)*'DEPRECATED - DT-Prelim Calcs'!$C$7*FC134</f>
        <v>107.9292290644993</v>
      </c>
      <c r="FF134" s="57">
        <f>FE134/'DEPRECATED - DT-Prelim Calcs'!$C$7*('DEPRECATED - DT-Prelim Calcs'!$C$8-'DEPRECATED - DT-Prelim Calcs'!$C$9)+'DEPRECATED - DT-Prelim Calcs'!$C$9</f>
        <v>5748.4759705291535</v>
      </c>
      <c r="FG134" s="57">
        <f t="shared" si="200"/>
        <v>93</v>
      </c>
      <c r="FH134" s="2">
        <f t="shared" ref="FH134:FH197" si="236">MIN((FG134-$C$9)/($C$8-$C$9)*$C$7-$C$29*FK134/FD$2,FH$2)</f>
        <v>0.78067567320338405</v>
      </c>
      <c r="FI134" s="57">
        <f>FH134*'DEPRECATED - DT-Prelim Calcs'!$C$21/FC$2/'DEPRECATED - DT-Prelim Calcs'!$C$19/'DEPRECATED - DT-Prelim Calcs'!$C$18*3.39*'DEPRECATED - DT-Prelim Calcs'!$C$20</f>
        <v>25.773080821789936</v>
      </c>
      <c r="FJ134" s="46">
        <f t="shared" ref="FJ134:FJ197" si="237">IF(FI134&lt;=$C$17,1,0)</f>
        <v>0</v>
      </c>
      <c r="FK134" s="57">
        <f>FI133*'DEPRECATED - DT-Prelim Calcs'!$C$11+FK133</f>
        <v>-821.15643096303279</v>
      </c>
      <c r="FL134" s="57">
        <f>FL133+0.5*FI134*'DEPRECATED - DT-Prelim Calcs'!$C$11^2+FK134*'DEPRECATED - DT-Prelim Calcs'!$C$11</f>
        <v>-417380.61771533091</v>
      </c>
      <c r="FM134" s="57">
        <f>MIN('Drive Train'!$F$35-FG133*'DEPRECATED - DT-Prelim Calcs'!$C$21*'Drive Train'!$F$39,FM133+FG$2)</f>
        <v>6.82</v>
      </c>
      <c r="FN134" s="57">
        <f>'Drive Train'!$F$35-FG134*'DEPRECATED - DT-Prelim Calcs'!$C$21*'Drive Train'!$F$39</f>
        <v>6.82</v>
      </c>
      <c r="FO134" s="1">
        <f>IF(FL134&gt;='Drive Train'!$F$29,1,0)</f>
        <v>0</v>
      </c>
      <c r="FP134" s="57">
        <f t="shared" ref="FP134:FP197" si="238">MIN(FG134,$C$10)*$C$11*1000/60/60</f>
        <v>103.33333333333333</v>
      </c>
      <c r="FQ134" s="63">
        <f>FQ133+'DEPRECATED - DT-Prelim Calcs'!$C$11</f>
        <v>520</v>
      </c>
      <c r="FR134" s="2">
        <f>GB134/'Drive Train'!$F$35</f>
        <v>0.55000000000000004</v>
      </c>
      <c r="FS134" s="46">
        <f>FZ134*12*60/(PI() * 'Drive Train'!$F$15)/FR$2*FR134</f>
        <v>-100467.9114520345</v>
      </c>
      <c r="FT134" s="2">
        <f>('DEPRECATED - DT-Prelim Calcs'!$C$6*FR134-FS134)/('DEPRECATED - DT-Prelim Calcs'!$C$6*FR134)*'DEPRECATED - DT-Prelim Calcs'!$C$7*FR134</f>
        <v>46.752829568368327</v>
      </c>
      <c r="FU134" s="57">
        <f>FT134/'DEPRECATED - DT-Prelim Calcs'!$C$7*('DEPRECATED - DT-Prelim Calcs'!$C$8-'DEPRECATED - DT-Prelim Calcs'!$C$9)+'DEPRECATED - DT-Prelim Calcs'!$C$9</f>
        <v>2491.6576902994425</v>
      </c>
      <c r="FV134" s="57">
        <f t="shared" si="201"/>
        <v>93</v>
      </c>
      <c r="FW134" s="2">
        <f t="shared" ref="FW134:FW197" si="239">MIN((FV134-$C$9)/($C$8-$C$9)*$C$7-$C$29*FZ134/FS$2,FW$2)</f>
        <v>0.7112822800297498</v>
      </c>
      <c r="FX134" s="57">
        <f>FW134*'DEPRECATED - DT-Prelim Calcs'!$C$21/FR$2/'DEPRECATED - DT-Prelim Calcs'!$C$19/'DEPRECATED - DT-Prelim Calcs'!$C$18*3.39*'DEPRECATED - DT-Prelim Calcs'!$C$20</f>
        <v>25.773080821789936</v>
      </c>
      <c r="FY134" s="46">
        <f t="shared" ref="FY134:FY197" si="240">IF(FX134&lt;=$C$17,1,0)</f>
        <v>0</v>
      </c>
      <c r="FZ134" s="57">
        <f>FX133*'DEPRECATED - DT-Prelim Calcs'!$C$11+FZ133</f>
        <v>-318.81742680729428</v>
      </c>
      <c r="GA134" s="57">
        <f>GA133+0.5*FX134*'DEPRECATED - DT-Prelim Calcs'!$C$11^2+FZ134*'DEPRECATED - DT-Prelim Calcs'!$C$11</f>
        <v>-468102.57328863838</v>
      </c>
      <c r="GB134" s="57">
        <f>MIN('Drive Train'!$F$35-FV133*'DEPRECATED - DT-Prelim Calcs'!$C$21*'Drive Train'!$F$39,GB133+FV$2)</f>
        <v>6.82</v>
      </c>
      <c r="GC134" s="57">
        <f>'Drive Train'!$F$35-FV134*'DEPRECATED - DT-Prelim Calcs'!$C$21*'Drive Train'!$F$39</f>
        <v>6.82</v>
      </c>
      <c r="GD134" s="1">
        <f>IF(GA134&gt;='Drive Train'!$F$29,1,0)</f>
        <v>0</v>
      </c>
      <c r="GE134" s="57">
        <f t="shared" ref="GE134:GE197" si="241">MIN(FV134,$C$10)*$C$11*1000/60/60</f>
        <v>103.33333333333333</v>
      </c>
      <c r="GF134" s="63">
        <f>GF133+'DEPRECATED - DT-Prelim Calcs'!$C$11</f>
        <v>520</v>
      </c>
      <c r="GG134" s="2">
        <f>GQ134/'Drive Train'!$F$35</f>
        <v>0.85483870967741948</v>
      </c>
      <c r="GH134" s="46">
        <f>GO134*12*60/(PI() * 'Drive Train'!$F$15)/GG$2*GG134</f>
        <v>-102669.63005290092</v>
      </c>
      <c r="GI134" s="2">
        <f>('DEPRECATED - DT-Prelim Calcs'!$C$6*GG134-GH134)/('DEPRECATED - DT-Prelim Calcs'!$C$6*GG134)*'DEPRECATED - DT-Prelim Calcs'!$C$7*GG134</f>
        <v>48.483014653829379</v>
      </c>
      <c r="GJ134" s="57">
        <f>GI134/'DEPRECATED - DT-Prelim Calcs'!$C$7*('DEPRECATED - DT-Prelim Calcs'!$C$8-'DEPRECATED - DT-Prelim Calcs'!$C$9)+'DEPRECATED - DT-Prelim Calcs'!$C$9</f>
        <v>2583.766713728759</v>
      </c>
      <c r="GK134" s="57">
        <f t="shared" ref="GK134:GK197" si="242">MIN(GJ134,GI$2)</f>
        <v>29.999999999999982</v>
      </c>
      <c r="GL134" s="2">
        <f t="shared" ref="GL134:GL197" si="243">MIN((GK134-$C$9)/($C$8-$C$9)*$C$7-$C$29*GO134/GH$2,GL$2)</f>
        <v>0.99579519204165001</v>
      </c>
      <c r="GM134" s="57">
        <f>GL134*'DEPRECATED - DT-Prelim Calcs'!$C$21/GG$2/'DEPRECATED - DT-Prelim Calcs'!$C$19/'DEPRECATED - DT-Prelim Calcs'!$C$18*3.39*'DEPRECATED - DT-Prelim Calcs'!$C$20</f>
        <v>25.773080821789936</v>
      </c>
      <c r="GN134" s="46">
        <f t="shared" ref="GN134:GN197" si="244">IF(GM134&lt;=$C$17,1,0)</f>
        <v>0</v>
      </c>
      <c r="GO134" s="57">
        <f>GM133*'DEPRECATED - DT-Prelim Calcs'!$C$11+GO133</f>
        <v>-293.46966770671554</v>
      </c>
      <c r="GP134" s="57">
        <f>GP133+0.5*GM134*'DEPRECATED - DT-Prelim Calcs'!$C$11^2+GO134*'DEPRECATED - DT-Prelim Calcs'!$C$11</f>
        <v>-223353.11083447264</v>
      </c>
      <c r="GQ134" s="57">
        <f>MIN('Drive Train'!$F$35-GK133*'DEPRECATED - DT-Prelim Calcs'!$C$21*'Drive Train'!$F$39,GQ133+GK$2)</f>
        <v>10.600000000000001</v>
      </c>
      <c r="GR134" s="57">
        <f>'Drive Train'!$F$35-GK134*'DEPRECATED - DT-Prelim Calcs'!$C$21*'Drive Train'!$F$39</f>
        <v>10.600000000000001</v>
      </c>
      <c r="GS134" s="1">
        <f>IF(GP134&gt;='Drive Train'!$F$29,1,0)</f>
        <v>0</v>
      </c>
      <c r="GT134" s="57">
        <f t="shared" ref="GT134:GT197" si="245">MIN(GK134,$C$10)*$C$11*1000/60/60</f>
        <v>33.333333333333314</v>
      </c>
      <c r="GU134" s="63">
        <f>GU133+'DEPRECATED - DT-Prelim Calcs'!$C$11</f>
        <v>520</v>
      </c>
      <c r="GV134" s="2">
        <f>HF134/'Drive Train'!$F$35</f>
        <v>0.83870967741935498</v>
      </c>
      <c r="GW134" s="46">
        <f>HD134*12*60/(PI() * 'Drive Train'!$F$15)/GV$2*GV134</f>
        <v>25004.6809242128</v>
      </c>
      <c r="GX134" s="2">
        <f>('DEPRECATED - DT-Prelim Calcs'!$C$6*GV134-GW134)/('DEPRECATED - DT-Prelim Calcs'!$C$6*GV134)*'DEPRECATED - DT-Prelim Calcs'!$C$7*GV134</f>
        <v>-9.284766155346718</v>
      </c>
      <c r="GY134" s="57">
        <f>GX134/'DEPRECATED - DT-Prelim Calcs'!$C$7*('DEPRECATED - DT-Prelim Calcs'!$C$8-'DEPRECATED - DT-Prelim Calcs'!$C$9)+'DEPRECATED - DT-Prelim Calcs'!$C$9</f>
        <v>-491.58858827011778</v>
      </c>
      <c r="GZ134" s="57">
        <f t="shared" si="202"/>
        <v>-491.58858827011778</v>
      </c>
      <c r="HA134" s="2">
        <f t="shared" ref="HA134:HA197" si="246">MIN((GZ134-$C$9)/($C$8-$C$9)*$C$7-$C$29*HD134/GW$2,HA$2)</f>
        <v>-11.46746733205401</v>
      </c>
      <c r="HB134" s="57">
        <f>HA134*'DEPRECATED - DT-Prelim Calcs'!$C$21/GV$2/'DEPRECATED - DT-Prelim Calcs'!$C$19/'DEPRECATED - DT-Prelim Calcs'!$C$18*3.39*'DEPRECATED - DT-Prelim Calcs'!$C$20</f>
        <v>-296.79994915852342</v>
      </c>
      <c r="HC134" s="46">
        <f t="shared" ref="HC134:HC197" si="247">IF(HB134&lt;=$C$17,1,0)</f>
        <v>1</v>
      </c>
      <c r="HD134" s="57">
        <f>HB133*'DEPRECATED - DT-Prelim Calcs'!$C$11+HD133</f>
        <v>72.847569451365104</v>
      </c>
      <c r="HE134" s="57">
        <f>HE133+0.5*HB134*'DEPRECATED - DT-Prelim Calcs'!$C$11^2+HD134*'DEPRECATED - DT-Prelim Calcs'!$C$11</f>
        <v>-231482.46230397205</v>
      </c>
      <c r="HF134" s="57">
        <f>MIN('Drive Train'!$F$35-GZ133*'DEPRECATED - DT-Prelim Calcs'!$C$21*'Drive Train'!$F$39,HF133+GZ$2)</f>
        <v>10.400000000000002</v>
      </c>
      <c r="HG134" s="57">
        <f>'Drive Train'!$F$35-GZ134*'DEPRECATED - DT-Prelim Calcs'!$C$21*'Drive Train'!$F$39</f>
        <v>41.895315296207066</v>
      </c>
      <c r="HH134" s="1">
        <f>IF(HE134&gt;='Drive Train'!$F$29,1,0)</f>
        <v>0</v>
      </c>
      <c r="HI134" s="57">
        <f t="shared" ref="HI134:HI197" si="248">MIN(GZ134,$C$10)*$C$11*1000/60/60</f>
        <v>-546.20954252235299</v>
      </c>
      <c r="HJ134" s="63">
        <f>HJ133+'DEPRECATED - DT-Prelim Calcs'!$C$11</f>
        <v>520</v>
      </c>
      <c r="HK134" s="2">
        <f>HU134/'Drive Train'!$F$35</f>
        <v>0.82258064516129037</v>
      </c>
      <c r="HL134" s="46">
        <f>HS134*12*60/(PI() * 'Drive Train'!$F$15)/HK$2*HK134</f>
        <v>-206069.21400790039</v>
      </c>
      <c r="HM134" s="2">
        <f>('DEPRECATED - DT-Prelim Calcs'!$C$6*HK134-HL134)/('DEPRECATED - DT-Prelim Calcs'!$C$6*HK134)*'DEPRECATED - DT-Prelim Calcs'!$C$7*HK134</f>
        <v>95.158180285240192</v>
      </c>
      <c r="HN134" s="57">
        <f>HM134/'DEPRECATED - DT-Prelim Calcs'!$C$7*('DEPRECATED - DT-Prelim Calcs'!$C$8-'DEPRECATED - DT-Prelim Calcs'!$C$9)+'DEPRECATED - DT-Prelim Calcs'!$C$9</f>
        <v>5068.5898467204634</v>
      </c>
      <c r="HO134" s="57">
        <f t="shared" si="203"/>
        <v>36.66666666666665</v>
      </c>
      <c r="HP134" s="2">
        <f t="shared" ref="HP134:HP197" si="249">MIN((HO134-$C$9)/($C$8-$C$9)*$C$7-$C$29*HS134/HL$2,HP$2)</f>
        <v>0.99579519204165001</v>
      </c>
      <c r="HQ134" s="57">
        <f>HP134*'DEPRECATED - DT-Prelim Calcs'!$C$21/HK$2/'DEPRECATED - DT-Prelim Calcs'!$C$19/'DEPRECATED - DT-Prelim Calcs'!$C$18*3.39*'DEPRECATED - DT-Prelim Calcs'!$C$20</f>
        <v>25.773080821789936</v>
      </c>
      <c r="HR134" s="46">
        <f t="shared" ref="HR134:HR197" si="250">IF(HQ134&lt;=$C$17,1,0)</f>
        <v>0</v>
      </c>
      <c r="HS134" s="57">
        <f>HQ133*'DEPRECATED - DT-Prelim Calcs'!$C$11+HS133</f>
        <v>-612.12487913829477</v>
      </c>
      <c r="HT134" s="57">
        <f>HT133+0.5*HQ134*'DEPRECATED - DT-Prelim Calcs'!$C$11^2+HS134*'DEPRECATED - DT-Prelim Calcs'!$C$11</f>
        <v>-235746.11145610671</v>
      </c>
      <c r="HU134" s="57">
        <f>MIN('Drive Train'!$F$35-HO133*'DEPRECATED - DT-Prelim Calcs'!$C$21*'Drive Train'!$F$39,HU133+HO$2)</f>
        <v>10.200000000000001</v>
      </c>
      <c r="HV134" s="57">
        <f>'Drive Train'!$F$35-HO134*'DEPRECATED - DT-Prelim Calcs'!$C$21*'Drive Train'!$F$39</f>
        <v>10.200000000000001</v>
      </c>
      <c r="HW134" s="1">
        <f>IF(HT134&gt;='Drive Train'!$F$29,1,0)</f>
        <v>0</v>
      </c>
      <c r="HX134" s="57">
        <f t="shared" ref="HX134:HX197" si="251">MIN(HO134,$C$10)*$C$11*1000/60/60</f>
        <v>40.740740740740726</v>
      </c>
      <c r="HY134" s="63">
        <f>HY133+'DEPRECATED - DT-Prelim Calcs'!$C$11</f>
        <v>520</v>
      </c>
      <c r="HZ134" s="2">
        <f>IJ134/'Drive Train'!$F$35</f>
        <v>0.80645161290322598</v>
      </c>
      <c r="IA134" s="46">
        <f>IH134*12*60/(PI() * 'Drive Train'!$F$15)/HZ$2*HZ134</f>
        <v>-36657.566582152926</v>
      </c>
      <c r="IB134" s="2">
        <f>('DEPRECATED - DT-Prelim Calcs'!$C$6*HZ134-IA134)/('DEPRECATED - DT-Prelim Calcs'!$C$6*HZ134)*'DEPRECATED - DT-Prelim Calcs'!$C$7*HZ134</f>
        <v>18.518545659702511</v>
      </c>
      <c r="IC134" s="57">
        <f>IB134/'DEPRECATED - DT-Prelim Calcs'!$C$7*('DEPRECATED - DT-Prelim Calcs'!$C$8-'DEPRECATED - DT-Prelim Calcs'!$C$9)+'DEPRECATED - DT-Prelim Calcs'!$C$9</f>
        <v>988.56282495428729</v>
      </c>
      <c r="ID134" s="57">
        <f t="shared" si="204"/>
        <v>39.999999999999986</v>
      </c>
      <c r="IE134" s="2">
        <f t="shared" ref="IE134:IE197" si="252">MIN((ID134-$C$9)/($C$8-$C$9)*$C$7-$C$29*IH134/IA$2,IE$2)</f>
        <v>0.99579519204165001</v>
      </c>
      <c r="IF134" s="57">
        <f>IE134*'DEPRECATED - DT-Prelim Calcs'!$C$21/HZ$2/'DEPRECATED - DT-Prelim Calcs'!$C$19/'DEPRECATED - DT-Prelim Calcs'!$C$18*3.39*'DEPRECATED - DT-Prelim Calcs'!$C$20</f>
        <v>25.773080821789936</v>
      </c>
      <c r="IG134" s="46">
        <f t="shared" ref="IG134:IG197" si="253">IF(IF134&lt;=$C$17,1,0)</f>
        <v>0</v>
      </c>
      <c r="IH134" s="57">
        <f>IF133*'DEPRECATED - DT-Prelim Calcs'!$C$11+IH133</f>
        <v>-111.06845238415359</v>
      </c>
      <c r="II134" s="57">
        <f>II133+0.5*IF134*'DEPRECATED - DT-Prelim Calcs'!$C$11^2+IH134*'DEPRECATED - DT-Prelim Calcs'!$C$11</f>
        <v>-216302.93634051536</v>
      </c>
      <c r="IJ134" s="57">
        <f>MIN('Drive Train'!$F$35-ID133*'DEPRECATED - DT-Prelim Calcs'!$C$21*'Drive Train'!$F$39,IJ133+ID$2)</f>
        <v>10.000000000000002</v>
      </c>
      <c r="IK134" s="57">
        <f>'Drive Train'!$F$35-ID134*'DEPRECATED - DT-Prelim Calcs'!$C$21*'Drive Train'!$F$39</f>
        <v>10.000000000000002</v>
      </c>
      <c r="IL134" s="1">
        <f>IF(II134&gt;='Drive Train'!$F$29,1,0)</f>
        <v>0</v>
      </c>
      <c r="IM134" s="57">
        <f t="shared" ref="IM134:IM197" si="254">MIN(ID134,$C$10)*$C$11*1000/60/60</f>
        <v>44.444444444444429</v>
      </c>
      <c r="IN134" s="63">
        <f>IN133+'DEPRECATED - DT-Prelim Calcs'!$C$11</f>
        <v>520</v>
      </c>
      <c r="IO134" s="2">
        <f>IY134/'Drive Train'!$F$35</f>
        <v>0.79032258064516137</v>
      </c>
      <c r="IP134" s="46">
        <f>IW134*12*60/(PI() * 'Drive Train'!$F$15)/IO$2*IO134</f>
        <v>-385411.98277515662</v>
      </c>
      <c r="IQ134" s="2">
        <f>('DEPRECATED - DT-Prelim Calcs'!$C$6*IO134-IP134)/('DEPRECATED - DT-Prelim Calcs'!$C$6*IO134)*'DEPRECATED - DT-Prelim Calcs'!$C$7*IO134</f>
        <v>176.17163398373148</v>
      </c>
      <c r="IR134" s="57">
        <f>IQ134/'DEPRECATED - DT-Prelim Calcs'!$C$7*('DEPRECATED - DT-Prelim Calcs'!$C$8-'DEPRECATED - DT-Prelim Calcs'!$C$9)+'DEPRECATED - DT-Prelim Calcs'!$C$9</f>
        <v>9381.4637510841294</v>
      </c>
      <c r="IS134" s="57">
        <f t="shared" si="205"/>
        <v>43.333333333333321</v>
      </c>
      <c r="IT134" s="2">
        <f t="shared" ref="IT134:IT197" si="255">MIN((IS134-$C$9)/($C$8-$C$9)*$C$7-$C$29*IW134/IP$2,IT$2)</f>
        <v>0.99579519204165001</v>
      </c>
      <c r="IU134" s="57">
        <f>IT134*'DEPRECATED - DT-Prelim Calcs'!$C$21/IO$2/'DEPRECATED - DT-Prelim Calcs'!$C$19/'DEPRECATED - DT-Prelim Calcs'!$C$18*3.39*'DEPRECATED - DT-Prelim Calcs'!$C$20</f>
        <v>25.773080821789936</v>
      </c>
      <c r="IV134" s="46">
        <f t="shared" ref="IV134:IV197" si="256">IF(IU134&lt;=$C$17,1,0)</f>
        <v>0</v>
      </c>
      <c r="IW134" s="57">
        <f>IU133*'DEPRECATED - DT-Prelim Calcs'!$C$11+IW133</f>
        <v>-1191.5882877602903</v>
      </c>
      <c r="IX134" s="57">
        <f>IX133+0.5*IU134*'DEPRECATED - DT-Prelim Calcs'!$C$11^2+IW134*'DEPRECATED - DT-Prelim Calcs'!$C$11</f>
        <v>-246610.1479378088</v>
      </c>
      <c r="IY134" s="57">
        <f>MIN('Drive Train'!$F$35-IS133*'DEPRECATED - DT-Prelim Calcs'!$C$21*'Drive Train'!$F$39,IY133+IS$2)</f>
        <v>9.8000000000000007</v>
      </c>
      <c r="IZ134" s="57">
        <f>'Drive Train'!$F$35-IS134*'DEPRECATED - DT-Prelim Calcs'!$C$21*'Drive Train'!$F$39</f>
        <v>9.8000000000000007</v>
      </c>
      <c r="JA134" s="1">
        <f>IF(IX134&gt;='Drive Train'!$F$29,1,0)</f>
        <v>0</v>
      </c>
      <c r="JB134" s="57">
        <f t="shared" ref="JB134:JB197" si="257">MIN(IS134,$C$10)*$C$11*1000/60/60</f>
        <v>48.148148148148138</v>
      </c>
      <c r="JC134" s="63">
        <f>JC133+'DEPRECATED - DT-Prelim Calcs'!$C$11</f>
        <v>520</v>
      </c>
      <c r="JD134" s="2">
        <f>JN134/'Drive Train'!$F$35</f>
        <v>0.77419354838709686</v>
      </c>
      <c r="JE134" s="46">
        <f>JL134*12*60/(PI() * 'Drive Train'!$F$15)/JD$2*JD134</f>
        <v>-229480.76823494313</v>
      </c>
      <c r="JF134" s="2">
        <f>('DEPRECATED - DT-Prelim Calcs'!$C$6*JD134-JE134)/('DEPRECATED - DT-Prelim Calcs'!$C$6*JD134)*'DEPRECATED - DT-Prelim Calcs'!$C$7*JD134</f>
        <v>105.6272795184446</v>
      </c>
      <c r="JG134" s="57">
        <f>JF134/'DEPRECATED - DT-Prelim Calcs'!$C$7*('DEPRECATED - DT-Prelim Calcs'!$C$8-'DEPRECATED - DT-Prelim Calcs'!$C$9)+'DEPRECATED - DT-Prelim Calcs'!$C$9</f>
        <v>5625.9282000898102</v>
      </c>
      <c r="JH134" s="57">
        <f t="shared" si="206"/>
        <v>46.666666666666657</v>
      </c>
      <c r="JI134" s="2">
        <f t="shared" ref="JI134:JI197" si="258">MIN((JH134-$C$9)/($C$8-$C$9)*$C$7-$C$29*JL134/JE$2,JI$2)</f>
        <v>0.99579519204165001</v>
      </c>
      <c r="JJ134" s="57">
        <f>JI134*'DEPRECATED - DT-Prelim Calcs'!$C$21/JD$2/'DEPRECATED - DT-Prelim Calcs'!$C$19/'DEPRECATED - DT-Prelim Calcs'!$C$18*3.39*'DEPRECATED - DT-Prelim Calcs'!$C$20</f>
        <v>25.773080821789936</v>
      </c>
      <c r="JK134" s="46">
        <f t="shared" ref="JK134:JK197" si="259">IF(JJ134&lt;=$C$17,1,0)</f>
        <v>0</v>
      </c>
      <c r="JL134" s="57">
        <f>JJ133*'DEPRECATED - DT-Prelim Calcs'!$C$11+JL133</f>
        <v>-724.27275810679407</v>
      </c>
      <c r="JM134" s="57">
        <f>JM133+0.5*JJ134*'DEPRECATED - DT-Prelim Calcs'!$C$11^2+JL134*'DEPRECATED - DT-Prelim Calcs'!$C$11</f>
        <v>-261019.01278572434</v>
      </c>
      <c r="JN134" s="57">
        <f>MIN('Drive Train'!$F$35-JH133*'DEPRECATED - DT-Prelim Calcs'!$C$21*'Drive Train'!$F$39,JN133+JH$2)</f>
        <v>9.6000000000000014</v>
      </c>
      <c r="JO134" s="57">
        <f>'Drive Train'!$F$35-JH134*'DEPRECATED - DT-Prelim Calcs'!$C$21*'Drive Train'!$F$39</f>
        <v>9.6000000000000014</v>
      </c>
      <c r="JP134" s="1">
        <f>IF(JM134&gt;='Drive Train'!$F$29,1,0)</f>
        <v>0</v>
      </c>
      <c r="JQ134" s="57">
        <f>MIN(JG134,'DEPRECATED - DT-Prelim Calcs'!$C$10)*'DEPRECATED - DT-Prelim Calcs'!$C$11*1000/60/60</f>
        <v>103.33333333333333</v>
      </c>
      <c r="JR134" s="63">
        <f>JR133+'DEPRECATED - DT-Prelim Calcs'!$C$11</f>
        <v>520</v>
      </c>
      <c r="JS134" s="2">
        <f>KC134/'Drive Train'!$F$35</f>
        <v>0.75806451612903225</v>
      </c>
      <c r="JT134" s="46">
        <f>KA134*12*60/(PI() * 'Drive Train'!$F$15)/JS$2*JS134</f>
        <v>-90549.539980871967</v>
      </c>
      <c r="JU134" s="2">
        <f>('DEPRECATED - DT-Prelim Calcs'!$C$6*JS134-JT134)/('DEPRECATED - DT-Prelim Calcs'!$C$6*JS134)*'DEPRECATED - DT-Prelim Calcs'!$C$7*JS134</f>
        <v>42.76959802681683</v>
      </c>
      <c r="JV134" s="57">
        <f>JU134/'DEPRECATED - DT-Prelim Calcs'!$C$7*('DEPRECATED - DT-Prelim Calcs'!$C$8-'DEPRECATED - DT-Prelim Calcs'!$C$9)+'DEPRECATED - DT-Prelim Calcs'!$C$9</f>
        <v>2279.6043264898753</v>
      </c>
      <c r="JW134" s="57">
        <f t="shared" si="207"/>
        <v>49.999999999999993</v>
      </c>
      <c r="JX134" s="2">
        <f t="shared" ref="JX134:JX197" si="260">MIN((JW134-$C$9)/($C$8-$C$9)*$C$7-$C$29*KA134/JT$2,JX$2)</f>
        <v>0.99579519204165001</v>
      </c>
      <c r="JY134" s="57">
        <f>JX134*'DEPRECATED - DT-Prelim Calcs'!$C$21/JS$2/'DEPRECATED - DT-Prelim Calcs'!$C$19/'DEPRECATED - DT-Prelim Calcs'!$C$18*3.39*'DEPRECATED - DT-Prelim Calcs'!$C$20</f>
        <v>25.773080821789936</v>
      </c>
      <c r="JZ134" s="46">
        <f t="shared" ref="JZ134:JZ197" si="261">IF(JY134&lt;=$C$17,1,0)</f>
        <v>0</v>
      </c>
      <c r="KA134" s="57">
        <f>JY133*'DEPRECATED - DT-Prelim Calcs'!$C$11+KA133</f>
        <v>-291.86732860990946</v>
      </c>
      <c r="KB134" s="57">
        <f>KB133+0.5*JY134*'DEPRECATED - DT-Prelim Calcs'!$C$11^2+KA134*'DEPRECATED - DT-Prelim Calcs'!$C$11</f>
        <v>-260768.87505005885</v>
      </c>
      <c r="KC134" s="57">
        <f>MIN('Drive Train'!$F$35-JW133*'DEPRECATED - DT-Prelim Calcs'!$C$21*'Drive Train'!$F$39,KC133+JW$2)</f>
        <v>9.4</v>
      </c>
      <c r="KD134" s="57">
        <f>'Drive Train'!$F$35-JW134*'DEPRECATED - DT-Prelim Calcs'!$C$21*'Drive Train'!$F$39</f>
        <v>9.4</v>
      </c>
      <c r="KE134" s="1">
        <f>IF(KB134&gt;='Drive Train'!$F$29,1,0)</f>
        <v>0</v>
      </c>
      <c r="KF134" s="57">
        <f>MIN(JV134,'DEPRECATED - DT-Prelim Calcs'!$C$10)*'DEPRECATED - DT-Prelim Calcs'!$C$11*1000/60/60</f>
        <v>103.33333333333333</v>
      </c>
      <c r="KG134" s="63">
        <f>KG133+'DEPRECATED - DT-Prelim Calcs'!$C$11</f>
        <v>520</v>
      </c>
      <c r="KH134" s="2">
        <f>KR134/'Drive Train'!$F$35</f>
        <v>0.74193548387096786</v>
      </c>
      <c r="KI134" s="46">
        <f>KP134*12*60/(PI() * 'Drive Train'!$F$15)/KH$2*KH134</f>
        <v>12618.756737222351</v>
      </c>
      <c r="KJ134" s="2">
        <f>('DEPRECATED - DT-Prelim Calcs'!$C$6*KH134-KI134)/('DEPRECATED - DT-Prelim Calcs'!$C$6*KH134)*'DEPRECATED - DT-Prelim Calcs'!$C$7*KH134</f>
        <v>-3.917602226217284</v>
      </c>
      <c r="KK134" s="57">
        <f>KJ134/'DEPRECATED - DT-Prelim Calcs'!$C$7*('DEPRECATED - DT-Prelim Calcs'!$C$8-'DEPRECATED - DT-Prelim Calcs'!$C$9)+'DEPRECATED - DT-Prelim Calcs'!$C$9</f>
        <v>-205.8594878106546</v>
      </c>
      <c r="KL134" s="57">
        <f t="shared" si="208"/>
        <v>-205.8594878106546</v>
      </c>
      <c r="KM134" s="2">
        <f t="shared" ref="KM134:KM197" si="262">MIN((KL134-$C$9)/($C$8-$C$9)*$C$7-$C$29*KP134/KI$2,KM$2)</f>
        <v>-5.162790567278166</v>
      </c>
      <c r="KN134" s="57">
        <f>KM134*'DEPRECATED - DT-Prelim Calcs'!$C$21/KH$2/'DEPRECATED - DT-Prelim Calcs'!$C$19/'DEPRECATED - DT-Prelim Calcs'!$C$18*3.39*'DEPRECATED - DT-Prelim Calcs'!$C$20</f>
        <v>-133.62287709345506</v>
      </c>
      <c r="KO134" s="46">
        <f t="shared" ref="KO134:KO197" si="263">IF(KN134&lt;=$C$17,1,0)</f>
        <v>1</v>
      </c>
      <c r="KP134" s="57">
        <f>KN133*'DEPRECATED - DT-Prelim Calcs'!$C$11+KP133</f>
        <v>41.558113920248758</v>
      </c>
      <c r="KQ134" s="57">
        <f>KQ133+0.5*KN134*'DEPRECATED - DT-Prelim Calcs'!$C$11^2+KP134*'DEPRECATED - DT-Prelim Calcs'!$C$11</f>
        <v>-260732.35762126272</v>
      </c>
      <c r="KR134" s="57">
        <f>MIN('Drive Train'!$F$35-KL133*'DEPRECATED - DT-Prelim Calcs'!$C$21*'Drive Train'!$F$39,KR133+KL$2)</f>
        <v>9.2000000000000011</v>
      </c>
      <c r="KS134" s="57">
        <f>'Drive Train'!$F$35-KL134*'DEPRECATED - DT-Prelim Calcs'!$C$21*'Drive Train'!$F$39</f>
        <v>24.751569268639276</v>
      </c>
      <c r="KT134" s="1">
        <f>IF(KQ134&gt;='Drive Train'!$F$29,1,0)</f>
        <v>0</v>
      </c>
      <c r="KU134" s="57">
        <f>MIN(KK134,'DEPRECATED - DT-Prelim Calcs'!$C$10)*'DEPRECATED - DT-Prelim Calcs'!$C$11*1000/60/60</f>
        <v>-228.73276423406065</v>
      </c>
      <c r="KV134" s="63">
        <f>KV133+'DEPRECATED - DT-Prelim Calcs'!$C$11</f>
        <v>520</v>
      </c>
      <c r="KW134" s="2">
        <f>LG134/'Drive Train'!$F$35</f>
        <v>0.72580645161290325</v>
      </c>
      <c r="KX134" s="46">
        <f>LE134*12*60/(PI() * 'Drive Train'!$F$15)/KW$2*KW134</f>
        <v>-213306.52177596017</v>
      </c>
      <c r="KY134" s="2">
        <f>('DEPRECATED - DT-Prelim Calcs'!$C$6*KW134-KX134)/('DEPRECATED - DT-Prelim Calcs'!$C$6*KW134)*'DEPRECATED - DT-Prelim Calcs'!$C$7*KW134</f>
        <v>98.197358178793095</v>
      </c>
      <c r="KZ134" s="57">
        <f>KY134/'DEPRECATED - DT-Prelim Calcs'!$C$7*('DEPRECATED - DT-Prelim Calcs'!$C$8-'DEPRECATED - DT-Prelim Calcs'!$C$9)+'DEPRECATED - DT-Prelim Calcs'!$C$9</f>
        <v>5230.3850847880312</v>
      </c>
      <c r="LA134" s="57">
        <f t="shared" si="209"/>
        <v>56.666666666666664</v>
      </c>
      <c r="LB134" s="2">
        <f t="shared" ref="LB134:LB197" si="264">MIN((LA134-$C$9)/($C$8-$C$9)*$C$7-$C$29*LE134/KX$2,LB$2)</f>
        <v>0.99579519204165001</v>
      </c>
      <c r="LC134" s="57">
        <f>LB134*'DEPRECATED - DT-Prelim Calcs'!$C$21/KW$2/'DEPRECATED - DT-Prelim Calcs'!$C$19/'DEPRECATED - DT-Prelim Calcs'!$C$18*3.39*'DEPRECATED - DT-Prelim Calcs'!$C$20</f>
        <v>25.773080821789936</v>
      </c>
      <c r="LD134" s="46">
        <f t="shared" ref="LD134:LD197" si="265">IF(LC134&lt;=$C$17,1,0)</f>
        <v>0</v>
      </c>
      <c r="LE134" s="57">
        <f>LC133*'DEPRECATED - DT-Prelim Calcs'!$C$11+LE133</f>
        <v>-718.10626066661746</v>
      </c>
      <c r="LF134" s="57">
        <f>LF133+0.5*LC134*'DEPRECATED - DT-Prelim Calcs'!$C$11^2+LE134*'DEPRECATED - DT-Prelim Calcs'!$C$11</f>
        <v>-280562.02725141548</v>
      </c>
      <c r="LG134" s="57">
        <f>MIN('Drive Train'!$F$35-LA133*'DEPRECATED - DT-Prelim Calcs'!$C$21*'Drive Train'!$F$39,LG133+LA$2)</f>
        <v>9</v>
      </c>
      <c r="LH134" s="57">
        <f>'Drive Train'!$F$35-LA134*'DEPRECATED - DT-Prelim Calcs'!$C$21*'Drive Train'!$F$39</f>
        <v>9</v>
      </c>
      <c r="LI134" s="1">
        <f>IF(LF134&gt;='Drive Train'!$F$29,1,0)</f>
        <v>0</v>
      </c>
      <c r="LJ134" s="57">
        <f>MIN(KZ134,'DEPRECATED - DT-Prelim Calcs'!$C$10)*'DEPRECATED - DT-Prelim Calcs'!$C$11*1000/60/60</f>
        <v>103.33333333333333</v>
      </c>
      <c r="LK134" s="63">
        <f>LK133+'DEPRECATED - DT-Prelim Calcs'!$C$11</f>
        <v>520</v>
      </c>
      <c r="LL134" s="2">
        <f>LV134/'Drive Train'!$F$35</f>
        <v>0.70967741935483875</v>
      </c>
      <c r="LM134" s="46">
        <f>LT134*12*60/(PI() * 'Drive Train'!$F$15)/LL$2*LL134</f>
        <v>-249621.91438478738</v>
      </c>
      <c r="LN134" s="2">
        <f>('DEPRECATED - DT-Prelim Calcs'!$C$6*LL134-LM134)/('DEPRECATED - DT-Prelim Calcs'!$C$6*LL134)*'DEPRECATED - DT-Prelim Calcs'!$C$7*LL134</f>
        <v>114.57876792160907</v>
      </c>
      <c r="LO134" s="57">
        <f>LN134/'DEPRECATED - DT-Prelim Calcs'!$C$7*('DEPRECATED - DT-Prelim Calcs'!$C$8-'DEPRECATED - DT-Prelim Calcs'!$C$9)+'DEPRECATED - DT-Prelim Calcs'!$C$9</f>
        <v>6102.4742424657443</v>
      </c>
      <c r="LP134" s="57">
        <f t="shared" si="210"/>
        <v>60</v>
      </c>
      <c r="LQ134" s="2">
        <f t="shared" ref="LQ134:LQ197" si="266">MIN((LP134-$C$9)/($C$8-$C$9)*$C$7-$C$29*LT134/LM$2,LQ$2)</f>
        <v>0.99579519204165001</v>
      </c>
      <c r="LR134" s="57">
        <f>LQ134*'DEPRECATED - DT-Prelim Calcs'!$C$21/LL$2/'DEPRECATED - DT-Prelim Calcs'!$C$19/'DEPRECATED - DT-Prelim Calcs'!$C$18*3.39*'DEPRECATED - DT-Prelim Calcs'!$C$20</f>
        <v>25.773080821789936</v>
      </c>
      <c r="LS134" s="46">
        <f t="shared" ref="LS134:LS197" si="267">IF(LR134&lt;=$C$17,1,0)</f>
        <v>0</v>
      </c>
      <c r="LT134" s="57">
        <f>LR133*'DEPRECATED - DT-Prelim Calcs'!$C$11+LT133</f>
        <v>-859.46288288969822</v>
      </c>
      <c r="LU134" s="57">
        <f>LU133+0.5*LR134*'DEPRECATED - DT-Prelim Calcs'!$C$11^2+LT134*'DEPRECATED - DT-Prelim Calcs'!$C$11</f>
        <v>-253415.50820286039</v>
      </c>
      <c r="LV134" s="57">
        <f>MIN('Drive Train'!$F$35-LP133*'DEPRECATED - DT-Prelim Calcs'!$C$21*'Drive Train'!$F$39,LV133+LP$2)</f>
        <v>8.8000000000000007</v>
      </c>
      <c r="LW134" s="57">
        <f>'Drive Train'!$F$35-LP134*'DEPRECATED - DT-Prelim Calcs'!$C$21*'Drive Train'!$F$39</f>
        <v>8.8000000000000007</v>
      </c>
      <c r="LX134" s="1">
        <f>IF(LU134&gt;='Drive Train'!$F$29,1,0)</f>
        <v>0</v>
      </c>
      <c r="LY134" s="57">
        <f>MIN(LO134,'DEPRECATED - DT-Prelim Calcs'!$C$10)*'DEPRECATED - DT-Prelim Calcs'!$C$11*1000/60/60</f>
        <v>103.33333333333333</v>
      </c>
      <c r="LZ134" s="63">
        <f>LZ133+'DEPRECATED - DT-Prelim Calcs'!$C$11</f>
        <v>520</v>
      </c>
    </row>
    <row r="135" spans="18:338" x14ac:dyDescent="0.2">
      <c r="R135" s="63">
        <f>R134+'DEPRECATED - DT-Prelim Calcs'!$C$11</f>
        <v>524</v>
      </c>
      <c r="S135" s="2">
        <f>AG135/'Drive Train'!$F$35</f>
        <v>0</v>
      </c>
      <c r="T135" s="46">
        <f>AE135*12*60/(PI() * 'Drive Train'!$F$15)/S$2*ABS(S135)</f>
        <v>0</v>
      </c>
      <c r="U135" s="2">
        <f>IF(OR(AD134=1,AND($C$32=Motors!$C$32,'DEPRECATED - DT-Prelim Calcs'!AI134=1)),0,IF(AG135=0,-(V134+$C$9)/($C$8-$C$9)*$C$7,($C$6*S135-T135)/($C$6*S135)*$C$7*S135))</f>
        <v>0</v>
      </c>
      <c r="V135" s="57">
        <f>IF(AND(AD134=1,AI134=1),0,ABS(U135/$C$7*($C$8-$C$9)+$C$9) *'Drive Train'!$AA$49 + V134*(1-'Drive Train'!$AA$49))</f>
        <v>0</v>
      </c>
      <c r="W135" s="57">
        <f t="shared" si="184"/>
        <v>0</v>
      </c>
      <c r="X135" s="2">
        <f>MAX(MIN(IF(AND(AI134=1,AG135&lt;0),-1,1)*(W135-$C$9)/($C$8-$C$9)*$C$7-$C$29*AE135/T$2 -  AI134*$C$29/2,X$2),MAX(X$4:X134)*-1)</f>
        <v>-0.2458281045106315</v>
      </c>
      <c r="Y135" s="57">
        <f t="shared" si="185"/>
        <v>0</v>
      </c>
      <c r="Z135" s="57">
        <f t="shared" si="186"/>
        <v>0</v>
      </c>
      <c r="AA135" s="57">
        <f t="shared" si="187"/>
        <v>0</v>
      </c>
      <c r="AB135" s="57" t="e">
        <f t="shared" si="188"/>
        <v>#N/A</v>
      </c>
      <c r="AC135" s="46">
        <f t="shared" si="211"/>
        <v>1</v>
      </c>
      <c r="AD135" s="1">
        <f t="shared" si="189"/>
        <v>1</v>
      </c>
      <c r="AE135" s="57">
        <f t="shared" si="190"/>
        <v>0</v>
      </c>
      <c r="AF135" s="57" t="e">
        <f t="shared" si="191"/>
        <v>#N/A</v>
      </c>
      <c r="AG135" s="57">
        <f>IF(AI134=0,MIN('Drive Train'!$F$35-W134*$C$21*'Drive Train'!$F$39,AG134+W$2)-$C$3,IF(AE134-1&lt;=0,0,IF($C$32=Motors!$C$30,MAX(ABS('Drive Train'!$F$35-W134*$C$21*'Drive Train'!$F$39)*-1,AG134-W$2),MAX(0,ABS('Drive Train'!$F$35-W134*$C$21*'Drive Train'!$F$39)*-1,AG134-W$2))))</f>
        <v>0</v>
      </c>
      <c r="AH135" s="57">
        <f>'Drive Train'!$F$35-ABS(W135)*'DEPRECATED - DT-Prelim Calcs'!$C$21*'Drive Train'!$F$39</f>
        <v>12.4</v>
      </c>
      <c r="AI135" s="1">
        <f>IF(AJ135&gt;='Drive Train'!$F$29,1,0)</f>
        <v>1</v>
      </c>
      <c r="AJ135" s="57">
        <f>AJ134+0.5*Y135*'DEPRECATED - DT-Prelim Calcs'!$C$11^2+AE135*'DEPRECATED - DT-Prelim Calcs'!$C$11</f>
        <v>784.33981740885292</v>
      </c>
      <c r="AK135" s="57">
        <f t="shared" si="181"/>
        <v>0</v>
      </c>
      <c r="AL135" s="63">
        <f>AL134+'DEPRECATED - DT-Prelim Calcs'!$C$11</f>
        <v>524</v>
      </c>
      <c r="AM135" s="2">
        <f>AW135/'Drive Train'!$F$35</f>
        <v>0.90171798760158883</v>
      </c>
      <c r="AN135" s="46">
        <f>AU135*12*60/(PI() * 'Drive Train'!$F$15)/AM$2*AM135</f>
        <v>4074.5129711578215</v>
      </c>
      <c r="AO135" s="2">
        <f>('DEPRECATED - DT-Prelim Calcs'!$C$6*AM135-AN135)/('DEPRECATED - DT-Prelim Calcs'!$C$6*AM135)*'DEPRECATED - DT-Prelim Calcs'!$C$7*AM135</f>
        <v>0.33081835002783105</v>
      </c>
      <c r="AP135" s="57">
        <f>AO135/'DEPRECATED - DT-Prelim Calcs'!$C$7*('DEPRECATED - DT-Prelim Calcs'!$C$8-'DEPRECATED - DT-Prelim Calcs'!$C$9)+'DEPRECATED - DT-Prelim Calcs'!$C$9</f>
        <v>20.311615895672499</v>
      </c>
      <c r="AQ135" s="57">
        <f t="shared" si="192"/>
        <v>20.311615895672499</v>
      </c>
      <c r="AR135" s="2">
        <f t="shared" si="212"/>
        <v>7.9936057773011271E-15</v>
      </c>
      <c r="AS135" s="57">
        <f>AR135*'DEPRECATED - DT-Prelim Calcs'!$C$21/AM$2/'DEPRECATED - DT-Prelim Calcs'!$C$19/'DEPRECATED - DT-Prelim Calcs'!$C$18*3.39*'DEPRECATED - DT-Prelim Calcs'!$C$20</f>
        <v>5.7929138273286374E-14</v>
      </c>
      <c r="AT135" s="46">
        <f t="shared" si="213"/>
        <v>0</v>
      </c>
      <c r="AU135" s="57">
        <f>AS134*'DEPRECATED - DT-Prelim Calcs'!$C$11+AU134</f>
        <v>39.432321268798553</v>
      </c>
      <c r="AV135" s="57">
        <f>AV134+0.5*AS135*'DEPRECATED - DT-Prelim Calcs'!$C$11^2+AU135*'DEPRECATED - DT-Prelim Calcs'!$C$11</f>
        <v>20617.922780214576</v>
      </c>
      <c r="AW135" s="57">
        <f>MIN('Drive Train'!$F$35-AQ134*'DEPRECATED - DT-Prelim Calcs'!$C$21*'Drive Train'!$F$39,AW134+AQ$2)</f>
        <v>11.181303046259702</v>
      </c>
      <c r="AX135" s="57">
        <f>'Drive Train'!$F$35-AQ135*'DEPRECATED - DT-Prelim Calcs'!$C$21*'Drive Train'!$F$39</f>
        <v>11.18130304625965</v>
      </c>
      <c r="AY135" s="1">
        <f>IF(AV135&gt;='Drive Train'!$F$29,1,0)</f>
        <v>1</v>
      </c>
      <c r="AZ135" s="57">
        <f t="shared" si="214"/>
        <v>22.568462106302778</v>
      </c>
      <c r="BA135" s="63">
        <f>BA134+'DEPRECATED - DT-Prelim Calcs'!$C$11</f>
        <v>524</v>
      </c>
      <c r="BB135" s="2">
        <f>BL135/'Drive Train'!$F$35</f>
        <v>1.2947645110418995</v>
      </c>
      <c r="BC135" s="46">
        <f>BJ135*12*60/(PI() * 'Drive Train'!$F$15)/BB$2*BB135</f>
        <v>-4259.0909490705171</v>
      </c>
      <c r="BD135" s="2">
        <f>('DEPRECATED - DT-Prelim Calcs'!$C$6*BB135-BC135)/('DEPRECATED - DT-Prelim Calcs'!$C$6*BB135)*'DEPRECATED - DT-Prelim Calcs'!$C$7*BB135</f>
        <v>5.0461628069317932</v>
      </c>
      <c r="BE135" s="57">
        <f>BD135/'DEPRECATED - DT-Prelim Calcs'!$C$7*('DEPRECATED - DT-Prelim Calcs'!$C$8-'DEPRECATED - DT-Prelim Calcs'!$C$9)+'DEPRECATED - DT-Prelim Calcs'!$C$9</f>
        <v>271.34011955574647</v>
      </c>
      <c r="BF135" s="57">
        <f t="shared" si="193"/>
        <v>93</v>
      </c>
      <c r="BG135" s="2">
        <f t="shared" si="215"/>
        <v>1.9370342982087358</v>
      </c>
      <c r="BH135" s="57">
        <f>BG135*'DEPRECATED - DT-Prelim Calcs'!$C$21/BB$2/'DEPRECATED - DT-Prelim Calcs'!$C$19/'DEPRECATED - DT-Prelim Calcs'!$C$18*3.39*'DEPRECATED - DT-Prelim Calcs'!$C$20</f>
        <v>20.276476817893286</v>
      </c>
      <c r="BI135" s="46">
        <f t="shared" si="216"/>
        <v>0</v>
      </c>
      <c r="BJ135" s="57">
        <f>BH134*'DEPRECATED - DT-Prelim Calcs'!$C$11+BJ134</f>
        <v>-19.873422069688743</v>
      </c>
      <c r="BK135" s="57">
        <f>BK134+0.5*BH135*'DEPRECATED - DT-Prelim Calcs'!$C$11^2+BJ135*'DEPRECATED - DT-Prelim Calcs'!$C$11</f>
        <v>10870.191680088064</v>
      </c>
      <c r="BL135" s="57">
        <f>MIN('Drive Train'!$F$35-BF134*'DEPRECATED - DT-Prelim Calcs'!$C$21*'Drive Train'!$F$39,BL134+BF$2)</f>
        <v>16.055079936919554</v>
      </c>
      <c r="BM135" s="57">
        <f>'Drive Train'!$F$35-BF135*'DEPRECATED - DT-Prelim Calcs'!$C$21*'Drive Train'!$F$39</f>
        <v>6.82</v>
      </c>
      <c r="BN135" s="1">
        <f>IF(BK135&gt;='Drive Train'!$F$29,1,0)</f>
        <v>1</v>
      </c>
      <c r="BO135" s="57">
        <f t="shared" si="217"/>
        <v>103.33333333333333</v>
      </c>
      <c r="BP135" s="63">
        <f>BP134+'DEPRECATED - DT-Prelim Calcs'!$C$11</f>
        <v>524</v>
      </c>
      <c r="BQ135" s="2">
        <f>CA135/'Drive Train'!$F$35</f>
        <v>1.4404640681645258</v>
      </c>
      <c r="BR135" s="46">
        <f>BY135*12*60/(PI() * 'Drive Train'!$F$15)/BQ$2*BQ135</f>
        <v>-27692.004921663491</v>
      </c>
      <c r="BS135" s="2">
        <f>('DEPRECATED - DT-Prelim Calcs'!$C$6*BQ135-BR135)/('DEPRECATED - DT-Prelim Calcs'!$C$6*BQ135)*'DEPRECATED - DT-Prelim Calcs'!$C$7*BQ135</f>
        <v>15.992668847280076</v>
      </c>
      <c r="BT135" s="57">
        <f>BS135/'DEPRECATED - DT-Prelim Calcs'!$C$7*('DEPRECATED - DT-Prelim Calcs'!$C$8-'DEPRECATED - DT-Prelim Calcs'!$C$9)+'DEPRECATED - DT-Prelim Calcs'!$C$9</f>
        <v>854.09394734690204</v>
      </c>
      <c r="BU135" s="57">
        <f t="shared" si="194"/>
        <v>93</v>
      </c>
      <c r="BV135" s="2">
        <f t="shared" si="218"/>
        <v>1.8828060353728675</v>
      </c>
      <c r="BW135" s="57">
        <f>BV135*'DEPRECATED - DT-Prelim Calcs'!$C$21/BQ$2/'DEPRECATED - DT-Prelim Calcs'!$C$19/'DEPRECATED - DT-Prelim Calcs'!$C$18*3.39*'DEPRECATED - DT-Prelim Calcs'!$C$20</f>
        <v>25.773080821789936</v>
      </c>
      <c r="BX135" s="46">
        <f t="shared" si="219"/>
        <v>0</v>
      </c>
      <c r="BY135" s="57">
        <f>BW134*'DEPRECATED - DT-Prelim Calcs'!$C$11+BY134</f>
        <v>-88.81635189227606</v>
      </c>
      <c r="BZ135" s="57">
        <f>BZ134+0.5*BW135*'DEPRECATED - DT-Prelim Calcs'!$C$11^2+BY135*'DEPRECATED - DT-Prelim Calcs'!$C$11</f>
        <v>-11254.752863570262</v>
      </c>
      <c r="CA135" s="57">
        <f>MIN('Drive Train'!$F$35-BU134*'DEPRECATED - DT-Prelim Calcs'!$C$21*'Drive Train'!$F$39,CA134+BU$2)</f>
        <v>17.86175444524012</v>
      </c>
      <c r="CB135" s="57">
        <f>'Drive Train'!$F$35-BU135*'DEPRECATED - DT-Prelim Calcs'!$C$21*'Drive Train'!$F$39</f>
        <v>6.82</v>
      </c>
      <c r="CC135" s="1">
        <f>IF(BZ135&gt;='Drive Train'!$F$29,1,0)</f>
        <v>0</v>
      </c>
      <c r="CD135" s="57">
        <f t="shared" si="220"/>
        <v>103.33333333333333</v>
      </c>
      <c r="CE135" s="63">
        <f>CE134+'DEPRECATED - DT-Prelim Calcs'!$C$11</f>
        <v>524</v>
      </c>
      <c r="CF135" s="2">
        <f>CP135/'Drive Train'!$F$35</f>
        <v>0.89074288270630142</v>
      </c>
      <c r="CG135" s="46">
        <f>CN135*12*60/(PI() * 'Drive Train'!$F$15)/CF$2*CF135</f>
        <v>4910.488926166794</v>
      </c>
      <c r="CH135" s="2">
        <f>('DEPRECATED - DT-Prelim Calcs'!$C$6*CF135-CG135)/('DEPRECATED - DT-Prelim Calcs'!$C$6*CF135)*'DEPRECATED - DT-Prelim Calcs'!$C$7*CF135</f>
        <v>-7.3624532989628511E-2</v>
      </c>
      <c r="CI135" s="57">
        <f>CH135/'DEPRECATED - DT-Prelim Calcs'!$C$7*('DEPRECATED - DT-Prelim Calcs'!$C$8-'DEPRECATED - DT-Prelim Calcs'!$C$9)+'DEPRECATED - DT-Prelim Calcs'!$C$9</f>
        <v>-1.2195135197383142</v>
      </c>
      <c r="CJ135" s="57">
        <f t="shared" si="195"/>
        <v>-1.2195135197383142</v>
      </c>
      <c r="CK135" s="2">
        <f t="shared" si="221"/>
        <v>-0.47722995766499904</v>
      </c>
      <c r="CL135" s="57">
        <f>CK135*'DEPRECATED - DT-Prelim Calcs'!$C$21/CF$2/'DEPRECATED - DT-Prelim Calcs'!$C$19/'DEPRECATED - DT-Prelim Calcs'!$C$18*3.39*'DEPRECATED - DT-Prelim Calcs'!$C$20</f>
        <v>-8.0697266803605014</v>
      </c>
      <c r="CM135" s="46">
        <f t="shared" si="222"/>
        <v>1</v>
      </c>
      <c r="CN135" s="57">
        <f>CL134*'DEPRECATED - DT-Prelim Calcs'!$C$11+CN134</f>
        <v>20.617830346589951</v>
      </c>
      <c r="CO135" s="57">
        <f>CO134+0.5*CL135*'DEPRECATED - DT-Prelim Calcs'!$C$11^2+CN135*'DEPRECATED - DT-Prelim Calcs'!$C$11</f>
        <v>-43093.632385124278</v>
      </c>
      <c r="CP135" s="57">
        <f>MIN('Drive Train'!$F$35-CJ134*'DEPRECATED - DT-Prelim Calcs'!$C$21*'Drive Train'!$F$39,CP134+CJ$2)</f>
        <v>11.045211745558138</v>
      </c>
      <c r="CQ135" s="57">
        <f>'Drive Train'!$F$35-CJ135*'DEPRECATED - DT-Prelim Calcs'!$C$21*'Drive Train'!$F$39</f>
        <v>12.4731708111843</v>
      </c>
      <c r="CR135" s="1">
        <f>IF(CO135&gt;='Drive Train'!$F$29,1,0)</f>
        <v>0</v>
      </c>
      <c r="CS135" s="57">
        <f t="shared" si="223"/>
        <v>-1.3550150219314603</v>
      </c>
      <c r="CT135" s="63">
        <f>CT134+'DEPRECATED - DT-Prelim Calcs'!$C$11</f>
        <v>524</v>
      </c>
      <c r="CU135" s="2">
        <f>DE135/'Drive Train'!$F$35</f>
        <v>0.55000000000000004</v>
      </c>
      <c r="CV135" s="46">
        <f>DC135*12*60/(PI() * 'Drive Train'!$F$15)/CU$2*CU135</f>
        <v>-68186.867880702994</v>
      </c>
      <c r="CW135" s="2">
        <f>('DEPRECATED - DT-Prelim Calcs'!$C$6*CU135-CV135)/('DEPRECATED - DT-Prelim Calcs'!$C$6*CU135)*'DEPRECATED - DT-Prelim Calcs'!$C$7*CU135</f>
        <v>32.156710430111481</v>
      </c>
      <c r="CX135" s="57">
        <f>CW135/'DEPRECATED - DT-Prelim Calcs'!$C$7*('DEPRECATED - DT-Prelim Calcs'!$C$8-'DEPRECATED - DT-Prelim Calcs'!$C$9)+'DEPRECATED - DT-Prelim Calcs'!$C$9</f>
        <v>1714.6111818187981</v>
      </c>
      <c r="CY135" s="57">
        <f t="shared" si="196"/>
        <v>93</v>
      </c>
      <c r="CZ135" s="2">
        <f t="shared" si="224"/>
        <v>1.2803081040535502</v>
      </c>
      <c r="DA135" s="57">
        <f>CZ135*'DEPRECATED - DT-Prelim Calcs'!$C$21/CU$2/'DEPRECATED - DT-Prelim Calcs'!$C$19/'DEPRECATED - DT-Prelim Calcs'!$C$18*3.39*'DEPRECATED - DT-Prelim Calcs'!$C$20</f>
        <v>25.773080821789936</v>
      </c>
      <c r="DB135" s="46">
        <f t="shared" si="225"/>
        <v>0</v>
      </c>
      <c r="DC135" s="57">
        <f>DA134*'DEPRECATED - DT-Prelim Calcs'!$C$11+DC134</f>
        <v>-389.48247855511704</v>
      </c>
      <c r="DD135" s="57">
        <f>DD134+0.5*DA135*'DEPRECATED - DT-Prelim Calcs'!$C$11^2+DC135*'DEPRECATED - DT-Prelim Calcs'!$C$11</f>
        <v>-93384.674153275206</v>
      </c>
      <c r="DE135" s="57">
        <f>MIN('Drive Train'!$F$35-CY134*'DEPRECATED - DT-Prelim Calcs'!$C$21*'Drive Train'!$F$39,DE134+CY$2)</f>
        <v>6.82</v>
      </c>
      <c r="DF135" s="57">
        <f>'Drive Train'!$F$35-CY135*'DEPRECATED - DT-Prelim Calcs'!$C$21*'Drive Train'!$F$39</f>
        <v>6.82</v>
      </c>
      <c r="DG135" s="1">
        <f>IF(DD135&gt;='Drive Train'!$F$29,1,0)</f>
        <v>0</v>
      </c>
      <c r="DH135" s="57">
        <f t="shared" si="226"/>
        <v>103.33333333333333</v>
      </c>
      <c r="DI135" s="63">
        <f>DI134+'DEPRECATED - DT-Prelim Calcs'!$C$11</f>
        <v>524</v>
      </c>
      <c r="DJ135" s="2">
        <f>DT135/'Drive Train'!$F$35</f>
        <v>0.55000000000000004</v>
      </c>
      <c r="DK135" s="46">
        <f>DR135*12*60/(PI() * 'Drive Train'!$F$15)/DJ$2*DJ135</f>
        <v>-20968.73047348269</v>
      </c>
      <c r="DL135" s="2">
        <f>('DEPRECATED - DT-Prelim Calcs'!$C$6*DJ135-DK135)/('DEPRECATED - DT-Prelim Calcs'!$C$6*DJ135)*'DEPRECATED - DT-Prelim Calcs'!$C$7*DJ135</f>
        <v>10.806670814464031</v>
      </c>
      <c r="DM135" s="57">
        <f>DL135/'DEPRECATED - DT-Prelim Calcs'!$C$7*('DEPRECATED - DT-Prelim Calcs'!$C$8-'DEPRECATED - DT-Prelim Calcs'!$C$9)+'DEPRECATED - DT-Prelim Calcs'!$C$9</f>
        <v>578.00948775756649</v>
      </c>
      <c r="DN135" s="57">
        <f t="shared" si="197"/>
        <v>93</v>
      </c>
      <c r="DO135" s="2">
        <f t="shared" si="227"/>
        <v>1.1037138828047846</v>
      </c>
      <c r="DP135" s="57">
        <f>DO135*'DEPRECATED - DT-Prelim Calcs'!$C$21/DJ$2/'DEPRECATED - DT-Prelim Calcs'!$C$19/'DEPRECATED - DT-Prelim Calcs'!$C$18*3.39*'DEPRECATED - DT-Prelim Calcs'!$C$20</f>
        <v>25.773080821789936</v>
      </c>
      <c r="DQ135" s="46">
        <f t="shared" si="228"/>
        <v>0</v>
      </c>
      <c r="DR135" s="57">
        <f>DP134*'DEPRECATED - DT-Prelim Calcs'!$C$11+DR134</f>
        <v>-103.25267964043518</v>
      </c>
      <c r="DS135" s="57">
        <f>DS134+0.5*DP135*'DEPRECATED - DT-Prelim Calcs'!$C$11^2+DR135*'DEPRECATED - DT-Prelim Calcs'!$C$11</f>
        <v>-143761.74848803971</v>
      </c>
      <c r="DT135" s="57">
        <f>MIN('Drive Train'!$F$35-DN134*'DEPRECATED - DT-Prelim Calcs'!$C$21*'Drive Train'!$F$39,DT134+DN$2)</f>
        <v>6.82</v>
      </c>
      <c r="DU135" s="57">
        <f>'Drive Train'!$F$35-DN135*'DEPRECATED - DT-Prelim Calcs'!$C$21*'Drive Train'!$F$39</f>
        <v>6.82</v>
      </c>
      <c r="DV135" s="1">
        <f>IF(DS135&gt;='Drive Train'!$F$29,1,0)</f>
        <v>0</v>
      </c>
      <c r="DW135" s="57">
        <f t="shared" si="229"/>
        <v>103.33333333333333</v>
      </c>
      <c r="DX135" s="63">
        <f>DX134+'DEPRECATED - DT-Prelim Calcs'!$C$11</f>
        <v>524</v>
      </c>
      <c r="DY135" s="2">
        <f>EI135/'Drive Train'!$F$35</f>
        <v>0.55000000000000004</v>
      </c>
      <c r="DZ135" s="46">
        <f>EG135*12*60/(PI() * 'Drive Train'!$F$15)/DY$2*DY135</f>
        <v>-109654.13624878202</v>
      </c>
      <c r="EA135" s="2">
        <f>('DEPRECATED - DT-Prelim Calcs'!$C$6*DY135-DZ135)/('DEPRECATED - DT-Prelim Calcs'!$C$6*DY135)*'DEPRECATED - DT-Prelim Calcs'!$C$7*DY135</f>
        <v>50.906450911738212</v>
      </c>
      <c r="EB135" s="57">
        <f>EA135/'DEPRECATED - DT-Prelim Calcs'!$C$7*('DEPRECATED - DT-Prelim Calcs'!$C$8-'DEPRECATED - DT-Prelim Calcs'!$C$9)+'DEPRECATED - DT-Prelim Calcs'!$C$9</f>
        <v>2712.7820132680545</v>
      </c>
      <c r="EC135" s="57">
        <f t="shared" si="198"/>
        <v>93</v>
      </c>
      <c r="ED135" s="2">
        <f t="shared" si="230"/>
        <v>0.96993038185874991</v>
      </c>
      <c r="EE135" s="57">
        <f>ED135*'DEPRECATED - DT-Prelim Calcs'!$C$21/DY$2/'DEPRECATED - DT-Prelim Calcs'!$C$19/'DEPRECATED - DT-Prelim Calcs'!$C$18*3.39*'DEPRECATED - DT-Prelim Calcs'!$C$20</f>
        <v>25.773080821789936</v>
      </c>
      <c r="EF135" s="46">
        <f t="shared" si="231"/>
        <v>0</v>
      </c>
      <c r="EG135" s="57">
        <f>EE134*'DEPRECATED - DT-Prelim Calcs'!$C$11+EG134</f>
        <v>-474.50224362934966</v>
      </c>
      <c r="EH135" s="57">
        <f>EH134+0.5*EE135*'DEPRECATED - DT-Prelim Calcs'!$C$11^2+EG135*'DEPRECATED - DT-Prelim Calcs'!$C$11</f>
        <v>-226374.41252576103</v>
      </c>
      <c r="EI135" s="57">
        <f>MIN('Drive Train'!$F$35-EC134*'DEPRECATED - DT-Prelim Calcs'!$C$21*'Drive Train'!$F$39,EI134+EC$2)</f>
        <v>6.82</v>
      </c>
      <c r="EJ135" s="57">
        <f>'Drive Train'!$F$35-EC135*'DEPRECATED - DT-Prelim Calcs'!$C$21*'Drive Train'!$F$39</f>
        <v>6.82</v>
      </c>
      <c r="EK135" s="1">
        <f>IF(EH135&gt;='Drive Train'!$F$29,1,0)</f>
        <v>0</v>
      </c>
      <c r="EL135" s="57">
        <f t="shared" si="232"/>
        <v>103.33333333333333</v>
      </c>
      <c r="EM135" s="63">
        <f>EM134+'DEPRECATED - DT-Prelim Calcs'!$C$11</f>
        <v>524</v>
      </c>
      <c r="EN135" s="2">
        <f>EX135/'Drive Train'!$F$35</f>
        <v>0.55000000000000004</v>
      </c>
      <c r="EO135" s="46">
        <f>EV135*12*60/(PI() * 'Drive Train'!$F$15)/EN$2*EN135</f>
        <v>-76832.474808186875</v>
      </c>
      <c r="EP135" s="2">
        <f>('DEPRECATED - DT-Prelim Calcs'!$C$6*EN135-EO135)/('DEPRECATED - DT-Prelim Calcs'!$C$6*EN135)*'DEPRECATED - DT-Prelim Calcs'!$C$7*EN135</f>
        <v>36.06588729600945</v>
      </c>
      <c r="EQ135" s="57">
        <f>EP135/'DEPRECATED - DT-Prelim Calcs'!$C$7*('DEPRECATED - DT-Prelim Calcs'!$C$8-'DEPRECATED - DT-Prelim Calcs'!$C$9)+'DEPRECATED - DT-Prelim Calcs'!$C$9</f>
        <v>1922.7221328124533</v>
      </c>
      <c r="ER135" s="57">
        <f t="shared" si="199"/>
        <v>93</v>
      </c>
      <c r="ES135" s="2">
        <f t="shared" si="233"/>
        <v>0.86507304327942547</v>
      </c>
      <c r="ET135" s="57">
        <f>ES135*'DEPRECATED - DT-Prelim Calcs'!$C$21/EN$2/'DEPRECATED - DT-Prelim Calcs'!$C$19/'DEPRECATED - DT-Prelim Calcs'!$C$18*3.39*'DEPRECATED - DT-Prelim Calcs'!$C$20</f>
        <v>25.773080821789936</v>
      </c>
      <c r="EU135" s="46">
        <f t="shared" si="234"/>
        <v>0</v>
      </c>
      <c r="EV135" s="57">
        <f>ET134*'DEPRECATED - DT-Prelim Calcs'!$C$11+EV134</f>
        <v>-296.5311282733694</v>
      </c>
      <c r="EW135" s="57">
        <f>EW134+0.5*ET135*'DEPRECATED - DT-Prelim Calcs'!$C$11^2+EV135*'DEPRECATED - DT-Prelim Calcs'!$C$11</f>
        <v>-313814.80930861249</v>
      </c>
      <c r="EX135" s="57">
        <f>MIN('Drive Train'!$F$35-ER134*'DEPRECATED - DT-Prelim Calcs'!$C$21*'Drive Train'!$F$39,EX134+ER$2)</f>
        <v>6.82</v>
      </c>
      <c r="EY135" s="57">
        <f>'Drive Train'!$F$35-ER135*'DEPRECATED - DT-Prelim Calcs'!$C$21*'Drive Train'!$F$39</f>
        <v>6.82</v>
      </c>
      <c r="EZ135" s="1">
        <f>IF(EW135&gt;='Drive Train'!$F$29,1,0)</f>
        <v>0</v>
      </c>
      <c r="FA135" s="57">
        <f t="shared" si="235"/>
        <v>103.33333333333333</v>
      </c>
      <c r="FB135" s="63">
        <f>FB134+'DEPRECATED - DT-Prelim Calcs'!$C$11</f>
        <v>524</v>
      </c>
      <c r="FC135" s="2">
        <f>FM135/'Drive Train'!$F$35</f>
        <v>0.55000000000000004</v>
      </c>
      <c r="FD135" s="46">
        <f>FK135*12*60/(PI() * 'Drive Train'!$F$15)/FC$2*FC135</f>
        <v>-206167.34775704911</v>
      </c>
      <c r="FE135" s="2">
        <f>('DEPRECATED - DT-Prelim Calcs'!$C$6*FC135-FD135)/('DEPRECATED - DT-Prelim Calcs'!$C$6*FC135)*'DEPRECATED - DT-Prelim Calcs'!$C$7*FC135</f>
        <v>94.545632850748277</v>
      </c>
      <c r="FF135" s="57">
        <f>FE135/'DEPRECATED - DT-Prelim Calcs'!$C$7*('DEPRECATED - DT-Prelim Calcs'!$C$8-'DEPRECATED - DT-Prelim Calcs'!$C$9)+'DEPRECATED - DT-Prelim Calcs'!$C$9</f>
        <v>5035.9799563282177</v>
      </c>
      <c r="FG135" s="57">
        <f t="shared" si="200"/>
        <v>93</v>
      </c>
      <c r="FH135" s="2">
        <f t="shared" si="236"/>
        <v>0.78067567320338405</v>
      </c>
      <c r="FI135" s="57">
        <f>FH135*'DEPRECATED - DT-Prelim Calcs'!$C$21/FC$2/'DEPRECATED - DT-Prelim Calcs'!$C$19/'DEPRECATED - DT-Prelim Calcs'!$C$18*3.39*'DEPRECATED - DT-Prelim Calcs'!$C$20</f>
        <v>25.773080821789936</v>
      </c>
      <c r="FJ135" s="46">
        <f t="shared" si="237"/>
        <v>0</v>
      </c>
      <c r="FK135" s="57">
        <f>FI134*'DEPRECATED - DT-Prelim Calcs'!$C$11+FK134</f>
        <v>-718.06410767587306</v>
      </c>
      <c r="FL135" s="57">
        <f>FL134+0.5*FI135*'DEPRECATED - DT-Prelim Calcs'!$C$11^2+FK135*'DEPRECATED - DT-Prelim Calcs'!$C$11</f>
        <v>-420046.6894994601</v>
      </c>
      <c r="FM135" s="57">
        <f>MIN('Drive Train'!$F$35-FG134*'DEPRECATED - DT-Prelim Calcs'!$C$21*'Drive Train'!$F$39,FM134+FG$2)</f>
        <v>6.82</v>
      </c>
      <c r="FN135" s="57">
        <f>'Drive Train'!$F$35-FG135*'DEPRECATED - DT-Prelim Calcs'!$C$21*'Drive Train'!$F$39</f>
        <v>6.82</v>
      </c>
      <c r="FO135" s="1">
        <f>IF(FL135&gt;='Drive Train'!$F$29,1,0)</f>
        <v>0</v>
      </c>
      <c r="FP135" s="57">
        <f t="shared" si="238"/>
        <v>103.33333333333333</v>
      </c>
      <c r="FQ135" s="63">
        <f>FQ134+'DEPRECATED - DT-Prelim Calcs'!$C$11</f>
        <v>524</v>
      </c>
      <c r="FR135" s="2">
        <f>GB135/'Drive Train'!$F$35</f>
        <v>0.55000000000000004</v>
      </c>
      <c r="FS135" s="46">
        <f>FZ135*12*60/(PI() * 'Drive Train'!$F$15)/FR$2*FR135</f>
        <v>-67980.758816995716</v>
      </c>
      <c r="FT135" s="2">
        <f>('DEPRECATED - DT-Prelim Calcs'!$C$6*FR135-FS135)/('DEPRECATED - DT-Prelim Calcs'!$C$6*FR135)*'DEPRECATED - DT-Prelim Calcs'!$C$7*FR135</f>
        <v>32.063516650836711</v>
      </c>
      <c r="FU135" s="57">
        <f>FT135/'DEPRECATED - DT-Prelim Calcs'!$C$7*('DEPRECATED - DT-Prelim Calcs'!$C$8-'DEPRECATED - DT-Prelim Calcs'!$C$9)+'DEPRECATED - DT-Prelim Calcs'!$C$9</f>
        <v>1709.6498698350001</v>
      </c>
      <c r="FV135" s="57">
        <f t="shared" si="201"/>
        <v>93</v>
      </c>
      <c r="FW135" s="2">
        <f t="shared" si="239"/>
        <v>0.7112822800297498</v>
      </c>
      <c r="FX135" s="57">
        <f>FW135*'DEPRECATED - DT-Prelim Calcs'!$C$21/FR$2/'DEPRECATED - DT-Prelim Calcs'!$C$19/'DEPRECATED - DT-Prelim Calcs'!$C$18*3.39*'DEPRECATED - DT-Prelim Calcs'!$C$20</f>
        <v>25.773080821789936</v>
      </c>
      <c r="FY135" s="46">
        <f t="shared" si="240"/>
        <v>0</v>
      </c>
      <c r="FZ135" s="57">
        <f>FX134*'DEPRECATED - DT-Prelim Calcs'!$C$11+FZ134</f>
        <v>-215.72510352013455</v>
      </c>
      <c r="GA135" s="57">
        <f>GA134+0.5*FX135*'DEPRECATED - DT-Prelim Calcs'!$C$11^2+FZ135*'DEPRECATED - DT-Prelim Calcs'!$C$11</f>
        <v>-468759.2890561446</v>
      </c>
      <c r="GB135" s="57">
        <f>MIN('Drive Train'!$F$35-FV134*'DEPRECATED - DT-Prelim Calcs'!$C$21*'Drive Train'!$F$39,GB134+FV$2)</f>
        <v>6.82</v>
      </c>
      <c r="GC135" s="57">
        <f>'Drive Train'!$F$35-FV135*'DEPRECATED - DT-Prelim Calcs'!$C$21*'Drive Train'!$F$39</f>
        <v>6.82</v>
      </c>
      <c r="GD135" s="1">
        <f>IF(GA135&gt;='Drive Train'!$F$29,1,0)</f>
        <v>0</v>
      </c>
      <c r="GE135" s="57">
        <f t="shared" si="241"/>
        <v>103.33333333333333</v>
      </c>
      <c r="GF135" s="63">
        <f>GF134+'DEPRECATED - DT-Prelim Calcs'!$C$11</f>
        <v>524</v>
      </c>
      <c r="GG135" s="2">
        <f>GQ135/'Drive Train'!$F$35</f>
        <v>0.85483870967741948</v>
      </c>
      <c r="GH135" s="46">
        <f>GO135*12*60/(PI() * 'Drive Train'!$F$15)/GG$2*GG135</f>
        <v>-66603.038313121797</v>
      </c>
      <c r="GI135" s="2">
        <f>('DEPRECATED - DT-Prelim Calcs'!$C$6*GG135-GH135)/('DEPRECATED - DT-Prelim Calcs'!$C$6*GG135)*'DEPRECATED - DT-Prelim Calcs'!$C$7*GG135</f>
        <v>32.175231146724748</v>
      </c>
      <c r="GJ135" s="57">
        <f>GI135/'DEPRECATED - DT-Prelim Calcs'!$C$7*('DEPRECATED - DT-Prelim Calcs'!$C$8-'DEPRECATED - DT-Prelim Calcs'!$C$9)+'DEPRECATED - DT-Prelim Calcs'!$C$9</f>
        <v>1715.5971602177533</v>
      </c>
      <c r="GK135" s="57">
        <f t="shared" si="242"/>
        <v>29.999999999999982</v>
      </c>
      <c r="GL135" s="2">
        <f t="shared" si="243"/>
        <v>0.99579519204165001</v>
      </c>
      <c r="GM135" s="57">
        <f>GL135*'DEPRECATED - DT-Prelim Calcs'!$C$21/GG$2/'DEPRECATED - DT-Prelim Calcs'!$C$19/'DEPRECATED - DT-Prelim Calcs'!$C$18*3.39*'DEPRECATED - DT-Prelim Calcs'!$C$20</f>
        <v>25.773080821789936</v>
      </c>
      <c r="GN135" s="46">
        <f t="shared" si="244"/>
        <v>0</v>
      </c>
      <c r="GO135" s="57">
        <f>GM134*'DEPRECATED - DT-Prelim Calcs'!$C$11+GO134</f>
        <v>-190.37734441955581</v>
      </c>
      <c r="GP135" s="57">
        <f>GP134+0.5*GM135*'DEPRECATED - DT-Prelim Calcs'!$C$11^2+GO135*'DEPRECATED - DT-Prelim Calcs'!$C$11</f>
        <v>-223908.43556557654</v>
      </c>
      <c r="GQ135" s="57">
        <f>MIN('Drive Train'!$F$35-GK134*'DEPRECATED - DT-Prelim Calcs'!$C$21*'Drive Train'!$F$39,GQ134+GK$2)</f>
        <v>10.600000000000001</v>
      </c>
      <c r="GR135" s="57">
        <f>'Drive Train'!$F$35-GK135*'DEPRECATED - DT-Prelim Calcs'!$C$21*'Drive Train'!$F$39</f>
        <v>10.600000000000001</v>
      </c>
      <c r="GS135" s="1">
        <f>IF(GP135&gt;='Drive Train'!$F$29,1,0)</f>
        <v>0</v>
      </c>
      <c r="GT135" s="57">
        <f t="shared" si="245"/>
        <v>33.333333333333314</v>
      </c>
      <c r="GU135" s="63">
        <f>GU134+'DEPRECATED - DT-Prelim Calcs'!$C$11</f>
        <v>524</v>
      </c>
      <c r="GV135" s="2">
        <f>HF135/'Drive Train'!$F$35</f>
        <v>3.3786544593715373</v>
      </c>
      <c r="GW135" s="46">
        <f>HD135*12*60/(PI() * 'Drive Train'!$F$15)/GV$2*GV135</f>
        <v>-1540851.7649440547</v>
      </c>
      <c r="GX135" s="2">
        <f>('DEPRECATED - DT-Prelim Calcs'!$C$6*GV135-GW135)/('DEPRECATED - DT-Prelim Calcs'!$C$6*GV135)*'DEPRECATED - DT-Prelim Calcs'!$C$7*GV135</f>
        <v>704.85039092723025</v>
      </c>
      <c r="GY135" s="57">
        <f>GX135/'DEPRECATED - DT-Prelim Calcs'!$C$7*('DEPRECATED - DT-Prelim Calcs'!$C$8-'DEPRECATED - DT-Prelim Calcs'!$C$9)+'DEPRECATED - DT-Prelim Calcs'!$C$9</f>
        <v>37526.478073013954</v>
      </c>
      <c r="GZ135" s="57">
        <f t="shared" si="202"/>
        <v>33.333333333333314</v>
      </c>
      <c r="HA135" s="2">
        <f t="shared" si="246"/>
        <v>0.99579519204165001</v>
      </c>
      <c r="HB135" s="57">
        <f>HA135*'DEPRECATED - DT-Prelim Calcs'!$C$21/GV$2/'DEPRECATED - DT-Prelim Calcs'!$C$19/'DEPRECATED - DT-Prelim Calcs'!$C$18*3.39*'DEPRECATED - DT-Prelim Calcs'!$C$20</f>
        <v>25.773080821789936</v>
      </c>
      <c r="HC135" s="46">
        <f t="shared" si="247"/>
        <v>0</v>
      </c>
      <c r="HD135" s="57">
        <f>HB134*'DEPRECATED - DT-Prelim Calcs'!$C$11+HD134</f>
        <v>-1114.3522271827285</v>
      </c>
      <c r="HE135" s="57">
        <f>HE134+0.5*HB135*'DEPRECATED - DT-Prelim Calcs'!$C$11^2+HD135*'DEPRECATED - DT-Prelim Calcs'!$C$11</f>
        <v>-235733.68656612866</v>
      </c>
      <c r="HF135" s="57">
        <f>MIN('Drive Train'!$F$35-GZ134*'DEPRECATED - DT-Prelim Calcs'!$C$21*'Drive Train'!$F$39,HF134+GZ$2)</f>
        <v>41.895315296207066</v>
      </c>
      <c r="HG135" s="57">
        <f>'Drive Train'!$F$35-GZ135*'DEPRECATED - DT-Prelim Calcs'!$C$21*'Drive Train'!$F$39</f>
        <v>10.400000000000002</v>
      </c>
      <c r="HH135" s="1">
        <f>IF(HE135&gt;='Drive Train'!$F$29,1,0)</f>
        <v>0</v>
      </c>
      <c r="HI135" s="57">
        <f t="shared" si="248"/>
        <v>37.037037037037017</v>
      </c>
      <c r="HJ135" s="63">
        <f>HJ134+'DEPRECATED - DT-Prelim Calcs'!$C$11</f>
        <v>524</v>
      </c>
      <c r="HK135" s="2">
        <f>HU135/'Drive Train'!$F$35</f>
        <v>0.82258064516129037</v>
      </c>
      <c r="HL135" s="46">
        <f>HS135*12*60/(PI() * 'Drive Train'!$F$15)/HK$2*HK135</f>
        <v>-171363.62572999971</v>
      </c>
      <c r="HM135" s="2">
        <f>('DEPRECATED - DT-Prelim Calcs'!$C$6*HK135-HL135)/('DEPRECATED - DT-Prelim Calcs'!$C$6*HK135)*'DEPRECATED - DT-Prelim Calcs'!$C$7*HK135</f>
        <v>79.465784835007426</v>
      </c>
      <c r="HN135" s="57">
        <f>HM135/'DEPRECATED - DT-Prelim Calcs'!$C$7*('DEPRECATED - DT-Prelim Calcs'!$C$8-'DEPRECATED - DT-Prelim Calcs'!$C$9)+'DEPRECATED - DT-Prelim Calcs'!$C$9</f>
        <v>4233.1814084362877</v>
      </c>
      <c r="HO135" s="57">
        <f t="shared" si="203"/>
        <v>36.66666666666665</v>
      </c>
      <c r="HP135" s="2">
        <f t="shared" si="249"/>
        <v>0.99579519204165001</v>
      </c>
      <c r="HQ135" s="57">
        <f>HP135*'DEPRECATED - DT-Prelim Calcs'!$C$21/HK$2/'DEPRECATED - DT-Prelim Calcs'!$C$19/'DEPRECATED - DT-Prelim Calcs'!$C$18*3.39*'DEPRECATED - DT-Prelim Calcs'!$C$20</f>
        <v>25.773080821789936</v>
      </c>
      <c r="HR135" s="46">
        <f t="shared" si="250"/>
        <v>0</v>
      </c>
      <c r="HS135" s="57">
        <f>HQ134*'DEPRECATED - DT-Prelim Calcs'!$C$11+HS134</f>
        <v>-509.03255585113504</v>
      </c>
      <c r="HT135" s="57">
        <f>HT134+0.5*HQ135*'DEPRECATED - DT-Prelim Calcs'!$C$11^2+HS135*'DEPRECATED - DT-Prelim Calcs'!$C$11</f>
        <v>-237576.05703293692</v>
      </c>
      <c r="HU135" s="57">
        <f>MIN('Drive Train'!$F$35-HO134*'DEPRECATED - DT-Prelim Calcs'!$C$21*'Drive Train'!$F$39,HU134+HO$2)</f>
        <v>10.200000000000001</v>
      </c>
      <c r="HV135" s="57">
        <f>'Drive Train'!$F$35-HO135*'DEPRECATED - DT-Prelim Calcs'!$C$21*'Drive Train'!$F$39</f>
        <v>10.200000000000001</v>
      </c>
      <c r="HW135" s="1">
        <f>IF(HT135&gt;='Drive Train'!$F$29,1,0)</f>
        <v>0</v>
      </c>
      <c r="HX135" s="57">
        <f t="shared" si="251"/>
        <v>40.740740740740726</v>
      </c>
      <c r="HY135" s="63">
        <f>HY134+'DEPRECATED - DT-Prelim Calcs'!$C$11</f>
        <v>524</v>
      </c>
      <c r="HZ135" s="2">
        <f>IJ135/'Drive Train'!$F$35</f>
        <v>0.80645161290322598</v>
      </c>
      <c r="IA135" s="46">
        <f>IH135*12*60/(PI() * 'Drive Train'!$F$15)/HZ$2*HZ135</f>
        <v>-2632.4800351914737</v>
      </c>
      <c r="IB135" s="2">
        <f>('DEPRECATED - DT-Prelim Calcs'!$C$6*HZ135-IA135)/('DEPRECATED - DT-Prelim Calcs'!$C$6*HZ135)*'DEPRECATED - DT-Prelim Calcs'!$C$7*HZ135</f>
        <v>3.1338442379056777</v>
      </c>
      <c r="IC135" s="57">
        <f>IB135/'DEPRECATED - DT-Prelim Calcs'!$C$7*('DEPRECATED - DT-Prelim Calcs'!$C$8-'DEPRECATED - DT-Prelim Calcs'!$C$9)+'DEPRECATED - DT-Prelim Calcs'!$C$9</f>
        <v>169.53494428352633</v>
      </c>
      <c r="ID135" s="57">
        <f t="shared" si="204"/>
        <v>39.999999999999986</v>
      </c>
      <c r="IE135" s="2">
        <f t="shared" si="252"/>
        <v>0.93963233282586567</v>
      </c>
      <c r="IF135" s="57">
        <f>IE135*'DEPRECATED - DT-Prelim Calcs'!$C$21/HZ$2/'DEPRECATED - DT-Prelim Calcs'!$C$19/'DEPRECATED - DT-Prelim Calcs'!$C$18*3.39*'DEPRECATED - DT-Prelim Calcs'!$C$20</f>
        <v>24.319478794666793</v>
      </c>
      <c r="IG135" s="46">
        <f t="shared" si="253"/>
        <v>0</v>
      </c>
      <c r="IH135" s="57">
        <f>IF134*'DEPRECATED - DT-Prelim Calcs'!$C$11+IH134</f>
        <v>-7.9761290969938443</v>
      </c>
      <c r="II135" s="57">
        <f>II134+0.5*IF135*'DEPRECATED - DT-Prelim Calcs'!$C$11^2+IH135*'DEPRECATED - DT-Prelim Calcs'!$C$11</f>
        <v>-216140.28502654599</v>
      </c>
      <c r="IJ135" s="57">
        <f>MIN('Drive Train'!$F$35-ID134*'DEPRECATED - DT-Prelim Calcs'!$C$21*'Drive Train'!$F$39,IJ134+ID$2)</f>
        <v>10.000000000000002</v>
      </c>
      <c r="IK135" s="57">
        <f>'Drive Train'!$F$35-ID135*'DEPRECATED - DT-Prelim Calcs'!$C$21*'Drive Train'!$F$39</f>
        <v>10.000000000000002</v>
      </c>
      <c r="IL135" s="1">
        <f>IF(II135&gt;='Drive Train'!$F$29,1,0)</f>
        <v>0</v>
      </c>
      <c r="IM135" s="57">
        <f t="shared" si="254"/>
        <v>44.444444444444429</v>
      </c>
      <c r="IN135" s="63">
        <f>IN134+'DEPRECATED - DT-Prelim Calcs'!$C$11</f>
        <v>524</v>
      </c>
      <c r="IO135" s="2">
        <f>IY135/'Drive Train'!$F$35</f>
        <v>0.79032258064516137</v>
      </c>
      <c r="IP135" s="46">
        <f>IW135*12*60/(PI() * 'Drive Train'!$F$15)/IO$2*IO135</f>
        <v>-352067.39795913437</v>
      </c>
      <c r="IQ135" s="2">
        <f>('DEPRECATED - DT-Prelim Calcs'!$C$6*IO135-IP135)/('DEPRECATED - DT-Prelim Calcs'!$C$6*IO135)*'DEPRECATED - DT-Prelim Calcs'!$C$7*IO135</f>
        <v>161.09462659037055</v>
      </c>
      <c r="IR135" s="57">
        <f>IQ135/'DEPRECATED - DT-Prelim Calcs'!$C$7*('DEPRECATED - DT-Prelim Calcs'!$C$8-'DEPRECATED - DT-Prelim Calcs'!$C$9)+'DEPRECATED - DT-Prelim Calcs'!$C$9</f>
        <v>8578.8164280267811</v>
      </c>
      <c r="IS135" s="57">
        <f t="shared" si="205"/>
        <v>43.333333333333321</v>
      </c>
      <c r="IT135" s="2">
        <f t="shared" si="255"/>
        <v>0.99579519204165001</v>
      </c>
      <c r="IU135" s="57">
        <f>IT135*'DEPRECATED - DT-Prelim Calcs'!$C$21/IO$2/'DEPRECATED - DT-Prelim Calcs'!$C$19/'DEPRECATED - DT-Prelim Calcs'!$C$18*3.39*'DEPRECATED - DT-Prelim Calcs'!$C$20</f>
        <v>25.773080821789936</v>
      </c>
      <c r="IV135" s="46">
        <f t="shared" si="256"/>
        <v>0</v>
      </c>
      <c r="IW135" s="57">
        <f>IU134*'DEPRECATED - DT-Prelim Calcs'!$C$11+IW134</f>
        <v>-1088.4959644731305</v>
      </c>
      <c r="IX135" s="57">
        <f>IX134+0.5*IU135*'DEPRECATED - DT-Prelim Calcs'!$C$11^2+IW135*'DEPRECATED - DT-Prelim Calcs'!$C$11</f>
        <v>-250757.94714912699</v>
      </c>
      <c r="IY135" s="57">
        <f>MIN('Drive Train'!$F$35-IS134*'DEPRECATED - DT-Prelim Calcs'!$C$21*'Drive Train'!$F$39,IY134+IS$2)</f>
        <v>9.8000000000000007</v>
      </c>
      <c r="IZ135" s="57">
        <f>'Drive Train'!$F$35-IS135*'DEPRECATED - DT-Prelim Calcs'!$C$21*'Drive Train'!$F$39</f>
        <v>9.8000000000000007</v>
      </c>
      <c r="JA135" s="1">
        <f>IF(IX135&gt;='Drive Train'!$F$29,1,0)</f>
        <v>0</v>
      </c>
      <c r="JB135" s="57">
        <f t="shared" si="257"/>
        <v>48.148148148148138</v>
      </c>
      <c r="JC135" s="63">
        <f>JC134+'DEPRECATED - DT-Prelim Calcs'!$C$11</f>
        <v>524</v>
      </c>
      <c r="JD135" s="2">
        <f>JN135/'Drive Train'!$F$35</f>
        <v>0.77419354838709686</v>
      </c>
      <c r="JE135" s="46">
        <f>JL135*12*60/(PI() * 'Drive Train'!$F$15)/JD$2*JD135</f>
        <v>-196816.68514986016</v>
      </c>
      <c r="JF135" s="2">
        <f>('DEPRECATED - DT-Prelim Calcs'!$C$6*JD135-JE135)/('DEPRECATED - DT-Prelim Calcs'!$C$6*JD135)*'DEPRECATED - DT-Prelim Calcs'!$C$7*JD135</f>
        <v>90.857966153519655</v>
      </c>
      <c r="JG135" s="57">
        <f>JF135/'DEPRECATED - DT-Prelim Calcs'!$C$7*('DEPRECATED - DT-Prelim Calcs'!$C$8-'DEPRECATED - DT-Prelim Calcs'!$C$9)+'DEPRECATED - DT-Prelim Calcs'!$C$9</f>
        <v>4839.6614346458809</v>
      </c>
      <c r="JH135" s="57">
        <f t="shared" si="206"/>
        <v>46.666666666666657</v>
      </c>
      <c r="JI135" s="2">
        <f t="shared" si="258"/>
        <v>0.99579519204165001</v>
      </c>
      <c r="JJ135" s="57">
        <f>JI135*'DEPRECATED - DT-Prelim Calcs'!$C$21/JD$2/'DEPRECATED - DT-Prelim Calcs'!$C$19/'DEPRECATED - DT-Prelim Calcs'!$C$18*3.39*'DEPRECATED - DT-Prelim Calcs'!$C$20</f>
        <v>25.773080821789936</v>
      </c>
      <c r="JK135" s="46">
        <f t="shared" si="259"/>
        <v>0</v>
      </c>
      <c r="JL135" s="57">
        <f>JJ134*'DEPRECATED - DT-Prelim Calcs'!$C$11+JL134</f>
        <v>-621.18043481963434</v>
      </c>
      <c r="JM135" s="57">
        <f>JM134+0.5*JJ135*'DEPRECATED - DT-Prelim Calcs'!$C$11^2+JL135*'DEPRECATED - DT-Prelim Calcs'!$C$11</f>
        <v>-263297.54987842857</v>
      </c>
      <c r="JN135" s="57">
        <f>MIN('Drive Train'!$F$35-JH134*'DEPRECATED - DT-Prelim Calcs'!$C$21*'Drive Train'!$F$39,JN134+JH$2)</f>
        <v>9.6000000000000014</v>
      </c>
      <c r="JO135" s="57">
        <f>'Drive Train'!$F$35-JH135*'DEPRECATED - DT-Prelim Calcs'!$C$21*'Drive Train'!$F$39</f>
        <v>9.6000000000000014</v>
      </c>
      <c r="JP135" s="1">
        <f>IF(JM135&gt;='Drive Train'!$F$29,1,0)</f>
        <v>0</v>
      </c>
      <c r="JQ135" s="57">
        <f>MIN(JG135,'DEPRECATED - DT-Prelim Calcs'!$C$10)*'DEPRECATED - DT-Prelim Calcs'!$C$11*1000/60/60</f>
        <v>103.33333333333333</v>
      </c>
      <c r="JR135" s="63">
        <f>JR134+'DEPRECATED - DT-Prelim Calcs'!$C$11</f>
        <v>524</v>
      </c>
      <c r="JS135" s="2">
        <f>KC135/'Drive Train'!$F$35</f>
        <v>0.75806451612903225</v>
      </c>
      <c r="JT135" s="46">
        <f>KA135*12*60/(PI() * 'Drive Train'!$F$15)/JS$2*JS135</f>
        <v>-58565.958626728221</v>
      </c>
      <c r="JU135" s="2">
        <f>('DEPRECATED - DT-Prelim Calcs'!$C$6*JS135-JT135)/('DEPRECATED - DT-Prelim Calcs'!$C$6*JS135)*'DEPRECATED - DT-Prelim Calcs'!$C$7*JS135</f>
        <v>28.307978690327822</v>
      </c>
      <c r="JV135" s="57">
        <f>JU135/'DEPRECATED - DT-Prelim Calcs'!$C$7*('DEPRECATED - DT-Prelim Calcs'!$C$8-'DEPRECATED - DT-Prelim Calcs'!$C$9)+'DEPRECATED - DT-Prelim Calcs'!$C$9</f>
        <v>1509.7181186593609</v>
      </c>
      <c r="JW135" s="57">
        <f t="shared" si="207"/>
        <v>49.999999999999993</v>
      </c>
      <c r="JX135" s="2">
        <f t="shared" si="260"/>
        <v>0.99579519204165001</v>
      </c>
      <c r="JY135" s="57">
        <f>JX135*'DEPRECATED - DT-Prelim Calcs'!$C$21/JS$2/'DEPRECATED - DT-Prelim Calcs'!$C$19/'DEPRECATED - DT-Prelim Calcs'!$C$18*3.39*'DEPRECATED - DT-Prelim Calcs'!$C$20</f>
        <v>25.773080821789936</v>
      </c>
      <c r="JZ135" s="46">
        <f t="shared" si="261"/>
        <v>0</v>
      </c>
      <c r="KA135" s="57">
        <f>JY134*'DEPRECATED - DT-Prelim Calcs'!$C$11+KA134</f>
        <v>-188.77500532274973</v>
      </c>
      <c r="KB135" s="57">
        <f>KB134+0.5*JY135*'DEPRECATED - DT-Prelim Calcs'!$C$11^2+KA135*'DEPRECATED - DT-Prelim Calcs'!$C$11</f>
        <v>-261317.79042477554</v>
      </c>
      <c r="KC135" s="57">
        <f>MIN('Drive Train'!$F$35-JW134*'DEPRECATED - DT-Prelim Calcs'!$C$21*'Drive Train'!$F$39,KC134+JW$2)</f>
        <v>9.4</v>
      </c>
      <c r="KD135" s="57">
        <f>'Drive Train'!$F$35-JW135*'DEPRECATED - DT-Prelim Calcs'!$C$21*'Drive Train'!$F$39</f>
        <v>9.4</v>
      </c>
      <c r="KE135" s="1">
        <f>IF(KB135&gt;='Drive Train'!$F$29,1,0)</f>
        <v>0</v>
      </c>
      <c r="KF135" s="57">
        <f>MIN(JV135,'DEPRECATED - DT-Prelim Calcs'!$C$10)*'DEPRECATED - DT-Prelim Calcs'!$C$11*1000/60/60</f>
        <v>103.33333333333333</v>
      </c>
      <c r="KG135" s="63">
        <f>KG134+'DEPRECATED - DT-Prelim Calcs'!$C$11</f>
        <v>524</v>
      </c>
      <c r="KH135" s="2">
        <f>KR135/'Drive Train'!$F$35</f>
        <v>1.9960942958580061</v>
      </c>
      <c r="KI135" s="46">
        <f>KP135*12*60/(PI() * 'Drive Train'!$F$15)/KH$2*KH135</f>
        <v>-402683.55251692538</v>
      </c>
      <c r="KJ135" s="2">
        <f>('DEPRECATED - DT-Prelim Calcs'!$C$6*KH135-KI135)/('DEPRECATED - DT-Prelim Calcs'!$C$6*KH135)*'DEPRECATED - DT-Prelim Calcs'!$C$7*KH135</f>
        <v>186.88701531414168</v>
      </c>
      <c r="KK135" s="57">
        <f>KJ135/'DEPRECATED - DT-Prelim Calcs'!$C$7*('DEPRECATED - DT-Prelim Calcs'!$C$8-'DEPRECATED - DT-Prelim Calcs'!$C$9)+'DEPRECATED - DT-Prelim Calcs'!$C$9</f>
        <v>9951.9133048980839</v>
      </c>
      <c r="KL135" s="57">
        <f t="shared" si="208"/>
        <v>53.333333333333329</v>
      </c>
      <c r="KM135" s="2">
        <f t="shared" si="262"/>
        <v>0.99579519204165001</v>
      </c>
      <c r="KN135" s="57">
        <f>KM135*'DEPRECATED - DT-Prelim Calcs'!$C$21/KH$2/'DEPRECATED - DT-Prelim Calcs'!$C$19/'DEPRECATED - DT-Prelim Calcs'!$C$18*3.39*'DEPRECATED - DT-Prelim Calcs'!$C$20</f>
        <v>25.773080821789936</v>
      </c>
      <c r="KO135" s="46">
        <f t="shared" si="263"/>
        <v>0</v>
      </c>
      <c r="KP135" s="57">
        <f>KN134*'DEPRECATED - DT-Prelim Calcs'!$C$11+KP134</f>
        <v>-492.93339445357151</v>
      </c>
      <c r="KQ135" s="57">
        <f>KQ134+0.5*KN135*'DEPRECATED - DT-Prelim Calcs'!$C$11^2+KP135*'DEPRECATED - DT-Prelim Calcs'!$C$11</f>
        <v>-262497.90655250271</v>
      </c>
      <c r="KR135" s="57">
        <f>MIN('Drive Train'!$F$35-KL134*'DEPRECATED - DT-Prelim Calcs'!$C$21*'Drive Train'!$F$39,KR134+KL$2)</f>
        <v>24.751569268639276</v>
      </c>
      <c r="KS135" s="57">
        <f>'Drive Train'!$F$35-KL135*'DEPRECATED - DT-Prelim Calcs'!$C$21*'Drive Train'!$F$39</f>
        <v>9.2000000000000011</v>
      </c>
      <c r="KT135" s="1">
        <f>IF(KQ135&gt;='Drive Train'!$F$29,1,0)</f>
        <v>0</v>
      </c>
      <c r="KU135" s="57">
        <f>MIN(KK135,'DEPRECATED - DT-Prelim Calcs'!$C$10)*'DEPRECATED - DT-Prelim Calcs'!$C$11*1000/60/60</f>
        <v>103.33333333333333</v>
      </c>
      <c r="KV135" s="63">
        <f>KV134+'DEPRECATED - DT-Prelim Calcs'!$C$11</f>
        <v>524</v>
      </c>
      <c r="KW135" s="2">
        <f>LG135/'Drive Train'!$F$35</f>
        <v>0.72580645161290325</v>
      </c>
      <c r="KX135" s="46">
        <f>LE135*12*60/(PI() * 'Drive Train'!$F$15)/KW$2*KW135</f>
        <v>-182683.94388369485</v>
      </c>
      <c r="KY135" s="2">
        <f>('DEPRECATED - DT-Prelim Calcs'!$C$6*KW135-KX135)/('DEPRECATED - DT-Prelim Calcs'!$C$6*KW135)*'DEPRECATED - DT-Prelim Calcs'!$C$7*KW135</f>
        <v>84.351126899175966</v>
      </c>
      <c r="KZ135" s="57">
        <f>KY135/'DEPRECATED - DT-Prelim Calcs'!$C$7*('DEPRECATED - DT-Prelim Calcs'!$C$8-'DEPRECATED - DT-Prelim Calcs'!$C$9)+'DEPRECATED - DT-Prelim Calcs'!$C$9</f>
        <v>4493.2599921843475</v>
      </c>
      <c r="LA135" s="57">
        <f t="shared" si="209"/>
        <v>56.666666666666664</v>
      </c>
      <c r="LB135" s="2">
        <f t="shared" si="264"/>
        <v>0.99579519204165001</v>
      </c>
      <c r="LC135" s="57">
        <f>LB135*'DEPRECATED - DT-Prelim Calcs'!$C$21/KW$2/'DEPRECATED - DT-Prelim Calcs'!$C$19/'DEPRECATED - DT-Prelim Calcs'!$C$18*3.39*'DEPRECATED - DT-Prelim Calcs'!$C$20</f>
        <v>25.773080821789936</v>
      </c>
      <c r="LD135" s="46">
        <f t="shared" si="265"/>
        <v>0</v>
      </c>
      <c r="LE135" s="57">
        <f>LC134*'DEPRECATED - DT-Prelim Calcs'!$C$11+LE134</f>
        <v>-615.01393737945773</v>
      </c>
      <c r="LF135" s="57">
        <f>LF134+0.5*LC135*'DEPRECATED - DT-Prelim Calcs'!$C$11^2+LE135*'DEPRECATED - DT-Prelim Calcs'!$C$11</f>
        <v>-282815.89835435897</v>
      </c>
      <c r="LG135" s="57">
        <f>MIN('Drive Train'!$F$35-LA134*'DEPRECATED - DT-Prelim Calcs'!$C$21*'Drive Train'!$F$39,LG134+LA$2)</f>
        <v>9</v>
      </c>
      <c r="LH135" s="57">
        <f>'Drive Train'!$F$35-LA135*'DEPRECATED - DT-Prelim Calcs'!$C$21*'Drive Train'!$F$39</f>
        <v>9</v>
      </c>
      <c r="LI135" s="1">
        <f>IF(LF135&gt;='Drive Train'!$F$29,1,0)</f>
        <v>0</v>
      </c>
      <c r="LJ135" s="57">
        <f>MIN(KZ135,'DEPRECATED - DT-Prelim Calcs'!$C$10)*'DEPRECATED - DT-Prelim Calcs'!$C$11*1000/60/60</f>
        <v>103.33333333333333</v>
      </c>
      <c r="LK135" s="63">
        <f>LK134+'DEPRECATED - DT-Prelim Calcs'!$C$11</f>
        <v>524</v>
      </c>
      <c r="LL135" s="2">
        <f>LV135/'Drive Train'!$F$35</f>
        <v>0.70967741935483875</v>
      </c>
      <c r="LM135" s="46">
        <f>LT135*12*60/(PI() * 'Drive Train'!$F$15)/LL$2*LL135</f>
        <v>-219679.83822346135</v>
      </c>
      <c r="LN135" s="2">
        <f>('DEPRECATED - DT-Prelim Calcs'!$C$6*LL135-LM135)/('DEPRECATED - DT-Prelim Calcs'!$C$6*LL135)*'DEPRECATED - DT-Prelim Calcs'!$C$7*LL135</f>
        <v>101.04023067042787</v>
      </c>
      <c r="LO135" s="57">
        <f>LN135/'DEPRECATED - DT-Prelim Calcs'!$C$7*('DEPRECATED - DT-Prelim Calcs'!$C$8-'DEPRECATED - DT-Prelim Calcs'!$C$9)+'DEPRECATED - DT-Prelim Calcs'!$C$9</f>
        <v>5381.7297074754761</v>
      </c>
      <c r="LP135" s="57">
        <f t="shared" si="210"/>
        <v>60</v>
      </c>
      <c r="LQ135" s="2">
        <f t="shared" si="266"/>
        <v>0.99579519204165001</v>
      </c>
      <c r="LR135" s="57">
        <f>LQ135*'DEPRECATED - DT-Prelim Calcs'!$C$21/LL$2/'DEPRECATED - DT-Prelim Calcs'!$C$19/'DEPRECATED - DT-Prelim Calcs'!$C$18*3.39*'DEPRECATED - DT-Prelim Calcs'!$C$20</f>
        <v>25.773080821789936</v>
      </c>
      <c r="LS135" s="46">
        <f t="shared" si="267"/>
        <v>0</v>
      </c>
      <c r="LT135" s="57">
        <f>LR134*'DEPRECATED - DT-Prelim Calcs'!$C$11+LT134</f>
        <v>-756.37055960253849</v>
      </c>
      <c r="LU135" s="57">
        <f>LU134+0.5*LR135*'DEPRECATED - DT-Prelim Calcs'!$C$11^2+LT135*'DEPRECATED - DT-Prelim Calcs'!$C$11</f>
        <v>-256234.80579469624</v>
      </c>
      <c r="LV135" s="57">
        <f>MIN('Drive Train'!$F$35-LP134*'DEPRECATED - DT-Prelim Calcs'!$C$21*'Drive Train'!$F$39,LV134+LP$2)</f>
        <v>8.8000000000000007</v>
      </c>
      <c r="LW135" s="57">
        <f>'Drive Train'!$F$35-LP135*'DEPRECATED - DT-Prelim Calcs'!$C$21*'Drive Train'!$F$39</f>
        <v>8.8000000000000007</v>
      </c>
      <c r="LX135" s="1">
        <f>IF(LU135&gt;='Drive Train'!$F$29,1,0)</f>
        <v>0</v>
      </c>
      <c r="LY135" s="57">
        <f>MIN(LO135,'DEPRECATED - DT-Prelim Calcs'!$C$10)*'DEPRECATED - DT-Prelim Calcs'!$C$11*1000/60/60</f>
        <v>103.33333333333333</v>
      </c>
      <c r="LZ135" s="63">
        <f>LZ134+'DEPRECATED - DT-Prelim Calcs'!$C$11</f>
        <v>524</v>
      </c>
    </row>
    <row r="136" spans="18:338" x14ac:dyDescent="0.2">
      <c r="R136" s="63">
        <f>R135+'DEPRECATED - DT-Prelim Calcs'!$C$11</f>
        <v>528</v>
      </c>
      <c r="S136" s="2">
        <f>AG136/'Drive Train'!$F$35</f>
        <v>0</v>
      </c>
      <c r="T136" s="46">
        <f>AE136*12*60/(PI() * 'Drive Train'!$F$15)/S$2*ABS(S136)</f>
        <v>0</v>
      </c>
      <c r="U136" s="2">
        <f>IF(OR(AD135=1,AND($C$32=Motors!$C$32,'DEPRECATED - DT-Prelim Calcs'!AI135=1)),0,IF(AG136=0,-(V135+$C$9)/($C$8-$C$9)*$C$7,($C$6*S136-T136)/($C$6*S136)*$C$7*S136))</f>
        <v>0</v>
      </c>
      <c r="V136" s="57">
        <f>IF(AND(AD135=1,AI135=1),0,ABS(U136/$C$7*($C$8-$C$9)+$C$9) *'Drive Train'!$AA$49 + V135*(1-'Drive Train'!$AA$49))</f>
        <v>0</v>
      </c>
      <c r="W136" s="57">
        <f t="shared" si="184"/>
        <v>0</v>
      </c>
      <c r="X136" s="2">
        <f>MAX(MIN(IF(AND(AI135=1,AG136&lt;0),-1,1)*(W136-$C$9)/($C$8-$C$9)*$C$7-$C$29*AE136/T$2 -  AI135*$C$29/2,X$2),MAX(X$4:X135)*-1)</f>
        <v>-0.2458281045106315</v>
      </c>
      <c r="Y136" s="57">
        <f>IF(AND(AD135=1,AI135=1),0,X136*$C$21/S$2/$C$19/$C$18*3.39*$C$20)</f>
        <v>0</v>
      </c>
      <c r="Z136" s="57">
        <f t="shared" si="186"/>
        <v>0</v>
      </c>
      <c r="AA136" s="57">
        <f t="shared" si="187"/>
        <v>0</v>
      </c>
      <c r="AB136" s="57" t="e">
        <f t="shared" si="188"/>
        <v>#N/A</v>
      </c>
      <c r="AC136" s="46">
        <f t="shared" si="211"/>
        <v>1</v>
      </c>
      <c r="AD136" s="1">
        <f t="shared" si="189"/>
        <v>1</v>
      </c>
      <c r="AE136" s="57">
        <f t="shared" si="190"/>
        <v>0</v>
      </c>
      <c r="AF136" s="57" t="e">
        <f t="shared" si="191"/>
        <v>#N/A</v>
      </c>
      <c r="AG136" s="57">
        <f>IF(AI135=0,MIN('Drive Train'!$F$35-W135*$C$21*'Drive Train'!$F$39,AG135+W$2)-$C$3,IF(AE135-1&lt;=0,0,IF($C$32=Motors!$C$30,MAX(ABS('Drive Train'!$F$35-W135*$C$21*'Drive Train'!$F$39)*-1,AG135-W$2),MAX(0,ABS('Drive Train'!$F$35-W135*$C$21*'Drive Train'!$F$39)*-1,AG135-W$2))))</f>
        <v>0</v>
      </c>
      <c r="AH136" s="57">
        <f>'Drive Train'!$F$35-ABS(W136)*'DEPRECATED - DT-Prelim Calcs'!$C$21*'Drive Train'!$F$39</f>
        <v>12.4</v>
      </c>
      <c r="AI136" s="1">
        <f>IF(AJ136&gt;='Drive Train'!$F$29,1,0)</f>
        <v>1</v>
      </c>
      <c r="AJ136" s="57">
        <f>AJ135+0.5*Y136*'DEPRECATED - DT-Prelim Calcs'!$C$11^2+AE136*'DEPRECATED - DT-Prelim Calcs'!$C$11</f>
        <v>784.33981740885292</v>
      </c>
      <c r="AK136" s="57">
        <f t="shared" si="181"/>
        <v>0</v>
      </c>
      <c r="AL136" s="63">
        <f>AL135+'DEPRECATED - DT-Prelim Calcs'!$C$11</f>
        <v>528</v>
      </c>
      <c r="AM136" s="2">
        <f>AW136/'Drive Train'!$F$35</f>
        <v>0.90171798760158461</v>
      </c>
      <c r="AN136" s="46">
        <f>AU136*12*60/(PI() * 'Drive Train'!$F$15)/AM$2*AM136</f>
        <v>4074.5129711578261</v>
      </c>
      <c r="AO136" s="2">
        <f>('DEPRECATED - DT-Prelim Calcs'!$C$6*AM136-AN136)/('DEPRECATED - DT-Prelim Calcs'!$C$6*AM136)*'DEPRECATED - DT-Prelim Calcs'!$C$7*AM136</f>
        <v>0.33081835002781879</v>
      </c>
      <c r="AP136" s="57">
        <f>AO136/'DEPRECATED - DT-Prelim Calcs'!$C$7*('DEPRECATED - DT-Prelim Calcs'!$C$8-'DEPRECATED - DT-Prelim Calcs'!$C$9)+'DEPRECATED - DT-Prelim Calcs'!$C$9</f>
        <v>20.311615895671846</v>
      </c>
      <c r="AQ136" s="57">
        <f t="shared" si="192"/>
        <v>20.311615895671846</v>
      </c>
      <c r="AR136" s="2">
        <f t="shared" si="212"/>
        <v>-6.2172489379008766E-15</v>
      </c>
      <c r="AS136" s="57">
        <f>AR136*'DEPRECATED - DT-Prelim Calcs'!$C$21/AM$2/'DEPRECATED - DT-Prelim Calcs'!$C$19/'DEPRECATED - DT-Prelim Calcs'!$C$18*3.39*'DEPRECATED - DT-Prelim Calcs'!$C$20</f>
        <v>-4.5055996434778291E-14</v>
      </c>
      <c r="AT136" s="46">
        <f t="shared" si="213"/>
        <v>0</v>
      </c>
      <c r="AU136" s="57">
        <f>AS135*'DEPRECATED - DT-Prelim Calcs'!$C$11+AU135</f>
        <v>39.432321268798788</v>
      </c>
      <c r="AV136" s="57">
        <f>AV135+0.5*AS136*'DEPRECATED - DT-Prelim Calcs'!$C$11^2+AU136*'DEPRECATED - DT-Prelim Calcs'!$C$11</f>
        <v>20775.652065289771</v>
      </c>
      <c r="AW136" s="57">
        <f>MIN('Drive Train'!$F$35-AQ135*'DEPRECATED - DT-Prelim Calcs'!$C$21*'Drive Train'!$F$39,AW135+AQ$2)</f>
        <v>11.18130304625965</v>
      </c>
      <c r="AX136" s="57">
        <f>'Drive Train'!$F$35-AQ136*'DEPRECATED - DT-Prelim Calcs'!$C$21*'Drive Train'!$F$39</f>
        <v>11.181303046259689</v>
      </c>
      <c r="AY136" s="1">
        <f>IF(AV136&gt;='Drive Train'!$F$29,1,0)</f>
        <v>1</v>
      </c>
      <c r="AZ136" s="57">
        <f t="shared" si="214"/>
        <v>22.56846210630205</v>
      </c>
      <c r="BA136" s="63">
        <f>BA135+'DEPRECATED - DT-Prelim Calcs'!$C$11</f>
        <v>528</v>
      </c>
      <c r="BB136" s="2">
        <f>BL136/'Drive Train'!$F$35</f>
        <v>0.55000000000000004</v>
      </c>
      <c r="BC136" s="46">
        <f>BJ136*12*60/(PI() * 'Drive Train'!$F$15)/BB$2*BB136</f>
        <v>5574.3989430736674</v>
      </c>
      <c r="BD136" s="2">
        <f>('DEPRECATED - DT-Prelim Calcs'!$C$6*BB136-BC136)/('DEPRECATED - DT-Prelim Calcs'!$C$6*BB136)*'DEPRECATED - DT-Prelim Calcs'!$C$7*BB136</f>
        <v>-1.1950068391758981</v>
      </c>
      <c r="BE136" s="57">
        <f>BD136/'DEPRECATED - DT-Prelim Calcs'!$C$7*('DEPRECATED - DT-Prelim Calcs'!$C$8-'DEPRECATED - DT-Prelim Calcs'!$C$9)+'DEPRECATED - DT-Prelim Calcs'!$C$9</f>
        <v>-60.917998948658806</v>
      </c>
      <c r="BF136" s="57">
        <f t="shared" si="193"/>
        <v>-60.917998948658806</v>
      </c>
      <c r="BG136" s="2">
        <f t="shared" si="215"/>
        <v>-1.9370342982087312</v>
      </c>
      <c r="BH136" s="57">
        <f>BG136*'DEPRECATED - DT-Prelim Calcs'!$C$21/BB$2/'DEPRECATED - DT-Prelim Calcs'!$C$19/'DEPRECATED - DT-Prelim Calcs'!$C$18*3.39*'DEPRECATED - DT-Prelim Calcs'!$C$20</f>
        <v>-20.276476817893233</v>
      </c>
      <c r="BI136" s="46">
        <f t="shared" si="216"/>
        <v>1</v>
      </c>
      <c r="BJ136" s="57">
        <f>BH135*'DEPRECATED - DT-Prelim Calcs'!$C$11+BJ135</f>
        <v>61.232485201884401</v>
      </c>
      <c r="BK136" s="57">
        <f>BK135+0.5*BH136*'DEPRECATED - DT-Prelim Calcs'!$C$11^2+BJ136*'DEPRECATED - DT-Prelim Calcs'!$C$11</f>
        <v>10952.909806352458</v>
      </c>
      <c r="BL136" s="57">
        <f>MIN('Drive Train'!$F$35-BF135*'DEPRECATED - DT-Prelim Calcs'!$C$21*'Drive Train'!$F$39,BL135+BF$2)</f>
        <v>6.82</v>
      </c>
      <c r="BM136" s="57">
        <f>'Drive Train'!$F$35-BF136*'DEPRECATED - DT-Prelim Calcs'!$C$21*'Drive Train'!$F$39</f>
        <v>16.05507993691953</v>
      </c>
      <c r="BN136" s="1">
        <f>IF(BK136&gt;='Drive Train'!$F$29,1,0)</f>
        <v>1</v>
      </c>
      <c r="BO136" s="57">
        <f t="shared" si="217"/>
        <v>-67.686665498509782</v>
      </c>
      <c r="BP136" s="63">
        <f>BP135+'DEPRECATED - DT-Prelim Calcs'!$C$11</f>
        <v>528</v>
      </c>
      <c r="BQ136" s="2">
        <f>CA136/'Drive Train'!$F$35</f>
        <v>0.55000000000000004</v>
      </c>
      <c r="BR136" s="46">
        <f>BY136*12*60/(PI() * 'Drive Train'!$F$15)/BQ$2*BQ136</f>
        <v>1699.5243783708102</v>
      </c>
      <c r="BS136" s="2">
        <f>('DEPRECATED - DT-Prelim Calcs'!$C$6*BQ136-BR136)/('DEPRECATED - DT-Prelim Calcs'!$C$6*BQ136)*'DEPRECATED - DT-Prelim Calcs'!$C$7*BQ136</f>
        <v>0.55704713848524356</v>
      </c>
      <c r="BT136" s="57">
        <f>BS136/'DEPRECATED - DT-Prelim Calcs'!$C$7*('DEPRECATED - DT-Prelim Calcs'!$C$8-'DEPRECATED - DT-Prelim Calcs'!$C$9)+'DEPRECATED - DT-Prelim Calcs'!$C$9</f>
        <v>32.355248077865873</v>
      </c>
      <c r="BU136" s="57">
        <f t="shared" si="194"/>
        <v>32.355248077865873</v>
      </c>
      <c r="BV136" s="2">
        <f t="shared" si="218"/>
        <v>0.33081758998588678</v>
      </c>
      <c r="BW136" s="57">
        <f>BV136*'DEPRECATED - DT-Prelim Calcs'!$C$21/BQ$2/'DEPRECATED - DT-Prelim Calcs'!$C$19/'DEPRECATED - DT-Prelim Calcs'!$C$18*3.39*'DEPRECATED - DT-Prelim Calcs'!$C$20</f>
        <v>4.5284476062811825</v>
      </c>
      <c r="BX136" s="46">
        <f t="shared" si="219"/>
        <v>0</v>
      </c>
      <c r="BY136" s="57">
        <f>BW135*'DEPRECATED - DT-Prelim Calcs'!$C$11+BY135</f>
        <v>14.275971394883683</v>
      </c>
      <c r="BZ136" s="57">
        <f>BZ135+0.5*BW136*'DEPRECATED - DT-Prelim Calcs'!$C$11^2+BY136*'DEPRECATED - DT-Prelim Calcs'!$C$11</f>
        <v>-11161.421397140479</v>
      </c>
      <c r="CA136" s="57">
        <f>MIN('Drive Train'!$F$35-BU135*'DEPRECATED - DT-Prelim Calcs'!$C$21*'Drive Train'!$F$39,CA135+BU$2)</f>
        <v>6.82</v>
      </c>
      <c r="CB136" s="57">
        <f>'Drive Train'!$F$35-BU136*'DEPRECATED - DT-Prelim Calcs'!$C$21*'Drive Train'!$F$39</f>
        <v>10.458685115328048</v>
      </c>
      <c r="CC136" s="1">
        <f>IF(BZ136&gt;='Drive Train'!$F$29,1,0)</f>
        <v>0</v>
      </c>
      <c r="CD136" s="57">
        <f t="shared" si="220"/>
        <v>35.950275642073187</v>
      </c>
      <c r="CE136" s="63">
        <f>CE135+'DEPRECATED - DT-Prelim Calcs'!$C$11</f>
        <v>528</v>
      </c>
      <c r="CF136" s="2">
        <f>CP136/'Drive Train'!$F$35</f>
        <v>1.0059008718697016</v>
      </c>
      <c r="CG136" s="46">
        <f>CN136*12*60/(PI() * 'Drive Train'!$F$15)/CF$2*CF136</f>
        <v>-3136.3407278023733</v>
      </c>
      <c r="CH136" s="2">
        <f>('DEPRECATED - DT-Prelim Calcs'!$C$6*CF136-CG136)/('DEPRECATED - DT-Prelim Calcs'!$C$6*CF136)*'DEPRECATED - DT-Prelim Calcs'!$C$7*CF136</f>
        <v>3.8423413927639025</v>
      </c>
      <c r="CI136" s="57">
        <f>CH136/'DEPRECATED - DT-Prelim Calcs'!$C$7*('DEPRECATED - DT-Prelim Calcs'!$C$8-'DEPRECATED - DT-Prelim Calcs'!$C$9)+'DEPRECATED - DT-Prelim Calcs'!$C$9</f>
        <v>207.25286335751397</v>
      </c>
      <c r="CJ136" s="57">
        <f t="shared" si="195"/>
        <v>93</v>
      </c>
      <c r="CK136" s="2">
        <f t="shared" si="221"/>
        <v>1.5241763143494644</v>
      </c>
      <c r="CL136" s="57">
        <f>CK136*'DEPRECATED - DT-Prelim Calcs'!$C$21/CF$2/'DEPRECATED - DT-Prelim Calcs'!$C$19/'DEPRECATED - DT-Prelim Calcs'!$C$18*3.39*'DEPRECATED - DT-Prelim Calcs'!$C$20</f>
        <v>25.773080821789936</v>
      </c>
      <c r="CM136" s="46">
        <f t="shared" si="222"/>
        <v>0</v>
      </c>
      <c r="CN136" s="57">
        <f>CL135*'DEPRECATED - DT-Prelim Calcs'!$C$11+CN135</f>
        <v>-11.661076374852055</v>
      </c>
      <c r="CO136" s="57">
        <f>CO135+0.5*CL136*'DEPRECATED - DT-Prelim Calcs'!$C$11^2+CN136*'DEPRECATED - DT-Prelim Calcs'!$C$11</f>
        <v>-42934.092044049365</v>
      </c>
      <c r="CP136" s="57">
        <f>MIN('Drive Train'!$F$35-CJ135*'DEPRECATED - DT-Prelim Calcs'!$C$21*'Drive Train'!$F$39,CP135+CJ$2)</f>
        <v>12.4731708111843</v>
      </c>
      <c r="CQ136" s="57">
        <f>'Drive Train'!$F$35-CJ136*'DEPRECATED - DT-Prelim Calcs'!$C$21*'Drive Train'!$F$39</f>
        <v>6.82</v>
      </c>
      <c r="CR136" s="1">
        <f>IF(CO136&gt;='Drive Train'!$F$29,1,0)</f>
        <v>0</v>
      </c>
      <c r="CS136" s="57">
        <f t="shared" si="223"/>
        <v>103.33333333333333</v>
      </c>
      <c r="CT136" s="63">
        <f>CT135+'DEPRECATED - DT-Prelim Calcs'!$C$11</f>
        <v>528</v>
      </c>
      <c r="CU136" s="2">
        <f>DE136/'Drive Train'!$F$35</f>
        <v>0.55000000000000004</v>
      </c>
      <c r="CV136" s="46">
        <f>DC136*12*60/(PI() * 'Drive Train'!$F$15)/CU$2*CU136</f>
        <v>-50138.449750125888</v>
      </c>
      <c r="CW136" s="2">
        <f>('DEPRECATED - DT-Prelim Calcs'!$C$6*CU136-CV136)/('DEPRECATED - DT-Prelim Calcs'!$C$6*CU136)*'DEPRECATED - DT-Prelim Calcs'!$C$7*CU136</f>
        <v>23.99598103148281</v>
      </c>
      <c r="CX136" s="57">
        <f>CW136/'DEPRECATED - DT-Prelim Calcs'!$C$7*('DEPRECATED - DT-Prelim Calcs'!$C$8-'DEPRECATED - DT-Prelim Calcs'!$C$9)+'DEPRECATED - DT-Prelim Calcs'!$C$9</f>
        <v>1280.1623926718858</v>
      </c>
      <c r="CY136" s="57">
        <f t="shared" si="196"/>
        <v>93</v>
      </c>
      <c r="CZ136" s="2">
        <f t="shared" si="224"/>
        <v>1.2803081040535502</v>
      </c>
      <c r="DA136" s="57">
        <f>CZ136*'DEPRECATED - DT-Prelim Calcs'!$C$21/CU$2/'DEPRECATED - DT-Prelim Calcs'!$C$19/'DEPRECATED - DT-Prelim Calcs'!$C$18*3.39*'DEPRECATED - DT-Prelim Calcs'!$C$20</f>
        <v>25.773080821789936</v>
      </c>
      <c r="DB136" s="46">
        <f t="shared" si="225"/>
        <v>0</v>
      </c>
      <c r="DC136" s="57">
        <f>DA135*'DEPRECATED - DT-Prelim Calcs'!$C$11+DC135</f>
        <v>-286.39015526795731</v>
      </c>
      <c r="DD136" s="57">
        <f>DD135+0.5*DA136*'DEPRECATED - DT-Prelim Calcs'!$C$11^2+DC136*'DEPRECATED - DT-Prelim Calcs'!$C$11</f>
        <v>-94324.050127772716</v>
      </c>
      <c r="DE136" s="57">
        <f>MIN('Drive Train'!$F$35-CY135*'DEPRECATED - DT-Prelim Calcs'!$C$21*'Drive Train'!$F$39,DE135+CY$2)</f>
        <v>6.82</v>
      </c>
      <c r="DF136" s="57">
        <f>'Drive Train'!$F$35-CY136*'DEPRECATED - DT-Prelim Calcs'!$C$21*'Drive Train'!$F$39</f>
        <v>6.82</v>
      </c>
      <c r="DG136" s="1">
        <f>IF(DD136&gt;='Drive Train'!$F$29,1,0)</f>
        <v>0</v>
      </c>
      <c r="DH136" s="57">
        <f t="shared" si="226"/>
        <v>103.33333333333333</v>
      </c>
      <c r="DI136" s="63">
        <f>DI135+'DEPRECATED - DT-Prelim Calcs'!$C$11</f>
        <v>528</v>
      </c>
      <c r="DJ136" s="2">
        <f>DT136/'Drive Train'!$F$35</f>
        <v>0.55000000000000004</v>
      </c>
      <c r="DK136" s="46">
        <f>DR136*12*60/(PI() * 'Drive Train'!$F$15)/DJ$2*DJ136</f>
        <v>-32.56544201324845</v>
      </c>
      <c r="DL136" s="2">
        <f>('DEPRECATED - DT-Prelim Calcs'!$C$6*DJ136-DK136)/('DEPRECATED - DT-Prelim Calcs'!$C$6*DJ136)*'DEPRECATED - DT-Prelim Calcs'!$C$7*DJ136</f>
        <v>1.340224712054771</v>
      </c>
      <c r="DM136" s="57">
        <f>DL136/'DEPRECATED - DT-Prelim Calcs'!$C$7*('DEPRECATED - DT-Prelim Calcs'!$C$8-'DEPRECATED - DT-Prelim Calcs'!$C$9)+'DEPRECATED - DT-Prelim Calcs'!$C$9</f>
        <v>74.048892347148197</v>
      </c>
      <c r="DN136" s="57">
        <f t="shared" si="197"/>
        <v>74.048892347148197</v>
      </c>
      <c r="DO136" s="2">
        <f t="shared" si="227"/>
        <v>1.1037138828047846</v>
      </c>
      <c r="DP136" s="57">
        <f>DO136*'DEPRECATED - DT-Prelim Calcs'!$C$21/DJ$2/'DEPRECATED - DT-Prelim Calcs'!$C$19/'DEPRECATED - DT-Prelim Calcs'!$C$18*3.39*'DEPRECATED - DT-Prelim Calcs'!$C$20</f>
        <v>25.773080821789936</v>
      </c>
      <c r="DQ136" s="46">
        <f t="shared" si="228"/>
        <v>0</v>
      </c>
      <c r="DR136" s="57">
        <f>DP135*'DEPRECATED - DT-Prelim Calcs'!$C$11+DR135</f>
        <v>-0.16035635327543218</v>
      </c>
      <c r="DS136" s="57">
        <f>DS135+0.5*DP136*'DEPRECATED - DT-Prelim Calcs'!$C$11^2+DR136*'DEPRECATED - DT-Prelim Calcs'!$C$11</f>
        <v>-143556.2052668785</v>
      </c>
      <c r="DT136" s="57">
        <f>MIN('Drive Train'!$F$35-DN135*'DEPRECATED - DT-Prelim Calcs'!$C$21*'Drive Train'!$F$39,DT135+DN$2)</f>
        <v>6.82</v>
      </c>
      <c r="DU136" s="57">
        <f>'Drive Train'!$F$35-DN136*'DEPRECATED - DT-Prelim Calcs'!$C$21*'Drive Train'!$F$39</f>
        <v>7.9570664591711084</v>
      </c>
      <c r="DV136" s="1">
        <f>IF(DS136&gt;='Drive Train'!$F$29,1,0)</f>
        <v>0</v>
      </c>
      <c r="DW136" s="57">
        <f t="shared" si="229"/>
        <v>82.276547052386888</v>
      </c>
      <c r="DX136" s="63">
        <f>DX135+'DEPRECATED - DT-Prelim Calcs'!$C$11</f>
        <v>528</v>
      </c>
      <c r="DY136" s="2">
        <f>EI136/'Drive Train'!$F$35</f>
        <v>0.55000000000000004</v>
      </c>
      <c r="DZ136" s="46">
        <f>EG136*12*60/(PI() * 'Drive Train'!$F$15)/DY$2*DY136</f>
        <v>-85830.224316420252</v>
      </c>
      <c r="EA136" s="2">
        <f>('DEPRECATED - DT-Prelim Calcs'!$C$6*DY136-DZ136)/('DEPRECATED - DT-Prelim Calcs'!$C$6*DY136)*'DEPRECATED - DT-Prelim Calcs'!$C$7*DY136</f>
        <v>40.134288105548364</v>
      </c>
      <c r="EB136" s="57">
        <f>EA136/'DEPRECATED - DT-Prelim Calcs'!$C$7*('DEPRECATED - DT-Prelim Calcs'!$C$8-'DEPRECATED - DT-Prelim Calcs'!$C$9)+'DEPRECATED - DT-Prelim Calcs'!$C$9</f>
        <v>2139.3096115941307</v>
      </c>
      <c r="EC136" s="57">
        <f t="shared" si="198"/>
        <v>93</v>
      </c>
      <c r="ED136" s="2">
        <f t="shared" si="230"/>
        <v>0.96993038185874991</v>
      </c>
      <c r="EE136" s="57">
        <f>ED136*'DEPRECATED - DT-Prelim Calcs'!$C$21/DY$2/'DEPRECATED - DT-Prelim Calcs'!$C$19/'DEPRECATED - DT-Prelim Calcs'!$C$18*3.39*'DEPRECATED - DT-Prelim Calcs'!$C$20</f>
        <v>25.773080821789936</v>
      </c>
      <c r="EF136" s="46">
        <f t="shared" si="231"/>
        <v>0</v>
      </c>
      <c r="EG136" s="57">
        <f>EE135*'DEPRECATED - DT-Prelim Calcs'!$C$11+EG135</f>
        <v>-371.40992034218993</v>
      </c>
      <c r="EH136" s="57">
        <f>EH135+0.5*EE136*'DEPRECATED - DT-Prelim Calcs'!$C$11^2+EG136*'DEPRECATED - DT-Prelim Calcs'!$C$11</f>
        <v>-227653.86756055546</v>
      </c>
      <c r="EI136" s="57">
        <f>MIN('Drive Train'!$F$35-EC135*'DEPRECATED - DT-Prelim Calcs'!$C$21*'Drive Train'!$F$39,EI135+EC$2)</f>
        <v>6.82</v>
      </c>
      <c r="EJ136" s="57">
        <f>'Drive Train'!$F$35-EC136*'DEPRECATED - DT-Prelim Calcs'!$C$21*'Drive Train'!$F$39</f>
        <v>6.82</v>
      </c>
      <c r="EK136" s="1">
        <f>IF(EH136&gt;='Drive Train'!$F$29,1,0)</f>
        <v>0</v>
      </c>
      <c r="EL136" s="57">
        <f t="shared" si="232"/>
        <v>103.33333333333333</v>
      </c>
      <c r="EM136" s="63">
        <f>EM135+'DEPRECATED - DT-Prelim Calcs'!$C$11</f>
        <v>528</v>
      </c>
      <c r="EN136" s="2">
        <f>EX136/'Drive Train'!$F$35</f>
        <v>0.55000000000000004</v>
      </c>
      <c r="EO136" s="46">
        <f>EV136*12*60/(PI() * 'Drive Train'!$F$15)/EN$2*EN136</f>
        <v>-50120.815974932761</v>
      </c>
      <c r="EP136" s="2">
        <f>('DEPRECATED - DT-Prelim Calcs'!$C$6*EN136-EO136)/('DEPRECATED - DT-Prelim Calcs'!$C$6*EN136)*'DEPRECATED - DT-Prelim Calcs'!$C$7*EN136</f>
        <v>23.988007786039017</v>
      </c>
      <c r="EQ136" s="57">
        <f>EP136/'DEPRECATED - DT-Prelim Calcs'!$C$7*('DEPRECATED - DT-Prelim Calcs'!$C$8-'DEPRECATED - DT-Prelim Calcs'!$C$9)+'DEPRECATED - DT-Prelim Calcs'!$C$9</f>
        <v>1279.7379248750233</v>
      </c>
      <c r="ER136" s="57">
        <f t="shared" si="199"/>
        <v>93</v>
      </c>
      <c r="ES136" s="2">
        <f t="shared" si="233"/>
        <v>0.86507304327942547</v>
      </c>
      <c r="ET136" s="57">
        <f>ES136*'DEPRECATED - DT-Prelim Calcs'!$C$21/EN$2/'DEPRECATED - DT-Prelim Calcs'!$C$19/'DEPRECATED - DT-Prelim Calcs'!$C$18*3.39*'DEPRECATED - DT-Prelim Calcs'!$C$20</f>
        <v>25.773080821789936</v>
      </c>
      <c r="EU136" s="46">
        <f t="shared" si="234"/>
        <v>0</v>
      </c>
      <c r="EV136" s="57">
        <f>ET135*'DEPRECATED - DT-Prelim Calcs'!$C$11+EV135</f>
        <v>-193.43880498620968</v>
      </c>
      <c r="EW136" s="57">
        <f>EW135+0.5*ET136*'DEPRECATED - DT-Prelim Calcs'!$C$11^2+EV136*'DEPRECATED - DT-Prelim Calcs'!$C$11</f>
        <v>-314382.37988198298</v>
      </c>
      <c r="EX136" s="57">
        <f>MIN('Drive Train'!$F$35-ER135*'DEPRECATED - DT-Prelim Calcs'!$C$21*'Drive Train'!$F$39,EX135+ER$2)</f>
        <v>6.82</v>
      </c>
      <c r="EY136" s="57">
        <f>'Drive Train'!$F$35-ER136*'DEPRECATED - DT-Prelim Calcs'!$C$21*'Drive Train'!$F$39</f>
        <v>6.82</v>
      </c>
      <c r="EZ136" s="1">
        <f>IF(EW136&gt;='Drive Train'!$F$29,1,0)</f>
        <v>0</v>
      </c>
      <c r="FA136" s="57">
        <f t="shared" si="235"/>
        <v>103.33333333333333</v>
      </c>
      <c r="FB136" s="63">
        <f>FB135+'DEPRECATED - DT-Prelim Calcs'!$C$11</f>
        <v>528</v>
      </c>
      <c r="FC136" s="2">
        <f>FM136/'Drive Train'!$F$35</f>
        <v>0.55000000000000004</v>
      </c>
      <c r="FD136" s="46">
        <f>FK136*12*60/(PI() * 'Drive Train'!$F$15)/FC$2*FC136</f>
        <v>-176567.94202290266</v>
      </c>
      <c r="FE136" s="2">
        <f>('DEPRECATED - DT-Prelim Calcs'!$C$6*FC136-FD136)/('DEPRECATED - DT-Prelim Calcs'!$C$6*FC136)*'DEPRECATED - DT-Prelim Calcs'!$C$7*FC136</f>
        <v>81.162036636997271</v>
      </c>
      <c r="FF136" s="57">
        <f>FE136/'DEPRECATED - DT-Prelim Calcs'!$C$7*('DEPRECATED - DT-Prelim Calcs'!$C$8-'DEPRECATED - DT-Prelim Calcs'!$C$9)+'DEPRECATED - DT-Prelim Calcs'!$C$9</f>
        <v>4323.4839421272818</v>
      </c>
      <c r="FG136" s="57">
        <f t="shared" si="200"/>
        <v>93</v>
      </c>
      <c r="FH136" s="2">
        <f t="shared" si="236"/>
        <v>0.78067567320338405</v>
      </c>
      <c r="FI136" s="57">
        <f>FH136*'DEPRECATED - DT-Prelim Calcs'!$C$21/FC$2/'DEPRECATED - DT-Prelim Calcs'!$C$19/'DEPRECATED - DT-Prelim Calcs'!$C$18*3.39*'DEPRECATED - DT-Prelim Calcs'!$C$20</f>
        <v>25.773080821789936</v>
      </c>
      <c r="FJ136" s="46">
        <f t="shared" si="237"/>
        <v>0</v>
      </c>
      <c r="FK136" s="57">
        <f>FI135*'DEPRECATED - DT-Prelim Calcs'!$C$11+FK135</f>
        <v>-614.97178438871333</v>
      </c>
      <c r="FL136" s="57">
        <f>FL135+0.5*FI136*'DEPRECATED - DT-Prelim Calcs'!$C$11^2+FK136*'DEPRECATED - DT-Prelim Calcs'!$C$11</f>
        <v>-422300.39199044066</v>
      </c>
      <c r="FM136" s="57">
        <f>MIN('Drive Train'!$F$35-FG135*'DEPRECATED - DT-Prelim Calcs'!$C$21*'Drive Train'!$F$39,FM135+FG$2)</f>
        <v>6.82</v>
      </c>
      <c r="FN136" s="57">
        <f>'Drive Train'!$F$35-FG136*'DEPRECATED - DT-Prelim Calcs'!$C$21*'Drive Train'!$F$39</f>
        <v>6.82</v>
      </c>
      <c r="FO136" s="1">
        <f>IF(FL136&gt;='Drive Train'!$F$29,1,0)</f>
        <v>0</v>
      </c>
      <c r="FP136" s="57">
        <f t="shared" si="238"/>
        <v>103.33333333333333</v>
      </c>
      <c r="FQ136" s="63">
        <f>FQ135+'DEPRECATED - DT-Prelim Calcs'!$C$11</f>
        <v>528</v>
      </c>
      <c r="FR136" s="2">
        <f>GB136/'Drive Train'!$F$35</f>
        <v>0.55000000000000004</v>
      </c>
      <c r="FS136" s="46">
        <f>FZ136*12*60/(PI() * 'Drive Train'!$F$15)/FR$2*FR136</f>
        <v>-35493.606181956908</v>
      </c>
      <c r="FT136" s="2">
        <f>('DEPRECATED - DT-Prelim Calcs'!$C$6*FR136-FS136)/('DEPRECATED - DT-Prelim Calcs'!$C$6*FR136)*'DEPRECATED - DT-Prelim Calcs'!$C$7*FR136</f>
        <v>17.374203733305094</v>
      </c>
      <c r="FU136" s="57">
        <f>FT136/'DEPRECATED - DT-Prelim Calcs'!$C$7*('DEPRECATED - DT-Prelim Calcs'!$C$8-'DEPRECATED - DT-Prelim Calcs'!$C$9)+'DEPRECATED - DT-Prelim Calcs'!$C$9</f>
        <v>927.64204937055763</v>
      </c>
      <c r="FV136" s="57">
        <f t="shared" si="201"/>
        <v>93</v>
      </c>
      <c r="FW136" s="2">
        <f t="shared" si="239"/>
        <v>0.7112822800297498</v>
      </c>
      <c r="FX136" s="57">
        <f>FW136*'DEPRECATED - DT-Prelim Calcs'!$C$21/FR$2/'DEPRECATED - DT-Prelim Calcs'!$C$19/'DEPRECATED - DT-Prelim Calcs'!$C$18*3.39*'DEPRECATED - DT-Prelim Calcs'!$C$20</f>
        <v>25.773080821789936</v>
      </c>
      <c r="FY136" s="46">
        <f t="shared" si="240"/>
        <v>0</v>
      </c>
      <c r="FZ136" s="57">
        <f>FX135*'DEPRECATED - DT-Prelim Calcs'!$C$11+FZ135</f>
        <v>-112.63278023297481</v>
      </c>
      <c r="GA136" s="57">
        <f>GA135+0.5*FX136*'DEPRECATED - DT-Prelim Calcs'!$C$11^2+FZ136*'DEPRECATED - DT-Prelim Calcs'!$C$11</f>
        <v>-469003.63553050219</v>
      </c>
      <c r="GB136" s="57">
        <f>MIN('Drive Train'!$F$35-FV135*'DEPRECATED - DT-Prelim Calcs'!$C$21*'Drive Train'!$F$39,GB135+FV$2)</f>
        <v>6.82</v>
      </c>
      <c r="GC136" s="57">
        <f>'Drive Train'!$F$35-FV136*'DEPRECATED - DT-Prelim Calcs'!$C$21*'Drive Train'!$F$39</f>
        <v>6.82</v>
      </c>
      <c r="GD136" s="1">
        <f>IF(GA136&gt;='Drive Train'!$F$29,1,0)</f>
        <v>0</v>
      </c>
      <c r="GE136" s="57">
        <f t="shared" si="241"/>
        <v>103.33333333333333</v>
      </c>
      <c r="GF136" s="63">
        <f>GF135+'DEPRECATED - DT-Prelim Calcs'!$C$11</f>
        <v>528</v>
      </c>
      <c r="GG136" s="2">
        <f>GQ136/'Drive Train'!$F$35</f>
        <v>0.85483870967741948</v>
      </c>
      <c r="GH136" s="46">
        <f>GO136*12*60/(PI() * 'Drive Train'!$F$15)/GG$2*GG136</f>
        <v>-30536.446573342659</v>
      </c>
      <c r="GI136" s="2">
        <f>('DEPRECATED - DT-Prelim Calcs'!$C$6*GG136-GH136)/('DEPRECATED - DT-Prelim Calcs'!$C$6*GG136)*'DEPRECATED - DT-Prelim Calcs'!$C$7*GG136</f>
        <v>15.867447639620108</v>
      </c>
      <c r="GJ136" s="57">
        <f>GI136/'DEPRECATED - DT-Prelim Calcs'!$C$7*('DEPRECATED - DT-Prelim Calcs'!$C$8-'DEPRECATED - DT-Prelim Calcs'!$C$9)+'DEPRECATED - DT-Prelim Calcs'!$C$9</f>
        <v>847.42760670674693</v>
      </c>
      <c r="GK136" s="57">
        <f t="shared" si="242"/>
        <v>29.999999999999982</v>
      </c>
      <c r="GL136" s="2">
        <f t="shared" si="243"/>
        <v>0.99579519204165001</v>
      </c>
      <c r="GM136" s="57">
        <f>GL136*'DEPRECATED - DT-Prelim Calcs'!$C$21/GG$2/'DEPRECATED - DT-Prelim Calcs'!$C$19/'DEPRECATED - DT-Prelim Calcs'!$C$18*3.39*'DEPRECATED - DT-Prelim Calcs'!$C$20</f>
        <v>25.773080821789936</v>
      </c>
      <c r="GN136" s="46">
        <f t="shared" si="244"/>
        <v>0</v>
      </c>
      <c r="GO136" s="57">
        <f>GM135*'DEPRECATED - DT-Prelim Calcs'!$C$11+GO135</f>
        <v>-87.285021132396068</v>
      </c>
      <c r="GP136" s="57">
        <f>GP135+0.5*GM136*'DEPRECATED - DT-Prelim Calcs'!$C$11^2+GO136*'DEPRECATED - DT-Prelim Calcs'!$C$11</f>
        <v>-224051.39100353181</v>
      </c>
      <c r="GQ136" s="57">
        <f>MIN('Drive Train'!$F$35-GK135*'DEPRECATED - DT-Prelim Calcs'!$C$21*'Drive Train'!$F$39,GQ135+GK$2)</f>
        <v>10.600000000000001</v>
      </c>
      <c r="GR136" s="57">
        <f>'Drive Train'!$F$35-GK136*'DEPRECATED - DT-Prelim Calcs'!$C$21*'Drive Train'!$F$39</f>
        <v>10.600000000000001</v>
      </c>
      <c r="GS136" s="1">
        <f>IF(GP136&gt;='Drive Train'!$F$29,1,0)</f>
        <v>0</v>
      </c>
      <c r="GT136" s="57">
        <f t="shared" si="245"/>
        <v>33.333333333333314</v>
      </c>
      <c r="GU136" s="63">
        <f>GU135+'DEPRECATED - DT-Prelim Calcs'!$C$11</f>
        <v>528</v>
      </c>
      <c r="GV136" s="2">
        <f>HF136/'Drive Train'!$F$35</f>
        <v>0.83870967741935498</v>
      </c>
      <c r="GW136" s="46">
        <f>HD136*12*60/(PI() * 'Drive Train'!$F$15)/GV$2*GV136</f>
        <v>-347111.52916694805</v>
      </c>
      <c r="GX136" s="2">
        <f>('DEPRECATED - DT-Prelim Calcs'!$C$6*GV136-GW136)/('DEPRECATED - DT-Prelim Calcs'!$C$6*GV136)*'DEPRECATED - DT-Prelim Calcs'!$C$7*GV136</f>
        <v>158.97040576204498</v>
      </c>
      <c r="GY136" s="57">
        <f>GX136/'DEPRECATED - DT-Prelim Calcs'!$C$7*('DEPRECATED - DT-Prelim Calcs'!$C$8-'DEPRECATED - DT-Prelim Calcs'!$C$9)+'DEPRECATED - DT-Prelim Calcs'!$C$9</f>
        <v>8465.7303150499483</v>
      </c>
      <c r="GZ136" s="57">
        <f t="shared" si="202"/>
        <v>33.333333333333314</v>
      </c>
      <c r="HA136" s="2">
        <f t="shared" si="246"/>
        <v>0.99579519204165001</v>
      </c>
      <c r="HB136" s="57">
        <f>HA136*'DEPRECATED - DT-Prelim Calcs'!$C$21/GV$2/'DEPRECATED - DT-Prelim Calcs'!$C$19/'DEPRECATED - DT-Prelim Calcs'!$C$18*3.39*'DEPRECATED - DT-Prelim Calcs'!$C$20</f>
        <v>25.773080821789936</v>
      </c>
      <c r="HC136" s="46">
        <f t="shared" si="247"/>
        <v>0</v>
      </c>
      <c r="HD136" s="57">
        <f>HB135*'DEPRECATED - DT-Prelim Calcs'!$C$11+HD135</f>
        <v>-1011.2599038955688</v>
      </c>
      <c r="HE136" s="57">
        <f>HE135+0.5*HB136*'DEPRECATED - DT-Prelim Calcs'!$C$11^2+HD136*'DEPRECATED - DT-Prelim Calcs'!$C$11</f>
        <v>-239572.54153513661</v>
      </c>
      <c r="HF136" s="57">
        <f>MIN('Drive Train'!$F$35-GZ135*'DEPRECATED - DT-Prelim Calcs'!$C$21*'Drive Train'!$F$39,HF135+GZ$2)</f>
        <v>10.400000000000002</v>
      </c>
      <c r="HG136" s="57">
        <f>'Drive Train'!$F$35-GZ136*'DEPRECATED - DT-Prelim Calcs'!$C$21*'Drive Train'!$F$39</f>
        <v>10.400000000000002</v>
      </c>
      <c r="HH136" s="1">
        <f>IF(HE136&gt;='Drive Train'!$F$29,1,0)</f>
        <v>0</v>
      </c>
      <c r="HI136" s="57">
        <f t="shared" si="248"/>
        <v>37.037037037037017</v>
      </c>
      <c r="HJ136" s="63">
        <f>HJ135+'DEPRECATED - DT-Prelim Calcs'!$C$11</f>
        <v>528</v>
      </c>
      <c r="HK136" s="2">
        <f>HU136/'Drive Train'!$F$35</f>
        <v>0.82258064516129037</v>
      </c>
      <c r="HL136" s="46">
        <f>HS136*12*60/(PI() * 'Drive Train'!$F$15)/HK$2*HK136</f>
        <v>-136658.03745209903</v>
      </c>
      <c r="HM136" s="2">
        <f>('DEPRECATED - DT-Prelim Calcs'!$C$6*HK136-HL136)/('DEPRECATED - DT-Prelim Calcs'!$C$6*HK136)*'DEPRECATED - DT-Prelim Calcs'!$C$7*HK136</f>
        <v>63.773389384774653</v>
      </c>
      <c r="HN136" s="57">
        <f>HM136/'DEPRECATED - DT-Prelim Calcs'!$C$7*('DEPRECATED - DT-Prelim Calcs'!$C$8-'DEPRECATED - DT-Prelim Calcs'!$C$9)+'DEPRECATED - DT-Prelim Calcs'!$C$9</f>
        <v>3397.7729701521112</v>
      </c>
      <c r="HO136" s="57">
        <f t="shared" si="203"/>
        <v>36.66666666666665</v>
      </c>
      <c r="HP136" s="2">
        <f t="shared" si="249"/>
        <v>0.99579519204165001</v>
      </c>
      <c r="HQ136" s="57">
        <f>HP136*'DEPRECATED - DT-Prelim Calcs'!$C$21/HK$2/'DEPRECATED - DT-Prelim Calcs'!$C$19/'DEPRECATED - DT-Prelim Calcs'!$C$18*3.39*'DEPRECATED - DT-Prelim Calcs'!$C$20</f>
        <v>25.773080821789936</v>
      </c>
      <c r="HR136" s="46">
        <f t="shared" si="250"/>
        <v>0</v>
      </c>
      <c r="HS136" s="57">
        <f>HQ135*'DEPRECATED - DT-Prelim Calcs'!$C$11+HS135</f>
        <v>-405.94023256397531</v>
      </c>
      <c r="HT136" s="57">
        <f>HT135+0.5*HQ136*'DEPRECATED - DT-Prelim Calcs'!$C$11^2+HS136*'DEPRECATED - DT-Prelim Calcs'!$C$11</f>
        <v>-238993.63331661851</v>
      </c>
      <c r="HU136" s="57">
        <f>MIN('Drive Train'!$F$35-HO135*'DEPRECATED - DT-Prelim Calcs'!$C$21*'Drive Train'!$F$39,HU135+HO$2)</f>
        <v>10.200000000000001</v>
      </c>
      <c r="HV136" s="57">
        <f>'Drive Train'!$F$35-HO136*'DEPRECATED - DT-Prelim Calcs'!$C$21*'Drive Train'!$F$39</f>
        <v>10.200000000000001</v>
      </c>
      <c r="HW136" s="1">
        <f>IF(HT136&gt;='Drive Train'!$F$29,1,0)</f>
        <v>0</v>
      </c>
      <c r="HX136" s="57">
        <f t="shared" si="251"/>
        <v>40.740740740740726</v>
      </c>
      <c r="HY136" s="63">
        <f>HY135+'DEPRECATED - DT-Prelim Calcs'!$C$11</f>
        <v>528</v>
      </c>
      <c r="HZ136" s="2">
        <f>IJ136/'Drive Train'!$F$35</f>
        <v>0.80645161290322598</v>
      </c>
      <c r="IA136" s="46">
        <f>IH136*12*60/(PI() * 'Drive Train'!$F$15)/HZ$2*HZ136</f>
        <v>29473.591275691248</v>
      </c>
      <c r="IB136" s="2">
        <f>('DEPRECATED - DT-Prelim Calcs'!$C$6*HZ136-IA136)/('DEPRECATED - DT-Prelim Calcs'!$C$6*HZ136)*'DEPRECATED - DT-Prelim Calcs'!$C$7*HZ136</f>
        <v>-11.383159863262685</v>
      </c>
      <c r="IC136" s="57">
        <f>IB136/'DEPRECATED - DT-Prelim Calcs'!$C$7*('DEPRECATED - DT-Prelim Calcs'!$C$8-'DEPRECATED - DT-Prelim Calcs'!$C$9)+'DEPRECATED - DT-Prelim Calcs'!$C$9</f>
        <v>-603.29975537618361</v>
      </c>
      <c r="ID136" s="57">
        <f t="shared" si="204"/>
        <v>-603.29975537618361</v>
      </c>
      <c r="IE136" s="2">
        <f t="shared" si="252"/>
        <v>-14.058871833209249</v>
      </c>
      <c r="IF136" s="57">
        <f>IE136*'DEPRECATED - DT-Prelim Calcs'!$C$21/HZ$2/'DEPRECATED - DT-Prelim Calcs'!$C$19/'DEPRECATED - DT-Prelim Calcs'!$C$18*3.39*'DEPRECATED - DT-Prelim Calcs'!$C$20</f>
        <v>-363.870445364967</v>
      </c>
      <c r="IG136" s="46">
        <f t="shared" si="253"/>
        <v>1</v>
      </c>
      <c r="IH136" s="57">
        <f>IF135*'DEPRECATED - DT-Prelim Calcs'!$C$11+IH135</f>
        <v>89.301786081673328</v>
      </c>
      <c r="II136" s="57">
        <f>II135+0.5*IF136*'DEPRECATED - DT-Prelim Calcs'!$C$11^2+IH136*'DEPRECATED - DT-Prelim Calcs'!$C$11</f>
        <v>-218694.04144513901</v>
      </c>
      <c r="IJ136" s="57">
        <f>MIN('Drive Train'!$F$35-ID135*'DEPRECATED - DT-Prelim Calcs'!$C$21*'Drive Train'!$F$39,IJ135+ID$2)</f>
        <v>10.000000000000002</v>
      </c>
      <c r="IK136" s="57">
        <f>'Drive Train'!$F$35-ID136*'DEPRECATED - DT-Prelim Calcs'!$C$21*'Drive Train'!$F$39</f>
        <v>48.597985322571013</v>
      </c>
      <c r="IL136" s="1">
        <f>IF(II136&gt;='Drive Train'!$F$29,1,0)</f>
        <v>0</v>
      </c>
      <c r="IM136" s="57">
        <f t="shared" si="254"/>
        <v>-670.3330615290929</v>
      </c>
      <c r="IN136" s="63">
        <f>IN135+'DEPRECATED - DT-Prelim Calcs'!$C$11</f>
        <v>528</v>
      </c>
      <c r="IO136" s="2">
        <f>IY136/'Drive Train'!$F$35</f>
        <v>0.79032258064516137</v>
      </c>
      <c r="IP136" s="46">
        <f>IW136*12*60/(PI() * 'Drive Train'!$F$15)/IO$2*IO136</f>
        <v>-318722.81314311223</v>
      </c>
      <c r="IQ136" s="2">
        <f>('DEPRECATED - DT-Prelim Calcs'!$C$6*IO136-IP136)/('DEPRECATED - DT-Prelim Calcs'!$C$6*IO136)*'DEPRECATED - DT-Prelim Calcs'!$C$7*IO136</f>
        <v>146.01761919700971</v>
      </c>
      <c r="IR136" s="57">
        <f>IQ136/'DEPRECATED - DT-Prelim Calcs'!$C$7*('DEPRECATED - DT-Prelim Calcs'!$C$8-'DEPRECATED - DT-Prelim Calcs'!$C$9)+'DEPRECATED - DT-Prelim Calcs'!$C$9</f>
        <v>7776.1691049694382</v>
      </c>
      <c r="IS136" s="57">
        <f t="shared" si="205"/>
        <v>43.333333333333321</v>
      </c>
      <c r="IT136" s="2">
        <f t="shared" si="255"/>
        <v>0.99579519204165001</v>
      </c>
      <c r="IU136" s="57">
        <f>IT136*'DEPRECATED - DT-Prelim Calcs'!$C$21/IO$2/'DEPRECATED - DT-Prelim Calcs'!$C$19/'DEPRECATED - DT-Prelim Calcs'!$C$18*3.39*'DEPRECATED - DT-Prelim Calcs'!$C$20</f>
        <v>25.773080821789936</v>
      </c>
      <c r="IV136" s="46">
        <f t="shared" si="256"/>
        <v>0</v>
      </c>
      <c r="IW136" s="57">
        <f>IU135*'DEPRECATED - DT-Prelim Calcs'!$C$11+IW135</f>
        <v>-985.40364118597074</v>
      </c>
      <c r="IX136" s="57">
        <f>IX135+0.5*IU136*'DEPRECATED - DT-Prelim Calcs'!$C$11^2+IW136*'DEPRECATED - DT-Prelim Calcs'!$C$11</f>
        <v>-254493.37706729656</v>
      </c>
      <c r="IY136" s="57">
        <f>MIN('Drive Train'!$F$35-IS135*'DEPRECATED - DT-Prelim Calcs'!$C$21*'Drive Train'!$F$39,IY135+IS$2)</f>
        <v>9.8000000000000007</v>
      </c>
      <c r="IZ136" s="57">
        <f>'Drive Train'!$F$35-IS136*'DEPRECATED - DT-Prelim Calcs'!$C$21*'Drive Train'!$F$39</f>
        <v>9.8000000000000007</v>
      </c>
      <c r="JA136" s="1">
        <f>IF(IX136&gt;='Drive Train'!$F$29,1,0)</f>
        <v>0</v>
      </c>
      <c r="JB136" s="57">
        <f t="shared" si="257"/>
        <v>48.148148148148138</v>
      </c>
      <c r="JC136" s="63">
        <f>JC135+'DEPRECATED - DT-Prelim Calcs'!$C$11</f>
        <v>528</v>
      </c>
      <c r="JD136" s="2">
        <f>JN136/'Drive Train'!$F$35</f>
        <v>0.77419354838709686</v>
      </c>
      <c r="JE136" s="46">
        <f>JL136*12*60/(PI() * 'Drive Train'!$F$15)/JD$2*JD136</f>
        <v>-164152.60206477714</v>
      </c>
      <c r="JF136" s="2">
        <f>('DEPRECATED - DT-Prelim Calcs'!$C$6*JD136-JE136)/('DEPRECATED - DT-Prelim Calcs'!$C$6*JD136)*'DEPRECATED - DT-Prelim Calcs'!$C$7*JD136</f>
        <v>76.088652788594686</v>
      </c>
      <c r="JG136" s="57">
        <f>JF136/'DEPRECATED - DT-Prelim Calcs'!$C$7*('DEPRECATED - DT-Prelim Calcs'!$C$8-'DEPRECATED - DT-Prelim Calcs'!$C$9)+'DEPRECATED - DT-Prelim Calcs'!$C$9</f>
        <v>4053.3946692019495</v>
      </c>
      <c r="JH136" s="57">
        <f t="shared" si="206"/>
        <v>46.666666666666657</v>
      </c>
      <c r="JI136" s="2">
        <f t="shared" si="258"/>
        <v>0.99579519204165001</v>
      </c>
      <c r="JJ136" s="57">
        <f>JI136*'DEPRECATED - DT-Prelim Calcs'!$C$21/JD$2/'DEPRECATED - DT-Prelim Calcs'!$C$19/'DEPRECATED - DT-Prelim Calcs'!$C$18*3.39*'DEPRECATED - DT-Prelim Calcs'!$C$20</f>
        <v>25.773080821789936</v>
      </c>
      <c r="JK136" s="46">
        <f t="shared" si="259"/>
        <v>0</v>
      </c>
      <c r="JL136" s="57">
        <f>JJ135*'DEPRECATED - DT-Prelim Calcs'!$C$11+JL135</f>
        <v>-518.08811153247461</v>
      </c>
      <c r="JM136" s="57">
        <f>JM135+0.5*JJ136*'DEPRECATED - DT-Prelim Calcs'!$C$11^2+JL136*'DEPRECATED - DT-Prelim Calcs'!$C$11</f>
        <v>-265163.71767798415</v>
      </c>
      <c r="JN136" s="57">
        <f>MIN('Drive Train'!$F$35-JH135*'DEPRECATED - DT-Prelim Calcs'!$C$21*'Drive Train'!$F$39,JN135+JH$2)</f>
        <v>9.6000000000000014</v>
      </c>
      <c r="JO136" s="57">
        <f>'Drive Train'!$F$35-JH136*'DEPRECATED - DT-Prelim Calcs'!$C$21*'Drive Train'!$F$39</f>
        <v>9.6000000000000014</v>
      </c>
      <c r="JP136" s="1">
        <f>IF(JM136&gt;='Drive Train'!$F$29,1,0)</f>
        <v>0</v>
      </c>
      <c r="JQ136" s="57">
        <f>MIN(JG136,'DEPRECATED - DT-Prelim Calcs'!$C$10)*'DEPRECATED - DT-Prelim Calcs'!$C$11*1000/60/60</f>
        <v>103.33333333333333</v>
      </c>
      <c r="JR136" s="63">
        <f>JR135+'DEPRECATED - DT-Prelim Calcs'!$C$11</f>
        <v>528</v>
      </c>
      <c r="JS136" s="2">
        <f>KC136/'Drive Train'!$F$35</f>
        <v>0.75806451612903225</v>
      </c>
      <c r="JT136" s="46">
        <f>KA136*12*60/(PI() * 'Drive Train'!$F$15)/JS$2*JS136</f>
        <v>-26582.37727258445</v>
      </c>
      <c r="JU136" s="2">
        <f>('DEPRECATED - DT-Prelim Calcs'!$C$6*JS136-JT136)/('DEPRECATED - DT-Prelim Calcs'!$C$6*JS136)*'DEPRECATED - DT-Prelim Calcs'!$C$7*JS136</f>
        <v>13.846359353838796</v>
      </c>
      <c r="JV136" s="57">
        <f>JU136/'DEPRECATED - DT-Prelim Calcs'!$C$7*('DEPRECATED - DT-Prelim Calcs'!$C$8-'DEPRECATED - DT-Prelim Calcs'!$C$9)+'DEPRECATED - DT-Prelim Calcs'!$C$9</f>
        <v>739.83191082884559</v>
      </c>
      <c r="JW136" s="57">
        <f t="shared" si="207"/>
        <v>49.999999999999993</v>
      </c>
      <c r="JX136" s="2">
        <f t="shared" si="260"/>
        <v>0.99579519204165001</v>
      </c>
      <c r="JY136" s="57">
        <f>JX136*'DEPRECATED - DT-Prelim Calcs'!$C$21/JS$2/'DEPRECATED - DT-Prelim Calcs'!$C$19/'DEPRECATED - DT-Prelim Calcs'!$C$18*3.39*'DEPRECATED - DT-Prelim Calcs'!$C$20</f>
        <v>25.773080821789936</v>
      </c>
      <c r="JZ136" s="46">
        <f t="shared" si="261"/>
        <v>0</v>
      </c>
      <c r="KA136" s="57">
        <f>JY135*'DEPRECATED - DT-Prelim Calcs'!$C$11+KA135</f>
        <v>-85.682682035589991</v>
      </c>
      <c r="KB136" s="57">
        <f>KB135+0.5*JY136*'DEPRECATED - DT-Prelim Calcs'!$C$11^2+KA136*'DEPRECATED - DT-Prelim Calcs'!$C$11</f>
        <v>-261454.33650634359</v>
      </c>
      <c r="KC136" s="57">
        <f>MIN('Drive Train'!$F$35-JW135*'DEPRECATED - DT-Prelim Calcs'!$C$21*'Drive Train'!$F$39,KC135+JW$2)</f>
        <v>9.4</v>
      </c>
      <c r="KD136" s="57">
        <f>'Drive Train'!$F$35-JW136*'DEPRECATED - DT-Prelim Calcs'!$C$21*'Drive Train'!$F$39</f>
        <v>9.4</v>
      </c>
      <c r="KE136" s="1">
        <f>IF(KB136&gt;='Drive Train'!$F$29,1,0)</f>
        <v>0</v>
      </c>
      <c r="KF136" s="57">
        <f>MIN(JV136,'DEPRECATED - DT-Prelim Calcs'!$C$10)*'DEPRECATED - DT-Prelim Calcs'!$C$11*1000/60/60</f>
        <v>103.33333333333333</v>
      </c>
      <c r="KG136" s="63">
        <f>KG135+'DEPRECATED - DT-Prelim Calcs'!$C$11</f>
        <v>528</v>
      </c>
      <c r="KH136" s="2">
        <f>KR136/'Drive Train'!$F$35</f>
        <v>0.74193548387096786</v>
      </c>
      <c r="KI136" s="46">
        <f>KP136*12*60/(PI() * 'Drive Train'!$F$15)/KH$2*KH136</f>
        <v>-118371.82150921083</v>
      </c>
      <c r="KJ136" s="2">
        <f>('DEPRECATED - DT-Prelim Calcs'!$C$6*KH136-KI136)/('DEPRECATED - DT-Prelim Calcs'!$C$6*KH136)*'DEPRECATED - DT-Prelim Calcs'!$C$7*KH136</f>
        <v>55.310783059693406</v>
      </c>
      <c r="KK136" s="57">
        <f>KJ136/'DEPRECATED - DT-Prelim Calcs'!$C$7*('DEPRECATED - DT-Prelim Calcs'!$C$8-'DEPRECATED - DT-Prelim Calcs'!$C$9)+'DEPRECATED - DT-Prelim Calcs'!$C$9</f>
        <v>2947.2533056260017</v>
      </c>
      <c r="KL136" s="57">
        <f t="shared" si="208"/>
        <v>53.333333333333329</v>
      </c>
      <c r="KM136" s="2">
        <f t="shared" si="262"/>
        <v>0.99579519204165001</v>
      </c>
      <c r="KN136" s="57">
        <f>KM136*'DEPRECATED - DT-Prelim Calcs'!$C$21/KH$2/'DEPRECATED - DT-Prelim Calcs'!$C$19/'DEPRECATED - DT-Prelim Calcs'!$C$18*3.39*'DEPRECATED - DT-Prelim Calcs'!$C$20</f>
        <v>25.773080821789936</v>
      </c>
      <c r="KO136" s="46">
        <f t="shared" si="263"/>
        <v>0</v>
      </c>
      <c r="KP136" s="57">
        <f>KN135*'DEPRECATED - DT-Prelim Calcs'!$C$11+KP135</f>
        <v>-389.84107116641178</v>
      </c>
      <c r="KQ136" s="57">
        <f>KQ135+0.5*KN136*'DEPRECATED - DT-Prelim Calcs'!$C$11^2+KP136*'DEPRECATED - DT-Prelim Calcs'!$C$11</f>
        <v>-263851.08619059407</v>
      </c>
      <c r="KR136" s="57">
        <f>MIN('Drive Train'!$F$35-KL135*'DEPRECATED - DT-Prelim Calcs'!$C$21*'Drive Train'!$F$39,KR135+KL$2)</f>
        <v>9.2000000000000011</v>
      </c>
      <c r="KS136" s="57">
        <f>'Drive Train'!$F$35-KL136*'DEPRECATED - DT-Prelim Calcs'!$C$21*'Drive Train'!$F$39</f>
        <v>9.2000000000000011</v>
      </c>
      <c r="KT136" s="1">
        <f>IF(KQ136&gt;='Drive Train'!$F$29,1,0)</f>
        <v>0</v>
      </c>
      <c r="KU136" s="57">
        <f>MIN(KK136,'DEPRECATED - DT-Prelim Calcs'!$C$10)*'DEPRECATED - DT-Prelim Calcs'!$C$11*1000/60/60</f>
        <v>103.33333333333333</v>
      </c>
      <c r="KV136" s="63">
        <f>KV135+'DEPRECATED - DT-Prelim Calcs'!$C$11</f>
        <v>528</v>
      </c>
      <c r="KW136" s="2">
        <f>LG136/'Drive Train'!$F$35</f>
        <v>0.72580645161290325</v>
      </c>
      <c r="KX136" s="46">
        <f>LE136*12*60/(PI() * 'Drive Train'!$F$15)/KW$2*KW136</f>
        <v>-152061.36599142954</v>
      </c>
      <c r="KY136" s="2">
        <f>('DEPRECATED - DT-Prelim Calcs'!$C$6*KW136-KX136)/('DEPRECATED - DT-Prelim Calcs'!$C$6*KW136)*'DEPRECATED - DT-Prelim Calcs'!$C$7*KW136</f>
        <v>70.504895619558809</v>
      </c>
      <c r="KZ136" s="57">
        <f>KY136/'DEPRECATED - DT-Prelim Calcs'!$C$7*('DEPRECATED - DT-Prelim Calcs'!$C$8-'DEPRECATED - DT-Prelim Calcs'!$C$9)+'DEPRECATED - DT-Prelim Calcs'!$C$9</f>
        <v>3756.134899580662</v>
      </c>
      <c r="LA136" s="57">
        <f t="shared" si="209"/>
        <v>56.666666666666664</v>
      </c>
      <c r="LB136" s="2">
        <f t="shared" si="264"/>
        <v>0.99579519204165001</v>
      </c>
      <c r="LC136" s="57">
        <f>LB136*'DEPRECATED - DT-Prelim Calcs'!$C$21/KW$2/'DEPRECATED - DT-Prelim Calcs'!$C$19/'DEPRECATED - DT-Prelim Calcs'!$C$18*3.39*'DEPRECATED - DT-Prelim Calcs'!$C$20</f>
        <v>25.773080821789936</v>
      </c>
      <c r="LD136" s="46">
        <f t="shared" si="265"/>
        <v>0</v>
      </c>
      <c r="LE136" s="57">
        <f>LC135*'DEPRECATED - DT-Prelim Calcs'!$C$11+LE135</f>
        <v>-511.921614092298</v>
      </c>
      <c r="LF136" s="57">
        <f>LF135+0.5*LC136*'DEPRECATED - DT-Prelim Calcs'!$C$11^2+LE136*'DEPRECATED - DT-Prelim Calcs'!$C$11</f>
        <v>-284657.40016415383</v>
      </c>
      <c r="LG136" s="57">
        <f>MIN('Drive Train'!$F$35-LA135*'DEPRECATED - DT-Prelim Calcs'!$C$21*'Drive Train'!$F$39,LG135+LA$2)</f>
        <v>9</v>
      </c>
      <c r="LH136" s="57">
        <f>'Drive Train'!$F$35-LA136*'DEPRECATED - DT-Prelim Calcs'!$C$21*'Drive Train'!$F$39</f>
        <v>9</v>
      </c>
      <c r="LI136" s="1">
        <f>IF(LF136&gt;='Drive Train'!$F$29,1,0)</f>
        <v>0</v>
      </c>
      <c r="LJ136" s="57">
        <f>MIN(KZ136,'DEPRECATED - DT-Prelim Calcs'!$C$10)*'DEPRECATED - DT-Prelim Calcs'!$C$11*1000/60/60</f>
        <v>103.33333333333333</v>
      </c>
      <c r="LK136" s="63">
        <f>LK135+'DEPRECATED - DT-Prelim Calcs'!$C$11</f>
        <v>528</v>
      </c>
      <c r="LL136" s="2">
        <f>LV136/'Drive Train'!$F$35</f>
        <v>0.70967741935483875</v>
      </c>
      <c r="LM136" s="46">
        <f>LT136*12*60/(PI() * 'Drive Train'!$F$15)/LL$2*LL136</f>
        <v>-189737.76206213527</v>
      </c>
      <c r="LN136" s="2">
        <f>('DEPRECATED - DT-Prelim Calcs'!$C$6*LL136-LM136)/('DEPRECATED - DT-Prelim Calcs'!$C$6*LL136)*'DEPRECATED - DT-Prelim Calcs'!$C$7*LL136</f>
        <v>87.501693419246678</v>
      </c>
      <c r="LO136" s="57">
        <f>LN136/'DEPRECATED - DT-Prelim Calcs'!$C$7*('DEPRECATED - DT-Prelim Calcs'!$C$8-'DEPRECATED - DT-Prelim Calcs'!$C$9)+'DEPRECATED - DT-Prelim Calcs'!$C$9</f>
        <v>4660.9851724852069</v>
      </c>
      <c r="LP136" s="57">
        <f t="shared" si="210"/>
        <v>60</v>
      </c>
      <c r="LQ136" s="2">
        <f t="shared" si="266"/>
        <v>0.99579519204165001</v>
      </c>
      <c r="LR136" s="57">
        <f>LQ136*'DEPRECATED - DT-Prelim Calcs'!$C$21/LL$2/'DEPRECATED - DT-Prelim Calcs'!$C$19/'DEPRECATED - DT-Prelim Calcs'!$C$18*3.39*'DEPRECATED - DT-Prelim Calcs'!$C$20</f>
        <v>25.773080821789936</v>
      </c>
      <c r="LS136" s="46">
        <f t="shared" si="267"/>
        <v>0</v>
      </c>
      <c r="LT136" s="57">
        <f>LR135*'DEPRECATED - DT-Prelim Calcs'!$C$11+LT135</f>
        <v>-653.27823631537876</v>
      </c>
      <c r="LU136" s="57">
        <f>LU135+0.5*LR136*'DEPRECATED - DT-Prelim Calcs'!$C$11^2+LT136*'DEPRECATED - DT-Prelim Calcs'!$C$11</f>
        <v>-258641.73409338345</v>
      </c>
      <c r="LV136" s="57">
        <f>MIN('Drive Train'!$F$35-LP135*'DEPRECATED - DT-Prelim Calcs'!$C$21*'Drive Train'!$F$39,LV135+LP$2)</f>
        <v>8.8000000000000007</v>
      </c>
      <c r="LW136" s="57">
        <f>'Drive Train'!$F$35-LP136*'DEPRECATED - DT-Prelim Calcs'!$C$21*'Drive Train'!$F$39</f>
        <v>8.8000000000000007</v>
      </c>
      <c r="LX136" s="1">
        <f>IF(LU136&gt;='Drive Train'!$F$29,1,0)</f>
        <v>0</v>
      </c>
      <c r="LY136" s="57">
        <f>MIN(LO136,'DEPRECATED - DT-Prelim Calcs'!$C$10)*'DEPRECATED - DT-Prelim Calcs'!$C$11*1000/60/60</f>
        <v>103.33333333333333</v>
      </c>
      <c r="LZ136" s="63">
        <f>LZ135+'DEPRECATED - DT-Prelim Calcs'!$C$11</f>
        <v>528</v>
      </c>
    </row>
    <row r="137" spans="18:338" x14ac:dyDescent="0.2">
      <c r="R137" s="63">
        <f>R136+'DEPRECATED - DT-Prelim Calcs'!$C$11</f>
        <v>532</v>
      </c>
      <c r="S137" s="2">
        <f>AG137/'Drive Train'!$F$35</f>
        <v>0</v>
      </c>
      <c r="T137" s="46">
        <f>AE137*12*60/(PI() * 'Drive Train'!$F$15)/S$2*ABS(S137)</f>
        <v>0</v>
      </c>
      <c r="U137" s="2">
        <f>IF(OR(AD136=1,AND($C$32=Motors!$C$32,'DEPRECATED - DT-Prelim Calcs'!AI136=1)),0,IF(AG137=0,-(V136+$C$9)/($C$8-$C$9)*$C$7,($C$6*S137-T137)/($C$6*S137)*$C$7*S137))</f>
        <v>0</v>
      </c>
      <c r="V137" s="57">
        <f>IF(AND(AD136=1,AI136=1),0,ABS(U137/$C$7*($C$8-$C$9)+$C$9) *'Drive Train'!$AA$49 + V136*(1-'Drive Train'!$AA$49))</f>
        <v>0</v>
      </c>
      <c r="W137" s="57">
        <f t="shared" si="184"/>
        <v>0</v>
      </c>
      <c r="X137" s="2">
        <f>MAX(MIN(IF(AND(AI136=1,AG137&lt;0),-1,1)*(W137-$C$9)/($C$8-$C$9)*$C$7-$C$29*AE137/T$2 -  AI136*$C$29/2,X$2),MAX(X$4:X136)*-1)</f>
        <v>-0.2458281045106315</v>
      </c>
      <c r="Y137" s="57">
        <f t="shared" si="185"/>
        <v>0</v>
      </c>
      <c r="Z137" s="57">
        <f t="shared" si="186"/>
        <v>0</v>
      </c>
      <c r="AA137" s="57">
        <f t="shared" si="187"/>
        <v>0</v>
      </c>
      <c r="AB137" s="57" t="e">
        <f t="shared" si="188"/>
        <v>#N/A</v>
      </c>
      <c r="AC137" s="46">
        <f t="shared" si="211"/>
        <v>1</v>
      </c>
      <c r="AD137" s="1">
        <f t="shared" si="189"/>
        <v>1</v>
      </c>
      <c r="AE137" s="57">
        <f t="shared" si="190"/>
        <v>0</v>
      </c>
      <c r="AF137" s="57" t="e">
        <f t="shared" si="191"/>
        <v>#N/A</v>
      </c>
      <c r="AG137" s="57">
        <f>IF(AI136=0,MIN('Drive Train'!$F$35-W136*$C$21*'Drive Train'!$F$39,AG136+W$2)-$C$3,IF(AE136-1&lt;=0,0,IF($C$32=Motors!$C$30,MAX(ABS('Drive Train'!$F$35-W136*$C$21*'Drive Train'!$F$39)*-1,AG136-W$2),MAX(0,ABS('Drive Train'!$F$35-W136*$C$21*'Drive Train'!$F$39)*-1,AG136-W$2))))</f>
        <v>0</v>
      </c>
      <c r="AH137" s="57">
        <f>'Drive Train'!$F$35-ABS(W137)*'DEPRECATED - DT-Prelim Calcs'!$C$21*'Drive Train'!$F$39</f>
        <v>12.4</v>
      </c>
      <c r="AI137" s="1">
        <f>IF(AJ137&gt;='Drive Train'!$F$29,1,0)</f>
        <v>1</v>
      </c>
      <c r="AJ137" s="57">
        <f>AJ136+0.5*Y137*'DEPRECATED - DT-Prelim Calcs'!$C$11^2+AE137*'DEPRECATED - DT-Prelim Calcs'!$C$11</f>
        <v>784.33981740885292</v>
      </c>
      <c r="AK137" s="57">
        <f t="shared" si="181"/>
        <v>0</v>
      </c>
      <c r="AL137" s="63">
        <f>AL136+'DEPRECATED - DT-Prelim Calcs'!$C$11</f>
        <v>532</v>
      </c>
      <c r="AM137" s="2">
        <f>AW137/'Drive Train'!$F$35</f>
        <v>0.90171798760158783</v>
      </c>
      <c r="AN137" s="46">
        <f>AU137*12*60/(PI() * 'Drive Train'!$F$15)/AM$2*AM137</f>
        <v>4074.5129711578229</v>
      </c>
      <c r="AO137" s="2">
        <f>('DEPRECATED - DT-Prelim Calcs'!$C$6*AM137-AN137)/('DEPRECATED - DT-Prelim Calcs'!$C$6*AM137)*'DEPRECATED - DT-Prelim Calcs'!$C$7*AM137</f>
        <v>0.33081835002782795</v>
      </c>
      <c r="AP137" s="57">
        <f>AO137/'DEPRECATED - DT-Prelim Calcs'!$C$7*('DEPRECATED - DT-Prelim Calcs'!$C$8-'DEPRECATED - DT-Prelim Calcs'!$C$9)+'DEPRECATED - DT-Prelim Calcs'!$C$9</f>
        <v>20.311615895672336</v>
      </c>
      <c r="AQ137" s="57">
        <f t="shared" si="192"/>
        <v>20.311615895672336</v>
      </c>
      <c r="AR137" s="2">
        <f t="shared" si="212"/>
        <v>4.3853809472693683E-15</v>
      </c>
      <c r="AS137" s="57">
        <f>AR137*'DEPRECATED - DT-Prelim Calcs'!$C$21/AM$2/'DEPRECATED - DT-Prelim Calcs'!$C$19/'DEPRECATED - DT-Prelim Calcs'!$C$18*3.39*'DEPRECATED - DT-Prelim Calcs'!$C$20</f>
        <v>3.1780568913816823E-14</v>
      </c>
      <c r="AT137" s="46">
        <f t="shared" si="213"/>
        <v>0</v>
      </c>
      <c r="AU137" s="57">
        <f>AS136*'DEPRECATED - DT-Prelim Calcs'!$C$11+AU136</f>
        <v>39.43232126879861</v>
      </c>
      <c r="AV137" s="57">
        <f>AV136+0.5*AS137*'DEPRECATED - DT-Prelim Calcs'!$C$11^2+AU137*'DEPRECATED - DT-Prelim Calcs'!$C$11</f>
        <v>20933.381350364965</v>
      </c>
      <c r="AW137" s="57">
        <f>MIN('Drive Train'!$F$35-AQ136*'DEPRECATED - DT-Prelim Calcs'!$C$21*'Drive Train'!$F$39,AW136+AQ$2)</f>
        <v>11.181303046259689</v>
      </c>
      <c r="AX137" s="57">
        <f>'Drive Train'!$F$35-AQ137*'DEPRECATED - DT-Prelim Calcs'!$C$21*'Drive Train'!$F$39</f>
        <v>11.181303046259661</v>
      </c>
      <c r="AY137" s="1">
        <f>IF(AV137&gt;='Drive Train'!$F$29,1,0)</f>
        <v>1</v>
      </c>
      <c r="AZ137" s="57">
        <f t="shared" si="214"/>
        <v>22.568462106302597</v>
      </c>
      <c r="BA137" s="63">
        <f>BA136+'DEPRECATED - DT-Prelim Calcs'!$C$11</f>
        <v>532</v>
      </c>
      <c r="BB137" s="2">
        <f>BL137/'Drive Train'!$F$35</f>
        <v>1.2947645110418975</v>
      </c>
      <c r="BC137" s="46">
        <f>BJ137*12*60/(PI() * 'Drive Train'!$F$15)/BB$2*BB137</f>
        <v>-4259.0909490704653</v>
      </c>
      <c r="BD137" s="2">
        <f>('DEPRECATED - DT-Prelim Calcs'!$C$6*BB137-BC137)/('DEPRECATED - DT-Prelim Calcs'!$C$6*BB137)*'DEPRECATED - DT-Prelim Calcs'!$C$7*BB137</f>
        <v>5.0461628069317648</v>
      </c>
      <c r="BE137" s="57">
        <f>BD137/'DEPRECATED - DT-Prelim Calcs'!$C$7*('DEPRECATED - DT-Prelim Calcs'!$C$8-'DEPRECATED - DT-Prelim Calcs'!$C$9)+'DEPRECATED - DT-Prelim Calcs'!$C$9</f>
        <v>271.34011955574499</v>
      </c>
      <c r="BF137" s="57">
        <f t="shared" si="193"/>
        <v>93</v>
      </c>
      <c r="BG137" s="2">
        <f t="shared" si="215"/>
        <v>1.9370342982087334</v>
      </c>
      <c r="BH137" s="57">
        <f>BG137*'DEPRECATED - DT-Prelim Calcs'!$C$21/BB$2/'DEPRECATED - DT-Prelim Calcs'!$C$19/'DEPRECATED - DT-Prelim Calcs'!$C$18*3.39*'DEPRECATED - DT-Prelim Calcs'!$C$20</f>
        <v>20.276476817893258</v>
      </c>
      <c r="BI137" s="46">
        <f t="shared" si="216"/>
        <v>0</v>
      </c>
      <c r="BJ137" s="57">
        <f>BH136*'DEPRECATED - DT-Prelim Calcs'!$C$11+BJ136</f>
        <v>-19.87342206968853</v>
      </c>
      <c r="BK137" s="57">
        <f>BK136+0.5*BH137*'DEPRECATED - DT-Prelim Calcs'!$C$11^2+BJ137*'DEPRECATED - DT-Prelim Calcs'!$C$11</f>
        <v>11035.627932616851</v>
      </c>
      <c r="BL137" s="57">
        <f>MIN('Drive Train'!$F$35-BF136*'DEPRECATED - DT-Prelim Calcs'!$C$21*'Drive Train'!$F$39,BL136+BF$2)</f>
        <v>16.05507993691953</v>
      </c>
      <c r="BM137" s="57">
        <f>'Drive Train'!$F$35-BF137*'DEPRECATED - DT-Prelim Calcs'!$C$21*'Drive Train'!$F$39</f>
        <v>6.82</v>
      </c>
      <c r="BN137" s="1">
        <f>IF(BK137&gt;='Drive Train'!$F$29,1,0)</f>
        <v>1</v>
      </c>
      <c r="BO137" s="57">
        <f t="shared" si="217"/>
        <v>103.33333333333333</v>
      </c>
      <c r="BP137" s="63">
        <f>BP136+'DEPRECATED - DT-Prelim Calcs'!$C$11</f>
        <v>532</v>
      </c>
      <c r="BQ137" s="2">
        <f>CA137/'Drive Train'!$F$35</f>
        <v>0.84344234801032647</v>
      </c>
      <c r="BR137" s="46">
        <f>BY137*12*60/(PI() * 'Drive Train'!$F$15)/BQ$2*BQ137</f>
        <v>5913.1949446812514</v>
      </c>
      <c r="BS137" s="2">
        <f>('DEPRECATED - DT-Prelim Calcs'!$C$6*BQ137-BR137)/('DEPRECATED - DT-Prelim Calcs'!$C$6*BQ137)*'DEPRECATED - DT-Prelim Calcs'!$C$7*BQ137</f>
        <v>-0.64099996693898098</v>
      </c>
      <c r="BT137" s="57">
        <f>BS137/'DEPRECATED - DT-Prelim Calcs'!$C$7*('DEPRECATED - DT-Prelim Calcs'!$C$8-'DEPRECATED - DT-Prelim Calcs'!$C$9)+'DEPRECATED - DT-Prelim Calcs'!$C$9</f>
        <v>-31.42460404907521</v>
      </c>
      <c r="BU137" s="57">
        <f t="shared" si="194"/>
        <v>-31.42460404907521</v>
      </c>
      <c r="BV137" s="2">
        <f t="shared" si="218"/>
        <v>-1.1542765062271092</v>
      </c>
      <c r="BW137" s="57">
        <f>BV137*'DEPRECATED - DT-Prelim Calcs'!$C$21/BQ$2/'DEPRECATED - DT-Prelim Calcs'!$C$19/'DEPRECATED - DT-Prelim Calcs'!$C$18*3.39*'DEPRECATED - DT-Prelim Calcs'!$C$20</f>
        <v>-15.800491992683201</v>
      </c>
      <c r="BX137" s="46">
        <f t="shared" si="219"/>
        <v>1</v>
      </c>
      <c r="BY137" s="57">
        <f>BW136*'DEPRECATED - DT-Prelim Calcs'!$C$11+BY136</f>
        <v>32.389761820008417</v>
      </c>
      <c r="BZ137" s="57">
        <f>BZ136+0.5*BW137*'DEPRECATED - DT-Prelim Calcs'!$C$11^2+BY137*'DEPRECATED - DT-Prelim Calcs'!$C$11</f>
        <v>-11158.26628580191</v>
      </c>
      <c r="CA137" s="57">
        <f>MIN('Drive Train'!$F$35-BU136*'DEPRECATED - DT-Prelim Calcs'!$C$21*'Drive Train'!$F$39,CA136+BU$2)</f>
        <v>10.458685115328048</v>
      </c>
      <c r="CB137" s="57">
        <f>'Drive Train'!$F$35-BU137*'DEPRECATED - DT-Prelim Calcs'!$C$21*'Drive Train'!$F$39</f>
        <v>14.285476242944513</v>
      </c>
      <c r="CC137" s="1">
        <f>IF(BZ137&gt;='Drive Train'!$F$29,1,0)</f>
        <v>0</v>
      </c>
      <c r="CD137" s="57">
        <f t="shared" si="220"/>
        <v>-34.916226721194676</v>
      </c>
      <c r="CE137" s="63">
        <f>CE136+'DEPRECATED - DT-Prelim Calcs'!$C$11</f>
        <v>532</v>
      </c>
      <c r="CF137" s="2">
        <f>CP137/'Drive Train'!$F$35</f>
        <v>0.55000000000000004</v>
      </c>
      <c r="CG137" s="46">
        <f>CN137*12*60/(PI() * 'Drive Train'!$F$15)/CF$2*CF137</f>
        <v>13445.80304681401</v>
      </c>
      <c r="CH137" s="2">
        <f>('DEPRECATED - DT-Prelim Calcs'!$C$6*CF137-CG137)/('DEPRECATED - DT-Prelim Calcs'!$C$6*CF137)*'DEPRECATED - DT-Prelim Calcs'!$C$7*CF137</f>
        <v>-4.7541220155387913</v>
      </c>
      <c r="CI137" s="57">
        <f>CH137/'DEPRECATED - DT-Prelim Calcs'!$C$7*('DEPRECATED - DT-Prelim Calcs'!$C$8-'DEPRECATED - DT-Prelim Calcs'!$C$9)+'DEPRECATED - DT-Prelim Calcs'!$C$9</f>
        <v>-250.39288572349668</v>
      </c>
      <c r="CJ137" s="57">
        <f t="shared" si="195"/>
        <v>-250.39288572349668</v>
      </c>
      <c r="CK137" s="2">
        <f t="shared" si="221"/>
        <v>-6.5439392086336978</v>
      </c>
      <c r="CL137" s="57">
        <f>CK137*'DEPRECATED - DT-Prelim Calcs'!$C$21/CF$2/'DEPRECATED - DT-Prelim Calcs'!$C$19/'DEPRECATED - DT-Prelim Calcs'!$C$18*3.39*'DEPRECATED - DT-Prelim Calcs'!$C$20</f>
        <v>-110.65483207497634</v>
      </c>
      <c r="CM137" s="46">
        <f t="shared" si="222"/>
        <v>1</v>
      </c>
      <c r="CN137" s="57">
        <f>CL136*'DEPRECATED - DT-Prelim Calcs'!$C$11+CN136</f>
        <v>91.431246912307685</v>
      </c>
      <c r="CO137" s="57">
        <f>CO136+0.5*CL137*'DEPRECATED - DT-Prelim Calcs'!$C$11^2+CN137*'DEPRECATED - DT-Prelim Calcs'!$C$11</f>
        <v>-43453.605712999946</v>
      </c>
      <c r="CP137" s="57">
        <f>MIN('Drive Train'!$F$35-CJ136*'DEPRECATED - DT-Prelim Calcs'!$C$21*'Drive Train'!$F$39,CP136+CJ$2)</f>
        <v>6.82</v>
      </c>
      <c r="CQ137" s="57">
        <f>'Drive Train'!$F$35-CJ137*'DEPRECATED - DT-Prelim Calcs'!$C$21*'Drive Train'!$F$39</f>
        <v>27.423573143409801</v>
      </c>
      <c r="CR137" s="1">
        <f>IF(CO137&gt;='Drive Train'!$F$29,1,0)</f>
        <v>0</v>
      </c>
      <c r="CS137" s="57">
        <f t="shared" si="223"/>
        <v>-278.21431747055186</v>
      </c>
      <c r="CT137" s="63">
        <f>CT136+'DEPRECATED - DT-Prelim Calcs'!$C$11</f>
        <v>532</v>
      </c>
      <c r="CU137" s="2">
        <f>DE137/'Drive Train'!$F$35</f>
        <v>0.55000000000000004</v>
      </c>
      <c r="CV137" s="46">
        <f>DC137*12*60/(PI() * 'Drive Train'!$F$15)/CU$2*CU137</f>
        <v>-32090.03161954879</v>
      </c>
      <c r="CW137" s="2">
        <f>('DEPRECATED - DT-Prelim Calcs'!$C$6*CU137-CV137)/('DEPRECATED - DT-Prelim Calcs'!$C$6*CU137)*'DEPRECATED - DT-Prelim Calcs'!$C$7*CU137</f>
        <v>15.835251632854144</v>
      </c>
      <c r="CX137" s="57">
        <f>CW137/'DEPRECATED - DT-Prelim Calcs'!$C$7*('DEPRECATED - DT-Prelim Calcs'!$C$8-'DEPRECATED - DT-Prelim Calcs'!$C$9)+'DEPRECATED - DT-Prelim Calcs'!$C$9</f>
        <v>845.71360352497368</v>
      </c>
      <c r="CY137" s="57">
        <f t="shared" si="196"/>
        <v>93</v>
      </c>
      <c r="CZ137" s="2">
        <f t="shared" si="224"/>
        <v>1.2803081040535502</v>
      </c>
      <c r="DA137" s="57">
        <f>CZ137*'DEPRECATED - DT-Prelim Calcs'!$C$21/CU$2/'DEPRECATED - DT-Prelim Calcs'!$C$19/'DEPRECATED - DT-Prelim Calcs'!$C$18*3.39*'DEPRECATED - DT-Prelim Calcs'!$C$20</f>
        <v>25.773080821789936</v>
      </c>
      <c r="DB137" s="46">
        <f t="shared" si="225"/>
        <v>0</v>
      </c>
      <c r="DC137" s="57">
        <f>DA136*'DEPRECATED - DT-Prelim Calcs'!$C$11+DC136</f>
        <v>-183.29783198079758</v>
      </c>
      <c r="DD137" s="57">
        <f>DD136+0.5*DA137*'DEPRECATED - DT-Prelim Calcs'!$C$11^2+DC137*'DEPRECATED - DT-Prelim Calcs'!$C$11</f>
        <v>-94851.056809121597</v>
      </c>
      <c r="DE137" s="57">
        <f>MIN('Drive Train'!$F$35-CY136*'DEPRECATED - DT-Prelim Calcs'!$C$21*'Drive Train'!$F$39,DE136+CY$2)</f>
        <v>6.82</v>
      </c>
      <c r="DF137" s="57">
        <f>'Drive Train'!$F$35-CY137*'DEPRECATED - DT-Prelim Calcs'!$C$21*'Drive Train'!$F$39</f>
        <v>6.82</v>
      </c>
      <c r="DG137" s="1">
        <f>IF(DD137&gt;='Drive Train'!$F$29,1,0)</f>
        <v>0</v>
      </c>
      <c r="DH137" s="57">
        <f t="shared" si="226"/>
        <v>103.33333333333333</v>
      </c>
      <c r="DI137" s="63">
        <f>DI136+'DEPRECATED - DT-Prelim Calcs'!$C$11</f>
        <v>532</v>
      </c>
      <c r="DJ137" s="2">
        <f>DT137/'Drive Train'!$F$35</f>
        <v>0.64169890799767004</v>
      </c>
      <c r="DK137" s="46">
        <f>DR137*12*60/(PI() * 'Drive Train'!$F$15)/DJ$2*DJ137</f>
        <v>24388.758235953777</v>
      </c>
      <c r="DL137" s="2">
        <f>('DEPRECATED - DT-Prelim Calcs'!$C$6*DJ137-DK137)/('DEPRECATED - DT-Prelim Calcs'!$C$6*DJ137)*'DEPRECATED - DT-Prelim Calcs'!$C$7*DJ137</f>
        <v>-9.4810679860686946</v>
      </c>
      <c r="DM137" s="57">
        <f>DL137/'DEPRECATED - DT-Prelim Calcs'!$C$7*('DEPRECATED - DT-Prelim Calcs'!$C$8-'DEPRECATED - DT-Prelim Calcs'!$C$9)+'DEPRECATED - DT-Prelim Calcs'!$C$9</f>
        <v>-502.03901353220482</v>
      </c>
      <c r="DN137" s="57">
        <f t="shared" si="197"/>
        <v>-502.03901353220482</v>
      </c>
      <c r="DO137" s="2">
        <f t="shared" si="227"/>
        <v>-12.263618185005715</v>
      </c>
      <c r="DP137" s="57">
        <f>DO137*'DEPRECATED - DT-Prelim Calcs'!$C$21/DJ$2/'DEPRECATED - DT-Prelim Calcs'!$C$19/'DEPRECATED - DT-Prelim Calcs'!$C$18*3.39*'DEPRECATED - DT-Prelim Calcs'!$C$20</f>
        <v>-286.37061431765017</v>
      </c>
      <c r="DQ137" s="46">
        <f t="shared" si="228"/>
        <v>1</v>
      </c>
      <c r="DR137" s="57">
        <f>DP136*'DEPRECATED - DT-Prelim Calcs'!$C$11+DR136</f>
        <v>102.93196693388431</v>
      </c>
      <c r="DS137" s="57">
        <f>DS136+0.5*DP137*'DEPRECATED - DT-Prelim Calcs'!$C$11^2+DR137*'DEPRECATED - DT-Prelim Calcs'!$C$11</f>
        <v>-145435.44231368415</v>
      </c>
      <c r="DT137" s="57">
        <f>MIN('Drive Train'!$F$35-DN136*'DEPRECATED - DT-Prelim Calcs'!$C$21*'Drive Train'!$F$39,DT136+DN$2)</f>
        <v>7.9570664591711084</v>
      </c>
      <c r="DU137" s="57">
        <f>'Drive Train'!$F$35-DN137*'DEPRECATED - DT-Prelim Calcs'!$C$21*'Drive Train'!$F$39</f>
        <v>42.522340811932288</v>
      </c>
      <c r="DV137" s="1">
        <f>IF(DS137&gt;='Drive Train'!$F$29,1,0)</f>
        <v>0</v>
      </c>
      <c r="DW137" s="57">
        <f t="shared" si="229"/>
        <v>-557.82112614689436</v>
      </c>
      <c r="DX137" s="63">
        <f>DX136+'DEPRECATED - DT-Prelim Calcs'!$C$11</f>
        <v>532</v>
      </c>
      <c r="DY137" s="2">
        <f>EI137/'Drive Train'!$F$35</f>
        <v>0.55000000000000004</v>
      </c>
      <c r="DZ137" s="46">
        <f>EG137*12*60/(PI() * 'Drive Train'!$F$15)/DY$2*DY137</f>
        <v>-62006.312384058474</v>
      </c>
      <c r="EA137" s="2">
        <f>('DEPRECATED - DT-Prelim Calcs'!$C$6*DY137-DZ137)/('DEPRECATED - DT-Prelim Calcs'!$C$6*DY137)*'DEPRECATED - DT-Prelim Calcs'!$C$7*DY137</f>
        <v>29.362125299358521</v>
      </c>
      <c r="EB137" s="57">
        <f>EA137/'DEPRECATED - DT-Prelim Calcs'!$C$7*('DEPRECATED - DT-Prelim Calcs'!$C$8-'DEPRECATED - DT-Prelim Calcs'!$C$9)+'DEPRECATED - DT-Prelim Calcs'!$C$9</f>
        <v>1565.8372099202068</v>
      </c>
      <c r="EC137" s="57">
        <f t="shared" si="198"/>
        <v>93</v>
      </c>
      <c r="ED137" s="2">
        <f t="shared" si="230"/>
        <v>0.96993038185874991</v>
      </c>
      <c r="EE137" s="57">
        <f>ED137*'DEPRECATED - DT-Prelim Calcs'!$C$21/DY$2/'DEPRECATED - DT-Prelim Calcs'!$C$19/'DEPRECATED - DT-Prelim Calcs'!$C$18*3.39*'DEPRECATED - DT-Prelim Calcs'!$C$20</f>
        <v>25.773080821789936</v>
      </c>
      <c r="EF137" s="46">
        <f t="shared" si="231"/>
        <v>0</v>
      </c>
      <c r="EG137" s="57">
        <f>EE136*'DEPRECATED - DT-Prelim Calcs'!$C$11+EG136</f>
        <v>-268.31759705503021</v>
      </c>
      <c r="EH137" s="57">
        <f>EH136+0.5*EE137*'DEPRECATED - DT-Prelim Calcs'!$C$11^2+EG137*'DEPRECATED - DT-Prelim Calcs'!$C$11</f>
        <v>-228520.95330220126</v>
      </c>
      <c r="EI137" s="57">
        <f>MIN('Drive Train'!$F$35-EC136*'DEPRECATED - DT-Prelim Calcs'!$C$21*'Drive Train'!$F$39,EI136+EC$2)</f>
        <v>6.82</v>
      </c>
      <c r="EJ137" s="57">
        <f>'Drive Train'!$F$35-EC137*'DEPRECATED - DT-Prelim Calcs'!$C$21*'Drive Train'!$F$39</f>
        <v>6.82</v>
      </c>
      <c r="EK137" s="1">
        <f>IF(EH137&gt;='Drive Train'!$F$29,1,0)</f>
        <v>0</v>
      </c>
      <c r="EL137" s="57">
        <f t="shared" si="232"/>
        <v>103.33333333333333</v>
      </c>
      <c r="EM137" s="63">
        <f>EM136+'DEPRECATED - DT-Prelim Calcs'!$C$11</f>
        <v>532</v>
      </c>
      <c r="EN137" s="2">
        <f>EX137/'Drive Train'!$F$35</f>
        <v>0.55000000000000004</v>
      </c>
      <c r="EO137" s="46">
        <f>EV137*12*60/(PI() * 'Drive Train'!$F$15)/EN$2*EN137</f>
        <v>-23409.157141678636</v>
      </c>
      <c r="EP137" s="2">
        <f>('DEPRECATED - DT-Prelim Calcs'!$C$6*EN137-EO137)/('DEPRECATED - DT-Prelim Calcs'!$C$6*EN137)*'DEPRECATED - DT-Prelim Calcs'!$C$7*EN137</f>
        <v>11.910128276068576</v>
      </c>
      <c r="EQ137" s="57">
        <f>EP137/'DEPRECATED - DT-Prelim Calcs'!$C$7*('DEPRECATED - DT-Prelim Calcs'!$C$8-'DEPRECATED - DT-Prelim Calcs'!$C$9)+'DEPRECATED - DT-Prelim Calcs'!$C$9</f>
        <v>636.75371693759269</v>
      </c>
      <c r="ER137" s="57">
        <f t="shared" si="199"/>
        <v>93</v>
      </c>
      <c r="ES137" s="2">
        <f t="shared" si="233"/>
        <v>0.86507304327942547</v>
      </c>
      <c r="ET137" s="57">
        <f>ES137*'DEPRECATED - DT-Prelim Calcs'!$C$21/EN$2/'DEPRECATED - DT-Prelim Calcs'!$C$19/'DEPRECATED - DT-Prelim Calcs'!$C$18*3.39*'DEPRECATED - DT-Prelim Calcs'!$C$20</f>
        <v>25.773080821789936</v>
      </c>
      <c r="EU137" s="46">
        <f t="shared" si="234"/>
        <v>0</v>
      </c>
      <c r="EV137" s="57">
        <f>ET136*'DEPRECATED - DT-Prelim Calcs'!$C$11+EV136</f>
        <v>-90.346481699049932</v>
      </c>
      <c r="EW137" s="57">
        <f>EW136+0.5*ET137*'DEPRECATED - DT-Prelim Calcs'!$C$11^2+EV137*'DEPRECATED - DT-Prelim Calcs'!$C$11</f>
        <v>-314537.58116220485</v>
      </c>
      <c r="EX137" s="57">
        <f>MIN('Drive Train'!$F$35-ER136*'DEPRECATED - DT-Prelim Calcs'!$C$21*'Drive Train'!$F$39,EX136+ER$2)</f>
        <v>6.82</v>
      </c>
      <c r="EY137" s="57">
        <f>'Drive Train'!$F$35-ER137*'DEPRECATED - DT-Prelim Calcs'!$C$21*'Drive Train'!$F$39</f>
        <v>6.82</v>
      </c>
      <c r="EZ137" s="1">
        <f>IF(EW137&gt;='Drive Train'!$F$29,1,0)</f>
        <v>0</v>
      </c>
      <c r="FA137" s="57">
        <f t="shared" si="235"/>
        <v>103.33333333333333</v>
      </c>
      <c r="FB137" s="63">
        <f>FB136+'DEPRECATED - DT-Prelim Calcs'!$C$11</f>
        <v>532</v>
      </c>
      <c r="FC137" s="2">
        <f>FM137/'Drive Train'!$F$35</f>
        <v>0.55000000000000004</v>
      </c>
      <c r="FD137" s="46">
        <f>FK137*12*60/(PI() * 'Drive Train'!$F$15)/FC$2*FC137</f>
        <v>-146968.53628875618</v>
      </c>
      <c r="FE137" s="2">
        <f>('DEPRECATED - DT-Prelim Calcs'!$C$6*FC137-FD137)/('DEPRECATED - DT-Prelim Calcs'!$C$6*FC137)*'DEPRECATED - DT-Prelim Calcs'!$C$7*FC137</f>
        <v>67.778440423246224</v>
      </c>
      <c r="FF137" s="57">
        <f>FE137/'DEPRECATED - DT-Prelim Calcs'!$C$7*('DEPRECATED - DT-Prelim Calcs'!$C$8-'DEPRECATED - DT-Prelim Calcs'!$C$9)+'DEPRECATED - DT-Prelim Calcs'!$C$9</f>
        <v>3610.9879279263441</v>
      </c>
      <c r="FG137" s="57">
        <f t="shared" si="200"/>
        <v>93</v>
      </c>
      <c r="FH137" s="2">
        <f t="shared" si="236"/>
        <v>0.78067567320338405</v>
      </c>
      <c r="FI137" s="57">
        <f>FH137*'DEPRECATED - DT-Prelim Calcs'!$C$21/FC$2/'DEPRECATED - DT-Prelim Calcs'!$C$19/'DEPRECATED - DT-Prelim Calcs'!$C$18*3.39*'DEPRECATED - DT-Prelim Calcs'!$C$20</f>
        <v>25.773080821789936</v>
      </c>
      <c r="FJ137" s="46">
        <f t="shared" si="237"/>
        <v>0</v>
      </c>
      <c r="FK137" s="57">
        <f>FI136*'DEPRECATED - DT-Prelim Calcs'!$C$11+FK136</f>
        <v>-511.8794611015536</v>
      </c>
      <c r="FL137" s="57">
        <f>FL136+0.5*FI137*'DEPRECATED - DT-Prelim Calcs'!$C$11^2+FK137*'DEPRECATED - DT-Prelim Calcs'!$C$11</f>
        <v>-424141.72518827254</v>
      </c>
      <c r="FM137" s="57">
        <f>MIN('Drive Train'!$F$35-FG136*'DEPRECATED - DT-Prelim Calcs'!$C$21*'Drive Train'!$F$39,FM136+FG$2)</f>
        <v>6.82</v>
      </c>
      <c r="FN137" s="57">
        <f>'Drive Train'!$F$35-FG137*'DEPRECATED - DT-Prelim Calcs'!$C$21*'Drive Train'!$F$39</f>
        <v>6.82</v>
      </c>
      <c r="FO137" s="1">
        <f>IF(FL137&gt;='Drive Train'!$F$29,1,0)</f>
        <v>0</v>
      </c>
      <c r="FP137" s="57">
        <f t="shared" si="238"/>
        <v>103.33333333333333</v>
      </c>
      <c r="FQ137" s="63">
        <f>FQ136+'DEPRECATED - DT-Prelim Calcs'!$C$11</f>
        <v>532</v>
      </c>
      <c r="FR137" s="2">
        <f>GB137/'Drive Train'!$F$35</f>
        <v>0.55000000000000004</v>
      </c>
      <c r="FS137" s="46">
        <f>FZ137*12*60/(PI() * 'Drive Train'!$F$15)/FR$2*FR137</f>
        <v>-3006.4535469181128</v>
      </c>
      <c r="FT137" s="2">
        <f>('DEPRECATED - DT-Prelim Calcs'!$C$6*FR137-FS137)/('DEPRECATED - DT-Prelim Calcs'!$C$6*FR137)*'DEPRECATED - DT-Prelim Calcs'!$C$7*FR137</f>
        <v>2.684890815773481</v>
      </c>
      <c r="FU137" s="57">
        <f>FT137/'DEPRECATED - DT-Prelim Calcs'!$C$7*('DEPRECATED - DT-Prelim Calcs'!$C$8-'DEPRECATED - DT-Prelim Calcs'!$C$9)+'DEPRECATED - DT-Prelim Calcs'!$C$9</f>
        <v>145.6342289061152</v>
      </c>
      <c r="FV137" s="57">
        <f t="shared" si="201"/>
        <v>93</v>
      </c>
      <c r="FW137" s="2">
        <f t="shared" si="239"/>
        <v>0.7112822800297498</v>
      </c>
      <c r="FX137" s="57">
        <f>FW137*'DEPRECATED - DT-Prelim Calcs'!$C$21/FR$2/'DEPRECATED - DT-Prelim Calcs'!$C$19/'DEPRECATED - DT-Prelim Calcs'!$C$18*3.39*'DEPRECATED - DT-Prelim Calcs'!$C$20</f>
        <v>25.773080821789936</v>
      </c>
      <c r="FY137" s="46">
        <f t="shared" si="240"/>
        <v>0</v>
      </c>
      <c r="FZ137" s="57">
        <f>FX136*'DEPRECATED - DT-Prelim Calcs'!$C$11+FZ136</f>
        <v>-9.5404569458150661</v>
      </c>
      <c r="GA137" s="57">
        <f>GA136+0.5*FX137*'DEPRECATED - DT-Prelim Calcs'!$C$11^2+FZ137*'DEPRECATED - DT-Prelim Calcs'!$C$11</f>
        <v>-468835.61271171115</v>
      </c>
      <c r="GB137" s="57">
        <f>MIN('Drive Train'!$F$35-FV136*'DEPRECATED - DT-Prelim Calcs'!$C$21*'Drive Train'!$F$39,GB136+FV$2)</f>
        <v>6.82</v>
      </c>
      <c r="GC137" s="57">
        <f>'Drive Train'!$F$35-FV137*'DEPRECATED - DT-Prelim Calcs'!$C$21*'Drive Train'!$F$39</f>
        <v>6.82</v>
      </c>
      <c r="GD137" s="1">
        <f>IF(GA137&gt;='Drive Train'!$F$29,1,0)</f>
        <v>0</v>
      </c>
      <c r="GE137" s="57">
        <f t="shared" si="241"/>
        <v>103.33333333333333</v>
      </c>
      <c r="GF137" s="63">
        <f>GF136+'DEPRECATED - DT-Prelim Calcs'!$C$11</f>
        <v>532</v>
      </c>
      <c r="GG137" s="2">
        <f>GQ137/'Drive Train'!$F$35</f>
        <v>0.85483870967741948</v>
      </c>
      <c r="GH137" s="46">
        <f>GO137*12*60/(PI() * 'Drive Train'!$F$15)/GG$2*GG137</f>
        <v>5530.1451664364704</v>
      </c>
      <c r="GI137" s="2">
        <f>('DEPRECATED - DT-Prelim Calcs'!$C$6*GG137-GH137)/('DEPRECATED - DT-Prelim Calcs'!$C$6*GG137)*'DEPRECATED - DT-Prelim Calcs'!$C$7*GG137</f>
        <v>-0.44033586748452863</v>
      </c>
      <c r="GJ137" s="57">
        <f>GI137/'DEPRECATED - DT-Prelim Calcs'!$C$7*('DEPRECATED - DT-Prelim Calcs'!$C$8-'DEPRECATED - DT-Prelim Calcs'!$C$9)+'DEPRECATED - DT-Prelim Calcs'!$C$9</f>
        <v>-20.741946804259349</v>
      </c>
      <c r="GK137" s="57">
        <f t="shared" si="242"/>
        <v>-20.741946804259349</v>
      </c>
      <c r="GL137" s="2">
        <f t="shared" si="243"/>
        <v>-0.91396343356008902</v>
      </c>
      <c r="GM137" s="57">
        <f>GL137*'DEPRECATED - DT-Prelim Calcs'!$C$21/GG$2/'DEPRECATED - DT-Prelim Calcs'!$C$19/'DEPRECATED - DT-Prelim Calcs'!$C$18*3.39*'DEPRECATED - DT-Prelim Calcs'!$C$20</f>
        <v>-23.655118672554888</v>
      </c>
      <c r="GN137" s="46">
        <f t="shared" si="244"/>
        <v>1</v>
      </c>
      <c r="GO137" s="57">
        <f>GM136*'DEPRECATED - DT-Prelim Calcs'!$C$11+GO136</f>
        <v>15.807302154763676</v>
      </c>
      <c r="GP137" s="57">
        <f>GP136+0.5*GM137*'DEPRECATED - DT-Prelim Calcs'!$C$11^2+GO137*'DEPRECATED - DT-Prelim Calcs'!$C$11</f>
        <v>-224177.40274429321</v>
      </c>
      <c r="GQ137" s="57">
        <f>MIN('Drive Train'!$F$35-GK136*'DEPRECATED - DT-Prelim Calcs'!$C$21*'Drive Train'!$F$39,GQ136+GK$2)</f>
        <v>10.600000000000001</v>
      </c>
      <c r="GR137" s="57">
        <f>'Drive Train'!$F$35-GK137*'DEPRECATED - DT-Prelim Calcs'!$C$21*'Drive Train'!$F$39</f>
        <v>13.644516808255561</v>
      </c>
      <c r="GS137" s="1">
        <f>IF(GP137&gt;='Drive Train'!$F$29,1,0)</f>
        <v>0</v>
      </c>
      <c r="GT137" s="57">
        <f t="shared" si="245"/>
        <v>-23.046607560288169</v>
      </c>
      <c r="GU137" s="63">
        <f>GU136+'DEPRECATED - DT-Prelim Calcs'!$C$11</f>
        <v>532</v>
      </c>
      <c r="GV137" s="2">
        <f>HF137/'Drive Train'!$F$35</f>
        <v>0.83870967741935498</v>
      </c>
      <c r="GW137" s="46">
        <f>HD137*12*60/(PI() * 'Drive Train'!$F$15)/GV$2*GV137</f>
        <v>-311725.43915810814</v>
      </c>
      <c r="GX137" s="2">
        <f>('DEPRECATED - DT-Prelim Calcs'!$C$6*GV137-GW137)/('DEPRECATED - DT-Prelim Calcs'!$C$6*GV137)*'DEPRECATED - DT-Prelim Calcs'!$C$7*GV137</f>
        <v>142.97031628337623</v>
      </c>
      <c r="GY137" s="57">
        <f>GX137/'DEPRECATED - DT-Prelim Calcs'!$C$7*('DEPRECATED - DT-Prelim Calcs'!$C$8-'DEPRECATED - DT-Prelim Calcs'!$C$9)+'DEPRECATED - DT-Prelim Calcs'!$C$9</f>
        <v>7613.9413191523527</v>
      </c>
      <c r="GZ137" s="57">
        <f t="shared" si="202"/>
        <v>33.333333333333314</v>
      </c>
      <c r="HA137" s="2">
        <f t="shared" si="246"/>
        <v>0.99579519204165001</v>
      </c>
      <c r="HB137" s="57">
        <f>HA137*'DEPRECATED - DT-Prelim Calcs'!$C$21/GV$2/'DEPRECATED - DT-Prelim Calcs'!$C$19/'DEPRECATED - DT-Prelim Calcs'!$C$18*3.39*'DEPRECATED - DT-Prelim Calcs'!$C$20</f>
        <v>25.773080821789936</v>
      </c>
      <c r="HC137" s="46">
        <f t="shared" si="247"/>
        <v>0</v>
      </c>
      <c r="HD137" s="57">
        <f>HB136*'DEPRECATED - DT-Prelim Calcs'!$C$11+HD136</f>
        <v>-908.16758060840903</v>
      </c>
      <c r="HE137" s="57">
        <f>HE136+0.5*HB137*'DEPRECATED - DT-Prelim Calcs'!$C$11^2+HD137*'DEPRECATED - DT-Prelim Calcs'!$C$11</f>
        <v>-242999.02721099593</v>
      </c>
      <c r="HF137" s="57">
        <f>MIN('Drive Train'!$F$35-GZ136*'DEPRECATED - DT-Prelim Calcs'!$C$21*'Drive Train'!$F$39,HF136+GZ$2)</f>
        <v>10.400000000000002</v>
      </c>
      <c r="HG137" s="57">
        <f>'Drive Train'!$F$35-GZ137*'DEPRECATED - DT-Prelim Calcs'!$C$21*'Drive Train'!$F$39</f>
        <v>10.400000000000002</v>
      </c>
      <c r="HH137" s="1">
        <f>IF(HE137&gt;='Drive Train'!$F$29,1,0)</f>
        <v>0</v>
      </c>
      <c r="HI137" s="57">
        <f t="shared" si="248"/>
        <v>37.037037037037017</v>
      </c>
      <c r="HJ137" s="63">
        <f>HJ136+'DEPRECATED - DT-Prelim Calcs'!$C$11</f>
        <v>532</v>
      </c>
      <c r="HK137" s="2">
        <f>HU137/'Drive Train'!$F$35</f>
        <v>0.82258064516129037</v>
      </c>
      <c r="HL137" s="46">
        <f>HS137*12*60/(PI() * 'Drive Train'!$F$15)/HK$2*HK137</f>
        <v>-101952.44917419834</v>
      </c>
      <c r="HM137" s="2">
        <f>('DEPRECATED - DT-Prelim Calcs'!$C$6*HK137-HL137)/('DEPRECATED - DT-Prelim Calcs'!$C$6*HK137)*'DEPRECATED - DT-Prelim Calcs'!$C$7*HK137</f>
        <v>48.080993934541901</v>
      </c>
      <c r="HN137" s="57">
        <f>HM137/'DEPRECATED - DT-Prelim Calcs'!$C$7*('DEPRECATED - DT-Prelim Calcs'!$C$8-'DEPRECATED - DT-Prelim Calcs'!$C$9)+'DEPRECATED - DT-Prelim Calcs'!$C$9</f>
        <v>2562.364531867936</v>
      </c>
      <c r="HO137" s="57">
        <f t="shared" si="203"/>
        <v>36.66666666666665</v>
      </c>
      <c r="HP137" s="2">
        <f t="shared" si="249"/>
        <v>0.99579519204165001</v>
      </c>
      <c r="HQ137" s="57">
        <f>HP137*'DEPRECATED - DT-Prelim Calcs'!$C$21/HK$2/'DEPRECATED - DT-Prelim Calcs'!$C$19/'DEPRECATED - DT-Prelim Calcs'!$C$18*3.39*'DEPRECATED - DT-Prelim Calcs'!$C$20</f>
        <v>25.773080821789936</v>
      </c>
      <c r="HR137" s="46">
        <f t="shared" si="250"/>
        <v>0</v>
      </c>
      <c r="HS137" s="57">
        <f>HQ136*'DEPRECATED - DT-Prelim Calcs'!$C$11+HS136</f>
        <v>-302.84790927681559</v>
      </c>
      <c r="HT137" s="57">
        <f>HT136+0.5*HQ137*'DEPRECATED - DT-Prelim Calcs'!$C$11^2+HS137*'DEPRECATED - DT-Prelim Calcs'!$C$11</f>
        <v>-239998.84030715146</v>
      </c>
      <c r="HU137" s="57">
        <f>MIN('Drive Train'!$F$35-HO136*'DEPRECATED - DT-Prelim Calcs'!$C$21*'Drive Train'!$F$39,HU136+HO$2)</f>
        <v>10.200000000000001</v>
      </c>
      <c r="HV137" s="57">
        <f>'Drive Train'!$F$35-HO137*'DEPRECATED - DT-Prelim Calcs'!$C$21*'Drive Train'!$F$39</f>
        <v>10.200000000000001</v>
      </c>
      <c r="HW137" s="1">
        <f>IF(HT137&gt;='Drive Train'!$F$29,1,0)</f>
        <v>0</v>
      </c>
      <c r="HX137" s="57">
        <f t="shared" si="251"/>
        <v>40.740740740740726</v>
      </c>
      <c r="HY137" s="63">
        <f>HY136+'DEPRECATED - DT-Prelim Calcs'!$C$11</f>
        <v>532</v>
      </c>
      <c r="HZ137" s="2">
        <f>IJ137/'Drive Train'!$F$35</f>
        <v>3.9191923647234685</v>
      </c>
      <c r="IA137" s="46">
        <f>IH137*12*60/(PI() * 'Drive Train'!$F$15)/HZ$2*HZ137</f>
        <v>-2191286.1757033435</v>
      </c>
      <c r="IB137" s="2">
        <f>('DEPRECATED - DT-Prelim Calcs'!$C$6*HZ137-IA137)/('DEPRECATED - DT-Prelim Calcs'!$C$6*HZ137)*'DEPRECATED - DT-Prelim Calcs'!$C$7*HZ137</f>
        <v>1000.2519484292009</v>
      </c>
      <c r="IC137" s="57">
        <f>IB137/'DEPRECATED - DT-Prelim Calcs'!$C$7*('DEPRECATED - DT-Prelim Calcs'!$C$8-'DEPRECATED - DT-Prelim Calcs'!$C$9)+'DEPRECATED - DT-Prelim Calcs'!$C$9</f>
        <v>53252.627379031728</v>
      </c>
      <c r="ID137" s="57">
        <f t="shared" si="204"/>
        <v>39.999999999999986</v>
      </c>
      <c r="IE137" s="2">
        <f t="shared" si="252"/>
        <v>0.99579519204165001</v>
      </c>
      <c r="IF137" s="57">
        <f>IE137*'DEPRECATED - DT-Prelim Calcs'!$C$21/HZ$2/'DEPRECATED - DT-Prelim Calcs'!$C$19/'DEPRECATED - DT-Prelim Calcs'!$C$18*3.39*'DEPRECATED - DT-Prelim Calcs'!$C$20</f>
        <v>25.773080821789936</v>
      </c>
      <c r="IG137" s="46">
        <f t="shared" si="253"/>
        <v>0</v>
      </c>
      <c r="IH137" s="57">
        <f>IF136*'DEPRECATED - DT-Prelim Calcs'!$C$11+IH136</f>
        <v>-1366.1799953781947</v>
      </c>
      <c r="II137" s="57">
        <f>II136+0.5*IF137*'DEPRECATED - DT-Prelim Calcs'!$C$11^2+IH137*'DEPRECATED - DT-Prelim Calcs'!$C$11</f>
        <v>-223952.57678007748</v>
      </c>
      <c r="IJ137" s="57">
        <f>MIN('Drive Train'!$F$35-ID136*'DEPRECATED - DT-Prelim Calcs'!$C$21*'Drive Train'!$F$39,IJ136+ID$2)</f>
        <v>48.597985322571013</v>
      </c>
      <c r="IK137" s="57">
        <f>'Drive Train'!$F$35-ID137*'DEPRECATED - DT-Prelim Calcs'!$C$21*'Drive Train'!$F$39</f>
        <v>10.000000000000002</v>
      </c>
      <c r="IL137" s="1">
        <f>IF(II137&gt;='Drive Train'!$F$29,1,0)</f>
        <v>0</v>
      </c>
      <c r="IM137" s="57">
        <f t="shared" si="254"/>
        <v>44.444444444444429</v>
      </c>
      <c r="IN137" s="63">
        <f>IN136+'DEPRECATED - DT-Prelim Calcs'!$C$11</f>
        <v>532</v>
      </c>
      <c r="IO137" s="2">
        <f>IY137/'Drive Train'!$F$35</f>
        <v>0.79032258064516137</v>
      </c>
      <c r="IP137" s="46">
        <f>IW137*12*60/(PI() * 'Drive Train'!$F$15)/IO$2*IO137</f>
        <v>-285378.22832708998</v>
      </c>
      <c r="IQ137" s="2">
        <f>('DEPRECATED - DT-Prelim Calcs'!$C$6*IO137-IP137)/('DEPRECATED - DT-Prelim Calcs'!$C$6*IO137)*'DEPRECATED - DT-Prelim Calcs'!$C$7*IO137</f>
        <v>130.94061180364884</v>
      </c>
      <c r="IR137" s="57">
        <f>IQ137/'DEPRECATED - DT-Prelim Calcs'!$C$7*('DEPRECATED - DT-Prelim Calcs'!$C$8-'DEPRECATED - DT-Prelim Calcs'!$C$9)+'DEPRECATED - DT-Prelim Calcs'!$C$9</f>
        <v>6973.5217819120935</v>
      </c>
      <c r="IS137" s="57">
        <f t="shared" si="205"/>
        <v>43.333333333333321</v>
      </c>
      <c r="IT137" s="2">
        <f t="shared" si="255"/>
        <v>0.99579519204165001</v>
      </c>
      <c r="IU137" s="57">
        <f>IT137*'DEPRECATED - DT-Prelim Calcs'!$C$21/IO$2/'DEPRECATED - DT-Prelim Calcs'!$C$19/'DEPRECATED - DT-Prelim Calcs'!$C$18*3.39*'DEPRECATED - DT-Prelim Calcs'!$C$20</f>
        <v>25.773080821789936</v>
      </c>
      <c r="IV137" s="46">
        <f t="shared" si="256"/>
        <v>0</v>
      </c>
      <c r="IW137" s="57">
        <f>IU136*'DEPRECATED - DT-Prelim Calcs'!$C$11+IW136</f>
        <v>-882.31131789881101</v>
      </c>
      <c r="IX137" s="57">
        <f>IX136+0.5*IU137*'DEPRECATED - DT-Prelim Calcs'!$C$11^2+IW137*'DEPRECATED - DT-Prelim Calcs'!$C$11</f>
        <v>-257816.4376923175</v>
      </c>
      <c r="IY137" s="57">
        <f>MIN('Drive Train'!$F$35-IS136*'DEPRECATED - DT-Prelim Calcs'!$C$21*'Drive Train'!$F$39,IY136+IS$2)</f>
        <v>9.8000000000000007</v>
      </c>
      <c r="IZ137" s="57">
        <f>'Drive Train'!$F$35-IS137*'DEPRECATED - DT-Prelim Calcs'!$C$21*'Drive Train'!$F$39</f>
        <v>9.8000000000000007</v>
      </c>
      <c r="JA137" s="1">
        <f>IF(IX137&gt;='Drive Train'!$F$29,1,0)</f>
        <v>0</v>
      </c>
      <c r="JB137" s="57">
        <f t="shared" si="257"/>
        <v>48.148148148148138</v>
      </c>
      <c r="JC137" s="63">
        <f>JC136+'DEPRECATED - DT-Prelim Calcs'!$C$11</f>
        <v>532</v>
      </c>
      <c r="JD137" s="2">
        <f>JN137/'Drive Train'!$F$35</f>
        <v>0.77419354838709686</v>
      </c>
      <c r="JE137" s="46">
        <f>JL137*12*60/(PI() * 'Drive Train'!$F$15)/JD$2*JD137</f>
        <v>-131488.51897969417</v>
      </c>
      <c r="JF137" s="2">
        <f>('DEPRECATED - DT-Prelim Calcs'!$C$6*JD137-JE137)/('DEPRECATED - DT-Prelim Calcs'!$C$6*JD137)*'DEPRECATED - DT-Prelim Calcs'!$C$7*JD137</f>
        <v>61.319339423669739</v>
      </c>
      <c r="JG137" s="57">
        <f>JF137/'DEPRECATED - DT-Prelim Calcs'!$C$7*('DEPRECATED - DT-Prelim Calcs'!$C$8-'DEPRECATED - DT-Prelim Calcs'!$C$9)+'DEPRECATED - DT-Prelim Calcs'!$C$9</f>
        <v>3267.1279037580198</v>
      </c>
      <c r="JH137" s="57">
        <f t="shared" si="206"/>
        <v>46.666666666666657</v>
      </c>
      <c r="JI137" s="2">
        <f t="shared" si="258"/>
        <v>0.99579519204165001</v>
      </c>
      <c r="JJ137" s="57">
        <f>JI137*'DEPRECATED - DT-Prelim Calcs'!$C$21/JD$2/'DEPRECATED - DT-Prelim Calcs'!$C$19/'DEPRECATED - DT-Prelim Calcs'!$C$18*3.39*'DEPRECATED - DT-Prelim Calcs'!$C$20</f>
        <v>25.773080821789936</v>
      </c>
      <c r="JK137" s="46">
        <f t="shared" si="259"/>
        <v>0</v>
      </c>
      <c r="JL137" s="57">
        <f>JJ136*'DEPRECATED - DT-Prelim Calcs'!$C$11+JL136</f>
        <v>-414.99578824531488</v>
      </c>
      <c r="JM137" s="57">
        <f>JM136+0.5*JJ137*'DEPRECATED - DT-Prelim Calcs'!$C$11^2+JL137*'DEPRECATED - DT-Prelim Calcs'!$C$11</f>
        <v>-266617.5161843911</v>
      </c>
      <c r="JN137" s="57">
        <f>MIN('Drive Train'!$F$35-JH136*'DEPRECATED - DT-Prelim Calcs'!$C$21*'Drive Train'!$F$39,JN136+JH$2)</f>
        <v>9.6000000000000014</v>
      </c>
      <c r="JO137" s="57">
        <f>'Drive Train'!$F$35-JH137*'DEPRECATED - DT-Prelim Calcs'!$C$21*'Drive Train'!$F$39</f>
        <v>9.6000000000000014</v>
      </c>
      <c r="JP137" s="1">
        <f>IF(JM137&gt;='Drive Train'!$F$29,1,0)</f>
        <v>0</v>
      </c>
      <c r="JQ137" s="57">
        <f>MIN(JG137,'DEPRECATED - DT-Prelim Calcs'!$C$10)*'DEPRECATED - DT-Prelim Calcs'!$C$11*1000/60/60</f>
        <v>103.33333333333333</v>
      </c>
      <c r="JR137" s="63">
        <f>JR136+'DEPRECATED - DT-Prelim Calcs'!$C$11</f>
        <v>532</v>
      </c>
      <c r="JS137" s="2">
        <f>KC137/'Drive Train'!$F$35</f>
        <v>0.75806451612903225</v>
      </c>
      <c r="JT137" s="46">
        <f>KA137*12*60/(PI() * 'Drive Train'!$F$15)/JS$2*JS137</f>
        <v>5401.2040815593018</v>
      </c>
      <c r="JU137" s="2">
        <f>('DEPRECATED - DT-Prelim Calcs'!$C$6*JS137-JT137)/('DEPRECATED - DT-Prelim Calcs'!$C$6*JS137)*'DEPRECATED - DT-Prelim Calcs'!$C$7*JS137</f>
        <v>-0.61525998265021753</v>
      </c>
      <c r="JV137" s="57">
        <f>JU137/'DEPRECATED - DT-Prelim Calcs'!$C$7*('DEPRECATED - DT-Prelim Calcs'!$C$8-'DEPRECATED - DT-Prelim Calcs'!$C$9)+'DEPRECATED - DT-Prelim Calcs'!$C$9</f>
        <v>-30.054297001669259</v>
      </c>
      <c r="JW137" s="57">
        <f t="shared" si="207"/>
        <v>-30.054297001669259</v>
      </c>
      <c r="JX137" s="2">
        <f t="shared" si="260"/>
        <v>-1.1368977631834847</v>
      </c>
      <c r="JY137" s="57">
        <f>JX137*'DEPRECATED - DT-Prelim Calcs'!$C$21/JS$2/'DEPRECATED - DT-Prelim Calcs'!$C$19/'DEPRECATED - DT-Prelim Calcs'!$C$18*3.39*'DEPRECATED - DT-Prelim Calcs'!$C$20</f>
        <v>-29.425084767244577</v>
      </c>
      <c r="JZ137" s="46">
        <f t="shared" si="261"/>
        <v>1</v>
      </c>
      <c r="KA137" s="57">
        <f>JY136*'DEPRECATED - DT-Prelim Calcs'!$C$11+KA136</f>
        <v>17.409641251569752</v>
      </c>
      <c r="KB137" s="57">
        <f>KB136+0.5*JY137*'DEPRECATED - DT-Prelim Calcs'!$C$11^2+KA137*'DEPRECATED - DT-Prelim Calcs'!$C$11</f>
        <v>-261620.09861947526</v>
      </c>
      <c r="KC137" s="57">
        <f>MIN('Drive Train'!$F$35-JW136*'DEPRECATED - DT-Prelim Calcs'!$C$21*'Drive Train'!$F$39,KC136+JW$2)</f>
        <v>9.4</v>
      </c>
      <c r="KD137" s="57">
        <f>'Drive Train'!$F$35-JW137*'DEPRECATED - DT-Prelim Calcs'!$C$21*'Drive Train'!$F$39</f>
        <v>14.203257820100156</v>
      </c>
      <c r="KE137" s="1">
        <f>IF(KB137&gt;='Drive Train'!$F$29,1,0)</f>
        <v>0</v>
      </c>
      <c r="KF137" s="57">
        <f>MIN(JV137,'DEPRECATED - DT-Prelim Calcs'!$C$10)*'DEPRECATED - DT-Prelim Calcs'!$C$11*1000/60/60</f>
        <v>-33.393663335188066</v>
      </c>
      <c r="KG137" s="63">
        <f>KG136+'DEPRECATED - DT-Prelim Calcs'!$C$11</f>
        <v>532</v>
      </c>
      <c r="KH137" s="2">
        <f>KR137/'Drive Train'!$F$35</f>
        <v>0.74193548387096786</v>
      </c>
      <c r="KI137" s="46">
        <f>KP137*12*60/(PI() * 'Drive Train'!$F$15)/KH$2*KH137</f>
        <v>-87068.741886006304</v>
      </c>
      <c r="KJ137" s="2">
        <f>('DEPRECATED - DT-Prelim Calcs'!$C$6*KH137-KI137)/('DEPRECATED - DT-Prelim Calcs'!$C$6*KH137)*'DEPRECATED - DT-Prelim Calcs'!$C$7*KH137</f>
        <v>41.156857751640324</v>
      </c>
      <c r="KK137" s="57">
        <f>KJ137/'DEPRECATED - DT-Prelim Calcs'!$C$7*('DEPRECATED - DT-Prelim Calcs'!$C$8-'DEPRECATED - DT-Prelim Calcs'!$C$9)+'DEPRECATED - DT-Prelim Calcs'!$C$9</f>
        <v>2193.7476554089021</v>
      </c>
      <c r="KL137" s="57">
        <f t="shared" si="208"/>
        <v>53.333333333333329</v>
      </c>
      <c r="KM137" s="2">
        <f t="shared" si="262"/>
        <v>0.99579519204165001</v>
      </c>
      <c r="KN137" s="57">
        <f>KM137*'DEPRECATED - DT-Prelim Calcs'!$C$21/KH$2/'DEPRECATED - DT-Prelim Calcs'!$C$19/'DEPRECATED - DT-Prelim Calcs'!$C$18*3.39*'DEPRECATED - DT-Prelim Calcs'!$C$20</f>
        <v>25.773080821789936</v>
      </c>
      <c r="KO137" s="46">
        <f t="shared" si="263"/>
        <v>0</v>
      </c>
      <c r="KP137" s="57">
        <f>KN136*'DEPRECATED - DT-Prelim Calcs'!$C$11+KP136</f>
        <v>-286.74874787925205</v>
      </c>
      <c r="KQ137" s="57">
        <f>KQ136+0.5*KN137*'DEPRECATED - DT-Prelim Calcs'!$C$11^2+KP137*'DEPRECATED - DT-Prelim Calcs'!$C$11</f>
        <v>-264791.89653553674</v>
      </c>
      <c r="KR137" s="57">
        <f>MIN('Drive Train'!$F$35-KL136*'DEPRECATED - DT-Prelim Calcs'!$C$21*'Drive Train'!$F$39,KR136+KL$2)</f>
        <v>9.2000000000000011</v>
      </c>
      <c r="KS137" s="57">
        <f>'Drive Train'!$F$35-KL137*'DEPRECATED - DT-Prelim Calcs'!$C$21*'Drive Train'!$F$39</f>
        <v>9.2000000000000011</v>
      </c>
      <c r="KT137" s="1">
        <f>IF(KQ137&gt;='Drive Train'!$F$29,1,0)</f>
        <v>0</v>
      </c>
      <c r="KU137" s="57">
        <f>MIN(KK137,'DEPRECATED - DT-Prelim Calcs'!$C$10)*'DEPRECATED - DT-Prelim Calcs'!$C$11*1000/60/60</f>
        <v>103.33333333333333</v>
      </c>
      <c r="KV137" s="63">
        <f>KV136+'DEPRECATED - DT-Prelim Calcs'!$C$11</f>
        <v>532</v>
      </c>
      <c r="KW137" s="2">
        <f>LG137/'Drive Train'!$F$35</f>
        <v>0.72580645161290325</v>
      </c>
      <c r="KX137" s="46">
        <f>LE137*12*60/(PI() * 'Drive Train'!$F$15)/KW$2*KW137</f>
        <v>-121438.78809916426</v>
      </c>
      <c r="KY137" s="2">
        <f>('DEPRECATED - DT-Prelim Calcs'!$C$6*KW137-KX137)/('DEPRECATED - DT-Prelim Calcs'!$C$6*KW137)*'DEPRECATED - DT-Prelim Calcs'!$C$7*KW137</f>
        <v>56.658664339941666</v>
      </c>
      <c r="KZ137" s="57">
        <f>KY137/'DEPRECATED - DT-Prelim Calcs'!$C$7*('DEPRECATED - DT-Prelim Calcs'!$C$8-'DEPRECATED - DT-Prelim Calcs'!$C$9)+'DEPRECATED - DT-Prelim Calcs'!$C$9</f>
        <v>3019.0098069769774</v>
      </c>
      <c r="LA137" s="57">
        <f t="shared" si="209"/>
        <v>56.666666666666664</v>
      </c>
      <c r="LB137" s="2">
        <f t="shared" si="264"/>
        <v>0.99579519204165001</v>
      </c>
      <c r="LC137" s="57">
        <f>LB137*'DEPRECATED - DT-Prelim Calcs'!$C$21/KW$2/'DEPRECATED - DT-Prelim Calcs'!$C$19/'DEPRECATED - DT-Prelim Calcs'!$C$18*3.39*'DEPRECATED - DT-Prelim Calcs'!$C$20</f>
        <v>25.773080821789936</v>
      </c>
      <c r="LD137" s="46">
        <f t="shared" si="265"/>
        <v>0</v>
      </c>
      <c r="LE137" s="57">
        <f>LC136*'DEPRECATED - DT-Prelim Calcs'!$C$11+LE136</f>
        <v>-408.82929080513827</v>
      </c>
      <c r="LF137" s="57">
        <f>LF136+0.5*LC137*'DEPRECATED - DT-Prelim Calcs'!$C$11^2+LE137*'DEPRECATED - DT-Prelim Calcs'!$C$11</f>
        <v>-286086.53268080007</v>
      </c>
      <c r="LG137" s="57">
        <f>MIN('Drive Train'!$F$35-LA136*'DEPRECATED - DT-Prelim Calcs'!$C$21*'Drive Train'!$F$39,LG136+LA$2)</f>
        <v>9</v>
      </c>
      <c r="LH137" s="57">
        <f>'Drive Train'!$F$35-LA137*'DEPRECATED - DT-Prelim Calcs'!$C$21*'Drive Train'!$F$39</f>
        <v>9</v>
      </c>
      <c r="LI137" s="1">
        <f>IF(LF137&gt;='Drive Train'!$F$29,1,0)</f>
        <v>0</v>
      </c>
      <c r="LJ137" s="57">
        <f>MIN(KZ137,'DEPRECATED - DT-Prelim Calcs'!$C$10)*'DEPRECATED - DT-Prelim Calcs'!$C$11*1000/60/60</f>
        <v>103.33333333333333</v>
      </c>
      <c r="LK137" s="63">
        <f>LK136+'DEPRECATED - DT-Prelim Calcs'!$C$11</f>
        <v>532</v>
      </c>
      <c r="LL137" s="2">
        <f>LV137/'Drive Train'!$F$35</f>
        <v>0.70967741935483875</v>
      </c>
      <c r="LM137" s="46">
        <f>LT137*12*60/(PI() * 'Drive Train'!$F$15)/LL$2*LL137</f>
        <v>-159795.68590080921</v>
      </c>
      <c r="LN137" s="2">
        <f>('DEPRECATED - DT-Prelim Calcs'!$C$6*LL137-LM137)/('DEPRECATED - DT-Prelim Calcs'!$C$6*LL137)*'DEPRECATED - DT-Prelim Calcs'!$C$7*LL137</f>
        <v>73.963156168065467</v>
      </c>
      <c r="LO137" s="57">
        <f>LN137/'DEPRECATED - DT-Prelim Calcs'!$C$7*('DEPRECATED - DT-Prelim Calcs'!$C$8-'DEPRECATED - DT-Prelim Calcs'!$C$9)+'DEPRECATED - DT-Prelim Calcs'!$C$9</f>
        <v>3940.2406374949378</v>
      </c>
      <c r="LP137" s="57">
        <f t="shared" si="210"/>
        <v>60</v>
      </c>
      <c r="LQ137" s="2">
        <f t="shared" si="266"/>
        <v>0.99579519204165001</v>
      </c>
      <c r="LR137" s="57">
        <f>LQ137*'DEPRECATED - DT-Prelim Calcs'!$C$21/LL$2/'DEPRECATED - DT-Prelim Calcs'!$C$19/'DEPRECATED - DT-Prelim Calcs'!$C$18*3.39*'DEPRECATED - DT-Prelim Calcs'!$C$20</f>
        <v>25.773080821789936</v>
      </c>
      <c r="LS137" s="46">
        <f t="shared" si="267"/>
        <v>0</v>
      </c>
      <c r="LT137" s="57">
        <f>LR136*'DEPRECATED - DT-Prelim Calcs'!$C$11+LT136</f>
        <v>-550.18591302821903</v>
      </c>
      <c r="LU137" s="57">
        <f>LU136+0.5*LR137*'DEPRECATED - DT-Prelim Calcs'!$C$11^2+LT137*'DEPRECATED - DT-Prelim Calcs'!$C$11</f>
        <v>-260636.293098922</v>
      </c>
      <c r="LV137" s="57">
        <f>MIN('Drive Train'!$F$35-LP136*'DEPRECATED - DT-Prelim Calcs'!$C$21*'Drive Train'!$F$39,LV136+LP$2)</f>
        <v>8.8000000000000007</v>
      </c>
      <c r="LW137" s="57">
        <f>'Drive Train'!$F$35-LP137*'DEPRECATED - DT-Prelim Calcs'!$C$21*'Drive Train'!$F$39</f>
        <v>8.8000000000000007</v>
      </c>
      <c r="LX137" s="1">
        <f>IF(LU137&gt;='Drive Train'!$F$29,1,0)</f>
        <v>0</v>
      </c>
      <c r="LY137" s="57">
        <f>MIN(LO137,'DEPRECATED - DT-Prelim Calcs'!$C$10)*'DEPRECATED - DT-Prelim Calcs'!$C$11*1000/60/60</f>
        <v>103.33333333333333</v>
      </c>
      <c r="LZ137" s="63">
        <f>LZ136+'DEPRECATED - DT-Prelim Calcs'!$C$11</f>
        <v>532</v>
      </c>
    </row>
    <row r="138" spans="18:338" x14ac:dyDescent="0.2">
      <c r="R138" s="63">
        <f>R137+'DEPRECATED - DT-Prelim Calcs'!$C$11</f>
        <v>536</v>
      </c>
      <c r="S138" s="2">
        <f>AG138/'Drive Train'!$F$35</f>
        <v>0</v>
      </c>
      <c r="T138" s="46">
        <f>AE138*12*60/(PI() * 'Drive Train'!$F$15)/S$2*ABS(S138)</f>
        <v>0</v>
      </c>
      <c r="U138" s="2">
        <f>IF(OR(AD137=1,AND($C$32=Motors!$C$32,'DEPRECATED - DT-Prelim Calcs'!AI137=1)),0,IF(AG138=0,-(V137+$C$9)/($C$8-$C$9)*$C$7,($C$6*S138-T138)/($C$6*S138)*$C$7*S138))</f>
        <v>0</v>
      </c>
      <c r="V138" s="57">
        <f>IF(AND(AD137=1,AI137=1),0,ABS(U138/$C$7*($C$8-$C$9)+$C$9) *'Drive Train'!$AA$49 + V137*(1-'Drive Train'!$AA$49))</f>
        <v>0</v>
      </c>
      <c r="W138" s="57">
        <f t="shared" si="184"/>
        <v>0</v>
      </c>
      <c r="X138" s="2">
        <f>MAX(MIN(IF(AND(AI137=1,AG138&lt;0),-1,1)*(W138-$C$9)/($C$8-$C$9)*$C$7-$C$29*AE138/T$2 -  AI137*$C$29/2,X$2),MAX(X$4:X137)*-1)</f>
        <v>-0.2458281045106315</v>
      </c>
      <c r="Y138" s="57">
        <f t="shared" si="185"/>
        <v>0</v>
      </c>
      <c r="Z138" s="57">
        <f t="shared" si="186"/>
        <v>0</v>
      </c>
      <c r="AA138" s="57">
        <f t="shared" si="187"/>
        <v>0</v>
      </c>
      <c r="AB138" s="57" t="e">
        <f t="shared" si="188"/>
        <v>#N/A</v>
      </c>
      <c r="AC138" s="46">
        <f t="shared" si="211"/>
        <v>1</v>
      </c>
      <c r="AD138" s="1">
        <f t="shared" si="189"/>
        <v>1</v>
      </c>
      <c r="AE138" s="57">
        <f t="shared" si="190"/>
        <v>0</v>
      </c>
      <c r="AF138" s="57" t="e">
        <f t="shared" si="191"/>
        <v>#N/A</v>
      </c>
      <c r="AG138" s="57">
        <f>IF(AI137=0,MIN('Drive Train'!$F$35-W137*$C$21*'Drive Train'!$F$39,AG137+W$2)-$C$3,IF(AE137-1&lt;=0,0,IF($C$32=Motors!$C$30,MAX(ABS('Drive Train'!$F$35-W137*$C$21*'Drive Train'!$F$39)*-1,AG137-W$2),MAX(0,ABS('Drive Train'!$F$35-W137*$C$21*'Drive Train'!$F$39)*-1,AG137-W$2))))</f>
        <v>0</v>
      </c>
      <c r="AH138" s="57">
        <f>'Drive Train'!$F$35-ABS(W138)*'DEPRECATED - DT-Prelim Calcs'!$C$21*'Drive Train'!$F$39</f>
        <v>12.4</v>
      </c>
      <c r="AI138" s="1">
        <f>IF(AJ138&gt;='Drive Train'!$F$29,1,0)</f>
        <v>1</v>
      </c>
      <c r="AJ138" s="57">
        <f>AJ137+0.5*Y138*'DEPRECATED - DT-Prelim Calcs'!$C$11^2+AE138*'DEPRECATED - DT-Prelim Calcs'!$C$11</f>
        <v>784.33981740885292</v>
      </c>
      <c r="AK138" s="57">
        <f t="shared" si="181"/>
        <v>0</v>
      </c>
      <c r="AL138" s="63">
        <f>AL137+'DEPRECATED - DT-Prelim Calcs'!$C$11</f>
        <v>536</v>
      </c>
      <c r="AM138" s="2">
        <f>AW138/'Drive Train'!$F$35</f>
        <v>0.9017179876015855</v>
      </c>
      <c r="AN138" s="46">
        <f>AU138*12*60/(PI() * 'Drive Train'!$F$15)/AM$2*AM138</f>
        <v>4074.5129711578247</v>
      </c>
      <c r="AO138" s="2">
        <f>('DEPRECATED - DT-Prelim Calcs'!$C$6*AM138-AN138)/('DEPRECATED - DT-Prelim Calcs'!$C$6*AM138)*'DEPRECATED - DT-Prelim Calcs'!$C$7*AM138</f>
        <v>0.33081835002782145</v>
      </c>
      <c r="AP138" s="57">
        <f>AO138/'DEPRECATED - DT-Prelim Calcs'!$C$7*('DEPRECATED - DT-Prelim Calcs'!$C$8-'DEPRECATED - DT-Prelim Calcs'!$C$9)+'DEPRECATED - DT-Prelim Calcs'!$C$9</f>
        <v>20.311615895671988</v>
      </c>
      <c r="AQ138" s="57">
        <f t="shared" si="192"/>
        <v>20.311615895671988</v>
      </c>
      <c r="AR138" s="2">
        <f t="shared" si="212"/>
        <v>-3.1641356201816961E-15</v>
      </c>
      <c r="AS138" s="57">
        <f>AR138*'DEPRECATED - DT-Prelim Calcs'!$C$21/AM$2/'DEPRECATED - DT-Prelim Calcs'!$C$19/'DEPRECATED - DT-Prelim Calcs'!$C$18*3.39*'DEPRECATED - DT-Prelim Calcs'!$C$20</f>
        <v>-2.2930283899842524E-14</v>
      </c>
      <c r="AT138" s="46">
        <f t="shared" si="213"/>
        <v>0</v>
      </c>
      <c r="AU138" s="57">
        <f>AS137*'DEPRECATED - DT-Prelim Calcs'!$C$11+AU137</f>
        <v>39.432321268798738</v>
      </c>
      <c r="AV138" s="57">
        <f>AV137+0.5*AS138*'DEPRECATED - DT-Prelim Calcs'!$C$11^2+AU138*'DEPRECATED - DT-Prelim Calcs'!$C$11</f>
        <v>21091.11063544016</v>
      </c>
      <c r="AW138" s="57">
        <f>MIN('Drive Train'!$F$35-AQ137*'DEPRECATED - DT-Prelim Calcs'!$C$21*'Drive Train'!$F$39,AW137+AQ$2)</f>
        <v>11.181303046259661</v>
      </c>
      <c r="AX138" s="57">
        <f>'Drive Train'!$F$35-AQ138*'DEPRECATED - DT-Prelim Calcs'!$C$21*'Drive Train'!$F$39</f>
        <v>11.181303046259682</v>
      </c>
      <c r="AY138" s="1">
        <f>IF(AV138&gt;='Drive Train'!$F$29,1,0)</f>
        <v>1</v>
      </c>
      <c r="AZ138" s="57">
        <f t="shared" si="214"/>
        <v>22.56846210630221</v>
      </c>
      <c r="BA138" s="63">
        <f>BA137+'DEPRECATED - DT-Prelim Calcs'!$C$11</f>
        <v>536</v>
      </c>
      <c r="BB138" s="2">
        <f>BL138/'Drive Train'!$F$35</f>
        <v>0.55000000000000004</v>
      </c>
      <c r="BC138" s="46">
        <f>BJ138*12*60/(PI() * 'Drive Train'!$F$15)/BB$2*BB138</f>
        <v>5574.3989430736765</v>
      </c>
      <c r="BD138" s="2">
        <f>('DEPRECATED - DT-Prelim Calcs'!$C$6*BB138-BC138)/('DEPRECATED - DT-Prelim Calcs'!$C$6*BB138)*'DEPRECATED - DT-Prelim Calcs'!$C$7*BB138</f>
        <v>-1.1950068391759023</v>
      </c>
      <c r="BE138" s="57">
        <f>BD138/'DEPRECATED - DT-Prelim Calcs'!$C$7*('DEPRECATED - DT-Prelim Calcs'!$C$8-'DEPRECATED - DT-Prelim Calcs'!$C$9)+'DEPRECATED - DT-Prelim Calcs'!$C$9</f>
        <v>-60.917998948659033</v>
      </c>
      <c r="BF138" s="57">
        <f t="shared" si="193"/>
        <v>-60.917998948659033</v>
      </c>
      <c r="BG138" s="2">
        <f t="shared" si="215"/>
        <v>-1.9370342982087365</v>
      </c>
      <c r="BH138" s="57">
        <f>BG138*'DEPRECATED - DT-Prelim Calcs'!$C$21/BB$2/'DEPRECATED - DT-Prelim Calcs'!$C$19/'DEPRECATED - DT-Prelim Calcs'!$C$18*3.39*'DEPRECATED - DT-Prelim Calcs'!$C$20</f>
        <v>-20.276476817893286</v>
      </c>
      <c r="BI138" s="46">
        <f t="shared" si="216"/>
        <v>1</v>
      </c>
      <c r="BJ138" s="57">
        <f>BH137*'DEPRECATED - DT-Prelim Calcs'!$C$11+BJ137</f>
        <v>61.232485201884501</v>
      </c>
      <c r="BK138" s="57">
        <f>BK137+0.5*BH138*'DEPRECATED - DT-Prelim Calcs'!$C$11^2+BJ138*'DEPRECATED - DT-Prelim Calcs'!$C$11</f>
        <v>11118.346058881243</v>
      </c>
      <c r="BL138" s="57">
        <f>MIN('Drive Train'!$F$35-BF137*'DEPRECATED - DT-Prelim Calcs'!$C$21*'Drive Train'!$F$39,BL137+BF$2)</f>
        <v>6.82</v>
      </c>
      <c r="BM138" s="57">
        <f>'Drive Train'!$F$35-BF138*'DEPRECATED - DT-Prelim Calcs'!$C$21*'Drive Train'!$F$39</f>
        <v>16.05507993691954</v>
      </c>
      <c r="BN138" s="1">
        <f>IF(BK138&gt;='Drive Train'!$F$29,1,0)</f>
        <v>1</v>
      </c>
      <c r="BO138" s="57">
        <f t="shared" si="217"/>
        <v>-67.686665498510038</v>
      </c>
      <c r="BP138" s="63">
        <f>BP137+'DEPRECATED - DT-Prelim Calcs'!$C$11</f>
        <v>536</v>
      </c>
      <c r="BQ138" s="2">
        <f>CA138/'Drive Train'!$F$35</f>
        <v>1.1520545357213317</v>
      </c>
      <c r="BR138" s="46">
        <f>BY138*12*60/(PI() * 'Drive Train'!$F$15)/BQ$2*BQ138</f>
        <v>-7683.4252943180109</v>
      </c>
      <c r="BS138" s="2">
        <f>('DEPRECATED - DT-Prelim Calcs'!$C$6*BQ138-BR138)/('DEPRECATED - DT-Prelim Calcs'!$C$6*BQ138)*'DEPRECATED - DT-Prelim Calcs'!$C$7*BQ138</f>
        <v>6.2505705604141895</v>
      </c>
      <c r="BT138" s="57">
        <f>BS138/'DEPRECATED - DT-Prelim Calcs'!$C$7*('DEPRECATED - DT-Prelim Calcs'!$C$8-'DEPRECATED - DT-Prelim Calcs'!$C$9)+'DEPRECATED - DT-Prelim Calcs'!$C$9</f>
        <v>335.45859041541098</v>
      </c>
      <c r="BU138" s="57">
        <f t="shared" si="194"/>
        <v>93</v>
      </c>
      <c r="BV138" s="2">
        <f t="shared" si="218"/>
        <v>1.8828060353728675</v>
      </c>
      <c r="BW138" s="57">
        <f>BV138*'DEPRECATED - DT-Prelim Calcs'!$C$21/BQ$2/'DEPRECATED - DT-Prelim Calcs'!$C$19/'DEPRECATED - DT-Prelim Calcs'!$C$18*3.39*'DEPRECATED - DT-Prelim Calcs'!$C$20</f>
        <v>25.773080821789936</v>
      </c>
      <c r="BX138" s="46">
        <f t="shared" si="219"/>
        <v>0</v>
      </c>
      <c r="BY138" s="57">
        <f>BW137*'DEPRECATED - DT-Prelim Calcs'!$C$11+BY137</f>
        <v>-30.812206150724386</v>
      </c>
      <c r="BZ138" s="57">
        <f>BZ137+0.5*BW138*'DEPRECATED - DT-Prelim Calcs'!$C$11^2+BY138*'DEPRECATED - DT-Prelim Calcs'!$C$11</f>
        <v>-11075.330463830487</v>
      </c>
      <c r="CA138" s="57">
        <f>MIN('Drive Train'!$F$35-BU137*'DEPRECATED - DT-Prelim Calcs'!$C$21*'Drive Train'!$F$39,CA137+BU$2)</f>
        <v>14.285476242944513</v>
      </c>
      <c r="CB138" s="57">
        <f>'Drive Train'!$F$35-BU138*'DEPRECATED - DT-Prelim Calcs'!$C$21*'Drive Train'!$F$39</f>
        <v>6.82</v>
      </c>
      <c r="CC138" s="1">
        <f>IF(BZ138&gt;='Drive Train'!$F$29,1,0)</f>
        <v>0</v>
      </c>
      <c r="CD138" s="57">
        <f t="shared" si="220"/>
        <v>103.33333333333333</v>
      </c>
      <c r="CE138" s="63">
        <f>CE137+'DEPRECATED - DT-Prelim Calcs'!$C$11</f>
        <v>536</v>
      </c>
      <c r="CF138" s="2">
        <f>CP138/'Drive Train'!$F$35</f>
        <v>2.2115784793072417</v>
      </c>
      <c r="CG138" s="46">
        <f>CN138*12*60/(PI() * 'Drive Train'!$F$15)/CF$2*CF138</f>
        <v>-207668.93561543079</v>
      </c>
      <c r="CH138" s="2">
        <f>('DEPRECATED - DT-Prelim Calcs'!$C$6*CF138-CG138)/('DEPRECATED - DT-Prelim Calcs'!$C$6*CF138)*'DEPRECATED - DT-Prelim Calcs'!$C$7*CF138</f>
        <v>99.228991345859939</v>
      </c>
      <c r="CI138" s="57">
        <f>CH138/'DEPRECATED - DT-Prelim Calcs'!$C$7*('DEPRECATED - DT-Prelim Calcs'!$C$8-'DEPRECATED - DT-Prelim Calcs'!$C$9)+'DEPRECATED - DT-Prelim Calcs'!$C$9</f>
        <v>5285.3056388688092</v>
      </c>
      <c r="CJ138" s="57">
        <f t="shared" si="195"/>
        <v>93</v>
      </c>
      <c r="CK138" s="2">
        <f t="shared" si="221"/>
        <v>1.5241763143494644</v>
      </c>
      <c r="CL138" s="57">
        <f>CK138*'DEPRECATED - DT-Prelim Calcs'!$C$21/CF$2/'DEPRECATED - DT-Prelim Calcs'!$C$19/'DEPRECATED - DT-Prelim Calcs'!$C$18*3.39*'DEPRECATED - DT-Prelim Calcs'!$C$20</f>
        <v>25.773080821789936</v>
      </c>
      <c r="CM138" s="46">
        <f t="shared" si="222"/>
        <v>0</v>
      </c>
      <c r="CN138" s="57">
        <f>CL137*'DEPRECATED - DT-Prelim Calcs'!$C$11+CN137</f>
        <v>-351.18808138759766</v>
      </c>
      <c r="CO138" s="57">
        <f>CO137+0.5*CL138*'DEPRECATED - DT-Prelim Calcs'!$C$11^2+CN138*'DEPRECATED - DT-Prelim Calcs'!$C$11</f>
        <v>-44652.173391976015</v>
      </c>
      <c r="CP138" s="57">
        <f>MIN('Drive Train'!$F$35-CJ137*'DEPRECATED - DT-Prelim Calcs'!$C$21*'Drive Train'!$F$39,CP137+CJ$2)</f>
        <v>27.423573143409801</v>
      </c>
      <c r="CQ138" s="57">
        <f>'Drive Train'!$F$35-CJ138*'DEPRECATED - DT-Prelim Calcs'!$C$21*'Drive Train'!$F$39</f>
        <v>6.82</v>
      </c>
      <c r="CR138" s="1">
        <f>IF(CO138&gt;='Drive Train'!$F$29,1,0)</f>
        <v>0</v>
      </c>
      <c r="CS138" s="57">
        <f t="shared" si="223"/>
        <v>103.33333333333333</v>
      </c>
      <c r="CT138" s="63">
        <f>CT137+'DEPRECATED - DT-Prelim Calcs'!$C$11</f>
        <v>536</v>
      </c>
      <c r="CU138" s="2">
        <f>DE138/'Drive Train'!$F$35</f>
        <v>0.55000000000000004</v>
      </c>
      <c r="CV138" s="46">
        <f>DC138*12*60/(PI() * 'Drive Train'!$F$15)/CU$2*CU138</f>
        <v>-14041.61348897169</v>
      </c>
      <c r="CW138" s="2">
        <f>('DEPRECATED - DT-Prelim Calcs'!$C$6*CU138-CV138)/('DEPRECATED - DT-Prelim Calcs'!$C$6*CU138)*'DEPRECATED - DT-Prelim Calcs'!$C$7*CU138</f>
        <v>7.6745222342254742</v>
      </c>
      <c r="CX138" s="57">
        <f>CW138/'DEPRECATED - DT-Prelim Calcs'!$C$7*('DEPRECATED - DT-Prelim Calcs'!$C$8-'DEPRECATED - DT-Prelim Calcs'!$C$9)+'DEPRECATED - DT-Prelim Calcs'!$C$9</f>
        <v>411.26481437806154</v>
      </c>
      <c r="CY138" s="57">
        <f t="shared" si="196"/>
        <v>93</v>
      </c>
      <c r="CZ138" s="2">
        <f t="shared" si="224"/>
        <v>1.2803081040535502</v>
      </c>
      <c r="DA138" s="57">
        <f>CZ138*'DEPRECATED - DT-Prelim Calcs'!$C$21/CU$2/'DEPRECATED - DT-Prelim Calcs'!$C$19/'DEPRECATED - DT-Prelim Calcs'!$C$18*3.39*'DEPRECATED - DT-Prelim Calcs'!$C$20</f>
        <v>25.773080821789936</v>
      </c>
      <c r="DB138" s="46">
        <f t="shared" si="225"/>
        <v>0</v>
      </c>
      <c r="DC138" s="57">
        <f>DA137*'DEPRECATED - DT-Prelim Calcs'!$C$11+DC137</f>
        <v>-80.205508693637839</v>
      </c>
      <c r="DD138" s="57">
        <f>DD137+0.5*DA138*'DEPRECATED - DT-Prelim Calcs'!$C$11^2+DC138*'DEPRECATED - DT-Prelim Calcs'!$C$11</f>
        <v>-94965.694197321835</v>
      </c>
      <c r="DE138" s="57">
        <f>MIN('Drive Train'!$F$35-CY137*'DEPRECATED - DT-Prelim Calcs'!$C$21*'Drive Train'!$F$39,DE137+CY$2)</f>
        <v>6.82</v>
      </c>
      <c r="DF138" s="57">
        <f>'Drive Train'!$F$35-CY138*'DEPRECATED - DT-Prelim Calcs'!$C$21*'Drive Train'!$F$39</f>
        <v>6.82</v>
      </c>
      <c r="DG138" s="1">
        <f>IF(DD138&gt;='Drive Train'!$F$29,1,0)</f>
        <v>0</v>
      </c>
      <c r="DH138" s="57">
        <f t="shared" si="226"/>
        <v>103.33333333333333</v>
      </c>
      <c r="DI138" s="63">
        <f>DI137+'DEPRECATED - DT-Prelim Calcs'!$C$11</f>
        <v>536</v>
      </c>
      <c r="DJ138" s="2">
        <f>DT138/'Drive Train'!$F$35</f>
        <v>3.4292210332203457</v>
      </c>
      <c r="DK138" s="46">
        <f>DR138*12*60/(PI() * 'Drive Train'!$F$15)/DJ$2*DJ138</f>
        <v>-1320081.3402918836</v>
      </c>
      <c r="DL138" s="2">
        <f>('DEPRECATED - DT-Prelim Calcs'!$C$6*DJ138-DK138)/('DEPRECATED - DT-Prelim Calcs'!$C$6*DJ138)*'DEPRECATED - DT-Prelim Calcs'!$C$7*DJ138</f>
        <v>605.14923133986201</v>
      </c>
      <c r="DM138" s="57">
        <f>DL138/'DEPRECATED - DT-Prelim Calcs'!$C$7*('DEPRECATED - DT-Prelim Calcs'!$C$8-'DEPRECATED - DT-Prelim Calcs'!$C$9)+'DEPRECATED - DT-Prelim Calcs'!$C$9</f>
        <v>32218.735842698879</v>
      </c>
      <c r="DN138" s="57">
        <f t="shared" si="197"/>
        <v>93</v>
      </c>
      <c r="DO138" s="2">
        <f t="shared" si="227"/>
        <v>1.1037138828047846</v>
      </c>
      <c r="DP138" s="57">
        <f>DO138*'DEPRECATED - DT-Prelim Calcs'!$C$21/DJ$2/'DEPRECATED - DT-Prelim Calcs'!$C$19/'DEPRECATED - DT-Prelim Calcs'!$C$18*3.39*'DEPRECATED - DT-Prelim Calcs'!$C$20</f>
        <v>25.773080821789936</v>
      </c>
      <c r="DQ138" s="46">
        <f t="shared" si="228"/>
        <v>0</v>
      </c>
      <c r="DR138" s="57">
        <f>DP137*'DEPRECATED - DT-Prelim Calcs'!$C$11+DR137</f>
        <v>-1042.5504903367164</v>
      </c>
      <c r="DS138" s="57">
        <f>DS137+0.5*DP138*'DEPRECATED - DT-Prelim Calcs'!$C$11^2+DR138*'DEPRECATED - DT-Prelim Calcs'!$C$11</f>
        <v>-149399.45962845671</v>
      </c>
      <c r="DT138" s="57">
        <f>MIN('Drive Train'!$F$35-DN137*'DEPRECATED - DT-Prelim Calcs'!$C$21*'Drive Train'!$F$39,DT137+DN$2)</f>
        <v>42.522340811932288</v>
      </c>
      <c r="DU138" s="57">
        <f>'Drive Train'!$F$35-DN138*'DEPRECATED - DT-Prelim Calcs'!$C$21*'Drive Train'!$F$39</f>
        <v>6.82</v>
      </c>
      <c r="DV138" s="1">
        <f>IF(DS138&gt;='Drive Train'!$F$29,1,0)</f>
        <v>0</v>
      </c>
      <c r="DW138" s="57">
        <f t="shared" si="229"/>
        <v>103.33333333333333</v>
      </c>
      <c r="DX138" s="63">
        <f>DX137+'DEPRECATED - DT-Prelim Calcs'!$C$11</f>
        <v>536</v>
      </c>
      <c r="DY138" s="2">
        <f>EI138/'Drive Train'!$F$35</f>
        <v>0.55000000000000004</v>
      </c>
      <c r="DZ138" s="46">
        <f>EG138*12*60/(PI() * 'Drive Train'!$F$15)/DY$2*DY138</f>
        <v>-38182.400451696703</v>
      </c>
      <c r="EA138" s="2">
        <f>('DEPRECATED - DT-Prelim Calcs'!$C$6*DY138-DZ138)/('DEPRECATED - DT-Prelim Calcs'!$C$6*DY138)*'DEPRECATED - DT-Prelim Calcs'!$C$7*DY138</f>
        <v>18.589962493168677</v>
      </c>
      <c r="EB138" s="57">
        <f>EA138/'DEPRECATED - DT-Prelim Calcs'!$C$7*('DEPRECATED - DT-Prelim Calcs'!$C$8-'DEPRECATED - DT-Prelim Calcs'!$C$9)+'DEPRECATED - DT-Prelim Calcs'!$C$9</f>
        <v>992.36480824628279</v>
      </c>
      <c r="EC138" s="57">
        <f t="shared" si="198"/>
        <v>93</v>
      </c>
      <c r="ED138" s="2">
        <f t="shared" si="230"/>
        <v>0.96993038185874991</v>
      </c>
      <c r="EE138" s="57">
        <f>ED138*'DEPRECATED - DT-Prelim Calcs'!$C$21/DY$2/'DEPRECATED - DT-Prelim Calcs'!$C$19/'DEPRECATED - DT-Prelim Calcs'!$C$18*3.39*'DEPRECATED - DT-Prelim Calcs'!$C$20</f>
        <v>25.773080821789936</v>
      </c>
      <c r="EF138" s="46">
        <f t="shared" si="231"/>
        <v>0</v>
      </c>
      <c r="EG138" s="57">
        <f>EE137*'DEPRECATED - DT-Prelim Calcs'!$C$11+EG137</f>
        <v>-165.22527376787048</v>
      </c>
      <c r="EH138" s="57">
        <f>EH137+0.5*EE138*'DEPRECATED - DT-Prelim Calcs'!$C$11^2+EG138*'DEPRECATED - DT-Prelim Calcs'!$C$11</f>
        <v>-228975.66975069843</v>
      </c>
      <c r="EI138" s="57">
        <f>MIN('Drive Train'!$F$35-EC137*'DEPRECATED - DT-Prelim Calcs'!$C$21*'Drive Train'!$F$39,EI137+EC$2)</f>
        <v>6.82</v>
      </c>
      <c r="EJ138" s="57">
        <f>'Drive Train'!$F$35-EC138*'DEPRECATED - DT-Prelim Calcs'!$C$21*'Drive Train'!$F$39</f>
        <v>6.82</v>
      </c>
      <c r="EK138" s="1">
        <f>IF(EH138&gt;='Drive Train'!$F$29,1,0)</f>
        <v>0</v>
      </c>
      <c r="EL138" s="57">
        <f t="shared" si="232"/>
        <v>103.33333333333333</v>
      </c>
      <c r="EM138" s="63">
        <f>EM137+'DEPRECATED - DT-Prelim Calcs'!$C$11</f>
        <v>536</v>
      </c>
      <c r="EN138" s="2">
        <f>EX138/'Drive Train'!$F$35</f>
        <v>0.55000000000000004</v>
      </c>
      <c r="EO138" s="46">
        <f>EV138*12*60/(PI() * 'Drive Train'!$F$15)/EN$2*EN138</f>
        <v>3302.5016915754786</v>
      </c>
      <c r="EP138" s="2">
        <f>('DEPRECATED - DT-Prelim Calcs'!$C$6*EN138-EO138)/('DEPRECATED - DT-Prelim Calcs'!$C$6*EN138)*'DEPRECATED - DT-Prelim Calcs'!$C$7*EN138</f>
        <v>-0.16775123390185784</v>
      </c>
      <c r="EQ138" s="57">
        <f>EP138/'DEPRECATED - DT-Prelim Calcs'!$C$7*('DEPRECATED - DT-Prelim Calcs'!$C$8-'DEPRECATED - DT-Prelim Calcs'!$C$9)+'DEPRECATED - DT-Prelim Calcs'!$C$9</f>
        <v>-6.2304909998374951</v>
      </c>
      <c r="ER138" s="57">
        <f t="shared" si="199"/>
        <v>-6.2304909998374951</v>
      </c>
      <c r="ES138" s="2">
        <f t="shared" si="233"/>
        <v>-0.60735861824528592</v>
      </c>
      <c r="ET138" s="57">
        <f>ES138*'DEPRECATED - DT-Prelim Calcs'!$C$21/EN$2/'DEPRECATED - DT-Prelim Calcs'!$C$19/'DEPRECATED - DT-Prelim Calcs'!$C$18*3.39*'DEPRECATED - DT-Prelim Calcs'!$C$20</f>
        <v>-18.095006979416659</v>
      </c>
      <c r="EU138" s="46">
        <f t="shared" si="234"/>
        <v>1</v>
      </c>
      <c r="EV138" s="57">
        <f>ET137*'DEPRECATED - DT-Prelim Calcs'!$C$11+EV137</f>
        <v>12.745841588109812</v>
      </c>
      <c r="EW138" s="57">
        <f>EW137+0.5*ET138*'DEPRECATED - DT-Prelim Calcs'!$C$11^2+EV138*'DEPRECATED - DT-Prelim Calcs'!$C$11</f>
        <v>-314631.35785168776</v>
      </c>
      <c r="EX138" s="57">
        <f>MIN('Drive Train'!$F$35-ER137*'DEPRECATED - DT-Prelim Calcs'!$C$21*'Drive Train'!$F$39,EX137+ER$2)</f>
        <v>6.82</v>
      </c>
      <c r="EY138" s="57">
        <f>'Drive Train'!$F$35-ER138*'DEPRECATED - DT-Prelim Calcs'!$C$21*'Drive Train'!$F$39</f>
        <v>12.77382945999025</v>
      </c>
      <c r="EZ138" s="1">
        <f>IF(EW138&gt;='Drive Train'!$F$29,1,0)</f>
        <v>0</v>
      </c>
      <c r="FA138" s="57">
        <f t="shared" si="235"/>
        <v>-6.9227677775972163</v>
      </c>
      <c r="FB138" s="63">
        <f>FB137+'DEPRECATED - DT-Prelim Calcs'!$C$11</f>
        <v>536</v>
      </c>
      <c r="FC138" s="2">
        <f>FM138/'Drive Train'!$F$35</f>
        <v>0.55000000000000004</v>
      </c>
      <c r="FD138" s="46">
        <f>FK138*12*60/(PI() * 'Drive Train'!$F$15)/FC$2*FC138</f>
        <v>-117369.13055460974</v>
      </c>
      <c r="FE138" s="2">
        <f>('DEPRECATED - DT-Prelim Calcs'!$C$6*FC138-FD138)/('DEPRECATED - DT-Prelim Calcs'!$C$6*FC138)*'DEPRECATED - DT-Prelim Calcs'!$C$7*FC138</f>
        <v>54.394844209495204</v>
      </c>
      <c r="FF138" s="57">
        <f>FE138/'DEPRECATED - DT-Prelim Calcs'!$C$7*('DEPRECATED - DT-Prelim Calcs'!$C$8-'DEPRECATED - DT-Prelim Calcs'!$C$9)+'DEPRECATED - DT-Prelim Calcs'!$C$9</f>
        <v>2898.4919137254087</v>
      </c>
      <c r="FG138" s="57">
        <f t="shared" si="200"/>
        <v>93</v>
      </c>
      <c r="FH138" s="2">
        <f t="shared" si="236"/>
        <v>0.78067567320338405</v>
      </c>
      <c r="FI138" s="57">
        <f>FH138*'DEPRECATED - DT-Prelim Calcs'!$C$21/FC$2/'DEPRECATED - DT-Prelim Calcs'!$C$19/'DEPRECATED - DT-Prelim Calcs'!$C$18*3.39*'DEPRECATED - DT-Prelim Calcs'!$C$20</f>
        <v>25.773080821789936</v>
      </c>
      <c r="FJ138" s="46">
        <f t="shared" si="237"/>
        <v>0</v>
      </c>
      <c r="FK138" s="57">
        <f>FI137*'DEPRECATED - DT-Prelim Calcs'!$C$11+FK137</f>
        <v>-408.78713781439387</v>
      </c>
      <c r="FL138" s="57">
        <f>FL137+0.5*FI138*'DEPRECATED - DT-Prelim Calcs'!$C$11^2+FK138*'DEPRECATED - DT-Prelim Calcs'!$C$11</f>
        <v>-425570.68909295578</v>
      </c>
      <c r="FM138" s="57">
        <f>MIN('Drive Train'!$F$35-FG137*'DEPRECATED - DT-Prelim Calcs'!$C$21*'Drive Train'!$F$39,FM137+FG$2)</f>
        <v>6.82</v>
      </c>
      <c r="FN138" s="57">
        <f>'Drive Train'!$F$35-FG138*'DEPRECATED - DT-Prelim Calcs'!$C$21*'Drive Train'!$F$39</f>
        <v>6.82</v>
      </c>
      <c r="FO138" s="1">
        <f>IF(FL138&gt;='Drive Train'!$F$29,1,0)</f>
        <v>0</v>
      </c>
      <c r="FP138" s="57">
        <f t="shared" si="238"/>
        <v>103.33333333333333</v>
      </c>
      <c r="FQ138" s="63">
        <f>FQ137+'DEPRECATED - DT-Prelim Calcs'!$C$11</f>
        <v>536</v>
      </c>
      <c r="FR138" s="2">
        <f>GB138/'Drive Train'!$F$35</f>
        <v>0.55000000000000004</v>
      </c>
      <c r="FS138" s="46">
        <f>FZ138*12*60/(PI() * 'Drive Train'!$F$15)/FR$2*FR138</f>
        <v>29480.699088120684</v>
      </c>
      <c r="FT138" s="2">
        <f>('DEPRECATED - DT-Prelim Calcs'!$C$6*FR138-FS138)/('DEPRECATED - DT-Prelim Calcs'!$C$6*FR138)*'DEPRECATED - DT-Prelim Calcs'!$C$7*FR138</f>
        <v>-12.004422101758133</v>
      </c>
      <c r="FU138" s="57">
        <f>FT138/'DEPRECATED - DT-Prelim Calcs'!$C$7*('DEPRECATED - DT-Prelim Calcs'!$C$8-'DEPRECATED - DT-Prelim Calcs'!$C$9)+'DEPRECATED - DT-Prelim Calcs'!$C$9</f>
        <v>-636.37359155832712</v>
      </c>
      <c r="FV138" s="57">
        <f t="shared" si="201"/>
        <v>-636.37359155832712</v>
      </c>
      <c r="FW138" s="2">
        <f t="shared" si="239"/>
        <v>-15.928699581404722</v>
      </c>
      <c r="FX138" s="57">
        <f>FW138*'DEPRECATED - DT-Prelim Calcs'!$C$21/FR$2/'DEPRECATED - DT-Prelim Calcs'!$C$19/'DEPRECATED - DT-Prelim Calcs'!$C$18*3.39*'DEPRECATED - DT-Prelim Calcs'!$C$20</f>
        <v>-577.17122051794217</v>
      </c>
      <c r="FY138" s="46">
        <f t="shared" si="240"/>
        <v>1</v>
      </c>
      <c r="FZ138" s="57">
        <f>FX137*'DEPRECATED - DT-Prelim Calcs'!$C$11+FZ137</f>
        <v>93.551866341344677</v>
      </c>
      <c r="GA138" s="57">
        <f>GA137+0.5*FX138*'DEPRECATED - DT-Prelim Calcs'!$C$11^2+FZ138*'DEPRECATED - DT-Prelim Calcs'!$C$11</f>
        <v>-473078.77501048933</v>
      </c>
      <c r="GB138" s="57">
        <f>MIN('Drive Train'!$F$35-FV137*'DEPRECATED - DT-Prelim Calcs'!$C$21*'Drive Train'!$F$39,GB137+FV$2)</f>
        <v>6.82</v>
      </c>
      <c r="GC138" s="57">
        <f>'Drive Train'!$F$35-FV138*'DEPRECATED - DT-Prelim Calcs'!$C$21*'Drive Train'!$F$39</f>
        <v>50.582415493499624</v>
      </c>
      <c r="GD138" s="1">
        <f>IF(GA138&gt;='Drive Train'!$F$29,1,0)</f>
        <v>0</v>
      </c>
      <c r="GE138" s="57">
        <f t="shared" si="241"/>
        <v>-707.08176839814121</v>
      </c>
      <c r="GF138" s="63">
        <f>GF137+'DEPRECATED - DT-Prelim Calcs'!$C$11</f>
        <v>536</v>
      </c>
      <c r="GG138" s="2">
        <f>GQ138/'Drive Train'!$F$35</f>
        <v>1.1003642587302871</v>
      </c>
      <c r="GH138" s="46">
        <f>GO138*12*60/(PI() * 'Drive Train'!$F$15)/GG$2*GG138</f>
        <v>-35491.951723666149</v>
      </c>
      <c r="GI138" s="2">
        <f>('DEPRECATED - DT-Prelim Calcs'!$C$6*GG138-GH138)/('DEPRECATED - DT-Prelim Calcs'!$C$6*GG138)*'DEPRECATED - DT-Prelim Calcs'!$C$7*GG138</f>
        <v>18.699833520957519</v>
      </c>
      <c r="GJ138" s="57">
        <f>GI138/'DEPRECATED - DT-Prelim Calcs'!$C$7*('DEPRECATED - DT-Prelim Calcs'!$C$8-'DEPRECATED - DT-Prelim Calcs'!$C$9)+'DEPRECATED - DT-Prelim Calcs'!$C$9</f>
        <v>998.21395881280068</v>
      </c>
      <c r="GK138" s="57">
        <f t="shared" si="242"/>
        <v>29.999999999999982</v>
      </c>
      <c r="GL138" s="2">
        <f t="shared" si="243"/>
        <v>0.99579519204165001</v>
      </c>
      <c r="GM138" s="57">
        <f>GL138*'DEPRECATED - DT-Prelim Calcs'!$C$21/GG$2/'DEPRECATED - DT-Prelim Calcs'!$C$19/'DEPRECATED - DT-Prelim Calcs'!$C$18*3.39*'DEPRECATED - DT-Prelim Calcs'!$C$20</f>
        <v>25.773080821789936</v>
      </c>
      <c r="GN138" s="46">
        <f t="shared" si="244"/>
        <v>0</v>
      </c>
      <c r="GO138" s="57">
        <f>GM137*'DEPRECATED - DT-Prelim Calcs'!$C$11+GO137</f>
        <v>-78.813172535455877</v>
      </c>
      <c r="GP138" s="57">
        <f>GP137+0.5*GM138*'DEPRECATED - DT-Prelim Calcs'!$C$11^2+GO138*'DEPRECATED - DT-Prelim Calcs'!$C$11</f>
        <v>-224286.47078786072</v>
      </c>
      <c r="GQ138" s="57">
        <f>MIN('Drive Train'!$F$35-GK137*'DEPRECATED - DT-Prelim Calcs'!$C$21*'Drive Train'!$F$39,GQ137+GK$2)</f>
        <v>13.644516808255561</v>
      </c>
      <c r="GR138" s="57">
        <f>'Drive Train'!$F$35-GK138*'DEPRECATED - DT-Prelim Calcs'!$C$21*'Drive Train'!$F$39</f>
        <v>10.600000000000001</v>
      </c>
      <c r="GS138" s="1">
        <f>IF(GP138&gt;='Drive Train'!$F$29,1,0)</f>
        <v>0</v>
      </c>
      <c r="GT138" s="57">
        <f t="shared" si="245"/>
        <v>33.333333333333314</v>
      </c>
      <c r="GU138" s="63">
        <f>GU137+'DEPRECATED - DT-Prelim Calcs'!$C$11</f>
        <v>536</v>
      </c>
      <c r="GV138" s="2">
        <f>HF138/'Drive Train'!$F$35</f>
        <v>0.83870967741935498</v>
      </c>
      <c r="GW138" s="46">
        <f>HD138*12*60/(PI() * 'Drive Train'!$F$15)/GV$2*GV138</f>
        <v>-276339.34914926824</v>
      </c>
      <c r="GX138" s="2">
        <f>('DEPRECATED - DT-Prelim Calcs'!$C$6*GV138-GW138)/('DEPRECATED - DT-Prelim Calcs'!$C$6*GV138)*'DEPRECATED - DT-Prelim Calcs'!$C$7*GV138</f>
        <v>126.97022680470756</v>
      </c>
      <c r="GY138" s="57">
        <f>GX138/'DEPRECATED - DT-Prelim Calcs'!$C$7*('DEPRECATED - DT-Prelim Calcs'!$C$8-'DEPRECATED - DT-Prelim Calcs'!$C$9)+'DEPRECATED - DT-Prelim Calcs'!$C$9</f>
        <v>6762.1523232547634</v>
      </c>
      <c r="GZ138" s="57">
        <f t="shared" si="202"/>
        <v>33.333333333333314</v>
      </c>
      <c r="HA138" s="2">
        <f t="shared" si="246"/>
        <v>0.99579519204165001</v>
      </c>
      <c r="HB138" s="57">
        <f>HA138*'DEPRECATED - DT-Prelim Calcs'!$C$21/GV$2/'DEPRECATED - DT-Prelim Calcs'!$C$19/'DEPRECATED - DT-Prelim Calcs'!$C$18*3.39*'DEPRECATED - DT-Prelim Calcs'!$C$20</f>
        <v>25.773080821789936</v>
      </c>
      <c r="HC138" s="46">
        <f t="shared" si="247"/>
        <v>0</v>
      </c>
      <c r="HD138" s="57">
        <f>HB137*'DEPRECATED - DT-Prelim Calcs'!$C$11+HD137</f>
        <v>-805.0752573212493</v>
      </c>
      <c r="HE138" s="57">
        <f>HE137+0.5*HB138*'DEPRECATED - DT-Prelim Calcs'!$C$11^2+HD138*'DEPRECATED - DT-Prelim Calcs'!$C$11</f>
        <v>-246013.14359370663</v>
      </c>
      <c r="HF138" s="57">
        <f>MIN('Drive Train'!$F$35-GZ137*'DEPRECATED - DT-Prelim Calcs'!$C$21*'Drive Train'!$F$39,HF137+GZ$2)</f>
        <v>10.400000000000002</v>
      </c>
      <c r="HG138" s="57">
        <f>'Drive Train'!$F$35-GZ138*'DEPRECATED - DT-Prelim Calcs'!$C$21*'Drive Train'!$F$39</f>
        <v>10.400000000000002</v>
      </c>
      <c r="HH138" s="1">
        <f>IF(HE138&gt;='Drive Train'!$F$29,1,0)</f>
        <v>0</v>
      </c>
      <c r="HI138" s="57">
        <f t="shared" si="248"/>
        <v>37.037037037037017</v>
      </c>
      <c r="HJ138" s="63">
        <f>HJ137+'DEPRECATED - DT-Prelim Calcs'!$C$11</f>
        <v>536</v>
      </c>
      <c r="HK138" s="2">
        <f>HU138/'Drive Train'!$F$35</f>
        <v>0.82258064516129037</v>
      </c>
      <c r="HL138" s="46">
        <f>HS138*12*60/(PI() * 'Drive Train'!$F$15)/HK$2*HK138</f>
        <v>-67246.860896297672</v>
      </c>
      <c r="HM138" s="2">
        <f>('DEPRECATED - DT-Prelim Calcs'!$C$6*HK138-HL138)/('DEPRECATED - DT-Prelim Calcs'!$C$6*HK138)*'DEPRECATED - DT-Prelim Calcs'!$C$7*HK138</f>
        <v>32.388598484309135</v>
      </c>
      <c r="HN138" s="57">
        <f>HM138/'DEPRECATED - DT-Prelim Calcs'!$C$7*('DEPRECATED - DT-Prelim Calcs'!$C$8-'DEPRECATED - DT-Prelim Calcs'!$C$9)+'DEPRECATED - DT-Prelim Calcs'!$C$9</f>
        <v>1726.9560935837603</v>
      </c>
      <c r="HO138" s="57">
        <f t="shared" si="203"/>
        <v>36.66666666666665</v>
      </c>
      <c r="HP138" s="2">
        <f t="shared" si="249"/>
        <v>0.99579519204165001</v>
      </c>
      <c r="HQ138" s="57">
        <f>HP138*'DEPRECATED - DT-Prelim Calcs'!$C$21/HK$2/'DEPRECATED - DT-Prelim Calcs'!$C$19/'DEPRECATED - DT-Prelim Calcs'!$C$18*3.39*'DEPRECATED - DT-Prelim Calcs'!$C$20</f>
        <v>25.773080821789936</v>
      </c>
      <c r="HR138" s="46">
        <f t="shared" si="250"/>
        <v>0</v>
      </c>
      <c r="HS138" s="57">
        <f>HQ137*'DEPRECATED - DT-Prelim Calcs'!$C$11+HS137</f>
        <v>-199.75558598965586</v>
      </c>
      <c r="HT138" s="57">
        <f>HT137+0.5*HQ138*'DEPRECATED - DT-Prelim Calcs'!$C$11^2+HS138*'DEPRECATED - DT-Prelim Calcs'!$C$11</f>
        <v>-240591.67800453576</v>
      </c>
      <c r="HU138" s="57">
        <f>MIN('Drive Train'!$F$35-HO137*'DEPRECATED - DT-Prelim Calcs'!$C$21*'Drive Train'!$F$39,HU137+HO$2)</f>
        <v>10.200000000000001</v>
      </c>
      <c r="HV138" s="57">
        <f>'Drive Train'!$F$35-HO138*'DEPRECATED - DT-Prelim Calcs'!$C$21*'Drive Train'!$F$39</f>
        <v>10.200000000000001</v>
      </c>
      <c r="HW138" s="1">
        <f>IF(HT138&gt;='Drive Train'!$F$29,1,0)</f>
        <v>0</v>
      </c>
      <c r="HX138" s="57">
        <f t="shared" si="251"/>
        <v>40.740740740740726</v>
      </c>
      <c r="HY138" s="63">
        <f>HY137+'DEPRECATED - DT-Prelim Calcs'!$C$11</f>
        <v>536</v>
      </c>
      <c r="HZ138" s="2">
        <f>IJ138/'Drive Train'!$F$35</f>
        <v>0.80645161290322598</v>
      </c>
      <c r="IA138" s="46">
        <f>IH138*12*60/(PI() * 'Drive Train'!$F$15)/HZ$2*HZ138</f>
        <v>-416875.53436532471</v>
      </c>
      <c r="IB138" s="2">
        <f>('DEPRECATED - DT-Prelim Calcs'!$C$6*HZ138-IA138)/('DEPRECATED - DT-Prelim Calcs'!$C$6*HZ138)*'DEPRECATED - DT-Prelim Calcs'!$C$7*HZ138</f>
        <v>190.43698887873518</v>
      </c>
      <c r="IC138" s="57">
        <f>IB138/'DEPRECATED - DT-Prelim Calcs'!$C$7*('DEPRECATED - DT-Prelim Calcs'!$C$8-'DEPRECATED - DT-Prelim Calcs'!$C$9)+'DEPRECATED - DT-Prelim Calcs'!$C$9</f>
        <v>10140.901524125198</v>
      </c>
      <c r="ID138" s="57">
        <f t="shared" si="204"/>
        <v>39.999999999999986</v>
      </c>
      <c r="IE138" s="2">
        <f t="shared" si="252"/>
        <v>0.99579519204165001</v>
      </c>
      <c r="IF138" s="57">
        <f>IE138*'DEPRECATED - DT-Prelim Calcs'!$C$21/HZ$2/'DEPRECATED - DT-Prelim Calcs'!$C$19/'DEPRECATED - DT-Prelim Calcs'!$C$18*3.39*'DEPRECATED - DT-Prelim Calcs'!$C$20</f>
        <v>25.773080821789936</v>
      </c>
      <c r="IG138" s="46">
        <f t="shared" si="253"/>
        <v>0</v>
      </c>
      <c r="IH138" s="57">
        <f>IF137*'DEPRECATED - DT-Prelim Calcs'!$C$11+IH137</f>
        <v>-1263.0876720910348</v>
      </c>
      <c r="II138" s="57">
        <f>II137+0.5*IF138*'DEPRECATED - DT-Prelim Calcs'!$C$11^2+IH138*'DEPRECATED - DT-Prelim Calcs'!$C$11</f>
        <v>-228798.74282186732</v>
      </c>
      <c r="IJ138" s="57">
        <f>MIN('Drive Train'!$F$35-ID137*'DEPRECATED - DT-Prelim Calcs'!$C$21*'Drive Train'!$F$39,IJ137+ID$2)</f>
        <v>10.000000000000002</v>
      </c>
      <c r="IK138" s="57">
        <f>'Drive Train'!$F$35-ID138*'DEPRECATED - DT-Prelim Calcs'!$C$21*'Drive Train'!$F$39</f>
        <v>10.000000000000002</v>
      </c>
      <c r="IL138" s="1">
        <f>IF(II138&gt;='Drive Train'!$F$29,1,0)</f>
        <v>0</v>
      </c>
      <c r="IM138" s="57">
        <f t="shared" si="254"/>
        <v>44.444444444444429</v>
      </c>
      <c r="IN138" s="63">
        <f>IN137+'DEPRECATED - DT-Prelim Calcs'!$C$11</f>
        <v>536</v>
      </c>
      <c r="IO138" s="2">
        <f>IY138/'Drive Train'!$F$35</f>
        <v>0.79032258064516137</v>
      </c>
      <c r="IP138" s="46">
        <f>IW138*12*60/(PI() * 'Drive Train'!$F$15)/IO$2*IO138</f>
        <v>-252033.64351106776</v>
      </c>
      <c r="IQ138" s="2">
        <f>('DEPRECATED - DT-Prelim Calcs'!$C$6*IO138-IP138)/('DEPRECATED - DT-Prelim Calcs'!$C$6*IO138)*'DEPRECATED - DT-Prelim Calcs'!$C$7*IO138</f>
        <v>115.86360441028791</v>
      </c>
      <c r="IR138" s="57">
        <f>IQ138/'DEPRECATED - DT-Prelim Calcs'!$C$7*('DEPRECATED - DT-Prelim Calcs'!$C$8-'DEPRECATED - DT-Prelim Calcs'!$C$9)+'DEPRECATED - DT-Prelim Calcs'!$C$9</f>
        <v>6170.8744588547461</v>
      </c>
      <c r="IS138" s="57">
        <f t="shared" si="205"/>
        <v>43.333333333333321</v>
      </c>
      <c r="IT138" s="2">
        <f t="shared" si="255"/>
        <v>0.99579519204165001</v>
      </c>
      <c r="IU138" s="57">
        <f>IT138*'DEPRECATED - DT-Prelim Calcs'!$C$21/IO$2/'DEPRECATED - DT-Prelim Calcs'!$C$19/'DEPRECATED - DT-Prelim Calcs'!$C$18*3.39*'DEPRECATED - DT-Prelim Calcs'!$C$20</f>
        <v>25.773080821789936</v>
      </c>
      <c r="IV138" s="46">
        <f t="shared" si="256"/>
        <v>0</v>
      </c>
      <c r="IW138" s="57">
        <f>IU137*'DEPRECATED - DT-Prelim Calcs'!$C$11+IW137</f>
        <v>-779.21899461165128</v>
      </c>
      <c r="IX138" s="57">
        <f>IX137+0.5*IU138*'DEPRECATED - DT-Prelim Calcs'!$C$11^2+IW138*'DEPRECATED - DT-Prelim Calcs'!$C$11</f>
        <v>-260727.12902418978</v>
      </c>
      <c r="IY138" s="57">
        <f>MIN('Drive Train'!$F$35-IS137*'DEPRECATED - DT-Prelim Calcs'!$C$21*'Drive Train'!$F$39,IY137+IS$2)</f>
        <v>9.8000000000000007</v>
      </c>
      <c r="IZ138" s="57">
        <f>'Drive Train'!$F$35-IS138*'DEPRECATED - DT-Prelim Calcs'!$C$21*'Drive Train'!$F$39</f>
        <v>9.8000000000000007</v>
      </c>
      <c r="JA138" s="1">
        <f>IF(IX138&gt;='Drive Train'!$F$29,1,0)</f>
        <v>0</v>
      </c>
      <c r="JB138" s="57">
        <f t="shared" si="257"/>
        <v>48.148148148148138</v>
      </c>
      <c r="JC138" s="63">
        <f>JC137+'DEPRECATED - DT-Prelim Calcs'!$C$11</f>
        <v>536</v>
      </c>
      <c r="JD138" s="2">
        <f>JN138/'Drive Train'!$F$35</f>
        <v>0.77419354838709686</v>
      </c>
      <c r="JE138" s="46">
        <f>JL138*12*60/(PI() * 'Drive Train'!$F$15)/JD$2*JD138</f>
        <v>-98824.43589461119</v>
      </c>
      <c r="JF138" s="2">
        <f>('DEPRECATED - DT-Prelim Calcs'!$C$6*JD138-JE138)/('DEPRECATED - DT-Prelim Calcs'!$C$6*JD138)*'DEPRECATED - DT-Prelim Calcs'!$C$7*JD138</f>
        <v>46.550026058744798</v>
      </c>
      <c r="JG138" s="57">
        <f>JF138/'DEPRECATED - DT-Prelim Calcs'!$C$7*('DEPRECATED - DT-Prelim Calcs'!$C$8-'DEPRECATED - DT-Prelim Calcs'!$C$9)+'DEPRECATED - DT-Prelim Calcs'!$C$9</f>
        <v>2480.8611383140901</v>
      </c>
      <c r="JH138" s="57">
        <f t="shared" si="206"/>
        <v>46.666666666666657</v>
      </c>
      <c r="JI138" s="2">
        <f t="shared" si="258"/>
        <v>0.99579519204165001</v>
      </c>
      <c r="JJ138" s="57">
        <f>JI138*'DEPRECATED - DT-Prelim Calcs'!$C$21/JD$2/'DEPRECATED - DT-Prelim Calcs'!$C$19/'DEPRECATED - DT-Prelim Calcs'!$C$18*3.39*'DEPRECATED - DT-Prelim Calcs'!$C$20</f>
        <v>25.773080821789936</v>
      </c>
      <c r="JK138" s="46">
        <f t="shared" si="259"/>
        <v>0</v>
      </c>
      <c r="JL138" s="57">
        <f>JJ137*'DEPRECATED - DT-Prelim Calcs'!$C$11+JL137</f>
        <v>-311.90346495815515</v>
      </c>
      <c r="JM138" s="57">
        <f>JM137+0.5*JJ138*'DEPRECATED - DT-Prelim Calcs'!$C$11^2+JL138*'DEPRECATED - DT-Prelim Calcs'!$C$11</f>
        <v>-267658.94539764943</v>
      </c>
      <c r="JN138" s="57">
        <f>MIN('Drive Train'!$F$35-JH137*'DEPRECATED - DT-Prelim Calcs'!$C$21*'Drive Train'!$F$39,JN137+JH$2)</f>
        <v>9.6000000000000014</v>
      </c>
      <c r="JO138" s="57">
        <f>'Drive Train'!$F$35-JH138*'DEPRECATED - DT-Prelim Calcs'!$C$21*'Drive Train'!$F$39</f>
        <v>9.6000000000000014</v>
      </c>
      <c r="JP138" s="1">
        <f>IF(JM138&gt;='Drive Train'!$F$29,1,0)</f>
        <v>0</v>
      </c>
      <c r="JQ138" s="57">
        <f>MIN(JG138,'DEPRECATED - DT-Prelim Calcs'!$C$10)*'DEPRECATED - DT-Prelim Calcs'!$C$11*1000/60/60</f>
        <v>103.33333333333333</v>
      </c>
      <c r="JR138" s="63">
        <f>JR137+'DEPRECATED - DT-Prelim Calcs'!$C$11</f>
        <v>536</v>
      </c>
      <c r="JS138" s="2">
        <f>KC138/'Drive Train'!$F$35</f>
        <v>1.1454240177500126</v>
      </c>
      <c r="JT138" s="46">
        <f>KA138*12*60/(PI() * 'Drive Train'!$F$15)/JS$2*JS138</f>
        <v>-47013.386445035787</v>
      </c>
      <c r="JU138" s="2">
        <f>('DEPRECATED - DT-Prelim Calcs'!$C$6*JS138-JT138)/('DEPRECATED - DT-Prelim Calcs'!$C$6*JS138)*'DEPRECATED - DT-Prelim Calcs'!$C$7*JS138</f>
        <v>24.017931795073267</v>
      </c>
      <c r="JV138" s="57">
        <f>JU138/'DEPRECATED - DT-Prelim Calcs'!$C$7*('DEPRECATED - DT-Prelim Calcs'!$C$8-'DEPRECATED - DT-Prelim Calcs'!$C$9)+'DEPRECATED - DT-Prelim Calcs'!$C$9</f>
        <v>1281.3309748165561</v>
      </c>
      <c r="JW138" s="57">
        <f t="shared" si="207"/>
        <v>49.999999999999993</v>
      </c>
      <c r="JX138" s="2">
        <f t="shared" si="260"/>
        <v>0.99579519204165001</v>
      </c>
      <c r="JY138" s="57">
        <f>JX138*'DEPRECATED - DT-Prelim Calcs'!$C$21/JS$2/'DEPRECATED - DT-Prelim Calcs'!$C$19/'DEPRECATED - DT-Prelim Calcs'!$C$18*3.39*'DEPRECATED - DT-Prelim Calcs'!$C$20</f>
        <v>25.773080821789936</v>
      </c>
      <c r="JZ138" s="46">
        <f t="shared" si="261"/>
        <v>0</v>
      </c>
      <c r="KA138" s="57">
        <f>JY137*'DEPRECATED - DT-Prelim Calcs'!$C$11+KA137</f>
        <v>-100.29069781740856</v>
      </c>
      <c r="KB138" s="57">
        <f>KB137+0.5*JY138*'DEPRECATED - DT-Prelim Calcs'!$C$11^2+KA138*'DEPRECATED - DT-Prelim Calcs'!$C$11</f>
        <v>-261815.07676417058</v>
      </c>
      <c r="KC138" s="57">
        <f>MIN('Drive Train'!$F$35-JW137*'DEPRECATED - DT-Prelim Calcs'!$C$21*'Drive Train'!$F$39,KC137+JW$2)</f>
        <v>14.203257820100156</v>
      </c>
      <c r="KD138" s="57">
        <f>'Drive Train'!$F$35-JW138*'DEPRECATED - DT-Prelim Calcs'!$C$21*'Drive Train'!$F$39</f>
        <v>9.4</v>
      </c>
      <c r="KE138" s="1">
        <f>IF(KB138&gt;='Drive Train'!$F$29,1,0)</f>
        <v>0</v>
      </c>
      <c r="KF138" s="57">
        <f>MIN(JV138,'DEPRECATED - DT-Prelim Calcs'!$C$10)*'DEPRECATED - DT-Prelim Calcs'!$C$11*1000/60/60</f>
        <v>103.33333333333333</v>
      </c>
      <c r="KG138" s="63">
        <f>KG137+'DEPRECATED - DT-Prelim Calcs'!$C$11</f>
        <v>536</v>
      </c>
      <c r="KH138" s="2">
        <f>KR138/'Drive Train'!$F$35</f>
        <v>0.74193548387096786</v>
      </c>
      <c r="KI138" s="46">
        <f>KP138*12*60/(PI() * 'Drive Train'!$F$15)/KH$2*KH138</f>
        <v>-55765.662262801779</v>
      </c>
      <c r="KJ138" s="2">
        <f>('DEPRECATED - DT-Prelim Calcs'!$C$6*KH138-KI138)/('DEPRECATED - DT-Prelim Calcs'!$C$6*KH138)*'DEPRECATED - DT-Prelim Calcs'!$C$7*KH138</f>
        <v>27.002932443587252</v>
      </c>
      <c r="KK138" s="57">
        <f>KJ138/'DEPRECATED - DT-Prelim Calcs'!$C$7*('DEPRECATED - DT-Prelim Calcs'!$C$8-'DEPRECATED - DT-Prelim Calcs'!$C$9)+'DEPRECATED - DT-Prelim Calcs'!$C$9</f>
        <v>1440.2420051918027</v>
      </c>
      <c r="KL138" s="57">
        <f t="shared" si="208"/>
        <v>53.333333333333329</v>
      </c>
      <c r="KM138" s="2">
        <f t="shared" si="262"/>
        <v>0.99579519204165001</v>
      </c>
      <c r="KN138" s="57">
        <f>KM138*'DEPRECATED - DT-Prelim Calcs'!$C$21/KH$2/'DEPRECATED - DT-Prelim Calcs'!$C$19/'DEPRECATED - DT-Prelim Calcs'!$C$18*3.39*'DEPRECATED - DT-Prelim Calcs'!$C$20</f>
        <v>25.773080821789936</v>
      </c>
      <c r="KO138" s="46">
        <f t="shared" si="263"/>
        <v>0</v>
      </c>
      <c r="KP138" s="57">
        <f>KN137*'DEPRECATED - DT-Prelim Calcs'!$C$11+KP137</f>
        <v>-183.65642459209232</v>
      </c>
      <c r="KQ138" s="57">
        <f>KQ137+0.5*KN138*'DEPRECATED - DT-Prelim Calcs'!$C$11^2+KP138*'DEPRECATED - DT-Prelim Calcs'!$C$11</f>
        <v>-265320.33758733078</v>
      </c>
      <c r="KR138" s="57">
        <f>MIN('Drive Train'!$F$35-KL137*'DEPRECATED - DT-Prelim Calcs'!$C$21*'Drive Train'!$F$39,KR137+KL$2)</f>
        <v>9.2000000000000011</v>
      </c>
      <c r="KS138" s="57">
        <f>'Drive Train'!$F$35-KL138*'DEPRECATED - DT-Prelim Calcs'!$C$21*'Drive Train'!$F$39</f>
        <v>9.2000000000000011</v>
      </c>
      <c r="KT138" s="1">
        <f>IF(KQ138&gt;='Drive Train'!$F$29,1,0)</f>
        <v>0</v>
      </c>
      <c r="KU138" s="57">
        <f>MIN(KK138,'DEPRECATED - DT-Prelim Calcs'!$C$10)*'DEPRECATED - DT-Prelim Calcs'!$C$11*1000/60/60</f>
        <v>103.33333333333333</v>
      </c>
      <c r="KV138" s="63">
        <f>KV137+'DEPRECATED - DT-Prelim Calcs'!$C$11</f>
        <v>536</v>
      </c>
      <c r="KW138" s="2">
        <f>LG138/'Drive Train'!$F$35</f>
        <v>0.72580645161290325</v>
      </c>
      <c r="KX138" s="46">
        <f>LE138*12*60/(PI() * 'Drive Train'!$F$15)/KW$2*KW138</f>
        <v>-90816.210206898962</v>
      </c>
      <c r="KY138" s="2">
        <f>('DEPRECATED - DT-Prelim Calcs'!$C$6*KW138-KX138)/('DEPRECATED - DT-Prelim Calcs'!$C$6*KW138)*'DEPRECATED - DT-Prelim Calcs'!$C$7*KW138</f>
        <v>42.812433060324537</v>
      </c>
      <c r="KZ138" s="57">
        <f>KY138/'DEPRECATED - DT-Prelim Calcs'!$C$7*('DEPRECATED - DT-Prelim Calcs'!$C$8-'DEPRECATED - DT-Prelim Calcs'!$C$9)+'DEPRECATED - DT-Prelim Calcs'!$C$9</f>
        <v>2281.8847143732937</v>
      </c>
      <c r="LA138" s="57">
        <f t="shared" si="209"/>
        <v>56.666666666666664</v>
      </c>
      <c r="LB138" s="2">
        <f t="shared" si="264"/>
        <v>0.99579519204165001</v>
      </c>
      <c r="LC138" s="57">
        <f>LB138*'DEPRECATED - DT-Prelim Calcs'!$C$21/KW$2/'DEPRECATED - DT-Prelim Calcs'!$C$19/'DEPRECATED - DT-Prelim Calcs'!$C$18*3.39*'DEPRECATED - DT-Prelim Calcs'!$C$20</f>
        <v>25.773080821789936</v>
      </c>
      <c r="LD138" s="46">
        <f t="shared" si="265"/>
        <v>0</v>
      </c>
      <c r="LE138" s="57">
        <f>LC137*'DEPRECATED - DT-Prelim Calcs'!$C$11+LE137</f>
        <v>-305.73696751797854</v>
      </c>
      <c r="LF138" s="57">
        <f>LF137+0.5*LC138*'DEPRECATED - DT-Prelim Calcs'!$C$11^2+LE138*'DEPRECATED - DT-Prelim Calcs'!$C$11</f>
        <v>-287103.29590429767</v>
      </c>
      <c r="LG138" s="57">
        <f>MIN('Drive Train'!$F$35-LA137*'DEPRECATED - DT-Prelim Calcs'!$C$21*'Drive Train'!$F$39,LG137+LA$2)</f>
        <v>9</v>
      </c>
      <c r="LH138" s="57">
        <f>'Drive Train'!$F$35-LA138*'DEPRECATED - DT-Prelim Calcs'!$C$21*'Drive Train'!$F$39</f>
        <v>9</v>
      </c>
      <c r="LI138" s="1">
        <f>IF(LF138&gt;='Drive Train'!$F$29,1,0)</f>
        <v>0</v>
      </c>
      <c r="LJ138" s="57">
        <f>MIN(KZ138,'DEPRECATED - DT-Prelim Calcs'!$C$10)*'DEPRECATED - DT-Prelim Calcs'!$C$11*1000/60/60</f>
        <v>103.33333333333333</v>
      </c>
      <c r="LK138" s="63">
        <f>LK137+'DEPRECATED - DT-Prelim Calcs'!$C$11</f>
        <v>536</v>
      </c>
      <c r="LL138" s="2">
        <f>LV138/'Drive Train'!$F$35</f>
        <v>0.70967741935483875</v>
      </c>
      <c r="LM138" s="46">
        <f>LT138*12*60/(PI() * 'Drive Train'!$F$15)/LL$2*LL138</f>
        <v>-129853.60973948314</v>
      </c>
      <c r="LN138" s="2">
        <f>('DEPRECATED - DT-Prelim Calcs'!$C$6*LL138-LM138)/('DEPRECATED - DT-Prelim Calcs'!$C$6*LL138)*'DEPRECATED - DT-Prelim Calcs'!$C$7*LL138</f>
        <v>60.424618916884256</v>
      </c>
      <c r="LO138" s="57">
        <f>LN138/'DEPRECATED - DT-Prelim Calcs'!$C$7*('DEPRECATED - DT-Prelim Calcs'!$C$8-'DEPRECATED - DT-Prelim Calcs'!$C$9)+'DEPRECATED - DT-Prelim Calcs'!$C$9</f>
        <v>3219.4961025046682</v>
      </c>
      <c r="LP138" s="57">
        <f t="shared" si="210"/>
        <v>60</v>
      </c>
      <c r="LQ138" s="2">
        <f t="shared" si="266"/>
        <v>0.99579519204165001</v>
      </c>
      <c r="LR138" s="57">
        <f>LQ138*'DEPRECATED - DT-Prelim Calcs'!$C$21/LL$2/'DEPRECATED - DT-Prelim Calcs'!$C$19/'DEPRECATED - DT-Prelim Calcs'!$C$18*3.39*'DEPRECATED - DT-Prelim Calcs'!$C$20</f>
        <v>25.773080821789936</v>
      </c>
      <c r="LS138" s="46">
        <f t="shared" si="267"/>
        <v>0</v>
      </c>
      <c r="LT138" s="57">
        <f>LR137*'DEPRECATED - DT-Prelim Calcs'!$C$11+LT137</f>
        <v>-447.0935897410593</v>
      </c>
      <c r="LU138" s="57">
        <f>LU137+0.5*LR138*'DEPRECATED - DT-Prelim Calcs'!$C$11^2+LT138*'DEPRECATED - DT-Prelim Calcs'!$C$11</f>
        <v>-262218.4828113119</v>
      </c>
      <c r="LV138" s="57">
        <f>MIN('Drive Train'!$F$35-LP137*'DEPRECATED - DT-Prelim Calcs'!$C$21*'Drive Train'!$F$39,LV137+LP$2)</f>
        <v>8.8000000000000007</v>
      </c>
      <c r="LW138" s="57">
        <f>'Drive Train'!$F$35-LP138*'DEPRECATED - DT-Prelim Calcs'!$C$21*'Drive Train'!$F$39</f>
        <v>8.8000000000000007</v>
      </c>
      <c r="LX138" s="1">
        <f>IF(LU138&gt;='Drive Train'!$F$29,1,0)</f>
        <v>0</v>
      </c>
      <c r="LY138" s="57">
        <f>MIN(LO138,'DEPRECATED - DT-Prelim Calcs'!$C$10)*'DEPRECATED - DT-Prelim Calcs'!$C$11*1000/60/60</f>
        <v>103.33333333333333</v>
      </c>
      <c r="LZ138" s="63">
        <f>LZ137+'DEPRECATED - DT-Prelim Calcs'!$C$11</f>
        <v>536</v>
      </c>
    </row>
    <row r="139" spans="18:338" x14ac:dyDescent="0.2">
      <c r="R139" s="63">
        <f>R138+'DEPRECATED - DT-Prelim Calcs'!$C$11</f>
        <v>540</v>
      </c>
      <c r="S139" s="2">
        <f>AG139/'Drive Train'!$F$35</f>
        <v>0</v>
      </c>
      <c r="T139" s="46">
        <f>AE139*12*60/(PI() * 'Drive Train'!$F$15)/S$2*ABS(S139)</f>
        <v>0</v>
      </c>
      <c r="U139" s="2">
        <f>IF(OR(AD138=1,AND($C$32=Motors!$C$32,'DEPRECATED - DT-Prelim Calcs'!AI138=1)),0,IF(AG139=0,-(V138+$C$9)/($C$8-$C$9)*$C$7,($C$6*S139-T139)/($C$6*S139)*$C$7*S139))</f>
        <v>0</v>
      </c>
      <c r="V139" s="57">
        <f>IF(AND(AD138=1,AI138=1),0,ABS(U139/$C$7*($C$8-$C$9)+$C$9) *'Drive Train'!$AA$49 + V138*(1-'Drive Train'!$AA$49))</f>
        <v>0</v>
      </c>
      <c r="W139" s="57">
        <f t="shared" si="184"/>
        <v>0</v>
      </c>
      <c r="X139" s="2">
        <f>MAX(MIN(IF(AND(AI138=1,AG139&lt;0),-1,1)*(W139-$C$9)/($C$8-$C$9)*$C$7-$C$29*AE139/T$2 -  AI138*$C$29/2,X$2),MAX(X$4:X138)*-1)</f>
        <v>-0.2458281045106315</v>
      </c>
      <c r="Y139" s="57">
        <f t="shared" si="185"/>
        <v>0</v>
      </c>
      <c r="Z139" s="57">
        <f t="shared" si="186"/>
        <v>0</v>
      </c>
      <c r="AA139" s="57">
        <f t="shared" si="187"/>
        <v>0</v>
      </c>
      <c r="AB139" s="57" t="e">
        <f t="shared" si="188"/>
        <v>#N/A</v>
      </c>
      <c r="AC139" s="46">
        <f t="shared" si="211"/>
        <v>1</v>
      </c>
      <c r="AD139" s="1">
        <f t="shared" si="189"/>
        <v>1</v>
      </c>
      <c r="AE139" s="57">
        <f t="shared" si="190"/>
        <v>0</v>
      </c>
      <c r="AF139" s="57" t="e">
        <f t="shared" si="191"/>
        <v>#N/A</v>
      </c>
      <c r="AG139" s="57">
        <f>IF(AI138=0,MIN('Drive Train'!$F$35-W138*$C$21*'Drive Train'!$F$39,AG138+W$2)-$C$3,IF(AE138-1&lt;=0,0,IF($C$32=Motors!$C$30,MAX(ABS('Drive Train'!$F$35-W138*$C$21*'Drive Train'!$F$39)*-1,AG138-W$2),MAX(0,ABS('Drive Train'!$F$35-W138*$C$21*'Drive Train'!$F$39)*-1,AG138-W$2))))</f>
        <v>0</v>
      </c>
      <c r="AH139" s="57">
        <f>'Drive Train'!$F$35-ABS(W139)*'DEPRECATED - DT-Prelim Calcs'!$C$21*'Drive Train'!$F$39</f>
        <v>12.4</v>
      </c>
      <c r="AI139" s="1">
        <f>IF(AJ139&gt;='Drive Train'!$F$29,1,0)</f>
        <v>1</v>
      </c>
      <c r="AJ139" s="57">
        <f>AJ138+0.5*Y139*'DEPRECATED - DT-Prelim Calcs'!$C$11^2+AE139*'DEPRECATED - DT-Prelim Calcs'!$C$11</f>
        <v>784.33981740885292</v>
      </c>
      <c r="AK139" s="57">
        <f t="shared" si="181"/>
        <v>0</v>
      </c>
      <c r="AL139" s="63">
        <f>AL138+'DEPRECATED - DT-Prelim Calcs'!$C$11</f>
        <v>540</v>
      </c>
      <c r="AM139" s="2">
        <f>AW139/'Drive Train'!$F$35</f>
        <v>0.90171798760158728</v>
      </c>
      <c r="AN139" s="46">
        <f>AU139*12*60/(PI() * 'Drive Train'!$F$15)/AM$2*AM139</f>
        <v>4074.5129711578234</v>
      </c>
      <c r="AO139" s="2">
        <f>('DEPRECATED - DT-Prelim Calcs'!$C$6*AM139-AN139)/('DEPRECATED - DT-Prelim Calcs'!$C$6*AM139)*'DEPRECATED - DT-Prelim Calcs'!$C$7*AM139</f>
        <v>0.33081835002782656</v>
      </c>
      <c r="AP139" s="57">
        <f>AO139/'DEPRECATED - DT-Prelim Calcs'!$C$7*('DEPRECATED - DT-Prelim Calcs'!$C$8-'DEPRECATED - DT-Prelim Calcs'!$C$9)+'DEPRECATED - DT-Prelim Calcs'!$C$9</f>
        <v>20.311615895672261</v>
      </c>
      <c r="AQ139" s="57">
        <f t="shared" si="192"/>
        <v>20.311615895672261</v>
      </c>
      <c r="AR139" s="2">
        <f t="shared" si="212"/>
        <v>2.7200464103316335E-15</v>
      </c>
      <c r="AS139" s="57">
        <f>AR139*'DEPRECATED - DT-Prelim Calcs'!$C$21/AM$2/'DEPRECATED - DT-Prelim Calcs'!$C$19/'DEPRECATED - DT-Prelim Calcs'!$C$18*3.39*'DEPRECATED - DT-Prelim Calcs'!$C$20</f>
        <v>1.97119984402155E-14</v>
      </c>
      <c r="AT139" s="46">
        <f t="shared" si="213"/>
        <v>0</v>
      </c>
      <c r="AU139" s="57">
        <f>AS138*'DEPRECATED - DT-Prelim Calcs'!$C$11+AU138</f>
        <v>39.432321268798646</v>
      </c>
      <c r="AV139" s="57">
        <f>AV138+0.5*AS139*'DEPRECATED - DT-Prelim Calcs'!$C$11^2+AU139*'DEPRECATED - DT-Prelim Calcs'!$C$11</f>
        <v>21248.839920515355</v>
      </c>
      <c r="AW139" s="57">
        <f>MIN('Drive Train'!$F$35-AQ138*'DEPRECATED - DT-Prelim Calcs'!$C$21*'Drive Train'!$F$39,AW138+AQ$2)</f>
        <v>11.181303046259682</v>
      </c>
      <c r="AX139" s="57">
        <f>'Drive Train'!$F$35-AQ139*'DEPRECATED - DT-Prelim Calcs'!$C$21*'Drive Train'!$F$39</f>
        <v>11.181303046259664</v>
      </c>
      <c r="AY139" s="1">
        <f>IF(AV139&gt;='Drive Train'!$F$29,1,0)</f>
        <v>1</v>
      </c>
      <c r="AZ139" s="57">
        <f t="shared" si="214"/>
        <v>22.568462106302512</v>
      </c>
      <c r="BA139" s="63">
        <f>BA138+'DEPRECATED - DT-Prelim Calcs'!$C$11</f>
        <v>540</v>
      </c>
      <c r="BB139" s="2">
        <f>BL139/'Drive Train'!$F$35</f>
        <v>1.2947645110418984</v>
      </c>
      <c r="BC139" s="46">
        <f>BJ139*12*60/(PI() * 'Drive Train'!$F$15)/BB$2*BB139</f>
        <v>-4259.0909490704926</v>
      </c>
      <c r="BD139" s="2">
        <f>('DEPRECATED - DT-Prelim Calcs'!$C$6*BB139-BC139)/('DEPRECATED - DT-Prelim Calcs'!$C$6*BB139)*'DEPRECATED - DT-Prelim Calcs'!$C$7*BB139</f>
        <v>5.0461628069317799</v>
      </c>
      <c r="BE139" s="57">
        <f>BD139/'DEPRECATED - DT-Prelim Calcs'!$C$7*('DEPRECATED - DT-Prelim Calcs'!$C$8-'DEPRECATED - DT-Prelim Calcs'!$C$9)+'DEPRECATED - DT-Prelim Calcs'!$C$9</f>
        <v>271.34011955574579</v>
      </c>
      <c r="BF139" s="57">
        <f t="shared" si="193"/>
        <v>93</v>
      </c>
      <c r="BG139" s="2">
        <f t="shared" si="215"/>
        <v>1.9370342982087347</v>
      </c>
      <c r="BH139" s="57">
        <f>BG139*'DEPRECATED - DT-Prelim Calcs'!$C$21/BB$2/'DEPRECATED - DT-Prelim Calcs'!$C$19/'DEPRECATED - DT-Prelim Calcs'!$C$18*3.39*'DEPRECATED - DT-Prelim Calcs'!$C$20</f>
        <v>20.276476817893268</v>
      </c>
      <c r="BI139" s="46">
        <f t="shared" si="216"/>
        <v>0</v>
      </c>
      <c r="BJ139" s="57">
        <f>BH138*'DEPRECATED - DT-Prelim Calcs'!$C$11+BJ138</f>
        <v>-19.873422069688644</v>
      </c>
      <c r="BK139" s="57">
        <f>BK138+0.5*BH139*'DEPRECATED - DT-Prelim Calcs'!$C$11^2+BJ139*'DEPRECATED - DT-Prelim Calcs'!$C$11</f>
        <v>11201.064185145635</v>
      </c>
      <c r="BL139" s="57">
        <f>MIN('Drive Train'!$F$35-BF138*'DEPRECATED - DT-Prelim Calcs'!$C$21*'Drive Train'!$F$39,BL138+BF$2)</f>
        <v>16.05507993691954</v>
      </c>
      <c r="BM139" s="57">
        <f>'Drive Train'!$F$35-BF139*'DEPRECATED - DT-Prelim Calcs'!$C$21*'Drive Train'!$F$39</f>
        <v>6.82</v>
      </c>
      <c r="BN139" s="1">
        <f>IF(BK139&gt;='Drive Train'!$F$29,1,0)</f>
        <v>1</v>
      </c>
      <c r="BO139" s="57">
        <f t="shared" si="217"/>
        <v>103.33333333333333</v>
      </c>
      <c r="BP139" s="63">
        <f>BP138+'DEPRECATED - DT-Prelim Calcs'!$C$11</f>
        <v>540</v>
      </c>
      <c r="BQ139" s="2">
        <f>CA139/'Drive Train'!$F$35</f>
        <v>0.55000000000000004</v>
      </c>
      <c r="BR139" s="46">
        <f>BY139*12*60/(PI() * 'Drive Train'!$F$15)/BQ$2*BQ139</f>
        <v>8604.7959712846259</v>
      </c>
      <c r="BS139" s="2">
        <f>('DEPRECATED - DT-Prelim Calcs'!$C$6*BQ139-BR139)/('DEPRECATED - DT-Prelim Calcs'!$C$6*BQ139)*'DEPRECATED - DT-Prelim Calcs'!$C$7*BQ139</f>
        <v>-2.5652238819504594</v>
      </c>
      <c r="BT139" s="57">
        <f>BS139/'DEPRECATED - DT-Prelim Calcs'!$C$7*('DEPRECATED - DT-Prelim Calcs'!$C$8-'DEPRECATED - DT-Prelim Calcs'!$C$9)+'DEPRECATED - DT-Prelim Calcs'!$C$9</f>
        <v>-133.86357844574437</v>
      </c>
      <c r="BU139" s="57">
        <f t="shared" si="194"/>
        <v>-133.86357844574437</v>
      </c>
      <c r="BV139" s="2">
        <f t="shared" si="218"/>
        <v>-3.7106379356040473</v>
      </c>
      <c r="BW139" s="57">
        <f>BV139*'DEPRECATED - DT-Prelim Calcs'!$C$21/BQ$2/'DEPRECATED - DT-Prelim Calcs'!$C$19/'DEPRECATED - DT-Prelim Calcs'!$C$18*3.39*'DEPRECATED - DT-Prelim Calcs'!$C$20</f>
        <v>-50.793639715406783</v>
      </c>
      <c r="BX139" s="46">
        <f t="shared" si="219"/>
        <v>1</v>
      </c>
      <c r="BY139" s="57">
        <f>BW138*'DEPRECATED - DT-Prelim Calcs'!$C$11+BY138</f>
        <v>72.280117136435365</v>
      </c>
      <c r="BZ139" s="57">
        <f>BZ138+0.5*BW139*'DEPRECATED - DT-Prelim Calcs'!$C$11^2+BY139*'DEPRECATED - DT-Prelim Calcs'!$C$11</f>
        <v>-11192.559113007999</v>
      </c>
      <c r="CA139" s="57">
        <f>MIN('Drive Train'!$F$35-BU138*'DEPRECATED - DT-Prelim Calcs'!$C$21*'Drive Train'!$F$39,CA138+BU$2)</f>
        <v>6.82</v>
      </c>
      <c r="CB139" s="57">
        <f>'Drive Train'!$F$35-BU139*'DEPRECATED - DT-Prelim Calcs'!$C$21*'Drive Train'!$F$39</f>
        <v>20.43181470674466</v>
      </c>
      <c r="CC139" s="1">
        <f>IF(BZ139&gt;='Drive Train'!$F$29,1,0)</f>
        <v>0</v>
      </c>
      <c r="CD139" s="57">
        <f t="shared" si="220"/>
        <v>-148.7373093841604</v>
      </c>
      <c r="CE139" s="63">
        <f>CE138+'DEPRECATED - DT-Prelim Calcs'!$C$11</f>
        <v>540</v>
      </c>
      <c r="CF139" s="2">
        <f>CP139/'Drive Train'!$F$35</f>
        <v>0.55000000000000004</v>
      </c>
      <c r="CG139" s="46">
        <f>CN139*12*60/(PI() * 'Drive Train'!$F$15)/CF$2*CF139</f>
        <v>-36484.755625917824</v>
      </c>
      <c r="CH139" s="2">
        <f>('DEPRECATED - DT-Prelim Calcs'!$C$6*CF139-CG139)/('DEPRECATED - DT-Prelim Calcs'!$C$6*CF139)*'DEPRECATED - DT-Prelim Calcs'!$C$7*CF139</f>
        <v>17.822359485640142</v>
      </c>
      <c r="CI139" s="57">
        <f>CH139/'DEPRECATED - DT-Prelim Calcs'!$C$7*('DEPRECATED - DT-Prelim Calcs'!$C$8-'DEPRECATED - DT-Prelim Calcs'!$C$9)+'DEPRECATED - DT-Prelim Calcs'!$C$9</f>
        <v>951.50029958822836</v>
      </c>
      <c r="CJ139" s="57">
        <f t="shared" si="195"/>
        <v>93</v>
      </c>
      <c r="CK139" s="2">
        <f t="shared" si="221"/>
        <v>1.5241763143494644</v>
      </c>
      <c r="CL139" s="57">
        <f>CK139*'DEPRECATED - DT-Prelim Calcs'!$C$21/CF$2/'DEPRECATED - DT-Prelim Calcs'!$C$19/'DEPRECATED - DT-Prelim Calcs'!$C$18*3.39*'DEPRECATED - DT-Prelim Calcs'!$C$20</f>
        <v>25.773080821789936</v>
      </c>
      <c r="CM139" s="46">
        <f t="shared" si="222"/>
        <v>0</v>
      </c>
      <c r="CN139" s="57">
        <f>CL138*'DEPRECATED - DT-Prelim Calcs'!$C$11+CN138</f>
        <v>-248.09575810043793</v>
      </c>
      <c r="CO139" s="57">
        <f>CO138+0.5*CL139*'DEPRECATED - DT-Prelim Calcs'!$C$11^2+CN139*'DEPRECATED - DT-Prelim Calcs'!$C$11</f>
        <v>-45438.371777803448</v>
      </c>
      <c r="CP139" s="57">
        <f>MIN('Drive Train'!$F$35-CJ138*'DEPRECATED - DT-Prelim Calcs'!$C$21*'Drive Train'!$F$39,CP138+CJ$2)</f>
        <v>6.82</v>
      </c>
      <c r="CQ139" s="57">
        <f>'Drive Train'!$F$35-CJ139*'DEPRECATED - DT-Prelim Calcs'!$C$21*'Drive Train'!$F$39</f>
        <v>6.82</v>
      </c>
      <c r="CR139" s="1">
        <f>IF(CO139&gt;='Drive Train'!$F$29,1,0)</f>
        <v>0</v>
      </c>
      <c r="CS139" s="57">
        <f t="shared" si="223"/>
        <v>103.33333333333333</v>
      </c>
      <c r="CT139" s="63">
        <f>CT138+'DEPRECATED - DT-Prelim Calcs'!$C$11</f>
        <v>540</v>
      </c>
      <c r="CU139" s="2">
        <f>DE139/'Drive Train'!$F$35</f>
        <v>0.55000000000000004</v>
      </c>
      <c r="CV139" s="46">
        <f>DC139*12*60/(PI() * 'Drive Train'!$F$15)/CU$2*CU139</f>
        <v>4006.8046416054117</v>
      </c>
      <c r="CW139" s="2">
        <f>('DEPRECATED - DT-Prelim Calcs'!$C$6*CU139-CV139)/('DEPRECATED - DT-Prelim Calcs'!$C$6*CU139)*'DEPRECATED - DT-Prelim Calcs'!$C$7*CU139</f>
        <v>-0.48620716440319722</v>
      </c>
      <c r="CX139" s="57">
        <f>CW139/'DEPRECATED - DT-Prelim Calcs'!$C$7*('DEPRECATED - DT-Prelim Calcs'!$C$8-'DEPRECATED - DT-Prelim Calcs'!$C$9)+'DEPRECATED - DT-Prelim Calcs'!$C$9</f>
        <v>-23.18397476885071</v>
      </c>
      <c r="CY139" s="57">
        <f t="shared" si="196"/>
        <v>-23.18397476885071</v>
      </c>
      <c r="CZ139" s="2">
        <f t="shared" si="224"/>
        <v>-1.0195667422543035</v>
      </c>
      <c r="DA139" s="57">
        <f>CZ139*'DEPRECATED - DT-Prelim Calcs'!$C$21/CU$2/'DEPRECATED - DT-Prelim Calcs'!$C$19/'DEPRECATED - DT-Prelim Calcs'!$C$18*3.39*'DEPRECATED - DT-Prelim Calcs'!$C$20</f>
        <v>-20.524259721650683</v>
      </c>
      <c r="DB139" s="46">
        <f t="shared" si="225"/>
        <v>1</v>
      </c>
      <c r="DC139" s="57">
        <f>DA138*'DEPRECATED - DT-Prelim Calcs'!$C$11+DC138</f>
        <v>22.886814593521905</v>
      </c>
      <c r="DD139" s="57">
        <f>DD138+0.5*DA139*'DEPRECATED - DT-Prelim Calcs'!$C$11^2+DC139*'DEPRECATED - DT-Prelim Calcs'!$C$11</f>
        <v>-95038.341016720951</v>
      </c>
      <c r="DE139" s="57">
        <f>MIN('Drive Train'!$F$35-CY138*'DEPRECATED - DT-Prelim Calcs'!$C$21*'Drive Train'!$F$39,DE138+CY$2)</f>
        <v>6.82</v>
      </c>
      <c r="DF139" s="57">
        <f>'Drive Train'!$F$35-CY139*'DEPRECATED - DT-Prelim Calcs'!$C$21*'Drive Train'!$F$39</f>
        <v>13.791038486131043</v>
      </c>
      <c r="DG139" s="1">
        <f>IF(DD139&gt;='Drive Train'!$F$29,1,0)</f>
        <v>0</v>
      </c>
      <c r="DH139" s="57">
        <f t="shared" si="226"/>
        <v>-25.759971965389678</v>
      </c>
      <c r="DI139" s="63">
        <f>DI138+'DEPRECATED - DT-Prelim Calcs'!$C$11</f>
        <v>540</v>
      </c>
      <c r="DJ139" s="2">
        <f>DT139/'Drive Train'!$F$35</f>
        <v>0.55000000000000004</v>
      </c>
      <c r="DK139" s="46">
        <f>DR139*12*60/(PI() * 'Drive Train'!$F$15)/DJ$2*DJ139</f>
        <v>-190786.76858144929</v>
      </c>
      <c r="DL139" s="2">
        <f>('DEPRECATED - DT-Prelim Calcs'!$C$6*DJ139-DK139)/('DEPRECATED - DT-Prelim Calcs'!$C$6*DJ139)*'DEPRECATED - DT-Prelim Calcs'!$C$7*DJ139</f>
        <v>87.591187107184382</v>
      </c>
      <c r="DM139" s="57">
        <f>DL139/'DEPRECATED - DT-Prelim Calcs'!$C$7*('DEPRECATED - DT-Prelim Calcs'!$C$8-'DEPRECATED - DT-Prelim Calcs'!$C$9)+'DEPRECATED - DT-Prelim Calcs'!$C$9</f>
        <v>4665.7495045028036</v>
      </c>
      <c r="DN139" s="57">
        <f t="shared" si="197"/>
        <v>93</v>
      </c>
      <c r="DO139" s="2">
        <f t="shared" si="227"/>
        <v>1.1037138828047846</v>
      </c>
      <c r="DP139" s="57">
        <f>DO139*'DEPRECATED - DT-Prelim Calcs'!$C$21/DJ$2/'DEPRECATED - DT-Prelim Calcs'!$C$19/'DEPRECATED - DT-Prelim Calcs'!$C$18*3.39*'DEPRECATED - DT-Prelim Calcs'!$C$20</f>
        <v>25.773080821789936</v>
      </c>
      <c r="DQ139" s="46">
        <f t="shared" si="228"/>
        <v>0</v>
      </c>
      <c r="DR139" s="57">
        <f>DP138*'DEPRECATED - DT-Prelim Calcs'!$C$11+DR138</f>
        <v>-939.45816704955666</v>
      </c>
      <c r="DS139" s="57">
        <f>DS138+0.5*DP139*'DEPRECATED - DT-Prelim Calcs'!$C$11^2+DR139*'DEPRECATED - DT-Prelim Calcs'!$C$11</f>
        <v>-152951.10765008061</v>
      </c>
      <c r="DT139" s="57">
        <f>MIN('Drive Train'!$F$35-DN138*'DEPRECATED - DT-Prelim Calcs'!$C$21*'Drive Train'!$F$39,DT138+DN$2)</f>
        <v>6.82</v>
      </c>
      <c r="DU139" s="57">
        <f>'Drive Train'!$F$35-DN139*'DEPRECATED - DT-Prelim Calcs'!$C$21*'Drive Train'!$F$39</f>
        <v>6.82</v>
      </c>
      <c r="DV139" s="1">
        <f>IF(DS139&gt;='Drive Train'!$F$29,1,0)</f>
        <v>0</v>
      </c>
      <c r="DW139" s="57">
        <f t="shared" si="229"/>
        <v>103.33333333333333</v>
      </c>
      <c r="DX139" s="63">
        <f>DX138+'DEPRECATED - DT-Prelim Calcs'!$C$11</f>
        <v>540</v>
      </c>
      <c r="DY139" s="2">
        <f>EI139/'Drive Train'!$F$35</f>
        <v>0.55000000000000004</v>
      </c>
      <c r="DZ139" s="46">
        <f>EG139*12*60/(PI() * 'Drive Train'!$F$15)/DY$2*DY139</f>
        <v>-14358.488519334927</v>
      </c>
      <c r="EA139" s="2">
        <f>('DEPRECATED - DT-Prelim Calcs'!$C$6*DY139-DZ139)/('DEPRECATED - DT-Prelim Calcs'!$C$6*DY139)*'DEPRECATED - DT-Prelim Calcs'!$C$7*DY139</f>
        <v>7.8177996869788338</v>
      </c>
      <c r="EB139" s="57">
        <f>EA139/'DEPRECATED - DT-Prelim Calcs'!$C$7*('DEPRECATED - DT-Prelim Calcs'!$C$8-'DEPRECATED - DT-Prelim Calcs'!$C$9)+'DEPRECATED - DT-Prelim Calcs'!$C$9</f>
        <v>418.89240657235865</v>
      </c>
      <c r="EC139" s="57">
        <f t="shared" si="198"/>
        <v>93</v>
      </c>
      <c r="ED139" s="2">
        <f t="shared" si="230"/>
        <v>0.96993038185874991</v>
      </c>
      <c r="EE139" s="57">
        <f>ED139*'DEPRECATED - DT-Prelim Calcs'!$C$21/DY$2/'DEPRECATED - DT-Prelim Calcs'!$C$19/'DEPRECATED - DT-Prelim Calcs'!$C$18*3.39*'DEPRECATED - DT-Prelim Calcs'!$C$20</f>
        <v>25.773080821789936</v>
      </c>
      <c r="EF139" s="46">
        <f t="shared" si="231"/>
        <v>0</v>
      </c>
      <c r="EG139" s="57">
        <f>EE138*'DEPRECATED - DT-Prelim Calcs'!$C$11+EG138</f>
        <v>-62.132950480710733</v>
      </c>
      <c r="EH139" s="57">
        <f>EH138+0.5*EE139*'DEPRECATED - DT-Prelim Calcs'!$C$11^2+EG139*'DEPRECATED - DT-Prelim Calcs'!$C$11</f>
        <v>-229018.01690604695</v>
      </c>
      <c r="EI139" s="57">
        <f>MIN('Drive Train'!$F$35-EC138*'DEPRECATED - DT-Prelim Calcs'!$C$21*'Drive Train'!$F$39,EI138+EC$2)</f>
        <v>6.82</v>
      </c>
      <c r="EJ139" s="57">
        <f>'Drive Train'!$F$35-EC139*'DEPRECATED - DT-Prelim Calcs'!$C$21*'Drive Train'!$F$39</f>
        <v>6.82</v>
      </c>
      <c r="EK139" s="1">
        <f>IF(EH139&gt;='Drive Train'!$F$29,1,0)</f>
        <v>0</v>
      </c>
      <c r="EL139" s="57">
        <f t="shared" si="232"/>
        <v>103.33333333333333</v>
      </c>
      <c r="EM139" s="63">
        <f>EM138+'DEPRECATED - DT-Prelim Calcs'!$C$11</f>
        <v>540</v>
      </c>
      <c r="EN139" s="2">
        <f>EX139/'Drive Train'!$F$35</f>
        <v>1.0301475370959878</v>
      </c>
      <c r="EO139" s="46">
        <f>EV139*12*60/(PI() * 'Drive Train'!$F$15)/EN$2*EN139</f>
        <v>-28940.535926515309</v>
      </c>
      <c r="EP139" s="2">
        <f>('DEPRECATED - DT-Prelim Calcs'!$C$6*EN139-EO139)/('DEPRECATED - DT-Prelim Calcs'!$C$6*EN139)*'DEPRECATED - DT-Prelim Calcs'!$C$7*EN139</f>
        <v>15.568338788210315</v>
      </c>
      <c r="EQ139" s="57">
        <f>EP139/'DEPRECATED - DT-Prelim Calcs'!$C$7*('DEPRECATED - DT-Prelim Calcs'!$C$8-'DEPRECATED - DT-Prelim Calcs'!$C$9)+'DEPRECATED - DT-Prelim Calcs'!$C$9</f>
        <v>831.50409399476496</v>
      </c>
      <c r="ER139" s="57">
        <f t="shared" si="199"/>
        <v>93</v>
      </c>
      <c r="ES139" s="2">
        <f t="shared" si="233"/>
        <v>0.86507304327942547</v>
      </c>
      <c r="ET139" s="57">
        <f>ES139*'DEPRECATED - DT-Prelim Calcs'!$C$21/EN$2/'DEPRECATED - DT-Prelim Calcs'!$C$19/'DEPRECATED - DT-Prelim Calcs'!$C$18*3.39*'DEPRECATED - DT-Prelim Calcs'!$C$20</f>
        <v>25.773080821789936</v>
      </c>
      <c r="EU139" s="46">
        <f t="shared" si="234"/>
        <v>0</v>
      </c>
      <c r="EV139" s="57">
        <f>ET138*'DEPRECATED - DT-Prelim Calcs'!$C$11+EV138</f>
        <v>-59.634186329556826</v>
      </c>
      <c r="EW139" s="57">
        <f>EW138+0.5*ET139*'DEPRECATED - DT-Prelim Calcs'!$C$11^2+EV139*'DEPRECATED - DT-Prelim Calcs'!$C$11</f>
        <v>-314663.70995043166</v>
      </c>
      <c r="EX139" s="57">
        <f>MIN('Drive Train'!$F$35-ER138*'DEPRECATED - DT-Prelim Calcs'!$C$21*'Drive Train'!$F$39,EX138+ER$2)</f>
        <v>12.77382945999025</v>
      </c>
      <c r="EY139" s="57">
        <f>'Drive Train'!$F$35-ER139*'DEPRECATED - DT-Prelim Calcs'!$C$21*'Drive Train'!$F$39</f>
        <v>6.82</v>
      </c>
      <c r="EZ139" s="1">
        <f>IF(EW139&gt;='Drive Train'!$F$29,1,0)</f>
        <v>0</v>
      </c>
      <c r="FA139" s="57">
        <f t="shared" si="235"/>
        <v>103.33333333333333</v>
      </c>
      <c r="FB139" s="63">
        <f>FB138+'DEPRECATED - DT-Prelim Calcs'!$C$11</f>
        <v>540</v>
      </c>
      <c r="FC139" s="2">
        <f>FM139/'Drive Train'!$F$35</f>
        <v>0.55000000000000004</v>
      </c>
      <c r="FD139" s="46">
        <f>FK139*12*60/(PI() * 'Drive Train'!$F$15)/FC$2*FC139</f>
        <v>-87769.724820463307</v>
      </c>
      <c r="FE139" s="2">
        <f>('DEPRECATED - DT-Prelim Calcs'!$C$6*FC139-FD139)/('DEPRECATED - DT-Prelim Calcs'!$C$6*FC139)*'DEPRECATED - DT-Prelim Calcs'!$C$7*FC139</f>
        <v>41.011247995744199</v>
      </c>
      <c r="FF139" s="57">
        <f>FE139/'DEPRECATED - DT-Prelim Calcs'!$C$7*('DEPRECATED - DT-Prelim Calcs'!$C$8-'DEPRECATED - DT-Prelim Calcs'!$C$9)+'DEPRECATED - DT-Prelim Calcs'!$C$9</f>
        <v>2185.9958995244733</v>
      </c>
      <c r="FG139" s="57">
        <f t="shared" si="200"/>
        <v>93</v>
      </c>
      <c r="FH139" s="2">
        <f t="shared" si="236"/>
        <v>0.78067567320338405</v>
      </c>
      <c r="FI139" s="57">
        <f>FH139*'DEPRECATED - DT-Prelim Calcs'!$C$21/FC$2/'DEPRECATED - DT-Prelim Calcs'!$C$19/'DEPRECATED - DT-Prelim Calcs'!$C$18*3.39*'DEPRECATED - DT-Prelim Calcs'!$C$20</f>
        <v>25.773080821789936</v>
      </c>
      <c r="FJ139" s="46">
        <f t="shared" si="237"/>
        <v>0</v>
      </c>
      <c r="FK139" s="57">
        <f>FI138*'DEPRECATED - DT-Prelim Calcs'!$C$11+FK138</f>
        <v>-305.69481452723414</v>
      </c>
      <c r="FL139" s="57">
        <f>FL138+0.5*FI139*'DEPRECATED - DT-Prelim Calcs'!$C$11^2+FK139*'DEPRECATED - DT-Prelim Calcs'!$C$11</f>
        <v>-426587.2837044904</v>
      </c>
      <c r="FM139" s="57">
        <f>MIN('Drive Train'!$F$35-FG138*'DEPRECATED - DT-Prelim Calcs'!$C$21*'Drive Train'!$F$39,FM138+FG$2)</f>
        <v>6.82</v>
      </c>
      <c r="FN139" s="57">
        <f>'Drive Train'!$F$35-FG139*'DEPRECATED - DT-Prelim Calcs'!$C$21*'Drive Train'!$F$39</f>
        <v>6.82</v>
      </c>
      <c r="FO139" s="1">
        <f>IF(FL139&gt;='Drive Train'!$F$29,1,0)</f>
        <v>0</v>
      </c>
      <c r="FP139" s="57">
        <f t="shared" si="238"/>
        <v>103.33333333333333</v>
      </c>
      <c r="FQ139" s="63">
        <f>FQ138+'DEPRECATED - DT-Prelim Calcs'!$C$11</f>
        <v>540</v>
      </c>
      <c r="FR139" s="2">
        <f>GB139/'Drive Train'!$F$35</f>
        <v>4.0792270559273893</v>
      </c>
      <c r="FS139" s="46">
        <f>FZ139*12*60/(PI() * 'Drive Train'!$F$15)/FR$2*FR139</f>
        <v>-5177264.1293443115</v>
      </c>
      <c r="FT139" s="2">
        <f>('DEPRECATED - DT-Prelim Calcs'!$C$6*FR139-FS139)/('DEPRECATED - DT-Prelim Calcs'!$C$6*FR139)*'DEPRECATED - DT-Prelim Calcs'!$C$7*FR139</f>
        <v>2350.7702527244455</v>
      </c>
      <c r="FU139" s="57">
        <f>FT139/'DEPRECATED - DT-Prelim Calcs'!$C$7*('DEPRECATED - DT-Prelim Calcs'!$C$8-'DEPRECATED - DT-Prelim Calcs'!$C$9)+'DEPRECATED - DT-Prelim Calcs'!$C$9</f>
        <v>125149.51469898189</v>
      </c>
      <c r="FV139" s="57">
        <f t="shared" si="201"/>
        <v>93</v>
      </c>
      <c r="FW139" s="2">
        <f t="shared" si="239"/>
        <v>0.7112822800297498</v>
      </c>
      <c r="FX139" s="57">
        <f>FW139*'DEPRECATED - DT-Prelim Calcs'!$C$21/FR$2/'DEPRECATED - DT-Prelim Calcs'!$C$19/'DEPRECATED - DT-Prelim Calcs'!$C$18*3.39*'DEPRECATED - DT-Prelim Calcs'!$C$20</f>
        <v>25.773080821789936</v>
      </c>
      <c r="FY139" s="46">
        <f t="shared" si="240"/>
        <v>0</v>
      </c>
      <c r="FZ139" s="57">
        <f>FX138*'DEPRECATED - DT-Prelim Calcs'!$C$11+FZ138</f>
        <v>-2215.1330157304242</v>
      </c>
      <c r="GA139" s="57">
        <f>GA138+0.5*FX139*'DEPRECATED - DT-Prelim Calcs'!$C$11^2+FZ139*'DEPRECATED - DT-Prelim Calcs'!$C$11</f>
        <v>-481733.12242683669</v>
      </c>
      <c r="GB139" s="57">
        <f>MIN('Drive Train'!$F$35-FV138*'DEPRECATED - DT-Prelim Calcs'!$C$21*'Drive Train'!$F$39,GB138+FV$2)</f>
        <v>50.582415493499624</v>
      </c>
      <c r="GC139" s="57">
        <f>'Drive Train'!$F$35-FV139*'DEPRECATED - DT-Prelim Calcs'!$C$21*'Drive Train'!$F$39</f>
        <v>6.82</v>
      </c>
      <c r="GD139" s="1">
        <f>IF(GA139&gt;='Drive Train'!$F$29,1,0)</f>
        <v>0</v>
      </c>
      <c r="GE139" s="57">
        <f t="shared" si="241"/>
        <v>103.33333333333333</v>
      </c>
      <c r="GF139" s="63">
        <f>GF138+'DEPRECATED - DT-Prelim Calcs'!$C$11</f>
        <v>540</v>
      </c>
      <c r="GG139" s="2">
        <f>GQ139/'Drive Train'!$F$35</f>
        <v>0.85483870967741948</v>
      </c>
      <c r="GH139" s="46">
        <f>GO139*12*60/(PI() * 'Drive Train'!$F$15)/GG$2*GG139</f>
        <v>8494.0002323075023</v>
      </c>
      <c r="GI139" s="2">
        <f>('DEPRECATED - DT-Prelim Calcs'!$C$6*GG139-GH139)/('DEPRECATED - DT-Prelim Calcs'!$C$6*GG139)*'DEPRECATED - DT-Prelim Calcs'!$C$7*GG139</f>
        <v>-1.7804654563680533</v>
      </c>
      <c r="GJ139" s="57">
        <f>GI139/'DEPRECATED - DT-Prelim Calcs'!$C$7*('DEPRECATED - DT-Prelim Calcs'!$C$8-'DEPRECATED - DT-Prelim Calcs'!$C$9)+'DEPRECATED - DT-Prelim Calcs'!$C$9</f>
        <v>-92.085775125320026</v>
      </c>
      <c r="GK139" s="57">
        <f t="shared" si="242"/>
        <v>-92.085775125320026</v>
      </c>
      <c r="GL139" s="2">
        <f t="shared" si="243"/>
        <v>-2.5079314695008321</v>
      </c>
      <c r="GM139" s="57">
        <f>GL139*'DEPRECATED - DT-Prelim Calcs'!$C$21/GG$2/'DEPRECATED - DT-Prelim Calcs'!$C$19/'DEPRECATED - DT-Prelim Calcs'!$C$18*3.39*'DEPRECATED - DT-Prelim Calcs'!$C$20</f>
        <v>-64.910054773845346</v>
      </c>
      <c r="GN139" s="46">
        <f t="shared" si="244"/>
        <v>1</v>
      </c>
      <c r="GO139" s="57">
        <f>GM138*'DEPRECATED - DT-Prelim Calcs'!$C$11+GO138</f>
        <v>24.279150751703867</v>
      </c>
      <c r="GP139" s="57">
        <f>GP138+0.5*GM139*'DEPRECATED - DT-Prelim Calcs'!$C$11^2+GO139*'DEPRECATED - DT-Prelim Calcs'!$C$11</f>
        <v>-224708.63462304467</v>
      </c>
      <c r="GQ139" s="57">
        <f>MIN('Drive Train'!$F$35-GK138*'DEPRECATED - DT-Prelim Calcs'!$C$21*'Drive Train'!$F$39,GQ138+GK$2)</f>
        <v>10.600000000000001</v>
      </c>
      <c r="GR139" s="57">
        <f>'Drive Train'!$F$35-GK139*'DEPRECATED - DT-Prelim Calcs'!$C$21*'Drive Train'!$F$39</f>
        <v>17.925146507519202</v>
      </c>
      <c r="GS139" s="1">
        <f>IF(GP139&gt;='Drive Train'!$F$29,1,0)</f>
        <v>0</v>
      </c>
      <c r="GT139" s="57">
        <f t="shared" si="245"/>
        <v>-102.31752791702225</v>
      </c>
      <c r="GU139" s="63">
        <f>GU138+'DEPRECATED - DT-Prelim Calcs'!$C$11</f>
        <v>540</v>
      </c>
      <c r="GV139" s="2">
        <f>HF139/'Drive Train'!$F$35</f>
        <v>0.83870967741935498</v>
      </c>
      <c r="GW139" s="46">
        <f>HD139*12*60/(PI() * 'Drive Train'!$F$15)/GV$2*GV139</f>
        <v>-240953.25914042839</v>
      </c>
      <c r="GX139" s="2">
        <f>('DEPRECATED - DT-Prelim Calcs'!$C$6*GV139-GW139)/('DEPRECATED - DT-Prelim Calcs'!$C$6*GV139)*'DEPRECATED - DT-Prelim Calcs'!$C$7*GV139</f>
        <v>110.97013732603889</v>
      </c>
      <c r="GY139" s="57">
        <f>GX139/'DEPRECATED - DT-Prelim Calcs'!$C$7*('DEPRECATED - DT-Prelim Calcs'!$C$8-'DEPRECATED - DT-Prelim Calcs'!$C$9)+'DEPRECATED - DT-Prelim Calcs'!$C$9</f>
        <v>5910.363327357175</v>
      </c>
      <c r="GZ139" s="57">
        <f t="shared" si="202"/>
        <v>33.333333333333314</v>
      </c>
      <c r="HA139" s="2">
        <f t="shared" si="246"/>
        <v>0.99579519204165001</v>
      </c>
      <c r="HB139" s="57">
        <f>HA139*'DEPRECATED - DT-Prelim Calcs'!$C$21/GV$2/'DEPRECATED - DT-Prelim Calcs'!$C$19/'DEPRECATED - DT-Prelim Calcs'!$C$18*3.39*'DEPRECATED - DT-Prelim Calcs'!$C$20</f>
        <v>25.773080821789936</v>
      </c>
      <c r="HC139" s="46">
        <f t="shared" si="247"/>
        <v>0</v>
      </c>
      <c r="HD139" s="57">
        <f>HB138*'DEPRECATED - DT-Prelim Calcs'!$C$11+HD138</f>
        <v>-701.98293403408957</v>
      </c>
      <c r="HE139" s="57">
        <f>HE138+0.5*HB139*'DEPRECATED - DT-Prelim Calcs'!$C$11^2+HD139*'DEPRECATED - DT-Prelim Calcs'!$C$11</f>
        <v>-248614.89068326866</v>
      </c>
      <c r="HF139" s="57">
        <f>MIN('Drive Train'!$F$35-GZ138*'DEPRECATED - DT-Prelim Calcs'!$C$21*'Drive Train'!$F$39,HF138+GZ$2)</f>
        <v>10.400000000000002</v>
      </c>
      <c r="HG139" s="57">
        <f>'Drive Train'!$F$35-GZ139*'DEPRECATED - DT-Prelim Calcs'!$C$21*'Drive Train'!$F$39</f>
        <v>10.400000000000002</v>
      </c>
      <c r="HH139" s="1">
        <f>IF(HE139&gt;='Drive Train'!$F$29,1,0)</f>
        <v>0</v>
      </c>
      <c r="HI139" s="57">
        <f t="shared" si="248"/>
        <v>37.037037037037017</v>
      </c>
      <c r="HJ139" s="63">
        <f>HJ138+'DEPRECATED - DT-Prelim Calcs'!$C$11</f>
        <v>540</v>
      </c>
      <c r="HK139" s="2">
        <f>HU139/'Drive Train'!$F$35</f>
        <v>0.82258064516129037</v>
      </c>
      <c r="HL139" s="46">
        <f>HS139*12*60/(PI() * 'Drive Train'!$F$15)/HK$2*HK139</f>
        <v>-32541.272618396997</v>
      </c>
      <c r="HM139" s="2">
        <f>('DEPRECATED - DT-Prelim Calcs'!$C$6*HK139-HL139)/('DEPRECATED - DT-Prelim Calcs'!$C$6*HK139)*'DEPRECATED - DT-Prelim Calcs'!$C$7*HK139</f>
        <v>16.696203034076376</v>
      </c>
      <c r="HN139" s="57">
        <f>HM139/'DEPRECATED - DT-Prelim Calcs'!$C$7*('DEPRECATED - DT-Prelim Calcs'!$C$8-'DEPRECATED - DT-Prelim Calcs'!$C$9)+'DEPRECATED - DT-Prelim Calcs'!$C$9</f>
        <v>891.54765529958479</v>
      </c>
      <c r="HO139" s="57">
        <f t="shared" si="203"/>
        <v>36.66666666666665</v>
      </c>
      <c r="HP139" s="2">
        <f t="shared" si="249"/>
        <v>0.99579519204165001</v>
      </c>
      <c r="HQ139" s="57">
        <f>HP139*'DEPRECATED - DT-Prelim Calcs'!$C$21/HK$2/'DEPRECATED - DT-Prelim Calcs'!$C$19/'DEPRECATED - DT-Prelim Calcs'!$C$18*3.39*'DEPRECATED - DT-Prelim Calcs'!$C$20</f>
        <v>25.773080821789936</v>
      </c>
      <c r="HR139" s="46">
        <f t="shared" si="250"/>
        <v>0</v>
      </c>
      <c r="HS139" s="57">
        <f>HQ138*'DEPRECATED - DT-Prelim Calcs'!$C$11+HS138</f>
        <v>-96.663262702496112</v>
      </c>
      <c r="HT139" s="57">
        <f>HT138+0.5*HQ139*'DEPRECATED - DT-Prelim Calcs'!$C$11^2+HS139*'DEPRECATED - DT-Prelim Calcs'!$C$11</f>
        <v>-240772.14640877143</v>
      </c>
      <c r="HU139" s="57">
        <f>MIN('Drive Train'!$F$35-HO138*'DEPRECATED - DT-Prelim Calcs'!$C$21*'Drive Train'!$F$39,HU138+HO$2)</f>
        <v>10.200000000000001</v>
      </c>
      <c r="HV139" s="57">
        <f>'Drive Train'!$F$35-HO139*'DEPRECATED - DT-Prelim Calcs'!$C$21*'Drive Train'!$F$39</f>
        <v>10.200000000000001</v>
      </c>
      <c r="HW139" s="1">
        <f>IF(HT139&gt;='Drive Train'!$F$29,1,0)</f>
        <v>0</v>
      </c>
      <c r="HX139" s="57">
        <f t="shared" si="251"/>
        <v>40.740740740740726</v>
      </c>
      <c r="HY139" s="63">
        <f>HY138+'DEPRECATED - DT-Prelim Calcs'!$C$11</f>
        <v>540</v>
      </c>
      <c r="HZ139" s="2">
        <f>IJ139/'Drive Train'!$F$35</f>
        <v>0.80645161290322598</v>
      </c>
      <c r="IA139" s="46">
        <f>IH139*12*60/(PI() * 'Drive Train'!$F$15)/HZ$2*HZ139</f>
        <v>-382850.4478183632</v>
      </c>
      <c r="IB139" s="2">
        <f>('DEPRECATED - DT-Prelim Calcs'!$C$6*HZ139-IA139)/('DEPRECATED - DT-Prelim Calcs'!$C$6*HZ139)*'DEPRECATED - DT-Prelim Calcs'!$C$7*HZ139</f>
        <v>175.0522874569383</v>
      </c>
      <c r="IC139" s="57">
        <f>IB139/'DEPRECATED - DT-Prelim Calcs'!$C$7*('DEPRECATED - DT-Prelim Calcs'!$C$8-'DEPRECATED - DT-Prelim Calcs'!$C$9)+'DEPRECATED - DT-Prelim Calcs'!$C$9</f>
        <v>9321.8736434544353</v>
      </c>
      <c r="ID139" s="57">
        <f t="shared" si="204"/>
        <v>39.999999999999986</v>
      </c>
      <c r="IE139" s="2">
        <f t="shared" si="252"/>
        <v>0.99579519204165001</v>
      </c>
      <c r="IF139" s="57">
        <f>IE139*'DEPRECATED - DT-Prelim Calcs'!$C$21/HZ$2/'DEPRECATED - DT-Prelim Calcs'!$C$19/'DEPRECATED - DT-Prelim Calcs'!$C$18*3.39*'DEPRECATED - DT-Prelim Calcs'!$C$20</f>
        <v>25.773080821789936</v>
      </c>
      <c r="IG139" s="46">
        <f t="shared" si="253"/>
        <v>0</v>
      </c>
      <c r="IH139" s="57">
        <f>IF138*'DEPRECATED - DT-Prelim Calcs'!$C$11+IH138</f>
        <v>-1159.995348803875</v>
      </c>
      <c r="II139" s="57">
        <f>II138+0.5*IF139*'DEPRECATED - DT-Prelim Calcs'!$C$11^2+IH139*'DEPRECATED - DT-Prelim Calcs'!$C$11</f>
        <v>-233232.5395705085</v>
      </c>
      <c r="IJ139" s="57">
        <f>MIN('Drive Train'!$F$35-ID138*'DEPRECATED - DT-Prelim Calcs'!$C$21*'Drive Train'!$F$39,IJ138+ID$2)</f>
        <v>10.000000000000002</v>
      </c>
      <c r="IK139" s="57">
        <f>'Drive Train'!$F$35-ID139*'DEPRECATED - DT-Prelim Calcs'!$C$21*'Drive Train'!$F$39</f>
        <v>10.000000000000002</v>
      </c>
      <c r="IL139" s="1">
        <f>IF(II139&gt;='Drive Train'!$F$29,1,0)</f>
        <v>0</v>
      </c>
      <c r="IM139" s="57">
        <f t="shared" si="254"/>
        <v>44.444444444444429</v>
      </c>
      <c r="IN139" s="63">
        <f>IN138+'DEPRECATED - DT-Prelim Calcs'!$C$11</f>
        <v>540</v>
      </c>
      <c r="IO139" s="2">
        <f>IY139/'Drive Train'!$F$35</f>
        <v>0.79032258064516137</v>
      </c>
      <c r="IP139" s="46">
        <f>IW139*12*60/(PI() * 'Drive Train'!$F$15)/IO$2*IO139</f>
        <v>-218689.05869504553</v>
      </c>
      <c r="IQ139" s="2">
        <f>('DEPRECATED - DT-Prelim Calcs'!$C$6*IO139-IP139)/('DEPRECATED - DT-Prelim Calcs'!$C$6*IO139)*'DEPRECATED - DT-Prelim Calcs'!$C$7*IO139</f>
        <v>100.78659701692702</v>
      </c>
      <c r="IR139" s="57">
        <f>IQ139/'DEPRECATED - DT-Prelim Calcs'!$C$7*('DEPRECATED - DT-Prelim Calcs'!$C$8-'DEPRECATED - DT-Prelim Calcs'!$C$9)+'DEPRECATED - DT-Prelim Calcs'!$C$9</f>
        <v>5368.2271357974014</v>
      </c>
      <c r="IS139" s="57">
        <f t="shared" si="205"/>
        <v>43.333333333333321</v>
      </c>
      <c r="IT139" s="2">
        <f t="shared" si="255"/>
        <v>0.99579519204165001</v>
      </c>
      <c r="IU139" s="57">
        <f>IT139*'DEPRECATED - DT-Prelim Calcs'!$C$21/IO$2/'DEPRECATED - DT-Prelim Calcs'!$C$19/'DEPRECATED - DT-Prelim Calcs'!$C$18*3.39*'DEPRECATED - DT-Prelim Calcs'!$C$20</f>
        <v>25.773080821789936</v>
      </c>
      <c r="IV139" s="46">
        <f t="shared" si="256"/>
        <v>0</v>
      </c>
      <c r="IW139" s="57">
        <f>IU138*'DEPRECATED - DT-Prelim Calcs'!$C$11+IW138</f>
        <v>-676.12667132449155</v>
      </c>
      <c r="IX139" s="57">
        <f>IX138+0.5*IU139*'DEPRECATED - DT-Prelim Calcs'!$C$11^2+IW139*'DEPRECATED - DT-Prelim Calcs'!$C$11</f>
        <v>-263225.45106291346</v>
      </c>
      <c r="IY139" s="57">
        <f>MIN('Drive Train'!$F$35-IS138*'DEPRECATED - DT-Prelim Calcs'!$C$21*'Drive Train'!$F$39,IY138+IS$2)</f>
        <v>9.8000000000000007</v>
      </c>
      <c r="IZ139" s="57">
        <f>'Drive Train'!$F$35-IS139*'DEPRECATED - DT-Prelim Calcs'!$C$21*'Drive Train'!$F$39</f>
        <v>9.8000000000000007</v>
      </c>
      <c r="JA139" s="1">
        <f>IF(IX139&gt;='Drive Train'!$F$29,1,0)</f>
        <v>0</v>
      </c>
      <c r="JB139" s="57">
        <f t="shared" si="257"/>
        <v>48.148148148148138</v>
      </c>
      <c r="JC139" s="63">
        <f>JC138+'DEPRECATED - DT-Prelim Calcs'!$C$11</f>
        <v>540</v>
      </c>
      <c r="JD139" s="2">
        <f>JN139/'Drive Train'!$F$35</f>
        <v>0.77419354838709686</v>
      </c>
      <c r="JE139" s="46">
        <f>JL139*12*60/(PI() * 'Drive Train'!$F$15)/JD$2*JD139</f>
        <v>-66160.352809528194</v>
      </c>
      <c r="JF139" s="2">
        <f>('DEPRECATED - DT-Prelim Calcs'!$C$6*JD139-JE139)/('DEPRECATED - DT-Prelim Calcs'!$C$6*JD139)*'DEPRECATED - DT-Prelim Calcs'!$C$7*JD139</f>
        <v>31.78071269381984</v>
      </c>
      <c r="JG139" s="57">
        <f>JF139/'DEPRECATED - DT-Prelim Calcs'!$C$7*('DEPRECATED - DT-Prelim Calcs'!$C$8-'DEPRECATED - DT-Prelim Calcs'!$C$9)+'DEPRECATED - DT-Prelim Calcs'!$C$9</f>
        <v>1694.59437287016</v>
      </c>
      <c r="JH139" s="57">
        <f t="shared" si="206"/>
        <v>46.666666666666657</v>
      </c>
      <c r="JI139" s="2">
        <f t="shared" si="258"/>
        <v>0.99579519204165001</v>
      </c>
      <c r="JJ139" s="57">
        <f>JI139*'DEPRECATED - DT-Prelim Calcs'!$C$21/JD$2/'DEPRECATED - DT-Prelim Calcs'!$C$19/'DEPRECATED - DT-Prelim Calcs'!$C$18*3.39*'DEPRECATED - DT-Prelim Calcs'!$C$20</f>
        <v>25.773080821789936</v>
      </c>
      <c r="JK139" s="46">
        <f t="shared" si="259"/>
        <v>0</v>
      </c>
      <c r="JL139" s="57">
        <f>JJ138*'DEPRECATED - DT-Prelim Calcs'!$C$11+JL138</f>
        <v>-208.81114167099543</v>
      </c>
      <c r="JM139" s="57">
        <f>JM138+0.5*JJ139*'DEPRECATED - DT-Prelim Calcs'!$C$11^2+JL139*'DEPRECATED - DT-Prelim Calcs'!$C$11</f>
        <v>-268288.00531775912</v>
      </c>
      <c r="JN139" s="57">
        <f>MIN('Drive Train'!$F$35-JH138*'DEPRECATED - DT-Prelim Calcs'!$C$21*'Drive Train'!$F$39,JN138+JH$2)</f>
        <v>9.6000000000000014</v>
      </c>
      <c r="JO139" s="57">
        <f>'Drive Train'!$F$35-JH139*'DEPRECATED - DT-Prelim Calcs'!$C$21*'Drive Train'!$F$39</f>
        <v>9.6000000000000014</v>
      </c>
      <c r="JP139" s="1">
        <f>IF(JM139&gt;='Drive Train'!$F$29,1,0)</f>
        <v>0</v>
      </c>
      <c r="JQ139" s="57">
        <f>MIN(JG139,'DEPRECATED - DT-Prelim Calcs'!$C$10)*'DEPRECATED - DT-Prelim Calcs'!$C$11*1000/60/60</f>
        <v>103.33333333333333</v>
      </c>
      <c r="JR139" s="63">
        <f>JR138+'DEPRECATED - DT-Prelim Calcs'!$C$11</f>
        <v>540</v>
      </c>
      <c r="JS139" s="2">
        <f>KC139/'Drive Train'!$F$35</f>
        <v>0.75806451612903225</v>
      </c>
      <c r="JT139" s="46">
        <f>KA139*12*60/(PI() * 'Drive Train'!$F$15)/JS$2*JS139</f>
        <v>869.18223664466416</v>
      </c>
      <c r="JU139" s="2">
        <f>('DEPRECATED - DT-Prelim Calcs'!$C$6*JS139-JT139)/('DEPRECATED - DT-Prelim Calcs'!$C$6*JS139)*'DEPRECATED - DT-Prelim Calcs'!$C$7*JS139</f>
        <v>1.4339281310916732</v>
      </c>
      <c r="JV139" s="57">
        <f>JU139/'DEPRECATED - DT-Prelim Calcs'!$C$7*('DEPRECATED - DT-Prelim Calcs'!$C$8-'DEPRECATED - DT-Prelim Calcs'!$C$9)+'DEPRECATED - DT-Prelim Calcs'!$C$9</f>
        <v>79.037335775544264</v>
      </c>
      <c r="JW139" s="57">
        <f t="shared" si="207"/>
        <v>49.999999999999993</v>
      </c>
      <c r="JX139" s="2">
        <f t="shared" si="260"/>
        <v>0.80454398977977193</v>
      </c>
      <c r="JY139" s="57">
        <f>JX139*'DEPRECATED - DT-Prelim Calcs'!$C$21/JS$2/'DEPRECATED - DT-Prelim Calcs'!$C$19/'DEPRECATED - DT-Prelim Calcs'!$C$18*3.39*'DEPRECATED - DT-Prelim Calcs'!$C$20</f>
        <v>20.823134555174789</v>
      </c>
      <c r="JZ139" s="46">
        <f t="shared" si="261"/>
        <v>0</v>
      </c>
      <c r="KA139" s="57">
        <f>JY138*'DEPRECATED - DT-Prelim Calcs'!$C$11+KA138</f>
        <v>2.8016254697511869</v>
      </c>
      <c r="KB139" s="57">
        <f>KB138+0.5*JY139*'DEPRECATED - DT-Prelim Calcs'!$C$11^2+KA139*'DEPRECATED - DT-Prelim Calcs'!$C$11</f>
        <v>-261637.28518585017</v>
      </c>
      <c r="KC139" s="57">
        <f>MIN('Drive Train'!$F$35-JW138*'DEPRECATED - DT-Prelim Calcs'!$C$21*'Drive Train'!$F$39,KC138+JW$2)</f>
        <v>9.4</v>
      </c>
      <c r="KD139" s="57">
        <f>'Drive Train'!$F$35-JW139*'DEPRECATED - DT-Prelim Calcs'!$C$21*'Drive Train'!$F$39</f>
        <v>9.4</v>
      </c>
      <c r="KE139" s="1">
        <f>IF(KB139&gt;='Drive Train'!$F$29,1,0)</f>
        <v>0</v>
      </c>
      <c r="KF139" s="57">
        <f>MIN(JV139,'DEPRECATED - DT-Prelim Calcs'!$C$10)*'DEPRECATED - DT-Prelim Calcs'!$C$11*1000/60/60</f>
        <v>87.819261972826965</v>
      </c>
      <c r="KG139" s="63">
        <f>KG138+'DEPRECATED - DT-Prelim Calcs'!$C$11</f>
        <v>540</v>
      </c>
      <c r="KH139" s="2">
        <f>KR139/'Drive Train'!$F$35</f>
        <v>0.74193548387096786</v>
      </c>
      <c r="KI139" s="46">
        <f>KP139*12*60/(PI() * 'Drive Train'!$F$15)/KH$2*KH139</f>
        <v>-24462.582639597247</v>
      </c>
      <c r="KJ139" s="2">
        <f>('DEPRECATED - DT-Prelim Calcs'!$C$6*KH139-KI139)/('DEPRECATED - DT-Prelim Calcs'!$C$6*KH139)*'DEPRECATED - DT-Prelim Calcs'!$C$7*KH139</f>
        <v>12.849007135534167</v>
      </c>
      <c r="KK139" s="57">
        <f>KJ139/'DEPRECATED - DT-Prelim Calcs'!$C$7*('DEPRECATED - DT-Prelim Calcs'!$C$8-'DEPRECATED - DT-Prelim Calcs'!$C$9)+'DEPRECATED - DT-Prelim Calcs'!$C$9</f>
        <v>686.73635497470275</v>
      </c>
      <c r="KL139" s="57">
        <f t="shared" si="208"/>
        <v>53.333333333333329</v>
      </c>
      <c r="KM139" s="2">
        <f t="shared" si="262"/>
        <v>0.99579519204165001</v>
      </c>
      <c r="KN139" s="57">
        <f>KM139*'DEPRECATED - DT-Prelim Calcs'!$C$21/KH$2/'DEPRECATED - DT-Prelim Calcs'!$C$19/'DEPRECATED - DT-Prelim Calcs'!$C$18*3.39*'DEPRECATED - DT-Prelim Calcs'!$C$20</f>
        <v>25.773080821789936</v>
      </c>
      <c r="KO139" s="46">
        <f t="shared" si="263"/>
        <v>0</v>
      </c>
      <c r="KP139" s="57">
        <f>KN138*'DEPRECATED - DT-Prelim Calcs'!$C$11+KP138</f>
        <v>-80.564101304932578</v>
      </c>
      <c r="KQ139" s="57">
        <f>KQ138+0.5*KN139*'DEPRECATED - DT-Prelim Calcs'!$C$11^2+KP139*'DEPRECATED - DT-Prelim Calcs'!$C$11</f>
        <v>-265436.40934597619</v>
      </c>
      <c r="KR139" s="57">
        <f>MIN('Drive Train'!$F$35-KL138*'DEPRECATED - DT-Prelim Calcs'!$C$21*'Drive Train'!$F$39,KR138+KL$2)</f>
        <v>9.2000000000000011</v>
      </c>
      <c r="KS139" s="57">
        <f>'Drive Train'!$F$35-KL139*'DEPRECATED - DT-Prelim Calcs'!$C$21*'Drive Train'!$F$39</f>
        <v>9.2000000000000011</v>
      </c>
      <c r="KT139" s="1">
        <f>IF(KQ139&gt;='Drive Train'!$F$29,1,0)</f>
        <v>0</v>
      </c>
      <c r="KU139" s="57">
        <f>MIN(KK139,'DEPRECATED - DT-Prelim Calcs'!$C$10)*'DEPRECATED - DT-Prelim Calcs'!$C$11*1000/60/60</f>
        <v>103.33333333333333</v>
      </c>
      <c r="KV139" s="63">
        <f>KV138+'DEPRECATED - DT-Prelim Calcs'!$C$11</f>
        <v>540</v>
      </c>
      <c r="KW139" s="2">
        <f>LG139/'Drive Train'!$F$35</f>
        <v>0.72580645161290325</v>
      </c>
      <c r="KX139" s="46">
        <f>LE139*12*60/(PI() * 'Drive Train'!$F$15)/KW$2*KW139</f>
        <v>-60193.632314633658</v>
      </c>
      <c r="KY139" s="2">
        <f>('DEPRECATED - DT-Prelim Calcs'!$C$6*KW139-KX139)/('DEPRECATED - DT-Prelim Calcs'!$C$6*KW139)*'DEPRECATED - DT-Prelim Calcs'!$C$7*KW139</f>
        <v>28.966201780707383</v>
      </c>
      <c r="KZ139" s="57">
        <f>KY139/'DEPRECATED - DT-Prelim Calcs'!$C$7*('DEPRECATED - DT-Prelim Calcs'!$C$8-'DEPRECATED - DT-Prelim Calcs'!$C$9)+'DEPRECATED - DT-Prelim Calcs'!$C$9</f>
        <v>1544.7596217696089</v>
      </c>
      <c r="LA139" s="57">
        <f t="shared" si="209"/>
        <v>56.666666666666664</v>
      </c>
      <c r="LB139" s="2">
        <f t="shared" si="264"/>
        <v>0.99579519204165001</v>
      </c>
      <c r="LC139" s="57">
        <f>LB139*'DEPRECATED - DT-Prelim Calcs'!$C$21/KW$2/'DEPRECATED - DT-Prelim Calcs'!$C$19/'DEPRECATED - DT-Prelim Calcs'!$C$18*3.39*'DEPRECATED - DT-Prelim Calcs'!$C$20</f>
        <v>25.773080821789936</v>
      </c>
      <c r="LD139" s="46">
        <f t="shared" si="265"/>
        <v>0</v>
      </c>
      <c r="LE139" s="57">
        <f>LC138*'DEPRECATED - DT-Prelim Calcs'!$C$11+LE138</f>
        <v>-202.64464423081881</v>
      </c>
      <c r="LF139" s="57">
        <f>LF138+0.5*LC139*'DEPRECATED - DT-Prelim Calcs'!$C$11^2+LE139*'DEPRECATED - DT-Prelim Calcs'!$C$11</f>
        <v>-287707.68983464665</v>
      </c>
      <c r="LG139" s="57">
        <f>MIN('Drive Train'!$F$35-LA138*'DEPRECATED - DT-Prelim Calcs'!$C$21*'Drive Train'!$F$39,LG138+LA$2)</f>
        <v>9</v>
      </c>
      <c r="LH139" s="57">
        <f>'Drive Train'!$F$35-LA139*'DEPRECATED - DT-Prelim Calcs'!$C$21*'Drive Train'!$F$39</f>
        <v>9</v>
      </c>
      <c r="LI139" s="1">
        <f>IF(LF139&gt;='Drive Train'!$F$29,1,0)</f>
        <v>0</v>
      </c>
      <c r="LJ139" s="57">
        <f>MIN(KZ139,'DEPRECATED - DT-Prelim Calcs'!$C$10)*'DEPRECATED - DT-Prelim Calcs'!$C$11*1000/60/60</f>
        <v>103.33333333333333</v>
      </c>
      <c r="LK139" s="63">
        <f>LK138+'DEPRECATED - DT-Prelim Calcs'!$C$11</f>
        <v>540</v>
      </c>
      <c r="LL139" s="2">
        <f>LV139/'Drive Train'!$F$35</f>
        <v>0.70967741935483875</v>
      </c>
      <c r="LM139" s="46">
        <f>LT139*12*60/(PI() * 'Drive Train'!$F$15)/LL$2*LL139</f>
        <v>-99911.533578157076</v>
      </c>
      <c r="LN139" s="2">
        <f>('DEPRECATED - DT-Prelim Calcs'!$C$6*LL139-LM139)/('DEPRECATED - DT-Prelim Calcs'!$C$6*LL139)*'DEPRECATED - DT-Prelim Calcs'!$C$7*LL139</f>
        <v>46.886081665703045</v>
      </c>
      <c r="LO139" s="57">
        <f>LN139/'DEPRECATED - DT-Prelim Calcs'!$C$7*('DEPRECATED - DT-Prelim Calcs'!$C$8-'DEPRECATED - DT-Prelim Calcs'!$C$9)+'DEPRECATED - DT-Prelim Calcs'!$C$9</f>
        <v>2498.7515675143986</v>
      </c>
      <c r="LP139" s="57">
        <f t="shared" si="210"/>
        <v>60</v>
      </c>
      <c r="LQ139" s="2">
        <f t="shared" si="266"/>
        <v>0.99579519204165001</v>
      </c>
      <c r="LR139" s="57">
        <f>LQ139*'DEPRECATED - DT-Prelim Calcs'!$C$21/LL$2/'DEPRECATED - DT-Prelim Calcs'!$C$19/'DEPRECATED - DT-Prelim Calcs'!$C$18*3.39*'DEPRECATED - DT-Prelim Calcs'!$C$20</f>
        <v>25.773080821789936</v>
      </c>
      <c r="LS139" s="46">
        <f t="shared" si="267"/>
        <v>0</v>
      </c>
      <c r="LT139" s="57">
        <f>LR138*'DEPRECATED - DT-Prelim Calcs'!$C$11+LT138</f>
        <v>-344.00126645389958</v>
      </c>
      <c r="LU139" s="57">
        <f>LU138+0.5*LR139*'DEPRECATED - DT-Prelim Calcs'!$C$11^2+LT139*'DEPRECATED - DT-Prelim Calcs'!$C$11</f>
        <v>-263388.30323055317</v>
      </c>
      <c r="LV139" s="57">
        <f>MIN('Drive Train'!$F$35-LP138*'DEPRECATED - DT-Prelim Calcs'!$C$21*'Drive Train'!$F$39,LV138+LP$2)</f>
        <v>8.8000000000000007</v>
      </c>
      <c r="LW139" s="57">
        <f>'Drive Train'!$F$35-LP139*'DEPRECATED - DT-Prelim Calcs'!$C$21*'Drive Train'!$F$39</f>
        <v>8.8000000000000007</v>
      </c>
      <c r="LX139" s="1">
        <f>IF(LU139&gt;='Drive Train'!$F$29,1,0)</f>
        <v>0</v>
      </c>
      <c r="LY139" s="57">
        <f>MIN(LO139,'DEPRECATED - DT-Prelim Calcs'!$C$10)*'DEPRECATED - DT-Prelim Calcs'!$C$11*1000/60/60</f>
        <v>103.33333333333333</v>
      </c>
      <c r="LZ139" s="63">
        <f>LZ138+'DEPRECATED - DT-Prelim Calcs'!$C$11</f>
        <v>540</v>
      </c>
    </row>
    <row r="140" spans="18:338" x14ac:dyDescent="0.2">
      <c r="R140" s="63">
        <f>R139+'DEPRECATED - DT-Prelim Calcs'!$C$11</f>
        <v>544</v>
      </c>
      <c r="S140" s="2">
        <f>AG140/'Drive Train'!$F$35</f>
        <v>0</v>
      </c>
      <c r="T140" s="46">
        <f>AE140*12*60/(PI() * 'Drive Train'!$F$15)/S$2*ABS(S140)</f>
        <v>0</v>
      </c>
      <c r="U140" s="2">
        <f>IF(OR(AD139=1,AND($C$32=Motors!$C$32,'DEPRECATED - DT-Prelim Calcs'!AI139=1)),0,IF(AG140=0,-(V139+$C$9)/($C$8-$C$9)*$C$7,($C$6*S140-T140)/($C$6*S140)*$C$7*S140))</f>
        <v>0</v>
      </c>
      <c r="V140" s="57">
        <f>IF(AND(AD139=1,AI139=1),0,ABS(U140/$C$7*($C$8-$C$9)+$C$9) *'Drive Train'!$AA$49 + V139*(1-'Drive Train'!$AA$49))</f>
        <v>0</v>
      </c>
      <c r="W140" s="57">
        <f t="shared" si="184"/>
        <v>0</v>
      </c>
      <c r="X140" s="2">
        <f>MAX(MIN(IF(AND(AI139=1,AG140&lt;0),-1,1)*(W140-$C$9)/($C$8-$C$9)*$C$7-$C$29*AE140/T$2 -  AI139*$C$29/2,X$2),MAX(X$4:X139)*-1)</f>
        <v>-0.2458281045106315</v>
      </c>
      <c r="Y140" s="57">
        <f t="shared" si="185"/>
        <v>0</v>
      </c>
      <c r="Z140" s="57">
        <f t="shared" si="186"/>
        <v>0</v>
      </c>
      <c r="AA140" s="57">
        <f t="shared" si="187"/>
        <v>0</v>
      </c>
      <c r="AB140" s="57" t="e">
        <f t="shared" si="188"/>
        <v>#N/A</v>
      </c>
      <c r="AC140" s="46">
        <f t="shared" si="211"/>
        <v>1</v>
      </c>
      <c r="AD140" s="1">
        <f t="shared" si="189"/>
        <v>1</v>
      </c>
      <c r="AE140" s="57">
        <f t="shared" si="190"/>
        <v>0</v>
      </c>
      <c r="AF140" s="57" t="e">
        <f t="shared" si="191"/>
        <v>#N/A</v>
      </c>
      <c r="AG140" s="57">
        <f>IF(AI139=0,MIN('Drive Train'!$F$35-W139*$C$21*'Drive Train'!$F$39,AG139+W$2)-$C$3,IF(AE139-1&lt;=0,0,IF($C$32=Motors!$C$30,MAX(ABS('Drive Train'!$F$35-W139*$C$21*'Drive Train'!$F$39)*-1,AG139-W$2),MAX(0,ABS('Drive Train'!$F$35-W139*$C$21*'Drive Train'!$F$39)*-1,AG139-W$2))))</f>
        <v>0</v>
      </c>
      <c r="AH140" s="57">
        <f>'Drive Train'!$F$35-ABS(W140)*'DEPRECATED - DT-Prelim Calcs'!$C$21*'Drive Train'!$F$39</f>
        <v>12.4</v>
      </c>
      <c r="AI140" s="1">
        <f>IF(AJ140&gt;='Drive Train'!$F$29,1,0)</f>
        <v>1</v>
      </c>
      <c r="AJ140" s="57">
        <f>AJ139+0.5*Y140*'DEPRECATED - DT-Prelim Calcs'!$C$11^2+AE140*'DEPRECATED - DT-Prelim Calcs'!$C$11</f>
        <v>784.33981740885292</v>
      </c>
      <c r="AK140" s="57">
        <f t="shared" si="181"/>
        <v>0</v>
      </c>
      <c r="AL140" s="63">
        <f>AL139+'DEPRECATED - DT-Prelim Calcs'!$C$11</f>
        <v>544</v>
      </c>
      <c r="AM140" s="2">
        <f>AW140/'Drive Train'!$F$35</f>
        <v>0.90171798760158584</v>
      </c>
      <c r="AN140" s="46">
        <f>AU140*12*60/(PI() * 'Drive Train'!$F$15)/AM$2*AM140</f>
        <v>4074.5129711578252</v>
      </c>
      <c r="AO140" s="2">
        <f>('DEPRECATED - DT-Prelim Calcs'!$C$6*AM140-AN140)/('DEPRECATED - DT-Prelim Calcs'!$C$6*AM140)*'DEPRECATED - DT-Prelim Calcs'!$C$7*AM140</f>
        <v>0.33081835002782201</v>
      </c>
      <c r="AP140" s="57">
        <f>AO140/'DEPRECATED - DT-Prelim Calcs'!$C$7*('DEPRECATED - DT-Prelim Calcs'!$C$8-'DEPRECATED - DT-Prelim Calcs'!$C$9)+'DEPRECATED - DT-Prelim Calcs'!$C$9</f>
        <v>20.31161589567202</v>
      </c>
      <c r="AQ140" s="57">
        <f t="shared" si="192"/>
        <v>20.31161589567202</v>
      </c>
      <c r="AR140" s="2">
        <f t="shared" si="212"/>
        <v>-2.4980018054066022E-15</v>
      </c>
      <c r="AS140" s="57">
        <f>AR140*'DEPRECATED - DT-Prelim Calcs'!$C$21/AM$2/'DEPRECATED - DT-Prelim Calcs'!$C$19/'DEPRECATED - DT-Prelim Calcs'!$C$18*3.39*'DEPRECATED - DT-Prelim Calcs'!$C$20</f>
        <v>-1.8102855710401993E-14</v>
      </c>
      <c r="AT140" s="46">
        <f t="shared" si="213"/>
        <v>0</v>
      </c>
      <c r="AU140" s="57">
        <f>AS139*'DEPRECATED - DT-Prelim Calcs'!$C$11+AU139</f>
        <v>39.432321268798724</v>
      </c>
      <c r="AV140" s="57">
        <f>AV139+0.5*AS140*'DEPRECATED - DT-Prelim Calcs'!$C$11^2+AU140*'DEPRECATED - DT-Prelim Calcs'!$C$11</f>
        <v>21406.569205590549</v>
      </c>
      <c r="AW140" s="57">
        <f>MIN('Drive Train'!$F$35-AQ139*'DEPRECATED - DT-Prelim Calcs'!$C$21*'Drive Train'!$F$39,AW139+AQ$2)</f>
        <v>11.181303046259664</v>
      </c>
      <c r="AX140" s="57">
        <f>'Drive Train'!$F$35-AQ140*'DEPRECATED - DT-Prelim Calcs'!$C$21*'Drive Train'!$F$39</f>
        <v>11.181303046259679</v>
      </c>
      <c r="AY140" s="1">
        <f>IF(AV140&gt;='Drive Train'!$F$29,1,0)</f>
        <v>1</v>
      </c>
      <c r="AZ140" s="57">
        <f t="shared" si="214"/>
        <v>22.568462106302245</v>
      </c>
      <c r="BA140" s="63">
        <f>BA139+'DEPRECATED - DT-Prelim Calcs'!$C$11</f>
        <v>544</v>
      </c>
      <c r="BB140" s="2">
        <f>BL140/'Drive Train'!$F$35</f>
        <v>0.55000000000000004</v>
      </c>
      <c r="BC140" s="46">
        <f>BJ140*12*60/(PI() * 'Drive Train'!$F$15)/BB$2*BB140</f>
        <v>5574.3989430736692</v>
      </c>
      <c r="BD140" s="2">
        <f>('DEPRECATED - DT-Prelim Calcs'!$C$6*BB140-BC140)/('DEPRECATED - DT-Prelim Calcs'!$C$6*BB140)*'DEPRECATED - DT-Prelim Calcs'!$C$7*BB140</f>
        <v>-1.1950068391758988</v>
      </c>
      <c r="BE140" s="57">
        <f>BD140/'DEPRECATED - DT-Prelim Calcs'!$C$7*('DEPRECATED - DT-Prelim Calcs'!$C$8-'DEPRECATED - DT-Prelim Calcs'!$C$9)+'DEPRECATED - DT-Prelim Calcs'!$C$9</f>
        <v>-60.917998948658841</v>
      </c>
      <c r="BF140" s="57">
        <f t="shared" si="193"/>
        <v>-60.917998948658841</v>
      </c>
      <c r="BG140" s="2">
        <f t="shared" si="215"/>
        <v>-1.9370342982087321</v>
      </c>
      <c r="BH140" s="57">
        <f>BG140*'DEPRECATED - DT-Prelim Calcs'!$C$21/BB$2/'DEPRECATED - DT-Prelim Calcs'!$C$19/'DEPRECATED - DT-Prelim Calcs'!$C$18*3.39*'DEPRECATED - DT-Prelim Calcs'!$C$20</f>
        <v>-20.276476817893244</v>
      </c>
      <c r="BI140" s="46">
        <f t="shared" si="216"/>
        <v>1</v>
      </c>
      <c r="BJ140" s="57">
        <f>BH139*'DEPRECATED - DT-Prelim Calcs'!$C$11+BJ139</f>
        <v>61.23248520188443</v>
      </c>
      <c r="BK140" s="57">
        <f>BK139+0.5*BH140*'DEPRECATED - DT-Prelim Calcs'!$C$11^2+BJ140*'DEPRECATED - DT-Prelim Calcs'!$C$11</f>
        <v>11283.782311410027</v>
      </c>
      <c r="BL140" s="57">
        <f>MIN('Drive Train'!$F$35-BF139*'DEPRECATED - DT-Prelim Calcs'!$C$21*'Drive Train'!$F$39,BL139+BF$2)</f>
        <v>6.82</v>
      </c>
      <c r="BM140" s="57">
        <f>'Drive Train'!$F$35-BF140*'DEPRECATED - DT-Prelim Calcs'!$C$21*'Drive Train'!$F$39</f>
        <v>16.05507993691953</v>
      </c>
      <c r="BN140" s="1">
        <f>IF(BK140&gt;='Drive Train'!$F$29,1,0)</f>
        <v>1</v>
      </c>
      <c r="BO140" s="57">
        <f t="shared" si="217"/>
        <v>-67.686665498509825</v>
      </c>
      <c r="BP140" s="63">
        <f>BP139+'DEPRECATED - DT-Prelim Calcs'!$C$11</f>
        <v>544</v>
      </c>
      <c r="BQ140" s="2">
        <f>CA140/'Drive Train'!$F$35</f>
        <v>1.647726992479408</v>
      </c>
      <c r="BR140" s="46">
        <f>BY140*12*60/(PI() * 'Drive Train'!$F$15)/BQ$2*BQ140</f>
        <v>-46683.724923337089</v>
      </c>
      <c r="BS140" s="2">
        <f>('DEPRECATED - DT-Prelim Calcs'!$C$6*BQ140-BR140)/('DEPRECATED - DT-Prelim Calcs'!$C$6*BQ140)*'DEPRECATED - DT-Prelim Calcs'!$C$7*BQ140</f>
        <v>25.079423002202276</v>
      </c>
      <c r="BT140" s="57">
        <f>BS140/'DEPRECATED - DT-Prelim Calcs'!$C$7*('DEPRECATED - DT-Prelim Calcs'!$C$8-'DEPRECATED - DT-Prelim Calcs'!$C$9)+'DEPRECATED - DT-Prelim Calcs'!$C$9</f>
        <v>1337.8410668807269</v>
      </c>
      <c r="BU140" s="57">
        <f t="shared" si="194"/>
        <v>93</v>
      </c>
      <c r="BV140" s="2">
        <f t="shared" si="218"/>
        <v>1.8828060353728675</v>
      </c>
      <c r="BW140" s="57">
        <f>BV140*'DEPRECATED - DT-Prelim Calcs'!$C$21/BQ$2/'DEPRECATED - DT-Prelim Calcs'!$C$19/'DEPRECATED - DT-Prelim Calcs'!$C$18*3.39*'DEPRECATED - DT-Prelim Calcs'!$C$20</f>
        <v>25.773080821789936</v>
      </c>
      <c r="BX140" s="46">
        <f t="shared" si="219"/>
        <v>0</v>
      </c>
      <c r="BY140" s="57">
        <f>BW139*'DEPRECATED - DT-Prelim Calcs'!$C$11+BY139</f>
        <v>-130.89444172519177</v>
      </c>
      <c r="BZ140" s="57">
        <f>BZ139+0.5*BW140*'DEPRECATED - DT-Prelim Calcs'!$C$11^2+BY140*'DEPRECATED - DT-Prelim Calcs'!$C$11</f>
        <v>-11509.952233334447</v>
      </c>
      <c r="CA140" s="57">
        <f>MIN('Drive Train'!$F$35-BU139*'DEPRECATED - DT-Prelim Calcs'!$C$21*'Drive Train'!$F$39,CA139+BU$2)</f>
        <v>20.43181470674466</v>
      </c>
      <c r="CB140" s="57">
        <f>'Drive Train'!$F$35-BU140*'DEPRECATED - DT-Prelim Calcs'!$C$21*'Drive Train'!$F$39</f>
        <v>6.82</v>
      </c>
      <c r="CC140" s="1">
        <f>IF(BZ140&gt;='Drive Train'!$F$29,1,0)</f>
        <v>0</v>
      </c>
      <c r="CD140" s="57">
        <f t="shared" si="220"/>
        <v>103.33333333333333</v>
      </c>
      <c r="CE140" s="63">
        <f>CE139+'DEPRECATED - DT-Prelim Calcs'!$C$11</f>
        <v>544</v>
      </c>
      <c r="CF140" s="2">
        <f>CP140/'Drive Train'!$F$35</f>
        <v>0.55000000000000004</v>
      </c>
      <c r="CG140" s="46">
        <f>CN140*12*60/(PI() * 'Drive Train'!$F$15)/CF$2*CF140</f>
        <v>-21324.084396233065</v>
      </c>
      <c r="CH140" s="2">
        <f>('DEPRECATED - DT-Prelim Calcs'!$C$6*CF140-CG140)/('DEPRECATED - DT-Prelim Calcs'!$C$6*CF140)*'DEPRECATED - DT-Prelim Calcs'!$C$7*CF140</f>
        <v>10.967346790792062</v>
      </c>
      <c r="CI140" s="57">
        <f>CH140/'DEPRECATED - DT-Prelim Calcs'!$C$7*('DEPRECATED - DT-Prelim Calcs'!$C$8-'DEPRECATED - DT-Prelim Calcs'!$C$9)+'DEPRECATED - DT-Prelim Calcs'!$C$9</f>
        <v>586.56331670482223</v>
      </c>
      <c r="CJ140" s="57">
        <f t="shared" si="195"/>
        <v>93</v>
      </c>
      <c r="CK140" s="2">
        <f t="shared" si="221"/>
        <v>1.5241763143494644</v>
      </c>
      <c r="CL140" s="57">
        <f>CK140*'DEPRECATED - DT-Prelim Calcs'!$C$21/CF$2/'DEPRECATED - DT-Prelim Calcs'!$C$19/'DEPRECATED - DT-Prelim Calcs'!$C$18*3.39*'DEPRECATED - DT-Prelim Calcs'!$C$20</f>
        <v>25.773080821789936</v>
      </c>
      <c r="CM140" s="46">
        <f t="shared" si="222"/>
        <v>0</v>
      </c>
      <c r="CN140" s="57">
        <f>CL139*'DEPRECATED - DT-Prelim Calcs'!$C$11+CN139</f>
        <v>-145.0034348132782</v>
      </c>
      <c r="CO140" s="57">
        <f>CO139+0.5*CL140*'DEPRECATED - DT-Prelim Calcs'!$C$11^2+CN140*'DEPRECATED - DT-Prelim Calcs'!$C$11</f>
        <v>-45812.200870482236</v>
      </c>
      <c r="CP140" s="57">
        <f>MIN('Drive Train'!$F$35-CJ139*'DEPRECATED - DT-Prelim Calcs'!$C$21*'Drive Train'!$F$39,CP139+CJ$2)</f>
        <v>6.82</v>
      </c>
      <c r="CQ140" s="57">
        <f>'Drive Train'!$F$35-CJ140*'DEPRECATED - DT-Prelim Calcs'!$C$21*'Drive Train'!$F$39</f>
        <v>6.82</v>
      </c>
      <c r="CR140" s="1">
        <f>IF(CO140&gt;='Drive Train'!$F$29,1,0)</f>
        <v>0</v>
      </c>
      <c r="CS140" s="57">
        <f t="shared" si="223"/>
        <v>103.33333333333333</v>
      </c>
      <c r="CT140" s="63">
        <f>CT139+'DEPRECATED - DT-Prelim Calcs'!$C$11</f>
        <v>544</v>
      </c>
      <c r="CU140" s="2">
        <f>DE140/'Drive Train'!$F$35</f>
        <v>1.1121805230750841</v>
      </c>
      <c r="CV140" s="46">
        <f>DC140*12*60/(PI() * 'Drive Train'!$F$15)/CU$2*CU140</f>
        <v>-20961.488482736382</v>
      </c>
      <c r="CW140" s="2">
        <f>('DEPRECATED - DT-Prelim Calcs'!$C$6*CU140-CV140)/('DEPRECATED - DT-Prelim Calcs'!$C$6*CU140)*'DEPRECATED - DT-Prelim Calcs'!$C$7*CU140</f>
        <v>12.158251353930781</v>
      </c>
      <c r="CX140" s="57">
        <f>CW140/'DEPRECATED - DT-Prelim Calcs'!$C$7*('DEPRECATED - DT-Prelim Calcs'!$C$8-'DEPRECATED - DT-Prelim Calcs'!$C$9)+'DEPRECATED - DT-Prelim Calcs'!$C$9</f>
        <v>649.96292477565123</v>
      </c>
      <c r="CY140" s="57">
        <f t="shared" si="196"/>
        <v>93</v>
      </c>
      <c r="CZ140" s="2">
        <f t="shared" si="224"/>
        <v>1.2803081040535502</v>
      </c>
      <c r="DA140" s="57">
        <f>CZ140*'DEPRECATED - DT-Prelim Calcs'!$C$21/CU$2/'DEPRECATED - DT-Prelim Calcs'!$C$19/'DEPRECATED - DT-Prelim Calcs'!$C$18*3.39*'DEPRECATED - DT-Prelim Calcs'!$C$20</f>
        <v>25.773080821789936</v>
      </c>
      <c r="DB140" s="46">
        <f t="shared" si="225"/>
        <v>0</v>
      </c>
      <c r="DC140" s="57">
        <f>DA139*'DEPRECATED - DT-Prelim Calcs'!$C$11+DC139</f>
        <v>-59.210224293080827</v>
      </c>
      <c r="DD140" s="57">
        <f>DD139+0.5*DA140*'DEPRECATED - DT-Prelim Calcs'!$C$11^2+DC140*'DEPRECATED - DT-Prelim Calcs'!$C$11</f>
        <v>-95068.997267318962</v>
      </c>
      <c r="DE140" s="57">
        <f>MIN('Drive Train'!$F$35-CY139*'DEPRECATED - DT-Prelim Calcs'!$C$21*'Drive Train'!$F$39,DE139+CY$2)</f>
        <v>13.791038486131043</v>
      </c>
      <c r="DF140" s="57">
        <f>'Drive Train'!$F$35-CY140*'DEPRECATED - DT-Prelim Calcs'!$C$21*'Drive Train'!$F$39</f>
        <v>6.82</v>
      </c>
      <c r="DG140" s="1">
        <f>IF(DD140&gt;='Drive Train'!$F$29,1,0)</f>
        <v>0</v>
      </c>
      <c r="DH140" s="57">
        <f t="shared" si="226"/>
        <v>103.33333333333333</v>
      </c>
      <c r="DI140" s="63">
        <f>DI139+'DEPRECATED - DT-Prelim Calcs'!$C$11</f>
        <v>544</v>
      </c>
      <c r="DJ140" s="2">
        <f>DT140/'Drive Train'!$F$35</f>
        <v>0.55000000000000004</v>
      </c>
      <c r="DK140" s="46">
        <f>DR140*12*60/(PI() * 'Drive Train'!$F$15)/DJ$2*DJ140</f>
        <v>-169850.60354997989</v>
      </c>
      <c r="DL140" s="2">
        <f>('DEPRECATED - DT-Prelim Calcs'!$C$6*DJ140-DK140)/('DEPRECATED - DT-Prelim Calcs'!$C$6*DJ140)*'DEPRECATED - DT-Prelim Calcs'!$C$7*DJ140</f>
        <v>78.124741004775146</v>
      </c>
      <c r="DM140" s="57">
        <f>DL140/'DEPRECATED - DT-Prelim Calcs'!$C$7*('DEPRECATED - DT-Prelim Calcs'!$C$8-'DEPRECATED - DT-Prelim Calcs'!$C$9)+'DEPRECATED - DT-Prelim Calcs'!$C$9</f>
        <v>4161.7889090923863</v>
      </c>
      <c r="DN140" s="57">
        <f t="shared" si="197"/>
        <v>93</v>
      </c>
      <c r="DO140" s="2">
        <f t="shared" si="227"/>
        <v>1.1037138828047846</v>
      </c>
      <c r="DP140" s="57">
        <f>DO140*'DEPRECATED - DT-Prelim Calcs'!$C$21/DJ$2/'DEPRECATED - DT-Prelim Calcs'!$C$19/'DEPRECATED - DT-Prelim Calcs'!$C$18*3.39*'DEPRECATED - DT-Prelim Calcs'!$C$20</f>
        <v>25.773080821789936</v>
      </c>
      <c r="DQ140" s="46">
        <f t="shared" si="228"/>
        <v>0</v>
      </c>
      <c r="DR140" s="57">
        <f>DP139*'DEPRECATED - DT-Prelim Calcs'!$C$11+DR139</f>
        <v>-836.36584376239693</v>
      </c>
      <c r="DS140" s="57">
        <f>DS139+0.5*DP140*'DEPRECATED - DT-Prelim Calcs'!$C$11^2+DR140*'DEPRECATED - DT-Prelim Calcs'!$C$11</f>
        <v>-156090.38637855588</v>
      </c>
      <c r="DT140" s="57">
        <f>MIN('Drive Train'!$F$35-DN139*'DEPRECATED - DT-Prelim Calcs'!$C$21*'Drive Train'!$F$39,DT139+DN$2)</f>
        <v>6.82</v>
      </c>
      <c r="DU140" s="57">
        <f>'Drive Train'!$F$35-DN140*'DEPRECATED - DT-Prelim Calcs'!$C$21*'Drive Train'!$F$39</f>
        <v>6.82</v>
      </c>
      <c r="DV140" s="1">
        <f>IF(DS140&gt;='Drive Train'!$F$29,1,0)</f>
        <v>0</v>
      </c>
      <c r="DW140" s="57">
        <f t="shared" si="229"/>
        <v>103.33333333333333</v>
      </c>
      <c r="DX140" s="63">
        <f>DX139+'DEPRECATED - DT-Prelim Calcs'!$C$11</f>
        <v>544</v>
      </c>
      <c r="DY140" s="2">
        <f>EI140/'Drive Train'!$F$35</f>
        <v>0.55000000000000004</v>
      </c>
      <c r="DZ140" s="46">
        <f>EG140*12*60/(PI() * 'Drive Train'!$F$15)/DY$2*DY140</f>
        <v>9465.4234130268505</v>
      </c>
      <c r="EA140" s="2">
        <f>('DEPRECATED - DT-Prelim Calcs'!$C$6*DY140-DZ140)/('DEPRECATED - DT-Prelim Calcs'!$C$6*DY140)*'DEPRECATED - DT-Prelim Calcs'!$C$7*DY140</f>
        <v>-2.9543631192110147</v>
      </c>
      <c r="EB140" s="57">
        <f>EA140/'DEPRECATED - DT-Prelim Calcs'!$C$7*('DEPRECATED - DT-Prelim Calcs'!$C$8-'DEPRECATED - DT-Prelim Calcs'!$C$9)+'DEPRECATED - DT-Prelim Calcs'!$C$9</f>
        <v>-154.57999510156563</v>
      </c>
      <c r="EC140" s="57">
        <f t="shared" si="198"/>
        <v>-154.57999510156563</v>
      </c>
      <c r="ED140" s="2">
        <f t="shared" si="230"/>
        <v>-4.2143382583361406</v>
      </c>
      <c r="EE140" s="57">
        <f>ED140*'DEPRECATED - DT-Prelim Calcs'!$C$21/DY$2/'DEPRECATED - DT-Prelim Calcs'!$C$19/'DEPRECATED - DT-Prelim Calcs'!$C$18*3.39*'DEPRECATED - DT-Prelim Calcs'!$C$20</f>
        <v>-111.98379035648819</v>
      </c>
      <c r="EF140" s="46">
        <f t="shared" si="231"/>
        <v>1</v>
      </c>
      <c r="EG140" s="57">
        <f>EE139*'DEPRECATED - DT-Prelim Calcs'!$C$11+EG139</f>
        <v>40.959372806449011</v>
      </c>
      <c r="EH140" s="57">
        <f>EH139+0.5*EE140*'DEPRECATED - DT-Prelim Calcs'!$C$11^2+EG140*'DEPRECATED - DT-Prelim Calcs'!$C$11</f>
        <v>-229750.04973767305</v>
      </c>
      <c r="EI140" s="57">
        <f>MIN('Drive Train'!$F$35-EC139*'DEPRECATED - DT-Prelim Calcs'!$C$21*'Drive Train'!$F$39,EI139+EC$2)</f>
        <v>6.82</v>
      </c>
      <c r="EJ140" s="57">
        <f>'Drive Train'!$F$35-EC140*'DEPRECATED - DT-Prelim Calcs'!$C$21*'Drive Train'!$F$39</f>
        <v>21.674799706093935</v>
      </c>
      <c r="EK140" s="1">
        <f>IF(EH140&gt;='Drive Train'!$F$29,1,0)</f>
        <v>0</v>
      </c>
      <c r="EL140" s="57">
        <f t="shared" si="232"/>
        <v>-171.75555011285073</v>
      </c>
      <c r="EM140" s="63">
        <f>EM139+'DEPRECATED - DT-Prelim Calcs'!$C$11</f>
        <v>544</v>
      </c>
      <c r="EN140" s="2">
        <f>EX140/'Drive Train'!$F$35</f>
        <v>0.55000000000000004</v>
      </c>
      <c r="EO140" s="46">
        <f>EV140*12*60/(PI() * 'Drive Train'!$F$15)/EN$2*EN140</f>
        <v>11260.18786778962</v>
      </c>
      <c r="EP140" s="2">
        <f>('DEPRECATED - DT-Prelim Calcs'!$C$6*EN140-EO140)/('DEPRECATED - DT-Prelim Calcs'!$C$6*EN140)*'DEPRECATED - DT-Prelim Calcs'!$C$7*EN140</f>
        <v>-3.7658795049480269</v>
      </c>
      <c r="EQ140" s="57">
        <f>EP140/'DEPRECATED - DT-Prelim Calcs'!$C$7*('DEPRECATED - DT-Prelim Calcs'!$C$8-'DEPRECATED - DT-Prelim Calcs'!$C$9)+'DEPRECATED - DT-Prelim Calcs'!$C$9</f>
        <v>-197.78229895636179</v>
      </c>
      <c r="ER140" s="57">
        <f t="shared" si="199"/>
        <v>-197.78229895636179</v>
      </c>
      <c r="ES140" s="2">
        <f t="shared" si="233"/>
        <v>-5.2647619274466928</v>
      </c>
      <c r="ET140" s="57">
        <f>ES140*'DEPRECATED - DT-Prelim Calcs'!$C$21/EN$2/'DEPRECATED - DT-Prelim Calcs'!$C$19/'DEPRECATED - DT-Prelim Calcs'!$C$18*3.39*'DEPRECATED - DT-Prelim Calcs'!$C$20</f>
        <v>-156.85280649733235</v>
      </c>
      <c r="EU140" s="46">
        <f t="shared" si="234"/>
        <v>1</v>
      </c>
      <c r="EV140" s="57">
        <f>ET139*'DEPRECATED - DT-Prelim Calcs'!$C$11+EV139</f>
        <v>43.458136957602918</v>
      </c>
      <c r="EW140" s="57">
        <f>EW139+0.5*ET140*'DEPRECATED - DT-Prelim Calcs'!$C$11^2+EV140*'DEPRECATED - DT-Prelim Calcs'!$C$11</f>
        <v>-315744.69985457987</v>
      </c>
      <c r="EX140" s="57">
        <f>MIN('Drive Train'!$F$35-ER139*'DEPRECATED - DT-Prelim Calcs'!$C$21*'Drive Train'!$F$39,EX139+ER$2)</f>
        <v>6.82</v>
      </c>
      <c r="EY140" s="57">
        <f>'Drive Train'!$F$35-ER140*'DEPRECATED - DT-Prelim Calcs'!$C$21*'Drive Train'!$F$39</f>
        <v>24.266937937381705</v>
      </c>
      <c r="EZ140" s="1">
        <f>IF(EW140&gt;='Drive Train'!$F$29,1,0)</f>
        <v>0</v>
      </c>
      <c r="FA140" s="57">
        <f t="shared" si="235"/>
        <v>-219.75810995151309</v>
      </c>
      <c r="FB140" s="63">
        <f>FB139+'DEPRECATED - DT-Prelim Calcs'!$C$11</f>
        <v>544</v>
      </c>
      <c r="FC140" s="2">
        <f>FM140/'Drive Train'!$F$35</f>
        <v>0.55000000000000004</v>
      </c>
      <c r="FD140" s="46">
        <f>FK140*12*60/(PI() * 'Drive Train'!$F$15)/FC$2*FC140</f>
        <v>-58170.319086316857</v>
      </c>
      <c r="FE140" s="2">
        <f>('DEPRECATED - DT-Prelim Calcs'!$C$6*FC140-FD140)/('DEPRECATED - DT-Prelim Calcs'!$C$6*FC140)*'DEPRECATED - DT-Prelim Calcs'!$C$7*FC140</f>
        <v>27.627651781993176</v>
      </c>
      <c r="FF140" s="57">
        <f>FE140/'DEPRECATED - DT-Prelim Calcs'!$C$7*('DEPRECATED - DT-Prelim Calcs'!$C$8-'DEPRECATED - DT-Prelim Calcs'!$C$9)+'DEPRECATED - DT-Prelim Calcs'!$C$9</f>
        <v>1473.4998853235372</v>
      </c>
      <c r="FG140" s="57">
        <f t="shared" si="200"/>
        <v>93</v>
      </c>
      <c r="FH140" s="2">
        <f t="shared" si="236"/>
        <v>0.78067567320338405</v>
      </c>
      <c r="FI140" s="57">
        <f>FH140*'DEPRECATED - DT-Prelim Calcs'!$C$21/FC$2/'DEPRECATED - DT-Prelim Calcs'!$C$19/'DEPRECATED - DT-Prelim Calcs'!$C$18*3.39*'DEPRECATED - DT-Prelim Calcs'!$C$20</f>
        <v>25.773080821789936</v>
      </c>
      <c r="FJ140" s="46">
        <f t="shared" si="237"/>
        <v>0</v>
      </c>
      <c r="FK140" s="57">
        <f>FI139*'DEPRECATED - DT-Prelim Calcs'!$C$11+FK139</f>
        <v>-202.60249124007441</v>
      </c>
      <c r="FL140" s="57">
        <f>FL139+0.5*FI140*'DEPRECATED - DT-Prelim Calcs'!$C$11^2+FK140*'DEPRECATED - DT-Prelim Calcs'!$C$11</f>
        <v>-427191.50902287639</v>
      </c>
      <c r="FM140" s="57">
        <f>MIN('Drive Train'!$F$35-FG139*'DEPRECATED - DT-Prelim Calcs'!$C$21*'Drive Train'!$F$39,FM139+FG$2)</f>
        <v>6.82</v>
      </c>
      <c r="FN140" s="57">
        <f>'Drive Train'!$F$35-FG140*'DEPRECATED - DT-Prelim Calcs'!$C$21*'Drive Train'!$F$39</f>
        <v>6.82</v>
      </c>
      <c r="FO140" s="1">
        <f>IF(FL140&gt;='Drive Train'!$F$29,1,0)</f>
        <v>0</v>
      </c>
      <c r="FP140" s="57">
        <f t="shared" si="238"/>
        <v>103.33333333333333</v>
      </c>
      <c r="FQ140" s="63">
        <f>FQ139+'DEPRECATED - DT-Prelim Calcs'!$C$11</f>
        <v>544</v>
      </c>
      <c r="FR140" s="2">
        <f>GB140/'Drive Train'!$F$35</f>
        <v>0.55000000000000004</v>
      </c>
      <c r="FS140" s="46">
        <f>FZ140*12*60/(PI() * 'Drive Train'!$F$15)/FR$2*FR140</f>
        <v>-665560.59810287866</v>
      </c>
      <c r="FT140" s="2">
        <f>('DEPRECATED - DT-Prelim Calcs'!$C$6*FR140-FS140)/('DEPRECATED - DT-Prelim Calcs'!$C$6*FR140)*'DEPRECATED - DT-Prelim Calcs'!$C$7*FR140</f>
        <v>302.26378169379694</v>
      </c>
      <c r="FU140" s="57">
        <f>FT140/'DEPRECATED - DT-Prelim Calcs'!$C$7*('DEPRECATED - DT-Prelim Calcs'!$C$8-'DEPRECATED - DT-Prelim Calcs'!$C$9)+'DEPRECATED - DT-Prelim Calcs'!$C$9</f>
        <v>16094.170203864793</v>
      </c>
      <c r="FV140" s="57">
        <f t="shared" si="201"/>
        <v>93</v>
      </c>
      <c r="FW140" s="2">
        <f t="shared" si="239"/>
        <v>0.7112822800297498</v>
      </c>
      <c r="FX140" s="57">
        <f>FW140*'DEPRECATED - DT-Prelim Calcs'!$C$21/FR$2/'DEPRECATED - DT-Prelim Calcs'!$C$19/'DEPRECATED - DT-Prelim Calcs'!$C$18*3.39*'DEPRECATED - DT-Prelim Calcs'!$C$20</f>
        <v>25.773080821789936</v>
      </c>
      <c r="FY140" s="46">
        <f t="shared" si="240"/>
        <v>0</v>
      </c>
      <c r="FZ140" s="57">
        <f>FX139*'DEPRECATED - DT-Prelim Calcs'!$C$11+FZ139</f>
        <v>-2112.0406924432646</v>
      </c>
      <c r="GA140" s="57">
        <f>GA139+0.5*FX140*'DEPRECATED - DT-Prelim Calcs'!$C$11^2+FZ140*'DEPRECATED - DT-Prelim Calcs'!$C$11</f>
        <v>-489975.10055003542</v>
      </c>
      <c r="GB140" s="57">
        <f>MIN('Drive Train'!$F$35-FV139*'DEPRECATED - DT-Prelim Calcs'!$C$21*'Drive Train'!$F$39,GB139+FV$2)</f>
        <v>6.82</v>
      </c>
      <c r="GC140" s="57">
        <f>'Drive Train'!$F$35-FV140*'DEPRECATED - DT-Prelim Calcs'!$C$21*'Drive Train'!$F$39</f>
        <v>6.82</v>
      </c>
      <c r="GD140" s="1">
        <f>IF(GA140&gt;='Drive Train'!$F$29,1,0)</f>
        <v>0</v>
      </c>
      <c r="GE140" s="57">
        <f t="shared" si="241"/>
        <v>103.33333333333333</v>
      </c>
      <c r="GF140" s="63">
        <f>GF139+'DEPRECATED - DT-Prelim Calcs'!$C$11</f>
        <v>544</v>
      </c>
      <c r="GG140" s="2">
        <f>GQ140/'Drive Train'!$F$35</f>
        <v>1.4455763312515484</v>
      </c>
      <c r="GH140" s="46">
        <f>GO140*12*60/(PI() * 'Drive Train'!$F$15)/GG$2*GG140</f>
        <v>-139241.9998800988</v>
      </c>
      <c r="GI140" s="2">
        <f>('DEPRECATED - DT-Prelim Calcs'!$C$6*GG140-GH140)/('DEPRECATED - DT-Prelim Calcs'!$C$6*GG140)*'DEPRECATED - DT-Prelim Calcs'!$C$7*GG140</f>
        <v>66.443167234308362</v>
      </c>
      <c r="GJ140" s="57">
        <f>GI140/'DEPRECATED - DT-Prelim Calcs'!$C$7*('DEPRECATED - DT-Prelim Calcs'!$C$8-'DEPRECATED - DT-Prelim Calcs'!$C$9)+'DEPRECATED - DT-Prelim Calcs'!$C$9</f>
        <v>3539.9026374115197</v>
      </c>
      <c r="GK140" s="57">
        <f t="shared" si="242"/>
        <v>29.999999999999982</v>
      </c>
      <c r="GL140" s="2">
        <f t="shared" si="243"/>
        <v>0.99579519204165001</v>
      </c>
      <c r="GM140" s="57">
        <f>GL140*'DEPRECATED - DT-Prelim Calcs'!$C$21/GG$2/'DEPRECATED - DT-Prelim Calcs'!$C$19/'DEPRECATED - DT-Prelim Calcs'!$C$18*3.39*'DEPRECATED - DT-Prelim Calcs'!$C$20</f>
        <v>25.773080821789936</v>
      </c>
      <c r="GN140" s="46">
        <f t="shared" si="244"/>
        <v>0</v>
      </c>
      <c r="GO140" s="57">
        <f>GM139*'DEPRECATED - DT-Prelim Calcs'!$C$11+GO139</f>
        <v>-235.36106834367752</v>
      </c>
      <c r="GP140" s="57">
        <f>GP139+0.5*GM140*'DEPRECATED - DT-Prelim Calcs'!$C$11^2+GO140*'DEPRECATED - DT-Prelim Calcs'!$C$11</f>
        <v>-225443.89424984506</v>
      </c>
      <c r="GQ140" s="57">
        <f>MIN('Drive Train'!$F$35-GK139*'DEPRECATED - DT-Prelim Calcs'!$C$21*'Drive Train'!$F$39,GQ139+GK$2)</f>
        <v>17.925146507519202</v>
      </c>
      <c r="GR140" s="57">
        <f>'Drive Train'!$F$35-GK140*'DEPRECATED - DT-Prelim Calcs'!$C$21*'Drive Train'!$F$39</f>
        <v>10.600000000000001</v>
      </c>
      <c r="GS140" s="1">
        <f>IF(GP140&gt;='Drive Train'!$F$29,1,0)</f>
        <v>0</v>
      </c>
      <c r="GT140" s="57">
        <f t="shared" si="245"/>
        <v>33.333333333333314</v>
      </c>
      <c r="GU140" s="63">
        <f>GU139+'DEPRECATED - DT-Prelim Calcs'!$C$11</f>
        <v>544</v>
      </c>
      <c r="GV140" s="2">
        <f>HF140/'Drive Train'!$F$35</f>
        <v>0.83870967741935498</v>
      </c>
      <c r="GW140" s="46">
        <f>HD140*12*60/(PI() * 'Drive Train'!$F$15)/GV$2*GV140</f>
        <v>-205567.16913158848</v>
      </c>
      <c r="GX140" s="2">
        <f>('DEPRECATED - DT-Prelim Calcs'!$C$6*GV140-GW140)/('DEPRECATED - DT-Prelim Calcs'!$C$6*GV140)*'DEPRECATED - DT-Prelim Calcs'!$C$7*GV140</f>
        <v>94.970047847370182</v>
      </c>
      <c r="GY140" s="57">
        <f>GX140/'DEPRECATED - DT-Prelim Calcs'!$C$7*('DEPRECATED - DT-Prelim Calcs'!$C$8-'DEPRECATED - DT-Prelim Calcs'!$C$9)+'DEPRECATED - DT-Prelim Calcs'!$C$9</f>
        <v>5058.574331459582</v>
      </c>
      <c r="GZ140" s="57">
        <f t="shared" si="202"/>
        <v>33.333333333333314</v>
      </c>
      <c r="HA140" s="2">
        <f t="shared" si="246"/>
        <v>0.99579519204165001</v>
      </c>
      <c r="HB140" s="57">
        <f>HA140*'DEPRECATED - DT-Prelim Calcs'!$C$21/GV$2/'DEPRECATED - DT-Prelim Calcs'!$C$19/'DEPRECATED - DT-Prelim Calcs'!$C$18*3.39*'DEPRECATED - DT-Prelim Calcs'!$C$20</f>
        <v>25.773080821789936</v>
      </c>
      <c r="HC140" s="46">
        <f t="shared" si="247"/>
        <v>0</v>
      </c>
      <c r="HD140" s="57">
        <f>HB139*'DEPRECATED - DT-Prelim Calcs'!$C$11+HD139</f>
        <v>-598.89061074692984</v>
      </c>
      <c r="HE140" s="57">
        <f>HE139+0.5*HB140*'DEPRECATED - DT-Prelim Calcs'!$C$11^2+HD140*'DEPRECATED - DT-Prelim Calcs'!$C$11</f>
        <v>-250804.26847968207</v>
      </c>
      <c r="HF140" s="57">
        <f>MIN('Drive Train'!$F$35-GZ139*'DEPRECATED - DT-Prelim Calcs'!$C$21*'Drive Train'!$F$39,HF139+GZ$2)</f>
        <v>10.400000000000002</v>
      </c>
      <c r="HG140" s="57">
        <f>'Drive Train'!$F$35-GZ140*'DEPRECATED - DT-Prelim Calcs'!$C$21*'Drive Train'!$F$39</f>
        <v>10.400000000000002</v>
      </c>
      <c r="HH140" s="1">
        <f>IF(HE140&gt;='Drive Train'!$F$29,1,0)</f>
        <v>0</v>
      </c>
      <c r="HI140" s="57">
        <f t="shared" si="248"/>
        <v>37.037037037037017</v>
      </c>
      <c r="HJ140" s="63">
        <f>HJ139+'DEPRECATED - DT-Prelim Calcs'!$C$11</f>
        <v>544</v>
      </c>
      <c r="HK140" s="2">
        <f>HU140/'Drive Train'!$F$35</f>
        <v>0.82258064516129037</v>
      </c>
      <c r="HL140" s="46">
        <f>HS140*12*60/(PI() * 'Drive Train'!$F$15)/HK$2*HK140</f>
        <v>2164.3156595036762</v>
      </c>
      <c r="HM140" s="2">
        <f>('DEPRECATED - DT-Prelim Calcs'!$C$6*HK140-HL140)/('DEPRECATED - DT-Prelim Calcs'!$C$6*HK140)*'DEPRECATED - DT-Prelim Calcs'!$C$7*HK140</f>
        <v>1.0038075838436145</v>
      </c>
      <c r="HN140" s="57">
        <f>HM140/'DEPRECATED - DT-Prelim Calcs'!$C$7*('DEPRECATED - DT-Prelim Calcs'!$C$8-'DEPRECATED - DT-Prelim Calcs'!$C$9)+'DEPRECATED - DT-Prelim Calcs'!$C$9</f>
        <v>56.139217015409017</v>
      </c>
      <c r="HO140" s="57">
        <f t="shared" si="203"/>
        <v>36.66666666666665</v>
      </c>
      <c r="HP140" s="2">
        <f t="shared" si="249"/>
        <v>0.44540200895475984</v>
      </c>
      <c r="HQ140" s="57">
        <f>HP140*'DEPRECATED - DT-Prelim Calcs'!$C$21/HK$2/'DEPRECATED - DT-Prelim Calcs'!$C$19/'DEPRECATED - DT-Prelim Calcs'!$C$18*3.39*'DEPRECATED - DT-Prelim Calcs'!$C$20</f>
        <v>11.527854388855589</v>
      </c>
      <c r="HR140" s="46">
        <f t="shared" si="250"/>
        <v>0</v>
      </c>
      <c r="HS140" s="57">
        <f>HQ139*'DEPRECATED - DT-Prelim Calcs'!$C$11+HS139</f>
        <v>6.4290605846636311</v>
      </c>
      <c r="HT140" s="57">
        <f>HT139+0.5*HQ140*'DEPRECATED - DT-Prelim Calcs'!$C$11^2+HS140*'DEPRECATED - DT-Prelim Calcs'!$C$11</f>
        <v>-240654.20733132193</v>
      </c>
      <c r="HU140" s="57">
        <f>MIN('Drive Train'!$F$35-HO139*'DEPRECATED - DT-Prelim Calcs'!$C$21*'Drive Train'!$F$39,HU139+HO$2)</f>
        <v>10.200000000000001</v>
      </c>
      <c r="HV140" s="57">
        <f>'Drive Train'!$F$35-HO140*'DEPRECATED - DT-Prelim Calcs'!$C$21*'Drive Train'!$F$39</f>
        <v>10.200000000000001</v>
      </c>
      <c r="HW140" s="1">
        <f>IF(HT140&gt;='Drive Train'!$F$29,1,0)</f>
        <v>0</v>
      </c>
      <c r="HX140" s="57">
        <f t="shared" si="251"/>
        <v>40.740740740740726</v>
      </c>
      <c r="HY140" s="63">
        <f>HY139+'DEPRECATED - DT-Prelim Calcs'!$C$11</f>
        <v>544</v>
      </c>
      <c r="HZ140" s="2">
        <f>IJ140/'Drive Train'!$F$35</f>
        <v>0.80645161290322598</v>
      </c>
      <c r="IA140" s="46">
        <f>IH140*12*60/(PI() * 'Drive Train'!$F$15)/HZ$2*HZ140</f>
        <v>-348825.36127140169</v>
      </c>
      <c r="IB140" s="2">
        <f>('DEPRECATED - DT-Prelim Calcs'!$C$6*HZ140-IA140)/('DEPRECATED - DT-Prelim Calcs'!$C$6*HZ140)*'DEPRECATED - DT-Prelim Calcs'!$C$7*HZ140</f>
        <v>159.66758603514145</v>
      </c>
      <c r="IC140" s="57">
        <f>IB140/'DEPRECATED - DT-Prelim Calcs'!$C$7*('DEPRECATED - DT-Prelim Calcs'!$C$8-'DEPRECATED - DT-Prelim Calcs'!$C$9)+'DEPRECATED - DT-Prelim Calcs'!$C$9</f>
        <v>8502.8457627836724</v>
      </c>
      <c r="ID140" s="57">
        <f t="shared" si="204"/>
        <v>39.999999999999986</v>
      </c>
      <c r="IE140" s="2">
        <f t="shared" si="252"/>
        <v>0.99579519204165001</v>
      </c>
      <c r="IF140" s="57">
        <f>IE140*'DEPRECATED - DT-Prelim Calcs'!$C$21/HZ$2/'DEPRECATED - DT-Prelim Calcs'!$C$19/'DEPRECATED - DT-Prelim Calcs'!$C$18*3.39*'DEPRECATED - DT-Prelim Calcs'!$C$20</f>
        <v>25.773080821789936</v>
      </c>
      <c r="IG140" s="46">
        <f t="shared" si="253"/>
        <v>0</v>
      </c>
      <c r="IH140" s="57">
        <f>IF139*'DEPRECATED - DT-Prelim Calcs'!$C$11+IH139</f>
        <v>-1056.9030255167152</v>
      </c>
      <c r="II140" s="57">
        <f>II139+0.5*IF140*'DEPRECATED - DT-Prelim Calcs'!$C$11^2+IH140*'DEPRECATED - DT-Prelim Calcs'!$C$11</f>
        <v>-237253.96702600105</v>
      </c>
      <c r="IJ140" s="57">
        <f>MIN('Drive Train'!$F$35-ID139*'DEPRECATED - DT-Prelim Calcs'!$C$21*'Drive Train'!$F$39,IJ139+ID$2)</f>
        <v>10.000000000000002</v>
      </c>
      <c r="IK140" s="57">
        <f>'Drive Train'!$F$35-ID140*'DEPRECATED - DT-Prelim Calcs'!$C$21*'Drive Train'!$F$39</f>
        <v>10.000000000000002</v>
      </c>
      <c r="IL140" s="1">
        <f>IF(II140&gt;='Drive Train'!$F$29,1,0)</f>
        <v>0</v>
      </c>
      <c r="IM140" s="57">
        <f t="shared" si="254"/>
        <v>44.444444444444429</v>
      </c>
      <c r="IN140" s="63">
        <f>IN139+'DEPRECATED - DT-Prelim Calcs'!$C$11</f>
        <v>544</v>
      </c>
      <c r="IO140" s="2">
        <f>IY140/'Drive Train'!$F$35</f>
        <v>0.79032258064516137</v>
      </c>
      <c r="IP140" s="46">
        <f>IW140*12*60/(PI() * 'Drive Train'!$F$15)/IO$2*IO140</f>
        <v>-185344.47387902334</v>
      </c>
      <c r="IQ140" s="2">
        <f>('DEPRECATED - DT-Prelim Calcs'!$C$6*IO140-IP140)/('DEPRECATED - DT-Prelim Calcs'!$C$6*IO140)*'DEPRECATED - DT-Prelim Calcs'!$C$7*IO140</f>
        <v>85.709589623566131</v>
      </c>
      <c r="IR140" s="57">
        <f>IQ140/'DEPRECATED - DT-Prelim Calcs'!$C$7*('DEPRECATED - DT-Prelim Calcs'!$C$8-'DEPRECATED - DT-Prelim Calcs'!$C$9)+'DEPRECATED - DT-Prelim Calcs'!$C$9</f>
        <v>4565.5798127400558</v>
      </c>
      <c r="IS140" s="57">
        <f t="shared" si="205"/>
        <v>43.333333333333321</v>
      </c>
      <c r="IT140" s="2">
        <f t="shared" si="255"/>
        <v>0.99579519204165001</v>
      </c>
      <c r="IU140" s="57">
        <f>IT140*'DEPRECATED - DT-Prelim Calcs'!$C$21/IO$2/'DEPRECATED - DT-Prelim Calcs'!$C$19/'DEPRECATED - DT-Prelim Calcs'!$C$18*3.39*'DEPRECATED - DT-Prelim Calcs'!$C$20</f>
        <v>25.773080821789936</v>
      </c>
      <c r="IV140" s="46">
        <f t="shared" si="256"/>
        <v>0</v>
      </c>
      <c r="IW140" s="57">
        <f>IU139*'DEPRECATED - DT-Prelim Calcs'!$C$11+IW139</f>
        <v>-573.03434803733182</v>
      </c>
      <c r="IX140" s="57">
        <f>IX139+0.5*IU140*'DEPRECATED - DT-Prelim Calcs'!$C$11^2+IW140*'DEPRECATED - DT-Prelim Calcs'!$C$11</f>
        <v>-265311.40380848845</v>
      </c>
      <c r="IY140" s="57">
        <f>MIN('Drive Train'!$F$35-IS139*'DEPRECATED - DT-Prelim Calcs'!$C$21*'Drive Train'!$F$39,IY139+IS$2)</f>
        <v>9.8000000000000007</v>
      </c>
      <c r="IZ140" s="57">
        <f>'Drive Train'!$F$35-IS140*'DEPRECATED - DT-Prelim Calcs'!$C$21*'Drive Train'!$F$39</f>
        <v>9.8000000000000007</v>
      </c>
      <c r="JA140" s="1">
        <f>IF(IX140&gt;='Drive Train'!$F$29,1,0)</f>
        <v>0</v>
      </c>
      <c r="JB140" s="57">
        <f t="shared" si="257"/>
        <v>48.148148148148138</v>
      </c>
      <c r="JC140" s="63">
        <f>JC139+'DEPRECATED - DT-Prelim Calcs'!$C$11</f>
        <v>544</v>
      </c>
      <c r="JD140" s="2">
        <f>JN140/'Drive Train'!$F$35</f>
        <v>0.77419354838709686</v>
      </c>
      <c r="JE140" s="46">
        <f>JL140*12*60/(PI() * 'Drive Train'!$F$15)/JD$2*JD140</f>
        <v>-33496.269724445221</v>
      </c>
      <c r="JF140" s="2">
        <f>('DEPRECATED - DT-Prelim Calcs'!$C$6*JD140-JE140)/('DEPRECATED - DT-Prelim Calcs'!$C$6*JD140)*'DEPRECATED - DT-Prelim Calcs'!$C$7*JD140</f>
        <v>17.011399328894889</v>
      </c>
      <c r="JG140" s="57">
        <f>JF140/'DEPRECATED - DT-Prelim Calcs'!$C$7*('DEPRECATED - DT-Prelim Calcs'!$C$8-'DEPRECATED - DT-Prelim Calcs'!$C$9)+'DEPRECATED - DT-Prelim Calcs'!$C$9</f>
        <v>908.32760742623009</v>
      </c>
      <c r="JH140" s="57">
        <f t="shared" si="206"/>
        <v>46.666666666666657</v>
      </c>
      <c r="JI140" s="2">
        <f t="shared" si="258"/>
        <v>0.99579519204165001</v>
      </c>
      <c r="JJ140" s="57">
        <f>JI140*'DEPRECATED - DT-Prelim Calcs'!$C$21/JD$2/'DEPRECATED - DT-Prelim Calcs'!$C$19/'DEPRECATED - DT-Prelim Calcs'!$C$18*3.39*'DEPRECATED - DT-Prelim Calcs'!$C$20</f>
        <v>25.773080821789936</v>
      </c>
      <c r="JK140" s="46">
        <f t="shared" si="259"/>
        <v>0</v>
      </c>
      <c r="JL140" s="57">
        <f>JJ139*'DEPRECATED - DT-Prelim Calcs'!$C$11+JL139</f>
        <v>-105.71881838383568</v>
      </c>
      <c r="JM140" s="57">
        <f>JM139+0.5*JJ140*'DEPRECATED - DT-Prelim Calcs'!$C$11^2+JL140*'DEPRECATED - DT-Prelim Calcs'!$C$11</f>
        <v>-268504.69594472012</v>
      </c>
      <c r="JN140" s="57">
        <f>MIN('Drive Train'!$F$35-JH139*'DEPRECATED - DT-Prelim Calcs'!$C$21*'Drive Train'!$F$39,JN139+JH$2)</f>
        <v>9.6000000000000014</v>
      </c>
      <c r="JO140" s="57">
        <f>'Drive Train'!$F$35-JH140*'DEPRECATED - DT-Prelim Calcs'!$C$21*'Drive Train'!$F$39</f>
        <v>9.6000000000000014</v>
      </c>
      <c r="JP140" s="1">
        <f>IF(JM140&gt;='Drive Train'!$F$29,1,0)</f>
        <v>0</v>
      </c>
      <c r="JQ140" s="57">
        <f>MIN(JG140,'DEPRECATED - DT-Prelim Calcs'!$C$10)*'DEPRECATED - DT-Prelim Calcs'!$C$11*1000/60/60</f>
        <v>103.33333333333333</v>
      </c>
      <c r="JR140" s="63">
        <f>JR139+'DEPRECATED - DT-Prelim Calcs'!$C$11</f>
        <v>544</v>
      </c>
      <c r="JS140" s="2">
        <f>KC140/'Drive Train'!$F$35</f>
        <v>0.75806451612903225</v>
      </c>
      <c r="JT140" s="46">
        <f>KA140*12*60/(PI() * 'Drive Train'!$F$15)/JS$2*JS140</f>
        <v>26710.036215213047</v>
      </c>
      <c r="JU140" s="2">
        <f>('DEPRECATED - DT-Prelim Calcs'!$C$6*JS140-JT140)/('DEPRECATED - DT-Prelim Calcs'!$C$6*JS140)*'DEPRECATED - DT-Prelim Calcs'!$C$7*JS140</f>
        <v>-10.250210347022737</v>
      </c>
      <c r="JV140" s="57">
        <f>JU140/'DEPRECATED - DT-Prelim Calcs'!$C$7*('DEPRECATED - DT-Prelim Calcs'!$C$8-'DEPRECATED - DT-Prelim Calcs'!$C$9)+'DEPRECATED - DT-Prelim Calcs'!$C$9</f>
        <v>-542.98547200125199</v>
      </c>
      <c r="JW140" s="57">
        <f t="shared" si="207"/>
        <v>-542.98547200125199</v>
      </c>
      <c r="JX140" s="2">
        <f t="shared" si="260"/>
        <v>-12.829813672295451</v>
      </c>
      <c r="JY140" s="57">
        <f>JX140*'DEPRECATED - DT-Prelim Calcs'!$C$21/JS$2/'DEPRECATED - DT-Prelim Calcs'!$C$19/'DEPRECATED - DT-Prelim Calcs'!$C$18*3.39*'DEPRECATED - DT-Prelim Calcs'!$C$20</f>
        <v>-332.06007354446621</v>
      </c>
      <c r="JZ140" s="46">
        <f t="shared" si="261"/>
        <v>1</v>
      </c>
      <c r="KA140" s="57">
        <f>JY139*'DEPRECATED - DT-Prelim Calcs'!$C$11+KA139</f>
        <v>86.094163690450344</v>
      </c>
      <c r="KB140" s="57">
        <f>KB139+0.5*JY140*'DEPRECATED - DT-Prelim Calcs'!$C$11^2+KA140*'DEPRECATED - DT-Prelim Calcs'!$C$11</f>
        <v>-263949.38911944412</v>
      </c>
      <c r="KC140" s="57">
        <f>MIN('Drive Train'!$F$35-JW139*'DEPRECATED - DT-Prelim Calcs'!$C$21*'Drive Train'!$F$39,KC139+JW$2)</f>
        <v>9.4</v>
      </c>
      <c r="KD140" s="57">
        <f>'Drive Train'!$F$35-JW140*'DEPRECATED - DT-Prelim Calcs'!$C$21*'Drive Train'!$F$39</f>
        <v>44.97912832007512</v>
      </c>
      <c r="KE140" s="1">
        <f>IF(KB140&gt;='Drive Train'!$F$29,1,0)</f>
        <v>0</v>
      </c>
      <c r="KF140" s="57">
        <f>MIN(JV140,'DEPRECATED - DT-Prelim Calcs'!$C$10)*'DEPRECATED - DT-Prelim Calcs'!$C$11*1000/60/60</f>
        <v>-603.3171911125022</v>
      </c>
      <c r="KG140" s="63">
        <f>KG139+'DEPRECATED - DT-Prelim Calcs'!$C$11</f>
        <v>544</v>
      </c>
      <c r="KH140" s="2">
        <f>KR140/'Drive Train'!$F$35</f>
        <v>0.74193548387096786</v>
      </c>
      <c r="KI140" s="46">
        <f>KP140*12*60/(PI() * 'Drive Train'!$F$15)/KH$2*KH140</f>
        <v>6840.4969836072878</v>
      </c>
      <c r="KJ140" s="2">
        <f>('DEPRECATED - DT-Prelim Calcs'!$C$6*KH140-KI140)/('DEPRECATED - DT-Prelim Calcs'!$C$6*KH140)*'DEPRECATED - DT-Prelim Calcs'!$C$7*KH140</f>
        <v>-1.3049181725189158</v>
      </c>
      <c r="KK140" s="57">
        <f>KJ140/'DEPRECATED - DT-Prelim Calcs'!$C$7*('DEPRECATED - DT-Prelim Calcs'!$C$8-'DEPRECATED - DT-Prelim Calcs'!$C$9)+'DEPRECATED - DT-Prelim Calcs'!$C$9</f>
        <v>-66.769295242397064</v>
      </c>
      <c r="KL140" s="57">
        <f t="shared" si="208"/>
        <v>-66.769295242397064</v>
      </c>
      <c r="KM140" s="2">
        <f t="shared" si="262"/>
        <v>-1.9799218411390347</v>
      </c>
      <c r="KN140" s="57">
        <f>KM140*'DEPRECATED - DT-Prelim Calcs'!$C$21/KH$2/'DEPRECATED - DT-Prelim Calcs'!$C$19/'DEPRECATED - DT-Prelim Calcs'!$C$18*3.39*'DEPRECATED - DT-Prelim Calcs'!$C$20</f>
        <v>-51.244157473667691</v>
      </c>
      <c r="KO140" s="46">
        <f t="shared" si="263"/>
        <v>1</v>
      </c>
      <c r="KP140" s="57">
        <f>KN139*'DEPRECATED - DT-Prelim Calcs'!$C$11+KP139</f>
        <v>22.528221982227166</v>
      </c>
      <c r="KQ140" s="57">
        <f>KQ139+0.5*KN140*'DEPRECATED - DT-Prelim Calcs'!$C$11^2+KP140*'DEPRECATED - DT-Prelim Calcs'!$C$11</f>
        <v>-265756.24971783662</v>
      </c>
      <c r="KR140" s="57">
        <f>MIN('Drive Train'!$F$35-KL139*'DEPRECATED - DT-Prelim Calcs'!$C$21*'Drive Train'!$F$39,KR139+KL$2)</f>
        <v>9.2000000000000011</v>
      </c>
      <c r="KS140" s="57">
        <f>'Drive Train'!$F$35-KL140*'DEPRECATED - DT-Prelim Calcs'!$C$21*'Drive Train'!$F$39</f>
        <v>16.406157714543824</v>
      </c>
      <c r="KT140" s="1">
        <f>IF(KQ140&gt;='Drive Train'!$F$29,1,0)</f>
        <v>0</v>
      </c>
      <c r="KU140" s="57">
        <f>MIN(KK140,'DEPRECATED - DT-Prelim Calcs'!$C$10)*'DEPRECATED - DT-Prelim Calcs'!$C$11*1000/60/60</f>
        <v>-74.188105824885639</v>
      </c>
      <c r="KV140" s="63">
        <f>KV139+'DEPRECATED - DT-Prelim Calcs'!$C$11</f>
        <v>544</v>
      </c>
      <c r="KW140" s="2">
        <f>LG140/'Drive Train'!$F$35</f>
        <v>0.72580645161290325</v>
      </c>
      <c r="KX140" s="46">
        <f>LE140*12*60/(PI() * 'Drive Train'!$F$15)/KW$2*KW140</f>
        <v>-29571.054422368365</v>
      </c>
      <c r="KY140" s="2">
        <f>('DEPRECATED - DT-Prelim Calcs'!$C$6*KW140-KX140)/('DEPRECATED - DT-Prelim Calcs'!$C$6*KW140)*'DEPRECATED - DT-Prelim Calcs'!$C$7*KW140</f>
        <v>15.119970501090242</v>
      </c>
      <c r="KZ140" s="57">
        <f>KY140/'DEPRECATED - DT-Prelim Calcs'!$C$7*('DEPRECATED - DT-Prelim Calcs'!$C$8-'DEPRECATED - DT-Prelim Calcs'!$C$9)+'DEPRECATED - DT-Prelim Calcs'!$C$9</f>
        <v>807.63452916592462</v>
      </c>
      <c r="LA140" s="57">
        <f t="shared" si="209"/>
        <v>56.666666666666664</v>
      </c>
      <c r="LB140" s="2">
        <f t="shared" si="264"/>
        <v>0.99579519204165001</v>
      </c>
      <c r="LC140" s="57">
        <f>LB140*'DEPRECATED - DT-Prelim Calcs'!$C$21/KW$2/'DEPRECATED - DT-Prelim Calcs'!$C$19/'DEPRECATED - DT-Prelim Calcs'!$C$18*3.39*'DEPRECATED - DT-Prelim Calcs'!$C$20</f>
        <v>25.773080821789936</v>
      </c>
      <c r="LD140" s="46">
        <f t="shared" si="265"/>
        <v>0</v>
      </c>
      <c r="LE140" s="57">
        <f>LC139*'DEPRECATED - DT-Prelim Calcs'!$C$11+LE139</f>
        <v>-99.552320943659069</v>
      </c>
      <c r="LF140" s="57">
        <f>LF139+0.5*LC140*'DEPRECATED - DT-Prelim Calcs'!$C$11^2+LE140*'DEPRECATED - DT-Prelim Calcs'!$C$11</f>
        <v>-287899.71447184699</v>
      </c>
      <c r="LG140" s="57">
        <f>MIN('Drive Train'!$F$35-LA139*'DEPRECATED - DT-Prelim Calcs'!$C$21*'Drive Train'!$F$39,LG139+LA$2)</f>
        <v>9</v>
      </c>
      <c r="LH140" s="57">
        <f>'Drive Train'!$F$35-LA140*'DEPRECATED - DT-Prelim Calcs'!$C$21*'Drive Train'!$F$39</f>
        <v>9</v>
      </c>
      <c r="LI140" s="1">
        <f>IF(LF140&gt;='Drive Train'!$F$29,1,0)</f>
        <v>0</v>
      </c>
      <c r="LJ140" s="57">
        <f>MIN(KZ140,'DEPRECATED - DT-Prelim Calcs'!$C$10)*'DEPRECATED - DT-Prelim Calcs'!$C$11*1000/60/60</f>
        <v>103.33333333333333</v>
      </c>
      <c r="LK140" s="63">
        <f>LK139+'DEPRECATED - DT-Prelim Calcs'!$C$11</f>
        <v>544</v>
      </c>
      <c r="LL140" s="2">
        <f>LV140/'Drive Train'!$F$35</f>
        <v>0.70967741935483875</v>
      </c>
      <c r="LM140" s="46">
        <f>LT140*12*60/(PI() * 'Drive Train'!$F$15)/LL$2*LL140</f>
        <v>-69969.457416831006</v>
      </c>
      <c r="LN140" s="2">
        <f>('DEPRECATED - DT-Prelim Calcs'!$C$6*LL140-LM140)/('DEPRECATED - DT-Prelim Calcs'!$C$6*LL140)*'DEPRECATED - DT-Prelim Calcs'!$C$7*LL140</f>
        <v>33.347544414521842</v>
      </c>
      <c r="LO140" s="57">
        <f>LN140/'DEPRECATED - DT-Prelim Calcs'!$C$7*('DEPRECATED - DT-Prelim Calcs'!$C$8-'DEPRECATED - DT-Prelim Calcs'!$C$9)+'DEPRECATED - DT-Prelim Calcs'!$C$9</f>
        <v>1778.0070325241297</v>
      </c>
      <c r="LP140" s="57">
        <f t="shared" si="210"/>
        <v>60</v>
      </c>
      <c r="LQ140" s="2">
        <f t="shared" si="266"/>
        <v>0.99579519204165001</v>
      </c>
      <c r="LR140" s="57">
        <f>LQ140*'DEPRECATED - DT-Prelim Calcs'!$C$21/LL$2/'DEPRECATED - DT-Prelim Calcs'!$C$19/'DEPRECATED - DT-Prelim Calcs'!$C$18*3.39*'DEPRECATED - DT-Prelim Calcs'!$C$20</f>
        <v>25.773080821789936</v>
      </c>
      <c r="LS140" s="46">
        <f t="shared" si="267"/>
        <v>0</v>
      </c>
      <c r="LT140" s="57">
        <f>LR139*'DEPRECATED - DT-Prelim Calcs'!$C$11+LT139</f>
        <v>-240.90894316673985</v>
      </c>
      <c r="LU140" s="57">
        <f>LU139+0.5*LR140*'DEPRECATED - DT-Prelim Calcs'!$C$11^2+LT140*'DEPRECATED - DT-Prelim Calcs'!$C$11</f>
        <v>-264145.7543566458</v>
      </c>
      <c r="LV140" s="57">
        <f>MIN('Drive Train'!$F$35-LP139*'DEPRECATED - DT-Prelim Calcs'!$C$21*'Drive Train'!$F$39,LV139+LP$2)</f>
        <v>8.8000000000000007</v>
      </c>
      <c r="LW140" s="57">
        <f>'Drive Train'!$F$35-LP140*'DEPRECATED - DT-Prelim Calcs'!$C$21*'Drive Train'!$F$39</f>
        <v>8.8000000000000007</v>
      </c>
      <c r="LX140" s="1">
        <f>IF(LU140&gt;='Drive Train'!$F$29,1,0)</f>
        <v>0</v>
      </c>
      <c r="LY140" s="57">
        <f>MIN(LO140,'DEPRECATED - DT-Prelim Calcs'!$C$10)*'DEPRECATED - DT-Prelim Calcs'!$C$11*1000/60/60</f>
        <v>103.33333333333333</v>
      </c>
      <c r="LZ140" s="63">
        <f>LZ139+'DEPRECATED - DT-Prelim Calcs'!$C$11</f>
        <v>544</v>
      </c>
    </row>
    <row r="141" spans="18:338" x14ac:dyDescent="0.2">
      <c r="R141" s="63">
        <f>R140+'DEPRECATED - DT-Prelim Calcs'!$C$11</f>
        <v>548</v>
      </c>
      <c r="S141" s="2">
        <f>AG141/'Drive Train'!$F$35</f>
        <v>0</v>
      </c>
      <c r="T141" s="46">
        <f>AE141*12*60/(PI() * 'Drive Train'!$F$15)/S$2*ABS(S141)</f>
        <v>0</v>
      </c>
      <c r="U141" s="2">
        <f>IF(OR(AD140=1,AND($C$32=Motors!$C$32,'DEPRECATED - DT-Prelim Calcs'!AI140=1)),0,IF(AG141=0,-(V140+$C$9)/($C$8-$C$9)*$C$7,($C$6*S141-T141)/($C$6*S141)*$C$7*S141))</f>
        <v>0</v>
      </c>
      <c r="V141" s="57">
        <f>IF(AND(AD140=1,AI140=1),0,ABS(U141/$C$7*($C$8-$C$9)+$C$9) *'Drive Train'!$AA$49 + V140*(1-'Drive Train'!$AA$49))</f>
        <v>0</v>
      </c>
      <c r="W141" s="57">
        <f t="shared" si="184"/>
        <v>0</v>
      </c>
      <c r="X141" s="2">
        <f>MAX(MIN(IF(AND(AI140=1,AG141&lt;0),-1,1)*(W141-$C$9)/($C$8-$C$9)*$C$7-$C$29*AE141/T$2 -  AI140*$C$29/2,X$2),MAX(X$4:X140)*-1)</f>
        <v>-0.2458281045106315</v>
      </c>
      <c r="Y141" s="57">
        <f t="shared" si="185"/>
        <v>0</v>
      </c>
      <c r="Z141" s="57">
        <f t="shared" si="186"/>
        <v>0</v>
      </c>
      <c r="AA141" s="57">
        <f t="shared" si="187"/>
        <v>0</v>
      </c>
      <c r="AB141" s="57" t="e">
        <f t="shared" si="188"/>
        <v>#N/A</v>
      </c>
      <c r="AC141" s="46">
        <f t="shared" si="211"/>
        <v>1</v>
      </c>
      <c r="AD141" s="1">
        <f t="shared" si="189"/>
        <v>1</v>
      </c>
      <c r="AE141" s="57">
        <f t="shared" si="190"/>
        <v>0</v>
      </c>
      <c r="AF141" s="57" t="e">
        <f t="shared" si="191"/>
        <v>#N/A</v>
      </c>
      <c r="AG141" s="57">
        <f>IF(AI140=0,MIN('Drive Train'!$F$35-W140*$C$21*'Drive Train'!$F$39,AG140+W$2)-$C$3,IF(AE140-1&lt;=0,0,IF($C$32=Motors!$C$30,MAX(ABS('Drive Train'!$F$35-W140*$C$21*'Drive Train'!$F$39)*-1,AG140-W$2),MAX(0,ABS('Drive Train'!$F$35-W140*$C$21*'Drive Train'!$F$39)*-1,AG140-W$2))))</f>
        <v>0</v>
      </c>
      <c r="AH141" s="57">
        <f>'Drive Train'!$F$35-ABS(W141)*'DEPRECATED - DT-Prelim Calcs'!$C$21*'Drive Train'!$F$39</f>
        <v>12.4</v>
      </c>
      <c r="AI141" s="1">
        <f>IF(AJ141&gt;='Drive Train'!$F$29,1,0)</f>
        <v>1</v>
      </c>
      <c r="AJ141" s="57">
        <f>AJ140+0.5*Y141*'DEPRECATED - DT-Prelim Calcs'!$C$11^2+AE141*'DEPRECATED - DT-Prelim Calcs'!$C$11</f>
        <v>784.33981740885292</v>
      </c>
      <c r="AK141" s="57">
        <f t="shared" ref="AK141:AK204" si="268">MIN(W141,$C$10)*$C$11*1000/60/60</f>
        <v>0</v>
      </c>
      <c r="AL141" s="63">
        <f>AL140+'DEPRECATED - DT-Prelim Calcs'!$C$11</f>
        <v>548</v>
      </c>
      <c r="AM141" s="2">
        <f>AW141/'Drive Train'!$F$35</f>
        <v>0.90171798760158695</v>
      </c>
      <c r="AN141" s="46">
        <f>AU141*12*60/(PI() * 'Drive Train'!$F$15)/AM$2*AM141</f>
        <v>4074.5129711578229</v>
      </c>
      <c r="AO141" s="2">
        <f>('DEPRECATED - DT-Prelim Calcs'!$C$6*AM141-AN141)/('DEPRECATED - DT-Prelim Calcs'!$C$6*AM141)*'DEPRECATED - DT-Prelim Calcs'!$C$7*AM141</f>
        <v>0.33081835002782595</v>
      </c>
      <c r="AP141" s="57">
        <f>AO141/'DEPRECATED - DT-Prelim Calcs'!$C$7*('DEPRECATED - DT-Prelim Calcs'!$C$8-'DEPRECATED - DT-Prelim Calcs'!$C$9)+'DEPRECATED - DT-Prelim Calcs'!$C$9</f>
        <v>20.311615895672229</v>
      </c>
      <c r="AQ141" s="57">
        <f t="shared" si="192"/>
        <v>20.311615895672229</v>
      </c>
      <c r="AR141" s="2">
        <f t="shared" si="212"/>
        <v>2.0539125955565396E-15</v>
      </c>
      <c r="AS141" s="57">
        <f>AR141*'DEPRECATED - DT-Prelim Calcs'!$C$21/AM$2/'DEPRECATED - DT-Prelim Calcs'!$C$19/'DEPRECATED - DT-Prelim Calcs'!$C$18*3.39*'DEPRECATED - DT-Prelim Calcs'!$C$20</f>
        <v>1.4884570250774972E-14</v>
      </c>
      <c r="AT141" s="46">
        <f t="shared" si="213"/>
        <v>0</v>
      </c>
      <c r="AU141" s="57">
        <f>AS140*'DEPRECATED - DT-Prelim Calcs'!$C$11+AU140</f>
        <v>39.432321268798653</v>
      </c>
      <c r="AV141" s="57">
        <f>AV140+0.5*AS141*'DEPRECATED - DT-Prelim Calcs'!$C$11^2+AU141*'DEPRECATED - DT-Prelim Calcs'!$C$11</f>
        <v>21564.298490665744</v>
      </c>
      <c r="AW141" s="57">
        <f>MIN('Drive Train'!$F$35-AQ140*'DEPRECATED - DT-Prelim Calcs'!$C$21*'Drive Train'!$F$39,AW140+AQ$2)</f>
        <v>11.181303046259679</v>
      </c>
      <c r="AX141" s="57">
        <f>'Drive Train'!$F$35-AQ141*'DEPRECATED - DT-Prelim Calcs'!$C$21*'Drive Train'!$F$39</f>
        <v>11.181303046259666</v>
      </c>
      <c r="AY141" s="1">
        <f>IF(AV141&gt;='Drive Train'!$F$29,1,0)</f>
        <v>1</v>
      </c>
      <c r="AZ141" s="57">
        <f t="shared" si="214"/>
        <v>22.568462106302476</v>
      </c>
      <c r="BA141" s="63">
        <f>BA140+'DEPRECATED - DT-Prelim Calcs'!$C$11</f>
        <v>548</v>
      </c>
      <c r="BB141" s="2">
        <f>BL141/'Drive Train'!$F$35</f>
        <v>1.2947645110418975</v>
      </c>
      <c r="BC141" s="46">
        <f>BJ141*12*60/(PI() * 'Drive Train'!$F$15)/BB$2*BB141</f>
        <v>-4259.090949070468</v>
      </c>
      <c r="BD141" s="2">
        <f>('DEPRECATED - DT-Prelim Calcs'!$C$6*BB141-BC141)/('DEPRECATED - DT-Prelim Calcs'!$C$6*BB141)*'DEPRECATED - DT-Prelim Calcs'!$C$7*BB141</f>
        <v>5.0461628069317666</v>
      </c>
      <c r="BE141" s="57">
        <f>BD141/'DEPRECATED - DT-Prelim Calcs'!$C$7*('DEPRECATED - DT-Prelim Calcs'!$C$8-'DEPRECATED - DT-Prelim Calcs'!$C$9)+'DEPRECATED - DT-Prelim Calcs'!$C$9</f>
        <v>271.34011955574505</v>
      </c>
      <c r="BF141" s="57">
        <f t="shared" si="193"/>
        <v>93</v>
      </c>
      <c r="BG141" s="2">
        <f t="shared" si="215"/>
        <v>1.9370342982087334</v>
      </c>
      <c r="BH141" s="57">
        <f>BG141*'DEPRECATED - DT-Prelim Calcs'!$C$21/BB$2/'DEPRECATED - DT-Prelim Calcs'!$C$19/'DEPRECATED - DT-Prelim Calcs'!$C$18*3.39*'DEPRECATED - DT-Prelim Calcs'!$C$20</f>
        <v>20.276476817893258</v>
      </c>
      <c r="BI141" s="46">
        <f t="shared" si="216"/>
        <v>0</v>
      </c>
      <c r="BJ141" s="57">
        <f>BH140*'DEPRECATED - DT-Prelim Calcs'!$C$11+BJ140</f>
        <v>-19.873422069688544</v>
      </c>
      <c r="BK141" s="57">
        <f>BK140+0.5*BH141*'DEPRECATED - DT-Prelim Calcs'!$C$11^2+BJ141*'DEPRECATED - DT-Prelim Calcs'!$C$11</f>
        <v>11366.50043767442</v>
      </c>
      <c r="BL141" s="57">
        <f>MIN('Drive Train'!$F$35-BF140*'DEPRECATED - DT-Prelim Calcs'!$C$21*'Drive Train'!$F$39,BL140+BF$2)</f>
        <v>16.05507993691953</v>
      </c>
      <c r="BM141" s="57">
        <f>'Drive Train'!$F$35-BF141*'DEPRECATED - DT-Prelim Calcs'!$C$21*'Drive Train'!$F$39</f>
        <v>6.82</v>
      </c>
      <c r="BN141" s="1">
        <f>IF(BK141&gt;='Drive Train'!$F$29,1,0)</f>
        <v>1</v>
      </c>
      <c r="BO141" s="57">
        <f t="shared" si="217"/>
        <v>103.33333333333333</v>
      </c>
      <c r="BP141" s="63">
        <f>BP140+'DEPRECATED - DT-Prelim Calcs'!$C$11</f>
        <v>548</v>
      </c>
      <c r="BQ141" s="2">
        <f>CA141/'Drive Train'!$F$35</f>
        <v>0.55000000000000004</v>
      </c>
      <c r="BR141" s="46">
        <f>BY141*12*60/(PI() * 'Drive Train'!$F$15)/BQ$2*BQ141</f>
        <v>-3309.7837442236623</v>
      </c>
      <c r="BS141" s="2">
        <f>('DEPRECATED - DT-Prelim Calcs'!$C$6*BQ141-BR141)/('DEPRECATED - DT-Prelim Calcs'!$C$6*BQ141)*'DEPRECATED - DT-Prelim Calcs'!$C$7*BQ141</f>
        <v>2.8220438693394048</v>
      </c>
      <c r="BT141" s="57">
        <f>BS141/'DEPRECATED - DT-Prelim Calcs'!$C$7*('DEPRECATED - DT-Prelim Calcs'!$C$8-'DEPRECATED - DT-Prelim Calcs'!$C$9)+'DEPRECATED - DT-Prelim Calcs'!$C$9</f>
        <v>152.93577943412683</v>
      </c>
      <c r="BU141" s="57">
        <f t="shared" si="194"/>
        <v>93</v>
      </c>
      <c r="BV141" s="2">
        <f t="shared" si="218"/>
        <v>1.8828060353728675</v>
      </c>
      <c r="BW141" s="57">
        <f>BV141*'DEPRECATED - DT-Prelim Calcs'!$C$21/BQ$2/'DEPRECATED - DT-Prelim Calcs'!$C$19/'DEPRECATED - DT-Prelim Calcs'!$C$18*3.39*'DEPRECATED - DT-Prelim Calcs'!$C$20</f>
        <v>25.773080821789936</v>
      </c>
      <c r="BX141" s="46">
        <f t="shared" si="219"/>
        <v>0</v>
      </c>
      <c r="BY141" s="57">
        <f>BW140*'DEPRECATED - DT-Prelim Calcs'!$C$11+BY140</f>
        <v>-27.802118438032025</v>
      </c>
      <c r="BZ141" s="57">
        <f>BZ140+0.5*BW141*'DEPRECATED - DT-Prelim Calcs'!$C$11^2+BY141*'DEPRECATED - DT-Prelim Calcs'!$C$11</f>
        <v>-11414.976060512254</v>
      </c>
      <c r="CA141" s="57">
        <f>MIN('Drive Train'!$F$35-BU140*'DEPRECATED - DT-Prelim Calcs'!$C$21*'Drive Train'!$F$39,CA140+BU$2)</f>
        <v>6.82</v>
      </c>
      <c r="CB141" s="57">
        <f>'Drive Train'!$F$35-BU141*'DEPRECATED - DT-Prelim Calcs'!$C$21*'Drive Train'!$F$39</f>
        <v>6.82</v>
      </c>
      <c r="CC141" s="1">
        <f>IF(BZ141&gt;='Drive Train'!$F$29,1,0)</f>
        <v>0</v>
      </c>
      <c r="CD141" s="57">
        <f t="shared" si="220"/>
        <v>103.33333333333333</v>
      </c>
      <c r="CE141" s="63">
        <f>CE140+'DEPRECATED - DT-Prelim Calcs'!$C$11</f>
        <v>548</v>
      </c>
      <c r="CF141" s="2">
        <f>CP141/'Drive Train'!$F$35</f>
        <v>0.55000000000000004</v>
      </c>
      <c r="CG141" s="46">
        <f>CN141*12*60/(PI() * 'Drive Train'!$F$15)/CF$2*CF141</f>
        <v>-6163.4131665482946</v>
      </c>
      <c r="CH141" s="2">
        <f>('DEPRECATED - DT-Prelim Calcs'!$C$6*CF141-CG141)/('DEPRECATED - DT-Prelim Calcs'!$C$6*CF141)*'DEPRECATED - DT-Prelim Calcs'!$C$7*CF141</f>
        <v>4.112334095943976</v>
      </c>
      <c r="CI141" s="57">
        <f>CH141/'DEPRECATED - DT-Prelim Calcs'!$C$7*('DEPRECATED - DT-Prelim Calcs'!$C$8-'DEPRECATED - DT-Prelim Calcs'!$C$9)+'DEPRECATED - DT-Prelim Calcs'!$C$9</f>
        <v>221.62633382141581</v>
      </c>
      <c r="CJ141" s="57">
        <f t="shared" si="195"/>
        <v>93</v>
      </c>
      <c r="CK141" s="2">
        <f t="shared" si="221"/>
        <v>1.5241763143494644</v>
      </c>
      <c r="CL141" s="57">
        <f>CK141*'DEPRECATED - DT-Prelim Calcs'!$C$21/CF$2/'DEPRECATED - DT-Prelim Calcs'!$C$19/'DEPRECATED - DT-Prelim Calcs'!$C$18*3.39*'DEPRECATED - DT-Prelim Calcs'!$C$20</f>
        <v>25.773080821789936</v>
      </c>
      <c r="CM141" s="46">
        <f t="shared" si="222"/>
        <v>0</v>
      </c>
      <c r="CN141" s="57">
        <f>CL140*'DEPRECATED - DT-Prelim Calcs'!$C$11+CN140</f>
        <v>-41.911111526118461</v>
      </c>
      <c r="CO141" s="57">
        <f>CO140+0.5*CL141*'DEPRECATED - DT-Prelim Calcs'!$C$11^2+CN141*'DEPRECATED - DT-Prelim Calcs'!$C$11</f>
        <v>-45773.660670012388</v>
      </c>
      <c r="CP141" s="57">
        <f>MIN('Drive Train'!$F$35-CJ140*'DEPRECATED - DT-Prelim Calcs'!$C$21*'Drive Train'!$F$39,CP140+CJ$2)</f>
        <v>6.82</v>
      </c>
      <c r="CQ141" s="57">
        <f>'Drive Train'!$F$35-CJ141*'DEPRECATED - DT-Prelim Calcs'!$C$21*'Drive Train'!$F$39</f>
        <v>6.82</v>
      </c>
      <c r="CR141" s="1">
        <f>IF(CO141&gt;='Drive Train'!$F$29,1,0)</f>
        <v>0</v>
      </c>
      <c r="CS141" s="57">
        <f t="shared" si="223"/>
        <v>103.33333333333333</v>
      </c>
      <c r="CT141" s="63">
        <f>CT140+'DEPRECATED - DT-Prelim Calcs'!$C$11</f>
        <v>548</v>
      </c>
      <c r="CU141" s="2">
        <f>DE141/'Drive Train'!$F$35</f>
        <v>0.55000000000000004</v>
      </c>
      <c r="CV141" s="46">
        <f>DC141*12*60/(PI() * 'Drive Train'!$F$15)/CU$2*CU141</f>
        <v>7682.4582649711019</v>
      </c>
      <c r="CW141" s="2">
        <f>('DEPRECATED - DT-Prelim Calcs'!$C$6*CU141-CV141)/('DEPRECATED - DT-Prelim Calcs'!$C$6*CU141)*'DEPRECATED - DT-Prelim Calcs'!$C$7*CU141</f>
        <v>-2.148181879658603</v>
      </c>
      <c r="CX141" s="57">
        <f>CW141/'DEPRECATED - DT-Prelim Calcs'!$C$7*('DEPRECATED - DT-Prelim Calcs'!$C$8-'DEPRECATED - DT-Prelim Calcs'!$C$9)+'DEPRECATED - DT-Prelim Calcs'!$C$9</f>
        <v>-111.66171583410737</v>
      </c>
      <c r="CY141" s="57">
        <f t="shared" si="196"/>
        <v>-111.66171583410737</v>
      </c>
      <c r="CZ141" s="2">
        <f t="shared" si="224"/>
        <v>-3.170820381799794</v>
      </c>
      <c r="DA141" s="57">
        <f>CZ141*'DEPRECATED - DT-Prelim Calcs'!$C$21/CU$2/'DEPRECATED - DT-Prelim Calcs'!$C$19/'DEPRECATED - DT-Prelim Calcs'!$C$18*3.39*'DEPRECATED - DT-Prelim Calcs'!$C$20</f>
        <v>-63.829799805818304</v>
      </c>
      <c r="DB141" s="46">
        <f t="shared" si="225"/>
        <v>1</v>
      </c>
      <c r="DC141" s="57">
        <f>DA140*'DEPRECATED - DT-Prelim Calcs'!$C$11+DC140</f>
        <v>43.882098994078916</v>
      </c>
      <c r="DD141" s="57">
        <f>DD140+0.5*DA141*'DEPRECATED - DT-Prelim Calcs'!$C$11^2+DC141*'DEPRECATED - DT-Prelim Calcs'!$C$11</f>
        <v>-95404.107269789194</v>
      </c>
      <c r="DE141" s="57">
        <f>MIN('Drive Train'!$F$35-CY140*'DEPRECATED - DT-Prelim Calcs'!$C$21*'Drive Train'!$F$39,DE140+CY$2)</f>
        <v>6.82</v>
      </c>
      <c r="DF141" s="57">
        <f>'Drive Train'!$F$35-CY141*'DEPRECATED - DT-Prelim Calcs'!$C$21*'Drive Train'!$F$39</f>
        <v>19.099702950046442</v>
      </c>
      <c r="DG141" s="1">
        <f>IF(DD141&gt;='Drive Train'!$F$29,1,0)</f>
        <v>0</v>
      </c>
      <c r="DH141" s="57">
        <f t="shared" si="226"/>
        <v>-124.06857314900819</v>
      </c>
      <c r="DI141" s="63">
        <f>DI140+'DEPRECATED - DT-Prelim Calcs'!$C$11</f>
        <v>548</v>
      </c>
      <c r="DJ141" s="2">
        <f>DT141/'Drive Train'!$F$35</f>
        <v>0.55000000000000004</v>
      </c>
      <c r="DK141" s="46">
        <f>DR141*12*60/(PI() * 'Drive Train'!$F$15)/DJ$2*DJ141</f>
        <v>-148914.43851851046</v>
      </c>
      <c r="DL141" s="2">
        <f>('DEPRECATED - DT-Prelim Calcs'!$C$6*DJ141-DK141)/('DEPRECATED - DT-Prelim Calcs'!$C$6*DJ141)*'DEPRECATED - DT-Prelim Calcs'!$C$7*DJ141</f>
        <v>68.658294902365881</v>
      </c>
      <c r="DM141" s="57">
        <f>DL141/'DEPRECATED - DT-Prelim Calcs'!$C$7*('DEPRECATED - DT-Prelim Calcs'!$C$8-'DEPRECATED - DT-Prelim Calcs'!$C$9)+'DEPRECATED - DT-Prelim Calcs'!$C$9</f>
        <v>3657.8283136819678</v>
      </c>
      <c r="DN141" s="57">
        <f t="shared" si="197"/>
        <v>93</v>
      </c>
      <c r="DO141" s="2">
        <f t="shared" si="227"/>
        <v>1.1037138828047846</v>
      </c>
      <c r="DP141" s="57">
        <f>DO141*'DEPRECATED - DT-Prelim Calcs'!$C$21/DJ$2/'DEPRECATED - DT-Prelim Calcs'!$C$19/'DEPRECATED - DT-Prelim Calcs'!$C$18*3.39*'DEPRECATED - DT-Prelim Calcs'!$C$20</f>
        <v>25.773080821789936</v>
      </c>
      <c r="DQ141" s="46">
        <f t="shared" si="228"/>
        <v>0</v>
      </c>
      <c r="DR141" s="57">
        <f>DP140*'DEPRECATED - DT-Prelim Calcs'!$C$11+DR140</f>
        <v>-733.27352047523721</v>
      </c>
      <c r="DS141" s="57">
        <f>DS140+0.5*DP141*'DEPRECATED - DT-Prelim Calcs'!$C$11^2+DR141*'DEPRECATED - DT-Prelim Calcs'!$C$11</f>
        <v>-158817.29581388252</v>
      </c>
      <c r="DT141" s="57">
        <f>MIN('Drive Train'!$F$35-DN140*'DEPRECATED - DT-Prelim Calcs'!$C$21*'Drive Train'!$F$39,DT140+DN$2)</f>
        <v>6.82</v>
      </c>
      <c r="DU141" s="57">
        <f>'Drive Train'!$F$35-DN141*'DEPRECATED - DT-Prelim Calcs'!$C$21*'Drive Train'!$F$39</f>
        <v>6.82</v>
      </c>
      <c r="DV141" s="1">
        <f>IF(DS141&gt;='Drive Train'!$F$29,1,0)</f>
        <v>0</v>
      </c>
      <c r="DW141" s="57">
        <f t="shared" si="229"/>
        <v>103.33333333333333</v>
      </c>
      <c r="DX141" s="63">
        <f>DX140+'DEPRECATED - DT-Prelim Calcs'!$C$11</f>
        <v>548</v>
      </c>
      <c r="DY141" s="2">
        <f>EI141/'Drive Train'!$F$35</f>
        <v>1.7479677182333819</v>
      </c>
      <c r="DZ141" s="46">
        <f>EG141*12*60/(PI() * 'Drive Train'!$F$15)/DY$2*DY141</f>
        <v>-298900.08576748625</v>
      </c>
      <c r="EA141" s="2">
        <f>('DEPRECATED - DT-Prelim Calcs'!$C$6*DY141-DZ141)/('DEPRECATED - DT-Prelim Calcs'!$C$6*DY141)*'DEPRECATED - DT-Prelim Calcs'!$C$7*DY141</f>
        <v>139.36254717273269</v>
      </c>
      <c r="EB141" s="57">
        <f>EA141/'DEPRECATED - DT-Prelim Calcs'!$C$7*('DEPRECATED - DT-Prelim Calcs'!$C$8-'DEPRECATED - DT-Prelim Calcs'!$C$9)+'DEPRECATED - DT-Prelim Calcs'!$C$9</f>
        <v>7421.8762664985907</v>
      </c>
      <c r="EC141" s="57">
        <f t="shared" si="198"/>
        <v>93</v>
      </c>
      <c r="ED141" s="2">
        <f t="shared" si="230"/>
        <v>0.96993038185874991</v>
      </c>
      <c r="EE141" s="57">
        <f>ED141*'DEPRECATED - DT-Prelim Calcs'!$C$21/DY$2/'DEPRECATED - DT-Prelim Calcs'!$C$19/'DEPRECATED - DT-Prelim Calcs'!$C$18*3.39*'DEPRECATED - DT-Prelim Calcs'!$C$20</f>
        <v>25.773080821789936</v>
      </c>
      <c r="EF141" s="46">
        <f t="shared" si="231"/>
        <v>0</v>
      </c>
      <c r="EG141" s="57">
        <f>EE140*'DEPRECATED - DT-Prelim Calcs'!$C$11+EG140</f>
        <v>-406.97578861950376</v>
      </c>
      <c r="EH141" s="57">
        <f>EH140+0.5*EE141*'DEPRECATED - DT-Prelim Calcs'!$C$11^2+EG141*'DEPRECATED - DT-Prelim Calcs'!$C$11</f>
        <v>-231171.76824557674</v>
      </c>
      <c r="EI141" s="57">
        <f>MIN('Drive Train'!$F$35-EC140*'DEPRECATED - DT-Prelim Calcs'!$C$21*'Drive Train'!$F$39,EI140+EC$2)</f>
        <v>21.674799706093935</v>
      </c>
      <c r="EJ141" s="57">
        <f>'Drive Train'!$F$35-EC141*'DEPRECATED - DT-Prelim Calcs'!$C$21*'Drive Train'!$F$39</f>
        <v>6.82</v>
      </c>
      <c r="EK141" s="1">
        <f>IF(EH141&gt;='Drive Train'!$F$29,1,0)</f>
        <v>0</v>
      </c>
      <c r="EL141" s="57">
        <f t="shared" si="232"/>
        <v>103.33333333333333</v>
      </c>
      <c r="EM141" s="63">
        <f>EM140+'DEPRECATED - DT-Prelim Calcs'!$C$11</f>
        <v>548</v>
      </c>
      <c r="EN141" s="2">
        <f>EX141/'Drive Train'!$F$35</f>
        <v>1.9570111239823955</v>
      </c>
      <c r="EO141" s="46">
        <f>EV141*12*60/(PI() * 'Drive Train'!$F$15)/EN$2*EN141</f>
        <v>-538372.78392010182</v>
      </c>
      <c r="EP141" s="2">
        <f>('DEPRECATED - DT-Prelim Calcs'!$C$6*EN141-EO141)/('DEPRECATED - DT-Prelim Calcs'!$C$6*EN141)*'DEPRECATED - DT-Prelim Calcs'!$C$7*EN141</f>
        <v>248.14574188336522</v>
      </c>
      <c r="EQ141" s="57">
        <f>EP141/'DEPRECATED - DT-Prelim Calcs'!$C$7*('DEPRECATED - DT-Prelim Calcs'!$C$8-'DEPRECATED - DT-Prelim Calcs'!$C$9)+'DEPRECATED - DT-Prelim Calcs'!$C$9</f>
        <v>13213.114391550109</v>
      </c>
      <c r="ER141" s="57">
        <f t="shared" si="199"/>
        <v>93</v>
      </c>
      <c r="ES141" s="2">
        <f t="shared" si="233"/>
        <v>0.86507304327942547</v>
      </c>
      <c r="ET141" s="57">
        <f>ES141*'DEPRECATED - DT-Prelim Calcs'!$C$21/EN$2/'DEPRECATED - DT-Prelim Calcs'!$C$19/'DEPRECATED - DT-Prelim Calcs'!$C$18*3.39*'DEPRECATED - DT-Prelim Calcs'!$C$20</f>
        <v>25.773080821789936</v>
      </c>
      <c r="EU141" s="46">
        <f t="shared" si="234"/>
        <v>0</v>
      </c>
      <c r="EV141" s="57">
        <f>ET140*'DEPRECATED - DT-Prelim Calcs'!$C$11+EV140</f>
        <v>-583.95308903172645</v>
      </c>
      <c r="EW141" s="57">
        <f>EW140+0.5*ET141*'DEPRECATED - DT-Prelim Calcs'!$C$11^2+EV141*'DEPRECATED - DT-Prelim Calcs'!$C$11</f>
        <v>-317874.32756413246</v>
      </c>
      <c r="EX141" s="57">
        <f>MIN('Drive Train'!$F$35-ER140*'DEPRECATED - DT-Prelim Calcs'!$C$21*'Drive Train'!$F$39,EX140+ER$2)</f>
        <v>24.266937937381705</v>
      </c>
      <c r="EY141" s="57">
        <f>'Drive Train'!$F$35-ER141*'DEPRECATED - DT-Prelim Calcs'!$C$21*'Drive Train'!$F$39</f>
        <v>6.82</v>
      </c>
      <c r="EZ141" s="1">
        <f>IF(EW141&gt;='Drive Train'!$F$29,1,0)</f>
        <v>0</v>
      </c>
      <c r="FA141" s="57">
        <f t="shared" si="235"/>
        <v>103.33333333333333</v>
      </c>
      <c r="FB141" s="63">
        <f>FB140+'DEPRECATED - DT-Prelim Calcs'!$C$11</f>
        <v>548</v>
      </c>
      <c r="FC141" s="2">
        <f>FM141/'Drive Train'!$F$35</f>
        <v>0.55000000000000004</v>
      </c>
      <c r="FD141" s="46">
        <f>FK141*12*60/(PI() * 'Drive Train'!$F$15)/FC$2*FC141</f>
        <v>-28570.913352170395</v>
      </c>
      <c r="FE141" s="2">
        <f>('DEPRECATED - DT-Prelim Calcs'!$C$6*FC141-FD141)/('DEPRECATED - DT-Prelim Calcs'!$C$6*FC141)*'DEPRECATED - DT-Prelim Calcs'!$C$7*FC141</f>
        <v>14.244055568242148</v>
      </c>
      <c r="FF141" s="57">
        <f>FE141/'DEPRECATED - DT-Prelim Calcs'!$C$7*('DEPRECATED - DT-Prelim Calcs'!$C$8-'DEPRECATED - DT-Prelim Calcs'!$C$9)+'DEPRECATED - DT-Prelim Calcs'!$C$9</f>
        <v>761.00387112260069</v>
      </c>
      <c r="FG141" s="57">
        <f t="shared" si="200"/>
        <v>93</v>
      </c>
      <c r="FH141" s="2">
        <f t="shared" si="236"/>
        <v>0.78067567320338405</v>
      </c>
      <c r="FI141" s="57">
        <f>FH141*'DEPRECATED - DT-Prelim Calcs'!$C$21/FC$2/'DEPRECATED - DT-Prelim Calcs'!$C$19/'DEPRECATED - DT-Prelim Calcs'!$C$18*3.39*'DEPRECATED - DT-Prelim Calcs'!$C$20</f>
        <v>25.773080821789936</v>
      </c>
      <c r="FJ141" s="46">
        <f t="shared" si="237"/>
        <v>0</v>
      </c>
      <c r="FK141" s="57">
        <f>FI140*'DEPRECATED - DT-Prelim Calcs'!$C$11+FK140</f>
        <v>-99.510167952914671</v>
      </c>
      <c r="FL141" s="57">
        <f>FL140+0.5*FI141*'DEPRECATED - DT-Prelim Calcs'!$C$11^2+FK141*'DEPRECATED - DT-Prelim Calcs'!$C$11</f>
        <v>-427383.36504811374</v>
      </c>
      <c r="FM141" s="57">
        <f>MIN('Drive Train'!$F$35-FG140*'DEPRECATED - DT-Prelim Calcs'!$C$21*'Drive Train'!$F$39,FM140+FG$2)</f>
        <v>6.82</v>
      </c>
      <c r="FN141" s="57">
        <f>'Drive Train'!$F$35-FG141*'DEPRECATED - DT-Prelim Calcs'!$C$21*'Drive Train'!$F$39</f>
        <v>6.82</v>
      </c>
      <c r="FO141" s="1">
        <f>IF(FL141&gt;='Drive Train'!$F$29,1,0)</f>
        <v>0</v>
      </c>
      <c r="FP141" s="57">
        <f t="shared" si="238"/>
        <v>103.33333333333333</v>
      </c>
      <c r="FQ141" s="63">
        <f>FQ140+'DEPRECATED - DT-Prelim Calcs'!$C$11</f>
        <v>548</v>
      </c>
      <c r="FR141" s="2">
        <f>GB141/'Drive Train'!$F$35</f>
        <v>0.55000000000000004</v>
      </c>
      <c r="FS141" s="46">
        <f>FZ141*12*60/(PI() * 'Drive Train'!$F$15)/FR$2*FR141</f>
        <v>-633073.44546783983</v>
      </c>
      <c r="FT141" s="2">
        <f>('DEPRECATED - DT-Prelim Calcs'!$C$6*FR141-FS141)/('DEPRECATED - DT-Prelim Calcs'!$C$6*FR141)*'DEPRECATED - DT-Prelim Calcs'!$C$7*FR141</f>
        <v>287.57446877626529</v>
      </c>
      <c r="FU141" s="57">
        <f>FT141/'DEPRECATED - DT-Prelim Calcs'!$C$7*('DEPRECATED - DT-Prelim Calcs'!$C$8-'DEPRECATED - DT-Prelim Calcs'!$C$9)+'DEPRECATED - DT-Prelim Calcs'!$C$9</f>
        <v>15312.162383400348</v>
      </c>
      <c r="FV141" s="57">
        <f t="shared" si="201"/>
        <v>93</v>
      </c>
      <c r="FW141" s="2">
        <f t="shared" si="239"/>
        <v>0.7112822800297498</v>
      </c>
      <c r="FX141" s="57">
        <f>FW141*'DEPRECATED - DT-Prelim Calcs'!$C$21/FR$2/'DEPRECATED - DT-Prelim Calcs'!$C$19/'DEPRECATED - DT-Prelim Calcs'!$C$18*3.39*'DEPRECATED - DT-Prelim Calcs'!$C$20</f>
        <v>25.773080821789936</v>
      </c>
      <c r="FY141" s="46">
        <f t="shared" si="240"/>
        <v>0</v>
      </c>
      <c r="FZ141" s="57">
        <f>FX140*'DEPRECATED - DT-Prelim Calcs'!$C$11+FZ140</f>
        <v>-2008.9483691561047</v>
      </c>
      <c r="GA141" s="57">
        <f>GA140+0.5*FX141*'DEPRECATED - DT-Prelim Calcs'!$C$11^2+FZ141*'DEPRECATED - DT-Prelim Calcs'!$C$11</f>
        <v>-497804.70938008552</v>
      </c>
      <c r="GB141" s="57">
        <f>MIN('Drive Train'!$F$35-FV140*'DEPRECATED - DT-Prelim Calcs'!$C$21*'Drive Train'!$F$39,GB140+FV$2)</f>
        <v>6.82</v>
      </c>
      <c r="GC141" s="57">
        <f>'Drive Train'!$F$35-FV141*'DEPRECATED - DT-Prelim Calcs'!$C$21*'Drive Train'!$F$39</f>
        <v>6.82</v>
      </c>
      <c r="GD141" s="1">
        <f>IF(GA141&gt;='Drive Train'!$F$29,1,0)</f>
        <v>0</v>
      </c>
      <c r="GE141" s="57">
        <f t="shared" si="241"/>
        <v>103.33333333333333</v>
      </c>
      <c r="GF141" s="63">
        <f>GF140+'DEPRECATED - DT-Prelim Calcs'!$C$11</f>
        <v>548</v>
      </c>
      <c r="GG141" s="2">
        <f>GQ141/'Drive Train'!$F$35</f>
        <v>0.85483870967741948</v>
      </c>
      <c r="GH141" s="46">
        <f>GO141*12*60/(PI() * 'Drive Train'!$F$15)/GG$2*GG141</f>
        <v>-46273.890002443324</v>
      </c>
      <c r="GI141" s="2">
        <f>('DEPRECATED - DT-Prelim Calcs'!$C$6*GG141-GH141)/('DEPRECATED - DT-Prelim Calcs'!$C$6*GG141)*'DEPRECATED - DT-Prelim Calcs'!$C$7*GG141</f>
        <v>22.983252267037102</v>
      </c>
      <c r="GJ141" s="57">
        <f>GI141/'DEPRECATED - DT-Prelim Calcs'!$C$7*('DEPRECATED - DT-Prelim Calcs'!$C$8-'DEPRECATED - DT-Prelim Calcs'!$C$9)+'DEPRECATED - DT-Prelim Calcs'!$C$9</f>
        <v>1226.2482430957928</v>
      </c>
      <c r="GK141" s="57">
        <f t="shared" si="242"/>
        <v>29.999999999999982</v>
      </c>
      <c r="GL141" s="2">
        <f t="shared" si="243"/>
        <v>0.99579519204165001</v>
      </c>
      <c r="GM141" s="57">
        <f>GL141*'DEPRECATED - DT-Prelim Calcs'!$C$21/GG$2/'DEPRECATED - DT-Prelim Calcs'!$C$19/'DEPRECATED - DT-Prelim Calcs'!$C$18*3.39*'DEPRECATED - DT-Prelim Calcs'!$C$20</f>
        <v>25.773080821789936</v>
      </c>
      <c r="GN141" s="46">
        <f t="shared" si="244"/>
        <v>0</v>
      </c>
      <c r="GO141" s="57">
        <f>GM140*'DEPRECATED - DT-Prelim Calcs'!$C$11+GO140</f>
        <v>-132.26874505651779</v>
      </c>
      <c r="GP141" s="57">
        <f>GP140+0.5*GM141*'DEPRECATED - DT-Prelim Calcs'!$C$11^2+GO141*'DEPRECATED - DT-Prelim Calcs'!$C$11</f>
        <v>-225766.78458349683</v>
      </c>
      <c r="GQ141" s="57">
        <f>MIN('Drive Train'!$F$35-GK140*'DEPRECATED - DT-Prelim Calcs'!$C$21*'Drive Train'!$F$39,GQ140+GK$2)</f>
        <v>10.600000000000001</v>
      </c>
      <c r="GR141" s="57">
        <f>'Drive Train'!$F$35-GK141*'DEPRECATED - DT-Prelim Calcs'!$C$21*'Drive Train'!$F$39</f>
        <v>10.600000000000001</v>
      </c>
      <c r="GS141" s="1">
        <f>IF(GP141&gt;='Drive Train'!$F$29,1,0)</f>
        <v>0</v>
      </c>
      <c r="GT141" s="57">
        <f t="shared" si="245"/>
        <v>33.333333333333314</v>
      </c>
      <c r="GU141" s="63">
        <f>GU140+'DEPRECATED - DT-Prelim Calcs'!$C$11</f>
        <v>548</v>
      </c>
      <c r="GV141" s="2">
        <f>HF141/'Drive Train'!$F$35</f>
        <v>0.83870967741935498</v>
      </c>
      <c r="GW141" s="46">
        <f>HD141*12*60/(PI() * 'Drive Train'!$F$15)/GV$2*GV141</f>
        <v>-170181.07912274858</v>
      </c>
      <c r="GX141" s="2">
        <f>('DEPRECATED - DT-Prelim Calcs'!$C$6*GV141-GW141)/('DEPRECATED - DT-Prelim Calcs'!$C$6*GV141)*'DEPRECATED - DT-Prelim Calcs'!$C$7*GV141</f>
        <v>78.969958368701484</v>
      </c>
      <c r="GY141" s="57">
        <f>GX141/'DEPRECATED - DT-Prelim Calcs'!$C$7*('DEPRECATED - DT-Prelim Calcs'!$C$8-'DEPRECATED - DT-Prelim Calcs'!$C$9)+'DEPRECATED - DT-Prelim Calcs'!$C$9</f>
        <v>4206.7853355619918</v>
      </c>
      <c r="GZ141" s="57">
        <f t="shared" si="202"/>
        <v>33.333333333333314</v>
      </c>
      <c r="HA141" s="2">
        <f t="shared" si="246"/>
        <v>0.99579519204165001</v>
      </c>
      <c r="HB141" s="57">
        <f>HA141*'DEPRECATED - DT-Prelim Calcs'!$C$21/GV$2/'DEPRECATED - DT-Prelim Calcs'!$C$19/'DEPRECATED - DT-Prelim Calcs'!$C$18*3.39*'DEPRECATED - DT-Prelim Calcs'!$C$20</f>
        <v>25.773080821789936</v>
      </c>
      <c r="HC141" s="46">
        <f t="shared" si="247"/>
        <v>0</v>
      </c>
      <c r="HD141" s="57">
        <f>HB140*'DEPRECATED - DT-Prelim Calcs'!$C$11+HD140</f>
        <v>-495.79828745977011</v>
      </c>
      <c r="HE141" s="57">
        <f>HE140+0.5*HB141*'DEPRECATED - DT-Prelim Calcs'!$C$11^2+HD141*'DEPRECATED - DT-Prelim Calcs'!$C$11</f>
        <v>-252581.27698294685</v>
      </c>
      <c r="HF141" s="57">
        <f>MIN('Drive Train'!$F$35-GZ140*'DEPRECATED - DT-Prelim Calcs'!$C$21*'Drive Train'!$F$39,HF140+GZ$2)</f>
        <v>10.400000000000002</v>
      </c>
      <c r="HG141" s="57">
        <f>'Drive Train'!$F$35-GZ141*'DEPRECATED - DT-Prelim Calcs'!$C$21*'Drive Train'!$F$39</f>
        <v>10.400000000000002</v>
      </c>
      <c r="HH141" s="1">
        <f>IF(HE141&gt;='Drive Train'!$F$29,1,0)</f>
        <v>0</v>
      </c>
      <c r="HI141" s="57">
        <f t="shared" si="248"/>
        <v>37.037037037037017</v>
      </c>
      <c r="HJ141" s="63">
        <f>HJ140+'DEPRECATED - DT-Prelim Calcs'!$C$11</f>
        <v>548</v>
      </c>
      <c r="HK141" s="2">
        <f>HU141/'Drive Train'!$F$35</f>
        <v>0.82258064516129037</v>
      </c>
      <c r="HL141" s="46">
        <f>HS141*12*60/(PI() * 'Drive Train'!$F$15)/HK$2*HK141</f>
        <v>17687.526521006996</v>
      </c>
      <c r="HM141" s="2">
        <f>('DEPRECATED - DT-Prelim Calcs'!$C$6*HK141-HL141)/('DEPRECATED - DT-Prelim Calcs'!$C$6*HK141)*'DEPRECATED - DT-Prelim Calcs'!$C$7*HK141</f>
        <v>-6.0151301602882805</v>
      </c>
      <c r="HN141" s="57">
        <f>HM141/'DEPRECATED - DT-Prelim Calcs'!$C$7*('DEPRECATED - DT-Prelim Calcs'!$C$8-'DEPRECATED - DT-Prelim Calcs'!$C$9)+'DEPRECATED - DT-Prelim Calcs'!$C$9</f>
        <v>-317.52456413484913</v>
      </c>
      <c r="HO141" s="57">
        <f t="shared" si="203"/>
        <v>-317.52456413484913</v>
      </c>
      <c r="HP141" s="2">
        <f t="shared" si="249"/>
        <v>-7.5893784752947662</v>
      </c>
      <c r="HQ141" s="57">
        <f>HP141*'DEPRECATED - DT-Prelim Calcs'!$C$21/HK$2/'DEPRECATED - DT-Prelim Calcs'!$C$19/'DEPRECATED - DT-Prelim Calcs'!$C$18*3.39*'DEPRECATED - DT-Prelim Calcs'!$C$20</f>
        <v>-196.42760518846094</v>
      </c>
      <c r="HR141" s="46">
        <f t="shared" si="250"/>
        <v>1</v>
      </c>
      <c r="HS141" s="57">
        <f>HQ140*'DEPRECATED - DT-Prelim Calcs'!$C$11+HS140</f>
        <v>52.540478140085987</v>
      </c>
      <c r="HT141" s="57">
        <f>HT140+0.5*HQ141*'DEPRECATED - DT-Prelim Calcs'!$C$11^2+HS141*'DEPRECATED - DT-Prelim Calcs'!$C$11</f>
        <v>-242015.46626026928</v>
      </c>
      <c r="HU141" s="57">
        <f>MIN('Drive Train'!$F$35-HO140*'DEPRECATED - DT-Prelim Calcs'!$C$21*'Drive Train'!$F$39,HU140+HO$2)</f>
        <v>10.200000000000001</v>
      </c>
      <c r="HV141" s="57">
        <f>'Drive Train'!$F$35-HO141*'DEPRECATED - DT-Prelim Calcs'!$C$21*'Drive Train'!$F$39</f>
        <v>31.451473848090949</v>
      </c>
      <c r="HW141" s="1">
        <f>IF(HT141&gt;='Drive Train'!$F$29,1,0)</f>
        <v>0</v>
      </c>
      <c r="HX141" s="57">
        <f t="shared" si="251"/>
        <v>-352.80507126094346</v>
      </c>
      <c r="HY141" s="63">
        <f>HY140+'DEPRECATED - DT-Prelim Calcs'!$C$11</f>
        <v>548</v>
      </c>
      <c r="HZ141" s="2">
        <f>IJ141/'Drive Train'!$F$35</f>
        <v>0.80645161290322598</v>
      </c>
      <c r="IA141" s="46">
        <f>IH141*12*60/(PI() * 'Drive Train'!$F$15)/HZ$2*HZ141</f>
        <v>-314800.2747244403</v>
      </c>
      <c r="IB141" s="2">
        <f>('DEPRECATED - DT-Prelim Calcs'!$C$6*HZ141-IA141)/('DEPRECATED - DT-Prelim Calcs'!$C$6*HZ141)*'DEPRECATED - DT-Prelim Calcs'!$C$7*HZ141</f>
        <v>144.28288461334466</v>
      </c>
      <c r="IC141" s="57">
        <f>IB141/'DEPRECATED - DT-Prelim Calcs'!$C$7*('DEPRECATED - DT-Prelim Calcs'!$C$8-'DEPRECATED - DT-Prelim Calcs'!$C$9)+'DEPRECATED - DT-Prelim Calcs'!$C$9</f>
        <v>7683.8178821129131</v>
      </c>
      <c r="ID141" s="57">
        <f t="shared" si="204"/>
        <v>39.999999999999986</v>
      </c>
      <c r="IE141" s="2">
        <f t="shared" si="252"/>
        <v>0.99579519204165001</v>
      </c>
      <c r="IF141" s="57">
        <f>IE141*'DEPRECATED - DT-Prelim Calcs'!$C$21/HZ$2/'DEPRECATED - DT-Prelim Calcs'!$C$19/'DEPRECATED - DT-Prelim Calcs'!$C$18*3.39*'DEPRECATED - DT-Prelim Calcs'!$C$20</f>
        <v>25.773080821789936</v>
      </c>
      <c r="IG141" s="46">
        <f t="shared" si="253"/>
        <v>0</v>
      </c>
      <c r="IH141" s="57">
        <f>IF140*'DEPRECATED - DT-Prelim Calcs'!$C$11+IH140</f>
        <v>-953.81070222955543</v>
      </c>
      <c r="II141" s="57">
        <f>II140+0.5*IF141*'DEPRECATED - DT-Prelim Calcs'!$C$11^2+IH141*'DEPRECATED - DT-Prelim Calcs'!$C$11</f>
        <v>-240863.02518834497</v>
      </c>
      <c r="IJ141" s="57">
        <f>MIN('Drive Train'!$F$35-ID140*'DEPRECATED - DT-Prelim Calcs'!$C$21*'Drive Train'!$F$39,IJ140+ID$2)</f>
        <v>10.000000000000002</v>
      </c>
      <c r="IK141" s="57">
        <f>'Drive Train'!$F$35-ID141*'DEPRECATED - DT-Prelim Calcs'!$C$21*'Drive Train'!$F$39</f>
        <v>10.000000000000002</v>
      </c>
      <c r="IL141" s="1">
        <f>IF(II141&gt;='Drive Train'!$F$29,1,0)</f>
        <v>0</v>
      </c>
      <c r="IM141" s="57">
        <f t="shared" si="254"/>
        <v>44.444444444444429</v>
      </c>
      <c r="IN141" s="63">
        <f>IN140+'DEPRECATED - DT-Prelim Calcs'!$C$11</f>
        <v>548</v>
      </c>
      <c r="IO141" s="2">
        <f>IY141/'Drive Train'!$F$35</f>
        <v>0.79032258064516137</v>
      </c>
      <c r="IP141" s="46">
        <f>IW141*12*60/(PI() * 'Drive Train'!$F$15)/IO$2*IO141</f>
        <v>-151999.88906300112</v>
      </c>
      <c r="IQ141" s="2">
        <f>('DEPRECATED - DT-Prelim Calcs'!$C$6*IO141-IP141)/('DEPRECATED - DT-Prelim Calcs'!$C$6*IO141)*'DEPRECATED - DT-Prelim Calcs'!$C$7*IO141</f>
        <v>70.632582230205244</v>
      </c>
      <c r="IR141" s="57">
        <f>IQ141/'DEPRECATED - DT-Prelim Calcs'!$C$7*('DEPRECATED - DT-Prelim Calcs'!$C$8-'DEPRECATED - DT-Prelim Calcs'!$C$9)+'DEPRECATED - DT-Prelim Calcs'!$C$9</f>
        <v>3762.9324896827106</v>
      </c>
      <c r="IS141" s="57">
        <f t="shared" si="205"/>
        <v>43.333333333333321</v>
      </c>
      <c r="IT141" s="2">
        <f t="shared" si="255"/>
        <v>0.99579519204165001</v>
      </c>
      <c r="IU141" s="57">
        <f>IT141*'DEPRECATED - DT-Prelim Calcs'!$C$21/IO$2/'DEPRECATED - DT-Prelim Calcs'!$C$19/'DEPRECATED - DT-Prelim Calcs'!$C$18*3.39*'DEPRECATED - DT-Prelim Calcs'!$C$20</f>
        <v>25.773080821789936</v>
      </c>
      <c r="IV141" s="46">
        <f t="shared" si="256"/>
        <v>0</v>
      </c>
      <c r="IW141" s="57">
        <f>IU140*'DEPRECATED - DT-Prelim Calcs'!$C$11+IW140</f>
        <v>-469.9420247501721</v>
      </c>
      <c r="IX141" s="57">
        <f>IX140+0.5*IU141*'DEPRECATED - DT-Prelim Calcs'!$C$11^2+IW141*'DEPRECATED - DT-Prelim Calcs'!$C$11</f>
        <v>-266984.98726091482</v>
      </c>
      <c r="IY141" s="57">
        <f>MIN('Drive Train'!$F$35-IS140*'DEPRECATED - DT-Prelim Calcs'!$C$21*'Drive Train'!$F$39,IY140+IS$2)</f>
        <v>9.8000000000000007</v>
      </c>
      <c r="IZ141" s="57">
        <f>'Drive Train'!$F$35-IS141*'DEPRECATED - DT-Prelim Calcs'!$C$21*'Drive Train'!$F$39</f>
        <v>9.8000000000000007</v>
      </c>
      <c r="JA141" s="1">
        <f>IF(IX141&gt;='Drive Train'!$F$29,1,0)</f>
        <v>0</v>
      </c>
      <c r="JB141" s="57">
        <f t="shared" si="257"/>
        <v>48.148148148148138</v>
      </c>
      <c r="JC141" s="63">
        <f>JC140+'DEPRECATED - DT-Prelim Calcs'!$C$11</f>
        <v>548</v>
      </c>
      <c r="JD141" s="2">
        <f>JN141/'Drive Train'!$F$35</f>
        <v>0.77419354838709686</v>
      </c>
      <c r="JE141" s="46">
        <f>JL141*12*60/(PI() * 'Drive Train'!$F$15)/JD$2*JD141</f>
        <v>-832.18663936222902</v>
      </c>
      <c r="JF141" s="2">
        <f>('DEPRECATED - DT-Prelim Calcs'!$C$6*JD141-JE141)/('DEPRECATED - DT-Prelim Calcs'!$C$6*JD141)*'DEPRECATED - DT-Prelim Calcs'!$C$7*JD141</f>
        <v>2.242085963969934</v>
      </c>
      <c r="JG141" s="57">
        <f>JF141/'DEPRECATED - DT-Prelim Calcs'!$C$7*('DEPRECATED - DT-Prelim Calcs'!$C$8-'DEPRECATED - DT-Prelim Calcs'!$C$9)+'DEPRECATED - DT-Prelim Calcs'!$C$9</f>
        <v>122.06084198229981</v>
      </c>
      <c r="JH141" s="57">
        <f t="shared" si="206"/>
        <v>46.666666666666657</v>
      </c>
      <c r="JI141" s="2">
        <f t="shared" si="258"/>
        <v>0.90457082428093938</v>
      </c>
      <c r="JJ141" s="57">
        <f>JI141*'DEPRECATED - DT-Prelim Calcs'!$C$21/JD$2/'DEPRECATED - DT-Prelim Calcs'!$C$19/'DEPRECATED - DT-Prelim Calcs'!$C$18*3.39*'DEPRECATED - DT-Prelim Calcs'!$C$20</f>
        <v>23.412020011290313</v>
      </c>
      <c r="JK141" s="46">
        <f t="shared" si="259"/>
        <v>0</v>
      </c>
      <c r="JL141" s="57">
        <f>JJ140*'DEPRECATED - DT-Prelim Calcs'!$C$11+JL140</f>
        <v>-2.6264950966759386</v>
      </c>
      <c r="JM141" s="57">
        <f>JM140+0.5*JJ141*'DEPRECATED - DT-Prelim Calcs'!$C$11^2+JL141*'DEPRECATED - DT-Prelim Calcs'!$C$11</f>
        <v>-268327.90576501651</v>
      </c>
      <c r="JN141" s="57">
        <f>MIN('Drive Train'!$F$35-JH140*'DEPRECATED - DT-Prelim Calcs'!$C$21*'Drive Train'!$F$39,JN140+JH$2)</f>
        <v>9.6000000000000014</v>
      </c>
      <c r="JO141" s="57">
        <f>'Drive Train'!$F$35-JH141*'DEPRECATED - DT-Prelim Calcs'!$C$21*'Drive Train'!$F$39</f>
        <v>9.6000000000000014</v>
      </c>
      <c r="JP141" s="1">
        <f>IF(JM141&gt;='Drive Train'!$F$29,1,0)</f>
        <v>0</v>
      </c>
      <c r="JQ141" s="57">
        <f>MIN(JG141,'DEPRECATED - DT-Prelim Calcs'!$C$10)*'DEPRECATED - DT-Prelim Calcs'!$C$11*1000/60/60</f>
        <v>103.33333333333333</v>
      </c>
      <c r="JR141" s="63">
        <f>JR140+'DEPRECATED - DT-Prelim Calcs'!$C$11</f>
        <v>548</v>
      </c>
      <c r="JS141" s="2">
        <f>KC141/'Drive Train'!$F$35</f>
        <v>3.6273490580705738</v>
      </c>
      <c r="JT141" s="46">
        <f>KA141*12*60/(PI() * 'Drive Train'!$F$15)/JS$2*JS141</f>
        <v>-1843981.8288321816</v>
      </c>
      <c r="JU141" s="2">
        <f>('DEPRECATED - DT-Prelim Calcs'!$C$6*JS141-JT141)/('DEPRECATED - DT-Prelim Calcs'!$C$6*JS141)*'DEPRECATED - DT-Prelim Calcs'!$C$7*JS141</f>
        <v>842.51230663061756</v>
      </c>
      <c r="JV141" s="57">
        <f>JU141/'DEPRECATED - DT-Prelim Calcs'!$C$7*('DEPRECATED - DT-Prelim Calcs'!$C$8-'DEPRECATED - DT-Prelim Calcs'!$C$9)+'DEPRECATED - DT-Prelim Calcs'!$C$9</f>
        <v>44855.11864759677</v>
      </c>
      <c r="JW141" s="57">
        <f t="shared" si="207"/>
        <v>49.999999999999993</v>
      </c>
      <c r="JX141" s="2">
        <f t="shared" si="260"/>
        <v>0.99579519204165001</v>
      </c>
      <c r="JY141" s="57">
        <f>JX141*'DEPRECATED - DT-Prelim Calcs'!$C$21/JS$2/'DEPRECATED - DT-Prelim Calcs'!$C$19/'DEPRECATED - DT-Prelim Calcs'!$C$18*3.39*'DEPRECATED - DT-Prelim Calcs'!$C$20</f>
        <v>25.773080821789936</v>
      </c>
      <c r="JZ141" s="46">
        <f t="shared" si="261"/>
        <v>0</v>
      </c>
      <c r="KA141" s="57">
        <f>JY140*'DEPRECATED - DT-Prelim Calcs'!$C$11+KA140</f>
        <v>-1242.1461304874144</v>
      </c>
      <c r="KB141" s="57">
        <f>KB140+0.5*JY141*'DEPRECATED - DT-Prelim Calcs'!$C$11^2+KA141*'DEPRECATED - DT-Prelim Calcs'!$C$11</f>
        <v>-268711.78899481945</v>
      </c>
      <c r="KC141" s="57">
        <f>MIN('Drive Train'!$F$35-JW140*'DEPRECATED - DT-Prelim Calcs'!$C$21*'Drive Train'!$F$39,KC140+JW$2)</f>
        <v>44.97912832007512</v>
      </c>
      <c r="KD141" s="57">
        <f>'Drive Train'!$F$35-JW141*'DEPRECATED - DT-Prelim Calcs'!$C$21*'Drive Train'!$F$39</f>
        <v>9.4</v>
      </c>
      <c r="KE141" s="1">
        <f>IF(KB141&gt;='Drive Train'!$F$29,1,0)</f>
        <v>0</v>
      </c>
      <c r="KF141" s="57">
        <f>MIN(JV141,'DEPRECATED - DT-Prelim Calcs'!$C$10)*'DEPRECATED - DT-Prelim Calcs'!$C$11*1000/60/60</f>
        <v>103.33333333333333</v>
      </c>
      <c r="KG141" s="63">
        <f>KG140+'DEPRECATED - DT-Prelim Calcs'!$C$11</f>
        <v>548</v>
      </c>
      <c r="KH141" s="2">
        <f>KR141/'Drive Train'!$F$35</f>
        <v>1.3230772350438567</v>
      </c>
      <c r="KI141" s="46">
        <f>KP141*12*60/(PI() * 'Drive Train'!$F$15)/KH$2*KH141</f>
        <v>-98791.566447222111</v>
      </c>
      <c r="KJ141" s="2">
        <f>('DEPRECATED - DT-Prelim Calcs'!$C$6*KH141-KI141)/('DEPRECATED - DT-Prelim Calcs'!$C$6*KH141)*'DEPRECATED - DT-Prelim Calcs'!$C$7*KH141</f>
        <v>47.857973573192162</v>
      </c>
      <c r="KK141" s="57">
        <f>KJ141/'DEPRECATED - DT-Prelim Calcs'!$C$7*('DEPRECATED - DT-Prelim Calcs'!$C$8-'DEPRECATED - DT-Prelim Calcs'!$C$9)+'DEPRECATED - DT-Prelim Calcs'!$C$9</f>
        <v>2550.491705162056</v>
      </c>
      <c r="KL141" s="57">
        <f t="shared" si="208"/>
        <v>53.333333333333329</v>
      </c>
      <c r="KM141" s="2">
        <f t="shared" si="262"/>
        <v>0.99579519204165001</v>
      </c>
      <c r="KN141" s="57">
        <f>KM141*'DEPRECATED - DT-Prelim Calcs'!$C$21/KH$2/'DEPRECATED - DT-Prelim Calcs'!$C$19/'DEPRECATED - DT-Prelim Calcs'!$C$18*3.39*'DEPRECATED - DT-Prelim Calcs'!$C$20</f>
        <v>25.773080821789936</v>
      </c>
      <c r="KO141" s="46">
        <f t="shared" si="263"/>
        <v>0</v>
      </c>
      <c r="KP141" s="57">
        <f>KN140*'DEPRECATED - DT-Prelim Calcs'!$C$11+KP140</f>
        <v>-182.4484079124436</v>
      </c>
      <c r="KQ141" s="57">
        <f>KQ140+0.5*KN141*'DEPRECATED - DT-Prelim Calcs'!$C$11^2+KP141*'DEPRECATED - DT-Prelim Calcs'!$C$11</f>
        <v>-266279.85870291205</v>
      </c>
      <c r="KR141" s="57">
        <f>MIN('Drive Train'!$F$35-KL140*'DEPRECATED - DT-Prelim Calcs'!$C$21*'Drive Train'!$F$39,KR140+KL$2)</f>
        <v>16.406157714543824</v>
      </c>
      <c r="KS141" s="57">
        <f>'Drive Train'!$F$35-KL141*'DEPRECATED - DT-Prelim Calcs'!$C$21*'Drive Train'!$F$39</f>
        <v>9.2000000000000011</v>
      </c>
      <c r="KT141" s="1">
        <f>IF(KQ141&gt;='Drive Train'!$F$29,1,0)</f>
        <v>0</v>
      </c>
      <c r="KU141" s="57">
        <f>MIN(KK141,'DEPRECATED - DT-Prelim Calcs'!$C$10)*'DEPRECATED - DT-Prelim Calcs'!$C$11*1000/60/60</f>
        <v>103.33333333333333</v>
      </c>
      <c r="KV141" s="63">
        <f>KV140+'DEPRECATED - DT-Prelim Calcs'!$C$11</f>
        <v>548</v>
      </c>
      <c r="KW141" s="2">
        <f>LG141/'Drive Train'!$F$35</f>
        <v>0.72580645161290325</v>
      </c>
      <c r="KX141" s="46">
        <f>LE141*12*60/(PI() * 'Drive Train'!$F$15)/KW$2*KW141</f>
        <v>1051.523469896938</v>
      </c>
      <c r="KY141" s="2">
        <f>('DEPRECATED - DT-Prelim Calcs'!$C$6*KW141-KX141)/('DEPRECATED - DT-Prelim Calcs'!$C$6*KW141)*'DEPRECATED - DT-Prelim Calcs'!$C$7*KW141</f>
        <v>1.2737392214730969</v>
      </c>
      <c r="KZ141" s="57">
        <f>KY141/'DEPRECATED - DT-Prelim Calcs'!$C$7*('DEPRECATED - DT-Prelim Calcs'!$C$8-'DEPRECATED - DT-Prelim Calcs'!$C$9)+'DEPRECATED - DT-Prelim Calcs'!$C$9</f>
        <v>70.509436562239983</v>
      </c>
      <c r="LA141" s="57">
        <f t="shared" si="209"/>
        <v>56.666666666666664</v>
      </c>
      <c r="LB141" s="2">
        <f t="shared" si="264"/>
        <v>0.90764764490554861</v>
      </c>
      <c r="LC141" s="57">
        <f>LB141*'DEPRECATED - DT-Prelim Calcs'!$C$21/KW$2/'DEPRECATED - DT-Prelim Calcs'!$C$19/'DEPRECATED - DT-Prelim Calcs'!$C$18*3.39*'DEPRECATED - DT-Prelim Calcs'!$C$20</f>
        <v>23.491654003567</v>
      </c>
      <c r="LD141" s="46">
        <f t="shared" si="265"/>
        <v>0</v>
      </c>
      <c r="LE141" s="57">
        <f>LC140*'DEPRECATED - DT-Prelim Calcs'!$C$11+LE140</f>
        <v>3.5400023435006744</v>
      </c>
      <c r="LF141" s="57">
        <f>LF140+0.5*LC141*'DEPRECATED - DT-Prelim Calcs'!$C$11^2+LE141*'DEPRECATED - DT-Prelim Calcs'!$C$11</f>
        <v>-287697.62123044441</v>
      </c>
      <c r="LG141" s="57">
        <f>MIN('Drive Train'!$F$35-LA140*'DEPRECATED - DT-Prelim Calcs'!$C$21*'Drive Train'!$F$39,LG140+LA$2)</f>
        <v>9</v>
      </c>
      <c r="LH141" s="57">
        <f>'Drive Train'!$F$35-LA141*'DEPRECATED - DT-Prelim Calcs'!$C$21*'Drive Train'!$F$39</f>
        <v>9</v>
      </c>
      <c r="LI141" s="1">
        <f>IF(LF141&gt;='Drive Train'!$F$29,1,0)</f>
        <v>0</v>
      </c>
      <c r="LJ141" s="57">
        <f>MIN(KZ141,'DEPRECATED - DT-Prelim Calcs'!$C$10)*'DEPRECATED - DT-Prelim Calcs'!$C$11*1000/60/60</f>
        <v>78.343818402488878</v>
      </c>
      <c r="LK141" s="63">
        <f>LK140+'DEPRECATED - DT-Prelim Calcs'!$C$11</f>
        <v>548</v>
      </c>
      <c r="LL141" s="2">
        <f>LV141/'Drive Train'!$F$35</f>
        <v>0.70967741935483875</v>
      </c>
      <c r="LM141" s="46">
        <f>LT141*12*60/(PI() * 'Drive Train'!$F$15)/LL$2*LL141</f>
        <v>-40027.38125550493</v>
      </c>
      <c r="LN141" s="2">
        <f>('DEPRECATED - DT-Prelim Calcs'!$C$6*LL141-LM141)/('DEPRECATED - DT-Prelim Calcs'!$C$6*LL141)*'DEPRECATED - DT-Prelim Calcs'!$C$7*LL141</f>
        <v>19.809007163340635</v>
      </c>
      <c r="LO141" s="57">
        <f>LN141/'DEPRECATED - DT-Prelim Calcs'!$C$7*('DEPRECATED - DT-Prelim Calcs'!$C$8-'DEPRECATED - DT-Prelim Calcs'!$C$9)+'DEPRECATED - DT-Prelim Calcs'!$C$9</f>
        <v>1057.2624975338604</v>
      </c>
      <c r="LP141" s="57">
        <f t="shared" si="210"/>
        <v>60</v>
      </c>
      <c r="LQ141" s="2">
        <f t="shared" si="266"/>
        <v>0.99579519204165001</v>
      </c>
      <c r="LR141" s="57">
        <f>LQ141*'DEPRECATED - DT-Prelim Calcs'!$C$21/LL$2/'DEPRECATED - DT-Prelim Calcs'!$C$19/'DEPRECATED - DT-Prelim Calcs'!$C$18*3.39*'DEPRECATED - DT-Prelim Calcs'!$C$20</f>
        <v>25.773080821789936</v>
      </c>
      <c r="LS141" s="46">
        <f t="shared" si="267"/>
        <v>0</v>
      </c>
      <c r="LT141" s="57">
        <f>LR140*'DEPRECATED - DT-Prelim Calcs'!$C$11+LT140</f>
        <v>-137.81661987958012</v>
      </c>
      <c r="LU141" s="57">
        <f>LU140+0.5*LR141*'DEPRECATED - DT-Prelim Calcs'!$C$11^2+LT141*'DEPRECATED - DT-Prelim Calcs'!$C$11</f>
        <v>-264490.83618958981</v>
      </c>
      <c r="LV141" s="57">
        <f>MIN('Drive Train'!$F$35-LP140*'DEPRECATED - DT-Prelim Calcs'!$C$21*'Drive Train'!$F$39,LV140+LP$2)</f>
        <v>8.8000000000000007</v>
      </c>
      <c r="LW141" s="57">
        <f>'Drive Train'!$F$35-LP141*'DEPRECATED - DT-Prelim Calcs'!$C$21*'Drive Train'!$F$39</f>
        <v>8.8000000000000007</v>
      </c>
      <c r="LX141" s="1">
        <f>IF(LU141&gt;='Drive Train'!$F$29,1,0)</f>
        <v>0</v>
      </c>
      <c r="LY141" s="57">
        <f>MIN(LO141,'DEPRECATED - DT-Prelim Calcs'!$C$10)*'DEPRECATED - DT-Prelim Calcs'!$C$11*1000/60/60</f>
        <v>103.33333333333333</v>
      </c>
      <c r="LZ141" s="63">
        <f>LZ140+'DEPRECATED - DT-Prelim Calcs'!$C$11</f>
        <v>548</v>
      </c>
    </row>
    <row r="142" spans="18:338" x14ac:dyDescent="0.2">
      <c r="R142" s="63">
        <f>R141+'DEPRECATED - DT-Prelim Calcs'!$C$11</f>
        <v>552</v>
      </c>
      <c r="S142" s="2">
        <f>AG142/'Drive Train'!$F$35</f>
        <v>0</v>
      </c>
      <c r="T142" s="46">
        <f>AE142*12*60/(PI() * 'Drive Train'!$F$15)/S$2*ABS(S142)</f>
        <v>0</v>
      </c>
      <c r="U142" s="2">
        <f>IF(OR(AD141=1,AND($C$32=Motors!$C$32,'DEPRECATED - DT-Prelim Calcs'!AI141=1)),0,IF(AG142=0,-(V141+$C$9)/($C$8-$C$9)*$C$7,($C$6*S142-T142)/($C$6*S142)*$C$7*S142))</f>
        <v>0</v>
      </c>
      <c r="V142" s="57">
        <f>IF(AND(AD141=1,AI141=1),0,ABS(U142/$C$7*($C$8-$C$9)+$C$9) *'Drive Train'!$AA$49 + V141*(1-'Drive Train'!$AA$49))</f>
        <v>0</v>
      </c>
      <c r="W142" s="57">
        <f t="shared" si="184"/>
        <v>0</v>
      </c>
      <c r="X142" s="2">
        <f>MAX(MIN(IF(AND(AI141=1,AG142&lt;0),-1,1)*(W142-$C$9)/($C$8-$C$9)*$C$7-$C$29*AE142/T$2 -  AI141*$C$29/2,X$2),MAX(X$4:X141)*-1)</f>
        <v>-0.2458281045106315</v>
      </c>
      <c r="Y142" s="57">
        <f t="shared" si="185"/>
        <v>0</v>
      </c>
      <c r="Z142" s="57">
        <f t="shared" si="186"/>
        <v>0</v>
      </c>
      <c r="AA142" s="57">
        <f t="shared" si="187"/>
        <v>0</v>
      </c>
      <c r="AB142" s="57" t="e">
        <f t="shared" si="188"/>
        <v>#N/A</v>
      </c>
      <c r="AC142" s="46">
        <f t="shared" si="211"/>
        <v>1</v>
      </c>
      <c r="AD142" s="1">
        <f t="shared" si="189"/>
        <v>1</v>
      </c>
      <c r="AE142" s="57">
        <f t="shared" si="190"/>
        <v>0</v>
      </c>
      <c r="AF142" s="57" t="e">
        <f t="shared" si="191"/>
        <v>#N/A</v>
      </c>
      <c r="AG142" s="57">
        <f>IF(AI141=0,MIN('Drive Train'!$F$35-W141*$C$21*'Drive Train'!$F$39,AG141+W$2)-$C$3,IF(AE141-1&lt;=0,0,IF($C$32=Motors!$C$30,MAX(ABS('Drive Train'!$F$35-W141*$C$21*'Drive Train'!$F$39)*-1,AG141-W$2),MAX(0,ABS('Drive Train'!$F$35-W141*$C$21*'Drive Train'!$F$39)*-1,AG141-W$2))))</f>
        <v>0</v>
      </c>
      <c r="AH142" s="57">
        <f>'Drive Train'!$F$35-ABS(W142)*'DEPRECATED - DT-Prelim Calcs'!$C$21*'Drive Train'!$F$39</f>
        <v>12.4</v>
      </c>
      <c r="AI142" s="1">
        <f>IF(AJ142&gt;='Drive Train'!$F$29,1,0)</f>
        <v>1</v>
      </c>
      <c r="AJ142" s="57">
        <f>AJ141+0.5*Y142*'DEPRECATED - DT-Prelim Calcs'!$C$11^2+AE142*'DEPRECATED - DT-Prelim Calcs'!$C$11</f>
        <v>784.33981740885292</v>
      </c>
      <c r="AK142" s="57">
        <f t="shared" si="268"/>
        <v>0</v>
      </c>
      <c r="AL142" s="63">
        <f>AL141+'DEPRECATED - DT-Prelim Calcs'!$C$11</f>
        <v>552</v>
      </c>
      <c r="AM142" s="2">
        <f>AW142/'Drive Train'!$F$35</f>
        <v>0.90171798760158595</v>
      </c>
      <c r="AN142" s="46">
        <f>AU142*12*60/(PI() * 'Drive Train'!$F$15)/AM$2*AM142</f>
        <v>4074.5129711578234</v>
      </c>
      <c r="AO142" s="2">
        <f>('DEPRECATED - DT-Prelim Calcs'!$C$6*AM142-AN142)/('DEPRECATED - DT-Prelim Calcs'!$C$6*AM142)*'DEPRECATED - DT-Prelim Calcs'!$C$7*AM142</f>
        <v>0.33081835002782323</v>
      </c>
      <c r="AP142" s="57">
        <f>AO142/'DEPRECATED - DT-Prelim Calcs'!$C$7*('DEPRECATED - DT-Prelim Calcs'!$C$8-'DEPRECATED - DT-Prelim Calcs'!$C$9)+'DEPRECATED - DT-Prelim Calcs'!$C$9</f>
        <v>20.311615895672084</v>
      </c>
      <c r="AQ142" s="57">
        <f t="shared" si="192"/>
        <v>20.311615895672084</v>
      </c>
      <c r="AR142" s="2">
        <f t="shared" si="212"/>
        <v>-1.1657341758564144E-15</v>
      </c>
      <c r="AS142" s="57">
        <f>AR142*'DEPRECATED - DT-Prelim Calcs'!$C$21/AM$2/'DEPRECATED - DT-Prelim Calcs'!$C$19/'DEPRECATED - DT-Prelim Calcs'!$C$18*3.39*'DEPRECATED - DT-Prelim Calcs'!$C$20</f>
        <v>-8.4479993315209303E-15</v>
      </c>
      <c r="AT142" s="46">
        <f t="shared" si="213"/>
        <v>0</v>
      </c>
      <c r="AU142" s="57">
        <f>AS141*'DEPRECATED - DT-Prelim Calcs'!$C$11+AU141</f>
        <v>39.432321268798709</v>
      </c>
      <c r="AV142" s="57">
        <f>AV141+0.5*AS142*'DEPRECATED - DT-Prelim Calcs'!$C$11^2+AU142*'DEPRECATED - DT-Prelim Calcs'!$C$11</f>
        <v>21722.027775740939</v>
      </c>
      <c r="AW142" s="57">
        <f>MIN('Drive Train'!$F$35-AQ141*'DEPRECATED - DT-Prelim Calcs'!$C$21*'Drive Train'!$F$39,AW141+AQ$2)</f>
        <v>11.181303046259666</v>
      </c>
      <c r="AX142" s="57">
        <f>'Drive Train'!$F$35-AQ142*'DEPRECATED - DT-Prelim Calcs'!$C$21*'Drive Train'!$F$39</f>
        <v>11.181303046259675</v>
      </c>
      <c r="AY142" s="1">
        <f>IF(AV142&gt;='Drive Train'!$F$29,1,0)</f>
        <v>1</v>
      </c>
      <c r="AZ142" s="57">
        <f t="shared" si="214"/>
        <v>22.568462106302313</v>
      </c>
      <c r="BA142" s="63">
        <f>BA141+'DEPRECATED - DT-Prelim Calcs'!$C$11</f>
        <v>552</v>
      </c>
      <c r="BB142" s="2">
        <f>BL142/'Drive Train'!$F$35</f>
        <v>0.55000000000000004</v>
      </c>
      <c r="BC142" s="46">
        <f>BJ142*12*60/(PI() * 'Drive Train'!$F$15)/BB$2*BB142</f>
        <v>5574.3989430736756</v>
      </c>
      <c r="BD142" s="2">
        <f>('DEPRECATED - DT-Prelim Calcs'!$C$6*BB142-BC142)/('DEPRECATED - DT-Prelim Calcs'!$C$6*BB142)*'DEPRECATED - DT-Prelim Calcs'!$C$7*BB142</f>
        <v>-1.1950068391759019</v>
      </c>
      <c r="BE142" s="57">
        <f>BD142/'DEPRECATED - DT-Prelim Calcs'!$C$7*('DEPRECATED - DT-Prelim Calcs'!$C$8-'DEPRECATED - DT-Prelim Calcs'!$C$9)+'DEPRECATED - DT-Prelim Calcs'!$C$9</f>
        <v>-60.917998948659012</v>
      </c>
      <c r="BF142" s="57">
        <f t="shared" si="193"/>
        <v>-60.917998948659012</v>
      </c>
      <c r="BG142" s="2">
        <f t="shared" si="215"/>
        <v>-1.9370342982087358</v>
      </c>
      <c r="BH142" s="57">
        <f>BG142*'DEPRECATED - DT-Prelim Calcs'!$C$21/BB$2/'DEPRECATED - DT-Prelim Calcs'!$C$19/'DEPRECATED - DT-Prelim Calcs'!$C$18*3.39*'DEPRECATED - DT-Prelim Calcs'!$C$20</f>
        <v>-20.276476817893286</v>
      </c>
      <c r="BI142" s="46">
        <f t="shared" si="216"/>
        <v>1</v>
      </c>
      <c r="BJ142" s="57">
        <f>BH141*'DEPRECATED - DT-Prelim Calcs'!$C$11+BJ141</f>
        <v>61.232485201884487</v>
      </c>
      <c r="BK142" s="57">
        <f>BK141+0.5*BH142*'DEPRECATED - DT-Prelim Calcs'!$C$11^2+BJ142*'DEPRECATED - DT-Prelim Calcs'!$C$11</f>
        <v>11449.218563938812</v>
      </c>
      <c r="BL142" s="57">
        <f>MIN('Drive Train'!$F$35-BF141*'DEPRECATED - DT-Prelim Calcs'!$C$21*'Drive Train'!$F$39,BL141+BF$2)</f>
        <v>6.82</v>
      </c>
      <c r="BM142" s="57">
        <f>'Drive Train'!$F$35-BF142*'DEPRECATED - DT-Prelim Calcs'!$C$21*'Drive Train'!$F$39</f>
        <v>16.05507993691954</v>
      </c>
      <c r="BN142" s="1">
        <f>IF(BK142&gt;='Drive Train'!$F$29,1,0)</f>
        <v>1</v>
      </c>
      <c r="BO142" s="57">
        <f t="shared" si="217"/>
        <v>-67.68666549851001</v>
      </c>
      <c r="BP142" s="63">
        <f>BP141+'DEPRECATED - DT-Prelim Calcs'!$C$11</f>
        <v>552</v>
      </c>
      <c r="BQ142" s="2">
        <f>CA142/'Drive Train'!$F$35</f>
        <v>0.55000000000000004</v>
      </c>
      <c r="BR142" s="46">
        <f>BY142*12*60/(PI() * 'Drive Train'!$F$15)/BQ$2*BQ142</f>
        <v>8963.1405845687696</v>
      </c>
      <c r="BS142" s="2">
        <f>('DEPRECATED - DT-Prelim Calcs'!$C$6*BQ142-BR142)/('DEPRECATED - DT-Prelim Calcs'!$C$6*BQ142)*'DEPRECATED - DT-Prelim Calcs'!$C$7*BQ142</f>
        <v>-2.7272521217280925</v>
      </c>
      <c r="BT142" s="57">
        <f>BS142/'DEPRECATED - DT-Prelim Calcs'!$C$7*('DEPRECATED - DT-Prelim Calcs'!$C$8-'DEPRECATED - DT-Prelim Calcs'!$C$9)+'DEPRECATED - DT-Prelim Calcs'!$C$9</f>
        <v>-142.48939718577358</v>
      </c>
      <c r="BU142" s="57">
        <f t="shared" si="194"/>
        <v>-142.48939718577358</v>
      </c>
      <c r="BV142" s="2">
        <f t="shared" si="218"/>
        <v>-3.9203666621191302</v>
      </c>
      <c r="BW142" s="57">
        <f>BV142*'DEPRECATED - DT-Prelim Calcs'!$C$21/BQ$2/'DEPRECATED - DT-Prelim Calcs'!$C$19/'DEPRECATED - DT-Prelim Calcs'!$C$18*3.39*'DEPRECATED - DT-Prelim Calcs'!$C$20</f>
        <v>-53.664543737155263</v>
      </c>
      <c r="BX142" s="46">
        <f t="shared" si="219"/>
        <v>1</v>
      </c>
      <c r="BY142" s="57">
        <f>BW141*'DEPRECATED - DT-Prelim Calcs'!$C$11+BY141</f>
        <v>75.290204849127718</v>
      </c>
      <c r="BZ142" s="57">
        <f>BZ141+0.5*BW142*'DEPRECATED - DT-Prelim Calcs'!$C$11^2+BY142*'DEPRECATED - DT-Prelim Calcs'!$C$11</f>
        <v>-11543.131591012985</v>
      </c>
      <c r="CA142" s="57">
        <f>MIN('Drive Train'!$F$35-BU141*'DEPRECATED - DT-Prelim Calcs'!$C$21*'Drive Train'!$F$39,CA141+BU$2)</f>
        <v>6.82</v>
      </c>
      <c r="CB142" s="57">
        <f>'Drive Train'!$F$35-BU142*'DEPRECATED - DT-Prelim Calcs'!$C$21*'Drive Train'!$F$39</f>
        <v>20.949363831146414</v>
      </c>
      <c r="CC142" s="1">
        <f>IF(BZ142&gt;='Drive Train'!$F$29,1,0)</f>
        <v>0</v>
      </c>
      <c r="CD142" s="57">
        <f t="shared" si="220"/>
        <v>-158.32155242863732</v>
      </c>
      <c r="CE142" s="63">
        <f>CE141+'DEPRECATED - DT-Prelim Calcs'!$C$11</f>
        <v>552</v>
      </c>
      <c r="CF142" s="2">
        <f>CP142/'Drive Train'!$F$35</f>
        <v>0.55000000000000004</v>
      </c>
      <c r="CG142" s="46">
        <f>CN142*12*60/(PI() * 'Drive Train'!$F$15)/CF$2*CF142</f>
        <v>8997.2580631364726</v>
      </c>
      <c r="CH142" s="2">
        <f>('DEPRECATED - DT-Prelim Calcs'!$C$6*CF142-CG142)/('DEPRECATED - DT-Prelim Calcs'!$C$6*CF142)*'DEPRECATED - DT-Prelim Calcs'!$C$7*CF142</f>
        <v>-2.7426785989041083</v>
      </c>
      <c r="CI142" s="57">
        <f>CH142/'DEPRECATED - DT-Prelim Calcs'!$C$7*('DEPRECATED - DT-Prelim Calcs'!$C$8-'DEPRECATED - DT-Prelim Calcs'!$C$9)+'DEPRECATED - DT-Prelim Calcs'!$C$9</f>
        <v>-143.31064906199052</v>
      </c>
      <c r="CJ142" s="57">
        <f t="shared" si="195"/>
        <v>-143.31064906199052</v>
      </c>
      <c r="CK142" s="2">
        <f t="shared" si="221"/>
        <v>-3.9403346344749375</v>
      </c>
      <c r="CL142" s="57">
        <f>CK142*'DEPRECATED - DT-Prelim Calcs'!$C$21/CF$2/'DEPRECATED - DT-Prelim Calcs'!$C$19/'DEPRECATED - DT-Prelim Calcs'!$C$18*3.39*'DEPRECATED - DT-Prelim Calcs'!$C$20</f>
        <v>-66.629143914078796</v>
      </c>
      <c r="CM142" s="46">
        <f t="shared" si="222"/>
        <v>1</v>
      </c>
      <c r="CN142" s="57">
        <f>CL141*'DEPRECATED - DT-Prelim Calcs'!$C$11+CN141</f>
        <v>61.181211761041283</v>
      </c>
      <c r="CO142" s="57">
        <f>CO141+0.5*CL142*'DEPRECATED - DT-Prelim Calcs'!$C$11^2+CN142*'DEPRECATED - DT-Prelim Calcs'!$C$11</f>
        <v>-46061.968974280855</v>
      </c>
      <c r="CP142" s="57">
        <f>MIN('Drive Train'!$F$35-CJ141*'DEPRECATED - DT-Prelim Calcs'!$C$21*'Drive Train'!$F$39,CP141+CJ$2)</f>
        <v>6.82</v>
      </c>
      <c r="CQ142" s="57">
        <f>'Drive Train'!$F$35-CJ142*'DEPRECATED - DT-Prelim Calcs'!$C$21*'Drive Train'!$F$39</f>
        <v>20.998638943719431</v>
      </c>
      <c r="CR142" s="1">
        <f>IF(CO142&gt;='Drive Train'!$F$29,1,0)</f>
        <v>0</v>
      </c>
      <c r="CS142" s="57">
        <f t="shared" si="223"/>
        <v>-159.2340545133228</v>
      </c>
      <c r="CT142" s="63">
        <f>CT141+'DEPRECATED - DT-Prelim Calcs'!$C$11</f>
        <v>552</v>
      </c>
      <c r="CU142" s="2">
        <f>DE142/'Drive Train'!$F$35</f>
        <v>1.5402986250037454</v>
      </c>
      <c r="CV142" s="46">
        <f>DC142*12*60/(PI() * 'Drive Train'!$F$15)/CU$2*CU142</f>
        <v>-103665.97795091849</v>
      </c>
      <c r="CW142" s="2">
        <f>('DEPRECATED - DT-Prelim Calcs'!$C$6*CU142-CV142)/('DEPRECATED - DT-Prelim Calcs'!$C$6*CU142)*'DEPRECATED - DT-Prelim Calcs'!$C$7*CU142</f>
        <v>50.585479322603042</v>
      </c>
      <c r="CX142" s="57">
        <f>CW142/'DEPRECATED - DT-Prelim Calcs'!$C$7*('DEPRECATED - DT-Prelim Calcs'!$C$8-'DEPRECATED - DT-Prelim Calcs'!$C$9)+'DEPRECATED - DT-Prelim Calcs'!$C$9</f>
        <v>2695.6946046016474</v>
      </c>
      <c r="CY142" s="57">
        <f t="shared" si="196"/>
        <v>93</v>
      </c>
      <c r="CZ142" s="2">
        <f t="shared" si="224"/>
        <v>1.2803081040535502</v>
      </c>
      <c r="DA142" s="57">
        <f>CZ142*'DEPRECATED - DT-Prelim Calcs'!$C$21/CU$2/'DEPRECATED - DT-Prelim Calcs'!$C$19/'DEPRECATED - DT-Prelim Calcs'!$C$18*3.39*'DEPRECATED - DT-Prelim Calcs'!$C$20</f>
        <v>25.773080821789936</v>
      </c>
      <c r="DB142" s="46">
        <f t="shared" si="225"/>
        <v>0</v>
      </c>
      <c r="DC142" s="57">
        <f>DA141*'DEPRECATED - DT-Prelim Calcs'!$C$11+DC141</f>
        <v>-211.4371002291943</v>
      </c>
      <c r="DD142" s="57">
        <f>DD141+0.5*DA142*'DEPRECATED - DT-Prelim Calcs'!$C$11^2+DC142*'DEPRECATED - DT-Prelim Calcs'!$C$11</f>
        <v>-96043.671024131661</v>
      </c>
      <c r="DE142" s="57">
        <f>MIN('Drive Train'!$F$35-CY141*'DEPRECATED - DT-Prelim Calcs'!$C$21*'Drive Train'!$F$39,DE141+CY$2)</f>
        <v>19.099702950046442</v>
      </c>
      <c r="DF142" s="57">
        <f>'Drive Train'!$F$35-CY142*'DEPRECATED - DT-Prelim Calcs'!$C$21*'Drive Train'!$F$39</f>
        <v>6.82</v>
      </c>
      <c r="DG142" s="1">
        <f>IF(DD142&gt;='Drive Train'!$F$29,1,0)</f>
        <v>0</v>
      </c>
      <c r="DH142" s="57">
        <f t="shared" si="226"/>
        <v>103.33333333333333</v>
      </c>
      <c r="DI142" s="63">
        <f>DI141+'DEPRECATED - DT-Prelim Calcs'!$C$11</f>
        <v>552</v>
      </c>
      <c r="DJ142" s="2">
        <f>DT142/'Drive Train'!$F$35</f>
        <v>0.55000000000000004</v>
      </c>
      <c r="DK142" s="46">
        <f>DR142*12*60/(PI() * 'Drive Train'!$F$15)/DJ$2*DJ142</f>
        <v>-127978.27348704101</v>
      </c>
      <c r="DL142" s="2">
        <f>('DEPRECATED - DT-Prelim Calcs'!$C$6*DJ142-DK142)/('DEPRECATED - DT-Prelim Calcs'!$C$6*DJ142)*'DEPRECATED - DT-Prelim Calcs'!$C$7*DJ142</f>
        <v>59.191848799956624</v>
      </c>
      <c r="DM142" s="57">
        <f>DL142/'DEPRECATED - DT-Prelim Calcs'!$C$7*('DEPRECATED - DT-Prelim Calcs'!$C$8-'DEPRECATED - DT-Prelim Calcs'!$C$9)+'DEPRECATED - DT-Prelim Calcs'!$C$9</f>
        <v>3153.8677182715496</v>
      </c>
      <c r="DN142" s="57">
        <f t="shared" si="197"/>
        <v>93</v>
      </c>
      <c r="DO142" s="2">
        <f t="shared" si="227"/>
        <v>1.1037138828047846</v>
      </c>
      <c r="DP142" s="57">
        <f>DO142*'DEPRECATED - DT-Prelim Calcs'!$C$21/DJ$2/'DEPRECATED - DT-Prelim Calcs'!$C$19/'DEPRECATED - DT-Prelim Calcs'!$C$18*3.39*'DEPRECATED - DT-Prelim Calcs'!$C$20</f>
        <v>25.773080821789936</v>
      </c>
      <c r="DQ142" s="46">
        <f t="shared" si="228"/>
        <v>0</v>
      </c>
      <c r="DR142" s="57">
        <f>DP141*'DEPRECATED - DT-Prelim Calcs'!$C$11+DR141</f>
        <v>-630.18119718807748</v>
      </c>
      <c r="DS142" s="57">
        <f>DS141+0.5*DP142*'DEPRECATED - DT-Prelim Calcs'!$C$11^2+DR142*'DEPRECATED - DT-Prelim Calcs'!$C$11</f>
        <v>-161131.8359560605</v>
      </c>
      <c r="DT142" s="57">
        <f>MIN('Drive Train'!$F$35-DN141*'DEPRECATED - DT-Prelim Calcs'!$C$21*'Drive Train'!$F$39,DT141+DN$2)</f>
        <v>6.82</v>
      </c>
      <c r="DU142" s="57">
        <f>'Drive Train'!$F$35-DN142*'DEPRECATED - DT-Prelim Calcs'!$C$21*'Drive Train'!$F$39</f>
        <v>6.82</v>
      </c>
      <c r="DV142" s="1">
        <f>IF(DS142&gt;='Drive Train'!$F$29,1,0)</f>
        <v>0</v>
      </c>
      <c r="DW142" s="57">
        <f t="shared" si="229"/>
        <v>103.33333333333333</v>
      </c>
      <c r="DX142" s="63">
        <f>DX141+'DEPRECATED - DT-Prelim Calcs'!$C$11</f>
        <v>552</v>
      </c>
      <c r="DY142" s="2">
        <f>EI142/'Drive Train'!$F$35</f>
        <v>0.55000000000000004</v>
      </c>
      <c r="DZ142" s="46">
        <f>EG142*12*60/(PI() * 'Drive Train'!$F$15)/DY$2*DY142</f>
        <v>-70225.334776991964</v>
      </c>
      <c r="EA142" s="2">
        <f>('DEPRECATED - DT-Prelim Calcs'!$C$6*DY142-DZ142)/('DEPRECATED - DT-Prelim Calcs'!$C$6*DY142)*'DEPRECATED - DT-Prelim Calcs'!$C$7*DY142</f>
        <v>33.078418726557345</v>
      </c>
      <c r="EB142" s="57">
        <f>EA142/'DEPRECATED - DT-Prelim Calcs'!$C$7*('DEPRECATED - DT-Prelim Calcs'!$C$8-'DEPRECATED - DT-Prelim Calcs'!$C$9)+'DEPRECATED - DT-Prelim Calcs'!$C$9</f>
        <v>1763.6797189283434</v>
      </c>
      <c r="EC142" s="57">
        <f t="shared" si="198"/>
        <v>93</v>
      </c>
      <c r="ED142" s="2">
        <f t="shared" si="230"/>
        <v>0.96993038185874991</v>
      </c>
      <c r="EE142" s="57">
        <f>ED142*'DEPRECATED - DT-Prelim Calcs'!$C$21/DY$2/'DEPRECATED - DT-Prelim Calcs'!$C$19/'DEPRECATED - DT-Prelim Calcs'!$C$18*3.39*'DEPRECATED - DT-Prelim Calcs'!$C$20</f>
        <v>25.773080821789936</v>
      </c>
      <c r="EF142" s="46">
        <f t="shared" si="231"/>
        <v>0</v>
      </c>
      <c r="EG142" s="57">
        <f>EE141*'DEPRECATED - DT-Prelim Calcs'!$C$11+EG141</f>
        <v>-303.88346533234403</v>
      </c>
      <c r="EH142" s="57">
        <f>EH141+0.5*EE142*'DEPRECATED - DT-Prelim Calcs'!$C$11^2+EG142*'DEPRECATED - DT-Prelim Calcs'!$C$11</f>
        <v>-232181.11746033179</v>
      </c>
      <c r="EI142" s="57">
        <f>MIN('Drive Train'!$F$35-EC141*'DEPRECATED - DT-Prelim Calcs'!$C$21*'Drive Train'!$F$39,EI141+EC$2)</f>
        <v>6.82</v>
      </c>
      <c r="EJ142" s="57">
        <f>'Drive Train'!$F$35-EC142*'DEPRECATED - DT-Prelim Calcs'!$C$21*'Drive Train'!$F$39</f>
        <v>6.82</v>
      </c>
      <c r="EK142" s="1">
        <f>IF(EH142&gt;='Drive Train'!$F$29,1,0)</f>
        <v>0</v>
      </c>
      <c r="EL142" s="57">
        <f t="shared" si="232"/>
        <v>103.33333333333333</v>
      </c>
      <c r="EM142" s="63">
        <f>EM141+'DEPRECATED - DT-Prelim Calcs'!$C$11</f>
        <v>552</v>
      </c>
      <c r="EN142" s="2">
        <f>EX142/'Drive Train'!$F$35</f>
        <v>0.55000000000000004</v>
      </c>
      <c r="EO142" s="46">
        <f>EV142*12*60/(PI() * 'Drive Train'!$F$15)/EN$2*EN142</f>
        <v>-124593.06679012443</v>
      </c>
      <c r="EP142" s="2">
        <f>('DEPRECATED - DT-Prelim Calcs'!$C$6*EN142-EO142)/('DEPRECATED - DT-Prelim Calcs'!$C$6*EN142)*'DEPRECATED - DT-Prelim Calcs'!$C$7*EN142</f>
        <v>57.661201869455894</v>
      </c>
      <c r="EQ142" s="57">
        <f>EP142/'DEPRECATED - DT-Prelim Calcs'!$C$7*('DEPRECATED - DT-Prelim Calcs'!$C$8-'DEPRECATED - DT-Prelim Calcs'!$C$9)+'DEPRECATED - DT-Prelim Calcs'!$C$9</f>
        <v>3072.3814107266353</v>
      </c>
      <c r="ER142" s="57">
        <f t="shared" si="199"/>
        <v>93</v>
      </c>
      <c r="ES142" s="2">
        <f t="shared" si="233"/>
        <v>0.86507304327942547</v>
      </c>
      <c r="ET142" s="57">
        <f>ES142*'DEPRECATED - DT-Prelim Calcs'!$C$21/EN$2/'DEPRECATED - DT-Prelim Calcs'!$C$19/'DEPRECATED - DT-Prelim Calcs'!$C$18*3.39*'DEPRECATED - DT-Prelim Calcs'!$C$20</f>
        <v>25.773080821789936</v>
      </c>
      <c r="EU142" s="46">
        <f t="shared" si="234"/>
        <v>0</v>
      </c>
      <c r="EV142" s="57">
        <f>ET141*'DEPRECATED - DT-Prelim Calcs'!$C$11+EV141</f>
        <v>-480.86076574456672</v>
      </c>
      <c r="EW142" s="57">
        <f>EW141+0.5*ET142*'DEPRECATED - DT-Prelim Calcs'!$C$11^2+EV142*'DEPRECATED - DT-Prelim Calcs'!$C$11</f>
        <v>-319591.58598053642</v>
      </c>
      <c r="EX142" s="57">
        <f>MIN('Drive Train'!$F$35-ER141*'DEPRECATED - DT-Prelim Calcs'!$C$21*'Drive Train'!$F$39,EX141+ER$2)</f>
        <v>6.82</v>
      </c>
      <c r="EY142" s="57">
        <f>'Drive Train'!$F$35-ER142*'DEPRECATED - DT-Prelim Calcs'!$C$21*'Drive Train'!$F$39</f>
        <v>6.82</v>
      </c>
      <c r="EZ142" s="1">
        <f>IF(EW142&gt;='Drive Train'!$F$29,1,0)</f>
        <v>0</v>
      </c>
      <c r="FA142" s="57">
        <f t="shared" si="235"/>
        <v>103.33333333333333</v>
      </c>
      <c r="FB142" s="63">
        <f>FB141+'DEPRECATED - DT-Prelim Calcs'!$C$11</f>
        <v>552</v>
      </c>
      <c r="FC142" s="2">
        <f>FM142/'Drive Train'!$F$35</f>
        <v>0.55000000000000004</v>
      </c>
      <c r="FD142" s="46">
        <f>FK142*12*60/(PI() * 'Drive Train'!$F$15)/FC$2*FC142</f>
        <v>1028.4923819760595</v>
      </c>
      <c r="FE142" s="2">
        <f>('DEPRECATED - DT-Prelim Calcs'!$C$6*FC142-FD142)/('DEPRECATED - DT-Prelim Calcs'!$C$6*FC142)*'DEPRECATED - DT-Prelim Calcs'!$C$7*FC142</f>
        <v>0.86045935449112521</v>
      </c>
      <c r="FF142" s="57">
        <f>FE142/'DEPRECATED - DT-Prelim Calcs'!$C$7*('DEPRECATED - DT-Prelim Calcs'!$C$8-'DEPRECATED - DT-Prelim Calcs'!$C$9)+'DEPRECATED - DT-Prelim Calcs'!$C$9</f>
        <v>48.507856921664469</v>
      </c>
      <c r="FG142" s="57">
        <f t="shared" si="200"/>
        <v>48.507856921664469</v>
      </c>
      <c r="FH142" s="2">
        <f t="shared" si="236"/>
        <v>0.72355318817151171</v>
      </c>
      <c r="FI142" s="57">
        <f>FH142*'DEPRECATED - DT-Prelim Calcs'!$C$21/FC$2/'DEPRECATED - DT-Prelim Calcs'!$C$19/'DEPRECATED - DT-Prelim Calcs'!$C$18*3.39*'DEPRECATED - DT-Prelim Calcs'!$C$20</f>
        <v>23.887249773120399</v>
      </c>
      <c r="FJ142" s="46">
        <f t="shared" si="237"/>
        <v>0</v>
      </c>
      <c r="FK142" s="57">
        <f>FI141*'DEPRECATED - DT-Prelim Calcs'!$C$11+FK141</f>
        <v>3.5821553342450727</v>
      </c>
      <c r="FL142" s="57">
        <f>FL141+0.5*FI142*'DEPRECATED - DT-Prelim Calcs'!$C$11^2+FK142*'DEPRECATED - DT-Prelim Calcs'!$C$11</f>
        <v>-427177.93842859182</v>
      </c>
      <c r="FM142" s="57">
        <f>MIN('Drive Train'!$F$35-FG141*'DEPRECATED - DT-Prelim Calcs'!$C$21*'Drive Train'!$F$39,FM141+FG$2)</f>
        <v>6.82</v>
      </c>
      <c r="FN142" s="57">
        <f>'Drive Train'!$F$35-FG142*'DEPRECATED - DT-Prelim Calcs'!$C$21*'Drive Train'!$F$39</f>
        <v>9.4895285847001318</v>
      </c>
      <c r="FO142" s="1">
        <f>IF(FL142&gt;='Drive Train'!$F$29,1,0)</f>
        <v>0</v>
      </c>
      <c r="FP142" s="57">
        <f t="shared" si="238"/>
        <v>53.897618801849404</v>
      </c>
      <c r="FQ142" s="63">
        <f>FQ141+'DEPRECATED - DT-Prelim Calcs'!$C$11</f>
        <v>552</v>
      </c>
      <c r="FR142" s="2">
        <f>GB142/'Drive Train'!$F$35</f>
        <v>0.55000000000000004</v>
      </c>
      <c r="FS142" s="46">
        <f>FZ142*12*60/(PI() * 'Drive Train'!$F$15)/FR$2*FR142</f>
        <v>-600586.292832801</v>
      </c>
      <c r="FT142" s="2">
        <f>('DEPRECATED - DT-Prelim Calcs'!$C$6*FR142-FS142)/('DEPRECATED - DT-Prelim Calcs'!$C$6*FR142)*'DEPRECATED - DT-Prelim Calcs'!$C$7*FR142</f>
        <v>272.88515585873364</v>
      </c>
      <c r="FU142" s="57">
        <f>FT142/'DEPRECATED - DT-Prelim Calcs'!$C$7*('DEPRECATED - DT-Prelim Calcs'!$C$8-'DEPRECATED - DT-Prelim Calcs'!$C$9)+'DEPRECATED - DT-Prelim Calcs'!$C$9</f>
        <v>14530.154562935904</v>
      </c>
      <c r="FV142" s="57">
        <f t="shared" si="201"/>
        <v>93</v>
      </c>
      <c r="FW142" s="2">
        <f t="shared" si="239"/>
        <v>0.7112822800297498</v>
      </c>
      <c r="FX142" s="57">
        <f>FW142*'DEPRECATED - DT-Prelim Calcs'!$C$21/FR$2/'DEPRECATED - DT-Prelim Calcs'!$C$19/'DEPRECATED - DT-Prelim Calcs'!$C$18*3.39*'DEPRECATED - DT-Prelim Calcs'!$C$20</f>
        <v>25.773080821789936</v>
      </c>
      <c r="FY142" s="46">
        <f t="shared" si="240"/>
        <v>0</v>
      </c>
      <c r="FZ142" s="57">
        <f>FX141*'DEPRECATED - DT-Prelim Calcs'!$C$11+FZ141</f>
        <v>-1905.8560458689449</v>
      </c>
      <c r="GA142" s="57">
        <f>GA141+0.5*FX142*'DEPRECATED - DT-Prelim Calcs'!$C$11^2+FZ142*'DEPRECATED - DT-Prelim Calcs'!$C$11</f>
        <v>-505221.94891698699</v>
      </c>
      <c r="GB142" s="57">
        <f>MIN('Drive Train'!$F$35-FV141*'DEPRECATED - DT-Prelim Calcs'!$C$21*'Drive Train'!$F$39,GB141+FV$2)</f>
        <v>6.82</v>
      </c>
      <c r="GC142" s="57">
        <f>'Drive Train'!$F$35-FV142*'DEPRECATED - DT-Prelim Calcs'!$C$21*'Drive Train'!$F$39</f>
        <v>6.82</v>
      </c>
      <c r="GD142" s="1">
        <f>IF(GA142&gt;='Drive Train'!$F$29,1,0)</f>
        <v>0</v>
      </c>
      <c r="GE142" s="57">
        <f t="shared" si="241"/>
        <v>103.33333333333333</v>
      </c>
      <c r="GF142" s="63">
        <f>GF141+'DEPRECATED - DT-Prelim Calcs'!$C$11</f>
        <v>552</v>
      </c>
      <c r="GG142" s="2">
        <f>GQ142/'Drive Train'!$F$35</f>
        <v>0.85483870967741948</v>
      </c>
      <c r="GH142" s="46">
        <f>GO142*12*60/(PI() * 'Drive Train'!$F$15)/GG$2*GG142</f>
        <v>-10207.298262664191</v>
      </c>
      <c r="GI142" s="2">
        <f>('DEPRECATED - DT-Prelim Calcs'!$C$6*GG142-GH142)/('DEPRECATED - DT-Prelim Calcs'!$C$6*GG142)*'DEPRECATED - DT-Prelim Calcs'!$C$7*GG142</f>
        <v>6.6754687599324694</v>
      </c>
      <c r="GJ142" s="57">
        <f>GI142/'DEPRECATED - DT-Prelim Calcs'!$C$7*('DEPRECATED - DT-Prelim Calcs'!$C$8-'DEPRECATED - DT-Prelim Calcs'!$C$9)+'DEPRECATED - DT-Prelim Calcs'!$C$9</f>
        <v>358.07868958478662</v>
      </c>
      <c r="GK142" s="57">
        <f t="shared" si="242"/>
        <v>29.999999999999982</v>
      </c>
      <c r="GL142" s="2">
        <f t="shared" si="243"/>
        <v>0.99579519204165001</v>
      </c>
      <c r="GM142" s="57">
        <f>GL142*'DEPRECATED - DT-Prelim Calcs'!$C$21/GG$2/'DEPRECATED - DT-Prelim Calcs'!$C$19/'DEPRECATED - DT-Prelim Calcs'!$C$18*3.39*'DEPRECATED - DT-Prelim Calcs'!$C$20</f>
        <v>25.773080821789936</v>
      </c>
      <c r="GN142" s="46">
        <f t="shared" si="244"/>
        <v>0</v>
      </c>
      <c r="GO142" s="57">
        <f>GM141*'DEPRECATED - DT-Prelim Calcs'!$C$11+GO141</f>
        <v>-29.176421769358043</v>
      </c>
      <c r="GP142" s="57">
        <f>GP141+0.5*GM142*'DEPRECATED - DT-Prelim Calcs'!$C$11^2+GO142*'DEPRECATED - DT-Prelim Calcs'!$C$11</f>
        <v>-225677.30562399994</v>
      </c>
      <c r="GQ142" s="57">
        <f>MIN('Drive Train'!$F$35-GK141*'DEPRECATED - DT-Prelim Calcs'!$C$21*'Drive Train'!$F$39,GQ141+GK$2)</f>
        <v>10.600000000000001</v>
      </c>
      <c r="GR142" s="57">
        <f>'Drive Train'!$F$35-GK142*'DEPRECATED - DT-Prelim Calcs'!$C$21*'Drive Train'!$F$39</f>
        <v>10.600000000000001</v>
      </c>
      <c r="GS142" s="1">
        <f>IF(GP142&gt;='Drive Train'!$F$29,1,0)</f>
        <v>0</v>
      </c>
      <c r="GT142" s="57">
        <f t="shared" si="245"/>
        <v>33.333333333333314</v>
      </c>
      <c r="GU142" s="63">
        <f>GU141+'DEPRECATED - DT-Prelim Calcs'!$C$11</f>
        <v>552</v>
      </c>
      <c r="GV142" s="2">
        <f>HF142/'Drive Train'!$F$35</f>
        <v>0.83870967741935498</v>
      </c>
      <c r="GW142" s="46">
        <f>HD142*12*60/(PI() * 'Drive Train'!$F$15)/GV$2*GV142</f>
        <v>-134794.98911390864</v>
      </c>
      <c r="GX142" s="2">
        <f>('DEPRECATED - DT-Prelim Calcs'!$C$6*GV142-GW142)/('DEPRECATED - DT-Prelim Calcs'!$C$6*GV142)*'DEPRECATED - DT-Prelim Calcs'!$C$7*GV142</f>
        <v>62.969868890032771</v>
      </c>
      <c r="GY142" s="57">
        <f>GX142/'DEPRECATED - DT-Prelim Calcs'!$C$7*('DEPRECATED - DT-Prelim Calcs'!$C$8-'DEPRECATED - DT-Prelim Calcs'!$C$9)+'DEPRECATED - DT-Prelim Calcs'!$C$9</f>
        <v>3354.9963396644002</v>
      </c>
      <c r="GZ142" s="57">
        <f t="shared" si="202"/>
        <v>33.333333333333314</v>
      </c>
      <c r="HA142" s="2">
        <f t="shared" si="246"/>
        <v>0.99579519204165001</v>
      </c>
      <c r="HB142" s="57">
        <f>HA142*'DEPRECATED - DT-Prelim Calcs'!$C$21/GV$2/'DEPRECATED - DT-Prelim Calcs'!$C$19/'DEPRECATED - DT-Prelim Calcs'!$C$18*3.39*'DEPRECATED - DT-Prelim Calcs'!$C$20</f>
        <v>25.773080821789936</v>
      </c>
      <c r="HC142" s="46">
        <f t="shared" si="247"/>
        <v>0</v>
      </c>
      <c r="HD142" s="57">
        <f>HB141*'DEPRECATED - DT-Prelim Calcs'!$C$11+HD141</f>
        <v>-392.70596417261038</v>
      </c>
      <c r="HE142" s="57">
        <f>HE141+0.5*HB142*'DEPRECATED - DT-Prelim Calcs'!$C$11^2+HD142*'DEPRECATED - DT-Prelim Calcs'!$C$11</f>
        <v>-253945.91619306296</v>
      </c>
      <c r="HF142" s="57">
        <f>MIN('Drive Train'!$F$35-GZ141*'DEPRECATED - DT-Prelim Calcs'!$C$21*'Drive Train'!$F$39,HF141+GZ$2)</f>
        <v>10.400000000000002</v>
      </c>
      <c r="HG142" s="57">
        <f>'Drive Train'!$F$35-GZ142*'DEPRECATED - DT-Prelim Calcs'!$C$21*'Drive Train'!$F$39</f>
        <v>10.400000000000002</v>
      </c>
      <c r="HH142" s="1">
        <f>IF(HE142&gt;='Drive Train'!$F$29,1,0)</f>
        <v>0</v>
      </c>
      <c r="HI142" s="57">
        <f t="shared" si="248"/>
        <v>37.037037037037017</v>
      </c>
      <c r="HJ142" s="63">
        <f>HJ141+'DEPRECATED - DT-Prelim Calcs'!$C$11</f>
        <v>552</v>
      </c>
      <c r="HK142" s="2">
        <f>HU142/'Drive Train'!$F$35</f>
        <v>2.5364091812976572</v>
      </c>
      <c r="HL142" s="46">
        <f>HS142*12*60/(PI() * 'Drive Train'!$F$15)/HK$2*HK142</f>
        <v>-761059.41933391115</v>
      </c>
      <c r="HM142" s="2">
        <f>('DEPRECATED - DT-Prelim Calcs'!$C$6*HK142-HL142)/('DEPRECATED - DT-Prelim Calcs'!$C$6*HK142)*'DEPRECATED - DT-Prelim Calcs'!$C$7*HK142</f>
        <v>350.23154548803916</v>
      </c>
      <c r="HN142" s="57">
        <f>HM142/'DEPRECATED - DT-Prelim Calcs'!$C$7*('DEPRECATED - DT-Prelim Calcs'!$C$8-'DEPRECATED - DT-Prelim Calcs'!$C$9)+'DEPRECATED - DT-Prelim Calcs'!$C$9</f>
        <v>18647.806757724244</v>
      </c>
      <c r="HO142" s="57">
        <f t="shared" si="203"/>
        <v>36.66666666666665</v>
      </c>
      <c r="HP142" s="2">
        <f t="shared" si="249"/>
        <v>0.99579519204165001</v>
      </c>
      <c r="HQ142" s="57">
        <f>HP142*'DEPRECATED - DT-Prelim Calcs'!$C$21/HK$2/'DEPRECATED - DT-Prelim Calcs'!$C$19/'DEPRECATED - DT-Prelim Calcs'!$C$18*3.39*'DEPRECATED - DT-Prelim Calcs'!$C$20</f>
        <v>25.773080821789936</v>
      </c>
      <c r="HR142" s="46">
        <f t="shared" si="250"/>
        <v>0</v>
      </c>
      <c r="HS142" s="57">
        <f>HQ141*'DEPRECATED - DT-Prelim Calcs'!$C$11+HS141</f>
        <v>-733.16994261375783</v>
      </c>
      <c r="HT142" s="57">
        <f>HT141+0.5*HQ142*'DEPRECATED - DT-Prelim Calcs'!$C$11^2+HS142*'DEPRECATED - DT-Prelim Calcs'!$C$11</f>
        <v>-244741.96138415</v>
      </c>
      <c r="HU142" s="57">
        <f>MIN('Drive Train'!$F$35-HO141*'DEPRECATED - DT-Prelim Calcs'!$C$21*'Drive Train'!$F$39,HU141+HO$2)</f>
        <v>31.451473848090949</v>
      </c>
      <c r="HV142" s="57">
        <f>'Drive Train'!$F$35-HO142*'DEPRECATED - DT-Prelim Calcs'!$C$21*'Drive Train'!$F$39</f>
        <v>10.200000000000001</v>
      </c>
      <c r="HW142" s="1">
        <f>IF(HT142&gt;='Drive Train'!$F$29,1,0)</f>
        <v>0</v>
      </c>
      <c r="HX142" s="57">
        <f t="shared" si="251"/>
        <v>40.740740740740726</v>
      </c>
      <c r="HY142" s="63">
        <f>HY141+'DEPRECATED - DT-Prelim Calcs'!$C$11</f>
        <v>552</v>
      </c>
      <c r="HZ142" s="2">
        <f>IJ142/'Drive Train'!$F$35</f>
        <v>0.80645161290322598</v>
      </c>
      <c r="IA142" s="46">
        <f>IH142*12*60/(PI() * 'Drive Train'!$F$15)/HZ$2*HZ142</f>
        <v>-280775.18817747885</v>
      </c>
      <c r="IB142" s="2">
        <f>('DEPRECATED - DT-Prelim Calcs'!$C$6*HZ142-IA142)/('DEPRECATED - DT-Prelim Calcs'!$C$6*HZ142)*'DEPRECATED - DT-Prelim Calcs'!$C$7*HZ142</f>
        <v>128.89818319154782</v>
      </c>
      <c r="IC142" s="57">
        <f>IB142/'DEPRECATED - DT-Prelim Calcs'!$C$7*('DEPRECATED - DT-Prelim Calcs'!$C$8-'DEPRECATED - DT-Prelim Calcs'!$C$9)+'DEPRECATED - DT-Prelim Calcs'!$C$9</f>
        <v>6864.7900014421512</v>
      </c>
      <c r="ID142" s="57">
        <f t="shared" si="204"/>
        <v>39.999999999999986</v>
      </c>
      <c r="IE142" s="2">
        <f t="shared" si="252"/>
        <v>0.99579519204165001</v>
      </c>
      <c r="IF142" s="57">
        <f>IE142*'DEPRECATED - DT-Prelim Calcs'!$C$21/HZ$2/'DEPRECATED - DT-Prelim Calcs'!$C$19/'DEPRECATED - DT-Prelim Calcs'!$C$18*3.39*'DEPRECATED - DT-Prelim Calcs'!$C$20</f>
        <v>25.773080821789936</v>
      </c>
      <c r="IG142" s="46">
        <f t="shared" si="253"/>
        <v>0</v>
      </c>
      <c r="IH142" s="57">
        <f>IF141*'DEPRECATED - DT-Prelim Calcs'!$C$11+IH141</f>
        <v>-850.7183789423957</v>
      </c>
      <c r="II142" s="57">
        <f>II141+0.5*IF142*'DEPRECATED - DT-Prelim Calcs'!$C$11^2+IH142*'DEPRECATED - DT-Prelim Calcs'!$C$11</f>
        <v>-244059.71405754023</v>
      </c>
      <c r="IJ142" s="57">
        <f>MIN('Drive Train'!$F$35-ID141*'DEPRECATED - DT-Prelim Calcs'!$C$21*'Drive Train'!$F$39,IJ141+ID$2)</f>
        <v>10.000000000000002</v>
      </c>
      <c r="IK142" s="57">
        <f>'Drive Train'!$F$35-ID142*'DEPRECATED - DT-Prelim Calcs'!$C$21*'Drive Train'!$F$39</f>
        <v>10.000000000000002</v>
      </c>
      <c r="IL142" s="1">
        <f>IF(II142&gt;='Drive Train'!$F$29,1,0)</f>
        <v>0</v>
      </c>
      <c r="IM142" s="57">
        <f t="shared" si="254"/>
        <v>44.444444444444429</v>
      </c>
      <c r="IN142" s="63">
        <f>IN141+'DEPRECATED - DT-Prelim Calcs'!$C$11</f>
        <v>552</v>
      </c>
      <c r="IO142" s="2">
        <f>IY142/'Drive Train'!$F$35</f>
        <v>0.79032258064516137</v>
      </c>
      <c r="IP142" s="46">
        <f>IW142*12*60/(PI() * 'Drive Train'!$F$15)/IO$2*IO142</f>
        <v>-118655.30424697889</v>
      </c>
      <c r="IQ142" s="2">
        <f>('DEPRECATED - DT-Prelim Calcs'!$C$6*IO142-IP142)/('DEPRECATED - DT-Prelim Calcs'!$C$6*IO142)*'DEPRECATED - DT-Prelim Calcs'!$C$7*IO142</f>
        <v>55.555574836844357</v>
      </c>
      <c r="IR142" s="57">
        <f>IQ142/'DEPRECATED - DT-Prelim Calcs'!$C$7*('DEPRECATED - DT-Prelim Calcs'!$C$8-'DEPRECATED - DT-Prelim Calcs'!$C$9)+'DEPRECATED - DT-Prelim Calcs'!$C$9</f>
        <v>2960.2851666253655</v>
      </c>
      <c r="IS142" s="57">
        <f t="shared" si="205"/>
        <v>43.333333333333321</v>
      </c>
      <c r="IT142" s="2">
        <f t="shared" si="255"/>
        <v>0.99579519204165001</v>
      </c>
      <c r="IU142" s="57">
        <f>IT142*'DEPRECATED - DT-Prelim Calcs'!$C$21/IO$2/'DEPRECATED - DT-Prelim Calcs'!$C$19/'DEPRECATED - DT-Prelim Calcs'!$C$18*3.39*'DEPRECATED - DT-Prelim Calcs'!$C$20</f>
        <v>25.773080821789936</v>
      </c>
      <c r="IV142" s="46">
        <f t="shared" si="256"/>
        <v>0</v>
      </c>
      <c r="IW142" s="57">
        <f>IU141*'DEPRECATED - DT-Prelim Calcs'!$C$11+IW141</f>
        <v>-366.84970146301237</v>
      </c>
      <c r="IX142" s="57">
        <f>IX141+0.5*IU142*'DEPRECATED - DT-Prelim Calcs'!$C$11^2+IW142*'DEPRECATED - DT-Prelim Calcs'!$C$11</f>
        <v>-268246.20142019255</v>
      </c>
      <c r="IY142" s="57">
        <f>MIN('Drive Train'!$F$35-IS141*'DEPRECATED - DT-Prelim Calcs'!$C$21*'Drive Train'!$F$39,IY141+IS$2)</f>
        <v>9.8000000000000007</v>
      </c>
      <c r="IZ142" s="57">
        <f>'Drive Train'!$F$35-IS142*'DEPRECATED - DT-Prelim Calcs'!$C$21*'Drive Train'!$F$39</f>
        <v>9.8000000000000007</v>
      </c>
      <c r="JA142" s="1">
        <f>IF(IX142&gt;='Drive Train'!$F$29,1,0)</f>
        <v>0</v>
      </c>
      <c r="JB142" s="57">
        <f t="shared" si="257"/>
        <v>48.148148148148138</v>
      </c>
      <c r="JC142" s="63">
        <f>JC141+'DEPRECATED - DT-Prelim Calcs'!$C$11</f>
        <v>552</v>
      </c>
      <c r="JD142" s="2">
        <f>JN142/'Drive Train'!$F$35</f>
        <v>0.77419354838709686</v>
      </c>
      <c r="JE142" s="46">
        <f>JL142*12*60/(PI() * 'Drive Train'!$F$15)/JD$2*JD142</f>
        <v>28839.553892016815</v>
      </c>
      <c r="JF142" s="2">
        <f>('DEPRECATED - DT-Prelim Calcs'!$C$6*JD142-JE142)/('DEPRECATED - DT-Prelim Calcs'!$C$6*JD142)*'DEPRECATED - DT-Prelim Calcs'!$C$7*JD142</f>
        <v>-11.174216977985694</v>
      </c>
      <c r="JG142" s="57">
        <f>JF142/'DEPRECATED - DT-Prelim Calcs'!$C$7*('DEPRECATED - DT-Prelim Calcs'!$C$8-'DEPRECATED - DT-Prelim Calcs'!$C$9)+'DEPRECATED - DT-Prelim Calcs'!$C$9</f>
        <v>-592.17636442969479</v>
      </c>
      <c r="JH142" s="57">
        <f t="shared" si="206"/>
        <v>-592.17636442969479</v>
      </c>
      <c r="JI142" s="2">
        <f t="shared" si="258"/>
        <v>-13.901458560224901</v>
      </c>
      <c r="JJ142" s="57">
        <f>JI142*'DEPRECATED - DT-Prelim Calcs'!$C$21/JD$2/'DEPRECATED - DT-Prelim Calcs'!$C$19/'DEPRECATED - DT-Prelim Calcs'!$C$18*3.39*'DEPRECATED - DT-Prelim Calcs'!$C$20</f>
        <v>-359.79628931413282</v>
      </c>
      <c r="JK142" s="46">
        <f t="shared" si="259"/>
        <v>1</v>
      </c>
      <c r="JL142" s="57">
        <f>JJ141*'DEPRECATED - DT-Prelim Calcs'!$C$11+JL141</f>
        <v>91.021584948485312</v>
      </c>
      <c r="JM142" s="57">
        <f>JM141+0.5*JJ142*'DEPRECATED - DT-Prelim Calcs'!$C$11^2+JL142*'DEPRECATED - DT-Prelim Calcs'!$C$11</f>
        <v>-270842.18973973562</v>
      </c>
      <c r="JN142" s="57">
        <f>MIN('Drive Train'!$F$35-JH141*'DEPRECATED - DT-Prelim Calcs'!$C$21*'Drive Train'!$F$39,JN141+JH$2)</f>
        <v>9.6000000000000014</v>
      </c>
      <c r="JO142" s="57">
        <f>'Drive Train'!$F$35-JH142*'DEPRECATED - DT-Prelim Calcs'!$C$21*'Drive Train'!$F$39</f>
        <v>47.930581865781683</v>
      </c>
      <c r="JP142" s="1">
        <f>IF(JM142&gt;='Drive Train'!$F$29,1,0)</f>
        <v>0</v>
      </c>
      <c r="JQ142" s="57">
        <f>MIN(JG142,'DEPRECATED - DT-Prelim Calcs'!$C$10)*'DEPRECATED - DT-Prelim Calcs'!$C$11*1000/60/60</f>
        <v>-657.9737382552164</v>
      </c>
      <c r="JR142" s="63">
        <f>JR141+'DEPRECATED - DT-Prelim Calcs'!$C$11</f>
        <v>552</v>
      </c>
      <c r="JS142" s="2">
        <f>KC142/'Drive Train'!$F$35</f>
        <v>0.75806451612903225</v>
      </c>
      <c r="JT142" s="46">
        <f>KA142*12*60/(PI() * 'Drive Train'!$F$15)/JS$2*JS142</f>
        <v>-353382.47260040208</v>
      </c>
      <c r="JU142" s="2">
        <f>('DEPRECATED - DT-Prelim Calcs'!$C$6*JS142-JT142)/('DEPRECATED - DT-Prelim Calcs'!$C$6*JS142)*'DEPRECATED - DT-Prelim Calcs'!$C$7*JS142</f>
        <v>161.61150564652934</v>
      </c>
      <c r="JV142" s="57">
        <f>JU142/'DEPRECATED - DT-Prelim Calcs'!$C$7*('DEPRECATED - DT-Prelim Calcs'!$C$8-'DEPRECATED - DT-Prelim Calcs'!$C$9)+'DEPRECATED - DT-Prelim Calcs'!$C$9</f>
        <v>8606.3332674065205</v>
      </c>
      <c r="JW142" s="57">
        <f t="shared" si="207"/>
        <v>49.999999999999993</v>
      </c>
      <c r="JX142" s="2">
        <f t="shared" si="260"/>
        <v>0.99579519204165001</v>
      </c>
      <c r="JY142" s="57">
        <f>JX142*'DEPRECATED - DT-Prelim Calcs'!$C$21/JS$2/'DEPRECATED - DT-Prelim Calcs'!$C$19/'DEPRECATED - DT-Prelim Calcs'!$C$18*3.39*'DEPRECATED - DT-Prelim Calcs'!$C$20</f>
        <v>25.773080821789936</v>
      </c>
      <c r="JZ142" s="46">
        <f t="shared" si="261"/>
        <v>0</v>
      </c>
      <c r="KA142" s="57">
        <f>JY141*'DEPRECATED - DT-Prelim Calcs'!$C$11+KA141</f>
        <v>-1139.0538072002546</v>
      </c>
      <c r="KB142" s="57">
        <f>KB141+0.5*JY142*'DEPRECATED - DT-Prelim Calcs'!$C$11^2+KA142*'DEPRECATED - DT-Prelim Calcs'!$C$11</f>
        <v>-273061.81957704615</v>
      </c>
      <c r="KC142" s="57">
        <f>MIN('Drive Train'!$F$35-JW141*'DEPRECATED - DT-Prelim Calcs'!$C$21*'Drive Train'!$F$39,KC141+JW$2)</f>
        <v>9.4</v>
      </c>
      <c r="KD142" s="57">
        <f>'Drive Train'!$F$35-JW142*'DEPRECATED - DT-Prelim Calcs'!$C$21*'Drive Train'!$F$39</f>
        <v>9.4</v>
      </c>
      <c r="KE142" s="1">
        <f>IF(KB142&gt;='Drive Train'!$F$29,1,0)</f>
        <v>0</v>
      </c>
      <c r="KF142" s="57">
        <f>MIN(JV142,'DEPRECATED - DT-Prelim Calcs'!$C$10)*'DEPRECATED - DT-Prelim Calcs'!$C$11*1000/60/60</f>
        <v>103.33333333333333</v>
      </c>
      <c r="KG142" s="63">
        <f>KG141+'DEPRECATED - DT-Prelim Calcs'!$C$11</f>
        <v>552</v>
      </c>
      <c r="KH142" s="2">
        <f>KR142/'Drive Train'!$F$35</f>
        <v>0.74193548387096786</v>
      </c>
      <c r="KI142" s="46">
        <f>KP142*12*60/(PI() * 'Drive Train'!$F$15)/KH$2*KH142</f>
        <v>-24095.778971744385</v>
      </c>
      <c r="KJ142" s="2">
        <f>('DEPRECATED - DT-Prelim Calcs'!$C$6*KH142-KI142)/('DEPRECATED - DT-Prelim Calcs'!$C$6*KH142)*'DEPRECATED - DT-Prelim Calcs'!$C$7*KH142</f>
        <v>12.683154069957171</v>
      </c>
      <c r="KK142" s="57">
        <f>KJ142/'DEPRECATED - DT-Prelim Calcs'!$C$7*('DEPRECATED - DT-Prelim Calcs'!$C$8-'DEPRECATED - DT-Prelim Calcs'!$C$9)+'DEPRECATED - DT-Prelim Calcs'!$C$9</f>
        <v>677.90691584045851</v>
      </c>
      <c r="KL142" s="57">
        <f t="shared" si="208"/>
        <v>53.333333333333329</v>
      </c>
      <c r="KM142" s="2">
        <f t="shared" si="262"/>
        <v>0.99579519204165001</v>
      </c>
      <c r="KN142" s="57">
        <f>KM142*'DEPRECATED - DT-Prelim Calcs'!$C$21/KH$2/'DEPRECATED - DT-Prelim Calcs'!$C$19/'DEPRECATED - DT-Prelim Calcs'!$C$18*3.39*'DEPRECATED - DT-Prelim Calcs'!$C$20</f>
        <v>25.773080821789936</v>
      </c>
      <c r="KO142" s="46">
        <f t="shared" si="263"/>
        <v>0</v>
      </c>
      <c r="KP142" s="57">
        <f>KN141*'DEPRECATED - DT-Prelim Calcs'!$C$11+KP141</f>
        <v>-79.356084625283856</v>
      </c>
      <c r="KQ142" s="57">
        <f>KQ141+0.5*KN142*'DEPRECATED - DT-Prelim Calcs'!$C$11^2+KP142*'DEPRECATED - DT-Prelim Calcs'!$C$11</f>
        <v>-266391.09839483886</v>
      </c>
      <c r="KR142" s="57">
        <f>MIN('Drive Train'!$F$35-KL141*'DEPRECATED - DT-Prelim Calcs'!$C$21*'Drive Train'!$F$39,KR141+KL$2)</f>
        <v>9.2000000000000011</v>
      </c>
      <c r="KS142" s="57">
        <f>'Drive Train'!$F$35-KL142*'DEPRECATED - DT-Prelim Calcs'!$C$21*'Drive Train'!$F$39</f>
        <v>9.2000000000000011</v>
      </c>
      <c r="KT142" s="1">
        <f>IF(KQ142&gt;='Drive Train'!$F$29,1,0)</f>
        <v>0</v>
      </c>
      <c r="KU142" s="57">
        <f>MIN(KK142,'DEPRECATED - DT-Prelim Calcs'!$C$10)*'DEPRECATED - DT-Prelim Calcs'!$C$11*1000/60/60</f>
        <v>103.33333333333333</v>
      </c>
      <c r="KV142" s="63">
        <f>KV141+'DEPRECATED - DT-Prelim Calcs'!$C$11</f>
        <v>552</v>
      </c>
      <c r="KW142" s="2">
        <f>LG142/'Drive Train'!$F$35</f>
        <v>0.72580645161290325</v>
      </c>
      <c r="KX142" s="46">
        <f>LE142*12*60/(PI() * 'Drive Train'!$F$15)/KW$2*KW142</f>
        <v>28963.398247947473</v>
      </c>
      <c r="KY142" s="2">
        <f>('DEPRECATED - DT-Prelim Calcs'!$C$6*KW142-KX142)/('DEPRECATED - DT-Prelim Calcs'!$C$6*KW142)*'DEPRECATED - DT-Prelim Calcs'!$C$7*KW142</f>
        <v>-11.346827047776772</v>
      </c>
      <c r="KZ142" s="57">
        <f>KY142/'DEPRECATED - DT-Prelim Calcs'!$C$7*('DEPRECATED - DT-Prelim Calcs'!$C$8-'DEPRECATED - DT-Prelim Calcs'!$C$9)+'DEPRECATED - DT-Prelim Calcs'!$C$9</f>
        <v>-601.36552291691282</v>
      </c>
      <c r="LA142" s="57">
        <f t="shared" si="209"/>
        <v>-601.36552291691282</v>
      </c>
      <c r="LB142" s="2">
        <f t="shared" si="264"/>
        <v>-14.268376966725542</v>
      </c>
      <c r="LC142" s="57">
        <f>LB142*'DEPRECATED - DT-Prelim Calcs'!$C$21/KW$2/'DEPRECATED - DT-Prelim Calcs'!$C$19/'DEPRECATED - DT-Prelim Calcs'!$C$18*3.39*'DEPRECATED - DT-Prelim Calcs'!$C$20</f>
        <v>-369.29283822431057</v>
      </c>
      <c r="LD142" s="46">
        <f t="shared" si="265"/>
        <v>1</v>
      </c>
      <c r="LE142" s="57">
        <f>LC141*'DEPRECATED - DT-Prelim Calcs'!$C$11+LE141</f>
        <v>97.506618357768673</v>
      </c>
      <c r="LF142" s="57">
        <f>LF141+0.5*LC142*'DEPRECATED - DT-Prelim Calcs'!$C$11^2+LE142*'DEPRECATED - DT-Prelim Calcs'!$C$11</f>
        <v>-290261.93746280781</v>
      </c>
      <c r="LG142" s="57">
        <f>MIN('Drive Train'!$F$35-LA141*'DEPRECATED - DT-Prelim Calcs'!$C$21*'Drive Train'!$F$39,LG141+LA$2)</f>
        <v>9</v>
      </c>
      <c r="LH142" s="57">
        <f>'Drive Train'!$F$35-LA142*'DEPRECATED - DT-Prelim Calcs'!$C$21*'Drive Train'!$F$39</f>
        <v>48.481931375014767</v>
      </c>
      <c r="LI142" s="1">
        <f>IF(LF142&gt;='Drive Train'!$F$29,1,0)</f>
        <v>0</v>
      </c>
      <c r="LJ142" s="57">
        <f>MIN(KZ142,'DEPRECATED - DT-Prelim Calcs'!$C$10)*'DEPRECATED - DT-Prelim Calcs'!$C$11*1000/60/60</f>
        <v>-668.18391435212527</v>
      </c>
      <c r="LK142" s="63">
        <f>LK141+'DEPRECATED - DT-Prelim Calcs'!$C$11</f>
        <v>552</v>
      </c>
      <c r="LL142" s="2">
        <f>LV142/'Drive Train'!$F$35</f>
        <v>0.70967741935483875</v>
      </c>
      <c r="LM142" s="46">
        <f>LT142*12*60/(PI() * 'Drive Train'!$F$15)/LL$2*LL142</f>
        <v>-10085.305094178862</v>
      </c>
      <c r="LN142" s="2">
        <f>('DEPRECATED - DT-Prelim Calcs'!$C$6*LL142-LM142)/('DEPRECATED - DT-Prelim Calcs'!$C$6*LL142)*'DEPRECATED - DT-Prelim Calcs'!$C$7*LL142</f>
        <v>6.2704699121594309</v>
      </c>
      <c r="LO142" s="57">
        <f>LN142/'DEPRECATED - DT-Prelim Calcs'!$C$7*('DEPRECATED - DT-Prelim Calcs'!$C$8-'DEPRECATED - DT-Prelim Calcs'!$C$9)+'DEPRECATED - DT-Prelim Calcs'!$C$9</f>
        <v>336.51796254359124</v>
      </c>
      <c r="LP142" s="57">
        <f t="shared" si="210"/>
        <v>60</v>
      </c>
      <c r="LQ142" s="2">
        <f t="shared" si="266"/>
        <v>0.99579519204165001</v>
      </c>
      <c r="LR142" s="57">
        <f>LQ142*'DEPRECATED - DT-Prelim Calcs'!$C$21/LL$2/'DEPRECATED - DT-Prelim Calcs'!$C$19/'DEPRECATED - DT-Prelim Calcs'!$C$18*3.39*'DEPRECATED - DT-Prelim Calcs'!$C$20</f>
        <v>25.773080821789936</v>
      </c>
      <c r="LS142" s="46">
        <f t="shared" si="267"/>
        <v>0</v>
      </c>
      <c r="LT142" s="57">
        <f>LR141*'DEPRECATED - DT-Prelim Calcs'!$C$11+LT141</f>
        <v>-34.724296592420373</v>
      </c>
      <c r="LU142" s="57">
        <f>LU141+0.5*LR142*'DEPRECATED - DT-Prelim Calcs'!$C$11^2+LT142*'DEPRECATED - DT-Prelim Calcs'!$C$11</f>
        <v>-264423.54872938519</v>
      </c>
      <c r="LV142" s="57">
        <f>MIN('Drive Train'!$F$35-LP141*'DEPRECATED - DT-Prelim Calcs'!$C$21*'Drive Train'!$F$39,LV141+LP$2)</f>
        <v>8.8000000000000007</v>
      </c>
      <c r="LW142" s="57">
        <f>'Drive Train'!$F$35-LP142*'DEPRECATED - DT-Prelim Calcs'!$C$21*'Drive Train'!$F$39</f>
        <v>8.8000000000000007</v>
      </c>
      <c r="LX142" s="1">
        <f>IF(LU142&gt;='Drive Train'!$F$29,1,0)</f>
        <v>0</v>
      </c>
      <c r="LY142" s="57">
        <f>MIN(LO142,'DEPRECATED - DT-Prelim Calcs'!$C$10)*'DEPRECATED - DT-Prelim Calcs'!$C$11*1000/60/60</f>
        <v>103.33333333333333</v>
      </c>
      <c r="LZ142" s="63">
        <f>LZ141+'DEPRECATED - DT-Prelim Calcs'!$C$11</f>
        <v>552</v>
      </c>
    </row>
    <row r="143" spans="18:338" x14ac:dyDescent="0.2">
      <c r="R143" s="63">
        <f>R142+'DEPRECATED - DT-Prelim Calcs'!$C$11</f>
        <v>556</v>
      </c>
      <c r="S143" s="2">
        <f>AG143/'Drive Train'!$F$35</f>
        <v>0</v>
      </c>
      <c r="T143" s="46">
        <f>AE143*12*60/(PI() * 'Drive Train'!$F$15)/S$2*ABS(S143)</f>
        <v>0</v>
      </c>
      <c r="U143" s="2">
        <f>IF(OR(AD142=1,AND($C$32=Motors!$C$32,'DEPRECATED - DT-Prelim Calcs'!AI142=1)),0,IF(AG143=0,-(V142+$C$9)/($C$8-$C$9)*$C$7,($C$6*S143-T143)/($C$6*S143)*$C$7*S143))</f>
        <v>0</v>
      </c>
      <c r="V143" s="57">
        <f>IF(AND(AD142=1,AI142=1),0,ABS(U143/$C$7*($C$8-$C$9)+$C$9) *'Drive Train'!$AA$49 + V142*(1-'Drive Train'!$AA$49))</f>
        <v>0</v>
      </c>
      <c r="W143" s="57">
        <f t="shared" si="184"/>
        <v>0</v>
      </c>
      <c r="X143" s="2">
        <f>MAX(MIN(IF(AND(AI142=1,AG143&lt;0),-1,1)*(W143-$C$9)/($C$8-$C$9)*$C$7-$C$29*AE143/T$2 -  AI142*$C$29/2,X$2),MAX(X$4:X142)*-1)</f>
        <v>-0.2458281045106315</v>
      </c>
      <c r="Y143" s="57">
        <f t="shared" si="185"/>
        <v>0</v>
      </c>
      <c r="Z143" s="57">
        <f t="shared" si="186"/>
        <v>0</v>
      </c>
      <c r="AA143" s="57">
        <f t="shared" si="187"/>
        <v>0</v>
      </c>
      <c r="AB143" s="57" t="e">
        <f t="shared" si="188"/>
        <v>#N/A</v>
      </c>
      <c r="AC143" s="46">
        <f t="shared" si="211"/>
        <v>1</v>
      </c>
      <c r="AD143" s="1">
        <f t="shared" si="189"/>
        <v>1</v>
      </c>
      <c r="AE143" s="57">
        <f t="shared" si="190"/>
        <v>0</v>
      </c>
      <c r="AF143" s="57" t="e">
        <f t="shared" si="191"/>
        <v>#N/A</v>
      </c>
      <c r="AG143" s="57">
        <f>IF(AI142=0,MIN('Drive Train'!$F$35-W142*$C$21*'Drive Train'!$F$39,AG142+W$2)-$C$3,IF(AE142-1&lt;=0,0,IF($C$32=Motors!$C$30,MAX(ABS('Drive Train'!$F$35-W142*$C$21*'Drive Train'!$F$39)*-1,AG142-W$2),MAX(0,ABS('Drive Train'!$F$35-W142*$C$21*'Drive Train'!$F$39)*-1,AG142-W$2))))</f>
        <v>0</v>
      </c>
      <c r="AH143" s="57">
        <f>'Drive Train'!$F$35-ABS(W143)*'DEPRECATED - DT-Prelim Calcs'!$C$21*'Drive Train'!$F$39</f>
        <v>12.4</v>
      </c>
      <c r="AI143" s="1">
        <f>IF(AJ143&gt;='Drive Train'!$F$29,1,0)</f>
        <v>1</v>
      </c>
      <c r="AJ143" s="57">
        <f>AJ142+0.5*Y143*'DEPRECATED - DT-Prelim Calcs'!$C$11^2+AE143*'DEPRECATED - DT-Prelim Calcs'!$C$11</f>
        <v>784.33981740885292</v>
      </c>
      <c r="AK143" s="57">
        <f t="shared" si="268"/>
        <v>0</v>
      </c>
      <c r="AL143" s="63">
        <f>AL142+'DEPRECATED - DT-Prelim Calcs'!$C$11</f>
        <v>556</v>
      </c>
      <c r="AM143" s="2">
        <f>AW143/'Drive Train'!$F$35</f>
        <v>0.90171798760158661</v>
      </c>
      <c r="AN143" s="46">
        <f>AU143*12*60/(PI() * 'Drive Train'!$F$15)/AM$2*AM143</f>
        <v>4074.5129711578238</v>
      </c>
      <c r="AO143" s="2">
        <f>('DEPRECATED - DT-Prelim Calcs'!$C$6*AM143-AN143)/('DEPRECATED - DT-Prelim Calcs'!$C$6*AM143)*'DEPRECATED - DT-Prelim Calcs'!$C$7*AM143</f>
        <v>0.33081835002782467</v>
      </c>
      <c r="AP143" s="57">
        <f>AO143/'DEPRECATED - DT-Prelim Calcs'!$C$7*('DEPRECATED - DT-Prelim Calcs'!$C$8-'DEPRECATED - DT-Prelim Calcs'!$C$9)+'DEPRECATED - DT-Prelim Calcs'!$C$9</f>
        <v>20.311615895672162</v>
      </c>
      <c r="AQ143" s="57">
        <f t="shared" si="192"/>
        <v>20.311615895672162</v>
      </c>
      <c r="AR143" s="2">
        <f t="shared" si="212"/>
        <v>6.106226635438361E-16</v>
      </c>
      <c r="AS143" s="57">
        <f>AR143*'DEPRECATED - DT-Prelim Calcs'!$C$21/AM$2/'DEPRECATED - DT-Prelim Calcs'!$C$19/'DEPRECATED - DT-Prelim Calcs'!$C$18*3.39*'DEPRECATED - DT-Prelim Calcs'!$C$20</f>
        <v>4.4251425069871535E-15</v>
      </c>
      <c r="AT143" s="46">
        <f t="shared" si="213"/>
        <v>0</v>
      </c>
      <c r="AU143" s="57">
        <f>AS142*'DEPRECATED - DT-Prelim Calcs'!$C$11+AU142</f>
        <v>39.432321268798674</v>
      </c>
      <c r="AV143" s="57">
        <f>AV142+0.5*AS143*'DEPRECATED - DT-Prelim Calcs'!$C$11^2+AU143*'DEPRECATED - DT-Prelim Calcs'!$C$11</f>
        <v>21879.757060816133</v>
      </c>
      <c r="AW143" s="57">
        <f>MIN('Drive Train'!$F$35-AQ142*'DEPRECATED - DT-Prelim Calcs'!$C$21*'Drive Train'!$F$39,AW142+AQ$2)</f>
        <v>11.181303046259675</v>
      </c>
      <c r="AX143" s="57">
        <f>'Drive Train'!$F$35-AQ143*'DEPRECATED - DT-Prelim Calcs'!$C$21*'Drive Train'!$F$39</f>
        <v>11.181303046259671</v>
      </c>
      <c r="AY143" s="1">
        <f>IF(AV143&gt;='Drive Train'!$F$29,1,0)</f>
        <v>1</v>
      </c>
      <c r="AZ143" s="57">
        <f t="shared" si="214"/>
        <v>22.568462106302402</v>
      </c>
      <c r="BA143" s="63">
        <f>BA142+'DEPRECATED - DT-Prelim Calcs'!$C$11</f>
        <v>556</v>
      </c>
      <c r="BB143" s="2">
        <f>BL143/'Drive Train'!$F$35</f>
        <v>1.2947645110418984</v>
      </c>
      <c r="BC143" s="46">
        <f>BJ143*12*60/(PI() * 'Drive Train'!$F$15)/BB$2*BB143</f>
        <v>-4259.0909490704944</v>
      </c>
      <c r="BD143" s="2">
        <f>('DEPRECATED - DT-Prelim Calcs'!$C$6*BB143-BC143)/('DEPRECATED - DT-Prelim Calcs'!$C$6*BB143)*'DEPRECATED - DT-Prelim Calcs'!$C$7*BB143</f>
        <v>5.0461628069317808</v>
      </c>
      <c r="BE143" s="57">
        <f>BD143/'DEPRECATED - DT-Prelim Calcs'!$C$7*('DEPRECATED - DT-Prelim Calcs'!$C$8-'DEPRECATED - DT-Prelim Calcs'!$C$9)+'DEPRECATED - DT-Prelim Calcs'!$C$9</f>
        <v>271.34011955574584</v>
      </c>
      <c r="BF143" s="57">
        <f t="shared" si="193"/>
        <v>93</v>
      </c>
      <c r="BG143" s="2">
        <f t="shared" si="215"/>
        <v>1.937034298208735</v>
      </c>
      <c r="BH143" s="57">
        <f>BG143*'DEPRECATED - DT-Prelim Calcs'!$C$21/BB$2/'DEPRECATED - DT-Prelim Calcs'!$C$19/'DEPRECATED - DT-Prelim Calcs'!$C$18*3.39*'DEPRECATED - DT-Prelim Calcs'!$C$20</f>
        <v>20.276476817893272</v>
      </c>
      <c r="BI143" s="46">
        <f t="shared" si="216"/>
        <v>0</v>
      </c>
      <c r="BJ143" s="57">
        <f>BH142*'DEPRECATED - DT-Prelim Calcs'!$C$11+BJ142</f>
        <v>-19.873422069688658</v>
      </c>
      <c r="BK143" s="57">
        <f>BK142+0.5*BH143*'DEPRECATED - DT-Prelim Calcs'!$C$11^2+BJ143*'DEPRECATED - DT-Prelim Calcs'!$C$11</f>
        <v>11531.936690203203</v>
      </c>
      <c r="BL143" s="57">
        <f>MIN('Drive Train'!$F$35-BF142*'DEPRECATED - DT-Prelim Calcs'!$C$21*'Drive Train'!$F$39,BL142+BF$2)</f>
        <v>16.05507993691954</v>
      </c>
      <c r="BM143" s="57">
        <f>'Drive Train'!$F$35-BF143*'DEPRECATED - DT-Prelim Calcs'!$C$21*'Drive Train'!$F$39</f>
        <v>6.82</v>
      </c>
      <c r="BN143" s="1">
        <f>IF(BK143&gt;='Drive Train'!$F$29,1,0)</f>
        <v>1</v>
      </c>
      <c r="BO143" s="57">
        <f t="shared" si="217"/>
        <v>103.33333333333333</v>
      </c>
      <c r="BP143" s="63">
        <f>BP142+'DEPRECATED - DT-Prelim Calcs'!$C$11</f>
        <v>556</v>
      </c>
      <c r="BQ143" s="2">
        <f>CA143/'Drive Train'!$F$35</f>
        <v>1.6894648250924527</v>
      </c>
      <c r="BR143" s="46">
        <f>BY143*12*60/(PI() * 'Drive Train'!$F$15)/BQ$2*BQ143</f>
        <v>-50964.899097225556</v>
      </c>
      <c r="BS143" s="2">
        <f>('DEPRECATED - DT-Prelim Calcs'!$C$6*BQ143-BR143)/('DEPRECATED - DT-Prelim Calcs'!$C$6*BQ143)*'DEPRECATED - DT-Prelim Calcs'!$C$7*BQ143</f>
        <v>27.115776612021328</v>
      </c>
      <c r="BT143" s="57">
        <f>BS143/'DEPRECATED - DT-Prelim Calcs'!$C$7*('DEPRECATED - DT-Prelim Calcs'!$C$8-'DEPRECATED - DT-Prelim Calcs'!$C$9)+'DEPRECATED - DT-Prelim Calcs'!$C$9</f>
        <v>1446.2494354034593</v>
      </c>
      <c r="BU143" s="57">
        <f t="shared" si="194"/>
        <v>93</v>
      </c>
      <c r="BV143" s="2">
        <f t="shared" si="218"/>
        <v>1.8828060353728675</v>
      </c>
      <c r="BW143" s="57">
        <f>BV143*'DEPRECATED - DT-Prelim Calcs'!$C$21/BQ$2/'DEPRECATED - DT-Prelim Calcs'!$C$19/'DEPRECATED - DT-Prelim Calcs'!$C$18*3.39*'DEPRECATED - DT-Prelim Calcs'!$C$20</f>
        <v>25.773080821789936</v>
      </c>
      <c r="BX143" s="46">
        <f t="shared" si="219"/>
        <v>0</v>
      </c>
      <c r="BY143" s="57">
        <f>BW142*'DEPRECATED - DT-Prelim Calcs'!$C$11+BY142</f>
        <v>-139.36797009949333</v>
      </c>
      <c r="BZ143" s="57">
        <f>BZ142+0.5*BW143*'DEPRECATED - DT-Prelim Calcs'!$C$11^2+BY143*'DEPRECATED - DT-Prelim Calcs'!$C$11</f>
        <v>-11894.418824836639</v>
      </c>
      <c r="CA143" s="57">
        <f>MIN('Drive Train'!$F$35-BU142*'DEPRECATED - DT-Prelim Calcs'!$C$21*'Drive Train'!$F$39,CA142+BU$2)</f>
        <v>20.949363831146414</v>
      </c>
      <c r="CB143" s="57">
        <f>'Drive Train'!$F$35-BU143*'DEPRECATED - DT-Prelim Calcs'!$C$21*'Drive Train'!$F$39</f>
        <v>6.82</v>
      </c>
      <c r="CC143" s="1">
        <f>IF(BZ143&gt;='Drive Train'!$F$29,1,0)</f>
        <v>0</v>
      </c>
      <c r="CD143" s="57">
        <f t="shared" si="220"/>
        <v>103.33333333333333</v>
      </c>
      <c r="CE143" s="63">
        <f>CE142+'DEPRECATED - DT-Prelim Calcs'!$C$11</f>
        <v>556</v>
      </c>
      <c r="CF143" s="2">
        <f>CP143/'Drive Train'!$F$35</f>
        <v>1.6934386244935025</v>
      </c>
      <c r="CG143" s="46">
        <f>CN143*12*60/(PI() * 'Drive Train'!$F$15)/CF$2*CF143</f>
        <v>-92974.237786613565</v>
      </c>
      <c r="CH143" s="2">
        <f>('DEPRECATED - DT-Prelim Calcs'!$C$6*CF143-CG143)/('DEPRECATED - DT-Prelim Calcs'!$C$6*CF143)*'DEPRECATED - DT-Prelim Calcs'!$C$7*CF143</f>
        <v>46.120195164905269</v>
      </c>
      <c r="CI143" s="57">
        <f>CH143/'DEPRECATED - DT-Prelim Calcs'!$C$7*('DEPRECATED - DT-Prelim Calcs'!$C$8-'DEPRECATED - DT-Prelim Calcs'!$C$9)+'DEPRECATED - DT-Prelim Calcs'!$C$9</f>
        <v>2457.9784396918444</v>
      </c>
      <c r="CJ143" s="57">
        <f t="shared" si="195"/>
        <v>93</v>
      </c>
      <c r="CK143" s="2">
        <f t="shared" si="221"/>
        <v>1.5241763143494644</v>
      </c>
      <c r="CL143" s="57">
        <f>CK143*'DEPRECATED - DT-Prelim Calcs'!$C$21/CF$2/'DEPRECATED - DT-Prelim Calcs'!$C$19/'DEPRECATED - DT-Prelim Calcs'!$C$18*3.39*'DEPRECATED - DT-Prelim Calcs'!$C$20</f>
        <v>25.773080821789936</v>
      </c>
      <c r="CM143" s="46">
        <f t="shared" si="222"/>
        <v>0</v>
      </c>
      <c r="CN143" s="57">
        <f>CL142*'DEPRECATED - DT-Prelim Calcs'!$C$11+CN142</f>
        <v>-205.3353638952739</v>
      </c>
      <c r="CO143" s="57">
        <f>CO142+0.5*CL143*'DEPRECATED - DT-Prelim Calcs'!$C$11^2+CN143*'DEPRECATED - DT-Prelim Calcs'!$C$11</f>
        <v>-46677.125783287629</v>
      </c>
      <c r="CP143" s="57">
        <f>MIN('Drive Train'!$F$35-CJ142*'DEPRECATED - DT-Prelim Calcs'!$C$21*'Drive Train'!$F$39,CP142+CJ$2)</f>
        <v>20.998638943719431</v>
      </c>
      <c r="CQ143" s="57">
        <f>'Drive Train'!$F$35-CJ143*'DEPRECATED - DT-Prelim Calcs'!$C$21*'Drive Train'!$F$39</f>
        <v>6.82</v>
      </c>
      <c r="CR143" s="1">
        <f>IF(CO143&gt;='Drive Train'!$F$29,1,0)</f>
        <v>0</v>
      </c>
      <c r="CS143" s="57">
        <f t="shared" si="223"/>
        <v>103.33333333333333</v>
      </c>
      <c r="CT143" s="63">
        <f>CT142+'DEPRECATED - DT-Prelim Calcs'!$C$11</f>
        <v>556</v>
      </c>
      <c r="CU143" s="2">
        <f>DE143/'Drive Train'!$F$35</f>
        <v>0.55000000000000004</v>
      </c>
      <c r="CV143" s="46">
        <f>DC143*12*60/(PI() * 'Drive Train'!$F$15)/CU$2*CU143</f>
        <v>-18967.967489364961</v>
      </c>
      <c r="CW143" s="2">
        <f>('DEPRECATED - DT-Prelim Calcs'!$C$6*CU143-CV143)/('DEPRECATED - DT-Prelim Calcs'!$C$6*CU143)*'DEPRECATED - DT-Prelim Calcs'!$C$7*CU143</f>
        <v>9.902010628399541</v>
      </c>
      <c r="CX143" s="57">
        <f>CW143/'DEPRECATED - DT-Prelim Calcs'!$C$7*('DEPRECATED - DT-Prelim Calcs'!$C$8-'DEPRECATED - DT-Prelim Calcs'!$C$9)+'DEPRECATED - DT-Prelim Calcs'!$C$9</f>
        <v>529.84853262392573</v>
      </c>
      <c r="CY143" s="57">
        <f t="shared" si="196"/>
        <v>93</v>
      </c>
      <c r="CZ143" s="2">
        <f t="shared" si="224"/>
        <v>1.2803081040535502</v>
      </c>
      <c r="DA143" s="57">
        <f>CZ143*'DEPRECATED - DT-Prelim Calcs'!$C$21/CU$2/'DEPRECATED - DT-Prelim Calcs'!$C$19/'DEPRECATED - DT-Prelim Calcs'!$C$18*3.39*'DEPRECATED - DT-Prelim Calcs'!$C$20</f>
        <v>25.773080821789936</v>
      </c>
      <c r="DB143" s="46">
        <f t="shared" si="225"/>
        <v>0</v>
      </c>
      <c r="DC143" s="57">
        <f>DA142*'DEPRECATED - DT-Prelim Calcs'!$C$11+DC142</f>
        <v>-108.34477694203456</v>
      </c>
      <c r="DD143" s="57">
        <f>DD142+0.5*DA143*'DEPRECATED - DT-Prelim Calcs'!$C$11^2+DC143*'DEPRECATED - DT-Prelim Calcs'!$C$11</f>
        <v>-96270.865485325485</v>
      </c>
      <c r="DE143" s="57">
        <f>MIN('Drive Train'!$F$35-CY142*'DEPRECATED - DT-Prelim Calcs'!$C$21*'Drive Train'!$F$39,DE142+CY$2)</f>
        <v>6.82</v>
      </c>
      <c r="DF143" s="57">
        <f>'Drive Train'!$F$35-CY143*'DEPRECATED - DT-Prelim Calcs'!$C$21*'Drive Train'!$F$39</f>
        <v>6.82</v>
      </c>
      <c r="DG143" s="1">
        <f>IF(DD143&gt;='Drive Train'!$F$29,1,0)</f>
        <v>0</v>
      </c>
      <c r="DH143" s="57">
        <f t="shared" si="226"/>
        <v>103.33333333333333</v>
      </c>
      <c r="DI143" s="63">
        <f>DI142+'DEPRECATED - DT-Prelim Calcs'!$C$11</f>
        <v>556</v>
      </c>
      <c r="DJ143" s="2">
        <f>DT143/'Drive Train'!$F$35</f>
        <v>0.55000000000000004</v>
      </c>
      <c r="DK143" s="46">
        <f>DR143*12*60/(PI() * 'Drive Train'!$F$15)/DJ$2*DJ143</f>
        <v>-107042.10845557155</v>
      </c>
      <c r="DL143" s="2">
        <f>('DEPRECATED - DT-Prelim Calcs'!$C$6*DJ143-DK143)/('DEPRECATED - DT-Prelim Calcs'!$C$6*DJ143)*'DEPRECATED - DT-Prelim Calcs'!$C$7*DJ143</f>
        <v>49.725402697547359</v>
      </c>
      <c r="DM143" s="57">
        <f>DL143/'DEPRECATED - DT-Prelim Calcs'!$C$7*('DEPRECATED - DT-Prelim Calcs'!$C$8-'DEPRECATED - DT-Prelim Calcs'!$C$9)+'DEPRECATED - DT-Prelim Calcs'!$C$9</f>
        <v>2649.907122861131</v>
      </c>
      <c r="DN143" s="57">
        <f t="shared" si="197"/>
        <v>93</v>
      </c>
      <c r="DO143" s="2">
        <f t="shared" si="227"/>
        <v>1.1037138828047846</v>
      </c>
      <c r="DP143" s="57">
        <f>DO143*'DEPRECATED - DT-Prelim Calcs'!$C$21/DJ$2/'DEPRECATED - DT-Prelim Calcs'!$C$19/'DEPRECATED - DT-Prelim Calcs'!$C$18*3.39*'DEPRECATED - DT-Prelim Calcs'!$C$20</f>
        <v>25.773080821789936</v>
      </c>
      <c r="DQ143" s="46">
        <f t="shared" si="228"/>
        <v>0</v>
      </c>
      <c r="DR143" s="57">
        <f>DP142*'DEPRECATED - DT-Prelim Calcs'!$C$11+DR142</f>
        <v>-527.08887390091775</v>
      </c>
      <c r="DS143" s="57">
        <f>DS142+0.5*DP143*'DEPRECATED - DT-Prelim Calcs'!$C$11^2+DR143*'DEPRECATED - DT-Prelim Calcs'!$C$11</f>
        <v>-163034.00680508986</v>
      </c>
      <c r="DT143" s="57">
        <f>MIN('Drive Train'!$F$35-DN142*'DEPRECATED - DT-Prelim Calcs'!$C$21*'Drive Train'!$F$39,DT142+DN$2)</f>
        <v>6.82</v>
      </c>
      <c r="DU143" s="57">
        <f>'Drive Train'!$F$35-DN143*'DEPRECATED - DT-Prelim Calcs'!$C$21*'Drive Train'!$F$39</f>
        <v>6.82</v>
      </c>
      <c r="DV143" s="1">
        <f>IF(DS143&gt;='Drive Train'!$F$29,1,0)</f>
        <v>0</v>
      </c>
      <c r="DW143" s="57">
        <f t="shared" si="229"/>
        <v>103.33333333333333</v>
      </c>
      <c r="DX143" s="63">
        <f>DX142+'DEPRECATED - DT-Prelim Calcs'!$C$11</f>
        <v>556</v>
      </c>
      <c r="DY143" s="2">
        <f>EI143/'Drive Train'!$F$35</f>
        <v>0.55000000000000004</v>
      </c>
      <c r="DZ143" s="46">
        <f>EG143*12*60/(PI() * 'Drive Train'!$F$15)/DY$2*DY143</f>
        <v>-46401.422844630193</v>
      </c>
      <c r="EA143" s="2">
        <f>('DEPRECATED - DT-Prelim Calcs'!$C$6*DY143-DZ143)/('DEPRECATED - DT-Prelim Calcs'!$C$6*DY143)*'DEPRECATED - DT-Prelim Calcs'!$C$7*DY143</f>
        <v>22.306255920367498</v>
      </c>
      <c r="EB143" s="57">
        <f>EA143/'DEPRECATED - DT-Prelim Calcs'!$C$7*('DEPRECATED - DT-Prelim Calcs'!$C$8-'DEPRECATED - DT-Prelim Calcs'!$C$9)+'DEPRECATED - DT-Prelim Calcs'!$C$9</f>
        <v>1190.2073172544192</v>
      </c>
      <c r="EC143" s="57">
        <f t="shared" si="198"/>
        <v>93</v>
      </c>
      <c r="ED143" s="2">
        <f t="shared" si="230"/>
        <v>0.96993038185874991</v>
      </c>
      <c r="EE143" s="57">
        <f>ED143*'DEPRECATED - DT-Prelim Calcs'!$C$21/DY$2/'DEPRECATED - DT-Prelim Calcs'!$C$19/'DEPRECATED - DT-Prelim Calcs'!$C$18*3.39*'DEPRECATED - DT-Prelim Calcs'!$C$20</f>
        <v>25.773080821789936</v>
      </c>
      <c r="EF143" s="46">
        <f t="shared" si="231"/>
        <v>0</v>
      </c>
      <c r="EG143" s="57">
        <f>EE142*'DEPRECATED - DT-Prelim Calcs'!$C$11+EG142</f>
        <v>-200.7911420451843</v>
      </c>
      <c r="EH143" s="57">
        <f>EH142+0.5*EE143*'DEPRECATED - DT-Prelim Calcs'!$C$11^2+EG143*'DEPRECATED - DT-Prelim Calcs'!$C$11</f>
        <v>-232778.09738193822</v>
      </c>
      <c r="EI143" s="57">
        <f>MIN('Drive Train'!$F$35-EC142*'DEPRECATED - DT-Prelim Calcs'!$C$21*'Drive Train'!$F$39,EI142+EC$2)</f>
        <v>6.82</v>
      </c>
      <c r="EJ143" s="57">
        <f>'Drive Train'!$F$35-EC143*'DEPRECATED - DT-Prelim Calcs'!$C$21*'Drive Train'!$F$39</f>
        <v>6.82</v>
      </c>
      <c r="EK143" s="1">
        <f>IF(EH143&gt;='Drive Train'!$F$29,1,0)</f>
        <v>0</v>
      </c>
      <c r="EL143" s="57">
        <f t="shared" si="232"/>
        <v>103.33333333333333</v>
      </c>
      <c r="EM143" s="63">
        <f>EM142+'DEPRECATED - DT-Prelim Calcs'!$C$11</f>
        <v>556</v>
      </c>
      <c r="EN143" s="2">
        <f>EX143/'Drive Train'!$F$35</f>
        <v>0.55000000000000004</v>
      </c>
      <c r="EO143" s="46">
        <f>EV143*12*60/(PI() * 'Drive Train'!$F$15)/EN$2*EN143</f>
        <v>-97881.407956870331</v>
      </c>
      <c r="EP143" s="2">
        <f>('DEPRECATED - DT-Prelim Calcs'!$C$6*EN143-EO143)/('DEPRECATED - DT-Prelim Calcs'!$C$6*EN143)*'DEPRECATED - DT-Prelim Calcs'!$C$7*EN143</f>
        <v>45.583322359485457</v>
      </c>
      <c r="EQ143" s="57">
        <f>EP143/'DEPRECATED - DT-Prelim Calcs'!$C$7*('DEPRECATED - DT-Prelim Calcs'!$C$8-'DEPRECATED - DT-Prelim Calcs'!$C$9)+'DEPRECATED - DT-Prelim Calcs'!$C$9</f>
        <v>2429.397202789205</v>
      </c>
      <c r="ER143" s="57">
        <f t="shared" si="199"/>
        <v>93</v>
      </c>
      <c r="ES143" s="2">
        <f t="shared" si="233"/>
        <v>0.86507304327942547</v>
      </c>
      <c r="ET143" s="57">
        <f>ES143*'DEPRECATED - DT-Prelim Calcs'!$C$21/EN$2/'DEPRECATED - DT-Prelim Calcs'!$C$19/'DEPRECATED - DT-Prelim Calcs'!$C$18*3.39*'DEPRECATED - DT-Prelim Calcs'!$C$20</f>
        <v>25.773080821789936</v>
      </c>
      <c r="EU143" s="46">
        <f t="shared" si="234"/>
        <v>0</v>
      </c>
      <c r="EV143" s="57">
        <f>ET142*'DEPRECATED - DT-Prelim Calcs'!$C$11+EV142</f>
        <v>-377.76844245740699</v>
      </c>
      <c r="EW143" s="57">
        <f>EW142+0.5*ET143*'DEPRECATED - DT-Prelim Calcs'!$C$11^2+EV143*'DEPRECATED - DT-Prelim Calcs'!$C$11</f>
        <v>-320896.47510379174</v>
      </c>
      <c r="EX143" s="57">
        <f>MIN('Drive Train'!$F$35-ER142*'DEPRECATED - DT-Prelim Calcs'!$C$21*'Drive Train'!$F$39,EX142+ER$2)</f>
        <v>6.82</v>
      </c>
      <c r="EY143" s="57">
        <f>'Drive Train'!$F$35-ER143*'DEPRECATED - DT-Prelim Calcs'!$C$21*'Drive Train'!$F$39</f>
        <v>6.82</v>
      </c>
      <c r="EZ143" s="1">
        <f>IF(EW143&gt;='Drive Train'!$F$29,1,0)</f>
        <v>0</v>
      </c>
      <c r="FA143" s="57">
        <f t="shared" si="235"/>
        <v>103.33333333333333</v>
      </c>
      <c r="FB143" s="63">
        <f>FB142+'DEPRECATED - DT-Prelim Calcs'!$C$11</f>
        <v>556</v>
      </c>
      <c r="FC143" s="2">
        <f>FM143/'Drive Train'!$F$35</f>
        <v>0.76528456328226868</v>
      </c>
      <c r="FD143" s="46">
        <f>FK143*12*60/(PI() * 'Drive Train'!$F$15)/FC$2*FC143</f>
        <v>39602.909404488892</v>
      </c>
      <c r="FE143" s="2">
        <f>('DEPRECATED - DT-Prelim Calcs'!$C$6*FC143-FD143)/('DEPRECATED - DT-Prelim Calcs'!$C$6*FC143)*'DEPRECATED - DT-Prelim Calcs'!$C$7*FC143</f>
        <v>-16.062420612399343</v>
      </c>
      <c r="FF143" s="57">
        <f>FE143/'DEPRECATED - DT-Prelim Calcs'!$C$7*('DEPRECATED - DT-Prelim Calcs'!$C$8-'DEPRECATED - DT-Prelim Calcs'!$C$9)+'DEPRECATED - DT-Prelim Calcs'!$C$9</f>
        <v>-852.40728820366633</v>
      </c>
      <c r="FG143" s="57">
        <f t="shared" si="200"/>
        <v>-852.40728820366633</v>
      </c>
      <c r="FH143" s="2">
        <f t="shared" si="236"/>
        <v>-19.851107882785655</v>
      </c>
      <c r="FI143" s="57">
        <f>FH143*'DEPRECATED - DT-Prelim Calcs'!$C$21/FC$2/'DEPRECATED - DT-Prelim Calcs'!$C$19/'DEPRECATED - DT-Prelim Calcs'!$C$18*3.39*'DEPRECATED - DT-Prelim Calcs'!$C$20</f>
        <v>-655.36076686715978</v>
      </c>
      <c r="FJ143" s="46">
        <f t="shared" si="237"/>
        <v>1</v>
      </c>
      <c r="FK143" s="57">
        <f>FI142*'DEPRECATED - DT-Prelim Calcs'!$C$11+FK142</f>
        <v>99.131154426726667</v>
      </c>
      <c r="FL143" s="57">
        <f>FL142+0.5*FI143*'DEPRECATED - DT-Prelim Calcs'!$C$11^2+FK143*'DEPRECATED - DT-Prelim Calcs'!$C$11</f>
        <v>-432024.29994582222</v>
      </c>
      <c r="FM143" s="57">
        <f>MIN('Drive Train'!$F$35-FG142*'DEPRECATED - DT-Prelim Calcs'!$C$21*'Drive Train'!$F$39,FM142+FG$2)</f>
        <v>9.4895285847001318</v>
      </c>
      <c r="FN143" s="57">
        <f>'Drive Train'!$F$35-FG143*'DEPRECATED - DT-Prelim Calcs'!$C$21*'Drive Train'!$F$39</f>
        <v>63.544437292219975</v>
      </c>
      <c r="FO143" s="1">
        <f>IF(FL143&gt;='Drive Train'!$F$29,1,0)</f>
        <v>0</v>
      </c>
      <c r="FP143" s="57">
        <f t="shared" si="238"/>
        <v>-947.11920911518473</v>
      </c>
      <c r="FQ143" s="63">
        <f>FQ142+'DEPRECATED - DT-Prelim Calcs'!$C$11</f>
        <v>556</v>
      </c>
      <c r="FR143" s="2">
        <f>GB143/'Drive Train'!$F$35</f>
        <v>0.55000000000000004</v>
      </c>
      <c r="FS143" s="46">
        <f>FZ143*12*60/(PI() * 'Drive Train'!$F$15)/FR$2*FR143</f>
        <v>-568099.14019776229</v>
      </c>
      <c r="FT143" s="2">
        <f>('DEPRECATED - DT-Prelim Calcs'!$C$6*FR143-FS143)/('DEPRECATED - DT-Prelim Calcs'!$C$6*FR143)*'DEPRECATED - DT-Prelim Calcs'!$C$7*FR143</f>
        <v>258.1958429412021</v>
      </c>
      <c r="FU143" s="57">
        <f>FT143/'DEPRECATED - DT-Prelim Calcs'!$C$7*('DEPRECATED - DT-Prelim Calcs'!$C$8-'DEPRECATED - DT-Prelim Calcs'!$C$9)+'DEPRECATED - DT-Prelim Calcs'!$C$9</f>
        <v>13748.146742471466</v>
      </c>
      <c r="FV143" s="57">
        <f t="shared" si="201"/>
        <v>93</v>
      </c>
      <c r="FW143" s="2">
        <f t="shared" si="239"/>
        <v>0.7112822800297498</v>
      </c>
      <c r="FX143" s="57">
        <f>FW143*'DEPRECATED - DT-Prelim Calcs'!$C$21/FR$2/'DEPRECATED - DT-Prelim Calcs'!$C$19/'DEPRECATED - DT-Prelim Calcs'!$C$18*3.39*'DEPRECATED - DT-Prelim Calcs'!$C$20</f>
        <v>25.773080821789936</v>
      </c>
      <c r="FY143" s="46">
        <f t="shared" si="240"/>
        <v>0</v>
      </c>
      <c r="FZ143" s="57">
        <f>FX142*'DEPRECATED - DT-Prelim Calcs'!$C$11+FZ142</f>
        <v>-1802.763722581785</v>
      </c>
      <c r="GA143" s="57">
        <f>GA142+0.5*FX143*'DEPRECATED - DT-Prelim Calcs'!$C$11^2+FZ143*'DEPRECATED - DT-Prelim Calcs'!$C$11</f>
        <v>-512226.81916073983</v>
      </c>
      <c r="GB143" s="57">
        <f>MIN('Drive Train'!$F$35-FV142*'DEPRECATED - DT-Prelim Calcs'!$C$21*'Drive Train'!$F$39,GB142+FV$2)</f>
        <v>6.82</v>
      </c>
      <c r="GC143" s="57">
        <f>'Drive Train'!$F$35-FV143*'DEPRECATED - DT-Prelim Calcs'!$C$21*'Drive Train'!$F$39</f>
        <v>6.82</v>
      </c>
      <c r="GD143" s="1">
        <f>IF(GA143&gt;='Drive Train'!$F$29,1,0)</f>
        <v>0</v>
      </c>
      <c r="GE143" s="57">
        <f t="shared" si="241"/>
        <v>103.33333333333333</v>
      </c>
      <c r="GF143" s="63">
        <f>GF142+'DEPRECATED - DT-Prelim Calcs'!$C$11</f>
        <v>556</v>
      </c>
      <c r="GG143" s="2">
        <f>GQ143/'Drive Train'!$F$35</f>
        <v>0.85483870967741948</v>
      </c>
      <c r="GH143" s="46">
        <f>GO143*12*60/(PI() * 'Drive Train'!$F$15)/GG$2*GG143</f>
        <v>25859.293477114941</v>
      </c>
      <c r="GI143" s="2">
        <f>('DEPRECATED - DT-Prelim Calcs'!$C$6*GG143-GH143)/('DEPRECATED - DT-Prelim Calcs'!$C$6*GG143)*'DEPRECATED - DT-Prelim Calcs'!$C$7*GG143</f>
        <v>-9.6323147471721686</v>
      </c>
      <c r="GJ143" s="57">
        <f>GI143/'DEPRECATED - DT-Prelim Calcs'!$C$7*('DEPRECATED - DT-Prelim Calcs'!$C$8-'DEPRECATED - DT-Prelim Calcs'!$C$9)+'DEPRECATED - DT-Prelim Calcs'!$C$9</f>
        <v>-510.09086392621958</v>
      </c>
      <c r="GK143" s="57">
        <f t="shared" si="242"/>
        <v>-510.09086392621958</v>
      </c>
      <c r="GL143" s="2">
        <f t="shared" si="243"/>
        <v>-11.847025909608389</v>
      </c>
      <c r="GM143" s="57">
        <f>GL143*'DEPRECATED - DT-Prelim Calcs'!$C$21/GG$2/'DEPRECATED - DT-Prelim Calcs'!$C$19/'DEPRECATED - DT-Prelim Calcs'!$C$18*3.39*'DEPRECATED - DT-Prelim Calcs'!$C$20</f>
        <v>-306.62364982919649</v>
      </c>
      <c r="GN143" s="46">
        <f t="shared" si="244"/>
        <v>1</v>
      </c>
      <c r="GO143" s="57">
        <f>GM142*'DEPRECATED - DT-Prelim Calcs'!$C$11+GO142</f>
        <v>73.9159015178017</v>
      </c>
      <c r="GP143" s="57">
        <f>GP142+0.5*GM143*'DEPRECATED - DT-Prelim Calcs'!$C$11^2+GO143*'DEPRECATED - DT-Prelim Calcs'!$C$11</f>
        <v>-227834.63121656232</v>
      </c>
      <c r="GQ143" s="57">
        <f>MIN('Drive Train'!$F$35-GK142*'DEPRECATED - DT-Prelim Calcs'!$C$21*'Drive Train'!$F$39,GQ142+GK$2)</f>
        <v>10.600000000000001</v>
      </c>
      <c r="GR143" s="57">
        <f>'Drive Train'!$F$35-GK143*'DEPRECATED - DT-Prelim Calcs'!$C$21*'Drive Train'!$F$39</f>
        <v>43.005451835573176</v>
      </c>
      <c r="GS143" s="1">
        <f>IF(GP143&gt;='Drive Train'!$F$29,1,0)</f>
        <v>0</v>
      </c>
      <c r="GT143" s="57">
        <f t="shared" si="245"/>
        <v>-566.7676265846884</v>
      </c>
      <c r="GU143" s="63">
        <f>GU142+'DEPRECATED - DT-Prelim Calcs'!$C$11</f>
        <v>556</v>
      </c>
      <c r="GV143" s="2">
        <f>HF143/'Drive Train'!$F$35</f>
        <v>0.83870967741935498</v>
      </c>
      <c r="GW143" s="46">
        <f>HD143*12*60/(PI() * 'Drive Train'!$F$15)/GV$2*GV143</f>
        <v>-99408.899105068762</v>
      </c>
      <c r="GX143" s="2">
        <f>('DEPRECATED - DT-Prelim Calcs'!$C$6*GV143-GW143)/('DEPRECATED - DT-Prelim Calcs'!$C$6*GV143)*'DEPRECATED - DT-Prelim Calcs'!$C$7*GV143</f>
        <v>46.969779411364087</v>
      </c>
      <c r="GY143" s="57">
        <f>GX143/'DEPRECATED - DT-Prelim Calcs'!$C$7*('DEPRECATED - DT-Prelim Calcs'!$C$8-'DEPRECATED - DT-Prelim Calcs'!$C$9)+'DEPRECATED - DT-Prelim Calcs'!$C$9</f>
        <v>2503.20734376681</v>
      </c>
      <c r="GZ143" s="57">
        <f t="shared" si="202"/>
        <v>33.333333333333314</v>
      </c>
      <c r="HA143" s="2">
        <f t="shared" si="246"/>
        <v>0.99579519204165001</v>
      </c>
      <c r="HB143" s="57">
        <f>HA143*'DEPRECATED - DT-Prelim Calcs'!$C$21/GV$2/'DEPRECATED - DT-Prelim Calcs'!$C$19/'DEPRECATED - DT-Prelim Calcs'!$C$18*3.39*'DEPRECATED - DT-Prelim Calcs'!$C$20</f>
        <v>25.773080821789936</v>
      </c>
      <c r="HC143" s="46">
        <f t="shared" si="247"/>
        <v>0</v>
      </c>
      <c r="HD143" s="57">
        <f>HB142*'DEPRECATED - DT-Prelim Calcs'!$C$11+HD142</f>
        <v>-289.61364088545065</v>
      </c>
      <c r="HE143" s="57">
        <f>HE142+0.5*HB143*'DEPRECATED - DT-Prelim Calcs'!$C$11^2+HD143*'DEPRECATED - DT-Prelim Calcs'!$C$11</f>
        <v>-254898.18611003045</v>
      </c>
      <c r="HF143" s="57">
        <f>MIN('Drive Train'!$F$35-GZ142*'DEPRECATED - DT-Prelim Calcs'!$C$21*'Drive Train'!$F$39,HF142+GZ$2)</f>
        <v>10.400000000000002</v>
      </c>
      <c r="HG143" s="57">
        <f>'Drive Train'!$F$35-GZ143*'DEPRECATED - DT-Prelim Calcs'!$C$21*'Drive Train'!$F$39</f>
        <v>10.400000000000002</v>
      </c>
      <c r="HH143" s="1">
        <f>IF(HE143&gt;='Drive Train'!$F$29,1,0)</f>
        <v>0</v>
      </c>
      <c r="HI143" s="57">
        <f t="shared" si="248"/>
        <v>37.037037037037017</v>
      </c>
      <c r="HJ143" s="63">
        <f>HJ142+'DEPRECATED - DT-Prelim Calcs'!$C$11</f>
        <v>556</v>
      </c>
      <c r="HK143" s="2">
        <f>HU143/'Drive Train'!$F$35</f>
        <v>0.82258064516129037</v>
      </c>
      <c r="HL143" s="46">
        <f>HS143*12*60/(PI() * 'Drive Train'!$F$15)/HK$2*HK143</f>
        <v>-212112.92695925041</v>
      </c>
      <c r="HM143" s="2">
        <f>('DEPRECATED - DT-Prelim Calcs'!$C$6*HK143-HL143)/('DEPRECATED - DT-Prelim Calcs'!$C$6*HK143)*'DEPRECATED - DT-Prelim Calcs'!$C$7*HK143</f>
        <v>97.890891019340302</v>
      </c>
      <c r="HN143" s="57">
        <f>HM143/'DEPRECATED - DT-Prelim Calcs'!$C$7*('DEPRECATED - DT-Prelim Calcs'!$C$8-'DEPRECATED - DT-Prelim Calcs'!$C$9)+'DEPRECATED - DT-Prelim Calcs'!$C$9</f>
        <v>5214.0698414030549</v>
      </c>
      <c r="HO143" s="57">
        <f t="shared" si="203"/>
        <v>36.66666666666665</v>
      </c>
      <c r="HP143" s="2">
        <f t="shared" si="249"/>
        <v>0.99579519204165001</v>
      </c>
      <c r="HQ143" s="57">
        <f>HP143*'DEPRECATED - DT-Prelim Calcs'!$C$21/HK$2/'DEPRECATED - DT-Prelim Calcs'!$C$19/'DEPRECATED - DT-Prelim Calcs'!$C$18*3.39*'DEPRECATED - DT-Prelim Calcs'!$C$20</f>
        <v>25.773080821789936</v>
      </c>
      <c r="HR143" s="46">
        <f t="shared" si="250"/>
        <v>0</v>
      </c>
      <c r="HS143" s="57">
        <f>HQ142*'DEPRECATED - DT-Prelim Calcs'!$C$11+HS142</f>
        <v>-630.0776193265981</v>
      </c>
      <c r="HT143" s="57">
        <f>HT142+0.5*HQ143*'DEPRECATED - DT-Prelim Calcs'!$C$11^2+HS143*'DEPRECATED - DT-Prelim Calcs'!$C$11</f>
        <v>-247056.08721488208</v>
      </c>
      <c r="HU143" s="57">
        <f>MIN('Drive Train'!$F$35-HO142*'DEPRECATED - DT-Prelim Calcs'!$C$21*'Drive Train'!$F$39,HU142+HO$2)</f>
        <v>10.200000000000001</v>
      </c>
      <c r="HV143" s="57">
        <f>'Drive Train'!$F$35-HO143*'DEPRECATED - DT-Prelim Calcs'!$C$21*'Drive Train'!$F$39</f>
        <v>10.200000000000001</v>
      </c>
      <c r="HW143" s="1">
        <f>IF(HT143&gt;='Drive Train'!$F$29,1,0)</f>
        <v>0</v>
      </c>
      <c r="HX143" s="57">
        <f t="shared" si="251"/>
        <v>40.740740740740726</v>
      </c>
      <c r="HY143" s="63">
        <f>HY142+'DEPRECATED - DT-Prelim Calcs'!$C$11</f>
        <v>556</v>
      </c>
      <c r="HZ143" s="2">
        <f>IJ143/'Drive Train'!$F$35</f>
        <v>0.80645161290322598</v>
      </c>
      <c r="IA143" s="46">
        <f>IH143*12*60/(PI() * 'Drive Train'!$F$15)/HZ$2*HZ143</f>
        <v>-246750.10163051737</v>
      </c>
      <c r="IB143" s="2">
        <f>('DEPRECATED - DT-Prelim Calcs'!$C$6*HZ143-IA143)/('DEPRECATED - DT-Prelim Calcs'!$C$6*HZ143)*'DEPRECATED - DT-Prelim Calcs'!$C$7*HZ143</f>
        <v>113.51348176975097</v>
      </c>
      <c r="IC143" s="57">
        <f>IB143/'DEPRECATED - DT-Prelim Calcs'!$C$7*('DEPRECATED - DT-Prelim Calcs'!$C$8-'DEPRECATED - DT-Prelim Calcs'!$C$9)+'DEPRECATED - DT-Prelim Calcs'!$C$9</f>
        <v>6045.7621207713901</v>
      </c>
      <c r="ID143" s="57">
        <f t="shared" si="204"/>
        <v>39.999999999999986</v>
      </c>
      <c r="IE143" s="2">
        <f t="shared" si="252"/>
        <v>0.99579519204165001</v>
      </c>
      <c r="IF143" s="57">
        <f>IE143*'DEPRECATED - DT-Prelim Calcs'!$C$21/HZ$2/'DEPRECATED - DT-Prelim Calcs'!$C$19/'DEPRECATED - DT-Prelim Calcs'!$C$18*3.39*'DEPRECATED - DT-Prelim Calcs'!$C$20</f>
        <v>25.773080821789936</v>
      </c>
      <c r="IG143" s="46">
        <f t="shared" si="253"/>
        <v>0</v>
      </c>
      <c r="IH143" s="57">
        <f>IF142*'DEPRECATED - DT-Prelim Calcs'!$C$11+IH142</f>
        <v>-747.62605565523597</v>
      </c>
      <c r="II143" s="57">
        <f>II142+0.5*IF143*'DEPRECATED - DT-Prelim Calcs'!$C$11^2+IH143*'DEPRECATED - DT-Prelim Calcs'!$C$11</f>
        <v>-246844.03363358686</v>
      </c>
      <c r="IJ143" s="57">
        <f>MIN('Drive Train'!$F$35-ID142*'DEPRECATED - DT-Prelim Calcs'!$C$21*'Drive Train'!$F$39,IJ142+ID$2)</f>
        <v>10.000000000000002</v>
      </c>
      <c r="IK143" s="57">
        <f>'Drive Train'!$F$35-ID143*'DEPRECATED - DT-Prelim Calcs'!$C$21*'Drive Train'!$F$39</f>
        <v>10.000000000000002</v>
      </c>
      <c r="IL143" s="1">
        <f>IF(II143&gt;='Drive Train'!$F$29,1,0)</f>
        <v>0</v>
      </c>
      <c r="IM143" s="57">
        <f t="shared" si="254"/>
        <v>44.444444444444429</v>
      </c>
      <c r="IN143" s="63">
        <f>IN142+'DEPRECATED - DT-Prelim Calcs'!$C$11</f>
        <v>556</v>
      </c>
      <c r="IO143" s="2">
        <f>IY143/'Drive Train'!$F$35</f>
        <v>0.79032258064516137</v>
      </c>
      <c r="IP143" s="46">
        <f>IW143*12*60/(PI() * 'Drive Train'!$F$15)/IO$2*IO143</f>
        <v>-85310.719430956669</v>
      </c>
      <c r="IQ143" s="2">
        <f>('DEPRECATED - DT-Prelim Calcs'!$C$6*IO143-IP143)/('DEPRECATED - DT-Prelim Calcs'!$C$6*IO143)*'DEPRECATED - DT-Prelim Calcs'!$C$7*IO143</f>
        <v>40.47856744348347</v>
      </c>
      <c r="IR143" s="57">
        <f>IQ143/'DEPRECATED - DT-Prelim Calcs'!$C$7*('DEPRECATED - DT-Prelim Calcs'!$C$8-'DEPRECATED - DT-Prelim Calcs'!$C$9)+'DEPRECATED - DT-Prelim Calcs'!$C$9</f>
        <v>2157.6378435680203</v>
      </c>
      <c r="IS143" s="57">
        <f t="shared" si="205"/>
        <v>43.333333333333321</v>
      </c>
      <c r="IT143" s="2">
        <f t="shared" si="255"/>
        <v>0.99579519204165001</v>
      </c>
      <c r="IU143" s="57">
        <f>IT143*'DEPRECATED - DT-Prelim Calcs'!$C$21/IO$2/'DEPRECATED - DT-Prelim Calcs'!$C$19/'DEPRECATED - DT-Prelim Calcs'!$C$18*3.39*'DEPRECATED - DT-Prelim Calcs'!$C$20</f>
        <v>25.773080821789936</v>
      </c>
      <c r="IV143" s="46">
        <f t="shared" si="256"/>
        <v>0</v>
      </c>
      <c r="IW143" s="57">
        <f>IU142*'DEPRECATED - DT-Prelim Calcs'!$C$11+IW142</f>
        <v>-263.75737817585264</v>
      </c>
      <c r="IX143" s="57">
        <f>IX142+0.5*IU143*'DEPRECATED - DT-Prelim Calcs'!$C$11^2+IW143*'DEPRECATED - DT-Prelim Calcs'!$C$11</f>
        <v>-269095.04628632165</v>
      </c>
      <c r="IY143" s="57">
        <f>MIN('Drive Train'!$F$35-IS142*'DEPRECATED - DT-Prelim Calcs'!$C$21*'Drive Train'!$F$39,IY142+IS$2)</f>
        <v>9.8000000000000007</v>
      </c>
      <c r="IZ143" s="57">
        <f>'Drive Train'!$F$35-IS143*'DEPRECATED - DT-Prelim Calcs'!$C$21*'Drive Train'!$F$39</f>
        <v>9.8000000000000007</v>
      </c>
      <c r="JA143" s="1">
        <f>IF(IX143&gt;='Drive Train'!$F$29,1,0)</f>
        <v>0</v>
      </c>
      <c r="JB143" s="57">
        <f t="shared" si="257"/>
        <v>48.148148148148138</v>
      </c>
      <c r="JC143" s="63">
        <f>JC142+'DEPRECATED - DT-Prelim Calcs'!$C$11</f>
        <v>556</v>
      </c>
      <c r="JD143" s="2">
        <f>JN143/'Drive Train'!$F$35</f>
        <v>3.8653695053049741</v>
      </c>
      <c r="JE143" s="46">
        <f>JL143*12*60/(PI() * 'Drive Train'!$F$15)/JD$2*JD143</f>
        <v>-2132692.3004879332</v>
      </c>
      <c r="JF143" s="2">
        <f>('DEPRECATED - DT-Prelim Calcs'!$C$6*JD143-JE143)/('DEPRECATED - DT-Prelim Calcs'!$C$6*JD143)*'DEPRECATED - DT-Prelim Calcs'!$C$7*JD143</f>
        <v>973.62856943384861</v>
      </c>
      <c r="JG143" s="57">
        <f>JF143/'DEPRECATED - DT-Prelim Calcs'!$C$7*('DEPRECATED - DT-Prelim Calcs'!$C$8-'DEPRECATED - DT-Prelim Calcs'!$C$9)+'DEPRECATED - DT-Prelim Calcs'!$C$9</f>
        <v>51835.291476499071</v>
      </c>
      <c r="JH143" s="57">
        <f t="shared" si="206"/>
        <v>46.666666666666657</v>
      </c>
      <c r="JI143" s="2">
        <f t="shared" si="258"/>
        <v>0.99579519204165001</v>
      </c>
      <c r="JJ143" s="57">
        <f>JI143*'DEPRECATED - DT-Prelim Calcs'!$C$21/JD$2/'DEPRECATED - DT-Prelim Calcs'!$C$19/'DEPRECATED - DT-Prelim Calcs'!$C$18*3.39*'DEPRECATED - DT-Prelim Calcs'!$C$20</f>
        <v>25.773080821789936</v>
      </c>
      <c r="JK143" s="46">
        <f t="shared" si="259"/>
        <v>0</v>
      </c>
      <c r="JL143" s="57">
        <f>JJ142*'DEPRECATED - DT-Prelim Calcs'!$C$11+JL142</f>
        <v>-1348.163572308046</v>
      </c>
      <c r="JM143" s="57">
        <f>JM142+0.5*JJ143*'DEPRECATED - DT-Prelim Calcs'!$C$11^2+JL143*'DEPRECATED - DT-Prelim Calcs'!$C$11</f>
        <v>-276028.65938239347</v>
      </c>
      <c r="JN143" s="57">
        <f>MIN('Drive Train'!$F$35-JH142*'DEPRECATED - DT-Prelim Calcs'!$C$21*'Drive Train'!$F$39,JN142+JH$2)</f>
        <v>47.930581865781683</v>
      </c>
      <c r="JO143" s="57">
        <f>'Drive Train'!$F$35-JH143*'DEPRECATED - DT-Prelim Calcs'!$C$21*'Drive Train'!$F$39</f>
        <v>9.6000000000000014</v>
      </c>
      <c r="JP143" s="1">
        <f>IF(JM143&gt;='Drive Train'!$F$29,1,0)</f>
        <v>0</v>
      </c>
      <c r="JQ143" s="57">
        <f>MIN(JG143,'DEPRECATED - DT-Prelim Calcs'!$C$10)*'DEPRECATED - DT-Prelim Calcs'!$C$11*1000/60/60</f>
        <v>103.33333333333333</v>
      </c>
      <c r="JR143" s="63">
        <f>JR142+'DEPRECATED - DT-Prelim Calcs'!$C$11</f>
        <v>556</v>
      </c>
      <c r="JS143" s="2">
        <f>KC143/'Drive Train'!$F$35</f>
        <v>0.75806451612903225</v>
      </c>
      <c r="JT143" s="46">
        <f>KA143*12*60/(PI() * 'Drive Train'!$F$15)/JS$2*JS143</f>
        <v>-321398.89124625828</v>
      </c>
      <c r="JU143" s="2">
        <f>('DEPRECATED - DT-Prelim Calcs'!$C$6*JS143-JT143)/('DEPRECATED - DT-Prelim Calcs'!$C$6*JS143)*'DEPRECATED - DT-Prelim Calcs'!$C$7*JS143</f>
        <v>147.1498863100403</v>
      </c>
      <c r="JV143" s="57">
        <f>JU143/'DEPRECATED - DT-Prelim Calcs'!$C$7*('DEPRECATED - DT-Prelim Calcs'!$C$8-'DEPRECATED - DT-Prelim Calcs'!$C$9)+'DEPRECATED - DT-Prelim Calcs'!$C$9</f>
        <v>7836.447059576004</v>
      </c>
      <c r="JW143" s="57">
        <f t="shared" si="207"/>
        <v>49.999999999999993</v>
      </c>
      <c r="JX143" s="2">
        <f t="shared" si="260"/>
        <v>0.99579519204165001</v>
      </c>
      <c r="JY143" s="57">
        <f>JX143*'DEPRECATED - DT-Prelim Calcs'!$C$21/JS$2/'DEPRECATED - DT-Prelim Calcs'!$C$19/'DEPRECATED - DT-Prelim Calcs'!$C$18*3.39*'DEPRECATED - DT-Prelim Calcs'!$C$20</f>
        <v>25.773080821789936</v>
      </c>
      <c r="JZ143" s="46">
        <f t="shared" si="261"/>
        <v>0</v>
      </c>
      <c r="KA143" s="57">
        <f>JY142*'DEPRECATED - DT-Prelim Calcs'!$C$11+KA142</f>
        <v>-1035.9614839130948</v>
      </c>
      <c r="KB143" s="57">
        <f>KB142+0.5*JY143*'DEPRECATED - DT-Prelim Calcs'!$C$11^2+KA143*'DEPRECATED - DT-Prelim Calcs'!$C$11</f>
        <v>-276999.48086612421</v>
      </c>
      <c r="KC143" s="57">
        <f>MIN('Drive Train'!$F$35-JW142*'DEPRECATED - DT-Prelim Calcs'!$C$21*'Drive Train'!$F$39,KC142+JW$2)</f>
        <v>9.4</v>
      </c>
      <c r="KD143" s="57">
        <f>'Drive Train'!$F$35-JW143*'DEPRECATED - DT-Prelim Calcs'!$C$21*'Drive Train'!$F$39</f>
        <v>9.4</v>
      </c>
      <c r="KE143" s="1">
        <f>IF(KB143&gt;='Drive Train'!$F$29,1,0)</f>
        <v>0</v>
      </c>
      <c r="KF143" s="57">
        <f>MIN(JV143,'DEPRECATED - DT-Prelim Calcs'!$C$10)*'DEPRECATED - DT-Prelim Calcs'!$C$11*1000/60/60</f>
        <v>103.33333333333333</v>
      </c>
      <c r="KG143" s="63">
        <f>KG142+'DEPRECATED - DT-Prelim Calcs'!$C$11</f>
        <v>556</v>
      </c>
      <c r="KH143" s="2">
        <f>KR143/'Drive Train'!$F$35</f>
        <v>0.74193548387096786</v>
      </c>
      <c r="KI143" s="46">
        <f>KP143*12*60/(PI() * 'Drive Train'!$F$15)/KH$2*KH143</f>
        <v>7207.3006514601493</v>
      </c>
      <c r="KJ143" s="2">
        <f>('DEPRECATED - DT-Prelim Calcs'!$C$6*KH143-KI143)/('DEPRECATED - DT-Prelim Calcs'!$C$6*KH143)*'DEPRECATED - DT-Prelim Calcs'!$C$7*KH143</f>
        <v>-1.4707712380959133</v>
      </c>
      <c r="KK143" s="57">
        <f>KJ143/'DEPRECATED - DT-Prelim Calcs'!$C$7*('DEPRECATED - DT-Prelim Calcs'!$C$8-'DEPRECATED - DT-Prelim Calcs'!$C$9)+'DEPRECATED - DT-Prelim Calcs'!$C$9</f>
        <v>-75.59873437664136</v>
      </c>
      <c r="KL143" s="57">
        <f t="shared" si="208"/>
        <v>-75.59873437664136</v>
      </c>
      <c r="KM143" s="2">
        <f t="shared" si="262"/>
        <v>-2.1819702039374671</v>
      </c>
      <c r="KN143" s="57">
        <f>KM143*'DEPRECATED - DT-Prelim Calcs'!$C$21/KH$2/'DEPRECATED - DT-Prelim Calcs'!$C$19/'DEPRECATED - DT-Prelim Calcs'!$C$18*3.39*'DEPRECATED - DT-Prelim Calcs'!$C$20</f>
        <v>-56.473554869770531</v>
      </c>
      <c r="KO143" s="46">
        <f t="shared" si="263"/>
        <v>1</v>
      </c>
      <c r="KP143" s="57">
        <f>KN142*'DEPRECATED - DT-Prelim Calcs'!$C$11+KP142</f>
        <v>23.736238661875888</v>
      </c>
      <c r="KQ143" s="57">
        <f>KQ142+0.5*KN143*'DEPRECATED - DT-Prelim Calcs'!$C$11^2+KP143*'DEPRECATED - DT-Prelim Calcs'!$C$11</f>
        <v>-266747.94187914953</v>
      </c>
      <c r="KR143" s="57">
        <f>MIN('Drive Train'!$F$35-KL142*'DEPRECATED - DT-Prelim Calcs'!$C$21*'Drive Train'!$F$39,KR142+KL$2)</f>
        <v>9.2000000000000011</v>
      </c>
      <c r="KS143" s="57">
        <f>'Drive Train'!$F$35-KL143*'DEPRECATED - DT-Prelim Calcs'!$C$21*'Drive Train'!$F$39</f>
        <v>16.935924062598481</v>
      </c>
      <c r="KT143" s="1">
        <f>IF(KQ143&gt;='Drive Train'!$F$29,1,0)</f>
        <v>0</v>
      </c>
      <c r="KU143" s="57">
        <f>MIN(KK143,'DEPRECATED - DT-Prelim Calcs'!$C$10)*'DEPRECATED - DT-Prelim Calcs'!$C$11*1000/60/60</f>
        <v>-83.998593751823734</v>
      </c>
      <c r="KV143" s="63">
        <f>KV142+'DEPRECATED - DT-Prelim Calcs'!$C$11</f>
        <v>556</v>
      </c>
      <c r="KW143" s="2">
        <f>LG143/'Drive Train'!$F$35</f>
        <v>3.9098331754044167</v>
      </c>
      <c r="KX143" s="46">
        <f>LE143*12*60/(PI() * 'Drive Train'!$F$15)/KW$2*KW143</f>
        <v>-2207630.5102703278</v>
      </c>
      <c r="KY143" s="2">
        <f>('DEPRECATED - DT-Prelim Calcs'!$C$6*KW143-KX143)/('DEPRECATED - DT-Prelim Calcs'!$C$6*KW143)*'DEPRECATED - DT-Prelim Calcs'!$C$7*KW143</f>
        <v>1007.6196078498148</v>
      </c>
      <c r="KZ143" s="57">
        <f>KY143/'DEPRECATED - DT-Prelim Calcs'!$C$7*('DEPRECATED - DT-Prelim Calcs'!$C$8-'DEPRECATED - DT-Prelim Calcs'!$C$9)+'DEPRECATED - DT-Prelim Calcs'!$C$9</f>
        <v>53644.855886776444</v>
      </c>
      <c r="LA143" s="57">
        <f t="shared" si="209"/>
        <v>56.666666666666664</v>
      </c>
      <c r="LB143" s="2">
        <f t="shared" si="264"/>
        <v>0.99579519204165001</v>
      </c>
      <c r="LC143" s="57">
        <f>LB143*'DEPRECATED - DT-Prelim Calcs'!$C$21/KW$2/'DEPRECATED - DT-Prelim Calcs'!$C$19/'DEPRECATED - DT-Prelim Calcs'!$C$18*3.39*'DEPRECATED - DT-Prelim Calcs'!$C$20</f>
        <v>25.773080821789936</v>
      </c>
      <c r="LD143" s="46">
        <f t="shared" si="265"/>
        <v>0</v>
      </c>
      <c r="LE143" s="57">
        <f>LC142*'DEPRECATED - DT-Prelim Calcs'!$C$11+LE142</f>
        <v>-1379.6647345394736</v>
      </c>
      <c r="LF143" s="57">
        <f>LF142+0.5*LC143*'DEPRECATED - DT-Prelim Calcs'!$C$11^2+LE143*'DEPRECATED - DT-Prelim Calcs'!$C$11</f>
        <v>-295574.41175439139</v>
      </c>
      <c r="LG143" s="57">
        <f>MIN('Drive Train'!$F$35-LA142*'DEPRECATED - DT-Prelim Calcs'!$C$21*'Drive Train'!$F$39,LG142+LA$2)</f>
        <v>48.481931375014767</v>
      </c>
      <c r="LH143" s="57">
        <f>'Drive Train'!$F$35-LA143*'DEPRECATED - DT-Prelim Calcs'!$C$21*'Drive Train'!$F$39</f>
        <v>9</v>
      </c>
      <c r="LI143" s="1">
        <f>IF(LF143&gt;='Drive Train'!$F$29,1,0)</f>
        <v>0</v>
      </c>
      <c r="LJ143" s="57">
        <f>MIN(KZ143,'DEPRECATED - DT-Prelim Calcs'!$C$10)*'DEPRECATED - DT-Prelim Calcs'!$C$11*1000/60/60</f>
        <v>103.33333333333333</v>
      </c>
      <c r="LK143" s="63">
        <f>LK142+'DEPRECATED - DT-Prelim Calcs'!$C$11</f>
        <v>556</v>
      </c>
      <c r="LL143" s="2">
        <f>LV143/'Drive Train'!$F$35</f>
        <v>0.70967741935483875</v>
      </c>
      <c r="LM143" s="46">
        <f>LT143*12*60/(PI() * 'Drive Train'!$F$15)/LL$2*LL143</f>
        <v>19856.771067147212</v>
      </c>
      <c r="LN143" s="2">
        <f>('DEPRECATED - DT-Prelim Calcs'!$C$6*LL143-LM143)/('DEPRECATED - DT-Prelim Calcs'!$C$6*LL143)*'DEPRECATED - DT-Prelim Calcs'!$C$7*LL143</f>
        <v>-7.2680673390217772</v>
      </c>
      <c r="LO143" s="57">
        <f>LN143/'DEPRECATED - DT-Prelim Calcs'!$C$7*('DEPRECATED - DT-Prelim Calcs'!$C$8-'DEPRECATED - DT-Prelim Calcs'!$C$9)+'DEPRECATED - DT-Prelim Calcs'!$C$9</f>
        <v>-384.22657244667801</v>
      </c>
      <c r="LP143" s="57">
        <f t="shared" si="210"/>
        <v>-384.22657244667801</v>
      </c>
      <c r="LQ143" s="2">
        <f t="shared" si="266"/>
        <v>-9.3165498544939087</v>
      </c>
      <c r="LR143" s="57">
        <f>LQ143*'DEPRECATED - DT-Prelim Calcs'!$C$21/LL$2/'DEPRECATED - DT-Prelim Calcs'!$C$19/'DEPRECATED - DT-Prelim Calcs'!$C$18*3.39*'DEPRECATED - DT-Prelim Calcs'!$C$20</f>
        <v>-241.13009813574564</v>
      </c>
      <c r="LS143" s="46">
        <f t="shared" si="267"/>
        <v>1</v>
      </c>
      <c r="LT143" s="57">
        <f>LR142*'DEPRECATED - DT-Prelim Calcs'!$C$11+LT142</f>
        <v>68.36802669473937</v>
      </c>
      <c r="LU143" s="57">
        <f>LU142+0.5*LR143*'DEPRECATED - DT-Prelim Calcs'!$C$11^2+LT143*'DEPRECATED - DT-Prelim Calcs'!$C$11</f>
        <v>-266079.11740769225</v>
      </c>
      <c r="LV143" s="57">
        <f>MIN('Drive Train'!$F$35-LP142*'DEPRECATED - DT-Prelim Calcs'!$C$21*'Drive Train'!$F$39,LV142+LP$2)</f>
        <v>8.8000000000000007</v>
      </c>
      <c r="LW143" s="57">
        <f>'Drive Train'!$F$35-LP143*'DEPRECATED - DT-Prelim Calcs'!$C$21*'Drive Train'!$F$39</f>
        <v>35.453594346800678</v>
      </c>
      <c r="LX143" s="1">
        <f>IF(LU143&gt;='Drive Train'!$F$29,1,0)</f>
        <v>0</v>
      </c>
      <c r="LY143" s="57">
        <f>MIN(LO143,'DEPRECATED - DT-Prelim Calcs'!$C$10)*'DEPRECATED - DT-Prelim Calcs'!$C$11*1000/60/60</f>
        <v>-426.91841382964225</v>
      </c>
      <c r="LZ143" s="63">
        <f>LZ142+'DEPRECATED - DT-Prelim Calcs'!$C$11</f>
        <v>556</v>
      </c>
    </row>
    <row r="144" spans="18:338" x14ac:dyDescent="0.2">
      <c r="R144" s="63">
        <f>R143+'DEPRECATED - DT-Prelim Calcs'!$C$11</f>
        <v>560</v>
      </c>
      <c r="S144" s="2">
        <f>AG144/'Drive Train'!$F$35</f>
        <v>0</v>
      </c>
      <c r="T144" s="46">
        <f>AE144*12*60/(PI() * 'Drive Train'!$F$15)/S$2*ABS(S144)</f>
        <v>0</v>
      </c>
      <c r="U144" s="2">
        <f>IF(OR(AD143=1,AND($C$32=Motors!$C$32,'DEPRECATED - DT-Prelim Calcs'!AI143=1)),0,IF(AG144=0,-(V143+$C$9)/($C$8-$C$9)*$C$7,($C$6*S144-T144)/($C$6*S144)*$C$7*S144))</f>
        <v>0</v>
      </c>
      <c r="V144" s="57">
        <f>IF(AND(AD143=1,AI143=1),0,ABS(U144/$C$7*($C$8-$C$9)+$C$9) *'Drive Train'!$AA$49 + V143*(1-'Drive Train'!$AA$49))</f>
        <v>0</v>
      </c>
      <c r="W144" s="57">
        <f t="shared" si="184"/>
        <v>0</v>
      </c>
      <c r="X144" s="2">
        <f>MAX(MIN(IF(AND(AI143=1,AG144&lt;0),-1,1)*(W144-$C$9)/($C$8-$C$9)*$C$7-$C$29*AE144/T$2 -  AI143*$C$29/2,X$2),MAX(X$4:X143)*-1)</f>
        <v>-0.2458281045106315</v>
      </c>
      <c r="Y144" s="57">
        <f t="shared" si="185"/>
        <v>0</v>
      </c>
      <c r="Z144" s="57">
        <f t="shared" si="186"/>
        <v>0</v>
      </c>
      <c r="AA144" s="57">
        <f t="shared" si="187"/>
        <v>0</v>
      </c>
      <c r="AB144" s="57" t="e">
        <f t="shared" si="188"/>
        <v>#N/A</v>
      </c>
      <c r="AC144" s="46">
        <f t="shared" si="211"/>
        <v>1</v>
      </c>
      <c r="AD144" s="1">
        <f t="shared" si="189"/>
        <v>1</v>
      </c>
      <c r="AE144" s="57">
        <f t="shared" si="190"/>
        <v>0</v>
      </c>
      <c r="AF144" s="57" t="e">
        <f t="shared" si="191"/>
        <v>#N/A</v>
      </c>
      <c r="AG144" s="57">
        <f>IF(AI143=0,MIN('Drive Train'!$F$35-W143*$C$21*'Drive Train'!$F$39,AG143+W$2)-$C$3,IF(AE143-1&lt;=0,0,IF($C$32=Motors!$C$30,MAX(ABS('Drive Train'!$F$35-W143*$C$21*'Drive Train'!$F$39)*-1,AG143-W$2),MAX(0,ABS('Drive Train'!$F$35-W143*$C$21*'Drive Train'!$F$39)*-1,AG143-W$2))))</f>
        <v>0</v>
      </c>
      <c r="AH144" s="57">
        <f>'Drive Train'!$F$35-ABS(W144)*'DEPRECATED - DT-Prelim Calcs'!$C$21*'Drive Train'!$F$39</f>
        <v>12.4</v>
      </c>
      <c r="AI144" s="1">
        <f>IF(AJ144&gt;='Drive Train'!$F$29,1,0)</f>
        <v>1</v>
      </c>
      <c r="AJ144" s="57">
        <f>AJ143+0.5*Y144*'DEPRECATED - DT-Prelim Calcs'!$C$11^2+AE144*'DEPRECATED - DT-Prelim Calcs'!$C$11</f>
        <v>784.33981740885292</v>
      </c>
      <c r="AK144" s="57">
        <f t="shared" si="268"/>
        <v>0</v>
      </c>
      <c r="AL144" s="63">
        <f>AL143+'DEPRECATED - DT-Prelim Calcs'!$C$11</f>
        <v>560</v>
      </c>
      <c r="AM144" s="2">
        <f>AW144/'Drive Train'!$F$35</f>
        <v>0.90171798760158639</v>
      </c>
      <c r="AN144" s="46">
        <f>AU144*12*60/(PI() * 'Drive Train'!$F$15)/AM$2*AM144</f>
        <v>4074.5129711578243</v>
      </c>
      <c r="AO144" s="2">
        <f>('DEPRECATED - DT-Prelim Calcs'!$C$6*AM144-AN144)/('DEPRECATED - DT-Prelim Calcs'!$C$6*AM144)*'DEPRECATED - DT-Prelim Calcs'!$C$7*AM144</f>
        <v>0.330818350027824</v>
      </c>
      <c r="AP144" s="57">
        <f>AO144/'DEPRECATED - DT-Prelim Calcs'!$C$7*('DEPRECATED - DT-Prelim Calcs'!$C$8-'DEPRECATED - DT-Prelim Calcs'!$C$9)+'DEPRECATED - DT-Prelim Calcs'!$C$9</f>
        <v>20.311615895672126</v>
      </c>
      <c r="AQ144" s="57">
        <f t="shared" si="192"/>
        <v>20.311615895672126</v>
      </c>
      <c r="AR144" s="2">
        <f t="shared" si="212"/>
        <v>-1.6653345369377348E-16</v>
      </c>
      <c r="AS144" s="57">
        <f>AR144*'DEPRECATED - DT-Prelim Calcs'!$C$21/AM$2/'DEPRECATED - DT-Prelim Calcs'!$C$19/'DEPRECATED - DT-Prelim Calcs'!$C$18*3.39*'DEPRECATED - DT-Prelim Calcs'!$C$20</f>
        <v>-1.2068570473601326E-15</v>
      </c>
      <c r="AT144" s="46">
        <f t="shared" si="213"/>
        <v>0</v>
      </c>
      <c r="AU144" s="57">
        <f>AS143*'DEPRECATED - DT-Prelim Calcs'!$C$11+AU143</f>
        <v>39.432321268798688</v>
      </c>
      <c r="AV144" s="57">
        <f>AV143+0.5*AS144*'DEPRECATED - DT-Prelim Calcs'!$C$11^2+AU144*'DEPRECATED - DT-Prelim Calcs'!$C$11</f>
        <v>22037.486345891328</v>
      </c>
      <c r="AW144" s="57">
        <f>MIN('Drive Train'!$F$35-AQ143*'DEPRECATED - DT-Prelim Calcs'!$C$21*'Drive Train'!$F$39,AW143+AQ$2)</f>
        <v>11.181303046259671</v>
      </c>
      <c r="AX144" s="57">
        <f>'Drive Train'!$F$35-AQ144*'DEPRECATED - DT-Prelim Calcs'!$C$21*'Drive Train'!$F$39</f>
        <v>11.181303046259673</v>
      </c>
      <c r="AY144" s="1">
        <f>IF(AV144&gt;='Drive Train'!$F$29,1,0)</f>
        <v>1</v>
      </c>
      <c r="AZ144" s="57">
        <f t="shared" si="214"/>
        <v>22.568462106302363</v>
      </c>
      <c r="BA144" s="63">
        <f>BA143+'DEPRECATED - DT-Prelim Calcs'!$C$11</f>
        <v>560</v>
      </c>
      <c r="BB144" s="2">
        <f>BL144/'Drive Train'!$F$35</f>
        <v>0.55000000000000004</v>
      </c>
      <c r="BC144" s="46">
        <f>BJ144*12*60/(PI() * 'Drive Train'!$F$15)/BB$2*BB144</f>
        <v>5574.3989430736692</v>
      </c>
      <c r="BD144" s="2">
        <f>('DEPRECATED - DT-Prelim Calcs'!$C$6*BB144-BC144)/('DEPRECATED - DT-Prelim Calcs'!$C$6*BB144)*'DEPRECATED - DT-Prelim Calcs'!$C$7*BB144</f>
        <v>-1.1950068391758988</v>
      </c>
      <c r="BE144" s="57">
        <f>BD144/'DEPRECATED - DT-Prelim Calcs'!$C$7*('DEPRECATED - DT-Prelim Calcs'!$C$8-'DEPRECATED - DT-Prelim Calcs'!$C$9)+'DEPRECATED - DT-Prelim Calcs'!$C$9</f>
        <v>-60.917998948658841</v>
      </c>
      <c r="BF144" s="57">
        <f t="shared" si="193"/>
        <v>-60.917998948658841</v>
      </c>
      <c r="BG144" s="2">
        <f t="shared" si="215"/>
        <v>-1.9370342982087321</v>
      </c>
      <c r="BH144" s="57">
        <f>BG144*'DEPRECATED - DT-Prelim Calcs'!$C$21/BB$2/'DEPRECATED - DT-Prelim Calcs'!$C$19/'DEPRECATED - DT-Prelim Calcs'!$C$18*3.39*'DEPRECATED - DT-Prelim Calcs'!$C$20</f>
        <v>-20.276476817893244</v>
      </c>
      <c r="BI144" s="46">
        <f t="shared" si="216"/>
        <v>1</v>
      </c>
      <c r="BJ144" s="57">
        <f>BH143*'DEPRECATED - DT-Prelim Calcs'!$C$11+BJ143</f>
        <v>61.23248520188443</v>
      </c>
      <c r="BK144" s="57">
        <f>BK143+0.5*BH144*'DEPRECATED - DT-Prelim Calcs'!$C$11^2+BJ144*'DEPRECATED - DT-Prelim Calcs'!$C$11</f>
        <v>11614.654816467595</v>
      </c>
      <c r="BL144" s="57">
        <f>MIN('Drive Train'!$F$35-BF143*'DEPRECATED - DT-Prelim Calcs'!$C$21*'Drive Train'!$F$39,BL143+BF$2)</f>
        <v>6.82</v>
      </c>
      <c r="BM144" s="57">
        <f>'Drive Train'!$F$35-BF144*'DEPRECATED - DT-Prelim Calcs'!$C$21*'Drive Train'!$F$39</f>
        <v>16.05507993691953</v>
      </c>
      <c r="BN144" s="1">
        <f>IF(BK144&gt;='Drive Train'!$F$29,1,0)</f>
        <v>1</v>
      </c>
      <c r="BO144" s="57">
        <f t="shared" si="217"/>
        <v>-67.686665498509825</v>
      </c>
      <c r="BP144" s="63">
        <f>BP143+'DEPRECATED - DT-Prelim Calcs'!$C$11</f>
        <v>560</v>
      </c>
      <c r="BQ144" s="2">
        <f>CA144/'Drive Train'!$F$35</f>
        <v>0.55000000000000004</v>
      </c>
      <c r="BR144" s="46">
        <f>BY144*12*60/(PI() * 'Drive Train'!$F$15)/BQ$2*BQ144</f>
        <v>-4318.5394810209082</v>
      </c>
      <c r="BS144" s="2">
        <f>('DEPRECATED - DT-Prelim Calcs'!$C$6*BQ144-BR144)/('DEPRECATED - DT-Prelim Calcs'!$C$6*BQ144)*'DEPRECATED - DT-Prelim Calcs'!$C$7*BQ144</f>
        <v>3.2781604407617997</v>
      </c>
      <c r="BT144" s="57">
        <f>BS144/'DEPRECATED - DT-Prelim Calcs'!$C$7*('DEPRECATED - DT-Prelim Calcs'!$C$8-'DEPRECATED - DT-Prelim Calcs'!$C$9)+'DEPRECATED - DT-Prelim Calcs'!$C$9</f>
        <v>177.21783591275471</v>
      </c>
      <c r="BU144" s="57">
        <f t="shared" si="194"/>
        <v>93</v>
      </c>
      <c r="BV144" s="2">
        <f t="shared" si="218"/>
        <v>1.8828060353728675</v>
      </c>
      <c r="BW144" s="57">
        <f>BV144*'DEPRECATED - DT-Prelim Calcs'!$C$21/BQ$2/'DEPRECATED - DT-Prelim Calcs'!$C$19/'DEPRECATED - DT-Prelim Calcs'!$C$18*3.39*'DEPRECATED - DT-Prelim Calcs'!$C$20</f>
        <v>25.773080821789936</v>
      </c>
      <c r="BX144" s="46">
        <f t="shared" si="219"/>
        <v>0</v>
      </c>
      <c r="BY144" s="57">
        <f>BW143*'DEPRECATED - DT-Prelim Calcs'!$C$11+BY143</f>
        <v>-36.275646812333591</v>
      </c>
      <c r="BZ144" s="57">
        <f>BZ143+0.5*BW144*'DEPRECATED - DT-Prelim Calcs'!$C$11^2+BY144*'DEPRECATED - DT-Prelim Calcs'!$C$11</f>
        <v>-11833.336765511653</v>
      </c>
      <c r="CA144" s="57">
        <f>MIN('Drive Train'!$F$35-BU143*'DEPRECATED - DT-Prelim Calcs'!$C$21*'Drive Train'!$F$39,CA143+BU$2)</f>
        <v>6.82</v>
      </c>
      <c r="CB144" s="57">
        <f>'Drive Train'!$F$35-BU144*'DEPRECATED - DT-Prelim Calcs'!$C$21*'Drive Train'!$F$39</f>
        <v>6.82</v>
      </c>
      <c r="CC144" s="1">
        <f>IF(BZ144&gt;='Drive Train'!$F$29,1,0)</f>
        <v>0</v>
      </c>
      <c r="CD144" s="57">
        <f t="shared" si="220"/>
        <v>103.33333333333333</v>
      </c>
      <c r="CE144" s="63">
        <f>CE143+'DEPRECATED - DT-Prelim Calcs'!$C$11</f>
        <v>560</v>
      </c>
      <c r="CF144" s="2">
        <f>CP144/'Drive Train'!$F$35</f>
        <v>0.55000000000000004</v>
      </c>
      <c r="CG144" s="46">
        <f>CN144*12*60/(PI() * 'Drive Train'!$F$15)/CF$2*CF144</f>
        <v>-15035.776426002718</v>
      </c>
      <c r="CH144" s="2">
        <f>('DEPRECATED - DT-Prelim Calcs'!$C$6*CF144-CG144)/('DEPRECATED - DT-Prelim Calcs'!$C$6*CF144)*'DEPRECATED - DT-Prelim Calcs'!$C$7*CF144</f>
        <v>8.1240405603501973</v>
      </c>
      <c r="CI144" s="57">
        <f>CH144/'DEPRECATED - DT-Prelim Calcs'!$C$7*('DEPRECATED - DT-Prelim Calcs'!$C$8-'DEPRECATED - DT-Prelim Calcs'!$C$9)+'DEPRECATED - DT-Prelim Calcs'!$C$9</f>
        <v>435.1956032750748</v>
      </c>
      <c r="CJ144" s="57">
        <f t="shared" si="195"/>
        <v>93</v>
      </c>
      <c r="CK144" s="2">
        <f t="shared" si="221"/>
        <v>1.5241763143494644</v>
      </c>
      <c r="CL144" s="57">
        <f>CK144*'DEPRECATED - DT-Prelim Calcs'!$C$21/CF$2/'DEPRECATED - DT-Prelim Calcs'!$C$19/'DEPRECATED - DT-Prelim Calcs'!$C$18*3.39*'DEPRECATED - DT-Prelim Calcs'!$C$20</f>
        <v>25.773080821789936</v>
      </c>
      <c r="CM144" s="46">
        <f t="shared" si="222"/>
        <v>0</v>
      </c>
      <c r="CN144" s="57">
        <f>CL143*'DEPRECATED - DT-Prelim Calcs'!$C$11+CN143</f>
        <v>-102.24304060811416</v>
      </c>
      <c r="CO144" s="57">
        <f>CO143+0.5*CL144*'DEPRECATED - DT-Prelim Calcs'!$C$11^2+CN144*'DEPRECATED - DT-Prelim Calcs'!$C$11</f>
        <v>-46879.913299145766</v>
      </c>
      <c r="CP144" s="57">
        <f>MIN('Drive Train'!$F$35-CJ143*'DEPRECATED - DT-Prelim Calcs'!$C$21*'Drive Train'!$F$39,CP143+CJ$2)</f>
        <v>6.82</v>
      </c>
      <c r="CQ144" s="57">
        <f>'Drive Train'!$F$35-CJ144*'DEPRECATED - DT-Prelim Calcs'!$C$21*'Drive Train'!$F$39</f>
        <v>6.82</v>
      </c>
      <c r="CR144" s="1">
        <f>IF(CO144&gt;='Drive Train'!$F$29,1,0)</f>
        <v>0</v>
      </c>
      <c r="CS144" s="57">
        <f t="shared" si="223"/>
        <v>103.33333333333333</v>
      </c>
      <c r="CT144" s="63">
        <f>CT143+'DEPRECATED - DT-Prelim Calcs'!$C$11</f>
        <v>560</v>
      </c>
      <c r="CU144" s="2">
        <f>DE144/'Drive Train'!$F$35</f>
        <v>0.55000000000000004</v>
      </c>
      <c r="CV144" s="46">
        <f>DC144*12*60/(PI() * 'Drive Train'!$F$15)/CU$2*CU144</f>
        <v>-919.54935878786034</v>
      </c>
      <c r="CW144" s="2">
        <f>('DEPRECATED - DT-Prelim Calcs'!$C$6*CU144-CV144)/('DEPRECATED - DT-Prelim Calcs'!$C$6*CU144)*'DEPRECATED - DT-Prelim Calcs'!$C$7*CU144</f>
        <v>1.7412812297708713</v>
      </c>
      <c r="CX144" s="57">
        <f>CW144/'DEPRECATED - DT-Prelim Calcs'!$C$7*('DEPRECATED - DT-Prelim Calcs'!$C$8-'DEPRECATED - DT-Prelim Calcs'!$C$9)+'DEPRECATED - DT-Prelim Calcs'!$C$9</f>
        <v>95.399743477013615</v>
      </c>
      <c r="CY144" s="57">
        <f t="shared" si="196"/>
        <v>93</v>
      </c>
      <c r="CZ144" s="2">
        <f t="shared" si="224"/>
        <v>1.2803081040535502</v>
      </c>
      <c r="DA144" s="57">
        <f>CZ144*'DEPRECATED - DT-Prelim Calcs'!$C$21/CU$2/'DEPRECATED - DT-Prelim Calcs'!$C$19/'DEPRECATED - DT-Prelim Calcs'!$C$18*3.39*'DEPRECATED - DT-Prelim Calcs'!$C$20</f>
        <v>25.773080821789936</v>
      </c>
      <c r="DB144" s="46">
        <f t="shared" si="225"/>
        <v>0</v>
      </c>
      <c r="DC144" s="57">
        <f>DA143*'DEPRECATED - DT-Prelim Calcs'!$C$11+DC143</f>
        <v>-5.2524536548748131</v>
      </c>
      <c r="DD144" s="57">
        <f>DD143+0.5*DA144*'DEPRECATED - DT-Prelim Calcs'!$C$11^2+DC144*'DEPRECATED - DT-Prelim Calcs'!$C$11</f>
        <v>-96085.690653370664</v>
      </c>
      <c r="DE144" s="57">
        <f>MIN('Drive Train'!$F$35-CY143*'DEPRECATED - DT-Prelim Calcs'!$C$21*'Drive Train'!$F$39,DE143+CY$2)</f>
        <v>6.82</v>
      </c>
      <c r="DF144" s="57">
        <f>'Drive Train'!$F$35-CY144*'DEPRECATED - DT-Prelim Calcs'!$C$21*'Drive Train'!$F$39</f>
        <v>6.82</v>
      </c>
      <c r="DG144" s="1">
        <f>IF(DD144&gt;='Drive Train'!$F$29,1,0)</f>
        <v>0</v>
      </c>
      <c r="DH144" s="57">
        <f t="shared" si="226"/>
        <v>103.33333333333333</v>
      </c>
      <c r="DI144" s="63">
        <f>DI143+'DEPRECATED - DT-Prelim Calcs'!$C$11</f>
        <v>560</v>
      </c>
      <c r="DJ144" s="2">
        <f>DT144/'Drive Train'!$F$35</f>
        <v>0.55000000000000004</v>
      </c>
      <c r="DK144" s="46">
        <f>DR144*12*60/(PI() * 'Drive Train'!$F$15)/DJ$2*DJ144</f>
        <v>-86105.943424102123</v>
      </c>
      <c r="DL144" s="2">
        <f>('DEPRECATED - DT-Prelim Calcs'!$C$6*DJ144-DK144)/('DEPRECATED - DT-Prelim Calcs'!$C$6*DJ144)*'DEPRECATED - DT-Prelim Calcs'!$C$7*DJ144</f>
        <v>40.258956595138109</v>
      </c>
      <c r="DM144" s="57">
        <f>DL144/'DEPRECATED - DT-Prelim Calcs'!$C$7*('DEPRECATED - DT-Prelim Calcs'!$C$8-'DEPRECATED - DT-Prelim Calcs'!$C$9)+'DEPRECATED - DT-Prelim Calcs'!$C$9</f>
        <v>2145.9465274507133</v>
      </c>
      <c r="DN144" s="57">
        <f t="shared" si="197"/>
        <v>93</v>
      </c>
      <c r="DO144" s="2">
        <f t="shared" si="227"/>
        <v>1.1037138828047846</v>
      </c>
      <c r="DP144" s="57">
        <f>DO144*'DEPRECATED - DT-Prelim Calcs'!$C$21/DJ$2/'DEPRECATED - DT-Prelim Calcs'!$C$19/'DEPRECATED - DT-Prelim Calcs'!$C$18*3.39*'DEPRECATED - DT-Prelim Calcs'!$C$20</f>
        <v>25.773080821789936</v>
      </c>
      <c r="DQ144" s="46">
        <f t="shared" si="228"/>
        <v>0</v>
      </c>
      <c r="DR144" s="57">
        <f>DP143*'DEPRECATED - DT-Prelim Calcs'!$C$11+DR143</f>
        <v>-423.99655061375802</v>
      </c>
      <c r="DS144" s="57">
        <f>DS143+0.5*DP144*'DEPRECATED - DT-Prelim Calcs'!$C$11^2+DR144*'DEPRECATED - DT-Prelim Calcs'!$C$11</f>
        <v>-164523.80836097058</v>
      </c>
      <c r="DT144" s="57">
        <f>MIN('Drive Train'!$F$35-DN143*'DEPRECATED - DT-Prelim Calcs'!$C$21*'Drive Train'!$F$39,DT143+DN$2)</f>
        <v>6.82</v>
      </c>
      <c r="DU144" s="57">
        <f>'Drive Train'!$F$35-DN144*'DEPRECATED - DT-Prelim Calcs'!$C$21*'Drive Train'!$F$39</f>
        <v>6.82</v>
      </c>
      <c r="DV144" s="1">
        <f>IF(DS144&gt;='Drive Train'!$F$29,1,0)</f>
        <v>0</v>
      </c>
      <c r="DW144" s="57">
        <f t="shared" si="229"/>
        <v>103.33333333333333</v>
      </c>
      <c r="DX144" s="63">
        <f>DX143+'DEPRECATED - DT-Prelim Calcs'!$C$11</f>
        <v>560</v>
      </c>
      <c r="DY144" s="2">
        <f>EI144/'Drive Train'!$F$35</f>
        <v>0.55000000000000004</v>
      </c>
      <c r="DZ144" s="46">
        <f>EG144*12*60/(PI() * 'Drive Train'!$F$15)/DY$2*DY144</f>
        <v>-22577.510912268408</v>
      </c>
      <c r="EA144" s="2">
        <f>('DEPRECATED - DT-Prelim Calcs'!$C$6*DY144-DZ144)/('DEPRECATED - DT-Prelim Calcs'!$C$6*DY144)*'DEPRECATED - DT-Prelim Calcs'!$C$7*DY144</f>
        <v>11.534093114177649</v>
      </c>
      <c r="EB144" s="57">
        <f>EA144/'DEPRECATED - DT-Prelim Calcs'!$C$7*('DEPRECATED - DT-Prelim Calcs'!$C$8-'DEPRECATED - DT-Prelim Calcs'!$C$9)+'DEPRECATED - DT-Prelim Calcs'!$C$9</f>
        <v>616.73491558049489</v>
      </c>
      <c r="EC144" s="57">
        <f t="shared" si="198"/>
        <v>93</v>
      </c>
      <c r="ED144" s="2">
        <f t="shared" si="230"/>
        <v>0.96993038185874991</v>
      </c>
      <c r="EE144" s="57">
        <f>ED144*'DEPRECATED - DT-Prelim Calcs'!$C$21/DY$2/'DEPRECATED - DT-Prelim Calcs'!$C$19/'DEPRECATED - DT-Prelim Calcs'!$C$18*3.39*'DEPRECATED - DT-Prelim Calcs'!$C$20</f>
        <v>25.773080821789936</v>
      </c>
      <c r="EF144" s="46">
        <f t="shared" si="231"/>
        <v>0</v>
      </c>
      <c r="EG144" s="57">
        <f>EE143*'DEPRECATED - DT-Prelim Calcs'!$C$11+EG143</f>
        <v>-97.698818758024558</v>
      </c>
      <c r="EH144" s="57">
        <f>EH143+0.5*EE144*'DEPRECATED - DT-Prelim Calcs'!$C$11^2+EG144*'DEPRECATED - DT-Prelim Calcs'!$C$11</f>
        <v>-232962.70801039599</v>
      </c>
      <c r="EI144" s="57">
        <f>MIN('Drive Train'!$F$35-EC143*'DEPRECATED - DT-Prelim Calcs'!$C$21*'Drive Train'!$F$39,EI143+EC$2)</f>
        <v>6.82</v>
      </c>
      <c r="EJ144" s="57">
        <f>'Drive Train'!$F$35-EC144*'DEPRECATED - DT-Prelim Calcs'!$C$21*'Drive Train'!$F$39</f>
        <v>6.82</v>
      </c>
      <c r="EK144" s="1">
        <f>IF(EH144&gt;='Drive Train'!$F$29,1,0)</f>
        <v>0</v>
      </c>
      <c r="EL144" s="57">
        <f t="shared" si="232"/>
        <v>103.33333333333333</v>
      </c>
      <c r="EM144" s="63">
        <f>EM143+'DEPRECATED - DT-Prelim Calcs'!$C$11</f>
        <v>560</v>
      </c>
      <c r="EN144" s="2">
        <f>EX144/'Drive Train'!$F$35</f>
        <v>0.55000000000000004</v>
      </c>
      <c r="EO144" s="46">
        <f>EV144*12*60/(PI() * 'Drive Train'!$F$15)/EN$2*EN144</f>
        <v>-71169.749123616217</v>
      </c>
      <c r="EP144" s="2">
        <f>('DEPRECATED - DT-Prelim Calcs'!$C$6*EN144-EO144)/('DEPRECATED - DT-Prelim Calcs'!$C$6*EN144)*'DEPRECATED - DT-Prelim Calcs'!$C$7*EN144</f>
        <v>33.50544284951502</v>
      </c>
      <c r="EQ144" s="57">
        <f>EP144/'DEPRECATED - DT-Prelim Calcs'!$C$7*('DEPRECATED - DT-Prelim Calcs'!$C$8-'DEPRECATED - DT-Prelim Calcs'!$C$9)+'DEPRECATED - DT-Prelim Calcs'!$C$9</f>
        <v>1786.4129948517748</v>
      </c>
      <c r="ER144" s="57">
        <f t="shared" si="199"/>
        <v>93</v>
      </c>
      <c r="ES144" s="2">
        <f t="shared" si="233"/>
        <v>0.86507304327942547</v>
      </c>
      <c r="ET144" s="57">
        <f>ES144*'DEPRECATED - DT-Prelim Calcs'!$C$21/EN$2/'DEPRECATED - DT-Prelim Calcs'!$C$19/'DEPRECATED - DT-Prelim Calcs'!$C$18*3.39*'DEPRECATED - DT-Prelim Calcs'!$C$20</f>
        <v>25.773080821789936</v>
      </c>
      <c r="EU144" s="46">
        <f t="shared" si="234"/>
        <v>0</v>
      </c>
      <c r="EV144" s="57">
        <f>ET143*'DEPRECATED - DT-Prelim Calcs'!$C$11+EV143</f>
        <v>-274.67611917024726</v>
      </c>
      <c r="EW144" s="57">
        <f>EW143+0.5*ET144*'DEPRECATED - DT-Prelim Calcs'!$C$11^2+EV144*'DEPRECATED - DT-Prelim Calcs'!$C$11</f>
        <v>-321788.99493389844</v>
      </c>
      <c r="EX144" s="57">
        <f>MIN('Drive Train'!$F$35-ER143*'DEPRECATED - DT-Prelim Calcs'!$C$21*'Drive Train'!$F$39,EX143+ER$2)</f>
        <v>6.82</v>
      </c>
      <c r="EY144" s="57">
        <f>'Drive Train'!$F$35-ER144*'DEPRECATED - DT-Prelim Calcs'!$C$21*'Drive Train'!$F$39</f>
        <v>6.82</v>
      </c>
      <c r="EZ144" s="1">
        <f>IF(EW144&gt;='Drive Train'!$F$29,1,0)</f>
        <v>0</v>
      </c>
      <c r="FA144" s="57">
        <f t="shared" si="235"/>
        <v>103.33333333333333</v>
      </c>
      <c r="FB144" s="63">
        <f>FB143+'DEPRECATED - DT-Prelim Calcs'!$C$11</f>
        <v>560</v>
      </c>
      <c r="FC144" s="2">
        <f>FM144/'Drive Train'!$F$35</f>
        <v>5.124551394533869</v>
      </c>
      <c r="FD144" s="46">
        <f>FK144*12*60/(PI() * 'Drive Train'!$F$15)/FC$2*FC144</f>
        <v>-6747588.968073247</v>
      </c>
      <c r="FE144" s="2">
        <f>('DEPRECATED - DT-Prelim Calcs'!$C$6*FC144-FD144)/('DEPRECATED - DT-Prelim Calcs'!$C$6*FC144)*'DEPRECATED - DT-Prelim Calcs'!$C$7*FC144</f>
        <v>3063.3237923235897</v>
      </c>
      <c r="FF144" s="57">
        <f>FE144/'DEPRECATED - DT-Prelim Calcs'!$C$7*('DEPRECATED - DT-Prelim Calcs'!$C$8-'DEPRECATED - DT-Prelim Calcs'!$C$9)+'DEPRECATED - DT-Prelim Calcs'!$C$9</f>
        <v>163083.38155813969</v>
      </c>
      <c r="FG144" s="57">
        <f t="shared" si="200"/>
        <v>93</v>
      </c>
      <c r="FH144" s="2">
        <f t="shared" si="236"/>
        <v>0.78067567320338405</v>
      </c>
      <c r="FI144" s="57">
        <f>FH144*'DEPRECATED - DT-Prelim Calcs'!$C$21/FC$2/'DEPRECATED - DT-Prelim Calcs'!$C$19/'DEPRECATED - DT-Prelim Calcs'!$C$18*3.39*'DEPRECATED - DT-Prelim Calcs'!$C$20</f>
        <v>25.773080821789936</v>
      </c>
      <c r="FJ144" s="46">
        <f t="shared" si="237"/>
        <v>0</v>
      </c>
      <c r="FK144" s="57">
        <f>FI143*'DEPRECATED - DT-Prelim Calcs'!$C$11+FK143</f>
        <v>-2522.3119130419122</v>
      </c>
      <c r="FL144" s="57">
        <f>FL143+0.5*FI144*'DEPRECATED - DT-Prelim Calcs'!$C$11^2+FK144*'DEPRECATED - DT-Prelim Calcs'!$C$11</f>
        <v>-441907.36295141553</v>
      </c>
      <c r="FM144" s="57">
        <f>MIN('Drive Train'!$F$35-FG143*'DEPRECATED - DT-Prelim Calcs'!$C$21*'Drive Train'!$F$39,FM143+FG$2)</f>
        <v>63.544437292219975</v>
      </c>
      <c r="FN144" s="57">
        <f>'Drive Train'!$F$35-FG144*'DEPRECATED - DT-Prelim Calcs'!$C$21*'Drive Train'!$F$39</f>
        <v>6.82</v>
      </c>
      <c r="FO144" s="1">
        <f>IF(FL144&gt;='Drive Train'!$F$29,1,0)</f>
        <v>0</v>
      </c>
      <c r="FP144" s="57">
        <f t="shared" si="238"/>
        <v>103.33333333333333</v>
      </c>
      <c r="FQ144" s="63">
        <f>FQ143+'DEPRECATED - DT-Prelim Calcs'!$C$11</f>
        <v>560</v>
      </c>
      <c r="FR144" s="2">
        <f>GB144/'Drive Train'!$F$35</f>
        <v>0.55000000000000004</v>
      </c>
      <c r="FS144" s="46">
        <f>FZ144*12*60/(PI() * 'Drive Train'!$F$15)/FR$2*FR144</f>
        <v>-535611.98756272334</v>
      </c>
      <c r="FT144" s="2">
        <f>('DEPRECATED - DT-Prelim Calcs'!$C$6*FR144-FS144)/('DEPRECATED - DT-Prelim Calcs'!$C$6*FR144)*'DEPRECATED - DT-Prelim Calcs'!$C$7*FR144</f>
        <v>243.50653002367039</v>
      </c>
      <c r="FU144" s="57">
        <f>FT144/'DEPRECATED - DT-Prelim Calcs'!$C$7*('DEPRECATED - DT-Prelim Calcs'!$C$8-'DEPRECATED - DT-Prelim Calcs'!$C$9)+'DEPRECATED - DT-Prelim Calcs'!$C$9</f>
        <v>12966.138922007018</v>
      </c>
      <c r="FV144" s="57">
        <f t="shared" si="201"/>
        <v>93</v>
      </c>
      <c r="FW144" s="2">
        <f t="shared" si="239"/>
        <v>0.7112822800297498</v>
      </c>
      <c r="FX144" s="57">
        <f>FW144*'DEPRECATED - DT-Prelim Calcs'!$C$21/FR$2/'DEPRECATED - DT-Prelim Calcs'!$C$19/'DEPRECATED - DT-Prelim Calcs'!$C$18*3.39*'DEPRECATED - DT-Prelim Calcs'!$C$20</f>
        <v>25.773080821789936</v>
      </c>
      <c r="FY144" s="46">
        <f t="shared" si="240"/>
        <v>0</v>
      </c>
      <c r="FZ144" s="57">
        <f>FX143*'DEPRECATED - DT-Prelim Calcs'!$C$11+FZ143</f>
        <v>-1699.6713992946252</v>
      </c>
      <c r="GA144" s="57">
        <f>GA143+0.5*FX144*'DEPRECATED - DT-Prelim Calcs'!$C$11^2+FZ144*'DEPRECATED - DT-Prelim Calcs'!$C$11</f>
        <v>-518819.32011134404</v>
      </c>
      <c r="GB144" s="57">
        <f>MIN('Drive Train'!$F$35-FV143*'DEPRECATED - DT-Prelim Calcs'!$C$21*'Drive Train'!$F$39,GB143+FV$2)</f>
        <v>6.82</v>
      </c>
      <c r="GC144" s="57">
        <f>'Drive Train'!$F$35-FV144*'DEPRECATED - DT-Prelim Calcs'!$C$21*'Drive Train'!$F$39</f>
        <v>6.82</v>
      </c>
      <c r="GD144" s="1">
        <f>IF(GA144&gt;='Drive Train'!$F$29,1,0)</f>
        <v>0</v>
      </c>
      <c r="GE144" s="57">
        <f t="shared" si="241"/>
        <v>103.33333333333333</v>
      </c>
      <c r="GF144" s="63">
        <f>GF143+'DEPRECATED - DT-Prelim Calcs'!$C$11</f>
        <v>560</v>
      </c>
      <c r="GG144" s="2">
        <f>GQ144/'Drive Train'!$F$35</f>
        <v>3.4681815996429979</v>
      </c>
      <c r="GH144" s="46">
        <f>GO144*12*60/(PI() * 'Drive Train'!$F$15)/GG$2*GG144</f>
        <v>-1635938.6579430636</v>
      </c>
      <c r="GI144" s="2">
        <f>('DEPRECATED - DT-Prelim Calcs'!$C$6*GG144-GH144)/('DEPRECATED - DT-Prelim Calcs'!$C$6*GG144)*'DEPRECATED - DT-Prelim Calcs'!$C$7*GG144</f>
        <v>748.0604125224537</v>
      </c>
      <c r="GJ144" s="57">
        <f>GI144/'DEPRECATED - DT-Prelim Calcs'!$C$7*('DEPRECATED - DT-Prelim Calcs'!$C$8-'DEPRECATED - DT-Prelim Calcs'!$C$9)+'DEPRECATED - DT-Prelim Calcs'!$C$9</f>
        <v>39826.829015199502</v>
      </c>
      <c r="GK144" s="57">
        <f t="shared" si="242"/>
        <v>29.999999999999982</v>
      </c>
      <c r="GL144" s="2">
        <f t="shared" si="243"/>
        <v>0.99579519204165001</v>
      </c>
      <c r="GM144" s="57">
        <f>GL144*'DEPRECATED - DT-Prelim Calcs'!$C$21/GG$2/'DEPRECATED - DT-Prelim Calcs'!$C$19/'DEPRECATED - DT-Prelim Calcs'!$C$18*3.39*'DEPRECATED - DT-Prelim Calcs'!$C$20</f>
        <v>25.773080821789936</v>
      </c>
      <c r="GN144" s="46">
        <f t="shared" si="244"/>
        <v>0</v>
      </c>
      <c r="GO144" s="57">
        <f>GM143*'DEPRECATED - DT-Prelim Calcs'!$C$11+GO143</f>
        <v>-1152.5786977989842</v>
      </c>
      <c r="GP144" s="57">
        <f>GP143+0.5*GM144*'DEPRECATED - DT-Prelim Calcs'!$C$11^2+GO144*'DEPRECATED - DT-Prelim Calcs'!$C$11</f>
        <v>-232238.76136118395</v>
      </c>
      <c r="GQ144" s="57">
        <f>MIN('Drive Train'!$F$35-GK143*'DEPRECATED - DT-Prelim Calcs'!$C$21*'Drive Train'!$F$39,GQ143+GK$2)</f>
        <v>43.005451835573176</v>
      </c>
      <c r="GR144" s="57">
        <f>'Drive Train'!$F$35-GK144*'DEPRECATED - DT-Prelim Calcs'!$C$21*'Drive Train'!$F$39</f>
        <v>10.600000000000001</v>
      </c>
      <c r="GS144" s="1">
        <f>IF(GP144&gt;='Drive Train'!$F$29,1,0)</f>
        <v>0</v>
      </c>
      <c r="GT144" s="57">
        <f t="shared" si="245"/>
        <v>33.333333333333314</v>
      </c>
      <c r="GU144" s="63">
        <f>GU143+'DEPRECATED - DT-Prelim Calcs'!$C$11</f>
        <v>560</v>
      </c>
      <c r="GV144" s="2">
        <f>HF144/'Drive Train'!$F$35</f>
        <v>0.83870967741935498</v>
      </c>
      <c r="GW144" s="46">
        <f>HD144*12*60/(PI() * 'Drive Train'!$F$15)/GV$2*GV144</f>
        <v>-64022.809096228855</v>
      </c>
      <c r="GX144" s="2">
        <f>('DEPRECATED - DT-Prelim Calcs'!$C$6*GV144-GW144)/('DEPRECATED - DT-Prelim Calcs'!$C$6*GV144)*'DEPRECATED - DT-Prelim Calcs'!$C$7*GV144</f>
        <v>30.969689932695385</v>
      </c>
      <c r="GY144" s="57">
        <f>GX144/'DEPRECATED - DT-Prelim Calcs'!$C$7*('DEPRECATED - DT-Prelim Calcs'!$C$8-'DEPRECATED - DT-Prelim Calcs'!$C$9)+'DEPRECATED - DT-Prelim Calcs'!$C$9</f>
        <v>1651.4183478692191</v>
      </c>
      <c r="GZ144" s="57">
        <f t="shared" si="202"/>
        <v>33.333333333333314</v>
      </c>
      <c r="HA144" s="2">
        <f t="shared" si="246"/>
        <v>0.99579519204165001</v>
      </c>
      <c r="HB144" s="57">
        <f>HA144*'DEPRECATED - DT-Prelim Calcs'!$C$21/GV$2/'DEPRECATED - DT-Prelim Calcs'!$C$19/'DEPRECATED - DT-Prelim Calcs'!$C$18*3.39*'DEPRECATED - DT-Prelim Calcs'!$C$20</f>
        <v>25.773080821789936</v>
      </c>
      <c r="HC144" s="46">
        <f t="shared" si="247"/>
        <v>0</v>
      </c>
      <c r="HD144" s="57">
        <f>HB143*'DEPRECATED - DT-Prelim Calcs'!$C$11+HD143</f>
        <v>-186.52131759829092</v>
      </c>
      <c r="HE144" s="57">
        <f>HE143+0.5*HB144*'DEPRECATED - DT-Prelim Calcs'!$C$11^2+HD144*'DEPRECATED - DT-Prelim Calcs'!$C$11</f>
        <v>-255438.08673384931</v>
      </c>
      <c r="HF144" s="57">
        <f>MIN('Drive Train'!$F$35-GZ143*'DEPRECATED - DT-Prelim Calcs'!$C$21*'Drive Train'!$F$39,HF143+GZ$2)</f>
        <v>10.400000000000002</v>
      </c>
      <c r="HG144" s="57">
        <f>'Drive Train'!$F$35-GZ144*'DEPRECATED - DT-Prelim Calcs'!$C$21*'Drive Train'!$F$39</f>
        <v>10.400000000000002</v>
      </c>
      <c r="HH144" s="1">
        <f>IF(HE144&gt;='Drive Train'!$F$29,1,0)</f>
        <v>0</v>
      </c>
      <c r="HI144" s="57">
        <f t="shared" si="248"/>
        <v>37.037037037037017</v>
      </c>
      <c r="HJ144" s="63">
        <f>HJ143+'DEPRECATED - DT-Prelim Calcs'!$C$11</f>
        <v>560</v>
      </c>
      <c r="HK144" s="2">
        <f>HU144/'Drive Train'!$F$35</f>
        <v>0.82258064516129037</v>
      </c>
      <c r="HL144" s="46">
        <f>HS144*12*60/(PI() * 'Drive Train'!$F$15)/HK$2*HK144</f>
        <v>-177407.33868134976</v>
      </c>
      <c r="HM144" s="2">
        <f>('DEPRECATED - DT-Prelim Calcs'!$C$6*HK144-HL144)/('DEPRECATED - DT-Prelim Calcs'!$C$6*HK144)*'DEPRECATED - DT-Prelim Calcs'!$C$7*HK144</f>
        <v>82.19849556910755</v>
      </c>
      <c r="HN144" s="57">
        <f>HM144/'DEPRECATED - DT-Prelim Calcs'!$C$7*('DEPRECATED - DT-Prelim Calcs'!$C$8-'DEPRECATED - DT-Prelim Calcs'!$C$9)+'DEPRECATED - DT-Prelim Calcs'!$C$9</f>
        <v>4378.6614031188792</v>
      </c>
      <c r="HO144" s="57">
        <f t="shared" si="203"/>
        <v>36.66666666666665</v>
      </c>
      <c r="HP144" s="2">
        <f t="shared" si="249"/>
        <v>0.99579519204165001</v>
      </c>
      <c r="HQ144" s="57">
        <f>HP144*'DEPRECATED - DT-Prelim Calcs'!$C$21/HK$2/'DEPRECATED - DT-Prelim Calcs'!$C$19/'DEPRECATED - DT-Prelim Calcs'!$C$18*3.39*'DEPRECATED - DT-Prelim Calcs'!$C$20</f>
        <v>25.773080821789936</v>
      </c>
      <c r="HR144" s="46">
        <f t="shared" si="250"/>
        <v>0</v>
      </c>
      <c r="HS144" s="57">
        <f>HQ143*'DEPRECATED - DT-Prelim Calcs'!$C$11+HS143</f>
        <v>-526.98529603943837</v>
      </c>
      <c r="HT144" s="57">
        <f>HT143+0.5*HQ144*'DEPRECATED - DT-Prelim Calcs'!$C$11^2+HS144*'DEPRECATED - DT-Prelim Calcs'!$C$11</f>
        <v>-248957.84375246553</v>
      </c>
      <c r="HU144" s="57">
        <f>MIN('Drive Train'!$F$35-HO143*'DEPRECATED - DT-Prelim Calcs'!$C$21*'Drive Train'!$F$39,HU143+HO$2)</f>
        <v>10.200000000000001</v>
      </c>
      <c r="HV144" s="57">
        <f>'Drive Train'!$F$35-HO144*'DEPRECATED - DT-Prelim Calcs'!$C$21*'Drive Train'!$F$39</f>
        <v>10.200000000000001</v>
      </c>
      <c r="HW144" s="1">
        <f>IF(HT144&gt;='Drive Train'!$F$29,1,0)</f>
        <v>0</v>
      </c>
      <c r="HX144" s="57">
        <f t="shared" si="251"/>
        <v>40.740740740740726</v>
      </c>
      <c r="HY144" s="63">
        <f>HY143+'DEPRECATED - DT-Prelim Calcs'!$C$11</f>
        <v>560</v>
      </c>
      <c r="HZ144" s="2">
        <f>IJ144/'Drive Train'!$F$35</f>
        <v>0.80645161290322598</v>
      </c>
      <c r="IA144" s="46">
        <f>IH144*12*60/(PI() * 'Drive Train'!$F$15)/HZ$2*HZ144</f>
        <v>-212725.01508355592</v>
      </c>
      <c r="IB144" s="2">
        <f>('DEPRECATED - DT-Prelim Calcs'!$C$6*HZ144-IA144)/('DEPRECATED - DT-Prelim Calcs'!$C$6*HZ144)*'DEPRECATED - DT-Prelim Calcs'!$C$7*HZ144</f>
        <v>98.128780347954148</v>
      </c>
      <c r="IC144" s="57">
        <f>IB144/'DEPRECATED - DT-Prelim Calcs'!$C$7*('DEPRECATED - DT-Prelim Calcs'!$C$8-'DEPRECATED - DT-Prelim Calcs'!$C$9)+'DEPRECATED - DT-Prelim Calcs'!$C$9</f>
        <v>5226.7342401006299</v>
      </c>
      <c r="ID144" s="57">
        <f t="shared" si="204"/>
        <v>39.999999999999986</v>
      </c>
      <c r="IE144" s="2">
        <f t="shared" si="252"/>
        <v>0.99579519204165001</v>
      </c>
      <c r="IF144" s="57">
        <f>IE144*'DEPRECATED - DT-Prelim Calcs'!$C$21/HZ$2/'DEPRECATED - DT-Prelim Calcs'!$C$19/'DEPRECATED - DT-Prelim Calcs'!$C$18*3.39*'DEPRECATED - DT-Prelim Calcs'!$C$20</f>
        <v>25.773080821789936</v>
      </c>
      <c r="IG144" s="46">
        <f t="shared" si="253"/>
        <v>0</v>
      </c>
      <c r="IH144" s="57">
        <f>IF143*'DEPRECATED - DT-Prelim Calcs'!$C$11+IH143</f>
        <v>-644.53373236807624</v>
      </c>
      <c r="II144" s="57">
        <f>II143+0.5*IF144*'DEPRECATED - DT-Prelim Calcs'!$C$11^2+IH144*'DEPRECATED - DT-Prelim Calcs'!$C$11</f>
        <v>-249215.98391648487</v>
      </c>
      <c r="IJ144" s="57">
        <f>MIN('Drive Train'!$F$35-ID143*'DEPRECATED - DT-Prelim Calcs'!$C$21*'Drive Train'!$F$39,IJ143+ID$2)</f>
        <v>10.000000000000002</v>
      </c>
      <c r="IK144" s="57">
        <f>'Drive Train'!$F$35-ID144*'DEPRECATED - DT-Prelim Calcs'!$C$21*'Drive Train'!$F$39</f>
        <v>10.000000000000002</v>
      </c>
      <c r="IL144" s="1">
        <f>IF(II144&gt;='Drive Train'!$F$29,1,0)</f>
        <v>0</v>
      </c>
      <c r="IM144" s="57">
        <f t="shared" si="254"/>
        <v>44.444444444444429</v>
      </c>
      <c r="IN144" s="63">
        <f>IN143+'DEPRECATED - DT-Prelim Calcs'!$C$11</f>
        <v>560</v>
      </c>
      <c r="IO144" s="2">
        <f>IY144/'Drive Train'!$F$35</f>
        <v>0.79032258064516137</v>
      </c>
      <c r="IP144" s="46">
        <f>IW144*12*60/(PI() * 'Drive Train'!$F$15)/IO$2*IO144</f>
        <v>-51966.134614934461</v>
      </c>
      <c r="IQ144" s="2">
        <f>('DEPRECATED - DT-Prelim Calcs'!$C$6*IO144-IP144)/('DEPRECATED - DT-Prelim Calcs'!$C$6*IO144)*'DEPRECATED - DT-Prelim Calcs'!$C$7*IO144</f>
        <v>25.401560050122576</v>
      </c>
      <c r="IR144" s="57">
        <f>IQ144/'DEPRECATED - DT-Prelim Calcs'!$C$7*('DEPRECATED - DT-Prelim Calcs'!$C$8-'DEPRECATED - DT-Prelim Calcs'!$C$9)+'DEPRECATED - DT-Prelim Calcs'!$C$9</f>
        <v>1354.990520510675</v>
      </c>
      <c r="IS144" s="57">
        <f t="shared" si="205"/>
        <v>43.333333333333321</v>
      </c>
      <c r="IT144" s="2">
        <f t="shared" si="255"/>
        <v>0.99579519204165001</v>
      </c>
      <c r="IU144" s="57">
        <f>IT144*'DEPRECATED - DT-Prelim Calcs'!$C$21/IO$2/'DEPRECATED - DT-Prelim Calcs'!$C$19/'DEPRECATED - DT-Prelim Calcs'!$C$18*3.39*'DEPRECATED - DT-Prelim Calcs'!$C$20</f>
        <v>25.773080821789936</v>
      </c>
      <c r="IV144" s="46">
        <f t="shared" si="256"/>
        <v>0</v>
      </c>
      <c r="IW144" s="57">
        <f>IU143*'DEPRECATED - DT-Prelim Calcs'!$C$11+IW143</f>
        <v>-160.66505488869291</v>
      </c>
      <c r="IX144" s="57">
        <f>IX143+0.5*IU144*'DEPRECATED - DT-Prelim Calcs'!$C$11^2+IW144*'DEPRECATED - DT-Prelim Calcs'!$C$11</f>
        <v>-269531.52185930213</v>
      </c>
      <c r="IY144" s="57">
        <f>MIN('Drive Train'!$F$35-IS143*'DEPRECATED - DT-Prelim Calcs'!$C$21*'Drive Train'!$F$39,IY143+IS$2)</f>
        <v>9.8000000000000007</v>
      </c>
      <c r="IZ144" s="57">
        <f>'Drive Train'!$F$35-IS144*'DEPRECATED - DT-Prelim Calcs'!$C$21*'Drive Train'!$F$39</f>
        <v>9.8000000000000007</v>
      </c>
      <c r="JA144" s="1">
        <f>IF(IX144&gt;='Drive Train'!$F$29,1,0)</f>
        <v>0</v>
      </c>
      <c r="JB144" s="57">
        <f t="shared" si="257"/>
        <v>48.148148148148138</v>
      </c>
      <c r="JC144" s="63">
        <f>JC143+'DEPRECATED - DT-Prelim Calcs'!$C$11</f>
        <v>560</v>
      </c>
      <c r="JD144" s="2">
        <f>JN144/'Drive Train'!$F$35</f>
        <v>0.77419354838709686</v>
      </c>
      <c r="JE144" s="46">
        <f>JL144*12*60/(PI() * 'Drive Train'!$F$15)/JD$2*JD144</f>
        <v>-394492.13508928317</v>
      </c>
      <c r="JF144" s="2">
        <f>('DEPRECATED - DT-Prelim Calcs'!$C$6*JD144-JE144)/('DEPRECATED - DT-Prelim Calcs'!$C$6*JD144)*'DEPRECATED - DT-Prelim Calcs'!$C$7*JD144</f>
        <v>180.2384228803507</v>
      </c>
      <c r="JG144" s="57">
        <f>JF144/'DEPRECATED - DT-Prelim Calcs'!$C$7*('DEPRECATED - DT-Prelim Calcs'!$C$8-'DEPRECATED - DT-Prelim Calcs'!$C$9)+'DEPRECATED - DT-Prelim Calcs'!$C$9</f>
        <v>9597.9654172402479</v>
      </c>
      <c r="JH144" s="57">
        <f t="shared" si="206"/>
        <v>46.666666666666657</v>
      </c>
      <c r="JI144" s="2">
        <f t="shared" si="258"/>
        <v>0.99579519204165001</v>
      </c>
      <c r="JJ144" s="57">
        <f>JI144*'DEPRECATED - DT-Prelim Calcs'!$C$21/JD$2/'DEPRECATED - DT-Prelim Calcs'!$C$19/'DEPRECATED - DT-Prelim Calcs'!$C$18*3.39*'DEPRECATED - DT-Prelim Calcs'!$C$20</f>
        <v>25.773080821789936</v>
      </c>
      <c r="JK144" s="46">
        <f t="shared" si="259"/>
        <v>0</v>
      </c>
      <c r="JL144" s="57">
        <f>JJ143*'DEPRECATED - DT-Prelim Calcs'!$C$11+JL143</f>
        <v>-1245.0712490208862</v>
      </c>
      <c r="JM144" s="57">
        <f>JM143+0.5*JJ144*'DEPRECATED - DT-Prelim Calcs'!$C$11^2+JL144*'DEPRECATED - DT-Prelim Calcs'!$C$11</f>
        <v>-280802.75973190268</v>
      </c>
      <c r="JN144" s="57">
        <f>MIN('Drive Train'!$F$35-JH143*'DEPRECATED - DT-Prelim Calcs'!$C$21*'Drive Train'!$F$39,JN143+JH$2)</f>
        <v>9.6000000000000014</v>
      </c>
      <c r="JO144" s="57">
        <f>'Drive Train'!$F$35-JH144*'DEPRECATED - DT-Prelim Calcs'!$C$21*'Drive Train'!$F$39</f>
        <v>9.6000000000000014</v>
      </c>
      <c r="JP144" s="1">
        <f>IF(JM144&gt;='Drive Train'!$F$29,1,0)</f>
        <v>0</v>
      </c>
      <c r="JQ144" s="57">
        <f>MIN(JG144,'DEPRECATED - DT-Prelim Calcs'!$C$10)*'DEPRECATED - DT-Prelim Calcs'!$C$11*1000/60/60</f>
        <v>103.33333333333333</v>
      </c>
      <c r="JR144" s="63">
        <f>JR143+'DEPRECATED - DT-Prelim Calcs'!$C$11</f>
        <v>560</v>
      </c>
      <c r="JS144" s="2">
        <f>KC144/'Drive Train'!$F$35</f>
        <v>0.75806451612903225</v>
      </c>
      <c r="JT144" s="46">
        <f>KA144*12*60/(PI() * 'Drive Train'!$F$15)/JS$2*JS144</f>
        <v>-289415.30989211454</v>
      </c>
      <c r="JU144" s="2">
        <f>('DEPRECATED - DT-Prelim Calcs'!$C$6*JS144-JT144)/('DEPRECATED - DT-Prelim Calcs'!$C$6*JS144)*'DEPRECATED - DT-Prelim Calcs'!$C$7*JS144</f>
        <v>132.68826697355129</v>
      </c>
      <c r="JV144" s="57">
        <f>JU144/'DEPRECATED - DT-Prelim Calcs'!$C$7*('DEPRECATED - DT-Prelim Calcs'!$C$8-'DEPRECATED - DT-Prelim Calcs'!$C$9)+'DEPRECATED - DT-Prelim Calcs'!$C$9</f>
        <v>7066.5608517454893</v>
      </c>
      <c r="JW144" s="57">
        <f t="shared" si="207"/>
        <v>49.999999999999993</v>
      </c>
      <c r="JX144" s="2">
        <f t="shared" si="260"/>
        <v>0.99579519204165001</v>
      </c>
      <c r="JY144" s="57">
        <f>JX144*'DEPRECATED - DT-Prelim Calcs'!$C$21/JS$2/'DEPRECATED - DT-Prelim Calcs'!$C$19/'DEPRECATED - DT-Prelim Calcs'!$C$18*3.39*'DEPRECATED - DT-Prelim Calcs'!$C$20</f>
        <v>25.773080821789936</v>
      </c>
      <c r="JZ144" s="46">
        <f t="shared" si="261"/>
        <v>0</v>
      </c>
      <c r="KA144" s="57">
        <f>JY143*'DEPRECATED - DT-Prelim Calcs'!$C$11+KA143</f>
        <v>-932.86916062593502</v>
      </c>
      <c r="KB144" s="57">
        <f>KB143+0.5*JY144*'DEPRECATED - DT-Prelim Calcs'!$C$11^2+KA144*'DEPRECATED - DT-Prelim Calcs'!$C$11</f>
        <v>-280524.77286205365</v>
      </c>
      <c r="KC144" s="57">
        <f>MIN('Drive Train'!$F$35-JW143*'DEPRECATED - DT-Prelim Calcs'!$C$21*'Drive Train'!$F$39,KC143+JW$2)</f>
        <v>9.4</v>
      </c>
      <c r="KD144" s="57">
        <f>'Drive Train'!$F$35-JW144*'DEPRECATED - DT-Prelim Calcs'!$C$21*'Drive Train'!$F$39</f>
        <v>9.4</v>
      </c>
      <c r="KE144" s="1">
        <f>IF(KB144&gt;='Drive Train'!$F$29,1,0)</f>
        <v>0</v>
      </c>
      <c r="KF144" s="57">
        <f>MIN(JV144,'DEPRECATED - DT-Prelim Calcs'!$C$10)*'DEPRECATED - DT-Prelim Calcs'!$C$11*1000/60/60</f>
        <v>103.33333333333333</v>
      </c>
      <c r="KG144" s="63">
        <f>KG143+'DEPRECATED - DT-Prelim Calcs'!$C$11</f>
        <v>560</v>
      </c>
      <c r="KH144" s="2">
        <f>KR144/'Drive Train'!$F$35</f>
        <v>1.3658003276289097</v>
      </c>
      <c r="KI144" s="46">
        <f>KP144*12*60/(PI() * 'Drive Train'!$F$15)/KH$2*KH144</f>
        <v>-112998.50571274338</v>
      </c>
      <c r="KJ144" s="2">
        <f>('DEPRECATED - DT-Prelim Calcs'!$C$6*KH144-KI144)/('DEPRECATED - DT-Prelim Calcs'!$C$6*KH144)*'DEPRECATED - DT-Prelim Calcs'!$C$7*KH144</f>
        <v>54.384711766642248</v>
      </c>
      <c r="KK144" s="57">
        <f>KJ144/'DEPRECATED - DT-Prelim Calcs'!$C$7*('DEPRECATED - DT-Prelim Calcs'!$C$8-'DEPRECATED - DT-Prelim Calcs'!$C$9)+'DEPRECATED - DT-Prelim Calcs'!$C$9</f>
        <v>2897.9524977843153</v>
      </c>
      <c r="KL144" s="57">
        <f t="shared" si="208"/>
        <v>53.333333333333329</v>
      </c>
      <c r="KM144" s="2">
        <f t="shared" si="262"/>
        <v>0.99579519204165001</v>
      </c>
      <c r="KN144" s="57">
        <f>KM144*'DEPRECATED - DT-Prelim Calcs'!$C$21/KH$2/'DEPRECATED - DT-Prelim Calcs'!$C$19/'DEPRECATED - DT-Prelim Calcs'!$C$18*3.39*'DEPRECATED - DT-Prelim Calcs'!$C$20</f>
        <v>25.773080821789936</v>
      </c>
      <c r="KO144" s="46">
        <f t="shared" si="263"/>
        <v>0</v>
      </c>
      <c r="KP144" s="57">
        <f>KN143*'DEPRECATED - DT-Prelim Calcs'!$C$11+KP143</f>
        <v>-202.15798081720624</v>
      </c>
      <c r="KQ144" s="57">
        <f>KQ143+0.5*KN144*'DEPRECATED - DT-Prelim Calcs'!$C$11^2+KP144*'DEPRECATED - DT-Prelim Calcs'!$C$11</f>
        <v>-267350.38915584405</v>
      </c>
      <c r="KR144" s="57">
        <f>MIN('Drive Train'!$F$35-KL143*'DEPRECATED - DT-Prelim Calcs'!$C$21*'Drive Train'!$F$39,KR143+KL$2)</f>
        <v>16.935924062598481</v>
      </c>
      <c r="KS144" s="57">
        <f>'Drive Train'!$F$35-KL144*'DEPRECATED - DT-Prelim Calcs'!$C$21*'Drive Train'!$F$39</f>
        <v>9.2000000000000011</v>
      </c>
      <c r="KT144" s="1">
        <f>IF(KQ144&gt;='Drive Train'!$F$29,1,0)</f>
        <v>0</v>
      </c>
      <c r="KU144" s="57">
        <f>MIN(KK144,'DEPRECATED - DT-Prelim Calcs'!$C$10)*'DEPRECATED - DT-Prelim Calcs'!$C$11*1000/60/60</f>
        <v>103.33333333333333</v>
      </c>
      <c r="KV144" s="63">
        <f>KV143+'DEPRECATED - DT-Prelim Calcs'!$C$11</f>
        <v>560</v>
      </c>
      <c r="KW144" s="2">
        <f>LG144/'Drive Train'!$F$35</f>
        <v>0.72580645161290325</v>
      </c>
      <c r="KX144" s="46">
        <f>LE144*12*60/(PI() * 'Drive Train'!$F$15)/KW$2*KW144</f>
        <v>-379193.49232048827</v>
      </c>
      <c r="KY144" s="2">
        <f>('DEPRECATED - DT-Prelim Calcs'!$C$6*KW144-KX144)/('DEPRECATED - DT-Prelim Calcs'!$C$6*KW144)*'DEPRECATED - DT-Prelim Calcs'!$C$7*KW144</f>
        <v>173.20441240249158</v>
      </c>
      <c r="KZ144" s="57">
        <f>KY144/'DEPRECATED - DT-Prelim Calcs'!$C$7*('DEPRECATED - DT-Prelim Calcs'!$C$8-'DEPRECATED - DT-Prelim Calcs'!$C$9)+'DEPRECATED - DT-Prelim Calcs'!$C$9</f>
        <v>9223.4992162820217</v>
      </c>
      <c r="LA144" s="57">
        <f t="shared" si="209"/>
        <v>56.666666666666664</v>
      </c>
      <c r="LB144" s="2">
        <f t="shared" si="264"/>
        <v>0.99579519204165001</v>
      </c>
      <c r="LC144" s="57">
        <f>LB144*'DEPRECATED - DT-Prelim Calcs'!$C$21/KW$2/'DEPRECATED - DT-Prelim Calcs'!$C$19/'DEPRECATED - DT-Prelim Calcs'!$C$18*3.39*'DEPRECATED - DT-Prelim Calcs'!$C$20</f>
        <v>25.773080821789936</v>
      </c>
      <c r="LD144" s="46">
        <f t="shared" si="265"/>
        <v>0</v>
      </c>
      <c r="LE144" s="57">
        <f>LC143*'DEPRECATED - DT-Prelim Calcs'!$C$11+LE143</f>
        <v>-1276.5724112523137</v>
      </c>
      <c r="LF144" s="57">
        <f>LF143+0.5*LC144*'DEPRECATED - DT-Prelim Calcs'!$C$11^2+LE144*'DEPRECATED - DT-Prelim Calcs'!$C$11</f>
        <v>-300474.51675282634</v>
      </c>
      <c r="LG144" s="57">
        <f>MIN('Drive Train'!$F$35-LA143*'DEPRECATED - DT-Prelim Calcs'!$C$21*'Drive Train'!$F$39,LG143+LA$2)</f>
        <v>9</v>
      </c>
      <c r="LH144" s="57">
        <f>'Drive Train'!$F$35-LA144*'DEPRECATED - DT-Prelim Calcs'!$C$21*'Drive Train'!$F$39</f>
        <v>9</v>
      </c>
      <c r="LI144" s="1">
        <f>IF(LF144&gt;='Drive Train'!$F$29,1,0)</f>
        <v>0</v>
      </c>
      <c r="LJ144" s="57">
        <f>MIN(KZ144,'DEPRECATED - DT-Prelim Calcs'!$C$10)*'DEPRECATED - DT-Prelim Calcs'!$C$11*1000/60/60</f>
        <v>103.33333333333333</v>
      </c>
      <c r="LK144" s="63">
        <f>LK143+'DEPRECATED - DT-Prelim Calcs'!$C$11</f>
        <v>560</v>
      </c>
      <c r="LL144" s="2">
        <f>LV144/'Drive Train'!$F$35</f>
        <v>2.8591608344194093</v>
      </c>
      <c r="LM144" s="46">
        <f>LT144*12*60/(PI() * 'Drive Train'!$F$15)/LL$2*LL144</f>
        <v>-1048612.5195402857</v>
      </c>
      <c r="LN144" s="2">
        <f>('DEPRECATED - DT-Prelim Calcs'!$C$6*LL144-LM144)/('DEPRECATED - DT-Prelim Calcs'!$C$6*LL144)*'DEPRECATED - DT-Prelim Calcs'!$C$7*LL144</f>
        <v>481.02869620233713</v>
      </c>
      <c r="LO144" s="57">
        <f>LN144/'DEPRECATED - DT-Prelim Calcs'!$C$7*('DEPRECATED - DT-Prelim Calcs'!$C$8-'DEPRECATED - DT-Prelim Calcs'!$C$9)+'DEPRECATED - DT-Prelim Calcs'!$C$9</f>
        <v>25610.991171269648</v>
      </c>
      <c r="LP144" s="57">
        <f t="shared" si="210"/>
        <v>60</v>
      </c>
      <c r="LQ144" s="2">
        <f t="shared" si="266"/>
        <v>0.99579519204165001</v>
      </c>
      <c r="LR144" s="57">
        <f>LQ144*'DEPRECATED - DT-Prelim Calcs'!$C$21/LL$2/'DEPRECATED - DT-Prelim Calcs'!$C$19/'DEPRECATED - DT-Prelim Calcs'!$C$18*3.39*'DEPRECATED - DT-Prelim Calcs'!$C$20</f>
        <v>25.773080821789936</v>
      </c>
      <c r="LS144" s="46">
        <f t="shared" si="267"/>
        <v>0</v>
      </c>
      <c r="LT144" s="57">
        <f>LR143*'DEPRECATED - DT-Prelim Calcs'!$C$11+LT143</f>
        <v>-896.15236584824322</v>
      </c>
      <c r="LU144" s="57">
        <f>LU143+0.5*LR144*'DEPRECATED - DT-Prelim Calcs'!$C$11^2+LT144*'DEPRECATED - DT-Prelim Calcs'!$C$11</f>
        <v>-269457.54222451092</v>
      </c>
      <c r="LV144" s="57">
        <f>MIN('Drive Train'!$F$35-LP143*'DEPRECATED - DT-Prelim Calcs'!$C$21*'Drive Train'!$F$39,LV143+LP$2)</f>
        <v>35.453594346800678</v>
      </c>
      <c r="LW144" s="57">
        <f>'Drive Train'!$F$35-LP144*'DEPRECATED - DT-Prelim Calcs'!$C$21*'Drive Train'!$F$39</f>
        <v>8.8000000000000007</v>
      </c>
      <c r="LX144" s="1">
        <f>IF(LU144&gt;='Drive Train'!$F$29,1,0)</f>
        <v>0</v>
      </c>
      <c r="LY144" s="57">
        <f>MIN(LO144,'DEPRECATED - DT-Prelim Calcs'!$C$10)*'DEPRECATED - DT-Prelim Calcs'!$C$11*1000/60/60</f>
        <v>103.33333333333333</v>
      </c>
      <c r="LZ144" s="63">
        <f>LZ143+'DEPRECATED - DT-Prelim Calcs'!$C$11</f>
        <v>560</v>
      </c>
    </row>
    <row r="145" spans="18:338" x14ac:dyDescent="0.2">
      <c r="R145" s="63">
        <f>R144+'DEPRECATED - DT-Prelim Calcs'!$C$11</f>
        <v>564</v>
      </c>
      <c r="S145" s="2">
        <f>AG145/'Drive Train'!$F$35</f>
        <v>0</v>
      </c>
      <c r="T145" s="46">
        <f>AE145*12*60/(PI() * 'Drive Train'!$F$15)/S$2*ABS(S145)</f>
        <v>0</v>
      </c>
      <c r="U145" s="2">
        <f>IF(OR(AD144=1,AND($C$32=Motors!$C$32,'DEPRECATED - DT-Prelim Calcs'!AI144=1)),0,IF(AG145=0,-(V144+$C$9)/($C$8-$C$9)*$C$7,($C$6*S145-T145)/($C$6*S145)*$C$7*S145))</f>
        <v>0</v>
      </c>
      <c r="V145" s="57">
        <f>IF(AND(AD144=1,AI144=1),0,ABS(U145/$C$7*($C$8-$C$9)+$C$9) *'Drive Train'!$AA$49 + V144*(1-'Drive Train'!$AA$49))</f>
        <v>0</v>
      </c>
      <c r="W145" s="57">
        <f t="shared" si="184"/>
        <v>0</v>
      </c>
      <c r="X145" s="2">
        <f>MAX(MIN(IF(AND(AI144=1,AG145&lt;0),-1,1)*(W145-$C$9)/($C$8-$C$9)*$C$7-$C$29*AE145/T$2 -  AI144*$C$29/2,X$2),MAX(X$4:X144)*-1)</f>
        <v>-0.2458281045106315</v>
      </c>
      <c r="Y145" s="57">
        <f t="shared" si="185"/>
        <v>0</v>
      </c>
      <c r="Z145" s="57">
        <f t="shared" si="186"/>
        <v>0</v>
      </c>
      <c r="AA145" s="57">
        <f t="shared" si="187"/>
        <v>0</v>
      </c>
      <c r="AB145" s="57" t="e">
        <f t="shared" si="188"/>
        <v>#N/A</v>
      </c>
      <c r="AC145" s="46">
        <f t="shared" si="211"/>
        <v>1</v>
      </c>
      <c r="AD145" s="1">
        <f t="shared" si="189"/>
        <v>1</v>
      </c>
      <c r="AE145" s="57">
        <f t="shared" si="190"/>
        <v>0</v>
      </c>
      <c r="AF145" s="57" t="e">
        <f t="shared" si="191"/>
        <v>#N/A</v>
      </c>
      <c r="AG145" s="57">
        <f>IF(AI144=0,MIN('Drive Train'!$F$35-W144*$C$21*'Drive Train'!$F$39,AG144+W$2)-$C$3,IF(AE144-1&lt;=0,0,IF($C$32=Motors!$C$30,MAX(ABS('Drive Train'!$F$35-W144*$C$21*'Drive Train'!$F$39)*-1,AG144-W$2),MAX(0,ABS('Drive Train'!$F$35-W144*$C$21*'Drive Train'!$F$39)*-1,AG144-W$2))))</f>
        <v>0</v>
      </c>
      <c r="AH145" s="57">
        <f>'Drive Train'!$F$35-ABS(W145)*'DEPRECATED - DT-Prelim Calcs'!$C$21*'Drive Train'!$F$39</f>
        <v>12.4</v>
      </c>
      <c r="AI145" s="1">
        <f>IF(AJ145&gt;='Drive Train'!$F$29,1,0)</f>
        <v>1</v>
      </c>
      <c r="AJ145" s="57">
        <f>AJ144+0.5*Y145*'DEPRECATED - DT-Prelim Calcs'!$C$11^2+AE145*'DEPRECATED - DT-Prelim Calcs'!$C$11</f>
        <v>784.33981740885292</v>
      </c>
      <c r="AK145" s="57">
        <f t="shared" si="268"/>
        <v>0</v>
      </c>
      <c r="AL145" s="63">
        <f>AL144+'DEPRECATED - DT-Prelim Calcs'!$C$11</f>
        <v>564</v>
      </c>
      <c r="AM145" s="2">
        <f>AW145/'Drive Train'!$F$35</f>
        <v>0.9017179876015865</v>
      </c>
      <c r="AN145" s="46">
        <f>AU145*12*60/(PI() * 'Drive Train'!$F$15)/AM$2*AM145</f>
        <v>4074.5129711578234</v>
      </c>
      <c r="AO145" s="2">
        <f>('DEPRECATED - DT-Prelim Calcs'!$C$6*AM145-AN145)/('DEPRECATED - DT-Prelim Calcs'!$C$6*AM145)*'DEPRECATED - DT-Prelim Calcs'!$C$7*AM145</f>
        <v>0.3308183500278245</v>
      </c>
      <c r="AP145" s="57">
        <f>AO145/'DEPRECATED - DT-Prelim Calcs'!$C$7*('DEPRECATED - DT-Prelim Calcs'!$C$8-'DEPRECATED - DT-Prelim Calcs'!$C$9)+'DEPRECATED - DT-Prelim Calcs'!$C$9</f>
        <v>20.311615895672151</v>
      </c>
      <c r="AQ145" s="57">
        <f t="shared" si="192"/>
        <v>20.311615895672151</v>
      </c>
      <c r="AR145" s="2">
        <f t="shared" si="212"/>
        <v>3.3306690738754696E-16</v>
      </c>
      <c r="AS145" s="57">
        <f>AR145*'DEPRECATED - DT-Prelim Calcs'!$C$21/AM$2/'DEPRECATED - DT-Prelim Calcs'!$C$19/'DEPRECATED - DT-Prelim Calcs'!$C$18*3.39*'DEPRECATED - DT-Prelim Calcs'!$C$20</f>
        <v>2.4137140947202652E-15</v>
      </c>
      <c r="AT145" s="46">
        <f t="shared" si="213"/>
        <v>0</v>
      </c>
      <c r="AU145" s="57">
        <f>AS144*'DEPRECATED - DT-Prelim Calcs'!$C$11+AU144</f>
        <v>39.432321268798681</v>
      </c>
      <c r="AV145" s="57">
        <f>AV144+0.5*AS145*'DEPRECATED - DT-Prelim Calcs'!$C$11^2+AU145*'DEPRECATED - DT-Prelim Calcs'!$C$11</f>
        <v>22195.215630966522</v>
      </c>
      <c r="AW145" s="57">
        <f>MIN('Drive Train'!$F$35-AQ144*'DEPRECATED - DT-Prelim Calcs'!$C$21*'Drive Train'!$F$39,AW144+AQ$2)</f>
        <v>11.181303046259673</v>
      </c>
      <c r="AX145" s="57">
        <f>'Drive Train'!$F$35-AQ145*'DEPRECATED - DT-Prelim Calcs'!$C$21*'Drive Train'!$F$39</f>
        <v>11.181303046259671</v>
      </c>
      <c r="AY145" s="1">
        <f>IF(AV145&gt;='Drive Train'!$F$29,1,0)</f>
        <v>1</v>
      </c>
      <c r="AZ145" s="57">
        <f t="shared" si="214"/>
        <v>22.568462106302391</v>
      </c>
      <c r="BA145" s="63">
        <f>BA144+'DEPRECATED - DT-Prelim Calcs'!$C$11</f>
        <v>564</v>
      </c>
      <c r="BB145" s="2">
        <f>BL145/'Drive Train'!$F$35</f>
        <v>1.2947645110418975</v>
      </c>
      <c r="BC145" s="46">
        <f>BJ145*12*60/(PI() * 'Drive Train'!$F$15)/BB$2*BB145</f>
        <v>-4259.090949070468</v>
      </c>
      <c r="BD145" s="2">
        <f>('DEPRECATED - DT-Prelim Calcs'!$C$6*BB145-BC145)/('DEPRECATED - DT-Prelim Calcs'!$C$6*BB145)*'DEPRECATED - DT-Prelim Calcs'!$C$7*BB145</f>
        <v>5.0461628069317666</v>
      </c>
      <c r="BE145" s="57">
        <f>BD145/'DEPRECATED - DT-Prelim Calcs'!$C$7*('DEPRECATED - DT-Prelim Calcs'!$C$8-'DEPRECATED - DT-Prelim Calcs'!$C$9)+'DEPRECATED - DT-Prelim Calcs'!$C$9</f>
        <v>271.34011955574505</v>
      </c>
      <c r="BF145" s="57">
        <f t="shared" si="193"/>
        <v>93</v>
      </c>
      <c r="BG145" s="2">
        <f t="shared" si="215"/>
        <v>1.9370342982087334</v>
      </c>
      <c r="BH145" s="57">
        <f>BG145*'DEPRECATED - DT-Prelim Calcs'!$C$21/BB$2/'DEPRECATED - DT-Prelim Calcs'!$C$19/'DEPRECATED - DT-Prelim Calcs'!$C$18*3.39*'DEPRECATED - DT-Prelim Calcs'!$C$20</f>
        <v>20.276476817893258</v>
      </c>
      <c r="BI145" s="46">
        <f t="shared" si="216"/>
        <v>0</v>
      </c>
      <c r="BJ145" s="57">
        <f>BH144*'DEPRECATED - DT-Prelim Calcs'!$C$11+BJ144</f>
        <v>-19.873422069688544</v>
      </c>
      <c r="BK145" s="57">
        <f>BK144+0.5*BH145*'DEPRECATED - DT-Prelim Calcs'!$C$11^2+BJ145*'DEPRECATED - DT-Prelim Calcs'!$C$11</f>
        <v>11697.372942731989</v>
      </c>
      <c r="BL145" s="57">
        <f>MIN('Drive Train'!$F$35-BF144*'DEPRECATED - DT-Prelim Calcs'!$C$21*'Drive Train'!$F$39,BL144+BF$2)</f>
        <v>16.05507993691953</v>
      </c>
      <c r="BM145" s="57">
        <f>'Drive Train'!$F$35-BF145*'DEPRECATED - DT-Prelim Calcs'!$C$21*'Drive Train'!$F$39</f>
        <v>6.82</v>
      </c>
      <c r="BN145" s="1">
        <f>IF(BK145&gt;='Drive Train'!$F$29,1,0)</f>
        <v>1</v>
      </c>
      <c r="BO145" s="57">
        <f t="shared" si="217"/>
        <v>103.33333333333333</v>
      </c>
      <c r="BP145" s="63">
        <f>BP144+'DEPRECATED - DT-Prelim Calcs'!$C$11</f>
        <v>564</v>
      </c>
      <c r="BQ145" s="2">
        <f>CA145/'Drive Train'!$F$35</f>
        <v>0.55000000000000004</v>
      </c>
      <c r="BR145" s="46">
        <f>BY145*12*60/(PI() * 'Drive Train'!$F$15)/BQ$2*BQ145</f>
        <v>7954.3848477715228</v>
      </c>
      <c r="BS145" s="2">
        <f>('DEPRECATED - DT-Prelim Calcs'!$C$6*BQ145-BR145)/('DEPRECATED - DT-Prelim Calcs'!$C$6*BQ145)*'DEPRECATED - DT-Prelim Calcs'!$C$7*BQ145</f>
        <v>-2.2711355503056971</v>
      </c>
      <c r="BT145" s="57">
        <f>BS145/'DEPRECATED - DT-Prelim Calcs'!$C$7*('DEPRECATED - DT-Prelim Calcs'!$C$8-'DEPRECATED - DT-Prelim Calcs'!$C$9)+'DEPRECATED - DT-Prelim Calcs'!$C$9</f>
        <v>-118.20734070714562</v>
      </c>
      <c r="BU145" s="57">
        <f t="shared" si="194"/>
        <v>-118.20734070714562</v>
      </c>
      <c r="BV145" s="2">
        <f t="shared" si="218"/>
        <v>-3.329971137251805</v>
      </c>
      <c r="BW145" s="57">
        <f>BV145*'DEPRECATED - DT-Prelim Calcs'!$C$21/BQ$2/'DEPRECATED - DT-Prelim Calcs'!$C$19/'DEPRECATED - DT-Prelim Calcs'!$C$18*3.39*'DEPRECATED - DT-Prelim Calcs'!$C$20</f>
        <v>-45.582823531592382</v>
      </c>
      <c r="BX145" s="46">
        <f t="shared" si="219"/>
        <v>1</v>
      </c>
      <c r="BY145" s="57">
        <f>BW144*'DEPRECATED - DT-Prelim Calcs'!$C$11+BY144</f>
        <v>66.816676474826153</v>
      </c>
      <c r="BZ145" s="57">
        <f>BZ144+0.5*BW145*'DEPRECATED - DT-Prelim Calcs'!$C$11^2+BY145*'DEPRECATED - DT-Prelim Calcs'!$C$11</f>
        <v>-11930.732647865087</v>
      </c>
      <c r="CA145" s="57">
        <f>MIN('Drive Train'!$F$35-BU144*'DEPRECATED - DT-Prelim Calcs'!$C$21*'Drive Train'!$F$39,CA144+BU$2)</f>
        <v>6.82</v>
      </c>
      <c r="CB145" s="57">
        <f>'Drive Train'!$F$35-BU145*'DEPRECATED - DT-Prelim Calcs'!$C$21*'Drive Train'!$F$39</f>
        <v>19.492440442428737</v>
      </c>
      <c r="CC145" s="1">
        <f>IF(BZ145&gt;='Drive Train'!$F$29,1,0)</f>
        <v>0</v>
      </c>
      <c r="CD145" s="57">
        <f t="shared" si="220"/>
        <v>-131.34148967460624</v>
      </c>
      <c r="CE145" s="63">
        <f>CE144+'DEPRECATED - DT-Prelim Calcs'!$C$11</f>
        <v>564</v>
      </c>
      <c r="CF145" s="2">
        <f>CP145/'Drive Train'!$F$35</f>
        <v>0.55000000000000004</v>
      </c>
      <c r="CG145" s="46">
        <f>CN145*12*60/(PI() * 'Drive Train'!$F$15)/CF$2*CF145</f>
        <v>124.89480368204784</v>
      </c>
      <c r="CH145" s="2">
        <f>('DEPRECATED - DT-Prelim Calcs'!$C$6*CF145-CG145)/('DEPRECATED - DT-Prelim Calcs'!$C$6*CF145)*'DEPRECATED - DT-Prelim Calcs'!$C$7*CF145</f>
        <v>1.2690278655021134</v>
      </c>
      <c r="CI145" s="57">
        <f>CH145/'DEPRECATED - DT-Prelim Calcs'!$C$7*('DEPRECATED - DT-Prelim Calcs'!$C$8-'DEPRECATED - DT-Prelim Calcs'!$C$9)+'DEPRECATED - DT-Prelim Calcs'!$C$9</f>
        <v>70.258620391668529</v>
      </c>
      <c r="CJ145" s="57">
        <f t="shared" si="195"/>
        <v>70.258620391668529</v>
      </c>
      <c r="CK145" s="2">
        <f t="shared" si="221"/>
        <v>1.2524026876544199</v>
      </c>
      <c r="CL145" s="57">
        <f>CK145*'DEPRECATED - DT-Prelim Calcs'!$C$21/CF$2/'DEPRECATED - DT-Prelim Calcs'!$C$19/'DEPRECATED - DT-Prelim Calcs'!$C$18*3.39*'DEPRECATED - DT-Prelim Calcs'!$C$20</f>
        <v>21.177520859272132</v>
      </c>
      <c r="CM145" s="46">
        <f t="shared" si="222"/>
        <v>0</v>
      </c>
      <c r="CN145" s="57">
        <f>CL144*'DEPRECATED - DT-Prelim Calcs'!$C$11+CN144</f>
        <v>0.84928267904558652</v>
      </c>
      <c r="CO145" s="57">
        <f>CO144+0.5*CL145*'DEPRECATED - DT-Prelim Calcs'!$C$11^2+CN145*'DEPRECATED - DT-Prelim Calcs'!$C$11</f>
        <v>-46707.096001555408</v>
      </c>
      <c r="CP145" s="57">
        <f>MIN('Drive Train'!$F$35-CJ144*'DEPRECATED - DT-Prelim Calcs'!$C$21*'Drive Train'!$F$39,CP144+CJ$2)</f>
        <v>6.82</v>
      </c>
      <c r="CQ145" s="57">
        <f>'Drive Train'!$F$35-CJ145*'DEPRECATED - DT-Prelim Calcs'!$C$21*'Drive Train'!$F$39</f>
        <v>8.1844827764998875</v>
      </c>
      <c r="CR145" s="1">
        <f>IF(CO145&gt;='Drive Train'!$F$29,1,0)</f>
        <v>0</v>
      </c>
      <c r="CS145" s="57">
        <f t="shared" si="223"/>
        <v>78.065133768520596</v>
      </c>
      <c r="CT145" s="63">
        <f>CT144+'DEPRECATED - DT-Prelim Calcs'!$C$11</f>
        <v>564</v>
      </c>
      <c r="CU145" s="2">
        <f>DE145/'Drive Train'!$F$35</f>
        <v>0.55000000000000004</v>
      </c>
      <c r="CV145" s="46">
        <f>DC145*12*60/(PI() * 'Drive Train'!$F$15)/CU$2*CU145</f>
        <v>17128.868771789239</v>
      </c>
      <c r="CW145" s="2">
        <f>('DEPRECATED - DT-Prelim Calcs'!$C$6*CU145-CV145)/('DEPRECATED - DT-Prelim Calcs'!$C$6*CU145)*'DEPRECATED - DT-Prelim Calcs'!$C$7*CU145</f>
        <v>-6.419448168857798</v>
      </c>
      <c r="CX145" s="57">
        <f>CW145/'DEPRECATED - DT-Prelim Calcs'!$C$7*('DEPRECATED - DT-Prelim Calcs'!$C$8-'DEPRECATED - DT-Prelim Calcs'!$C$9)+'DEPRECATED - DT-Prelim Calcs'!$C$9</f>
        <v>-339.04904566989859</v>
      </c>
      <c r="CY145" s="57">
        <f t="shared" si="196"/>
        <v>-339.04904566989859</v>
      </c>
      <c r="CZ145" s="2">
        <f t="shared" si="224"/>
        <v>-8.6995309366385705</v>
      </c>
      <c r="DA145" s="57">
        <f>CZ145*'DEPRECATED - DT-Prelim Calcs'!$C$21/CU$2/'DEPRECATED - DT-Prelim Calcs'!$C$19/'DEPRECATED - DT-Prelim Calcs'!$C$18*3.39*'DEPRECATED - DT-Prelim Calcs'!$C$20</f>
        <v>-175.12481037319887</v>
      </c>
      <c r="DB145" s="46">
        <f t="shared" si="225"/>
        <v>1</v>
      </c>
      <c r="DC145" s="57">
        <f>DA144*'DEPRECATED - DT-Prelim Calcs'!$C$11+DC144</f>
        <v>97.83986963228493</v>
      </c>
      <c r="DD145" s="57">
        <f>DD144+0.5*DA145*'DEPRECATED - DT-Prelim Calcs'!$C$11^2+DC145*'DEPRECATED - DT-Prelim Calcs'!$C$11</f>
        <v>-97095.329657827126</v>
      </c>
      <c r="DE145" s="57">
        <f>MIN('Drive Train'!$F$35-CY144*'DEPRECATED - DT-Prelim Calcs'!$C$21*'Drive Train'!$F$39,DE144+CY$2)</f>
        <v>6.82</v>
      </c>
      <c r="DF145" s="57">
        <f>'Drive Train'!$F$35-CY145*'DEPRECATED - DT-Prelim Calcs'!$C$21*'Drive Train'!$F$39</f>
        <v>32.742942740193918</v>
      </c>
      <c r="DG145" s="1">
        <f>IF(DD145&gt;='Drive Train'!$F$29,1,0)</f>
        <v>0</v>
      </c>
      <c r="DH145" s="57">
        <f t="shared" si="226"/>
        <v>-376.72116185544286</v>
      </c>
      <c r="DI145" s="63">
        <f>DI144+'DEPRECATED - DT-Prelim Calcs'!$C$11</f>
        <v>564</v>
      </c>
      <c r="DJ145" s="2">
        <f>DT145/'Drive Train'!$F$35</f>
        <v>0.55000000000000004</v>
      </c>
      <c r="DK145" s="46">
        <f>DR145*12*60/(PI() * 'Drive Train'!$F$15)/DJ$2*DJ145</f>
        <v>-65169.778392632688</v>
      </c>
      <c r="DL145" s="2">
        <f>('DEPRECATED - DT-Prelim Calcs'!$C$6*DJ145-DK145)/('DEPRECATED - DT-Prelim Calcs'!$C$6*DJ145)*'DEPRECATED - DT-Prelim Calcs'!$C$7*DJ145</f>
        <v>30.792510492728855</v>
      </c>
      <c r="DM145" s="57">
        <f>DL145/'DEPRECATED - DT-Prelim Calcs'!$C$7*('DEPRECATED - DT-Prelim Calcs'!$C$8-'DEPRECATED - DT-Prelim Calcs'!$C$9)+'DEPRECATED - DT-Prelim Calcs'!$C$9</f>
        <v>1641.9859320402957</v>
      </c>
      <c r="DN145" s="57">
        <f t="shared" si="197"/>
        <v>93</v>
      </c>
      <c r="DO145" s="2">
        <f t="shared" si="227"/>
        <v>1.1037138828047846</v>
      </c>
      <c r="DP145" s="57">
        <f>DO145*'DEPRECATED - DT-Prelim Calcs'!$C$21/DJ$2/'DEPRECATED - DT-Prelim Calcs'!$C$19/'DEPRECATED - DT-Prelim Calcs'!$C$18*3.39*'DEPRECATED - DT-Prelim Calcs'!$C$20</f>
        <v>25.773080821789936</v>
      </c>
      <c r="DQ145" s="46">
        <f t="shared" si="228"/>
        <v>0</v>
      </c>
      <c r="DR145" s="57">
        <f>DP144*'DEPRECATED - DT-Prelim Calcs'!$C$11+DR144</f>
        <v>-320.90422732659829</v>
      </c>
      <c r="DS145" s="57">
        <f>DS144+0.5*DP145*'DEPRECATED - DT-Prelim Calcs'!$C$11^2+DR145*'DEPRECATED - DT-Prelim Calcs'!$C$11</f>
        <v>-165601.24062370264</v>
      </c>
      <c r="DT145" s="57">
        <f>MIN('Drive Train'!$F$35-DN144*'DEPRECATED - DT-Prelim Calcs'!$C$21*'Drive Train'!$F$39,DT144+DN$2)</f>
        <v>6.82</v>
      </c>
      <c r="DU145" s="57">
        <f>'Drive Train'!$F$35-DN145*'DEPRECATED - DT-Prelim Calcs'!$C$21*'Drive Train'!$F$39</f>
        <v>6.82</v>
      </c>
      <c r="DV145" s="1">
        <f>IF(DS145&gt;='Drive Train'!$F$29,1,0)</f>
        <v>0</v>
      </c>
      <c r="DW145" s="57">
        <f t="shared" si="229"/>
        <v>103.33333333333333</v>
      </c>
      <c r="DX145" s="63">
        <f>DX144+'DEPRECATED - DT-Prelim Calcs'!$C$11</f>
        <v>564</v>
      </c>
      <c r="DY145" s="2">
        <f>EI145/'Drive Train'!$F$35</f>
        <v>0.55000000000000004</v>
      </c>
      <c r="DZ145" s="46">
        <f>EG145*12*60/(PI() * 'Drive Train'!$F$15)/DY$2*DY145</f>
        <v>1246.4010200933667</v>
      </c>
      <c r="EA145" s="2">
        <f>('DEPRECATED - DT-Prelim Calcs'!$C$6*DY145-DZ145)/('DEPRECATED - DT-Prelim Calcs'!$C$6*DY145)*'DEPRECATED - DT-Prelim Calcs'!$C$7*DY145</f>
        <v>0.76193030798780248</v>
      </c>
      <c r="EB145" s="57">
        <f>EA145/'DEPRECATED - DT-Prelim Calcs'!$C$7*('DEPRECATED - DT-Prelim Calcs'!$C$8-'DEPRECATED - DT-Prelim Calcs'!$C$9)+'DEPRECATED - DT-Prelim Calcs'!$C$9</f>
        <v>43.262513906570568</v>
      </c>
      <c r="EC145" s="57">
        <f t="shared" si="198"/>
        <v>43.262513906570568</v>
      </c>
      <c r="ED145" s="2">
        <f t="shared" si="230"/>
        <v>0.59601757168733038</v>
      </c>
      <c r="EE145" s="57">
        <f>ED145*'DEPRECATED - DT-Prelim Calcs'!$C$21/DY$2/'DEPRECATED - DT-Prelim Calcs'!$C$19/'DEPRECATED - DT-Prelim Calcs'!$C$18*3.39*'DEPRECATED - DT-Prelim Calcs'!$C$20</f>
        <v>15.837434658832642</v>
      </c>
      <c r="EF145" s="46">
        <f t="shared" si="231"/>
        <v>0</v>
      </c>
      <c r="EG145" s="57">
        <f>EE144*'DEPRECATED - DT-Prelim Calcs'!$C$11+EG144</f>
        <v>5.3935045291351855</v>
      </c>
      <c r="EH145" s="57">
        <f>EH144+0.5*EE145*'DEPRECATED - DT-Prelim Calcs'!$C$11^2+EG145*'DEPRECATED - DT-Prelim Calcs'!$C$11</f>
        <v>-232814.43451500879</v>
      </c>
      <c r="EI145" s="57">
        <f>MIN('Drive Train'!$F$35-EC144*'DEPRECATED - DT-Prelim Calcs'!$C$21*'Drive Train'!$F$39,EI144+EC$2)</f>
        <v>6.82</v>
      </c>
      <c r="EJ145" s="57">
        <f>'Drive Train'!$F$35-EC145*'DEPRECATED - DT-Prelim Calcs'!$C$21*'Drive Train'!$F$39</f>
        <v>9.804249165605766</v>
      </c>
      <c r="EK145" s="1">
        <f>IF(EH145&gt;='Drive Train'!$F$29,1,0)</f>
        <v>0</v>
      </c>
      <c r="EL145" s="57">
        <f t="shared" si="232"/>
        <v>48.069459896189521</v>
      </c>
      <c r="EM145" s="63">
        <f>EM144+'DEPRECATED - DT-Prelim Calcs'!$C$11</f>
        <v>564</v>
      </c>
      <c r="EN145" s="2">
        <f>EX145/'Drive Train'!$F$35</f>
        <v>0.55000000000000004</v>
      </c>
      <c r="EO145" s="46">
        <f>EV145*12*60/(PI() * 'Drive Train'!$F$15)/EN$2*EN145</f>
        <v>-44458.090290362095</v>
      </c>
      <c r="EP145" s="2">
        <f>('DEPRECATED - DT-Prelim Calcs'!$C$6*EN145-EO145)/('DEPRECATED - DT-Prelim Calcs'!$C$6*EN145)*'DEPRECATED - DT-Prelim Calcs'!$C$7*EN145</f>
        <v>21.427563339544587</v>
      </c>
      <c r="EQ145" s="57">
        <f>EP145/'DEPRECATED - DT-Prelim Calcs'!$C$7*('DEPRECATED - DT-Prelim Calcs'!$C$8-'DEPRECATED - DT-Prelim Calcs'!$C$9)+'DEPRECATED - DT-Prelim Calcs'!$C$9</f>
        <v>1143.4287869143448</v>
      </c>
      <c r="ER145" s="57">
        <f t="shared" si="199"/>
        <v>93</v>
      </c>
      <c r="ES145" s="2">
        <f t="shared" si="233"/>
        <v>0.86507304327942547</v>
      </c>
      <c r="ET145" s="57">
        <f>ES145*'DEPRECATED - DT-Prelim Calcs'!$C$21/EN$2/'DEPRECATED - DT-Prelim Calcs'!$C$19/'DEPRECATED - DT-Prelim Calcs'!$C$18*3.39*'DEPRECATED - DT-Prelim Calcs'!$C$20</f>
        <v>25.773080821789936</v>
      </c>
      <c r="EU145" s="46">
        <f t="shared" si="234"/>
        <v>0</v>
      </c>
      <c r="EV145" s="57">
        <f>ET144*'DEPRECATED - DT-Prelim Calcs'!$C$11+EV144</f>
        <v>-171.58379588308753</v>
      </c>
      <c r="EW145" s="57">
        <f>EW144+0.5*ET145*'DEPRECATED - DT-Prelim Calcs'!$C$11^2+EV145*'DEPRECATED - DT-Prelim Calcs'!$C$11</f>
        <v>-322269.14547085646</v>
      </c>
      <c r="EX145" s="57">
        <f>MIN('Drive Train'!$F$35-ER144*'DEPRECATED - DT-Prelim Calcs'!$C$21*'Drive Train'!$F$39,EX144+ER$2)</f>
        <v>6.82</v>
      </c>
      <c r="EY145" s="57">
        <f>'Drive Train'!$F$35-ER145*'DEPRECATED - DT-Prelim Calcs'!$C$21*'Drive Train'!$F$39</f>
        <v>6.82</v>
      </c>
      <c r="EZ145" s="1">
        <f>IF(EW145&gt;='Drive Train'!$F$29,1,0)</f>
        <v>0</v>
      </c>
      <c r="FA145" s="57">
        <f t="shared" si="235"/>
        <v>103.33333333333333</v>
      </c>
      <c r="FB145" s="63">
        <f>FB144+'DEPRECATED - DT-Prelim Calcs'!$C$11</f>
        <v>564</v>
      </c>
      <c r="FC145" s="2">
        <f>FM145/'Drive Train'!$F$35</f>
        <v>0.55000000000000004</v>
      </c>
      <c r="FD145" s="46">
        <f>FK145*12*60/(PI() * 'Drive Train'!$F$15)/FC$2*FC145</f>
        <v>-694595.4840661257</v>
      </c>
      <c r="FE145" s="2">
        <f>('DEPRECATED - DT-Prelim Calcs'!$C$6*FC145-FD145)/('DEPRECATED - DT-Prelim Calcs'!$C$6*FC145)*'DEPRECATED - DT-Prelim Calcs'!$C$7*FC145</f>
        <v>315.39212600363282</v>
      </c>
      <c r="FF145" s="57">
        <f>FE145/'DEPRECATED - DT-Prelim Calcs'!$C$7*('DEPRECATED - DT-Prelim Calcs'!$C$8-'DEPRECATED - DT-Prelim Calcs'!$C$9)+'DEPRECATED - DT-Prelim Calcs'!$C$9</f>
        <v>16793.077496375972</v>
      </c>
      <c r="FG145" s="57">
        <f t="shared" si="200"/>
        <v>93</v>
      </c>
      <c r="FH145" s="2">
        <f t="shared" si="236"/>
        <v>0.78067567320338405</v>
      </c>
      <c r="FI145" s="57">
        <f>FH145*'DEPRECATED - DT-Prelim Calcs'!$C$21/FC$2/'DEPRECATED - DT-Prelim Calcs'!$C$19/'DEPRECATED - DT-Prelim Calcs'!$C$18*3.39*'DEPRECATED - DT-Prelim Calcs'!$C$20</f>
        <v>25.773080821789936</v>
      </c>
      <c r="FJ145" s="46">
        <f t="shared" si="237"/>
        <v>0</v>
      </c>
      <c r="FK145" s="57">
        <f>FI144*'DEPRECATED - DT-Prelim Calcs'!$C$11+FK144</f>
        <v>-2419.2195897547526</v>
      </c>
      <c r="FL145" s="57">
        <f>FL144+0.5*FI145*'DEPRECATED - DT-Prelim Calcs'!$C$11^2+FK145*'DEPRECATED - DT-Prelim Calcs'!$C$11</f>
        <v>-451378.05666386022</v>
      </c>
      <c r="FM145" s="57">
        <f>MIN('Drive Train'!$F$35-FG144*'DEPRECATED - DT-Prelim Calcs'!$C$21*'Drive Train'!$F$39,FM144+FG$2)</f>
        <v>6.82</v>
      </c>
      <c r="FN145" s="57">
        <f>'Drive Train'!$F$35-FG145*'DEPRECATED - DT-Prelim Calcs'!$C$21*'Drive Train'!$F$39</f>
        <v>6.82</v>
      </c>
      <c r="FO145" s="1">
        <f>IF(FL145&gt;='Drive Train'!$F$29,1,0)</f>
        <v>0</v>
      </c>
      <c r="FP145" s="57">
        <f t="shared" si="238"/>
        <v>103.33333333333333</v>
      </c>
      <c r="FQ145" s="63">
        <f>FQ144+'DEPRECATED - DT-Prelim Calcs'!$C$11</f>
        <v>564</v>
      </c>
      <c r="FR145" s="2">
        <f>GB145/'Drive Train'!$F$35</f>
        <v>0.55000000000000004</v>
      </c>
      <c r="FS145" s="46">
        <f>FZ145*12*60/(PI() * 'Drive Train'!$F$15)/FR$2*FR145</f>
        <v>-503124.83492768457</v>
      </c>
      <c r="FT145" s="2">
        <f>('DEPRECATED - DT-Prelim Calcs'!$C$6*FR145-FS145)/('DEPRECATED - DT-Prelim Calcs'!$C$6*FR145)*'DEPRECATED - DT-Prelim Calcs'!$C$7*FR145</f>
        <v>228.8172171061388</v>
      </c>
      <c r="FU145" s="57">
        <f>FT145/'DEPRECATED - DT-Prelim Calcs'!$C$7*('DEPRECATED - DT-Prelim Calcs'!$C$8-'DEPRECATED - DT-Prelim Calcs'!$C$9)+'DEPRECATED - DT-Prelim Calcs'!$C$9</f>
        <v>12184.131101542576</v>
      </c>
      <c r="FV145" s="57">
        <f t="shared" si="201"/>
        <v>93</v>
      </c>
      <c r="FW145" s="2">
        <f t="shared" si="239"/>
        <v>0.7112822800297498</v>
      </c>
      <c r="FX145" s="57">
        <f>FW145*'DEPRECATED - DT-Prelim Calcs'!$C$21/FR$2/'DEPRECATED - DT-Prelim Calcs'!$C$19/'DEPRECATED - DT-Prelim Calcs'!$C$18*3.39*'DEPRECATED - DT-Prelim Calcs'!$C$20</f>
        <v>25.773080821789936</v>
      </c>
      <c r="FY145" s="46">
        <f t="shared" si="240"/>
        <v>0</v>
      </c>
      <c r="FZ145" s="57">
        <f>FX144*'DEPRECATED - DT-Prelim Calcs'!$C$11+FZ144</f>
        <v>-1596.5790760074653</v>
      </c>
      <c r="GA145" s="57">
        <f>GA144+0.5*FX145*'DEPRECATED - DT-Prelim Calcs'!$C$11^2+FZ145*'DEPRECATED - DT-Prelim Calcs'!$C$11</f>
        <v>-524999.45176879957</v>
      </c>
      <c r="GB145" s="57">
        <f>MIN('Drive Train'!$F$35-FV144*'DEPRECATED - DT-Prelim Calcs'!$C$21*'Drive Train'!$F$39,GB144+FV$2)</f>
        <v>6.82</v>
      </c>
      <c r="GC145" s="57">
        <f>'Drive Train'!$F$35-FV145*'DEPRECATED - DT-Prelim Calcs'!$C$21*'Drive Train'!$F$39</f>
        <v>6.82</v>
      </c>
      <c r="GD145" s="1">
        <f>IF(GA145&gt;='Drive Train'!$F$29,1,0)</f>
        <v>0</v>
      </c>
      <c r="GE145" s="57">
        <f t="shared" si="241"/>
        <v>103.33333333333333</v>
      </c>
      <c r="GF145" s="63">
        <f>GF144+'DEPRECATED - DT-Prelim Calcs'!$C$11</f>
        <v>564</v>
      </c>
      <c r="GG145" s="2">
        <f>GQ145/'Drive Train'!$F$35</f>
        <v>0.85483870967741948</v>
      </c>
      <c r="GH145" s="46">
        <f>GO145*12*60/(PI() * 'Drive Train'!$F$15)/GG$2*GG145</f>
        <v>-367160.18612312467</v>
      </c>
      <c r="GI145" s="2">
        <f>('DEPRECATED - DT-Prelim Calcs'!$C$6*GG145-GH145)/('DEPRECATED - DT-Prelim Calcs'!$C$6*GG145)*'DEPRECATED - DT-Prelim Calcs'!$C$7*GG145</f>
        <v>168.07442931222323</v>
      </c>
      <c r="GJ145" s="57">
        <f>GI145/'DEPRECATED - DT-Prelim Calcs'!$C$7*('DEPRECATED - DT-Prelim Calcs'!$C$8-'DEPRECATED - DT-Prelim Calcs'!$C$9)+'DEPRECATED - DT-Prelim Calcs'!$C$9</f>
        <v>8950.3967969951209</v>
      </c>
      <c r="GK145" s="57">
        <f t="shared" si="242"/>
        <v>29.999999999999982</v>
      </c>
      <c r="GL145" s="2">
        <f t="shared" si="243"/>
        <v>0.99579519204165001</v>
      </c>
      <c r="GM145" s="57">
        <f>GL145*'DEPRECATED - DT-Prelim Calcs'!$C$21/GG$2/'DEPRECATED - DT-Prelim Calcs'!$C$19/'DEPRECATED - DT-Prelim Calcs'!$C$18*3.39*'DEPRECATED - DT-Prelim Calcs'!$C$20</f>
        <v>25.773080821789936</v>
      </c>
      <c r="GN145" s="46">
        <f t="shared" si="244"/>
        <v>0</v>
      </c>
      <c r="GO145" s="57">
        <f>GM144*'DEPRECATED - DT-Prelim Calcs'!$C$11+GO144</f>
        <v>-1049.4863745118244</v>
      </c>
      <c r="GP145" s="57">
        <f>GP144+0.5*GM145*'DEPRECATED - DT-Prelim Calcs'!$C$11^2+GO145*'DEPRECATED - DT-Prelim Calcs'!$C$11</f>
        <v>-236230.52221265694</v>
      </c>
      <c r="GQ145" s="57">
        <f>MIN('Drive Train'!$F$35-GK144*'DEPRECATED - DT-Prelim Calcs'!$C$21*'Drive Train'!$F$39,GQ144+GK$2)</f>
        <v>10.600000000000001</v>
      </c>
      <c r="GR145" s="57">
        <f>'Drive Train'!$F$35-GK145*'DEPRECATED - DT-Prelim Calcs'!$C$21*'Drive Train'!$F$39</f>
        <v>10.600000000000001</v>
      </c>
      <c r="GS145" s="1">
        <f>IF(GP145&gt;='Drive Train'!$F$29,1,0)</f>
        <v>0</v>
      </c>
      <c r="GT145" s="57">
        <f t="shared" si="245"/>
        <v>33.333333333333314</v>
      </c>
      <c r="GU145" s="63">
        <f>GU144+'DEPRECATED - DT-Prelim Calcs'!$C$11</f>
        <v>564</v>
      </c>
      <c r="GV145" s="2">
        <f>HF145/'Drive Train'!$F$35</f>
        <v>0.83870967741935498</v>
      </c>
      <c r="GW145" s="46">
        <f>HD145*12*60/(PI() * 'Drive Train'!$F$15)/GV$2*GV145</f>
        <v>-28636.719087388956</v>
      </c>
      <c r="GX145" s="2">
        <f>('DEPRECATED - DT-Prelim Calcs'!$C$6*GV145-GW145)/('DEPRECATED - DT-Prelim Calcs'!$C$6*GV145)*'DEPRECATED - DT-Prelim Calcs'!$C$7*GV145</f>
        <v>14.969600454026684</v>
      </c>
      <c r="GY145" s="57">
        <f>GX145/'DEPRECATED - DT-Prelim Calcs'!$C$7*('DEPRECATED - DT-Prelim Calcs'!$C$8-'DEPRECATED - DT-Prelim Calcs'!$C$9)+'DEPRECATED - DT-Prelim Calcs'!$C$9</f>
        <v>799.62935197162813</v>
      </c>
      <c r="GZ145" s="57">
        <f t="shared" si="202"/>
        <v>33.333333333333314</v>
      </c>
      <c r="HA145" s="2">
        <f t="shared" si="246"/>
        <v>0.99579519204165001</v>
      </c>
      <c r="HB145" s="57">
        <f>HA145*'DEPRECATED - DT-Prelim Calcs'!$C$21/GV$2/'DEPRECATED - DT-Prelim Calcs'!$C$19/'DEPRECATED - DT-Prelim Calcs'!$C$18*3.39*'DEPRECATED - DT-Prelim Calcs'!$C$20</f>
        <v>25.773080821789936</v>
      </c>
      <c r="HC145" s="46">
        <f t="shared" si="247"/>
        <v>0</v>
      </c>
      <c r="HD145" s="57">
        <f>HB144*'DEPRECATED - DT-Prelim Calcs'!$C$11+HD144</f>
        <v>-83.428994311131177</v>
      </c>
      <c r="HE145" s="57">
        <f>HE144+0.5*HB145*'DEPRECATED - DT-Prelim Calcs'!$C$11^2+HD145*'DEPRECATED - DT-Prelim Calcs'!$C$11</f>
        <v>-255565.61806451951</v>
      </c>
      <c r="HF145" s="57">
        <f>MIN('Drive Train'!$F$35-GZ144*'DEPRECATED - DT-Prelim Calcs'!$C$21*'Drive Train'!$F$39,HF144+GZ$2)</f>
        <v>10.400000000000002</v>
      </c>
      <c r="HG145" s="57">
        <f>'Drive Train'!$F$35-GZ145*'DEPRECATED - DT-Prelim Calcs'!$C$21*'Drive Train'!$F$39</f>
        <v>10.400000000000002</v>
      </c>
      <c r="HH145" s="1">
        <f>IF(HE145&gt;='Drive Train'!$F$29,1,0)</f>
        <v>0</v>
      </c>
      <c r="HI145" s="57">
        <f t="shared" si="248"/>
        <v>37.037037037037017</v>
      </c>
      <c r="HJ145" s="63">
        <f>HJ144+'DEPRECATED - DT-Prelim Calcs'!$C$11</f>
        <v>564</v>
      </c>
      <c r="HK145" s="2">
        <f>HU145/'Drive Train'!$F$35</f>
        <v>0.82258064516129037</v>
      </c>
      <c r="HL145" s="46">
        <f>HS145*12*60/(PI() * 'Drive Train'!$F$15)/HK$2*HK145</f>
        <v>-142701.75040344908</v>
      </c>
      <c r="HM145" s="2">
        <f>('DEPRECATED - DT-Prelim Calcs'!$C$6*HK145-HL145)/('DEPRECATED - DT-Prelim Calcs'!$C$6*HK145)*'DEPRECATED - DT-Prelim Calcs'!$C$7*HK145</f>
        <v>66.506100118874798</v>
      </c>
      <c r="HN145" s="57">
        <f>HM145/'DEPRECATED - DT-Prelim Calcs'!$C$7*('DEPRECATED - DT-Prelim Calcs'!$C$8-'DEPRECATED - DT-Prelim Calcs'!$C$9)+'DEPRECATED - DT-Prelim Calcs'!$C$9</f>
        <v>3543.252964834704</v>
      </c>
      <c r="HO145" s="57">
        <f t="shared" si="203"/>
        <v>36.66666666666665</v>
      </c>
      <c r="HP145" s="2">
        <f t="shared" si="249"/>
        <v>0.99579519204165001</v>
      </c>
      <c r="HQ145" s="57">
        <f>HP145*'DEPRECATED - DT-Prelim Calcs'!$C$21/HK$2/'DEPRECATED - DT-Prelim Calcs'!$C$19/'DEPRECATED - DT-Prelim Calcs'!$C$18*3.39*'DEPRECATED - DT-Prelim Calcs'!$C$20</f>
        <v>25.773080821789936</v>
      </c>
      <c r="HR145" s="46">
        <f t="shared" si="250"/>
        <v>0</v>
      </c>
      <c r="HS145" s="57">
        <f>HQ144*'DEPRECATED - DT-Prelim Calcs'!$C$11+HS144</f>
        <v>-423.89297275227864</v>
      </c>
      <c r="HT145" s="57">
        <f>HT144+0.5*HQ145*'DEPRECATED - DT-Prelim Calcs'!$C$11^2+HS145*'DEPRECATED - DT-Prelim Calcs'!$C$11</f>
        <v>-250447.23099690033</v>
      </c>
      <c r="HU145" s="57">
        <f>MIN('Drive Train'!$F$35-HO144*'DEPRECATED - DT-Prelim Calcs'!$C$21*'Drive Train'!$F$39,HU144+HO$2)</f>
        <v>10.200000000000001</v>
      </c>
      <c r="HV145" s="57">
        <f>'Drive Train'!$F$35-HO145*'DEPRECATED - DT-Prelim Calcs'!$C$21*'Drive Train'!$F$39</f>
        <v>10.200000000000001</v>
      </c>
      <c r="HW145" s="1">
        <f>IF(HT145&gt;='Drive Train'!$F$29,1,0)</f>
        <v>0</v>
      </c>
      <c r="HX145" s="57">
        <f t="shared" si="251"/>
        <v>40.740740740740726</v>
      </c>
      <c r="HY145" s="63">
        <f>HY144+'DEPRECATED - DT-Prelim Calcs'!$C$11</f>
        <v>564</v>
      </c>
      <c r="HZ145" s="2">
        <f>IJ145/'Drive Train'!$F$35</f>
        <v>0.80645161290322598</v>
      </c>
      <c r="IA145" s="46">
        <f>IH145*12*60/(PI() * 'Drive Train'!$F$15)/HZ$2*HZ145</f>
        <v>-178699.9285365945</v>
      </c>
      <c r="IB145" s="2">
        <f>('DEPRECATED - DT-Prelim Calcs'!$C$6*HZ145-IA145)/('DEPRECATED - DT-Prelim Calcs'!$C$6*HZ145)*'DEPRECATED - DT-Prelim Calcs'!$C$7*HZ145</f>
        <v>82.744078926157329</v>
      </c>
      <c r="IC145" s="57">
        <f>IB145/'DEPRECATED - DT-Prelim Calcs'!$C$7*('DEPRECATED - DT-Prelim Calcs'!$C$8-'DEPRECATED - DT-Prelim Calcs'!$C$9)+'DEPRECATED - DT-Prelim Calcs'!$C$9</f>
        <v>4407.7063594298688</v>
      </c>
      <c r="ID145" s="57">
        <f t="shared" si="204"/>
        <v>39.999999999999986</v>
      </c>
      <c r="IE145" s="2">
        <f t="shared" si="252"/>
        <v>0.99579519204165001</v>
      </c>
      <c r="IF145" s="57">
        <f>IE145*'DEPRECATED - DT-Prelim Calcs'!$C$21/HZ$2/'DEPRECATED - DT-Prelim Calcs'!$C$19/'DEPRECATED - DT-Prelim Calcs'!$C$18*3.39*'DEPRECATED - DT-Prelim Calcs'!$C$20</f>
        <v>25.773080821789936</v>
      </c>
      <c r="IG145" s="46">
        <f t="shared" si="253"/>
        <v>0</v>
      </c>
      <c r="IH145" s="57">
        <f>IF144*'DEPRECATED - DT-Prelim Calcs'!$C$11+IH144</f>
        <v>-541.44140908091651</v>
      </c>
      <c r="II145" s="57">
        <f>II144+0.5*IF145*'DEPRECATED - DT-Prelim Calcs'!$C$11^2+IH145*'DEPRECATED - DT-Prelim Calcs'!$C$11</f>
        <v>-251175.56490623421</v>
      </c>
      <c r="IJ145" s="57">
        <f>MIN('Drive Train'!$F$35-ID144*'DEPRECATED - DT-Prelim Calcs'!$C$21*'Drive Train'!$F$39,IJ144+ID$2)</f>
        <v>10.000000000000002</v>
      </c>
      <c r="IK145" s="57">
        <f>'Drive Train'!$F$35-ID145*'DEPRECATED - DT-Prelim Calcs'!$C$21*'Drive Train'!$F$39</f>
        <v>10.000000000000002</v>
      </c>
      <c r="IL145" s="1">
        <f>IF(II145&gt;='Drive Train'!$F$29,1,0)</f>
        <v>0</v>
      </c>
      <c r="IM145" s="57">
        <f t="shared" si="254"/>
        <v>44.444444444444429</v>
      </c>
      <c r="IN145" s="63">
        <f>IN144+'DEPRECATED - DT-Prelim Calcs'!$C$11</f>
        <v>564</v>
      </c>
      <c r="IO145" s="2">
        <f>IY145/'Drive Train'!$F$35</f>
        <v>0.79032258064516137</v>
      </c>
      <c r="IP145" s="46">
        <f>IW145*12*60/(PI() * 'Drive Train'!$F$15)/IO$2*IO145</f>
        <v>-18621.549798912241</v>
      </c>
      <c r="IQ145" s="2">
        <f>('DEPRECATED - DT-Prelim Calcs'!$C$6*IO145-IP145)/('DEPRECATED - DT-Prelim Calcs'!$C$6*IO145)*'DEPRECATED - DT-Prelim Calcs'!$C$7*IO145</f>
        <v>10.324552656761687</v>
      </c>
      <c r="IR145" s="57">
        <f>IQ145/'DEPRECATED - DT-Prelim Calcs'!$C$7*('DEPRECATED - DT-Prelim Calcs'!$C$8-'DEPRECATED - DT-Prelim Calcs'!$C$9)+'DEPRECATED - DT-Prelim Calcs'!$C$9</f>
        <v>552.34319745332971</v>
      </c>
      <c r="IS145" s="57">
        <f t="shared" si="205"/>
        <v>43.333333333333321</v>
      </c>
      <c r="IT145" s="2">
        <f t="shared" si="255"/>
        <v>0.99579519204165001</v>
      </c>
      <c r="IU145" s="57">
        <f>IT145*'DEPRECATED - DT-Prelim Calcs'!$C$21/IO$2/'DEPRECATED - DT-Prelim Calcs'!$C$19/'DEPRECATED - DT-Prelim Calcs'!$C$18*3.39*'DEPRECATED - DT-Prelim Calcs'!$C$20</f>
        <v>25.773080821789936</v>
      </c>
      <c r="IV145" s="46">
        <f t="shared" si="256"/>
        <v>0</v>
      </c>
      <c r="IW145" s="57">
        <f>IU144*'DEPRECATED - DT-Prelim Calcs'!$C$11+IW144</f>
        <v>-57.572731601533164</v>
      </c>
      <c r="IX145" s="57">
        <f>IX144+0.5*IU145*'DEPRECATED - DT-Prelim Calcs'!$C$11^2+IW145*'DEPRECATED - DT-Prelim Calcs'!$C$11</f>
        <v>-269555.62813913397</v>
      </c>
      <c r="IY145" s="57">
        <f>MIN('Drive Train'!$F$35-IS144*'DEPRECATED - DT-Prelim Calcs'!$C$21*'Drive Train'!$F$39,IY144+IS$2)</f>
        <v>9.8000000000000007</v>
      </c>
      <c r="IZ145" s="57">
        <f>'Drive Train'!$F$35-IS145*'DEPRECATED - DT-Prelim Calcs'!$C$21*'Drive Train'!$F$39</f>
        <v>9.8000000000000007</v>
      </c>
      <c r="JA145" s="1">
        <f>IF(IX145&gt;='Drive Train'!$F$29,1,0)</f>
        <v>0</v>
      </c>
      <c r="JB145" s="57">
        <f t="shared" si="257"/>
        <v>48.148148148148138</v>
      </c>
      <c r="JC145" s="63">
        <f>JC144+'DEPRECATED - DT-Prelim Calcs'!$C$11</f>
        <v>564</v>
      </c>
      <c r="JD145" s="2">
        <f>JN145/'Drive Train'!$F$35</f>
        <v>0.77419354838709686</v>
      </c>
      <c r="JE145" s="46">
        <f>JL145*12*60/(PI() * 'Drive Train'!$F$15)/JD$2*JD145</f>
        <v>-361828.05200420023</v>
      </c>
      <c r="JF145" s="2">
        <f>('DEPRECATED - DT-Prelim Calcs'!$C$6*JD145-JE145)/('DEPRECATED - DT-Prelim Calcs'!$C$6*JD145)*'DEPRECATED - DT-Prelim Calcs'!$C$7*JD145</f>
        <v>165.46910951542577</v>
      </c>
      <c r="JG145" s="57">
        <f>JF145/'DEPRECATED - DT-Prelim Calcs'!$C$7*('DEPRECATED - DT-Prelim Calcs'!$C$8-'DEPRECATED - DT-Prelim Calcs'!$C$9)+'DEPRECATED - DT-Prelim Calcs'!$C$9</f>
        <v>8811.6986517963196</v>
      </c>
      <c r="JH145" s="57">
        <f t="shared" si="206"/>
        <v>46.666666666666657</v>
      </c>
      <c r="JI145" s="2">
        <f t="shared" si="258"/>
        <v>0.99579519204165001</v>
      </c>
      <c r="JJ145" s="57">
        <f>JI145*'DEPRECATED - DT-Prelim Calcs'!$C$21/JD$2/'DEPRECATED - DT-Prelim Calcs'!$C$19/'DEPRECATED - DT-Prelim Calcs'!$C$18*3.39*'DEPRECATED - DT-Prelim Calcs'!$C$20</f>
        <v>25.773080821789936</v>
      </c>
      <c r="JK145" s="46">
        <f t="shared" si="259"/>
        <v>0</v>
      </c>
      <c r="JL145" s="57">
        <f>JJ144*'DEPRECATED - DT-Prelim Calcs'!$C$11+JL144</f>
        <v>-1141.9789257337263</v>
      </c>
      <c r="JM145" s="57">
        <f>JM144+0.5*JJ145*'DEPRECATED - DT-Prelim Calcs'!$C$11^2+JL145*'DEPRECATED - DT-Prelim Calcs'!$C$11</f>
        <v>-285164.49078826327</v>
      </c>
      <c r="JN145" s="57">
        <f>MIN('Drive Train'!$F$35-JH144*'DEPRECATED - DT-Prelim Calcs'!$C$21*'Drive Train'!$F$39,JN144+JH$2)</f>
        <v>9.6000000000000014</v>
      </c>
      <c r="JO145" s="57">
        <f>'Drive Train'!$F$35-JH145*'DEPRECATED - DT-Prelim Calcs'!$C$21*'Drive Train'!$F$39</f>
        <v>9.6000000000000014</v>
      </c>
      <c r="JP145" s="1">
        <f>IF(JM145&gt;='Drive Train'!$F$29,1,0)</f>
        <v>0</v>
      </c>
      <c r="JQ145" s="57">
        <f>MIN(JG145,'DEPRECATED - DT-Prelim Calcs'!$C$10)*'DEPRECATED - DT-Prelim Calcs'!$C$11*1000/60/60</f>
        <v>103.33333333333333</v>
      </c>
      <c r="JR145" s="63">
        <f>JR144+'DEPRECATED - DT-Prelim Calcs'!$C$11</f>
        <v>564</v>
      </c>
      <c r="JS145" s="2">
        <f>KC145/'Drive Train'!$F$35</f>
        <v>0.75806451612903225</v>
      </c>
      <c r="JT145" s="46">
        <f>KA145*12*60/(PI() * 'Drive Train'!$F$15)/JS$2*JS145</f>
        <v>-257431.7285379708</v>
      </c>
      <c r="JU145" s="2">
        <f>('DEPRECATED - DT-Prelim Calcs'!$C$6*JS145-JT145)/('DEPRECATED - DT-Prelim Calcs'!$C$6*JS145)*'DEPRECATED - DT-Prelim Calcs'!$C$7*JS145</f>
        <v>118.22664763706226</v>
      </c>
      <c r="JV145" s="57">
        <f>JU145/'DEPRECATED - DT-Prelim Calcs'!$C$7*('DEPRECATED - DT-Prelim Calcs'!$C$8-'DEPRECATED - DT-Prelim Calcs'!$C$9)+'DEPRECATED - DT-Prelim Calcs'!$C$9</f>
        <v>6296.6746439149738</v>
      </c>
      <c r="JW145" s="57">
        <f t="shared" si="207"/>
        <v>49.999999999999993</v>
      </c>
      <c r="JX145" s="2">
        <f t="shared" si="260"/>
        <v>0.99579519204165001</v>
      </c>
      <c r="JY145" s="57">
        <f>JX145*'DEPRECATED - DT-Prelim Calcs'!$C$21/JS$2/'DEPRECATED - DT-Prelim Calcs'!$C$19/'DEPRECATED - DT-Prelim Calcs'!$C$18*3.39*'DEPRECATED - DT-Prelim Calcs'!$C$20</f>
        <v>25.773080821789936</v>
      </c>
      <c r="JZ145" s="46">
        <f t="shared" si="261"/>
        <v>0</v>
      </c>
      <c r="KA145" s="57">
        <f>JY144*'DEPRECATED - DT-Prelim Calcs'!$C$11+KA144</f>
        <v>-829.77683733877529</v>
      </c>
      <c r="KB145" s="57">
        <f>KB144+0.5*JY145*'DEPRECATED - DT-Prelim Calcs'!$C$11^2+KA145*'DEPRECATED - DT-Prelim Calcs'!$C$11</f>
        <v>-283637.69556483446</v>
      </c>
      <c r="KC145" s="57">
        <f>MIN('Drive Train'!$F$35-JW144*'DEPRECATED - DT-Prelim Calcs'!$C$21*'Drive Train'!$F$39,KC144+JW$2)</f>
        <v>9.4</v>
      </c>
      <c r="KD145" s="57">
        <f>'Drive Train'!$F$35-JW145*'DEPRECATED - DT-Prelim Calcs'!$C$21*'Drive Train'!$F$39</f>
        <v>9.4</v>
      </c>
      <c r="KE145" s="1">
        <f>IF(KB145&gt;='Drive Train'!$F$29,1,0)</f>
        <v>0</v>
      </c>
      <c r="KF145" s="57">
        <f>MIN(JV145,'DEPRECATED - DT-Prelim Calcs'!$C$10)*'DEPRECATED - DT-Prelim Calcs'!$C$11*1000/60/60</f>
        <v>103.33333333333333</v>
      </c>
      <c r="KG145" s="63">
        <f>KG144+'DEPRECATED - DT-Prelim Calcs'!$C$11</f>
        <v>564</v>
      </c>
      <c r="KH145" s="2">
        <f>KR145/'Drive Train'!$F$35</f>
        <v>0.74193548387096786</v>
      </c>
      <c r="KI145" s="46">
        <f>KP145*12*60/(PI() * 'Drive Train'!$F$15)/KH$2*KH145</f>
        <v>-30080.417888636301</v>
      </c>
      <c r="KJ145" s="2">
        <f>('DEPRECATED - DT-Prelim Calcs'!$C$6*KH145-KI145)/('DEPRECATED - DT-Prelim Calcs'!$C$6*KH145)*'DEPRECATED - DT-Prelim Calcs'!$C$7*KH145</f>
        <v>15.389154030503047</v>
      </c>
      <c r="KK145" s="57">
        <f>KJ145/'DEPRECATED - DT-Prelim Calcs'!$C$7*('DEPRECATED - DT-Prelim Calcs'!$C$8-'DEPRECATED - DT-Prelim Calcs'!$C$9)+'DEPRECATED - DT-Prelim Calcs'!$C$9</f>
        <v>821.96492203881371</v>
      </c>
      <c r="KL145" s="57">
        <f t="shared" si="208"/>
        <v>53.333333333333329</v>
      </c>
      <c r="KM145" s="2">
        <f t="shared" si="262"/>
        <v>0.99579519204165001</v>
      </c>
      <c r="KN145" s="57">
        <f>KM145*'DEPRECATED - DT-Prelim Calcs'!$C$21/KH$2/'DEPRECATED - DT-Prelim Calcs'!$C$19/'DEPRECATED - DT-Prelim Calcs'!$C$18*3.39*'DEPRECATED - DT-Prelim Calcs'!$C$20</f>
        <v>25.773080821789936</v>
      </c>
      <c r="KO145" s="46">
        <f t="shared" si="263"/>
        <v>0</v>
      </c>
      <c r="KP145" s="57">
        <f>KN144*'DEPRECATED - DT-Prelim Calcs'!$C$11+KP144</f>
        <v>-99.065657530046494</v>
      </c>
      <c r="KQ145" s="57">
        <f>KQ144+0.5*KN145*'DEPRECATED - DT-Prelim Calcs'!$C$11^2+KP145*'DEPRECATED - DT-Prelim Calcs'!$C$11</f>
        <v>-267540.46713938995</v>
      </c>
      <c r="KR145" s="57">
        <f>MIN('Drive Train'!$F$35-KL144*'DEPRECATED - DT-Prelim Calcs'!$C$21*'Drive Train'!$F$39,KR144+KL$2)</f>
        <v>9.2000000000000011</v>
      </c>
      <c r="KS145" s="57">
        <f>'Drive Train'!$F$35-KL145*'DEPRECATED - DT-Prelim Calcs'!$C$21*'Drive Train'!$F$39</f>
        <v>9.2000000000000011</v>
      </c>
      <c r="KT145" s="1">
        <f>IF(KQ145&gt;='Drive Train'!$F$29,1,0)</f>
        <v>0</v>
      </c>
      <c r="KU145" s="57">
        <f>MIN(KK145,'DEPRECATED - DT-Prelim Calcs'!$C$10)*'DEPRECATED - DT-Prelim Calcs'!$C$11*1000/60/60</f>
        <v>103.33333333333333</v>
      </c>
      <c r="KV145" s="63">
        <f>KV144+'DEPRECATED - DT-Prelim Calcs'!$C$11</f>
        <v>564</v>
      </c>
      <c r="KW145" s="2">
        <f>LG145/'Drive Train'!$F$35</f>
        <v>0.72580645161290325</v>
      </c>
      <c r="KX145" s="46">
        <f>LE145*12*60/(PI() * 'Drive Train'!$F$15)/KW$2*KW145</f>
        <v>-348570.91442822298</v>
      </c>
      <c r="KY145" s="2">
        <f>('DEPRECATED - DT-Prelim Calcs'!$C$6*KW145-KX145)/('DEPRECATED - DT-Prelim Calcs'!$C$6*KW145)*'DEPRECATED - DT-Prelim Calcs'!$C$7*KW145</f>
        <v>159.35818112287441</v>
      </c>
      <c r="KZ145" s="57">
        <f>KY145/'DEPRECATED - DT-Prelim Calcs'!$C$7*('DEPRECATED - DT-Prelim Calcs'!$C$8-'DEPRECATED - DT-Prelim Calcs'!$C$9)+'DEPRECATED - DT-Prelim Calcs'!$C$9</f>
        <v>8486.3741236783353</v>
      </c>
      <c r="LA145" s="57">
        <f t="shared" si="209"/>
        <v>56.666666666666664</v>
      </c>
      <c r="LB145" s="2">
        <f t="shared" si="264"/>
        <v>0.99579519204165001</v>
      </c>
      <c r="LC145" s="57">
        <f>LB145*'DEPRECATED - DT-Prelim Calcs'!$C$21/KW$2/'DEPRECATED - DT-Prelim Calcs'!$C$19/'DEPRECATED - DT-Prelim Calcs'!$C$18*3.39*'DEPRECATED - DT-Prelim Calcs'!$C$20</f>
        <v>25.773080821789936</v>
      </c>
      <c r="LD145" s="46">
        <f t="shared" si="265"/>
        <v>0</v>
      </c>
      <c r="LE145" s="57">
        <f>LC144*'DEPRECATED - DT-Prelim Calcs'!$C$11+LE144</f>
        <v>-1173.4800879651539</v>
      </c>
      <c r="LF145" s="57">
        <f>LF144+0.5*LC145*'DEPRECATED - DT-Prelim Calcs'!$C$11^2+LE145*'DEPRECATED - DT-Prelim Calcs'!$C$11</f>
        <v>-304962.25245811266</v>
      </c>
      <c r="LG145" s="57">
        <f>MIN('Drive Train'!$F$35-LA144*'DEPRECATED - DT-Prelim Calcs'!$C$21*'Drive Train'!$F$39,LG144+LA$2)</f>
        <v>9</v>
      </c>
      <c r="LH145" s="57">
        <f>'Drive Train'!$F$35-LA145*'DEPRECATED - DT-Prelim Calcs'!$C$21*'Drive Train'!$F$39</f>
        <v>9</v>
      </c>
      <c r="LI145" s="1">
        <f>IF(LF145&gt;='Drive Train'!$F$29,1,0)</f>
        <v>0</v>
      </c>
      <c r="LJ145" s="57">
        <f>MIN(KZ145,'DEPRECATED - DT-Prelim Calcs'!$C$10)*'DEPRECATED - DT-Prelim Calcs'!$C$11*1000/60/60</f>
        <v>103.33333333333333</v>
      </c>
      <c r="LK145" s="63">
        <f>LK144+'DEPRECATED - DT-Prelim Calcs'!$C$11</f>
        <v>564</v>
      </c>
      <c r="LL145" s="2">
        <f>LV145/'Drive Train'!$F$35</f>
        <v>0.70967741935483875</v>
      </c>
      <c r="LM145" s="46">
        <f>LT145*12*60/(PI() * 'Drive Train'!$F$15)/LL$2*LL145</f>
        <v>-230335.91093611551</v>
      </c>
      <c r="LN145" s="2">
        <f>('DEPRECATED - DT-Prelim Calcs'!$C$6*LL145-LM145)/('DEPRECATED - DT-Prelim Calcs'!$C$6*LL145)*'DEPRECATED - DT-Prelim Calcs'!$C$7*LL145</f>
        <v>105.85845491761297</v>
      </c>
      <c r="LO145" s="57">
        <f>LN145/'DEPRECATED - DT-Prelim Calcs'!$C$7*('DEPRECATED - DT-Prelim Calcs'!$C$8-'DEPRECATED - DT-Prelim Calcs'!$C$9)+'DEPRECATED - DT-Prelim Calcs'!$C$9</f>
        <v>5638.2351725849558</v>
      </c>
      <c r="LP145" s="57">
        <f t="shared" si="210"/>
        <v>60</v>
      </c>
      <c r="LQ145" s="2">
        <f t="shared" si="266"/>
        <v>0.99579519204165001</v>
      </c>
      <c r="LR145" s="57">
        <f>LQ145*'DEPRECATED - DT-Prelim Calcs'!$C$21/LL$2/'DEPRECATED - DT-Prelim Calcs'!$C$19/'DEPRECATED - DT-Prelim Calcs'!$C$18*3.39*'DEPRECATED - DT-Prelim Calcs'!$C$20</f>
        <v>25.773080821789936</v>
      </c>
      <c r="LS145" s="46">
        <f t="shared" si="267"/>
        <v>0</v>
      </c>
      <c r="LT145" s="57">
        <f>LR144*'DEPRECATED - DT-Prelim Calcs'!$C$11+LT144</f>
        <v>-793.06004256108349</v>
      </c>
      <c r="LU145" s="57">
        <f>LU144+0.5*LR145*'DEPRECATED - DT-Prelim Calcs'!$C$11^2+LT145*'DEPRECATED - DT-Prelim Calcs'!$C$11</f>
        <v>-272423.59774818097</v>
      </c>
      <c r="LV145" s="57">
        <f>MIN('Drive Train'!$F$35-LP144*'DEPRECATED - DT-Prelim Calcs'!$C$21*'Drive Train'!$F$39,LV144+LP$2)</f>
        <v>8.8000000000000007</v>
      </c>
      <c r="LW145" s="57">
        <f>'Drive Train'!$F$35-LP145*'DEPRECATED - DT-Prelim Calcs'!$C$21*'Drive Train'!$F$39</f>
        <v>8.8000000000000007</v>
      </c>
      <c r="LX145" s="1">
        <f>IF(LU145&gt;='Drive Train'!$F$29,1,0)</f>
        <v>0</v>
      </c>
      <c r="LY145" s="57">
        <f>MIN(LO145,'DEPRECATED - DT-Prelim Calcs'!$C$10)*'DEPRECATED - DT-Prelim Calcs'!$C$11*1000/60/60</f>
        <v>103.33333333333333</v>
      </c>
      <c r="LZ145" s="63">
        <f>LZ144+'DEPRECATED - DT-Prelim Calcs'!$C$11</f>
        <v>564</v>
      </c>
    </row>
    <row r="146" spans="18:338" x14ac:dyDescent="0.2">
      <c r="R146" s="63">
        <f>R145+'DEPRECATED - DT-Prelim Calcs'!$C$11</f>
        <v>568</v>
      </c>
      <c r="S146" s="2">
        <f>AG146/'Drive Train'!$F$35</f>
        <v>0</v>
      </c>
      <c r="T146" s="46">
        <f>AE146*12*60/(PI() * 'Drive Train'!$F$15)/S$2*ABS(S146)</f>
        <v>0</v>
      </c>
      <c r="U146" s="2">
        <f>IF(OR(AD145=1,AND($C$32=Motors!$C$32,'DEPRECATED - DT-Prelim Calcs'!AI145=1)),0,IF(AG146=0,-(V145+$C$9)/($C$8-$C$9)*$C$7,($C$6*S146-T146)/($C$6*S146)*$C$7*S146))</f>
        <v>0</v>
      </c>
      <c r="V146" s="57">
        <f>IF(AND(AD145=1,AI145=1),0,ABS(U146/$C$7*($C$8-$C$9)+$C$9) *'Drive Train'!$AA$49 + V145*(1-'Drive Train'!$AA$49))</f>
        <v>0</v>
      </c>
      <c r="W146" s="57">
        <f t="shared" si="184"/>
        <v>0</v>
      </c>
      <c r="X146" s="2">
        <f>MAX(MIN(IF(AND(AI145=1,AG146&lt;0),-1,1)*(W146-$C$9)/($C$8-$C$9)*$C$7-$C$29*AE146/T$2 -  AI145*$C$29/2,X$2),MAX(X$4:X145)*-1)</f>
        <v>-0.2458281045106315</v>
      </c>
      <c r="Y146" s="57">
        <f t="shared" si="185"/>
        <v>0</v>
      </c>
      <c r="Z146" s="57">
        <f t="shared" si="186"/>
        <v>0</v>
      </c>
      <c r="AA146" s="57">
        <f t="shared" si="187"/>
        <v>0</v>
      </c>
      <c r="AB146" s="57" t="e">
        <f t="shared" si="188"/>
        <v>#N/A</v>
      </c>
      <c r="AC146" s="46">
        <f t="shared" si="211"/>
        <v>1</v>
      </c>
      <c r="AD146" s="1">
        <f t="shared" si="189"/>
        <v>1</v>
      </c>
      <c r="AE146" s="57">
        <f t="shared" si="190"/>
        <v>0</v>
      </c>
      <c r="AF146" s="57" t="e">
        <f t="shared" si="191"/>
        <v>#N/A</v>
      </c>
      <c r="AG146" s="57">
        <f>IF(AI145=0,MIN('Drive Train'!$F$35-W145*$C$21*'Drive Train'!$F$39,AG145+W$2)-$C$3,IF(AE145-1&lt;=0,0,IF($C$32=Motors!$C$30,MAX(ABS('Drive Train'!$F$35-W145*$C$21*'Drive Train'!$F$39)*-1,AG145-W$2),MAX(0,ABS('Drive Train'!$F$35-W145*$C$21*'Drive Train'!$F$39)*-1,AG145-W$2))))</f>
        <v>0</v>
      </c>
      <c r="AH146" s="57">
        <f>'Drive Train'!$F$35-ABS(W146)*'DEPRECATED - DT-Prelim Calcs'!$C$21*'Drive Train'!$F$39</f>
        <v>12.4</v>
      </c>
      <c r="AI146" s="1">
        <f>IF(AJ146&gt;='Drive Train'!$F$29,1,0)</f>
        <v>1</v>
      </c>
      <c r="AJ146" s="57">
        <f>AJ145+0.5*Y146*'DEPRECATED - DT-Prelim Calcs'!$C$11^2+AE146*'DEPRECATED - DT-Prelim Calcs'!$C$11</f>
        <v>784.33981740885292</v>
      </c>
      <c r="AK146" s="57">
        <f t="shared" si="268"/>
        <v>0</v>
      </c>
      <c r="AL146" s="63">
        <f>AL145+'DEPRECATED - DT-Prelim Calcs'!$C$11</f>
        <v>568</v>
      </c>
      <c r="AM146" s="2">
        <f>AW146/'Drive Train'!$F$35</f>
        <v>0.90171798760158639</v>
      </c>
      <c r="AN146" s="46">
        <f>AU146*12*60/(PI() * 'Drive Train'!$F$15)/AM$2*AM146</f>
        <v>4074.5129711578243</v>
      </c>
      <c r="AO146" s="2">
        <f>('DEPRECATED - DT-Prelim Calcs'!$C$6*AM146-AN146)/('DEPRECATED - DT-Prelim Calcs'!$C$6*AM146)*'DEPRECATED - DT-Prelim Calcs'!$C$7*AM146</f>
        <v>0.330818350027824</v>
      </c>
      <c r="AP146" s="57">
        <f>AO146/'DEPRECATED - DT-Prelim Calcs'!$C$7*('DEPRECATED - DT-Prelim Calcs'!$C$8-'DEPRECATED - DT-Prelim Calcs'!$C$9)+'DEPRECATED - DT-Prelim Calcs'!$C$9</f>
        <v>20.311615895672126</v>
      </c>
      <c r="AQ146" s="57">
        <f t="shared" si="192"/>
        <v>20.311615895672126</v>
      </c>
      <c r="AR146" s="2">
        <f t="shared" si="212"/>
        <v>-1.6653345369377348E-16</v>
      </c>
      <c r="AS146" s="57">
        <f>AR146*'DEPRECATED - DT-Prelim Calcs'!$C$21/AM$2/'DEPRECATED - DT-Prelim Calcs'!$C$19/'DEPRECATED - DT-Prelim Calcs'!$C$18*3.39*'DEPRECATED - DT-Prelim Calcs'!$C$20</f>
        <v>-1.2068570473601326E-15</v>
      </c>
      <c r="AT146" s="46">
        <f t="shared" si="213"/>
        <v>0</v>
      </c>
      <c r="AU146" s="57">
        <f>AS145*'DEPRECATED - DT-Prelim Calcs'!$C$11+AU145</f>
        <v>39.432321268798688</v>
      </c>
      <c r="AV146" s="57">
        <f>AV145+0.5*AS146*'DEPRECATED - DT-Prelim Calcs'!$C$11^2+AU146*'DEPRECATED - DT-Prelim Calcs'!$C$11</f>
        <v>22352.944916041717</v>
      </c>
      <c r="AW146" s="57">
        <f>MIN('Drive Train'!$F$35-AQ145*'DEPRECATED - DT-Prelim Calcs'!$C$21*'Drive Train'!$F$39,AW145+AQ$2)</f>
        <v>11.181303046259671</v>
      </c>
      <c r="AX146" s="57">
        <f>'Drive Train'!$F$35-AQ146*'DEPRECATED - DT-Prelim Calcs'!$C$21*'Drive Train'!$F$39</f>
        <v>11.181303046259673</v>
      </c>
      <c r="AY146" s="1">
        <f>IF(AV146&gt;='Drive Train'!$F$29,1,0)</f>
        <v>1</v>
      </c>
      <c r="AZ146" s="57">
        <f t="shared" si="214"/>
        <v>22.568462106302363</v>
      </c>
      <c r="BA146" s="63">
        <f>BA145+'DEPRECATED - DT-Prelim Calcs'!$C$11</f>
        <v>568</v>
      </c>
      <c r="BB146" s="2">
        <f>BL146/'Drive Train'!$F$35</f>
        <v>0.55000000000000004</v>
      </c>
      <c r="BC146" s="46">
        <f>BJ146*12*60/(PI() * 'Drive Train'!$F$15)/BB$2*BB146</f>
        <v>5574.3989430736756</v>
      </c>
      <c r="BD146" s="2">
        <f>('DEPRECATED - DT-Prelim Calcs'!$C$6*BB146-BC146)/('DEPRECATED - DT-Prelim Calcs'!$C$6*BB146)*'DEPRECATED - DT-Prelim Calcs'!$C$7*BB146</f>
        <v>-1.1950068391759019</v>
      </c>
      <c r="BE146" s="57">
        <f>BD146/'DEPRECATED - DT-Prelim Calcs'!$C$7*('DEPRECATED - DT-Prelim Calcs'!$C$8-'DEPRECATED - DT-Prelim Calcs'!$C$9)+'DEPRECATED - DT-Prelim Calcs'!$C$9</f>
        <v>-60.917998948659012</v>
      </c>
      <c r="BF146" s="57">
        <f t="shared" si="193"/>
        <v>-60.917998948659012</v>
      </c>
      <c r="BG146" s="2">
        <f t="shared" si="215"/>
        <v>-1.9370342982087358</v>
      </c>
      <c r="BH146" s="57">
        <f>BG146*'DEPRECATED - DT-Prelim Calcs'!$C$21/BB$2/'DEPRECATED - DT-Prelim Calcs'!$C$19/'DEPRECATED - DT-Prelim Calcs'!$C$18*3.39*'DEPRECATED - DT-Prelim Calcs'!$C$20</f>
        <v>-20.276476817893286</v>
      </c>
      <c r="BI146" s="46">
        <f t="shared" si="216"/>
        <v>1</v>
      </c>
      <c r="BJ146" s="57">
        <f>BH145*'DEPRECATED - DT-Prelim Calcs'!$C$11+BJ145</f>
        <v>61.232485201884487</v>
      </c>
      <c r="BK146" s="57">
        <f>BK145+0.5*BH146*'DEPRECATED - DT-Prelim Calcs'!$C$11^2+BJ146*'DEPRECATED - DT-Prelim Calcs'!$C$11</f>
        <v>11780.09106899638</v>
      </c>
      <c r="BL146" s="57">
        <f>MIN('Drive Train'!$F$35-BF145*'DEPRECATED - DT-Prelim Calcs'!$C$21*'Drive Train'!$F$39,BL145+BF$2)</f>
        <v>6.82</v>
      </c>
      <c r="BM146" s="57">
        <f>'Drive Train'!$F$35-BF146*'DEPRECATED - DT-Prelim Calcs'!$C$21*'Drive Train'!$F$39</f>
        <v>16.05507993691954</v>
      </c>
      <c r="BN146" s="1">
        <f>IF(BK146&gt;='Drive Train'!$F$29,1,0)</f>
        <v>1</v>
      </c>
      <c r="BO146" s="57">
        <f t="shared" si="217"/>
        <v>-67.68666549851001</v>
      </c>
      <c r="BP146" s="63">
        <f>BP145+'DEPRECATED - DT-Prelim Calcs'!$C$11</f>
        <v>568</v>
      </c>
      <c r="BQ146" s="2">
        <f>CA146/'Drive Train'!$F$35</f>
        <v>1.5719710034216723</v>
      </c>
      <c r="BR146" s="46">
        <f>BY146*12*60/(PI() * 'Drive Train'!$F$15)/BQ$2*BQ146</f>
        <v>-39304.340702545065</v>
      </c>
      <c r="BS146" s="2">
        <f>('DEPRECATED - DT-Prelim Calcs'!$C$6*BQ146-BR146)/('DEPRECATED - DT-Prelim Calcs'!$C$6*BQ146)*'DEPRECATED - DT-Prelim Calcs'!$C$7*BQ146</f>
        <v>21.560206420897938</v>
      </c>
      <c r="BT146" s="57">
        <f>BS146/'DEPRECATED - DT-Prelim Calcs'!$C$7*('DEPRECATED - DT-Prelim Calcs'!$C$8-'DEPRECATED - DT-Prelim Calcs'!$C$9)+'DEPRECATED - DT-Prelim Calcs'!$C$9</f>
        <v>1150.4902422411642</v>
      </c>
      <c r="BU146" s="57">
        <f t="shared" si="194"/>
        <v>93</v>
      </c>
      <c r="BV146" s="2">
        <f t="shared" si="218"/>
        <v>1.8828060353728675</v>
      </c>
      <c r="BW146" s="57">
        <f>BV146*'DEPRECATED - DT-Prelim Calcs'!$C$21/BQ$2/'DEPRECATED - DT-Prelim Calcs'!$C$19/'DEPRECATED - DT-Prelim Calcs'!$C$18*3.39*'DEPRECATED - DT-Prelim Calcs'!$C$20</f>
        <v>25.773080821789936</v>
      </c>
      <c r="BX146" s="46">
        <f t="shared" si="219"/>
        <v>0</v>
      </c>
      <c r="BY146" s="57">
        <f>BW145*'DEPRECATED - DT-Prelim Calcs'!$C$11+BY145</f>
        <v>-115.51461765154338</v>
      </c>
      <c r="BZ146" s="57">
        <f>BZ145+0.5*BW146*'DEPRECATED - DT-Prelim Calcs'!$C$11^2+BY146*'DEPRECATED - DT-Prelim Calcs'!$C$11</f>
        <v>-12186.606471896939</v>
      </c>
      <c r="CA146" s="57">
        <f>MIN('Drive Train'!$F$35-BU145*'DEPRECATED - DT-Prelim Calcs'!$C$21*'Drive Train'!$F$39,CA145+BU$2)</f>
        <v>19.492440442428737</v>
      </c>
      <c r="CB146" s="57">
        <f>'Drive Train'!$F$35-BU146*'DEPRECATED - DT-Prelim Calcs'!$C$21*'Drive Train'!$F$39</f>
        <v>6.82</v>
      </c>
      <c r="CC146" s="1">
        <f>IF(BZ146&gt;='Drive Train'!$F$29,1,0)</f>
        <v>0</v>
      </c>
      <c r="CD146" s="57">
        <f t="shared" si="220"/>
        <v>103.33333333333333</v>
      </c>
      <c r="CE146" s="63">
        <f>CE145+'DEPRECATED - DT-Prelim Calcs'!$C$11</f>
        <v>568</v>
      </c>
      <c r="CF146" s="2">
        <f>CP146/'Drive Train'!$F$35</f>
        <v>0.66003893358870058</v>
      </c>
      <c r="CG146" s="46">
        <f>CN146*12*60/(PI() * 'Drive Train'!$F$15)/CF$2*CF146</f>
        <v>15099.637654309779</v>
      </c>
      <c r="CH146" s="2">
        <f>('DEPRECATED - DT-Prelim Calcs'!$C$6*CF146-CG146)/('DEPRECATED - DT-Prelim Calcs'!$C$6*CF146)*'DEPRECATED - DT-Prelim Calcs'!$C$7*CF146</f>
        <v>-5.2367220700299502</v>
      </c>
      <c r="CI146" s="57">
        <f>CH146/'DEPRECATED - DT-Prelim Calcs'!$C$7*('DEPRECATED - DT-Prelim Calcs'!$C$8-'DEPRECATED - DT-Prelim Calcs'!$C$9)+'DEPRECATED - DT-Prelim Calcs'!$C$9</f>
        <v>-276.08483053312972</v>
      </c>
      <c r="CJ146" s="57">
        <f t="shared" si="195"/>
        <v>-276.08483053312972</v>
      </c>
      <c r="CK146" s="2">
        <f t="shared" si="221"/>
        <v>-6.9115939511039546</v>
      </c>
      <c r="CL146" s="57">
        <f>CK146*'DEPRECATED - DT-Prelim Calcs'!$C$21/CF$2/'DEPRECATED - DT-Prelim Calcs'!$C$19/'DEPRECATED - DT-Prelim Calcs'!$C$18*3.39*'DEPRECATED - DT-Prelim Calcs'!$C$20</f>
        <v>-116.87169511305906</v>
      </c>
      <c r="CM146" s="46">
        <f t="shared" si="222"/>
        <v>1</v>
      </c>
      <c r="CN146" s="57">
        <f>CL145*'DEPRECATED - DT-Prelim Calcs'!$C$11+CN145</f>
        <v>85.559366116134115</v>
      </c>
      <c r="CO146" s="57">
        <f>CO145+0.5*CL146*'DEPRECATED - DT-Prelim Calcs'!$C$11^2+CN146*'DEPRECATED - DT-Prelim Calcs'!$C$11</f>
        <v>-47299.832097995342</v>
      </c>
      <c r="CP146" s="57">
        <f>MIN('Drive Train'!$F$35-CJ145*'DEPRECATED - DT-Prelim Calcs'!$C$21*'Drive Train'!$F$39,CP145+CJ$2)</f>
        <v>8.1844827764998875</v>
      </c>
      <c r="CQ146" s="57">
        <f>'Drive Train'!$F$35-CJ146*'DEPRECATED - DT-Prelim Calcs'!$C$21*'Drive Train'!$F$39</f>
        <v>28.965089831987783</v>
      </c>
      <c r="CR146" s="1">
        <f>IF(CO146&gt;='Drive Train'!$F$29,1,0)</f>
        <v>0</v>
      </c>
      <c r="CS146" s="57">
        <f t="shared" si="223"/>
        <v>-306.76092281458858</v>
      </c>
      <c r="CT146" s="63">
        <f>CT145+'DEPRECATED - DT-Prelim Calcs'!$C$11</f>
        <v>568</v>
      </c>
      <c r="CU146" s="2">
        <f>DE146/'Drive Train'!$F$35</f>
        <v>2.6405598984027354</v>
      </c>
      <c r="CV146" s="46">
        <f>DC146*12*60/(PI() * 'Drive Train'!$F$15)/CU$2*CU146</f>
        <v>-506545.03788486199</v>
      </c>
      <c r="CW146" s="2">
        <f>('DEPRECATED - DT-Prelim Calcs'!$C$6*CU146-CV146)/('DEPRECATED - DT-Prelim Calcs'!$C$6*CU146)*'DEPRECATED - DT-Prelim Calcs'!$C$7*CU146</f>
        <v>235.40193721678611</v>
      </c>
      <c r="CX146" s="57">
        <f>CW146/'DEPRECATED - DT-Prelim Calcs'!$C$7*('DEPRECATED - DT-Prelim Calcs'!$C$8-'DEPRECATED - DT-Prelim Calcs'!$C$9)+'DEPRECATED - DT-Prelim Calcs'!$C$9</f>
        <v>12534.678649341768</v>
      </c>
      <c r="CY146" s="57">
        <f t="shared" si="196"/>
        <v>93</v>
      </c>
      <c r="CZ146" s="2">
        <f t="shared" si="224"/>
        <v>1.2803081040535502</v>
      </c>
      <c r="DA146" s="57">
        <f>CZ146*'DEPRECATED - DT-Prelim Calcs'!$C$21/CU$2/'DEPRECATED - DT-Prelim Calcs'!$C$19/'DEPRECATED - DT-Prelim Calcs'!$C$18*3.39*'DEPRECATED - DT-Prelim Calcs'!$C$20</f>
        <v>25.773080821789936</v>
      </c>
      <c r="DB146" s="46">
        <f t="shared" si="225"/>
        <v>0</v>
      </c>
      <c r="DC146" s="57">
        <f>DA145*'DEPRECATED - DT-Prelim Calcs'!$C$11+DC145</f>
        <v>-602.65937186051053</v>
      </c>
      <c r="DD146" s="57">
        <f>DD145+0.5*DA146*'DEPRECATED - DT-Prelim Calcs'!$C$11^2+DC146*'DEPRECATED - DT-Prelim Calcs'!$C$11</f>
        <v>-99299.782498694854</v>
      </c>
      <c r="DE146" s="57">
        <f>MIN('Drive Train'!$F$35-CY145*'DEPRECATED - DT-Prelim Calcs'!$C$21*'Drive Train'!$F$39,DE145+CY$2)</f>
        <v>32.742942740193918</v>
      </c>
      <c r="DF146" s="57">
        <f>'Drive Train'!$F$35-CY146*'DEPRECATED - DT-Prelim Calcs'!$C$21*'Drive Train'!$F$39</f>
        <v>6.82</v>
      </c>
      <c r="DG146" s="1">
        <f>IF(DD146&gt;='Drive Train'!$F$29,1,0)</f>
        <v>0</v>
      </c>
      <c r="DH146" s="57">
        <f t="shared" si="226"/>
        <v>103.33333333333333</v>
      </c>
      <c r="DI146" s="63">
        <f>DI145+'DEPRECATED - DT-Prelim Calcs'!$C$11</f>
        <v>568</v>
      </c>
      <c r="DJ146" s="2">
        <f>DT146/'Drive Train'!$F$35</f>
        <v>0.55000000000000004</v>
      </c>
      <c r="DK146" s="46">
        <f>DR146*12*60/(PI() * 'Drive Train'!$F$15)/DJ$2*DJ146</f>
        <v>-44233.613361163247</v>
      </c>
      <c r="DL146" s="2">
        <f>('DEPRECATED - DT-Prelim Calcs'!$C$6*DJ146-DK146)/('DEPRECATED - DT-Prelim Calcs'!$C$6*DJ146)*'DEPRECATED - DT-Prelim Calcs'!$C$7*DJ146</f>
        <v>21.326064390319587</v>
      </c>
      <c r="DM146" s="57">
        <f>DL146/'DEPRECATED - DT-Prelim Calcs'!$C$7*('DEPRECATED - DT-Prelim Calcs'!$C$8-'DEPRECATED - DT-Prelim Calcs'!$C$9)+'DEPRECATED - DT-Prelim Calcs'!$C$9</f>
        <v>1138.0253366298768</v>
      </c>
      <c r="DN146" s="57">
        <f t="shared" si="197"/>
        <v>93</v>
      </c>
      <c r="DO146" s="2">
        <f t="shared" si="227"/>
        <v>1.1037138828047846</v>
      </c>
      <c r="DP146" s="57">
        <f>DO146*'DEPRECATED - DT-Prelim Calcs'!$C$21/DJ$2/'DEPRECATED - DT-Prelim Calcs'!$C$19/'DEPRECATED - DT-Prelim Calcs'!$C$18*3.39*'DEPRECATED - DT-Prelim Calcs'!$C$20</f>
        <v>25.773080821789936</v>
      </c>
      <c r="DQ146" s="46">
        <f t="shared" si="228"/>
        <v>0</v>
      </c>
      <c r="DR146" s="57">
        <f>DP145*'DEPRECATED - DT-Prelim Calcs'!$C$11+DR145</f>
        <v>-217.81190403943856</v>
      </c>
      <c r="DS146" s="57">
        <f>DS145+0.5*DP146*'DEPRECATED - DT-Prelim Calcs'!$C$11^2+DR146*'DEPRECATED - DT-Prelim Calcs'!$C$11</f>
        <v>-166266.30359328608</v>
      </c>
      <c r="DT146" s="57">
        <f>MIN('Drive Train'!$F$35-DN145*'DEPRECATED - DT-Prelim Calcs'!$C$21*'Drive Train'!$F$39,DT145+DN$2)</f>
        <v>6.82</v>
      </c>
      <c r="DU146" s="57">
        <f>'Drive Train'!$F$35-DN146*'DEPRECATED - DT-Prelim Calcs'!$C$21*'Drive Train'!$F$39</f>
        <v>6.82</v>
      </c>
      <c r="DV146" s="1">
        <f>IF(DS146&gt;='Drive Train'!$F$29,1,0)</f>
        <v>0</v>
      </c>
      <c r="DW146" s="57">
        <f t="shared" si="229"/>
        <v>103.33333333333333</v>
      </c>
      <c r="DX146" s="63">
        <f>DX145+'DEPRECATED - DT-Prelim Calcs'!$C$11</f>
        <v>568</v>
      </c>
      <c r="DY146" s="2">
        <f>EI146/'Drive Train'!$F$35</f>
        <v>0.79066525529078757</v>
      </c>
      <c r="DZ146" s="46">
        <f>EG146*12*60/(PI() * 'Drive Train'!$F$15)/DY$2*DY146</f>
        <v>22837.403784394239</v>
      </c>
      <c r="EA146" s="2">
        <f>('DEPRECATED - DT-Prelim Calcs'!$C$6*DY146-DZ146)/('DEPRECATED - DT-Prelim Calcs'!$C$6*DY146)*'DEPRECATED - DT-Prelim Calcs'!$C$7*DY146</f>
        <v>-8.4206023858542896</v>
      </c>
      <c r="EB146" s="57">
        <f>EA146/'DEPRECATED - DT-Prelim Calcs'!$C$7*('DEPRECATED - DT-Prelim Calcs'!$C$8-'DEPRECATED - DT-Prelim Calcs'!$C$9)+'DEPRECATED - DT-Prelim Calcs'!$C$9</f>
        <v>-445.58352120543793</v>
      </c>
      <c r="EC146" s="57">
        <f t="shared" si="198"/>
        <v>-445.58352120543793</v>
      </c>
      <c r="ED146" s="2">
        <f t="shared" si="230"/>
        <v>-10.535253354250532</v>
      </c>
      <c r="EE146" s="57">
        <f>ED146*'DEPRECATED - DT-Prelim Calcs'!$C$21/DY$2/'DEPRECATED - DT-Prelim Calcs'!$C$19/'DEPRECATED - DT-Prelim Calcs'!$C$18*3.39*'DEPRECATED - DT-Prelim Calcs'!$C$20</f>
        <v>-279.9437374637003</v>
      </c>
      <c r="EF146" s="46">
        <f t="shared" si="231"/>
        <v>1</v>
      </c>
      <c r="EG146" s="57">
        <f>EE145*'DEPRECATED - DT-Prelim Calcs'!$C$11+EG145</f>
        <v>68.743243164465753</v>
      </c>
      <c r="EH146" s="57">
        <f>EH145+0.5*EE146*'DEPRECATED - DT-Prelim Calcs'!$C$11^2+EG146*'DEPRECATED - DT-Prelim Calcs'!$C$11</f>
        <v>-234779.01144206055</v>
      </c>
      <c r="EI146" s="57">
        <f>MIN('Drive Train'!$F$35-EC145*'DEPRECATED - DT-Prelim Calcs'!$C$21*'Drive Train'!$F$39,EI145+EC$2)</f>
        <v>9.804249165605766</v>
      </c>
      <c r="EJ146" s="57">
        <f>'Drive Train'!$F$35-EC146*'DEPRECATED - DT-Prelim Calcs'!$C$21*'Drive Train'!$F$39</f>
        <v>39.135011272326274</v>
      </c>
      <c r="EK146" s="1">
        <f>IF(EH146&gt;='Drive Train'!$F$29,1,0)</f>
        <v>0</v>
      </c>
      <c r="EL146" s="57">
        <f t="shared" si="232"/>
        <v>-495.09280133937551</v>
      </c>
      <c r="EM146" s="63">
        <f>EM145+'DEPRECATED - DT-Prelim Calcs'!$C$11</f>
        <v>568</v>
      </c>
      <c r="EN146" s="2">
        <f>EX146/'Drive Train'!$F$35</f>
        <v>0.55000000000000004</v>
      </c>
      <c r="EO146" s="46">
        <f>EV146*12*60/(PI() * 'Drive Train'!$F$15)/EN$2*EN146</f>
        <v>-17746.431457107978</v>
      </c>
      <c r="EP146" s="2">
        <f>('DEPRECATED - DT-Prelim Calcs'!$C$6*EN146-EO146)/('DEPRECATED - DT-Prelim Calcs'!$C$6*EN146)*'DEPRECATED - DT-Prelim Calcs'!$C$7*EN146</f>
        <v>9.3496838295741505</v>
      </c>
      <c r="EQ146" s="57">
        <f>EP146/'DEPRECATED - DT-Prelim Calcs'!$C$7*('DEPRECATED - DT-Prelim Calcs'!$C$8-'DEPRECATED - DT-Prelim Calcs'!$C$9)+'DEPRECATED - DT-Prelim Calcs'!$C$9</f>
        <v>500.44457897691433</v>
      </c>
      <c r="ER146" s="57">
        <f t="shared" si="199"/>
        <v>93</v>
      </c>
      <c r="ES146" s="2">
        <f t="shared" si="233"/>
        <v>0.86507304327942547</v>
      </c>
      <c r="ET146" s="57">
        <f>ES146*'DEPRECATED - DT-Prelim Calcs'!$C$21/EN$2/'DEPRECATED - DT-Prelim Calcs'!$C$19/'DEPRECATED - DT-Prelim Calcs'!$C$18*3.39*'DEPRECATED - DT-Prelim Calcs'!$C$20</f>
        <v>25.773080821789936</v>
      </c>
      <c r="EU146" s="46">
        <f t="shared" si="234"/>
        <v>0</v>
      </c>
      <c r="EV146" s="57">
        <f>ET145*'DEPRECATED - DT-Prelim Calcs'!$C$11+EV145</f>
        <v>-68.491472595927789</v>
      </c>
      <c r="EW146" s="57">
        <f>EW145+0.5*ET146*'DEPRECATED - DT-Prelim Calcs'!$C$11^2+EV146*'DEPRECATED - DT-Prelim Calcs'!$C$11</f>
        <v>-322336.92671466584</v>
      </c>
      <c r="EX146" s="57">
        <f>MIN('Drive Train'!$F$35-ER145*'DEPRECATED - DT-Prelim Calcs'!$C$21*'Drive Train'!$F$39,EX145+ER$2)</f>
        <v>6.82</v>
      </c>
      <c r="EY146" s="57">
        <f>'Drive Train'!$F$35-ER146*'DEPRECATED - DT-Prelim Calcs'!$C$21*'Drive Train'!$F$39</f>
        <v>6.82</v>
      </c>
      <c r="EZ146" s="1">
        <f>IF(EW146&gt;='Drive Train'!$F$29,1,0)</f>
        <v>0</v>
      </c>
      <c r="FA146" s="57">
        <f t="shared" si="235"/>
        <v>103.33333333333333</v>
      </c>
      <c r="FB146" s="63">
        <f>FB145+'DEPRECATED - DT-Prelim Calcs'!$C$11</f>
        <v>568</v>
      </c>
      <c r="FC146" s="2">
        <f>FM146/'Drive Train'!$F$35</f>
        <v>0.55000000000000004</v>
      </c>
      <c r="FD146" s="46">
        <f>FK146*12*60/(PI() * 'Drive Train'!$F$15)/FC$2*FC146</f>
        <v>-664996.07833197946</v>
      </c>
      <c r="FE146" s="2">
        <f>('DEPRECATED - DT-Prelim Calcs'!$C$6*FC146-FD146)/('DEPRECATED - DT-Prelim Calcs'!$C$6*FC146)*'DEPRECATED - DT-Prelim Calcs'!$C$7*FC146</f>
        <v>302.00852978988189</v>
      </c>
      <c r="FF146" s="57">
        <f>FE146/'DEPRECATED - DT-Prelim Calcs'!$C$7*('DEPRECATED - DT-Prelim Calcs'!$C$8-'DEPRECATED - DT-Prelim Calcs'!$C$9)+'DEPRECATED - DT-Prelim Calcs'!$C$9</f>
        <v>16080.581482175041</v>
      </c>
      <c r="FG146" s="57">
        <f t="shared" si="200"/>
        <v>93</v>
      </c>
      <c r="FH146" s="2">
        <f t="shared" si="236"/>
        <v>0.78067567320338405</v>
      </c>
      <c r="FI146" s="57">
        <f>FH146*'DEPRECATED - DT-Prelim Calcs'!$C$21/FC$2/'DEPRECATED - DT-Prelim Calcs'!$C$19/'DEPRECATED - DT-Prelim Calcs'!$C$18*3.39*'DEPRECATED - DT-Prelim Calcs'!$C$20</f>
        <v>25.773080821789936</v>
      </c>
      <c r="FJ146" s="46">
        <f t="shared" si="237"/>
        <v>0</v>
      </c>
      <c r="FK146" s="57">
        <f>FI145*'DEPRECATED - DT-Prelim Calcs'!$C$11+FK145</f>
        <v>-2316.127266467593</v>
      </c>
      <c r="FL146" s="57">
        <f>FL145+0.5*FI146*'DEPRECATED - DT-Prelim Calcs'!$C$11^2+FK146*'DEPRECATED - DT-Prelim Calcs'!$C$11</f>
        <v>-460436.38108315627</v>
      </c>
      <c r="FM146" s="57">
        <f>MIN('Drive Train'!$F$35-FG145*'DEPRECATED - DT-Prelim Calcs'!$C$21*'Drive Train'!$F$39,FM145+FG$2)</f>
        <v>6.82</v>
      </c>
      <c r="FN146" s="57">
        <f>'Drive Train'!$F$35-FG146*'DEPRECATED - DT-Prelim Calcs'!$C$21*'Drive Train'!$F$39</f>
        <v>6.82</v>
      </c>
      <c r="FO146" s="1">
        <f>IF(FL146&gt;='Drive Train'!$F$29,1,0)</f>
        <v>0</v>
      </c>
      <c r="FP146" s="57">
        <f t="shared" si="238"/>
        <v>103.33333333333333</v>
      </c>
      <c r="FQ146" s="63">
        <f>FQ145+'DEPRECATED - DT-Prelim Calcs'!$C$11</f>
        <v>568</v>
      </c>
      <c r="FR146" s="2">
        <f>GB146/'Drive Train'!$F$35</f>
        <v>0.55000000000000004</v>
      </c>
      <c r="FS146" s="46">
        <f>FZ146*12*60/(PI() * 'Drive Train'!$F$15)/FR$2*FR146</f>
        <v>-470637.68229264568</v>
      </c>
      <c r="FT146" s="2">
        <f>('DEPRECATED - DT-Prelim Calcs'!$C$6*FR146-FS146)/('DEPRECATED - DT-Prelim Calcs'!$C$6*FR146)*'DEPRECATED - DT-Prelim Calcs'!$C$7*FR146</f>
        <v>214.12790418860715</v>
      </c>
      <c r="FU146" s="57">
        <f>FT146/'DEPRECATED - DT-Prelim Calcs'!$C$7*('DEPRECATED - DT-Prelim Calcs'!$C$8-'DEPRECATED - DT-Prelim Calcs'!$C$9)+'DEPRECATED - DT-Prelim Calcs'!$C$9</f>
        <v>11402.123281078133</v>
      </c>
      <c r="FV146" s="57">
        <f t="shared" si="201"/>
        <v>93</v>
      </c>
      <c r="FW146" s="2">
        <f t="shared" si="239"/>
        <v>0.7112822800297498</v>
      </c>
      <c r="FX146" s="57">
        <f>FW146*'DEPRECATED - DT-Prelim Calcs'!$C$21/FR$2/'DEPRECATED - DT-Prelim Calcs'!$C$19/'DEPRECATED - DT-Prelim Calcs'!$C$18*3.39*'DEPRECATED - DT-Prelim Calcs'!$C$20</f>
        <v>25.773080821789936</v>
      </c>
      <c r="FY146" s="46">
        <f t="shared" si="240"/>
        <v>0</v>
      </c>
      <c r="FZ146" s="57">
        <f>FX145*'DEPRECATED - DT-Prelim Calcs'!$C$11+FZ145</f>
        <v>-1493.4867527203055</v>
      </c>
      <c r="GA146" s="57">
        <f>GA145+0.5*FX146*'DEPRECATED - DT-Prelim Calcs'!$C$11^2+FZ146*'DEPRECATED - DT-Prelim Calcs'!$C$11</f>
        <v>-530767.21413310652</v>
      </c>
      <c r="GB146" s="57">
        <f>MIN('Drive Train'!$F$35-FV145*'DEPRECATED - DT-Prelim Calcs'!$C$21*'Drive Train'!$F$39,GB145+FV$2)</f>
        <v>6.82</v>
      </c>
      <c r="GC146" s="57">
        <f>'Drive Train'!$F$35-FV146*'DEPRECATED - DT-Prelim Calcs'!$C$21*'Drive Train'!$F$39</f>
        <v>6.82</v>
      </c>
      <c r="GD146" s="1">
        <f>IF(GA146&gt;='Drive Train'!$F$29,1,0)</f>
        <v>0</v>
      </c>
      <c r="GE146" s="57">
        <f t="shared" si="241"/>
        <v>103.33333333333333</v>
      </c>
      <c r="GF146" s="63">
        <f>GF145+'DEPRECATED - DT-Prelim Calcs'!$C$11</f>
        <v>568</v>
      </c>
      <c r="GG146" s="2">
        <f>GQ146/'Drive Train'!$F$35</f>
        <v>0.85483870967741948</v>
      </c>
      <c r="GH146" s="46">
        <f>GO146*12*60/(PI() * 'Drive Train'!$F$15)/GG$2*GG146</f>
        <v>-331093.59438334563</v>
      </c>
      <c r="GI146" s="2">
        <f>('DEPRECATED - DT-Prelim Calcs'!$C$6*GG146-GH146)/('DEPRECATED - DT-Prelim Calcs'!$C$6*GG146)*'DEPRECATED - DT-Prelim Calcs'!$C$7*GG146</f>
        <v>151.76664580511866</v>
      </c>
      <c r="GJ146" s="57">
        <f>GI146/'DEPRECATED - DT-Prelim Calcs'!$C$7*('DEPRECATED - DT-Prelim Calcs'!$C$8-'DEPRECATED - DT-Prelim Calcs'!$C$9)+'DEPRECATED - DT-Prelim Calcs'!$C$9</f>
        <v>8082.2272434841179</v>
      </c>
      <c r="GK146" s="57">
        <f t="shared" si="242"/>
        <v>29.999999999999982</v>
      </c>
      <c r="GL146" s="2">
        <f t="shared" si="243"/>
        <v>0.99579519204165001</v>
      </c>
      <c r="GM146" s="57">
        <f>GL146*'DEPRECATED - DT-Prelim Calcs'!$C$21/GG$2/'DEPRECATED - DT-Prelim Calcs'!$C$19/'DEPRECATED - DT-Prelim Calcs'!$C$18*3.39*'DEPRECATED - DT-Prelim Calcs'!$C$20</f>
        <v>25.773080821789936</v>
      </c>
      <c r="GN146" s="46">
        <f t="shared" si="244"/>
        <v>0</v>
      </c>
      <c r="GO146" s="57">
        <f>GM145*'DEPRECATED - DT-Prelim Calcs'!$C$11+GO145</f>
        <v>-946.39405122466462</v>
      </c>
      <c r="GP146" s="57">
        <f>GP145+0.5*GM146*'DEPRECATED - DT-Prelim Calcs'!$C$11^2+GO146*'DEPRECATED - DT-Prelim Calcs'!$C$11</f>
        <v>-239809.91377098128</v>
      </c>
      <c r="GQ146" s="57">
        <f>MIN('Drive Train'!$F$35-GK145*'DEPRECATED - DT-Prelim Calcs'!$C$21*'Drive Train'!$F$39,GQ145+GK$2)</f>
        <v>10.600000000000001</v>
      </c>
      <c r="GR146" s="57">
        <f>'Drive Train'!$F$35-GK146*'DEPRECATED - DT-Prelim Calcs'!$C$21*'Drive Train'!$F$39</f>
        <v>10.600000000000001</v>
      </c>
      <c r="GS146" s="1">
        <f>IF(GP146&gt;='Drive Train'!$F$29,1,0)</f>
        <v>0</v>
      </c>
      <c r="GT146" s="57">
        <f t="shared" si="245"/>
        <v>33.333333333333314</v>
      </c>
      <c r="GU146" s="63">
        <f>GU145+'DEPRECATED - DT-Prelim Calcs'!$C$11</f>
        <v>568</v>
      </c>
      <c r="GV146" s="2">
        <f>HF146/'Drive Train'!$F$35</f>
        <v>0.83870967741935498</v>
      </c>
      <c r="GW146" s="46">
        <f>HD146*12*60/(PI() * 'Drive Train'!$F$15)/GV$2*GV146</f>
        <v>6749.3709214509508</v>
      </c>
      <c r="GX146" s="2">
        <f>('DEPRECATED - DT-Prelim Calcs'!$C$6*GV146-GW146)/('DEPRECATED - DT-Prelim Calcs'!$C$6*GV146)*'DEPRECATED - DT-Prelim Calcs'!$C$7*GV146</f>
        <v>-1.0304890246420173</v>
      </c>
      <c r="GY146" s="57">
        <f>GX146/'DEPRECATED - DT-Prelim Calcs'!$C$7*('DEPRECATED - DT-Prelim Calcs'!$C$8-'DEPRECATED - DT-Prelim Calcs'!$C$9)+'DEPRECATED - DT-Prelim Calcs'!$C$9</f>
        <v>-52.159643925962996</v>
      </c>
      <c r="GZ146" s="57">
        <f t="shared" si="202"/>
        <v>-52.159643925962996</v>
      </c>
      <c r="HA146" s="2">
        <f t="shared" si="246"/>
        <v>-1.6196531054369721</v>
      </c>
      <c r="HB146" s="57">
        <f>HA146*'DEPRECATED - DT-Prelim Calcs'!$C$21/GV$2/'DEPRECATED - DT-Prelim Calcs'!$C$19/'DEPRECATED - DT-Prelim Calcs'!$C$18*3.39*'DEPRECATED - DT-Prelim Calcs'!$C$20</f>
        <v>-41.919714739839975</v>
      </c>
      <c r="HC146" s="46">
        <f t="shared" si="247"/>
        <v>1</v>
      </c>
      <c r="HD146" s="57">
        <f>HB145*'DEPRECATED - DT-Prelim Calcs'!$C$11+HD145</f>
        <v>19.663328976028566</v>
      </c>
      <c r="HE146" s="57">
        <f>HE145+0.5*HB146*'DEPRECATED - DT-Prelim Calcs'!$C$11^2+HD146*'DEPRECATED - DT-Prelim Calcs'!$C$11</f>
        <v>-255822.32246653413</v>
      </c>
      <c r="HF146" s="57">
        <f>MIN('Drive Train'!$F$35-GZ145*'DEPRECATED - DT-Prelim Calcs'!$C$21*'Drive Train'!$F$39,HF145+GZ$2)</f>
        <v>10.400000000000002</v>
      </c>
      <c r="HG146" s="57">
        <f>'Drive Train'!$F$35-GZ146*'DEPRECATED - DT-Prelim Calcs'!$C$21*'Drive Train'!$F$39</f>
        <v>15.52957863555778</v>
      </c>
      <c r="HH146" s="1">
        <f>IF(HE146&gt;='Drive Train'!$F$29,1,0)</f>
        <v>0</v>
      </c>
      <c r="HI146" s="57">
        <f t="shared" si="248"/>
        <v>-57.955159917736665</v>
      </c>
      <c r="HJ146" s="63">
        <f>HJ145+'DEPRECATED - DT-Prelim Calcs'!$C$11</f>
        <v>568</v>
      </c>
      <c r="HK146" s="2">
        <f>HU146/'Drive Train'!$F$35</f>
        <v>0.82258064516129037</v>
      </c>
      <c r="HL146" s="46">
        <f>HS146*12*60/(PI() * 'Drive Train'!$F$15)/HK$2*HK146</f>
        <v>-107996.16212554842</v>
      </c>
      <c r="HM146" s="2">
        <f>('DEPRECATED - DT-Prelim Calcs'!$C$6*HK146-HL146)/('DEPRECATED - DT-Prelim Calcs'!$C$6*HK146)*'DEPRECATED - DT-Prelim Calcs'!$C$7*HK146</f>
        <v>50.813704668642032</v>
      </c>
      <c r="HN146" s="57">
        <f>HM146/'DEPRECATED - DT-Prelim Calcs'!$C$7*('DEPRECATED - DT-Prelim Calcs'!$C$8-'DEPRECATED - DT-Prelim Calcs'!$C$9)+'DEPRECATED - DT-Prelim Calcs'!$C$9</f>
        <v>2707.8445265505279</v>
      </c>
      <c r="HO146" s="57">
        <f t="shared" si="203"/>
        <v>36.66666666666665</v>
      </c>
      <c r="HP146" s="2">
        <f t="shared" si="249"/>
        <v>0.99579519204165001</v>
      </c>
      <c r="HQ146" s="57">
        <f>HP146*'DEPRECATED - DT-Prelim Calcs'!$C$21/HK$2/'DEPRECATED - DT-Prelim Calcs'!$C$19/'DEPRECATED - DT-Prelim Calcs'!$C$18*3.39*'DEPRECATED - DT-Prelim Calcs'!$C$20</f>
        <v>25.773080821789936</v>
      </c>
      <c r="HR146" s="46">
        <f t="shared" si="250"/>
        <v>0</v>
      </c>
      <c r="HS146" s="57">
        <f>HQ145*'DEPRECATED - DT-Prelim Calcs'!$C$11+HS145</f>
        <v>-320.80064946511891</v>
      </c>
      <c r="HT146" s="57">
        <f>HT145+0.5*HQ146*'DEPRECATED - DT-Prelim Calcs'!$C$11^2+HS146*'DEPRECATED - DT-Prelim Calcs'!$C$11</f>
        <v>-251524.24894818649</v>
      </c>
      <c r="HU146" s="57">
        <f>MIN('Drive Train'!$F$35-HO145*'DEPRECATED - DT-Prelim Calcs'!$C$21*'Drive Train'!$F$39,HU145+HO$2)</f>
        <v>10.200000000000001</v>
      </c>
      <c r="HV146" s="57">
        <f>'Drive Train'!$F$35-HO146*'DEPRECATED - DT-Prelim Calcs'!$C$21*'Drive Train'!$F$39</f>
        <v>10.200000000000001</v>
      </c>
      <c r="HW146" s="1">
        <f>IF(HT146&gt;='Drive Train'!$F$29,1,0)</f>
        <v>0</v>
      </c>
      <c r="HX146" s="57">
        <f t="shared" si="251"/>
        <v>40.740740740740726</v>
      </c>
      <c r="HY146" s="63">
        <f>HY145+'DEPRECATED - DT-Prelim Calcs'!$C$11</f>
        <v>568</v>
      </c>
      <c r="HZ146" s="2">
        <f>IJ146/'Drive Train'!$F$35</f>
        <v>0.80645161290322598</v>
      </c>
      <c r="IA146" s="46">
        <f>IH146*12*60/(PI() * 'Drive Train'!$F$15)/HZ$2*HZ146</f>
        <v>-144674.84198963307</v>
      </c>
      <c r="IB146" s="2">
        <f>('DEPRECATED - DT-Prelim Calcs'!$C$6*HZ146-IA146)/('DEPRECATED - DT-Prelim Calcs'!$C$6*HZ146)*'DEPRECATED - DT-Prelim Calcs'!$C$7*HZ146</f>
        <v>67.359377504360523</v>
      </c>
      <c r="IC146" s="57">
        <f>IB146/'DEPRECATED - DT-Prelim Calcs'!$C$7*('DEPRECATED - DT-Prelim Calcs'!$C$8-'DEPRECATED - DT-Prelim Calcs'!$C$9)+'DEPRECATED - DT-Prelim Calcs'!$C$9</f>
        <v>3588.6784787591096</v>
      </c>
      <c r="ID146" s="57">
        <f t="shared" si="204"/>
        <v>39.999999999999986</v>
      </c>
      <c r="IE146" s="2">
        <f t="shared" si="252"/>
        <v>0.99579519204165001</v>
      </c>
      <c r="IF146" s="57">
        <f>IE146*'DEPRECATED - DT-Prelim Calcs'!$C$21/HZ$2/'DEPRECATED - DT-Prelim Calcs'!$C$19/'DEPRECATED - DT-Prelim Calcs'!$C$18*3.39*'DEPRECATED - DT-Prelim Calcs'!$C$20</f>
        <v>25.773080821789936</v>
      </c>
      <c r="IG146" s="46">
        <f t="shared" si="253"/>
        <v>0</v>
      </c>
      <c r="IH146" s="57">
        <f>IF145*'DEPRECATED - DT-Prelim Calcs'!$C$11+IH145</f>
        <v>-438.34908579375679</v>
      </c>
      <c r="II146" s="57">
        <f>II145+0.5*IF146*'DEPRECATED - DT-Prelim Calcs'!$C$11^2+IH146*'DEPRECATED - DT-Prelim Calcs'!$C$11</f>
        <v>-252722.77660283493</v>
      </c>
      <c r="IJ146" s="57">
        <f>MIN('Drive Train'!$F$35-ID145*'DEPRECATED - DT-Prelim Calcs'!$C$21*'Drive Train'!$F$39,IJ145+ID$2)</f>
        <v>10.000000000000002</v>
      </c>
      <c r="IK146" s="57">
        <f>'Drive Train'!$F$35-ID146*'DEPRECATED - DT-Prelim Calcs'!$C$21*'Drive Train'!$F$39</f>
        <v>10.000000000000002</v>
      </c>
      <c r="IL146" s="1">
        <f>IF(II146&gt;='Drive Train'!$F$29,1,0)</f>
        <v>0</v>
      </c>
      <c r="IM146" s="57">
        <f t="shared" si="254"/>
        <v>44.444444444444429</v>
      </c>
      <c r="IN146" s="63">
        <f>IN145+'DEPRECATED - DT-Prelim Calcs'!$C$11</f>
        <v>568</v>
      </c>
      <c r="IO146" s="2">
        <f>IY146/'Drive Train'!$F$35</f>
        <v>0.79032258064516137</v>
      </c>
      <c r="IP146" s="46">
        <f>IW146*12*60/(PI() * 'Drive Train'!$F$15)/IO$2*IO146</f>
        <v>14723.035017109976</v>
      </c>
      <c r="IQ146" s="2">
        <f>('DEPRECATED - DT-Prelim Calcs'!$C$6*IO146-IP146)/('DEPRECATED - DT-Prelim Calcs'!$C$6*IO146)*'DEPRECATED - DT-Prelim Calcs'!$C$7*IO146</f>
        <v>-4.7524547365992023</v>
      </c>
      <c r="IR146" s="57">
        <f>IQ146/'DEPRECATED - DT-Prelim Calcs'!$C$7*('DEPRECATED - DT-Prelim Calcs'!$C$8-'DEPRECATED - DT-Prelim Calcs'!$C$9)+'DEPRECATED - DT-Prelim Calcs'!$C$9</f>
        <v>-250.30412560401567</v>
      </c>
      <c r="IS146" s="57">
        <f t="shared" si="205"/>
        <v>-250.30412560401567</v>
      </c>
      <c r="IT146" s="2">
        <f t="shared" si="255"/>
        <v>-6.11633917479978</v>
      </c>
      <c r="IU146" s="57">
        <f>IT146*'DEPRECATED - DT-Prelim Calcs'!$C$21/IO$2/'DEPRECATED - DT-Prelim Calcs'!$C$19/'DEPRECATED - DT-Prelim Calcs'!$C$18*3.39*'DEPRECATED - DT-Prelim Calcs'!$C$20</f>
        <v>-158.30253564731149</v>
      </c>
      <c r="IV146" s="46">
        <f t="shared" si="256"/>
        <v>1</v>
      </c>
      <c r="IW146" s="57">
        <f>IU145*'DEPRECATED - DT-Prelim Calcs'!$C$11+IW145</f>
        <v>45.51959168562658</v>
      </c>
      <c r="IX146" s="57">
        <f>IX145+0.5*IU146*'DEPRECATED - DT-Prelim Calcs'!$C$11^2+IW146*'DEPRECATED - DT-Prelim Calcs'!$C$11</f>
        <v>-270639.97005756991</v>
      </c>
      <c r="IY146" s="57">
        <f>MIN('Drive Train'!$F$35-IS145*'DEPRECATED - DT-Prelim Calcs'!$C$21*'Drive Train'!$F$39,IY145+IS$2)</f>
        <v>9.8000000000000007</v>
      </c>
      <c r="IZ146" s="57">
        <f>'Drive Train'!$F$35-IS146*'DEPRECATED - DT-Prelim Calcs'!$C$21*'Drive Train'!$F$39</f>
        <v>27.418247536240941</v>
      </c>
      <c r="JA146" s="1">
        <f>IF(IX146&gt;='Drive Train'!$F$29,1,0)</f>
        <v>0</v>
      </c>
      <c r="JB146" s="57">
        <f t="shared" si="257"/>
        <v>-278.11569511557292</v>
      </c>
      <c r="JC146" s="63">
        <f>JC145+'DEPRECATED - DT-Prelim Calcs'!$C$11</f>
        <v>568</v>
      </c>
      <c r="JD146" s="2">
        <f>JN146/'Drive Train'!$F$35</f>
        <v>0.77419354838709686</v>
      </c>
      <c r="JE146" s="46">
        <f>JL146*12*60/(PI() * 'Drive Train'!$F$15)/JD$2*JD146</f>
        <v>-329163.96891911718</v>
      </c>
      <c r="JF146" s="2">
        <f>('DEPRECATED - DT-Prelim Calcs'!$C$6*JD146-JE146)/('DEPRECATED - DT-Prelim Calcs'!$C$6*JD146)*'DEPRECATED - DT-Prelim Calcs'!$C$7*JD146</f>
        <v>150.69979615050079</v>
      </c>
      <c r="JG146" s="57">
        <f>JF146/'DEPRECATED - DT-Prelim Calcs'!$C$7*('DEPRECATED - DT-Prelim Calcs'!$C$8-'DEPRECATED - DT-Prelim Calcs'!$C$9)+'DEPRECATED - DT-Prelim Calcs'!$C$9</f>
        <v>8025.4318863523858</v>
      </c>
      <c r="JH146" s="57">
        <f t="shared" si="206"/>
        <v>46.666666666666657</v>
      </c>
      <c r="JI146" s="2">
        <f t="shared" si="258"/>
        <v>0.99579519204165001</v>
      </c>
      <c r="JJ146" s="57">
        <f>JI146*'DEPRECATED - DT-Prelim Calcs'!$C$21/JD$2/'DEPRECATED - DT-Prelim Calcs'!$C$19/'DEPRECATED - DT-Prelim Calcs'!$C$18*3.39*'DEPRECATED - DT-Prelim Calcs'!$C$20</f>
        <v>25.773080821789936</v>
      </c>
      <c r="JK146" s="46">
        <f t="shared" si="259"/>
        <v>0</v>
      </c>
      <c r="JL146" s="57">
        <f>JJ145*'DEPRECATED - DT-Prelim Calcs'!$C$11+JL145</f>
        <v>-1038.8866024465665</v>
      </c>
      <c r="JM146" s="57">
        <f>JM145+0.5*JJ146*'DEPRECATED - DT-Prelim Calcs'!$C$11^2+JL146*'DEPRECATED - DT-Prelim Calcs'!$C$11</f>
        <v>-289113.85255147523</v>
      </c>
      <c r="JN146" s="57">
        <f>MIN('Drive Train'!$F$35-JH145*'DEPRECATED - DT-Prelim Calcs'!$C$21*'Drive Train'!$F$39,JN145+JH$2)</f>
        <v>9.6000000000000014</v>
      </c>
      <c r="JO146" s="57">
        <f>'Drive Train'!$F$35-JH146*'DEPRECATED - DT-Prelim Calcs'!$C$21*'Drive Train'!$F$39</f>
        <v>9.6000000000000014</v>
      </c>
      <c r="JP146" s="1">
        <f>IF(JM146&gt;='Drive Train'!$F$29,1,0)</f>
        <v>0</v>
      </c>
      <c r="JQ146" s="57">
        <f>MIN(JG146,'DEPRECATED - DT-Prelim Calcs'!$C$10)*'DEPRECATED - DT-Prelim Calcs'!$C$11*1000/60/60</f>
        <v>103.33333333333333</v>
      </c>
      <c r="JR146" s="63">
        <f>JR145+'DEPRECATED - DT-Prelim Calcs'!$C$11</f>
        <v>568</v>
      </c>
      <c r="JS146" s="2">
        <f>KC146/'Drive Train'!$F$35</f>
        <v>0.75806451612903225</v>
      </c>
      <c r="JT146" s="46">
        <f>KA146*12*60/(PI() * 'Drive Train'!$F$15)/JS$2*JS146</f>
        <v>-225448.14718382701</v>
      </c>
      <c r="JU146" s="2">
        <f>('DEPRECATED - DT-Prelim Calcs'!$C$6*JS146-JT146)/('DEPRECATED - DT-Prelim Calcs'!$C$6*JS146)*'DEPRECATED - DT-Prelim Calcs'!$C$7*JS146</f>
        <v>103.76502830057323</v>
      </c>
      <c r="JV146" s="57">
        <f>JU146/'DEPRECATED - DT-Prelim Calcs'!$C$7*('DEPRECATED - DT-Prelim Calcs'!$C$8-'DEPRECATED - DT-Prelim Calcs'!$C$9)+'DEPRECATED - DT-Prelim Calcs'!$C$9</f>
        <v>5526.7884360844591</v>
      </c>
      <c r="JW146" s="57">
        <f t="shared" si="207"/>
        <v>49.999999999999993</v>
      </c>
      <c r="JX146" s="2">
        <f t="shared" si="260"/>
        <v>0.99579519204165001</v>
      </c>
      <c r="JY146" s="57">
        <f>JX146*'DEPRECATED - DT-Prelim Calcs'!$C$21/JS$2/'DEPRECATED - DT-Prelim Calcs'!$C$19/'DEPRECATED - DT-Prelim Calcs'!$C$18*3.39*'DEPRECATED - DT-Prelim Calcs'!$C$20</f>
        <v>25.773080821789936</v>
      </c>
      <c r="JZ146" s="46">
        <f t="shared" si="261"/>
        <v>0</v>
      </c>
      <c r="KA146" s="57">
        <f>JY145*'DEPRECATED - DT-Prelim Calcs'!$C$11+KA145</f>
        <v>-726.68451405161557</v>
      </c>
      <c r="KB146" s="57">
        <f>KB145+0.5*JY146*'DEPRECATED - DT-Prelim Calcs'!$C$11^2+KA146*'DEPRECATED - DT-Prelim Calcs'!$C$11</f>
        <v>-286338.24897446658</v>
      </c>
      <c r="KC146" s="57">
        <f>MIN('Drive Train'!$F$35-JW145*'DEPRECATED - DT-Prelim Calcs'!$C$21*'Drive Train'!$F$39,KC145+JW$2)</f>
        <v>9.4</v>
      </c>
      <c r="KD146" s="57">
        <f>'Drive Train'!$F$35-JW146*'DEPRECATED - DT-Prelim Calcs'!$C$21*'Drive Train'!$F$39</f>
        <v>9.4</v>
      </c>
      <c r="KE146" s="1">
        <f>IF(KB146&gt;='Drive Train'!$F$29,1,0)</f>
        <v>0</v>
      </c>
      <c r="KF146" s="57">
        <f>MIN(JV146,'DEPRECATED - DT-Prelim Calcs'!$C$10)*'DEPRECATED - DT-Prelim Calcs'!$C$11*1000/60/60</f>
        <v>103.33333333333333</v>
      </c>
      <c r="KG146" s="63">
        <f>KG145+'DEPRECATED - DT-Prelim Calcs'!$C$11</f>
        <v>568</v>
      </c>
      <c r="KH146" s="2">
        <f>KR146/'Drive Train'!$F$35</f>
        <v>0.74193548387096786</v>
      </c>
      <c r="KI146" s="46">
        <f>KP146*12*60/(PI() * 'Drive Train'!$F$15)/KH$2*KH146</f>
        <v>1222.6617345682278</v>
      </c>
      <c r="KJ146" s="2">
        <f>('DEPRECATED - DT-Prelim Calcs'!$C$6*KH146-KI146)/('DEPRECATED - DT-Prelim Calcs'!$C$6*KH146)*'DEPRECATED - DT-Prelim Calcs'!$C$7*KH146</f>
        <v>1.2352287224499652</v>
      </c>
      <c r="KK146" s="57">
        <f>KJ146/'DEPRECATED - DT-Prelim Calcs'!$C$7*('DEPRECATED - DT-Prelim Calcs'!$C$8-'DEPRECATED - DT-Prelim Calcs'!$C$9)+'DEPRECATED - DT-Prelim Calcs'!$C$9</f>
        <v>68.459271821713912</v>
      </c>
      <c r="KL146" s="57">
        <f t="shared" si="208"/>
        <v>53.333333333333329</v>
      </c>
      <c r="KM146" s="2">
        <f t="shared" si="262"/>
        <v>0.83045228722607956</v>
      </c>
      <c r="KN146" s="57">
        <f>KM146*'DEPRECATED - DT-Prelim Calcs'!$C$21/KH$2/'DEPRECATED - DT-Prelim Calcs'!$C$19/'DEPRECATED - DT-Prelim Calcs'!$C$18*3.39*'DEPRECATED - DT-Prelim Calcs'!$C$20</f>
        <v>21.49369075927698</v>
      </c>
      <c r="KO146" s="46">
        <f t="shared" si="263"/>
        <v>0</v>
      </c>
      <c r="KP146" s="57">
        <f>KN145*'DEPRECATED - DT-Prelim Calcs'!$C$11+KP145</f>
        <v>4.0266657571132498</v>
      </c>
      <c r="KQ146" s="57">
        <f>KQ145+0.5*KN146*'DEPRECATED - DT-Prelim Calcs'!$C$11^2+KP146*'DEPRECATED - DT-Prelim Calcs'!$C$11</f>
        <v>-267352.41095028725</v>
      </c>
      <c r="KR146" s="57">
        <f>MIN('Drive Train'!$F$35-KL145*'DEPRECATED - DT-Prelim Calcs'!$C$21*'Drive Train'!$F$39,KR145+KL$2)</f>
        <v>9.2000000000000011</v>
      </c>
      <c r="KS146" s="57">
        <f>'Drive Train'!$F$35-KL146*'DEPRECATED - DT-Prelim Calcs'!$C$21*'Drive Train'!$F$39</f>
        <v>9.2000000000000011</v>
      </c>
      <c r="KT146" s="1">
        <f>IF(KQ146&gt;='Drive Train'!$F$29,1,0)</f>
        <v>0</v>
      </c>
      <c r="KU146" s="57">
        <f>MIN(KK146,'DEPRECATED - DT-Prelim Calcs'!$C$10)*'DEPRECATED - DT-Prelim Calcs'!$C$11*1000/60/60</f>
        <v>76.065857579682131</v>
      </c>
      <c r="KV146" s="63">
        <f>KV145+'DEPRECATED - DT-Prelim Calcs'!$C$11</f>
        <v>568</v>
      </c>
      <c r="KW146" s="2">
        <f>LG146/'Drive Train'!$F$35</f>
        <v>0.72580645161290325</v>
      </c>
      <c r="KX146" s="46">
        <f>LE146*12*60/(PI() * 'Drive Train'!$F$15)/KW$2*KW146</f>
        <v>-317948.3365359577</v>
      </c>
      <c r="KY146" s="2">
        <f>('DEPRECATED - DT-Prelim Calcs'!$C$6*KW146-KX146)/('DEPRECATED - DT-Prelim Calcs'!$C$6*KW146)*'DEPRECATED - DT-Prelim Calcs'!$C$7*KW146</f>
        <v>145.5119498432573</v>
      </c>
      <c r="KZ146" s="57">
        <f>KY146/'DEPRECATED - DT-Prelim Calcs'!$C$7*('DEPRECATED - DT-Prelim Calcs'!$C$8-'DEPRECATED - DT-Prelim Calcs'!$C$9)+'DEPRECATED - DT-Prelim Calcs'!$C$9</f>
        <v>7749.2490310746525</v>
      </c>
      <c r="LA146" s="57">
        <f t="shared" si="209"/>
        <v>56.666666666666664</v>
      </c>
      <c r="LB146" s="2">
        <f t="shared" si="264"/>
        <v>0.99579519204165001</v>
      </c>
      <c r="LC146" s="57">
        <f>LB146*'DEPRECATED - DT-Prelim Calcs'!$C$21/KW$2/'DEPRECATED - DT-Prelim Calcs'!$C$19/'DEPRECATED - DT-Prelim Calcs'!$C$18*3.39*'DEPRECATED - DT-Prelim Calcs'!$C$20</f>
        <v>25.773080821789936</v>
      </c>
      <c r="LD146" s="46">
        <f t="shared" si="265"/>
        <v>0</v>
      </c>
      <c r="LE146" s="57">
        <f>LC145*'DEPRECATED - DT-Prelim Calcs'!$C$11+LE145</f>
        <v>-1070.387764677994</v>
      </c>
      <c r="LF146" s="57">
        <f>LF145+0.5*LC146*'DEPRECATED - DT-Prelim Calcs'!$C$11^2+LE146*'DEPRECATED - DT-Prelim Calcs'!$C$11</f>
        <v>-309037.6188702503</v>
      </c>
      <c r="LG146" s="57">
        <f>MIN('Drive Train'!$F$35-LA145*'DEPRECATED - DT-Prelim Calcs'!$C$21*'Drive Train'!$F$39,LG145+LA$2)</f>
        <v>9</v>
      </c>
      <c r="LH146" s="57">
        <f>'Drive Train'!$F$35-LA146*'DEPRECATED - DT-Prelim Calcs'!$C$21*'Drive Train'!$F$39</f>
        <v>9</v>
      </c>
      <c r="LI146" s="1">
        <f>IF(LF146&gt;='Drive Train'!$F$29,1,0)</f>
        <v>0</v>
      </c>
      <c r="LJ146" s="57">
        <f>MIN(KZ146,'DEPRECATED - DT-Prelim Calcs'!$C$10)*'DEPRECATED - DT-Prelim Calcs'!$C$11*1000/60/60</f>
        <v>103.33333333333333</v>
      </c>
      <c r="LK146" s="63">
        <f>LK145+'DEPRECATED - DT-Prelim Calcs'!$C$11</f>
        <v>568</v>
      </c>
      <c r="LL146" s="2">
        <f>LV146/'Drive Train'!$F$35</f>
        <v>0.70967741935483875</v>
      </c>
      <c r="LM146" s="46">
        <f>LT146*12*60/(PI() * 'Drive Train'!$F$15)/LL$2*LL146</f>
        <v>-200393.83477478946</v>
      </c>
      <c r="LN146" s="2">
        <f>('DEPRECATED - DT-Prelim Calcs'!$C$6*LL146-LM146)/('DEPRECATED - DT-Prelim Calcs'!$C$6*LL146)*'DEPRECATED - DT-Prelim Calcs'!$C$7*LL146</f>
        <v>92.319917666431763</v>
      </c>
      <c r="LO146" s="57">
        <f>LN146/'DEPRECATED - DT-Prelim Calcs'!$C$7*('DEPRECATED - DT-Prelim Calcs'!$C$8-'DEPRECATED - DT-Prelim Calcs'!$C$9)+'DEPRECATED - DT-Prelim Calcs'!$C$9</f>
        <v>4917.4906375946866</v>
      </c>
      <c r="LP146" s="57">
        <f t="shared" si="210"/>
        <v>60</v>
      </c>
      <c r="LQ146" s="2">
        <f t="shared" si="266"/>
        <v>0.99579519204165001</v>
      </c>
      <c r="LR146" s="57">
        <f>LQ146*'DEPRECATED - DT-Prelim Calcs'!$C$21/LL$2/'DEPRECATED - DT-Prelim Calcs'!$C$19/'DEPRECATED - DT-Prelim Calcs'!$C$18*3.39*'DEPRECATED - DT-Prelim Calcs'!$C$20</f>
        <v>25.773080821789936</v>
      </c>
      <c r="LS146" s="46">
        <f t="shared" si="267"/>
        <v>0</v>
      </c>
      <c r="LT146" s="57">
        <f>LR145*'DEPRECATED - DT-Prelim Calcs'!$C$11+LT145</f>
        <v>-689.96771927392376</v>
      </c>
      <c r="LU146" s="57">
        <f>LU145+0.5*LR146*'DEPRECATED - DT-Prelim Calcs'!$C$11^2+LT146*'DEPRECATED - DT-Prelim Calcs'!$C$11</f>
        <v>-274977.28397870233</v>
      </c>
      <c r="LV146" s="57">
        <f>MIN('Drive Train'!$F$35-LP145*'DEPRECATED - DT-Prelim Calcs'!$C$21*'Drive Train'!$F$39,LV145+LP$2)</f>
        <v>8.8000000000000007</v>
      </c>
      <c r="LW146" s="57">
        <f>'Drive Train'!$F$35-LP146*'DEPRECATED - DT-Prelim Calcs'!$C$21*'Drive Train'!$F$39</f>
        <v>8.8000000000000007</v>
      </c>
      <c r="LX146" s="1">
        <f>IF(LU146&gt;='Drive Train'!$F$29,1,0)</f>
        <v>0</v>
      </c>
      <c r="LY146" s="57">
        <f>MIN(LO146,'DEPRECATED - DT-Prelim Calcs'!$C$10)*'DEPRECATED - DT-Prelim Calcs'!$C$11*1000/60/60</f>
        <v>103.33333333333333</v>
      </c>
      <c r="LZ146" s="63">
        <f>LZ145+'DEPRECATED - DT-Prelim Calcs'!$C$11</f>
        <v>568</v>
      </c>
    </row>
    <row r="147" spans="18:338" x14ac:dyDescent="0.2">
      <c r="R147" s="63">
        <f>R146+'DEPRECATED - DT-Prelim Calcs'!$C$11</f>
        <v>572</v>
      </c>
      <c r="S147" s="2">
        <f>AG147/'Drive Train'!$F$35</f>
        <v>0</v>
      </c>
      <c r="T147" s="46">
        <f>AE147*12*60/(PI() * 'Drive Train'!$F$15)/S$2*ABS(S147)</f>
        <v>0</v>
      </c>
      <c r="U147" s="2">
        <f>IF(OR(AD146=1,AND($C$32=Motors!$C$32,'DEPRECATED - DT-Prelim Calcs'!AI146=1)),0,IF(AG147=0,-(V146+$C$9)/($C$8-$C$9)*$C$7,($C$6*S147-T147)/($C$6*S147)*$C$7*S147))</f>
        <v>0</v>
      </c>
      <c r="V147" s="57">
        <f>IF(AND(AD146=1,AI146=1),0,ABS(U147/$C$7*($C$8-$C$9)+$C$9) *'Drive Train'!$AA$49 + V146*(1-'Drive Train'!$AA$49))</f>
        <v>0</v>
      </c>
      <c r="W147" s="57">
        <f t="shared" si="184"/>
        <v>0</v>
      </c>
      <c r="X147" s="2">
        <f>MAX(MIN(IF(AND(AI146=1,AG147&lt;0),-1,1)*(W147-$C$9)/($C$8-$C$9)*$C$7-$C$29*AE147/T$2 -  AI146*$C$29/2,X$2),MAX(X$4:X146)*-1)</f>
        <v>-0.2458281045106315</v>
      </c>
      <c r="Y147" s="57">
        <f t="shared" si="185"/>
        <v>0</v>
      </c>
      <c r="Z147" s="57">
        <f t="shared" si="186"/>
        <v>0</v>
      </c>
      <c r="AA147" s="57">
        <f t="shared" si="187"/>
        <v>0</v>
      </c>
      <c r="AB147" s="57" t="e">
        <f t="shared" si="188"/>
        <v>#N/A</v>
      </c>
      <c r="AC147" s="46">
        <f t="shared" si="211"/>
        <v>1</v>
      </c>
      <c r="AD147" s="1">
        <f t="shared" si="189"/>
        <v>1</v>
      </c>
      <c r="AE147" s="57">
        <f t="shared" si="190"/>
        <v>0</v>
      </c>
      <c r="AF147" s="57" t="e">
        <f t="shared" si="191"/>
        <v>#N/A</v>
      </c>
      <c r="AG147" s="57">
        <f>IF(AI146=0,MIN('Drive Train'!$F$35-W146*$C$21*'Drive Train'!$F$39,AG146+W$2)-$C$3,IF(AE146-1&lt;=0,0,IF($C$32=Motors!$C$30,MAX(ABS('Drive Train'!$F$35-W146*$C$21*'Drive Train'!$F$39)*-1,AG146-W$2),MAX(0,ABS('Drive Train'!$F$35-W146*$C$21*'Drive Train'!$F$39)*-1,AG146-W$2))))</f>
        <v>0</v>
      </c>
      <c r="AH147" s="57">
        <f>'Drive Train'!$F$35-ABS(W147)*'DEPRECATED - DT-Prelim Calcs'!$C$21*'Drive Train'!$F$39</f>
        <v>12.4</v>
      </c>
      <c r="AI147" s="1">
        <f>IF(AJ147&gt;='Drive Train'!$F$29,1,0)</f>
        <v>1</v>
      </c>
      <c r="AJ147" s="57">
        <f>AJ146+0.5*Y147*'DEPRECATED - DT-Prelim Calcs'!$C$11^2+AE147*'DEPRECATED - DT-Prelim Calcs'!$C$11</f>
        <v>784.33981740885292</v>
      </c>
      <c r="AK147" s="57">
        <f t="shared" si="268"/>
        <v>0</v>
      </c>
      <c r="AL147" s="63">
        <f>AL146+'DEPRECATED - DT-Prelim Calcs'!$C$11</f>
        <v>572</v>
      </c>
      <c r="AM147" s="2">
        <f>AW147/'Drive Train'!$F$35</f>
        <v>0.9017179876015865</v>
      </c>
      <c r="AN147" s="46">
        <f>AU147*12*60/(PI() * 'Drive Train'!$F$15)/AM$2*AM147</f>
        <v>4074.5129711578234</v>
      </c>
      <c r="AO147" s="2">
        <f>('DEPRECATED - DT-Prelim Calcs'!$C$6*AM147-AN147)/('DEPRECATED - DT-Prelim Calcs'!$C$6*AM147)*'DEPRECATED - DT-Prelim Calcs'!$C$7*AM147</f>
        <v>0.3308183500278245</v>
      </c>
      <c r="AP147" s="57">
        <f>AO147/'DEPRECATED - DT-Prelim Calcs'!$C$7*('DEPRECATED - DT-Prelim Calcs'!$C$8-'DEPRECATED - DT-Prelim Calcs'!$C$9)+'DEPRECATED - DT-Prelim Calcs'!$C$9</f>
        <v>20.311615895672151</v>
      </c>
      <c r="AQ147" s="57">
        <f t="shared" si="192"/>
        <v>20.311615895672151</v>
      </c>
      <c r="AR147" s="2">
        <f t="shared" si="212"/>
        <v>3.3306690738754696E-16</v>
      </c>
      <c r="AS147" s="57">
        <f>AR147*'DEPRECATED - DT-Prelim Calcs'!$C$21/AM$2/'DEPRECATED - DT-Prelim Calcs'!$C$19/'DEPRECATED - DT-Prelim Calcs'!$C$18*3.39*'DEPRECATED - DT-Prelim Calcs'!$C$20</f>
        <v>2.4137140947202652E-15</v>
      </c>
      <c r="AT147" s="46">
        <f t="shared" si="213"/>
        <v>0</v>
      </c>
      <c r="AU147" s="57">
        <f>AS146*'DEPRECATED - DT-Prelim Calcs'!$C$11+AU146</f>
        <v>39.432321268798681</v>
      </c>
      <c r="AV147" s="57">
        <f>AV146+0.5*AS147*'DEPRECATED - DT-Prelim Calcs'!$C$11^2+AU147*'DEPRECATED - DT-Prelim Calcs'!$C$11</f>
        <v>22510.674201116912</v>
      </c>
      <c r="AW147" s="57">
        <f>MIN('Drive Train'!$F$35-AQ146*'DEPRECATED - DT-Prelim Calcs'!$C$21*'Drive Train'!$F$39,AW146+AQ$2)</f>
        <v>11.181303046259673</v>
      </c>
      <c r="AX147" s="57">
        <f>'Drive Train'!$F$35-AQ147*'DEPRECATED - DT-Prelim Calcs'!$C$21*'Drive Train'!$F$39</f>
        <v>11.181303046259671</v>
      </c>
      <c r="AY147" s="1">
        <f>IF(AV147&gt;='Drive Train'!$F$29,1,0)</f>
        <v>1</v>
      </c>
      <c r="AZ147" s="57">
        <f t="shared" si="214"/>
        <v>22.568462106302391</v>
      </c>
      <c r="BA147" s="63">
        <f>BA146+'DEPRECATED - DT-Prelim Calcs'!$C$11</f>
        <v>572</v>
      </c>
      <c r="BB147" s="2">
        <f>BL147/'Drive Train'!$F$35</f>
        <v>1.2947645110418984</v>
      </c>
      <c r="BC147" s="46">
        <f>BJ147*12*60/(PI() * 'Drive Train'!$F$15)/BB$2*BB147</f>
        <v>-4259.0909490704944</v>
      </c>
      <c r="BD147" s="2">
        <f>('DEPRECATED - DT-Prelim Calcs'!$C$6*BB147-BC147)/('DEPRECATED - DT-Prelim Calcs'!$C$6*BB147)*'DEPRECATED - DT-Prelim Calcs'!$C$7*BB147</f>
        <v>5.0461628069317808</v>
      </c>
      <c r="BE147" s="57">
        <f>BD147/'DEPRECATED - DT-Prelim Calcs'!$C$7*('DEPRECATED - DT-Prelim Calcs'!$C$8-'DEPRECATED - DT-Prelim Calcs'!$C$9)+'DEPRECATED - DT-Prelim Calcs'!$C$9</f>
        <v>271.34011955574584</v>
      </c>
      <c r="BF147" s="57">
        <f t="shared" si="193"/>
        <v>93</v>
      </c>
      <c r="BG147" s="2">
        <f t="shared" si="215"/>
        <v>1.937034298208735</v>
      </c>
      <c r="BH147" s="57">
        <f>BG147*'DEPRECATED - DT-Prelim Calcs'!$C$21/BB$2/'DEPRECATED - DT-Prelim Calcs'!$C$19/'DEPRECATED - DT-Prelim Calcs'!$C$18*3.39*'DEPRECATED - DT-Prelim Calcs'!$C$20</f>
        <v>20.276476817893272</v>
      </c>
      <c r="BI147" s="46">
        <f t="shared" si="216"/>
        <v>0</v>
      </c>
      <c r="BJ147" s="57">
        <f>BH146*'DEPRECATED - DT-Prelim Calcs'!$C$11+BJ146</f>
        <v>-19.873422069688658</v>
      </c>
      <c r="BK147" s="57">
        <f>BK146+0.5*BH147*'DEPRECATED - DT-Prelim Calcs'!$C$11^2+BJ147*'DEPRECATED - DT-Prelim Calcs'!$C$11</f>
        <v>11862.809195260772</v>
      </c>
      <c r="BL147" s="57">
        <f>MIN('Drive Train'!$F$35-BF146*'DEPRECATED - DT-Prelim Calcs'!$C$21*'Drive Train'!$F$39,BL146+BF$2)</f>
        <v>16.05507993691954</v>
      </c>
      <c r="BM147" s="57">
        <f>'Drive Train'!$F$35-BF147*'DEPRECATED - DT-Prelim Calcs'!$C$21*'Drive Train'!$F$39</f>
        <v>6.82</v>
      </c>
      <c r="BN147" s="1">
        <f>IF(BK147&gt;='Drive Train'!$F$29,1,0)</f>
        <v>1</v>
      </c>
      <c r="BO147" s="57">
        <f t="shared" si="217"/>
        <v>103.33333333333333</v>
      </c>
      <c r="BP147" s="63">
        <f>BP146+'DEPRECATED - DT-Prelim Calcs'!$C$11</f>
        <v>572</v>
      </c>
      <c r="BQ147" s="2">
        <f>CA147/'Drive Train'!$F$35</f>
        <v>0.55000000000000004</v>
      </c>
      <c r="BR147" s="46">
        <f>BY147*12*60/(PI() * 'Drive Train'!$F$15)/BQ$2*BQ147</f>
        <v>-1478.8480253704183</v>
      </c>
      <c r="BS147" s="2">
        <f>('DEPRECATED - DT-Prelim Calcs'!$C$6*BQ147-BR147)/('DEPRECATED - DT-Prelim Calcs'!$C$6*BQ147)*'DEPRECATED - DT-Prelim Calcs'!$C$7*BQ147</f>
        <v>1.994172371696568</v>
      </c>
      <c r="BT147" s="57">
        <f>BS147/'DEPRECATED - DT-Prelim Calcs'!$C$7*('DEPRECATED - DT-Prelim Calcs'!$C$8-'DEPRECATED - DT-Prelim Calcs'!$C$9)+'DEPRECATED - DT-Prelim Calcs'!$C$9</f>
        <v>108.86278642683391</v>
      </c>
      <c r="BU147" s="57">
        <f t="shared" si="194"/>
        <v>93</v>
      </c>
      <c r="BV147" s="2">
        <f t="shared" si="218"/>
        <v>1.8828060353728675</v>
      </c>
      <c r="BW147" s="57">
        <f>BV147*'DEPRECATED - DT-Prelim Calcs'!$C$21/BQ$2/'DEPRECATED - DT-Prelim Calcs'!$C$19/'DEPRECATED - DT-Prelim Calcs'!$C$18*3.39*'DEPRECATED - DT-Prelim Calcs'!$C$20</f>
        <v>25.773080821789936</v>
      </c>
      <c r="BX147" s="46">
        <f t="shared" si="219"/>
        <v>0</v>
      </c>
      <c r="BY147" s="57">
        <f>BW146*'DEPRECATED - DT-Prelim Calcs'!$C$11+BY146</f>
        <v>-12.422294364383632</v>
      </c>
      <c r="BZ147" s="57">
        <f>BZ146+0.5*BW147*'DEPRECATED - DT-Prelim Calcs'!$C$11^2+BY147*'DEPRECATED - DT-Prelim Calcs'!$C$11</f>
        <v>-12030.111002780153</v>
      </c>
      <c r="CA147" s="57">
        <f>MIN('Drive Train'!$F$35-BU146*'DEPRECATED - DT-Prelim Calcs'!$C$21*'Drive Train'!$F$39,CA146+BU$2)</f>
        <v>6.82</v>
      </c>
      <c r="CB147" s="57">
        <f>'Drive Train'!$F$35-BU147*'DEPRECATED - DT-Prelim Calcs'!$C$21*'Drive Train'!$F$39</f>
        <v>6.82</v>
      </c>
      <c r="CC147" s="1">
        <f>IF(BZ147&gt;='Drive Train'!$F$29,1,0)</f>
        <v>0</v>
      </c>
      <c r="CD147" s="57">
        <f t="shared" si="220"/>
        <v>103.33333333333333</v>
      </c>
      <c r="CE147" s="63">
        <f>CE146+'DEPRECATED - DT-Prelim Calcs'!$C$11</f>
        <v>572</v>
      </c>
      <c r="CF147" s="2">
        <f>CP147/'Drive Train'!$F$35</f>
        <v>2.3358943412893374</v>
      </c>
      <c r="CG147" s="46">
        <f>CN147*12*60/(PI() * 'Drive Train'!$F$15)/CF$2*CF147</f>
        <v>-238541.2224992633</v>
      </c>
      <c r="CH147" s="2">
        <f>('DEPRECATED - DT-Prelim Calcs'!$C$6*CF147-CG147)/('DEPRECATED - DT-Prelim Calcs'!$C$6*CF147)*'DEPRECATED - DT-Prelim Calcs'!$C$7*CF147</f>
        <v>113.48773167080461</v>
      </c>
      <c r="CI147" s="57">
        <f>CH147/'DEPRECATED - DT-Prelim Calcs'!$C$7*('DEPRECATED - DT-Prelim Calcs'!$C$8-'DEPRECATED - DT-Prelim Calcs'!$C$9)+'DEPRECATED - DT-Prelim Calcs'!$C$9</f>
        <v>6044.3912752548677</v>
      </c>
      <c r="CJ147" s="57">
        <f t="shared" si="195"/>
        <v>93</v>
      </c>
      <c r="CK147" s="2">
        <f t="shared" si="221"/>
        <v>1.5241763143494644</v>
      </c>
      <c r="CL147" s="57">
        <f>CK147*'DEPRECATED - DT-Prelim Calcs'!$C$21/CF$2/'DEPRECATED - DT-Prelim Calcs'!$C$19/'DEPRECATED - DT-Prelim Calcs'!$C$18*3.39*'DEPRECATED - DT-Prelim Calcs'!$C$20</f>
        <v>25.773080821789936</v>
      </c>
      <c r="CM147" s="46">
        <f t="shared" si="222"/>
        <v>0</v>
      </c>
      <c r="CN147" s="57">
        <f>CL146*'DEPRECATED - DT-Prelim Calcs'!$C$11+CN146</f>
        <v>-381.92741433610212</v>
      </c>
      <c r="CO147" s="57">
        <f>CO146+0.5*CL147*'DEPRECATED - DT-Prelim Calcs'!$C$11^2+CN147*'DEPRECATED - DT-Prelim Calcs'!$C$11</f>
        <v>-48621.357108765427</v>
      </c>
      <c r="CP147" s="57">
        <f>MIN('Drive Train'!$F$35-CJ146*'DEPRECATED - DT-Prelim Calcs'!$C$21*'Drive Train'!$F$39,CP146+CJ$2)</f>
        <v>28.965089831987783</v>
      </c>
      <c r="CQ147" s="57">
        <f>'Drive Train'!$F$35-CJ147*'DEPRECATED - DT-Prelim Calcs'!$C$21*'Drive Train'!$F$39</f>
        <v>6.82</v>
      </c>
      <c r="CR147" s="1">
        <f>IF(CO147&gt;='Drive Train'!$F$29,1,0)</f>
        <v>0</v>
      </c>
      <c r="CS147" s="57">
        <f t="shared" si="223"/>
        <v>103.33333333333333</v>
      </c>
      <c r="CT147" s="63">
        <f>CT146+'DEPRECATED - DT-Prelim Calcs'!$C$11</f>
        <v>572</v>
      </c>
      <c r="CU147" s="2">
        <f>DE147/'Drive Train'!$F$35</f>
        <v>0.55000000000000004</v>
      </c>
      <c r="CV147" s="46">
        <f>DC147*12*60/(PI() * 'Drive Train'!$F$15)/CU$2*CU147</f>
        <v>-87459.42170490553</v>
      </c>
      <c r="CW147" s="2">
        <f>('DEPRECATED - DT-Prelim Calcs'!$C$6*CU147-CV147)/('DEPRECATED - DT-Prelim Calcs'!$C$6*CU147)*'DEPRECATED - DT-Prelim Calcs'!$C$7*CU147</f>
        <v>40.870942084206817</v>
      </c>
      <c r="CX147" s="57">
        <f>CW147/'DEPRECATED - DT-Prelim Calcs'!$C$7*('DEPRECATED - DT-Prelim Calcs'!$C$8-'DEPRECATED - DT-Prelim Calcs'!$C$9)+'DEPRECATED - DT-Prelim Calcs'!$C$9</f>
        <v>2178.5265018272758</v>
      </c>
      <c r="CY147" s="57">
        <f t="shared" si="196"/>
        <v>93</v>
      </c>
      <c r="CZ147" s="2">
        <f t="shared" si="224"/>
        <v>1.2803081040535502</v>
      </c>
      <c r="DA147" s="57">
        <f>CZ147*'DEPRECATED - DT-Prelim Calcs'!$C$21/CU$2/'DEPRECATED - DT-Prelim Calcs'!$C$19/'DEPRECATED - DT-Prelim Calcs'!$C$18*3.39*'DEPRECATED - DT-Prelim Calcs'!$C$20</f>
        <v>25.773080821789936</v>
      </c>
      <c r="DB147" s="46">
        <f t="shared" si="225"/>
        <v>0</v>
      </c>
      <c r="DC147" s="57">
        <f>DA146*'DEPRECATED - DT-Prelim Calcs'!$C$11+DC146</f>
        <v>-499.5670485733508</v>
      </c>
      <c r="DD147" s="57">
        <f>DD146+0.5*DA147*'DEPRECATED - DT-Prelim Calcs'!$C$11^2+DC147*'DEPRECATED - DT-Prelim Calcs'!$C$11</f>
        <v>-101091.86604641394</v>
      </c>
      <c r="DE147" s="57">
        <f>MIN('Drive Train'!$F$35-CY146*'DEPRECATED - DT-Prelim Calcs'!$C$21*'Drive Train'!$F$39,DE146+CY$2)</f>
        <v>6.82</v>
      </c>
      <c r="DF147" s="57">
        <f>'Drive Train'!$F$35-CY147*'DEPRECATED - DT-Prelim Calcs'!$C$21*'Drive Train'!$F$39</f>
        <v>6.82</v>
      </c>
      <c r="DG147" s="1">
        <f>IF(DD147&gt;='Drive Train'!$F$29,1,0)</f>
        <v>0</v>
      </c>
      <c r="DH147" s="57">
        <f t="shared" si="226"/>
        <v>103.33333333333333</v>
      </c>
      <c r="DI147" s="63">
        <f>DI146+'DEPRECATED - DT-Prelim Calcs'!$C$11</f>
        <v>572</v>
      </c>
      <c r="DJ147" s="2">
        <f>DT147/'Drive Train'!$F$35</f>
        <v>0.55000000000000004</v>
      </c>
      <c r="DK147" s="46">
        <f>DR147*12*60/(PI() * 'Drive Train'!$F$15)/DJ$2*DJ147</f>
        <v>-23297.448329693816</v>
      </c>
      <c r="DL147" s="2">
        <f>('DEPRECATED - DT-Prelim Calcs'!$C$6*DJ147-DK147)/('DEPRECATED - DT-Prelim Calcs'!$C$6*DJ147)*'DEPRECATED - DT-Prelim Calcs'!$C$7*DJ147</f>
        <v>11.859618287910338</v>
      </c>
      <c r="DM147" s="57">
        <f>DL147/'DEPRECATED - DT-Prelim Calcs'!$C$7*('DEPRECATED - DT-Prelim Calcs'!$C$8-'DEPRECATED - DT-Prelim Calcs'!$C$9)+'DEPRECATED - DT-Prelim Calcs'!$C$9</f>
        <v>634.06474121945917</v>
      </c>
      <c r="DN147" s="57">
        <f t="shared" si="197"/>
        <v>93</v>
      </c>
      <c r="DO147" s="2">
        <f t="shared" si="227"/>
        <v>1.1037138828047846</v>
      </c>
      <c r="DP147" s="57">
        <f>DO147*'DEPRECATED - DT-Prelim Calcs'!$C$21/DJ$2/'DEPRECATED - DT-Prelim Calcs'!$C$19/'DEPRECATED - DT-Prelim Calcs'!$C$18*3.39*'DEPRECATED - DT-Prelim Calcs'!$C$20</f>
        <v>25.773080821789936</v>
      </c>
      <c r="DQ147" s="46">
        <f t="shared" si="228"/>
        <v>0</v>
      </c>
      <c r="DR147" s="57">
        <f>DP146*'DEPRECATED - DT-Prelim Calcs'!$C$11+DR146</f>
        <v>-114.71958075227882</v>
      </c>
      <c r="DS147" s="57">
        <f>DS146+0.5*DP147*'DEPRECATED - DT-Prelim Calcs'!$C$11^2+DR147*'DEPRECATED - DT-Prelim Calcs'!$C$11</f>
        <v>-166518.99726972089</v>
      </c>
      <c r="DT147" s="57">
        <f>MIN('Drive Train'!$F$35-DN146*'DEPRECATED - DT-Prelim Calcs'!$C$21*'Drive Train'!$F$39,DT146+DN$2)</f>
        <v>6.82</v>
      </c>
      <c r="DU147" s="57">
        <f>'Drive Train'!$F$35-DN147*'DEPRECATED - DT-Prelim Calcs'!$C$21*'Drive Train'!$F$39</f>
        <v>6.82</v>
      </c>
      <c r="DV147" s="1">
        <f>IF(DS147&gt;='Drive Train'!$F$29,1,0)</f>
        <v>0</v>
      </c>
      <c r="DW147" s="57">
        <f t="shared" si="229"/>
        <v>103.33333333333333</v>
      </c>
      <c r="DX147" s="63">
        <f>DX146+'DEPRECATED - DT-Prelim Calcs'!$C$11</f>
        <v>572</v>
      </c>
      <c r="DY147" s="2">
        <f>EI147/'Drive Train'!$F$35</f>
        <v>3.1560492961553446</v>
      </c>
      <c r="DZ147" s="46">
        <f>EG147*12*60/(PI() * 'Drive Train'!$F$15)/DY$2*DY147</f>
        <v>-1393746.065116863</v>
      </c>
      <c r="EA147" s="2">
        <f>('DEPRECATED - DT-Prelim Calcs'!$C$6*DY147-DZ147)/('DEPRECATED - DT-Prelim Calcs'!$C$6*DY147)*'DEPRECATED - DT-Prelim Calcs'!$C$7*DY147</f>
        <v>637.79895252449239</v>
      </c>
      <c r="EB147" s="57">
        <f>EA147/'DEPRECATED - DT-Prelim Calcs'!$C$7*('DEPRECATED - DT-Prelim Calcs'!$C$8-'DEPRECATED - DT-Prelim Calcs'!$C$9)+'DEPRECATED - DT-Prelim Calcs'!$C$9</f>
        <v>33956.893198710532</v>
      </c>
      <c r="EC147" s="57">
        <f t="shared" si="198"/>
        <v>93</v>
      </c>
      <c r="ED147" s="2">
        <f t="shared" si="230"/>
        <v>0.96993038185874991</v>
      </c>
      <c r="EE147" s="57">
        <f>ED147*'DEPRECATED - DT-Prelim Calcs'!$C$21/DY$2/'DEPRECATED - DT-Prelim Calcs'!$C$19/'DEPRECATED - DT-Prelim Calcs'!$C$18*3.39*'DEPRECATED - DT-Prelim Calcs'!$C$20</f>
        <v>25.773080821789936</v>
      </c>
      <c r="EF147" s="46">
        <f t="shared" si="231"/>
        <v>0</v>
      </c>
      <c r="EG147" s="57">
        <f>EE146*'DEPRECATED - DT-Prelim Calcs'!$C$11+EG146</f>
        <v>-1051.0317066903353</v>
      </c>
      <c r="EH147" s="57">
        <f>EH146+0.5*EE147*'DEPRECATED - DT-Prelim Calcs'!$C$11^2+EG147*'DEPRECATED - DT-Prelim Calcs'!$C$11</f>
        <v>-238776.95362224759</v>
      </c>
      <c r="EI147" s="57">
        <f>MIN('Drive Train'!$F$35-EC146*'DEPRECATED - DT-Prelim Calcs'!$C$21*'Drive Train'!$F$39,EI146+EC$2)</f>
        <v>39.135011272326274</v>
      </c>
      <c r="EJ147" s="57">
        <f>'Drive Train'!$F$35-EC147*'DEPRECATED - DT-Prelim Calcs'!$C$21*'Drive Train'!$F$39</f>
        <v>6.82</v>
      </c>
      <c r="EK147" s="1">
        <f>IF(EH147&gt;='Drive Train'!$F$29,1,0)</f>
        <v>0</v>
      </c>
      <c r="EL147" s="57">
        <f t="shared" si="232"/>
        <v>103.33333333333333</v>
      </c>
      <c r="EM147" s="63">
        <f>EM146+'DEPRECATED - DT-Prelim Calcs'!$C$11</f>
        <v>572</v>
      </c>
      <c r="EN147" s="2">
        <f>EX147/'Drive Train'!$F$35</f>
        <v>0.55000000000000004</v>
      </c>
      <c r="EO147" s="46">
        <f>EV147*12*60/(PI() * 'Drive Train'!$F$15)/EN$2*EN147</f>
        <v>8965.227376146142</v>
      </c>
      <c r="EP147" s="2">
        <f>('DEPRECATED - DT-Prelim Calcs'!$C$6*EN147-EO147)/('DEPRECATED - DT-Prelim Calcs'!$C$6*EN147)*'DEPRECATED - DT-Prelim Calcs'!$C$7*EN147</f>
        <v>-2.7281956803962855</v>
      </c>
      <c r="EQ147" s="57">
        <f>EP147/'DEPRECATED - DT-Prelim Calcs'!$C$7*('DEPRECATED - DT-Prelim Calcs'!$C$8-'DEPRECATED - DT-Prelim Calcs'!$C$9)+'DEPRECATED - DT-Prelim Calcs'!$C$9</f>
        <v>-142.53962896051596</v>
      </c>
      <c r="ER147" s="57">
        <f t="shared" si="199"/>
        <v>-142.53962896051596</v>
      </c>
      <c r="ES147" s="2">
        <f t="shared" si="233"/>
        <v>-3.9215880008076449</v>
      </c>
      <c r="ET147" s="57">
        <f>ES147*'DEPRECATED - DT-Prelim Calcs'!$C$21/EN$2/'DEPRECATED - DT-Prelim Calcs'!$C$19/'DEPRECATED - DT-Prelim Calcs'!$C$18*3.39*'DEPRECATED - DT-Prelim Calcs'!$C$20</f>
        <v>-116.8356883615551</v>
      </c>
      <c r="EU147" s="46">
        <f t="shared" si="234"/>
        <v>1</v>
      </c>
      <c r="EV147" s="57">
        <f>ET146*'DEPRECATED - DT-Prelim Calcs'!$C$11+EV146</f>
        <v>34.600850691231955</v>
      </c>
      <c r="EW147" s="57">
        <f>EW146+0.5*ET147*'DEPRECATED - DT-Prelim Calcs'!$C$11^2+EV147*'DEPRECATED - DT-Prelim Calcs'!$C$11</f>
        <v>-323133.20881879336</v>
      </c>
      <c r="EX147" s="57">
        <f>MIN('Drive Train'!$F$35-ER146*'DEPRECATED - DT-Prelim Calcs'!$C$21*'Drive Train'!$F$39,EX146+ER$2)</f>
        <v>6.82</v>
      </c>
      <c r="EY147" s="57">
        <f>'Drive Train'!$F$35-ER147*'DEPRECATED - DT-Prelim Calcs'!$C$21*'Drive Train'!$F$39</f>
        <v>20.952377737630957</v>
      </c>
      <c r="EZ147" s="1">
        <f>IF(EW147&gt;='Drive Train'!$F$29,1,0)</f>
        <v>0</v>
      </c>
      <c r="FA147" s="57">
        <f t="shared" si="235"/>
        <v>-158.37736551168439</v>
      </c>
      <c r="FB147" s="63">
        <f>FB146+'DEPRECATED - DT-Prelim Calcs'!$C$11</f>
        <v>572</v>
      </c>
      <c r="FC147" s="2">
        <f>FM147/'Drive Train'!$F$35</f>
        <v>0.55000000000000004</v>
      </c>
      <c r="FD147" s="46">
        <f>FK147*12*60/(PI() * 'Drive Train'!$F$15)/FC$2*FC147</f>
        <v>-635396.67259783286</v>
      </c>
      <c r="FE147" s="2">
        <f>('DEPRECATED - DT-Prelim Calcs'!$C$6*FC147-FD147)/('DEPRECATED - DT-Prelim Calcs'!$C$6*FC147)*'DEPRECATED - DT-Prelim Calcs'!$C$7*FC147</f>
        <v>288.62493357613079</v>
      </c>
      <c r="FF147" s="57">
        <f>FE147/'DEPRECATED - DT-Prelim Calcs'!$C$7*('DEPRECATED - DT-Prelim Calcs'!$C$8-'DEPRECATED - DT-Prelim Calcs'!$C$9)+'DEPRECATED - DT-Prelim Calcs'!$C$9</f>
        <v>15368.085467974101</v>
      </c>
      <c r="FG147" s="57">
        <f t="shared" si="200"/>
        <v>93</v>
      </c>
      <c r="FH147" s="2">
        <f t="shared" si="236"/>
        <v>0.78067567320338405</v>
      </c>
      <c r="FI147" s="57">
        <f>FH147*'DEPRECATED - DT-Prelim Calcs'!$C$21/FC$2/'DEPRECATED - DT-Prelim Calcs'!$C$19/'DEPRECATED - DT-Prelim Calcs'!$C$18*3.39*'DEPRECATED - DT-Prelim Calcs'!$C$20</f>
        <v>25.773080821789936</v>
      </c>
      <c r="FJ147" s="46">
        <f t="shared" si="237"/>
        <v>0</v>
      </c>
      <c r="FK147" s="57">
        <f>FI146*'DEPRECATED - DT-Prelim Calcs'!$C$11+FK146</f>
        <v>-2213.0349431804334</v>
      </c>
      <c r="FL147" s="57">
        <f>FL146+0.5*FI147*'DEPRECATED - DT-Prelim Calcs'!$C$11^2+FK147*'DEPRECATED - DT-Prelim Calcs'!$C$11</f>
        <v>-469082.3362093037</v>
      </c>
      <c r="FM147" s="57">
        <f>MIN('Drive Train'!$F$35-FG146*'DEPRECATED - DT-Prelim Calcs'!$C$21*'Drive Train'!$F$39,FM146+FG$2)</f>
        <v>6.82</v>
      </c>
      <c r="FN147" s="57">
        <f>'Drive Train'!$F$35-FG147*'DEPRECATED - DT-Prelim Calcs'!$C$21*'Drive Train'!$F$39</f>
        <v>6.82</v>
      </c>
      <c r="FO147" s="1">
        <f>IF(FL147&gt;='Drive Train'!$F$29,1,0)</f>
        <v>0</v>
      </c>
      <c r="FP147" s="57">
        <f t="shared" si="238"/>
        <v>103.33333333333333</v>
      </c>
      <c r="FQ147" s="63">
        <f>FQ146+'DEPRECATED - DT-Prelim Calcs'!$C$11</f>
        <v>572</v>
      </c>
      <c r="FR147" s="2">
        <f>GB147/'Drive Train'!$F$35</f>
        <v>0.55000000000000004</v>
      </c>
      <c r="FS147" s="46">
        <f>FZ147*12*60/(PI() * 'Drive Train'!$F$15)/FR$2*FR147</f>
        <v>-438150.52965760691</v>
      </c>
      <c r="FT147" s="2">
        <f>('DEPRECATED - DT-Prelim Calcs'!$C$6*FR147-FS147)/('DEPRECATED - DT-Prelim Calcs'!$C$6*FR147)*'DEPRECATED - DT-Prelim Calcs'!$C$7*FR147</f>
        <v>199.43859127107555</v>
      </c>
      <c r="FU147" s="57">
        <f>FT147/'DEPRECATED - DT-Prelim Calcs'!$C$7*('DEPRECATED - DT-Prelim Calcs'!$C$8-'DEPRECATED - DT-Prelim Calcs'!$C$9)+'DEPRECATED - DT-Prelim Calcs'!$C$9</f>
        <v>10620.115460613692</v>
      </c>
      <c r="FV147" s="57">
        <f t="shared" si="201"/>
        <v>93</v>
      </c>
      <c r="FW147" s="2">
        <f t="shared" si="239"/>
        <v>0.7112822800297498</v>
      </c>
      <c r="FX147" s="57">
        <f>FW147*'DEPRECATED - DT-Prelim Calcs'!$C$21/FR$2/'DEPRECATED - DT-Prelim Calcs'!$C$19/'DEPRECATED - DT-Prelim Calcs'!$C$18*3.39*'DEPRECATED - DT-Prelim Calcs'!$C$20</f>
        <v>25.773080821789936</v>
      </c>
      <c r="FY147" s="46">
        <f t="shared" si="240"/>
        <v>0</v>
      </c>
      <c r="FZ147" s="57">
        <f>FX146*'DEPRECATED - DT-Prelim Calcs'!$C$11+FZ146</f>
        <v>-1390.3944294331457</v>
      </c>
      <c r="GA147" s="57">
        <f>GA146+0.5*FX147*'DEPRECATED - DT-Prelim Calcs'!$C$11^2+FZ147*'DEPRECATED - DT-Prelim Calcs'!$C$11</f>
        <v>-536122.60720426484</v>
      </c>
      <c r="GB147" s="57">
        <f>MIN('Drive Train'!$F$35-FV146*'DEPRECATED - DT-Prelim Calcs'!$C$21*'Drive Train'!$F$39,GB146+FV$2)</f>
        <v>6.82</v>
      </c>
      <c r="GC147" s="57">
        <f>'Drive Train'!$F$35-FV147*'DEPRECATED - DT-Prelim Calcs'!$C$21*'Drive Train'!$F$39</f>
        <v>6.82</v>
      </c>
      <c r="GD147" s="1">
        <f>IF(GA147&gt;='Drive Train'!$F$29,1,0)</f>
        <v>0</v>
      </c>
      <c r="GE147" s="57">
        <f t="shared" si="241"/>
        <v>103.33333333333333</v>
      </c>
      <c r="GF147" s="63">
        <f>GF146+'DEPRECATED - DT-Prelim Calcs'!$C$11</f>
        <v>572</v>
      </c>
      <c r="GG147" s="2">
        <f>GQ147/'Drive Train'!$F$35</f>
        <v>0.85483870967741948</v>
      </c>
      <c r="GH147" s="46">
        <f>GO147*12*60/(PI() * 'Drive Train'!$F$15)/GG$2*GG147</f>
        <v>-295027.0026435664</v>
      </c>
      <c r="GI147" s="2">
        <f>('DEPRECATED - DT-Prelim Calcs'!$C$6*GG147-GH147)/('DEPRECATED - DT-Prelim Calcs'!$C$6*GG147)*'DEPRECATED - DT-Prelim Calcs'!$C$7*GG147</f>
        <v>135.458862298014</v>
      </c>
      <c r="GJ147" s="57">
        <f>GI147/'DEPRECATED - DT-Prelim Calcs'!$C$7*('DEPRECATED - DT-Prelim Calcs'!$C$8-'DEPRECATED - DT-Prelim Calcs'!$C$9)+'DEPRECATED - DT-Prelim Calcs'!$C$9</f>
        <v>7214.0576899731104</v>
      </c>
      <c r="GK147" s="57">
        <f t="shared" si="242"/>
        <v>29.999999999999982</v>
      </c>
      <c r="GL147" s="2">
        <f t="shared" si="243"/>
        <v>0.99579519204165001</v>
      </c>
      <c r="GM147" s="57">
        <f>GL147*'DEPRECATED - DT-Prelim Calcs'!$C$21/GG$2/'DEPRECATED - DT-Prelim Calcs'!$C$19/'DEPRECATED - DT-Prelim Calcs'!$C$18*3.39*'DEPRECATED - DT-Prelim Calcs'!$C$20</f>
        <v>25.773080821789936</v>
      </c>
      <c r="GN147" s="46">
        <f t="shared" si="244"/>
        <v>0</v>
      </c>
      <c r="GO147" s="57">
        <f>GM146*'DEPRECATED - DT-Prelim Calcs'!$C$11+GO146</f>
        <v>-843.30172793750489</v>
      </c>
      <c r="GP147" s="57">
        <f>GP146+0.5*GM147*'DEPRECATED - DT-Prelim Calcs'!$C$11^2+GO147*'DEPRECATED - DT-Prelim Calcs'!$C$11</f>
        <v>-242976.93603615699</v>
      </c>
      <c r="GQ147" s="57">
        <f>MIN('Drive Train'!$F$35-GK146*'DEPRECATED - DT-Prelim Calcs'!$C$21*'Drive Train'!$F$39,GQ146+GK$2)</f>
        <v>10.600000000000001</v>
      </c>
      <c r="GR147" s="57">
        <f>'Drive Train'!$F$35-GK147*'DEPRECATED - DT-Prelim Calcs'!$C$21*'Drive Train'!$F$39</f>
        <v>10.600000000000001</v>
      </c>
      <c r="GS147" s="1">
        <f>IF(GP147&gt;='Drive Train'!$F$29,1,0)</f>
        <v>0</v>
      </c>
      <c r="GT147" s="57">
        <f t="shared" si="245"/>
        <v>33.333333333333314</v>
      </c>
      <c r="GU147" s="63">
        <f>GU146+'DEPRECATED - DT-Prelim Calcs'!$C$11</f>
        <v>572</v>
      </c>
      <c r="GV147" s="2">
        <f>HF147/'Drive Train'!$F$35</f>
        <v>1.2523853738353048</v>
      </c>
      <c r="GW147" s="46">
        <f>HD147*12*60/(PI() * 'Drive Train'!$F$15)/GV$2*GV147</f>
        <v>-75864.721570355439</v>
      </c>
      <c r="GX147" s="2">
        <f>('DEPRECATED - DT-Prelim Calcs'!$C$6*GV147-GW147)/('DEPRECATED - DT-Prelim Calcs'!$C$6*GV147)*'DEPRECATED - DT-Prelim Calcs'!$C$7*GV147</f>
        <v>37.321059066994984</v>
      </c>
      <c r="GY147" s="57">
        <f>GX147/'DEPRECATED - DT-Prelim Calcs'!$C$7*('DEPRECATED - DT-Prelim Calcs'!$C$8-'DEPRECATED - DT-Prelim Calcs'!$C$9)+'DEPRECATED - DT-Prelim Calcs'!$C$9</f>
        <v>1989.5431030271604</v>
      </c>
      <c r="GZ147" s="57">
        <f t="shared" si="202"/>
        <v>33.333333333333314</v>
      </c>
      <c r="HA147" s="2">
        <f t="shared" si="246"/>
        <v>0.99579519204165001</v>
      </c>
      <c r="HB147" s="57">
        <f>HA147*'DEPRECATED - DT-Prelim Calcs'!$C$21/GV$2/'DEPRECATED - DT-Prelim Calcs'!$C$19/'DEPRECATED - DT-Prelim Calcs'!$C$18*3.39*'DEPRECATED - DT-Prelim Calcs'!$C$20</f>
        <v>25.773080821789936</v>
      </c>
      <c r="HC147" s="46">
        <f t="shared" si="247"/>
        <v>0</v>
      </c>
      <c r="HD147" s="57">
        <f>HB146*'DEPRECATED - DT-Prelim Calcs'!$C$11+HD146</f>
        <v>-148.01552998333133</v>
      </c>
      <c r="HE147" s="57">
        <f>HE146+0.5*HB147*'DEPRECATED - DT-Prelim Calcs'!$C$11^2+HD147*'DEPRECATED - DT-Prelim Calcs'!$C$11</f>
        <v>-256208.19993989312</v>
      </c>
      <c r="HF147" s="57">
        <f>MIN('Drive Train'!$F$35-GZ146*'DEPRECATED - DT-Prelim Calcs'!$C$21*'Drive Train'!$F$39,HF146+GZ$2)</f>
        <v>15.52957863555778</v>
      </c>
      <c r="HG147" s="57">
        <f>'Drive Train'!$F$35-GZ147*'DEPRECATED - DT-Prelim Calcs'!$C$21*'Drive Train'!$F$39</f>
        <v>10.400000000000002</v>
      </c>
      <c r="HH147" s="1">
        <f>IF(HE147&gt;='Drive Train'!$F$29,1,0)</f>
        <v>0</v>
      </c>
      <c r="HI147" s="57">
        <f t="shared" si="248"/>
        <v>37.037037037037017</v>
      </c>
      <c r="HJ147" s="63">
        <f>HJ146+'DEPRECATED - DT-Prelim Calcs'!$C$11</f>
        <v>572</v>
      </c>
      <c r="HK147" s="2">
        <f>HU147/'Drive Train'!$F$35</f>
        <v>0.82258064516129037</v>
      </c>
      <c r="HL147" s="46">
        <f>HS147*12*60/(PI() * 'Drive Train'!$F$15)/HK$2*HK147</f>
        <v>-73290.573847647756</v>
      </c>
      <c r="HM147" s="2">
        <f>('DEPRECATED - DT-Prelim Calcs'!$C$6*HK147-HL147)/('DEPRECATED - DT-Prelim Calcs'!$C$6*HK147)*'DEPRECATED - DT-Prelim Calcs'!$C$7*HK147</f>
        <v>35.121309218409273</v>
      </c>
      <c r="HN147" s="57">
        <f>HM147/'DEPRECATED - DT-Prelim Calcs'!$C$7*('DEPRECATED - DT-Prelim Calcs'!$C$8-'DEPRECATED - DT-Prelim Calcs'!$C$9)+'DEPRECATED - DT-Prelim Calcs'!$C$9</f>
        <v>1872.4360882663527</v>
      </c>
      <c r="HO147" s="57">
        <f t="shared" si="203"/>
        <v>36.66666666666665</v>
      </c>
      <c r="HP147" s="2">
        <f t="shared" si="249"/>
        <v>0.99579519204165001</v>
      </c>
      <c r="HQ147" s="57">
        <f>HP147*'DEPRECATED - DT-Prelim Calcs'!$C$21/HK$2/'DEPRECATED - DT-Prelim Calcs'!$C$19/'DEPRECATED - DT-Prelim Calcs'!$C$18*3.39*'DEPRECATED - DT-Prelim Calcs'!$C$20</f>
        <v>25.773080821789936</v>
      </c>
      <c r="HR147" s="46">
        <f t="shared" si="250"/>
        <v>0</v>
      </c>
      <c r="HS147" s="57">
        <f>HQ146*'DEPRECATED - DT-Prelim Calcs'!$C$11+HS146</f>
        <v>-217.70832617795918</v>
      </c>
      <c r="HT147" s="57">
        <f>HT146+0.5*HQ147*'DEPRECATED - DT-Prelim Calcs'!$C$11^2+HS147*'DEPRECATED - DT-Prelim Calcs'!$C$11</f>
        <v>-252188.89760632403</v>
      </c>
      <c r="HU147" s="57">
        <f>MIN('Drive Train'!$F$35-HO146*'DEPRECATED - DT-Prelim Calcs'!$C$21*'Drive Train'!$F$39,HU146+HO$2)</f>
        <v>10.200000000000001</v>
      </c>
      <c r="HV147" s="57">
        <f>'Drive Train'!$F$35-HO147*'DEPRECATED - DT-Prelim Calcs'!$C$21*'Drive Train'!$F$39</f>
        <v>10.200000000000001</v>
      </c>
      <c r="HW147" s="1">
        <f>IF(HT147&gt;='Drive Train'!$F$29,1,0)</f>
        <v>0</v>
      </c>
      <c r="HX147" s="57">
        <f t="shared" si="251"/>
        <v>40.740740740740726</v>
      </c>
      <c r="HY147" s="63">
        <f>HY146+'DEPRECATED - DT-Prelim Calcs'!$C$11</f>
        <v>572</v>
      </c>
      <c r="HZ147" s="2">
        <f>IJ147/'Drive Train'!$F$35</f>
        <v>0.80645161290322598</v>
      </c>
      <c r="IA147" s="46">
        <f>IH147*12*60/(PI() * 'Drive Train'!$F$15)/HZ$2*HZ147</f>
        <v>-110649.75544267161</v>
      </c>
      <c r="IB147" s="2">
        <f>('DEPRECATED - DT-Prelim Calcs'!$C$6*HZ147-IA147)/('DEPRECATED - DT-Prelim Calcs'!$C$6*HZ147)*'DEPRECATED - DT-Prelim Calcs'!$C$7*HZ147</f>
        <v>51.97467608256369</v>
      </c>
      <c r="IC147" s="57">
        <f>IB147/'DEPRECATED - DT-Prelim Calcs'!$C$7*('DEPRECATED - DT-Prelim Calcs'!$C$8-'DEPRECATED - DT-Prelim Calcs'!$C$9)+'DEPRECATED - DT-Prelim Calcs'!$C$9</f>
        <v>2769.6505980883489</v>
      </c>
      <c r="ID147" s="57">
        <f t="shared" si="204"/>
        <v>39.999999999999986</v>
      </c>
      <c r="IE147" s="2">
        <f t="shared" si="252"/>
        <v>0.99579519204165001</v>
      </c>
      <c r="IF147" s="57">
        <f>IE147*'DEPRECATED - DT-Prelim Calcs'!$C$21/HZ$2/'DEPRECATED - DT-Prelim Calcs'!$C$19/'DEPRECATED - DT-Prelim Calcs'!$C$18*3.39*'DEPRECATED - DT-Prelim Calcs'!$C$20</f>
        <v>25.773080821789936</v>
      </c>
      <c r="IG147" s="46">
        <f t="shared" si="253"/>
        <v>0</v>
      </c>
      <c r="IH147" s="57">
        <f>IF146*'DEPRECATED - DT-Prelim Calcs'!$C$11+IH146</f>
        <v>-335.25676250659706</v>
      </c>
      <c r="II147" s="57">
        <f>II146+0.5*IF147*'DEPRECATED - DT-Prelim Calcs'!$C$11^2+IH147*'DEPRECATED - DT-Prelim Calcs'!$C$11</f>
        <v>-253857.61900628702</v>
      </c>
      <c r="IJ147" s="57">
        <f>MIN('Drive Train'!$F$35-ID146*'DEPRECATED - DT-Prelim Calcs'!$C$21*'Drive Train'!$F$39,IJ146+ID$2)</f>
        <v>10.000000000000002</v>
      </c>
      <c r="IK147" s="57">
        <f>'Drive Train'!$F$35-ID147*'DEPRECATED - DT-Prelim Calcs'!$C$21*'Drive Train'!$F$39</f>
        <v>10.000000000000002</v>
      </c>
      <c r="IL147" s="1">
        <f>IF(II147&gt;='Drive Train'!$F$29,1,0)</f>
        <v>0</v>
      </c>
      <c r="IM147" s="57">
        <f t="shared" si="254"/>
        <v>44.444444444444429</v>
      </c>
      <c r="IN147" s="63">
        <f>IN146+'DEPRECATED - DT-Prelim Calcs'!$C$11</f>
        <v>572</v>
      </c>
      <c r="IO147" s="2">
        <f>IY147/'Drive Train'!$F$35</f>
        <v>2.2111489948581404</v>
      </c>
      <c r="IP147" s="46">
        <f>IW147*12*60/(PI() * 'Drive Train'!$F$15)/IO$2*IO147</f>
        <v>-531815.89394064271</v>
      </c>
      <c r="IQ147" s="2">
        <f>('DEPRECATED - DT-Prelim Calcs'!$C$6*IO147-IP147)/('DEPRECATED - DT-Prelim Calcs'!$C$6*IO147)*'DEPRECATED - DT-Prelim Calcs'!$C$7*IO147</f>
        <v>245.79346652544092</v>
      </c>
      <c r="IR147" s="57">
        <f>IQ147/'DEPRECATED - DT-Prelim Calcs'!$C$7*('DEPRECATED - DT-Prelim Calcs'!$C$8-'DEPRECATED - DT-Prelim Calcs'!$C$9)+'DEPRECATED - DT-Prelim Calcs'!$C$9</f>
        <v>13087.887450296295</v>
      </c>
      <c r="IS147" s="57">
        <f t="shared" si="205"/>
        <v>43.333333333333321</v>
      </c>
      <c r="IT147" s="2">
        <f t="shared" si="255"/>
        <v>0.99579519204165001</v>
      </c>
      <c r="IU147" s="57">
        <f>IT147*'DEPRECATED - DT-Prelim Calcs'!$C$21/IO$2/'DEPRECATED - DT-Prelim Calcs'!$C$19/'DEPRECATED - DT-Prelim Calcs'!$C$18*3.39*'DEPRECATED - DT-Prelim Calcs'!$C$20</f>
        <v>25.773080821789936</v>
      </c>
      <c r="IV147" s="46">
        <f t="shared" si="256"/>
        <v>0</v>
      </c>
      <c r="IW147" s="57">
        <f>IU146*'DEPRECATED - DT-Prelim Calcs'!$C$11+IW146</f>
        <v>-587.6905509036194</v>
      </c>
      <c r="IX147" s="57">
        <f>IX146+0.5*IU147*'DEPRECATED - DT-Prelim Calcs'!$C$11^2+IW147*'DEPRECATED - DT-Prelim Calcs'!$C$11</f>
        <v>-272784.54761461006</v>
      </c>
      <c r="IY147" s="57">
        <f>MIN('Drive Train'!$F$35-IS146*'DEPRECATED - DT-Prelim Calcs'!$C$21*'Drive Train'!$F$39,IY146+IS$2)</f>
        <v>27.418247536240941</v>
      </c>
      <c r="IZ147" s="57">
        <f>'Drive Train'!$F$35-IS147*'DEPRECATED - DT-Prelim Calcs'!$C$21*'Drive Train'!$F$39</f>
        <v>9.8000000000000007</v>
      </c>
      <c r="JA147" s="1">
        <f>IF(IX147&gt;='Drive Train'!$F$29,1,0)</f>
        <v>0</v>
      </c>
      <c r="JB147" s="57">
        <f t="shared" si="257"/>
        <v>48.148148148148138</v>
      </c>
      <c r="JC147" s="63">
        <f>JC146+'DEPRECATED - DT-Prelim Calcs'!$C$11</f>
        <v>572</v>
      </c>
      <c r="JD147" s="2">
        <f>JN147/'Drive Train'!$F$35</f>
        <v>0.77419354838709686</v>
      </c>
      <c r="JE147" s="46">
        <f>JL147*12*60/(PI() * 'Drive Train'!$F$15)/JD$2*JD147</f>
        <v>-296499.88583403418</v>
      </c>
      <c r="JF147" s="2">
        <f>('DEPRECATED - DT-Prelim Calcs'!$C$6*JD147-JE147)/('DEPRECATED - DT-Prelim Calcs'!$C$6*JD147)*'DEPRECATED - DT-Prelim Calcs'!$C$7*JD147</f>
        <v>135.93048278557583</v>
      </c>
      <c r="JG147" s="57">
        <f>JF147/'DEPRECATED - DT-Prelim Calcs'!$C$7*('DEPRECATED - DT-Prelim Calcs'!$C$8-'DEPRECATED - DT-Prelim Calcs'!$C$9)+'DEPRECATED - DT-Prelim Calcs'!$C$9</f>
        <v>7239.1651209084557</v>
      </c>
      <c r="JH147" s="57">
        <f t="shared" si="206"/>
        <v>46.666666666666657</v>
      </c>
      <c r="JI147" s="2">
        <f t="shared" si="258"/>
        <v>0.99579519204165001</v>
      </c>
      <c r="JJ147" s="57">
        <f>JI147*'DEPRECATED - DT-Prelim Calcs'!$C$21/JD$2/'DEPRECATED - DT-Prelim Calcs'!$C$19/'DEPRECATED - DT-Prelim Calcs'!$C$18*3.39*'DEPRECATED - DT-Prelim Calcs'!$C$20</f>
        <v>25.773080821789936</v>
      </c>
      <c r="JK147" s="46">
        <f t="shared" si="259"/>
        <v>0</v>
      </c>
      <c r="JL147" s="57">
        <f>JJ146*'DEPRECATED - DT-Prelim Calcs'!$C$11+JL146</f>
        <v>-935.79427915940676</v>
      </c>
      <c r="JM147" s="57">
        <f>JM146+0.5*JJ147*'DEPRECATED - DT-Prelim Calcs'!$C$11^2+JL147*'DEPRECATED - DT-Prelim Calcs'!$C$11</f>
        <v>-292650.84502153855</v>
      </c>
      <c r="JN147" s="57">
        <f>MIN('Drive Train'!$F$35-JH146*'DEPRECATED - DT-Prelim Calcs'!$C$21*'Drive Train'!$F$39,JN146+JH$2)</f>
        <v>9.6000000000000014</v>
      </c>
      <c r="JO147" s="57">
        <f>'Drive Train'!$F$35-JH147*'DEPRECATED - DT-Prelim Calcs'!$C$21*'Drive Train'!$F$39</f>
        <v>9.6000000000000014</v>
      </c>
      <c r="JP147" s="1">
        <f>IF(JM147&gt;='Drive Train'!$F$29,1,0)</f>
        <v>0</v>
      </c>
      <c r="JQ147" s="57">
        <f>MIN(JG147,'DEPRECATED - DT-Prelim Calcs'!$C$10)*'DEPRECATED - DT-Prelim Calcs'!$C$11*1000/60/60</f>
        <v>103.33333333333333</v>
      </c>
      <c r="JR147" s="63">
        <f>JR146+'DEPRECATED - DT-Prelim Calcs'!$C$11</f>
        <v>572</v>
      </c>
      <c r="JS147" s="2">
        <f>KC147/'Drive Train'!$F$35</f>
        <v>0.75806451612903225</v>
      </c>
      <c r="JT147" s="46">
        <f>KA147*12*60/(PI() * 'Drive Train'!$F$15)/JS$2*JS147</f>
        <v>-193464.56582968327</v>
      </c>
      <c r="JU147" s="2">
        <f>('DEPRECATED - DT-Prelim Calcs'!$C$6*JS147-JT147)/('DEPRECATED - DT-Prelim Calcs'!$C$6*JS147)*'DEPRECATED - DT-Prelim Calcs'!$C$7*JS147</f>
        <v>89.303408964084213</v>
      </c>
      <c r="JV147" s="57">
        <f>JU147/'DEPRECATED - DT-Prelim Calcs'!$C$7*('DEPRECATED - DT-Prelim Calcs'!$C$8-'DEPRECATED - DT-Prelim Calcs'!$C$9)+'DEPRECATED - DT-Prelim Calcs'!$C$9</f>
        <v>4756.9022282539436</v>
      </c>
      <c r="JW147" s="57">
        <f t="shared" si="207"/>
        <v>49.999999999999993</v>
      </c>
      <c r="JX147" s="2">
        <f t="shared" si="260"/>
        <v>0.99579519204165001</v>
      </c>
      <c r="JY147" s="57">
        <f>JX147*'DEPRECATED - DT-Prelim Calcs'!$C$21/JS$2/'DEPRECATED - DT-Prelim Calcs'!$C$19/'DEPRECATED - DT-Prelim Calcs'!$C$18*3.39*'DEPRECATED - DT-Prelim Calcs'!$C$20</f>
        <v>25.773080821789936</v>
      </c>
      <c r="JZ147" s="46">
        <f t="shared" si="261"/>
        <v>0</v>
      </c>
      <c r="KA147" s="57">
        <f>JY146*'DEPRECATED - DT-Prelim Calcs'!$C$11+KA146</f>
        <v>-623.59219076445584</v>
      </c>
      <c r="KB147" s="57">
        <f>KB146+0.5*JY147*'DEPRECATED - DT-Prelim Calcs'!$C$11^2+KA147*'DEPRECATED - DT-Prelim Calcs'!$C$11</f>
        <v>-288626.43309095007</v>
      </c>
      <c r="KC147" s="57">
        <f>MIN('Drive Train'!$F$35-JW146*'DEPRECATED - DT-Prelim Calcs'!$C$21*'Drive Train'!$F$39,KC146+JW$2)</f>
        <v>9.4</v>
      </c>
      <c r="KD147" s="57">
        <f>'Drive Train'!$F$35-JW147*'DEPRECATED - DT-Prelim Calcs'!$C$21*'Drive Train'!$F$39</f>
        <v>9.4</v>
      </c>
      <c r="KE147" s="1">
        <f>IF(KB147&gt;='Drive Train'!$F$29,1,0)</f>
        <v>0</v>
      </c>
      <c r="KF147" s="57">
        <f>MIN(JV147,'DEPRECATED - DT-Prelim Calcs'!$C$10)*'DEPRECATED - DT-Prelim Calcs'!$C$11*1000/60/60</f>
        <v>103.33333333333333</v>
      </c>
      <c r="KG147" s="63">
        <f>KG146+'DEPRECATED - DT-Prelim Calcs'!$C$11</f>
        <v>572</v>
      </c>
      <c r="KH147" s="2">
        <f>KR147/'Drive Train'!$F$35</f>
        <v>0.74193548387096786</v>
      </c>
      <c r="KI147" s="46">
        <f>KP147*12*60/(PI() * 'Drive Train'!$F$15)/KH$2*KH147</f>
        <v>27328.144345919292</v>
      </c>
      <c r="KJ147" s="2">
        <f>('DEPRECATED - DT-Prelim Calcs'!$C$6*KH147-KI147)/('DEPRECATED - DT-Prelim Calcs'!$C$6*KH147)*'DEPRECATED - DT-Prelim Calcs'!$C$7*KH147</f>
        <v>-10.568563602757553</v>
      </c>
      <c r="KK147" s="57">
        <f>KJ147/'DEPRECATED - DT-Prelim Calcs'!$C$7*('DEPRECATED - DT-Prelim Calcs'!$C$8-'DEPRECATED - DT-Prelim Calcs'!$C$9)+'DEPRECATED - DT-Prelim Calcs'!$C$9</f>
        <v>-559.93348972356603</v>
      </c>
      <c r="KL147" s="57">
        <f t="shared" si="208"/>
        <v>-559.93348972356603</v>
      </c>
      <c r="KM147" s="2">
        <f t="shared" si="262"/>
        <v>-13.265238673922923</v>
      </c>
      <c r="KN147" s="57">
        <f>KM147*'DEPRECATED - DT-Prelim Calcs'!$C$21/KH$2/'DEPRECATED - DT-Prelim Calcs'!$C$19/'DEPRECATED - DT-Prelim Calcs'!$C$18*3.39*'DEPRECATED - DT-Prelim Calcs'!$C$20</f>
        <v>-343.32970393479201</v>
      </c>
      <c r="KO147" s="46">
        <f t="shared" si="263"/>
        <v>1</v>
      </c>
      <c r="KP147" s="57">
        <f>KN146*'DEPRECATED - DT-Prelim Calcs'!$C$11+KP146</f>
        <v>90.001428794221169</v>
      </c>
      <c r="KQ147" s="57">
        <f>KQ146+0.5*KN147*'DEPRECATED - DT-Prelim Calcs'!$C$11^2+KP147*'DEPRECATED - DT-Prelim Calcs'!$C$11</f>
        <v>-269739.04286658869</v>
      </c>
      <c r="KR147" s="57">
        <f>MIN('Drive Train'!$F$35-KL146*'DEPRECATED - DT-Prelim Calcs'!$C$21*'Drive Train'!$F$39,KR146+KL$2)</f>
        <v>9.2000000000000011</v>
      </c>
      <c r="KS147" s="57">
        <f>'Drive Train'!$F$35-KL147*'DEPRECATED - DT-Prelim Calcs'!$C$21*'Drive Train'!$F$39</f>
        <v>45.996009383413956</v>
      </c>
      <c r="KT147" s="1">
        <f>IF(KQ147&gt;='Drive Train'!$F$29,1,0)</f>
        <v>0</v>
      </c>
      <c r="KU147" s="57">
        <f>MIN(KK147,'DEPRECATED - DT-Prelim Calcs'!$C$10)*'DEPRECATED - DT-Prelim Calcs'!$C$11*1000/60/60</f>
        <v>-622.14832191507332</v>
      </c>
      <c r="KV147" s="63">
        <f>KV146+'DEPRECATED - DT-Prelim Calcs'!$C$11</f>
        <v>572</v>
      </c>
      <c r="KW147" s="2">
        <f>LG147/'Drive Train'!$F$35</f>
        <v>0.72580645161290325</v>
      </c>
      <c r="KX147" s="46">
        <f>LE147*12*60/(PI() * 'Drive Train'!$F$15)/KW$2*KW147</f>
        <v>-287325.75864369236</v>
      </c>
      <c r="KY147" s="2">
        <f>('DEPRECATED - DT-Prelim Calcs'!$C$6*KW147-KX147)/('DEPRECATED - DT-Prelim Calcs'!$C$6*KW147)*'DEPRECATED - DT-Prelim Calcs'!$C$7*KW147</f>
        <v>131.66571856364013</v>
      </c>
      <c r="KZ147" s="57">
        <f>KY147/'DEPRECATED - DT-Prelim Calcs'!$C$7*('DEPRECATED - DT-Prelim Calcs'!$C$8-'DEPRECATED - DT-Prelim Calcs'!$C$9)+'DEPRECATED - DT-Prelim Calcs'!$C$9</f>
        <v>7012.1239384709661</v>
      </c>
      <c r="LA147" s="57">
        <f t="shared" si="209"/>
        <v>56.666666666666664</v>
      </c>
      <c r="LB147" s="2">
        <f t="shared" si="264"/>
        <v>0.99579519204165001</v>
      </c>
      <c r="LC147" s="57">
        <f>LB147*'DEPRECATED - DT-Prelim Calcs'!$C$21/KW$2/'DEPRECATED - DT-Prelim Calcs'!$C$19/'DEPRECATED - DT-Prelim Calcs'!$C$18*3.39*'DEPRECATED - DT-Prelim Calcs'!$C$20</f>
        <v>25.773080821789936</v>
      </c>
      <c r="LD147" s="46">
        <f t="shared" si="265"/>
        <v>0</v>
      </c>
      <c r="LE147" s="57">
        <f>LC146*'DEPRECATED - DT-Prelim Calcs'!$C$11+LE146</f>
        <v>-967.2954413908343</v>
      </c>
      <c r="LF147" s="57">
        <f>LF146+0.5*LC147*'DEPRECATED - DT-Prelim Calcs'!$C$11^2+LE147*'DEPRECATED - DT-Prelim Calcs'!$C$11</f>
        <v>-312700.6159892393</v>
      </c>
      <c r="LG147" s="57">
        <f>MIN('Drive Train'!$F$35-LA146*'DEPRECATED - DT-Prelim Calcs'!$C$21*'Drive Train'!$F$39,LG146+LA$2)</f>
        <v>9</v>
      </c>
      <c r="LH147" s="57">
        <f>'Drive Train'!$F$35-LA147*'DEPRECATED - DT-Prelim Calcs'!$C$21*'Drive Train'!$F$39</f>
        <v>9</v>
      </c>
      <c r="LI147" s="1">
        <f>IF(LF147&gt;='Drive Train'!$F$29,1,0)</f>
        <v>0</v>
      </c>
      <c r="LJ147" s="57">
        <f>MIN(KZ147,'DEPRECATED - DT-Prelim Calcs'!$C$10)*'DEPRECATED - DT-Prelim Calcs'!$C$11*1000/60/60</f>
        <v>103.33333333333333</v>
      </c>
      <c r="LK147" s="63">
        <f>LK146+'DEPRECATED - DT-Prelim Calcs'!$C$11</f>
        <v>572</v>
      </c>
      <c r="LL147" s="2">
        <f>LV147/'Drive Train'!$F$35</f>
        <v>0.70967741935483875</v>
      </c>
      <c r="LM147" s="46">
        <f>LT147*12*60/(PI() * 'Drive Train'!$F$15)/LL$2*LL147</f>
        <v>-170451.75861346343</v>
      </c>
      <c r="LN147" s="2">
        <f>('DEPRECATED - DT-Prelim Calcs'!$C$6*LL147-LM147)/('DEPRECATED - DT-Prelim Calcs'!$C$6*LL147)*'DEPRECATED - DT-Prelim Calcs'!$C$7*LL147</f>
        <v>78.781380415250581</v>
      </c>
      <c r="LO147" s="57">
        <f>LN147/'DEPRECATED - DT-Prelim Calcs'!$C$7*('DEPRECATED - DT-Prelim Calcs'!$C$8-'DEPRECATED - DT-Prelim Calcs'!$C$9)+'DEPRECATED - DT-Prelim Calcs'!$C$9</f>
        <v>4196.7461026044184</v>
      </c>
      <c r="LP147" s="57">
        <f t="shared" si="210"/>
        <v>60</v>
      </c>
      <c r="LQ147" s="2">
        <f t="shared" si="266"/>
        <v>0.99579519204165001</v>
      </c>
      <c r="LR147" s="57">
        <f>LQ147*'DEPRECATED - DT-Prelim Calcs'!$C$21/LL$2/'DEPRECATED - DT-Prelim Calcs'!$C$19/'DEPRECATED - DT-Prelim Calcs'!$C$18*3.39*'DEPRECATED - DT-Prelim Calcs'!$C$20</f>
        <v>25.773080821789936</v>
      </c>
      <c r="LS147" s="46">
        <f t="shared" si="267"/>
        <v>0</v>
      </c>
      <c r="LT147" s="57">
        <f>LR146*'DEPRECATED - DT-Prelim Calcs'!$C$11+LT146</f>
        <v>-586.87539598676403</v>
      </c>
      <c r="LU147" s="57">
        <f>LU146+0.5*LR147*'DEPRECATED - DT-Prelim Calcs'!$C$11^2+LT147*'DEPRECATED - DT-Prelim Calcs'!$C$11</f>
        <v>-277118.60091607505</v>
      </c>
      <c r="LV147" s="57">
        <f>MIN('Drive Train'!$F$35-LP146*'DEPRECATED - DT-Prelim Calcs'!$C$21*'Drive Train'!$F$39,LV146+LP$2)</f>
        <v>8.8000000000000007</v>
      </c>
      <c r="LW147" s="57">
        <f>'Drive Train'!$F$35-LP147*'DEPRECATED - DT-Prelim Calcs'!$C$21*'Drive Train'!$F$39</f>
        <v>8.8000000000000007</v>
      </c>
      <c r="LX147" s="1">
        <f>IF(LU147&gt;='Drive Train'!$F$29,1,0)</f>
        <v>0</v>
      </c>
      <c r="LY147" s="57">
        <f>MIN(LO147,'DEPRECATED - DT-Prelim Calcs'!$C$10)*'DEPRECATED - DT-Prelim Calcs'!$C$11*1000/60/60</f>
        <v>103.33333333333333</v>
      </c>
      <c r="LZ147" s="63">
        <f>LZ146+'DEPRECATED - DT-Prelim Calcs'!$C$11</f>
        <v>572</v>
      </c>
    </row>
    <row r="148" spans="18:338" x14ac:dyDescent="0.2">
      <c r="R148" s="63">
        <f>R147+'DEPRECATED - DT-Prelim Calcs'!$C$11</f>
        <v>576</v>
      </c>
      <c r="S148" s="2">
        <f>AG148/'Drive Train'!$F$35</f>
        <v>0</v>
      </c>
      <c r="T148" s="46">
        <f>AE148*12*60/(PI() * 'Drive Train'!$F$15)/S$2*ABS(S148)</f>
        <v>0</v>
      </c>
      <c r="U148" s="2">
        <f>IF(OR(AD147=1,AND($C$32=Motors!$C$32,'DEPRECATED - DT-Prelim Calcs'!AI147=1)),0,IF(AG148=0,-(V147+$C$9)/($C$8-$C$9)*$C$7,($C$6*S148-T148)/($C$6*S148)*$C$7*S148))</f>
        <v>0</v>
      </c>
      <c r="V148" s="57">
        <f>IF(AND(AD147=1,AI147=1),0,ABS(U148/$C$7*($C$8-$C$9)+$C$9) *'Drive Train'!$AA$49 + V147*(1-'Drive Train'!$AA$49))</f>
        <v>0</v>
      </c>
      <c r="W148" s="57">
        <f t="shared" si="184"/>
        <v>0</v>
      </c>
      <c r="X148" s="2">
        <f>MAX(MIN(IF(AND(AI147=1,AG148&lt;0),-1,1)*(W148-$C$9)/($C$8-$C$9)*$C$7-$C$29*AE148/T$2 -  AI147*$C$29/2,X$2),MAX(X$4:X147)*-1)</f>
        <v>-0.2458281045106315</v>
      </c>
      <c r="Y148" s="57">
        <f t="shared" si="185"/>
        <v>0</v>
      </c>
      <c r="Z148" s="57">
        <f t="shared" si="186"/>
        <v>0</v>
      </c>
      <c r="AA148" s="57">
        <f t="shared" si="187"/>
        <v>0</v>
      </c>
      <c r="AB148" s="57" t="e">
        <f t="shared" si="188"/>
        <v>#N/A</v>
      </c>
      <c r="AC148" s="46">
        <f t="shared" si="211"/>
        <v>1</v>
      </c>
      <c r="AD148" s="1">
        <f t="shared" si="189"/>
        <v>1</v>
      </c>
      <c r="AE148" s="57">
        <f t="shared" si="190"/>
        <v>0</v>
      </c>
      <c r="AF148" s="57" t="e">
        <f t="shared" si="191"/>
        <v>#N/A</v>
      </c>
      <c r="AG148" s="57">
        <f>IF(AI147=0,MIN('Drive Train'!$F$35-W147*$C$21*'Drive Train'!$F$39,AG147+W$2)-$C$3,IF(AE147-1&lt;=0,0,IF($C$32=Motors!$C$30,MAX(ABS('Drive Train'!$F$35-W147*$C$21*'Drive Train'!$F$39)*-1,AG147-W$2),MAX(0,ABS('Drive Train'!$F$35-W147*$C$21*'Drive Train'!$F$39)*-1,AG147-W$2))))</f>
        <v>0</v>
      </c>
      <c r="AH148" s="57">
        <f>'Drive Train'!$F$35-ABS(W148)*'DEPRECATED - DT-Prelim Calcs'!$C$21*'Drive Train'!$F$39</f>
        <v>12.4</v>
      </c>
      <c r="AI148" s="1">
        <f>IF(AJ148&gt;='Drive Train'!$F$29,1,0)</f>
        <v>1</v>
      </c>
      <c r="AJ148" s="57">
        <f>AJ147+0.5*Y148*'DEPRECATED - DT-Prelim Calcs'!$C$11^2+AE148*'DEPRECATED - DT-Prelim Calcs'!$C$11</f>
        <v>784.33981740885292</v>
      </c>
      <c r="AK148" s="57">
        <f t="shared" si="268"/>
        <v>0</v>
      </c>
      <c r="AL148" s="63">
        <f>AL147+'DEPRECATED - DT-Prelim Calcs'!$C$11</f>
        <v>576</v>
      </c>
      <c r="AM148" s="2">
        <f>AW148/'Drive Train'!$F$35</f>
        <v>0.90171798760158639</v>
      </c>
      <c r="AN148" s="46">
        <f>AU148*12*60/(PI() * 'Drive Train'!$F$15)/AM$2*AM148</f>
        <v>4074.5129711578243</v>
      </c>
      <c r="AO148" s="2">
        <f>('DEPRECATED - DT-Prelim Calcs'!$C$6*AM148-AN148)/('DEPRECATED - DT-Prelim Calcs'!$C$6*AM148)*'DEPRECATED - DT-Prelim Calcs'!$C$7*AM148</f>
        <v>0.330818350027824</v>
      </c>
      <c r="AP148" s="57">
        <f>AO148/'DEPRECATED - DT-Prelim Calcs'!$C$7*('DEPRECATED - DT-Prelim Calcs'!$C$8-'DEPRECATED - DT-Prelim Calcs'!$C$9)+'DEPRECATED - DT-Prelim Calcs'!$C$9</f>
        <v>20.311615895672126</v>
      </c>
      <c r="AQ148" s="57">
        <f t="shared" si="192"/>
        <v>20.311615895672126</v>
      </c>
      <c r="AR148" s="2">
        <f t="shared" si="212"/>
        <v>-1.6653345369377348E-16</v>
      </c>
      <c r="AS148" s="57">
        <f>AR148*'DEPRECATED - DT-Prelim Calcs'!$C$21/AM$2/'DEPRECATED - DT-Prelim Calcs'!$C$19/'DEPRECATED - DT-Prelim Calcs'!$C$18*3.39*'DEPRECATED - DT-Prelim Calcs'!$C$20</f>
        <v>-1.2068570473601326E-15</v>
      </c>
      <c r="AT148" s="46">
        <f t="shared" si="213"/>
        <v>0</v>
      </c>
      <c r="AU148" s="57">
        <f>AS147*'DEPRECATED - DT-Prelim Calcs'!$C$11+AU147</f>
        <v>39.432321268798688</v>
      </c>
      <c r="AV148" s="57">
        <f>AV147+0.5*AS148*'DEPRECATED - DT-Prelim Calcs'!$C$11^2+AU148*'DEPRECATED - DT-Prelim Calcs'!$C$11</f>
        <v>22668.403486192106</v>
      </c>
      <c r="AW148" s="57">
        <f>MIN('Drive Train'!$F$35-AQ147*'DEPRECATED - DT-Prelim Calcs'!$C$21*'Drive Train'!$F$39,AW147+AQ$2)</f>
        <v>11.181303046259671</v>
      </c>
      <c r="AX148" s="57">
        <f>'Drive Train'!$F$35-AQ148*'DEPRECATED - DT-Prelim Calcs'!$C$21*'Drive Train'!$F$39</f>
        <v>11.181303046259673</v>
      </c>
      <c r="AY148" s="1">
        <f>IF(AV148&gt;='Drive Train'!$F$29,1,0)</f>
        <v>1</v>
      </c>
      <c r="AZ148" s="57">
        <f t="shared" si="214"/>
        <v>22.568462106302363</v>
      </c>
      <c r="BA148" s="63">
        <f>BA147+'DEPRECATED - DT-Prelim Calcs'!$C$11</f>
        <v>576</v>
      </c>
      <c r="BB148" s="2">
        <f>BL148/'Drive Train'!$F$35</f>
        <v>0.55000000000000004</v>
      </c>
      <c r="BC148" s="46">
        <f>BJ148*12*60/(PI() * 'Drive Train'!$F$15)/BB$2*BB148</f>
        <v>5574.3989430736692</v>
      </c>
      <c r="BD148" s="2">
        <f>('DEPRECATED - DT-Prelim Calcs'!$C$6*BB148-BC148)/('DEPRECATED - DT-Prelim Calcs'!$C$6*BB148)*'DEPRECATED - DT-Prelim Calcs'!$C$7*BB148</f>
        <v>-1.1950068391758988</v>
      </c>
      <c r="BE148" s="57">
        <f>BD148/'DEPRECATED - DT-Prelim Calcs'!$C$7*('DEPRECATED - DT-Prelim Calcs'!$C$8-'DEPRECATED - DT-Prelim Calcs'!$C$9)+'DEPRECATED - DT-Prelim Calcs'!$C$9</f>
        <v>-60.917998948658841</v>
      </c>
      <c r="BF148" s="57">
        <f t="shared" si="193"/>
        <v>-60.917998948658841</v>
      </c>
      <c r="BG148" s="2">
        <f t="shared" si="215"/>
        <v>-1.9370342982087321</v>
      </c>
      <c r="BH148" s="57">
        <f>BG148*'DEPRECATED - DT-Prelim Calcs'!$C$21/BB$2/'DEPRECATED - DT-Prelim Calcs'!$C$19/'DEPRECATED - DT-Prelim Calcs'!$C$18*3.39*'DEPRECATED - DT-Prelim Calcs'!$C$20</f>
        <v>-20.276476817893244</v>
      </c>
      <c r="BI148" s="46">
        <f t="shared" si="216"/>
        <v>1</v>
      </c>
      <c r="BJ148" s="57">
        <f>BH147*'DEPRECATED - DT-Prelim Calcs'!$C$11+BJ147</f>
        <v>61.23248520188443</v>
      </c>
      <c r="BK148" s="57">
        <f>BK147+0.5*BH148*'DEPRECATED - DT-Prelim Calcs'!$C$11^2+BJ148*'DEPRECATED - DT-Prelim Calcs'!$C$11</f>
        <v>11945.527321525164</v>
      </c>
      <c r="BL148" s="57">
        <f>MIN('Drive Train'!$F$35-BF147*'DEPRECATED - DT-Prelim Calcs'!$C$21*'Drive Train'!$F$39,BL147+BF$2)</f>
        <v>6.82</v>
      </c>
      <c r="BM148" s="57">
        <f>'Drive Train'!$F$35-BF148*'DEPRECATED - DT-Prelim Calcs'!$C$21*'Drive Train'!$F$39</f>
        <v>16.05507993691953</v>
      </c>
      <c r="BN148" s="1">
        <f>IF(BK148&gt;='Drive Train'!$F$29,1,0)</f>
        <v>1</v>
      </c>
      <c r="BO148" s="57">
        <f t="shared" si="217"/>
        <v>-67.686665498509825</v>
      </c>
      <c r="BP148" s="63">
        <f>BP147+'DEPRECATED - DT-Prelim Calcs'!$C$11</f>
        <v>576</v>
      </c>
      <c r="BQ148" s="2">
        <f>CA148/'Drive Train'!$F$35</f>
        <v>0.55000000000000004</v>
      </c>
      <c r="BR148" s="46">
        <f>BY148*12*60/(PI() * 'Drive Train'!$F$15)/BQ$2*BQ148</f>
        <v>10794.076303422014</v>
      </c>
      <c r="BS148" s="2">
        <f>('DEPRECATED - DT-Prelim Calcs'!$C$6*BQ148-BR148)/('DEPRECATED - DT-Prelim Calcs'!$C$6*BQ148)*'DEPRECATED - DT-Prelim Calcs'!$C$7*BQ148</f>
        <v>-3.5551236193709292</v>
      </c>
      <c r="BT148" s="57">
        <f>BS148/'DEPRECATED - DT-Prelim Calcs'!$C$7*('DEPRECATED - DT-Prelim Calcs'!$C$8-'DEPRECATED - DT-Prelim Calcs'!$C$9)+'DEPRECATED - DT-Prelim Calcs'!$C$9</f>
        <v>-186.56239019306648</v>
      </c>
      <c r="BU148" s="57">
        <f t="shared" si="194"/>
        <v>-186.56239019306648</v>
      </c>
      <c r="BV148" s="2">
        <f t="shared" si="218"/>
        <v>-4.9919603247859152</v>
      </c>
      <c r="BW148" s="57">
        <f>BV148*'DEPRECATED - DT-Prelim Calcs'!$C$21/BQ$2/'DEPRECATED - DT-Prelim Calcs'!$C$19/'DEPRECATED - DT-Prelim Calcs'!$C$18*3.39*'DEPRECATED - DT-Prelim Calcs'!$C$20</f>
        <v>-68.333218872647635</v>
      </c>
      <c r="BX148" s="46">
        <f t="shared" si="219"/>
        <v>1</v>
      </c>
      <c r="BY148" s="57">
        <f>BW147*'DEPRECATED - DT-Prelim Calcs'!$C$11+BY147</f>
        <v>90.670028922776112</v>
      </c>
      <c r="BZ148" s="57">
        <f>BZ147+0.5*BW148*'DEPRECATED - DT-Prelim Calcs'!$C$11^2+BY148*'DEPRECATED - DT-Prelim Calcs'!$C$11</f>
        <v>-12214.09663807023</v>
      </c>
      <c r="CA148" s="57">
        <f>MIN('Drive Train'!$F$35-BU147*'DEPRECATED - DT-Prelim Calcs'!$C$21*'Drive Train'!$F$39,CA147+BU$2)</f>
        <v>6.82</v>
      </c>
      <c r="CB148" s="57">
        <f>'Drive Train'!$F$35-BU148*'DEPRECATED - DT-Prelim Calcs'!$C$21*'Drive Train'!$F$39</f>
        <v>23.593743411583986</v>
      </c>
      <c r="CC148" s="1">
        <f>IF(BZ148&gt;='Drive Train'!$F$29,1,0)</f>
        <v>0</v>
      </c>
      <c r="CD148" s="57">
        <f t="shared" si="220"/>
        <v>-207.29154465896275</v>
      </c>
      <c r="CE148" s="63">
        <f>CE147+'DEPRECATED - DT-Prelim Calcs'!$C$11</f>
        <v>576</v>
      </c>
      <c r="CF148" s="2">
        <f>CP148/'Drive Train'!$F$35</f>
        <v>0.55000000000000004</v>
      </c>
      <c r="CG148" s="46">
        <f>CN148*12*60/(PI() * 'Drive Train'!$F$15)/CF$2*CF148</f>
        <v>-41005.256336276121</v>
      </c>
      <c r="CH148" s="2">
        <f>('DEPRECATED - DT-Prelim Calcs'!$C$6*CF148-CG148)/('DEPRECATED - DT-Prelim Calcs'!$C$6*CF148)*'DEPRECATED - DT-Prelim Calcs'!$C$7*CF148</f>
        <v>19.866338230849049</v>
      </c>
      <c r="CI148" s="57">
        <f>CH148/'DEPRECATED - DT-Prelim Calcs'!$C$7*('DEPRECATED - DT-Prelim Calcs'!$C$8-'DEPRECATED - DT-Prelim Calcs'!$C$9)+'DEPRECATED - DT-Prelim Calcs'!$C$9</f>
        <v>1060.3146037418808</v>
      </c>
      <c r="CJ148" s="57">
        <f t="shared" si="195"/>
        <v>93</v>
      </c>
      <c r="CK148" s="2">
        <f t="shared" si="221"/>
        <v>1.5241763143494644</v>
      </c>
      <c r="CL148" s="57">
        <f>CK148*'DEPRECATED - DT-Prelim Calcs'!$C$21/CF$2/'DEPRECATED - DT-Prelim Calcs'!$C$19/'DEPRECATED - DT-Prelim Calcs'!$C$18*3.39*'DEPRECATED - DT-Prelim Calcs'!$C$20</f>
        <v>25.773080821789936</v>
      </c>
      <c r="CM148" s="46">
        <f t="shared" si="222"/>
        <v>0</v>
      </c>
      <c r="CN148" s="57">
        <f>CL147*'DEPRECATED - DT-Prelim Calcs'!$C$11+CN147</f>
        <v>-278.83509104894239</v>
      </c>
      <c r="CO148" s="57">
        <f>CO147+0.5*CL148*'DEPRECATED - DT-Prelim Calcs'!$C$11^2+CN148*'DEPRECATED - DT-Prelim Calcs'!$C$11</f>
        <v>-49530.512826386876</v>
      </c>
      <c r="CP148" s="57">
        <f>MIN('Drive Train'!$F$35-CJ147*'DEPRECATED - DT-Prelim Calcs'!$C$21*'Drive Train'!$F$39,CP147+CJ$2)</f>
        <v>6.82</v>
      </c>
      <c r="CQ148" s="57">
        <f>'Drive Train'!$F$35-CJ148*'DEPRECATED - DT-Prelim Calcs'!$C$21*'Drive Train'!$F$39</f>
        <v>6.82</v>
      </c>
      <c r="CR148" s="1">
        <f>IF(CO148&gt;='Drive Train'!$F$29,1,0)</f>
        <v>0</v>
      </c>
      <c r="CS148" s="57">
        <f t="shared" si="223"/>
        <v>103.33333333333333</v>
      </c>
      <c r="CT148" s="63">
        <f>CT147+'DEPRECATED - DT-Prelim Calcs'!$C$11</f>
        <v>576</v>
      </c>
      <c r="CU148" s="2">
        <f>DE148/'Drive Train'!$F$35</f>
        <v>0.55000000000000004</v>
      </c>
      <c r="CV148" s="46">
        <f>DC148*12*60/(PI() * 'Drive Train'!$F$15)/CU$2*CU148</f>
        <v>-69411.003574328424</v>
      </c>
      <c r="CW148" s="2">
        <f>('DEPRECATED - DT-Prelim Calcs'!$C$6*CU148-CV148)/('DEPRECATED - DT-Prelim Calcs'!$C$6*CU148)*'DEPRECATED - DT-Prelim Calcs'!$C$7*CU148</f>
        <v>32.710212685578142</v>
      </c>
      <c r="CX148" s="57">
        <f>CW148/'DEPRECATED - DT-Prelim Calcs'!$C$7*('DEPRECATED - DT-Prelim Calcs'!$C$8-'DEPRECATED - DT-Prelim Calcs'!$C$9)+'DEPRECATED - DT-Prelim Calcs'!$C$9</f>
        <v>1744.0777126803634</v>
      </c>
      <c r="CY148" s="57">
        <f t="shared" si="196"/>
        <v>93</v>
      </c>
      <c r="CZ148" s="2">
        <f t="shared" si="224"/>
        <v>1.2803081040535502</v>
      </c>
      <c r="DA148" s="57">
        <f>CZ148*'DEPRECATED - DT-Prelim Calcs'!$C$21/CU$2/'DEPRECATED - DT-Prelim Calcs'!$C$19/'DEPRECATED - DT-Prelim Calcs'!$C$18*3.39*'DEPRECATED - DT-Prelim Calcs'!$C$20</f>
        <v>25.773080821789936</v>
      </c>
      <c r="DB148" s="46">
        <f t="shared" si="225"/>
        <v>0</v>
      </c>
      <c r="DC148" s="57">
        <f>DA147*'DEPRECATED - DT-Prelim Calcs'!$C$11+DC147</f>
        <v>-396.47472528619107</v>
      </c>
      <c r="DD148" s="57">
        <f>DD147+0.5*DA148*'DEPRECATED - DT-Prelim Calcs'!$C$11^2+DC148*'DEPRECATED - DT-Prelim Calcs'!$C$11</f>
        <v>-102471.58030098439</v>
      </c>
      <c r="DE148" s="57">
        <f>MIN('Drive Train'!$F$35-CY147*'DEPRECATED - DT-Prelim Calcs'!$C$21*'Drive Train'!$F$39,DE147+CY$2)</f>
        <v>6.82</v>
      </c>
      <c r="DF148" s="57">
        <f>'Drive Train'!$F$35-CY148*'DEPRECATED - DT-Prelim Calcs'!$C$21*'Drive Train'!$F$39</f>
        <v>6.82</v>
      </c>
      <c r="DG148" s="1">
        <f>IF(DD148&gt;='Drive Train'!$F$29,1,0)</f>
        <v>0</v>
      </c>
      <c r="DH148" s="57">
        <f t="shared" si="226"/>
        <v>103.33333333333333</v>
      </c>
      <c r="DI148" s="63">
        <f>DI147+'DEPRECATED - DT-Prelim Calcs'!$C$11</f>
        <v>576</v>
      </c>
      <c r="DJ148" s="2">
        <f>DT148/'Drive Train'!$F$35</f>
        <v>0.55000000000000004</v>
      </c>
      <c r="DK148" s="46">
        <f>DR148*12*60/(PI() * 'Drive Train'!$F$15)/DJ$2*DJ148</f>
        <v>-2361.2832982243735</v>
      </c>
      <c r="DL148" s="2">
        <f>('DEPRECATED - DT-Prelim Calcs'!$C$6*DJ148-DK148)/('DEPRECATED - DT-Prelim Calcs'!$C$6*DJ148)*'DEPRECATED - DT-Prelim Calcs'!$C$7*DJ148</f>
        <v>2.3931721855010775</v>
      </c>
      <c r="DM148" s="57">
        <f>DL148/'DEPRECATED - DT-Prelim Calcs'!$C$7*('DEPRECATED - DT-Prelim Calcs'!$C$8-'DEPRECATED - DT-Prelim Calcs'!$C$9)+'DEPRECATED - DT-Prelim Calcs'!$C$9</f>
        <v>130.10414580904077</v>
      </c>
      <c r="DN148" s="57">
        <f t="shared" si="197"/>
        <v>93</v>
      </c>
      <c r="DO148" s="2">
        <f t="shared" si="227"/>
        <v>1.1037138828047846</v>
      </c>
      <c r="DP148" s="57">
        <f>DO148*'DEPRECATED - DT-Prelim Calcs'!$C$21/DJ$2/'DEPRECATED - DT-Prelim Calcs'!$C$19/'DEPRECATED - DT-Prelim Calcs'!$C$18*3.39*'DEPRECATED - DT-Prelim Calcs'!$C$20</f>
        <v>25.773080821789936</v>
      </c>
      <c r="DQ148" s="46">
        <f t="shared" si="228"/>
        <v>0</v>
      </c>
      <c r="DR148" s="57">
        <f>DP147*'DEPRECATED - DT-Prelim Calcs'!$C$11+DR147</f>
        <v>-11.627257465119072</v>
      </c>
      <c r="DS148" s="57">
        <f>DS147+0.5*DP148*'DEPRECATED - DT-Prelim Calcs'!$C$11^2+DR148*'DEPRECATED - DT-Prelim Calcs'!$C$11</f>
        <v>-166359.32165300703</v>
      </c>
      <c r="DT148" s="57">
        <f>MIN('Drive Train'!$F$35-DN147*'DEPRECATED - DT-Prelim Calcs'!$C$21*'Drive Train'!$F$39,DT147+DN$2)</f>
        <v>6.82</v>
      </c>
      <c r="DU148" s="57">
        <f>'Drive Train'!$F$35-DN148*'DEPRECATED - DT-Prelim Calcs'!$C$21*'Drive Train'!$F$39</f>
        <v>6.82</v>
      </c>
      <c r="DV148" s="1">
        <f>IF(DS148&gt;='Drive Train'!$F$29,1,0)</f>
        <v>0</v>
      </c>
      <c r="DW148" s="57">
        <f t="shared" si="229"/>
        <v>103.33333333333333</v>
      </c>
      <c r="DX148" s="63">
        <f>DX147+'DEPRECATED - DT-Prelim Calcs'!$C$11</f>
        <v>576</v>
      </c>
      <c r="DY148" s="2">
        <f>EI148/'Drive Train'!$F$35</f>
        <v>0.55000000000000004</v>
      </c>
      <c r="DZ148" s="46">
        <f>EG148*12*60/(PI() * 'Drive Train'!$F$15)/DY$2*DY148</f>
        <v>-219062.13447638345</v>
      </c>
      <c r="EA148" s="2">
        <f>('DEPRECATED - DT-Prelim Calcs'!$C$6*DY148-DZ148)/('DEPRECATED - DT-Prelim Calcs'!$C$6*DY148)*'DEPRECATED - DT-Prelim Calcs'!$C$7*DY148</f>
        <v>100.3761086469201</v>
      </c>
      <c r="EB148" s="57">
        <f>EA148/'DEPRECATED - DT-Prelim Calcs'!$C$7*('DEPRECATED - DT-Prelim Calcs'!$C$8-'DEPRECATED - DT-Prelim Calcs'!$C$9)+'DEPRECATED - DT-Prelim Calcs'!$C$9</f>
        <v>5346.374165726078</v>
      </c>
      <c r="EC148" s="57">
        <f t="shared" si="198"/>
        <v>93</v>
      </c>
      <c r="ED148" s="2">
        <f t="shared" si="230"/>
        <v>0.96993038185874991</v>
      </c>
      <c r="EE148" s="57">
        <f>ED148*'DEPRECATED - DT-Prelim Calcs'!$C$21/DY$2/'DEPRECATED - DT-Prelim Calcs'!$C$19/'DEPRECATED - DT-Prelim Calcs'!$C$18*3.39*'DEPRECATED - DT-Prelim Calcs'!$C$20</f>
        <v>25.773080821789936</v>
      </c>
      <c r="EF148" s="46">
        <f t="shared" si="231"/>
        <v>0</v>
      </c>
      <c r="EG148" s="57">
        <f>EE147*'DEPRECATED - DT-Prelim Calcs'!$C$11+EG147</f>
        <v>-947.93938340317561</v>
      </c>
      <c r="EH148" s="57">
        <f>EH147+0.5*EE148*'DEPRECATED - DT-Prelim Calcs'!$C$11^2+EG148*'DEPRECATED - DT-Prelim Calcs'!$C$11</f>
        <v>-242362.52650928596</v>
      </c>
      <c r="EI148" s="57">
        <f>MIN('Drive Train'!$F$35-EC147*'DEPRECATED - DT-Prelim Calcs'!$C$21*'Drive Train'!$F$39,EI147+EC$2)</f>
        <v>6.82</v>
      </c>
      <c r="EJ148" s="57">
        <f>'Drive Train'!$F$35-EC148*'DEPRECATED - DT-Prelim Calcs'!$C$21*'Drive Train'!$F$39</f>
        <v>6.82</v>
      </c>
      <c r="EK148" s="1">
        <f>IF(EH148&gt;='Drive Train'!$F$29,1,0)</f>
        <v>0</v>
      </c>
      <c r="EL148" s="57">
        <f t="shared" si="232"/>
        <v>103.33333333333333</v>
      </c>
      <c r="EM148" s="63">
        <f>EM147+'DEPRECATED - DT-Prelim Calcs'!$C$11</f>
        <v>576</v>
      </c>
      <c r="EN148" s="2">
        <f>EX148/'Drive Train'!$F$35</f>
        <v>1.6897078820670126</v>
      </c>
      <c r="EO148" s="46">
        <f>EV148*12*60/(PI() * 'Drive Train'!$F$15)/EN$2*EN148</f>
        <v>-344470.80739839916</v>
      </c>
      <c r="EP148" s="2">
        <f>('DEPRECATED - DT-Prelim Calcs'!$C$6*EN148-EO148)/('DEPRECATED - DT-Prelim Calcs'!$C$6*EN148)*'DEPRECATED - DT-Prelim Calcs'!$C$7*EN148</f>
        <v>159.82728902207455</v>
      </c>
      <c r="EQ148" s="57">
        <f>EP148/'DEPRECATED - DT-Prelim Calcs'!$C$7*('DEPRECATED - DT-Prelim Calcs'!$C$8-'DEPRECATED - DT-Prelim Calcs'!$C$9)+'DEPRECATED - DT-Prelim Calcs'!$C$9</f>
        <v>8511.3477931668749</v>
      </c>
      <c r="ER148" s="57">
        <f t="shared" si="199"/>
        <v>93</v>
      </c>
      <c r="ES148" s="2">
        <f t="shared" si="233"/>
        <v>0.86507304327942547</v>
      </c>
      <c r="ET148" s="57">
        <f>ES148*'DEPRECATED - DT-Prelim Calcs'!$C$21/EN$2/'DEPRECATED - DT-Prelim Calcs'!$C$19/'DEPRECATED - DT-Prelim Calcs'!$C$18*3.39*'DEPRECATED - DT-Prelim Calcs'!$C$20</f>
        <v>25.773080821789936</v>
      </c>
      <c r="EU148" s="46">
        <f t="shared" si="234"/>
        <v>0</v>
      </c>
      <c r="EV148" s="57">
        <f>ET147*'DEPRECATED - DT-Prelim Calcs'!$C$11+EV147</f>
        <v>-432.74190275498847</v>
      </c>
      <c r="EW148" s="57">
        <f>EW147+0.5*ET148*'DEPRECATED - DT-Prelim Calcs'!$C$11^2+EV148*'DEPRECATED - DT-Prelim Calcs'!$C$11</f>
        <v>-324657.99178323901</v>
      </c>
      <c r="EX148" s="57">
        <f>MIN('Drive Train'!$F$35-ER147*'DEPRECATED - DT-Prelim Calcs'!$C$21*'Drive Train'!$F$39,EX147+ER$2)</f>
        <v>20.952377737630957</v>
      </c>
      <c r="EY148" s="57">
        <f>'Drive Train'!$F$35-ER148*'DEPRECATED - DT-Prelim Calcs'!$C$21*'Drive Train'!$F$39</f>
        <v>6.82</v>
      </c>
      <c r="EZ148" s="1">
        <f>IF(EW148&gt;='Drive Train'!$F$29,1,0)</f>
        <v>0</v>
      </c>
      <c r="FA148" s="57">
        <f t="shared" si="235"/>
        <v>103.33333333333333</v>
      </c>
      <c r="FB148" s="63">
        <f>FB147+'DEPRECATED - DT-Prelim Calcs'!$C$11</f>
        <v>576</v>
      </c>
      <c r="FC148" s="2">
        <f>FM148/'Drive Train'!$F$35</f>
        <v>0.55000000000000004</v>
      </c>
      <c r="FD148" s="46">
        <f>FK148*12*60/(PI() * 'Drive Train'!$F$15)/FC$2*FC148</f>
        <v>-605797.2668636865</v>
      </c>
      <c r="FE148" s="2">
        <f>('DEPRECATED - DT-Prelim Calcs'!$C$6*FC148-FD148)/('DEPRECATED - DT-Prelim Calcs'!$C$6*FC148)*'DEPRECATED - DT-Prelim Calcs'!$C$7*FC148</f>
        <v>275.2413373623798</v>
      </c>
      <c r="FF148" s="57">
        <f>FE148/'DEPRECATED - DT-Prelim Calcs'!$C$7*('DEPRECATED - DT-Prelim Calcs'!$C$8-'DEPRECATED - DT-Prelim Calcs'!$C$9)+'DEPRECATED - DT-Prelim Calcs'!$C$9</f>
        <v>14655.589453773166</v>
      </c>
      <c r="FG148" s="57">
        <f t="shared" si="200"/>
        <v>93</v>
      </c>
      <c r="FH148" s="2">
        <f t="shared" si="236"/>
        <v>0.78067567320338405</v>
      </c>
      <c r="FI148" s="57">
        <f>FH148*'DEPRECATED - DT-Prelim Calcs'!$C$21/FC$2/'DEPRECATED - DT-Prelim Calcs'!$C$19/'DEPRECATED - DT-Prelim Calcs'!$C$18*3.39*'DEPRECATED - DT-Prelim Calcs'!$C$20</f>
        <v>25.773080821789936</v>
      </c>
      <c r="FJ148" s="46">
        <f t="shared" si="237"/>
        <v>0</v>
      </c>
      <c r="FK148" s="57">
        <f>FI147*'DEPRECATED - DT-Prelim Calcs'!$C$11+FK147</f>
        <v>-2109.9426198932738</v>
      </c>
      <c r="FL148" s="57">
        <f>FL147+0.5*FI148*'DEPRECATED - DT-Prelim Calcs'!$C$11^2+FK148*'DEPRECATED - DT-Prelim Calcs'!$C$11</f>
        <v>-477315.9220423025</v>
      </c>
      <c r="FM148" s="57">
        <f>MIN('Drive Train'!$F$35-FG147*'DEPRECATED - DT-Prelim Calcs'!$C$21*'Drive Train'!$F$39,FM147+FG$2)</f>
        <v>6.82</v>
      </c>
      <c r="FN148" s="57">
        <f>'Drive Train'!$F$35-FG148*'DEPRECATED - DT-Prelim Calcs'!$C$21*'Drive Train'!$F$39</f>
        <v>6.82</v>
      </c>
      <c r="FO148" s="1">
        <f>IF(FL148&gt;='Drive Train'!$F$29,1,0)</f>
        <v>0</v>
      </c>
      <c r="FP148" s="57">
        <f t="shared" si="238"/>
        <v>103.33333333333333</v>
      </c>
      <c r="FQ148" s="63">
        <f>FQ147+'DEPRECATED - DT-Prelim Calcs'!$C$11</f>
        <v>576</v>
      </c>
      <c r="FR148" s="2">
        <f>GB148/'Drive Train'!$F$35</f>
        <v>0.55000000000000004</v>
      </c>
      <c r="FS148" s="46">
        <f>FZ148*12*60/(PI() * 'Drive Train'!$F$15)/FR$2*FR148</f>
        <v>-405663.37702256814</v>
      </c>
      <c r="FT148" s="2">
        <f>('DEPRECATED - DT-Prelim Calcs'!$C$6*FR148-FS148)/('DEPRECATED - DT-Prelim Calcs'!$C$6*FR148)*'DEPRECATED - DT-Prelim Calcs'!$C$7*FR148</f>
        <v>184.7492783535439</v>
      </c>
      <c r="FU148" s="57">
        <f>FT148/'DEPRECATED - DT-Prelim Calcs'!$C$7*('DEPRECATED - DT-Prelim Calcs'!$C$8-'DEPRECATED - DT-Prelim Calcs'!$C$9)+'DEPRECATED - DT-Prelim Calcs'!$C$9</f>
        <v>9838.1076401492464</v>
      </c>
      <c r="FV148" s="57">
        <f t="shared" si="201"/>
        <v>93</v>
      </c>
      <c r="FW148" s="2">
        <f t="shared" si="239"/>
        <v>0.7112822800297498</v>
      </c>
      <c r="FX148" s="57">
        <f>FW148*'DEPRECATED - DT-Prelim Calcs'!$C$21/FR$2/'DEPRECATED - DT-Prelim Calcs'!$C$19/'DEPRECATED - DT-Prelim Calcs'!$C$18*3.39*'DEPRECATED - DT-Prelim Calcs'!$C$20</f>
        <v>25.773080821789936</v>
      </c>
      <c r="FY148" s="46">
        <f t="shared" si="240"/>
        <v>0</v>
      </c>
      <c r="FZ148" s="57">
        <f>FX147*'DEPRECATED - DT-Prelim Calcs'!$C$11+FZ147</f>
        <v>-1287.3021061459858</v>
      </c>
      <c r="GA148" s="57">
        <f>GA147+0.5*FX148*'DEPRECATED - DT-Prelim Calcs'!$C$11^2+FZ148*'DEPRECATED - DT-Prelim Calcs'!$C$11</f>
        <v>-541065.63098227442</v>
      </c>
      <c r="GB148" s="57">
        <f>MIN('Drive Train'!$F$35-FV147*'DEPRECATED - DT-Prelim Calcs'!$C$21*'Drive Train'!$F$39,GB147+FV$2)</f>
        <v>6.82</v>
      </c>
      <c r="GC148" s="57">
        <f>'Drive Train'!$F$35-FV148*'DEPRECATED - DT-Prelim Calcs'!$C$21*'Drive Train'!$F$39</f>
        <v>6.82</v>
      </c>
      <c r="GD148" s="1">
        <f>IF(GA148&gt;='Drive Train'!$F$29,1,0)</f>
        <v>0</v>
      </c>
      <c r="GE148" s="57">
        <f t="shared" si="241"/>
        <v>103.33333333333333</v>
      </c>
      <c r="GF148" s="63">
        <f>GF147+'DEPRECATED - DT-Prelim Calcs'!$C$11</f>
        <v>576</v>
      </c>
      <c r="GG148" s="2">
        <f>GQ148/'Drive Train'!$F$35</f>
        <v>0.85483870967741948</v>
      </c>
      <c r="GH148" s="46">
        <f>GO148*12*60/(PI() * 'Drive Train'!$F$15)/GG$2*GG148</f>
        <v>-258960.41090378736</v>
      </c>
      <c r="GI148" s="2">
        <f>('DEPRECATED - DT-Prelim Calcs'!$C$6*GG148-GH148)/('DEPRECATED - DT-Prelim Calcs'!$C$6*GG148)*'DEPRECATED - DT-Prelim Calcs'!$C$7*GG148</f>
        <v>119.15107879090938</v>
      </c>
      <c r="GJ148" s="57">
        <f>GI148/'DEPRECATED - DT-Prelim Calcs'!$C$7*('DEPRECATED - DT-Prelim Calcs'!$C$8-'DEPRECATED - DT-Prelim Calcs'!$C$9)+'DEPRECATED - DT-Prelim Calcs'!$C$9</f>
        <v>6345.8881364621047</v>
      </c>
      <c r="GK148" s="57">
        <f t="shared" si="242"/>
        <v>29.999999999999982</v>
      </c>
      <c r="GL148" s="2">
        <f t="shared" si="243"/>
        <v>0.99579519204165001</v>
      </c>
      <c r="GM148" s="57">
        <f>GL148*'DEPRECATED - DT-Prelim Calcs'!$C$21/GG$2/'DEPRECATED - DT-Prelim Calcs'!$C$19/'DEPRECATED - DT-Prelim Calcs'!$C$18*3.39*'DEPRECATED - DT-Prelim Calcs'!$C$20</f>
        <v>25.773080821789936</v>
      </c>
      <c r="GN148" s="46">
        <f t="shared" si="244"/>
        <v>0</v>
      </c>
      <c r="GO148" s="57">
        <f>GM147*'DEPRECATED - DT-Prelim Calcs'!$C$11+GO147</f>
        <v>-740.20940465034516</v>
      </c>
      <c r="GP148" s="57">
        <f>GP147+0.5*GM148*'DEPRECATED - DT-Prelim Calcs'!$C$11^2+GO148*'DEPRECATED - DT-Prelim Calcs'!$C$11</f>
        <v>-245731.58900818406</v>
      </c>
      <c r="GQ148" s="57">
        <f>MIN('Drive Train'!$F$35-GK147*'DEPRECATED - DT-Prelim Calcs'!$C$21*'Drive Train'!$F$39,GQ147+GK$2)</f>
        <v>10.600000000000001</v>
      </c>
      <c r="GR148" s="57">
        <f>'Drive Train'!$F$35-GK148*'DEPRECATED - DT-Prelim Calcs'!$C$21*'Drive Train'!$F$39</f>
        <v>10.600000000000001</v>
      </c>
      <c r="GS148" s="1">
        <f>IF(GP148&gt;='Drive Train'!$F$29,1,0)</f>
        <v>0</v>
      </c>
      <c r="GT148" s="57">
        <f t="shared" si="245"/>
        <v>33.333333333333314</v>
      </c>
      <c r="GU148" s="63">
        <f>GU147+'DEPRECATED - DT-Prelim Calcs'!$C$11</f>
        <v>576</v>
      </c>
      <c r="GV148" s="2">
        <f>HF148/'Drive Train'!$F$35</f>
        <v>0.83870967741935498</v>
      </c>
      <c r="GW148" s="46">
        <f>HD148*12*60/(PI() * 'Drive Train'!$F$15)/GV$2*GV148</f>
        <v>-15419.738201151213</v>
      </c>
      <c r="GX148" s="2">
        <f>('DEPRECATED - DT-Prelim Calcs'!$C$6*GV148-GW148)/('DEPRECATED - DT-Prelim Calcs'!$C$6*GV148)*'DEPRECATED - DT-Prelim Calcs'!$C$7*GV148</f>
        <v>8.9934421170974232</v>
      </c>
      <c r="GY148" s="57">
        <f>GX148/'DEPRECATED - DT-Prelim Calcs'!$C$7*('DEPRECATED - DT-Prelim Calcs'!$C$8-'DEPRECATED - DT-Prelim Calcs'!$C$9)+'DEPRECATED - DT-Prelim Calcs'!$C$9</f>
        <v>481.47951187701221</v>
      </c>
      <c r="GZ148" s="57">
        <f t="shared" si="202"/>
        <v>33.333333333333314</v>
      </c>
      <c r="HA148" s="2">
        <f t="shared" si="246"/>
        <v>0.99579519204165001</v>
      </c>
      <c r="HB148" s="57">
        <f>HA148*'DEPRECATED - DT-Prelim Calcs'!$C$21/GV$2/'DEPRECATED - DT-Prelim Calcs'!$C$19/'DEPRECATED - DT-Prelim Calcs'!$C$18*3.39*'DEPRECATED - DT-Prelim Calcs'!$C$20</f>
        <v>25.773080821789936</v>
      </c>
      <c r="HC148" s="46">
        <f t="shared" si="247"/>
        <v>0</v>
      </c>
      <c r="HD148" s="57">
        <f>HB147*'DEPRECATED - DT-Prelim Calcs'!$C$11+HD147</f>
        <v>-44.92320669617159</v>
      </c>
      <c r="HE148" s="57">
        <f>HE147+0.5*HB148*'DEPRECATED - DT-Prelim Calcs'!$C$11^2+HD148*'DEPRECATED - DT-Prelim Calcs'!$C$11</f>
        <v>-256181.70812010349</v>
      </c>
      <c r="HF148" s="57">
        <f>MIN('Drive Train'!$F$35-GZ147*'DEPRECATED - DT-Prelim Calcs'!$C$21*'Drive Train'!$F$39,HF147+GZ$2)</f>
        <v>10.400000000000002</v>
      </c>
      <c r="HG148" s="57">
        <f>'Drive Train'!$F$35-GZ148*'DEPRECATED - DT-Prelim Calcs'!$C$21*'Drive Train'!$F$39</f>
        <v>10.400000000000002</v>
      </c>
      <c r="HH148" s="1">
        <f>IF(HE148&gt;='Drive Train'!$F$29,1,0)</f>
        <v>0</v>
      </c>
      <c r="HI148" s="57">
        <f t="shared" si="248"/>
        <v>37.037037037037017</v>
      </c>
      <c r="HJ148" s="63">
        <f>HJ147+'DEPRECATED - DT-Prelim Calcs'!$C$11</f>
        <v>576</v>
      </c>
      <c r="HK148" s="2">
        <f>HU148/'Drive Train'!$F$35</f>
        <v>0.82258064516129037</v>
      </c>
      <c r="HL148" s="46">
        <f>HS148*12*60/(PI() * 'Drive Train'!$F$15)/HK$2*HK148</f>
        <v>-38584.98556974707</v>
      </c>
      <c r="HM148" s="2">
        <f>('DEPRECATED - DT-Prelim Calcs'!$C$6*HK148-HL148)/('DEPRECATED - DT-Prelim Calcs'!$C$6*HK148)*'DEPRECATED - DT-Prelim Calcs'!$C$7*HK148</f>
        <v>19.428913768176503</v>
      </c>
      <c r="HN148" s="57">
        <f>HM148/'DEPRECATED - DT-Prelim Calcs'!$C$7*('DEPRECATED - DT-Prelim Calcs'!$C$8-'DEPRECATED - DT-Prelim Calcs'!$C$9)+'DEPRECATED - DT-Prelim Calcs'!$C$9</f>
        <v>1037.0276499821766</v>
      </c>
      <c r="HO148" s="57">
        <f t="shared" si="203"/>
        <v>36.66666666666665</v>
      </c>
      <c r="HP148" s="2">
        <f t="shared" si="249"/>
        <v>0.99579519204165001</v>
      </c>
      <c r="HQ148" s="57">
        <f>HP148*'DEPRECATED - DT-Prelim Calcs'!$C$21/HK$2/'DEPRECATED - DT-Prelim Calcs'!$C$19/'DEPRECATED - DT-Prelim Calcs'!$C$18*3.39*'DEPRECATED - DT-Prelim Calcs'!$C$20</f>
        <v>25.773080821789936</v>
      </c>
      <c r="HR148" s="46">
        <f t="shared" si="250"/>
        <v>0</v>
      </c>
      <c r="HS148" s="57">
        <f>HQ147*'DEPRECATED - DT-Prelim Calcs'!$C$11+HS147</f>
        <v>-114.61600289079944</v>
      </c>
      <c r="HT148" s="57">
        <f>HT147+0.5*HQ148*'DEPRECATED - DT-Prelim Calcs'!$C$11^2+HS148*'DEPRECATED - DT-Prelim Calcs'!$C$11</f>
        <v>-252441.1769713129</v>
      </c>
      <c r="HU148" s="57">
        <f>MIN('Drive Train'!$F$35-HO147*'DEPRECATED - DT-Prelim Calcs'!$C$21*'Drive Train'!$F$39,HU147+HO$2)</f>
        <v>10.200000000000001</v>
      </c>
      <c r="HV148" s="57">
        <f>'Drive Train'!$F$35-HO148*'DEPRECATED - DT-Prelim Calcs'!$C$21*'Drive Train'!$F$39</f>
        <v>10.200000000000001</v>
      </c>
      <c r="HW148" s="1">
        <f>IF(HT148&gt;='Drive Train'!$F$29,1,0)</f>
        <v>0</v>
      </c>
      <c r="HX148" s="57">
        <f t="shared" si="251"/>
        <v>40.740740740740726</v>
      </c>
      <c r="HY148" s="63">
        <f>HY147+'DEPRECATED - DT-Prelim Calcs'!$C$11</f>
        <v>576</v>
      </c>
      <c r="HZ148" s="2">
        <f>IJ148/'Drive Train'!$F$35</f>
        <v>0.80645161290322598</v>
      </c>
      <c r="IA148" s="46">
        <f>IH148*12*60/(PI() * 'Drive Train'!$F$15)/HZ$2*HZ148</f>
        <v>-76624.668895710172</v>
      </c>
      <c r="IB148" s="2">
        <f>('DEPRECATED - DT-Prelim Calcs'!$C$6*HZ148-IA148)/('DEPRECATED - DT-Prelim Calcs'!$C$6*HZ148)*'DEPRECATED - DT-Prelim Calcs'!$C$7*HZ148</f>
        <v>36.589974660766856</v>
      </c>
      <c r="IC148" s="57">
        <f>IB148/'DEPRECATED - DT-Prelim Calcs'!$C$7*('DEPRECATED - DT-Prelim Calcs'!$C$8-'DEPRECATED - DT-Prelim Calcs'!$C$9)+'DEPRECATED - DT-Prelim Calcs'!$C$9</f>
        <v>1950.6227174175885</v>
      </c>
      <c r="ID148" s="57">
        <f t="shared" si="204"/>
        <v>39.999999999999986</v>
      </c>
      <c r="IE148" s="2">
        <f t="shared" si="252"/>
        <v>0.99579519204165001</v>
      </c>
      <c r="IF148" s="57">
        <f>IE148*'DEPRECATED - DT-Prelim Calcs'!$C$21/HZ$2/'DEPRECATED - DT-Prelim Calcs'!$C$19/'DEPRECATED - DT-Prelim Calcs'!$C$18*3.39*'DEPRECATED - DT-Prelim Calcs'!$C$20</f>
        <v>25.773080821789936</v>
      </c>
      <c r="IG148" s="46">
        <f t="shared" si="253"/>
        <v>0</v>
      </c>
      <c r="IH148" s="57">
        <f>IF147*'DEPRECATED - DT-Prelim Calcs'!$C$11+IH147</f>
        <v>-232.16443921943733</v>
      </c>
      <c r="II148" s="57">
        <f>II147+0.5*IF148*'DEPRECATED - DT-Prelim Calcs'!$C$11^2+IH148*'DEPRECATED - DT-Prelim Calcs'!$C$11</f>
        <v>-254580.09211659044</v>
      </c>
      <c r="IJ148" s="57">
        <f>MIN('Drive Train'!$F$35-ID147*'DEPRECATED - DT-Prelim Calcs'!$C$21*'Drive Train'!$F$39,IJ147+ID$2)</f>
        <v>10.000000000000002</v>
      </c>
      <c r="IK148" s="57">
        <f>'Drive Train'!$F$35-ID148*'DEPRECATED - DT-Prelim Calcs'!$C$21*'Drive Train'!$F$39</f>
        <v>10.000000000000002</v>
      </c>
      <c r="IL148" s="1">
        <f>IF(II148&gt;='Drive Train'!$F$29,1,0)</f>
        <v>0</v>
      </c>
      <c r="IM148" s="57">
        <f t="shared" si="254"/>
        <v>44.444444444444429</v>
      </c>
      <c r="IN148" s="63">
        <f>IN147+'DEPRECATED - DT-Prelim Calcs'!$C$11</f>
        <v>576</v>
      </c>
      <c r="IO148" s="2">
        <f>IY148/'Drive Train'!$F$35</f>
        <v>0.79032258064516137</v>
      </c>
      <c r="IP148" s="46">
        <f>IW148*12*60/(PI() * 'Drive Train'!$F$15)/IO$2*IO148</f>
        <v>-156740.34872064684</v>
      </c>
      <c r="IQ148" s="2">
        <f>('DEPRECATED - DT-Prelim Calcs'!$C$6*IO148-IP148)/('DEPRECATED - DT-Prelim Calcs'!$C$6*IO148)*'DEPRECATED - DT-Prelim Calcs'!$C$7*IO148</f>
        <v>72.776017084788009</v>
      </c>
      <c r="IR148" s="57">
        <f>IQ148/'DEPRECATED - DT-Prelim Calcs'!$C$7*('DEPRECATED - DT-Prelim Calcs'!$C$8-'DEPRECATED - DT-Prelim Calcs'!$C$9)+'DEPRECATED - DT-Prelim Calcs'!$C$9</f>
        <v>3877.0414904474278</v>
      </c>
      <c r="IS148" s="57">
        <f t="shared" si="205"/>
        <v>43.333333333333321</v>
      </c>
      <c r="IT148" s="2">
        <f t="shared" si="255"/>
        <v>0.99579519204165001</v>
      </c>
      <c r="IU148" s="57">
        <f>IT148*'DEPRECATED - DT-Prelim Calcs'!$C$21/IO$2/'DEPRECATED - DT-Prelim Calcs'!$C$19/'DEPRECATED - DT-Prelim Calcs'!$C$18*3.39*'DEPRECATED - DT-Prelim Calcs'!$C$20</f>
        <v>25.773080821789936</v>
      </c>
      <c r="IV148" s="46">
        <f t="shared" si="256"/>
        <v>0</v>
      </c>
      <c r="IW148" s="57">
        <f>IU147*'DEPRECATED - DT-Prelim Calcs'!$C$11+IW147</f>
        <v>-484.59822761645967</v>
      </c>
      <c r="IX148" s="57">
        <f>IX147+0.5*IU148*'DEPRECATED - DT-Prelim Calcs'!$C$11^2+IW148*'DEPRECATED - DT-Prelim Calcs'!$C$11</f>
        <v>-274516.75587850157</v>
      </c>
      <c r="IY148" s="57">
        <f>MIN('Drive Train'!$F$35-IS147*'DEPRECATED - DT-Prelim Calcs'!$C$21*'Drive Train'!$F$39,IY147+IS$2)</f>
        <v>9.8000000000000007</v>
      </c>
      <c r="IZ148" s="57">
        <f>'Drive Train'!$F$35-IS148*'DEPRECATED - DT-Prelim Calcs'!$C$21*'Drive Train'!$F$39</f>
        <v>9.8000000000000007</v>
      </c>
      <c r="JA148" s="1">
        <f>IF(IX148&gt;='Drive Train'!$F$29,1,0)</f>
        <v>0</v>
      </c>
      <c r="JB148" s="57">
        <f t="shared" si="257"/>
        <v>48.148148148148138</v>
      </c>
      <c r="JC148" s="63">
        <f>JC147+'DEPRECATED - DT-Prelim Calcs'!$C$11</f>
        <v>576</v>
      </c>
      <c r="JD148" s="2">
        <f>JN148/'Drive Train'!$F$35</f>
        <v>0.77419354838709686</v>
      </c>
      <c r="JE148" s="46">
        <f>JL148*12*60/(PI() * 'Drive Train'!$F$15)/JD$2*JD148</f>
        <v>-263835.80274895119</v>
      </c>
      <c r="JF148" s="2">
        <f>('DEPRECATED - DT-Prelim Calcs'!$C$6*JD148-JE148)/('DEPRECATED - DT-Prelim Calcs'!$C$6*JD148)*'DEPRECATED - DT-Prelim Calcs'!$C$7*JD148</f>
        <v>121.16116942065086</v>
      </c>
      <c r="JG148" s="57">
        <f>JF148/'DEPRECATED - DT-Prelim Calcs'!$C$7*('DEPRECATED - DT-Prelim Calcs'!$C$8-'DEPRECATED - DT-Prelim Calcs'!$C$9)+'DEPRECATED - DT-Prelim Calcs'!$C$9</f>
        <v>6452.8983554645256</v>
      </c>
      <c r="JH148" s="57">
        <f t="shared" si="206"/>
        <v>46.666666666666657</v>
      </c>
      <c r="JI148" s="2">
        <f t="shared" si="258"/>
        <v>0.99579519204165001</v>
      </c>
      <c r="JJ148" s="57">
        <f>JI148*'DEPRECATED - DT-Prelim Calcs'!$C$21/JD$2/'DEPRECATED - DT-Prelim Calcs'!$C$19/'DEPRECATED - DT-Prelim Calcs'!$C$18*3.39*'DEPRECATED - DT-Prelim Calcs'!$C$20</f>
        <v>25.773080821789936</v>
      </c>
      <c r="JK148" s="46">
        <f t="shared" si="259"/>
        <v>0</v>
      </c>
      <c r="JL148" s="57">
        <f>JJ147*'DEPRECATED - DT-Prelim Calcs'!$C$11+JL147</f>
        <v>-832.70195587224703</v>
      </c>
      <c r="JM148" s="57">
        <f>JM147+0.5*JJ148*'DEPRECATED - DT-Prelim Calcs'!$C$11^2+JL148*'DEPRECATED - DT-Prelim Calcs'!$C$11</f>
        <v>-295775.46819845325</v>
      </c>
      <c r="JN148" s="57">
        <f>MIN('Drive Train'!$F$35-JH147*'DEPRECATED - DT-Prelim Calcs'!$C$21*'Drive Train'!$F$39,JN147+JH$2)</f>
        <v>9.6000000000000014</v>
      </c>
      <c r="JO148" s="57">
        <f>'Drive Train'!$F$35-JH148*'DEPRECATED - DT-Prelim Calcs'!$C$21*'Drive Train'!$F$39</f>
        <v>9.6000000000000014</v>
      </c>
      <c r="JP148" s="1">
        <f>IF(JM148&gt;='Drive Train'!$F$29,1,0)</f>
        <v>0</v>
      </c>
      <c r="JQ148" s="57">
        <f>MIN(JG148,'DEPRECATED - DT-Prelim Calcs'!$C$10)*'DEPRECATED - DT-Prelim Calcs'!$C$11*1000/60/60</f>
        <v>103.33333333333333</v>
      </c>
      <c r="JR148" s="63">
        <f>JR147+'DEPRECATED - DT-Prelim Calcs'!$C$11</f>
        <v>576</v>
      </c>
      <c r="JS148" s="2">
        <f>KC148/'Drive Train'!$F$35</f>
        <v>0.75806451612903225</v>
      </c>
      <c r="JT148" s="46">
        <f>KA148*12*60/(PI() * 'Drive Train'!$F$15)/JS$2*JS148</f>
        <v>-161480.98447553953</v>
      </c>
      <c r="JU148" s="2">
        <f>('DEPRECATED - DT-Prelim Calcs'!$C$6*JS148-JT148)/('DEPRECATED - DT-Prelim Calcs'!$C$6*JS148)*'DEPRECATED - DT-Prelim Calcs'!$C$7*JS148</f>
        <v>74.841789627595219</v>
      </c>
      <c r="JV148" s="57">
        <f>JU148/'DEPRECATED - DT-Prelim Calcs'!$C$7*('DEPRECATED - DT-Prelim Calcs'!$C$8-'DEPRECATED - DT-Prelim Calcs'!$C$9)+'DEPRECATED - DT-Prelim Calcs'!$C$9</f>
        <v>3987.0160204234303</v>
      </c>
      <c r="JW148" s="57">
        <f t="shared" si="207"/>
        <v>49.999999999999993</v>
      </c>
      <c r="JX148" s="2">
        <f t="shared" si="260"/>
        <v>0.99579519204165001</v>
      </c>
      <c r="JY148" s="57">
        <f>JX148*'DEPRECATED - DT-Prelim Calcs'!$C$21/JS$2/'DEPRECATED - DT-Prelim Calcs'!$C$19/'DEPRECATED - DT-Prelim Calcs'!$C$18*3.39*'DEPRECATED - DT-Prelim Calcs'!$C$20</f>
        <v>25.773080821789936</v>
      </c>
      <c r="JZ148" s="46">
        <f t="shared" si="261"/>
        <v>0</v>
      </c>
      <c r="KA148" s="57">
        <f>JY147*'DEPRECATED - DT-Prelim Calcs'!$C$11+KA147</f>
        <v>-520.49986747729611</v>
      </c>
      <c r="KB148" s="57">
        <f>KB147+0.5*JY148*'DEPRECATED - DT-Prelim Calcs'!$C$11^2+KA148*'DEPRECATED - DT-Prelim Calcs'!$C$11</f>
        <v>-290502.24791428493</v>
      </c>
      <c r="KC148" s="57">
        <f>MIN('Drive Train'!$F$35-JW147*'DEPRECATED - DT-Prelim Calcs'!$C$21*'Drive Train'!$F$39,KC147+JW$2)</f>
        <v>9.4</v>
      </c>
      <c r="KD148" s="57">
        <f>'Drive Train'!$F$35-JW148*'DEPRECATED - DT-Prelim Calcs'!$C$21*'Drive Train'!$F$39</f>
        <v>9.4</v>
      </c>
      <c r="KE148" s="1">
        <f>IF(KB148&gt;='Drive Train'!$F$29,1,0)</f>
        <v>0</v>
      </c>
      <c r="KF148" s="57">
        <f>MIN(JV148,'DEPRECATED - DT-Prelim Calcs'!$C$10)*'DEPRECATED - DT-Prelim Calcs'!$C$11*1000/60/60</f>
        <v>103.33333333333333</v>
      </c>
      <c r="KG148" s="63">
        <f>KG147+'DEPRECATED - DT-Prelim Calcs'!$C$11</f>
        <v>576</v>
      </c>
      <c r="KH148" s="2">
        <f>KR148/'Drive Train'!$F$35</f>
        <v>3.7093555954366093</v>
      </c>
      <c r="KI148" s="46">
        <f>KP148*12*60/(PI() * 'Drive Train'!$F$15)/KH$2*KH148</f>
        <v>-1948171.3119032711</v>
      </c>
      <c r="KJ148" s="2">
        <f>('DEPRECATED - DT-Prelim Calcs'!$C$6*KH148-KI148)/('DEPRECATED - DT-Prelim Calcs'!$C$6*KH148)*'DEPRECATED - DT-Prelim Calcs'!$C$7*KH148</f>
        <v>889.82000883995227</v>
      </c>
      <c r="KK148" s="57">
        <f>KJ148/'DEPRECATED - DT-Prelim Calcs'!$C$7*('DEPRECATED - DT-Prelim Calcs'!$C$8-'DEPRECATED - DT-Prelim Calcs'!$C$9)+'DEPRECATED - DT-Prelim Calcs'!$C$9</f>
        <v>47373.615823305343</v>
      </c>
      <c r="KL148" s="57">
        <f t="shared" si="208"/>
        <v>53.333333333333329</v>
      </c>
      <c r="KM148" s="2">
        <f t="shared" si="262"/>
        <v>0.99579519204165001</v>
      </c>
      <c r="KN148" s="57">
        <f>KM148*'DEPRECATED - DT-Prelim Calcs'!$C$21/KH$2/'DEPRECATED - DT-Prelim Calcs'!$C$19/'DEPRECATED - DT-Prelim Calcs'!$C$18*3.39*'DEPRECATED - DT-Prelim Calcs'!$C$20</f>
        <v>25.773080821789936</v>
      </c>
      <c r="KO148" s="46">
        <f t="shared" si="263"/>
        <v>0</v>
      </c>
      <c r="KP148" s="57">
        <f>KN147*'DEPRECATED - DT-Prelim Calcs'!$C$11+KP147</f>
        <v>-1283.317386944947</v>
      </c>
      <c r="KQ148" s="57">
        <f>KQ147+0.5*KN148*'DEPRECATED - DT-Prelim Calcs'!$C$11^2+KP148*'DEPRECATED - DT-Prelim Calcs'!$C$11</f>
        <v>-274666.12776779418</v>
      </c>
      <c r="KR148" s="57">
        <f>MIN('Drive Train'!$F$35-KL147*'DEPRECATED - DT-Prelim Calcs'!$C$21*'Drive Train'!$F$39,KR147+KL$2)</f>
        <v>45.996009383413956</v>
      </c>
      <c r="KS148" s="57">
        <f>'Drive Train'!$F$35-KL148*'DEPRECATED - DT-Prelim Calcs'!$C$21*'Drive Train'!$F$39</f>
        <v>9.2000000000000011</v>
      </c>
      <c r="KT148" s="1">
        <f>IF(KQ148&gt;='Drive Train'!$F$29,1,0)</f>
        <v>0</v>
      </c>
      <c r="KU148" s="57">
        <f>MIN(KK148,'DEPRECATED - DT-Prelim Calcs'!$C$10)*'DEPRECATED - DT-Prelim Calcs'!$C$11*1000/60/60</f>
        <v>103.33333333333333</v>
      </c>
      <c r="KV148" s="63">
        <f>KV147+'DEPRECATED - DT-Prelim Calcs'!$C$11</f>
        <v>576</v>
      </c>
      <c r="KW148" s="2">
        <f>LG148/'Drive Train'!$F$35</f>
        <v>0.72580645161290325</v>
      </c>
      <c r="KX148" s="46">
        <f>LE148*12*60/(PI() * 'Drive Train'!$F$15)/KW$2*KW148</f>
        <v>-256703.18075142708</v>
      </c>
      <c r="KY148" s="2">
        <f>('DEPRECATED - DT-Prelim Calcs'!$C$6*KW148-KX148)/('DEPRECATED - DT-Prelim Calcs'!$C$6*KW148)*'DEPRECATED - DT-Prelim Calcs'!$C$7*KW148</f>
        <v>117.81948728402301</v>
      </c>
      <c r="KZ148" s="57">
        <f>KY148/'DEPRECATED - DT-Prelim Calcs'!$C$7*('DEPRECATED - DT-Prelim Calcs'!$C$8-'DEPRECATED - DT-Prelim Calcs'!$C$9)+'DEPRECATED - DT-Prelim Calcs'!$C$9</f>
        <v>6274.9988458672833</v>
      </c>
      <c r="LA148" s="57">
        <f t="shared" si="209"/>
        <v>56.666666666666664</v>
      </c>
      <c r="LB148" s="2">
        <f t="shared" si="264"/>
        <v>0.99579519204165001</v>
      </c>
      <c r="LC148" s="57">
        <f>LB148*'DEPRECATED - DT-Prelim Calcs'!$C$21/KW$2/'DEPRECATED - DT-Prelim Calcs'!$C$19/'DEPRECATED - DT-Prelim Calcs'!$C$18*3.39*'DEPRECATED - DT-Prelim Calcs'!$C$20</f>
        <v>25.773080821789936</v>
      </c>
      <c r="LD148" s="46">
        <f t="shared" si="265"/>
        <v>0</v>
      </c>
      <c r="LE148" s="57">
        <f>LC147*'DEPRECATED - DT-Prelim Calcs'!$C$11+LE147</f>
        <v>-864.20311810367457</v>
      </c>
      <c r="LF148" s="57">
        <f>LF147+0.5*LC148*'DEPRECATED - DT-Prelim Calcs'!$C$11^2+LE148*'DEPRECATED - DT-Prelim Calcs'!$C$11</f>
        <v>-315951.24381507968</v>
      </c>
      <c r="LG148" s="57">
        <f>MIN('Drive Train'!$F$35-LA147*'DEPRECATED - DT-Prelim Calcs'!$C$21*'Drive Train'!$F$39,LG147+LA$2)</f>
        <v>9</v>
      </c>
      <c r="LH148" s="57">
        <f>'Drive Train'!$F$35-LA148*'DEPRECATED - DT-Prelim Calcs'!$C$21*'Drive Train'!$F$39</f>
        <v>9</v>
      </c>
      <c r="LI148" s="1">
        <f>IF(LF148&gt;='Drive Train'!$F$29,1,0)</f>
        <v>0</v>
      </c>
      <c r="LJ148" s="57">
        <f>MIN(KZ148,'DEPRECATED - DT-Prelim Calcs'!$C$10)*'DEPRECATED - DT-Prelim Calcs'!$C$11*1000/60/60</f>
        <v>103.33333333333333</v>
      </c>
      <c r="LK148" s="63">
        <f>LK147+'DEPRECATED - DT-Prelim Calcs'!$C$11</f>
        <v>576</v>
      </c>
      <c r="LL148" s="2">
        <f>LV148/'Drive Train'!$F$35</f>
        <v>0.70967741935483875</v>
      </c>
      <c r="LM148" s="46">
        <f>LT148*12*60/(PI() * 'Drive Train'!$F$15)/LL$2*LL148</f>
        <v>-140509.68245213735</v>
      </c>
      <c r="LN148" s="2">
        <f>('DEPRECATED - DT-Prelim Calcs'!$C$6*LL148-LM148)/('DEPRECATED - DT-Prelim Calcs'!$C$6*LL148)*'DEPRECATED - DT-Prelim Calcs'!$C$7*LL148</f>
        <v>65.24284316406937</v>
      </c>
      <c r="LO148" s="57">
        <f>LN148/'DEPRECATED - DT-Prelim Calcs'!$C$7*('DEPRECATED - DT-Prelim Calcs'!$C$8-'DEPRECATED - DT-Prelim Calcs'!$C$9)+'DEPRECATED - DT-Prelim Calcs'!$C$9</f>
        <v>3476.0015676141493</v>
      </c>
      <c r="LP148" s="57">
        <f t="shared" si="210"/>
        <v>60</v>
      </c>
      <c r="LQ148" s="2">
        <f t="shared" si="266"/>
        <v>0.99579519204165001</v>
      </c>
      <c r="LR148" s="57">
        <f>LQ148*'DEPRECATED - DT-Prelim Calcs'!$C$21/LL$2/'DEPRECATED - DT-Prelim Calcs'!$C$19/'DEPRECATED - DT-Prelim Calcs'!$C$18*3.39*'DEPRECATED - DT-Prelim Calcs'!$C$20</f>
        <v>25.773080821789936</v>
      </c>
      <c r="LS148" s="46">
        <f t="shared" si="267"/>
        <v>0</v>
      </c>
      <c r="LT148" s="57">
        <f>LR147*'DEPRECATED - DT-Prelim Calcs'!$C$11+LT147</f>
        <v>-483.7830726996043</v>
      </c>
      <c r="LU148" s="57">
        <f>LU147+0.5*LR148*'DEPRECATED - DT-Prelim Calcs'!$C$11^2+LT148*'DEPRECATED - DT-Prelim Calcs'!$C$11</f>
        <v>-278847.54856029915</v>
      </c>
      <c r="LV148" s="57">
        <f>MIN('Drive Train'!$F$35-LP147*'DEPRECATED - DT-Prelim Calcs'!$C$21*'Drive Train'!$F$39,LV147+LP$2)</f>
        <v>8.8000000000000007</v>
      </c>
      <c r="LW148" s="57">
        <f>'Drive Train'!$F$35-LP148*'DEPRECATED - DT-Prelim Calcs'!$C$21*'Drive Train'!$F$39</f>
        <v>8.8000000000000007</v>
      </c>
      <c r="LX148" s="1">
        <f>IF(LU148&gt;='Drive Train'!$F$29,1,0)</f>
        <v>0</v>
      </c>
      <c r="LY148" s="57">
        <f>MIN(LO148,'DEPRECATED - DT-Prelim Calcs'!$C$10)*'DEPRECATED - DT-Prelim Calcs'!$C$11*1000/60/60</f>
        <v>103.33333333333333</v>
      </c>
      <c r="LZ148" s="63">
        <f>LZ147+'DEPRECATED - DT-Prelim Calcs'!$C$11</f>
        <v>576</v>
      </c>
    </row>
    <row r="149" spans="18:338" x14ac:dyDescent="0.2">
      <c r="R149" s="63">
        <f>R148+'DEPRECATED - DT-Prelim Calcs'!$C$11</f>
        <v>580</v>
      </c>
      <c r="S149" s="2">
        <f>AG149/'Drive Train'!$F$35</f>
        <v>0</v>
      </c>
      <c r="T149" s="46">
        <f>AE149*12*60/(PI() * 'Drive Train'!$F$15)/S$2*ABS(S149)</f>
        <v>0</v>
      </c>
      <c r="U149" s="2">
        <f>IF(OR(AD148=1,AND($C$32=Motors!$C$32,'DEPRECATED - DT-Prelim Calcs'!AI148=1)),0,IF(AG149=0,-(V148+$C$9)/($C$8-$C$9)*$C$7,($C$6*S149-T149)/($C$6*S149)*$C$7*S149))</f>
        <v>0</v>
      </c>
      <c r="V149" s="57">
        <f>IF(AND(AD148=1,AI148=1),0,ABS(U149/$C$7*($C$8-$C$9)+$C$9) *'Drive Train'!$AA$49 + V148*(1-'Drive Train'!$AA$49))</f>
        <v>0</v>
      </c>
      <c r="W149" s="57">
        <f t="shared" si="184"/>
        <v>0</v>
      </c>
      <c r="X149" s="2">
        <f>MAX(MIN(IF(AND(AI148=1,AG149&lt;0),-1,1)*(W149-$C$9)/($C$8-$C$9)*$C$7-$C$29*AE149/T$2 -  AI148*$C$29/2,X$2),MAX(X$4:X148)*-1)</f>
        <v>-0.2458281045106315</v>
      </c>
      <c r="Y149" s="57">
        <f t="shared" si="185"/>
        <v>0</v>
      </c>
      <c r="Z149" s="57">
        <f t="shared" si="186"/>
        <v>0</v>
      </c>
      <c r="AA149" s="57">
        <f t="shared" si="187"/>
        <v>0</v>
      </c>
      <c r="AB149" s="57" t="e">
        <f t="shared" si="188"/>
        <v>#N/A</v>
      </c>
      <c r="AC149" s="46">
        <f t="shared" si="211"/>
        <v>1</v>
      </c>
      <c r="AD149" s="1">
        <f t="shared" si="189"/>
        <v>1</v>
      </c>
      <c r="AE149" s="57">
        <f t="shared" si="190"/>
        <v>0</v>
      </c>
      <c r="AF149" s="57" t="e">
        <f t="shared" si="191"/>
        <v>#N/A</v>
      </c>
      <c r="AG149" s="57">
        <f>IF(AI148=0,MIN('Drive Train'!$F$35-W148*$C$21*'Drive Train'!$F$39,AG148+W$2)-$C$3,IF(AE148-1&lt;=0,0,IF($C$32=Motors!$C$30,MAX(ABS('Drive Train'!$F$35-W148*$C$21*'Drive Train'!$F$39)*-1,AG148-W$2),MAX(0,ABS('Drive Train'!$F$35-W148*$C$21*'Drive Train'!$F$39)*-1,AG148-W$2))))</f>
        <v>0</v>
      </c>
      <c r="AH149" s="57">
        <f>'Drive Train'!$F$35-ABS(W149)*'DEPRECATED - DT-Prelim Calcs'!$C$21*'Drive Train'!$F$39</f>
        <v>12.4</v>
      </c>
      <c r="AI149" s="1">
        <f>IF(AJ149&gt;='Drive Train'!$F$29,1,0)</f>
        <v>1</v>
      </c>
      <c r="AJ149" s="57">
        <f>AJ148+0.5*Y149*'DEPRECATED - DT-Prelim Calcs'!$C$11^2+AE149*'DEPRECATED - DT-Prelim Calcs'!$C$11</f>
        <v>784.33981740885292</v>
      </c>
      <c r="AK149" s="57">
        <f t="shared" si="268"/>
        <v>0</v>
      </c>
      <c r="AL149" s="63">
        <f>AL148+'DEPRECATED - DT-Prelim Calcs'!$C$11</f>
        <v>580</v>
      </c>
      <c r="AM149" s="2">
        <f>AW149/'Drive Train'!$F$35</f>
        <v>0.9017179876015865</v>
      </c>
      <c r="AN149" s="46">
        <f>AU149*12*60/(PI() * 'Drive Train'!$F$15)/AM$2*AM149</f>
        <v>4074.5129711578234</v>
      </c>
      <c r="AO149" s="2">
        <f>('DEPRECATED - DT-Prelim Calcs'!$C$6*AM149-AN149)/('DEPRECATED - DT-Prelim Calcs'!$C$6*AM149)*'DEPRECATED - DT-Prelim Calcs'!$C$7*AM149</f>
        <v>0.3308183500278245</v>
      </c>
      <c r="AP149" s="57">
        <f>AO149/'DEPRECATED - DT-Prelim Calcs'!$C$7*('DEPRECATED - DT-Prelim Calcs'!$C$8-'DEPRECATED - DT-Prelim Calcs'!$C$9)+'DEPRECATED - DT-Prelim Calcs'!$C$9</f>
        <v>20.311615895672151</v>
      </c>
      <c r="AQ149" s="57">
        <f t="shared" si="192"/>
        <v>20.311615895672151</v>
      </c>
      <c r="AR149" s="2">
        <f t="shared" si="212"/>
        <v>3.3306690738754696E-16</v>
      </c>
      <c r="AS149" s="57">
        <f>AR149*'DEPRECATED - DT-Prelim Calcs'!$C$21/AM$2/'DEPRECATED - DT-Prelim Calcs'!$C$19/'DEPRECATED - DT-Prelim Calcs'!$C$18*3.39*'DEPRECATED - DT-Prelim Calcs'!$C$20</f>
        <v>2.4137140947202652E-15</v>
      </c>
      <c r="AT149" s="46">
        <f t="shared" si="213"/>
        <v>0</v>
      </c>
      <c r="AU149" s="57">
        <f>AS148*'DEPRECATED - DT-Prelim Calcs'!$C$11+AU148</f>
        <v>39.432321268798681</v>
      </c>
      <c r="AV149" s="57">
        <f>AV148+0.5*AS149*'DEPRECATED - DT-Prelim Calcs'!$C$11^2+AU149*'DEPRECATED - DT-Prelim Calcs'!$C$11</f>
        <v>22826.132771267301</v>
      </c>
      <c r="AW149" s="57">
        <f>MIN('Drive Train'!$F$35-AQ148*'DEPRECATED - DT-Prelim Calcs'!$C$21*'Drive Train'!$F$39,AW148+AQ$2)</f>
        <v>11.181303046259673</v>
      </c>
      <c r="AX149" s="57">
        <f>'Drive Train'!$F$35-AQ149*'DEPRECATED - DT-Prelim Calcs'!$C$21*'Drive Train'!$F$39</f>
        <v>11.181303046259671</v>
      </c>
      <c r="AY149" s="1">
        <f>IF(AV149&gt;='Drive Train'!$F$29,1,0)</f>
        <v>1</v>
      </c>
      <c r="AZ149" s="57">
        <f t="shared" si="214"/>
        <v>22.568462106302391</v>
      </c>
      <c r="BA149" s="63">
        <f>BA148+'DEPRECATED - DT-Prelim Calcs'!$C$11</f>
        <v>580</v>
      </c>
      <c r="BB149" s="2">
        <f>BL149/'Drive Train'!$F$35</f>
        <v>1.2947645110418975</v>
      </c>
      <c r="BC149" s="46">
        <f>BJ149*12*60/(PI() * 'Drive Train'!$F$15)/BB$2*BB149</f>
        <v>-4259.090949070468</v>
      </c>
      <c r="BD149" s="2">
        <f>('DEPRECATED - DT-Prelim Calcs'!$C$6*BB149-BC149)/('DEPRECATED - DT-Prelim Calcs'!$C$6*BB149)*'DEPRECATED - DT-Prelim Calcs'!$C$7*BB149</f>
        <v>5.0461628069317666</v>
      </c>
      <c r="BE149" s="57">
        <f>BD149/'DEPRECATED - DT-Prelim Calcs'!$C$7*('DEPRECATED - DT-Prelim Calcs'!$C$8-'DEPRECATED - DT-Prelim Calcs'!$C$9)+'DEPRECATED - DT-Prelim Calcs'!$C$9</f>
        <v>271.34011955574505</v>
      </c>
      <c r="BF149" s="57">
        <f t="shared" si="193"/>
        <v>93</v>
      </c>
      <c r="BG149" s="2">
        <f t="shared" si="215"/>
        <v>1.9370342982087334</v>
      </c>
      <c r="BH149" s="57">
        <f>BG149*'DEPRECATED - DT-Prelim Calcs'!$C$21/BB$2/'DEPRECATED - DT-Prelim Calcs'!$C$19/'DEPRECATED - DT-Prelim Calcs'!$C$18*3.39*'DEPRECATED - DT-Prelim Calcs'!$C$20</f>
        <v>20.276476817893258</v>
      </c>
      <c r="BI149" s="46">
        <f t="shared" si="216"/>
        <v>0</v>
      </c>
      <c r="BJ149" s="57">
        <f>BH148*'DEPRECATED - DT-Prelim Calcs'!$C$11+BJ148</f>
        <v>-19.873422069688544</v>
      </c>
      <c r="BK149" s="57">
        <f>BK148+0.5*BH149*'DEPRECATED - DT-Prelim Calcs'!$C$11^2+BJ149*'DEPRECATED - DT-Prelim Calcs'!$C$11</f>
        <v>12028.245447789557</v>
      </c>
      <c r="BL149" s="57">
        <f>MIN('Drive Train'!$F$35-BF148*'DEPRECATED - DT-Prelim Calcs'!$C$21*'Drive Train'!$F$39,BL148+BF$2)</f>
        <v>16.05507993691953</v>
      </c>
      <c r="BM149" s="57">
        <f>'Drive Train'!$F$35-BF149*'DEPRECATED - DT-Prelim Calcs'!$C$21*'Drive Train'!$F$39</f>
        <v>6.82</v>
      </c>
      <c r="BN149" s="1">
        <f>IF(BK149&gt;='Drive Train'!$F$29,1,0)</f>
        <v>1</v>
      </c>
      <c r="BO149" s="57">
        <f t="shared" si="217"/>
        <v>103.33333333333333</v>
      </c>
      <c r="BP149" s="63">
        <f>BP148+'DEPRECATED - DT-Prelim Calcs'!$C$11</f>
        <v>580</v>
      </c>
      <c r="BQ149" s="2">
        <f>CA149/'Drive Train'!$F$35</f>
        <v>1.9027212428696763</v>
      </c>
      <c r="BR149" s="46">
        <f>BY149*12*60/(PI() * 'Drive Train'!$F$15)/BQ$2*BQ149</f>
        <v>-75228.850906029751</v>
      </c>
      <c r="BS149" s="2">
        <f>('DEPRECATED - DT-Prelim Calcs'!$C$6*BQ149-BR149)/('DEPRECATED - DT-Prelim Calcs'!$C$6*BQ149)*'DEPRECATED - DT-Prelim Calcs'!$C$7*BQ149</f>
        <v>38.600854758830316</v>
      </c>
      <c r="BT149" s="57">
        <f>BS149/'DEPRECATED - DT-Prelim Calcs'!$C$7*('DEPRECATED - DT-Prelim Calcs'!$C$8-'DEPRECATED - DT-Prelim Calcs'!$C$9)+'DEPRECATED - DT-Prelim Calcs'!$C$9</f>
        <v>2057.6749649617964</v>
      </c>
      <c r="BU149" s="57">
        <f t="shared" si="194"/>
        <v>93</v>
      </c>
      <c r="BV149" s="2">
        <f t="shared" si="218"/>
        <v>1.8828060353728675</v>
      </c>
      <c r="BW149" s="57">
        <f>BV149*'DEPRECATED - DT-Prelim Calcs'!$C$21/BQ$2/'DEPRECATED - DT-Prelim Calcs'!$C$19/'DEPRECATED - DT-Prelim Calcs'!$C$18*3.39*'DEPRECATED - DT-Prelim Calcs'!$C$20</f>
        <v>25.773080821789936</v>
      </c>
      <c r="BX149" s="46">
        <f t="shared" si="219"/>
        <v>0</v>
      </c>
      <c r="BY149" s="57">
        <f>BW148*'DEPRECATED - DT-Prelim Calcs'!$C$11+BY148</f>
        <v>-182.66284656781443</v>
      </c>
      <c r="BZ149" s="57">
        <f>BZ148+0.5*BW149*'DEPRECATED - DT-Prelim Calcs'!$C$11^2+BY149*'DEPRECATED - DT-Prelim Calcs'!$C$11</f>
        <v>-12738.563377767168</v>
      </c>
      <c r="CA149" s="57">
        <f>MIN('Drive Train'!$F$35-BU148*'DEPRECATED - DT-Prelim Calcs'!$C$21*'Drive Train'!$F$39,CA148+BU$2)</f>
        <v>23.593743411583986</v>
      </c>
      <c r="CB149" s="57">
        <f>'Drive Train'!$F$35-BU149*'DEPRECATED - DT-Prelim Calcs'!$C$21*'Drive Train'!$F$39</f>
        <v>6.82</v>
      </c>
      <c r="CC149" s="1">
        <f>IF(BZ149&gt;='Drive Train'!$F$29,1,0)</f>
        <v>0</v>
      </c>
      <c r="CD149" s="57">
        <f t="shared" si="220"/>
        <v>103.33333333333333</v>
      </c>
      <c r="CE149" s="63">
        <f>CE148+'DEPRECATED - DT-Prelim Calcs'!$C$11</f>
        <v>580</v>
      </c>
      <c r="CF149" s="2">
        <f>CP149/'Drive Train'!$F$35</f>
        <v>0.55000000000000004</v>
      </c>
      <c r="CG149" s="46">
        <f>CN149*12*60/(PI() * 'Drive Train'!$F$15)/CF$2*CF149</f>
        <v>-25844.585106591352</v>
      </c>
      <c r="CH149" s="2">
        <f>('DEPRECATED - DT-Prelim Calcs'!$C$6*CF149-CG149)/('DEPRECATED - DT-Prelim Calcs'!$C$6*CF149)*'DEPRECATED - DT-Prelim Calcs'!$C$7*CF149</f>
        <v>13.011325536000969</v>
      </c>
      <c r="CI149" s="57">
        <f>CH149/'DEPRECATED - DT-Prelim Calcs'!$C$7*('DEPRECATED - DT-Prelim Calcs'!$C$8-'DEPRECATED - DT-Prelim Calcs'!$C$9)+'DEPRECATED - DT-Prelim Calcs'!$C$9</f>
        <v>695.37762085847487</v>
      </c>
      <c r="CJ149" s="57">
        <f t="shared" si="195"/>
        <v>93</v>
      </c>
      <c r="CK149" s="2">
        <f t="shared" si="221"/>
        <v>1.5241763143494644</v>
      </c>
      <c r="CL149" s="57">
        <f>CK149*'DEPRECATED - DT-Prelim Calcs'!$C$21/CF$2/'DEPRECATED - DT-Prelim Calcs'!$C$19/'DEPRECATED - DT-Prelim Calcs'!$C$18*3.39*'DEPRECATED - DT-Prelim Calcs'!$C$20</f>
        <v>25.773080821789936</v>
      </c>
      <c r="CM149" s="46">
        <f t="shared" si="222"/>
        <v>0</v>
      </c>
      <c r="CN149" s="57">
        <f>CL148*'DEPRECATED - DT-Prelim Calcs'!$C$11+CN148</f>
        <v>-175.74276776178266</v>
      </c>
      <c r="CO149" s="57">
        <f>CO148+0.5*CL149*'DEPRECATED - DT-Prelim Calcs'!$C$11^2+CN149*'DEPRECATED - DT-Prelim Calcs'!$C$11</f>
        <v>-50027.299250859687</v>
      </c>
      <c r="CP149" s="57">
        <f>MIN('Drive Train'!$F$35-CJ148*'DEPRECATED - DT-Prelim Calcs'!$C$21*'Drive Train'!$F$39,CP148+CJ$2)</f>
        <v>6.82</v>
      </c>
      <c r="CQ149" s="57">
        <f>'Drive Train'!$F$35-CJ149*'DEPRECATED - DT-Prelim Calcs'!$C$21*'Drive Train'!$F$39</f>
        <v>6.82</v>
      </c>
      <c r="CR149" s="1">
        <f>IF(CO149&gt;='Drive Train'!$F$29,1,0)</f>
        <v>0</v>
      </c>
      <c r="CS149" s="57">
        <f t="shared" si="223"/>
        <v>103.33333333333333</v>
      </c>
      <c r="CT149" s="63">
        <f>CT148+'DEPRECATED - DT-Prelim Calcs'!$C$11</f>
        <v>580</v>
      </c>
      <c r="CU149" s="2">
        <f>DE149/'Drive Train'!$F$35</f>
        <v>0.55000000000000004</v>
      </c>
      <c r="CV149" s="46">
        <f>DC149*12*60/(PI() * 'Drive Train'!$F$15)/CU$2*CU149</f>
        <v>-51362.585443751326</v>
      </c>
      <c r="CW149" s="2">
        <f>('DEPRECATED - DT-Prelim Calcs'!$C$6*CU149-CV149)/('DEPRECATED - DT-Prelim Calcs'!$C$6*CU149)*'DEPRECATED - DT-Prelim Calcs'!$C$7*CU149</f>
        <v>24.549483286949474</v>
      </c>
      <c r="CX149" s="57">
        <f>CW149/'DEPRECATED - DT-Prelim Calcs'!$C$7*('DEPRECATED - DT-Prelim Calcs'!$C$8-'DEPRECATED - DT-Prelim Calcs'!$C$9)+'DEPRECATED - DT-Prelim Calcs'!$C$9</f>
        <v>1309.6289235334514</v>
      </c>
      <c r="CY149" s="57">
        <f t="shared" si="196"/>
        <v>93</v>
      </c>
      <c r="CZ149" s="2">
        <f t="shared" si="224"/>
        <v>1.2803081040535502</v>
      </c>
      <c r="DA149" s="57">
        <f>CZ149*'DEPRECATED - DT-Prelim Calcs'!$C$21/CU$2/'DEPRECATED - DT-Prelim Calcs'!$C$19/'DEPRECATED - DT-Prelim Calcs'!$C$18*3.39*'DEPRECATED - DT-Prelim Calcs'!$C$20</f>
        <v>25.773080821789936</v>
      </c>
      <c r="DB149" s="46">
        <f t="shared" si="225"/>
        <v>0</v>
      </c>
      <c r="DC149" s="57">
        <f>DA148*'DEPRECATED - DT-Prelim Calcs'!$C$11+DC148</f>
        <v>-293.38240199903134</v>
      </c>
      <c r="DD149" s="57">
        <f>DD148+0.5*DA149*'DEPRECATED - DT-Prelim Calcs'!$C$11^2+DC149*'DEPRECATED - DT-Prelim Calcs'!$C$11</f>
        <v>-103438.92526240621</v>
      </c>
      <c r="DE149" s="57">
        <f>MIN('Drive Train'!$F$35-CY148*'DEPRECATED - DT-Prelim Calcs'!$C$21*'Drive Train'!$F$39,DE148+CY$2)</f>
        <v>6.82</v>
      </c>
      <c r="DF149" s="57">
        <f>'Drive Train'!$F$35-CY149*'DEPRECATED - DT-Prelim Calcs'!$C$21*'Drive Train'!$F$39</f>
        <v>6.82</v>
      </c>
      <c r="DG149" s="1">
        <f>IF(DD149&gt;='Drive Train'!$F$29,1,0)</f>
        <v>0</v>
      </c>
      <c r="DH149" s="57">
        <f t="shared" si="226"/>
        <v>103.33333333333333</v>
      </c>
      <c r="DI149" s="63">
        <f>DI148+'DEPRECATED - DT-Prelim Calcs'!$C$11</f>
        <v>580</v>
      </c>
      <c r="DJ149" s="2">
        <f>DT149/'Drive Train'!$F$35</f>
        <v>0.55000000000000004</v>
      </c>
      <c r="DK149" s="46">
        <f>DR149*12*60/(PI() * 'Drive Train'!$F$15)/DJ$2*DJ149</f>
        <v>18574.881733245064</v>
      </c>
      <c r="DL149" s="2">
        <f>('DEPRECATED - DT-Prelim Calcs'!$C$6*DJ149-DK149)/('DEPRECATED - DT-Prelim Calcs'!$C$6*DJ149)*'DEPRECATED - DT-Prelim Calcs'!$C$7*DJ149</f>
        <v>-7.0732739169081809</v>
      </c>
      <c r="DM149" s="57">
        <f>DL149/'DEPRECATED - DT-Prelim Calcs'!$C$7*('DEPRECATED - DT-Prelim Calcs'!$C$8-'DEPRECATED - DT-Prelim Calcs'!$C$9)+'DEPRECATED - DT-Prelim Calcs'!$C$9</f>
        <v>-373.85644960137745</v>
      </c>
      <c r="DN149" s="57">
        <f t="shared" si="197"/>
        <v>-373.85644960137745</v>
      </c>
      <c r="DO149" s="2">
        <f t="shared" si="227"/>
        <v>-9.5458404545940141</v>
      </c>
      <c r="DP149" s="57">
        <f>DO149*'DEPRECATED - DT-Prelim Calcs'!$C$21/DJ$2/'DEPRECATED - DT-Prelim Calcs'!$C$19/'DEPRECATED - DT-Prelim Calcs'!$C$18*3.39*'DEPRECATED - DT-Prelim Calcs'!$C$20</f>
        <v>-222.90715137419218</v>
      </c>
      <c r="DQ149" s="46">
        <f t="shared" si="228"/>
        <v>1</v>
      </c>
      <c r="DR149" s="57">
        <f>DP148*'DEPRECATED - DT-Prelim Calcs'!$C$11+DR148</f>
        <v>91.465065822040671</v>
      </c>
      <c r="DS149" s="57">
        <f>DS148+0.5*DP149*'DEPRECATED - DT-Prelim Calcs'!$C$11^2+DR149*'DEPRECATED - DT-Prelim Calcs'!$C$11</f>
        <v>-167776.7186007124</v>
      </c>
      <c r="DT149" s="57">
        <f>MIN('Drive Train'!$F$35-DN148*'DEPRECATED - DT-Prelim Calcs'!$C$21*'Drive Train'!$F$39,DT148+DN$2)</f>
        <v>6.82</v>
      </c>
      <c r="DU149" s="57">
        <f>'Drive Train'!$F$35-DN149*'DEPRECATED - DT-Prelim Calcs'!$C$21*'Drive Train'!$F$39</f>
        <v>34.831386976082648</v>
      </c>
      <c r="DV149" s="1">
        <f>IF(DS149&gt;='Drive Train'!$F$29,1,0)</f>
        <v>0</v>
      </c>
      <c r="DW149" s="57">
        <f t="shared" si="229"/>
        <v>-415.39605511264165</v>
      </c>
      <c r="DX149" s="63">
        <f>DX148+'DEPRECATED - DT-Prelim Calcs'!$C$11</f>
        <v>580</v>
      </c>
      <c r="DY149" s="2">
        <f>EI149/'Drive Train'!$F$35</f>
        <v>0.55000000000000004</v>
      </c>
      <c r="DZ149" s="46">
        <f>EG149*12*60/(PI() * 'Drive Train'!$F$15)/DY$2*DY149</f>
        <v>-195238.22254402164</v>
      </c>
      <c r="EA149" s="2">
        <f>('DEPRECATED - DT-Prelim Calcs'!$C$6*DY149-DZ149)/('DEPRECATED - DT-Prelim Calcs'!$C$6*DY149)*'DEPRECATED - DT-Prelim Calcs'!$C$7*DY149</f>
        <v>89.603945840730233</v>
      </c>
      <c r="EB149" s="57">
        <f>EA149/'DEPRECATED - DT-Prelim Calcs'!$C$7*('DEPRECATED - DT-Prelim Calcs'!$C$8-'DEPRECATED - DT-Prelim Calcs'!$C$9)+'DEPRECATED - DT-Prelim Calcs'!$C$9</f>
        <v>4772.9017640521524</v>
      </c>
      <c r="EC149" s="57">
        <f t="shared" si="198"/>
        <v>93</v>
      </c>
      <c r="ED149" s="2">
        <f t="shared" si="230"/>
        <v>0.96993038185874991</v>
      </c>
      <c r="EE149" s="57">
        <f>ED149*'DEPRECATED - DT-Prelim Calcs'!$C$21/DY$2/'DEPRECATED - DT-Prelim Calcs'!$C$19/'DEPRECATED - DT-Prelim Calcs'!$C$18*3.39*'DEPRECATED - DT-Prelim Calcs'!$C$20</f>
        <v>25.773080821789936</v>
      </c>
      <c r="EF149" s="46">
        <f t="shared" si="231"/>
        <v>0</v>
      </c>
      <c r="EG149" s="57">
        <f>EE148*'DEPRECATED - DT-Prelim Calcs'!$C$11+EG148</f>
        <v>-844.84706011601588</v>
      </c>
      <c r="EH149" s="57">
        <f>EH148+0.5*EE149*'DEPRECATED - DT-Prelim Calcs'!$C$11^2+EG149*'DEPRECATED - DT-Prelim Calcs'!$C$11</f>
        <v>-245535.73010317571</v>
      </c>
      <c r="EI149" s="57">
        <f>MIN('Drive Train'!$F$35-EC148*'DEPRECATED - DT-Prelim Calcs'!$C$21*'Drive Train'!$F$39,EI148+EC$2)</f>
        <v>6.82</v>
      </c>
      <c r="EJ149" s="57">
        <f>'Drive Train'!$F$35-EC149*'DEPRECATED - DT-Prelim Calcs'!$C$21*'Drive Train'!$F$39</f>
        <v>6.82</v>
      </c>
      <c r="EK149" s="1">
        <f>IF(EH149&gt;='Drive Train'!$F$29,1,0)</f>
        <v>0</v>
      </c>
      <c r="EL149" s="57">
        <f t="shared" si="232"/>
        <v>103.33333333333333</v>
      </c>
      <c r="EM149" s="63">
        <f>EM148+'DEPRECATED - DT-Prelim Calcs'!$C$11</f>
        <v>580</v>
      </c>
      <c r="EN149" s="2">
        <f>EX149/'Drive Train'!$F$35</f>
        <v>0.55000000000000004</v>
      </c>
      <c r="EO149" s="46">
        <f>EV149*12*60/(PI() * 'Drive Train'!$F$15)/EN$2*EN149</f>
        <v>-85413.606178444388</v>
      </c>
      <c r="EP149" s="2">
        <f>('DEPRECATED - DT-Prelim Calcs'!$C$6*EN149-EO149)/('DEPRECATED - DT-Prelim Calcs'!$C$6*EN149)*'DEPRECATED - DT-Prelim Calcs'!$C$7*EN149</f>
        <v>39.945911048790052</v>
      </c>
      <c r="EQ149" s="57">
        <f>EP149/'DEPRECATED - DT-Prelim Calcs'!$C$7*('DEPRECATED - DT-Prelim Calcs'!$C$8-'DEPRECATED - DT-Prelim Calcs'!$C$9)+'DEPRECATED - DT-Prelim Calcs'!$C$9</f>
        <v>2129.2810736762503</v>
      </c>
      <c r="ER149" s="57">
        <f t="shared" si="199"/>
        <v>93</v>
      </c>
      <c r="ES149" s="2">
        <f t="shared" si="233"/>
        <v>0.86507304327942547</v>
      </c>
      <c r="ET149" s="57">
        <f>ES149*'DEPRECATED - DT-Prelim Calcs'!$C$21/EN$2/'DEPRECATED - DT-Prelim Calcs'!$C$19/'DEPRECATED - DT-Prelim Calcs'!$C$18*3.39*'DEPRECATED - DT-Prelim Calcs'!$C$20</f>
        <v>25.773080821789936</v>
      </c>
      <c r="EU149" s="46">
        <f t="shared" si="234"/>
        <v>0</v>
      </c>
      <c r="EV149" s="57">
        <f>ET148*'DEPRECATED - DT-Prelim Calcs'!$C$11+EV148</f>
        <v>-329.64957946782874</v>
      </c>
      <c r="EW149" s="57">
        <f>EW148+0.5*ET149*'DEPRECATED - DT-Prelim Calcs'!$C$11^2+EV149*'DEPRECATED - DT-Prelim Calcs'!$C$11</f>
        <v>-325770.40545453603</v>
      </c>
      <c r="EX149" s="57">
        <f>MIN('Drive Train'!$F$35-ER148*'DEPRECATED - DT-Prelim Calcs'!$C$21*'Drive Train'!$F$39,EX148+ER$2)</f>
        <v>6.82</v>
      </c>
      <c r="EY149" s="57">
        <f>'Drive Train'!$F$35-ER149*'DEPRECATED - DT-Prelim Calcs'!$C$21*'Drive Train'!$F$39</f>
        <v>6.82</v>
      </c>
      <c r="EZ149" s="1">
        <f>IF(EW149&gt;='Drive Train'!$F$29,1,0)</f>
        <v>0</v>
      </c>
      <c r="FA149" s="57">
        <f t="shared" si="235"/>
        <v>103.33333333333333</v>
      </c>
      <c r="FB149" s="63">
        <f>FB148+'DEPRECATED - DT-Prelim Calcs'!$C$11</f>
        <v>580</v>
      </c>
      <c r="FC149" s="2">
        <f>FM149/'Drive Train'!$F$35</f>
        <v>0.55000000000000004</v>
      </c>
      <c r="FD149" s="46">
        <f>FK149*12*60/(PI() * 'Drive Train'!$F$15)/FC$2*FC149</f>
        <v>-576197.86112954002</v>
      </c>
      <c r="FE149" s="2">
        <f>('DEPRECATED - DT-Prelim Calcs'!$C$6*FC149-FD149)/('DEPRECATED - DT-Prelim Calcs'!$C$6*FC149)*'DEPRECATED - DT-Prelim Calcs'!$C$7*FC149</f>
        <v>261.8577411486288</v>
      </c>
      <c r="FF149" s="57">
        <f>FE149/'DEPRECATED - DT-Prelim Calcs'!$C$7*('DEPRECATED - DT-Prelim Calcs'!$C$8-'DEPRECATED - DT-Prelim Calcs'!$C$9)+'DEPRECATED - DT-Prelim Calcs'!$C$9</f>
        <v>13943.093439572231</v>
      </c>
      <c r="FG149" s="57">
        <f t="shared" si="200"/>
        <v>93</v>
      </c>
      <c r="FH149" s="2">
        <f t="shared" si="236"/>
        <v>0.78067567320338405</v>
      </c>
      <c r="FI149" s="57">
        <f>FH149*'DEPRECATED - DT-Prelim Calcs'!$C$21/FC$2/'DEPRECATED - DT-Prelim Calcs'!$C$19/'DEPRECATED - DT-Prelim Calcs'!$C$18*3.39*'DEPRECATED - DT-Prelim Calcs'!$C$20</f>
        <v>25.773080821789936</v>
      </c>
      <c r="FJ149" s="46">
        <f t="shared" si="237"/>
        <v>0</v>
      </c>
      <c r="FK149" s="57">
        <f>FI148*'DEPRECATED - DT-Prelim Calcs'!$C$11+FK148</f>
        <v>-2006.8502966061139</v>
      </c>
      <c r="FL149" s="57">
        <f>FL148+0.5*FI149*'DEPRECATED - DT-Prelim Calcs'!$C$11^2+FK149*'DEPRECATED - DT-Prelim Calcs'!$C$11</f>
        <v>-485137.13858215266</v>
      </c>
      <c r="FM149" s="57">
        <f>MIN('Drive Train'!$F$35-FG148*'DEPRECATED - DT-Prelim Calcs'!$C$21*'Drive Train'!$F$39,FM148+FG$2)</f>
        <v>6.82</v>
      </c>
      <c r="FN149" s="57">
        <f>'Drive Train'!$F$35-FG149*'DEPRECATED - DT-Prelim Calcs'!$C$21*'Drive Train'!$F$39</f>
        <v>6.82</v>
      </c>
      <c r="FO149" s="1">
        <f>IF(FL149&gt;='Drive Train'!$F$29,1,0)</f>
        <v>0</v>
      </c>
      <c r="FP149" s="57">
        <f t="shared" si="238"/>
        <v>103.33333333333333</v>
      </c>
      <c r="FQ149" s="63">
        <f>FQ148+'DEPRECATED - DT-Prelim Calcs'!$C$11</f>
        <v>580</v>
      </c>
      <c r="FR149" s="2">
        <f>GB149/'Drive Train'!$F$35</f>
        <v>0.55000000000000004</v>
      </c>
      <c r="FS149" s="46">
        <f>FZ149*12*60/(PI() * 'Drive Train'!$F$15)/FR$2*FR149</f>
        <v>-373176.22438752925</v>
      </c>
      <c r="FT149" s="2">
        <f>('DEPRECATED - DT-Prelim Calcs'!$C$6*FR149-FS149)/('DEPRECATED - DT-Prelim Calcs'!$C$6*FR149)*'DEPRECATED - DT-Prelim Calcs'!$C$7*FR149</f>
        <v>170.05996543601228</v>
      </c>
      <c r="FU149" s="57">
        <f>FT149/'DEPRECATED - DT-Prelim Calcs'!$C$7*('DEPRECATED - DT-Prelim Calcs'!$C$8-'DEPRECATED - DT-Prelim Calcs'!$C$9)+'DEPRECATED - DT-Prelim Calcs'!$C$9</f>
        <v>9056.0998196848032</v>
      </c>
      <c r="FV149" s="57">
        <f t="shared" si="201"/>
        <v>93</v>
      </c>
      <c r="FW149" s="2">
        <f t="shared" si="239"/>
        <v>0.7112822800297498</v>
      </c>
      <c r="FX149" s="57">
        <f>FW149*'DEPRECATED - DT-Prelim Calcs'!$C$21/FR$2/'DEPRECATED - DT-Prelim Calcs'!$C$19/'DEPRECATED - DT-Prelim Calcs'!$C$18*3.39*'DEPRECATED - DT-Prelim Calcs'!$C$20</f>
        <v>25.773080821789936</v>
      </c>
      <c r="FY149" s="46">
        <f t="shared" si="240"/>
        <v>0</v>
      </c>
      <c r="FZ149" s="57">
        <f>FX148*'DEPRECATED - DT-Prelim Calcs'!$C$11+FZ148</f>
        <v>-1184.209782858826</v>
      </c>
      <c r="GA149" s="57">
        <f>GA148+0.5*FX149*'DEPRECATED - DT-Prelim Calcs'!$C$11^2+FZ149*'DEPRECATED - DT-Prelim Calcs'!$C$11</f>
        <v>-545596.28546713537</v>
      </c>
      <c r="GB149" s="57">
        <f>MIN('Drive Train'!$F$35-FV148*'DEPRECATED - DT-Prelim Calcs'!$C$21*'Drive Train'!$F$39,GB148+FV$2)</f>
        <v>6.82</v>
      </c>
      <c r="GC149" s="57">
        <f>'Drive Train'!$F$35-FV149*'DEPRECATED - DT-Prelim Calcs'!$C$21*'Drive Train'!$F$39</f>
        <v>6.82</v>
      </c>
      <c r="GD149" s="1">
        <f>IF(GA149&gt;='Drive Train'!$F$29,1,0)</f>
        <v>0</v>
      </c>
      <c r="GE149" s="57">
        <f t="shared" si="241"/>
        <v>103.33333333333333</v>
      </c>
      <c r="GF149" s="63">
        <f>GF148+'DEPRECATED - DT-Prelim Calcs'!$C$11</f>
        <v>580</v>
      </c>
      <c r="GG149" s="2">
        <f>GQ149/'Drive Train'!$F$35</f>
        <v>0.85483870967741948</v>
      </c>
      <c r="GH149" s="46">
        <f>GO149*12*60/(PI() * 'Drive Train'!$F$15)/GG$2*GG149</f>
        <v>-222893.81916400822</v>
      </c>
      <c r="GI149" s="2">
        <f>('DEPRECATED - DT-Prelim Calcs'!$C$6*GG149-GH149)/('DEPRECATED - DT-Prelim Calcs'!$C$6*GG149)*'DEPRECATED - DT-Prelim Calcs'!$C$7*GG149</f>
        <v>102.84329528380472</v>
      </c>
      <c r="GJ149" s="57">
        <f>GI149/'DEPRECATED - DT-Prelim Calcs'!$C$7*('DEPRECATED - DT-Prelim Calcs'!$C$8-'DEPRECATED - DT-Prelim Calcs'!$C$9)+'DEPRECATED - DT-Prelim Calcs'!$C$9</f>
        <v>5477.7185829510981</v>
      </c>
      <c r="GK149" s="57">
        <f t="shared" si="242"/>
        <v>29.999999999999982</v>
      </c>
      <c r="GL149" s="2">
        <f t="shared" si="243"/>
        <v>0.99579519204165001</v>
      </c>
      <c r="GM149" s="57">
        <f>GL149*'DEPRECATED - DT-Prelim Calcs'!$C$21/GG$2/'DEPRECATED - DT-Prelim Calcs'!$C$19/'DEPRECATED - DT-Prelim Calcs'!$C$18*3.39*'DEPRECATED - DT-Prelim Calcs'!$C$20</f>
        <v>25.773080821789936</v>
      </c>
      <c r="GN149" s="46">
        <f t="shared" si="244"/>
        <v>0</v>
      </c>
      <c r="GO149" s="57">
        <f>GM148*'DEPRECATED - DT-Prelim Calcs'!$C$11+GO148</f>
        <v>-637.11708136318543</v>
      </c>
      <c r="GP149" s="57">
        <f>GP148+0.5*GM149*'DEPRECATED - DT-Prelim Calcs'!$C$11^2+GO149*'DEPRECATED - DT-Prelim Calcs'!$C$11</f>
        <v>-248073.87268706248</v>
      </c>
      <c r="GQ149" s="57">
        <f>MIN('Drive Train'!$F$35-GK148*'DEPRECATED - DT-Prelim Calcs'!$C$21*'Drive Train'!$F$39,GQ148+GK$2)</f>
        <v>10.600000000000001</v>
      </c>
      <c r="GR149" s="57">
        <f>'Drive Train'!$F$35-GK149*'DEPRECATED - DT-Prelim Calcs'!$C$21*'Drive Train'!$F$39</f>
        <v>10.600000000000001</v>
      </c>
      <c r="GS149" s="1">
        <f>IF(GP149&gt;='Drive Train'!$F$29,1,0)</f>
        <v>0</v>
      </c>
      <c r="GT149" s="57">
        <f t="shared" si="245"/>
        <v>33.333333333333314</v>
      </c>
      <c r="GU149" s="63">
        <f>GU148+'DEPRECATED - DT-Prelim Calcs'!$C$11</f>
        <v>580</v>
      </c>
      <c r="GV149" s="2">
        <f>HF149/'Drive Train'!$F$35</f>
        <v>0.83870967741935498</v>
      </c>
      <c r="GW149" s="46">
        <f>HD149*12*60/(PI() * 'Drive Train'!$F$15)/GV$2*GV149</f>
        <v>19966.351807688698</v>
      </c>
      <c r="GX149" s="2">
        <f>('DEPRECATED - DT-Prelim Calcs'!$C$6*GV149-GW149)/('DEPRECATED - DT-Prelim Calcs'!$C$6*GV149)*'DEPRECATED - DT-Prelim Calcs'!$C$7*GV149</f>
        <v>-7.0066473615712797</v>
      </c>
      <c r="GY149" s="57">
        <f>GX149/'DEPRECATED - DT-Prelim Calcs'!$C$7*('DEPRECATED - DT-Prelim Calcs'!$C$8-'DEPRECATED - DT-Prelim Calcs'!$C$9)+'DEPRECATED - DT-Prelim Calcs'!$C$9</f>
        <v>-370.30948402057896</v>
      </c>
      <c r="GZ149" s="57">
        <f t="shared" si="202"/>
        <v>-370.30948402057896</v>
      </c>
      <c r="HA149" s="2">
        <f t="shared" si="246"/>
        <v>-8.7495442102566585</v>
      </c>
      <c r="HB149" s="57">
        <f>HA149*'DEPRECATED - DT-Prelim Calcs'!$C$21/GV$2/'DEPRECATED - DT-Prelim Calcs'!$C$19/'DEPRECATED - DT-Prelim Calcs'!$C$18*3.39*'DEPRECATED - DT-Prelim Calcs'!$C$20</f>
        <v>-226.45490949040169</v>
      </c>
      <c r="HC149" s="46">
        <f t="shared" si="247"/>
        <v>1</v>
      </c>
      <c r="HD149" s="57">
        <f>HB148*'DEPRECATED - DT-Prelim Calcs'!$C$11+HD148</f>
        <v>58.169116590988153</v>
      </c>
      <c r="HE149" s="57">
        <f>HE148+0.5*HB149*'DEPRECATED - DT-Prelim Calcs'!$C$11^2+HD149*'DEPRECATED - DT-Prelim Calcs'!$C$11</f>
        <v>-257760.67092966277</v>
      </c>
      <c r="HF149" s="57">
        <f>MIN('Drive Train'!$F$35-GZ148*'DEPRECATED - DT-Prelim Calcs'!$C$21*'Drive Train'!$F$39,HF148+GZ$2)</f>
        <v>10.400000000000002</v>
      </c>
      <c r="HG149" s="57">
        <f>'Drive Train'!$F$35-GZ149*'DEPRECATED - DT-Prelim Calcs'!$C$21*'Drive Train'!$F$39</f>
        <v>34.618569041234736</v>
      </c>
      <c r="HH149" s="1">
        <f>IF(HE149&gt;='Drive Train'!$F$29,1,0)</f>
        <v>0</v>
      </c>
      <c r="HI149" s="57">
        <f t="shared" si="248"/>
        <v>-411.45498224508776</v>
      </c>
      <c r="HJ149" s="63">
        <f>HJ148+'DEPRECATED - DT-Prelim Calcs'!$C$11</f>
        <v>580</v>
      </c>
      <c r="HK149" s="2">
        <f>HU149/'Drive Train'!$F$35</f>
        <v>0.82258064516129037</v>
      </c>
      <c r="HL149" s="46">
        <f>HS149*12*60/(PI() * 'Drive Train'!$F$15)/HK$2*HK149</f>
        <v>-3879.3972918463978</v>
      </c>
      <c r="HM149" s="2">
        <f>('DEPRECATED - DT-Prelim Calcs'!$C$6*HK149-HL149)/('DEPRECATED - DT-Prelim Calcs'!$C$6*HK149)*'DEPRECATED - DT-Prelim Calcs'!$C$7*HK149</f>
        <v>3.7365183179437427</v>
      </c>
      <c r="HN149" s="57">
        <f>HM149/'DEPRECATED - DT-Prelim Calcs'!$C$7*('DEPRECATED - DT-Prelim Calcs'!$C$8-'DEPRECATED - DT-Prelim Calcs'!$C$9)+'DEPRECATED - DT-Prelim Calcs'!$C$9</f>
        <v>201.61921169800092</v>
      </c>
      <c r="HO149" s="57">
        <f t="shared" si="203"/>
        <v>36.66666666666665</v>
      </c>
      <c r="HP149" s="2">
        <f t="shared" si="249"/>
        <v>0.98331243519473455</v>
      </c>
      <c r="HQ149" s="57">
        <f>HP149*'DEPRECATED - DT-Prelim Calcs'!$C$21/HK$2/'DEPRECATED - DT-Prelim Calcs'!$C$19/'DEPRECATED - DT-Prelim Calcs'!$C$18*3.39*'DEPRECATED - DT-Prelim Calcs'!$C$20</f>
        <v>25.450003241514931</v>
      </c>
      <c r="HR149" s="46">
        <f t="shared" si="250"/>
        <v>0</v>
      </c>
      <c r="HS149" s="57">
        <f>HQ148*'DEPRECATED - DT-Prelim Calcs'!$C$11+HS148</f>
        <v>-11.523679603639692</v>
      </c>
      <c r="HT149" s="57">
        <f>HT148+0.5*HQ149*'DEPRECATED - DT-Prelim Calcs'!$C$11^2+HS149*'DEPRECATED - DT-Prelim Calcs'!$C$11</f>
        <v>-252283.67166379534</v>
      </c>
      <c r="HU149" s="57">
        <f>MIN('Drive Train'!$F$35-HO148*'DEPRECATED - DT-Prelim Calcs'!$C$21*'Drive Train'!$F$39,HU148+HO$2)</f>
        <v>10.200000000000001</v>
      </c>
      <c r="HV149" s="57">
        <f>'Drive Train'!$F$35-HO149*'DEPRECATED - DT-Prelim Calcs'!$C$21*'Drive Train'!$F$39</f>
        <v>10.200000000000001</v>
      </c>
      <c r="HW149" s="1">
        <f>IF(HT149&gt;='Drive Train'!$F$29,1,0)</f>
        <v>0</v>
      </c>
      <c r="HX149" s="57">
        <f t="shared" si="251"/>
        <v>40.740740740740726</v>
      </c>
      <c r="HY149" s="63">
        <f>HY148+'DEPRECATED - DT-Prelim Calcs'!$C$11</f>
        <v>580</v>
      </c>
      <c r="HZ149" s="2">
        <f>IJ149/'Drive Train'!$F$35</f>
        <v>0.80645161290322598</v>
      </c>
      <c r="IA149" s="46">
        <f>IH149*12*60/(PI() * 'Drive Train'!$F$15)/HZ$2*HZ149</f>
        <v>-42599.582348748729</v>
      </c>
      <c r="IB149" s="2">
        <f>('DEPRECATED - DT-Prelim Calcs'!$C$6*HZ149-IA149)/('DEPRECATED - DT-Prelim Calcs'!$C$6*HZ149)*'DEPRECATED - DT-Prelim Calcs'!$C$7*HZ149</f>
        <v>21.20527323897003</v>
      </c>
      <c r="IC149" s="57">
        <f>IB149/'DEPRECATED - DT-Prelim Calcs'!$C$7*('DEPRECATED - DT-Prelim Calcs'!$C$8-'DEPRECATED - DT-Prelim Calcs'!$C$9)+'DEPRECATED - DT-Prelim Calcs'!$C$9</f>
        <v>1131.5948367468277</v>
      </c>
      <c r="ID149" s="57">
        <f t="shared" si="204"/>
        <v>39.999999999999986</v>
      </c>
      <c r="IE149" s="2">
        <f t="shared" si="252"/>
        <v>0.99579519204165001</v>
      </c>
      <c r="IF149" s="57">
        <f>IE149*'DEPRECATED - DT-Prelim Calcs'!$C$21/HZ$2/'DEPRECATED - DT-Prelim Calcs'!$C$19/'DEPRECATED - DT-Prelim Calcs'!$C$18*3.39*'DEPRECATED - DT-Prelim Calcs'!$C$20</f>
        <v>25.773080821789936</v>
      </c>
      <c r="IG149" s="46">
        <f t="shared" si="253"/>
        <v>0</v>
      </c>
      <c r="IH149" s="57">
        <f>IF148*'DEPRECATED - DT-Prelim Calcs'!$C$11+IH148</f>
        <v>-129.0721159322776</v>
      </c>
      <c r="II149" s="57">
        <f>II148+0.5*IF149*'DEPRECATED - DT-Prelim Calcs'!$C$11^2+IH149*'DEPRECATED - DT-Prelim Calcs'!$C$11</f>
        <v>-254890.19593374524</v>
      </c>
      <c r="IJ149" s="57">
        <f>MIN('Drive Train'!$F$35-ID148*'DEPRECATED - DT-Prelim Calcs'!$C$21*'Drive Train'!$F$39,IJ148+ID$2)</f>
        <v>10.000000000000002</v>
      </c>
      <c r="IK149" s="57">
        <f>'Drive Train'!$F$35-ID149*'DEPRECATED - DT-Prelim Calcs'!$C$21*'Drive Train'!$F$39</f>
        <v>10.000000000000002</v>
      </c>
      <c r="IL149" s="1">
        <f>IF(II149&gt;='Drive Train'!$F$29,1,0)</f>
        <v>0</v>
      </c>
      <c r="IM149" s="57">
        <f t="shared" si="254"/>
        <v>44.444444444444429</v>
      </c>
      <c r="IN149" s="63">
        <f>IN148+'DEPRECATED - DT-Prelim Calcs'!$C$11</f>
        <v>580</v>
      </c>
      <c r="IO149" s="2">
        <f>IY149/'Drive Train'!$F$35</f>
        <v>0.79032258064516137</v>
      </c>
      <c r="IP149" s="46">
        <f>IW149*12*60/(PI() * 'Drive Train'!$F$15)/IO$2*IO149</f>
        <v>-123395.76390462463</v>
      </c>
      <c r="IQ149" s="2">
        <f>('DEPRECATED - DT-Prelim Calcs'!$C$6*IO149-IP149)/('DEPRECATED - DT-Prelim Calcs'!$C$6*IO149)*'DEPRECATED - DT-Prelim Calcs'!$C$7*IO149</f>
        <v>57.699009691427143</v>
      </c>
      <c r="IR149" s="57">
        <f>IQ149/'DEPRECATED - DT-Prelim Calcs'!$C$7*('DEPRECATED - DT-Prelim Calcs'!$C$8-'DEPRECATED - DT-Prelim Calcs'!$C$9)+'DEPRECATED - DT-Prelim Calcs'!$C$9</f>
        <v>3074.3941673900836</v>
      </c>
      <c r="IS149" s="57">
        <f t="shared" si="205"/>
        <v>43.333333333333321</v>
      </c>
      <c r="IT149" s="2">
        <f t="shared" si="255"/>
        <v>0.99579519204165001</v>
      </c>
      <c r="IU149" s="57">
        <f>IT149*'DEPRECATED - DT-Prelim Calcs'!$C$21/IO$2/'DEPRECATED - DT-Prelim Calcs'!$C$19/'DEPRECATED - DT-Prelim Calcs'!$C$18*3.39*'DEPRECATED - DT-Prelim Calcs'!$C$20</f>
        <v>25.773080821789936</v>
      </c>
      <c r="IV149" s="46">
        <f t="shared" si="256"/>
        <v>0</v>
      </c>
      <c r="IW149" s="57">
        <f>IU148*'DEPRECATED - DT-Prelim Calcs'!$C$11+IW148</f>
        <v>-381.50590432929994</v>
      </c>
      <c r="IX149" s="57">
        <f>IX148+0.5*IU149*'DEPRECATED - DT-Prelim Calcs'!$C$11^2+IW149*'DEPRECATED - DT-Prelim Calcs'!$C$11</f>
        <v>-275836.59484924446</v>
      </c>
      <c r="IY149" s="57">
        <f>MIN('Drive Train'!$F$35-IS148*'DEPRECATED - DT-Prelim Calcs'!$C$21*'Drive Train'!$F$39,IY148+IS$2)</f>
        <v>9.8000000000000007</v>
      </c>
      <c r="IZ149" s="57">
        <f>'Drive Train'!$F$35-IS149*'DEPRECATED - DT-Prelim Calcs'!$C$21*'Drive Train'!$F$39</f>
        <v>9.8000000000000007</v>
      </c>
      <c r="JA149" s="1">
        <f>IF(IX149&gt;='Drive Train'!$F$29,1,0)</f>
        <v>0</v>
      </c>
      <c r="JB149" s="57">
        <f t="shared" si="257"/>
        <v>48.148148148148138</v>
      </c>
      <c r="JC149" s="63">
        <f>JC148+'DEPRECATED - DT-Prelim Calcs'!$C$11</f>
        <v>580</v>
      </c>
      <c r="JD149" s="2">
        <f>JN149/'Drive Train'!$F$35</f>
        <v>0.77419354838709686</v>
      </c>
      <c r="JE149" s="46">
        <f>JL149*12*60/(PI() * 'Drive Train'!$F$15)/JD$2*JD149</f>
        <v>-231171.71966386822</v>
      </c>
      <c r="JF149" s="2">
        <f>('DEPRECATED - DT-Prelim Calcs'!$C$6*JD149-JE149)/('DEPRECATED - DT-Prelim Calcs'!$C$6*JD149)*'DEPRECATED - DT-Prelim Calcs'!$C$7*JD149</f>
        <v>106.39185605572592</v>
      </c>
      <c r="JG149" s="57">
        <f>JF149/'DEPRECATED - DT-Prelim Calcs'!$C$7*('DEPRECATED - DT-Prelim Calcs'!$C$8-'DEPRECATED - DT-Prelim Calcs'!$C$9)+'DEPRECATED - DT-Prelim Calcs'!$C$9</f>
        <v>5666.6315900205964</v>
      </c>
      <c r="JH149" s="57">
        <f t="shared" si="206"/>
        <v>46.666666666666657</v>
      </c>
      <c r="JI149" s="2">
        <f t="shared" si="258"/>
        <v>0.99579519204165001</v>
      </c>
      <c r="JJ149" s="57">
        <f>JI149*'DEPRECATED - DT-Prelim Calcs'!$C$21/JD$2/'DEPRECATED - DT-Prelim Calcs'!$C$19/'DEPRECATED - DT-Prelim Calcs'!$C$18*3.39*'DEPRECATED - DT-Prelim Calcs'!$C$20</f>
        <v>25.773080821789936</v>
      </c>
      <c r="JK149" s="46">
        <f t="shared" si="259"/>
        <v>0</v>
      </c>
      <c r="JL149" s="57">
        <f>JJ148*'DEPRECATED - DT-Prelim Calcs'!$C$11+JL148</f>
        <v>-729.6096325850873</v>
      </c>
      <c r="JM149" s="57">
        <f>JM148+0.5*JJ149*'DEPRECATED - DT-Prelim Calcs'!$C$11^2+JL149*'DEPRECATED - DT-Prelim Calcs'!$C$11</f>
        <v>-298487.72208221926</v>
      </c>
      <c r="JN149" s="57">
        <f>MIN('Drive Train'!$F$35-JH148*'DEPRECATED - DT-Prelim Calcs'!$C$21*'Drive Train'!$F$39,JN148+JH$2)</f>
        <v>9.6000000000000014</v>
      </c>
      <c r="JO149" s="57">
        <f>'Drive Train'!$F$35-JH149*'DEPRECATED - DT-Prelim Calcs'!$C$21*'Drive Train'!$F$39</f>
        <v>9.6000000000000014</v>
      </c>
      <c r="JP149" s="1">
        <f>IF(JM149&gt;='Drive Train'!$F$29,1,0)</f>
        <v>0</v>
      </c>
      <c r="JQ149" s="57">
        <f>MIN(JG149,'DEPRECATED - DT-Prelim Calcs'!$C$10)*'DEPRECATED - DT-Prelim Calcs'!$C$11*1000/60/60</f>
        <v>103.33333333333333</v>
      </c>
      <c r="JR149" s="63">
        <f>JR148+'DEPRECATED - DT-Prelim Calcs'!$C$11</f>
        <v>580</v>
      </c>
      <c r="JS149" s="2">
        <f>KC149/'Drive Train'!$F$35</f>
        <v>0.75806451612903225</v>
      </c>
      <c r="JT149" s="46">
        <f>KA149*12*60/(PI() * 'Drive Train'!$F$15)/JS$2*JS149</f>
        <v>-129497.40312139576</v>
      </c>
      <c r="JU149" s="2">
        <f>('DEPRECATED - DT-Prelim Calcs'!$C$6*JS149-JT149)/('DEPRECATED - DT-Prelim Calcs'!$C$6*JS149)*'DEPRECATED - DT-Prelim Calcs'!$C$7*JS149</f>
        <v>60.380170291106204</v>
      </c>
      <c r="JV149" s="57">
        <f>JU149/'DEPRECATED - DT-Prelim Calcs'!$C$7*('DEPRECATED - DT-Prelim Calcs'!$C$8-'DEPRECATED - DT-Prelim Calcs'!$C$9)+'DEPRECATED - DT-Prelim Calcs'!$C$9</f>
        <v>3217.1298125929152</v>
      </c>
      <c r="JW149" s="57">
        <f t="shared" si="207"/>
        <v>49.999999999999993</v>
      </c>
      <c r="JX149" s="2">
        <f t="shared" si="260"/>
        <v>0.99579519204165001</v>
      </c>
      <c r="JY149" s="57">
        <f>JX149*'DEPRECATED - DT-Prelim Calcs'!$C$21/JS$2/'DEPRECATED - DT-Prelim Calcs'!$C$19/'DEPRECATED - DT-Prelim Calcs'!$C$18*3.39*'DEPRECATED - DT-Prelim Calcs'!$C$20</f>
        <v>25.773080821789936</v>
      </c>
      <c r="JZ149" s="46">
        <f t="shared" si="261"/>
        <v>0</v>
      </c>
      <c r="KA149" s="57">
        <f>JY148*'DEPRECATED - DT-Prelim Calcs'!$C$11+KA148</f>
        <v>-417.40754419013638</v>
      </c>
      <c r="KB149" s="57">
        <f>KB148+0.5*JY149*'DEPRECATED - DT-Prelim Calcs'!$C$11^2+KA149*'DEPRECATED - DT-Prelim Calcs'!$C$11</f>
        <v>-291965.69344447117</v>
      </c>
      <c r="KC149" s="57">
        <f>MIN('Drive Train'!$F$35-JW148*'DEPRECATED - DT-Prelim Calcs'!$C$21*'Drive Train'!$F$39,KC148+JW$2)</f>
        <v>9.4</v>
      </c>
      <c r="KD149" s="57">
        <f>'Drive Train'!$F$35-JW149*'DEPRECATED - DT-Prelim Calcs'!$C$21*'Drive Train'!$F$39</f>
        <v>9.4</v>
      </c>
      <c r="KE149" s="1">
        <f>IF(KB149&gt;='Drive Train'!$F$29,1,0)</f>
        <v>0</v>
      </c>
      <c r="KF149" s="57">
        <f>MIN(JV149,'DEPRECATED - DT-Prelim Calcs'!$C$10)*'DEPRECATED - DT-Prelim Calcs'!$C$11*1000/60/60</f>
        <v>103.33333333333333</v>
      </c>
      <c r="KG149" s="63">
        <f>KG148+'DEPRECATED - DT-Prelim Calcs'!$C$11</f>
        <v>580</v>
      </c>
      <c r="KH149" s="2">
        <f>KR149/'Drive Train'!$F$35</f>
        <v>0.74193548387096786</v>
      </c>
      <c r="KI149" s="46">
        <f>KP149*12*60/(PI() * 'Drive Train'!$F$15)/KH$2*KH149</f>
        <v>-358364.987449874</v>
      </c>
      <c r="KJ149" s="2">
        <f>('DEPRECATED - DT-Prelim Calcs'!$C$6*KH149-KI149)/('DEPRECATED - DT-Prelim Calcs'!$C$6*KH149)*'DEPRECATED - DT-Prelim Calcs'!$C$7*KH149</f>
        <v>163.82551662761054</v>
      </c>
      <c r="KK149" s="57">
        <f>KJ149/'DEPRECATED - DT-Prelim Calcs'!$C$7*('DEPRECATED - DT-Prelim Calcs'!$C$8-'DEPRECATED - DT-Prelim Calcs'!$C$9)+'DEPRECATED - DT-Prelim Calcs'!$C$9</f>
        <v>8724.1994951545385</v>
      </c>
      <c r="KL149" s="57">
        <f t="shared" si="208"/>
        <v>53.333333333333329</v>
      </c>
      <c r="KM149" s="2">
        <f t="shared" si="262"/>
        <v>0.99579519204165001</v>
      </c>
      <c r="KN149" s="57">
        <f>KM149*'DEPRECATED - DT-Prelim Calcs'!$C$21/KH$2/'DEPRECATED - DT-Prelim Calcs'!$C$19/'DEPRECATED - DT-Prelim Calcs'!$C$18*3.39*'DEPRECATED - DT-Prelim Calcs'!$C$20</f>
        <v>25.773080821789936</v>
      </c>
      <c r="KO149" s="46">
        <f t="shared" si="263"/>
        <v>0</v>
      </c>
      <c r="KP149" s="57">
        <f>KN148*'DEPRECATED - DT-Prelim Calcs'!$C$11+KP148</f>
        <v>-1180.2250636577871</v>
      </c>
      <c r="KQ149" s="57">
        <f>KQ148+0.5*KN149*'DEPRECATED - DT-Prelim Calcs'!$C$11^2+KP149*'DEPRECATED - DT-Prelim Calcs'!$C$11</f>
        <v>-279180.84337585099</v>
      </c>
      <c r="KR149" s="57">
        <f>MIN('Drive Train'!$F$35-KL148*'DEPRECATED - DT-Prelim Calcs'!$C$21*'Drive Train'!$F$39,KR148+KL$2)</f>
        <v>9.2000000000000011</v>
      </c>
      <c r="KS149" s="57">
        <f>'Drive Train'!$F$35-KL149*'DEPRECATED - DT-Prelim Calcs'!$C$21*'Drive Train'!$F$39</f>
        <v>9.2000000000000011</v>
      </c>
      <c r="KT149" s="1">
        <f>IF(KQ149&gt;='Drive Train'!$F$29,1,0)</f>
        <v>0</v>
      </c>
      <c r="KU149" s="57">
        <f>MIN(KK149,'DEPRECATED - DT-Prelim Calcs'!$C$10)*'DEPRECATED - DT-Prelim Calcs'!$C$11*1000/60/60</f>
        <v>103.33333333333333</v>
      </c>
      <c r="KV149" s="63">
        <f>KV148+'DEPRECATED - DT-Prelim Calcs'!$C$11</f>
        <v>580</v>
      </c>
      <c r="KW149" s="2">
        <f>LG149/'Drive Train'!$F$35</f>
        <v>0.72580645161290325</v>
      </c>
      <c r="KX149" s="46">
        <f>LE149*12*60/(PI() * 'Drive Train'!$F$15)/KW$2*KW149</f>
        <v>-226080.60285916177</v>
      </c>
      <c r="KY149" s="2">
        <f>('DEPRECATED - DT-Prelim Calcs'!$C$6*KW149-KX149)/('DEPRECATED - DT-Prelim Calcs'!$C$6*KW149)*'DEPRECATED - DT-Prelim Calcs'!$C$7*KW149</f>
        <v>103.97325600440585</v>
      </c>
      <c r="KZ149" s="57">
        <f>KY149/'DEPRECATED - DT-Prelim Calcs'!$C$7*('DEPRECATED - DT-Prelim Calcs'!$C$8-'DEPRECATED - DT-Prelim Calcs'!$C$9)+'DEPRECATED - DT-Prelim Calcs'!$C$9</f>
        <v>5537.8737532635987</v>
      </c>
      <c r="LA149" s="57">
        <f t="shared" si="209"/>
        <v>56.666666666666664</v>
      </c>
      <c r="LB149" s="2">
        <f t="shared" si="264"/>
        <v>0.99579519204165001</v>
      </c>
      <c r="LC149" s="57">
        <f>LB149*'DEPRECATED - DT-Prelim Calcs'!$C$21/KW$2/'DEPRECATED - DT-Prelim Calcs'!$C$19/'DEPRECATED - DT-Prelim Calcs'!$C$18*3.39*'DEPRECATED - DT-Prelim Calcs'!$C$20</f>
        <v>25.773080821789936</v>
      </c>
      <c r="LD149" s="46">
        <f t="shared" si="265"/>
        <v>0</v>
      </c>
      <c r="LE149" s="57">
        <f>LC148*'DEPRECATED - DT-Prelim Calcs'!$C$11+LE148</f>
        <v>-761.11079481651484</v>
      </c>
      <c r="LF149" s="57">
        <f>LF148+0.5*LC149*'DEPRECATED - DT-Prelim Calcs'!$C$11^2+LE149*'DEPRECATED - DT-Prelim Calcs'!$C$11</f>
        <v>-318789.50234777143</v>
      </c>
      <c r="LG149" s="57">
        <f>MIN('Drive Train'!$F$35-LA148*'DEPRECATED - DT-Prelim Calcs'!$C$21*'Drive Train'!$F$39,LG148+LA$2)</f>
        <v>9</v>
      </c>
      <c r="LH149" s="57">
        <f>'Drive Train'!$F$35-LA149*'DEPRECATED - DT-Prelim Calcs'!$C$21*'Drive Train'!$F$39</f>
        <v>9</v>
      </c>
      <c r="LI149" s="1">
        <f>IF(LF149&gt;='Drive Train'!$F$29,1,0)</f>
        <v>0</v>
      </c>
      <c r="LJ149" s="57">
        <f>MIN(KZ149,'DEPRECATED - DT-Prelim Calcs'!$C$10)*'DEPRECATED - DT-Prelim Calcs'!$C$11*1000/60/60</f>
        <v>103.33333333333333</v>
      </c>
      <c r="LK149" s="63">
        <f>LK148+'DEPRECATED - DT-Prelim Calcs'!$C$11</f>
        <v>580</v>
      </c>
      <c r="LL149" s="2">
        <f>LV149/'Drive Train'!$F$35</f>
        <v>0.70967741935483875</v>
      </c>
      <c r="LM149" s="46">
        <f>LT149*12*60/(PI() * 'Drive Train'!$F$15)/LL$2*LL149</f>
        <v>-110567.60629081127</v>
      </c>
      <c r="LN149" s="2">
        <f>('DEPRECATED - DT-Prelim Calcs'!$C$6*LL149-LM149)/('DEPRECATED - DT-Prelim Calcs'!$C$6*LL149)*'DEPRECATED - DT-Prelim Calcs'!$C$7*LL149</f>
        <v>51.704305912888152</v>
      </c>
      <c r="LO149" s="57">
        <f>LN149/'DEPRECATED - DT-Prelim Calcs'!$C$7*('DEPRECATED - DT-Prelim Calcs'!$C$8-'DEPRECATED - DT-Prelim Calcs'!$C$9)+'DEPRECATED - DT-Prelim Calcs'!$C$9</f>
        <v>2755.2570326238797</v>
      </c>
      <c r="LP149" s="57">
        <f t="shared" si="210"/>
        <v>60</v>
      </c>
      <c r="LQ149" s="2">
        <f t="shared" si="266"/>
        <v>0.99579519204165001</v>
      </c>
      <c r="LR149" s="57">
        <f>LQ149*'DEPRECATED - DT-Prelim Calcs'!$C$21/LL$2/'DEPRECATED - DT-Prelim Calcs'!$C$19/'DEPRECATED - DT-Prelim Calcs'!$C$18*3.39*'DEPRECATED - DT-Prelim Calcs'!$C$20</f>
        <v>25.773080821789936</v>
      </c>
      <c r="LS149" s="46">
        <f t="shared" si="267"/>
        <v>0</v>
      </c>
      <c r="LT149" s="57">
        <f>LR148*'DEPRECATED - DT-Prelim Calcs'!$C$11+LT148</f>
        <v>-380.69074941244457</v>
      </c>
      <c r="LU149" s="57">
        <f>LU148+0.5*LR149*'DEPRECATED - DT-Prelim Calcs'!$C$11^2+LT149*'DEPRECATED - DT-Prelim Calcs'!$C$11</f>
        <v>-280164.12691137462</v>
      </c>
      <c r="LV149" s="57">
        <f>MIN('Drive Train'!$F$35-LP148*'DEPRECATED - DT-Prelim Calcs'!$C$21*'Drive Train'!$F$39,LV148+LP$2)</f>
        <v>8.8000000000000007</v>
      </c>
      <c r="LW149" s="57">
        <f>'Drive Train'!$F$35-LP149*'DEPRECATED - DT-Prelim Calcs'!$C$21*'Drive Train'!$F$39</f>
        <v>8.8000000000000007</v>
      </c>
      <c r="LX149" s="1">
        <f>IF(LU149&gt;='Drive Train'!$F$29,1,0)</f>
        <v>0</v>
      </c>
      <c r="LY149" s="57">
        <f>MIN(LO149,'DEPRECATED - DT-Prelim Calcs'!$C$10)*'DEPRECATED - DT-Prelim Calcs'!$C$11*1000/60/60</f>
        <v>103.33333333333333</v>
      </c>
      <c r="LZ149" s="63">
        <f>LZ148+'DEPRECATED - DT-Prelim Calcs'!$C$11</f>
        <v>580</v>
      </c>
    </row>
    <row r="150" spans="18:338" x14ac:dyDescent="0.2">
      <c r="R150" s="63">
        <f>R149+'DEPRECATED - DT-Prelim Calcs'!$C$11</f>
        <v>584</v>
      </c>
      <c r="S150" s="2">
        <f>AG150/'Drive Train'!$F$35</f>
        <v>0</v>
      </c>
      <c r="T150" s="46">
        <f>AE150*12*60/(PI() * 'Drive Train'!$F$15)/S$2*ABS(S150)</f>
        <v>0</v>
      </c>
      <c r="U150" s="2">
        <f>IF(OR(AD149=1,AND($C$32=Motors!$C$32,'DEPRECATED - DT-Prelim Calcs'!AI149=1)),0,IF(AG150=0,-(V149+$C$9)/($C$8-$C$9)*$C$7,($C$6*S150-T150)/($C$6*S150)*$C$7*S150))</f>
        <v>0</v>
      </c>
      <c r="V150" s="57">
        <f>IF(AND(AD149=1,AI149=1),0,ABS(U150/$C$7*($C$8-$C$9)+$C$9) *'Drive Train'!$AA$49 + V149*(1-'Drive Train'!$AA$49))</f>
        <v>0</v>
      </c>
      <c r="W150" s="57">
        <f t="shared" si="184"/>
        <v>0</v>
      </c>
      <c r="X150" s="2">
        <f>MAX(MIN(IF(AND(AI149=1,AG150&lt;0),-1,1)*(W150-$C$9)/($C$8-$C$9)*$C$7-$C$29*AE150/T$2 -  AI149*$C$29/2,X$2),MAX(X$4:X149)*-1)</f>
        <v>-0.2458281045106315</v>
      </c>
      <c r="Y150" s="57">
        <f t="shared" si="185"/>
        <v>0</v>
      </c>
      <c r="Z150" s="57">
        <f t="shared" si="186"/>
        <v>0</v>
      </c>
      <c r="AA150" s="57">
        <f t="shared" si="187"/>
        <v>0</v>
      </c>
      <c r="AB150" s="57" t="e">
        <f t="shared" si="188"/>
        <v>#N/A</v>
      </c>
      <c r="AC150" s="46">
        <f t="shared" si="211"/>
        <v>1</v>
      </c>
      <c r="AD150" s="1">
        <f t="shared" si="189"/>
        <v>1</v>
      </c>
      <c r="AE150" s="57">
        <f t="shared" si="190"/>
        <v>0</v>
      </c>
      <c r="AF150" s="57" t="e">
        <f t="shared" si="191"/>
        <v>#N/A</v>
      </c>
      <c r="AG150" s="57">
        <f>IF(AI149=0,MIN('Drive Train'!$F$35-W149*$C$21*'Drive Train'!$F$39,AG149+W$2)-$C$3,IF(AE149-1&lt;=0,0,IF($C$32=Motors!$C$30,MAX(ABS('Drive Train'!$F$35-W149*$C$21*'Drive Train'!$F$39)*-1,AG149-W$2),MAX(0,ABS('Drive Train'!$F$35-W149*$C$21*'Drive Train'!$F$39)*-1,AG149-W$2))))</f>
        <v>0</v>
      </c>
      <c r="AH150" s="57">
        <f>'Drive Train'!$F$35-ABS(W150)*'DEPRECATED - DT-Prelim Calcs'!$C$21*'Drive Train'!$F$39</f>
        <v>12.4</v>
      </c>
      <c r="AI150" s="1">
        <f>IF(AJ150&gt;='Drive Train'!$F$29,1,0)</f>
        <v>1</v>
      </c>
      <c r="AJ150" s="57">
        <f>AJ149+0.5*Y150*'DEPRECATED - DT-Prelim Calcs'!$C$11^2+AE150*'DEPRECATED - DT-Prelim Calcs'!$C$11</f>
        <v>784.33981740885292</v>
      </c>
      <c r="AK150" s="57">
        <f t="shared" si="268"/>
        <v>0</v>
      </c>
      <c r="AL150" s="63">
        <f>AL149+'DEPRECATED - DT-Prelim Calcs'!$C$11</f>
        <v>584</v>
      </c>
      <c r="AM150" s="2">
        <f>AW150/'Drive Train'!$F$35</f>
        <v>0.90171798760158639</v>
      </c>
      <c r="AN150" s="46">
        <f>AU150*12*60/(PI() * 'Drive Train'!$F$15)/AM$2*AM150</f>
        <v>4074.5129711578243</v>
      </c>
      <c r="AO150" s="2">
        <f>('DEPRECATED - DT-Prelim Calcs'!$C$6*AM150-AN150)/('DEPRECATED - DT-Prelim Calcs'!$C$6*AM150)*'DEPRECATED - DT-Prelim Calcs'!$C$7*AM150</f>
        <v>0.330818350027824</v>
      </c>
      <c r="AP150" s="57">
        <f>AO150/'DEPRECATED - DT-Prelim Calcs'!$C$7*('DEPRECATED - DT-Prelim Calcs'!$C$8-'DEPRECATED - DT-Prelim Calcs'!$C$9)+'DEPRECATED - DT-Prelim Calcs'!$C$9</f>
        <v>20.311615895672126</v>
      </c>
      <c r="AQ150" s="57">
        <f t="shared" si="192"/>
        <v>20.311615895672126</v>
      </c>
      <c r="AR150" s="2">
        <f t="shared" si="212"/>
        <v>-1.6653345369377348E-16</v>
      </c>
      <c r="AS150" s="57">
        <f>AR150*'DEPRECATED - DT-Prelim Calcs'!$C$21/AM$2/'DEPRECATED - DT-Prelim Calcs'!$C$19/'DEPRECATED - DT-Prelim Calcs'!$C$18*3.39*'DEPRECATED - DT-Prelim Calcs'!$C$20</f>
        <v>-1.2068570473601326E-15</v>
      </c>
      <c r="AT150" s="46">
        <f t="shared" si="213"/>
        <v>0</v>
      </c>
      <c r="AU150" s="57">
        <f>AS149*'DEPRECATED - DT-Prelim Calcs'!$C$11+AU149</f>
        <v>39.432321268798688</v>
      </c>
      <c r="AV150" s="57">
        <f>AV149+0.5*AS150*'DEPRECATED - DT-Prelim Calcs'!$C$11^2+AU150*'DEPRECATED - DT-Prelim Calcs'!$C$11</f>
        <v>22983.862056342496</v>
      </c>
      <c r="AW150" s="57">
        <f>MIN('Drive Train'!$F$35-AQ149*'DEPRECATED - DT-Prelim Calcs'!$C$21*'Drive Train'!$F$39,AW149+AQ$2)</f>
        <v>11.181303046259671</v>
      </c>
      <c r="AX150" s="57">
        <f>'Drive Train'!$F$35-AQ150*'DEPRECATED - DT-Prelim Calcs'!$C$21*'Drive Train'!$F$39</f>
        <v>11.181303046259673</v>
      </c>
      <c r="AY150" s="1">
        <f>IF(AV150&gt;='Drive Train'!$F$29,1,0)</f>
        <v>1</v>
      </c>
      <c r="AZ150" s="57">
        <f t="shared" si="214"/>
        <v>22.568462106302363</v>
      </c>
      <c r="BA150" s="63">
        <f>BA149+'DEPRECATED - DT-Prelim Calcs'!$C$11</f>
        <v>584</v>
      </c>
      <c r="BB150" s="2">
        <f>BL150/'Drive Train'!$F$35</f>
        <v>0.55000000000000004</v>
      </c>
      <c r="BC150" s="46">
        <f>BJ150*12*60/(PI() * 'Drive Train'!$F$15)/BB$2*BB150</f>
        <v>5574.3989430736756</v>
      </c>
      <c r="BD150" s="2">
        <f>('DEPRECATED - DT-Prelim Calcs'!$C$6*BB150-BC150)/('DEPRECATED - DT-Prelim Calcs'!$C$6*BB150)*'DEPRECATED - DT-Prelim Calcs'!$C$7*BB150</f>
        <v>-1.1950068391759019</v>
      </c>
      <c r="BE150" s="57">
        <f>BD150/'DEPRECATED - DT-Prelim Calcs'!$C$7*('DEPRECATED - DT-Prelim Calcs'!$C$8-'DEPRECATED - DT-Prelim Calcs'!$C$9)+'DEPRECATED - DT-Prelim Calcs'!$C$9</f>
        <v>-60.917998948659012</v>
      </c>
      <c r="BF150" s="57">
        <f t="shared" si="193"/>
        <v>-60.917998948659012</v>
      </c>
      <c r="BG150" s="2">
        <f t="shared" si="215"/>
        <v>-1.9370342982087358</v>
      </c>
      <c r="BH150" s="57">
        <f>BG150*'DEPRECATED - DT-Prelim Calcs'!$C$21/BB$2/'DEPRECATED - DT-Prelim Calcs'!$C$19/'DEPRECATED - DT-Prelim Calcs'!$C$18*3.39*'DEPRECATED - DT-Prelim Calcs'!$C$20</f>
        <v>-20.276476817893286</v>
      </c>
      <c r="BI150" s="46">
        <f t="shared" si="216"/>
        <v>1</v>
      </c>
      <c r="BJ150" s="57">
        <f>BH149*'DEPRECATED - DT-Prelim Calcs'!$C$11+BJ149</f>
        <v>61.232485201884487</v>
      </c>
      <c r="BK150" s="57">
        <f>BK149+0.5*BH150*'DEPRECATED - DT-Prelim Calcs'!$C$11^2+BJ150*'DEPRECATED - DT-Prelim Calcs'!$C$11</f>
        <v>12110.963574053949</v>
      </c>
      <c r="BL150" s="57">
        <f>MIN('Drive Train'!$F$35-BF149*'DEPRECATED - DT-Prelim Calcs'!$C$21*'Drive Train'!$F$39,BL149+BF$2)</f>
        <v>6.82</v>
      </c>
      <c r="BM150" s="57">
        <f>'Drive Train'!$F$35-BF150*'DEPRECATED - DT-Prelim Calcs'!$C$21*'Drive Train'!$F$39</f>
        <v>16.05507993691954</v>
      </c>
      <c r="BN150" s="1">
        <f>IF(BK150&gt;='Drive Train'!$F$29,1,0)</f>
        <v>1</v>
      </c>
      <c r="BO150" s="57">
        <f t="shared" si="217"/>
        <v>-67.68666549851001</v>
      </c>
      <c r="BP150" s="63">
        <f>BP149+'DEPRECATED - DT-Prelim Calcs'!$C$11</f>
        <v>584</v>
      </c>
      <c r="BQ150" s="2">
        <f>CA150/'Drive Train'!$F$35</f>
        <v>0.55000000000000004</v>
      </c>
      <c r="BR150" s="46">
        <f>BY150*12*60/(PI() * 'Drive Train'!$F$15)/BQ$2*BQ150</f>
        <v>-9472.7034941846487</v>
      </c>
      <c r="BS150" s="2">
        <f>('DEPRECATED - DT-Prelim Calcs'!$C$6*BQ150-BR150)/('DEPRECATED - DT-Prelim Calcs'!$C$6*BQ150)*'DEPRECATED - DT-Prelim Calcs'!$C$7*BQ150</f>
        <v>5.6086548632242037</v>
      </c>
      <c r="BT150" s="57">
        <f>BS150/'DEPRECATED - DT-Prelim Calcs'!$C$7*('DEPRECATED - DT-Prelim Calcs'!$C$8-'DEPRECATED - DT-Prelim Calcs'!$C$9)+'DEPRECATED - DT-Prelim Calcs'!$C$9</f>
        <v>301.28523607952923</v>
      </c>
      <c r="BU150" s="57">
        <f t="shared" si="194"/>
        <v>93</v>
      </c>
      <c r="BV150" s="2">
        <f t="shared" si="218"/>
        <v>1.8828060353728675</v>
      </c>
      <c r="BW150" s="57">
        <f>BV150*'DEPRECATED - DT-Prelim Calcs'!$C$21/BQ$2/'DEPRECATED - DT-Prelim Calcs'!$C$19/'DEPRECATED - DT-Prelim Calcs'!$C$18*3.39*'DEPRECATED - DT-Prelim Calcs'!$C$20</f>
        <v>25.773080821789936</v>
      </c>
      <c r="BX150" s="46">
        <f t="shared" si="219"/>
        <v>0</v>
      </c>
      <c r="BY150" s="57">
        <f>BW149*'DEPRECATED - DT-Prelim Calcs'!$C$11+BY149</f>
        <v>-79.570523280654683</v>
      </c>
      <c r="BZ150" s="57">
        <f>BZ149+0.5*BW150*'DEPRECATED - DT-Prelim Calcs'!$C$11^2+BY150*'DEPRECATED - DT-Prelim Calcs'!$C$11</f>
        <v>-12850.660824315466</v>
      </c>
      <c r="CA150" s="57">
        <f>MIN('Drive Train'!$F$35-BU149*'DEPRECATED - DT-Prelim Calcs'!$C$21*'Drive Train'!$F$39,CA149+BU$2)</f>
        <v>6.82</v>
      </c>
      <c r="CB150" s="57">
        <f>'Drive Train'!$F$35-BU150*'DEPRECATED - DT-Prelim Calcs'!$C$21*'Drive Train'!$F$39</f>
        <v>6.82</v>
      </c>
      <c r="CC150" s="1">
        <f>IF(BZ150&gt;='Drive Train'!$F$29,1,0)</f>
        <v>0</v>
      </c>
      <c r="CD150" s="57">
        <f t="shared" si="220"/>
        <v>103.33333333333333</v>
      </c>
      <c r="CE150" s="63">
        <f>CE149+'DEPRECATED - DT-Prelim Calcs'!$C$11</f>
        <v>584</v>
      </c>
      <c r="CF150" s="2">
        <f>CP150/'Drive Train'!$F$35</f>
        <v>0.55000000000000004</v>
      </c>
      <c r="CG150" s="46">
        <f>CN150*12*60/(PI() * 'Drive Train'!$F$15)/CF$2*CF150</f>
        <v>-10683.913876906588</v>
      </c>
      <c r="CH150" s="2">
        <f>('DEPRECATED - DT-Prelim Calcs'!$C$6*CF150-CG150)/('DEPRECATED - DT-Prelim Calcs'!$C$6*CF150)*'DEPRECATED - DT-Prelim Calcs'!$C$7*CF150</f>
        <v>6.1563128411528849</v>
      </c>
      <c r="CI150" s="57">
        <f>CH150/'DEPRECATED - DT-Prelim Calcs'!$C$7*('DEPRECATED - DT-Prelim Calcs'!$C$8-'DEPRECATED - DT-Prelim Calcs'!$C$9)+'DEPRECATED - DT-Prelim Calcs'!$C$9</f>
        <v>330.44063797506851</v>
      </c>
      <c r="CJ150" s="57">
        <f t="shared" si="195"/>
        <v>93</v>
      </c>
      <c r="CK150" s="2">
        <f t="shared" si="221"/>
        <v>1.5241763143494644</v>
      </c>
      <c r="CL150" s="57">
        <f>CK150*'DEPRECATED - DT-Prelim Calcs'!$C$21/CF$2/'DEPRECATED - DT-Prelim Calcs'!$C$19/'DEPRECATED - DT-Prelim Calcs'!$C$18*3.39*'DEPRECATED - DT-Prelim Calcs'!$C$20</f>
        <v>25.773080821789936</v>
      </c>
      <c r="CM150" s="46">
        <f t="shared" si="222"/>
        <v>0</v>
      </c>
      <c r="CN150" s="57">
        <f>CL149*'DEPRECATED - DT-Prelim Calcs'!$C$11+CN149</f>
        <v>-72.650444474622915</v>
      </c>
      <c r="CO150" s="57">
        <f>CO149+0.5*CL150*'DEPRECATED - DT-Prelim Calcs'!$C$11^2+CN150*'DEPRECATED - DT-Prelim Calcs'!$C$11</f>
        <v>-50111.716382183855</v>
      </c>
      <c r="CP150" s="57">
        <f>MIN('Drive Train'!$F$35-CJ149*'DEPRECATED - DT-Prelim Calcs'!$C$21*'Drive Train'!$F$39,CP149+CJ$2)</f>
        <v>6.82</v>
      </c>
      <c r="CQ150" s="57">
        <f>'Drive Train'!$F$35-CJ150*'DEPRECATED - DT-Prelim Calcs'!$C$21*'Drive Train'!$F$39</f>
        <v>6.82</v>
      </c>
      <c r="CR150" s="1">
        <f>IF(CO150&gt;='Drive Train'!$F$29,1,0)</f>
        <v>0</v>
      </c>
      <c r="CS150" s="57">
        <f t="shared" si="223"/>
        <v>103.33333333333333</v>
      </c>
      <c r="CT150" s="63">
        <f>CT149+'DEPRECATED - DT-Prelim Calcs'!$C$11</f>
        <v>584</v>
      </c>
      <c r="CU150" s="2">
        <f>DE150/'Drive Train'!$F$35</f>
        <v>0.55000000000000004</v>
      </c>
      <c r="CV150" s="46">
        <f>DC150*12*60/(PI() * 'Drive Train'!$F$15)/CU$2*CU150</f>
        <v>-33314.167313174228</v>
      </c>
      <c r="CW150" s="2">
        <f>('DEPRECATED - DT-Prelim Calcs'!$C$6*CU150-CV150)/('DEPRECATED - DT-Prelim Calcs'!$C$6*CU150)*'DEPRECATED - DT-Prelim Calcs'!$C$7*CU150</f>
        <v>16.388753888320807</v>
      </c>
      <c r="CX150" s="57">
        <f>CW150/'DEPRECATED - DT-Prelim Calcs'!$C$7*('DEPRECATED - DT-Prelim Calcs'!$C$8-'DEPRECATED - DT-Prelim Calcs'!$C$9)+'DEPRECATED - DT-Prelim Calcs'!$C$9</f>
        <v>875.18013438653918</v>
      </c>
      <c r="CY150" s="57">
        <f t="shared" si="196"/>
        <v>93</v>
      </c>
      <c r="CZ150" s="2">
        <f t="shared" si="224"/>
        <v>1.2803081040535502</v>
      </c>
      <c r="DA150" s="57">
        <f>CZ150*'DEPRECATED - DT-Prelim Calcs'!$C$21/CU$2/'DEPRECATED - DT-Prelim Calcs'!$C$19/'DEPRECATED - DT-Prelim Calcs'!$C$18*3.39*'DEPRECATED - DT-Prelim Calcs'!$C$20</f>
        <v>25.773080821789936</v>
      </c>
      <c r="DB150" s="46">
        <f t="shared" si="225"/>
        <v>0</v>
      </c>
      <c r="DC150" s="57">
        <f>DA149*'DEPRECATED - DT-Prelim Calcs'!$C$11+DC149</f>
        <v>-190.29007871187162</v>
      </c>
      <c r="DD150" s="57">
        <f>DD149+0.5*DA150*'DEPRECATED - DT-Prelim Calcs'!$C$11^2+DC150*'DEPRECATED - DT-Prelim Calcs'!$C$11</f>
        <v>-103993.90093067937</v>
      </c>
      <c r="DE150" s="57">
        <f>MIN('Drive Train'!$F$35-CY149*'DEPRECATED - DT-Prelim Calcs'!$C$21*'Drive Train'!$F$39,DE149+CY$2)</f>
        <v>6.82</v>
      </c>
      <c r="DF150" s="57">
        <f>'Drive Train'!$F$35-CY150*'DEPRECATED - DT-Prelim Calcs'!$C$21*'Drive Train'!$F$39</f>
        <v>6.82</v>
      </c>
      <c r="DG150" s="1">
        <f>IF(DD150&gt;='Drive Train'!$F$29,1,0)</f>
        <v>0</v>
      </c>
      <c r="DH150" s="57">
        <f t="shared" si="226"/>
        <v>103.33333333333333</v>
      </c>
      <c r="DI150" s="63">
        <f>DI149+'DEPRECATED - DT-Prelim Calcs'!$C$11</f>
        <v>584</v>
      </c>
      <c r="DJ150" s="2">
        <f>DT150/'Drive Train'!$F$35</f>
        <v>2.8089828206518264</v>
      </c>
      <c r="DK150" s="46">
        <f>DR150*12*60/(PI() * 'Drive Train'!$F$15)/DJ$2*DJ150</f>
        <v>-829919.47907197673</v>
      </c>
      <c r="DL150" s="2">
        <f>('DEPRECATED - DT-Prelim Calcs'!$C$6*DJ150-DK150)/('DEPRECATED - DT-Prelim Calcs'!$C$6*DJ150)*'DEPRECATED - DT-Prelim Calcs'!$C$7*DJ150</f>
        <v>382.02404720254839</v>
      </c>
      <c r="DM150" s="57">
        <f>DL150/'DEPRECATED - DT-Prelim Calcs'!$C$7*('DEPRECATED - DT-Prelim Calcs'!$C$8-'DEPRECATED - DT-Prelim Calcs'!$C$9)+'DEPRECATED - DT-Prelim Calcs'!$C$9</f>
        <v>20340.328736965545</v>
      </c>
      <c r="DN150" s="57">
        <f t="shared" si="197"/>
        <v>93</v>
      </c>
      <c r="DO150" s="2">
        <f t="shared" si="227"/>
        <v>1.1037138828047846</v>
      </c>
      <c r="DP150" s="57">
        <f>DO150*'DEPRECATED - DT-Prelim Calcs'!$C$21/DJ$2/'DEPRECATED - DT-Prelim Calcs'!$C$19/'DEPRECATED - DT-Prelim Calcs'!$C$18*3.39*'DEPRECATED - DT-Prelim Calcs'!$C$20</f>
        <v>25.773080821789936</v>
      </c>
      <c r="DQ150" s="46">
        <f t="shared" si="228"/>
        <v>0</v>
      </c>
      <c r="DR150" s="57">
        <f>DP149*'DEPRECATED - DT-Prelim Calcs'!$C$11+DR149</f>
        <v>-800.1635396747281</v>
      </c>
      <c r="DS150" s="57">
        <f>DS149+0.5*DP150*'DEPRECATED - DT-Prelim Calcs'!$C$11^2+DR150*'DEPRECATED - DT-Prelim Calcs'!$C$11</f>
        <v>-170771.188112837</v>
      </c>
      <c r="DT150" s="57">
        <f>MIN('Drive Train'!$F$35-DN149*'DEPRECATED - DT-Prelim Calcs'!$C$21*'Drive Train'!$F$39,DT149+DN$2)</f>
        <v>34.831386976082648</v>
      </c>
      <c r="DU150" s="57">
        <f>'Drive Train'!$F$35-DN150*'DEPRECATED - DT-Prelim Calcs'!$C$21*'Drive Train'!$F$39</f>
        <v>6.82</v>
      </c>
      <c r="DV150" s="1">
        <f>IF(DS150&gt;='Drive Train'!$F$29,1,0)</f>
        <v>0</v>
      </c>
      <c r="DW150" s="57">
        <f t="shared" si="229"/>
        <v>103.33333333333333</v>
      </c>
      <c r="DX150" s="63">
        <f>DX149+'DEPRECATED - DT-Prelim Calcs'!$C$11</f>
        <v>584</v>
      </c>
      <c r="DY150" s="2">
        <f>EI150/'Drive Train'!$F$35</f>
        <v>0.55000000000000004</v>
      </c>
      <c r="DZ150" s="46">
        <f>EG150*12*60/(PI() * 'Drive Train'!$F$15)/DY$2*DY150</f>
        <v>-171414.31061165989</v>
      </c>
      <c r="EA150" s="2">
        <f>('DEPRECATED - DT-Prelim Calcs'!$C$6*DY150-DZ150)/('DEPRECATED - DT-Prelim Calcs'!$C$6*DY150)*'DEPRECATED - DT-Prelim Calcs'!$C$7*DY150</f>
        <v>78.831783034540408</v>
      </c>
      <c r="EB150" s="57">
        <f>EA150/'DEPRECATED - DT-Prelim Calcs'!$C$7*('DEPRECATED - DT-Prelim Calcs'!$C$8-'DEPRECATED - DT-Prelim Calcs'!$C$9)+'DEPRECATED - DT-Prelim Calcs'!$C$9</f>
        <v>4199.4293623782305</v>
      </c>
      <c r="EC150" s="57">
        <f t="shared" si="198"/>
        <v>93</v>
      </c>
      <c r="ED150" s="2">
        <f t="shared" si="230"/>
        <v>0.96993038185874991</v>
      </c>
      <c r="EE150" s="57">
        <f>ED150*'DEPRECATED - DT-Prelim Calcs'!$C$21/DY$2/'DEPRECATED - DT-Prelim Calcs'!$C$19/'DEPRECATED - DT-Prelim Calcs'!$C$18*3.39*'DEPRECATED - DT-Prelim Calcs'!$C$20</f>
        <v>25.773080821789936</v>
      </c>
      <c r="EF150" s="46">
        <f t="shared" si="231"/>
        <v>0</v>
      </c>
      <c r="EG150" s="57">
        <f>EE149*'DEPRECATED - DT-Prelim Calcs'!$C$11+EG149</f>
        <v>-741.75473682885615</v>
      </c>
      <c r="EH150" s="57">
        <f>EH149+0.5*EE150*'DEPRECATED - DT-Prelim Calcs'!$C$11^2+EG150*'DEPRECATED - DT-Prelim Calcs'!$C$11</f>
        <v>-248296.56440391683</v>
      </c>
      <c r="EI150" s="57">
        <f>MIN('Drive Train'!$F$35-EC149*'DEPRECATED - DT-Prelim Calcs'!$C$21*'Drive Train'!$F$39,EI149+EC$2)</f>
        <v>6.82</v>
      </c>
      <c r="EJ150" s="57">
        <f>'Drive Train'!$F$35-EC150*'DEPRECATED - DT-Prelim Calcs'!$C$21*'Drive Train'!$F$39</f>
        <v>6.82</v>
      </c>
      <c r="EK150" s="1">
        <f>IF(EH150&gt;='Drive Train'!$F$29,1,0)</f>
        <v>0</v>
      </c>
      <c r="EL150" s="57">
        <f t="shared" si="232"/>
        <v>103.33333333333333</v>
      </c>
      <c r="EM150" s="63">
        <f>EM149+'DEPRECATED - DT-Prelim Calcs'!$C$11</f>
        <v>584</v>
      </c>
      <c r="EN150" s="2">
        <f>EX150/'Drive Train'!$F$35</f>
        <v>0.55000000000000004</v>
      </c>
      <c r="EO150" s="46">
        <f>EV150*12*60/(PI() * 'Drive Train'!$F$15)/EN$2*EN150</f>
        <v>-58701.947345190267</v>
      </c>
      <c r="EP150" s="2">
        <f>('DEPRECATED - DT-Prelim Calcs'!$C$6*EN150-EO150)/('DEPRECATED - DT-Prelim Calcs'!$C$6*EN150)*'DEPRECATED - DT-Prelim Calcs'!$C$7*EN150</f>
        <v>27.868031538819611</v>
      </c>
      <c r="EQ150" s="57">
        <f>EP150/'DEPRECATED - DT-Prelim Calcs'!$C$7*('DEPRECATED - DT-Prelim Calcs'!$C$8-'DEPRECATED - DT-Prelim Calcs'!$C$9)+'DEPRECATED - DT-Prelim Calcs'!$C$9</f>
        <v>1486.2968657388201</v>
      </c>
      <c r="ER150" s="57">
        <f t="shared" si="199"/>
        <v>93</v>
      </c>
      <c r="ES150" s="2">
        <f t="shared" si="233"/>
        <v>0.86507304327942547</v>
      </c>
      <c r="ET150" s="57">
        <f>ES150*'DEPRECATED - DT-Prelim Calcs'!$C$21/EN$2/'DEPRECATED - DT-Prelim Calcs'!$C$19/'DEPRECATED - DT-Prelim Calcs'!$C$18*3.39*'DEPRECATED - DT-Prelim Calcs'!$C$20</f>
        <v>25.773080821789936</v>
      </c>
      <c r="EU150" s="46">
        <f t="shared" si="234"/>
        <v>0</v>
      </c>
      <c r="EV150" s="57">
        <f>ET149*'DEPRECATED - DT-Prelim Calcs'!$C$11+EV149</f>
        <v>-226.55725618066901</v>
      </c>
      <c r="EW150" s="57">
        <f>EW149+0.5*ET150*'DEPRECATED - DT-Prelim Calcs'!$C$11^2+EV150*'DEPRECATED - DT-Prelim Calcs'!$C$11</f>
        <v>-326470.44983268436</v>
      </c>
      <c r="EX150" s="57">
        <f>MIN('Drive Train'!$F$35-ER149*'DEPRECATED - DT-Prelim Calcs'!$C$21*'Drive Train'!$F$39,EX149+ER$2)</f>
        <v>6.82</v>
      </c>
      <c r="EY150" s="57">
        <f>'Drive Train'!$F$35-ER150*'DEPRECATED - DT-Prelim Calcs'!$C$21*'Drive Train'!$F$39</f>
        <v>6.82</v>
      </c>
      <c r="EZ150" s="1">
        <f>IF(EW150&gt;='Drive Train'!$F$29,1,0)</f>
        <v>0</v>
      </c>
      <c r="FA150" s="57">
        <f t="shared" si="235"/>
        <v>103.33333333333333</v>
      </c>
      <c r="FB150" s="63">
        <f>FB149+'DEPRECATED - DT-Prelim Calcs'!$C$11</f>
        <v>584</v>
      </c>
      <c r="FC150" s="2">
        <f>FM150/'Drive Train'!$F$35</f>
        <v>0.55000000000000004</v>
      </c>
      <c r="FD150" s="46">
        <f>FK150*12*60/(PI() * 'Drive Train'!$F$15)/FC$2*FC150</f>
        <v>-546598.45539539366</v>
      </c>
      <c r="FE150" s="2">
        <f>('DEPRECATED - DT-Prelim Calcs'!$C$6*FC150-FD150)/('DEPRECATED - DT-Prelim Calcs'!$C$6*FC150)*'DEPRECATED - DT-Prelim Calcs'!$C$7*FC150</f>
        <v>248.47414493487781</v>
      </c>
      <c r="FF150" s="57">
        <f>FE150/'DEPRECATED - DT-Prelim Calcs'!$C$7*('DEPRECATED - DT-Prelim Calcs'!$C$8-'DEPRECATED - DT-Prelim Calcs'!$C$9)+'DEPRECATED - DT-Prelim Calcs'!$C$9</f>
        <v>13230.597425371296</v>
      </c>
      <c r="FG150" s="57">
        <f t="shared" si="200"/>
        <v>93</v>
      </c>
      <c r="FH150" s="2">
        <f t="shared" si="236"/>
        <v>0.78067567320338405</v>
      </c>
      <c r="FI150" s="57">
        <f>FH150*'DEPRECATED - DT-Prelim Calcs'!$C$21/FC$2/'DEPRECATED - DT-Prelim Calcs'!$C$19/'DEPRECATED - DT-Prelim Calcs'!$C$18*3.39*'DEPRECATED - DT-Prelim Calcs'!$C$20</f>
        <v>25.773080821789936</v>
      </c>
      <c r="FJ150" s="46">
        <f t="shared" si="237"/>
        <v>0</v>
      </c>
      <c r="FK150" s="57">
        <f>FI149*'DEPRECATED - DT-Prelim Calcs'!$C$11+FK149</f>
        <v>-1903.7579733189541</v>
      </c>
      <c r="FL150" s="57">
        <f>FL149+0.5*FI150*'DEPRECATED - DT-Prelim Calcs'!$C$11^2+FK150*'DEPRECATED - DT-Prelim Calcs'!$C$11</f>
        <v>-492545.98582885414</v>
      </c>
      <c r="FM150" s="57">
        <f>MIN('Drive Train'!$F$35-FG149*'DEPRECATED - DT-Prelim Calcs'!$C$21*'Drive Train'!$F$39,FM149+FG$2)</f>
        <v>6.82</v>
      </c>
      <c r="FN150" s="57">
        <f>'Drive Train'!$F$35-FG150*'DEPRECATED - DT-Prelim Calcs'!$C$21*'Drive Train'!$F$39</f>
        <v>6.82</v>
      </c>
      <c r="FO150" s="1">
        <f>IF(FL150&gt;='Drive Train'!$F$29,1,0)</f>
        <v>0</v>
      </c>
      <c r="FP150" s="57">
        <f t="shared" si="238"/>
        <v>103.33333333333333</v>
      </c>
      <c r="FQ150" s="63">
        <f>FQ149+'DEPRECATED - DT-Prelim Calcs'!$C$11</f>
        <v>584</v>
      </c>
      <c r="FR150" s="2">
        <f>GB150/'Drive Train'!$F$35</f>
        <v>0.55000000000000004</v>
      </c>
      <c r="FS150" s="46">
        <f>FZ150*12*60/(PI() * 'Drive Train'!$F$15)/FR$2*FR150</f>
        <v>-340689.07175249042</v>
      </c>
      <c r="FT150" s="2">
        <f>('DEPRECATED - DT-Prelim Calcs'!$C$6*FR150-FS150)/('DEPRECATED - DT-Prelim Calcs'!$C$6*FR150)*'DEPRECATED - DT-Prelim Calcs'!$C$7*FR150</f>
        <v>155.37065251848065</v>
      </c>
      <c r="FU150" s="57">
        <f>FT150/'DEPRECATED - DT-Prelim Calcs'!$C$7*('DEPRECATED - DT-Prelim Calcs'!$C$8-'DEPRECATED - DT-Prelim Calcs'!$C$9)+'DEPRECATED - DT-Prelim Calcs'!$C$9</f>
        <v>8274.0919992203617</v>
      </c>
      <c r="FV150" s="57">
        <f t="shared" si="201"/>
        <v>93</v>
      </c>
      <c r="FW150" s="2">
        <f t="shared" si="239"/>
        <v>0.7112822800297498</v>
      </c>
      <c r="FX150" s="57">
        <f>FW150*'DEPRECATED - DT-Prelim Calcs'!$C$21/FR$2/'DEPRECATED - DT-Prelim Calcs'!$C$19/'DEPRECATED - DT-Prelim Calcs'!$C$18*3.39*'DEPRECATED - DT-Prelim Calcs'!$C$20</f>
        <v>25.773080821789936</v>
      </c>
      <c r="FY150" s="46">
        <f t="shared" si="240"/>
        <v>0</v>
      </c>
      <c r="FZ150" s="57">
        <f>FX149*'DEPRECATED - DT-Prelim Calcs'!$C$11+FZ149</f>
        <v>-1081.1174595716661</v>
      </c>
      <c r="GA150" s="57">
        <f>GA149+0.5*FX150*'DEPRECATED - DT-Prelim Calcs'!$C$11^2+FZ150*'DEPRECATED - DT-Prelim Calcs'!$C$11</f>
        <v>-549714.57065884769</v>
      </c>
      <c r="GB150" s="57">
        <f>MIN('Drive Train'!$F$35-FV149*'DEPRECATED - DT-Prelim Calcs'!$C$21*'Drive Train'!$F$39,GB149+FV$2)</f>
        <v>6.82</v>
      </c>
      <c r="GC150" s="57">
        <f>'Drive Train'!$F$35-FV150*'DEPRECATED - DT-Prelim Calcs'!$C$21*'Drive Train'!$F$39</f>
        <v>6.82</v>
      </c>
      <c r="GD150" s="1">
        <f>IF(GA150&gt;='Drive Train'!$F$29,1,0)</f>
        <v>0</v>
      </c>
      <c r="GE150" s="57">
        <f t="shared" si="241"/>
        <v>103.33333333333333</v>
      </c>
      <c r="GF150" s="63">
        <f>GF149+'DEPRECATED - DT-Prelim Calcs'!$C$11</f>
        <v>584</v>
      </c>
      <c r="GG150" s="2">
        <f>GQ150/'Drive Train'!$F$35</f>
        <v>0.85483870967741948</v>
      </c>
      <c r="GH150" s="46">
        <f>GO150*12*60/(PI() * 'Drive Train'!$F$15)/GG$2*GG150</f>
        <v>-186827.22742422906</v>
      </c>
      <c r="GI150" s="2">
        <f>('DEPRECATED - DT-Prelim Calcs'!$C$6*GG150-GH150)/('DEPRECATED - DT-Prelim Calcs'!$C$6*GG150)*'DEPRECATED - DT-Prelim Calcs'!$C$7*GG150</f>
        <v>86.535511776700091</v>
      </c>
      <c r="GJ150" s="57">
        <f>GI150/'DEPRECATED - DT-Prelim Calcs'!$C$7*('DEPRECATED - DT-Prelim Calcs'!$C$8-'DEPRECATED - DT-Prelim Calcs'!$C$9)+'DEPRECATED - DT-Prelim Calcs'!$C$9</f>
        <v>4609.5490294400925</v>
      </c>
      <c r="GK150" s="57">
        <f t="shared" si="242"/>
        <v>29.999999999999982</v>
      </c>
      <c r="GL150" s="2">
        <f t="shared" si="243"/>
        <v>0.99579519204165001</v>
      </c>
      <c r="GM150" s="57">
        <f>GL150*'DEPRECATED - DT-Prelim Calcs'!$C$21/GG$2/'DEPRECATED - DT-Prelim Calcs'!$C$19/'DEPRECATED - DT-Prelim Calcs'!$C$18*3.39*'DEPRECATED - DT-Prelim Calcs'!$C$20</f>
        <v>25.773080821789936</v>
      </c>
      <c r="GN150" s="46">
        <f t="shared" si="244"/>
        <v>0</v>
      </c>
      <c r="GO150" s="57">
        <f>GM149*'DEPRECATED - DT-Prelim Calcs'!$C$11+GO149</f>
        <v>-534.02475807602571</v>
      </c>
      <c r="GP150" s="57">
        <f>GP149+0.5*GM150*'DEPRECATED - DT-Prelim Calcs'!$C$11^2+GO150*'DEPRECATED - DT-Prelim Calcs'!$C$11</f>
        <v>-250003.78707279227</v>
      </c>
      <c r="GQ150" s="57">
        <f>MIN('Drive Train'!$F$35-GK149*'DEPRECATED - DT-Prelim Calcs'!$C$21*'Drive Train'!$F$39,GQ149+GK$2)</f>
        <v>10.600000000000001</v>
      </c>
      <c r="GR150" s="57">
        <f>'Drive Train'!$F$35-GK150*'DEPRECATED - DT-Prelim Calcs'!$C$21*'Drive Train'!$F$39</f>
        <v>10.600000000000001</v>
      </c>
      <c r="GS150" s="1">
        <f>IF(GP150&gt;='Drive Train'!$F$29,1,0)</f>
        <v>0</v>
      </c>
      <c r="GT150" s="57">
        <f t="shared" si="245"/>
        <v>33.333333333333314</v>
      </c>
      <c r="GU150" s="63">
        <f>GU149+'DEPRECATED - DT-Prelim Calcs'!$C$11</f>
        <v>584</v>
      </c>
      <c r="GV150" s="2">
        <f>HF150/'Drive Train'!$F$35</f>
        <v>2.7918200839705429</v>
      </c>
      <c r="GW150" s="46">
        <f>HD150*12*60/(PI() * 'Drive Train'!$F$15)/GV$2*GV150</f>
        <v>-968498.28807228873</v>
      </c>
      <c r="GX150" s="2">
        <f>('DEPRECATED - DT-Prelim Calcs'!$C$6*GV150-GW150)/('DEPRECATED - DT-Prelim Calcs'!$C$6*GV150)*'DEPRECATED - DT-Prelim Calcs'!$C$7*GV150</f>
        <v>444.64214648758769</v>
      </c>
      <c r="GY150" s="57">
        <f>GX150/'DEPRECATED - DT-Prelim Calcs'!$C$7*('DEPRECATED - DT-Prelim Calcs'!$C$8-'DEPRECATED - DT-Prelim Calcs'!$C$9)+'DEPRECATED - DT-Prelim Calcs'!$C$9</f>
        <v>23673.898088945025</v>
      </c>
      <c r="GZ150" s="57">
        <f t="shared" si="202"/>
        <v>33.333333333333314</v>
      </c>
      <c r="HA150" s="2">
        <f t="shared" si="246"/>
        <v>0.99579519204165001</v>
      </c>
      <c r="HB150" s="57">
        <f>HA150*'DEPRECATED - DT-Prelim Calcs'!$C$21/GV$2/'DEPRECATED - DT-Prelim Calcs'!$C$19/'DEPRECATED - DT-Prelim Calcs'!$C$18*3.39*'DEPRECATED - DT-Prelim Calcs'!$C$20</f>
        <v>25.773080821789936</v>
      </c>
      <c r="HC150" s="46">
        <f t="shared" si="247"/>
        <v>0</v>
      </c>
      <c r="HD150" s="57">
        <f>HB149*'DEPRECATED - DT-Prelim Calcs'!$C$11+HD149</f>
        <v>-847.65052137061866</v>
      </c>
      <c r="HE150" s="57">
        <f>HE149+0.5*HB150*'DEPRECATED - DT-Prelim Calcs'!$C$11^2+HD150*'DEPRECATED - DT-Prelim Calcs'!$C$11</f>
        <v>-260945.08836857093</v>
      </c>
      <c r="HF150" s="57">
        <f>MIN('Drive Train'!$F$35-GZ149*'DEPRECATED - DT-Prelim Calcs'!$C$21*'Drive Train'!$F$39,HF149+GZ$2)</f>
        <v>34.618569041234736</v>
      </c>
      <c r="HG150" s="57">
        <f>'Drive Train'!$F$35-GZ150*'DEPRECATED - DT-Prelim Calcs'!$C$21*'Drive Train'!$F$39</f>
        <v>10.400000000000002</v>
      </c>
      <c r="HH150" s="1">
        <f>IF(HE150&gt;='Drive Train'!$F$29,1,0)</f>
        <v>0</v>
      </c>
      <c r="HI150" s="57">
        <f t="shared" si="248"/>
        <v>37.037037037037017</v>
      </c>
      <c r="HJ150" s="63">
        <f>HJ149+'DEPRECATED - DT-Prelim Calcs'!$C$11</f>
        <v>584</v>
      </c>
      <c r="HK150" s="2">
        <f>HU150/'Drive Train'!$F$35</f>
        <v>0.82258064516129037</v>
      </c>
      <c r="HL150" s="46">
        <f>HS150*12*60/(PI() * 'Drive Train'!$F$15)/HK$2*HK150</f>
        <v>30391.140261603632</v>
      </c>
      <c r="HM150" s="2">
        <f>('DEPRECATED - DT-Prelim Calcs'!$C$6*HK150-HL150)/('DEPRECATED - DT-Prelim Calcs'!$C$6*HK150)*'DEPRECATED - DT-Prelim Calcs'!$C$7*HK150</f>
        <v>-11.759165641496139</v>
      </c>
      <c r="HN150" s="57">
        <f>HM150/'DEPRECATED - DT-Prelim Calcs'!$C$7*('DEPRECATED - DT-Prelim Calcs'!$C$8-'DEPRECATED - DT-Prelim Calcs'!$C$9)+'DEPRECATED - DT-Prelim Calcs'!$C$9</f>
        <v>-623.31699244977369</v>
      </c>
      <c r="HO150" s="57">
        <f t="shared" si="203"/>
        <v>-623.31699244977369</v>
      </c>
      <c r="HP150" s="2">
        <f t="shared" si="249"/>
        <v>-14.464077562964256</v>
      </c>
      <c r="HQ150" s="57">
        <f>HP150*'DEPRECATED - DT-Prelim Calcs'!$C$21/HK$2/'DEPRECATED - DT-Prelim Calcs'!$C$19/'DEPRECATED - DT-Prelim Calcs'!$C$18*3.39*'DEPRECATED - DT-Prelim Calcs'!$C$20</f>
        <v>-374.35794330218476</v>
      </c>
      <c r="HR150" s="46">
        <f t="shared" si="250"/>
        <v>1</v>
      </c>
      <c r="HS150" s="57">
        <f>HQ149*'DEPRECATED - DT-Prelim Calcs'!$C$11+HS149</f>
        <v>90.276333362420033</v>
      </c>
      <c r="HT150" s="57">
        <f>HT149+0.5*HQ150*'DEPRECATED - DT-Prelim Calcs'!$C$11^2+HS150*'DEPRECATED - DT-Prelim Calcs'!$C$11</f>
        <v>-254917.42987676314</v>
      </c>
      <c r="HU150" s="57">
        <f>MIN('Drive Train'!$F$35-HO149*'DEPRECATED - DT-Prelim Calcs'!$C$21*'Drive Train'!$F$39,HU149+HO$2)</f>
        <v>10.200000000000001</v>
      </c>
      <c r="HV150" s="57">
        <f>'Drive Train'!$F$35-HO150*'DEPRECATED - DT-Prelim Calcs'!$C$21*'Drive Train'!$F$39</f>
        <v>49.799019546986422</v>
      </c>
      <c r="HW150" s="1">
        <f>IF(HT150&gt;='Drive Train'!$F$29,1,0)</f>
        <v>0</v>
      </c>
      <c r="HX150" s="57">
        <f t="shared" si="251"/>
        <v>-692.57443605530409</v>
      </c>
      <c r="HY150" s="63">
        <f>HY149+'DEPRECATED - DT-Prelim Calcs'!$C$11</f>
        <v>584</v>
      </c>
      <c r="HZ150" s="2">
        <f>IJ150/'Drive Train'!$F$35</f>
        <v>0.80645161290322598</v>
      </c>
      <c r="IA150" s="46">
        <f>IH150*12*60/(PI() * 'Drive Train'!$F$15)/HZ$2*HZ150</f>
        <v>-8574.4958017872723</v>
      </c>
      <c r="IB150" s="2">
        <f>('DEPRECATED - DT-Prelim Calcs'!$C$6*HZ150-IA150)/('DEPRECATED - DT-Prelim Calcs'!$C$6*HZ150)*'DEPRECATED - DT-Prelim Calcs'!$C$7*HZ150</f>
        <v>5.8205718171731968</v>
      </c>
      <c r="IC150" s="57">
        <f>IB150/'DEPRECATED - DT-Prelim Calcs'!$C$7*('DEPRECATED - DT-Prelim Calcs'!$C$8-'DEPRECATED - DT-Prelim Calcs'!$C$9)+'DEPRECATED - DT-Prelim Calcs'!$C$9</f>
        <v>312.5669560760669</v>
      </c>
      <c r="ID150" s="57">
        <f t="shared" si="204"/>
        <v>39.999999999999986</v>
      </c>
      <c r="IE150" s="2">
        <f t="shared" si="252"/>
        <v>0.99579519204165001</v>
      </c>
      <c r="IF150" s="57">
        <f>IE150*'DEPRECATED - DT-Prelim Calcs'!$C$21/HZ$2/'DEPRECATED - DT-Prelim Calcs'!$C$19/'DEPRECATED - DT-Prelim Calcs'!$C$18*3.39*'DEPRECATED - DT-Prelim Calcs'!$C$20</f>
        <v>25.773080821789936</v>
      </c>
      <c r="IG150" s="46">
        <f t="shared" si="253"/>
        <v>0</v>
      </c>
      <c r="IH150" s="57">
        <f>IF149*'DEPRECATED - DT-Prelim Calcs'!$C$11+IH149</f>
        <v>-25.979792645117854</v>
      </c>
      <c r="II150" s="57">
        <f>II149+0.5*IF150*'DEPRECATED - DT-Prelim Calcs'!$C$11^2+IH150*'DEPRECATED - DT-Prelim Calcs'!$C$11</f>
        <v>-254787.93045775141</v>
      </c>
      <c r="IJ150" s="57">
        <f>MIN('Drive Train'!$F$35-ID149*'DEPRECATED - DT-Prelim Calcs'!$C$21*'Drive Train'!$F$39,IJ149+ID$2)</f>
        <v>10.000000000000002</v>
      </c>
      <c r="IK150" s="57">
        <f>'Drive Train'!$F$35-ID150*'DEPRECATED - DT-Prelim Calcs'!$C$21*'Drive Train'!$F$39</f>
        <v>10.000000000000002</v>
      </c>
      <c r="IL150" s="1">
        <f>IF(II150&gt;='Drive Train'!$F$29,1,0)</f>
        <v>0</v>
      </c>
      <c r="IM150" s="57">
        <f t="shared" si="254"/>
        <v>44.444444444444429</v>
      </c>
      <c r="IN150" s="63">
        <f>IN149+'DEPRECATED - DT-Prelim Calcs'!$C$11</f>
        <v>584</v>
      </c>
      <c r="IO150" s="2">
        <f>IY150/'Drive Train'!$F$35</f>
        <v>0.79032258064516137</v>
      </c>
      <c r="IP150" s="46">
        <f>IW150*12*60/(PI() * 'Drive Train'!$F$15)/IO$2*IO150</f>
        <v>-90051.179088602425</v>
      </c>
      <c r="IQ150" s="2">
        <f>('DEPRECATED - DT-Prelim Calcs'!$C$6*IO150-IP150)/('DEPRECATED - DT-Prelim Calcs'!$C$6*IO150)*'DEPRECATED - DT-Prelim Calcs'!$C$7*IO150</f>
        <v>42.622002298066256</v>
      </c>
      <c r="IR150" s="57">
        <f>IQ150/'DEPRECATED - DT-Prelim Calcs'!$C$7*('DEPRECATED - DT-Prelim Calcs'!$C$8-'DEPRECATED - DT-Prelim Calcs'!$C$9)+'DEPRECATED - DT-Prelim Calcs'!$C$9</f>
        <v>2271.7468443327389</v>
      </c>
      <c r="IS150" s="57">
        <f t="shared" si="205"/>
        <v>43.333333333333321</v>
      </c>
      <c r="IT150" s="2">
        <f t="shared" si="255"/>
        <v>0.99579519204165001</v>
      </c>
      <c r="IU150" s="57">
        <f>IT150*'DEPRECATED - DT-Prelim Calcs'!$C$21/IO$2/'DEPRECATED - DT-Prelim Calcs'!$C$19/'DEPRECATED - DT-Prelim Calcs'!$C$18*3.39*'DEPRECATED - DT-Prelim Calcs'!$C$20</f>
        <v>25.773080821789936</v>
      </c>
      <c r="IV150" s="46">
        <f t="shared" si="256"/>
        <v>0</v>
      </c>
      <c r="IW150" s="57">
        <f>IU149*'DEPRECATED - DT-Prelim Calcs'!$C$11+IW149</f>
        <v>-278.41358104214021</v>
      </c>
      <c r="IX150" s="57">
        <f>IX149+0.5*IU150*'DEPRECATED - DT-Prelim Calcs'!$C$11^2+IW150*'DEPRECATED - DT-Prelim Calcs'!$C$11</f>
        <v>-276744.06452683872</v>
      </c>
      <c r="IY150" s="57">
        <f>MIN('Drive Train'!$F$35-IS149*'DEPRECATED - DT-Prelim Calcs'!$C$21*'Drive Train'!$F$39,IY149+IS$2)</f>
        <v>9.8000000000000007</v>
      </c>
      <c r="IZ150" s="57">
        <f>'Drive Train'!$F$35-IS150*'DEPRECATED - DT-Prelim Calcs'!$C$21*'Drive Train'!$F$39</f>
        <v>9.8000000000000007</v>
      </c>
      <c r="JA150" s="1">
        <f>IF(IX150&gt;='Drive Train'!$F$29,1,0)</f>
        <v>0</v>
      </c>
      <c r="JB150" s="57">
        <f t="shared" si="257"/>
        <v>48.148148148148138</v>
      </c>
      <c r="JC150" s="63">
        <f>JC149+'DEPRECATED - DT-Prelim Calcs'!$C$11</f>
        <v>584</v>
      </c>
      <c r="JD150" s="2">
        <f>JN150/'Drive Train'!$F$35</f>
        <v>0.77419354838709686</v>
      </c>
      <c r="JE150" s="46">
        <f>JL150*12*60/(PI() * 'Drive Train'!$F$15)/JD$2*JD150</f>
        <v>-198507.63657878523</v>
      </c>
      <c r="JF150" s="2">
        <f>('DEPRECATED - DT-Prelim Calcs'!$C$6*JD150-JE150)/('DEPRECATED - DT-Prelim Calcs'!$C$6*JD150)*'DEPRECATED - DT-Prelim Calcs'!$C$7*JD150</f>
        <v>91.622542690800955</v>
      </c>
      <c r="JG150" s="57">
        <f>JF150/'DEPRECATED - DT-Prelim Calcs'!$C$7*('DEPRECATED - DT-Prelim Calcs'!$C$8-'DEPRECATED - DT-Prelim Calcs'!$C$9)+'DEPRECATED - DT-Prelim Calcs'!$C$9</f>
        <v>4880.3648245766653</v>
      </c>
      <c r="JH150" s="57">
        <f t="shared" si="206"/>
        <v>46.666666666666657</v>
      </c>
      <c r="JI150" s="2">
        <f t="shared" si="258"/>
        <v>0.99579519204165001</v>
      </c>
      <c r="JJ150" s="57">
        <f>JI150*'DEPRECATED - DT-Prelim Calcs'!$C$21/JD$2/'DEPRECATED - DT-Prelim Calcs'!$C$19/'DEPRECATED - DT-Prelim Calcs'!$C$18*3.39*'DEPRECATED - DT-Prelim Calcs'!$C$20</f>
        <v>25.773080821789936</v>
      </c>
      <c r="JK150" s="46">
        <f t="shared" si="259"/>
        <v>0</v>
      </c>
      <c r="JL150" s="57">
        <f>JJ149*'DEPRECATED - DT-Prelim Calcs'!$C$11+JL149</f>
        <v>-626.51730929792757</v>
      </c>
      <c r="JM150" s="57">
        <f>JM149+0.5*JJ150*'DEPRECATED - DT-Prelim Calcs'!$C$11^2+JL150*'DEPRECATED - DT-Prelim Calcs'!$C$11</f>
        <v>-300787.60667283664</v>
      </c>
      <c r="JN150" s="57">
        <f>MIN('Drive Train'!$F$35-JH149*'DEPRECATED - DT-Prelim Calcs'!$C$21*'Drive Train'!$F$39,JN149+JH$2)</f>
        <v>9.6000000000000014</v>
      </c>
      <c r="JO150" s="57">
        <f>'Drive Train'!$F$35-JH150*'DEPRECATED - DT-Prelim Calcs'!$C$21*'Drive Train'!$F$39</f>
        <v>9.6000000000000014</v>
      </c>
      <c r="JP150" s="1">
        <f>IF(JM150&gt;='Drive Train'!$F$29,1,0)</f>
        <v>0</v>
      </c>
      <c r="JQ150" s="57">
        <f>MIN(JG150,'DEPRECATED - DT-Prelim Calcs'!$C$10)*'DEPRECATED - DT-Prelim Calcs'!$C$11*1000/60/60</f>
        <v>103.33333333333333</v>
      </c>
      <c r="JR150" s="63">
        <f>JR149+'DEPRECATED - DT-Prelim Calcs'!$C$11</f>
        <v>584</v>
      </c>
      <c r="JS150" s="2">
        <f>KC150/'Drive Train'!$F$35</f>
        <v>0.75806451612903225</v>
      </c>
      <c r="JT150" s="46">
        <f>KA150*12*60/(PI() * 'Drive Train'!$F$15)/JS$2*JS150</f>
        <v>-97513.821767252026</v>
      </c>
      <c r="JU150" s="2">
        <f>('DEPRECATED - DT-Prelim Calcs'!$C$6*JS150-JT150)/('DEPRECATED - DT-Prelim Calcs'!$C$6*JS150)*'DEPRECATED - DT-Prelim Calcs'!$C$7*JS150</f>
        <v>45.918550954617189</v>
      </c>
      <c r="JV150" s="57">
        <f>JU150/'DEPRECATED - DT-Prelim Calcs'!$C$7*('DEPRECATED - DT-Prelim Calcs'!$C$8-'DEPRECATED - DT-Prelim Calcs'!$C$9)+'DEPRECATED - DT-Prelim Calcs'!$C$9</f>
        <v>2447.2436047624005</v>
      </c>
      <c r="JW150" s="57">
        <f t="shared" si="207"/>
        <v>49.999999999999993</v>
      </c>
      <c r="JX150" s="2">
        <f t="shared" si="260"/>
        <v>0.99579519204165001</v>
      </c>
      <c r="JY150" s="57">
        <f>JX150*'DEPRECATED - DT-Prelim Calcs'!$C$21/JS$2/'DEPRECATED - DT-Prelim Calcs'!$C$19/'DEPRECATED - DT-Prelim Calcs'!$C$18*3.39*'DEPRECATED - DT-Prelim Calcs'!$C$20</f>
        <v>25.773080821789936</v>
      </c>
      <c r="JZ150" s="46">
        <f t="shared" si="261"/>
        <v>0</v>
      </c>
      <c r="KA150" s="57">
        <f>JY149*'DEPRECATED - DT-Prelim Calcs'!$C$11+KA149</f>
        <v>-314.31522090297665</v>
      </c>
      <c r="KB150" s="57">
        <f>KB149+0.5*JY150*'DEPRECATED - DT-Prelim Calcs'!$C$11^2+KA150*'DEPRECATED - DT-Prelim Calcs'!$C$11</f>
        <v>-293016.76968150877</v>
      </c>
      <c r="KC150" s="57">
        <f>MIN('Drive Train'!$F$35-JW149*'DEPRECATED - DT-Prelim Calcs'!$C$21*'Drive Train'!$F$39,KC149+JW$2)</f>
        <v>9.4</v>
      </c>
      <c r="KD150" s="57">
        <f>'Drive Train'!$F$35-JW150*'DEPRECATED - DT-Prelim Calcs'!$C$21*'Drive Train'!$F$39</f>
        <v>9.4</v>
      </c>
      <c r="KE150" s="1">
        <f>IF(KB150&gt;='Drive Train'!$F$29,1,0)</f>
        <v>0</v>
      </c>
      <c r="KF150" s="57">
        <f>MIN(JV150,'DEPRECATED - DT-Prelim Calcs'!$C$10)*'DEPRECATED - DT-Prelim Calcs'!$C$11*1000/60/60</f>
        <v>103.33333333333333</v>
      </c>
      <c r="KG150" s="63">
        <f>KG149+'DEPRECATED - DT-Prelim Calcs'!$C$11</f>
        <v>584</v>
      </c>
      <c r="KH150" s="2">
        <f>KR150/'Drive Train'!$F$35</f>
        <v>0.74193548387096786</v>
      </c>
      <c r="KI150" s="46">
        <f>KP150*12*60/(PI() * 'Drive Train'!$F$15)/KH$2*KH150</f>
        <v>-327061.90782666934</v>
      </c>
      <c r="KJ150" s="2">
        <f>('DEPRECATED - DT-Prelim Calcs'!$C$6*KH150-KI150)/('DEPRECATED - DT-Prelim Calcs'!$C$6*KH150)*'DEPRECATED - DT-Prelim Calcs'!$C$7*KH150</f>
        <v>149.67159131955739</v>
      </c>
      <c r="KK150" s="57">
        <f>KJ150/'DEPRECATED - DT-Prelim Calcs'!$C$7*('DEPRECATED - DT-Prelim Calcs'!$C$8-'DEPRECATED - DT-Prelim Calcs'!$C$9)+'DEPRECATED - DT-Prelim Calcs'!$C$9</f>
        <v>7970.6938449374329</v>
      </c>
      <c r="KL150" s="57">
        <f t="shared" si="208"/>
        <v>53.333333333333329</v>
      </c>
      <c r="KM150" s="2">
        <f t="shared" si="262"/>
        <v>0.99579519204165001</v>
      </c>
      <c r="KN150" s="57">
        <f>KM150*'DEPRECATED - DT-Prelim Calcs'!$C$21/KH$2/'DEPRECATED - DT-Prelim Calcs'!$C$19/'DEPRECATED - DT-Prelim Calcs'!$C$18*3.39*'DEPRECATED - DT-Prelim Calcs'!$C$20</f>
        <v>25.773080821789936</v>
      </c>
      <c r="KO150" s="46">
        <f t="shared" si="263"/>
        <v>0</v>
      </c>
      <c r="KP150" s="57">
        <f>KN149*'DEPRECATED - DT-Prelim Calcs'!$C$11+KP149</f>
        <v>-1077.1327403706273</v>
      </c>
      <c r="KQ150" s="57">
        <f>KQ149+0.5*KN150*'DEPRECATED - DT-Prelim Calcs'!$C$11^2+KP150*'DEPRECATED - DT-Prelim Calcs'!$C$11</f>
        <v>-283283.18969075917</v>
      </c>
      <c r="KR150" s="57">
        <f>MIN('Drive Train'!$F$35-KL149*'DEPRECATED - DT-Prelim Calcs'!$C$21*'Drive Train'!$F$39,KR149+KL$2)</f>
        <v>9.2000000000000011</v>
      </c>
      <c r="KS150" s="57">
        <f>'Drive Train'!$F$35-KL150*'DEPRECATED - DT-Prelim Calcs'!$C$21*'Drive Train'!$F$39</f>
        <v>9.2000000000000011</v>
      </c>
      <c r="KT150" s="1">
        <f>IF(KQ150&gt;='Drive Train'!$F$29,1,0)</f>
        <v>0</v>
      </c>
      <c r="KU150" s="57">
        <f>MIN(KK150,'DEPRECATED - DT-Prelim Calcs'!$C$10)*'DEPRECATED - DT-Prelim Calcs'!$C$11*1000/60/60</f>
        <v>103.33333333333333</v>
      </c>
      <c r="KV150" s="63">
        <f>KV149+'DEPRECATED - DT-Prelim Calcs'!$C$11</f>
        <v>584</v>
      </c>
      <c r="KW150" s="2">
        <f>LG150/'Drive Train'!$F$35</f>
        <v>0.72580645161290325</v>
      </c>
      <c r="KX150" s="46">
        <f>LE150*12*60/(PI() * 'Drive Train'!$F$15)/KW$2*KW150</f>
        <v>-195458.02496689648</v>
      </c>
      <c r="KY150" s="2">
        <f>('DEPRECATED - DT-Prelim Calcs'!$C$6*KW150-KX150)/('DEPRECATED - DT-Prelim Calcs'!$C$6*KW150)*'DEPRECATED - DT-Prelim Calcs'!$C$7*KW150</f>
        <v>90.127024724788711</v>
      </c>
      <c r="KZ150" s="57">
        <f>KY150/'DEPRECATED - DT-Prelim Calcs'!$C$7*('DEPRECATED - DT-Prelim Calcs'!$C$8-'DEPRECATED - DT-Prelim Calcs'!$C$9)+'DEPRECATED - DT-Prelim Calcs'!$C$9</f>
        <v>4800.7486606599141</v>
      </c>
      <c r="LA150" s="57">
        <f t="shared" si="209"/>
        <v>56.666666666666664</v>
      </c>
      <c r="LB150" s="2">
        <f t="shared" si="264"/>
        <v>0.99579519204165001</v>
      </c>
      <c r="LC150" s="57">
        <f>LB150*'DEPRECATED - DT-Prelim Calcs'!$C$21/KW$2/'DEPRECATED - DT-Prelim Calcs'!$C$19/'DEPRECATED - DT-Prelim Calcs'!$C$18*3.39*'DEPRECATED - DT-Prelim Calcs'!$C$20</f>
        <v>25.773080821789936</v>
      </c>
      <c r="LD150" s="46">
        <f t="shared" si="265"/>
        <v>0</v>
      </c>
      <c r="LE150" s="57">
        <f>LC149*'DEPRECATED - DT-Prelim Calcs'!$C$11+LE149</f>
        <v>-658.01847152935511</v>
      </c>
      <c r="LF150" s="57">
        <f>LF149+0.5*LC150*'DEPRECATED - DT-Prelim Calcs'!$C$11^2+LE150*'DEPRECATED - DT-Prelim Calcs'!$C$11</f>
        <v>-321215.39158731455</v>
      </c>
      <c r="LG150" s="57">
        <f>MIN('Drive Train'!$F$35-LA149*'DEPRECATED - DT-Prelim Calcs'!$C$21*'Drive Train'!$F$39,LG149+LA$2)</f>
        <v>9</v>
      </c>
      <c r="LH150" s="57">
        <f>'Drive Train'!$F$35-LA150*'DEPRECATED - DT-Prelim Calcs'!$C$21*'Drive Train'!$F$39</f>
        <v>9</v>
      </c>
      <c r="LI150" s="1">
        <f>IF(LF150&gt;='Drive Train'!$F$29,1,0)</f>
        <v>0</v>
      </c>
      <c r="LJ150" s="57">
        <f>MIN(KZ150,'DEPRECATED - DT-Prelim Calcs'!$C$10)*'DEPRECATED - DT-Prelim Calcs'!$C$11*1000/60/60</f>
        <v>103.33333333333333</v>
      </c>
      <c r="LK150" s="63">
        <f>LK149+'DEPRECATED - DT-Prelim Calcs'!$C$11</f>
        <v>584</v>
      </c>
      <c r="LL150" s="2">
        <f>LV150/'Drive Train'!$F$35</f>
        <v>0.70967741935483875</v>
      </c>
      <c r="LM150" s="46">
        <f>LT150*12*60/(PI() * 'Drive Train'!$F$15)/LL$2*LL150</f>
        <v>-80625.530129485211</v>
      </c>
      <c r="LN150" s="2">
        <f>('DEPRECATED - DT-Prelim Calcs'!$C$6*LL150-LM150)/('DEPRECATED - DT-Prelim Calcs'!$C$6*LL150)*'DEPRECATED - DT-Prelim Calcs'!$C$7*LL150</f>
        <v>38.165768661706956</v>
      </c>
      <c r="LO150" s="57">
        <f>LN150/'DEPRECATED - DT-Prelim Calcs'!$C$7*('DEPRECATED - DT-Prelim Calcs'!$C$8-'DEPRECATED - DT-Prelim Calcs'!$C$9)+'DEPRECATED - DT-Prelim Calcs'!$C$9</f>
        <v>2034.512497633611</v>
      </c>
      <c r="LP150" s="57">
        <f t="shared" si="210"/>
        <v>60</v>
      </c>
      <c r="LQ150" s="2">
        <f t="shared" si="266"/>
        <v>0.99579519204165001</v>
      </c>
      <c r="LR150" s="57">
        <f>LQ150*'DEPRECATED - DT-Prelim Calcs'!$C$21/LL$2/'DEPRECATED - DT-Prelim Calcs'!$C$19/'DEPRECATED - DT-Prelim Calcs'!$C$18*3.39*'DEPRECATED - DT-Prelim Calcs'!$C$20</f>
        <v>25.773080821789936</v>
      </c>
      <c r="LS150" s="46">
        <f t="shared" si="267"/>
        <v>0</v>
      </c>
      <c r="LT150" s="57">
        <f>LR149*'DEPRECATED - DT-Prelim Calcs'!$C$11+LT149</f>
        <v>-277.59842612528485</v>
      </c>
      <c r="LU150" s="57">
        <f>LU149+0.5*LR150*'DEPRECATED - DT-Prelim Calcs'!$C$11^2+LT150*'DEPRECATED - DT-Prelim Calcs'!$C$11</f>
        <v>-281068.33596930146</v>
      </c>
      <c r="LV150" s="57">
        <f>MIN('Drive Train'!$F$35-LP149*'DEPRECATED - DT-Prelim Calcs'!$C$21*'Drive Train'!$F$39,LV149+LP$2)</f>
        <v>8.8000000000000007</v>
      </c>
      <c r="LW150" s="57">
        <f>'Drive Train'!$F$35-LP150*'DEPRECATED - DT-Prelim Calcs'!$C$21*'Drive Train'!$F$39</f>
        <v>8.8000000000000007</v>
      </c>
      <c r="LX150" s="1">
        <f>IF(LU150&gt;='Drive Train'!$F$29,1,0)</f>
        <v>0</v>
      </c>
      <c r="LY150" s="57">
        <f>MIN(LO150,'DEPRECATED - DT-Prelim Calcs'!$C$10)*'DEPRECATED - DT-Prelim Calcs'!$C$11*1000/60/60</f>
        <v>103.33333333333333</v>
      </c>
      <c r="LZ150" s="63">
        <f>LZ149+'DEPRECATED - DT-Prelim Calcs'!$C$11</f>
        <v>584</v>
      </c>
    </row>
    <row r="151" spans="18:338" x14ac:dyDescent="0.2">
      <c r="R151" s="63">
        <f>R150+'DEPRECATED - DT-Prelim Calcs'!$C$11</f>
        <v>588</v>
      </c>
      <c r="S151" s="2">
        <f>AG151/'Drive Train'!$F$35</f>
        <v>0</v>
      </c>
      <c r="T151" s="46">
        <f>AE151*12*60/(PI() * 'Drive Train'!$F$15)/S$2*ABS(S151)</f>
        <v>0</v>
      </c>
      <c r="U151" s="2">
        <f>IF(OR(AD150=1,AND($C$32=Motors!$C$32,'DEPRECATED - DT-Prelim Calcs'!AI150=1)),0,IF(AG151=0,-(V150+$C$9)/($C$8-$C$9)*$C$7,($C$6*S151-T151)/($C$6*S151)*$C$7*S151))</f>
        <v>0</v>
      </c>
      <c r="V151" s="57">
        <f>IF(AND(AD150=1,AI150=1),0,ABS(U151/$C$7*($C$8-$C$9)+$C$9) *'Drive Train'!$AA$49 + V150*(1-'Drive Train'!$AA$49))</f>
        <v>0</v>
      </c>
      <c r="W151" s="57">
        <f t="shared" si="184"/>
        <v>0</v>
      </c>
      <c r="X151" s="2">
        <f>MAX(MIN(IF(AND(AI150=1,AG151&lt;0),-1,1)*(W151-$C$9)/($C$8-$C$9)*$C$7-$C$29*AE151/T$2 -  AI150*$C$29/2,X$2),MAX(X$4:X150)*-1)</f>
        <v>-0.2458281045106315</v>
      </c>
      <c r="Y151" s="57">
        <f t="shared" si="185"/>
        <v>0</v>
      </c>
      <c r="Z151" s="57">
        <f t="shared" si="186"/>
        <v>0</v>
      </c>
      <c r="AA151" s="57">
        <f t="shared" si="187"/>
        <v>0</v>
      </c>
      <c r="AB151" s="57" t="e">
        <f t="shared" si="188"/>
        <v>#N/A</v>
      </c>
      <c r="AC151" s="46">
        <f t="shared" si="211"/>
        <v>1</v>
      </c>
      <c r="AD151" s="1">
        <f t="shared" si="189"/>
        <v>1</v>
      </c>
      <c r="AE151" s="57">
        <f t="shared" si="190"/>
        <v>0</v>
      </c>
      <c r="AF151" s="57" t="e">
        <f t="shared" si="191"/>
        <v>#N/A</v>
      </c>
      <c r="AG151" s="57">
        <f>IF(AI150=0,MIN('Drive Train'!$F$35-W150*$C$21*'Drive Train'!$F$39,AG150+W$2)-$C$3,IF(AE150-1&lt;=0,0,IF($C$32=Motors!$C$30,MAX(ABS('Drive Train'!$F$35-W150*$C$21*'Drive Train'!$F$39)*-1,AG150-W$2),MAX(0,ABS('Drive Train'!$F$35-W150*$C$21*'Drive Train'!$F$39)*-1,AG150-W$2))))</f>
        <v>0</v>
      </c>
      <c r="AH151" s="57">
        <f>'Drive Train'!$F$35-ABS(W151)*'DEPRECATED - DT-Prelim Calcs'!$C$21*'Drive Train'!$F$39</f>
        <v>12.4</v>
      </c>
      <c r="AI151" s="1">
        <f>IF(AJ151&gt;='Drive Train'!$F$29,1,0)</f>
        <v>1</v>
      </c>
      <c r="AJ151" s="57">
        <f>AJ150+0.5*Y151*'DEPRECATED - DT-Prelim Calcs'!$C$11^2+AE151*'DEPRECATED - DT-Prelim Calcs'!$C$11</f>
        <v>784.33981740885292</v>
      </c>
      <c r="AK151" s="57">
        <f t="shared" si="268"/>
        <v>0</v>
      </c>
      <c r="AL151" s="63">
        <f>AL150+'DEPRECATED - DT-Prelim Calcs'!$C$11</f>
        <v>588</v>
      </c>
      <c r="AM151" s="2">
        <f>AW151/'Drive Train'!$F$35</f>
        <v>0.9017179876015865</v>
      </c>
      <c r="AN151" s="46">
        <f>AU151*12*60/(PI() * 'Drive Train'!$F$15)/AM$2*AM151</f>
        <v>4074.5129711578234</v>
      </c>
      <c r="AO151" s="2">
        <f>('DEPRECATED - DT-Prelim Calcs'!$C$6*AM151-AN151)/('DEPRECATED - DT-Prelim Calcs'!$C$6*AM151)*'DEPRECATED - DT-Prelim Calcs'!$C$7*AM151</f>
        <v>0.3308183500278245</v>
      </c>
      <c r="AP151" s="57">
        <f>AO151/'DEPRECATED - DT-Prelim Calcs'!$C$7*('DEPRECATED - DT-Prelim Calcs'!$C$8-'DEPRECATED - DT-Prelim Calcs'!$C$9)+'DEPRECATED - DT-Prelim Calcs'!$C$9</f>
        <v>20.311615895672151</v>
      </c>
      <c r="AQ151" s="57">
        <f t="shared" si="192"/>
        <v>20.311615895672151</v>
      </c>
      <c r="AR151" s="2">
        <f t="shared" si="212"/>
        <v>3.3306690738754696E-16</v>
      </c>
      <c r="AS151" s="57">
        <f>AR151*'DEPRECATED - DT-Prelim Calcs'!$C$21/AM$2/'DEPRECATED - DT-Prelim Calcs'!$C$19/'DEPRECATED - DT-Prelim Calcs'!$C$18*3.39*'DEPRECATED - DT-Prelim Calcs'!$C$20</f>
        <v>2.4137140947202652E-15</v>
      </c>
      <c r="AT151" s="46">
        <f t="shared" si="213"/>
        <v>0</v>
      </c>
      <c r="AU151" s="57">
        <f>AS150*'DEPRECATED - DT-Prelim Calcs'!$C$11+AU150</f>
        <v>39.432321268798681</v>
      </c>
      <c r="AV151" s="57">
        <f>AV150+0.5*AS151*'DEPRECATED - DT-Prelim Calcs'!$C$11^2+AU151*'DEPRECATED - DT-Prelim Calcs'!$C$11</f>
        <v>23141.59134141769</v>
      </c>
      <c r="AW151" s="57">
        <f>MIN('Drive Train'!$F$35-AQ150*'DEPRECATED - DT-Prelim Calcs'!$C$21*'Drive Train'!$F$39,AW150+AQ$2)</f>
        <v>11.181303046259673</v>
      </c>
      <c r="AX151" s="57">
        <f>'Drive Train'!$F$35-AQ151*'DEPRECATED - DT-Prelim Calcs'!$C$21*'Drive Train'!$F$39</f>
        <v>11.181303046259671</v>
      </c>
      <c r="AY151" s="1">
        <f>IF(AV151&gt;='Drive Train'!$F$29,1,0)</f>
        <v>1</v>
      </c>
      <c r="AZ151" s="57">
        <f t="shared" si="214"/>
        <v>22.568462106302391</v>
      </c>
      <c r="BA151" s="63">
        <f>BA150+'DEPRECATED - DT-Prelim Calcs'!$C$11</f>
        <v>588</v>
      </c>
      <c r="BB151" s="2">
        <f>BL151/'Drive Train'!$F$35</f>
        <v>1.2947645110418984</v>
      </c>
      <c r="BC151" s="46">
        <f>BJ151*12*60/(PI() * 'Drive Train'!$F$15)/BB$2*BB151</f>
        <v>-4259.0909490704944</v>
      </c>
      <c r="BD151" s="2">
        <f>('DEPRECATED - DT-Prelim Calcs'!$C$6*BB151-BC151)/('DEPRECATED - DT-Prelim Calcs'!$C$6*BB151)*'DEPRECATED - DT-Prelim Calcs'!$C$7*BB151</f>
        <v>5.0461628069317808</v>
      </c>
      <c r="BE151" s="57">
        <f>BD151/'DEPRECATED - DT-Prelim Calcs'!$C$7*('DEPRECATED - DT-Prelim Calcs'!$C$8-'DEPRECATED - DT-Prelim Calcs'!$C$9)+'DEPRECATED - DT-Prelim Calcs'!$C$9</f>
        <v>271.34011955574584</v>
      </c>
      <c r="BF151" s="57">
        <f t="shared" si="193"/>
        <v>93</v>
      </c>
      <c r="BG151" s="2">
        <f t="shared" si="215"/>
        <v>1.937034298208735</v>
      </c>
      <c r="BH151" s="57">
        <f>BG151*'DEPRECATED - DT-Prelim Calcs'!$C$21/BB$2/'DEPRECATED - DT-Prelim Calcs'!$C$19/'DEPRECATED - DT-Prelim Calcs'!$C$18*3.39*'DEPRECATED - DT-Prelim Calcs'!$C$20</f>
        <v>20.276476817893272</v>
      </c>
      <c r="BI151" s="46">
        <f t="shared" si="216"/>
        <v>0</v>
      </c>
      <c r="BJ151" s="57">
        <f>BH150*'DEPRECATED - DT-Prelim Calcs'!$C$11+BJ150</f>
        <v>-19.873422069688658</v>
      </c>
      <c r="BK151" s="57">
        <f>BK150+0.5*BH151*'DEPRECATED - DT-Prelim Calcs'!$C$11^2+BJ151*'DEPRECATED - DT-Prelim Calcs'!$C$11</f>
        <v>12193.681700318341</v>
      </c>
      <c r="BL151" s="57">
        <f>MIN('Drive Train'!$F$35-BF150*'DEPRECATED - DT-Prelim Calcs'!$C$21*'Drive Train'!$F$39,BL150+BF$2)</f>
        <v>16.05507993691954</v>
      </c>
      <c r="BM151" s="57">
        <f>'Drive Train'!$F$35-BF151*'DEPRECATED - DT-Prelim Calcs'!$C$21*'Drive Train'!$F$39</f>
        <v>6.82</v>
      </c>
      <c r="BN151" s="1">
        <f>IF(BK151&gt;='Drive Train'!$F$29,1,0)</f>
        <v>1</v>
      </c>
      <c r="BO151" s="57">
        <f t="shared" si="217"/>
        <v>103.33333333333333</v>
      </c>
      <c r="BP151" s="63">
        <f>BP150+'DEPRECATED - DT-Prelim Calcs'!$C$11</f>
        <v>588</v>
      </c>
      <c r="BQ151" s="2">
        <f>CA151/'Drive Train'!$F$35</f>
        <v>0.55000000000000004</v>
      </c>
      <c r="BR151" s="46">
        <f>BY151*12*60/(PI() * 'Drive Train'!$F$15)/BQ$2*BQ151</f>
        <v>2800.2208346077837</v>
      </c>
      <c r="BS151" s="2">
        <f>('DEPRECATED - DT-Prelim Calcs'!$C$6*BQ151-BR151)/('DEPRECATED - DT-Prelim Calcs'!$C$6*BQ151)*'DEPRECATED - DT-Prelim Calcs'!$C$7*BQ151</f>
        <v>5.9358872156705905E-2</v>
      </c>
      <c r="BT151" s="57">
        <f>BS151/'DEPRECATED - DT-Prelim Calcs'!$C$7*('DEPRECATED - DT-Prelim Calcs'!$C$8-'DEPRECATED - DT-Prelim Calcs'!$C$9)+'DEPRECATED - DT-Prelim Calcs'!$C$9</f>
        <v>5.8600594596287836</v>
      </c>
      <c r="BU151" s="57">
        <f t="shared" si="194"/>
        <v>5.8600594596287836</v>
      </c>
      <c r="BV151" s="2">
        <f t="shared" si="218"/>
        <v>-0.31338817588451523</v>
      </c>
      <c r="BW151" s="57">
        <f>BV151*'DEPRECATED - DT-Prelim Calcs'!$C$21/BQ$2/'DEPRECATED - DT-Prelim Calcs'!$C$19/'DEPRECATED - DT-Prelim Calcs'!$C$18*3.39*'DEPRECATED - DT-Prelim Calcs'!$C$20</f>
        <v>-4.2898623830177911</v>
      </c>
      <c r="BX151" s="46">
        <f t="shared" si="219"/>
        <v>1</v>
      </c>
      <c r="BY151" s="57">
        <f>BW150*'DEPRECATED - DT-Prelim Calcs'!$C$11+BY150</f>
        <v>23.52180000650506</v>
      </c>
      <c r="BZ151" s="57">
        <f>BZ150+0.5*BW151*'DEPRECATED - DT-Prelim Calcs'!$C$11^2+BY151*'DEPRECATED - DT-Prelim Calcs'!$C$11</f>
        <v>-12790.892523353588</v>
      </c>
      <c r="CA151" s="57">
        <f>MIN('Drive Train'!$F$35-BU150*'DEPRECATED - DT-Prelim Calcs'!$C$21*'Drive Train'!$F$39,CA150+BU$2)</f>
        <v>6.82</v>
      </c>
      <c r="CB151" s="57">
        <f>'Drive Train'!$F$35-BU151*'DEPRECATED - DT-Prelim Calcs'!$C$21*'Drive Train'!$F$39</f>
        <v>12.048396432422273</v>
      </c>
      <c r="CC151" s="1">
        <f>IF(BZ151&gt;='Drive Train'!$F$29,1,0)</f>
        <v>0</v>
      </c>
      <c r="CD151" s="57">
        <f t="shared" si="220"/>
        <v>6.5111771773653153</v>
      </c>
      <c r="CE151" s="63">
        <f>CE150+'DEPRECATED - DT-Prelim Calcs'!$C$11</f>
        <v>588</v>
      </c>
      <c r="CF151" s="2">
        <f>CP151/'Drive Train'!$F$35</f>
        <v>0.55000000000000004</v>
      </c>
      <c r="CG151" s="46">
        <f>CN151*12*60/(PI() * 'Drive Train'!$F$15)/CF$2*CF151</f>
        <v>4476.7573527781778</v>
      </c>
      <c r="CH151" s="2">
        <f>('DEPRECATED - DT-Prelim Calcs'!$C$6*CF151-CG151)/('DEPRECATED - DT-Prelim Calcs'!$C$6*CF151)*'DEPRECATED - DT-Prelim Calcs'!$C$7*CF151</f>
        <v>-0.69869985369519849</v>
      </c>
      <c r="CI151" s="57">
        <f>CH151/'DEPRECATED - DT-Prelim Calcs'!$C$7*('DEPRECATED - DT-Prelim Calcs'!$C$8-'DEPRECATED - DT-Prelim Calcs'!$C$9)+'DEPRECATED - DT-Prelim Calcs'!$C$9</f>
        <v>-34.49634490833774</v>
      </c>
      <c r="CJ151" s="57">
        <f t="shared" si="195"/>
        <v>-34.49634490833774</v>
      </c>
      <c r="CK151" s="2">
        <f t="shared" si="221"/>
        <v>-1.2946164569221812</v>
      </c>
      <c r="CL151" s="57">
        <f>CK151*'DEPRECATED - DT-Prelim Calcs'!$C$21/CF$2/'DEPRECATED - DT-Prelim Calcs'!$C$19/'DEPRECATED - DT-Prelim Calcs'!$C$18*3.39*'DEPRECATED - DT-Prelim Calcs'!$C$20</f>
        <v>-21.891335184352208</v>
      </c>
      <c r="CM151" s="46">
        <f t="shared" si="222"/>
        <v>1</v>
      </c>
      <c r="CN151" s="57">
        <f>CL150*'DEPRECATED - DT-Prelim Calcs'!$C$11+CN150</f>
        <v>30.441878812536828</v>
      </c>
      <c r="CO151" s="57">
        <f>CO150+0.5*CL151*'DEPRECATED - DT-Prelim Calcs'!$C$11^2+CN151*'DEPRECATED - DT-Prelim Calcs'!$C$11</f>
        <v>-50165.079548408525</v>
      </c>
      <c r="CP151" s="57">
        <f>MIN('Drive Train'!$F$35-CJ150*'DEPRECATED - DT-Prelim Calcs'!$C$21*'Drive Train'!$F$39,CP150+CJ$2)</f>
        <v>6.82</v>
      </c>
      <c r="CQ151" s="57">
        <f>'Drive Train'!$F$35-CJ151*'DEPRECATED - DT-Prelim Calcs'!$C$21*'Drive Train'!$F$39</f>
        <v>14.469780694500265</v>
      </c>
      <c r="CR151" s="1">
        <f>IF(CO151&gt;='Drive Train'!$F$29,1,0)</f>
        <v>0</v>
      </c>
      <c r="CS151" s="57">
        <f t="shared" si="223"/>
        <v>-38.329272120375272</v>
      </c>
      <c r="CT151" s="63">
        <f>CT150+'DEPRECATED - DT-Prelim Calcs'!$C$11</f>
        <v>588</v>
      </c>
      <c r="CU151" s="2">
        <f>DE151/'Drive Train'!$F$35</f>
        <v>0.55000000000000004</v>
      </c>
      <c r="CV151" s="46">
        <f>DC151*12*60/(PI() * 'Drive Train'!$F$15)/CU$2*CU151</f>
        <v>-15265.749182597128</v>
      </c>
      <c r="CW151" s="2">
        <f>('DEPRECATED - DT-Prelim Calcs'!$C$6*CU151-CV151)/('DEPRECATED - DT-Prelim Calcs'!$C$6*CU151)*'DEPRECATED - DT-Prelim Calcs'!$C$7*CU151</f>
        <v>8.2280244896921353</v>
      </c>
      <c r="CX151" s="57">
        <f>CW151/'DEPRECATED - DT-Prelim Calcs'!$C$7*('DEPRECATED - DT-Prelim Calcs'!$C$8-'DEPRECATED - DT-Prelim Calcs'!$C$9)+'DEPRECATED - DT-Prelim Calcs'!$C$9</f>
        <v>440.73134523962693</v>
      </c>
      <c r="CY151" s="57">
        <f t="shared" si="196"/>
        <v>93</v>
      </c>
      <c r="CZ151" s="2">
        <f t="shared" si="224"/>
        <v>1.2803081040535502</v>
      </c>
      <c r="DA151" s="57">
        <f>CZ151*'DEPRECATED - DT-Prelim Calcs'!$C$21/CU$2/'DEPRECATED - DT-Prelim Calcs'!$C$19/'DEPRECATED - DT-Prelim Calcs'!$C$18*3.39*'DEPRECATED - DT-Prelim Calcs'!$C$20</f>
        <v>25.773080821789936</v>
      </c>
      <c r="DB151" s="46">
        <f t="shared" si="225"/>
        <v>0</v>
      </c>
      <c r="DC151" s="57">
        <f>DA150*'DEPRECATED - DT-Prelim Calcs'!$C$11+DC150</f>
        <v>-87.197755424711872</v>
      </c>
      <c r="DD151" s="57">
        <f>DD150+0.5*DA151*'DEPRECATED - DT-Prelim Calcs'!$C$11^2+DC151*'DEPRECATED - DT-Prelim Calcs'!$C$11</f>
        <v>-104136.50730580391</v>
      </c>
      <c r="DE151" s="57">
        <f>MIN('Drive Train'!$F$35-CY150*'DEPRECATED - DT-Prelim Calcs'!$C$21*'Drive Train'!$F$39,DE150+CY$2)</f>
        <v>6.82</v>
      </c>
      <c r="DF151" s="57">
        <f>'Drive Train'!$F$35-CY151*'DEPRECATED - DT-Prelim Calcs'!$C$21*'Drive Train'!$F$39</f>
        <v>6.82</v>
      </c>
      <c r="DG151" s="1">
        <f>IF(DD151&gt;='Drive Train'!$F$29,1,0)</f>
        <v>0</v>
      </c>
      <c r="DH151" s="57">
        <f t="shared" si="226"/>
        <v>103.33333333333333</v>
      </c>
      <c r="DI151" s="63">
        <f>DI150+'DEPRECATED - DT-Prelim Calcs'!$C$11</f>
        <v>588</v>
      </c>
      <c r="DJ151" s="2">
        <f>DT151/'Drive Train'!$F$35</f>
        <v>0.55000000000000004</v>
      </c>
      <c r="DK151" s="46">
        <f>DR151*12*60/(PI() * 'Drive Train'!$F$15)/DJ$2*DJ151</f>
        <v>-141562.41279310634</v>
      </c>
      <c r="DL151" s="2">
        <f>('DEPRECATED - DT-Prelim Calcs'!$C$6*DJ151-DK151)/('DEPRECATED - DT-Prelim Calcs'!$C$6*DJ151)*'DEPRECATED - DT-Prelim Calcs'!$C$7*DJ151</f>
        <v>65.334020606263849</v>
      </c>
      <c r="DM151" s="57">
        <f>DL151/'DEPRECATED - DT-Prelim Calcs'!$C$7*('DEPRECATED - DT-Prelim Calcs'!$C$8-'DEPRECATED - DT-Prelim Calcs'!$C$9)+'DEPRECATED - DT-Prelim Calcs'!$C$9</f>
        <v>3480.8555368396896</v>
      </c>
      <c r="DN151" s="57">
        <f t="shared" si="197"/>
        <v>93</v>
      </c>
      <c r="DO151" s="2">
        <f t="shared" si="227"/>
        <v>1.1037138828047846</v>
      </c>
      <c r="DP151" s="57">
        <f>DO151*'DEPRECATED - DT-Prelim Calcs'!$C$21/DJ$2/'DEPRECATED - DT-Prelim Calcs'!$C$19/'DEPRECATED - DT-Prelim Calcs'!$C$18*3.39*'DEPRECATED - DT-Prelim Calcs'!$C$20</f>
        <v>25.773080821789936</v>
      </c>
      <c r="DQ151" s="46">
        <f t="shared" si="228"/>
        <v>0</v>
      </c>
      <c r="DR151" s="57">
        <f>DP150*'DEPRECATED - DT-Prelim Calcs'!$C$11+DR150</f>
        <v>-697.07121638756837</v>
      </c>
      <c r="DS151" s="57">
        <f>DS150+0.5*DP151*'DEPRECATED - DT-Prelim Calcs'!$C$11^2+DR151*'DEPRECATED - DT-Prelim Calcs'!$C$11</f>
        <v>-173353.28833181295</v>
      </c>
      <c r="DT151" s="57">
        <f>MIN('Drive Train'!$F$35-DN150*'DEPRECATED - DT-Prelim Calcs'!$C$21*'Drive Train'!$F$39,DT150+DN$2)</f>
        <v>6.82</v>
      </c>
      <c r="DU151" s="57">
        <f>'Drive Train'!$F$35-DN151*'DEPRECATED - DT-Prelim Calcs'!$C$21*'Drive Train'!$F$39</f>
        <v>6.82</v>
      </c>
      <c r="DV151" s="1">
        <f>IF(DS151&gt;='Drive Train'!$F$29,1,0)</f>
        <v>0</v>
      </c>
      <c r="DW151" s="57">
        <f t="shared" si="229"/>
        <v>103.33333333333333</v>
      </c>
      <c r="DX151" s="63">
        <f>DX150+'DEPRECATED - DT-Prelim Calcs'!$C$11</f>
        <v>588</v>
      </c>
      <c r="DY151" s="2">
        <f>EI151/'Drive Train'!$F$35</f>
        <v>0.55000000000000004</v>
      </c>
      <c r="DZ151" s="46">
        <f>EG151*12*60/(PI() * 'Drive Train'!$F$15)/DY$2*DY151</f>
        <v>-147590.39867929812</v>
      </c>
      <c r="EA151" s="2">
        <f>('DEPRECATED - DT-Prelim Calcs'!$C$6*DY151-DZ151)/('DEPRECATED - DT-Prelim Calcs'!$C$6*DY151)*'DEPRECATED - DT-Prelim Calcs'!$C$7*DY151</f>
        <v>68.059620228350553</v>
      </c>
      <c r="EB151" s="57">
        <f>EA151/'DEPRECATED - DT-Prelim Calcs'!$C$7*('DEPRECATED - DT-Prelim Calcs'!$C$8-'DEPRECATED - DT-Prelim Calcs'!$C$9)+'DEPRECATED - DT-Prelim Calcs'!$C$9</f>
        <v>3625.9569607043054</v>
      </c>
      <c r="EC151" s="57">
        <f t="shared" si="198"/>
        <v>93</v>
      </c>
      <c r="ED151" s="2">
        <f t="shared" si="230"/>
        <v>0.96993038185874991</v>
      </c>
      <c r="EE151" s="57">
        <f>ED151*'DEPRECATED - DT-Prelim Calcs'!$C$21/DY$2/'DEPRECATED - DT-Prelim Calcs'!$C$19/'DEPRECATED - DT-Prelim Calcs'!$C$18*3.39*'DEPRECATED - DT-Prelim Calcs'!$C$20</f>
        <v>25.773080821789936</v>
      </c>
      <c r="EF151" s="46">
        <f t="shared" si="231"/>
        <v>0</v>
      </c>
      <c r="EG151" s="57">
        <f>EE150*'DEPRECATED - DT-Prelim Calcs'!$C$11+EG150</f>
        <v>-638.66241354169642</v>
      </c>
      <c r="EH151" s="57">
        <f>EH150+0.5*EE151*'DEPRECATED - DT-Prelim Calcs'!$C$11^2+EG151*'DEPRECATED - DT-Prelim Calcs'!$C$11</f>
        <v>-250645.02941150928</v>
      </c>
      <c r="EI151" s="57">
        <f>MIN('Drive Train'!$F$35-EC150*'DEPRECATED - DT-Prelim Calcs'!$C$21*'Drive Train'!$F$39,EI150+EC$2)</f>
        <v>6.82</v>
      </c>
      <c r="EJ151" s="57">
        <f>'Drive Train'!$F$35-EC151*'DEPRECATED - DT-Prelim Calcs'!$C$21*'Drive Train'!$F$39</f>
        <v>6.82</v>
      </c>
      <c r="EK151" s="1">
        <f>IF(EH151&gt;='Drive Train'!$F$29,1,0)</f>
        <v>0</v>
      </c>
      <c r="EL151" s="57">
        <f t="shared" si="232"/>
        <v>103.33333333333333</v>
      </c>
      <c r="EM151" s="63">
        <f>EM150+'DEPRECATED - DT-Prelim Calcs'!$C$11</f>
        <v>588</v>
      </c>
      <c r="EN151" s="2">
        <f>EX151/'Drive Train'!$F$35</f>
        <v>0.55000000000000004</v>
      </c>
      <c r="EO151" s="46">
        <f>EV151*12*60/(PI() * 'Drive Train'!$F$15)/EN$2*EN151</f>
        <v>-31990.288511936149</v>
      </c>
      <c r="EP151" s="2">
        <f>('DEPRECATED - DT-Prelim Calcs'!$C$6*EN151-EO151)/('DEPRECATED - DT-Prelim Calcs'!$C$6*EN151)*'DEPRECATED - DT-Prelim Calcs'!$C$7*EN151</f>
        <v>15.790152028849178</v>
      </c>
      <c r="EQ151" s="57">
        <f>EP151/'DEPRECATED - DT-Prelim Calcs'!$C$7*('DEPRECATED - DT-Prelim Calcs'!$C$8-'DEPRECATED - DT-Prelim Calcs'!$C$9)+'DEPRECATED - DT-Prelim Calcs'!$C$9</f>
        <v>843.31265780138995</v>
      </c>
      <c r="ER151" s="57">
        <f t="shared" si="199"/>
        <v>93</v>
      </c>
      <c r="ES151" s="2">
        <f t="shared" si="233"/>
        <v>0.86507304327942547</v>
      </c>
      <c r="ET151" s="57">
        <f>ES151*'DEPRECATED - DT-Prelim Calcs'!$C$21/EN$2/'DEPRECATED - DT-Prelim Calcs'!$C$19/'DEPRECATED - DT-Prelim Calcs'!$C$18*3.39*'DEPRECATED - DT-Prelim Calcs'!$C$20</f>
        <v>25.773080821789936</v>
      </c>
      <c r="EU151" s="46">
        <f t="shared" si="234"/>
        <v>0</v>
      </c>
      <c r="EV151" s="57">
        <f>ET150*'DEPRECATED - DT-Prelim Calcs'!$C$11+EV150</f>
        <v>-123.46493289350927</v>
      </c>
      <c r="EW151" s="57">
        <f>EW150+0.5*ET151*'DEPRECATED - DT-Prelim Calcs'!$C$11^2+EV151*'DEPRECATED - DT-Prelim Calcs'!$C$11</f>
        <v>-326758.12491768406</v>
      </c>
      <c r="EX151" s="57">
        <f>MIN('Drive Train'!$F$35-ER150*'DEPRECATED - DT-Prelim Calcs'!$C$21*'Drive Train'!$F$39,EX150+ER$2)</f>
        <v>6.82</v>
      </c>
      <c r="EY151" s="57">
        <f>'Drive Train'!$F$35-ER151*'DEPRECATED - DT-Prelim Calcs'!$C$21*'Drive Train'!$F$39</f>
        <v>6.82</v>
      </c>
      <c r="EZ151" s="1">
        <f>IF(EW151&gt;='Drive Train'!$F$29,1,0)</f>
        <v>0</v>
      </c>
      <c r="FA151" s="57">
        <f t="shared" si="235"/>
        <v>103.33333333333333</v>
      </c>
      <c r="FB151" s="63">
        <f>FB150+'DEPRECATED - DT-Prelim Calcs'!$C$11</f>
        <v>588</v>
      </c>
      <c r="FC151" s="2">
        <f>FM151/'Drive Train'!$F$35</f>
        <v>0.55000000000000004</v>
      </c>
      <c r="FD151" s="46">
        <f>FK151*12*60/(PI() * 'Drive Train'!$F$15)/FC$2*FC151</f>
        <v>-516999.04966124706</v>
      </c>
      <c r="FE151" s="2">
        <f>('DEPRECATED - DT-Prelim Calcs'!$C$6*FC151-FD151)/('DEPRECATED - DT-Prelim Calcs'!$C$6*FC151)*'DEPRECATED - DT-Prelim Calcs'!$C$7*FC151</f>
        <v>235.09054872112671</v>
      </c>
      <c r="FF151" s="57">
        <f>FE151/'DEPRECATED - DT-Prelim Calcs'!$C$7*('DEPRECATED - DT-Prelim Calcs'!$C$8-'DEPRECATED - DT-Prelim Calcs'!$C$9)+'DEPRECATED - DT-Prelim Calcs'!$C$9</f>
        <v>12518.101411170355</v>
      </c>
      <c r="FG151" s="57">
        <f t="shared" si="200"/>
        <v>93</v>
      </c>
      <c r="FH151" s="2">
        <f t="shared" si="236"/>
        <v>0.78067567320338405</v>
      </c>
      <c r="FI151" s="57">
        <f>FH151*'DEPRECATED - DT-Prelim Calcs'!$C$21/FC$2/'DEPRECATED - DT-Prelim Calcs'!$C$19/'DEPRECATED - DT-Prelim Calcs'!$C$18*3.39*'DEPRECATED - DT-Prelim Calcs'!$C$20</f>
        <v>25.773080821789936</v>
      </c>
      <c r="FJ151" s="46">
        <f t="shared" si="237"/>
        <v>0</v>
      </c>
      <c r="FK151" s="57">
        <f>FI150*'DEPRECATED - DT-Prelim Calcs'!$C$11+FK150</f>
        <v>-1800.6656500317943</v>
      </c>
      <c r="FL151" s="57">
        <f>FL150+0.5*FI151*'DEPRECATED - DT-Prelim Calcs'!$C$11^2+FK151*'DEPRECATED - DT-Prelim Calcs'!$C$11</f>
        <v>-499542.46378240699</v>
      </c>
      <c r="FM151" s="57">
        <f>MIN('Drive Train'!$F$35-FG150*'DEPRECATED - DT-Prelim Calcs'!$C$21*'Drive Train'!$F$39,FM150+FG$2)</f>
        <v>6.82</v>
      </c>
      <c r="FN151" s="57">
        <f>'Drive Train'!$F$35-FG151*'DEPRECATED - DT-Prelim Calcs'!$C$21*'Drive Train'!$F$39</f>
        <v>6.82</v>
      </c>
      <c r="FO151" s="1">
        <f>IF(FL151&gt;='Drive Train'!$F$29,1,0)</f>
        <v>0</v>
      </c>
      <c r="FP151" s="57">
        <f t="shared" si="238"/>
        <v>103.33333333333333</v>
      </c>
      <c r="FQ151" s="63">
        <f>FQ150+'DEPRECATED - DT-Prelim Calcs'!$C$11</f>
        <v>588</v>
      </c>
      <c r="FR151" s="2">
        <f>GB151/'Drive Train'!$F$35</f>
        <v>0.55000000000000004</v>
      </c>
      <c r="FS151" s="46">
        <f>FZ151*12*60/(PI() * 'Drive Train'!$F$15)/FR$2*FR151</f>
        <v>-308201.91911745159</v>
      </c>
      <c r="FT151" s="2">
        <f>('DEPRECATED - DT-Prelim Calcs'!$C$6*FR151-FS151)/('DEPRECATED - DT-Prelim Calcs'!$C$6*FR151)*'DEPRECATED - DT-Prelim Calcs'!$C$7*FR151</f>
        <v>140.68133960094903</v>
      </c>
      <c r="FU151" s="57">
        <f>FT151/'DEPRECATED - DT-Prelim Calcs'!$C$7*('DEPRECATED - DT-Prelim Calcs'!$C$8-'DEPRECATED - DT-Prelim Calcs'!$C$9)+'DEPRECATED - DT-Prelim Calcs'!$C$9</f>
        <v>7492.0841787559175</v>
      </c>
      <c r="FV151" s="57">
        <f t="shared" si="201"/>
        <v>93</v>
      </c>
      <c r="FW151" s="2">
        <f t="shared" si="239"/>
        <v>0.7112822800297498</v>
      </c>
      <c r="FX151" s="57">
        <f>FW151*'DEPRECATED - DT-Prelim Calcs'!$C$21/FR$2/'DEPRECATED - DT-Prelim Calcs'!$C$19/'DEPRECATED - DT-Prelim Calcs'!$C$18*3.39*'DEPRECATED - DT-Prelim Calcs'!$C$20</f>
        <v>25.773080821789936</v>
      </c>
      <c r="FY151" s="46">
        <f t="shared" si="240"/>
        <v>0</v>
      </c>
      <c r="FZ151" s="57">
        <f>FX150*'DEPRECATED - DT-Prelim Calcs'!$C$11+FZ150</f>
        <v>-978.0251362845064</v>
      </c>
      <c r="GA151" s="57">
        <f>GA150+0.5*FX151*'DEPRECATED - DT-Prelim Calcs'!$C$11^2+FZ151*'DEPRECATED - DT-Prelim Calcs'!$C$11</f>
        <v>-553420.48655741138</v>
      </c>
      <c r="GB151" s="57">
        <f>MIN('Drive Train'!$F$35-FV150*'DEPRECATED - DT-Prelim Calcs'!$C$21*'Drive Train'!$F$39,GB150+FV$2)</f>
        <v>6.82</v>
      </c>
      <c r="GC151" s="57">
        <f>'Drive Train'!$F$35-FV151*'DEPRECATED - DT-Prelim Calcs'!$C$21*'Drive Train'!$F$39</f>
        <v>6.82</v>
      </c>
      <c r="GD151" s="1">
        <f>IF(GA151&gt;='Drive Train'!$F$29,1,0)</f>
        <v>0</v>
      </c>
      <c r="GE151" s="57">
        <f t="shared" si="241"/>
        <v>103.33333333333333</v>
      </c>
      <c r="GF151" s="63">
        <f>GF150+'DEPRECATED - DT-Prelim Calcs'!$C$11</f>
        <v>588</v>
      </c>
      <c r="GG151" s="2">
        <f>GQ151/'Drive Train'!$F$35</f>
        <v>0.85483870967741948</v>
      </c>
      <c r="GH151" s="46">
        <f>GO151*12*60/(PI() * 'Drive Train'!$F$15)/GG$2*GG151</f>
        <v>-150760.63568444995</v>
      </c>
      <c r="GI151" s="2">
        <f>('DEPRECATED - DT-Prelim Calcs'!$C$6*GG151-GH151)/('DEPRECATED - DT-Prelim Calcs'!$C$6*GG151)*'DEPRECATED - DT-Prelim Calcs'!$C$7*GG151</f>
        <v>70.227728269595445</v>
      </c>
      <c r="GJ151" s="57">
        <f>GI151/'DEPRECATED - DT-Prelim Calcs'!$C$7*('DEPRECATED - DT-Prelim Calcs'!$C$8-'DEPRECATED - DT-Prelim Calcs'!$C$9)+'DEPRECATED - DT-Prelim Calcs'!$C$9</f>
        <v>3741.3794759290849</v>
      </c>
      <c r="GK151" s="57">
        <f t="shared" si="242"/>
        <v>29.999999999999982</v>
      </c>
      <c r="GL151" s="2">
        <f t="shared" si="243"/>
        <v>0.99579519204165001</v>
      </c>
      <c r="GM151" s="57">
        <f>GL151*'DEPRECATED - DT-Prelim Calcs'!$C$21/GG$2/'DEPRECATED - DT-Prelim Calcs'!$C$19/'DEPRECATED - DT-Prelim Calcs'!$C$18*3.39*'DEPRECATED - DT-Prelim Calcs'!$C$20</f>
        <v>25.773080821789936</v>
      </c>
      <c r="GN151" s="46">
        <f t="shared" si="244"/>
        <v>0</v>
      </c>
      <c r="GO151" s="57">
        <f>GM150*'DEPRECATED - DT-Prelim Calcs'!$C$11+GO150</f>
        <v>-430.93243478886598</v>
      </c>
      <c r="GP151" s="57">
        <f>GP150+0.5*GM151*'DEPRECATED - DT-Prelim Calcs'!$C$11^2+GO151*'DEPRECATED - DT-Prelim Calcs'!$C$11</f>
        <v>-251521.33216537343</v>
      </c>
      <c r="GQ151" s="57">
        <f>MIN('Drive Train'!$F$35-GK150*'DEPRECATED - DT-Prelim Calcs'!$C$21*'Drive Train'!$F$39,GQ150+GK$2)</f>
        <v>10.600000000000001</v>
      </c>
      <c r="GR151" s="57">
        <f>'Drive Train'!$F$35-GK151*'DEPRECATED - DT-Prelim Calcs'!$C$21*'Drive Train'!$F$39</f>
        <v>10.600000000000001</v>
      </c>
      <c r="GS151" s="1">
        <f>IF(GP151&gt;='Drive Train'!$F$29,1,0)</f>
        <v>0</v>
      </c>
      <c r="GT151" s="57">
        <f t="shared" si="245"/>
        <v>33.333333333333314</v>
      </c>
      <c r="GU151" s="63">
        <f>GU150+'DEPRECATED - DT-Prelim Calcs'!$C$11</f>
        <v>588</v>
      </c>
      <c r="GV151" s="2">
        <f>HF151/'Drive Train'!$F$35</f>
        <v>0.83870967741935498</v>
      </c>
      <c r="GW151" s="46">
        <f>HD151*12*60/(PI() * 'Drive Train'!$F$15)/GV$2*GV151</f>
        <v>-255567.07399844268</v>
      </c>
      <c r="GX151" s="2">
        <f>('DEPRECATED - DT-Prelim Calcs'!$C$6*GV151-GW151)/('DEPRECATED - DT-Prelim Calcs'!$C$6*GV151)*'DEPRECATED - DT-Prelim Calcs'!$C$7*GV151</f>
        <v>117.57788475714852</v>
      </c>
      <c r="GY151" s="57">
        <f>GX151/'DEPRECATED - DT-Prelim Calcs'!$C$7*('DEPRECATED - DT-Prelim Calcs'!$C$8-'DEPRECATED - DT-Prelim Calcs'!$C$9)+'DEPRECATED - DT-Prelim Calcs'!$C$9</f>
        <v>6262.136769436579</v>
      </c>
      <c r="GZ151" s="57">
        <f t="shared" si="202"/>
        <v>33.333333333333314</v>
      </c>
      <c r="HA151" s="2">
        <f t="shared" si="246"/>
        <v>0.99579519204165001</v>
      </c>
      <c r="HB151" s="57">
        <f>HA151*'DEPRECATED - DT-Prelim Calcs'!$C$21/GV$2/'DEPRECATED - DT-Prelim Calcs'!$C$19/'DEPRECATED - DT-Prelim Calcs'!$C$18*3.39*'DEPRECATED - DT-Prelim Calcs'!$C$20</f>
        <v>25.773080821789936</v>
      </c>
      <c r="HC151" s="46">
        <f t="shared" si="247"/>
        <v>0</v>
      </c>
      <c r="HD151" s="57">
        <f>HB150*'DEPRECATED - DT-Prelim Calcs'!$C$11+HD150</f>
        <v>-744.55819808345893</v>
      </c>
      <c r="HE151" s="57">
        <f>HE150+0.5*HB151*'DEPRECATED - DT-Prelim Calcs'!$C$11^2+HD151*'DEPRECATED - DT-Prelim Calcs'!$C$11</f>
        <v>-263717.13651433046</v>
      </c>
      <c r="HF151" s="57">
        <f>MIN('Drive Train'!$F$35-GZ150*'DEPRECATED - DT-Prelim Calcs'!$C$21*'Drive Train'!$F$39,HF150+GZ$2)</f>
        <v>10.400000000000002</v>
      </c>
      <c r="HG151" s="57">
        <f>'Drive Train'!$F$35-GZ151*'DEPRECATED - DT-Prelim Calcs'!$C$21*'Drive Train'!$F$39</f>
        <v>10.400000000000002</v>
      </c>
      <c r="HH151" s="1">
        <f>IF(HE151&gt;='Drive Train'!$F$29,1,0)</f>
        <v>0</v>
      </c>
      <c r="HI151" s="57">
        <f t="shared" si="248"/>
        <v>37.037037037037017</v>
      </c>
      <c r="HJ151" s="63">
        <f>HJ150+'DEPRECATED - DT-Prelim Calcs'!$C$11</f>
        <v>588</v>
      </c>
      <c r="HK151" s="2">
        <f>HU151/'Drive Train'!$F$35</f>
        <v>4.0160499634666467</v>
      </c>
      <c r="HL151" s="46">
        <f>HS151*12*60/(PI() * 'Drive Train'!$F$15)/HK$2*HK151</f>
        <v>-2312787.747366806</v>
      </c>
      <c r="HM151" s="2">
        <f>('DEPRECATED - DT-Prelim Calcs'!$C$6*HK151-HL151)/('DEPRECATED - DT-Prelim Calcs'!$C$6*HK151)*'DEPRECATED - DT-Prelim Calcs'!$C$7*HK151</f>
        <v>1055.4232340993847</v>
      </c>
      <c r="HN151" s="57">
        <f>HM151/'DEPRECATED - DT-Prelim Calcs'!$C$7*('DEPRECATED - DT-Prelim Calcs'!$C$8-'DEPRECATED - DT-Prelim Calcs'!$C$9)+'DEPRECATED - DT-Prelim Calcs'!$C$9</f>
        <v>56189.754329855205</v>
      </c>
      <c r="HO151" s="57">
        <f t="shared" si="203"/>
        <v>36.66666666666665</v>
      </c>
      <c r="HP151" s="2">
        <f t="shared" si="249"/>
        <v>0.99579519204165001</v>
      </c>
      <c r="HQ151" s="57">
        <f>HP151*'DEPRECATED - DT-Prelim Calcs'!$C$21/HK$2/'DEPRECATED - DT-Prelim Calcs'!$C$19/'DEPRECATED - DT-Prelim Calcs'!$C$18*3.39*'DEPRECATED - DT-Prelim Calcs'!$C$20</f>
        <v>25.773080821789936</v>
      </c>
      <c r="HR151" s="46">
        <f t="shared" si="250"/>
        <v>0</v>
      </c>
      <c r="HS151" s="57">
        <f>HQ150*'DEPRECATED - DT-Prelim Calcs'!$C$11+HS150</f>
        <v>-1407.155439846319</v>
      </c>
      <c r="HT151" s="57">
        <f>HT150+0.5*HQ151*'DEPRECATED - DT-Prelim Calcs'!$C$11^2+HS151*'DEPRECATED - DT-Prelim Calcs'!$C$11</f>
        <v>-260339.8669895741</v>
      </c>
      <c r="HU151" s="57">
        <f>MIN('Drive Train'!$F$35-HO150*'DEPRECATED - DT-Prelim Calcs'!$C$21*'Drive Train'!$F$39,HU150+HO$2)</f>
        <v>49.799019546986422</v>
      </c>
      <c r="HV151" s="57">
        <f>'Drive Train'!$F$35-HO151*'DEPRECATED - DT-Prelim Calcs'!$C$21*'Drive Train'!$F$39</f>
        <v>10.200000000000001</v>
      </c>
      <c r="HW151" s="1">
        <f>IF(HT151&gt;='Drive Train'!$F$29,1,0)</f>
        <v>0</v>
      </c>
      <c r="HX151" s="57">
        <f t="shared" si="251"/>
        <v>40.740740740740726</v>
      </c>
      <c r="HY151" s="63">
        <f>HY150+'DEPRECATED - DT-Prelim Calcs'!$C$11</f>
        <v>588</v>
      </c>
      <c r="HZ151" s="2">
        <f>IJ151/'Drive Train'!$F$35</f>
        <v>0.80645161290322598</v>
      </c>
      <c r="IA151" s="46">
        <f>IH151*12*60/(PI() * 'Drive Train'!$F$15)/HZ$2*HZ151</f>
        <v>25450.590745174177</v>
      </c>
      <c r="IB151" s="2">
        <f>('DEPRECATED - DT-Prelim Calcs'!$C$6*HZ151-IA151)/('DEPRECATED - DT-Prelim Calcs'!$C$6*HZ151)*'DEPRECATED - DT-Prelim Calcs'!$C$7*HZ151</f>
        <v>-9.5641296046236342</v>
      </c>
      <c r="IC151" s="57">
        <f>IB151/'DEPRECATED - DT-Prelim Calcs'!$C$7*('DEPRECATED - DT-Prelim Calcs'!$C$8-'DEPRECATED - DT-Prelim Calcs'!$C$9)+'DEPRECATED - DT-Prelim Calcs'!$C$9</f>
        <v>-506.46092459469395</v>
      </c>
      <c r="ID151" s="57">
        <f t="shared" si="204"/>
        <v>-506.46092459469395</v>
      </c>
      <c r="IE151" s="2">
        <f t="shared" si="252"/>
        <v>-11.874620025084848</v>
      </c>
      <c r="IF151" s="57">
        <f>IE151*'DEPRECATED - DT-Prelim Calcs'!$C$21/HZ$2/'DEPRECATED - DT-Prelim Calcs'!$C$19/'DEPRECATED - DT-Prelim Calcs'!$C$18*3.39*'DEPRECATED - DT-Prelim Calcs'!$C$20</f>
        <v>-307.33783822261756</v>
      </c>
      <c r="IG151" s="46">
        <f t="shared" si="253"/>
        <v>1</v>
      </c>
      <c r="IH151" s="57">
        <f>IF150*'DEPRECATED - DT-Prelim Calcs'!$C$11+IH150</f>
        <v>77.112530642041889</v>
      </c>
      <c r="II151" s="57">
        <f>II150+0.5*IF151*'DEPRECATED - DT-Prelim Calcs'!$C$11^2+IH151*'DEPRECATED - DT-Prelim Calcs'!$C$11</f>
        <v>-256938.18304096418</v>
      </c>
      <c r="IJ151" s="57">
        <f>MIN('Drive Train'!$F$35-ID150*'DEPRECATED - DT-Prelim Calcs'!$C$21*'Drive Train'!$F$39,IJ150+ID$2)</f>
        <v>10.000000000000002</v>
      </c>
      <c r="IK151" s="57">
        <f>'Drive Train'!$F$35-ID151*'DEPRECATED - DT-Prelim Calcs'!$C$21*'Drive Train'!$F$39</f>
        <v>42.787655475681639</v>
      </c>
      <c r="IL151" s="1">
        <f>IF(II151&gt;='Drive Train'!$F$29,1,0)</f>
        <v>0</v>
      </c>
      <c r="IM151" s="57">
        <f t="shared" si="254"/>
        <v>-562.73436066077113</v>
      </c>
      <c r="IN151" s="63">
        <f>IN150+'DEPRECATED - DT-Prelim Calcs'!$C$11</f>
        <v>588</v>
      </c>
      <c r="IO151" s="2">
        <f>IY151/'Drive Train'!$F$35</f>
        <v>0.79032258064516137</v>
      </c>
      <c r="IP151" s="46">
        <f>IW151*12*60/(PI() * 'Drive Train'!$F$15)/IO$2*IO151</f>
        <v>-56706.594272580202</v>
      </c>
      <c r="IQ151" s="2">
        <f>('DEPRECATED - DT-Prelim Calcs'!$C$6*IO151-IP151)/('DEPRECATED - DT-Prelim Calcs'!$C$6*IO151)*'DEPRECATED - DT-Prelim Calcs'!$C$7*IO151</f>
        <v>27.544994904705362</v>
      </c>
      <c r="IR151" s="57">
        <f>IQ151/'DEPRECATED - DT-Prelim Calcs'!$C$7*('DEPRECATED - DT-Prelim Calcs'!$C$8-'DEPRECATED - DT-Prelim Calcs'!$C$9)+'DEPRECATED - DT-Prelim Calcs'!$C$9</f>
        <v>1469.0995212753935</v>
      </c>
      <c r="IS151" s="57">
        <f t="shared" si="205"/>
        <v>43.333333333333321</v>
      </c>
      <c r="IT151" s="2">
        <f t="shared" si="255"/>
        <v>0.99579519204165001</v>
      </c>
      <c r="IU151" s="57">
        <f>IT151*'DEPRECATED - DT-Prelim Calcs'!$C$21/IO$2/'DEPRECATED - DT-Prelim Calcs'!$C$19/'DEPRECATED - DT-Prelim Calcs'!$C$18*3.39*'DEPRECATED - DT-Prelim Calcs'!$C$20</f>
        <v>25.773080821789936</v>
      </c>
      <c r="IV151" s="46">
        <f t="shared" si="256"/>
        <v>0</v>
      </c>
      <c r="IW151" s="57">
        <f>IU150*'DEPRECATED - DT-Prelim Calcs'!$C$11+IW150</f>
        <v>-175.32125775498048</v>
      </c>
      <c r="IX151" s="57">
        <f>IX150+0.5*IU151*'DEPRECATED - DT-Prelim Calcs'!$C$11^2+IW151*'DEPRECATED - DT-Prelim Calcs'!$C$11</f>
        <v>-277239.16491128434</v>
      </c>
      <c r="IY151" s="57">
        <f>MIN('Drive Train'!$F$35-IS150*'DEPRECATED - DT-Prelim Calcs'!$C$21*'Drive Train'!$F$39,IY150+IS$2)</f>
        <v>9.8000000000000007</v>
      </c>
      <c r="IZ151" s="57">
        <f>'Drive Train'!$F$35-IS151*'DEPRECATED - DT-Prelim Calcs'!$C$21*'Drive Train'!$F$39</f>
        <v>9.8000000000000007</v>
      </c>
      <c r="JA151" s="1">
        <f>IF(IX151&gt;='Drive Train'!$F$29,1,0)</f>
        <v>0</v>
      </c>
      <c r="JB151" s="57">
        <f t="shared" si="257"/>
        <v>48.148148148148138</v>
      </c>
      <c r="JC151" s="63">
        <f>JC150+'DEPRECATED - DT-Prelim Calcs'!$C$11</f>
        <v>588</v>
      </c>
      <c r="JD151" s="2">
        <f>JN151/'Drive Train'!$F$35</f>
        <v>0.77419354838709686</v>
      </c>
      <c r="JE151" s="46">
        <f>JL151*12*60/(PI() * 'Drive Train'!$F$15)/JD$2*JD151</f>
        <v>-165843.55349370223</v>
      </c>
      <c r="JF151" s="2">
        <f>('DEPRECATED - DT-Prelim Calcs'!$C$6*JD151-JE151)/('DEPRECATED - DT-Prelim Calcs'!$C$6*JD151)*'DEPRECATED - DT-Prelim Calcs'!$C$7*JD151</f>
        <v>76.853229325876015</v>
      </c>
      <c r="JG151" s="57">
        <f>JF151/'DEPRECATED - DT-Prelim Calcs'!$C$7*('DEPRECATED - DT-Prelim Calcs'!$C$8-'DEPRECATED - DT-Prelim Calcs'!$C$9)+'DEPRECATED - DT-Prelim Calcs'!$C$9</f>
        <v>4094.0980591327357</v>
      </c>
      <c r="JH151" s="57">
        <f t="shared" si="206"/>
        <v>46.666666666666657</v>
      </c>
      <c r="JI151" s="2">
        <f t="shared" si="258"/>
        <v>0.99579519204165001</v>
      </c>
      <c r="JJ151" s="57">
        <f>JI151*'DEPRECATED - DT-Prelim Calcs'!$C$21/JD$2/'DEPRECATED - DT-Prelim Calcs'!$C$19/'DEPRECATED - DT-Prelim Calcs'!$C$18*3.39*'DEPRECATED - DT-Prelim Calcs'!$C$20</f>
        <v>25.773080821789936</v>
      </c>
      <c r="JK151" s="46">
        <f t="shared" si="259"/>
        <v>0</v>
      </c>
      <c r="JL151" s="57">
        <f>JJ150*'DEPRECATED - DT-Prelim Calcs'!$C$11+JL150</f>
        <v>-523.42498601076784</v>
      </c>
      <c r="JM151" s="57">
        <f>JM150+0.5*JJ151*'DEPRECATED - DT-Prelim Calcs'!$C$11^2+JL151*'DEPRECATED - DT-Prelim Calcs'!$C$11</f>
        <v>-302675.12197030539</v>
      </c>
      <c r="JN151" s="57">
        <f>MIN('Drive Train'!$F$35-JH150*'DEPRECATED - DT-Prelim Calcs'!$C$21*'Drive Train'!$F$39,JN150+JH$2)</f>
        <v>9.6000000000000014</v>
      </c>
      <c r="JO151" s="57">
        <f>'Drive Train'!$F$35-JH151*'DEPRECATED - DT-Prelim Calcs'!$C$21*'Drive Train'!$F$39</f>
        <v>9.6000000000000014</v>
      </c>
      <c r="JP151" s="1">
        <f>IF(JM151&gt;='Drive Train'!$F$29,1,0)</f>
        <v>0</v>
      </c>
      <c r="JQ151" s="57">
        <f>MIN(JG151,'DEPRECATED - DT-Prelim Calcs'!$C$10)*'DEPRECATED - DT-Prelim Calcs'!$C$11*1000/60/60</f>
        <v>103.33333333333333</v>
      </c>
      <c r="JR151" s="63">
        <f>JR150+'DEPRECATED - DT-Prelim Calcs'!$C$11</f>
        <v>588</v>
      </c>
      <c r="JS151" s="2">
        <f>KC151/'Drive Train'!$F$35</f>
        <v>0.75806451612903225</v>
      </c>
      <c r="JT151" s="46">
        <f>KA151*12*60/(PI() * 'Drive Train'!$F$15)/JS$2*JS151</f>
        <v>-65530.240413108273</v>
      </c>
      <c r="JU151" s="2">
        <f>('DEPRECATED - DT-Prelim Calcs'!$C$6*JS151-JT151)/('DEPRECATED - DT-Prelim Calcs'!$C$6*JS151)*'DEPRECATED - DT-Prelim Calcs'!$C$7*JS151</f>
        <v>31.456931618128184</v>
      </c>
      <c r="JV151" s="57">
        <f>JU151/'DEPRECATED - DT-Prelim Calcs'!$C$7*('DEPRECATED - DT-Prelim Calcs'!$C$8-'DEPRECATED - DT-Prelim Calcs'!$C$9)+'DEPRECATED - DT-Prelim Calcs'!$C$9</f>
        <v>1677.3573969318863</v>
      </c>
      <c r="JW151" s="57">
        <f t="shared" si="207"/>
        <v>49.999999999999993</v>
      </c>
      <c r="JX151" s="2">
        <f t="shared" si="260"/>
        <v>0.99579519204165001</v>
      </c>
      <c r="JY151" s="57">
        <f>JX151*'DEPRECATED - DT-Prelim Calcs'!$C$21/JS$2/'DEPRECATED - DT-Prelim Calcs'!$C$19/'DEPRECATED - DT-Prelim Calcs'!$C$18*3.39*'DEPRECATED - DT-Prelim Calcs'!$C$20</f>
        <v>25.773080821789936</v>
      </c>
      <c r="JZ151" s="46">
        <f t="shared" si="261"/>
        <v>0</v>
      </c>
      <c r="KA151" s="57">
        <f>JY150*'DEPRECATED - DT-Prelim Calcs'!$C$11+KA150</f>
        <v>-211.22289761581692</v>
      </c>
      <c r="KB151" s="57">
        <f>KB150+0.5*JY151*'DEPRECATED - DT-Prelim Calcs'!$C$11^2+KA151*'DEPRECATED - DT-Prelim Calcs'!$C$11</f>
        <v>-293655.47662539774</v>
      </c>
      <c r="KC151" s="57">
        <f>MIN('Drive Train'!$F$35-JW150*'DEPRECATED - DT-Prelim Calcs'!$C$21*'Drive Train'!$F$39,KC150+JW$2)</f>
        <v>9.4</v>
      </c>
      <c r="KD151" s="57">
        <f>'Drive Train'!$F$35-JW151*'DEPRECATED - DT-Prelim Calcs'!$C$21*'Drive Train'!$F$39</f>
        <v>9.4</v>
      </c>
      <c r="KE151" s="1">
        <f>IF(KB151&gt;='Drive Train'!$F$29,1,0)</f>
        <v>0</v>
      </c>
      <c r="KF151" s="57">
        <f>MIN(JV151,'DEPRECATED - DT-Prelim Calcs'!$C$10)*'DEPRECATED - DT-Prelim Calcs'!$C$11*1000/60/60</f>
        <v>103.33333333333333</v>
      </c>
      <c r="KG151" s="63">
        <f>KG150+'DEPRECATED - DT-Prelim Calcs'!$C$11</f>
        <v>588</v>
      </c>
      <c r="KH151" s="2">
        <f>KR151/'Drive Train'!$F$35</f>
        <v>0.74193548387096786</v>
      </c>
      <c r="KI151" s="46">
        <f>KP151*12*60/(PI() * 'Drive Train'!$F$15)/KH$2*KH151</f>
        <v>-295758.82820346486</v>
      </c>
      <c r="KJ151" s="2">
        <f>('DEPRECATED - DT-Prelim Calcs'!$C$6*KH151-KI151)/('DEPRECATED - DT-Prelim Calcs'!$C$6*KH151)*'DEPRECATED - DT-Prelim Calcs'!$C$7*KH151</f>
        <v>135.51766601150433</v>
      </c>
      <c r="KK151" s="57">
        <f>KJ151/'DEPRECATED - DT-Prelim Calcs'!$C$7*('DEPRECATED - DT-Prelim Calcs'!$C$8-'DEPRECATED - DT-Prelim Calcs'!$C$9)+'DEPRECATED - DT-Prelim Calcs'!$C$9</f>
        <v>7217.1881947203346</v>
      </c>
      <c r="KL151" s="57">
        <f t="shared" si="208"/>
        <v>53.333333333333329</v>
      </c>
      <c r="KM151" s="2">
        <f t="shared" si="262"/>
        <v>0.99579519204165001</v>
      </c>
      <c r="KN151" s="57">
        <f>KM151*'DEPRECATED - DT-Prelim Calcs'!$C$21/KH$2/'DEPRECATED - DT-Prelim Calcs'!$C$19/'DEPRECATED - DT-Prelim Calcs'!$C$18*3.39*'DEPRECATED - DT-Prelim Calcs'!$C$20</f>
        <v>25.773080821789936</v>
      </c>
      <c r="KO151" s="46">
        <f t="shared" si="263"/>
        <v>0</v>
      </c>
      <c r="KP151" s="57">
        <f>KN150*'DEPRECATED - DT-Prelim Calcs'!$C$11+KP150</f>
        <v>-974.04041708346756</v>
      </c>
      <c r="KQ151" s="57">
        <f>KQ150+0.5*KN151*'DEPRECATED - DT-Prelim Calcs'!$C$11^2+KP151*'DEPRECATED - DT-Prelim Calcs'!$C$11</f>
        <v>-286973.16671251872</v>
      </c>
      <c r="KR151" s="57">
        <f>MIN('Drive Train'!$F$35-KL150*'DEPRECATED - DT-Prelim Calcs'!$C$21*'Drive Train'!$F$39,KR150+KL$2)</f>
        <v>9.2000000000000011</v>
      </c>
      <c r="KS151" s="57">
        <f>'Drive Train'!$F$35-KL151*'DEPRECATED - DT-Prelim Calcs'!$C$21*'Drive Train'!$F$39</f>
        <v>9.2000000000000011</v>
      </c>
      <c r="KT151" s="1">
        <f>IF(KQ151&gt;='Drive Train'!$F$29,1,0)</f>
        <v>0</v>
      </c>
      <c r="KU151" s="57">
        <f>MIN(KK151,'DEPRECATED - DT-Prelim Calcs'!$C$10)*'DEPRECATED - DT-Prelim Calcs'!$C$11*1000/60/60</f>
        <v>103.33333333333333</v>
      </c>
      <c r="KV151" s="63">
        <f>KV150+'DEPRECATED - DT-Prelim Calcs'!$C$11</f>
        <v>588</v>
      </c>
      <c r="KW151" s="2">
        <f>LG151/'Drive Train'!$F$35</f>
        <v>0.72580645161290325</v>
      </c>
      <c r="KX151" s="46">
        <f>LE151*12*60/(PI() * 'Drive Train'!$F$15)/KW$2*KW151</f>
        <v>-164835.4470746312</v>
      </c>
      <c r="KY151" s="2">
        <f>('DEPRECATED - DT-Prelim Calcs'!$C$6*KW151-KX151)/('DEPRECATED - DT-Prelim Calcs'!$C$6*KW151)*'DEPRECATED - DT-Prelim Calcs'!$C$7*KW151</f>
        <v>76.280793445171582</v>
      </c>
      <c r="KZ151" s="57">
        <f>KY151/'DEPRECATED - DT-Prelim Calcs'!$C$7*('DEPRECATED - DT-Prelim Calcs'!$C$8-'DEPRECATED - DT-Prelim Calcs'!$C$9)+'DEPRECATED - DT-Prelim Calcs'!$C$9</f>
        <v>4063.6235680562299</v>
      </c>
      <c r="LA151" s="57">
        <f t="shared" si="209"/>
        <v>56.666666666666664</v>
      </c>
      <c r="LB151" s="2">
        <f t="shared" si="264"/>
        <v>0.99579519204165001</v>
      </c>
      <c r="LC151" s="57">
        <f>LB151*'DEPRECATED - DT-Prelim Calcs'!$C$21/KW$2/'DEPRECATED - DT-Prelim Calcs'!$C$19/'DEPRECATED - DT-Prelim Calcs'!$C$18*3.39*'DEPRECATED - DT-Prelim Calcs'!$C$20</f>
        <v>25.773080821789936</v>
      </c>
      <c r="LD151" s="46">
        <f t="shared" si="265"/>
        <v>0</v>
      </c>
      <c r="LE151" s="57">
        <f>LC150*'DEPRECATED - DT-Prelim Calcs'!$C$11+LE150</f>
        <v>-554.92614824219538</v>
      </c>
      <c r="LF151" s="57">
        <f>LF150+0.5*LC151*'DEPRECATED - DT-Prelim Calcs'!$C$11^2+LE151*'DEPRECATED - DT-Prelim Calcs'!$C$11</f>
        <v>-323228.91153370903</v>
      </c>
      <c r="LG151" s="57">
        <f>MIN('Drive Train'!$F$35-LA150*'DEPRECATED - DT-Prelim Calcs'!$C$21*'Drive Train'!$F$39,LG150+LA$2)</f>
        <v>9</v>
      </c>
      <c r="LH151" s="57">
        <f>'Drive Train'!$F$35-LA151*'DEPRECATED - DT-Prelim Calcs'!$C$21*'Drive Train'!$F$39</f>
        <v>9</v>
      </c>
      <c r="LI151" s="1">
        <f>IF(LF151&gt;='Drive Train'!$F$29,1,0)</f>
        <v>0</v>
      </c>
      <c r="LJ151" s="57">
        <f>MIN(KZ151,'DEPRECATED - DT-Prelim Calcs'!$C$10)*'DEPRECATED - DT-Prelim Calcs'!$C$11*1000/60/60</f>
        <v>103.33333333333333</v>
      </c>
      <c r="LK151" s="63">
        <f>LK150+'DEPRECATED - DT-Prelim Calcs'!$C$11</f>
        <v>588</v>
      </c>
      <c r="LL151" s="2">
        <f>LV151/'Drive Train'!$F$35</f>
        <v>0.70967741935483875</v>
      </c>
      <c r="LM151" s="46">
        <f>LT151*12*60/(PI() * 'Drive Train'!$F$15)/LL$2*LL151</f>
        <v>-50683.453968159141</v>
      </c>
      <c r="LN151" s="2">
        <f>('DEPRECATED - DT-Prelim Calcs'!$C$6*LL151-LM151)/('DEPRECATED - DT-Prelim Calcs'!$C$6*LL151)*'DEPRECATED - DT-Prelim Calcs'!$C$7*LL151</f>
        <v>24.627231410525749</v>
      </c>
      <c r="LO151" s="57">
        <f>LN151/'DEPRECATED - DT-Prelim Calcs'!$C$7*('DEPRECATED - DT-Prelim Calcs'!$C$8-'DEPRECATED - DT-Prelim Calcs'!$C$9)+'DEPRECATED - DT-Prelim Calcs'!$C$9</f>
        <v>1313.7679626433417</v>
      </c>
      <c r="LP151" s="57">
        <f t="shared" si="210"/>
        <v>60</v>
      </c>
      <c r="LQ151" s="2">
        <f t="shared" si="266"/>
        <v>0.99579519204165001</v>
      </c>
      <c r="LR151" s="57">
        <f>LQ151*'DEPRECATED - DT-Prelim Calcs'!$C$21/LL$2/'DEPRECATED - DT-Prelim Calcs'!$C$19/'DEPRECATED - DT-Prelim Calcs'!$C$18*3.39*'DEPRECATED - DT-Prelim Calcs'!$C$20</f>
        <v>25.773080821789936</v>
      </c>
      <c r="LS151" s="46">
        <f t="shared" si="267"/>
        <v>0</v>
      </c>
      <c r="LT151" s="57">
        <f>LR150*'DEPRECATED - DT-Prelim Calcs'!$C$11+LT150</f>
        <v>-174.50610283812512</v>
      </c>
      <c r="LU151" s="57">
        <f>LU150+0.5*LR151*'DEPRECATED - DT-Prelim Calcs'!$C$11^2+LT151*'DEPRECATED - DT-Prelim Calcs'!$C$11</f>
        <v>-281560.17573407968</v>
      </c>
      <c r="LV151" s="57">
        <f>MIN('Drive Train'!$F$35-LP150*'DEPRECATED - DT-Prelim Calcs'!$C$21*'Drive Train'!$F$39,LV150+LP$2)</f>
        <v>8.8000000000000007</v>
      </c>
      <c r="LW151" s="57">
        <f>'Drive Train'!$F$35-LP151*'DEPRECATED - DT-Prelim Calcs'!$C$21*'Drive Train'!$F$39</f>
        <v>8.8000000000000007</v>
      </c>
      <c r="LX151" s="1">
        <f>IF(LU151&gt;='Drive Train'!$F$29,1,0)</f>
        <v>0</v>
      </c>
      <c r="LY151" s="57">
        <f>MIN(LO151,'DEPRECATED - DT-Prelim Calcs'!$C$10)*'DEPRECATED - DT-Prelim Calcs'!$C$11*1000/60/60</f>
        <v>103.33333333333333</v>
      </c>
      <c r="LZ151" s="63">
        <f>LZ150+'DEPRECATED - DT-Prelim Calcs'!$C$11</f>
        <v>588</v>
      </c>
    </row>
    <row r="152" spans="18:338" x14ac:dyDescent="0.2">
      <c r="R152" s="63">
        <f>R151+'DEPRECATED - DT-Prelim Calcs'!$C$11</f>
        <v>592</v>
      </c>
      <c r="S152" s="2">
        <f>AG152/'Drive Train'!$F$35</f>
        <v>0</v>
      </c>
      <c r="T152" s="46">
        <f>AE152*12*60/(PI() * 'Drive Train'!$F$15)/S$2*ABS(S152)</f>
        <v>0</v>
      </c>
      <c r="U152" s="2">
        <f>IF(OR(AD151=1,AND($C$32=Motors!$C$32,'DEPRECATED - DT-Prelim Calcs'!AI151=1)),0,IF(AG152=0,-(V151+$C$9)/($C$8-$C$9)*$C$7,($C$6*S152-T152)/($C$6*S152)*$C$7*S152))</f>
        <v>0</v>
      </c>
      <c r="V152" s="57">
        <f>IF(AND(AD151=1,AI151=1),0,ABS(U152/$C$7*($C$8-$C$9)+$C$9) *'Drive Train'!$AA$49 + V151*(1-'Drive Train'!$AA$49))</f>
        <v>0</v>
      </c>
      <c r="W152" s="57">
        <f t="shared" si="184"/>
        <v>0</v>
      </c>
      <c r="X152" s="2">
        <f>MAX(MIN(IF(AND(AI151=1,AG152&lt;0),-1,1)*(W152-$C$9)/($C$8-$C$9)*$C$7-$C$29*AE152/T$2 -  AI151*$C$29/2,X$2),MAX(X$4:X151)*-1)</f>
        <v>-0.2458281045106315</v>
      </c>
      <c r="Y152" s="57">
        <f t="shared" si="185"/>
        <v>0</v>
      </c>
      <c r="Z152" s="57">
        <f t="shared" si="186"/>
        <v>0</v>
      </c>
      <c r="AA152" s="57">
        <f t="shared" si="187"/>
        <v>0</v>
      </c>
      <c r="AB152" s="57" t="e">
        <f t="shared" si="188"/>
        <v>#N/A</v>
      </c>
      <c r="AC152" s="46">
        <f t="shared" si="211"/>
        <v>1</v>
      </c>
      <c r="AD152" s="1">
        <f t="shared" si="189"/>
        <v>1</v>
      </c>
      <c r="AE152" s="57">
        <f t="shared" si="190"/>
        <v>0</v>
      </c>
      <c r="AF152" s="57" t="e">
        <f t="shared" si="191"/>
        <v>#N/A</v>
      </c>
      <c r="AG152" s="57">
        <f>IF(AI151=0,MIN('Drive Train'!$F$35-W151*$C$21*'Drive Train'!$F$39,AG151+W$2)-$C$3,IF(AE151-1&lt;=0,0,IF($C$32=Motors!$C$30,MAX(ABS('Drive Train'!$F$35-W151*$C$21*'Drive Train'!$F$39)*-1,AG151-W$2),MAX(0,ABS('Drive Train'!$F$35-W151*$C$21*'Drive Train'!$F$39)*-1,AG151-W$2))))</f>
        <v>0</v>
      </c>
      <c r="AH152" s="57">
        <f>'Drive Train'!$F$35-ABS(W152)*'DEPRECATED - DT-Prelim Calcs'!$C$21*'Drive Train'!$F$39</f>
        <v>12.4</v>
      </c>
      <c r="AI152" s="1">
        <f>IF(AJ152&gt;='Drive Train'!$F$29,1,0)</f>
        <v>1</v>
      </c>
      <c r="AJ152" s="57">
        <f>AJ151+0.5*Y152*'DEPRECATED - DT-Prelim Calcs'!$C$11^2+AE152*'DEPRECATED - DT-Prelim Calcs'!$C$11</f>
        <v>784.33981740885292</v>
      </c>
      <c r="AK152" s="57">
        <f t="shared" si="268"/>
        <v>0</v>
      </c>
      <c r="AL152" s="63">
        <f>AL151+'DEPRECATED - DT-Prelim Calcs'!$C$11</f>
        <v>592</v>
      </c>
      <c r="AM152" s="2">
        <f>AW152/'Drive Train'!$F$35</f>
        <v>0.90171798760158639</v>
      </c>
      <c r="AN152" s="46">
        <f>AU152*12*60/(PI() * 'Drive Train'!$F$15)/AM$2*AM152</f>
        <v>4074.5129711578243</v>
      </c>
      <c r="AO152" s="2">
        <f>('DEPRECATED - DT-Prelim Calcs'!$C$6*AM152-AN152)/('DEPRECATED - DT-Prelim Calcs'!$C$6*AM152)*'DEPRECATED - DT-Prelim Calcs'!$C$7*AM152</f>
        <v>0.330818350027824</v>
      </c>
      <c r="AP152" s="57">
        <f>AO152/'DEPRECATED - DT-Prelim Calcs'!$C$7*('DEPRECATED - DT-Prelim Calcs'!$C$8-'DEPRECATED - DT-Prelim Calcs'!$C$9)+'DEPRECATED - DT-Prelim Calcs'!$C$9</f>
        <v>20.311615895672126</v>
      </c>
      <c r="AQ152" s="57">
        <f t="shared" si="192"/>
        <v>20.311615895672126</v>
      </c>
      <c r="AR152" s="2">
        <f t="shared" si="212"/>
        <v>-1.6653345369377348E-16</v>
      </c>
      <c r="AS152" s="57">
        <f>AR152*'DEPRECATED - DT-Prelim Calcs'!$C$21/AM$2/'DEPRECATED - DT-Prelim Calcs'!$C$19/'DEPRECATED - DT-Prelim Calcs'!$C$18*3.39*'DEPRECATED - DT-Prelim Calcs'!$C$20</f>
        <v>-1.2068570473601326E-15</v>
      </c>
      <c r="AT152" s="46">
        <f t="shared" si="213"/>
        <v>0</v>
      </c>
      <c r="AU152" s="57">
        <f>AS151*'DEPRECATED - DT-Prelim Calcs'!$C$11+AU151</f>
        <v>39.432321268798688</v>
      </c>
      <c r="AV152" s="57">
        <f>AV151+0.5*AS152*'DEPRECATED - DT-Prelim Calcs'!$C$11^2+AU152*'DEPRECATED - DT-Prelim Calcs'!$C$11</f>
        <v>23299.320626492885</v>
      </c>
      <c r="AW152" s="57">
        <f>MIN('Drive Train'!$F$35-AQ151*'DEPRECATED - DT-Prelim Calcs'!$C$21*'Drive Train'!$F$39,AW151+AQ$2)</f>
        <v>11.181303046259671</v>
      </c>
      <c r="AX152" s="57">
        <f>'Drive Train'!$F$35-AQ152*'DEPRECATED - DT-Prelim Calcs'!$C$21*'Drive Train'!$F$39</f>
        <v>11.181303046259673</v>
      </c>
      <c r="AY152" s="1">
        <f>IF(AV152&gt;='Drive Train'!$F$29,1,0)</f>
        <v>1</v>
      </c>
      <c r="AZ152" s="57">
        <f t="shared" si="214"/>
        <v>22.568462106302363</v>
      </c>
      <c r="BA152" s="63">
        <f>BA151+'DEPRECATED - DT-Prelim Calcs'!$C$11</f>
        <v>592</v>
      </c>
      <c r="BB152" s="2">
        <f>BL152/'Drive Train'!$F$35</f>
        <v>0.55000000000000004</v>
      </c>
      <c r="BC152" s="46">
        <f>BJ152*12*60/(PI() * 'Drive Train'!$F$15)/BB$2*BB152</f>
        <v>5574.3989430736692</v>
      </c>
      <c r="BD152" s="2">
        <f>('DEPRECATED - DT-Prelim Calcs'!$C$6*BB152-BC152)/('DEPRECATED - DT-Prelim Calcs'!$C$6*BB152)*'DEPRECATED - DT-Prelim Calcs'!$C$7*BB152</f>
        <v>-1.1950068391758988</v>
      </c>
      <c r="BE152" s="57">
        <f>BD152/'DEPRECATED - DT-Prelim Calcs'!$C$7*('DEPRECATED - DT-Prelim Calcs'!$C$8-'DEPRECATED - DT-Prelim Calcs'!$C$9)+'DEPRECATED - DT-Prelim Calcs'!$C$9</f>
        <v>-60.917998948658841</v>
      </c>
      <c r="BF152" s="57">
        <f t="shared" si="193"/>
        <v>-60.917998948658841</v>
      </c>
      <c r="BG152" s="2">
        <f t="shared" si="215"/>
        <v>-1.9370342982087321</v>
      </c>
      <c r="BH152" s="57">
        <f>BG152*'DEPRECATED - DT-Prelim Calcs'!$C$21/BB$2/'DEPRECATED - DT-Prelim Calcs'!$C$19/'DEPRECATED - DT-Prelim Calcs'!$C$18*3.39*'DEPRECATED - DT-Prelim Calcs'!$C$20</f>
        <v>-20.276476817893244</v>
      </c>
      <c r="BI152" s="46">
        <f t="shared" si="216"/>
        <v>1</v>
      </c>
      <c r="BJ152" s="57">
        <f>BH151*'DEPRECATED - DT-Prelim Calcs'!$C$11+BJ151</f>
        <v>61.23248520188443</v>
      </c>
      <c r="BK152" s="57">
        <f>BK151+0.5*BH152*'DEPRECATED - DT-Prelim Calcs'!$C$11^2+BJ152*'DEPRECATED - DT-Prelim Calcs'!$C$11</f>
        <v>12276.399826582732</v>
      </c>
      <c r="BL152" s="57">
        <f>MIN('Drive Train'!$F$35-BF151*'DEPRECATED - DT-Prelim Calcs'!$C$21*'Drive Train'!$F$39,BL151+BF$2)</f>
        <v>6.82</v>
      </c>
      <c r="BM152" s="57">
        <f>'Drive Train'!$F$35-BF152*'DEPRECATED - DT-Prelim Calcs'!$C$21*'Drive Train'!$F$39</f>
        <v>16.05507993691953</v>
      </c>
      <c r="BN152" s="1">
        <f>IF(BK152&gt;='Drive Train'!$F$29,1,0)</f>
        <v>1</v>
      </c>
      <c r="BO152" s="57">
        <f t="shared" si="217"/>
        <v>-67.686665498509825</v>
      </c>
      <c r="BP152" s="63">
        <f>BP151+'DEPRECATED - DT-Prelim Calcs'!$C$11</f>
        <v>592</v>
      </c>
      <c r="BQ152" s="2">
        <f>CA152/'Drive Train'!$F$35</f>
        <v>0.97164487358244134</v>
      </c>
      <c r="BR152" s="46">
        <f>BY152*12*60/(PI() * 'Drive Train'!$F$15)/BQ$2*BQ152</f>
        <v>1338.0865104968755</v>
      </c>
      <c r="BS152" s="2">
        <f>('DEPRECATED - DT-Prelim Calcs'!$C$6*BQ152-BR152)/('DEPRECATED - DT-Prelim Calcs'!$C$6*BQ152)*'DEPRECATED - DT-Prelim Calcs'!$C$7*BQ152</f>
        <v>1.7366381621634268</v>
      </c>
      <c r="BT152" s="57">
        <f>BS152/'DEPRECATED - DT-Prelim Calcs'!$C$7*('DEPRECATED - DT-Prelim Calcs'!$C$8-'DEPRECATED - DT-Prelim Calcs'!$C$9)+'DEPRECATED - DT-Prelim Calcs'!$C$9</f>
        <v>95.152562740899441</v>
      </c>
      <c r="BU152" s="57">
        <f t="shared" si="194"/>
        <v>93</v>
      </c>
      <c r="BV152" s="2">
        <f t="shared" si="218"/>
        <v>1.5953808298373484</v>
      </c>
      <c r="BW152" s="57">
        <f>BV152*'DEPRECATED - DT-Prelim Calcs'!$C$21/BQ$2/'DEPRECATED - DT-Prelim Calcs'!$C$19/'DEPRECATED - DT-Prelim Calcs'!$C$18*3.39*'DEPRECATED - DT-Prelim Calcs'!$C$20</f>
        <v>21.838616562958574</v>
      </c>
      <c r="BX152" s="46">
        <f t="shared" si="219"/>
        <v>0</v>
      </c>
      <c r="BY152" s="57">
        <f>BW151*'DEPRECATED - DT-Prelim Calcs'!$C$11+BY151</f>
        <v>6.3623504744338959</v>
      </c>
      <c r="BZ152" s="57">
        <f>BZ151+0.5*BW152*'DEPRECATED - DT-Prelim Calcs'!$C$11^2+BY152*'DEPRECATED - DT-Prelim Calcs'!$C$11</f>
        <v>-12590.734188952185</v>
      </c>
      <c r="CA152" s="57">
        <f>MIN('Drive Train'!$F$35-BU151*'DEPRECATED - DT-Prelim Calcs'!$C$21*'Drive Train'!$F$39,CA151+BU$2)</f>
        <v>12.048396432422273</v>
      </c>
      <c r="CB152" s="57">
        <f>'Drive Train'!$F$35-BU152*'DEPRECATED - DT-Prelim Calcs'!$C$21*'Drive Train'!$F$39</f>
        <v>6.82</v>
      </c>
      <c r="CC152" s="1">
        <f>IF(BZ152&gt;='Drive Train'!$F$29,1,0)</f>
        <v>0</v>
      </c>
      <c r="CD152" s="57">
        <f t="shared" si="220"/>
        <v>103.33333333333333</v>
      </c>
      <c r="CE152" s="63">
        <f>CE151+'DEPRECATED - DT-Prelim Calcs'!$C$11</f>
        <v>592</v>
      </c>
      <c r="CF152" s="2">
        <f>CP152/'Drive Train'!$F$35</f>
        <v>1.1669177979435696</v>
      </c>
      <c r="CG152" s="46">
        <f>CN152*12*60/(PI() * 'Drive Train'!$F$15)/CF$2*CF152</f>
        <v>-17823.139111386066</v>
      </c>
      <c r="CH152" s="2">
        <f>('DEPRECATED - DT-Prelim Calcs'!$C$6*CF152-CG152)/('DEPRECATED - DT-Prelim Calcs'!$C$6*CF152)*'DEPRECATED - DT-Prelim Calcs'!$C$7*CF152</f>
        <v>10.871139671363032</v>
      </c>
      <c r="CI152" s="57">
        <f>CH152/'DEPRECATED - DT-Prelim Calcs'!$C$7*('DEPRECATED - DT-Prelim Calcs'!$C$8-'DEPRECATED - DT-Prelim Calcs'!$C$9)+'DEPRECATED - DT-Prelim Calcs'!$C$9</f>
        <v>581.44158499413982</v>
      </c>
      <c r="CJ152" s="57">
        <f t="shared" si="195"/>
        <v>93</v>
      </c>
      <c r="CK152" s="2">
        <f t="shared" si="221"/>
        <v>1.5241763143494644</v>
      </c>
      <c r="CL152" s="57">
        <f>CK152*'DEPRECATED - DT-Prelim Calcs'!$C$21/CF$2/'DEPRECATED - DT-Prelim Calcs'!$C$19/'DEPRECATED - DT-Prelim Calcs'!$C$18*3.39*'DEPRECATED - DT-Prelim Calcs'!$C$20</f>
        <v>25.773080821789936</v>
      </c>
      <c r="CM152" s="46">
        <f t="shared" si="222"/>
        <v>0</v>
      </c>
      <c r="CN152" s="57">
        <f>CL151*'DEPRECATED - DT-Prelim Calcs'!$C$11+CN151</f>
        <v>-57.123461924872004</v>
      </c>
      <c r="CO152" s="57">
        <f>CO151+0.5*CL152*'DEPRECATED - DT-Prelim Calcs'!$C$11^2+CN152*'DEPRECATED - DT-Prelim Calcs'!$C$11</f>
        <v>-50187.388749533689</v>
      </c>
      <c r="CP152" s="57">
        <f>MIN('Drive Train'!$F$35-CJ151*'DEPRECATED - DT-Prelim Calcs'!$C$21*'Drive Train'!$F$39,CP151+CJ$2)</f>
        <v>14.469780694500265</v>
      </c>
      <c r="CQ152" s="57">
        <f>'Drive Train'!$F$35-CJ152*'DEPRECATED - DT-Prelim Calcs'!$C$21*'Drive Train'!$F$39</f>
        <v>6.82</v>
      </c>
      <c r="CR152" s="1">
        <f>IF(CO152&gt;='Drive Train'!$F$29,1,0)</f>
        <v>0</v>
      </c>
      <c r="CS152" s="57">
        <f t="shared" si="223"/>
        <v>103.33333333333333</v>
      </c>
      <c r="CT152" s="63">
        <f>CT151+'DEPRECATED - DT-Prelim Calcs'!$C$11</f>
        <v>592</v>
      </c>
      <c r="CU152" s="2">
        <f>DE152/'Drive Train'!$F$35</f>
        <v>0.55000000000000004</v>
      </c>
      <c r="CV152" s="46">
        <f>DC152*12*60/(PI() * 'Drive Train'!$F$15)/CU$2*CU152</f>
        <v>2782.6689479799752</v>
      </c>
      <c r="CW152" s="2">
        <f>('DEPRECATED - DT-Prelim Calcs'!$C$6*CU152-CV152)/('DEPRECATED - DT-Prelim Calcs'!$C$6*CU152)*'DEPRECATED - DT-Prelim Calcs'!$C$7*CU152</f>
        <v>6.7295091063463569E-2</v>
      </c>
      <c r="CX152" s="57">
        <f>CW152/'DEPRECATED - DT-Prelim Calcs'!$C$7*('DEPRECATED - DT-Prelim Calcs'!$C$8-'DEPRECATED - DT-Prelim Calcs'!$C$9)+'DEPRECATED - DT-Prelim Calcs'!$C$9</f>
        <v>6.2825560927146791</v>
      </c>
      <c r="CY152" s="57">
        <f t="shared" si="196"/>
        <v>6.2825560927146791</v>
      </c>
      <c r="CZ152" s="2">
        <f t="shared" si="224"/>
        <v>-0.30311556484496138</v>
      </c>
      <c r="DA152" s="57">
        <f>CZ152*'DEPRECATED - DT-Prelim Calcs'!$C$21/CU$2/'DEPRECATED - DT-Prelim Calcs'!$C$19/'DEPRECATED - DT-Prelim Calcs'!$C$18*3.39*'DEPRECATED - DT-Prelim Calcs'!$C$20</f>
        <v>-6.1018296505018013</v>
      </c>
      <c r="DB152" s="46">
        <f t="shared" si="225"/>
        <v>1</v>
      </c>
      <c r="DC152" s="57">
        <f>DA151*'DEPRECATED - DT-Prelim Calcs'!$C$11+DC151</f>
        <v>15.894567862447872</v>
      </c>
      <c r="DD152" s="57">
        <f>DD151+0.5*DA152*'DEPRECATED - DT-Prelim Calcs'!$C$11^2+DC152*'DEPRECATED - DT-Prelim Calcs'!$C$11</f>
        <v>-104121.74367155814</v>
      </c>
      <c r="DE152" s="57">
        <f>MIN('Drive Train'!$F$35-CY151*'DEPRECATED - DT-Prelim Calcs'!$C$21*'Drive Train'!$F$39,DE151+CY$2)</f>
        <v>6.82</v>
      </c>
      <c r="DF152" s="57">
        <f>'Drive Train'!$F$35-CY152*'DEPRECATED - DT-Prelim Calcs'!$C$21*'Drive Train'!$F$39</f>
        <v>12.023046634437119</v>
      </c>
      <c r="DG152" s="1">
        <f>IF(DD152&gt;='Drive Train'!$F$29,1,0)</f>
        <v>0</v>
      </c>
      <c r="DH152" s="57">
        <f t="shared" si="226"/>
        <v>6.980617880794088</v>
      </c>
      <c r="DI152" s="63">
        <f>DI151+'DEPRECATED - DT-Prelim Calcs'!$C$11</f>
        <v>592</v>
      </c>
      <c r="DJ152" s="2">
        <f>DT152/'Drive Train'!$F$35</f>
        <v>0.55000000000000004</v>
      </c>
      <c r="DK152" s="46">
        <f>DR152*12*60/(PI() * 'Drive Train'!$F$15)/DJ$2*DJ152</f>
        <v>-120626.2477616369</v>
      </c>
      <c r="DL152" s="2">
        <f>('DEPRECATED - DT-Prelim Calcs'!$C$6*DJ152-DK152)/('DEPRECATED - DT-Prelim Calcs'!$C$6*DJ152)*'DEPRECATED - DT-Prelim Calcs'!$C$7*DJ152</f>
        <v>55.867574503854584</v>
      </c>
      <c r="DM152" s="57">
        <f>DL152/'DEPRECATED - DT-Prelim Calcs'!$C$7*('DEPRECATED - DT-Prelim Calcs'!$C$8-'DEPRECATED - DT-Prelim Calcs'!$C$9)+'DEPRECATED - DT-Prelim Calcs'!$C$9</f>
        <v>2976.8949414292706</v>
      </c>
      <c r="DN152" s="57">
        <f t="shared" si="197"/>
        <v>93</v>
      </c>
      <c r="DO152" s="2">
        <f t="shared" si="227"/>
        <v>1.1037138828047846</v>
      </c>
      <c r="DP152" s="57">
        <f>DO152*'DEPRECATED - DT-Prelim Calcs'!$C$21/DJ$2/'DEPRECATED - DT-Prelim Calcs'!$C$19/'DEPRECATED - DT-Prelim Calcs'!$C$18*3.39*'DEPRECATED - DT-Prelim Calcs'!$C$20</f>
        <v>25.773080821789936</v>
      </c>
      <c r="DQ152" s="46">
        <f t="shared" si="228"/>
        <v>0</v>
      </c>
      <c r="DR152" s="57">
        <f>DP151*'DEPRECATED - DT-Prelim Calcs'!$C$11+DR151</f>
        <v>-593.97889310040864</v>
      </c>
      <c r="DS152" s="57">
        <f>DS151+0.5*DP152*'DEPRECATED - DT-Prelim Calcs'!$C$11^2+DR152*'DEPRECATED - DT-Prelim Calcs'!$C$11</f>
        <v>-175523.01925764026</v>
      </c>
      <c r="DT152" s="57">
        <f>MIN('Drive Train'!$F$35-DN151*'DEPRECATED - DT-Prelim Calcs'!$C$21*'Drive Train'!$F$39,DT151+DN$2)</f>
        <v>6.82</v>
      </c>
      <c r="DU152" s="57">
        <f>'Drive Train'!$F$35-DN152*'DEPRECATED - DT-Prelim Calcs'!$C$21*'Drive Train'!$F$39</f>
        <v>6.82</v>
      </c>
      <c r="DV152" s="1">
        <f>IF(DS152&gt;='Drive Train'!$F$29,1,0)</f>
        <v>0</v>
      </c>
      <c r="DW152" s="57">
        <f t="shared" si="229"/>
        <v>103.33333333333333</v>
      </c>
      <c r="DX152" s="63">
        <f>DX151+'DEPRECATED - DT-Prelim Calcs'!$C$11</f>
        <v>592</v>
      </c>
      <c r="DY152" s="2">
        <f>EI152/'Drive Train'!$F$35</f>
        <v>0.55000000000000004</v>
      </c>
      <c r="DZ152" s="46">
        <f>EG152*12*60/(PI() * 'Drive Train'!$F$15)/DY$2*DY152</f>
        <v>-123766.48674693631</v>
      </c>
      <c r="EA152" s="2">
        <f>('DEPRECATED - DT-Prelim Calcs'!$C$6*DY152-DZ152)/('DEPRECATED - DT-Prelim Calcs'!$C$6*DY152)*'DEPRECATED - DT-Prelim Calcs'!$C$7*DY152</f>
        <v>57.287457422160692</v>
      </c>
      <c r="EB152" s="57">
        <f>EA152/'DEPRECATED - DT-Prelim Calcs'!$C$7*('DEPRECATED - DT-Prelim Calcs'!$C$8-'DEPRECATED - DT-Prelim Calcs'!$C$9)+'DEPRECATED - DT-Prelim Calcs'!$C$9</f>
        <v>3052.4845590303803</v>
      </c>
      <c r="EC152" s="57">
        <f t="shared" si="198"/>
        <v>93</v>
      </c>
      <c r="ED152" s="2">
        <f t="shared" si="230"/>
        <v>0.96993038185874991</v>
      </c>
      <c r="EE152" s="57">
        <f>ED152*'DEPRECATED - DT-Prelim Calcs'!$C$21/DY$2/'DEPRECATED - DT-Prelim Calcs'!$C$19/'DEPRECATED - DT-Prelim Calcs'!$C$18*3.39*'DEPRECATED - DT-Prelim Calcs'!$C$20</f>
        <v>25.773080821789936</v>
      </c>
      <c r="EF152" s="46">
        <f t="shared" si="231"/>
        <v>0</v>
      </c>
      <c r="EG152" s="57">
        <f>EE151*'DEPRECATED - DT-Prelim Calcs'!$C$11+EG151</f>
        <v>-535.57009025453669</v>
      </c>
      <c r="EH152" s="57">
        <f>EH151+0.5*EE152*'DEPRECATED - DT-Prelim Calcs'!$C$11^2+EG152*'DEPRECATED - DT-Prelim Calcs'!$C$11</f>
        <v>-252581.12512595311</v>
      </c>
      <c r="EI152" s="57">
        <f>MIN('Drive Train'!$F$35-EC151*'DEPRECATED - DT-Prelim Calcs'!$C$21*'Drive Train'!$F$39,EI151+EC$2)</f>
        <v>6.82</v>
      </c>
      <c r="EJ152" s="57">
        <f>'Drive Train'!$F$35-EC152*'DEPRECATED - DT-Prelim Calcs'!$C$21*'Drive Train'!$F$39</f>
        <v>6.82</v>
      </c>
      <c r="EK152" s="1">
        <f>IF(EH152&gt;='Drive Train'!$F$29,1,0)</f>
        <v>0</v>
      </c>
      <c r="EL152" s="57">
        <f t="shared" si="232"/>
        <v>103.33333333333333</v>
      </c>
      <c r="EM152" s="63">
        <f>EM151+'DEPRECATED - DT-Prelim Calcs'!$C$11</f>
        <v>592</v>
      </c>
      <c r="EN152" s="2">
        <f>EX152/'Drive Train'!$F$35</f>
        <v>0.55000000000000004</v>
      </c>
      <c r="EO152" s="46">
        <f>EV152*12*60/(PI() * 'Drive Train'!$F$15)/EN$2*EN152</f>
        <v>-5278.6296786820312</v>
      </c>
      <c r="EP152" s="2">
        <f>('DEPRECATED - DT-Prelim Calcs'!$C$6*EN152-EO152)/('DEPRECATED - DT-Prelim Calcs'!$C$6*EN152)*'DEPRECATED - DT-Prelim Calcs'!$C$7*EN152</f>
        <v>3.7122725188787418</v>
      </c>
      <c r="EQ152" s="57">
        <f>EP152/'DEPRECATED - DT-Prelim Calcs'!$C$7*('DEPRECATED - DT-Prelim Calcs'!$C$8-'DEPRECATED - DT-Prelim Calcs'!$C$9)+'DEPRECATED - DT-Prelim Calcs'!$C$9</f>
        <v>200.32844986395958</v>
      </c>
      <c r="ER152" s="57">
        <f t="shared" si="199"/>
        <v>93</v>
      </c>
      <c r="ES152" s="2">
        <f t="shared" si="233"/>
        <v>0.86507304327942547</v>
      </c>
      <c r="ET152" s="57">
        <f>ES152*'DEPRECATED - DT-Prelim Calcs'!$C$21/EN$2/'DEPRECATED - DT-Prelim Calcs'!$C$19/'DEPRECATED - DT-Prelim Calcs'!$C$18*3.39*'DEPRECATED - DT-Prelim Calcs'!$C$20</f>
        <v>25.773080821789936</v>
      </c>
      <c r="EU152" s="46">
        <f t="shared" si="234"/>
        <v>0</v>
      </c>
      <c r="EV152" s="57">
        <f>ET151*'DEPRECATED - DT-Prelim Calcs'!$C$11+EV151</f>
        <v>-20.372609606349528</v>
      </c>
      <c r="EW152" s="57">
        <f>EW151+0.5*ET152*'DEPRECATED - DT-Prelim Calcs'!$C$11^2+EV152*'DEPRECATED - DT-Prelim Calcs'!$C$11</f>
        <v>-326633.43070953514</v>
      </c>
      <c r="EX152" s="57">
        <f>MIN('Drive Train'!$F$35-ER151*'DEPRECATED - DT-Prelim Calcs'!$C$21*'Drive Train'!$F$39,EX151+ER$2)</f>
        <v>6.82</v>
      </c>
      <c r="EY152" s="57">
        <f>'Drive Train'!$F$35-ER152*'DEPRECATED - DT-Prelim Calcs'!$C$21*'Drive Train'!$F$39</f>
        <v>6.82</v>
      </c>
      <c r="EZ152" s="1">
        <f>IF(EW152&gt;='Drive Train'!$F$29,1,0)</f>
        <v>0</v>
      </c>
      <c r="FA152" s="57">
        <f t="shared" si="235"/>
        <v>103.33333333333333</v>
      </c>
      <c r="FB152" s="63">
        <f>FB151+'DEPRECATED - DT-Prelim Calcs'!$C$11</f>
        <v>592</v>
      </c>
      <c r="FC152" s="2">
        <f>FM152/'Drive Train'!$F$35</f>
        <v>0.55000000000000004</v>
      </c>
      <c r="FD152" s="46">
        <f>FK152*12*60/(PI() * 'Drive Train'!$F$15)/FC$2*FC152</f>
        <v>-487399.6439271007</v>
      </c>
      <c r="FE152" s="2">
        <f>('DEPRECATED - DT-Prelim Calcs'!$C$6*FC152-FD152)/('DEPRECATED - DT-Prelim Calcs'!$C$6*FC152)*'DEPRECATED - DT-Prelim Calcs'!$C$7*FC152</f>
        <v>221.70695250737572</v>
      </c>
      <c r="FF152" s="57">
        <f>FE152/'DEPRECATED - DT-Prelim Calcs'!$C$7*('DEPRECATED - DT-Prelim Calcs'!$C$8-'DEPRECATED - DT-Prelim Calcs'!$C$9)+'DEPRECATED - DT-Prelim Calcs'!$C$9</f>
        <v>11805.605396969422</v>
      </c>
      <c r="FG152" s="57">
        <f t="shared" si="200"/>
        <v>93</v>
      </c>
      <c r="FH152" s="2">
        <f t="shared" si="236"/>
        <v>0.78067567320338405</v>
      </c>
      <c r="FI152" s="57">
        <f>FH152*'DEPRECATED - DT-Prelim Calcs'!$C$21/FC$2/'DEPRECATED - DT-Prelim Calcs'!$C$19/'DEPRECATED - DT-Prelim Calcs'!$C$18*3.39*'DEPRECATED - DT-Prelim Calcs'!$C$20</f>
        <v>25.773080821789936</v>
      </c>
      <c r="FJ152" s="46">
        <f t="shared" si="237"/>
        <v>0</v>
      </c>
      <c r="FK152" s="57">
        <f>FI151*'DEPRECATED - DT-Prelim Calcs'!$C$11+FK151</f>
        <v>-1697.5733267446344</v>
      </c>
      <c r="FL152" s="57">
        <f>FL151+0.5*FI152*'DEPRECATED - DT-Prelim Calcs'!$C$11^2+FK152*'DEPRECATED - DT-Prelim Calcs'!$C$11</f>
        <v>-506126.57244281122</v>
      </c>
      <c r="FM152" s="57">
        <f>MIN('Drive Train'!$F$35-FG151*'DEPRECATED - DT-Prelim Calcs'!$C$21*'Drive Train'!$F$39,FM151+FG$2)</f>
        <v>6.82</v>
      </c>
      <c r="FN152" s="57">
        <f>'Drive Train'!$F$35-FG152*'DEPRECATED - DT-Prelim Calcs'!$C$21*'Drive Train'!$F$39</f>
        <v>6.82</v>
      </c>
      <c r="FO152" s="1">
        <f>IF(FL152&gt;='Drive Train'!$F$29,1,0)</f>
        <v>0</v>
      </c>
      <c r="FP152" s="57">
        <f t="shared" si="238"/>
        <v>103.33333333333333</v>
      </c>
      <c r="FQ152" s="63">
        <f>FQ151+'DEPRECATED - DT-Prelim Calcs'!$C$11</f>
        <v>592</v>
      </c>
      <c r="FR152" s="2">
        <f>GB152/'Drive Train'!$F$35</f>
        <v>0.55000000000000004</v>
      </c>
      <c r="FS152" s="46">
        <f>FZ152*12*60/(PI() * 'Drive Train'!$F$15)/FR$2*FR152</f>
        <v>-275714.76648241287</v>
      </c>
      <c r="FT152" s="2">
        <f>('DEPRECATED - DT-Prelim Calcs'!$C$6*FR152-FS152)/('DEPRECATED - DT-Prelim Calcs'!$C$6*FR152)*'DEPRECATED - DT-Prelim Calcs'!$C$7*FR152</f>
        <v>125.99202668341745</v>
      </c>
      <c r="FU152" s="57">
        <f>FT152/'DEPRECATED - DT-Prelim Calcs'!$C$7*('DEPRECATED - DT-Prelim Calcs'!$C$8-'DEPRECATED - DT-Prelim Calcs'!$C$9)+'DEPRECATED - DT-Prelim Calcs'!$C$9</f>
        <v>6710.0763582914769</v>
      </c>
      <c r="FV152" s="57">
        <f t="shared" si="201"/>
        <v>93</v>
      </c>
      <c r="FW152" s="2">
        <f t="shared" si="239"/>
        <v>0.7112822800297498</v>
      </c>
      <c r="FX152" s="57">
        <f>FW152*'DEPRECATED - DT-Prelim Calcs'!$C$21/FR$2/'DEPRECATED - DT-Prelim Calcs'!$C$19/'DEPRECATED - DT-Prelim Calcs'!$C$18*3.39*'DEPRECATED - DT-Prelim Calcs'!$C$20</f>
        <v>25.773080821789936</v>
      </c>
      <c r="FY152" s="46">
        <f t="shared" si="240"/>
        <v>0</v>
      </c>
      <c r="FZ152" s="57">
        <f>FX151*'DEPRECATED - DT-Prelim Calcs'!$C$11+FZ151</f>
        <v>-874.93281299734667</v>
      </c>
      <c r="GA152" s="57">
        <f>GA151+0.5*FX152*'DEPRECATED - DT-Prelim Calcs'!$C$11^2+FZ152*'DEPRECATED - DT-Prelim Calcs'!$C$11</f>
        <v>-556714.03316282644</v>
      </c>
      <c r="GB152" s="57">
        <f>MIN('Drive Train'!$F$35-FV151*'DEPRECATED - DT-Prelim Calcs'!$C$21*'Drive Train'!$F$39,GB151+FV$2)</f>
        <v>6.82</v>
      </c>
      <c r="GC152" s="57">
        <f>'Drive Train'!$F$35-FV152*'DEPRECATED - DT-Prelim Calcs'!$C$21*'Drive Train'!$F$39</f>
        <v>6.82</v>
      </c>
      <c r="GD152" s="1">
        <f>IF(GA152&gt;='Drive Train'!$F$29,1,0)</f>
        <v>0</v>
      </c>
      <c r="GE152" s="57">
        <f t="shared" si="241"/>
        <v>103.33333333333333</v>
      </c>
      <c r="GF152" s="63">
        <f>GF151+'DEPRECATED - DT-Prelim Calcs'!$C$11</f>
        <v>592</v>
      </c>
      <c r="GG152" s="2">
        <f>GQ152/'Drive Train'!$F$35</f>
        <v>0.85483870967741948</v>
      </c>
      <c r="GH152" s="46">
        <f>GO152*12*60/(PI() * 'Drive Train'!$F$15)/GG$2*GG152</f>
        <v>-114694.04394467079</v>
      </c>
      <c r="GI152" s="2">
        <f>('DEPRECATED - DT-Prelim Calcs'!$C$6*GG152-GH152)/('DEPRECATED - DT-Prelim Calcs'!$C$6*GG152)*'DEPRECATED - DT-Prelim Calcs'!$C$7*GG152</f>
        <v>53.919944762490807</v>
      </c>
      <c r="GJ152" s="57">
        <f>GI152/'DEPRECATED - DT-Prelim Calcs'!$C$7*('DEPRECATED - DT-Prelim Calcs'!$C$8-'DEPRECATED - DT-Prelim Calcs'!$C$9)+'DEPRECATED - DT-Prelim Calcs'!$C$9</f>
        <v>2873.2099224180793</v>
      </c>
      <c r="GK152" s="57">
        <f t="shared" si="242"/>
        <v>29.999999999999982</v>
      </c>
      <c r="GL152" s="2">
        <f t="shared" si="243"/>
        <v>0.99579519204165001</v>
      </c>
      <c r="GM152" s="57">
        <f>GL152*'DEPRECATED - DT-Prelim Calcs'!$C$21/GG$2/'DEPRECATED - DT-Prelim Calcs'!$C$19/'DEPRECATED - DT-Prelim Calcs'!$C$18*3.39*'DEPRECATED - DT-Prelim Calcs'!$C$20</f>
        <v>25.773080821789936</v>
      </c>
      <c r="GN152" s="46">
        <f t="shared" si="244"/>
        <v>0</v>
      </c>
      <c r="GO152" s="57">
        <f>GM151*'DEPRECATED - DT-Prelim Calcs'!$C$11+GO151</f>
        <v>-327.84011150170625</v>
      </c>
      <c r="GP152" s="57">
        <f>GP151+0.5*GM152*'DEPRECATED - DT-Prelim Calcs'!$C$11^2+GO152*'DEPRECATED - DT-Prelim Calcs'!$C$11</f>
        <v>-252626.50796480593</v>
      </c>
      <c r="GQ152" s="57">
        <f>MIN('Drive Train'!$F$35-GK151*'DEPRECATED - DT-Prelim Calcs'!$C$21*'Drive Train'!$F$39,GQ151+GK$2)</f>
        <v>10.600000000000001</v>
      </c>
      <c r="GR152" s="57">
        <f>'Drive Train'!$F$35-GK152*'DEPRECATED - DT-Prelim Calcs'!$C$21*'Drive Train'!$F$39</f>
        <v>10.600000000000001</v>
      </c>
      <c r="GS152" s="1">
        <f>IF(GP152&gt;='Drive Train'!$F$29,1,0)</f>
        <v>0</v>
      </c>
      <c r="GT152" s="57">
        <f t="shared" si="245"/>
        <v>33.333333333333314</v>
      </c>
      <c r="GU152" s="63">
        <f>GU151+'DEPRECATED - DT-Prelim Calcs'!$C$11</f>
        <v>592</v>
      </c>
      <c r="GV152" s="2">
        <f>HF152/'Drive Train'!$F$35</f>
        <v>0.83870967741935498</v>
      </c>
      <c r="GW152" s="46">
        <f>HD152*12*60/(PI() * 'Drive Train'!$F$15)/GV$2*GV152</f>
        <v>-220180.9839896028</v>
      </c>
      <c r="GX152" s="2">
        <f>('DEPRECATED - DT-Prelim Calcs'!$C$6*GV152-GW152)/('DEPRECATED - DT-Prelim Calcs'!$C$6*GV152)*'DEPRECATED - DT-Prelim Calcs'!$C$7*GV152</f>
        <v>101.57779527847985</v>
      </c>
      <c r="GY152" s="57">
        <f>GX152/'DEPRECATED - DT-Prelim Calcs'!$C$7*('DEPRECATED - DT-Prelim Calcs'!$C$8-'DEPRECATED - DT-Prelim Calcs'!$C$9)+'DEPRECATED - DT-Prelim Calcs'!$C$9</f>
        <v>5410.3477735389897</v>
      </c>
      <c r="GZ152" s="57">
        <f t="shared" si="202"/>
        <v>33.333333333333314</v>
      </c>
      <c r="HA152" s="2">
        <f t="shared" si="246"/>
        <v>0.99579519204165001</v>
      </c>
      <c r="HB152" s="57">
        <f>HA152*'DEPRECATED - DT-Prelim Calcs'!$C$21/GV$2/'DEPRECATED - DT-Prelim Calcs'!$C$19/'DEPRECATED - DT-Prelim Calcs'!$C$18*3.39*'DEPRECATED - DT-Prelim Calcs'!$C$20</f>
        <v>25.773080821789936</v>
      </c>
      <c r="HC152" s="46">
        <f t="shared" si="247"/>
        <v>0</v>
      </c>
      <c r="HD152" s="57">
        <f>HB151*'DEPRECATED - DT-Prelim Calcs'!$C$11+HD151</f>
        <v>-641.4658747962992</v>
      </c>
      <c r="HE152" s="57">
        <f>HE151+0.5*HB152*'DEPRECATED - DT-Prelim Calcs'!$C$11^2+HD152*'DEPRECATED - DT-Prelim Calcs'!$C$11</f>
        <v>-266076.81536694133</v>
      </c>
      <c r="HF152" s="57">
        <f>MIN('Drive Train'!$F$35-GZ151*'DEPRECATED - DT-Prelim Calcs'!$C$21*'Drive Train'!$F$39,HF151+GZ$2)</f>
        <v>10.400000000000002</v>
      </c>
      <c r="HG152" s="57">
        <f>'Drive Train'!$F$35-GZ152*'DEPRECATED - DT-Prelim Calcs'!$C$21*'Drive Train'!$F$39</f>
        <v>10.400000000000002</v>
      </c>
      <c r="HH152" s="1">
        <f>IF(HE152&gt;='Drive Train'!$F$29,1,0)</f>
        <v>0</v>
      </c>
      <c r="HI152" s="57">
        <f t="shared" si="248"/>
        <v>37.037037037037017</v>
      </c>
      <c r="HJ152" s="63">
        <f>HJ151+'DEPRECATED - DT-Prelim Calcs'!$C$11</f>
        <v>592</v>
      </c>
      <c r="HK152" s="2">
        <f>HU152/'Drive Train'!$F$35</f>
        <v>0.82258064516129037</v>
      </c>
      <c r="HL152" s="46">
        <f>HS152*12*60/(PI() * 'Drive Train'!$F$15)/HK$2*HK152</f>
        <v>-439007.25261213642</v>
      </c>
      <c r="HM152" s="2">
        <f>('DEPRECATED - DT-Prelim Calcs'!$C$6*HK152-HL152)/('DEPRECATED - DT-Prelim Calcs'!$C$6*HK152)*'DEPRECATED - DT-Prelim Calcs'!$C$7*HK152</f>
        <v>200.48288441961333</v>
      </c>
      <c r="HN152" s="57">
        <f>HM152/'DEPRECATED - DT-Prelim Calcs'!$C$7*('DEPRECATED - DT-Prelim Calcs'!$C$8-'DEPRECATED - DT-Prelim Calcs'!$C$9)+'DEPRECATED - DT-Prelim Calcs'!$C$9</f>
        <v>10675.709987981907</v>
      </c>
      <c r="HO152" s="57">
        <f t="shared" si="203"/>
        <v>36.66666666666665</v>
      </c>
      <c r="HP152" s="2">
        <f t="shared" si="249"/>
        <v>0.99579519204165001</v>
      </c>
      <c r="HQ152" s="57">
        <f>HP152*'DEPRECATED - DT-Prelim Calcs'!$C$21/HK$2/'DEPRECATED - DT-Prelim Calcs'!$C$19/'DEPRECATED - DT-Prelim Calcs'!$C$18*3.39*'DEPRECATED - DT-Prelim Calcs'!$C$20</f>
        <v>25.773080821789936</v>
      </c>
      <c r="HR152" s="46">
        <f t="shared" si="250"/>
        <v>0</v>
      </c>
      <c r="HS152" s="57">
        <f>HQ151*'DEPRECATED - DT-Prelim Calcs'!$C$11+HS151</f>
        <v>-1304.0631165591592</v>
      </c>
      <c r="HT152" s="57">
        <f>HT151+0.5*HQ152*'DEPRECATED - DT-Prelim Calcs'!$C$11^2+HS152*'DEPRECATED - DT-Prelim Calcs'!$C$11</f>
        <v>-265349.93480923644</v>
      </c>
      <c r="HU152" s="57">
        <f>MIN('Drive Train'!$F$35-HO151*'DEPRECATED - DT-Prelim Calcs'!$C$21*'Drive Train'!$F$39,HU151+HO$2)</f>
        <v>10.200000000000001</v>
      </c>
      <c r="HV152" s="57">
        <f>'Drive Train'!$F$35-HO152*'DEPRECATED - DT-Prelim Calcs'!$C$21*'Drive Train'!$F$39</f>
        <v>10.200000000000001</v>
      </c>
      <c r="HW152" s="1">
        <f>IF(HT152&gt;='Drive Train'!$F$29,1,0)</f>
        <v>0</v>
      </c>
      <c r="HX152" s="57">
        <f t="shared" si="251"/>
        <v>40.740740740740726</v>
      </c>
      <c r="HY152" s="63">
        <f>HY151+'DEPRECATED - DT-Prelim Calcs'!$C$11</f>
        <v>592</v>
      </c>
      <c r="HZ152" s="2">
        <f>IJ152/'Drive Train'!$F$35</f>
        <v>3.4506173770710999</v>
      </c>
      <c r="IA152" s="46">
        <f>IH152*12*60/(PI() * 'Drive Train'!$F$15)/HZ$2*HZ152</f>
        <v>-1627173.6603947759</v>
      </c>
      <c r="IB152" s="2">
        <f>('DEPRECATED - DT-Prelim Calcs'!$C$6*HZ152-IA152)/('DEPRECATED - DT-Prelim Calcs'!$C$6*HZ152)*'DEPRECATED - DT-Prelim Calcs'!$C$7*HZ152</f>
        <v>744.05492250377131</v>
      </c>
      <c r="IC152" s="57">
        <f>IB152/'DEPRECATED - DT-Prelim Calcs'!$C$7*('DEPRECATED - DT-Prelim Calcs'!$C$8-'DEPRECATED - DT-Prelim Calcs'!$C$9)+'DEPRECATED - DT-Prelim Calcs'!$C$9</f>
        <v>39613.590687648903</v>
      </c>
      <c r="ID152" s="57">
        <f t="shared" si="204"/>
        <v>39.999999999999986</v>
      </c>
      <c r="IE152" s="2">
        <f t="shared" si="252"/>
        <v>0.99579519204165001</v>
      </c>
      <c r="IF152" s="57">
        <f>IE152*'DEPRECATED - DT-Prelim Calcs'!$C$21/HZ$2/'DEPRECATED - DT-Prelim Calcs'!$C$19/'DEPRECATED - DT-Prelim Calcs'!$C$18*3.39*'DEPRECATED - DT-Prelim Calcs'!$C$20</f>
        <v>25.773080821789936</v>
      </c>
      <c r="IG152" s="46">
        <f t="shared" si="253"/>
        <v>0</v>
      </c>
      <c r="IH152" s="57">
        <f>IF151*'DEPRECATED - DT-Prelim Calcs'!$C$11+IH151</f>
        <v>-1152.2388222484283</v>
      </c>
      <c r="II152" s="57">
        <f>II151+0.5*IF152*'DEPRECATED - DT-Prelim Calcs'!$C$11^2+IH152*'DEPRECATED - DT-Prelim Calcs'!$C$11</f>
        <v>-261340.95368338359</v>
      </c>
      <c r="IJ152" s="57">
        <f>MIN('Drive Train'!$F$35-ID151*'DEPRECATED - DT-Prelim Calcs'!$C$21*'Drive Train'!$F$39,IJ151+ID$2)</f>
        <v>42.787655475681639</v>
      </c>
      <c r="IK152" s="57">
        <f>'Drive Train'!$F$35-ID152*'DEPRECATED - DT-Prelim Calcs'!$C$21*'Drive Train'!$F$39</f>
        <v>10.000000000000002</v>
      </c>
      <c r="IL152" s="1">
        <f>IF(II152&gt;='Drive Train'!$F$29,1,0)</f>
        <v>0</v>
      </c>
      <c r="IM152" s="57">
        <f t="shared" si="254"/>
        <v>44.444444444444429</v>
      </c>
      <c r="IN152" s="63">
        <f>IN151+'DEPRECATED - DT-Prelim Calcs'!$C$11</f>
        <v>592</v>
      </c>
      <c r="IO152" s="2">
        <f>IY152/'Drive Train'!$F$35</f>
        <v>0.79032258064516137</v>
      </c>
      <c r="IP152" s="46">
        <f>IW152*12*60/(PI() * 'Drive Train'!$F$15)/IO$2*IO152</f>
        <v>-23362.009456557986</v>
      </c>
      <c r="IQ152" s="2">
        <f>('DEPRECATED - DT-Prelim Calcs'!$C$6*IO152-IP152)/('DEPRECATED - DT-Prelim Calcs'!$C$6*IO152)*'DEPRECATED - DT-Prelim Calcs'!$C$7*IO152</f>
        <v>12.467987511344473</v>
      </c>
      <c r="IR152" s="57">
        <f>IQ152/'DEPRECATED - DT-Prelim Calcs'!$C$7*('DEPRECATED - DT-Prelim Calcs'!$C$8-'DEPRECATED - DT-Prelim Calcs'!$C$9)+'DEPRECATED - DT-Prelim Calcs'!$C$9</f>
        <v>666.45219821804824</v>
      </c>
      <c r="IS152" s="57">
        <f t="shared" si="205"/>
        <v>43.333333333333321</v>
      </c>
      <c r="IT152" s="2">
        <f t="shared" si="255"/>
        <v>0.99579519204165001</v>
      </c>
      <c r="IU152" s="57">
        <f>IT152*'DEPRECATED - DT-Prelim Calcs'!$C$21/IO$2/'DEPRECATED - DT-Prelim Calcs'!$C$19/'DEPRECATED - DT-Prelim Calcs'!$C$18*3.39*'DEPRECATED - DT-Prelim Calcs'!$C$20</f>
        <v>25.773080821789936</v>
      </c>
      <c r="IV152" s="46">
        <f t="shared" si="256"/>
        <v>0</v>
      </c>
      <c r="IW152" s="57">
        <f>IU151*'DEPRECATED - DT-Prelim Calcs'!$C$11+IW151</f>
        <v>-72.228934467820736</v>
      </c>
      <c r="IX152" s="57">
        <f>IX151+0.5*IU152*'DEPRECATED - DT-Prelim Calcs'!$C$11^2+IW152*'DEPRECATED - DT-Prelim Calcs'!$C$11</f>
        <v>-277321.89600258128</v>
      </c>
      <c r="IY152" s="57">
        <f>MIN('Drive Train'!$F$35-IS151*'DEPRECATED - DT-Prelim Calcs'!$C$21*'Drive Train'!$F$39,IY151+IS$2)</f>
        <v>9.8000000000000007</v>
      </c>
      <c r="IZ152" s="57">
        <f>'Drive Train'!$F$35-IS152*'DEPRECATED - DT-Prelim Calcs'!$C$21*'Drive Train'!$F$39</f>
        <v>9.8000000000000007</v>
      </c>
      <c r="JA152" s="1">
        <f>IF(IX152&gt;='Drive Train'!$F$29,1,0)</f>
        <v>0</v>
      </c>
      <c r="JB152" s="57">
        <f t="shared" si="257"/>
        <v>48.148148148148138</v>
      </c>
      <c r="JC152" s="63">
        <f>JC151+'DEPRECATED - DT-Prelim Calcs'!$C$11</f>
        <v>592</v>
      </c>
      <c r="JD152" s="2">
        <f>JN152/'Drive Train'!$F$35</f>
        <v>0.77419354838709686</v>
      </c>
      <c r="JE152" s="46">
        <f>JL152*12*60/(PI() * 'Drive Train'!$F$15)/JD$2*JD152</f>
        <v>-133179.47040861927</v>
      </c>
      <c r="JF152" s="2">
        <f>('DEPRECATED - DT-Prelim Calcs'!$C$6*JD152-JE152)/('DEPRECATED - DT-Prelim Calcs'!$C$6*JD152)*'DEPRECATED - DT-Prelim Calcs'!$C$7*JD152</f>
        <v>62.083915960951067</v>
      </c>
      <c r="JG152" s="57">
        <f>JF152/'DEPRECATED - DT-Prelim Calcs'!$C$7*('DEPRECATED - DT-Prelim Calcs'!$C$8-'DEPRECATED - DT-Prelim Calcs'!$C$9)+'DEPRECATED - DT-Prelim Calcs'!$C$9</f>
        <v>3307.831293688806</v>
      </c>
      <c r="JH152" s="57">
        <f t="shared" si="206"/>
        <v>46.666666666666657</v>
      </c>
      <c r="JI152" s="2">
        <f t="shared" si="258"/>
        <v>0.99579519204165001</v>
      </c>
      <c r="JJ152" s="57">
        <f>JI152*'DEPRECATED - DT-Prelim Calcs'!$C$21/JD$2/'DEPRECATED - DT-Prelim Calcs'!$C$19/'DEPRECATED - DT-Prelim Calcs'!$C$18*3.39*'DEPRECATED - DT-Prelim Calcs'!$C$20</f>
        <v>25.773080821789936</v>
      </c>
      <c r="JK152" s="46">
        <f t="shared" si="259"/>
        <v>0</v>
      </c>
      <c r="JL152" s="57">
        <f>JJ151*'DEPRECATED - DT-Prelim Calcs'!$C$11+JL151</f>
        <v>-420.33266272360811</v>
      </c>
      <c r="JM152" s="57">
        <f>JM151+0.5*JJ152*'DEPRECATED - DT-Prelim Calcs'!$C$11^2+JL152*'DEPRECATED - DT-Prelim Calcs'!$C$11</f>
        <v>-304150.26797462552</v>
      </c>
      <c r="JN152" s="57">
        <f>MIN('Drive Train'!$F$35-JH151*'DEPRECATED - DT-Prelim Calcs'!$C$21*'Drive Train'!$F$39,JN151+JH$2)</f>
        <v>9.6000000000000014</v>
      </c>
      <c r="JO152" s="57">
        <f>'Drive Train'!$F$35-JH152*'DEPRECATED - DT-Prelim Calcs'!$C$21*'Drive Train'!$F$39</f>
        <v>9.6000000000000014</v>
      </c>
      <c r="JP152" s="1">
        <f>IF(JM152&gt;='Drive Train'!$F$29,1,0)</f>
        <v>0</v>
      </c>
      <c r="JQ152" s="57">
        <f>MIN(JG152,'DEPRECATED - DT-Prelim Calcs'!$C$10)*'DEPRECATED - DT-Prelim Calcs'!$C$11*1000/60/60</f>
        <v>103.33333333333333</v>
      </c>
      <c r="JR152" s="63">
        <f>JR151+'DEPRECATED - DT-Prelim Calcs'!$C$11</f>
        <v>592</v>
      </c>
      <c r="JS152" s="2">
        <f>KC152/'Drive Train'!$F$35</f>
        <v>0.75806451612903225</v>
      </c>
      <c r="JT152" s="46">
        <f>KA152*12*60/(PI() * 'Drive Train'!$F$15)/JS$2*JS152</f>
        <v>-33546.659058964513</v>
      </c>
      <c r="JU152" s="2">
        <f>('DEPRECATED - DT-Prelim Calcs'!$C$6*JS152-JT152)/('DEPRECATED - DT-Prelim Calcs'!$C$6*JS152)*'DEPRECATED - DT-Prelim Calcs'!$C$7*JS152</f>
        <v>16.995312281639162</v>
      </c>
      <c r="JV152" s="57">
        <f>JU152/'DEPRECATED - DT-Prelim Calcs'!$C$7*('DEPRECATED - DT-Prelim Calcs'!$C$8-'DEPRECATED - DT-Prelim Calcs'!$C$9)+'DEPRECATED - DT-Prelim Calcs'!$C$9</f>
        <v>907.47118910137124</v>
      </c>
      <c r="JW152" s="57">
        <f t="shared" si="207"/>
        <v>49.999999999999993</v>
      </c>
      <c r="JX152" s="2">
        <f t="shared" si="260"/>
        <v>0.99579519204165001</v>
      </c>
      <c r="JY152" s="57">
        <f>JX152*'DEPRECATED - DT-Prelim Calcs'!$C$21/JS$2/'DEPRECATED - DT-Prelim Calcs'!$C$19/'DEPRECATED - DT-Prelim Calcs'!$C$18*3.39*'DEPRECATED - DT-Prelim Calcs'!$C$20</f>
        <v>25.773080821789936</v>
      </c>
      <c r="JZ152" s="46">
        <f t="shared" si="261"/>
        <v>0</v>
      </c>
      <c r="KA152" s="57">
        <f>JY151*'DEPRECATED - DT-Prelim Calcs'!$C$11+KA151</f>
        <v>-108.13057432865718</v>
      </c>
      <c r="KB152" s="57">
        <f>KB151+0.5*JY152*'DEPRECATED - DT-Prelim Calcs'!$C$11^2+KA152*'DEPRECATED - DT-Prelim Calcs'!$C$11</f>
        <v>-293881.81427613803</v>
      </c>
      <c r="KC152" s="57">
        <f>MIN('Drive Train'!$F$35-JW151*'DEPRECATED - DT-Prelim Calcs'!$C$21*'Drive Train'!$F$39,KC151+JW$2)</f>
        <v>9.4</v>
      </c>
      <c r="KD152" s="57">
        <f>'Drive Train'!$F$35-JW152*'DEPRECATED - DT-Prelim Calcs'!$C$21*'Drive Train'!$F$39</f>
        <v>9.4</v>
      </c>
      <c r="KE152" s="1">
        <f>IF(KB152&gt;='Drive Train'!$F$29,1,0)</f>
        <v>0</v>
      </c>
      <c r="KF152" s="57">
        <f>MIN(JV152,'DEPRECATED - DT-Prelim Calcs'!$C$10)*'DEPRECATED - DT-Prelim Calcs'!$C$11*1000/60/60</f>
        <v>103.33333333333333</v>
      </c>
      <c r="KG152" s="63">
        <f>KG151+'DEPRECATED - DT-Prelim Calcs'!$C$11</f>
        <v>592</v>
      </c>
      <c r="KH152" s="2">
        <f>KR152/'Drive Train'!$F$35</f>
        <v>0.74193548387096786</v>
      </c>
      <c r="KI152" s="46">
        <f>KP152*12*60/(PI() * 'Drive Train'!$F$15)/KH$2*KH152</f>
        <v>-264455.74858026032</v>
      </c>
      <c r="KJ152" s="2">
        <f>('DEPRECATED - DT-Prelim Calcs'!$C$6*KH152-KI152)/('DEPRECATED - DT-Prelim Calcs'!$C$6*KH152)*'DEPRECATED - DT-Prelim Calcs'!$C$7*KH152</f>
        <v>121.36374070345124</v>
      </c>
      <c r="KK152" s="57">
        <f>KJ152/'DEPRECATED - DT-Prelim Calcs'!$C$7*('DEPRECATED - DT-Prelim Calcs'!$C$8-'DEPRECATED - DT-Prelim Calcs'!$C$9)+'DEPRECATED - DT-Prelim Calcs'!$C$9</f>
        <v>6463.6825445032346</v>
      </c>
      <c r="KL152" s="57">
        <f t="shared" si="208"/>
        <v>53.333333333333329</v>
      </c>
      <c r="KM152" s="2">
        <f t="shared" si="262"/>
        <v>0.99579519204165001</v>
      </c>
      <c r="KN152" s="57">
        <f>KM152*'DEPRECATED - DT-Prelim Calcs'!$C$21/KH$2/'DEPRECATED - DT-Prelim Calcs'!$C$19/'DEPRECATED - DT-Prelim Calcs'!$C$18*3.39*'DEPRECATED - DT-Prelim Calcs'!$C$20</f>
        <v>25.773080821789936</v>
      </c>
      <c r="KO152" s="46">
        <f t="shared" si="263"/>
        <v>0</v>
      </c>
      <c r="KP152" s="57">
        <f>KN151*'DEPRECATED - DT-Prelim Calcs'!$C$11+KP151</f>
        <v>-870.94809379630783</v>
      </c>
      <c r="KQ152" s="57">
        <f>KQ151+0.5*KN152*'DEPRECATED - DT-Prelim Calcs'!$C$11^2+KP152*'DEPRECATED - DT-Prelim Calcs'!$C$11</f>
        <v>-290250.77444112964</v>
      </c>
      <c r="KR152" s="57">
        <f>MIN('Drive Train'!$F$35-KL151*'DEPRECATED - DT-Prelim Calcs'!$C$21*'Drive Train'!$F$39,KR151+KL$2)</f>
        <v>9.2000000000000011</v>
      </c>
      <c r="KS152" s="57">
        <f>'Drive Train'!$F$35-KL152*'DEPRECATED - DT-Prelim Calcs'!$C$21*'Drive Train'!$F$39</f>
        <v>9.2000000000000011</v>
      </c>
      <c r="KT152" s="1">
        <f>IF(KQ152&gt;='Drive Train'!$F$29,1,0)</f>
        <v>0</v>
      </c>
      <c r="KU152" s="57">
        <f>MIN(KK152,'DEPRECATED - DT-Prelim Calcs'!$C$10)*'DEPRECATED - DT-Prelim Calcs'!$C$11*1000/60/60</f>
        <v>103.33333333333333</v>
      </c>
      <c r="KV152" s="63">
        <f>KV151+'DEPRECATED - DT-Prelim Calcs'!$C$11</f>
        <v>592</v>
      </c>
      <c r="KW152" s="2">
        <f>LG152/'Drive Train'!$F$35</f>
        <v>0.72580645161290325</v>
      </c>
      <c r="KX152" s="46">
        <f>LE152*12*60/(PI() * 'Drive Train'!$F$15)/KW$2*KW152</f>
        <v>-134212.86918236589</v>
      </c>
      <c r="KY152" s="2">
        <f>('DEPRECATED - DT-Prelim Calcs'!$C$6*KW152-KX152)/('DEPRECATED - DT-Prelim Calcs'!$C$6*KW152)*'DEPRECATED - DT-Prelim Calcs'!$C$7*KW152</f>
        <v>62.434562165554425</v>
      </c>
      <c r="KZ152" s="57">
        <f>KY152/'DEPRECATED - DT-Prelim Calcs'!$C$7*('DEPRECATED - DT-Prelim Calcs'!$C$8-'DEPRECATED - DT-Prelim Calcs'!$C$9)+'DEPRECATED - DT-Prelim Calcs'!$C$9</f>
        <v>3326.4984754525444</v>
      </c>
      <c r="LA152" s="57">
        <f t="shared" si="209"/>
        <v>56.666666666666664</v>
      </c>
      <c r="LB152" s="2">
        <f t="shared" si="264"/>
        <v>0.99579519204165001</v>
      </c>
      <c r="LC152" s="57">
        <f>LB152*'DEPRECATED - DT-Prelim Calcs'!$C$21/KW$2/'DEPRECATED - DT-Prelim Calcs'!$C$19/'DEPRECATED - DT-Prelim Calcs'!$C$18*3.39*'DEPRECATED - DT-Prelim Calcs'!$C$20</f>
        <v>25.773080821789936</v>
      </c>
      <c r="LD152" s="46">
        <f t="shared" si="265"/>
        <v>0</v>
      </c>
      <c r="LE152" s="57">
        <f>LC151*'DEPRECATED - DT-Prelim Calcs'!$C$11+LE151</f>
        <v>-451.83382495503565</v>
      </c>
      <c r="LF152" s="57">
        <f>LF151+0.5*LC152*'DEPRECATED - DT-Prelim Calcs'!$C$11^2+LE152*'DEPRECATED - DT-Prelim Calcs'!$C$11</f>
        <v>-324830.06218695483</v>
      </c>
      <c r="LG152" s="57">
        <f>MIN('Drive Train'!$F$35-LA151*'DEPRECATED - DT-Prelim Calcs'!$C$21*'Drive Train'!$F$39,LG151+LA$2)</f>
        <v>9</v>
      </c>
      <c r="LH152" s="57">
        <f>'Drive Train'!$F$35-LA152*'DEPRECATED - DT-Prelim Calcs'!$C$21*'Drive Train'!$F$39</f>
        <v>9</v>
      </c>
      <c r="LI152" s="1">
        <f>IF(LF152&gt;='Drive Train'!$F$29,1,0)</f>
        <v>0</v>
      </c>
      <c r="LJ152" s="57">
        <f>MIN(KZ152,'DEPRECATED - DT-Prelim Calcs'!$C$10)*'DEPRECATED - DT-Prelim Calcs'!$C$11*1000/60/60</f>
        <v>103.33333333333333</v>
      </c>
      <c r="LK152" s="63">
        <f>LK151+'DEPRECATED - DT-Prelim Calcs'!$C$11</f>
        <v>592</v>
      </c>
      <c r="LL152" s="2">
        <f>LV152/'Drive Train'!$F$35</f>
        <v>0.70967741935483875</v>
      </c>
      <c r="LM152" s="46">
        <f>LT152*12*60/(PI() * 'Drive Train'!$F$15)/LL$2*LL152</f>
        <v>-20741.377806833072</v>
      </c>
      <c r="LN152" s="2">
        <f>('DEPRECATED - DT-Prelim Calcs'!$C$6*LL152-LM152)/('DEPRECATED - DT-Prelim Calcs'!$C$6*LL152)*'DEPRECATED - DT-Prelim Calcs'!$C$7*LL152</f>
        <v>11.088694159344545</v>
      </c>
      <c r="LO152" s="57">
        <f>LN152/'DEPRECATED - DT-Prelim Calcs'!$C$7*('DEPRECATED - DT-Prelim Calcs'!$C$8-'DEPRECATED - DT-Prelim Calcs'!$C$9)+'DEPRECATED - DT-Prelim Calcs'!$C$9</f>
        <v>593.02342765307276</v>
      </c>
      <c r="LP152" s="57">
        <f t="shared" si="210"/>
        <v>60</v>
      </c>
      <c r="LQ152" s="2">
        <f t="shared" si="266"/>
        <v>0.99579519204165001</v>
      </c>
      <c r="LR152" s="57">
        <f>LQ152*'DEPRECATED - DT-Prelim Calcs'!$C$21/LL$2/'DEPRECATED - DT-Prelim Calcs'!$C$19/'DEPRECATED - DT-Prelim Calcs'!$C$18*3.39*'DEPRECATED - DT-Prelim Calcs'!$C$20</f>
        <v>25.773080821789936</v>
      </c>
      <c r="LS152" s="46">
        <f t="shared" si="267"/>
        <v>0</v>
      </c>
      <c r="LT152" s="57">
        <f>LR151*'DEPRECATED - DT-Prelim Calcs'!$C$11+LT151</f>
        <v>-71.413779550965373</v>
      </c>
      <c r="LU152" s="57">
        <f>LU151+0.5*LR152*'DEPRECATED - DT-Prelim Calcs'!$C$11^2+LT152*'DEPRECATED - DT-Prelim Calcs'!$C$11</f>
        <v>-281639.6462057092</v>
      </c>
      <c r="LV152" s="57">
        <f>MIN('Drive Train'!$F$35-LP151*'DEPRECATED - DT-Prelim Calcs'!$C$21*'Drive Train'!$F$39,LV151+LP$2)</f>
        <v>8.8000000000000007</v>
      </c>
      <c r="LW152" s="57">
        <f>'Drive Train'!$F$35-LP152*'DEPRECATED - DT-Prelim Calcs'!$C$21*'Drive Train'!$F$39</f>
        <v>8.8000000000000007</v>
      </c>
      <c r="LX152" s="1">
        <f>IF(LU152&gt;='Drive Train'!$F$29,1,0)</f>
        <v>0</v>
      </c>
      <c r="LY152" s="57">
        <f>MIN(LO152,'DEPRECATED - DT-Prelim Calcs'!$C$10)*'DEPRECATED - DT-Prelim Calcs'!$C$11*1000/60/60</f>
        <v>103.33333333333333</v>
      </c>
      <c r="LZ152" s="63">
        <f>LZ151+'DEPRECATED - DT-Prelim Calcs'!$C$11</f>
        <v>592</v>
      </c>
    </row>
    <row r="153" spans="18:338" x14ac:dyDescent="0.2">
      <c r="R153" s="63">
        <f>R152+'DEPRECATED - DT-Prelim Calcs'!$C$11</f>
        <v>596</v>
      </c>
      <c r="S153" s="2">
        <f>AG153/'Drive Train'!$F$35</f>
        <v>0</v>
      </c>
      <c r="T153" s="46">
        <f>AE153*12*60/(PI() * 'Drive Train'!$F$15)/S$2*ABS(S153)</f>
        <v>0</v>
      </c>
      <c r="U153" s="2">
        <f>IF(OR(AD152=1,AND($C$32=Motors!$C$32,'DEPRECATED - DT-Prelim Calcs'!AI152=1)),0,IF(AG153=0,-(V152+$C$9)/($C$8-$C$9)*$C$7,($C$6*S153-T153)/($C$6*S153)*$C$7*S153))</f>
        <v>0</v>
      </c>
      <c r="V153" s="57">
        <f>IF(AND(AD152=1,AI152=1),0,ABS(U153/$C$7*($C$8-$C$9)+$C$9) *'Drive Train'!$AA$49 + V152*(1-'Drive Train'!$AA$49))</f>
        <v>0</v>
      </c>
      <c r="W153" s="57">
        <f t="shared" si="184"/>
        <v>0</v>
      </c>
      <c r="X153" s="2">
        <f>MAX(MIN(IF(AND(AI152=1,AG153&lt;0),-1,1)*(W153-$C$9)/($C$8-$C$9)*$C$7-$C$29*AE153/T$2 -  AI152*$C$29/2,X$2),MAX(X$4:X152)*-1)</f>
        <v>-0.2458281045106315</v>
      </c>
      <c r="Y153" s="57">
        <f t="shared" si="185"/>
        <v>0</v>
      </c>
      <c r="Z153" s="57">
        <f t="shared" si="186"/>
        <v>0</v>
      </c>
      <c r="AA153" s="57">
        <f t="shared" si="187"/>
        <v>0</v>
      </c>
      <c r="AB153" s="57" t="e">
        <f t="shared" si="188"/>
        <v>#N/A</v>
      </c>
      <c r="AC153" s="46">
        <f t="shared" si="211"/>
        <v>1</v>
      </c>
      <c r="AD153" s="1">
        <f t="shared" si="189"/>
        <v>1</v>
      </c>
      <c r="AE153" s="57">
        <f t="shared" si="190"/>
        <v>0</v>
      </c>
      <c r="AF153" s="57" t="e">
        <f t="shared" si="191"/>
        <v>#N/A</v>
      </c>
      <c r="AG153" s="57">
        <f>IF(AI152=0,MIN('Drive Train'!$F$35-W152*$C$21*'Drive Train'!$F$39,AG152+W$2)-$C$3,IF(AE152-1&lt;=0,0,IF($C$32=Motors!$C$30,MAX(ABS('Drive Train'!$F$35-W152*$C$21*'Drive Train'!$F$39)*-1,AG152-W$2),MAX(0,ABS('Drive Train'!$F$35-W152*$C$21*'Drive Train'!$F$39)*-1,AG152-W$2))))</f>
        <v>0</v>
      </c>
      <c r="AH153" s="57">
        <f>'Drive Train'!$F$35-ABS(W153)*'DEPRECATED - DT-Prelim Calcs'!$C$21*'Drive Train'!$F$39</f>
        <v>12.4</v>
      </c>
      <c r="AI153" s="1">
        <f>IF(AJ153&gt;='Drive Train'!$F$29,1,0)</f>
        <v>1</v>
      </c>
      <c r="AJ153" s="57">
        <f>AJ152+0.5*Y153*'DEPRECATED - DT-Prelim Calcs'!$C$11^2+AE153*'DEPRECATED - DT-Prelim Calcs'!$C$11</f>
        <v>784.33981740885292</v>
      </c>
      <c r="AK153" s="57">
        <f t="shared" si="268"/>
        <v>0</v>
      </c>
      <c r="AL153" s="63">
        <f>AL152+'DEPRECATED - DT-Prelim Calcs'!$C$11</f>
        <v>596</v>
      </c>
      <c r="AM153" s="2">
        <f>AW153/'Drive Train'!$F$35</f>
        <v>0.9017179876015865</v>
      </c>
      <c r="AN153" s="46">
        <f>AU153*12*60/(PI() * 'Drive Train'!$F$15)/AM$2*AM153</f>
        <v>4074.5129711578234</v>
      </c>
      <c r="AO153" s="2">
        <f>('DEPRECATED - DT-Prelim Calcs'!$C$6*AM153-AN153)/('DEPRECATED - DT-Prelim Calcs'!$C$6*AM153)*'DEPRECATED - DT-Prelim Calcs'!$C$7*AM153</f>
        <v>0.3308183500278245</v>
      </c>
      <c r="AP153" s="57">
        <f>AO153/'DEPRECATED - DT-Prelim Calcs'!$C$7*('DEPRECATED - DT-Prelim Calcs'!$C$8-'DEPRECATED - DT-Prelim Calcs'!$C$9)+'DEPRECATED - DT-Prelim Calcs'!$C$9</f>
        <v>20.311615895672151</v>
      </c>
      <c r="AQ153" s="57">
        <f t="shared" si="192"/>
        <v>20.311615895672151</v>
      </c>
      <c r="AR153" s="2">
        <f t="shared" si="212"/>
        <v>3.3306690738754696E-16</v>
      </c>
      <c r="AS153" s="57">
        <f>AR153*'DEPRECATED - DT-Prelim Calcs'!$C$21/AM$2/'DEPRECATED - DT-Prelim Calcs'!$C$19/'DEPRECATED - DT-Prelim Calcs'!$C$18*3.39*'DEPRECATED - DT-Prelim Calcs'!$C$20</f>
        <v>2.4137140947202652E-15</v>
      </c>
      <c r="AT153" s="46">
        <f t="shared" si="213"/>
        <v>0</v>
      </c>
      <c r="AU153" s="57">
        <f>AS152*'DEPRECATED - DT-Prelim Calcs'!$C$11+AU152</f>
        <v>39.432321268798681</v>
      </c>
      <c r="AV153" s="57">
        <f>AV152+0.5*AS153*'DEPRECATED - DT-Prelim Calcs'!$C$11^2+AU153*'DEPRECATED - DT-Prelim Calcs'!$C$11</f>
        <v>23457.04991156808</v>
      </c>
      <c r="AW153" s="57">
        <f>MIN('Drive Train'!$F$35-AQ152*'DEPRECATED - DT-Prelim Calcs'!$C$21*'Drive Train'!$F$39,AW152+AQ$2)</f>
        <v>11.181303046259673</v>
      </c>
      <c r="AX153" s="57">
        <f>'Drive Train'!$F$35-AQ153*'DEPRECATED - DT-Prelim Calcs'!$C$21*'Drive Train'!$F$39</f>
        <v>11.181303046259671</v>
      </c>
      <c r="AY153" s="1">
        <f>IF(AV153&gt;='Drive Train'!$F$29,1,0)</f>
        <v>1</v>
      </c>
      <c r="AZ153" s="57">
        <f t="shared" si="214"/>
        <v>22.568462106302391</v>
      </c>
      <c r="BA153" s="63">
        <f>BA152+'DEPRECATED - DT-Prelim Calcs'!$C$11</f>
        <v>596</v>
      </c>
      <c r="BB153" s="2">
        <f>BL153/'Drive Train'!$F$35</f>
        <v>1.2947645110418975</v>
      </c>
      <c r="BC153" s="46">
        <f>BJ153*12*60/(PI() * 'Drive Train'!$F$15)/BB$2*BB153</f>
        <v>-4259.090949070468</v>
      </c>
      <c r="BD153" s="2">
        <f>('DEPRECATED - DT-Prelim Calcs'!$C$6*BB153-BC153)/('DEPRECATED - DT-Prelim Calcs'!$C$6*BB153)*'DEPRECATED - DT-Prelim Calcs'!$C$7*BB153</f>
        <v>5.0461628069317666</v>
      </c>
      <c r="BE153" s="57">
        <f>BD153/'DEPRECATED - DT-Prelim Calcs'!$C$7*('DEPRECATED - DT-Prelim Calcs'!$C$8-'DEPRECATED - DT-Prelim Calcs'!$C$9)+'DEPRECATED - DT-Prelim Calcs'!$C$9</f>
        <v>271.34011955574505</v>
      </c>
      <c r="BF153" s="57">
        <f t="shared" si="193"/>
        <v>93</v>
      </c>
      <c r="BG153" s="2">
        <f t="shared" si="215"/>
        <v>1.9370342982087334</v>
      </c>
      <c r="BH153" s="57">
        <f>BG153*'DEPRECATED - DT-Prelim Calcs'!$C$21/BB$2/'DEPRECATED - DT-Prelim Calcs'!$C$19/'DEPRECATED - DT-Prelim Calcs'!$C$18*3.39*'DEPRECATED - DT-Prelim Calcs'!$C$20</f>
        <v>20.276476817893258</v>
      </c>
      <c r="BI153" s="46">
        <f t="shared" si="216"/>
        <v>0</v>
      </c>
      <c r="BJ153" s="57">
        <f>BH152*'DEPRECATED - DT-Prelim Calcs'!$C$11+BJ152</f>
        <v>-19.873422069688544</v>
      </c>
      <c r="BK153" s="57">
        <f>BK152+0.5*BH153*'DEPRECATED - DT-Prelim Calcs'!$C$11^2+BJ153*'DEPRECATED - DT-Prelim Calcs'!$C$11</f>
        <v>12359.117952847126</v>
      </c>
      <c r="BL153" s="57">
        <f>MIN('Drive Train'!$F$35-BF152*'DEPRECATED - DT-Prelim Calcs'!$C$21*'Drive Train'!$F$39,BL152+BF$2)</f>
        <v>16.05507993691953</v>
      </c>
      <c r="BM153" s="57">
        <f>'Drive Train'!$F$35-BF153*'DEPRECATED - DT-Prelim Calcs'!$C$21*'Drive Train'!$F$39</f>
        <v>6.82</v>
      </c>
      <c r="BN153" s="1">
        <f>IF(BK153&gt;='Drive Train'!$F$29,1,0)</f>
        <v>1</v>
      </c>
      <c r="BO153" s="57">
        <f t="shared" si="217"/>
        <v>103.33333333333333</v>
      </c>
      <c r="BP153" s="63">
        <f>BP152+'DEPRECATED - DT-Prelim Calcs'!$C$11</f>
        <v>596</v>
      </c>
      <c r="BQ153" s="2">
        <f>CA153/'Drive Train'!$F$35</f>
        <v>0.55000000000000004</v>
      </c>
      <c r="BR153" s="46">
        <f>BY153*12*60/(PI() * 'Drive Train'!$F$15)/BQ$2*BQ153</f>
        <v>11156.789985351454</v>
      </c>
      <c r="BS153" s="2">
        <f>('DEPRECATED - DT-Prelim Calcs'!$C$6*BQ153-BR153)/('DEPRECATED - DT-Prelim Calcs'!$C$6*BQ153)*'DEPRECATED - DT-Prelim Calcs'!$C$7*BQ153</f>
        <v>-3.719127366734897</v>
      </c>
      <c r="BT153" s="57">
        <f>BS153/'DEPRECATED - DT-Prelim Calcs'!$C$7*('DEPRECATED - DT-Prelim Calcs'!$C$8-'DEPRECATED - DT-Prelim Calcs'!$C$9)+'DEPRECATED - DT-Prelim Calcs'!$C$9</f>
        <v>-195.29337807140553</v>
      </c>
      <c r="BU153" s="57">
        <f t="shared" si="194"/>
        <v>-195.29337807140553</v>
      </c>
      <c r="BV153" s="2">
        <f t="shared" si="218"/>
        <v>-5.2042461406754894</v>
      </c>
      <c r="BW153" s="57">
        <f>BV153*'DEPRECATED - DT-Prelim Calcs'!$C$21/BQ$2/'DEPRECATED - DT-Prelim Calcs'!$C$19/'DEPRECATED - DT-Prelim Calcs'!$C$18*3.39*'DEPRECATED - DT-Prelim Calcs'!$C$20</f>
        <v>-71.239126006707863</v>
      </c>
      <c r="BX153" s="46">
        <f t="shared" si="219"/>
        <v>1</v>
      </c>
      <c r="BY153" s="57">
        <f>BW152*'DEPRECATED - DT-Prelim Calcs'!$C$11+BY152</f>
        <v>93.716816726268192</v>
      </c>
      <c r="BZ153" s="57">
        <f>BZ152+0.5*BW153*'DEPRECATED - DT-Prelim Calcs'!$C$11^2+BY153*'DEPRECATED - DT-Prelim Calcs'!$C$11</f>
        <v>-12785.779930100776</v>
      </c>
      <c r="CA153" s="57">
        <f>MIN('Drive Train'!$F$35-BU152*'DEPRECATED - DT-Prelim Calcs'!$C$21*'Drive Train'!$F$39,CA152+BU$2)</f>
        <v>6.82</v>
      </c>
      <c r="CB153" s="57">
        <f>'Drive Train'!$F$35-BU153*'DEPRECATED - DT-Prelim Calcs'!$C$21*'Drive Train'!$F$39</f>
        <v>24.117602684284332</v>
      </c>
      <c r="CC153" s="1">
        <f>IF(BZ153&gt;='Drive Train'!$F$29,1,0)</f>
        <v>0</v>
      </c>
      <c r="CD153" s="57">
        <f t="shared" si="220"/>
        <v>-216.99264230156169</v>
      </c>
      <c r="CE153" s="63">
        <f>CE152+'DEPRECATED - DT-Prelim Calcs'!$C$11</f>
        <v>596</v>
      </c>
      <c r="CF153" s="2">
        <f>CP153/'Drive Train'!$F$35</f>
        <v>0.55000000000000004</v>
      </c>
      <c r="CG153" s="46">
        <f>CN153*12*60/(PI() * 'Drive Train'!$F$15)/CF$2*CF153</f>
        <v>6760.1424790414576</v>
      </c>
      <c r="CH153" s="2">
        <f>('DEPRECATED - DT-Prelim Calcs'!$C$6*CF153-CG153)/('DEPRECATED - DT-Prelim Calcs'!$C$6*CF153)*'DEPRECATED - DT-Prelim Calcs'!$C$7*CF153</f>
        <v>-1.7311497888348804</v>
      </c>
      <c r="CI153" s="57">
        <f>CH153/'DEPRECATED - DT-Prelim Calcs'!$C$7*('DEPRECATED - DT-Prelim Calcs'!$C$8-'DEPRECATED - DT-Prelim Calcs'!$C$9)+'DEPRECATED - DT-Prelim Calcs'!$C$9</f>
        <v>-89.460380874487612</v>
      </c>
      <c r="CJ153" s="57">
        <f t="shared" si="195"/>
        <v>-89.460380874487612</v>
      </c>
      <c r="CK153" s="2">
        <f t="shared" si="221"/>
        <v>-2.6310156573615346</v>
      </c>
      <c r="CL153" s="57">
        <f>CK153*'DEPRECATED - DT-Prelim Calcs'!$C$21/CF$2/'DEPRECATED - DT-Prelim Calcs'!$C$19/'DEPRECATED - DT-Prelim Calcs'!$C$18*3.39*'DEPRECATED - DT-Prelim Calcs'!$C$20</f>
        <v>-44.489196257793452</v>
      </c>
      <c r="CM153" s="46">
        <f t="shared" si="222"/>
        <v>1</v>
      </c>
      <c r="CN153" s="57">
        <f>CL152*'DEPRECATED - DT-Prelim Calcs'!$C$11+CN152</f>
        <v>45.96886136228774</v>
      </c>
      <c r="CO153" s="57">
        <f>CO152+0.5*CL153*'DEPRECATED - DT-Prelim Calcs'!$C$11^2+CN153*'DEPRECATED - DT-Prelim Calcs'!$C$11</f>
        <v>-50359.426874146884</v>
      </c>
      <c r="CP153" s="57">
        <f>MIN('Drive Train'!$F$35-CJ152*'DEPRECATED - DT-Prelim Calcs'!$C$21*'Drive Train'!$F$39,CP152+CJ$2)</f>
        <v>6.82</v>
      </c>
      <c r="CQ153" s="57">
        <f>'Drive Train'!$F$35-CJ153*'DEPRECATED - DT-Prelim Calcs'!$C$21*'Drive Train'!$F$39</f>
        <v>17.767622852469259</v>
      </c>
      <c r="CR153" s="1">
        <f>IF(CO153&gt;='Drive Train'!$F$29,1,0)</f>
        <v>0</v>
      </c>
      <c r="CS153" s="57">
        <f t="shared" si="223"/>
        <v>-99.400423193875127</v>
      </c>
      <c r="CT153" s="63">
        <f>CT152+'DEPRECATED - DT-Prelim Calcs'!$C$11</f>
        <v>596</v>
      </c>
      <c r="CU153" s="2">
        <f>DE153/'Drive Train'!$F$35</f>
        <v>0.96960053503525145</v>
      </c>
      <c r="CV153" s="46">
        <f>DC153*12*60/(PI() * 'Drive Train'!$F$15)/CU$2*CU153</f>
        <v>-2627.3195101430247</v>
      </c>
      <c r="CW153" s="2">
        <f>('DEPRECATED - DT-Prelim Calcs'!$C$6*CU153-CV153)/('DEPRECATED - DT-Prelim Calcs'!$C$6*CU153)*'DEPRECATED - DT-Prelim Calcs'!$C$7*CU153</f>
        <v>3.5246997696309577</v>
      </c>
      <c r="CX153" s="57">
        <f>CW153/'DEPRECATED - DT-Prelim Calcs'!$C$7*('DEPRECATED - DT-Prelim Calcs'!$C$8-'DEPRECATED - DT-Prelim Calcs'!$C$9)+'DEPRECATED - DT-Prelim Calcs'!$C$9</f>
        <v>190.34273047454434</v>
      </c>
      <c r="CY153" s="57">
        <f t="shared" si="196"/>
        <v>93</v>
      </c>
      <c r="CZ153" s="2">
        <f t="shared" si="224"/>
        <v>1.2803081040535502</v>
      </c>
      <c r="DA153" s="57">
        <f>CZ153*'DEPRECATED - DT-Prelim Calcs'!$C$21/CU$2/'DEPRECATED - DT-Prelim Calcs'!$C$19/'DEPRECATED - DT-Prelim Calcs'!$C$18*3.39*'DEPRECATED - DT-Prelim Calcs'!$C$20</f>
        <v>25.773080821789936</v>
      </c>
      <c r="DB153" s="46">
        <f t="shared" si="225"/>
        <v>0</v>
      </c>
      <c r="DC153" s="57">
        <f>DA152*'DEPRECATED - DT-Prelim Calcs'!$C$11+DC152</f>
        <v>-8.5127507395593334</v>
      </c>
      <c r="DD153" s="57">
        <f>DD152+0.5*DA153*'DEPRECATED - DT-Prelim Calcs'!$C$11^2+DC153*'DEPRECATED - DT-Prelim Calcs'!$C$11</f>
        <v>-103949.61002794206</v>
      </c>
      <c r="DE153" s="57">
        <f>MIN('Drive Train'!$F$35-CY152*'DEPRECATED - DT-Prelim Calcs'!$C$21*'Drive Train'!$F$39,DE152+CY$2)</f>
        <v>12.023046634437119</v>
      </c>
      <c r="DF153" s="57">
        <f>'Drive Train'!$F$35-CY153*'DEPRECATED - DT-Prelim Calcs'!$C$21*'Drive Train'!$F$39</f>
        <v>6.82</v>
      </c>
      <c r="DG153" s="1">
        <f>IF(DD153&gt;='Drive Train'!$F$29,1,0)</f>
        <v>0</v>
      </c>
      <c r="DH153" s="57">
        <f t="shared" si="226"/>
        <v>103.33333333333333</v>
      </c>
      <c r="DI153" s="63">
        <f>DI152+'DEPRECATED - DT-Prelim Calcs'!$C$11</f>
        <v>596</v>
      </c>
      <c r="DJ153" s="2">
        <f>DT153/'Drive Train'!$F$35</f>
        <v>0.55000000000000004</v>
      </c>
      <c r="DK153" s="46">
        <f>DR153*12*60/(PI() * 'Drive Train'!$F$15)/DJ$2*DJ153</f>
        <v>-99690.082730167444</v>
      </c>
      <c r="DL153" s="2">
        <f>('DEPRECATED - DT-Prelim Calcs'!$C$6*DJ153-DK153)/('DEPRECATED - DT-Prelim Calcs'!$C$6*DJ153)*'DEPRECATED - DT-Prelim Calcs'!$C$7*DJ153</f>
        <v>46.40112840144532</v>
      </c>
      <c r="DM153" s="57">
        <f>DL153/'DEPRECATED - DT-Prelim Calcs'!$C$7*('DEPRECATED - DT-Prelim Calcs'!$C$8-'DEPRECATED - DT-Prelim Calcs'!$C$9)+'DEPRECATED - DT-Prelim Calcs'!$C$9</f>
        <v>2472.9343460188525</v>
      </c>
      <c r="DN153" s="57">
        <f t="shared" si="197"/>
        <v>93</v>
      </c>
      <c r="DO153" s="2">
        <f t="shared" si="227"/>
        <v>1.1037138828047846</v>
      </c>
      <c r="DP153" s="57">
        <f>DO153*'DEPRECATED - DT-Prelim Calcs'!$C$21/DJ$2/'DEPRECATED - DT-Prelim Calcs'!$C$19/'DEPRECATED - DT-Prelim Calcs'!$C$18*3.39*'DEPRECATED - DT-Prelim Calcs'!$C$20</f>
        <v>25.773080821789936</v>
      </c>
      <c r="DQ153" s="46">
        <f t="shared" si="228"/>
        <v>0</v>
      </c>
      <c r="DR153" s="57">
        <f>DP152*'DEPRECATED - DT-Prelim Calcs'!$C$11+DR152</f>
        <v>-490.88656981324891</v>
      </c>
      <c r="DS153" s="57">
        <f>DS152+0.5*DP153*'DEPRECATED - DT-Prelim Calcs'!$C$11^2+DR153*'DEPRECATED - DT-Prelim Calcs'!$C$11</f>
        <v>-177280.38089031895</v>
      </c>
      <c r="DT153" s="57">
        <f>MIN('Drive Train'!$F$35-DN152*'DEPRECATED - DT-Prelim Calcs'!$C$21*'Drive Train'!$F$39,DT152+DN$2)</f>
        <v>6.82</v>
      </c>
      <c r="DU153" s="57">
        <f>'Drive Train'!$F$35-DN153*'DEPRECATED - DT-Prelim Calcs'!$C$21*'Drive Train'!$F$39</f>
        <v>6.82</v>
      </c>
      <c r="DV153" s="1">
        <f>IF(DS153&gt;='Drive Train'!$F$29,1,0)</f>
        <v>0</v>
      </c>
      <c r="DW153" s="57">
        <f t="shared" si="229"/>
        <v>103.33333333333333</v>
      </c>
      <c r="DX153" s="63">
        <f>DX152+'DEPRECATED - DT-Prelim Calcs'!$C$11</f>
        <v>596</v>
      </c>
      <c r="DY153" s="2">
        <f>EI153/'Drive Train'!$F$35</f>
        <v>0.55000000000000004</v>
      </c>
      <c r="DZ153" s="46">
        <f>EG153*12*60/(PI() * 'Drive Train'!$F$15)/DY$2*DY153</f>
        <v>-99942.574814574531</v>
      </c>
      <c r="EA153" s="2">
        <f>('DEPRECATED - DT-Prelim Calcs'!$C$6*DY153-DZ153)/('DEPRECATED - DT-Prelim Calcs'!$C$6*DY153)*'DEPRECATED - DT-Prelim Calcs'!$C$7*DY153</f>
        <v>46.515294615970845</v>
      </c>
      <c r="EB153" s="57">
        <f>EA153/'DEPRECATED - DT-Prelim Calcs'!$C$7*('DEPRECATED - DT-Prelim Calcs'!$C$8-'DEPRECATED - DT-Prelim Calcs'!$C$9)+'DEPRECATED - DT-Prelim Calcs'!$C$9</f>
        <v>2479.0121573564561</v>
      </c>
      <c r="EC153" s="57">
        <f t="shared" si="198"/>
        <v>93</v>
      </c>
      <c r="ED153" s="2">
        <f t="shared" si="230"/>
        <v>0.96993038185874991</v>
      </c>
      <c r="EE153" s="57">
        <f>ED153*'DEPRECATED - DT-Prelim Calcs'!$C$21/DY$2/'DEPRECATED - DT-Prelim Calcs'!$C$19/'DEPRECATED - DT-Prelim Calcs'!$C$18*3.39*'DEPRECATED - DT-Prelim Calcs'!$C$20</f>
        <v>25.773080821789936</v>
      </c>
      <c r="EF153" s="46">
        <f t="shared" si="231"/>
        <v>0</v>
      </c>
      <c r="EG153" s="57">
        <f>EE152*'DEPRECATED - DT-Prelim Calcs'!$C$11+EG152</f>
        <v>-432.47776696737697</v>
      </c>
      <c r="EH153" s="57">
        <f>EH152+0.5*EE153*'DEPRECATED - DT-Prelim Calcs'!$C$11^2+EG153*'DEPRECATED - DT-Prelim Calcs'!$C$11</f>
        <v>-254104.85154724831</v>
      </c>
      <c r="EI153" s="57">
        <f>MIN('Drive Train'!$F$35-EC152*'DEPRECATED - DT-Prelim Calcs'!$C$21*'Drive Train'!$F$39,EI152+EC$2)</f>
        <v>6.82</v>
      </c>
      <c r="EJ153" s="57">
        <f>'Drive Train'!$F$35-EC153*'DEPRECATED - DT-Prelim Calcs'!$C$21*'Drive Train'!$F$39</f>
        <v>6.82</v>
      </c>
      <c r="EK153" s="1">
        <f>IF(EH153&gt;='Drive Train'!$F$29,1,0)</f>
        <v>0</v>
      </c>
      <c r="EL153" s="57">
        <f t="shared" si="232"/>
        <v>103.33333333333333</v>
      </c>
      <c r="EM153" s="63">
        <f>EM152+'DEPRECATED - DT-Prelim Calcs'!$C$11</f>
        <v>596</v>
      </c>
      <c r="EN153" s="2">
        <f>EX153/'Drive Train'!$F$35</f>
        <v>0.55000000000000004</v>
      </c>
      <c r="EO153" s="46">
        <f>EV153*12*60/(PI() * 'Drive Train'!$F$15)/EN$2*EN153</f>
        <v>21433.02915457209</v>
      </c>
      <c r="EP153" s="2">
        <f>('DEPRECATED - DT-Prelim Calcs'!$C$6*EN153-EO153)/('DEPRECATED - DT-Prelim Calcs'!$C$6*EN153)*'DEPRECATED - DT-Prelim Calcs'!$C$7*EN153</f>
        <v>-8.3656069910916955</v>
      </c>
      <c r="EQ153" s="57">
        <f>EP153/'DEPRECATED - DT-Prelim Calcs'!$C$7*('DEPRECATED - DT-Prelim Calcs'!$C$8-'DEPRECATED - DT-Prelim Calcs'!$C$9)+'DEPRECATED - DT-Prelim Calcs'!$C$9</f>
        <v>-442.65575807347079</v>
      </c>
      <c r="ER153" s="57">
        <f t="shared" si="199"/>
        <v>-442.65575807347079</v>
      </c>
      <c r="ES153" s="2">
        <f t="shared" si="233"/>
        <v>-11.218631384457863</v>
      </c>
      <c r="ET153" s="57">
        <f>ES153*'DEPRECATED - DT-Prelim Calcs'!$C$21/EN$2/'DEPRECATED - DT-Prelim Calcs'!$C$19/'DEPRECATED - DT-Prelim Calcs'!$C$18*3.39*'DEPRECATED - DT-Prelim Calcs'!$C$20</f>
        <v>-334.23616147533505</v>
      </c>
      <c r="EU153" s="46">
        <f t="shared" si="234"/>
        <v>1</v>
      </c>
      <c r="EV153" s="57">
        <f>ET152*'DEPRECATED - DT-Prelim Calcs'!$C$11+EV152</f>
        <v>82.719713680810216</v>
      </c>
      <c r="EW153" s="57">
        <f>EW152+0.5*ET153*'DEPRECATED - DT-Prelim Calcs'!$C$11^2+EV153*'DEPRECATED - DT-Prelim Calcs'!$C$11</f>
        <v>-328976.44114661455</v>
      </c>
      <c r="EX153" s="57">
        <f>MIN('Drive Train'!$F$35-ER152*'DEPRECATED - DT-Prelim Calcs'!$C$21*'Drive Train'!$F$39,EX152+ER$2)</f>
        <v>6.82</v>
      </c>
      <c r="EY153" s="57">
        <f>'Drive Train'!$F$35-ER153*'DEPRECATED - DT-Prelim Calcs'!$C$21*'Drive Train'!$F$39</f>
        <v>38.959345484408246</v>
      </c>
      <c r="EZ153" s="1">
        <f>IF(EW153&gt;='Drive Train'!$F$29,1,0)</f>
        <v>0</v>
      </c>
      <c r="FA153" s="57">
        <f t="shared" si="235"/>
        <v>-491.83973119274532</v>
      </c>
      <c r="FB153" s="63">
        <f>FB152+'DEPRECATED - DT-Prelim Calcs'!$C$11</f>
        <v>596</v>
      </c>
      <c r="FC153" s="2">
        <f>FM153/'Drive Train'!$F$35</f>
        <v>0.55000000000000004</v>
      </c>
      <c r="FD153" s="46">
        <f>FK153*12*60/(PI() * 'Drive Train'!$F$15)/FC$2*FC153</f>
        <v>-457800.2381929541</v>
      </c>
      <c r="FE153" s="2">
        <f>('DEPRECATED - DT-Prelim Calcs'!$C$6*FC153-FD153)/('DEPRECATED - DT-Prelim Calcs'!$C$6*FC153)*'DEPRECATED - DT-Prelim Calcs'!$C$7*FC153</f>
        <v>208.32335629362464</v>
      </c>
      <c r="FF153" s="57">
        <f>FE153/'DEPRECATED - DT-Prelim Calcs'!$C$7*('DEPRECATED - DT-Prelim Calcs'!$C$8-'DEPRECATED - DT-Prelim Calcs'!$C$9)+'DEPRECATED - DT-Prelim Calcs'!$C$9</f>
        <v>11093.109382768484</v>
      </c>
      <c r="FG153" s="57">
        <f t="shared" si="200"/>
        <v>93</v>
      </c>
      <c r="FH153" s="2">
        <f t="shared" si="236"/>
        <v>0.78067567320338405</v>
      </c>
      <c r="FI153" s="57">
        <f>FH153*'DEPRECATED - DT-Prelim Calcs'!$C$21/FC$2/'DEPRECATED - DT-Prelim Calcs'!$C$19/'DEPRECATED - DT-Prelim Calcs'!$C$18*3.39*'DEPRECATED - DT-Prelim Calcs'!$C$20</f>
        <v>25.773080821789936</v>
      </c>
      <c r="FJ153" s="46">
        <f t="shared" si="237"/>
        <v>0</v>
      </c>
      <c r="FK153" s="57">
        <f>FI152*'DEPRECATED - DT-Prelim Calcs'!$C$11+FK152</f>
        <v>-1594.4810034574746</v>
      </c>
      <c r="FL153" s="57">
        <f>FL152+0.5*FI153*'DEPRECATED - DT-Prelim Calcs'!$C$11^2+FK153*'DEPRECATED - DT-Prelim Calcs'!$C$11</f>
        <v>-512298.31181006681</v>
      </c>
      <c r="FM153" s="57">
        <f>MIN('Drive Train'!$F$35-FG152*'DEPRECATED - DT-Prelim Calcs'!$C$21*'Drive Train'!$F$39,FM152+FG$2)</f>
        <v>6.82</v>
      </c>
      <c r="FN153" s="57">
        <f>'Drive Train'!$F$35-FG153*'DEPRECATED - DT-Prelim Calcs'!$C$21*'Drive Train'!$F$39</f>
        <v>6.82</v>
      </c>
      <c r="FO153" s="1">
        <f>IF(FL153&gt;='Drive Train'!$F$29,1,0)</f>
        <v>0</v>
      </c>
      <c r="FP153" s="57">
        <f t="shared" si="238"/>
        <v>103.33333333333333</v>
      </c>
      <c r="FQ153" s="63">
        <f>FQ152+'DEPRECATED - DT-Prelim Calcs'!$C$11</f>
        <v>596</v>
      </c>
      <c r="FR153" s="2">
        <f>GB153/'Drive Train'!$F$35</f>
        <v>0.55000000000000004</v>
      </c>
      <c r="FS153" s="46">
        <f>FZ153*12*60/(PI() * 'Drive Train'!$F$15)/FR$2*FR153</f>
        <v>-243227.61384737404</v>
      </c>
      <c r="FT153" s="2">
        <f>('DEPRECATED - DT-Prelim Calcs'!$C$6*FR153-FS153)/('DEPRECATED - DT-Prelim Calcs'!$C$6*FR153)*'DEPRECATED - DT-Prelim Calcs'!$C$7*FR153</f>
        <v>111.30271376588583</v>
      </c>
      <c r="FU153" s="57">
        <f>FT153/'DEPRECATED - DT-Prelim Calcs'!$C$7*('DEPRECATED - DT-Prelim Calcs'!$C$8-'DEPRECATED - DT-Prelim Calcs'!$C$9)+'DEPRECATED - DT-Prelim Calcs'!$C$9</f>
        <v>5928.0685378270337</v>
      </c>
      <c r="FV153" s="57">
        <f t="shared" si="201"/>
        <v>93</v>
      </c>
      <c r="FW153" s="2">
        <f t="shared" si="239"/>
        <v>0.7112822800297498</v>
      </c>
      <c r="FX153" s="57">
        <f>FW153*'DEPRECATED - DT-Prelim Calcs'!$C$21/FR$2/'DEPRECATED - DT-Prelim Calcs'!$C$19/'DEPRECATED - DT-Prelim Calcs'!$C$18*3.39*'DEPRECATED - DT-Prelim Calcs'!$C$20</f>
        <v>25.773080821789936</v>
      </c>
      <c r="FY153" s="46">
        <f t="shared" si="240"/>
        <v>0</v>
      </c>
      <c r="FZ153" s="57">
        <f>FX152*'DEPRECATED - DT-Prelim Calcs'!$C$11+FZ152</f>
        <v>-771.84048971018694</v>
      </c>
      <c r="GA153" s="57">
        <f>GA152+0.5*FX153*'DEPRECATED - DT-Prelim Calcs'!$C$11^2+FZ153*'DEPRECATED - DT-Prelim Calcs'!$C$11</f>
        <v>-559595.21047509287</v>
      </c>
      <c r="GB153" s="57">
        <f>MIN('Drive Train'!$F$35-FV152*'DEPRECATED - DT-Prelim Calcs'!$C$21*'Drive Train'!$F$39,GB152+FV$2)</f>
        <v>6.82</v>
      </c>
      <c r="GC153" s="57">
        <f>'Drive Train'!$F$35-FV153*'DEPRECATED - DT-Prelim Calcs'!$C$21*'Drive Train'!$F$39</f>
        <v>6.82</v>
      </c>
      <c r="GD153" s="1">
        <f>IF(GA153&gt;='Drive Train'!$F$29,1,0)</f>
        <v>0</v>
      </c>
      <c r="GE153" s="57">
        <f t="shared" si="241"/>
        <v>103.33333333333333</v>
      </c>
      <c r="GF153" s="63">
        <f>GF152+'DEPRECATED - DT-Prelim Calcs'!$C$11</f>
        <v>596</v>
      </c>
      <c r="GG153" s="2">
        <f>GQ153/'Drive Train'!$F$35</f>
        <v>0.85483870967741948</v>
      </c>
      <c r="GH153" s="46">
        <f>GO153*12*60/(PI() * 'Drive Train'!$F$15)/GG$2*GG153</f>
        <v>-78627.452204891655</v>
      </c>
      <c r="GI153" s="2">
        <f>('DEPRECATED - DT-Prelim Calcs'!$C$6*GG153-GH153)/('DEPRECATED - DT-Prelim Calcs'!$C$6*GG153)*'DEPRECATED - DT-Prelim Calcs'!$C$7*GG153</f>
        <v>37.61216125538617</v>
      </c>
      <c r="GJ153" s="57">
        <f>GI153/'DEPRECATED - DT-Prelim Calcs'!$C$7*('DEPRECATED - DT-Prelim Calcs'!$C$8-'DEPRECATED - DT-Prelim Calcs'!$C$9)+'DEPRECATED - DT-Prelim Calcs'!$C$9</f>
        <v>2005.0403689070731</v>
      </c>
      <c r="GK153" s="57">
        <f t="shared" si="242"/>
        <v>29.999999999999982</v>
      </c>
      <c r="GL153" s="2">
        <f t="shared" si="243"/>
        <v>0.99579519204165001</v>
      </c>
      <c r="GM153" s="57">
        <f>GL153*'DEPRECATED - DT-Prelim Calcs'!$C$21/GG$2/'DEPRECATED - DT-Prelim Calcs'!$C$19/'DEPRECATED - DT-Prelim Calcs'!$C$18*3.39*'DEPRECATED - DT-Prelim Calcs'!$C$20</f>
        <v>25.773080821789936</v>
      </c>
      <c r="GN153" s="46">
        <f t="shared" si="244"/>
        <v>0</v>
      </c>
      <c r="GO153" s="57">
        <f>GM152*'DEPRECATED - DT-Prelim Calcs'!$C$11+GO152</f>
        <v>-224.74778821454652</v>
      </c>
      <c r="GP153" s="57">
        <f>GP152+0.5*GM153*'DEPRECATED - DT-Prelim Calcs'!$C$11^2+GO153*'DEPRECATED - DT-Prelim Calcs'!$C$11</f>
        <v>-253319.31447108981</v>
      </c>
      <c r="GQ153" s="57">
        <f>MIN('Drive Train'!$F$35-GK152*'DEPRECATED - DT-Prelim Calcs'!$C$21*'Drive Train'!$F$39,GQ152+GK$2)</f>
        <v>10.600000000000001</v>
      </c>
      <c r="GR153" s="57">
        <f>'Drive Train'!$F$35-GK153*'DEPRECATED - DT-Prelim Calcs'!$C$21*'Drive Train'!$F$39</f>
        <v>10.600000000000001</v>
      </c>
      <c r="GS153" s="1">
        <f>IF(GP153&gt;='Drive Train'!$F$29,1,0)</f>
        <v>0</v>
      </c>
      <c r="GT153" s="57">
        <f t="shared" si="245"/>
        <v>33.333333333333314</v>
      </c>
      <c r="GU153" s="63">
        <f>GU152+'DEPRECATED - DT-Prelim Calcs'!$C$11</f>
        <v>596</v>
      </c>
      <c r="GV153" s="2">
        <f>HF153/'Drive Train'!$F$35</f>
        <v>0.83870967741935498</v>
      </c>
      <c r="GW153" s="46">
        <f>HD153*12*60/(PI() * 'Drive Train'!$F$15)/GV$2*GV153</f>
        <v>-184794.89398076289</v>
      </c>
      <c r="GX153" s="2">
        <f>('DEPRECATED - DT-Prelim Calcs'!$C$6*GV153-GW153)/('DEPRECATED - DT-Prelim Calcs'!$C$6*GV153)*'DEPRECATED - DT-Prelim Calcs'!$C$7*GV153</f>
        <v>85.577705799811142</v>
      </c>
      <c r="GY153" s="57">
        <f>GX153/'DEPRECATED - DT-Prelim Calcs'!$C$7*('DEPRECATED - DT-Prelim Calcs'!$C$8-'DEPRECATED - DT-Prelim Calcs'!$C$9)+'DEPRECATED - DT-Prelim Calcs'!$C$9</f>
        <v>4558.5587776413977</v>
      </c>
      <c r="GZ153" s="57">
        <f t="shared" si="202"/>
        <v>33.333333333333314</v>
      </c>
      <c r="HA153" s="2">
        <f t="shared" si="246"/>
        <v>0.99579519204165001</v>
      </c>
      <c r="HB153" s="57">
        <f>HA153*'DEPRECATED - DT-Prelim Calcs'!$C$21/GV$2/'DEPRECATED - DT-Prelim Calcs'!$C$19/'DEPRECATED - DT-Prelim Calcs'!$C$18*3.39*'DEPRECATED - DT-Prelim Calcs'!$C$20</f>
        <v>25.773080821789936</v>
      </c>
      <c r="HC153" s="46">
        <f t="shared" si="247"/>
        <v>0</v>
      </c>
      <c r="HD153" s="57">
        <f>HB152*'DEPRECATED - DT-Prelim Calcs'!$C$11+HD152</f>
        <v>-538.37355150913947</v>
      </c>
      <c r="HE153" s="57">
        <f>HE152+0.5*HB153*'DEPRECATED - DT-Prelim Calcs'!$C$11^2+HD153*'DEPRECATED - DT-Prelim Calcs'!$C$11</f>
        <v>-268024.12492640357</v>
      </c>
      <c r="HF153" s="57">
        <f>MIN('Drive Train'!$F$35-GZ152*'DEPRECATED - DT-Prelim Calcs'!$C$21*'Drive Train'!$F$39,HF152+GZ$2)</f>
        <v>10.400000000000002</v>
      </c>
      <c r="HG153" s="57">
        <f>'Drive Train'!$F$35-GZ153*'DEPRECATED - DT-Prelim Calcs'!$C$21*'Drive Train'!$F$39</f>
        <v>10.400000000000002</v>
      </c>
      <c r="HH153" s="1">
        <f>IF(HE153&gt;='Drive Train'!$F$29,1,0)</f>
        <v>0</v>
      </c>
      <c r="HI153" s="57">
        <f t="shared" si="248"/>
        <v>37.037037037037017</v>
      </c>
      <c r="HJ153" s="63">
        <f>HJ152+'DEPRECATED - DT-Prelim Calcs'!$C$11</f>
        <v>596</v>
      </c>
      <c r="HK153" s="2">
        <f>HU153/'Drive Train'!$F$35</f>
        <v>0.82258064516129037</v>
      </c>
      <c r="HL153" s="46">
        <f>HS153*12*60/(PI() * 'Drive Train'!$F$15)/HK$2*HK153</f>
        <v>-404301.66433423577</v>
      </c>
      <c r="HM153" s="2">
        <f>('DEPRECATED - DT-Prelim Calcs'!$C$6*HK153-HL153)/('DEPRECATED - DT-Prelim Calcs'!$C$6*HK153)*'DEPRECATED - DT-Prelim Calcs'!$C$7*HK153</f>
        <v>184.79048896938059</v>
      </c>
      <c r="HN153" s="57">
        <f>HM153/'DEPRECATED - DT-Prelim Calcs'!$C$7*('DEPRECATED - DT-Prelim Calcs'!$C$8-'DEPRECATED - DT-Prelim Calcs'!$C$9)+'DEPRECATED - DT-Prelim Calcs'!$C$9</f>
        <v>9840.3015496977296</v>
      </c>
      <c r="HO153" s="57">
        <f t="shared" si="203"/>
        <v>36.66666666666665</v>
      </c>
      <c r="HP153" s="2">
        <f t="shared" si="249"/>
        <v>0.99579519204165001</v>
      </c>
      <c r="HQ153" s="57">
        <f>HP153*'DEPRECATED - DT-Prelim Calcs'!$C$21/HK$2/'DEPRECATED - DT-Prelim Calcs'!$C$19/'DEPRECATED - DT-Prelim Calcs'!$C$18*3.39*'DEPRECATED - DT-Prelim Calcs'!$C$20</f>
        <v>25.773080821789936</v>
      </c>
      <c r="HR153" s="46">
        <f t="shared" si="250"/>
        <v>0</v>
      </c>
      <c r="HS153" s="57">
        <f>HQ152*'DEPRECATED - DT-Prelim Calcs'!$C$11+HS152</f>
        <v>-1200.9707932719994</v>
      </c>
      <c r="HT153" s="57">
        <f>HT152+0.5*HQ153*'DEPRECATED - DT-Prelim Calcs'!$C$11^2+HS153*'DEPRECATED - DT-Prelim Calcs'!$C$11</f>
        <v>-269947.63333575014</v>
      </c>
      <c r="HU153" s="57">
        <f>MIN('Drive Train'!$F$35-HO152*'DEPRECATED - DT-Prelim Calcs'!$C$21*'Drive Train'!$F$39,HU152+HO$2)</f>
        <v>10.200000000000001</v>
      </c>
      <c r="HV153" s="57">
        <f>'Drive Train'!$F$35-HO153*'DEPRECATED - DT-Prelim Calcs'!$C$21*'Drive Train'!$F$39</f>
        <v>10.200000000000001</v>
      </c>
      <c r="HW153" s="1">
        <f>IF(HT153&gt;='Drive Train'!$F$29,1,0)</f>
        <v>0</v>
      </c>
      <c r="HX153" s="57">
        <f t="shared" si="251"/>
        <v>40.740740740740726</v>
      </c>
      <c r="HY153" s="63">
        <f>HY152+'DEPRECATED - DT-Prelim Calcs'!$C$11</f>
        <v>596</v>
      </c>
      <c r="HZ153" s="2">
        <f>IJ153/'Drive Train'!$F$35</f>
        <v>0.80645161290322598</v>
      </c>
      <c r="IA153" s="46">
        <f>IH153*12*60/(PI() * 'Drive Train'!$F$15)/HZ$2*HZ153</f>
        <v>-346265.35991593945</v>
      </c>
      <c r="IB153" s="2">
        <f>('DEPRECATED - DT-Prelim Calcs'!$C$6*HZ153-IA153)/('DEPRECATED - DT-Prelim Calcs'!$C$6*HZ153)*'DEPRECATED - DT-Prelim Calcs'!$C$7*HZ153</f>
        <v>158.5100619701013</v>
      </c>
      <c r="IC153" s="57">
        <f>IB153/'DEPRECATED - DT-Prelim Calcs'!$C$7*('DEPRECATED - DT-Prelim Calcs'!$C$8-'DEPRECATED - DT-Prelim Calcs'!$C$9)+'DEPRECATED - DT-Prelim Calcs'!$C$9</f>
        <v>8441.223216084647</v>
      </c>
      <c r="ID153" s="57">
        <f t="shared" si="204"/>
        <v>39.999999999999986</v>
      </c>
      <c r="IE153" s="2">
        <f t="shared" si="252"/>
        <v>0.99579519204165001</v>
      </c>
      <c r="IF153" s="57">
        <f>IE153*'DEPRECATED - DT-Prelim Calcs'!$C$21/HZ$2/'DEPRECATED - DT-Prelim Calcs'!$C$19/'DEPRECATED - DT-Prelim Calcs'!$C$18*3.39*'DEPRECATED - DT-Prelim Calcs'!$C$20</f>
        <v>25.773080821789936</v>
      </c>
      <c r="IG153" s="46">
        <f t="shared" si="253"/>
        <v>0</v>
      </c>
      <c r="IH153" s="57">
        <f>IF152*'DEPRECATED - DT-Prelim Calcs'!$C$11+IH152</f>
        <v>-1049.1464989612684</v>
      </c>
      <c r="II153" s="57">
        <f>II152+0.5*IF153*'DEPRECATED - DT-Prelim Calcs'!$C$11^2+IH153*'DEPRECATED - DT-Prelim Calcs'!$C$11</f>
        <v>-265331.35503265436</v>
      </c>
      <c r="IJ153" s="57">
        <f>MIN('Drive Train'!$F$35-ID152*'DEPRECATED - DT-Prelim Calcs'!$C$21*'Drive Train'!$F$39,IJ152+ID$2)</f>
        <v>10.000000000000002</v>
      </c>
      <c r="IK153" s="57">
        <f>'Drive Train'!$F$35-ID153*'DEPRECATED - DT-Prelim Calcs'!$C$21*'Drive Train'!$F$39</f>
        <v>10.000000000000002</v>
      </c>
      <c r="IL153" s="1">
        <f>IF(II153&gt;='Drive Train'!$F$29,1,0)</f>
        <v>0</v>
      </c>
      <c r="IM153" s="57">
        <f t="shared" si="254"/>
        <v>44.444444444444429</v>
      </c>
      <c r="IN153" s="63">
        <f>IN152+'DEPRECATED - DT-Prelim Calcs'!$C$11</f>
        <v>596</v>
      </c>
      <c r="IO153" s="2">
        <f>IY153/'Drive Train'!$F$35</f>
        <v>0.79032258064516137</v>
      </c>
      <c r="IP153" s="46">
        <f>IW153*12*60/(PI() * 'Drive Train'!$F$15)/IO$2*IO153</f>
        <v>9982.575359464232</v>
      </c>
      <c r="IQ153" s="2">
        <f>('DEPRECATED - DT-Prelim Calcs'!$C$6*IO153-IP153)/('DEPRECATED - DT-Prelim Calcs'!$C$6*IO153)*'DEPRECATED - DT-Prelim Calcs'!$C$7*IO153</f>
        <v>-2.6090198820164177</v>
      </c>
      <c r="IR153" s="57">
        <f>IQ153/'DEPRECATED - DT-Prelim Calcs'!$C$7*('DEPRECATED - DT-Prelim Calcs'!$C$8-'DEPRECATED - DT-Prelim Calcs'!$C$9)+'DEPRECATED - DT-Prelim Calcs'!$C$9</f>
        <v>-136.19512483929728</v>
      </c>
      <c r="IS153" s="57">
        <f t="shared" si="205"/>
        <v>-136.19512483929728</v>
      </c>
      <c r="IT153" s="2">
        <f t="shared" si="255"/>
        <v>-3.5337666594380162</v>
      </c>
      <c r="IU153" s="57">
        <f>IT153*'DEPRECATED - DT-Prelim Calcs'!$C$21/IO$2/'DEPRECATED - DT-Prelim Calcs'!$C$19/'DEPRECATED - DT-Prelim Calcs'!$C$18*3.39*'DEPRECATED - DT-Prelim Calcs'!$C$20</f>
        <v>-91.460628095936102</v>
      </c>
      <c r="IV153" s="46">
        <f t="shared" si="256"/>
        <v>1</v>
      </c>
      <c r="IW153" s="57">
        <f>IU152*'DEPRECATED - DT-Prelim Calcs'!$C$11+IW152</f>
        <v>30.863388819339008</v>
      </c>
      <c r="IX153" s="57">
        <f>IX152+0.5*IU153*'DEPRECATED - DT-Prelim Calcs'!$C$11^2+IW153*'DEPRECATED - DT-Prelim Calcs'!$C$11</f>
        <v>-277930.12747207138</v>
      </c>
      <c r="IY153" s="57">
        <f>MIN('Drive Train'!$F$35-IS152*'DEPRECATED - DT-Prelim Calcs'!$C$21*'Drive Train'!$F$39,IY152+IS$2)</f>
        <v>9.8000000000000007</v>
      </c>
      <c r="IZ153" s="57">
        <f>'Drive Train'!$F$35-IS153*'DEPRECATED - DT-Prelim Calcs'!$C$21*'Drive Train'!$F$39</f>
        <v>20.571707490357838</v>
      </c>
      <c r="JA153" s="1">
        <f>IF(IX153&gt;='Drive Train'!$F$29,1,0)</f>
        <v>0</v>
      </c>
      <c r="JB153" s="57">
        <f t="shared" si="257"/>
        <v>-151.32791648810812</v>
      </c>
      <c r="JC153" s="63">
        <f>JC152+'DEPRECATED - DT-Prelim Calcs'!$C$11</f>
        <v>596</v>
      </c>
      <c r="JD153" s="2">
        <f>JN153/'Drive Train'!$F$35</f>
        <v>0.77419354838709686</v>
      </c>
      <c r="JE153" s="46">
        <f>JL153*12*60/(PI() * 'Drive Train'!$F$15)/JD$2*JD153</f>
        <v>-100515.38732353627</v>
      </c>
      <c r="JF153" s="2">
        <f>('DEPRECATED - DT-Prelim Calcs'!$C$6*JD153-JE153)/('DEPRECATED - DT-Prelim Calcs'!$C$6*JD153)*'DEPRECATED - DT-Prelim Calcs'!$C$7*JD153</f>
        <v>47.314602596026113</v>
      </c>
      <c r="JG153" s="57">
        <f>JF153/'DEPRECATED - DT-Prelim Calcs'!$C$7*('DEPRECATED - DT-Prelim Calcs'!$C$8-'DEPRECATED - DT-Prelim Calcs'!$C$9)+'DEPRECATED - DT-Prelim Calcs'!$C$9</f>
        <v>2521.5645282448754</v>
      </c>
      <c r="JH153" s="57">
        <f t="shared" si="206"/>
        <v>46.666666666666657</v>
      </c>
      <c r="JI153" s="2">
        <f t="shared" si="258"/>
        <v>0.99579519204165001</v>
      </c>
      <c r="JJ153" s="57">
        <f>JI153*'DEPRECATED - DT-Prelim Calcs'!$C$21/JD$2/'DEPRECATED - DT-Prelim Calcs'!$C$19/'DEPRECATED - DT-Prelim Calcs'!$C$18*3.39*'DEPRECATED - DT-Prelim Calcs'!$C$20</f>
        <v>25.773080821789936</v>
      </c>
      <c r="JK153" s="46">
        <f t="shared" si="259"/>
        <v>0</v>
      </c>
      <c r="JL153" s="57">
        <f>JJ152*'DEPRECATED - DT-Prelim Calcs'!$C$11+JL152</f>
        <v>-317.24033943644838</v>
      </c>
      <c r="JM153" s="57">
        <f>JM152+0.5*JJ153*'DEPRECATED - DT-Prelim Calcs'!$C$11^2+JL153*'DEPRECATED - DT-Prelim Calcs'!$C$11</f>
        <v>-305213.04468579701</v>
      </c>
      <c r="JN153" s="57">
        <f>MIN('Drive Train'!$F$35-JH152*'DEPRECATED - DT-Prelim Calcs'!$C$21*'Drive Train'!$F$39,JN152+JH$2)</f>
        <v>9.6000000000000014</v>
      </c>
      <c r="JO153" s="57">
        <f>'Drive Train'!$F$35-JH153*'DEPRECATED - DT-Prelim Calcs'!$C$21*'Drive Train'!$F$39</f>
        <v>9.6000000000000014</v>
      </c>
      <c r="JP153" s="1">
        <f>IF(JM153&gt;='Drive Train'!$F$29,1,0)</f>
        <v>0</v>
      </c>
      <c r="JQ153" s="57">
        <f>MIN(JG153,'DEPRECATED - DT-Prelim Calcs'!$C$10)*'DEPRECATED - DT-Prelim Calcs'!$C$11*1000/60/60</f>
        <v>103.33333333333333</v>
      </c>
      <c r="JR153" s="63">
        <f>JR152+'DEPRECATED - DT-Prelim Calcs'!$C$11</f>
        <v>596</v>
      </c>
      <c r="JS153" s="2">
        <f>KC153/'Drive Train'!$F$35</f>
        <v>0.75806451612903225</v>
      </c>
      <c r="JT153" s="46">
        <f>KA153*12*60/(PI() * 'Drive Train'!$F$15)/JS$2*JS153</f>
        <v>-1563.0777048207522</v>
      </c>
      <c r="JU153" s="2">
        <f>('DEPRECATED - DT-Prelim Calcs'!$C$6*JS153-JT153)/('DEPRECATED - DT-Prelim Calcs'!$C$6*JS153)*'DEPRECATED - DT-Prelim Calcs'!$C$7*JS153</f>
        <v>2.5336929451501446</v>
      </c>
      <c r="JV153" s="57">
        <f>JU153/'DEPRECATED - DT-Prelim Calcs'!$C$7*('DEPRECATED - DT-Prelim Calcs'!$C$8-'DEPRECATED - DT-Prelim Calcs'!$C$9)+'DEPRECATED - DT-Prelim Calcs'!$C$9</f>
        <v>137.58498127085625</v>
      </c>
      <c r="JW153" s="57">
        <f t="shared" si="207"/>
        <v>49.999999999999993</v>
      </c>
      <c r="JX153" s="2">
        <f t="shared" si="260"/>
        <v>0.99579519204165001</v>
      </c>
      <c r="JY153" s="57">
        <f>JX153*'DEPRECATED - DT-Prelim Calcs'!$C$21/JS$2/'DEPRECATED - DT-Prelim Calcs'!$C$19/'DEPRECATED - DT-Prelim Calcs'!$C$18*3.39*'DEPRECATED - DT-Prelim Calcs'!$C$20</f>
        <v>25.773080821789936</v>
      </c>
      <c r="JZ153" s="46">
        <f t="shared" si="261"/>
        <v>0</v>
      </c>
      <c r="KA153" s="57">
        <f>JY152*'DEPRECATED - DT-Prelim Calcs'!$C$11+KA152</f>
        <v>-5.038251041497432</v>
      </c>
      <c r="KB153" s="57">
        <f>KB152+0.5*JY153*'DEPRECATED - DT-Prelim Calcs'!$C$11^2+KA153*'DEPRECATED - DT-Prelim Calcs'!$C$11</f>
        <v>-293695.78263372969</v>
      </c>
      <c r="KC153" s="57">
        <f>MIN('Drive Train'!$F$35-JW152*'DEPRECATED - DT-Prelim Calcs'!$C$21*'Drive Train'!$F$39,KC152+JW$2)</f>
        <v>9.4</v>
      </c>
      <c r="KD153" s="57">
        <f>'Drive Train'!$F$35-JW153*'DEPRECATED - DT-Prelim Calcs'!$C$21*'Drive Train'!$F$39</f>
        <v>9.4</v>
      </c>
      <c r="KE153" s="1">
        <f>IF(KB153&gt;='Drive Train'!$F$29,1,0)</f>
        <v>0</v>
      </c>
      <c r="KF153" s="57">
        <f>MIN(JV153,'DEPRECATED - DT-Prelim Calcs'!$C$10)*'DEPRECATED - DT-Prelim Calcs'!$C$11*1000/60/60</f>
        <v>103.33333333333333</v>
      </c>
      <c r="KG153" s="63">
        <f>KG152+'DEPRECATED - DT-Prelim Calcs'!$C$11</f>
        <v>596</v>
      </c>
      <c r="KH153" s="2">
        <f>KR153/'Drive Train'!$F$35</f>
        <v>0.74193548387096786</v>
      </c>
      <c r="KI153" s="46">
        <f>KP153*12*60/(PI() * 'Drive Train'!$F$15)/KH$2*KH153</f>
        <v>-233152.66895705581</v>
      </c>
      <c r="KJ153" s="2">
        <f>('DEPRECATED - DT-Prelim Calcs'!$C$6*KH153-KI153)/('DEPRECATED - DT-Prelim Calcs'!$C$6*KH153)*'DEPRECATED - DT-Prelim Calcs'!$C$7*KH153</f>
        <v>107.20981539539818</v>
      </c>
      <c r="KK153" s="57">
        <f>KJ153/'DEPRECATED - DT-Prelim Calcs'!$C$7*('DEPRECATED - DT-Prelim Calcs'!$C$8-'DEPRECATED - DT-Prelim Calcs'!$C$9)+'DEPRECATED - DT-Prelim Calcs'!$C$9</f>
        <v>5710.1768942861354</v>
      </c>
      <c r="KL153" s="57">
        <f t="shared" si="208"/>
        <v>53.333333333333329</v>
      </c>
      <c r="KM153" s="2">
        <f t="shared" si="262"/>
        <v>0.99579519204165001</v>
      </c>
      <c r="KN153" s="57">
        <f>KM153*'DEPRECATED - DT-Prelim Calcs'!$C$21/KH$2/'DEPRECATED - DT-Prelim Calcs'!$C$19/'DEPRECATED - DT-Prelim Calcs'!$C$18*3.39*'DEPRECATED - DT-Prelim Calcs'!$C$20</f>
        <v>25.773080821789936</v>
      </c>
      <c r="KO153" s="46">
        <f t="shared" si="263"/>
        <v>0</v>
      </c>
      <c r="KP153" s="57">
        <f>KN152*'DEPRECATED - DT-Prelim Calcs'!$C$11+KP152</f>
        <v>-767.8557705091481</v>
      </c>
      <c r="KQ153" s="57">
        <f>KQ152+0.5*KN153*'DEPRECATED - DT-Prelim Calcs'!$C$11^2+KP153*'DEPRECATED - DT-Prelim Calcs'!$C$11</f>
        <v>-293116.01287659194</v>
      </c>
      <c r="KR153" s="57">
        <f>MIN('Drive Train'!$F$35-KL152*'DEPRECATED - DT-Prelim Calcs'!$C$21*'Drive Train'!$F$39,KR152+KL$2)</f>
        <v>9.2000000000000011</v>
      </c>
      <c r="KS153" s="57">
        <f>'Drive Train'!$F$35-KL153*'DEPRECATED - DT-Prelim Calcs'!$C$21*'Drive Train'!$F$39</f>
        <v>9.2000000000000011</v>
      </c>
      <c r="KT153" s="1">
        <f>IF(KQ153&gt;='Drive Train'!$F$29,1,0)</f>
        <v>0</v>
      </c>
      <c r="KU153" s="57">
        <f>MIN(KK153,'DEPRECATED - DT-Prelim Calcs'!$C$10)*'DEPRECATED - DT-Prelim Calcs'!$C$11*1000/60/60</f>
        <v>103.33333333333333</v>
      </c>
      <c r="KV153" s="63">
        <f>KV152+'DEPRECATED - DT-Prelim Calcs'!$C$11</f>
        <v>596</v>
      </c>
      <c r="KW153" s="2">
        <f>LG153/'Drive Train'!$F$35</f>
        <v>0.72580645161290325</v>
      </c>
      <c r="KX153" s="46">
        <f>LE153*12*60/(PI() * 'Drive Train'!$F$15)/KW$2*KW153</f>
        <v>-103590.29129010061</v>
      </c>
      <c r="KY153" s="2">
        <f>('DEPRECATED - DT-Prelim Calcs'!$C$6*KW153-KX153)/('DEPRECATED - DT-Prelim Calcs'!$C$6*KW153)*'DEPRECATED - DT-Prelim Calcs'!$C$7*KW153</f>
        <v>48.588330885937282</v>
      </c>
      <c r="KZ153" s="57">
        <f>KY153/'DEPRECATED - DT-Prelim Calcs'!$C$7*('DEPRECATED - DT-Prelim Calcs'!$C$8-'DEPRECATED - DT-Prelim Calcs'!$C$9)+'DEPRECATED - DT-Prelim Calcs'!$C$9</f>
        <v>2589.3733828488603</v>
      </c>
      <c r="LA153" s="57">
        <f t="shared" si="209"/>
        <v>56.666666666666664</v>
      </c>
      <c r="LB153" s="2">
        <f t="shared" si="264"/>
        <v>0.99579519204165001</v>
      </c>
      <c r="LC153" s="57">
        <f>LB153*'DEPRECATED - DT-Prelim Calcs'!$C$21/KW$2/'DEPRECATED - DT-Prelim Calcs'!$C$19/'DEPRECATED - DT-Prelim Calcs'!$C$18*3.39*'DEPRECATED - DT-Prelim Calcs'!$C$20</f>
        <v>25.773080821789936</v>
      </c>
      <c r="LD153" s="46">
        <f t="shared" si="265"/>
        <v>0</v>
      </c>
      <c r="LE153" s="57">
        <f>LC152*'DEPRECATED - DT-Prelim Calcs'!$C$11+LE152</f>
        <v>-348.74150166787592</v>
      </c>
      <c r="LF153" s="57">
        <f>LF152+0.5*LC153*'DEPRECATED - DT-Prelim Calcs'!$C$11^2+LE153*'DEPRECATED - DT-Prelim Calcs'!$C$11</f>
        <v>-326018.84354705201</v>
      </c>
      <c r="LG153" s="57">
        <f>MIN('Drive Train'!$F$35-LA152*'DEPRECATED - DT-Prelim Calcs'!$C$21*'Drive Train'!$F$39,LG152+LA$2)</f>
        <v>9</v>
      </c>
      <c r="LH153" s="57">
        <f>'Drive Train'!$F$35-LA153*'DEPRECATED - DT-Prelim Calcs'!$C$21*'Drive Train'!$F$39</f>
        <v>9</v>
      </c>
      <c r="LI153" s="1">
        <f>IF(LF153&gt;='Drive Train'!$F$29,1,0)</f>
        <v>0</v>
      </c>
      <c r="LJ153" s="57">
        <f>MIN(KZ153,'DEPRECATED - DT-Prelim Calcs'!$C$10)*'DEPRECATED - DT-Prelim Calcs'!$C$11*1000/60/60</f>
        <v>103.33333333333333</v>
      </c>
      <c r="LK153" s="63">
        <f>LK152+'DEPRECATED - DT-Prelim Calcs'!$C$11</f>
        <v>596</v>
      </c>
      <c r="LL153" s="2">
        <f>LV153/'Drive Train'!$F$35</f>
        <v>0.70967741935483875</v>
      </c>
      <c r="LM153" s="46">
        <f>LT153*12*60/(PI() * 'Drive Train'!$F$15)/LL$2*LL153</f>
        <v>9200.698354492999</v>
      </c>
      <c r="LN153" s="2">
        <f>('DEPRECATED - DT-Prelim Calcs'!$C$6*LL153-LM153)/('DEPRECATED - DT-Prelim Calcs'!$C$6*LL153)*'DEPRECATED - DT-Prelim Calcs'!$C$7*LL153</f>
        <v>-2.449843091836664</v>
      </c>
      <c r="LO153" s="57">
        <f>LN153/'DEPRECATED - DT-Prelim Calcs'!$C$7*('DEPRECATED - DT-Prelim Calcs'!$C$8-'DEPRECATED - DT-Prelim Calcs'!$C$9)+'DEPRECATED - DT-Prelim Calcs'!$C$9</f>
        <v>-127.72110733719667</v>
      </c>
      <c r="LP153" s="57">
        <f t="shared" si="210"/>
        <v>-127.72110733719667</v>
      </c>
      <c r="LQ153" s="2">
        <f t="shared" si="266"/>
        <v>-3.3990140142176464</v>
      </c>
      <c r="LR153" s="57">
        <f>LQ153*'DEPRECATED - DT-Prelim Calcs'!$C$21/LL$2/'DEPRECATED - DT-Prelim Calcs'!$C$19/'DEPRECATED - DT-Prelim Calcs'!$C$18*3.39*'DEPRECATED - DT-Prelim Calcs'!$C$20</f>
        <v>-87.972972357114941</v>
      </c>
      <c r="LS153" s="46">
        <f t="shared" si="267"/>
        <v>1</v>
      </c>
      <c r="LT153" s="57">
        <f>LR152*'DEPRECATED - DT-Prelim Calcs'!$C$11+LT152</f>
        <v>31.678543736194371</v>
      </c>
      <c r="LU153" s="57">
        <f>LU152+0.5*LR153*'DEPRECATED - DT-Prelim Calcs'!$C$11^2+LT153*'DEPRECATED - DT-Prelim Calcs'!$C$11</f>
        <v>-282216.71580962132</v>
      </c>
      <c r="LV153" s="57">
        <f>MIN('Drive Train'!$F$35-LP152*'DEPRECATED - DT-Prelim Calcs'!$C$21*'Drive Train'!$F$39,LV152+LP$2)</f>
        <v>8.8000000000000007</v>
      </c>
      <c r="LW153" s="57">
        <f>'Drive Train'!$F$35-LP153*'DEPRECATED - DT-Prelim Calcs'!$C$21*'Drive Train'!$F$39</f>
        <v>20.0632664402318</v>
      </c>
      <c r="LX153" s="1">
        <f>IF(LU153&gt;='Drive Train'!$F$29,1,0)</f>
        <v>0</v>
      </c>
      <c r="LY153" s="57">
        <f>MIN(LO153,'DEPRECATED - DT-Prelim Calcs'!$C$10)*'DEPRECATED - DT-Prelim Calcs'!$C$11*1000/60/60</f>
        <v>-141.91234148577408</v>
      </c>
      <c r="LZ153" s="63">
        <f>LZ152+'DEPRECATED - DT-Prelim Calcs'!$C$11</f>
        <v>596</v>
      </c>
    </row>
    <row r="154" spans="18:338" x14ac:dyDescent="0.2">
      <c r="R154" s="63">
        <f>R153+'DEPRECATED - DT-Prelim Calcs'!$C$11</f>
        <v>600</v>
      </c>
      <c r="S154" s="2">
        <f>AG154/'Drive Train'!$F$35</f>
        <v>0</v>
      </c>
      <c r="T154" s="46">
        <f>AE154*12*60/(PI() * 'Drive Train'!$F$15)/S$2*ABS(S154)</f>
        <v>0</v>
      </c>
      <c r="U154" s="2">
        <f>IF(OR(AD153=1,AND($C$32=Motors!$C$32,'DEPRECATED - DT-Prelim Calcs'!AI153=1)),0,IF(AG154=0,-(V153+$C$9)/($C$8-$C$9)*$C$7,($C$6*S154-T154)/($C$6*S154)*$C$7*S154))</f>
        <v>0</v>
      </c>
      <c r="V154" s="57">
        <f>IF(AND(AD153=1,AI153=1),0,ABS(U154/$C$7*($C$8-$C$9)+$C$9) *'Drive Train'!$AA$49 + V153*(1-'Drive Train'!$AA$49))</f>
        <v>0</v>
      </c>
      <c r="W154" s="57">
        <f t="shared" si="184"/>
        <v>0</v>
      </c>
      <c r="X154" s="2">
        <f>MAX(MIN(IF(AND(AI153=1,AG154&lt;0),-1,1)*(W154-$C$9)/($C$8-$C$9)*$C$7-$C$29*AE154/T$2 -  AI153*$C$29/2,X$2),MAX(X$4:X153)*-1)</f>
        <v>-0.2458281045106315</v>
      </c>
      <c r="Y154" s="57">
        <f t="shared" si="185"/>
        <v>0</v>
      </c>
      <c r="Z154" s="57">
        <f t="shared" si="186"/>
        <v>0</v>
      </c>
      <c r="AA154" s="57">
        <f t="shared" si="187"/>
        <v>0</v>
      </c>
      <c r="AB154" s="57" t="e">
        <f t="shared" si="188"/>
        <v>#N/A</v>
      </c>
      <c r="AC154" s="46">
        <f t="shared" si="211"/>
        <v>1</v>
      </c>
      <c r="AD154" s="1">
        <f t="shared" si="189"/>
        <v>1</v>
      </c>
      <c r="AE154" s="57">
        <f t="shared" si="190"/>
        <v>0</v>
      </c>
      <c r="AF154" s="57" t="e">
        <f t="shared" si="191"/>
        <v>#N/A</v>
      </c>
      <c r="AG154" s="57">
        <f>IF(AI153=0,MIN('Drive Train'!$F$35-W153*$C$21*'Drive Train'!$F$39,AG153+W$2)-$C$3,IF(AE153-1&lt;=0,0,IF($C$32=Motors!$C$30,MAX(ABS('Drive Train'!$F$35-W153*$C$21*'Drive Train'!$F$39)*-1,AG153-W$2),MAX(0,ABS('Drive Train'!$F$35-W153*$C$21*'Drive Train'!$F$39)*-1,AG153-W$2))))</f>
        <v>0</v>
      </c>
      <c r="AH154" s="57">
        <f>'Drive Train'!$F$35-ABS(W154)*'DEPRECATED - DT-Prelim Calcs'!$C$21*'Drive Train'!$F$39</f>
        <v>12.4</v>
      </c>
      <c r="AI154" s="1">
        <f>IF(AJ154&gt;='Drive Train'!$F$29,1,0)</f>
        <v>1</v>
      </c>
      <c r="AJ154" s="57">
        <f>AJ153+0.5*Y154*'DEPRECATED - DT-Prelim Calcs'!$C$11^2+AE154*'DEPRECATED - DT-Prelim Calcs'!$C$11</f>
        <v>784.33981740885292</v>
      </c>
      <c r="AK154" s="57">
        <f t="shared" si="268"/>
        <v>0</v>
      </c>
      <c r="AL154" s="63">
        <f>AL153+'DEPRECATED - DT-Prelim Calcs'!$C$11</f>
        <v>600</v>
      </c>
      <c r="AM154" s="2">
        <f>AW154/'Drive Train'!$F$35</f>
        <v>0.90171798760158639</v>
      </c>
      <c r="AN154" s="46">
        <f>AU154*12*60/(PI() * 'Drive Train'!$F$15)/AM$2*AM154</f>
        <v>4074.5129711578243</v>
      </c>
      <c r="AO154" s="2">
        <f>('DEPRECATED - DT-Prelim Calcs'!$C$6*AM154-AN154)/('DEPRECATED - DT-Prelim Calcs'!$C$6*AM154)*'DEPRECATED - DT-Prelim Calcs'!$C$7*AM154</f>
        <v>0.330818350027824</v>
      </c>
      <c r="AP154" s="57">
        <f>AO154/'DEPRECATED - DT-Prelim Calcs'!$C$7*('DEPRECATED - DT-Prelim Calcs'!$C$8-'DEPRECATED - DT-Prelim Calcs'!$C$9)+'DEPRECATED - DT-Prelim Calcs'!$C$9</f>
        <v>20.311615895672126</v>
      </c>
      <c r="AQ154" s="57">
        <f t="shared" si="192"/>
        <v>20.311615895672126</v>
      </c>
      <c r="AR154" s="2">
        <f t="shared" si="212"/>
        <v>-1.6653345369377348E-16</v>
      </c>
      <c r="AS154" s="57">
        <f>AR154*'DEPRECATED - DT-Prelim Calcs'!$C$21/AM$2/'DEPRECATED - DT-Prelim Calcs'!$C$19/'DEPRECATED - DT-Prelim Calcs'!$C$18*3.39*'DEPRECATED - DT-Prelim Calcs'!$C$20</f>
        <v>-1.2068570473601326E-15</v>
      </c>
      <c r="AT154" s="46">
        <f t="shared" si="213"/>
        <v>0</v>
      </c>
      <c r="AU154" s="57">
        <f>AS153*'DEPRECATED - DT-Prelim Calcs'!$C$11+AU153</f>
        <v>39.432321268798688</v>
      </c>
      <c r="AV154" s="57">
        <f>AV153+0.5*AS154*'DEPRECATED - DT-Prelim Calcs'!$C$11^2+AU154*'DEPRECATED - DT-Prelim Calcs'!$C$11</f>
        <v>23614.779196643274</v>
      </c>
      <c r="AW154" s="57">
        <f>MIN('Drive Train'!$F$35-AQ153*'DEPRECATED - DT-Prelim Calcs'!$C$21*'Drive Train'!$F$39,AW153+AQ$2)</f>
        <v>11.181303046259671</v>
      </c>
      <c r="AX154" s="57">
        <f>'Drive Train'!$F$35-AQ154*'DEPRECATED - DT-Prelim Calcs'!$C$21*'Drive Train'!$F$39</f>
        <v>11.181303046259673</v>
      </c>
      <c r="AY154" s="1">
        <f>IF(AV154&gt;='Drive Train'!$F$29,1,0)</f>
        <v>1</v>
      </c>
      <c r="AZ154" s="57">
        <f t="shared" si="214"/>
        <v>22.568462106302363</v>
      </c>
      <c r="BA154" s="63">
        <f>BA153+'DEPRECATED - DT-Prelim Calcs'!$C$11</f>
        <v>600</v>
      </c>
      <c r="BB154" s="2">
        <f>BL154/'Drive Train'!$F$35</f>
        <v>0.55000000000000004</v>
      </c>
      <c r="BC154" s="46">
        <f>BJ154*12*60/(PI() * 'Drive Train'!$F$15)/BB$2*BB154</f>
        <v>5574.3989430736756</v>
      </c>
      <c r="BD154" s="2">
        <f>('DEPRECATED - DT-Prelim Calcs'!$C$6*BB154-BC154)/('DEPRECATED - DT-Prelim Calcs'!$C$6*BB154)*'DEPRECATED - DT-Prelim Calcs'!$C$7*BB154</f>
        <v>-1.1950068391759019</v>
      </c>
      <c r="BE154" s="57">
        <f>BD154/'DEPRECATED - DT-Prelim Calcs'!$C$7*('DEPRECATED - DT-Prelim Calcs'!$C$8-'DEPRECATED - DT-Prelim Calcs'!$C$9)+'DEPRECATED - DT-Prelim Calcs'!$C$9</f>
        <v>-60.917998948659012</v>
      </c>
      <c r="BF154" s="57">
        <f t="shared" si="193"/>
        <v>-60.917998948659012</v>
      </c>
      <c r="BG154" s="2">
        <f t="shared" si="215"/>
        <v>-1.9370342982087358</v>
      </c>
      <c r="BH154" s="57">
        <f>BG154*'DEPRECATED - DT-Prelim Calcs'!$C$21/BB$2/'DEPRECATED - DT-Prelim Calcs'!$C$19/'DEPRECATED - DT-Prelim Calcs'!$C$18*3.39*'DEPRECATED - DT-Prelim Calcs'!$C$20</f>
        <v>-20.276476817893286</v>
      </c>
      <c r="BI154" s="46">
        <f t="shared" si="216"/>
        <v>1</v>
      </c>
      <c r="BJ154" s="57">
        <f>BH153*'DEPRECATED - DT-Prelim Calcs'!$C$11+BJ153</f>
        <v>61.232485201884487</v>
      </c>
      <c r="BK154" s="57">
        <f>BK153+0.5*BH154*'DEPRECATED - DT-Prelim Calcs'!$C$11^2+BJ154*'DEPRECATED - DT-Prelim Calcs'!$C$11</f>
        <v>12441.836079111517</v>
      </c>
      <c r="BL154" s="57">
        <f>MIN('Drive Train'!$F$35-BF153*'DEPRECATED - DT-Prelim Calcs'!$C$21*'Drive Train'!$F$39,BL153+BF$2)</f>
        <v>6.82</v>
      </c>
      <c r="BM154" s="57">
        <f>'Drive Train'!$F$35-BF154*'DEPRECATED - DT-Prelim Calcs'!$C$21*'Drive Train'!$F$39</f>
        <v>16.05507993691954</v>
      </c>
      <c r="BN154" s="1">
        <f>IF(BK154&gt;='Drive Train'!$F$29,1,0)</f>
        <v>1</v>
      </c>
      <c r="BO154" s="57">
        <f t="shared" si="217"/>
        <v>-67.68666549851001</v>
      </c>
      <c r="BP154" s="63">
        <f>BP153+'DEPRECATED - DT-Prelim Calcs'!$C$11</f>
        <v>600</v>
      </c>
      <c r="BQ154" s="2">
        <f>CA154/'Drive Train'!$F$35</f>
        <v>1.9449679584100268</v>
      </c>
      <c r="BR154" s="46">
        <f>BY154*12*60/(PI() * 'Drive Train'!$F$15)/BQ$2*BQ154</f>
        <v>-80509.942417464903</v>
      </c>
      <c r="BS154" s="2">
        <f>('DEPRECATED - DT-Prelim Calcs'!$C$6*BQ154-BR154)/('DEPRECATED - DT-Prelim Calcs'!$C$6*BQ154)*'DEPRECATED - DT-Prelim Calcs'!$C$7*BQ154</f>
        <v>41.090554998546857</v>
      </c>
      <c r="BT154" s="57">
        <f>BS154/'DEPRECATED - DT-Prelim Calcs'!$C$7*('DEPRECATED - DT-Prelim Calcs'!$C$8-'DEPRECATED - DT-Prelim Calcs'!$C$9)+'DEPRECATED - DT-Prelim Calcs'!$C$9</f>
        <v>2190.2179279309385</v>
      </c>
      <c r="BU154" s="57">
        <f t="shared" si="194"/>
        <v>93</v>
      </c>
      <c r="BV154" s="2">
        <f t="shared" si="218"/>
        <v>1.8828060353728675</v>
      </c>
      <c r="BW154" s="57">
        <f>BV154*'DEPRECATED - DT-Prelim Calcs'!$C$21/BQ$2/'DEPRECATED - DT-Prelim Calcs'!$C$19/'DEPRECATED - DT-Prelim Calcs'!$C$18*3.39*'DEPRECATED - DT-Prelim Calcs'!$C$20</f>
        <v>25.773080821789936</v>
      </c>
      <c r="BX154" s="46">
        <f t="shared" si="219"/>
        <v>0</v>
      </c>
      <c r="BY154" s="57">
        <f>BW153*'DEPRECATED - DT-Prelim Calcs'!$C$11+BY153</f>
        <v>-191.23968730056328</v>
      </c>
      <c r="BZ154" s="57">
        <f>BZ153+0.5*BW154*'DEPRECATED - DT-Prelim Calcs'!$C$11^2+BY154*'DEPRECATED - DT-Prelim Calcs'!$C$11</f>
        <v>-13344.554032728709</v>
      </c>
      <c r="CA154" s="57">
        <f>MIN('Drive Train'!$F$35-BU153*'DEPRECATED - DT-Prelim Calcs'!$C$21*'Drive Train'!$F$39,CA153+BU$2)</f>
        <v>24.117602684284332</v>
      </c>
      <c r="CB154" s="57">
        <f>'Drive Train'!$F$35-BU154*'DEPRECATED - DT-Prelim Calcs'!$C$21*'Drive Train'!$F$39</f>
        <v>6.82</v>
      </c>
      <c r="CC154" s="1">
        <f>IF(BZ154&gt;='Drive Train'!$F$29,1,0)</f>
        <v>0</v>
      </c>
      <c r="CD154" s="57">
        <f t="shared" si="220"/>
        <v>103.33333333333333</v>
      </c>
      <c r="CE154" s="63">
        <f>CE153+'DEPRECATED - DT-Prelim Calcs'!$C$11</f>
        <v>600</v>
      </c>
      <c r="CF154" s="2">
        <f>CP154/'Drive Train'!$F$35</f>
        <v>1.4328728106830046</v>
      </c>
      <c r="CG154" s="46">
        <f>CN154*12*60/(PI() * 'Drive Train'!$F$15)/CF$2*CF154</f>
        <v>-50567.473105063378</v>
      </c>
      <c r="CH154" s="2">
        <f>('DEPRECATED - DT-Prelim Calcs'!$C$6*CF154-CG154)/('DEPRECATED - DT-Prelim Calcs'!$C$6*CF154)*'DEPRECATED - DT-Prelim Calcs'!$C$7*CF154</f>
        <v>26.317690675097399</v>
      </c>
      <c r="CI154" s="57">
        <f>CH154/'DEPRECATED - DT-Prelim Calcs'!$C$7*('DEPRECATED - DT-Prelim Calcs'!$C$8-'DEPRECATED - DT-Prelim Calcs'!$C$9)+'DEPRECATED - DT-Prelim Calcs'!$C$9</f>
        <v>1403.7621218319487</v>
      </c>
      <c r="CJ154" s="57">
        <f t="shared" si="195"/>
        <v>93</v>
      </c>
      <c r="CK154" s="2">
        <f t="shared" si="221"/>
        <v>1.5241763143494644</v>
      </c>
      <c r="CL154" s="57">
        <f>CK154*'DEPRECATED - DT-Prelim Calcs'!$C$21/CF$2/'DEPRECATED - DT-Prelim Calcs'!$C$19/'DEPRECATED - DT-Prelim Calcs'!$C$18*3.39*'DEPRECATED - DT-Prelim Calcs'!$C$20</f>
        <v>25.773080821789936</v>
      </c>
      <c r="CM154" s="46">
        <f t="shared" si="222"/>
        <v>0</v>
      </c>
      <c r="CN154" s="57">
        <f>CL153*'DEPRECATED - DT-Prelim Calcs'!$C$11+CN153</f>
        <v>-131.98792366888608</v>
      </c>
      <c r="CO154" s="57">
        <f>CO153+0.5*CL154*'DEPRECATED - DT-Prelim Calcs'!$C$11^2+CN154*'DEPRECATED - DT-Prelim Calcs'!$C$11</f>
        <v>-50681.193922248109</v>
      </c>
      <c r="CP154" s="57">
        <f>MIN('Drive Train'!$F$35-CJ153*'DEPRECATED - DT-Prelim Calcs'!$C$21*'Drive Train'!$F$39,CP153+CJ$2)</f>
        <v>17.767622852469259</v>
      </c>
      <c r="CQ154" s="57">
        <f>'Drive Train'!$F$35-CJ154*'DEPRECATED - DT-Prelim Calcs'!$C$21*'Drive Train'!$F$39</f>
        <v>6.82</v>
      </c>
      <c r="CR154" s="1">
        <f>IF(CO154&gt;='Drive Train'!$F$29,1,0)</f>
        <v>0</v>
      </c>
      <c r="CS154" s="57">
        <f t="shared" si="223"/>
        <v>103.33333333333333</v>
      </c>
      <c r="CT154" s="63">
        <f>CT153+'DEPRECATED - DT-Prelim Calcs'!$C$11</f>
        <v>600</v>
      </c>
      <c r="CU154" s="2">
        <f>DE154/'Drive Train'!$F$35</f>
        <v>0.55000000000000004</v>
      </c>
      <c r="CV154" s="46">
        <f>DC154*12*60/(PI() * 'Drive Train'!$F$15)/CU$2*CU154</f>
        <v>16558.087135116042</v>
      </c>
      <c r="CW154" s="2">
        <f>('DEPRECATED - DT-Prelim Calcs'!$C$6*CU154-CV154)/('DEPRECATED - DT-Prelim Calcs'!$C$6*CU154)*'DEPRECATED - DT-Prelim Calcs'!$C$7*CU154</f>
        <v>-6.1613649147522818</v>
      </c>
      <c r="CX154" s="57">
        <f>CW154/'DEPRECATED - DT-Prelim Calcs'!$C$7*('DEPRECATED - DT-Prelim Calcs'!$C$8-'DEPRECATED - DT-Prelim Calcs'!$C$9)+'DEPRECATED - DT-Prelim Calcs'!$C$9</f>
        <v>-325.30959276461317</v>
      </c>
      <c r="CY154" s="57">
        <f t="shared" si="196"/>
        <v>-325.30959276461317</v>
      </c>
      <c r="CZ154" s="2">
        <f t="shared" si="224"/>
        <v>-8.365468971312632</v>
      </c>
      <c r="DA154" s="57">
        <f>CZ154*'DEPRECATED - DT-Prelim Calcs'!$C$21/CU$2/'DEPRECATED - DT-Prelim Calcs'!$C$19/'DEPRECATED - DT-Prelim Calcs'!$C$18*3.39*'DEPRECATED - DT-Prelim Calcs'!$C$20</f>
        <v>-168.40001811063951</v>
      </c>
      <c r="DB154" s="46">
        <f t="shared" si="225"/>
        <v>1</v>
      </c>
      <c r="DC154" s="57">
        <f>DA153*'DEPRECATED - DT-Prelim Calcs'!$C$11+DC153</f>
        <v>94.579572547600407</v>
      </c>
      <c r="DD154" s="57">
        <f>DD153+0.5*DA154*'DEPRECATED - DT-Prelim Calcs'!$C$11^2+DC154*'DEPRECATED - DT-Prelim Calcs'!$C$11</f>
        <v>-104918.49188263678</v>
      </c>
      <c r="DE154" s="57">
        <f>MIN('Drive Train'!$F$35-CY153*'DEPRECATED - DT-Prelim Calcs'!$C$21*'Drive Train'!$F$39,DE153+CY$2)</f>
        <v>6.82</v>
      </c>
      <c r="DF154" s="57">
        <f>'Drive Train'!$F$35-CY154*'DEPRECATED - DT-Prelim Calcs'!$C$21*'Drive Train'!$F$39</f>
        <v>31.918575565876793</v>
      </c>
      <c r="DG154" s="1">
        <f>IF(DD154&gt;='Drive Train'!$F$29,1,0)</f>
        <v>0</v>
      </c>
      <c r="DH154" s="57">
        <f t="shared" si="226"/>
        <v>-361.45510307179239</v>
      </c>
      <c r="DI154" s="63">
        <f>DI153+'DEPRECATED - DT-Prelim Calcs'!$C$11</f>
        <v>600</v>
      </c>
      <c r="DJ154" s="2">
        <f>DT154/'Drive Train'!$F$35</f>
        <v>0.55000000000000004</v>
      </c>
      <c r="DK154" s="46">
        <f>DR154*12*60/(PI() * 'Drive Train'!$F$15)/DJ$2*DJ154</f>
        <v>-78753.917698698016</v>
      </c>
      <c r="DL154" s="2">
        <f>('DEPRECATED - DT-Prelim Calcs'!$C$6*DJ154-DK154)/('DEPRECATED - DT-Prelim Calcs'!$C$6*DJ154)*'DEPRECATED - DT-Prelim Calcs'!$C$7*DJ154</f>
        <v>36.934682299036062</v>
      </c>
      <c r="DM154" s="57">
        <f>DL154/'DEPRECATED - DT-Prelim Calcs'!$C$7*('DEPRECATED - DT-Prelim Calcs'!$C$8-'DEPRECATED - DT-Prelim Calcs'!$C$9)+'DEPRECATED - DT-Prelim Calcs'!$C$9</f>
        <v>1968.9737506084346</v>
      </c>
      <c r="DN154" s="57">
        <f t="shared" si="197"/>
        <v>93</v>
      </c>
      <c r="DO154" s="2">
        <f t="shared" si="227"/>
        <v>1.1037138828047846</v>
      </c>
      <c r="DP154" s="57">
        <f>DO154*'DEPRECATED - DT-Prelim Calcs'!$C$21/DJ$2/'DEPRECATED - DT-Prelim Calcs'!$C$19/'DEPRECATED - DT-Prelim Calcs'!$C$18*3.39*'DEPRECATED - DT-Prelim Calcs'!$C$20</f>
        <v>25.773080821789936</v>
      </c>
      <c r="DQ154" s="46">
        <f t="shared" si="228"/>
        <v>0</v>
      </c>
      <c r="DR154" s="57">
        <f>DP153*'DEPRECATED - DT-Prelim Calcs'!$C$11+DR153</f>
        <v>-387.79424652608918</v>
      </c>
      <c r="DS154" s="57">
        <f>DS153+0.5*DP154*'DEPRECATED - DT-Prelim Calcs'!$C$11^2+DR154*'DEPRECATED - DT-Prelim Calcs'!$C$11</f>
        <v>-178625.37322984898</v>
      </c>
      <c r="DT154" s="57">
        <f>MIN('Drive Train'!$F$35-DN153*'DEPRECATED - DT-Prelim Calcs'!$C$21*'Drive Train'!$F$39,DT153+DN$2)</f>
        <v>6.82</v>
      </c>
      <c r="DU154" s="57">
        <f>'Drive Train'!$F$35-DN154*'DEPRECATED - DT-Prelim Calcs'!$C$21*'Drive Train'!$F$39</f>
        <v>6.82</v>
      </c>
      <c r="DV154" s="1">
        <f>IF(DS154&gt;='Drive Train'!$F$29,1,0)</f>
        <v>0</v>
      </c>
      <c r="DW154" s="57">
        <f t="shared" si="229"/>
        <v>103.33333333333333</v>
      </c>
      <c r="DX154" s="63">
        <f>DX153+'DEPRECATED - DT-Prelim Calcs'!$C$11</f>
        <v>600</v>
      </c>
      <c r="DY154" s="2">
        <f>EI154/'Drive Train'!$F$35</f>
        <v>0.55000000000000004</v>
      </c>
      <c r="DZ154" s="46">
        <f>EG154*12*60/(PI() * 'Drive Train'!$F$15)/DY$2*DY154</f>
        <v>-76118.662882212782</v>
      </c>
      <c r="EA154" s="2">
        <f>('DEPRECATED - DT-Prelim Calcs'!$C$6*DY154-DZ154)/('DEPRECATED - DT-Prelim Calcs'!$C$6*DY154)*'DEPRECATED - DT-Prelim Calcs'!$C$7*DY154</f>
        <v>35.743131809781012</v>
      </c>
      <c r="EB154" s="57">
        <f>EA154/'DEPRECATED - DT-Prelim Calcs'!$C$7*('DEPRECATED - DT-Prelim Calcs'!$C$8-'DEPRECATED - DT-Prelim Calcs'!$C$9)+'DEPRECATED - DT-Prelim Calcs'!$C$9</f>
        <v>1905.5397556825328</v>
      </c>
      <c r="EC154" s="57">
        <f t="shared" si="198"/>
        <v>93</v>
      </c>
      <c r="ED154" s="2">
        <f t="shared" si="230"/>
        <v>0.96993038185874991</v>
      </c>
      <c r="EE154" s="57">
        <f>ED154*'DEPRECATED - DT-Prelim Calcs'!$C$21/DY$2/'DEPRECATED - DT-Prelim Calcs'!$C$19/'DEPRECATED - DT-Prelim Calcs'!$C$18*3.39*'DEPRECATED - DT-Prelim Calcs'!$C$20</f>
        <v>25.773080821789936</v>
      </c>
      <c r="EF154" s="46">
        <f t="shared" si="231"/>
        <v>0</v>
      </c>
      <c r="EG154" s="57">
        <f>EE153*'DEPRECATED - DT-Prelim Calcs'!$C$11+EG153</f>
        <v>-329.38544368021724</v>
      </c>
      <c r="EH154" s="57">
        <f>EH153+0.5*EE154*'DEPRECATED - DT-Prelim Calcs'!$C$11^2+EG154*'DEPRECATED - DT-Prelim Calcs'!$C$11</f>
        <v>-255216.20867539485</v>
      </c>
      <c r="EI154" s="57">
        <f>MIN('Drive Train'!$F$35-EC153*'DEPRECATED - DT-Prelim Calcs'!$C$21*'Drive Train'!$F$39,EI153+EC$2)</f>
        <v>6.82</v>
      </c>
      <c r="EJ154" s="57">
        <f>'Drive Train'!$F$35-EC154*'DEPRECATED - DT-Prelim Calcs'!$C$21*'Drive Train'!$F$39</f>
        <v>6.82</v>
      </c>
      <c r="EK154" s="1">
        <f>IF(EH154&gt;='Drive Train'!$F$29,1,0)</f>
        <v>0</v>
      </c>
      <c r="EL154" s="57">
        <f t="shared" si="232"/>
        <v>103.33333333333333</v>
      </c>
      <c r="EM154" s="63">
        <f>EM153+'DEPRECATED - DT-Prelim Calcs'!$C$11</f>
        <v>600</v>
      </c>
      <c r="EN154" s="2">
        <f>EX154/'Drive Train'!$F$35</f>
        <v>3.1418827003555037</v>
      </c>
      <c r="EO154" s="46">
        <f>EV154*12*60/(PI() * 'Drive Train'!$F$15)/EN$2*EN154</f>
        <v>-1856424.2777768194</v>
      </c>
      <c r="EP154" s="2">
        <f>('DEPRECATED - DT-Prelim Calcs'!$C$6*EN154-EO154)/('DEPRECATED - DT-Prelim Calcs'!$C$6*EN154)*'DEPRECATED - DT-Prelim Calcs'!$C$7*EN154</f>
        <v>846.96828054277898</v>
      </c>
      <c r="EQ154" s="57">
        <f>EP154/'DEPRECATED - DT-Prelim Calcs'!$C$7*('DEPRECATED - DT-Prelim Calcs'!$C$8-'DEPRECATED - DT-Prelim Calcs'!$C$9)+'DEPRECATED - DT-Prelim Calcs'!$C$9</f>
        <v>45092.339167484875</v>
      </c>
      <c r="ER154" s="57">
        <f t="shared" si="199"/>
        <v>93</v>
      </c>
      <c r="ES154" s="2">
        <f t="shared" si="233"/>
        <v>0.86507304327942547</v>
      </c>
      <c r="ET154" s="57">
        <f>ES154*'DEPRECATED - DT-Prelim Calcs'!$C$21/EN$2/'DEPRECATED - DT-Prelim Calcs'!$C$19/'DEPRECATED - DT-Prelim Calcs'!$C$18*3.39*'DEPRECATED - DT-Prelim Calcs'!$C$20</f>
        <v>25.773080821789936</v>
      </c>
      <c r="EU154" s="46">
        <f t="shared" si="234"/>
        <v>0</v>
      </c>
      <c r="EV154" s="57">
        <f>ET153*'DEPRECATED - DT-Prelim Calcs'!$C$11+EV153</f>
        <v>-1254.22493222053</v>
      </c>
      <c r="EW154" s="57">
        <f>EW153+0.5*ET154*'DEPRECATED - DT-Prelim Calcs'!$C$11^2+EV154*'DEPRECATED - DT-Prelim Calcs'!$C$11</f>
        <v>-333787.15622892237</v>
      </c>
      <c r="EX154" s="57">
        <f>MIN('Drive Train'!$F$35-ER153*'DEPRECATED - DT-Prelim Calcs'!$C$21*'Drive Train'!$F$39,EX153+ER$2)</f>
        <v>38.959345484408246</v>
      </c>
      <c r="EY154" s="57">
        <f>'Drive Train'!$F$35-ER154*'DEPRECATED - DT-Prelim Calcs'!$C$21*'Drive Train'!$F$39</f>
        <v>6.82</v>
      </c>
      <c r="EZ154" s="1">
        <f>IF(EW154&gt;='Drive Train'!$F$29,1,0)</f>
        <v>0</v>
      </c>
      <c r="FA154" s="57">
        <f t="shared" si="235"/>
        <v>103.33333333333333</v>
      </c>
      <c r="FB154" s="63">
        <f>FB153+'DEPRECATED - DT-Prelim Calcs'!$C$11</f>
        <v>600</v>
      </c>
      <c r="FC154" s="2">
        <f>FM154/'Drive Train'!$F$35</f>
        <v>0.55000000000000004</v>
      </c>
      <c r="FD154" s="46">
        <f>FK154*12*60/(PI() * 'Drive Train'!$F$15)/FC$2*FC154</f>
        <v>-428200.83245880768</v>
      </c>
      <c r="FE154" s="2">
        <f>('DEPRECATED - DT-Prelim Calcs'!$C$6*FC154-FD154)/('DEPRECATED - DT-Prelim Calcs'!$C$6*FC154)*'DEPRECATED - DT-Prelim Calcs'!$C$7*FC154</f>
        <v>194.93976007987362</v>
      </c>
      <c r="FF154" s="57">
        <f>FE154/'DEPRECATED - DT-Prelim Calcs'!$C$7*('DEPRECATED - DT-Prelim Calcs'!$C$8-'DEPRECATED - DT-Prelim Calcs'!$C$9)+'DEPRECATED - DT-Prelim Calcs'!$C$9</f>
        <v>10380.613368567549</v>
      </c>
      <c r="FG154" s="57">
        <f t="shared" si="200"/>
        <v>93</v>
      </c>
      <c r="FH154" s="2">
        <f t="shared" si="236"/>
        <v>0.78067567320338405</v>
      </c>
      <c r="FI154" s="57">
        <f>FH154*'DEPRECATED - DT-Prelim Calcs'!$C$21/FC$2/'DEPRECATED - DT-Prelim Calcs'!$C$19/'DEPRECATED - DT-Prelim Calcs'!$C$18*3.39*'DEPRECATED - DT-Prelim Calcs'!$C$20</f>
        <v>25.773080821789936</v>
      </c>
      <c r="FJ154" s="46">
        <f t="shared" si="237"/>
        <v>0</v>
      </c>
      <c r="FK154" s="57">
        <f>FI153*'DEPRECATED - DT-Prelim Calcs'!$C$11+FK153</f>
        <v>-1491.3886801703147</v>
      </c>
      <c r="FL154" s="57">
        <f>FL153+0.5*FI154*'DEPRECATED - DT-Prelim Calcs'!$C$11^2+FK154*'DEPRECATED - DT-Prelim Calcs'!$C$11</f>
        <v>-518057.68188417377</v>
      </c>
      <c r="FM154" s="57">
        <f>MIN('Drive Train'!$F$35-FG153*'DEPRECATED - DT-Prelim Calcs'!$C$21*'Drive Train'!$F$39,FM153+FG$2)</f>
        <v>6.82</v>
      </c>
      <c r="FN154" s="57">
        <f>'Drive Train'!$F$35-FG154*'DEPRECATED - DT-Prelim Calcs'!$C$21*'Drive Train'!$F$39</f>
        <v>6.82</v>
      </c>
      <c r="FO154" s="1">
        <f>IF(FL154&gt;='Drive Train'!$F$29,1,0)</f>
        <v>0</v>
      </c>
      <c r="FP154" s="57">
        <f t="shared" si="238"/>
        <v>103.33333333333333</v>
      </c>
      <c r="FQ154" s="63">
        <f>FQ153+'DEPRECATED - DT-Prelim Calcs'!$C$11</f>
        <v>600</v>
      </c>
      <c r="FR154" s="2">
        <f>GB154/'Drive Train'!$F$35</f>
        <v>0.55000000000000004</v>
      </c>
      <c r="FS154" s="46">
        <f>FZ154*12*60/(PI() * 'Drive Train'!$F$15)/FR$2*FR154</f>
        <v>-210740.46121233524</v>
      </c>
      <c r="FT154" s="2">
        <f>('DEPRECATED - DT-Prelim Calcs'!$C$6*FR154-FS154)/('DEPRECATED - DT-Prelim Calcs'!$C$6*FR154)*'DEPRECATED - DT-Prelim Calcs'!$C$7*FR154</f>
        <v>96.613400848354203</v>
      </c>
      <c r="FU154" s="57">
        <f>FT154/'DEPRECATED - DT-Prelim Calcs'!$C$7*('DEPRECATED - DT-Prelim Calcs'!$C$8-'DEPRECATED - DT-Prelim Calcs'!$C$9)+'DEPRECATED - DT-Prelim Calcs'!$C$9</f>
        <v>5146.0607173625913</v>
      </c>
      <c r="FV154" s="57">
        <f t="shared" si="201"/>
        <v>93</v>
      </c>
      <c r="FW154" s="2">
        <f t="shared" si="239"/>
        <v>0.7112822800297498</v>
      </c>
      <c r="FX154" s="57">
        <f>FW154*'DEPRECATED - DT-Prelim Calcs'!$C$21/FR$2/'DEPRECATED - DT-Prelim Calcs'!$C$19/'DEPRECATED - DT-Prelim Calcs'!$C$18*3.39*'DEPRECATED - DT-Prelim Calcs'!$C$20</f>
        <v>25.773080821789936</v>
      </c>
      <c r="FY154" s="46">
        <f t="shared" si="240"/>
        <v>0</v>
      </c>
      <c r="FZ154" s="57">
        <f>FX153*'DEPRECATED - DT-Prelim Calcs'!$C$11+FZ153</f>
        <v>-668.74816642302721</v>
      </c>
      <c r="GA154" s="57">
        <f>GA153+0.5*FX154*'DEPRECATED - DT-Prelim Calcs'!$C$11^2+FZ154*'DEPRECATED - DT-Prelim Calcs'!$C$11</f>
        <v>-562064.01849421067</v>
      </c>
      <c r="GB154" s="57">
        <f>MIN('Drive Train'!$F$35-FV153*'DEPRECATED - DT-Prelim Calcs'!$C$21*'Drive Train'!$F$39,GB153+FV$2)</f>
        <v>6.82</v>
      </c>
      <c r="GC154" s="57">
        <f>'Drive Train'!$F$35-FV154*'DEPRECATED - DT-Prelim Calcs'!$C$21*'Drive Train'!$F$39</f>
        <v>6.82</v>
      </c>
      <c r="GD154" s="1">
        <f>IF(GA154&gt;='Drive Train'!$F$29,1,0)</f>
        <v>0</v>
      </c>
      <c r="GE154" s="57">
        <f t="shared" si="241"/>
        <v>103.33333333333333</v>
      </c>
      <c r="GF154" s="63">
        <f>GF153+'DEPRECATED - DT-Prelim Calcs'!$C$11</f>
        <v>600</v>
      </c>
      <c r="GG154" s="2">
        <f>GQ154/'Drive Train'!$F$35</f>
        <v>0.85483870967741948</v>
      </c>
      <c r="GH154" s="46">
        <f>GO154*12*60/(PI() * 'Drive Train'!$F$15)/GG$2*GG154</f>
        <v>-42560.860465112542</v>
      </c>
      <c r="GI154" s="2">
        <f>('DEPRECATED - DT-Prelim Calcs'!$C$6*GG154-GH154)/('DEPRECATED - DT-Prelim Calcs'!$C$6*GG154)*'DEPRECATED - DT-Prelim Calcs'!$C$7*GG154</f>
        <v>21.304377748281535</v>
      </c>
      <c r="GJ154" s="57">
        <f>GI154/'DEPRECATED - DT-Prelim Calcs'!$C$7*('DEPRECATED - DT-Prelim Calcs'!$C$8-'DEPRECATED - DT-Prelim Calcs'!$C$9)+'DEPRECATED - DT-Prelim Calcs'!$C$9</f>
        <v>1136.8708153960667</v>
      </c>
      <c r="GK154" s="57">
        <f t="shared" si="242"/>
        <v>29.999999999999982</v>
      </c>
      <c r="GL154" s="2">
        <f t="shared" si="243"/>
        <v>0.99579519204165001</v>
      </c>
      <c r="GM154" s="57">
        <f>GL154*'DEPRECATED - DT-Prelim Calcs'!$C$21/GG$2/'DEPRECATED - DT-Prelim Calcs'!$C$19/'DEPRECATED - DT-Prelim Calcs'!$C$18*3.39*'DEPRECATED - DT-Prelim Calcs'!$C$20</f>
        <v>25.773080821789936</v>
      </c>
      <c r="GN154" s="46">
        <f t="shared" si="244"/>
        <v>0</v>
      </c>
      <c r="GO154" s="57">
        <f>GM153*'DEPRECATED - DT-Prelim Calcs'!$C$11+GO153</f>
        <v>-121.65546492738677</v>
      </c>
      <c r="GP154" s="57">
        <f>GP153+0.5*GM154*'DEPRECATED - DT-Prelim Calcs'!$C$11^2+GO154*'DEPRECATED - DT-Prelim Calcs'!$C$11</f>
        <v>-253599.75168422505</v>
      </c>
      <c r="GQ154" s="57">
        <f>MIN('Drive Train'!$F$35-GK153*'DEPRECATED - DT-Prelim Calcs'!$C$21*'Drive Train'!$F$39,GQ153+GK$2)</f>
        <v>10.600000000000001</v>
      </c>
      <c r="GR154" s="57">
        <f>'Drive Train'!$F$35-GK154*'DEPRECATED - DT-Prelim Calcs'!$C$21*'Drive Train'!$F$39</f>
        <v>10.600000000000001</v>
      </c>
      <c r="GS154" s="1">
        <f>IF(GP154&gt;='Drive Train'!$F$29,1,0)</f>
        <v>0</v>
      </c>
      <c r="GT154" s="57">
        <f t="shared" si="245"/>
        <v>33.333333333333314</v>
      </c>
      <c r="GU154" s="63">
        <f>GU153+'DEPRECATED - DT-Prelim Calcs'!$C$11</f>
        <v>600</v>
      </c>
      <c r="GV154" s="2">
        <f>HF154/'Drive Train'!$F$35</f>
        <v>0.83870967741935498</v>
      </c>
      <c r="GW154" s="46">
        <f>HD154*12*60/(PI() * 'Drive Train'!$F$15)/GV$2*GV154</f>
        <v>-149408.80397192299</v>
      </c>
      <c r="GX154" s="2">
        <f>('DEPRECATED - DT-Prelim Calcs'!$C$6*GV154-GW154)/('DEPRECATED - DT-Prelim Calcs'!$C$6*GV154)*'DEPRECATED - DT-Prelim Calcs'!$C$7*GV154</f>
        <v>69.577616321142457</v>
      </c>
      <c r="GY154" s="57">
        <f>GX154/'DEPRECATED - DT-Prelim Calcs'!$C$7*('DEPRECATED - DT-Prelim Calcs'!$C$8-'DEPRECATED - DT-Prelim Calcs'!$C$9)+'DEPRECATED - DT-Prelim Calcs'!$C$9</f>
        <v>3706.7697817438079</v>
      </c>
      <c r="GZ154" s="57">
        <f t="shared" si="202"/>
        <v>33.333333333333314</v>
      </c>
      <c r="HA154" s="2">
        <f t="shared" si="246"/>
        <v>0.99579519204165001</v>
      </c>
      <c r="HB154" s="57">
        <f>HA154*'DEPRECATED - DT-Prelim Calcs'!$C$21/GV$2/'DEPRECATED - DT-Prelim Calcs'!$C$19/'DEPRECATED - DT-Prelim Calcs'!$C$18*3.39*'DEPRECATED - DT-Prelim Calcs'!$C$20</f>
        <v>25.773080821789936</v>
      </c>
      <c r="HC154" s="46">
        <f t="shared" si="247"/>
        <v>0</v>
      </c>
      <c r="HD154" s="57">
        <f>HB153*'DEPRECATED - DT-Prelim Calcs'!$C$11+HD153</f>
        <v>-435.28122822197975</v>
      </c>
      <c r="HE154" s="57">
        <f>HE153+0.5*HB154*'DEPRECATED - DT-Prelim Calcs'!$C$11^2+HD154*'DEPRECATED - DT-Prelim Calcs'!$C$11</f>
        <v>-269559.06519271719</v>
      </c>
      <c r="HF154" s="57">
        <f>MIN('Drive Train'!$F$35-GZ153*'DEPRECATED - DT-Prelim Calcs'!$C$21*'Drive Train'!$F$39,HF153+GZ$2)</f>
        <v>10.400000000000002</v>
      </c>
      <c r="HG154" s="57">
        <f>'Drive Train'!$F$35-GZ154*'DEPRECATED - DT-Prelim Calcs'!$C$21*'Drive Train'!$F$39</f>
        <v>10.400000000000002</v>
      </c>
      <c r="HH154" s="1">
        <f>IF(HE154&gt;='Drive Train'!$F$29,1,0)</f>
        <v>0</v>
      </c>
      <c r="HI154" s="57">
        <f t="shared" si="248"/>
        <v>37.037037037037017</v>
      </c>
      <c r="HJ154" s="63">
        <f>HJ153+'DEPRECATED - DT-Prelim Calcs'!$C$11</f>
        <v>600</v>
      </c>
      <c r="HK154" s="2">
        <f>HU154/'Drive Train'!$F$35</f>
        <v>0.82258064516129037</v>
      </c>
      <c r="HL154" s="46">
        <f>HS154*12*60/(PI() * 'Drive Train'!$F$15)/HK$2*HK154</f>
        <v>-369596.07605633506</v>
      </c>
      <c r="HM154" s="2">
        <f>('DEPRECATED - DT-Prelim Calcs'!$C$6*HK154-HL154)/('DEPRECATED - DT-Prelim Calcs'!$C$6*HK154)*'DEPRECATED - DT-Prelim Calcs'!$C$7*HK154</f>
        <v>169.09809351914782</v>
      </c>
      <c r="HN154" s="57">
        <f>HM154/'DEPRECATED - DT-Prelim Calcs'!$C$7*('DEPRECATED - DT-Prelim Calcs'!$C$8-'DEPRECATED - DT-Prelim Calcs'!$C$9)+'DEPRECATED - DT-Prelim Calcs'!$C$9</f>
        <v>9004.8931114135539</v>
      </c>
      <c r="HO154" s="57">
        <f t="shared" si="203"/>
        <v>36.66666666666665</v>
      </c>
      <c r="HP154" s="2">
        <f t="shared" si="249"/>
        <v>0.99579519204165001</v>
      </c>
      <c r="HQ154" s="57">
        <f>HP154*'DEPRECATED - DT-Prelim Calcs'!$C$21/HK$2/'DEPRECATED - DT-Prelim Calcs'!$C$19/'DEPRECATED - DT-Prelim Calcs'!$C$18*3.39*'DEPRECATED - DT-Prelim Calcs'!$C$20</f>
        <v>25.773080821789936</v>
      </c>
      <c r="HR154" s="46">
        <f t="shared" si="250"/>
        <v>0</v>
      </c>
      <c r="HS154" s="57">
        <f>HQ153*'DEPRECATED - DT-Prelim Calcs'!$C$11+HS153</f>
        <v>-1097.8784699848395</v>
      </c>
      <c r="HT154" s="57">
        <f>HT153+0.5*HQ154*'DEPRECATED - DT-Prelim Calcs'!$C$11^2+HS154*'DEPRECATED - DT-Prelim Calcs'!$C$11</f>
        <v>-274132.96256911516</v>
      </c>
      <c r="HU154" s="57">
        <f>MIN('Drive Train'!$F$35-HO153*'DEPRECATED - DT-Prelim Calcs'!$C$21*'Drive Train'!$F$39,HU153+HO$2)</f>
        <v>10.200000000000001</v>
      </c>
      <c r="HV154" s="57">
        <f>'Drive Train'!$F$35-HO154*'DEPRECATED - DT-Prelim Calcs'!$C$21*'Drive Train'!$F$39</f>
        <v>10.200000000000001</v>
      </c>
      <c r="HW154" s="1">
        <f>IF(HT154&gt;='Drive Train'!$F$29,1,0)</f>
        <v>0</v>
      </c>
      <c r="HX154" s="57">
        <f t="shared" si="251"/>
        <v>40.740740740740726</v>
      </c>
      <c r="HY154" s="63">
        <f>HY153+'DEPRECATED - DT-Prelim Calcs'!$C$11</f>
        <v>600</v>
      </c>
      <c r="HZ154" s="2">
        <f>IJ154/'Drive Train'!$F$35</f>
        <v>0.80645161290322598</v>
      </c>
      <c r="IA154" s="46">
        <f>IH154*12*60/(PI() * 'Drive Train'!$F$15)/HZ$2*HZ154</f>
        <v>-312240.27336897806</v>
      </c>
      <c r="IB154" s="2">
        <f>('DEPRECATED - DT-Prelim Calcs'!$C$6*HZ154-IA154)/('DEPRECATED - DT-Prelim Calcs'!$C$6*HZ154)*'DEPRECATED - DT-Prelim Calcs'!$C$7*HZ154</f>
        <v>143.12536054830451</v>
      </c>
      <c r="IC154" s="57">
        <f>IB154/'DEPRECATED - DT-Prelim Calcs'!$C$7*('DEPRECATED - DT-Prelim Calcs'!$C$8-'DEPRECATED - DT-Prelim Calcs'!$C$9)+'DEPRECATED - DT-Prelim Calcs'!$C$9</f>
        <v>7622.1953354138877</v>
      </c>
      <c r="ID154" s="57">
        <f t="shared" si="204"/>
        <v>39.999999999999986</v>
      </c>
      <c r="IE154" s="2">
        <f t="shared" si="252"/>
        <v>0.99579519204165001</v>
      </c>
      <c r="IF154" s="57">
        <f>IE154*'DEPRECATED - DT-Prelim Calcs'!$C$21/HZ$2/'DEPRECATED - DT-Prelim Calcs'!$C$19/'DEPRECATED - DT-Prelim Calcs'!$C$18*3.39*'DEPRECATED - DT-Prelim Calcs'!$C$20</f>
        <v>25.773080821789936</v>
      </c>
      <c r="IG154" s="46">
        <f t="shared" si="253"/>
        <v>0</v>
      </c>
      <c r="IH154" s="57">
        <f>IF153*'DEPRECATED - DT-Prelim Calcs'!$C$11+IH153</f>
        <v>-946.05417567410871</v>
      </c>
      <c r="II154" s="57">
        <f>II153+0.5*IF154*'DEPRECATED - DT-Prelim Calcs'!$C$11^2+IH154*'DEPRECATED - DT-Prelim Calcs'!$C$11</f>
        <v>-268909.38708877651</v>
      </c>
      <c r="IJ154" s="57">
        <f>MIN('Drive Train'!$F$35-ID153*'DEPRECATED - DT-Prelim Calcs'!$C$21*'Drive Train'!$F$39,IJ153+ID$2)</f>
        <v>10.000000000000002</v>
      </c>
      <c r="IK154" s="57">
        <f>'Drive Train'!$F$35-ID154*'DEPRECATED - DT-Prelim Calcs'!$C$21*'Drive Train'!$F$39</f>
        <v>10.000000000000002</v>
      </c>
      <c r="IL154" s="1">
        <f>IF(II154&gt;='Drive Train'!$F$29,1,0)</f>
        <v>0</v>
      </c>
      <c r="IM154" s="57">
        <f t="shared" si="254"/>
        <v>44.444444444444429</v>
      </c>
      <c r="IN154" s="63">
        <f>IN153+'DEPRECATED - DT-Prelim Calcs'!$C$11</f>
        <v>600</v>
      </c>
      <c r="IO154" s="2">
        <f>IY154/'Drive Train'!$F$35</f>
        <v>1.6590086685772449</v>
      </c>
      <c r="IP154" s="46">
        <f>IW154*12*60/(PI() * 'Drive Train'!$F$15)/IO$2*IO154</f>
        <v>-227436.93495520719</v>
      </c>
      <c r="IQ154" s="2">
        <f>('DEPRECATED - DT-Prelim Calcs'!$C$6*IO154-IP154)/('DEPRECATED - DT-Prelim Calcs'!$C$6*IO154)*'DEPRECATED - DT-Prelim Calcs'!$C$7*IO154</f>
        <v>106.83554921060501</v>
      </c>
      <c r="IR154" s="57">
        <f>IQ154/'DEPRECATED - DT-Prelim Calcs'!$C$7*('DEPRECATED - DT-Prelim Calcs'!$C$8-'DEPRECATED - DT-Prelim Calcs'!$C$9)+'DEPRECATED - DT-Prelim Calcs'!$C$9</f>
        <v>5690.2522671039924</v>
      </c>
      <c r="IS154" s="57">
        <f t="shared" si="205"/>
        <v>43.333333333333321</v>
      </c>
      <c r="IT154" s="2">
        <f t="shared" si="255"/>
        <v>0.99579519204165001</v>
      </c>
      <c r="IU154" s="57">
        <f>IT154*'DEPRECATED - DT-Prelim Calcs'!$C$21/IO$2/'DEPRECATED - DT-Prelim Calcs'!$C$19/'DEPRECATED - DT-Prelim Calcs'!$C$18*3.39*'DEPRECATED - DT-Prelim Calcs'!$C$20</f>
        <v>25.773080821789936</v>
      </c>
      <c r="IV154" s="46">
        <f t="shared" si="256"/>
        <v>0</v>
      </c>
      <c r="IW154" s="57">
        <f>IU153*'DEPRECATED - DT-Prelim Calcs'!$C$11+IW153</f>
        <v>-334.97912356440543</v>
      </c>
      <c r="IX154" s="57">
        <f>IX153+0.5*IU154*'DEPRECATED - DT-Prelim Calcs'!$C$11^2+IW154*'DEPRECATED - DT-Prelim Calcs'!$C$11</f>
        <v>-279063.8593197547</v>
      </c>
      <c r="IY154" s="57">
        <f>MIN('Drive Train'!$F$35-IS153*'DEPRECATED - DT-Prelim Calcs'!$C$21*'Drive Train'!$F$39,IY153+IS$2)</f>
        <v>20.571707490357838</v>
      </c>
      <c r="IZ154" s="57">
        <f>'Drive Train'!$F$35-IS154*'DEPRECATED - DT-Prelim Calcs'!$C$21*'Drive Train'!$F$39</f>
        <v>9.8000000000000007</v>
      </c>
      <c r="JA154" s="1">
        <f>IF(IX154&gt;='Drive Train'!$F$29,1,0)</f>
        <v>0</v>
      </c>
      <c r="JB154" s="57">
        <f t="shared" si="257"/>
        <v>48.148148148148138</v>
      </c>
      <c r="JC154" s="63">
        <f>JC153+'DEPRECATED - DT-Prelim Calcs'!$C$11</f>
        <v>600</v>
      </c>
      <c r="JD154" s="2">
        <f>JN154/'Drive Train'!$F$35</f>
        <v>0.77419354838709686</v>
      </c>
      <c r="JE154" s="46">
        <f>JL154*12*60/(PI() * 'Drive Train'!$F$15)/JD$2*JD154</f>
        <v>-67851.304238453289</v>
      </c>
      <c r="JF154" s="2">
        <f>('DEPRECATED - DT-Prelim Calcs'!$C$6*JD154-JE154)/('DEPRECATED - DT-Prelim Calcs'!$C$6*JD154)*'DEPRECATED - DT-Prelim Calcs'!$C$7*JD154</f>
        <v>32.545289231101172</v>
      </c>
      <c r="JG154" s="57">
        <f>JF154/'DEPRECATED - DT-Prelim Calcs'!$C$7*('DEPRECATED - DT-Prelim Calcs'!$C$8-'DEPRECATED - DT-Prelim Calcs'!$C$9)+'DEPRECATED - DT-Prelim Calcs'!$C$9</f>
        <v>1735.2977628009464</v>
      </c>
      <c r="JH154" s="57">
        <f t="shared" si="206"/>
        <v>46.666666666666657</v>
      </c>
      <c r="JI154" s="2">
        <f t="shared" si="258"/>
        <v>0.99579519204165001</v>
      </c>
      <c r="JJ154" s="57">
        <f>JI154*'DEPRECATED - DT-Prelim Calcs'!$C$21/JD$2/'DEPRECATED - DT-Prelim Calcs'!$C$19/'DEPRECATED - DT-Prelim Calcs'!$C$18*3.39*'DEPRECATED - DT-Prelim Calcs'!$C$20</f>
        <v>25.773080821789936</v>
      </c>
      <c r="JK154" s="46">
        <f t="shared" si="259"/>
        <v>0</v>
      </c>
      <c r="JL154" s="57">
        <f>JJ153*'DEPRECATED - DT-Prelim Calcs'!$C$11+JL153</f>
        <v>-214.14801614928865</v>
      </c>
      <c r="JM154" s="57">
        <f>JM153+0.5*JJ154*'DEPRECATED - DT-Prelim Calcs'!$C$11^2+JL154*'DEPRECATED - DT-Prelim Calcs'!$C$11</f>
        <v>-305863.45210381987</v>
      </c>
      <c r="JN154" s="57">
        <f>MIN('Drive Train'!$F$35-JH153*'DEPRECATED - DT-Prelim Calcs'!$C$21*'Drive Train'!$F$39,JN153+JH$2)</f>
        <v>9.6000000000000014</v>
      </c>
      <c r="JO154" s="57">
        <f>'Drive Train'!$F$35-JH154*'DEPRECATED - DT-Prelim Calcs'!$C$21*'Drive Train'!$F$39</f>
        <v>9.6000000000000014</v>
      </c>
      <c r="JP154" s="1">
        <f>IF(JM154&gt;='Drive Train'!$F$29,1,0)</f>
        <v>0</v>
      </c>
      <c r="JQ154" s="57">
        <f>MIN(JG154,'DEPRECATED - DT-Prelim Calcs'!$C$10)*'DEPRECATED - DT-Prelim Calcs'!$C$11*1000/60/60</f>
        <v>103.33333333333333</v>
      </c>
      <c r="JR154" s="63">
        <f>JR153+'DEPRECATED - DT-Prelim Calcs'!$C$11</f>
        <v>600</v>
      </c>
      <c r="JS154" s="2">
        <f>KC154/'Drive Train'!$F$35</f>
        <v>0.75806451612903225</v>
      </c>
      <c r="JT154" s="46">
        <f>KA154*12*60/(PI() * 'Drive Train'!$F$15)/JS$2*JS154</f>
        <v>30420.503649323007</v>
      </c>
      <c r="JU154" s="2">
        <f>('DEPRECATED - DT-Prelim Calcs'!$C$6*JS154-JT154)/('DEPRECATED - DT-Prelim Calcs'!$C$6*JS154)*'DEPRECATED - DT-Prelim Calcs'!$C$7*JS154</f>
        <v>-11.927926391338874</v>
      </c>
      <c r="JV154" s="57">
        <f>JU154/'DEPRECATED - DT-Prelim Calcs'!$C$7*('DEPRECATED - DT-Prelim Calcs'!$C$8-'DEPRECATED - DT-Prelim Calcs'!$C$9)+'DEPRECATED - DT-Prelim Calcs'!$C$9</f>
        <v>-632.30122655965863</v>
      </c>
      <c r="JW154" s="57">
        <f t="shared" si="207"/>
        <v>-632.30122655965863</v>
      </c>
      <c r="JX154" s="2">
        <f t="shared" si="260"/>
        <v>-14.865879441569822</v>
      </c>
      <c r="JY154" s="57">
        <f>JX154*'DEPRECATED - DT-Prelim Calcs'!$C$21/JS$2/'DEPRECATED - DT-Prelim Calcs'!$C$19/'DEPRECATED - DT-Prelim Calcs'!$C$18*3.39*'DEPRECATED - DT-Prelim Calcs'!$C$20</f>
        <v>-384.75734307275036</v>
      </c>
      <c r="JZ154" s="46">
        <f t="shared" si="261"/>
        <v>1</v>
      </c>
      <c r="KA154" s="57">
        <f>JY153*'DEPRECATED - DT-Prelim Calcs'!$C$11+KA153</f>
        <v>98.054072245662312</v>
      </c>
      <c r="KB154" s="57">
        <f>KB153+0.5*JY154*'DEPRECATED - DT-Prelim Calcs'!$C$11^2+KA154*'DEPRECATED - DT-Prelim Calcs'!$C$11</f>
        <v>-296381.62508932903</v>
      </c>
      <c r="KC154" s="57">
        <f>MIN('Drive Train'!$F$35-JW153*'DEPRECATED - DT-Prelim Calcs'!$C$21*'Drive Train'!$F$39,KC153+JW$2)</f>
        <v>9.4</v>
      </c>
      <c r="KD154" s="57">
        <f>'Drive Train'!$F$35-JW154*'DEPRECATED - DT-Prelim Calcs'!$C$21*'Drive Train'!$F$39</f>
        <v>50.338073593579516</v>
      </c>
      <c r="KE154" s="1">
        <f>IF(KB154&gt;='Drive Train'!$F$29,1,0)</f>
        <v>0</v>
      </c>
      <c r="KF154" s="57">
        <f>MIN(JV154,'DEPRECATED - DT-Prelim Calcs'!$C$10)*'DEPRECATED - DT-Prelim Calcs'!$C$11*1000/60/60</f>
        <v>-702.55691839962071</v>
      </c>
      <c r="KG154" s="63">
        <f>KG153+'DEPRECATED - DT-Prelim Calcs'!$C$11</f>
        <v>600</v>
      </c>
      <c r="KH154" s="2">
        <f>KR154/'Drive Train'!$F$35</f>
        <v>0.74193548387096786</v>
      </c>
      <c r="KI154" s="46">
        <f>KP154*12*60/(PI() * 'Drive Train'!$F$15)/KH$2*KH154</f>
        <v>-201849.5893338513</v>
      </c>
      <c r="KJ154" s="2">
        <f>('DEPRECATED - DT-Prelim Calcs'!$C$6*KH154-KI154)/('DEPRECATED - DT-Prelim Calcs'!$C$6*KH154)*'DEPRECATED - DT-Prelim Calcs'!$C$7*KH154</f>
        <v>93.055890087345119</v>
      </c>
      <c r="KK154" s="57">
        <f>KJ154/'DEPRECATED - DT-Prelim Calcs'!$C$7*('DEPRECATED - DT-Prelim Calcs'!$C$8-'DEPRECATED - DT-Prelim Calcs'!$C$9)+'DEPRECATED - DT-Prelim Calcs'!$C$9</f>
        <v>4956.6712440690371</v>
      </c>
      <c r="KL154" s="57">
        <f t="shared" si="208"/>
        <v>53.333333333333329</v>
      </c>
      <c r="KM154" s="2">
        <f t="shared" si="262"/>
        <v>0.99579519204165001</v>
      </c>
      <c r="KN154" s="57">
        <f>KM154*'DEPRECATED - DT-Prelim Calcs'!$C$21/KH$2/'DEPRECATED - DT-Prelim Calcs'!$C$19/'DEPRECATED - DT-Prelim Calcs'!$C$18*3.39*'DEPRECATED - DT-Prelim Calcs'!$C$20</f>
        <v>25.773080821789936</v>
      </c>
      <c r="KO154" s="46">
        <f t="shared" si="263"/>
        <v>0</v>
      </c>
      <c r="KP154" s="57">
        <f>KN153*'DEPRECATED - DT-Prelim Calcs'!$C$11+KP153</f>
        <v>-664.76344722198837</v>
      </c>
      <c r="KQ154" s="57">
        <f>KQ153+0.5*KN154*'DEPRECATED - DT-Prelim Calcs'!$C$11^2+KP154*'DEPRECATED - DT-Prelim Calcs'!$C$11</f>
        <v>-295568.8820189056</v>
      </c>
      <c r="KR154" s="57">
        <f>MIN('Drive Train'!$F$35-KL153*'DEPRECATED - DT-Prelim Calcs'!$C$21*'Drive Train'!$F$39,KR153+KL$2)</f>
        <v>9.2000000000000011</v>
      </c>
      <c r="KS154" s="57">
        <f>'Drive Train'!$F$35-KL154*'DEPRECATED - DT-Prelim Calcs'!$C$21*'Drive Train'!$F$39</f>
        <v>9.2000000000000011</v>
      </c>
      <c r="KT154" s="1">
        <f>IF(KQ154&gt;='Drive Train'!$F$29,1,0)</f>
        <v>0</v>
      </c>
      <c r="KU154" s="57">
        <f>MIN(KK154,'DEPRECATED - DT-Prelim Calcs'!$C$10)*'DEPRECATED - DT-Prelim Calcs'!$C$11*1000/60/60</f>
        <v>103.33333333333333</v>
      </c>
      <c r="KV154" s="63">
        <f>KV153+'DEPRECATED - DT-Prelim Calcs'!$C$11</f>
        <v>600</v>
      </c>
      <c r="KW154" s="2">
        <f>LG154/'Drive Train'!$F$35</f>
        <v>0.72580645161290325</v>
      </c>
      <c r="KX154" s="46">
        <f>LE154*12*60/(PI() * 'Drive Train'!$F$15)/KW$2*KW154</f>
        <v>-72967.713397835309</v>
      </c>
      <c r="KY154" s="2">
        <f>('DEPRECATED - DT-Prelim Calcs'!$C$6*KW154-KX154)/('DEPRECATED - DT-Prelim Calcs'!$C$6*KW154)*'DEPRECATED - DT-Prelim Calcs'!$C$7*KW154</f>
        <v>34.742099606320139</v>
      </c>
      <c r="KZ154" s="57">
        <f>KY154/'DEPRECATED - DT-Prelim Calcs'!$C$7*('DEPRECATED - DT-Prelim Calcs'!$C$8-'DEPRECATED - DT-Prelim Calcs'!$C$9)+'DEPRECATED - DT-Prelim Calcs'!$C$9</f>
        <v>1852.2482902451761</v>
      </c>
      <c r="LA154" s="57">
        <f t="shared" si="209"/>
        <v>56.666666666666664</v>
      </c>
      <c r="LB154" s="2">
        <f t="shared" si="264"/>
        <v>0.99579519204165001</v>
      </c>
      <c r="LC154" s="57">
        <f>LB154*'DEPRECATED - DT-Prelim Calcs'!$C$21/KW$2/'DEPRECATED - DT-Prelim Calcs'!$C$19/'DEPRECATED - DT-Prelim Calcs'!$C$18*3.39*'DEPRECATED - DT-Prelim Calcs'!$C$20</f>
        <v>25.773080821789936</v>
      </c>
      <c r="LD154" s="46">
        <f t="shared" si="265"/>
        <v>0</v>
      </c>
      <c r="LE154" s="57">
        <f>LC153*'DEPRECATED - DT-Prelim Calcs'!$C$11+LE153</f>
        <v>-245.64917838071619</v>
      </c>
      <c r="LF154" s="57">
        <f>LF153+0.5*LC154*'DEPRECATED - DT-Prelim Calcs'!$C$11^2+LE154*'DEPRECATED - DT-Prelim Calcs'!$C$11</f>
        <v>-326795.25561400055</v>
      </c>
      <c r="LG154" s="57">
        <f>MIN('Drive Train'!$F$35-LA153*'DEPRECATED - DT-Prelim Calcs'!$C$21*'Drive Train'!$F$39,LG153+LA$2)</f>
        <v>9</v>
      </c>
      <c r="LH154" s="57">
        <f>'Drive Train'!$F$35-LA154*'DEPRECATED - DT-Prelim Calcs'!$C$21*'Drive Train'!$F$39</f>
        <v>9</v>
      </c>
      <c r="LI154" s="1">
        <f>IF(LF154&gt;='Drive Train'!$F$29,1,0)</f>
        <v>0</v>
      </c>
      <c r="LJ154" s="57">
        <f>MIN(KZ154,'DEPRECATED - DT-Prelim Calcs'!$C$10)*'DEPRECATED - DT-Prelim Calcs'!$C$11*1000/60/60</f>
        <v>103.33333333333333</v>
      </c>
      <c r="LK154" s="63">
        <f>LK153+'DEPRECATED - DT-Prelim Calcs'!$C$11</f>
        <v>600</v>
      </c>
      <c r="LL154" s="2">
        <f>LV154/'Drive Train'!$F$35</f>
        <v>1.6180053580832097</v>
      </c>
      <c r="LM154" s="46">
        <f>LT154*12*60/(PI() * 'Drive Train'!$F$15)/LL$2*LL154</f>
        <v>-212038.13732640701</v>
      </c>
      <c r="LN154" s="2">
        <f>('DEPRECATED - DT-Prelim Calcs'!$C$6*LL154-LM154)/('DEPRECATED - DT-Prelim Calcs'!$C$6*LL154)*'DEPRECATED - DT-Prelim Calcs'!$C$7*LL154</f>
        <v>99.774047876703037</v>
      </c>
      <c r="LO154" s="57">
        <f>LN154/'DEPRECATED - DT-Prelim Calcs'!$C$7*('DEPRECATED - DT-Prelim Calcs'!$C$8-'DEPRECATED - DT-Prelim Calcs'!$C$9)+'DEPRECATED - DT-Prelim Calcs'!$C$9</f>
        <v>5314.3225487887967</v>
      </c>
      <c r="LP154" s="57">
        <f t="shared" si="210"/>
        <v>60</v>
      </c>
      <c r="LQ154" s="2">
        <f t="shared" si="266"/>
        <v>0.99579519204165001</v>
      </c>
      <c r="LR154" s="57">
        <f>LQ154*'DEPRECATED - DT-Prelim Calcs'!$C$21/LL$2/'DEPRECATED - DT-Prelim Calcs'!$C$19/'DEPRECATED - DT-Prelim Calcs'!$C$18*3.39*'DEPRECATED - DT-Prelim Calcs'!$C$20</f>
        <v>25.773080821789936</v>
      </c>
      <c r="LS154" s="46">
        <f t="shared" si="267"/>
        <v>0</v>
      </c>
      <c r="LT154" s="57">
        <f>LR153*'DEPRECATED - DT-Prelim Calcs'!$C$11+LT153</f>
        <v>-320.21334569226542</v>
      </c>
      <c r="LU154" s="57">
        <f>LU153+0.5*LR154*'DEPRECATED - DT-Prelim Calcs'!$C$11^2+LT154*'DEPRECATED - DT-Prelim Calcs'!$C$11</f>
        <v>-283291.38454581605</v>
      </c>
      <c r="LV154" s="57">
        <f>MIN('Drive Train'!$F$35-LP153*'DEPRECATED - DT-Prelim Calcs'!$C$21*'Drive Train'!$F$39,LV153+LP$2)</f>
        <v>20.0632664402318</v>
      </c>
      <c r="LW154" s="57">
        <f>'Drive Train'!$F$35-LP154*'DEPRECATED - DT-Prelim Calcs'!$C$21*'Drive Train'!$F$39</f>
        <v>8.8000000000000007</v>
      </c>
      <c r="LX154" s="1">
        <f>IF(LU154&gt;='Drive Train'!$F$29,1,0)</f>
        <v>0</v>
      </c>
      <c r="LY154" s="57">
        <f>MIN(LO154,'DEPRECATED - DT-Prelim Calcs'!$C$10)*'DEPRECATED - DT-Prelim Calcs'!$C$11*1000/60/60</f>
        <v>103.33333333333333</v>
      </c>
      <c r="LZ154" s="63">
        <f>LZ153+'DEPRECATED - DT-Prelim Calcs'!$C$11</f>
        <v>600</v>
      </c>
    </row>
    <row r="155" spans="18:338" x14ac:dyDescent="0.2">
      <c r="R155" s="63">
        <f>R154+'DEPRECATED - DT-Prelim Calcs'!$C$11</f>
        <v>604</v>
      </c>
      <c r="S155" s="2">
        <f>AG155/'Drive Train'!$F$35</f>
        <v>0</v>
      </c>
      <c r="T155" s="46">
        <f>AE155*12*60/(PI() * 'Drive Train'!$F$15)/S$2*ABS(S155)</f>
        <v>0</v>
      </c>
      <c r="U155" s="2">
        <f>IF(OR(AD154=1,AND($C$32=Motors!$C$32,'DEPRECATED - DT-Prelim Calcs'!AI154=1)),0,IF(AG155=0,-(V154+$C$9)/($C$8-$C$9)*$C$7,($C$6*S155-T155)/($C$6*S155)*$C$7*S155))</f>
        <v>0</v>
      </c>
      <c r="V155" s="57">
        <f>IF(AND(AD154=1,AI154=1),0,ABS(U155/$C$7*($C$8-$C$9)+$C$9) *'Drive Train'!$AA$49 + V154*(1-'Drive Train'!$AA$49))</f>
        <v>0</v>
      </c>
      <c r="W155" s="57">
        <f t="shared" si="184"/>
        <v>0</v>
      </c>
      <c r="X155" s="2">
        <f>MAX(MIN(IF(AND(AI154=1,AG155&lt;0),-1,1)*(W155-$C$9)/($C$8-$C$9)*$C$7-$C$29*AE155/T$2 -  AI154*$C$29/2,X$2),MAX(X$4:X154)*-1)</f>
        <v>-0.2458281045106315</v>
      </c>
      <c r="Y155" s="57">
        <f t="shared" si="185"/>
        <v>0</v>
      </c>
      <c r="Z155" s="57">
        <f t="shared" si="186"/>
        <v>0</v>
      </c>
      <c r="AA155" s="57">
        <f t="shared" si="187"/>
        <v>0</v>
      </c>
      <c r="AB155" s="57" t="e">
        <f t="shared" si="188"/>
        <v>#N/A</v>
      </c>
      <c r="AC155" s="46">
        <f t="shared" si="211"/>
        <v>1</v>
      </c>
      <c r="AD155" s="1">
        <f t="shared" si="189"/>
        <v>1</v>
      </c>
      <c r="AE155" s="57">
        <f t="shared" si="190"/>
        <v>0</v>
      </c>
      <c r="AF155" s="57" t="e">
        <f t="shared" si="191"/>
        <v>#N/A</v>
      </c>
      <c r="AG155" s="57">
        <f>IF(AI154=0,MIN('Drive Train'!$F$35-W154*$C$21*'Drive Train'!$F$39,AG154+W$2)-$C$3,IF(AE154-1&lt;=0,0,IF($C$32=Motors!$C$30,MAX(ABS('Drive Train'!$F$35-W154*$C$21*'Drive Train'!$F$39)*-1,AG154-W$2),MAX(0,ABS('Drive Train'!$F$35-W154*$C$21*'Drive Train'!$F$39)*-1,AG154-W$2))))</f>
        <v>0</v>
      </c>
      <c r="AH155" s="57">
        <f>'Drive Train'!$F$35-ABS(W155)*'DEPRECATED - DT-Prelim Calcs'!$C$21*'Drive Train'!$F$39</f>
        <v>12.4</v>
      </c>
      <c r="AI155" s="1">
        <f>IF(AJ155&gt;='Drive Train'!$F$29,1,0)</f>
        <v>1</v>
      </c>
      <c r="AJ155" s="57">
        <f>AJ154+0.5*Y155*'DEPRECATED - DT-Prelim Calcs'!$C$11^2+AE155*'DEPRECATED - DT-Prelim Calcs'!$C$11</f>
        <v>784.33981740885292</v>
      </c>
      <c r="AK155" s="57">
        <f t="shared" si="268"/>
        <v>0</v>
      </c>
      <c r="AL155" s="63">
        <f>AL154+'DEPRECATED - DT-Prelim Calcs'!$C$11</f>
        <v>604</v>
      </c>
      <c r="AM155" s="2">
        <f>AW155/'Drive Train'!$F$35</f>
        <v>0.9017179876015865</v>
      </c>
      <c r="AN155" s="46">
        <f>AU155*12*60/(PI() * 'Drive Train'!$F$15)/AM$2*AM155</f>
        <v>4074.5129711578234</v>
      </c>
      <c r="AO155" s="2">
        <f>('DEPRECATED - DT-Prelim Calcs'!$C$6*AM155-AN155)/('DEPRECATED - DT-Prelim Calcs'!$C$6*AM155)*'DEPRECATED - DT-Prelim Calcs'!$C$7*AM155</f>
        <v>0.3308183500278245</v>
      </c>
      <c r="AP155" s="57">
        <f>AO155/'DEPRECATED - DT-Prelim Calcs'!$C$7*('DEPRECATED - DT-Prelim Calcs'!$C$8-'DEPRECATED - DT-Prelim Calcs'!$C$9)+'DEPRECATED - DT-Prelim Calcs'!$C$9</f>
        <v>20.311615895672151</v>
      </c>
      <c r="AQ155" s="57">
        <f t="shared" si="192"/>
        <v>20.311615895672151</v>
      </c>
      <c r="AR155" s="2">
        <f t="shared" si="212"/>
        <v>3.3306690738754696E-16</v>
      </c>
      <c r="AS155" s="57">
        <f>AR155*'DEPRECATED - DT-Prelim Calcs'!$C$21/AM$2/'DEPRECATED - DT-Prelim Calcs'!$C$19/'DEPRECATED - DT-Prelim Calcs'!$C$18*3.39*'DEPRECATED - DT-Prelim Calcs'!$C$20</f>
        <v>2.4137140947202652E-15</v>
      </c>
      <c r="AT155" s="46">
        <f t="shared" si="213"/>
        <v>0</v>
      </c>
      <c r="AU155" s="57">
        <f>AS154*'DEPRECATED - DT-Prelim Calcs'!$C$11+AU154</f>
        <v>39.432321268798681</v>
      </c>
      <c r="AV155" s="57">
        <f>AV154+0.5*AS155*'DEPRECATED - DT-Prelim Calcs'!$C$11^2+AU155*'DEPRECATED - DT-Prelim Calcs'!$C$11</f>
        <v>23772.508481718469</v>
      </c>
      <c r="AW155" s="57">
        <f>MIN('Drive Train'!$F$35-AQ154*'DEPRECATED - DT-Prelim Calcs'!$C$21*'Drive Train'!$F$39,AW154+AQ$2)</f>
        <v>11.181303046259673</v>
      </c>
      <c r="AX155" s="57">
        <f>'Drive Train'!$F$35-AQ155*'DEPRECATED - DT-Prelim Calcs'!$C$21*'Drive Train'!$F$39</f>
        <v>11.181303046259671</v>
      </c>
      <c r="AY155" s="1">
        <f>IF(AV155&gt;='Drive Train'!$F$29,1,0)</f>
        <v>1</v>
      </c>
      <c r="AZ155" s="57">
        <f t="shared" si="214"/>
        <v>22.568462106302391</v>
      </c>
      <c r="BA155" s="63">
        <f>BA154+'DEPRECATED - DT-Prelim Calcs'!$C$11</f>
        <v>604</v>
      </c>
      <c r="BB155" s="2">
        <f>BL155/'Drive Train'!$F$35</f>
        <v>1.2947645110418984</v>
      </c>
      <c r="BC155" s="46">
        <f>BJ155*12*60/(PI() * 'Drive Train'!$F$15)/BB$2*BB155</f>
        <v>-4259.0909490704944</v>
      </c>
      <c r="BD155" s="2">
        <f>('DEPRECATED - DT-Prelim Calcs'!$C$6*BB155-BC155)/('DEPRECATED - DT-Prelim Calcs'!$C$6*BB155)*'DEPRECATED - DT-Prelim Calcs'!$C$7*BB155</f>
        <v>5.0461628069317808</v>
      </c>
      <c r="BE155" s="57">
        <f>BD155/'DEPRECATED - DT-Prelim Calcs'!$C$7*('DEPRECATED - DT-Prelim Calcs'!$C$8-'DEPRECATED - DT-Prelim Calcs'!$C$9)+'DEPRECATED - DT-Prelim Calcs'!$C$9</f>
        <v>271.34011955574584</v>
      </c>
      <c r="BF155" s="57">
        <f t="shared" si="193"/>
        <v>93</v>
      </c>
      <c r="BG155" s="2">
        <f t="shared" si="215"/>
        <v>1.937034298208735</v>
      </c>
      <c r="BH155" s="57">
        <f>BG155*'DEPRECATED - DT-Prelim Calcs'!$C$21/BB$2/'DEPRECATED - DT-Prelim Calcs'!$C$19/'DEPRECATED - DT-Prelim Calcs'!$C$18*3.39*'DEPRECATED - DT-Prelim Calcs'!$C$20</f>
        <v>20.276476817893272</v>
      </c>
      <c r="BI155" s="46">
        <f t="shared" si="216"/>
        <v>0</v>
      </c>
      <c r="BJ155" s="57">
        <f>BH154*'DEPRECATED - DT-Prelim Calcs'!$C$11+BJ154</f>
        <v>-19.873422069688658</v>
      </c>
      <c r="BK155" s="57">
        <f>BK154+0.5*BH155*'DEPRECATED - DT-Prelim Calcs'!$C$11^2+BJ155*'DEPRECATED - DT-Prelim Calcs'!$C$11</f>
        <v>12524.554205375909</v>
      </c>
      <c r="BL155" s="57">
        <f>MIN('Drive Train'!$F$35-BF154*'DEPRECATED - DT-Prelim Calcs'!$C$21*'Drive Train'!$F$39,BL154+BF$2)</f>
        <v>16.05507993691954</v>
      </c>
      <c r="BM155" s="57">
        <f>'Drive Train'!$F$35-BF155*'DEPRECATED - DT-Prelim Calcs'!$C$21*'Drive Train'!$F$39</f>
        <v>6.82</v>
      </c>
      <c r="BN155" s="1">
        <f>IF(BK155&gt;='Drive Train'!$F$29,1,0)</f>
        <v>1</v>
      </c>
      <c r="BO155" s="57">
        <f t="shared" si="217"/>
        <v>103.33333333333333</v>
      </c>
      <c r="BP155" s="63">
        <f>BP154+'DEPRECATED - DT-Prelim Calcs'!$C$11</f>
        <v>604</v>
      </c>
      <c r="BQ155" s="2">
        <f>CA155/'Drive Train'!$F$35</f>
        <v>0.55000000000000004</v>
      </c>
      <c r="BR155" s="46">
        <f>BY155*12*60/(PI() * 'Drive Train'!$F$15)/BQ$2*BQ155</f>
        <v>-10493.758350033857</v>
      </c>
      <c r="BS155" s="2">
        <f>('DEPRECATED - DT-Prelim Calcs'!$C$6*BQ155-BR155)/('DEPRECATED - DT-Prelim Calcs'!$C$6*BQ155)*'DEPRECATED - DT-Prelim Calcs'!$C$7*BQ155</f>
        <v>6.070332574780787</v>
      </c>
      <c r="BT155" s="57">
        <f>BS155/'DEPRECATED - DT-Prelim Calcs'!$C$7*('DEPRECATED - DT-Prelim Calcs'!$C$8-'DEPRECATED - DT-Prelim Calcs'!$C$9)+'DEPRECATED - DT-Prelim Calcs'!$C$9</f>
        <v>325.86334827567424</v>
      </c>
      <c r="BU155" s="57">
        <f t="shared" si="194"/>
        <v>93</v>
      </c>
      <c r="BV155" s="2">
        <f t="shared" si="218"/>
        <v>1.8828060353728675</v>
      </c>
      <c r="BW155" s="57">
        <f>BV155*'DEPRECATED - DT-Prelim Calcs'!$C$21/BQ$2/'DEPRECATED - DT-Prelim Calcs'!$C$19/'DEPRECATED - DT-Prelim Calcs'!$C$18*3.39*'DEPRECATED - DT-Prelim Calcs'!$C$20</f>
        <v>25.773080821789936</v>
      </c>
      <c r="BX155" s="46">
        <f t="shared" si="219"/>
        <v>0</v>
      </c>
      <c r="BY155" s="57">
        <f>BW154*'DEPRECATED - DT-Prelim Calcs'!$C$11+BY154</f>
        <v>-88.147364013403532</v>
      </c>
      <c r="BZ155" s="57">
        <f>BZ154+0.5*BW155*'DEPRECATED - DT-Prelim Calcs'!$C$11^2+BY155*'DEPRECATED - DT-Prelim Calcs'!$C$11</f>
        <v>-13490.958842208003</v>
      </c>
      <c r="CA155" s="57">
        <f>MIN('Drive Train'!$F$35-BU154*'DEPRECATED - DT-Prelim Calcs'!$C$21*'Drive Train'!$F$39,CA154+BU$2)</f>
        <v>6.82</v>
      </c>
      <c r="CB155" s="57">
        <f>'Drive Train'!$F$35-BU155*'DEPRECATED - DT-Prelim Calcs'!$C$21*'Drive Train'!$F$39</f>
        <v>6.82</v>
      </c>
      <c r="CC155" s="1">
        <f>IF(BZ155&gt;='Drive Train'!$F$29,1,0)</f>
        <v>0</v>
      </c>
      <c r="CD155" s="57">
        <f t="shared" si="220"/>
        <v>103.33333333333333</v>
      </c>
      <c r="CE155" s="63">
        <f>CE154+'DEPRECATED - DT-Prelim Calcs'!$C$11</f>
        <v>604</v>
      </c>
      <c r="CF155" s="2">
        <f>CP155/'Drive Train'!$F$35</f>
        <v>0.55000000000000004</v>
      </c>
      <c r="CG155" s="46">
        <f>CN155*12*60/(PI() * 'Drive Train'!$F$15)/CF$2*CF155</f>
        <v>-4249.3629341484593</v>
      </c>
      <c r="CH155" s="2">
        <f>('DEPRECATED - DT-Prelim Calcs'!$C$6*CF155-CG155)/('DEPRECATED - DT-Prelim Calcs'!$C$6*CF155)*'DEPRECATED - DT-Prelim Calcs'!$C$7*CF155</f>
        <v>3.2468817394554947</v>
      </c>
      <c r="CI155" s="57">
        <f>CH155/'DEPRECATED - DT-Prelim Calcs'!$C$7*('DEPRECATED - DT-Prelim Calcs'!$C$8-'DEPRECATED - DT-Prelim Calcs'!$C$9)+'DEPRECATED - DT-Prelim Calcs'!$C$9</f>
        <v>175.55266687640662</v>
      </c>
      <c r="CJ155" s="57">
        <f t="shared" si="195"/>
        <v>93</v>
      </c>
      <c r="CK155" s="2">
        <f t="shared" si="221"/>
        <v>1.5241763143494644</v>
      </c>
      <c r="CL155" s="57">
        <f>CK155*'DEPRECATED - DT-Prelim Calcs'!$C$21/CF$2/'DEPRECATED - DT-Prelim Calcs'!$C$19/'DEPRECATED - DT-Prelim Calcs'!$C$18*3.39*'DEPRECATED - DT-Prelim Calcs'!$C$20</f>
        <v>25.773080821789936</v>
      </c>
      <c r="CM155" s="46">
        <f t="shared" si="222"/>
        <v>0</v>
      </c>
      <c r="CN155" s="57">
        <f>CL154*'DEPRECATED - DT-Prelim Calcs'!$C$11+CN154</f>
        <v>-28.895600381726339</v>
      </c>
      <c r="CO155" s="57">
        <f>CO154+0.5*CL155*'DEPRECATED - DT-Prelim Calcs'!$C$11^2+CN155*'DEPRECATED - DT-Prelim Calcs'!$C$11</f>
        <v>-50590.591677200689</v>
      </c>
      <c r="CP155" s="57">
        <f>MIN('Drive Train'!$F$35-CJ154*'DEPRECATED - DT-Prelim Calcs'!$C$21*'Drive Train'!$F$39,CP154+CJ$2)</f>
        <v>6.82</v>
      </c>
      <c r="CQ155" s="57">
        <f>'Drive Train'!$F$35-CJ155*'DEPRECATED - DT-Prelim Calcs'!$C$21*'Drive Train'!$F$39</f>
        <v>6.82</v>
      </c>
      <c r="CR155" s="1">
        <f>IF(CO155&gt;='Drive Train'!$F$29,1,0)</f>
        <v>0</v>
      </c>
      <c r="CS155" s="57">
        <f t="shared" si="223"/>
        <v>103.33333333333333</v>
      </c>
      <c r="CT155" s="63">
        <f>CT154+'DEPRECATED - DT-Prelim Calcs'!$C$11</f>
        <v>604</v>
      </c>
      <c r="CU155" s="2">
        <f>DE155/'Drive Train'!$F$35</f>
        <v>2.5740786746674833</v>
      </c>
      <c r="CV155" s="46">
        <f>DC155*12*60/(PI() * 'Drive Train'!$F$15)/CU$2*CU155</f>
        <v>-474423.16217280272</v>
      </c>
      <c r="CW155" s="2">
        <f>('DEPRECATED - DT-Prelim Calcs'!$C$6*CU155-CV155)/('DEPRECATED - DT-Prelim Calcs'!$C$6*CU155)*'DEPRECATED - DT-Prelim Calcs'!$C$7*CU155</f>
        <v>220.71756728633412</v>
      </c>
      <c r="CX155" s="57">
        <f>CW155/'DEPRECATED - DT-Prelim Calcs'!$C$7*('DEPRECATED - DT-Prelim Calcs'!$C$8-'DEPRECATED - DT-Prelim Calcs'!$C$9)+'DEPRECATED - DT-Prelim Calcs'!$C$9</f>
        <v>11752.933976280776</v>
      </c>
      <c r="CY155" s="57">
        <f t="shared" si="196"/>
        <v>93</v>
      </c>
      <c r="CZ155" s="2">
        <f t="shared" si="224"/>
        <v>1.2803081040535502</v>
      </c>
      <c r="DA155" s="57">
        <f>CZ155*'DEPRECATED - DT-Prelim Calcs'!$C$21/CU$2/'DEPRECATED - DT-Prelim Calcs'!$C$19/'DEPRECATED - DT-Prelim Calcs'!$C$18*3.39*'DEPRECATED - DT-Prelim Calcs'!$C$20</f>
        <v>25.773080821789936</v>
      </c>
      <c r="DB155" s="46">
        <f t="shared" si="225"/>
        <v>0</v>
      </c>
      <c r="DC155" s="57">
        <f>DA154*'DEPRECATED - DT-Prelim Calcs'!$C$11+DC154</f>
        <v>-579.02049989495765</v>
      </c>
      <c r="DD155" s="57">
        <f>DD154+0.5*DA155*'DEPRECATED - DT-Prelim Calcs'!$C$11^2+DC155*'DEPRECATED - DT-Prelim Calcs'!$C$11</f>
        <v>-107028.3892356423</v>
      </c>
      <c r="DE155" s="57">
        <f>MIN('Drive Train'!$F$35-CY154*'DEPRECATED - DT-Prelim Calcs'!$C$21*'Drive Train'!$F$39,DE154+CY$2)</f>
        <v>31.918575565876793</v>
      </c>
      <c r="DF155" s="57">
        <f>'Drive Train'!$F$35-CY155*'DEPRECATED - DT-Prelim Calcs'!$C$21*'Drive Train'!$F$39</f>
        <v>6.82</v>
      </c>
      <c r="DG155" s="1">
        <f>IF(DD155&gt;='Drive Train'!$F$29,1,0)</f>
        <v>0</v>
      </c>
      <c r="DH155" s="57">
        <f t="shared" si="226"/>
        <v>103.33333333333333</v>
      </c>
      <c r="DI155" s="63">
        <f>DI154+'DEPRECATED - DT-Prelim Calcs'!$C$11</f>
        <v>604</v>
      </c>
      <c r="DJ155" s="2">
        <f>DT155/'Drive Train'!$F$35</f>
        <v>0.55000000000000004</v>
      </c>
      <c r="DK155" s="46">
        <f>DR155*12*60/(PI() * 'Drive Train'!$F$15)/DJ$2*DJ155</f>
        <v>-57817.752667228582</v>
      </c>
      <c r="DL155" s="2">
        <f>('DEPRECATED - DT-Prelim Calcs'!$C$6*DJ155-DK155)/('DEPRECATED - DT-Prelim Calcs'!$C$6*DJ155)*'DEPRECATED - DT-Prelim Calcs'!$C$7*DJ155</f>
        <v>27.468236196626808</v>
      </c>
      <c r="DM155" s="57">
        <f>DL155/'DEPRECATED - DT-Prelim Calcs'!$C$7*('DEPRECATED - DT-Prelim Calcs'!$C$8-'DEPRECATED - DT-Prelim Calcs'!$C$9)+'DEPRECATED - DT-Prelim Calcs'!$C$9</f>
        <v>1465.0131551980164</v>
      </c>
      <c r="DN155" s="57">
        <f t="shared" si="197"/>
        <v>93</v>
      </c>
      <c r="DO155" s="2">
        <f t="shared" si="227"/>
        <v>1.1037138828047846</v>
      </c>
      <c r="DP155" s="57">
        <f>DO155*'DEPRECATED - DT-Prelim Calcs'!$C$21/DJ$2/'DEPRECATED - DT-Prelim Calcs'!$C$19/'DEPRECATED - DT-Prelim Calcs'!$C$18*3.39*'DEPRECATED - DT-Prelim Calcs'!$C$20</f>
        <v>25.773080821789936</v>
      </c>
      <c r="DQ155" s="46">
        <f t="shared" si="228"/>
        <v>0</v>
      </c>
      <c r="DR155" s="57">
        <f>DP154*'DEPRECATED - DT-Prelim Calcs'!$C$11+DR154</f>
        <v>-284.70192323892945</v>
      </c>
      <c r="DS155" s="57">
        <f>DS154+0.5*DP155*'DEPRECATED - DT-Prelim Calcs'!$C$11^2+DR155*'DEPRECATED - DT-Prelim Calcs'!$C$11</f>
        <v>-179557.99627623038</v>
      </c>
      <c r="DT155" s="57">
        <f>MIN('Drive Train'!$F$35-DN154*'DEPRECATED - DT-Prelim Calcs'!$C$21*'Drive Train'!$F$39,DT154+DN$2)</f>
        <v>6.82</v>
      </c>
      <c r="DU155" s="57">
        <f>'Drive Train'!$F$35-DN155*'DEPRECATED - DT-Prelim Calcs'!$C$21*'Drive Train'!$F$39</f>
        <v>6.82</v>
      </c>
      <c r="DV155" s="1">
        <f>IF(DS155&gt;='Drive Train'!$F$29,1,0)</f>
        <v>0</v>
      </c>
      <c r="DW155" s="57">
        <f t="shared" si="229"/>
        <v>103.33333333333333</v>
      </c>
      <c r="DX155" s="63">
        <f>DX154+'DEPRECATED - DT-Prelim Calcs'!$C$11</f>
        <v>604</v>
      </c>
      <c r="DY155" s="2">
        <f>EI155/'Drive Train'!$F$35</f>
        <v>0.55000000000000004</v>
      </c>
      <c r="DZ155" s="46">
        <f>EG155*12*60/(PI() * 'Drive Train'!$F$15)/DY$2*DY155</f>
        <v>-52294.75094985099</v>
      </c>
      <c r="EA155" s="2">
        <f>('DEPRECATED - DT-Prelim Calcs'!$C$6*DY155-DZ155)/('DEPRECATED - DT-Prelim Calcs'!$C$6*DY155)*'DEPRECATED - DT-Prelim Calcs'!$C$7*DY155</f>
        <v>24.970969003591158</v>
      </c>
      <c r="EB155" s="57">
        <f>EA155/'DEPRECATED - DT-Prelim Calcs'!$C$7*('DEPRECATED - DT-Prelim Calcs'!$C$8-'DEPRECATED - DT-Prelim Calcs'!$C$9)+'DEPRECATED - DT-Prelim Calcs'!$C$9</f>
        <v>1332.0673540086082</v>
      </c>
      <c r="EC155" s="57">
        <f t="shared" si="198"/>
        <v>93</v>
      </c>
      <c r="ED155" s="2">
        <f t="shared" si="230"/>
        <v>0.96993038185874991</v>
      </c>
      <c r="EE155" s="57">
        <f>ED155*'DEPRECATED - DT-Prelim Calcs'!$C$21/DY$2/'DEPRECATED - DT-Prelim Calcs'!$C$19/'DEPRECATED - DT-Prelim Calcs'!$C$18*3.39*'DEPRECATED - DT-Prelim Calcs'!$C$20</f>
        <v>25.773080821789936</v>
      </c>
      <c r="EF155" s="46">
        <f t="shared" si="231"/>
        <v>0</v>
      </c>
      <c r="EG155" s="57">
        <f>EE154*'DEPRECATED - DT-Prelim Calcs'!$C$11+EG154</f>
        <v>-226.29312039305751</v>
      </c>
      <c r="EH155" s="57">
        <f>EH154+0.5*EE155*'DEPRECATED - DT-Prelim Calcs'!$C$11^2+EG155*'DEPRECATED - DT-Prelim Calcs'!$C$11</f>
        <v>-255915.19651039277</v>
      </c>
      <c r="EI155" s="57">
        <f>MIN('Drive Train'!$F$35-EC154*'DEPRECATED - DT-Prelim Calcs'!$C$21*'Drive Train'!$F$39,EI154+EC$2)</f>
        <v>6.82</v>
      </c>
      <c r="EJ155" s="57">
        <f>'Drive Train'!$F$35-EC155*'DEPRECATED - DT-Prelim Calcs'!$C$21*'Drive Train'!$F$39</f>
        <v>6.82</v>
      </c>
      <c r="EK155" s="1">
        <f>IF(EH155&gt;='Drive Train'!$F$29,1,0)</f>
        <v>0</v>
      </c>
      <c r="EL155" s="57">
        <f t="shared" si="232"/>
        <v>103.33333333333333</v>
      </c>
      <c r="EM155" s="63">
        <f>EM154+'DEPRECATED - DT-Prelim Calcs'!$C$11</f>
        <v>604</v>
      </c>
      <c r="EN155" s="2">
        <f>EX155/'Drive Train'!$F$35</f>
        <v>0.55000000000000004</v>
      </c>
      <c r="EO155" s="46">
        <f>EV155*12*60/(PI() * 'Drive Train'!$F$15)/EN$2*EN155</f>
        <v>-298263.34824187338</v>
      </c>
      <c r="EP155" s="2">
        <f>('DEPRECATED - DT-Prelim Calcs'!$C$6*EN155-EO155)/('DEPRECATED - DT-Prelim Calcs'!$C$6*EN155)*'DEPRECATED - DT-Prelim Calcs'!$C$7*EN155</f>
        <v>136.18753926133488</v>
      </c>
      <c r="EQ155" s="57">
        <f>EP155/'DEPRECATED - DT-Prelim Calcs'!$C$7*('DEPRECATED - DT-Prelim Calcs'!$C$8-'DEPRECATED - DT-Prelim Calcs'!$C$9)+'DEPRECATED - DT-Prelim Calcs'!$C$9</f>
        <v>7252.8499117133879</v>
      </c>
      <c r="ER155" s="57">
        <f t="shared" si="199"/>
        <v>93</v>
      </c>
      <c r="ES155" s="2">
        <f t="shared" si="233"/>
        <v>0.86507304327942547</v>
      </c>
      <c r="ET155" s="57">
        <f>ES155*'DEPRECATED - DT-Prelim Calcs'!$C$21/EN$2/'DEPRECATED - DT-Prelim Calcs'!$C$19/'DEPRECATED - DT-Prelim Calcs'!$C$18*3.39*'DEPRECATED - DT-Prelim Calcs'!$C$20</f>
        <v>25.773080821789936</v>
      </c>
      <c r="EU155" s="46">
        <f t="shared" si="234"/>
        <v>0</v>
      </c>
      <c r="EV155" s="57">
        <f>ET154*'DEPRECATED - DT-Prelim Calcs'!$C$11+EV154</f>
        <v>-1151.1326089333702</v>
      </c>
      <c r="EW155" s="57">
        <f>EW154+0.5*ET155*'DEPRECATED - DT-Prelim Calcs'!$C$11^2+EV155*'DEPRECATED - DT-Prelim Calcs'!$C$11</f>
        <v>-338185.50201808155</v>
      </c>
      <c r="EX155" s="57">
        <f>MIN('Drive Train'!$F$35-ER154*'DEPRECATED - DT-Prelim Calcs'!$C$21*'Drive Train'!$F$39,EX154+ER$2)</f>
        <v>6.82</v>
      </c>
      <c r="EY155" s="57">
        <f>'Drive Train'!$F$35-ER155*'DEPRECATED - DT-Prelim Calcs'!$C$21*'Drive Train'!$F$39</f>
        <v>6.82</v>
      </c>
      <c r="EZ155" s="1">
        <f>IF(EW155&gt;='Drive Train'!$F$29,1,0)</f>
        <v>0</v>
      </c>
      <c r="FA155" s="57">
        <f t="shared" si="235"/>
        <v>103.33333333333333</v>
      </c>
      <c r="FB155" s="63">
        <f>FB154+'DEPRECATED - DT-Prelim Calcs'!$C$11</f>
        <v>604</v>
      </c>
      <c r="FC155" s="2">
        <f>FM155/'Drive Train'!$F$35</f>
        <v>0.55000000000000004</v>
      </c>
      <c r="FD155" s="46">
        <f>FK155*12*60/(PI() * 'Drive Train'!$F$15)/FC$2*FC155</f>
        <v>-398601.42672466126</v>
      </c>
      <c r="FE155" s="2">
        <f>('DEPRECATED - DT-Prelim Calcs'!$C$6*FC155-FD155)/('DEPRECATED - DT-Prelim Calcs'!$C$6*FC155)*'DEPRECATED - DT-Prelim Calcs'!$C$7*FC155</f>
        <v>181.55616386612263</v>
      </c>
      <c r="FF155" s="57">
        <f>FE155/'DEPRECATED - DT-Prelim Calcs'!$C$7*('DEPRECATED - DT-Prelim Calcs'!$C$8-'DEPRECATED - DT-Prelim Calcs'!$C$9)+'DEPRECATED - DT-Prelim Calcs'!$C$9</f>
        <v>9668.1173543666137</v>
      </c>
      <c r="FG155" s="57">
        <f t="shared" si="200"/>
        <v>93</v>
      </c>
      <c r="FH155" s="2">
        <f t="shared" si="236"/>
        <v>0.78067567320338405</v>
      </c>
      <c r="FI155" s="57">
        <f>FH155*'DEPRECATED - DT-Prelim Calcs'!$C$21/FC$2/'DEPRECATED - DT-Prelim Calcs'!$C$19/'DEPRECATED - DT-Prelim Calcs'!$C$18*3.39*'DEPRECATED - DT-Prelim Calcs'!$C$20</f>
        <v>25.773080821789936</v>
      </c>
      <c r="FJ155" s="46">
        <f t="shared" si="237"/>
        <v>0</v>
      </c>
      <c r="FK155" s="57">
        <f>FI154*'DEPRECATED - DT-Prelim Calcs'!$C$11+FK154</f>
        <v>-1388.2963568831549</v>
      </c>
      <c r="FL155" s="57">
        <f>FL154+0.5*FI155*'DEPRECATED - DT-Prelim Calcs'!$C$11^2+FK155*'DEPRECATED - DT-Prelim Calcs'!$C$11</f>
        <v>-523404.6826651321</v>
      </c>
      <c r="FM155" s="57">
        <f>MIN('Drive Train'!$F$35-FG154*'DEPRECATED - DT-Prelim Calcs'!$C$21*'Drive Train'!$F$39,FM154+FG$2)</f>
        <v>6.82</v>
      </c>
      <c r="FN155" s="57">
        <f>'Drive Train'!$F$35-FG155*'DEPRECATED - DT-Prelim Calcs'!$C$21*'Drive Train'!$F$39</f>
        <v>6.82</v>
      </c>
      <c r="FO155" s="1">
        <f>IF(FL155&gt;='Drive Train'!$F$29,1,0)</f>
        <v>0</v>
      </c>
      <c r="FP155" s="57">
        <f t="shared" si="238"/>
        <v>103.33333333333333</v>
      </c>
      <c r="FQ155" s="63">
        <f>FQ154+'DEPRECATED - DT-Prelim Calcs'!$C$11</f>
        <v>604</v>
      </c>
      <c r="FR155" s="2">
        <f>GB155/'Drive Train'!$F$35</f>
        <v>0.55000000000000004</v>
      </c>
      <c r="FS155" s="46">
        <f>FZ155*12*60/(PI() * 'Drive Train'!$F$15)/FR$2*FR155</f>
        <v>-178253.30857729644</v>
      </c>
      <c r="FT155" s="2">
        <f>('DEPRECATED - DT-Prelim Calcs'!$C$6*FR155-FS155)/('DEPRECATED - DT-Prelim Calcs'!$C$6*FR155)*'DEPRECATED - DT-Prelim Calcs'!$C$7*FR155</f>
        <v>81.924087930822594</v>
      </c>
      <c r="FU155" s="57">
        <f>FT155/'DEPRECATED - DT-Prelim Calcs'!$C$7*('DEPRECATED - DT-Prelim Calcs'!$C$8-'DEPRECATED - DT-Prelim Calcs'!$C$9)+'DEPRECATED - DT-Prelim Calcs'!$C$9</f>
        <v>4364.0528968981489</v>
      </c>
      <c r="FV155" s="57">
        <f t="shared" si="201"/>
        <v>93</v>
      </c>
      <c r="FW155" s="2">
        <f t="shared" si="239"/>
        <v>0.7112822800297498</v>
      </c>
      <c r="FX155" s="57">
        <f>FW155*'DEPRECATED - DT-Prelim Calcs'!$C$21/FR$2/'DEPRECATED - DT-Prelim Calcs'!$C$19/'DEPRECATED - DT-Prelim Calcs'!$C$18*3.39*'DEPRECATED - DT-Prelim Calcs'!$C$20</f>
        <v>25.773080821789936</v>
      </c>
      <c r="FY155" s="46">
        <f t="shared" si="240"/>
        <v>0</v>
      </c>
      <c r="FZ155" s="57">
        <f>FX154*'DEPRECATED - DT-Prelim Calcs'!$C$11+FZ154</f>
        <v>-565.65584313586749</v>
      </c>
      <c r="GA155" s="57">
        <f>GA154+0.5*FX155*'DEPRECATED - DT-Prelim Calcs'!$C$11^2+FZ155*'DEPRECATED - DT-Prelim Calcs'!$C$11</f>
        <v>-564120.45722017984</v>
      </c>
      <c r="GB155" s="57">
        <f>MIN('Drive Train'!$F$35-FV154*'DEPRECATED - DT-Prelim Calcs'!$C$21*'Drive Train'!$F$39,GB154+FV$2)</f>
        <v>6.82</v>
      </c>
      <c r="GC155" s="57">
        <f>'Drive Train'!$F$35-FV155*'DEPRECATED - DT-Prelim Calcs'!$C$21*'Drive Train'!$F$39</f>
        <v>6.82</v>
      </c>
      <c r="GD155" s="1">
        <f>IF(GA155&gt;='Drive Train'!$F$29,1,0)</f>
        <v>0</v>
      </c>
      <c r="GE155" s="57">
        <f t="shared" si="241"/>
        <v>103.33333333333333</v>
      </c>
      <c r="GF155" s="63">
        <f>GF154+'DEPRECATED - DT-Prelim Calcs'!$C$11</f>
        <v>604</v>
      </c>
      <c r="GG155" s="2">
        <f>GQ155/'Drive Train'!$F$35</f>
        <v>0.85483870967741948</v>
      </c>
      <c r="GH155" s="46">
        <f>GO155*12*60/(PI() * 'Drive Train'!$F$15)/GG$2*GG155</f>
        <v>-6494.2687253334061</v>
      </c>
      <c r="GI155" s="2">
        <f>('DEPRECATED - DT-Prelim Calcs'!$C$6*GG155-GH155)/('DEPRECATED - DT-Prelim Calcs'!$C$6*GG155)*'DEPRECATED - DT-Prelim Calcs'!$C$7*GG155</f>
        <v>4.9965942411768989</v>
      </c>
      <c r="GJ155" s="57">
        <f>GI155/'DEPRECATED - DT-Prelim Calcs'!$C$7*('DEPRECATED - DT-Prelim Calcs'!$C$8-'DEPRECATED - DT-Prelim Calcs'!$C$9)+'DEPRECATED - DT-Prelim Calcs'!$C$9</f>
        <v>268.70126188506066</v>
      </c>
      <c r="GK155" s="57">
        <f t="shared" si="242"/>
        <v>29.999999999999982</v>
      </c>
      <c r="GL155" s="2">
        <f t="shared" si="243"/>
        <v>0.99579519204165001</v>
      </c>
      <c r="GM155" s="57">
        <f>GL155*'DEPRECATED - DT-Prelim Calcs'!$C$21/GG$2/'DEPRECATED - DT-Prelim Calcs'!$C$19/'DEPRECATED - DT-Prelim Calcs'!$C$18*3.39*'DEPRECATED - DT-Prelim Calcs'!$C$20</f>
        <v>25.773080821789936</v>
      </c>
      <c r="GN155" s="46">
        <f t="shared" si="244"/>
        <v>0</v>
      </c>
      <c r="GO155" s="57">
        <f>GM154*'DEPRECATED - DT-Prelim Calcs'!$C$11+GO154</f>
        <v>-18.56314164022703</v>
      </c>
      <c r="GP155" s="57">
        <f>GP154+0.5*GM155*'DEPRECATED - DT-Prelim Calcs'!$C$11^2+GO155*'DEPRECATED - DT-Prelim Calcs'!$C$11</f>
        <v>-253467.81960421163</v>
      </c>
      <c r="GQ155" s="57">
        <f>MIN('Drive Train'!$F$35-GK154*'DEPRECATED - DT-Prelim Calcs'!$C$21*'Drive Train'!$F$39,GQ154+GK$2)</f>
        <v>10.600000000000001</v>
      </c>
      <c r="GR155" s="57">
        <f>'Drive Train'!$F$35-GK155*'DEPRECATED - DT-Prelim Calcs'!$C$21*'Drive Train'!$F$39</f>
        <v>10.600000000000001</v>
      </c>
      <c r="GS155" s="1">
        <f>IF(GP155&gt;='Drive Train'!$F$29,1,0)</f>
        <v>0</v>
      </c>
      <c r="GT155" s="57">
        <f t="shared" si="245"/>
        <v>33.333333333333314</v>
      </c>
      <c r="GU155" s="63">
        <f>GU154+'DEPRECATED - DT-Prelim Calcs'!$C$11</f>
        <v>604</v>
      </c>
      <c r="GV155" s="2">
        <f>HF155/'Drive Train'!$F$35</f>
        <v>0.83870967741935498</v>
      </c>
      <c r="GW155" s="46">
        <f>HD155*12*60/(PI() * 'Drive Train'!$F$15)/GV$2*GV155</f>
        <v>-114022.71396308308</v>
      </c>
      <c r="GX155" s="2">
        <f>('DEPRECATED - DT-Prelim Calcs'!$C$6*GV155-GW155)/('DEPRECATED - DT-Prelim Calcs'!$C$6*GV155)*'DEPRECATED - DT-Prelim Calcs'!$C$7*GV155</f>
        <v>53.577526842473745</v>
      </c>
      <c r="GY155" s="57">
        <f>GX155/'DEPRECATED - DT-Prelim Calcs'!$C$7*('DEPRECATED - DT-Prelim Calcs'!$C$8-'DEPRECATED - DT-Prelim Calcs'!$C$9)+'DEPRECATED - DT-Prelim Calcs'!$C$9</f>
        <v>2854.9807858462163</v>
      </c>
      <c r="GZ155" s="57">
        <f t="shared" si="202"/>
        <v>33.333333333333314</v>
      </c>
      <c r="HA155" s="2">
        <f t="shared" si="246"/>
        <v>0.99579519204165001</v>
      </c>
      <c r="HB155" s="57">
        <f>HA155*'DEPRECATED - DT-Prelim Calcs'!$C$21/GV$2/'DEPRECATED - DT-Prelim Calcs'!$C$19/'DEPRECATED - DT-Prelim Calcs'!$C$18*3.39*'DEPRECATED - DT-Prelim Calcs'!$C$20</f>
        <v>25.773080821789936</v>
      </c>
      <c r="HC155" s="46">
        <f t="shared" si="247"/>
        <v>0</v>
      </c>
      <c r="HD155" s="57">
        <f>HB154*'DEPRECATED - DT-Prelim Calcs'!$C$11+HD154</f>
        <v>-332.18890493482002</v>
      </c>
      <c r="HE155" s="57">
        <f>HE154+0.5*HB155*'DEPRECATED - DT-Prelim Calcs'!$C$11^2+HD155*'DEPRECATED - DT-Prelim Calcs'!$C$11</f>
        <v>-270681.63616588217</v>
      </c>
      <c r="HF155" s="57">
        <f>MIN('Drive Train'!$F$35-GZ154*'DEPRECATED - DT-Prelim Calcs'!$C$21*'Drive Train'!$F$39,HF154+GZ$2)</f>
        <v>10.400000000000002</v>
      </c>
      <c r="HG155" s="57">
        <f>'Drive Train'!$F$35-GZ155*'DEPRECATED - DT-Prelim Calcs'!$C$21*'Drive Train'!$F$39</f>
        <v>10.400000000000002</v>
      </c>
      <c r="HH155" s="1">
        <f>IF(HE155&gt;='Drive Train'!$F$29,1,0)</f>
        <v>0</v>
      </c>
      <c r="HI155" s="57">
        <f t="shared" si="248"/>
        <v>37.037037037037017</v>
      </c>
      <c r="HJ155" s="63">
        <f>HJ154+'DEPRECATED - DT-Prelim Calcs'!$C$11</f>
        <v>604</v>
      </c>
      <c r="HK155" s="2">
        <f>HU155/'Drive Train'!$F$35</f>
        <v>0.82258064516129037</v>
      </c>
      <c r="HL155" s="46">
        <f>HS155*12*60/(PI() * 'Drive Train'!$F$15)/HK$2*HK155</f>
        <v>-334890.48777843441</v>
      </c>
      <c r="HM155" s="2">
        <f>('DEPRECATED - DT-Prelim Calcs'!$C$6*HK155-HL155)/('DEPRECATED - DT-Prelim Calcs'!$C$6*HK155)*'DEPRECATED - DT-Prelim Calcs'!$C$7*HK155</f>
        <v>153.40569806891506</v>
      </c>
      <c r="HN155" s="57">
        <f>HM155/'DEPRECATED - DT-Prelim Calcs'!$C$7*('DEPRECATED - DT-Prelim Calcs'!$C$8-'DEPRECATED - DT-Prelim Calcs'!$C$9)+'DEPRECATED - DT-Prelim Calcs'!$C$9</f>
        <v>8169.4846731293783</v>
      </c>
      <c r="HO155" s="57">
        <f t="shared" si="203"/>
        <v>36.66666666666665</v>
      </c>
      <c r="HP155" s="2">
        <f t="shared" si="249"/>
        <v>0.99579519204165001</v>
      </c>
      <c r="HQ155" s="57">
        <f>HP155*'DEPRECATED - DT-Prelim Calcs'!$C$21/HK$2/'DEPRECATED - DT-Prelim Calcs'!$C$19/'DEPRECATED - DT-Prelim Calcs'!$C$18*3.39*'DEPRECATED - DT-Prelim Calcs'!$C$20</f>
        <v>25.773080821789936</v>
      </c>
      <c r="HR155" s="46">
        <f t="shared" si="250"/>
        <v>0</v>
      </c>
      <c r="HS155" s="57">
        <f>HQ154*'DEPRECATED - DT-Prelim Calcs'!$C$11+HS154</f>
        <v>-994.78614669767978</v>
      </c>
      <c r="HT155" s="57">
        <f>HT154+0.5*HQ155*'DEPRECATED - DT-Prelim Calcs'!$C$11^2+HS155*'DEPRECATED - DT-Prelim Calcs'!$C$11</f>
        <v>-277905.92250933155</v>
      </c>
      <c r="HU155" s="57">
        <f>MIN('Drive Train'!$F$35-HO154*'DEPRECATED - DT-Prelim Calcs'!$C$21*'Drive Train'!$F$39,HU154+HO$2)</f>
        <v>10.200000000000001</v>
      </c>
      <c r="HV155" s="57">
        <f>'Drive Train'!$F$35-HO155*'DEPRECATED - DT-Prelim Calcs'!$C$21*'Drive Train'!$F$39</f>
        <v>10.200000000000001</v>
      </c>
      <c r="HW155" s="1">
        <f>IF(HT155&gt;='Drive Train'!$F$29,1,0)</f>
        <v>0</v>
      </c>
      <c r="HX155" s="57">
        <f t="shared" si="251"/>
        <v>40.740740740740726</v>
      </c>
      <c r="HY155" s="63">
        <f>HY154+'DEPRECATED - DT-Prelim Calcs'!$C$11</f>
        <v>604</v>
      </c>
      <c r="HZ155" s="2">
        <f>IJ155/'Drive Train'!$F$35</f>
        <v>0.80645161290322598</v>
      </c>
      <c r="IA155" s="46">
        <f>IH155*12*60/(PI() * 'Drive Train'!$F$15)/HZ$2*HZ155</f>
        <v>-278215.18682201661</v>
      </c>
      <c r="IB155" s="2">
        <f>('DEPRECATED - DT-Prelim Calcs'!$C$6*HZ155-IA155)/('DEPRECATED - DT-Prelim Calcs'!$C$6*HZ155)*'DEPRECATED - DT-Prelim Calcs'!$C$7*HZ155</f>
        <v>127.74065912650765</v>
      </c>
      <c r="IC155" s="57">
        <f>IB155/'DEPRECATED - DT-Prelim Calcs'!$C$7*('DEPRECATED - DT-Prelim Calcs'!$C$8-'DEPRECATED - DT-Prelim Calcs'!$C$9)+'DEPRECATED - DT-Prelim Calcs'!$C$9</f>
        <v>6803.1674547431248</v>
      </c>
      <c r="ID155" s="57">
        <f t="shared" si="204"/>
        <v>39.999999999999986</v>
      </c>
      <c r="IE155" s="2">
        <f t="shared" si="252"/>
        <v>0.99579519204165001</v>
      </c>
      <c r="IF155" s="57">
        <f>IE155*'DEPRECATED - DT-Prelim Calcs'!$C$21/HZ$2/'DEPRECATED - DT-Prelim Calcs'!$C$19/'DEPRECATED - DT-Prelim Calcs'!$C$18*3.39*'DEPRECATED - DT-Prelim Calcs'!$C$20</f>
        <v>25.773080821789936</v>
      </c>
      <c r="IG155" s="46">
        <f t="shared" si="253"/>
        <v>0</v>
      </c>
      <c r="IH155" s="57">
        <f>IF154*'DEPRECATED - DT-Prelim Calcs'!$C$11+IH154</f>
        <v>-842.96185238694898</v>
      </c>
      <c r="II155" s="57">
        <f>II154+0.5*IF155*'DEPRECATED - DT-Prelim Calcs'!$C$11^2+IH155*'DEPRECATED - DT-Prelim Calcs'!$C$11</f>
        <v>-272075.04985174997</v>
      </c>
      <c r="IJ155" s="57">
        <f>MIN('Drive Train'!$F$35-ID154*'DEPRECATED - DT-Prelim Calcs'!$C$21*'Drive Train'!$F$39,IJ154+ID$2)</f>
        <v>10.000000000000002</v>
      </c>
      <c r="IK155" s="57">
        <f>'Drive Train'!$F$35-ID155*'DEPRECATED - DT-Prelim Calcs'!$C$21*'Drive Train'!$F$39</f>
        <v>10.000000000000002</v>
      </c>
      <c r="IL155" s="1">
        <f>IF(II155&gt;='Drive Train'!$F$29,1,0)</f>
        <v>0</v>
      </c>
      <c r="IM155" s="57">
        <f t="shared" si="254"/>
        <v>44.444444444444429</v>
      </c>
      <c r="IN155" s="63">
        <f>IN154+'DEPRECATED - DT-Prelim Calcs'!$C$11</f>
        <v>604</v>
      </c>
      <c r="IO155" s="2">
        <f>IY155/'Drive Train'!$F$35</f>
        <v>0.79032258064516137</v>
      </c>
      <c r="IP155" s="46">
        <f>IW155*12*60/(PI() * 'Drive Train'!$F$15)/IO$2*IO155</f>
        <v>-75002.374890931125</v>
      </c>
      <c r="IQ155" s="2">
        <f>('DEPRECATED - DT-Prelim Calcs'!$C$6*IO155-IP155)/('DEPRECATED - DT-Prelim Calcs'!$C$6*IO155)*'DEPRECATED - DT-Prelim Calcs'!$C$7*IO155</f>
        <v>35.817571131764595</v>
      </c>
      <c r="IR155" s="57">
        <f>IQ155/'DEPRECATED - DT-Prelim Calcs'!$C$7*('DEPRECATED - DT-Prelim Calcs'!$C$8-'DEPRECATED - DT-Prelim Calcs'!$C$9)+'DEPRECATED - DT-Prelim Calcs'!$C$9</f>
        <v>1909.5026457283809</v>
      </c>
      <c r="IS155" s="57">
        <f t="shared" si="205"/>
        <v>43.333333333333321</v>
      </c>
      <c r="IT155" s="2">
        <f t="shared" si="255"/>
        <v>0.99579519204165001</v>
      </c>
      <c r="IU155" s="57">
        <f>IT155*'DEPRECATED - DT-Prelim Calcs'!$C$21/IO$2/'DEPRECATED - DT-Prelim Calcs'!$C$19/'DEPRECATED - DT-Prelim Calcs'!$C$18*3.39*'DEPRECATED - DT-Prelim Calcs'!$C$20</f>
        <v>25.773080821789936</v>
      </c>
      <c r="IV155" s="46">
        <f t="shared" si="256"/>
        <v>0</v>
      </c>
      <c r="IW155" s="57">
        <f>IU154*'DEPRECATED - DT-Prelim Calcs'!$C$11+IW154</f>
        <v>-231.8868002772457</v>
      </c>
      <c r="IX155" s="57">
        <f>IX154+0.5*IU155*'DEPRECATED - DT-Prelim Calcs'!$C$11^2+IW155*'DEPRECATED - DT-Prelim Calcs'!$C$11</f>
        <v>-279785.22187428939</v>
      </c>
      <c r="IY155" s="57">
        <f>MIN('Drive Train'!$F$35-IS154*'DEPRECATED - DT-Prelim Calcs'!$C$21*'Drive Train'!$F$39,IY154+IS$2)</f>
        <v>9.8000000000000007</v>
      </c>
      <c r="IZ155" s="57">
        <f>'Drive Train'!$F$35-IS155*'DEPRECATED - DT-Prelim Calcs'!$C$21*'Drive Train'!$F$39</f>
        <v>9.8000000000000007</v>
      </c>
      <c r="JA155" s="1">
        <f>IF(IX155&gt;='Drive Train'!$F$29,1,0)</f>
        <v>0</v>
      </c>
      <c r="JB155" s="57">
        <f t="shared" si="257"/>
        <v>48.148148148148138</v>
      </c>
      <c r="JC155" s="63">
        <f>JC154+'DEPRECATED - DT-Prelim Calcs'!$C$11</f>
        <v>604</v>
      </c>
      <c r="JD155" s="2">
        <f>JN155/'Drive Train'!$F$35</f>
        <v>0.77419354838709686</v>
      </c>
      <c r="JE155" s="46">
        <f>JL155*12*60/(PI() * 'Drive Train'!$F$15)/JD$2*JD155</f>
        <v>-35187.221153370294</v>
      </c>
      <c r="JF155" s="2">
        <f>('DEPRECATED - DT-Prelim Calcs'!$C$6*JD155-JE155)/('DEPRECATED - DT-Prelim Calcs'!$C$6*JD155)*'DEPRECATED - DT-Prelim Calcs'!$C$7*JD155</f>
        <v>17.775975866176207</v>
      </c>
      <c r="JG155" s="57">
        <f>JF155/'DEPRECATED - DT-Prelim Calcs'!$C$7*('DEPRECATED - DT-Prelim Calcs'!$C$8-'DEPRECATED - DT-Prelim Calcs'!$C$9)+'DEPRECATED - DT-Prelim Calcs'!$C$9</f>
        <v>949.03099735701562</v>
      </c>
      <c r="JH155" s="57">
        <f t="shared" si="206"/>
        <v>46.666666666666657</v>
      </c>
      <c r="JI155" s="2">
        <f t="shared" si="258"/>
        <v>0.99579519204165001</v>
      </c>
      <c r="JJ155" s="57">
        <f>JI155*'DEPRECATED - DT-Prelim Calcs'!$C$21/JD$2/'DEPRECATED - DT-Prelim Calcs'!$C$19/'DEPRECATED - DT-Prelim Calcs'!$C$18*3.39*'DEPRECATED - DT-Prelim Calcs'!$C$20</f>
        <v>25.773080821789936</v>
      </c>
      <c r="JK155" s="46">
        <f t="shared" si="259"/>
        <v>0</v>
      </c>
      <c r="JL155" s="57">
        <f>JJ154*'DEPRECATED - DT-Prelim Calcs'!$C$11+JL154</f>
        <v>-111.05569286212891</v>
      </c>
      <c r="JM155" s="57">
        <f>JM154+0.5*JJ155*'DEPRECATED - DT-Prelim Calcs'!$C$11^2+JL155*'DEPRECATED - DT-Prelim Calcs'!$C$11</f>
        <v>-306101.49022869405</v>
      </c>
      <c r="JN155" s="57">
        <f>MIN('Drive Train'!$F$35-JH154*'DEPRECATED - DT-Prelim Calcs'!$C$21*'Drive Train'!$F$39,JN154+JH$2)</f>
        <v>9.6000000000000014</v>
      </c>
      <c r="JO155" s="57">
        <f>'Drive Train'!$F$35-JH155*'DEPRECATED - DT-Prelim Calcs'!$C$21*'Drive Train'!$F$39</f>
        <v>9.6000000000000014</v>
      </c>
      <c r="JP155" s="1">
        <f>IF(JM155&gt;='Drive Train'!$F$29,1,0)</f>
        <v>0</v>
      </c>
      <c r="JQ155" s="57">
        <f>MIN(JG155,'DEPRECATED - DT-Prelim Calcs'!$C$10)*'DEPRECATED - DT-Prelim Calcs'!$C$11*1000/60/60</f>
        <v>103.33333333333333</v>
      </c>
      <c r="JR155" s="63">
        <f>JR154+'DEPRECATED - DT-Prelim Calcs'!$C$11</f>
        <v>604</v>
      </c>
      <c r="JS155" s="2">
        <f>KC155/'Drive Train'!$F$35</f>
        <v>4.0595220639983483</v>
      </c>
      <c r="JT155" s="46">
        <f>KA155*12*60/(PI() * 'Drive Train'!$F$15)/JS$2*JS155</f>
        <v>-2394010.4373374451</v>
      </c>
      <c r="JU155" s="2">
        <f>('DEPRECATED - DT-Prelim Calcs'!$C$6*JS155-JT155)/('DEPRECATED - DT-Prelim Calcs'!$C$6*JS155)*'DEPRECATED - DT-Prelim Calcs'!$C$7*JS155</f>
        <v>1092.2534583024244</v>
      </c>
      <c r="JV155" s="57">
        <f>JU155/'DEPRECATED - DT-Prelim Calcs'!$C$7*('DEPRECATED - DT-Prelim Calcs'!$C$8-'DEPRECATED - DT-Prelim Calcs'!$C$9)+'DEPRECATED - DT-Prelim Calcs'!$C$9</f>
        <v>58150.467095519103</v>
      </c>
      <c r="JW155" s="57">
        <f t="shared" si="207"/>
        <v>49.999999999999993</v>
      </c>
      <c r="JX155" s="2">
        <f t="shared" si="260"/>
        <v>0.99579519204165001</v>
      </c>
      <c r="JY155" s="57">
        <f>JX155*'DEPRECATED - DT-Prelim Calcs'!$C$21/JS$2/'DEPRECATED - DT-Prelim Calcs'!$C$19/'DEPRECATED - DT-Prelim Calcs'!$C$18*3.39*'DEPRECATED - DT-Prelim Calcs'!$C$20</f>
        <v>25.773080821789936</v>
      </c>
      <c r="JZ155" s="46">
        <f t="shared" si="261"/>
        <v>0</v>
      </c>
      <c r="KA155" s="57">
        <f>JY154*'DEPRECATED - DT-Prelim Calcs'!$C$11+KA154</f>
        <v>-1440.9753000453391</v>
      </c>
      <c r="KB155" s="57">
        <f>KB154+0.5*JY155*'DEPRECATED - DT-Prelim Calcs'!$C$11^2+KA155*'DEPRECATED - DT-Prelim Calcs'!$C$11</f>
        <v>-301939.34164293605</v>
      </c>
      <c r="KC155" s="57">
        <f>MIN('Drive Train'!$F$35-JW154*'DEPRECATED - DT-Prelim Calcs'!$C$21*'Drive Train'!$F$39,KC154+JW$2)</f>
        <v>50.338073593579516</v>
      </c>
      <c r="KD155" s="57">
        <f>'Drive Train'!$F$35-JW155*'DEPRECATED - DT-Prelim Calcs'!$C$21*'Drive Train'!$F$39</f>
        <v>9.4</v>
      </c>
      <c r="KE155" s="1">
        <f>IF(KB155&gt;='Drive Train'!$F$29,1,0)</f>
        <v>0</v>
      </c>
      <c r="KF155" s="57">
        <f>MIN(JV155,'DEPRECATED - DT-Prelim Calcs'!$C$10)*'DEPRECATED - DT-Prelim Calcs'!$C$11*1000/60/60</f>
        <v>103.33333333333333</v>
      </c>
      <c r="KG155" s="63">
        <f>KG154+'DEPRECATED - DT-Prelim Calcs'!$C$11</f>
        <v>604</v>
      </c>
      <c r="KH155" s="2">
        <f>KR155/'Drive Train'!$F$35</f>
        <v>0.74193548387096786</v>
      </c>
      <c r="KI155" s="46">
        <f>KP155*12*60/(PI() * 'Drive Train'!$F$15)/KH$2*KH155</f>
        <v>-170546.50971064673</v>
      </c>
      <c r="KJ155" s="2">
        <f>('DEPRECATED - DT-Prelim Calcs'!$C$6*KH155-KI155)/('DEPRECATED - DT-Prelim Calcs'!$C$6*KH155)*'DEPRECATED - DT-Prelim Calcs'!$C$7*KH155</f>
        <v>78.901964779292015</v>
      </c>
      <c r="KK155" s="57">
        <f>KJ155/'DEPRECATED - DT-Prelim Calcs'!$C$7*('DEPRECATED - DT-Prelim Calcs'!$C$8-'DEPRECATED - DT-Prelim Calcs'!$C$9)+'DEPRECATED - DT-Prelim Calcs'!$C$9</f>
        <v>4203.1655938519361</v>
      </c>
      <c r="KL155" s="57">
        <f t="shared" si="208"/>
        <v>53.333333333333329</v>
      </c>
      <c r="KM155" s="2">
        <f t="shared" si="262"/>
        <v>0.99579519204165001</v>
      </c>
      <c r="KN155" s="57">
        <f>KM155*'DEPRECATED - DT-Prelim Calcs'!$C$21/KH$2/'DEPRECATED - DT-Prelim Calcs'!$C$19/'DEPRECATED - DT-Prelim Calcs'!$C$18*3.39*'DEPRECATED - DT-Prelim Calcs'!$C$20</f>
        <v>25.773080821789936</v>
      </c>
      <c r="KO155" s="46">
        <f t="shared" si="263"/>
        <v>0</v>
      </c>
      <c r="KP155" s="57">
        <f>KN154*'DEPRECATED - DT-Prelim Calcs'!$C$11+KP154</f>
        <v>-561.67112393482864</v>
      </c>
      <c r="KQ155" s="57">
        <f>KQ154+0.5*KN155*'DEPRECATED - DT-Prelim Calcs'!$C$11^2+KP155*'DEPRECATED - DT-Prelim Calcs'!$C$11</f>
        <v>-297609.38186807057</v>
      </c>
      <c r="KR155" s="57">
        <f>MIN('Drive Train'!$F$35-KL154*'DEPRECATED - DT-Prelim Calcs'!$C$21*'Drive Train'!$F$39,KR154+KL$2)</f>
        <v>9.2000000000000011</v>
      </c>
      <c r="KS155" s="57">
        <f>'Drive Train'!$F$35-KL155*'DEPRECATED - DT-Prelim Calcs'!$C$21*'Drive Train'!$F$39</f>
        <v>9.2000000000000011</v>
      </c>
      <c r="KT155" s="1">
        <f>IF(KQ155&gt;='Drive Train'!$F$29,1,0)</f>
        <v>0</v>
      </c>
      <c r="KU155" s="57">
        <f>MIN(KK155,'DEPRECATED - DT-Prelim Calcs'!$C$10)*'DEPRECATED - DT-Prelim Calcs'!$C$11*1000/60/60</f>
        <v>103.33333333333333</v>
      </c>
      <c r="KV155" s="63">
        <f>KV154+'DEPRECATED - DT-Prelim Calcs'!$C$11</f>
        <v>604</v>
      </c>
      <c r="KW155" s="2">
        <f>LG155/'Drive Train'!$F$35</f>
        <v>0.72580645161290325</v>
      </c>
      <c r="KX155" s="46">
        <f>LE155*12*60/(PI() * 'Drive Train'!$F$15)/KW$2*KW155</f>
        <v>-42345.135505570004</v>
      </c>
      <c r="KY155" s="2">
        <f>('DEPRECATED - DT-Prelim Calcs'!$C$6*KW155-KX155)/('DEPRECATED - DT-Prelim Calcs'!$C$6*KW155)*'DEPRECATED - DT-Prelim Calcs'!$C$7*KW155</f>
        <v>20.895868326702995</v>
      </c>
      <c r="KZ155" s="57">
        <f>KY155/'DEPRECATED - DT-Prelim Calcs'!$C$7*('DEPRECATED - DT-Prelim Calcs'!$C$8-'DEPRECATED - DT-Prelim Calcs'!$C$9)+'DEPRECATED - DT-Prelim Calcs'!$C$9</f>
        <v>1115.1231976414913</v>
      </c>
      <c r="LA155" s="57">
        <f t="shared" si="209"/>
        <v>56.666666666666664</v>
      </c>
      <c r="LB155" s="2">
        <f t="shared" si="264"/>
        <v>0.99579519204165001</v>
      </c>
      <c r="LC155" s="57">
        <f>LB155*'DEPRECATED - DT-Prelim Calcs'!$C$21/KW$2/'DEPRECATED - DT-Prelim Calcs'!$C$19/'DEPRECATED - DT-Prelim Calcs'!$C$18*3.39*'DEPRECATED - DT-Prelim Calcs'!$C$20</f>
        <v>25.773080821789936</v>
      </c>
      <c r="LD155" s="46">
        <f t="shared" si="265"/>
        <v>0</v>
      </c>
      <c r="LE155" s="57">
        <f>LC154*'DEPRECATED - DT-Prelim Calcs'!$C$11+LE154</f>
        <v>-142.55685509355646</v>
      </c>
      <c r="LF155" s="57">
        <f>LF154+0.5*LC155*'DEPRECATED - DT-Prelim Calcs'!$C$11^2+LE155*'DEPRECATED - DT-Prelim Calcs'!$C$11</f>
        <v>-327159.29838780046</v>
      </c>
      <c r="LG155" s="57">
        <f>MIN('Drive Train'!$F$35-LA154*'DEPRECATED - DT-Prelim Calcs'!$C$21*'Drive Train'!$F$39,LG154+LA$2)</f>
        <v>9</v>
      </c>
      <c r="LH155" s="57">
        <f>'Drive Train'!$F$35-LA155*'DEPRECATED - DT-Prelim Calcs'!$C$21*'Drive Train'!$F$39</f>
        <v>9</v>
      </c>
      <c r="LI155" s="1">
        <f>IF(LF155&gt;='Drive Train'!$F$29,1,0)</f>
        <v>0</v>
      </c>
      <c r="LJ155" s="57">
        <f>MIN(KZ155,'DEPRECATED - DT-Prelim Calcs'!$C$10)*'DEPRECATED - DT-Prelim Calcs'!$C$11*1000/60/60</f>
        <v>103.33333333333333</v>
      </c>
      <c r="LK155" s="63">
        <f>LK154+'DEPRECATED - DT-Prelim Calcs'!$C$11</f>
        <v>604</v>
      </c>
      <c r="LL155" s="2">
        <f>LV155/'Drive Train'!$F$35</f>
        <v>0.70967741935483875</v>
      </c>
      <c r="LM155" s="46">
        <f>LT155*12*60/(PI() * 'Drive Train'!$F$15)/LL$2*LL155</f>
        <v>-63060.507143390489</v>
      </c>
      <c r="LN155" s="2">
        <f>('DEPRECATED - DT-Prelim Calcs'!$C$6*LL155-LM155)/('DEPRECATED - DT-Prelim Calcs'!$C$6*LL155)*'DEPRECATED - DT-Prelim Calcs'!$C$7*LL155</f>
        <v>30.223610050733548</v>
      </c>
      <c r="LO155" s="57">
        <f>LN155/'DEPRECATED - DT-Prelim Calcs'!$C$7*('DEPRECATED - DT-Prelim Calcs'!$C$8-'DEPRECATED - DT-Prelim Calcs'!$C$9)+'DEPRECATED - DT-Prelim Calcs'!$C$9</f>
        <v>1611.6996553979729</v>
      </c>
      <c r="LP155" s="57">
        <f t="shared" si="210"/>
        <v>60</v>
      </c>
      <c r="LQ155" s="2">
        <f t="shared" si="266"/>
        <v>0.99579519204165001</v>
      </c>
      <c r="LR155" s="57">
        <f>LQ155*'DEPRECATED - DT-Prelim Calcs'!$C$21/LL$2/'DEPRECATED - DT-Prelim Calcs'!$C$19/'DEPRECATED - DT-Prelim Calcs'!$C$18*3.39*'DEPRECATED - DT-Prelim Calcs'!$C$20</f>
        <v>25.773080821789936</v>
      </c>
      <c r="LS155" s="46">
        <f t="shared" si="267"/>
        <v>0</v>
      </c>
      <c r="LT155" s="57">
        <f>LR154*'DEPRECATED - DT-Prelim Calcs'!$C$11+LT154</f>
        <v>-217.12102240510569</v>
      </c>
      <c r="LU155" s="57">
        <f>LU154+0.5*LR155*'DEPRECATED - DT-Prelim Calcs'!$C$11^2+LT155*'DEPRECATED - DT-Prelim Calcs'!$C$11</f>
        <v>-283953.68398886215</v>
      </c>
      <c r="LV155" s="57">
        <f>MIN('Drive Train'!$F$35-LP154*'DEPRECATED - DT-Prelim Calcs'!$C$21*'Drive Train'!$F$39,LV154+LP$2)</f>
        <v>8.8000000000000007</v>
      </c>
      <c r="LW155" s="57">
        <f>'Drive Train'!$F$35-LP155*'DEPRECATED - DT-Prelim Calcs'!$C$21*'Drive Train'!$F$39</f>
        <v>8.8000000000000007</v>
      </c>
      <c r="LX155" s="1">
        <f>IF(LU155&gt;='Drive Train'!$F$29,1,0)</f>
        <v>0</v>
      </c>
      <c r="LY155" s="57">
        <f>MIN(LO155,'DEPRECATED - DT-Prelim Calcs'!$C$10)*'DEPRECATED - DT-Prelim Calcs'!$C$11*1000/60/60</f>
        <v>103.33333333333333</v>
      </c>
      <c r="LZ155" s="63">
        <f>LZ154+'DEPRECATED - DT-Prelim Calcs'!$C$11</f>
        <v>604</v>
      </c>
    </row>
    <row r="156" spans="18:338" x14ac:dyDescent="0.2">
      <c r="R156" s="63">
        <f>R155+'DEPRECATED - DT-Prelim Calcs'!$C$11</f>
        <v>608</v>
      </c>
      <c r="S156" s="2">
        <f>AG156/'Drive Train'!$F$35</f>
        <v>0</v>
      </c>
      <c r="T156" s="46">
        <f>AE156*12*60/(PI() * 'Drive Train'!$F$15)/S$2*ABS(S156)</f>
        <v>0</v>
      </c>
      <c r="U156" s="2">
        <f>IF(OR(AD155=1,AND($C$32=Motors!$C$32,'DEPRECATED - DT-Prelim Calcs'!AI155=1)),0,IF(AG156=0,-(V155+$C$9)/($C$8-$C$9)*$C$7,($C$6*S156-T156)/($C$6*S156)*$C$7*S156))</f>
        <v>0</v>
      </c>
      <c r="V156" s="57">
        <f>IF(AND(AD155=1,AI155=1),0,ABS(U156/$C$7*($C$8-$C$9)+$C$9) *'Drive Train'!$AA$49 + V155*(1-'Drive Train'!$AA$49))</f>
        <v>0</v>
      </c>
      <c r="W156" s="57">
        <f t="shared" si="184"/>
        <v>0</v>
      </c>
      <c r="X156" s="2">
        <f>MAX(MIN(IF(AND(AI155=1,AG156&lt;0),-1,1)*(W156-$C$9)/($C$8-$C$9)*$C$7-$C$29*AE156/T$2 -  AI155*$C$29/2,X$2),MAX(X$4:X155)*-1)</f>
        <v>-0.2458281045106315</v>
      </c>
      <c r="Y156" s="57">
        <f t="shared" si="185"/>
        <v>0</v>
      </c>
      <c r="Z156" s="57">
        <f t="shared" si="186"/>
        <v>0</v>
      </c>
      <c r="AA156" s="57">
        <f t="shared" si="187"/>
        <v>0</v>
      </c>
      <c r="AB156" s="57" t="e">
        <f t="shared" si="188"/>
        <v>#N/A</v>
      </c>
      <c r="AC156" s="46">
        <f t="shared" si="211"/>
        <v>1</v>
      </c>
      <c r="AD156" s="1">
        <f t="shared" si="189"/>
        <v>1</v>
      </c>
      <c r="AE156" s="57">
        <f t="shared" si="190"/>
        <v>0</v>
      </c>
      <c r="AF156" s="57" t="e">
        <f t="shared" si="191"/>
        <v>#N/A</v>
      </c>
      <c r="AG156" s="57">
        <f>IF(AI155=0,MIN('Drive Train'!$F$35-W155*$C$21*'Drive Train'!$F$39,AG155+W$2)-$C$3,IF(AE155-1&lt;=0,0,IF($C$32=Motors!$C$30,MAX(ABS('Drive Train'!$F$35-W155*$C$21*'Drive Train'!$F$39)*-1,AG155-W$2),MAX(0,ABS('Drive Train'!$F$35-W155*$C$21*'Drive Train'!$F$39)*-1,AG155-W$2))))</f>
        <v>0</v>
      </c>
      <c r="AH156" s="57">
        <f>'Drive Train'!$F$35-ABS(W156)*'DEPRECATED - DT-Prelim Calcs'!$C$21*'Drive Train'!$F$39</f>
        <v>12.4</v>
      </c>
      <c r="AI156" s="1">
        <f>IF(AJ156&gt;='Drive Train'!$F$29,1,0)</f>
        <v>1</v>
      </c>
      <c r="AJ156" s="57">
        <f>AJ155+0.5*Y156*'DEPRECATED - DT-Prelim Calcs'!$C$11^2+AE156*'DEPRECATED - DT-Prelim Calcs'!$C$11</f>
        <v>784.33981740885292</v>
      </c>
      <c r="AK156" s="57">
        <f t="shared" si="268"/>
        <v>0</v>
      </c>
      <c r="AL156" s="63">
        <f>AL155+'DEPRECATED - DT-Prelim Calcs'!$C$11</f>
        <v>608</v>
      </c>
      <c r="AM156" s="2">
        <f>AW156/'Drive Train'!$F$35</f>
        <v>0.90171798760158639</v>
      </c>
      <c r="AN156" s="46">
        <f>AU156*12*60/(PI() * 'Drive Train'!$F$15)/AM$2*AM156</f>
        <v>4074.5129711578243</v>
      </c>
      <c r="AO156" s="2">
        <f>('DEPRECATED - DT-Prelim Calcs'!$C$6*AM156-AN156)/('DEPRECATED - DT-Prelim Calcs'!$C$6*AM156)*'DEPRECATED - DT-Prelim Calcs'!$C$7*AM156</f>
        <v>0.330818350027824</v>
      </c>
      <c r="AP156" s="57">
        <f>AO156/'DEPRECATED - DT-Prelim Calcs'!$C$7*('DEPRECATED - DT-Prelim Calcs'!$C$8-'DEPRECATED - DT-Prelim Calcs'!$C$9)+'DEPRECATED - DT-Prelim Calcs'!$C$9</f>
        <v>20.311615895672126</v>
      </c>
      <c r="AQ156" s="57">
        <f t="shared" si="192"/>
        <v>20.311615895672126</v>
      </c>
      <c r="AR156" s="2">
        <f t="shared" si="212"/>
        <v>-1.6653345369377348E-16</v>
      </c>
      <c r="AS156" s="57">
        <f>AR156*'DEPRECATED - DT-Prelim Calcs'!$C$21/AM$2/'DEPRECATED - DT-Prelim Calcs'!$C$19/'DEPRECATED - DT-Prelim Calcs'!$C$18*3.39*'DEPRECATED - DT-Prelim Calcs'!$C$20</f>
        <v>-1.2068570473601326E-15</v>
      </c>
      <c r="AT156" s="46">
        <f t="shared" si="213"/>
        <v>0</v>
      </c>
      <c r="AU156" s="57">
        <f>AS155*'DEPRECATED - DT-Prelim Calcs'!$C$11+AU155</f>
        <v>39.432321268798688</v>
      </c>
      <c r="AV156" s="57">
        <f>AV155+0.5*AS156*'DEPRECATED - DT-Prelim Calcs'!$C$11^2+AU156*'DEPRECATED - DT-Prelim Calcs'!$C$11</f>
        <v>23930.237766793663</v>
      </c>
      <c r="AW156" s="57">
        <f>MIN('Drive Train'!$F$35-AQ155*'DEPRECATED - DT-Prelim Calcs'!$C$21*'Drive Train'!$F$39,AW155+AQ$2)</f>
        <v>11.181303046259671</v>
      </c>
      <c r="AX156" s="57">
        <f>'Drive Train'!$F$35-AQ156*'DEPRECATED - DT-Prelim Calcs'!$C$21*'Drive Train'!$F$39</f>
        <v>11.181303046259673</v>
      </c>
      <c r="AY156" s="1">
        <f>IF(AV156&gt;='Drive Train'!$F$29,1,0)</f>
        <v>1</v>
      </c>
      <c r="AZ156" s="57">
        <f t="shared" si="214"/>
        <v>22.568462106302363</v>
      </c>
      <c r="BA156" s="63">
        <f>BA155+'DEPRECATED - DT-Prelim Calcs'!$C$11</f>
        <v>608</v>
      </c>
      <c r="BB156" s="2">
        <f>BL156/'Drive Train'!$F$35</f>
        <v>0.55000000000000004</v>
      </c>
      <c r="BC156" s="46">
        <f>BJ156*12*60/(PI() * 'Drive Train'!$F$15)/BB$2*BB156</f>
        <v>5574.3989430736692</v>
      </c>
      <c r="BD156" s="2">
        <f>('DEPRECATED - DT-Prelim Calcs'!$C$6*BB156-BC156)/('DEPRECATED - DT-Prelim Calcs'!$C$6*BB156)*'DEPRECATED - DT-Prelim Calcs'!$C$7*BB156</f>
        <v>-1.1950068391758988</v>
      </c>
      <c r="BE156" s="57">
        <f>BD156/'DEPRECATED - DT-Prelim Calcs'!$C$7*('DEPRECATED - DT-Prelim Calcs'!$C$8-'DEPRECATED - DT-Prelim Calcs'!$C$9)+'DEPRECATED - DT-Prelim Calcs'!$C$9</f>
        <v>-60.917998948658841</v>
      </c>
      <c r="BF156" s="57">
        <f t="shared" si="193"/>
        <v>-60.917998948658841</v>
      </c>
      <c r="BG156" s="2">
        <f t="shared" si="215"/>
        <v>-1.9370342982087321</v>
      </c>
      <c r="BH156" s="57">
        <f>BG156*'DEPRECATED - DT-Prelim Calcs'!$C$21/BB$2/'DEPRECATED - DT-Prelim Calcs'!$C$19/'DEPRECATED - DT-Prelim Calcs'!$C$18*3.39*'DEPRECATED - DT-Prelim Calcs'!$C$20</f>
        <v>-20.276476817893244</v>
      </c>
      <c r="BI156" s="46">
        <f t="shared" si="216"/>
        <v>1</v>
      </c>
      <c r="BJ156" s="57">
        <f>BH155*'DEPRECATED - DT-Prelim Calcs'!$C$11+BJ155</f>
        <v>61.23248520188443</v>
      </c>
      <c r="BK156" s="57">
        <f>BK155+0.5*BH156*'DEPRECATED - DT-Prelim Calcs'!$C$11^2+BJ156*'DEPRECATED - DT-Prelim Calcs'!$C$11</f>
        <v>12607.272331640301</v>
      </c>
      <c r="BL156" s="57">
        <f>MIN('Drive Train'!$F$35-BF155*'DEPRECATED - DT-Prelim Calcs'!$C$21*'Drive Train'!$F$39,BL155+BF$2)</f>
        <v>6.82</v>
      </c>
      <c r="BM156" s="57">
        <f>'Drive Train'!$F$35-BF156*'DEPRECATED - DT-Prelim Calcs'!$C$21*'Drive Train'!$F$39</f>
        <v>16.05507993691953</v>
      </c>
      <c r="BN156" s="1">
        <f>IF(BK156&gt;='Drive Train'!$F$29,1,0)</f>
        <v>1</v>
      </c>
      <c r="BO156" s="57">
        <f t="shared" si="217"/>
        <v>-67.686665498509825</v>
      </c>
      <c r="BP156" s="63">
        <f>BP155+'DEPRECATED - DT-Prelim Calcs'!$C$11</f>
        <v>608</v>
      </c>
      <c r="BQ156" s="2">
        <f>CA156/'Drive Train'!$F$35</f>
        <v>0.55000000000000004</v>
      </c>
      <c r="BR156" s="46">
        <f>BY156*12*60/(PI() * 'Drive Train'!$F$15)/BQ$2*BQ156</f>
        <v>1779.165978758572</v>
      </c>
      <c r="BS156" s="2">
        <f>('DEPRECATED - DT-Prelim Calcs'!$C$6*BQ156-BR156)/('DEPRECATED - DT-Prelim Calcs'!$C$6*BQ156)*'DEPRECATED - DT-Prelim Calcs'!$C$7*BQ156</f>
        <v>0.5210365837132912</v>
      </c>
      <c r="BT156" s="57">
        <f>BS156/'DEPRECATED - DT-Prelim Calcs'!$C$7*('DEPRECATED - DT-Prelim Calcs'!$C$8-'DEPRECATED - DT-Prelim Calcs'!$C$9)+'DEPRECATED - DT-Prelim Calcs'!$C$9</f>
        <v>30.438171655773967</v>
      </c>
      <c r="BU156" s="57">
        <f t="shared" si="194"/>
        <v>30.438171655773967</v>
      </c>
      <c r="BV156" s="2">
        <f t="shared" si="218"/>
        <v>0.28420566725076279</v>
      </c>
      <c r="BW156" s="57">
        <f>BV156*'DEPRECATED - DT-Prelim Calcs'!$C$21/BQ$2/'DEPRECATED - DT-Prelim Calcs'!$C$19/'DEPRECATED - DT-Prelim Calcs'!$C$18*3.39*'DEPRECATED - DT-Prelim Calcs'!$C$20</f>
        <v>3.8903931124344657</v>
      </c>
      <c r="BX156" s="46">
        <f t="shared" si="219"/>
        <v>0</v>
      </c>
      <c r="BY156" s="57">
        <f>BW155*'DEPRECATED - DT-Prelim Calcs'!$C$11+BY155</f>
        <v>14.944959273756211</v>
      </c>
      <c r="BZ156" s="57">
        <f>BZ155+0.5*BW156*'DEPRECATED - DT-Prelim Calcs'!$C$11^2+BY156*'DEPRECATED - DT-Prelim Calcs'!$C$11</f>
        <v>-13400.055860213504</v>
      </c>
      <c r="CA156" s="57">
        <f>MIN('Drive Train'!$F$35-BU155*'DEPRECATED - DT-Prelim Calcs'!$C$21*'Drive Train'!$F$39,CA155+BU$2)</f>
        <v>6.82</v>
      </c>
      <c r="CB156" s="57">
        <f>'Drive Train'!$F$35-BU156*'DEPRECATED - DT-Prelim Calcs'!$C$21*'Drive Train'!$F$39</f>
        <v>10.573709700653563</v>
      </c>
      <c r="CC156" s="1">
        <f>IF(BZ156&gt;='Drive Train'!$F$29,1,0)</f>
        <v>0</v>
      </c>
      <c r="CD156" s="57">
        <f t="shared" si="220"/>
        <v>33.820190728637741</v>
      </c>
      <c r="CE156" s="63">
        <f>CE155+'DEPRECATED - DT-Prelim Calcs'!$C$11</f>
        <v>608</v>
      </c>
      <c r="CF156" s="2">
        <f>CP156/'Drive Train'!$F$35</f>
        <v>0.55000000000000004</v>
      </c>
      <c r="CG156" s="46">
        <f>CN156*12*60/(PI() * 'Drive Train'!$F$15)/CF$2*CF156</f>
        <v>10911.30829553631</v>
      </c>
      <c r="CH156" s="2">
        <f>('DEPRECATED - DT-Prelim Calcs'!$C$6*CF156-CG156)/('DEPRECATED - DT-Prelim Calcs'!$C$6*CF156)*'DEPRECATED - DT-Prelim Calcs'!$C$7*CF156</f>
        <v>-3.6081309553925904</v>
      </c>
      <c r="CI156" s="57">
        <f>CH156/'DEPRECATED - DT-Prelim Calcs'!$C$7*('DEPRECATED - DT-Prelim Calcs'!$C$8-'DEPRECATED - DT-Prelim Calcs'!$C$9)+'DEPRECATED - DT-Prelim Calcs'!$C$9</f>
        <v>-189.38431600699974</v>
      </c>
      <c r="CJ156" s="57">
        <f t="shared" si="195"/>
        <v>-189.38431600699974</v>
      </c>
      <c r="CK156" s="2">
        <f t="shared" si="221"/>
        <v>-5.060572815392721</v>
      </c>
      <c r="CL156" s="57">
        <f>CK156*'DEPRECATED - DT-Prelim Calcs'!$C$21/CF$2/'DEPRECATED - DT-Prelim Calcs'!$C$19/'DEPRECATED - DT-Prelim Calcs'!$C$18*3.39*'DEPRECATED - DT-Prelim Calcs'!$C$20</f>
        <v>-85.571827188075133</v>
      </c>
      <c r="CM156" s="46">
        <f t="shared" si="222"/>
        <v>1</v>
      </c>
      <c r="CN156" s="57">
        <f>CL155*'DEPRECATED - DT-Prelim Calcs'!$C$11+CN155</f>
        <v>74.196722905433404</v>
      </c>
      <c r="CO156" s="57">
        <f>CO155+0.5*CL156*'DEPRECATED - DT-Prelim Calcs'!$C$11^2+CN156*'DEPRECATED - DT-Prelim Calcs'!$C$11</f>
        <v>-50978.379403083556</v>
      </c>
      <c r="CP156" s="57">
        <f>MIN('Drive Train'!$F$35-CJ155*'DEPRECATED - DT-Prelim Calcs'!$C$21*'Drive Train'!$F$39,CP155+CJ$2)</f>
        <v>6.82</v>
      </c>
      <c r="CQ156" s="57">
        <f>'Drive Train'!$F$35-CJ156*'DEPRECATED - DT-Prelim Calcs'!$C$21*'Drive Train'!$F$39</f>
        <v>23.763058960419983</v>
      </c>
      <c r="CR156" s="1">
        <f>IF(CO156&gt;='Drive Train'!$F$29,1,0)</f>
        <v>0</v>
      </c>
      <c r="CS156" s="57">
        <f t="shared" si="223"/>
        <v>-210.42701778555528</v>
      </c>
      <c r="CT156" s="63">
        <f>CT155+'DEPRECATED - DT-Prelim Calcs'!$C$11</f>
        <v>608</v>
      </c>
      <c r="CU156" s="2">
        <f>DE156/'Drive Train'!$F$35</f>
        <v>0.55000000000000004</v>
      </c>
      <c r="CV156" s="46">
        <f>DC156*12*60/(PI() * 'Drive Train'!$F$15)/CU$2*CU156</f>
        <v>-83320.954050227941</v>
      </c>
      <c r="CW156" s="2">
        <f>('DEPRECATED - DT-Prelim Calcs'!$C$6*CU156-CV156)/('DEPRECATED - DT-Prelim Calcs'!$C$6*CU156)*'DEPRECATED - DT-Prelim Calcs'!$C$7*CU156</f>
        <v>38.999702488001759</v>
      </c>
      <c r="CX156" s="57">
        <f>CW156/'DEPRECATED - DT-Prelim Calcs'!$C$7*('DEPRECATED - DT-Prelim Calcs'!$C$8-'DEPRECATED - DT-Prelim Calcs'!$C$9)+'DEPRECATED - DT-Prelim Calcs'!$C$9</f>
        <v>2078.9082278882265</v>
      </c>
      <c r="CY156" s="57">
        <f t="shared" si="196"/>
        <v>93</v>
      </c>
      <c r="CZ156" s="2">
        <f t="shared" si="224"/>
        <v>1.2803081040535502</v>
      </c>
      <c r="DA156" s="57">
        <f>CZ156*'DEPRECATED - DT-Prelim Calcs'!$C$21/CU$2/'DEPRECATED - DT-Prelim Calcs'!$C$19/'DEPRECATED - DT-Prelim Calcs'!$C$18*3.39*'DEPRECATED - DT-Prelim Calcs'!$C$20</f>
        <v>25.773080821789936</v>
      </c>
      <c r="DB156" s="46">
        <f t="shared" si="225"/>
        <v>0</v>
      </c>
      <c r="DC156" s="57">
        <f>DA155*'DEPRECATED - DT-Prelim Calcs'!$C$11+DC155</f>
        <v>-475.92817660779792</v>
      </c>
      <c r="DD156" s="57">
        <f>DD155+0.5*DA156*'DEPRECATED - DT-Prelim Calcs'!$C$11^2+DC156*'DEPRECATED - DT-Prelim Calcs'!$C$11</f>
        <v>-108725.91729549918</v>
      </c>
      <c r="DE156" s="57">
        <f>MIN('Drive Train'!$F$35-CY155*'DEPRECATED - DT-Prelim Calcs'!$C$21*'Drive Train'!$F$39,DE155+CY$2)</f>
        <v>6.82</v>
      </c>
      <c r="DF156" s="57">
        <f>'Drive Train'!$F$35-CY156*'DEPRECATED - DT-Prelim Calcs'!$C$21*'Drive Train'!$F$39</f>
        <v>6.82</v>
      </c>
      <c r="DG156" s="1">
        <f>IF(DD156&gt;='Drive Train'!$F$29,1,0)</f>
        <v>0</v>
      </c>
      <c r="DH156" s="57">
        <f t="shared" si="226"/>
        <v>103.33333333333333</v>
      </c>
      <c r="DI156" s="63">
        <f>DI155+'DEPRECATED - DT-Prelim Calcs'!$C$11</f>
        <v>608</v>
      </c>
      <c r="DJ156" s="2">
        <f>DT156/'Drive Train'!$F$35</f>
        <v>0.55000000000000004</v>
      </c>
      <c r="DK156" s="46">
        <f>DR156*12*60/(PI() * 'Drive Train'!$F$15)/DJ$2*DJ156</f>
        <v>-36881.587635759141</v>
      </c>
      <c r="DL156" s="2">
        <f>('DEPRECATED - DT-Prelim Calcs'!$C$6*DJ156-DK156)/('DEPRECATED - DT-Prelim Calcs'!$C$6*DJ156)*'DEPRECATED - DT-Prelim Calcs'!$C$7*DJ156</f>
        <v>18.001790094217547</v>
      </c>
      <c r="DM156" s="57">
        <f>DL156/'DEPRECATED - DT-Prelim Calcs'!$C$7*('DEPRECATED - DT-Prelim Calcs'!$C$8-'DEPRECATED - DT-Prelim Calcs'!$C$9)+'DEPRECATED - DT-Prelim Calcs'!$C$9</f>
        <v>961.05255978759817</v>
      </c>
      <c r="DN156" s="57">
        <f t="shared" si="197"/>
        <v>93</v>
      </c>
      <c r="DO156" s="2">
        <f t="shared" si="227"/>
        <v>1.1037138828047846</v>
      </c>
      <c r="DP156" s="57">
        <f>DO156*'DEPRECATED - DT-Prelim Calcs'!$C$21/DJ$2/'DEPRECATED - DT-Prelim Calcs'!$C$19/'DEPRECATED - DT-Prelim Calcs'!$C$18*3.39*'DEPRECATED - DT-Prelim Calcs'!$C$20</f>
        <v>25.773080821789936</v>
      </c>
      <c r="DQ156" s="46">
        <f t="shared" si="228"/>
        <v>0</v>
      </c>
      <c r="DR156" s="57">
        <f>DP155*'DEPRECATED - DT-Prelim Calcs'!$C$11+DR155</f>
        <v>-181.60959995176972</v>
      </c>
      <c r="DS156" s="57">
        <f>DS155+0.5*DP156*'DEPRECATED - DT-Prelim Calcs'!$C$11^2+DR156*'DEPRECATED - DT-Prelim Calcs'!$C$11</f>
        <v>-180078.25002946315</v>
      </c>
      <c r="DT156" s="57">
        <f>MIN('Drive Train'!$F$35-DN155*'DEPRECATED - DT-Prelim Calcs'!$C$21*'Drive Train'!$F$39,DT155+DN$2)</f>
        <v>6.82</v>
      </c>
      <c r="DU156" s="57">
        <f>'Drive Train'!$F$35-DN156*'DEPRECATED - DT-Prelim Calcs'!$C$21*'Drive Train'!$F$39</f>
        <v>6.82</v>
      </c>
      <c r="DV156" s="1">
        <f>IF(DS156&gt;='Drive Train'!$F$29,1,0)</f>
        <v>0</v>
      </c>
      <c r="DW156" s="57">
        <f t="shared" si="229"/>
        <v>103.33333333333333</v>
      </c>
      <c r="DX156" s="63">
        <f>DX155+'DEPRECATED - DT-Prelim Calcs'!$C$11</f>
        <v>608</v>
      </c>
      <c r="DY156" s="2">
        <f>EI156/'Drive Train'!$F$35</f>
        <v>0.55000000000000004</v>
      </c>
      <c r="DZ156" s="46">
        <f>EG156*12*60/(PI() * 'Drive Train'!$F$15)/DY$2*DY156</f>
        <v>-28470.839017489219</v>
      </c>
      <c r="EA156" s="2">
        <f>('DEPRECATED - DT-Prelim Calcs'!$C$6*DY156-DZ156)/('DEPRECATED - DT-Prelim Calcs'!$C$6*DY156)*'DEPRECATED - DT-Prelim Calcs'!$C$7*DY156</f>
        <v>14.198806197401314</v>
      </c>
      <c r="EB156" s="57">
        <f>EA156/'DEPRECATED - DT-Prelim Calcs'!$C$7*('DEPRECATED - DT-Prelim Calcs'!$C$8-'DEPRECATED - DT-Prelim Calcs'!$C$9)+'DEPRECATED - DT-Prelim Calcs'!$C$9</f>
        <v>758.59495233468408</v>
      </c>
      <c r="EC156" s="57">
        <f t="shared" si="198"/>
        <v>93</v>
      </c>
      <c r="ED156" s="2">
        <f t="shared" si="230"/>
        <v>0.96993038185874991</v>
      </c>
      <c r="EE156" s="57">
        <f>ED156*'DEPRECATED - DT-Prelim Calcs'!$C$21/DY$2/'DEPRECATED - DT-Prelim Calcs'!$C$19/'DEPRECATED - DT-Prelim Calcs'!$C$18*3.39*'DEPRECATED - DT-Prelim Calcs'!$C$20</f>
        <v>25.773080821789936</v>
      </c>
      <c r="EF156" s="46">
        <f t="shared" si="231"/>
        <v>0</v>
      </c>
      <c r="EG156" s="57">
        <f>EE155*'DEPRECATED - DT-Prelim Calcs'!$C$11+EG155</f>
        <v>-123.20079710589776</v>
      </c>
      <c r="EH156" s="57">
        <f>EH155+0.5*EE156*'DEPRECATED - DT-Prelim Calcs'!$C$11^2+EG156*'DEPRECATED - DT-Prelim Calcs'!$C$11</f>
        <v>-256201.81505224205</v>
      </c>
      <c r="EI156" s="57">
        <f>MIN('Drive Train'!$F$35-EC155*'DEPRECATED - DT-Prelim Calcs'!$C$21*'Drive Train'!$F$39,EI155+EC$2)</f>
        <v>6.82</v>
      </c>
      <c r="EJ156" s="57">
        <f>'Drive Train'!$F$35-EC156*'DEPRECATED - DT-Prelim Calcs'!$C$21*'Drive Train'!$F$39</f>
        <v>6.82</v>
      </c>
      <c r="EK156" s="1">
        <f>IF(EH156&gt;='Drive Train'!$F$29,1,0)</f>
        <v>0</v>
      </c>
      <c r="EL156" s="57">
        <f t="shared" si="232"/>
        <v>103.33333333333333</v>
      </c>
      <c r="EM156" s="63">
        <f>EM155+'DEPRECATED - DT-Prelim Calcs'!$C$11</f>
        <v>608</v>
      </c>
      <c r="EN156" s="2">
        <f>EX156/'Drive Train'!$F$35</f>
        <v>0.55000000000000004</v>
      </c>
      <c r="EO156" s="46">
        <f>EV156*12*60/(PI() * 'Drive Train'!$F$15)/EN$2*EN156</f>
        <v>-271551.68940861925</v>
      </c>
      <c r="EP156" s="2">
        <f>('DEPRECATED - DT-Prelim Calcs'!$C$6*EN156-EO156)/('DEPRECATED - DT-Prelim Calcs'!$C$6*EN156)*'DEPRECATED - DT-Prelim Calcs'!$C$7*EN156</f>
        <v>124.10965975136443</v>
      </c>
      <c r="EQ156" s="57">
        <f>EP156/'DEPRECATED - DT-Prelim Calcs'!$C$7*('DEPRECATED - DT-Prelim Calcs'!$C$8-'DEPRECATED - DT-Prelim Calcs'!$C$9)+'DEPRECATED - DT-Prelim Calcs'!$C$9</f>
        <v>6609.8657037759576</v>
      </c>
      <c r="ER156" s="57">
        <f t="shared" si="199"/>
        <v>93</v>
      </c>
      <c r="ES156" s="2">
        <f t="shared" si="233"/>
        <v>0.86507304327942547</v>
      </c>
      <c r="ET156" s="57">
        <f>ES156*'DEPRECATED - DT-Prelim Calcs'!$C$21/EN$2/'DEPRECATED - DT-Prelim Calcs'!$C$19/'DEPRECATED - DT-Prelim Calcs'!$C$18*3.39*'DEPRECATED - DT-Prelim Calcs'!$C$20</f>
        <v>25.773080821789936</v>
      </c>
      <c r="EU156" s="46">
        <f t="shared" si="234"/>
        <v>0</v>
      </c>
      <c r="EV156" s="57">
        <f>ET155*'DEPRECATED - DT-Prelim Calcs'!$C$11+EV155</f>
        <v>-1048.0402856462104</v>
      </c>
      <c r="EW156" s="57">
        <f>EW155+0.5*ET156*'DEPRECATED - DT-Prelim Calcs'!$C$11^2+EV156*'DEPRECATED - DT-Prelim Calcs'!$C$11</f>
        <v>-342171.4785140921</v>
      </c>
      <c r="EX156" s="57">
        <f>MIN('Drive Train'!$F$35-ER155*'DEPRECATED - DT-Prelim Calcs'!$C$21*'Drive Train'!$F$39,EX155+ER$2)</f>
        <v>6.82</v>
      </c>
      <c r="EY156" s="57">
        <f>'Drive Train'!$F$35-ER156*'DEPRECATED - DT-Prelim Calcs'!$C$21*'Drive Train'!$F$39</f>
        <v>6.82</v>
      </c>
      <c r="EZ156" s="1">
        <f>IF(EW156&gt;='Drive Train'!$F$29,1,0)</f>
        <v>0</v>
      </c>
      <c r="FA156" s="57">
        <f t="shared" si="235"/>
        <v>103.33333333333333</v>
      </c>
      <c r="FB156" s="63">
        <f>FB155+'DEPRECATED - DT-Prelim Calcs'!$C$11</f>
        <v>608</v>
      </c>
      <c r="FC156" s="2">
        <f>FM156/'Drive Train'!$F$35</f>
        <v>0.55000000000000004</v>
      </c>
      <c r="FD156" s="46">
        <f>FK156*12*60/(PI() * 'Drive Train'!$F$15)/FC$2*FC156</f>
        <v>-369002.02099051478</v>
      </c>
      <c r="FE156" s="2">
        <f>('DEPRECATED - DT-Prelim Calcs'!$C$6*FC156-FD156)/('DEPRECATED - DT-Prelim Calcs'!$C$6*FC156)*'DEPRECATED - DT-Prelim Calcs'!$C$7*FC156</f>
        <v>168.17256765237161</v>
      </c>
      <c r="FF156" s="57">
        <f>FE156/'DEPRECATED - DT-Prelim Calcs'!$C$7*('DEPRECATED - DT-Prelim Calcs'!$C$8-'DEPRECATED - DT-Prelim Calcs'!$C$9)+'DEPRECATED - DT-Prelim Calcs'!$C$9</f>
        <v>8955.6213401656769</v>
      </c>
      <c r="FG156" s="57">
        <f t="shared" si="200"/>
        <v>93</v>
      </c>
      <c r="FH156" s="2">
        <f t="shared" si="236"/>
        <v>0.78067567320338405</v>
      </c>
      <c r="FI156" s="57">
        <f>FH156*'DEPRECATED - DT-Prelim Calcs'!$C$21/FC$2/'DEPRECATED - DT-Prelim Calcs'!$C$19/'DEPRECATED - DT-Prelim Calcs'!$C$18*3.39*'DEPRECATED - DT-Prelim Calcs'!$C$20</f>
        <v>25.773080821789936</v>
      </c>
      <c r="FJ156" s="46">
        <f t="shared" si="237"/>
        <v>0</v>
      </c>
      <c r="FK156" s="57">
        <f>FI155*'DEPRECATED - DT-Prelim Calcs'!$C$11+FK155</f>
        <v>-1285.204033595995</v>
      </c>
      <c r="FL156" s="57">
        <f>FL155+0.5*FI156*'DEPRECATED - DT-Prelim Calcs'!$C$11^2+FK156*'DEPRECATED - DT-Prelim Calcs'!$C$11</f>
        <v>-528339.31415294181</v>
      </c>
      <c r="FM156" s="57">
        <f>MIN('Drive Train'!$F$35-FG155*'DEPRECATED - DT-Prelim Calcs'!$C$21*'Drive Train'!$F$39,FM155+FG$2)</f>
        <v>6.82</v>
      </c>
      <c r="FN156" s="57">
        <f>'Drive Train'!$F$35-FG156*'DEPRECATED - DT-Prelim Calcs'!$C$21*'Drive Train'!$F$39</f>
        <v>6.82</v>
      </c>
      <c r="FO156" s="1">
        <f>IF(FL156&gt;='Drive Train'!$F$29,1,0)</f>
        <v>0</v>
      </c>
      <c r="FP156" s="57">
        <f t="shared" si="238"/>
        <v>103.33333333333333</v>
      </c>
      <c r="FQ156" s="63">
        <f>FQ155+'DEPRECATED - DT-Prelim Calcs'!$C$11</f>
        <v>608</v>
      </c>
      <c r="FR156" s="2">
        <f>GB156/'Drive Train'!$F$35</f>
        <v>0.55000000000000004</v>
      </c>
      <c r="FS156" s="46">
        <f>FZ156*12*60/(PI() * 'Drive Train'!$F$15)/FR$2*FR156</f>
        <v>-145766.15594225761</v>
      </c>
      <c r="FT156" s="2">
        <f>('DEPRECATED - DT-Prelim Calcs'!$C$6*FR156-FS156)/('DEPRECATED - DT-Prelim Calcs'!$C$6*FR156)*'DEPRECATED - DT-Prelim Calcs'!$C$7*FR156</f>
        <v>67.234775013290971</v>
      </c>
      <c r="FU156" s="57">
        <f>FT156/'DEPRECATED - DT-Prelim Calcs'!$C$7*('DEPRECATED - DT-Prelim Calcs'!$C$8-'DEPRECATED - DT-Prelim Calcs'!$C$9)+'DEPRECATED - DT-Prelim Calcs'!$C$9</f>
        <v>3582.0450764337061</v>
      </c>
      <c r="FV156" s="57">
        <f t="shared" si="201"/>
        <v>93</v>
      </c>
      <c r="FW156" s="2">
        <f t="shared" si="239"/>
        <v>0.7112822800297498</v>
      </c>
      <c r="FX156" s="57">
        <f>FW156*'DEPRECATED - DT-Prelim Calcs'!$C$21/FR$2/'DEPRECATED - DT-Prelim Calcs'!$C$19/'DEPRECATED - DT-Prelim Calcs'!$C$18*3.39*'DEPRECATED - DT-Prelim Calcs'!$C$20</f>
        <v>25.773080821789936</v>
      </c>
      <c r="FY156" s="46">
        <f t="shared" si="240"/>
        <v>0</v>
      </c>
      <c r="FZ156" s="57">
        <f>FX155*'DEPRECATED - DT-Prelim Calcs'!$C$11+FZ155</f>
        <v>-462.56351984870776</v>
      </c>
      <c r="GA156" s="57">
        <f>GA155+0.5*FX156*'DEPRECATED - DT-Prelim Calcs'!$C$11^2+FZ156*'DEPRECATED - DT-Prelim Calcs'!$C$11</f>
        <v>-565764.52665300039</v>
      </c>
      <c r="GB156" s="57">
        <f>MIN('Drive Train'!$F$35-FV155*'DEPRECATED - DT-Prelim Calcs'!$C$21*'Drive Train'!$F$39,GB155+FV$2)</f>
        <v>6.82</v>
      </c>
      <c r="GC156" s="57">
        <f>'Drive Train'!$F$35-FV156*'DEPRECATED - DT-Prelim Calcs'!$C$21*'Drive Train'!$F$39</f>
        <v>6.82</v>
      </c>
      <c r="GD156" s="1">
        <f>IF(GA156&gt;='Drive Train'!$F$29,1,0)</f>
        <v>0</v>
      </c>
      <c r="GE156" s="57">
        <f t="shared" si="241"/>
        <v>103.33333333333333</v>
      </c>
      <c r="GF156" s="63">
        <f>GF155+'DEPRECATED - DT-Prelim Calcs'!$C$11</f>
        <v>608</v>
      </c>
      <c r="GG156" s="2">
        <f>GQ156/'Drive Train'!$F$35</f>
        <v>0.85483870967741948</v>
      </c>
      <c r="GH156" s="46">
        <f>GO156*12*60/(PI() * 'Drive Train'!$F$15)/GG$2*GG156</f>
        <v>29572.323014445727</v>
      </c>
      <c r="GI156" s="2">
        <f>('DEPRECATED - DT-Prelim Calcs'!$C$6*GG156-GH156)/('DEPRECATED - DT-Prelim Calcs'!$C$6*GG156)*'DEPRECATED - DT-Prelim Calcs'!$C$7*GG156</f>
        <v>-11.311189265927741</v>
      </c>
      <c r="GJ156" s="57">
        <f>GI156/'DEPRECATED - DT-Prelim Calcs'!$C$7*('DEPRECATED - DT-Prelim Calcs'!$C$8-'DEPRECATED - DT-Prelim Calcs'!$C$9)+'DEPRECATED - DT-Prelim Calcs'!$C$9</f>
        <v>-599.46829162594565</v>
      </c>
      <c r="GK156" s="57">
        <f t="shared" si="242"/>
        <v>-599.46829162594565</v>
      </c>
      <c r="GL156" s="2">
        <f t="shared" si="243"/>
        <v>-13.843901690465703</v>
      </c>
      <c r="GM156" s="57">
        <f>GL156*'DEPRECATED - DT-Prelim Calcs'!$C$21/GG$2/'DEPRECATED - DT-Prelim Calcs'!$C$19/'DEPRECATED - DT-Prelim Calcs'!$C$18*3.39*'DEPRECATED - DT-Prelim Calcs'!$C$20</f>
        <v>-358.30660763258976</v>
      </c>
      <c r="GN156" s="46">
        <f t="shared" si="244"/>
        <v>1</v>
      </c>
      <c r="GO156" s="57">
        <f>GM155*'DEPRECATED - DT-Prelim Calcs'!$C$11+GO155</f>
        <v>84.529181646932713</v>
      </c>
      <c r="GP156" s="57">
        <f>GP155+0.5*GM156*'DEPRECATED - DT-Prelim Calcs'!$C$11^2+GO156*'DEPRECATED - DT-Prelim Calcs'!$C$11</f>
        <v>-255996.15573868461</v>
      </c>
      <c r="GQ156" s="57">
        <f>MIN('Drive Train'!$F$35-GK155*'DEPRECATED - DT-Prelim Calcs'!$C$21*'Drive Train'!$F$39,GQ155+GK$2)</f>
        <v>10.600000000000001</v>
      </c>
      <c r="GR156" s="57">
        <f>'Drive Train'!$F$35-GK156*'DEPRECATED - DT-Prelim Calcs'!$C$21*'Drive Train'!$F$39</f>
        <v>48.368097497556739</v>
      </c>
      <c r="GS156" s="1">
        <f>IF(GP156&gt;='Drive Train'!$F$29,1,0)</f>
        <v>0</v>
      </c>
      <c r="GT156" s="57">
        <f t="shared" si="245"/>
        <v>-666.0758795843841</v>
      </c>
      <c r="GU156" s="63">
        <f>GU155+'DEPRECATED - DT-Prelim Calcs'!$C$11</f>
        <v>608</v>
      </c>
      <c r="GV156" s="2">
        <f>HF156/'Drive Train'!$F$35</f>
        <v>0.83870967741935498</v>
      </c>
      <c r="GW156" s="46">
        <f>HD156*12*60/(PI() * 'Drive Train'!$F$15)/GV$2*GV156</f>
        <v>-78636.623954243187</v>
      </c>
      <c r="GX156" s="2">
        <f>('DEPRECATED - DT-Prelim Calcs'!$C$6*GV156-GW156)/('DEPRECATED - DT-Prelim Calcs'!$C$6*GV156)*'DEPRECATED - DT-Prelim Calcs'!$C$7*GV156</f>
        <v>37.577437363805053</v>
      </c>
      <c r="GY156" s="57">
        <f>GX156/'DEPRECATED - DT-Prelim Calcs'!$C$7*('DEPRECATED - DT-Prelim Calcs'!$C$8-'DEPRECATED - DT-Prelim Calcs'!$C$9)+'DEPRECATED - DT-Prelim Calcs'!$C$9</f>
        <v>2003.1917899486259</v>
      </c>
      <c r="GZ156" s="57">
        <f t="shared" si="202"/>
        <v>33.333333333333314</v>
      </c>
      <c r="HA156" s="2">
        <f t="shared" si="246"/>
        <v>0.99579519204165001</v>
      </c>
      <c r="HB156" s="57">
        <f>HA156*'DEPRECATED - DT-Prelim Calcs'!$C$21/GV$2/'DEPRECATED - DT-Prelim Calcs'!$C$19/'DEPRECATED - DT-Prelim Calcs'!$C$18*3.39*'DEPRECATED - DT-Prelim Calcs'!$C$20</f>
        <v>25.773080821789936</v>
      </c>
      <c r="HC156" s="46">
        <f t="shared" si="247"/>
        <v>0</v>
      </c>
      <c r="HD156" s="57">
        <f>HB155*'DEPRECATED - DT-Prelim Calcs'!$C$11+HD155</f>
        <v>-229.09658164766029</v>
      </c>
      <c r="HE156" s="57">
        <f>HE155+0.5*HB156*'DEPRECATED - DT-Prelim Calcs'!$C$11^2+HD156*'DEPRECATED - DT-Prelim Calcs'!$C$11</f>
        <v>-271391.83784589852</v>
      </c>
      <c r="HF156" s="57">
        <f>MIN('Drive Train'!$F$35-GZ155*'DEPRECATED - DT-Prelim Calcs'!$C$21*'Drive Train'!$F$39,HF155+GZ$2)</f>
        <v>10.400000000000002</v>
      </c>
      <c r="HG156" s="57">
        <f>'Drive Train'!$F$35-GZ156*'DEPRECATED - DT-Prelim Calcs'!$C$21*'Drive Train'!$F$39</f>
        <v>10.400000000000002</v>
      </c>
      <c r="HH156" s="1">
        <f>IF(HE156&gt;='Drive Train'!$F$29,1,0)</f>
        <v>0</v>
      </c>
      <c r="HI156" s="57">
        <f t="shared" si="248"/>
        <v>37.037037037037017</v>
      </c>
      <c r="HJ156" s="63">
        <f>HJ155+'DEPRECATED - DT-Prelim Calcs'!$C$11</f>
        <v>608</v>
      </c>
      <c r="HK156" s="2">
        <f>HU156/'Drive Train'!$F$35</f>
        <v>0.82258064516129037</v>
      </c>
      <c r="HL156" s="46">
        <f>HS156*12*60/(PI() * 'Drive Train'!$F$15)/HK$2*HK156</f>
        <v>-300184.89950053371</v>
      </c>
      <c r="HM156" s="2">
        <f>('DEPRECATED - DT-Prelim Calcs'!$C$6*HK156-HL156)/('DEPRECATED - DT-Prelim Calcs'!$C$6*HK156)*'DEPRECATED - DT-Prelim Calcs'!$C$7*HK156</f>
        <v>137.71330261868229</v>
      </c>
      <c r="HN156" s="57">
        <f>HM156/'DEPRECATED - DT-Prelim Calcs'!$C$7*('DEPRECATED - DT-Prelim Calcs'!$C$8-'DEPRECATED - DT-Prelim Calcs'!$C$9)+'DEPRECATED - DT-Prelim Calcs'!$C$9</f>
        <v>7334.0762348452026</v>
      </c>
      <c r="HO156" s="57">
        <f t="shared" si="203"/>
        <v>36.66666666666665</v>
      </c>
      <c r="HP156" s="2">
        <f t="shared" si="249"/>
        <v>0.99579519204165001</v>
      </c>
      <c r="HQ156" s="57">
        <f>HP156*'DEPRECATED - DT-Prelim Calcs'!$C$21/HK$2/'DEPRECATED - DT-Prelim Calcs'!$C$19/'DEPRECATED - DT-Prelim Calcs'!$C$18*3.39*'DEPRECATED - DT-Prelim Calcs'!$C$20</f>
        <v>25.773080821789936</v>
      </c>
      <c r="HR156" s="46">
        <f t="shared" si="250"/>
        <v>0</v>
      </c>
      <c r="HS156" s="57">
        <f>HQ155*'DEPRECATED - DT-Prelim Calcs'!$C$11+HS155</f>
        <v>-891.69382341052005</v>
      </c>
      <c r="HT156" s="57">
        <f>HT155+0.5*HQ156*'DEPRECATED - DT-Prelim Calcs'!$C$11^2+HS156*'DEPRECATED - DT-Prelim Calcs'!$C$11</f>
        <v>-281266.51315639931</v>
      </c>
      <c r="HU156" s="57">
        <f>MIN('Drive Train'!$F$35-HO155*'DEPRECATED - DT-Prelim Calcs'!$C$21*'Drive Train'!$F$39,HU155+HO$2)</f>
        <v>10.200000000000001</v>
      </c>
      <c r="HV156" s="57">
        <f>'Drive Train'!$F$35-HO156*'DEPRECATED - DT-Prelim Calcs'!$C$21*'Drive Train'!$F$39</f>
        <v>10.200000000000001</v>
      </c>
      <c r="HW156" s="1">
        <f>IF(HT156&gt;='Drive Train'!$F$29,1,0)</f>
        <v>0</v>
      </c>
      <c r="HX156" s="57">
        <f t="shared" si="251"/>
        <v>40.740740740740726</v>
      </c>
      <c r="HY156" s="63">
        <f>HY155+'DEPRECATED - DT-Prelim Calcs'!$C$11</f>
        <v>608</v>
      </c>
      <c r="HZ156" s="2">
        <f>IJ156/'Drive Train'!$F$35</f>
        <v>0.80645161290322598</v>
      </c>
      <c r="IA156" s="46">
        <f>IH156*12*60/(PI() * 'Drive Train'!$F$15)/HZ$2*HZ156</f>
        <v>-244190.10027505519</v>
      </c>
      <c r="IB156" s="2">
        <f>('DEPRECATED - DT-Prelim Calcs'!$C$6*HZ156-IA156)/('DEPRECATED - DT-Prelim Calcs'!$C$6*HZ156)*'DEPRECATED - DT-Prelim Calcs'!$C$7*HZ156</f>
        <v>112.35595770471085</v>
      </c>
      <c r="IC156" s="57">
        <f>IB156/'DEPRECATED - DT-Prelim Calcs'!$C$7*('DEPRECATED - DT-Prelim Calcs'!$C$8-'DEPRECATED - DT-Prelim Calcs'!$C$9)+'DEPRECATED - DT-Prelim Calcs'!$C$9</f>
        <v>5984.1395740723656</v>
      </c>
      <c r="ID156" s="57">
        <f t="shared" si="204"/>
        <v>39.999999999999986</v>
      </c>
      <c r="IE156" s="2">
        <f t="shared" si="252"/>
        <v>0.99579519204165001</v>
      </c>
      <c r="IF156" s="57">
        <f>IE156*'DEPRECATED - DT-Prelim Calcs'!$C$21/HZ$2/'DEPRECATED - DT-Prelim Calcs'!$C$19/'DEPRECATED - DT-Prelim Calcs'!$C$18*3.39*'DEPRECATED - DT-Prelim Calcs'!$C$20</f>
        <v>25.773080821789936</v>
      </c>
      <c r="IG156" s="46">
        <f t="shared" si="253"/>
        <v>0</v>
      </c>
      <c r="IH156" s="57">
        <f>IF155*'DEPRECATED - DT-Prelim Calcs'!$C$11+IH155</f>
        <v>-739.86952909978925</v>
      </c>
      <c r="II156" s="57">
        <f>II155+0.5*IF156*'DEPRECATED - DT-Prelim Calcs'!$C$11^2+IH156*'DEPRECATED - DT-Prelim Calcs'!$C$11</f>
        <v>-274828.34332157479</v>
      </c>
      <c r="IJ156" s="57">
        <f>MIN('Drive Train'!$F$35-ID155*'DEPRECATED - DT-Prelim Calcs'!$C$21*'Drive Train'!$F$39,IJ155+ID$2)</f>
        <v>10.000000000000002</v>
      </c>
      <c r="IK156" s="57">
        <f>'Drive Train'!$F$35-ID156*'DEPRECATED - DT-Prelim Calcs'!$C$21*'Drive Train'!$F$39</f>
        <v>10.000000000000002</v>
      </c>
      <c r="IL156" s="1">
        <f>IF(II156&gt;='Drive Train'!$F$29,1,0)</f>
        <v>0</v>
      </c>
      <c r="IM156" s="57">
        <f t="shared" si="254"/>
        <v>44.444444444444429</v>
      </c>
      <c r="IN156" s="63">
        <f>IN155+'DEPRECATED - DT-Prelim Calcs'!$C$11</f>
        <v>608</v>
      </c>
      <c r="IO156" s="2">
        <f>IY156/'Drive Train'!$F$35</f>
        <v>0.79032258064516137</v>
      </c>
      <c r="IP156" s="46">
        <f>IW156*12*60/(PI() * 'Drive Train'!$F$15)/IO$2*IO156</f>
        <v>-41657.790074908902</v>
      </c>
      <c r="IQ156" s="2">
        <f>('DEPRECATED - DT-Prelim Calcs'!$C$6*IO156-IP156)/('DEPRECATED - DT-Prelim Calcs'!$C$6*IO156)*'DEPRECATED - DT-Prelim Calcs'!$C$7*IO156</f>
        <v>20.740563738403704</v>
      </c>
      <c r="IR156" s="57">
        <f>IQ156/'DEPRECATED - DT-Prelim Calcs'!$C$7*('DEPRECATED - DT-Prelim Calcs'!$C$8-'DEPRECATED - DT-Prelim Calcs'!$C$9)+'DEPRECATED - DT-Prelim Calcs'!$C$9</f>
        <v>1106.8553226710355</v>
      </c>
      <c r="IS156" s="57">
        <f t="shared" si="205"/>
        <v>43.333333333333321</v>
      </c>
      <c r="IT156" s="2">
        <f t="shared" si="255"/>
        <v>0.99579519204165001</v>
      </c>
      <c r="IU156" s="57">
        <f>IT156*'DEPRECATED - DT-Prelim Calcs'!$C$21/IO$2/'DEPRECATED - DT-Prelim Calcs'!$C$19/'DEPRECATED - DT-Prelim Calcs'!$C$18*3.39*'DEPRECATED - DT-Prelim Calcs'!$C$20</f>
        <v>25.773080821789936</v>
      </c>
      <c r="IV156" s="46">
        <f t="shared" si="256"/>
        <v>0</v>
      </c>
      <c r="IW156" s="57">
        <f>IU155*'DEPRECATED - DT-Prelim Calcs'!$C$11+IW155</f>
        <v>-128.79447699008597</v>
      </c>
      <c r="IX156" s="57">
        <f>IX155+0.5*IU156*'DEPRECATED - DT-Prelim Calcs'!$C$11^2+IW156*'DEPRECATED - DT-Prelim Calcs'!$C$11</f>
        <v>-280094.21513567539</v>
      </c>
      <c r="IY156" s="57">
        <f>MIN('Drive Train'!$F$35-IS155*'DEPRECATED - DT-Prelim Calcs'!$C$21*'Drive Train'!$F$39,IY155+IS$2)</f>
        <v>9.8000000000000007</v>
      </c>
      <c r="IZ156" s="57">
        <f>'Drive Train'!$F$35-IS156*'DEPRECATED - DT-Prelim Calcs'!$C$21*'Drive Train'!$F$39</f>
        <v>9.8000000000000007</v>
      </c>
      <c r="JA156" s="1">
        <f>IF(IX156&gt;='Drive Train'!$F$29,1,0)</f>
        <v>0</v>
      </c>
      <c r="JB156" s="57">
        <f t="shared" si="257"/>
        <v>48.148148148148138</v>
      </c>
      <c r="JC156" s="63">
        <f>JC155+'DEPRECATED - DT-Prelim Calcs'!$C$11</f>
        <v>608</v>
      </c>
      <c r="JD156" s="2">
        <f>JN156/'Drive Train'!$F$35</f>
        <v>0.77419354838709686</v>
      </c>
      <c r="JE156" s="46">
        <f>JL156*12*60/(PI() * 'Drive Train'!$F$15)/JD$2*JD156</f>
        <v>-2523.1380682873069</v>
      </c>
      <c r="JF156" s="2">
        <f>('DEPRECATED - DT-Prelim Calcs'!$C$6*JD156-JE156)/('DEPRECATED - DT-Prelim Calcs'!$C$6*JD156)*'DEPRECATED - DT-Prelim Calcs'!$C$7*JD156</f>
        <v>3.0066625012512542</v>
      </c>
      <c r="JG156" s="57">
        <f>JF156/'DEPRECATED - DT-Prelim Calcs'!$C$7*('DEPRECATED - DT-Prelim Calcs'!$C$8-'DEPRECATED - DT-Prelim Calcs'!$C$9)+'DEPRECATED - DT-Prelim Calcs'!$C$9</f>
        <v>162.76423191308544</v>
      </c>
      <c r="JH156" s="57">
        <f t="shared" si="206"/>
        <v>46.666666666666657</v>
      </c>
      <c r="JI156" s="2">
        <f t="shared" si="258"/>
        <v>0.99579519204165001</v>
      </c>
      <c r="JJ156" s="57">
        <f>JI156*'DEPRECATED - DT-Prelim Calcs'!$C$21/JD$2/'DEPRECATED - DT-Prelim Calcs'!$C$19/'DEPRECATED - DT-Prelim Calcs'!$C$18*3.39*'DEPRECATED - DT-Prelim Calcs'!$C$20</f>
        <v>25.773080821789936</v>
      </c>
      <c r="JK156" s="46">
        <f t="shared" si="259"/>
        <v>0</v>
      </c>
      <c r="JL156" s="57">
        <f>JJ155*'DEPRECATED - DT-Prelim Calcs'!$C$11+JL155</f>
        <v>-7.963369574969164</v>
      </c>
      <c r="JM156" s="57">
        <f>JM155+0.5*JJ156*'DEPRECATED - DT-Prelim Calcs'!$C$11^2+JL156*'DEPRECATED - DT-Prelim Calcs'!$C$11</f>
        <v>-305927.1590604196</v>
      </c>
      <c r="JN156" s="57">
        <f>MIN('Drive Train'!$F$35-JH155*'DEPRECATED - DT-Prelim Calcs'!$C$21*'Drive Train'!$F$39,JN155+JH$2)</f>
        <v>9.6000000000000014</v>
      </c>
      <c r="JO156" s="57">
        <f>'Drive Train'!$F$35-JH156*'DEPRECATED - DT-Prelim Calcs'!$C$21*'Drive Train'!$F$39</f>
        <v>9.6000000000000014</v>
      </c>
      <c r="JP156" s="1">
        <f>IF(JM156&gt;='Drive Train'!$F$29,1,0)</f>
        <v>0</v>
      </c>
      <c r="JQ156" s="57">
        <f>MIN(JG156,'DEPRECATED - DT-Prelim Calcs'!$C$10)*'DEPRECATED - DT-Prelim Calcs'!$C$11*1000/60/60</f>
        <v>103.33333333333333</v>
      </c>
      <c r="JR156" s="63">
        <f>JR155+'DEPRECATED - DT-Prelim Calcs'!$C$11</f>
        <v>608</v>
      </c>
      <c r="JS156" s="2">
        <f>KC156/'Drive Train'!$F$35</f>
        <v>0.75806451612903225</v>
      </c>
      <c r="JT156" s="46">
        <f>KA156*12*60/(PI() * 'Drive Train'!$F$15)/JS$2*JS156</f>
        <v>-415067.65649541642</v>
      </c>
      <c r="JU156" s="2">
        <f>('DEPRECATED - DT-Prelim Calcs'!$C$6*JS156-JT156)/('DEPRECATED - DT-Prelim Calcs'!$C$6*JS156)*'DEPRECATED - DT-Prelim Calcs'!$C$7*JS156</f>
        <v>189.50293025947201</v>
      </c>
      <c r="JV156" s="57">
        <f>JU156/'DEPRECATED - DT-Prelim Calcs'!$C$7*('DEPRECATED - DT-Prelim Calcs'!$C$8-'DEPRECATED - DT-Prelim Calcs'!$C$9)+'DEPRECATED - DT-Prelim Calcs'!$C$9</f>
        <v>10091.175498875627</v>
      </c>
      <c r="JW156" s="57">
        <f t="shared" si="207"/>
        <v>49.999999999999993</v>
      </c>
      <c r="JX156" s="2">
        <f t="shared" si="260"/>
        <v>0.99579519204165001</v>
      </c>
      <c r="JY156" s="57">
        <f>JX156*'DEPRECATED - DT-Prelim Calcs'!$C$21/JS$2/'DEPRECATED - DT-Prelim Calcs'!$C$19/'DEPRECATED - DT-Prelim Calcs'!$C$18*3.39*'DEPRECATED - DT-Prelim Calcs'!$C$20</f>
        <v>25.773080821789936</v>
      </c>
      <c r="JZ156" s="46">
        <f t="shared" si="261"/>
        <v>0</v>
      </c>
      <c r="KA156" s="57">
        <f>JY155*'DEPRECATED - DT-Prelim Calcs'!$C$11+KA155</f>
        <v>-1337.8829767581792</v>
      </c>
      <c r="KB156" s="57">
        <f>KB155+0.5*JY156*'DEPRECATED - DT-Prelim Calcs'!$C$11^2+KA156*'DEPRECATED - DT-Prelim Calcs'!$C$11</f>
        <v>-307084.68890339445</v>
      </c>
      <c r="KC156" s="57">
        <f>MIN('Drive Train'!$F$35-JW155*'DEPRECATED - DT-Prelim Calcs'!$C$21*'Drive Train'!$F$39,KC155+JW$2)</f>
        <v>9.4</v>
      </c>
      <c r="KD156" s="57">
        <f>'Drive Train'!$F$35-JW156*'DEPRECATED - DT-Prelim Calcs'!$C$21*'Drive Train'!$F$39</f>
        <v>9.4</v>
      </c>
      <c r="KE156" s="1">
        <f>IF(KB156&gt;='Drive Train'!$F$29,1,0)</f>
        <v>0</v>
      </c>
      <c r="KF156" s="57">
        <f>MIN(JV156,'DEPRECATED - DT-Prelim Calcs'!$C$10)*'DEPRECATED - DT-Prelim Calcs'!$C$11*1000/60/60</f>
        <v>103.33333333333333</v>
      </c>
      <c r="KG156" s="63">
        <f>KG155+'DEPRECATED - DT-Prelim Calcs'!$C$11</f>
        <v>608</v>
      </c>
      <c r="KH156" s="2">
        <f>KR156/'Drive Train'!$F$35</f>
        <v>0.74193548387096786</v>
      </c>
      <c r="KI156" s="46">
        <f>KP156*12*60/(PI() * 'Drive Train'!$F$15)/KH$2*KH156</f>
        <v>-139243.43008744222</v>
      </c>
      <c r="KJ156" s="2">
        <f>('DEPRECATED - DT-Prelim Calcs'!$C$6*KH156-KI156)/('DEPRECATED - DT-Prelim Calcs'!$C$6*KH156)*'DEPRECATED - DT-Prelim Calcs'!$C$7*KH156</f>
        <v>64.74803947123894</v>
      </c>
      <c r="KK156" s="57">
        <f>KJ156/'DEPRECATED - DT-Prelim Calcs'!$C$7*('DEPRECATED - DT-Prelim Calcs'!$C$8-'DEPRECATED - DT-Prelim Calcs'!$C$9)+'DEPRECATED - DT-Prelim Calcs'!$C$9</f>
        <v>3449.6599436348365</v>
      </c>
      <c r="KL156" s="57">
        <f t="shared" si="208"/>
        <v>53.333333333333329</v>
      </c>
      <c r="KM156" s="2">
        <f t="shared" si="262"/>
        <v>0.99579519204165001</v>
      </c>
      <c r="KN156" s="57">
        <f>KM156*'DEPRECATED - DT-Prelim Calcs'!$C$21/KH$2/'DEPRECATED - DT-Prelim Calcs'!$C$19/'DEPRECATED - DT-Prelim Calcs'!$C$18*3.39*'DEPRECATED - DT-Prelim Calcs'!$C$20</f>
        <v>25.773080821789936</v>
      </c>
      <c r="KO156" s="46">
        <f t="shared" si="263"/>
        <v>0</v>
      </c>
      <c r="KP156" s="57">
        <f>KN155*'DEPRECATED - DT-Prelim Calcs'!$C$11+KP155</f>
        <v>-458.57880064766891</v>
      </c>
      <c r="KQ156" s="57">
        <f>KQ155+0.5*KN156*'DEPRECATED - DT-Prelim Calcs'!$C$11^2+KP156*'DEPRECATED - DT-Prelim Calcs'!$C$11</f>
        <v>-299237.51242408692</v>
      </c>
      <c r="KR156" s="57">
        <f>MIN('Drive Train'!$F$35-KL155*'DEPRECATED - DT-Prelim Calcs'!$C$21*'Drive Train'!$F$39,KR155+KL$2)</f>
        <v>9.2000000000000011</v>
      </c>
      <c r="KS156" s="57">
        <f>'Drive Train'!$F$35-KL156*'DEPRECATED - DT-Prelim Calcs'!$C$21*'Drive Train'!$F$39</f>
        <v>9.2000000000000011</v>
      </c>
      <c r="KT156" s="1">
        <f>IF(KQ156&gt;='Drive Train'!$F$29,1,0)</f>
        <v>0</v>
      </c>
      <c r="KU156" s="57">
        <f>MIN(KK156,'DEPRECATED - DT-Prelim Calcs'!$C$10)*'DEPRECATED - DT-Prelim Calcs'!$C$11*1000/60/60</f>
        <v>103.33333333333333</v>
      </c>
      <c r="KV156" s="63">
        <f>KV155+'DEPRECATED - DT-Prelim Calcs'!$C$11</f>
        <v>608</v>
      </c>
      <c r="KW156" s="2">
        <f>LG156/'Drive Train'!$F$35</f>
        <v>0.72580645161290325</v>
      </c>
      <c r="KX156" s="46">
        <f>LE156*12*60/(PI() * 'Drive Train'!$F$15)/KW$2*KW156</f>
        <v>-11722.557613304711</v>
      </c>
      <c r="KY156" s="2">
        <f>('DEPRECATED - DT-Prelim Calcs'!$C$6*KW156-KX156)/('DEPRECATED - DT-Prelim Calcs'!$C$6*KW156)*'DEPRECATED - DT-Prelim Calcs'!$C$7*KW156</f>
        <v>7.0496370470858523</v>
      </c>
      <c r="KZ156" s="57">
        <f>KY156/'DEPRECATED - DT-Prelim Calcs'!$C$7*('DEPRECATED - DT-Prelim Calcs'!$C$8-'DEPRECATED - DT-Prelim Calcs'!$C$9)+'DEPRECATED - DT-Prelim Calcs'!$C$9</f>
        <v>377.99810503780697</v>
      </c>
      <c r="LA156" s="57">
        <f t="shared" si="209"/>
        <v>56.666666666666664</v>
      </c>
      <c r="LB156" s="2">
        <f t="shared" si="264"/>
        <v>0.99579519204165001</v>
      </c>
      <c r="LC156" s="57">
        <f>LB156*'DEPRECATED - DT-Prelim Calcs'!$C$21/KW$2/'DEPRECATED - DT-Prelim Calcs'!$C$19/'DEPRECATED - DT-Prelim Calcs'!$C$18*3.39*'DEPRECATED - DT-Prelim Calcs'!$C$20</f>
        <v>25.773080821789936</v>
      </c>
      <c r="LD156" s="46">
        <f t="shared" si="265"/>
        <v>0</v>
      </c>
      <c r="LE156" s="57">
        <f>LC155*'DEPRECATED - DT-Prelim Calcs'!$C$11+LE155</f>
        <v>-39.464531806396721</v>
      </c>
      <c r="LF156" s="57">
        <f>LF155+0.5*LC156*'DEPRECATED - DT-Prelim Calcs'!$C$11^2+LE156*'DEPRECATED - DT-Prelim Calcs'!$C$11</f>
        <v>-327110.97186845174</v>
      </c>
      <c r="LG156" s="57">
        <f>MIN('Drive Train'!$F$35-LA155*'DEPRECATED - DT-Prelim Calcs'!$C$21*'Drive Train'!$F$39,LG155+LA$2)</f>
        <v>9</v>
      </c>
      <c r="LH156" s="57">
        <f>'Drive Train'!$F$35-LA156*'DEPRECATED - DT-Prelim Calcs'!$C$21*'Drive Train'!$F$39</f>
        <v>9</v>
      </c>
      <c r="LI156" s="1">
        <f>IF(LF156&gt;='Drive Train'!$F$29,1,0)</f>
        <v>0</v>
      </c>
      <c r="LJ156" s="57">
        <f>MIN(KZ156,'DEPRECATED - DT-Prelim Calcs'!$C$10)*'DEPRECATED - DT-Prelim Calcs'!$C$11*1000/60/60</f>
        <v>103.33333333333333</v>
      </c>
      <c r="LK156" s="63">
        <f>LK155+'DEPRECATED - DT-Prelim Calcs'!$C$11</f>
        <v>608</v>
      </c>
      <c r="LL156" s="2">
        <f>LV156/'Drive Train'!$F$35</f>
        <v>0.70967741935483875</v>
      </c>
      <c r="LM156" s="46">
        <f>LT156*12*60/(PI() * 'Drive Train'!$F$15)/LL$2*LL156</f>
        <v>-33118.430982064427</v>
      </c>
      <c r="LN156" s="2">
        <f>('DEPRECATED - DT-Prelim Calcs'!$C$6*LL156-LM156)/('DEPRECATED - DT-Prelim Calcs'!$C$6*LL156)*'DEPRECATED - DT-Prelim Calcs'!$C$7*LL156</f>
        <v>16.685072799552337</v>
      </c>
      <c r="LO156" s="57">
        <f>LN156/'DEPRECATED - DT-Prelim Calcs'!$C$7*('DEPRECATED - DT-Prelim Calcs'!$C$8-'DEPRECATED - DT-Prelim Calcs'!$C$9)+'DEPRECATED - DT-Prelim Calcs'!$C$9</f>
        <v>890.95512040770325</v>
      </c>
      <c r="LP156" s="57">
        <f t="shared" si="210"/>
        <v>60</v>
      </c>
      <c r="LQ156" s="2">
        <f t="shared" si="266"/>
        <v>0.99579519204165001</v>
      </c>
      <c r="LR156" s="57">
        <f>LQ156*'DEPRECATED - DT-Prelim Calcs'!$C$21/LL$2/'DEPRECATED - DT-Prelim Calcs'!$C$19/'DEPRECATED - DT-Prelim Calcs'!$C$18*3.39*'DEPRECATED - DT-Prelim Calcs'!$C$20</f>
        <v>25.773080821789936</v>
      </c>
      <c r="LS156" s="46">
        <f t="shared" si="267"/>
        <v>0</v>
      </c>
      <c r="LT156" s="57">
        <f>LR155*'DEPRECATED - DT-Prelim Calcs'!$C$11+LT155</f>
        <v>-114.02869911794595</v>
      </c>
      <c r="LU156" s="57">
        <f>LU155+0.5*LR156*'DEPRECATED - DT-Prelim Calcs'!$C$11^2+LT156*'DEPRECATED - DT-Prelim Calcs'!$C$11</f>
        <v>-284203.61413875961</v>
      </c>
      <c r="LV156" s="57">
        <f>MIN('Drive Train'!$F$35-LP155*'DEPRECATED - DT-Prelim Calcs'!$C$21*'Drive Train'!$F$39,LV155+LP$2)</f>
        <v>8.8000000000000007</v>
      </c>
      <c r="LW156" s="57">
        <f>'Drive Train'!$F$35-LP156*'DEPRECATED - DT-Prelim Calcs'!$C$21*'Drive Train'!$F$39</f>
        <v>8.8000000000000007</v>
      </c>
      <c r="LX156" s="1">
        <f>IF(LU156&gt;='Drive Train'!$F$29,1,0)</f>
        <v>0</v>
      </c>
      <c r="LY156" s="57">
        <f>MIN(LO156,'DEPRECATED - DT-Prelim Calcs'!$C$10)*'DEPRECATED - DT-Prelim Calcs'!$C$11*1000/60/60</f>
        <v>103.33333333333333</v>
      </c>
      <c r="LZ156" s="63">
        <f>LZ155+'DEPRECATED - DT-Prelim Calcs'!$C$11</f>
        <v>608</v>
      </c>
    </row>
    <row r="157" spans="18:338" x14ac:dyDescent="0.2">
      <c r="R157" s="63">
        <f>R156+'DEPRECATED - DT-Prelim Calcs'!$C$11</f>
        <v>612</v>
      </c>
      <c r="S157" s="2">
        <f>AG157/'Drive Train'!$F$35</f>
        <v>0</v>
      </c>
      <c r="T157" s="46">
        <f>AE157*12*60/(PI() * 'Drive Train'!$F$15)/S$2*ABS(S157)</f>
        <v>0</v>
      </c>
      <c r="U157" s="2">
        <f>IF(OR(AD156=1,AND($C$32=Motors!$C$32,'DEPRECATED - DT-Prelim Calcs'!AI156=1)),0,IF(AG157=0,-(V156+$C$9)/($C$8-$C$9)*$C$7,($C$6*S157-T157)/($C$6*S157)*$C$7*S157))</f>
        <v>0</v>
      </c>
      <c r="V157" s="57">
        <f>IF(AND(AD156=1,AI156=1),0,ABS(U157/$C$7*($C$8-$C$9)+$C$9) *'Drive Train'!$AA$49 + V156*(1-'Drive Train'!$AA$49))</f>
        <v>0</v>
      </c>
      <c r="W157" s="57">
        <f t="shared" si="184"/>
        <v>0</v>
      </c>
      <c r="X157" s="2">
        <f>MAX(MIN(IF(AND(AI156=1,AG157&lt;0),-1,1)*(W157-$C$9)/($C$8-$C$9)*$C$7-$C$29*AE157/T$2 -  AI156*$C$29/2,X$2),MAX(X$4:X156)*-1)</f>
        <v>-0.2458281045106315</v>
      </c>
      <c r="Y157" s="57">
        <f t="shared" si="185"/>
        <v>0</v>
      </c>
      <c r="Z157" s="57">
        <f t="shared" si="186"/>
        <v>0</v>
      </c>
      <c r="AA157" s="57">
        <f t="shared" si="187"/>
        <v>0</v>
      </c>
      <c r="AB157" s="57" t="e">
        <f t="shared" si="188"/>
        <v>#N/A</v>
      </c>
      <c r="AC157" s="46">
        <f t="shared" si="211"/>
        <v>1</v>
      </c>
      <c r="AD157" s="1">
        <f t="shared" si="189"/>
        <v>1</v>
      </c>
      <c r="AE157" s="57">
        <f t="shared" si="190"/>
        <v>0</v>
      </c>
      <c r="AF157" s="57" t="e">
        <f t="shared" si="191"/>
        <v>#N/A</v>
      </c>
      <c r="AG157" s="57">
        <f>IF(AI156=0,MIN('Drive Train'!$F$35-W156*$C$21*'Drive Train'!$F$39,AG156+W$2)-$C$3,IF(AE156-1&lt;=0,0,IF($C$32=Motors!$C$30,MAX(ABS('Drive Train'!$F$35-W156*$C$21*'Drive Train'!$F$39)*-1,AG156-W$2),MAX(0,ABS('Drive Train'!$F$35-W156*$C$21*'Drive Train'!$F$39)*-1,AG156-W$2))))</f>
        <v>0</v>
      </c>
      <c r="AH157" s="57">
        <f>'Drive Train'!$F$35-ABS(W157)*'DEPRECATED - DT-Prelim Calcs'!$C$21*'Drive Train'!$F$39</f>
        <v>12.4</v>
      </c>
      <c r="AI157" s="1">
        <f>IF(AJ157&gt;='Drive Train'!$F$29,1,0)</f>
        <v>1</v>
      </c>
      <c r="AJ157" s="57">
        <f>AJ156+0.5*Y157*'DEPRECATED - DT-Prelim Calcs'!$C$11^2+AE157*'DEPRECATED - DT-Prelim Calcs'!$C$11</f>
        <v>784.33981740885292</v>
      </c>
      <c r="AK157" s="57">
        <f t="shared" si="268"/>
        <v>0</v>
      </c>
      <c r="AL157" s="63">
        <f>AL156+'DEPRECATED - DT-Prelim Calcs'!$C$11</f>
        <v>612</v>
      </c>
      <c r="AM157" s="2">
        <f>AW157/'Drive Train'!$F$35</f>
        <v>0.9017179876015865</v>
      </c>
      <c r="AN157" s="46">
        <f>AU157*12*60/(PI() * 'Drive Train'!$F$15)/AM$2*AM157</f>
        <v>4074.5129711578234</v>
      </c>
      <c r="AO157" s="2">
        <f>('DEPRECATED - DT-Prelim Calcs'!$C$6*AM157-AN157)/('DEPRECATED - DT-Prelim Calcs'!$C$6*AM157)*'DEPRECATED - DT-Prelim Calcs'!$C$7*AM157</f>
        <v>0.3308183500278245</v>
      </c>
      <c r="AP157" s="57">
        <f>AO157/'DEPRECATED - DT-Prelim Calcs'!$C$7*('DEPRECATED - DT-Prelim Calcs'!$C$8-'DEPRECATED - DT-Prelim Calcs'!$C$9)+'DEPRECATED - DT-Prelim Calcs'!$C$9</f>
        <v>20.311615895672151</v>
      </c>
      <c r="AQ157" s="57">
        <f t="shared" si="192"/>
        <v>20.311615895672151</v>
      </c>
      <c r="AR157" s="2">
        <f t="shared" si="212"/>
        <v>3.3306690738754696E-16</v>
      </c>
      <c r="AS157" s="57">
        <f>AR157*'DEPRECATED - DT-Prelim Calcs'!$C$21/AM$2/'DEPRECATED - DT-Prelim Calcs'!$C$19/'DEPRECATED - DT-Prelim Calcs'!$C$18*3.39*'DEPRECATED - DT-Prelim Calcs'!$C$20</f>
        <v>2.4137140947202652E-15</v>
      </c>
      <c r="AT157" s="46">
        <f t="shared" si="213"/>
        <v>0</v>
      </c>
      <c r="AU157" s="57">
        <f>AS156*'DEPRECATED - DT-Prelim Calcs'!$C$11+AU156</f>
        <v>39.432321268798681</v>
      </c>
      <c r="AV157" s="57">
        <f>AV156+0.5*AS157*'DEPRECATED - DT-Prelim Calcs'!$C$11^2+AU157*'DEPRECATED - DT-Prelim Calcs'!$C$11</f>
        <v>24087.967051868858</v>
      </c>
      <c r="AW157" s="57">
        <f>MIN('Drive Train'!$F$35-AQ156*'DEPRECATED - DT-Prelim Calcs'!$C$21*'Drive Train'!$F$39,AW156+AQ$2)</f>
        <v>11.181303046259673</v>
      </c>
      <c r="AX157" s="57">
        <f>'Drive Train'!$F$35-AQ157*'DEPRECATED - DT-Prelim Calcs'!$C$21*'Drive Train'!$F$39</f>
        <v>11.181303046259671</v>
      </c>
      <c r="AY157" s="1">
        <f>IF(AV157&gt;='Drive Train'!$F$29,1,0)</f>
        <v>1</v>
      </c>
      <c r="AZ157" s="57">
        <f t="shared" si="214"/>
        <v>22.568462106302391</v>
      </c>
      <c r="BA157" s="63">
        <f>BA156+'DEPRECATED - DT-Prelim Calcs'!$C$11</f>
        <v>612</v>
      </c>
      <c r="BB157" s="2">
        <f>BL157/'Drive Train'!$F$35</f>
        <v>1.2947645110418975</v>
      </c>
      <c r="BC157" s="46">
        <f>BJ157*12*60/(PI() * 'Drive Train'!$F$15)/BB$2*BB157</f>
        <v>-4259.090949070468</v>
      </c>
      <c r="BD157" s="2">
        <f>('DEPRECATED - DT-Prelim Calcs'!$C$6*BB157-BC157)/('DEPRECATED - DT-Prelim Calcs'!$C$6*BB157)*'DEPRECATED - DT-Prelim Calcs'!$C$7*BB157</f>
        <v>5.0461628069317666</v>
      </c>
      <c r="BE157" s="57">
        <f>BD157/'DEPRECATED - DT-Prelim Calcs'!$C$7*('DEPRECATED - DT-Prelim Calcs'!$C$8-'DEPRECATED - DT-Prelim Calcs'!$C$9)+'DEPRECATED - DT-Prelim Calcs'!$C$9</f>
        <v>271.34011955574505</v>
      </c>
      <c r="BF157" s="57">
        <f t="shared" si="193"/>
        <v>93</v>
      </c>
      <c r="BG157" s="2">
        <f t="shared" si="215"/>
        <v>1.9370342982087334</v>
      </c>
      <c r="BH157" s="57">
        <f>BG157*'DEPRECATED - DT-Prelim Calcs'!$C$21/BB$2/'DEPRECATED - DT-Prelim Calcs'!$C$19/'DEPRECATED - DT-Prelim Calcs'!$C$18*3.39*'DEPRECATED - DT-Prelim Calcs'!$C$20</f>
        <v>20.276476817893258</v>
      </c>
      <c r="BI157" s="46">
        <f t="shared" si="216"/>
        <v>0</v>
      </c>
      <c r="BJ157" s="57">
        <f>BH156*'DEPRECATED - DT-Prelim Calcs'!$C$11+BJ156</f>
        <v>-19.873422069688544</v>
      </c>
      <c r="BK157" s="57">
        <f>BK156+0.5*BH157*'DEPRECATED - DT-Prelim Calcs'!$C$11^2+BJ157*'DEPRECATED - DT-Prelim Calcs'!$C$11</f>
        <v>12689.990457904694</v>
      </c>
      <c r="BL157" s="57">
        <f>MIN('Drive Train'!$F$35-BF156*'DEPRECATED - DT-Prelim Calcs'!$C$21*'Drive Train'!$F$39,BL156+BF$2)</f>
        <v>16.05507993691953</v>
      </c>
      <c r="BM157" s="57">
        <f>'Drive Train'!$F$35-BF157*'DEPRECATED - DT-Prelim Calcs'!$C$21*'Drive Train'!$F$39</f>
        <v>6.82</v>
      </c>
      <c r="BN157" s="1">
        <f>IF(BK157&gt;='Drive Train'!$F$29,1,0)</f>
        <v>1</v>
      </c>
      <c r="BO157" s="57">
        <f t="shared" si="217"/>
        <v>103.33333333333333</v>
      </c>
      <c r="BP157" s="63">
        <f>BP156+'DEPRECATED - DT-Prelim Calcs'!$C$11</f>
        <v>612</v>
      </c>
      <c r="BQ157" s="2">
        <f>CA157/'Drive Train'!$F$35</f>
        <v>0.85271852424625505</v>
      </c>
      <c r="BR157" s="46">
        <f>BY157*12*60/(PI() * 'Drive Train'!$F$15)/BQ$2*BQ157</f>
        <v>5630.6375631975034</v>
      </c>
      <c r="BS157" s="2">
        <f>('DEPRECATED - DT-Prelim Calcs'!$C$6*BQ157-BR157)/('DEPRECATED - DT-Prelim Calcs'!$C$6*BQ157)*'DEPRECATED - DT-Prelim Calcs'!$C$7*BQ157</f>
        <v>-0.49088391516051844</v>
      </c>
      <c r="BT157" s="57">
        <f>BS157/'DEPRECATED - DT-Prelim Calcs'!$C$7*('DEPRECATED - DT-Prelim Calcs'!$C$8-'DEPRECATED - DT-Prelim Calcs'!$C$9)+'DEPRECATED - DT-Prelim Calcs'!$C$9</f>
        <v>-23.432948678462456</v>
      </c>
      <c r="BU157" s="57">
        <f t="shared" si="194"/>
        <v>-23.432948678462456</v>
      </c>
      <c r="BV157" s="2">
        <f t="shared" si="218"/>
        <v>-0.97431714062640618</v>
      </c>
      <c r="BW157" s="57">
        <f>BV157*'DEPRECATED - DT-Prelim Calcs'!$C$21/BQ$2/'DEPRECATED - DT-Prelim Calcs'!$C$19/'DEPRECATED - DT-Prelim Calcs'!$C$18*3.39*'DEPRECATED - DT-Prelim Calcs'!$C$20</f>
        <v>-13.337090459478299</v>
      </c>
      <c r="BX157" s="46">
        <f t="shared" si="219"/>
        <v>1</v>
      </c>
      <c r="BY157" s="57">
        <f>BW156*'DEPRECATED - DT-Prelim Calcs'!$C$11+BY156</f>
        <v>30.506531723494074</v>
      </c>
      <c r="BZ157" s="57">
        <f>BZ156+0.5*BW157*'DEPRECATED - DT-Prelim Calcs'!$C$11^2+BY157*'DEPRECATED - DT-Prelim Calcs'!$C$11</f>
        <v>-13384.726456995355</v>
      </c>
      <c r="CA157" s="57">
        <f>MIN('Drive Train'!$F$35-BU156*'DEPRECATED - DT-Prelim Calcs'!$C$21*'Drive Train'!$F$39,CA156+BU$2)</f>
        <v>10.573709700653563</v>
      </c>
      <c r="CB157" s="57">
        <f>'Drive Train'!$F$35-BU157*'DEPRECATED - DT-Prelim Calcs'!$C$21*'Drive Train'!$F$39</f>
        <v>13.805976920707748</v>
      </c>
      <c r="CC157" s="1">
        <f>IF(BZ157&gt;='Drive Train'!$F$29,1,0)</f>
        <v>0</v>
      </c>
      <c r="CD157" s="57">
        <f t="shared" si="220"/>
        <v>-26.03660964273606</v>
      </c>
      <c r="CE157" s="63">
        <f>CE156+'DEPRECATED - DT-Prelim Calcs'!$C$11</f>
        <v>612</v>
      </c>
      <c r="CF157" s="2">
        <f>CP157/'Drive Train'!$F$35</f>
        <v>1.9163757226145146</v>
      </c>
      <c r="CG157" s="46">
        <f>CN157*12*60/(PI() * 'Drive Train'!$F$15)/CF$2*CF157</f>
        <v>-137369.91753426683</v>
      </c>
      <c r="CH157" s="2">
        <f>('DEPRECATED - DT-Prelim Calcs'!$C$6*CF157-CG157)/('DEPRECATED - DT-Prelim Calcs'!$C$6*CF157)*'DEPRECATED - DT-Prelim Calcs'!$C$7*CF157</f>
        <v>66.731317509809244</v>
      </c>
      <c r="CI157" s="57">
        <f>CH157/'DEPRECATED - DT-Prelim Calcs'!$C$7*('DEPRECATED - DT-Prelim Calcs'!$C$8-'DEPRECATED - DT-Prelim Calcs'!$C$9)+'DEPRECATED - DT-Prelim Calcs'!$C$9</f>
        <v>3555.2427537379776</v>
      </c>
      <c r="CJ157" s="57">
        <f t="shared" si="195"/>
        <v>93</v>
      </c>
      <c r="CK157" s="2">
        <f t="shared" si="221"/>
        <v>1.5241763143494644</v>
      </c>
      <c r="CL157" s="57">
        <f>CK157*'DEPRECATED - DT-Prelim Calcs'!$C$21/CF$2/'DEPRECATED - DT-Prelim Calcs'!$C$19/'DEPRECATED - DT-Prelim Calcs'!$C$18*3.39*'DEPRECATED - DT-Prelim Calcs'!$C$20</f>
        <v>25.773080821789936</v>
      </c>
      <c r="CM157" s="46">
        <f t="shared" si="222"/>
        <v>0</v>
      </c>
      <c r="CN157" s="57">
        <f>CL156*'DEPRECATED - DT-Prelim Calcs'!$C$11+CN156</f>
        <v>-268.09058584686716</v>
      </c>
      <c r="CO157" s="57">
        <f>CO156+0.5*CL157*'DEPRECATED - DT-Prelim Calcs'!$C$11^2+CN157*'DEPRECATED - DT-Prelim Calcs'!$C$11</f>
        <v>-51844.557099896701</v>
      </c>
      <c r="CP157" s="57">
        <f>MIN('Drive Train'!$F$35-CJ156*'DEPRECATED - DT-Prelim Calcs'!$C$21*'Drive Train'!$F$39,CP156+CJ$2)</f>
        <v>23.763058960419983</v>
      </c>
      <c r="CQ157" s="57">
        <f>'Drive Train'!$F$35-CJ157*'DEPRECATED - DT-Prelim Calcs'!$C$21*'Drive Train'!$F$39</f>
        <v>6.82</v>
      </c>
      <c r="CR157" s="1">
        <f>IF(CO157&gt;='Drive Train'!$F$29,1,0)</f>
        <v>0</v>
      </c>
      <c r="CS157" s="57">
        <f t="shared" si="223"/>
        <v>103.33333333333333</v>
      </c>
      <c r="CT157" s="63">
        <f>CT156+'DEPRECATED - DT-Prelim Calcs'!$C$11</f>
        <v>612</v>
      </c>
      <c r="CU157" s="2">
        <f>DE157/'Drive Train'!$F$35</f>
        <v>0.55000000000000004</v>
      </c>
      <c r="CV157" s="46">
        <f>DC157*12*60/(PI() * 'Drive Train'!$F$15)/CU$2*CU157</f>
        <v>-65272.535919650829</v>
      </c>
      <c r="CW157" s="2">
        <f>('DEPRECATED - DT-Prelim Calcs'!$C$6*CU157-CV157)/('DEPRECATED - DT-Prelim Calcs'!$C$6*CU157)*'DEPRECATED - DT-Prelim Calcs'!$C$7*CU157</f>
        <v>30.838973089373077</v>
      </c>
      <c r="CX157" s="57">
        <f>CW157/'DEPRECATED - DT-Prelim Calcs'!$C$7*('DEPRECATED - DT-Prelim Calcs'!$C$8-'DEPRECATED - DT-Prelim Calcs'!$C$9)+'DEPRECATED - DT-Prelim Calcs'!$C$9</f>
        <v>1644.4594387413138</v>
      </c>
      <c r="CY157" s="57">
        <f t="shared" si="196"/>
        <v>93</v>
      </c>
      <c r="CZ157" s="2">
        <f t="shared" si="224"/>
        <v>1.2803081040535502</v>
      </c>
      <c r="DA157" s="57">
        <f>CZ157*'DEPRECATED - DT-Prelim Calcs'!$C$21/CU$2/'DEPRECATED - DT-Prelim Calcs'!$C$19/'DEPRECATED - DT-Prelim Calcs'!$C$18*3.39*'DEPRECATED - DT-Prelim Calcs'!$C$20</f>
        <v>25.773080821789936</v>
      </c>
      <c r="DB157" s="46">
        <f t="shared" si="225"/>
        <v>0</v>
      </c>
      <c r="DC157" s="57">
        <f>DA156*'DEPRECATED - DT-Prelim Calcs'!$C$11+DC156</f>
        <v>-372.83585332063819</v>
      </c>
      <c r="DD157" s="57">
        <f>DD156+0.5*DA157*'DEPRECATED - DT-Prelim Calcs'!$C$11^2+DC157*'DEPRECATED - DT-Prelim Calcs'!$C$11</f>
        <v>-110011.07606220742</v>
      </c>
      <c r="DE157" s="57">
        <f>MIN('Drive Train'!$F$35-CY156*'DEPRECATED - DT-Prelim Calcs'!$C$21*'Drive Train'!$F$39,DE156+CY$2)</f>
        <v>6.82</v>
      </c>
      <c r="DF157" s="57">
        <f>'Drive Train'!$F$35-CY157*'DEPRECATED - DT-Prelim Calcs'!$C$21*'Drive Train'!$F$39</f>
        <v>6.82</v>
      </c>
      <c r="DG157" s="1">
        <f>IF(DD157&gt;='Drive Train'!$F$29,1,0)</f>
        <v>0</v>
      </c>
      <c r="DH157" s="57">
        <f t="shared" si="226"/>
        <v>103.33333333333333</v>
      </c>
      <c r="DI157" s="63">
        <f>DI156+'DEPRECATED - DT-Prelim Calcs'!$C$11</f>
        <v>612</v>
      </c>
      <c r="DJ157" s="2">
        <f>DT157/'Drive Train'!$F$35</f>
        <v>0.55000000000000004</v>
      </c>
      <c r="DK157" s="46">
        <f>DR157*12*60/(PI() * 'Drive Train'!$F$15)/DJ$2*DJ157</f>
        <v>-15945.422604289706</v>
      </c>
      <c r="DL157" s="2">
        <f>('DEPRECATED - DT-Prelim Calcs'!$C$6*DJ157-DK157)/('DEPRECATED - DT-Prelim Calcs'!$C$6*DJ157)*'DEPRECATED - DT-Prelim Calcs'!$C$7*DJ157</f>
        <v>8.5353439918082916</v>
      </c>
      <c r="DM157" s="57">
        <f>DL157/'DEPRECATED - DT-Prelim Calcs'!$C$7*('DEPRECATED - DT-Prelim Calcs'!$C$8-'DEPRECATED - DT-Prelim Calcs'!$C$9)+'DEPRECATED - DT-Prelim Calcs'!$C$9</f>
        <v>457.09196437717998</v>
      </c>
      <c r="DN157" s="57">
        <f t="shared" si="197"/>
        <v>93</v>
      </c>
      <c r="DO157" s="2">
        <f t="shared" si="227"/>
        <v>1.1037138828047846</v>
      </c>
      <c r="DP157" s="57">
        <f>DO157*'DEPRECATED - DT-Prelim Calcs'!$C$21/DJ$2/'DEPRECATED - DT-Prelim Calcs'!$C$19/'DEPRECATED - DT-Prelim Calcs'!$C$18*3.39*'DEPRECATED - DT-Prelim Calcs'!$C$20</f>
        <v>25.773080821789936</v>
      </c>
      <c r="DQ157" s="46">
        <f t="shared" si="228"/>
        <v>0</v>
      </c>
      <c r="DR157" s="57">
        <f>DP156*'DEPRECATED - DT-Prelim Calcs'!$C$11+DR156</f>
        <v>-78.51727666460998</v>
      </c>
      <c r="DS157" s="57">
        <f>DS156+0.5*DP157*'DEPRECATED - DT-Prelim Calcs'!$C$11^2+DR157*'DEPRECATED - DT-Prelim Calcs'!$C$11</f>
        <v>-180186.13448954726</v>
      </c>
      <c r="DT157" s="57">
        <f>MIN('Drive Train'!$F$35-DN156*'DEPRECATED - DT-Prelim Calcs'!$C$21*'Drive Train'!$F$39,DT156+DN$2)</f>
        <v>6.82</v>
      </c>
      <c r="DU157" s="57">
        <f>'Drive Train'!$F$35-DN157*'DEPRECATED - DT-Prelim Calcs'!$C$21*'Drive Train'!$F$39</f>
        <v>6.82</v>
      </c>
      <c r="DV157" s="1">
        <f>IF(DS157&gt;='Drive Train'!$F$29,1,0)</f>
        <v>0</v>
      </c>
      <c r="DW157" s="57">
        <f t="shared" si="229"/>
        <v>103.33333333333333</v>
      </c>
      <c r="DX157" s="63">
        <f>DX156+'DEPRECATED - DT-Prelim Calcs'!$C$11</f>
        <v>612</v>
      </c>
      <c r="DY157" s="2">
        <f>EI157/'Drive Train'!$F$35</f>
        <v>0.55000000000000004</v>
      </c>
      <c r="DZ157" s="46">
        <f>EG157*12*60/(PI() * 'Drive Train'!$F$15)/DY$2*DY157</f>
        <v>-4646.9270851274423</v>
      </c>
      <c r="EA157" s="2">
        <f>('DEPRECATED - DT-Prelim Calcs'!$C$6*DY157-DZ157)/('DEPRECATED - DT-Prelim Calcs'!$C$6*DY157)*'DEPRECATED - DT-Prelim Calcs'!$C$7*DY157</f>
        <v>3.4266433912114702</v>
      </c>
      <c r="EB157" s="57">
        <f>EA157/'DEPRECATED - DT-Prelim Calcs'!$C$7*('DEPRECATED - DT-Prelim Calcs'!$C$8-'DEPRECATED - DT-Prelim Calcs'!$C$9)+'DEPRECATED - DT-Prelim Calcs'!$C$9</f>
        <v>185.12255066076</v>
      </c>
      <c r="EC157" s="57">
        <f t="shared" si="198"/>
        <v>93</v>
      </c>
      <c r="ED157" s="2">
        <f t="shared" si="230"/>
        <v>0.96993038185874991</v>
      </c>
      <c r="EE157" s="57">
        <f>ED157*'DEPRECATED - DT-Prelim Calcs'!$C$21/DY$2/'DEPRECATED - DT-Prelim Calcs'!$C$19/'DEPRECATED - DT-Prelim Calcs'!$C$18*3.39*'DEPRECATED - DT-Prelim Calcs'!$C$20</f>
        <v>25.773080821789936</v>
      </c>
      <c r="EF157" s="46">
        <f t="shared" si="231"/>
        <v>0</v>
      </c>
      <c r="EG157" s="57">
        <f>EE156*'DEPRECATED - DT-Prelim Calcs'!$C$11+EG156</f>
        <v>-20.10847381873802</v>
      </c>
      <c r="EH157" s="57">
        <f>EH156+0.5*EE157*'DEPRECATED - DT-Prelim Calcs'!$C$11^2+EG157*'DEPRECATED - DT-Prelim Calcs'!$C$11</f>
        <v>-256076.06430094267</v>
      </c>
      <c r="EI157" s="57">
        <f>MIN('Drive Train'!$F$35-EC156*'DEPRECATED - DT-Prelim Calcs'!$C$21*'Drive Train'!$F$39,EI156+EC$2)</f>
        <v>6.82</v>
      </c>
      <c r="EJ157" s="57">
        <f>'Drive Train'!$F$35-EC157*'DEPRECATED - DT-Prelim Calcs'!$C$21*'Drive Train'!$F$39</f>
        <v>6.82</v>
      </c>
      <c r="EK157" s="1">
        <f>IF(EH157&gt;='Drive Train'!$F$29,1,0)</f>
        <v>0</v>
      </c>
      <c r="EL157" s="57">
        <f t="shared" si="232"/>
        <v>103.33333333333333</v>
      </c>
      <c r="EM157" s="63">
        <f>EM156+'DEPRECATED - DT-Prelim Calcs'!$C$11</f>
        <v>612</v>
      </c>
      <c r="EN157" s="2">
        <f>EX157/'Drive Train'!$F$35</f>
        <v>0.55000000000000004</v>
      </c>
      <c r="EO157" s="46">
        <f>EV157*12*60/(PI() * 'Drive Train'!$F$15)/EN$2*EN157</f>
        <v>-244840.03057536518</v>
      </c>
      <c r="EP157" s="2">
        <f>('DEPRECATED - DT-Prelim Calcs'!$C$6*EN157-EO157)/('DEPRECATED - DT-Prelim Calcs'!$C$6*EN157)*'DEPRECATED - DT-Prelim Calcs'!$C$7*EN157</f>
        <v>112.031780241394</v>
      </c>
      <c r="EQ157" s="57">
        <f>EP157/'DEPRECATED - DT-Prelim Calcs'!$C$7*('DEPRECATED - DT-Prelim Calcs'!$C$8-'DEPRECATED - DT-Prelim Calcs'!$C$9)+'DEPRECATED - DT-Prelim Calcs'!$C$9</f>
        <v>5966.8814958385265</v>
      </c>
      <c r="ER157" s="57">
        <f t="shared" si="199"/>
        <v>93</v>
      </c>
      <c r="ES157" s="2">
        <f t="shared" si="233"/>
        <v>0.86507304327942547</v>
      </c>
      <c r="ET157" s="57">
        <f>ES157*'DEPRECATED - DT-Prelim Calcs'!$C$21/EN$2/'DEPRECATED - DT-Prelim Calcs'!$C$19/'DEPRECATED - DT-Prelim Calcs'!$C$18*3.39*'DEPRECATED - DT-Prelim Calcs'!$C$20</f>
        <v>25.773080821789936</v>
      </c>
      <c r="EU157" s="46">
        <f t="shared" si="234"/>
        <v>0</v>
      </c>
      <c r="EV157" s="57">
        <f>ET156*'DEPRECATED - DT-Prelim Calcs'!$C$11+EV156</f>
        <v>-944.94796235905062</v>
      </c>
      <c r="EW157" s="57">
        <f>EW156+0.5*ET157*'DEPRECATED - DT-Prelim Calcs'!$C$11^2+EV157*'DEPRECATED - DT-Prelim Calcs'!$C$11</f>
        <v>-345745.08571695397</v>
      </c>
      <c r="EX157" s="57">
        <f>MIN('Drive Train'!$F$35-ER156*'DEPRECATED - DT-Prelim Calcs'!$C$21*'Drive Train'!$F$39,EX156+ER$2)</f>
        <v>6.82</v>
      </c>
      <c r="EY157" s="57">
        <f>'Drive Train'!$F$35-ER157*'DEPRECATED - DT-Prelim Calcs'!$C$21*'Drive Train'!$F$39</f>
        <v>6.82</v>
      </c>
      <c r="EZ157" s="1">
        <f>IF(EW157&gt;='Drive Train'!$F$29,1,0)</f>
        <v>0</v>
      </c>
      <c r="FA157" s="57">
        <f t="shared" si="235"/>
        <v>103.33333333333333</v>
      </c>
      <c r="FB157" s="63">
        <f>FB156+'DEPRECATED - DT-Prelim Calcs'!$C$11</f>
        <v>612</v>
      </c>
      <c r="FC157" s="2">
        <f>FM157/'Drive Train'!$F$35</f>
        <v>0.55000000000000004</v>
      </c>
      <c r="FD157" s="46">
        <f>FK157*12*60/(PI() * 'Drive Train'!$F$15)/FC$2*FC157</f>
        <v>-339402.61525636824</v>
      </c>
      <c r="FE157" s="2">
        <f>('DEPRECATED - DT-Prelim Calcs'!$C$6*FC157-FD157)/('DEPRECATED - DT-Prelim Calcs'!$C$6*FC157)*'DEPRECATED - DT-Prelim Calcs'!$C$7*FC157</f>
        <v>154.78897143862051</v>
      </c>
      <c r="FF157" s="57">
        <f>FE157/'DEPRECATED - DT-Prelim Calcs'!$C$7*('DEPRECATED - DT-Prelim Calcs'!$C$8-'DEPRECATED - DT-Prelim Calcs'!$C$9)+'DEPRECATED - DT-Prelim Calcs'!$C$9</f>
        <v>8243.1253259647365</v>
      </c>
      <c r="FG157" s="57">
        <f t="shared" si="200"/>
        <v>93</v>
      </c>
      <c r="FH157" s="2">
        <f t="shared" si="236"/>
        <v>0.78067567320338405</v>
      </c>
      <c r="FI157" s="57">
        <f>FH157*'DEPRECATED - DT-Prelim Calcs'!$C$21/FC$2/'DEPRECATED - DT-Prelim Calcs'!$C$19/'DEPRECATED - DT-Prelim Calcs'!$C$18*3.39*'DEPRECATED - DT-Prelim Calcs'!$C$20</f>
        <v>25.773080821789936</v>
      </c>
      <c r="FJ157" s="46">
        <f t="shared" si="237"/>
        <v>0</v>
      </c>
      <c r="FK157" s="57">
        <f>FI156*'DEPRECATED - DT-Prelim Calcs'!$C$11+FK156</f>
        <v>-1182.1117103088352</v>
      </c>
      <c r="FL157" s="57">
        <f>FL156+0.5*FI157*'DEPRECATED - DT-Prelim Calcs'!$C$11^2+FK157*'DEPRECATED - DT-Prelim Calcs'!$C$11</f>
        <v>-532861.57634760288</v>
      </c>
      <c r="FM157" s="57">
        <f>MIN('Drive Train'!$F$35-FG156*'DEPRECATED - DT-Prelim Calcs'!$C$21*'Drive Train'!$F$39,FM156+FG$2)</f>
        <v>6.82</v>
      </c>
      <c r="FN157" s="57">
        <f>'Drive Train'!$F$35-FG157*'DEPRECATED - DT-Prelim Calcs'!$C$21*'Drive Train'!$F$39</f>
        <v>6.82</v>
      </c>
      <c r="FO157" s="1">
        <f>IF(FL157&gt;='Drive Train'!$F$29,1,0)</f>
        <v>0</v>
      </c>
      <c r="FP157" s="57">
        <f t="shared" si="238"/>
        <v>103.33333333333333</v>
      </c>
      <c r="FQ157" s="63">
        <f>FQ156+'DEPRECATED - DT-Prelim Calcs'!$C$11</f>
        <v>612</v>
      </c>
      <c r="FR157" s="2">
        <f>GB157/'Drive Train'!$F$35</f>
        <v>0.55000000000000004</v>
      </c>
      <c r="FS157" s="46">
        <f>FZ157*12*60/(PI() * 'Drive Train'!$F$15)/FR$2*FR157</f>
        <v>-113279.00330721887</v>
      </c>
      <c r="FT157" s="2">
        <f>('DEPRECATED - DT-Prelim Calcs'!$C$6*FR157-FS157)/('DEPRECATED - DT-Prelim Calcs'!$C$6*FR157)*'DEPRECATED - DT-Prelim Calcs'!$C$7*FR157</f>
        <v>52.545462095759383</v>
      </c>
      <c r="FU157" s="57">
        <f>FT157/'DEPRECATED - DT-Prelim Calcs'!$C$7*('DEPRECATED - DT-Prelim Calcs'!$C$8-'DEPRECATED - DT-Prelim Calcs'!$C$9)+'DEPRECATED - DT-Prelim Calcs'!$C$9</f>
        <v>2800.0372559692651</v>
      </c>
      <c r="FV157" s="57">
        <f t="shared" si="201"/>
        <v>93</v>
      </c>
      <c r="FW157" s="2">
        <f t="shared" si="239"/>
        <v>0.7112822800297498</v>
      </c>
      <c r="FX157" s="57">
        <f>FW157*'DEPRECATED - DT-Prelim Calcs'!$C$21/FR$2/'DEPRECATED - DT-Prelim Calcs'!$C$19/'DEPRECATED - DT-Prelim Calcs'!$C$18*3.39*'DEPRECATED - DT-Prelim Calcs'!$C$20</f>
        <v>25.773080821789936</v>
      </c>
      <c r="FY157" s="46">
        <f t="shared" si="240"/>
        <v>0</v>
      </c>
      <c r="FZ157" s="57">
        <f>FX156*'DEPRECATED - DT-Prelim Calcs'!$C$11+FZ156</f>
        <v>-359.47119656154803</v>
      </c>
      <c r="GA157" s="57">
        <f>GA156+0.5*FX157*'DEPRECATED - DT-Prelim Calcs'!$C$11^2+FZ157*'DEPRECATED - DT-Prelim Calcs'!$C$11</f>
        <v>-566996.2267926723</v>
      </c>
      <c r="GB157" s="57">
        <f>MIN('Drive Train'!$F$35-FV156*'DEPRECATED - DT-Prelim Calcs'!$C$21*'Drive Train'!$F$39,GB156+FV$2)</f>
        <v>6.82</v>
      </c>
      <c r="GC157" s="57">
        <f>'Drive Train'!$F$35-FV157*'DEPRECATED - DT-Prelim Calcs'!$C$21*'Drive Train'!$F$39</f>
        <v>6.82</v>
      </c>
      <c r="GD157" s="1">
        <f>IF(GA157&gt;='Drive Train'!$F$29,1,0)</f>
        <v>0</v>
      </c>
      <c r="GE157" s="57">
        <f t="shared" si="241"/>
        <v>103.33333333333333</v>
      </c>
      <c r="GF157" s="63">
        <f>GF156+'DEPRECATED - DT-Prelim Calcs'!$C$11</f>
        <v>612</v>
      </c>
      <c r="GG157" s="2">
        <f>GQ157/'Drive Train'!$F$35</f>
        <v>3.9006530239965111</v>
      </c>
      <c r="GH157" s="46">
        <f>GO157*12*60/(PI() * 'Drive Train'!$F$15)/GG$2*GG157</f>
        <v>-2153011.6928210258</v>
      </c>
      <c r="GI157" s="2">
        <f>('DEPRECATED - DT-Prelim Calcs'!$C$6*GG157-GH157)/('DEPRECATED - DT-Prelim Calcs'!$C$6*GG157)*'DEPRECATED - DT-Prelim Calcs'!$C$7*GG157</f>
        <v>982.90117035418655</v>
      </c>
      <c r="GJ157" s="57">
        <f>GI157/'DEPRECATED - DT-Prelim Calcs'!$C$7*('DEPRECATED - DT-Prelim Calcs'!$C$8-'DEPRECATED - DT-Prelim Calcs'!$C$9)+'DEPRECATED - DT-Prelim Calcs'!$C$9</f>
        <v>52328.932430058972</v>
      </c>
      <c r="GK157" s="57">
        <f t="shared" si="242"/>
        <v>29.999999999999982</v>
      </c>
      <c r="GL157" s="2">
        <f t="shared" si="243"/>
        <v>0.99579519204165001</v>
      </c>
      <c r="GM157" s="57">
        <f>GL157*'DEPRECATED - DT-Prelim Calcs'!$C$21/GG$2/'DEPRECATED - DT-Prelim Calcs'!$C$19/'DEPRECATED - DT-Prelim Calcs'!$C$18*3.39*'DEPRECATED - DT-Prelim Calcs'!$C$20</f>
        <v>25.773080821789936</v>
      </c>
      <c r="GN157" s="46">
        <f t="shared" si="244"/>
        <v>0</v>
      </c>
      <c r="GO157" s="57">
        <f>GM156*'DEPRECATED - DT-Prelim Calcs'!$C$11+GO156</f>
        <v>-1348.6972488834263</v>
      </c>
      <c r="GP157" s="57">
        <f>GP156+0.5*GM157*'DEPRECATED - DT-Prelim Calcs'!$C$11^2+GO157*'DEPRECATED - DT-Prelim Calcs'!$C$11</f>
        <v>-261184.76008764401</v>
      </c>
      <c r="GQ157" s="57">
        <f>MIN('Drive Train'!$F$35-GK156*'DEPRECATED - DT-Prelim Calcs'!$C$21*'Drive Train'!$F$39,GQ156+GK$2)</f>
        <v>48.368097497556739</v>
      </c>
      <c r="GR157" s="57">
        <f>'Drive Train'!$F$35-GK157*'DEPRECATED - DT-Prelim Calcs'!$C$21*'Drive Train'!$F$39</f>
        <v>10.600000000000001</v>
      </c>
      <c r="GS157" s="1">
        <f>IF(GP157&gt;='Drive Train'!$F$29,1,0)</f>
        <v>0</v>
      </c>
      <c r="GT157" s="57">
        <f t="shared" si="245"/>
        <v>33.333333333333314</v>
      </c>
      <c r="GU157" s="63">
        <f>GU156+'DEPRECATED - DT-Prelim Calcs'!$C$11</f>
        <v>612</v>
      </c>
      <c r="GV157" s="2">
        <f>HF157/'Drive Train'!$F$35</f>
        <v>0.83870967741935498</v>
      </c>
      <c r="GW157" s="46">
        <f>HD157*12*60/(PI() * 'Drive Train'!$F$15)/GV$2*GV157</f>
        <v>-43250.533945403266</v>
      </c>
      <c r="GX157" s="2">
        <f>('DEPRECATED - DT-Prelim Calcs'!$C$6*GV157-GW157)/('DEPRECATED - DT-Prelim Calcs'!$C$6*GV157)*'DEPRECATED - DT-Prelim Calcs'!$C$7*GV157</f>
        <v>21.577347885136341</v>
      </c>
      <c r="GY157" s="57">
        <f>GX157/'DEPRECATED - DT-Prelim Calcs'!$C$7*('DEPRECATED - DT-Prelim Calcs'!$C$8-'DEPRECATED - DT-Prelim Calcs'!$C$9)+'DEPRECATED - DT-Prelim Calcs'!$C$9</f>
        <v>1151.4027940510341</v>
      </c>
      <c r="GZ157" s="57">
        <f t="shared" si="202"/>
        <v>33.333333333333314</v>
      </c>
      <c r="HA157" s="2">
        <f t="shared" si="246"/>
        <v>0.99579519204165001</v>
      </c>
      <c r="HB157" s="57">
        <f>HA157*'DEPRECATED - DT-Prelim Calcs'!$C$21/GV$2/'DEPRECATED - DT-Prelim Calcs'!$C$19/'DEPRECATED - DT-Prelim Calcs'!$C$18*3.39*'DEPRECATED - DT-Prelim Calcs'!$C$20</f>
        <v>25.773080821789936</v>
      </c>
      <c r="HC157" s="46">
        <f t="shared" si="247"/>
        <v>0</v>
      </c>
      <c r="HD157" s="57">
        <f>HB156*'DEPRECATED - DT-Prelim Calcs'!$C$11+HD156</f>
        <v>-126.00425836050054</v>
      </c>
      <c r="HE157" s="57">
        <f>HE156+0.5*HB157*'DEPRECATED - DT-Prelim Calcs'!$C$11^2+HD157*'DEPRECATED - DT-Prelim Calcs'!$C$11</f>
        <v>-271689.67023276619</v>
      </c>
      <c r="HF157" s="57">
        <f>MIN('Drive Train'!$F$35-GZ156*'DEPRECATED - DT-Prelim Calcs'!$C$21*'Drive Train'!$F$39,HF156+GZ$2)</f>
        <v>10.400000000000002</v>
      </c>
      <c r="HG157" s="57">
        <f>'Drive Train'!$F$35-GZ157*'DEPRECATED - DT-Prelim Calcs'!$C$21*'Drive Train'!$F$39</f>
        <v>10.400000000000002</v>
      </c>
      <c r="HH157" s="1">
        <f>IF(HE157&gt;='Drive Train'!$F$29,1,0)</f>
        <v>0</v>
      </c>
      <c r="HI157" s="57">
        <f t="shared" si="248"/>
        <v>37.037037037037017</v>
      </c>
      <c r="HJ157" s="63">
        <f>HJ156+'DEPRECATED - DT-Prelim Calcs'!$C$11</f>
        <v>612</v>
      </c>
      <c r="HK157" s="2">
        <f>HU157/'Drive Train'!$F$35</f>
        <v>0.82258064516129037</v>
      </c>
      <c r="HL157" s="46">
        <f>HS157*12*60/(PI() * 'Drive Train'!$F$15)/HK$2*HK157</f>
        <v>-265479.311222633</v>
      </c>
      <c r="HM157" s="2">
        <f>('DEPRECATED - DT-Prelim Calcs'!$C$6*HK157-HL157)/('DEPRECATED - DT-Prelim Calcs'!$C$6*HK157)*'DEPRECATED - DT-Prelim Calcs'!$C$7*HK157</f>
        <v>122.02090716844951</v>
      </c>
      <c r="HN157" s="57">
        <f>HM157/'DEPRECATED - DT-Prelim Calcs'!$C$7*('DEPRECATED - DT-Prelim Calcs'!$C$8-'DEPRECATED - DT-Prelim Calcs'!$C$9)+'DEPRECATED - DT-Prelim Calcs'!$C$9</f>
        <v>6498.6677965610261</v>
      </c>
      <c r="HO157" s="57">
        <f t="shared" si="203"/>
        <v>36.66666666666665</v>
      </c>
      <c r="HP157" s="2">
        <f t="shared" si="249"/>
        <v>0.99579519204165001</v>
      </c>
      <c r="HQ157" s="57">
        <f>HP157*'DEPRECATED - DT-Prelim Calcs'!$C$21/HK$2/'DEPRECATED - DT-Prelim Calcs'!$C$19/'DEPRECATED - DT-Prelim Calcs'!$C$18*3.39*'DEPRECATED - DT-Prelim Calcs'!$C$20</f>
        <v>25.773080821789936</v>
      </c>
      <c r="HR157" s="46">
        <f t="shared" si="250"/>
        <v>0</v>
      </c>
      <c r="HS157" s="57">
        <f>HQ156*'DEPRECATED - DT-Prelim Calcs'!$C$11+HS156</f>
        <v>-788.60150012336032</v>
      </c>
      <c r="HT157" s="57">
        <f>HT156+0.5*HQ157*'DEPRECATED - DT-Prelim Calcs'!$C$11^2+HS157*'DEPRECATED - DT-Prelim Calcs'!$C$11</f>
        <v>-284214.73451031843</v>
      </c>
      <c r="HU157" s="57">
        <f>MIN('Drive Train'!$F$35-HO156*'DEPRECATED - DT-Prelim Calcs'!$C$21*'Drive Train'!$F$39,HU156+HO$2)</f>
        <v>10.200000000000001</v>
      </c>
      <c r="HV157" s="57">
        <f>'Drive Train'!$F$35-HO157*'DEPRECATED - DT-Prelim Calcs'!$C$21*'Drive Train'!$F$39</f>
        <v>10.200000000000001</v>
      </c>
      <c r="HW157" s="1">
        <f>IF(HT157&gt;='Drive Train'!$F$29,1,0)</f>
        <v>0</v>
      </c>
      <c r="HX157" s="57">
        <f t="shared" si="251"/>
        <v>40.740740740740726</v>
      </c>
      <c r="HY157" s="63">
        <f>HY156+'DEPRECATED - DT-Prelim Calcs'!$C$11</f>
        <v>612</v>
      </c>
      <c r="HZ157" s="2">
        <f>IJ157/'Drive Train'!$F$35</f>
        <v>0.80645161290322598</v>
      </c>
      <c r="IA157" s="46">
        <f>IH157*12*60/(PI() * 'Drive Train'!$F$15)/HZ$2*HZ157</f>
        <v>-210165.01372809371</v>
      </c>
      <c r="IB157" s="2">
        <f>('DEPRECATED - DT-Prelim Calcs'!$C$6*HZ157-IA157)/('DEPRECATED - DT-Prelim Calcs'!$C$6*HZ157)*'DEPRECATED - DT-Prelim Calcs'!$C$7*HZ157</f>
        <v>96.971256282913998</v>
      </c>
      <c r="IC157" s="57">
        <f>IB157/'DEPRECATED - DT-Prelim Calcs'!$C$7*('DEPRECATED - DT-Prelim Calcs'!$C$8-'DEPRECATED - DT-Prelim Calcs'!$C$9)+'DEPRECATED - DT-Prelim Calcs'!$C$9</f>
        <v>5165.1116934016045</v>
      </c>
      <c r="ID157" s="57">
        <f t="shared" si="204"/>
        <v>39.999999999999986</v>
      </c>
      <c r="IE157" s="2">
        <f t="shared" si="252"/>
        <v>0.99579519204165001</v>
      </c>
      <c r="IF157" s="57">
        <f>IE157*'DEPRECATED - DT-Prelim Calcs'!$C$21/HZ$2/'DEPRECATED - DT-Prelim Calcs'!$C$19/'DEPRECATED - DT-Prelim Calcs'!$C$18*3.39*'DEPRECATED - DT-Prelim Calcs'!$C$20</f>
        <v>25.773080821789936</v>
      </c>
      <c r="IG157" s="46">
        <f t="shared" si="253"/>
        <v>0</v>
      </c>
      <c r="IH157" s="57">
        <f>IF156*'DEPRECATED - DT-Prelim Calcs'!$C$11+IH156</f>
        <v>-636.77720581262952</v>
      </c>
      <c r="II157" s="57">
        <f>II156+0.5*IF157*'DEPRECATED - DT-Prelim Calcs'!$C$11^2+IH157*'DEPRECATED - DT-Prelim Calcs'!$C$11</f>
        <v>-277169.26749825099</v>
      </c>
      <c r="IJ157" s="57">
        <f>MIN('Drive Train'!$F$35-ID156*'DEPRECATED - DT-Prelim Calcs'!$C$21*'Drive Train'!$F$39,IJ156+ID$2)</f>
        <v>10.000000000000002</v>
      </c>
      <c r="IK157" s="57">
        <f>'Drive Train'!$F$35-ID157*'DEPRECATED - DT-Prelim Calcs'!$C$21*'Drive Train'!$F$39</f>
        <v>10.000000000000002</v>
      </c>
      <c r="IL157" s="1">
        <f>IF(II157&gt;='Drive Train'!$F$29,1,0)</f>
        <v>0</v>
      </c>
      <c r="IM157" s="57">
        <f t="shared" si="254"/>
        <v>44.444444444444429</v>
      </c>
      <c r="IN157" s="63">
        <f>IN156+'DEPRECATED - DT-Prelim Calcs'!$C$11</f>
        <v>612</v>
      </c>
      <c r="IO157" s="2">
        <f>IY157/'Drive Train'!$F$35</f>
        <v>0.79032258064516137</v>
      </c>
      <c r="IP157" s="46">
        <f>IW157*12*60/(PI() * 'Drive Train'!$F$15)/IO$2*IO157</f>
        <v>-8313.20525888669</v>
      </c>
      <c r="IQ157" s="2">
        <f>('DEPRECATED - DT-Prelim Calcs'!$C$6*IO157-IP157)/('DEPRECATED - DT-Prelim Calcs'!$C$6*IO157)*'DEPRECATED - DT-Prelim Calcs'!$C$7*IO157</f>
        <v>5.6635563450428164</v>
      </c>
      <c r="IR157" s="57">
        <f>IQ157/'DEPRECATED - DT-Prelim Calcs'!$C$7*('DEPRECATED - DT-Prelim Calcs'!$C$8-'DEPRECATED - DT-Prelim Calcs'!$C$9)+'DEPRECATED - DT-Prelim Calcs'!$C$9</f>
        <v>304.20799961369022</v>
      </c>
      <c r="IS157" s="57">
        <f t="shared" si="205"/>
        <v>43.333333333333321</v>
      </c>
      <c r="IT157" s="2">
        <f t="shared" si="255"/>
        <v>0.99579519204165001</v>
      </c>
      <c r="IU157" s="57">
        <f>IT157*'DEPRECATED - DT-Prelim Calcs'!$C$21/IO$2/'DEPRECATED - DT-Prelim Calcs'!$C$19/'DEPRECATED - DT-Prelim Calcs'!$C$18*3.39*'DEPRECATED - DT-Prelim Calcs'!$C$20</f>
        <v>25.773080821789936</v>
      </c>
      <c r="IV157" s="46">
        <f t="shared" si="256"/>
        <v>0</v>
      </c>
      <c r="IW157" s="57">
        <f>IU156*'DEPRECATED - DT-Prelim Calcs'!$C$11+IW156</f>
        <v>-25.702153702926225</v>
      </c>
      <c r="IX157" s="57">
        <f>IX156+0.5*IU157*'DEPRECATED - DT-Prelim Calcs'!$C$11^2+IW157*'DEPRECATED - DT-Prelim Calcs'!$C$11</f>
        <v>-279990.83910391276</v>
      </c>
      <c r="IY157" s="57">
        <f>MIN('Drive Train'!$F$35-IS156*'DEPRECATED - DT-Prelim Calcs'!$C$21*'Drive Train'!$F$39,IY156+IS$2)</f>
        <v>9.8000000000000007</v>
      </c>
      <c r="IZ157" s="57">
        <f>'Drive Train'!$F$35-IS157*'DEPRECATED - DT-Prelim Calcs'!$C$21*'Drive Train'!$F$39</f>
        <v>9.8000000000000007</v>
      </c>
      <c r="JA157" s="1">
        <f>IF(IX157&gt;='Drive Train'!$F$29,1,0)</f>
        <v>0</v>
      </c>
      <c r="JB157" s="57">
        <f t="shared" si="257"/>
        <v>48.148148148148138</v>
      </c>
      <c r="JC157" s="63">
        <f>JC156+'DEPRECATED - DT-Prelim Calcs'!$C$11</f>
        <v>612</v>
      </c>
      <c r="JD157" s="2">
        <f>JN157/'Drive Train'!$F$35</f>
        <v>0.77419354838709686</v>
      </c>
      <c r="JE157" s="46">
        <f>JL157*12*60/(PI() * 'Drive Train'!$F$15)/JD$2*JD157</f>
        <v>30140.945016795686</v>
      </c>
      <c r="JF157" s="2">
        <f>('DEPRECATED - DT-Prelim Calcs'!$C$6*JD157-JE157)/('DEPRECATED - DT-Prelim Calcs'!$C$6*JD157)*'DEPRECATED - DT-Prelim Calcs'!$C$7*JD157</f>
        <v>-11.7626508636737</v>
      </c>
      <c r="JG157" s="57">
        <f>JF157/'DEPRECATED - DT-Prelim Calcs'!$C$7*('DEPRECATED - DT-Prelim Calcs'!$C$8-'DEPRECATED - DT-Prelim Calcs'!$C$9)+'DEPRECATED - DT-Prelim Calcs'!$C$9</f>
        <v>-623.50253353084474</v>
      </c>
      <c r="JH157" s="57">
        <f t="shared" si="206"/>
        <v>-623.50253353084474</v>
      </c>
      <c r="JI157" s="2">
        <f t="shared" si="258"/>
        <v>-14.612959813859835</v>
      </c>
      <c r="JJ157" s="57">
        <f>JI157*'DEPRECATED - DT-Prelim Calcs'!$C$21/JD$2/'DEPRECATED - DT-Prelim Calcs'!$C$19/'DEPRECATED - DT-Prelim Calcs'!$C$18*3.39*'DEPRECATED - DT-Prelim Calcs'!$C$20</f>
        <v>-378.21130021325251</v>
      </c>
      <c r="JK157" s="46">
        <f t="shared" si="259"/>
        <v>1</v>
      </c>
      <c r="JL157" s="57">
        <f>JJ156*'DEPRECATED - DT-Prelim Calcs'!$C$11+JL156</f>
        <v>95.128953712190579</v>
      </c>
      <c r="JM157" s="57">
        <f>JM156+0.5*JJ157*'DEPRECATED - DT-Prelim Calcs'!$C$11^2+JL157*'DEPRECATED - DT-Prelim Calcs'!$C$11</f>
        <v>-308572.33364727686</v>
      </c>
      <c r="JN157" s="57">
        <f>MIN('Drive Train'!$F$35-JH156*'DEPRECATED - DT-Prelim Calcs'!$C$21*'Drive Train'!$F$39,JN156+JH$2)</f>
        <v>9.6000000000000014</v>
      </c>
      <c r="JO157" s="57">
        <f>'Drive Train'!$F$35-JH157*'DEPRECATED - DT-Prelim Calcs'!$C$21*'Drive Train'!$F$39</f>
        <v>49.810152011850683</v>
      </c>
      <c r="JP157" s="1">
        <f>IF(JM157&gt;='Drive Train'!$F$29,1,0)</f>
        <v>0</v>
      </c>
      <c r="JQ157" s="57">
        <f>MIN(JG157,'DEPRECATED - DT-Prelim Calcs'!$C$10)*'DEPRECATED - DT-Prelim Calcs'!$C$11*1000/60/60</f>
        <v>-692.7805928120498</v>
      </c>
      <c r="JR157" s="63">
        <f>JR156+'DEPRECATED - DT-Prelim Calcs'!$C$11</f>
        <v>612</v>
      </c>
      <c r="JS157" s="2">
        <f>KC157/'Drive Train'!$F$35</f>
        <v>0.75806451612903225</v>
      </c>
      <c r="JT157" s="46">
        <f>KA157*12*60/(PI() * 'Drive Train'!$F$15)/JS$2*JS157</f>
        <v>-383084.07514127268</v>
      </c>
      <c r="JU157" s="2">
        <f>('DEPRECATED - DT-Prelim Calcs'!$C$6*JS157-JT157)/('DEPRECATED - DT-Prelim Calcs'!$C$6*JS157)*'DEPRECATED - DT-Prelim Calcs'!$C$7*JS157</f>
        <v>175.04131092298303</v>
      </c>
      <c r="JV157" s="57">
        <f>JU157/'DEPRECATED - DT-Prelim Calcs'!$C$7*('DEPRECATED - DT-Prelim Calcs'!$C$8-'DEPRECATED - DT-Prelim Calcs'!$C$9)+'DEPRECATED - DT-Prelim Calcs'!$C$9</f>
        <v>9321.2892910451137</v>
      </c>
      <c r="JW157" s="57">
        <f t="shared" si="207"/>
        <v>49.999999999999993</v>
      </c>
      <c r="JX157" s="2">
        <f t="shared" si="260"/>
        <v>0.99579519204165001</v>
      </c>
      <c r="JY157" s="57">
        <f>JX157*'DEPRECATED - DT-Prelim Calcs'!$C$21/JS$2/'DEPRECATED - DT-Prelim Calcs'!$C$19/'DEPRECATED - DT-Prelim Calcs'!$C$18*3.39*'DEPRECATED - DT-Prelim Calcs'!$C$20</f>
        <v>25.773080821789936</v>
      </c>
      <c r="JZ157" s="46">
        <f t="shared" si="261"/>
        <v>0</v>
      </c>
      <c r="KA157" s="57">
        <f>JY156*'DEPRECATED - DT-Prelim Calcs'!$C$11+KA156</f>
        <v>-1234.7906534710194</v>
      </c>
      <c r="KB157" s="57">
        <f>KB156+0.5*JY157*'DEPRECATED - DT-Prelim Calcs'!$C$11^2+KA157*'DEPRECATED - DT-Prelim Calcs'!$C$11</f>
        <v>-311817.66687070421</v>
      </c>
      <c r="KC157" s="57">
        <f>MIN('Drive Train'!$F$35-JW156*'DEPRECATED - DT-Prelim Calcs'!$C$21*'Drive Train'!$F$39,KC156+JW$2)</f>
        <v>9.4</v>
      </c>
      <c r="KD157" s="57">
        <f>'Drive Train'!$F$35-JW157*'DEPRECATED - DT-Prelim Calcs'!$C$21*'Drive Train'!$F$39</f>
        <v>9.4</v>
      </c>
      <c r="KE157" s="1">
        <f>IF(KB157&gt;='Drive Train'!$F$29,1,0)</f>
        <v>0</v>
      </c>
      <c r="KF157" s="57">
        <f>MIN(JV157,'DEPRECATED - DT-Prelim Calcs'!$C$10)*'DEPRECATED - DT-Prelim Calcs'!$C$11*1000/60/60</f>
        <v>103.33333333333333</v>
      </c>
      <c r="KG157" s="63">
        <f>KG156+'DEPRECATED - DT-Prelim Calcs'!$C$11</f>
        <v>612</v>
      </c>
      <c r="KH157" s="2">
        <f>KR157/'Drive Train'!$F$35</f>
        <v>0.74193548387096786</v>
      </c>
      <c r="KI157" s="46">
        <f>KP157*12*60/(PI() * 'Drive Train'!$F$15)/KH$2*KH157</f>
        <v>-107940.35046423769</v>
      </c>
      <c r="KJ157" s="2">
        <f>('DEPRECATED - DT-Prelim Calcs'!$C$6*KH157-KI157)/('DEPRECATED - DT-Prelim Calcs'!$C$6*KH157)*'DEPRECATED - DT-Prelim Calcs'!$C$7*KH157</f>
        <v>50.594114163185857</v>
      </c>
      <c r="KK157" s="57">
        <f>KJ157/'DEPRECATED - DT-Prelim Calcs'!$C$7*('DEPRECATED - DT-Prelim Calcs'!$C$8-'DEPRECATED - DT-Prelim Calcs'!$C$9)+'DEPRECATED - DT-Prelim Calcs'!$C$9</f>
        <v>2696.1542934177369</v>
      </c>
      <c r="KL157" s="57">
        <f t="shared" si="208"/>
        <v>53.333333333333329</v>
      </c>
      <c r="KM157" s="2">
        <f t="shared" si="262"/>
        <v>0.99579519204165001</v>
      </c>
      <c r="KN157" s="57">
        <f>KM157*'DEPRECATED - DT-Prelim Calcs'!$C$21/KH$2/'DEPRECATED - DT-Prelim Calcs'!$C$19/'DEPRECATED - DT-Prelim Calcs'!$C$18*3.39*'DEPRECATED - DT-Prelim Calcs'!$C$20</f>
        <v>25.773080821789936</v>
      </c>
      <c r="KO157" s="46">
        <f t="shared" si="263"/>
        <v>0</v>
      </c>
      <c r="KP157" s="57">
        <f>KN156*'DEPRECATED - DT-Prelim Calcs'!$C$11+KP156</f>
        <v>-355.48647736050918</v>
      </c>
      <c r="KQ157" s="57">
        <f>KQ156+0.5*KN157*'DEPRECATED - DT-Prelim Calcs'!$C$11^2+KP157*'DEPRECATED - DT-Prelim Calcs'!$C$11</f>
        <v>-300453.27368695464</v>
      </c>
      <c r="KR157" s="57">
        <f>MIN('Drive Train'!$F$35-KL156*'DEPRECATED - DT-Prelim Calcs'!$C$21*'Drive Train'!$F$39,KR156+KL$2)</f>
        <v>9.2000000000000011</v>
      </c>
      <c r="KS157" s="57">
        <f>'Drive Train'!$F$35-KL157*'DEPRECATED - DT-Prelim Calcs'!$C$21*'Drive Train'!$F$39</f>
        <v>9.2000000000000011</v>
      </c>
      <c r="KT157" s="1">
        <f>IF(KQ157&gt;='Drive Train'!$F$29,1,0)</f>
        <v>0</v>
      </c>
      <c r="KU157" s="57">
        <f>MIN(KK157,'DEPRECATED - DT-Prelim Calcs'!$C$10)*'DEPRECATED - DT-Prelim Calcs'!$C$11*1000/60/60</f>
        <v>103.33333333333333</v>
      </c>
      <c r="KV157" s="63">
        <f>KV156+'DEPRECATED - DT-Prelim Calcs'!$C$11</f>
        <v>612</v>
      </c>
      <c r="KW157" s="2">
        <f>LG157/'Drive Train'!$F$35</f>
        <v>0.72580645161290325</v>
      </c>
      <c r="KX157" s="46">
        <f>LE157*12*60/(PI() * 'Drive Train'!$F$15)/KW$2*KW157</f>
        <v>18900.02027896059</v>
      </c>
      <c r="KY157" s="2">
        <f>('DEPRECATED - DT-Prelim Calcs'!$C$6*KW157-KX157)/('DEPRECATED - DT-Prelim Calcs'!$C$6*KW157)*'DEPRECATED - DT-Prelim Calcs'!$C$7*KW157</f>
        <v>-6.7965942325312936</v>
      </c>
      <c r="KZ157" s="57">
        <f>KY157/'DEPRECATED - DT-Prelim Calcs'!$C$7*('DEPRECATED - DT-Prelim Calcs'!$C$8-'DEPRECATED - DT-Prelim Calcs'!$C$9)+'DEPRECATED - DT-Prelim Calcs'!$C$9</f>
        <v>-359.12698756587758</v>
      </c>
      <c r="LA157" s="57">
        <f t="shared" si="209"/>
        <v>-359.12698756587758</v>
      </c>
      <c r="LB157" s="2">
        <f t="shared" si="264"/>
        <v>-8.7030470679833787</v>
      </c>
      <c r="LC157" s="57">
        <f>LB157*'DEPRECATED - DT-Prelim Calcs'!$C$21/KW$2/'DEPRECATED - DT-Prelim Calcs'!$C$19/'DEPRECATED - DT-Prelim Calcs'!$C$18*3.39*'DEPRECATED - DT-Prelim Calcs'!$C$20</f>
        <v>-225.25147467230974</v>
      </c>
      <c r="LD157" s="46">
        <f t="shared" si="265"/>
        <v>1</v>
      </c>
      <c r="LE157" s="57">
        <f>LC156*'DEPRECATED - DT-Prelim Calcs'!$C$11+LE156</f>
        <v>63.627791480763022</v>
      </c>
      <c r="LF157" s="57">
        <f>LF156+0.5*LC157*'DEPRECATED - DT-Prelim Calcs'!$C$11^2+LE157*'DEPRECATED - DT-Prelim Calcs'!$C$11</f>
        <v>-328658.47249990719</v>
      </c>
      <c r="LG157" s="57">
        <f>MIN('Drive Train'!$F$35-LA156*'DEPRECATED - DT-Prelim Calcs'!$C$21*'Drive Train'!$F$39,LG156+LA$2)</f>
        <v>9</v>
      </c>
      <c r="LH157" s="57">
        <f>'Drive Train'!$F$35-LA157*'DEPRECATED - DT-Prelim Calcs'!$C$21*'Drive Train'!$F$39</f>
        <v>33.947619253952652</v>
      </c>
      <c r="LI157" s="1">
        <f>IF(LF157&gt;='Drive Train'!$F$29,1,0)</f>
        <v>0</v>
      </c>
      <c r="LJ157" s="57">
        <f>MIN(KZ157,'DEPRECATED - DT-Prelim Calcs'!$C$10)*'DEPRECATED - DT-Prelim Calcs'!$C$11*1000/60/60</f>
        <v>-399.02998618430843</v>
      </c>
      <c r="LK157" s="63">
        <f>LK156+'DEPRECATED - DT-Prelim Calcs'!$C$11</f>
        <v>612</v>
      </c>
      <c r="LL157" s="2">
        <f>LV157/'Drive Train'!$F$35</f>
        <v>0.70967741935483875</v>
      </c>
      <c r="LM157" s="46">
        <f>LT157*12*60/(PI() * 'Drive Train'!$F$15)/LL$2*LL157</f>
        <v>-3176.3548207383496</v>
      </c>
      <c r="LN157" s="2">
        <f>('DEPRECATED - DT-Prelim Calcs'!$C$6*LL157-LM157)/('DEPRECATED - DT-Prelim Calcs'!$C$6*LL157)*'DEPRECATED - DT-Prelim Calcs'!$C$7*LL157</f>
        <v>3.1465355483711317</v>
      </c>
      <c r="LO157" s="57">
        <f>LN157/'DEPRECATED - DT-Prelim Calcs'!$C$7*('DEPRECATED - DT-Prelim Calcs'!$C$8-'DEPRECATED - DT-Prelim Calcs'!$C$9)+'DEPRECATED - DT-Prelim Calcs'!$C$9</f>
        <v>170.21058541743412</v>
      </c>
      <c r="LP157" s="57">
        <f t="shared" si="210"/>
        <v>60</v>
      </c>
      <c r="LQ157" s="2">
        <f t="shared" si="266"/>
        <v>0.99579519204165001</v>
      </c>
      <c r="LR157" s="57">
        <f>LQ157*'DEPRECATED - DT-Prelim Calcs'!$C$21/LL$2/'DEPRECATED - DT-Prelim Calcs'!$C$19/'DEPRECATED - DT-Prelim Calcs'!$C$18*3.39*'DEPRECATED - DT-Prelim Calcs'!$C$20</f>
        <v>25.773080821789936</v>
      </c>
      <c r="LS157" s="46">
        <f t="shared" si="267"/>
        <v>0</v>
      </c>
      <c r="LT157" s="57">
        <f>LR156*'DEPRECATED - DT-Prelim Calcs'!$C$11+LT156</f>
        <v>-10.936375830786204</v>
      </c>
      <c r="LU157" s="57">
        <f>LU156+0.5*LR157*'DEPRECATED - DT-Prelim Calcs'!$C$11^2+LT157*'DEPRECATED - DT-Prelim Calcs'!$C$11</f>
        <v>-284041.17499550845</v>
      </c>
      <c r="LV157" s="57">
        <f>MIN('Drive Train'!$F$35-LP156*'DEPRECATED - DT-Prelim Calcs'!$C$21*'Drive Train'!$F$39,LV156+LP$2)</f>
        <v>8.8000000000000007</v>
      </c>
      <c r="LW157" s="57">
        <f>'Drive Train'!$F$35-LP157*'DEPRECATED - DT-Prelim Calcs'!$C$21*'Drive Train'!$F$39</f>
        <v>8.8000000000000007</v>
      </c>
      <c r="LX157" s="1">
        <f>IF(LU157&gt;='Drive Train'!$F$29,1,0)</f>
        <v>0</v>
      </c>
      <c r="LY157" s="57">
        <f>MIN(LO157,'DEPRECATED - DT-Prelim Calcs'!$C$10)*'DEPRECATED - DT-Prelim Calcs'!$C$11*1000/60/60</f>
        <v>103.33333333333333</v>
      </c>
      <c r="LZ157" s="63">
        <f>LZ156+'DEPRECATED - DT-Prelim Calcs'!$C$11</f>
        <v>612</v>
      </c>
    </row>
    <row r="158" spans="18:338" x14ac:dyDescent="0.2">
      <c r="R158" s="63">
        <f>R157+'DEPRECATED - DT-Prelim Calcs'!$C$11</f>
        <v>616</v>
      </c>
      <c r="S158" s="2">
        <f>AG158/'Drive Train'!$F$35</f>
        <v>0</v>
      </c>
      <c r="T158" s="46">
        <f>AE158*12*60/(PI() * 'Drive Train'!$F$15)/S$2*ABS(S158)</f>
        <v>0</v>
      </c>
      <c r="U158" s="2">
        <f>IF(OR(AD157=1,AND($C$32=Motors!$C$32,'DEPRECATED - DT-Prelim Calcs'!AI157=1)),0,IF(AG158=0,-(V157+$C$9)/($C$8-$C$9)*$C$7,($C$6*S158-T158)/($C$6*S158)*$C$7*S158))</f>
        <v>0</v>
      </c>
      <c r="V158" s="57">
        <f>IF(AND(AD157=1,AI157=1),0,ABS(U158/$C$7*($C$8-$C$9)+$C$9) *'Drive Train'!$AA$49 + V157*(1-'Drive Train'!$AA$49))</f>
        <v>0</v>
      </c>
      <c r="W158" s="57">
        <f t="shared" si="184"/>
        <v>0</v>
      </c>
      <c r="X158" s="2">
        <f>MAX(MIN(IF(AND(AI157=1,AG158&lt;0),-1,1)*(W158-$C$9)/($C$8-$C$9)*$C$7-$C$29*AE158/T$2 -  AI157*$C$29/2,X$2),MAX(X$4:X157)*-1)</f>
        <v>-0.2458281045106315</v>
      </c>
      <c r="Y158" s="57">
        <f t="shared" si="185"/>
        <v>0</v>
      </c>
      <c r="Z158" s="57">
        <f t="shared" si="186"/>
        <v>0</v>
      </c>
      <c r="AA158" s="57">
        <f t="shared" si="187"/>
        <v>0</v>
      </c>
      <c r="AB158" s="57" t="e">
        <f t="shared" si="188"/>
        <v>#N/A</v>
      </c>
      <c r="AC158" s="46">
        <f t="shared" si="211"/>
        <v>1</v>
      </c>
      <c r="AD158" s="1">
        <f t="shared" si="189"/>
        <v>1</v>
      </c>
      <c r="AE158" s="57">
        <f t="shared" si="190"/>
        <v>0</v>
      </c>
      <c r="AF158" s="57" t="e">
        <f t="shared" si="191"/>
        <v>#N/A</v>
      </c>
      <c r="AG158" s="57">
        <f>IF(AI157=0,MIN('Drive Train'!$F$35-W157*$C$21*'Drive Train'!$F$39,AG157+W$2)-$C$3,IF(AE157-1&lt;=0,0,IF($C$32=Motors!$C$30,MAX(ABS('Drive Train'!$F$35-W157*$C$21*'Drive Train'!$F$39)*-1,AG157-W$2),MAX(0,ABS('Drive Train'!$F$35-W157*$C$21*'Drive Train'!$F$39)*-1,AG157-W$2))))</f>
        <v>0</v>
      </c>
      <c r="AH158" s="57">
        <f>'Drive Train'!$F$35-ABS(W158)*'DEPRECATED - DT-Prelim Calcs'!$C$21*'Drive Train'!$F$39</f>
        <v>12.4</v>
      </c>
      <c r="AI158" s="1">
        <f>IF(AJ158&gt;='Drive Train'!$F$29,1,0)</f>
        <v>1</v>
      </c>
      <c r="AJ158" s="57">
        <f>AJ157+0.5*Y158*'DEPRECATED - DT-Prelim Calcs'!$C$11^2+AE158*'DEPRECATED - DT-Prelim Calcs'!$C$11</f>
        <v>784.33981740885292</v>
      </c>
      <c r="AK158" s="57">
        <f t="shared" si="268"/>
        <v>0</v>
      </c>
      <c r="AL158" s="63">
        <f>AL157+'DEPRECATED - DT-Prelim Calcs'!$C$11</f>
        <v>616</v>
      </c>
      <c r="AM158" s="2">
        <f>AW158/'Drive Train'!$F$35</f>
        <v>0.90171798760158639</v>
      </c>
      <c r="AN158" s="46">
        <f>AU158*12*60/(PI() * 'Drive Train'!$F$15)/AM$2*AM158</f>
        <v>4074.5129711578243</v>
      </c>
      <c r="AO158" s="2">
        <f>('DEPRECATED - DT-Prelim Calcs'!$C$6*AM158-AN158)/('DEPRECATED - DT-Prelim Calcs'!$C$6*AM158)*'DEPRECATED - DT-Prelim Calcs'!$C$7*AM158</f>
        <v>0.330818350027824</v>
      </c>
      <c r="AP158" s="57">
        <f>AO158/'DEPRECATED - DT-Prelim Calcs'!$C$7*('DEPRECATED - DT-Prelim Calcs'!$C$8-'DEPRECATED - DT-Prelim Calcs'!$C$9)+'DEPRECATED - DT-Prelim Calcs'!$C$9</f>
        <v>20.311615895672126</v>
      </c>
      <c r="AQ158" s="57">
        <f t="shared" si="192"/>
        <v>20.311615895672126</v>
      </c>
      <c r="AR158" s="2">
        <f t="shared" si="212"/>
        <v>-1.6653345369377348E-16</v>
      </c>
      <c r="AS158" s="57">
        <f>AR158*'DEPRECATED - DT-Prelim Calcs'!$C$21/AM$2/'DEPRECATED - DT-Prelim Calcs'!$C$19/'DEPRECATED - DT-Prelim Calcs'!$C$18*3.39*'DEPRECATED - DT-Prelim Calcs'!$C$20</f>
        <v>-1.2068570473601326E-15</v>
      </c>
      <c r="AT158" s="46">
        <f t="shared" si="213"/>
        <v>0</v>
      </c>
      <c r="AU158" s="57">
        <f>AS157*'DEPRECATED - DT-Prelim Calcs'!$C$11+AU157</f>
        <v>39.432321268798688</v>
      </c>
      <c r="AV158" s="57">
        <f>AV157+0.5*AS158*'DEPRECATED - DT-Prelim Calcs'!$C$11^2+AU158*'DEPRECATED - DT-Prelim Calcs'!$C$11</f>
        <v>24245.696336944053</v>
      </c>
      <c r="AW158" s="57">
        <f>MIN('Drive Train'!$F$35-AQ157*'DEPRECATED - DT-Prelim Calcs'!$C$21*'Drive Train'!$F$39,AW157+AQ$2)</f>
        <v>11.181303046259671</v>
      </c>
      <c r="AX158" s="57">
        <f>'Drive Train'!$F$35-AQ158*'DEPRECATED - DT-Prelim Calcs'!$C$21*'Drive Train'!$F$39</f>
        <v>11.181303046259673</v>
      </c>
      <c r="AY158" s="1">
        <f>IF(AV158&gt;='Drive Train'!$F$29,1,0)</f>
        <v>1</v>
      </c>
      <c r="AZ158" s="57">
        <f t="shared" si="214"/>
        <v>22.568462106302363</v>
      </c>
      <c r="BA158" s="63">
        <f>BA157+'DEPRECATED - DT-Prelim Calcs'!$C$11</f>
        <v>616</v>
      </c>
      <c r="BB158" s="2">
        <f>BL158/'Drive Train'!$F$35</f>
        <v>0.55000000000000004</v>
      </c>
      <c r="BC158" s="46">
        <f>BJ158*12*60/(PI() * 'Drive Train'!$F$15)/BB$2*BB158</f>
        <v>5574.3989430736756</v>
      </c>
      <c r="BD158" s="2">
        <f>('DEPRECATED - DT-Prelim Calcs'!$C$6*BB158-BC158)/('DEPRECATED - DT-Prelim Calcs'!$C$6*BB158)*'DEPRECATED - DT-Prelim Calcs'!$C$7*BB158</f>
        <v>-1.1950068391759019</v>
      </c>
      <c r="BE158" s="57">
        <f>BD158/'DEPRECATED - DT-Prelim Calcs'!$C$7*('DEPRECATED - DT-Prelim Calcs'!$C$8-'DEPRECATED - DT-Prelim Calcs'!$C$9)+'DEPRECATED - DT-Prelim Calcs'!$C$9</f>
        <v>-60.917998948659012</v>
      </c>
      <c r="BF158" s="57">
        <f t="shared" si="193"/>
        <v>-60.917998948659012</v>
      </c>
      <c r="BG158" s="2">
        <f t="shared" si="215"/>
        <v>-1.9370342982087358</v>
      </c>
      <c r="BH158" s="57">
        <f>BG158*'DEPRECATED - DT-Prelim Calcs'!$C$21/BB$2/'DEPRECATED - DT-Prelim Calcs'!$C$19/'DEPRECATED - DT-Prelim Calcs'!$C$18*3.39*'DEPRECATED - DT-Prelim Calcs'!$C$20</f>
        <v>-20.276476817893286</v>
      </c>
      <c r="BI158" s="46">
        <f t="shared" si="216"/>
        <v>1</v>
      </c>
      <c r="BJ158" s="57">
        <f>BH157*'DEPRECATED - DT-Prelim Calcs'!$C$11+BJ157</f>
        <v>61.232485201884487</v>
      </c>
      <c r="BK158" s="57">
        <f>BK157+0.5*BH158*'DEPRECATED - DT-Prelim Calcs'!$C$11^2+BJ158*'DEPRECATED - DT-Prelim Calcs'!$C$11</f>
        <v>12772.708584169086</v>
      </c>
      <c r="BL158" s="57">
        <f>MIN('Drive Train'!$F$35-BF157*'DEPRECATED - DT-Prelim Calcs'!$C$21*'Drive Train'!$F$39,BL157+BF$2)</f>
        <v>6.82</v>
      </c>
      <c r="BM158" s="57">
        <f>'Drive Train'!$F$35-BF158*'DEPRECATED - DT-Prelim Calcs'!$C$21*'Drive Train'!$F$39</f>
        <v>16.05507993691954</v>
      </c>
      <c r="BN158" s="1">
        <f>IF(BK158&gt;='Drive Train'!$F$29,1,0)</f>
        <v>1</v>
      </c>
      <c r="BO158" s="57">
        <f t="shared" si="217"/>
        <v>-67.68666549851001</v>
      </c>
      <c r="BP158" s="63">
        <f>BP157+'DEPRECATED - DT-Prelim Calcs'!$C$11</f>
        <v>616</v>
      </c>
      <c r="BQ158" s="2">
        <f>CA158/'Drive Train'!$F$35</f>
        <v>1.1133852355409473</v>
      </c>
      <c r="BR158" s="46">
        <f>BY158*12*60/(PI() * 'Drive Train'!$F$15)/BQ$2*BQ158</f>
        <v>-5504.7220503545523</v>
      </c>
      <c r="BS158" s="2">
        <f>('DEPRECATED - DT-Prelim Calcs'!$C$6*BQ158-BR158)/('DEPRECATED - DT-Prelim Calcs'!$C$6*BQ158)*'DEPRECATED - DT-Prelim Calcs'!$C$7*BQ158</f>
        <v>5.1722603203468296</v>
      </c>
      <c r="BT158" s="57">
        <f>BS158/'DEPRECATED - DT-Prelim Calcs'!$C$7*('DEPRECATED - DT-Prelim Calcs'!$C$8-'DEPRECATED - DT-Prelim Calcs'!$C$9)+'DEPRECATED - DT-Prelim Calcs'!$C$9</f>
        <v>278.05311165995778</v>
      </c>
      <c r="BU158" s="57">
        <f t="shared" si="194"/>
        <v>93</v>
      </c>
      <c r="BV158" s="2">
        <f t="shared" si="218"/>
        <v>1.8828060353728675</v>
      </c>
      <c r="BW158" s="57">
        <f>BV158*'DEPRECATED - DT-Prelim Calcs'!$C$21/BQ$2/'DEPRECATED - DT-Prelim Calcs'!$C$19/'DEPRECATED - DT-Prelim Calcs'!$C$18*3.39*'DEPRECATED - DT-Prelim Calcs'!$C$20</f>
        <v>25.773080821789936</v>
      </c>
      <c r="BX158" s="46">
        <f t="shared" si="219"/>
        <v>0</v>
      </c>
      <c r="BY158" s="57">
        <f>BW157*'DEPRECATED - DT-Prelim Calcs'!$C$11+BY157</f>
        <v>-22.841830114419121</v>
      </c>
      <c r="BZ158" s="57">
        <f>BZ157+0.5*BW158*'DEPRECATED - DT-Prelim Calcs'!$C$11^2+BY158*'DEPRECATED - DT-Prelim Calcs'!$C$11</f>
        <v>-13269.909130878712</v>
      </c>
      <c r="CA158" s="57">
        <f>MIN('Drive Train'!$F$35-BU157*'DEPRECATED - DT-Prelim Calcs'!$C$21*'Drive Train'!$F$39,CA157+BU$2)</f>
        <v>13.805976920707748</v>
      </c>
      <c r="CB158" s="57">
        <f>'Drive Train'!$F$35-BU158*'DEPRECATED - DT-Prelim Calcs'!$C$21*'Drive Train'!$F$39</f>
        <v>6.82</v>
      </c>
      <c r="CC158" s="1">
        <f>IF(BZ158&gt;='Drive Train'!$F$29,1,0)</f>
        <v>0</v>
      </c>
      <c r="CD158" s="57">
        <f t="shared" si="220"/>
        <v>103.33333333333333</v>
      </c>
      <c r="CE158" s="63">
        <f>CE157+'DEPRECATED - DT-Prelim Calcs'!$C$11</f>
        <v>616</v>
      </c>
      <c r="CF158" s="2">
        <f>CP158/'Drive Train'!$F$35</f>
        <v>0.55000000000000004</v>
      </c>
      <c r="CG158" s="46">
        <f>CN158*12*60/(PI() * 'Drive Train'!$F$15)/CF$2*CF158</f>
        <v>-24264.507117267502</v>
      </c>
      <c r="CH158" s="2">
        <f>('DEPRECATED - DT-Prelim Calcs'!$C$6*CF158-CG158)/('DEPRECATED - DT-Prelim Calcs'!$C$6*CF158)*'DEPRECATED - DT-Prelim Calcs'!$C$7*CF158</f>
        <v>12.29688126690707</v>
      </c>
      <c r="CI158" s="57">
        <f>CH158/'DEPRECATED - DT-Prelim Calcs'!$C$7*('DEPRECATED - DT-Prelim Calcs'!$C$8-'DEPRECATED - DT-Prelim Calcs'!$C$9)+'DEPRECATED - DT-Prelim Calcs'!$C$9</f>
        <v>657.34309815111078</v>
      </c>
      <c r="CJ158" s="57">
        <f t="shared" si="195"/>
        <v>93</v>
      </c>
      <c r="CK158" s="2">
        <f t="shared" si="221"/>
        <v>1.5241763143494644</v>
      </c>
      <c r="CL158" s="57">
        <f>CK158*'DEPRECATED - DT-Prelim Calcs'!$C$21/CF$2/'DEPRECATED - DT-Prelim Calcs'!$C$19/'DEPRECATED - DT-Prelim Calcs'!$C$18*3.39*'DEPRECATED - DT-Prelim Calcs'!$C$20</f>
        <v>25.773080821789936</v>
      </c>
      <c r="CM158" s="46">
        <f t="shared" si="222"/>
        <v>0</v>
      </c>
      <c r="CN158" s="57">
        <f>CL157*'DEPRECATED - DT-Prelim Calcs'!$C$11+CN157</f>
        <v>-164.99826255970743</v>
      </c>
      <c r="CO158" s="57">
        <f>CO157+0.5*CL158*'DEPRECATED - DT-Prelim Calcs'!$C$11^2+CN158*'DEPRECATED - DT-Prelim Calcs'!$C$11</f>
        <v>-52298.36550356121</v>
      </c>
      <c r="CP158" s="57">
        <f>MIN('Drive Train'!$F$35-CJ157*'DEPRECATED - DT-Prelim Calcs'!$C$21*'Drive Train'!$F$39,CP157+CJ$2)</f>
        <v>6.82</v>
      </c>
      <c r="CQ158" s="57">
        <f>'Drive Train'!$F$35-CJ158*'DEPRECATED - DT-Prelim Calcs'!$C$21*'Drive Train'!$F$39</f>
        <v>6.82</v>
      </c>
      <c r="CR158" s="1">
        <f>IF(CO158&gt;='Drive Train'!$F$29,1,0)</f>
        <v>0</v>
      </c>
      <c r="CS158" s="57">
        <f t="shared" si="223"/>
        <v>103.33333333333333</v>
      </c>
      <c r="CT158" s="63">
        <f>CT157+'DEPRECATED - DT-Prelim Calcs'!$C$11</f>
        <v>616</v>
      </c>
      <c r="CU158" s="2">
        <f>DE158/'Drive Train'!$F$35</f>
        <v>0.55000000000000004</v>
      </c>
      <c r="CV158" s="46">
        <f>DC158*12*60/(PI() * 'Drive Train'!$F$15)/CU$2*CU158</f>
        <v>-47224.117789073745</v>
      </c>
      <c r="CW158" s="2">
        <f>('DEPRECATED - DT-Prelim Calcs'!$C$6*CU158-CV158)/('DEPRECATED - DT-Prelim Calcs'!$C$6*CU158)*'DEPRECATED - DT-Prelim Calcs'!$C$7*CU158</f>
        <v>22.678243690744416</v>
      </c>
      <c r="CX158" s="57">
        <f>CW158/'DEPRECATED - DT-Prelim Calcs'!$C$7*('DEPRECATED - DT-Prelim Calcs'!$C$8-'DEPRECATED - DT-Prelim Calcs'!$C$9)+'DEPRECATED - DT-Prelim Calcs'!$C$9</f>
        <v>1210.0106495944021</v>
      </c>
      <c r="CY158" s="57">
        <f t="shared" si="196"/>
        <v>93</v>
      </c>
      <c r="CZ158" s="2">
        <f t="shared" si="224"/>
        <v>1.2803081040535502</v>
      </c>
      <c r="DA158" s="57">
        <f>CZ158*'DEPRECATED - DT-Prelim Calcs'!$C$21/CU$2/'DEPRECATED - DT-Prelim Calcs'!$C$19/'DEPRECATED - DT-Prelim Calcs'!$C$18*3.39*'DEPRECATED - DT-Prelim Calcs'!$C$20</f>
        <v>25.773080821789936</v>
      </c>
      <c r="DB158" s="46">
        <f t="shared" si="225"/>
        <v>0</v>
      </c>
      <c r="DC158" s="57">
        <f>DA157*'DEPRECATED - DT-Prelim Calcs'!$C$11+DC157</f>
        <v>-269.74353003347846</v>
      </c>
      <c r="DD158" s="57">
        <f>DD157+0.5*DA158*'DEPRECATED - DT-Prelim Calcs'!$C$11^2+DC158*'DEPRECATED - DT-Prelim Calcs'!$C$11</f>
        <v>-110883.86553576702</v>
      </c>
      <c r="DE158" s="57">
        <f>MIN('Drive Train'!$F$35-CY157*'DEPRECATED - DT-Prelim Calcs'!$C$21*'Drive Train'!$F$39,DE157+CY$2)</f>
        <v>6.82</v>
      </c>
      <c r="DF158" s="57">
        <f>'Drive Train'!$F$35-CY158*'DEPRECATED - DT-Prelim Calcs'!$C$21*'Drive Train'!$F$39</f>
        <v>6.82</v>
      </c>
      <c r="DG158" s="1">
        <f>IF(DD158&gt;='Drive Train'!$F$29,1,0)</f>
        <v>0</v>
      </c>
      <c r="DH158" s="57">
        <f t="shared" si="226"/>
        <v>103.33333333333333</v>
      </c>
      <c r="DI158" s="63">
        <f>DI157+'DEPRECATED - DT-Prelim Calcs'!$C$11</f>
        <v>616</v>
      </c>
      <c r="DJ158" s="2">
        <f>DT158/'Drive Train'!$F$35</f>
        <v>0.55000000000000004</v>
      </c>
      <c r="DK158" s="46">
        <f>DR158*12*60/(PI() * 'Drive Train'!$F$15)/DJ$2*DJ158</f>
        <v>4990.7424271797345</v>
      </c>
      <c r="DL158" s="2">
        <f>('DEPRECATED - DT-Prelim Calcs'!$C$6*DJ158-DK158)/('DEPRECATED - DT-Prelim Calcs'!$C$6*DJ158)*'DEPRECATED - DT-Prelim Calcs'!$C$7*DJ158</f>
        <v>-0.93110211060096792</v>
      </c>
      <c r="DM158" s="57">
        <f>DL158/'DEPRECATED - DT-Prelim Calcs'!$C$7*('DEPRECATED - DT-Prelim Calcs'!$C$8-'DEPRECATED - DT-Prelim Calcs'!$C$9)+'DEPRECATED - DT-Prelim Calcs'!$C$9</f>
        <v>-46.868631033238252</v>
      </c>
      <c r="DN158" s="57">
        <f t="shared" si="197"/>
        <v>-46.868631033238252</v>
      </c>
      <c r="DO158" s="2">
        <f t="shared" si="227"/>
        <v>-1.5954370388588275</v>
      </c>
      <c r="DP158" s="57">
        <f>DO158*'DEPRECATED - DT-Prelim Calcs'!$C$21/DJ$2/'DEPRECATED - DT-Prelim Calcs'!$C$19/'DEPRECATED - DT-Prelim Calcs'!$C$18*3.39*'DEPRECATED - DT-Prelim Calcs'!$C$20</f>
        <v>-37.255423157396848</v>
      </c>
      <c r="DQ158" s="46">
        <f t="shared" si="228"/>
        <v>1</v>
      </c>
      <c r="DR158" s="57">
        <f>DP157*'DEPRECATED - DT-Prelim Calcs'!$C$11+DR157</f>
        <v>24.575046622549763</v>
      </c>
      <c r="DS158" s="57">
        <f>DS157+0.5*DP158*'DEPRECATED - DT-Prelim Calcs'!$C$11^2+DR158*'DEPRECATED - DT-Prelim Calcs'!$C$11</f>
        <v>-180385.87768831622</v>
      </c>
      <c r="DT158" s="57">
        <f>MIN('Drive Train'!$F$35-DN157*'DEPRECATED - DT-Prelim Calcs'!$C$21*'Drive Train'!$F$39,DT157+DN$2)</f>
        <v>6.82</v>
      </c>
      <c r="DU158" s="57">
        <f>'Drive Train'!$F$35-DN158*'DEPRECATED - DT-Prelim Calcs'!$C$21*'Drive Train'!$F$39</f>
        <v>15.212117861994296</v>
      </c>
      <c r="DV158" s="1">
        <f>IF(DS158&gt;='Drive Train'!$F$29,1,0)</f>
        <v>0</v>
      </c>
      <c r="DW158" s="57">
        <f t="shared" si="229"/>
        <v>-52.076256703598048</v>
      </c>
      <c r="DX158" s="63">
        <f>DX157+'DEPRECATED - DT-Prelim Calcs'!$C$11</f>
        <v>616</v>
      </c>
      <c r="DY158" s="2">
        <f>EI158/'Drive Train'!$F$35</f>
        <v>0.55000000000000004</v>
      </c>
      <c r="DZ158" s="46">
        <f>EG158*12*60/(PI() * 'Drive Train'!$F$15)/DY$2*DY158</f>
        <v>19176.984847234333</v>
      </c>
      <c r="EA158" s="2">
        <f>('DEPRECATED - DT-Prelim Calcs'!$C$6*DY158-DZ158)/('DEPRECATED - DT-Prelim Calcs'!$C$6*DY158)*'DEPRECATED - DT-Prelim Calcs'!$C$7*DY158</f>
        <v>-7.3455194149783756</v>
      </c>
      <c r="EB158" s="57">
        <f>EA158/'DEPRECATED - DT-Prelim Calcs'!$C$7*('DEPRECATED - DT-Prelim Calcs'!$C$8-'DEPRECATED - DT-Prelim Calcs'!$C$9)+'DEPRECATED - DT-Prelim Calcs'!$C$9</f>
        <v>-388.34985101316414</v>
      </c>
      <c r="EC158" s="57">
        <f t="shared" si="198"/>
        <v>-388.34985101316414</v>
      </c>
      <c r="ED158" s="2">
        <f t="shared" si="230"/>
        <v>-9.8982339736996146</v>
      </c>
      <c r="EE158" s="57">
        <f>ED158*'DEPRECATED - DT-Prelim Calcs'!$C$21/DY$2/'DEPRECATED - DT-Prelim Calcs'!$C$19/'DEPRECATED - DT-Prelim Calcs'!$C$18*3.39*'DEPRECATED - DT-Prelim Calcs'!$C$20</f>
        <v>-263.01679890495296</v>
      </c>
      <c r="EF158" s="46">
        <f t="shared" si="231"/>
        <v>1</v>
      </c>
      <c r="EG158" s="57">
        <f>EE157*'DEPRECATED - DT-Prelim Calcs'!$C$11+EG157</f>
        <v>82.983849468421724</v>
      </c>
      <c r="EH158" s="57">
        <f>EH157+0.5*EE158*'DEPRECATED - DT-Prelim Calcs'!$C$11^2+EG158*'DEPRECATED - DT-Prelim Calcs'!$C$11</f>
        <v>-257848.26329430859</v>
      </c>
      <c r="EI158" s="57">
        <f>MIN('Drive Train'!$F$35-EC157*'DEPRECATED - DT-Prelim Calcs'!$C$21*'Drive Train'!$F$39,EI157+EC$2)</f>
        <v>6.82</v>
      </c>
      <c r="EJ158" s="57">
        <f>'Drive Train'!$F$35-EC158*'DEPRECATED - DT-Prelim Calcs'!$C$21*'Drive Train'!$F$39</f>
        <v>35.700991060789846</v>
      </c>
      <c r="EK158" s="1">
        <f>IF(EH158&gt;='Drive Train'!$F$29,1,0)</f>
        <v>0</v>
      </c>
      <c r="EL158" s="57">
        <f t="shared" si="232"/>
        <v>-431.49983445907128</v>
      </c>
      <c r="EM158" s="63">
        <f>EM157+'DEPRECATED - DT-Prelim Calcs'!$C$11</f>
        <v>616</v>
      </c>
      <c r="EN158" s="2">
        <f>EX158/'Drive Train'!$F$35</f>
        <v>0.55000000000000004</v>
      </c>
      <c r="EO158" s="46">
        <f>EV158*12*60/(PI() * 'Drive Train'!$F$15)/EN$2*EN158</f>
        <v>-218128.37174211102</v>
      </c>
      <c r="EP158" s="2">
        <f>('DEPRECATED - DT-Prelim Calcs'!$C$6*EN158-EO158)/('DEPRECATED - DT-Prelim Calcs'!$C$6*EN158)*'DEPRECATED - DT-Prelim Calcs'!$C$7*EN158</f>
        <v>99.953900731423559</v>
      </c>
      <c r="EQ158" s="57">
        <f>EP158/'DEPRECATED - DT-Prelim Calcs'!$C$7*('DEPRECATED - DT-Prelim Calcs'!$C$8-'DEPRECATED - DT-Prelim Calcs'!$C$9)+'DEPRECATED - DT-Prelim Calcs'!$C$9</f>
        <v>5323.8972879010962</v>
      </c>
      <c r="ER158" s="57">
        <f t="shared" si="199"/>
        <v>93</v>
      </c>
      <c r="ES158" s="2">
        <f t="shared" si="233"/>
        <v>0.86507304327942547</v>
      </c>
      <c r="ET158" s="57">
        <f>ES158*'DEPRECATED - DT-Prelim Calcs'!$C$21/EN$2/'DEPRECATED - DT-Prelim Calcs'!$C$19/'DEPRECATED - DT-Prelim Calcs'!$C$18*3.39*'DEPRECATED - DT-Prelim Calcs'!$C$20</f>
        <v>25.773080821789936</v>
      </c>
      <c r="EU158" s="46">
        <f t="shared" si="234"/>
        <v>0</v>
      </c>
      <c r="EV158" s="57">
        <f>ET157*'DEPRECATED - DT-Prelim Calcs'!$C$11+EV157</f>
        <v>-841.85563907189089</v>
      </c>
      <c r="EW158" s="57">
        <f>EW157+0.5*ET158*'DEPRECATED - DT-Prelim Calcs'!$C$11^2+EV158*'DEPRECATED - DT-Prelim Calcs'!$C$11</f>
        <v>-348906.3236266672</v>
      </c>
      <c r="EX158" s="57">
        <f>MIN('Drive Train'!$F$35-ER157*'DEPRECATED - DT-Prelim Calcs'!$C$21*'Drive Train'!$F$39,EX157+ER$2)</f>
        <v>6.82</v>
      </c>
      <c r="EY158" s="57">
        <f>'Drive Train'!$F$35-ER158*'DEPRECATED - DT-Prelim Calcs'!$C$21*'Drive Train'!$F$39</f>
        <v>6.82</v>
      </c>
      <c r="EZ158" s="1">
        <f>IF(EW158&gt;='Drive Train'!$F$29,1,0)</f>
        <v>0</v>
      </c>
      <c r="FA158" s="57">
        <f t="shared" si="235"/>
        <v>103.33333333333333</v>
      </c>
      <c r="FB158" s="63">
        <f>FB157+'DEPRECATED - DT-Prelim Calcs'!$C$11</f>
        <v>616</v>
      </c>
      <c r="FC158" s="2">
        <f>FM158/'Drive Train'!$F$35</f>
        <v>0.55000000000000004</v>
      </c>
      <c r="FD158" s="46">
        <f>FK158*12*60/(PI() * 'Drive Train'!$F$15)/FC$2*FC158</f>
        <v>-309803.20952222176</v>
      </c>
      <c r="FE158" s="2">
        <f>('DEPRECATED - DT-Prelim Calcs'!$C$6*FC158-FD158)/('DEPRECATED - DT-Prelim Calcs'!$C$6*FC158)*'DEPRECATED - DT-Prelim Calcs'!$C$7*FC158</f>
        <v>141.40537522486949</v>
      </c>
      <c r="FF158" s="57">
        <f>FE158/'DEPRECATED - DT-Prelim Calcs'!$C$7*('DEPRECATED - DT-Prelim Calcs'!$C$8-'DEPRECATED - DT-Prelim Calcs'!$C$9)+'DEPRECATED - DT-Prelim Calcs'!$C$9</f>
        <v>7530.6293117637988</v>
      </c>
      <c r="FG158" s="57">
        <f t="shared" si="200"/>
        <v>93</v>
      </c>
      <c r="FH158" s="2">
        <f t="shared" si="236"/>
        <v>0.78067567320338405</v>
      </c>
      <c r="FI158" s="57">
        <f>FH158*'DEPRECATED - DT-Prelim Calcs'!$C$21/FC$2/'DEPRECATED - DT-Prelim Calcs'!$C$19/'DEPRECATED - DT-Prelim Calcs'!$C$18*3.39*'DEPRECATED - DT-Prelim Calcs'!$C$20</f>
        <v>25.773080821789936</v>
      </c>
      <c r="FJ158" s="46">
        <f t="shared" si="237"/>
        <v>0</v>
      </c>
      <c r="FK158" s="57">
        <f>FI157*'DEPRECATED - DT-Prelim Calcs'!$C$11+FK157</f>
        <v>-1079.0193870216754</v>
      </c>
      <c r="FL158" s="57">
        <f>FL157+0.5*FI158*'DEPRECATED - DT-Prelim Calcs'!$C$11^2+FK158*'DEPRECATED - DT-Prelim Calcs'!$C$11</f>
        <v>-536971.46924911533</v>
      </c>
      <c r="FM158" s="57">
        <f>MIN('Drive Train'!$F$35-FG157*'DEPRECATED - DT-Prelim Calcs'!$C$21*'Drive Train'!$F$39,FM157+FG$2)</f>
        <v>6.82</v>
      </c>
      <c r="FN158" s="57">
        <f>'Drive Train'!$F$35-FG158*'DEPRECATED - DT-Prelim Calcs'!$C$21*'Drive Train'!$F$39</f>
        <v>6.82</v>
      </c>
      <c r="FO158" s="1">
        <f>IF(FL158&gt;='Drive Train'!$F$29,1,0)</f>
        <v>0</v>
      </c>
      <c r="FP158" s="57">
        <f t="shared" si="238"/>
        <v>103.33333333333333</v>
      </c>
      <c r="FQ158" s="63">
        <f>FQ157+'DEPRECATED - DT-Prelim Calcs'!$C$11</f>
        <v>616</v>
      </c>
      <c r="FR158" s="2">
        <f>GB158/'Drive Train'!$F$35</f>
        <v>0.55000000000000004</v>
      </c>
      <c r="FS158" s="46">
        <f>FZ158*12*60/(PI() * 'Drive Train'!$F$15)/FR$2*FR158</f>
        <v>-80791.85067218008</v>
      </c>
      <c r="FT158" s="2">
        <f>('DEPRECATED - DT-Prelim Calcs'!$C$6*FR158-FS158)/('DEPRECATED - DT-Prelim Calcs'!$C$6*FR158)*'DEPRECATED - DT-Prelim Calcs'!$C$7*FR158</f>
        <v>37.856149178227767</v>
      </c>
      <c r="FU158" s="57">
        <f>FT158/'DEPRECATED - DT-Prelim Calcs'!$C$7*('DEPRECATED - DT-Prelim Calcs'!$C$8-'DEPRECATED - DT-Prelim Calcs'!$C$9)+'DEPRECATED - DT-Prelim Calcs'!$C$9</f>
        <v>2018.0294355048227</v>
      </c>
      <c r="FV158" s="57">
        <f t="shared" si="201"/>
        <v>93</v>
      </c>
      <c r="FW158" s="2">
        <f t="shared" si="239"/>
        <v>0.7112822800297498</v>
      </c>
      <c r="FX158" s="57">
        <f>FW158*'DEPRECATED - DT-Prelim Calcs'!$C$21/FR$2/'DEPRECATED - DT-Prelim Calcs'!$C$19/'DEPRECATED - DT-Prelim Calcs'!$C$18*3.39*'DEPRECATED - DT-Prelim Calcs'!$C$20</f>
        <v>25.773080821789936</v>
      </c>
      <c r="FY158" s="46">
        <f t="shared" si="240"/>
        <v>0</v>
      </c>
      <c r="FZ158" s="57">
        <f>FX157*'DEPRECATED - DT-Prelim Calcs'!$C$11+FZ157</f>
        <v>-256.3788732743883</v>
      </c>
      <c r="GA158" s="57">
        <f>GA157+0.5*FX158*'DEPRECATED - DT-Prelim Calcs'!$C$11^2+FZ158*'DEPRECATED - DT-Prelim Calcs'!$C$11</f>
        <v>-567815.55763919558</v>
      </c>
      <c r="GB158" s="57">
        <f>MIN('Drive Train'!$F$35-FV157*'DEPRECATED - DT-Prelim Calcs'!$C$21*'Drive Train'!$F$39,GB157+FV$2)</f>
        <v>6.82</v>
      </c>
      <c r="GC158" s="57">
        <f>'Drive Train'!$F$35-FV158*'DEPRECATED - DT-Prelim Calcs'!$C$21*'Drive Train'!$F$39</f>
        <v>6.82</v>
      </c>
      <c r="GD158" s="1">
        <f>IF(GA158&gt;='Drive Train'!$F$29,1,0)</f>
        <v>0</v>
      </c>
      <c r="GE158" s="57">
        <f t="shared" si="241"/>
        <v>103.33333333333333</v>
      </c>
      <c r="GF158" s="63">
        <f>GF157+'DEPRECATED - DT-Prelim Calcs'!$C$11</f>
        <v>616</v>
      </c>
      <c r="GG158" s="2">
        <f>GQ158/'Drive Train'!$F$35</f>
        <v>0.85483870967741948</v>
      </c>
      <c r="GH158" s="46">
        <f>GO158*12*60/(PI() * 'Drive Train'!$F$15)/GG$2*GG158</f>
        <v>-435771.77124432829</v>
      </c>
      <c r="GI158" s="2">
        <f>('DEPRECATED - DT-Prelim Calcs'!$C$6*GG158-GH158)/('DEPRECATED - DT-Prelim Calcs'!$C$6*GG158)*'DEPRECATED - DT-Prelim Calcs'!$C$7*GG158</f>
        <v>199.09767886984065</v>
      </c>
      <c r="GJ158" s="57">
        <f>GI158/'DEPRECATED - DT-Prelim Calcs'!$C$7*('DEPRECATED - DT-Prelim Calcs'!$C$8-'DEPRECATED - DT-Prelim Calcs'!$C$9)+'DEPRECATED - DT-Prelim Calcs'!$C$9</f>
        <v>10601.966472614338</v>
      </c>
      <c r="GK158" s="57">
        <f t="shared" si="242"/>
        <v>29.999999999999982</v>
      </c>
      <c r="GL158" s="2">
        <f t="shared" si="243"/>
        <v>0.99579519204165001</v>
      </c>
      <c r="GM158" s="57">
        <f>GL158*'DEPRECATED - DT-Prelim Calcs'!$C$21/GG$2/'DEPRECATED - DT-Prelim Calcs'!$C$19/'DEPRECATED - DT-Prelim Calcs'!$C$18*3.39*'DEPRECATED - DT-Prelim Calcs'!$C$20</f>
        <v>25.773080821789936</v>
      </c>
      <c r="GN158" s="46">
        <f t="shared" si="244"/>
        <v>0</v>
      </c>
      <c r="GO158" s="57">
        <f>GM157*'DEPRECATED - DT-Prelim Calcs'!$C$11+GO157</f>
        <v>-1245.6049255962664</v>
      </c>
      <c r="GP158" s="57">
        <f>GP157+0.5*GM158*'DEPRECATED - DT-Prelim Calcs'!$C$11^2+GO158*'DEPRECATED - DT-Prelim Calcs'!$C$11</f>
        <v>-265960.99514345475</v>
      </c>
      <c r="GQ158" s="57">
        <f>MIN('Drive Train'!$F$35-GK157*'DEPRECATED - DT-Prelim Calcs'!$C$21*'Drive Train'!$F$39,GQ157+GK$2)</f>
        <v>10.600000000000001</v>
      </c>
      <c r="GR158" s="57">
        <f>'Drive Train'!$F$35-GK158*'DEPRECATED - DT-Prelim Calcs'!$C$21*'Drive Train'!$F$39</f>
        <v>10.600000000000001</v>
      </c>
      <c r="GS158" s="1">
        <f>IF(GP158&gt;='Drive Train'!$F$29,1,0)</f>
        <v>0</v>
      </c>
      <c r="GT158" s="57">
        <f t="shared" si="245"/>
        <v>33.333333333333314</v>
      </c>
      <c r="GU158" s="63">
        <f>GU157+'DEPRECATED - DT-Prelim Calcs'!$C$11</f>
        <v>616</v>
      </c>
      <c r="GV158" s="2">
        <f>HF158/'Drive Train'!$F$35</f>
        <v>0.83870967741935498</v>
      </c>
      <c r="GW158" s="46">
        <f>HD158*12*60/(PI() * 'Drive Train'!$F$15)/GV$2*GV158</f>
        <v>-7864.4439365633634</v>
      </c>
      <c r="GX158" s="2">
        <f>('DEPRECATED - DT-Prelim Calcs'!$C$6*GV158-GW158)/('DEPRECATED - DT-Prelim Calcs'!$C$6*GV158)*'DEPRECATED - DT-Prelim Calcs'!$C$7*GV158</f>
        <v>5.5772584064676458</v>
      </c>
      <c r="GY158" s="57">
        <f>GX158/'DEPRECATED - DT-Prelim Calcs'!$C$7*('DEPRECATED - DT-Prelim Calcs'!$C$8-'DEPRECATED - DT-Prelim Calcs'!$C$9)+'DEPRECATED - DT-Prelim Calcs'!$C$9</f>
        <v>299.61379815344355</v>
      </c>
      <c r="GZ158" s="57">
        <f t="shared" si="202"/>
        <v>33.333333333333314</v>
      </c>
      <c r="HA158" s="2">
        <f t="shared" si="246"/>
        <v>0.99579519204165001</v>
      </c>
      <c r="HB158" s="57">
        <f>HA158*'DEPRECATED - DT-Prelim Calcs'!$C$21/GV$2/'DEPRECATED - DT-Prelim Calcs'!$C$19/'DEPRECATED - DT-Prelim Calcs'!$C$18*3.39*'DEPRECATED - DT-Prelim Calcs'!$C$20</f>
        <v>25.773080821789936</v>
      </c>
      <c r="HC158" s="46">
        <f t="shared" si="247"/>
        <v>0</v>
      </c>
      <c r="HD158" s="57">
        <f>HB157*'DEPRECATED - DT-Prelim Calcs'!$C$11+HD157</f>
        <v>-22.9119350733408</v>
      </c>
      <c r="HE158" s="57">
        <f>HE157+0.5*HB158*'DEPRECATED - DT-Prelim Calcs'!$C$11^2+HD158*'DEPRECATED - DT-Prelim Calcs'!$C$11</f>
        <v>-271575.13332648523</v>
      </c>
      <c r="HF158" s="57">
        <f>MIN('Drive Train'!$F$35-GZ157*'DEPRECATED - DT-Prelim Calcs'!$C$21*'Drive Train'!$F$39,HF157+GZ$2)</f>
        <v>10.400000000000002</v>
      </c>
      <c r="HG158" s="57">
        <f>'Drive Train'!$F$35-GZ158*'DEPRECATED - DT-Prelim Calcs'!$C$21*'Drive Train'!$F$39</f>
        <v>10.400000000000002</v>
      </c>
      <c r="HH158" s="1">
        <f>IF(HE158&gt;='Drive Train'!$F$29,1,0)</f>
        <v>0</v>
      </c>
      <c r="HI158" s="57">
        <f t="shared" si="248"/>
        <v>37.037037037037017</v>
      </c>
      <c r="HJ158" s="63">
        <f>HJ157+'DEPRECATED - DT-Prelim Calcs'!$C$11</f>
        <v>616</v>
      </c>
      <c r="HK158" s="2">
        <f>HU158/'Drive Train'!$F$35</f>
        <v>0.82258064516129037</v>
      </c>
      <c r="HL158" s="46">
        <f>HS158*12*60/(PI() * 'Drive Train'!$F$15)/HK$2*HK158</f>
        <v>-230773.72294473235</v>
      </c>
      <c r="HM158" s="2">
        <f>('DEPRECATED - DT-Prelim Calcs'!$C$6*HK158-HL158)/('DEPRECATED - DT-Prelim Calcs'!$C$6*HK158)*'DEPRECATED - DT-Prelim Calcs'!$C$7*HK158</f>
        <v>106.32851171821675</v>
      </c>
      <c r="HN158" s="57">
        <f>HM158/'DEPRECATED - DT-Prelim Calcs'!$C$7*('DEPRECATED - DT-Prelim Calcs'!$C$8-'DEPRECATED - DT-Prelim Calcs'!$C$9)+'DEPRECATED - DT-Prelim Calcs'!$C$9</f>
        <v>5663.2593582768495</v>
      </c>
      <c r="HO158" s="57">
        <f t="shared" si="203"/>
        <v>36.66666666666665</v>
      </c>
      <c r="HP158" s="2">
        <f t="shared" si="249"/>
        <v>0.99579519204165001</v>
      </c>
      <c r="HQ158" s="57">
        <f>HP158*'DEPRECATED - DT-Prelim Calcs'!$C$21/HK$2/'DEPRECATED - DT-Prelim Calcs'!$C$19/'DEPRECATED - DT-Prelim Calcs'!$C$18*3.39*'DEPRECATED - DT-Prelim Calcs'!$C$20</f>
        <v>25.773080821789936</v>
      </c>
      <c r="HR158" s="46">
        <f t="shared" si="250"/>
        <v>0</v>
      </c>
      <c r="HS158" s="57">
        <f>HQ157*'DEPRECATED - DT-Prelim Calcs'!$C$11+HS157</f>
        <v>-685.5091768362006</v>
      </c>
      <c r="HT158" s="57">
        <f>HT157+0.5*HQ158*'DEPRECATED - DT-Prelim Calcs'!$C$11^2+HS158*'DEPRECATED - DT-Prelim Calcs'!$C$11</f>
        <v>-286750.58657108893</v>
      </c>
      <c r="HU158" s="57">
        <f>MIN('Drive Train'!$F$35-HO157*'DEPRECATED - DT-Prelim Calcs'!$C$21*'Drive Train'!$F$39,HU157+HO$2)</f>
        <v>10.200000000000001</v>
      </c>
      <c r="HV158" s="57">
        <f>'Drive Train'!$F$35-HO158*'DEPRECATED - DT-Prelim Calcs'!$C$21*'Drive Train'!$F$39</f>
        <v>10.200000000000001</v>
      </c>
      <c r="HW158" s="1">
        <f>IF(HT158&gt;='Drive Train'!$F$29,1,0)</f>
        <v>0</v>
      </c>
      <c r="HX158" s="57">
        <f t="shared" si="251"/>
        <v>40.740740740740726</v>
      </c>
      <c r="HY158" s="63">
        <f>HY157+'DEPRECATED - DT-Prelim Calcs'!$C$11</f>
        <v>616</v>
      </c>
      <c r="HZ158" s="2">
        <f>IJ158/'Drive Train'!$F$35</f>
        <v>0.80645161290322598</v>
      </c>
      <c r="IA158" s="46">
        <f>IH158*12*60/(PI() * 'Drive Train'!$F$15)/HZ$2*HZ158</f>
        <v>-176139.92718113228</v>
      </c>
      <c r="IB158" s="2">
        <f>('DEPRECATED - DT-Prelim Calcs'!$C$6*HZ158-IA158)/('DEPRECATED - DT-Prelim Calcs'!$C$6*HZ158)*'DEPRECATED - DT-Prelim Calcs'!$C$7*HZ158</f>
        <v>81.586554861117193</v>
      </c>
      <c r="IC158" s="57">
        <f>IB158/'DEPRECATED - DT-Prelim Calcs'!$C$7*('DEPRECATED - DT-Prelim Calcs'!$C$8-'DEPRECATED - DT-Prelim Calcs'!$C$9)+'DEPRECATED - DT-Prelim Calcs'!$C$9</f>
        <v>4346.0838127308452</v>
      </c>
      <c r="ID158" s="57">
        <f t="shared" si="204"/>
        <v>39.999999999999986</v>
      </c>
      <c r="IE158" s="2">
        <f t="shared" si="252"/>
        <v>0.99579519204165001</v>
      </c>
      <c r="IF158" s="57">
        <f>IE158*'DEPRECATED - DT-Prelim Calcs'!$C$21/HZ$2/'DEPRECATED - DT-Prelim Calcs'!$C$19/'DEPRECATED - DT-Prelim Calcs'!$C$18*3.39*'DEPRECATED - DT-Prelim Calcs'!$C$20</f>
        <v>25.773080821789936</v>
      </c>
      <c r="IG158" s="46">
        <f t="shared" si="253"/>
        <v>0</v>
      </c>
      <c r="IH158" s="57">
        <f>IF157*'DEPRECATED - DT-Prelim Calcs'!$C$11+IH157</f>
        <v>-533.68488252546979</v>
      </c>
      <c r="II158" s="57">
        <f>II157+0.5*IF158*'DEPRECATED - DT-Prelim Calcs'!$C$11^2+IH158*'DEPRECATED - DT-Prelim Calcs'!$C$11</f>
        <v>-279097.82238177856</v>
      </c>
      <c r="IJ158" s="57">
        <f>MIN('Drive Train'!$F$35-ID157*'DEPRECATED - DT-Prelim Calcs'!$C$21*'Drive Train'!$F$39,IJ157+ID$2)</f>
        <v>10.000000000000002</v>
      </c>
      <c r="IK158" s="57">
        <f>'Drive Train'!$F$35-ID158*'DEPRECATED - DT-Prelim Calcs'!$C$21*'Drive Train'!$F$39</f>
        <v>10.000000000000002</v>
      </c>
      <c r="IL158" s="1">
        <f>IF(II158&gt;='Drive Train'!$F$29,1,0)</f>
        <v>0</v>
      </c>
      <c r="IM158" s="57">
        <f t="shared" si="254"/>
        <v>44.444444444444429</v>
      </c>
      <c r="IN158" s="63">
        <f>IN157+'DEPRECATED - DT-Prelim Calcs'!$C$11</f>
        <v>616</v>
      </c>
      <c r="IO158" s="2">
        <f>IY158/'Drive Train'!$F$35</f>
        <v>0.79032258064516137</v>
      </c>
      <c r="IP158" s="46">
        <f>IW158*12*60/(PI() * 'Drive Train'!$F$15)/IO$2*IO158</f>
        <v>25031.379557135529</v>
      </c>
      <c r="IQ158" s="2">
        <f>('DEPRECATED - DT-Prelim Calcs'!$C$6*IO158-IP158)/('DEPRECATED - DT-Prelim Calcs'!$C$6*IO158)*'DEPRECATED - DT-Prelim Calcs'!$C$7*IO158</f>
        <v>-9.4134510483180751</v>
      </c>
      <c r="IR158" s="57">
        <f>IQ158/'DEPRECATED - DT-Prelim Calcs'!$C$7*('DEPRECATED - DT-Prelim Calcs'!$C$8-'DEPRECATED - DT-Prelim Calcs'!$C$9)+'DEPRECATED - DT-Prelim Calcs'!$C$9</f>
        <v>-498.43932344365521</v>
      </c>
      <c r="IS158" s="57">
        <f t="shared" si="205"/>
        <v>-498.43932344365521</v>
      </c>
      <c r="IT158" s="2">
        <f t="shared" si="255"/>
        <v>-11.73226024798339</v>
      </c>
      <c r="IU158" s="57">
        <f>IT158*'DEPRECATED - DT-Prelim Calcs'!$C$21/IO$2/'DEPRECATED - DT-Prelim Calcs'!$C$19/'DEPRECATED - DT-Prelim Calcs'!$C$18*3.39*'DEPRECATED - DT-Prelim Calcs'!$C$20</f>
        <v>-303.65329538656977</v>
      </c>
      <c r="IV158" s="46">
        <f t="shared" si="256"/>
        <v>1</v>
      </c>
      <c r="IW158" s="57">
        <f>IU157*'DEPRECATED - DT-Prelim Calcs'!$C$11+IW157</f>
        <v>77.390169584233519</v>
      </c>
      <c r="IX158" s="57">
        <f>IX157+0.5*IU158*'DEPRECATED - DT-Prelim Calcs'!$C$11^2+IW158*'DEPRECATED - DT-Prelim Calcs'!$C$11</f>
        <v>-282110.50478866836</v>
      </c>
      <c r="IY158" s="57">
        <f>MIN('Drive Train'!$F$35-IS157*'DEPRECATED - DT-Prelim Calcs'!$C$21*'Drive Train'!$F$39,IY157+IS$2)</f>
        <v>9.8000000000000007</v>
      </c>
      <c r="IZ158" s="57">
        <f>'Drive Train'!$F$35-IS158*'DEPRECATED - DT-Prelim Calcs'!$C$21*'Drive Train'!$F$39</f>
        <v>42.306359406619315</v>
      </c>
      <c r="JA158" s="1">
        <f>IF(IX158&gt;='Drive Train'!$F$29,1,0)</f>
        <v>0</v>
      </c>
      <c r="JB158" s="57">
        <f t="shared" si="257"/>
        <v>-553.82147049295031</v>
      </c>
      <c r="JC158" s="63">
        <f>JC157+'DEPRECATED - DT-Prelim Calcs'!$C$11</f>
        <v>616</v>
      </c>
      <c r="JD158" s="2">
        <f>JN158/'Drive Train'!$F$35</f>
        <v>4.0169477428911842</v>
      </c>
      <c r="JE158" s="46">
        <f>JL158*12*60/(PI() * 'Drive Train'!$F$15)/JD$2*JD158</f>
        <v>-2330666.2922135554</v>
      </c>
      <c r="JF158" s="2">
        <f>('DEPRECATED - DT-Prelim Calcs'!$C$6*JD158-JE158)/('DEPRECATED - DT-Prelim Calcs'!$C$6*JD158)*'DEPRECATED - DT-Prelim Calcs'!$C$7*JD158</f>
        <v>1063.5093176503619</v>
      </c>
      <c r="JG158" s="57">
        <f>JF158/'DEPRECATED - DT-Prelim Calcs'!$C$7*('DEPRECATED - DT-Prelim Calcs'!$C$8-'DEPRECATED - DT-Prelim Calcs'!$C$9)+'DEPRECATED - DT-Prelim Calcs'!$C$9</f>
        <v>56620.229234249557</v>
      </c>
      <c r="JH158" s="57">
        <f t="shared" si="206"/>
        <v>46.666666666666657</v>
      </c>
      <c r="JI158" s="2">
        <f t="shared" si="258"/>
        <v>0.99579519204165001</v>
      </c>
      <c r="JJ158" s="57">
        <f>JI158*'DEPRECATED - DT-Prelim Calcs'!$C$21/JD$2/'DEPRECATED - DT-Prelim Calcs'!$C$19/'DEPRECATED - DT-Prelim Calcs'!$C$18*3.39*'DEPRECATED - DT-Prelim Calcs'!$C$20</f>
        <v>25.773080821789936</v>
      </c>
      <c r="JK158" s="46">
        <f t="shared" si="259"/>
        <v>0</v>
      </c>
      <c r="JL158" s="57">
        <f>JJ157*'DEPRECATED - DT-Prelim Calcs'!$C$11+JL157</f>
        <v>-1417.7162471408194</v>
      </c>
      <c r="JM158" s="57">
        <f>JM157+0.5*JJ158*'DEPRECATED - DT-Prelim Calcs'!$C$11^2+JL158*'DEPRECATED - DT-Prelim Calcs'!$C$11</f>
        <v>-314037.01398926583</v>
      </c>
      <c r="JN158" s="57">
        <f>MIN('Drive Train'!$F$35-JH157*'DEPRECATED - DT-Prelim Calcs'!$C$21*'Drive Train'!$F$39,JN157+JH$2)</f>
        <v>49.810152011850683</v>
      </c>
      <c r="JO158" s="57">
        <f>'Drive Train'!$F$35-JH158*'DEPRECATED - DT-Prelim Calcs'!$C$21*'Drive Train'!$F$39</f>
        <v>9.6000000000000014</v>
      </c>
      <c r="JP158" s="1">
        <f>IF(JM158&gt;='Drive Train'!$F$29,1,0)</f>
        <v>0</v>
      </c>
      <c r="JQ158" s="57">
        <f>MIN(JG158,'DEPRECATED - DT-Prelim Calcs'!$C$10)*'DEPRECATED - DT-Prelim Calcs'!$C$11*1000/60/60</f>
        <v>103.33333333333333</v>
      </c>
      <c r="JR158" s="63">
        <f>JR157+'DEPRECATED - DT-Prelim Calcs'!$C$11</f>
        <v>616</v>
      </c>
      <c r="JS158" s="2">
        <f>KC158/'Drive Train'!$F$35</f>
        <v>0.75806451612903225</v>
      </c>
      <c r="JT158" s="46">
        <f>KA158*12*60/(PI() * 'Drive Train'!$F$15)/JS$2*JS158</f>
        <v>-351100.49378712894</v>
      </c>
      <c r="JU158" s="2">
        <f>('DEPRECATED - DT-Prelim Calcs'!$C$6*JS158-JT158)/('DEPRECATED - DT-Prelim Calcs'!$C$6*JS158)*'DEPRECATED - DT-Prelim Calcs'!$C$7*JS158</f>
        <v>160.57969158649402</v>
      </c>
      <c r="JV158" s="57">
        <f>JU158/'DEPRECATED - DT-Prelim Calcs'!$C$7*('DEPRECATED - DT-Prelim Calcs'!$C$8-'DEPRECATED - DT-Prelim Calcs'!$C$9)+'DEPRECATED - DT-Prelim Calcs'!$C$9</f>
        <v>8551.4030832146</v>
      </c>
      <c r="JW158" s="57">
        <f t="shared" si="207"/>
        <v>49.999999999999993</v>
      </c>
      <c r="JX158" s="2">
        <f t="shared" si="260"/>
        <v>0.99579519204165001</v>
      </c>
      <c r="JY158" s="57">
        <f>JX158*'DEPRECATED - DT-Prelim Calcs'!$C$21/JS$2/'DEPRECATED - DT-Prelim Calcs'!$C$19/'DEPRECATED - DT-Prelim Calcs'!$C$18*3.39*'DEPRECATED - DT-Prelim Calcs'!$C$20</f>
        <v>25.773080821789936</v>
      </c>
      <c r="JZ158" s="46">
        <f t="shared" si="261"/>
        <v>0</v>
      </c>
      <c r="KA158" s="57">
        <f>JY157*'DEPRECATED - DT-Prelim Calcs'!$C$11+KA157</f>
        <v>-1131.6983301838595</v>
      </c>
      <c r="KB158" s="57">
        <f>KB157+0.5*JY158*'DEPRECATED - DT-Prelim Calcs'!$C$11^2+KA158*'DEPRECATED - DT-Prelim Calcs'!$C$11</f>
        <v>-316138.27554486535</v>
      </c>
      <c r="KC158" s="57">
        <f>MIN('Drive Train'!$F$35-JW157*'DEPRECATED - DT-Prelim Calcs'!$C$21*'Drive Train'!$F$39,KC157+JW$2)</f>
        <v>9.4</v>
      </c>
      <c r="KD158" s="57">
        <f>'Drive Train'!$F$35-JW158*'DEPRECATED - DT-Prelim Calcs'!$C$21*'Drive Train'!$F$39</f>
        <v>9.4</v>
      </c>
      <c r="KE158" s="1">
        <f>IF(KB158&gt;='Drive Train'!$F$29,1,0)</f>
        <v>0</v>
      </c>
      <c r="KF158" s="57">
        <f>MIN(JV158,'DEPRECATED - DT-Prelim Calcs'!$C$10)*'DEPRECATED - DT-Prelim Calcs'!$C$11*1000/60/60</f>
        <v>103.33333333333333</v>
      </c>
      <c r="KG158" s="63">
        <f>KG157+'DEPRECATED - DT-Prelim Calcs'!$C$11</f>
        <v>616</v>
      </c>
      <c r="KH158" s="2">
        <f>KR158/'Drive Train'!$F$35</f>
        <v>0.74193548387096786</v>
      </c>
      <c r="KI158" s="46">
        <f>KP158*12*60/(PI() * 'Drive Train'!$F$15)/KH$2*KH158</f>
        <v>-76637.270841033154</v>
      </c>
      <c r="KJ158" s="2">
        <f>('DEPRECATED - DT-Prelim Calcs'!$C$6*KH158-KI158)/('DEPRECATED - DT-Prelim Calcs'!$C$6*KH158)*'DEPRECATED - DT-Prelim Calcs'!$C$7*KH158</f>
        <v>36.440188855132767</v>
      </c>
      <c r="KK158" s="57">
        <f>KJ158/'DEPRECATED - DT-Prelim Calcs'!$C$7*('DEPRECATED - DT-Prelim Calcs'!$C$8-'DEPRECATED - DT-Prelim Calcs'!$C$9)+'DEPRECATED - DT-Prelim Calcs'!$C$9</f>
        <v>1942.6486432006366</v>
      </c>
      <c r="KL158" s="57">
        <f t="shared" si="208"/>
        <v>53.333333333333329</v>
      </c>
      <c r="KM158" s="2">
        <f t="shared" si="262"/>
        <v>0.99579519204165001</v>
      </c>
      <c r="KN158" s="57">
        <f>KM158*'DEPRECATED - DT-Prelim Calcs'!$C$21/KH$2/'DEPRECATED - DT-Prelim Calcs'!$C$19/'DEPRECATED - DT-Prelim Calcs'!$C$18*3.39*'DEPRECATED - DT-Prelim Calcs'!$C$20</f>
        <v>25.773080821789936</v>
      </c>
      <c r="KO158" s="46">
        <f t="shared" si="263"/>
        <v>0</v>
      </c>
      <c r="KP158" s="57">
        <f>KN157*'DEPRECATED - DT-Prelim Calcs'!$C$11+KP157</f>
        <v>-252.39415407334945</v>
      </c>
      <c r="KQ158" s="57">
        <f>KQ157+0.5*KN158*'DEPRECATED - DT-Prelim Calcs'!$C$11^2+KP158*'DEPRECATED - DT-Prelim Calcs'!$C$11</f>
        <v>-301256.66565667372</v>
      </c>
      <c r="KR158" s="57">
        <f>MIN('Drive Train'!$F$35-KL157*'DEPRECATED - DT-Prelim Calcs'!$C$21*'Drive Train'!$F$39,KR157+KL$2)</f>
        <v>9.2000000000000011</v>
      </c>
      <c r="KS158" s="57">
        <f>'Drive Train'!$F$35-KL158*'DEPRECATED - DT-Prelim Calcs'!$C$21*'Drive Train'!$F$39</f>
        <v>9.2000000000000011</v>
      </c>
      <c r="KT158" s="1">
        <f>IF(KQ158&gt;='Drive Train'!$F$29,1,0)</f>
        <v>0</v>
      </c>
      <c r="KU158" s="57">
        <f>MIN(KK158,'DEPRECATED - DT-Prelim Calcs'!$C$10)*'DEPRECATED - DT-Prelim Calcs'!$C$11*1000/60/60</f>
        <v>103.33333333333333</v>
      </c>
      <c r="KV158" s="63">
        <f>KV157+'DEPRECATED - DT-Prelim Calcs'!$C$11</f>
        <v>616</v>
      </c>
      <c r="KW158" s="2">
        <f>LG158/'Drive Train'!$F$35</f>
        <v>2.7377112301574718</v>
      </c>
      <c r="KX158" s="46">
        <f>LE158*12*60/(PI() * 'Drive Train'!$F$15)/KW$2*KW158</f>
        <v>-938218.16361464222</v>
      </c>
      <c r="KY158" s="2">
        <f>('DEPRECATED - DT-Prelim Calcs'!$C$6*KW158-KX158)/('DEPRECATED - DT-Prelim Calcs'!$C$6*KW158)*'DEPRECATED - DT-Prelim Calcs'!$C$7*KW158</f>
        <v>430.82035579287617</v>
      </c>
      <c r="KZ158" s="57">
        <f>KY158/'DEPRECATED - DT-Prelim Calcs'!$C$7*('DEPRECATED - DT-Prelim Calcs'!$C$8-'DEPRECATED - DT-Prelim Calcs'!$C$9)+'DEPRECATED - DT-Prelim Calcs'!$C$9</f>
        <v>22938.074127894612</v>
      </c>
      <c r="LA158" s="57">
        <f t="shared" si="209"/>
        <v>56.666666666666664</v>
      </c>
      <c r="LB158" s="2">
        <f t="shared" si="264"/>
        <v>0.99579519204165001</v>
      </c>
      <c r="LC158" s="57">
        <f>LB158*'DEPRECATED - DT-Prelim Calcs'!$C$21/KW$2/'DEPRECATED - DT-Prelim Calcs'!$C$19/'DEPRECATED - DT-Prelim Calcs'!$C$18*3.39*'DEPRECATED - DT-Prelim Calcs'!$C$20</f>
        <v>25.773080821789936</v>
      </c>
      <c r="LD158" s="46">
        <f t="shared" si="265"/>
        <v>0</v>
      </c>
      <c r="LE158" s="57">
        <f>LC157*'DEPRECATED - DT-Prelim Calcs'!$C$11+LE157</f>
        <v>-837.37810720847597</v>
      </c>
      <c r="LF158" s="57">
        <f>LF157+0.5*LC158*'DEPRECATED - DT-Prelim Calcs'!$C$11^2+LE158*'DEPRECATED - DT-Prelim Calcs'!$C$11</f>
        <v>-331801.80028216681</v>
      </c>
      <c r="LG158" s="57">
        <f>MIN('Drive Train'!$F$35-LA157*'DEPRECATED - DT-Prelim Calcs'!$C$21*'Drive Train'!$F$39,LG157+LA$2)</f>
        <v>33.947619253952652</v>
      </c>
      <c r="LH158" s="57">
        <f>'Drive Train'!$F$35-LA158*'DEPRECATED - DT-Prelim Calcs'!$C$21*'Drive Train'!$F$39</f>
        <v>9</v>
      </c>
      <c r="LI158" s="1">
        <f>IF(LF158&gt;='Drive Train'!$F$29,1,0)</f>
        <v>0</v>
      </c>
      <c r="LJ158" s="57">
        <f>MIN(KZ158,'DEPRECATED - DT-Prelim Calcs'!$C$10)*'DEPRECATED - DT-Prelim Calcs'!$C$11*1000/60/60</f>
        <v>103.33333333333333</v>
      </c>
      <c r="LK158" s="63">
        <f>LK157+'DEPRECATED - DT-Prelim Calcs'!$C$11</f>
        <v>616</v>
      </c>
      <c r="LL158" s="2">
        <f>LV158/'Drive Train'!$F$35</f>
        <v>0.70967741935483875</v>
      </c>
      <c r="LM158" s="46">
        <f>LT158*12*60/(PI() * 'Drive Train'!$F$15)/LL$2*LL158</f>
        <v>26765.721340587723</v>
      </c>
      <c r="LN158" s="2">
        <f>('DEPRECATED - DT-Prelim Calcs'!$C$6*LL158-LM158)/('DEPRECATED - DT-Prelim Calcs'!$C$6*LL158)*'DEPRECATED - DT-Prelim Calcs'!$C$7*LL158</f>
        <v>-10.392001702810076</v>
      </c>
      <c r="LO158" s="57">
        <f>LN158/'DEPRECATED - DT-Prelim Calcs'!$C$7*('DEPRECATED - DT-Prelim Calcs'!$C$8-'DEPRECATED - DT-Prelim Calcs'!$C$9)+'DEPRECATED - DT-Prelim Calcs'!$C$9</f>
        <v>-550.53394957283513</v>
      </c>
      <c r="LP158" s="57">
        <f t="shared" si="210"/>
        <v>-550.53394957283513</v>
      </c>
      <c r="LQ158" s="2">
        <f t="shared" si="266"/>
        <v>-13.153231713207253</v>
      </c>
      <c r="LR158" s="57">
        <f>LQ158*'DEPRECATED - DT-Prelim Calcs'!$C$21/LL$2/'DEPRECATED - DT-Prelim Calcs'!$C$19/'DEPRECATED - DT-Prelim Calcs'!$C$18*3.39*'DEPRECATED - DT-Prelim Calcs'!$C$20</f>
        <v>-340.4307499388309</v>
      </c>
      <c r="LS158" s="46">
        <f t="shared" si="267"/>
        <v>1</v>
      </c>
      <c r="LT158" s="57">
        <f>LR157*'DEPRECATED - DT-Prelim Calcs'!$C$11+LT157</f>
        <v>92.155947456373539</v>
      </c>
      <c r="LU158" s="57">
        <f>LU157+0.5*LR158*'DEPRECATED - DT-Prelim Calcs'!$C$11^2+LT158*'DEPRECATED - DT-Prelim Calcs'!$C$11</f>
        <v>-286395.99720519362</v>
      </c>
      <c r="LV158" s="57">
        <f>MIN('Drive Train'!$F$35-LP157*'DEPRECATED - DT-Prelim Calcs'!$C$21*'Drive Train'!$F$39,LV157+LP$2)</f>
        <v>8.8000000000000007</v>
      </c>
      <c r="LW158" s="57">
        <f>'Drive Train'!$F$35-LP158*'DEPRECATED - DT-Prelim Calcs'!$C$21*'Drive Train'!$F$39</f>
        <v>45.432036974370106</v>
      </c>
      <c r="LX158" s="1">
        <f>IF(LU158&gt;='Drive Train'!$F$29,1,0)</f>
        <v>0</v>
      </c>
      <c r="LY158" s="57">
        <f>MIN(LO158,'DEPRECATED - DT-Prelim Calcs'!$C$10)*'DEPRECATED - DT-Prelim Calcs'!$C$11*1000/60/60</f>
        <v>-611.70438841426119</v>
      </c>
      <c r="LZ158" s="63">
        <f>LZ157+'DEPRECATED - DT-Prelim Calcs'!$C$11</f>
        <v>616</v>
      </c>
    </row>
    <row r="159" spans="18:338" x14ac:dyDescent="0.2">
      <c r="R159" s="63">
        <f>R158+'DEPRECATED - DT-Prelim Calcs'!$C$11</f>
        <v>620</v>
      </c>
      <c r="S159" s="2">
        <f>AG159/'Drive Train'!$F$35</f>
        <v>0</v>
      </c>
      <c r="T159" s="46">
        <f>AE159*12*60/(PI() * 'Drive Train'!$F$15)/S$2*ABS(S159)</f>
        <v>0</v>
      </c>
      <c r="U159" s="2">
        <f>IF(OR(AD158=1,AND($C$32=Motors!$C$32,'DEPRECATED - DT-Prelim Calcs'!AI158=1)),0,IF(AG159=0,-(V158+$C$9)/($C$8-$C$9)*$C$7,($C$6*S159-T159)/($C$6*S159)*$C$7*S159))</f>
        <v>0</v>
      </c>
      <c r="V159" s="57">
        <f>IF(AND(AD158=1,AI158=1),0,ABS(U159/$C$7*($C$8-$C$9)+$C$9) *'Drive Train'!$AA$49 + V158*(1-'Drive Train'!$AA$49))</f>
        <v>0</v>
      </c>
      <c r="W159" s="57">
        <f t="shared" si="184"/>
        <v>0</v>
      </c>
      <c r="X159" s="2">
        <f>MAX(MIN(IF(AND(AI158=1,AG159&lt;0),-1,1)*(W159-$C$9)/($C$8-$C$9)*$C$7-$C$29*AE159/T$2 -  AI158*$C$29/2,X$2),MAX(X$4:X158)*-1)</f>
        <v>-0.2458281045106315</v>
      </c>
      <c r="Y159" s="57">
        <f t="shared" si="185"/>
        <v>0</v>
      </c>
      <c r="Z159" s="57">
        <f t="shared" si="186"/>
        <v>0</v>
      </c>
      <c r="AA159" s="57">
        <f t="shared" si="187"/>
        <v>0</v>
      </c>
      <c r="AB159" s="57" t="e">
        <f t="shared" si="188"/>
        <v>#N/A</v>
      </c>
      <c r="AC159" s="46">
        <f t="shared" si="211"/>
        <v>1</v>
      </c>
      <c r="AD159" s="1">
        <f t="shared" si="189"/>
        <v>1</v>
      </c>
      <c r="AE159" s="57">
        <f t="shared" si="190"/>
        <v>0</v>
      </c>
      <c r="AF159" s="57" t="e">
        <f t="shared" si="191"/>
        <v>#N/A</v>
      </c>
      <c r="AG159" s="57">
        <f>IF(AI158=0,MIN('Drive Train'!$F$35-W158*$C$21*'Drive Train'!$F$39,AG158+W$2)-$C$3,IF(AE158-1&lt;=0,0,IF($C$32=Motors!$C$30,MAX(ABS('Drive Train'!$F$35-W158*$C$21*'Drive Train'!$F$39)*-1,AG158-W$2),MAX(0,ABS('Drive Train'!$F$35-W158*$C$21*'Drive Train'!$F$39)*-1,AG158-W$2))))</f>
        <v>0</v>
      </c>
      <c r="AH159" s="57">
        <f>'Drive Train'!$F$35-ABS(W159)*'DEPRECATED - DT-Prelim Calcs'!$C$21*'Drive Train'!$F$39</f>
        <v>12.4</v>
      </c>
      <c r="AI159" s="1">
        <f>IF(AJ159&gt;='Drive Train'!$F$29,1,0)</f>
        <v>1</v>
      </c>
      <c r="AJ159" s="57">
        <f>AJ158+0.5*Y159*'DEPRECATED - DT-Prelim Calcs'!$C$11^2+AE159*'DEPRECATED - DT-Prelim Calcs'!$C$11</f>
        <v>784.33981740885292</v>
      </c>
      <c r="AK159" s="57">
        <f t="shared" si="268"/>
        <v>0</v>
      </c>
      <c r="AL159" s="63">
        <f>AL158+'DEPRECATED - DT-Prelim Calcs'!$C$11</f>
        <v>620</v>
      </c>
      <c r="AM159" s="2">
        <f>AW159/'Drive Train'!$F$35</f>
        <v>0.9017179876015865</v>
      </c>
      <c r="AN159" s="46">
        <f>AU159*12*60/(PI() * 'Drive Train'!$F$15)/AM$2*AM159</f>
        <v>4074.5129711578234</v>
      </c>
      <c r="AO159" s="2">
        <f>('DEPRECATED - DT-Prelim Calcs'!$C$6*AM159-AN159)/('DEPRECATED - DT-Prelim Calcs'!$C$6*AM159)*'DEPRECATED - DT-Prelim Calcs'!$C$7*AM159</f>
        <v>0.3308183500278245</v>
      </c>
      <c r="AP159" s="57">
        <f>AO159/'DEPRECATED - DT-Prelim Calcs'!$C$7*('DEPRECATED - DT-Prelim Calcs'!$C$8-'DEPRECATED - DT-Prelim Calcs'!$C$9)+'DEPRECATED - DT-Prelim Calcs'!$C$9</f>
        <v>20.311615895672151</v>
      </c>
      <c r="AQ159" s="57">
        <f t="shared" si="192"/>
        <v>20.311615895672151</v>
      </c>
      <c r="AR159" s="2">
        <f t="shared" si="212"/>
        <v>3.3306690738754696E-16</v>
      </c>
      <c r="AS159" s="57">
        <f>AR159*'DEPRECATED - DT-Prelim Calcs'!$C$21/AM$2/'DEPRECATED - DT-Prelim Calcs'!$C$19/'DEPRECATED - DT-Prelim Calcs'!$C$18*3.39*'DEPRECATED - DT-Prelim Calcs'!$C$20</f>
        <v>2.4137140947202652E-15</v>
      </c>
      <c r="AT159" s="46">
        <f t="shared" si="213"/>
        <v>0</v>
      </c>
      <c r="AU159" s="57">
        <f>AS158*'DEPRECATED - DT-Prelim Calcs'!$C$11+AU158</f>
        <v>39.432321268798681</v>
      </c>
      <c r="AV159" s="57">
        <f>AV158+0.5*AS159*'DEPRECATED - DT-Prelim Calcs'!$C$11^2+AU159*'DEPRECATED - DT-Prelim Calcs'!$C$11</f>
        <v>24403.425622019247</v>
      </c>
      <c r="AW159" s="57">
        <f>MIN('Drive Train'!$F$35-AQ158*'DEPRECATED - DT-Prelim Calcs'!$C$21*'Drive Train'!$F$39,AW158+AQ$2)</f>
        <v>11.181303046259673</v>
      </c>
      <c r="AX159" s="57">
        <f>'Drive Train'!$F$35-AQ159*'DEPRECATED - DT-Prelim Calcs'!$C$21*'Drive Train'!$F$39</f>
        <v>11.181303046259671</v>
      </c>
      <c r="AY159" s="1">
        <f>IF(AV159&gt;='Drive Train'!$F$29,1,0)</f>
        <v>1</v>
      </c>
      <c r="AZ159" s="57">
        <f t="shared" si="214"/>
        <v>22.568462106302391</v>
      </c>
      <c r="BA159" s="63">
        <f>BA158+'DEPRECATED - DT-Prelim Calcs'!$C$11</f>
        <v>620</v>
      </c>
      <c r="BB159" s="2">
        <f>BL159/'Drive Train'!$F$35</f>
        <v>1.2947645110418984</v>
      </c>
      <c r="BC159" s="46">
        <f>BJ159*12*60/(PI() * 'Drive Train'!$F$15)/BB$2*BB159</f>
        <v>-4259.0909490704944</v>
      </c>
      <c r="BD159" s="2">
        <f>('DEPRECATED - DT-Prelim Calcs'!$C$6*BB159-BC159)/('DEPRECATED - DT-Prelim Calcs'!$C$6*BB159)*'DEPRECATED - DT-Prelim Calcs'!$C$7*BB159</f>
        <v>5.0461628069317808</v>
      </c>
      <c r="BE159" s="57">
        <f>BD159/'DEPRECATED - DT-Prelim Calcs'!$C$7*('DEPRECATED - DT-Prelim Calcs'!$C$8-'DEPRECATED - DT-Prelim Calcs'!$C$9)+'DEPRECATED - DT-Prelim Calcs'!$C$9</f>
        <v>271.34011955574584</v>
      </c>
      <c r="BF159" s="57">
        <f t="shared" si="193"/>
        <v>93</v>
      </c>
      <c r="BG159" s="2">
        <f t="shared" si="215"/>
        <v>1.937034298208735</v>
      </c>
      <c r="BH159" s="57">
        <f>BG159*'DEPRECATED - DT-Prelim Calcs'!$C$21/BB$2/'DEPRECATED - DT-Prelim Calcs'!$C$19/'DEPRECATED - DT-Prelim Calcs'!$C$18*3.39*'DEPRECATED - DT-Prelim Calcs'!$C$20</f>
        <v>20.276476817893272</v>
      </c>
      <c r="BI159" s="46">
        <f t="shared" si="216"/>
        <v>0</v>
      </c>
      <c r="BJ159" s="57">
        <f>BH158*'DEPRECATED - DT-Prelim Calcs'!$C$11+BJ158</f>
        <v>-19.873422069688658</v>
      </c>
      <c r="BK159" s="57">
        <f>BK158+0.5*BH159*'DEPRECATED - DT-Prelim Calcs'!$C$11^2+BJ159*'DEPRECATED - DT-Prelim Calcs'!$C$11</f>
        <v>12855.426710433478</v>
      </c>
      <c r="BL159" s="57">
        <f>MIN('Drive Train'!$F$35-BF158*'DEPRECATED - DT-Prelim Calcs'!$C$21*'Drive Train'!$F$39,BL158+BF$2)</f>
        <v>16.05507993691954</v>
      </c>
      <c r="BM159" s="57">
        <f>'Drive Train'!$F$35-BF159*'DEPRECATED - DT-Prelim Calcs'!$C$21*'Drive Train'!$F$39</f>
        <v>6.82</v>
      </c>
      <c r="BN159" s="1">
        <f>IF(BK159&gt;='Drive Train'!$F$29,1,0)</f>
        <v>1</v>
      </c>
      <c r="BO159" s="57">
        <f t="shared" si="217"/>
        <v>103.33333333333333</v>
      </c>
      <c r="BP159" s="63">
        <f>BP158+'DEPRECATED - DT-Prelim Calcs'!$C$11</f>
        <v>620</v>
      </c>
      <c r="BQ159" s="2">
        <f>CA159/'Drive Train'!$F$35</f>
        <v>0.55000000000000004</v>
      </c>
      <c r="BR159" s="46">
        <f>BY159*12*60/(PI() * 'Drive Train'!$F$15)/BQ$2*BQ159</f>
        <v>9553.652480155044</v>
      </c>
      <c r="BS159" s="2">
        <f>('DEPRECATED - DT-Prelim Calcs'!$C$6*BQ159-BR159)/('DEPRECATED - DT-Prelim Calcs'!$C$6*BQ159)*'DEPRECATED - DT-Prelim Calcs'!$C$7*BQ159</f>
        <v>-2.9942565623215116</v>
      </c>
      <c r="BT159" s="57">
        <f>BS159/'DEPRECATED - DT-Prelim Calcs'!$C$7*('DEPRECATED - DT-Prelim Calcs'!$C$8-'DEPRECATED - DT-Prelim Calcs'!$C$9)+'DEPRECATED - DT-Prelim Calcs'!$C$9</f>
        <v>-156.70378296508298</v>
      </c>
      <c r="BU159" s="57">
        <f t="shared" si="194"/>
        <v>-156.70378296508298</v>
      </c>
      <c r="BV159" s="2">
        <f t="shared" si="218"/>
        <v>-4.2659761767098079</v>
      </c>
      <c r="BW159" s="57">
        <f>BV159*'DEPRECATED - DT-Prelim Calcs'!$C$21/BQ$2/'DEPRECATED - DT-Prelim Calcs'!$C$19/'DEPRECATED - DT-Prelim Calcs'!$C$18*3.39*'DEPRECATED - DT-Prelim Calcs'!$C$20</f>
        <v>-58.395472884915897</v>
      </c>
      <c r="BX159" s="46">
        <f t="shared" si="219"/>
        <v>1</v>
      </c>
      <c r="BY159" s="57">
        <f>BW158*'DEPRECATED - DT-Prelim Calcs'!$C$11+BY158</f>
        <v>80.250493172740619</v>
      </c>
      <c r="BZ159" s="57">
        <f>BZ158+0.5*BW159*'DEPRECATED - DT-Prelim Calcs'!$C$11^2+BY159*'DEPRECATED - DT-Prelim Calcs'!$C$11</f>
        <v>-13416.070941267077</v>
      </c>
      <c r="CA159" s="57">
        <f>MIN('Drive Train'!$F$35-BU158*'DEPRECATED - DT-Prelim Calcs'!$C$21*'Drive Train'!$F$39,CA158+BU$2)</f>
        <v>6.82</v>
      </c>
      <c r="CB159" s="57">
        <f>'Drive Train'!$F$35-BU159*'DEPRECATED - DT-Prelim Calcs'!$C$21*'Drive Train'!$F$39</f>
        <v>21.802226977904979</v>
      </c>
      <c r="CC159" s="1">
        <f>IF(BZ159&gt;='Drive Train'!$F$29,1,0)</f>
        <v>0</v>
      </c>
      <c r="CD159" s="57">
        <f t="shared" si="220"/>
        <v>-174.11531440564775</v>
      </c>
      <c r="CE159" s="63">
        <f>CE158+'DEPRECATED - DT-Prelim Calcs'!$C$11</f>
        <v>620</v>
      </c>
      <c r="CF159" s="2">
        <f>CP159/'Drive Train'!$F$35</f>
        <v>0.55000000000000004</v>
      </c>
      <c r="CG159" s="46">
        <f>CN159*12*60/(PI() * 'Drive Train'!$F$15)/CF$2*CF159</f>
        <v>-9103.8358875827307</v>
      </c>
      <c r="CH159" s="2">
        <f>('DEPRECATED - DT-Prelim Calcs'!$C$6*CF159-CG159)/('DEPRECATED - DT-Prelim Calcs'!$C$6*CF159)*'DEPRECATED - DT-Prelim Calcs'!$C$7*CF159</f>
        <v>5.4418685720589828</v>
      </c>
      <c r="CI159" s="57">
        <f>CH159/'DEPRECATED - DT-Prelim Calcs'!$C$7*('DEPRECATED - DT-Prelim Calcs'!$C$8-'DEPRECATED - DT-Prelim Calcs'!$C$9)+'DEPRECATED - DT-Prelim Calcs'!$C$9</f>
        <v>292.40611526770437</v>
      </c>
      <c r="CJ159" s="57">
        <f t="shared" si="195"/>
        <v>93</v>
      </c>
      <c r="CK159" s="2">
        <f t="shared" si="221"/>
        <v>1.5241763143494644</v>
      </c>
      <c r="CL159" s="57">
        <f>CK159*'DEPRECATED - DT-Prelim Calcs'!$C$21/CF$2/'DEPRECATED - DT-Prelim Calcs'!$C$19/'DEPRECATED - DT-Prelim Calcs'!$C$18*3.39*'DEPRECATED - DT-Prelim Calcs'!$C$20</f>
        <v>25.773080821789936</v>
      </c>
      <c r="CM159" s="46">
        <f t="shared" si="222"/>
        <v>0</v>
      </c>
      <c r="CN159" s="57">
        <f>CL158*'DEPRECATED - DT-Prelim Calcs'!$C$11+CN158</f>
        <v>-61.905939272547684</v>
      </c>
      <c r="CO159" s="57">
        <f>CO158+0.5*CL159*'DEPRECATED - DT-Prelim Calcs'!$C$11^2+CN159*'DEPRECATED - DT-Prelim Calcs'!$C$11</f>
        <v>-52339.804614077082</v>
      </c>
      <c r="CP159" s="57">
        <f>MIN('Drive Train'!$F$35-CJ158*'DEPRECATED - DT-Prelim Calcs'!$C$21*'Drive Train'!$F$39,CP158+CJ$2)</f>
        <v>6.82</v>
      </c>
      <c r="CQ159" s="57">
        <f>'Drive Train'!$F$35-CJ159*'DEPRECATED - DT-Prelim Calcs'!$C$21*'Drive Train'!$F$39</f>
        <v>6.82</v>
      </c>
      <c r="CR159" s="1">
        <f>IF(CO159&gt;='Drive Train'!$F$29,1,0)</f>
        <v>0</v>
      </c>
      <c r="CS159" s="57">
        <f t="shared" si="223"/>
        <v>103.33333333333333</v>
      </c>
      <c r="CT159" s="63">
        <f>CT158+'DEPRECATED - DT-Prelim Calcs'!$C$11</f>
        <v>620</v>
      </c>
      <c r="CU159" s="2">
        <f>DE159/'Drive Train'!$F$35</f>
        <v>0.55000000000000004</v>
      </c>
      <c r="CV159" s="46">
        <f>DC159*12*60/(PI() * 'Drive Train'!$F$15)/CU$2*CU159</f>
        <v>-29175.699658496644</v>
      </c>
      <c r="CW159" s="2">
        <f>('DEPRECATED - DT-Prelim Calcs'!$C$6*CU159-CV159)/('DEPRECATED - DT-Prelim Calcs'!$C$6*CU159)*'DEPRECATED - DT-Prelim Calcs'!$C$7*CU159</f>
        <v>14.517514292115742</v>
      </c>
      <c r="CX159" s="57">
        <f>CW159/'DEPRECATED - DT-Prelim Calcs'!$C$7*('DEPRECATED - DT-Prelim Calcs'!$C$8-'DEPRECATED - DT-Prelim Calcs'!$C$9)+'DEPRECATED - DT-Prelim Calcs'!$C$9</f>
        <v>775.56186044748949</v>
      </c>
      <c r="CY159" s="57">
        <f t="shared" si="196"/>
        <v>93</v>
      </c>
      <c r="CZ159" s="2">
        <f t="shared" si="224"/>
        <v>1.2803081040535502</v>
      </c>
      <c r="DA159" s="57">
        <f>CZ159*'DEPRECATED - DT-Prelim Calcs'!$C$21/CU$2/'DEPRECATED - DT-Prelim Calcs'!$C$19/'DEPRECATED - DT-Prelim Calcs'!$C$18*3.39*'DEPRECATED - DT-Prelim Calcs'!$C$20</f>
        <v>25.773080821789936</v>
      </c>
      <c r="DB159" s="46">
        <f t="shared" si="225"/>
        <v>0</v>
      </c>
      <c r="DC159" s="57">
        <f>DA158*'DEPRECATED - DT-Prelim Calcs'!$C$11+DC158</f>
        <v>-166.65120674631873</v>
      </c>
      <c r="DD159" s="57">
        <f>DD158+0.5*DA159*'DEPRECATED - DT-Prelim Calcs'!$C$11^2+DC159*'DEPRECATED - DT-Prelim Calcs'!$C$11</f>
        <v>-111344.28571617798</v>
      </c>
      <c r="DE159" s="57">
        <f>MIN('Drive Train'!$F$35-CY158*'DEPRECATED - DT-Prelim Calcs'!$C$21*'Drive Train'!$F$39,DE158+CY$2)</f>
        <v>6.82</v>
      </c>
      <c r="DF159" s="57">
        <f>'Drive Train'!$F$35-CY159*'DEPRECATED - DT-Prelim Calcs'!$C$21*'Drive Train'!$F$39</f>
        <v>6.82</v>
      </c>
      <c r="DG159" s="1">
        <f>IF(DD159&gt;='Drive Train'!$F$29,1,0)</f>
        <v>0</v>
      </c>
      <c r="DH159" s="57">
        <f t="shared" si="226"/>
        <v>103.33333333333333</v>
      </c>
      <c r="DI159" s="63">
        <f>DI158+'DEPRECATED - DT-Prelim Calcs'!$C$11</f>
        <v>620</v>
      </c>
      <c r="DJ159" s="2">
        <f>DT159/'Drive Train'!$F$35</f>
        <v>1.226783698547927</v>
      </c>
      <c r="DK159" s="46">
        <f>DR159*12*60/(PI() * 'Drive Train'!$F$15)/DJ$2*DJ159</f>
        <v>-56371.463411623401</v>
      </c>
      <c r="DL159" s="2">
        <f>('DEPRECATED - DT-Prelim Calcs'!$C$6*DJ159-DK159)/('DEPRECATED - DT-Prelim Calcs'!$C$6*DJ159)*'DEPRECATED - DT-Prelim Calcs'!$C$7*DJ159</f>
        <v>28.445334233577874</v>
      </c>
      <c r="DM159" s="57">
        <f>DL159/'DEPRECATED - DT-Prelim Calcs'!$C$7*('DEPRECATED - DT-Prelim Calcs'!$C$8-'DEPRECATED - DT-Prelim Calcs'!$C$9)+'DEPRECATED - DT-Prelim Calcs'!$C$9</f>
        <v>1517.0304490323822</v>
      </c>
      <c r="DN159" s="57">
        <f t="shared" si="197"/>
        <v>93</v>
      </c>
      <c r="DO159" s="2">
        <f t="shared" si="227"/>
        <v>1.1037138828047846</v>
      </c>
      <c r="DP159" s="57">
        <f>DO159*'DEPRECATED - DT-Prelim Calcs'!$C$21/DJ$2/'DEPRECATED - DT-Prelim Calcs'!$C$19/'DEPRECATED - DT-Prelim Calcs'!$C$18*3.39*'DEPRECATED - DT-Prelim Calcs'!$C$20</f>
        <v>25.773080821789936</v>
      </c>
      <c r="DQ159" s="46">
        <f t="shared" si="228"/>
        <v>0</v>
      </c>
      <c r="DR159" s="57">
        <f>DP158*'DEPRECATED - DT-Prelim Calcs'!$C$11+DR158</f>
        <v>-124.44664600703763</v>
      </c>
      <c r="DS159" s="57">
        <f>DS158+0.5*DP159*'DEPRECATED - DT-Prelim Calcs'!$C$11^2+DR159*'DEPRECATED - DT-Prelim Calcs'!$C$11</f>
        <v>-180677.47962577007</v>
      </c>
      <c r="DT159" s="57">
        <f>MIN('Drive Train'!$F$35-DN158*'DEPRECATED - DT-Prelim Calcs'!$C$21*'Drive Train'!$F$39,DT158+DN$2)</f>
        <v>15.212117861994296</v>
      </c>
      <c r="DU159" s="57">
        <f>'Drive Train'!$F$35-DN159*'DEPRECATED - DT-Prelim Calcs'!$C$21*'Drive Train'!$F$39</f>
        <v>6.82</v>
      </c>
      <c r="DV159" s="1">
        <f>IF(DS159&gt;='Drive Train'!$F$29,1,0)</f>
        <v>0</v>
      </c>
      <c r="DW159" s="57">
        <f t="shared" si="229"/>
        <v>103.33333333333333</v>
      </c>
      <c r="DX159" s="63">
        <f>DX158+'DEPRECATED - DT-Prelim Calcs'!$C$11</f>
        <v>620</v>
      </c>
      <c r="DY159" s="2">
        <f>EI159/'Drive Train'!$F$35</f>
        <v>2.8791121823217618</v>
      </c>
      <c r="DZ159" s="46">
        <f>EG159*12*60/(PI() * 'Drive Train'!$F$15)/DY$2*DY159</f>
        <v>-1172313.5260740805</v>
      </c>
      <c r="EA159" s="2">
        <f>('DEPRECATED - DT-Prelim Calcs'!$C$6*DY159-DZ159)/('DEPRECATED - DT-Prelim Calcs'!$C$6*DY159)*'DEPRECATED - DT-Prelim Calcs'!$C$7*DY159</f>
        <v>537.00912899701916</v>
      </c>
      <c r="EB159" s="57">
        <f>EA159/'DEPRECATED - DT-Prelim Calcs'!$C$7*('DEPRECATED - DT-Prelim Calcs'!$C$8-'DEPRECATED - DT-Prelim Calcs'!$C$9)+'DEPRECATED - DT-Prelim Calcs'!$C$9</f>
        <v>28591.194294737576</v>
      </c>
      <c r="EC159" s="57">
        <f t="shared" si="198"/>
        <v>93</v>
      </c>
      <c r="ED159" s="2">
        <f t="shared" si="230"/>
        <v>0.96993038185874991</v>
      </c>
      <c r="EE159" s="57">
        <f>ED159*'DEPRECATED - DT-Prelim Calcs'!$C$21/DY$2/'DEPRECATED - DT-Prelim Calcs'!$C$19/'DEPRECATED - DT-Prelim Calcs'!$C$18*3.39*'DEPRECATED - DT-Prelim Calcs'!$C$20</f>
        <v>25.773080821789936</v>
      </c>
      <c r="EF159" s="46">
        <f t="shared" si="231"/>
        <v>0</v>
      </c>
      <c r="EG159" s="57">
        <f>EE158*'DEPRECATED - DT-Prelim Calcs'!$C$11+EG158</f>
        <v>-969.08334615139017</v>
      </c>
      <c r="EH159" s="57">
        <f>EH158+0.5*EE159*'DEPRECATED - DT-Prelim Calcs'!$C$11^2+EG159*'DEPRECATED - DT-Prelim Calcs'!$C$11</f>
        <v>-261518.41203233984</v>
      </c>
      <c r="EI159" s="57">
        <f>MIN('Drive Train'!$F$35-EC158*'DEPRECATED - DT-Prelim Calcs'!$C$21*'Drive Train'!$F$39,EI158+EC$2)</f>
        <v>35.700991060789846</v>
      </c>
      <c r="EJ159" s="57">
        <f>'Drive Train'!$F$35-EC159*'DEPRECATED - DT-Prelim Calcs'!$C$21*'Drive Train'!$F$39</f>
        <v>6.82</v>
      </c>
      <c r="EK159" s="1">
        <f>IF(EH159&gt;='Drive Train'!$F$29,1,0)</f>
        <v>0</v>
      </c>
      <c r="EL159" s="57">
        <f t="shared" si="232"/>
        <v>103.33333333333333</v>
      </c>
      <c r="EM159" s="63">
        <f>EM158+'DEPRECATED - DT-Prelim Calcs'!$C$11</f>
        <v>620</v>
      </c>
      <c r="EN159" s="2">
        <f>EX159/'Drive Train'!$F$35</f>
        <v>0.55000000000000004</v>
      </c>
      <c r="EO159" s="46">
        <f>EV159*12*60/(PI() * 'Drive Train'!$F$15)/EN$2*EN159</f>
        <v>-191416.71290885686</v>
      </c>
      <c r="EP159" s="2">
        <f>('DEPRECATED - DT-Prelim Calcs'!$C$6*EN159-EO159)/('DEPRECATED - DT-Prelim Calcs'!$C$6*EN159)*'DEPRECATED - DT-Prelim Calcs'!$C$7*EN159</f>
        <v>87.876021221453101</v>
      </c>
      <c r="EQ159" s="57">
        <f>EP159/'DEPRECATED - DT-Prelim Calcs'!$C$7*('DEPRECATED - DT-Prelim Calcs'!$C$8-'DEPRECATED - DT-Prelim Calcs'!$C$9)+'DEPRECATED - DT-Prelim Calcs'!$C$9</f>
        <v>4680.913079963665</v>
      </c>
      <c r="ER159" s="57">
        <f t="shared" si="199"/>
        <v>93</v>
      </c>
      <c r="ES159" s="2">
        <f t="shared" si="233"/>
        <v>0.86507304327942547</v>
      </c>
      <c r="ET159" s="57">
        <f>ES159*'DEPRECATED - DT-Prelim Calcs'!$C$21/EN$2/'DEPRECATED - DT-Prelim Calcs'!$C$19/'DEPRECATED - DT-Prelim Calcs'!$C$18*3.39*'DEPRECATED - DT-Prelim Calcs'!$C$20</f>
        <v>25.773080821789936</v>
      </c>
      <c r="EU159" s="46">
        <f t="shared" si="234"/>
        <v>0</v>
      </c>
      <c r="EV159" s="57">
        <f>ET158*'DEPRECATED - DT-Prelim Calcs'!$C$11+EV158</f>
        <v>-738.76331578473116</v>
      </c>
      <c r="EW159" s="57">
        <f>EW158+0.5*ET159*'DEPRECATED - DT-Prelim Calcs'!$C$11^2+EV159*'DEPRECATED - DT-Prelim Calcs'!$C$11</f>
        <v>-351655.19224323181</v>
      </c>
      <c r="EX159" s="57">
        <f>MIN('Drive Train'!$F$35-ER158*'DEPRECATED - DT-Prelim Calcs'!$C$21*'Drive Train'!$F$39,EX158+ER$2)</f>
        <v>6.82</v>
      </c>
      <c r="EY159" s="57">
        <f>'Drive Train'!$F$35-ER159*'DEPRECATED - DT-Prelim Calcs'!$C$21*'Drive Train'!$F$39</f>
        <v>6.82</v>
      </c>
      <c r="EZ159" s="1">
        <f>IF(EW159&gt;='Drive Train'!$F$29,1,0)</f>
        <v>0</v>
      </c>
      <c r="FA159" s="57">
        <f t="shared" si="235"/>
        <v>103.33333333333333</v>
      </c>
      <c r="FB159" s="63">
        <f>FB158+'DEPRECATED - DT-Prelim Calcs'!$C$11</f>
        <v>620</v>
      </c>
      <c r="FC159" s="2">
        <f>FM159/'Drive Train'!$F$35</f>
        <v>0.55000000000000004</v>
      </c>
      <c r="FD159" s="46">
        <f>FK159*12*60/(PI() * 'Drive Train'!$F$15)/FC$2*FC159</f>
        <v>-280203.80378807528</v>
      </c>
      <c r="FE159" s="2">
        <f>('DEPRECATED - DT-Prelim Calcs'!$C$6*FC159-FD159)/('DEPRECATED - DT-Prelim Calcs'!$C$6*FC159)*'DEPRECATED - DT-Prelim Calcs'!$C$7*FC159</f>
        <v>128.02177901111847</v>
      </c>
      <c r="FF159" s="57">
        <f>FE159/'DEPRECATED - DT-Prelim Calcs'!$C$7*('DEPRECATED - DT-Prelim Calcs'!$C$8-'DEPRECATED - DT-Prelim Calcs'!$C$9)+'DEPRECATED - DT-Prelim Calcs'!$C$9</f>
        <v>6818.1332975628629</v>
      </c>
      <c r="FG159" s="57">
        <f t="shared" si="200"/>
        <v>93</v>
      </c>
      <c r="FH159" s="2">
        <f t="shared" si="236"/>
        <v>0.78067567320338405</v>
      </c>
      <c r="FI159" s="57">
        <f>FH159*'DEPRECATED - DT-Prelim Calcs'!$C$21/FC$2/'DEPRECATED - DT-Prelim Calcs'!$C$19/'DEPRECATED - DT-Prelim Calcs'!$C$18*3.39*'DEPRECATED - DT-Prelim Calcs'!$C$20</f>
        <v>25.773080821789936</v>
      </c>
      <c r="FJ159" s="46">
        <f t="shared" si="237"/>
        <v>0</v>
      </c>
      <c r="FK159" s="57">
        <f>FI158*'DEPRECATED - DT-Prelim Calcs'!$C$11+FK158</f>
        <v>-975.92706373451563</v>
      </c>
      <c r="FL159" s="57">
        <f>FL158+0.5*FI159*'DEPRECATED - DT-Prelim Calcs'!$C$11^2+FK159*'DEPRECATED - DT-Prelim Calcs'!$C$11</f>
        <v>-540668.99285747902</v>
      </c>
      <c r="FM159" s="57">
        <f>MIN('Drive Train'!$F$35-FG158*'DEPRECATED - DT-Prelim Calcs'!$C$21*'Drive Train'!$F$39,FM158+FG$2)</f>
        <v>6.82</v>
      </c>
      <c r="FN159" s="57">
        <f>'Drive Train'!$F$35-FG159*'DEPRECATED - DT-Prelim Calcs'!$C$21*'Drive Train'!$F$39</f>
        <v>6.82</v>
      </c>
      <c r="FO159" s="1">
        <f>IF(FL159&gt;='Drive Train'!$F$29,1,0)</f>
        <v>0</v>
      </c>
      <c r="FP159" s="57">
        <f t="shared" si="238"/>
        <v>103.33333333333333</v>
      </c>
      <c r="FQ159" s="63">
        <f>FQ158+'DEPRECATED - DT-Prelim Calcs'!$C$11</f>
        <v>620</v>
      </c>
      <c r="FR159" s="2">
        <f>GB159/'Drive Train'!$F$35</f>
        <v>0.55000000000000004</v>
      </c>
      <c r="FS159" s="46">
        <f>FZ159*12*60/(PI() * 'Drive Train'!$F$15)/FR$2*FR159</f>
        <v>-48304.698037141279</v>
      </c>
      <c r="FT159" s="2">
        <f>('DEPRECATED - DT-Prelim Calcs'!$C$6*FR159-FS159)/('DEPRECATED - DT-Prelim Calcs'!$C$6*FR159)*'DEPRECATED - DT-Prelim Calcs'!$C$7*FR159</f>
        <v>23.166836260696147</v>
      </c>
      <c r="FU159" s="57">
        <f>FT159/'DEPRECATED - DT-Prelim Calcs'!$C$7*('DEPRECATED - DT-Prelim Calcs'!$C$8-'DEPRECATED - DT-Prelim Calcs'!$C$9)+'DEPRECATED - DT-Prelim Calcs'!$C$9</f>
        <v>1236.0216150403801</v>
      </c>
      <c r="FV159" s="57">
        <f t="shared" si="201"/>
        <v>93</v>
      </c>
      <c r="FW159" s="2">
        <f t="shared" si="239"/>
        <v>0.7112822800297498</v>
      </c>
      <c r="FX159" s="57">
        <f>FW159*'DEPRECATED - DT-Prelim Calcs'!$C$21/FR$2/'DEPRECATED - DT-Prelim Calcs'!$C$19/'DEPRECATED - DT-Prelim Calcs'!$C$18*3.39*'DEPRECATED - DT-Prelim Calcs'!$C$20</f>
        <v>25.773080821789936</v>
      </c>
      <c r="FY159" s="46">
        <f t="shared" si="240"/>
        <v>0</v>
      </c>
      <c r="FZ159" s="57">
        <f>FX158*'DEPRECATED - DT-Prelim Calcs'!$C$11+FZ158</f>
        <v>-153.28654998722857</v>
      </c>
      <c r="GA159" s="57">
        <f>GA158+0.5*FX159*'DEPRECATED - DT-Prelim Calcs'!$C$11^2+FZ159*'DEPRECATED - DT-Prelim Calcs'!$C$11</f>
        <v>-568222.51919257024</v>
      </c>
      <c r="GB159" s="57">
        <f>MIN('Drive Train'!$F$35-FV158*'DEPRECATED - DT-Prelim Calcs'!$C$21*'Drive Train'!$F$39,GB158+FV$2)</f>
        <v>6.82</v>
      </c>
      <c r="GC159" s="57">
        <f>'Drive Train'!$F$35-FV159*'DEPRECATED - DT-Prelim Calcs'!$C$21*'Drive Train'!$F$39</f>
        <v>6.82</v>
      </c>
      <c r="GD159" s="1">
        <f>IF(GA159&gt;='Drive Train'!$F$29,1,0)</f>
        <v>0</v>
      </c>
      <c r="GE159" s="57">
        <f t="shared" si="241"/>
        <v>103.33333333333333</v>
      </c>
      <c r="GF159" s="63">
        <f>GF158+'DEPRECATED - DT-Prelim Calcs'!$C$11</f>
        <v>620</v>
      </c>
      <c r="GG159" s="2">
        <f>GQ159/'Drive Train'!$F$35</f>
        <v>0.85483870967741948</v>
      </c>
      <c r="GH159" s="46">
        <f>GO159*12*60/(PI() * 'Drive Train'!$F$15)/GG$2*GG159</f>
        <v>-399705.17950454907</v>
      </c>
      <c r="GI159" s="2">
        <f>('DEPRECATED - DT-Prelim Calcs'!$C$6*GG159-GH159)/('DEPRECATED - DT-Prelim Calcs'!$C$6*GG159)*'DEPRECATED - DT-Prelim Calcs'!$C$7*GG159</f>
        <v>182.78989536273596</v>
      </c>
      <c r="GJ159" s="57">
        <f>GI159/'DEPRECATED - DT-Prelim Calcs'!$C$7*('DEPRECATED - DT-Prelim Calcs'!$C$8-'DEPRECATED - DT-Prelim Calcs'!$C$9)+'DEPRECATED - DT-Prelim Calcs'!$C$9</f>
        <v>9733.7969191033299</v>
      </c>
      <c r="GK159" s="57">
        <f t="shared" si="242"/>
        <v>29.999999999999982</v>
      </c>
      <c r="GL159" s="2">
        <f t="shared" si="243"/>
        <v>0.99579519204165001</v>
      </c>
      <c r="GM159" s="57">
        <f>GL159*'DEPRECATED - DT-Prelim Calcs'!$C$21/GG$2/'DEPRECATED - DT-Prelim Calcs'!$C$19/'DEPRECATED - DT-Prelim Calcs'!$C$18*3.39*'DEPRECATED - DT-Prelim Calcs'!$C$20</f>
        <v>25.773080821789936</v>
      </c>
      <c r="GN159" s="46">
        <f t="shared" si="244"/>
        <v>0</v>
      </c>
      <c r="GO159" s="57">
        <f>GM158*'DEPRECATED - DT-Prelim Calcs'!$C$11+GO158</f>
        <v>-1142.5126023091066</v>
      </c>
      <c r="GP159" s="57">
        <f>GP158+0.5*GM159*'DEPRECATED - DT-Prelim Calcs'!$C$11^2+GO159*'DEPRECATED - DT-Prelim Calcs'!$C$11</f>
        <v>-270324.86090611684</v>
      </c>
      <c r="GQ159" s="57">
        <f>MIN('Drive Train'!$F$35-GK158*'DEPRECATED - DT-Prelim Calcs'!$C$21*'Drive Train'!$F$39,GQ158+GK$2)</f>
        <v>10.600000000000001</v>
      </c>
      <c r="GR159" s="57">
        <f>'Drive Train'!$F$35-GK159*'DEPRECATED - DT-Prelim Calcs'!$C$21*'Drive Train'!$F$39</f>
        <v>10.600000000000001</v>
      </c>
      <c r="GS159" s="1">
        <f>IF(GP159&gt;='Drive Train'!$F$29,1,0)</f>
        <v>0</v>
      </c>
      <c r="GT159" s="57">
        <f t="shared" si="245"/>
        <v>33.333333333333314</v>
      </c>
      <c r="GU159" s="63">
        <f>GU158+'DEPRECATED - DT-Prelim Calcs'!$C$11</f>
        <v>620</v>
      </c>
      <c r="GV159" s="2">
        <f>HF159/'Drive Train'!$F$35</f>
        <v>0.83870967741935498</v>
      </c>
      <c r="GW159" s="46">
        <f>HD159*12*60/(PI() * 'Drive Train'!$F$15)/GV$2*GV159</f>
        <v>27521.646072276537</v>
      </c>
      <c r="GX159" s="2">
        <f>('DEPRECATED - DT-Prelim Calcs'!$C$6*GV159-GW159)/('DEPRECATED - DT-Prelim Calcs'!$C$6*GV159)*'DEPRECATED - DT-Prelim Calcs'!$C$7*GV159</f>
        <v>-10.422831072201054</v>
      </c>
      <c r="GY159" s="57">
        <f>GX159/'DEPRECATED - DT-Prelim Calcs'!$C$7*('DEPRECATED - DT-Prelim Calcs'!$C$8-'DEPRECATED - DT-Prelim Calcs'!$C$9)+'DEPRECATED - DT-Prelim Calcs'!$C$9</f>
        <v>-552.17519774414745</v>
      </c>
      <c r="GZ159" s="57">
        <f t="shared" si="202"/>
        <v>-552.17519774414745</v>
      </c>
      <c r="HA159" s="2">
        <f t="shared" si="246"/>
        <v>-12.825242422657862</v>
      </c>
      <c r="HB159" s="57">
        <f>HA159*'DEPRECATED - DT-Prelim Calcs'!$C$21/GV$2/'DEPRECATED - DT-Prelim Calcs'!$C$19/'DEPRECATED - DT-Prelim Calcs'!$C$18*3.39*'DEPRECATED - DT-Prelim Calcs'!$C$20</f>
        <v>-331.94176087605035</v>
      </c>
      <c r="HC159" s="46">
        <f t="shared" si="247"/>
        <v>1</v>
      </c>
      <c r="HD159" s="57">
        <f>HB158*'DEPRECATED - DT-Prelim Calcs'!$C$11+HD158</f>
        <v>80.180388213818944</v>
      </c>
      <c r="HE159" s="57">
        <f>HE158+0.5*HB159*'DEPRECATED - DT-Prelim Calcs'!$C$11^2+HD159*'DEPRECATED - DT-Prelim Calcs'!$C$11</f>
        <v>-273909.94586063834</v>
      </c>
      <c r="HF159" s="57">
        <f>MIN('Drive Train'!$F$35-GZ158*'DEPRECATED - DT-Prelim Calcs'!$C$21*'Drive Train'!$F$39,HF158+GZ$2)</f>
        <v>10.400000000000002</v>
      </c>
      <c r="HG159" s="57">
        <f>'Drive Train'!$F$35-GZ159*'DEPRECATED - DT-Prelim Calcs'!$C$21*'Drive Train'!$F$39</f>
        <v>45.530511864648844</v>
      </c>
      <c r="HH159" s="1">
        <f>IF(HE159&gt;='Drive Train'!$F$29,1,0)</f>
        <v>0</v>
      </c>
      <c r="HI159" s="57">
        <f t="shared" si="248"/>
        <v>-613.5279974934972</v>
      </c>
      <c r="HJ159" s="63">
        <f>HJ158+'DEPRECATED - DT-Prelim Calcs'!$C$11</f>
        <v>620</v>
      </c>
      <c r="HK159" s="2">
        <f>HU159/'Drive Train'!$F$35</f>
        <v>0.82258064516129037</v>
      </c>
      <c r="HL159" s="46">
        <f>HS159*12*60/(PI() * 'Drive Train'!$F$15)/HK$2*HK159</f>
        <v>-196068.1346668317</v>
      </c>
      <c r="HM159" s="2">
        <f>('DEPRECATED - DT-Prelim Calcs'!$C$6*HK159-HL159)/('DEPRECATED - DT-Prelim Calcs'!$C$6*HK159)*'DEPRECATED - DT-Prelim Calcs'!$C$7*HK159</f>
        <v>90.636116267983994</v>
      </c>
      <c r="HN159" s="57">
        <f>HM159/'DEPRECATED - DT-Prelim Calcs'!$C$7*('DEPRECATED - DT-Prelim Calcs'!$C$8-'DEPRECATED - DT-Prelim Calcs'!$C$9)+'DEPRECATED - DT-Prelim Calcs'!$C$9</f>
        <v>4827.8509199926748</v>
      </c>
      <c r="HO159" s="57">
        <f t="shared" si="203"/>
        <v>36.66666666666665</v>
      </c>
      <c r="HP159" s="2">
        <f t="shared" si="249"/>
        <v>0.99579519204165001</v>
      </c>
      <c r="HQ159" s="57">
        <f>HP159*'DEPRECATED - DT-Prelim Calcs'!$C$21/HK$2/'DEPRECATED - DT-Prelim Calcs'!$C$19/'DEPRECATED - DT-Prelim Calcs'!$C$18*3.39*'DEPRECATED - DT-Prelim Calcs'!$C$20</f>
        <v>25.773080821789936</v>
      </c>
      <c r="HR159" s="46">
        <f t="shared" si="250"/>
        <v>0</v>
      </c>
      <c r="HS159" s="57">
        <f>HQ158*'DEPRECATED - DT-Prelim Calcs'!$C$11+HS158</f>
        <v>-582.41685354904087</v>
      </c>
      <c r="HT159" s="57">
        <f>HT158+0.5*HQ159*'DEPRECATED - DT-Prelim Calcs'!$C$11^2+HS159*'DEPRECATED - DT-Prelim Calcs'!$C$11</f>
        <v>-288874.0693387108</v>
      </c>
      <c r="HU159" s="57">
        <f>MIN('Drive Train'!$F$35-HO158*'DEPRECATED - DT-Prelim Calcs'!$C$21*'Drive Train'!$F$39,HU158+HO$2)</f>
        <v>10.200000000000001</v>
      </c>
      <c r="HV159" s="57">
        <f>'Drive Train'!$F$35-HO159*'DEPRECATED - DT-Prelim Calcs'!$C$21*'Drive Train'!$F$39</f>
        <v>10.200000000000001</v>
      </c>
      <c r="HW159" s="1">
        <f>IF(HT159&gt;='Drive Train'!$F$29,1,0)</f>
        <v>0</v>
      </c>
      <c r="HX159" s="57">
        <f t="shared" si="251"/>
        <v>40.740740740740726</v>
      </c>
      <c r="HY159" s="63">
        <f>HY158+'DEPRECATED - DT-Prelim Calcs'!$C$11</f>
        <v>620</v>
      </c>
      <c r="HZ159" s="2">
        <f>IJ159/'Drive Train'!$F$35</f>
        <v>0.80645161290322598</v>
      </c>
      <c r="IA159" s="46">
        <f>IH159*12*60/(PI() * 'Drive Train'!$F$15)/HZ$2*HZ159</f>
        <v>-142114.8406341708</v>
      </c>
      <c r="IB159" s="2">
        <f>('DEPRECATED - DT-Prelim Calcs'!$C$6*HZ159-IA159)/('DEPRECATED - DT-Prelim Calcs'!$C$6*HZ159)*'DEPRECATED - DT-Prelim Calcs'!$C$7*HZ159</f>
        <v>66.201853439320359</v>
      </c>
      <c r="IC159" s="57">
        <f>IB159/'DEPRECATED - DT-Prelim Calcs'!$C$7*('DEPRECATED - DT-Prelim Calcs'!$C$8-'DEPRECATED - DT-Prelim Calcs'!$C$9)+'DEPRECATED - DT-Prelim Calcs'!$C$9</f>
        <v>3527.0559320600842</v>
      </c>
      <c r="ID159" s="57">
        <f t="shared" si="204"/>
        <v>39.999999999999986</v>
      </c>
      <c r="IE159" s="2">
        <f t="shared" si="252"/>
        <v>0.99579519204165001</v>
      </c>
      <c r="IF159" s="57">
        <f>IE159*'DEPRECATED - DT-Prelim Calcs'!$C$21/HZ$2/'DEPRECATED - DT-Prelim Calcs'!$C$19/'DEPRECATED - DT-Prelim Calcs'!$C$18*3.39*'DEPRECATED - DT-Prelim Calcs'!$C$20</f>
        <v>25.773080821789936</v>
      </c>
      <c r="IG159" s="46">
        <f t="shared" si="253"/>
        <v>0</v>
      </c>
      <c r="IH159" s="57">
        <f>IF158*'DEPRECATED - DT-Prelim Calcs'!$C$11+IH158</f>
        <v>-430.59255923831006</v>
      </c>
      <c r="II159" s="57">
        <f>II158+0.5*IF159*'DEPRECATED - DT-Prelim Calcs'!$C$11^2+IH159*'DEPRECATED - DT-Prelim Calcs'!$C$11</f>
        <v>-280614.0079721575</v>
      </c>
      <c r="IJ159" s="57">
        <f>MIN('Drive Train'!$F$35-ID158*'DEPRECATED - DT-Prelim Calcs'!$C$21*'Drive Train'!$F$39,IJ158+ID$2)</f>
        <v>10.000000000000002</v>
      </c>
      <c r="IK159" s="57">
        <f>'Drive Train'!$F$35-ID159*'DEPRECATED - DT-Prelim Calcs'!$C$21*'Drive Train'!$F$39</f>
        <v>10.000000000000002</v>
      </c>
      <c r="IL159" s="1">
        <f>IF(II159&gt;='Drive Train'!$F$29,1,0)</f>
        <v>0</v>
      </c>
      <c r="IM159" s="57">
        <f t="shared" si="254"/>
        <v>44.444444444444429</v>
      </c>
      <c r="IN159" s="63">
        <f>IN158+'DEPRECATED - DT-Prelim Calcs'!$C$11</f>
        <v>620</v>
      </c>
      <c r="IO159" s="2">
        <f>IY159/'Drive Train'!$F$35</f>
        <v>3.4118031779531703</v>
      </c>
      <c r="IP159" s="46">
        <f>IW159*12*60/(PI() * 'Drive Train'!$F$15)/IO$2*IO159</f>
        <v>-1587903.8630922497</v>
      </c>
      <c r="IQ159" s="2">
        <f>('DEPRECATED - DT-Prelim Calcs'!$C$6*IO159-IP159)/('DEPRECATED - DT-Prelim Calcs'!$C$6*IO159)*'DEPRECATED - DT-Prelim Calcs'!$C$7*IO159</f>
        <v>726.20524304204207</v>
      </c>
      <c r="IR159" s="57">
        <f>IQ159/'DEPRECATED - DT-Prelim Calcs'!$C$7*('DEPRECATED - DT-Prelim Calcs'!$C$8-'DEPRECATED - DT-Prelim Calcs'!$C$9)+'DEPRECATED - DT-Prelim Calcs'!$C$9</f>
        <v>38663.335967756844</v>
      </c>
      <c r="IS159" s="57">
        <f t="shared" si="205"/>
        <v>43.333333333333321</v>
      </c>
      <c r="IT159" s="2">
        <f t="shared" si="255"/>
        <v>0.99579519204165001</v>
      </c>
      <c r="IU159" s="57">
        <f>IT159*'DEPRECATED - DT-Prelim Calcs'!$C$21/IO$2/'DEPRECATED - DT-Prelim Calcs'!$C$19/'DEPRECATED - DT-Prelim Calcs'!$C$18*3.39*'DEPRECATED - DT-Prelim Calcs'!$C$20</f>
        <v>25.773080821789936</v>
      </c>
      <c r="IV159" s="46">
        <f t="shared" si="256"/>
        <v>0</v>
      </c>
      <c r="IW159" s="57">
        <f>IU158*'DEPRECATED - DT-Prelim Calcs'!$C$11+IW158</f>
        <v>-1137.2230119620456</v>
      </c>
      <c r="IX159" s="57">
        <f>IX158+0.5*IU159*'DEPRECATED - DT-Prelim Calcs'!$C$11^2+IW159*'DEPRECATED - DT-Prelim Calcs'!$C$11</f>
        <v>-286453.21218994225</v>
      </c>
      <c r="IY159" s="57">
        <f>MIN('Drive Train'!$F$35-IS158*'DEPRECATED - DT-Prelim Calcs'!$C$21*'Drive Train'!$F$39,IY158+IS$2)</f>
        <v>42.306359406619315</v>
      </c>
      <c r="IZ159" s="57">
        <f>'Drive Train'!$F$35-IS159*'DEPRECATED - DT-Prelim Calcs'!$C$21*'Drive Train'!$F$39</f>
        <v>9.8000000000000007</v>
      </c>
      <c r="JA159" s="1">
        <f>IF(IX159&gt;='Drive Train'!$F$29,1,0)</f>
        <v>0</v>
      </c>
      <c r="JB159" s="57">
        <f t="shared" si="257"/>
        <v>48.148148148148138</v>
      </c>
      <c r="JC159" s="63">
        <f>JC158+'DEPRECATED - DT-Prelim Calcs'!$C$11</f>
        <v>620</v>
      </c>
      <c r="JD159" s="2">
        <f>JN159/'Drive Train'!$F$35</f>
        <v>0.77419354838709686</v>
      </c>
      <c r="JE159" s="46">
        <f>JL159*12*60/(PI() * 'Drive Train'!$F$15)/JD$2*JD159</f>
        <v>-416529.41465664003</v>
      </c>
      <c r="JF159" s="2">
        <f>('DEPRECATED - DT-Prelim Calcs'!$C$6*JD159-JE159)/('DEPRECATED - DT-Prelim Calcs'!$C$6*JD159)*'DEPRECATED - DT-Prelim Calcs'!$C$7*JD159</f>
        <v>190.20274628697925</v>
      </c>
      <c r="JG159" s="57">
        <f>JF159/'DEPRECATED - DT-Prelim Calcs'!$C$7*('DEPRECATED - DT-Prelim Calcs'!$C$8-'DEPRECATED - DT-Prelim Calcs'!$C$9)+'DEPRECATED - DT-Prelim Calcs'!$C$9</f>
        <v>10128.431264987321</v>
      </c>
      <c r="JH159" s="57">
        <f t="shared" si="206"/>
        <v>46.666666666666657</v>
      </c>
      <c r="JI159" s="2">
        <f t="shared" si="258"/>
        <v>0.99579519204165001</v>
      </c>
      <c r="JJ159" s="57">
        <f>JI159*'DEPRECATED - DT-Prelim Calcs'!$C$21/JD$2/'DEPRECATED - DT-Prelim Calcs'!$C$19/'DEPRECATED - DT-Prelim Calcs'!$C$18*3.39*'DEPRECATED - DT-Prelim Calcs'!$C$20</f>
        <v>25.773080821789936</v>
      </c>
      <c r="JK159" s="46">
        <f t="shared" si="259"/>
        <v>0</v>
      </c>
      <c r="JL159" s="57">
        <f>JJ158*'DEPRECATED - DT-Prelim Calcs'!$C$11+JL158</f>
        <v>-1314.6239238536596</v>
      </c>
      <c r="JM159" s="57">
        <f>JM158+0.5*JJ159*'DEPRECATED - DT-Prelim Calcs'!$C$11^2+JL159*'DEPRECATED - DT-Prelim Calcs'!$C$11</f>
        <v>-319089.32503810618</v>
      </c>
      <c r="JN159" s="57">
        <f>MIN('Drive Train'!$F$35-JH158*'DEPRECATED - DT-Prelim Calcs'!$C$21*'Drive Train'!$F$39,JN158+JH$2)</f>
        <v>9.6000000000000014</v>
      </c>
      <c r="JO159" s="57">
        <f>'Drive Train'!$F$35-JH159*'DEPRECATED - DT-Prelim Calcs'!$C$21*'Drive Train'!$F$39</f>
        <v>9.6000000000000014</v>
      </c>
      <c r="JP159" s="1">
        <f>IF(JM159&gt;='Drive Train'!$F$29,1,0)</f>
        <v>0</v>
      </c>
      <c r="JQ159" s="57">
        <f>MIN(JG159,'DEPRECATED - DT-Prelim Calcs'!$C$10)*'DEPRECATED - DT-Prelim Calcs'!$C$11*1000/60/60</f>
        <v>103.33333333333333</v>
      </c>
      <c r="JR159" s="63">
        <f>JR158+'DEPRECATED - DT-Prelim Calcs'!$C$11</f>
        <v>620</v>
      </c>
      <c r="JS159" s="2">
        <f>KC159/'Drive Train'!$F$35</f>
        <v>0.75806451612903225</v>
      </c>
      <c r="JT159" s="46">
        <f>KA159*12*60/(PI() * 'Drive Train'!$F$15)/JS$2*JS159</f>
        <v>-319116.91243298509</v>
      </c>
      <c r="JU159" s="2">
        <f>('DEPRECATED - DT-Prelim Calcs'!$C$6*JS159-JT159)/('DEPRECATED - DT-Prelim Calcs'!$C$6*JS159)*'DEPRECATED - DT-Prelim Calcs'!$C$7*JS159</f>
        <v>146.11807225000496</v>
      </c>
      <c r="JV159" s="57">
        <f>JU159/'DEPRECATED - DT-Prelim Calcs'!$C$7*('DEPRECATED - DT-Prelim Calcs'!$C$8-'DEPRECATED - DT-Prelim Calcs'!$C$9)+'DEPRECATED - DT-Prelim Calcs'!$C$9</f>
        <v>7781.5168753840817</v>
      </c>
      <c r="JW159" s="57">
        <f t="shared" si="207"/>
        <v>49.999999999999993</v>
      </c>
      <c r="JX159" s="2">
        <f t="shared" si="260"/>
        <v>0.99579519204165001</v>
      </c>
      <c r="JY159" s="57">
        <f>JX159*'DEPRECATED - DT-Prelim Calcs'!$C$21/JS$2/'DEPRECATED - DT-Prelim Calcs'!$C$19/'DEPRECATED - DT-Prelim Calcs'!$C$18*3.39*'DEPRECATED - DT-Prelim Calcs'!$C$20</f>
        <v>25.773080821789936</v>
      </c>
      <c r="JZ159" s="46">
        <f t="shared" si="261"/>
        <v>0</v>
      </c>
      <c r="KA159" s="57">
        <f>JY158*'DEPRECATED - DT-Prelim Calcs'!$C$11+KA158</f>
        <v>-1028.6060068966997</v>
      </c>
      <c r="KB159" s="57">
        <f>KB158+0.5*JY159*'DEPRECATED - DT-Prelim Calcs'!$C$11^2+KA159*'DEPRECATED - DT-Prelim Calcs'!$C$11</f>
        <v>-320046.51492587785</v>
      </c>
      <c r="KC159" s="57">
        <f>MIN('Drive Train'!$F$35-JW158*'DEPRECATED - DT-Prelim Calcs'!$C$21*'Drive Train'!$F$39,KC158+JW$2)</f>
        <v>9.4</v>
      </c>
      <c r="KD159" s="57">
        <f>'Drive Train'!$F$35-JW159*'DEPRECATED - DT-Prelim Calcs'!$C$21*'Drive Train'!$F$39</f>
        <v>9.4</v>
      </c>
      <c r="KE159" s="1">
        <f>IF(KB159&gt;='Drive Train'!$F$29,1,0)</f>
        <v>0</v>
      </c>
      <c r="KF159" s="57">
        <f>MIN(JV159,'DEPRECATED - DT-Prelim Calcs'!$C$10)*'DEPRECATED - DT-Prelim Calcs'!$C$11*1000/60/60</f>
        <v>103.33333333333333</v>
      </c>
      <c r="KG159" s="63">
        <f>KG158+'DEPRECATED - DT-Prelim Calcs'!$C$11</f>
        <v>620</v>
      </c>
      <c r="KH159" s="2">
        <f>KR159/'Drive Train'!$F$35</f>
        <v>0.74193548387096786</v>
      </c>
      <c r="KI159" s="46">
        <f>KP159*12*60/(PI() * 'Drive Train'!$F$15)/KH$2*KH159</f>
        <v>-45334.191217828622</v>
      </c>
      <c r="KJ159" s="2">
        <f>('DEPRECATED - DT-Prelim Calcs'!$C$6*KH159-KI159)/('DEPRECATED - DT-Prelim Calcs'!$C$6*KH159)*'DEPRECATED - DT-Prelim Calcs'!$C$7*KH159</f>
        <v>22.286263547079685</v>
      </c>
      <c r="KK159" s="57">
        <f>KJ159/'DEPRECATED - DT-Prelim Calcs'!$C$7*('DEPRECATED - DT-Prelim Calcs'!$C$8-'DEPRECATED - DT-Prelim Calcs'!$C$9)+'DEPRECATED - DT-Prelim Calcs'!$C$9</f>
        <v>1189.1429929835367</v>
      </c>
      <c r="KL159" s="57">
        <f t="shared" si="208"/>
        <v>53.333333333333329</v>
      </c>
      <c r="KM159" s="2">
        <f t="shared" si="262"/>
        <v>0.99579519204165001</v>
      </c>
      <c r="KN159" s="57">
        <f>KM159*'DEPRECATED - DT-Prelim Calcs'!$C$21/KH$2/'DEPRECATED - DT-Prelim Calcs'!$C$19/'DEPRECATED - DT-Prelim Calcs'!$C$18*3.39*'DEPRECATED - DT-Prelim Calcs'!$C$20</f>
        <v>25.773080821789936</v>
      </c>
      <c r="KO159" s="46">
        <f t="shared" si="263"/>
        <v>0</v>
      </c>
      <c r="KP159" s="57">
        <f>KN158*'DEPRECATED - DT-Prelim Calcs'!$C$11+KP158</f>
        <v>-149.30183078618973</v>
      </c>
      <c r="KQ159" s="57">
        <f>KQ158+0.5*KN159*'DEPRECATED - DT-Prelim Calcs'!$C$11^2+KP159*'DEPRECATED - DT-Prelim Calcs'!$C$11</f>
        <v>-301647.68833324418</v>
      </c>
      <c r="KR159" s="57">
        <f>MIN('Drive Train'!$F$35-KL158*'DEPRECATED - DT-Prelim Calcs'!$C$21*'Drive Train'!$F$39,KR158+KL$2)</f>
        <v>9.2000000000000011</v>
      </c>
      <c r="KS159" s="57">
        <f>'Drive Train'!$F$35-KL159*'DEPRECATED - DT-Prelim Calcs'!$C$21*'Drive Train'!$F$39</f>
        <v>9.2000000000000011</v>
      </c>
      <c r="KT159" s="1">
        <f>IF(KQ159&gt;='Drive Train'!$F$29,1,0)</f>
        <v>0</v>
      </c>
      <c r="KU159" s="57">
        <f>MIN(KK159,'DEPRECATED - DT-Prelim Calcs'!$C$10)*'DEPRECATED - DT-Prelim Calcs'!$C$11*1000/60/60</f>
        <v>103.33333333333333</v>
      </c>
      <c r="KV159" s="63">
        <f>KV158+'DEPRECATED - DT-Prelim Calcs'!$C$11</f>
        <v>620</v>
      </c>
      <c r="KW159" s="2">
        <f>LG159/'Drive Train'!$F$35</f>
        <v>0.72580645161290325</v>
      </c>
      <c r="KX159" s="46">
        <f>LE159*12*60/(PI() * 'Drive Train'!$F$15)/KW$2*KW159</f>
        <v>-218112.49272829431</v>
      </c>
      <c r="KY159" s="2">
        <f>('DEPRECATED - DT-Prelim Calcs'!$C$6*KW159-KX159)/('DEPRECATED - DT-Prelim Calcs'!$C$6*KW159)*'DEPRECATED - DT-Prelim Calcs'!$C$7*KW159</f>
        <v>100.37041446305678</v>
      </c>
      <c r="KZ159" s="57">
        <f>KY159/'DEPRECATED - DT-Prelim Calcs'!$C$7*('DEPRECATED - DT-Prelim Calcs'!$C$8-'DEPRECATED - DT-Prelim Calcs'!$C$9)+'DEPRECATED - DT-Prelim Calcs'!$C$9</f>
        <v>5346.0710272241431</v>
      </c>
      <c r="LA159" s="57">
        <f t="shared" si="209"/>
        <v>56.666666666666664</v>
      </c>
      <c r="LB159" s="2">
        <f t="shared" si="264"/>
        <v>0.99579519204165001</v>
      </c>
      <c r="LC159" s="57">
        <f>LB159*'DEPRECATED - DT-Prelim Calcs'!$C$21/KW$2/'DEPRECATED - DT-Prelim Calcs'!$C$19/'DEPRECATED - DT-Prelim Calcs'!$C$18*3.39*'DEPRECATED - DT-Prelim Calcs'!$C$20</f>
        <v>25.773080821789936</v>
      </c>
      <c r="LD159" s="46">
        <f t="shared" si="265"/>
        <v>0</v>
      </c>
      <c r="LE159" s="57">
        <f>LC158*'DEPRECATED - DT-Prelim Calcs'!$C$11+LE158</f>
        <v>-734.28578392131624</v>
      </c>
      <c r="LF159" s="57">
        <f>LF158+0.5*LC159*'DEPRECATED - DT-Prelim Calcs'!$C$11^2+LE159*'DEPRECATED - DT-Prelim Calcs'!$C$11</f>
        <v>-334532.75877127773</v>
      </c>
      <c r="LG159" s="57">
        <f>MIN('Drive Train'!$F$35-LA158*'DEPRECATED - DT-Prelim Calcs'!$C$21*'Drive Train'!$F$39,LG158+LA$2)</f>
        <v>9</v>
      </c>
      <c r="LH159" s="57">
        <f>'Drive Train'!$F$35-LA159*'DEPRECATED - DT-Prelim Calcs'!$C$21*'Drive Train'!$F$39</f>
        <v>9</v>
      </c>
      <c r="LI159" s="1">
        <f>IF(LF159&gt;='Drive Train'!$F$29,1,0)</f>
        <v>0</v>
      </c>
      <c r="LJ159" s="57">
        <f>MIN(KZ159,'DEPRECATED - DT-Prelim Calcs'!$C$10)*'DEPRECATED - DT-Prelim Calcs'!$C$11*1000/60/60</f>
        <v>103.33333333333333</v>
      </c>
      <c r="LK159" s="63">
        <f>LK158+'DEPRECATED - DT-Prelim Calcs'!$C$11</f>
        <v>620</v>
      </c>
      <c r="LL159" s="2">
        <f>LV159/'Drive Train'!$F$35</f>
        <v>3.6638739495459762</v>
      </c>
      <c r="LM159" s="46">
        <f>LT159*12*60/(PI() * 'Drive Train'!$F$15)/LL$2*LL159</f>
        <v>-1903666.045821131</v>
      </c>
      <c r="LN159" s="2">
        <f>('DEPRECATED - DT-Prelim Calcs'!$C$6*LL159-LM159)/('DEPRECATED - DT-Prelim Calcs'!$C$6*LL159)*'DEPRECATED - DT-Prelim Calcs'!$C$7*LL159</f>
        <v>869.58700384109363</v>
      </c>
      <c r="LO159" s="57">
        <f>LN159/'DEPRECATED - DT-Prelim Calcs'!$C$7*('DEPRECATED - DT-Prelim Calcs'!$C$8-'DEPRECATED - DT-Prelim Calcs'!$C$9)+'DEPRECATED - DT-Prelim Calcs'!$C$9</f>
        <v>46296.481158843279</v>
      </c>
      <c r="LP159" s="57">
        <f t="shared" si="210"/>
        <v>60</v>
      </c>
      <c r="LQ159" s="2">
        <f t="shared" si="266"/>
        <v>0.99579519204165001</v>
      </c>
      <c r="LR159" s="57">
        <f>LQ159*'DEPRECATED - DT-Prelim Calcs'!$C$21/LL$2/'DEPRECATED - DT-Prelim Calcs'!$C$19/'DEPRECATED - DT-Prelim Calcs'!$C$18*3.39*'DEPRECATED - DT-Prelim Calcs'!$C$20</f>
        <v>25.773080821789936</v>
      </c>
      <c r="LS159" s="46">
        <f t="shared" si="267"/>
        <v>0</v>
      </c>
      <c r="LT159" s="57">
        <f>LR158*'DEPRECATED - DT-Prelim Calcs'!$C$11+LT158</f>
        <v>-1269.5670522989501</v>
      </c>
      <c r="LU159" s="57">
        <f>LU158+0.5*LR159*'DEPRECATED - DT-Prelim Calcs'!$C$11^2+LT159*'DEPRECATED - DT-Prelim Calcs'!$C$11</f>
        <v>-291268.08076781512</v>
      </c>
      <c r="LV159" s="57">
        <f>MIN('Drive Train'!$F$35-LP158*'DEPRECATED - DT-Prelim Calcs'!$C$21*'Drive Train'!$F$39,LV158+LP$2)</f>
        <v>45.432036974370106</v>
      </c>
      <c r="LW159" s="57">
        <f>'Drive Train'!$F$35-LP159*'DEPRECATED - DT-Prelim Calcs'!$C$21*'Drive Train'!$F$39</f>
        <v>8.8000000000000007</v>
      </c>
      <c r="LX159" s="1">
        <f>IF(LU159&gt;='Drive Train'!$F$29,1,0)</f>
        <v>0</v>
      </c>
      <c r="LY159" s="57">
        <f>MIN(LO159,'DEPRECATED - DT-Prelim Calcs'!$C$10)*'DEPRECATED - DT-Prelim Calcs'!$C$11*1000/60/60</f>
        <v>103.33333333333333</v>
      </c>
      <c r="LZ159" s="63">
        <f>LZ158+'DEPRECATED - DT-Prelim Calcs'!$C$11</f>
        <v>620</v>
      </c>
    </row>
    <row r="160" spans="18:338" x14ac:dyDescent="0.2">
      <c r="R160" s="63">
        <f>R159+'DEPRECATED - DT-Prelim Calcs'!$C$11</f>
        <v>624</v>
      </c>
      <c r="S160" s="2">
        <f>AG160/'Drive Train'!$F$35</f>
        <v>0</v>
      </c>
      <c r="T160" s="46">
        <f>AE160*12*60/(PI() * 'Drive Train'!$F$15)/S$2*ABS(S160)</f>
        <v>0</v>
      </c>
      <c r="U160" s="2">
        <f>IF(OR(AD159=1,AND($C$32=Motors!$C$32,'DEPRECATED - DT-Prelim Calcs'!AI159=1)),0,IF(AG160=0,-(V159+$C$9)/($C$8-$C$9)*$C$7,($C$6*S160-T160)/($C$6*S160)*$C$7*S160))</f>
        <v>0</v>
      </c>
      <c r="V160" s="57">
        <f>IF(AND(AD159=1,AI159=1),0,ABS(U160/$C$7*($C$8-$C$9)+$C$9) *'Drive Train'!$AA$49 + V159*(1-'Drive Train'!$AA$49))</f>
        <v>0</v>
      </c>
      <c r="W160" s="57">
        <f t="shared" si="184"/>
        <v>0</v>
      </c>
      <c r="X160" s="2">
        <f>MAX(MIN(IF(AND(AI159=1,AG160&lt;0),-1,1)*(W160-$C$9)/($C$8-$C$9)*$C$7-$C$29*AE160/T$2 -  AI159*$C$29/2,X$2),MAX(X$4:X159)*-1)</f>
        <v>-0.2458281045106315</v>
      </c>
      <c r="Y160" s="57">
        <f t="shared" si="185"/>
        <v>0</v>
      </c>
      <c r="Z160" s="57">
        <f t="shared" si="186"/>
        <v>0</v>
      </c>
      <c r="AA160" s="57">
        <f t="shared" si="187"/>
        <v>0</v>
      </c>
      <c r="AB160" s="57" t="e">
        <f t="shared" si="188"/>
        <v>#N/A</v>
      </c>
      <c r="AC160" s="46">
        <f t="shared" si="211"/>
        <v>1</v>
      </c>
      <c r="AD160" s="1">
        <f t="shared" si="189"/>
        <v>1</v>
      </c>
      <c r="AE160" s="57">
        <f t="shared" si="190"/>
        <v>0</v>
      </c>
      <c r="AF160" s="57" t="e">
        <f t="shared" si="191"/>
        <v>#N/A</v>
      </c>
      <c r="AG160" s="57">
        <f>IF(AI159=0,MIN('Drive Train'!$F$35-W159*$C$21*'Drive Train'!$F$39,AG159+W$2)-$C$3,IF(AE159-1&lt;=0,0,IF($C$32=Motors!$C$30,MAX(ABS('Drive Train'!$F$35-W159*$C$21*'Drive Train'!$F$39)*-1,AG159-W$2),MAX(0,ABS('Drive Train'!$F$35-W159*$C$21*'Drive Train'!$F$39)*-1,AG159-W$2))))</f>
        <v>0</v>
      </c>
      <c r="AH160" s="57">
        <f>'Drive Train'!$F$35-ABS(W160)*'DEPRECATED - DT-Prelim Calcs'!$C$21*'Drive Train'!$F$39</f>
        <v>12.4</v>
      </c>
      <c r="AI160" s="1">
        <f>IF(AJ160&gt;='Drive Train'!$F$29,1,0)</f>
        <v>1</v>
      </c>
      <c r="AJ160" s="57">
        <f>AJ159+0.5*Y160*'DEPRECATED - DT-Prelim Calcs'!$C$11^2+AE160*'DEPRECATED - DT-Prelim Calcs'!$C$11</f>
        <v>784.33981740885292</v>
      </c>
      <c r="AK160" s="57">
        <f t="shared" si="268"/>
        <v>0</v>
      </c>
      <c r="AL160" s="63">
        <f>AL159+'DEPRECATED - DT-Prelim Calcs'!$C$11</f>
        <v>624</v>
      </c>
      <c r="AM160" s="2">
        <f>AW160/'Drive Train'!$F$35</f>
        <v>0.90171798760158639</v>
      </c>
      <c r="AN160" s="46">
        <f>AU160*12*60/(PI() * 'Drive Train'!$F$15)/AM$2*AM160</f>
        <v>4074.5129711578243</v>
      </c>
      <c r="AO160" s="2">
        <f>('DEPRECATED - DT-Prelim Calcs'!$C$6*AM160-AN160)/('DEPRECATED - DT-Prelim Calcs'!$C$6*AM160)*'DEPRECATED - DT-Prelim Calcs'!$C$7*AM160</f>
        <v>0.330818350027824</v>
      </c>
      <c r="AP160" s="57">
        <f>AO160/'DEPRECATED - DT-Prelim Calcs'!$C$7*('DEPRECATED - DT-Prelim Calcs'!$C$8-'DEPRECATED - DT-Prelim Calcs'!$C$9)+'DEPRECATED - DT-Prelim Calcs'!$C$9</f>
        <v>20.311615895672126</v>
      </c>
      <c r="AQ160" s="57">
        <f t="shared" si="192"/>
        <v>20.311615895672126</v>
      </c>
      <c r="AR160" s="2">
        <f t="shared" si="212"/>
        <v>-1.6653345369377348E-16</v>
      </c>
      <c r="AS160" s="57">
        <f>AR160*'DEPRECATED - DT-Prelim Calcs'!$C$21/AM$2/'DEPRECATED - DT-Prelim Calcs'!$C$19/'DEPRECATED - DT-Prelim Calcs'!$C$18*3.39*'DEPRECATED - DT-Prelim Calcs'!$C$20</f>
        <v>-1.2068570473601326E-15</v>
      </c>
      <c r="AT160" s="46">
        <f t="shared" si="213"/>
        <v>0</v>
      </c>
      <c r="AU160" s="57">
        <f>AS159*'DEPRECATED - DT-Prelim Calcs'!$C$11+AU159</f>
        <v>39.432321268798688</v>
      </c>
      <c r="AV160" s="57">
        <f>AV159+0.5*AS160*'DEPRECATED - DT-Prelim Calcs'!$C$11^2+AU160*'DEPRECATED - DT-Prelim Calcs'!$C$11</f>
        <v>24561.154907094442</v>
      </c>
      <c r="AW160" s="57">
        <f>MIN('Drive Train'!$F$35-AQ159*'DEPRECATED - DT-Prelim Calcs'!$C$21*'Drive Train'!$F$39,AW159+AQ$2)</f>
        <v>11.181303046259671</v>
      </c>
      <c r="AX160" s="57">
        <f>'Drive Train'!$F$35-AQ160*'DEPRECATED - DT-Prelim Calcs'!$C$21*'Drive Train'!$F$39</f>
        <v>11.181303046259673</v>
      </c>
      <c r="AY160" s="1">
        <f>IF(AV160&gt;='Drive Train'!$F$29,1,0)</f>
        <v>1</v>
      </c>
      <c r="AZ160" s="57">
        <f t="shared" si="214"/>
        <v>22.568462106302363</v>
      </c>
      <c r="BA160" s="63">
        <f>BA159+'DEPRECATED - DT-Prelim Calcs'!$C$11</f>
        <v>624</v>
      </c>
      <c r="BB160" s="2">
        <f>BL160/'Drive Train'!$F$35</f>
        <v>0.55000000000000004</v>
      </c>
      <c r="BC160" s="46">
        <f>BJ160*12*60/(PI() * 'Drive Train'!$F$15)/BB$2*BB160</f>
        <v>5574.3989430736692</v>
      </c>
      <c r="BD160" s="2">
        <f>('DEPRECATED - DT-Prelim Calcs'!$C$6*BB160-BC160)/('DEPRECATED - DT-Prelim Calcs'!$C$6*BB160)*'DEPRECATED - DT-Prelim Calcs'!$C$7*BB160</f>
        <v>-1.1950068391758988</v>
      </c>
      <c r="BE160" s="57">
        <f>BD160/'DEPRECATED - DT-Prelim Calcs'!$C$7*('DEPRECATED - DT-Prelim Calcs'!$C$8-'DEPRECATED - DT-Prelim Calcs'!$C$9)+'DEPRECATED - DT-Prelim Calcs'!$C$9</f>
        <v>-60.917998948658841</v>
      </c>
      <c r="BF160" s="57">
        <f t="shared" si="193"/>
        <v>-60.917998948658841</v>
      </c>
      <c r="BG160" s="2">
        <f t="shared" si="215"/>
        <v>-1.9370342982087321</v>
      </c>
      <c r="BH160" s="57">
        <f>BG160*'DEPRECATED - DT-Prelim Calcs'!$C$21/BB$2/'DEPRECATED - DT-Prelim Calcs'!$C$19/'DEPRECATED - DT-Prelim Calcs'!$C$18*3.39*'DEPRECATED - DT-Prelim Calcs'!$C$20</f>
        <v>-20.276476817893244</v>
      </c>
      <c r="BI160" s="46">
        <f t="shared" si="216"/>
        <v>1</v>
      </c>
      <c r="BJ160" s="57">
        <f>BH159*'DEPRECATED - DT-Prelim Calcs'!$C$11+BJ159</f>
        <v>61.23248520188443</v>
      </c>
      <c r="BK160" s="57">
        <f>BK159+0.5*BH160*'DEPRECATED - DT-Prelim Calcs'!$C$11^2+BJ160*'DEPRECATED - DT-Prelim Calcs'!$C$11</f>
        <v>12938.144836697869</v>
      </c>
      <c r="BL160" s="57">
        <f>MIN('Drive Train'!$F$35-BF159*'DEPRECATED - DT-Prelim Calcs'!$C$21*'Drive Train'!$F$39,BL159+BF$2)</f>
        <v>6.82</v>
      </c>
      <c r="BM160" s="57">
        <f>'Drive Train'!$F$35-BF160*'DEPRECATED - DT-Prelim Calcs'!$C$21*'Drive Train'!$F$39</f>
        <v>16.05507993691953</v>
      </c>
      <c r="BN160" s="1">
        <f>IF(BK160&gt;='Drive Train'!$F$29,1,0)</f>
        <v>1</v>
      </c>
      <c r="BO160" s="57">
        <f t="shared" si="217"/>
        <v>-67.686665498509825</v>
      </c>
      <c r="BP160" s="63">
        <f>BP159+'DEPRECATED - DT-Prelim Calcs'!$C$11</f>
        <v>624</v>
      </c>
      <c r="BQ160" s="2">
        <f>CA160/'Drive Train'!$F$35</f>
        <v>1.7582441111213694</v>
      </c>
      <c r="BR160" s="46">
        <f>BY160*12*60/(PI() * 'Drive Train'!$F$15)/BQ$2*BQ160</f>
        <v>-58353.822220077396</v>
      </c>
      <c r="BS160" s="2">
        <f>('DEPRECATED - DT-Prelim Calcs'!$C$6*BQ160-BR160)/('DEPRECATED - DT-Prelim Calcs'!$C$6*BQ160)*'DEPRECATED - DT-Prelim Calcs'!$C$7*BQ160</f>
        <v>30.622492426073901</v>
      </c>
      <c r="BT160" s="57">
        <f>BS160/'DEPRECATED - DT-Prelim Calcs'!$C$7*('DEPRECATED - DT-Prelim Calcs'!$C$8-'DEPRECATED - DT-Prelim Calcs'!$C$9)+'DEPRECATED - DT-Prelim Calcs'!$C$9</f>
        <v>1632.9347627656771</v>
      </c>
      <c r="BU160" s="57">
        <f t="shared" si="194"/>
        <v>93</v>
      </c>
      <c r="BV160" s="2">
        <f t="shared" si="218"/>
        <v>1.8828060353728675</v>
      </c>
      <c r="BW160" s="57">
        <f>BV160*'DEPRECATED - DT-Prelim Calcs'!$C$21/BQ$2/'DEPRECATED - DT-Prelim Calcs'!$C$19/'DEPRECATED - DT-Prelim Calcs'!$C$18*3.39*'DEPRECATED - DT-Prelim Calcs'!$C$20</f>
        <v>25.773080821789936</v>
      </c>
      <c r="BX160" s="46">
        <f t="shared" si="219"/>
        <v>0</v>
      </c>
      <c r="BY160" s="57">
        <f>BW159*'DEPRECATED - DT-Prelim Calcs'!$C$11+BY159</f>
        <v>-153.33139836692297</v>
      </c>
      <c r="BZ160" s="57">
        <f>BZ159+0.5*BW160*'DEPRECATED - DT-Prelim Calcs'!$C$11^2+BY160*'DEPRECATED - DT-Prelim Calcs'!$C$11</f>
        <v>-13823.211888160449</v>
      </c>
      <c r="CA160" s="57">
        <f>MIN('Drive Train'!$F$35-BU159*'DEPRECATED - DT-Prelim Calcs'!$C$21*'Drive Train'!$F$39,CA159+BU$2)</f>
        <v>21.802226977904979</v>
      </c>
      <c r="CB160" s="57">
        <f>'Drive Train'!$F$35-BU160*'DEPRECATED - DT-Prelim Calcs'!$C$21*'Drive Train'!$F$39</f>
        <v>6.82</v>
      </c>
      <c r="CC160" s="1">
        <f>IF(BZ160&gt;='Drive Train'!$F$29,1,0)</f>
        <v>0</v>
      </c>
      <c r="CD160" s="57">
        <f t="shared" si="220"/>
        <v>103.33333333333333</v>
      </c>
      <c r="CE160" s="63">
        <f>CE159+'DEPRECATED - DT-Prelim Calcs'!$C$11</f>
        <v>624</v>
      </c>
      <c r="CF160" s="2">
        <f>CP160/'Drive Train'!$F$35</f>
        <v>0.55000000000000004</v>
      </c>
      <c r="CG160" s="46">
        <f>CN160*12*60/(PI() * 'Drive Train'!$F$15)/CF$2*CF160</f>
        <v>6056.8353421020338</v>
      </c>
      <c r="CH160" s="2">
        <f>('DEPRECATED - DT-Prelim Calcs'!$C$6*CF160-CG160)/('DEPRECATED - DT-Prelim Calcs'!$C$6*CF160)*'DEPRECATED - DT-Prelim Calcs'!$C$7*CF160</f>
        <v>-1.4131441227890993</v>
      </c>
      <c r="CI160" s="57">
        <f>CH160/'DEPRECATED - DT-Prelim Calcs'!$C$7*('DEPRECATED - DT-Prelim Calcs'!$C$8-'DEPRECATED - DT-Prelim Calcs'!$C$9)+'DEPRECATED - DT-Prelim Calcs'!$C$9</f>
        <v>-72.530867615701837</v>
      </c>
      <c r="CJ160" s="57">
        <f t="shared" si="195"/>
        <v>-72.530867615701837</v>
      </c>
      <c r="CK160" s="2">
        <f t="shared" si="221"/>
        <v>-2.2193903539212578</v>
      </c>
      <c r="CL160" s="57">
        <f>CK160*'DEPRECATED - DT-Prelim Calcs'!$C$21/CF$2/'DEPRECATED - DT-Prelim Calcs'!$C$19/'DEPRECATED - DT-Prelim Calcs'!$C$18*3.39*'DEPRECATED - DT-Prelim Calcs'!$C$20</f>
        <v>-37.5288124006358</v>
      </c>
      <c r="CM160" s="46">
        <f t="shared" si="222"/>
        <v>1</v>
      </c>
      <c r="CN160" s="57">
        <f>CL159*'DEPRECATED - DT-Prelim Calcs'!$C$11+CN159</f>
        <v>41.186384014612059</v>
      </c>
      <c r="CO160" s="57">
        <f>CO159+0.5*CL160*'DEPRECATED - DT-Prelim Calcs'!$C$11^2+CN160*'DEPRECATED - DT-Prelim Calcs'!$C$11</f>
        <v>-52475.289577223717</v>
      </c>
      <c r="CP160" s="57">
        <f>MIN('Drive Train'!$F$35-CJ159*'DEPRECATED - DT-Prelim Calcs'!$C$21*'Drive Train'!$F$39,CP159+CJ$2)</f>
        <v>6.82</v>
      </c>
      <c r="CQ160" s="57">
        <f>'Drive Train'!$F$35-CJ160*'DEPRECATED - DT-Prelim Calcs'!$C$21*'Drive Train'!$F$39</f>
        <v>16.751852056942109</v>
      </c>
      <c r="CR160" s="1">
        <f>IF(CO160&gt;='Drive Train'!$F$29,1,0)</f>
        <v>0</v>
      </c>
      <c r="CS160" s="57">
        <f t="shared" si="223"/>
        <v>-80.589852906335381</v>
      </c>
      <c r="CT160" s="63">
        <f>CT159+'DEPRECATED - DT-Prelim Calcs'!$C$11</f>
        <v>624</v>
      </c>
      <c r="CU160" s="2">
        <f>DE160/'Drive Train'!$F$35</f>
        <v>0.55000000000000004</v>
      </c>
      <c r="CV160" s="46">
        <f>DC160*12*60/(PI() * 'Drive Train'!$F$15)/CU$2*CU160</f>
        <v>-11127.28152791954</v>
      </c>
      <c r="CW160" s="2">
        <f>('DEPRECATED - DT-Prelim Calcs'!$C$6*CU160-CV160)/('DEPRECATED - DT-Prelim Calcs'!$C$6*CU160)*'DEPRECATED - DT-Prelim Calcs'!$C$7*CU160</f>
        <v>6.3567848934870712</v>
      </c>
      <c r="CX160" s="57">
        <f>CW160/'DEPRECATED - DT-Prelim Calcs'!$C$7*('DEPRECATED - DT-Prelim Calcs'!$C$8-'DEPRECATED - DT-Prelim Calcs'!$C$9)+'DEPRECATED - DT-Prelim Calcs'!$C$9</f>
        <v>341.11307130057725</v>
      </c>
      <c r="CY160" s="57">
        <f t="shared" si="196"/>
        <v>93</v>
      </c>
      <c r="CZ160" s="2">
        <f t="shared" si="224"/>
        <v>1.2803081040535502</v>
      </c>
      <c r="DA160" s="57">
        <f>CZ160*'DEPRECATED - DT-Prelim Calcs'!$C$21/CU$2/'DEPRECATED - DT-Prelim Calcs'!$C$19/'DEPRECATED - DT-Prelim Calcs'!$C$18*3.39*'DEPRECATED - DT-Prelim Calcs'!$C$20</f>
        <v>25.773080821789936</v>
      </c>
      <c r="DB160" s="46">
        <f t="shared" si="225"/>
        <v>0</v>
      </c>
      <c r="DC160" s="57">
        <f>DA159*'DEPRECATED - DT-Prelim Calcs'!$C$11+DC159</f>
        <v>-63.558883459158992</v>
      </c>
      <c r="DD160" s="57">
        <f>DD159+0.5*DA160*'DEPRECATED - DT-Prelim Calcs'!$C$11^2+DC160*'DEPRECATED - DT-Prelim Calcs'!$C$11</f>
        <v>-111392.3366034403</v>
      </c>
      <c r="DE160" s="57">
        <f>MIN('Drive Train'!$F$35-CY159*'DEPRECATED - DT-Prelim Calcs'!$C$21*'Drive Train'!$F$39,DE159+CY$2)</f>
        <v>6.82</v>
      </c>
      <c r="DF160" s="57">
        <f>'Drive Train'!$F$35-CY160*'DEPRECATED - DT-Prelim Calcs'!$C$21*'Drive Train'!$F$39</f>
        <v>6.82</v>
      </c>
      <c r="DG160" s="1">
        <f>IF(DD160&gt;='Drive Train'!$F$29,1,0)</f>
        <v>0</v>
      </c>
      <c r="DH160" s="57">
        <f t="shared" si="226"/>
        <v>103.33333333333333</v>
      </c>
      <c r="DI160" s="63">
        <f>DI159+'DEPRECATED - DT-Prelim Calcs'!$C$11</f>
        <v>624</v>
      </c>
      <c r="DJ160" s="2">
        <f>DT160/'Drive Train'!$F$35</f>
        <v>0.55000000000000004</v>
      </c>
      <c r="DK160" s="46">
        <f>DR160*12*60/(PI() * 'Drive Train'!$F$15)/DJ$2*DJ160</f>
        <v>-4336.6723180086165</v>
      </c>
      <c r="DL160" s="2">
        <f>('DEPRECATED - DT-Prelim Calcs'!$C$6*DJ160-DK160)/('DEPRECATED - DT-Prelim Calcs'!$C$6*DJ160)*'DEPRECATED - DT-Prelim Calcs'!$C$7*DJ160</f>
        <v>3.2863593407881364</v>
      </c>
      <c r="DM160" s="57">
        <f>DL160/'DEPRECATED - DT-Prelim Calcs'!$C$7*('DEPRECATED - DT-Prelim Calcs'!$C$8-'DEPRECATED - DT-Prelim Calcs'!$C$9)+'DEPRECATED - DT-Prelim Calcs'!$C$9</f>
        <v>177.65431677307794</v>
      </c>
      <c r="DN160" s="57">
        <f t="shared" si="197"/>
        <v>93</v>
      </c>
      <c r="DO160" s="2">
        <f t="shared" si="227"/>
        <v>1.1037138828047846</v>
      </c>
      <c r="DP160" s="57">
        <f>DO160*'DEPRECATED - DT-Prelim Calcs'!$C$21/DJ$2/'DEPRECATED - DT-Prelim Calcs'!$C$19/'DEPRECATED - DT-Prelim Calcs'!$C$18*3.39*'DEPRECATED - DT-Prelim Calcs'!$C$20</f>
        <v>25.773080821789936</v>
      </c>
      <c r="DQ160" s="46">
        <f t="shared" si="228"/>
        <v>0</v>
      </c>
      <c r="DR160" s="57">
        <f>DP159*'DEPRECATED - DT-Prelim Calcs'!$C$11+DR159</f>
        <v>-21.354322719877885</v>
      </c>
      <c r="DS160" s="57">
        <f>DS159+0.5*DP160*'DEPRECATED - DT-Prelim Calcs'!$C$11^2+DR160*'DEPRECATED - DT-Prelim Calcs'!$C$11</f>
        <v>-180556.71227007525</v>
      </c>
      <c r="DT160" s="57">
        <f>MIN('Drive Train'!$F$35-DN159*'DEPRECATED - DT-Prelim Calcs'!$C$21*'Drive Train'!$F$39,DT159+DN$2)</f>
        <v>6.82</v>
      </c>
      <c r="DU160" s="57">
        <f>'Drive Train'!$F$35-DN160*'DEPRECATED - DT-Prelim Calcs'!$C$21*'Drive Train'!$F$39</f>
        <v>6.82</v>
      </c>
      <c r="DV160" s="1">
        <f>IF(DS160&gt;='Drive Train'!$F$29,1,0)</f>
        <v>0</v>
      </c>
      <c r="DW160" s="57">
        <f t="shared" si="229"/>
        <v>103.33333333333333</v>
      </c>
      <c r="DX160" s="63">
        <f>DX159+'DEPRECATED - DT-Prelim Calcs'!$C$11</f>
        <v>624</v>
      </c>
      <c r="DY160" s="2">
        <f>EI160/'Drive Train'!$F$35</f>
        <v>0.55000000000000004</v>
      </c>
      <c r="DZ160" s="46">
        <f>EG160*12*60/(PI() * 'Drive Train'!$F$15)/DY$2*DY160</f>
        <v>-200124.44384889494</v>
      </c>
      <c r="EA160" s="2">
        <f>('DEPRECATED - DT-Prelim Calcs'!$C$6*DY160-DZ160)/('DEPRECATED - DT-Prelim Calcs'!$C$6*DY160)*'DEPRECATED - DT-Prelim Calcs'!$C$7*DY160</f>
        <v>91.813287931676697</v>
      </c>
      <c r="EB160" s="57">
        <f>EA160/'DEPRECATED - DT-Prelim Calcs'!$C$7*('DEPRECATED - DT-Prelim Calcs'!$C$8-'DEPRECATED - DT-Prelim Calcs'!$C$9)+'DEPRECATED - DT-Prelim Calcs'!$C$9</f>
        <v>4890.5194363627052</v>
      </c>
      <c r="EC160" s="57">
        <f t="shared" si="198"/>
        <v>93</v>
      </c>
      <c r="ED160" s="2">
        <f t="shared" si="230"/>
        <v>0.96993038185874991</v>
      </c>
      <c r="EE160" s="57">
        <f>ED160*'DEPRECATED - DT-Prelim Calcs'!$C$21/DY$2/'DEPRECATED - DT-Prelim Calcs'!$C$19/'DEPRECATED - DT-Prelim Calcs'!$C$18*3.39*'DEPRECATED - DT-Prelim Calcs'!$C$20</f>
        <v>25.773080821789936</v>
      </c>
      <c r="EF160" s="46">
        <f t="shared" si="231"/>
        <v>0</v>
      </c>
      <c r="EG160" s="57">
        <f>EE159*'DEPRECATED - DT-Prelim Calcs'!$C$11+EG159</f>
        <v>-865.99102286423044</v>
      </c>
      <c r="EH160" s="57">
        <f>EH159+0.5*EE160*'DEPRECATED - DT-Prelim Calcs'!$C$11^2+EG160*'DEPRECATED - DT-Prelim Calcs'!$C$11</f>
        <v>-264776.19147722243</v>
      </c>
      <c r="EI160" s="57">
        <f>MIN('Drive Train'!$F$35-EC159*'DEPRECATED - DT-Prelim Calcs'!$C$21*'Drive Train'!$F$39,EI159+EC$2)</f>
        <v>6.82</v>
      </c>
      <c r="EJ160" s="57">
        <f>'Drive Train'!$F$35-EC160*'DEPRECATED - DT-Prelim Calcs'!$C$21*'Drive Train'!$F$39</f>
        <v>6.82</v>
      </c>
      <c r="EK160" s="1">
        <f>IF(EH160&gt;='Drive Train'!$F$29,1,0)</f>
        <v>0</v>
      </c>
      <c r="EL160" s="57">
        <f t="shared" si="232"/>
        <v>103.33333333333333</v>
      </c>
      <c r="EM160" s="63">
        <f>EM159+'DEPRECATED - DT-Prelim Calcs'!$C$11</f>
        <v>624</v>
      </c>
      <c r="EN160" s="2">
        <f>EX160/'Drive Train'!$F$35</f>
        <v>0.55000000000000004</v>
      </c>
      <c r="EO160" s="46">
        <f>EV160*12*60/(PI() * 'Drive Train'!$F$15)/EN$2*EN160</f>
        <v>-164705.05407560276</v>
      </c>
      <c r="EP160" s="2">
        <f>('DEPRECATED - DT-Prelim Calcs'!$C$6*EN160-EO160)/('DEPRECATED - DT-Prelim Calcs'!$C$6*EN160)*'DEPRECATED - DT-Prelim Calcs'!$C$7*EN160</f>
        <v>75.798141711482671</v>
      </c>
      <c r="EQ160" s="57">
        <f>EP160/'DEPRECATED - DT-Prelim Calcs'!$C$7*('DEPRECATED - DT-Prelim Calcs'!$C$8-'DEPRECATED - DT-Prelim Calcs'!$C$9)+'DEPRECATED - DT-Prelim Calcs'!$C$9</f>
        <v>4037.9288720262352</v>
      </c>
      <c r="ER160" s="57">
        <f t="shared" si="199"/>
        <v>93</v>
      </c>
      <c r="ES160" s="2">
        <f t="shared" si="233"/>
        <v>0.86507304327942547</v>
      </c>
      <c r="ET160" s="57">
        <f>ES160*'DEPRECATED - DT-Prelim Calcs'!$C$21/EN$2/'DEPRECATED - DT-Prelim Calcs'!$C$19/'DEPRECATED - DT-Prelim Calcs'!$C$18*3.39*'DEPRECATED - DT-Prelim Calcs'!$C$20</f>
        <v>25.773080821789936</v>
      </c>
      <c r="EU160" s="46">
        <f t="shared" si="234"/>
        <v>0</v>
      </c>
      <c r="EV160" s="57">
        <f>ET159*'DEPRECATED - DT-Prelim Calcs'!$C$11+EV159</f>
        <v>-635.67099249757143</v>
      </c>
      <c r="EW160" s="57">
        <f>EW159+0.5*ET160*'DEPRECATED - DT-Prelim Calcs'!$C$11^2+EV160*'DEPRECATED - DT-Prelim Calcs'!$C$11</f>
        <v>-353991.69156664779</v>
      </c>
      <c r="EX160" s="57">
        <f>MIN('Drive Train'!$F$35-ER159*'DEPRECATED - DT-Prelim Calcs'!$C$21*'Drive Train'!$F$39,EX159+ER$2)</f>
        <v>6.82</v>
      </c>
      <c r="EY160" s="57">
        <f>'Drive Train'!$F$35-ER160*'DEPRECATED - DT-Prelim Calcs'!$C$21*'Drive Train'!$F$39</f>
        <v>6.82</v>
      </c>
      <c r="EZ160" s="1">
        <f>IF(EW160&gt;='Drive Train'!$F$29,1,0)</f>
        <v>0</v>
      </c>
      <c r="FA160" s="57">
        <f t="shared" si="235"/>
        <v>103.33333333333333</v>
      </c>
      <c r="FB160" s="63">
        <f>FB159+'DEPRECATED - DT-Prelim Calcs'!$C$11</f>
        <v>624</v>
      </c>
      <c r="FC160" s="2">
        <f>FM160/'Drive Train'!$F$35</f>
        <v>0.55000000000000004</v>
      </c>
      <c r="FD160" s="46">
        <f>FK160*12*60/(PI() * 'Drive Train'!$F$15)/FC$2*FC160</f>
        <v>-250604.39805392883</v>
      </c>
      <c r="FE160" s="2">
        <f>('DEPRECATED - DT-Prelim Calcs'!$C$6*FC160-FD160)/('DEPRECATED - DT-Prelim Calcs'!$C$6*FC160)*'DEPRECATED - DT-Prelim Calcs'!$C$7*FC160</f>
        <v>114.63818279736745</v>
      </c>
      <c r="FF160" s="57">
        <f>FE160/'DEPRECATED - DT-Prelim Calcs'!$C$7*('DEPRECATED - DT-Prelim Calcs'!$C$8-'DEPRECATED - DT-Prelim Calcs'!$C$9)+'DEPRECATED - DT-Prelim Calcs'!$C$9</f>
        <v>6105.6372833619271</v>
      </c>
      <c r="FG160" s="57">
        <f t="shared" si="200"/>
        <v>93</v>
      </c>
      <c r="FH160" s="2">
        <f t="shared" si="236"/>
        <v>0.78067567320338405</v>
      </c>
      <c r="FI160" s="57">
        <f>FH160*'DEPRECATED - DT-Prelim Calcs'!$C$21/FC$2/'DEPRECATED - DT-Prelim Calcs'!$C$19/'DEPRECATED - DT-Prelim Calcs'!$C$18*3.39*'DEPRECATED - DT-Prelim Calcs'!$C$20</f>
        <v>25.773080821789936</v>
      </c>
      <c r="FJ160" s="46">
        <f t="shared" si="237"/>
        <v>0</v>
      </c>
      <c r="FK160" s="57">
        <f>FI159*'DEPRECATED - DT-Prelim Calcs'!$C$11+FK159</f>
        <v>-872.8347404473559</v>
      </c>
      <c r="FL160" s="57">
        <f>FL159+0.5*FI160*'DEPRECATED - DT-Prelim Calcs'!$C$11^2+FK160*'DEPRECATED - DT-Prelim Calcs'!$C$11</f>
        <v>-543954.14717269409</v>
      </c>
      <c r="FM160" s="57">
        <f>MIN('Drive Train'!$F$35-FG159*'DEPRECATED - DT-Prelim Calcs'!$C$21*'Drive Train'!$F$39,FM159+FG$2)</f>
        <v>6.82</v>
      </c>
      <c r="FN160" s="57">
        <f>'Drive Train'!$F$35-FG160*'DEPRECATED - DT-Prelim Calcs'!$C$21*'Drive Train'!$F$39</f>
        <v>6.82</v>
      </c>
      <c r="FO160" s="1">
        <f>IF(FL160&gt;='Drive Train'!$F$29,1,0)</f>
        <v>0</v>
      </c>
      <c r="FP160" s="57">
        <f t="shared" si="238"/>
        <v>103.33333333333333</v>
      </c>
      <c r="FQ160" s="63">
        <f>FQ159+'DEPRECATED - DT-Prelim Calcs'!$C$11</f>
        <v>624</v>
      </c>
      <c r="FR160" s="2">
        <f>GB160/'Drive Train'!$F$35</f>
        <v>0.55000000000000004</v>
      </c>
      <c r="FS160" s="46">
        <f>FZ160*12*60/(PI() * 'Drive Train'!$F$15)/FR$2*FR160</f>
        <v>-15817.545402102476</v>
      </c>
      <c r="FT160" s="2">
        <f>('DEPRECATED - DT-Prelim Calcs'!$C$6*FR160-FS160)/('DEPRECATED - DT-Prelim Calcs'!$C$6*FR160)*'DEPRECATED - DT-Prelim Calcs'!$C$7*FR160</f>
        <v>8.4775233431645347</v>
      </c>
      <c r="FU160" s="57">
        <f>FT160/'DEPRECATED - DT-Prelim Calcs'!$C$7*('DEPRECATED - DT-Prelim Calcs'!$C$8-'DEPRECATED - DT-Prelim Calcs'!$C$9)+'DEPRECATED - DT-Prelim Calcs'!$C$9</f>
        <v>454.01379457593765</v>
      </c>
      <c r="FV160" s="57">
        <f t="shared" si="201"/>
        <v>93</v>
      </c>
      <c r="FW160" s="2">
        <f t="shared" si="239"/>
        <v>0.7112822800297498</v>
      </c>
      <c r="FX160" s="57">
        <f>FW160*'DEPRECATED - DT-Prelim Calcs'!$C$21/FR$2/'DEPRECATED - DT-Prelim Calcs'!$C$19/'DEPRECATED - DT-Prelim Calcs'!$C$18*3.39*'DEPRECATED - DT-Prelim Calcs'!$C$20</f>
        <v>25.773080821789936</v>
      </c>
      <c r="FY160" s="46">
        <f t="shared" si="240"/>
        <v>0</v>
      </c>
      <c r="FZ160" s="57">
        <f>FX159*'DEPRECATED - DT-Prelim Calcs'!$C$11+FZ159</f>
        <v>-50.194226700068825</v>
      </c>
      <c r="GA160" s="57">
        <f>GA159+0.5*FX160*'DEPRECATED - DT-Prelim Calcs'!$C$11^2+FZ160*'DEPRECATED - DT-Prelim Calcs'!$C$11</f>
        <v>-568217.11145279615</v>
      </c>
      <c r="GB160" s="57">
        <f>MIN('Drive Train'!$F$35-FV159*'DEPRECATED - DT-Prelim Calcs'!$C$21*'Drive Train'!$F$39,GB159+FV$2)</f>
        <v>6.82</v>
      </c>
      <c r="GC160" s="57">
        <f>'Drive Train'!$F$35-FV160*'DEPRECATED - DT-Prelim Calcs'!$C$21*'Drive Train'!$F$39</f>
        <v>6.82</v>
      </c>
      <c r="GD160" s="1">
        <f>IF(GA160&gt;='Drive Train'!$F$29,1,0)</f>
        <v>0</v>
      </c>
      <c r="GE160" s="57">
        <f t="shared" si="241"/>
        <v>103.33333333333333</v>
      </c>
      <c r="GF160" s="63">
        <f>GF159+'DEPRECATED - DT-Prelim Calcs'!$C$11</f>
        <v>624</v>
      </c>
      <c r="GG160" s="2">
        <f>GQ160/'Drive Train'!$F$35</f>
        <v>0.85483870967741948</v>
      </c>
      <c r="GH160" s="46">
        <f>GO160*12*60/(PI() * 'Drive Train'!$F$15)/GG$2*GG160</f>
        <v>-363638.58776476979</v>
      </c>
      <c r="GI160" s="2">
        <f>('DEPRECATED - DT-Prelim Calcs'!$C$6*GG160-GH160)/('DEPRECATED - DT-Prelim Calcs'!$C$6*GG160)*'DEPRECATED - DT-Prelim Calcs'!$C$7*GG160</f>
        <v>166.48211185563127</v>
      </c>
      <c r="GJ160" s="57">
        <f>GI160/'DEPRECATED - DT-Prelim Calcs'!$C$7*('DEPRECATED - DT-Prelim Calcs'!$C$8-'DEPRECATED - DT-Prelim Calcs'!$C$9)+'DEPRECATED - DT-Prelim Calcs'!$C$9</f>
        <v>8865.6273655923214</v>
      </c>
      <c r="GK160" s="57">
        <f t="shared" si="242"/>
        <v>29.999999999999982</v>
      </c>
      <c r="GL160" s="2">
        <f t="shared" si="243"/>
        <v>0.99579519204165001</v>
      </c>
      <c r="GM160" s="57">
        <f>GL160*'DEPRECATED - DT-Prelim Calcs'!$C$21/GG$2/'DEPRECATED - DT-Prelim Calcs'!$C$19/'DEPRECATED - DT-Prelim Calcs'!$C$18*3.39*'DEPRECATED - DT-Prelim Calcs'!$C$20</f>
        <v>25.773080821789936</v>
      </c>
      <c r="GN160" s="46">
        <f t="shared" si="244"/>
        <v>0</v>
      </c>
      <c r="GO160" s="57">
        <f>GM159*'DEPRECATED - DT-Prelim Calcs'!$C$11+GO159</f>
        <v>-1039.4202790219467</v>
      </c>
      <c r="GP160" s="57">
        <f>GP159+0.5*GM160*'DEPRECATED - DT-Prelim Calcs'!$C$11^2+GO160*'DEPRECATED - DT-Prelim Calcs'!$C$11</f>
        <v>-274276.35737563029</v>
      </c>
      <c r="GQ160" s="57">
        <f>MIN('Drive Train'!$F$35-GK159*'DEPRECATED - DT-Prelim Calcs'!$C$21*'Drive Train'!$F$39,GQ159+GK$2)</f>
        <v>10.600000000000001</v>
      </c>
      <c r="GR160" s="57">
        <f>'Drive Train'!$F$35-GK160*'DEPRECATED - DT-Prelim Calcs'!$C$21*'Drive Train'!$F$39</f>
        <v>10.600000000000001</v>
      </c>
      <c r="GS160" s="1">
        <f>IF(GP160&gt;='Drive Train'!$F$29,1,0)</f>
        <v>0</v>
      </c>
      <c r="GT160" s="57">
        <f t="shared" si="245"/>
        <v>33.333333333333314</v>
      </c>
      <c r="GU160" s="63">
        <f>GU159+'DEPRECATED - DT-Prelim Calcs'!$C$11</f>
        <v>624</v>
      </c>
      <c r="GV160" s="2">
        <f>HF160/'Drive Train'!$F$35</f>
        <v>3.6718154729555517</v>
      </c>
      <c r="GW160" s="46">
        <f>HD160*12*60/(PI() * 'Drive Train'!$F$15)/GV$2*GV160</f>
        <v>-1874762.0990274632</v>
      </c>
      <c r="GX160" s="2">
        <f>('DEPRECATED - DT-Prelim Calcs'!$C$6*GV160-GW160)/('DEPRECATED - DT-Prelim Calcs'!$C$6*GV160)*'DEPRECATED - DT-Prelim Calcs'!$C$7*GV160</f>
        <v>856.53700374314099</v>
      </c>
      <c r="GY160" s="57">
        <f>GX160/'DEPRECATED - DT-Prelim Calcs'!$C$7*('DEPRECATED - DT-Prelim Calcs'!$C$8-'DEPRECATED - DT-Prelim Calcs'!$C$9)+'DEPRECATED - DT-Prelim Calcs'!$C$9</f>
        <v>45601.744639105804</v>
      </c>
      <c r="GZ160" s="57">
        <f t="shared" si="202"/>
        <v>33.333333333333314</v>
      </c>
      <c r="HA160" s="2">
        <f t="shared" si="246"/>
        <v>0.99579519204165001</v>
      </c>
      <c r="HB160" s="57">
        <f>HA160*'DEPRECATED - DT-Prelim Calcs'!$C$21/GV$2/'DEPRECATED - DT-Prelim Calcs'!$C$19/'DEPRECATED - DT-Prelim Calcs'!$C$18*3.39*'DEPRECATED - DT-Prelim Calcs'!$C$20</f>
        <v>25.773080821789936</v>
      </c>
      <c r="HC160" s="46">
        <f t="shared" si="247"/>
        <v>0</v>
      </c>
      <c r="HD160" s="57">
        <f>HB159*'DEPRECATED - DT-Prelim Calcs'!$C$11+HD159</f>
        <v>-1247.5866552903824</v>
      </c>
      <c r="HE160" s="57">
        <f>HE159+0.5*HB160*'DEPRECATED - DT-Prelim Calcs'!$C$11^2+HD160*'DEPRECATED - DT-Prelim Calcs'!$C$11</f>
        <v>-278694.10783522553</v>
      </c>
      <c r="HF160" s="57">
        <f>MIN('Drive Train'!$F$35-GZ159*'DEPRECATED - DT-Prelim Calcs'!$C$21*'Drive Train'!$F$39,HF159+GZ$2)</f>
        <v>45.530511864648844</v>
      </c>
      <c r="HG160" s="57">
        <f>'Drive Train'!$F$35-GZ160*'DEPRECATED - DT-Prelim Calcs'!$C$21*'Drive Train'!$F$39</f>
        <v>10.400000000000002</v>
      </c>
      <c r="HH160" s="1">
        <f>IF(HE160&gt;='Drive Train'!$F$29,1,0)</f>
        <v>0</v>
      </c>
      <c r="HI160" s="57">
        <f t="shared" si="248"/>
        <v>37.037037037037017</v>
      </c>
      <c r="HJ160" s="63">
        <f>HJ159+'DEPRECATED - DT-Prelim Calcs'!$C$11</f>
        <v>624</v>
      </c>
      <c r="HK160" s="2">
        <f>HU160/'Drive Train'!$F$35</f>
        <v>0.82258064516129037</v>
      </c>
      <c r="HL160" s="46">
        <f>HS160*12*60/(PI() * 'Drive Train'!$F$15)/HK$2*HK160</f>
        <v>-161362.54638893102</v>
      </c>
      <c r="HM160" s="2">
        <f>('DEPRECATED - DT-Prelim Calcs'!$C$6*HK160-HL160)/('DEPRECATED - DT-Prelim Calcs'!$C$6*HK160)*'DEPRECATED - DT-Prelim Calcs'!$C$7*HK160</f>
        <v>74.943720817751242</v>
      </c>
      <c r="HN160" s="57">
        <f>HM160/'DEPRECATED - DT-Prelim Calcs'!$C$7*('DEPRECATED - DT-Prelim Calcs'!$C$8-'DEPRECATED - DT-Prelim Calcs'!$C$9)+'DEPRECATED - DT-Prelim Calcs'!$C$9</f>
        <v>3992.4424817084996</v>
      </c>
      <c r="HO160" s="57">
        <f t="shared" si="203"/>
        <v>36.66666666666665</v>
      </c>
      <c r="HP160" s="2">
        <f t="shared" si="249"/>
        <v>0.99579519204165001</v>
      </c>
      <c r="HQ160" s="57">
        <f>HP160*'DEPRECATED - DT-Prelim Calcs'!$C$21/HK$2/'DEPRECATED - DT-Prelim Calcs'!$C$19/'DEPRECATED - DT-Prelim Calcs'!$C$18*3.39*'DEPRECATED - DT-Prelim Calcs'!$C$20</f>
        <v>25.773080821789936</v>
      </c>
      <c r="HR160" s="46">
        <f t="shared" si="250"/>
        <v>0</v>
      </c>
      <c r="HS160" s="57">
        <f>HQ159*'DEPRECATED - DT-Prelim Calcs'!$C$11+HS159</f>
        <v>-479.32453026188114</v>
      </c>
      <c r="HT160" s="57">
        <f>HT159+0.5*HQ160*'DEPRECATED - DT-Prelim Calcs'!$C$11^2+HS160*'DEPRECATED - DT-Prelim Calcs'!$C$11</f>
        <v>-290585.18281318399</v>
      </c>
      <c r="HU160" s="57">
        <f>MIN('Drive Train'!$F$35-HO159*'DEPRECATED - DT-Prelim Calcs'!$C$21*'Drive Train'!$F$39,HU159+HO$2)</f>
        <v>10.200000000000001</v>
      </c>
      <c r="HV160" s="57">
        <f>'Drive Train'!$F$35-HO160*'DEPRECATED - DT-Prelim Calcs'!$C$21*'Drive Train'!$F$39</f>
        <v>10.200000000000001</v>
      </c>
      <c r="HW160" s="1">
        <f>IF(HT160&gt;='Drive Train'!$F$29,1,0)</f>
        <v>0</v>
      </c>
      <c r="HX160" s="57">
        <f t="shared" si="251"/>
        <v>40.740740740740726</v>
      </c>
      <c r="HY160" s="63">
        <f>HY159+'DEPRECATED - DT-Prelim Calcs'!$C$11</f>
        <v>624</v>
      </c>
      <c r="HZ160" s="2">
        <f>IJ160/'Drive Train'!$F$35</f>
        <v>0.80645161290322598</v>
      </c>
      <c r="IA160" s="46">
        <f>IH160*12*60/(PI() * 'Drive Train'!$F$15)/HZ$2*HZ160</f>
        <v>-108089.7540872094</v>
      </c>
      <c r="IB160" s="2">
        <f>('DEPRECATED - DT-Prelim Calcs'!$C$6*HZ160-IA160)/('DEPRECATED - DT-Prelim Calcs'!$C$6*HZ160)*'DEPRECATED - DT-Prelim Calcs'!$C$7*HZ160</f>
        <v>50.81715201752354</v>
      </c>
      <c r="IC160" s="57">
        <f>IB160/'DEPRECATED - DT-Prelim Calcs'!$C$7*('DEPRECATED - DT-Prelim Calcs'!$C$8-'DEPRECATED - DT-Prelim Calcs'!$C$9)+'DEPRECATED - DT-Prelim Calcs'!$C$9</f>
        <v>2708.0280513893235</v>
      </c>
      <c r="ID160" s="57">
        <f t="shared" si="204"/>
        <v>39.999999999999986</v>
      </c>
      <c r="IE160" s="2">
        <f t="shared" si="252"/>
        <v>0.99579519204165001</v>
      </c>
      <c r="IF160" s="57">
        <f>IE160*'DEPRECATED - DT-Prelim Calcs'!$C$21/HZ$2/'DEPRECATED - DT-Prelim Calcs'!$C$19/'DEPRECATED - DT-Prelim Calcs'!$C$18*3.39*'DEPRECATED - DT-Prelim Calcs'!$C$20</f>
        <v>25.773080821789936</v>
      </c>
      <c r="IG160" s="46">
        <f t="shared" si="253"/>
        <v>0</v>
      </c>
      <c r="IH160" s="57">
        <f>IF159*'DEPRECATED - DT-Prelim Calcs'!$C$11+IH159</f>
        <v>-327.50023595115033</v>
      </c>
      <c r="II160" s="57">
        <f>II159+0.5*IF160*'DEPRECATED - DT-Prelim Calcs'!$C$11^2+IH160*'DEPRECATED - DT-Prelim Calcs'!$C$11</f>
        <v>-281717.82426938781</v>
      </c>
      <c r="IJ160" s="57">
        <f>MIN('Drive Train'!$F$35-ID159*'DEPRECATED - DT-Prelim Calcs'!$C$21*'Drive Train'!$F$39,IJ159+ID$2)</f>
        <v>10.000000000000002</v>
      </c>
      <c r="IK160" s="57">
        <f>'Drive Train'!$F$35-ID160*'DEPRECATED - DT-Prelim Calcs'!$C$21*'Drive Train'!$F$39</f>
        <v>10.000000000000002</v>
      </c>
      <c r="IL160" s="1">
        <f>IF(II160&gt;='Drive Train'!$F$29,1,0)</f>
        <v>0</v>
      </c>
      <c r="IM160" s="57">
        <f t="shared" si="254"/>
        <v>44.444444444444429</v>
      </c>
      <c r="IN160" s="63">
        <f>IN159+'DEPRECATED - DT-Prelim Calcs'!$C$11</f>
        <v>624</v>
      </c>
      <c r="IO160" s="2">
        <f>IY160/'Drive Train'!$F$35</f>
        <v>0.79032258064516137</v>
      </c>
      <c r="IP160" s="46">
        <f>IW160*12*60/(PI() * 'Drive Train'!$F$15)/IO$2*IO160</f>
        <v>-334483.28022757871</v>
      </c>
      <c r="IQ160" s="2">
        <f>('DEPRECATED - DT-Prelim Calcs'!$C$6*IO160-IP160)/('DEPRECATED - DT-Prelim Calcs'!$C$6*IO160)*'DEPRECATED - DT-Prelim Calcs'!$C$7*IO160</f>
        <v>153.1438341451456</v>
      </c>
      <c r="IR160" s="57">
        <f>IQ160/'DEPRECATED - DT-Prelim Calcs'!$C$7*('DEPRECATED - DT-Prelim Calcs'!$C$8-'DEPRECATED - DT-Prelim Calcs'!$C$9)+'DEPRECATED - DT-Prelim Calcs'!$C$9</f>
        <v>8155.5439505486229</v>
      </c>
      <c r="IS160" s="57">
        <f t="shared" si="205"/>
        <v>43.333333333333321</v>
      </c>
      <c r="IT160" s="2">
        <f t="shared" si="255"/>
        <v>0.99579519204165001</v>
      </c>
      <c r="IU160" s="57">
        <f>IT160*'DEPRECATED - DT-Prelim Calcs'!$C$21/IO$2/'DEPRECATED - DT-Prelim Calcs'!$C$19/'DEPRECATED - DT-Prelim Calcs'!$C$18*3.39*'DEPRECATED - DT-Prelim Calcs'!$C$20</f>
        <v>25.773080821789936</v>
      </c>
      <c r="IV160" s="46">
        <f t="shared" si="256"/>
        <v>0</v>
      </c>
      <c r="IW160" s="57">
        <f>IU159*'DEPRECATED - DT-Prelim Calcs'!$C$11+IW159</f>
        <v>-1034.1306886748857</v>
      </c>
      <c r="IX160" s="57">
        <f>IX159+0.5*IU160*'DEPRECATED - DT-Prelim Calcs'!$C$11^2+IW160*'DEPRECATED - DT-Prelim Calcs'!$C$11</f>
        <v>-290383.55029806745</v>
      </c>
      <c r="IY160" s="57">
        <f>MIN('Drive Train'!$F$35-IS159*'DEPRECATED - DT-Prelim Calcs'!$C$21*'Drive Train'!$F$39,IY159+IS$2)</f>
        <v>9.8000000000000007</v>
      </c>
      <c r="IZ160" s="57">
        <f>'Drive Train'!$F$35-IS160*'DEPRECATED - DT-Prelim Calcs'!$C$21*'Drive Train'!$F$39</f>
        <v>9.8000000000000007</v>
      </c>
      <c r="JA160" s="1">
        <f>IF(IX160&gt;='Drive Train'!$F$29,1,0)</f>
        <v>0</v>
      </c>
      <c r="JB160" s="57">
        <f t="shared" si="257"/>
        <v>48.148148148148138</v>
      </c>
      <c r="JC160" s="63">
        <f>JC159+'DEPRECATED - DT-Prelim Calcs'!$C$11</f>
        <v>624</v>
      </c>
      <c r="JD160" s="2">
        <f>JN160/'Drive Train'!$F$35</f>
        <v>0.77419354838709686</v>
      </c>
      <c r="JE160" s="46">
        <f>JL160*12*60/(PI() * 'Drive Train'!$F$15)/JD$2*JD160</f>
        <v>-383865.33157155704</v>
      </c>
      <c r="JF160" s="2">
        <f>('DEPRECATED - DT-Prelim Calcs'!$C$6*JD160-JE160)/('DEPRECATED - DT-Prelim Calcs'!$C$6*JD160)*'DEPRECATED - DT-Prelim Calcs'!$C$7*JD160</f>
        <v>175.43343292205427</v>
      </c>
      <c r="JG160" s="57">
        <f>JF160/'DEPRECATED - DT-Prelim Calcs'!$C$7*('DEPRECATED - DT-Prelim Calcs'!$C$8-'DEPRECATED - DT-Prelim Calcs'!$C$9)+'DEPRECATED - DT-Prelim Calcs'!$C$9</f>
        <v>9342.164499543389</v>
      </c>
      <c r="JH160" s="57">
        <f t="shared" si="206"/>
        <v>46.666666666666657</v>
      </c>
      <c r="JI160" s="2">
        <f t="shared" si="258"/>
        <v>0.99579519204165001</v>
      </c>
      <c r="JJ160" s="57">
        <f>JI160*'DEPRECATED - DT-Prelim Calcs'!$C$21/JD$2/'DEPRECATED - DT-Prelim Calcs'!$C$19/'DEPRECATED - DT-Prelim Calcs'!$C$18*3.39*'DEPRECATED - DT-Prelim Calcs'!$C$20</f>
        <v>25.773080821789936</v>
      </c>
      <c r="JK160" s="46">
        <f t="shared" si="259"/>
        <v>0</v>
      </c>
      <c r="JL160" s="57">
        <f>JJ159*'DEPRECATED - DT-Prelim Calcs'!$C$11+JL159</f>
        <v>-1211.5316005664997</v>
      </c>
      <c r="JM160" s="57">
        <f>JM159+0.5*JJ160*'DEPRECATED - DT-Prelim Calcs'!$C$11^2+JL160*'DEPRECATED - DT-Prelim Calcs'!$C$11</f>
        <v>-323729.26679379784</v>
      </c>
      <c r="JN160" s="57">
        <f>MIN('Drive Train'!$F$35-JH159*'DEPRECATED - DT-Prelim Calcs'!$C$21*'Drive Train'!$F$39,JN159+JH$2)</f>
        <v>9.6000000000000014</v>
      </c>
      <c r="JO160" s="57">
        <f>'Drive Train'!$F$35-JH160*'DEPRECATED - DT-Prelim Calcs'!$C$21*'Drive Train'!$F$39</f>
        <v>9.6000000000000014</v>
      </c>
      <c r="JP160" s="1">
        <f>IF(JM160&gt;='Drive Train'!$F$29,1,0)</f>
        <v>0</v>
      </c>
      <c r="JQ160" s="57">
        <f>MIN(JG160,'DEPRECATED - DT-Prelim Calcs'!$C$10)*'DEPRECATED - DT-Prelim Calcs'!$C$11*1000/60/60</f>
        <v>103.33333333333333</v>
      </c>
      <c r="JR160" s="63">
        <f>JR159+'DEPRECATED - DT-Prelim Calcs'!$C$11</f>
        <v>624</v>
      </c>
      <c r="JS160" s="2">
        <f>KC160/'Drive Train'!$F$35</f>
        <v>0.75806451612903225</v>
      </c>
      <c r="JT160" s="46">
        <f>KA160*12*60/(PI() * 'Drive Train'!$F$15)/JS$2*JS160</f>
        <v>-287133.33107884135</v>
      </c>
      <c r="JU160" s="2">
        <f>('DEPRECATED - DT-Prelim Calcs'!$C$6*JS160-JT160)/('DEPRECATED - DT-Prelim Calcs'!$C$6*JS160)*'DEPRECATED - DT-Prelim Calcs'!$C$7*JS160</f>
        <v>131.65645291351592</v>
      </c>
      <c r="JV160" s="57">
        <f>JU160/'DEPRECATED - DT-Prelim Calcs'!$C$7*('DEPRECATED - DT-Prelim Calcs'!$C$8-'DEPRECATED - DT-Prelim Calcs'!$C$9)+'DEPRECATED - DT-Prelim Calcs'!$C$9</f>
        <v>7011.6306675535652</v>
      </c>
      <c r="JW160" s="57">
        <f t="shared" si="207"/>
        <v>49.999999999999993</v>
      </c>
      <c r="JX160" s="2">
        <f t="shared" si="260"/>
        <v>0.99579519204165001</v>
      </c>
      <c r="JY160" s="57">
        <f>JX160*'DEPRECATED - DT-Prelim Calcs'!$C$21/JS$2/'DEPRECATED - DT-Prelim Calcs'!$C$19/'DEPRECATED - DT-Prelim Calcs'!$C$18*3.39*'DEPRECATED - DT-Prelim Calcs'!$C$20</f>
        <v>25.773080821789936</v>
      </c>
      <c r="JZ160" s="46">
        <f t="shared" si="261"/>
        <v>0</v>
      </c>
      <c r="KA160" s="57">
        <f>JY159*'DEPRECATED - DT-Prelim Calcs'!$C$11+KA159</f>
        <v>-925.51368360953995</v>
      </c>
      <c r="KB160" s="57">
        <f>KB159+0.5*JY160*'DEPRECATED - DT-Prelim Calcs'!$C$11^2+KA160*'DEPRECATED - DT-Prelim Calcs'!$C$11</f>
        <v>-323542.38501374167</v>
      </c>
      <c r="KC160" s="57">
        <f>MIN('Drive Train'!$F$35-JW159*'DEPRECATED - DT-Prelim Calcs'!$C$21*'Drive Train'!$F$39,KC159+JW$2)</f>
        <v>9.4</v>
      </c>
      <c r="KD160" s="57">
        <f>'Drive Train'!$F$35-JW160*'DEPRECATED - DT-Prelim Calcs'!$C$21*'Drive Train'!$F$39</f>
        <v>9.4</v>
      </c>
      <c r="KE160" s="1">
        <f>IF(KB160&gt;='Drive Train'!$F$29,1,0)</f>
        <v>0</v>
      </c>
      <c r="KF160" s="57">
        <f>MIN(JV160,'DEPRECATED - DT-Prelim Calcs'!$C$10)*'DEPRECATED - DT-Prelim Calcs'!$C$11*1000/60/60</f>
        <v>103.33333333333333</v>
      </c>
      <c r="KG160" s="63">
        <f>KG159+'DEPRECATED - DT-Prelim Calcs'!$C$11</f>
        <v>624</v>
      </c>
      <c r="KH160" s="2">
        <f>KR160/'Drive Train'!$F$35</f>
        <v>0.74193548387096786</v>
      </c>
      <c r="KI160" s="46">
        <f>KP160*12*60/(PI() * 'Drive Train'!$F$15)/KH$2*KH160</f>
        <v>-14031.111594624093</v>
      </c>
      <c r="KJ160" s="2">
        <f>('DEPRECATED - DT-Prelim Calcs'!$C$6*KH160-KI160)/('DEPRECATED - DT-Prelim Calcs'!$C$6*KH160)*'DEPRECATED - DT-Prelim Calcs'!$C$7*KH160</f>
        <v>8.1323382390266072</v>
      </c>
      <c r="KK160" s="57">
        <f>KJ160/'DEPRECATED - DT-Prelim Calcs'!$C$7*('DEPRECATED - DT-Prelim Calcs'!$C$8-'DEPRECATED - DT-Prelim Calcs'!$C$9)+'DEPRECATED - DT-Prelim Calcs'!$C$9</f>
        <v>435.6373427664372</v>
      </c>
      <c r="KL160" s="57">
        <f t="shared" si="208"/>
        <v>53.333333333333329</v>
      </c>
      <c r="KM160" s="2">
        <f t="shared" si="262"/>
        <v>0.99579519204165001</v>
      </c>
      <c r="KN160" s="57">
        <f>KM160*'DEPRECATED - DT-Prelim Calcs'!$C$21/KH$2/'DEPRECATED - DT-Prelim Calcs'!$C$19/'DEPRECATED - DT-Prelim Calcs'!$C$18*3.39*'DEPRECATED - DT-Prelim Calcs'!$C$20</f>
        <v>25.773080821789936</v>
      </c>
      <c r="KO160" s="46">
        <f t="shared" si="263"/>
        <v>0</v>
      </c>
      <c r="KP160" s="57">
        <f>KN159*'DEPRECATED - DT-Prelim Calcs'!$C$11+KP159</f>
        <v>-46.209507499029982</v>
      </c>
      <c r="KQ160" s="57">
        <f>KQ159+0.5*KN160*'DEPRECATED - DT-Prelim Calcs'!$C$11^2+KP160*'DEPRECATED - DT-Prelim Calcs'!$C$11</f>
        <v>-301626.34171666601</v>
      </c>
      <c r="KR160" s="57">
        <f>MIN('Drive Train'!$F$35-KL159*'DEPRECATED - DT-Prelim Calcs'!$C$21*'Drive Train'!$F$39,KR159+KL$2)</f>
        <v>9.2000000000000011</v>
      </c>
      <c r="KS160" s="57">
        <f>'Drive Train'!$F$35-KL160*'DEPRECATED - DT-Prelim Calcs'!$C$21*'Drive Train'!$F$39</f>
        <v>9.2000000000000011</v>
      </c>
      <c r="KT160" s="1">
        <f>IF(KQ160&gt;='Drive Train'!$F$29,1,0)</f>
        <v>0</v>
      </c>
      <c r="KU160" s="57">
        <f>MIN(KK160,'DEPRECATED - DT-Prelim Calcs'!$C$10)*'DEPRECATED - DT-Prelim Calcs'!$C$11*1000/60/60</f>
        <v>103.33333333333333</v>
      </c>
      <c r="KV160" s="63">
        <f>KV159+'DEPRECATED - DT-Prelim Calcs'!$C$11</f>
        <v>624</v>
      </c>
      <c r="KW160" s="2">
        <f>LG160/'Drive Train'!$F$35</f>
        <v>0.72580645161290325</v>
      </c>
      <c r="KX160" s="46">
        <f>LE160*12*60/(PI() * 'Drive Train'!$F$15)/KW$2*KW160</f>
        <v>-187489.91483602897</v>
      </c>
      <c r="KY160" s="2">
        <f>('DEPRECATED - DT-Prelim Calcs'!$C$6*KW160-KX160)/('DEPRECATED - DT-Prelim Calcs'!$C$6*KW160)*'DEPRECATED - DT-Prelim Calcs'!$C$7*KW160</f>
        <v>86.524183183439618</v>
      </c>
      <c r="KZ160" s="57">
        <f>KY160/'DEPRECATED - DT-Prelim Calcs'!$C$7*('DEPRECATED - DT-Prelim Calcs'!$C$8-'DEPRECATED - DT-Prelim Calcs'!$C$9)+'DEPRECATED - DT-Prelim Calcs'!$C$9</f>
        <v>4608.9459346204576</v>
      </c>
      <c r="LA160" s="57">
        <f t="shared" si="209"/>
        <v>56.666666666666664</v>
      </c>
      <c r="LB160" s="2">
        <f t="shared" si="264"/>
        <v>0.99579519204165001</v>
      </c>
      <c r="LC160" s="57">
        <f>LB160*'DEPRECATED - DT-Prelim Calcs'!$C$21/KW$2/'DEPRECATED - DT-Prelim Calcs'!$C$19/'DEPRECATED - DT-Prelim Calcs'!$C$18*3.39*'DEPRECATED - DT-Prelim Calcs'!$C$20</f>
        <v>25.773080821789936</v>
      </c>
      <c r="LD160" s="46">
        <f t="shared" si="265"/>
        <v>0</v>
      </c>
      <c r="LE160" s="57">
        <f>LC159*'DEPRECATED - DT-Prelim Calcs'!$C$11+LE159</f>
        <v>-631.19346063415651</v>
      </c>
      <c r="LF160" s="57">
        <f>LF159+0.5*LC160*'DEPRECATED - DT-Prelim Calcs'!$C$11^2+LE160*'DEPRECATED - DT-Prelim Calcs'!$C$11</f>
        <v>-336851.34796724003</v>
      </c>
      <c r="LG160" s="57">
        <f>MIN('Drive Train'!$F$35-LA159*'DEPRECATED - DT-Prelim Calcs'!$C$21*'Drive Train'!$F$39,LG159+LA$2)</f>
        <v>9</v>
      </c>
      <c r="LH160" s="57">
        <f>'Drive Train'!$F$35-LA160*'DEPRECATED - DT-Prelim Calcs'!$C$21*'Drive Train'!$F$39</f>
        <v>9</v>
      </c>
      <c r="LI160" s="1">
        <f>IF(LF160&gt;='Drive Train'!$F$29,1,0)</f>
        <v>0</v>
      </c>
      <c r="LJ160" s="57">
        <f>MIN(KZ160,'DEPRECATED - DT-Prelim Calcs'!$C$10)*'DEPRECATED - DT-Prelim Calcs'!$C$11*1000/60/60</f>
        <v>103.33333333333333</v>
      </c>
      <c r="LK160" s="63">
        <f>LK159+'DEPRECATED - DT-Prelim Calcs'!$C$11</f>
        <v>624</v>
      </c>
      <c r="LL160" s="2">
        <f>LV160/'Drive Train'!$F$35</f>
        <v>0.70967741935483875</v>
      </c>
      <c r="LM160" s="46">
        <f>LT160*12*60/(PI() * 'Drive Train'!$F$15)/LL$2*LL160</f>
        <v>-338790.26160896861</v>
      </c>
      <c r="LN160" s="2">
        <f>('DEPRECATED - DT-Prelim Calcs'!$C$6*LL160-LM160)/('DEPRECATED - DT-Prelim Calcs'!$C$6*LL160)*'DEPRECATED - DT-Prelim Calcs'!$C$7*LL160</f>
        <v>154.89691366462534</v>
      </c>
      <c r="LO160" s="57">
        <f>LN160/'DEPRECATED - DT-Prelim Calcs'!$C$7*('DEPRECATED - DT-Prelim Calcs'!$C$8-'DEPRECATED - DT-Prelim Calcs'!$C$9)+'DEPRECATED - DT-Prelim Calcs'!$C$9</f>
        <v>8248.8717938470672</v>
      </c>
      <c r="LP160" s="57">
        <f t="shared" si="210"/>
        <v>60</v>
      </c>
      <c r="LQ160" s="2">
        <f t="shared" si="266"/>
        <v>0.99579519204165001</v>
      </c>
      <c r="LR160" s="57">
        <f>LQ160*'DEPRECATED - DT-Prelim Calcs'!$C$21/LL$2/'DEPRECATED - DT-Prelim Calcs'!$C$19/'DEPRECATED - DT-Prelim Calcs'!$C$18*3.39*'DEPRECATED - DT-Prelim Calcs'!$C$20</f>
        <v>25.773080821789936</v>
      </c>
      <c r="LS160" s="46">
        <f t="shared" si="267"/>
        <v>0</v>
      </c>
      <c r="LT160" s="57">
        <f>LR159*'DEPRECATED - DT-Prelim Calcs'!$C$11+LT159</f>
        <v>-1166.4747290117903</v>
      </c>
      <c r="LU160" s="57">
        <f>LU159+0.5*LR160*'DEPRECATED - DT-Prelim Calcs'!$C$11^2+LT160*'DEPRECATED - DT-Prelim Calcs'!$C$11</f>
        <v>-295727.79503728799</v>
      </c>
      <c r="LV160" s="57">
        <f>MIN('Drive Train'!$F$35-LP159*'DEPRECATED - DT-Prelim Calcs'!$C$21*'Drive Train'!$F$39,LV159+LP$2)</f>
        <v>8.8000000000000007</v>
      </c>
      <c r="LW160" s="57">
        <f>'Drive Train'!$F$35-LP160*'DEPRECATED - DT-Prelim Calcs'!$C$21*'Drive Train'!$F$39</f>
        <v>8.8000000000000007</v>
      </c>
      <c r="LX160" s="1">
        <f>IF(LU160&gt;='Drive Train'!$F$29,1,0)</f>
        <v>0</v>
      </c>
      <c r="LY160" s="57">
        <f>MIN(LO160,'DEPRECATED - DT-Prelim Calcs'!$C$10)*'DEPRECATED - DT-Prelim Calcs'!$C$11*1000/60/60</f>
        <v>103.33333333333333</v>
      </c>
      <c r="LZ160" s="63">
        <f>LZ159+'DEPRECATED - DT-Prelim Calcs'!$C$11</f>
        <v>624</v>
      </c>
    </row>
    <row r="161" spans="18:338" x14ac:dyDescent="0.2">
      <c r="R161" s="63">
        <f>R160+'DEPRECATED - DT-Prelim Calcs'!$C$11</f>
        <v>628</v>
      </c>
      <c r="S161" s="2">
        <f>AG161/'Drive Train'!$F$35</f>
        <v>0</v>
      </c>
      <c r="T161" s="46">
        <f>AE161*12*60/(PI() * 'Drive Train'!$F$15)/S$2*ABS(S161)</f>
        <v>0</v>
      </c>
      <c r="U161" s="2">
        <f>IF(OR(AD160=1,AND($C$32=Motors!$C$32,'DEPRECATED - DT-Prelim Calcs'!AI160=1)),0,IF(AG161=0,-(V160+$C$9)/($C$8-$C$9)*$C$7,($C$6*S161-T161)/($C$6*S161)*$C$7*S161))</f>
        <v>0</v>
      </c>
      <c r="V161" s="57">
        <f>IF(AND(AD160=1,AI160=1),0,ABS(U161/$C$7*($C$8-$C$9)+$C$9) *'Drive Train'!$AA$49 + V160*(1-'Drive Train'!$AA$49))</f>
        <v>0</v>
      </c>
      <c r="W161" s="57">
        <f t="shared" si="184"/>
        <v>0</v>
      </c>
      <c r="X161" s="2">
        <f>MAX(MIN(IF(AND(AI160=1,AG161&lt;0),-1,1)*(W161-$C$9)/($C$8-$C$9)*$C$7-$C$29*AE161/T$2 -  AI160*$C$29/2,X$2),MAX(X$4:X160)*-1)</f>
        <v>-0.2458281045106315</v>
      </c>
      <c r="Y161" s="57">
        <f t="shared" si="185"/>
        <v>0</v>
      </c>
      <c r="Z161" s="57">
        <f t="shared" si="186"/>
        <v>0</v>
      </c>
      <c r="AA161" s="57">
        <f t="shared" si="187"/>
        <v>0</v>
      </c>
      <c r="AB161" s="57" t="e">
        <f t="shared" si="188"/>
        <v>#N/A</v>
      </c>
      <c r="AC161" s="46">
        <f t="shared" si="211"/>
        <v>1</v>
      </c>
      <c r="AD161" s="1">
        <f t="shared" si="189"/>
        <v>1</v>
      </c>
      <c r="AE161" s="57">
        <f t="shared" si="190"/>
        <v>0</v>
      </c>
      <c r="AF161" s="57" t="e">
        <f t="shared" si="191"/>
        <v>#N/A</v>
      </c>
      <c r="AG161" s="57">
        <f>IF(AI160=0,MIN('Drive Train'!$F$35-W160*$C$21*'Drive Train'!$F$39,AG160+W$2)-$C$3,IF(AE160-1&lt;=0,0,IF($C$32=Motors!$C$30,MAX(ABS('Drive Train'!$F$35-W160*$C$21*'Drive Train'!$F$39)*-1,AG160-W$2),MAX(0,ABS('Drive Train'!$F$35-W160*$C$21*'Drive Train'!$F$39)*-1,AG160-W$2))))</f>
        <v>0</v>
      </c>
      <c r="AH161" s="57">
        <f>'Drive Train'!$F$35-ABS(W161)*'DEPRECATED - DT-Prelim Calcs'!$C$21*'Drive Train'!$F$39</f>
        <v>12.4</v>
      </c>
      <c r="AI161" s="1">
        <f>IF(AJ161&gt;='Drive Train'!$F$29,1,0)</f>
        <v>1</v>
      </c>
      <c r="AJ161" s="57">
        <f>AJ160+0.5*Y161*'DEPRECATED - DT-Prelim Calcs'!$C$11^2+AE161*'DEPRECATED - DT-Prelim Calcs'!$C$11</f>
        <v>784.33981740885292</v>
      </c>
      <c r="AK161" s="57">
        <f t="shared" si="268"/>
        <v>0</v>
      </c>
      <c r="AL161" s="63">
        <f>AL160+'DEPRECATED - DT-Prelim Calcs'!$C$11</f>
        <v>628</v>
      </c>
      <c r="AM161" s="2">
        <f>AW161/'Drive Train'!$F$35</f>
        <v>0.9017179876015865</v>
      </c>
      <c r="AN161" s="46">
        <f>AU161*12*60/(PI() * 'Drive Train'!$F$15)/AM$2*AM161</f>
        <v>4074.5129711578234</v>
      </c>
      <c r="AO161" s="2">
        <f>('DEPRECATED - DT-Prelim Calcs'!$C$6*AM161-AN161)/('DEPRECATED - DT-Prelim Calcs'!$C$6*AM161)*'DEPRECATED - DT-Prelim Calcs'!$C$7*AM161</f>
        <v>0.3308183500278245</v>
      </c>
      <c r="AP161" s="57">
        <f>AO161/'DEPRECATED - DT-Prelim Calcs'!$C$7*('DEPRECATED - DT-Prelim Calcs'!$C$8-'DEPRECATED - DT-Prelim Calcs'!$C$9)+'DEPRECATED - DT-Prelim Calcs'!$C$9</f>
        <v>20.311615895672151</v>
      </c>
      <c r="AQ161" s="57">
        <f t="shared" si="192"/>
        <v>20.311615895672151</v>
      </c>
      <c r="AR161" s="2">
        <f t="shared" si="212"/>
        <v>3.3306690738754696E-16</v>
      </c>
      <c r="AS161" s="57">
        <f>AR161*'DEPRECATED - DT-Prelim Calcs'!$C$21/AM$2/'DEPRECATED - DT-Prelim Calcs'!$C$19/'DEPRECATED - DT-Prelim Calcs'!$C$18*3.39*'DEPRECATED - DT-Prelim Calcs'!$C$20</f>
        <v>2.4137140947202652E-15</v>
      </c>
      <c r="AT161" s="46">
        <f t="shared" si="213"/>
        <v>0</v>
      </c>
      <c r="AU161" s="57">
        <f>AS160*'DEPRECATED - DT-Prelim Calcs'!$C$11+AU160</f>
        <v>39.432321268798681</v>
      </c>
      <c r="AV161" s="57">
        <f>AV160+0.5*AS161*'DEPRECATED - DT-Prelim Calcs'!$C$11^2+AU161*'DEPRECATED - DT-Prelim Calcs'!$C$11</f>
        <v>24718.884192169637</v>
      </c>
      <c r="AW161" s="57">
        <f>MIN('Drive Train'!$F$35-AQ160*'DEPRECATED - DT-Prelim Calcs'!$C$21*'Drive Train'!$F$39,AW160+AQ$2)</f>
        <v>11.181303046259673</v>
      </c>
      <c r="AX161" s="57">
        <f>'Drive Train'!$F$35-AQ161*'DEPRECATED - DT-Prelim Calcs'!$C$21*'Drive Train'!$F$39</f>
        <v>11.181303046259671</v>
      </c>
      <c r="AY161" s="1">
        <f>IF(AV161&gt;='Drive Train'!$F$29,1,0)</f>
        <v>1</v>
      </c>
      <c r="AZ161" s="57">
        <f t="shared" si="214"/>
        <v>22.568462106302391</v>
      </c>
      <c r="BA161" s="63">
        <f>BA160+'DEPRECATED - DT-Prelim Calcs'!$C$11</f>
        <v>628</v>
      </c>
      <c r="BB161" s="2">
        <f>BL161/'Drive Train'!$F$35</f>
        <v>1.2947645110418975</v>
      </c>
      <c r="BC161" s="46">
        <f>BJ161*12*60/(PI() * 'Drive Train'!$F$15)/BB$2*BB161</f>
        <v>-4259.090949070468</v>
      </c>
      <c r="BD161" s="2">
        <f>('DEPRECATED - DT-Prelim Calcs'!$C$6*BB161-BC161)/('DEPRECATED - DT-Prelim Calcs'!$C$6*BB161)*'DEPRECATED - DT-Prelim Calcs'!$C$7*BB161</f>
        <v>5.0461628069317666</v>
      </c>
      <c r="BE161" s="57">
        <f>BD161/'DEPRECATED - DT-Prelim Calcs'!$C$7*('DEPRECATED - DT-Prelim Calcs'!$C$8-'DEPRECATED - DT-Prelim Calcs'!$C$9)+'DEPRECATED - DT-Prelim Calcs'!$C$9</f>
        <v>271.34011955574505</v>
      </c>
      <c r="BF161" s="57">
        <f t="shared" si="193"/>
        <v>93</v>
      </c>
      <c r="BG161" s="2">
        <f t="shared" si="215"/>
        <v>1.9370342982087334</v>
      </c>
      <c r="BH161" s="57">
        <f>BG161*'DEPRECATED - DT-Prelim Calcs'!$C$21/BB$2/'DEPRECATED - DT-Prelim Calcs'!$C$19/'DEPRECATED - DT-Prelim Calcs'!$C$18*3.39*'DEPRECATED - DT-Prelim Calcs'!$C$20</f>
        <v>20.276476817893258</v>
      </c>
      <c r="BI161" s="46">
        <f t="shared" si="216"/>
        <v>0</v>
      </c>
      <c r="BJ161" s="57">
        <f>BH160*'DEPRECATED - DT-Prelim Calcs'!$C$11+BJ160</f>
        <v>-19.873422069688544</v>
      </c>
      <c r="BK161" s="57">
        <f>BK160+0.5*BH161*'DEPRECATED - DT-Prelim Calcs'!$C$11^2+BJ161*'DEPRECATED - DT-Prelim Calcs'!$C$11</f>
        <v>13020.862962962263</v>
      </c>
      <c r="BL161" s="57">
        <f>MIN('Drive Train'!$F$35-BF160*'DEPRECATED - DT-Prelim Calcs'!$C$21*'Drive Train'!$F$39,BL160+BF$2)</f>
        <v>16.05507993691953</v>
      </c>
      <c r="BM161" s="57">
        <f>'Drive Train'!$F$35-BF161*'DEPRECATED - DT-Prelim Calcs'!$C$21*'Drive Train'!$F$39</f>
        <v>6.82</v>
      </c>
      <c r="BN161" s="1">
        <f>IF(BK161&gt;='Drive Train'!$F$29,1,0)</f>
        <v>1</v>
      </c>
      <c r="BO161" s="57">
        <f t="shared" si="217"/>
        <v>103.33333333333333</v>
      </c>
      <c r="BP161" s="63">
        <f>BP160+'DEPRECATED - DT-Prelim Calcs'!$C$11</f>
        <v>628</v>
      </c>
      <c r="BQ161" s="2">
        <f>CA161/'Drive Train'!$F$35</f>
        <v>0.55000000000000004</v>
      </c>
      <c r="BR161" s="46">
        <f>BY161*12*60/(PI() * 'Drive Train'!$F$15)/BQ$2*BQ161</f>
        <v>-5980.8562572112623</v>
      </c>
      <c r="BS161" s="2">
        <f>('DEPRECATED - DT-Prelim Calcs'!$C$6*BQ161-BR161)/('DEPRECATED - DT-Prelim Calcs'!$C$6*BQ161)*'DEPRECATED - DT-Prelim Calcs'!$C$7*BQ161</f>
        <v>4.0297896022287318</v>
      </c>
      <c r="BT161" s="57">
        <f>BS161/'DEPRECATED - DT-Prelim Calcs'!$C$7*('DEPRECATED - DT-Prelim Calcs'!$C$8-'DEPRECATED - DT-Prelim Calcs'!$C$9)+'DEPRECATED - DT-Prelim Calcs'!$C$9</f>
        <v>217.23195268296524</v>
      </c>
      <c r="BU161" s="57">
        <f t="shared" si="194"/>
        <v>93</v>
      </c>
      <c r="BV161" s="2">
        <f t="shared" si="218"/>
        <v>1.8828060353728675</v>
      </c>
      <c r="BW161" s="57">
        <f>BV161*'DEPRECATED - DT-Prelim Calcs'!$C$21/BQ$2/'DEPRECATED - DT-Prelim Calcs'!$C$19/'DEPRECATED - DT-Prelim Calcs'!$C$18*3.39*'DEPRECATED - DT-Prelim Calcs'!$C$20</f>
        <v>25.773080821789936</v>
      </c>
      <c r="BX161" s="46">
        <f t="shared" si="219"/>
        <v>0</v>
      </c>
      <c r="BY161" s="57">
        <f>BW160*'DEPRECATED - DT-Prelim Calcs'!$C$11+BY160</f>
        <v>-50.239075079763225</v>
      </c>
      <c r="BZ161" s="57">
        <f>BZ160+0.5*BW161*'DEPRECATED - DT-Prelim Calcs'!$C$11^2+BY161*'DEPRECATED - DT-Prelim Calcs'!$C$11</f>
        <v>-13817.983541905181</v>
      </c>
      <c r="CA161" s="57">
        <f>MIN('Drive Train'!$F$35-BU160*'DEPRECATED - DT-Prelim Calcs'!$C$21*'Drive Train'!$F$39,CA160+BU$2)</f>
        <v>6.82</v>
      </c>
      <c r="CB161" s="57">
        <f>'Drive Train'!$F$35-BU161*'DEPRECATED - DT-Prelim Calcs'!$C$21*'Drive Train'!$F$39</f>
        <v>6.82</v>
      </c>
      <c r="CC161" s="1">
        <f>IF(BZ161&gt;='Drive Train'!$F$29,1,0)</f>
        <v>0</v>
      </c>
      <c r="CD161" s="57">
        <f t="shared" si="220"/>
        <v>103.33333333333333</v>
      </c>
      <c r="CE161" s="63">
        <f>CE160+'DEPRECATED - DT-Prelim Calcs'!$C$11</f>
        <v>628</v>
      </c>
      <c r="CF161" s="2">
        <f>CP161/'Drive Train'!$F$35</f>
        <v>1.3509558110437185</v>
      </c>
      <c r="CG161" s="46">
        <f>CN161*12*60/(PI() * 'Drive Train'!$F$15)/CF$2*CF161</f>
        <v>-39347.173282360774</v>
      </c>
      <c r="CH161" s="2">
        <f>('DEPRECATED - DT-Prelim Calcs'!$C$6*CF161-CG161)/('DEPRECATED - DT-Prelim Calcs'!$C$6*CF161)*'DEPRECATED - DT-Prelim Calcs'!$C$7*CF161</f>
        <v>21.046926883694059</v>
      </c>
      <c r="CI161" s="57">
        <f>CH161/'DEPRECATED - DT-Prelim Calcs'!$C$7*('DEPRECATED - DT-Prelim Calcs'!$C$8-'DEPRECATED - DT-Prelim Calcs'!$C$9)+'DEPRECATED - DT-Prelim Calcs'!$C$9</f>
        <v>1123.1650287045427</v>
      </c>
      <c r="CJ161" s="57">
        <f t="shared" si="195"/>
        <v>93</v>
      </c>
      <c r="CK161" s="2">
        <f t="shared" si="221"/>
        <v>1.5241763143494644</v>
      </c>
      <c r="CL161" s="57">
        <f>CK161*'DEPRECATED - DT-Prelim Calcs'!$C$21/CF$2/'DEPRECATED - DT-Prelim Calcs'!$C$19/'DEPRECATED - DT-Prelim Calcs'!$C$18*3.39*'DEPRECATED - DT-Prelim Calcs'!$C$20</f>
        <v>25.773080821789936</v>
      </c>
      <c r="CM161" s="46">
        <f t="shared" si="222"/>
        <v>0</v>
      </c>
      <c r="CN161" s="57">
        <f>CL160*'DEPRECATED - DT-Prelim Calcs'!$C$11+CN160</f>
        <v>-108.92886558793114</v>
      </c>
      <c r="CO161" s="57">
        <f>CO160+0.5*CL161*'DEPRECATED - DT-Prelim Calcs'!$C$11^2+CN161*'DEPRECATED - DT-Prelim Calcs'!$C$11</f>
        <v>-52704.820393001122</v>
      </c>
      <c r="CP161" s="57">
        <f>MIN('Drive Train'!$F$35-CJ160*'DEPRECATED - DT-Prelim Calcs'!$C$21*'Drive Train'!$F$39,CP160+CJ$2)</f>
        <v>16.751852056942109</v>
      </c>
      <c r="CQ161" s="57">
        <f>'Drive Train'!$F$35-CJ161*'DEPRECATED - DT-Prelim Calcs'!$C$21*'Drive Train'!$F$39</f>
        <v>6.82</v>
      </c>
      <c r="CR161" s="1">
        <f>IF(CO161&gt;='Drive Train'!$F$29,1,0)</f>
        <v>0</v>
      </c>
      <c r="CS161" s="57">
        <f t="shared" si="223"/>
        <v>103.33333333333333</v>
      </c>
      <c r="CT161" s="63">
        <f>CT160+'DEPRECATED - DT-Prelim Calcs'!$C$11</f>
        <v>628</v>
      </c>
      <c r="CU161" s="2">
        <f>DE161/'Drive Train'!$F$35</f>
        <v>0.55000000000000004</v>
      </c>
      <c r="CV161" s="46">
        <f>DC161*12*60/(PI() * 'Drive Train'!$F$15)/CU$2*CU161</f>
        <v>6921.1366026575606</v>
      </c>
      <c r="CW161" s="2">
        <f>('DEPRECATED - DT-Prelim Calcs'!$C$6*CU161-CV161)/('DEPRECATED - DT-Prelim Calcs'!$C$6*CU161)*'DEPRECATED - DT-Prelim Calcs'!$C$7*CU161</f>
        <v>-1.8039445051415985</v>
      </c>
      <c r="CX161" s="57">
        <f>CW161/'DEPRECATED - DT-Prelim Calcs'!$C$7*('DEPRECATED - DT-Prelim Calcs'!$C$8-'DEPRECATED - DT-Prelim Calcs'!$C$9)+'DEPRECATED - DT-Prelim Calcs'!$C$9</f>
        <v>-93.335717846334902</v>
      </c>
      <c r="CY161" s="57">
        <f t="shared" si="196"/>
        <v>-93.335717846334902</v>
      </c>
      <c r="CZ161" s="2">
        <f t="shared" si="224"/>
        <v>-2.7252408564316921</v>
      </c>
      <c r="DA161" s="57">
        <f>CZ161*'DEPRECATED - DT-Prelim Calcs'!$C$21/CU$2/'DEPRECATED - DT-Prelim Calcs'!$C$19/'DEPRECATED - DT-Prelim Calcs'!$C$18*3.39*'DEPRECATED - DT-Prelim Calcs'!$C$20</f>
        <v>-54.860117364937217</v>
      </c>
      <c r="DB161" s="46">
        <f t="shared" si="225"/>
        <v>1</v>
      </c>
      <c r="DC161" s="57">
        <f>DA160*'DEPRECATED - DT-Prelim Calcs'!$C$11+DC160</f>
        <v>39.533439828000752</v>
      </c>
      <c r="DD161" s="57">
        <f>DD160+0.5*DA161*'DEPRECATED - DT-Prelim Calcs'!$C$11^2+DC161*'DEPRECATED - DT-Prelim Calcs'!$C$11</f>
        <v>-111673.0837830478</v>
      </c>
      <c r="DE161" s="57">
        <f>MIN('Drive Train'!$F$35-CY160*'DEPRECATED - DT-Prelim Calcs'!$C$21*'Drive Train'!$F$39,DE160+CY$2)</f>
        <v>6.82</v>
      </c>
      <c r="DF161" s="57">
        <f>'Drive Train'!$F$35-CY161*'DEPRECATED - DT-Prelim Calcs'!$C$21*'Drive Train'!$F$39</f>
        <v>18.000143070780094</v>
      </c>
      <c r="DG161" s="1">
        <f>IF(DD161&gt;='Drive Train'!$F$29,1,0)</f>
        <v>0</v>
      </c>
      <c r="DH161" s="57">
        <f t="shared" si="226"/>
        <v>-103.70635316259433</v>
      </c>
      <c r="DI161" s="63">
        <f>DI160+'DEPRECATED - DT-Prelim Calcs'!$C$11</f>
        <v>628</v>
      </c>
      <c r="DJ161" s="2">
        <f>DT161/'Drive Train'!$F$35</f>
        <v>0.55000000000000004</v>
      </c>
      <c r="DK161" s="46">
        <f>DR161*12*60/(PI() * 'Drive Train'!$F$15)/DJ$2*DJ161</f>
        <v>16599.492713460826</v>
      </c>
      <c r="DL161" s="2">
        <f>('DEPRECATED - DT-Prelim Calcs'!$C$6*DJ161-DK161)/('DEPRECATED - DT-Prelim Calcs'!$C$6*DJ161)*'DEPRECATED - DT-Prelim Calcs'!$C$7*DJ161</f>
        <v>-6.1800867616211237</v>
      </c>
      <c r="DM161" s="57">
        <f>DL161/'DEPRECATED - DT-Prelim Calcs'!$C$7*('DEPRECATED - DT-Prelim Calcs'!$C$8-'DEPRECATED - DT-Prelim Calcs'!$C$9)+'DEPRECATED - DT-Prelim Calcs'!$C$9</f>
        <v>-326.30627863734037</v>
      </c>
      <c r="DN161" s="57">
        <f t="shared" si="197"/>
        <v>-326.30627863734037</v>
      </c>
      <c r="DO161" s="2">
        <f t="shared" si="227"/>
        <v>-8.389702457445674</v>
      </c>
      <c r="DP161" s="57">
        <f>DO161*'DEPRECATED - DT-Prelim Calcs'!$C$21/DJ$2/'DEPRECATED - DT-Prelim Calcs'!$C$19/'DEPRECATED - DT-Prelim Calcs'!$C$18*3.39*'DEPRECATED - DT-Prelim Calcs'!$C$20</f>
        <v>-195.90990280654248</v>
      </c>
      <c r="DQ161" s="46">
        <f t="shared" si="228"/>
        <v>1</v>
      </c>
      <c r="DR161" s="57">
        <f>DP160*'DEPRECATED - DT-Prelim Calcs'!$C$11+DR160</f>
        <v>81.738000567281858</v>
      </c>
      <c r="DS161" s="57">
        <f>DS160+0.5*DP161*'DEPRECATED - DT-Prelim Calcs'!$C$11^2+DR161*'DEPRECATED - DT-Prelim Calcs'!$C$11</f>
        <v>-181797.03949025847</v>
      </c>
      <c r="DT161" s="57">
        <f>MIN('Drive Train'!$F$35-DN160*'DEPRECATED - DT-Prelim Calcs'!$C$21*'Drive Train'!$F$39,DT160+DN$2)</f>
        <v>6.82</v>
      </c>
      <c r="DU161" s="57">
        <f>'Drive Train'!$F$35-DN161*'DEPRECATED - DT-Prelim Calcs'!$C$21*'Drive Train'!$F$39</f>
        <v>31.978376718240419</v>
      </c>
      <c r="DV161" s="1">
        <f>IF(DS161&gt;='Drive Train'!$F$29,1,0)</f>
        <v>0</v>
      </c>
      <c r="DW161" s="57">
        <f t="shared" si="229"/>
        <v>-362.56253181926706</v>
      </c>
      <c r="DX161" s="63">
        <f>DX160+'DEPRECATED - DT-Prelim Calcs'!$C$11</f>
        <v>628</v>
      </c>
      <c r="DY161" s="2">
        <f>EI161/'Drive Train'!$F$35</f>
        <v>0.55000000000000004</v>
      </c>
      <c r="DZ161" s="46">
        <f>EG161*12*60/(PI() * 'Drive Train'!$F$15)/DY$2*DY161</f>
        <v>-176300.53191653316</v>
      </c>
      <c r="EA161" s="2">
        <f>('DEPRECATED - DT-Prelim Calcs'!$C$6*DY161-DZ161)/('DEPRECATED - DT-Prelim Calcs'!$C$6*DY161)*'DEPRECATED - DT-Prelim Calcs'!$C$7*DY161</f>
        <v>81.041125125486843</v>
      </c>
      <c r="EB161" s="57">
        <f>EA161/'DEPRECATED - DT-Prelim Calcs'!$C$7*('DEPRECATED - DT-Prelim Calcs'!$C$8-'DEPRECATED - DT-Prelim Calcs'!$C$9)+'DEPRECATED - DT-Prelim Calcs'!$C$9</f>
        <v>4317.0470346887805</v>
      </c>
      <c r="EC161" s="57">
        <f t="shared" si="198"/>
        <v>93</v>
      </c>
      <c r="ED161" s="2">
        <f t="shared" si="230"/>
        <v>0.96993038185874991</v>
      </c>
      <c r="EE161" s="57">
        <f>ED161*'DEPRECATED - DT-Prelim Calcs'!$C$21/DY$2/'DEPRECATED - DT-Prelim Calcs'!$C$19/'DEPRECATED - DT-Prelim Calcs'!$C$18*3.39*'DEPRECATED - DT-Prelim Calcs'!$C$20</f>
        <v>25.773080821789936</v>
      </c>
      <c r="EF161" s="46">
        <f t="shared" si="231"/>
        <v>0</v>
      </c>
      <c r="EG161" s="57">
        <f>EE160*'DEPRECATED - DT-Prelim Calcs'!$C$11+EG160</f>
        <v>-762.89869957707072</v>
      </c>
      <c r="EH161" s="57">
        <f>EH160+0.5*EE161*'DEPRECATED - DT-Prelim Calcs'!$C$11^2+EG161*'DEPRECATED - DT-Prelim Calcs'!$C$11</f>
        <v>-267621.60162895638</v>
      </c>
      <c r="EI161" s="57">
        <f>MIN('Drive Train'!$F$35-EC160*'DEPRECATED - DT-Prelim Calcs'!$C$21*'Drive Train'!$F$39,EI160+EC$2)</f>
        <v>6.82</v>
      </c>
      <c r="EJ161" s="57">
        <f>'Drive Train'!$F$35-EC161*'DEPRECATED - DT-Prelim Calcs'!$C$21*'Drive Train'!$F$39</f>
        <v>6.82</v>
      </c>
      <c r="EK161" s="1">
        <f>IF(EH161&gt;='Drive Train'!$F$29,1,0)</f>
        <v>0</v>
      </c>
      <c r="EL161" s="57">
        <f t="shared" si="232"/>
        <v>103.33333333333333</v>
      </c>
      <c r="EM161" s="63">
        <f>EM160+'DEPRECATED - DT-Prelim Calcs'!$C$11</f>
        <v>628</v>
      </c>
      <c r="EN161" s="2">
        <f>EX161/'Drive Train'!$F$35</f>
        <v>0.55000000000000004</v>
      </c>
      <c r="EO161" s="46">
        <f>EV161*12*60/(PI() * 'Drive Train'!$F$15)/EN$2*EN161</f>
        <v>-137993.39524234866</v>
      </c>
      <c r="EP161" s="2">
        <f>('DEPRECATED - DT-Prelim Calcs'!$C$6*EN161-EO161)/('DEPRECATED - DT-Prelim Calcs'!$C$6*EN161)*'DEPRECATED - DT-Prelim Calcs'!$C$7*EN161</f>
        <v>63.720262201512249</v>
      </c>
      <c r="EQ161" s="57">
        <f>EP161/'DEPRECATED - DT-Prelim Calcs'!$C$7*('DEPRECATED - DT-Prelim Calcs'!$C$8-'DEPRECATED - DT-Prelim Calcs'!$C$9)+'DEPRECATED - DT-Prelim Calcs'!$C$9</f>
        <v>3394.9446640888054</v>
      </c>
      <c r="ER161" s="57">
        <f t="shared" si="199"/>
        <v>93</v>
      </c>
      <c r="ES161" s="2">
        <f t="shared" si="233"/>
        <v>0.86507304327942547</v>
      </c>
      <c r="ET161" s="57">
        <f>ES161*'DEPRECATED - DT-Prelim Calcs'!$C$21/EN$2/'DEPRECATED - DT-Prelim Calcs'!$C$19/'DEPRECATED - DT-Prelim Calcs'!$C$18*3.39*'DEPRECATED - DT-Prelim Calcs'!$C$20</f>
        <v>25.773080821789936</v>
      </c>
      <c r="EU161" s="46">
        <f t="shared" si="234"/>
        <v>0</v>
      </c>
      <c r="EV161" s="57">
        <f>ET160*'DEPRECATED - DT-Prelim Calcs'!$C$11+EV160</f>
        <v>-532.5786692104117</v>
      </c>
      <c r="EW161" s="57">
        <f>EW160+0.5*ET161*'DEPRECATED - DT-Prelim Calcs'!$C$11^2+EV161*'DEPRECATED - DT-Prelim Calcs'!$C$11</f>
        <v>-355915.82159691514</v>
      </c>
      <c r="EX161" s="57">
        <f>MIN('Drive Train'!$F$35-ER160*'DEPRECATED - DT-Prelim Calcs'!$C$21*'Drive Train'!$F$39,EX160+ER$2)</f>
        <v>6.82</v>
      </c>
      <c r="EY161" s="57">
        <f>'Drive Train'!$F$35-ER161*'DEPRECATED - DT-Prelim Calcs'!$C$21*'Drive Train'!$F$39</f>
        <v>6.82</v>
      </c>
      <c r="EZ161" s="1">
        <f>IF(EW161&gt;='Drive Train'!$F$29,1,0)</f>
        <v>0</v>
      </c>
      <c r="FA161" s="57">
        <f t="shared" si="235"/>
        <v>103.33333333333333</v>
      </c>
      <c r="FB161" s="63">
        <f>FB160+'DEPRECATED - DT-Prelim Calcs'!$C$11</f>
        <v>628</v>
      </c>
      <c r="FC161" s="2">
        <f>FM161/'Drive Train'!$F$35</f>
        <v>0.55000000000000004</v>
      </c>
      <c r="FD161" s="46">
        <f>FK161*12*60/(PI() * 'Drive Train'!$F$15)/FC$2*FC161</f>
        <v>-221004.99231978241</v>
      </c>
      <c r="FE161" s="2">
        <f>('DEPRECATED - DT-Prelim Calcs'!$C$6*FC161-FD161)/('DEPRECATED - DT-Prelim Calcs'!$C$6*FC161)*'DEPRECATED - DT-Prelim Calcs'!$C$7*FC161</f>
        <v>101.25458658361643</v>
      </c>
      <c r="FF161" s="57">
        <f>FE161/'DEPRECATED - DT-Prelim Calcs'!$C$7*('DEPRECATED - DT-Prelim Calcs'!$C$8-'DEPRECATED - DT-Prelim Calcs'!$C$9)+'DEPRECATED - DT-Prelim Calcs'!$C$9</f>
        <v>5393.1412691609903</v>
      </c>
      <c r="FG161" s="57">
        <f t="shared" si="200"/>
        <v>93</v>
      </c>
      <c r="FH161" s="2">
        <f t="shared" si="236"/>
        <v>0.78067567320338405</v>
      </c>
      <c r="FI161" s="57">
        <f>FH161*'DEPRECATED - DT-Prelim Calcs'!$C$21/FC$2/'DEPRECATED - DT-Prelim Calcs'!$C$19/'DEPRECATED - DT-Prelim Calcs'!$C$18*3.39*'DEPRECATED - DT-Prelim Calcs'!$C$20</f>
        <v>25.773080821789936</v>
      </c>
      <c r="FJ161" s="46">
        <f t="shared" si="237"/>
        <v>0</v>
      </c>
      <c r="FK161" s="57">
        <f>FI160*'DEPRECATED - DT-Prelim Calcs'!$C$11+FK160</f>
        <v>-769.74241716019617</v>
      </c>
      <c r="FL161" s="57">
        <f>FL160+0.5*FI161*'DEPRECATED - DT-Prelim Calcs'!$C$11^2+FK161*'DEPRECATED - DT-Prelim Calcs'!$C$11</f>
        <v>-546826.93219476053</v>
      </c>
      <c r="FM161" s="57">
        <f>MIN('Drive Train'!$F$35-FG160*'DEPRECATED - DT-Prelim Calcs'!$C$21*'Drive Train'!$F$39,FM160+FG$2)</f>
        <v>6.82</v>
      </c>
      <c r="FN161" s="57">
        <f>'Drive Train'!$F$35-FG161*'DEPRECATED - DT-Prelim Calcs'!$C$21*'Drive Train'!$F$39</f>
        <v>6.82</v>
      </c>
      <c r="FO161" s="1">
        <f>IF(FL161&gt;='Drive Train'!$F$29,1,0)</f>
        <v>0</v>
      </c>
      <c r="FP161" s="57">
        <f t="shared" si="238"/>
        <v>103.33333333333333</v>
      </c>
      <c r="FQ161" s="63">
        <f>FQ160+'DEPRECATED - DT-Prelim Calcs'!$C$11</f>
        <v>628</v>
      </c>
      <c r="FR161" s="2">
        <f>GB161/'Drive Train'!$F$35</f>
        <v>0.55000000000000004</v>
      </c>
      <c r="FS161" s="46">
        <f>FZ161*12*60/(PI() * 'Drive Train'!$F$15)/FR$2*FR161</f>
        <v>16669.607232936323</v>
      </c>
      <c r="FT161" s="2">
        <f>('DEPRECATED - DT-Prelim Calcs'!$C$6*FR161-FS161)/('DEPRECATED - DT-Prelim Calcs'!$C$6*FR161)*'DEPRECATED - DT-Prelim Calcs'!$C$7*FR161</f>
        <v>-6.2117895743670806</v>
      </c>
      <c r="FU161" s="57">
        <f>FT161/'DEPRECATED - DT-Prelim Calcs'!$C$7*('DEPRECATED - DT-Prelim Calcs'!$C$8-'DEPRECATED - DT-Prelim Calcs'!$C$9)+'DEPRECATED - DT-Prelim Calcs'!$C$9</f>
        <v>-327.99402588850472</v>
      </c>
      <c r="FV161" s="57">
        <f t="shared" si="201"/>
        <v>-327.99402588850472</v>
      </c>
      <c r="FW161" s="2">
        <f t="shared" si="239"/>
        <v>-8.4307384555734117</v>
      </c>
      <c r="FX161" s="57">
        <f>FW161*'DEPRECATED - DT-Prelim Calcs'!$C$21/FR$2/'DEPRECATED - DT-Prelim Calcs'!$C$19/'DEPRECATED - DT-Prelim Calcs'!$C$18*3.39*'DEPRECATED - DT-Prelim Calcs'!$C$20</f>
        <v>-305.48505101768853</v>
      </c>
      <c r="FY161" s="46">
        <f t="shared" si="240"/>
        <v>1</v>
      </c>
      <c r="FZ161" s="57">
        <f>FX160*'DEPRECATED - DT-Prelim Calcs'!$C$11+FZ160</f>
        <v>52.898096587090919</v>
      </c>
      <c r="GA161" s="57">
        <f>GA160+0.5*FX161*'DEPRECATED - DT-Prelim Calcs'!$C$11^2+FZ161*'DEPRECATED - DT-Prelim Calcs'!$C$11</f>
        <v>-570449.39947458927</v>
      </c>
      <c r="GB161" s="57">
        <f>MIN('Drive Train'!$F$35-FV160*'DEPRECATED - DT-Prelim Calcs'!$C$21*'Drive Train'!$F$39,GB160+FV$2)</f>
        <v>6.82</v>
      </c>
      <c r="GC161" s="57">
        <f>'Drive Train'!$F$35-FV161*'DEPRECATED - DT-Prelim Calcs'!$C$21*'Drive Train'!$F$39</f>
        <v>32.079641553310282</v>
      </c>
      <c r="GD161" s="1">
        <f>IF(GA161&gt;='Drive Train'!$F$29,1,0)</f>
        <v>0</v>
      </c>
      <c r="GE161" s="57">
        <f t="shared" si="241"/>
        <v>-364.43780654278305</v>
      </c>
      <c r="GF161" s="63">
        <f>GF160+'DEPRECATED - DT-Prelim Calcs'!$C$11</f>
        <v>628</v>
      </c>
      <c r="GG161" s="2">
        <f>GQ161/'Drive Train'!$F$35</f>
        <v>0.85483870967741948</v>
      </c>
      <c r="GH161" s="46">
        <f>GO161*12*60/(PI() * 'Drive Train'!$F$15)/GG$2*GG161</f>
        <v>-327571.99602499075</v>
      </c>
      <c r="GI161" s="2">
        <f>('DEPRECATED - DT-Prelim Calcs'!$C$6*GG161-GH161)/('DEPRECATED - DT-Prelim Calcs'!$C$6*GG161)*'DEPRECATED - DT-Prelim Calcs'!$C$7*GG161</f>
        <v>150.17432834852667</v>
      </c>
      <c r="GJ161" s="57">
        <f>GI161/'DEPRECATED - DT-Prelim Calcs'!$C$7*('DEPRECATED - DT-Prelim Calcs'!$C$8-'DEPRECATED - DT-Prelim Calcs'!$C$9)+'DEPRECATED - DT-Prelim Calcs'!$C$9</f>
        <v>7997.4578120813167</v>
      </c>
      <c r="GK161" s="57">
        <f t="shared" si="242"/>
        <v>29.999999999999982</v>
      </c>
      <c r="GL161" s="2">
        <f t="shared" si="243"/>
        <v>0.99579519204165001</v>
      </c>
      <c r="GM161" s="57">
        <f>GL161*'DEPRECATED - DT-Prelim Calcs'!$C$21/GG$2/'DEPRECATED - DT-Prelim Calcs'!$C$19/'DEPRECATED - DT-Prelim Calcs'!$C$18*3.39*'DEPRECATED - DT-Prelim Calcs'!$C$20</f>
        <v>25.773080821789936</v>
      </c>
      <c r="GN161" s="46">
        <f t="shared" si="244"/>
        <v>0</v>
      </c>
      <c r="GO161" s="57">
        <f>GM160*'DEPRECATED - DT-Prelim Calcs'!$C$11+GO160</f>
        <v>-936.327955734787</v>
      </c>
      <c r="GP161" s="57">
        <f>GP160+0.5*GM161*'DEPRECATED - DT-Prelim Calcs'!$C$11^2+GO161*'DEPRECATED - DT-Prelim Calcs'!$C$11</f>
        <v>-277815.48455199512</v>
      </c>
      <c r="GQ161" s="57">
        <f>MIN('Drive Train'!$F$35-GK160*'DEPRECATED - DT-Prelim Calcs'!$C$21*'Drive Train'!$F$39,GQ160+GK$2)</f>
        <v>10.600000000000001</v>
      </c>
      <c r="GR161" s="57">
        <f>'Drive Train'!$F$35-GK161*'DEPRECATED - DT-Prelim Calcs'!$C$21*'Drive Train'!$F$39</f>
        <v>10.600000000000001</v>
      </c>
      <c r="GS161" s="1">
        <f>IF(GP161&gt;='Drive Train'!$F$29,1,0)</f>
        <v>0</v>
      </c>
      <c r="GT161" s="57">
        <f t="shared" si="245"/>
        <v>33.333333333333314</v>
      </c>
      <c r="GU161" s="63">
        <f>GU160+'DEPRECATED - DT-Prelim Calcs'!$C$11</f>
        <v>628</v>
      </c>
      <c r="GV161" s="2">
        <f>HF161/'Drive Train'!$F$35</f>
        <v>0.83870967741935498</v>
      </c>
      <c r="GW161" s="46">
        <f>HD161*12*60/(PI() * 'Drive Train'!$F$15)/GV$2*GV161</f>
        <v>-392843.79433436779</v>
      </c>
      <c r="GX161" s="2">
        <f>('DEPRECATED - DT-Prelim Calcs'!$C$6*GV161-GW161)/('DEPRECATED - DT-Prelim Calcs'!$C$6*GV161)*'DEPRECATED - DT-Prelim Calcs'!$C$7*GV161</f>
        <v>179.64859695406778</v>
      </c>
      <c r="GY161" s="57">
        <f>GX161/'DEPRECATED - DT-Prelim Calcs'!$C$7*('DEPRECATED - DT-Prelim Calcs'!$C$8-'DEPRECATED - DT-Prelim Calcs'!$C$9)+'DEPRECATED - DT-Prelim Calcs'!$C$9</f>
        <v>9566.5651407497498</v>
      </c>
      <c r="GZ161" s="57">
        <f t="shared" si="202"/>
        <v>33.333333333333314</v>
      </c>
      <c r="HA161" s="2">
        <f t="shared" si="246"/>
        <v>0.99579519204165001</v>
      </c>
      <c r="HB161" s="57">
        <f>HA161*'DEPRECATED - DT-Prelim Calcs'!$C$21/GV$2/'DEPRECATED - DT-Prelim Calcs'!$C$19/'DEPRECATED - DT-Prelim Calcs'!$C$18*3.39*'DEPRECATED - DT-Prelim Calcs'!$C$20</f>
        <v>25.773080821789936</v>
      </c>
      <c r="HC161" s="46">
        <f t="shared" si="247"/>
        <v>0</v>
      </c>
      <c r="HD161" s="57">
        <f>HB160*'DEPRECATED - DT-Prelim Calcs'!$C$11+HD160</f>
        <v>-1144.4943320032226</v>
      </c>
      <c r="HE161" s="57">
        <f>HE160+0.5*HB161*'DEPRECATED - DT-Prelim Calcs'!$C$11^2+HD161*'DEPRECATED - DT-Prelim Calcs'!$C$11</f>
        <v>-283065.90051666409</v>
      </c>
      <c r="HF161" s="57">
        <f>MIN('Drive Train'!$F$35-GZ160*'DEPRECATED - DT-Prelim Calcs'!$C$21*'Drive Train'!$F$39,HF160+GZ$2)</f>
        <v>10.400000000000002</v>
      </c>
      <c r="HG161" s="57">
        <f>'Drive Train'!$F$35-GZ161*'DEPRECATED - DT-Prelim Calcs'!$C$21*'Drive Train'!$F$39</f>
        <v>10.400000000000002</v>
      </c>
      <c r="HH161" s="1">
        <f>IF(HE161&gt;='Drive Train'!$F$29,1,0)</f>
        <v>0</v>
      </c>
      <c r="HI161" s="57">
        <f t="shared" si="248"/>
        <v>37.037037037037017</v>
      </c>
      <c r="HJ161" s="63">
        <f>HJ160+'DEPRECATED - DT-Prelim Calcs'!$C$11</f>
        <v>628</v>
      </c>
      <c r="HK161" s="2">
        <f>HU161/'Drive Train'!$F$35</f>
        <v>0.82258064516129037</v>
      </c>
      <c r="HL161" s="46">
        <f>HS161*12*60/(PI() * 'Drive Train'!$F$15)/HK$2*HK161</f>
        <v>-126656.95811103034</v>
      </c>
      <c r="HM161" s="2">
        <f>('DEPRECATED - DT-Prelim Calcs'!$C$6*HK161-HL161)/('DEPRECATED - DT-Prelim Calcs'!$C$6*HK161)*'DEPRECATED - DT-Prelim Calcs'!$C$7*HK161</f>
        <v>59.251325367518469</v>
      </c>
      <c r="HN161" s="57">
        <f>HM161/'DEPRECATED - DT-Prelim Calcs'!$C$7*('DEPRECATED - DT-Prelim Calcs'!$C$8-'DEPRECATED - DT-Prelim Calcs'!$C$9)+'DEPRECATED - DT-Prelim Calcs'!$C$9</f>
        <v>3157.0340434243235</v>
      </c>
      <c r="HO161" s="57">
        <f t="shared" si="203"/>
        <v>36.66666666666665</v>
      </c>
      <c r="HP161" s="2">
        <f t="shared" si="249"/>
        <v>0.99579519204165001</v>
      </c>
      <c r="HQ161" s="57">
        <f>HP161*'DEPRECATED - DT-Prelim Calcs'!$C$21/HK$2/'DEPRECATED - DT-Prelim Calcs'!$C$19/'DEPRECATED - DT-Prelim Calcs'!$C$18*3.39*'DEPRECATED - DT-Prelim Calcs'!$C$20</f>
        <v>25.773080821789936</v>
      </c>
      <c r="HR161" s="46">
        <f t="shared" si="250"/>
        <v>0</v>
      </c>
      <c r="HS161" s="57">
        <f>HQ160*'DEPRECATED - DT-Prelim Calcs'!$C$11+HS160</f>
        <v>-376.23220697472141</v>
      </c>
      <c r="HT161" s="57">
        <f>HT160+0.5*HQ161*'DEPRECATED - DT-Prelim Calcs'!$C$11^2+HS161*'DEPRECATED - DT-Prelim Calcs'!$C$11</f>
        <v>-291883.92699450854</v>
      </c>
      <c r="HU161" s="57">
        <f>MIN('Drive Train'!$F$35-HO160*'DEPRECATED - DT-Prelim Calcs'!$C$21*'Drive Train'!$F$39,HU160+HO$2)</f>
        <v>10.200000000000001</v>
      </c>
      <c r="HV161" s="57">
        <f>'Drive Train'!$F$35-HO161*'DEPRECATED - DT-Prelim Calcs'!$C$21*'Drive Train'!$F$39</f>
        <v>10.200000000000001</v>
      </c>
      <c r="HW161" s="1">
        <f>IF(HT161&gt;='Drive Train'!$F$29,1,0)</f>
        <v>0</v>
      </c>
      <c r="HX161" s="57">
        <f t="shared" si="251"/>
        <v>40.740740740740726</v>
      </c>
      <c r="HY161" s="63">
        <f>HY160+'DEPRECATED - DT-Prelim Calcs'!$C$11</f>
        <v>628</v>
      </c>
      <c r="HZ161" s="2">
        <f>IJ161/'Drive Train'!$F$35</f>
        <v>0.80645161290322598</v>
      </c>
      <c r="IA161" s="46">
        <f>IH161*12*60/(PI() * 'Drive Train'!$F$15)/HZ$2*HZ161</f>
        <v>-74064.667540247945</v>
      </c>
      <c r="IB161" s="2">
        <f>('DEPRECATED - DT-Prelim Calcs'!$C$6*HZ161-IA161)/('DEPRECATED - DT-Prelim Calcs'!$C$6*HZ161)*'DEPRECATED - DT-Prelim Calcs'!$C$7*HZ161</f>
        <v>35.432450595726714</v>
      </c>
      <c r="IC161" s="57">
        <f>IB161/'DEPRECATED - DT-Prelim Calcs'!$C$7*('DEPRECATED - DT-Prelim Calcs'!$C$8-'DEPRECATED - DT-Prelim Calcs'!$C$9)+'DEPRECATED - DT-Prelim Calcs'!$C$9</f>
        <v>1889.0001707185634</v>
      </c>
      <c r="ID161" s="57">
        <f t="shared" si="204"/>
        <v>39.999999999999986</v>
      </c>
      <c r="IE161" s="2">
        <f t="shared" si="252"/>
        <v>0.99579519204165001</v>
      </c>
      <c r="IF161" s="57">
        <f>IE161*'DEPRECATED - DT-Prelim Calcs'!$C$21/HZ$2/'DEPRECATED - DT-Prelim Calcs'!$C$19/'DEPRECATED - DT-Prelim Calcs'!$C$18*3.39*'DEPRECATED - DT-Prelim Calcs'!$C$20</f>
        <v>25.773080821789936</v>
      </c>
      <c r="IG161" s="46">
        <f t="shared" si="253"/>
        <v>0</v>
      </c>
      <c r="IH161" s="57">
        <f>IF160*'DEPRECATED - DT-Prelim Calcs'!$C$11+IH160</f>
        <v>-224.4079126639906</v>
      </c>
      <c r="II161" s="57">
        <f>II160+0.5*IF161*'DEPRECATED - DT-Prelim Calcs'!$C$11^2+IH161*'DEPRECATED - DT-Prelim Calcs'!$C$11</f>
        <v>-282409.27127346944</v>
      </c>
      <c r="IJ161" s="57">
        <f>MIN('Drive Train'!$F$35-ID160*'DEPRECATED - DT-Prelim Calcs'!$C$21*'Drive Train'!$F$39,IJ160+ID$2)</f>
        <v>10.000000000000002</v>
      </c>
      <c r="IK161" s="57">
        <f>'Drive Train'!$F$35-ID161*'DEPRECATED - DT-Prelim Calcs'!$C$21*'Drive Train'!$F$39</f>
        <v>10.000000000000002</v>
      </c>
      <c r="IL161" s="1">
        <f>IF(II161&gt;='Drive Train'!$F$29,1,0)</f>
        <v>0</v>
      </c>
      <c r="IM161" s="57">
        <f t="shared" si="254"/>
        <v>44.444444444444429</v>
      </c>
      <c r="IN161" s="63">
        <f>IN160+'DEPRECATED - DT-Prelim Calcs'!$C$11</f>
        <v>628</v>
      </c>
      <c r="IO161" s="2">
        <f>IY161/'Drive Train'!$F$35</f>
        <v>0.79032258064516137</v>
      </c>
      <c r="IP161" s="46">
        <f>IW161*12*60/(PI() * 'Drive Train'!$F$15)/IO$2*IO161</f>
        <v>-301138.69541155652</v>
      </c>
      <c r="IQ161" s="2">
        <f>('DEPRECATED - DT-Prelim Calcs'!$C$6*IO161-IP161)/('DEPRECATED - DT-Prelim Calcs'!$C$6*IO161)*'DEPRECATED - DT-Prelim Calcs'!$C$7*IO161</f>
        <v>138.06682675178473</v>
      </c>
      <c r="IR161" s="57">
        <f>IQ161/'DEPRECATED - DT-Prelim Calcs'!$C$7*('DEPRECATED - DT-Prelim Calcs'!$C$8-'DEPRECATED - DT-Prelim Calcs'!$C$9)+'DEPRECATED - DT-Prelim Calcs'!$C$9</f>
        <v>7352.8966274912791</v>
      </c>
      <c r="IS161" s="57">
        <f t="shared" si="205"/>
        <v>43.333333333333321</v>
      </c>
      <c r="IT161" s="2">
        <f t="shared" si="255"/>
        <v>0.99579519204165001</v>
      </c>
      <c r="IU161" s="57">
        <f>IT161*'DEPRECATED - DT-Prelim Calcs'!$C$21/IO$2/'DEPRECATED - DT-Prelim Calcs'!$C$19/'DEPRECATED - DT-Prelim Calcs'!$C$18*3.39*'DEPRECATED - DT-Prelim Calcs'!$C$20</f>
        <v>25.773080821789936</v>
      </c>
      <c r="IV161" s="46">
        <f t="shared" si="256"/>
        <v>0</v>
      </c>
      <c r="IW161" s="57">
        <f>IU160*'DEPRECATED - DT-Prelim Calcs'!$C$11+IW160</f>
        <v>-931.038365387726</v>
      </c>
      <c r="IX161" s="57">
        <f>IX160+0.5*IU161*'DEPRECATED - DT-Prelim Calcs'!$C$11^2+IW161*'DEPRECATED - DT-Prelim Calcs'!$C$11</f>
        <v>-293901.51911304402</v>
      </c>
      <c r="IY161" s="57">
        <f>MIN('Drive Train'!$F$35-IS160*'DEPRECATED - DT-Prelim Calcs'!$C$21*'Drive Train'!$F$39,IY160+IS$2)</f>
        <v>9.8000000000000007</v>
      </c>
      <c r="IZ161" s="57">
        <f>'Drive Train'!$F$35-IS161*'DEPRECATED - DT-Prelim Calcs'!$C$21*'Drive Train'!$F$39</f>
        <v>9.8000000000000007</v>
      </c>
      <c r="JA161" s="1">
        <f>IF(IX161&gt;='Drive Train'!$F$29,1,0)</f>
        <v>0</v>
      </c>
      <c r="JB161" s="57">
        <f t="shared" si="257"/>
        <v>48.148148148148138</v>
      </c>
      <c r="JC161" s="63">
        <f>JC160+'DEPRECATED - DT-Prelim Calcs'!$C$11</f>
        <v>628</v>
      </c>
      <c r="JD161" s="2">
        <f>JN161/'Drive Train'!$F$35</f>
        <v>0.77419354838709686</v>
      </c>
      <c r="JE161" s="46">
        <f>JL161*12*60/(PI() * 'Drive Train'!$F$15)/JD$2*JD161</f>
        <v>-351201.24848647398</v>
      </c>
      <c r="JF161" s="2">
        <f>('DEPRECATED - DT-Prelim Calcs'!$C$6*JD161-JE161)/('DEPRECATED - DT-Prelim Calcs'!$C$6*JD161)*'DEPRECATED - DT-Prelim Calcs'!$C$7*JD161</f>
        <v>160.66411955712928</v>
      </c>
      <c r="JG161" s="57">
        <f>JF161/'DEPRECATED - DT-Prelim Calcs'!$C$7*('DEPRECATED - DT-Prelim Calcs'!$C$8-'DEPRECATED - DT-Prelim Calcs'!$C$9)+'DEPRECATED - DT-Prelim Calcs'!$C$9</f>
        <v>8555.8977340994552</v>
      </c>
      <c r="JH161" s="57">
        <f t="shared" si="206"/>
        <v>46.666666666666657</v>
      </c>
      <c r="JI161" s="2">
        <f t="shared" si="258"/>
        <v>0.99579519204165001</v>
      </c>
      <c r="JJ161" s="57">
        <f>JI161*'DEPRECATED - DT-Prelim Calcs'!$C$21/JD$2/'DEPRECATED - DT-Prelim Calcs'!$C$19/'DEPRECATED - DT-Prelim Calcs'!$C$18*3.39*'DEPRECATED - DT-Prelim Calcs'!$C$20</f>
        <v>25.773080821789936</v>
      </c>
      <c r="JK161" s="46">
        <f t="shared" si="259"/>
        <v>0</v>
      </c>
      <c r="JL161" s="57">
        <f>JJ160*'DEPRECATED - DT-Prelim Calcs'!$C$11+JL160</f>
        <v>-1108.4392772793399</v>
      </c>
      <c r="JM161" s="57">
        <f>JM160+0.5*JJ161*'DEPRECATED - DT-Prelim Calcs'!$C$11^2+JL161*'DEPRECATED - DT-Prelim Calcs'!$C$11</f>
        <v>-327956.83925634087</v>
      </c>
      <c r="JN161" s="57">
        <f>MIN('Drive Train'!$F$35-JH160*'DEPRECATED - DT-Prelim Calcs'!$C$21*'Drive Train'!$F$39,JN160+JH$2)</f>
        <v>9.6000000000000014</v>
      </c>
      <c r="JO161" s="57">
        <f>'Drive Train'!$F$35-JH161*'DEPRECATED - DT-Prelim Calcs'!$C$21*'Drive Train'!$F$39</f>
        <v>9.6000000000000014</v>
      </c>
      <c r="JP161" s="1">
        <f>IF(JM161&gt;='Drive Train'!$F$29,1,0)</f>
        <v>0</v>
      </c>
      <c r="JQ161" s="57">
        <f>MIN(JG161,'DEPRECATED - DT-Prelim Calcs'!$C$10)*'DEPRECATED - DT-Prelim Calcs'!$C$11*1000/60/60</f>
        <v>103.33333333333333</v>
      </c>
      <c r="JR161" s="63">
        <f>JR160+'DEPRECATED - DT-Prelim Calcs'!$C$11</f>
        <v>628</v>
      </c>
      <c r="JS161" s="2">
        <f>KC161/'Drive Train'!$F$35</f>
        <v>0.75806451612903225</v>
      </c>
      <c r="JT161" s="46">
        <f>KA161*12*60/(PI() * 'Drive Train'!$F$15)/JS$2*JS161</f>
        <v>-255149.74972469761</v>
      </c>
      <c r="JU161" s="2">
        <f>('DEPRECATED - DT-Prelim Calcs'!$C$6*JS161-JT161)/('DEPRECATED - DT-Prelim Calcs'!$C$6*JS161)*'DEPRECATED - DT-Prelim Calcs'!$C$7*JS161</f>
        <v>117.19483357702691</v>
      </c>
      <c r="JV161" s="57">
        <f>JU161/'DEPRECATED - DT-Prelim Calcs'!$C$7*('DEPRECATED - DT-Prelim Calcs'!$C$8-'DEPRECATED - DT-Prelim Calcs'!$C$9)+'DEPRECATED - DT-Prelim Calcs'!$C$9</f>
        <v>6241.7444597230515</v>
      </c>
      <c r="JW161" s="57">
        <f t="shared" si="207"/>
        <v>49.999999999999993</v>
      </c>
      <c r="JX161" s="2">
        <f t="shared" si="260"/>
        <v>0.99579519204165001</v>
      </c>
      <c r="JY161" s="57">
        <f>JX161*'DEPRECATED - DT-Prelim Calcs'!$C$21/JS$2/'DEPRECATED - DT-Prelim Calcs'!$C$19/'DEPRECATED - DT-Prelim Calcs'!$C$18*3.39*'DEPRECATED - DT-Prelim Calcs'!$C$20</f>
        <v>25.773080821789936</v>
      </c>
      <c r="JZ161" s="46">
        <f t="shared" si="261"/>
        <v>0</v>
      </c>
      <c r="KA161" s="57">
        <f>JY160*'DEPRECATED - DT-Prelim Calcs'!$C$11+KA160</f>
        <v>-822.42136032238022</v>
      </c>
      <c r="KB161" s="57">
        <f>KB160+0.5*JY161*'DEPRECATED - DT-Prelim Calcs'!$C$11^2+KA161*'DEPRECATED - DT-Prelim Calcs'!$C$11</f>
        <v>-326625.88580845686</v>
      </c>
      <c r="KC161" s="57">
        <f>MIN('Drive Train'!$F$35-JW160*'DEPRECATED - DT-Prelim Calcs'!$C$21*'Drive Train'!$F$39,KC160+JW$2)</f>
        <v>9.4</v>
      </c>
      <c r="KD161" s="57">
        <f>'Drive Train'!$F$35-JW161*'DEPRECATED - DT-Prelim Calcs'!$C$21*'Drive Train'!$F$39</f>
        <v>9.4</v>
      </c>
      <c r="KE161" s="1">
        <f>IF(KB161&gt;='Drive Train'!$F$29,1,0)</f>
        <v>0</v>
      </c>
      <c r="KF161" s="57">
        <f>MIN(JV161,'DEPRECATED - DT-Prelim Calcs'!$C$10)*'DEPRECATED - DT-Prelim Calcs'!$C$11*1000/60/60</f>
        <v>103.33333333333333</v>
      </c>
      <c r="KG161" s="63">
        <f>KG160+'DEPRECATED - DT-Prelim Calcs'!$C$11</f>
        <v>628</v>
      </c>
      <c r="KH161" s="2">
        <f>KR161/'Drive Train'!$F$35</f>
        <v>0.74193548387096786</v>
      </c>
      <c r="KI161" s="46">
        <f>KP161*12*60/(PI() * 'Drive Train'!$F$15)/KH$2*KH161</f>
        <v>17271.968028580442</v>
      </c>
      <c r="KJ161" s="2">
        <f>('DEPRECATED - DT-Prelim Calcs'!$C$6*KH161-KI161)/('DEPRECATED - DT-Prelim Calcs'!$C$6*KH161)*'DEPRECATED - DT-Prelim Calcs'!$C$7*KH161</f>
        <v>-6.021587069026479</v>
      </c>
      <c r="KK161" s="57">
        <f>KJ161/'DEPRECATED - DT-Prelim Calcs'!$C$7*('DEPRECATED - DT-Prelim Calcs'!$C$8-'DEPRECATED - DT-Prelim Calcs'!$C$9)+'DEPRECATED - DT-Prelim Calcs'!$C$9</f>
        <v>-317.86830745066277</v>
      </c>
      <c r="KL161" s="57">
        <f t="shared" si="208"/>
        <v>-317.86830745066277</v>
      </c>
      <c r="KM161" s="2">
        <f t="shared" si="262"/>
        <v>-7.7259430261331357</v>
      </c>
      <c r="KN161" s="57">
        <f>KM161*'DEPRECATED - DT-Prelim Calcs'!$C$21/KH$2/'DEPRECATED - DT-Prelim Calcs'!$C$19/'DEPRECATED - DT-Prelim Calcs'!$C$18*3.39*'DEPRECATED - DT-Prelim Calcs'!$C$20</f>
        <v>-199.96215650411091</v>
      </c>
      <c r="KO161" s="46">
        <f t="shared" si="263"/>
        <v>1</v>
      </c>
      <c r="KP161" s="57">
        <f>KN160*'DEPRECATED - DT-Prelim Calcs'!$C$11+KP160</f>
        <v>56.882815788129761</v>
      </c>
      <c r="KQ161" s="57">
        <f>KQ160+0.5*KN161*'DEPRECATED - DT-Prelim Calcs'!$C$11^2+KP161*'DEPRECATED - DT-Prelim Calcs'!$C$11</f>
        <v>-302998.50770554633</v>
      </c>
      <c r="KR161" s="57">
        <f>MIN('Drive Train'!$F$35-KL160*'DEPRECATED - DT-Prelim Calcs'!$C$21*'Drive Train'!$F$39,KR160+KL$2)</f>
        <v>9.2000000000000011</v>
      </c>
      <c r="KS161" s="57">
        <f>'Drive Train'!$F$35-KL161*'DEPRECATED - DT-Prelim Calcs'!$C$21*'Drive Train'!$F$39</f>
        <v>31.472098447039762</v>
      </c>
      <c r="KT161" s="1">
        <f>IF(KQ161&gt;='Drive Train'!$F$29,1,0)</f>
        <v>0</v>
      </c>
      <c r="KU161" s="57">
        <f>MIN(KK161,'DEPRECATED - DT-Prelim Calcs'!$C$10)*'DEPRECATED - DT-Prelim Calcs'!$C$11*1000/60/60</f>
        <v>-353.18700827851421</v>
      </c>
      <c r="KV161" s="63">
        <f>KV160+'DEPRECATED - DT-Prelim Calcs'!$C$11</f>
        <v>628</v>
      </c>
      <c r="KW161" s="2">
        <f>LG161/'Drive Train'!$F$35</f>
        <v>0.72580645161290325</v>
      </c>
      <c r="KX161" s="46">
        <f>LE161*12*60/(PI() * 'Drive Train'!$F$15)/KW$2*KW161</f>
        <v>-156867.33694376369</v>
      </c>
      <c r="KY161" s="2">
        <f>('DEPRECATED - DT-Prelim Calcs'!$C$6*KW161-KX161)/('DEPRECATED - DT-Prelim Calcs'!$C$6*KW161)*'DEPRECATED - DT-Prelim Calcs'!$C$7*KW161</f>
        <v>72.677951903822475</v>
      </c>
      <c r="KZ161" s="57">
        <f>KY161/'DEPRECATED - DT-Prelim Calcs'!$C$7*('DEPRECATED - DT-Prelim Calcs'!$C$8-'DEPRECATED - DT-Prelim Calcs'!$C$9)+'DEPRECATED - DT-Prelim Calcs'!$C$9</f>
        <v>3871.820842016773</v>
      </c>
      <c r="LA161" s="57">
        <f t="shared" si="209"/>
        <v>56.666666666666664</v>
      </c>
      <c r="LB161" s="2">
        <f t="shared" si="264"/>
        <v>0.99579519204165001</v>
      </c>
      <c r="LC161" s="57">
        <f>LB161*'DEPRECATED - DT-Prelim Calcs'!$C$21/KW$2/'DEPRECATED - DT-Prelim Calcs'!$C$19/'DEPRECATED - DT-Prelim Calcs'!$C$18*3.39*'DEPRECATED - DT-Prelim Calcs'!$C$20</f>
        <v>25.773080821789936</v>
      </c>
      <c r="LD161" s="46">
        <f t="shared" si="265"/>
        <v>0</v>
      </c>
      <c r="LE161" s="57">
        <f>LC160*'DEPRECATED - DT-Prelim Calcs'!$C$11+LE160</f>
        <v>-528.10113734699678</v>
      </c>
      <c r="LF161" s="57">
        <f>LF160+0.5*LC161*'DEPRECATED - DT-Prelim Calcs'!$C$11^2+LE161*'DEPRECATED - DT-Prelim Calcs'!$C$11</f>
        <v>-338757.5678700537</v>
      </c>
      <c r="LG161" s="57">
        <f>MIN('Drive Train'!$F$35-LA160*'DEPRECATED - DT-Prelim Calcs'!$C$21*'Drive Train'!$F$39,LG160+LA$2)</f>
        <v>9</v>
      </c>
      <c r="LH161" s="57">
        <f>'Drive Train'!$F$35-LA161*'DEPRECATED - DT-Prelim Calcs'!$C$21*'Drive Train'!$F$39</f>
        <v>9</v>
      </c>
      <c r="LI161" s="1">
        <f>IF(LF161&gt;='Drive Train'!$F$29,1,0)</f>
        <v>0</v>
      </c>
      <c r="LJ161" s="57">
        <f>MIN(KZ161,'DEPRECATED - DT-Prelim Calcs'!$C$10)*'DEPRECATED - DT-Prelim Calcs'!$C$11*1000/60/60</f>
        <v>103.33333333333333</v>
      </c>
      <c r="LK161" s="63">
        <f>LK160+'DEPRECATED - DT-Prelim Calcs'!$C$11</f>
        <v>628</v>
      </c>
      <c r="LL161" s="2">
        <f>LV161/'Drive Train'!$F$35</f>
        <v>0.70967741935483875</v>
      </c>
      <c r="LM161" s="46">
        <f>LT161*12*60/(PI() * 'Drive Train'!$F$15)/LL$2*LL161</f>
        <v>-308848.18544764252</v>
      </c>
      <c r="LN161" s="2">
        <f>('DEPRECATED - DT-Prelim Calcs'!$C$6*LL161-LM161)/('DEPRECATED - DT-Prelim Calcs'!$C$6*LL161)*'DEPRECATED - DT-Prelim Calcs'!$C$7*LL161</f>
        <v>141.35837641344412</v>
      </c>
      <c r="LO161" s="57">
        <f>LN161/'DEPRECATED - DT-Prelim Calcs'!$C$7*('DEPRECATED - DT-Prelim Calcs'!$C$8-'DEPRECATED - DT-Prelim Calcs'!$C$9)+'DEPRECATED - DT-Prelim Calcs'!$C$9</f>
        <v>7528.1272588567972</v>
      </c>
      <c r="LP161" s="57">
        <f t="shared" si="210"/>
        <v>60</v>
      </c>
      <c r="LQ161" s="2">
        <f t="shared" si="266"/>
        <v>0.99579519204165001</v>
      </c>
      <c r="LR161" s="57">
        <f>LQ161*'DEPRECATED - DT-Prelim Calcs'!$C$21/LL$2/'DEPRECATED - DT-Prelim Calcs'!$C$19/'DEPRECATED - DT-Prelim Calcs'!$C$18*3.39*'DEPRECATED - DT-Prelim Calcs'!$C$20</f>
        <v>25.773080821789936</v>
      </c>
      <c r="LS161" s="46">
        <f t="shared" si="267"/>
        <v>0</v>
      </c>
      <c r="LT161" s="57">
        <f>LR160*'DEPRECATED - DT-Prelim Calcs'!$C$11+LT160</f>
        <v>-1063.3824057246304</v>
      </c>
      <c r="LU161" s="57">
        <f>LU160+0.5*LR161*'DEPRECATED - DT-Prelim Calcs'!$C$11^2+LT161*'DEPRECATED - DT-Prelim Calcs'!$C$11</f>
        <v>-299775.14001361217</v>
      </c>
      <c r="LV161" s="57">
        <f>MIN('Drive Train'!$F$35-LP160*'DEPRECATED - DT-Prelim Calcs'!$C$21*'Drive Train'!$F$39,LV160+LP$2)</f>
        <v>8.8000000000000007</v>
      </c>
      <c r="LW161" s="57">
        <f>'Drive Train'!$F$35-LP161*'DEPRECATED - DT-Prelim Calcs'!$C$21*'Drive Train'!$F$39</f>
        <v>8.8000000000000007</v>
      </c>
      <c r="LX161" s="1">
        <f>IF(LU161&gt;='Drive Train'!$F$29,1,0)</f>
        <v>0</v>
      </c>
      <c r="LY161" s="57">
        <f>MIN(LO161,'DEPRECATED - DT-Prelim Calcs'!$C$10)*'DEPRECATED - DT-Prelim Calcs'!$C$11*1000/60/60</f>
        <v>103.33333333333333</v>
      </c>
      <c r="LZ161" s="63">
        <f>LZ160+'DEPRECATED - DT-Prelim Calcs'!$C$11</f>
        <v>628</v>
      </c>
    </row>
    <row r="162" spans="18:338" x14ac:dyDescent="0.2">
      <c r="R162" s="63">
        <f>R161+'DEPRECATED - DT-Prelim Calcs'!$C$11</f>
        <v>632</v>
      </c>
      <c r="S162" s="2">
        <f>AG162/'Drive Train'!$F$35</f>
        <v>0</v>
      </c>
      <c r="T162" s="46">
        <f>AE162*12*60/(PI() * 'Drive Train'!$F$15)/S$2*ABS(S162)</f>
        <v>0</v>
      </c>
      <c r="U162" s="2">
        <f>IF(OR(AD161=1,AND($C$32=Motors!$C$32,'DEPRECATED - DT-Prelim Calcs'!AI161=1)),0,IF(AG162=0,-(V161+$C$9)/($C$8-$C$9)*$C$7,($C$6*S162-T162)/($C$6*S162)*$C$7*S162))</f>
        <v>0</v>
      </c>
      <c r="V162" s="57">
        <f>IF(AND(AD161=1,AI161=1),0,ABS(U162/$C$7*($C$8-$C$9)+$C$9) *'Drive Train'!$AA$49 + V161*(1-'Drive Train'!$AA$49))</f>
        <v>0</v>
      </c>
      <c r="W162" s="57">
        <f t="shared" si="184"/>
        <v>0</v>
      </c>
      <c r="X162" s="2">
        <f>MAX(MIN(IF(AND(AI161=1,AG162&lt;0),-1,1)*(W162-$C$9)/($C$8-$C$9)*$C$7-$C$29*AE162/T$2 -  AI161*$C$29/2,X$2),MAX(X$4:X161)*-1)</f>
        <v>-0.2458281045106315</v>
      </c>
      <c r="Y162" s="57">
        <f t="shared" si="185"/>
        <v>0</v>
      </c>
      <c r="Z162" s="57">
        <f t="shared" si="186"/>
        <v>0</v>
      </c>
      <c r="AA162" s="57">
        <f t="shared" si="187"/>
        <v>0</v>
      </c>
      <c r="AB162" s="57" t="e">
        <f t="shared" si="188"/>
        <v>#N/A</v>
      </c>
      <c r="AC162" s="46">
        <f t="shared" si="211"/>
        <v>1</v>
      </c>
      <c r="AD162" s="1">
        <f t="shared" si="189"/>
        <v>1</v>
      </c>
      <c r="AE162" s="57">
        <f t="shared" si="190"/>
        <v>0</v>
      </c>
      <c r="AF162" s="57" t="e">
        <f t="shared" si="191"/>
        <v>#N/A</v>
      </c>
      <c r="AG162" s="57">
        <f>IF(AI161=0,MIN('Drive Train'!$F$35-W161*$C$21*'Drive Train'!$F$39,AG161+W$2)-$C$3,IF(AE161-1&lt;=0,0,IF($C$32=Motors!$C$30,MAX(ABS('Drive Train'!$F$35-W161*$C$21*'Drive Train'!$F$39)*-1,AG161-W$2),MAX(0,ABS('Drive Train'!$F$35-W161*$C$21*'Drive Train'!$F$39)*-1,AG161-W$2))))</f>
        <v>0</v>
      </c>
      <c r="AH162" s="57">
        <f>'Drive Train'!$F$35-ABS(W162)*'DEPRECATED - DT-Prelim Calcs'!$C$21*'Drive Train'!$F$39</f>
        <v>12.4</v>
      </c>
      <c r="AI162" s="1">
        <f>IF(AJ162&gt;='Drive Train'!$F$29,1,0)</f>
        <v>1</v>
      </c>
      <c r="AJ162" s="57">
        <f>AJ161+0.5*Y162*'DEPRECATED - DT-Prelim Calcs'!$C$11^2+AE162*'DEPRECATED - DT-Prelim Calcs'!$C$11</f>
        <v>784.33981740885292</v>
      </c>
      <c r="AK162" s="57">
        <f t="shared" si="268"/>
        <v>0</v>
      </c>
      <c r="AL162" s="63">
        <f>AL161+'DEPRECATED - DT-Prelim Calcs'!$C$11</f>
        <v>632</v>
      </c>
      <c r="AM162" s="2">
        <f>AW162/'Drive Train'!$F$35</f>
        <v>0.90171798760158639</v>
      </c>
      <c r="AN162" s="46">
        <f>AU162*12*60/(PI() * 'Drive Train'!$F$15)/AM$2*AM162</f>
        <v>4074.5129711578243</v>
      </c>
      <c r="AO162" s="2">
        <f>('DEPRECATED - DT-Prelim Calcs'!$C$6*AM162-AN162)/('DEPRECATED - DT-Prelim Calcs'!$C$6*AM162)*'DEPRECATED - DT-Prelim Calcs'!$C$7*AM162</f>
        <v>0.330818350027824</v>
      </c>
      <c r="AP162" s="57">
        <f>AO162/'DEPRECATED - DT-Prelim Calcs'!$C$7*('DEPRECATED - DT-Prelim Calcs'!$C$8-'DEPRECATED - DT-Prelim Calcs'!$C$9)+'DEPRECATED - DT-Prelim Calcs'!$C$9</f>
        <v>20.311615895672126</v>
      </c>
      <c r="AQ162" s="57">
        <f t="shared" si="192"/>
        <v>20.311615895672126</v>
      </c>
      <c r="AR162" s="2">
        <f t="shared" si="212"/>
        <v>-1.6653345369377348E-16</v>
      </c>
      <c r="AS162" s="57">
        <f>AR162*'DEPRECATED - DT-Prelim Calcs'!$C$21/AM$2/'DEPRECATED - DT-Prelim Calcs'!$C$19/'DEPRECATED - DT-Prelim Calcs'!$C$18*3.39*'DEPRECATED - DT-Prelim Calcs'!$C$20</f>
        <v>-1.2068570473601326E-15</v>
      </c>
      <c r="AT162" s="46">
        <f t="shared" si="213"/>
        <v>0</v>
      </c>
      <c r="AU162" s="57">
        <f>AS161*'DEPRECATED - DT-Prelim Calcs'!$C$11+AU161</f>
        <v>39.432321268798688</v>
      </c>
      <c r="AV162" s="57">
        <f>AV161+0.5*AS162*'DEPRECATED - DT-Prelim Calcs'!$C$11^2+AU162*'DEPRECATED - DT-Prelim Calcs'!$C$11</f>
        <v>24876.613477244831</v>
      </c>
      <c r="AW162" s="57">
        <f>MIN('Drive Train'!$F$35-AQ161*'DEPRECATED - DT-Prelim Calcs'!$C$21*'Drive Train'!$F$39,AW161+AQ$2)</f>
        <v>11.181303046259671</v>
      </c>
      <c r="AX162" s="57">
        <f>'Drive Train'!$F$35-AQ162*'DEPRECATED - DT-Prelim Calcs'!$C$21*'Drive Train'!$F$39</f>
        <v>11.181303046259673</v>
      </c>
      <c r="AY162" s="1">
        <f>IF(AV162&gt;='Drive Train'!$F$29,1,0)</f>
        <v>1</v>
      </c>
      <c r="AZ162" s="57">
        <f t="shared" si="214"/>
        <v>22.568462106302363</v>
      </c>
      <c r="BA162" s="63">
        <f>BA161+'DEPRECATED - DT-Prelim Calcs'!$C$11</f>
        <v>632</v>
      </c>
      <c r="BB162" s="2">
        <f>BL162/'Drive Train'!$F$35</f>
        <v>0.55000000000000004</v>
      </c>
      <c r="BC162" s="46">
        <f>BJ162*12*60/(PI() * 'Drive Train'!$F$15)/BB$2*BB162</f>
        <v>5574.3989430736756</v>
      </c>
      <c r="BD162" s="2">
        <f>('DEPRECATED - DT-Prelim Calcs'!$C$6*BB162-BC162)/('DEPRECATED - DT-Prelim Calcs'!$C$6*BB162)*'DEPRECATED - DT-Prelim Calcs'!$C$7*BB162</f>
        <v>-1.1950068391759019</v>
      </c>
      <c r="BE162" s="57">
        <f>BD162/'DEPRECATED - DT-Prelim Calcs'!$C$7*('DEPRECATED - DT-Prelim Calcs'!$C$8-'DEPRECATED - DT-Prelim Calcs'!$C$9)+'DEPRECATED - DT-Prelim Calcs'!$C$9</f>
        <v>-60.917998948659012</v>
      </c>
      <c r="BF162" s="57">
        <f t="shared" si="193"/>
        <v>-60.917998948659012</v>
      </c>
      <c r="BG162" s="2">
        <f t="shared" si="215"/>
        <v>-1.9370342982087358</v>
      </c>
      <c r="BH162" s="57">
        <f>BG162*'DEPRECATED - DT-Prelim Calcs'!$C$21/BB$2/'DEPRECATED - DT-Prelim Calcs'!$C$19/'DEPRECATED - DT-Prelim Calcs'!$C$18*3.39*'DEPRECATED - DT-Prelim Calcs'!$C$20</f>
        <v>-20.276476817893286</v>
      </c>
      <c r="BI162" s="46">
        <f t="shared" si="216"/>
        <v>1</v>
      </c>
      <c r="BJ162" s="57">
        <f>BH161*'DEPRECATED - DT-Prelim Calcs'!$C$11+BJ161</f>
        <v>61.232485201884487</v>
      </c>
      <c r="BK162" s="57">
        <f>BK161+0.5*BH162*'DEPRECATED - DT-Prelim Calcs'!$C$11^2+BJ162*'DEPRECATED - DT-Prelim Calcs'!$C$11</f>
        <v>13103.581089226655</v>
      </c>
      <c r="BL162" s="57">
        <f>MIN('Drive Train'!$F$35-BF161*'DEPRECATED - DT-Prelim Calcs'!$C$21*'Drive Train'!$F$39,BL161+BF$2)</f>
        <v>6.82</v>
      </c>
      <c r="BM162" s="57">
        <f>'Drive Train'!$F$35-BF162*'DEPRECATED - DT-Prelim Calcs'!$C$21*'Drive Train'!$F$39</f>
        <v>16.05507993691954</v>
      </c>
      <c r="BN162" s="1">
        <f>IF(BK162&gt;='Drive Train'!$F$29,1,0)</f>
        <v>1</v>
      </c>
      <c r="BO162" s="57">
        <f t="shared" si="217"/>
        <v>-67.68666549851001</v>
      </c>
      <c r="BP162" s="63">
        <f>BP161+'DEPRECATED - DT-Prelim Calcs'!$C$11</f>
        <v>632</v>
      </c>
      <c r="BQ162" s="2">
        <f>CA162/'Drive Train'!$F$35</f>
        <v>0.55000000000000004</v>
      </c>
      <c r="BR162" s="46">
        <f>BY162*12*60/(PI() * 'Drive Train'!$F$15)/BQ$2*BQ162</f>
        <v>6292.0680715811695</v>
      </c>
      <c r="BS162" s="2">
        <f>('DEPRECATED - DT-Prelim Calcs'!$C$6*BQ162-BR162)/('DEPRECATED - DT-Prelim Calcs'!$C$6*BQ162)*'DEPRECATED - DT-Prelim Calcs'!$C$7*BQ162</f>
        <v>-1.519506388838765</v>
      </c>
      <c r="BT162" s="57">
        <f>BS162/'DEPRECATED - DT-Prelim Calcs'!$C$7*('DEPRECATED - DT-Prelim Calcs'!$C$8-'DEPRECATED - DT-Prelim Calcs'!$C$9)+'DEPRECATED - DT-Prelim Calcs'!$C$9</f>
        <v>-78.19322393693507</v>
      </c>
      <c r="BU162" s="57">
        <f t="shared" si="194"/>
        <v>-78.19322393693507</v>
      </c>
      <c r="BV162" s="2">
        <f t="shared" si="218"/>
        <v>-2.357065259471482</v>
      </c>
      <c r="BW162" s="57">
        <f>BV162*'DEPRECATED - DT-Prelim Calcs'!$C$21/BQ$2/'DEPRECATED - DT-Prelim Calcs'!$C$19/'DEPRECATED - DT-Prelim Calcs'!$C$18*3.39*'DEPRECATED - DT-Prelim Calcs'!$C$20</f>
        <v>-32.265051361257818</v>
      </c>
      <c r="BX162" s="46">
        <f t="shared" si="219"/>
        <v>1</v>
      </c>
      <c r="BY162" s="57">
        <f>BW161*'DEPRECATED - DT-Prelim Calcs'!$C$11+BY161</f>
        <v>52.853248207396518</v>
      </c>
      <c r="BZ162" s="57">
        <f>BZ161+0.5*BW162*'DEPRECATED - DT-Prelim Calcs'!$C$11^2+BY162*'DEPRECATED - DT-Prelim Calcs'!$C$11</f>
        <v>-13864.690959965657</v>
      </c>
      <c r="CA162" s="57">
        <f>MIN('Drive Train'!$F$35-BU161*'DEPRECATED - DT-Prelim Calcs'!$C$21*'Drive Train'!$F$39,CA161+BU$2)</f>
        <v>6.82</v>
      </c>
      <c r="CB162" s="57">
        <f>'Drive Train'!$F$35-BU162*'DEPRECATED - DT-Prelim Calcs'!$C$21*'Drive Train'!$F$39</f>
        <v>17.091593436216105</v>
      </c>
      <c r="CC162" s="1">
        <f>IF(BZ162&gt;='Drive Train'!$F$29,1,0)</f>
        <v>0</v>
      </c>
      <c r="CD162" s="57">
        <f t="shared" si="220"/>
        <v>-86.881359929927854</v>
      </c>
      <c r="CE162" s="63">
        <f>CE161+'DEPRECATED - DT-Prelim Calcs'!$C$11</f>
        <v>632</v>
      </c>
      <c r="CF162" s="2">
        <f>CP162/'Drive Train'!$F$35</f>
        <v>0.55000000000000004</v>
      </c>
      <c r="CG162" s="46">
        <f>CN162*12*60/(PI() * 'Drive Train'!$F$15)/CF$2*CF162</f>
        <v>-858.31705134502567</v>
      </c>
      <c r="CH162" s="2">
        <f>('DEPRECATED - DT-Prelim Calcs'!$C$6*CF162-CG162)/('DEPRECATED - DT-Prelim Calcs'!$C$6*CF162)*'DEPRECATED - DT-Prelim Calcs'!$C$7*CF162</f>
        <v>1.7135945766869629</v>
      </c>
      <c r="CI162" s="57">
        <f>CH162/'DEPRECATED - DT-Prelim Calcs'!$C$7*('DEPRECATED - DT-Prelim Calcs'!$C$8-'DEPRECATED - DT-Prelim Calcs'!$C$9)+'DEPRECATED - DT-Prelim Calcs'!$C$9</f>
        <v>93.925802568023798</v>
      </c>
      <c r="CJ162" s="57">
        <f t="shared" si="195"/>
        <v>93</v>
      </c>
      <c r="CK162" s="2">
        <f t="shared" si="221"/>
        <v>1.5241763143494644</v>
      </c>
      <c r="CL162" s="57">
        <f>CK162*'DEPRECATED - DT-Prelim Calcs'!$C$21/CF$2/'DEPRECATED - DT-Prelim Calcs'!$C$19/'DEPRECATED - DT-Prelim Calcs'!$C$18*3.39*'DEPRECATED - DT-Prelim Calcs'!$C$20</f>
        <v>25.773080821789936</v>
      </c>
      <c r="CM162" s="46">
        <f t="shared" si="222"/>
        <v>0</v>
      </c>
      <c r="CN162" s="57">
        <f>CL161*'DEPRECATED - DT-Prelim Calcs'!$C$11+CN161</f>
        <v>-5.8365423007713986</v>
      </c>
      <c r="CO162" s="57">
        <f>CO161+0.5*CL162*'DEPRECATED - DT-Prelim Calcs'!$C$11^2+CN162*'DEPRECATED - DT-Prelim Calcs'!$C$11</f>
        <v>-52521.981915629884</v>
      </c>
      <c r="CP162" s="57">
        <f>MIN('Drive Train'!$F$35-CJ161*'DEPRECATED - DT-Prelim Calcs'!$C$21*'Drive Train'!$F$39,CP161+CJ$2)</f>
        <v>6.82</v>
      </c>
      <c r="CQ162" s="57">
        <f>'Drive Train'!$F$35-CJ162*'DEPRECATED - DT-Prelim Calcs'!$C$21*'Drive Train'!$F$39</f>
        <v>6.82</v>
      </c>
      <c r="CR162" s="1">
        <f>IF(CO162&gt;='Drive Train'!$F$29,1,0)</f>
        <v>0</v>
      </c>
      <c r="CS162" s="57">
        <f t="shared" si="223"/>
        <v>103.33333333333333</v>
      </c>
      <c r="CT162" s="63">
        <f>CT161+'DEPRECATED - DT-Prelim Calcs'!$C$11</f>
        <v>632</v>
      </c>
      <c r="CU162" s="2">
        <f>DE162/'Drive Train'!$F$35</f>
        <v>1.451624441191943</v>
      </c>
      <c r="CV162" s="46">
        <f>DC162*12*60/(PI() * 'Drive Train'!$F$15)/CU$2*CU162</f>
        <v>-83128.995433979231</v>
      </c>
      <c r="CW162" s="2">
        <f>('DEPRECATED - DT-Prelim Calcs'!$C$6*CU162-CV162)/('DEPRECATED - DT-Prelim Calcs'!$C$6*CU162)*'DEPRECATED - DT-Prelim Calcs'!$C$7*CU162</f>
        <v>41.085821844340117</v>
      </c>
      <c r="CX162" s="57">
        <f>CW162/'DEPRECATED - DT-Prelim Calcs'!$C$7*('DEPRECATED - DT-Prelim Calcs'!$C$8-'DEPRECATED - DT-Prelim Calcs'!$C$9)+'DEPRECATED - DT-Prelim Calcs'!$C$9</f>
        <v>2189.9659512982726</v>
      </c>
      <c r="CY162" s="57">
        <f t="shared" si="196"/>
        <v>93</v>
      </c>
      <c r="CZ162" s="2">
        <f t="shared" si="224"/>
        <v>1.2803081040535502</v>
      </c>
      <c r="DA162" s="57">
        <f>CZ162*'DEPRECATED - DT-Prelim Calcs'!$C$21/CU$2/'DEPRECATED - DT-Prelim Calcs'!$C$19/'DEPRECATED - DT-Prelim Calcs'!$C$18*3.39*'DEPRECATED - DT-Prelim Calcs'!$C$20</f>
        <v>25.773080821789936</v>
      </c>
      <c r="DB162" s="46">
        <f t="shared" si="225"/>
        <v>0</v>
      </c>
      <c r="DC162" s="57">
        <f>DA161*'DEPRECATED - DT-Prelim Calcs'!$C$11+DC161</f>
        <v>-179.90702963174812</v>
      </c>
      <c r="DD162" s="57">
        <f>DD161+0.5*DA162*'DEPRECATED - DT-Prelim Calcs'!$C$11^2+DC162*'DEPRECATED - DT-Prelim Calcs'!$C$11</f>
        <v>-112186.52725500047</v>
      </c>
      <c r="DE162" s="57">
        <f>MIN('Drive Train'!$F$35-CY161*'DEPRECATED - DT-Prelim Calcs'!$C$21*'Drive Train'!$F$39,DE161+CY$2)</f>
        <v>18.000143070780094</v>
      </c>
      <c r="DF162" s="57">
        <f>'Drive Train'!$F$35-CY162*'DEPRECATED - DT-Prelim Calcs'!$C$21*'Drive Train'!$F$39</f>
        <v>6.82</v>
      </c>
      <c r="DG162" s="1">
        <f>IF(DD162&gt;='Drive Train'!$F$29,1,0)</f>
        <v>0</v>
      </c>
      <c r="DH162" s="57">
        <f t="shared" si="226"/>
        <v>103.33333333333333</v>
      </c>
      <c r="DI162" s="63">
        <f>DI161+'DEPRECATED - DT-Prelim Calcs'!$C$11</f>
        <v>632</v>
      </c>
      <c r="DJ162" s="2">
        <f>DT162/'Drive Train'!$F$35</f>
        <v>2.578901348245195</v>
      </c>
      <c r="DK162" s="46">
        <f>DR162*12*60/(PI() * 'Drive Train'!$F$15)/DJ$2*DJ162</f>
        <v>-668373.2880755713</v>
      </c>
      <c r="DL162" s="2">
        <f>('DEPRECATED - DT-Prelim Calcs'!$C$6*DJ162-DK162)/('DEPRECATED - DT-Prelim Calcs'!$C$6*DJ162)*'DEPRECATED - DT-Prelim Calcs'!$C$7*DJ162</f>
        <v>308.42521308644297</v>
      </c>
      <c r="DM162" s="57">
        <f>DL162/'DEPRECATED - DT-Prelim Calcs'!$C$7*('DEPRECATED - DT-Prelim Calcs'!$C$8-'DEPRECATED - DT-Prelim Calcs'!$C$9)+'DEPRECATED - DT-Prelim Calcs'!$C$9</f>
        <v>16422.183335680762</v>
      </c>
      <c r="DN162" s="57">
        <f t="shared" si="197"/>
        <v>93</v>
      </c>
      <c r="DO162" s="2">
        <f t="shared" si="227"/>
        <v>1.1037138828047846</v>
      </c>
      <c r="DP162" s="57">
        <f>DO162*'DEPRECATED - DT-Prelim Calcs'!$C$21/DJ$2/'DEPRECATED - DT-Prelim Calcs'!$C$19/'DEPRECATED - DT-Prelim Calcs'!$C$18*3.39*'DEPRECATED - DT-Prelim Calcs'!$C$20</f>
        <v>25.773080821789936</v>
      </c>
      <c r="DQ162" s="46">
        <f t="shared" si="228"/>
        <v>0</v>
      </c>
      <c r="DR162" s="57">
        <f>DP161*'DEPRECATED - DT-Prelim Calcs'!$C$11+DR161</f>
        <v>-701.9016106588881</v>
      </c>
      <c r="DS162" s="57">
        <f>DS161+0.5*DP162*'DEPRECATED - DT-Prelim Calcs'!$C$11^2+DR162*'DEPRECATED - DT-Prelim Calcs'!$C$11</f>
        <v>-184398.46128631971</v>
      </c>
      <c r="DT162" s="57">
        <f>MIN('Drive Train'!$F$35-DN161*'DEPRECATED - DT-Prelim Calcs'!$C$21*'Drive Train'!$F$39,DT161+DN$2)</f>
        <v>31.978376718240419</v>
      </c>
      <c r="DU162" s="57">
        <f>'Drive Train'!$F$35-DN162*'DEPRECATED - DT-Prelim Calcs'!$C$21*'Drive Train'!$F$39</f>
        <v>6.82</v>
      </c>
      <c r="DV162" s="1">
        <f>IF(DS162&gt;='Drive Train'!$F$29,1,0)</f>
        <v>0</v>
      </c>
      <c r="DW162" s="57">
        <f t="shared" si="229"/>
        <v>103.33333333333333</v>
      </c>
      <c r="DX162" s="63">
        <f>DX161+'DEPRECATED - DT-Prelim Calcs'!$C$11</f>
        <v>632</v>
      </c>
      <c r="DY162" s="2">
        <f>EI162/'Drive Train'!$F$35</f>
        <v>0.55000000000000004</v>
      </c>
      <c r="DZ162" s="46">
        <f>EG162*12*60/(PI() * 'Drive Train'!$F$15)/DY$2*DY162</f>
        <v>-152476.61998417135</v>
      </c>
      <c r="EA162" s="2">
        <f>('DEPRECATED - DT-Prelim Calcs'!$C$6*DY162-DZ162)/('DEPRECATED - DT-Prelim Calcs'!$C$6*DY162)*'DEPRECATED - DT-Prelim Calcs'!$C$7*DY162</f>
        <v>70.268962319296989</v>
      </c>
      <c r="EB162" s="57">
        <f>EA162/'DEPRECATED - DT-Prelim Calcs'!$C$7*('DEPRECATED - DT-Prelim Calcs'!$C$8-'DEPRECATED - DT-Prelim Calcs'!$C$9)+'DEPRECATED - DT-Prelim Calcs'!$C$9</f>
        <v>3743.5746330148563</v>
      </c>
      <c r="EC162" s="57">
        <f t="shared" si="198"/>
        <v>93</v>
      </c>
      <c r="ED162" s="2">
        <f t="shared" si="230"/>
        <v>0.96993038185874991</v>
      </c>
      <c r="EE162" s="57">
        <f>ED162*'DEPRECATED - DT-Prelim Calcs'!$C$21/DY$2/'DEPRECATED - DT-Prelim Calcs'!$C$19/'DEPRECATED - DT-Prelim Calcs'!$C$18*3.39*'DEPRECATED - DT-Prelim Calcs'!$C$20</f>
        <v>25.773080821789936</v>
      </c>
      <c r="EF162" s="46">
        <f t="shared" si="231"/>
        <v>0</v>
      </c>
      <c r="EG162" s="57">
        <f>EE161*'DEPRECATED - DT-Prelim Calcs'!$C$11+EG161</f>
        <v>-659.80637628991099</v>
      </c>
      <c r="EH162" s="57">
        <f>EH161+0.5*EE162*'DEPRECATED - DT-Prelim Calcs'!$C$11^2+EG162*'DEPRECATED - DT-Prelim Calcs'!$C$11</f>
        <v>-270054.64248754171</v>
      </c>
      <c r="EI162" s="57">
        <f>MIN('Drive Train'!$F$35-EC161*'DEPRECATED - DT-Prelim Calcs'!$C$21*'Drive Train'!$F$39,EI161+EC$2)</f>
        <v>6.82</v>
      </c>
      <c r="EJ162" s="57">
        <f>'Drive Train'!$F$35-EC162*'DEPRECATED - DT-Prelim Calcs'!$C$21*'Drive Train'!$F$39</f>
        <v>6.82</v>
      </c>
      <c r="EK162" s="1">
        <f>IF(EH162&gt;='Drive Train'!$F$29,1,0)</f>
        <v>0</v>
      </c>
      <c r="EL162" s="57">
        <f t="shared" si="232"/>
        <v>103.33333333333333</v>
      </c>
      <c r="EM162" s="63">
        <f>EM161+'DEPRECATED - DT-Prelim Calcs'!$C$11</f>
        <v>632</v>
      </c>
      <c r="EN162" s="2">
        <f>EX162/'Drive Train'!$F$35</f>
        <v>0.55000000000000004</v>
      </c>
      <c r="EO162" s="46">
        <f>EV162*12*60/(PI() * 'Drive Train'!$F$15)/EN$2*EN162</f>
        <v>-111281.73640909452</v>
      </c>
      <c r="EP162" s="2">
        <f>('DEPRECATED - DT-Prelim Calcs'!$C$6*EN162-EO162)/('DEPRECATED - DT-Prelim Calcs'!$C$6*EN162)*'DEPRECATED - DT-Prelim Calcs'!$C$7*EN162</f>
        <v>51.642382691541805</v>
      </c>
      <c r="EQ162" s="57">
        <f>EP162/'DEPRECATED - DT-Prelim Calcs'!$C$7*('DEPRECATED - DT-Prelim Calcs'!$C$8-'DEPRECATED - DT-Prelim Calcs'!$C$9)+'DEPRECATED - DT-Prelim Calcs'!$C$9</f>
        <v>2751.9604561513747</v>
      </c>
      <c r="ER162" s="57">
        <f t="shared" si="199"/>
        <v>93</v>
      </c>
      <c r="ES162" s="2">
        <f t="shared" si="233"/>
        <v>0.86507304327942547</v>
      </c>
      <c r="ET162" s="57">
        <f>ES162*'DEPRECATED - DT-Prelim Calcs'!$C$21/EN$2/'DEPRECATED - DT-Prelim Calcs'!$C$19/'DEPRECATED - DT-Prelim Calcs'!$C$18*3.39*'DEPRECATED - DT-Prelim Calcs'!$C$20</f>
        <v>25.773080821789936</v>
      </c>
      <c r="EU162" s="46">
        <f t="shared" si="234"/>
        <v>0</v>
      </c>
      <c r="EV162" s="57">
        <f>ET161*'DEPRECATED - DT-Prelim Calcs'!$C$11+EV161</f>
        <v>-429.48634592325197</v>
      </c>
      <c r="EW162" s="57">
        <f>EW161+0.5*ET162*'DEPRECATED - DT-Prelim Calcs'!$C$11^2+EV162*'DEPRECATED - DT-Prelim Calcs'!$C$11</f>
        <v>-357427.58233403385</v>
      </c>
      <c r="EX162" s="57">
        <f>MIN('Drive Train'!$F$35-ER161*'DEPRECATED - DT-Prelim Calcs'!$C$21*'Drive Train'!$F$39,EX161+ER$2)</f>
        <v>6.82</v>
      </c>
      <c r="EY162" s="57">
        <f>'Drive Train'!$F$35-ER162*'DEPRECATED - DT-Prelim Calcs'!$C$21*'Drive Train'!$F$39</f>
        <v>6.82</v>
      </c>
      <c r="EZ162" s="1">
        <f>IF(EW162&gt;='Drive Train'!$F$29,1,0)</f>
        <v>0</v>
      </c>
      <c r="FA162" s="57">
        <f t="shared" si="235"/>
        <v>103.33333333333333</v>
      </c>
      <c r="FB162" s="63">
        <f>FB161+'DEPRECATED - DT-Prelim Calcs'!$C$11</f>
        <v>632</v>
      </c>
      <c r="FC162" s="2">
        <f>FM162/'Drive Train'!$F$35</f>
        <v>0.55000000000000004</v>
      </c>
      <c r="FD162" s="46">
        <f>FK162*12*60/(PI() * 'Drive Train'!$F$15)/FC$2*FC162</f>
        <v>-191405.58658563596</v>
      </c>
      <c r="FE162" s="2">
        <f>('DEPRECATED - DT-Prelim Calcs'!$C$6*FC162-FD162)/('DEPRECATED - DT-Prelim Calcs'!$C$6*FC162)*'DEPRECATED - DT-Prelim Calcs'!$C$7*FC162</f>
        <v>87.87099036986541</v>
      </c>
      <c r="FF162" s="57">
        <f>FE162/'DEPRECATED - DT-Prelim Calcs'!$C$7*('DEPRECATED - DT-Prelim Calcs'!$C$8-'DEPRECATED - DT-Prelim Calcs'!$C$9)+'DEPRECATED - DT-Prelim Calcs'!$C$9</f>
        <v>4680.6452549600544</v>
      </c>
      <c r="FG162" s="57">
        <f t="shared" si="200"/>
        <v>93</v>
      </c>
      <c r="FH162" s="2">
        <f t="shared" si="236"/>
        <v>0.78067567320338405</v>
      </c>
      <c r="FI162" s="57">
        <f>FH162*'DEPRECATED - DT-Prelim Calcs'!$C$21/FC$2/'DEPRECATED - DT-Prelim Calcs'!$C$19/'DEPRECATED - DT-Prelim Calcs'!$C$18*3.39*'DEPRECATED - DT-Prelim Calcs'!$C$20</f>
        <v>25.773080821789936</v>
      </c>
      <c r="FJ162" s="46">
        <f t="shared" si="237"/>
        <v>0</v>
      </c>
      <c r="FK162" s="57">
        <f>FI161*'DEPRECATED - DT-Prelim Calcs'!$C$11+FK161</f>
        <v>-666.65009387303644</v>
      </c>
      <c r="FL162" s="57">
        <f>FL161+0.5*FI162*'DEPRECATED - DT-Prelim Calcs'!$C$11^2+FK162*'DEPRECATED - DT-Prelim Calcs'!$C$11</f>
        <v>-549287.34792367835</v>
      </c>
      <c r="FM162" s="57">
        <f>MIN('Drive Train'!$F$35-FG161*'DEPRECATED - DT-Prelim Calcs'!$C$21*'Drive Train'!$F$39,FM161+FG$2)</f>
        <v>6.82</v>
      </c>
      <c r="FN162" s="57">
        <f>'Drive Train'!$F$35-FG162*'DEPRECATED - DT-Prelim Calcs'!$C$21*'Drive Train'!$F$39</f>
        <v>6.82</v>
      </c>
      <c r="FO162" s="1">
        <f>IF(FL162&gt;='Drive Train'!$F$29,1,0)</f>
        <v>0</v>
      </c>
      <c r="FP162" s="57">
        <f t="shared" si="238"/>
        <v>103.33333333333333</v>
      </c>
      <c r="FQ162" s="63">
        <f>FQ161+'DEPRECATED - DT-Prelim Calcs'!$C$11</f>
        <v>632</v>
      </c>
      <c r="FR162" s="2">
        <f>GB162/'Drive Train'!$F$35</f>
        <v>2.5870678672024421</v>
      </c>
      <c r="FS162" s="46">
        <f>FZ162*12*60/(PI() * 'Drive Train'!$F$15)/FR$2*FR162</f>
        <v>-1732848.5546333094</v>
      </c>
      <c r="FT162" s="2">
        <f>('DEPRECATED - DT-Prelim Calcs'!$C$6*FR162-FS162)/('DEPRECATED - DT-Prelim Calcs'!$C$6*FR162)*'DEPRECATED - DT-Prelim Calcs'!$C$7*FR162</f>
        <v>789.75547458552558</v>
      </c>
      <c r="FU162" s="57">
        <f>FT162/'DEPRECATED - DT-Prelim Calcs'!$C$7*('DEPRECATED - DT-Prelim Calcs'!$C$8-'DEPRECATED - DT-Prelim Calcs'!$C$9)+'DEPRECATED - DT-Prelim Calcs'!$C$9</f>
        <v>42046.528792250174</v>
      </c>
      <c r="FV162" s="57">
        <f t="shared" si="201"/>
        <v>93</v>
      </c>
      <c r="FW162" s="2">
        <f t="shared" si="239"/>
        <v>0.7112822800297498</v>
      </c>
      <c r="FX162" s="57">
        <f>FW162*'DEPRECATED - DT-Prelim Calcs'!$C$21/FR$2/'DEPRECATED - DT-Prelim Calcs'!$C$19/'DEPRECATED - DT-Prelim Calcs'!$C$18*3.39*'DEPRECATED - DT-Prelim Calcs'!$C$20</f>
        <v>25.773080821789936</v>
      </c>
      <c r="FY162" s="46">
        <f t="shared" si="240"/>
        <v>0</v>
      </c>
      <c r="FZ162" s="57">
        <f>FX161*'DEPRECATED - DT-Prelim Calcs'!$C$11+FZ161</f>
        <v>-1169.0421074836631</v>
      </c>
      <c r="GA162" s="57">
        <f>GA161+0.5*FX162*'DEPRECATED - DT-Prelim Calcs'!$C$11^2+FZ162*'DEPRECATED - DT-Prelim Calcs'!$C$11</f>
        <v>-574919.38325794961</v>
      </c>
      <c r="GB162" s="57">
        <f>MIN('Drive Train'!$F$35-FV161*'DEPRECATED - DT-Prelim Calcs'!$C$21*'Drive Train'!$F$39,GB161+FV$2)</f>
        <v>32.079641553310282</v>
      </c>
      <c r="GC162" s="57">
        <f>'Drive Train'!$F$35-FV162*'DEPRECATED - DT-Prelim Calcs'!$C$21*'Drive Train'!$F$39</f>
        <v>6.82</v>
      </c>
      <c r="GD162" s="1">
        <f>IF(GA162&gt;='Drive Train'!$F$29,1,0)</f>
        <v>0</v>
      </c>
      <c r="GE162" s="57">
        <f t="shared" si="241"/>
        <v>103.33333333333333</v>
      </c>
      <c r="GF162" s="63">
        <f>GF161+'DEPRECATED - DT-Prelim Calcs'!$C$11</f>
        <v>632</v>
      </c>
      <c r="GG162" s="2">
        <f>GQ162/'Drive Train'!$F$35</f>
        <v>0.85483870967741948</v>
      </c>
      <c r="GH162" s="46">
        <f>GO162*12*60/(PI() * 'Drive Train'!$F$15)/GG$2*GG162</f>
        <v>-291505.40428521158</v>
      </c>
      <c r="GI162" s="2">
        <f>('DEPRECATED - DT-Prelim Calcs'!$C$6*GG162-GH162)/('DEPRECATED - DT-Prelim Calcs'!$C$6*GG162)*'DEPRECATED - DT-Prelim Calcs'!$C$7*GG162</f>
        <v>133.86654484142198</v>
      </c>
      <c r="GJ162" s="57">
        <f>GI162/'DEPRECATED - DT-Prelim Calcs'!$C$7*('DEPRECATED - DT-Prelim Calcs'!$C$8-'DEPRECATED - DT-Prelim Calcs'!$C$9)+'DEPRECATED - DT-Prelim Calcs'!$C$9</f>
        <v>7129.2882585703073</v>
      </c>
      <c r="GK162" s="57">
        <f t="shared" si="242"/>
        <v>29.999999999999982</v>
      </c>
      <c r="GL162" s="2">
        <f t="shared" si="243"/>
        <v>0.99579519204165001</v>
      </c>
      <c r="GM162" s="57">
        <f>GL162*'DEPRECATED - DT-Prelim Calcs'!$C$21/GG$2/'DEPRECATED - DT-Prelim Calcs'!$C$19/'DEPRECATED - DT-Prelim Calcs'!$C$18*3.39*'DEPRECATED - DT-Prelim Calcs'!$C$20</f>
        <v>25.773080821789936</v>
      </c>
      <c r="GN162" s="46">
        <f t="shared" si="244"/>
        <v>0</v>
      </c>
      <c r="GO162" s="57">
        <f>GM161*'DEPRECATED - DT-Prelim Calcs'!$C$11+GO161</f>
        <v>-833.23563244762727</v>
      </c>
      <c r="GP162" s="57">
        <f>GP161+0.5*GM162*'DEPRECATED - DT-Prelim Calcs'!$C$11^2+GO162*'DEPRECATED - DT-Prelim Calcs'!$C$11</f>
        <v>-280942.24243521132</v>
      </c>
      <c r="GQ162" s="57">
        <f>MIN('Drive Train'!$F$35-GK161*'DEPRECATED - DT-Prelim Calcs'!$C$21*'Drive Train'!$F$39,GQ161+GK$2)</f>
        <v>10.600000000000001</v>
      </c>
      <c r="GR162" s="57">
        <f>'Drive Train'!$F$35-GK162*'DEPRECATED - DT-Prelim Calcs'!$C$21*'Drive Train'!$F$39</f>
        <v>10.600000000000001</v>
      </c>
      <c r="GS162" s="1">
        <f>IF(GP162&gt;='Drive Train'!$F$29,1,0)</f>
        <v>0</v>
      </c>
      <c r="GT162" s="57">
        <f t="shared" si="245"/>
        <v>33.333333333333314</v>
      </c>
      <c r="GU162" s="63">
        <f>GU161+'DEPRECATED - DT-Prelim Calcs'!$C$11</f>
        <v>632</v>
      </c>
      <c r="GV162" s="2">
        <f>HF162/'Drive Train'!$F$35</f>
        <v>0.83870967741935498</v>
      </c>
      <c r="GW162" s="46">
        <f>HD162*12*60/(PI() * 'Drive Train'!$F$15)/GV$2*GV162</f>
        <v>-357457.70432552788</v>
      </c>
      <c r="GX162" s="2">
        <f>('DEPRECATED - DT-Prelim Calcs'!$C$6*GV162-GW162)/('DEPRECATED - DT-Prelim Calcs'!$C$6*GV162)*'DEPRECATED - DT-Prelim Calcs'!$C$7*GV162</f>
        <v>163.64850747539904</v>
      </c>
      <c r="GY162" s="57">
        <f>GX162/'DEPRECATED - DT-Prelim Calcs'!$C$7*('DEPRECATED - DT-Prelim Calcs'!$C$8-'DEPRECATED - DT-Prelim Calcs'!$C$9)+'DEPRECATED - DT-Prelim Calcs'!$C$9</f>
        <v>8714.7761448521578</v>
      </c>
      <c r="GZ162" s="57">
        <f t="shared" si="202"/>
        <v>33.333333333333314</v>
      </c>
      <c r="HA162" s="2">
        <f t="shared" si="246"/>
        <v>0.99579519204165001</v>
      </c>
      <c r="HB162" s="57">
        <f>HA162*'DEPRECATED - DT-Prelim Calcs'!$C$21/GV$2/'DEPRECATED - DT-Prelim Calcs'!$C$19/'DEPRECATED - DT-Prelim Calcs'!$C$18*3.39*'DEPRECATED - DT-Prelim Calcs'!$C$20</f>
        <v>25.773080821789936</v>
      </c>
      <c r="HC162" s="46">
        <f t="shared" si="247"/>
        <v>0</v>
      </c>
      <c r="HD162" s="57">
        <f>HB161*'DEPRECATED - DT-Prelim Calcs'!$C$11+HD161</f>
        <v>-1041.4020087160627</v>
      </c>
      <c r="HE162" s="57">
        <f>HE161+0.5*HB162*'DEPRECATED - DT-Prelim Calcs'!$C$11^2+HD162*'DEPRECATED - DT-Prelim Calcs'!$C$11</f>
        <v>-287025.32390495401</v>
      </c>
      <c r="HF162" s="57">
        <f>MIN('Drive Train'!$F$35-GZ161*'DEPRECATED - DT-Prelim Calcs'!$C$21*'Drive Train'!$F$39,HF161+GZ$2)</f>
        <v>10.400000000000002</v>
      </c>
      <c r="HG162" s="57">
        <f>'Drive Train'!$F$35-GZ162*'DEPRECATED - DT-Prelim Calcs'!$C$21*'Drive Train'!$F$39</f>
        <v>10.400000000000002</v>
      </c>
      <c r="HH162" s="1">
        <f>IF(HE162&gt;='Drive Train'!$F$29,1,0)</f>
        <v>0</v>
      </c>
      <c r="HI162" s="57">
        <f t="shared" si="248"/>
        <v>37.037037037037017</v>
      </c>
      <c r="HJ162" s="63">
        <f>HJ161+'DEPRECATED - DT-Prelim Calcs'!$C$11</f>
        <v>632</v>
      </c>
      <c r="HK162" s="2">
        <f>HU162/'Drive Train'!$F$35</f>
        <v>0.82258064516129037</v>
      </c>
      <c r="HL162" s="46">
        <f>HS162*12*60/(PI() * 'Drive Train'!$F$15)/HK$2*HK162</f>
        <v>-91951.369833129691</v>
      </c>
      <c r="HM162" s="2">
        <f>('DEPRECATED - DT-Prelim Calcs'!$C$6*HK162-HL162)/('DEPRECATED - DT-Prelim Calcs'!$C$6*HK162)*'DEPRECATED - DT-Prelim Calcs'!$C$7*HK162</f>
        <v>43.558929917285724</v>
      </c>
      <c r="HN162" s="57">
        <f>HM162/'DEPRECATED - DT-Prelim Calcs'!$C$7*('DEPRECATED - DT-Prelim Calcs'!$C$8-'DEPRECATED - DT-Prelim Calcs'!$C$9)+'DEPRECATED - DT-Prelim Calcs'!$C$9</f>
        <v>2321.6256051401488</v>
      </c>
      <c r="HO162" s="57">
        <f t="shared" si="203"/>
        <v>36.66666666666665</v>
      </c>
      <c r="HP162" s="2">
        <f t="shared" si="249"/>
        <v>0.99579519204165001</v>
      </c>
      <c r="HQ162" s="57">
        <f>HP162*'DEPRECATED - DT-Prelim Calcs'!$C$21/HK$2/'DEPRECATED - DT-Prelim Calcs'!$C$19/'DEPRECATED - DT-Prelim Calcs'!$C$18*3.39*'DEPRECATED - DT-Prelim Calcs'!$C$20</f>
        <v>25.773080821789936</v>
      </c>
      <c r="HR162" s="46">
        <f t="shared" si="250"/>
        <v>0</v>
      </c>
      <c r="HS162" s="57">
        <f>HQ161*'DEPRECATED - DT-Prelim Calcs'!$C$11+HS161</f>
        <v>-273.13988368756168</v>
      </c>
      <c r="HT162" s="57">
        <f>HT161+0.5*HQ162*'DEPRECATED - DT-Prelim Calcs'!$C$11^2+HS162*'DEPRECATED - DT-Prelim Calcs'!$C$11</f>
        <v>-292770.30188268446</v>
      </c>
      <c r="HU162" s="57">
        <f>MIN('Drive Train'!$F$35-HO161*'DEPRECATED - DT-Prelim Calcs'!$C$21*'Drive Train'!$F$39,HU161+HO$2)</f>
        <v>10.200000000000001</v>
      </c>
      <c r="HV162" s="57">
        <f>'Drive Train'!$F$35-HO162*'DEPRECATED - DT-Prelim Calcs'!$C$21*'Drive Train'!$F$39</f>
        <v>10.200000000000001</v>
      </c>
      <c r="HW162" s="1">
        <f>IF(HT162&gt;='Drive Train'!$F$29,1,0)</f>
        <v>0</v>
      </c>
      <c r="HX162" s="57">
        <f t="shared" si="251"/>
        <v>40.740740740740726</v>
      </c>
      <c r="HY162" s="63">
        <f>HY161+'DEPRECATED - DT-Prelim Calcs'!$C$11</f>
        <v>632</v>
      </c>
      <c r="HZ162" s="2">
        <f>IJ162/'Drive Train'!$F$35</f>
        <v>0.80645161290322598</v>
      </c>
      <c r="IA162" s="46">
        <f>IH162*12*60/(PI() * 'Drive Train'!$F$15)/HZ$2*HZ162</f>
        <v>-40039.580993286487</v>
      </c>
      <c r="IB162" s="2">
        <f>('DEPRECATED - DT-Prelim Calcs'!$C$6*HZ162-IA162)/('DEPRECATED - DT-Prelim Calcs'!$C$6*HZ162)*'DEPRECATED - DT-Prelim Calcs'!$C$7*HZ162</f>
        <v>20.047749173929883</v>
      </c>
      <c r="IC162" s="57">
        <f>IB162/'DEPRECATED - DT-Prelim Calcs'!$C$7*('DEPRECATED - DT-Prelim Calcs'!$C$8-'DEPRECATED - DT-Prelim Calcs'!$C$9)+'DEPRECATED - DT-Prelim Calcs'!$C$9</f>
        <v>1069.9722900478025</v>
      </c>
      <c r="ID162" s="57">
        <f t="shared" si="204"/>
        <v>39.999999999999986</v>
      </c>
      <c r="IE162" s="2">
        <f t="shared" si="252"/>
        <v>0.99579519204165001</v>
      </c>
      <c r="IF162" s="57">
        <f>IE162*'DEPRECATED - DT-Prelim Calcs'!$C$21/HZ$2/'DEPRECATED - DT-Prelim Calcs'!$C$19/'DEPRECATED - DT-Prelim Calcs'!$C$18*3.39*'DEPRECATED - DT-Prelim Calcs'!$C$20</f>
        <v>25.773080821789936</v>
      </c>
      <c r="IG162" s="46">
        <f t="shared" si="253"/>
        <v>0</v>
      </c>
      <c r="IH162" s="57">
        <f>IF161*'DEPRECATED - DT-Prelim Calcs'!$C$11+IH161</f>
        <v>-121.31558937683086</v>
      </c>
      <c r="II162" s="57">
        <f>II161+0.5*IF162*'DEPRECATED - DT-Prelim Calcs'!$C$11^2+IH162*'DEPRECATED - DT-Prelim Calcs'!$C$11</f>
        <v>-282688.34898440243</v>
      </c>
      <c r="IJ162" s="57">
        <f>MIN('Drive Train'!$F$35-ID161*'DEPRECATED - DT-Prelim Calcs'!$C$21*'Drive Train'!$F$39,IJ161+ID$2)</f>
        <v>10.000000000000002</v>
      </c>
      <c r="IK162" s="57">
        <f>'Drive Train'!$F$35-ID162*'DEPRECATED - DT-Prelim Calcs'!$C$21*'Drive Train'!$F$39</f>
        <v>10.000000000000002</v>
      </c>
      <c r="IL162" s="1">
        <f>IF(II162&gt;='Drive Train'!$F$29,1,0)</f>
        <v>0</v>
      </c>
      <c r="IM162" s="57">
        <f t="shared" si="254"/>
        <v>44.444444444444429</v>
      </c>
      <c r="IN162" s="63">
        <f>IN161+'DEPRECATED - DT-Prelim Calcs'!$C$11</f>
        <v>632</v>
      </c>
      <c r="IO162" s="2">
        <f>IY162/'Drive Train'!$F$35</f>
        <v>0.79032258064516137</v>
      </c>
      <c r="IP162" s="46">
        <f>IW162*12*60/(PI() * 'Drive Train'!$F$15)/IO$2*IO162</f>
        <v>-267794.11059553432</v>
      </c>
      <c r="IQ162" s="2">
        <f>('DEPRECATED - DT-Prelim Calcs'!$C$6*IO162-IP162)/('DEPRECATED - DT-Prelim Calcs'!$C$6*IO162)*'DEPRECATED - DT-Prelim Calcs'!$C$7*IO162</f>
        <v>122.98981935842384</v>
      </c>
      <c r="IR162" s="57">
        <f>IQ162/'DEPRECATED - DT-Prelim Calcs'!$C$7*('DEPRECATED - DT-Prelim Calcs'!$C$8-'DEPRECATED - DT-Prelim Calcs'!$C$9)+'DEPRECATED - DT-Prelim Calcs'!$C$9</f>
        <v>6550.2493044339326</v>
      </c>
      <c r="IS162" s="57">
        <f t="shared" si="205"/>
        <v>43.333333333333321</v>
      </c>
      <c r="IT162" s="2">
        <f t="shared" si="255"/>
        <v>0.99579519204165001</v>
      </c>
      <c r="IU162" s="57">
        <f>IT162*'DEPRECATED - DT-Prelim Calcs'!$C$21/IO$2/'DEPRECATED - DT-Prelim Calcs'!$C$19/'DEPRECATED - DT-Prelim Calcs'!$C$18*3.39*'DEPRECATED - DT-Prelim Calcs'!$C$20</f>
        <v>25.773080821789936</v>
      </c>
      <c r="IV162" s="46">
        <f t="shared" si="256"/>
        <v>0</v>
      </c>
      <c r="IW162" s="57">
        <f>IU161*'DEPRECATED - DT-Prelim Calcs'!$C$11+IW161</f>
        <v>-827.94604210056627</v>
      </c>
      <c r="IX162" s="57">
        <f>IX161+0.5*IU162*'DEPRECATED - DT-Prelim Calcs'!$C$11^2+IW162*'DEPRECATED - DT-Prelim Calcs'!$C$11</f>
        <v>-297007.11863487196</v>
      </c>
      <c r="IY162" s="57">
        <f>MIN('Drive Train'!$F$35-IS161*'DEPRECATED - DT-Prelim Calcs'!$C$21*'Drive Train'!$F$39,IY161+IS$2)</f>
        <v>9.8000000000000007</v>
      </c>
      <c r="IZ162" s="57">
        <f>'Drive Train'!$F$35-IS162*'DEPRECATED - DT-Prelim Calcs'!$C$21*'Drive Train'!$F$39</f>
        <v>9.8000000000000007</v>
      </c>
      <c r="JA162" s="1">
        <f>IF(IX162&gt;='Drive Train'!$F$29,1,0)</f>
        <v>0</v>
      </c>
      <c r="JB162" s="57">
        <f t="shared" si="257"/>
        <v>48.148148148148138</v>
      </c>
      <c r="JC162" s="63">
        <f>JC161+'DEPRECATED - DT-Prelim Calcs'!$C$11</f>
        <v>632</v>
      </c>
      <c r="JD162" s="2">
        <f>JN162/'Drive Train'!$F$35</f>
        <v>0.77419354838709686</v>
      </c>
      <c r="JE162" s="46">
        <f>JL162*12*60/(PI() * 'Drive Train'!$F$15)/JD$2*JD162</f>
        <v>-318537.16540139104</v>
      </c>
      <c r="JF162" s="2">
        <f>('DEPRECATED - DT-Prelim Calcs'!$C$6*JD162-JE162)/('DEPRECATED - DT-Prelim Calcs'!$C$6*JD162)*'DEPRECATED - DT-Prelim Calcs'!$C$7*JD162</f>
        <v>145.89480619220436</v>
      </c>
      <c r="JG162" s="57">
        <f>JF162/'DEPRECATED - DT-Prelim Calcs'!$C$7*('DEPRECATED - DT-Prelim Calcs'!$C$8-'DEPRECATED - DT-Prelim Calcs'!$C$9)+'DEPRECATED - DT-Prelim Calcs'!$C$9</f>
        <v>7769.6309686555269</v>
      </c>
      <c r="JH162" s="57">
        <f t="shared" si="206"/>
        <v>46.666666666666657</v>
      </c>
      <c r="JI162" s="2">
        <f t="shared" si="258"/>
        <v>0.99579519204165001</v>
      </c>
      <c r="JJ162" s="57">
        <f>JI162*'DEPRECATED - DT-Prelim Calcs'!$C$21/JD$2/'DEPRECATED - DT-Prelim Calcs'!$C$19/'DEPRECATED - DT-Prelim Calcs'!$C$18*3.39*'DEPRECATED - DT-Prelim Calcs'!$C$20</f>
        <v>25.773080821789936</v>
      </c>
      <c r="JK162" s="46">
        <f t="shared" si="259"/>
        <v>0</v>
      </c>
      <c r="JL162" s="57">
        <f>JJ161*'DEPRECATED - DT-Prelim Calcs'!$C$11+JL161</f>
        <v>-1005.3469539921801</v>
      </c>
      <c r="JM162" s="57">
        <f>JM161+0.5*JJ162*'DEPRECATED - DT-Prelim Calcs'!$C$11^2+JL162*'DEPRECATED - DT-Prelim Calcs'!$C$11</f>
        <v>-331772.04242573527</v>
      </c>
      <c r="JN162" s="57">
        <f>MIN('Drive Train'!$F$35-JH161*'DEPRECATED - DT-Prelim Calcs'!$C$21*'Drive Train'!$F$39,JN161+JH$2)</f>
        <v>9.6000000000000014</v>
      </c>
      <c r="JO162" s="57">
        <f>'Drive Train'!$F$35-JH162*'DEPRECATED - DT-Prelim Calcs'!$C$21*'Drive Train'!$F$39</f>
        <v>9.6000000000000014</v>
      </c>
      <c r="JP162" s="1">
        <f>IF(JM162&gt;='Drive Train'!$F$29,1,0)</f>
        <v>0</v>
      </c>
      <c r="JQ162" s="57">
        <f>MIN(JG162,'DEPRECATED - DT-Prelim Calcs'!$C$10)*'DEPRECATED - DT-Prelim Calcs'!$C$11*1000/60/60</f>
        <v>103.33333333333333</v>
      </c>
      <c r="JR162" s="63">
        <f>JR161+'DEPRECATED - DT-Prelim Calcs'!$C$11</f>
        <v>632</v>
      </c>
      <c r="JS162" s="2">
        <f>KC162/'Drive Train'!$F$35</f>
        <v>0.75806451612903225</v>
      </c>
      <c r="JT162" s="46">
        <f>KA162*12*60/(PI() * 'Drive Train'!$F$15)/JS$2*JS162</f>
        <v>-223166.16837055387</v>
      </c>
      <c r="JU162" s="2">
        <f>('DEPRECATED - DT-Prelim Calcs'!$C$6*JS162-JT162)/('DEPRECATED - DT-Prelim Calcs'!$C$6*JS162)*'DEPRECATED - DT-Prelim Calcs'!$C$7*JS162</f>
        <v>102.73321424053792</v>
      </c>
      <c r="JV162" s="57">
        <f>JU162/'DEPRECATED - DT-Prelim Calcs'!$C$7*('DEPRECATED - DT-Prelim Calcs'!$C$8-'DEPRECATED - DT-Prelim Calcs'!$C$9)+'DEPRECATED - DT-Prelim Calcs'!$C$9</f>
        <v>5471.8582518925377</v>
      </c>
      <c r="JW162" s="57">
        <f t="shared" si="207"/>
        <v>49.999999999999993</v>
      </c>
      <c r="JX162" s="2">
        <f t="shared" si="260"/>
        <v>0.99579519204165001</v>
      </c>
      <c r="JY162" s="57">
        <f>JX162*'DEPRECATED - DT-Prelim Calcs'!$C$21/JS$2/'DEPRECATED - DT-Prelim Calcs'!$C$19/'DEPRECATED - DT-Prelim Calcs'!$C$18*3.39*'DEPRECATED - DT-Prelim Calcs'!$C$20</f>
        <v>25.773080821789936</v>
      </c>
      <c r="JZ162" s="46">
        <f t="shared" si="261"/>
        <v>0</v>
      </c>
      <c r="KA162" s="57">
        <f>JY161*'DEPRECATED - DT-Prelim Calcs'!$C$11+KA161</f>
        <v>-719.32903703522049</v>
      </c>
      <c r="KB162" s="57">
        <f>KB161+0.5*JY162*'DEPRECATED - DT-Prelim Calcs'!$C$11^2+KA162*'DEPRECATED - DT-Prelim Calcs'!$C$11</f>
        <v>-329297.01731002342</v>
      </c>
      <c r="KC162" s="57">
        <f>MIN('Drive Train'!$F$35-JW161*'DEPRECATED - DT-Prelim Calcs'!$C$21*'Drive Train'!$F$39,KC161+JW$2)</f>
        <v>9.4</v>
      </c>
      <c r="KD162" s="57">
        <f>'Drive Train'!$F$35-JW162*'DEPRECATED - DT-Prelim Calcs'!$C$21*'Drive Train'!$F$39</f>
        <v>9.4</v>
      </c>
      <c r="KE162" s="1">
        <f>IF(KB162&gt;='Drive Train'!$F$29,1,0)</f>
        <v>0</v>
      </c>
      <c r="KF162" s="57">
        <f>MIN(JV162,'DEPRECATED - DT-Prelim Calcs'!$C$10)*'DEPRECATED - DT-Prelim Calcs'!$C$11*1000/60/60</f>
        <v>103.33333333333333</v>
      </c>
      <c r="KG162" s="63">
        <f>KG161+'DEPRECATED - DT-Prelim Calcs'!$C$11</f>
        <v>632</v>
      </c>
      <c r="KH162" s="2">
        <f>KR162/'Drive Train'!$F$35</f>
        <v>2.5380724554064322</v>
      </c>
      <c r="KI162" s="46">
        <f>KP162*12*60/(PI() * 'Drive Train'!$F$15)/KH$2*KH162</f>
        <v>-771733.65757880372</v>
      </c>
      <c r="KJ162" s="2">
        <f>('DEPRECATED - DT-Prelim Calcs'!$C$6*KH162-KI162)/('DEPRECATED - DT-Prelim Calcs'!$C$6*KH162)*'DEPRECATED - DT-Prelim Calcs'!$C$7*KH162</f>
        <v>355.06199190925878</v>
      </c>
      <c r="KK162" s="57">
        <f>KJ162/'DEPRECATED - DT-Prelim Calcs'!$C$7*('DEPRECATED - DT-Prelim Calcs'!$C$8-'DEPRECATED - DT-Prelim Calcs'!$C$9)+'DEPRECATED - DT-Prelim Calcs'!$C$9</f>
        <v>18904.962888779217</v>
      </c>
      <c r="KL162" s="57">
        <f t="shared" si="208"/>
        <v>53.333333333333329</v>
      </c>
      <c r="KM162" s="2">
        <f t="shared" si="262"/>
        <v>0.99579519204165001</v>
      </c>
      <c r="KN162" s="57">
        <f>KM162*'DEPRECATED - DT-Prelim Calcs'!$C$21/KH$2/'DEPRECATED - DT-Prelim Calcs'!$C$19/'DEPRECATED - DT-Prelim Calcs'!$C$18*3.39*'DEPRECATED - DT-Prelim Calcs'!$C$20</f>
        <v>25.773080821789936</v>
      </c>
      <c r="KO162" s="46">
        <f t="shared" si="263"/>
        <v>0</v>
      </c>
      <c r="KP162" s="57">
        <f>KN161*'DEPRECATED - DT-Prelim Calcs'!$C$11+KP161</f>
        <v>-742.9658102283139</v>
      </c>
      <c r="KQ162" s="57">
        <f>KQ161+0.5*KN162*'DEPRECATED - DT-Prelim Calcs'!$C$11^2+KP162*'DEPRECATED - DT-Prelim Calcs'!$C$11</f>
        <v>-305764.18629988527</v>
      </c>
      <c r="KR162" s="57">
        <f>MIN('Drive Train'!$F$35-KL161*'DEPRECATED - DT-Prelim Calcs'!$C$21*'Drive Train'!$F$39,KR161+KL$2)</f>
        <v>31.472098447039762</v>
      </c>
      <c r="KS162" s="57">
        <f>'Drive Train'!$F$35-KL162*'DEPRECATED - DT-Prelim Calcs'!$C$21*'Drive Train'!$F$39</f>
        <v>9.2000000000000011</v>
      </c>
      <c r="KT162" s="1">
        <f>IF(KQ162&gt;='Drive Train'!$F$29,1,0)</f>
        <v>0</v>
      </c>
      <c r="KU162" s="57">
        <f>MIN(KK162,'DEPRECATED - DT-Prelim Calcs'!$C$10)*'DEPRECATED - DT-Prelim Calcs'!$C$11*1000/60/60</f>
        <v>103.33333333333333</v>
      </c>
      <c r="KV162" s="63">
        <f>KV161+'DEPRECATED - DT-Prelim Calcs'!$C$11</f>
        <v>632</v>
      </c>
      <c r="KW162" s="2">
        <f>LG162/'Drive Train'!$F$35</f>
        <v>0.72580645161290325</v>
      </c>
      <c r="KX162" s="46">
        <f>LE162*12*60/(PI() * 'Drive Train'!$F$15)/KW$2*KW162</f>
        <v>-126244.7590514984</v>
      </c>
      <c r="KY162" s="2">
        <f>('DEPRECATED - DT-Prelim Calcs'!$C$6*KW162-KX162)/('DEPRECATED - DT-Prelim Calcs'!$C$6*KW162)*'DEPRECATED - DT-Prelim Calcs'!$C$7*KW162</f>
        <v>58.831720624205332</v>
      </c>
      <c r="KZ162" s="57">
        <f>KY162/'DEPRECATED - DT-Prelim Calcs'!$C$7*('DEPRECATED - DT-Prelim Calcs'!$C$8-'DEPRECATED - DT-Prelim Calcs'!$C$9)+'DEPRECATED - DT-Prelim Calcs'!$C$9</f>
        <v>3134.6957494130888</v>
      </c>
      <c r="LA162" s="57">
        <f t="shared" si="209"/>
        <v>56.666666666666664</v>
      </c>
      <c r="LB162" s="2">
        <f t="shared" si="264"/>
        <v>0.99579519204165001</v>
      </c>
      <c r="LC162" s="57">
        <f>LB162*'DEPRECATED - DT-Prelim Calcs'!$C$21/KW$2/'DEPRECATED - DT-Prelim Calcs'!$C$19/'DEPRECATED - DT-Prelim Calcs'!$C$18*3.39*'DEPRECATED - DT-Prelim Calcs'!$C$20</f>
        <v>25.773080821789936</v>
      </c>
      <c r="LD162" s="46">
        <f t="shared" si="265"/>
        <v>0</v>
      </c>
      <c r="LE162" s="57">
        <f>LC161*'DEPRECATED - DT-Prelim Calcs'!$C$11+LE161</f>
        <v>-425.00881405983705</v>
      </c>
      <c r="LF162" s="57">
        <f>LF161+0.5*LC162*'DEPRECATED - DT-Prelim Calcs'!$C$11^2+LE162*'DEPRECATED - DT-Prelim Calcs'!$C$11</f>
        <v>-340251.41847971873</v>
      </c>
      <c r="LG162" s="57">
        <f>MIN('Drive Train'!$F$35-LA161*'DEPRECATED - DT-Prelim Calcs'!$C$21*'Drive Train'!$F$39,LG161+LA$2)</f>
        <v>9</v>
      </c>
      <c r="LH162" s="57">
        <f>'Drive Train'!$F$35-LA162*'DEPRECATED - DT-Prelim Calcs'!$C$21*'Drive Train'!$F$39</f>
        <v>9</v>
      </c>
      <c r="LI162" s="1">
        <f>IF(LF162&gt;='Drive Train'!$F$29,1,0)</f>
        <v>0</v>
      </c>
      <c r="LJ162" s="57">
        <f>MIN(KZ162,'DEPRECATED - DT-Prelim Calcs'!$C$10)*'DEPRECATED - DT-Prelim Calcs'!$C$11*1000/60/60</f>
        <v>103.33333333333333</v>
      </c>
      <c r="LK162" s="63">
        <f>LK161+'DEPRECATED - DT-Prelim Calcs'!$C$11</f>
        <v>632</v>
      </c>
      <c r="LL162" s="2">
        <f>LV162/'Drive Train'!$F$35</f>
        <v>0.70967741935483875</v>
      </c>
      <c r="LM162" s="46">
        <f>LT162*12*60/(PI() * 'Drive Train'!$F$15)/LL$2*LL162</f>
        <v>-278906.10928631638</v>
      </c>
      <c r="LN162" s="2">
        <f>('DEPRECATED - DT-Prelim Calcs'!$C$6*LL162-LM162)/('DEPRECATED - DT-Prelim Calcs'!$C$6*LL162)*'DEPRECATED - DT-Prelim Calcs'!$C$7*LL162</f>
        <v>127.81983916226287</v>
      </c>
      <c r="LO162" s="57">
        <f>LN162/'DEPRECATED - DT-Prelim Calcs'!$C$7*('DEPRECATED - DT-Prelim Calcs'!$C$8-'DEPRECATED - DT-Prelim Calcs'!$C$9)+'DEPRECATED - DT-Prelim Calcs'!$C$9</f>
        <v>6807.3827238665253</v>
      </c>
      <c r="LP162" s="57">
        <f t="shared" si="210"/>
        <v>60</v>
      </c>
      <c r="LQ162" s="2">
        <f t="shared" si="266"/>
        <v>0.99579519204165001</v>
      </c>
      <c r="LR162" s="57">
        <f>LQ162*'DEPRECATED - DT-Prelim Calcs'!$C$21/LL$2/'DEPRECATED - DT-Prelim Calcs'!$C$19/'DEPRECATED - DT-Prelim Calcs'!$C$18*3.39*'DEPRECATED - DT-Prelim Calcs'!$C$20</f>
        <v>25.773080821789936</v>
      </c>
      <c r="LS162" s="46">
        <f t="shared" si="267"/>
        <v>0</v>
      </c>
      <c r="LT162" s="57">
        <f>LR161*'DEPRECATED - DT-Prelim Calcs'!$C$11+LT161</f>
        <v>-960.29008243747069</v>
      </c>
      <c r="LU162" s="57">
        <f>LU161+0.5*LR162*'DEPRECATED - DT-Prelim Calcs'!$C$11^2+LT162*'DEPRECATED - DT-Prelim Calcs'!$C$11</f>
        <v>-303410.11569678772</v>
      </c>
      <c r="LV162" s="57">
        <f>MIN('Drive Train'!$F$35-LP161*'DEPRECATED - DT-Prelim Calcs'!$C$21*'Drive Train'!$F$39,LV161+LP$2)</f>
        <v>8.8000000000000007</v>
      </c>
      <c r="LW162" s="57">
        <f>'Drive Train'!$F$35-LP162*'DEPRECATED - DT-Prelim Calcs'!$C$21*'Drive Train'!$F$39</f>
        <v>8.8000000000000007</v>
      </c>
      <c r="LX162" s="1">
        <f>IF(LU162&gt;='Drive Train'!$F$29,1,0)</f>
        <v>0</v>
      </c>
      <c r="LY162" s="57">
        <f>MIN(LO162,'DEPRECATED - DT-Prelim Calcs'!$C$10)*'DEPRECATED - DT-Prelim Calcs'!$C$11*1000/60/60</f>
        <v>103.33333333333333</v>
      </c>
      <c r="LZ162" s="63">
        <f>LZ161+'DEPRECATED - DT-Prelim Calcs'!$C$11</f>
        <v>632</v>
      </c>
    </row>
    <row r="163" spans="18:338" x14ac:dyDescent="0.2">
      <c r="R163" s="63">
        <f>R162+'DEPRECATED - DT-Prelim Calcs'!$C$11</f>
        <v>636</v>
      </c>
      <c r="S163" s="2">
        <f>AG163/'Drive Train'!$F$35</f>
        <v>0</v>
      </c>
      <c r="T163" s="46">
        <f>AE163*12*60/(PI() * 'Drive Train'!$F$15)/S$2*ABS(S163)</f>
        <v>0</v>
      </c>
      <c r="U163" s="2">
        <f>IF(OR(AD162=1,AND($C$32=Motors!$C$32,'DEPRECATED - DT-Prelim Calcs'!AI162=1)),0,IF(AG163=0,-(V162+$C$9)/($C$8-$C$9)*$C$7,($C$6*S163-T163)/($C$6*S163)*$C$7*S163))</f>
        <v>0</v>
      </c>
      <c r="V163" s="57">
        <f>IF(AND(AD162=1,AI162=1),0,ABS(U163/$C$7*($C$8-$C$9)+$C$9) *'Drive Train'!$AA$49 + V162*(1-'Drive Train'!$AA$49))</f>
        <v>0</v>
      </c>
      <c r="W163" s="57">
        <f t="shared" si="184"/>
        <v>0</v>
      </c>
      <c r="X163" s="2">
        <f>MAX(MIN(IF(AND(AI162=1,AG163&lt;0),-1,1)*(W163-$C$9)/($C$8-$C$9)*$C$7-$C$29*AE163/T$2 -  AI162*$C$29/2,X$2),MAX(X$4:X162)*-1)</f>
        <v>-0.2458281045106315</v>
      </c>
      <c r="Y163" s="57">
        <f t="shared" si="185"/>
        <v>0</v>
      </c>
      <c r="Z163" s="57">
        <f t="shared" si="186"/>
        <v>0</v>
      </c>
      <c r="AA163" s="57">
        <f t="shared" si="187"/>
        <v>0</v>
      </c>
      <c r="AB163" s="57" t="e">
        <f t="shared" si="188"/>
        <v>#N/A</v>
      </c>
      <c r="AC163" s="46">
        <f t="shared" si="211"/>
        <v>1</v>
      </c>
      <c r="AD163" s="1">
        <f t="shared" si="189"/>
        <v>1</v>
      </c>
      <c r="AE163" s="57">
        <f t="shared" si="190"/>
        <v>0</v>
      </c>
      <c r="AF163" s="57" t="e">
        <f t="shared" si="191"/>
        <v>#N/A</v>
      </c>
      <c r="AG163" s="57">
        <f>IF(AI162=0,MIN('Drive Train'!$F$35-W162*$C$21*'Drive Train'!$F$39,AG162+W$2)-$C$3,IF(AE162-1&lt;=0,0,IF($C$32=Motors!$C$30,MAX(ABS('Drive Train'!$F$35-W162*$C$21*'Drive Train'!$F$39)*-1,AG162-W$2),MAX(0,ABS('Drive Train'!$F$35-W162*$C$21*'Drive Train'!$F$39)*-1,AG162-W$2))))</f>
        <v>0</v>
      </c>
      <c r="AH163" s="57">
        <f>'Drive Train'!$F$35-ABS(W163)*'DEPRECATED - DT-Prelim Calcs'!$C$21*'Drive Train'!$F$39</f>
        <v>12.4</v>
      </c>
      <c r="AI163" s="1">
        <f>IF(AJ163&gt;='Drive Train'!$F$29,1,0)</f>
        <v>1</v>
      </c>
      <c r="AJ163" s="57">
        <f>AJ162+0.5*Y163*'DEPRECATED - DT-Prelim Calcs'!$C$11^2+AE163*'DEPRECATED - DT-Prelim Calcs'!$C$11</f>
        <v>784.33981740885292</v>
      </c>
      <c r="AK163" s="57">
        <f t="shared" si="268"/>
        <v>0</v>
      </c>
      <c r="AL163" s="63">
        <f>AL162+'DEPRECATED - DT-Prelim Calcs'!$C$11</f>
        <v>636</v>
      </c>
      <c r="AM163" s="2">
        <f>AW163/'Drive Train'!$F$35</f>
        <v>0.9017179876015865</v>
      </c>
      <c r="AN163" s="46">
        <f>AU163*12*60/(PI() * 'Drive Train'!$F$15)/AM$2*AM163</f>
        <v>4074.5129711578234</v>
      </c>
      <c r="AO163" s="2">
        <f>('DEPRECATED - DT-Prelim Calcs'!$C$6*AM163-AN163)/('DEPRECATED - DT-Prelim Calcs'!$C$6*AM163)*'DEPRECATED - DT-Prelim Calcs'!$C$7*AM163</f>
        <v>0.3308183500278245</v>
      </c>
      <c r="AP163" s="57">
        <f>AO163/'DEPRECATED - DT-Prelim Calcs'!$C$7*('DEPRECATED - DT-Prelim Calcs'!$C$8-'DEPRECATED - DT-Prelim Calcs'!$C$9)+'DEPRECATED - DT-Prelim Calcs'!$C$9</f>
        <v>20.311615895672151</v>
      </c>
      <c r="AQ163" s="57">
        <f t="shared" si="192"/>
        <v>20.311615895672151</v>
      </c>
      <c r="AR163" s="2">
        <f t="shared" si="212"/>
        <v>3.3306690738754696E-16</v>
      </c>
      <c r="AS163" s="57">
        <f>AR163*'DEPRECATED - DT-Prelim Calcs'!$C$21/AM$2/'DEPRECATED - DT-Prelim Calcs'!$C$19/'DEPRECATED - DT-Prelim Calcs'!$C$18*3.39*'DEPRECATED - DT-Prelim Calcs'!$C$20</f>
        <v>2.4137140947202652E-15</v>
      </c>
      <c r="AT163" s="46">
        <f t="shared" si="213"/>
        <v>0</v>
      </c>
      <c r="AU163" s="57">
        <f>AS162*'DEPRECATED - DT-Prelim Calcs'!$C$11+AU162</f>
        <v>39.432321268798681</v>
      </c>
      <c r="AV163" s="57">
        <f>AV162+0.5*AS163*'DEPRECATED - DT-Prelim Calcs'!$C$11^2+AU163*'DEPRECATED - DT-Prelim Calcs'!$C$11</f>
        <v>25034.342762320026</v>
      </c>
      <c r="AW163" s="57">
        <f>MIN('Drive Train'!$F$35-AQ162*'DEPRECATED - DT-Prelim Calcs'!$C$21*'Drive Train'!$F$39,AW162+AQ$2)</f>
        <v>11.181303046259673</v>
      </c>
      <c r="AX163" s="57">
        <f>'Drive Train'!$F$35-AQ163*'DEPRECATED - DT-Prelim Calcs'!$C$21*'Drive Train'!$F$39</f>
        <v>11.181303046259671</v>
      </c>
      <c r="AY163" s="1">
        <f>IF(AV163&gt;='Drive Train'!$F$29,1,0)</f>
        <v>1</v>
      </c>
      <c r="AZ163" s="57">
        <f t="shared" si="214"/>
        <v>22.568462106302391</v>
      </c>
      <c r="BA163" s="63">
        <f>BA162+'DEPRECATED - DT-Prelim Calcs'!$C$11</f>
        <v>636</v>
      </c>
      <c r="BB163" s="2">
        <f>BL163/'Drive Train'!$F$35</f>
        <v>1.2947645110418984</v>
      </c>
      <c r="BC163" s="46">
        <f>BJ163*12*60/(PI() * 'Drive Train'!$F$15)/BB$2*BB163</f>
        <v>-4259.0909490704944</v>
      </c>
      <c r="BD163" s="2">
        <f>('DEPRECATED - DT-Prelim Calcs'!$C$6*BB163-BC163)/('DEPRECATED - DT-Prelim Calcs'!$C$6*BB163)*'DEPRECATED - DT-Prelim Calcs'!$C$7*BB163</f>
        <v>5.0461628069317808</v>
      </c>
      <c r="BE163" s="57">
        <f>BD163/'DEPRECATED - DT-Prelim Calcs'!$C$7*('DEPRECATED - DT-Prelim Calcs'!$C$8-'DEPRECATED - DT-Prelim Calcs'!$C$9)+'DEPRECATED - DT-Prelim Calcs'!$C$9</f>
        <v>271.34011955574584</v>
      </c>
      <c r="BF163" s="57">
        <f t="shared" si="193"/>
        <v>93</v>
      </c>
      <c r="BG163" s="2">
        <f t="shared" si="215"/>
        <v>1.937034298208735</v>
      </c>
      <c r="BH163" s="57">
        <f>BG163*'DEPRECATED - DT-Prelim Calcs'!$C$21/BB$2/'DEPRECATED - DT-Prelim Calcs'!$C$19/'DEPRECATED - DT-Prelim Calcs'!$C$18*3.39*'DEPRECATED - DT-Prelim Calcs'!$C$20</f>
        <v>20.276476817893272</v>
      </c>
      <c r="BI163" s="46">
        <f t="shared" si="216"/>
        <v>0</v>
      </c>
      <c r="BJ163" s="57">
        <f>BH162*'DEPRECATED - DT-Prelim Calcs'!$C$11+BJ162</f>
        <v>-19.873422069688658</v>
      </c>
      <c r="BK163" s="57">
        <f>BK162+0.5*BH163*'DEPRECATED - DT-Prelim Calcs'!$C$11^2+BJ163*'DEPRECATED - DT-Prelim Calcs'!$C$11</f>
        <v>13186.299215491046</v>
      </c>
      <c r="BL163" s="57">
        <f>MIN('Drive Train'!$F$35-BF162*'DEPRECATED - DT-Prelim Calcs'!$C$21*'Drive Train'!$F$39,BL162+BF$2)</f>
        <v>16.05507993691954</v>
      </c>
      <c r="BM163" s="57">
        <f>'Drive Train'!$F$35-BF163*'DEPRECATED - DT-Prelim Calcs'!$C$21*'Drive Train'!$F$39</f>
        <v>6.82</v>
      </c>
      <c r="BN163" s="1">
        <f>IF(BK163&gt;='Drive Train'!$F$29,1,0)</f>
        <v>1</v>
      </c>
      <c r="BO163" s="57">
        <f t="shared" si="217"/>
        <v>103.33333333333333</v>
      </c>
      <c r="BP163" s="63">
        <f>BP162+'DEPRECATED - DT-Prelim Calcs'!$C$11</f>
        <v>636</v>
      </c>
      <c r="BQ163" s="2">
        <f>CA163/'Drive Train'!$F$35</f>
        <v>1.3783543093722666</v>
      </c>
      <c r="BR163" s="46">
        <f>BY163*12*60/(PI() * 'Drive Train'!$F$15)/BQ$2*BQ163</f>
        <v>-22736.024576253978</v>
      </c>
      <c r="BS163" s="2">
        <f>('DEPRECATED - DT-Prelim Calcs'!$C$6*BQ163-BR163)/('DEPRECATED - DT-Prelim Calcs'!$C$6*BQ163)*'DEPRECATED - DT-Prelim Calcs'!$C$7*BQ163</f>
        <v>13.602100157401813</v>
      </c>
      <c r="BT163" s="57">
        <f>BS163/'DEPRECATED - DT-Prelim Calcs'!$C$7*('DEPRECATED - DT-Prelim Calcs'!$C$8-'DEPRECATED - DT-Prelim Calcs'!$C$9)+'DEPRECATED - DT-Prelim Calcs'!$C$9</f>
        <v>726.82840257039527</v>
      </c>
      <c r="BU163" s="57">
        <f t="shared" si="194"/>
        <v>93</v>
      </c>
      <c r="BV163" s="2">
        <f t="shared" si="218"/>
        <v>1.8828060353728675</v>
      </c>
      <c r="BW163" s="57">
        <f>BV163*'DEPRECATED - DT-Prelim Calcs'!$C$21/BQ$2/'DEPRECATED - DT-Prelim Calcs'!$C$19/'DEPRECATED - DT-Prelim Calcs'!$C$18*3.39*'DEPRECATED - DT-Prelim Calcs'!$C$20</f>
        <v>25.773080821789936</v>
      </c>
      <c r="BX163" s="46">
        <f t="shared" si="219"/>
        <v>0</v>
      </c>
      <c r="BY163" s="57">
        <f>BW162*'DEPRECATED - DT-Prelim Calcs'!$C$11+BY162</f>
        <v>-76.206957237634754</v>
      </c>
      <c r="BZ163" s="57">
        <f>BZ162+0.5*BW163*'DEPRECATED - DT-Prelim Calcs'!$C$11^2+BY163*'DEPRECATED - DT-Prelim Calcs'!$C$11</f>
        <v>-13963.334142341877</v>
      </c>
      <c r="CA163" s="57">
        <f>MIN('Drive Train'!$F$35-BU162*'DEPRECATED - DT-Prelim Calcs'!$C$21*'Drive Train'!$F$39,CA162+BU$2)</f>
        <v>17.091593436216105</v>
      </c>
      <c r="CB163" s="57">
        <f>'Drive Train'!$F$35-BU163*'DEPRECATED - DT-Prelim Calcs'!$C$21*'Drive Train'!$F$39</f>
        <v>6.82</v>
      </c>
      <c r="CC163" s="1">
        <f>IF(BZ163&gt;='Drive Train'!$F$29,1,0)</f>
        <v>0</v>
      </c>
      <c r="CD163" s="57">
        <f t="shared" si="220"/>
        <v>103.33333333333333</v>
      </c>
      <c r="CE163" s="63">
        <f>CE162+'DEPRECATED - DT-Prelim Calcs'!$C$11</f>
        <v>636</v>
      </c>
      <c r="CF163" s="2">
        <f>CP163/'Drive Train'!$F$35</f>
        <v>0.55000000000000004</v>
      </c>
      <c r="CG163" s="46">
        <f>CN163*12*60/(PI() * 'Drive Train'!$F$15)/CF$2*CF163</f>
        <v>14302.354178339741</v>
      </c>
      <c r="CH163" s="2">
        <f>('DEPRECATED - DT-Prelim Calcs'!$C$6*CF163-CG163)/('DEPRECATED - DT-Prelim Calcs'!$C$6*CF163)*'DEPRECATED - DT-Prelim Calcs'!$C$7*CF163</f>
        <v>-5.1414181181611207</v>
      </c>
      <c r="CI163" s="57">
        <f>CH163/'DEPRECATED - DT-Prelim Calcs'!$C$7*('DEPRECATED - DT-Prelim Calcs'!$C$8-'DEPRECATED - DT-Prelim Calcs'!$C$9)+'DEPRECATED - DT-Prelim Calcs'!$C$9</f>
        <v>-271.01118031538249</v>
      </c>
      <c r="CJ163" s="57">
        <f t="shared" si="195"/>
        <v>-271.01118031538249</v>
      </c>
      <c r="CK163" s="2">
        <f t="shared" si="221"/>
        <v>-7.0452537850230446</v>
      </c>
      <c r="CL163" s="57">
        <f>CK163*'DEPRECATED - DT-Prelim Calcs'!$C$21/CF$2/'DEPRECATED - DT-Prelim Calcs'!$C$19/'DEPRECATED - DT-Prelim Calcs'!$C$18*3.39*'DEPRECATED - DT-Prelim Calcs'!$C$20</f>
        <v>-119.13181795435514</v>
      </c>
      <c r="CM163" s="46">
        <f t="shared" si="222"/>
        <v>1</v>
      </c>
      <c r="CN163" s="57">
        <f>CL162*'DEPRECATED - DT-Prelim Calcs'!$C$11+CN162</f>
        <v>97.255780986388345</v>
      </c>
      <c r="CO163" s="57">
        <f>CO162+0.5*CL163*'DEPRECATED - DT-Prelim Calcs'!$C$11^2+CN163*'DEPRECATED - DT-Prelim Calcs'!$C$11</f>
        <v>-53086.01333531917</v>
      </c>
      <c r="CP163" s="57">
        <f>MIN('Drive Train'!$F$35-CJ162*'DEPRECATED - DT-Prelim Calcs'!$C$21*'Drive Train'!$F$39,CP162+CJ$2)</f>
        <v>6.82</v>
      </c>
      <c r="CQ163" s="57">
        <f>'Drive Train'!$F$35-CJ163*'DEPRECATED - DT-Prelim Calcs'!$C$21*'Drive Train'!$F$39</f>
        <v>28.660670818922952</v>
      </c>
      <c r="CR163" s="1">
        <f>IF(CO163&gt;='Drive Train'!$F$29,1,0)</f>
        <v>0</v>
      </c>
      <c r="CS163" s="57">
        <f t="shared" si="223"/>
        <v>-301.1235336837583</v>
      </c>
      <c r="CT163" s="63">
        <f>CT162+'DEPRECATED - DT-Prelim Calcs'!$C$11</f>
        <v>636</v>
      </c>
      <c r="CU163" s="2">
        <f>DE163/'Drive Train'!$F$35</f>
        <v>0.55000000000000004</v>
      </c>
      <c r="CV163" s="46">
        <f>DC163*12*60/(PI() * 'Drive Train'!$F$15)/CU$2*CU163</f>
        <v>-13447.984238582972</v>
      </c>
      <c r="CW163" s="2">
        <f>('DEPRECATED - DT-Prelim Calcs'!$C$6*CU163-CV163)/('DEPRECATED - DT-Prelim Calcs'!$C$6*CU163)*'DEPRECATED - DT-Prelim Calcs'!$C$7*CU163</f>
        <v>7.4061082579709119</v>
      </c>
      <c r="CX163" s="57">
        <f>CW163/'DEPRECATED - DT-Prelim Calcs'!$C$7*('DEPRECATED - DT-Prelim Calcs'!$C$8-'DEPRECATED - DT-Prelim Calcs'!$C$9)+'DEPRECATED - DT-Prelim Calcs'!$C$9</f>
        <v>396.97538983305731</v>
      </c>
      <c r="CY163" s="57">
        <f t="shared" si="196"/>
        <v>93</v>
      </c>
      <c r="CZ163" s="2">
        <f t="shared" si="224"/>
        <v>1.2803081040535502</v>
      </c>
      <c r="DA163" s="57">
        <f>CZ163*'DEPRECATED - DT-Prelim Calcs'!$C$21/CU$2/'DEPRECATED - DT-Prelim Calcs'!$C$19/'DEPRECATED - DT-Prelim Calcs'!$C$18*3.39*'DEPRECATED - DT-Prelim Calcs'!$C$20</f>
        <v>25.773080821789936</v>
      </c>
      <c r="DB163" s="46">
        <f t="shared" si="225"/>
        <v>0</v>
      </c>
      <c r="DC163" s="57">
        <f>DA162*'DEPRECATED - DT-Prelim Calcs'!$C$11+DC162</f>
        <v>-76.814706344588373</v>
      </c>
      <c r="DD163" s="57">
        <f>DD162+0.5*DA163*'DEPRECATED - DT-Prelim Calcs'!$C$11^2+DC163*'DEPRECATED - DT-Prelim Calcs'!$C$11</f>
        <v>-112287.60143380451</v>
      </c>
      <c r="DE163" s="57">
        <f>MIN('Drive Train'!$F$35-CY162*'DEPRECATED - DT-Prelim Calcs'!$C$21*'Drive Train'!$F$39,DE162+CY$2)</f>
        <v>6.82</v>
      </c>
      <c r="DF163" s="57">
        <f>'Drive Train'!$F$35-CY163*'DEPRECATED - DT-Prelim Calcs'!$C$21*'Drive Train'!$F$39</f>
        <v>6.82</v>
      </c>
      <c r="DG163" s="1">
        <f>IF(DD163&gt;='Drive Train'!$F$29,1,0)</f>
        <v>0</v>
      </c>
      <c r="DH163" s="57">
        <f t="shared" si="226"/>
        <v>103.33333333333333</v>
      </c>
      <c r="DI163" s="63">
        <f>DI162+'DEPRECATED - DT-Prelim Calcs'!$C$11</f>
        <v>636</v>
      </c>
      <c r="DJ163" s="2">
        <f>DT163/'Drive Train'!$F$35</f>
        <v>0.55000000000000004</v>
      </c>
      <c r="DK163" s="46">
        <f>DR163*12*60/(PI() * 'Drive Train'!$F$15)/DJ$2*DJ163</f>
        <v>-121607.21247760048</v>
      </c>
      <c r="DL163" s="2">
        <f>('DEPRECATED - DT-Prelim Calcs'!$C$6*DJ163-DK163)/('DEPRECATED - DT-Prelim Calcs'!$C$6*DJ163)*'DEPRECATED - DT-Prelim Calcs'!$C$7*DJ163</f>
        <v>56.311125154036993</v>
      </c>
      <c r="DM163" s="57">
        <f>DL163/'DEPRECATED - DT-Prelim Calcs'!$C$7*('DEPRECATED - DT-Prelim Calcs'!$C$8-'DEPRECATED - DT-Prelim Calcs'!$C$9)+'DEPRECATED - DT-Prelim Calcs'!$C$9</f>
        <v>3000.5080320593138</v>
      </c>
      <c r="DN163" s="57">
        <f t="shared" si="197"/>
        <v>93</v>
      </c>
      <c r="DO163" s="2">
        <f t="shared" si="227"/>
        <v>1.1037138828047846</v>
      </c>
      <c r="DP163" s="57">
        <f>DO163*'DEPRECATED - DT-Prelim Calcs'!$C$21/DJ$2/'DEPRECATED - DT-Prelim Calcs'!$C$19/'DEPRECATED - DT-Prelim Calcs'!$C$18*3.39*'DEPRECATED - DT-Prelim Calcs'!$C$20</f>
        <v>25.773080821789936</v>
      </c>
      <c r="DQ163" s="46">
        <f t="shared" si="228"/>
        <v>0</v>
      </c>
      <c r="DR163" s="57">
        <f>DP162*'DEPRECATED - DT-Prelim Calcs'!$C$11+DR162</f>
        <v>-598.80928737172837</v>
      </c>
      <c r="DS163" s="57">
        <f>DS162+0.5*DP163*'DEPRECATED - DT-Prelim Calcs'!$C$11^2+DR163*'DEPRECATED - DT-Prelim Calcs'!$C$11</f>
        <v>-186587.5137892323</v>
      </c>
      <c r="DT163" s="57">
        <f>MIN('Drive Train'!$F$35-DN162*'DEPRECATED - DT-Prelim Calcs'!$C$21*'Drive Train'!$F$39,DT162+DN$2)</f>
        <v>6.82</v>
      </c>
      <c r="DU163" s="57">
        <f>'Drive Train'!$F$35-DN163*'DEPRECATED - DT-Prelim Calcs'!$C$21*'Drive Train'!$F$39</f>
        <v>6.82</v>
      </c>
      <c r="DV163" s="1">
        <f>IF(DS163&gt;='Drive Train'!$F$29,1,0)</f>
        <v>0</v>
      </c>
      <c r="DW163" s="57">
        <f t="shared" si="229"/>
        <v>103.33333333333333</v>
      </c>
      <c r="DX163" s="63">
        <f>DX162+'DEPRECATED - DT-Prelim Calcs'!$C$11</f>
        <v>636</v>
      </c>
      <c r="DY163" s="2">
        <f>EI163/'Drive Train'!$F$35</f>
        <v>0.55000000000000004</v>
      </c>
      <c r="DZ163" s="46">
        <f>EG163*12*60/(PI() * 'Drive Train'!$F$15)/DY$2*DY163</f>
        <v>-128652.70805180958</v>
      </c>
      <c r="EA163" s="2">
        <f>('DEPRECATED - DT-Prelim Calcs'!$C$6*DY163-DZ163)/('DEPRECATED - DT-Prelim Calcs'!$C$6*DY163)*'DEPRECATED - DT-Prelim Calcs'!$C$7*DY163</f>
        <v>59.496799513107142</v>
      </c>
      <c r="EB163" s="57">
        <f>EA163/'DEPRECATED - DT-Prelim Calcs'!$C$7*('DEPRECATED - DT-Prelim Calcs'!$C$8-'DEPRECATED - DT-Prelim Calcs'!$C$9)+'DEPRECATED - DT-Prelim Calcs'!$C$9</f>
        <v>3170.1022313409321</v>
      </c>
      <c r="EC163" s="57">
        <f t="shared" si="198"/>
        <v>93</v>
      </c>
      <c r="ED163" s="2">
        <f t="shared" si="230"/>
        <v>0.96993038185874991</v>
      </c>
      <c r="EE163" s="57">
        <f>ED163*'DEPRECATED - DT-Prelim Calcs'!$C$21/DY$2/'DEPRECATED - DT-Prelim Calcs'!$C$19/'DEPRECATED - DT-Prelim Calcs'!$C$18*3.39*'DEPRECATED - DT-Prelim Calcs'!$C$20</f>
        <v>25.773080821789936</v>
      </c>
      <c r="EF163" s="46">
        <f t="shared" si="231"/>
        <v>0</v>
      </c>
      <c r="EG163" s="57">
        <f>EE162*'DEPRECATED - DT-Prelim Calcs'!$C$11+EG162</f>
        <v>-556.71405300275126</v>
      </c>
      <c r="EH163" s="57">
        <f>EH162+0.5*EE163*'DEPRECATED - DT-Prelim Calcs'!$C$11^2+EG163*'DEPRECATED - DT-Prelim Calcs'!$C$11</f>
        <v>-272075.31405297841</v>
      </c>
      <c r="EI163" s="57">
        <f>MIN('Drive Train'!$F$35-EC162*'DEPRECATED - DT-Prelim Calcs'!$C$21*'Drive Train'!$F$39,EI162+EC$2)</f>
        <v>6.82</v>
      </c>
      <c r="EJ163" s="57">
        <f>'Drive Train'!$F$35-EC163*'DEPRECATED - DT-Prelim Calcs'!$C$21*'Drive Train'!$F$39</f>
        <v>6.82</v>
      </c>
      <c r="EK163" s="1">
        <f>IF(EH163&gt;='Drive Train'!$F$29,1,0)</f>
        <v>0</v>
      </c>
      <c r="EL163" s="57">
        <f t="shared" si="232"/>
        <v>103.33333333333333</v>
      </c>
      <c r="EM163" s="63">
        <f>EM162+'DEPRECATED - DT-Prelim Calcs'!$C$11</f>
        <v>636</v>
      </c>
      <c r="EN163" s="2">
        <f>EX163/'Drive Train'!$F$35</f>
        <v>0.55000000000000004</v>
      </c>
      <c r="EO163" s="46">
        <f>EV163*12*60/(PI() * 'Drive Train'!$F$15)/EN$2*EN163</f>
        <v>-84570.077575840405</v>
      </c>
      <c r="EP163" s="2">
        <f>('DEPRECATED - DT-Prelim Calcs'!$C$6*EN163-EO163)/('DEPRECATED - DT-Prelim Calcs'!$C$6*EN163)*'DEPRECATED - DT-Prelim Calcs'!$C$7*EN163</f>
        <v>39.564503181571361</v>
      </c>
      <c r="EQ163" s="57">
        <f>EP163/'DEPRECATED - DT-Prelim Calcs'!$C$7*('DEPRECATED - DT-Prelim Calcs'!$C$8-'DEPRECATED - DT-Prelim Calcs'!$C$9)+'DEPRECATED - DT-Prelim Calcs'!$C$9</f>
        <v>2108.976248213944</v>
      </c>
      <c r="ER163" s="57">
        <f t="shared" si="199"/>
        <v>93</v>
      </c>
      <c r="ES163" s="2">
        <f t="shared" si="233"/>
        <v>0.86507304327942547</v>
      </c>
      <c r="ET163" s="57">
        <f>ES163*'DEPRECATED - DT-Prelim Calcs'!$C$21/EN$2/'DEPRECATED - DT-Prelim Calcs'!$C$19/'DEPRECATED - DT-Prelim Calcs'!$C$18*3.39*'DEPRECATED - DT-Prelim Calcs'!$C$20</f>
        <v>25.773080821789936</v>
      </c>
      <c r="EU163" s="46">
        <f t="shared" si="234"/>
        <v>0</v>
      </c>
      <c r="EV163" s="57">
        <f>ET162*'DEPRECATED - DT-Prelim Calcs'!$C$11+EV162</f>
        <v>-326.39402263609225</v>
      </c>
      <c r="EW163" s="57">
        <f>EW162+0.5*ET163*'DEPRECATED - DT-Prelim Calcs'!$C$11^2+EV163*'DEPRECATED - DT-Prelim Calcs'!$C$11</f>
        <v>-358526.97377800388</v>
      </c>
      <c r="EX163" s="57">
        <f>MIN('Drive Train'!$F$35-ER162*'DEPRECATED - DT-Prelim Calcs'!$C$21*'Drive Train'!$F$39,EX162+ER$2)</f>
        <v>6.82</v>
      </c>
      <c r="EY163" s="57">
        <f>'Drive Train'!$F$35-ER163*'DEPRECATED - DT-Prelim Calcs'!$C$21*'Drive Train'!$F$39</f>
        <v>6.82</v>
      </c>
      <c r="EZ163" s="1">
        <f>IF(EW163&gt;='Drive Train'!$F$29,1,0)</f>
        <v>0</v>
      </c>
      <c r="FA163" s="57">
        <f t="shared" si="235"/>
        <v>103.33333333333333</v>
      </c>
      <c r="FB163" s="63">
        <f>FB162+'DEPRECATED - DT-Prelim Calcs'!$C$11</f>
        <v>636</v>
      </c>
      <c r="FC163" s="2">
        <f>FM163/'Drive Train'!$F$35</f>
        <v>0.55000000000000004</v>
      </c>
      <c r="FD163" s="46">
        <f>FK163*12*60/(PI() * 'Drive Train'!$F$15)/FC$2*FC163</f>
        <v>-161806.18085148948</v>
      </c>
      <c r="FE163" s="2">
        <f>('DEPRECATED - DT-Prelim Calcs'!$C$6*FC163-FD163)/('DEPRECATED - DT-Prelim Calcs'!$C$6*FC163)*'DEPRECATED - DT-Prelim Calcs'!$C$7*FC163</f>
        <v>74.487394156114391</v>
      </c>
      <c r="FF163" s="57">
        <f>FE163/'DEPRECATED - DT-Prelim Calcs'!$C$7*('DEPRECATED - DT-Prelim Calcs'!$C$8-'DEPRECATED - DT-Prelim Calcs'!$C$9)+'DEPRECATED - DT-Prelim Calcs'!$C$9</f>
        <v>3968.1492407591186</v>
      </c>
      <c r="FG163" s="57">
        <f t="shared" si="200"/>
        <v>93</v>
      </c>
      <c r="FH163" s="2">
        <f t="shared" si="236"/>
        <v>0.78067567320338405</v>
      </c>
      <c r="FI163" s="57">
        <f>FH163*'DEPRECATED - DT-Prelim Calcs'!$C$21/FC$2/'DEPRECATED - DT-Prelim Calcs'!$C$19/'DEPRECATED - DT-Prelim Calcs'!$C$18*3.39*'DEPRECATED - DT-Prelim Calcs'!$C$20</f>
        <v>25.773080821789936</v>
      </c>
      <c r="FJ163" s="46">
        <f t="shared" si="237"/>
        <v>0</v>
      </c>
      <c r="FK163" s="57">
        <f>FI162*'DEPRECATED - DT-Prelim Calcs'!$C$11+FK162</f>
        <v>-563.55777058587671</v>
      </c>
      <c r="FL163" s="57">
        <f>FL162+0.5*FI163*'DEPRECATED - DT-Prelim Calcs'!$C$11^2+FK163*'DEPRECATED - DT-Prelim Calcs'!$C$11</f>
        <v>-551335.39435944753</v>
      </c>
      <c r="FM163" s="57">
        <f>MIN('Drive Train'!$F$35-FG162*'DEPRECATED - DT-Prelim Calcs'!$C$21*'Drive Train'!$F$39,FM162+FG$2)</f>
        <v>6.82</v>
      </c>
      <c r="FN163" s="57">
        <f>'Drive Train'!$F$35-FG163*'DEPRECATED - DT-Prelim Calcs'!$C$21*'Drive Train'!$F$39</f>
        <v>6.82</v>
      </c>
      <c r="FO163" s="1">
        <f>IF(FL163&gt;='Drive Train'!$F$29,1,0)</f>
        <v>0</v>
      </c>
      <c r="FP163" s="57">
        <f t="shared" si="238"/>
        <v>103.33333333333333</v>
      </c>
      <c r="FQ163" s="63">
        <f>FQ162+'DEPRECATED - DT-Prelim Calcs'!$C$11</f>
        <v>636</v>
      </c>
      <c r="FR163" s="2">
        <f>GB163/'Drive Train'!$F$35</f>
        <v>0.55000000000000004</v>
      </c>
      <c r="FS163" s="46">
        <f>FZ163*12*60/(PI() * 'Drive Train'!$F$15)/FR$2*FR163</f>
        <v>-335909.33094037301</v>
      </c>
      <c r="FT163" s="2">
        <f>('DEPRECATED - DT-Prelim Calcs'!$C$6*FR163-FS163)/('DEPRECATED - DT-Prelim Calcs'!$C$6*FR163)*'DEPRECATED - DT-Prelim Calcs'!$C$7*FR163</f>
        <v>153.20945639142568</v>
      </c>
      <c r="FU163" s="57">
        <f>FT163/'DEPRECATED - DT-Prelim Calcs'!$C$7*('DEPRECATED - DT-Prelim Calcs'!$C$8-'DEPRECATED - DT-Prelim Calcs'!$C$9)+'DEPRECATED - DT-Prelim Calcs'!$C$9</f>
        <v>8159.037450215732</v>
      </c>
      <c r="FV163" s="57">
        <f t="shared" si="201"/>
        <v>93</v>
      </c>
      <c r="FW163" s="2">
        <f t="shared" si="239"/>
        <v>0.7112822800297498</v>
      </c>
      <c r="FX163" s="57">
        <f>FW163*'DEPRECATED - DT-Prelim Calcs'!$C$21/FR$2/'DEPRECATED - DT-Prelim Calcs'!$C$19/'DEPRECATED - DT-Prelim Calcs'!$C$18*3.39*'DEPRECATED - DT-Prelim Calcs'!$C$20</f>
        <v>25.773080821789936</v>
      </c>
      <c r="FY163" s="46">
        <f t="shared" si="240"/>
        <v>0</v>
      </c>
      <c r="FZ163" s="57">
        <f>FX162*'DEPRECATED - DT-Prelim Calcs'!$C$11+FZ162</f>
        <v>-1065.9497841965033</v>
      </c>
      <c r="GA163" s="57">
        <f>GA162+0.5*FX163*'DEPRECATED - DT-Prelim Calcs'!$C$11^2+FZ163*'DEPRECATED - DT-Prelim Calcs'!$C$11</f>
        <v>-578976.99774816132</v>
      </c>
      <c r="GB163" s="57">
        <f>MIN('Drive Train'!$F$35-FV162*'DEPRECATED - DT-Prelim Calcs'!$C$21*'Drive Train'!$F$39,GB162+FV$2)</f>
        <v>6.82</v>
      </c>
      <c r="GC163" s="57">
        <f>'Drive Train'!$F$35-FV163*'DEPRECATED - DT-Prelim Calcs'!$C$21*'Drive Train'!$F$39</f>
        <v>6.82</v>
      </c>
      <c r="GD163" s="1">
        <f>IF(GA163&gt;='Drive Train'!$F$29,1,0)</f>
        <v>0</v>
      </c>
      <c r="GE163" s="57">
        <f t="shared" si="241"/>
        <v>103.33333333333333</v>
      </c>
      <c r="GF163" s="63">
        <f>GF162+'DEPRECATED - DT-Prelim Calcs'!$C$11</f>
        <v>636</v>
      </c>
      <c r="GG163" s="2">
        <f>GQ163/'Drive Train'!$F$35</f>
        <v>0.85483870967741948</v>
      </c>
      <c r="GH163" s="46">
        <f>GO163*12*60/(PI() * 'Drive Train'!$F$15)/GG$2*GG163</f>
        <v>-255438.81254543248</v>
      </c>
      <c r="GI163" s="2">
        <f>('DEPRECATED - DT-Prelim Calcs'!$C$6*GG163-GH163)/('DEPRECATED - DT-Prelim Calcs'!$C$6*GG163)*'DEPRECATED - DT-Prelim Calcs'!$C$7*GG163</f>
        <v>117.55876133431738</v>
      </c>
      <c r="GJ163" s="57">
        <f>GI163/'DEPRECATED - DT-Prelim Calcs'!$C$7*('DEPRECATED - DT-Prelim Calcs'!$C$8-'DEPRECATED - DT-Prelim Calcs'!$C$9)+'DEPRECATED - DT-Prelim Calcs'!$C$9</f>
        <v>6261.1187050593035</v>
      </c>
      <c r="GK163" s="57">
        <f t="shared" si="242"/>
        <v>29.999999999999982</v>
      </c>
      <c r="GL163" s="2">
        <f t="shared" si="243"/>
        <v>0.99579519204165001</v>
      </c>
      <c r="GM163" s="57">
        <f>GL163*'DEPRECATED - DT-Prelim Calcs'!$C$21/GG$2/'DEPRECATED - DT-Prelim Calcs'!$C$19/'DEPRECATED - DT-Prelim Calcs'!$C$18*3.39*'DEPRECATED - DT-Prelim Calcs'!$C$20</f>
        <v>25.773080821789936</v>
      </c>
      <c r="GN163" s="46">
        <f t="shared" si="244"/>
        <v>0</v>
      </c>
      <c r="GO163" s="57">
        <f>GM162*'DEPRECATED - DT-Prelim Calcs'!$C$11+GO162</f>
        <v>-730.14330916046754</v>
      </c>
      <c r="GP163" s="57">
        <f>GP162+0.5*GM163*'DEPRECATED - DT-Prelim Calcs'!$C$11^2+GO163*'DEPRECATED - DT-Prelim Calcs'!$C$11</f>
        <v>-283656.63102527888</v>
      </c>
      <c r="GQ163" s="57">
        <f>MIN('Drive Train'!$F$35-GK162*'DEPRECATED - DT-Prelim Calcs'!$C$21*'Drive Train'!$F$39,GQ162+GK$2)</f>
        <v>10.600000000000001</v>
      </c>
      <c r="GR163" s="57">
        <f>'Drive Train'!$F$35-GK163*'DEPRECATED - DT-Prelim Calcs'!$C$21*'Drive Train'!$F$39</f>
        <v>10.600000000000001</v>
      </c>
      <c r="GS163" s="1">
        <f>IF(GP163&gt;='Drive Train'!$F$29,1,0)</f>
        <v>0</v>
      </c>
      <c r="GT163" s="57">
        <f t="shared" si="245"/>
        <v>33.333333333333314</v>
      </c>
      <c r="GU163" s="63">
        <f>GU162+'DEPRECATED - DT-Prelim Calcs'!$C$11</f>
        <v>636</v>
      </c>
      <c r="GV163" s="2">
        <f>HF163/'Drive Train'!$F$35</f>
        <v>0.83870967741935498</v>
      </c>
      <c r="GW163" s="46">
        <f>HD163*12*60/(PI() * 'Drive Train'!$F$15)/GV$2*GV163</f>
        <v>-322071.61431668798</v>
      </c>
      <c r="GX163" s="2">
        <f>('DEPRECATED - DT-Prelim Calcs'!$C$6*GV163-GW163)/('DEPRECATED - DT-Prelim Calcs'!$C$6*GV163)*'DEPRECATED - DT-Prelim Calcs'!$C$7*GV163</f>
        <v>147.64841799673039</v>
      </c>
      <c r="GY163" s="57">
        <f>GX163/'DEPRECATED - DT-Prelim Calcs'!$C$7*('DEPRECATED - DT-Prelim Calcs'!$C$8-'DEPRECATED - DT-Prelim Calcs'!$C$9)+'DEPRECATED - DT-Prelim Calcs'!$C$9</f>
        <v>7862.9871489545676</v>
      </c>
      <c r="GZ163" s="57">
        <f t="shared" si="202"/>
        <v>33.333333333333314</v>
      </c>
      <c r="HA163" s="2">
        <f t="shared" si="246"/>
        <v>0.99579519204165001</v>
      </c>
      <c r="HB163" s="57">
        <f>HA163*'DEPRECATED - DT-Prelim Calcs'!$C$21/GV$2/'DEPRECATED - DT-Prelim Calcs'!$C$19/'DEPRECATED - DT-Prelim Calcs'!$C$18*3.39*'DEPRECATED - DT-Prelim Calcs'!$C$20</f>
        <v>25.773080821789936</v>
      </c>
      <c r="HC163" s="46">
        <f t="shared" si="247"/>
        <v>0</v>
      </c>
      <c r="HD163" s="57">
        <f>HB162*'DEPRECATED - DT-Prelim Calcs'!$C$11+HD162</f>
        <v>-938.30968542890298</v>
      </c>
      <c r="HE163" s="57">
        <f>HE162+0.5*HB163*'DEPRECATED - DT-Prelim Calcs'!$C$11^2+HD163*'DEPRECATED - DT-Prelim Calcs'!$C$11</f>
        <v>-290572.37800009531</v>
      </c>
      <c r="HF163" s="57">
        <f>MIN('Drive Train'!$F$35-GZ162*'DEPRECATED - DT-Prelim Calcs'!$C$21*'Drive Train'!$F$39,HF162+GZ$2)</f>
        <v>10.400000000000002</v>
      </c>
      <c r="HG163" s="57">
        <f>'Drive Train'!$F$35-GZ163*'DEPRECATED - DT-Prelim Calcs'!$C$21*'Drive Train'!$F$39</f>
        <v>10.400000000000002</v>
      </c>
      <c r="HH163" s="1">
        <f>IF(HE163&gt;='Drive Train'!$F$29,1,0)</f>
        <v>0</v>
      </c>
      <c r="HI163" s="57">
        <f t="shared" si="248"/>
        <v>37.037037037037017</v>
      </c>
      <c r="HJ163" s="63">
        <f>HJ162+'DEPRECATED - DT-Prelim Calcs'!$C$11</f>
        <v>636</v>
      </c>
      <c r="HK163" s="2">
        <f>HU163/'Drive Train'!$F$35</f>
        <v>0.82258064516129037</v>
      </c>
      <c r="HL163" s="46">
        <f>HS163*12*60/(PI() * 'Drive Train'!$F$15)/HK$2*HK163</f>
        <v>-57245.781555229019</v>
      </c>
      <c r="HM163" s="2">
        <f>('DEPRECATED - DT-Prelim Calcs'!$C$6*HK163-HL163)/('DEPRECATED - DT-Prelim Calcs'!$C$6*HK163)*'DEPRECATED - DT-Prelim Calcs'!$C$7*HK163</f>
        <v>27.866534467052954</v>
      </c>
      <c r="HN163" s="57">
        <f>HM163/'DEPRECATED - DT-Prelim Calcs'!$C$7*('DEPRECATED - DT-Prelim Calcs'!$C$8-'DEPRECATED - DT-Prelim Calcs'!$C$9)+'DEPRECATED - DT-Prelim Calcs'!$C$9</f>
        <v>1486.2171668559727</v>
      </c>
      <c r="HO163" s="57">
        <f t="shared" si="203"/>
        <v>36.66666666666665</v>
      </c>
      <c r="HP163" s="2">
        <f t="shared" si="249"/>
        <v>0.99579519204165001</v>
      </c>
      <c r="HQ163" s="57">
        <f>HP163*'DEPRECATED - DT-Prelim Calcs'!$C$21/HK$2/'DEPRECATED - DT-Prelim Calcs'!$C$19/'DEPRECATED - DT-Prelim Calcs'!$C$18*3.39*'DEPRECATED - DT-Prelim Calcs'!$C$20</f>
        <v>25.773080821789936</v>
      </c>
      <c r="HR163" s="46">
        <f t="shared" si="250"/>
        <v>0</v>
      </c>
      <c r="HS163" s="57">
        <f>HQ162*'DEPRECATED - DT-Prelim Calcs'!$C$11+HS162</f>
        <v>-170.04756040040195</v>
      </c>
      <c r="HT163" s="57">
        <f>HT162+0.5*HQ163*'DEPRECATED - DT-Prelim Calcs'!$C$11^2+HS163*'DEPRECATED - DT-Prelim Calcs'!$C$11</f>
        <v>-293244.30747771176</v>
      </c>
      <c r="HU163" s="57">
        <f>MIN('Drive Train'!$F$35-HO162*'DEPRECATED - DT-Prelim Calcs'!$C$21*'Drive Train'!$F$39,HU162+HO$2)</f>
        <v>10.200000000000001</v>
      </c>
      <c r="HV163" s="57">
        <f>'Drive Train'!$F$35-HO163*'DEPRECATED - DT-Prelim Calcs'!$C$21*'Drive Train'!$F$39</f>
        <v>10.200000000000001</v>
      </c>
      <c r="HW163" s="1">
        <f>IF(HT163&gt;='Drive Train'!$F$29,1,0)</f>
        <v>0</v>
      </c>
      <c r="HX163" s="57">
        <f t="shared" si="251"/>
        <v>40.740740740740726</v>
      </c>
      <c r="HY163" s="63">
        <f>HY162+'DEPRECATED - DT-Prelim Calcs'!$C$11</f>
        <v>636</v>
      </c>
      <c r="HZ163" s="2">
        <f>IJ163/'Drive Train'!$F$35</f>
        <v>0.80645161290322598</v>
      </c>
      <c r="IA163" s="46">
        <f>IH163*12*60/(PI() * 'Drive Train'!$F$15)/HZ$2*HZ163</f>
        <v>-6014.4944463250349</v>
      </c>
      <c r="IB163" s="2">
        <f>('DEPRECATED - DT-Prelim Calcs'!$C$6*HZ163-IA163)/('DEPRECATED - DT-Prelim Calcs'!$C$6*HZ163)*'DEPRECATED - DT-Prelim Calcs'!$C$7*HZ163</f>
        <v>4.663047752133048</v>
      </c>
      <c r="IC163" s="57">
        <f>IB163/'DEPRECATED - DT-Prelim Calcs'!$C$7*('DEPRECATED - DT-Prelim Calcs'!$C$8-'DEPRECATED - DT-Prelim Calcs'!$C$9)+'DEPRECATED - DT-Prelim Calcs'!$C$9</f>
        <v>250.9444093770415</v>
      </c>
      <c r="ID163" s="57">
        <f t="shared" si="204"/>
        <v>39.999999999999986</v>
      </c>
      <c r="IE163" s="2">
        <f t="shared" si="252"/>
        <v>0.99579519204165001</v>
      </c>
      <c r="IF163" s="57">
        <f>IE163*'DEPRECATED - DT-Prelim Calcs'!$C$21/HZ$2/'DEPRECATED - DT-Prelim Calcs'!$C$19/'DEPRECATED - DT-Prelim Calcs'!$C$18*3.39*'DEPRECATED - DT-Prelim Calcs'!$C$20</f>
        <v>25.773080821789936</v>
      </c>
      <c r="IG163" s="46">
        <f t="shared" si="253"/>
        <v>0</v>
      </c>
      <c r="IH163" s="57">
        <f>IF162*'DEPRECATED - DT-Prelim Calcs'!$C$11+IH162</f>
        <v>-18.223266089671114</v>
      </c>
      <c r="II163" s="57">
        <f>II162+0.5*IF163*'DEPRECATED - DT-Prelim Calcs'!$C$11^2+IH163*'DEPRECATED - DT-Prelim Calcs'!$C$11</f>
        <v>-282555.05740218679</v>
      </c>
      <c r="IJ163" s="57">
        <f>MIN('Drive Train'!$F$35-ID162*'DEPRECATED - DT-Prelim Calcs'!$C$21*'Drive Train'!$F$39,IJ162+ID$2)</f>
        <v>10.000000000000002</v>
      </c>
      <c r="IK163" s="57">
        <f>'Drive Train'!$F$35-ID163*'DEPRECATED - DT-Prelim Calcs'!$C$21*'Drive Train'!$F$39</f>
        <v>10.000000000000002</v>
      </c>
      <c r="IL163" s="1">
        <f>IF(II163&gt;='Drive Train'!$F$29,1,0)</f>
        <v>0</v>
      </c>
      <c r="IM163" s="57">
        <f t="shared" si="254"/>
        <v>44.444444444444429</v>
      </c>
      <c r="IN163" s="63">
        <f>IN162+'DEPRECATED - DT-Prelim Calcs'!$C$11</f>
        <v>636</v>
      </c>
      <c r="IO163" s="2">
        <f>IY163/'Drive Train'!$F$35</f>
        <v>0.79032258064516137</v>
      </c>
      <c r="IP163" s="46">
        <f>IW163*12*60/(PI() * 'Drive Train'!$F$15)/IO$2*IO163</f>
        <v>-234449.5257795121</v>
      </c>
      <c r="IQ163" s="2">
        <f>('DEPRECATED - DT-Prelim Calcs'!$C$6*IO163-IP163)/('DEPRECATED - DT-Prelim Calcs'!$C$6*IO163)*'DEPRECATED - DT-Prelim Calcs'!$C$7*IO163</f>
        <v>107.91281196506293</v>
      </c>
      <c r="IR163" s="57">
        <f>IQ163/'DEPRECATED - DT-Prelim Calcs'!$C$7*('DEPRECATED - DT-Prelim Calcs'!$C$8-'DEPRECATED - DT-Prelim Calcs'!$C$9)+'DEPRECATED - DT-Prelim Calcs'!$C$9</f>
        <v>5747.601981376587</v>
      </c>
      <c r="IS163" s="57">
        <f t="shared" si="205"/>
        <v>43.333333333333321</v>
      </c>
      <c r="IT163" s="2">
        <f t="shared" si="255"/>
        <v>0.99579519204165001</v>
      </c>
      <c r="IU163" s="57">
        <f>IT163*'DEPRECATED - DT-Prelim Calcs'!$C$21/IO$2/'DEPRECATED - DT-Prelim Calcs'!$C$19/'DEPRECATED - DT-Prelim Calcs'!$C$18*3.39*'DEPRECATED - DT-Prelim Calcs'!$C$20</f>
        <v>25.773080821789936</v>
      </c>
      <c r="IV163" s="46">
        <f t="shared" si="256"/>
        <v>0</v>
      </c>
      <c r="IW163" s="57">
        <f>IU162*'DEPRECATED - DT-Prelim Calcs'!$C$11+IW162</f>
        <v>-724.85371881340654</v>
      </c>
      <c r="IX163" s="57">
        <f>IX162+0.5*IU163*'DEPRECATED - DT-Prelim Calcs'!$C$11^2+IW163*'DEPRECATED - DT-Prelim Calcs'!$C$11</f>
        <v>-299700.34886355128</v>
      </c>
      <c r="IY163" s="57">
        <f>MIN('Drive Train'!$F$35-IS162*'DEPRECATED - DT-Prelim Calcs'!$C$21*'Drive Train'!$F$39,IY162+IS$2)</f>
        <v>9.8000000000000007</v>
      </c>
      <c r="IZ163" s="57">
        <f>'Drive Train'!$F$35-IS163*'DEPRECATED - DT-Prelim Calcs'!$C$21*'Drive Train'!$F$39</f>
        <v>9.8000000000000007</v>
      </c>
      <c r="JA163" s="1">
        <f>IF(IX163&gt;='Drive Train'!$F$29,1,0)</f>
        <v>0</v>
      </c>
      <c r="JB163" s="57">
        <f t="shared" si="257"/>
        <v>48.148148148148138</v>
      </c>
      <c r="JC163" s="63">
        <f>JC162+'DEPRECATED - DT-Prelim Calcs'!$C$11</f>
        <v>636</v>
      </c>
      <c r="JD163" s="2">
        <f>JN163/'Drive Train'!$F$35</f>
        <v>0.77419354838709686</v>
      </c>
      <c r="JE163" s="46">
        <f>JL163*12*60/(PI() * 'Drive Train'!$F$15)/JD$2*JD163</f>
        <v>-285873.08231630799</v>
      </c>
      <c r="JF163" s="2">
        <f>('DEPRECATED - DT-Prelim Calcs'!$C$6*JD163-JE163)/('DEPRECATED - DT-Prelim Calcs'!$C$6*JD163)*'DEPRECATED - DT-Prelim Calcs'!$C$7*JD163</f>
        <v>131.12549282727937</v>
      </c>
      <c r="JG163" s="57">
        <f>JF163/'DEPRECATED - DT-Prelim Calcs'!$C$7*('DEPRECATED - DT-Prelim Calcs'!$C$8-'DEPRECATED - DT-Prelim Calcs'!$C$9)+'DEPRECATED - DT-Prelim Calcs'!$C$9</f>
        <v>6983.364203211594</v>
      </c>
      <c r="JH163" s="57">
        <f t="shared" si="206"/>
        <v>46.666666666666657</v>
      </c>
      <c r="JI163" s="2">
        <f t="shared" si="258"/>
        <v>0.99579519204165001</v>
      </c>
      <c r="JJ163" s="57">
        <f>JI163*'DEPRECATED - DT-Prelim Calcs'!$C$21/JD$2/'DEPRECATED - DT-Prelim Calcs'!$C$19/'DEPRECATED - DT-Prelim Calcs'!$C$18*3.39*'DEPRECATED - DT-Prelim Calcs'!$C$20</f>
        <v>25.773080821789936</v>
      </c>
      <c r="JK163" s="46">
        <f t="shared" si="259"/>
        <v>0</v>
      </c>
      <c r="JL163" s="57">
        <f>JJ162*'DEPRECATED - DT-Prelim Calcs'!$C$11+JL162</f>
        <v>-902.25463070502042</v>
      </c>
      <c r="JM163" s="57">
        <f>JM162+0.5*JJ163*'DEPRECATED - DT-Prelim Calcs'!$C$11^2+JL163*'DEPRECATED - DT-Prelim Calcs'!$C$11</f>
        <v>-335174.87630198104</v>
      </c>
      <c r="JN163" s="57">
        <f>MIN('Drive Train'!$F$35-JH162*'DEPRECATED - DT-Prelim Calcs'!$C$21*'Drive Train'!$F$39,JN162+JH$2)</f>
        <v>9.6000000000000014</v>
      </c>
      <c r="JO163" s="57">
        <f>'Drive Train'!$F$35-JH163*'DEPRECATED - DT-Prelim Calcs'!$C$21*'Drive Train'!$F$39</f>
        <v>9.6000000000000014</v>
      </c>
      <c r="JP163" s="1">
        <f>IF(JM163&gt;='Drive Train'!$F$29,1,0)</f>
        <v>0</v>
      </c>
      <c r="JQ163" s="57">
        <f>MIN(JG163,'DEPRECATED - DT-Prelim Calcs'!$C$10)*'DEPRECATED - DT-Prelim Calcs'!$C$11*1000/60/60</f>
        <v>103.33333333333333</v>
      </c>
      <c r="JR163" s="63">
        <f>JR162+'DEPRECATED - DT-Prelim Calcs'!$C$11</f>
        <v>636</v>
      </c>
      <c r="JS163" s="2">
        <f>KC163/'Drive Train'!$F$35</f>
        <v>0.75806451612903225</v>
      </c>
      <c r="JT163" s="46">
        <f>KA163*12*60/(PI() * 'Drive Train'!$F$15)/JS$2*JS163</f>
        <v>-191182.58701641014</v>
      </c>
      <c r="JU163" s="2">
        <f>('DEPRECATED - DT-Prelim Calcs'!$C$6*JS163-JT163)/('DEPRECATED - DT-Prelim Calcs'!$C$6*JS163)*'DEPRECATED - DT-Prelim Calcs'!$C$7*JS163</f>
        <v>88.271594904048897</v>
      </c>
      <c r="JV163" s="57">
        <f>JU163/'DEPRECATED - DT-Prelim Calcs'!$C$7*('DEPRECATED - DT-Prelim Calcs'!$C$8-'DEPRECATED - DT-Prelim Calcs'!$C$9)+'DEPRECATED - DT-Prelim Calcs'!$C$9</f>
        <v>4701.9720440620222</v>
      </c>
      <c r="JW163" s="57">
        <f t="shared" si="207"/>
        <v>49.999999999999993</v>
      </c>
      <c r="JX163" s="2">
        <f t="shared" si="260"/>
        <v>0.99579519204165001</v>
      </c>
      <c r="JY163" s="57">
        <f>JX163*'DEPRECATED - DT-Prelim Calcs'!$C$21/JS$2/'DEPRECATED - DT-Prelim Calcs'!$C$19/'DEPRECATED - DT-Prelim Calcs'!$C$18*3.39*'DEPRECATED - DT-Prelim Calcs'!$C$20</f>
        <v>25.773080821789936</v>
      </c>
      <c r="JZ163" s="46">
        <f t="shared" si="261"/>
        <v>0</v>
      </c>
      <c r="KA163" s="57">
        <f>JY162*'DEPRECATED - DT-Prelim Calcs'!$C$11+KA162</f>
        <v>-616.23671374806077</v>
      </c>
      <c r="KB163" s="57">
        <f>KB162+0.5*JY163*'DEPRECATED - DT-Prelim Calcs'!$C$11^2+KA163*'DEPRECATED - DT-Prelim Calcs'!$C$11</f>
        <v>-331555.77951844136</v>
      </c>
      <c r="KC163" s="57">
        <f>MIN('Drive Train'!$F$35-JW162*'DEPRECATED - DT-Prelim Calcs'!$C$21*'Drive Train'!$F$39,KC162+JW$2)</f>
        <v>9.4</v>
      </c>
      <c r="KD163" s="57">
        <f>'Drive Train'!$F$35-JW163*'DEPRECATED - DT-Prelim Calcs'!$C$21*'Drive Train'!$F$39</f>
        <v>9.4</v>
      </c>
      <c r="KE163" s="1">
        <f>IF(KB163&gt;='Drive Train'!$F$29,1,0)</f>
        <v>0</v>
      </c>
      <c r="KF163" s="57">
        <f>MIN(JV163,'DEPRECATED - DT-Prelim Calcs'!$C$10)*'DEPRECATED - DT-Prelim Calcs'!$C$11*1000/60/60</f>
        <v>103.33333333333333</v>
      </c>
      <c r="KG163" s="63">
        <f>KG162+'DEPRECATED - DT-Prelim Calcs'!$C$11</f>
        <v>636</v>
      </c>
      <c r="KH163" s="2">
        <f>KR163/'Drive Train'!$F$35</f>
        <v>0.74193548387096786</v>
      </c>
      <c r="KI163" s="46">
        <f>KP163*12*60/(PI() * 'Drive Train'!$F$15)/KH$2*KH163</f>
        <v>-194291.97123343166</v>
      </c>
      <c r="KJ163" s="2">
        <f>('DEPRECATED - DT-Prelim Calcs'!$C$6*KH163-KI163)/('DEPRECATED - DT-Prelim Calcs'!$C$6*KH163)*'DEPRECATED - DT-Prelim Calcs'!$C$7*KH163</f>
        <v>89.638655636686323</v>
      </c>
      <c r="KK163" s="57">
        <f>KJ163/'DEPRECATED - DT-Prelim Calcs'!$C$7*('DEPRECATED - DT-Prelim Calcs'!$C$8-'DEPRECATED - DT-Prelim Calcs'!$C$9)+'DEPRECATED - DT-Prelim Calcs'!$C$9</f>
        <v>4774.7495926086531</v>
      </c>
      <c r="KL163" s="57">
        <f t="shared" si="208"/>
        <v>53.333333333333329</v>
      </c>
      <c r="KM163" s="2">
        <f t="shared" si="262"/>
        <v>0.99579519204165001</v>
      </c>
      <c r="KN163" s="57">
        <f>KM163*'DEPRECATED - DT-Prelim Calcs'!$C$21/KH$2/'DEPRECATED - DT-Prelim Calcs'!$C$19/'DEPRECATED - DT-Prelim Calcs'!$C$18*3.39*'DEPRECATED - DT-Prelim Calcs'!$C$20</f>
        <v>25.773080821789936</v>
      </c>
      <c r="KO163" s="46">
        <f t="shared" si="263"/>
        <v>0</v>
      </c>
      <c r="KP163" s="57">
        <f>KN162*'DEPRECATED - DT-Prelim Calcs'!$C$11+KP162</f>
        <v>-639.87348694115417</v>
      </c>
      <c r="KQ163" s="57">
        <f>KQ162+0.5*KN163*'DEPRECATED - DT-Prelim Calcs'!$C$11^2+KP163*'DEPRECATED - DT-Prelim Calcs'!$C$11</f>
        <v>-308117.49560107559</v>
      </c>
      <c r="KR163" s="57">
        <f>MIN('Drive Train'!$F$35-KL162*'DEPRECATED - DT-Prelim Calcs'!$C$21*'Drive Train'!$F$39,KR162+KL$2)</f>
        <v>9.2000000000000011</v>
      </c>
      <c r="KS163" s="57">
        <f>'Drive Train'!$F$35-KL163*'DEPRECATED - DT-Prelim Calcs'!$C$21*'Drive Train'!$F$39</f>
        <v>9.2000000000000011</v>
      </c>
      <c r="KT163" s="1">
        <f>IF(KQ163&gt;='Drive Train'!$F$29,1,0)</f>
        <v>0</v>
      </c>
      <c r="KU163" s="57">
        <f>MIN(KK163,'DEPRECATED - DT-Prelim Calcs'!$C$10)*'DEPRECATED - DT-Prelim Calcs'!$C$11*1000/60/60</f>
        <v>103.33333333333333</v>
      </c>
      <c r="KV163" s="63">
        <f>KV162+'DEPRECATED - DT-Prelim Calcs'!$C$11</f>
        <v>636</v>
      </c>
      <c r="KW163" s="2">
        <f>LG163/'Drive Train'!$F$35</f>
        <v>0.72580645161290325</v>
      </c>
      <c r="KX163" s="46">
        <f>LE163*12*60/(PI() * 'Drive Train'!$F$15)/KW$2*KW163</f>
        <v>-95622.181159233107</v>
      </c>
      <c r="KY163" s="2">
        <f>('DEPRECATED - DT-Prelim Calcs'!$C$6*KW163-KX163)/('DEPRECATED - DT-Prelim Calcs'!$C$6*KW163)*'DEPRECATED - DT-Prelim Calcs'!$C$7*KW163</f>
        <v>44.985489344588181</v>
      </c>
      <c r="KZ163" s="57">
        <f>KY163/'DEPRECATED - DT-Prelim Calcs'!$C$7*('DEPRECATED - DT-Prelim Calcs'!$C$8-'DEPRECATED - DT-Prelim Calcs'!$C$9)+'DEPRECATED - DT-Prelim Calcs'!$C$9</f>
        <v>2397.5706568094038</v>
      </c>
      <c r="LA163" s="57">
        <f t="shared" si="209"/>
        <v>56.666666666666664</v>
      </c>
      <c r="LB163" s="2">
        <f t="shared" si="264"/>
        <v>0.99579519204165001</v>
      </c>
      <c r="LC163" s="57">
        <f>LB163*'DEPRECATED - DT-Prelim Calcs'!$C$21/KW$2/'DEPRECATED - DT-Prelim Calcs'!$C$19/'DEPRECATED - DT-Prelim Calcs'!$C$18*3.39*'DEPRECATED - DT-Prelim Calcs'!$C$20</f>
        <v>25.773080821789936</v>
      </c>
      <c r="LD163" s="46">
        <f t="shared" si="265"/>
        <v>0</v>
      </c>
      <c r="LE163" s="57">
        <f>LC162*'DEPRECATED - DT-Prelim Calcs'!$C$11+LE162</f>
        <v>-321.91649077267732</v>
      </c>
      <c r="LF163" s="57">
        <f>LF162+0.5*LC163*'DEPRECATED - DT-Prelim Calcs'!$C$11^2+LE163*'DEPRECATED - DT-Prelim Calcs'!$C$11</f>
        <v>-341332.89979623514</v>
      </c>
      <c r="LG163" s="57">
        <f>MIN('Drive Train'!$F$35-LA162*'DEPRECATED - DT-Prelim Calcs'!$C$21*'Drive Train'!$F$39,LG162+LA$2)</f>
        <v>9</v>
      </c>
      <c r="LH163" s="57">
        <f>'Drive Train'!$F$35-LA163*'DEPRECATED - DT-Prelim Calcs'!$C$21*'Drive Train'!$F$39</f>
        <v>9</v>
      </c>
      <c r="LI163" s="1">
        <f>IF(LF163&gt;='Drive Train'!$F$29,1,0)</f>
        <v>0</v>
      </c>
      <c r="LJ163" s="57">
        <f>MIN(KZ163,'DEPRECATED - DT-Prelim Calcs'!$C$10)*'DEPRECATED - DT-Prelim Calcs'!$C$11*1000/60/60</f>
        <v>103.33333333333333</v>
      </c>
      <c r="LK163" s="63">
        <f>LK162+'DEPRECATED - DT-Prelim Calcs'!$C$11</f>
        <v>636</v>
      </c>
      <c r="LL163" s="2">
        <f>LV163/'Drive Train'!$F$35</f>
        <v>0.70967741935483875</v>
      </c>
      <c r="LM163" s="46">
        <f>LT163*12*60/(PI() * 'Drive Train'!$F$15)/LL$2*LL163</f>
        <v>-248964.03312499038</v>
      </c>
      <c r="LN163" s="2">
        <f>('DEPRECATED - DT-Prelim Calcs'!$C$6*LL163-LM163)/('DEPRECATED - DT-Prelim Calcs'!$C$6*LL163)*'DEPRECATED - DT-Prelim Calcs'!$C$7*LL163</f>
        <v>114.28130191108174</v>
      </c>
      <c r="LO163" s="57">
        <f>LN163/'DEPRECATED - DT-Prelim Calcs'!$C$7*('DEPRECATED - DT-Prelim Calcs'!$C$8-'DEPRECATED - DT-Prelim Calcs'!$C$9)+'DEPRECATED - DT-Prelim Calcs'!$C$9</f>
        <v>6086.6381888762608</v>
      </c>
      <c r="LP163" s="57">
        <f t="shared" si="210"/>
        <v>60</v>
      </c>
      <c r="LQ163" s="2">
        <f t="shared" si="266"/>
        <v>0.99579519204165001</v>
      </c>
      <c r="LR163" s="57">
        <f>LQ163*'DEPRECATED - DT-Prelim Calcs'!$C$21/LL$2/'DEPRECATED - DT-Prelim Calcs'!$C$19/'DEPRECATED - DT-Prelim Calcs'!$C$18*3.39*'DEPRECATED - DT-Prelim Calcs'!$C$20</f>
        <v>25.773080821789936</v>
      </c>
      <c r="LS163" s="46">
        <f t="shared" si="267"/>
        <v>0</v>
      </c>
      <c r="LT163" s="57">
        <f>LR162*'DEPRECATED - DT-Prelim Calcs'!$C$11+LT162</f>
        <v>-857.19775915031096</v>
      </c>
      <c r="LU163" s="57">
        <f>LU162+0.5*LR163*'DEPRECATED - DT-Prelim Calcs'!$C$11^2+LT163*'DEPRECATED - DT-Prelim Calcs'!$C$11</f>
        <v>-306632.72208681464</v>
      </c>
      <c r="LV163" s="57">
        <f>MIN('Drive Train'!$F$35-LP162*'DEPRECATED - DT-Prelim Calcs'!$C$21*'Drive Train'!$F$39,LV162+LP$2)</f>
        <v>8.8000000000000007</v>
      </c>
      <c r="LW163" s="57">
        <f>'Drive Train'!$F$35-LP163*'DEPRECATED - DT-Prelim Calcs'!$C$21*'Drive Train'!$F$39</f>
        <v>8.8000000000000007</v>
      </c>
      <c r="LX163" s="1">
        <f>IF(LU163&gt;='Drive Train'!$F$29,1,0)</f>
        <v>0</v>
      </c>
      <c r="LY163" s="57">
        <f>MIN(LO163,'DEPRECATED - DT-Prelim Calcs'!$C$10)*'DEPRECATED - DT-Prelim Calcs'!$C$11*1000/60/60</f>
        <v>103.33333333333333</v>
      </c>
      <c r="LZ163" s="63">
        <f>LZ162+'DEPRECATED - DT-Prelim Calcs'!$C$11</f>
        <v>636</v>
      </c>
    </row>
    <row r="164" spans="18:338" x14ac:dyDescent="0.2">
      <c r="R164" s="63">
        <f>R163+'DEPRECATED - DT-Prelim Calcs'!$C$11</f>
        <v>640</v>
      </c>
      <c r="S164" s="2">
        <f>AG164/'Drive Train'!$F$35</f>
        <v>0</v>
      </c>
      <c r="T164" s="46">
        <f>AE164*12*60/(PI() * 'Drive Train'!$F$15)/S$2*ABS(S164)</f>
        <v>0</v>
      </c>
      <c r="U164" s="2">
        <f>IF(OR(AD163=1,AND($C$32=Motors!$C$32,'DEPRECATED - DT-Prelim Calcs'!AI163=1)),0,IF(AG164=0,-(V163+$C$9)/($C$8-$C$9)*$C$7,($C$6*S164-T164)/($C$6*S164)*$C$7*S164))</f>
        <v>0</v>
      </c>
      <c r="V164" s="57">
        <f>IF(AND(AD163=1,AI163=1),0,ABS(U164/$C$7*($C$8-$C$9)+$C$9) *'Drive Train'!$AA$49 + V163*(1-'Drive Train'!$AA$49))</f>
        <v>0</v>
      </c>
      <c r="W164" s="57">
        <f t="shared" si="184"/>
        <v>0</v>
      </c>
      <c r="X164" s="2">
        <f>MAX(MIN(IF(AND(AI163=1,AG164&lt;0),-1,1)*(W164-$C$9)/($C$8-$C$9)*$C$7-$C$29*AE164/T$2 -  AI163*$C$29/2,X$2),MAX(X$4:X163)*-1)</f>
        <v>-0.2458281045106315</v>
      </c>
      <c r="Y164" s="57">
        <f t="shared" si="185"/>
        <v>0</v>
      </c>
      <c r="Z164" s="57">
        <f t="shared" si="186"/>
        <v>0</v>
      </c>
      <c r="AA164" s="57">
        <f t="shared" si="187"/>
        <v>0</v>
      </c>
      <c r="AB164" s="57" t="e">
        <f t="shared" si="188"/>
        <v>#N/A</v>
      </c>
      <c r="AC164" s="46">
        <f t="shared" si="211"/>
        <v>1</v>
      </c>
      <c r="AD164" s="1">
        <f t="shared" si="189"/>
        <v>1</v>
      </c>
      <c r="AE164" s="57">
        <f t="shared" si="190"/>
        <v>0</v>
      </c>
      <c r="AF164" s="57" t="e">
        <f t="shared" si="191"/>
        <v>#N/A</v>
      </c>
      <c r="AG164" s="57">
        <f>IF(AI163=0,MIN('Drive Train'!$F$35-W163*$C$21*'Drive Train'!$F$39,AG163+W$2)-$C$3,IF(AE163-1&lt;=0,0,IF($C$32=Motors!$C$30,MAX(ABS('Drive Train'!$F$35-W163*$C$21*'Drive Train'!$F$39)*-1,AG163-W$2),MAX(0,ABS('Drive Train'!$F$35-W163*$C$21*'Drive Train'!$F$39)*-1,AG163-W$2))))</f>
        <v>0</v>
      </c>
      <c r="AH164" s="57">
        <f>'Drive Train'!$F$35-ABS(W164)*'DEPRECATED - DT-Prelim Calcs'!$C$21*'Drive Train'!$F$39</f>
        <v>12.4</v>
      </c>
      <c r="AI164" s="1">
        <f>IF(AJ164&gt;='Drive Train'!$F$29,1,0)</f>
        <v>1</v>
      </c>
      <c r="AJ164" s="57">
        <f>AJ163+0.5*Y164*'DEPRECATED - DT-Prelim Calcs'!$C$11^2+AE164*'DEPRECATED - DT-Prelim Calcs'!$C$11</f>
        <v>784.33981740885292</v>
      </c>
      <c r="AK164" s="57">
        <f t="shared" si="268"/>
        <v>0</v>
      </c>
      <c r="AL164" s="63">
        <f>AL163+'DEPRECATED - DT-Prelim Calcs'!$C$11</f>
        <v>640</v>
      </c>
      <c r="AM164" s="2">
        <f>AW164/'Drive Train'!$F$35</f>
        <v>0.90171798760158639</v>
      </c>
      <c r="AN164" s="46">
        <f>AU164*12*60/(PI() * 'Drive Train'!$F$15)/AM$2*AM164</f>
        <v>4074.5129711578243</v>
      </c>
      <c r="AO164" s="2">
        <f>('DEPRECATED - DT-Prelim Calcs'!$C$6*AM164-AN164)/('DEPRECATED - DT-Prelim Calcs'!$C$6*AM164)*'DEPRECATED - DT-Prelim Calcs'!$C$7*AM164</f>
        <v>0.330818350027824</v>
      </c>
      <c r="AP164" s="57">
        <f>AO164/'DEPRECATED - DT-Prelim Calcs'!$C$7*('DEPRECATED - DT-Prelim Calcs'!$C$8-'DEPRECATED - DT-Prelim Calcs'!$C$9)+'DEPRECATED - DT-Prelim Calcs'!$C$9</f>
        <v>20.311615895672126</v>
      </c>
      <c r="AQ164" s="57">
        <f t="shared" si="192"/>
        <v>20.311615895672126</v>
      </c>
      <c r="AR164" s="2">
        <f t="shared" si="212"/>
        <v>-1.6653345369377348E-16</v>
      </c>
      <c r="AS164" s="57">
        <f>AR164*'DEPRECATED - DT-Prelim Calcs'!$C$21/AM$2/'DEPRECATED - DT-Prelim Calcs'!$C$19/'DEPRECATED - DT-Prelim Calcs'!$C$18*3.39*'DEPRECATED - DT-Prelim Calcs'!$C$20</f>
        <v>-1.2068570473601326E-15</v>
      </c>
      <c r="AT164" s="46">
        <f t="shared" si="213"/>
        <v>0</v>
      </c>
      <c r="AU164" s="57">
        <f>AS163*'DEPRECATED - DT-Prelim Calcs'!$C$11+AU163</f>
        <v>39.432321268798688</v>
      </c>
      <c r="AV164" s="57">
        <f>AV163+0.5*AS164*'DEPRECATED - DT-Prelim Calcs'!$C$11^2+AU164*'DEPRECATED - DT-Prelim Calcs'!$C$11</f>
        <v>25192.072047395221</v>
      </c>
      <c r="AW164" s="57">
        <f>MIN('Drive Train'!$F$35-AQ163*'DEPRECATED - DT-Prelim Calcs'!$C$21*'Drive Train'!$F$39,AW163+AQ$2)</f>
        <v>11.181303046259671</v>
      </c>
      <c r="AX164" s="57">
        <f>'Drive Train'!$F$35-AQ164*'DEPRECATED - DT-Prelim Calcs'!$C$21*'Drive Train'!$F$39</f>
        <v>11.181303046259673</v>
      </c>
      <c r="AY164" s="1">
        <f>IF(AV164&gt;='Drive Train'!$F$29,1,0)</f>
        <v>1</v>
      </c>
      <c r="AZ164" s="57">
        <f t="shared" si="214"/>
        <v>22.568462106302363</v>
      </c>
      <c r="BA164" s="63">
        <f>BA163+'DEPRECATED - DT-Prelim Calcs'!$C$11</f>
        <v>640</v>
      </c>
      <c r="BB164" s="2">
        <f>BL164/'Drive Train'!$F$35</f>
        <v>0.55000000000000004</v>
      </c>
      <c r="BC164" s="46">
        <f>BJ164*12*60/(PI() * 'Drive Train'!$F$15)/BB$2*BB164</f>
        <v>5574.3989430736692</v>
      </c>
      <c r="BD164" s="2">
        <f>('DEPRECATED - DT-Prelim Calcs'!$C$6*BB164-BC164)/('DEPRECATED - DT-Prelim Calcs'!$C$6*BB164)*'DEPRECATED - DT-Prelim Calcs'!$C$7*BB164</f>
        <v>-1.1950068391758988</v>
      </c>
      <c r="BE164" s="57">
        <f>BD164/'DEPRECATED - DT-Prelim Calcs'!$C$7*('DEPRECATED - DT-Prelim Calcs'!$C$8-'DEPRECATED - DT-Prelim Calcs'!$C$9)+'DEPRECATED - DT-Prelim Calcs'!$C$9</f>
        <v>-60.917998948658841</v>
      </c>
      <c r="BF164" s="57">
        <f t="shared" si="193"/>
        <v>-60.917998948658841</v>
      </c>
      <c r="BG164" s="2">
        <f t="shared" si="215"/>
        <v>-1.9370342982087321</v>
      </c>
      <c r="BH164" s="57">
        <f>BG164*'DEPRECATED - DT-Prelim Calcs'!$C$21/BB$2/'DEPRECATED - DT-Prelim Calcs'!$C$19/'DEPRECATED - DT-Prelim Calcs'!$C$18*3.39*'DEPRECATED - DT-Prelim Calcs'!$C$20</f>
        <v>-20.276476817893244</v>
      </c>
      <c r="BI164" s="46">
        <f t="shared" si="216"/>
        <v>1</v>
      </c>
      <c r="BJ164" s="57">
        <f>BH163*'DEPRECATED - DT-Prelim Calcs'!$C$11+BJ163</f>
        <v>61.23248520188443</v>
      </c>
      <c r="BK164" s="57">
        <f>BK163+0.5*BH164*'DEPRECATED - DT-Prelim Calcs'!$C$11^2+BJ164*'DEPRECATED - DT-Prelim Calcs'!$C$11</f>
        <v>13269.017341755438</v>
      </c>
      <c r="BL164" s="57">
        <f>MIN('Drive Train'!$F$35-BF163*'DEPRECATED - DT-Prelim Calcs'!$C$21*'Drive Train'!$F$39,BL163+BF$2)</f>
        <v>6.82</v>
      </c>
      <c r="BM164" s="57">
        <f>'Drive Train'!$F$35-BF164*'DEPRECATED - DT-Prelim Calcs'!$C$21*'Drive Train'!$F$39</f>
        <v>16.05507993691953</v>
      </c>
      <c r="BN164" s="1">
        <f>IF(BK164&gt;='Drive Train'!$F$29,1,0)</f>
        <v>1</v>
      </c>
      <c r="BO164" s="57">
        <f t="shared" si="217"/>
        <v>-67.686665498509825</v>
      </c>
      <c r="BP164" s="63">
        <f>BP163+'DEPRECATED - DT-Prelim Calcs'!$C$11</f>
        <v>640</v>
      </c>
      <c r="BQ164" s="2">
        <f>CA164/'Drive Train'!$F$35</f>
        <v>0.55000000000000004</v>
      </c>
      <c r="BR164" s="46">
        <f>BY164*12*60/(PI() * 'Drive Train'!$F$15)/BQ$2*BQ164</f>
        <v>3200.6462999054602</v>
      </c>
      <c r="BS164" s="2">
        <f>('DEPRECATED - DT-Prelim Calcs'!$C$6*BQ164-BR164)/('DEPRECATED - DT-Prelim Calcs'!$C$6*BQ164)*'DEPRECATED - DT-Prelim Calcs'!$C$7*BQ164</f>
        <v>-0.12169654461016097</v>
      </c>
      <c r="BT164" s="57">
        <f>BS164/'DEPRECATED - DT-Prelim Calcs'!$C$7*('DEPRECATED - DT-Prelim Calcs'!$C$8-'DEPRECATED - DT-Prelim Calcs'!$C$9)+'DEPRECATED - DT-Prelim Calcs'!$C$9</f>
        <v>-3.7786998645160388</v>
      </c>
      <c r="BU164" s="57">
        <f t="shared" si="194"/>
        <v>-3.7786998645160388</v>
      </c>
      <c r="BV164" s="2">
        <f t="shared" si="218"/>
        <v>-0.54774560665884053</v>
      </c>
      <c r="BW164" s="57">
        <f>BV164*'DEPRECATED - DT-Prelim Calcs'!$C$21/BQ$2/'DEPRECATED - DT-Prelim Calcs'!$C$19/'DEPRECATED - DT-Prelim Calcs'!$C$18*3.39*'DEPRECATED - DT-Prelim Calcs'!$C$20</f>
        <v>-7.4979002217840955</v>
      </c>
      <c r="BX164" s="46">
        <f t="shared" si="219"/>
        <v>1</v>
      </c>
      <c r="BY164" s="57">
        <f>BW163*'DEPRECATED - DT-Prelim Calcs'!$C$11+BY163</f>
        <v>26.88536604952499</v>
      </c>
      <c r="BZ164" s="57">
        <f>BZ163+0.5*BW164*'DEPRECATED - DT-Prelim Calcs'!$C$11^2+BY164*'DEPRECATED - DT-Prelim Calcs'!$C$11</f>
        <v>-13915.775879918048</v>
      </c>
      <c r="CA164" s="57">
        <f>MIN('Drive Train'!$F$35-BU163*'DEPRECATED - DT-Prelim Calcs'!$C$21*'Drive Train'!$F$39,CA163+BU$2)</f>
        <v>6.82</v>
      </c>
      <c r="CB164" s="57">
        <f>'Drive Train'!$F$35-BU164*'DEPRECATED - DT-Prelim Calcs'!$C$21*'Drive Train'!$F$39</f>
        <v>12.626721991870962</v>
      </c>
      <c r="CC164" s="1">
        <f>IF(BZ164&gt;='Drive Train'!$F$29,1,0)</f>
        <v>0</v>
      </c>
      <c r="CD164" s="57">
        <f t="shared" si="220"/>
        <v>-4.1985554050178209</v>
      </c>
      <c r="CE164" s="63">
        <f>CE163+'DEPRECATED - DT-Prelim Calcs'!$C$11</f>
        <v>640</v>
      </c>
      <c r="CF164" s="2">
        <f>CP164/'Drive Train'!$F$35</f>
        <v>2.3113444208808831</v>
      </c>
      <c r="CG164" s="46">
        <f>CN164*12*60/(PI() * 'Drive Train'!$F$15)/CF$2*CF164</f>
        <v>-234392.80595370074</v>
      </c>
      <c r="CH164" s="2">
        <f>('DEPRECATED - DT-Prelim Calcs'!$C$6*CF164-CG164)/('DEPRECATED - DT-Prelim Calcs'!$C$6*CF164)*'DEPRECATED - DT-Prelim Calcs'!$C$7*CF164</f>
        <v>111.55282829980487</v>
      </c>
      <c r="CI164" s="57">
        <f>CH164/'DEPRECATED - DT-Prelim Calcs'!$C$7*('DEPRECATED - DT-Prelim Calcs'!$C$8-'DEPRECATED - DT-Prelim Calcs'!$C$9)+'DEPRECATED - DT-Prelim Calcs'!$C$9</f>
        <v>5941.3837638443838</v>
      </c>
      <c r="CJ164" s="57">
        <f t="shared" si="195"/>
        <v>93</v>
      </c>
      <c r="CK164" s="2">
        <f t="shared" si="221"/>
        <v>1.5241763143494644</v>
      </c>
      <c r="CL164" s="57">
        <f>CK164*'DEPRECATED - DT-Prelim Calcs'!$C$21/CF$2/'DEPRECATED - DT-Prelim Calcs'!$C$19/'DEPRECATED - DT-Prelim Calcs'!$C$18*3.39*'DEPRECATED - DT-Prelim Calcs'!$C$20</f>
        <v>25.773080821789936</v>
      </c>
      <c r="CM164" s="46">
        <f t="shared" si="222"/>
        <v>0</v>
      </c>
      <c r="CN164" s="57">
        <f>CL163*'DEPRECATED - DT-Prelim Calcs'!$C$11+CN163</f>
        <v>-379.27149083103222</v>
      </c>
      <c r="CO164" s="57">
        <f>CO163+0.5*CL164*'DEPRECATED - DT-Prelim Calcs'!$C$11^2+CN164*'DEPRECATED - DT-Prelim Calcs'!$C$11</f>
        <v>-54396.914652068976</v>
      </c>
      <c r="CP164" s="57">
        <f>MIN('Drive Train'!$F$35-CJ163*'DEPRECATED - DT-Prelim Calcs'!$C$21*'Drive Train'!$F$39,CP163+CJ$2)</f>
        <v>28.660670818922952</v>
      </c>
      <c r="CQ164" s="57">
        <f>'Drive Train'!$F$35-CJ164*'DEPRECATED - DT-Prelim Calcs'!$C$21*'Drive Train'!$F$39</f>
        <v>6.82</v>
      </c>
      <c r="CR164" s="1">
        <f>IF(CO164&gt;='Drive Train'!$F$29,1,0)</f>
        <v>0</v>
      </c>
      <c r="CS164" s="57">
        <f t="shared" si="223"/>
        <v>103.33333333333333</v>
      </c>
      <c r="CT164" s="63">
        <f>CT163+'DEPRECATED - DT-Prelim Calcs'!$C$11</f>
        <v>640</v>
      </c>
      <c r="CU164" s="2">
        <f>DE164/'Drive Train'!$F$35</f>
        <v>0.55000000000000004</v>
      </c>
      <c r="CV164" s="46">
        <f>DC164*12*60/(PI() * 'Drive Train'!$F$15)/CU$2*CU164</f>
        <v>4600.4338919941274</v>
      </c>
      <c r="CW164" s="2">
        <f>('DEPRECATED - DT-Prelim Calcs'!$C$6*CU164-CV164)/('DEPRECATED - DT-Prelim Calcs'!$C$6*CU164)*'DEPRECATED - DT-Prelim Calcs'!$C$7*CU164</f>
        <v>-0.75462114065775721</v>
      </c>
      <c r="CX164" s="57">
        <f>CW164/'DEPRECATED - DT-Prelim Calcs'!$C$7*('DEPRECATED - DT-Prelim Calcs'!$C$8-'DEPRECATED - DT-Prelim Calcs'!$C$9)+'DEPRECATED - DT-Prelim Calcs'!$C$9</f>
        <v>-37.47339931385487</v>
      </c>
      <c r="CY164" s="57">
        <f t="shared" si="196"/>
        <v>-37.47339931385487</v>
      </c>
      <c r="CZ164" s="2">
        <f t="shared" si="224"/>
        <v>-1.3670007543498262</v>
      </c>
      <c r="DA164" s="57">
        <f>CZ164*'DEPRECATED - DT-Prelim Calcs'!$C$21/CU$2/'DEPRECATED - DT-Prelim Calcs'!$C$19/'DEPRECATED - DT-Prelim Calcs'!$C$18*3.39*'DEPRECATED - DT-Prelim Calcs'!$C$20</f>
        <v>-27.518236285281112</v>
      </c>
      <c r="DB164" s="46">
        <f t="shared" si="225"/>
        <v>1</v>
      </c>
      <c r="DC164" s="57">
        <f>DA163*'DEPRECATED - DT-Prelim Calcs'!$C$11+DC163</f>
        <v>26.27761694257137</v>
      </c>
      <c r="DD164" s="57">
        <f>DD163+0.5*DA164*'DEPRECATED - DT-Prelim Calcs'!$C$11^2+DC164*'DEPRECATED - DT-Prelim Calcs'!$C$11</f>
        <v>-112402.63685631647</v>
      </c>
      <c r="DE164" s="57">
        <f>MIN('Drive Train'!$F$35-CY163*'DEPRECATED - DT-Prelim Calcs'!$C$21*'Drive Train'!$F$39,DE163+CY$2)</f>
        <v>6.82</v>
      </c>
      <c r="DF164" s="57">
        <f>'Drive Train'!$F$35-CY164*'DEPRECATED - DT-Prelim Calcs'!$C$21*'Drive Train'!$F$39</f>
        <v>14.648403958831292</v>
      </c>
      <c r="DG164" s="1">
        <f>IF(DD164&gt;='Drive Train'!$F$29,1,0)</f>
        <v>0</v>
      </c>
      <c r="DH164" s="57">
        <f t="shared" si="226"/>
        <v>-41.637110348727632</v>
      </c>
      <c r="DI164" s="63">
        <f>DI163+'DEPRECATED - DT-Prelim Calcs'!$C$11</f>
        <v>640</v>
      </c>
      <c r="DJ164" s="2">
        <f>DT164/'Drive Train'!$F$35</f>
        <v>0.55000000000000004</v>
      </c>
      <c r="DK164" s="46">
        <f>DR164*12*60/(PI() * 'Drive Train'!$F$15)/DJ$2*DJ164</f>
        <v>-100671.04744613104</v>
      </c>
      <c r="DL164" s="2">
        <f>('DEPRECATED - DT-Prelim Calcs'!$C$6*DJ164-DK164)/('DEPRECATED - DT-Prelim Calcs'!$C$6*DJ164)*'DEPRECATED - DT-Prelim Calcs'!$C$7*DJ164</f>
        <v>46.844679051627736</v>
      </c>
      <c r="DM164" s="57">
        <f>DL164/'DEPRECATED - DT-Prelim Calcs'!$C$7*('DEPRECATED - DT-Prelim Calcs'!$C$8-'DEPRECATED - DT-Prelim Calcs'!$C$9)+'DEPRECATED - DT-Prelim Calcs'!$C$9</f>
        <v>2496.5474366488952</v>
      </c>
      <c r="DN164" s="57">
        <f t="shared" si="197"/>
        <v>93</v>
      </c>
      <c r="DO164" s="2">
        <f t="shared" si="227"/>
        <v>1.1037138828047846</v>
      </c>
      <c r="DP164" s="57">
        <f>DO164*'DEPRECATED - DT-Prelim Calcs'!$C$21/DJ$2/'DEPRECATED - DT-Prelim Calcs'!$C$19/'DEPRECATED - DT-Prelim Calcs'!$C$18*3.39*'DEPRECATED - DT-Prelim Calcs'!$C$20</f>
        <v>25.773080821789936</v>
      </c>
      <c r="DQ164" s="46">
        <f t="shared" si="228"/>
        <v>0</v>
      </c>
      <c r="DR164" s="57">
        <f>DP163*'DEPRECATED - DT-Prelim Calcs'!$C$11+DR163</f>
        <v>-495.71696408456864</v>
      </c>
      <c r="DS164" s="57">
        <f>DS163+0.5*DP164*'DEPRECATED - DT-Prelim Calcs'!$C$11^2+DR164*'DEPRECATED - DT-Prelim Calcs'!$C$11</f>
        <v>-188364.19699899625</v>
      </c>
      <c r="DT164" s="57">
        <f>MIN('Drive Train'!$F$35-DN163*'DEPRECATED - DT-Prelim Calcs'!$C$21*'Drive Train'!$F$39,DT163+DN$2)</f>
        <v>6.82</v>
      </c>
      <c r="DU164" s="57">
        <f>'Drive Train'!$F$35-DN164*'DEPRECATED - DT-Prelim Calcs'!$C$21*'Drive Train'!$F$39</f>
        <v>6.82</v>
      </c>
      <c r="DV164" s="1">
        <f>IF(DS164&gt;='Drive Train'!$F$29,1,0)</f>
        <v>0</v>
      </c>
      <c r="DW164" s="57">
        <f t="shared" si="229"/>
        <v>103.33333333333333</v>
      </c>
      <c r="DX164" s="63">
        <f>DX163+'DEPRECATED - DT-Prelim Calcs'!$C$11</f>
        <v>640</v>
      </c>
      <c r="DY164" s="2">
        <f>EI164/'Drive Train'!$F$35</f>
        <v>0.55000000000000004</v>
      </c>
      <c r="DZ164" s="46">
        <f>EG164*12*60/(PI() * 'Drive Train'!$F$15)/DY$2*DY164</f>
        <v>-104828.79611944781</v>
      </c>
      <c r="EA164" s="2">
        <f>('DEPRECATED - DT-Prelim Calcs'!$C$6*DY164-DZ164)/('DEPRECATED - DT-Prelim Calcs'!$C$6*DY164)*'DEPRECATED - DT-Prelim Calcs'!$C$7*DY164</f>
        <v>48.724636706917309</v>
      </c>
      <c r="EB164" s="57">
        <f>EA164/'DEPRECATED - DT-Prelim Calcs'!$C$7*('DEPRECATED - DT-Prelim Calcs'!$C$8-'DEPRECATED - DT-Prelim Calcs'!$C$9)+'DEPRECATED - DT-Prelim Calcs'!$C$9</f>
        <v>2596.6298296670084</v>
      </c>
      <c r="EC164" s="57">
        <f t="shared" si="198"/>
        <v>93</v>
      </c>
      <c r="ED164" s="2">
        <f t="shared" si="230"/>
        <v>0.96993038185874991</v>
      </c>
      <c r="EE164" s="57">
        <f>ED164*'DEPRECATED - DT-Prelim Calcs'!$C$21/DY$2/'DEPRECATED - DT-Prelim Calcs'!$C$19/'DEPRECATED - DT-Prelim Calcs'!$C$18*3.39*'DEPRECATED - DT-Prelim Calcs'!$C$20</f>
        <v>25.773080821789936</v>
      </c>
      <c r="EF164" s="46">
        <f t="shared" si="231"/>
        <v>0</v>
      </c>
      <c r="EG164" s="57">
        <f>EE163*'DEPRECATED - DT-Prelim Calcs'!$C$11+EG163</f>
        <v>-453.62172971559153</v>
      </c>
      <c r="EH164" s="57">
        <f>EH163+0.5*EE164*'DEPRECATED - DT-Prelim Calcs'!$C$11^2+EG164*'DEPRECATED - DT-Prelim Calcs'!$C$11</f>
        <v>-273683.61632526648</v>
      </c>
      <c r="EI164" s="57">
        <f>MIN('Drive Train'!$F$35-EC163*'DEPRECATED - DT-Prelim Calcs'!$C$21*'Drive Train'!$F$39,EI163+EC$2)</f>
        <v>6.82</v>
      </c>
      <c r="EJ164" s="57">
        <f>'Drive Train'!$F$35-EC164*'DEPRECATED - DT-Prelim Calcs'!$C$21*'Drive Train'!$F$39</f>
        <v>6.82</v>
      </c>
      <c r="EK164" s="1">
        <f>IF(EH164&gt;='Drive Train'!$F$29,1,0)</f>
        <v>0</v>
      </c>
      <c r="EL164" s="57">
        <f t="shared" si="232"/>
        <v>103.33333333333333</v>
      </c>
      <c r="EM164" s="63">
        <f>EM163+'DEPRECATED - DT-Prelim Calcs'!$C$11</f>
        <v>640</v>
      </c>
      <c r="EN164" s="2">
        <f>EX164/'Drive Train'!$F$35</f>
        <v>0.55000000000000004</v>
      </c>
      <c r="EO164" s="46">
        <f>EV164*12*60/(PI() * 'Drive Train'!$F$15)/EN$2*EN164</f>
        <v>-57858.418742586291</v>
      </c>
      <c r="EP164" s="2">
        <f>('DEPRECATED - DT-Prelim Calcs'!$C$6*EN164-EO164)/('DEPRECATED - DT-Prelim Calcs'!$C$6*EN164)*'DEPRECATED - DT-Prelim Calcs'!$C$7*EN164</f>
        <v>27.486623671600931</v>
      </c>
      <c r="EQ164" s="57">
        <f>EP164/'DEPRECATED - DT-Prelim Calcs'!$C$7*('DEPRECATED - DT-Prelim Calcs'!$C$8-'DEPRECATED - DT-Prelim Calcs'!$C$9)+'DEPRECATED - DT-Prelim Calcs'!$C$9</f>
        <v>1465.9920402765144</v>
      </c>
      <c r="ER164" s="57">
        <f t="shared" si="199"/>
        <v>93</v>
      </c>
      <c r="ES164" s="2">
        <f t="shared" si="233"/>
        <v>0.86507304327942547</v>
      </c>
      <c r="ET164" s="57">
        <f>ES164*'DEPRECATED - DT-Prelim Calcs'!$C$21/EN$2/'DEPRECATED - DT-Prelim Calcs'!$C$19/'DEPRECATED - DT-Prelim Calcs'!$C$18*3.39*'DEPRECATED - DT-Prelim Calcs'!$C$20</f>
        <v>25.773080821789936</v>
      </c>
      <c r="EU164" s="46">
        <f t="shared" si="234"/>
        <v>0</v>
      </c>
      <c r="EV164" s="57">
        <f>ET163*'DEPRECATED - DT-Prelim Calcs'!$C$11+EV163</f>
        <v>-223.30169934893252</v>
      </c>
      <c r="EW164" s="57">
        <f>EW163+0.5*ET164*'DEPRECATED - DT-Prelim Calcs'!$C$11^2+EV164*'DEPRECATED - DT-Prelim Calcs'!$C$11</f>
        <v>-359213.99592882529</v>
      </c>
      <c r="EX164" s="57">
        <f>MIN('Drive Train'!$F$35-ER163*'DEPRECATED - DT-Prelim Calcs'!$C$21*'Drive Train'!$F$39,EX163+ER$2)</f>
        <v>6.82</v>
      </c>
      <c r="EY164" s="57">
        <f>'Drive Train'!$F$35-ER164*'DEPRECATED - DT-Prelim Calcs'!$C$21*'Drive Train'!$F$39</f>
        <v>6.82</v>
      </c>
      <c r="EZ164" s="1">
        <f>IF(EW164&gt;='Drive Train'!$F$29,1,0)</f>
        <v>0</v>
      </c>
      <c r="FA164" s="57">
        <f t="shared" si="235"/>
        <v>103.33333333333333</v>
      </c>
      <c r="FB164" s="63">
        <f>FB163+'DEPRECATED - DT-Prelim Calcs'!$C$11</f>
        <v>640</v>
      </c>
      <c r="FC164" s="2">
        <f>FM164/'Drive Train'!$F$35</f>
        <v>0.55000000000000004</v>
      </c>
      <c r="FD164" s="46">
        <f>FK164*12*60/(PI() * 'Drive Train'!$F$15)/FC$2*FC164</f>
        <v>-132206.77511734303</v>
      </c>
      <c r="FE164" s="2">
        <f>('DEPRECATED - DT-Prelim Calcs'!$C$6*FC164-FD164)/('DEPRECATED - DT-Prelim Calcs'!$C$6*FC164)*'DEPRECATED - DT-Prelim Calcs'!$C$7*FC164</f>
        <v>61.10379794236335</v>
      </c>
      <c r="FF164" s="57">
        <f>FE164/'DEPRECATED - DT-Prelim Calcs'!$C$7*('DEPRECATED - DT-Prelim Calcs'!$C$8-'DEPRECATED - DT-Prelim Calcs'!$C$9)+'DEPRECATED - DT-Prelim Calcs'!$C$9</f>
        <v>3255.6532265581814</v>
      </c>
      <c r="FG164" s="57">
        <f t="shared" si="200"/>
        <v>93</v>
      </c>
      <c r="FH164" s="2">
        <f t="shared" si="236"/>
        <v>0.78067567320338405</v>
      </c>
      <c r="FI164" s="57">
        <f>FH164*'DEPRECATED - DT-Prelim Calcs'!$C$21/FC$2/'DEPRECATED - DT-Prelim Calcs'!$C$19/'DEPRECATED - DT-Prelim Calcs'!$C$18*3.39*'DEPRECATED - DT-Prelim Calcs'!$C$20</f>
        <v>25.773080821789936</v>
      </c>
      <c r="FJ164" s="46">
        <f t="shared" si="237"/>
        <v>0</v>
      </c>
      <c r="FK164" s="57">
        <f>FI163*'DEPRECATED - DT-Prelim Calcs'!$C$11+FK163</f>
        <v>-460.46544729871698</v>
      </c>
      <c r="FL164" s="57">
        <f>FL163+0.5*FI164*'DEPRECATED - DT-Prelim Calcs'!$C$11^2+FK164*'DEPRECATED - DT-Prelim Calcs'!$C$11</f>
        <v>-552971.07150206808</v>
      </c>
      <c r="FM164" s="57">
        <f>MIN('Drive Train'!$F$35-FG163*'DEPRECATED - DT-Prelim Calcs'!$C$21*'Drive Train'!$F$39,FM163+FG$2)</f>
        <v>6.82</v>
      </c>
      <c r="FN164" s="57">
        <f>'Drive Train'!$F$35-FG164*'DEPRECATED - DT-Prelim Calcs'!$C$21*'Drive Train'!$F$39</f>
        <v>6.82</v>
      </c>
      <c r="FO164" s="1">
        <f>IF(FL164&gt;='Drive Train'!$F$29,1,0)</f>
        <v>0</v>
      </c>
      <c r="FP164" s="57">
        <f t="shared" si="238"/>
        <v>103.33333333333333</v>
      </c>
      <c r="FQ164" s="63">
        <f>FQ163+'DEPRECATED - DT-Prelim Calcs'!$C$11</f>
        <v>640</v>
      </c>
      <c r="FR164" s="2">
        <f>GB164/'Drive Train'!$F$35</f>
        <v>0.55000000000000004</v>
      </c>
      <c r="FS164" s="46">
        <f>FZ164*12*60/(PI() * 'Drive Train'!$F$15)/FR$2*FR164</f>
        <v>-303422.1783053343</v>
      </c>
      <c r="FT164" s="2">
        <f>('DEPRECATED - DT-Prelim Calcs'!$C$6*FR164-FS164)/('DEPRECATED - DT-Prelim Calcs'!$C$6*FR164)*'DEPRECATED - DT-Prelim Calcs'!$C$7*FR164</f>
        <v>138.52014347389411</v>
      </c>
      <c r="FU164" s="57">
        <f>FT164/'DEPRECATED - DT-Prelim Calcs'!$C$7*('DEPRECATED - DT-Prelim Calcs'!$C$8-'DEPRECATED - DT-Prelim Calcs'!$C$9)+'DEPRECATED - DT-Prelim Calcs'!$C$9</f>
        <v>7377.0296297512923</v>
      </c>
      <c r="FV164" s="57">
        <f t="shared" si="201"/>
        <v>93</v>
      </c>
      <c r="FW164" s="2">
        <f t="shared" si="239"/>
        <v>0.7112822800297498</v>
      </c>
      <c r="FX164" s="57">
        <f>FW164*'DEPRECATED - DT-Prelim Calcs'!$C$21/FR$2/'DEPRECATED - DT-Prelim Calcs'!$C$19/'DEPRECATED - DT-Prelim Calcs'!$C$18*3.39*'DEPRECATED - DT-Prelim Calcs'!$C$20</f>
        <v>25.773080821789936</v>
      </c>
      <c r="FY164" s="46">
        <f t="shared" si="240"/>
        <v>0</v>
      </c>
      <c r="FZ164" s="57">
        <f>FX163*'DEPRECATED - DT-Prelim Calcs'!$C$11+FZ163</f>
        <v>-962.85746090934356</v>
      </c>
      <c r="GA164" s="57">
        <f>GA163+0.5*FX164*'DEPRECATED - DT-Prelim Calcs'!$C$11^2+FZ164*'DEPRECATED - DT-Prelim Calcs'!$C$11</f>
        <v>-582622.2429452244</v>
      </c>
      <c r="GB164" s="57">
        <f>MIN('Drive Train'!$F$35-FV163*'DEPRECATED - DT-Prelim Calcs'!$C$21*'Drive Train'!$F$39,GB163+FV$2)</f>
        <v>6.82</v>
      </c>
      <c r="GC164" s="57">
        <f>'Drive Train'!$F$35-FV164*'DEPRECATED - DT-Prelim Calcs'!$C$21*'Drive Train'!$F$39</f>
        <v>6.82</v>
      </c>
      <c r="GD164" s="1">
        <f>IF(GA164&gt;='Drive Train'!$F$29,1,0)</f>
        <v>0</v>
      </c>
      <c r="GE164" s="57">
        <f t="shared" si="241"/>
        <v>103.33333333333333</v>
      </c>
      <c r="GF164" s="63">
        <f>GF163+'DEPRECATED - DT-Prelim Calcs'!$C$11</f>
        <v>640</v>
      </c>
      <c r="GG164" s="2">
        <f>GQ164/'Drive Train'!$F$35</f>
        <v>0.85483870967741948</v>
      </c>
      <c r="GH164" s="46">
        <f>GO164*12*60/(PI() * 'Drive Train'!$F$15)/GG$2*GG164</f>
        <v>-219372.22080565334</v>
      </c>
      <c r="GI164" s="2">
        <f>('DEPRECATED - DT-Prelim Calcs'!$C$6*GG164-GH164)/('DEPRECATED - DT-Prelim Calcs'!$C$6*GG164)*'DEPRECATED - DT-Prelim Calcs'!$C$7*GG164</f>
        <v>101.25097782721274</v>
      </c>
      <c r="GJ164" s="57">
        <f>GI164/'DEPRECATED - DT-Prelim Calcs'!$C$7*('DEPRECATED - DT-Prelim Calcs'!$C$8-'DEPRECATED - DT-Prelim Calcs'!$C$9)+'DEPRECATED - DT-Prelim Calcs'!$C$9</f>
        <v>5392.949151548296</v>
      </c>
      <c r="GK164" s="57">
        <f t="shared" si="242"/>
        <v>29.999999999999982</v>
      </c>
      <c r="GL164" s="2">
        <f t="shared" si="243"/>
        <v>0.99579519204165001</v>
      </c>
      <c r="GM164" s="57">
        <f>GL164*'DEPRECATED - DT-Prelim Calcs'!$C$21/GG$2/'DEPRECATED - DT-Prelim Calcs'!$C$19/'DEPRECATED - DT-Prelim Calcs'!$C$18*3.39*'DEPRECATED - DT-Prelim Calcs'!$C$20</f>
        <v>25.773080821789936</v>
      </c>
      <c r="GN164" s="46">
        <f t="shared" si="244"/>
        <v>0</v>
      </c>
      <c r="GO164" s="57">
        <f>GM163*'DEPRECATED - DT-Prelim Calcs'!$C$11+GO163</f>
        <v>-627.05098587330781</v>
      </c>
      <c r="GP164" s="57">
        <f>GP163+0.5*GM164*'DEPRECATED - DT-Prelim Calcs'!$C$11^2+GO164*'DEPRECATED - DT-Prelim Calcs'!$C$11</f>
        <v>-285958.65032219782</v>
      </c>
      <c r="GQ164" s="57">
        <f>MIN('Drive Train'!$F$35-GK163*'DEPRECATED - DT-Prelim Calcs'!$C$21*'Drive Train'!$F$39,GQ163+GK$2)</f>
        <v>10.600000000000001</v>
      </c>
      <c r="GR164" s="57">
        <f>'Drive Train'!$F$35-GK164*'DEPRECATED - DT-Prelim Calcs'!$C$21*'Drive Train'!$F$39</f>
        <v>10.600000000000001</v>
      </c>
      <c r="GS164" s="1">
        <f>IF(GP164&gt;='Drive Train'!$F$29,1,0)</f>
        <v>0</v>
      </c>
      <c r="GT164" s="57">
        <f t="shared" si="245"/>
        <v>33.333333333333314</v>
      </c>
      <c r="GU164" s="63">
        <f>GU163+'DEPRECATED - DT-Prelim Calcs'!$C$11</f>
        <v>640</v>
      </c>
      <c r="GV164" s="2">
        <f>HF164/'Drive Train'!$F$35</f>
        <v>0.83870967741935498</v>
      </c>
      <c r="GW164" s="46">
        <f>HD164*12*60/(PI() * 'Drive Train'!$F$15)/GV$2*GV164</f>
        <v>-286685.52430784801</v>
      </c>
      <c r="GX164" s="2">
        <f>('DEPRECATED - DT-Prelim Calcs'!$C$6*GV164-GW164)/('DEPRECATED - DT-Prelim Calcs'!$C$6*GV164)*'DEPRECATED - DT-Prelim Calcs'!$C$7*GV164</f>
        <v>131.64832851806162</v>
      </c>
      <c r="GY164" s="57">
        <f>GX164/'DEPRECATED - DT-Prelim Calcs'!$C$7*('DEPRECATED - DT-Prelim Calcs'!$C$8-'DEPRECATED - DT-Prelim Calcs'!$C$9)+'DEPRECATED - DT-Prelim Calcs'!$C$9</f>
        <v>7011.1981530569728</v>
      </c>
      <c r="GZ164" s="57">
        <f t="shared" si="202"/>
        <v>33.333333333333314</v>
      </c>
      <c r="HA164" s="2">
        <f t="shared" si="246"/>
        <v>0.99579519204165001</v>
      </c>
      <c r="HB164" s="57">
        <f>HA164*'DEPRECATED - DT-Prelim Calcs'!$C$21/GV$2/'DEPRECATED - DT-Prelim Calcs'!$C$19/'DEPRECATED - DT-Prelim Calcs'!$C$18*3.39*'DEPRECATED - DT-Prelim Calcs'!$C$20</f>
        <v>25.773080821789936</v>
      </c>
      <c r="HC164" s="46">
        <f t="shared" si="247"/>
        <v>0</v>
      </c>
      <c r="HD164" s="57">
        <f>HB163*'DEPRECATED - DT-Prelim Calcs'!$C$11+HD163</f>
        <v>-835.21736214174325</v>
      </c>
      <c r="HE164" s="57">
        <f>HE163+0.5*HB164*'DEPRECATED - DT-Prelim Calcs'!$C$11^2+HD164*'DEPRECATED - DT-Prelim Calcs'!$C$11</f>
        <v>-293707.06280208798</v>
      </c>
      <c r="HF164" s="57">
        <f>MIN('Drive Train'!$F$35-GZ163*'DEPRECATED - DT-Prelim Calcs'!$C$21*'Drive Train'!$F$39,HF163+GZ$2)</f>
        <v>10.400000000000002</v>
      </c>
      <c r="HG164" s="57">
        <f>'Drive Train'!$F$35-GZ164*'DEPRECATED - DT-Prelim Calcs'!$C$21*'Drive Train'!$F$39</f>
        <v>10.400000000000002</v>
      </c>
      <c r="HH164" s="1">
        <f>IF(HE164&gt;='Drive Train'!$F$29,1,0)</f>
        <v>0</v>
      </c>
      <c r="HI164" s="57">
        <f t="shared" si="248"/>
        <v>37.037037037037017</v>
      </c>
      <c r="HJ164" s="63">
        <f>HJ163+'DEPRECATED - DT-Prelim Calcs'!$C$11</f>
        <v>640</v>
      </c>
      <c r="HK164" s="2">
        <f>HU164/'Drive Train'!$F$35</f>
        <v>0.82258064516129037</v>
      </c>
      <c r="HL164" s="46">
        <f>HS164*12*60/(PI() * 'Drive Train'!$F$15)/HK$2*HK164</f>
        <v>-22540.193277328348</v>
      </c>
      <c r="HM164" s="2">
        <f>('DEPRECATED - DT-Prelim Calcs'!$C$6*HK164-HL164)/('DEPRECATED - DT-Prelim Calcs'!$C$6*HK164)*'DEPRECATED - DT-Prelim Calcs'!$C$7*HK164</f>
        <v>12.174139016820195</v>
      </c>
      <c r="HN164" s="57">
        <f>HM164/'DEPRECATED - DT-Prelim Calcs'!$C$7*('DEPRECATED - DT-Prelim Calcs'!$C$8-'DEPRECATED - DT-Prelim Calcs'!$C$9)+'DEPRECATED - DT-Prelim Calcs'!$C$9</f>
        <v>650.80872857179713</v>
      </c>
      <c r="HO164" s="57">
        <f t="shared" si="203"/>
        <v>36.66666666666665</v>
      </c>
      <c r="HP164" s="2">
        <f t="shared" si="249"/>
        <v>0.99579519204165001</v>
      </c>
      <c r="HQ164" s="57">
        <f>HP164*'DEPRECATED - DT-Prelim Calcs'!$C$21/HK$2/'DEPRECATED - DT-Prelim Calcs'!$C$19/'DEPRECATED - DT-Prelim Calcs'!$C$18*3.39*'DEPRECATED - DT-Prelim Calcs'!$C$20</f>
        <v>25.773080821789936</v>
      </c>
      <c r="HR164" s="46">
        <f t="shared" si="250"/>
        <v>0</v>
      </c>
      <c r="HS164" s="57">
        <f>HQ163*'DEPRECATED - DT-Prelim Calcs'!$C$11+HS163</f>
        <v>-66.955237113242205</v>
      </c>
      <c r="HT164" s="57">
        <f>HT163+0.5*HQ164*'DEPRECATED - DT-Prelim Calcs'!$C$11^2+HS164*'DEPRECATED - DT-Prelim Calcs'!$C$11</f>
        <v>-293305.94377959042</v>
      </c>
      <c r="HU164" s="57">
        <f>MIN('Drive Train'!$F$35-HO163*'DEPRECATED - DT-Prelim Calcs'!$C$21*'Drive Train'!$F$39,HU163+HO$2)</f>
        <v>10.200000000000001</v>
      </c>
      <c r="HV164" s="57">
        <f>'Drive Train'!$F$35-HO164*'DEPRECATED - DT-Prelim Calcs'!$C$21*'Drive Train'!$F$39</f>
        <v>10.200000000000001</v>
      </c>
      <c r="HW164" s="1">
        <f>IF(HT164&gt;='Drive Train'!$F$29,1,0)</f>
        <v>0</v>
      </c>
      <c r="HX164" s="57">
        <f t="shared" si="251"/>
        <v>40.740740740740726</v>
      </c>
      <c r="HY164" s="63">
        <f>HY163+'DEPRECATED - DT-Prelim Calcs'!$C$11</f>
        <v>640</v>
      </c>
      <c r="HZ164" s="2">
        <f>IJ164/'Drive Train'!$F$35</f>
        <v>0.80645161290322598</v>
      </c>
      <c r="IA164" s="46">
        <f>IH164*12*60/(PI() * 'Drive Train'!$F$15)/HZ$2*HZ164</f>
        <v>28010.592100636411</v>
      </c>
      <c r="IB164" s="2">
        <f>('DEPRECATED - DT-Prelim Calcs'!$C$6*HZ164-IA164)/('DEPRECATED - DT-Prelim Calcs'!$C$6*HZ164)*'DEPRECATED - DT-Prelim Calcs'!$C$7*HZ164</f>
        <v>-10.72165366966378</v>
      </c>
      <c r="IC164" s="57">
        <f>IB164/'DEPRECATED - DT-Prelim Calcs'!$C$7*('DEPRECATED - DT-Prelim Calcs'!$C$8-'DEPRECATED - DT-Prelim Calcs'!$C$9)+'DEPRECATED - DT-Prelim Calcs'!$C$9</f>
        <v>-568.08347129371907</v>
      </c>
      <c r="ID164" s="57">
        <f t="shared" si="204"/>
        <v>-568.08347129371907</v>
      </c>
      <c r="IE164" s="2">
        <f t="shared" si="252"/>
        <v>-13.264549642804935</v>
      </c>
      <c r="IF164" s="57">
        <f>IE164*'DEPRECATED - DT-Prelim Calcs'!$C$21/HZ$2/'DEPRECATED - DT-Prelim Calcs'!$C$19/'DEPRECATED - DT-Prelim Calcs'!$C$18*3.39*'DEPRECATED - DT-Prelim Calcs'!$C$20</f>
        <v>-343.31187049390519</v>
      </c>
      <c r="IG164" s="46">
        <f t="shared" si="253"/>
        <v>1</v>
      </c>
      <c r="IH164" s="57">
        <f>IF163*'DEPRECATED - DT-Prelim Calcs'!$C$11+IH163</f>
        <v>84.86905719748863</v>
      </c>
      <c r="II164" s="57">
        <f>II163+0.5*IF164*'DEPRECATED - DT-Prelim Calcs'!$C$11^2+IH164*'DEPRECATED - DT-Prelim Calcs'!$C$11</f>
        <v>-284962.07613734808</v>
      </c>
      <c r="IJ164" s="57">
        <f>MIN('Drive Train'!$F$35-ID163*'DEPRECATED - DT-Prelim Calcs'!$C$21*'Drive Train'!$F$39,IJ163+ID$2)</f>
        <v>10.000000000000002</v>
      </c>
      <c r="IK164" s="57">
        <f>'Drive Train'!$F$35-ID164*'DEPRECATED - DT-Prelim Calcs'!$C$21*'Drive Train'!$F$39</f>
        <v>46.485008277623145</v>
      </c>
      <c r="IL164" s="1">
        <f>IF(II164&gt;='Drive Train'!$F$29,1,0)</f>
        <v>0</v>
      </c>
      <c r="IM164" s="57">
        <f t="shared" si="254"/>
        <v>-631.20385699302108</v>
      </c>
      <c r="IN164" s="63">
        <f>IN163+'DEPRECATED - DT-Prelim Calcs'!$C$11</f>
        <v>640</v>
      </c>
      <c r="IO164" s="2">
        <f>IY164/'Drive Train'!$F$35</f>
        <v>0.79032258064516137</v>
      </c>
      <c r="IP164" s="46">
        <f>IW164*12*60/(PI() * 'Drive Train'!$F$15)/IO$2*IO164</f>
        <v>-201104.94096348991</v>
      </c>
      <c r="IQ164" s="2">
        <f>('DEPRECATED - DT-Prelim Calcs'!$C$6*IO164-IP164)/('DEPRECATED - DT-Prelim Calcs'!$C$6*IO164)*'DEPRECATED - DT-Prelim Calcs'!$C$7*IO164</f>
        <v>92.835804571702056</v>
      </c>
      <c r="IR164" s="57">
        <f>IQ164/'DEPRECATED - DT-Prelim Calcs'!$C$7*('DEPRECATED - DT-Prelim Calcs'!$C$8-'DEPRECATED - DT-Prelim Calcs'!$C$9)+'DEPRECATED - DT-Prelim Calcs'!$C$9</f>
        <v>4944.9546583192423</v>
      </c>
      <c r="IS164" s="57">
        <f t="shared" si="205"/>
        <v>43.333333333333321</v>
      </c>
      <c r="IT164" s="2">
        <f t="shared" si="255"/>
        <v>0.99579519204165001</v>
      </c>
      <c r="IU164" s="57">
        <f>IT164*'DEPRECATED - DT-Prelim Calcs'!$C$21/IO$2/'DEPRECATED - DT-Prelim Calcs'!$C$19/'DEPRECATED - DT-Prelim Calcs'!$C$18*3.39*'DEPRECATED - DT-Prelim Calcs'!$C$20</f>
        <v>25.773080821789936</v>
      </c>
      <c r="IV164" s="46">
        <f t="shared" si="256"/>
        <v>0</v>
      </c>
      <c r="IW164" s="57">
        <f>IU163*'DEPRECATED - DT-Prelim Calcs'!$C$11+IW163</f>
        <v>-621.76139552624682</v>
      </c>
      <c r="IX164" s="57">
        <f>IX163+0.5*IU164*'DEPRECATED - DT-Prelim Calcs'!$C$11^2+IW164*'DEPRECATED - DT-Prelim Calcs'!$C$11</f>
        <v>-301981.20979908196</v>
      </c>
      <c r="IY164" s="57">
        <f>MIN('Drive Train'!$F$35-IS163*'DEPRECATED - DT-Prelim Calcs'!$C$21*'Drive Train'!$F$39,IY163+IS$2)</f>
        <v>9.8000000000000007</v>
      </c>
      <c r="IZ164" s="57">
        <f>'Drive Train'!$F$35-IS164*'DEPRECATED - DT-Prelim Calcs'!$C$21*'Drive Train'!$F$39</f>
        <v>9.8000000000000007</v>
      </c>
      <c r="JA164" s="1">
        <f>IF(IX164&gt;='Drive Train'!$F$29,1,0)</f>
        <v>0</v>
      </c>
      <c r="JB164" s="57">
        <f t="shared" si="257"/>
        <v>48.148148148148138</v>
      </c>
      <c r="JC164" s="63">
        <f>JC163+'DEPRECATED - DT-Prelim Calcs'!$C$11</f>
        <v>640</v>
      </c>
      <c r="JD164" s="2">
        <f>JN164/'Drive Train'!$F$35</f>
        <v>0.77419354838709686</v>
      </c>
      <c r="JE164" s="46">
        <f>JL164*12*60/(PI() * 'Drive Train'!$F$15)/JD$2*JD164</f>
        <v>-253208.99923122503</v>
      </c>
      <c r="JF164" s="2">
        <f>('DEPRECATED - DT-Prelim Calcs'!$C$6*JD164-JE164)/('DEPRECATED - DT-Prelim Calcs'!$C$6*JD164)*'DEPRECATED - DT-Prelim Calcs'!$C$7*JD164</f>
        <v>116.35617946235442</v>
      </c>
      <c r="JG164" s="57">
        <f>JF164/'DEPRECATED - DT-Prelim Calcs'!$C$7*('DEPRECATED - DT-Prelim Calcs'!$C$8-'DEPRECATED - DT-Prelim Calcs'!$C$9)+'DEPRECATED - DT-Prelim Calcs'!$C$9</f>
        <v>6197.0974377676648</v>
      </c>
      <c r="JH164" s="57">
        <f t="shared" si="206"/>
        <v>46.666666666666657</v>
      </c>
      <c r="JI164" s="2">
        <f t="shared" si="258"/>
        <v>0.99579519204165001</v>
      </c>
      <c r="JJ164" s="57">
        <f>JI164*'DEPRECATED - DT-Prelim Calcs'!$C$21/JD$2/'DEPRECATED - DT-Prelim Calcs'!$C$19/'DEPRECATED - DT-Prelim Calcs'!$C$18*3.39*'DEPRECATED - DT-Prelim Calcs'!$C$20</f>
        <v>25.773080821789936</v>
      </c>
      <c r="JK164" s="46">
        <f t="shared" si="259"/>
        <v>0</v>
      </c>
      <c r="JL164" s="57">
        <f>JJ163*'DEPRECATED - DT-Prelim Calcs'!$C$11+JL163</f>
        <v>-799.16230741786069</v>
      </c>
      <c r="JM164" s="57">
        <f>JM163+0.5*JJ164*'DEPRECATED - DT-Prelim Calcs'!$C$11^2+JL164*'DEPRECATED - DT-Prelim Calcs'!$C$11</f>
        <v>-338165.34088507819</v>
      </c>
      <c r="JN164" s="57">
        <f>MIN('Drive Train'!$F$35-JH163*'DEPRECATED - DT-Prelim Calcs'!$C$21*'Drive Train'!$F$39,JN163+JH$2)</f>
        <v>9.6000000000000014</v>
      </c>
      <c r="JO164" s="57">
        <f>'Drive Train'!$F$35-JH164*'DEPRECATED - DT-Prelim Calcs'!$C$21*'Drive Train'!$F$39</f>
        <v>9.6000000000000014</v>
      </c>
      <c r="JP164" s="1">
        <f>IF(JM164&gt;='Drive Train'!$F$29,1,0)</f>
        <v>0</v>
      </c>
      <c r="JQ164" s="57">
        <f>MIN(JG164,'DEPRECATED - DT-Prelim Calcs'!$C$10)*'DEPRECATED - DT-Prelim Calcs'!$C$11*1000/60/60</f>
        <v>103.33333333333333</v>
      </c>
      <c r="JR164" s="63">
        <f>JR163+'DEPRECATED - DT-Prelim Calcs'!$C$11</f>
        <v>640</v>
      </c>
      <c r="JS164" s="2">
        <f>KC164/'Drive Train'!$F$35</f>
        <v>0.75806451612903225</v>
      </c>
      <c r="JT164" s="46">
        <f>KA164*12*60/(PI() * 'Drive Train'!$F$15)/JS$2*JS164</f>
        <v>-159199.00566226634</v>
      </c>
      <c r="JU164" s="2">
        <f>('DEPRECATED - DT-Prelim Calcs'!$C$6*JS164-JT164)/('DEPRECATED - DT-Prelim Calcs'!$C$6*JS164)*'DEPRECATED - DT-Prelim Calcs'!$C$7*JS164</f>
        <v>73.80997556755986</v>
      </c>
      <c r="JV164" s="57">
        <f>JU164/'DEPRECATED - DT-Prelim Calcs'!$C$7*('DEPRECATED - DT-Prelim Calcs'!$C$8-'DEPRECATED - DT-Prelim Calcs'!$C$9)+'DEPRECATED - DT-Prelim Calcs'!$C$9</f>
        <v>3932.0858362315062</v>
      </c>
      <c r="JW164" s="57">
        <f t="shared" si="207"/>
        <v>49.999999999999993</v>
      </c>
      <c r="JX164" s="2">
        <f t="shared" si="260"/>
        <v>0.99579519204165001</v>
      </c>
      <c r="JY164" s="57">
        <f>JX164*'DEPRECATED - DT-Prelim Calcs'!$C$21/JS$2/'DEPRECATED - DT-Prelim Calcs'!$C$19/'DEPRECATED - DT-Prelim Calcs'!$C$18*3.39*'DEPRECATED - DT-Prelim Calcs'!$C$20</f>
        <v>25.773080821789936</v>
      </c>
      <c r="JZ164" s="46">
        <f t="shared" si="261"/>
        <v>0</v>
      </c>
      <c r="KA164" s="57">
        <f>JY163*'DEPRECATED - DT-Prelim Calcs'!$C$11+KA163</f>
        <v>-513.14439046090104</v>
      </c>
      <c r="KB164" s="57">
        <f>KB163+0.5*JY164*'DEPRECATED - DT-Prelim Calcs'!$C$11^2+KA164*'DEPRECATED - DT-Prelim Calcs'!$C$11</f>
        <v>-333402.17243371066</v>
      </c>
      <c r="KC164" s="57">
        <f>MIN('Drive Train'!$F$35-JW163*'DEPRECATED - DT-Prelim Calcs'!$C$21*'Drive Train'!$F$39,KC163+JW$2)</f>
        <v>9.4</v>
      </c>
      <c r="KD164" s="57">
        <f>'Drive Train'!$F$35-JW164*'DEPRECATED - DT-Prelim Calcs'!$C$21*'Drive Train'!$F$39</f>
        <v>9.4</v>
      </c>
      <c r="KE164" s="1">
        <f>IF(KB164&gt;='Drive Train'!$F$29,1,0)</f>
        <v>0</v>
      </c>
      <c r="KF164" s="57">
        <f>MIN(JV164,'DEPRECATED - DT-Prelim Calcs'!$C$10)*'DEPRECATED - DT-Prelim Calcs'!$C$11*1000/60/60</f>
        <v>103.33333333333333</v>
      </c>
      <c r="KG164" s="63">
        <f>KG163+'DEPRECATED - DT-Prelim Calcs'!$C$11</f>
        <v>640</v>
      </c>
      <c r="KH164" s="2">
        <f>KR164/'Drive Train'!$F$35</f>
        <v>0.74193548387096786</v>
      </c>
      <c r="KI164" s="46">
        <f>KP164*12*60/(PI() * 'Drive Train'!$F$15)/KH$2*KH164</f>
        <v>-162988.89161022709</v>
      </c>
      <c r="KJ164" s="2">
        <f>('DEPRECATED - DT-Prelim Calcs'!$C$6*KH164-KI164)/('DEPRECATED - DT-Prelim Calcs'!$C$6*KH164)*'DEPRECATED - DT-Prelim Calcs'!$C$7*KH164</f>
        <v>75.484730328633219</v>
      </c>
      <c r="KK164" s="57">
        <f>KJ164/'DEPRECATED - DT-Prelim Calcs'!$C$7*('DEPRECATED - DT-Prelim Calcs'!$C$8-'DEPRECATED - DT-Prelim Calcs'!$C$9)+'DEPRECATED - DT-Prelim Calcs'!$C$9</f>
        <v>4021.2439423915525</v>
      </c>
      <c r="KL164" s="57">
        <f t="shared" si="208"/>
        <v>53.333333333333329</v>
      </c>
      <c r="KM164" s="2">
        <f t="shared" si="262"/>
        <v>0.99579519204165001</v>
      </c>
      <c r="KN164" s="57">
        <f>KM164*'DEPRECATED - DT-Prelim Calcs'!$C$21/KH$2/'DEPRECATED - DT-Prelim Calcs'!$C$19/'DEPRECATED - DT-Prelim Calcs'!$C$18*3.39*'DEPRECATED - DT-Prelim Calcs'!$C$20</f>
        <v>25.773080821789936</v>
      </c>
      <c r="KO164" s="46">
        <f t="shared" si="263"/>
        <v>0</v>
      </c>
      <c r="KP164" s="57">
        <f>KN163*'DEPRECATED - DT-Prelim Calcs'!$C$11+KP163</f>
        <v>-536.78116365399444</v>
      </c>
      <c r="KQ164" s="57">
        <f>KQ163+0.5*KN164*'DEPRECATED - DT-Prelim Calcs'!$C$11^2+KP164*'DEPRECATED - DT-Prelim Calcs'!$C$11</f>
        <v>-310058.43560911727</v>
      </c>
      <c r="KR164" s="57">
        <f>MIN('Drive Train'!$F$35-KL163*'DEPRECATED - DT-Prelim Calcs'!$C$21*'Drive Train'!$F$39,KR163+KL$2)</f>
        <v>9.2000000000000011</v>
      </c>
      <c r="KS164" s="57">
        <f>'Drive Train'!$F$35-KL164*'DEPRECATED - DT-Prelim Calcs'!$C$21*'Drive Train'!$F$39</f>
        <v>9.2000000000000011</v>
      </c>
      <c r="KT164" s="1">
        <f>IF(KQ164&gt;='Drive Train'!$F$29,1,0)</f>
        <v>0</v>
      </c>
      <c r="KU164" s="57">
        <f>MIN(KK164,'DEPRECATED - DT-Prelim Calcs'!$C$10)*'DEPRECATED - DT-Prelim Calcs'!$C$11*1000/60/60</f>
        <v>103.33333333333333</v>
      </c>
      <c r="KV164" s="63">
        <f>KV163+'DEPRECATED - DT-Prelim Calcs'!$C$11</f>
        <v>640</v>
      </c>
      <c r="KW164" s="2">
        <f>LG164/'Drive Train'!$F$35</f>
        <v>0.72580645161290325</v>
      </c>
      <c r="KX164" s="46">
        <f>LE164*12*60/(PI() * 'Drive Train'!$F$15)/KW$2*KW164</f>
        <v>-64999.603266967817</v>
      </c>
      <c r="KY164" s="2">
        <f>('DEPRECATED - DT-Prelim Calcs'!$C$6*KW164-KX164)/('DEPRECATED - DT-Prelim Calcs'!$C$6*KW164)*'DEPRECATED - DT-Prelim Calcs'!$C$7*KW164</f>
        <v>31.139258064971049</v>
      </c>
      <c r="KZ164" s="57">
        <f>KY164/'DEPRECATED - DT-Prelim Calcs'!$C$7*('DEPRECATED - DT-Prelim Calcs'!$C$8-'DEPRECATED - DT-Prelim Calcs'!$C$9)+'DEPRECATED - DT-Prelim Calcs'!$C$9</f>
        <v>1660.4455642057201</v>
      </c>
      <c r="LA164" s="57">
        <f t="shared" si="209"/>
        <v>56.666666666666664</v>
      </c>
      <c r="LB164" s="2">
        <f t="shared" si="264"/>
        <v>0.99579519204165001</v>
      </c>
      <c r="LC164" s="57">
        <f>LB164*'DEPRECATED - DT-Prelim Calcs'!$C$21/KW$2/'DEPRECATED - DT-Prelim Calcs'!$C$19/'DEPRECATED - DT-Prelim Calcs'!$C$18*3.39*'DEPRECATED - DT-Prelim Calcs'!$C$20</f>
        <v>25.773080821789936</v>
      </c>
      <c r="LD164" s="46">
        <f t="shared" si="265"/>
        <v>0</v>
      </c>
      <c r="LE164" s="57">
        <f>LC163*'DEPRECATED - DT-Prelim Calcs'!$C$11+LE163</f>
        <v>-218.82416748551759</v>
      </c>
      <c r="LF164" s="57">
        <f>LF163+0.5*LC164*'DEPRECATED - DT-Prelim Calcs'!$C$11^2+LE164*'DEPRECATED - DT-Prelim Calcs'!$C$11</f>
        <v>-342002.01181960292</v>
      </c>
      <c r="LG164" s="57">
        <f>MIN('Drive Train'!$F$35-LA163*'DEPRECATED - DT-Prelim Calcs'!$C$21*'Drive Train'!$F$39,LG163+LA$2)</f>
        <v>9</v>
      </c>
      <c r="LH164" s="57">
        <f>'Drive Train'!$F$35-LA164*'DEPRECATED - DT-Prelim Calcs'!$C$21*'Drive Train'!$F$39</f>
        <v>9</v>
      </c>
      <c r="LI164" s="1">
        <f>IF(LF164&gt;='Drive Train'!$F$29,1,0)</f>
        <v>0</v>
      </c>
      <c r="LJ164" s="57">
        <f>MIN(KZ164,'DEPRECATED - DT-Prelim Calcs'!$C$10)*'DEPRECATED - DT-Prelim Calcs'!$C$11*1000/60/60</f>
        <v>103.33333333333333</v>
      </c>
      <c r="LK164" s="63">
        <f>LK163+'DEPRECATED - DT-Prelim Calcs'!$C$11</f>
        <v>640</v>
      </c>
      <c r="LL164" s="2">
        <f>LV164/'Drive Train'!$F$35</f>
        <v>0.70967741935483875</v>
      </c>
      <c r="LM164" s="46">
        <f>LT164*12*60/(PI() * 'Drive Train'!$F$15)/LL$2*LL164</f>
        <v>-219021.95696366427</v>
      </c>
      <c r="LN164" s="2">
        <f>('DEPRECATED - DT-Prelim Calcs'!$C$6*LL164-LM164)/('DEPRECATED - DT-Prelim Calcs'!$C$6*LL164)*'DEPRECATED - DT-Prelim Calcs'!$C$7*LL164</f>
        <v>100.74276465990049</v>
      </c>
      <c r="LO164" s="57">
        <f>LN164/'DEPRECATED - DT-Prelim Calcs'!$C$7*('DEPRECATED - DT-Prelim Calcs'!$C$8-'DEPRECATED - DT-Prelim Calcs'!$C$9)+'DEPRECATED - DT-Prelim Calcs'!$C$9</f>
        <v>5365.8936538859889</v>
      </c>
      <c r="LP164" s="57">
        <f t="shared" si="210"/>
        <v>60</v>
      </c>
      <c r="LQ164" s="2">
        <f t="shared" si="266"/>
        <v>0.99579519204165001</v>
      </c>
      <c r="LR164" s="57">
        <f>LQ164*'DEPRECATED - DT-Prelim Calcs'!$C$21/LL$2/'DEPRECATED - DT-Prelim Calcs'!$C$19/'DEPRECATED - DT-Prelim Calcs'!$C$18*3.39*'DEPRECATED - DT-Prelim Calcs'!$C$20</f>
        <v>25.773080821789936</v>
      </c>
      <c r="LS164" s="46">
        <f t="shared" si="267"/>
        <v>0</v>
      </c>
      <c r="LT164" s="57">
        <f>LR163*'DEPRECATED - DT-Prelim Calcs'!$C$11+LT163</f>
        <v>-754.10543586315123</v>
      </c>
      <c r="LU164" s="57">
        <f>LU163+0.5*LR164*'DEPRECATED - DT-Prelim Calcs'!$C$11^2+LT164*'DEPRECATED - DT-Prelim Calcs'!$C$11</f>
        <v>-309442.95918369293</v>
      </c>
      <c r="LV164" s="57">
        <f>MIN('Drive Train'!$F$35-LP163*'DEPRECATED - DT-Prelim Calcs'!$C$21*'Drive Train'!$F$39,LV163+LP$2)</f>
        <v>8.8000000000000007</v>
      </c>
      <c r="LW164" s="57">
        <f>'Drive Train'!$F$35-LP164*'DEPRECATED - DT-Prelim Calcs'!$C$21*'Drive Train'!$F$39</f>
        <v>8.8000000000000007</v>
      </c>
      <c r="LX164" s="1">
        <f>IF(LU164&gt;='Drive Train'!$F$29,1,0)</f>
        <v>0</v>
      </c>
      <c r="LY164" s="57">
        <f>MIN(LO164,'DEPRECATED - DT-Prelim Calcs'!$C$10)*'DEPRECATED - DT-Prelim Calcs'!$C$11*1000/60/60</f>
        <v>103.33333333333333</v>
      </c>
      <c r="LZ164" s="63">
        <f>LZ163+'DEPRECATED - DT-Prelim Calcs'!$C$11</f>
        <v>640</v>
      </c>
    </row>
    <row r="165" spans="18:338" x14ac:dyDescent="0.2">
      <c r="R165" s="63">
        <f>R164+'DEPRECATED - DT-Prelim Calcs'!$C$11</f>
        <v>644</v>
      </c>
      <c r="S165" s="2">
        <f>AG165/'Drive Train'!$F$35</f>
        <v>0</v>
      </c>
      <c r="T165" s="46">
        <f>AE165*12*60/(PI() * 'Drive Train'!$F$15)/S$2*ABS(S165)</f>
        <v>0</v>
      </c>
      <c r="U165" s="2">
        <f>IF(OR(AD164=1,AND($C$32=Motors!$C$32,'DEPRECATED - DT-Prelim Calcs'!AI164=1)),0,IF(AG165=0,-(V164+$C$9)/($C$8-$C$9)*$C$7,($C$6*S165-T165)/($C$6*S165)*$C$7*S165))</f>
        <v>0</v>
      </c>
      <c r="V165" s="57">
        <f>IF(AND(AD164=1,AI164=1),0,ABS(U165/$C$7*($C$8-$C$9)+$C$9) *'Drive Train'!$AA$49 + V164*(1-'Drive Train'!$AA$49))</f>
        <v>0</v>
      </c>
      <c r="W165" s="57">
        <f t="shared" si="184"/>
        <v>0</v>
      </c>
      <c r="X165" s="2">
        <f>MAX(MIN(IF(AND(AI164=1,AG165&lt;0),-1,1)*(W165-$C$9)/($C$8-$C$9)*$C$7-$C$29*AE165/T$2 -  AI164*$C$29/2,X$2),MAX(X$4:X164)*-1)</f>
        <v>-0.2458281045106315</v>
      </c>
      <c r="Y165" s="57">
        <f t="shared" si="185"/>
        <v>0</v>
      </c>
      <c r="Z165" s="57">
        <f t="shared" si="186"/>
        <v>0</v>
      </c>
      <c r="AA165" s="57">
        <f t="shared" si="187"/>
        <v>0</v>
      </c>
      <c r="AB165" s="57" t="e">
        <f t="shared" si="188"/>
        <v>#N/A</v>
      </c>
      <c r="AC165" s="46">
        <f t="shared" si="211"/>
        <v>1</v>
      </c>
      <c r="AD165" s="1">
        <f t="shared" si="189"/>
        <v>1</v>
      </c>
      <c r="AE165" s="57">
        <f t="shared" si="190"/>
        <v>0</v>
      </c>
      <c r="AF165" s="57" t="e">
        <f t="shared" si="191"/>
        <v>#N/A</v>
      </c>
      <c r="AG165" s="57">
        <f>IF(AI164=0,MIN('Drive Train'!$F$35-W164*$C$21*'Drive Train'!$F$39,AG164+W$2)-$C$3,IF(AE164-1&lt;=0,0,IF($C$32=Motors!$C$30,MAX(ABS('Drive Train'!$F$35-W164*$C$21*'Drive Train'!$F$39)*-1,AG164-W$2),MAX(0,ABS('Drive Train'!$F$35-W164*$C$21*'Drive Train'!$F$39)*-1,AG164-W$2))))</f>
        <v>0</v>
      </c>
      <c r="AH165" s="57">
        <f>'Drive Train'!$F$35-ABS(W165)*'DEPRECATED - DT-Prelim Calcs'!$C$21*'Drive Train'!$F$39</f>
        <v>12.4</v>
      </c>
      <c r="AI165" s="1">
        <f>IF(AJ165&gt;='Drive Train'!$F$29,1,0)</f>
        <v>1</v>
      </c>
      <c r="AJ165" s="57">
        <f>AJ164+0.5*Y165*'DEPRECATED - DT-Prelim Calcs'!$C$11^2+AE165*'DEPRECATED - DT-Prelim Calcs'!$C$11</f>
        <v>784.33981740885292</v>
      </c>
      <c r="AK165" s="57">
        <f t="shared" si="268"/>
        <v>0</v>
      </c>
      <c r="AL165" s="63">
        <f>AL164+'DEPRECATED - DT-Prelim Calcs'!$C$11</f>
        <v>644</v>
      </c>
      <c r="AM165" s="2">
        <f>AW165/'Drive Train'!$F$35</f>
        <v>0.9017179876015865</v>
      </c>
      <c r="AN165" s="46">
        <f>AU165*12*60/(PI() * 'Drive Train'!$F$15)/AM$2*AM165</f>
        <v>4074.5129711578234</v>
      </c>
      <c r="AO165" s="2">
        <f>('DEPRECATED - DT-Prelim Calcs'!$C$6*AM165-AN165)/('DEPRECATED - DT-Prelim Calcs'!$C$6*AM165)*'DEPRECATED - DT-Prelim Calcs'!$C$7*AM165</f>
        <v>0.3308183500278245</v>
      </c>
      <c r="AP165" s="57">
        <f>AO165/'DEPRECATED - DT-Prelim Calcs'!$C$7*('DEPRECATED - DT-Prelim Calcs'!$C$8-'DEPRECATED - DT-Prelim Calcs'!$C$9)+'DEPRECATED - DT-Prelim Calcs'!$C$9</f>
        <v>20.311615895672151</v>
      </c>
      <c r="AQ165" s="57">
        <f t="shared" si="192"/>
        <v>20.311615895672151</v>
      </c>
      <c r="AR165" s="2">
        <f t="shared" si="212"/>
        <v>3.3306690738754696E-16</v>
      </c>
      <c r="AS165" s="57">
        <f>AR165*'DEPRECATED - DT-Prelim Calcs'!$C$21/AM$2/'DEPRECATED - DT-Prelim Calcs'!$C$19/'DEPRECATED - DT-Prelim Calcs'!$C$18*3.39*'DEPRECATED - DT-Prelim Calcs'!$C$20</f>
        <v>2.4137140947202652E-15</v>
      </c>
      <c r="AT165" s="46">
        <f t="shared" si="213"/>
        <v>0</v>
      </c>
      <c r="AU165" s="57">
        <f>AS164*'DEPRECATED - DT-Prelim Calcs'!$C$11+AU164</f>
        <v>39.432321268798681</v>
      </c>
      <c r="AV165" s="57">
        <f>AV164+0.5*AS165*'DEPRECATED - DT-Prelim Calcs'!$C$11^2+AU165*'DEPRECATED - DT-Prelim Calcs'!$C$11</f>
        <v>25349.801332470415</v>
      </c>
      <c r="AW165" s="57">
        <f>MIN('Drive Train'!$F$35-AQ164*'DEPRECATED - DT-Prelim Calcs'!$C$21*'Drive Train'!$F$39,AW164+AQ$2)</f>
        <v>11.181303046259673</v>
      </c>
      <c r="AX165" s="57">
        <f>'Drive Train'!$F$35-AQ165*'DEPRECATED - DT-Prelim Calcs'!$C$21*'Drive Train'!$F$39</f>
        <v>11.181303046259671</v>
      </c>
      <c r="AY165" s="1">
        <f>IF(AV165&gt;='Drive Train'!$F$29,1,0)</f>
        <v>1</v>
      </c>
      <c r="AZ165" s="57">
        <f t="shared" si="214"/>
        <v>22.568462106302391</v>
      </c>
      <c r="BA165" s="63">
        <f>BA164+'DEPRECATED - DT-Prelim Calcs'!$C$11</f>
        <v>644</v>
      </c>
      <c r="BB165" s="2">
        <f>BL165/'Drive Train'!$F$35</f>
        <v>1.2947645110418975</v>
      </c>
      <c r="BC165" s="46">
        <f>BJ165*12*60/(PI() * 'Drive Train'!$F$15)/BB$2*BB165</f>
        <v>-4259.090949070468</v>
      </c>
      <c r="BD165" s="2">
        <f>('DEPRECATED - DT-Prelim Calcs'!$C$6*BB165-BC165)/('DEPRECATED - DT-Prelim Calcs'!$C$6*BB165)*'DEPRECATED - DT-Prelim Calcs'!$C$7*BB165</f>
        <v>5.0461628069317666</v>
      </c>
      <c r="BE165" s="57">
        <f>BD165/'DEPRECATED - DT-Prelim Calcs'!$C$7*('DEPRECATED - DT-Prelim Calcs'!$C$8-'DEPRECATED - DT-Prelim Calcs'!$C$9)+'DEPRECATED - DT-Prelim Calcs'!$C$9</f>
        <v>271.34011955574505</v>
      </c>
      <c r="BF165" s="57">
        <f t="shared" si="193"/>
        <v>93</v>
      </c>
      <c r="BG165" s="2">
        <f t="shared" si="215"/>
        <v>1.9370342982087334</v>
      </c>
      <c r="BH165" s="57">
        <f>BG165*'DEPRECATED - DT-Prelim Calcs'!$C$21/BB$2/'DEPRECATED - DT-Prelim Calcs'!$C$19/'DEPRECATED - DT-Prelim Calcs'!$C$18*3.39*'DEPRECATED - DT-Prelim Calcs'!$C$20</f>
        <v>20.276476817893258</v>
      </c>
      <c r="BI165" s="46">
        <f t="shared" si="216"/>
        <v>0</v>
      </c>
      <c r="BJ165" s="57">
        <f>BH164*'DEPRECATED - DT-Prelim Calcs'!$C$11+BJ164</f>
        <v>-19.873422069688544</v>
      </c>
      <c r="BK165" s="57">
        <f>BK164+0.5*BH165*'DEPRECATED - DT-Prelim Calcs'!$C$11^2+BJ165*'DEPRECATED - DT-Prelim Calcs'!$C$11</f>
        <v>13351.735468019831</v>
      </c>
      <c r="BL165" s="57">
        <f>MIN('Drive Train'!$F$35-BF164*'DEPRECATED - DT-Prelim Calcs'!$C$21*'Drive Train'!$F$39,BL164+BF$2)</f>
        <v>16.05507993691953</v>
      </c>
      <c r="BM165" s="57">
        <f>'Drive Train'!$F$35-BF165*'DEPRECATED - DT-Prelim Calcs'!$C$21*'Drive Train'!$F$39</f>
        <v>6.82</v>
      </c>
      <c r="BN165" s="1">
        <f>IF(BK165&gt;='Drive Train'!$F$29,1,0)</f>
        <v>1</v>
      </c>
      <c r="BO165" s="57">
        <f t="shared" si="217"/>
        <v>103.33333333333333</v>
      </c>
      <c r="BP165" s="63">
        <f>BP164+'DEPRECATED - DT-Prelim Calcs'!$C$11</f>
        <v>644</v>
      </c>
      <c r="BQ165" s="2">
        <f>CA165/'Drive Train'!$F$35</f>
        <v>1.0182840316024968</v>
      </c>
      <c r="BR165" s="46">
        <f>BY165*12*60/(PI() * 'Drive Train'!$F$15)/BQ$2*BQ165</f>
        <v>-684.63998486700098</v>
      </c>
      <c r="BS165" s="2">
        <f>('DEPRECATED - DT-Prelim Calcs'!$C$6*BQ165-BR165)/('DEPRECATED - DT-Prelim Calcs'!$C$6*BQ165)*'DEPRECATED - DT-Prelim Calcs'!$C$7*BQ165</f>
        <v>2.7636296875559143</v>
      </c>
      <c r="BT165" s="57">
        <f>BS165/'DEPRECATED - DT-Prelim Calcs'!$C$7*('DEPRECATED - DT-Prelim Calcs'!$C$8-'DEPRECATED - DT-Prelim Calcs'!$C$9)+'DEPRECATED - DT-Prelim Calcs'!$C$9</f>
        <v>149.82601199727128</v>
      </c>
      <c r="BU165" s="57">
        <f t="shared" si="194"/>
        <v>93</v>
      </c>
      <c r="BV165" s="2">
        <f t="shared" si="218"/>
        <v>1.7454283271893911</v>
      </c>
      <c r="BW165" s="57">
        <f>BV165*'DEPRECATED - DT-Prelim Calcs'!$C$21/BQ$2/'DEPRECATED - DT-Prelim Calcs'!$C$19/'DEPRECATED - DT-Prelim Calcs'!$C$18*3.39*'DEPRECATED - DT-Prelim Calcs'!$C$20</f>
        <v>23.892564873994054</v>
      </c>
      <c r="BX165" s="46">
        <f t="shared" si="219"/>
        <v>0</v>
      </c>
      <c r="BY165" s="57">
        <f>BW164*'DEPRECATED - DT-Prelim Calcs'!$C$11+BY164</f>
        <v>-3.1062348376113924</v>
      </c>
      <c r="BZ165" s="57">
        <f>BZ164+0.5*BW165*'DEPRECATED - DT-Prelim Calcs'!$C$11^2+BY165*'DEPRECATED - DT-Prelim Calcs'!$C$11</f>
        <v>-13737.06030027654</v>
      </c>
      <c r="CA165" s="57">
        <f>MIN('Drive Train'!$F$35-BU164*'DEPRECATED - DT-Prelim Calcs'!$C$21*'Drive Train'!$F$39,CA164+BU$2)</f>
        <v>12.626721991870962</v>
      </c>
      <c r="CB165" s="57">
        <f>'Drive Train'!$F$35-BU165*'DEPRECATED - DT-Prelim Calcs'!$C$21*'Drive Train'!$F$39</f>
        <v>6.82</v>
      </c>
      <c r="CC165" s="1">
        <f>IF(BZ165&gt;='Drive Train'!$F$29,1,0)</f>
        <v>0</v>
      </c>
      <c r="CD165" s="57">
        <f t="shared" si="220"/>
        <v>103.33333333333333</v>
      </c>
      <c r="CE165" s="63">
        <f>CE164+'DEPRECATED - DT-Prelim Calcs'!$C$11</f>
        <v>644</v>
      </c>
      <c r="CF165" s="2">
        <f>CP165/'Drive Train'!$F$35</f>
        <v>0.55000000000000004</v>
      </c>
      <c r="CG165" s="46">
        <f>CN165*12*60/(PI() * 'Drive Train'!$F$15)/CF$2*CF165</f>
        <v>-40614.678436897535</v>
      </c>
      <c r="CH165" s="2">
        <f>('DEPRECATED - DT-Prelim Calcs'!$C$6*CF165-CG165)/('DEPRECATED - DT-Prelim Calcs'!$C$6*CF165)*'DEPRECATED - DT-Prelim Calcs'!$C$7*CF165</f>
        <v>19.689735465839224</v>
      </c>
      <c r="CI165" s="57">
        <f>CH165/'DEPRECATED - DT-Prelim Calcs'!$C$7*('DEPRECATED - DT-Prelim Calcs'!$C$8-'DEPRECATED - DT-Prelim Calcs'!$C$9)+'DEPRECATED - DT-Prelim Calcs'!$C$9</f>
        <v>1050.912888077665</v>
      </c>
      <c r="CJ165" s="57">
        <f t="shared" si="195"/>
        <v>93</v>
      </c>
      <c r="CK165" s="2">
        <f t="shared" si="221"/>
        <v>1.5241763143494644</v>
      </c>
      <c r="CL165" s="57">
        <f>CK165*'DEPRECATED - DT-Prelim Calcs'!$C$21/CF$2/'DEPRECATED - DT-Prelim Calcs'!$C$19/'DEPRECATED - DT-Prelim Calcs'!$C$18*3.39*'DEPRECATED - DT-Prelim Calcs'!$C$20</f>
        <v>25.773080821789936</v>
      </c>
      <c r="CM165" s="46">
        <f t="shared" si="222"/>
        <v>0</v>
      </c>
      <c r="CN165" s="57">
        <f>CL164*'DEPRECATED - DT-Prelim Calcs'!$C$11+CN164</f>
        <v>-276.1791675438725</v>
      </c>
      <c r="CO165" s="57">
        <f>CO164+0.5*CL165*'DEPRECATED - DT-Prelim Calcs'!$C$11^2+CN165*'DEPRECATED - DT-Prelim Calcs'!$C$11</f>
        <v>-55295.446675670144</v>
      </c>
      <c r="CP165" s="57">
        <f>MIN('Drive Train'!$F$35-CJ164*'DEPRECATED - DT-Prelim Calcs'!$C$21*'Drive Train'!$F$39,CP164+CJ$2)</f>
        <v>6.82</v>
      </c>
      <c r="CQ165" s="57">
        <f>'Drive Train'!$F$35-CJ165*'DEPRECATED - DT-Prelim Calcs'!$C$21*'Drive Train'!$F$39</f>
        <v>6.82</v>
      </c>
      <c r="CR165" s="1">
        <f>IF(CO165&gt;='Drive Train'!$F$29,1,0)</f>
        <v>0</v>
      </c>
      <c r="CS165" s="57">
        <f t="shared" si="223"/>
        <v>103.33333333333333</v>
      </c>
      <c r="CT165" s="63">
        <f>CT164+'DEPRECATED - DT-Prelim Calcs'!$C$11</f>
        <v>644</v>
      </c>
      <c r="CU165" s="2">
        <f>DE165/'Drive Train'!$F$35</f>
        <v>1.1813228999057492</v>
      </c>
      <c r="CV165" s="46">
        <f>DC165*12*60/(PI() * 'Drive Train'!$F$15)/CU$2*CU165</f>
        <v>-31509.285582571276</v>
      </c>
      <c r="CW165" s="2">
        <f>('DEPRECATED - DT-Prelim Calcs'!$C$6*CU165-CV165)/('DEPRECATED - DT-Prelim Calcs'!$C$6*CU165)*'DEPRECATED - DT-Prelim Calcs'!$C$7*CU165</f>
        <v>17.094151088209401</v>
      </c>
      <c r="CX165" s="57">
        <f>CW165/'DEPRECATED - DT-Prelim Calcs'!$C$7*('DEPRECATED - DT-Prelim Calcs'!$C$8-'DEPRECATED - DT-Prelim Calcs'!$C$9)+'DEPRECATED - DT-Prelim Calcs'!$C$9</f>
        <v>912.73302266276607</v>
      </c>
      <c r="CY165" s="57">
        <f t="shared" si="196"/>
        <v>93</v>
      </c>
      <c r="CZ165" s="2">
        <f t="shared" si="224"/>
        <v>1.2803081040535502</v>
      </c>
      <c r="DA165" s="57">
        <f>CZ165*'DEPRECATED - DT-Prelim Calcs'!$C$21/CU$2/'DEPRECATED - DT-Prelim Calcs'!$C$19/'DEPRECATED - DT-Prelim Calcs'!$C$18*3.39*'DEPRECATED - DT-Prelim Calcs'!$C$20</f>
        <v>25.773080821789936</v>
      </c>
      <c r="DB165" s="46">
        <f t="shared" si="225"/>
        <v>0</v>
      </c>
      <c r="DC165" s="57">
        <f>DA164*'DEPRECATED - DT-Prelim Calcs'!$C$11+DC164</f>
        <v>-83.795328198553079</v>
      </c>
      <c r="DD165" s="57">
        <f>DD164+0.5*DA165*'DEPRECATED - DT-Prelim Calcs'!$C$11^2+DC165*'DEPRECATED - DT-Prelim Calcs'!$C$11</f>
        <v>-112531.63352253637</v>
      </c>
      <c r="DE165" s="57">
        <f>MIN('Drive Train'!$F$35-CY164*'DEPRECATED - DT-Prelim Calcs'!$C$21*'Drive Train'!$F$39,DE164+CY$2)</f>
        <v>14.648403958831292</v>
      </c>
      <c r="DF165" s="57">
        <f>'Drive Train'!$F$35-CY165*'DEPRECATED - DT-Prelim Calcs'!$C$21*'Drive Train'!$F$39</f>
        <v>6.82</v>
      </c>
      <c r="DG165" s="1">
        <f>IF(DD165&gt;='Drive Train'!$F$29,1,0)</f>
        <v>0</v>
      </c>
      <c r="DH165" s="57">
        <f t="shared" si="226"/>
        <v>103.33333333333333</v>
      </c>
      <c r="DI165" s="63">
        <f>DI164+'DEPRECATED - DT-Prelim Calcs'!$C$11</f>
        <v>644</v>
      </c>
      <c r="DJ165" s="2">
        <f>DT165/'Drive Train'!$F$35</f>
        <v>0.55000000000000004</v>
      </c>
      <c r="DK165" s="46">
        <f>DR165*12*60/(PI() * 'Drive Train'!$F$15)/DJ$2*DJ165</f>
        <v>-79734.882414661595</v>
      </c>
      <c r="DL165" s="2">
        <f>('DEPRECATED - DT-Prelim Calcs'!$C$6*DJ165-DK165)/('DEPRECATED - DT-Prelim Calcs'!$C$6*DJ165)*'DEPRECATED - DT-Prelim Calcs'!$C$7*DJ165</f>
        <v>37.378232949218472</v>
      </c>
      <c r="DM165" s="57">
        <f>DL165/'DEPRECATED - DT-Prelim Calcs'!$C$7*('DEPRECATED - DT-Prelim Calcs'!$C$8-'DEPRECATED - DT-Prelim Calcs'!$C$9)+'DEPRECATED - DT-Prelim Calcs'!$C$9</f>
        <v>1992.5868412384773</v>
      </c>
      <c r="DN165" s="57">
        <f t="shared" si="197"/>
        <v>93</v>
      </c>
      <c r="DO165" s="2">
        <f t="shared" si="227"/>
        <v>1.1037138828047846</v>
      </c>
      <c r="DP165" s="57">
        <f>DO165*'DEPRECATED - DT-Prelim Calcs'!$C$21/DJ$2/'DEPRECATED - DT-Prelim Calcs'!$C$19/'DEPRECATED - DT-Prelim Calcs'!$C$18*3.39*'DEPRECATED - DT-Prelim Calcs'!$C$20</f>
        <v>25.773080821789936</v>
      </c>
      <c r="DQ165" s="46">
        <f t="shared" si="228"/>
        <v>0</v>
      </c>
      <c r="DR165" s="57">
        <f>DP164*'DEPRECATED - DT-Prelim Calcs'!$C$11+DR164</f>
        <v>-392.62464079740892</v>
      </c>
      <c r="DS165" s="57">
        <f>DS164+0.5*DP165*'DEPRECATED - DT-Prelim Calcs'!$C$11^2+DR165*'DEPRECATED - DT-Prelim Calcs'!$C$11</f>
        <v>-189728.51091561158</v>
      </c>
      <c r="DT165" s="57">
        <f>MIN('Drive Train'!$F$35-DN164*'DEPRECATED - DT-Prelim Calcs'!$C$21*'Drive Train'!$F$39,DT164+DN$2)</f>
        <v>6.82</v>
      </c>
      <c r="DU165" s="57">
        <f>'Drive Train'!$F$35-DN165*'DEPRECATED - DT-Prelim Calcs'!$C$21*'Drive Train'!$F$39</f>
        <v>6.82</v>
      </c>
      <c r="DV165" s="1">
        <f>IF(DS165&gt;='Drive Train'!$F$29,1,0)</f>
        <v>0</v>
      </c>
      <c r="DW165" s="57">
        <f t="shared" si="229"/>
        <v>103.33333333333333</v>
      </c>
      <c r="DX165" s="63">
        <f>DX164+'DEPRECATED - DT-Prelim Calcs'!$C$11</f>
        <v>644</v>
      </c>
      <c r="DY165" s="2">
        <f>EI165/'Drive Train'!$F$35</f>
        <v>0.55000000000000004</v>
      </c>
      <c r="DZ165" s="46">
        <f>EG165*12*60/(PI() * 'Drive Train'!$F$15)/DY$2*DY165</f>
        <v>-81004.884187086049</v>
      </c>
      <c r="EA165" s="2">
        <f>('DEPRECATED - DT-Prelim Calcs'!$C$6*DY165-DZ165)/('DEPRECATED - DT-Prelim Calcs'!$C$6*DY165)*'DEPRECATED - DT-Prelim Calcs'!$C$7*DY165</f>
        <v>37.952473900727455</v>
      </c>
      <c r="EB165" s="57">
        <f>EA165/'DEPRECATED - DT-Prelim Calcs'!$C$7*('DEPRECATED - DT-Prelim Calcs'!$C$8-'DEPRECATED - DT-Prelim Calcs'!$C$9)+'DEPRECATED - DT-Prelim Calcs'!$C$9</f>
        <v>2023.157427993084</v>
      </c>
      <c r="EC165" s="57">
        <f t="shared" si="198"/>
        <v>93</v>
      </c>
      <c r="ED165" s="2">
        <f t="shared" si="230"/>
        <v>0.96993038185874991</v>
      </c>
      <c r="EE165" s="57">
        <f>ED165*'DEPRECATED - DT-Prelim Calcs'!$C$21/DY$2/'DEPRECATED - DT-Prelim Calcs'!$C$19/'DEPRECATED - DT-Prelim Calcs'!$C$18*3.39*'DEPRECATED - DT-Prelim Calcs'!$C$20</f>
        <v>25.773080821789936</v>
      </c>
      <c r="EF165" s="46">
        <f t="shared" si="231"/>
        <v>0</v>
      </c>
      <c r="EG165" s="57">
        <f>EE164*'DEPRECATED - DT-Prelim Calcs'!$C$11+EG164</f>
        <v>-350.5294064284318</v>
      </c>
      <c r="EH165" s="57">
        <f>EH164+0.5*EE165*'DEPRECATED - DT-Prelim Calcs'!$C$11^2+EG165*'DEPRECATED - DT-Prelim Calcs'!$C$11</f>
        <v>-274879.54930440593</v>
      </c>
      <c r="EI165" s="57">
        <f>MIN('Drive Train'!$F$35-EC164*'DEPRECATED - DT-Prelim Calcs'!$C$21*'Drive Train'!$F$39,EI164+EC$2)</f>
        <v>6.82</v>
      </c>
      <c r="EJ165" s="57">
        <f>'Drive Train'!$F$35-EC165*'DEPRECATED - DT-Prelim Calcs'!$C$21*'Drive Train'!$F$39</f>
        <v>6.82</v>
      </c>
      <c r="EK165" s="1">
        <f>IF(EH165&gt;='Drive Train'!$F$29,1,0)</f>
        <v>0</v>
      </c>
      <c r="EL165" s="57">
        <f t="shared" si="232"/>
        <v>103.33333333333333</v>
      </c>
      <c r="EM165" s="63">
        <f>EM164+'DEPRECATED - DT-Prelim Calcs'!$C$11</f>
        <v>644</v>
      </c>
      <c r="EN165" s="2">
        <f>EX165/'Drive Train'!$F$35</f>
        <v>0.55000000000000004</v>
      </c>
      <c r="EO165" s="46">
        <f>EV165*12*60/(PI() * 'Drive Train'!$F$15)/EN$2*EN165</f>
        <v>-31146.759909332173</v>
      </c>
      <c r="EP165" s="2">
        <f>('DEPRECATED - DT-Prelim Calcs'!$C$6*EN165-EO165)/('DEPRECATED - DT-Prelim Calcs'!$C$6*EN165)*'DEPRECATED - DT-Prelim Calcs'!$C$7*EN165</f>
        <v>15.408744161630496</v>
      </c>
      <c r="EQ165" s="57">
        <f>EP165/'DEPRECATED - DT-Prelim Calcs'!$C$7*('DEPRECATED - DT-Prelim Calcs'!$C$8-'DEPRECATED - DT-Prelim Calcs'!$C$9)+'DEPRECATED - DT-Prelim Calcs'!$C$9</f>
        <v>823.00783233908408</v>
      </c>
      <c r="ER165" s="57">
        <f t="shared" si="199"/>
        <v>93</v>
      </c>
      <c r="ES165" s="2">
        <f t="shared" si="233"/>
        <v>0.86507304327942547</v>
      </c>
      <c r="ET165" s="57">
        <f>ES165*'DEPRECATED - DT-Prelim Calcs'!$C$21/EN$2/'DEPRECATED - DT-Prelim Calcs'!$C$19/'DEPRECATED - DT-Prelim Calcs'!$C$18*3.39*'DEPRECATED - DT-Prelim Calcs'!$C$20</f>
        <v>25.773080821789936</v>
      </c>
      <c r="EU165" s="46">
        <f t="shared" si="234"/>
        <v>0</v>
      </c>
      <c r="EV165" s="57">
        <f>ET164*'DEPRECATED - DT-Prelim Calcs'!$C$11+EV164</f>
        <v>-120.20937606177277</v>
      </c>
      <c r="EW165" s="57">
        <f>EW164+0.5*ET165*'DEPRECATED - DT-Prelim Calcs'!$C$11^2+EV165*'DEPRECATED - DT-Prelim Calcs'!$C$11</f>
        <v>-359488.64878649806</v>
      </c>
      <c r="EX165" s="57">
        <f>MIN('Drive Train'!$F$35-ER164*'DEPRECATED - DT-Prelim Calcs'!$C$21*'Drive Train'!$F$39,EX164+ER$2)</f>
        <v>6.82</v>
      </c>
      <c r="EY165" s="57">
        <f>'Drive Train'!$F$35-ER165*'DEPRECATED - DT-Prelim Calcs'!$C$21*'Drive Train'!$F$39</f>
        <v>6.82</v>
      </c>
      <c r="EZ165" s="1">
        <f>IF(EW165&gt;='Drive Train'!$F$29,1,0)</f>
        <v>0</v>
      </c>
      <c r="FA165" s="57">
        <f t="shared" si="235"/>
        <v>103.33333333333333</v>
      </c>
      <c r="FB165" s="63">
        <f>FB164+'DEPRECATED - DT-Prelim Calcs'!$C$11</f>
        <v>644</v>
      </c>
      <c r="FC165" s="2">
        <f>FM165/'Drive Train'!$F$35</f>
        <v>0.55000000000000004</v>
      </c>
      <c r="FD165" s="46">
        <f>FK165*12*60/(PI() * 'Drive Train'!$F$15)/FC$2*FC165</f>
        <v>-102607.36938319661</v>
      </c>
      <c r="FE165" s="2">
        <f>('DEPRECATED - DT-Prelim Calcs'!$C$6*FC165-FD165)/('DEPRECATED - DT-Prelim Calcs'!$C$6*FC165)*'DEPRECATED - DT-Prelim Calcs'!$C$7*FC165</f>
        <v>47.720201728612352</v>
      </c>
      <c r="FF165" s="57">
        <f>FE165/'DEPRECATED - DT-Prelim Calcs'!$C$7*('DEPRECATED - DT-Prelim Calcs'!$C$8-'DEPRECATED - DT-Prelim Calcs'!$C$9)+'DEPRECATED - DT-Prelim Calcs'!$C$9</f>
        <v>2543.1572123572464</v>
      </c>
      <c r="FG165" s="57">
        <f t="shared" si="200"/>
        <v>93</v>
      </c>
      <c r="FH165" s="2">
        <f t="shared" si="236"/>
        <v>0.78067567320338405</v>
      </c>
      <c r="FI165" s="57">
        <f>FH165*'DEPRECATED - DT-Prelim Calcs'!$C$21/FC$2/'DEPRECATED - DT-Prelim Calcs'!$C$19/'DEPRECATED - DT-Prelim Calcs'!$C$18*3.39*'DEPRECATED - DT-Prelim Calcs'!$C$20</f>
        <v>25.773080821789936</v>
      </c>
      <c r="FJ165" s="46">
        <f t="shared" si="237"/>
        <v>0</v>
      </c>
      <c r="FK165" s="57">
        <f>FI164*'DEPRECATED - DT-Prelim Calcs'!$C$11+FK164</f>
        <v>-357.37312401155725</v>
      </c>
      <c r="FL165" s="57">
        <f>FL164+0.5*FI165*'DEPRECATED - DT-Prelim Calcs'!$C$11^2+FK165*'DEPRECATED - DT-Prelim Calcs'!$C$11</f>
        <v>-554194.37935154</v>
      </c>
      <c r="FM165" s="57">
        <f>MIN('Drive Train'!$F$35-FG164*'DEPRECATED - DT-Prelim Calcs'!$C$21*'Drive Train'!$F$39,FM164+FG$2)</f>
        <v>6.82</v>
      </c>
      <c r="FN165" s="57">
        <f>'Drive Train'!$F$35-FG165*'DEPRECATED - DT-Prelim Calcs'!$C$21*'Drive Train'!$F$39</f>
        <v>6.82</v>
      </c>
      <c r="FO165" s="1">
        <f>IF(FL165&gt;='Drive Train'!$F$29,1,0)</f>
        <v>0</v>
      </c>
      <c r="FP165" s="57">
        <f t="shared" si="238"/>
        <v>103.33333333333333</v>
      </c>
      <c r="FQ165" s="63">
        <f>FQ164+'DEPRECATED - DT-Prelim Calcs'!$C$11</f>
        <v>644</v>
      </c>
      <c r="FR165" s="2">
        <f>GB165/'Drive Train'!$F$35</f>
        <v>0.55000000000000004</v>
      </c>
      <c r="FS165" s="46">
        <f>FZ165*12*60/(PI() * 'Drive Train'!$F$15)/FR$2*FR165</f>
        <v>-270935.02567029552</v>
      </c>
      <c r="FT165" s="2">
        <f>('DEPRECATED - DT-Prelim Calcs'!$C$6*FR165-FS165)/('DEPRECATED - DT-Prelim Calcs'!$C$6*FR165)*'DEPRECATED - DT-Prelim Calcs'!$C$7*FR165</f>
        <v>123.83083055636253</v>
      </c>
      <c r="FU165" s="57">
        <f>FT165/'DEPRECATED - DT-Prelim Calcs'!$C$7*('DEPRECATED - DT-Prelim Calcs'!$C$8-'DEPRECATED - DT-Prelim Calcs'!$C$9)+'DEPRECATED - DT-Prelim Calcs'!$C$9</f>
        <v>6595.0218092868517</v>
      </c>
      <c r="FV165" s="57">
        <f t="shared" si="201"/>
        <v>93</v>
      </c>
      <c r="FW165" s="2">
        <f t="shared" si="239"/>
        <v>0.7112822800297498</v>
      </c>
      <c r="FX165" s="57">
        <f>FW165*'DEPRECATED - DT-Prelim Calcs'!$C$21/FR$2/'DEPRECATED - DT-Prelim Calcs'!$C$19/'DEPRECATED - DT-Prelim Calcs'!$C$18*3.39*'DEPRECATED - DT-Prelim Calcs'!$C$20</f>
        <v>25.773080821789936</v>
      </c>
      <c r="FY165" s="46">
        <f t="shared" si="240"/>
        <v>0</v>
      </c>
      <c r="FZ165" s="57">
        <f>FX164*'DEPRECATED - DT-Prelim Calcs'!$C$11+FZ164</f>
        <v>-859.76513762218383</v>
      </c>
      <c r="GA165" s="57">
        <f>GA164+0.5*FX165*'DEPRECATED - DT-Prelim Calcs'!$C$11^2+FZ165*'DEPRECATED - DT-Prelim Calcs'!$C$11</f>
        <v>-585855.11884913885</v>
      </c>
      <c r="GB165" s="57">
        <f>MIN('Drive Train'!$F$35-FV164*'DEPRECATED - DT-Prelim Calcs'!$C$21*'Drive Train'!$F$39,GB164+FV$2)</f>
        <v>6.82</v>
      </c>
      <c r="GC165" s="57">
        <f>'Drive Train'!$F$35-FV165*'DEPRECATED - DT-Prelim Calcs'!$C$21*'Drive Train'!$F$39</f>
        <v>6.82</v>
      </c>
      <c r="GD165" s="1">
        <f>IF(GA165&gt;='Drive Train'!$F$29,1,0)</f>
        <v>0</v>
      </c>
      <c r="GE165" s="57">
        <f t="shared" si="241"/>
        <v>103.33333333333333</v>
      </c>
      <c r="GF165" s="63">
        <f>GF164+'DEPRECATED - DT-Prelim Calcs'!$C$11</f>
        <v>644</v>
      </c>
      <c r="GG165" s="2">
        <f>GQ165/'Drive Train'!$F$35</f>
        <v>0.85483870967741948</v>
      </c>
      <c r="GH165" s="46">
        <f>GO165*12*60/(PI() * 'Drive Train'!$F$15)/GG$2*GG165</f>
        <v>-183305.62906587424</v>
      </c>
      <c r="GI165" s="2">
        <f>('DEPRECATED - DT-Prelim Calcs'!$C$6*GG165-GH165)/('DEPRECATED - DT-Prelim Calcs'!$C$6*GG165)*'DEPRECATED - DT-Prelim Calcs'!$C$7*GG165</f>
        <v>84.943194320108134</v>
      </c>
      <c r="GJ165" s="57">
        <f>GI165/'DEPRECATED - DT-Prelim Calcs'!$C$7*('DEPRECATED - DT-Prelim Calcs'!$C$8-'DEPRECATED - DT-Prelim Calcs'!$C$9)+'DEPRECATED - DT-Prelim Calcs'!$C$9</f>
        <v>4524.7795980372921</v>
      </c>
      <c r="GK165" s="57">
        <f t="shared" si="242"/>
        <v>29.999999999999982</v>
      </c>
      <c r="GL165" s="2">
        <f t="shared" si="243"/>
        <v>0.99579519204165001</v>
      </c>
      <c r="GM165" s="57">
        <f>GL165*'DEPRECATED - DT-Prelim Calcs'!$C$21/GG$2/'DEPRECATED - DT-Prelim Calcs'!$C$19/'DEPRECATED - DT-Prelim Calcs'!$C$18*3.39*'DEPRECATED - DT-Prelim Calcs'!$C$20</f>
        <v>25.773080821789936</v>
      </c>
      <c r="GN165" s="46">
        <f t="shared" si="244"/>
        <v>0</v>
      </c>
      <c r="GO165" s="57">
        <f>GM164*'DEPRECATED - DT-Prelim Calcs'!$C$11+GO164</f>
        <v>-523.95866258614808</v>
      </c>
      <c r="GP165" s="57">
        <f>GP164+0.5*GM165*'DEPRECATED - DT-Prelim Calcs'!$C$11^2+GO165*'DEPRECATED - DT-Prelim Calcs'!$C$11</f>
        <v>-287848.30032596807</v>
      </c>
      <c r="GQ165" s="57">
        <f>MIN('Drive Train'!$F$35-GK164*'DEPRECATED - DT-Prelim Calcs'!$C$21*'Drive Train'!$F$39,GQ164+GK$2)</f>
        <v>10.600000000000001</v>
      </c>
      <c r="GR165" s="57">
        <f>'Drive Train'!$F$35-GK165*'DEPRECATED - DT-Prelim Calcs'!$C$21*'Drive Train'!$F$39</f>
        <v>10.600000000000001</v>
      </c>
      <c r="GS165" s="1">
        <f>IF(GP165&gt;='Drive Train'!$F$29,1,0)</f>
        <v>0</v>
      </c>
      <c r="GT165" s="57">
        <f t="shared" si="245"/>
        <v>33.333333333333314</v>
      </c>
      <c r="GU165" s="63">
        <f>GU164+'DEPRECATED - DT-Prelim Calcs'!$C$11</f>
        <v>644</v>
      </c>
      <c r="GV165" s="2">
        <f>HF165/'Drive Train'!$F$35</f>
        <v>0.83870967741935498</v>
      </c>
      <c r="GW165" s="46">
        <f>HD165*12*60/(PI() * 'Drive Train'!$F$15)/GV$2*GV165</f>
        <v>-251299.43429900813</v>
      </c>
      <c r="GX165" s="2">
        <f>('DEPRECATED - DT-Prelim Calcs'!$C$6*GV165-GW165)/('DEPRECATED - DT-Prelim Calcs'!$C$6*GV165)*'DEPRECATED - DT-Prelim Calcs'!$C$7*GV165</f>
        <v>115.64823903939298</v>
      </c>
      <c r="GY165" s="57">
        <f>GX165/'DEPRECATED - DT-Prelim Calcs'!$C$7*('DEPRECATED - DT-Prelim Calcs'!$C$8-'DEPRECATED - DT-Prelim Calcs'!$C$9)+'DEPRECATED - DT-Prelim Calcs'!$C$9</f>
        <v>6159.4091571593854</v>
      </c>
      <c r="GZ165" s="57">
        <f t="shared" si="202"/>
        <v>33.333333333333314</v>
      </c>
      <c r="HA165" s="2">
        <f t="shared" si="246"/>
        <v>0.99579519204165001</v>
      </c>
      <c r="HB165" s="57">
        <f>HA165*'DEPRECATED - DT-Prelim Calcs'!$C$21/GV$2/'DEPRECATED - DT-Prelim Calcs'!$C$19/'DEPRECATED - DT-Prelim Calcs'!$C$18*3.39*'DEPRECATED - DT-Prelim Calcs'!$C$20</f>
        <v>25.773080821789936</v>
      </c>
      <c r="HC165" s="46">
        <f t="shared" si="247"/>
        <v>0</v>
      </c>
      <c r="HD165" s="57">
        <f>HB164*'DEPRECATED - DT-Prelim Calcs'!$C$11+HD164</f>
        <v>-732.12503885458352</v>
      </c>
      <c r="HE165" s="57">
        <f>HE164+0.5*HB165*'DEPRECATED - DT-Prelim Calcs'!$C$11^2+HD165*'DEPRECATED - DT-Prelim Calcs'!$C$11</f>
        <v>-296429.37831093202</v>
      </c>
      <c r="HF165" s="57">
        <f>MIN('Drive Train'!$F$35-GZ164*'DEPRECATED - DT-Prelim Calcs'!$C$21*'Drive Train'!$F$39,HF164+GZ$2)</f>
        <v>10.400000000000002</v>
      </c>
      <c r="HG165" s="57">
        <f>'Drive Train'!$F$35-GZ165*'DEPRECATED - DT-Prelim Calcs'!$C$21*'Drive Train'!$F$39</f>
        <v>10.400000000000002</v>
      </c>
      <c r="HH165" s="1">
        <f>IF(HE165&gt;='Drive Train'!$F$29,1,0)</f>
        <v>0</v>
      </c>
      <c r="HI165" s="57">
        <f t="shared" si="248"/>
        <v>37.037037037037017</v>
      </c>
      <c r="HJ165" s="63">
        <f>HJ164+'DEPRECATED - DT-Prelim Calcs'!$C$11</f>
        <v>644</v>
      </c>
      <c r="HK165" s="2">
        <f>HU165/'Drive Train'!$F$35</f>
        <v>0.82258064516129037</v>
      </c>
      <c r="HL165" s="46">
        <f>HS165*12*60/(PI() * 'Drive Train'!$F$15)/HK$2*HK165</f>
        <v>12165.395000572325</v>
      </c>
      <c r="HM165" s="2">
        <f>('DEPRECATED - DT-Prelim Calcs'!$C$6*HK165-HL165)/('DEPRECATED - DT-Prelim Calcs'!$C$6*HK165)*'DEPRECATED - DT-Prelim Calcs'!$C$7*HK165</f>
        <v>-3.5182564334125663</v>
      </c>
      <c r="HN165" s="57">
        <f>HM165/'DEPRECATED - DT-Prelim Calcs'!$C$7*('DEPRECATED - DT-Prelim Calcs'!$C$8-'DEPRECATED - DT-Prelim Calcs'!$C$9)+'DEPRECATED - DT-Prelim Calcs'!$C$9</f>
        <v>-184.59970971237854</v>
      </c>
      <c r="HO165" s="57">
        <f t="shared" si="203"/>
        <v>-184.59970971237854</v>
      </c>
      <c r="HP165" s="2">
        <f t="shared" si="249"/>
        <v>-4.6010167932793777</v>
      </c>
      <c r="HQ165" s="57">
        <f>HP165*'DEPRECATED - DT-Prelim Calcs'!$C$21/HK$2/'DEPRECATED - DT-Prelim Calcs'!$C$19/'DEPRECATED - DT-Prelim Calcs'!$C$18*3.39*'DEPRECATED - DT-Prelim Calcs'!$C$20</f>
        <v>-119.08309923898724</v>
      </c>
      <c r="HR165" s="46">
        <f t="shared" si="250"/>
        <v>1</v>
      </c>
      <c r="HS165" s="57">
        <f>HQ164*'DEPRECATED - DT-Prelim Calcs'!$C$11+HS164</f>
        <v>36.137086173917538</v>
      </c>
      <c r="HT165" s="57">
        <f>HT164+0.5*HQ165*'DEPRECATED - DT-Prelim Calcs'!$C$11^2+HS165*'DEPRECATED - DT-Prelim Calcs'!$C$11</f>
        <v>-294114.06022880669</v>
      </c>
      <c r="HU165" s="57">
        <f>MIN('Drive Train'!$F$35-HO164*'DEPRECATED - DT-Prelim Calcs'!$C$21*'Drive Train'!$F$39,HU164+HO$2)</f>
        <v>10.200000000000001</v>
      </c>
      <c r="HV165" s="57">
        <f>'Drive Train'!$F$35-HO165*'DEPRECATED - DT-Prelim Calcs'!$C$21*'Drive Train'!$F$39</f>
        <v>23.475982582742713</v>
      </c>
      <c r="HW165" s="1">
        <f>IF(HT165&gt;='Drive Train'!$F$29,1,0)</f>
        <v>0</v>
      </c>
      <c r="HX165" s="57">
        <f t="shared" si="251"/>
        <v>-205.11078856930948</v>
      </c>
      <c r="HY165" s="63">
        <f>HY164+'DEPRECATED - DT-Prelim Calcs'!$C$11</f>
        <v>644</v>
      </c>
      <c r="HZ165" s="2">
        <f>IJ165/'Drive Train'!$F$35</f>
        <v>3.7487909901308987</v>
      </c>
      <c r="IA165" s="46">
        <f>IH165*12*60/(PI() * 'Drive Train'!$F$15)/HZ$2*HZ165</f>
        <v>-1976647.6829385709</v>
      </c>
      <c r="IB165" s="2">
        <f>('DEPRECATED - DT-Prelim Calcs'!$C$6*HZ165-IA165)/('DEPRECATED - DT-Prelim Calcs'!$C$6*HZ165)*'DEPRECATED - DT-Prelim Calcs'!$C$7*HZ165</f>
        <v>902.79085568245489</v>
      </c>
      <c r="IC165" s="57">
        <f>IB165/'DEPRECATED - DT-Prelim Calcs'!$C$7*('DEPRECATED - DT-Prelim Calcs'!$C$8-'DEPRECATED - DT-Prelim Calcs'!$C$9)+'DEPRECATED - DT-Prelim Calcs'!$C$9</f>
        <v>48064.138499609522</v>
      </c>
      <c r="ID165" s="57">
        <f t="shared" si="204"/>
        <v>39.999999999999986</v>
      </c>
      <c r="IE165" s="2">
        <f t="shared" si="252"/>
        <v>0.99579519204165001</v>
      </c>
      <c r="IF165" s="57">
        <f>IE165*'DEPRECATED - DT-Prelim Calcs'!$C$21/HZ$2/'DEPRECATED - DT-Prelim Calcs'!$C$19/'DEPRECATED - DT-Prelim Calcs'!$C$18*3.39*'DEPRECATED - DT-Prelim Calcs'!$C$20</f>
        <v>25.773080821789936</v>
      </c>
      <c r="IG165" s="46">
        <f t="shared" si="253"/>
        <v>0</v>
      </c>
      <c r="IH165" s="57">
        <f>IF164*'DEPRECATED - DT-Prelim Calcs'!$C$11+IH164</f>
        <v>-1288.3784247781321</v>
      </c>
      <c r="II165" s="57">
        <f>II164+0.5*IF165*'DEPRECATED - DT-Prelim Calcs'!$C$11^2+IH165*'DEPRECATED - DT-Prelim Calcs'!$C$11</f>
        <v>-289909.40518988628</v>
      </c>
      <c r="IJ165" s="57">
        <f>MIN('Drive Train'!$F$35-ID164*'DEPRECATED - DT-Prelim Calcs'!$C$21*'Drive Train'!$F$39,IJ164+ID$2)</f>
        <v>46.485008277623145</v>
      </c>
      <c r="IK165" s="57">
        <f>'Drive Train'!$F$35-ID165*'DEPRECATED - DT-Prelim Calcs'!$C$21*'Drive Train'!$F$39</f>
        <v>10.000000000000002</v>
      </c>
      <c r="IL165" s="1">
        <f>IF(II165&gt;='Drive Train'!$F$29,1,0)</f>
        <v>0</v>
      </c>
      <c r="IM165" s="57">
        <f t="shared" si="254"/>
        <v>44.444444444444429</v>
      </c>
      <c r="IN165" s="63">
        <f>IN164+'DEPRECATED - DT-Prelim Calcs'!$C$11</f>
        <v>644</v>
      </c>
      <c r="IO165" s="2">
        <f>IY165/'Drive Train'!$F$35</f>
        <v>0.79032258064516137</v>
      </c>
      <c r="IP165" s="46">
        <f>IW165*12*60/(PI() * 'Drive Train'!$F$15)/IO$2*IO165</f>
        <v>-167760.35614746765</v>
      </c>
      <c r="IQ165" s="2">
        <f>('DEPRECATED - DT-Prelim Calcs'!$C$6*IO165-IP165)/('DEPRECATED - DT-Prelim Calcs'!$C$6*IO165)*'DEPRECATED - DT-Prelim Calcs'!$C$7*IO165</f>
        <v>77.75879717834114</v>
      </c>
      <c r="IR165" s="57">
        <f>IQ165/'DEPRECATED - DT-Prelim Calcs'!$C$7*('DEPRECATED - DT-Prelim Calcs'!$C$8-'DEPRECATED - DT-Prelim Calcs'!$C$9)+'DEPRECATED - DT-Prelim Calcs'!$C$9</f>
        <v>4142.3073352618958</v>
      </c>
      <c r="IS165" s="57">
        <f t="shared" si="205"/>
        <v>43.333333333333321</v>
      </c>
      <c r="IT165" s="2">
        <f t="shared" si="255"/>
        <v>0.99579519204165001</v>
      </c>
      <c r="IU165" s="57">
        <f>IT165*'DEPRECATED - DT-Prelim Calcs'!$C$21/IO$2/'DEPRECATED - DT-Prelim Calcs'!$C$19/'DEPRECATED - DT-Prelim Calcs'!$C$18*3.39*'DEPRECATED - DT-Prelim Calcs'!$C$20</f>
        <v>25.773080821789936</v>
      </c>
      <c r="IV165" s="46">
        <f t="shared" si="256"/>
        <v>0</v>
      </c>
      <c r="IW165" s="57">
        <f>IU164*'DEPRECATED - DT-Prelim Calcs'!$C$11+IW164</f>
        <v>-518.66907223908709</v>
      </c>
      <c r="IX165" s="57">
        <f>IX164+0.5*IU165*'DEPRECATED - DT-Prelim Calcs'!$C$11^2+IW165*'DEPRECATED - DT-Prelim Calcs'!$C$11</f>
        <v>-303849.70144146401</v>
      </c>
      <c r="IY165" s="57">
        <f>MIN('Drive Train'!$F$35-IS164*'DEPRECATED - DT-Prelim Calcs'!$C$21*'Drive Train'!$F$39,IY164+IS$2)</f>
        <v>9.8000000000000007</v>
      </c>
      <c r="IZ165" s="57">
        <f>'Drive Train'!$F$35-IS165*'DEPRECATED - DT-Prelim Calcs'!$C$21*'Drive Train'!$F$39</f>
        <v>9.8000000000000007</v>
      </c>
      <c r="JA165" s="1">
        <f>IF(IX165&gt;='Drive Train'!$F$29,1,0)</f>
        <v>0</v>
      </c>
      <c r="JB165" s="57">
        <f t="shared" si="257"/>
        <v>48.148148148148138</v>
      </c>
      <c r="JC165" s="63">
        <f>JC164+'DEPRECATED - DT-Prelim Calcs'!$C$11</f>
        <v>644</v>
      </c>
      <c r="JD165" s="2">
        <f>JN165/'Drive Train'!$F$35</f>
        <v>0.77419354838709686</v>
      </c>
      <c r="JE165" s="46">
        <f>JL165*12*60/(PI() * 'Drive Train'!$F$15)/JD$2*JD165</f>
        <v>-220544.91614614203</v>
      </c>
      <c r="JF165" s="2">
        <f>('DEPRECATED - DT-Prelim Calcs'!$C$6*JD165-JE165)/('DEPRECATED - DT-Prelim Calcs'!$C$6*JD165)*'DEPRECATED - DT-Prelim Calcs'!$C$7*JD165</f>
        <v>101.58686609742948</v>
      </c>
      <c r="JG165" s="57">
        <f>JF165/'DEPRECATED - DT-Prelim Calcs'!$C$7*('DEPRECATED - DT-Prelim Calcs'!$C$8-'DEPRECATED - DT-Prelim Calcs'!$C$9)+'DEPRECATED - DT-Prelim Calcs'!$C$9</f>
        <v>5410.8306723237356</v>
      </c>
      <c r="JH165" s="57">
        <f t="shared" si="206"/>
        <v>46.666666666666657</v>
      </c>
      <c r="JI165" s="2">
        <f t="shared" si="258"/>
        <v>0.99579519204165001</v>
      </c>
      <c r="JJ165" s="57">
        <f>JI165*'DEPRECATED - DT-Prelim Calcs'!$C$21/JD$2/'DEPRECATED - DT-Prelim Calcs'!$C$19/'DEPRECATED - DT-Prelim Calcs'!$C$18*3.39*'DEPRECATED - DT-Prelim Calcs'!$C$20</f>
        <v>25.773080821789936</v>
      </c>
      <c r="JK165" s="46">
        <f t="shared" si="259"/>
        <v>0</v>
      </c>
      <c r="JL165" s="57">
        <f>JJ164*'DEPRECATED - DT-Prelim Calcs'!$C$11+JL164</f>
        <v>-696.06998413070096</v>
      </c>
      <c r="JM165" s="57">
        <f>JM164+0.5*JJ165*'DEPRECATED - DT-Prelim Calcs'!$C$11^2+JL165*'DEPRECATED - DT-Prelim Calcs'!$C$11</f>
        <v>-340743.4361750267</v>
      </c>
      <c r="JN165" s="57">
        <f>MIN('Drive Train'!$F$35-JH164*'DEPRECATED - DT-Prelim Calcs'!$C$21*'Drive Train'!$F$39,JN164+JH$2)</f>
        <v>9.6000000000000014</v>
      </c>
      <c r="JO165" s="57">
        <f>'Drive Train'!$F$35-JH165*'DEPRECATED - DT-Prelim Calcs'!$C$21*'Drive Train'!$F$39</f>
        <v>9.6000000000000014</v>
      </c>
      <c r="JP165" s="1">
        <f>IF(JM165&gt;='Drive Train'!$F$29,1,0)</f>
        <v>0</v>
      </c>
      <c r="JQ165" s="57">
        <f>MIN(JG165,'DEPRECATED - DT-Prelim Calcs'!$C$10)*'DEPRECATED - DT-Prelim Calcs'!$C$11*1000/60/60</f>
        <v>103.33333333333333</v>
      </c>
      <c r="JR165" s="63">
        <f>JR164+'DEPRECATED - DT-Prelim Calcs'!$C$11</f>
        <v>644</v>
      </c>
      <c r="JS165" s="2">
        <f>KC165/'Drive Train'!$F$35</f>
        <v>0.75806451612903225</v>
      </c>
      <c r="JT165" s="46">
        <f>KA165*12*60/(PI() * 'Drive Train'!$F$15)/JS$2*JS165</f>
        <v>-127215.4243081226</v>
      </c>
      <c r="JU165" s="2">
        <f>('DEPRECATED - DT-Prelim Calcs'!$C$6*JS165-JT165)/('DEPRECATED - DT-Prelim Calcs'!$C$6*JS165)*'DEPRECATED - DT-Prelim Calcs'!$C$7*JS165</f>
        <v>59.348356231070859</v>
      </c>
      <c r="JV165" s="57">
        <f>JU165/'DEPRECATED - DT-Prelim Calcs'!$C$7*('DEPRECATED - DT-Prelim Calcs'!$C$8-'DEPRECATED - DT-Prelim Calcs'!$C$9)+'DEPRECATED - DT-Prelim Calcs'!$C$9</f>
        <v>3162.1996284009924</v>
      </c>
      <c r="JW165" s="57">
        <f t="shared" si="207"/>
        <v>49.999999999999993</v>
      </c>
      <c r="JX165" s="2">
        <f t="shared" si="260"/>
        <v>0.99579519204165001</v>
      </c>
      <c r="JY165" s="57">
        <f>JX165*'DEPRECATED - DT-Prelim Calcs'!$C$21/JS$2/'DEPRECATED - DT-Prelim Calcs'!$C$19/'DEPRECATED - DT-Prelim Calcs'!$C$18*3.39*'DEPRECATED - DT-Prelim Calcs'!$C$20</f>
        <v>25.773080821789936</v>
      </c>
      <c r="JZ165" s="46">
        <f t="shared" si="261"/>
        <v>0</v>
      </c>
      <c r="KA165" s="57">
        <f>JY164*'DEPRECATED - DT-Prelim Calcs'!$C$11+KA164</f>
        <v>-410.05206717374131</v>
      </c>
      <c r="KB165" s="57">
        <f>KB164+0.5*JY165*'DEPRECATED - DT-Prelim Calcs'!$C$11^2+KA165*'DEPRECATED - DT-Prelim Calcs'!$C$11</f>
        <v>-334836.19605583133</v>
      </c>
      <c r="KC165" s="57">
        <f>MIN('Drive Train'!$F$35-JW164*'DEPRECATED - DT-Prelim Calcs'!$C$21*'Drive Train'!$F$39,KC164+JW$2)</f>
        <v>9.4</v>
      </c>
      <c r="KD165" s="57">
        <f>'Drive Train'!$F$35-JW165*'DEPRECATED - DT-Prelim Calcs'!$C$21*'Drive Train'!$F$39</f>
        <v>9.4</v>
      </c>
      <c r="KE165" s="1">
        <f>IF(KB165&gt;='Drive Train'!$F$29,1,0)</f>
        <v>0</v>
      </c>
      <c r="KF165" s="57">
        <f>MIN(JV165,'DEPRECATED - DT-Prelim Calcs'!$C$10)*'DEPRECATED - DT-Prelim Calcs'!$C$11*1000/60/60</f>
        <v>103.33333333333333</v>
      </c>
      <c r="KG165" s="63">
        <f>KG164+'DEPRECATED - DT-Prelim Calcs'!$C$11</f>
        <v>644</v>
      </c>
      <c r="KH165" s="2">
        <f>KR165/'Drive Train'!$F$35</f>
        <v>0.74193548387096786</v>
      </c>
      <c r="KI165" s="46">
        <f>KP165*12*60/(PI() * 'Drive Train'!$F$15)/KH$2*KH165</f>
        <v>-131685.81198702258</v>
      </c>
      <c r="KJ165" s="2">
        <f>('DEPRECATED - DT-Prelim Calcs'!$C$6*KH165-KI165)/('DEPRECATED - DT-Prelim Calcs'!$C$6*KH165)*'DEPRECATED - DT-Prelim Calcs'!$C$7*KH165</f>
        <v>61.330805020580151</v>
      </c>
      <c r="KK165" s="57">
        <f>KJ165/'DEPRECATED - DT-Prelim Calcs'!$C$7*('DEPRECATED - DT-Prelim Calcs'!$C$8-'DEPRECATED - DT-Prelim Calcs'!$C$9)+'DEPRECATED - DT-Prelim Calcs'!$C$9</f>
        <v>3267.7382921744538</v>
      </c>
      <c r="KL165" s="57">
        <f t="shared" si="208"/>
        <v>53.333333333333329</v>
      </c>
      <c r="KM165" s="2">
        <f t="shared" si="262"/>
        <v>0.99579519204165001</v>
      </c>
      <c r="KN165" s="57">
        <f>KM165*'DEPRECATED - DT-Prelim Calcs'!$C$21/KH$2/'DEPRECATED - DT-Prelim Calcs'!$C$19/'DEPRECATED - DT-Prelim Calcs'!$C$18*3.39*'DEPRECATED - DT-Prelim Calcs'!$C$20</f>
        <v>25.773080821789936</v>
      </c>
      <c r="KO165" s="46">
        <f t="shared" si="263"/>
        <v>0</v>
      </c>
      <c r="KP165" s="57">
        <f>KN164*'DEPRECATED - DT-Prelim Calcs'!$C$11+KP164</f>
        <v>-433.68884036683471</v>
      </c>
      <c r="KQ165" s="57">
        <f>KQ164+0.5*KN165*'DEPRECATED - DT-Prelim Calcs'!$C$11^2+KP165*'DEPRECATED - DT-Prelim Calcs'!$C$11</f>
        <v>-311587.00632401032</v>
      </c>
      <c r="KR165" s="57">
        <f>MIN('Drive Train'!$F$35-KL164*'DEPRECATED - DT-Prelim Calcs'!$C$21*'Drive Train'!$F$39,KR164+KL$2)</f>
        <v>9.2000000000000011</v>
      </c>
      <c r="KS165" s="57">
        <f>'Drive Train'!$F$35-KL165*'DEPRECATED - DT-Prelim Calcs'!$C$21*'Drive Train'!$F$39</f>
        <v>9.2000000000000011</v>
      </c>
      <c r="KT165" s="1">
        <f>IF(KQ165&gt;='Drive Train'!$F$29,1,0)</f>
        <v>0</v>
      </c>
      <c r="KU165" s="57">
        <f>MIN(KK165,'DEPRECATED - DT-Prelim Calcs'!$C$10)*'DEPRECATED - DT-Prelim Calcs'!$C$11*1000/60/60</f>
        <v>103.33333333333333</v>
      </c>
      <c r="KV165" s="63">
        <f>KV164+'DEPRECATED - DT-Prelim Calcs'!$C$11</f>
        <v>644</v>
      </c>
      <c r="KW165" s="2">
        <f>LG165/'Drive Train'!$F$35</f>
        <v>0.72580645161290325</v>
      </c>
      <c r="KX165" s="46">
        <f>LE165*12*60/(PI() * 'Drive Train'!$F$15)/KW$2*KW165</f>
        <v>-34377.025374702513</v>
      </c>
      <c r="KY165" s="2">
        <f>('DEPRECATED - DT-Prelim Calcs'!$C$6*KW165-KX165)/('DEPRECATED - DT-Prelim Calcs'!$C$6*KW165)*'DEPRECATED - DT-Prelim Calcs'!$C$7*KW165</f>
        <v>17.293026785353902</v>
      </c>
      <c r="KZ165" s="57">
        <f>KY165/'DEPRECATED - DT-Prelim Calcs'!$C$7*('DEPRECATED - DT-Prelim Calcs'!$C$8-'DEPRECATED - DT-Prelim Calcs'!$C$9)+'DEPRECATED - DT-Prelim Calcs'!$C$9</f>
        <v>923.3204716020357</v>
      </c>
      <c r="LA165" s="57">
        <f t="shared" si="209"/>
        <v>56.666666666666664</v>
      </c>
      <c r="LB165" s="2">
        <f t="shared" si="264"/>
        <v>0.99579519204165001</v>
      </c>
      <c r="LC165" s="57">
        <f>LB165*'DEPRECATED - DT-Prelim Calcs'!$C$21/KW$2/'DEPRECATED - DT-Prelim Calcs'!$C$19/'DEPRECATED - DT-Prelim Calcs'!$C$18*3.39*'DEPRECATED - DT-Prelim Calcs'!$C$20</f>
        <v>25.773080821789936</v>
      </c>
      <c r="LD165" s="46">
        <f t="shared" si="265"/>
        <v>0</v>
      </c>
      <c r="LE165" s="57">
        <f>LC164*'DEPRECATED - DT-Prelim Calcs'!$C$11+LE164</f>
        <v>-115.73184419835785</v>
      </c>
      <c r="LF165" s="57">
        <f>LF164+0.5*LC165*'DEPRECATED - DT-Prelim Calcs'!$C$11^2+LE165*'DEPRECATED - DT-Prelim Calcs'!$C$11</f>
        <v>-342258.75454982201</v>
      </c>
      <c r="LG165" s="57">
        <f>MIN('Drive Train'!$F$35-LA164*'DEPRECATED - DT-Prelim Calcs'!$C$21*'Drive Train'!$F$39,LG164+LA$2)</f>
        <v>9</v>
      </c>
      <c r="LH165" s="57">
        <f>'Drive Train'!$F$35-LA165*'DEPRECATED - DT-Prelim Calcs'!$C$21*'Drive Train'!$F$39</f>
        <v>9</v>
      </c>
      <c r="LI165" s="1">
        <f>IF(LF165&gt;='Drive Train'!$F$29,1,0)</f>
        <v>0</v>
      </c>
      <c r="LJ165" s="57">
        <f>MIN(KZ165,'DEPRECATED - DT-Prelim Calcs'!$C$10)*'DEPRECATED - DT-Prelim Calcs'!$C$11*1000/60/60</f>
        <v>103.33333333333333</v>
      </c>
      <c r="LK165" s="63">
        <f>LK164+'DEPRECATED - DT-Prelim Calcs'!$C$11</f>
        <v>644</v>
      </c>
      <c r="LL165" s="2">
        <f>LV165/'Drive Train'!$F$35</f>
        <v>0.70967741935483875</v>
      </c>
      <c r="LM165" s="46">
        <f>LT165*12*60/(PI() * 'Drive Train'!$F$15)/LL$2*LL165</f>
        <v>-189079.88080233824</v>
      </c>
      <c r="LN165" s="2">
        <f>('DEPRECATED - DT-Prelim Calcs'!$C$6*LL165-LM165)/('DEPRECATED - DT-Prelim Calcs'!$C$6*LL165)*'DEPRECATED - DT-Prelim Calcs'!$C$7*LL165</f>
        <v>87.204227408719305</v>
      </c>
      <c r="LO165" s="57">
        <f>LN165/'DEPRECATED - DT-Prelim Calcs'!$C$7*('DEPRECATED - DT-Prelim Calcs'!$C$8-'DEPRECATED - DT-Prelim Calcs'!$C$9)+'DEPRECATED - DT-Prelim Calcs'!$C$9</f>
        <v>4645.1491188957207</v>
      </c>
      <c r="LP165" s="57">
        <f t="shared" si="210"/>
        <v>60</v>
      </c>
      <c r="LQ165" s="2">
        <f t="shared" si="266"/>
        <v>0.99579519204165001</v>
      </c>
      <c r="LR165" s="57">
        <f>LQ165*'DEPRECATED - DT-Prelim Calcs'!$C$21/LL$2/'DEPRECATED - DT-Prelim Calcs'!$C$19/'DEPRECATED - DT-Prelim Calcs'!$C$18*3.39*'DEPRECATED - DT-Prelim Calcs'!$C$20</f>
        <v>25.773080821789936</v>
      </c>
      <c r="LS165" s="46">
        <f t="shared" si="267"/>
        <v>0</v>
      </c>
      <c r="LT165" s="57">
        <f>LR164*'DEPRECATED - DT-Prelim Calcs'!$C$11+LT164</f>
        <v>-651.0131125759915</v>
      </c>
      <c r="LU165" s="57">
        <f>LU164+0.5*LR165*'DEPRECATED - DT-Prelim Calcs'!$C$11^2+LT165*'DEPRECATED - DT-Prelim Calcs'!$C$11</f>
        <v>-311840.8269874226</v>
      </c>
      <c r="LV165" s="57">
        <f>MIN('Drive Train'!$F$35-LP164*'DEPRECATED - DT-Prelim Calcs'!$C$21*'Drive Train'!$F$39,LV164+LP$2)</f>
        <v>8.8000000000000007</v>
      </c>
      <c r="LW165" s="57">
        <f>'Drive Train'!$F$35-LP165*'DEPRECATED - DT-Prelim Calcs'!$C$21*'Drive Train'!$F$39</f>
        <v>8.8000000000000007</v>
      </c>
      <c r="LX165" s="1">
        <f>IF(LU165&gt;='Drive Train'!$F$29,1,0)</f>
        <v>0</v>
      </c>
      <c r="LY165" s="57">
        <f>MIN(LO165,'DEPRECATED - DT-Prelim Calcs'!$C$10)*'DEPRECATED - DT-Prelim Calcs'!$C$11*1000/60/60</f>
        <v>103.33333333333333</v>
      </c>
      <c r="LZ165" s="63">
        <f>LZ164+'DEPRECATED - DT-Prelim Calcs'!$C$11</f>
        <v>644</v>
      </c>
    </row>
    <row r="166" spans="18:338" x14ac:dyDescent="0.2">
      <c r="R166" s="63">
        <f>R165+'DEPRECATED - DT-Prelim Calcs'!$C$11</f>
        <v>648</v>
      </c>
      <c r="S166" s="2">
        <f>AG166/'Drive Train'!$F$35</f>
        <v>0</v>
      </c>
      <c r="T166" s="46">
        <f>AE166*12*60/(PI() * 'Drive Train'!$F$15)/S$2*ABS(S166)</f>
        <v>0</v>
      </c>
      <c r="U166" s="2">
        <f>IF(OR(AD165=1,AND($C$32=Motors!$C$32,'DEPRECATED - DT-Prelim Calcs'!AI165=1)),0,IF(AG166=0,-(V165+$C$9)/($C$8-$C$9)*$C$7,($C$6*S166-T166)/($C$6*S166)*$C$7*S166))</f>
        <v>0</v>
      </c>
      <c r="V166" s="57">
        <f>IF(AND(AD165=1,AI165=1),0,ABS(U166/$C$7*($C$8-$C$9)+$C$9) *'Drive Train'!$AA$49 + V165*(1-'Drive Train'!$AA$49))</f>
        <v>0</v>
      </c>
      <c r="W166" s="57">
        <f t="shared" si="184"/>
        <v>0</v>
      </c>
      <c r="X166" s="2">
        <f>MAX(MIN(IF(AND(AI165=1,AG166&lt;0),-1,1)*(W166-$C$9)/($C$8-$C$9)*$C$7-$C$29*AE166/T$2 -  AI165*$C$29/2,X$2),MAX(X$4:X165)*-1)</f>
        <v>-0.2458281045106315</v>
      </c>
      <c r="Y166" s="57">
        <f t="shared" si="185"/>
        <v>0</v>
      </c>
      <c r="Z166" s="57">
        <f t="shared" si="186"/>
        <v>0</v>
      </c>
      <c r="AA166" s="57">
        <f t="shared" si="187"/>
        <v>0</v>
      </c>
      <c r="AB166" s="57" t="e">
        <f t="shared" si="188"/>
        <v>#N/A</v>
      </c>
      <c r="AC166" s="46">
        <f t="shared" si="211"/>
        <v>1</v>
      </c>
      <c r="AD166" s="1">
        <f t="shared" si="189"/>
        <v>1</v>
      </c>
      <c r="AE166" s="57">
        <f t="shared" si="190"/>
        <v>0</v>
      </c>
      <c r="AF166" s="57" t="e">
        <f t="shared" si="191"/>
        <v>#N/A</v>
      </c>
      <c r="AG166" s="57">
        <f>IF(AI165=0,MIN('Drive Train'!$F$35-W165*$C$21*'Drive Train'!$F$39,AG165+W$2)-$C$3,IF(AE165-1&lt;=0,0,IF($C$32=Motors!$C$30,MAX(ABS('Drive Train'!$F$35-W165*$C$21*'Drive Train'!$F$39)*-1,AG165-W$2),MAX(0,ABS('Drive Train'!$F$35-W165*$C$21*'Drive Train'!$F$39)*-1,AG165-W$2))))</f>
        <v>0</v>
      </c>
      <c r="AH166" s="57">
        <f>'Drive Train'!$F$35-ABS(W166)*'DEPRECATED - DT-Prelim Calcs'!$C$21*'Drive Train'!$F$39</f>
        <v>12.4</v>
      </c>
      <c r="AI166" s="1">
        <f>IF(AJ166&gt;='Drive Train'!$F$29,1,0)</f>
        <v>1</v>
      </c>
      <c r="AJ166" s="57">
        <f>AJ165+0.5*Y166*'DEPRECATED - DT-Prelim Calcs'!$C$11^2+AE166*'DEPRECATED - DT-Prelim Calcs'!$C$11</f>
        <v>784.33981740885292</v>
      </c>
      <c r="AK166" s="57">
        <f t="shared" si="268"/>
        <v>0</v>
      </c>
      <c r="AL166" s="63">
        <f>AL165+'DEPRECATED - DT-Prelim Calcs'!$C$11</f>
        <v>648</v>
      </c>
      <c r="AM166" s="2">
        <f>AW166/'Drive Train'!$F$35</f>
        <v>0.90171798760158639</v>
      </c>
      <c r="AN166" s="46">
        <f>AU166*12*60/(PI() * 'Drive Train'!$F$15)/AM$2*AM166</f>
        <v>4074.5129711578243</v>
      </c>
      <c r="AO166" s="2">
        <f>('DEPRECATED - DT-Prelim Calcs'!$C$6*AM166-AN166)/('DEPRECATED - DT-Prelim Calcs'!$C$6*AM166)*'DEPRECATED - DT-Prelim Calcs'!$C$7*AM166</f>
        <v>0.330818350027824</v>
      </c>
      <c r="AP166" s="57">
        <f>AO166/'DEPRECATED - DT-Prelim Calcs'!$C$7*('DEPRECATED - DT-Prelim Calcs'!$C$8-'DEPRECATED - DT-Prelim Calcs'!$C$9)+'DEPRECATED - DT-Prelim Calcs'!$C$9</f>
        <v>20.311615895672126</v>
      </c>
      <c r="AQ166" s="57">
        <f t="shared" si="192"/>
        <v>20.311615895672126</v>
      </c>
      <c r="AR166" s="2">
        <f t="shared" si="212"/>
        <v>-1.6653345369377348E-16</v>
      </c>
      <c r="AS166" s="57">
        <f>AR166*'DEPRECATED - DT-Prelim Calcs'!$C$21/AM$2/'DEPRECATED - DT-Prelim Calcs'!$C$19/'DEPRECATED - DT-Prelim Calcs'!$C$18*3.39*'DEPRECATED - DT-Prelim Calcs'!$C$20</f>
        <v>-1.2068570473601326E-15</v>
      </c>
      <c r="AT166" s="46">
        <f t="shared" si="213"/>
        <v>0</v>
      </c>
      <c r="AU166" s="57">
        <f>AS165*'DEPRECATED - DT-Prelim Calcs'!$C$11+AU165</f>
        <v>39.432321268798688</v>
      </c>
      <c r="AV166" s="57">
        <f>AV165+0.5*AS166*'DEPRECATED - DT-Prelim Calcs'!$C$11^2+AU166*'DEPRECATED - DT-Prelim Calcs'!$C$11</f>
        <v>25507.53061754561</v>
      </c>
      <c r="AW166" s="57">
        <f>MIN('Drive Train'!$F$35-AQ165*'DEPRECATED - DT-Prelim Calcs'!$C$21*'Drive Train'!$F$39,AW165+AQ$2)</f>
        <v>11.181303046259671</v>
      </c>
      <c r="AX166" s="57">
        <f>'Drive Train'!$F$35-AQ166*'DEPRECATED - DT-Prelim Calcs'!$C$21*'Drive Train'!$F$39</f>
        <v>11.181303046259673</v>
      </c>
      <c r="AY166" s="1">
        <f>IF(AV166&gt;='Drive Train'!$F$29,1,0)</f>
        <v>1</v>
      </c>
      <c r="AZ166" s="57">
        <f t="shared" si="214"/>
        <v>22.568462106302363</v>
      </c>
      <c r="BA166" s="63">
        <f>BA165+'DEPRECATED - DT-Prelim Calcs'!$C$11</f>
        <v>648</v>
      </c>
      <c r="BB166" s="2">
        <f>BL166/'Drive Train'!$F$35</f>
        <v>0.55000000000000004</v>
      </c>
      <c r="BC166" s="46">
        <f>BJ166*12*60/(PI() * 'Drive Train'!$F$15)/BB$2*BB166</f>
        <v>5574.3989430736756</v>
      </c>
      <c r="BD166" s="2">
        <f>('DEPRECATED - DT-Prelim Calcs'!$C$6*BB166-BC166)/('DEPRECATED - DT-Prelim Calcs'!$C$6*BB166)*'DEPRECATED - DT-Prelim Calcs'!$C$7*BB166</f>
        <v>-1.1950068391759019</v>
      </c>
      <c r="BE166" s="57">
        <f>BD166/'DEPRECATED - DT-Prelim Calcs'!$C$7*('DEPRECATED - DT-Prelim Calcs'!$C$8-'DEPRECATED - DT-Prelim Calcs'!$C$9)+'DEPRECATED - DT-Prelim Calcs'!$C$9</f>
        <v>-60.917998948659012</v>
      </c>
      <c r="BF166" s="57">
        <f t="shared" si="193"/>
        <v>-60.917998948659012</v>
      </c>
      <c r="BG166" s="2">
        <f t="shared" si="215"/>
        <v>-1.9370342982087358</v>
      </c>
      <c r="BH166" s="57">
        <f>BG166*'DEPRECATED - DT-Prelim Calcs'!$C$21/BB$2/'DEPRECATED - DT-Prelim Calcs'!$C$19/'DEPRECATED - DT-Prelim Calcs'!$C$18*3.39*'DEPRECATED - DT-Prelim Calcs'!$C$20</f>
        <v>-20.276476817893286</v>
      </c>
      <c r="BI166" s="46">
        <f t="shared" si="216"/>
        <v>1</v>
      </c>
      <c r="BJ166" s="57">
        <f>BH165*'DEPRECATED - DT-Prelim Calcs'!$C$11+BJ165</f>
        <v>61.232485201884487</v>
      </c>
      <c r="BK166" s="57">
        <f>BK165+0.5*BH166*'DEPRECATED - DT-Prelim Calcs'!$C$11^2+BJ166*'DEPRECATED - DT-Prelim Calcs'!$C$11</f>
        <v>13434.453594284223</v>
      </c>
      <c r="BL166" s="57">
        <f>MIN('Drive Train'!$F$35-BF165*'DEPRECATED - DT-Prelim Calcs'!$C$21*'Drive Train'!$F$39,BL165+BF$2)</f>
        <v>6.82</v>
      </c>
      <c r="BM166" s="57">
        <f>'Drive Train'!$F$35-BF166*'DEPRECATED - DT-Prelim Calcs'!$C$21*'Drive Train'!$F$39</f>
        <v>16.05507993691954</v>
      </c>
      <c r="BN166" s="1">
        <f>IF(BK166&gt;='Drive Train'!$F$29,1,0)</f>
        <v>1</v>
      </c>
      <c r="BO166" s="57">
        <f t="shared" si="217"/>
        <v>-67.68666549851001</v>
      </c>
      <c r="BP166" s="63">
        <f>BP165+'DEPRECATED - DT-Prelim Calcs'!$C$11</f>
        <v>648</v>
      </c>
      <c r="BQ166" s="2">
        <f>CA166/'Drive Train'!$F$35</f>
        <v>0.55000000000000004</v>
      </c>
      <c r="BR166" s="46">
        <f>BY166*12*60/(PI() * 'Drive Train'!$F$15)/BQ$2*BQ166</f>
        <v>11007.647723747146</v>
      </c>
      <c r="BS166" s="2">
        <f>('DEPRECATED - DT-Prelim Calcs'!$C$6*BQ166-BR166)/('DEPRECATED - DT-Prelim Calcs'!$C$6*BQ166)*'DEPRECATED - DT-Prelim Calcs'!$C$7*BQ166</f>
        <v>-3.6516915598931745</v>
      </c>
      <c r="BT166" s="57">
        <f>BS166/'DEPRECATED - DT-Prelim Calcs'!$C$7*('DEPRECATED - DT-Prelim Calcs'!$C$8-'DEPRECATED - DT-Prelim Calcs'!$C$9)+'DEPRECATED - DT-Prelim Calcs'!$C$9</f>
        <v>-191.703330761118</v>
      </c>
      <c r="BU166" s="57">
        <f t="shared" si="194"/>
        <v>-191.703330761118</v>
      </c>
      <c r="BV166" s="2">
        <f t="shared" si="218"/>
        <v>-5.1169574932777167</v>
      </c>
      <c r="BW166" s="57">
        <f>BV166*'DEPRECATED - DT-Prelim Calcs'!$C$21/BQ$2/'DEPRECATED - DT-Prelim Calcs'!$C$19/'DEPRECATED - DT-Prelim Calcs'!$C$18*3.39*'DEPRECATED - DT-Prelim Calcs'!$C$20</f>
        <v>-70.044261893282581</v>
      </c>
      <c r="BX166" s="46">
        <f t="shared" si="219"/>
        <v>1</v>
      </c>
      <c r="BY166" s="57">
        <f>BW165*'DEPRECATED - DT-Prelim Calcs'!$C$11+BY165</f>
        <v>92.464024658364821</v>
      </c>
      <c r="BZ166" s="57">
        <f>BZ165+0.5*BW166*'DEPRECATED - DT-Prelim Calcs'!$C$11^2+BY166*'DEPRECATED - DT-Prelim Calcs'!$C$11</f>
        <v>-13927.558296789341</v>
      </c>
      <c r="CA166" s="57">
        <f>MIN('Drive Train'!$F$35-BU165*'DEPRECATED - DT-Prelim Calcs'!$C$21*'Drive Train'!$F$39,CA165+BU$2)</f>
        <v>6.82</v>
      </c>
      <c r="CB166" s="57">
        <f>'Drive Train'!$F$35-BU166*'DEPRECATED - DT-Prelim Calcs'!$C$21*'Drive Train'!$F$39</f>
        <v>23.902199845667077</v>
      </c>
      <c r="CC166" s="1">
        <f>IF(BZ166&gt;='Drive Train'!$F$29,1,0)</f>
        <v>0</v>
      </c>
      <c r="CD166" s="57">
        <f t="shared" si="220"/>
        <v>-213.00370084568667</v>
      </c>
      <c r="CE166" s="63">
        <f>CE165+'DEPRECATED - DT-Prelim Calcs'!$C$11</f>
        <v>648</v>
      </c>
      <c r="CF166" s="2">
        <f>CP166/'Drive Train'!$F$35</f>
        <v>0.55000000000000004</v>
      </c>
      <c r="CG166" s="46">
        <f>CN166*12*60/(PI() * 'Drive Train'!$F$15)/CF$2*CF166</f>
        <v>-25454.00720721277</v>
      </c>
      <c r="CH166" s="2">
        <f>('DEPRECATED - DT-Prelim Calcs'!$C$6*CF166-CG166)/('DEPRECATED - DT-Prelim Calcs'!$C$6*CF166)*'DEPRECATED - DT-Prelim Calcs'!$C$7*CF166</f>
        <v>12.834722770991139</v>
      </c>
      <c r="CI166" s="57">
        <f>CH166/'DEPRECATED - DT-Prelim Calcs'!$C$7*('DEPRECATED - DT-Prelim Calcs'!$C$8-'DEPRECATED - DT-Prelim Calcs'!$C$9)+'DEPRECATED - DT-Prelim Calcs'!$C$9</f>
        <v>685.97590519425864</v>
      </c>
      <c r="CJ166" s="57">
        <f t="shared" si="195"/>
        <v>93</v>
      </c>
      <c r="CK166" s="2">
        <f t="shared" si="221"/>
        <v>1.5241763143494644</v>
      </c>
      <c r="CL166" s="57">
        <f>CK166*'DEPRECATED - DT-Prelim Calcs'!$C$21/CF$2/'DEPRECATED - DT-Prelim Calcs'!$C$19/'DEPRECATED - DT-Prelim Calcs'!$C$18*3.39*'DEPRECATED - DT-Prelim Calcs'!$C$20</f>
        <v>25.773080821789936</v>
      </c>
      <c r="CM166" s="46">
        <f t="shared" si="222"/>
        <v>0</v>
      </c>
      <c r="CN166" s="57">
        <f>CL165*'DEPRECATED - DT-Prelim Calcs'!$C$11+CN165</f>
        <v>-173.08684425671277</v>
      </c>
      <c r="CO166" s="57">
        <f>CO165+0.5*CL166*'DEPRECATED - DT-Prelim Calcs'!$C$11^2+CN166*'DEPRECATED - DT-Prelim Calcs'!$C$11</f>
        <v>-55781.609406122676</v>
      </c>
      <c r="CP166" s="57">
        <f>MIN('Drive Train'!$F$35-CJ165*'DEPRECATED - DT-Prelim Calcs'!$C$21*'Drive Train'!$F$39,CP165+CJ$2)</f>
        <v>6.82</v>
      </c>
      <c r="CQ166" s="57">
        <f>'Drive Train'!$F$35-CJ166*'DEPRECATED - DT-Prelim Calcs'!$C$21*'Drive Train'!$F$39</f>
        <v>6.82</v>
      </c>
      <c r="CR166" s="1">
        <f>IF(CO166&gt;='Drive Train'!$F$29,1,0)</f>
        <v>0</v>
      </c>
      <c r="CS166" s="57">
        <f t="shared" si="223"/>
        <v>103.33333333333333</v>
      </c>
      <c r="CT166" s="63">
        <f>CT165+'DEPRECATED - DT-Prelim Calcs'!$C$11</f>
        <v>648</v>
      </c>
      <c r="CU166" s="2">
        <f>DE166/'Drive Train'!$F$35</f>
        <v>0.55000000000000004</v>
      </c>
      <c r="CV166" s="46">
        <f>DC166*12*60/(PI() * 'Drive Train'!$F$15)/CU$2*CU166</f>
        <v>3378.3333706889548</v>
      </c>
      <c r="CW166" s="2">
        <f>('DEPRECATED - DT-Prelim Calcs'!$C$6*CU166-CV166)/('DEPRECATED - DT-Prelim Calcs'!$C$6*CU166)*'DEPRECATED - DT-Prelim Calcs'!$C$7*CU166</f>
        <v>-0.20203910381995874</v>
      </c>
      <c r="CX166" s="57">
        <f>CW166/'DEPRECATED - DT-Prelim Calcs'!$C$7*('DEPRECATED - DT-Prelim Calcs'!$C$8-'DEPRECATED - DT-Prelim Calcs'!$C$9)+'DEPRECATED - DT-Prelim Calcs'!$C$9</f>
        <v>-8.0558576846890908</v>
      </c>
      <c r="CY166" s="57">
        <f t="shared" si="196"/>
        <v>-8.0558576846890908</v>
      </c>
      <c r="CZ166" s="2">
        <f t="shared" si="224"/>
        <v>-0.65174070437241549</v>
      </c>
      <c r="DA166" s="57">
        <f>CZ166*'DEPRECATED - DT-Prelim Calcs'!$C$21/CU$2/'DEPRECATED - DT-Prelim Calcs'!$C$19/'DEPRECATED - DT-Prelim Calcs'!$C$18*3.39*'DEPRECATED - DT-Prelim Calcs'!$C$20</f>
        <v>-13.119784054680949</v>
      </c>
      <c r="DB166" s="46">
        <f t="shared" si="225"/>
        <v>1</v>
      </c>
      <c r="DC166" s="57">
        <f>DA165*'DEPRECATED - DT-Prelim Calcs'!$C$11+DC165</f>
        <v>19.296995088606664</v>
      </c>
      <c r="DD166" s="57">
        <f>DD165+0.5*DA166*'DEPRECATED - DT-Prelim Calcs'!$C$11^2+DC166*'DEPRECATED - DT-Prelim Calcs'!$C$11</f>
        <v>-112559.40381461939</v>
      </c>
      <c r="DE166" s="57">
        <f>MIN('Drive Train'!$F$35-CY165*'DEPRECATED - DT-Prelim Calcs'!$C$21*'Drive Train'!$F$39,DE165+CY$2)</f>
        <v>6.82</v>
      </c>
      <c r="DF166" s="57">
        <f>'Drive Train'!$F$35-CY166*'DEPRECATED - DT-Prelim Calcs'!$C$21*'Drive Train'!$F$39</f>
        <v>12.883351461081347</v>
      </c>
      <c r="DG166" s="1">
        <f>IF(DD166&gt;='Drive Train'!$F$29,1,0)</f>
        <v>0</v>
      </c>
      <c r="DH166" s="57">
        <f t="shared" si="226"/>
        <v>-8.9509529829878787</v>
      </c>
      <c r="DI166" s="63">
        <f>DI165+'DEPRECATED - DT-Prelim Calcs'!$C$11</f>
        <v>648</v>
      </c>
      <c r="DJ166" s="2">
        <f>DT166/'Drive Train'!$F$35</f>
        <v>0.55000000000000004</v>
      </c>
      <c r="DK166" s="46">
        <f>DR166*12*60/(PI() * 'Drive Train'!$F$15)/DJ$2*DJ166</f>
        <v>-58798.717383192161</v>
      </c>
      <c r="DL166" s="2">
        <f>('DEPRECATED - DT-Prelim Calcs'!$C$6*DJ166-DK166)/('DEPRECATED - DT-Prelim Calcs'!$C$6*DJ166)*'DEPRECATED - DT-Prelim Calcs'!$C$7*DJ166</f>
        <v>27.911786846809211</v>
      </c>
      <c r="DM166" s="57">
        <f>DL166/'DEPRECATED - DT-Prelim Calcs'!$C$7*('DEPRECATED - DT-Prelim Calcs'!$C$8-'DEPRECATED - DT-Prelim Calcs'!$C$9)+'DEPRECATED - DT-Prelim Calcs'!$C$9</f>
        <v>1488.6262458280589</v>
      </c>
      <c r="DN166" s="57">
        <f t="shared" si="197"/>
        <v>93</v>
      </c>
      <c r="DO166" s="2">
        <f t="shared" si="227"/>
        <v>1.1037138828047846</v>
      </c>
      <c r="DP166" s="57">
        <f>DO166*'DEPRECATED - DT-Prelim Calcs'!$C$21/DJ$2/'DEPRECATED - DT-Prelim Calcs'!$C$19/'DEPRECATED - DT-Prelim Calcs'!$C$18*3.39*'DEPRECATED - DT-Prelim Calcs'!$C$20</f>
        <v>25.773080821789936</v>
      </c>
      <c r="DQ166" s="46">
        <f t="shared" si="228"/>
        <v>0</v>
      </c>
      <c r="DR166" s="57">
        <f>DP165*'DEPRECATED - DT-Prelim Calcs'!$C$11+DR165</f>
        <v>-289.53231751024919</v>
      </c>
      <c r="DS166" s="57">
        <f>DS165+0.5*DP166*'DEPRECATED - DT-Prelim Calcs'!$C$11^2+DR166*'DEPRECATED - DT-Prelim Calcs'!$C$11</f>
        <v>-190680.45553907825</v>
      </c>
      <c r="DT166" s="57">
        <f>MIN('Drive Train'!$F$35-DN165*'DEPRECATED - DT-Prelim Calcs'!$C$21*'Drive Train'!$F$39,DT165+DN$2)</f>
        <v>6.82</v>
      </c>
      <c r="DU166" s="57">
        <f>'Drive Train'!$F$35-DN166*'DEPRECATED - DT-Prelim Calcs'!$C$21*'Drive Train'!$F$39</f>
        <v>6.82</v>
      </c>
      <c r="DV166" s="1">
        <f>IF(DS166&gt;='Drive Train'!$F$29,1,0)</f>
        <v>0</v>
      </c>
      <c r="DW166" s="57">
        <f t="shared" si="229"/>
        <v>103.33333333333333</v>
      </c>
      <c r="DX166" s="63">
        <f>DX165+'DEPRECATED - DT-Prelim Calcs'!$C$11</f>
        <v>648</v>
      </c>
      <c r="DY166" s="2">
        <f>EI166/'Drive Train'!$F$35</f>
        <v>0.55000000000000004</v>
      </c>
      <c r="DZ166" s="46">
        <f>EG166*12*60/(PI() * 'Drive Train'!$F$15)/DY$2*DY166</f>
        <v>-57180.972254724256</v>
      </c>
      <c r="EA166" s="2">
        <f>('DEPRECATED - DT-Prelim Calcs'!$C$6*DY166-DZ166)/('DEPRECATED - DT-Prelim Calcs'!$C$6*DY166)*'DEPRECATED - DT-Prelim Calcs'!$C$7*DY166</f>
        <v>27.180311094537611</v>
      </c>
      <c r="EB166" s="57">
        <f>EA166/'DEPRECATED - DT-Prelim Calcs'!$C$7*('DEPRECATED - DT-Prelim Calcs'!$C$8-'DEPRECATED - DT-Prelim Calcs'!$C$9)+'DEPRECATED - DT-Prelim Calcs'!$C$9</f>
        <v>1449.68502631916</v>
      </c>
      <c r="EC166" s="57">
        <f t="shared" si="198"/>
        <v>93</v>
      </c>
      <c r="ED166" s="2">
        <f t="shared" si="230"/>
        <v>0.96993038185874991</v>
      </c>
      <c r="EE166" s="57">
        <f>ED166*'DEPRECATED - DT-Prelim Calcs'!$C$21/DY$2/'DEPRECATED - DT-Prelim Calcs'!$C$19/'DEPRECATED - DT-Prelim Calcs'!$C$18*3.39*'DEPRECATED - DT-Prelim Calcs'!$C$20</f>
        <v>25.773080821789936</v>
      </c>
      <c r="EF166" s="46">
        <f t="shared" si="231"/>
        <v>0</v>
      </c>
      <c r="EG166" s="57">
        <f>EE165*'DEPRECATED - DT-Prelim Calcs'!$C$11+EG165</f>
        <v>-247.43708314127207</v>
      </c>
      <c r="EH166" s="57">
        <f>EH165+0.5*EE166*'DEPRECATED - DT-Prelim Calcs'!$C$11^2+EG166*'DEPRECATED - DT-Prelim Calcs'!$C$11</f>
        <v>-275663.11299039668</v>
      </c>
      <c r="EI166" s="57">
        <f>MIN('Drive Train'!$F$35-EC165*'DEPRECATED - DT-Prelim Calcs'!$C$21*'Drive Train'!$F$39,EI165+EC$2)</f>
        <v>6.82</v>
      </c>
      <c r="EJ166" s="57">
        <f>'Drive Train'!$F$35-EC166*'DEPRECATED - DT-Prelim Calcs'!$C$21*'Drive Train'!$F$39</f>
        <v>6.82</v>
      </c>
      <c r="EK166" s="1">
        <f>IF(EH166&gt;='Drive Train'!$F$29,1,0)</f>
        <v>0</v>
      </c>
      <c r="EL166" s="57">
        <f t="shared" si="232"/>
        <v>103.33333333333333</v>
      </c>
      <c r="EM166" s="63">
        <f>EM165+'DEPRECATED - DT-Prelim Calcs'!$C$11</f>
        <v>648</v>
      </c>
      <c r="EN166" s="2">
        <f>EX166/'Drive Train'!$F$35</f>
        <v>0.55000000000000004</v>
      </c>
      <c r="EO166" s="46">
        <f>EV166*12*60/(PI() * 'Drive Train'!$F$15)/EN$2*EN166</f>
        <v>-4435.1010760780564</v>
      </c>
      <c r="EP166" s="2">
        <f>('DEPRECATED - DT-Prelim Calcs'!$C$6*EN166-EO166)/('DEPRECATED - DT-Prelim Calcs'!$C$6*EN166)*'DEPRECATED - DT-Prelim Calcs'!$C$7*EN166</f>
        <v>3.3308646516600593</v>
      </c>
      <c r="EQ166" s="57">
        <f>EP166/'DEPRECATED - DT-Prelim Calcs'!$C$7*('DEPRECATED - DT-Prelim Calcs'!$C$8-'DEPRECATED - DT-Prelim Calcs'!$C$9)+'DEPRECATED - DT-Prelim Calcs'!$C$9</f>
        <v>180.02362440165376</v>
      </c>
      <c r="ER166" s="57">
        <f t="shared" si="199"/>
        <v>93</v>
      </c>
      <c r="ES166" s="2">
        <f t="shared" si="233"/>
        <v>0.86507304327942547</v>
      </c>
      <c r="ET166" s="57">
        <f>ES166*'DEPRECATED - DT-Prelim Calcs'!$C$21/EN$2/'DEPRECATED - DT-Prelim Calcs'!$C$19/'DEPRECATED - DT-Prelim Calcs'!$C$18*3.39*'DEPRECATED - DT-Prelim Calcs'!$C$20</f>
        <v>25.773080821789936</v>
      </c>
      <c r="EU166" s="46">
        <f t="shared" si="234"/>
        <v>0</v>
      </c>
      <c r="EV166" s="57">
        <f>ET165*'DEPRECATED - DT-Prelim Calcs'!$C$11+EV165</f>
        <v>-17.117052774613029</v>
      </c>
      <c r="EW166" s="57">
        <f>EW165+0.5*ET166*'DEPRECATED - DT-Prelim Calcs'!$C$11^2+EV166*'DEPRECATED - DT-Prelim Calcs'!$C$11</f>
        <v>-359350.9323510222</v>
      </c>
      <c r="EX166" s="57">
        <f>MIN('Drive Train'!$F$35-ER165*'DEPRECATED - DT-Prelim Calcs'!$C$21*'Drive Train'!$F$39,EX165+ER$2)</f>
        <v>6.82</v>
      </c>
      <c r="EY166" s="57">
        <f>'Drive Train'!$F$35-ER166*'DEPRECATED - DT-Prelim Calcs'!$C$21*'Drive Train'!$F$39</f>
        <v>6.82</v>
      </c>
      <c r="EZ166" s="1">
        <f>IF(EW166&gt;='Drive Train'!$F$29,1,0)</f>
        <v>0</v>
      </c>
      <c r="FA166" s="57">
        <f t="shared" si="235"/>
        <v>103.33333333333333</v>
      </c>
      <c r="FB166" s="63">
        <f>FB165+'DEPRECATED - DT-Prelim Calcs'!$C$11</f>
        <v>648</v>
      </c>
      <c r="FC166" s="2">
        <f>FM166/'Drive Train'!$F$35</f>
        <v>0.55000000000000004</v>
      </c>
      <c r="FD166" s="46">
        <f>FK166*12*60/(PI() * 'Drive Train'!$F$15)/FC$2*FC166</f>
        <v>-73007.963649050143</v>
      </c>
      <c r="FE166" s="2">
        <f>('DEPRECATED - DT-Prelim Calcs'!$C$6*FC166-FD166)/('DEPRECATED - DT-Prelim Calcs'!$C$6*FC166)*'DEPRECATED - DT-Prelim Calcs'!$C$7*FC166</f>
        <v>34.336605514861326</v>
      </c>
      <c r="FF166" s="57">
        <f>FE166/'DEPRECATED - DT-Prelim Calcs'!$C$7*('DEPRECATED - DT-Prelim Calcs'!$C$8-'DEPRECATED - DT-Prelim Calcs'!$C$9)+'DEPRECATED - DT-Prelim Calcs'!$C$9</f>
        <v>1830.6611981563105</v>
      </c>
      <c r="FG166" s="57">
        <f t="shared" si="200"/>
        <v>93</v>
      </c>
      <c r="FH166" s="2">
        <f t="shared" si="236"/>
        <v>0.78067567320338405</v>
      </c>
      <c r="FI166" s="57">
        <f>FH166*'DEPRECATED - DT-Prelim Calcs'!$C$21/FC$2/'DEPRECATED - DT-Prelim Calcs'!$C$19/'DEPRECATED - DT-Prelim Calcs'!$C$18*3.39*'DEPRECATED - DT-Prelim Calcs'!$C$20</f>
        <v>25.773080821789936</v>
      </c>
      <c r="FJ166" s="46">
        <f t="shared" si="237"/>
        <v>0</v>
      </c>
      <c r="FK166" s="57">
        <f>FI165*'DEPRECATED - DT-Prelim Calcs'!$C$11+FK165</f>
        <v>-254.28080072439752</v>
      </c>
      <c r="FL166" s="57">
        <f>FL165+0.5*FI166*'DEPRECATED - DT-Prelim Calcs'!$C$11^2+FK166*'DEPRECATED - DT-Prelim Calcs'!$C$11</f>
        <v>-555005.3179078633</v>
      </c>
      <c r="FM166" s="57">
        <f>MIN('Drive Train'!$F$35-FG165*'DEPRECATED - DT-Prelim Calcs'!$C$21*'Drive Train'!$F$39,FM165+FG$2)</f>
        <v>6.82</v>
      </c>
      <c r="FN166" s="57">
        <f>'Drive Train'!$F$35-FG166*'DEPRECATED - DT-Prelim Calcs'!$C$21*'Drive Train'!$F$39</f>
        <v>6.82</v>
      </c>
      <c r="FO166" s="1">
        <f>IF(FL166&gt;='Drive Train'!$F$29,1,0)</f>
        <v>0</v>
      </c>
      <c r="FP166" s="57">
        <f t="shared" si="238"/>
        <v>103.33333333333333</v>
      </c>
      <c r="FQ166" s="63">
        <f>FQ165+'DEPRECATED - DT-Prelim Calcs'!$C$11</f>
        <v>648</v>
      </c>
      <c r="FR166" s="2">
        <f>GB166/'Drive Train'!$F$35</f>
        <v>0.55000000000000004</v>
      </c>
      <c r="FS166" s="46">
        <f>FZ166*12*60/(PI() * 'Drive Train'!$F$15)/FR$2*FR166</f>
        <v>-238447.87303525663</v>
      </c>
      <c r="FT166" s="2">
        <f>('DEPRECATED - DT-Prelim Calcs'!$C$6*FR166-FS166)/('DEPRECATED - DT-Prelim Calcs'!$C$6*FR166)*'DEPRECATED - DT-Prelim Calcs'!$C$7*FR166</f>
        <v>109.14151763883085</v>
      </c>
      <c r="FU166" s="57">
        <f>FT166/'DEPRECATED - DT-Prelim Calcs'!$C$7*('DEPRECATED - DT-Prelim Calcs'!$C$8-'DEPRECATED - DT-Prelim Calcs'!$C$9)+'DEPRECATED - DT-Prelim Calcs'!$C$9</f>
        <v>5813.0139888224057</v>
      </c>
      <c r="FV166" s="57">
        <f t="shared" si="201"/>
        <v>93</v>
      </c>
      <c r="FW166" s="2">
        <f t="shared" si="239"/>
        <v>0.7112822800297498</v>
      </c>
      <c r="FX166" s="57">
        <f>FW166*'DEPRECATED - DT-Prelim Calcs'!$C$21/FR$2/'DEPRECATED - DT-Prelim Calcs'!$C$19/'DEPRECATED - DT-Prelim Calcs'!$C$18*3.39*'DEPRECATED - DT-Prelim Calcs'!$C$20</f>
        <v>25.773080821789936</v>
      </c>
      <c r="FY166" s="46">
        <f t="shared" si="240"/>
        <v>0</v>
      </c>
      <c r="FZ166" s="57">
        <f>FX165*'DEPRECATED - DT-Prelim Calcs'!$C$11+FZ165</f>
        <v>-756.6728143350241</v>
      </c>
      <c r="GA166" s="57">
        <f>GA165+0.5*FX166*'DEPRECATED - DT-Prelim Calcs'!$C$11^2+FZ166*'DEPRECATED - DT-Prelim Calcs'!$C$11</f>
        <v>-588675.62545990467</v>
      </c>
      <c r="GB166" s="57">
        <f>MIN('Drive Train'!$F$35-FV165*'DEPRECATED - DT-Prelim Calcs'!$C$21*'Drive Train'!$F$39,GB165+FV$2)</f>
        <v>6.82</v>
      </c>
      <c r="GC166" s="57">
        <f>'Drive Train'!$F$35-FV166*'DEPRECATED - DT-Prelim Calcs'!$C$21*'Drive Train'!$F$39</f>
        <v>6.82</v>
      </c>
      <c r="GD166" s="1">
        <f>IF(GA166&gt;='Drive Train'!$F$29,1,0)</f>
        <v>0</v>
      </c>
      <c r="GE166" s="57">
        <f t="shared" si="241"/>
        <v>103.33333333333333</v>
      </c>
      <c r="GF166" s="63">
        <f>GF165+'DEPRECATED - DT-Prelim Calcs'!$C$11</f>
        <v>648</v>
      </c>
      <c r="GG166" s="2">
        <f>GQ166/'Drive Train'!$F$35</f>
        <v>0.85483870967741948</v>
      </c>
      <c r="GH166" s="46">
        <f>GO166*12*60/(PI() * 'Drive Train'!$F$15)/GG$2*GG166</f>
        <v>-147239.0373260951</v>
      </c>
      <c r="GI166" s="2">
        <f>('DEPRECATED - DT-Prelim Calcs'!$C$6*GG166-GH166)/('DEPRECATED - DT-Prelim Calcs'!$C$6*GG166)*'DEPRECATED - DT-Prelim Calcs'!$C$7*GG166</f>
        <v>68.635410813003489</v>
      </c>
      <c r="GJ166" s="57">
        <f>GI166/'DEPRECATED - DT-Prelim Calcs'!$C$7*('DEPRECATED - DT-Prelim Calcs'!$C$8-'DEPRECATED - DT-Prelim Calcs'!$C$9)+'DEPRECATED - DT-Prelim Calcs'!$C$9</f>
        <v>3656.610044526285</v>
      </c>
      <c r="GK166" s="57">
        <f t="shared" si="242"/>
        <v>29.999999999999982</v>
      </c>
      <c r="GL166" s="2">
        <f t="shared" si="243"/>
        <v>0.99579519204165001</v>
      </c>
      <c r="GM166" s="57">
        <f>GL166*'DEPRECATED - DT-Prelim Calcs'!$C$21/GG$2/'DEPRECATED - DT-Prelim Calcs'!$C$19/'DEPRECATED - DT-Prelim Calcs'!$C$18*3.39*'DEPRECATED - DT-Prelim Calcs'!$C$20</f>
        <v>25.773080821789936</v>
      </c>
      <c r="GN166" s="46">
        <f t="shared" si="244"/>
        <v>0</v>
      </c>
      <c r="GO166" s="57">
        <f>GM165*'DEPRECATED - DT-Prelim Calcs'!$C$11+GO165</f>
        <v>-420.86633929898835</v>
      </c>
      <c r="GP166" s="57">
        <f>GP165+0.5*GM166*'DEPRECATED - DT-Prelim Calcs'!$C$11^2+GO166*'DEPRECATED - DT-Prelim Calcs'!$C$11</f>
        <v>-289325.58103658969</v>
      </c>
      <c r="GQ166" s="57">
        <f>MIN('Drive Train'!$F$35-GK165*'DEPRECATED - DT-Prelim Calcs'!$C$21*'Drive Train'!$F$39,GQ165+GK$2)</f>
        <v>10.600000000000001</v>
      </c>
      <c r="GR166" s="57">
        <f>'Drive Train'!$F$35-GK166*'DEPRECATED - DT-Prelim Calcs'!$C$21*'Drive Train'!$F$39</f>
        <v>10.600000000000001</v>
      </c>
      <c r="GS166" s="1">
        <f>IF(GP166&gt;='Drive Train'!$F$29,1,0)</f>
        <v>0</v>
      </c>
      <c r="GT166" s="57">
        <f t="shared" si="245"/>
        <v>33.333333333333314</v>
      </c>
      <c r="GU166" s="63">
        <f>GU165+'DEPRECATED - DT-Prelim Calcs'!$C$11</f>
        <v>648</v>
      </c>
      <c r="GV166" s="2">
        <f>HF166/'Drive Train'!$F$35</f>
        <v>0.83870967741935498</v>
      </c>
      <c r="GW166" s="46">
        <f>HD166*12*60/(PI() * 'Drive Train'!$F$15)/GV$2*GV166</f>
        <v>-215913.34429016823</v>
      </c>
      <c r="GX166" s="2">
        <f>('DEPRECATED - DT-Prelim Calcs'!$C$6*GV166-GW166)/('DEPRECATED - DT-Prelim Calcs'!$C$6*GV166)*'DEPRECATED - DT-Prelim Calcs'!$C$7*GV166</f>
        <v>99.648149560724264</v>
      </c>
      <c r="GY166" s="57">
        <f>GX166/'DEPRECATED - DT-Prelim Calcs'!$C$7*('DEPRECATED - DT-Prelim Calcs'!$C$8-'DEPRECATED - DT-Prelim Calcs'!$C$9)+'DEPRECATED - DT-Prelim Calcs'!$C$9</f>
        <v>5307.6201612617933</v>
      </c>
      <c r="GZ166" s="57">
        <f t="shared" si="202"/>
        <v>33.333333333333314</v>
      </c>
      <c r="HA166" s="2">
        <f t="shared" si="246"/>
        <v>0.99579519204165001</v>
      </c>
      <c r="HB166" s="57">
        <f>HA166*'DEPRECATED - DT-Prelim Calcs'!$C$21/GV$2/'DEPRECATED - DT-Prelim Calcs'!$C$19/'DEPRECATED - DT-Prelim Calcs'!$C$18*3.39*'DEPRECATED - DT-Prelim Calcs'!$C$20</f>
        <v>25.773080821789936</v>
      </c>
      <c r="HC166" s="46">
        <f t="shared" si="247"/>
        <v>0</v>
      </c>
      <c r="HD166" s="57">
        <f>HB165*'DEPRECATED - DT-Prelim Calcs'!$C$11+HD165</f>
        <v>-629.03271556742379</v>
      </c>
      <c r="HE166" s="57">
        <f>HE165+0.5*HB166*'DEPRECATED - DT-Prelim Calcs'!$C$11^2+HD166*'DEPRECATED - DT-Prelim Calcs'!$C$11</f>
        <v>-298739.32452662737</v>
      </c>
      <c r="HF166" s="57">
        <f>MIN('Drive Train'!$F$35-GZ165*'DEPRECATED - DT-Prelim Calcs'!$C$21*'Drive Train'!$F$39,HF165+GZ$2)</f>
        <v>10.400000000000002</v>
      </c>
      <c r="HG166" s="57">
        <f>'Drive Train'!$F$35-GZ166*'DEPRECATED - DT-Prelim Calcs'!$C$21*'Drive Train'!$F$39</f>
        <v>10.400000000000002</v>
      </c>
      <c r="HH166" s="1">
        <f>IF(HE166&gt;='Drive Train'!$F$29,1,0)</f>
        <v>0</v>
      </c>
      <c r="HI166" s="57">
        <f t="shared" si="248"/>
        <v>37.037037037037017</v>
      </c>
      <c r="HJ166" s="63">
        <f>HJ165+'DEPRECATED - DT-Prelim Calcs'!$C$11</f>
        <v>648</v>
      </c>
      <c r="HK166" s="2">
        <f>HU166/'Drive Train'!$F$35</f>
        <v>1.8932244018340898</v>
      </c>
      <c r="HL166" s="46">
        <f>HS166*12*60/(PI() * 'Drive Train'!$F$15)/HK$2*HK166</f>
        <v>-341068.88550569944</v>
      </c>
      <c r="HM166" s="2">
        <f>('DEPRECATED - DT-Prelim Calcs'!$C$6*HK166-HL166)/('DEPRECATED - DT-Prelim Calcs'!$C$6*HK166)*'DEPRECATED - DT-Prelim Calcs'!$C$7*HK166</f>
        <v>158.77955900142871</v>
      </c>
      <c r="HN166" s="57">
        <f>HM166/'DEPRECATED - DT-Prelim Calcs'!$C$7*('DEPRECATED - DT-Prelim Calcs'!$C$8-'DEPRECATED - DT-Prelim Calcs'!$C$9)+'DEPRECATED - DT-Prelim Calcs'!$C$9</f>
        <v>8455.5702987067652</v>
      </c>
      <c r="HO166" s="57">
        <f t="shared" si="203"/>
        <v>36.66666666666665</v>
      </c>
      <c r="HP166" s="2">
        <f t="shared" si="249"/>
        <v>0.99579519204165001</v>
      </c>
      <c r="HQ166" s="57">
        <f>HP166*'DEPRECATED - DT-Prelim Calcs'!$C$21/HK$2/'DEPRECATED - DT-Prelim Calcs'!$C$19/'DEPRECATED - DT-Prelim Calcs'!$C$18*3.39*'DEPRECATED - DT-Prelim Calcs'!$C$20</f>
        <v>25.773080821789936</v>
      </c>
      <c r="HR166" s="46">
        <f t="shared" si="250"/>
        <v>0</v>
      </c>
      <c r="HS166" s="57">
        <f>HQ165*'DEPRECATED - DT-Prelim Calcs'!$C$11+HS165</f>
        <v>-440.19531078203147</v>
      </c>
      <c r="HT166" s="57">
        <f>HT165+0.5*HQ166*'DEPRECATED - DT-Prelim Calcs'!$C$11^2+HS166*'DEPRECATED - DT-Prelim Calcs'!$C$11</f>
        <v>-295668.65682536049</v>
      </c>
      <c r="HU166" s="57">
        <f>MIN('Drive Train'!$F$35-HO165*'DEPRECATED - DT-Prelim Calcs'!$C$21*'Drive Train'!$F$39,HU165+HO$2)</f>
        <v>23.475982582742713</v>
      </c>
      <c r="HV166" s="57">
        <f>'Drive Train'!$F$35-HO166*'DEPRECATED - DT-Prelim Calcs'!$C$21*'Drive Train'!$F$39</f>
        <v>10.200000000000001</v>
      </c>
      <c r="HW166" s="1">
        <f>IF(HT166&gt;='Drive Train'!$F$29,1,0)</f>
        <v>0</v>
      </c>
      <c r="HX166" s="57">
        <f t="shared" si="251"/>
        <v>40.740740740740726</v>
      </c>
      <c r="HY166" s="63">
        <f>HY165+'DEPRECATED - DT-Prelim Calcs'!$C$11</f>
        <v>648</v>
      </c>
      <c r="HZ166" s="2">
        <f>IJ166/'Drive Train'!$F$35</f>
        <v>0.80645161290322598</v>
      </c>
      <c r="IA166" s="46">
        <f>IH166*12*60/(PI() * 'Drive Train'!$F$15)/HZ$2*HZ166</f>
        <v>-391197.5295561502</v>
      </c>
      <c r="IB166" s="2">
        <f>('DEPRECATED - DT-Prelim Calcs'!$C$6*HZ166-IA166)/('DEPRECATED - DT-Prelim Calcs'!$C$6*HZ166)*'DEPRECATED - DT-Prelim Calcs'!$C$7*HZ166</f>
        <v>178.82648388997146</v>
      </c>
      <c r="IC166" s="57">
        <f>IB166/'DEPRECATED - DT-Prelim Calcs'!$C$7*('DEPRECATED - DT-Prelim Calcs'!$C$8-'DEPRECATED - DT-Prelim Calcs'!$C$9)+'DEPRECATED - DT-Prelim Calcs'!$C$9</f>
        <v>9522.7987066735859</v>
      </c>
      <c r="ID166" s="57">
        <f t="shared" si="204"/>
        <v>39.999999999999986</v>
      </c>
      <c r="IE166" s="2">
        <f t="shared" si="252"/>
        <v>0.99579519204165001</v>
      </c>
      <c r="IF166" s="57">
        <f>IE166*'DEPRECATED - DT-Prelim Calcs'!$C$21/HZ$2/'DEPRECATED - DT-Prelim Calcs'!$C$19/'DEPRECATED - DT-Prelim Calcs'!$C$18*3.39*'DEPRECATED - DT-Prelim Calcs'!$C$20</f>
        <v>25.773080821789936</v>
      </c>
      <c r="IG166" s="46">
        <f t="shared" si="253"/>
        <v>0</v>
      </c>
      <c r="IH166" s="57">
        <f>IF165*'DEPRECATED - DT-Prelim Calcs'!$C$11+IH165</f>
        <v>-1185.2861014909722</v>
      </c>
      <c r="II166" s="57">
        <f>II165+0.5*IF166*'DEPRECATED - DT-Prelim Calcs'!$C$11^2+IH166*'DEPRECATED - DT-Prelim Calcs'!$C$11</f>
        <v>-294444.36494927586</v>
      </c>
      <c r="IJ166" s="57">
        <f>MIN('Drive Train'!$F$35-ID165*'DEPRECATED - DT-Prelim Calcs'!$C$21*'Drive Train'!$F$39,IJ165+ID$2)</f>
        <v>10.000000000000002</v>
      </c>
      <c r="IK166" s="57">
        <f>'Drive Train'!$F$35-ID166*'DEPRECATED - DT-Prelim Calcs'!$C$21*'Drive Train'!$F$39</f>
        <v>10.000000000000002</v>
      </c>
      <c r="IL166" s="1">
        <f>IF(II166&gt;='Drive Train'!$F$29,1,0)</f>
        <v>0</v>
      </c>
      <c r="IM166" s="57">
        <f t="shared" si="254"/>
        <v>44.444444444444429</v>
      </c>
      <c r="IN166" s="63">
        <f>IN165+'DEPRECATED - DT-Prelim Calcs'!$C$11</f>
        <v>648</v>
      </c>
      <c r="IO166" s="2">
        <f>IY166/'Drive Train'!$F$35</f>
        <v>0.79032258064516137</v>
      </c>
      <c r="IP166" s="46">
        <f>IW166*12*60/(PI() * 'Drive Train'!$F$15)/IO$2*IO166</f>
        <v>-134415.77133144546</v>
      </c>
      <c r="IQ166" s="2">
        <f>('DEPRECATED - DT-Prelim Calcs'!$C$6*IO166-IP166)/('DEPRECATED - DT-Prelim Calcs'!$C$6*IO166)*'DEPRECATED - DT-Prelim Calcs'!$C$7*IO166</f>
        <v>62.681789784980275</v>
      </c>
      <c r="IR166" s="57">
        <f>IQ166/'DEPRECATED - DT-Prelim Calcs'!$C$7*('DEPRECATED - DT-Prelim Calcs'!$C$8-'DEPRECATED - DT-Prelim Calcs'!$C$9)+'DEPRECATED - DT-Prelim Calcs'!$C$9</f>
        <v>3339.6600122045515</v>
      </c>
      <c r="IS166" s="57">
        <f t="shared" si="205"/>
        <v>43.333333333333321</v>
      </c>
      <c r="IT166" s="2">
        <f t="shared" si="255"/>
        <v>0.99579519204165001</v>
      </c>
      <c r="IU166" s="57">
        <f>IT166*'DEPRECATED - DT-Prelim Calcs'!$C$21/IO$2/'DEPRECATED - DT-Prelim Calcs'!$C$19/'DEPRECATED - DT-Prelim Calcs'!$C$18*3.39*'DEPRECATED - DT-Prelim Calcs'!$C$20</f>
        <v>25.773080821789936</v>
      </c>
      <c r="IV166" s="46">
        <f t="shared" si="256"/>
        <v>0</v>
      </c>
      <c r="IW166" s="57">
        <f>IU165*'DEPRECATED - DT-Prelim Calcs'!$C$11+IW165</f>
        <v>-415.57674895192736</v>
      </c>
      <c r="IX166" s="57">
        <f>IX165+0.5*IU166*'DEPRECATED - DT-Prelim Calcs'!$C$11^2+IW166*'DEPRECATED - DT-Prelim Calcs'!$C$11</f>
        <v>-305305.82379069738</v>
      </c>
      <c r="IY166" s="57">
        <f>MIN('Drive Train'!$F$35-IS165*'DEPRECATED - DT-Prelim Calcs'!$C$21*'Drive Train'!$F$39,IY165+IS$2)</f>
        <v>9.8000000000000007</v>
      </c>
      <c r="IZ166" s="57">
        <f>'Drive Train'!$F$35-IS166*'DEPRECATED - DT-Prelim Calcs'!$C$21*'Drive Train'!$F$39</f>
        <v>9.8000000000000007</v>
      </c>
      <c r="JA166" s="1">
        <f>IF(IX166&gt;='Drive Train'!$F$29,1,0)</f>
        <v>0</v>
      </c>
      <c r="JB166" s="57">
        <f t="shared" si="257"/>
        <v>48.148148148148138</v>
      </c>
      <c r="JC166" s="63">
        <f>JC165+'DEPRECATED - DT-Prelim Calcs'!$C$11</f>
        <v>648</v>
      </c>
      <c r="JD166" s="2">
        <f>JN166/'Drive Train'!$F$35</f>
        <v>0.77419354838709686</v>
      </c>
      <c r="JE166" s="46">
        <f>JL166*12*60/(PI() * 'Drive Train'!$F$15)/JD$2*JD166</f>
        <v>-187880.83306105909</v>
      </c>
      <c r="JF166" s="2">
        <f>('DEPRECATED - DT-Prelim Calcs'!$C$6*JD166-JE166)/('DEPRECATED - DT-Prelim Calcs'!$C$6*JD166)*'DEPRECATED - DT-Prelim Calcs'!$C$7*JD166</f>
        <v>86.817552732504524</v>
      </c>
      <c r="JG166" s="57">
        <f>JF166/'DEPRECATED - DT-Prelim Calcs'!$C$7*('DEPRECATED - DT-Prelim Calcs'!$C$8-'DEPRECATED - DT-Prelim Calcs'!$C$9)+'DEPRECATED - DT-Prelim Calcs'!$C$9</f>
        <v>4624.5639068798055</v>
      </c>
      <c r="JH166" s="57">
        <f t="shared" si="206"/>
        <v>46.666666666666657</v>
      </c>
      <c r="JI166" s="2">
        <f t="shared" si="258"/>
        <v>0.99579519204165001</v>
      </c>
      <c r="JJ166" s="57">
        <f>JI166*'DEPRECATED - DT-Prelim Calcs'!$C$21/JD$2/'DEPRECATED - DT-Prelim Calcs'!$C$19/'DEPRECATED - DT-Prelim Calcs'!$C$18*3.39*'DEPRECATED - DT-Prelim Calcs'!$C$20</f>
        <v>25.773080821789936</v>
      </c>
      <c r="JK166" s="46">
        <f t="shared" si="259"/>
        <v>0</v>
      </c>
      <c r="JL166" s="57">
        <f>JJ165*'DEPRECATED - DT-Prelim Calcs'!$C$11+JL165</f>
        <v>-592.97766084354123</v>
      </c>
      <c r="JM166" s="57">
        <f>JM165+0.5*JJ166*'DEPRECATED - DT-Prelim Calcs'!$C$11^2+JL166*'DEPRECATED - DT-Prelim Calcs'!$C$11</f>
        <v>-342909.16217182652</v>
      </c>
      <c r="JN166" s="57">
        <f>MIN('Drive Train'!$F$35-JH165*'DEPRECATED - DT-Prelim Calcs'!$C$21*'Drive Train'!$F$39,JN165+JH$2)</f>
        <v>9.6000000000000014</v>
      </c>
      <c r="JO166" s="57">
        <f>'Drive Train'!$F$35-JH166*'DEPRECATED - DT-Prelim Calcs'!$C$21*'Drive Train'!$F$39</f>
        <v>9.6000000000000014</v>
      </c>
      <c r="JP166" s="1">
        <f>IF(JM166&gt;='Drive Train'!$F$29,1,0)</f>
        <v>0</v>
      </c>
      <c r="JQ166" s="57">
        <f>MIN(JG166,'DEPRECATED - DT-Prelim Calcs'!$C$10)*'DEPRECATED - DT-Prelim Calcs'!$C$11*1000/60/60</f>
        <v>103.33333333333333</v>
      </c>
      <c r="JR166" s="63">
        <f>JR165+'DEPRECATED - DT-Prelim Calcs'!$C$11</f>
        <v>648</v>
      </c>
      <c r="JS166" s="2">
        <f>KC166/'Drive Train'!$F$35</f>
        <v>0.75806451612903225</v>
      </c>
      <c r="JT166" s="46">
        <f>KA166*12*60/(PI() * 'Drive Train'!$F$15)/JS$2*JS166</f>
        <v>-95231.842953978863</v>
      </c>
      <c r="JU166" s="2">
        <f>('DEPRECATED - DT-Prelim Calcs'!$C$6*JS166-JT166)/('DEPRECATED - DT-Prelim Calcs'!$C$6*JS166)*'DEPRECATED - DT-Prelim Calcs'!$C$7*JS166</f>
        <v>44.886736894581865</v>
      </c>
      <c r="JV166" s="57">
        <f>JU166/'DEPRECATED - DT-Prelim Calcs'!$C$7*('DEPRECATED - DT-Prelim Calcs'!$C$8-'DEPRECATED - DT-Prelim Calcs'!$C$9)+'DEPRECATED - DT-Prelim Calcs'!$C$9</f>
        <v>2392.3134205704782</v>
      </c>
      <c r="JW166" s="57">
        <f t="shared" si="207"/>
        <v>49.999999999999993</v>
      </c>
      <c r="JX166" s="2">
        <f t="shared" si="260"/>
        <v>0.99579519204165001</v>
      </c>
      <c r="JY166" s="57">
        <f>JX166*'DEPRECATED - DT-Prelim Calcs'!$C$21/JS$2/'DEPRECATED - DT-Prelim Calcs'!$C$19/'DEPRECATED - DT-Prelim Calcs'!$C$18*3.39*'DEPRECATED - DT-Prelim Calcs'!$C$20</f>
        <v>25.773080821789936</v>
      </c>
      <c r="JZ166" s="46">
        <f t="shared" si="261"/>
        <v>0</v>
      </c>
      <c r="KA166" s="57">
        <f>JY165*'DEPRECATED - DT-Prelim Calcs'!$C$11+KA165</f>
        <v>-306.95974388658158</v>
      </c>
      <c r="KB166" s="57">
        <f>KB165+0.5*JY166*'DEPRECATED - DT-Prelim Calcs'!$C$11^2+KA166*'DEPRECATED - DT-Prelim Calcs'!$C$11</f>
        <v>-335857.85038480331</v>
      </c>
      <c r="KC166" s="57">
        <f>MIN('Drive Train'!$F$35-JW165*'DEPRECATED - DT-Prelim Calcs'!$C$21*'Drive Train'!$F$39,KC165+JW$2)</f>
        <v>9.4</v>
      </c>
      <c r="KD166" s="57">
        <f>'Drive Train'!$F$35-JW166*'DEPRECATED - DT-Prelim Calcs'!$C$21*'Drive Train'!$F$39</f>
        <v>9.4</v>
      </c>
      <c r="KE166" s="1">
        <f>IF(KB166&gt;='Drive Train'!$F$29,1,0)</f>
        <v>0</v>
      </c>
      <c r="KF166" s="57">
        <f>MIN(JV166,'DEPRECATED - DT-Prelim Calcs'!$C$10)*'DEPRECATED - DT-Prelim Calcs'!$C$11*1000/60/60</f>
        <v>103.33333333333333</v>
      </c>
      <c r="KG166" s="63">
        <f>KG165+'DEPRECATED - DT-Prelim Calcs'!$C$11</f>
        <v>648</v>
      </c>
      <c r="KH166" s="2">
        <f>KR166/'Drive Train'!$F$35</f>
        <v>0.74193548387096786</v>
      </c>
      <c r="KI166" s="46">
        <f>KP166*12*60/(PI() * 'Drive Train'!$F$15)/KH$2*KH166</f>
        <v>-100382.73236381805</v>
      </c>
      <c r="KJ166" s="2">
        <f>('DEPRECATED - DT-Prelim Calcs'!$C$6*KH166-KI166)/('DEPRECATED - DT-Prelim Calcs'!$C$6*KH166)*'DEPRECATED - DT-Prelim Calcs'!$C$7*KH166</f>
        <v>47.176879712527068</v>
      </c>
      <c r="KK166" s="57">
        <f>KJ166/'DEPRECATED - DT-Prelim Calcs'!$C$7*('DEPRECATED - DT-Prelim Calcs'!$C$8-'DEPRECATED - DT-Prelim Calcs'!$C$9)+'DEPRECATED - DT-Prelim Calcs'!$C$9</f>
        <v>2514.2326419573537</v>
      </c>
      <c r="KL166" s="57">
        <f t="shared" si="208"/>
        <v>53.333333333333329</v>
      </c>
      <c r="KM166" s="2">
        <f t="shared" si="262"/>
        <v>0.99579519204165001</v>
      </c>
      <c r="KN166" s="57">
        <f>KM166*'DEPRECATED - DT-Prelim Calcs'!$C$21/KH$2/'DEPRECATED - DT-Prelim Calcs'!$C$19/'DEPRECATED - DT-Prelim Calcs'!$C$18*3.39*'DEPRECATED - DT-Prelim Calcs'!$C$20</f>
        <v>25.773080821789936</v>
      </c>
      <c r="KO166" s="46">
        <f t="shared" si="263"/>
        <v>0</v>
      </c>
      <c r="KP166" s="57">
        <f>KN165*'DEPRECATED - DT-Prelim Calcs'!$C$11+KP165</f>
        <v>-330.59651707967498</v>
      </c>
      <c r="KQ166" s="57">
        <f>KQ165+0.5*KN166*'DEPRECATED - DT-Prelim Calcs'!$C$11^2+KP166*'DEPRECATED - DT-Prelim Calcs'!$C$11</f>
        <v>-312703.20774575468</v>
      </c>
      <c r="KR166" s="57">
        <f>MIN('Drive Train'!$F$35-KL165*'DEPRECATED - DT-Prelim Calcs'!$C$21*'Drive Train'!$F$39,KR165+KL$2)</f>
        <v>9.2000000000000011</v>
      </c>
      <c r="KS166" s="57">
        <f>'Drive Train'!$F$35-KL166*'DEPRECATED - DT-Prelim Calcs'!$C$21*'Drive Train'!$F$39</f>
        <v>9.2000000000000011</v>
      </c>
      <c r="KT166" s="1">
        <f>IF(KQ166&gt;='Drive Train'!$F$29,1,0)</f>
        <v>0</v>
      </c>
      <c r="KU166" s="57">
        <f>MIN(KK166,'DEPRECATED - DT-Prelim Calcs'!$C$10)*'DEPRECATED - DT-Prelim Calcs'!$C$11*1000/60/60</f>
        <v>103.33333333333333</v>
      </c>
      <c r="KV166" s="63">
        <f>KV165+'DEPRECATED - DT-Prelim Calcs'!$C$11</f>
        <v>648</v>
      </c>
      <c r="KW166" s="2">
        <f>LG166/'Drive Train'!$F$35</f>
        <v>0.72580645161290325</v>
      </c>
      <c r="KX166" s="46">
        <f>LE166*12*60/(PI() * 'Drive Train'!$F$15)/KW$2*KW166</f>
        <v>-3754.4474824372119</v>
      </c>
      <c r="KY166" s="2">
        <f>('DEPRECATED - DT-Prelim Calcs'!$C$6*KW166-KX166)/('DEPRECATED - DT-Prelim Calcs'!$C$6*KW166)*'DEPRECATED - DT-Prelim Calcs'!$C$7*KW166</f>
        <v>3.4467955057367559</v>
      </c>
      <c r="KZ166" s="57">
        <f>KY166/'DEPRECATED - DT-Prelim Calcs'!$C$7*('DEPRECATED - DT-Prelim Calcs'!$C$8-'DEPRECATED - DT-Prelim Calcs'!$C$9)+'DEPRECATED - DT-Prelim Calcs'!$C$9</f>
        <v>186.19537899835095</v>
      </c>
      <c r="LA166" s="57">
        <f t="shared" si="209"/>
        <v>56.666666666666664</v>
      </c>
      <c r="LB166" s="2">
        <f t="shared" si="264"/>
        <v>0.99579519204165001</v>
      </c>
      <c r="LC166" s="57">
        <f>LB166*'DEPRECATED - DT-Prelim Calcs'!$C$21/KW$2/'DEPRECATED - DT-Prelim Calcs'!$C$19/'DEPRECATED - DT-Prelim Calcs'!$C$18*3.39*'DEPRECATED - DT-Prelim Calcs'!$C$20</f>
        <v>25.773080821789936</v>
      </c>
      <c r="LD166" s="46">
        <f t="shared" si="265"/>
        <v>0</v>
      </c>
      <c r="LE166" s="57">
        <f>LC165*'DEPRECATED - DT-Prelim Calcs'!$C$11+LE165</f>
        <v>-12.639520911198105</v>
      </c>
      <c r="LF166" s="57">
        <f>LF165+0.5*LC166*'DEPRECATED - DT-Prelim Calcs'!$C$11^2+LE166*'DEPRECATED - DT-Prelim Calcs'!$C$11</f>
        <v>-342103.12798689248</v>
      </c>
      <c r="LG166" s="57">
        <f>MIN('Drive Train'!$F$35-LA165*'DEPRECATED - DT-Prelim Calcs'!$C$21*'Drive Train'!$F$39,LG165+LA$2)</f>
        <v>9</v>
      </c>
      <c r="LH166" s="57">
        <f>'Drive Train'!$F$35-LA166*'DEPRECATED - DT-Prelim Calcs'!$C$21*'Drive Train'!$F$39</f>
        <v>9</v>
      </c>
      <c r="LI166" s="1">
        <f>IF(LF166&gt;='Drive Train'!$F$29,1,0)</f>
        <v>0</v>
      </c>
      <c r="LJ166" s="57">
        <f>MIN(KZ166,'DEPRECATED - DT-Prelim Calcs'!$C$10)*'DEPRECATED - DT-Prelim Calcs'!$C$11*1000/60/60</f>
        <v>103.33333333333333</v>
      </c>
      <c r="LK166" s="63">
        <f>LK165+'DEPRECATED - DT-Prelim Calcs'!$C$11</f>
        <v>648</v>
      </c>
      <c r="LL166" s="2">
        <f>LV166/'Drive Train'!$F$35</f>
        <v>0.70967741935483875</v>
      </c>
      <c r="LM166" s="46">
        <f>LT166*12*60/(PI() * 'Drive Train'!$F$15)/LL$2*LL166</f>
        <v>-159137.80464101216</v>
      </c>
      <c r="LN166" s="2">
        <f>('DEPRECATED - DT-Prelim Calcs'!$C$6*LL166-LM166)/('DEPRECATED - DT-Prelim Calcs'!$C$6*LL166)*'DEPRECATED - DT-Prelim Calcs'!$C$7*LL166</f>
        <v>73.665690157538094</v>
      </c>
      <c r="LO166" s="57">
        <f>LN166/'DEPRECATED - DT-Prelim Calcs'!$C$7*('DEPRECATED - DT-Prelim Calcs'!$C$8-'DEPRECATED - DT-Prelim Calcs'!$C$9)+'DEPRECATED - DT-Prelim Calcs'!$C$9</f>
        <v>3924.4045839054511</v>
      </c>
      <c r="LP166" s="57">
        <f t="shared" si="210"/>
        <v>60</v>
      </c>
      <c r="LQ166" s="2">
        <f t="shared" si="266"/>
        <v>0.99579519204165001</v>
      </c>
      <c r="LR166" s="57">
        <f>LQ166*'DEPRECATED - DT-Prelim Calcs'!$C$21/LL$2/'DEPRECATED - DT-Prelim Calcs'!$C$19/'DEPRECATED - DT-Prelim Calcs'!$C$18*3.39*'DEPRECATED - DT-Prelim Calcs'!$C$20</f>
        <v>25.773080821789936</v>
      </c>
      <c r="LS166" s="46">
        <f t="shared" si="267"/>
        <v>0</v>
      </c>
      <c r="LT166" s="57">
        <f>LR165*'DEPRECATED - DT-Prelim Calcs'!$C$11+LT165</f>
        <v>-547.92078928883177</v>
      </c>
      <c r="LU166" s="57">
        <f>LU165+0.5*LR166*'DEPRECATED - DT-Prelim Calcs'!$C$11^2+LT166*'DEPRECATED - DT-Prelim Calcs'!$C$11</f>
        <v>-313826.32549800363</v>
      </c>
      <c r="LV166" s="57">
        <f>MIN('Drive Train'!$F$35-LP165*'DEPRECATED - DT-Prelim Calcs'!$C$21*'Drive Train'!$F$39,LV165+LP$2)</f>
        <v>8.8000000000000007</v>
      </c>
      <c r="LW166" s="57">
        <f>'Drive Train'!$F$35-LP166*'DEPRECATED - DT-Prelim Calcs'!$C$21*'Drive Train'!$F$39</f>
        <v>8.8000000000000007</v>
      </c>
      <c r="LX166" s="1">
        <f>IF(LU166&gt;='Drive Train'!$F$29,1,0)</f>
        <v>0</v>
      </c>
      <c r="LY166" s="57">
        <f>MIN(LO166,'DEPRECATED - DT-Prelim Calcs'!$C$10)*'DEPRECATED - DT-Prelim Calcs'!$C$11*1000/60/60</f>
        <v>103.33333333333333</v>
      </c>
      <c r="LZ166" s="63">
        <f>LZ165+'DEPRECATED - DT-Prelim Calcs'!$C$11</f>
        <v>648</v>
      </c>
    </row>
    <row r="167" spans="18:338" x14ac:dyDescent="0.2">
      <c r="R167" s="63">
        <f>R166+'DEPRECATED - DT-Prelim Calcs'!$C$11</f>
        <v>652</v>
      </c>
      <c r="S167" s="2">
        <f>AG167/'Drive Train'!$F$35</f>
        <v>0</v>
      </c>
      <c r="T167" s="46">
        <f>AE167*12*60/(PI() * 'Drive Train'!$F$15)/S$2*ABS(S167)</f>
        <v>0</v>
      </c>
      <c r="U167" s="2">
        <f>IF(OR(AD166=1,AND($C$32=Motors!$C$32,'DEPRECATED - DT-Prelim Calcs'!AI166=1)),0,IF(AG167=0,-(V166+$C$9)/($C$8-$C$9)*$C$7,($C$6*S167-T167)/($C$6*S167)*$C$7*S167))</f>
        <v>0</v>
      </c>
      <c r="V167" s="57">
        <f>IF(AND(AD166=1,AI166=1),0,ABS(U167/$C$7*($C$8-$C$9)+$C$9) *'Drive Train'!$AA$49 + V166*(1-'Drive Train'!$AA$49))</f>
        <v>0</v>
      </c>
      <c r="W167" s="57">
        <f t="shared" si="184"/>
        <v>0</v>
      </c>
      <c r="X167" s="2">
        <f>MAX(MIN(IF(AND(AI166=1,AG167&lt;0),-1,1)*(W167-$C$9)/($C$8-$C$9)*$C$7-$C$29*AE167/T$2 -  AI166*$C$29/2,X$2),MAX(X$4:X166)*-1)</f>
        <v>-0.2458281045106315</v>
      </c>
      <c r="Y167" s="57">
        <f t="shared" si="185"/>
        <v>0</v>
      </c>
      <c r="Z167" s="57">
        <f t="shared" si="186"/>
        <v>0</v>
      </c>
      <c r="AA167" s="57">
        <f t="shared" si="187"/>
        <v>0</v>
      </c>
      <c r="AB167" s="57" t="e">
        <f t="shared" si="188"/>
        <v>#N/A</v>
      </c>
      <c r="AC167" s="46">
        <f t="shared" si="211"/>
        <v>1</v>
      </c>
      <c r="AD167" s="1">
        <f t="shared" si="189"/>
        <v>1</v>
      </c>
      <c r="AE167" s="57">
        <f t="shared" si="190"/>
        <v>0</v>
      </c>
      <c r="AF167" s="57" t="e">
        <f t="shared" si="191"/>
        <v>#N/A</v>
      </c>
      <c r="AG167" s="57">
        <f>IF(AI166=0,MIN('Drive Train'!$F$35-W166*$C$21*'Drive Train'!$F$39,AG166+W$2)-$C$3,IF(AE166-1&lt;=0,0,IF($C$32=Motors!$C$30,MAX(ABS('Drive Train'!$F$35-W166*$C$21*'Drive Train'!$F$39)*-1,AG166-W$2),MAX(0,ABS('Drive Train'!$F$35-W166*$C$21*'Drive Train'!$F$39)*-1,AG166-W$2))))</f>
        <v>0</v>
      </c>
      <c r="AH167" s="57">
        <f>'Drive Train'!$F$35-ABS(W167)*'DEPRECATED - DT-Prelim Calcs'!$C$21*'Drive Train'!$F$39</f>
        <v>12.4</v>
      </c>
      <c r="AI167" s="1">
        <f>IF(AJ167&gt;='Drive Train'!$F$29,1,0)</f>
        <v>1</v>
      </c>
      <c r="AJ167" s="57">
        <f>AJ166+0.5*Y167*'DEPRECATED - DT-Prelim Calcs'!$C$11^2+AE167*'DEPRECATED - DT-Prelim Calcs'!$C$11</f>
        <v>784.33981740885292</v>
      </c>
      <c r="AK167" s="57">
        <f t="shared" si="268"/>
        <v>0</v>
      </c>
      <c r="AL167" s="63">
        <f>AL166+'DEPRECATED - DT-Prelim Calcs'!$C$11</f>
        <v>652</v>
      </c>
      <c r="AM167" s="2">
        <f>AW167/'Drive Train'!$F$35</f>
        <v>0.9017179876015865</v>
      </c>
      <c r="AN167" s="46">
        <f>AU167*12*60/(PI() * 'Drive Train'!$F$15)/AM$2*AM167</f>
        <v>4074.5129711578234</v>
      </c>
      <c r="AO167" s="2">
        <f>('DEPRECATED - DT-Prelim Calcs'!$C$6*AM167-AN167)/('DEPRECATED - DT-Prelim Calcs'!$C$6*AM167)*'DEPRECATED - DT-Prelim Calcs'!$C$7*AM167</f>
        <v>0.3308183500278245</v>
      </c>
      <c r="AP167" s="57">
        <f>AO167/'DEPRECATED - DT-Prelim Calcs'!$C$7*('DEPRECATED - DT-Prelim Calcs'!$C$8-'DEPRECATED - DT-Prelim Calcs'!$C$9)+'DEPRECATED - DT-Prelim Calcs'!$C$9</f>
        <v>20.311615895672151</v>
      </c>
      <c r="AQ167" s="57">
        <f t="shared" si="192"/>
        <v>20.311615895672151</v>
      </c>
      <c r="AR167" s="2">
        <f t="shared" si="212"/>
        <v>3.3306690738754696E-16</v>
      </c>
      <c r="AS167" s="57">
        <f>AR167*'DEPRECATED - DT-Prelim Calcs'!$C$21/AM$2/'DEPRECATED - DT-Prelim Calcs'!$C$19/'DEPRECATED - DT-Prelim Calcs'!$C$18*3.39*'DEPRECATED - DT-Prelim Calcs'!$C$20</f>
        <v>2.4137140947202652E-15</v>
      </c>
      <c r="AT167" s="46">
        <f t="shared" si="213"/>
        <v>0</v>
      </c>
      <c r="AU167" s="57">
        <f>AS166*'DEPRECATED - DT-Prelim Calcs'!$C$11+AU166</f>
        <v>39.432321268798681</v>
      </c>
      <c r="AV167" s="57">
        <f>AV166+0.5*AS167*'DEPRECATED - DT-Prelim Calcs'!$C$11^2+AU167*'DEPRECATED - DT-Prelim Calcs'!$C$11</f>
        <v>25665.259902620804</v>
      </c>
      <c r="AW167" s="57">
        <f>MIN('Drive Train'!$F$35-AQ166*'DEPRECATED - DT-Prelim Calcs'!$C$21*'Drive Train'!$F$39,AW166+AQ$2)</f>
        <v>11.181303046259673</v>
      </c>
      <c r="AX167" s="57">
        <f>'Drive Train'!$F$35-AQ167*'DEPRECATED - DT-Prelim Calcs'!$C$21*'Drive Train'!$F$39</f>
        <v>11.181303046259671</v>
      </c>
      <c r="AY167" s="1">
        <f>IF(AV167&gt;='Drive Train'!$F$29,1,0)</f>
        <v>1</v>
      </c>
      <c r="AZ167" s="57">
        <f t="shared" si="214"/>
        <v>22.568462106302391</v>
      </c>
      <c r="BA167" s="63">
        <f>BA166+'DEPRECATED - DT-Prelim Calcs'!$C$11</f>
        <v>652</v>
      </c>
      <c r="BB167" s="2">
        <f>BL167/'Drive Train'!$F$35</f>
        <v>1.2947645110418984</v>
      </c>
      <c r="BC167" s="46">
        <f>BJ167*12*60/(PI() * 'Drive Train'!$F$15)/BB$2*BB167</f>
        <v>-4259.0909490704944</v>
      </c>
      <c r="BD167" s="2">
        <f>('DEPRECATED - DT-Prelim Calcs'!$C$6*BB167-BC167)/('DEPRECATED - DT-Prelim Calcs'!$C$6*BB167)*'DEPRECATED - DT-Prelim Calcs'!$C$7*BB167</f>
        <v>5.0461628069317808</v>
      </c>
      <c r="BE167" s="57">
        <f>BD167/'DEPRECATED - DT-Prelim Calcs'!$C$7*('DEPRECATED - DT-Prelim Calcs'!$C$8-'DEPRECATED - DT-Prelim Calcs'!$C$9)+'DEPRECATED - DT-Prelim Calcs'!$C$9</f>
        <v>271.34011955574584</v>
      </c>
      <c r="BF167" s="57">
        <f t="shared" si="193"/>
        <v>93</v>
      </c>
      <c r="BG167" s="2">
        <f t="shared" si="215"/>
        <v>1.937034298208735</v>
      </c>
      <c r="BH167" s="57">
        <f>BG167*'DEPRECATED - DT-Prelim Calcs'!$C$21/BB$2/'DEPRECATED - DT-Prelim Calcs'!$C$19/'DEPRECATED - DT-Prelim Calcs'!$C$18*3.39*'DEPRECATED - DT-Prelim Calcs'!$C$20</f>
        <v>20.276476817893272</v>
      </c>
      <c r="BI167" s="46">
        <f t="shared" si="216"/>
        <v>0</v>
      </c>
      <c r="BJ167" s="57">
        <f>BH166*'DEPRECATED - DT-Prelim Calcs'!$C$11+BJ166</f>
        <v>-19.873422069688658</v>
      </c>
      <c r="BK167" s="57">
        <f>BK166+0.5*BH167*'DEPRECATED - DT-Prelim Calcs'!$C$11^2+BJ167*'DEPRECATED - DT-Prelim Calcs'!$C$11</f>
        <v>13517.171720548615</v>
      </c>
      <c r="BL167" s="57">
        <f>MIN('Drive Train'!$F$35-BF166*'DEPRECATED - DT-Prelim Calcs'!$C$21*'Drive Train'!$F$39,BL166+BF$2)</f>
        <v>16.05507993691954</v>
      </c>
      <c r="BM167" s="57">
        <f>'Drive Train'!$F$35-BF167*'DEPRECATED - DT-Prelim Calcs'!$C$21*'Drive Train'!$F$39</f>
        <v>6.82</v>
      </c>
      <c r="BN167" s="1">
        <f>IF(BK167&gt;='Drive Train'!$F$29,1,0)</f>
        <v>1</v>
      </c>
      <c r="BO167" s="57">
        <f t="shared" si="217"/>
        <v>103.33333333333333</v>
      </c>
      <c r="BP167" s="63">
        <f>BP166+'DEPRECATED - DT-Prelim Calcs'!$C$11</f>
        <v>652</v>
      </c>
      <c r="BQ167" s="2">
        <f>CA167/'Drive Train'!$F$35</f>
        <v>1.9275967617473448</v>
      </c>
      <c r="BR167" s="46">
        <f>BY167*12*60/(PI() * 'Drive Train'!$F$15)/BQ$2*BQ167</f>
        <v>-78319.450483976092</v>
      </c>
      <c r="BS167" s="2">
        <f>('DEPRECATED - DT-Prelim Calcs'!$C$6*BQ167-BR167)/('DEPRECATED - DT-Prelim Calcs'!$C$6*BQ167)*'DEPRECATED - DT-Prelim Calcs'!$C$7*BQ167</f>
        <v>40.058242842411921</v>
      </c>
      <c r="BT167" s="57">
        <f>BS167/'DEPRECATED - DT-Prelim Calcs'!$C$7*('DEPRECATED - DT-Prelim Calcs'!$C$8-'DEPRECATED - DT-Prelim Calcs'!$C$9)+'DEPRECATED - DT-Prelim Calcs'!$C$9</f>
        <v>2135.2612268387757</v>
      </c>
      <c r="BU167" s="57">
        <f t="shared" si="194"/>
        <v>93</v>
      </c>
      <c r="BV167" s="2">
        <f t="shared" si="218"/>
        <v>1.8828060353728675</v>
      </c>
      <c r="BW167" s="57">
        <f>BV167*'DEPRECATED - DT-Prelim Calcs'!$C$21/BQ$2/'DEPRECATED - DT-Prelim Calcs'!$C$19/'DEPRECATED - DT-Prelim Calcs'!$C$18*3.39*'DEPRECATED - DT-Prelim Calcs'!$C$20</f>
        <v>25.773080821789936</v>
      </c>
      <c r="BX167" s="46">
        <f t="shared" si="219"/>
        <v>0</v>
      </c>
      <c r="BY167" s="57">
        <f>BW166*'DEPRECATED - DT-Prelim Calcs'!$C$11+BY166</f>
        <v>-187.7130229147655</v>
      </c>
      <c r="BZ167" s="57">
        <f>BZ166+0.5*BW167*'DEPRECATED - DT-Prelim Calcs'!$C$11^2+BY167*'DEPRECATED - DT-Prelim Calcs'!$C$11</f>
        <v>-14472.225741874083</v>
      </c>
      <c r="CA167" s="57">
        <f>MIN('Drive Train'!$F$35-BU166*'DEPRECATED - DT-Prelim Calcs'!$C$21*'Drive Train'!$F$39,CA166+BU$2)</f>
        <v>23.902199845667077</v>
      </c>
      <c r="CB167" s="57">
        <f>'Drive Train'!$F$35-BU167*'DEPRECATED - DT-Prelim Calcs'!$C$21*'Drive Train'!$F$39</f>
        <v>6.82</v>
      </c>
      <c r="CC167" s="1">
        <f>IF(BZ167&gt;='Drive Train'!$F$29,1,0)</f>
        <v>0</v>
      </c>
      <c r="CD167" s="57">
        <f t="shared" si="220"/>
        <v>103.33333333333333</v>
      </c>
      <c r="CE167" s="63">
        <f>CE166+'DEPRECATED - DT-Prelim Calcs'!$C$11</f>
        <v>652</v>
      </c>
      <c r="CF167" s="2">
        <f>CP167/'Drive Train'!$F$35</f>
        <v>0.55000000000000004</v>
      </c>
      <c r="CG167" s="46">
        <f>CN167*12*60/(PI() * 'Drive Train'!$F$15)/CF$2*CF167</f>
        <v>-10293.335977528004</v>
      </c>
      <c r="CH167" s="2">
        <f>('DEPRECATED - DT-Prelim Calcs'!$C$6*CF167-CG167)/('DEPRECATED - DT-Prelim Calcs'!$C$6*CF167)*'DEPRECATED - DT-Prelim Calcs'!$C$7*CF167</f>
        <v>5.9797100761430562</v>
      </c>
      <c r="CI167" s="57">
        <f>CH167/'DEPRECATED - DT-Prelim Calcs'!$C$7*('DEPRECATED - DT-Prelim Calcs'!$C$8-'DEPRECATED - DT-Prelim Calcs'!$C$9)+'DEPRECATED - DT-Prelim Calcs'!$C$9</f>
        <v>321.03892231085234</v>
      </c>
      <c r="CJ167" s="57">
        <f t="shared" si="195"/>
        <v>93</v>
      </c>
      <c r="CK167" s="2">
        <f t="shared" si="221"/>
        <v>1.5241763143494644</v>
      </c>
      <c r="CL167" s="57">
        <f>CK167*'DEPRECATED - DT-Prelim Calcs'!$C$21/CF$2/'DEPRECATED - DT-Prelim Calcs'!$C$19/'DEPRECATED - DT-Prelim Calcs'!$C$18*3.39*'DEPRECATED - DT-Prelim Calcs'!$C$20</f>
        <v>25.773080821789936</v>
      </c>
      <c r="CM167" s="46">
        <f t="shared" si="222"/>
        <v>0</v>
      </c>
      <c r="CN167" s="57">
        <f>CL166*'DEPRECATED - DT-Prelim Calcs'!$C$11+CN166</f>
        <v>-69.994520969553022</v>
      </c>
      <c r="CO167" s="57">
        <f>CO166+0.5*CL167*'DEPRECATED - DT-Prelim Calcs'!$C$11^2+CN167*'DEPRECATED - DT-Prelim Calcs'!$C$11</f>
        <v>-55855.402843426564</v>
      </c>
      <c r="CP167" s="57">
        <f>MIN('Drive Train'!$F$35-CJ166*'DEPRECATED - DT-Prelim Calcs'!$C$21*'Drive Train'!$F$39,CP166+CJ$2)</f>
        <v>6.82</v>
      </c>
      <c r="CQ167" s="57">
        <f>'Drive Train'!$F$35-CJ167*'DEPRECATED - DT-Prelim Calcs'!$C$21*'Drive Train'!$F$39</f>
        <v>6.82</v>
      </c>
      <c r="CR167" s="1">
        <f>IF(CO167&gt;='Drive Train'!$F$29,1,0)</f>
        <v>0</v>
      </c>
      <c r="CS167" s="57">
        <f t="shared" si="223"/>
        <v>103.33333333333333</v>
      </c>
      <c r="CT167" s="63">
        <f>CT166+'DEPRECATED - DT-Prelim Calcs'!$C$11</f>
        <v>652</v>
      </c>
      <c r="CU167" s="2">
        <f>DE167/'Drive Train'!$F$35</f>
        <v>1.0389799565388183</v>
      </c>
      <c r="CV167" s="46">
        <f>DC167*12*60/(PI() * 'Drive Train'!$F$15)/CU$2*CU167</f>
        <v>-10973.917802436901</v>
      </c>
      <c r="CW167" s="2">
        <f>('DEPRECATED - DT-Prelim Calcs'!$C$6*CU167-CV167)/('DEPRECATED - DT-Prelim Calcs'!$C$6*CU167)*'DEPRECATED - DT-Prelim Calcs'!$C$7*CU167</f>
        <v>7.4658820149345253</v>
      </c>
      <c r="CX167" s="57">
        <f>CW167/'DEPRECATED - DT-Prelim Calcs'!$C$7*('DEPRECATED - DT-Prelim Calcs'!$C$8-'DEPRECATED - DT-Prelim Calcs'!$C$9)+'DEPRECATED - DT-Prelim Calcs'!$C$9</f>
        <v>400.15753631373428</v>
      </c>
      <c r="CY167" s="57">
        <f t="shared" si="196"/>
        <v>93</v>
      </c>
      <c r="CZ167" s="2">
        <f t="shared" si="224"/>
        <v>1.2803081040535502</v>
      </c>
      <c r="DA167" s="57">
        <f>CZ167*'DEPRECATED - DT-Prelim Calcs'!$C$21/CU$2/'DEPRECATED - DT-Prelim Calcs'!$C$19/'DEPRECATED - DT-Prelim Calcs'!$C$18*3.39*'DEPRECATED - DT-Prelim Calcs'!$C$20</f>
        <v>25.773080821789936</v>
      </c>
      <c r="DB167" s="46">
        <f t="shared" si="225"/>
        <v>0</v>
      </c>
      <c r="DC167" s="57">
        <f>DA166*'DEPRECATED - DT-Prelim Calcs'!$C$11+DC166</f>
        <v>-33.182141130117131</v>
      </c>
      <c r="DD167" s="57">
        <f>DD166+0.5*DA167*'DEPRECATED - DT-Prelim Calcs'!$C$11^2+DC167*'DEPRECATED - DT-Prelim Calcs'!$C$11</f>
        <v>-112485.94773256555</v>
      </c>
      <c r="DE167" s="57">
        <f>MIN('Drive Train'!$F$35-CY166*'DEPRECATED - DT-Prelim Calcs'!$C$21*'Drive Train'!$F$39,DE166+CY$2)</f>
        <v>12.883351461081347</v>
      </c>
      <c r="DF167" s="57">
        <f>'Drive Train'!$F$35-CY167*'DEPRECATED - DT-Prelim Calcs'!$C$21*'Drive Train'!$F$39</f>
        <v>6.82</v>
      </c>
      <c r="DG167" s="1">
        <f>IF(DD167&gt;='Drive Train'!$F$29,1,0)</f>
        <v>0</v>
      </c>
      <c r="DH167" s="57">
        <f t="shared" si="226"/>
        <v>103.33333333333333</v>
      </c>
      <c r="DI167" s="63">
        <f>DI166+'DEPRECATED - DT-Prelim Calcs'!$C$11</f>
        <v>652</v>
      </c>
      <c r="DJ167" s="2">
        <f>DT167/'Drive Train'!$F$35</f>
        <v>0.55000000000000004</v>
      </c>
      <c r="DK167" s="46">
        <f>DR167*12*60/(PI() * 'Drive Train'!$F$15)/DJ$2*DJ167</f>
        <v>-37862.552351722727</v>
      </c>
      <c r="DL167" s="2">
        <f>('DEPRECATED - DT-Prelim Calcs'!$C$6*DJ167-DK167)/('DEPRECATED - DT-Prelim Calcs'!$C$6*DJ167)*'DEPRECATED - DT-Prelim Calcs'!$C$7*DJ167</f>
        <v>18.445340744399957</v>
      </c>
      <c r="DM167" s="57">
        <f>DL167/'DEPRECATED - DT-Prelim Calcs'!$C$7*('DEPRECATED - DT-Prelim Calcs'!$C$8-'DEPRECATED - DT-Prelim Calcs'!$C$9)+'DEPRECATED - DT-Prelim Calcs'!$C$9</f>
        <v>984.6656504176409</v>
      </c>
      <c r="DN167" s="57">
        <f t="shared" si="197"/>
        <v>93</v>
      </c>
      <c r="DO167" s="2">
        <f t="shared" si="227"/>
        <v>1.1037138828047846</v>
      </c>
      <c r="DP167" s="57">
        <f>DO167*'DEPRECATED - DT-Prelim Calcs'!$C$21/DJ$2/'DEPRECATED - DT-Prelim Calcs'!$C$19/'DEPRECATED - DT-Prelim Calcs'!$C$18*3.39*'DEPRECATED - DT-Prelim Calcs'!$C$20</f>
        <v>25.773080821789936</v>
      </c>
      <c r="DQ167" s="46">
        <f t="shared" si="228"/>
        <v>0</v>
      </c>
      <c r="DR167" s="57">
        <f>DP166*'DEPRECATED - DT-Prelim Calcs'!$C$11+DR166</f>
        <v>-186.43999422308946</v>
      </c>
      <c r="DS167" s="57">
        <f>DS166+0.5*DP167*'DEPRECATED - DT-Prelim Calcs'!$C$11^2+DR167*'DEPRECATED - DT-Prelim Calcs'!$C$11</f>
        <v>-191220.03086939629</v>
      </c>
      <c r="DT167" s="57">
        <f>MIN('Drive Train'!$F$35-DN166*'DEPRECATED - DT-Prelim Calcs'!$C$21*'Drive Train'!$F$39,DT166+DN$2)</f>
        <v>6.82</v>
      </c>
      <c r="DU167" s="57">
        <f>'Drive Train'!$F$35-DN167*'DEPRECATED - DT-Prelim Calcs'!$C$21*'Drive Train'!$F$39</f>
        <v>6.82</v>
      </c>
      <c r="DV167" s="1">
        <f>IF(DS167&gt;='Drive Train'!$F$29,1,0)</f>
        <v>0</v>
      </c>
      <c r="DW167" s="57">
        <f t="shared" si="229"/>
        <v>103.33333333333333</v>
      </c>
      <c r="DX167" s="63">
        <f>DX166+'DEPRECATED - DT-Prelim Calcs'!$C$11</f>
        <v>652</v>
      </c>
      <c r="DY167" s="2">
        <f>EI167/'Drive Train'!$F$35</f>
        <v>0.55000000000000004</v>
      </c>
      <c r="DZ167" s="46">
        <f>EG167*12*60/(PI() * 'Drive Train'!$F$15)/DY$2*DY167</f>
        <v>-33357.060322362486</v>
      </c>
      <c r="EA167" s="2">
        <f>('DEPRECATED - DT-Prelim Calcs'!$C$6*DY167-DZ167)/('DEPRECATED - DT-Prelim Calcs'!$C$6*DY167)*'DEPRECATED - DT-Prelim Calcs'!$C$7*DY167</f>
        <v>16.408148288347764</v>
      </c>
      <c r="EB167" s="57">
        <f>EA167/'DEPRECATED - DT-Prelim Calcs'!$C$7*('DEPRECATED - DT-Prelim Calcs'!$C$8-'DEPRECATED - DT-Prelim Calcs'!$C$9)+'DEPRECATED - DT-Prelim Calcs'!$C$9</f>
        <v>876.21262464523591</v>
      </c>
      <c r="EC167" s="57">
        <f t="shared" si="198"/>
        <v>93</v>
      </c>
      <c r="ED167" s="2">
        <f t="shared" si="230"/>
        <v>0.96993038185874991</v>
      </c>
      <c r="EE167" s="57">
        <f>ED167*'DEPRECATED - DT-Prelim Calcs'!$C$21/DY$2/'DEPRECATED - DT-Prelim Calcs'!$C$19/'DEPRECATED - DT-Prelim Calcs'!$C$18*3.39*'DEPRECATED - DT-Prelim Calcs'!$C$20</f>
        <v>25.773080821789936</v>
      </c>
      <c r="EF167" s="46">
        <f t="shared" si="231"/>
        <v>0</v>
      </c>
      <c r="EG167" s="57">
        <f>EE166*'DEPRECATED - DT-Prelim Calcs'!$C$11+EG166</f>
        <v>-144.34475985411234</v>
      </c>
      <c r="EH167" s="57">
        <f>EH166+0.5*EE167*'DEPRECATED - DT-Prelim Calcs'!$C$11^2+EG167*'DEPRECATED - DT-Prelim Calcs'!$C$11</f>
        <v>-276034.3073832388</v>
      </c>
      <c r="EI167" s="57">
        <f>MIN('Drive Train'!$F$35-EC166*'DEPRECATED - DT-Prelim Calcs'!$C$21*'Drive Train'!$F$39,EI166+EC$2)</f>
        <v>6.82</v>
      </c>
      <c r="EJ167" s="57">
        <f>'Drive Train'!$F$35-EC167*'DEPRECATED - DT-Prelim Calcs'!$C$21*'Drive Train'!$F$39</f>
        <v>6.82</v>
      </c>
      <c r="EK167" s="1">
        <f>IF(EH167&gt;='Drive Train'!$F$29,1,0)</f>
        <v>0</v>
      </c>
      <c r="EL167" s="57">
        <f t="shared" si="232"/>
        <v>103.33333333333333</v>
      </c>
      <c r="EM167" s="63">
        <f>EM166+'DEPRECATED - DT-Prelim Calcs'!$C$11</f>
        <v>652</v>
      </c>
      <c r="EN167" s="2">
        <f>EX167/'Drive Train'!$F$35</f>
        <v>0.55000000000000004</v>
      </c>
      <c r="EO167" s="46">
        <f>EV167*12*60/(PI() * 'Drive Train'!$F$15)/EN$2*EN167</f>
        <v>22276.557757176062</v>
      </c>
      <c r="EP167" s="2">
        <f>('DEPRECATED - DT-Prelim Calcs'!$C$6*EN167-EO167)/('DEPRECATED - DT-Prelim Calcs'!$C$6*EN167)*'DEPRECATED - DT-Prelim Calcs'!$C$7*EN167</f>
        <v>-8.7470148583103775</v>
      </c>
      <c r="EQ167" s="57">
        <f>EP167/'DEPRECATED - DT-Prelim Calcs'!$C$7*('DEPRECATED - DT-Prelim Calcs'!$C$8-'DEPRECATED - DT-Prelim Calcs'!$C$9)+'DEPRECATED - DT-Prelim Calcs'!$C$9</f>
        <v>-462.96058353577655</v>
      </c>
      <c r="ER167" s="57">
        <f t="shared" si="199"/>
        <v>-462.96058353577655</v>
      </c>
      <c r="ES167" s="2">
        <f t="shared" si="233"/>
        <v>-11.712324251728338</v>
      </c>
      <c r="ET167" s="57">
        <f>ES167*'DEPRECATED - DT-Prelim Calcs'!$C$21/EN$2/'DEPRECATED - DT-Prelim Calcs'!$C$19/'DEPRECATED - DT-Prelim Calcs'!$C$18*3.39*'DEPRECATED - DT-Prelim Calcs'!$C$20</f>
        <v>-348.9447300385948</v>
      </c>
      <c r="EU167" s="46">
        <f t="shared" si="234"/>
        <v>1</v>
      </c>
      <c r="EV167" s="57">
        <f>ET166*'DEPRECATED - DT-Prelim Calcs'!$C$11+EV166</f>
        <v>85.975270512546714</v>
      </c>
      <c r="EW167" s="57">
        <f>EW166+0.5*ET167*'DEPRECATED - DT-Prelim Calcs'!$C$11^2+EV167*'DEPRECATED - DT-Prelim Calcs'!$C$11</f>
        <v>-361798.58910928079</v>
      </c>
      <c r="EX167" s="57">
        <f>MIN('Drive Train'!$F$35-ER166*'DEPRECATED - DT-Prelim Calcs'!$C$21*'Drive Train'!$F$39,EX166+ER$2)</f>
        <v>6.82</v>
      </c>
      <c r="EY167" s="57">
        <f>'Drive Train'!$F$35-ER167*'DEPRECATED - DT-Prelim Calcs'!$C$21*'Drive Train'!$F$39</f>
        <v>40.177635012146595</v>
      </c>
      <c r="EZ167" s="1">
        <f>IF(EW167&gt;='Drive Train'!$F$29,1,0)</f>
        <v>0</v>
      </c>
      <c r="FA167" s="57">
        <f t="shared" si="235"/>
        <v>-514.40064837308501</v>
      </c>
      <c r="FB167" s="63">
        <f>FB166+'DEPRECATED - DT-Prelim Calcs'!$C$11</f>
        <v>652</v>
      </c>
      <c r="FC167" s="2">
        <f>FM167/'Drive Train'!$F$35</f>
        <v>0.55000000000000004</v>
      </c>
      <c r="FD167" s="46">
        <f>FK167*12*60/(PI() * 'Drive Train'!$F$15)/FC$2*FC167</f>
        <v>-43408.557914903693</v>
      </c>
      <c r="FE167" s="2">
        <f>('DEPRECATED - DT-Prelim Calcs'!$C$6*FC167-FD167)/('DEPRECATED - DT-Prelim Calcs'!$C$6*FC167)*'DEPRECATED - DT-Prelim Calcs'!$C$7*FC167</f>
        <v>20.953009301110299</v>
      </c>
      <c r="FF167" s="57">
        <f>FE167/'DEPRECATED - DT-Prelim Calcs'!$C$7*('DEPRECATED - DT-Prelim Calcs'!$C$8-'DEPRECATED - DT-Prelim Calcs'!$C$9)+'DEPRECATED - DT-Prelim Calcs'!$C$9</f>
        <v>1118.165183955374</v>
      </c>
      <c r="FG167" s="57">
        <f t="shared" si="200"/>
        <v>93</v>
      </c>
      <c r="FH167" s="2">
        <f t="shared" si="236"/>
        <v>0.78067567320338405</v>
      </c>
      <c r="FI167" s="57">
        <f>FH167*'DEPRECATED - DT-Prelim Calcs'!$C$21/FC$2/'DEPRECATED - DT-Prelim Calcs'!$C$19/'DEPRECATED - DT-Prelim Calcs'!$C$18*3.39*'DEPRECATED - DT-Prelim Calcs'!$C$20</f>
        <v>25.773080821789936</v>
      </c>
      <c r="FJ167" s="46">
        <f t="shared" si="237"/>
        <v>0</v>
      </c>
      <c r="FK167" s="57">
        <f>FI166*'DEPRECATED - DT-Prelim Calcs'!$C$11+FK166</f>
        <v>-151.18847743723779</v>
      </c>
      <c r="FL167" s="57">
        <f>FL166+0.5*FI167*'DEPRECATED - DT-Prelim Calcs'!$C$11^2+FK167*'DEPRECATED - DT-Prelim Calcs'!$C$11</f>
        <v>-555403.88717103796</v>
      </c>
      <c r="FM167" s="57">
        <f>MIN('Drive Train'!$F$35-FG166*'DEPRECATED - DT-Prelim Calcs'!$C$21*'Drive Train'!$F$39,FM166+FG$2)</f>
        <v>6.82</v>
      </c>
      <c r="FN167" s="57">
        <f>'Drive Train'!$F$35-FG167*'DEPRECATED - DT-Prelim Calcs'!$C$21*'Drive Train'!$F$39</f>
        <v>6.82</v>
      </c>
      <c r="FO167" s="1">
        <f>IF(FL167&gt;='Drive Train'!$F$29,1,0)</f>
        <v>0</v>
      </c>
      <c r="FP167" s="57">
        <f t="shared" si="238"/>
        <v>103.33333333333333</v>
      </c>
      <c r="FQ167" s="63">
        <f>FQ166+'DEPRECATED - DT-Prelim Calcs'!$C$11</f>
        <v>652</v>
      </c>
      <c r="FR167" s="2">
        <f>GB167/'Drive Train'!$F$35</f>
        <v>0.55000000000000004</v>
      </c>
      <c r="FS167" s="46">
        <f>FZ167*12*60/(PI() * 'Drive Train'!$F$15)/FR$2*FR167</f>
        <v>-205960.72040021786</v>
      </c>
      <c r="FT167" s="2">
        <f>('DEPRECATED - DT-Prelim Calcs'!$C$6*FR167-FS167)/('DEPRECATED - DT-Prelim Calcs'!$C$6*FR167)*'DEPRECATED - DT-Prelim Calcs'!$C$7*FR167</f>
        <v>94.452204721299267</v>
      </c>
      <c r="FU167" s="57">
        <f>FT167/'DEPRECATED - DT-Prelim Calcs'!$C$7*('DEPRECATED - DT-Prelim Calcs'!$C$8-'DEPRECATED - DT-Prelim Calcs'!$C$9)+'DEPRECATED - DT-Prelim Calcs'!$C$9</f>
        <v>5031.0061683579643</v>
      </c>
      <c r="FV167" s="57">
        <f t="shared" si="201"/>
        <v>93</v>
      </c>
      <c r="FW167" s="2">
        <f t="shared" si="239"/>
        <v>0.7112822800297498</v>
      </c>
      <c r="FX167" s="57">
        <f>FW167*'DEPRECATED - DT-Prelim Calcs'!$C$21/FR$2/'DEPRECATED - DT-Prelim Calcs'!$C$19/'DEPRECATED - DT-Prelim Calcs'!$C$18*3.39*'DEPRECATED - DT-Prelim Calcs'!$C$20</f>
        <v>25.773080821789936</v>
      </c>
      <c r="FY167" s="46">
        <f t="shared" si="240"/>
        <v>0</v>
      </c>
      <c r="FZ167" s="57">
        <f>FX166*'DEPRECATED - DT-Prelim Calcs'!$C$11+FZ166</f>
        <v>-653.58049104786437</v>
      </c>
      <c r="GA167" s="57">
        <f>GA166+0.5*FX167*'DEPRECATED - DT-Prelim Calcs'!$C$11^2+FZ167*'DEPRECATED - DT-Prelim Calcs'!$C$11</f>
        <v>-591083.76277752186</v>
      </c>
      <c r="GB167" s="57">
        <f>MIN('Drive Train'!$F$35-FV166*'DEPRECATED - DT-Prelim Calcs'!$C$21*'Drive Train'!$F$39,GB166+FV$2)</f>
        <v>6.82</v>
      </c>
      <c r="GC167" s="57">
        <f>'Drive Train'!$F$35-FV167*'DEPRECATED - DT-Prelim Calcs'!$C$21*'Drive Train'!$F$39</f>
        <v>6.82</v>
      </c>
      <c r="GD167" s="1">
        <f>IF(GA167&gt;='Drive Train'!$F$29,1,0)</f>
        <v>0</v>
      </c>
      <c r="GE167" s="57">
        <f t="shared" si="241"/>
        <v>103.33333333333333</v>
      </c>
      <c r="GF167" s="63">
        <f>GF166+'DEPRECATED - DT-Prelim Calcs'!$C$11</f>
        <v>652</v>
      </c>
      <c r="GG167" s="2">
        <f>GQ167/'Drive Train'!$F$35</f>
        <v>0.85483870967741948</v>
      </c>
      <c r="GH167" s="46">
        <f>GO167*12*60/(PI() * 'Drive Train'!$F$15)/GG$2*GG167</f>
        <v>-111172.44558631595</v>
      </c>
      <c r="GI167" s="2">
        <f>('DEPRECATED - DT-Prelim Calcs'!$C$6*GG167-GH167)/('DEPRECATED - DT-Prelim Calcs'!$C$6*GG167)*'DEPRECATED - DT-Prelim Calcs'!$C$7*GG167</f>
        <v>52.327627305898844</v>
      </c>
      <c r="GJ167" s="57">
        <f>GI167/'DEPRECATED - DT-Prelim Calcs'!$C$7*('DEPRECATED - DT-Prelim Calcs'!$C$8-'DEPRECATED - DT-Prelim Calcs'!$C$9)+'DEPRECATED - DT-Prelim Calcs'!$C$9</f>
        <v>2788.4404910152784</v>
      </c>
      <c r="GK167" s="57">
        <f t="shared" si="242"/>
        <v>29.999999999999982</v>
      </c>
      <c r="GL167" s="2">
        <f t="shared" si="243"/>
        <v>0.99579519204165001</v>
      </c>
      <c r="GM167" s="57">
        <f>GL167*'DEPRECATED - DT-Prelim Calcs'!$C$21/GG$2/'DEPRECATED - DT-Prelim Calcs'!$C$19/'DEPRECATED - DT-Prelim Calcs'!$C$18*3.39*'DEPRECATED - DT-Prelim Calcs'!$C$20</f>
        <v>25.773080821789936</v>
      </c>
      <c r="GN167" s="46">
        <f t="shared" si="244"/>
        <v>0</v>
      </c>
      <c r="GO167" s="57">
        <f>GM166*'DEPRECATED - DT-Prelim Calcs'!$C$11+GO166</f>
        <v>-317.77401601182862</v>
      </c>
      <c r="GP167" s="57">
        <f>GP166+0.5*GM167*'DEPRECATED - DT-Prelim Calcs'!$C$11^2+GO167*'DEPRECATED - DT-Prelim Calcs'!$C$11</f>
        <v>-290390.49245406268</v>
      </c>
      <c r="GQ167" s="57">
        <f>MIN('Drive Train'!$F$35-GK166*'DEPRECATED - DT-Prelim Calcs'!$C$21*'Drive Train'!$F$39,GQ166+GK$2)</f>
        <v>10.600000000000001</v>
      </c>
      <c r="GR167" s="57">
        <f>'Drive Train'!$F$35-GK167*'DEPRECATED - DT-Prelim Calcs'!$C$21*'Drive Train'!$F$39</f>
        <v>10.600000000000001</v>
      </c>
      <c r="GS167" s="1">
        <f>IF(GP167&gt;='Drive Train'!$F$29,1,0)</f>
        <v>0</v>
      </c>
      <c r="GT167" s="57">
        <f t="shared" si="245"/>
        <v>33.333333333333314</v>
      </c>
      <c r="GU167" s="63">
        <f>GU166+'DEPRECATED - DT-Prelim Calcs'!$C$11</f>
        <v>652</v>
      </c>
      <c r="GV167" s="2">
        <f>HF167/'Drive Train'!$F$35</f>
        <v>0.83870967741935498</v>
      </c>
      <c r="GW167" s="46">
        <f>HD167*12*60/(PI() * 'Drive Train'!$F$15)/GV$2*GV167</f>
        <v>-180527.25428132835</v>
      </c>
      <c r="GX167" s="2">
        <f>('DEPRECATED - DT-Prelim Calcs'!$C$6*GV167-GW167)/('DEPRECATED - DT-Prelim Calcs'!$C$6*GV167)*'DEPRECATED - DT-Prelim Calcs'!$C$7*GV167</f>
        <v>83.648060082055579</v>
      </c>
      <c r="GY167" s="57">
        <f>GX167/'DEPRECATED - DT-Prelim Calcs'!$C$7*('DEPRECATED - DT-Prelim Calcs'!$C$8-'DEPRECATED - DT-Prelim Calcs'!$C$9)+'DEPRECATED - DT-Prelim Calcs'!$C$9</f>
        <v>4455.831165364204</v>
      </c>
      <c r="GZ167" s="57">
        <f t="shared" si="202"/>
        <v>33.333333333333314</v>
      </c>
      <c r="HA167" s="2">
        <f t="shared" si="246"/>
        <v>0.99579519204165001</v>
      </c>
      <c r="HB167" s="57">
        <f>HA167*'DEPRECATED - DT-Prelim Calcs'!$C$21/GV$2/'DEPRECATED - DT-Prelim Calcs'!$C$19/'DEPRECATED - DT-Prelim Calcs'!$C$18*3.39*'DEPRECATED - DT-Prelim Calcs'!$C$20</f>
        <v>25.773080821789936</v>
      </c>
      <c r="HC167" s="46">
        <f t="shared" si="247"/>
        <v>0</v>
      </c>
      <c r="HD167" s="57">
        <f>HB166*'DEPRECATED - DT-Prelim Calcs'!$C$11+HD166</f>
        <v>-525.94039228026406</v>
      </c>
      <c r="HE167" s="57">
        <f>HE166+0.5*HB167*'DEPRECATED - DT-Prelim Calcs'!$C$11^2+HD167*'DEPRECATED - DT-Prelim Calcs'!$C$11</f>
        <v>-300636.9014491741</v>
      </c>
      <c r="HF167" s="57">
        <f>MIN('Drive Train'!$F$35-GZ166*'DEPRECATED - DT-Prelim Calcs'!$C$21*'Drive Train'!$F$39,HF166+GZ$2)</f>
        <v>10.400000000000002</v>
      </c>
      <c r="HG167" s="57">
        <f>'Drive Train'!$F$35-GZ167*'DEPRECATED - DT-Prelim Calcs'!$C$21*'Drive Train'!$F$39</f>
        <v>10.400000000000002</v>
      </c>
      <c r="HH167" s="1">
        <f>IF(HE167&gt;='Drive Train'!$F$29,1,0)</f>
        <v>0</v>
      </c>
      <c r="HI167" s="57">
        <f t="shared" si="248"/>
        <v>37.037037037037017</v>
      </c>
      <c r="HJ167" s="63">
        <f>HJ166+'DEPRECATED - DT-Prelim Calcs'!$C$11</f>
        <v>652</v>
      </c>
      <c r="HK167" s="2">
        <f>HU167/'Drive Train'!$F$35</f>
        <v>0.82258064516129037</v>
      </c>
      <c r="HL167" s="46">
        <f>HS167*12*60/(PI() * 'Drive Train'!$F$15)/HK$2*HK167</f>
        <v>-113484.27427189902</v>
      </c>
      <c r="HM167" s="2">
        <f>('DEPRECATED - DT-Prelim Calcs'!$C$6*HK167-HL167)/('DEPRECATED - DT-Prelim Calcs'!$C$6*HK167)*'DEPRECATED - DT-Prelim Calcs'!$C$7*HK167</f>
        <v>53.29519627702944</v>
      </c>
      <c r="HN167" s="57">
        <f>HM167/'DEPRECATED - DT-Prelim Calcs'!$C$7*('DEPRECATED - DT-Prelim Calcs'!$C$8-'DEPRECATED - DT-Prelim Calcs'!$C$9)+'DEPRECATED - DT-Prelim Calcs'!$C$9</f>
        <v>2839.9504905987042</v>
      </c>
      <c r="HO167" s="57">
        <f t="shared" si="203"/>
        <v>36.66666666666665</v>
      </c>
      <c r="HP167" s="2">
        <f t="shared" si="249"/>
        <v>0.99579519204165001</v>
      </c>
      <c r="HQ167" s="57">
        <f>HP167*'DEPRECATED - DT-Prelim Calcs'!$C$21/HK$2/'DEPRECATED - DT-Prelim Calcs'!$C$19/'DEPRECATED - DT-Prelim Calcs'!$C$18*3.39*'DEPRECATED - DT-Prelim Calcs'!$C$20</f>
        <v>25.773080821789936</v>
      </c>
      <c r="HR167" s="46">
        <f t="shared" si="250"/>
        <v>0</v>
      </c>
      <c r="HS167" s="57">
        <f>HQ166*'DEPRECATED - DT-Prelim Calcs'!$C$11+HS166</f>
        <v>-337.10298749487174</v>
      </c>
      <c r="HT167" s="57">
        <f>HT166+0.5*HQ167*'DEPRECATED - DT-Prelim Calcs'!$C$11^2+HS167*'DEPRECATED - DT-Prelim Calcs'!$C$11</f>
        <v>-296810.88412876567</v>
      </c>
      <c r="HU167" s="57">
        <f>MIN('Drive Train'!$F$35-HO166*'DEPRECATED - DT-Prelim Calcs'!$C$21*'Drive Train'!$F$39,HU166+HO$2)</f>
        <v>10.200000000000001</v>
      </c>
      <c r="HV167" s="57">
        <f>'Drive Train'!$F$35-HO167*'DEPRECATED - DT-Prelim Calcs'!$C$21*'Drive Train'!$F$39</f>
        <v>10.200000000000001</v>
      </c>
      <c r="HW167" s="1">
        <f>IF(HT167&gt;='Drive Train'!$F$29,1,0)</f>
        <v>0</v>
      </c>
      <c r="HX167" s="57">
        <f t="shared" si="251"/>
        <v>40.740740740740726</v>
      </c>
      <c r="HY167" s="63">
        <f>HY166+'DEPRECATED - DT-Prelim Calcs'!$C$11</f>
        <v>652</v>
      </c>
      <c r="HZ167" s="2">
        <f>IJ167/'Drive Train'!$F$35</f>
        <v>0.80645161290322598</v>
      </c>
      <c r="IA167" s="46">
        <f>IH167*12*60/(PI() * 'Drive Train'!$F$15)/HZ$2*HZ167</f>
        <v>-357172.44300918875</v>
      </c>
      <c r="IB167" s="2">
        <f>('DEPRECATED - DT-Prelim Calcs'!$C$6*HZ167-IA167)/('DEPRECATED - DT-Prelim Calcs'!$C$6*HZ167)*'DEPRECATED - DT-Prelim Calcs'!$C$7*HZ167</f>
        <v>163.44178246817464</v>
      </c>
      <c r="IC167" s="57">
        <f>IB167/'DEPRECATED - DT-Prelim Calcs'!$C$7*('DEPRECATED - DT-Prelim Calcs'!$C$8-'DEPRECATED - DT-Prelim Calcs'!$C$9)+'DEPRECATED - DT-Prelim Calcs'!$C$9</f>
        <v>8703.7708260028248</v>
      </c>
      <c r="ID167" s="57">
        <f t="shared" si="204"/>
        <v>39.999999999999986</v>
      </c>
      <c r="IE167" s="2">
        <f t="shared" si="252"/>
        <v>0.99579519204165001</v>
      </c>
      <c r="IF167" s="57">
        <f>IE167*'DEPRECATED - DT-Prelim Calcs'!$C$21/HZ$2/'DEPRECATED - DT-Prelim Calcs'!$C$19/'DEPRECATED - DT-Prelim Calcs'!$C$18*3.39*'DEPRECATED - DT-Prelim Calcs'!$C$20</f>
        <v>25.773080821789936</v>
      </c>
      <c r="IG167" s="46">
        <f t="shared" si="253"/>
        <v>0</v>
      </c>
      <c r="IH167" s="57">
        <f>IF166*'DEPRECATED - DT-Prelim Calcs'!$C$11+IH166</f>
        <v>-1082.1937782038124</v>
      </c>
      <c r="II167" s="57">
        <f>II166+0.5*IF167*'DEPRECATED - DT-Prelim Calcs'!$C$11^2+IH167*'DEPRECATED - DT-Prelim Calcs'!$C$11</f>
        <v>-298566.9554155168</v>
      </c>
      <c r="IJ167" s="57">
        <f>MIN('Drive Train'!$F$35-ID166*'DEPRECATED - DT-Prelim Calcs'!$C$21*'Drive Train'!$F$39,IJ166+ID$2)</f>
        <v>10.000000000000002</v>
      </c>
      <c r="IK167" s="57">
        <f>'Drive Train'!$F$35-ID167*'DEPRECATED - DT-Prelim Calcs'!$C$21*'Drive Train'!$F$39</f>
        <v>10.000000000000002</v>
      </c>
      <c r="IL167" s="1">
        <f>IF(II167&gt;='Drive Train'!$F$29,1,0)</f>
        <v>0</v>
      </c>
      <c r="IM167" s="57">
        <f t="shared" si="254"/>
        <v>44.444444444444429</v>
      </c>
      <c r="IN167" s="63">
        <f>IN166+'DEPRECATED - DT-Prelim Calcs'!$C$11</f>
        <v>652</v>
      </c>
      <c r="IO167" s="2">
        <f>IY167/'Drive Train'!$F$35</f>
        <v>0.79032258064516137</v>
      </c>
      <c r="IP167" s="46">
        <f>IW167*12*60/(PI() * 'Drive Train'!$F$15)/IO$2*IO167</f>
        <v>-101071.18651542325</v>
      </c>
      <c r="IQ167" s="2">
        <f>('DEPRECATED - DT-Prelim Calcs'!$C$6*IO167-IP167)/('DEPRECATED - DT-Prelim Calcs'!$C$6*IO167)*'DEPRECATED - DT-Prelim Calcs'!$C$7*IO167</f>
        <v>47.604782391619388</v>
      </c>
      <c r="IR167" s="57">
        <f>IQ167/'DEPRECATED - DT-Prelim Calcs'!$C$7*('DEPRECATED - DT-Prelim Calcs'!$C$8-'DEPRECATED - DT-Prelim Calcs'!$C$9)+'DEPRECATED - DT-Prelim Calcs'!$C$9</f>
        <v>2537.0126891472059</v>
      </c>
      <c r="IS167" s="57">
        <f t="shared" si="205"/>
        <v>43.333333333333321</v>
      </c>
      <c r="IT167" s="2">
        <f t="shared" si="255"/>
        <v>0.99579519204165001</v>
      </c>
      <c r="IU167" s="57">
        <f>IT167*'DEPRECATED - DT-Prelim Calcs'!$C$21/IO$2/'DEPRECATED - DT-Prelim Calcs'!$C$19/'DEPRECATED - DT-Prelim Calcs'!$C$18*3.39*'DEPRECATED - DT-Prelim Calcs'!$C$20</f>
        <v>25.773080821789936</v>
      </c>
      <c r="IV167" s="46">
        <f t="shared" si="256"/>
        <v>0</v>
      </c>
      <c r="IW167" s="57">
        <f>IU166*'DEPRECATED - DT-Prelim Calcs'!$C$11+IW166</f>
        <v>-312.48442566476763</v>
      </c>
      <c r="IX167" s="57">
        <f>IX166+0.5*IU167*'DEPRECATED - DT-Prelim Calcs'!$C$11^2+IW167*'DEPRECATED - DT-Prelim Calcs'!$C$11</f>
        <v>-306349.57684678212</v>
      </c>
      <c r="IY167" s="57">
        <f>MIN('Drive Train'!$F$35-IS166*'DEPRECATED - DT-Prelim Calcs'!$C$21*'Drive Train'!$F$39,IY166+IS$2)</f>
        <v>9.8000000000000007</v>
      </c>
      <c r="IZ167" s="57">
        <f>'Drive Train'!$F$35-IS167*'DEPRECATED - DT-Prelim Calcs'!$C$21*'Drive Train'!$F$39</f>
        <v>9.8000000000000007</v>
      </c>
      <c r="JA167" s="1">
        <f>IF(IX167&gt;='Drive Train'!$F$29,1,0)</f>
        <v>0</v>
      </c>
      <c r="JB167" s="57">
        <f t="shared" si="257"/>
        <v>48.148148148148138</v>
      </c>
      <c r="JC167" s="63">
        <f>JC166+'DEPRECATED - DT-Prelim Calcs'!$C$11</f>
        <v>652</v>
      </c>
      <c r="JD167" s="2">
        <f>JN167/'Drive Train'!$F$35</f>
        <v>0.77419354838709686</v>
      </c>
      <c r="JE167" s="46">
        <f>JL167*12*60/(PI() * 'Drive Train'!$F$15)/JD$2*JD167</f>
        <v>-155216.74997597613</v>
      </c>
      <c r="JF167" s="2">
        <f>('DEPRECATED - DT-Prelim Calcs'!$C$6*JD167-JE167)/('DEPRECATED - DT-Prelim Calcs'!$C$6*JD167)*'DEPRECATED - DT-Prelim Calcs'!$C$7*JD167</f>
        <v>72.048239367579598</v>
      </c>
      <c r="JG167" s="57">
        <f>JF167/'DEPRECATED - DT-Prelim Calcs'!$C$7*('DEPRECATED - DT-Prelim Calcs'!$C$8-'DEPRECATED - DT-Prelim Calcs'!$C$9)+'DEPRECATED - DT-Prelim Calcs'!$C$9</f>
        <v>3838.2971414358767</v>
      </c>
      <c r="JH167" s="57">
        <f t="shared" si="206"/>
        <v>46.666666666666657</v>
      </c>
      <c r="JI167" s="2">
        <f t="shared" si="258"/>
        <v>0.99579519204165001</v>
      </c>
      <c r="JJ167" s="57">
        <f>JI167*'DEPRECATED - DT-Prelim Calcs'!$C$21/JD$2/'DEPRECATED - DT-Prelim Calcs'!$C$19/'DEPRECATED - DT-Prelim Calcs'!$C$18*3.39*'DEPRECATED - DT-Prelim Calcs'!$C$20</f>
        <v>25.773080821789936</v>
      </c>
      <c r="JK167" s="46">
        <f t="shared" si="259"/>
        <v>0</v>
      </c>
      <c r="JL167" s="57">
        <f>JJ166*'DEPRECATED - DT-Prelim Calcs'!$C$11+JL166</f>
        <v>-489.8853375563815</v>
      </c>
      <c r="JM167" s="57">
        <f>JM166+0.5*JJ167*'DEPRECATED - DT-Prelim Calcs'!$C$11^2+JL167*'DEPRECATED - DT-Prelim Calcs'!$C$11</f>
        <v>-344662.51887547772</v>
      </c>
      <c r="JN167" s="57">
        <f>MIN('Drive Train'!$F$35-JH166*'DEPRECATED - DT-Prelim Calcs'!$C$21*'Drive Train'!$F$39,JN166+JH$2)</f>
        <v>9.6000000000000014</v>
      </c>
      <c r="JO167" s="57">
        <f>'Drive Train'!$F$35-JH167*'DEPRECATED - DT-Prelim Calcs'!$C$21*'Drive Train'!$F$39</f>
        <v>9.6000000000000014</v>
      </c>
      <c r="JP167" s="1">
        <f>IF(JM167&gt;='Drive Train'!$F$29,1,0)</f>
        <v>0</v>
      </c>
      <c r="JQ167" s="57">
        <f>MIN(JG167,'DEPRECATED - DT-Prelim Calcs'!$C$10)*'DEPRECATED - DT-Prelim Calcs'!$C$11*1000/60/60</f>
        <v>103.33333333333333</v>
      </c>
      <c r="JR167" s="63">
        <f>JR166+'DEPRECATED - DT-Prelim Calcs'!$C$11</f>
        <v>652</v>
      </c>
      <c r="JS167" s="2">
        <f>KC167/'Drive Train'!$F$35</f>
        <v>0.75806451612903225</v>
      </c>
      <c r="JT167" s="46">
        <f>KA167*12*60/(PI() * 'Drive Train'!$F$15)/JS$2*JS167</f>
        <v>-63248.261599835103</v>
      </c>
      <c r="JU167" s="2">
        <f>('DEPRECATED - DT-Prelim Calcs'!$C$6*JS167-JT167)/('DEPRECATED - DT-Prelim Calcs'!$C$6*JS167)*'DEPRECATED - DT-Prelim Calcs'!$C$7*JS167</f>
        <v>30.42511755809284</v>
      </c>
      <c r="JV167" s="57">
        <f>JU167/'DEPRECATED - DT-Prelim Calcs'!$C$7*('DEPRECATED - DT-Prelim Calcs'!$C$8-'DEPRECATED - DT-Prelim Calcs'!$C$9)+'DEPRECATED - DT-Prelim Calcs'!$C$9</f>
        <v>1622.4272127399634</v>
      </c>
      <c r="JW167" s="57">
        <f t="shared" si="207"/>
        <v>49.999999999999993</v>
      </c>
      <c r="JX167" s="2">
        <f t="shared" si="260"/>
        <v>0.99579519204165001</v>
      </c>
      <c r="JY167" s="57">
        <f>JX167*'DEPRECATED - DT-Prelim Calcs'!$C$21/JS$2/'DEPRECATED - DT-Prelim Calcs'!$C$19/'DEPRECATED - DT-Prelim Calcs'!$C$18*3.39*'DEPRECATED - DT-Prelim Calcs'!$C$20</f>
        <v>25.773080821789936</v>
      </c>
      <c r="JZ167" s="46">
        <f t="shared" si="261"/>
        <v>0</v>
      </c>
      <c r="KA167" s="57">
        <f>JY166*'DEPRECATED - DT-Prelim Calcs'!$C$11+KA166</f>
        <v>-203.86742059942185</v>
      </c>
      <c r="KB167" s="57">
        <f>KB166+0.5*JY167*'DEPRECATED - DT-Prelim Calcs'!$C$11^2+KA167*'DEPRECATED - DT-Prelim Calcs'!$C$11</f>
        <v>-336467.13542062667</v>
      </c>
      <c r="KC167" s="57">
        <f>MIN('Drive Train'!$F$35-JW166*'DEPRECATED - DT-Prelim Calcs'!$C$21*'Drive Train'!$F$39,KC166+JW$2)</f>
        <v>9.4</v>
      </c>
      <c r="KD167" s="57">
        <f>'Drive Train'!$F$35-JW167*'DEPRECATED - DT-Prelim Calcs'!$C$21*'Drive Train'!$F$39</f>
        <v>9.4</v>
      </c>
      <c r="KE167" s="1">
        <f>IF(KB167&gt;='Drive Train'!$F$29,1,0)</f>
        <v>0</v>
      </c>
      <c r="KF167" s="57">
        <f>MIN(JV167,'DEPRECATED - DT-Prelim Calcs'!$C$10)*'DEPRECATED - DT-Prelim Calcs'!$C$11*1000/60/60</f>
        <v>103.33333333333333</v>
      </c>
      <c r="KG167" s="63">
        <f>KG166+'DEPRECATED - DT-Prelim Calcs'!$C$11</f>
        <v>652</v>
      </c>
      <c r="KH167" s="2">
        <f>KR167/'Drive Train'!$F$35</f>
        <v>0.74193548387096786</v>
      </c>
      <c r="KI167" s="46">
        <f>KP167*12*60/(PI() * 'Drive Train'!$F$15)/KH$2*KH167</f>
        <v>-69079.652740613528</v>
      </c>
      <c r="KJ167" s="2">
        <f>('DEPRECATED - DT-Prelim Calcs'!$C$6*KH167-KI167)/('DEPRECATED - DT-Prelim Calcs'!$C$6*KH167)*'DEPRECATED - DT-Prelim Calcs'!$C$7*KH167</f>
        <v>33.022954404473985</v>
      </c>
      <c r="KK167" s="57">
        <f>KJ167/'DEPRECATED - DT-Prelim Calcs'!$C$7*('DEPRECATED - DT-Prelim Calcs'!$C$8-'DEPRECATED - DT-Prelim Calcs'!$C$9)+'DEPRECATED - DT-Prelim Calcs'!$C$9</f>
        <v>1760.7269917402541</v>
      </c>
      <c r="KL167" s="57">
        <f t="shared" si="208"/>
        <v>53.333333333333329</v>
      </c>
      <c r="KM167" s="2">
        <f t="shared" si="262"/>
        <v>0.99579519204165001</v>
      </c>
      <c r="KN167" s="57">
        <f>KM167*'DEPRECATED - DT-Prelim Calcs'!$C$21/KH$2/'DEPRECATED - DT-Prelim Calcs'!$C$19/'DEPRECATED - DT-Prelim Calcs'!$C$18*3.39*'DEPRECATED - DT-Prelim Calcs'!$C$20</f>
        <v>25.773080821789936</v>
      </c>
      <c r="KO167" s="46">
        <f t="shared" si="263"/>
        <v>0</v>
      </c>
      <c r="KP167" s="57">
        <f>KN166*'DEPRECATED - DT-Prelim Calcs'!$C$11+KP166</f>
        <v>-227.50419379251525</v>
      </c>
      <c r="KQ167" s="57">
        <f>KQ166+0.5*KN167*'DEPRECATED - DT-Prelim Calcs'!$C$11^2+KP167*'DEPRECATED - DT-Prelim Calcs'!$C$11</f>
        <v>-313407.03987435042</v>
      </c>
      <c r="KR167" s="57">
        <f>MIN('Drive Train'!$F$35-KL166*'DEPRECATED - DT-Prelim Calcs'!$C$21*'Drive Train'!$F$39,KR166+KL$2)</f>
        <v>9.2000000000000011</v>
      </c>
      <c r="KS167" s="57">
        <f>'Drive Train'!$F$35-KL167*'DEPRECATED - DT-Prelim Calcs'!$C$21*'Drive Train'!$F$39</f>
        <v>9.2000000000000011</v>
      </c>
      <c r="KT167" s="1">
        <f>IF(KQ167&gt;='Drive Train'!$F$29,1,0)</f>
        <v>0</v>
      </c>
      <c r="KU167" s="57">
        <f>MIN(KK167,'DEPRECATED - DT-Prelim Calcs'!$C$10)*'DEPRECATED - DT-Prelim Calcs'!$C$11*1000/60/60</f>
        <v>103.33333333333333</v>
      </c>
      <c r="KV167" s="63">
        <f>KV166+'DEPRECATED - DT-Prelim Calcs'!$C$11</f>
        <v>652</v>
      </c>
      <c r="KW167" s="2">
        <f>LG167/'Drive Train'!$F$35</f>
        <v>0.72580645161290325</v>
      </c>
      <c r="KX167" s="46">
        <f>LE167*12*60/(PI() * 'Drive Train'!$F$15)/KW$2*KW167</f>
        <v>26868.130409828089</v>
      </c>
      <c r="KY167" s="2">
        <f>('DEPRECATED - DT-Prelim Calcs'!$C$6*KW167-KX167)/('DEPRECATED - DT-Prelim Calcs'!$C$6*KW167)*'DEPRECATED - DT-Prelim Calcs'!$C$7*KW167</f>
        <v>-10.39943577388039</v>
      </c>
      <c r="KZ167" s="57">
        <f>KY167/'DEPRECATED - DT-Prelim Calcs'!$C$7*('DEPRECATED - DT-Prelim Calcs'!$C$8-'DEPRECATED - DT-Prelim Calcs'!$C$9)+'DEPRECATED - DT-Prelim Calcs'!$C$9</f>
        <v>-550.92971360533352</v>
      </c>
      <c r="LA167" s="57">
        <f t="shared" si="209"/>
        <v>-550.92971360533352</v>
      </c>
      <c r="LB167" s="2">
        <f t="shared" si="264"/>
        <v>-13.109635162403489</v>
      </c>
      <c r="LC167" s="57">
        <f>LB167*'DEPRECATED - DT-Prelim Calcs'!$C$21/KW$2/'DEPRECATED - DT-Prelim Calcs'!$C$19/'DEPRECATED - DT-Prelim Calcs'!$C$18*3.39*'DEPRECATED - DT-Prelim Calcs'!$C$20</f>
        <v>-339.30238796601088</v>
      </c>
      <c r="LD167" s="46">
        <f t="shared" si="265"/>
        <v>1</v>
      </c>
      <c r="LE167" s="57">
        <f>LC166*'DEPRECATED - DT-Prelim Calcs'!$C$11+LE166</f>
        <v>90.452802375961639</v>
      </c>
      <c r="LF167" s="57">
        <f>LF166+0.5*LC167*'DEPRECATED - DT-Prelim Calcs'!$C$11^2+LE167*'DEPRECATED - DT-Prelim Calcs'!$C$11</f>
        <v>-344455.73588111671</v>
      </c>
      <c r="LG167" s="57">
        <f>MIN('Drive Train'!$F$35-LA166*'DEPRECATED - DT-Prelim Calcs'!$C$21*'Drive Train'!$F$39,LG166+LA$2)</f>
        <v>9</v>
      </c>
      <c r="LH167" s="57">
        <f>'Drive Train'!$F$35-LA167*'DEPRECATED - DT-Prelim Calcs'!$C$21*'Drive Train'!$F$39</f>
        <v>45.45578281632001</v>
      </c>
      <c r="LI167" s="1">
        <f>IF(LF167&gt;='Drive Train'!$F$29,1,0)</f>
        <v>0</v>
      </c>
      <c r="LJ167" s="57">
        <f>MIN(KZ167,'DEPRECATED - DT-Prelim Calcs'!$C$10)*'DEPRECATED - DT-Prelim Calcs'!$C$11*1000/60/60</f>
        <v>-612.14412622814825</v>
      </c>
      <c r="LK167" s="63">
        <f>LK166+'DEPRECATED - DT-Prelim Calcs'!$C$11</f>
        <v>652</v>
      </c>
      <c r="LL167" s="2">
        <f>LV167/'Drive Train'!$F$35</f>
        <v>0.70967741935483875</v>
      </c>
      <c r="LM167" s="46">
        <f>LT167*12*60/(PI() * 'Drive Train'!$F$15)/LL$2*LL167</f>
        <v>-129195.72847968608</v>
      </c>
      <c r="LN167" s="2">
        <f>('DEPRECATED - DT-Prelim Calcs'!$C$6*LL167-LM167)/('DEPRECATED - DT-Prelim Calcs'!$C$6*LL167)*'DEPRECATED - DT-Prelim Calcs'!$C$7*LL167</f>
        <v>60.127152906356876</v>
      </c>
      <c r="LO167" s="57">
        <f>LN167/'DEPRECATED - DT-Prelim Calcs'!$C$7*('DEPRECATED - DT-Prelim Calcs'!$C$8-'DEPRECATED - DT-Prelim Calcs'!$C$9)+'DEPRECATED - DT-Prelim Calcs'!$C$9</f>
        <v>3203.6600489151811</v>
      </c>
      <c r="LP167" s="57">
        <f t="shared" si="210"/>
        <v>60</v>
      </c>
      <c r="LQ167" s="2">
        <f t="shared" si="266"/>
        <v>0.99579519204165001</v>
      </c>
      <c r="LR167" s="57">
        <f>LQ167*'DEPRECATED - DT-Prelim Calcs'!$C$21/LL$2/'DEPRECATED - DT-Prelim Calcs'!$C$19/'DEPRECATED - DT-Prelim Calcs'!$C$18*3.39*'DEPRECATED - DT-Prelim Calcs'!$C$20</f>
        <v>25.773080821789936</v>
      </c>
      <c r="LS167" s="46">
        <f t="shared" si="267"/>
        <v>0</v>
      </c>
      <c r="LT167" s="57">
        <f>LR166*'DEPRECATED - DT-Prelim Calcs'!$C$11+LT166</f>
        <v>-444.82846600167204</v>
      </c>
      <c r="LU167" s="57">
        <f>LU166+0.5*LR167*'DEPRECATED - DT-Prelim Calcs'!$C$11^2+LT167*'DEPRECATED - DT-Prelim Calcs'!$C$11</f>
        <v>-315399.45471543598</v>
      </c>
      <c r="LV167" s="57">
        <f>MIN('Drive Train'!$F$35-LP166*'DEPRECATED - DT-Prelim Calcs'!$C$21*'Drive Train'!$F$39,LV166+LP$2)</f>
        <v>8.8000000000000007</v>
      </c>
      <c r="LW167" s="57">
        <f>'Drive Train'!$F$35-LP167*'DEPRECATED - DT-Prelim Calcs'!$C$21*'Drive Train'!$F$39</f>
        <v>8.8000000000000007</v>
      </c>
      <c r="LX167" s="1">
        <f>IF(LU167&gt;='Drive Train'!$F$29,1,0)</f>
        <v>0</v>
      </c>
      <c r="LY167" s="57">
        <f>MIN(LO167,'DEPRECATED - DT-Prelim Calcs'!$C$10)*'DEPRECATED - DT-Prelim Calcs'!$C$11*1000/60/60</f>
        <v>103.33333333333333</v>
      </c>
      <c r="LZ167" s="63">
        <f>LZ166+'DEPRECATED - DT-Prelim Calcs'!$C$11</f>
        <v>652</v>
      </c>
    </row>
    <row r="168" spans="18:338" x14ac:dyDescent="0.2">
      <c r="R168" s="63">
        <f>R167+'DEPRECATED - DT-Prelim Calcs'!$C$11</f>
        <v>656</v>
      </c>
      <c r="S168" s="2">
        <f>AG168/'Drive Train'!$F$35</f>
        <v>0</v>
      </c>
      <c r="T168" s="46">
        <f>AE168*12*60/(PI() * 'Drive Train'!$F$15)/S$2*ABS(S168)</f>
        <v>0</v>
      </c>
      <c r="U168" s="2">
        <f>IF(OR(AD167=1,AND($C$32=Motors!$C$32,'DEPRECATED - DT-Prelim Calcs'!AI167=1)),0,IF(AG168=0,-(V167+$C$9)/($C$8-$C$9)*$C$7,($C$6*S168-T168)/($C$6*S168)*$C$7*S168))</f>
        <v>0</v>
      </c>
      <c r="V168" s="57">
        <f>IF(AND(AD167=1,AI167=1),0,ABS(U168/$C$7*($C$8-$C$9)+$C$9) *'Drive Train'!$AA$49 + V167*(1-'Drive Train'!$AA$49))</f>
        <v>0</v>
      </c>
      <c r="W168" s="57">
        <f t="shared" si="184"/>
        <v>0</v>
      </c>
      <c r="X168" s="2">
        <f>MAX(MIN(IF(AND(AI167=1,AG168&lt;0),-1,1)*(W168-$C$9)/($C$8-$C$9)*$C$7-$C$29*AE168/T$2 -  AI167*$C$29/2,X$2),MAX(X$4:X167)*-1)</f>
        <v>-0.2458281045106315</v>
      </c>
      <c r="Y168" s="57">
        <f t="shared" si="185"/>
        <v>0</v>
      </c>
      <c r="Z168" s="57">
        <f t="shared" si="186"/>
        <v>0</v>
      </c>
      <c r="AA168" s="57">
        <f t="shared" si="187"/>
        <v>0</v>
      </c>
      <c r="AB168" s="57" t="e">
        <f t="shared" si="188"/>
        <v>#N/A</v>
      </c>
      <c r="AC168" s="46">
        <f t="shared" si="211"/>
        <v>1</v>
      </c>
      <c r="AD168" s="1">
        <f t="shared" si="189"/>
        <v>1</v>
      </c>
      <c r="AE168" s="57">
        <f t="shared" si="190"/>
        <v>0</v>
      </c>
      <c r="AF168" s="57" t="e">
        <f t="shared" si="191"/>
        <v>#N/A</v>
      </c>
      <c r="AG168" s="57">
        <f>IF(AI167=0,MIN('Drive Train'!$F$35-W167*$C$21*'Drive Train'!$F$39,AG167+W$2)-$C$3,IF(AE167-1&lt;=0,0,IF($C$32=Motors!$C$30,MAX(ABS('Drive Train'!$F$35-W167*$C$21*'Drive Train'!$F$39)*-1,AG167-W$2),MAX(0,ABS('Drive Train'!$F$35-W167*$C$21*'Drive Train'!$F$39)*-1,AG167-W$2))))</f>
        <v>0</v>
      </c>
      <c r="AH168" s="57">
        <f>'Drive Train'!$F$35-ABS(W168)*'DEPRECATED - DT-Prelim Calcs'!$C$21*'Drive Train'!$F$39</f>
        <v>12.4</v>
      </c>
      <c r="AI168" s="1">
        <f>IF(AJ168&gt;='Drive Train'!$F$29,1,0)</f>
        <v>1</v>
      </c>
      <c r="AJ168" s="57">
        <f>AJ167+0.5*Y168*'DEPRECATED - DT-Prelim Calcs'!$C$11^2+AE168*'DEPRECATED - DT-Prelim Calcs'!$C$11</f>
        <v>784.33981740885292</v>
      </c>
      <c r="AK168" s="57">
        <f t="shared" si="268"/>
        <v>0</v>
      </c>
      <c r="AL168" s="63">
        <f>AL167+'DEPRECATED - DT-Prelim Calcs'!$C$11</f>
        <v>656</v>
      </c>
      <c r="AM168" s="2">
        <f>AW168/'Drive Train'!$F$35</f>
        <v>0.90171798760158639</v>
      </c>
      <c r="AN168" s="46">
        <f>AU168*12*60/(PI() * 'Drive Train'!$F$15)/AM$2*AM168</f>
        <v>4074.5129711578243</v>
      </c>
      <c r="AO168" s="2">
        <f>('DEPRECATED - DT-Prelim Calcs'!$C$6*AM168-AN168)/('DEPRECATED - DT-Prelim Calcs'!$C$6*AM168)*'DEPRECATED - DT-Prelim Calcs'!$C$7*AM168</f>
        <v>0.330818350027824</v>
      </c>
      <c r="AP168" s="57">
        <f>AO168/'DEPRECATED - DT-Prelim Calcs'!$C$7*('DEPRECATED - DT-Prelim Calcs'!$C$8-'DEPRECATED - DT-Prelim Calcs'!$C$9)+'DEPRECATED - DT-Prelim Calcs'!$C$9</f>
        <v>20.311615895672126</v>
      </c>
      <c r="AQ168" s="57">
        <f t="shared" si="192"/>
        <v>20.311615895672126</v>
      </c>
      <c r="AR168" s="2">
        <f t="shared" si="212"/>
        <v>-1.6653345369377348E-16</v>
      </c>
      <c r="AS168" s="57">
        <f>AR168*'DEPRECATED - DT-Prelim Calcs'!$C$21/AM$2/'DEPRECATED - DT-Prelim Calcs'!$C$19/'DEPRECATED - DT-Prelim Calcs'!$C$18*3.39*'DEPRECATED - DT-Prelim Calcs'!$C$20</f>
        <v>-1.2068570473601326E-15</v>
      </c>
      <c r="AT168" s="46">
        <f t="shared" si="213"/>
        <v>0</v>
      </c>
      <c r="AU168" s="57">
        <f>AS167*'DEPRECATED - DT-Prelim Calcs'!$C$11+AU167</f>
        <v>39.432321268798688</v>
      </c>
      <c r="AV168" s="57">
        <f>AV167+0.5*AS168*'DEPRECATED - DT-Prelim Calcs'!$C$11^2+AU168*'DEPRECATED - DT-Prelim Calcs'!$C$11</f>
        <v>25822.989187695999</v>
      </c>
      <c r="AW168" s="57">
        <f>MIN('Drive Train'!$F$35-AQ167*'DEPRECATED - DT-Prelim Calcs'!$C$21*'Drive Train'!$F$39,AW167+AQ$2)</f>
        <v>11.181303046259671</v>
      </c>
      <c r="AX168" s="57">
        <f>'Drive Train'!$F$35-AQ168*'DEPRECATED - DT-Prelim Calcs'!$C$21*'Drive Train'!$F$39</f>
        <v>11.181303046259673</v>
      </c>
      <c r="AY168" s="1">
        <f>IF(AV168&gt;='Drive Train'!$F$29,1,0)</f>
        <v>1</v>
      </c>
      <c r="AZ168" s="57">
        <f t="shared" si="214"/>
        <v>22.568462106302363</v>
      </c>
      <c r="BA168" s="63">
        <f>BA167+'DEPRECATED - DT-Prelim Calcs'!$C$11</f>
        <v>656</v>
      </c>
      <c r="BB168" s="2">
        <f>BL168/'Drive Train'!$F$35</f>
        <v>0.55000000000000004</v>
      </c>
      <c r="BC168" s="46">
        <f>BJ168*12*60/(PI() * 'Drive Train'!$F$15)/BB$2*BB168</f>
        <v>5574.3989430736692</v>
      </c>
      <c r="BD168" s="2">
        <f>('DEPRECATED - DT-Prelim Calcs'!$C$6*BB168-BC168)/('DEPRECATED - DT-Prelim Calcs'!$C$6*BB168)*'DEPRECATED - DT-Prelim Calcs'!$C$7*BB168</f>
        <v>-1.1950068391758988</v>
      </c>
      <c r="BE168" s="57">
        <f>BD168/'DEPRECATED - DT-Prelim Calcs'!$C$7*('DEPRECATED - DT-Prelim Calcs'!$C$8-'DEPRECATED - DT-Prelim Calcs'!$C$9)+'DEPRECATED - DT-Prelim Calcs'!$C$9</f>
        <v>-60.917998948658841</v>
      </c>
      <c r="BF168" s="57">
        <f t="shared" si="193"/>
        <v>-60.917998948658841</v>
      </c>
      <c r="BG168" s="2">
        <f t="shared" si="215"/>
        <v>-1.9370342982087321</v>
      </c>
      <c r="BH168" s="57">
        <f>BG168*'DEPRECATED - DT-Prelim Calcs'!$C$21/BB$2/'DEPRECATED - DT-Prelim Calcs'!$C$19/'DEPRECATED - DT-Prelim Calcs'!$C$18*3.39*'DEPRECATED - DT-Prelim Calcs'!$C$20</f>
        <v>-20.276476817893244</v>
      </c>
      <c r="BI168" s="46">
        <f t="shared" si="216"/>
        <v>1</v>
      </c>
      <c r="BJ168" s="57">
        <f>BH167*'DEPRECATED - DT-Prelim Calcs'!$C$11+BJ167</f>
        <v>61.23248520188443</v>
      </c>
      <c r="BK168" s="57">
        <f>BK167+0.5*BH168*'DEPRECATED - DT-Prelim Calcs'!$C$11^2+BJ168*'DEPRECATED - DT-Prelim Calcs'!$C$11</f>
        <v>13599.889846813006</v>
      </c>
      <c r="BL168" s="57">
        <f>MIN('Drive Train'!$F$35-BF167*'DEPRECATED - DT-Prelim Calcs'!$C$21*'Drive Train'!$F$39,BL167+BF$2)</f>
        <v>6.82</v>
      </c>
      <c r="BM168" s="57">
        <f>'Drive Train'!$F$35-BF168*'DEPRECATED - DT-Prelim Calcs'!$C$21*'Drive Train'!$F$39</f>
        <v>16.05507993691953</v>
      </c>
      <c r="BN168" s="1">
        <f>IF(BK168&gt;='Drive Train'!$F$29,1,0)</f>
        <v>1</v>
      </c>
      <c r="BO168" s="57">
        <f t="shared" si="217"/>
        <v>-67.686665498509825</v>
      </c>
      <c r="BP168" s="63">
        <f>BP167+'DEPRECATED - DT-Prelim Calcs'!$C$11</f>
        <v>656</v>
      </c>
      <c r="BQ168" s="2">
        <f>CA168/'Drive Train'!$F$35</f>
        <v>0.55000000000000004</v>
      </c>
      <c r="BR168" s="46">
        <f>BY168*12*60/(PI() * 'Drive Train'!$F$15)/BQ$2*BQ168</f>
        <v>-10073.916369953718</v>
      </c>
      <c r="BS168" s="2">
        <f>('DEPRECATED - DT-Prelim Calcs'!$C$6*BQ168-BR168)/('DEPRECATED - DT-Prelim Calcs'!$C$6*BQ168)*'DEPRECATED - DT-Prelim Calcs'!$C$7*BQ168</f>
        <v>5.8804978333186604</v>
      </c>
      <c r="BT168" s="57">
        <f>BS168/'DEPRECATED - DT-Prelim Calcs'!$C$7*('DEPRECATED - DT-Prelim Calcs'!$C$8-'DEPRECATED - DT-Prelim Calcs'!$C$9)+'DEPRECATED - DT-Prelim Calcs'!$C$9</f>
        <v>315.75720830488967</v>
      </c>
      <c r="BU168" s="57">
        <f t="shared" si="194"/>
        <v>93</v>
      </c>
      <c r="BV168" s="2">
        <f t="shared" si="218"/>
        <v>1.8828060353728675</v>
      </c>
      <c r="BW168" s="57">
        <f>BV168*'DEPRECATED - DT-Prelim Calcs'!$C$21/BQ$2/'DEPRECATED - DT-Prelim Calcs'!$C$19/'DEPRECATED - DT-Prelim Calcs'!$C$18*3.39*'DEPRECATED - DT-Prelim Calcs'!$C$20</f>
        <v>25.773080821789936</v>
      </c>
      <c r="BX168" s="46">
        <f t="shared" si="219"/>
        <v>0</v>
      </c>
      <c r="BY168" s="57">
        <f>BW167*'DEPRECATED - DT-Prelim Calcs'!$C$11+BY167</f>
        <v>-84.620699627605759</v>
      </c>
      <c r="BZ168" s="57">
        <f>BZ167+0.5*BW168*'DEPRECATED - DT-Prelim Calcs'!$C$11^2+BY168*'DEPRECATED - DT-Prelim Calcs'!$C$11</f>
        <v>-14604.523893810187</v>
      </c>
      <c r="CA168" s="57">
        <f>MIN('Drive Train'!$F$35-BU167*'DEPRECATED - DT-Prelim Calcs'!$C$21*'Drive Train'!$F$39,CA167+BU$2)</f>
        <v>6.82</v>
      </c>
      <c r="CB168" s="57">
        <f>'Drive Train'!$F$35-BU168*'DEPRECATED - DT-Prelim Calcs'!$C$21*'Drive Train'!$F$39</f>
        <v>6.82</v>
      </c>
      <c r="CC168" s="1">
        <f>IF(BZ168&gt;='Drive Train'!$F$29,1,0)</f>
        <v>0</v>
      </c>
      <c r="CD168" s="57">
        <f t="shared" si="220"/>
        <v>103.33333333333333</v>
      </c>
      <c r="CE168" s="63">
        <f>CE167+'DEPRECATED - DT-Prelim Calcs'!$C$11</f>
        <v>656</v>
      </c>
      <c r="CF168" s="2">
        <f>CP168/'Drive Train'!$F$35</f>
        <v>0.55000000000000004</v>
      </c>
      <c r="CG168" s="46">
        <f>CN168*12*60/(PI() * 'Drive Train'!$F$15)/CF$2*CF168</f>
        <v>4867.3352521567622</v>
      </c>
      <c r="CH168" s="2">
        <f>('DEPRECATED - DT-Prelim Calcs'!$C$6*CF168-CG168)/('DEPRECATED - DT-Prelim Calcs'!$C$6*CF168)*'DEPRECATED - DT-Prelim Calcs'!$C$7*CF168</f>
        <v>-0.87530261870502724</v>
      </c>
      <c r="CI168" s="57">
        <f>CH168/'DEPRECATED - DT-Prelim Calcs'!$C$7*('DEPRECATED - DT-Prelim Calcs'!$C$8-'DEPRECATED - DT-Prelim Calcs'!$C$9)+'DEPRECATED - DT-Prelim Calcs'!$C$9</f>
        <v>-43.898060572553938</v>
      </c>
      <c r="CJ168" s="57">
        <f t="shared" si="195"/>
        <v>-43.898060572553938</v>
      </c>
      <c r="CK168" s="2">
        <f t="shared" si="221"/>
        <v>-1.5232103924940632</v>
      </c>
      <c r="CL168" s="57">
        <f>CK168*'DEPRECATED - DT-Prelim Calcs'!$C$21/CF$2/'DEPRECATED - DT-Prelim Calcs'!$C$19/'DEPRECATED - DT-Prelim Calcs'!$C$18*3.39*'DEPRECATED - DT-Prelim Calcs'!$C$20</f>
        <v>-25.75674755259239</v>
      </c>
      <c r="CM168" s="46">
        <f t="shared" si="222"/>
        <v>1</v>
      </c>
      <c r="CN168" s="57">
        <f>CL167*'DEPRECATED - DT-Prelim Calcs'!$C$11+CN167</f>
        <v>33.097802317606721</v>
      </c>
      <c r="CO168" s="57">
        <f>CO167+0.5*CL168*'DEPRECATED - DT-Prelim Calcs'!$C$11^2+CN168*'DEPRECATED - DT-Prelim Calcs'!$C$11</f>
        <v>-55929.065614576873</v>
      </c>
      <c r="CP168" s="57">
        <f>MIN('Drive Train'!$F$35-CJ167*'DEPRECATED - DT-Prelim Calcs'!$C$21*'Drive Train'!$F$39,CP167+CJ$2)</f>
        <v>6.82</v>
      </c>
      <c r="CQ168" s="57">
        <f>'Drive Train'!$F$35-CJ168*'DEPRECATED - DT-Prelim Calcs'!$C$21*'Drive Train'!$F$39</f>
        <v>15.033883634353236</v>
      </c>
      <c r="CR168" s="1">
        <f>IF(CO168&gt;='Drive Train'!$F$29,1,0)</f>
        <v>0</v>
      </c>
      <c r="CS168" s="57">
        <f t="shared" si="223"/>
        <v>-48.775622858393263</v>
      </c>
      <c r="CT168" s="63">
        <f>CT167+'DEPRECATED - DT-Prelim Calcs'!$C$11</f>
        <v>656</v>
      </c>
      <c r="CU168" s="2">
        <f>DE168/'Drive Train'!$F$35</f>
        <v>0.55000000000000004</v>
      </c>
      <c r="CV168" s="46">
        <f>DC168*12*60/(PI() * 'Drive Train'!$F$15)/CU$2*CU168</f>
        <v>12239.206169022968</v>
      </c>
      <c r="CW168" s="2">
        <f>('DEPRECATED - DT-Prelim Calcs'!$C$6*CU168-CV168)/('DEPRECATED - DT-Prelim Calcs'!$C$6*CU168)*'DEPRECATED - DT-Prelim Calcs'!$C$7*CU168</f>
        <v>-4.2085500689203279</v>
      </c>
      <c r="CX168" s="57">
        <f>CW168/'DEPRECATED - DT-Prelim Calcs'!$C$7*('DEPRECATED - DT-Prelim Calcs'!$C$8-'DEPRECATED - DT-Prelim Calcs'!$C$9)+'DEPRECATED - DT-Prelim Calcs'!$C$9</f>
        <v>-221.3485368640988</v>
      </c>
      <c r="CY168" s="57">
        <f t="shared" si="196"/>
        <v>-221.3485368640988</v>
      </c>
      <c r="CZ168" s="2">
        <f t="shared" si="224"/>
        <v>-5.8377529923069806</v>
      </c>
      <c r="DA168" s="57">
        <f>CZ168*'DEPRECATED - DT-Prelim Calcs'!$C$21/CU$2/'DEPRECATED - DT-Prelim Calcs'!$C$19/'DEPRECATED - DT-Prelim Calcs'!$C$18*3.39*'DEPRECATED - DT-Prelim Calcs'!$C$20</f>
        <v>-117.5161503797533</v>
      </c>
      <c r="DB168" s="46">
        <f t="shared" si="225"/>
        <v>1</v>
      </c>
      <c r="DC168" s="57">
        <f>DA167*'DEPRECATED - DT-Prelim Calcs'!$C$11+DC167</f>
        <v>69.910182157042613</v>
      </c>
      <c r="DD168" s="57">
        <f>DD167+0.5*DA168*'DEPRECATED - DT-Prelim Calcs'!$C$11^2+DC168*'DEPRECATED - DT-Prelim Calcs'!$C$11</f>
        <v>-113146.4362069754</v>
      </c>
      <c r="DE168" s="57">
        <f>MIN('Drive Train'!$F$35-CY167*'DEPRECATED - DT-Prelim Calcs'!$C$21*'Drive Train'!$F$39,DE167+CY$2)</f>
        <v>6.82</v>
      </c>
      <c r="DF168" s="57">
        <f>'Drive Train'!$F$35-CY168*'DEPRECATED - DT-Prelim Calcs'!$C$21*'Drive Train'!$F$39</f>
        <v>25.680912211845929</v>
      </c>
      <c r="DG168" s="1">
        <f>IF(DD168&gt;='Drive Train'!$F$29,1,0)</f>
        <v>0</v>
      </c>
      <c r="DH168" s="57">
        <f t="shared" si="226"/>
        <v>-245.94281873788756</v>
      </c>
      <c r="DI168" s="63">
        <f>DI167+'DEPRECATED - DT-Prelim Calcs'!$C$11</f>
        <v>656</v>
      </c>
      <c r="DJ168" s="2">
        <f>DT168/'Drive Train'!$F$35</f>
        <v>0.55000000000000004</v>
      </c>
      <c r="DK168" s="46">
        <f>DR168*12*60/(PI() * 'Drive Train'!$F$15)/DJ$2*DJ168</f>
        <v>-16926.387320253289</v>
      </c>
      <c r="DL168" s="2">
        <f>('DEPRECATED - DT-Prelim Calcs'!$C$6*DJ168-DK168)/('DEPRECATED - DT-Prelim Calcs'!$C$6*DJ168)*'DEPRECATED - DT-Prelim Calcs'!$C$7*DJ168</f>
        <v>8.9788946419906992</v>
      </c>
      <c r="DM168" s="57">
        <f>DL168/'DEPRECATED - DT-Prelim Calcs'!$C$7*('DEPRECATED - DT-Prelim Calcs'!$C$8-'DEPRECATED - DT-Prelim Calcs'!$C$9)+'DEPRECATED - DT-Prelim Calcs'!$C$9</f>
        <v>480.70505500722265</v>
      </c>
      <c r="DN168" s="57">
        <f t="shared" si="197"/>
        <v>93</v>
      </c>
      <c r="DO168" s="2">
        <f t="shared" si="227"/>
        <v>1.1037138828047846</v>
      </c>
      <c r="DP168" s="57">
        <f>DO168*'DEPRECATED - DT-Prelim Calcs'!$C$21/DJ$2/'DEPRECATED - DT-Prelim Calcs'!$C$19/'DEPRECATED - DT-Prelim Calcs'!$C$18*3.39*'DEPRECATED - DT-Prelim Calcs'!$C$20</f>
        <v>25.773080821789936</v>
      </c>
      <c r="DQ168" s="46">
        <f t="shared" si="228"/>
        <v>0</v>
      </c>
      <c r="DR168" s="57">
        <f>DP167*'DEPRECATED - DT-Prelim Calcs'!$C$11+DR167</f>
        <v>-83.347670935929713</v>
      </c>
      <c r="DS168" s="57">
        <f>DS167+0.5*DP168*'DEPRECATED - DT-Prelim Calcs'!$C$11^2+DR168*'DEPRECATED - DT-Prelim Calcs'!$C$11</f>
        <v>-191347.2369065657</v>
      </c>
      <c r="DT168" s="57">
        <f>MIN('Drive Train'!$F$35-DN167*'DEPRECATED - DT-Prelim Calcs'!$C$21*'Drive Train'!$F$39,DT167+DN$2)</f>
        <v>6.82</v>
      </c>
      <c r="DU168" s="57">
        <f>'Drive Train'!$F$35-DN168*'DEPRECATED - DT-Prelim Calcs'!$C$21*'Drive Train'!$F$39</f>
        <v>6.82</v>
      </c>
      <c r="DV168" s="1">
        <f>IF(DS168&gt;='Drive Train'!$F$29,1,0)</f>
        <v>0</v>
      </c>
      <c r="DW168" s="57">
        <f t="shared" si="229"/>
        <v>103.33333333333333</v>
      </c>
      <c r="DX168" s="63">
        <f>DX167+'DEPRECATED - DT-Prelim Calcs'!$C$11</f>
        <v>656</v>
      </c>
      <c r="DY168" s="2">
        <f>EI168/'Drive Train'!$F$35</f>
        <v>0.55000000000000004</v>
      </c>
      <c r="DZ168" s="46">
        <f>EG168*12*60/(PI() * 'Drive Train'!$F$15)/DY$2*DY168</f>
        <v>-9533.1483900007079</v>
      </c>
      <c r="EA168" s="2">
        <f>('DEPRECATED - DT-Prelim Calcs'!$C$6*DY168-DZ168)/('DEPRECATED - DT-Prelim Calcs'!$C$6*DY168)*'DEPRECATED - DT-Prelim Calcs'!$C$7*DY168</f>
        <v>5.6359854821579178</v>
      </c>
      <c r="EB168" s="57">
        <f>EA168/'DEPRECATED - DT-Prelim Calcs'!$C$7*('DEPRECATED - DT-Prelim Calcs'!$C$8-'DEPRECATED - DT-Prelim Calcs'!$C$9)+'DEPRECATED - DT-Prelim Calcs'!$C$9</f>
        <v>302.74022297131154</v>
      </c>
      <c r="EC168" s="57">
        <f t="shared" si="198"/>
        <v>93</v>
      </c>
      <c r="ED168" s="2">
        <f t="shared" si="230"/>
        <v>0.96993038185874991</v>
      </c>
      <c r="EE168" s="57">
        <f>ED168*'DEPRECATED - DT-Prelim Calcs'!$C$21/DY$2/'DEPRECATED - DT-Prelim Calcs'!$C$19/'DEPRECATED - DT-Prelim Calcs'!$C$18*3.39*'DEPRECATED - DT-Prelim Calcs'!$C$20</f>
        <v>25.773080821789936</v>
      </c>
      <c r="EF168" s="46">
        <f t="shared" si="231"/>
        <v>0</v>
      </c>
      <c r="EG168" s="57">
        <f>EE167*'DEPRECATED - DT-Prelim Calcs'!$C$11+EG167</f>
        <v>-41.252436566952596</v>
      </c>
      <c r="EH168" s="57">
        <f>EH167+0.5*EE168*'DEPRECATED - DT-Prelim Calcs'!$C$11^2+EG168*'DEPRECATED - DT-Prelim Calcs'!$C$11</f>
        <v>-275993.1324829323</v>
      </c>
      <c r="EI168" s="57">
        <f>MIN('Drive Train'!$F$35-EC167*'DEPRECATED - DT-Prelim Calcs'!$C$21*'Drive Train'!$F$39,EI167+EC$2)</f>
        <v>6.82</v>
      </c>
      <c r="EJ168" s="57">
        <f>'Drive Train'!$F$35-EC168*'DEPRECATED - DT-Prelim Calcs'!$C$21*'Drive Train'!$F$39</f>
        <v>6.82</v>
      </c>
      <c r="EK168" s="1">
        <f>IF(EH168&gt;='Drive Train'!$F$29,1,0)</f>
        <v>0</v>
      </c>
      <c r="EL168" s="57">
        <f t="shared" si="232"/>
        <v>103.33333333333333</v>
      </c>
      <c r="EM168" s="63">
        <f>EM167+'DEPRECATED - DT-Prelim Calcs'!$C$11</f>
        <v>656</v>
      </c>
      <c r="EN168" s="2">
        <f>EX168/'Drive Train'!$F$35</f>
        <v>3.2401318558182739</v>
      </c>
      <c r="EO168" s="46">
        <f>EV168*12*60/(PI() * 'Drive Train'!$F$15)/EN$2*EN168</f>
        <v>-1999312.6917102886</v>
      </c>
      <c r="EP168" s="2">
        <f>('DEPRECATED - DT-Prelim Calcs'!$C$6*EN168-EO168)/('DEPRECATED - DT-Prelim Calcs'!$C$6*EN168)*'DEPRECATED - DT-Prelim Calcs'!$C$7*EN168</f>
        <v>911.81314310494167</v>
      </c>
      <c r="EQ168" s="57">
        <f>EP168/'DEPRECATED - DT-Prelim Calcs'!$C$7*('DEPRECATED - DT-Prelim Calcs'!$C$8-'DEPRECATED - DT-Prelim Calcs'!$C$9)+'DEPRECATED - DT-Prelim Calcs'!$C$9</f>
        <v>48544.453635005819</v>
      </c>
      <c r="ER168" s="57">
        <f t="shared" si="199"/>
        <v>93</v>
      </c>
      <c r="ES168" s="2">
        <f t="shared" si="233"/>
        <v>0.86507304327942547</v>
      </c>
      <c r="ET168" s="57">
        <f>ES168*'DEPRECATED - DT-Prelim Calcs'!$C$21/EN$2/'DEPRECATED - DT-Prelim Calcs'!$C$19/'DEPRECATED - DT-Prelim Calcs'!$C$18*3.39*'DEPRECATED - DT-Prelim Calcs'!$C$20</f>
        <v>25.773080821789936</v>
      </c>
      <c r="EU168" s="46">
        <f t="shared" si="234"/>
        <v>0</v>
      </c>
      <c r="EV168" s="57">
        <f>ET167*'DEPRECATED - DT-Prelim Calcs'!$C$11+EV167</f>
        <v>-1309.8036496418324</v>
      </c>
      <c r="EW168" s="57">
        <f>EW167+0.5*ET168*'DEPRECATED - DT-Prelim Calcs'!$C$11^2+EV168*'DEPRECATED - DT-Prelim Calcs'!$C$11</f>
        <v>-366831.61906127381</v>
      </c>
      <c r="EX168" s="57">
        <f>MIN('Drive Train'!$F$35-ER167*'DEPRECATED - DT-Prelim Calcs'!$C$21*'Drive Train'!$F$39,EX167+ER$2)</f>
        <v>40.177635012146595</v>
      </c>
      <c r="EY168" s="57">
        <f>'Drive Train'!$F$35-ER168*'DEPRECATED - DT-Prelim Calcs'!$C$21*'Drive Train'!$F$39</f>
        <v>6.82</v>
      </c>
      <c r="EZ168" s="1">
        <f>IF(EW168&gt;='Drive Train'!$F$29,1,0)</f>
        <v>0</v>
      </c>
      <c r="FA168" s="57">
        <f t="shared" si="235"/>
        <v>103.33333333333333</v>
      </c>
      <c r="FB168" s="63">
        <f>FB167+'DEPRECATED - DT-Prelim Calcs'!$C$11</f>
        <v>656</v>
      </c>
      <c r="FC168" s="2">
        <f>FM168/'Drive Train'!$F$35</f>
        <v>0.55000000000000004</v>
      </c>
      <c r="FD168" s="46">
        <f>FK168*12*60/(PI() * 'Drive Train'!$F$15)/FC$2*FC168</f>
        <v>-13809.152180757237</v>
      </c>
      <c r="FE168" s="2">
        <f>('DEPRECATED - DT-Prelim Calcs'!$C$6*FC168-FD168)/('DEPRECATED - DT-Prelim Calcs'!$C$6*FC168)*'DEPRECATED - DT-Prelim Calcs'!$C$7*FC168</f>
        <v>7.5694130873592771</v>
      </c>
      <c r="FF168" s="57">
        <f>FE168/'DEPRECATED - DT-Prelim Calcs'!$C$7*('DEPRECATED - DT-Prelim Calcs'!$C$8-'DEPRECATED - DT-Prelim Calcs'!$C$9)+'DEPRECATED - DT-Prelim Calcs'!$C$9</f>
        <v>405.66916975443786</v>
      </c>
      <c r="FG168" s="57">
        <f t="shared" si="200"/>
        <v>93</v>
      </c>
      <c r="FH168" s="2">
        <f t="shared" si="236"/>
        <v>0.78067567320338405</v>
      </c>
      <c r="FI168" s="57">
        <f>FH168*'DEPRECATED - DT-Prelim Calcs'!$C$21/FC$2/'DEPRECATED - DT-Prelim Calcs'!$C$19/'DEPRECATED - DT-Prelim Calcs'!$C$18*3.39*'DEPRECATED - DT-Prelim Calcs'!$C$20</f>
        <v>25.773080821789936</v>
      </c>
      <c r="FJ168" s="46">
        <f t="shared" si="237"/>
        <v>0</v>
      </c>
      <c r="FK168" s="57">
        <f>FI167*'DEPRECATED - DT-Prelim Calcs'!$C$11+FK167</f>
        <v>-48.09615415007805</v>
      </c>
      <c r="FL168" s="57">
        <f>FL167+0.5*FI168*'DEPRECATED - DT-Prelim Calcs'!$C$11^2+FK168*'DEPRECATED - DT-Prelim Calcs'!$C$11</f>
        <v>-555390.087141064</v>
      </c>
      <c r="FM168" s="57">
        <f>MIN('Drive Train'!$F$35-FG167*'DEPRECATED - DT-Prelim Calcs'!$C$21*'Drive Train'!$F$39,FM167+FG$2)</f>
        <v>6.82</v>
      </c>
      <c r="FN168" s="57">
        <f>'Drive Train'!$F$35-FG168*'DEPRECATED - DT-Prelim Calcs'!$C$21*'Drive Train'!$F$39</f>
        <v>6.82</v>
      </c>
      <c r="FO168" s="1">
        <f>IF(FL168&gt;='Drive Train'!$F$29,1,0)</f>
        <v>0</v>
      </c>
      <c r="FP168" s="57">
        <f t="shared" si="238"/>
        <v>103.33333333333333</v>
      </c>
      <c r="FQ168" s="63">
        <f>FQ167+'DEPRECATED - DT-Prelim Calcs'!$C$11</f>
        <v>656</v>
      </c>
      <c r="FR168" s="2">
        <f>GB168/'Drive Train'!$F$35</f>
        <v>0.55000000000000004</v>
      </c>
      <c r="FS168" s="46">
        <f>FZ168*12*60/(PI() * 'Drive Train'!$F$15)/FR$2*FR168</f>
        <v>-173473.56776517909</v>
      </c>
      <c r="FT168" s="2">
        <f>('DEPRECATED - DT-Prelim Calcs'!$C$6*FR168-FS168)/('DEPRECATED - DT-Prelim Calcs'!$C$6*FR168)*'DEPRECATED - DT-Prelim Calcs'!$C$7*FR168</f>
        <v>79.762891803767658</v>
      </c>
      <c r="FU168" s="57">
        <f>FT168/'DEPRECATED - DT-Prelim Calcs'!$C$7*('DEPRECATED - DT-Prelim Calcs'!$C$8-'DEPRECATED - DT-Prelim Calcs'!$C$9)+'DEPRECATED - DT-Prelim Calcs'!$C$9</f>
        <v>4248.9983478935228</v>
      </c>
      <c r="FV168" s="57">
        <f t="shared" si="201"/>
        <v>93</v>
      </c>
      <c r="FW168" s="2">
        <f t="shared" si="239"/>
        <v>0.7112822800297498</v>
      </c>
      <c r="FX168" s="57">
        <f>FW168*'DEPRECATED - DT-Prelim Calcs'!$C$21/FR$2/'DEPRECATED - DT-Prelim Calcs'!$C$19/'DEPRECATED - DT-Prelim Calcs'!$C$18*3.39*'DEPRECATED - DT-Prelim Calcs'!$C$20</f>
        <v>25.773080821789936</v>
      </c>
      <c r="FY168" s="46">
        <f t="shared" si="240"/>
        <v>0</v>
      </c>
      <c r="FZ168" s="57">
        <f>FX167*'DEPRECATED - DT-Prelim Calcs'!$C$11+FZ167</f>
        <v>-550.48816776070464</v>
      </c>
      <c r="GA168" s="57">
        <f>GA167+0.5*FX168*'DEPRECATED - DT-Prelim Calcs'!$C$11^2+FZ168*'DEPRECATED - DT-Prelim Calcs'!$C$11</f>
        <v>-593079.53080199042</v>
      </c>
      <c r="GB168" s="57">
        <f>MIN('Drive Train'!$F$35-FV167*'DEPRECATED - DT-Prelim Calcs'!$C$21*'Drive Train'!$F$39,GB167+FV$2)</f>
        <v>6.82</v>
      </c>
      <c r="GC168" s="57">
        <f>'Drive Train'!$F$35-FV168*'DEPRECATED - DT-Prelim Calcs'!$C$21*'Drive Train'!$F$39</f>
        <v>6.82</v>
      </c>
      <c r="GD168" s="1">
        <f>IF(GA168&gt;='Drive Train'!$F$29,1,0)</f>
        <v>0</v>
      </c>
      <c r="GE168" s="57">
        <f t="shared" si="241"/>
        <v>103.33333333333333</v>
      </c>
      <c r="GF168" s="63">
        <f>GF167+'DEPRECATED - DT-Prelim Calcs'!$C$11</f>
        <v>656</v>
      </c>
      <c r="GG168" s="2">
        <f>GQ168/'Drive Train'!$F$35</f>
        <v>0.85483870967741948</v>
      </c>
      <c r="GH168" s="46">
        <f>GO168*12*60/(PI() * 'Drive Train'!$F$15)/GG$2*GG168</f>
        <v>-75105.853846536833</v>
      </c>
      <c r="GI168" s="2">
        <f>('DEPRECATED - DT-Prelim Calcs'!$C$6*GG168-GH168)/('DEPRECATED - DT-Prelim Calcs'!$C$6*GG168)*'DEPRECATED - DT-Prelim Calcs'!$C$7*GG168</f>
        <v>36.019843798794213</v>
      </c>
      <c r="GJ168" s="57">
        <f>GI168/'DEPRECATED - DT-Prelim Calcs'!$C$7*('DEPRECATED - DT-Prelim Calcs'!$C$8-'DEPRECATED - DT-Prelim Calcs'!$C$9)+'DEPRECATED - DT-Prelim Calcs'!$C$9</f>
        <v>1920.270937504273</v>
      </c>
      <c r="GK168" s="57">
        <f t="shared" si="242"/>
        <v>29.999999999999982</v>
      </c>
      <c r="GL168" s="2">
        <f t="shared" si="243"/>
        <v>0.99579519204165001</v>
      </c>
      <c r="GM168" s="57">
        <f>GL168*'DEPRECATED - DT-Prelim Calcs'!$C$21/GG$2/'DEPRECATED - DT-Prelim Calcs'!$C$19/'DEPRECATED - DT-Prelim Calcs'!$C$18*3.39*'DEPRECATED - DT-Prelim Calcs'!$C$20</f>
        <v>25.773080821789936</v>
      </c>
      <c r="GN168" s="46">
        <f t="shared" si="244"/>
        <v>0</v>
      </c>
      <c r="GO168" s="57">
        <f>GM167*'DEPRECATED - DT-Prelim Calcs'!$C$11+GO167</f>
        <v>-214.68169272466889</v>
      </c>
      <c r="GP168" s="57">
        <f>GP167+0.5*GM168*'DEPRECATED - DT-Prelim Calcs'!$C$11^2+GO168*'DEPRECATED - DT-Prelim Calcs'!$C$11</f>
        <v>-291043.03457838704</v>
      </c>
      <c r="GQ168" s="57">
        <f>MIN('Drive Train'!$F$35-GK167*'DEPRECATED - DT-Prelim Calcs'!$C$21*'Drive Train'!$F$39,GQ167+GK$2)</f>
        <v>10.600000000000001</v>
      </c>
      <c r="GR168" s="57">
        <f>'Drive Train'!$F$35-GK168*'DEPRECATED - DT-Prelim Calcs'!$C$21*'Drive Train'!$F$39</f>
        <v>10.600000000000001</v>
      </c>
      <c r="GS168" s="1">
        <f>IF(GP168&gt;='Drive Train'!$F$29,1,0)</f>
        <v>0</v>
      </c>
      <c r="GT168" s="57">
        <f t="shared" si="245"/>
        <v>33.333333333333314</v>
      </c>
      <c r="GU168" s="63">
        <f>GU167+'DEPRECATED - DT-Prelim Calcs'!$C$11</f>
        <v>656</v>
      </c>
      <c r="GV168" s="2">
        <f>HF168/'Drive Train'!$F$35</f>
        <v>0.83870967741935498</v>
      </c>
      <c r="GW168" s="46">
        <f>HD168*12*60/(PI() * 'Drive Train'!$F$15)/GV$2*GV168</f>
        <v>-145141.16427248842</v>
      </c>
      <c r="GX168" s="2">
        <f>('DEPRECATED - DT-Prelim Calcs'!$C$6*GV168-GW168)/('DEPRECATED - DT-Prelim Calcs'!$C$6*GV168)*'DEPRECATED - DT-Prelim Calcs'!$C$7*GV168</f>
        <v>67.647970603386867</v>
      </c>
      <c r="GY168" s="57">
        <f>GX168/'DEPRECATED - DT-Prelim Calcs'!$C$7*('DEPRECATED - DT-Prelim Calcs'!$C$8-'DEPRECATED - DT-Prelim Calcs'!$C$9)+'DEPRECATED - DT-Prelim Calcs'!$C$9</f>
        <v>3604.042169466612</v>
      </c>
      <c r="GZ168" s="57">
        <f t="shared" si="202"/>
        <v>33.333333333333314</v>
      </c>
      <c r="HA168" s="2">
        <f t="shared" si="246"/>
        <v>0.99579519204165001</v>
      </c>
      <c r="HB168" s="57">
        <f>HA168*'DEPRECATED - DT-Prelim Calcs'!$C$21/GV$2/'DEPRECATED - DT-Prelim Calcs'!$C$19/'DEPRECATED - DT-Prelim Calcs'!$C$18*3.39*'DEPRECATED - DT-Prelim Calcs'!$C$20</f>
        <v>25.773080821789936</v>
      </c>
      <c r="HC168" s="46">
        <f t="shared" si="247"/>
        <v>0</v>
      </c>
      <c r="HD168" s="57">
        <f>HB167*'DEPRECATED - DT-Prelim Calcs'!$C$11+HD167</f>
        <v>-422.84806899310433</v>
      </c>
      <c r="HE168" s="57">
        <f>HE167+0.5*HB168*'DEPRECATED - DT-Prelim Calcs'!$C$11^2+HD168*'DEPRECATED - DT-Prelim Calcs'!$C$11</f>
        <v>-302122.10907857219</v>
      </c>
      <c r="HF168" s="57">
        <f>MIN('Drive Train'!$F$35-GZ167*'DEPRECATED - DT-Prelim Calcs'!$C$21*'Drive Train'!$F$39,HF167+GZ$2)</f>
        <v>10.400000000000002</v>
      </c>
      <c r="HG168" s="57">
        <f>'Drive Train'!$F$35-GZ168*'DEPRECATED - DT-Prelim Calcs'!$C$21*'Drive Train'!$F$39</f>
        <v>10.400000000000002</v>
      </c>
      <c r="HH168" s="1">
        <f>IF(HE168&gt;='Drive Train'!$F$29,1,0)</f>
        <v>0</v>
      </c>
      <c r="HI168" s="57">
        <f t="shared" si="248"/>
        <v>37.037037037037017</v>
      </c>
      <c r="HJ168" s="63">
        <f>HJ167+'DEPRECATED - DT-Prelim Calcs'!$C$11</f>
        <v>656</v>
      </c>
      <c r="HK168" s="2">
        <f>HU168/'Drive Train'!$F$35</f>
        <v>0.82258064516129037</v>
      </c>
      <c r="HL168" s="46">
        <f>HS168*12*60/(PI() * 'Drive Train'!$F$15)/HK$2*HK168</f>
        <v>-78778.685993998341</v>
      </c>
      <c r="HM168" s="2">
        <f>('DEPRECATED - DT-Prelim Calcs'!$C$6*HK168-HL168)/('DEPRECATED - DT-Prelim Calcs'!$C$6*HK168)*'DEPRECATED - DT-Prelim Calcs'!$C$7*HK168</f>
        <v>37.602800826796681</v>
      </c>
      <c r="HN168" s="57">
        <f>HM168/'DEPRECATED - DT-Prelim Calcs'!$C$7*('DEPRECATED - DT-Prelim Calcs'!$C$8-'DEPRECATED - DT-Prelim Calcs'!$C$9)+'DEPRECATED - DT-Prelim Calcs'!$C$9</f>
        <v>2004.5420523145287</v>
      </c>
      <c r="HO168" s="57">
        <f t="shared" si="203"/>
        <v>36.66666666666665</v>
      </c>
      <c r="HP168" s="2">
        <f t="shared" si="249"/>
        <v>0.99579519204165001</v>
      </c>
      <c r="HQ168" s="57">
        <f>HP168*'DEPRECATED - DT-Prelim Calcs'!$C$21/HK$2/'DEPRECATED - DT-Prelim Calcs'!$C$19/'DEPRECATED - DT-Prelim Calcs'!$C$18*3.39*'DEPRECATED - DT-Prelim Calcs'!$C$20</f>
        <v>25.773080821789936</v>
      </c>
      <c r="HR168" s="46">
        <f t="shared" si="250"/>
        <v>0</v>
      </c>
      <c r="HS168" s="57">
        <f>HQ167*'DEPRECATED - DT-Prelim Calcs'!$C$11+HS167</f>
        <v>-234.01066420771201</v>
      </c>
      <c r="HT168" s="57">
        <f>HT167+0.5*HQ168*'DEPRECATED - DT-Prelim Calcs'!$C$11^2+HS168*'DEPRECATED - DT-Prelim Calcs'!$C$11</f>
        <v>-297540.74213902222</v>
      </c>
      <c r="HU168" s="57">
        <f>MIN('Drive Train'!$F$35-HO167*'DEPRECATED - DT-Prelim Calcs'!$C$21*'Drive Train'!$F$39,HU167+HO$2)</f>
        <v>10.200000000000001</v>
      </c>
      <c r="HV168" s="57">
        <f>'Drive Train'!$F$35-HO168*'DEPRECATED - DT-Prelim Calcs'!$C$21*'Drive Train'!$F$39</f>
        <v>10.200000000000001</v>
      </c>
      <c r="HW168" s="1">
        <f>IF(HT168&gt;='Drive Train'!$F$29,1,0)</f>
        <v>0</v>
      </c>
      <c r="HX168" s="57">
        <f t="shared" si="251"/>
        <v>40.740740740740726</v>
      </c>
      <c r="HY168" s="63">
        <f>HY167+'DEPRECATED - DT-Prelim Calcs'!$C$11</f>
        <v>656</v>
      </c>
      <c r="HZ168" s="2">
        <f>IJ168/'Drive Train'!$F$35</f>
        <v>0.80645161290322598</v>
      </c>
      <c r="IA168" s="46">
        <f>IH168*12*60/(PI() * 'Drive Train'!$F$15)/HZ$2*HZ168</f>
        <v>-323147.3564622273</v>
      </c>
      <c r="IB168" s="2">
        <f>('DEPRECATED - DT-Prelim Calcs'!$C$6*HZ168-IA168)/('DEPRECATED - DT-Prelim Calcs'!$C$6*HZ168)*'DEPRECATED - DT-Prelim Calcs'!$C$7*HZ168</f>
        <v>148.05708104637779</v>
      </c>
      <c r="IC168" s="57">
        <f>IB168/'DEPRECATED - DT-Prelim Calcs'!$C$7*('DEPRECATED - DT-Prelim Calcs'!$C$8-'DEPRECATED - DT-Prelim Calcs'!$C$9)+'DEPRECATED - DT-Prelim Calcs'!$C$9</f>
        <v>7884.7429453320619</v>
      </c>
      <c r="ID168" s="57">
        <f t="shared" si="204"/>
        <v>39.999999999999986</v>
      </c>
      <c r="IE168" s="2">
        <f t="shared" si="252"/>
        <v>0.99579519204165001</v>
      </c>
      <c r="IF168" s="57">
        <f>IE168*'DEPRECATED - DT-Prelim Calcs'!$C$21/HZ$2/'DEPRECATED - DT-Prelim Calcs'!$C$19/'DEPRECATED - DT-Prelim Calcs'!$C$18*3.39*'DEPRECATED - DT-Prelim Calcs'!$C$20</f>
        <v>25.773080821789936</v>
      </c>
      <c r="IG168" s="46">
        <f t="shared" si="253"/>
        <v>0</v>
      </c>
      <c r="IH168" s="57">
        <f>IF167*'DEPRECATED - DT-Prelim Calcs'!$C$11+IH167</f>
        <v>-979.10145491665264</v>
      </c>
      <c r="II168" s="57">
        <f>II167+0.5*IF168*'DEPRECATED - DT-Prelim Calcs'!$C$11^2+IH168*'DEPRECATED - DT-Prelim Calcs'!$C$11</f>
        <v>-302277.17658860912</v>
      </c>
      <c r="IJ168" s="57">
        <f>MIN('Drive Train'!$F$35-ID167*'DEPRECATED - DT-Prelim Calcs'!$C$21*'Drive Train'!$F$39,IJ167+ID$2)</f>
        <v>10.000000000000002</v>
      </c>
      <c r="IK168" s="57">
        <f>'Drive Train'!$F$35-ID168*'DEPRECATED - DT-Prelim Calcs'!$C$21*'Drive Train'!$F$39</f>
        <v>10.000000000000002</v>
      </c>
      <c r="IL168" s="1">
        <f>IF(II168&gt;='Drive Train'!$F$29,1,0)</f>
        <v>0</v>
      </c>
      <c r="IM168" s="57">
        <f t="shared" si="254"/>
        <v>44.444444444444429</v>
      </c>
      <c r="IN168" s="63">
        <f>IN167+'DEPRECATED - DT-Prelim Calcs'!$C$11</f>
        <v>656</v>
      </c>
      <c r="IO168" s="2">
        <f>IY168/'Drive Train'!$F$35</f>
        <v>0.79032258064516137</v>
      </c>
      <c r="IP168" s="46">
        <f>IW168*12*60/(PI() * 'Drive Train'!$F$15)/IO$2*IO168</f>
        <v>-67726.601699401028</v>
      </c>
      <c r="IQ168" s="2">
        <f>('DEPRECATED - DT-Prelim Calcs'!$C$6*IO168-IP168)/('DEPRECATED - DT-Prelim Calcs'!$C$6*IO168)*'DEPRECATED - DT-Prelim Calcs'!$C$7*IO168</f>
        <v>32.527774998258494</v>
      </c>
      <c r="IR168" s="57">
        <f>IQ168/'DEPRECATED - DT-Prelim Calcs'!$C$7*('DEPRECATED - DT-Prelim Calcs'!$C$8-'DEPRECATED - DT-Prelim Calcs'!$C$9)+'DEPRECATED - DT-Prelim Calcs'!$C$9</f>
        <v>1734.365366089861</v>
      </c>
      <c r="IS168" s="57">
        <f t="shared" si="205"/>
        <v>43.333333333333321</v>
      </c>
      <c r="IT168" s="2">
        <f t="shared" si="255"/>
        <v>0.99579519204165001</v>
      </c>
      <c r="IU168" s="57">
        <f>IT168*'DEPRECATED - DT-Prelim Calcs'!$C$21/IO$2/'DEPRECATED - DT-Prelim Calcs'!$C$19/'DEPRECATED - DT-Prelim Calcs'!$C$18*3.39*'DEPRECATED - DT-Prelim Calcs'!$C$20</f>
        <v>25.773080821789936</v>
      </c>
      <c r="IV168" s="46">
        <f t="shared" si="256"/>
        <v>0</v>
      </c>
      <c r="IW168" s="57">
        <f>IU167*'DEPRECATED - DT-Prelim Calcs'!$C$11+IW167</f>
        <v>-209.3921023776079</v>
      </c>
      <c r="IX168" s="57">
        <f>IX167+0.5*IU168*'DEPRECATED - DT-Prelim Calcs'!$C$11^2+IW168*'DEPRECATED - DT-Prelim Calcs'!$C$11</f>
        <v>-306980.96060971823</v>
      </c>
      <c r="IY168" s="57">
        <f>MIN('Drive Train'!$F$35-IS167*'DEPRECATED - DT-Prelim Calcs'!$C$21*'Drive Train'!$F$39,IY167+IS$2)</f>
        <v>9.8000000000000007</v>
      </c>
      <c r="IZ168" s="57">
        <f>'Drive Train'!$F$35-IS168*'DEPRECATED - DT-Prelim Calcs'!$C$21*'Drive Train'!$F$39</f>
        <v>9.8000000000000007</v>
      </c>
      <c r="JA168" s="1">
        <f>IF(IX168&gt;='Drive Train'!$F$29,1,0)</f>
        <v>0</v>
      </c>
      <c r="JB168" s="57">
        <f t="shared" si="257"/>
        <v>48.148148148148138</v>
      </c>
      <c r="JC168" s="63">
        <f>JC167+'DEPRECATED - DT-Prelim Calcs'!$C$11</f>
        <v>656</v>
      </c>
      <c r="JD168" s="2">
        <f>JN168/'Drive Train'!$F$35</f>
        <v>0.77419354838709686</v>
      </c>
      <c r="JE168" s="46">
        <f>JL168*12*60/(PI() * 'Drive Train'!$F$15)/JD$2*JD168</f>
        <v>-122552.66689089313</v>
      </c>
      <c r="JF168" s="2">
        <f>('DEPRECATED - DT-Prelim Calcs'!$C$6*JD168-JE168)/('DEPRECATED - DT-Prelim Calcs'!$C$6*JD168)*'DEPRECATED - DT-Prelim Calcs'!$C$7*JD168</f>
        <v>57.278926002654636</v>
      </c>
      <c r="JG168" s="57">
        <f>JF168/'DEPRECATED - DT-Prelim Calcs'!$C$7*('DEPRECATED - DT-Prelim Calcs'!$C$8-'DEPRECATED - DT-Prelim Calcs'!$C$9)+'DEPRECATED - DT-Prelim Calcs'!$C$9</f>
        <v>3052.0303759919457</v>
      </c>
      <c r="JH168" s="57">
        <f t="shared" si="206"/>
        <v>46.666666666666657</v>
      </c>
      <c r="JI168" s="2">
        <f t="shared" si="258"/>
        <v>0.99579519204165001</v>
      </c>
      <c r="JJ168" s="57">
        <f>JI168*'DEPRECATED - DT-Prelim Calcs'!$C$21/JD$2/'DEPRECATED - DT-Prelim Calcs'!$C$19/'DEPRECATED - DT-Prelim Calcs'!$C$18*3.39*'DEPRECATED - DT-Prelim Calcs'!$C$20</f>
        <v>25.773080821789936</v>
      </c>
      <c r="JK168" s="46">
        <f t="shared" si="259"/>
        <v>0</v>
      </c>
      <c r="JL168" s="57">
        <f>JJ167*'DEPRECATED - DT-Prelim Calcs'!$C$11+JL167</f>
        <v>-386.79301426922177</v>
      </c>
      <c r="JM168" s="57">
        <f>JM167+0.5*JJ168*'DEPRECATED - DT-Prelim Calcs'!$C$11^2+JL168*'DEPRECATED - DT-Prelim Calcs'!$C$11</f>
        <v>-346003.50628598029</v>
      </c>
      <c r="JN168" s="57">
        <f>MIN('Drive Train'!$F$35-JH167*'DEPRECATED - DT-Prelim Calcs'!$C$21*'Drive Train'!$F$39,JN167+JH$2)</f>
        <v>9.6000000000000014</v>
      </c>
      <c r="JO168" s="57">
        <f>'Drive Train'!$F$35-JH168*'DEPRECATED - DT-Prelim Calcs'!$C$21*'Drive Train'!$F$39</f>
        <v>9.6000000000000014</v>
      </c>
      <c r="JP168" s="1">
        <f>IF(JM168&gt;='Drive Train'!$F$29,1,0)</f>
        <v>0</v>
      </c>
      <c r="JQ168" s="57">
        <f>MIN(JG168,'DEPRECATED - DT-Prelim Calcs'!$C$10)*'DEPRECATED - DT-Prelim Calcs'!$C$11*1000/60/60</f>
        <v>103.33333333333333</v>
      </c>
      <c r="JR168" s="63">
        <f>JR167+'DEPRECATED - DT-Prelim Calcs'!$C$11</f>
        <v>656</v>
      </c>
      <c r="JS168" s="2">
        <f>KC168/'Drive Train'!$F$35</f>
        <v>0.75806451612903225</v>
      </c>
      <c r="JT168" s="46">
        <f>KA168*12*60/(PI() * 'Drive Train'!$F$15)/JS$2*JS168</f>
        <v>-31264.680245691343</v>
      </c>
      <c r="JU168" s="2">
        <f>('DEPRECATED - DT-Prelim Calcs'!$C$6*JS168-JT168)/('DEPRECATED - DT-Prelim Calcs'!$C$6*JS168)*'DEPRECATED - DT-Prelim Calcs'!$C$7*JS168</f>
        <v>15.963498221603826</v>
      </c>
      <c r="JV168" s="57">
        <f>JU168/'DEPRECATED - DT-Prelim Calcs'!$C$7*('DEPRECATED - DT-Prelim Calcs'!$C$8-'DEPRECATED - DT-Prelim Calcs'!$C$9)+'DEPRECATED - DT-Prelim Calcs'!$C$9</f>
        <v>852.54100490944859</v>
      </c>
      <c r="JW168" s="57">
        <f t="shared" si="207"/>
        <v>49.999999999999993</v>
      </c>
      <c r="JX168" s="2">
        <f t="shared" si="260"/>
        <v>0.99579519204165001</v>
      </c>
      <c r="JY168" s="57">
        <f>JX168*'DEPRECATED - DT-Prelim Calcs'!$C$21/JS$2/'DEPRECATED - DT-Prelim Calcs'!$C$19/'DEPRECATED - DT-Prelim Calcs'!$C$18*3.39*'DEPRECATED - DT-Prelim Calcs'!$C$20</f>
        <v>25.773080821789936</v>
      </c>
      <c r="JZ168" s="46">
        <f t="shared" si="261"/>
        <v>0</v>
      </c>
      <c r="KA168" s="57">
        <f>JY167*'DEPRECATED - DT-Prelim Calcs'!$C$11+KA167</f>
        <v>-100.7750973122621</v>
      </c>
      <c r="KB168" s="57">
        <f>KB167+0.5*JY168*'DEPRECATED - DT-Prelim Calcs'!$C$11^2+KA168*'DEPRECATED - DT-Prelim Calcs'!$C$11</f>
        <v>-336664.0511633014</v>
      </c>
      <c r="KC168" s="57">
        <f>MIN('Drive Train'!$F$35-JW167*'DEPRECATED - DT-Prelim Calcs'!$C$21*'Drive Train'!$F$39,KC167+JW$2)</f>
        <v>9.4</v>
      </c>
      <c r="KD168" s="57">
        <f>'Drive Train'!$F$35-JW168*'DEPRECATED - DT-Prelim Calcs'!$C$21*'Drive Train'!$F$39</f>
        <v>9.4</v>
      </c>
      <c r="KE168" s="1">
        <f>IF(KB168&gt;='Drive Train'!$F$29,1,0)</f>
        <v>0</v>
      </c>
      <c r="KF168" s="57">
        <f>MIN(JV168,'DEPRECATED - DT-Prelim Calcs'!$C$10)*'DEPRECATED - DT-Prelim Calcs'!$C$11*1000/60/60</f>
        <v>103.33333333333333</v>
      </c>
      <c r="KG168" s="63">
        <f>KG167+'DEPRECATED - DT-Prelim Calcs'!$C$11</f>
        <v>656</v>
      </c>
      <c r="KH168" s="2">
        <f>KR168/'Drive Train'!$F$35</f>
        <v>0.74193548387096786</v>
      </c>
      <c r="KI168" s="46">
        <f>KP168*12*60/(PI() * 'Drive Train'!$F$15)/KH$2*KH168</f>
        <v>-37776.573117408989</v>
      </c>
      <c r="KJ168" s="2">
        <f>('DEPRECATED - DT-Prelim Calcs'!$C$6*KH168-KI168)/('DEPRECATED - DT-Prelim Calcs'!$C$6*KH168)*'DEPRECATED - DT-Prelim Calcs'!$C$7*KH168</f>
        <v>18.869029096420906</v>
      </c>
      <c r="KK168" s="57">
        <f>KJ168/'DEPRECATED - DT-Prelim Calcs'!$C$7*('DEPRECATED - DT-Prelim Calcs'!$C$8-'DEPRECATED - DT-Prelim Calcs'!$C$9)+'DEPRECATED - DT-Prelim Calcs'!$C$9</f>
        <v>1007.2213415231546</v>
      </c>
      <c r="KL168" s="57">
        <f t="shared" si="208"/>
        <v>53.333333333333329</v>
      </c>
      <c r="KM168" s="2">
        <f t="shared" si="262"/>
        <v>0.99579519204165001</v>
      </c>
      <c r="KN168" s="57">
        <f>KM168*'DEPRECATED - DT-Prelim Calcs'!$C$21/KH$2/'DEPRECATED - DT-Prelim Calcs'!$C$19/'DEPRECATED - DT-Prelim Calcs'!$C$18*3.39*'DEPRECATED - DT-Prelim Calcs'!$C$20</f>
        <v>25.773080821789936</v>
      </c>
      <c r="KO168" s="46">
        <f t="shared" si="263"/>
        <v>0</v>
      </c>
      <c r="KP168" s="57">
        <f>KN167*'DEPRECATED - DT-Prelim Calcs'!$C$11+KP167</f>
        <v>-124.41187050535551</v>
      </c>
      <c r="KQ168" s="57">
        <f>KQ167+0.5*KN168*'DEPRECATED - DT-Prelim Calcs'!$C$11^2+KP168*'DEPRECATED - DT-Prelim Calcs'!$C$11</f>
        <v>-313698.50270979753</v>
      </c>
      <c r="KR168" s="57">
        <f>MIN('Drive Train'!$F$35-KL167*'DEPRECATED - DT-Prelim Calcs'!$C$21*'Drive Train'!$F$39,KR167+KL$2)</f>
        <v>9.2000000000000011</v>
      </c>
      <c r="KS168" s="57">
        <f>'Drive Train'!$F$35-KL168*'DEPRECATED - DT-Prelim Calcs'!$C$21*'Drive Train'!$F$39</f>
        <v>9.2000000000000011</v>
      </c>
      <c r="KT168" s="1">
        <f>IF(KQ168&gt;='Drive Train'!$F$29,1,0)</f>
        <v>0</v>
      </c>
      <c r="KU168" s="57">
        <f>MIN(KK168,'DEPRECATED - DT-Prelim Calcs'!$C$10)*'DEPRECATED - DT-Prelim Calcs'!$C$11*1000/60/60</f>
        <v>103.33333333333333</v>
      </c>
      <c r="KV168" s="63">
        <f>KV167+'DEPRECATED - DT-Prelim Calcs'!$C$11</f>
        <v>656</v>
      </c>
      <c r="KW168" s="2">
        <f>LG168/'Drive Train'!$F$35</f>
        <v>3.6657889368000007</v>
      </c>
      <c r="KX168" s="46">
        <f>LE168*12*60/(PI() * 'Drive Train'!$F$15)/KW$2*KW168</f>
        <v>-1900444.8884619912</v>
      </c>
      <c r="KY168" s="2">
        <f>('DEPRECATED - DT-Prelim Calcs'!$C$6*KW168-KX168)/('DEPRECATED - DT-Prelim Calcs'!$C$6*KW168)*'DEPRECATED - DT-Prelim Calcs'!$C$7*KW168</f>
        <v>868.13514818447948</v>
      </c>
      <c r="KZ168" s="57">
        <f>KY168/'DEPRECATED - DT-Prelim Calcs'!$C$7*('DEPRECATED - DT-Prelim Calcs'!$C$8-'DEPRECATED - DT-Prelim Calcs'!$C$9)+'DEPRECATED - DT-Prelim Calcs'!$C$9</f>
        <v>46219.189424094904</v>
      </c>
      <c r="LA168" s="57">
        <f t="shared" si="209"/>
        <v>56.666666666666664</v>
      </c>
      <c r="LB168" s="2">
        <f t="shared" si="264"/>
        <v>0.99579519204165001</v>
      </c>
      <c r="LC168" s="57">
        <f>LB168*'DEPRECATED - DT-Prelim Calcs'!$C$21/KW$2/'DEPRECATED - DT-Prelim Calcs'!$C$19/'DEPRECATED - DT-Prelim Calcs'!$C$18*3.39*'DEPRECATED - DT-Prelim Calcs'!$C$20</f>
        <v>25.773080821789936</v>
      </c>
      <c r="LD168" s="46">
        <f t="shared" si="265"/>
        <v>0</v>
      </c>
      <c r="LE168" s="57">
        <f>LC167*'DEPRECATED - DT-Prelim Calcs'!$C$11+LE167</f>
        <v>-1266.7567494880818</v>
      </c>
      <c r="LF168" s="57">
        <f>LF167+0.5*LC168*'DEPRECATED - DT-Prelim Calcs'!$C$11^2+LE168*'DEPRECATED - DT-Prelim Calcs'!$C$11</f>
        <v>-349316.57823249471</v>
      </c>
      <c r="LG168" s="57">
        <f>MIN('Drive Train'!$F$35-LA167*'DEPRECATED - DT-Prelim Calcs'!$C$21*'Drive Train'!$F$39,LG167+LA$2)</f>
        <v>45.45578281632001</v>
      </c>
      <c r="LH168" s="57">
        <f>'Drive Train'!$F$35-LA168*'DEPRECATED - DT-Prelim Calcs'!$C$21*'Drive Train'!$F$39</f>
        <v>9</v>
      </c>
      <c r="LI168" s="1">
        <f>IF(LF168&gt;='Drive Train'!$F$29,1,0)</f>
        <v>0</v>
      </c>
      <c r="LJ168" s="57">
        <f>MIN(KZ168,'DEPRECATED - DT-Prelim Calcs'!$C$10)*'DEPRECATED - DT-Prelim Calcs'!$C$11*1000/60/60</f>
        <v>103.33333333333333</v>
      </c>
      <c r="LK168" s="63">
        <f>LK167+'DEPRECATED - DT-Prelim Calcs'!$C$11</f>
        <v>656</v>
      </c>
      <c r="LL168" s="2">
        <f>LV168/'Drive Train'!$F$35</f>
        <v>0.70967741935483875</v>
      </c>
      <c r="LM168" s="46">
        <f>LT168*12*60/(PI() * 'Drive Train'!$F$15)/LL$2*LL168</f>
        <v>-99253.652318360007</v>
      </c>
      <c r="LN168" s="2">
        <f>('DEPRECATED - DT-Prelim Calcs'!$C$6*LL168-LM168)/('DEPRECATED - DT-Prelim Calcs'!$C$6*LL168)*'DEPRECATED - DT-Prelim Calcs'!$C$7*LL168</f>
        <v>46.588615655175666</v>
      </c>
      <c r="LO168" s="57">
        <f>LN168/'DEPRECATED - DT-Prelim Calcs'!$C$7*('DEPRECATED - DT-Prelim Calcs'!$C$8-'DEPRECATED - DT-Prelim Calcs'!$C$9)+'DEPRECATED - DT-Prelim Calcs'!$C$9</f>
        <v>2482.9155139249119</v>
      </c>
      <c r="LP168" s="57">
        <f t="shared" si="210"/>
        <v>60</v>
      </c>
      <c r="LQ168" s="2">
        <f t="shared" si="266"/>
        <v>0.99579519204165001</v>
      </c>
      <c r="LR168" s="57">
        <f>LQ168*'DEPRECATED - DT-Prelim Calcs'!$C$21/LL$2/'DEPRECATED - DT-Prelim Calcs'!$C$19/'DEPRECATED - DT-Prelim Calcs'!$C$18*3.39*'DEPRECATED - DT-Prelim Calcs'!$C$20</f>
        <v>25.773080821789936</v>
      </c>
      <c r="LS168" s="46">
        <f t="shared" si="267"/>
        <v>0</v>
      </c>
      <c r="LT168" s="57">
        <f>LR167*'DEPRECATED - DT-Prelim Calcs'!$C$11+LT167</f>
        <v>-341.73614271451231</v>
      </c>
      <c r="LU168" s="57">
        <f>LU167+0.5*LR168*'DEPRECATED - DT-Prelim Calcs'!$C$11^2+LT168*'DEPRECATED - DT-Prelim Calcs'!$C$11</f>
        <v>-316560.21463971969</v>
      </c>
      <c r="LV168" s="57">
        <f>MIN('Drive Train'!$F$35-LP167*'DEPRECATED - DT-Prelim Calcs'!$C$21*'Drive Train'!$F$39,LV167+LP$2)</f>
        <v>8.8000000000000007</v>
      </c>
      <c r="LW168" s="57">
        <f>'Drive Train'!$F$35-LP168*'DEPRECATED - DT-Prelim Calcs'!$C$21*'Drive Train'!$F$39</f>
        <v>8.8000000000000007</v>
      </c>
      <c r="LX168" s="1">
        <f>IF(LU168&gt;='Drive Train'!$F$29,1,0)</f>
        <v>0</v>
      </c>
      <c r="LY168" s="57">
        <f>MIN(LO168,'DEPRECATED - DT-Prelim Calcs'!$C$10)*'DEPRECATED - DT-Prelim Calcs'!$C$11*1000/60/60</f>
        <v>103.33333333333333</v>
      </c>
      <c r="LZ168" s="63">
        <f>LZ167+'DEPRECATED - DT-Prelim Calcs'!$C$11</f>
        <v>656</v>
      </c>
    </row>
    <row r="169" spans="18:338" x14ac:dyDescent="0.2">
      <c r="R169" s="63">
        <f>R168+'DEPRECATED - DT-Prelim Calcs'!$C$11</f>
        <v>660</v>
      </c>
      <c r="S169" s="2">
        <f>AG169/'Drive Train'!$F$35</f>
        <v>0</v>
      </c>
      <c r="T169" s="46">
        <f>AE169*12*60/(PI() * 'Drive Train'!$F$15)/S$2*ABS(S169)</f>
        <v>0</v>
      </c>
      <c r="U169" s="2">
        <f>IF(OR(AD168=1,AND($C$32=Motors!$C$32,'DEPRECATED - DT-Prelim Calcs'!AI168=1)),0,IF(AG169=0,-(V168+$C$9)/($C$8-$C$9)*$C$7,($C$6*S169-T169)/($C$6*S169)*$C$7*S169))</f>
        <v>0</v>
      </c>
      <c r="V169" s="57">
        <f>IF(AND(AD168=1,AI168=1),0,ABS(U169/$C$7*($C$8-$C$9)+$C$9) *'Drive Train'!$AA$49 + V168*(1-'Drive Train'!$AA$49))</f>
        <v>0</v>
      </c>
      <c r="W169" s="57">
        <f t="shared" si="184"/>
        <v>0</v>
      </c>
      <c r="X169" s="2">
        <f>MAX(MIN(IF(AND(AI168=1,AG169&lt;0),-1,1)*(W169-$C$9)/($C$8-$C$9)*$C$7-$C$29*AE169/T$2 -  AI168*$C$29/2,X$2),MAX(X$4:X168)*-1)</f>
        <v>-0.2458281045106315</v>
      </c>
      <c r="Y169" s="57">
        <f t="shared" si="185"/>
        <v>0</v>
      </c>
      <c r="Z169" s="57">
        <f t="shared" si="186"/>
        <v>0</v>
      </c>
      <c r="AA169" s="57">
        <f t="shared" si="187"/>
        <v>0</v>
      </c>
      <c r="AB169" s="57" t="e">
        <f t="shared" si="188"/>
        <v>#N/A</v>
      </c>
      <c r="AC169" s="46">
        <f t="shared" si="211"/>
        <v>1</v>
      </c>
      <c r="AD169" s="1">
        <f t="shared" si="189"/>
        <v>1</v>
      </c>
      <c r="AE169" s="57">
        <f t="shared" si="190"/>
        <v>0</v>
      </c>
      <c r="AF169" s="57" t="e">
        <f t="shared" si="191"/>
        <v>#N/A</v>
      </c>
      <c r="AG169" s="57">
        <f>IF(AI168=0,MIN('Drive Train'!$F$35-W168*$C$21*'Drive Train'!$F$39,AG168+W$2)-$C$3,IF(AE168-1&lt;=0,0,IF($C$32=Motors!$C$30,MAX(ABS('Drive Train'!$F$35-W168*$C$21*'Drive Train'!$F$39)*-1,AG168-W$2),MAX(0,ABS('Drive Train'!$F$35-W168*$C$21*'Drive Train'!$F$39)*-1,AG168-W$2))))</f>
        <v>0</v>
      </c>
      <c r="AH169" s="57">
        <f>'Drive Train'!$F$35-ABS(W169)*'DEPRECATED - DT-Prelim Calcs'!$C$21*'Drive Train'!$F$39</f>
        <v>12.4</v>
      </c>
      <c r="AI169" s="1">
        <f>IF(AJ169&gt;='Drive Train'!$F$29,1,0)</f>
        <v>1</v>
      </c>
      <c r="AJ169" s="57">
        <f>AJ168+0.5*Y169*'DEPRECATED - DT-Prelim Calcs'!$C$11^2+AE169*'DEPRECATED - DT-Prelim Calcs'!$C$11</f>
        <v>784.33981740885292</v>
      </c>
      <c r="AK169" s="57">
        <f t="shared" si="268"/>
        <v>0</v>
      </c>
      <c r="AL169" s="63">
        <f>AL168+'DEPRECATED - DT-Prelim Calcs'!$C$11</f>
        <v>660</v>
      </c>
      <c r="AM169" s="2">
        <f>AW169/'Drive Train'!$F$35</f>
        <v>0.9017179876015865</v>
      </c>
      <c r="AN169" s="46">
        <f>AU169*12*60/(PI() * 'Drive Train'!$F$15)/AM$2*AM169</f>
        <v>4074.5129711578234</v>
      </c>
      <c r="AO169" s="2">
        <f>('DEPRECATED - DT-Prelim Calcs'!$C$6*AM169-AN169)/('DEPRECATED - DT-Prelim Calcs'!$C$6*AM169)*'DEPRECATED - DT-Prelim Calcs'!$C$7*AM169</f>
        <v>0.3308183500278245</v>
      </c>
      <c r="AP169" s="57">
        <f>AO169/'DEPRECATED - DT-Prelim Calcs'!$C$7*('DEPRECATED - DT-Prelim Calcs'!$C$8-'DEPRECATED - DT-Prelim Calcs'!$C$9)+'DEPRECATED - DT-Prelim Calcs'!$C$9</f>
        <v>20.311615895672151</v>
      </c>
      <c r="AQ169" s="57">
        <f t="shared" si="192"/>
        <v>20.311615895672151</v>
      </c>
      <c r="AR169" s="2">
        <f t="shared" si="212"/>
        <v>3.3306690738754696E-16</v>
      </c>
      <c r="AS169" s="57">
        <f>AR169*'DEPRECATED - DT-Prelim Calcs'!$C$21/AM$2/'DEPRECATED - DT-Prelim Calcs'!$C$19/'DEPRECATED - DT-Prelim Calcs'!$C$18*3.39*'DEPRECATED - DT-Prelim Calcs'!$C$20</f>
        <v>2.4137140947202652E-15</v>
      </c>
      <c r="AT169" s="46">
        <f t="shared" si="213"/>
        <v>0</v>
      </c>
      <c r="AU169" s="57">
        <f>AS168*'DEPRECATED - DT-Prelim Calcs'!$C$11+AU168</f>
        <v>39.432321268798681</v>
      </c>
      <c r="AV169" s="57">
        <f>AV168+0.5*AS169*'DEPRECATED - DT-Prelim Calcs'!$C$11^2+AU169*'DEPRECATED - DT-Prelim Calcs'!$C$11</f>
        <v>25980.718472771194</v>
      </c>
      <c r="AW169" s="57">
        <f>MIN('Drive Train'!$F$35-AQ168*'DEPRECATED - DT-Prelim Calcs'!$C$21*'Drive Train'!$F$39,AW168+AQ$2)</f>
        <v>11.181303046259673</v>
      </c>
      <c r="AX169" s="57">
        <f>'Drive Train'!$F$35-AQ169*'DEPRECATED - DT-Prelim Calcs'!$C$21*'Drive Train'!$F$39</f>
        <v>11.181303046259671</v>
      </c>
      <c r="AY169" s="1">
        <f>IF(AV169&gt;='Drive Train'!$F$29,1,0)</f>
        <v>1</v>
      </c>
      <c r="AZ169" s="57">
        <f t="shared" si="214"/>
        <v>22.568462106302391</v>
      </c>
      <c r="BA169" s="63">
        <f>BA168+'DEPRECATED - DT-Prelim Calcs'!$C$11</f>
        <v>660</v>
      </c>
      <c r="BB169" s="2">
        <f>BL169/'Drive Train'!$F$35</f>
        <v>1.2947645110418975</v>
      </c>
      <c r="BC169" s="46">
        <f>BJ169*12*60/(PI() * 'Drive Train'!$F$15)/BB$2*BB169</f>
        <v>-4259.090949070468</v>
      </c>
      <c r="BD169" s="2">
        <f>('DEPRECATED - DT-Prelim Calcs'!$C$6*BB169-BC169)/('DEPRECATED - DT-Prelim Calcs'!$C$6*BB169)*'DEPRECATED - DT-Prelim Calcs'!$C$7*BB169</f>
        <v>5.0461628069317666</v>
      </c>
      <c r="BE169" s="57">
        <f>BD169/'DEPRECATED - DT-Prelim Calcs'!$C$7*('DEPRECATED - DT-Prelim Calcs'!$C$8-'DEPRECATED - DT-Prelim Calcs'!$C$9)+'DEPRECATED - DT-Prelim Calcs'!$C$9</f>
        <v>271.34011955574505</v>
      </c>
      <c r="BF169" s="57">
        <f t="shared" si="193"/>
        <v>93</v>
      </c>
      <c r="BG169" s="2">
        <f t="shared" si="215"/>
        <v>1.9370342982087334</v>
      </c>
      <c r="BH169" s="57">
        <f>BG169*'DEPRECATED - DT-Prelim Calcs'!$C$21/BB$2/'DEPRECATED - DT-Prelim Calcs'!$C$19/'DEPRECATED - DT-Prelim Calcs'!$C$18*3.39*'DEPRECATED - DT-Prelim Calcs'!$C$20</f>
        <v>20.276476817893258</v>
      </c>
      <c r="BI169" s="46">
        <f t="shared" si="216"/>
        <v>0</v>
      </c>
      <c r="BJ169" s="57">
        <f>BH168*'DEPRECATED - DT-Prelim Calcs'!$C$11+BJ168</f>
        <v>-19.873422069688544</v>
      </c>
      <c r="BK169" s="57">
        <f>BK168+0.5*BH169*'DEPRECATED - DT-Prelim Calcs'!$C$11^2+BJ169*'DEPRECATED - DT-Prelim Calcs'!$C$11</f>
        <v>13682.6079730774</v>
      </c>
      <c r="BL169" s="57">
        <f>MIN('Drive Train'!$F$35-BF168*'DEPRECATED - DT-Prelim Calcs'!$C$21*'Drive Train'!$F$39,BL168+BF$2)</f>
        <v>16.05507993691953</v>
      </c>
      <c r="BM169" s="57">
        <f>'Drive Train'!$F$35-BF169*'DEPRECATED - DT-Prelim Calcs'!$C$21*'Drive Train'!$F$39</f>
        <v>6.82</v>
      </c>
      <c r="BN169" s="1">
        <f>IF(BK169&gt;='Drive Train'!$F$29,1,0)</f>
        <v>1</v>
      </c>
      <c r="BO169" s="57">
        <f t="shared" si="217"/>
        <v>103.33333333333333</v>
      </c>
      <c r="BP169" s="63">
        <f>BP168+'DEPRECATED - DT-Prelim Calcs'!$C$11</f>
        <v>660</v>
      </c>
      <c r="BQ169" s="2">
        <f>CA169/'Drive Train'!$F$35</f>
        <v>0.55000000000000004</v>
      </c>
      <c r="BR169" s="46">
        <f>BY169*12*60/(PI() * 'Drive Train'!$F$15)/BQ$2*BQ169</f>
        <v>2199.0079588387143</v>
      </c>
      <c r="BS169" s="2">
        <f>('DEPRECATED - DT-Prelim Calcs'!$C$6*BQ169-BR169)/('DEPRECATED - DT-Prelim Calcs'!$C$6*BQ169)*'DEPRECATED - DT-Prelim Calcs'!$C$7*BQ169</f>
        <v>0.33120184225116311</v>
      </c>
      <c r="BT169" s="57">
        <f>BS169/'DEPRECATED - DT-Prelim Calcs'!$C$7*('DEPRECATED - DT-Prelim Calcs'!$C$8-'DEPRECATED - DT-Prelim Calcs'!$C$9)+'DEPRECATED - DT-Prelim Calcs'!$C$9</f>
        <v>20.332031684989307</v>
      </c>
      <c r="BU169" s="57">
        <f t="shared" si="194"/>
        <v>20.332031684989307</v>
      </c>
      <c r="BV169" s="2">
        <f t="shared" si="218"/>
        <v>3.8484312567083623E-2</v>
      </c>
      <c r="BW169" s="57">
        <f>BV169*'DEPRECATED - DT-Prelim Calcs'!$C$21/BQ$2/'DEPRECATED - DT-Prelim Calcs'!$C$19/'DEPRECATED - DT-Prelim Calcs'!$C$18*3.39*'DEPRECATED - DT-Prelim Calcs'!$C$20</f>
        <v>0.5267984484477426</v>
      </c>
      <c r="BX169" s="46">
        <f t="shared" si="219"/>
        <v>0</v>
      </c>
      <c r="BY169" s="57">
        <f>BW168*'DEPRECATED - DT-Prelim Calcs'!$C$11+BY168</f>
        <v>18.471623659553984</v>
      </c>
      <c r="BZ169" s="57">
        <f>BZ168+0.5*BW169*'DEPRECATED - DT-Prelim Calcs'!$C$11^2+BY169*'DEPRECATED - DT-Prelim Calcs'!$C$11</f>
        <v>-14526.423011584387</v>
      </c>
      <c r="CA169" s="57">
        <f>MIN('Drive Train'!$F$35-BU168*'DEPRECATED - DT-Prelim Calcs'!$C$21*'Drive Train'!$F$39,CA168+BU$2)</f>
        <v>6.82</v>
      </c>
      <c r="CB169" s="57">
        <f>'Drive Train'!$F$35-BU169*'DEPRECATED - DT-Prelim Calcs'!$C$21*'Drive Train'!$F$39</f>
        <v>11.180078098900642</v>
      </c>
      <c r="CC169" s="1">
        <f>IF(BZ169&gt;='Drive Train'!$F$29,1,0)</f>
        <v>0</v>
      </c>
      <c r="CD169" s="57">
        <f t="shared" si="220"/>
        <v>22.591146316654783</v>
      </c>
      <c r="CE169" s="63">
        <f>CE168+'DEPRECATED - DT-Prelim Calcs'!$C$11</f>
        <v>660</v>
      </c>
      <c r="CF169" s="2">
        <f>CP169/'Drive Train'!$F$35</f>
        <v>1.2124099705123577</v>
      </c>
      <c r="CG169" s="46">
        <f>CN169*12*60/(PI() * 'Drive Train'!$F$15)/CF$2*CF169</f>
        <v>-22669.262804863294</v>
      </c>
      <c r="CH169" s="2">
        <f>('DEPRECATED - DT-Prelim Calcs'!$C$6*CF169-CG169)/('DEPRECATED - DT-Prelim Calcs'!$C$6*CF169)*'DEPRECATED - DT-Prelim Calcs'!$C$7*CF169</f>
        <v>13.171987458525878</v>
      </c>
      <c r="CI169" s="57">
        <f>CH169/'DEPRECATED - DT-Prelim Calcs'!$C$7*('DEPRECATED - DT-Prelim Calcs'!$C$8-'DEPRECATED - DT-Prelim Calcs'!$C$9)+'DEPRECATED - DT-Prelim Calcs'!$C$9</f>
        <v>703.93070163023663</v>
      </c>
      <c r="CJ169" s="57">
        <f t="shared" si="195"/>
        <v>93</v>
      </c>
      <c r="CK169" s="2">
        <f t="shared" si="221"/>
        <v>1.5241763143494644</v>
      </c>
      <c r="CL169" s="57">
        <f>CK169*'DEPRECATED - DT-Prelim Calcs'!$C$21/CF$2/'DEPRECATED - DT-Prelim Calcs'!$C$19/'DEPRECATED - DT-Prelim Calcs'!$C$18*3.39*'DEPRECATED - DT-Prelim Calcs'!$C$20</f>
        <v>25.773080821789936</v>
      </c>
      <c r="CM169" s="46">
        <f t="shared" si="222"/>
        <v>0</v>
      </c>
      <c r="CN169" s="57">
        <f>CL168*'DEPRECATED - DT-Prelim Calcs'!$C$11+CN168</f>
        <v>-69.92918789276284</v>
      </c>
      <c r="CO169" s="57">
        <f>CO168+0.5*CL169*'DEPRECATED - DT-Prelim Calcs'!$C$11^2+CN169*'DEPRECATED - DT-Prelim Calcs'!$C$11</f>
        <v>-56002.597719573605</v>
      </c>
      <c r="CP169" s="57">
        <f>MIN('Drive Train'!$F$35-CJ168*'DEPRECATED - DT-Prelim Calcs'!$C$21*'Drive Train'!$F$39,CP168+CJ$2)</f>
        <v>15.033883634353236</v>
      </c>
      <c r="CQ169" s="57">
        <f>'Drive Train'!$F$35-CJ169*'DEPRECATED - DT-Prelim Calcs'!$C$21*'Drive Train'!$F$39</f>
        <v>6.82</v>
      </c>
      <c r="CR169" s="1">
        <f>IF(CO169&gt;='Drive Train'!$F$29,1,0)</f>
        <v>0</v>
      </c>
      <c r="CS169" s="57">
        <f t="shared" si="223"/>
        <v>103.33333333333333</v>
      </c>
      <c r="CT169" s="63">
        <f>CT168+'DEPRECATED - DT-Prelim Calcs'!$C$11</f>
        <v>660</v>
      </c>
      <c r="CU169" s="2">
        <f>DE169/'Drive Train'!$F$35</f>
        <v>2.0710413074069298</v>
      </c>
      <c r="CV169" s="46">
        <f>DC169*12*60/(PI() * 'Drive Train'!$F$15)/CU$2*CU169</f>
        <v>-263794.96746438683</v>
      </c>
      <c r="CW169" s="2">
        <f>('DEPRECATED - DT-Prelim Calcs'!$C$6*CU169-CV169)/('DEPRECATED - DT-Prelim Calcs'!$C$6*CU169)*'DEPRECATED - DT-Prelim Calcs'!$C$7*CU169</f>
        <v>124.26810853568604</v>
      </c>
      <c r="CX169" s="57">
        <f>CW169/'DEPRECATED - DT-Prelim Calcs'!$C$7*('DEPRECATED - DT-Prelim Calcs'!$C$8-'DEPRECATED - DT-Prelim Calcs'!$C$9)+'DEPRECATED - DT-Prelim Calcs'!$C$9</f>
        <v>6618.3009647836179</v>
      </c>
      <c r="CY169" s="57">
        <f t="shared" si="196"/>
        <v>93</v>
      </c>
      <c r="CZ169" s="2">
        <f t="shared" si="224"/>
        <v>1.2803081040535502</v>
      </c>
      <c r="DA169" s="57">
        <f>CZ169*'DEPRECATED - DT-Prelim Calcs'!$C$21/CU$2/'DEPRECATED - DT-Prelim Calcs'!$C$19/'DEPRECATED - DT-Prelim Calcs'!$C$18*3.39*'DEPRECATED - DT-Prelim Calcs'!$C$20</f>
        <v>25.773080821789936</v>
      </c>
      <c r="DB169" s="46">
        <f t="shared" si="225"/>
        <v>0</v>
      </c>
      <c r="DC169" s="57">
        <f>DA168*'DEPRECATED - DT-Prelim Calcs'!$C$11+DC168</f>
        <v>-400.15441936197055</v>
      </c>
      <c r="DD169" s="57">
        <f>DD168+0.5*DA169*'DEPRECATED - DT-Prelim Calcs'!$C$11^2+DC169*'DEPRECATED - DT-Prelim Calcs'!$C$11</f>
        <v>-114540.86923784896</v>
      </c>
      <c r="DE169" s="57">
        <f>MIN('Drive Train'!$F$35-CY168*'DEPRECATED - DT-Prelim Calcs'!$C$21*'Drive Train'!$F$39,DE168+CY$2)</f>
        <v>25.680912211845929</v>
      </c>
      <c r="DF169" s="57">
        <f>'Drive Train'!$F$35-CY169*'DEPRECATED - DT-Prelim Calcs'!$C$21*'Drive Train'!$F$39</f>
        <v>6.82</v>
      </c>
      <c r="DG169" s="1">
        <f>IF(DD169&gt;='Drive Train'!$F$29,1,0)</f>
        <v>0</v>
      </c>
      <c r="DH169" s="57">
        <f t="shared" si="226"/>
        <v>103.33333333333333</v>
      </c>
      <c r="DI169" s="63">
        <f>DI168+'DEPRECATED - DT-Prelim Calcs'!$C$11</f>
        <v>660</v>
      </c>
      <c r="DJ169" s="2">
        <f>DT169/'Drive Train'!$F$35</f>
        <v>0.55000000000000004</v>
      </c>
      <c r="DK169" s="46">
        <f>DR169*12*60/(PI() * 'Drive Train'!$F$15)/DJ$2*DJ169</f>
        <v>4009.7777112161525</v>
      </c>
      <c r="DL169" s="2">
        <f>('DEPRECATED - DT-Prelim Calcs'!$C$6*DJ169-DK169)/('DEPRECATED - DT-Prelim Calcs'!$C$6*DJ169)*'DEPRECATED - DT-Prelim Calcs'!$C$7*DJ169</f>
        <v>-0.48755146041856029</v>
      </c>
      <c r="DM169" s="57">
        <f>DL169/'DEPRECATED - DT-Prelim Calcs'!$C$7*('DEPRECATED - DT-Prelim Calcs'!$C$8-'DEPRECATED - DT-Prelim Calcs'!$C$9)+'DEPRECATED - DT-Prelim Calcs'!$C$9</f>
        <v>-23.255540403195557</v>
      </c>
      <c r="DN169" s="57">
        <f t="shared" si="197"/>
        <v>-23.255540403195557</v>
      </c>
      <c r="DO169" s="2">
        <f t="shared" si="227"/>
        <v>-1.0213067938141325</v>
      </c>
      <c r="DP169" s="57">
        <f>DO169*'DEPRECATED - DT-Prelim Calcs'!$C$21/DJ$2/'DEPRECATED - DT-Prelim Calcs'!$C$19/'DEPRECATED - DT-Prelim Calcs'!$C$18*3.39*'DEPRECATED - DT-Prelim Calcs'!$C$20</f>
        <v>-23.848773627748624</v>
      </c>
      <c r="DQ169" s="46">
        <f t="shared" si="228"/>
        <v>1</v>
      </c>
      <c r="DR169" s="57">
        <f>DP168*'DEPRECATED - DT-Prelim Calcs'!$C$11+DR168</f>
        <v>19.74465235123003</v>
      </c>
      <c r="DS169" s="57">
        <f>DS168+0.5*DP169*'DEPRECATED - DT-Prelim Calcs'!$C$11^2+DR169*'DEPRECATED - DT-Prelim Calcs'!$C$11</f>
        <v>-191459.04848618276</v>
      </c>
      <c r="DT169" s="57">
        <f>MIN('Drive Train'!$F$35-DN168*'DEPRECATED - DT-Prelim Calcs'!$C$21*'Drive Train'!$F$39,DT168+DN$2)</f>
        <v>6.82</v>
      </c>
      <c r="DU169" s="57">
        <f>'Drive Train'!$F$35-DN169*'DEPRECATED - DT-Prelim Calcs'!$C$21*'Drive Train'!$F$39</f>
        <v>13.795332424191734</v>
      </c>
      <c r="DV169" s="1">
        <f>IF(DS169&gt;='Drive Train'!$F$29,1,0)</f>
        <v>0</v>
      </c>
      <c r="DW169" s="57">
        <f t="shared" si="229"/>
        <v>-25.839489336883954</v>
      </c>
      <c r="DX169" s="63">
        <f>DX168+'DEPRECATED - DT-Prelim Calcs'!$C$11</f>
        <v>660</v>
      </c>
      <c r="DY169" s="2">
        <f>EI169/'Drive Train'!$F$35</f>
        <v>0.55000000000000004</v>
      </c>
      <c r="DZ169" s="46">
        <f>EG169*12*60/(PI() * 'Drive Train'!$F$15)/DY$2*DY169</f>
        <v>14290.763542361072</v>
      </c>
      <c r="EA169" s="2">
        <f>('DEPRECATED - DT-Prelim Calcs'!$C$6*DY169-DZ169)/('DEPRECATED - DT-Prelim Calcs'!$C$6*DY169)*'DEPRECATED - DT-Prelim Calcs'!$C$7*DY169</f>
        <v>-5.1361773240319293</v>
      </c>
      <c r="EB169" s="57">
        <f>EA169/'DEPRECATED - DT-Prelim Calcs'!$C$7*('DEPRECATED - DT-Prelim Calcs'!$C$8-'DEPRECATED - DT-Prelim Calcs'!$C$9)+'DEPRECATED - DT-Prelim Calcs'!$C$9</f>
        <v>-270.73217870261266</v>
      </c>
      <c r="EC169" s="57">
        <f t="shared" si="198"/>
        <v>-270.73217870261266</v>
      </c>
      <c r="ED169" s="2">
        <f t="shared" si="230"/>
        <v>-7.0384701213842149</v>
      </c>
      <c r="EE169" s="57">
        <f>ED169*'DEPRECATED - DT-Prelim Calcs'!$C$21/DY$2/'DEPRECATED - DT-Prelim Calcs'!$C$19/'DEPRECATED - DT-Prelim Calcs'!$C$18*3.39*'DEPRECATED - DT-Prelim Calcs'!$C$20</f>
        <v>-187.02688635503173</v>
      </c>
      <c r="EF169" s="46">
        <f t="shared" si="231"/>
        <v>1</v>
      </c>
      <c r="EG169" s="57">
        <f>EE168*'DEPRECATED - DT-Prelim Calcs'!$C$11+EG168</f>
        <v>61.839886720207147</v>
      </c>
      <c r="EH169" s="57">
        <f>EH168+0.5*EE169*'DEPRECATED - DT-Prelim Calcs'!$C$11^2+EG169*'DEPRECATED - DT-Prelim Calcs'!$C$11</f>
        <v>-277241.98802689172</v>
      </c>
      <c r="EI169" s="57">
        <f>MIN('Drive Train'!$F$35-EC168*'DEPRECATED - DT-Prelim Calcs'!$C$21*'Drive Train'!$F$39,EI168+EC$2)</f>
        <v>6.82</v>
      </c>
      <c r="EJ169" s="57">
        <f>'Drive Train'!$F$35-EC169*'DEPRECATED - DT-Prelim Calcs'!$C$21*'Drive Train'!$F$39</f>
        <v>28.64393072215676</v>
      </c>
      <c r="EK169" s="1">
        <f>IF(EH169&gt;='Drive Train'!$F$29,1,0)</f>
        <v>0</v>
      </c>
      <c r="EL169" s="57">
        <f t="shared" si="232"/>
        <v>-300.81353189179185</v>
      </c>
      <c r="EM169" s="63">
        <f>EM168+'DEPRECATED - DT-Prelim Calcs'!$C$11</f>
        <v>660</v>
      </c>
      <c r="EN169" s="2">
        <f>EX169/'Drive Train'!$F$35</f>
        <v>0.55000000000000004</v>
      </c>
      <c r="EO169" s="46">
        <f>EV169*12*60/(PI() * 'Drive Train'!$F$15)/EN$2*EN169</f>
        <v>-312664.02998819866</v>
      </c>
      <c r="EP169" s="2">
        <f>('DEPRECATED - DT-Prelim Calcs'!$C$6*EN169-EO169)/('DEPRECATED - DT-Prelim Calcs'!$C$6*EN169)*'DEPRECATED - DT-Prelim Calcs'!$C$7*EN169</f>
        <v>142.69891693650257</v>
      </c>
      <c r="EQ169" s="57">
        <f>EP169/'DEPRECATED - DT-Prelim Calcs'!$C$7*('DEPRECATED - DT-Prelim Calcs'!$C$8-'DEPRECATED - DT-Prelim Calcs'!$C$9)+'DEPRECATED - DT-Prelim Calcs'!$C$9</f>
        <v>7599.492963881029</v>
      </c>
      <c r="ER169" s="57">
        <f t="shared" si="199"/>
        <v>93</v>
      </c>
      <c r="ES169" s="2">
        <f t="shared" si="233"/>
        <v>0.86507304327942547</v>
      </c>
      <c r="ET169" s="57">
        <f>ES169*'DEPRECATED - DT-Prelim Calcs'!$C$21/EN$2/'DEPRECATED - DT-Prelim Calcs'!$C$19/'DEPRECATED - DT-Prelim Calcs'!$C$18*3.39*'DEPRECATED - DT-Prelim Calcs'!$C$20</f>
        <v>25.773080821789936</v>
      </c>
      <c r="EU169" s="46">
        <f t="shared" si="234"/>
        <v>0</v>
      </c>
      <c r="EV169" s="57">
        <f>ET168*'DEPRECATED - DT-Prelim Calcs'!$C$11+EV168</f>
        <v>-1206.7113263546726</v>
      </c>
      <c r="EW169" s="57">
        <f>EW168+0.5*ET169*'DEPRECATED - DT-Prelim Calcs'!$C$11^2+EV169*'DEPRECATED - DT-Prelim Calcs'!$C$11</f>
        <v>-371452.27972011821</v>
      </c>
      <c r="EX169" s="57">
        <f>MIN('Drive Train'!$F$35-ER168*'DEPRECATED - DT-Prelim Calcs'!$C$21*'Drive Train'!$F$39,EX168+ER$2)</f>
        <v>6.82</v>
      </c>
      <c r="EY169" s="57">
        <f>'Drive Train'!$F$35-ER169*'DEPRECATED - DT-Prelim Calcs'!$C$21*'Drive Train'!$F$39</f>
        <v>6.82</v>
      </c>
      <c r="EZ169" s="1">
        <f>IF(EW169&gt;='Drive Train'!$F$29,1,0)</f>
        <v>0</v>
      </c>
      <c r="FA169" s="57">
        <f t="shared" si="235"/>
        <v>103.33333333333333</v>
      </c>
      <c r="FB169" s="63">
        <f>FB168+'DEPRECATED - DT-Prelim Calcs'!$C$11</f>
        <v>660</v>
      </c>
      <c r="FC169" s="2">
        <f>FM169/'Drive Train'!$F$35</f>
        <v>0.55000000000000004</v>
      </c>
      <c r="FD169" s="46">
        <f>FK169*12*60/(PI() * 'Drive Train'!$F$15)/FC$2*FC169</f>
        <v>15790.253553389221</v>
      </c>
      <c r="FE169" s="2">
        <f>('DEPRECATED - DT-Prelim Calcs'!$C$6*FC169-FD169)/('DEPRECATED - DT-Prelim Calcs'!$C$6*FC169)*'DEPRECATED - DT-Prelim Calcs'!$C$7*FC169</f>
        <v>-5.8141831263917476</v>
      </c>
      <c r="FF169" s="57">
        <f>FE169/'DEPRECATED - DT-Prelim Calcs'!$C$7*('DEPRECATED - DT-Prelim Calcs'!$C$8-'DEPRECATED - DT-Prelim Calcs'!$C$9)+'DEPRECATED - DT-Prelim Calcs'!$C$9</f>
        <v>-306.82684444649846</v>
      </c>
      <c r="FG169" s="57">
        <f t="shared" si="200"/>
        <v>-306.82684444649846</v>
      </c>
      <c r="FH169" s="2">
        <f t="shared" si="236"/>
        <v>-7.9160782080604157</v>
      </c>
      <c r="FI169" s="57">
        <f>FH169*'DEPRECATED - DT-Prelim Calcs'!$C$21/FC$2/'DEPRECATED - DT-Prelim Calcs'!$C$19/'DEPRECATED - DT-Prelim Calcs'!$C$18*3.39*'DEPRECATED - DT-Prelim Calcs'!$C$20</f>
        <v>-261.33992700294988</v>
      </c>
      <c r="FJ169" s="46">
        <f t="shared" si="237"/>
        <v>1</v>
      </c>
      <c r="FK169" s="57">
        <f>FI168*'DEPRECATED - DT-Prelim Calcs'!$C$11+FK168</f>
        <v>54.996169137081694</v>
      </c>
      <c r="FL169" s="57">
        <f>FL168+0.5*FI169*'DEPRECATED - DT-Prelim Calcs'!$C$11^2+FK169*'DEPRECATED - DT-Prelim Calcs'!$C$11</f>
        <v>-557260.8218805393</v>
      </c>
      <c r="FM169" s="57">
        <f>MIN('Drive Train'!$F$35-FG168*'DEPRECATED - DT-Prelim Calcs'!$C$21*'Drive Train'!$F$39,FM168+FG$2)</f>
        <v>6.82</v>
      </c>
      <c r="FN169" s="57">
        <f>'Drive Train'!$F$35-FG169*'DEPRECATED - DT-Prelim Calcs'!$C$21*'Drive Train'!$F$39</f>
        <v>30.809610666789908</v>
      </c>
      <c r="FO169" s="1">
        <f>IF(FL169&gt;='Drive Train'!$F$29,1,0)</f>
        <v>0</v>
      </c>
      <c r="FP169" s="57">
        <f t="shared" si="238"/>
        <v>-340.91871605166494</v>
      </c>
      <c r="FQ169" s="63">
        <f>FQ168+'DEPRECATED - DT-Prelim Calcs'!$C$11</f>
        <v>660</v>
      </c>
      <c r="FR169" s="2">
        <f>GB169/'Drive Train'!$F$35</f>
        <v>0.55000000000000004</v>
      </c>
      <c r="FS169" s="46">
        <f>FZ169*12*60/(PI() * 'Drive Train'!$F$15)/FR$2*FR169</f>
        <v>-140986.41513014029</v>
      </c>
      <c r="FT169" s="2">
        <f>('DEPRECATED - DT-Prelim Calcs'!$C$6*FR169-FS169)/('DEPRECATED - DT-Prelim Calcs'!$C$6*FR169)*'DEPRECATED - DT-Prelim Calcs'!$C$7*FR169</f>
        <v>65.073578886236035</v>
      </c>
      <c r="FU169" s="57">
        <f>FT169/'DEPRECATED - DT-Prelim Calcs'!$C$7*('DEPRECATED - DT-Prelim Calcs'!$C$8-'DEPRECATED - DT-Prelim Calcs'!$C$9)+'DEPRECATED - DT-Prelim Calcs'!$C$9</f>
        <v>3466.99052742908</v>
      </c>
      <c r="FV169" s="57">
        <f t="shared" si="201"/>
        <v>93</v>
      </c>
      <c r="FW169" s="2">
        <f t="shared" si="239"/>
        <v>0.7112822800297498</v>
      </c>
      <c r="FX169" s="57">
        <f>FW169*'DEPRECATED - DT-Prelim Calcs'!$C$21/FR$2/'DEPRECATED - DT-Prelim Calcs'!$C$19/'DEPRECATED - DT-Prelim Calcs'!$C$18*3.39*'DEPRECATED - DT-Prelim Calcs'!$C$20</f>
        <v>25.773080821789936</v>
      </c>
      <c r="FY169" s="46">
        <f t="shared" si="240"/>
        <v>0</v>
      </c>
      <c r="FZ169" s="57">
        <f>FX168*'DEPRECATED - DT-Prelim Calcs'!$C$11+FZ168</f>
        <v>-447.39584447354491</v>
      </c>
      <c r="GA169" s="57">
        <f>GA168+0.5*FX169*'DEPRECATED - DT-Prelim Calcs'!$C$11^2+FZ169*'DEPRECATED - DT-Prelim Calcs'!$C$11</f>
        <v>-594662.92953331023</v>
      </c>
      <c r="GB169" s="57">
        <f>MIN('Drive Train'!$F$35-FV168*'DEPRECATED - DT-Prelim Calcs'!$C$21*'Drive Train'!$F$39,GB168+FV$2)</f>
        <v>6.82</v>
      </c>
      <c r="GC169" s="57">
        <f>'Drive Train'!$F$35-FV169*'DEPRECATED - DT-Prelim Calcs'!$C$21*'Drive Train'!$F$39</f>
        <v>6.82</v>
      </c>
      <c r="GD169" s="1">
        <f>IF(GA169&gt;='Drive Train'!$F$29,1,0)</f>
        <v>0</v>
      </c>
      <c r="GE169" s="57">
        <f t="shared" si="241"/>
        <v>103.33333333333333</v>
      </c>
      <c r="GF169" s="63">
        <f>GF168+'DEPRECATED - DT-Prelim Calcs'!$C$11</f>
        <v>660</v>
      </c>
      <c r="GG169" s="2">
        <f>GQ169/'Drive Train'!$F$35</f>
        <v>0.85483870967741948</v>
      </c>
      <c r="GH169" s="46">
        <f>GO169*12*60/(PI() * 'Drive Train'!$F$15)/GG$2*GG169</f>
        <v>-39039.262106757698</v>
      </c>
      <c r="GI169" s="2">
        <f>('DEPRECATED - DT-Prelim Calcs'!$C$6*GG169-GH169)/('DEPRECATED - DT-Prelim Calcs'!$C$6*GG169)*'DEPRECATED - DT-Prelim Calcs'!$C$7*GG169</f>
        <v>19.712060291689571</v>
      </c>
      <c r="GJ169" s="57">
        <f>GI169/'DEPRECATED - DT-Prelim Calcs'!$C$7*('DEPRECATED - DT-Prelim Calcs'!$C$8-'DEPRECATED - DT-Prelim Calcs'!$C$9)+'DEPRECATED - DT-Prelim Calcs'!$C$9</f>
        <v>1052.1013839932664</v>
      </c>
      <c r="GK169" s="57">
        <f t="shared" si="242"/>
        <v>29.999999999999982</v>
      </c>
      <c r="GL169" s="2">
        <f t="shared" si="243"/>
        <v>0.99579519204165001</v>
      </c>
      <c r="GM169" s="57">
        <f>GL169*'DEPRECATED - DT-Prelim Calcs'!$C$21/GG$2/'DEPRECATED - DT-Prelim Calcs'!$C$19/'DEPRECATED - DT-Prelim Calcs'!$C$18*3.39*'DEPRECATED - DT-Prelim Calcs'!$C$20</f>
        <v>25.773080821789936</v>
      </c>
      <c r="GN169" s="46">
        <f t="shared" si="244"/>
        <v>0</v>
      </c>
      <c r="GO169" s="57">
        <f>GM168*'DEPRECATED - DT-Prelim Calcs'!$C$11+GO168</f>
        <v>-111.58936943750915</v>
      </c>
      <c r="GP169" s="57">
        <f>GP168+0.5*GM169*'DEPRECATED - DT-Prelim Calcs'!$C$11^2+GO169*'DEPRECATED - DT-Prelim Calcs'!$C$11</f>
        <v>-291283.20740956278</v>
      </c>
      <c r="GQ169" s="57">
        <f>MIN('Drive Train'!$F$35-GK168*'DEPRECATED - DT-Prelim Calcs'!$C$21*'Drive Train'!$F$39,GQ168+GK$2)</f>
        <v>10.600000000000001</v>
      </c>
      <c r="GR169" s="57">
        <f>'Drive Train'!$F$35-GK169*'DEPRECATED - DT-Prelim Calcs'!$C$21*'Drive Train'!$F$39</f>
        <v>10.600000000000001</v>
      </c>
      <c r="GS169" s="1">
        <f>IF(GP169&gt;='Drive Train'!$F$29,1,0)</f>
        <v>0</v>
      </c>
      <c r="GT169" s="57">
        <f t="shared" si="245"/>
        <v>33.333333333333314</v>
      </c>
      <c r="GU169" s="63">
        <f>GU168+'DEPRECATED - DT-Prelim Calcs'!$C$11</f>
        <v>660</v>
      </c>
      <c r="GV169" s="2">
        <f>HF169/'Drive Train'!$F$35</f>
        <v>0.83870967741935498</v>
      </c>
      <c r="GW169" s="46">
        <f>HD169*12*60/(PI() * 'Drive Train'!$F$15)/GV$2*GV169</f>
        <v>-109755.07426364854</v>
      </c>
      <c r="GX169" s="2">
        <f>('DEPRECATED - DT-Prelim Calcs'!$C$6*GV169-GW169)/('DEPRECATED - DT-Prelim Calcs'!$C$6*GV169)*'DEPRECATED - DT-Prelim Calcs'!$C$7*GV169</f>
        <v>51.647881124718175</v>
      </c>
      <c r="GY169" s="57">
        <f>GX169/'DEPRECATED - DT-Prelim Calcs'!$C$7*('DEPRECATED - DT-Prelim Calcs'!$C$8-'DEPRECATED - DT-Prelim Calcs'!$C$9)+'DEPRECATED - DT-Prelim Calcs'!$C$9</f>
        <v>2752.2531735690218</v>
      </c>
      <c r="GZ169" s="57">
        <f t="shared" si="202"/>
        <v>33.333333333333314</v>
      </c>
      <c r="HA169" s="2">
        <f t="shared" si="246"/>
        <v>0.99579519204165001</v>
      </c>
      <c r="HB169" s="57">
        <f>HA169*'DEPRECATED - DT-Prelim Calcs'!$C$21/GV$2/'DEPRECATED - DT-Prelim Calcs'!$C$19/'DEPRECATED - DT-Prelim Calcs'!$C$18*3.39*'DEPRECATED - DT-Prelim Calcs'!$C$20</f>
        <v>25.773080821789936</v>
      </c>
      <c r="HC169" s="46">
        <f t="shared" si="247"/>
        <v>0</v>
      </c>
      <c r="HD169" s="57">
        <f>HB168*'DEPRECATED - DT-Prelim Calcs'!$C$11+HD168</f>
        <v>-319.75574570594461</v>
      </c>
      <c r="HE169" s="57">
        <f>HE168+0.5*HB169*'DEPRECATED - DT-Prelim Calcs'!$C$11^2+HD169*'DEPRECATED - DT-Prelim Calcs'!$C$11</f>
        <v>-303194.94741482165</v>
      </c>
      <c r="HF169" s="57">
        <f>MIN('Drive Train'!$F$35-GZ168*'DEPRECATED - DT-Prelim Calcs'!$C$21*'Drive Train'!$F$39,HF168+GZ$2)</f>
        <v>10.400000000000002</v>
      </c>
      <c r="HG169" s="57">
        <f>'Drive Train'!$F$35-GZ169*'DEPRECATED - DT-Prelim Calcs'!$C$21*'Drive Train'!$F$39</f>
        <v>10.400000000000002</v>
      </c>
      <c r="HH169" s="1">
        <f>IF(HE169&gt;='Drive Train'!$F$29,1,0)</f>
        <v>0</v>
      </c>
      <c r="HI169" s="57">
        <f t="shared" si="248"/>
        <v>37.037037037037017</v>
      </c>
      <c r="HJ169" s="63">
        <f>HJ168+'DEPRECATED - DT-Prelim Calcs'!$C$11</f>
        <v>660</v>
      </c>
      <c r="HK169" s="2">
        <f>HU169/'Drive Train'!$F$35</f>
        <v>0.82258064516129037</v>
      </c>
      <c r="HL169" s="46">
        <f>HS169*12*60/(PI() * 'Drive Train'!$F$15)/HK$2*HK169</f>
        <v>-44073.097716097676</v>
      </c>
      <c r="HM169" s="2">
        <f>('DEPRECATED - DT-Prelim Calcs'!$C$6*HK169-HL169)/('DEPRECATED - DT-Prelim Calcs'!$C$6*HK169)*'DEPRECATED - DT-Prelim Calcs'!$C$7*HK169</f>
        <v>21.910405376563926</v>
      </c>
      <c r="HN169" s="57">
        <f>HM169/'DEPRECATED - DT-Prelim Calcs'!$C$7*('DEPRECATED - DT-Prelim Calcs'!$C$8-'DEPRECATED - DT-Prelim Calcs'!$C$9)+'DEPRECATED - DT-Prelim Calcs'!$C$9</f>
        <v>1169.1336140303536</v>
      </c>
      <c r="HO169" s="57">
        <f t="shared" si="203"/>
        <v>36.66666666666665</v>
      </c>
      <c r="HP169" s="2">
        <f t="shared" si="249"/>
        <v>0.99579519204165001</v>
      </c>
      <c r="HQ169" s="57">
        <f>HP169*'DEPRECATED - DT-Prelim Calcs'!$C$21/HK$2/'DEPRECATED - DT-Prelim Calcs'!$C$19/'DEPRECATED - DT-Prelim Calcs'!$C$18*3.39*'DEPRECATED - DT-Prelim Calcs'!$C$20</f>
        <v>25.773080821789936</v>
      </c>
      <c r="HR169" s="46">
        <f t="shared" si="250"/>
        <v>0</v>
      </c>
      <c r="HS169" s="57">
        <f>HQ168*'DEPRECATED - DT-Prelim Calcs'!$C$11+HS168</f>
        <v>-130.91834092055228</v>
      </c>
      <c r="HT169" s="57">
        <f>HT168+0.5*HQ169*'DEPRECATED - DT-Prelim Calcs'!$C$11^2+HS169*'DEPRECATED - DT-Prelim Calcs'!$C$11</f>
        <v>-297858.23085613013</v>
      </c>
      <c r="HU169" s="57">
        <f>MIN('Drive Train'!$F$35-HO168*'DEPRECATED - DT-Prelim Calcs'!$C$21*'Drive Train'!$F$39,HU168+HO$2)</f>
        <v>10.200000000000001</v>
      </c>
      <c r="HV169" s="57">
        <f>'Drive Train'!$F$35-HO169*'DEPRECATED - DT-Prelim Calcs'!$C$21*'Drive Train'!$F$39</f>
        <v>10.200000000000001</v>
      </c>
      <c r="HW169" s="1">
        <f>IF(HT169&gt;='Drive Train'!$F$29,1,0)</f>
        <v>0</v>
      </c>
      <c r="HX169" s="57">
        <f t="shared" si="251"/>
        <v>40.740740740740726</v>
      </c>
      <c r="HY169" s="63">
        <f>HY168+'DEPRECATED - DT-Prelim Calcs'!$C$11</f>
        <v>660</v>
      </c>
      <c r="HZ169" s="2">
        <f>IJ169/'Drive Train'!$F$35</f>
        <v>0.80645161290322598</v>
      </c>
      <c r="IA169" s="46">
        <f>IH169*12*60/(PI() * 'Drive Train'!$F$15)/HZ$2*HZ169</f>
        <v>-289122.26991526585</v>
      </c>
      <c r="IB169" s="2">
        <f>('DEPRECATED - DT-Prelim Calcs'!$C$6*HZ169-IA169)/('DEPRECATED - DT-Prelim Calcs'!$C$6*HZ169)*'DEPRECATED - DT-Prelim Calcs'!$C$7*HZ169</f>
        <v>132.67237962458097</v>
      </c>
      <c r="IC169" s="57">
        <f>IB169/'DEPRECATED - DT-Prelim Calcs'!$C$7*('DEPRECATED - DT-Prelim Calcs'!$C$8-'DEPRECATED - DT-Prelim Calcs'!$C$9)+'DEPRECATED - DT-Prelim Calcs'!$C$9</f>
        <v>7065.7150646613027</v>
      </c>
      <c r="ID169" s="57">
        <f t="shared" si="204"/>
        <v>39.999999999999986</v>
      </c>
      <c r="IE169" s="2">
        <f t="shared" si="252"/>
        <v>0.99579519204165001</v>
      </c>
      <c r="IF169" s="57">
        <f>IE169*'DEPRECATED - DT-Prelim Calcs'!$C$21/HZ$2/'DEPRECATED - DT-Prelim Calcs'!$C$19/'DEPRECATED - DT-Prelim Calcs'!$C$18*3.39*'DEPRECATED - DT-Prelim Calcs'!$C$20</f>
        <v>25.773080821789936</v>
      </c>
      <c r="IG169" s="46">
        <f t="shared" si="253"/>
        <v>0</v>
      </c>
      <c r="IH169" s="57">
        <f>IF168*'DEPRECATED - DT-Prelim Calcs'!$C$11+IH168</f>
        <v>-876.00913162949291</v>
      </c>
      <c r="II169" s="57">
        <f>II168+0.5*IF169*'DEPRECATED - DT-Prelim Calcs'!$C$11^2+IH169*'DEPRECATED - DT-Prelim Calcs'!$C$11</f>
        <v>-305575.02846855274</v>
      </c>
      <c r="IJ169" s="57">
        <f>MIN('Drive Train'!$F$35-ID168*'DEPRECATED - DT-Prelim Calcs'!$C$21*'Drive Train'!$F$39,IJ168+ID$2)</f>
        <v>10.000000000000002</v>
      </c>
      <c r="IK169" s="57">
        <f>'Drive Train'!$F$35-ID169*'DEPRECATED - DT-Prelim Calcs'!$C$21*'Drive Train'!$F$39</f>
        <v>10.000000000000002</v>
      </c>
      <c r="IL169" s="1">
        <f>IF(II169&gt;='Drive Train'!$F$29,1,0)</f>
        <v>0</v>
      </c>
      <c r="IM169" s="57">
        <f t="shared" si="254"/>
        <v>44.444444444444429</v>
      </c>
      <c r="IN169" s="63">
        <f>IN168+'DEPRECATED - DT-Prelim Calcs'!$C$11</f>
        <v>660</v>
      </c>
      <c r="IO169" s="2">
        <f>IY169/'Drive Train'!$F$35</f>
        <v>0.79032258064516137</v>
      </c>
      <c r="IP169" s="46">
        <f>IW169*12*60/(PI() * 'Drive Train'!$F$15)/IO$2*IO169</f>
        <v>-34382.016883378812</v>
      </c>
      <c r="IQ169" s="2">
        <f>('DEPRECATED - DT-Prelim Calcs'!$C$6*IO169-IP169)/('DEPRECATED - DT-Prelim Calcs'!$C$6*IO169)*'DEPRECATED - DT-Prelim Calcs'!$C$7*IO169</f>
        <v>17.450767604897603</v>
      </c>
      <c r="IR169" s="57">
        <f>IQ169/'DEPRECATED - DT-Prelim Calcs'!$C$7*('DEPRECATED - DT-Prelim Calcs'!$C$8-'DEPRECATED - DT-Prelim Calcs'!$C$9)+'DEPRECATED - DT-Prelim Calcs'!$C$9</f>
        <v>931.71804303251565</v>
      </c>
      <c r="IS169" s="57">
        <f t="shared" si="205"/>
        <v>43.333333333333321</v>
      </c>
      <c r="IT169" s="2">
        <f t="shared" si="255"/>
        <v>0.99579519204165001</v>
      </c>
      <c r="IU169" s="57">
        <f>IT169*'DEPRECATED - DT-Prelim Calcs'!$C$21/IO$2/'DEPRECATED - DT-Prelim Calcs'!$C$19/'DEPRECATED - DT-Prelim Calcs'!$C$18*3.39*'DEPRECATED - DT-Prelim Calcs'!$C$20</f>
        <v>25.773080821789936</v>
      </c>
      <c r="IV169" s="46">
        <f t="shared" si="256"/>
        <v>0</v>
      </c>
      <c r="IW169" s="57">
        <f>IU168*'DEPRECATED - DT-Prelim Calcs'!$C$11+IW168</f>
        <v>-106.29977909044815</v>
      </c>
      <c r="IX169" s="57">
        <f>IX168+0.5*IU169*'DEPRECATED - DT-Prelim Calcs'!$C$11^2+IW169*'DEPRECATED - DT-Prelim Calcs'!$C$11</f>
        <v>-307199.9750795057</v>
      </c>
      <c r="IY169" s="57">
        <f>MIN('Drive Train'!$F$35-IS168*'DEPRECATED - DT-Prelim Calcs'!$C$21*'Drive Train'!$F$39,IY168+IS$2)</f>
        <v>9.8000000000000007</v>
      </c>
      <c r="IZ169" s="57">
        <f>'Drive Train'!$F$35-IS169*'DEPRECATED - DT-Prelim Calcs'!$C$21*'Drive Train'!$F$39</f>
        <v>9.8000000000000007</v>
      </c>
      <c r="JA169" s="1">
        <f>IF(IX169&gt;='Drive Train'!$F$29,1,0)</f>
        <v>0</v>
      </c>
      <c r="JB169" s="57">
        <f t="shared" si="257"/>
        <v>48.148148148148138</v>
      </c>
      <c r="JC169" s="63">
        <f>JC168+'DEPRECATED - DT-Prelim Calcs'!$C$11</f>
        <v>660</v>
      </c>
      <c r="JD169" s="2">
        <f>JN169/'Drive Train'!$F$35</f>
        <v>0.77419354838709686</v>
      </c>
      <c r="JE169" s="46">
        <f>JL169*12*60/(PI() * 'Drive Train'!$F$15)/JD$2*JD169</f>
        <v>-89888.583805810122</v>
      </c>
      <c r="JF169" s="2">
        <f>('DEPRECATED - DT-Prelim Calcs'!$C$6*JD169-JE169)/('DEPRECATED - DT-Prelim Calcs'!$C$6*JD169)*'DEPRECATED - DT-Prelim Calcs'!$C$7*JD169</f>
        <v>42.509612637729674</v>
      </c>
      <c r="JG169" s="57">
        <f>JF169/'DEPRECATED - DT-Prelim Calcs'!$C$7*('DEPRECATED - DT-Prelim Calcs'!$C$8-'DEPRECATED - DT-Prelim Calcs'!$C$9)+'DEPRECATED - DT-Prelim Calcs'!$C$9</f>
        <v>2265.7636105480155</v>
      </c>
      <c r="JH169" s="57">
        <f t="shared" si="206"/>
        <v>46.666666666666657</v>
      </c>
      <c r="JI169" s="2">
        <f t="shared" si="258"/>
        <v>0.99579519204165001</v>
      </c>
      <c r="JJ169" s="57">
        <f>JI169*'DEPRECATED - DT-Prelim Calcs'!$C$21/JD$2/'DEPRECATED - DT-Prelim Calcs'!$C$19/'DEPRECATED - DT-Prelim Calcs'!$C$18*3.39*'DEPRECATED - DT-Prelim Calcs'!$C$20</f>
        <v>25.773080821789936</v>
      </c>
      <c r="JK169" s="46">
        <f t="shared" si="259"/>
        <v>0</v>
      </c>
      <c r="JL169" s="57">
        <f>JJ168*'DEPRECATED - DT-Prelim Calcs'!$C$11+JL168</f>
        <v>-283.70069098206204</v>
      </c>
      <c r="JM169" s="57">
        <f>JM168+0.5*JJ169*'DEPRECATED - DT-Prelim Calcs'!$C$11^2+JL169*'DEPRECATED - DT-Prelim Calcs'!$C$11</f>
        <v>-346932.12440333422</v>
      </c>
      <c r="JN169" s="57">
        <f>MIN('Drive Train'!$F$35-JH168*'DEPRECATED - DT-Prelim Calcs'!$C$21*'Drive Train'!$F$39,JN168+JH$2)</f>
        <v>9.6000000000000014</v>
      </c>
      <c r="JO169" s="57">
        <f>'Drive Train'!$F$35-JH169*'DEPRECATED - DT-Prelim Calcs'!$C$21*'Drive Train'!$F$39</f>
        <v>9.6000000000000014</v>
      </c>
      <c r="JP169" s="1">
        <f>IF(JM169&gt;='Drive Train'!$F$29,1,0)</f>
        <v>0</v>
      </c>
      <c r="JQ169" s="57">
        <f>MIN(JG169,'DEPRECATED - DT-Prelim Calcs'!$C$10)*'DEPRECATED - DT-Prelim Calcs'!$C$11*1000/60/60</f>
        <v>103.33333333333333</v>
      </c>
      <c r="JR169" s="63">
        <f>JR168+'DEPRECATED - DT-Prelim Calcs'!$C$11</f>
        <v>660</v>
      </c>
      <c r="JS169" s="2">
        <f>KC169/'Drive Train'!$F$35</f>
        <v>0.75806451612903225</v>
      </c>
      <c r="JT169" s="46">
        <f>KA169*12*60/(PI() * 'Drive Train'!$F$15)/JS$2*JS169</f>
        <v>718.90110845241361</v>
      </c>
      <c r="JU169" s="2">
        <f>('DEPRECATED - DT-Prelim Calcs'!$C$6*JS169-JT169)/('DEPRECATED - DT-Prelim Calcs'!$C$6*JS169)*'DEPRECATED - DT-Prelim Calcs'!$C$7*JS169</f>
        <v>1.5018788851148108</v>
      </c>
      <c r="JV169" s="57">
        <f>JU169/'DEPRECATED - DT-Prelim Calcs'!$C$7*('DEPRECATED - DT-Prelim Calcs'!$C$8-'DEPRECATED - DT-Prelim Calcs'!$C$9)+'DEPRECATED - DT-Prelim Calcs'!$C$9</f>
        <v>82.654797078933711</v>
      </c>
      <c r="JW169" s="57">
        <f t="shared" si="207"/>
        <v>49.999999999999993</v>
      </c>
      <c r="JX169" s="2">
        <f t="shared" si="260"/>
        <v>0.81905784872353726</v>
      </c>
      <c r="JY169" s="57">
        <f>JX169*'DEPRECATED - DT-Prelim Calcs'!$C$21/JS$2/'DEPRECATED - DT-Prelim Calcs'!$C$19/'DEPRECATED - DT-Prelim Calcs'!$C$18*3.39*'DEPRECATED - DT-Prelim Calcs'!$C$20</f>
        <v>21.198780935658696</v>
      </c>
      <c r="JZ169" s="46">
        <f t="shared" si="261"/>
        <v>0</v>
      </c>
      <c r="KA169" s="57">
        <f>JY168*'DEPRECATED - DT-Prelim Calcs'!$C$11+KA168</f>
        <v>2.3172259748976387</v>
      </c>
      <c r="KB169" s="57">
        <f>KB168+0.5*JY169*'DEPRECATED - DT-Prelim Calcs'!$C$11^2+KA169*'DEPRECATED - DT-Prelim Calcs'!$C$11</f>
        <v>-336485.19201191654</v>
      </c>
      <c r="KC169" s="57">
        <f>MIN('Drive Train'!$F$35-JW168*'DEPRECATED - DT-Prelim Calcs'!$C$21*'Drive Train'!$F$39,KC168+JW$2)</f>
        <v>9.4</v>
      </c>
      <c r="KD169" s="57">
        <f>'Drive Train'!$F$35-JW169*'DEPRECATED - DT-Prelim Calcs'!$C$21*'Drive Train'!$F$39</f>
        <v>9.4</v>
      </c>
      <c r="KE169" s="1">
        <f>IF(KB169&gt;='Drive Train'!$F$29,1,0)</f>
        <v>0</v>
      </c>
      <c r="KF169" s="57">
        <f>MIN(JV169,'DEPRECATED - DT-Prelim Calcs'!$C$10)*'DEPRECATED - DT-Prelim Calcs'!$C$11*1000/60/60</f>
        <v>91.838663421037452</v>
      </c>
      <c r="KG169" s="63">
        <f>KG168+'DEPRECATED - DT-Prelim Calcs'!$C$11</f>
        <v>660</v>
      </c>
      <c r="KH169" s="2">
        <f>KR169/'Drive Train'!$F$35</f>
        <v>0.74193548387096786</v>
      </c>
      <c r="KI169" s="46">
        <f>KP169*12*60/(PI() * 'Drive Train'!$F$15)/KH$2*KH169</f>
        <v>-6473.4934942044529</v>
      </c>
      <c r="KJ169" s="2">
        <f>('DEPRECATED - DT-Prelim Calcs'!$C$6*KH169-KI169)/('DEPRECATED - DT-Prelim Calcs'!$C$6*KH169)*'DEPRECATED - DT-Prelim Calcs'!$C$7*KH169</f>
        <v>4.7151037883678191</v>
      </c>
      <c r="KK169" s="57">
        <f>KJ169/'DEPRECATED - DT-Prelim Calcs'!$C$7*('DEPRECATED - DT-Prelim Calcs'!$C$8-'DEPRECATED - DT-Prelim Calcs'!$C$9)+'DEPRECATED - DT-Prelim Calcs'!$C$9</f>
        <v>253.71569130605442</v>
      </c>
      <c r="KL169" s="57">
        <f t="shared" si="208"/>
        <v>53.333333333333329</v>
      </c>
      <c r="KM169" s="2">
        <f t="shared" si="262"/>
        <v>0.99579519204165001</v>
      </c>
      <c r="KN169" s="57">
        <f>KM169*'DEPRECATED - DT-Prelim Calcs'!$C$21/KH$2/'DEPRECATED - DT-Prelim Calcs'!$C$19/'DEPRECATED - DT-Prelim Calcs'!$C$18*3.39*'DEPRECATED - DT-Prelim Calcs'!$C$20</f>
        <v>25.773080821789936</v>
      </c>
      <c r="KO169" s="46">
        <f t="shared" si="263"/>
        <v>0</v>
      </c>
      <c r="KP169" s="57">
        <f>KN168*'DEPRECATED - DT-Prelim Calcs'!$C$11+KP168</f>
        <v>-21.319547218195765</v>
      </c>
      <c r="KQ169" s="57">
        <f>KQ168+0.5*KN169*'DEPRECATED - DT-Prelim Calcs'!$C$11^2+KP169*'DEPRECATED - DT-Prelim Calcs'!$C$11</f>
        <v>-313577.596252096</v>
      </c>
      <c r="KR169" s="57">
        <f>MIN('Drive Train'!$F$35-KL168*'DEPRECATED - DT-Prelim Calcs'!$C$21*'Drive Train'!$F$39,KR168+KL$2)</f>
        <v>9.2000000000000011</v>
      </c>
      <c r="KS169" s="57">
        <f>'Drive Train'!$F$35-KL169*'DEPRECATED - DT-Prelim Calcs'!$C$21*'Drive Train'!$F$39</f>
        <v>9.2000000000000011</v>
      </c>
      <c r="KT169" s="1">
        <f>IF(KQ169&gt;='Drive Train'!$F$29,1,0)</f>
        <v>0</v>
      </c>
      <c r="KU169" s="57">
        <f>MIN(KK169,'DEPRECATED - DT-Prelim Calcs'!$C$10)*'DEPRECATED - DT-Prelim Calcs'!$C$11*1000/60/60</f>
        <v>103.33333333333333</v>
      </c>
      <c r="KV169" s="63">
        <f>KV168+'DEPRECATED - DT-Prelim Calcs'!$C$11</f>
        <v>660</v>
      </c>
      <c r="KW169" s="2">
        <f>LG169/'Drive Train'!$F$35</f>
        <v>0.72580645161290325</v>
      </c>
      <c r="KX169" s="46">
        <f>LE169*12*60/(PI() * 'Drive Train'!$F$15)/KW$2*KW169</f>
        <v>-345655.26700312749</v>
      </c>
      <c r="KY169" s="2">
        <f>('DEPRECATED - DT-Prelim Calcs'!$C$6*KW169-KX169)/('DEPRECATED - DT-Prelim Calcs'!$C$6*KW169)*'DEPRECATED - DT-Prelim Calcs'!$C$7*KW169</f>
        <v>158.03984898507329</v>
      </c>
      <c r="KZ169" s="57">
        <f>KY169/'DEPRECATED - DT-Prelim Calcs'!$C$7*('DEPRECATED - DT-Prelim Calcs'!$C$8-'DEPRECATED - DT-Prelim Calcs'!$C$9)+'DEPRECATED - DT-Prelim Calcs'!$C$9</f>
        <v>8416.1907156783836</v>
      </c>
      <c r="LA169" s="57">
        <f t="shared" si="209"/>
        <v>56.666666666666664</v>
      </c>
      <c r="LB169" s="2">
        <f t="shared" si="264"/>
        <v>0.99579519204165001</v>
      </c>
      <c r="LC169" s="57">
        <f>LB169*'DEPRECATED - DT-Prelim Calcs'!$C$21/KW$2/'DEPRECATED - DT-Prelim Calcs'!$C$19/'DEPRECATED - DT-Prelim Calcs'!$C$18*3.39*'DEPRECATED - DT-Prelim Calcs'!$C$20</f>
        <v>25.773080821789936</v>
      </c>
      <c r="LD169" s="46">
        <f t="shared" si="265"/>
        <v>0</v>
      </c>
      <c r="LE169" s="57">
        <f>LC168*'DEPRECATED - DT-Prelim Calcs'!$C$11+LE168</f>
        <v>-1163.664426200922</v>
      </c>
      <c r="LF169" s="57">
        <f>LF168+0.5*LC169*'DEPRECATED - DT-Prelim Calcs'!$C$11^2+LE169*'DEPRECATED - DT-Prelim Calcs'!$C$11</f>
        <v>-353765.05129072408</v>
      </c>
      <c r="LG169" s="57">
        <f>MIN('Drive Train'!$F$35-LA168*'DEPRECATED - DT-Prelim Calcs'!$C$21*'Drive Train'!$F$39,LG168+LA$2)</f>
        <v>9</v>
      </c>
      <c r="LH169" s="57">
        <f>'Drive Train'!$F$35-LA169*'DEPRECATED - DT-Prelim Calcs'!$C$21*'Drive Train'!$F$39</f>
        <v>9</v>
      </c>
      <c r="LI169" s="1">
        <f>IF(LF169&gt;='Drive Train'!$F$29,1,0)</f>
        <v>0</v>
      </c>
      <c r="LJ169" s="57">
        <f>MIN(KZ169,'DEPRECATED - DT-Prelim Calcs'!$C$10)*'DEPRECATED - DT-Prelim Calcs'!$C$11*1000/60/60</f>
        <v>103.33333333333333</v>
      </c>
      <c r="LK169" s="63">
        <f>LK168+'DEPRECATED - DT-Prelim Calcs'!$C$11</f>
        <v>660</v>
      </c>
      <c r="LL169" s="2">
        <f>LV169/'Drive Train'!$F$35</f>
        <v>0.70967741935483875</v>
      </c>
      <c r="LM169" s="46">
        <f>LT169*12*60/(PI() * 'Drive Train'!$F$15)/LL$2*LL169</f>
        <v>-69311.576157033967</v>
      </c>
      <c r="LN169" s="2">
        <f>('DEPRECATED - DT-Prelim Calcs'!$C$6*LL169-LM169)/('DEPRECATED - DT-Prelim Calcs'!$C$6*LL169)*'DEPRECATED - DT-Prelim Calcs'!$C$7*LL169</f>
        <v>33.050078403994476</v>
      </c>
      <c r="LO169" s="57">
        <f>LN169/'DEPRECATED - DT-Prelim Calcs'!$C$7*('DEPRECATED - DT-Prelim Calcs'!$C$8-'DEPRECATED - DT-Prelim Calcs'!$C$9)+'DEPRECATED - DT-Prelim Calcs'!$C$9</f>
        <v>1762.1709789346437</v>
      </c>
      <c r="LP169" s="57">
        <f t="shared" si="210"/>
        <v>60</v>
      </c>
      <c r="LQ169" s="2">
        <f t="shared" si="266"/>
        <v>0.99579519204165001</v>
      </c>
      <c r="LR169" s="57">
        <f>LQ169*'DEPRECATED - DT-Prelim Calcs'!$C$21/LL$2/'DEPRECATED - DT-Prelim Calcs'!$C$19/'DEPRECATED - DT-Prelim Calcs'!$C$18*3.39*'DEPRECATED - DT-Prelim Calcs'!$C$20</f>
        <v>25.773080821789936</v>
      </c>
      <c r="LS169" s="46">
        <f t="shared" si="267"/>
        <v>0</v>
      </c>
      <c r="LT169" s="57">
        <f>LR168*'DEPRECATED - DT-Prelim Calcs'!$C$11+LT168</f>
        <v>-238.64381942735258</v>
      </c>
      <c r="LU169" s="57">
        <f>LU168+0.5*LR169*'DEPRECATED - DT-Prelim Calcs'!$C$11^2+LT169*'DEPRECATED - DT-Prelim Calcs'!$C$11</f>
        <v>-317308.60527085478</v>
      </c>
      <c r="LV169" s="57">
        <f>MIN('Drive Train'!$F$35-LP168*'DEPRECATED - DT-Prelim Calcs'!$C$21*'Drive Train'!$F$39,LV168+LP$2)</f>
        <v>8.8000000000000007</v>
      </c>
      <c r="LW169" s="57">
        <f>'Drive Train'!$F$35-LP169*'DEPRECATED - DT-Prelim Calcs'!$C$21*'Drive Train'!$F$39</f>
        <v>8.8000000000000007</v>
      </c>
      <c r="LX169" s="1">
        <f>IF(LU169&gt;='Drive Train'!$F$29,1,0)</f>
        <v>0</v>
      </c>
      <c r="LY169" s="57">
        <f>MIN(LO169,'DEPRECATED - DT-Prelim Calcs'!$C$10)*'DEPRECATED - DT-Prelim Calcs'!$C$11*1000/60/60</f>
        <v>103.33333333333333</v>
      </c>
      <c r="LZ169" s="63">
        <f>LZ168+'DEPRECATED - DT-Prelim Calcs'!$C$11</f>
        <v>660</v>
      </c>
    </row>
    <row r="170" spans="18:338" x14ac:dyDescent="0.2">
      <c r="R170" s="63">
        <f>R169+'DEPRECATED - DT-Prelim Calcs'!$C$11</f>
        <v>664</v>
      </c>
      <c r="S170" s="2">
        <f>AG170/'Drive Train'!$F$35</f>
        <v>0</v>
      </c>
      <c r="T170" s="46">
        <f>AE170*12*60/(PI() * 'Drive Train'!$F$15)/S$2*ABS(S170)</f>
        <v>0</v>
      </c>
      <c r="U170" s="2">
        <f>IF(OR(AD169=1,AND($C$32=Motors!$C$32,'DEPRECATED - DT-Prelim Calcs'!AI169=1)),0,IF(AG170=0,-(V169+$C$9)/($C$8-$C$9)*$C$7,($C$6*S170-T170)/($C$6*S170)*$C$7*S170))</f>
        <v>0</v>
      </c>
      <c r="V170" s="57">
        <f>IF(AND(AD169=1,AI169=1),0,ABS(U170/$C$7*($C$8-$C$9)+$C$9) *'Drive Train'!$AA$49 + V169*(1-'Drive Train'!$AA$49))</f>
        <v>0</v>
      </c>
      <c r="W170" s="57">
        <f t="shared" si="184"/>
        <v>0</v>
      </c>
      <c r="X170" s="2">
        <f>MAX(MIN(IF(AND(AI169=1,AG170&lt;0),-1,1)*(W170-$C$9)/($C$8-$C$9)*$C$7-$C$29*AE170/T$2 -  AI169*$C$29/2,X$2),MAX(X$4:X169)*-1)</f>
        <v>-0.2458281045106315</v>
      </c>
      <c r="Y170" s="57">
        <f t="shared" si="185"/>
        <v>0</v>
      </c>
      <c r="Z170" s="57">
        <f t="shared" si="186"/>
        <v>0</v>
      </c>
      <c r="AA170" s="57">
        <f t="shared" si="187"/>
        <v>0</v>
      </c>
      <c r="AB170" s="57" t="e">
        <f t="shared" si="188"/>
        <v>#N/A</v>
      </c>
      <c r="AC170" s="46">
        <f t="shared" si="211"/>
        <v>1</v>
      </c>
      <c r="AD170" s="1">
        <f t="shared" si="189"/>
        <v>1</v>
      </c>
      <c r="AE170" s="57">
        <f t="shared" si="190"/>
        <v>0</v>
      </c>
      <c r="AF170" s="57" t="e">
        <f t="shared" si="191"/>
        <v>#N/A</v>
      </c>
      <c r="AG170" s="57">
        <f>IF(AI169=0,MIN('Drive Train'!$F$35-W169*$C$21*'Drive Train'!$F$39,AG169+W$2)-$C$3,IF(AE169-1&lt;=0,0,IF($C$32=Motors!$C$30,MAX(ABS('Drive Train'!$F$35-W169*$C$21*'Drive Train'!$F$39)*-1,AG169-W$2),MAX(0,ABS('Drive Train'!$F$35-W169*$C$21*'Drive Train'!$F$39)*-1,AG169-W$2))))</f>
        <v>0</v>
      </c>
      <c r="AH170" s="57">
        <f>'Drive Train'!$F$35-ABS(W170)*'DEPRECATED - DT-Prelim Calcs'!$C$21*'Drive Train'!$F$39</f>
        <v>12.4</v>
      </c>
      <c r="AI170" s="1">
        <f>IF(AJ170&gt;='Drive Train'!$F$29,1,0)</f>
        <v>1</v>
      </c>
      <c r="AJ170" s="57">
        <f>AJ169+0.5*Y170*'DEPRECATED - DT-Prelim Calcs'!$C$11^2+AE170*'DEPRECATED - DT-Prelim Calcs'!$C$11</f>
        <v>784.33981740885292</v>
      </c>
      <c r="AK170" s="57">
        <f t="shared" si="268"/>
        <v>0</v>
      </c>
      <c r="AL170" s="63">
        <f>AL169+'DEPRECATED - DT-Prelim Calcs'!$C$11</f>
        <v>664</v>
      </c>
      <c r="AM170" s="2">
        <f>AW170/'Drive Train'!$F$35</f>
        <v>0.90171798760158639</v>
      </c>
      <c r="AN170" s="46">
        <f>AU170*12*60/(PI() * 'Drive Train'!$F$15)/AM$2*AM170</f>
        <v>4074.5129711578243</v>
      </c>
      <c r="AO170" s="2">
        <f>('DEPRECATED - DT-Prelim Calcs'!$C$6*AM170-AN170)/('DEPRECATED - DT-Prelim Calcs'!$C$6*AM170)*'DEPRECATED - DT-Prelim Calcs'!$C$7*AM170</f>
        <v>0.330818350027824</v>
      </c>
      <c r="AP170" s="57">
        <f>AO170/'DEPRECATED - DT-Prelim Calcs'!$C$7*('DEPRECATED - DT-Prelim Calcs'!$C$8-'DEPRECATED - DT-Prelim Calcs'!$C$9)+'DEPRECATED - DT-Prelim Calcs'!$C$9</f>
        <v>20.311615895672126</v>
      </c>
      <c r="AQ170" s="57">
        <f t="shared" si="192"/>
        <v>20.311615895672126</v>
      </c>
      <c r="AR170" s="2">
        <f t="shared" si="212"/>
        <v>-1.6653345369377348E-16</v>
      </c>
      <c r="AS170" s="57">
        <f>AR170*'DEPRECATED - DT-Prelim Calcs'!$C$21/AM$2/'DEPRECATED - DT-Prelim Calcs'!$C$19/'DEPRECATED - DT-Prelim Calcs'!$C$18*3.39*'DEPRECATED - DT-Prelim Calcs'!$C$20</f>
        <v>-1.2068570473601326E-15</v>
      </c>
      <c r="AT170" s="46">
        <f t="shared" si="213"/>
        <v>0</v>
      </c>
      <c r="AU170" s="57">
        <f>AS169*'DEPRECATED - DT-Prelim Calcs'!$C$11+AU169</f>
        <v>39.432321268798688</v>
      </c>
      <c r="AV170" s="57">
        <f>AV169+0.5*AS170*'DEPRECATED - DT-Prelim Calcs'!$C$11^2+AU170*'DEPRECATED - DT-Prelim Calcs'!$C$11</f>
        <v>26138.447757846388</v>
      </c>
      <c r="AW170" s="57">
        <f>MIN('Drive Train'!$F$35-AQ169*'DEPRECATED - DT-Prelim Calcs'!$C$21*'Drive Train'!$F$39,AW169+AQ$2)</f>
        <v>11.181303046259671</v>
      </c>
      <c r="AX170" s="57">
        <f>'Drive Train'!$F$35-AQ170*'DEPRECATED - DT-Prelim Calcs'!$C$21*'Drive Train'!$F$39</f>
        <v>11.181303046259673</v>
      </c>
      <c r="AY170" s="1">
        <f>IF(AV170&gt;='Drive Train'!$F$29,1,0)</f>
        <v>1</v>
      </c>
      <c r="AZ170" s="57">
        <f t="shared" si="214"/>
        <v>22.568462106302363</v>
      </c>
      <c r="BA170" s="63">
        <f>BA169+'DEPRECATED - DT-Prelim Calcs'!$C$11</f>
        <v>664</v>
      </c>
      <c r="BB170" s="2">
        <f>BL170/'Drive Train'!$F$35</f>
        <v>0.55000000000000004</v>
      </c>
      <c r="BC170" s="46">
        <f>BJ170*12*60/(PI() * 'Drive Train'!$F$15)/BB$2*BB170</f>
        <v>5574.3989430736756</v>
      </c>
      <c r="BD170" s="2">
        <f>('DEPRECATED - DT-Prelim Calcs'!$C$6*BB170-BC170)/('DEPRECATED - DT-Prelim Calcs'!$C$6*BB170)*'DEPRECATED - DT-Prelim Calcs'!$C$7*BB170</f>
        <v>-1.1950068391759019</v>
      </c>
      <c r="BE170" s="57">
        <f>BD170/'DEPRECATED - DT-Prelim Calcs'!$C$7*('DEPRECATED - DT-Prelim Calcs'!$C$8-'DEPRECATED - DT-Prelim Calcs'!$C$9)+'DEPRECATED - DT-Prelim Calcs'!$C$9</f>
        <v>-60.917998948659012</v>
      </c>
      <c r="BF170" s="57">
        <f t="shared" si="193"/>
        <v>-60.917998948659012</v>
      </c>
      <c r="BG170" s="2">
        <f t="shared" si="215"/>
        <v>-1.9370342982087358</v>
      </c>
      <c r="BH170" s="57">
        <f>BG170*'DEPRECATED - DT-Prelim Calcs'!$C$21/BB$2/'DEPRECATED - DT-Prelim Calcs'!$C$19/'DEPRECATED - DT-Prelim Calcs'!$C$18*3.39*'DEPRECATED - DT-Prelim Calcs'!$C$20</f>
        <v>-20.276476817893286</v>
      </c>
      <c r="BI170" s="46">
        <f t="shared" si="216"/>
        <v>1</v>
      </c>
      <c r="BJ170" s="57">
        <f>BH169*'DEPRECATED - DT-Prelim Calcs'!$C$11+BJ169</f>
        <v>61.232485201884487</v>
      </c>
      <c r="BK170" s="57">
        <f>BK169+0.5*BH170*'DEPRECATED - DT-Prelim Calcs'!$C$11^2+BJ170*'DEPRECATED - DT-Prelim Calcs'!$C$11</f>
        <v>13765.326099341792</v>
      </c>
      <c r="BL170" s="57">
        <f>MIN('Drive Train'!$F$35-BF169*'DEPRECATED - DT-Prelim Calcs'!$C$21*'Drive Train'!$F$39,BL169+BF$2)</f>
        <v>6.82</v>
      </c>
      <c r="BM170" s="57">
        <f>'Drive Train'!$F$35-BF170*'DEPRECATED - DT-Prelim Calcs'!$C$21*'Drive Train'!$F$39</f>
        <v>16.05507993691954</v>
      </c>
      <c r="BN170" s="1">
        <f>IF(BK170&gt;='Drive Train'!$F$29,1,0)</f>
        <v>1</v>
      </c>
      <c r="BO170" s="57">
        <f t="shared" si="217"/>
        <v>-67.68666549851001</v>
      </c>
      <c r="BP170" s="63">
        <f>BP169+'DEPRECATED - DT-Prelim Calcs'!$C$11</f>
        <v>664</v>
      </c>
      <c r="BQ170" s="2">
        <f>CA170/'Drive Train'!$F$35</f>
        <v>0.90161920152424535</v>
      </c>
      <c r="BR170" s="46">
        <f>BY170*12*60/(PI() * 'Drive Train'!$F$15)/BQ$2*BQ170</f>
        <v>4016.0823265198915</v>
      </c>
      <c r="BS170" s="2">
        <f>('DEPRECATED - DT-Prelim Calcs'!$C$6*BQ170-BR170)/('DEPRECATED - DT-Prelim Calcs'!$C$6*BQ170)*'DEPRECATED - DT-Prelim Calcs'!$C$7*BQ170</f>
        <v>0.35700013553967191</v>
      </c>
      <c r="BT170" s="57">
        <f>BS170/'DEPRECATED - DT-Prelim Calcs'!$C$7*('DEPRECATED - DT-Prelim Calcs'!$C$8-'DEPRECATED - DT-Prelim Calcs'!$C$9)+'DEPRECATED - DT-Prelim Calcs'!$C$9</f>
        <v>21.705442900307016</v>
      </c>
      <c r="BU170" s="57">
        <f t="shared" si="194"/>
        <v>21.705442900307016</v>
      </c>
      <c r="BV170" s="2">
        <f t="shared" si="218"/>
        <v>3.0890167093714227E-2</v>
      </c>
      <c r="BW170" s="57">
        <f>BV170*'DEPRECATED - DT-Prelim Calcs'!$C$21/BQ$2/'DEPRECATED - DT-Prelim Calcs'!$C$19/'DEPRECATED - DT-Prelim Calcs'!$C$18*3.39*'DEPRECATED - DT-Prelim Calcs'!$C$20</f>
        <v>0.42284481680409935</v>
      </c>
      <c r="BX170" s="46">
        <f t="shared" si="219"/>
        <v>0</v>
      </c>
      <c r="BY170" s="57">
        <f>BW169*'DEPRECATED - DT-Prelim Calcs'!$C$11+BY169</f>
        <v>20.578817453344953</v>
      </c>
      <c r="BZ170" s="57">
        <f>BZ169+0.5*BW170*'DEPRECATED - DT-Prelim Calcs'!$C$11^2+BY170*'DEPRECATED - DT-Prelim Calcs'!$C$11</f>
        <v>-14440.724983236574</v>
      </c>
      <c r="CA170" s="57">
        <f>MIN('Drive Train'!$F$35-BU169*'DEPRECATED - DT-Prelim Calcs'!$C$21*'Drive Train'!$F$39,CA169+BU$2)</f>
        <v>11.180078098900642</v>
      </c>
      <c r="CB170" s="57">
        <f>'Drive Train'!$F$35-BU170*'DEPRECATED - DT-Prelim Calcs'!$C$21*'Drive Train'!$F$39</f>
        <v>11.097673425981579</v>
      </c>
      <c r="CC170" s="1">
        <f>IF(BZ170&gt;='Drive Train'!$F$29,1,0)</f>
        <v>0</v>
      </c>
      <c r="CD170" s="57">
        <f t="shared" si="220"/>
        <v>24.117158778118903</v>
      </c>
      <c r="CE170" s="63">
        <f>CE169+'DEPRECATED - DT-Prelim Calcs'!$C$11</f>
        <v>664</v>
      </c>
      <c r="CF170" s="2">
        <f>CP170/'Drive Train'!$F$35</f>
        <v>0.55000000000000004</v>
      </c>
      <c r="CG170" s="46">
        <f>CN170*12*60/(PI() * 'Drive Train'!$F$15)/CF$2*CF170</f>
        <v>4876.9430800343107</v>
      </c>
      <c r="CH170" s="2">
        <f>('DEPRECATED - DT-Prelim Calcs'!$C$6*CF170-CG170)/('DEPRECATED - DT-Prelim Calcs'!$C$6*CF170)*'DEPRECATED - DT-Prelim Calcs'!$C$7*CF170</f>
        <v>-0.87964687108493211</v>
      </c>
      <c r="CI170" s="57">
        <f>CH170/'DEPRECATED - DT-Prelim Calcs'!$C$7*('DEPRECATED - DT-Prelim Calcs'!$C$8-'DEPRECATED - DT-Prelim Calcs'!$C$9)+'DEPRECATED - DT-Prelim Calcs'!$C$9</f>
        <v>-44.129333427467543</v>
      </c>
      <c r="CJ170" s="57">
        <f t="shared" si="195"/>
        <v>-44.129333427467543</v>
      </c>
      <c r="CK170" s="2">
        <f t="shared" si="221"/>
        <v>-1.5288335759622536</v>
      </c>
      <c r="CL170" s="57">
        <f>CK170*'DEPRECATED - DT-Prelim Calcs'!$C$21/CF$2/'DEPRECATED - DT-Prelim Calcs'!$C$19/'DEPRECATED - DT-Prelim Calcs'!$C$18*3.39*'DEPRECATED - DT-Prelim Calcs'!$C$20</f>
        <v>-25.851832852525877</v>
      </c>
      <c r="CM170" s="46">
        <f t="shared" si="222"/>
        <v>1</v>
      </c>
      <c r="CN170" s="57">
        <f>CL169*'DEPRECATED - DT-Prelim Calcs'!$C$11+CN169</f>
        <v>33.163135394396903</v>
      </c>
      <c r="CO170" s="57">
        <f>CO169+0.5*CL170*'DEPRECATED - DT-Prelim Calcs'!$C$11^2+CN170*'DEPRECATED - DT-Prelim Calcs'!$C$11</f>
        <v>-56076.759840816223</v>
      </c>
      <c r="CP170" s="57">
        <f>MIN('Drive Train'!$F$35-CJ169*'DEPRECATED - DT-Prelim Calcs'!$C$21*'Drive Train'!$F$39,CP169+CJ$2)</f>
        <v>6.82</v>
      </c>
      <c r="CQ170" s="57">
        <f>'Drive Train'!$F$35-CJ170*'DEPRECATED - DT-Prelim Calcs'!$C$21*'Drive Train'!$F$39</f>
        <v>15.047760005648053</v>
      </c>
      <c r="CR170" s="1">
        <f>IF(CO170&gt;='Drive Train'!$F$29,1,0)</f>
        <v>0</v>
      </c>
      <c r="CS170" s="57">
        <f t="shared" si="223"/>
        <v>-49.032592697186161</v>
      </c>
      <c r="CT170" s="63">
        <f>CT169+'DEPRECATED - DT-Prelim Calcs'!$C$11</f>
        <v>664</v>
      </c>
      <c r="CU170" s="2">
        <f>DE170/'Drive Train'!$F$35</f>
        <v>0.55000000000000004</v>
      </c>
      <c r="CV170" s="46">
        <f>DC170*12*60/(PI() * 'Drive Train'!$F$15)/CU$2*CU170</f>
        <v>-52006.791095100227</v>
      </c>
      <c r="CW170" s="2">
        <f>('DEPRECATED - DT-Prelim Calcs'!$C$6*CU170-CV170)/('DEPRECATED - DT-Prelim Calcs'!$C$6*CU170)*'DEPRECATED - DT-Prelim Calcs'!$C$7*CU170</f>
        <v>24.840765767202914</v>
      </c>
      <c r="CX170" s="57">
        <f>CW170/'DEPRECATED - DT-Prelim Calcs'!$C$7*('DEPRECATED - DT-Prelim Calcs'!$C$8-'DEPRECATED - DT-Prelim Calcs'!$C$9)+'DEPRECATED - DT-Prelim Calcs'!$C$9</f>
        <v>1325.135787523707</v>
      </c>
      <c r="CY170" s="57">
        <f t="shared" si="196"/>
        <v>93</v>
      </c>
      <c r="CZ170" s="2">
        <f t="shared" si="224"/>
        <v>1.2803081040535502</v>
      </c>
      <c r="DA170" s="57">
        <f>CZ170*'DEPRECATED - DT-Prelim Calcs'!$C$21/CU$2/'DEPRECATED - DT-Prelim Calcs'!$C$19/'DEPRECATED - DT-Prelim Calcs'!$C$18*3.39*'DEPRECATED - DT-Prelim Calcs'!$C$20</f>
        <v>25.773080821789936</v>
      </c>
      <c r="DB170" s="46">
        <f t="shared" si="225"/>
        <v>0</v>
      </c>
      <c r="DC170" s="57">
        <f>DA169*'DEPRECATED - DT-Prelim Calcs'!$C$11+DC169</f>
        <v>-297.06209607481082</v>
      </c>
      <c r="DD170" s="57">
        <f>DD169+0.5*DA170*'DEPRECATED - DT-Prelim Calcs'!$C$11^2+DC170*'DEPRECATED - DT-Prelim Calcs'!$C$11</f>
        <v>-115522.93297557389</v>
      </c>
      <c r="DE170" s="57">
        <f>MIN('Drive Train'!$F$35-CY169*'DEPRECATED - DT-Prelim Calcs'!$C$21*'Drive Train'!$F$39,DE169+CY$2)</f>
        <v>6.82</v>
      </c>
      <c r="DF170" s="57">
        <f>'Drive Train'!$F$35-CY170*'DEPRECATED - DT-Prelim Calcs'!$C$21*'Drive Train'!$F$39</f>
        <v>6.82</v>
      </c>
      <c r="DG170" s="1">
        <f>IF(DD170&gt;='Drive Train'!$F$29,1,0)</f>
        <v>0</v>
      </c>
      <c r="DH170" s="57">
        <f t="shared" si="226"/>
        <v>103.33333333333333</v>
      </c>
      <c r="DI170" s="63">
        <f>DI169+'DEPRECATED - DT-Prelim Calcs'!$C$11</f>
        <v>664</v>
      </c>
      <c r="DJ170" s="2">
        <f>DT170/'Drive Train'!$F$35</f>
        <v>1.1125268084025592</v>
      </c>
      <c r="DK170" s="46">
        <f>DR170*12*60/(PI() * 'Drive Train'!$F$15)/DJ$2*DJ170</f>
        <v>-31076.354871764393</v>
      </c>
      <c r="DL170" s="2">
        <f>('DEPRECATED - DT-Prelim Calcs'!$C$6*DJ170-DK170)/('DEPRECATED - DT-Prelim Calcs'!$C$6*DJ170)*'DEPRECATED - DT-Prelim Calcs'!$C$7*DJ170</f>
        <v>16.732599597171777</v>
      </c>
      <c r="DM170" s="57">
        <f>DL170/'DEPRECATED - DT-Prelim Calcs'!$C$7*('DEPRECATED - DT-Prelim Calcs'!$C$8-'DEPRECATED - DT-Prelim Calcs'!$C$9)+'DEPRECATED - DT-Prelim Calcs'!$C$9</f>
        <v>893.48528145939383</v>
      </c>
      <c r="DN170" s="57">
        <f t="shared" si="197"/>
        <v>93</v>
      </c>
      <c r="DO170" s="2">
        <f t="shared" si="227"/>
        <v>1.1037138828047846</v>
      </c>
      <c r="DP170" s="57">
        <f>DO170*'DEPRECATED - DT-Prelim Calcs'!$C$21/DJ$2/'DEPRECATED - DT-Prelim Calcs'!$C$19/'DEPRECATED - DT-Prelim Calcs'!$C$18*3.39*'DEPRECATED - DT-Prelim Calcs'!$C$20</f>
        <v>25.773080821789936</v>
      </c>
      <c r="DQ170" s="46">
        <f t="shared" si="228"/>
        <v>0</v>
      </c>
      <c r="DR170" s="57">
        <f>DP169*'DEPRECATED - DT-Prelim Calcs'!$C$11+DR169</f>
        <v>-75.650442159764467</v>
      </c>
      <c r="DS170" s="57">
        <f>DS169+0.5*DP170*'DEPRECATED - DT-Prelim Calcs'!$C$11^2+DR170*'DEPRECATED - DT-Prelim Calcs'!$C$11</f>
        <v>-191555.4656082475</v>
      </c>
      <c r="DT170" s="57">
        <f>MIN('Drive Train'!$F$35-DN169*'DEPRECATED - DT-Prelim Calcs'!$C$21*'Drive Train'!$F$39,DT169+DN$2)</f>
        <v>13.795332424191734</v>
      </c>
      <c r="DU170" s="57">
        <f>'Drive Train'!$F$35-DN170*'DEPRECATED - DT-Prelim Calcs'!$C$21*'Drive Train'!$F$39</f>
        <v>6.82</v>
      </c>
      <c r="DV170" s="1">
        <f>IF(DS170&gt;='Drive Train'!$F$29,1,0)</f>
        <v>0</v>
      </c>
      <c r="DW170" s="57">
        <f t="shared" si="229"/>
        <v>103.33333333333333</v>
      </c>
      <c r="DX170" s="63">
        <f>DX169+'DEPRECATED - DT-Prelim Calcs'!$C$11</f>
        <v>664</v>
      </c>
      <c r="DY170" s="2">
        <f>EI170/'Drive Train'!$F$35</f>
        <v>2.3099944130771579</v>
      </c>
      <c r="DZ170" s="46">
        <f>EG170*12*60/(PI() * 'Drive Train'!$F$15)/DY$2*DY170</f>
        <v>-666083.26240908715</v>
      </c>
      <c r="EA170" s="2">
        <f>('DEPRECATED - DT-Prelim Calcs'!$C$6*DY170-DZ170)/('DEPRECATED - DT-Prelim Calcs'!$C$6*DY170)*'DEPRECATED - DT-Prelim Calcs'!$C$7*DY170</f>
        <v>306.74169486682928</v>
      </c>
      <c r="EB170" s="57">
        <f>EA170/'DEPRECATED - DT-Prelim Calcs'!$C$7*('DEPRECATED - DT-Prelim Calcs'!$C$8-'DEPRECATED - DT-Prelim Calcs'!$C$9)+'DEPRECATED - DT-Prelim Calcs'!$C$9</f>
        <v>16332.558693532863</v>
      </c>
      <c r="EC170" s="57">
        <f t="shared" si="198"/>
        <v>93</v>
      </c>
      <c r="ED170" s="2">
        <f t="shared" si="230"/>
        <v>0.96993038185874991</v>
      </c>
      <c r="EE170" s="57">
        <f>ED170*'DEPRECATED - DT-Prelim Calcs'!$C$21/DY$2/'DEPRECATED - DT-Prelim Calcs'!$C$19/'DEPRECATED - DT-Prelim Calcs'!$C$18*3.39*'DEPRECATED - DT-Prelim Calcs'!$C$20</f>
        <v>25.773080821789936</v>
      </c>
      <c r="EF170" s="46">
        <f t="shared" si="231"/>
        <v>0</v>
      </c>
      <c r="EG170" s="57">
        <f>EE169*'DEPRECATED - DT-Prelim Calcs'!$C$11+EG169</f>
        <v>-686.26765869991982</v>
      </c>
      <c r="EH170" s="57">
        <f>EH169+0.5*EE170*'DEPRECATED - DT-Prelim Calcs'!$C$11^2+EG170*'DEPRECATED - DT-Prelim Calcs'!$C$11</f>
        <v>-279780.87401511706</v>
      </c>
      <c r="EI170" s="57">
        <f>MIN('Drive Train'!$F$35-EC169*'DEPRECATED - DT-Prelim Calcs'!$C$21*'Drive Train'!$F$39,EI169+EC$2)</f>
        <v>28.64393072215676</v>
      </c>
      <c r="EJ170" s="57">
        <f>'Drive Train'!$F$35-EC170*'DEPRECATED - DT-Prelim Calcs'!$C$21*'Drive Train'!$F$39</f>
        <v>6.82</v>
      </c>
      <c r="EK170" s="1">
        <f>IF(EH170&gt;='Drive Train'!$F$29,1,0)</f>
        <v>0</v>
      </c>
      <c r="EL170" s="57">
        <f t="shared" si="232"/>
        <v>103.33333333333333</v>
      </c>
      <c r="EM170" s="63">
        <f>EM169+'DEPRECATED - DT-Prelim Calcs'!$C$11</f>
        <v>664</v>
      </c>
      <c r="EN170" s="2">
        <f>EX170/'Drive Train'!$F$35</f>
        <v>0.55000000000000004</v>
      </c>
      <c r="EO170" s="46">
        <f>EV170*12*60/(PI() * 'Drive Train'!$F$15)/EN$2*EN170</f>
        <v>-285952.37115494453</v>
      </c>
      <c r="EP170" s="2">
        <f>('DEPRECATED - DT-Prelim Calcs'!$C$6*EN170-EO170)/('DEPRECATED - DT-Prelim Calcs'!$C$6*EN170)*'DEPRECATED - DT-Prelim Calcs'!$C$7*EN170</f>
        <v>130.62103742653213</v>
      </c>
      <c r="EQ170" s="57">
        <f>EP170/'DEPRECATED - DT-Prelim Calcs'!$C$7*('DEPRECATED - DT-Prelim Calcs'!$C$8-'DEPRECATED - DT-Prelim Calcs'!$C$9)+'DEPRECATED - DT-Prelim Calcs'!$C$9</f>
        <v>6956.5087559435988</v>
      </c>
      <c r="ER170" s="57">
        <f t="shared" si="199"/>
        <v>93</v>
      </c>
      <c r="ES170" s="2">
        <f t="shared" si="233"/>
        <v>0.86507304327942547</v>
      </c>
      <c r="ET170" s="57">
        <f>ES170*'DEPRECATED - DT-Prelim Calcs'!$C$21/EN$2/'DEPRECATED - DT-Prelim Calcs'!$C$19/'DEPRECATED - DT-Prelim Calcs'!$C$18*3.39*'DEPRECATED - DT-Prelim Calcs'!$C$20</f>
        <v>25.773080821789936</v>
      </c>
      <c r="EU170" s="46">
        <f t="shared" si="234"/>
        <v>0</v>
      </c>
      <c r="EV170" s="57">
        <f>ET169*'DEPRECATED - DT-Prelim Calcs'!$C$11+EV169</f>
        <v>-1103.6190030675127</v>
      </c>
      <c r="EW170" s="57">
        <f>EW169+0.5*ET170*'DEPRECATED - DT-Prelim Calcs'!$C$11^2+EV170*'DEPRECATED - DT-Prelim Calcs'!$C$11</f>
        <v>-375660.57108581392</v>
      </c>
      <c r="EX170" s="57">
        <f>MIN('Drive Train'!$F$35-ER169*'DEPRECATED - DT-Prelim Calcs'!$C$21*'Drive Train'!$F$39,EX169+ER$2)</f>
        <v>6.82</v>
      </c>
      <c r="EY170" s="57">
        <f>'Drive Train'!$F$35-ER170*'DEPRECATED - DT-Prelim Calcs'!$C$21*'Drive Train'!$F$39</f>
        <v>6.82</v>
      </c>
      <c r="EZ170" s="1">
        <f>IF(EW170&gt;='Drive Train'!$F$29,1,0)</f>
        <v>0</v>
      </c>
      <c r="FA170" s="57">
        <f t="shared" si="235"/>
        <v>103.33333333333333</v>
      </c>
      <c r="FB170" s="63">
        <f>FB169+'DEPRECATED - DT-Prelim Calcs'!$C$11</f>
        <v>664</v>
      </c>
      <c r="FC170" s="2">
        <f>FM170/'Drive Train'!$F$35</f>
        <v>2.484646021515315</v>
      </c>
      <c r="FD170" s="46">
        <f>FK170*12*60/(PI() * 'Drive Train'!$F$15)/FC$2*FC170</f>
        <v>-1284556.3001962388</v>
      </c>
      <c r="FE170" s="2">
        <f>('DEPRECATED - DT-Prelim Calcs'!$C$6*FC170-FD170)/('DEPRECATED - DT-Prelim Calcs'!$C$6*FC170)*'DEPRECATED - DT-Prelim Calcs'!$C$7*FC170</f>
        <v>586.80988874542334</v>
      </c>
      <c r="FF170" s="57">
        <f>FE170/'DEPRECATED - DT-Prelim Calcs'!$C$7*('DEPRECATED - DT-Prelim Calcs'!$C$8-'DEPRECATED - DT-Prelim Calcs'!$C$9)+'DEPRECATED - DT-Prelim Calcs'!$C$9</f>
        <v>31242.413164331047</v>
      </c>
      <c r="FG170" s="57">
        <f t="shared" si="200"/>
        <v>93</v>
      </c>
      <c r="FH170" s="2">
        <f t="shared" si="236"/>
        <v>0.78067567320338405</v>
      </c>
      <c r="FI170" s="57">
        <f>FH170*'DEPRECATED - DT-Prelim Calcs'!$C$21/FC$2/'DEPRECATED - DT-Prelim Calcs'!$C$19/'DEPRECATED - DT-Prelim Calcs'!$C$18*3.39*'DEPRECATED - DT-Prelim Calcs'!$C$20</f>
        <v>25.773080821789936</v>
      </c>
      <c r="FJ170" s="46">
        <f t="shared" si="237"/>
        <v>0</v>
      </c>
      <c r="FK170" s="57">
        <f>FI169*'DEPRECATED - DT-Prelim Calcs'!$C$11+FK169</f>
        <v>-990.36353887471785</v>
      </c>
      <c r="FL170" s="57">
        <f>FL169+0.5*FI170*'DEPRECATED - DT-Prelim Calcs'!$C$11^2+FK170*'DEPRECATED - DT-Prelim Calcs'!$C$11</f>
        <v>-561016.09138946387</v>
      </c>
      <c r="FM170" s="57">
        <f>MIN('Drive Train'!$F$35-FG169*'DEPRECATED - DT-Prelim Calcs'!$C$21*'Drive Train'!$F$39,FM169+FG$2)</f>
        <v>30.809610666789908</v>
      </c>
      <c r="FN170" s="57">
        <f>'Drive Train'!$F$35-FG170*'DEPRECATED - DT-Prelim Calcs'!$C$21*'Drive Train'!$F$39</f>
        <v>6.82</v>
      </c>
      <c r="FO170" s="1">
        <f>IF(FL170&gt;='Drive Train'!$F$29,1,0)</f>
        <v>0</v>
      </c>
      <c r="FP170" s="57">
        <f t="shared" si="238"/>
        <v>103.33333333333333</v>
      </c>
      <c r="FQ170" s="63">
        <f>FQ169+'DEPRECATED - DT-Prelim Calcs'!$C$11</f>
        <v>664</v>
      </c>
      <c r="FR170" s="2">
        <f>GB170/'Drive Train'!$F$35</f>
        <v>0.55000000000000004</v>
      </c>
      <c r="FS170" s="46">
        <f>FZ170*12*60/(PI() * 'Drive Train'!$F$15)/FR$2*FR170</f>
        <v>-108499.26249510149</v>
      </c>
      <c r="FT170" s="2">
        <f>('DEPRECATED - DT-Prelim Calcs'!$C$6*FR170-FS170)/('DEPRECATED - DT-Prelim Calcs'!$C$6*FR170)*'DEPRECATED - DT-Prelim Calcs'!$C$7*FR170</f>
        <v>50.384265968704426</v>
      </c>
      <c r="FU170" s="57">
        <f>FT170/'DEPRECATED - DT-Prelim Calcs'!$C$7*('DEPRECATED - DT-Prelim Calcs'!$C$8-'DEPRECATED - DT-Prelim Calcs'!$C$9)+'DEPRECATED - DT-Prelim Calcs'!$C$9</f>
        <v>2684.9827069646381</v>
      </c>
      <c r="FV170" s="57">
        <f t="shared" si="201"/>
        <v>93</v>
      </c>
      <c r="FW170" s="2">
        <f t="shared" si="239"/>
        <v>0.7112822800297498</v>
      </c>
      <c r="FX170" s="57">
        <f>FW170*'DEPRECATED - DT-Prelim Calcs'!$C$21/FR$2/'DEPRECATED - DT-Prelim Calcs'!$C$19/'DEPRECATED - DT-Prelim Calcs'!$C$18*3.39*'DEPRECATED - DT-Prelim Calcs'!$C$20</f>
        <v>25.773080821789936</v>
      </c>
      <c r="FY170" s="46">
        <f t="shared" si="240"/>
        <v>0</v>
      </c>
      <c r="FZ170" s="57">
        <f>FX169*'DEPRECATED - DT-Prelim Calcs'!$C$11+FZ169</f>
        <v>-344.30352118638518</v>
      </c>
      <c r="GA170" s="57">
        <f>GA169+0.5*FX170*'DEPRECATED - DT-Prelim Calcs'!$C$11^2+FZ170*'DEPRECATED - DT-Prelim Calcs'!$C$11</f>
        <v>-595833.95897148142</v>
      </c>
      <c r="GB170" s="57">
        <f>MIN('Drive Train'!$F$35-FV169*'DEPRECATED - DT-Prelim Calcs'!$C$21*'Drive Train'!$F$39,GB169+FV$2)</f>
        <v>6.82</v>
      </c>
      <c r="GC170" s="57">
        <f>'Drive Train'!$F$35-FV170*'DEPRECATED - DT-Prelim Calcs'!$C$21*'Drive Train'!$F$39</f>
        <v>6.82</v>
      </c>
      <c r="GD170" s="1">
        <f>IF(GA170&gt;='Drive Train'!$F$29,1,0)</f>
        <v>0</v>
      </c>
      <c r="GE170" s="57">
        <f t="shared" si="241"/>
        <v>103.33333333333333</v>
      </c>
      <c r="GF170" s="63">
        <f>GF169+'DEPRECATED - DT-Prelim Calcs'!$C$11</f>
        <v>664</v>
      </c>
      <c r="GG170" s="2">
        <f>GQ170/'Drive Train'!$F$35</f>
        <v>0.85483870967741948</v>
      </c>
      <c r="GH170" s="46">
        <f>GO170*12*60/(PI() * 'Drive Train'!$F$15)/GG$2*GG170</f>
        <v>-2972.6703669785647</v>
      </c>
      <c r="GI170" s="2">
        <f>('DEPRECATED - DT-Prelim Calcs'!$C$6*GG170-GH170)/('DEPRECATED - DT-Prelim Calcs'!$C$6*GG170)*'DEPRECATED - DT-Prelim Calcs'!$C$7*GG170</f>
        <v>3.4042767845849342</v>
      </c>
      <c r="GJ170" s="57">
        <f>GI170/'DEPRECATED - DT-Prelim Calcs'!$C$7*('DEPRECATED - DT-Prelim Calcs'!$C$8-'DEPRECATED - DT-Prelim Calcs'!$C$9)+'DEPRECATED - DT-Prelim Calcs'!$C$9</f>
        <v>183.93183048226018</v>
      </c>
      <c r="GK170" s="57">
        <f t="shared" si="242"/>
        <v>29.999999999999982</v>
      </c>
      <c r="GL170" s="2">
        <f t="shared" si="243"/>
        <v>0.76739935440059304</v>
      </c>
      <c r="GM170" s="57">
        <f>GL170*'DEPRECATED - DT-Prelim Calcs'!$C$21/GG$2/'DEPRECATED - DT-Prelim Calcs'!$C$19/'DEPRECATED - DT-Prelim Calcs'!$C$18*3.39*'DEPRECATED - DT-Prelim Calcs'!$C$20</f>
        <v>19.861760472055639</v>
      </c>
      <c r="GN170" s="46">
        <f t="shared" si="244"/>
        <v>0</v>
      </c>
      <c r="GO170" s="57">
        <f>GM169*'DEPRECATED - DT-Prelim Calcs'!$C$11+GO169</f>
        <v>-8.497046150349405</v>
      </c>
      <c r="GP170" s="57">
        <f>GP169+0.5*GM170*'DEPRECATED - DT-Prelim Calcs'!$C$11^2+GO170*'DEPRECATED - DT-Prelim Calcs'!$C$11</f>
        <v>-291158.30151038774</v>
      </c>
      <c r="GQ170" s="57">
        <f>MIN('Drive Train'!$F$35-GK169*'DEPRECATED - DT-Prelim Calcs'!$C$21*'Drive Train'!$F$39,GQ169+GK$2)</f>
        <v>10.600000000000001</v>
      </c>
      <c r="GR170" s="57">
        <f>'Drive Train'!$F$35-GK170*'DEPRECATED - DT-Prelim Calcs'!$C$21*'Drive Train'!$F$39</f>
        <v>10.600000000000001</v>
      </c>
      <c r="GS170" s="1">
        <f>IF(GP170&gt;='Drive Train'!$F$29,1,0)</f>
        <v>0</v>
      </c>
      <c r="GT170" s="57">
        <f t="shared" si="245"/>
        <v>33.333333333333314</v>
      </c>
      <c r="GU170" s="63">
        <f>GU169+'DEPRECATED - DT-Prelim Calcs'!$C$11</f>
        <v>664</v>
      </c>
      <c r="GV170" s="2">
        <f>HF170/'Drive Train'!$F$35</f>
        <v>0.83870967741935498</v>
      </c>
      <c r="GW170" s="46">
        <f>HD170*12*60/(PI() * 'Drive Train'!$F$15)/GV$2*GV170</f>
        <v>-74368.984254808631</v>
      </c>
      <c r="GX170" s="2">
        <f>('DEPRECATED - DT-Prelim Calcs'!$C$6*GV170-GW170)/('DEPRECATED - DT-Prelim Calcs'!$C$6*GV170)*'DEPRECATED - DT-Prelim Calcs'!$C$7*GV170</f>
        <v>35.64779164604947</v>
      </c>
      <c r="GY170" s="57">
        <f>GX170/'DEPRECATED - DT-Prelim Calcs'!$C$7*('DEPRECATED - DT-Prelim Calcs'!$C$8-'DEPRECATED - DT-Prelim Calcs'!$C$9)+'DEPRECATED - DT-Prelim Calcs'!$C$9</f>
        <v>1900.4641776714304</v>
      </c>
      <c r="GZ170" s="57">
        <f t="shared" si="202"/>
        <v>33.333333333333314</v>
      </c>
      <c r="HA170" s="2">
        <f t="shared" si="246"/>
        <v>0.99579519204165001</v>
      </c>
      <c r="HB170" s="57">
        <f>HA170*'DEPRECATED - DT-Prelim Calcs'!$C$21/GV$2/'DEPRECATED - DT-Prelim Calcs'!$C$19/'DEPRECATED - DT-Prelim Calcs'!$C$18*3.39*'DEPRECATED - DT-Prelim Calcs'!$C$20</f>
        <v>25.773080821789936</v>
      </c>
      <c r="HC170" s="46">
        <f t="shared" si="247"/>
        <v>0</v>
      </c>
      <c r="HD170" s="57">
        <f>HB169*'DEPRECATED - DT-Prelim Calcs'!$C$11+HD169</f>
        <v>-216.66342241878488</v>
      </c>
      <c r="HE170" s="57">
        <f>HE169+0.5*HB170*'DEPRECATED - DT-Prelim Calcs'!$C$11^2+HD170*'DEPRECATED - DT-Prelim Calcs'!$C$11</f>
        <v>-303855.41645792249</v>
      </c>
      <c r="HF170" s="57">
        <f>MIN('Drive Train'!$F$35-GZ169*'DEPRECATED - DT-Prelim Calcs'!$C$21*'Drive Train'!$F$39,HF169+GZ$2)</f>
        <v>10.400000000000002</v>
      </c>
      <c r="HG170" s="57">
        <f>'Drive Train'!$F$35-GZ170*'DEPRECATED - DT-Prelim Calcs'!$C$21*'Drive Train'!$F$39</f>
        <v>10.400000000000002</v>
      </c>
      <c r="HH170" s="1">
        <f>IF(HE170&gt;='Drive Train'!$F$29,1,0)</f>
        <v>0</v>
      </c>
      <c r="HI170" s="57">
        <f t="shared" si="248"/>
        <v>37.037037037037017</v>
      </c>
      <c r="HJ170" s="63">
        <f>HJ169+'DEPRECATED - DT-Prelim Calcs'!$C$11</f>
        <v>664</v>
      </c>
      <c r="HK170" s="2">
        <f>HU170/'Drive Train'!$F$35</f>
        <v>0.82258064516129037</v>
      </c>
      <c r="HL170" s="46">
        <f>HS170*12*60/(PI() * 'Drive Train'!$F$15)/HK$2*HK170</f>
        <v>-9367.509438197003</v>
      </c>
      <c r="HM170" s="2">
        <f>('DEPRECATED - DT-Prelim Calcs'!$C$6*HK170-HL170)/('DEPRECATED - DT-Prelim Calcs'!$C$6*HK170)*'DEPRECATED - DT-Prelim Calcs'!$C$7*HK170</f>
        <v>6.2180099263311641</v>
      </c>
      <c r="HN170" s="57">
        <f>HM170/'DEPRECATED - DT-Prelim Calcs'!$C$7*('DEPRECATED - DT-Prelim Calcs'!$C$8-'DEPRECATED - DT-Prelim Calcs'!$C$9)+'DEPRECATED - DT-Prelim Calcs'!$C$9</f>
        <v>333.72517574617774</v>
      </c>
      <c r="HO170" s="57">
        <f t="shared" si="203"/>
        <v>36.66666666666665</v>
      </c>
      <c r="HP170" s="2">
        <f t="shared" si="249"/>
        <v>0.99579519204165001</v>
      </c>
      <c r="HQ170" s="57">
        <f>HP170*'DEPRECATED - DT-Prelim Calcs'!$C$21/HK$2/'DEPRECATED - DT-Prelim Calcs'!$C$19/'DEPRECATED - DT-Prelim Calcs'!$C$18*3.39*'DEPRECATED - DT-Prelim Calcs'!$C$20</f>
        <v>25.773080821789936</v>
      </c>
      <c r="HR170" s="46">
        <f t="shared" si="250"/>
        <v>0</v>
      </c>
      <c r="HS170" s="57">
        <f>HQ169*'DEPRECATED - DT-Prelim Calcs'!$C$11+HS169</f>
        <v>-27.826017633392539</v>
      </c>
      <c r="HT170" s="57">
        <f>HT169+0.5*HQ170*'DEPRECATED - DT-Prelim Calcs'!$C$11^2+HS170*'DEPRECATED - DT-Prelim Calcs'!$C$11</f>
        <v>-297763.35028008936</v>
      </c>
      <c r="HU170" s="57">
        <f>MIN('Drive Train'!$F$35-HO169*'DEPRECATED - DT-Prelim Calcs'!$C$21*'Drive Train'!$F$39,HU169+HO$2)</f>
        <v>10.200000000000001</v>
      </c>
      <c r="HV170" s="57">
        <f>'Drive Train'!$F$35-HO170*'DEPRECATED - DT-Prelim Calcs'!$C$21*'Drive Train'!$F$39</f>
        <v>10.200000000000001</v>
      </c>
      <c r="HW170" s="1">
        <f>IF(HT170&gt;='Drive Train'!$F$29,1,0)</f>
        <v>0</v>
      </c>
      <c r="HX170" s="57">
        <f t="shared" si="251"/>
        <v>40.740740740740726</v>
      </c>
      <c r="HY170" s="63">
        <f>HY169+'DEPRECATED - DT-Prelim Calcs'!$C$11</f>
        <v>664</v>
      </c>
      <c r="HZ170" s="2">
        <f>IJ170/'Drive Train'!$F$35</f>
        <v>0.80645161290322598</v>
      </c>
      <c r="IA170" s="46">
        <f>IH170*12*60/(PI() * 'Drive Train'!$F$15)/HZ$2*HZ170</f>
        <v>-255097.18336830434</v>
      </c>
      <c r="IB170" s="2">
        <f>('DEPRECATED - DT-Prelim Calcs'!$C$6*HZ170-IA170)/('DEPRECATED - DT-Prelim Calcs'!$C$6*HZ170)*'DEPRECATED - DT-Prelim Calcs'!$C$7*HZ170</f>
        <v>117.28767820278412</v>
      </c>
      <c r="IC170" s="57">
        <f>IB170/'DEPRECATED - DT-Prelim Calcs'!$C$7*('DEPRECATED - DT-Prelim Calcs'!$C$8-'DEPRECATED - DT-Prelim Calcs'!$C$9)+'DEPRECATED - DT-Prelim Calcs'!$C$9</f>
        <v>6246.6871839905407</v>
      </c>
      <c r="ID170" s="57">
        <f t="shared" si="204"/>
        <v>39.999999999999986</v>
      </c>
      <c r="IE170" s="2">
        <f t="shared" si="252"/>
        <v>0.99579519204165001</v>
      </c>
      <c r="IF170" s="57">
        <f>IE170*'DEPRECATED - DT-Prelim Calcs'!$C$21/HZ$2/'DEPRECATED - DT-Prelim Calcs'!$C$19/'DEPRECATED - DT-Prelim Calcs'!$C$18*3.39*'DEPRECATED - DT-Prelim Calcs'!$C$20</f>
        <v>25.773080821789936</v>
      </c>
      <c r="IG170" s="46">
        <f t="shared" si="253"/>
        <v>0</v>
      </c>
      <c r="IH170" s="57">
        <f>IF169*'DEPRECATED - DT-Prelim Calcs'!$C$11+IH169</f>
        <v>-772.91680834233318</v>
      </c>
      <c r="II170" s="57">
        <f>II169+0.5*IF170*'DEPRECATED - DT-Prelim Calcs'!$C$11^2+IH170*'DEPRECATED - DT-Prelim Calcs'!$C$11</f>
        <v>-308460.51105534774</v>
      </c>
      <c r="IJ170" s="57">
        <f>MIN('Drive Train'!$F$35-ID169*'DEPRECATED - DT-Prelim Calcs'!$C$21*'Drive Train'!$F$39,IJ169+ID$2)</f>
        <v>10.000000000000002</v>
      </c>
      <c r="IK170" s="57">
        <f>'Drive Train'!$F$35-ID170*'DEPRECATED - DT-Prelim Calcs'!$C$21*'Drive Train'!$F$39</f>
        <v>10.000000000000002</v>
      </c>
      <c r="IL170" s="1">
        <f>IF(II170&gt;='Drive Train'!$F$29,1,0)</f>
        <v>0</v>
      </c>
      <c r="IM170" s="57">
        <f t="shared" si="254"/>
        <v>44.444444444444429</v>
      </c>
      <c r="IN170" s="63">
        <f>IN169+'DEPRECATED - DT-Prelim Calcs'!$C$11</f>
        <v>664</v>
      </c>
      <c r="IO170" s="2">
        <f>IY170/'Drive Train'!$F$35</f>
        <v>0.79032258064516137</v>
      </c>
      <c r="IP170" s="46">
        <f>IW170*12*60/(PI() * 'Drive Train'!$F$15)/IO$2*IO170</f>
        <v>-1037.4320673566001</v>
      </c>
      <c r="IQ170" s="2">
        <f>('DEPRECATED - DT-Prelim Calcs'!$C$6*IO170-IP170)/('DEPRECATED - DT-Prelim Calcs'!$C$6*IO170)*'DEPRECATED - DT-Prelim Calcs'!$C$7*IO170</f>
        <v>2.373760211536716</v>
      </c>
      <c r="IR170" s="57">
        <f>IQ170/'DEPRECATED - DT-Prelim Calcs'!$C$7*('DEPRECATED - DT-Prelim Calcs'!$C$8-'DEPRECATED - DT-Prelim Calcs'!$C$9)+'DEPRECATED - DT-Prelim Calcs'!$C$9</f>
        <v>129.07071997517039</v>
      </c>
      <c r="IS170" s="57">
        <f t="shared" si="205"/>
        <v>43.333333333333321</v>
      </c>
      <c r="IT170" s="2">
        <f t="shared" si="255"/>
        <v>0.85936424043492088</v>
      </c>
      <c r="IU170" s="57">
        <f>IT170*'DEPRECATED - DT-Prelim Calcs'!$C$21/IO$2/'DEPRECATED - DT-Prelim Calcs'!$C$19/'DEPRECATED - DT-Prelim Calcs'!$C$18*3.39*'DEPRECATED - DT-Prelim Calcs'!$C$20</f>
        <v>22.24198730933314</v>
      </c>
      <c r="IV170" s="46">
        <f t="shared" si="256"/>
        <v>0</v>
      </c>
      <c r="IW170" s="57">
        <f>IU169*'DEPRECATED - DT-Prelim Calcs'!$C$11+IW169</f>
        <v>-3.2074558032884113</v>
      </c>
      <c r="IX170" s="57">
        <f>IX169+0.5*IU170*'DEPRECATED - DT-Prelim Calcs'!$C$11^2+IW170*'DEPRECATED - DT-Prelim Calcs'!$C$11</f>
        <v>-307034.86900424422</v>
      </c>
      <c r="IY170" s="57">
        <f>MIN('Drive Train'!$F$35-IS169*'DEPRECATED - DT-Prelim Calcs'!$C$21*'Drive Train'!$F$39,IY169+IS$2)</f>
        <v>9.8000000000000007</v>
      </c>
      <c r="IZ170" s="57">
        <f>'Drive Train'!$F$35-IS170*'DEPRECATED - DT-Prelim Calcs'!$C$21*'Drive Train'!$F$39</f>
        <v>9.8000000000000007</v>
      </c>
      <c r="JA170" s="1">
        <f>IF(IX170&gt;='Drive Train'!$F$29,1,0)</f>
        <v>0</v>
      </c>
      <c r="JB170" s="57">
        <f t="shared" si="257"/>
        <v>48.148148148148138</v>
      </c>
      <c r="JC170" s="63">
        <f>JC169+'DEPRECATED - DT-Prelim Calcs'!$C$11</f>
        <v>664</v>
      </c>
      <c r="JD170" s="2">
        <f>JN170/'Drive Train'!$F$35</f>
        <v>0.77419354838709686</v>
      </c>
      <c r="JE170" s="46">
        <f>JL170*12*60/(PI() * 'Drive Train'!$F$15)/JD$2*JD170</f>
        <v>-57224.500720727134</v>
      </c>
      <c r="JF170" s="2">
        <f>('DEPRECATED - DT-Prelim Calcs'!$C$6*JD170-JE170)/('DEPRECATED - DT-Prelim Calcs'!$C$6*JD170)*'DEPRECATED - DT-Prelim Calcs'!$C$7*JD170</f>
        <v>27.740299272804723</v>
      </c>
      <c r="JG170" s="57">
        <f>JF170/'DEPRECATED - DT-Prelim Calcs'!$C$7*('DEPRECATED - DT-Prelim Calcs'!$C$8-'DEPRECATED - DT-Prelim Calcs'!$C$9)+'DEPRECATED - DT-Prelim Calcs'!$C$9</f>
        <v>1479.4968451040857</v>
      </c>
      <c r="JH170" s="57">
        <f t="shared" si="206"/>
        <v>46.666666666666657</v>
      </c>
      <c r="JI170" s="2">
        <f t="shared" si="258"/>
        <v>0.99579519204165001</v>
      </c>
      <c r="JJ170" s="57">
        <f>JI170*'DEPRECATED - DT-Prelim Calcs'!$C$21/JD$2/'DEPRECATED - DT-Prelim Calcs'!$C$19/'DEPRECATED - DT-Prelim Calcs'!$C$18*3.39*'DEPRECATED - DT-Prelim Calcs'!$C$20</f>
        <v>25.773080821789936</v>
      </c>
      <c r="JK170" s="46">
        <f t="shared" si="259"/>
        <v>0</v>
      </c>
      <c r="JL170" s="57">
        <f>JJ169*'DEPRECATED - DT-Prelim Calcs'!$C$11+JL169</f>
        <v>-180.60836769490231</v>
      </c>
      <c r="JM170" s="57">
        <f>JM169+0.5*JJ170*'DEPRECATED - DT-Prelim Calcs'!$C$11^2+JL170*'DEPRECATED - DT-Prelim Calcs'!$C$11</f>
        <v>-347448.37322753953</v>
      </c>
      <c r="JN170" s="57">
        <f>MIN('Drive Train'!$F$35-JH169*'DEPRECATED - DT-Prelim Calcs'!$C$21*'Drive Train'!$F$39,JN169+JH$2)</f>
        <v>9.6000000000000014</v>
      </c>
      <c r="JO170" s="57">
        <f>'Drive Train'!$F$35-JH170*'DEPRECATED - DT-Prelim Calcs'!$C$21*'Drive Train'!$F$39</f>
        <v>9.6000000000000014</v>
      </c>
      <c r="JP170" s="1">
        <f>IF(JM170&gt;='Drive Train'!$F$29,1,0)</f>
        <v>0</v>
      </c>
      <c r="JQ170" s="57">
        <f>MIN(JG170,'DEPRECATED - DT-Prelim Calcs'!$C$10)*'DEPRECATED - DT-Prelim Calcs'!$C$11*1000/60/60</f>
        <v>103.33333333333333</v>
      </c>
      <c r="JR170" s="63">
        <f>JR169+'DEPRECATED - DT-Prelim Calcs'!$C$11</f>
        <v>664</v>
      </c>
      <c r="JS170" s="2">
        <f>KC170/'Drive Train'!$F$35</f>
        <v>0.75806451612903225</v>
      </c>
      <c r="JT170" s="46">
        <f>KA170*12*60/(PI() * 'Drive Train'!$F$15)/JS$2*JS170</f>
        <v>27025.920410975352</v>
      </c>
      <c r="JU170" s="2">
        <f>('DEPRECATED - DT-Prelim Calcs'!$C$6*JS170-JT170)/('DEPRECATED - DT-Prelim Calcs'!$C$6*JS170)*'DEPRECATED - DT-Prelim Calcs'!$C$7*JS170</f>
        <v>-10.393039786382429</v>
      </c>
      <c r="JV170" s="57">
        <f>JU170/'DEPRECATED - DT-Prelim Calcs'!$C$7*('DEPRECATED - DT-Prelim Calcs'!$C$8-'DEPRECATED - DT-Prelim Calcs'!$C$9)+'DEPRECATED - DT-Prelim Calcs'!$C$9</f>
        <v>-550.58921352401069</v>
      </c>
      <c r="JW170" s="57">
        <f t="shared" si="207"/>
        <v>-550.58921352401069</v>
      </c>
      <c r="JX170" s="2">
        <f t="shared" si="260"/>
        <v>-13.003150592634348</v>
      </c>
      <c r="JY170" s="57">
        <f>JX170*'DEPRECATED - DT-Prelim Calcs'!$C$21/JS$2/'DEPRECATED - DT-Prelim Calcs'!$C$19/'DEPRECATED - DT-Prelim Calcs'!$C$18*3.39*'DEPRECATED - DT-Prelim Calcs'!$C$20</f>
        <v>-336.54636399153611</v>
      </c>
      <c r="JZ170" s="46">
        <f t="shared" si="261"/>
        <v>1</v>
      </c>
      <c r="KA170" s="57">
        <f>JY169*'DEPRECATED - DT-Prelim Calcs'!$C$11+KA169</f>
        <v>87.112349717532425</v>
      </c>
      <c r="KB170" s="57">
        <f>KB169+0.5*JY170*'DEPRECATED - DT-Prelim Calcs'!$C$11^2+KA170*'DEPRECATED - DT-Prelim Calcs'!$C$11</f>
        <v>-338829.11352497875</v>
      </c>
      <c r="KC170" s="57">
        <f>MIN('Drive Train'!$F$35-JW169*'DEPRECATED - DT-Prelim Calcs'!$C$21*'Drive Train'!$F$39,KC169+JW$2)</f>
        <v>9.4</v>
      </c>
      <c r="KD170" s="57">
        <f>'Drive Train'!$F$35-JW170*'DEPRECATED - DT-Prelim Calcs'!$C$21*'Drive Train'!$F$39</f>
        <v>45.435352811440637</v>
      </c>
      <c r="KE170" s="1">
        <f>IF(KB170&gt;='Drive Train'!$F$29,1,0)</f>
        <v>0</v>
      </c>
      <c r="KF170" s="57">
        <f>MIN(JV170,'DEPRECATED - DT-Prelim Calcs'!$C$10)*'DEPRECATED - DT-Prelim Calcs'!$C$11*1000/60/60</f>
        <v>-611.76579280445628</v>
      </c>
      <c r="KG170" s="63">
        <f>KG169+'DEPRECATED - DT-Prelim Calcs'!$C$11</f>
        <v>664</v>
      </c>
      <c r="KH170" s="2">
        <f>KR170/'Drive Train'!$F$35</f>
        <v>0.74193548387096786</v>
      </c>
      <c r="KI170" s="46">
        <f>KP170*12*60/(PI() * 'Drive Train'!$F$15)/KH$2*KH170</f>
        <v>24829.586129000079</v>
      </c>
      <c r="KJ170" s="2">
        <f>('DEPRECATED - DT-Prelim Calcs'!$C$6*KH170-KI170)/('DEPRECATED - DT-Prelim Calcs'!$C$6*KH170)*'DEPRECATED - DT-Prelim Calcs'!$C$7*KH170</f>
        <v>-9.4388215196852645</v>
      </c>
      <c r="KK170" s="57">
        <f>KJ170/'DEPRECATED - DT-Prelim Calcs'!$C$7*('DEPRECATED - DT-Prelim Calcs'!$C$8-'DEPRECATED - DT-Prelim Calcs'!$C$9)+'DEPRECATED - DT-Prelim Calcs'!$C$9</f>
        <v>-499.7899589110454</v>
      </c>
      <c r="KL170" s="57">
        <f t="shared" si="208"/>
        <v>-499.7899589110454</v>
      </c>
      <c r="KM170" s="2">
        <f t="shared" si="262"/>
        <v>-11.888944919718687</v>
      </c>
      <c r="KN170" s="57">
        <f>KM170*'DEPRECATED - DT-Prelim Calcs'!$C$21/KH$2/'DEPRECATED - DT-Prelim Calcs'!$C$19/'DEPRECATED - DT-Prelim Calcs'!$C$18*3.39*'DEPRECATED - DT-Prelim Calcs'!$C$20</f>
        <v>-307.70859384597475</v>
      </c>
      <c r="KO170" s="46">
        <f t="shared" si="263"/>
        <v>1</v>
      </c>
      <c r="KP170" s="57">
        <f>KN169*'DEPRECATED - DT-Prelim Calcs'!$C$11+KP169</f>
        <v>81.772776068963978</v>
      </c>
      <c r="KQ170" s="57">
        <f>KQ169+0.5*KN170*'DEPRECATED - DT-Prelim Calcs'!$C$11^2+KP170*'DEPRECATED - DT-Prelim Calcs'!$C$11</f>
        <v>-315712.17389858793</v>
      </c>
      <c r="KR170" s="57">
        <f>MIN('Drive Train'!$F$35-KL169*'DEPRECATED - DT-Prelim Calcs'!$C$21*'Drive Train'!$F$39,KR169+KL$2)</f>
        <v>9.2000000000000011</v>
      </c>
      <c r="KS170" s="57">
        <f>'Drive Train'!$F$35-KL170*'DEPRECATED - DT-Prelim Calcs'!$C$21*'Drive Train'!$F$39</f>
        <v>42.387397534662725</v>
      </c>
      <c r="KT170" s="1">
        <f>IF(KQ170&gt;='Drive Train'!$F$29,1,0)</f>
        <v>0</v>
      </c>
      <c r="KU170" s="57">
        <f>MIN(KK170,'DEPRECATED - DT-Prelim Calcs'!$C$10)*'DEPRECATED - DT-Prelim Calcs'!$C$11*1000/60/60</f>
        <v>-555.32217656782825</v>
      </c>
      <c r="KV170" s="63">
        <f>KV169+'DEPRECATED - DT-Prelim Calcs'!$C$11</f>
        <v>664</v>
      </c>
      <c r="KW170" s="2">
        <f>LG170/'Drive Train'!$F$35</f>
        <v>0.72580645161290325</v>
      </c>
      <c r="KX170" s="46">
        <f>LE170*12*60/(PI() * 'Drive Train'!$F$15)/KW$2*KW170</f>
        <v>-315032.68911086221</v>
      </c>
      <c r="KY170" s="2">
        <f>('DEPRECATED - DT-Prelim Calcs'!$C$6*KW170-KX170)/('DEPRECATED - DT-Prelim Calcs'!$C$6*KW170)*'DEPRECATED - DT-Prelim Calcs'!$C$7*KW170</f>
        <v>144.19361770545615</v>
      </c>
      <c r="KZ170" s="57">
        <f>KY170/'DEPRECATED - DT-Prelim Calcs'!$C$7*('DEPRECATED - DT-Prelim Calcs'!$C$8-'DEPRECATED - DT-Prelim Calcs'!$C$9)+'DEPRECATED - DT-Prelim Calcs'!$C$9</f>
        <v>7679.065623074699</v>
      </c>
      <c r="LA170" s="57">
        <f t="shared" si="209"/>
        <v>56.666666666666664</v>
      </c>
      <c r="LB170" s="2">
        <f t="shared" si="264"/>
        <v>0.99579519204165001</v>
      </c>
      <c r="LC170" s="57">
        <f>LB170*'DEPRECATED - DT-Prelim Calcs'!$C$21/KW$2/'DEPRECATED - DT-Prelim Calcs'!$C$19/'DEPRECATED - DT-Prelim Calcs'!$C$18*3.39*'DEPRECATED - DT-Prelim Calcs'!$C$20</f>
        <v>25.773080821789936</v>
      </c>
      <c r="LD170" s="46">
        <f t="shared" si="265"/>
        <v>0</v>
      </c>
      <c r="LE170" s="57">
        <f>LC169*'DEPRECATED - DT-Prelim Calcs'!$C$11+LE169</f>
        <v>-1060.5721029137621</v>
      </c>
      <c r="LF170" s="57">
        <f>LF169+0.5*LC170*'DEPRECATED - DT-Prelim Calcs'!$C$11^2+LE170*'DEPRECATED - DT-Prelim Calcs'!$C$11</f>
        <v>-357801.15505580482</v>
      </c>
      <c r="LG170" s="57">
        <f>MIN('Drive Train'!$F$35-LA169*'DEPRECATED - DT-Prelim Calcs'!$C$21*'Drive Train'!$F$39,LG169+LA$2)</f>
        <v>9</v>
      </c>
      <c r="LH170" s="57">
        <f>'Drive Train'!$F$35-LA170*'DEPRECATED - DT-Prelim Calcs'!$C$21*'Drive Train'!$F$39</f>
        <v>9</v>
      </c>
      <c r="LI170" s="1">
        <f>IF(LF170&gt;='Drive Train'!$F$29,1,0)</f>
        <v>0</v>
      </c>
      <c r="LJ170" s="57">
        <f>MIN(KZ170,'DEPRECATED - DT-Prelim Calcs'!$C$10)*'DEPRECATED - DT-Prelim Calcs'!$C$11*1000/60/60</f>
        <v>103.33333333333333</v>
      </c>
      <c r="LK170" s="63">
        <f>LK169+'DEPRECATED - DT-Prelim Calcs'!$C$11</f>
        <v>664</v>
      </c>
      <c r="LL170" s="2">
        <f>LV170/'Drive Train'!$F$35</f>
        <v>0.70967741935483875</v>
      </c>
      <c r="LM170" s="46">
        <f>LT170*12*60/(PI() * 'Drive Train'!$F$15)/LL$2*LL170</f>
        <v>-39369.499995707883</v>
      </c>
      <c r="LN170" s="2">
        <f>('DEPRECATED - DT-Prelim Calcs'!$C$6*LL170-LM170)/('DEPRECATED - DT-Prelim Calcs'!$C$6*LL170)*'DEPRECATED - DT-Prelim Calcs'!$C$7*LL170</f>
        <v>19.511541152813265</v>
      </c>
      <c r="LO170" s="57">
        <f>LN170/'DEPRECATED - DT-Prelim Calcs'!$C$7*('DEPRECATED - DT-Prelim Calcs'!$C$8-'DEPRECATED - DT-Prelim Calcs'!$C$9)+'DEPRECATED - DT-Prelim Calcs'!$C$9</f>
        <v>1041.4264439443743</v>
      </c>
      <c r="LP170" s="57">
        <f t="shared" si="210"/>
        <v>60</v>
      </c>
      <c r="LQ170" s="2">
        <f t="shared" si="266"/>
        <v>0.99579519204165001</v>
      </c>
      <c r="LR170" s="57">
        <f>LQ170*'DEPRECATED - DT-Prelim Calcs'!$C$21/LL$2/'DEPRECATED - DT-Prelim Calcs'!$C$19/'DEPRECATED - DT-Prelim Calcs'!$C$18*3.39*'DEPRECATED - DT-Prelim Calcs'!$C$20</f>
        <v>25.773080821789936</v>
      </c>
      <c r="LS170" s="46">
        <f t="shared" si="267"/>
        <v>0</v>
      </c>
      <c r="LT170" s="57">
        <f>LR169*'DEPRECATED - DT-Prelim Calcs'!$C$11+LT169</f>
        <v>-135.55149614019285</v>
      </c>
      <c r="LU170" s="57">
        <f>LU169+0.5*LR170*'DEPRECATED - DT-Prelim Calcs'!$C$11^2+LT170*'DEPRECATED - DT-Prelim Calcs'!$C$11</f>
        <v>-317644.62660884124</v>
      </c>
      <c r="LV170" s="57">
        <f>MIN('Drive Train'!$F$35-LP169*'DEPRECATED - DT-Prelim Calcs'!$C$21*'Drive Train'!$F$39,LV169+LP$2)</f>
        <v>8.8000000000000007</v>
      </c>
      <c r="LW170" s="57">
        <f>'Drive Train'!$F$35-LP170*'DEPRECATED - DT-Prelim Calcs'!$C$21*'Drive Train'!$F$39</f>
        <v>8.8000000000000007</v>
      </c>
      <c r="LX170" s="1">
        <f>IF(LU170&gt;='Drive Train'!$F$29,1,0)</f>
        <v>0</v>
      </c>
      <c r="LY170" s="57">
        <f>MIN(LO170,'DEPRECATED - DT-Prelim Calcs'!$C$10)*'DEPRECATED - DT-Prelim Calcs'!$C$11*1000/60/60</f>
        <v>103.33333333333333</v>
      </c>
      <c r="LZ170" s="63">
        <f>LZ169+'DEPRECATED - DT-Prelim Calcs'!$C$11</f>
        <v>664</v>
      </c>
    </row>
    <row r="171" spans="18:338" x14ac:dyDescent="0.2">
      <c r="R171" s="63">
        <f>R170+'DEPRECATED - DT-Prelim Calcs'!$C$11</f>
        <v>668</v>
      </c>
      <c r="S171" s="2">
        <f>AG171/'Drive Train'!$F$35</f>
        <v>0</v>
      </c>
      <c r="T171" s="46">
        <f>AE171*12*60/(PI() * 'Drive Train'!$F$15)/S$2*ABS(S171)</f>
        <v>0</v>
      </c>
      <c r="U171" s="2">
        <f>IF(OR(AD170=1,AND($C$32=Motors!$C$32,'DEPRECATED - DT-Prelim Calcs'!AI170=1)),0,IF(AG171=0,-(V170+$C$9)/($C$8-$C$9)*$C$7,($C$6*S171-T171)/($C$6*S171)*$C$7*S171))</f>
        <v>0</v>
      </c>
      <c r="V171" s="57">
        <f>IF(AND(AD170=1,AI170=1),0,ABS(U171/$C$7*($C$8-$C$9)+$C$9) *'Drive Train'!$AA$49 + V170*(1-'Drive Train'!$AA$49))</f>
        <v>0</v>
      </c>
      <c r="W171" s="57">
        <f t="shared" si="184"/>
        <v>0</v>
      </c>
      <c r="X171" s="2">
        <f>MAX(MIN(IF(AND(AI170=1,AG171&lt;0),-1,1)*(W171-$C$9)/($C$8-$C$9)*$C$7-$C$29*AE171/T$2 -  AI170*$C$29/2,X$2),MAX(X$4:X170)*-1)</f>
        <v>-0.2458281045106315</v>
      </c>
      <c r="Y171" s="57">
        <f t="shared" si="185"/>
        <v>0</v>
      </c>
      <c r="Z171" s="57">
        <f t="shared" si="186"/>
        <v>0</v>
      </c>
      <c r="AA171" s="57">
        <f t="shared" si="187"/>
        <v>0</v>
      </c>
      <c r="AB171" s="57" t="e">
        <f t="shared" si="188"/>
        <v>#N/A</v>
      </c>
      <c r="AC171" s="46">
        <f t="shared" si="211"/>
        <v>1</v>
      </c>
      <c r="AD171" s="1">
        <f t="shared" si="189"/>
        <v>1</v>
      </c>
      <c r="AE171" s="57">
        <f t="shared" si="190"/>
        <v>0</v>
      </c>
      <c r="AF171" s="57" t="e">
        <f t="shared" si="191"/>
        <v>#N/A</v>
      </c>
      <c r="AG171" s="57">
        <f>IF(AI170=0,MIN('Drive Train'!$F$35-W170*$C$21*'Drive Train'!$F$39,AG170+W$2)-$C$3,IF(AE170-1&lt;=0,0,IF($C$32=Motors!$C$30,MAX(ABS('Drive Train'!$F$35-W170*$C$21*'Drive Train'!$F$39)*-1,AG170-W$2),MAX(0,ABS('Drive Train'!$F$35-W170*$C$21*'Drive Train'!$F$39)*-1,AG170-W$2))))</f>
        <v>0</v>
      </c>
      <c r="AH171" s="57">
        <f>'Drive Train'!$F$35-ABS(W171)*'DEPRECATED - DT-Prelim Calcs'!$C$21*'Drive Train'!$F$39</f>
        <v>12.4</v>
      </c>
      <c r="AI171" s="1">
        <f>IF(AJ171&gt;='Drive Train'!$F$29,1,0)</f>
        <v>1</v>
      </c>
      <c r="AJ171" s="57">
        <f>AJ170+0.5*Y171*'DEPRECATED - DT-Prelim Calcs'!$C$11^2+AE171*'DEPRECATED - DT-Prelim Calcs'!$C$11</f>
        <v>784.33981740885292</v>
      </c>
      <c r="AK171" s="57">
        <f t="shared" si="268"/>
        <v>0</v>
      </c>
      <c r="AL171" s="63">
        <f>AL170+'DEPRECATED - DT-Prelim Calcs'!$C$11</f>
        <v>668</v>
      </c>
      <c r="AM171" s="2">
        <f>AW171/'Drive Train'!$F$35</f>
        <v>0.9017179876015865</v>
      </c>
      <c r="AN171" s="46">
        <f>AU171*12*60/(PI() * 'Drive Train'!$F$15)/AM$2*AM171</f>
        <v>4074.5129711578234</v>
      </c>
      <c r="AO171" s="2">
        <f>('DEPRECATED - DT-Prelim Calcs'!$C$6*AM171-AN171)/('DEPRECATED - DT-Prelim Calcs'!$C$6*AM171)*'DEPRECATED - DT-Prelim Calcs'!$C$7*AM171</f>
        <v>0.3308183500278245</v>
      </c>
      <c r="AP171" s="57">
        <f>AO171/'DEPRECATED - DT-Prelim Calcs'!$C$7*('DEPRECATED - DT-Prelim Calcs'!$C$8-'DEPRECATED - DT-Prelim Calcs'!$C$9)+'DEPRECATED - DT-Prelim Calcs'!$C$9</f>
        <v>20.311615895672151</v>
      </c>
      <c r="AQ171" s="57">
        <f t="shared" si="192"/>
        <v>20.311615895672151</v>
      </c>
      <c r="AR171" s="2">
        <f t="shared" si="212"/>
        <v>3.3306690738754696E-16</v>
      </c>
      <c r="AS171" s="57">
        <f>AR171*'DEPRECATED - DT-Prelim Calcs'!$C$21/AM$2/'DEPRECATED - DT-Prelim Calcs'!$C$19/'DEPRECATED - DT-Prelim Calcs'!$C$18*3.39*'DEPRECATED - DT-Prelim Calcs'!$C$20</f>
        <v>2.4137140947202652E-15</v>
      </c>
      <c r="AT171" s="46">
        <f t="shared" si="213"/>
        <v>0</v>
      </c>
      <c r="AU171" s="57">
        <f>AS170*'DEPRECATED - DT-Prelim Calcs'!$C$11+AU170</f>
        <v>39.432321268798681</v>
      </c>
      <c r="AV171" s="57">
        <f>AV170+0.5*AS171*'DEPRECATED - DT-Prelim Calcs'!$C$11^2+AU171*'DEPRECATED - DT-Prelim Calcs'!$C$11</f>
        <v>26296.177042921583</v>
      </c>
      <c r="AW171" s="57">
        <f>MIN('Drive Train'!$F$35-AQ170*'DEPRECATED - DT-Prelim Calcs'!$C$21*'Drive Train'!$F$39,AW170+AQ$2)</f>
        <v>11.181303046259673</v>
      </c>
      <c r="AX171" s="57">
        <f>'Drive Train'!$F$35-AQ171*'DEPRECATED - DT-Prelim Calcs'!$C$21*'Drive Train'!$F$39</f>
        <v>11.181303046259671</v>
      </c>
      <c r="AY171" s="1">
        <f>IF(AV171&gt;='Drive Train'!$F$29,1,0)</f>
        <v>1</v>
      </c>
      <c r="AZ171" s="57">
        <f t="shared" si="214"/>
        <v>22.568462106302391</v>
      </c>
      <c r="BA171" s="63">
        <f>BA170+'DEPRECATED - DT-Prelim Calcs'!$C$11</f>
        <v>668</v>
      </c>
      <c r="BB171" s="2">
        <f>BL171/'Drive Train'!$F$35</f>
        <v>1.2947645110418984</v>
      </c>
      <c r="BC171" s="46">
        <f>BJ171*12*60/(PI() * 'Drive Train'!$F$15)/BB$2*BB171</f>
        <v>-4259.0909490704944</v>
      </c>
      <c r="BD171" s="2">
        <f>('DEPRECATED - DT-Prelim Calcs'!$C$6*BB171-BC171)/('DEPRECATED - DT-Prelim Calcs'!$C$6*BB171)*'DEPRECATED - DT-Prelim Calcs'!$C$7*BB171</f>
        <v>5.0461628069317808</v>
      </c>
      <c r="BE171" s="57">
        <f>BD171/'DEPRECATED - DT-Prelim Calcs'!$C$7*('DEPRECATED - DT-Prelim Calcs'!$C$8-'DEPRECATED - DT-Prelim Calcs'!$C$9)+'DEPRECATED - DT-Prelim Calcs'!$C$9</f>
        <v>271.34011955574584</v>
      </c>
      <c r="BF171" s="57">
        <f t="shared" si="193"/>
        <v>93</v>
      </c>
      <c r="BG171" s="2">
        <f t="shared" si="215"/>
        <v>1.937034298208735</v>
      </c>
      <c r="BH171" s="57">
        <f>BG171*'DEPRECATED - DT-Prelim Calcs'!$C$21/BB$2/'DEPRECATED - DT-Prelim Calcs'!$C$19/'DEPRECATED - DT-Prelim Calcs'!$C$18*3.39*'DEPRECATED - DT-Prelim Calcs'!$C$20</f>
        <v>20.276476817893272</v>
      </c>
      <c r="BI171" s="46">
        <f t="shared" si="216"/>
        <v>0</v>
      </c>
      <c r="BJ171" s="57">
        <f>BH170*'DEPRECATED - DT-Prelim Calcs'!$C$11+BJ170</f>
        <v>-19.873422069688658</v>
      </c>
      <c r="BK171" s="57">
        <f>BK170+0.5*BH171*'DEPRECATED - DT-Prelim Calcs'!$C$11^2+BJ171*'DEPRECATED - DT-Prelim Calcs'!$C$11</f>
        <v>13848.044225606183</v>
      </c>
      <c r="BL171" s="57">
        <f>MIN('Drive Train'!$F$35-BF170*'DEPRECATED - DT-Prelim Calcs'!$C$21*'Drive Train'!$F$39,BL170+BF$2)</f>
        <v>16.05507993691954</v>
      </c>
      <c r="BM171" s="57">
        <f>'Drive Train'!$F$35-BF171*'DEPRECATED - DT-Prelim Calcs'!$C$21*'Drive Train'!$F$39</f>
        <v>6.82</v>
      </c>
      <c r="BN171" s="1">
        <f>IF(BK171&gt;='Drive Train'!$F$29,1,0)</f>
        <v>1</v>
      </c>
      <c r="BO171" s="57">
        <f t="shared" si="217"/>
        <v>103.33333333333333</v>
      </c>
      <c r="BP171" s="63">
        <f>BP170+'DEPRECATED - DT-Prelim Calcs'!$C$11</f>
        <v>668</v>
      </c>
      <c r="BQ171" s="2">
        <f>CA171/'Drive Train'!$F$35</f>
        <v>0.89497366338561124</v>
      </c>
      <c r="BR171" s="46">
        <f>BY171*12*60/(PI() * 'Drive Train'!$F$15)/BQ$2*BQ171</f>
        <v>4314.1312015643052</v>
      </c>
      <c r="BS171" s="2">
        <f>('DEPRECATED - DT-Prelim Calcs'!$C$6*BQ171-BR171)/('DEPRECATED - DT-Prelim Calcs'!$C$6*BQ171)*'DEPRECATED - DT-Prelim Calcs'!$C$7*BQ171</f>
        <v>0.20621932505013427</v>
      </c>
      <c r="BT171" s="57">
        <f>BS171/'DEPRECATED - DT-Prelim Calcs'!$C$7*('DEPRECATED - DT-Prelim Calcs'!$C$8-'DEPRECATED - DT-Prelim Calcs'!$C$9)+'DEPRECATED - DT-Prelim Calcs'!$C$9</f>
        <v>13.678398092917934</v>
      </c>
      <c r="BU171" s="57">
        <f t="shared" si="194"/>
        <v>13.678398092917934</v>
      </c>
      <c r="BV171" s="2">
        <f t="shared" si="218"/>
        <v>-0.14669372091534488</v>
      </c>
      <c r="BW171" s="57">
        <f>BV171*'DEPRECATED - DT-Prelim Calcs'!$C$21/BQ$2/'DEPRECATED - DT-Prelim Calcs'!$C$19/'DEPRECATED - DT-Prelim Calcs'!$C$18*3.39*'DEPRECATED - DT-Prelim Calcs'!$C$20</f>
        <v>-2.008039624990658</v>
      </c>
      <c r="BX171" s="46">
        <f t="shared" si="219"/>
        <v>1</v>
      </c>
      <c r="BY171" s="57">
        <f>BW170*'DEPRECATED - DT-Prelim Calcs'!$C$11+BY170</f>
        <v>22.270196720561351</v>
      </c>
      <c r="BZ171" s="57">
        <f>BZ170+0.5*BW171*'DEPRECATED - DT-Prelim Calcs'!$C$11^2+BY171*'DEPRECATED - DT-Prelim Calcs'!$C$11</f>
        <v>-14367.708513354255</v>
      </c>
      <c r="CA171" s="57">
        <f>MIN('Drive Train'!$F$35-BU170*'DEPRECATED - DT-Prelim Calcs'!$C$21*'Drive Train'!$F$39,CA170+BU$2)</f>
        <v>11.097673425981579</v>
      </c>
      <c r="CB171" s="57">
        <f>'Drive Train'!$F$35-BU171*'DEPRECATED - DT-Prelim Calcs'!$C$21*'Drive Train'!$F$39</f>
        <v>11.579296114424924</v>
      </c>
      <c r="CC171" s="1">
        <f>IF(BZ171&gt;='Drive Train'!$F$29,1,0)</f>
        <v>0</v>
      </c>
      <c r="CD171" s="57">
        <f t="shared" si="220"/>
        <v>15.198220103242148</v>
      </c>
      <c r="CE171" s="63">
        <f>CE170+'DEPRECATED - DT-Prelim Calcs'!$C$11</f>
        <v>668</v>
      </c>
      <c r="CF171" s="2">
        <f>CP171/'Drive Train'!$F$35</f>
        <v>1.2135290327135526</v>
      </c>
      <c r="CG171" s="46">
        <f>CN171*12*60/(PI() * 'Drive Train'!$F$15)/CF$2*CF171</f>
        <v>-22792.398551006463</v>
      </c>
      <c r="CH171" s="2">
        <f>('DEPRECATED - DT-Prelim Calcs'!$C$6*CF171-CG171)/('DEPRECATED - DT-Prelim Calcs'!$C$6*CF171)*'DEPRECATED - DT-Prelim Calcs'!$C$7*CF171</f>
        <v>13.230361161696246</v>
      </c>
      <c r="CI171" s="57">
        <f>CH171/'DEPRECATED - DT-Prelim Calcs'!$C$7*('DEPRECATED - DT-Prelim Calcs'!$C$8-'DEPRECATED - DT-Prelim Calcs'!$C$9)+'DEPRECATED - DT-Prelim Calcs'!$C$9</f>
        <v>707.03831412681689</v>
      </c>
      <c r="CJ171" s="57">
        <f t="shared" si="195"/>
        <v>93</v>
      </c>
      <c r="CK171" s="2">
        <f t="shared" si="221"/>
        <v>1.5241763143494644</v>
      </c>
      <c r="CL171" s="57">
        <f>CK171*'DEPRECATED - DT-Prelim Calcs'!$C$21/CF$2/'DEPRECATED - DT-Prelim Calcs'!$C$19/'DEPRECATED - DT-Prelim Calcs'!$C$18*3.39*'DEPRECATED - DT-Prelim Calcs'!$C$20</f>
        <v>25.773080821789936</v>
      </c>
      <c r="CM171" s="46">
        <f t="shared" si="222"/>
        <v>0</v>
      </c>
      <c r="CN171" s="57">
        <f>CL170*'DEPRECATED - DT-Prelim Calcs'!$C$11+CN170</f>
        <v>-70.244196015706606</v>
      </c>
      <c r="CO171" s="57">
        <f>CO170+0.5*CL171*'DEPRECATED - DT-Prelim Calcs'!$C$11^2+CN171*'DEPRECATED - DT-Prelim Calcs'!$C$11</f>
        <v>-56151.551978304728</v>
      </c>
      <c r="CP171" s="57">
        <f>MIN('Drive Train'!$F$35-CJ170*'DEPRECATED - DT-Prelim Calcs'!$C$21*'Drive Train'!$F$39,CP170+CJ$2)</f>
        <v>15.047760005648053</v>
      </c>
      <c r="CQ171" s="57">
        <f>'Drive Train'!$F$35-CJ171*'DEPRECATED - DT-Prelim Calcs'!$C$21*'Drive Train'!$F$39</f>
        <v>6.82</v>
      </c>
      <c r="CR171" s="1">
        <f>IF(CO171&gt;='Drive Train'!$F$29,1,0)</f>
        <v>0</v>
      </c>
      <c r="CS171" s="57">
        <f t="shared" si="223"/>
        <v>103.33333333333333</v>
      </c>
      <c r="CT171" s="63">
        <f>CT170+'DEPRECATED - DT-Prelim Calcs'!$C$11</f>
        <v>668</v>
      </c>
      <c r="CU171" s="2">
        <f>DE171/'Drive Train'!$F$35</f>
        <v>0.55000000000000004</v>
      </c>
      <c r="CV171" s="46">
        <f>DC171*12*60/(PI() * 'Drive Train'!$F$15)/CU$2*CU171</f>
        <v>-33958.372964523121</v>
      </c>
      <c r="CW171" s="2">
        <f>('DEPRECATED - DT-Prelim Calcs'!$C$6*CU171-CV171)/('DEPRECATED - DT-Prelim Calcs'!$C$6*CU171)*'DEPRECATED - DT-Prelim Calcs'!$C$7*CU171</f>
        <v>16.680036368574243</v>
      </c>
      <c r="CX171" s="57">
        <f>CW171/'DEPRECATED - DT-Prelim Calcs'!$C$7*('DEPRECATED - DT-Prelim Calcs'!$C$8-'DEPRECATED - DT-Prelim Calcs'!$C$9)+'DEPRECATED - DT-Prelim Calcs'!$C$9</f>
        <v>890.6869983767948</v>
      </c>
      <c r="CY171" s="57">
        <f t="shared" si="196"/>
        <v>93</v>
      </c>
      <c r="CZ171" s="2">
        <f t="shared" si="224"/>
        <v>1.2803081040535502</v>
      </c>
      <c r="DA171" s="57">
        <f>CZ171*'DEPRECATED - DT-Prelim Calcs'!$C$21/CU$2/'DEPRECATED - DT-Prelim Calcs'!$C$19/'DEPRECATED - DT-Prelim Calcs'!$C$18*3.39*'DEPRECATED - DT-Prelim Calcs'!$C$20</f>
        <v>25.773080821789936</v>
      </c>
      <c r="DB171" s="46">
        <f t="shared" si="225"/>
        <v>0</v>
      </c>
      <c r="DC171" s="57">
        <f>DA170*'DEPRECATED - DT-Prelim Calcs'!$C$11+DC170</f>
        <v>-193.9697727876511</v>
      </c>
      <c r="DD171" s="57">
        <f>DD170+0.5*DA171*'DEPRECATED - DT-Prelim Calcs'!$C$11^2+DC171*'DEPRECATED - DT-Prelim Calcs'!$C$11</f>
        <v>-116092.62742015018</v>
      </c>
      <c r="DE171" s="57">
        <f>MIN('Drive Train'!$F$35-CY170*'DEPRECATED - DT-Prelim Calcs'!$C$21*'Drive Train'!$F$39,DE170+CY$2)</f>
        <v>6.82</v>
      </c>
      <c r="DF171" s="57">
        <f>'Drive Train'!$F$35-CY171*'DEPRECATED - DT-Prelim Calcs'!$C$21*'Drive Train'!$F$39</f>
        <v>6.82</v>
      </c>
      <c r="DG171" s="1">
        <f>IF(DD171&gt;='Drive Train'!$F$29,1,0)</f>
        <v>0</v>
      </c>
      <c r="DH171" s="57">
        <f t="shared" si="226"/>
        <v>103.33333333333333</v>
      </c>
      <c r="DI171" s="63">
        <f>DI170+'DEPRECATED - DT-Prelim Calcs'!$C$11</f>
        <v>668</v>
      </c>
      <c r="DJ171" s="2">
        <f>DT171/'Drive Train'!$F$35</f>
        <v>0.55000000000000004</v>
      </c>
      <c r="DK171" s="46">
        <f>DR171*12*60/(PI() * 'Drive Train'!$F$15)/DJ$2*DJ171</f>
        <v>5572.9440732147332</v>
      </c>
      <c r="DL171" s="2">
        <f>('DEPRECATED - DT-Prelim Calcs'!$C$6*DJ171-DK171)/('DEPRECATED - DT-Prelim Calcs'!$C$6*DJ171)*'DEPRECATED - DT-Prelim Calcs'!$C$7*DJ171</f>
        <v>-1.1943490087143538</v>
      </c>
      <c r="DM171" s="57">
        <f>DL171/'DEPRECATED - DT-Prelim Calcs'!$C$7*('DEPRECATED - DT-Prelim Calcs'!$C$8-'DEPRECATED - DT-Prelim Calcs'!$C$9)+'DEPRECATED - DT-Prelim Calcs'!$C$9</f>
        <v>-60.882978347739254</v>
      </c>
      <c r="DN171" s="57">
        <f t="shared" si="197"/>
        <v>-60.882978347739254</v>
      </c>
      <c r="DO171" s="2">
        <f t="shared" si="227"/>
        <v>-1.9361828050051275</v>
      </c>
      <c r="DP171" s="57">
        <f>DO171*'DEPRECATED - DT-Prelim Calcs'!$C$21/DJ$2/'DEPRECATED - DT-Prelim Calcs'!$C$19/'DEPRECATED - DT-Prelim Calcs'!$C$18*3.39*'DEPRECATED - DT-Prelim Calcs'!$C$20</f>
        <v>-45.212257176965508</v>
      </c>
      <c r="DQ171" s="46">
        <f t="shared" si="228"/>
        <v>1</v>
      </c>
      <c r="DR171" s="57">
        <f>DP170*'DEPRECATED - DT-Prelim Calcs'!$C$11+DR170</f>
        <v>27.441881127395277</v>
      </c>
      <c r="DS171" s="57">
        <f>DS170+0.5*DP171*'DEPRECATED - DT-Prelim Calcs'!$C$11^2+DR171*'DEPRECATED - DT-Prelim Calcs'!$C$11</f>
        <v>-191807.39614115364</v>
      </c>
      <c r="DT171" s="57">
        <f>MIN('Drive Train'!$F$35-DN170*'DEPRECATED - DT-Prelim Calcs'!$C$21*'Drive Train'!$F$39,DT170+DN$2)</f>
        <v>6.82</v>
      </c>
      <c r="DU171" s="57">
        <f>'Drive Train'!$F$35-DN171*'DEPRECATED - DT-Prelim Calcs'!$C$21*'Drive Train'!$F$39</f>
        <v>16.052978700864355</v>
      </c>
      <c r="DV171" s="1">
        <f>IF(DS171&gt;='Drive Train'!$F$29,1,0)</f>
        <v>0</v>
      </c>
      <c r="DW171" s="57">
        <f t="shared" si="229"/>
        <v>-67.647753719710281</v>
      </c>
      <c r="DX171" s="63">
        <f>DX170+'DEPRECATED - DT-Prelim Calcs'!$C$11</f>
        <v>668</v>
      </c>
      <c r="DY171" s="2">
        <f>EI171/'Drive Train'!$F$35</f>
        <v>0.55000000000000004</v>
      </c>
      <c r="DZ171" s="46">
        <f>EG171*12*60/(PI() * 'Drive Train'!$F$15)/DY$2*DY171</f>
        <v>-134767.72458895191</v>
      </c>
      <c r="EA171" s="2">
        <f>('DEPRECATED - DT-Prelim Calcs'!$C$6*DY171-DZ171)/('DEPRECATED - DT-Prelim Calcs'!$C$6*DY171)*'DEPRECATED - DT-Prelim Calcs'!$C$7*DY171</f>
        <v>62.261750705323472</v>
      </c>
      <c r="EB171" s="57">
        <f>EA171/'DEPRECATED - DT-Prelim Calcs'!$C$7*('DEPRECATED - DT-Prelim Calcs'!$C$8-'DEPRECATED - DT-Prelim Calcs'!$C$9)+'DEPRECATED - DT-Prelim Calcs'!$C$9</f>
        <v>3317.2985956402495</v>
      </c>
      <c r="EC171" s="57">
        <f t="shared" si="198"/>
        <v>93</v>
      </c>
      <c r="ED171" s="2">
        <f t="shared" si="230"/>
        <v>0.96993038185874991</v>
      </c>
      <c r="EE171" s="57">
        <f>ED171*'DEPRECATED - DT-Prelim Calcs'!$C$21/DY$2/'DEPRECATED - DT-Prelim Calcs'!$C$19/'DEPRECATED - DT-Prelim Calcs'!$C$18*3.39*'DEPRECATED - DT-Prelim Calcs'!$C$20</f>
        <v>25.773080821789936</v>
      </c>
      <c r="EF171" s="46">
        <f t="shared" si="231"/>
        <v>0</v>
      </c>
      <c r="EG171" s="57">
        <f>EE170*'DEPRECATED - DT-Prelim Calcs'!$C$11+EG170</f>
        <v>-583.17533541276009</v>
      </c>
      <c r="EH171" s="57">
        <f>EH170+0.5*EE171*'DEPRECATED - DT-Prelim Calcs'!$C$11^2+EG171*'DEPRECATED - DT-Prelim Calcs'!$C$11</f>
        <v>-281907.39071019378</v>
      </c>
      <c r="EI171" s="57">
        <f>MIN('Drive Train'!$F$35-EC170*'DEPRECATED - DT-Prelim Calcs'!$C$21*'Drive Train'!$F$39,EI170+EC$2)</f>
        <v>6.82</v>
      </c>
      <c r="EJ171" s="57">
        <f>'Drive Train'!$F$35-EC171*'DEPRECATED - DT-Prelim Calcs'!$C$21*'Drive Train'!$F$39</f>
        <v>6.82</v>
      </c>
      <c r="EK171" s="1">
        <f>IF(EH171&gt;='Drive Train'!$F$29,1,0)</f>
        <v>0</v>
      </c>
      <c r="EL171" s="57">
        <f t="shared" si="232"/>
        <v>103.33333333333333</v>
      </c>
      <c r="EM171" s="63">
        <f>EM170+'DEPRECATED - DT-Prelim Calcs'!$C$11</f>
        <v>668</v>
      </c>
      <c r="EN171" s="2">
        <f>EX171/'Drive Train'!$F$35</f>
        <v>0.55000000000000004</v>
      </c>
      <c r="EO171" s="46">
        <f>EV171*12*60/(PI() * 'Drive Train'!$F$15)/EN$2*EN171</f>
        <v>-259240.7123216904</v>
      </c>
      <c r="EP171" s="2">
        <f>('DEPRECATED - DT-Prelim Calcs'!$C$6*EN171-EO171)/('DEPRECATED - DT-Prelim Calcs'!$C$6*EN171)*'DEPRECATED - DT-Prelim Calcs'!$C$7*EN171</f>
        <v>118.5431579165617</v>
      </c>
      <c r="EQ171" s="57">
        <f>EP171/'DEPRECATED - DT-Prelim Calcs'!$C$7*('DEPRECATED - DT-Prelim Calcs'!$C$8-'DEPRECATED - DT-Prelim Calcs'!$C$9)+'DEPRECATED - DT-Prelim Calcs'!$C$9</f>
        <v>6313.5245480061676</v>
      </c>
      <c r="ER171" s="57">
        <f t="shared" si="199"/>
        <v>93</v>
      </c>
      <c r="ES171" s="2">
        <f t="shared" si="233"/>
        <v>0.86507304327942547</v>
      </c>
      <c r="ET171" s="57">
        <f>ES171*'DEPRECATED - DT-Prelim Calcs'!$C$21/EN$2/'DEPRECATED - DT-Prelim Calcs'!$C$19/'DEPRECATED - DT-Prelim Calcs'!$C$18*3.39*'DEPRECATED - DT-Prelim Calcs'!$C$20</f>
        <v>25.773080821789936</v>
      </c>
      <c r="EU171" s="46">
        <f t="shared" si="234"/>
        <v>0</v>
      </c>
      <c r="EV171" s="57">
        <f>ET170*'DEPRECATED - DT-Prelim Calcs'!$C$11+EV170</f>
        <v>-1000.526679780353</v>
      </c>
      <c r="EW171" s="57">
        <f>EW170+0.5*ET171*'DEPRECATED - DT-Prelim Calcs'!$C$11^2+EV171*'DEPRECATED - DT-Prelim Calcs'!$C$11</f>
        <v>-379456.493158361</v>
      </c>
      <c r="EX171" s="57">
        <f>MIN('Drive Train'!$F$35-ER170*'DEPRECATED - DT-Prelim Calcs'!$C$21*'Drive Train'!$F$39,EX170+ER$2)</f>
        <v>6.82</v>
      </c>
      <c r="EY171" s="57">
        <f>'Drive Train'!$F$35-ER171*'DEPRECATED - DT-Prelim Calcs'!$C$21*'Drive Train'!$F$39</f>
        <v>6.82</v>
      </c>
      <c r="EZ171" s="1">
        <f>IF(EW171&gt;='Drive Train'!$F$29,1,0)</f>
        <v>0</v>
      </c>
      <c r="FA171" s="57">
        <f t="shared" si="235"/>
        <v>103.33333333333333</v>
      </c>
      <c r="FB171" s="63">
        <f>FB170+'DEPRECATED - DT-Prelim Calcs'!$C$11</f>
        <v>668</v>
      </c>
      <c r="FC171" s="2">
        <f>FM171/'Drive Train'!$F$35</f>
        <v>0.55000000000000004</v>
      </c>
      <c r="FD171" s="46">
        <f>FK171*12*60/(PI() * 'Drive Train'!$F$15)/FC$2*FC171</f>
        <v>-254749.33408234201</v>
      </c>
      <c r="FE171" s="2">
        <f>('DEPRECATED - DT-Prelim Calcs'!$C$6*FC171-FD171)/('DEPRECATED - DT-Prelim Calcs'!$C$6*FC171)*'DEPRECATED - DT-Prelim Calcs'!$C$7*FC171</f>
        <v>116.51234711790698</v>
      </c>
      <c r="FF171" s="57">
        <f>FE171/'DEPRECATED - DT-Prelim Calcs'!$C$7*('DEPRECATED - DT-Prelim Calcs'!$C$8-'DEPRECATED - DT-Prelim Calcs'!$C$9)+'DEPRECATED - DT-Prelim Calcs'!$C$9</f>
        <v>6205.4112594304834</v>
      </c>
      <c r="FG171" s="57">
        <f t="shared" si="200"/>
        <v>93</v>
      </c>
      <c r="FH171" s="2">
        <f t="shared" si="236"/>
        <v>0.78067567320338405</v>
      </c>
      <c r="FI171" s="57">
        <f>FH171*'DEPRECATED - DT-Prelim Calcs'!$C$21/FC$2/'DEPRECATED - DT-Prelim Calcs'!$C$19/'DEPRECATED - DT-Prelim Calcs'!$C$18*3.39*'DEPRECATED - DT-Prelim Calcs'!$C$20</f>
        <v>25.773080821789936</v>
      </c>
      <c r="FJ171" s="46">
        <f t="shared" si="237"/>
        <v>0</v>
      </c>
      <c r="FK171" s="57">
        <f>FI170*'DEPRECATED - DT-Prelim Calcs'!$C$11+FK170</f>
        <v>-887.27121558755812</v>
      </c>
      <c r="FL171" s="57">
        <f>FL170+0.5*FI171*'DEPRECATED - DT-Prelim Calcs'!$C$11^2+FK171*'DEPRECATED - DT-Prelim Calcs'!$C$11</f>
        <v>-564358.9916052398</v>
      </c>
      <c r="FM171" s="57">
        <f>MIN('Drive Train'!$F$35-FG170*'DEPRECATED - DT-Prelim Calcs'!$C$21*'Drive Train'!$F$39,FM170+FG$2)</f>
        <v>6.82</v>
      </c>
      <c r="FN171" s="57">
        <f>'Drive Train'!$F$35-FG171*'DEPRECATED - DT-Prelim Calcs'!$C$21*'Drive Train'!$F$39</f>
        <v>6.82</v>
      </c>
      <c r="FO171" s="1">
        <f>IF(FL171&gt;='Drive Train'!$F$29,1,0)</f>
        <v>0</v>
      </c>
      <c r="FP171" s="57">
        <f t="shared" si="238"/>
        <v>103.33333333333333</v>
      </c>
      <c r="FQ171" s="63">
        <f>FQ170+'DEPRECATED - DT-Prelim Calcs'!$C$11</f>
        <v>668</v>
      </c>
      <c r="FR171" s="2">
        <f>GB171/'Drive Train'!$F$35</f>
        <v>0.55000000000000004</v>
      </c>
      <c r="FS171" s="46">
        <f>FZ171*12*60/(PI() * 'Drive Train'!$F$15)/FR$2*FR171</f>
        <v>-76012.109860062716</v>
      </c>
      <c r="FT171" s="2">
        <f>('DEPRECATED - DT-Prelim Calcs'!$C$6*FR171-FS171)/('DEPRECATED - DT-Prelim Calcs'!$C$6*FR171)*'DEPRECATED - DT-Prelim Calcs'!$C$7*FR171</f>
        <v>35.694953051172824</v>
      </c>
      <c r="FU171" s="57">
        <f>FT171/'DEPRECATED - DT-Prelim Calcs'!$C$7*('DEPRECATED - DT-Prelim Calcs'!$C$8-'DEPRECATED - DT-Prelim Calcs'!$C$9)+'DEPRECATED - DT-Prelim Calcs'!$C$9</f>
        <v>1902.9748865001966</v>
      </c>
      <c r="FV171" s="57">
        <f t="shared" si="201"/>
        <v>93</v>
      </c>
      <c r="FW171" s="2">
        <f t="shared" si="239"/>
        <v>0.7112822800297498</v>
      </c>
      <c r="FX171" s="57">
        <f>FW171*'DEPRECATED - DT-Prelim Calcs'!$C$21/FR$2/'DEPRECATED - DT-Prelim Calcs'!$C$19/'DEPRECATED - DT-Prelim Calcs'!$C$18*3.39*'DEPRECATED - DT-Prelim Calcs'!$C$20</f>
        <v>25.773080821789936</v>
      </c>
      <c r="FY171" s="46">
        <f t="shared" si="240"/>
        <v>0</v>
      </c>
      <c r="FZ171" s="57">
        <f>FX170*'DEPRECATED - DT-Prelim Calcs'!$C$11+FZ170</f>
        <v>-241.21119789922545</v>
      </c>
      <c r="GA171" s="57">
        <f>GA170+0.5*FX171*'DEPRECATED - DT-Prelim Calcs'!$C$11^2+FZ171*'DEPRECATED - DT-Prelim Calcs'!$C$11</f>
        <v>-596592.61911650398</v>
      </c>
      <c r="GB171" s="57">
        <f>MIN('Drive Train'!$F$35-FV170*'DEPRECATED - DT-Prelim Calcs'!$C$21*'Drive Train'!$F$39,GB170+FV$2)</f>
        <v>6.82</v>
      </c>
      <c r="GC171" s="57">
        <f>'Drive Train'!$F$35-FV171*'DEPRECATED - DT-Prelim Calcs'!$C$21*'Drive Train'!$F$39</f>
        <v>6.82</v>
      </c>
      <c r="GD171" s="1">
        <f>IF(GA171&gt;='Drive Train'!$F$29,1,0)</f>
        <v>0</v>
      </c>
      <c r="GE171" s="57">
        <f t="shared" si="241"/>
        <v>103.33333333333333</v>
      </c>
      <c r="GF171" s="63">
        <f>GF170+'DEPRECATED - DT-Prelim Calcs'!$C$11</f>
        <v>668</v>
      </c>
      <c r="GG171" s="2">
        <f>GQ171/'Drive Train'!$F$35</f>
        <v>0.85483870967741948</v>
      </c>
      <c r="GH171" s="46">
        <f>GO171*12*60/(PI() * 'Drive Train'!$F$15)/GG$2*GG171</f>
        <v>24821.678749921601</v>
      </c>
      <c r="GI171" s="2">
        <f>('DEPRECATED - DT-Prelim Calcs'!$C$6*GG171-GH171)/('DEPRECATED - DT-Prelim Calcs'!$C$6*GG171)*'DEPRECATED - DT-Prelim Calcs'!$C$7*GG171</f>
        <v>-9.1631493639571691</v>
      </c>
      <c r="GJ171" s="57">
        <f>GI171/'DEPRECATED - DT-Prelim Calcs'!$C$7*('DEPRECATED - DT-Prelim Calcs'!$C$8-'DEPRECATED - DT-Prelim Calcs'!$C$9)+'DEPRECATED - DT-Prelim Calcs'!$C$9</f>
        <v>-485.11413418908916</v>
      </c>
      <c r="GK171" s="57">
        <f t="shared" si="242"/>
        <v>-485.11413418908916</v>
      </c>
      <c r="GL171" s="2">
        <f t="shared" si="243"/>
        <v>-11.288994335186077</v>
      </c>
      <c r="GM171" s="57">
        <f>GL171*'DEPRECATED - DT-Prelim Calcs'!$C$21/GG$2/'DEPRECATED - DT-Prelim Calcs'!$C$19/'DEPRECATED - DT-Prelim Calcs'!$C$18*3.39*'DEPRECATED - DT-Prelim Calcs'!$C$20</f>
        <v>-292.18072724467442</v>
      </c>
      <c r="GN171" s="46">
        <f t="shared" si="244"/>
        <v>1</v>
      </c>
      <c r="GO171" s="57">
        <f>GM170*'DEPRECATED - DT-Prelim Calcs'!$C$11+GO170</f>
        <v>70.949995737873152</v>
      </c>
      <c r="GP171" s="57">
        <f>GP170+0.5*GM171*'DEPRECATED - DT-Prelim Calcs'!$C$11^2+GO171*'DEPRECATED - DT-Prelim Calcs'!$C$11</f>
        <v>-293211.94734539365</v>
      </c>
      <c r="GQ171" s="57">
        <f>MIN('Drive Train'!$F$35-GK170*'DEPRECATED - DT-Prelim Calcs'!$C$21*'Drive Train'!$F$39,GQ170+GK$2)</f>
        <v>10.600000000000001</v>
      </c>
      <c r="GR171" s="57">
        <f>'Drive Train'!$F$35-GK171*'DEPRECATED - DT-Prelim Calcs'!$C$21*'Drive Train'!$F$39</f>
        <v>41.506848051345351</v>
      </c>
      <c r="GS171" s="1">
        <f>IF(GP171&gt;='Drive Train'!$F$29,1,0)</f>
        <v>0</v>
      </c>
      <c r="GT171" s="57">
        <f t="shared" si="245"/>
        <v>-539.01570465454347</v>
      </c>
      <c r="GU171" s="63">
        <f>GU170+'DEPRECATED - DT-Prelim Calcs'!$C$11</f>
        <v>668</v>
      </c>
      <c r="GV171" s="2">
        <f>HF171/'Drive Train'!$F$35</f>
        <v>0.83870967741935498</v>
      </c>
      <c r="GW171" s="46">
        <f>HD171*12*60/(PI() * 'Drive Train'!$F$15)/GV$2*GV171</f>
        <v>-38982.894245968717</v>
      </c>
      <c r="GX171" s="2">
        <f>('DEPRECATED - DT-Prelim Calcs'!$C$6*GV171-GW171)/('DEPRECATED - DT-Prelim Calcs'!$C$6*GV171)*'DEPRECATED - DT-Prelim Calcs'!$C$7*GV171</f>
        <v>19.647702167380761</v>
      </c>
      <c r="GY171" s="57">
        <f>GX171/'DEPRECATED - DT-Prelim Calcs'!$C$7*('DEPRECATED - DT-Prelim Calcs'!$C$8-'DEPRECATED - DT-Prelim Calcs'!$C$9)+'DEPRECATED - DT-Prelim Calcs'!$C$9</f>
        <v>1048.6751817738389</v>
      </c>
      <c r="GZ171" s="57">
        <f t="shared" si="202"/>
        <v>33.333333333333314</v>
      </c>
      <c r="HA171" s="2">
        <f t="shared" si="246"/>
        <v>0.99579519204165001</v>
      </c>
      <c r="HB171" s="57">
        <f>HA171*'DEPRECATED - DT-Prelim Calcs'!$C$21/GV$2/'DEPRECATED - DT-Prelim Calcs'!$C$19/'DEPRECATED - DT-Prelim Calcs'!$C$18*3.39*'DEPRECATED - DT-Prelim Calcs'!$C$20</f>
        <v>25.773080821789936</v>
      </c>
      <c r="HC171" s="46">
        <f t="shared" si="247"/>
        <v>0</v>
      </c>
      <c r="HD171" s="57">
        <f>HB170*'DEPRECATED - DT-Prelim Calcs'!$C$11+HD170</f>
        <v>-113.57109913162513</v>
      </c>
      <c r="HE171" s="57">
        <f>HE170+0.5*HB171*'DEPRECATED - DT-Prelim Calcs'!$C$11^2+HD171*'DEPRECATED - DT-Prelim Calcs'!$C$11</f>
        <v>-304103.51620787469</v>
      </c>
      <c r="HF171" s="57">
        <f>MIN('Drive Train'!$F$35-GZ170*'DEPRECATED - DT-Prelim Calcs'!$C$21*'Drive Train'!$F$39,HF170+GZ$2)</f>
        <v>10.400000000000002</v>
      </c>
      <c r="HG171" s="57">
        <f>'Drive Train'!$F$35-GZ171*'DEPRECATED - DT-Prelim Calcs'!$C$21*'Drive Train'!$F$39</f>
        <v>10.400000000000002</v>
      </c>
      <c r="HH171" s="1">
        <f>IF(HE171&gt;='Drive Train'!$F$29,1,0)</f>
        <v>0</v>
      </c>
      <c r="HI171" s="57">
        <f t="shared" si="248"/>
        <v>37.037037037037017</v>
      </c>
      <c r="HJ171" s="63">
        <f>HJ170+'DEPRECATED - DT-Prelim Calcs'!$C$11</f>
        <v>668</v>
      </c>
      <c r="HK171" s="2">
        <f>HU171/'Drive Train'!$F$35</f>
        <v>0.82258064516129037</v>
      </c>
      <c r="HL171" s="46">
        <f>HS171*12*60/(PI() * 'Drive Train'!$F$15)/HK$2*HK171</f>
        <v>25338.07883970367</v>
      </c>
      <c r="HM171" s="2">
        <f>('DEPRECATED - DT-Prelim Calcs'!$C$6*HK171-HL171)/('DEPRECATED - DT-Prelim Calcs'!$C$6*HK171)*'DEPRECATED - DT-Prelim Calcs'!$C$7*HK171</f>
        <v>-9.4743855239015993</v>
      </c>
      <c r="HN171" s="57">
        <f>HM171/'DEPRECATED - DT-Prelim Calcs'!$C$7*('DEPRECATED - DT-Prelim Calcs'!$C$8-'DEPRECATED - DT-Prelim Calcs'!$C$9)+'DEPRECATED - DT-Prelim Calcs'!$C$9</f>
        <v>-501.68326253799802</v>
      </c>
      <c r="HO171" s="57">
        <f t="shared" si="203"/>
        <v>-501.68326253799802</v>
      </c>
      <c r="HP171" s="2">
        <f t="shared" si="249"/>
        <v>-11.729558279206339</v>
      </c>
      <c r="HQ171" s="57">
        <f>HP171*'DEPRECATED - DT-Prelim Calcs'!$C$21/HK$2/'DEPRECATED - DT-Prelim Calcs'!$C$19/'DEPRECATED - DT-Prelim Calcs'!$C$18*3.39*'DEPRECATED - DT-Prelim Calcs'!$C$20</f>
        <v>-303.58336327580503</v>
      </c>
      <c r="HR171" s="46">
        <f t="shared" si="250"/>
        <v>1</v>
      </c>
      <c r="HS171" s="57">
        <f>HQ170*'DEPRECATED - DT-Prelim Calcs'!$C$11+HS170</f>
        <v>75.266305653767205</v>
      </c>
      <c r="HT171" s="57">
        <f>HT170+0.5*HQ171*'DEPRECATED - DT-Prelim Calcs'!$C$11^2+HS171*'DEPRECATED - DT-Prelim Calcs'!$C$11</f>
        <v>-299890.95196368074</v>
      </c>
      <c r="HU171" s="57">
        <f>MIN('Drive Train'!$F$35-HO170*'DEPRECATED - DT-Prelim Calcs'!$C$21*'Drive Train'!$F$39,HU170+HO$2)</f>
        <v>10.200000000000001</v>
      </c>
      <c r="HV171" s="57">
        <f>'Drive Train'!$F$35-HO171*'DEPRECATED - DT-Prelim Calcs'!$C$21*'Drive Train'!$F$39</f>
        <v>42.500995752279877</v>
      </c>
      <c r="HW171" s="1">
        <f>IF(HT171&gt;='Drive Train'!$F$29,1,0)</f>
        <v>0</v>
      </c>
      <c r="HX171" s="57">
        <f t="shared" si="251"/>
        <v>-557.42584726444215</v>
      </c>
      <c r="HY171" s="63">
        <f>HY170+'DEPRECATED - DT-Prelim Calcs'!$C$11</f>
        <v>668</v>
      </c>
      <c r="HZ171" s="2">
        <f>IJ171/'Drive Train'!$F$35</f>
        <v>0.80645161290322598</v>
      </c>
      <c r="IA171" s="46">
        <f>IH171*12*60/(PI() * 'Drive Train'!$F$15)/HZ$2*HZ171</f>
        <v>-221072.09682134289</v>
      </c>
      <c r="IB171" s="2">
        <f>('DEPRECATED - DT-Prelim Calcs'!$C$6*HZ171-IA171)/('DEPRECATED - DT-Prelim Calcs'!$C$6*HZ171)*'DEPRECATED - DT-Prelim Calcs'!$C$7*HZ171</f>
        <v>101.90297678098729</v>
      </c>
      <c r="IC171" s="57">
        <f>IB171/'DEPRECATED - DT-Prelim Calcs'!$C$7*('DEPRECATED - DT-Prelim Calcs'!$C$8-'DEPRECATED - DT-Prelim Calcs'!$C$9)+'DEPRECATED - DT-Prelim Calcs'!$C$9</f>
        <v>5427.6593033197796</v>
      </c>
      <c r="ID171" s="57">
        <f t="shared" si="204"/>
        <v>39.999999999999986</v>
      </c>
      <c r="IE171" s="2">
        <f t="shared" si="252"/>
        <v>0.99579519204165001</v>
      </c>
      <c r="IF171" s="57">
        <f>IE171*'DEPRECATED - DT-Prelim Calcs'!$C$21/HZ$2/'DEPRECATED - DT-Prelim Calcs'!$C$19/'DEPRECATED - DT-Prelim Calcs'!$C$18*3.39*'DEPRECATED - DT-Prelim Calcs'!$C$20</f>
        <v>25.773080821789936</v>
      </c>
      <c r="IG171" s="46">
        <f t="shared" si="253"/>
        <v>0</v>
      </c>
      <c r="IH171" s="57">
        <f>IF170*'DEPRECATED - DT-Prelim Calcs'!$C$11+IH170</f>
        <v>-669.82448505517345</v>
      </c>
      <c r="II171" s="57">
        <f>II170+0.5*IF171*'DEPRECATED - DT-Prelim Calcs'!$C$11^2+IH171*'DEPRECATED - DT-Prelim Calcs'!$C$11</f>
        <v>-310933.62434899411</v>
      </c>
      <c r="IJ171" s="57">
        <f>MIN('Drive Train'!$F$35-ID170*'DEPRECATED - DT-Prelim Calcs'!$C$21*'Drive Train'!$F$39,IJ170+ID$2)</f>
        <v>10.000000000000002</v>
      </c>
      <c r="IK171" s="57">
        <f>'Drive Train'!$F$35-ID171*'DEPRECATED - DT-Prelim Calcs'!$C$21*'Drive Train'!$F$39</f>
        <v>10.000000000000002</v>
      </c>
      <c r="IL171" s="1">
        <f>IF(II171&gt;='Drive Train'!$F$29,1,0)</f>
        <v>0</v>
      </c>
      <c r="IM171" s="57">
        <f t="shared" si="254"/>
        <v>44.444444444444429</v>
      </c>
      <c r="IN171" s="63">
        <f>IN170+'DEPRECATED - DT-Prelim Calcs'!$C$11</f>
        <v>668</v>
      </c>
      <c r="IO171" s="2">
        <f>IY171/'Drive Train'!$F$35</f>
        <v>0.79032258064516137</v>
      </c>
      <c r="IP171" s="46">
        <f>IW171*12*60/(PI() * 'Drive Train'!$F$15)/IO$2*IO171</f>
        <v>27738.709886379806</v>
      </c>
      <c r="IQ171" s="2">
        <f>('DEPRECATED - DT-Prelim Calcs'!$C$6*IO171-IP171)/('DEPRECATED - DT-Prelim Calcs'!$C$6*IO171)*'DEPRECATED - DT-Prelim Calcs'!$C$7*IO171</f>
        <v>-10.637591028332842</v>
      </c>
      <c r="IR171" s="57">
        <f>IQ171/'DEPRECATED - DT-Prelim Calcs'!$C$7*('DEPRECATED - DT-Prelim Calcs'!$C$8-'DEPRECATED - DT-Prelim Calcs'!$C$9)+'DEPRECATED - DT-Prelim Calcs'!$C$9</f>
        <v>-563.60826926767788</v>
      </c>
      <c r="IS171" s="57">
        <f t="shared" si="205"/>
        <v>-563.60826926767788</v>
      </c>
      <c r="IT171" s="2">
        <f t="shared" si="255"/>
        <v>-13.207196731628938</v>
      </c>
      <c r="IU171" s="57">
        <f>IT171*'DEPRECATED - DT-Prelim Calcs'!$C$21/IO$2/'DEPRECATED - DT-Prelim Calcs'!$C$19/'DEPRECATED - DT-Prelim Calcs'!$C$18*3.39*'DEPRECATED - DT-Prelim Calcs'!$C$20</f>
        <v>-341.82746764990947</v>
      </c>
      <c r="IV171" s="46">
        <f t="shared" si="256"/>
        <v>1</v>
      </c>
      <c r="IW171" s="57">
        <f>IU170*'DEPRECATED - DT-Prelim Calcs'!$C$11+IW170</f>
        <v>85.76049343404415</v>
      </c>
      <c r="IX171" s="57">
        <f>IX170+0.5*IU171*'DEPRECATED - DT-Prelim Calcs'!$C$11^2+IW171*'DEPRECATED - DT-Prelim Calcs'!$C$11</f>
        <v>-309426.44677170727</v>
      </c>
      <c r="IY171" s="57">
        <f>MIN('Drive Train'!$F$35-IS170*'DEPRECATED - DT-Prelim Calcs'!$C$21*'Drive Train'!$F$39,IY170+IS$2)</f>
        <v>9.8000000000000007</v>
      </c>
      <c r="IZ171" s="57">
        <f>'Drive Train'!$F$35-IS171*'DEPRECATED - DT-Prelim Calcs'!$C$21*'Drive Train'!$F$39</f>
        <v>46.216496156060671</v>
      </c>
      <c r="JA171" s="1">
        <f>IF(IX171&gt;='Drive Train'!$F$29,1,0)</f>
        <v>0</v>
      </c>
      <c r="JB171" s="57">
        <f t="shared" si="257"/>
        <v>-626.23141029741987</v>
      </c>
      <c r="JC171" s="63">
        <f>JC170+'DEPRECATED - DT-Prelim Calcs'!$C$11</f>
        <v>668</v>
      </c>
      <c r="JD171" s="2">
        <f>JN171/'Drive Train'!$F$35</f>
        <v>0.77419354838709686</v>
      </c>
      <c r="JE171" s="46">
        <f>JL171*12*60/(PI() * 'Drive Train'!$F$15)/JD$2*JD171</f>
        <v>-24560.417635644149</v>
      </c>
      <c r="JF171" s="2">
        <f>('DEPRECATED - DT-Prelim Calcs'!$C$6*JD171-JE171)/('DEPRECATED - DT-Prelim Calcs'!$C$6*JD171)*'DEPRECATED - DT-Prelim Calcs'!$C$7*JD171</f>
        <v>12.970985907879772</v>
      </c>
      <c r="JG171" s="57">
        <f>JF171/'DEPRECATED - DT-Prelim Calcs'!$C$7*('DEPRECATED - DT-Prelim Calcs'!$C$8-'DEPRECATED - DT-Prelim Calcs'!$C$9)+'DEPRECATED - DT-Prelim Calcs'!$C$9</f>
        <v>693.23007966015564</v>
      </c>
      <c r="JH171" s="57">
        <f t="shared" si="206"/>
        <v>46.666666666666657</v>
      </c>
      <c r="JI171" s="2">
        <f t="shared" si="258"/>
        <v>0.99579519204165001</v>
      </c>
      <c r="JJ171" s="57">
        <f>JI171*'DEPRECATED - DT-Prelim Calcs'!$C$21/JD$2/'DEPRECATED - DT-Prelim Calcs'!$C$19/'DEPRECATED - DT-Prelim Calcs'!$C$18*3.39*'DEPRECATED - DT-Prelim Calcs'!$C$20</f>
        <v>25.773080821789936</v>
      </c>
      <c r="JK171" s="46">
        <f t="shared" si="259"/>
        <v>0</v>
      </c>
      <c r="JL171" s="57">
        <f>JJ170*'DEPRECATED - DT-Prelim Calcs'!$C$11+JL170</f>
        <v>-77.516044407742569</v>
      </c>
      <c r="JM171" s="57">
        <f>JM170+0.5*JJ171*'DEPRECATED - DT-Prelim Calcs'!$C$11^2+JL171*'DEPRECATED - DT-Prelim Calcs'!$C$11</f>
        <v>-347552.25275859621</v>
      </c>
      <c r="JN171" s="57">
        <f>MIN('Drive Train'!$F$35-JH170*'DEPRECATED - DT-Prelim Calcs'!$C$21*'Drive Train'!$F$39,JN170+JH$2)</f>
        <v>9.6000000000000014</v>
      </c>
      <c r="JO171" s="57">
        <f>'Drive Train'!$F$35-JH171*'DEPRECATED - DT-Prelim Calcs'!$C$21*'Drive Train'!$F$39</f>
        <v>9.6000000000000014</v>
      </c>
      <c r="JP171" s="1">
        <f>IF(JM171&gt;='Drive Train'!$F$29,1,0)</f>
        <v>0</v>
      </c>
      <c r="JQ171" s="57">
        <f>MIN(JG171,'DEPRECATED - DT-Prelim Calcs'!$C$10)*'DEPRECATED - DT-Prelim Calcs'!$C$11*1000/60/60</f>
        <v>103.33333333333333</v>
      </c>
      <c r="JR171" s="63">
        <f>JR170+'DEPRECATED - DT-Prelim Calcs'!$C$11</f>
        <v>668</v>
      </c>
      <c r="JS171" s="2">
        <f>KC171/'Drive Train'!$F$35</f>
        <v>3.6641413557613416</v>
      </c>
      <c r="JT171" s="46">
        <f>KA171*12*60/(PI() * 'Drive Train'!$F$15)/JS$2*JS171</f>
        <v>-1888068.5747242367</v>
      </c>
      <c r="JU171" s="2">
        <f>('DEPRECATED - DT-Prelim Calcs'!$C$6*JS171-JT171)/('DEPRECATED - DT-Prelim Calcs'!$C$6*JS171)*'DEPRECATED - DT-Prelim Calcs'!$C$7*JS171</f>
        <v>862.53513321624246</v>
      </c>
      <c r="JV171" s="57">
        <f>JU171/'DEPRECATED - DT-Prelim Calcs'!$C$7*('DEPRECATED - DT-Prelim Calcs'!$C$8-'DEPRECATED - DT-Prelim Calcs'!$C$9)+'DEPRECATED - DT-Prelim Calcs'!$C$9</f>
        <v>45921.064145910335</v>
      </c>
      <c r="JW171" s="57">
        <f t="shared" si="207"/>
        <v>49.999999999999993</v>
      </c>
      <c r="JX171" s="2">
        <f t="shared" si="260"/>
        <v>0.99579519204165001</v>
      </c>
      <c r="JY171" s="57">
        <f>JX171*'DEPRECATED - DT-Prelim Calcs'!$C$21/JS$2/'DEPRECATED - DT-Prelim Calcs'!$C$19/'DEPRECATED - DT-Prelim Calcs'!$C$18*3.39*'DEPRECATED - DT-Prelim Calcs'!$C$20</f>
        <v>25.773080821789936</v>
      </c>
      <c r="JZ171" s="46">
        <f t="shared" si="261"/>
        <v>0</v>
      </c>
      <c r="KA171" s="57">
        <f>JY170*'DEPRECATED - DT-Prelim Calcs'!$C$11+KA170</f>
        <v>-1259.073106248612</v>
      </c>
      <c r="KB171" s="57">
        <f>KB170+0.5*JY171*'DEPRECATED - DT-Prelim Calcs'!$C$11^2+KA171*'DEPRECATED - DT-Prelim Calcs'!$C$11</f>
        <v>-343659.2213033989</v>
      </c>
      <c r="KC171" s="57">
        <f>MIN('Drive Train'!$F$35-JW170*'DEPRECATED - DT-Prelim Calcs'!$C$21*'Drive Train'!$F$39,KC170+JW$2)</f>
        <v>45.435352811440637</v>
      </c>
      <c r="KD171" s="57">
        <f>'Drive Train'!$F$35-JW171*'DEPRECATED - DT-Prelim Calcs'!$C$21*'Drive Train'!$F$39</f>
        <v>9.4</v>
      </c>
      <c r="KE171" s="1">
        <f>IF(KB171&gt;='Drive Train'!$F$29,1,0)</f>
        <v>0</v>
      </c>
      <c r="KF171" s="57">
        <f>MIN(JV171,'DEPRECATED - DT-Prelim Calcs'!$C$10)*'DEPRECATED - DT-Prelim Calcs'!$C$11*1000/60/60</f>
        <v>103.33333333333333</v>
      </c>
      <c r="KG171" s="63">
        <f>KG170+'DEPRECATED - DT-Prelim Calcs'!$C$11</f>
        <v>668</v>
      </c>
      <c r="KH171" s="2">
        <f>KR171/'Drive Train'!$F$35</f>
        <v>3.4183385108598969</v>
      </c>
      <c r="KI171" s="46">
        <f>KP171*12*60/(PI() * 'Drive Train'!$F$15)/KH$2*KH171</f>
        <v>-1607507.3807912695</v>
      </c>
      <c r="KJ171" s="2">
        <f>('DEPRECATED - DT-Prelim Calcs'!$C$6*KH171-KI171)/('DEPRECATED - DT-Prelim Calcs'!$C$6*KH171)*'DEPRECATED - DT-Prelim Calcs'!$C$7*KH171</f>
        <v>735.08487267926978</v>
      </c>
      <c r="KK171" s="57">
        <f>KJ171/'DEPRECATED - DT-Prelim Calcs'!$C$7*('DEPRECATED - DT-Prelim Calcs'!$C$8-'DEPRECATED - DT-Prelim Calcs'!$C$9)+'DEPRECATED - DT-Prelim Calcs'!$C$9</f>
        <v>39136.056499896396</v>
      </c>
      <c r="KL171" s="57">
        <f t="shared" si="208"/>
        <v>53.333333333333329</v>
      </c>
      <c r="KM171" s="2">
        <f t="shared" si="262"/>
        <v>0.99579519204165001</v>
      </c>
      <c r="KN171" s="57">
        <f>KM171*'DEPRECATED - DT-Prelim Calcs'!$C$21/KH$2/'DEPRECATED - DT-Prelim Calcs'!$C$19/'DEPRECATED - DT-Prelim Calcs'!$C$18*3.39*'DEPRECATED - DT-Prelim Calcs'!$C$20</f>
        <v>25.773080821789936</v>
      </c>
      <c r="KO171" s="46">
        <f t="shared" si="263"/>
        <v>0</v>
      </c>
      <c r="KP171" s="57">
        <f>KN170*'DEPRECATED - DT-Prelim Calcs'!$C$11+KP170</f>
        <v>-1149.0615993149349</v>
      </c>
      <c r="KQ171" s="57">
        <f>KQ170+0.5*KN171*'DEPRECATED - DT-Prelim Calcs'!$C$11^2+KP171*'DEPRECATED - DT-Prelim Calcs'!$C$11</f>
        <v>-320102.23564927338</v>
      </c>
      <c r="KR171" s="57">
        <f>MIN('Drive Train'!$F$35-KL170*'DEPRECATED - DT-Prelim Calcs'!$C$21*'Drive Train'!$F$39,KR170+KL$2)</f>
        <v>42.387397534662725</v>
      </c>
      <c r="KS171" s="57">
        <f>'Drive Train'!$F$35-KL171*'DEPRECATED - DT-Prelim Calcs'!$C$21*'Drive Train'!$F$39</f>
        <v>9.2000000000000011</v>
      </c>
      <c r="KT171" s="1">
        <f>IF(KQ171&gt;='Drive Train'!$F$29,1,0)</f>
        <v>0</v>
      </c>
      <c r="KU171" s="57">
        <f>MIN(KK171,'DEPRECATED - DT-Prelim Calcs'!$C$10)*'DEPRECATED - DT-Prelim Calcs'!$C$11*1000/60/60</f>
        <v>103.33333333333333</v>
      </c>
      <c r="KV171" s="63">
        <f>KV170+'DEPRECATED - DT-Prelim Calcs'!$C$11</f>
        <v>668</v>
      </c>
      <c r="KW171" s="2">
        <f>LG171/'Drive Train'!$F$35</f>
        <v>0.72580645161290325</v>
      </c>
      <c r="KX171" s="46">
        <f>LE171*12*60/(PI() * 'Drive Train'!$F$15)/KW$2*KW171</f>
        <v>-284410.11121859687</v>
      </c>
      <c r="KY171" s="2">
        <f>('DEPRECATED - DT-Prelim Calcs'!$C$6*KW171-KX171)/('DEPRECATED - DT-Prelim Calcs'!$C$6*KW171)*'DEPRECATED - DT-Prelim Calcs'!$C$7*KW171</f>
        <v>130.34738642583898</v>
      </c>
      <c r="KZ171" s="57">
        <f>KY171/'DEPRECATED - DT-Prelim Calcs'!$C$7*('DEPRECATED - DT-Prelim Calcs'!$C$8-'DEPRECATED - DT-Prelim Calcs'!$C$9)+'DEPRECATED - DT-Prelim Calcs'!$C$9</f>
        <v>6941.9405304710135</v>
      </c>
      <c r="LA171" s="57">
        <f t="shared" si="209"/>
        <v>56.666666666666664</v>
      </c>
      <c r="LB171" s="2">
        <f t="shared" si="264"/>
        <v>0.99579519204165001</v>
      </c>
      <c r="LC171" s="57">
        <f>LB171*'DEPRECATED - DT-Prelim Calcs'!$C$21/KW$2/'DEPRECATED - DT-Prelim Calcs'!$C$19/'DEPRECATED - DT-Prelim Calcs'!$C$18*3.39*'DEPRECATED - DT-Prelim Calcs'!$C$20</f>
        <v>25.773080821789936</v>
      </c>
      <c r="LD171" s="46">
        <f t="shared" si="265"/>
        <v>0</v>
      </c>
      <c r="LE171" s="57">
        <f>LC170*'DEPRECATED - DT-Prelim Calcs'!$C$11+LE170</f>
        <v>-957.47977962660241</v>
      </c>
      <c r="LF171" s="57">
        <f>LF170+0.5*LC171*'DEPRECATED - DT-Prelim Calcs'!$C$11^2+LE171*'DEPRECATED - DT-Prelim Calcs'!$C$11</f>
        <v>-361424.88952773693</v>
      </c>
      <c r="LG171" s="57">
        <f>MIN('Drive Train'!$F$35-LA170*'DEPRECATED - DT-Prelim Calcs'!$C$21*'Drive Train'!$F$39,LG170+LA$2)</f>
        <v>9</v>
      </c>
      <c r="LH171" s="57">
        <f>'Drive Train'!$F$35-LA171*'DEPRECATED - DT-Prelim Calcs'!$C$21*'Drive Train'!$F$39</f>
        <v>9</v>
      </c>
      <c r="LI171" s="1">
        <f>IF(LF171&gt;='Drive Train'!$F$29,1,0)</f>
        <v>0</v>
      </c>
      <c r="LJ171" s="57">
        <f>MIN(KZ171,'DEPRECATED - DT-Prelim Calcs'!$C$10)*'DEPRECATED - DT-Prelim Calcs'!$C$11*1000/60/60</f>
        <v>103.33333333333333</v>
      </c>
      <c r="LK171" s="63">
        <f>LK170+'DEPRECATED - DT-Prelim Calcs'!$C$11</f>
        <v>668</v>
      </c>
      <c r="LL171" s="2">
        <f>LV171/'Drive Train'!$F$35</f>
        <v>0.70967741935483875</v>
      </c>
      <c r="LM171" s="46">
        <f>LT171*12*60/(PI() * 'Drive Train'!$F$15)/LL$2*LL171</f>
        <v>-9427.4238343818142</v>
      </c>
      <c r="LN171" s="2">
        <f>('DEPRECATED - DT-Prelim Calcs'!$C$6*LL171-LM171)/('DEPRECATED - DT-Prelim Calcs'!$C$6*LL171)*'DEPRECATED - DT-Prelim Calcs'!$C$7*LL171</f>
        <v>5.9730039016320609</v>
      </c>
      <c r="LO171" s="57">
        <f>LN171/'DEPRECATED - DT-Prelim Calcs'!$C$7*('DEPRECATED - DT-Prelim Calcs'!$C$8-'DEPRECATED - DT-Prelim Calcs'!$C$9)+'DEPRECATED - DT-Prelim Calcs'!$C$9</f>
        <v>320.68190895410515</v>
      </c>
      <c r="LP171" s="57">
        <f t="shared" si="210"/>
        <v>60</v>
      </c>
      <c r="LQ171" s="2">
        <f t="shared" si="266"/>
        <v>0.99579519204165001</v>
      </c>
      <c r="LR171" s="57">
        <f>LQ171*'DEPRECATED - DT-Prelim Calcs'!$C$21/LL$2/'DEPRECATED - DT-Prelim Calcs'!$C$19/'DEPRECATED - DT-Prelim Calcs'!$C$18*3.39*'DEPRECATED - DT-Prelim Calcs'!$C$20</f>
        <v>25.773080821789936</v>
      </c>
      <c r="LS171" s="46">
        <f t="shared" si="267"/>
        <v>0</v>
      </c>
      <c r="LT171" s="57">
        <f>LR170*'DEPRECATED - DT-Prelim Calcs'!$C$11+LT170</f>
        <v>-32.45917285303311</v>
      </c>
      <c r="LU171" s="57">
        <f>LU170+0.5*LR171*'DEPRECATED - DT-Prelim Calcs'!$C$11^2+LT171*'DEPRECATED - DT-Prelim Calcs'!$C$11</f>
        <v>-317568.27865367907</v>
      </c>
      <c r="LV171" s="57">
        <f>MIN('Drive Train'!$F$35-LP170*'DEPRECATED - DT-Prelim Calcs'!$C$21*'Drive Train'!$F$39,LV170+LP$2)</f>
        <v>8.8000000000000007</v>
      </c>
      <c r="LW171" s="57">
        <f>'Drive Train'!$F$35-LP171*'DEPRECATED - DT-Prelim Calcs'!$C$21*'Drive Train'!$F$39</f>
        <v>8.8000000000000007</v>
      </c>
      <c r="LX171" s="1">
        <f>IF(LU171&gt;='Drive Train'!$F$29,1,0)</f>
        <v>0</v>
      </c>
      <c r="LY171" s="57">
        <f>MIN(LO171,'DEPRECATED - DT-Prelim Calcs'!$C$10)*'DEPRECATED - DT-Prelim Calcs'!$C$11*1000/60/60</f>
        <v>103.33333333333333</v>
      </c>
      <c r="LZ171" s="63">
        <f>LZ170+'DEPRECATED - DT-Prelim Calcs'!$C$11</f>
        <v>668</v>
      </c>
    </row>
    <row r="172" spans="18:338" x14ac:dyDescent="0.2">
      <c r="R172" s="63">
        <f>R171+'DEPRECATED - DT-Prelim Calcs'!$C$11</f>
        <v>672</v>
      </c>
      <c r="S172" s="2">
        <f>AG172/'Drive Train'!$F$35</f>
        <v>0</v>
      </c>
      <c r="T172" s="46">
        <f>AE172*12*60/(PI() * 'Drive Train'!$F$15)/S$2*ABS(S172)</f>
        <v>0</v>
      </c>
      <c r="U172" s="2">
        <f>IF(OR(AD171=1,AND($C$32=Motors!$C$32,'DEPRECATED - DT-Prelim Calcs'!AI171=1)),0,IF(AG172=0,-(V171+$C$9)/($C$8-$C$9)*$C$7,($C$6*S172-T172)/($C$6*S172)*$C$7*S172))</f>
        <v>0</v>
      </c>
      <c r="V172" s="57">
        <f>IF(AND(AD171=1,AI171=1),0,ABS(U172/$C$7*($C$8-$C$9)+$C$9) *'Drive Train'!$AA$49 + V171*(1-'Drive Train'!$AA$49))</f>
        <v>0</v>
      </c>
      <c r="W172" s="57">
        <f t="shared" si="184"/>
        <v>0</v>
      </c>
      <c r="X172" s="2">
        <f>MAX(MIN(IF(AND(AI171=1,AG172&lt;0),-1,1)*(W172-$C$9)/($C$8-$C$9)*$C$7-$C$29*AE172/T$2 -  AI171*$C$29/2,X$2),MAX(X$4:X171)*-1)</f>
        <v>-0.2458281045106315</v>
      </c>
      <c r="Y172" s="57">
        <f t="shared" si="185"/>
        <v>0</v>
      </c>
      <c r="Z172" s="57">
        <f t="shared" si="186"/>
        <v>0</v>
      </c>
      <c r="AA172" s="57">
        <f t="shared" si="187"/>
        <v>0</v>
      </c>
      <c r="AB172" s="57" t="e">
        <f t="shared" si="188"/>
        <v>#N/A</v>
      </c>
      <c r="AC172" s="46">
        <f t="shared" si="211"/>
        <v>1</v>
      </c>
      <c r="AD172" s="1">
        <f t="shared" si="189"/>
        <v>1</v>
      </c>
      <c r="AE172" s="57">
        <f t="shared" si="190"/>
        <v>0</v>
      </c>
      <c r="AF172" s="57" t="e">
        <f t="shared" si="191"/>
        <v>#N/A</v>
      </c>
      <c r="AG172" s="57">
        <f>IF(AI171=0,MIN('Drive Train'!$F$35-W171*$C$21*'Drive Train'!$F$39,AG171+W$2)-$C$3,IF(AE171-1&lt;=0,0,IF($C$32=Motors!$C$30,MAX(ABS('Drive Train'!$F$35-W171*$C$21*'Drive Train'!$F$39)*-1,AG171-W$2),MAX(0,ABS('Drive Train'!$F$35-W171*$C$21*'Drive Train'!$F$39)*-1,AG171-W$2))))</f>
        <v>0</v>
      </c>
      <c r="AH172" s="57">
        <f>'Drive Train'!$F$35-ABS(W172)*'DEPRECATED - DT-Prelim Calcs'!$C$21*'Drive Train'!$F$39</f>
        <v>12.4</v>
      </c>
      <c r="AI172" s="1">
        <f>IF(AJ172&gt;='Drive Train'!$F$29,1,0)</f>
        <v>1</v>
      </c>
      <c r="AJ172" s="57">
        <f>AJ171+0.5*Y172*'DEPRECATED - DT-Prelim Calcs'!$C$11^2+AE172*'DEPRECATED - DT-Prelim Calcs'!$C$11</f>
        <v>784.33981740885292</v>
      </c>
      <c r="AK172" s="57">
        <f t="shared" si="268"/>
        <v>0</v>
      </c>
      <c r="AL172" s="63">
        <f>AL171+'DEPRECATED - DT-Prelim Calcs'!$C$11</f>
        <v>672</v>
      </c>
      <c r="AM172" s="2">
        <f>AW172/'Drive Train'!$F$35</f>
        <v>0.90171798760158639</v>
      </c>
      <c r="AN172" s="46">
        <f>AU172*12*60/(PI() * 'Drive Train'!$F$15)/AM$2*AM172</f>
        <v>4074.5129711578243</v>
      </c>
      <c r="AO172" s="2">
        <f>('DEPRECATED - DT-Prelim Calcs'!$C$6*AM172-AN172)/('DEPRECATED - DT-Prelim Calcs'!$C$6*AM172)*'DEPRECATED - DT-Prelim Calcs'!$C$7*AM172</f>
        <v>0.330818350027824</v>
      </c>
      <c r="AP172" s="57">
        <f>AO172/'DEPRECATED - DT-Prelim Calcs'!$C$7*('DEPRECATED - DT-Prelim Calcs'!$C$8-'DEPRECATED - DT-Prelim Calcs'!$C$9)+'DEPRECATED - DT-Prelim Calcs'!$C$9</f>
        <v>20.311615895672126</v>
      </c>
      <c r="AQ172" s="57">
        <f t="shared" si="192"/>
        <v>20.311615895672126</v>
      </c>
      <c r="AR172" s="2">
        <f t="shared" si="212"/>
        <v>-1.6653345369377348E-16</v>
      </c>
      <c r="AS172" s="57">
        <f>AR172*'DEPRECATED - DT-Prelim Calcs'!$C$21/AM$2/'DEPRECATED - DT-Prelim Calcs'!$C$19/'DEPRECATED - DT-Prelim Calcs'!$C$18*3.39*'DEPRECATED - DT-Prelim Calcs'!$C$20</f>
        <v>-1.2068570473601326E-15</v>
      </c>
      <c r="AT172" s="46">
        <f t="shared" si="213"/>
        <v>0</v>
      </c>
      <c r="AU172" s="57">
        <f>AS171*'DEPRECATED - DT-Prelim Calcs'!$C$11+AU171</f>
        <v>39.432321268798688</v>
      </c>
      <c r="AV172" s="57">
        <f>AV171+0.5*AS172*'DEPRECATED - DT-Prelim Calcs'!$C$11^2+AU172*'DEPRECATED - DT-Prelim Calcs'!$C$11</f>
        <v>26453.906327996778</v>
      </c>
      <c r="AW172" s="57">
        <f>MIN('Drive Train'!$F$35-AQ171*'DEPRECATED - DT-Prelim Calcs'!$C$21*'Drive Train'!$F$39,AW171+AQ$2)</f>
        <v>11.181303046259671</v>
      </c>
      <c r="AX172" s="57">
        <f>'Drive Train'!$F$35-AQ172*'DEPRECATED - DT-Prelim Calcs'!$C$21*'Drive Train'!$F$39</f>
        <v>11.181303046259673</v>
      </c>
      <c r="AY172" s="1">
        <f>IF(AV172&gt;='Drive Train'!$F$29,1,0)</f>
        <v>1</v>
      </c>
      <c r="AZ172" s="57">
        <f t="shared" si="214"/>
        <v>22.568462106302363</v>
      </c>
      <c r="BA172" s="63">
        <f>BA171+'DEPRECATED - DT-Prelim Calcs'!$C$11</f>
        <v>672</v>
      </c>
      <c r="BB172" s="2">
        <f>BL172/'Drive Train'!$F$35</f>
        <v>0.55000000000000004</v>
      </c>
      <c r="BC172" s="46">
        <f>BJ172*12*60/(PI() * 'Drive Train'!$F$15)/BB$2*BB172</f>
        <v>5574.3989430736692</v>
      </c>
      <c r="BD172" s="2">
        <f>('DEPRECATED - DT-Prelim Calcs'!$C$6*BB172-BC172)/('DEPRECATED - DT-Prelim Calcs'!$C$6*BB172)*'DEPRECATED - DT-Prelim Calcs'!$C$7*BB172</f>
        <v>-1.1950068391758988</v>
      </c>
      <c r="BE172" s="57">
        <f>BD172/'DEPRECATED - DT-Prelim Calcs'!$C$7*('DEPRECATED - DT-Prelim Calcs'!$C$8-'DEPRECATED - DT-Prelim Calcs'!$C$9)+'DEPRECATED - DT-Prelim Calcs'!$C$9</f>
        <v>-60.917998948658841</v>
      </c>
      <c r="BF172" s="57">
        <f t="shared" si="193"/>
        <v>-60.917998948658841</v>
      </c>
      <c r="BG172" s="2">
        <f t="shared" si="215"/>
        <v>-1.9370342982087321</v>
      </c>
      <c r="BH172" s="57">
        <f>BG172*'DEPRECATED - DT-Prelim Calcs'!$C$21/BB$2/'DEPRECATED - DT-Prelim Calcs'!$C$19/'DEPRECATED - DT-Prelim Calcs'!$C$18*3.39*'DEPRECATED - DT-Prelim Calcs'!$C$20</f>
        <v>-20.276476817893244</v>
      </c>
      <c r="BI172" s="46">
        <f t="shared" si="216"/>
        <v>1</v>
      </c>
      <c r="BJ172" s="57">
        <f>BH171*'DEPRECATED - DT-Prelim Calcs'!$C$11+BJ171</f>
        <v>61.23248520188443</v>
      </c>
      <c r="BK172" s="57">
        <f>BK171+0.5*BH172*'DEPRECATED - DT-Prelim Calcs'!$C$11^2+BJ172*'DEPRECATED - DT-Prelim Calcs'!$C$11</f>
        <v>13930.762351870575</v>
      </c>
      <c r="BL172" s="57">
        <f>MIN('Drive Train'!$F$35-BF171*'DEPRECATED - DT-Prelim Calcs'!$C$21*'Drive Train'!$F$39,BL171+BF$2)</f>
        <v>6.82</v>
      </c>
      <c r="BM172" s="57">
        <f>'Drive Train'!$F$35-BF172*'DEPRECATED - DT-Prelim Calcs'!$C$21*'Drive Train'!$F$39</f>
        <v>16.05507993691953</v>
      </c>
      <c r="BN172" s="1">
        <f>IF(BK172&gt;='Drive Train'!$F$29,1,0)</f>
        <v>1</v>
      </c>
      <c r="BO172" s="57">
        <f t="shared" si="217"/>
        <v>-67.686665498509825</v>
      </c>
      <c r="BP172" s="63">
        <f>BP171+'DEPRECATED - DT-Prelim Calcs'!$C$11</f>
        <v>672</v>
      </c>
      <c r="BQ172" s="2">
        <f>CA172/'Drive Train'!$F$35</f>
        <v>0.93381420277620353</v>
      </c>
      <c r="BR172" s="46">
        <f>BY172*12*60/(PI() * 'Drive Train'!$F$15)/BQ$2*BQ172</f>
        <v>2877.860043539898</v>
      </c>
      <c r="BS172" s="2">
        <f>('DEPRECATED - DT-Prelim Calcs'!$C$6*BQ172-BR172)/('DEPRECATED - DT-Prelim Calcs'!$C$6*BQ172)*'DEPRECATED - DT-Prelim Calcs'!$C$7*BQ172</f>
        <v>0.94924594258724448</v>
      </c>
      <c r="BT172" s="57">
        <f>BS172/'DEPRECATED - DT-Prelim Calcs'!$C$7*('DEPRECATED - DT-Prelim Calcs'!$C$8-'DEPRECATED - DT-Prelim Calcs'!$C$9)+'DEPRECATED - DT-Prelim Calcs'!$C$9</f>
        <v>53.234545408275302</v>
      </c>
      <c r="BU172" s="57">
        <f t="shared" si="194"/>
        <v>53.234545408275302</v>
      </c>
      <c r="BV172" s="2">
        <f t="shared" si="218"/>
        <v>0.72361751639713467</v>
      </c>
      <c r="BW172" s="57">
        <f>BV172*'DEPRECATED - DT-Prelim Calcs'!$C$21/BQ$2/'DEPRECATED - DT-Prelim Calcs'!$C$19/'DEPRECATED - DT-Prelim Calcs'!$C$18*3.39*'DEPRECATED - DT-Prelim Calcs'!$C$20</f>
        <v>9.9053499849616049</v>
      </c>
      <c r="BX172" s="46">
        <f t="shared" si="219"/>
        <v>0</v>
      </c>
      <c r="BY172" s="57">
        <f>BW171*'DEPRECATED - DT-Prelim Calcs'!$C$11+BY171</f>
        <v>14.238038220598719</v>
      </c>
      <c r="BZ172" s="57">
        <f>BZ171+0.5*BW172*'DEPRECATED - DT-Prelim Calcs'!$C$11^2+BY172*'DEPRECATED - DT-Prelim Calcs'!$C$11</f>
        <v>-14231.513560592168</v>
      </c>
      <c r="CA172" s="57">
        <f>MIN('Drive Train'!$F$35-BU171*'DEPRECATED - DT-Prelim Calcs'!$C$21*'Drive Train'!$F$39,CA171+BU$2)</f>
        <v>11.579296114424924</v>
      </c>
      <c r="CB172" s="57">
        <f>'Drive Train'!$F$35-BU172*'DEPRECATED - DT-Prelim Calcs'!$C$21*'Drive Train'!$F$39</f>
        <v>9.2059272755034822</v>
      </c>
      <c r="CC172" s="1">
        <f>IF(BZ172&gt;='Drive Train'!$F$29,1,0)</f>
        <v>0</v>
      </c>
      <c r="CD172" s="57">
        <f t="shared" si="220"/>
        <v>59.149494898083667</v>
      </c>
      <c r="CE172" s="63">
        <f>CE171+'DEPRECATED - DT-Prelim Calcs'!$C$11</f>
        <v>672</v>
      </c>
      <c r="CF172" s="2">
        <f>CP172/'Drive Train'!$F$35</f>
        <v>0.55000000000000004</v>
      </c>
      <c r="CG172" s="46">
        <f>CN172*12*60/(PI() * 'Drive Train'!$F$15)/CF$2*CF172</f>
        <v>4830.6182477446355</v>
      </c>
      <c r="CH172" s="2">
        <f>('DEPRECATED - DT-Prelim Calcs'!$C$6*CF172-CG172)/('DEPRECATED - DT-Prelim Calcs'!$C$6*CF172)*'DEPRECATED - DT-Prelim Calcs'!$C$7*CF172</f>
        <v>-0.8587007461659607</v>
      </c>
      <c r="CI172" s="57">
        <f>CH172/'DEPRECATED - DT-Prelim Calcs'!$C$7*('DEPRECATED - DT-Prelim Calcs'!$C$8-'DEPRECATED - DT-Prelim Calcs'!$C$9)+'DEPRECATED - DT-Prelim Calcs'!$C$9</f>
        <v>-43.014234744021891</v>
      </c>
      <c r="CJ172" s="57">
        <f t="shared" si="195"/>
        <v>-43.014234744021891</v>
      </c>
      <c r="CK172" s="2">
        <f t="shared" si="221"/>
        <v>-1.5017209929291315</v>
      </c>
      <c r="CL172" s="57">
        <f>CK172*'DEPRECATED - DT-Prelim Calcs'!$C$21/CF$2/'DEPRECATED - DT-Prelim Calcs'!$C$19/'DEPRECATED - DT-Prelim Calcs'!$C$18*3.39*'DEPRECATED - DT-Prelim Calcs'!$C$20</f>
        <v>-25.393372248446482</v>
      </c>
      <c r="CM172" s="46">
        <f t="shared" si="222"/>
        <v>1</v>
      </c>
      <c r="CN172" s="57">
        <f>CL171*'DEPRECATED - DT-Prelim Calcs'!$C$11+CN171</f>
        <v>32.848127271453137</v>
      </c>
      <c r="CO172" s="57">
        <f>CO171+0.5*CL172*'DEPRECATED - DT-Prelim Calcs'!$C$11^2+CN172*'DEPRECATED - DT-Prelim Calcs'!$C$11</f>
        <v>-56223.306447206487</v>
      </c>
      <c r="CP172" s="57">
        <f>MIN('Drive Train'!$F$35-CJ171*'DEPRECATED - DT-Prelim Calcs'!$C$21*'Drive Train'!$F$39,CP171+CJ$2)</f>
        <v>6.82</v>
      </c>
      <c r="CQ172" s="57">
        <f>'Drive Train'!$F$35-CJ172*'DEPRECATED - DT-Prelim Calcs'!$C$21*'Drive Train'!$F$39</f>
        <v>14.980854084641313</v>
      </c>
      <c r="CR172" s="1">
        <f>IF(CO172&gt;='Drive Train'!$F$29,1,0)</f>
        <v>0</v>
      </c>
      <c r="CS172" s="57">
        <f t="shared" si="223"/>
        <v>-47.793594160024327</v>
      </c>
      <c r="CT172" s="63">
        <f>CT171+'DEPRECATED - DT-Prelim Calcs'!$C$11</f>
        <v>672</v>
      </c>
      <c r="CU172" s="2">
        <f>DE172/'Drive Train'!$F$35</f>
        <v>0.55000000000000004</v>
      </c>
      <c r="CV172" s="46">
        <f>DC172*12*60/(PI() * 'Drive Train'!$F$15)/CU$2*CU172</f>
        <v>-15909.95483394602</v>
      </c>
      <c r="CW172" s="2">
        <f>('DEPRECATED - DT-Prelim Calcs'!$C$6*CU172-CV172)/('DEPRECATED - DT-Prelim Calcs'!$C$6*CU172)*'DEPRECATED - DT-Prelim Calcs'!$C$7*CU172</f>
        <v>8.519306969945573</v>
      </c>
      <c r="CX172" s="57">
        <f>CW172/'DEPRECATED - DT-Prelim Calcs'!$C$7*('DEPRECATED - DT-Prelim Calcs'!$C$8-'DEPRECATED - DT-Prelim Calcs'!$C$9)+'DEPRECATED - DT-Prelim Calcs'!$C$9</f>
        <v>456.23820922988261</v>
      </c>
      <c r="CY172" s="57">
        <f t="shared" si="196"/>
        <v>93</v>
      </c>
      <c r="CZ172" s="2">
        <f t="shared" si="224"/>
        <v>1.2803081040535502</v>
      </c>
      <c r="DA172" s="57">
        <f>CZ172*'DEPRECATED - DT-Prelim Calcs'!$C$21/CU$2/'DEPRECATED - DT-Prelim Calcs'!$C$19/'DEPRECATED - DT-Prelim Calcs'!$C$18*3.39*'DEPRECATED - DT-Prelim Calcs'!$C$20</f>
        <v>25.773080821789936</v>
      </c>
      <c r="DB172" s="46">
        <f t="shared" si="225"/>
        <v>0</v>
      </c>
      <c r="DC172" s="57">
        <f>DA171*'DEPRECATED - DT-Prelim Calcs'!$C$11+DC171</f>
        <v>-90.877449500491352</v>
      </c>
      <c r="DD172" s="57">
        <f>DD171+0.5*DA172*'DEPRECATED - DT-Prelim Calcs'!$C$11^2+DC172*'DEPRECATED - DT-Prelim Calcs'!$C$11</f>
        <v>-116249.95257157783</v>
      </c>
      <c r="DE172" s="57">
        <f>MIN('Drive Train'!$F$35-CY171*'DEPRECATED - DT-Prelim Calcs'!$C$21*'Drive Train'!$F$39,DE171+CY$2)</f>
        <v>6.82</v>
      </c>
      <c r="DF172" s="57">
        <f>'Drive Train'!$F$35-CY172*'DEPRECATED - DT-Prelim Calcs'!$C$21*'Drive Train'!$F$39</f>
        <v>6.82</v>
      </c>
      <c r="DG172" s="1">
        <f>IF(DD172&gt;='Drive Train'!$F$29,1,0)</f>
        <v>0</v>
      </c>
      <c r="DH172" s="57">
        <f t="shared" si="226"/>
        <v>103.33333333333333</v>
      </c>
      <c r="DI172" s="63">
        <f>DI171+'DEPRECATED - DT-Prelim Calcs'!$C$11</f>
        <v>672</v>
      </c>
      <c r="DJ172" s="2">
        <f>DT172/'Drive Train'!$F$35</f>
        <v>1.2945950565213189</v>
      </c>
      <c r="DK172" s="46">
        <f>DR172*12*60/(PI() * 'Drive Train'!$F$15)/DJ$2*DJ172</f>
        <v>-73331.008147188943</v>
      </c>
      <c r="DL172" s="2">
        <f>('DEPRECATED - DT-Prelim Calcs'!$C$6*DJ172-DK172)/('DEPRECATED - DT-Prelim Calcs'!$C$6*DJ172)*'DEPRECATED - DT-Prelim Calcs'!$C$7*DJ172</f>
        <v>36.277146625564477</v>
      </c>
      <c r="DM172" s="57">
        <f>DL172/'DEPRECATED - DT-Prelim Calcs'!$C$7*('DEPRECATED - DT-Prelim Calcs'!$C$8-'DEPRECATED - DT-Prelim Calcs'!$C$9)+'DEPRECATED - DT-Prelim Calcs'!$C$9</f>
        <v>1933.9688431783911</v>
      </c>
      <c r="DN172" s="57">
        <f t="shared" si="197"/>
        <v>93</v>
      </c>
      <c r="DO172" s="2">
        <f t="shared" si="227"/>
        <v>1.1037138828047846</v>
      </c>
      <c r="DP172" s="57">
        <f>DO172*'DEPRECATED - DT-Prelim Calcs'!$C$21/DJ$2/'DEPRECATED - DT-Prelim Calcs'!$C$19/'DEPRECATED - DT-Prelim Calcs'!$C$18*3.39*'DEPRECATED - DT-Prelim Calcs'!$C$20</f>
        <v>25.773080821789936</v>
      </c>
      <c r="DQ172" s="46">
        <f t="shared" si="228"/>
        <v>0</v>
      </c>
      <c r="DR172" s="57">
        <f>DP171*'DEPRECATED - DT-Prelim Calcs'!$C$11+DR171</f>
        <v>-153.40714758046676</v>
      </c>
      <c r="DS172" s="57">
        <f>DS171+0.5*DP172*'DEPRECATED - DT-Prelim Calcs'!$C$11^2+DR172*'DEPRECATED - DT-Prelim Calcs'!$C$11</f>
        <v>-192214.8400849012</v>
      </c>
      <c r="DT172" s="57">
        <f>MIN('Drive Train'!$F$35-DN171*'DEPRECATED - DT-Prelim Calcs'!$C$21*'Drive Train'!$F$39,DT171+DN$2)</f>
        <v>16.052978700864355</v>
      </c>
      <c r="DU172" s="57">
        <f>'Drive Train'!$F$35-DN172*'DEPRECATED - DT-Prelim Calcs'!$C$21*'Drive Train'!$F$39</f>
        <v>6.82</v>
      </c>
      <c r="DV172" s="1">
        <f>IF(DS172&gt;='Drive Train'!$F$29,1,0)</f>
        <v>0</v>
      </c>
      <c r="DW172" s="57">
        <f t="shared" si="229"/>
        <v>103.33333333333333</v>
      </c>
      <c r="DX172" s="63">
        <f>DX171+'DEPRECATED - DT-Prelim Calcs'!$C$11</f>
        <v>672</v>
      </c>
      <c r="DY172" s="2">
        <f>EI172/'Drive Train'!$F$35</f>
        <v>0.55000000000000004</v>
      </c>
      <c r="DZ172" s="46">
        <f>EG172*12*60/(PI() * 'Drive Train'!$F$15)/DY$2*DY172</f>
        <v>-110943.81265659013</v>
      </c>
      <c r="EA172" s="2">
        <f>('DEPRECATED - DT-Prelim Calcs'!$C$6*DY172-DZ172)/('DEPRECATED - DT-Prelim Calcs'!$C$6*DY172)*'DEPRECATED - DT-Prelim Calcs'!$C$7*DY172</f>
        <v>51.489587899133618</v>
      </c>
      <c r="EB172" s="57">
        <f>EA172/'DEPRECATED - DT-Prelim Calcs'!$C$7*('DEPRECATED - DT-Prelim Calcs'!$C$8-'DEPRECATED - DT-Prelim Calcs'!$C$9)+'DEPRECATED - DT-Prelim Calcs'!$C$9</f>
        <v>2743.8261939663248</v>
      </c>
      <c r="EC172" s="57">
        <f t="shared" si="198"/>
        <v>93</v>
      </c>
      <c r="ED172" s="2">
        <f t="shared" si="230"/>
        <v>0.96993038185874991</v>
      </c>
      <c r="EE172" s="57">
        <f>ED172*'DEPRECATED - DT-Prelim Calcs'!$C$21/DY$2/'DEPRECATED - DT-Prelim Calcs'!$C$19/'DEPRECATED - DT-Prelim Calcs'!$C$18*3.39*'DEPRECATED - DT-Prelim Calcs'!$C$20</f>
        <v>25.773080821789936</v>
      </c>
      <c r="EF172" s="46">
        <f t="shared" si="231"/>
        <v>0</v>
      </c>
      <c r="EG172" s="57">
        <f>EE171*'DEPRECATED - DT-Prelim Calcs'!$C$11+EG171</f>
        <v>-480.08301212560036</v>
      </c>
      <c r="EH172" s="57">
        <f>EH171+0.5*EE172*'DEPRECATED - DT-Prelim Calcs'!$C$11^2+EG172*'DEPRECATED - DT-Prelim Calcs'!$C$11</f>
        <v>-283621.53811212187</v>
      </c>
      <c r="EI172" s="57">
        <f>MIN('Drive Train'!$F$35-EC171*'DEPRECATED - DT-Prelim Calcs'!$C$21*'Drive Train'!$F$39,EI171+EC$2)</f>
        <v>6.82</v>
      </c>
      <c r="EJ172" s="57">
        <f>'Drive Train'!$F$35-EC172*'DEPRECATED - DT-Prelim Calcs'!$C$21*'Drive Train'!$F$39</f>
        <v>6.82</v>
      </c>
      <c r="EK172" s="1">
        <f>IF(EH172&gt;='Drive Train'!$F$29,1,0)</f>
        <v>0</v>
      </c>
      <c r="EL172" s="57">
        <f t="shared" si="232"/>
        <v>103.33333333333333</v>
      </c>
      <c r="EM172" s="63">
        <f>EM171+'DEPRECATED - DT-Prelim Calcs'!$C$11</f>
        <v>672</v>
      </c>
      <c r="EN172" s="2">
        <f>EX172/'Drive Train'!$F$35</f>
        <v>0.55000000000000004</v>
      </c>
      <c r="EO172" s="46">
        <f>EV172*12*60/(PI() * 'Drive Train'!$F$15)/EN$2*EN172</f>
        <v>-232529.05348843627</v>
      </c>
      <c r="EP172" s="2">
        <f>('DEPRECATED - DT-Prelim Calcs'!$C$6*EN172-EO172)/('DEPRECATED - DT-Prelim Calcs'!$C$6*EN172)*'DEPRECATED - DT-Prelim Calcs'!$C$7*EN172</f>
        <v>106.46527840659127</v>
      </c>
      <c r="EQ172" s="57">
        <f>EP172/'DEPRECATED - DT-Prelim Calcs'!$C$7*('DEPRECATED - DT-Prelim Calcs'!$C$8-'DEPRECATED - DT-Prelim Calcs'!$C$9)+'DEPRECATED - DT-Prelim Calcs'!$C$9</f>
        <v>5670.5403400687383</v>
      </c>
      <c r="ER172" s="57">
        <f t="shared" si="199"/>
        <v>93</v>
      </c>
      <c r="ES172" s="2">
        <f t="shared" si="233"/>
        <v>0.86507304327942547</v>
      </c>
      <c r="ET172" s="57">
        <f>ES172*'DEPRECATED - DT-Prelim Calcs'!$C$21/EN$2/'DEPRECATED - DT-Prelim Calcs'!$C$19/'DEPRECATED - DT-Prelim Calcs'!$C$18*3.39*'DEPRECATED - DT-Prelim Calcs'!$C$20</f>
        <v>25.773080821789936</v>
      </c>
      <c r="EU172" s="46">
        <f t="shared" si="234"/>
        <v>0</v>
      </c>
      <c r="EV172" s="57">
        <f>ET171*'DEPRECATED - DT-Prelim Calcs'!$C$11+EV171</f>
        <v>-897.43435649319326</v>
      </c>
      <c r="EW172" s="57">
        <f>EW171+0.5*ET172*'DEPRECATED - DT-Prelim Calcs'!$C$11^2+EV172*'DEPRECATED - DT-Prelim Calcs'!$C$11</f>
        <v>-382840.04593775945</v>
      </c>
      <c r="EX172" s="57">
        <f>MIN('Drive Train'!$F$35-ER171*'DEPRECATED - DT-Prelim Calcs'!$C$21*'Drive Train'!$F$39,EX171+ER$2)</f>
        <v>6.82</v>
      </c>
      <c r="EY172" s="57">
        <f>'Drive Train'!$F$35-ER172*'DEPRECATED - DT-Prelim Calcs'!$C$21*'Drive Train'!$F$39</f>
        <v>6.82</v>
      </c>
      <c r="EZ172" s="1">
        <f>IF(EW172&gt;='Drive Train'!$F$29,1,0)</f>
        <v>0</v>
      </c>
      <c r="FA172" s="57">
        <f t="shared" si="235"/>
        <v>103.33333333333333</v>
      </c>
      <c r="FB172" s="63">
        <f>FB171+'DEPRECATED - DT-Prelim Calcs'!$C$11</f>
        <v>672</v>
      </c>
      <c r="FC172" s="2">
        <f>FM172/'Drive Train'!$F$35</f>
        <v>0.55000000000000004</v>
      </c>
      <c r="FD172" s="46">
        <f>FK172*12*60/(PI() * 'Drive Train'!$F$15)/FC$2*FC172</f>
        <v>-225149.92834819556</v>
      </c>
      <c r="FE172" s="2">
        <f>('DEPRECATED - DT-Prelim Calcs'!$C$6*FC172-FD172)/('DEPRECATED - DT-Prelim Calcs'!$C$6*FC172)*'DEPRECATED - DT-Prelim Calcs'!$C$7*FC172</f>
        <v>103.12875090415598</v>
      </c>
      <c r="FF172" s="57">
        <f>FE172/'DEPRECATED - DT-Prelim Calcs'!$C$7*('DEPRECATED - DT-Prelim Calcs'!$C$8-'DEPRECATED - DT-Prelim Calcs'!$C$9)+'DEPRECATED - DT-Prelim Calcs'!$C$9</f>
        <v>5492.9152452295484</v>
      </c>
      <c r="FG172" s="57">
        <f t="shared" si="200"/>
        <v>93</v>
      </c>
      <c r="FH172" s="2">
        <f t="shared" si="236"/>
        <v>0.78067567320338405</v>
      </c>
      <c r="FI172" s="57">
        <f>FH172*'DEPRECATED - DT-Prelim Calcs'!$C$21/FC$2/'DEPRECATED - DT-Prelim Calcs'!$C$19/'DEPRECATED - DT-Prelim Calcs'!$C$18*3.39*'DEPRECATED - DT-Prelim Calcs'!$C$20</f>
        <v>25.773080821789936</v>
      </c>
      <c r="FJ172" s="46">
        <f t="shared" si="237"/>
        <v>0</v>
      </c>
      <c r="FK172" s="57">
        <f>FI171*'DEPRECATED - DT-Prelim Calcs'!$C$11+FK171</f>
        <v>-784.17889230039839</v>
      </c>
      <c r="FL172" s="57">
        <f>FL171+0.5*FI172*'DEPRECATED - DT-Prelim Calcs'!$C$11^2+FK172*'DEPRECATED - DT-Prelim Calcs'!$C$11</f>
        <v>-567289.52252786711</v>
      </c>
      <c r="FM172" s="57">
        <f>MIN('Drive Train'!$F$35-FG171*'DEPRECATED - DT-Prelim Calcs'!$C$21*'Drive Train'!$F$39,FM171+FG$2)</f>
        <v>6.82</v>
      </c>
      <c r="FN172" s="57">
        <f>'Drive Train'!$F$35-FG172*'DEPRECATED - DT-Prelim Calcs'!$C$21*'Drive Train'!$F$39</f>
        <v>6.82</v>
      </c>
      <c r="FO172" s="1">
        <f>IF(FL172&gt;='Drive Train'!$F$29,1,0)</f>
        <v>0</v>
      </c>
      <c r="FP172" s="57">
        <f t="shared" si="238"/>
        <v>103.33333333333333</v>
      </c>
      <c r="FQ172" s="63">
        <f>FQ171+'DEPRECATED - DT-Prelim Calcs'!$C$11</f>
        <v>672</v>
      </c>
      <c r="FR172" s="2">
        <f>GB172/'Drive Train'!$F$35</f>
        <v>0.55000000000000004</v>
      </c>
      <c r="FS172" s="46">
        <f>FZ172*12*60/(PI() * 'Drive Train'!$F$15)/FR$2*FR172</f>
        <v>-43524.957225023914</v>
      </c>
      <c r="FT172" s="2">
        <f>('DEPRECATED - DT-Prelim Calcs'!$C$6*FR172-FS172)/('DEPRECATED - DT-Prelim Calcs'!$C$6*FR172)*'DEPRECATED - DT-Prelim Calcs'!$C$7*FR172</f>
        <v>21.005640133641204</v>
      </c>
      <c r="FU172" s="57">
        <f>FT172/'DEPRECATED - DT-Prelim Calcs'!$C$7*('DEPRECATED - DT-Prelim Calcs'!$C$8-'DEPRECATED - DT-Prelim Calcs'!$C$9)+'DEPRECATED - DT-Prelim Calcs'!$C$9</f>
        <v>1120.9670660357538</v>
      </c>
      <c r="FV172" s="57">
        <f t="shared" si="201"/>
        <v>93</v>
      </c>
      <c r="FW172" s="2">
        <f t="shared" si="239"/>
        <v>0.7112822800297498</v>
      </c>
      <c r="FX172" s="57">
        <f>FW172*'DEPRECATED - DT-Prelim Calcs'!$C$21/FR$2/'DEPRECATED - DT-Prelim Calcs'!$C$19/'DEPRECATED - DT-Prelim Calcs'!$C$18*3.39*'DEPRECATED - DT-Prelim Calcs'!$C$20</f>
        <v>25.773080821789936</v>
      </c>
      <c r="FY172" s="46">
        <f t="shared" si="240"/>
        <v>0</v>
      </c>
      <c r="FZ172" s="57">
        <f>FX171*'DEPRECATED - DT-Prelim Calcs'!$C$11+FZ171</f>
        <v>-138.11887461206572</v>
      </c>
      <c r="GA172" s="57">
        <f>GA171+0.5*FX172*'DEPRECATED - DT-Prelim Calcs'!$C$11^2+FZ172*'DEPRECATED - DT-Prelim Calcs'!$C$11</f>
        <v>-596938.90996837791</v>
      </c>
      <c r="GB172" s="57">
        <f>MIN('Drive Train'!$F$35-FV171*'DEPRECATED - DT-Prelim Calcs'!$C$21*'Drive Train'!$F$39,GB171+FV$2)</f>
        <v>6.82</v>
      </c>
      <c r="GC172" s="57">
        <f>'Drive Train'!$F$35-FV172*'DEPRECATED - DT-Prelim Calcs'!$C$21*'Drive Train'!$F$39</f>
        <v>6.82</v>
      </c>
      <c r="GD172" s="1">
        <f>IF(GA172&gt;='Drive Train'!$F$29,1,0)</f>
        <v>0</v>
      </c>
      <c r="GE172" s="57">
        <f t="shared" si="241"/>
        <v>103.33333333333333</v>
      </c>
      <c r="GF172" s="63">
        <f>GF171+'DEPRECATED - DT-Prelim Calcs'!$C$11</f>
        <v>672</v>
      </c>
      <c r="GG172" s="2">
        <f>GQ172/'Drive Train'!$F$35</f>
        <v>3.3473264557536573</v>
      </c>
      <c r="GH172" s="46">
        <f>GO172*12*60/(PI() * 'Drive Train'!$F$15)/GG$2*GG172</f>
        <v>-1503852.2758883983</v>
      </c>
      <c r="GI172" s="2">
        <f>('DEPRECATED - DT-Prelim Calcs'!$C$6*GG172-GH172)/('DEPRECATED - DT-Prelim Calcs'!$C$6*GG172)*'DEPRECATED - DT-Prelim Calcs'!$C$7*GG172</f>
        <v>688.04529032141329</v>
      </c>
      <c r="GJ172" s="57">
        <f>GI172/'DEPRECATED - DT-Prelim Calcs'!$C$7*('DEPRECATED - DT-Prelim Calcs'!$C$8-'DEPRECATED - DT-Prelim Calcs'!$C$9)+'DEPRECATED - DT-Prelim Calcs'!$C$9</f>
        <v>36631.833090554901</v>
      </c>
      <c r="GK172" s="57">
        <f t="shared" si="242"/>
        <v>29.999999999999982</v>
      </c>
      <c r="GL172" s="2">
        <f t="shared" si="243"/>
        <v>0.99579519204165001</v>
      </c>
      <c r="GM172" s="57">
        <f>GL172*'DEPRECATED - DT-Prelim Calcs'!$C$21/GG$2/'DEPRECATED - DT-Prelim Calcs'!$C$19/'DEPRECATED - DT-Prelim Calcs'!$C$18*3.39*'DEPRECATED - DT-Prelim Calcs'!$C$20</f>
        <v>25.773080821789936</v>
      </c>
      <c r="GN172" s="46">
        <f t="shared" si="244"/>
        <v>0</v>
      </c>
      <c r="GO172" s="57">
        <f>GM171*'DEPRECATED - DT-Prelim Calcs'!$C$11+GO171</f>
        <v>-1097.7729132408244</v>
      </c>
      <c r="GP172" s="57">
        <f>GP171+0.5*GM172*'DEPRECATED - DT-Prelim Calcs'!$C$11^2+GO172*'DEPRECATED - DT-Prelim Calcs'!$C$11</f>
        <v>-297396.85435178265</v>
      </c>
      <c r="GQ172" s="57">
        <f>MIN('Drive Train'!$F$35-GK171*'DEPRECATED - DT-Prelim Calcs'!$C$21*'Drive Train'!$F$39,GQ171+GK$2)</f>
        <v>41.506848051345351</v>
      </c>
      <c r="GR172" s="57">
        <f>'Drive Train'!$F$35-GK172*'DEPRECATED - DT-Prelim Calcs'!$C$21*'Drive Train'!$F$39</f>
        <v>10.600000000000001</v>
      </c>
      <c r="GS172" s="1">
        <f>IF(GP172&gt;='Drive Train'!$F$29,1,0)</f>
        <v>0</v>
      </c>
      <c r="GT172" s="57">
        <f t="shared" si="245"/>
        <v>33.333333333333314</v>
      </c>
      <c r="GU172" s="63">
        <f>GU171+'DEPRECATED - DT-Prelim Calcs'!$C$11</f>
        <v>672</v>
      </c>
      <c r="GV172" s="2">
        <f>HF172/'Drive Train'!$F$35</f>
        <v>0.83870967741935498</v>
      </c>
      <c r="GW172" s="46">
        <f>HD172*12*60/(PI() * 'Drive Train'!$F$15)/GV$2*GV172</f>
        <v>-3596.8042371288143</v>
      </c>
      <c r="GX172" s="2">
        <f>('DEPRECATED - DT-Prelim Calcs'!$C$6*GV172-GW172)/('DEPRECATED - DT-Prelim Calcs'!$C$6*GV172)*'DEPRECATED - DT-Prelim Calcs'!$C$7*GV172</f>
        <v>3.6476126887120617</v>
      </c>
      <c r="GY172" s="57">
        <f>GX172/'DEPRECATED - DT-Prelim Calcs'!$C$7*('DEPRECATED - DT-Prelim Calcs'!$C$8-'DEPRECATED - DT-Prelim Calcs'!$C$9)+'DEPRECATED - DT-Prelim Calcs'!$C$9</f>
        <v>196.88618587624791</v>
      </c>
      <c r="GZ172" s="57">
        <f t="shared" si="202"/>
        <v>33.333333333333314</v>
      </c>
      <c r="HA172" s="2">
        <f t="shared" si="246"/>
        <v>0.88939075612500207</v>
      </c>
      <c r="HB172" s="57">
        <f>HA172*'DEPRECATED - DT-Prelim Calcs'!$C$21/GV$2/'DEPRECATED - DT-Prelim Calcs'!$C$19/'DEPRECATED - DT-Prelim Calcs'!$C$18*3.39*'DEPRECATED - DT-Prelim Calcs'!$C$20</f>
        <v>23.019130864415533</v>
      </c>
      <c r="HC172" s="46">
        <f t="shared" si="247"/>
        <v>0</v>
      </c>
      <c r="HD172" s="57">
        <f>HB171*'DEPRECATED - DT-Prelim Calcs'!$C$11+HD171</f>
        <v>-10.478775844465389</v>
      </c>
      <c r="HE172" s="57">
        <f>HE171+0.5*HB172*'DEPRECATED - DT-Prelim Calcs'!$C$11^2+HD172*'DEPRECATED - DT-Prelim Calcs'!$C$11</f>
        <v>-303961.27826433722</v>
      </c>
      <c r="HF172" s="57">
        <f>MIN('Drive Train'!$F$35-GZ171*'DEPRECATED - DT-Prelim Calcs'!$C$21*'Drive Train'!$F$39,HF171+GZ$2)</f>
        <v>10.400000000000002</v>
      </c>
      <c r="HG172" s="57">
        <f>'Drive Train'!$F$35-GZ172*'DEPRECATED - DT-Prelim Calcs'!$C$21*'Drive Train'!$F$39</f>
        <v>10.400000000000002</v>
      </c>
      <c r="HH172" s="1">
        <f>IF(HE172&gt;='Drive Train'!$F$29,1,0)</f>
        <v>0</v>
      </c>
      <c r="HI172" s="57">
        <f t="shared" si="248"/>
        <v>37.037037037037017</v>
      </c>
      <c r="HJ172" s="63">
        <f>HJ171+'DEPRECATED - DT-Prelim Calcs'!$C$11</f>
        <v>672</v>
      </c>
      <c r="HK172" s="2">
        <f>HU172/'Drive Train'!$F$35</f>
        <v>3.4274996574419254</v>
      </c>
      <c r="HL172" s="46">
        <f>HS172*12*60/(PI() * 'Drive Train'!$F$15)/HK$2*HK172</f>
        <v>-1597796.0495849981</v>
      </c>
      <c r="HM172" s="2">
        <f>('DEPRECATED - DT-Prelim Calcs'!$C$6*HK172-HL172)/('DEPRECATED - DT-Prelim Calcs'!$C$6*HK172)*'DEPRECATED - DT-Prelim Calcs'!$C$7*HK172</f>
        <v>730.7158988460759</v>
      </c>
      <c r="HN172" s="57">
        <f>HM172/'DEPRECATED - DT-Prelim Calcs'!$C$7*('DEPRECATED - DT-Prelim Calcs'!$C$8-'DEPRECATED - DT-Prelim Calcs'!$C$9)+'DEPRECATED - DT-Prelim Calcs'!$C$9</f>
        <v>38903.46756097574</v>
      </c>
      <c r="HO172" s="57">
        <f t="shared" si="203"/>
        <v>36.66666666666665</v>
      </c>
      <c r="HP172" s="2">
        <f t="shared" si="249"/>
        <v>0.99579519204165001</v>
      </c>
      <c r="HQ172" s="57">
        <f>HP172*'DEPRECATED - DT-Prelim Calcs'!$C$21/HK$2/'DEPRECATED - DT-Prelim Calcs'!$C$19/'DEPRECATED - DT-Prelim Calcs'!$C$18*3.39*'DEPRECATED - DT-Prelim Calcs'!$C$20</f>
        <v>25.773080821789936</v>
      </c>
      <c r="HR172" s="46">
        <f t="shared" si="250"/>
        <v>0</v>
      </c>
      <c r="HS172" s="57">
        <f>HQ171*'DEPRECATED - DT-Prelim Calcs'!$C$11+HS171</f>
        <v>-1139.0671474494529</v>
      </c>
      <c r="HT172" s="57">
        <f>HT171+0.5*HQ172*'DEPRECATED - DT-Prelim Calcs'!$C$11^2+HS172*'DEPRECATED - DT-Prelim Calcs'!$C$11</f>
        <v>-304241.03590690426</v>
      </c>
      <c r="HU172" s="57">
        <f>MIN('Drive Train'!$F$35-HO171*'DEPRECATED - DT-Prelim Calcs'!$C$21*'Drive Train'!$F$39,HU171+HO$2)</f>
        <v>42.500995752279877</v>
      </c>
      <c r="HV172" s="57">
        <f>'Drive Train'!$F$35-HO172*'DEPRECATED - DT-Prelim Calcs'!$C$21*'Drive Train'!$F$39</f>
        <v>10.200000000000001</v>
      </c>
      <c r="HW172" s="1">
        <f>IF(HT172&gt;='Drive Train'!$F$29,1,0)</f>
        <v>0</v>
      </c>
      <c r="HX172" s="57">
        <f t="shared" si="251"/>
        <v>40.740740740740726</v>
      </c>
      <c r="HY172" s="63">
        <f>HY171+'DEPRECATED - DT-Prelim Calcs'!$C$11</f>
        <v>672</v>
      </c>
      <c r="HZ172" s="2">
        <f>IJ172/'Drive Train'!$F$35</f>
        <v>0.80645161290322598</v>
      </c>
      <c r="IA172" s="46">
        <f>IH172*12*60/(PI() * 'Drive Train'!$F$15)/HZ$2*HZ172</f>
        <v>-187047.01027438149</v>
      </c>
      <c r="IB172" s="2">
        <f>('DEPRECATED - DT-Prelim Calcs'!$C$6*HZ172-IA172)/('DEPRECATED - DT-Prelim Calcs'!$C$6*HZ172)*'DEPRECATED - DT-Prelim Calcs'!$C$7*HZ172</f>
        <v>86.518275359190469</v>
      </c>
      <c r="IC172" s="57">
        <f>IB172/'DEPRECATED - DT-Prelim Calcs'!$C$7*('DEPRECATED - DT-Prelim Calcs'!$C$8-'DEPRECATED - DT-Prelim Calcs'!$C$9)+'DEPRECATED - DT-Prelim Calcs'!$C$9</f>
        <v>4608.6314226490194</v>
      </c>
      <c r="ID172" s="57">
        <f t="shared" si="204"/>
        <v>39.999999999999986</v>
      </c>
      <c r="IE172" s="2">
        <f t="shared" si="252"/>
        <v>0.99579519204165001</v>
      </c>
      <c r="IF172" s="57">
        <f>IE172*'DEPRECATED - DT-Prelim Calcs'!$C$21/HZ$2/'DEPRECATED - DT-Prelim Calcs'!$C$19/'DEPRECATED - DT-Prelim Calcs'!$C$18*3.39*'DEPRECATED - DT-Prelim Calcs'!$C$20</f>
        <v>25.773080821789936</v>
      </c>
      <c r="IG172" s="46">
        <f t="shared" si="253"/>
        <v>0</v>
      </c>
      <c r="IH172" s="57">
        <f>IF171*'DEPRECATED - DT-Prelim Calcs'!$C$11+IH171</f>
        <v>-566.73216176801373</v>
      </c>
      <c r="II172" s="57">
        <f>II171+0.5*IF172*'DEPRECATED - DT-Prelim Calcs'!$C$11^2+IH172*'DEPRECATED - DT-Prelim Calcs'!$C$11</f>
        <v>-312994.36834949185</v>
      </c>
      <c r="IJ172" s="57">
        <f>MIN('Drive Train'!$F$35-ID171*'DEPRECATED - DT-Prelim Calcs'!$C$21*'Drive Train'!$F$39,IJ171+ID$2)</f>
        <v>10.000000000000002</v>
      </c>
      <c r="IK172" s="57">
        <f>'Drive Train'!$F$35-ID172*'DEPRECATED - DT-Prelim Calcs'!$C$21*'Drive Train'!$F$39</f>
        <v>10.000000000000002</v>
      </c>
      <c r="IL172" s="1">
        <f>IF(II172&gt;='Drive Train'!$F$29,1,0)</f>
        <v>0</v>
      </c>
      <c r="IM172" s="57">
        <f t="shared" si="254"/>
        <v>44.444444444444429</v>
      </c>
      <c r="IN172" s="63">
        <f>IN171+'DEPRECATED - DT-Prelim Calcs'!$C$11</f>
        <v>672</v>
      </c>
      <c r="IO172" s="2">
        <f>IY172/'Drive Train'!$F$35</f>
        <v>3.7271367867790861</v>
      </c>
      <c r="IP172" s="46">
        <f>IW172*12*60/(PI() * 'Drive Train'!$F$15)/IO$2*IO172</f>
        <v>-1954813.2423600843</v>
      </c>
      <c r="IQ172" s="2">
        <f>('DEPRECATED - DT-Prelim Calcs'!$C$6*IO172-IP172)/('DEPRECATED - DT-Prelim Calcs'!$C$6*IO172)*'DEPRECATED - DT-Prelim Calcs'!$C$7*IO172</f>
        <v>892.86606083583808</v>
      </c>
      <c r="IR172" s="57">
        <f>IQ172/'DEPRECATED - DT-Prelim Calcs'!$C$7*('DEPRECATED - DT-Prelim Calcs'!$C$8-'DEPRECATED - DT-Prelim Calcs'!$C$9)+'DEPRECATED - DT-Prelim Calcs'!$C$9</f>
        <v>47535.777014621584</v>
      </c>
      <c r="IS172" s="57">
        <f t="shared" si="205"/>
        <v>43.333333333333321</v>
      </c>
      <c r="IT172" s="2">
        <f t="shared" si="255"/>
        <v>0.99579519204165001</v>
      </c>
      <c r="IU172" s="57">
        <f>IT172*'DEPRECATED - DT-Prelim Calcs'!$C$21/IO$2/'DEPRECATED - DT-Prelim Calcs'!$C$19/'DEPRECATED - DT-Prelim Calcs'!$C$18*3.39*'DEPRECATED - DT-Prelim Calcs'!$C$20</f>
        <v>25.773080821789936</v>
      </c>
      <c r="IV172" s="46">
        <f t="shared" si="256"/>
        <v>0</v>
      </c>
      <c r="IW172" s="57">
        <f>IU171*'DEPRECATED - DT-Prelim Calcs'!$C$11+IW171</f>
        <v>-1281.5493771655938</v>
      </c>
      <c r="IX172" s="57">
        <f>IX171+0.5*IU172*'DEPRECATED - DT-Prelim Calcs'!$C$11^2+IW172*'DEPRECATED - DT-Prelim Calcs'!$C$11</f>
        <v>-314346.45963379531</v>
      </c>
      <c r="IY172" s="57">
        <f>MIN('Drive Train'!$F$35-IS171*'DEPRECATED - DT-Prelim Calcs'!$C$21*'Drive Train'!$F$39,IY171+IS$2)</f>
        <v>46.216496156060671</v>
      </c>
      <c r="IZ172" s="57">
        <f>'Drive Train'!$F$35-IS172*'DEPRECATED - DT-Prelim Calcs'!$C$21*'Drive Train'!$F$39</f>
        <v>9.8000000000000007</v>
      </c>
      <c r="JA172" s="1">
        <f>IF(IX172&gt;='Drive Train'!$F$29,1,0)</f>
        <v>0</v>
      </c>
      <c r="JB172" s="57">
        <f t="shared" si="257"/>
        <v>48.148148148148138</v>
      </c>
      <c r="JC172" s="63">
        <f>JC171+'DEPRECATED - DT-Prelim Calcs'!$C$11</f>
        <v>672</v>
      </c>
      <c r="JD172" s="2">
        <f>JN172/'Drive Train'!$F$35</f>
        <v>0.77419354838709686</v>
      </c>
      <c r="JE172" s="46">
        <f>JL172*12*60/(PI() * 'Drive Train'!$F$15)/JD$2*JD172</f>
        <v>8103.6654494388422</v>
      </c>
      <c r="JF172" s="2">
        <f>('DEPRECATED - DT-Prelim Calcs'!$C$6*JD172-JE172)/('DEPRECATED - DT-Prelim Calcs'!$C$6*JD172)*'DEPRECATED - DT-Prelim Calcs'!$C$7*JD172</f>
        <v>-1.7983274570451848</v>
      </c>
      <c r="JG172" s="57">
        <f>JF172/'DEPRECATED - DT-Prelim Calcs'!$C$7*('DEPRECATED - DT-Prelim Calcs'!$C$8-'DEPRECATED - DT-Prelim Calcs'!$C$9)+'DEPRECATED - DT-Prelim Calcs'!$C$9</f>
        <v>-93.036685783774772</v>
      </c>
      <c r="JH172" s="57">
        <f t="shared" si="206"/>
        <v>-93.036685783774772</v>
      </c>
      <c r="JI172" s="2">
        <f t="shared" si="258"/>
        <v>-2.5646587763511528</v>
      </c>
      <c r="JJ172" s="57">
        <f>JI172*'DEPRECATED - DT-Prelim Calcs'!$C$21/JD$2/'DEPRECATED - DT-Prelim Calcs'!$C$19/'DEPRECATED - DT-Prelim Calcs'!$C$18*3.39*'DEPRECATED - DT-Prelim Calcs'!$C$20</f>
        <v>-66.378265783438806</v>
      </c>
      <c r="JK172" s="46">
        <f t="shared" si="259"/>
        <v>1</v>
      </c>
      <c r="JL172" s="57">
        <f>JJ171*'DEPRECATED - DT-Prelim Calcs'!$C$11+JL171</f>
        <v>25.576278879417174</v>
      </c>
      <c r="JM172" s="57">
        <f>JM171+0.5*JJ172*'DEPRECATED - DT-Prelim Calcs'!$C$11^2+JL172*'DEPRECATED - DT-Prelim Calcs'!$C$11</f>
        <v>-347980.97376934602</v>
      </c>
      <c r="JN172" s="57">
        <f>MIN('Drive Train'!$F$35-JH171*'DEPRECATED - DT-Prelim Calcs'!$C$21*'Drive Train'!$F$39,JN171+JH$2)</f>
        <v>9.6000000000000014</v>
      </c>
      <c r="JO172" s="57">
        <f>'Drive Train'!$F$35-JH172*'DEPRECATED - DT-Prelim Calcs'!$C$21*'Drive Train'!$F$39</f>
        <v>17.982201147026487</v>
      </c>
      <c r="JP172" s="1">
        <f>IF(JM172&gt;='Drive Train'!$F$29,1,0)</f>
        <v>0</v>
      </c>
      <c r="JQ172" s="57">
        <f>MIN(JG172,'DEPRECATED - DT-Prelim Calcs'!$C$10)*'DEPRECATED - DT-Prelim Calcs'!$C$11*1000/60/60</f>
        <v>-103.3740953153053</v>
      </c>
      <c r="JR172" s="63">
        <f>JR171+'DEPRECATED - DT-Prelim Calcs'!$C$11</f>
        <v>672</v>
      </c>
      <c r="JS172" s="2">
        <f>KC172/'Drive Train'!$F$35</f>
        <v>0.75806451612903225</v>
      </c>
      <c r="JT172" s="46">
        <f>KA172*12*60/(PI() * 'Drive Train'!$F$15)/JS$2*JS172</f>
        <v>-358633.9335150026</v>
      </c>
      <c r="JU172" s="2">
        <f>('DEPRECATED - DT-Prelim Calcs'!$C$6*JS172-JT172)/('DEPRECATED - DT-Prelim Calcs'!$C$6*JS172)*'DEPRECATED - DT-Prelim Calcs'!$C$7*JS172</f>
        <v>163.98599360228678</v>
      </c>
      <c r="JV172" s="57">
        <f>JU172/'DEPRECATED - DT-Prelim Calcs'!$C$7*('DEPRECATED - DT-Prelim Calcs'!$C$8-'DEPRECATED - DT-Prelim Calcs'!$C$9)+'DEPRECATED - DT-Prelim Calcs'!$C$9</f>
        <v>8732.7427299474675</v>
      </c>
      <c r="JW172" s="57">
        <f t="shared" si="207"/>
        <v>49.999999999999993</v>
      </c>
      <c r="JX172" s="2">
        <f t="shared" si="260"/>
        <v>0.99579519204165001</v>
      </c>
      <c r="JY172" s="57">
        <f>JX172*'DEPRECATED - DT-Prelim Calcs'!$C$21/JS$2/'DEPRECATED - DT-Prelim Calcs'!$C$19/'DEPRECATED - DT-Prelim Calcs'!$C$18*3.39*'DEPRECATED - DT-Prelim Calcs'!$C$20</f>
        <v>25.773080821789936</v>
      </c>
      <c r="JZ172" s="46">
        <f t="shared" si="261"/>
        <v>0</v>
      </c>
      <c r="KA172" s="57">
        <f>JY171*'DEPRECATED - DT-Prelim Calcs'!$C$11+KA171</f>
        <v>-1155.9807829614522</v>
      </c>
      <c r="KB172" s="57">
        <f>KB171+0.5*JY172*'DEPRECATED - DT-Prelim Calcs'!$C$11^2+KA172*'DEPRECATED - DT-Prelim Calcs'!$C$11</f>
        <v>-348076.95978867041</v>
      </c>
      <c r="KC172" s="57">
        <f>MIN('Drive Train'!$F$35-JW171*'DEPRECATED - DT-Prelim Calcs'!$C$21*'Drive Train'!$F$39,KC171+JW$2)</f>
        <v>9.4</v>
      </c>
      <c r="KD172" s="57">
        <f>'Drive Train'!$F$35-JW172*'DEPRECATED - DT-Prelim Calcs'!$C$21*'Drive Train'!$F$39</f>
        <v>9.4</v>
      </c>
      <c r="KE172" s="1">
        <f>IF(KB172&gt;='Drive Train'!$F$29,1,0)</f>
        <v>0</v>
      </c>
      <c r="KF172" s="57">
        <f>MIN(JV172,'DEPRECATED - DT-Prelim Calcs'!$C$10)*'DEPRECATED - DT-Prelim Calcs'!$C$11*1000/60/60</f>
        <v>103.33333333333333</v>
      </c>
      <c r="KG172" s="63">
        <f>KG171+'DEPRECATED - DT-Prelim Calcs'!$C$11</f>
        <v>672</v>
      </c>
      <c r="KH172" s="2">
        <f>KR172/'Drive Train'!$F$35</f>
        <v>0.74193548387096786</v>
      </c>
      <c r="KI172" s="46">
        <f>KP172*12*60/(PI() * 'Drive Train'!$F$15)/KH$2*KH172</f>
        <v>-317599.3952500351</v>
      </c>
      <c r="KJ172" s="2">
        <f>('DEPRECATED - DT-Prelim Calcs'!$C$6*KH172-KI172)/('DEPRECATED - DT-Prelim Calcs'!$C$6*KH172)*'DEPRECATED - DT-Prelim Calcs'!$C$7*KH172</f>
        <v>145.39304435713927</v>
      </c>
      <c r="KK172" s="57">
        <f>KJ172/'DEPRECATED - DT-Prelim Calcs'!$C$7*('DEPRECATED - DT-Prelim Calcs'!$C$8-'DEPRECATED - DT-Prelim Calcs'!$C$9)+'DEPRECATED - DT-Prelim Calcs'!$C$9</f>
        <v>7742.9189174360863</v>
      </c>
      <c r="KL172" s="57">
        <f t="shared" si="208"/>
        <v>53.333333333333329</v>
      </c>
      <c r="KM172" s="2">
        <f t="shared" si="262"/>
        <v>0.99579519204165001</v>
      </c>
      <c r="KN172" s="57">
        <f>KM172*'DEPRECATED - DT-Prelim Calcs'!$C$21/KH$2/'DEPRECATED - DT-Prelim Calcs'!$C$19/'DEPRECATED - DT-Prelim Calcs'!$C$18*3.39*'DEPRECATED - DT-Prelim Calcs'!$C$20</f>
        <v>25.773080821789936</v>
      </c>
      <c r="KO172" s="46">
        <f t="shared" si="263"/>
        <v>0</v>
      </c>
      <c r="KP172" s="57">
        <f>KN171*'DEPRECATED - DT-Prelim Calcs'!$C$11+KP171</f>
        <v>-1045.9692760277751</v>
      </c>
      <c r="KQ172" s="57">
        <f>KQ171+0.5*KN172*'DEPRECATED - DT-Prelim Calcs'!$C$11^2+KP172*'DEPRECATED - DT-Prelim Calcs'!$C$11</f>
        <v>-324079.92810681014</v>
      </c>
      <c r="KR172" s="57">
        <f>MIN('Drive Train'!$F$35-KL171*'DEPRECATED - DT-Prelim Calcs'!$C$21*'Drive Train'!$F$39,KR171+KL$2)</f>
        <v>9.2000000000000011</v>
      </c>
      <c r="KS172" s="57">
        <f>'Drive Train'!$F$35-KL172*'DEPRECATED - DT-Prelim Calcs'!$C$21*'Drive Train'!$F$39</f>
        <v>9.2000000000000011</v>
      </c>
      <c r="KT172" s="1">
        <f>IF(KQ172&gt;='Drive Train'!$F$29,1,0)</f>
        <v>0</v>
      </c>
      <c r="KU172" s="57">
        <f>MIN(KK172,'DEPRECATED - DT-Prelim Calcs'!$C$10)*'DEPRECATED - DT-Prelim Calcs'!$C$11*1000/60/60</f>
        <v>103.33333333333333</v>
      </c>
      <c r="KV172" s="63">
        <f>KV171+'DEPRECATED - DT-Prelim Calcs'!$C$11</f>
        <v>672</v>
      </c>
      <c r="KW172" s="2">
        <f>LG172/'Drive Train'!$F$35</f>
        <v>0.72580645161290325</v>
      </c>
      <c r="KX172" s="46">
        <f>LE172*12*60/(PI() * 'Drive Train'!$F$15)/KW$2*KW172</f>
        <v>-253787.53332633158</v>
      </c>
      <c r="KY172" s="2">
        <f>('DEPRECATED - DT-Prelim Calcs'!$C$6*KW172-KX172)/('DEPRECATED - DT-Prelim Calcs'!$C$6*KW172)*'DEPRECATED - DT-Prelim Calcs'!$C$7*KW172</f>
        <v>116.50115514622185</v>
      </c>
      <c r="KZ172" s="57">
        <f>KY172/'DEPRECATED - DT-Prelim Calcs'!$C$7*('DEPRECATED - DT-Prelim Calcs'!$C$8-'DEPRECATED - DT-Prelim Calcs'!$C$9)+'DEPRECATED - DT-Prelim Calcs'!$C$9</f>
        <v>6204.8154378673298</v>
      </c>
      <c r="LA172" s="57">
        <f t="shared" si="209"/>
        <v>56.666666666666664</v>
      </c>
      <c r="LB172" s="2">
        <f t="shared" si="264"/>
        <v>0.99579519204165001</v>
      </c>
      <c r="LC172" s="57">
        <f>LB172*'DEPRECATED - DT-Prelim Calcs'!$C$21/KW$2/'DEPRECATED - DT-Prelim Calcs'!$C$19/'DEPRECATED - DT-Prelim Calcs'!$C$18*3.39*'DEPRECATED - DT-Prelim Calcs'!$C$20</f>
        <v>25.773080821789936</v>
      </c>
      <c r="LD172" s="46">
        <f t="shared" si="265"/>
        <v>0</v>
      </c>
      <c r="LE172" s="57">
        <f>LC171*'DEPRECATED - DT-Prelim Calcs'!$C$11+LE171</f>
        <v>-854.38745633944268</v>
      </c>
      <c r="LF172" s="57">
        <f>LF171+0.5*LC172*'DEPRECATED - DT-Prelim Calcs'!$C$11^2+LE172*'DEPRECATED - DT-Prelim Calcs'!$C$11</f>
        <v>-364636.25470652041</v>
      </c>
      <c r="LG172" s="57">
        <f>MIN('Drive Train'!$F$35-LA171*'DEPRECATED - DT-Prelim Calcs'!$C$21*'Drive Train'!$F$39,LG171+LA$2)</f>
        <v>9</v>
      </c>
      <c r="LH172" s="57">
        <f>'Drive Train'!$F$35-LA172*'DEPRECATED - DT-Prelim Calcs'!$C$21*'Drive Train'!$F$39</f>
        <v>9</v>
      </c>
      <c r="LI172" s="1">
        <f>IF(LF172&gt;='Drive Train'!$F$29,1,0)</f>
        <v>0</v>
      </c>
      <c r="LJ172" s="57">
        <f>MIN(KZ172,'DEPRECATED - DT-Prelim Calcs'!$C$10)*'DEPRECATED - DT-Prelim Calcs'!$C$11*1000/60/60</f>
        <v>103.33333333333333</v>
      </c>
      <c r="LK172" s="63">
        <f>LK171+'DEPRECATED - DT-Prelim Calcs'!$C$11</f>
        <v>672</v>
      </c>
      <c r="LL172" s="2">
        <f>LV172/'Drive Train'!$F$35</f>
        <v>0.70967741935483875</v>
      </c>
      <c r="LM172" s="46">
        <f>LT172*12*60/(PI() * 'Drive Train'!$F$15)/LL$2*LL172</f>
        <v>20514.652326944255</v>
      </c>
      <c r="LN172" s="2">
        <f>('DEPRECATED - DT-Prelim Calcs'!$C$6*LL172-LM172)/('DEPRECATED - DT-Prelim Calcs'!$C$6*LL172)*'DEPRECATED - DT-Prelim Calcs'!$C$7*LL172</f>
        <v>-7.5655333495491446</v>
      </c>
      <c r="LO172" s="57">
        <f>LN172/'DEPRECATED - DT-Prelim Calcs'!$C$7*('DEPRECATED - DT-Prelim Calcs'!$C$8-'DEPRECATED - DT-Prelim Calcs'!$C$9)+'DEPRECATED - DT-Prelim Calcs'!$C$9</f>
        <v>-400.06262603616403</v>
      </c>
      <c r="LP172" s="57">
        <f t="shared" si="210"/>
        <v>-400.06262603616403</v>
      </c>
      <c r="LQ172" s="2">
        <f t="shared" si="266"/>
        <v>-9.6818848178028656</v>
      </c>
      <c r="LR172" s="57">
        <f>LQ172*'DEPRECATED - DT-Prelim Calcs'!$C$21/LL$2/'DEPRECATED - DT-Prelim Calcs'!$C$19/'DEPRECATED - DT-Prelim Calcs'!$C$18*3.39*'DEPRECATED - DT-Prelim Calcs'!$C$20</f>
        <v>-250.58566451288641</v>
      </c>
      <c r="LS172" s="46">
        <f t="shared" si="267"/>
        <v>1</v>
      </c>
      <c r="LT172" s="57">
        <f>LR171*'DEPRECATED - DT-Prelim Calcs'!$C$11+LT171</f>
        <v>70.633150434126634</v>
      </c>
      <c r="LU172" s="57">
        <f>LU171+0.5*LR172*'DEPRECATED - DT-Prelim Calcs'!$C$11^2+LT172*'DEPRECATED - DT-Prelim Calcs'!$C$11</f>
        <v>-319290.43136804568</v>
      </c>
      <c r="LV172" s="57">
        <f>MIN('Drive Train'!$F$35-LP171*'DEPRECATED - DT-Prelim Calcs'!$C$21*'Drive Train'!$F$39,LV171+LP$2)</f>
        <v>8.8000000000000007</v>
      </c>
      <c r="LW172" s="57">
        <f>'Drive Train'!$F$35-LP172*'DEPRECATED - DT-Prelim Calcs'!$C$21*'Drive Train'!$F$39</f>
        <v>36.403757562169844</v>
      </c>
      <c r="LX172" s="1">
        <f>IF(LU172&gt;='Drive Train'!$F$29,1,0)</f>
        <v>0</v>
      </c>
      <c r="LY172" s="57">
        <f>MIN(LO172,'DEPRECATED - DT-Prelim Calcs'!$C$10)*'DEPRECATED - DT-Prelim Calcs'!$C$11*1000/60/60</f>
        <v>-444.51402892907117</v>
      </c>
      <c r="LZ172" s="63">
        <f>LZ171+'DEPRECATED - DT-Prelim Calcs'!$C$11</f>
        <v>672</v>
      </c>
    </row>
    <row r="173" spans="18:338" x14ac:dyDescent="0.2">
      <c r="R173" s="63">
        <f>R172+'DEPRECATED - DT-Prelim Calcs'!$C$11</f>
        <v>676</v>
      </c>
      <c r="S173" s="2">
        <f>AG173/'Drive Train'!$F$35</f>
        <v>0</v>
      </c>
      <c r="T173" s="46">
        <f>AE173*12*60/(PI() * 'Drive Train'!$F$15)/S$2*ABS(S173)</f>
        <v>0</v>
      </c>
      <c r="U173" s="2">
        <f>IF(OR(AD172=1,AND($C$32=Motors!$C$32,'DEPRECATED - DT-Prelim Calcs'!AI172=1)),0,IF(AG173=0,-(V172+$C$9)/($C$8-$C$9)*$C$7,($C$6*S173-T173)/($C$6*S173)*$C$7*S173))</f>
        <v>0</v>
      </c>
      <c r="V173" s="57">
        <f>IF(AND(AD172=1,AI172=1),0,ABS(U173/$C$7*($C$8-$C$9)+$C$9) *'Drive Train'!$AA$49 + V172*(1-'Drive Train'!$AA$49))</f>
        <v>0</v>
      </c>
      <c r="W173" s="57">
        <f t="shared" si="184"/>
        <v>0</v>
      </c>
      <c r="X173" s="2">
        <f>MAX(MIN(IF(AND(AI172=1,AG173&lt;0),-1,1)*(W173-$C$9)/($C$8-$C$9)*$C$7-$C$29*AE173/T$2 -  AI172*$C$29/2,X$2),MAX(X$4:X172)*-1)</f>
        <v>-0.2458281045106315</v>
      </c>
      <c r="Y173" s="57">
        <f t="shared" si="185"/>
        <v>0</v>
      </c>
      <c r="Z173" s="57">
        <f t="shared" si="186"/>
        <v>0</v>
      </c>
      <c r="AA173" s="57">
        <f t="shared" si="187"/>
        <v>0</v>
      </c>
      <c r="AB173" s="57" t="e">
        <f t="shared" si="188"/>
        <v>#N/A</v>
      </c>
      <c r="AC173" s="46">
        <f t="shared" si="211"/>
        <v>1</v>
      </c>
      <c r="AD173" s="1">
        <f t="shared" si="189"/>
        <v>1</v>
      </c>
      <c r="AE173" s="57">
        <f t="shared" si="190"/>
        <v>0</v>
      </c>
      <c r="AF173" s="57" t="e">
        <f t="shared" si="191"/>
        <v>#N/A</v>
      </c>
      <c r="AG173" s="57">
        <f>IF(AI172=0,MIN('Drive Train'!$F$35-W172*$C$21*'Drive Train'!$F$39,AG172+W$2)-$C$3,IF(AE172-1&lt;=0,0,IF($C$32=Motors!$C$30,MAX(ABS('Drive Train'!$F$35-W172*$C$21*'Drive Train'!$F$39)*-1,AG172-W$2),MAX(0,ABS('Drive Train'!$F$35-W172*$C$21*'Drive Train'!$F$39)*-1,AG172-W$2))))</f>
        <v>0</v>
      </c>
      <c r="AH173" s="57">
        <f>'Drive Train'!$F$35-ABS(W173)*'DEPRECATED - DT-Prelim Calcs'!$C$21*'Drive Train'!$F$39</f>
        <v>12.4</v>
      </c>
      <c r="AI173" s="1">
        <f>IF(AJ173&gt;='Drive Train'!$F$29,1,0)</f>
        <v>1</v>
      </c>
      <c r="AJ173" s="57">
        <f>AJ172+0.5*Y173*'DEPRECATED - DT-Prelim Calcs'!$C$11^2+AE173*'DEPRECATED - DT-Prelim Calcs'!$C$11</f>
        <v>784.33981740885292</v>
      </c>
      <c r="AK173" s="57">
        <f t="shared" si="268"/>
        <v>0</v>
      </c>
      <c r="AL173" s="63">
        <f>AL172+'DEPRECATED - DT-Prelim Calcs'!$C$11</f>
        <v>676</v>
      </c>
      <c r="AM173" s="2">
        <f>AW173/'Drive Train'!$F$35</f>
        <v>0.9017179876015865</v>
      </c>
      <c r="AN173" s="46">
        <f>AU173*12*60/(PI() * 'Drive Train'!$F$15)/AM$2*AM173</f>
        <v>4074.5129711578234</v>
      </c>
      <c r="AO173" s="2">
        <f>('DEPRECATED - DT-Prelim Calcs'!$C$6*AM173-AN173)/('DEPRECATED - DT-Prelim Calcs'!$C$6*AM173)*'DEPRECATED - DT-Prelim Calcs'!$C$7*AM173</f>
        <v>0.3308183500278245</v>
      </c>
      <c r="AP173" s="57">
        <f>AO173/'DEPRECATED - DT-Prelim Calcs'!$C$7*('DEPRECATED - DT-Prelim Calcs'!$C$8-'DEPRECATED - DT-Prelim Calcs'!$C$9)+'DEPRECATED - DT-Prelim Calcs'!$C$9</f>
        <v>20.311615895672151</v>
      </c>
      <c r="AQ173" s="57">
        <f t="shared" si="192"/>
        <v>20.311615895672151</v>
      </c>
      <c r="AR173" s="2">
        <f t="shared" si="212"/>
        <v>3.3306690738754696E-16</v>
      </c>
      <c r="AS173" s="57">
        <f>AR173*'DEPRECATED - DT-Prelim Calcs'!$C$21/AM$2/'DEPRECATED - DT-Prelim Calcs'!$C$19/'DEPRECATED - DT-Prelim Calcs'!$C$18*3.39*'DEPRECATED - DT-Prelim Calcs'!$C$20</f>
        <v>2.4137140947202652E-15</v>
      </c>
      <c r="AT173" s="46">
        <f t="shared" si="213"/>
        <v>0</v>
      </c>
      <c r="AU173" s="57">
        <f>AS172*'DEPRECATED - DT-Prelim Calcs'!$C$11+AU172</f>
        <v>39.432321268798681</v>
      </c>
      <c r="AV173" s="57">
        <f>AV172+0.5*AS173*'DEPRECATED - DT-Prelim Calcs'!$C$11^2+AU173*'DEPRECATED - DT-Prelim Calcs'!$C$11</f>
        <v>26611.635613071972</v>
      </c>
      <c r="AW173" s="57">
        <f>MIN('Drive Train'!$F$35-AQ172*'DEPRECATED - DT-Prelim Calcs'!$C$21*'Drive Train'!$F$39,AW172+AQ$2)</f>
        <v>11.181303046259673</v>
      </c>
      <c r="AX173" s="57">
        <f>'Drive Train'!$F$35-AQ173*'DEPRECATED - DT-Prelim Calcs'!$C$21*'Drive Train'!$F$39</f>
        <v>11.181303046259671</v>
      </c>
      <c r="AY173" s="1">
        <f>IF(AV173&gt;='Drive Train'!$F$29,1,0)</f>
        <v>1</v>
      </c>
      <c r="AZ173" s="57">
        <f t="shared" si="214"/>
        <v>22.568462106302391</v>
      </c>
      <c r="BA173" s="63">
        <f>BA172+'DEPRECATED - DT-Prelim Calcs'!$C$11</f>
        <v>676</v>
      </c>
      <c r="BB173" s="2">
        <f>BL173/'Drive Train'!$F$35</f>
        <v>1.2947645110418975</v>
      </c>
      <c r="BC173" s="46">
        <f>BJ173*12*60/(PI() * 'Drive Train'!$F$15)/BB$2*BB173</f>
        <v>-4259.090949070468</v>
      </c>
      <c r="BD173" s="2">
        <f>('DEPRECATED - DT-Prelim Calcs'!$C$6*BB173-BC173)/('DEPRECATED - DT-Prelim Calcs'!$C$6*BB173)*'DEPRECATED - DT-Prelim Calcs'!$C$7*BB173</f>
        <v>5.0461628069317666</v>
      </c>
      <c r="BE173" s="57">
        <f>BD173/'DEPRECATED - DT-Prelim Calcs'!$C$7*('DEPRECATED - DT-Prelim Calcs'!$C$8-'DEPRECATED - DT-Prelim Calcs'!$C$9)+'DEPRECATED - DT-Prelim Calcs'!$C$9</f>
        <v>271.34011955574505</v>
      </c>
      <c r="BF173" s="57">
        <f t="shared" si="193"/>
        <v>93</v>
      </c>
      <c r="BG173" s="2">
        <f t="shared" si="215"/>
        <v>1.9370342982087334</v>
      </c>
      <c r="BH173" s="57">
        <f>BG173*'DEPRECATED - DT-Prelim Calcs'!$C$21/BB$2/'DEPRECATED - DT-Prelim Calcs'!$C$19/'DEPRECATED - DT-Prelim Calcs'!$C$18*3.39*'DEPRECATED - DT-Prelim Calcs'!$C$20</f>
        <v>20.276476817893258</v>
      </c>
      <c r="BI173" s="46">
        <f t="shared" si="216"/>
        <v>0</v>
      </c>
      <c r="BJ173" s="57">
        <f>BH172*'DEPRECATED - DT-Prelim Calcs'!$C$11+BJ172</f>
        <v>-19.873422069688544</v>
      </c>
      <c r="BK173" s="57">
        <f>BK172+0.5*BH173*'DEPRECATED - DT-Prelim Calcs'!$C$11^2+BJ173*'DEPRECATED - DT-Prelim Calcs'!$C$11</f>
        <v>14013.480478134969</v>
      </c>
      <c r="BL173" s="57">
        <f>MIN('Drive Train'!$F$35-BF172*'DEPRECATED - DT-Prelim Calcs'!$C$21*'Drive Train'!$F$39,BL172+BF$2)</f>
        <v>16.05507993691953</v>
      </c>
      <c r="BM173" s="57">
        <f>'Drive Train'!$F$35-BF173*'DEPRECATED - DT-Prelim Calcs'!$C$21*'Drive Train'!$F$39</f>
        <v>6.82</v>
      </c>
      <c r="BN173" s="1">
        <f>IF(BK173&gt;='Drive Train'!$F$29,1,0)</f>
        <v>1</v>
      </c>
      <c r="BO173" s="57">
        <f t="shared" si="217"/>
        <v>103.33333333333333</v>
      </c>
      <c r="BP173" s="63">
        <f>BP172+'DEPRECATED - DT-Prelim Calcs'!$C$11</f>
        <v>676</v>
      </c>
      <c r="BQ173" s="2">
        <f>CA173/'Drive Train'!$F$35</f>
        <v>0.74241348995995826</v>
      </c>
      <c r="BR173" s="46">
        <f>BY173*12*60/(PI() * 'Drive Train'!$F$15)/BQ$2*BQ173</f>
        <v>8654.9928477442263</v>
      </c>
      <c r="BS173" s="2">
        <f>('DEPRECATED - DT-Prelim Calcs'!$C$6*BQ173-BR173)/('DEPRECATED - DT-Prelim Calcs'!$C$6*BQ173)*'DEPRECATED - DT-Prelim Calcs'!$C$7*BQ173</f>
        <v>-2.1242042702590873</v>
      </c>
      <c r="BT173" s="57">
        <f>BS173/'DEPRECATED - DT-Prelim Calcs'!$C$7*('DEPRECATED - DT-Prelim Calcs'!$C$8-'DEPRECATED - DT-Prelim Calcs'!$C$9)+'DEPRECATED - DT-Prelim Calcs'!$C$9</f>
        <v>-110.38523148308751</v>
      </c>
      <c r="BU173" s="57">
        <f t="shared" si="194"/>
        <v>-110.38523148308751</v>
      </c>
      <c r="BV173" s="2">
        <f t="shared" si="218"/>
        <v>-2.9777081083119801</v>
      </c>
      <c r="BW173" s="57">
        <f>BV173*'DEPRECATED - DT-Prelim Calcs'!$C$21/BQ$2/'DEPRECATED - DT-Prelim Calcs'!$C$19/'DEPRECATED - DT-Prelim Calcs'!$C$18*3.39*'DEPRECATED - DT-Prelim Calcs'!$C$20</f>
        <v>-40.760816726416266</v>
      </c>
      <c r="BX173" s="46">
        <f t="shared" si="219"/>
        <v>1</v>
      </c>
      <c r="BY173" s="57">
        <f>BW172*'DEPRECATED - DT-Prelim Calcs'!$C$11+BY172</f>
        <v>53.859438160445137</v>
      </c>
      <c r="BZ173" s="57">
        <f>BZ172+0.5*BW173*'DEPRECATED - DT-Prelim Calcs'!$C$11^2+BY173*'DEPRECATED - DT-Prelim Calcs'!$C$11</f>
        <v>-14342.162341761717</v>
      </c>
      <c r="CA173" s="57">
        <f>MIN('Drive Train'!$F$35-BU172*'DEPRECATED - DT-Prelim Calcs'!$C$21*'Drive Train'!$F$39,CA172+BU$2)</f>
        <v>9.2059272755034822</v>
      </c>
      <c r="CB173" s="57">
        <f>'Drive Train'!$F$35-BU173*'DEPRECATED - DT-Prelim Calcs'!$C$21*'Drive Train'!$F$39</f>
        <v>19.02311388898525</v>
      </c>
      <c r="CC173" s="1">
        <f>IF(BZ173&gt;='Drive Train'!$F$29,1,0)</f>
        <v>0</v>
      </c>
      <c r="CD173" s="57">
        <f t="shared" si="220"/>
        <v>-122.65025720343057</v>
      </c>
      <c r="CE173" s="63">
        <f>CE172+'DEPRECATED - DT-Prelim Calcs'!$C$11</f>
        <v>676</v>
      </c>
      <c r="CF173" s="2">
        <f>CP173/'Drive Train'!$F$35</f>
        <v>1.2081333939226866</v>
      </c>
      <c r="CG173" s="46">
        <f>CN173*12*60/(PI() * 'Drive Train'!$F$15)/CF$2*CF173</f>
        <v>-22200.427450543171</v>
      </c>
      <c r="CH173" s="2">
        <f>('DEPRECATED - DT-Prelim Calcs'!$C$6*CF173-CG173)/('DEPRECATED - DT-Prelim Calcs'!$C$6*CF173)*'DEPRECATED - DT-Prelim Calcs'!$C$7*CF173</f>
        <v>12.949693441043928</v>
      </c>
      <c r="CI173" s="57">
        <f>CH173/'DEPRECATED - DT-Prelim Calcs'!$C$7*('DEPRECATED - DT-Prelim Calcs'!$C$8-'DEPRECATED - DT-Prelim Calcs'!$C$9)+'DEPRECATED - DT-Prelim Calcs'!$C$9</f>
        <v>692.09654294022243</v>
      </c>
      <c r="CJ173" s="57">
        <f t="shared" si="195"/>
        <v>93</v>
      </c>
      <c r="CK173" s="2">
        <f t="shared" si="221"/>
        <v>1.5241763143494644</v>
      </c>
      <c r="CL173" s="57">
        <f>CK173*'DEPRECATED - DT-Prelim Calcs'!$C$21/CF$2/'DEPRECATED - DT-Prelim Calcs'!$C$19/'DEPRECATED - DT-Prelim Calcs'!$C$18*3.39*'DEPRECATED - DT-Prelim Calcs'!$C$20</f>
        <v>25.773080821789936</v>
      </c>
      <c r="CM173" s="46">
        <f t="shared" si="222"/>
        <v>0</v>
      </c>
      <c r="CN173" s="57">
        <f>CL172*'DEPRECATED - DT-Prelim Calcs'!$C$11+CN172</f>
        <v>-68.725361722332792</v>
      </c>
      <c r="CO173" s="57">
        <f>CO172+0.5*CL173*'DEPRECATED - DT-Prelim Calcs'!$C$11^2+CN173*'DEPRECATED - DT-Prelim Calcs'!$C$11</f>
        <v>-56292.023247521494</v>
      </c>
      <c r="CP173" s="57">
        <f>MIN('Drive Train'!$F$35-CJ172*'DEPRECATED - DT-Prelim Calcs'!$C$21*'Drive Train'!$F$39,CP172+CJ$2)</f>
        <v>14.980854084641313</v>
      </c>
      <c r="CQ173" s="57">
        <f>'Drive Train'!$F$35-CJ173*'DEPRECATED - DT-Prelim Calcs'!$C$21*'Drive Train'!$F$39</f>
        <v>6.82</v>
      </c>
      <c r="CR173" s="1">
        <f>IF(CO173&gt;='Drive Train'!$F$29,1,0)</f>
        <v>0</v>
      </c>
      <c r="CS173" s="57">
        <f t="shared" si="223"/>
        <v>103.33333333333333</v>
      </c>
      <c r="CT173" s="63">
        <f>CT172+'DEPRECATED - DT-Prelim Calcs'!$C$11</f>
        <v>676</v>
      </c>
      <c r="CU173" s="2">
        <f>DE173/'Drive Train'!$F$35</f>
        <v>0.55000000000000004</v>
      </c>
      <c r="CV173" s="46">
        <f>DC173*12*60/(PI() * 'Drive Train'!$F$15)/CU$2*CU173</f>
        <v>2138.463296631081</v>
      </c>
      <c r="CW173" s="2">
        <f>('DEPRECATED - DT-Prelim Calcs'!$C$6*CU173-CV173)/('DEPRECATED - DT-Prelim Calcs'!$C$6*CU173)*'DEPRECATED - DT-Prelim Calcs'!$C$7*CU173</f>
        <v>0.3585775713169036</v>
      </c>
      <c r="CX173" s="57">
        <f>CW173/'DEPRECATED - DT-Prelim Calcs'!$C$7*('DEPRECATED - DT-Prelim Calcs'!$C$8-'DEPRECATED - DT-Prelim Calcs'!$C$9)+'DEPRECATED - DT-Prelim Calcs'!$C$9</f>
        <v>21.789420082970427</v>
      </c>
      <c r="CY173" s="57">
        <f t="shared" si="196"/>
        <v>21.789420082970427</v>
      </c>
      <c r="CZ173" s="2">
        <f t="shared" si="224"/>
        <v>7.3919350325064803E-2</v>
      </c>
      <c r="DA173" s="57">
        <f>CZ173*'DEPRECATED - DT-Prelim Calcs'!$C$21/CU$2/'DEPRECATED - DT-Prelim Calcs'!$C$19/'DEPRECATED - DT-Prelim Calcs'!$C$18*3.39*'DEPRECATED - DT-Prelim Calcs'!$C$20</f>
        <v>1.4880241593334591</v>
      </c>
      <c r="DB173" s="46">
        <f t="shared" si="225"/>
        <v>0</v>
      </c>
      <c r="DC173" s="57">
        <f>DA172*'DEPRECATED - DT-Prelim Calcs'!$C$11+DC172</f>
        <v>12.214873786668392</v>
      </c>
      <c r="DD173" s="57">
        <f>DD172+0.5*DA173*'DEPRECATED - DT-Prelim Calcs'!$C$11^2+DC173*'DEPRECATED - DT-Prelim Calcs'!$C$11</f>
        <v>-116189.18888315649</v>
      </c>
      <c r="DE173" s="57">
        <f>MIN('Drive Train'!$F$35-CY172*'DEPRECATED - DT-Prelim Calcs'!$C$21*'Drive Train'!$F$39,DE172+CY$2)</f>
        <v>6.82</v>
      </c>
      <c r="DF173" s="57">
        <f>'Drive Train'!$F$35-CY173*'DEPRECATED - DT-Prelim Calcs'!$C$21*'Drive Train'!$F$39</f>
        <v>11.092634795021775</v>
      </c>
      <c r="DG173" s="1">
        <f>IF(DD173&gt;='Drive Train'!$F$29,1,0)</f>
        <v>0</v>
      </c>
      <c r="DH173" s="57">
        <f t="shared" si="226"/>
        <v>24.210466758856032</v>
      </c>
      <c r="DI173" s="63">
        <f>DI172+'DEPRECATED - DT-Prelim Calcs'!$C$11</f>
        <v>676</v>
      </c>
      <c r="DJ173" s="2">
        <f>DT173/'Drive Train'!$F$35</f>
        <v>0.55000000000000004</v>
      </c>
      <c r="DK173" s="46">
        <f>DR173*12*60/(PI() * 'Drive Train'!$F$15)/DJ$2*DJ173</f>
        <v>-10218.020424274067</v>
      </c>
      <c r="DL173" s="2">
        <f>('DEPRECATED - DT-Prelim Calcs'!$C$6*DJ173-DK173)/('DEPRECATED - DT-Prelim Calcs'!$C$6*DJ173)*'DEPRECATED - DT-Prelim Calcs'!$C$7*DJ173</f>
        <v>5.9456555764541283</v>
      </c>
      <c r="DM173" s="57">
        <f>DL173/'DEPRECATED - DT-Prelim Calcs'!$C$7*('DEPRECATED - DT-Prelim Calcs'!$C$8-'DEPRECATED - DT-Prelim Calcs'!$C$9)+'DEPRECATED - DT-Prelim Calcs'!$C$9</f>
        <v>319.22597944359529</v>
      </c>
      <c r="DN173" s="57">
        <f t="shared" si="197"/>
        <v>93</v>
      </c>
      <c r="DO173" s="2">
        <f t="shared" si="227"/>
        <v>1.1037138828047846</v>
      </c>
      <c r="DP173" s="57">
        <f>DO173*'DEPRECATED - DT-Prelim Calcs'!$C$21/DJ$2/'DEPRECATED - DT-Prelim Calcs'!$C$19/'DEPRECATED - DT-Prelim Calcs'!$C$18*3.39*'DEPRECATED - DT-Prelim Calcs'!$C$20</f>
        <v>25.773080821789936</v>
      </c>
      <c r="DQ173" s="46">
        <f t="shared" si="228"/>
        <v>0</v>
      </c>
      <c r="DR173" s="57">
        <f>DP172*'DEPRECATED - DT-Prelim Calcs'!$C$11+DR172</f>
        <v>-50.314824293307012</v>
      </c>
      <c r="DS173" s="57">
        <f>DS172+0.5*DP173*'DEPRECATED - DT-Prelim Calcs'!$C$11^2+DR173*'DEPRECATED - DT-Prelim Calcs'!$C$11</f>
        <v>-192209.91473550012</v>
      </c>
      <c r="DT173" s="57">
        <f>MIN('Drive Train'!$F$35-DN172*'DEPRECATED - DT-Prelim Calcs'!$C$21*'Drive Train'!$F$39,DT172+DN$2)</f>
        <v>6.82</v>
      </c>
      <c r="DU173" s="57">
        <f>'Drive Train'!$F$35-DN173*'DEPRECATED - DT-Prelim Calcs'!$C$21*'Drive Train'!$F$39</f>
        <v>6.82</v>
      </c>
      <c r="DV173" s="1">
        <f>IF(DS173&gt;='Drive Train'!$F$29,1,0)</f>
        <v>0</v>
      </c>
      <c r="DW173" s="57">
        <f t="shared" si="229"/>
        <v>103.33333333333333</v>
      </c>
      <c r="DX173" s="63">
        <f>DX172+'DEPRECATED - DT-Prelim Calcs'!$C$11</f>
        <v>676</v>
      </c>
      <c r="DY173" s="2">
        <f>EI173/'Drive Train'!$F$35</f>
        <v>0.55000000000000004</v>
      </c>
      <c r="DZ173" s="46">
        <f>EG173*12*60/(PI() * 'Drive Train'!$F$15)/DY$2*DY173</f>
        <v>-87119.900724228355</v>
      </c>
      <c r="EA173" s="2">
        <f>('DEPRECATED - DT-Prelim Calcs'!$C$6*DY173-DZ173)/('DEPRECATED - DT-Prelim Calcs'!$C$6*DY173)*'DEPRECATED - DT-Prelim Calcs'!$C$7*DY173</f>
        <v>40.717425092943778</v>
      </c>
      <c r="EB173" s="57">
        <f>EA173/'DEPRECATED - DT-Prelim Calcs'!$C$7*('DEPRECATED - DT-Prelim Calcs'!$C$8-'DEPRECATED - DT-Prelim Calcs'!$C$9)+'DEPRECATED - DT-Prelim Calcs'!$C$9</f>
        <v>2170.3537922924011</v>
      </c>
      <c r="EC173" s="57">
        <f t="shared" si="198"/>
        <v>93</v>
      </c>
      <c r="ED173" s="2">
        <f t="shared" si="230"/>
        <v>0.96993038185874991</v>
      </c>
      <c r="EE173" s="57">
        <f>ED173*'DEPRECATED - DT-Prelim Calcs'!$C$21/DY$2/'DEPRECATED - DT-Prelim Calcs'!$C$19/'DEPRECATED - DT-Prelim Calcs'!$C$18*3.39*'DEPRECATED - DT-Prelim Calcs'!$C$20</f>
        <v>25.773080821789936</v>
      </c>
      <c r="EF173" s="46">
        <f t="shared" si="231"/>
        <v>0</v>
      </c>
      <c r="EG173" s="57">
        <f>EE172*'DEPRECATED - DT-Prelim Calcs'!$C$11+EG172</f>
        <v>-376.99068883844063</v>
      </c>
      <c r="EH173" s="57">
        <f>EH172+0.5*EE173*'DEPRECATED - DT-Prelim Calcs'!$C$11^2+EG173*'DEPRECATED - DT-Prelim Calcs'!$C$11</f>
        <v>-284923.31622090132</v>
      </c>
      <c r="EI173" s="57">
        <f>MIN('Drive Train'!$F$35-EC172*'DEPRECATED - DT-Prelim Calcs'!$C$21*'Drive Train'!$F$39,EI172+EC$2)</f>
        <v>6.82</v>
      </c>
      <c r="EJ173" s="57">
        <f>'Drive Train'!$F$35-EC173*'DEPRECATED - DT-Prelim Calcs'!$C$21*'Drive Train'!$F$39</f>
        <v>6.82</v>
      </c>
      <c r="EK173" s="1">
        <f>IF(EH173&gt;='Drive Train'!$F$29,1,0)</f>
        <v>0</v>
      </c>
      <c r="EL173" s="57">
        <f t="shared" si="232"/>
        <v>103.33333333333333</v>
      </c>
      <c r="EM173" s="63">
        <f>EM172+'DEPRECATED - DT-Prelim Calcs'!$C$11</f>
        <v>676</v>
      </c>
      <c r="EN173" s="2">
        <f>EX173/'Drive Train'!$F$35</f>
        <v>0.55000000000000004</v>
      </c>
      <c r="EO173" s="46">
        <f>EV173*12*60/(PI() * 'Drive Train'!$F$15)/EN$2*EN173</f>
        <v>-205817.39465518214</v>
      </c>
      <c r="EP173" s="2">
        <f>('DEPRECATED - DT-Prelim Calcs'!$C$6*EN173-EO173)/('DEPRECATED - DT-Prelim Calcs'!$C$6*EN173)*'DEPRECATED - DT-Prelim Calcs'!$C$7*EN173</f>
        <v>94.387398896620823</v>
      </c>
      <c r="EQ173" s="57">
        <f>EP173/'DEPRECATED - DT-Prelim Calcs'!$C$7*('DEPRECATED - DT-Prelim Calcs'!$C$8-'DEPRECATED - DT-Prelim Calcs'!$C$9)+'DEPRECATED - DT-Prelim Calcs'!$C$9</f>
        <v>5027.556132131308</v>
      </c>
      <c r="ER173" s="57">
        <f t="shared" si="199"/>
        <v>93</v>
      </c>
      <c r="ES173" s="2">
        <f t="shared" si="233"/>
        <v>0.86507304327942547</v>
      </c>
      <c r="ET173" s="57">
        <f>ES173*'DEPRECATED - DT-Prelim Calcs'!$C$21/EN$2/'DEPRECATED - DT-Prelim Calcs'!$C$19/'DEPRECATED - DT-Prelim Calcs'!$C$18*3.39*'DEPRECATED - DT-Prelim Calcs'!$C$20</f>
        <v>25.773080821789936</v>
      </c>
      <c r="EU173" s="46">
        <f t="shared" si="234"/>
        <v>0</v>
      </c>
      <c r="EV173" s="57">
        <f>ET172*'DEPRECATED - DT-Prelim Calcs'!$C$11+EV172</f>
        <v>-794.34203320603353</v>
      </c>
      <c r="EW173" s="57">
        <f>EW172+0.5*ET173*'DEPRECATED - DT-Prelim Calcs'!$C$11^2+EV173*'DEPRECATED - DT-Prelim Calcs'!$C$11</f>
        <v>-385811.22942400927</v>
      </c>
      <c r="EX173" s="57">
        <f>MIN('Drive Train'!$F$35-ER172*'DEPRECATED - DT-Prelim Calcs'!$C$21*'Drive Train'!$F$39,EX172+ER$2)</f>
        <v>6.82</v>
      </c>
      <c r="EY173" s="57">
        <f>'Drive Train'!$F$35-ER173*'DEPRECATED - DT-Prelim Calcs'!$C$21*'Drive Train'!$F$39</f>
        <v>6.82</v>
      </c>
      <c r="EZ173" s="1">
        <f>IF(EW173&gt;='Drive Train'!$F$29,1,0)</f>
        <v>0</v>
      </c>
      <c r="FA173" s="57">
        <f t="shared" si="235"/>
        <v>103.33333333333333</v>
      </c>
      <c r="FB173" s="63">
        <f>FB172+'DEPRECATED - DT-Prelim Calcs'!$C$11</f>
        <v>676</v>
      </c>
      <c r="FC173" s="2">
        <f>FM173/'Drive Train'!$F$35</f>
        <v>0.55000000000000004</v>
      </c>
      <c r="FD173" s="46">
        <f>FK173*12*60/(PI() * 'Drive Train'!$F$15)/FC$2*FC173</f>
        <v>-195550.52261404908</v>
      </c>
      <c r="FE173" s="2">
        <f>('DEPRECATED - DT-Prelim Calcs'!$C$6*FC173-FD173)/('DEPRECATED - DT-Prelim Calcs'!$C$6*FC173)*'DEPRECATED - DT-Prelim Calcs'!$C$7*FC173</f>
        <v>89.745154690404931</v>
      </c>
      <c r="FF173" s="57">
        <f>FE173/'DEPRECATED - DT-Prelim Calcs'!$C$7*('DEPRECATED - DT-Prelim Calcs'!$C$8-'DEPRECATED - DT-Prelim Calcs'!$C$9)+'DEPRECATED - DT-Prelim Calcs'!$C$9</f>
        <v>4780.4192310286107</v>
      </c>
      <c r="FG173" s="57">
        <f t="shared" si="200"/>
        <v>93</v>
      </c>
      <c r="FH173" s="2">
        <f t="shared" si="236"/>
        <v>0.78067567320338405</v>
      </c>
      <c r="FI173" s="57">
        <f>FH173*'DEPRECATED - DT-Prelim Calcs'!$C$21/FC$2/'DEPRECATED - DT-Prelim Calcs'!$C$19/'DEPRECATED - DT-Prelim Calcs'!$C$18*3.39*'DEPRECATED - DT-Prelim Calcs'!$C$20</f>
        <v>25.773080821789936</v>
      </c>
      <c r="FJ173" s="46">
        <f t="shared" si="237"/>
        <v>0</v>
      </c>
      <c r="FK173" s="57">
        <f>FI172*'DEPRECATED - DT-Prelim Calcs'!$C$11+FK172</f>
        <v>-681.08656901323866</v>
      </c>
      <c r="FL173" s="57">
        <f>FL172+0.5*FI173*'DEPRECATED - DT-Prelim Calcs'!$C$11^2+FK173*'DEPRECATED - DT-Prelim Calcs'!$C$11</f>
        <v>-569807.68415734579</v>
      </c>
      <c r="FM173" s="57">
        <f>MIN('Drive Train'!$F$35-FG172*'DEPRECATED - DT-Prelim Calcs'!$C$21*'Drive Train'!$F$39,FM172+FG$2)</f>
        <v>6.82</v>
      </c>
      <c r="FN173" s="57">
        <f>'Drive Train'!$F$35-FG173*'DEPRECATED - DT-Prelim Calcs'!$C$21*'Drive Train'!$F$39</f>
        <v>6.82</v>
      </c>
      <c r="FO173" s="1">
        <f>IF(FL173&gt;='Drive Train'!$F$29,1,0)</f>
        <v>0</v>
      </c>
      <c r="FP173" s="57">
        <f t="shared" si="238"/>
        <v>103.33333333333333</v>
      </c>
      <c r="FQ173" s="63">
        <f>FQ172+'DEPRECATED - DT-Prelim Calcs'!$C$11</f>
        <v>676</v>
      </c>
      <c r="FR173" s="2">
        <f>GB173/'Drive Train'!$F$35</f>
        <v>0.55000000000000004</v>
      </c>
      <c r="FS173" s="46">
        <f>FZ173*12*60/(PI() * 'Drive Train'!$F$15)/FR$2*FR173</f>
        <v>-11037.804589985113</v>
      </c>
      <c r="FT173" s="2">
        <f>('DEPRECATED - DT-Prelim Calcs'!$C$6*FR173-FS173)/('DEPRECATED - DT-Prelim Calcs'!$C$6*FR173)*'DEPRECATED - DT-Prelim Calcs'!$C$7*FR173</f>
        <v>6.3163272161095918</v>
      </c>
      <c r="FU173" s="57">
        <f>FT173/'DEPRECATED - DT-Prelim Calcs'!$C$7*('DEPRECATED - DT-Prelim Calcs'!$C$8-'DEPRECATED - DT-Prelim Calcs'!$C$9)+'DEPRECATED - DT-Prelim Calcs'!$C$9</f>
        <v>338.95924557131144</v>
      </c>
      <c r="FV173" s="57">
        <f t="shared" si="201"/>
        <v>93</v>
      </c>
      <c r="FW173" s="2">
        <f t="shared" si="239"/>
        <v>0.7112822800297498</v>
      </c>
      <c r="FX173" s="57">
        <f>FW173*'DEPRECATED - DT-Prelim Calcs'!$C$21/FR$2/'DEPRECATED - DT-Prelim Calcs'!$C$19/'DEPRECATED - DT-Prelim Calcs'!$C$18*3.39*'DEPRECATED - DT-Prelim Calcs'!$C$20</f>
        <v>25.773080821789936</v>
      </c>
      <c r="FY173" s="46">
        <f t="shared" si="240"/>
        <v>0</v>
      </c>
      <c r="FZ173" s="57">
        <f>FX172*'DEPRECATED - DT-Prelim Calcs'!$C$11+FZ172</f>
        <v>-35.026551324905981</v>
      </c>
      <c r="GA173" s="57">
        <f>GA172+0.5*FX173*'DEPRECATED - DT-Prelim Calcs'!$C$11^2+FZ173*'DEPRECATED - DT-Prelim Calcs'!$C$11</f>
        <v>-596872.8315271032</v>
      </c>
      <c r="GB173" s="57">
        <f>MIN('Drive Train'!$F$35-FV172*'DEPRECATED - DT-Prelim Calcs'!$C$21*'Drive Train'!$F$39,GB172+FV$2)</f>
        <v>6.82</v>
      </c>
      <c r="GC173" s="57">
        <f>'Drive Train'!$F$35-FV173*'DEPRECATED - DT-Prelim Calcs'!$C$21*'Drive Train'!$F$39</f>
        <v>6.82</v>
      </c>
      <c r="GD173" s="1">
        <f>IF(GA173&gt;='Drive Train'!$F$29,1,0)</f>
        <v>0</v>
      </c>
      <c r="GE173" s="57">
        <f t="shared" si="241"/>
        <v>103.33333333333333</v>
      </c>
      <c r="GF173" s="63">
        <f>GF172+'DEPRECATED - DT-Prelim Calcs'!$C$11</f>
        <v>676</v>
      </c>
      <c r="GG173" s="2">
        <f>GQ173/'Drive Train'!$F$35</f>
        <v>0.85483870967741948</v>
      </c>
      <c r="GH173" s="46">
        <f>GO173*12*60/(PI() * 'Drive Train'!$F$15)/GG$2*GG173</f>
        <v>-347986.51932029659</v>
      </c>
      <c r="GI173" s="2">
        <f>('DEPRECATED - DT-Prelim Calcs'!$C$6*GG173-GH173)/('DEPRECATED - DT-Prelim Calcs'!$C$6*GG173)*'DEPRECATED - DT-Prelim Calcs'!$C$7*GG173</f>
        <v>159.40491017623532</v>
      </c>
      <c r="GJ173" s="57">
        <f>GI173/'DEPRECATED - DT-Prelim Calcs'!$C$7*('DEPRECATED - DT-Prelim Calcs'!$C$8-'DEPRECATED - DT-Prelim Calcs'!$C$9)+'DEPRECATED - DT-Prelim Calcs'!$C$9</f>
        <v>8488.8618156062221</v>
      </c>
      <c r="GK173" s="57">
        <f t="shared" si="242"/>
        <v>29.999999999999982</v>
      </c>
      <c r="GL173" s="2">
        <f t="shared" si="243"/>
        <v>0.99579519204165001</v>
      </c>
      <c r="GM173" s="57">
        <f>GL173*'DEPRECATED - DT-Prelim Calcs'!$C$21/GG$2/'DEPRECATED - DT-Prelim Calcs'!$C$19/'DEPRECATED - DT-Prelim Calcs'!$C$18*3.39*'DEPRECATED - DT-Prelim Calcs'!$C$20</f>
        <v>25.773080821789936</v>
      </c>
      <c r="GN173" s="46">
        <f t="shared" si="244"/>
        <v>0</v>
      </c>
      <c r="GO173" s="57">
        <f>GM172*'DEPRECATED - DT-Prelim Calcs'!$C$11+GO172</f>
        <v>-994.68058995366471</v>
      </c>
      <c r="GP173" s="57">
        <f>GP172+0.5*GM173*'DEPRECATED - DT-Prelim Calcs'!$C$11^2+GO173*'DEPRECATED - DT-Prelim Calcs'!$C$11</f>
        <v>-301169.39206502301</v>
      </c>
      <c r="GQ173" s="57">
        <f>MIN('Drive Train'!$F$35-GK172*'DEPRECATED - DT-Prelim Calcs'!$C$21*'Drive Train'!$F$39,GQ172+GK$2)</f>
        <v>10.600000000000001</v>
      </c>
      <c r="GR173" s="57">
        <f>'Drive Train'!$F$35-GK173*'DEPRECATED - DT-Prelim Calcs'!$C$21*'Drive Train'!$F$39</f>
        <v>10.600000000000001</v>
      </c>
      <c r="GS173" s="1">
        <f>IF(GP173&gt;='Drive Train'!$F$29,1,0)</f>
        <v>0</v>
      </c>
      <c r="GT173" s="57">
        <f t="shared" si="245"/>
        <v>33.333333333333314</v>
      </c>
      <c r="GU173" s="63">
        <f>GU172+'DEPRECATED - DT-Prelim Calcs'!$C$11</f>
        <v>676</v>
      </c>
      <c r="GV173" s="2">
        <f>HF173/'Drive Train'!$F$35</f>
        <v>0.83870967741935498</v>
      </c>
      <c r="GW173" s="46">
        <f>HD173*12*60/(PI() * 'Drive Train'!$F$15)/GV$2*GV173</f>
        <v>28008.149874713454</v>
      </c>
      <c r="GX173" s="2">
        <f>('DEPRECATED - DT-Prelim Calcs'!$C$6*GV173-GW173)/('DEPRECATED - DT-Prelim Calcs'!$C$6*GV173)*'DEPRECATED - DT-Prelim Calcs'!$C$7*GV173</f>
        <v>-10.642807463171593</v>
      </c>
      <c r="GY173" s="57">
        <f>GX173/'DEPRECATED - DT-Prelim Calcs'!$C$7*('DEPRECATED - DT-Prelim Calcs'!$C$8-'DEPRECATED - DT-Prelim Calcs'!$C$9)+'DEPRECATED - DT-Prelim Calcs'!$C$9</f>
        <v>-563.88597407672842</v>
      </c>
      <c r="GZ173" s="57">
        <f t="shared" si="202"/>
        <v>-563.88597407672842</v>
      </c>
      <c r="HA173" s="2">
        <f t="shared" si="246"/>
        <v>-13.087686558978566</v>
      </c>
      <c r="HB173" s="57">
        <f>HA173*'DEPRECATED - DT-Prelim Calcs'!$C$21/GV$2/'DEPRECATED - DT-Prelim Calcs'!$C$19/'DEPRECATED - DT-Prelim Calcs'!$C$18*3.39*'DEPRECATED - DT-Prelim Calcs'!$C$20</f>
        <v>-338.73431620334645</v>
      </c>
      <c r="HC173" s="46">
        <f t="shared" si="247"/>
        <v>1</v>
      </c>
      <c r="HD173" s="57">
        <f>HB172*'DEPRECATED - DT-Prelim Calcs'!$C$11+HD172</f>
        <v>81.597747613196745</v>
      </c>
      <c r="HE173" s="57">
        <f>HE172+0.5*HB173*'DEPRECATED - DT-Prelim Calcs'!$C$11^2+HD173*'DEPRECATED - DT-Prelim Calcs'!$C$11</f>
        <v>-306344.76180351118</v>
      </c>
      <c r="HF173" s="57">
        <f>MIN('Drive Train'!$F$35-GZ172*'DEPRECATED - DT-Prelim Calcs'!$C$21*'Drive Train'!$F$39,HF172+GZ$2)</f>
        <v>10.400000000000002</v>
      </c>
      <c r="HG173" s="57">
        <f>'Drive Train'!$F$35-GZ173*'DEPRECATED - DT-Prelim Calcs'!$C$21*'Drive Train'!$F$39</f>
        <v>46.233158444603703</v>
      </c>
      <c r="HH173" s="1">
        <f>IF(HE173&gt;='Drive Train'!$F$29,1,0)</f>
        <v>0</v>
      </c>
      <c r="HI173" s="57">
        <f t="shared" si="248"/>
        <v>-626.53997119636495</v>
      </c>
      <c r="HJ173" s="63">
        <f>HJ172+'DEPRECATED - DT-Prelim Calcs'!$C$11</f>
        <v>676</v>
      </c>
      <c r="HK173" s="2">
        <f>HU173/'Drive Train'!$F$35</f>
        <v>0.82258064516129037</v>
      </c>
      <c r="HL173" s="46">
        <f>HS173*12*60/(PI() * 'Drive Train'!$F$15)/HK$2*HK173</f>
        <v>-348756.47931125067</v>
      </c>
      <c r="HM173" s="2">
        <f>('DEPRECATED - DT-Prelim Calcs'!$C$6*HK173-HL173)/('DEPRECATED - DT-Prelim Calcs'!$C$6*HK173)*'DEPRECATED - DT-Prelim Calcs'!$C$7*HK173</f>
        <v>159.67531150120158</v>
      </c>
      <c r="HN173" s="57">
        <f>HM173/'DEPRECATED - DT-Prelim Calcs'!$C$7*('DEPRECATED - DT-Prelim Calcs'!$C$8-'DEPRECATED - DT-Prelim Calcs'!$C$9)+'DEPRECATED - DT-Prelim Calcs'!$C$9</f>
        <v>8503.2570396697793</v>
      </c>
      <c r="HO173" s="57">
        <f t="shared" si="203"/>
        <v>36.66666666666665</v>
      </c>
      <c r="HP173" s="2">
        <f t="shared" si="249"/>
        <v>0.99579519204165001</v>
      </c>
      <c r="HQ173" s="57">
        <f>HP173*'DEPRECATED - DT-Prelim Calcs'!$C$21/HK$2/'DEPRECATED - DT-Prelim Calcs'!$C$19/'DEPRECATED - DT-Prelim Calcs'!$C$18*3.39*'DEPRECATED - DT-Prelim Calcs'!$C$20</f>
        <v>25.773080821789936</v>
      </c>
      <c r="HR173" s="46">
        <f t="shared" si="250"/>
        <v>0</v>
      </c>
      <c r="HS173" s="57">
        <f>HQ172*'DEPRECATED - DT-Prelim Calcs'!$C$11+HS172</f>
        <v>-1035.9748241622931</v>
      </c>
      <c r="HT173" s="57">
        <f>HT172+0.5*HQ173*'DEPRECATED - DT-Prelim Calcs'!$C$11^2+HS173*'DEPRECATED - DT-Prelim Calcs'!$C$11</f>
        <v>-308178.7505569791</v>
      </c>
      <c r="HU173" s="57">
        <f>MIN('Drive Train'!$F$35-HO172*'DEPRECATED - DT-Prelim Calcs'!$C$21*'Drive Train'!$F$39,HU172+HO$2)</f>
        <v>10.200000000000001</v>
      </c>
      <c r="HV173" s="57">
        <f>'Drive Train'!$F$35-HO173*'DEPRECATED - DT-Prelim Calcs'!$C$21*'Drive Train'!$F$39</f>
        <v>10.200000000000001</v>
      </c>
      <c r="HW173" s="1">
        <f>IF(HT173&gt;='Drive Train'!$F$29,1,0)</f>
        <v>0</v>
      </c>
      <c r="HX173" s="57">
        <f t="shared" si="251"/>
        <v>40.740740740740726</v>
      </c>
      <c r="HY173" s="63">
        <f>HY172+'DEPRECATED - DT-Prelim Calcs'!$C$11</f>
        <v>676</v>
      </c>
      <c r="HZ173" s="2">
        <f>IJ173/'Drive Train'!$F$35</f>
        <v>0.80645161290322598</v>
      </c>
      <c r="IA173" s="46">
        <f>IH173*12*60/(PI() * 'Drive Train'!$F$15)/HZ$2*HZ173</f>
        <v>-153021.92372742004</v>
      </c>
      <c r="IB173" s="2">
        <f>('DEPRECATED - DT-Prelim Calcs'!$C$6*HZ173-IA173)/('DEPRECATED - DT-Prelim Calcs'!$C$6*HZ173)*'DEPRECATED - DT-Prelim Calcs'!$C$7*HZ173</f>
        <v>71.133573937393649</v>
      </c>
      <c r="IC173" s="57">
        <f>IB173/'DEPRECATED - DT-Prelim Calcs'!$C$7*('DEPRECATED - DT-Prelim Calcs'!$C$8-'DEPRECATED - DT-Prelim Calcs'!$C$9)+'DEPRECATED - DT-Prelim Calcs'!$C$9</f>
        <v>3789.6035419782597</v>
      </c>
      <c r="ID173" s="57">
        <f t="shared" si="204"/>
        <v>39.999999999999986</v>
      </c>
      <c r="IE173" s="2">
        <f t="shared" si="252"/>
        <v>0.99579519204165001</v>
      </c>
      <c r="IF173" s="57">
        <f>IE173*'DEPRECATED - DT-Prelim Calcs'!$C$21/HZ$2/'DEPRECATED - DT-Prelim Calcs'!$C$19/'DEPRECATED - DT-Prelim Calcs'!$C$18*3.39*'DEPRECATED - DT-Prelim Calcs'!$C$20</f>
        <v>25.773080821789936</v>
      </c>
      <c r="IG173" s="46">
        <f t="shared" si="253"/>
        <v>0</v>
      </c>
      <c r="IH173" s="57">
        <f>IF172*'DEPRECATED - DT-Prelim Calcs'!$C$11+IH172</f>
        <v>-463.639838480854</v>
      </c>
      <c r="II173" s="57">
        <f>II172+0.5*IF173*'DEPRECATED - DT-Prelim Calcs'!$C$11^2+IH173*'DEPRECATED - DT-Prelim Calcs'!$C$11</f>
        <v>-314642.74305684096</v>
      </c>
      <c r="IJ173" s="57">
        <f>MIN('Drive Train'!$F$35-ID172*'DEPRECATED - DT-Prelim Calcs'!$C$21*'Drive Train'!$F$39,IJ172+ID$2)</f>
        <v>10.000000000000002</v>
      </c>
      <c r="IK173" s="57">
        <f>'Drive Train'!$F$35-ID173*'DEPRECATED - DT-Prelim Calcs'!$C$21*'Drive Train'!$F$39</f>
        <v>10.000000000000002</v>
      </c>
      <c r="IL173" s="1">
        <f>IF(II173&gt;='Drive Train'!$F$29,1,0)</f>
        <v>0</v>
      </c>
      <c r="IM173" s="57">
        <f t="shared" si="254"/>
        <v>44.444444444444429</v>
      </c>
      <c r="IN173" s="63">
        <f>IN172+'DEPRECATED - DT-Prelim Calcs'!$C$11</f>
        <v>676</v>
      </c>
      <c r="IO173" s="2">
        <f>IY173/'Drive Train'!$F$35</f>
        <v>0.79032258064516137</v>
      </c>
      <c r="IP173" s="46">
        <f>IW173*12*60/(PI() * 'Drive Train'!$F$15)/IO$2*IO173</f>
        <v>-381164.76505853818</v>
      </c>
      <c r="IQ173" s="2">
        <f>('DEPRECATED - DT-Prelim Calcs'!$C$6*IO173-IP173)/('DEPRECATED - DT-Prelim Calcs'!$C$6*IO173)*'DEPRECATED - DT-Prelim Calcs'!$C$7*IO173</f>
        <v>174.25122222068262</v>
      </c>
      <c r="IR173" s="57">
        <f>IQ173/'DEPRECATED - DT-Prelim Calcs'!$C$7*('DEPRECATED - DT-Prelim Calcs'!$C$8-'DEPRECATED - DT-Prelim Calcs'!$C$9)+'DEPRECATED - DT-Prelim Calcs'!$C$9</f>
        <v>9279.2277223707806</v>
      </c>
      <c r="IS173" s="57">
        <f t="shared" si="205"/>
        <v>43.333333333333321</v>
      </c>
      <c r="IT173" s="2">
        <f t="shared" si="255"/>
        <v>0.99579519204165001</v>
      </c>
      <c r="IU173" s="57">
        <f>IT173*'DEPRECATED - DT-Prelim Calcs'!$C$21/IO$2/'DEPRECATED - DT-Prelim Calcs'!$C$19/'DEPRECATED - DT-Prelim Calcs'!$C$18*3.39*'DEPRECATED - DT-Prelim Calcs'!$C$20</f>
        <v>25.773080821789936</v>
      </c>
      <c r="IV173" s="46">
        <f t="shared" si="256"/>
        <v>0</v>
      </c>
      <c r="IW173" s="57">
        <f>IU172*'DEPRECATED - DT-Prelim Calcs'!$C$11+IW172</f>
        <v>-1178.457053878434</v>
      </c>
      <c r="IX173" s="57">
        <f>IX172+0.5*IU173*'DEPRECATED - DT-Prelim Calcs'!$C$11^2+IW173*'DEPRECATED - DT-Prelim Calcs'!$C$11</f>
        <v>-318854.10320273472</v>
      </c>
      <c r="IY173" s="57">
        <f>MIN('Drive Train'!$F$35-IS172*'DEPRECATED - DT-Prelim Calcs'!$C$21*'Drive Train'!$F$39,IY172+IS$2)</f>
        <v>9.8000000000000007</v>
      </c>
      <c r="IZ173" s="57">
        <f>'Drive Train'!$F$35-IS173*'DEPRECATED - DT-Prelim Calcs'!$C$21*'Drive Train'!$F$39</f>
        <v>9.8000000000000007</v>
      </c>
      <c r="JA173" s="1">
        <f>IF(IX173&gt;='Drive Train'!$F$29,1,0)</f>
        <v>0</v>
      </c>
      <c r="JB173" s="57">
        <f t="shared" si="257"/>
        <v>48.148148148148138</v>
      </c>
      <c r="JC173" s="63">
        <f>JC172+'DEPRECATED - DT-Prelim Calcs'!$C$11</f>
        <v>676</v>
      </c>
      <c r="JD173" s="2">
        <f>JN173/'Drive Train'!$F$35</f>
        <v>1.4501775118569746</v>
      </c>
      <c r="JE173" s="46">
        <f>JL173*12*60/(PI() * 'Drive Train'!$F$15)/JD$2*JD173</f>
        <v>-142400.85498208096</v>
      </c>
      <c r="JF173" s="2">
        <f>('DEPRECATED - DT-Prelim Calcs'!$C$6*JD173-JE173)/('DEPRECATED - DT-Prelim Calcs'!$C$6*JD173)*'DEPRECATED - DT-Prelim Calcs'!$C$7*JD173</f>
        <v>67.882556416486224</v>
      </c>
      <c r="JG173" s="57">
        <f>JF173/'DEPRECATED - DT-Prelim Calcs'!$C$7*('DEPRECATED - DT-Prelim Calcs'!$C$8-'DEPRECATED - DT-Prelim Calcs'!$C$9)+'DEPRECATED - DT-Prelim Calcs'!$C$9</f>
        <v>3616.5307005125237</v>
      </c>
      <c r="JH173" s="57">
        <f t="shared" si="206"/>
        <v>46.666666666666657</v>
      </c>
      <c r="JI173" s="2">
        <f t="shared" si="258"/>
        <v>0.99579519204165001</v>
      </c>
      <c r="JJ173" s="57">
        <f>JI173*'DEPRECATED - DT-Prelim Calcs'!$C$21/JD$2/'DEPRECATED - DT-Prelim Calcs'!$C$19/'DEPRECATED - DT-Prelim Calcs'!$C$18*3.39*'DEPRECATED - DT-Prelim Calcs'!$C$20</f>
        <v>25.773080821789936</v>
      </c>
      <c r="JK173" s="46">
        <f t="shared" si="259"/>
        <v>0</v>
      </c>
      <c r="JL173" s="57">
        <f>JJ172*'DEPRECATED - DT-Prelim Calcs'!$C$11+JL172</f>
        <v>-239.93678425433805</v>
      </c>
      <c r="JM173" s="57">
        <f>JM172+0.5*JJ173*'DEPRECATED - DT-Prelim Calcs'!$C$11^2+JL173*'DEPRECATED - DT-Prelim Calcs'!$C$11</f>
        <v>-348734.53625978908</v>
      </c>
      <c r="JN173" s="57">
        <f>MIN('Drive Train'!$F$35-JH172*'DEPRECATED - DT-Prelim Calcs'!$C$21*'Drive Train'!$F$39,JN172+JH$2)</f>
        <v>17.982201147026487</v>
      </c>
      <c r="JO173" s="57">
        <f>'Drive Train'!$F$35-JH173*'DEPRECATED - DT-Prelim Calcs'!$C$21*'Drive Train'!$F$39</f>
        <v>9.6000000000000014</v>
      </c>
      <c r="JP173" s="1">
        <f>IF(JM173&gt;='Drive Train'!$F$29,1,0)</f>
        <v>0</v>
      </c>
      <c r="JQ173" s="57">
        <f>MIN(JG173,'DEPRECATED - DT-Prelim Calcs'!$C$10)*'DEPRECATED - DT-Prelim Calcs'!$C$11*1000/60/60</f>
        <v>103.33333333333333</v>
      </c>
      <c r="JR173" s="63">
        <f>JR172+'DEPRECATED - DT-Prelim Calcs'!$C$11</f>
        <v>676</v>
      </c>
      <c r="JS173" s="2">
        <f>KC173/'Drive Train'!$F$35</f>
        <v>0.75806451612903225</v>
      </c>
      <c r="JT173" s="46">
        <f>KA173*12*60/(PI() * 'Drive Train'!$F$15)/JS$2*JS173</f>
        <v>-326650.35216085886</v>
      </c>
      <c r="JU173" s="2">
        <f>('DEPRECATED - DT-Prelim Calcs'!$C$6*JS173-JT173)/('DEPRECATED - DT-Prelim Calcs'!$C$6*JS173)*'DEPRECATED - DT-Prelim Calcs'!$C$7*JS173</f>
        <v>149.5243742657978</v>
      </c>
      <c r="JV173" s="57">
        <f>JU173/'DEPRECATED - DT-Prelim Calcs'!$C$7*('DEPRECATED - DT-Prelim Calcs'!$C$8-'DEPRECATED - DT-Prelim Calcs'!$C$9)+'DEPRECATED - DT-Prelim Calcs'!$C$9</f>
        <v>7962.8565221169538</v>
      </c>
      <c r="JW173" s="57">
        <f t="shared" si="207"/>
        <v>49.999999999999993</v>
      </c>
      <c r="JX173" s="2">
        <f t="shared" si="260"/>
        <v>0.99579519204165001</v>
      </c>
      <c r="JY173" s="57">
        <f>JX173*'DEPRECATED - DT-Prelim Calcs'!$C$21/JS$2/'DEPRECATED - DT-Prelim Calcs'!$C$19/'DEPRECATED - DT-Prelim Calcs'!$C$18*3.39*'DEPRECATED - DT-Prelim Calcs'!$C$20</f>
        <v>25.773080821789936</v>
      </c>
      <c r="JZ173" s="46">
        <f t="shared" si="261"/>
        <v>0</v>
      </c>
      <c r="KA173" s="57">
        <f>JY172*'DEPRECATED - DT-Prelim Calcs'!$C$11+KA172</f>
        <v>-1052.8884596742923</v>
      </c>
      <c r="KB173" s="57">
        <f>KB172+0.5*JY173*'DEPRECATED - DT-Prelim Calcs'!$C$11^2+KA173*'DEPRECATED - DT-Prelim Calcs'!$C$11</f>
        <v>-352082.32898079325</v>
      </c>
      <c r="KC173" s="57">
        <f>MIN('Drive Train'!$F$35-JW172*'DEPRECATED - DT-Prelim Calcs'!$C$21*'Drive Train'!$F$39,KC172+JW$2)</f>
        <v>9.4</v>
      </c>
      <c r="KD173" s="57">
        <f>'Drive Train'!$F$35-JW173*'DEPRECATED - DT-Prelim Calcs'!$C$21*'Drive Train'!$F$39</f>
        <v>9.4</v>
      </c>
      <c r="KE173" s="1">
        <f>IF(KB173&gt;='Drive Train'!$F$29,1,0)</f>
        <v>0</v>
      </c>
      <c r="KF173" s="57">
        <f>MIN(JV173,'DEPRECATED - DT-Prelim Calcs'!$C$10)*'DEPRECATED - DT-Prelim Calcs'!$C$11*1000/60/60</f>
        <v>103.33333333333333</v>
      </c>
      <c r="KG173" s="63">
        <f>KG172+'DEPRECATED - DT-Prelim Calcs'!$C$11</f>
        <v>676</v>
      </c>
      <c r="KH173" s="2">
        <f>KR173/'Drive Train'!$F$35</f>
        <v>0.74193548387096786</v>
      </c>
      <c r="KI173" s="46">
        <f>KP173*12*60/(PI() * 'Drive Train'!$F$15)/KH$2*KH173</f>
        <v>-286296.31562683056</v>
      </c>
      <c r="KJ173" s="2">
        <f>('DEPRECATED - DT-Prelim Calcs'!$C$6*KH173-KI173)/('DEPRECATED - DT-Prelim Calcs'!$C$6*KH173)*'DEPRECATED - DT-Prelim Calcs'!$C$7*KH173</f>
        <v>131.23911904908618</v>
      </c>
      <c r="KK173" s="57">
        <f>KJ173/'DEPRECATED - DT-Prelim Calcs'!$C$7*('DEPRECATED - DT-Prelim Calcs'!$C$8-'DEPRECATED - DT-Prelim Calcs'!$C$9)+'DEPRECATED - DT-Prelim Calcs'!$C$9</f>
        <v>6989.4132672189862</v>
      </c>
      <c r="KL173" s="57">
        <f t="shared" si="208"/>
        <v>53.333333333333329</v>
      </c>
      <c r="KM173" s="2">
        <f t="shared" si="262"/>
        <v>0.99579519204165001</v>
      </c>
      <c r="KN173" s="57">
        <f>KM173*'DEPRECATED - DT-Prelim Calcs'!$C$21/KH$2/'DEPRECATED - DT-Prelim Calcs'!$C$19/'DEPRECATED - DT-Prelim Calcs'!$C$18*3.39*'DEPRECATED - DT-Prelim Calcs'!$C$20</f>
        <v>25.773080821789936</v>
      </c>
      <c r="KO173" s="46">
        <f t="shared" si="263"/>
        <v>0</v>
      </c>
      <c r="KP173" s="57">
        <f>KN172*'DEPRECATED - DT-Prelim Calcs'!$C$11+KP172</f>
        <v>-942.87695274061537</v>
      </c>
      <c r="KQ173" s="57">
        <f>KQ172+0.5*KN173*'DEPRECATED - DT-Prelim Calcs'!$C$11^2+KP173*'DEPRECATED - DT-Prelim Calcs'!$C$11</f>
        <v>-327645.25127119827</v>
      </c>
      <c r="KR173" s="57">
        <f>MIN('Drive Train'!$F$35-KL172*'DEPRECATED - DT-Prelim Calcs'!$C$21*'Drive Train'!$F$39,KR172+KL$2)</f>
        <v>9.2000000000000011</v>
      </c>
      <c r="KS173" s="57">
        <f>'Drive Train'!$F$35-KL173*'DEPRECATED - DT-Prelim Calcs'!$C$21*'Drive Train'!$F$39</f>
        <v>9.2000000000000011</v>
      </c>
      <c r="KT173" s="1">
        <f>IF(KQ173&gt;='Drive Train'!$F$29,1,0)</f>
        <v>0</v>
      </c>
      <c r="KU173" s="57">
        <f>MIN(KK173,'DEPRECATED - DT-Prelim Calcs'!$C$10)*'DEPRECATED - DT-Prelim Calcs'!$C$11*1000/60/60</f>
        <v>103.33333333333333</v>
      </c>
      <c r="KV173" s="63">
        <f>KV172+'DEPRECATED - DT-Prelim Calcs'!$C$11</f>
        <v>676</v>
      </c>
      <c r="KW173" s="2">
        <f>LG173/'Drive Train'!$F$35</f>
        <v>0.72580645161290325</v>
      </c>
      <c r="KX173" s="46">
        <f>LE173*12*60/(PI() * 'Drive Train'!$F$15)/KW$2*KW173</f>
        <v>-223164.95543406627</v>
      </c>
      <c r="KY173" s="2">
        <f>('DEPRECATED - DT-Prelim Calcs'!$C$6*KW173-KX173)/('DEPRECATED - DT-Prelim Calcs'!$C$6*KW173)*'DEPRECATED - DT-Prelim Calcs'!$C$7*KW173</f>
        <v>102.6549238666047</v>
      </c>
      <c r="KZ173" s="57">
        <f>KY173/'DEPRECATED - DT-Prelim Calcs'!$C$7*('DEPRECATED - DT-Prelim Calcs'!$C$8-'DEPRECATED - DT-Prelim Calcs'!$C$9)+'DEPRECATED - DT-Prelim Calcs'!$C$9</f>
        <v>5467.6903452636452</v>
      </c>
      <c r="LA173" s="57">
        <f t="shared" si="209"/>
        <v>56.666666666666664</v>
      </c>
      <c r="LB173" s="2">
        <f t="shared" si="264"/>
        <v>0.99579519204165001</v>
      </c>
      <c r="LC173" s="57">
        <f>LB173*'DEPRECATED - DT-Prelim Calcs'!$C$21/KW$2/'DEPRECATED - DT-Prelim Calcs'!$C$19/'DEPRECATED - DT-Prelim Calcs'!$C$18*3.39*'DEPRECATED - DT-Prelim Calcs'!$C$20</f>
        <v>25.773080821789936</v>
      </c>
      <c r="LD173" s="46">
        <f t="shared" si="265"/>
        <v>0</v>
      </c>
      <c r="LE173" s="57">
        <f>LC172*'DEPRECATED - DT-Prelim Calcs'!$C$11+LE172</f>
        <v>-751.29513305228295</v>
      </c>
      <c r="LF173" s="57">
        <f>LF172+0.5*LC173*'DEPRECATED - DT-Prelim Calcs'!$C$11^2+LE173*'DEPRECATED - DT-Prelim Calcs'!$C$11</f>
        <v>-367435.25059215521</v>
      </c>
      <c r="LG173" s="57">
        <f>MIN('Drive Train'!$F$35-LA172*'DEPRECATED - DT-Prelim Calcs'!$C$21*'Drive Train'!$F$39,LG172+LA$2)</f>
        <v>9</v>
      </c>
      <c r="LH173" s="57">
        <f>'Drive Train'!$F$35-LA173*'DEPRECATED - DT-Prelim Calcs'!$C$21*'Drive Train'!$F$39</f>
        <v>9</v>
      </c>
      <c r="LI173" s="1">
        <f>IF(LF173&gt;='Drive Train'!$F$29,1,0)</f>
        <v>0</v>
      </c>
      <c r="LJ173" s="57">
        <f>MIN(KZ173,'DEPRECATED - DT-Prelim Calcs'!$C$10)*'DEPRECATED - DT-Prelim Calcs'!$C$11*1000/60/60</f>
        <v>103.33333333333333</v>
      </c>
      <c r="LK173" s="63">
        <f>LK172+'DEPRECATED - DT-Prelim Calcs'!$C$11</f>
        <v>676</v>
      </c>
      <c r="LL173" s="2">
        <f>LV173/'Drive Train'!$F$35</f>
        <v>2.9357869001749872</v>
      </c>
      <c r="LM173" s="46">
        <f>LT173*12*60/(PI() * 'Drive Train'!$F$15)/LL$2*LL173</f>
        <v>-1119436.9871579774</v>
      </c>
      <c r="LN173" s="2">
        <f>('DEPRECATED - DT-Prelim Calcs'!$C$6*LL173-LM173)/('DEPRECATED - DT-Prelim Calcs'!$C$6*LL173)*'DEPRECATED - DT-Prelim Calcs'!$C$7*LL173</f>
        <v>513.23718621379794</v>
      </c>
      <c r="LO173" s="57">
        <f>LN173/'DEPRECATED - DT-Prelim Calcs'!$C$7*('DEPRECATED - DT-Prelim Calcs'!$C$8-'DEPRECATED - DT-Prelim Calcs'!$C$9)+'DEPRECATED - DT-Prelim Calcs'!$C$9</f>
        <v>27325.658917522938</v>
      </c>
      <c r="LP173" s="57">
        <f t="shared" si="210"/>
        <v>60</v>
      </c>
      <c r="LQ173" s="2">
        <f t="shared" si="266"/>
        <v>0.99579519204165001</v>
      </c>
      <c r="LR173" s="57">
        <f>LQ173*'DEPRECATED - DT-Prelim Calcs'!$C$21/LL$2/'DEPRECATED - DT-Prelim Calcs'!$C$19/'DEPRECATED - DT-Prelim Calcs'!$C$18*3.39*'DEPRECATED - DT-Prelim Calcs'!$C$20</f>
        <v>25.773080821789936</v>
      </c>
      <c r="LS173" s="46">
        <f t="shared" si="267"/>
        <v>0</v>
      </c>
      <c r="LT173" s="57">
        <f>LR172*'DEPRECATED - DT-Prelim Calcs'!$C$11+LT172</f>
        <v>-931.70950761741904</v>
      </c>
      <c r="LU173" s="57">
        <f>LU172+0.5*LR173*'DEPRECATED - DT-Prelim Calcs'!$C$11^2+LT173*'DEPRECATED - DT-Prelim Calcs'!$C$11</f>
        <v>-322811.08475194103</v>
      </c>
      <c r="LV173" s="57">
        <f>MIN('Drive Train'!$F$35-LP172*'DEPRECATED - DT-Prelim Calcs'!$C$21*'Drive Train'!$F$39,LV172+LP$2)</f>
        <v>36.403757562169844</v>
      </c>
      <c r="LW173" s="57">
        <f>'Drive Train'!$F$35-LP173*'DEPRECATED - DT-Prelim Calcs'!$C$21*'Drive Train'!$F$39</f>
        <v>8.8000000000000007</v>
      </c>
      <c r="LX173" s="1">
        <f>IF(LU173&gt;='Drive Train'!$F$29,1,0)</f>
        <v>0</v>
      </c>
      <c r="LY173" s="57">
        <f>MIN(LO173,'DEPRECATED - DT-Prelim Calcs'!$C$10)*'DEPRECATED - DT-Prelim Calcs'!$C$11*1000/60/60</f>
        <v>103.33333333333333</v>
      </c>
      <c r="LZ173" s="63">
        <f>LZ172+'DEPRECATED - DT-Prelim Calcs'!$C$11</f>
        <v>676</v>
      </c>
    </row>
    <row r="174" spans="18:338" x14ac:dyDescent="0.2">
      <c r="R174" s="63">
        <f>R173+'DEPRECATED - DT-Prelim Calcs'!$C$11</f>
        <v>680</v>
      </c>
      <c r="S174" s="2">
        <f>AG174/'Drive Train'!$F$35</f>
        <v>0</v>
      </c>
      <c r="T174" s="46">
        <f>AE174*12*60/(PI() * 'Drive Train'!$F$15)/S$2*ABS(S174)</f>
        <v>0</v>
      </c>
      <c r="U174" s="2">
        <f>IF(OR(AD173=1,AND($C$32=Motors!$C$32,'DEPRECATED - DT-Prelim Calcs'!AI173=1)),0,IF(AG174=0,-(V173+$C$9)/($C$8-$C$9)*$C$7,($C$6*S174-T174)/($C$6*S174)*$C$7*S174))</f>
        <v>0</v>
      </c>
      <c r="V174" s="57">
        <f>IF(AND(AD173=1,AI173=1),0,ABS(U174/$C$7*($C$8-$C$9)+$C$9) *'Drive Train'!$AA$49 + V173*(1-'Drive Train'!$AA$49))</f>
        <v>0</v>
      </c>
      <c r="W174" s="57">
        <f t="shared" si="184"/>
        <v>0</v>
      </c>
      <c r="X174" s="2">
        <f>MAX(MIN(IF(AND(AI173=1,AG174&lt;0),-1,1)*(W174-$C$9)/($C$8-$C$9)*$C$7-$C$29*AE174/T$2 -  AI173*$C$29/2,X$2),MAX(X$4:X173)*-1)</f>
        <v>-0.2458281045106315</v>
      </c>
      <c r="Y174" s="57">
        <f t="shared" si="185"/>
        <v>0</v>
      </c>
      <c r="Z174" s="57">
        <f t="shared" si="186"/>
        <v>0</v>
      </c>
      <c r="AA174" s="57">
        <f t="shared" si="187"/>
        <v>0</v>
      </c>
      <c r="AB174" s="57" t="e">
        <f t="shared" si="188"/>
        <v>#N/A</v>
      </c>
      <c r="AC174" s="46">
        <f t="shared" si="211"/>
        <v>1</v>
      </c>
      <c r="AD174" s="1">
        <f t="shared" si="189"/>
        <v>1</v>
      </c>
      <c r="AE174" s="57">
        <f t="shared" si="190"/>
        <v>0</v>
      </c>
      <c r="AF174" s="57" t="e">
        <f t="shared" si="191"/>
        <v>#N/A</v>
      </c>
      <c r="AG174" s="57">
        <f>IF(AI173=0,MIN('Drive Train'!$F$35-W173*$C$21*'Drive Train'!$F$39,AG173+W$2)-$C$3,IF(AE173-1&lt;=0,0,IF($C$32=Motors!$C$30,MAX(ABS('Drive Train'!$F$35-W173*$C$21*'Drive Train'!$F$39)*-1,AG173-W$2),MAX(0,ABS('Drive Train'!$F$35-W173*$C$21*'Drive Train'!$F$39)*-1,AG173-W$2))))</f>
        <v>0</v>
      </c>
      <c r="AH174" s="57">
        <f>'Drive Train'!$F$35-ABS(W174)*'DEPRECATED - DT-Prelim Calcs'!$C$21*'Drive Train'!$F$39</f>
        <v>12.4</v>
      </c>
      <c r="AI174" s="1">
        <f>IF(AJ174&gt;='Drive Train'!$F$29,1,0)</f>
        <v>1</v>
      </c>
      <c r="AJ174" s="57">
        <f>AJ173+0.5*Y174*'DEPRECATED - DT-Prelim Calcs'!$C$11^2+AE174*'DEPRECATED - DT-Prelim Calcs'!$C$11</f>
        <v>784.33981740885292</v>
      </c>
      <c r="AK174" s="57">
        <f t="shared" si="268"/>
        <v>0</v>
      </c>
      <c r="AL174" s="63">
        <f>AL173+'DEPRECATED - DT-Prelim Calcs'!$C$11</f>
        <v>680</v>
      </c>
      <c r="AM174" s="2">
        <f>AW174/'Drive Train'!$F$35</f>
        <v>0.90171798760158639</v>
      </c>
      <c r="AN174" s="46">
        <f>AU174*12*60/(PI() * 'Drive Train'!$F$15)/AM$2*AM174</f>
        <v>4074.5129711578243</v>
      </c>
      <c r="AO174" s="2">
        <f>('DEPRECATED - DT-Prelim Calcs'!$C$6*AM174-AN174)/('DEPRECATED - DT-Prelim Calcs'!$C$6*AM174)*'DEPRECATED - DT-Prelim Calcs'!$C$7*AM174</f>
        <v>0.330818350027824</v>
      </c>
      <c r="AP174" s="57">
        <f>AO174/'DEPRECATED - DT-Prelim Calcs'!$C$7*('DEPRECATED - DT-Prelim Calcs'!$C$8-'DEPRECATED - DT-Prelim Calcs'!$C$9)+'DEPRECATED - DT-Prelim Calcs'!$C$9</f>
        <v>20.311615895672126</v>
      </c>
      <c r="AQ174" s="57">
        <f t="shared" si="192"/>
        <v>20.311615895672126</v>
      </c>
      <c r="AR174" s="2">
        <f t="shared" si="212"/>
        <v>-1.6653345369377348E-16</v>
      </c>
      <c r="AS174" s="57">
        <f>AR174*'DEPRECATED - DT-Prelim Calcs'!$C$21/AM$2/'DEPRECATED - DT-Prelim Calcs'!$C$19/'DEPRECATED - DT-Prelim Calcs'!$C$18*3.39*'DEPRECATED - DT-Prelim Calcs'!$C$20</f>
        <v>-1.2068570473601326E-15</v>
      </c>
      <c r="AT174" s="46">
        <f t="shared" si="213"/>
        <v>0</v>
      </c>
      <c r="AU174" s="57">
        <f>AS173*'DEPRECATED - DT-Prelim Calcs'!$C$11+AU173</f>
        <v>39.432321268798688</v>
      </c>
      <c r="AV174" s="57">
        <f>AV173+0.5*AS174*'DEPRECATED - DT-Prelim Calcs'!$C$11^2+AU174*'DEPRECATED - DT-Prelim Calcs'!$C$11</f>
        <v>26769.364898147167</v>
      </c>
      <c r="AW174" s="57">
        <f>MIN('Drive Train'!$F$35-AQ173*'DEPRECATED - DT-Prelim Calcs'!$C$21*'Drive Train'!$F$39,AW173+AQ$2)</f>
        <v>11.181303046259671</v>
      </c>
      <c r="AX174" s="57">
        <f>'Drive Train'!$F$35-AQ174*'DEPRECATED - DT-Prelim Calcs'!$C$21*'Drive Train'!$F$39</f>
        <v>11.181303046259673</v>
      </c>
      <c r="AY174" s="1">
        <f>IF(AV174&gt;='Drive Train'!$F$29,1,0)</f>
        <v>1</v>
      </c>
      <c r="AZ174" s="57">
        <f t="shared" si="214"/>
        <v>22.568462106302363</v>
      </c>
      <c r="BA174" s="63">
        <f>BA173+'DEPRECATED - DT-Prelim Calcs'!$C$11</f>
        <v>680</v>
      </c>
      <c r="BB174" s="2">
        <f>BL174/'Drive Train'!$F$35</f>
        <v>0.55000000000000004</v>
      </c>
      <c r="BC174" s="46">
        <f>BJ174*12*60/(PI() * 'Drive Train'!$F$15)/BB$2*BB174</f>
        <v>5574.3989430736756</v>
      </c>
      <c r="BD174" s="2">
        <f>('DEPRECATED - DT-Prelim Calcs'!$C$6*BB174-BC174)/('DEPRECATED - DT-Prelim Calcs'!$C$6*BB174)*'DEPRECATED - DT-Prelim Calcs'!$C$7*BB174</f>
        <v>-1.1950068391759019</v>
      </c>
      <c r="BE174" s="57">
        <f>BD174/'DEPRECATED - DT-Prelim Calcs'!$C$7*('DEPRECATED - DT-Prelim Calcs'!$C$8-'DEPRECATED - DT-Prelim Calcs'!$C$9)+'DEPRECATED - DT-Prelim Calcs'!$C$9</f>
        <v>-60.917998948659012</v>
      </c>
      <c r="BF174" s="57">
        <f t="shared" si="193"/>
        <v>-60.917998948659012</v>
      </c>
      <c r="BG174" s="2">
        <f t="shared" si="215"/>
        <v>-1.9370342982087358</v>
      </c>
      <c r="BH174" s="57">
        <f>BG174*'DEPRECATED - DT-Prelim Calcs'!$C$21/BB$2/'DEPRECATED - DT-Prelim Calcs'!$C$19/'DEPRECATED - DT-Prelim Calcs'!$C$18*3.39*'DEPRECATED - DT-Prelim Calcs'!$C$20</f>
        <v>-20.276476817893286</v>
      </c>
      <c r="BI174" s="46">
        <f t="shared" si="216"/>
        <v>1</v>
      </c>
      <c r="BJ174" s="57">
        <f>BH173*'DEPRECATED - DT-Prelim Calcs'!$C$11+BJ173</f>
        <v>61.232485201884487</v>
      </c>
      <c r="BK174" s="57">
        <f>BK173+0.5*BH174*'DEPRECATED - DT-Prelim Calcs'!$C$11^2+BJ174*'DEPRECATED - DT-Prelim Calcs'!$C$11</f>
        <v>14096.19860439936</v>
      </c>
      <c r="BL174" s="57">
        <f>MIN('Drive Train'!$F$35-BF173*'DEPRECATED - DT-Prelim Calcs'!$C$21*'Drive Train'!$F$39,BL173+BF$2)</f>
        <v>6.82</v>
      </c>
      <c r="BM174" s="57">
        <f>'Drive Train'!$F$35-BF174*'DEPRECATED - DT-Prelim Calcs'!$C$21*'Drive Train'!$F$39</f>
        <v>16.05507993691954</v>
      </c>
      <c r="BN174" s="1">
        <f>IF(BK174&gt;='Drive Train'!$F$29,1,0)</f>
        <v>1</v>
      </c>
      <c r="BO174" s="57">
        <f t="shared" si="217"/>
        <v>-67.68666549851001</v>
      </c>
      <c r="BP174" s="63">
        <f>BP173+'DEPRECATED - DT-Prelim Calcs'!$C$11</f>
        <v>680</v>
      </c>
      <c r="BQ174" s="2">
        <f>CA174/'Drive Train'!$F$35</f>
        <v>1.534122087821391</v>
      </c>
      <c r="BR174" s="46">
        <f>BY174*12*60/(PI() * 'Drive Train'!$F$15)/BQ$2*BQ174</f>
        <v>-36255.782467945122</v>
      </c>
      <c r="BS174" s="2">
        <f>('DEPRECATED - DT-Prelim Calcs'!$C$6*BQ174-BR174)/('DEPRECATED - DT-Prelim Calcs'!$C$6*BQ174)*'DEPRECATED - DT-Prelim Calcs'!$C$7*BQ174</f>
        <v>20.090561764060009</v>
      </c>
      <c r="BT174" s="57">
        <f>BS174/'DEPRECATED - DT-Prelim Calcs'!$C$7*('DEPRECATED - DT-Prelim Calcs'!$C$8-'DEPRECATED - DT-Prelim Calcs'!$C$9)+'DEPRECATED - DT-Prelim Calcs'!$C$9</f>
        <v>1072.2514831240246</v>
      </c>
      <c r="BU174" s="57">
        <f t="shared" si="194"/>
        <v>93</v>
      </c>
      <c r="BV174" s="2">
        <f t="shared" si="218"/>
        <v>1.8828060353728675</v>
      </c>
      <c r="BW174" s="57">
        <f>BV174*'DEPRECATED - DT-Prelim Calcs'!$C$21/BQ$2/'DEPRECATED - DT-Prelim Calcs'!$C$19/'DEPRECATED - DT-Prelim Calcs'!$C$18*3.39*'DEPRECATED - DT-Prelim Calcs'!$C$20</f>
        <v>25.773080821789936</v>
      </c>
      <c r="BX174" s="46">
        <f t="shared" si="219"/>
        <v>0</v>
      </c>
      <c r="BY174" s="57">
        <f>BW173*'DEPRECATED - DT-Prelim Calcs'!$C$11+BY173</f>
        <v>-109.18382874521993</v>
      </c>
      <c r="BZ174" s="57">
        <f>BZ173+0.5*BW174*'DEPRECATED - DT-Prelim Calcs'!$C$11^2+BY174*'DEPRECATED - DT-Prelim Calcs'!$C$11</f>
        <v>-14572.713010168278</v>
      </c>
      <c r="CA174" s="57">
        <f>MIN('Drive Train'!$F$35-BU173*'DEPRECATED - DT-Prelim Calcs'!$C$21*'Drive Train'!$F$39,CA173+BU$2)</f>
        <v>19.02311388898525</v>
      </c>
      <c r="CB174" s="57">
        <f>'Drive Train'!$F$35-BU174*'DEPRECATED - DT-Prelim Calcs'!$C$21*'Drive Train'!$F$39</f>
        <v>6.82</v>
      </c>
      <c r="CC174" s="1">
        <f>IF(BZ174&gt;='Drive Train'!$F$29,1,0)</f>
        <v>0</v>
      </c>
      <c r="CD174" s="57">
        <f t="shared" si="220"/>
        <v>103.33333333333333</v>
      </c>
      <c r="CE174" s="63">
        <f>CE173+'DEPRECATED - DT-Prelim Calcs'!$C$11</f>
        <v>680</v>
      </c>
      <c r="CF174" s="2">
        <f>CP174/'Drive Train'!$F$35</f>
        <v>0.55000000000000004</v>
      </c>
      <c r="CG174" s="46">
        <f>CN174*12*60/(PI() * 'Drive Train'!$F$15)/CF$2*CF174</f>
        <v>5053.9767543724429</v>
      </c>
      <c r="CH174" s="2">
        <f>('DEPRECATED - DT-Prelim Calcs'!$C$6*CF174-CG174)/('DEPRECATED - DT-Prelim Calcs'!$C$6*CF174)*'DEPRECATED - DT-Prelim Calcs'!$C$7*CF174</f>
        <v>-0.9596939921271268</v>
      </c>
      <c r="CI174" s="57">
        <f>CH174/'DEPRECATED - DT-Prelim Calcs'!$C$7*('DEPRECATED - DT-Prelim Calcs'!$C$8-'DEPRECATED - DT-Prelim Calcs'!$C$9)+'DEPRECATED - DT-Prelim Calcs'!$C$9</f>
        <v>-48.390763149340401</v>
      </c>
      <c r="CJ174" s="57">
        <f t="shared" si="195"/>
        <v>-48.390763149340401</v>
      </c>
      <c r="CK174" s="2">
        <f t="shared" si="221"/>
        <v>-1.6324462596550355</v>
      </c>
      <c r="CL174" s="57">
        <f>CK174*'DEPRECATED - DT-Prelim Calcs'!$C$21/CF$2/'DEPRECATED - DT-Prelim Calcs'!$C$19/'DEPRECATED - DT-Prelim Calcs'!$C$18*3.39*'DEPRECATED - DT-Prelim Calcs'!$C$20</f>
        <v>-27.603872984520962</v>
      </c>
      <c r="CM174" s="46">
        <f t="shared" si="222"/>
        <v>1</v>
      </c>
      <c r="CN174" s="57">
        <f>CL173*'DEPRECATED - DT-Prelim Calcs'!$C$11+CN173</f>
        <v>34.366961564826951</v>
      </c>
      <c r="CO174" s="57">
        <f>CO173+0.5*CL174*'DEPRECATED - DT-Prelim Calcs'!$C$11^2+CN174*'DEPRECATED - DT-Prelim Calcs'!$C$11</f>
        <v>-56375.386385138358</v>
      </c>
      <c r="CP174" s="57">
        <f>MIN('Drive Train'!$F$35-CJ173*'DEPRECATED - DT-Prelim Calcs'!$C$21*'Drive Train'!$F$39,CP173+CJ$2)</f>
        <v>6.82</v>
      </c>
      <c r="CQ174" s="57">
        <f>'Drive Train'!$F$35-CJ174*'DEPRECATED - DT-Prelim Calcs'!$C$21*'Drive Train'!$F$39</f>
        <v>15.303445788960424</v>
      </c>
      <c r="CR174" s="1">
        <f>IF(CO174&gt;='Drive Train'!$F$29,1,0)</f>
        <v>0</v>
      </c>
      <c r="CS174" s="57">
        <f t="shared" si="223"/>
        <v>-53.767514610378228</v>
      </c>
      <c r="CT174" s="63">
        <f>CT173+'DEPRECATED - DT-Prelim Calcs'!$C$11</f>
        <v>680</v>
      </c>
      <c r="CU174" s="2">
        <f>DE174/'Drive Train'!$F$35</f>
        <v>0.89456732217917534</v>
      </c>
      <c r="CV174" s="46">
        <f>DC174*12*60/(PI() * 'Drive Train'!$F$15)/CU$2*CU174</f>
        <v>5173.037970323051</v>
      </c>
      <c r="CW174" s="2">
        <f>('DEPRECATED - DT-Prelim Calcs'!$C$6*CU174-CV174)/('DEPRECATED - DT-Prelim Calcs'!$C$6*CU174)*'DEPRECATED - DT-Prelim Calcs'!$C$7*CU174</f>
        <v>-0.18312117915391951</v>
      </c>
      <c r="CX174" s="57">
        <f>CW174/'DEPRECATED - DT-Prelim Calcs'!$C$7*('DEPRECATED - DT-Prelim Calcs'!$C$8-'DEPRECATED - DT-Prelim Calcs'!$C$9)+'DEPRECATED - DT-Prelim Calcs'!$C$9</f>
        <v>-7.0487333134638464</v>
      </c>
      <c r="CY174" s="57">
        <f t="shared" si="196"/>
        <v>-7.0487333134638464</v>
      </c>
      <c r="CZ174" s="2">
        <f t="shared" si="224"/>
        <v>-0.60648842567856154</v>
      </c>
      <c r="DA174" s="57">
        <f>CZ174*'DEPRECATED - DT-Prelim Calcs'!$C$21/CU$2/'DEPRECATED - DT-Prelim Calcs'!$C$19/'DEPRECATED - DT-Prelim Calcs'!$C$18*3.39*'DEPRECATED - DT-Prelim Calcs'!$C$20</f>
        <v>-12.208838765453848</v>
      </c>
      <c r="DB174" s="46">
        <f t="shared" si="225"/>
        <v>1</v>
      </c>
      <c r="DC174" s="57">
        <f>DA173*'DEPRECATED - DT-Prelim Calcs'!$C$11+DC173</f>
        <v>18.16697042400223</v>
      </c>
      <c r="DD174" s="57">
        <f>DD173+0.5*DA174*'DEPRECATED - DT-Prelim Calcs'!$C$11^2+DC174*'DEPRECATED - DT-Prelim Calcs'!$C$11</f>
        <v>-116214.19171158411</v>
      </c>
      <c r="DE174" s="57">
        <f>MIN('Drive Train'!$F$35-CY173*'DEPRECATED - DT-Prelim Calcs'!$C$21*'Drive Train'!$F$39,DE173+CY$2)</f>
        <v>11.092634795021775</v>
      </c>
      <c r="DF174" s="57">
        <f>'Drive Train'!$F$35-CY174*'DEPRECATED - DT-Prelim Calcs'!$C$21*'Drive Train'!$F$39</f>
        <v>12.822923998807831</v>
      </c>
      <c r="DG174" s="1">
        <f>IF(DD174&gt;='Drive Train'!$F$29,1,0)</f>
        <v>0</v>
      </c>
      <c r="DH174" s="57">
        <f t="shared" si="226"/>
        <v>-7.8319259038487177</v>
      </c>
      <c r="DI174" s="63">
        <f>DI173+'DEPRECATED - DT-Prelim Calcs'!$C$11</f>
        <v>680</v>
      </c>
      <c r="DJ174" s="2">
        <f>DT174/'Drive Train'!$F$35</f>
        <v>0.55000000000000004</v>
      </c>
      <c r="DK174" s="46">
        <f>DR174*12*60/(PI() * 'Drive Train'!$F$15)/DJ$2*DJ174</f>
        <v>10718.144607195372</v>
      </c>
      <c r="DL174" s="2">
        <f>('DEPRECATED - DT-Prelim Calcs'!$C$6*DJ174-DK174)/('DEPRECATED - DT-Prelim Calcs'!$C$6*DJ174)*'DEPRECATED - DT-Prelim Calcs'!$C$7*DJ174</f>
        <v>-3.5207905259551309</v>
      </c>
      <c r="DM174" s="57">
        <f>DL174/'DEPRECATED - DT-Prelim Calcs'!$C$7*('DEPRECATED - DT-Prelim Calcs'!$C$8-'DEPRECATED - DT-Prelim Calcs'!$C$9)+'DEPRECATED - DT-Prelim Calcs'!$C$9</f>
        <v>-184.73461596682296</v>
      </c>
      <c r="DN174" s="57">
        <f t="shared" si="197"/>
        <v>-184.73461596682296</v>
      </c>
      <c r="DO174" s="2">
        <f t="shared" si="227"/>
        <v>-4.9475197015383827</v>
      </c>
      <c r="DP174" s="57">
        <f>DO174*'DEPRECATED - DT-Prelim Calcs'!$C$21/DJ$2/'DEPRECATED - DT-Prelim Calcs'!$C$19/'DEPRECATED - DT-Prelim Calcs'!$C$18*3.39*'DEPRECATED - DT-Prelim Calcs'!$C$20</f>
        <v>-115.53068881502881</v>
      </c>
      <c r="DQ174" s="46">
        <f t="shared" si="228"/>
        <v>1</v>
      </c>
      <c r="DR174" s="57">
        <f>DP173*'DEPRECATED - DT-Prelim Calcs'!$C$11+DR173</f>
        <v>52.777498993852731</v>
      </c>
      <c r="DS174" s="57">
        <f>DS173+0.5*DP174*'DEPRECATED - DT-Prelim Calcs'!$C$11^2+DR174*'DEPRECATED - DT-Prelim Calcs'!$C$11</f>
        <v>-192923.05025004494</v>
      </c>
      <c r="DT174" s="57">
        <f>MIN('Drive Train'!$F$35-DN173*'DEPRECATED - DT-Prelim Calcs'!$C$21*'Drive Train'!$F$39,DT173+DN$2)</f>
        <v>6.82</v>
      </c>
      <c r="DU174" s="57">
        <f>'Drive Train'!$F$35-DN174*'DEPRECATED - DT-Prelim Calcs'!$C$21*'Drive Train'!$F$39</f>
        <v>23.484076958009375</v>
      </c>
      <c r="DV174" s="1">
        <f>IF(DS174&gt;='Drive Train'!$F$29,1,0)</f>
        <v>0</v>
      </c>
      <c r="DW174" s="57">
        <f t="shared" si="229"/>
        <v>-205.26068440758107</v>
      </c>
      <c r="DX174" s="63">
        <f>DX173+'DEPRECATED - DT-Prelim Calcs'!$C$11</f>
        <v>680</v>
      </c>
      <c r="DY174" s="2">
        <f>EI174/'Drive Train'!$F$35</f>
        <v>0.55000000000000004</v>
      </c>
      <c r="DZ174" s="46">
        <f>EG174*12*60/(PI() * 'Drive Train'!$F$15)/DY$2*DY174</f>
        <v>-63295.988791866585</v>
      </c>
      <c r="EA174" s="2">
        <f>('DEPRECATED - DT-Prelim Calcs'!$C$6*DY174-DZ174)/('DEPRECATED - DT-Prelim Calcs'!$C$6*DY174)*'DEPRECATED - DT-Prelim Calcs'!$C$7*DY174</f>
        <v>29.945262286753938</v>
      </c>
      <c r="EB174" s="57">
        <f>EA174/'DEPRECATED - DT-Prelim Calcs'!$C$7*('DEPRECATED - DT-Prelim Calcs'!$C$8-'DEPRECATED - DT-Prelim Calcs'!$C$9)+'DEPRECATED - DT-Prelim Calcs'!$C$9</f>
        <v>1596.8813906184773</v>
      </c>
      <c r="EC174" s="57">
        <f t="shared" si="198"/>
        <v>93</v>
      </c>
      <c r="ED174" s="2">
        <f t="shared" si="230"/>
        <v>0.96993038185874991</v>
      </c>
      <c r="EE174" s="57">
        <f>ED174*'DEPRECATED - DT-Prelim Calcs'!$C$21/DY$2/'DEPRECATED - DT-Prelim Calcs'!$C$19/'DEPRECATED - DT-Prelim Calcs'!$C$18*3.39*'DEPRECATED - DT-Prelim Calcs'!$C$20</f>
        <v>25.773080821789936</v>
      </c>
      <c r="EF174" s="46">
        <f t="shared" si="231"/>
        <v>0</v>
      </c>
      <c r="EG174" s="57">
        <f>EE173*'DEPRECATED - DT-Prelim Calcs'!$C$11+EG173</f>
        <v>-273.8983655512809</v>
      </c>
      <c r="EH174" s="57">
        <f>EH173+0.5*EE174*'DEPRECATED - DT-Prelim Calcs'!$C$11^2+EG174*'DEPRECATED - DT-Prelim Calcs'!$C$11</f>
        <v>-285812.72503653215</v>
      </c>
      <c r="EI174" s="57">
        <f>MIN('Drive Train'!$F$35-EC173*'DEPRECATED - DT-Prelim Calcs'!$C$21*'Drive Train'!$F$39,EI173+EC$2)</f>
        <v>6.82</v>
      </c>
      <c r="EJ174" s="57">
        <f>'Drive Train'!$F$35-EC174*'DEPRECATED - DT-Prelim Calcs'!$C$21*'Drive Train'!$F$39</f>
        <v>6.82</v>
      </c>
      <c r="EK174" s="1">
        <f>IF(EH174&gt;='Drive Train'!$F$29,1,0)</f>
        <v>0</v>
      </c>
      <c r="EL174" s="57">
        <f t="shared" si="232"/>
        <v>103.33333333333333</v>
      </c>
      <c r="EM174" s="63">
        <f>EM173+'DEPRECATED - DT-Prelim Calcs'!$C$11</f>
        <v>680</v>
      </c>
      <c r="EN174" s="2">
        <f>EX174/'Drive Train'!$F$35</f>
        <v>0.55000000000000004</v>
      </c>
      <c r="EO174" s="46">
        <f>EV174*12*60/(PI() * 'Drive Train'!$F$15)/EN$2*EN174</f>
        <v>-179105.73582192801</v>
      </c>
      <c r="EP174" s="2">
        <f>('DEPRECATED - DT-Prelim Calcs'!$C$6*EN174-EO174)/('DEPRECATED - DT-Prelim Calcs'!$C$6*EN174)*'DEPRECATED - DT-Prelim Calcs'!$C$7*EN174</f>
        <v>82.309519386650379</v>
      </c>
      <c r="EQ174" s="57">
        <f>EP174/'DEPRECATED - DT-Prelim Calcs'!$C$7*('DEPRECATED - DT-Prelim Calcs'!$C$8-'DEPRECATED - DT-Prelim Calcs'!$C$9)+'DEPRECATED - DT-Prelim Calcs'!$C$9</f>
        <v>4384.5719241938768</v>
      </c>
      <c r="ER174" s="57">
        <f t="shared" si="199"/>
        <v>93</v>
      </c>
      <c r="ES174" s="2">
        <f t="shared" si="233"/>
        <v>0.86507304327942547</v>
      </c>
      <c r="ET174" s="57">
        <f>ES174*'DEPRECATED - DT-Prelim Calcs'!$C$21/EN$2/'DEPRECATED - DT-Prelim Calcs'!$C$19/'DEPRECATED - DT-Prelim Calcs'!$C$18*3.39*'DEPRECATED - DT-Prelim Calcs'!$C$20</f>
        <v>25.773080821789936</v>
      </c>
      <c r="EU174" s="46">
        <f t="shared" si="234"/>
        <v>0</v>
      </c>
      <c r="EV174" s="57">
        <f>ET173*'DEPRECATED - DT-Prelim Calcs'!$C$11+EV173</f>
        <v>-691.2497099188738</v>
      </c>
      <c r="EW174" s="57">
        <f>EW173+0.5*ET174*'DEPRECATED - DT-Prelim Calcs'!$C$11^2+EV174*'DEPRECATED - DT-Prelim Calcs'!$C$11</f>
        <v>-388370.04361711047</v>
      </c>
      <c r="EX174" s="57">
        <f>MIN('Drive Train'!$F$35-ER173*'DEPRECATED - DT-Prelim Calcs'!$C$21*'Drive Train'!$F$39,EX173+ER$2)</f>
        <v>6.82</v>
      </c>
      <c r="EY174" s="57">
        <f>'Drive Train'!$F$35-ER174*'DEPRECATED - DT-Prelim Calcs'!$C$21*'Drive Train'!$F$39</f>
        <v>6.82</v>
      </c>
      <c r="EZ174" s="1">
        <f>IF(EW174&gt;='Drive Train'!$F$29,1,0)</f>
        <v>0</v>
      </c>
      <c r="FA174" s="57">
        <f t="shared" si="235"/>
        <v>103.33333333333333</v>
      </c>
      <c r="FB174" s="63">
        <f>FB173+'DEPRECATED - DT-Prelim Calcs'!$C$11</f>
        <v>680</v>
      </c>
      <c r="FC174" s="2">
        <f>FM174/'Drive Train'!$F$35</f>
        <v>0.55000000000000004</v>
      </c>
      <c r="FD174" s="46">
        <f>FK174*12*60/(PI() * 'Drive Train'!$F$15)/FC$2*FC174</f>
        <v>-165951.11687990263</v>
      </c>
      <c r="FE174" s="2">
        <f>('DEPRECATED - DT-Prelim Calcs'!$C$6*FC174-FD174)/('DEPRECATED - DT-Prelim Calcs'!$C$6*FC174)*'DEPRECATED - DT-Prelim Calcs'!$C$7*FC174</f>
        <v>76.361558476653911</v>
      </c>
      <c r="FF174" s="57">
        <f>FE174/'DEPRECATED - DT-Prelim Calcs'!$C$7*('DEPRECATED - DT-Prelim Calcs'!$C$8-'DEPRECATED - DT-Prelim Calcs'!$C$9)+'DEPRECATED - DT-Prelim Calcs'!$C$9</f>
        <v>4067.9232168276749</v>
      </c>
      <c r="FG174" s="57">
        <f t="shared" si="200"/>
        <v>93</v>
      </c>
      <c r="FH174" s="2">
        <f t="shared" si="236"/>
        <v>0.78067567320338405</v>
      </c>
      <c r="FI174" s="57">
        <f>FH174*'DEPRECATED - DT-Prelim Calcs'!$C$21/FC$2/'DEPRECATED - DT-Prelim Calcs'!$C$19/'DEPRECATED - DT-Prelim Calcs'!$C$18*3.39*'DEPRECATED - DT-Prelim Calcs'!$C$20</f>
        <v>25.773080821789936</v>
      </c>
      <c r="FJ174" s="46">
        <f t="shared" si="237"/>
        <v>0</v>
      </c>
      <c r="FK174" s="57">
        <f>FI173*'DEPRECATED - DT-Prelim Calcs'!$C$11+FK173</f>
        <v>-577.99424572607893</v>
      </c>
      <c r="FL174" s="57">
        <f>FL173+0.5*FI174*'DEPRECATED - DT-Prelim Calcs'!$C$11^2+FK174*'DEPRECATED - DT-Prelim Calcs'!$C$11</f>
        <v>-571913.47649367584</v>
      </c>
      <c r="FM174" s="57">
        <f>MIN('Drive Train'!$F$35-FG173*'DEPRECATED - DT-Prelim Calcs'!$C$21*'Drive Train'!$F$39,FM173+FG$2)</f>
        <v>6.82</v>
      </c>
      <c r="FN174" s="57">
        <f>'Drive Train'!$F$35-FG174*'DEPRECATED - DT-Prelim Calcs'!$C$21*'Drive Train'!$F$39</f>
        <v>6.82</v>
      </c>
      <c r="FO174" s="1">
        <f>IF(FL174&gt;='Drive Train'!$F$29,1,0)</f>
        <v>0</v>
      </c>
      <c r="FP174" s="57">
        <f t="shared" si="238"/>
        <v>103.33333333333333</v>
      </c>
      <c r="FQ174" s="63">
        <f>FQ173+'DEPRECATED - DT-Prelim Calcs'!$C$11</f>
        <v>680</v>
      </c>
      <c r="FR174" s="2">
        <f>GB174/'Drive Train'!$F$35</f>
        <v>0.55000000000000004</v>
      </c>
      <c r="FS174" s="46">
        <f>FZ174*12*60/(PI() * 'Drive Train'!$F$15)/FR$2*FR174</f>
        <v>21449.348045053684</v>
      </c>
      <c r="FT174" s="2">
        <f>('DEPRECATED - DT-Prelim Calcs'!$C$6*FR174-FS174)/('DEPRECATED - DT-Prelim Calcs'!$C$6*FR174)*'DEPRECATED - DT-Prelim Calcs'!$C$7*FR174</f>
        <v>-8.3729857014220226</v>
      </c>
      <c r="FU174" s="57">
        <f>FT174/'DEPRECATED - DT-Prelim Calcs'!$C$7*('DEPRECATED - DT-Prelim Calcs'!$C$8-'DEPRECATED - DT-Prelim Calcs'!$C$9)+'DEPRECATED - DT-Prelim Calcs'!$C$9</f>
        <v>-443.04857489313093</v>
      </c>
      <c r="FV174" s="57">
        <f t="shared" si="201"/>
        <v>-443.04857489313093</v>
      </c>
      <c r="FW174" s="2">
        <f t="shared" si="239"/>
        <v>-11.228182358553656</v>
      </c>
      <c r="FX174" s="57">
        <f>FW174*'DEPRECATED - DT-Prelim Calcs'!$C$21/FR$2/'DEPRECATED - DT-Prelim Calcs'!$C$19/'DEPRECATED - DT-Prelim Calcs'!$C$18*3.39*'DEPRECATED - DT-Prelim Calcs'!$C$20</f>
        <v>-406.84951605527925</v>
      </c>
      <c r="FY174" s="46">
        <f t="shared" si="240"/>
        <v>1</v>
      </c>
      <c r="FZ174" s="57">
        <f>FX173*'DEPRECATED - DT-Prelim Calcs'!$C$11+FZ173</f>
        <v>68.065771962253763</v>
      </c>
      <c r="GA174" s="57">
        <f>GA173+0.5*FX174*'DEPRECATED - DT-Prelim Calcs'!$C$11^2+FZ174*'DEPRECATED - DT-Prelim Calcs'!$C$11</f>
        <v>-599855.36456769647</v>
      </c>
      <c r="GB174" s="57">
        <f>MIN('Drive Train'!$F$35-FV173*'DEPRECATED - DT-Prelim Calcs'!$C$21*'Drive Train'!$F$39,GB173+FV$2)</f>
        <v>6.82</v>
      </c>
      <c r="GC174" s="57">
        <f>'Drive Train'!$F$35-FV174*'DEPRECATED - DT-Prelim Calcs'!$C$21*'Drive Train'!$F$39</f>
        <v>38.982914493587856</v>
      </c>
      <c r="GD174" s="1">
        <f>IF(GA174&gt;='Drive Train'!$F$29,1,0)</f>
        <v>0</v>
      </c>
      <c r="GE174" s="57">
        <f t="shared" si="241"/>
        <v>-492.276194325701</v>
      </c>
      <c r="GF174" s="63">
        <f>GF173+'DEPRECATED - DT-Prelim Calcs'!$C$11</f>
        <v>680</v>
      </c>
      <c r="GG174" s="2">
        <f>GQ174/'Drive Train'!$F$35</f>
        <v>0.85483870967741948</v>
      </c>
      <c r="GH174" s="46">
        <f>GO174*12*60/(PI() * 'Drive Train'!$F$15)/GG$2*GG174</f>
        <v>-311919.92758051748</v>
      </c>
      <c r="GI174" s="2">
        <f>('DEPRECATED - DT-Prelim Calcs'!$C$6*GG174-GH174)/('DEPRECATED - DT-Prelim Calcs'!$C$6*GG174)*'DEPRECATED - DT-Prelim Calcs'!$C$7*GG174</f>
        <v>143.09712666913069</v>
      </c>
      <c r="GJ174" s="57">
        <f>GI174/'DEPRECATED - DT-Prelim Calcs'!$C$7*('DEPRECATED - DT-Prelim Calcs'!$C$8-'DEPRECATED - DT-Prelim Calcs'!$C$9)+'DEPRECATED - DT-Prelim Calcs'!$C$9</f>
        <v>7620.6922620952146</v>
      </c>
      <c r="GK174" s="57">
        <f t="shared" si="242"/>
        <v>29.999999999999982</v>
      </c>
      <c r="GL174" s="2">
        <f t="shared" si="243"/>
        <v>0.99579519204165001</v>
      </c>
      <c r="GM174" s="57">
        <f>GL174*'DEPRECATED - DT-Prelim Calcs'!$C$21/GG$2/'DEPRECATED - DT-Prelim Calcs'!$C$19/'DEPRECATED - DT-Prelim Calcs'!$C$18*3.39*'DEPRECATED - DT-Prelim Calcs'!$C$20</f>
        <v>25.773080821789936</v>
      </c>
      <c r="GN174" s="46">
        <f t="shared" si="244"/>
        <v>0</v>
      </c>
      <c r="GO174" s="57">
        <f>GM173*'DEPRECATED - DT-Prelim Calcs'!$C$11+GO173</f>
        <v>-891.58826666650498</v>
      </c>
      <c r="GP174" s="57">
        <f>GP173+0.5*GM174*'DEPRECATED - DT-Prelim Calcs'!$C$11^2+GO174*'DEPRECATED - DT-Prelim Calcs'!$C$11</f>
        <v>-304529.56048511469</v>
      </c>
      <c r="GQ174" s="57">
        <f>MIN('Drive Train'!$F$35-GK173*'DEPRECATED - DT-Prelim Calcs'!$C$21*'Drive Train'!$F$39,GQ173+GK$2)</f>
        <v>10.600000000000001</v>
      </c>
      <c r="GR174" s="57">
        <f>'Drive Train'!$F$35-GK174*'DEPRECATED - DT-Prelim Calcs'!$C$21*'Drive Train'!$F$39</f>
        <v>10.600000000000001</v>
      </c>
      <c r="GS174" s="1">
        <f>IF(GP174&gt;='Drive Train'!$F$29,1,0)</f>
        <v>0</v>
      </c>
      <c r="GT174" s="57">
        <f t="shared" si="245"/>
        <v>33.333333333333314</v>
      </c>
      <c r="GU174" s="63">
        <f>GU173+'DEPRECATED - DT-Prelim Calcs'!$C$11</f>
        <v>680</v>
      </c>
      <c r="GV174" s="2">
        <f>HF174/'Drive Train'!$F$35</f>
        <v>3.7284805197261051</v>
      </c>
      <c r="GW174" s="46">
        <f>HD174*12*60/(PI() * 'Drive Train'!$F$15)/GV$2*GV174</f>
        <v>-1942990.5681338592</v>
      </c>
      <c r="GX174" s="2">
        <f>('DEPRECATED - DT-Prelim Calcs'!$C$6*GV174-GW174)/('DEPRECATED - DT-Prelim Calcs'!$C$6*GV174)*'DEPRECATED - DT-Prelim Calcs'!$C$7*GV174</f>
        <v>887.52358724627356</v>
      </c>
      <c r="GY174" s="57">
        <f>GX174/'DEPRECATED - DT-Prelim Calcs'!$C$7*('DEPRECATED - DT-Prelim Calcs'!$C$8-'DEPRECATED - DT-Prelim Calcs'!$C$9)+'DEPRECATED - DT-Prelim Calcs'!$C$9</f>
        <v>47251.362341782944</v>
      </c>
      <c r="GZ174" s="57">
        <f t="shared" si="202"/>
        <v>33.333333333333314</v>
      </c>
      <c r="HA174" s="2">
        <f t="shared" si="246"/>
        <v>0.99579519204165001</v>
      </c>
      <c r="HB174" s="57">
        <f>HA174*'DEPRECATED - DT-Prelim Calcs'!$C$21/GV$2/'DEPRECATED - DT-Prelim Calcs'!$C$19/'DEPRECATED - DT-Prelim Calcs'!$C$18*3.39*'DEPRECATED - DT-Prelim Calcs'!$C$20</f>
        <v>25.773080821789936</v>
      </c>
      <c r="HC174" s="46">
        <f t="shared" si="247"/>
        <v>0</v>
      </c>
      <c r="HD174" s="57">
        <f>HB173*'DEPRECATED - DT-Prelim Calcs'!$C$11+HD173</f>
        <v>-1273.339517200189</v>
      </c>
      <c r="HE174" s="57">
        <f>HE173+0.5*HB174*'DEPRECATED - DT-Prelim Calcs'!$C$11^2+HD174*'DEPRECATED - DT-Prelim Calcs'!$C$11</f>
        <v>-311231.93522573763</v>
      </c>
      <c r="HF174" s="57">
        <f>MIN('Drive Train'!$F$35-GZ173*'DEPRECATED - DT-Prelim Calcs'!$C$21*'Drive Train'!$F$39,HF173+GZ$2)</f>
        <v>46.233158444603703</v>
      </c>
      <c r="HG174" s="57">
        <f>'Drive Train'!$F$35-GZ174*'DEPRECATED - DT-Prelim Calcs'!$C$21*'Drive Train'!$F$39</f>
        <v>10.400000000000002</v>
      </c>
      <c r="HH174" s="1">
        <f>IF(HE174&gt;='Drive Train'!$F$29,1,0)</f>
        <v>0</v>
      </c>
      <c r="HI174" s="57">
        <f t="shared" si="248"/>
        <v>37.037037037037017</v>
      </c>
      <c r="HJ174" s="63">
        <f>HJ173+'DEPRECATED - DT-Prelim Calcs'!$C$11</f>
        <v>680</v>
      </c>
      <c r="HK174" s="2">
        <f>HU174/'Drive Train'!$F$35</f>
        <v>0.82258064516129037</v>
      </c>
      <c r="HL174" s="46">
        <f>HS174*12*60/(PI() * 'Drive Train'!$F$15)/HK$2*HK174</f>
        <v>-314050.89103335002</v>
      </c>
      <c r="HM174" s="2">
        <f>('DEPRECATED - DT-Prelim Calcs'!$C$6*HK174-HL174)/('DEPRECATED - DT-Prelim Calcs'!$C$6*HK174)*'DEPRECATED - DT-Prelim Calcs'!$C$7*HK174</f>
        <v>143.98291605096884</v>
      </c>
      <c r="HN174" s="57">
        <f>HM174/'DEPRECATED - DT-Prelim Calcs'!$C$7*('DEPRECATED - DT-Prelim Calcs'!$C$8-'DEPRECATED - DT-Prelim Calcs'!$C$9)+'DEPRECATED - DT-Prelim Calcs'!$C$9</f>
        <v>7667.8486013856027</v>
      </c>
      <c r="HO174" s="57">
        <f t="shared" si="203"/>
        <v>36.66666666666665</v>
      </c>
      <c r="HP174" s="2">
        <f t="shared" si="249"/>
        <v>0.99579519204165001</v>
      </c>
      <c r="HQ174" s="57">
        <f>HP174*'DEPRECATED - DT-Prelim Calcs'!$C$21/HK$2/'DEPRECATED - DT-Prelim Calcs'!$C$19/'DEPRECATED - DT-Prelim Calcs'!$C$18*3.39*'DEPRECATED - DT-Prelim Calcs'!$C$20</f>
        <v>25.773080821789936</v>
      </c>
      <c r="HR174" s="46">
        <f t="shared" si="250"/>
        <v>0</v>
      </c>
      <c r="HS174" s="57">
        <f>HQ173*'DEPRECATED - DT-Prelim Calcs'!$C$11+HS173</f>
        <v>-932.88250087513336</v>
      </c>
      <c r="HT174" s="57">
        <f>HT173+0.5*HQ174*'DEPRECATED - DT-Prelim Calcs'!$C$11^2+HS174*'DEPRECATED - DT-Prelim Calcs'!$C$11</f>
        <v>-311704.0959139053</v>
      </c>
      <c r="HU174" s="57">
        <f>MIN('Drive Train'!$F$35-HO173*'DEPRECATED - DT-Prelim Calcs'!$C$21*'Drive Train'!$F$39,HU173+HO$2)</f>
        <v>10.200000000000001</v>
      </c>
      <c r="HV174" s="57">
        <f>'Drive Train'!$F$35-HO174*'DEPRECATED - DT-Prelim Calcs'!$C$21*'Drive Train'!$F$39</f>
        <v>10.200000000000001</v>
      </c>
      <c r="HW174" s="1">
        <f>IF(HT174&gt;='Drive Train'!$F$29,1,0)</f>
        <v>0</v>
      </c>
      <c r="HX174" s="57">
        <f t="shared" si="251"/>
        <v>40.740740740740726</v>
      </c>
      <c r="HY174" s="63">
        <f>HY173+'DEPRECATED - DT-Prelim Calcs'!$C$11</f>
        <v>680</v>
      </c>
      <c r="HZ174" s="2">
        <f>IJ174/'Drive Train'!$F$35</f>
        <v>0.80645161290322598</v>
      </c>
      <c r="IA174" s="46">
        <f>IH174*12*60/(PI() * 'Drive Train'!$F$15)/HZ$2*HZ174</f>
        <v>-118996.83718045856</v>
      </c>
      <c r="IB174" s="2">
        <f>('DEPRECATED - DT-Prelim Calcs'!$C$6*HZ174-IA174)/('DEPRECATED - DT-Prelim Calcs'!$C$6*HZ174)*'DEPRECATED - DT-Prelim Calcs'!$C$7*HZ174</f>
        <v>55.748872515596808</v>
      </c>
      <c r="IC174" s="57">
        <f>IB174/'DEPRECATED - DT-Prelim Calcs'!$C$7*('DEPRECATED - DT-Prelim Calcs'!$C$8-'DEPRECATED - DT-Prelim Calcs'!$C$9)+'DEPRECATED - DT-Prelim Calcs'!$C$9</f>
        <v>2970.5756613074982</v>
      </c>
      <c r="ID174" s="57">
        <f t="shared" si="204"/>
        <v>39.999999999999986</v>
      </c>
      <c r="IE174" s="2">
        <f t="shared" si="252"/>
        <v>0.99579519204165001</v>
      </c>
      <c r="IF174" s="57">
        <f>IE174*'DEPRECATED - DT-Prelim Calcs'!$C$21/HZ$2/'DEPRECATED - DT-Prelim Calcs'!$C$19/'DEPRECATED - DT-Prelim Calcs'!$C$18*3.39*'DEPRECATED - DT-Prelim Calcs'!$C$20</f>
        <v>25.773080821789936</v>
      </c>
      <c r="IG174" s="46">
        <f t="shared" si="253"/>
        <v>0</v>
      </c>
      <c r="IH174" s="57">
        <f>IF173*'DEPRECATED - DT-Prelim Calcs'!$C$11+IH173</f>
        <v>-360.54751519369427</v>
      </c>
      <c r="II174" s="57">
        <f>II173+0.5*IF174*'DEPRECATED - DT-Prelim Calcs'!$C$11^2+IH174*'DEPRECATED - DT-Prelim Calcs'!$C$11</f>
        <v>-315878.74847104144</v>
      </c>
      <c r="IJ174" s="57">
        <f>MIN('Drive Train'!$F$35-ID173*'DEPRECATED - DT-Prelim Calcs'!$C$21*'Drive Train'!$F$39,IJ173+ID$2)</f>
        <v>10.000000000000002</v>
      </c>
      <c r="IK174" s="57">
        <f>'Drive Train'!$F$35-ID174*'DEPRECATED - DT-Prelim Calcs'!$C$21*'Drive Train'!$F$39</f>
        <v>10.000000000000002</v>
      </c>
      <c r="IL174" s="1">
        <f>IF(II174&gt;='Drive Train'!$F$29,1,0)</f>
        <v>0</v>
      </c>
      <c r="IM174" s="57">
        <f t="shared" si="254"/>
        <v>44.444444444444429</v>
      </c>
      <c r="IN174" s="63">
        <f>IN173+'DEPRECATED - DT-Prelim Calcs'!$C$11</f>
        <v>680</v>
      </c>
      <c r="IO174" s="2">
        <f>IY174/'Drive Train'!$F$35</f>
        <v>0.79032258064516137</v>
      </c>
      <c r="IP174" s="46">
        <f>IW174*12*60/(PI() * 'Drive Train'!$F$15)/IO$2*IO174</f>
        <v>-347820.18024251587</v>
      </c>
      <c r="IQ174" s="2">
        <f>('DEPRECATED - DT-Prelim Calcs'!$C$6*IO174-IP174)/('DEPRECATED - DT-Prelim Calcs'!$C$6*IO174)*'DEPRECATED - DT-Prelim Calcs'!$C$7*IO174</f>
        <v>159.17421482732169</v>
      </c>
      <c r="IR174" s="57">
        <f>IQ174/'DEPRECATED - DT-Prelim Calcs'!$C$7*('DEPRECATED - DT-Prelim Calcs'!$C$8-'DEPRECATED - DT-Prelim Calcs'!$C$9)+'DEPRECATED - DT-Prelim Calcs'!$C$9</f>
        <v>8476.5803993134341</v>
      </c>
      <c r="IS174" s="57">
        <f t="shared" si="205"/>
        <v>43.333333333333321</v>
      </c>
      <c r="IT174" s="2">
        <f t="shared" si="255"/>
        <v>0.99579519204165001</v>
      </c>
      <c r="IU174" s="57">
        <f>IT174*'DEPRECATED - DT-Prelim Calcs'!$C$21/IO$2/'DEPRECATED - DT-Prelim Calcs'!$C$19/'DEPRECATED - DT-Prelim Calcs'!$C$18*3.39*'DEPRECATED - DT-Prelim Calcs'!$C$20</f>
        <v>25.773080821789936</v>
      </c>
      <c r="IV174" s="46">
        <f t="shared" si="256"/>
        <v>0</v>
      </c>
      <c r="IW174" s="57">
        <f>IU173*'DEPRECATED - DT-Prelim Calcs'!$C$11+IW173</f>
        <v>-1075.3647305912741</v>
      </c>
      <c r="IX174" s="57">
        <f>IX173+0.5*IU174*'DEPRECATED - DT-Prelim Calcs'!$C$11^2+IW174*'DEPRECATED - DT-Prelim Calcs'!$C$11</f>
        <v>-322949.37747852551</v>
      </c>
      <c r="IY174" s="57">
        <f>MIN('Drive Train'!$F$35-IS173*'DEPRECATED - DT-Prelim Calcs'!$C$21*'Drive Train'!$F$39,IY173+IS$2)</f>
        <v>9.8000000000000007</v>
      </c>
      <c r="IZ174" s="57">
        <f>'Drive Train'!$F$35-IS174*'DEPRECATED - DT-Prelim Calcs'!$C$21*'Drive Train'!$F$39</f>
        <v>9.8000000000000007</v>
      </c>
      <c r="JA174" s="1">
        <f>IF(IX174&gt;='Drive Train'!$F$29,1,0)</f>
        <v>0</v>
      </c>
      <c r="JB174" s="57">
        <f t="shared" si="257"/>
        <v>48.148148148148138</v>
      </c>
      <c r="JC174" s="63">
        <f>JC173+'DEPRECATED - DT-Prelim Calcs'!$C$11</f>
        <v>680</v>
      </c>
      <c r="JD174" s="2">
        <f>JN174/'Drive Train'!$F$35</f>
        <v>0.77419354838709686</v>
      </c>
      <c r="JE174" s="46">
        <f>JL174*12*60/(PI() * 'Drive Train'!$F$15)/JD$2*JD174</f>
        <v>-43358.212330850045</v>
      </c>
      <c r="JF174" s="2">
        <f>('DEPRECATED - DT-Prelim Calcs'!$C$6*JD174-JE174)/('DEPRECATED - DT-Prelim Calcs'!$C$6*JD174)*'DEPRECATED - DT-Prelim Calcs'!$C$7*JD174</f>
        <v>21.470551614342476</v>
      </c>
      <c r="JG174" s="57">
        <f>JF174/'DEPRECATED - DT-Prelim Calcs'!$C$7*('DEPRECATED - DT-Prelim Calcs'!$C$8-'DEPRECATED - DT-Prelim Calcs'!$C$9)+'DEPRECATED - DT-Prelim Calcs'!$C$9</f>
        <v>1145.7173328299336</v>
      </c>
      <c r="JH174" s="57">
        <f t="shared" si="206"/>
        <v>46.666666666666657</v>
      </c>
      <c r="JI174" s="2">
        <f t="shared" si="258"/>
        <v>0.99579519204165001</v>
      </c>
      <c r="JJ174" s="57">
        <f>JI174*'DEPRECATED - DT-Prelim Calcs'!$C$21/JD$2/'DEPRECATED - DT-Prelim Calcs'!$C$19/'DEPRECATED - DT-Prelim Calcs'!$C$18*3.39*'DEPRECATED - DT-Prelim Calcs'!$C$20</f>
        <v>25.773080821789936</v>
      </c>
      <c r="JK174" s="46">
        <f t="shared" si="259"/>
        <v>0</v>
      </c>
      <c r="JL174" s="57">
        <f>JJ173*'DEPRECATED - DT-Prelim Calcs'!$C$11+JL173</f>
        <v>-136.84446096717829</v>
      </c>
      <c r="JM174" s="57">
        <f>JM173+0.5*JJ174*'DEPRECATED - DT-Prelim Calcs'!$C$11^2+JL174*'DEPRECATED - DT-Prelim Calcs'!$C$11</f>
        <v>-349075.72945708345</v>
      </c>
      <c r="JN174" s="57">
        <f>MIN('Drive Train'!$F$35-JH173*'DEPRECATED - DT-Prelim Calcs'!$C$21*'Drive Train'!$F$39,JN173+JH$2)</f>
        <v>9.6000000000000014</v>
      </c>
      <c r="JO174" s="57">
        <f>'Drive Train'!$F$35-JH174*'DEPRECATED - DT-Prelim Calcs'!$C$21*'Drive Train'!$F$39</f>
        <v>9.6000000000000014</v>
      </c>
      <c r="JP174" s="1">
        <f>IF(JM174&gt;='Drive Train'!$F$29,1,0)</f>
        <v>0</v>
      </c>
      <c r="JQ174" s="57">
        <f>MIN(JG174,'DEPRECATED - DT-Prelim Calcs'!$C$10)*'DEPRECATED - DT-Prelim Calcs'!$C$11*1000/60/60</f>
        <v>103.33333333333333</v>
      </c>
      <c r="JR174" s="63">
        <f>JR173+'DEPRECATED - DT-Prelim Calcs'!$C$11</f>
        <v>680</v>
      </c>
      <c r="JS174" s="2">
        <f>KC174/'Drive Train'!$F$35</f>
        <v>0.75806451612903225</v>
      </c>
      <c r="JT174" s="46">
        <f>KA174*12*60/(PI() * 'Drive Train'!$F$15)/JS$2*JS174</f>
        <v>-294666.77080671513</v>
      </c>
      <c r="JU174" s="2">
        <f>('DEPRECATED - DT-Prelim Calcs'!$C$6*JS174-JT174)/('DEPRECATED - DT-Prelim Calcs'!$C$6*JS174)*'DEPRECATED - DT-Prelim Calcs'!$C$7*JS174</f>
        <v>135.06275492930877</v>
      </c>
      <c r="JV174" s="57">
        <f>JU174/'DEPRECATED - DT-Prelim Calcs'!$C$7*('DEPRECATED - DT-Prelim Calcs'!$C$8-'DEPRECATED - DT-Prelim Calcs'!$C$9)+'DEPRECATED - DT-Prelim Calcs'!$C$9</f>
        <v>7192.9703142864373</v>
      </c>
      <c r="JW174" s="57">
        <f t="shared" si="207"/>
        <v>49.999999999999993</v>
      </c>
      <c r="JX174" s="2">
        <f t="shared" si="260"/>
        <v>0.99579519204165001</v>
      </c>
      <c r="JY174" s="57">
        <f>JX174*'DEPRECATED - DT-Prelim Calcs'!$C$21/JS$2/'DEPRECATED - DT-Prelim Calcs'!$C$19/'DEPRECATED - DT-Prelim Calcs'!$C$18*3.39*'DEPRECATED - DT-Prelim Calcs'!$C$20</f>
        <v>25.773080821789936</v>
      </c>
      <c r="JZ174" s="46">
        <f t="shared" si="261"/>
        <v>0</v>
      </c>
      <c r="KA174" s="57">
        <f>JY173*'DEPRECATED - DT-Prelim Calcs'!$C$11+KA173</f>
        <v>-949.79613638713261</v>
      </c>
      <c r="KB174" s="57">
        <f>KB173+0.5*JY174*'DEPRECATED - DT-Prelim Calcs'!$C$11^2+KA174*'DEPRECATED - DT-Prelim Calcs'!$C$11</f>
        <v>-355675.32887976745</v>
      </c>
      <c r="KC174" s="57">
        <f>MIN('Drive Train'!$F$35-JW173*'DEPRECATED - DT-Prelim Calcs'!$C$21*'Drive Train'!$F$39,KC173+JW$2)</f>
        <v>9.4</v>
      </c>
      <c r="KD174" s="57">
        <f>'Drive Train'!$F$35-JW174*'DEPRECATED - DT-Prelim Calcs'!$C$21*'Drive Train'!$F$39</f>
        <v>9.4</v>
      </c>
      <c r="KE174" s="1">
        <f>IF(KB174&gt;='Drive Train'!$F$29,1,0)</f>
        <v>0</v>
      </c>
      <c r="KF174" s="57">
        <f>MIN(JV174,'DEPRECATED - DT-Prelim Calcs'!$C$10)*'DEPRECATED - DT-Prelim Calcs'!$C$11*1000/60/60</f>
        <v>103.33333333333333</v>
      </c>
      <c r="KG174" s="63">
        <f>KG173+'DEPRECATED - DT-Prelim Calcs'!$C$11</f>
        <v>680</v>
      </c>
      <c r="KH174" s="2">
        <f>KR174/'Drive Train'!$F$35</f>
        <v>0.74193548387096786</v>
      </c>
      <c r="KI174" s="46">
        <f>KP174*12*60/(PI() * 'Drive Train'!$F$15)/KH$2*KH174</f>
        <v>-254993.23600362602</v>
      </c>
      <c r="KJ174" s="2">
        <f>('DEPRECATED - DT-Prelim Calcs'!$C$6*KH174-KI174)/('DEPRECATED - DT-Prelim Calcs'!$C$6*KH174)*'DEPRECATED - DT-Prelim Calcs'!$C$7*KH174</f>
        <v>117.08519374103312</v>
      </c>
      <c r="KK174" s="57">
        <f>KJ174/'DEPRECATED - DT-Prelim Calcs'!$C$7*('DEPRECATED - DT-Prelim Calcs'!$C$8-'DEPRECATED - DT-Prelim Calcs'!$C$9)+'DEPRECATED - DT-Prelim Calcs'!$C$9</f>
        <v>6235.907617001888</v>
      </c>
      <c r="KL174" s="57">
        <f t="shared" si="208"/>
        <v>53.333333333333329</v>
      </c>
      <c r="KM174" s="2">
        <f t="shared" si="262"/>
        <v>0.99579519204165001</v>
      </c>
      <c r="KN174" s="57">
        <f>KM174*'DEPRECATED - DT-Prelim Calcs'!$C$21/KH$2/'DEPRECATED - DT-Prelim Calcs'!$C$19/'DEPRECATED - DT-Prelim Calcs'!$C$18*3.39*'DEPRECATED - DT-Prelim Calcs'!$C$20</f>
        <v>25.773080821789936</v>
      </c>
      <c r="KO174" s="46">
        <f t="shared" si="263"/>
        <v>0</v>
      </c>
      <c r="KP174" s="57">
        <f>KN173*'DEPRECATED - DT-Prelim Calcs'!$C$11+KP173</f>
        <v>-839.78462945345564</v>
      </c>
      <c r="KQ174" s="57">
        <f>KQ173+0.5*KN174*'DEPRECATED - DT-Prelim Calcs'!$C$11^2+KP174*'DEPRECATED - DT-Prelim Calcs'!$C$11</f>
        <v>-330798.20514243777</v>
      </c>
      <c r="KR174" s="57">
        <f>MIN('Drive Train'!$F$35-KL173*'DEPRECATED - DT-Prelim Calcs'!$C$21*'Drive Train'!$F$39,KR173+KL$2)</f>
        <v>9.2000000000000011</v>
      </c>
      <c r="KS174" s="57">
        <f>'Drive Train'!$F$35-KL174*'DEPRECATED - DT-Prelim Calcs'!$C$21*'Drive Train'!$F$39</f>
        <v>9.2000000000000011</v>
      </c>
      <c r="KT174" s="1">
        <f>IF(KQ174&gt;='Drive Train'!$F$29,1,0)</f>
        <v>0</v>
      </c>
      <c r="KU174" s="57">
        <f>MIN(KK174,'DEPRECATED - DT-Prelim Calcs'!$C$10)*'DEPRECATED - DT-Prelim Calcs'!$C$11*1000/60/60</f>
        <v>103.33333333333333</v>
      </c>
      <c r="KV174" s="63">
        <f>KV173+'DEPRECATED - DT-Prelim Calcs'!$C$11</f>
        <v>680</v>
      </c>
      <c r="KW174" s="2">
        <f>LG174/'Drive Train'!$F$35</f>
        <v>0.72580645161290325</v>
      </c>
      <c r="KX174" s="46">
        <f>LE174*12*60/(PI() * 'Drive Train'!$F$15)/KW$2*KW174</f>
        <v>-192542.37754180099</v>
      </c>
      <c r="KY174" s="2">
        <f>('DEPRECATED - DT-Prelim Calcs'!$C$6*KW174-KX174)/('DEPRECATED - DT-Prelim Calcs'!$C$6*KW174)*'DEPRECATED - DT-Prelim Calcs'!$C$7*KW174</f>
        <v>88.808692586987561</v>
      </c>
      <c r="KZ174" s="57">
        <f>KY174/'DEPRECATED - DT-Prelim Calcs'!$C$7*('DEPRECATED - DT-Prelim Calcs'!$C$8-'DEPRECATED - DT-Prelim Calcs'!$C$9)+'DEPRECATED - DT-Prelim Calcs'!$C$9</f>
        <v>4730.5652526599597</v>
      </c>
      <c r="LA174" s="57">
        <f t="shared" si="209"/>
        <v>56.666666666666664</v>
      </c>
      <c r="LB174" s="2">
        <f t="shared" si="264"/>
        <v>0.99579519204165001</v>
      </c>
      <c r="LC174" s="57">
        <f>LB174*'DEPRECATED - DT-Prelim Calcs'!$C$21/KW$2/'DEPRECATED - DT-Prelim Calcs'!$C$19/'DEPRECATED - DT-Prelim Calcs'!$C$18*3.39*'DEPRECATED - DT-Prelim Calcs'!$C$20</f>
        <v>25.773080821789936</v>
      </c>
      <c r="LD174" s="46">
        <f t="shared" si="265"/>
        <v>0</v>
      </c>
      <c r="LE174" s="57">
        <f>LC173*'DEPRECATED - DT-Prelim Calcs'!$C$11+LE173</f>
        <v>-648.20280976512322</v>
      </c>
      <c r="LF174" s="57">
        <f>LF173+0.5*LC174*'DEPRECATED - DT-Prelim Calcs'!$C$11^2+LE174*'DEPRECATED - DT-Prelim Calcs'!$C$11</f>
        <v>-369821.87718464137</v>
      </c>
      <c r="LG174" s="57">
        <f>MIN('Drive Train'!$F$35-LA173*'DEPRECATED - DT-Prelim Calcs'!$C$21*'Drive Train'!$F$39,LG173+LA$2)</f>
        <v>9</v>
      </c>
      <c r="LH174" s="57">
        <f>'Drive Train'!$F$35-LA174*'DEPRECATED - DT-Prelim Calcs'!$C$21*'Drive Train'!$F$39</f>
        <v>9</v>
      </c>
      <c r="LI174" s="1">
        <f>IF(LF174&gt;='Drive Train'!$F$29,1,0)</f>
        <v>0</v>
      </c>
      <c r="LJ174" s="57">
        <f>MIN(KZ174,'DEPRECATED - DT-Prelim Calcs'!$C$10)*'DEPRECATED - DT-Prelim Calcs'!$C$11*1000/60/60</f>
        <v>103.33333333333333</v>
      </c>
      <c r="LK174" s="63">
        <f>LK173+'DEPRECATED - DT-Prelim Calcs'!$C$11</f>
        <v>680</v>
      </c>
      <c r="LL174" s="2">
        <f>LV174/'Drive Train'!$F$35</f>
        <v>0.70967741935483875</v>
      </c>
      <c r="LM174" s="46">
        <f>LT174*12*60/(PI() * 'Drive Train'!$F$15)/LL$2*LL174</f>
        <v>-240663.10711314011</v>
      </c>
      <c r="LN174" s="2">
        <f>('DEPRECATED - DT-Prelim Calcs'!$C$6*LL174-LM174)/('DEPRECATED - DT-Prelim Calcs'!$C$6*LL174)*'DEPRECATED - DT-Prelim Calcs'!$C$7*LL174</f>
        <v>110.5279751402451</v>
      </c>
      <c r="LO174" s="57">
        <f>LN174/'DEPRECATED - DT-Prelim Calcs'!$C$7*('DEPRECATED - DT-Prelim Calcs'!$C$8-'DEPRECATED - DT-Prelim Calcs'!$C$9)+'DEPRECATED - DT-Prelim Calcs'!$C$9</f>
        <v>5886.8241537317208</v>
      </c>
      <c r="LP174" s="57">
        <f t="shared" si="210"/>
        <v>60</v>
      </c>
      <c r="LQ174" s="2">
        <f t="shared" si="266"/>
        <v>0.99579519204165001</v>
      </c>
      <c r="LR174" s="57">
        <f>LQ174*'DEPRECATED - DT-Prelim Calcs'!$C$21/LL$2/'DEPRECATED - DT-Prelim Calcs'!$C$19/'DEPRECATED - DT-Prelim Calcs'!$C$18*3.39*'DEPRECATED - DT-Prelim Calcs'!$C$20</f>
        <v>25.773080821789936</v>
      </c>
      <c r="LS174" s="46">
        <f t="shared" si="267"/>
        <v>0</v>
      </c>
      <c r="LT174" s="57">
        <f>LR173*'DEPRECATED - DT-Prelim Calcs'!$C$11+LT173</f>
        <v>-828.61718433025931</v>
      </c>
      <c r="LU174" s="57">
        <f>LU173+0.5*LR174*'DEPRECATED - DT-Prelim Calcs'!$C$11^2+LT174*'DEPRECATED - DT-Prelim Calcs'!$C$11</f>
        <v>-325919.36884268775</v>
      </c>
      <c r="LV174" s="57">
        <f>MIN('Drive Train'!$F$35-LP173*'DEPRECATED - DT-Prelim Calcs'!$C$21*'Drive Train'!$F$39,LV173+LP$2)</f>
        <v>8.8000000000000007</v>
      </c>
      <c r="LW174" s="57">
        <f>'Drive Train'!$F$35-LP174*'DEPRECATED - DT-Prelim Calcs'!$C$21*'Drive Train'!$F$39</f>
        <v>8.8000000000000007</v>
      </c>
      <c r="LX174" s="1">
        <f>IF(LU174&gt;='Drive Train'!$F$29,1,0)</f>
        <v>0</v>
      </c>
      <c r="LY174" s="57">
        <f>MIN(LO174,'DEPRECATED - DT-Prelim Calcs'!$C$10)*'DEPRECATED - DT-Prelim Calcs'!$C$11*1000/60/60</f>
        <v>103.33333333333333</v>
      </c>
      <c r="LZ174" s="63">
        <f>LZ173+'DEPRECATED - DT-Prelim Calcs'!$C$11</f>
        <v>680</v>
      </c>
    </row>
    <row r="175" spans="18:338" x14ac:dyDescent="0.2">
      <c r="R175" s="63">
        <f>R174+'DEPRECATED - DT-Prelim Calcs'!$C$11</f>
        <v>684</v>
      </c>
      <c r="S175" s="2">
        <f>AG175/'Drive Train'!$F$35</f>
        <v>0</v>
      </c>
      <c r="T175" s="46">
        <f>AE175*12*60/(PI() * 'Drive Train'!$F$15)/S$2*ABS(S175)</f>
        <v>0</v>
      </c>
      <c r="U175" s="2">
        <f>IF(OR(AD174=1,AND($C$32=Motors!$C$32,'DEPRECATED - DT-Prelim Calcs'!AI174=1)),0,IF(AG175=0,-(V174+$C$9)/($C$8-$C$9)*$C$7,($C$6*S175-T175)/($C$6*S175)*$C$7*S175))</f>
        <v>0</v>
      </c>
      <c r="V175" s="57">
        <f>IF(AND(AD174=1,AI174=1),0,ABS(U175/$C$7*($C$8-$C$9)+$C$9) *'Drive Train'!$AA$49 + V174*(1-'Drive Train'!$AA$49))</f>
        <v>0</v>
      </c>
      <c r="W175" s="57">
        <f t="shared" si="184"/>
        <v>0</v>
      </c>
      <c r="X175" s="2">
        <f>MAX(MIN(IF(AND(AI174=1,AG175&lt;0),-1,1)*(W175-$C$9)/($C$8-$C$9)*$C$7-$C$29*AE175/T$2 -  AI174*$C$29/2,X$2),MAX(X$4:X174)*-1)</f>
        <v>-0.2458281045106315</v>
      </c>
      <c r="Y175" s="57">
        <f t="shared" si="185"/>
        <v>0</v>
      </c>
      <c r="Z175" s="57">
        <f t="shared" si="186"/>
        <v>0</v>
      </c>
      <c r="AA175" s="57">
        <f t="shared" si="187"/>
        <v>0</v>
      </c>
      <c r="AB175" s="57" t="e">
        <f t="shared" si="188"/>
        <v>#N/A</v>
      </c>
      <c r="AC175" s="46">
        <f t="shared" si="211"/>
        <v>1</v>
      </c>
      <c r="AD175" s="1">
        <f t="shared" si="189"/>
        <v>1</v>
      </c>
      <c r="AE175" s="57">
        <f t="shared" si="190"/>
        <v>0</v>
      </c>
      <c r="AF175" s="57" t="e">
        <f t="shared" si="191"/>
        <v>#N/A</v>
      </c>
      <c r="AG175" s="57">
        <f>IF(AI174=0,MIN('Drive Train'!$F$35-W174*$C$21*'Drive Train'!$F$39,AG174+W$2)-$C$3,IF(AE174-1&lt;=0,0,IF($C$32=Motors!$C$30,MAX(ABS('Drive Train'!$F$35-W174*$C$21*'Drive Train'!$F$39)*-1,AG174-W$2),MAX(0,ABS('Drive Train'!$F$35-W174*$C$21*'Drive Train'!$F$39)*-1,AG174-W$2))))</f>
        <v>0</v>
      </c>
      <c r="AH175" s="57">
        <f>'Drive Train'!$F$35-ABS(W175)*'DEPRECATED - DT-Prelim Calcs'!$C$21*'Drive Train'!$F$39</f>
        <v>12.4</v>
      </c>
      <c r="AI175" s="1">
        <f>IF(AJ175&gt;='Drive Train'!$F$29,1,0)</f>
        <v>1</v>
      </c>
      <c r="AJ175" s="57">
        <f>AJ174+0.5*Y175*'DEPRECATED - DT-Prelim Calcs'!$C$11^2+AE175*'DEPRECATED - DT-Prelim Calcs'!$C$11</f>
        <v>784.33981740885292</v>
      </c>
      <c r="AK175" s="57">
        <f t="shared" si="268"/>
        <v>0</v>
      </c>
      <c r="AL175" s="63">
        <f>AL174+'DEPRECATED - DT-Prelim Calcs'!$C$11</f>
        <v>684</v>
      </c>
      <c r="AM175" s="2">
        <f>AW175/'Drive Train'!$F$35</f>
        <v>0.9017179876015865</v>
      </c>
      <c r="AN175" s="46">
        <f>AU175*12*60/(PI() * 'Drive Train'!$F$15)/AM$2*AM175</f>
        <v>4074.5129711578234</v>
      </c>
      <c r="AO175" s="2">
        <f>('DEPRECATED - DT-Prelim Calcs'!$C$6*AM175-AN175)/('DEPRECATED - DT-Prelim Calcs'!$C$6*AM175)*'DEPRECATED - DT-Prelim Calcs'!$C$7*AM175</f>
        <v>0.3308183500278245</v>
      </c>
      <c r="AP175" s="57">
        <f>AO175/'DEPRECATED - DT-Prelim Calcs'!$C$7*('DEPRECATED - DT-Prelim Calcs'!$C$8-'DEPRECATED - DT-Prelim Calcs'!$C$9)+'DEPRECATED - DT-Prelim Calcs'!$C$9</f>
        <v>20.311615895672151</v>
      </c>
      <c r="AQ175" s="57">
        <f t="shared" si="192"/>
        <v>20.311615895672151</v>
      </c>
      <c r="AR175" s="2">
        <f t="shared" si="212"/>
        <v>3.3306690738754696E-16</v>
      </c>
      <c r="AS175" s="57">
        <f>AR175*'DEPRECATED - DT-Prelim Calcs'!$C$21/AM$2/'DEPRECATED - DT-Prelim Calcs'!$C$19/'DEPRECATED - DT-Prelim Calcs'!$C$18*3.39*'DEPRECATED - DT-Prelim Calcs'!$C$20</f>
        <v>2.4137140947202652E-15</v>
      </c>
      <c r="AT175" s="46">
        <f t="shared" si="213"/>
        <v>0</v>
      </c>
      <c r="AU175" s="57">
        <f>AS174*'DEPRECATED - DT-Prelim Calcs'!$C$11+AU174</f>
        <v>39.432321268798681</v>
      </c>
      <c r="AV175" s="57">
        <f>AV174+0.5*AS175*'DEPRECATED - DT-Prelim Calcs'!$C$11^2+AU175*'DEPRECATED - DT-Prelim Calcs'!$C$11</f>
        <v>26927.094183222362</v>
      </c>
      <c r="AW175" s="57">
        <f>MIN('Drive Train'!$F$35-AQ174*'DEPRECATED - DT-Prelim Calcs'!$C$21*'Drive Train'!$F$39,AW174+AQ$2)</f>
        <v>11.181303046259673</v>
      </c>
      <c r="AX175" s="57">
        <f>'Drive Train'!$F$35-AQ175*'DEPRECATED - DT-Prelim Calcs'!$C$21*'Drive Train'!$F$39</f>
        <v>11.181303046259671</v>
      </c>
      <c r="AY175" s="1">
        <f>IF(AV175&gt;='Drive Train'!$F$29,1,0)</f>
        <v>1</v>
      </c>
      <c r="AZ175" s="57">
        <f t="shared" si="214"/>
        <v>22.568462106302391</v>
      </c>
      <c r="BA175" s="63">
        <f>BA174+'DEPRECATED - DT-Prelim Calcs'!$C$11</f>
        <v>684</v>
      </c>
      <c r="BB175" s="2">
        <f>BL175/'Drive Train'!$F$35</f>
        <v>1.2947645110418984</v>
      </c>
      <c r="BC175" s="46">
        <f>BJ175*12*60/(PI() * 'Drive Train'!$F$15)/BB$2*BB175</f>
        <v>-4259.0909490704944</v>
      </c>
      <c r="BD175" s="2">
        <f>('DEPRECATED - DT-Prelim Calcs'!$C$6*BB175-BC175)/('DEPRECATED - DT-Prelim Calcs'!$C$6*BB175)*'DEPRECATED - DT-Prelim Calcs'!$C$7*BB175</f>
        <v>5.0461628069317808</v>
      </c>
      <c r="BE175" s="57">
        <f>BD175/'DEPRECATED - DT-Prelim Calcs'!$C$7*('DEPRECATED - DT-Prelim Calcs'!$C$8-'DEPRECATED - DT-Prelim Calcs'!$C$9)+'DEPRECATED - DT-Prelim Calcs'!$C$9</f>
        <v>271.34011955574584</v>
      </c>
      <c r="BF175" s="57">
        <f t="shared" si="193"/>
        <v>93</v>
      </c>
      <c r="BG175" s="2">
        <f t="shared" si="215"/>
        <v>1.937034298208735</v>
      </c>
      <c r="BH175" s="57">
        <f>BG175*'DEPRECATED - DT-Prelim Calcs'!$C$21/BB$2/'DEPRECATED - DT-Prelim Calcs'!$C$19/'DEPRECATED - DT-Prelim Calcs'!$C$18*3.39*'DEPRECATED - DT-Prelim Calcs'!$C$20</f>
        <v>20.276476817893272</v>
      </c>
      <c r="BI175" s="46">
        <f t="shared" si="216"/>
        <v>0</v>
      </c>
      <c r="BJ175" s="57">
        <f>BH174*'DEPRECATED - DT-Prelim Calcs'!$C$11+BJ174</f>
        <v>-19.873422069688658</v>
      </c>
      <c r="BK175" s="57">
        <f>BK174+0.5*BH175*'DEPRECATED - DT-Prelim Calcs'!$C$11^2+BJ175*'DEPRECATED - DT-Prelim Calcs'!$C$11</f>
        <v>14178.916730663752</v>
      </c>
      <c r="BL175" s="57">
        <f>MIN('Drive Train'!$F$35-BF174*'DEPRECATED - DT-Prelim Calcs'!$C$21*'Drive Train'!$F$39,BL174+BF$2)</f>
        <v>16.05507993691954</v>
      </c>
      <c r="BM175" s="57">
        <f>'Drive Train'!$F$35-BF175*'DEPRECATED - DT-Prelim Calcs'!$C$21*'Drive Train'!$F$39</f>
        <v>6.82</v>
      </c>
      <c r="BN175" s="1">
        <f>IF(BK175&gt;='Drive Train'!$F$29,1,0)</f>
        <v>1</v>
      </c>
      <c r="BO175" s="57">
        <f t="shared" si="217"/>
        <v>103.33333333333333</v>
      </c>
      <c r="BP175" s="63">
        <f>BP174+'DEPRECATED - DT-Prelim Calcs'!$C$11</f>
        <v>684</v>
      </c>
      <c r="BQ175" s="2">
        <f>CA175/'Drive Train'!$F$35</f>
        <v>0.55000000000000004</v>
      </c>
      <c r="BR175" s="46">
        <f>BY175*12*60/(PI() * 'Drive Train'!$F$15)/BQ$2*BQ175</f>
        <v>-725.1809169821106</v>
      </c>
      <c r="BS175" s="2">
        <f>('DEPRECATED - DT-Prelim Calcs'!$C$6*BQ175-BR175)/('DEPRECATED - DT-Prelim Calcs'!$C$6*BQ175)*'DEPRECATED - DT-Prelim Calcs'!$C$7*BQ175</f>
        <v>1.6533960618999786</v>
      </c>
      <c r="BT175" s="57">
        <f>BS175/'DEPRECATED - DT-Prelim Calcs'!$C$7*('DEPRECATED - DT-Prelim Calcs'!$C$8-'DEPRECATED - DT-Prelim Calcs'!$C$9)+'DEPRECATED - DT-Prelim Calcs'!$C$9</f>
        <v>90.72104346131421</v>
      </c>
      <c r="BU175" s="57">
        <f t="shared" si="194"/>
        <v>90.72104346131421</v>
      </c>
      <c r="BV175" s="2">
        <f t="shared" si="218"/>
        <v>1.7499273935578865</v>
      </c>
      <c r="BW175" s="57">
        <f>BV175*'DEPRECATED - DT-Prelim Calcs'!$C$21/BQ$2/'DEPRECATED - DT-Prelim Calcs'!$C$19/'DEPRECATED - DT-Prelim Calcs'!$C$18*3.39*'DEPRECATED - DT-Prelim Calcs'!$C$20</f>
        <v>23.954151037921381</v>
      </c>
      <c r="BX175" s="46">
        <f t="shared" si="219"/>
        <v>0</v>
      </c>
      <c r="BY175" s="57">
        <f>BW174*'DEPRECATED - DT-Prelim Calcs'!$C$11+BY174</f>
        <v>-6.0915054580601833</v>
      </c>
      <c r="BZ175" s="57">
        <f>BZ174+0.5*BW175*'DEPRECATED - DT-Prelim Calcs'!$C$11^2+BY175*'DEPRECATED - DT-Prelim Calcs'!$C$11</f>
        <v>-14405.445823697148</v>
      </c>
      <c r="CA175" s="57">
        <f>MIN('Drive Train'!$F$35-BU174*'DEPRECATED - DT-Prelim Calcs'!$C$21*'Drive Train'!$F$39,CA174+BU$2)</f>
        <v>6.82</v>
      </c>
      <c r="CB175" s="57">
        <f>'Drive Train'!$F$35-BU175*'DEPRECATED - DT-Prelim Calcs'!$C$21*'Drive Train'!$F$39</f>
        <v>6.9567373923211484</v>
      </c>
      <c r="CC175" s="1">
        <f>IF(BZ175&gt;='Drive Train'!$F$29,1,0)</f>
        <v>0</v>
      </c>
      <c r="CD175" s="57">
        <f t="shared" si="220"/>
        <v>100.80115940146023</v>
      </c>
      <c r="CE175" s="63">
        <f>CE174+'DEPRECATED - DT-Prelim Calcs'!$C$11</f>
        <v>684</v>
      </c>
      <c r="CF175" s="2">
        <f>CP175/'Drive Train'!$F$35</f>
        <v>1.2341488539484213</v>
      </c>
      <c r="CG175" s="46">
        <f>CN175*12*60/(PI() * 'Drive Train'!$F$15)/CF$2*CF175</f>
        <v>-25095.033710940224</v>
      </c>
      <c r="CH175" s="2">
        <f>('DEPRECATED - DT-Prelim Calcs'!$C$6*CF175-CG175)/('DEPRECATED - DT-Prelim Calcs'!$C$6*CF175)*'DEPRECATED - DT-Prelim Calcs'!$C$7*CF175</f>
        <v>14.321208915007428</v>
      </c>
      <c r="CI175" s="57">
        <f>CH175/'DEPRECATED - DT-Prelim Calcs'!$C$7*('DEPRECATED - DT-Prelim Calcs'!$C$8-'DEPRECATED - DT-Prelim Calcs'!$C$9)+'DEPRECATED - DT-Prelim Calcs'!$C$9</f>
        <v>765.11124638815488</v>
      </c>
      <c r="CJ175" s="57">
        <f t="shared" si="195"/>
        <v>93</v>
      </c>
      <c r="CK175" s="2">
        <f t="shared" si="221"/>
        <v>1.5241763143494644</v>
      </c>
      <c r="CL175" s="57">
        <f>CK175*'DEPRECATED - DT-Prelim Calcs'!$C$21/CF$2/'DEPRECATED - DT-Prelim Calcs'!$C$19/'DEPRECATED - DT-Prelim Calcs'!$C$18*3.39*'DEPRECATED - DT-Prelim Calcs'!$C$20</f>
        <v>25.773080821789936</v>
      </c>
      <c r="CM175" s="46">
        <f t="shared" si="222"/>
        <v>0</v>
      </c>
      <c r="CN175" s="57">
        <f>CL174*'DEPRECATED - DT-Prelim Calcs'!$C$11+CN174</f>
        <v>-76.048530373256895</v>
      </c>
      <c r="CO175" s="57">
        <f>CO174+0.5*CL175*'DEPRECATED - DT-Prelim Calcs'!$C$11^2+CN175*'DEPRECATED - DT-Prelim Calcs'!$C$11</f>
        <v>-56473.395860057062</v>
      </c>
      <c r="CP175" s="57">
        <f>MIN('Drive Train'!$F$35-CJ174*'DEPRECATED - DT-Prelim Calcs'!$C$21*'Drive Train'!$F$39,CP174+CJ$2)</f>
        <v>15.303445788960424</v>
      </c>
      <c r="CQ175" s="57">
        <f>'Drive Train'!$F$35-CJ175*'DEPRECATED - DT-Prelim Calcs'!$C$21*'Drive Train'!$F$39</f>
        <v>6.82</v>
      </c>
      <c r="CR175" s="1">
        <f>IF(CO175&gt;='Drive Train'!$F$29,1,0)</f>
        <v>0</v>
      </c>
      <c r="CS175" s="57">
        <f t="shared" si="223"/>
        <v>103.33333333333333</v>
      </c>
      <c r="CT175" s="63">
        <f>CT174+'DEPRECATED - DT-Prelim Calcs'!$C$11</f>
        <v>684</v>
      </c>
      <c r="CU175" s="2">
        <f>DE175/'Drive Train'!$F$35</f>
        <v>1.0341067740974057</v>
      </c>
      <c r="CV175" s="46">
        <f>DC175*12*60/(PI() * 'Drive Train'!$F$15)/CU$2*CU175</f>
        <v>-10095.002058382213</v>
      </c>
      <c r="CW175" s="2">
        <f>('DEPRECATED - DT-Prelim Calcs'!$C$6*CU175-CV175)/('DEPRECATED - DT-Prelim Calcs'!$C$6*CU175)*'DEPRECATED - DT-Prelim Calcs'!$C$7*CU175</f>
        <v>7.0567292131359372</v>
      </c>
      <c r="CX175" s="57">
        <f>CW175/'DEPRECATED - DT-Prelim Calcs'!$C$7*('DEPRECATED - DT-Prelim Calcs'!$C$8-'DEPRECATED - DT-Prelim Calcs'!$C$9)+'DEPRECATED - DT-Prelim Calcs'!$C$9</f>
        <v>378.37566723873056</v>
      </c>
      <c r="CY175" s="57">
        <f t="shared" si="196"/>
        <v>93</v>
      </c>
      <c r="CZ175" s="2">
        <f t="shared" si="224"/>
        <v>1.2803081040535502</v>
      </c>
      <c r="DA175" s="57">
        <f>CZ175*'DEPRECATED - DT-Prelim Calcs'!$C$21/CU$2/'DEPRECATED - DT-Prelim Calcs'!$C$19/'DEPRECATED - DT-Prelim Calcs'!$C$18*3.39*'DEPRECATED - DT-Prelim Calcs'!$C$20</f>
        <v>25.773080821789936</v>
      </c>
      <c r="DB175" s="46">
        <f t="shared" si="225"/>
        <v>0</v>
      </c>
      <c r="DC175" s="57">
        <f>DA174*'DEPRECATED - DT-Prelim Calcs'!$C$11+DC174</f>
        <v>-30.668384637813162</v>
      </c>
      <c r="DD175" s="57">
        <f>DD174+0.5*DA175*'DEPRECATED - DT-Prelim Calcs'!$C$11^2+DC175*'DEPRECATED - DT-Prelim Calcs'!$C$11</f>
        <v>-116130.68060356105</v>
      </c>
      <c r="DE175" s="57">
        <f>MIN('Drive Train'!$F$35-CY174*'DEPRECATED - DT-Prelim Calcs'!$C$21*'Drive Train'!$F$39,DE174+CY$2)</f>
        <v>12.822923998807831</v>
      </c>
      <c r="DF175" s="57">
        <f>'Drive Train'!$F$35-CY175*'DEPRECATED - DT-Prelim Calcs'!$C$21*'Drive Train'!$F$39</f>
        <v>6.82</v>
      </c>
      <c r="DG175" s="1">
        <f>IF(DD175&gt;='Drive Train'!$F$29,1,0)</f>
        <v>0</v>
      </c>
      <c r="DH175" s="57">
        <f t="shared" si="226"/>
        <v>103.33333333333333</v>
      </c>
      <c r="DI175" s="63">
        <f>DI174+'DEPRECATED - DT-Prelim Calcs'!$C$11</f>
        <v>684</v>
      </c>
      <c r="DJ175" s="2">
        <f>DT175/'Drive Train'!$F$35</f>
        <v>1.893877174033014</v>
      </c>
      <c r="DK175" s="46">
        <f>DR175*12*60/(PI() * 'Drive Train'!$F$15)/DJ$2*DJ175</f>
        <v>-286252.76356449327</v>
      </c>
      <c r="DL175" s="2">
        <f>('DEPRECATED - DT-Prelim Calcs'!$C$6*DJ175-DK175)/('DEPRECATED - DT-Prelim Calcs'!$C$6*DJ175)*'DEPRECATED - DT-Prelim Calcs'!$C$7*DJ175</f>
        <v>133.99560612646061</v>
      </c>
      <c r="DM175" s="57">
        <f>DL175/'DEPRECATED - DT-Prelim Calcs'!$C$7*('DEPRECATED - DT-Prelim Calcs'!$C$8-'DEPRECATED - DT-Prelim Calcs'!$C$9)+'DEPRECATED - DT-Prelim Calcs'!$C$9</f>
        <v>7136.1590315456006</v>
      </c>
      <c r="DN175" s="57">
        <f t="shared" si="197"/>
        <v>93</v>
      </c>
      <c r="DO175" s="2">
        <f t="shared" si="227"/>
        <v>1.1037138828047846</v>
      </c>
      <c r="DP175" s="57">
        <f>DO175*'DEPRECATED - DT-Prelim Calcs'!$C$21/DJ$2/'DEPRECATED - DT-Prelim Calcs'!$C$19/'DEPRECATED - DT-Prelim Calcs'!$C$18*3.39*'DEPRECATED - DT-Prelim Calcs'!$C$20</f>
        <v>25.773080821789936</v>
      </c>
      <c r="DQ175" s="46">
        <f t="shared" si="228"/>
        <v>0</v>
      </c>
      <c r="DR175" s="57">
        <f>DP174*'DEPRECATED - DT-Prelim Calcs'!$C$11+DR174</f>
        <v>-409.34525626626248</v>
      </c>
      <c r="DS175" s="57">
        <f>DS174+0.5*DP175*'DEPRECATED - DT-Prelim Calcs'!$C$11^2+DR175*'DEPRECATED - DT-Prelim Calcs'!$C$11</f>
        <v>-194354.24662853568</v>
      </c>
      <c r="DT175" s="57">
        <f>MIN('Drive Train'!$F$35-DN174*'DEPRECATED - DT-Prelim Calcs'!$C$21*'Drive Train'!$F$39,DT174+DN$2)</f>
        <v>23.484076958009375</v>
      </c>
      <c r="DU175" s="57">
        <f>'Drive Train'!$F$35-DN175*'DEPRECATED - DT-Prelim Calcs'!$C$21*'Drive Train'!$F$39</f>
        <v>6.82</v>
      </c>
      <c r="DV175" s="1">
        <f>IF(DS175&gt;='Drive Train'!$F$29,1,0)</f>
        <v>0</v>
      </c>
      <c r="DW175" s="57">
        <f t="shared" si="229"/>
        <v>103.33333333333333</v>
      </c>
      <c r="DX175" s="63">
        <f>DX174+'DEPRECATED - DT-Prelim Calcs'!$C$11</f>
        <v>684</v>
      </c>
      <c r="DY175" s="2">
        <f>EI175/'Drive Train'!$F$35</f>
        <v>0.55000000000000004</v>
      </c>
      <c r="DZ175" s="46">
        <f>EG175*12*60/(PI() * 'Drive Train'!$F$15)/DY$2*DY175</f>
        <v>-39472.076859504807</v>
      </c>
      <c r="EA175" s="2">
        <f>('DEPRECATED - DT-Prelim Calcs'!$C$6*DY175-DZ175)/('DEPRECATED - DT-Prelim Calcs'!$C$6*DY175)*'DEPRECATED - DT-Prelim Calcs'!$C$7*DY175</f>
        <v>19.173099480564087</v>
      </c>
      <c r="EB175" s="57">
        <f>EA175/'DEPRECATED - DT-Prelim Calcs'!$C$7*('DEPRECATED - DT-Prelim Calcs'!$C$8-'DEPRECATED - DT-Prelim Calcs'!$C$9)+'DEPRECATED - DT-Prelim Calcs'!$C$9</f>
        <v>1023.4089889445529</v>
      </c>
      <c r="EC175" s="57">
        <f t="shared" si="198"/>
        <v>93</v>
      </c>
      <c r="ED175" s="2">
        <f t="shared" si="230"/>
        <v>0.96993038185874991</v>
      </c>
      <c r="EE175" s="57">
        <f>ED175*'DEPRECATED - DT-Prelim Calcs'!$C$21/DY$2/'DEPRECATED - DT-Prelim Calcs'!$C$19/'DEPRECATED - DT-Prelim Calcs'!$C$18*3.39*'DEPRECATED - DT-Prelim Calcs'!$C$20</f>
        <v>25.773080821789936</v>
      </c>
      <c r="EF175" s="46">
        <f t="shared" si="231"/>
        <v>0</v>
      </c>
      <c r="EG175" s="57">
        <f>EE174*'DEPRECATED - DT-Prelim Calcs'!$C$11+EG174</f>
        <v>-170.80604226412117</v>
      </c>
      <c r="EH175" s="57">
        <f>EH174+0.5*EE175*'DEPRECATED - DT-Prelim Calcs'!$C$11^2+EG175*'DEPRECATED - DT-Prelim Calcs'!$C$11</f>
        <v>-286289.76455901435</v>
      </c>
      <c r="EI175" s="57">
        <f>MIN('Drive Train'!$F$35-EC174*'DEPRECATED - DT-Prelim Calcs'!$C$21*'Drive Train'!$F$39,EI174+EC$2)</f>
        <v>6.82</v>
      </c>
      <c r="EJ175" s="57">
        <f>'Drive Train'!$F$35-EC175*'DEPRECATED - DT-Prelim Calcs'!$C$21*'Drive Train'!$F$39</f>
        <v>6.82</v>
      </c>
      <c r="EK175" s="1">
        <f>IF(EH175&gt;='Drive Train'!$F$29,1,0)</f>
        <v>0</v>
      </c>
      <c r="EL175" s="57">
        <f t="shared" si="232"/>
        <v>103.33333333333333</v>
      </c>
      <c r="EM175" s="63">
        <f>EM174+'DEPRECATED - DT-Prelim Calcs'!$C$11</f>
        <v>684</v>
      </c>
      <c r="EN175" s="2">
        <f>EX175/'Drive Train'!$F$35</f>
        <v>0.55000000000000004</v>
      </c>
      <c r="EO175" s="46">
        <f>EV175*12*60/(PI() * 'Drive Train'!$F$15)/EN$2*EN175</f>
        <v>-152394.07698867394</v>
      </c>
      <c r="EP175" s="2">
        <f>('DEPRECATED - DT-Prelim Calcs'!$C$6*EN175-EO175)/('DEPRECATED - DT-Prelim Calcs'!$C$6*EN175)*'DEPRECATED - DT-Prelim Calcs'!$C$7*EN175</f>
        <v>70.231639876679964</v>
      </c>
      <c r="EQ175" s="57">
        <f>EP175/'DEPRECATED - DT-Prelim Calcs'!$C$7*('DEPRECATED - DT-Prelim Calcs'!$C$8-'DEPRECATED - DT-Prelim Calcs'!$C$9)+'DEPRECATED - DT-Prelim Calcs'!$C$9</f>
        <v>3741.5877162564475</v>
      </c>
      <c r="ER175" s="57">
        <f t="shared" si="199"/>
        <v>93</v>
      </c>
      <c r="ES175" s="2">
        <f t="shared" si="233"/>
        <v>0.86507304327942547</v>
      </c>
      <c r="ET175" s="57">
        <f>ES175*'DEPRECATED - DT-Prelim Calcs'!$C$21/EN$2/'DEPRECATED - DT-Prelim Calcs'!$C$19/'DEPRECATED - DT-Prelim Calcs'!$C$18*3.39*'DEPRECATED - DT-Prelim Calcs'!$C$20</f>
        <v>25.773080821789936</v>
      </c>
      <c r="EU175" s="46">
        <f t="shared" si="234"/>
        <v>0</v>
      </c>
      <c r="EV175" s="57">
        <f>ET174*'DEPRECATED - DT-Prelim Calcs'!$C$11+EV174</f>
        <v>-588.15738663171408</v>
      </c>
      <c r="EW175" s="57">
        <f>EW174+0.5*ET175*'DEPRECATED - DT-Prelim Calcs'!$C$11^2+EV175*'DEPRECATED - DT-Prelim Calcs'!$C$11</f>
        <v>-390516.48851706303</v>
      </c>
      <c r="EX175" s="57">
        <f>MIN('Drive Train'!$F$35-ER174*'DEPRECATED - DT-Prelim Calcs'!$C$21*'Drive Train'!$F$39,EX174+ER$2)</f>
        <v>6.82</v>
      </c>
      <c r="EY175" s="57">
        <f>'Drive Train'!$F$35-ER175*'DEPRECATED - DT-Prelim Calcs'!$C$21*'Drive Train'!$F$39</f>
        <v>6.82</v>
      </c>
      <c r="EZ175" s="1">
        <f>IF(EW175&gt;='Drive Train'!$F$29,1,0)</f>
        <v>0</v>
      </c>
      <c r="FA175" s="57">
        <f t="shared" si="235"/>
        <v>103.33333333333333</v>
      </c>
      <c r="FB175" s="63">
        <f>FB174+'DEPRECATED - DT-Prelim Calcs'!$C$11</f>
        <v>684</v>
      </c>
      <c r="FC175" s="2">
        <f>FM175/'Drive Train'!$F$35</f>
        <v>0.55000000000000004</v>
      </c>
      <c r="FD175" s="46">
        <f>FK175*12*60/(PI() * 'Drive Train'!$F$15)/FC$2*FC175</f>
        <v>-136351.71114575618</v>
      </c>
      <c r="FE175" s="2">
        <f>('DEPRECATED - DT-Prelim Calcs'!$C$6*FC175-FD175)/('DEPRECATED - DT-Prelim Calcs'!$C$6*FC175)*'DEPRECATED - DT-Prelim Calcs'!$C$7*FC175</f>
        <v>62.977962262902885</v>
      </c>
      <c r="FF175" s="57">
        <f>FE175/'DEPRECATED - DT-Prelim Calcs'!$C$7*('DEPRECATED - DT-Prelim Calcs'!$C$8-'DEPRECATED - DT-Prelim Calcs'!$C$9)+'DEPRECATED - DT-Prelim Calcs'!$C$9</f>
        <v>3355.4272026267386</v>
      </c>
      <c r="FG175" s="57">
        <f t="shared" si="200"/>
        <v>93</v>
      </c>
      <c r="FH175" s="2">
        <f t="shared" si="236"/>
        <v>0.78067567320338405</v>
      </c>
      <c r="FI175" s="57">
        <f>FH175*'DEPRECATED - DT-Prelim Calcs'!$C$21/FC$2/'DEPRECATED - DT-Prelim Calcs'!$C$19/'DEPRECATED - DT-Prelim Calcs'!$C$18*3.39*'DEPRECATED - DT-Prelim Calcs'!$C$20</f>
        <v>25.773080821789936</v>
      </c>
      <c r="FJ175" s="46">
        <f t="shared" si="237"/>
        <v>0</v>
      </c>
      <c r="FK175" s="57">
        <f>FI174*'DEPRECATED - DT-Prelim Calcs'!$C$11+FK174</f>
        <v>-474.9019224389192</v>
      </c>
      <c r="FL175" s="57">
        <f>FL174+0.5*FI175*'DEPRECATED - DT-Prelim Calcs'!$C$11^2+FK175*'DEPRECATED - DT-Prelim Calcs'!$C$11</f>
        <v>-573606.89953685715</v>
      </c>
      <c r="FM175" s="57">
        <f>MIN('Drive Train'!$F$35-FG174*'DEPRECATED - DT-Prelim Calcs'!$C$21*'Drive Train'!$F$39,FM174+FG$2)</f>
        <v>6.82</v>
      </c>
      <c r="FN175" s="57">
        <f>'Drive Train'!$F$35-FG175*'DEPRECATED - DT-Prelim Calcs'!$C$21*'Drive Train'!$F$39</f>
        <v>6.82</v>
      </c>
      <c r="FO175" s="1">
        <f>IF(FL175&gt;='Drive Train'!$F$29,1,0)</f>
        <v>0</v>
      </c>
      <c r="FP175" s="57">
        <f t="shared" si="238"/>
        <v>103.33333333333333</v>
      </c>
      <c r="FQ175" s="63">
        <f>FQ174+'DEPRECATED - DT-Prelim Calcs'!$C$11</f>
        <v>684</v>
      </c>
      <c r="FR175" s="2">
        <f>GB175/'Drive Train'!$F$35</f>
        <v>3.1437834269022464</v>
      </c>
      <c r="FS175" s="46">
        <f>FZ175*12*60/(PI() * 'Drive Train'!$F$15)/FR$2*FR175</f>
        <v>-2808755.4321543174</v>
      </c>
      <c r="FT175" s="2">
        <f>('DEPRECATED - DT-Prelim Calcs'!$C$6*FR175-FS175)/('DEPRECATED - DT-Prelim Calcs'!$C$6*FR175)*'DEPRECATED - DT-Prelim Calcs'!$C$7*FR175</f>
        <v>1277.5766290329252</v>
      </c>
      <c r="FU175" s="57">
        <f>FT175/'DEPRECATED - DT-Prelim Calcs'!$C$7*('DEPRECATED - DT-Prelim Calcs'!$C$8-'DEPRECATED - DT-Prelim Calcs'!$C$9)+'DEPRECATED - DT-Prelim Calcs'!$C$9</f>
        <v>68016.426765528755</v>
      </c>
      <c r="FV175" s="57">
        <f t="shared" si="201"/>
        <v>93</v>
      </c>
      <c r="FW175" s="2">
        <f t="shared" si="239"/>
        <v>0.7112822800297498</v>
      </c>
      <c r="FX175" s="57">
        <f>FW175*'DEPRECATED - DT-Prelim Calcs'!$C$21/FR$2/'DEPRECATED - DT-Prelim Calcs'!$C$19/'DEPRECATED - DT-Prelim Calcs'!$C$18*3.39*'DEPRECATED - DT-Prelim Calcs'!$C$20</f>
        <v>25.773080821789936</v>
      </c>
      <c r="FY175" s="46">
        <f t="shared" si="240"/>
        <v>0</v>
      </c>
      <c r="FZ175" s="57">
        <f>FX174*'DEPRECATED - DT-Prelim Calcs'!$C$11+FZ174</f>
        <v>-1559.3322922588632</v>
      </c>
      <c r="GA175" s="57">
        <f>GA174+0.5*FX175*'DEPRECATED - DT-Prelim Calcs'!$C$11^2+FZ175*'DEPRECATED - DT-Prelim Calcs'!$C$11</f>
        <v>-605886.50909015757</v>
      </c>
      <c r="GB175" s="57">
        <f>MIN('Drive Train'!$F$35-FV174*'DEPRECATED - DT-Prelim Calcs'!$C$21*'Drive Train'!$F$39,GB174+FV$2)</f>
        <v>38.982914493587856</v>
      </c>
      <c r="GC175" s="57">
        <f>'Drive Train'!$F$35-FV175*'DEPRECATED - DT-Prelim Calcs'!$C$21*'Drive Train'!$F$39</f>
        <v>6.82</v>
      </c>
      <c r="GD175" s="1">
        <f>IF(GA175&gt;='Drive Train'!$F$29,1,0)</f>
        <v>0</v>
      </c>
      <c r="GE175" s="57">
        <f t="shared" si="241"/>
        <v>103.33333333333333</v>
      </c>
      <c r="GF175" s="63">
        <f>GF174+'DEPRECATED - DT-Prelim Calcs'!$C$11</f>
        <v>684</v>
      </c>
      <c r="GG175" s="2">
        <f>GQ175/'Drive Train'!$F$35</f>
        <v>0.85483870967741948</v>
      </c>
      <c r="GH175" s="46">
        <f>GO175*12*60/(PI() * 'Drive Train'!$F$15)/GG$2*GG175</f>
        <v>-275853.33584073838</v>
      </c>
      <c r="GI175" s="2">
        <f>('DEPRECATED - DT-Prelim Calcs'!$C$6*GG175-GH175)/('DEPRECATED - DT-Prelim Calcs'!$C$6*GG175)*'DEPRECATED - DT-Prelim Calcs'!$C$7*GG175</f>
        <v>126.78934316202606</v>
      </c>
      <c r="GJ175" s="57">
        <f>GI175/'DEPRECATED - DT-Prelim Calcs'!$C$7*('DEPRECATED - DT-Prelim Calcs'!$C$8-'DEPRECATED - DT-Prelim Calcs'!$C$9)+'DEPRECATED - DT-Prelim Calcs'!$C$9</f>
        <v>6752.5227085842089</v>
      </c>
      <c r="GK175" s="57">
        <f t="shared" si="242"/>
        <v>29.999999999999982</v>
      </c>
      <c r="GL175" s="2">
        <f t="shared" si="243"/>
        <v>0.99579519204165001</v>
      </c>
      <c r="GM175" s="57">
        <f>GL175*'DEPRECATED - DT-Prelim Calcs'!$C$21/GG$2/'DEPRECATED - DT-Prelim Calcs'!$C$19/'DEPRECATED - DT-Prelim Calcs'!$C$18*3.39*'DEPRECATED - DT-Prelim Calcs'!$C$20</f>
        <v>25.773080821789936</v>
      </c>
      <c r="GN175" s="46">
        <f t="shared" si="244"/>
        <v>0</v>
      </c>
      <c r="GO175" s="57">
        <f>GM174*'DEPRECATED - DT-Prelim Calcs'!$C$11+GO174</f>
        <v>-788.49594337934525</v>
      </c>
      <c r="GP175" s="57">
        <f>GP174+0.5*GM175*'DEPRECATED - DT-Prelim Calcs'!$C$11^2+GO175*'DEPRECATED - DT-Prelim Calcs'!$C$11</f>
        <v>-307477.35961205774</v>
      </c>
      <c r="GQ175" s="57">
        <f>MIN('Drive Train'!$F$35-GK174*'DEPRECATED - DT-Prelim Calcs'!$C$21*'Drive Train'!$F$39,GQ174+GK$2)</f>
        <v>10.600000000000001</v>
      </c>
      <c r="GR175" s="57">
        <f>'Drive Train'!$F$35-GK175*'DEPRECATED - DT-Prelim Calcs'!$C$21*'Drive Train'!$F$39</f>
        <v>10.600000000000001</v>
      </c>
      <c r="GS175" s="1">
        <f>IF(GP175&gt;='Drive Train'!$F$29,1,0)</f>
        <v>0</v>
      </c>
      <c r="GT175" s="57">
        <f t="shared" si="245"/>
        <v>33.333333333333314</v>
      </c>
      <c r="GU175" s="63">
        <f>GU174+'DEPRECATED - DT-Prelim Calcs'!$C$11</f>
        <v>684</v>
      </c>
      <c r="GV175" s="2">
        <f>HF175/'Drive Train'!$F$35</f>
        <v>0.83870967741935498</v>
      </c>
      <c r="GW175" s="46">
        <f>HD175*12*60/(PI() * 'Drive Train'!$F$15)/GV$2*GV175</f>
        <v>-401683.37676367507</v>
      </c>
      <c r="GX175" s="2">
        <f>('DEPRECATED - DT-Prelim Calcs'!$C$6*GV175-GW175)/('DEPRECATED - DT-Prelim Calcs'!$C$6*GV175)*'DEPRECATED - DT-Prelim Calcs'!$C$7*GV175</f>
        <v>183.64548131703785</v>
      </c>
      <c r="GY175" s="57">
        <f>GX175/'DEPRECATED - DT-Prelim Calcs'!$C$7*('DEPRECATED - DT-Prelim Calcs'!$C$8-'DEPRECATED - DT-Prelim Calcs'!$C$9)+'DEPRECATED - DT-Prelim Calcs'!$C$9</f>
        <v>9779.3453331850451</v>
      </c>
      <c r="GZ175" s="57">
        <f t="shared" si="202"/>
        <v>33.333333333333314</v>
      </c>
      <c r="HA175" s="2">
        <f t="shared" si="246"/>
        <v>0.99579519204165001</v>
      </c>
      <c r="HB175" s="57">
        <f>HA175*'DEPRECATED - DT-Prelim Calcs'!$C$21/GV$2/'DEPRECATED - DT-Prelim Calcs'!$C$19/'DEPRECATED - DT-Prelim Calcs'!$C$18*3.39*'DEPRECATED - DT-Prelim Calcs'!$C$20</f>
        <v>25.773080821789936</v>
      </c>
      <c r="HC175" s="46">
        <f t="shared" si="247"/>
        <v>0</v>
      </c>
      <c r="HD175" s="57">
        <f>HB174*'DEPRECATED - DT-Prelim Calcs'!$C$11+HD174</f>
        <v>-1170.2471939130292</v>
      </c>
      <c r="HE175" s="57">
        <f>HE174+0.5*HB175*'DEPRECATED - DT-Prelim Calcs'!$C$11^2+HD175*'DEPRECATED - DT-Prelim Calcs'!$C$11</f>
        <v>-315706.73935481545</v>
      </c>
      <c r="HF175" s="57">
        <f>MIN('Drive Train'!$F$35-GZ174*'DEPRECATED - DT-Prelim Calcs'!$C$21*'Drive Train'!$F$39,HF174+GZ$2)</f>
        <v>10.400000000000002</v>
      </c>
      <c r="HG175" s="57">
        <f>'Drive Train'!$F$35-GZ175*'DEPRECATED - DT-Prelim Calcs'!$C$21*'Drive Train'!$F$39</f>
        <v>10.400000000000002</v>
      </c>
      <c r="HH175" s="1">
        <f>IF(HE175&gt;='Drive Train'!$F$29,1,0)</f>
        <v>0</v>
      </c>
      <c r="HI175" s="57">
        <f t="shared" si="248"/>
        <v>37.037037037037017</v>
      </c>
      <c r="HJ175" s="63">
        <f>HJ174+'DEPRECATED - DT-Prelim Calcs'!$C$11</f>
        <v>684</v>
      </c>
      <c r="HK175" s="2">
        <f>HU175/'Drive Train'!$F$35</f>
        <v>0.82258064516129037</v>
      </c>
      <c r="HL175" s="46">
        <f>HS175*12*60/(PI() * 'Drive Train'!$F$15)/HK$2*HK175</f>
        <v>-279345.30275544937</v>
      </c>
      <c r="HM175" s="2">
        <f>('DEPRECATED - DT-Prelim Calcs'!$C$6*HK175-HL175)/('DEPRECATED - DT-Prelim Calcs'!$C$6*HK175)*'DEPRECATED - DT-Prelim Calcs'!$C$7*HK175</f>
        <v>128.2905206007361</v>
      </c>
      <c r="HN175" s="57">
        <f>HM175/'DEPRECATED - DT-Prelim Calcs'!$C$7*('DEPRECATED - DT-Prelim Calcs'!$C$8-'DEPRECATED - DT-Prelim Calcs'!$C$9)+'DEPRECATED - DT-Prelim Calcs'!$C$9</f>
        <v>6832.4401631014289</v>
      </c>
      <c r="HO175" s="57">
        <f t="shared" si="203"/>
        <v>36.66666666666665</v>
      </c>
      <c r="HP175" s="2">
        <f t="shared" si="249"/>
        <v>0.99579519204165001</v>
      </c>
      <c r="HQ175" s="57">
        <f>HP175*'DEPRECATED - DT-Prelim Calcs'!$C$21/HK$2/'DEPRECATED - DT-Prelim Calcs'!$C$19/'DEPRECATED - DT-Prelim Calcs'!$C$18*3.39*'DEPRECATED - DT-Prelim Calcs'!$C$20</f>
        <v>25.773080821789936</v>
      </c>
      <c r="HR175" s="46">
        <f t="shared" si="250"/>
        <v>0</v>
      </c>
      <c r="HS175" s="57">
        <f>HQ174*'DEPRECATED - DT-Prelim Calcs'!$C$11+HS174</f>
        <v>-829.79017758797363</v>
      </c>
      <c r="HT175" s="57">
        <f>HT174+0.5*HQ175*'DEPRECATED - DT-Prelim Calcs'!$C$11^2+HS175*'DEPRECATED - DT-Prelim Calcs'!$C$11</f>
        <v>-314817.07197768288</v>
      </c>
      <c r="HU175" s="57">
        <f>MIN('Drive Train'!$F$35-HO174*'DEPRECATED - DT-Prelim Calcs'!$C$21*'Drive Train'!$F$39,HU174+HO$2)</f>
        <v>10.200000000000001</v>
      </c>
      <c r="HV175" s="57">
        <f>'Drive Train'!$F$35-HO175*'DEPRECATED - DT-Prelim Calcs'!$C$21*'Drive Train'!$F$39</f>
        <v>10.200000000000001</v>
      </c>
      <c r="HW175" s="1">
        <f>IF(HT175&gt;='Drive Train'!$F$29,1,0)</f>
        <v>0</v>
      </c>
      <c r="HX175" s="57">
        <f t="shared" si="251"/>
        <v>40.740740740740726</v>
      </c>
      <c r="HY175" s="63">
        <f>HY174+'DEPRECATED - DT-Prelim Calcs'!$C$11</f>
        <v>684</v>
      </c>
      <c r="HZ175" s="2">
        <f>IJ175/'Drive Train'!$F$35</f>
        <v>0.80645161290322598</v>
      </c>
      <c r="IA175" s="46">
        <f>IH175*12*60/(PI() * 'Drive Train'!$F$15)/HZ$2*HZ175</f>
        <v>-84971.75063349714</v>
      </c>
      <c r="IB175" s="2">
        <f>('DEPRECATED - DT-Prelim Calcs'!$C$6*HZ175-IA175)/('DEPRECATED - DT-Prelim Calcs'!$C$6*HZ175)*'DEPRECATED - DT-Prelim Calcs'!$C$7*HZ175</f>
        <v>40.364171093799996</v>
      </c>
      <c r="IC175" s="57">
        <f>IB175/'DEPRECATED - DT-Prelim Calcs'!$C$7*('DEPRECATED - DT-Prelim Calcs'!$C$8-'DEPRECATED - DT-Prelim Calcs'!$C$9)+'DEPRECATED - DT-Prelim Calcs'!$C$9</f>
        <v>2151.5477806367385</v>
      </c>
      <c r="ID175" s="57">
        <f t="shared" si="204"/>
        <v>39.999999999999986</v>
      </c>
      <c r="IE175" s="2">
        <f t="shared" si="252"/>
        <v>0.99579519204165001</v>
      </c>
      <c r="IF175" s="57">
        <f>IE175*'DEPRECATED - DT-Prelim Calcs'!$C$21/HZ$2/'DEPRECATED - DT-Prelim Calcs'!$C$19/'DEPRECATED - DT-Prelim Calcs'!$C$18*3.39*'DEPRECATED - DT-Prelim Calcs'!$C$20</f>
        <v>25.773080821789936</v>
      </c>
      <c r="IG175" s="46">
        <f t="shared" si="253"/>
        <v>0</v>
      </c>
      <c r="IH175" s="57">
        <f>IF174*'DEPRECATED - DT-Prelim Calcs'!$C$11+IH174</f>
        <v>-257.45519190653454</v>
      </c>
      <c r="II175" s="57">
        <f>II174+0.5*IF175*'DEPRECATED - DT-Prelim Calcs'!$C$11^2+IH175*'DEPRECATED - DT-Prelim Calcs'!$C$11</f>
        <v>-316702.38459209329</v>
      </c>
      <c r="IJ175" s="57">
        <f>MIN('Drive Train'!$F$35-ID174*'DEPRECATED - DT-Prelim Calcs'!$C$21*'Drive Train'!$F$39,IJ174+ID$2)</f>
        <v>10.000000000000002</v>
      </c>
      <c r="IK175" s="57">
        <f>'Drive Train'!$F$35-ID175*'DEPRECATED - DT-Prelim Calcs'!$C$21*'Drive Train'!$F$39</f>
        <v>10.000000000000002</v>
      </c>
      <c r="IL175" s="1">
        <f>IF(II175&gt;='Drive Train'!$F$29,1,0)</f>
        <v>0</v>
      </c>
      <c r="IM175" s="57">
        <f t="shared" si="254"/>
        <v>44.444444444444429</v>
      </c>
      <c r="IN175" s="63">
        <f>IN174+'DEPRECATED - DT-Prelim Calcs'!$C$11</f>
        <v>684</v>
      </c>
      <c r="IO175" s="2">
        <f>IY175/'Drive Train'!$F$35</f>
        <v>0.79032258064516137</v>
      </c>
      <c r="IP175" s="46">
        <f>IW175*12*60/(PI() * 'Drive Train'!$F$15)/IO$2*IO175</f>
        <v>-314475.59542649367</v>
      </c>
      <c r="IQ175" s="2">
        <f>('DEPRECATED - DT-Prelim Calcs'!$C$6*IO175-IP175)/('DEPRECATED - DT-Prelim Calcs'!$C$6*IO175)*'DEPRECATED - DT-Prelim Calcs'!$C$7*IO175</f>
        <v>144.09720743396082</v>
      </c>
      <c r="IR175" s="57">
        <f>IQ175/'DEPRECATED - DT-Prelim Calcs'!$C$7*('DEPRECATED - DT-Prelim Calcs'!$C$8-'DEPRECATED - DT-Prelim Calcs'!$C$9)+'DEPRECATED - DT-Prelim Calcs'!$C$9</f>
        <v>7673.9330762560876</v>
      </c>
      <c r="IS175" s="57">
        <f t="shared" si="205"/>
        <v>43.333333333333321</v>
      </c>
      <c r="IT175" s="2">
        <f t="shared" si="255"/>
        <v>0.99579519204165001</v>
      </c>
      <c r="IU175" s="57">
        <f>IT175*'DEPRECATED - DT-Prelim Calcs'!$C$21/IO$2/'DEPRECATED - DT-Prelim Calcs'!$C$19/'DEPRECATED - DT-Prelim Calcs'!$C$18*3.39*'DEPRECATED - DT-Prelim Calcs'!$C$20</f>
        <v>25.773080821789936</v>
      </c>
      <c r="IV175" s="46">
        <f t="shared" si="256"/>
        <v>0</v>
      </c>
      <c r="IW175" s="57">
        <f>IU174*'DEPRECATED - DT-Prelim Calcs'!$C$11+IW174</f>
        <v>-972.27240730411438</v>
      </c>
      <c r="IX175" s="57">
        <f>IX174+0.5*IU175*'DEPRECATED - DT-Prelim Calcs'!$C$11^2+IW175*'DEPRECATED - DT-Prelim Calcs'!$C$11</f>
        <v>-326632.28246116766</v>
      </c>
      <c r="IY175" s="57">
        <f>MIN('Drive Train'!$F$35-IS174*'DEPRECATED - DT-Prelim Calcs'!$C$21*'Drive Train'!$F$39,IY174+IS$2)</f>
        <v>9.8000000000000007</v>
      </c>
      <c r="IZ175" s="57">
        <f>'Drive Train'!$F$35-IS175*'DEPRECATED - DT-Prelim Calcs'!$C$21*'Drive Train'!$F$39</f>
        <v>9.8000000000000007</v>
      </c>
      <c r="JA175" s="1">
        <f>IF(IX175&gt;='Drive Train'!$F$29,1,0)</f>
        <v>0</v>
      </c>
      <c r="JB175" s="57">
        <f t="shared" si="257"/>
        <v>48.148148148148138</v>
      </c>
      <c r="JC175" s="63">
        <f>JC174+'DEPRECATED - DT-Prelim Calcs'!$C$11</f>
        <v>684</v>
      </c>
      <c r="JD175" s="2">
        <f>JN175/'Drive Train'!$F$35</f>
        <v>0.77419354838709686</v>
      </c>
      <c r="JE175" s="46">
        <f>JL175*12*60/(PI() * 'Drive Train'!$F$15)/JD$2*JD175</f>
        <v>-10694.129245767048</v>
      </c>
      <c r="JF175" s="2">
        <f>('DEPRECATED - DT-Prelim Calcs'!$C$6*JD175-JE175)/('DEPRECATED - DT-Prelim Calcs'!$C$6*JD175)*'DEPRECATED - DT-Prelim Calcs'!$C$7*JD175</f>
        <v>6.701238249417516</v>
      </c>
      <c r="JG175" s="57">
        <f>JF175/'DEPRECATED - DT-Prelim Calcs'!$C$7*('DEPRECATED - DT-Prelim Calcs'!$C$8-'DEPRECATED - DT-Prelim Calcs'!$C$9)+'DEPRECATED - DT-Prelim Calcs'!$C$9</f>
        <v>359.450567386003</v>
      </c>
      <c r="JH175" s="57">
        <f t="shared" si="206"/>
        <v>46.666666666666657</v>
      </c>
      <c r="JI175" s="2">
        <f t="shared" si="258"/>
        <v>0.99579519204165001</v>
      </c>
      <c r="JJ175" s="57">
        <f>JI175*'DEPRECATED - DT-Prelim Calcs'!$C$21/JD$2/'DEPRECATED - DT-Prelim Calcs'!$C$19/'DEPRECATED - DT-Prelim Calcs'!$C$18*3.39*'DEPRECATED - DT-Prelim Calcs'!$C$20</f>
        <v>25.773080821789936</v>
      </c>
      <c r="JK175" s="46">
        <f t="shared" si="259"/>
        <v>0</v>
      </c>
      <c r="JL175" s="57">
        <f>JJ174*'DEPRECATED - DT-Prelim Calcs'!$C$11+JL174</f>
        <v>-33.752137680018549</v>
      </c>
      <c r="JM175" s="57">
        <f>JM174+0.5*JJ175*'DEPRECATED - DT-Prelim Calcs'!$C$11^2+JL175*'DEPRECATED - DT-Prelim Calcs'!$C$11</f>
        <v>-349004.55336122919</v>
      </c>
      <c r="JN175" s="57">
        <f>MIN('Drive Train'!$F$35-JH174*'DEPRECATED - DT-Prelim Calcs'!$C$21*'Drive Train'!$F$39,JN174+JH$2)</f>
        <v>9.6000000000000014</v>
      </c>
      <c r="JO175" s="57">
        <f>'Drive Train'!$F$35-JH175*'DEPRECATED - DT-Prelim Calcs'!$C$21*'Drive Train'!$F$39</f>
        <v>9.6000000000000014</v>
      </c>
      <c r="JP175" s="1">
        <f>IF(JM175&gt;='Drive Train'!$F$29,1,0)</f>
        <v>0</v>
      </c>
      <c r="JQ175" s="57">
        <f>MIN(JG175,'DEPRECATED - DT-Prelim Calcs'!$C$10)*'DEPRECATED - DT-Prelim Calcs'!$C$11*1000/60/60</f>
        <v>103.33333333333333</v>
      </c>
      <c r="JR175" s="63">
        <f>JR174+'DEPRECATED - DT-Prelim Calcs'!$C$11</f>
        <v>684</v>
      </c>
      <c r="JS175" s="2">
        <f>KC175/'Drive Train'!$F$35</f>
        <v>0.75806451612903225</v>
      </c>
      <c r="JT175" s="46">
        <f>KA175*12*60/(PI() * 'Drive Train'!$F$15)/JS$2*JS175</f>
        <v>-262683.18945257139</v>
      </c>
      <c r="JU175" s="2">
        <f>('DEPRECATED - DT-Prelim Calcs'!$C$6*JS175-JT175)/('DEPRECATED - DT-Prelim Calcs'!$C$6*JS175)*'DEPRECATED - DT-Prelim Calcs'!$C$7*JS175</f>
        <v>120.60113559281976</v>
      </c>
      <c r="JV175" s="57">
        <f>JU175/'DEPRECATED - DT-Prelim Calcs'!$C$7*('DEPRECATED - DT-Prelim Calcs'!$C$8-'DEPRECATED - DT-Prelim Calcs'!$C$9)+'DEPRECATED - DT-Prelim Calcs'!$C$9</f>
        <v>6423.0841064559227</v>
      </c>
      <c r="JW175" s="57">
        <f t="shared" si="207"/>
        <v>49.999999999999993</v>
      </c>
      <c r="JX175" s="2">
        <f t="shared" si="260"/>
        <v>0.99579519204165001</v>
      </c>
      <c r="JY175" s="57">
        <f>JX175*'DEPRECATED - DT-Prelim Calcs'!$C$21/JS$2/'DEPRECATED - DT-Prelim Calcs'!$C$19/'DEPRECATED - DT-Prelim Calcs'!$C$18*3.39*'DEPRECATED - DT-Prelim Calcs'!$C$20</f>
        <v>25.773080821789936</v>
      </c>
      <c r="JZ175" s="46">
        <f t="shared" si="261"/>
        <v>0</v>
      </c>
      <c r="KA175" s="57">
        <f>JY174*'DEPRECATED - DT-Prelim Calcs'!$C$11+KA174</f>
        <v>-846.70381309997288</v>
      </c>
      <c r="KB175" s="57">
        <f>KB174+0.5*JY175*'DEPRECATED - DT-Prelim Calcs'!$C$11^2+KA175*'DEPRECATED - DT-Prelim Calcs'!$C$11</f>
        <v>-358855.95948559302</v>
      </c>
      <c r="KC175" s="57">
        <f>MIN('Drive Train'!$F$35-JW174*'DEPRECATED - DT-Prelim Calcs'!$C$21*'Drive Train'!$F$39,KC174+JW$2)</f>
        <v>9.4</v>
      </c>
      <c r="KD175" s="57">
        <f>'Drive Train'!$F$35-JW175*'DEPRECATED - DT-Prelim Calcs'!$C$21*'Drive Train'!$F$39</f>
        <v>9.4</v>
      </c>
      <c r="KE175" s="1">
        <f>IF(KB175&gt;='Drive Train'!$F$29,1,0)</f>
        <v>0</v>
      </c>
      <c r="KF175" s="57">
        <f>MIN(JV175,'DEPRECATED - DT-Prelim Calcs'!$C$10)*'DEPRECATED - DT-Prelim Calcs'!$C$11*1000/60/60</f>
        <v>103.33333333333333</v>
      </c>
      <c r="KG175" s="63">
        <f>KG174+'DEPRECATED - DT-Prelim Calcs'!$C$11</f>
        <v>684</v>
      </c>
      <c r="KH175" s="2">
        <f>KR175/'Drive Train'!$F$35</f>
        <v>0.74193548387096786</v>
      </c>
      <c r="KI175" s="46">
        <f>KP175*12*60/(PI() * 'Drive Train'!$F$15)/KH$2*KH175</f>
        <v>-223690.15638042145</v>
      </c>
      <c r="KJ175" s="2">
        <f>('DEPRECATED - DT-Prelim Calcs'!$C$6*KH175-KI175)/('DEPRECATED - DT-Prelim Calcs'!$C$6*KH175)*'DEPRECATED - DT-Prelim Calcs'!$C$7*KH175</f>
        <v>102.93126843298002</v>
      </c>
      <c r="KK175" s="57">
        <f>KJ175/'DEPRECATED - DT-Prelim Calcs'!$C$7*('DEPRECATED - DT-Prelim Calcs'!$C$8-'DEPRECATED - DT-Prelim Calcs'!$C$9)+'DEPRECATED - DT-Prelim Calcs'!$C$9</f>
        <v>5482.401966784787</v>
      </c>
      <c r="KL175" s="57">
        <f t="shared" si="208"/>
        <v>53.333333333333329</v>
      </c>
      <c r="KM175" s="2">
        <f t="shared" si="262"/>
        <v>0.99579519204165001</v>
      </c>
      <c r="KN175" s="57">
        <f>KM175*'DEPRECATED - DT-Prelim Calcs'!$C$21/KH$2/'DEPRECATED - DT-Prelim Calcs'!$C$19/'DEPRECATED - DT-Prelim Calcs'!$C$18*3.39*'DEPRECATED - DT-Prelim Calcs'!$C$20</f>
        <v>25.773080821789936</v>
      </c>
      <c r="KO175" s="46">
        <f t="shared" si="263"/>
        <v>0</v>
      </c>
      <c r="KP175" s="57">
        <f>KN174*'DEPRECATED - DT-Prelim Calcs'!$C$11+KP174</f>
        <v>-736.69230616629591</v>
      </c>
      <c r="KQ175" s="57">
        <f>KQ174+0.5*KN175*'DEPRECATED - DT-Prelim Calcs'!$C$11^2+KP175*'DEPRECATED - DT-Prelim Calcs'!$C$11</f>
        <v>-333538.78972052864</v>
      </c>
      <c r="KR175" s="57">
        <f>MIN('Drive Train'!$F$35-KL174*'DEPRECATED - DT-Prelim Calcs'!$C$21*'Drive Train'!$F$39,KR174+KL$2)</f>
        <v>9.2000000000000011</v>
      </c>
      <c r="KS175" s="57">
        <f>'Drive Train'!$F$35-KL175*'DEPRECATED - DT-Prelim Calcs'!$C$21*'Drive Train'!$F$39</f>
        <v>9.2000000000000011</v>
      </c>
      <c r="KT175" s="1">
        <f>IF(KQ175&gt;='Drive Train'!$F$29,1,0)</f>
        <v>0</v>
      </c>
      <c r="KU175" s="57">
        <f>MIN(KK175,'DEPRECATED - DT-Prelim Calcs'!$C$10)*'DEPRECATED - DT-Prelim Calcs'!$C$11*1000/60/60</f>
        <v>103.33333333333333</v>
      </c>
      <c r="KV175" s="63">
        <f>KV174+'DEPRECATED - DT-Prelim Calcs'!$C$11</f>
        <v>684</v>
      </c>
      <c r="KW175" s="2">
        <f>LG175/'Drive Train'!$F$35</f>
        <v>0.72580645161290325</v>
      </c>
      <c r="KX175" s="46">
        <f>LE175*12*60/(PI() * 'Drive Train'!$F$15)/KW$2*KW175</f>
        <v>-161919.79964953568</v>
      </c>
      <c r="KY175" s="2">
        <f>('DEPRECATED - DT-Prelim Calcs'!$C$6*KW175-KX175)/('DEPRECATED - DT-Prelim Calcs'!$C$6*KW175)*'DEPRECATED - DT-Prelim Calcs'!$C$7*KW175</f>
        <v>74.962461307370418</v>
      </c>
      <c r="KZ175" s="57">
        <f>KY175/'DEPRECATED - DT-Prelim Calcs'!$C$7*('DEPRECATED - DT-Prelim Calcs'!$C$8-'DEPRECATED - DT-Prelim Calcs'!$C$9)+'DEPRECATED - DT-Prelim Calcs'!$C$9</f>
        <v>3993.440160056276</v>
      </c>
      <c r="LA175" s="57">
        <f t="shared" si="209"/>
        <v>56.666666666666664</v>
      </c>
      <c r="LB175" s="2">
        <f t="shared" si="264"/>
        <v>0.99579519204165001</v>
      </c>
      <c r="LC175" s="57">
        <f>LB175*'DEPRECATED - DT-Prelim Calcs'!$C$21/KW$2/'DEPRECATED - DT-Prelim Calcs'!$C$19/'DEPRECATED - DT-Prelim Calcs'!$C$18*3.39*'DEPRECATED - DT-Prelim Calcs'!$C$20</f>
        <v>25.773080821789936</v>
      </c>
      <c r="LD175" s="46">
        <f t="shared" si="265"/>
        <v>0</v>
      </c>
      <c r="LE175" s="57">
        <f>LC174*'DEPRECATED - DT-Prelim Calcs'!$C$11+LE174</f>
        <v>-545.11048647796349</v>
      </c>
      <c r="LF175" s="57">
        <f>LF174+0.5*LC175*'DEPRECATED - DT-Prelim Calcs'!$C$11^2+LE175*'DEPRECATED - DT-Prelim Calcs'!$C$11</f>
        <v>-371796.13448397891</v>
      </c>
      <c r="LG175" s="57">
        <f>MIN('Drive Train'!$F$35-LA174*'DEPRECATED - DT-Prelim Calcs'!$C$21*'Drive Train'!$F$39,LG174+LA$2)</f>
        <v>9</v>
      </c>
      <c r="LH175" s="57">
        <f>'Drive Train'!$F$35-LA175*'DEPRECATED - DT-Prelim Calcs'!$C$21*'Drive Train'!$F$39</f>
        <v>9</v>
      </c>
      <c r="LI175" s="1">
        <f>IF(LF175&gt;='Drive Train'!$F$29,1,0)</f>
        <v>0</v>
      </c>
      <c r="LJ175" s="57">
        <f>MIN(KZ175,'DEPRECATED - DT-Prelim Calcs'!$C$10)*'DEPRECATED - DT-Prelim Calcs'!$C$11*1000/60/60</f>
        <v>103.33333333333333</v>
      </c>
      <c r="LK175" s="63">
        <f>LK174+'DEPRECATED - DT-Prelim Calcs'!$C$11</f>
        <v>684</v>
      </c>
      <c r="LL175" s="2">
        <f>LV175/'Drive Train'!$F$35</f>
        <v>0.70967741935483875</v>
      </c>
      <c r="LM175" s="46">
        <f>LT175*12*60/(PI() * 'Drive Train'!$F$15)/LL$2*LL175</f>
        <v>-210721.030951814</v>
      </c>
      <c r="LN175" s="2">
        <f>('DEPRECATED - DT-Prelim Calcs'!$C$6*LL175-LM175)/('DEPRECATED - DT-Prelim Calcs'!$C$6*LL175)*'DEPRECATED - DT-Prelim Calcs'!$C$7*LL175</f>
        <v>96.989437889063865</v>
      </c>
      <c r="LO175" s="57">
        <f>LN175/'DEPRECATED - DT-Prelim Calcs'!$C$7*('DEPRECATED - DT-Prelim Calcs'!$C$8-'DEPRECATED - DT-Prelim Calcs'!$C$9)+'DEPRECATED - DT-Prelim Calcs'!$C$9</f>
        <v>5166.0796187414498</v>
      </c>
      <c r="LP175" s="57">
        <f t="shared" si="210"/>
        <v>60</v>
      </c>
      <c r="LQ175" s="2">
        <f t="shared" si="266"/>
        <v>0.99579519204165001</v>
      </c>
      <c r="LR175" s="57">
        <f>LQ175*'DEPRECATED - DT-Prelim Calcs'!$C$21/LL$2/'DEPRECATED - DT-Prelim Calcs'!$C$19/'DEPRECATED - DT-Prelim Calcs'!$C$18*3.39*'DEPRECATED - DT-Prelim Calcs'!$C$20</f>
        <v>25.773080821789936</v>
      </c>
      <c r="LS175" s="46">
        <f t="shared" si="267"/>
        <v>0</v>
      </c>
      <c r="LT175" s="57">
        <f>LR174*'DEPRECATED - DT-Prelim Calcs'!$C$11+LT174</f>
        <v>-725.52486104309958</v>
      </c>
      <c r="LU175" s="57">
        <f>LU174+0.5*LR175*'DEPRECATED - DT-Prelim Calcs'!$C$11^2+LT175*'DEPRECATED - DT-Prelim Calcs'!$C$11</f>
        <v>-328615.28364028584</v>
      </c>
      <c r="LV175" s="57">
        <f>MIN('Drive Train'!$F$35-LP174*'DEPRECATED - DT-Prelim Calcs'!$C$21*'Drive Train'!$F$39,LV174+LP$2)</f>
        <v>8.8000000000000007</v>
      </c>
      <c r="LW175" s="57">
        <f>'Drive Train'!$F$35-LP175*'DEPRECATED - DT-Prelim Calcs'!$C$21*'Drive Train'!$F$39</f>
        <v>8.8000000000000007</v>
      </c>
      <c r="LX175" s="1">
        <f>IF(LU175&gt;='Drive Train'!$F$29,1,0)</f>
        <v>0</v>
      </c>
      <c r="LY175" s="57">
        <f>MIN(LO175,'DEPRECATED - DT-Prelim Calcs'!$C$10)*'DEPRECATED - DT-Prelim Calcs'!$C$11*1000/60/60</f>
        <v>103.33333333333333</v>
      </c>
      <c r="LZ175" s="63">
        <f>LZ174+'DEPRECATED - DT-Prelim Calcs'!$C$11</f>
        <v>684</v>
      </c>
    </row>
    <row r="176" spans="18:338" x14ac:dyDescent="0.2">
      <c r="R176" s="63">
        <f>R175+'DEPRECATED - DT-Prelim Calcs'!$C$11</f>
        <v>688</v>
      </c>
      <c r="S176" s="2">
        <f>AG176/'Drive Train'!$F$35</f>
        <v>0</v>
      </c>
      <c r="T176" s="46">
        <f>AE176*12*60/(PI() * 'Drive Train'!$F$15)/S$2*ABS(S176)</f>
        <v>0</v>
      </c>
      <c r="U176" s="2">
        <f>IF(OR(AD175=1,AND($C$32=Motors!$C$32,'DEPRECATED - DT-Prelim Calcs'!AI175=1)),0,IF(AG176=0,-(V175+$C$9)/($C$8-$C$9)*$C$7,($C$6*S176-T176)/($C$6*S176)*$C$7*S176))</f>
        <v>0</v>
      </c>
      <c r="V176" s="57">
        <f>IF(AND(AD175=1,AI175=1),0,ABS(U176/$C$7*($C$8-$C$9)+$C$9) *'Drive Train'!$AA$49 + V175*(1-'Drive Train'!$AA$49))</f>
        <v>0</v>
      </c>
      <c r="W176" s="57">
        <f t="shared" si="184"/>
        <v>0</v>
      </c>
      <c r="X176" s="2">
        <f>MAX(MIN(IF(AND(AI175=1,AG176&lt;0),-1,1)*(W176-$C$9)/($C$8-$C$9)*$C$7-$C$29*AE176/T$2 -  AI175*$C$29/2,X$2),MAX(X$4:X175)*-1)</f>
        <v>-0.2458281045106315</v>
      </c>
      <c r="Y176" s="57">
        <f t="shared" si="185"/>
        <v>0</v>
      </c>
      <c r="Z176" s="57">
        <f t="shared" si="186"/>
        <v>0</v>
      </c>
      <c r="AA176" s="57">
        <f t="shared" si="187"/>
        <v>0</v>
      </c>
      <c r="AB176" s="57" t="e">
        <f t="shared" si="188"/>
        <v>#N/A</v>
      </c>
      <c r="AC176" s="46">
        <f t="shared" si="211"/>
        <v>1</v>
      </c>
      <c r="AD176" s="1">
        <f t="shared" si="189"/>
        <v>1</v>
      </c>
      <c r="AE176" s="57">
        <f t="shared" si="190"/>
        <v>0</v>
      </c>
      <c r="AF176" s="57" t="e">
        <f t="shared" si="191"/>
        <v>#N/A</v>
      </c>
      <c r="AG176" s="57">
        <f>IF(AI175=0,MIN('Drive Train'!$F$35-W175*$C$21*'Drive Train'!$F$39,AG175+W$2)-$C$3,IF(AE175-1&lt;=0,0,IF($C$32=Motors!$C$30,MAX(ABS('Drive Train'!$F$35-W175*$C$21*'Drive Train'!$F$39)*-1,AG175-W$2),MAX(0,ABS('Drive Train'!$F$35-W175*$C$21*'Drive Train'!$F$39)*-1,AG175-W$2))))</f>
        <v>0</v>
      </c>
      <c r="AH176" s="57">
        <f>'Drive Train'!$F$35-ABS(W176)*'DEPRECATED - DT-Prelim Calcs'!$C$21*'Drive Train'!$F$39</f>
        <v>12.4</v>
      </c>
      <c r="AI176" s="1">
        <f>IF(AJ176&gt;='Drive Train'!$F$29,1,0)</f>
        <v>1</v>
      </c>
      <c r="AJ176" s="57">
        <f>AJ175+0.5*Y176*'DEPRECATED - DT-Prelim Calcs'!$C$11^2+AE176*'DEPRECATED - DT-Prelim Calcs'!$C$11</f>
        <v>784.33981740885292</v>
      </c>
      <c r="AK176" s="57">
        <f t="shared" si="268"/>
        <v>0</v>
      </c>
      <c r="AL176" s="63">
        <f>AL175+'DEPRECATED - DT-Prelim Calcs'!$C$11</f>
        <v>688</v>
      </c>
      <c r="AM176" s="2">
        <f>AW176/'Drive Train'!$F$35</f>
        <v>0.90171798760158639</v>
      </c>
      <c r="AN176" s="46">
        <f>AU176*12*60/(PI() * 'Drive Train'!$F$15)/AM$2*AM176</f>
        <v>4074.5129711578243</v>
      </c>
      <c r="AO176" s="2">
        <f>('DEPRECATED - DT-Prelim Calcs'!$C$6*AM176-AN176)/('DEPRECATED - DT-Prelim Calcs'!$C$6*AM176)*'DEPRECATED - DT-Prelim Calcs'!$C$7*AM176</f>
        <v>0.330818350027824</v>
      </c>
      <c r="AP176" s="57">
        <f>AO176/'DEPRECATED - DT-Prelim Calcs'!$C$7*('DEPRECATED - DT-Prelim Calcs'!$C$8-'DEPRECATED - DT-Prelim Calcs'!$C$9)+'DEPRECATED - DT-Prelim Calcs'!$C$9</f>
        <v>20.311615895672126</v>
      </c>
      <c r="AQ176" s="57">
        <f t="shared" si="192"/>
        <v>20.311615895672126</v>
      </c>
      <c r="AR176" s="2">
        <f t="shared" si="212"/>
        <v>-1.6653345369377348E-16</v>
      </c>
      <c r="AS176" s="57">
        <f>AR176*'DEPRECATED - DT-Prelim Calcs'!$C$21/AM$2/'DEPRECATED - DT-Prelim Calcs'!$C$19/'DEPRECATED - DT-Prelim Calcs'!$C$18*3.39*'DEPRECATED - DT-Prelim Calcs'!$C$20</f>
        <v>-1.2068570473601326E-15</v>
      </c>
      <c r="AT176" s="46">
        <f t="shared" si="213"/>
        <v>0</v>
      </c>
      <c r="AU176" s="57">
        <f>AS175*'DEPRECATED - DT-Prelim Calcs'!$C$11+AU175</f>
        <v>39.432321268798688</v>
      </c>
      <c r="AV176" s="57">
        <f>AV175+0.5*AS176*'DEPRECATED - DT-Prelim Calcs'!$C$11^2+AU176*'DEPRECATED - DT-Prelim Calcs'!$C$11</f>
        <v>27084.823468297556</v>
      </c>
      <c r="AW176" s="57">
        <f>MIN('Drive Train'!$F$35-AQ175*'DEPRECATED - DT-Prelim Calcs'!$C$21*'Drive Train'!$F$39,AW175+AQ$2)</f>
        <v>11.181303046259671</v>
      </c>
      <c r="AX176" s="57">
        <f>'Drive Train'!$F$35-AQ176*'DEPRECATED - DT-Prelim Calcs'!$C$21*'Drive Train'!$F$39</f>
        <v>11.181303046259673</v>
      </c>
      <c r="AY176" s="1">
        <f>IF(AV176&gt;='Drive Train'!$F$29,1,0)</f>
        <v>1</v>
      </c>
      <c r="AZ176" s="57">
        <f t="shared" si="214"/>
        <v>22.568462106302363</v>
      </c>
      <c r="BA176" s="63">
        <f>BA175+'DEPRECATED - DT-Prelim Calcs'!$C$11</f>
        <v>688</v>
      </c>
      <c r="BB176" s="2">
        <f>BL176/'Drive Train'!$F$35</f>
        <v>0.55000000000000004</v>
      </c>
      <c r="BC176" s="46">
        <f>BJ176*12*60/(PI() * 'Drive Train'!$F$15)/BB$2*BB176</f>
        <v>5574.3989430736692</v>
      </c>
      <c r="BD176" s="2">
        <f>('DEPRECATED - DT-Prelim Calcs'!$C$6*BB176-BC176)/('DEPRECATED - DT-Prelim Calcs'!$C$6*BB176)*'DEPRECATED - DT-Prelim Calcs'!$C$7*BB176</f>
        <v>-1.1950068391758988</v>
      </c>
      <c r="BE176" s="57">
        <f>BD176/'DEPRECATED - DT-Prelim Calcs'!$C$7*('DEPRECATED - DT-Prelim Calcs'!$C$8-'DEPRECATED - DT-Prelim Calcs'!$C$9)+'DEPRECATED - DT-Prelim Calcs'!$C$9</f>
        <v>-60.917998948658841</v>
      </c>
      <c r="BF176" s="57">
        <f t="shared" si="193"/>
        <v>-60.917998948658841</v>
      </c>
      <c r="BG176" s="2">
        <f t="shared" si="215"/>
        <v>-1.9370342982087321</v>
      </c>
      <c r="BH176" s="57">
        <f>BG176*'DEPRECATED - DT-Prelim Calcs'!$C$21/BB$2/'DEPRECATED - DT-Prelim Calcs'!$C$19/'DEPRECATED - DT-Prelim Calcs'!$C$18*3.39*'DEPRECATED - DT-Prelim Calcs'!$C$20</f>
        <v>-20.276476817893244</v>
      </c>
      <c r="BI176" s="46">
        <f t="shared" si="216"/>
        <v>1</v>
      </c>
      <c r="BJ176" s="57">
        <f>BH175*'DEPRECATED - DT-Prelim Calcs'!$C$11+BJ175</f>
        <v>61.23248520188443</v>
      </c>
      <c r="BK176" s="57">
        <f>BK175+0.5*BH176*'DEPRECATED - DT-Prelim Calcs'!$C$11^2+BJ176*'DEPRECATED - DT-Prelim Calcs'!$C$11</f>
        <v>14261.634856928144</v>
      </c>
      <c r="BL176" s="57">
        <f>MIN('Drive Train'!$F$35-BF175*'DEPRECATED - DT-Prelim Calcs'!$C$21*'Drive Train'!$F$39,BL175+BF$2)</f>
        <v>6.82</v>
      </c>
      <c r="BM176" s="57">
        <f>'Drive Train'!$F$35-BF176*'DEPRECATED - DT-Prelim Calcs'!$C$21*'Drive Train'!$F$39</f>
        <v>16.05507993691953</v>
      </c>
      <c r="BN176" s="1">
        <f>IF(BK176&gt;='Drive Train'!$F$29,1,0)</f>
        <v>1</v>
      </c>
      <c r="BO176" s="57">
        <f t="shared" si="217"/>
        <v>-67.686665498509825</v>
      </c>
      <c r="BP176" s="63">
        <f>BP175+'DEPRECATED - DT-Prelim Calcs'!$C$11</f>
        <v>688</v>
      </c>
      <c r="BQ176" s="2">
        <f>CA176/'Drive Train'!$F$35</f>
        <v>0.56102720905815706</v>
      </c>
      <c r="BR176" s="46">
        <f>BY176*12*60/(PI() * 'Drive Train'!$F$15)/BQ$2*BQ176</f>
        <v>10895.744462167018</v>
      </c>
      <c r="BS176" s="2">
        <f>('DEPRECATED - DT-Prelim Calcs'!$C$6*BQ176-BR176)/('DEPRECATED - DT-Prelim Calcs'!$C$6*BQ176)*'DEPRECATED - DT-Prelim Calcs'!$C$7*BQ176</f>
        <v>-3.5745180760427333</v>
      </c>
      <c r="BT176" s="57">
        <f>BS176/'DEPRECATED - DT-Prelim Calcs'!$C$7*('DEPRECATED - DT-Prelim Calcs'!$C$8-'DEPRECATED - DT-Prelim Calcs'!$C$9)+'DEPRECATED - DT-Prelim Calcs'!$C$9</f>
        <v>-187.59488346733721</v>
      </c>
      <c r="BU176" s="57">
        <f t="shared" si="194"/>
        <v>-187.59488346733721</v>
      </c>
      <c r="BV176" s="2">
        <f t="shared" si="218"/>
        <v>-4.9963805892860549</v>
      </c>
      <c r="BW176" s="57">
        <f>BV176*'DEPRECATED - DT-Prelim Calcs'!$C$21/BQ$2/'DEPRECATED - DT-Prelim Calcs'!$C$19/'DEPRECATED - DT-Prelim Calcs'!$C$18*3.39*'DEPRECATED - DT-Prelim Calcs'!$C$20</f>
        <v>-68.393726345045479</v>
      </c>
      <c r="BX176" s="46">
        <f t="shared" si="219"/>
        <v>1</v>
      </c>
      <c r="BY176" s="57">
        <f>BW175*'DEPRECATED - DT-Prelim Calcs'!$C$11+BY175</f>
        <v>89.725098693625341</v>
      </c>
      <c r="BZ176" s="57">
        <f>BZ175+0.5*BW176*'DEPRECATED - DT-Prelim Calcs'!$C$11^2+BY176*'DEPRECATED - DT-Prelim Calcs'!$C$11</f>
        <v>-14593.695239683009</v>
      </c>
      <c r="CA176" s="57">
        <f>MIN('Drive Train'!$F$35-BU175*'DEPRECATED - DT-Prelim Calcs'!$C$21*'Drive Train'!$F$39,CA175+BU$2)</f>
        <v>6.9567373923211484</v>
      </c>
      <c r="CB176" s="57">
        <f>'Drive Train'!$F$35-BU176*'DEPRECATED - DT-Prelim Calcs'!$C$21*'Drive Train'!$F$39</f>
        <v>23.655693008040231</v>
      </c>
      <c r="CC176" s="1">
        <f>IF(BZ176&gt;='Drive Train'!$F$29,1,0)</f>
        <v>0</v>
      </c>
      <c r="CD176" s="57">
        <f t="shared" si="220"/>
        <v>-208.43875940815244</v>
      </c>
      <c r="CE176" s="63">
        <f>CE175+'DEPRECATED - DT-Prelim Calcs'!$C$11</f>
        <v>688</v>
      </c>
      <c r="CF176" s="2">
        <f>CP176/'Drive Train'!$F$35</f>
        <v>0.55000000000000004</v>
      </c>
      <c r="CG176" s="46">
        <f>CN176*12*60/(PI() * 'Drive Train'!$F$15)/CF$2*CF176</f>
        <v>3977.0376697139181</v>
      </c>
      <c r="CH176" s="2">
        <f>('DEPRECATED - DT-Prelim Calcs'!$C$6*CF176-CG176)/('DEPRECATED - DT-Prelim Calcs'!$C$6*CF176)*'DEPRECATED - DT-Prelim Calcs'!$C$7*CF176</f>
        <v>-0.47274780187815041</v>
      </c>
      <c r="CI176" s="57">
        <f>CH176/'DEPRECATED - DT-Prelim Calcs'!$C$7*('DEPRECATED - DT-Prelim Calcs'!$C$8-'DEPRECATED - DT-Prelim Calcs'!$C$9)+'DEPRECATED - DT-Prelim Calcs'!$C$9</f>
        <v>-22.467445220318133</v>
      </c>
      <c r="CJ176" s="57">
        <f t="shared" si="195"/>
        <v>-22.467445220318133</v>
      </c>
      <c r="CK176" s="2">
        <f t="shared" si="221"/>
        <v>-1.0021449954899315</v>
      </c>
      <c r="CL176" s="57">
        <f>CK176*'DEPRECATED - DT-Prelim Calcs'!$C$21/CF$2/'DEPRECATED - DT-Prelim Calcs'!$C$19/'DEPRECATED - DT-Prelim Calcs'!$C$18*3.39*'DEPRECATED - DT-Prelim Calcs'!$C$20</f>
        <v>-16.945784894274617</v>
      </c>
      <c r="CM176" s="46">
        <f t="shared" si="222"/>
        <v>1</v>
      </c>
      <c r="CN176" s="57">
        <f>CL175*'DEPRECATED - DT-Prelim Calcs'!$C$11+CN175</f>
        <v>27.043792913902848</v>
      </c>
      <c r="CO176" s="57">
        <f>CO175+0.5*CL176*'DEPRECATED - DT-Prelim Calcs'!$C$11^2+CN176*'DEPRECATED - DT-Prelim Calcs'!$C$11</f>
        <v>-56500.78696755565</v>
      </c>
      <c r="CP176" s="57">
        <f>MIN('Drive Train'!$F$35-CJ175*'DEPRECATED - DT-Prelim Calcs'!$C$21*'Drive Train'!$F$39,CP175+CJ$2)</f>
        <v>6.82</v>
      </c>
      <c r="CQ176" s="57">
        <f>'Drive Train'!$F$35-CJ176*'DEPRECATED - DT-Prelim Calcs'!$C$21*'Drive Train'!$F$39</f>
        <v>13.748046713219088</v>
      </c>
      <c r="CR176" s="1">
        <f>IF(CO176&gt;='Drive Train'!$F$29,1,0)</f>
        <v>0</v>
      </c>
      <c r="CS176" s="57">
        <f t="shared" si="223"/>
        <v>-24.963828022575701</v>
      </c>
      <c r="CT176" s="63">
        <f>CT175+'DEPRECATED - DT-Prelim Calcs'!$C$11</f>
        <v>688</v>
      </c>
      <c r="CU176" s="2">
        <f>DE176/'Drive Train'!$F$35</f>
        <v>0.55000000000000004</v>
      </c>
      <c r="CV176" s="46">
        <f>DC176*12*60/(PI() * 'Drive Train'!$F$15)/CU$2*CU176</f>
        <v>12679.29061765044</v>
      </c>
      <c r="CW176" s="2">
        <f>('DEPRECATED - DT-Prelim Calcs'!$C$6*CU176-CV176)/('DEPRECATED - DT-Prelim Calcs'!$C$6*CU176)*'DEPRECATED - DT-Prelim Calcs'!$C$7*CU176</f>
        <v>-4.4075375963485106</v>
      </c>
      <c r="CX176" s="57">
        <f>CW176/'DEPRECATED - DT-Prelim Calcs'!$C$7*('DEPRECATED - DT-Prelim Calcs'!$C$8-'DEPRECATED - DT-Prelim Calcs'!$C$9)+'DEPRECATED - DT-Prelim Calcs'!$C$9</f>
        <v>-231.9419392578896</v>
      </c>
      <c r="CY176" s="57">
        <f t="shared" si="196"/>
        <v>-231.9419392578896</v>
      </c>
      <c r="CZ176" s="2">
        <f t="shared" si="224"/>
        <v>-6.095321677723625</v>
      </c>
      <c r="DA176" s="57">
        <f>CZ176*'DEPRECATED - DT-Prelim Calcs'!$C$21/CU$2/'DEPRECATED - DT-Prelim Calcs'!$C$19/'DEPRECATED - DT-Prelim Calcs'!$C$18*3.39*'DEPRECATED - DT-Prelim Calcs'!$C$20</f>
        <v>-122.70110431809665</v>
      </c>
      <c r="DB176" s="46">
        <f t="shared" si="225"/>
        <v>1</v>
      </c>
      <c r="DC176" s="57">
        <f>DA175*'DEPRECATED - DT-Prelim Calcs'!$C$11+DC175</f>
        <v>72.423938649346582</v>
      </c>
      <c r="DD176" s="57">
        <f>DD175+0.5*DA176*'DEPRECATED - DT-Prelim Calcs'!$C$11^2+DC176*'DEPRECATED - DT-Prelim Calcs'!$C$11</f>
        <v>-116822.59368350844</v>
      </c>
      <c r="DE176" s="57">
        <f>MIN('Drive Train'!$F$35-CY175*'DEPRECATED - DT-Prelim Calcs'!$C$21*'Drive Train'!$F$39,DE175+CY$2)</f>
        <v>6.82</v>
      </c>
      <c r="DF176" s="57">
        <f>'Drive Train'!$F$35-CY176*'DEPRECATED - DT-Prelim Calcs'!$C$21*'Drive Train'!$F$39</f>
        <v>26.316516355473375</v>
      </c>
      <c r="DG176" s="1">
        <f>IF(DD176&gt;='Drive Train'!$F$29,1,0)</f>
        <v>0</v>
      </c>
      <c r="DH176" s="57">
        <f t="shared" si="226"/>
        <v>-257.71326584209953</v>
      </c>
      <c r="DI176" s="63">
        <f>DI175+'DEPRECATED - DT-Prelim Calcs'!$C$11</f>
        <v>688</v>
      </c>
      <c r="DJ176" s="2">
        <f>DT176/'Drive Train'!$F$35</f>
        <v>0.55000000000000004</v>
      </c>
      <c r="DK176" s="46">
        <f>DR176*12*60/(PI() * 'Drive Train'!$F$15)/DJ$2*DJ176</f>
        <v>-62194.368521139309</v>
      </c>
      <c r="DL176" s="2">
        <f>('DEPRECATED - DT-Prelim Calcs'!$C$6*DJ176-DK176)/('DEPRECATED - DT-Prelim Calcs'!$C$6*DJ176)*'DEPRECATED - DT-Prelim Calcs'!$C$7*DJ176</f>
        <v>29.447156310683997</v>
      </c>
      <c r="DM176" s="57">
        <f>DL176/'DEPRECATED - DT-Prelim Calcs'!$C$7*('DEPRECATED - DT-Prelim Calcs'!$C$8-'DEPRECATED - DT-Prelim Calcs'!$C$9)+'DEPRECATED - DT-Prelim Calcs'!$C$9</f>
        <v>1570.3639645895257</v>
      </c>
      <c r="DN176" s="57">
        <f t="shared" si="197"/>
        <v>93</v>
      </c>
      <c r="DO176" s="2">
        <f t="shared" si="227"/>
        <v>1.1037138828047846</v>
      </c>
      <c r="DP176" s="57">
        <f>DO176*'DEPRECATED - DT-Prelim Calcs'!$C$21/DJ$2/'DEPRECATED - DT-Prelim Calcs'!$C$19/'DEPRECATED - DT-Prelim Calcs'!$C$18*3.39*'DEPRECATED - DT-Prelim Calcs'!$C$20</f>
        <v>25.773080821789936</v>
      </c>
      <c r="DQ176" s="46">
        <f t="shared" si="228"/>
        <v>0</v>
      </c>
      <c r="DR176" s="57">
        <f>DP175*'DEPRECATED - DT-Prelim Calcs'!$C$11+DR175</f>
        <v>-306.25293297910275</v>
      </c>
      <c r="DS176" s="57">
        <f>DS175+0.5*DP176*'DEPRECATED - DT-Prelim Calcs'!$C$11^2+DR176*'DEPRECATED - DT-Prelim Calcs'!$C$11</f>
        <v>-195373.07371387776</v>
      </c>
      <c r="DT176" s="57">
        <f>MIN('Drive Train'!$F$35-DN175*'DEPRECATED - DT-Prelim Calcs'!$C$21*'Drive Train'!$F$39,DT175+DN$2)</f>
        <v>6.82</v>
      </c>
      <c r="DU176" s="57">
        <f>'Drive Train'!$F$35-DN176*'DEPRECATED - DT-Prelim Calcs'!$C$21*'Drive Train'!$F$39</f>
        <v>6.82</v>
      </c>
      <c r="DV176" s="1">
        <f>IF(DS176&gt;='Drive Train'!$F$29,1,0)</f>
        <v>0</v>
      </c>
      <c r="DW176" s="57">
        <f t="shared" si="229"/>
        <v>103.33333333333333</v>
      </c>
      <c r="DX176" s="63">
        <f>DX175+'DEPRECATED - DT-Prelim Calcs'!$C$11</f>
        <v>688</v>
      </c>
      <c r="DY176" s="2">
        <f>EI176/'Drive Train'!$F$35</f>
        <v>0.55000000000000004</v>
      </c>
      <c r="DZ176" s="46">
        <f>EG176*12*60/(PI() * 'Drive Train'!$F$15)/DY$2*DY176</f>
        <v>-15648.164927143029</v>
      </c>
      <c r="EA176" s="2">
        <f>('DEPRECATED - DT-Prelim Calcs'!$C$6*DY176-DZ176)/('DEPRECATED - DT-Prelim Calcs'!$C$6*DY176)*'DEPRECATED - DT-Prelim Calcs'!$C$7*DY176</f>
        <v>8.4009366743742397</v>
      </c>
      <c r="EB176" s="57">
        <f>EA176/'DEPRECATED - DT-Prelim Calcs'!$C$7*('DEPRECATED - DT-Prelim Calcs'!$C$8-'DEPRECATED - DT-Prelim Calcs'!$C$9)+'DEPRECATED - DT-Prelim Calcs'!$C$9</f>
        <v>449.93658727062865</v>
      </c>
      <c r="EC176" s="57">
        <f t="shared" si="198"/>
        <v>93</v>
      </c>
      <c r="ED176" s="2">
        <f t="shared" si="230"/>
        <v>0.96993038185874991</v>
      </c>
      <c r="EE176" s="57">
        <f>ED176*'DEPRECATED - DT-Prelim Calcs'!$C$21/DY$2/'DEPRECATED - DT-Prelim Calcs'!$C$19/'DEPRECATED - DT-Prelim Calcs'!$C$18*3.39*'DEPRECATED - DT-Prelim Calcs'!$C$20</f>
        <v>25.773080821789936</v>
      </c>
      <c r="EF176" s="46">
        <f t="shared" si="231"/>
        <v>0</v>
      </c>
      <c r="EG176" s="57">
        <f>EE175*'DEPRECATED - DT-Prelim Calcs'!$C$11+EG175</f>
        <v>-67.713718976961431</v>
      </c>
      <c r="EH176" s="57">
        <f>EH175+0.5*EE176*'DEPRECATED - DT-Prelim Calcs'!$C$11^2+EG176*'DEPRECATED - DT-Prelim Calcs'!$C$11</f>
        <v>-286354.43478834786</v>
      </c>
      <c r="EI176" s="57">
        <f>MIN('Drive Train'!$F$35-EC175*'DEPRECATED - DT-Prelim Calcs'!$C$21*'Drive Train'!$F$39,EI175+EC$2)</f>
        <v>6.82</v>
      </c>
      <c r="EJ176" s="57">
        <f>'Drive Train'!$F$35-EC176*'DEPRECATED - DT-Prelim Calcs'!$C$21*'Drive Train'!$F$39</f>
        <v>6.82</v>
      </c>
      <c r="EK176" s="1">
        <f>IF(EH176&gt;='Drive Train'!$F$29,1,0)</f>
        <v>0</v>
      </c>
      <c r="EL176" s="57">
        <f t="shared" si="232"/>
        <v>103.33333333333333</v>
      </c>
      <c r="EM176" s="63">
        <f>EM175+'DEPRECATED - DT-Prelim Calcs'!$C$11</f>
        <v>688</v>
      </c>
      <c r="EN176" s="2">
        <f>EX176/'Drive Train'!$F$35</f>
        <v>0.55000000000000004</v>
      </c>
      <c r="EO176" s="46">
        <f>EV176*12*60/(PI() * 'Drive Train'!$F$15)/EN$2*EN176</f>
        <v>-125682.4181554198</v>
      </c>
      <c r="EP176" s="2">
        <f>('DEPRECATED - DT-Prelim Calcs'!$C$6*EN176-EO176)/('DEPRECATED - DT-Prelim Calcs'!$C$6*EN176)*'DEPRECATED - DT-Prelim Calcs'!$C$7*EN176</f>
        <v>58.153760366709513</v>
      </c>
      <c r="EQ176" s="57">
        <f>EP176/'DEPRECATED - DT-Prelim Calcs'!$C$7*('DEPRECATED - DT-Prelim Calcs'!$C$8-'DEPRECATED - DT-Prelim Calcs'!$C$9)+'DEPRECATED - DT-Prelim Calcs'!$C$9</f>
        <v>3098.6035083190168</v>
      </c>
      <c r="ER176" s="57">
        <f t="shared" si="199"/>
        <v>93</v>
      </c>
      <c r="ES176" s="2">
        <f t="shared" si="233"/>
        <v>0.86507304327942547</v>
      </c>
      <c r="ET176" s="57">
        <f>ES176*'DEPRECATED - DT-Prelim Calcs'!$C$21/EN$2/'DEPRECATED - DT-Prelim Calcs'!$C$19/'DEPRECATED - DT-Prelim Calcs'!$C$18*3.39*'DEPRECATED - DT-Prelim Calcs'!$C$20</f>
        <v>25.773080821789936</v>
      </c>
      <c r="EU176" s="46">
        <f t="shared" si="234"/>
        <v>0</v>
      </c>
      <c r="EV176" s="57">
        <f>ET175*'DEPRECATED - DT-Prelim Calcs'!$C$11+EV175</f>
        <v>-485.06506334455435</v>
      </c>
      <c r="EW176" s="57">
        <f>EW175+0.5*ET176*'DEPRECATED - DT-Prelim Calcs'!$C$11^2+EV176*'DEPRECATED - DT-Prelim Calcs'!$C$11</f>
        <v>-392250.5641238669</v>
      </c>
      <c r="EX176" s="57">
        <f>MIN('Drive Train'!$F$35-ER175*'DEPRECATED - DT-Prelim Calcs'!$C$21*'Drive Train'!$F$39,EX175+ER$2)</f>
        <v>6.82</v>
      </c>
      <c r="EY176" s="57">
        <f>'Drive Train'!$F$35-ER176*'DEPRECATED - DT-Prelim Calcs'!$C$21*'Drive Train'!$F$39</f>
        <v>6.82</v>
      </c>
      <c r="EZ176" s="1">
        <f>IF(EW176&gt;='Drive Train'!$F$29,1,0)</f>
        <v>0</v>
      </c>
      <c r="FA176" s="57">
        <f t="shared" si="235"/>
        <v>103.33333333333333</v>
      </c>
      <c r="FB176" s="63">
        <f>FB175+'DEPRECATED - DT-Prelim Calcs'!$C$11</f>
        <v>688</v>
      </c>
      <c r="FC176" s="2">
        <f>FM176/'Drive Train'!$F$35</f>
        <v>0.55000000000000004</v>
      </c>
      <c r="FD176" s="46">
        <f>FK176*12*60/(PI() * 'Drive Train'!$F$15)/FC$2*FC176</f>
        <v>-106752.30541160975</v>
      </c>
      <c r="FE176" s="2">
        <f>('DEPRECATED - DT-Prelim Calcs'!$C$6*FC176-FD176)/('DEPRECATED - DT-Prelim Calcs'!$C$6*FC176)*'DEPRECATED - DT-Prelim Calcs'!$C$7*FC176</f>
        <v>49.59436604915188</v>
      </c>
      <c r="FF176" s="57">
        <f>FE176/'DEPRECATED - DT-Prelim Calcs'!$C$7*('DEPRECATED - DT-Prelim Calcs'!$C$8-'DEPRECATED - DT-Prelim Calcs'!$C$9)+'DEPRECATED - DT-Prelim Calcs'!$C$9</f>
        <v>2642.9311884258032</v>
      </c>
      <c r="FG176" s="57">
        <f t="shared" si="200"/>
        <v>93</v>
      </c>
      <c r="FH176" s="2">
        <f t="shared" si="236"/>
        <v>0.78067567320338405</v>
      </c>
      <c r="FI176" s="57">
        <f>FH176*'DEPRECATED - DT-Prelim Calcs'!$C$21/FC$2/'DEPRECATED - DT-Prelim Calcs'!$C$19/'DEPRECATED - DT-Prelim Calcs'!$C$18*3.39*'DEPRECATED - DT-Prelim Calcs'!$C$20</f>
        <v>25.773080821789936</v>
      </c>
      <c r="FJ176" s="46">
        <f t="shared" si="237"/>
        <v>0</v>
      </c>
      <c r="FK176" s="57">
        <f>FI175*'DEPRECATED - DT-Prelim Calcs'!$C$11+FK175</f>
        <v>-371.80959915175947</v>
      </c>
      <c r="FL176" s="57">
        <f>FL175+0.5*FI176*'DEPRECATED - DT-Prelim Calcs'!$C$11^2+FK176*'DEPRECATED - DT-Prelim Calcs'!$C$11</f>
        <v>-574887.95328688982</v>
      </c>
      <c r="FM176" s="57">
        <f>MIN('Drive Train'!$F$35-FG175*'DEPRECATED - DT-Prelim Calcs'!$C$21*'Drive Train'!$F$39,FM175+FG$2)</f>
        <v>6.82</v>
      </c>
      <c r="FN176" s="57">
        <f>'Drive Train'!$F$35-FG176*'DEPRECATED - DT-Prelim Calcs'!$C$21*'Drive Train'!$F$39</f>
        <v>6.82</v>
      </c>
      <c r="FO176" s="1">
        <f>IF(FL176&gt;='Drive Train'!$F$29,1,0)</f>
        <v>0</v>
      </c>
      <c r="FP176" s="57">
        <f t="shared" si="238"/>
        <v>103.33333333333333</v>
      </c>
      <c r="FQ176" s="63">
        <f>FQ175+'DEPRECATED - DT-Prelim Calcs'!$C$11</f>
        <v>688</v>
      </c>
      <c r="FR176" s="2">
        <f>GB176/'Drive Train'!$F$35</f>
        <v>0.55000000000000004</v>
      </c>
      <c r="FS176" s="46">
        <f>FZ176*12*60/(PI() * 'Drive Train'!$F$15)/FR$2*FR176</f>
        <v>-458900.22299187322</v>
      </c>
      <c r="FT176" s="2">
        <f>('DEPRECATED - DT-Prelim Calcs'!$C$6*FR176-FS176)/('DEPRECATED - DT-Prelim Calcs'!$C$6*FR176)*'DEPRECATED - DT-Prelim Calcs'!$C$7*FR176</f>
        <v>208.82072277868937</v>
      </c>
      <c r="FU176" s="57">
        <f>FT176/'DEPRECATED - DT-Prelim Calcs'!$C$7*('DEPRECATED - DT-Prelim Calcs'!$C$8-'DEPRECATED - DT-Prelim Calcs'!$C$9)+'DEPRECATED - DT-Prelim Calcs'!$C$9</f>
        <v>11119.587440873796</v>
      </c>
      <c r="FV176" s="57">
        <f t="shared" si="201"/>
        <v>93</v>
      </c>
      <c r="FW176" s="2">
        <f t="shared" si="239"/>
        <v>0.7112822800297498</v>
      </c>
      <c r="FX176" s="57">
        <f>FW176*'DEPRECATED - DT-Prelim Calcs'!$C$21/FR$2/'DEPRECATED - DT-Prelim Calcs'!$C$19/'DEPRECATED - DT-Prelim Calcs'!$C$18*3.39*'DEPRECATED - DT-Prelim Calcs'!$C$20</f>
        <v>25.773080821789936</v>
      </c>
      <c r="FY176" s="46">
        <f t="shared" si="240"/>
        <v>0</v>
      </c>
      <c r="FZ176" s="57">
        <f>FX175*'DEPRECATED - DT-Prelim Calcs'!$C$11+FZ175</f>
        <v>-1456.2399689717033</v>
      </c>
      <c r="GA176" s="57">
        <f>GA175+0.5*FX176*'DEPRECATED - DT-Prelim Calcs'!$C$11^2+FZ176*'DEPRECATED - DT-Prelim Calcs'!$C$11</f>
        <v>-611505.28431947005</v>
      </c>
      <c r="GB176" s="57">
        <f>MIN('Drive Train'!$F$35-FV175*'DEPRECATED - DT-Prelim Calcs'!$C$21*'Drive Train'!$F$39,GB175+FV$2)</f>
        <v>6.82</v>
      </c>
      <c r="GC176" s="57">
        <f>'Drive Train'!$F$35-FV176*'DEPRECATED - DT-Prelim Calcs'!$C$21*'Drive Train'!$F$39</f>
        <v>6.82</v>
      </c>
      <c r="GD176" s="1">
        <f>IF(GA176&gt;='Drive Train'!$F$29,1,0)</f>
        <v>0</v>
      </c>
      <c r="GE176" s="57">
        <f t="shared" si="241"/>
        <v>103.33333333333333</v>
      </c>
      <c r="GF176" s="63">
        <f>GF175+'DEPRECATED - DT-Prelim Calcs'!$C$11</f>
        <v>688</v>
      </c>
      <c r="GG176" s="2">
        <f>GQ176/'Drive Train'!$F$35</f>
        <v>0.85483870967741948</v>
      </c>
      <c r="GH176" s="46">
        <f>GO176*12*60/(PI() * 'Drive Train'!$F$15)/GG$2*GG176</f>
        <v>-239786.74410095924</v>
      </c>
      <c r="GI176" s="2">
        <f>('DEPRECATED - DT-Prelim Calcs'!$C$6*GG176-GH176)/('DEPRECATED - DT-Prelim Calcs'!$C$6*GG176)*'DEPRECATED - DT-Prelim Calcs'!$C$7*GG176</f>
        <v>110.48155965492143</v>
      </c>
      <c r="GJ176" s="57">
        <f>GI176/'DEPRECATED - DT-Prelim Calcs'!$C$7*('DEPRECATED - DT-Prelim Calcs'!$C$8-'DEPRECATED - DT-Prelim Calcs'!$C$9)+'DEPRECATED - DT-Prelim Calcs'!$C$9</f>
        <v>5884.3531550732032</v>
      </c>
      <c r="GK176" s="57">
        <f t="shared" si="242"/>
        <v>29.999999999999982</v>
      </c>
      <c r="GL176" s="2">
        <f t="shared" si="243"/>
        <v>0.99579519204165001</v>
      </c>
      <c r="GM176" s="57">
        <f>GL176*'DEPRECATED - DT-Prelim Calcs'!$C$21/GG$2/'DEPRECATED - DT-Prelim Calcs'!$C$19/'DEPRECATED - DT-Prelim Calcs'!$C$18*3.39*'DEPRECATED - DT-Prelim Calcs'!$C$20</f>
        <v>25.773080821789936</v>
      </c>
      <c r="GN176" s="46">
        <f t="shared" si="244"/>
        <v>0</v>
      </c>
      <c r="GO176" s="57">
        <f>GM175*'DEPRECATED - DT-Prelim Calcs'!$C$11+GO175</f>
        <v>-685.40362009218552</v>
      </c>
      <c r="GP176" s="57">
        <f>GP175+0.5*GM176*'DEPRECATED - DT-Prelim Calcs'!$C$11^2+GO176*'DEPRECATED - DT-Prelim Calcs'!$C$11</f>
        <v>-310012.78944585216</v>
      </c>
      <c r="GQ176" s="57">
        <f>MIN('Drive Train'!$F$35-GK175*'DEPRECATED - DT-Prelim Calcs'!$C$21*'Drive Train'!$F$39,GQ175+GK$2)</f>
        <v>10.600000000000001</v>
      </c>
      <c r="GR176" s="57">
        <f>'Drive Train'!$F$35-GK176*'DEPRECATED - DT-Prelim Calcs'!$C$21*'Drive Train'!$F$39</f>
        <v>10.600000000000001</v>
      </c>
      <c r="GS176" s="1">
        <f>IF(GP176&gt;='Drive Train'!$F$29,1,0)</f>
        <v>0</v>
      </c>
      <c r="GT176" s="57">
        <f t="shared" si="245"/>
        <v>33.333333333333314</v>
      </c>
      <c r="GU176" s="63">
        <f>GU175+'DEPRECATED - DT-Prelim Calcs'!$C$11</f>
        <v>688</v>
      </c>
      <c r="GV176" s="2">
        <f>HF176/'Drive Train'!$F$35</f>
        <v>0.83870967741935498</v>
      </c>
      <c r="GW176" s="46">
        <f>HD176*12*60/(PI() * 'Drive Train'!$F$15)/GV$2*GV176</f>
        <v>-366297.28675483516</v>
      </c>
      <c r="GX176" s="2">
        <f>('DEPRECATED - DT-Prelim Calcs'!$C$6*GV176-GW176)/('DEPRECATED - DT-Prelim Calcs'!$C$6*GV176)*'DEPRECATED - DT-Prelim Calcs'!$C$7*GV176</f>
        <v>167.64539183836916</v>
      </c>
      <c r="GY176" s="57">
        <f>GX176/'DEPRECATED - DT-Prelim Calcs'!$C$7*('DEPRECATED - DT-Prelim Calcs'!$C$8-'DEPRECATED - DT-Prelim Calcs'!$C$9)+'DEPRECATED - DT-Prelim Calcs'!$C$9</f>
        <v>8927.5563372874549</v>
      </c>
      <c r="GZ176" s="57">
        <f t="shared" si="202"/>
        <v>33.333333333333314</v>
      </c>
      <c r="HA176" s="2">
        <f t="shared" si="246"/>
        <v>0.99579519204165001</v>
      </c>
      <c r="HB176" s="57">
        <f>HA176*'DEPRECATED - DT-Prelim Calcs'!$C$21/GV$2/'DEPRECATED - DT-Prelim Calcs'!$C$19/'DEPRECATED - DT-Prelim Calcs'!$C$18*3.39*'DEPRECATED - DT-Prelim Calcs'!$C$20</f>
        <v>25.773080821789936</v>
      </c>
      <c r="HC176" s="46">
        <f t="shared" si="247"/>
        <v>0</v>
      </c>
      <c r="HD176" s="57">
        <f>HB175*'DEPRECATED - DT-Prelim Calcs'!$C$11+HD175</f>
        <v>-1067.1548706258693</v>
      </c>
      <c r="HE176" s="57">
        <f>HE175+0.5*HB176*'DEPRECATED - DT-Prelim Calcs'!$C$11^2+HD176*'DEPRECATED - DT-Prelim Calcs'!$C$11</f>
        <v>-319769.17419074464</v>
      </c>
      <c r="HF176" s="57">
        <f>MIN('Drive Train'!$F$35-GZ175*'DEPRECATED - DT-Prelim Calcs'!$C$21*'Drive Train'!$F$39,HF175+GZ$2)</f>
        <v>10.400000000000002</v>
      </c>
      <c r="HG176" s="57">
        <f>'Drive Train'!$F$35-GZ176*'DEPRECATED - DT-Prelim Calcs'!$C$21*'Drive Train'!$F$39</f>
        <v>10.400000000000002</v>
      </c>
      <c r="HH176" s="1">
        <f>IF(HE176&gt;='Drive Train'!$F$29,1,0)</f>
        <v>0</v>
      </c>
      <c r="HI176" s="57">
        <f t="shared" si="248"/>
        <v>37.037037037037017</v>
      </c>
      <c r="HJ176" s="63">
        <f>HJ175+'DEPRECATED - DT-Prelim Calcs'!$C$11</f>
        <v>688</v>
      </c>
      <c r="HK176" s="2">
        <f>HU176/'Drive Train'!$F$35</f>
        <v>0.82258064516129037</v>
      </c>
      <c r="HL176" s="46">
        <f>HS176*12*60/(PI() * 'Drive Train'!$F$15)/HK$2*HK176</f>
        <v>-244639.71447754864</v>
      </c>
      <c r="HM176" s="2">
        <f>('DEPRECATED - DT-Prelim Calcs'!$C$6*HK176-HL176)/('DEPRECATED - DT-Prelim Calcs'!$C$6*HK176)*'DEPRECATED - DT-Prelim Calcs'!$C$7*HK176</f>
        <v>112.59812515050329</v>
      </c>
      <c r="HN176" s="57">
        <f>HM176/'DEPRECATED - DT-Prelim Calcs'!$C$7*('DEPRECATED - DT-Prelim Calcs'!$C$8-'DEPRECATED - DT-Prelim Calcs'!$C$9)+'DEPRECATED - DT-Prelim Calcs'!$C$9</f>
        <v>5997.0317248172496</v>
      </c>
      <c r="HO176" s="57">
        <f t="shared" si="203"/>
        <v>36.66666666666665</v>
      </c>
      <c r="HP176" s="2">
        <f t="shared" si="249"/>
        <v>0.99579519204165001</v>
      </c>
      <c r="HQ176" s="57">
        <f>HP176*'DEPRECATED - DT-Prelim Calcs'!$C$21/HK$2/'DEPRECATED - DT-Prelim Calcs'!$C$19/'DEPRECATED - DT-Prelim Calcs'!$C$18*3.39*'DEPRECATED - DT-Prelim Calcs'!$C$20</f>
        <v>25.773080821789936</v>
      </c>
      <c r="HR176" s="46">
        <f t="shared" si="250"/>
        <v>0</v>
      </c>
      <c r="HS176" s="57">
        <f>HQ175*'DEPRECATED - DT-Prelim Calcs'!$C$11+HS175</f>
        <v>-726.6978543008139</v>
      </c>
      <c r="HT176" s="57">
        <f>HT175+0.5*HQ176*'DEPRECATED - DT-Prelim Calcs'!$C$11^2+HS176*'DEPRECATED - DT-Prelim Calcs'!$C$11</f>
        <v>-317517.67874831182</v>
      </c>
      <c r="HU176" s="57">
        <f>MIN('Drive Train'!$F$35-HO175*'DEPRECATED - DT-Prelim Calcs'!$C$21*'Drive Train'!$F$39,HU175+HO$2)</f>
        <v>10.200000000000001</v>
      </c>
      <c r="HV176" s="57">
        <f>'Drive Train'!$F$35-HO176*'DEPRECATED - DT-Prelim Calcs'!$C$21*'Drive Train'!$F$39</f>
        <v>10.200000000000001</v>
      </c>
      <c r="HW176" s="1">
        <f>IF(HT176&gt;='Drive Train'!$F$29,1,0)</f>
        <v>0</v>
      </c>
      <c r="HX176" s="57">
        <f t="shared" si="251"/>
        <v>40.740740740740726</v>
      </c>
      <c r="HY176" s="63">
        <f>HY175+'DEPRECATED - DT-Prelim Calcs'!$C$11</f>
        <v>688</v>
      </c>
      <c r="HZ176" s="2">
        <f>IJ176/'Drive Train'!$F$35</f>
        <v>0.80645161290322598</v>
      </c>
      <c r="IA176" s="46">
        <f>IH176*12*60/(PI() * 'Drive Train'!$F$15)/HZ$2*HZ176</f>
        <v>-50946.664086535689</v>
      </c>
      <c r="IB176" s="2">
        <f>('DEPRECATED - DT-Prelim Calcs'!$C$6*HZ176-IA176)/('DEPRECATED - DT-Prelim Calcs'!$C$6*HZ176)*'DEPRECATED - DT-Prelim Calcs'!$C$7*HZ176</f>
        <v>24.979469672003159</v>
      </c>
      <c r="IC176" s="57">
        <f>IB176/'DEPRECATED - DT-Prelim Calcs'!$C$7*('DEPRECATED - DT-Prelim Calcs'!$C$8-'DEPRECATED - DT-Prelim Calcs'!$C$9)+'DEPRECATED - DT-Prelim Calcs'!$C$9</f>
        <v>1332.5198999659774</v>
      </c>
      <c r="ID176" s="57">
        <f t="shared" si="204"/>
        <v>39.999999999999986</v>
      </c>
      <c r="IE176" s="2">
        <f t="shared" si="252"/>
        <v>0.99579519204165001</v>
      </c>
      <c r="IF176" s="57">
        <f>IE176*'DEPRECATED - DT-Prelim Calcs'!$C$21/HZ$2/'DEPRECATED - DT-Prelim Calcs'!$C$19/'DEPRECATED - DT-Prelim Calcs'!$C$18*3.39*'DEPRECATED - DT-Prelim Calcs'!$C$20</f>
        <v>25.773080821789936</v>
      </c>
      <c r="IG176" s="46">
        <f t="shared" si="253"/>
        <v>0</v>
      </c>
      <c r="IH176" s="57">
        <f>IF175*'DEPRECATED - DT-Prelim Calcs'!$C$11+IH175</f>
        <v>-154.36286861937481</v>
      </c>
      <c r="II176" s="57">
        <f>II175+0.5*IF176*'DEPRECATED - DT-Prelim Calcs'!$C$11^2+IH176*'DEPRECATED - DT-Prelim Calcs'!$C$11</f>
        <v>-317113.65141999646</v>
      </c>
      <c r="IJ176" s="57">
        <f>MIN('Drive Train'!$F$35-ID175*'DEPRECATED - DT-Prelim Calcs'!$C$21*'Drive Train'!$F$39,IJ175+ID$2)</f>
        <v>10.000000000000002</v>
      </c>
      <c r="IK176" s="57">
        <f>'Drive Train'!$F$35-ID176*'DEPRECATED - DT-Prelim Calcs'!$C$21*'Drive Train'!$F$39</f>
        <v>10.000000000000002</v>
      </c>
      <c r="IL176" s="1">
        <f>IF(II176&gt;='Drive Train'!$F$29,1,0)</f>
        <v>0</v>
      </c>
      <c r="IM176" s="57">
        <f t="shared" si="254"/>
        <v>44.444444444444429</v>
      </c>
      <c r="IN176" s="63">
        <f>IN175+'DEPRECATED - DT-Prelim Calcs'!$C$11</f>
        <v>688</v>
      </c>
      <c r="IO176" s="2">
        <f>IY176/'Drive Train'!$F$35</f>
        <v>0.79032258064516137</v>
      </c>
      <c r="IP176" s="46">
        <f>IW176*12*60/(PI() * 'Drive Train'!$F$15)/IO$2*IO176</f>
        <v>-281131.01061047148</v>
      </c>
      <c r="IQ176" s="2">
        <f>('DEPRECATED - DT-Prelim Calcs'!$C$6*IO176-IP176)/('DEPRECATED - DT-Prelim Calcs'!$C$6*IO176)*'DEPRECATED - DT-Prelim Calcs'!$C$7*IO176</f>
        <v>129.02020004059995</v>
      </c>
      <c r="IR176" s="57">
        <f>IQ176/'DEPRECATED - DT-Prelim Calcs'!$C$7*('DEPRECATED - DT-Prelim Calcs'!$C$8-'DEPRECATED - DT-Prelim Calcs'!$C$9)+'DEPRECATED - DT-Prelim Calcs'!$C$9</f>
        <v>6871.2857531987438</v>
      </c>
      <c r="IS176" s="57">
        <f t="shared" si="205"/>
        <v>43.333333333333321</v>
      </c>
      <c r="IT176" s="2">
        <f t="shared" si="255"/>
        <v>0.99579519204165001</v>
      </c>
      <c r="IU176" s="57">
        <f>IT176*'DEPRECATED - DT-Prelim Calcs'!$C$21/IO$2/'DEPRECATED - DT-Prelim Calcs'!$C$19/'DEPRECATED - DT-Prelim Calcs'!$C$18*3.39*'DEPRECATED - DT-Prelim Calcs'!$C$20</f>
        <v>25.773080821789936</v>
      </c>
      <c r="IV176" s="46">
        <f t="shared" si="256"/>
        <v>0</v>
      </c>
      <c r="IW176" s="57">
        <f>IU175*'DEPRECATED - DT-Prelim Calcs'!$C$11+IW175</f>
        <v>-869.18008401695465</v>
      </c>
      <c r="IX176" s="57">
        <f>IX175+0.5*IU176*'DEPRECATED - DT-Prelim Calcs'!$C$11^2+IW176*'DEPRECATED - DT-Prelim Calcs'!$C$11</f>
        <v>-329902.81815066119</v>
      </c>
      <c r="IY176" s="57">
        <f>MIN('Drive Train'!$F$35-IS175*'DEPRECATED - DT-Prelim Calcs'!$C$21*'Drive Train'!$F$39,IY175+IS$2)</f>
        <v>9.8000000000000007</v>
      </c>
      <c r="IZ176" s="57">
        <f>'Drive Train'!$F$35-IS176*'DEPRECATED - DT-Prelim Calcs'!$C$21*'Drive Train'!$F$39</f>
        <v>9.8000000000000007</v>
      </c>
      <c r="JA176" s="1">
        <f>IF(IX176&gt;='Drive Train'!$F$29,1,0)</f>
        <v>0</v>
      </c>
      <c r="JB176" s="57">
        <f t="shared" si="257"/>
        <v>48.148148148148138</v>
      </c>
      <c r="JC176" s="63">
        <f>JC175+'DEPRECATED - DT-Prelim Calcs'!$C$11</f>
        <v>688</v>
      </c>
      <c r="JD176" s="2">
        <f>JN176/'Drive Train'!$F$35</f>
        <v>0.77419354838709686</v>
      </c>
      <c r="JE176" s="46">
        <f>JL176*12*60/(PI() * 'Drive Train'!$F$15)/JD$2*JD176</f>
        <v>21969.953839315938</v>
      </c>
      <c r="JF176" s="2">
        <f>('DEPRECATED - DT-Prelim Calcs'!$C$6*JD176-JE176)/('DEPRECATED - DT-Prelim Calcs'!$C$6*JD176)*'DEPRECATED - DT-Prelim Calcs'!$C$7*JD176</f>
        <v>-8.0680751155074351</v>
      </c>
      <c r="JG176" s="57">
        <f>JF176/'DEPRECATED - DT-Prelim Calcs'!$C$7*('DEPRECATED - DT-Prelim Calcs'!$C$8-'DEPRECATED - DT-Prelim Calcs'!$C$9)+'DEPRECATED - DT-Prelim Calcs'!$C$9</f>
        <v>-426.81619805792695</v>
      </c>
      <c r="JH176" s="57">
        <f t="shared" si="206"/>
        <v>-426.81619805792695</v>
      </c>
      <c r="JI176" s="2">
        <f t="shared" si="258"/>
        <v>-10.145686020821902</v>
      </c>
      <c r="JJ176" s="57">
        <f>JI176*'DEPRECATED - DT-Prelim Calcs'!$C$21/JD$2/'DEPRECATED - DT-Prelim Calcs'!$C$19/'DEPRECATED - DT-Prelim Calcs'!$C$18*3.39*'DEPRECATED - DT-Prelim Calcs'!$C$20</f>
        <v>-262.589725173337</v>
      </c>
      <c r="JK176" s="46">
        <f t="shared" si="259"/>
        <v>1</v>
      </c>
      <c r="JL176" s="57">
        <f>JJ175*'DEPRECATED - DT-Prelim Calcs'!$C$11+JL175</f>
        <v>69.340185607141194</v>
      </c>
      <c r="JM176" s="57">
        <f>JM175+0.5*JJ176*'DEPRECATED - DT-Prelim Calcs'!$C$11^2+JL176*'DEPRECATED - DT-Prelim Calcs'!$C$11</f>
        <v>-350827.91042018734</v>
      </c>
      <c r="JN176" s="57">
        <f>MIN('Drive Train'!$F$35-JH175*'DEPRECATED - DT-Prelim Calcs'!$C$21*'Drive Train'!$F$39,JN175+JH$2)</f>
        <v>9.6000000000000014</v>
      </c>
      <c r="JO176" s="57">
        <f>'Drive Train'!$F$35-JH176*'DEPRECATED - DT-Prelim Calcs'!$C$21*'Drive Train'!$F$39</f>
        <v>38.008971883475617</v>
      </c>
      <c r="JP176" s="1">
        <f>IF(JM176&gt;='Drive Train'!$F$29,1,0)</f>
        <v>0</v>
      </c>
      <c r="JQ176" s="57">
        <f>MIN(JG176,'DEPRECATED - DT-Prelim Calcs'!$C$10)*'DEPRECATED - DT-Prelim Calcs'!$C$11*1000/60/60</f>
        <v>-474.24022006436331</v>
      </c>
      <c r="JR176" s="63">
        <f>JR175+'DEPRECATED - DT-Prelim Calcs'!$C$11</f>
        <v>688</v>
      </c>
      <c r="JS176" s="2">
        <f>KC176/'Drive Train'!$F$35</f>
        <v>0.75806451612903225</v>
      </c>
      <c r="JT176" s="46">
        <f>KA176*12*60/(PI() * 'Drive Train'!$F$15)/JS$2*JS176</f>
        <v>-230699.60809842756</v>
      </c>
      <c r="JU176" s="2">
        <f>('DEPRECATED - DT-Prelim Calcs'!$C$6*JS176-JT176)/('DEPRECATED - DT-Prelim Calcs'!$C$6*JS176)*'DEPRECATED - DT-Prelim Calcs'!$C$7*JS176</f>
        <v>106.13951625633071</v>
      </c>
      <c r="JV176" s="57">
        <f>JU176/'DEPRECATED - DT-Prelim Calcs'!$C$7*('DEPRECATED - DT-Prelim Calcs'!$C$8-'DEPRECATED - DT-Prelim Calcs'!$C$9)+'DEPRECATED - DT-Prelim Calcs'!$C$9</f>
        <v>5653.1978986254062</v>
      </c>
      <c r="JW176" s="57">
        <f t="shared" si="207"/>
        <v>49.999999999999993</v>
      </c>
      <c r="JX176" s="2">
        <f t="shared" si="260"/>
        <v>0.99579519204165001</v>
      </c>
      <c r="JY176" s="57">
        <f>JX176*'DEPRECATED - DT-Prelim Calcs'!$C$21/JS$2/'DEPRECATED - DT-Prelim Calcs'!$C$19/'DEPRECATED - DT-Prelim Calcs'!$C$18*3.39*'DEPRECATED - DT-Prelim Calcs'!$C$20</f>
        <v>25.773080821789936</v>
      </c>
      <c r="JZ176" s="46">
        <f t="shared" si="261"/>
        <v>0</v>
      </c>
      <c r="KA176" s="57">
        <f>JY175*'DEPRECATED - DT-Prelim Calcs'!$C$11+KA175</f>
        <v>-743.61148981281315</v>
      </c>
      <c r="KB176" s="57">
        <f>KB175+0.5*JY176*'DEPRECATED - DT-Prelim Calcs'!$C$11^2+KA176*'DEPRECATED - DT-Prelim Calcs'!$C$11</f>
        <v>-361624.22079826996</v>
      </c>
      <c r="KC176" s="57">
        <f>MIN('Drive Train'!$F$35-JW175*'DEPRECATED - DT-Prelim Calcs'!$C$21*'Drive Train'!$F$39,KC175+JW$2)</f>
        <v>9.4</v>
      </c>
      <c r="KD176" s="57">
        <f>'Drive Train'!$F$35-JW176*'DEPRECATED - DT-Prelim Calcs'!$C$21*'Drive Train'!$F$39</f>
        <v>9.4</v>
      </c>
      <c r="KE176" s="1">
        <f>IF(KB176&gt;='Drive Train'!$F$29,1,0)</f>
        <v>0</v>
      </c>
      <c r="KF176" s="57">
        <f>MIN(JV176,'DEPRECATED - DT-Prelim Calcs'!$C$10)*'DEPRECATED - DT-Prelim Calcs'!$C$11*1000/60/60</f>
        <v>103.33333333333333</v>
      </c>
      <c r="KG176" s="63">
        <f>KG175+'DEPRECATED - DT-Prelim Calcs'!$C$11</f>
        <v>688</v>
      </c>
      <c r="KH176" s="2">
        <f>KR176/'Drive Train'!$F$35</f>
        <v>0.74193548387096786</v>
      </c>
      <c r="KI176" s="46">
        <f>KP176*12*60/(PI() * 'Drive Train'!$F$15)/KH$2*KH176</f>
        <v>-192387.07675721697</v>
      </c>
      <c r="KJ176" s="2">
        <f>('DEPRECATED - DT-Prelim Calcs'!$C$6*KH176-KI176)/('DEPRECATED - DT-Prelim Calcs'!$C$6*KH176)*'DEPRECATED - DT-Prelim Calcs'!$C$7*KH176</f>
        <v>88.777343124926972</v>
      </c>
      <c r="KK176" s="57">
        <f>KJ176/'DEPRECATED - DT-Prelim Calcs'!$C$7*('DEPRECATED - DT-Prelim Calcs'!$C$8-'DEPRECATED - DT-Prelim Calcs'!$C$9)+'DEPRECATED - DT-Prelim Calcs'!$C$9</f>
        <v>4728.8963165676887</v>
      </c>
      <c r="KL176" s="57">
        <f t="shared" si="208"/>
        <v>53.333333333333329</v>
      </c>
      <c r="KM176" s="2">
        <f t="shared" si="262"/>
        <v>0.99579519204165001</v>
      </c>
      <c r="KN176" s="57">
        <f>KM176*'DEPRECATED - DT-Prelim Calcs'!$C$21/KH$2/'DEPRECATED - DT-Prelim Calcs'!$C$19/'DEPRECATED - DT-Prelim Calcs'!$C$18*3.39*'DEPRECATED - DT-Prelim Calcs'!$C$20</f>
        <v>25.773080821789936</v>
      </c>
      <c r="KO176" s="46">
        <f t="shared" si="263"/>
        <v>0</v>
      </c>
      <c r="KP176" s="57">
        <f>KN175*'DEPRECATED - DT-Prelim Calcs'!$C$11+KP175</f>
        <v>-633.59998287913618</v>
      </c>
      <c r="KQ176" s="57">
        <f>KQ175+0.5*KN176*'DEPRECATED - DT-Prelim Calcs'!$C$11^2+KP176*'DEPRECATED - DT-Prelim Calcs'!$C$11</f>
        <v>-335867.00500547088</v>
      </c>
      <c r="KR176" s="57">
        <f>MIN('Drive Train'!$F$35-KL175*'DEPRECATED - DT-Prelim Calcs'!$C$21*'Drive Train'!$F$39,KR175+KL$2)</f>
        <v>9.2000000000000011</v>
      </c>
      <c r="KS176" s="57">
        <f>'Drive Train'!$F$35-KL176*'DEPRECATED - DT-Prelim Calcs'!$C$21*'Drive Train'!$F$39</f>
        <v>9.2000000000000011</v>
      </c>
      <c r="KT176" s="1">
        <f>IF(KQ176&gt;='Drive Train'!$F$29,1,0)</f>
        <v>0</v>
      </c>
      <c r="KU176" s="57">
        <f>MIN(KK176,'DEPRECATED - DT-Prelim Calcs'!$C$10)*'DEPRECATED - DT-Prelim Calcs'!$C$11*1000/60/60</f>
        <v>103.33333333333333</v>
      </c>
      <c r="KV176" s="63">
        <f>KV175+'DEPRECATED - DT-Prelim Calcs'!$C$11</f>
        <v>688</v>
      </c>
      <c r="KW176" s="2">
        <f>LG176/'Drive Train'!$F$35</f>
        <v>0.72580645161290325</v>
      </c>
      <c r="KX176" s="46">
        <f>LE176*12*60/(PI() * 'Drive Train'!$F$15)/KW$2*KW176</f>
        <v>-131297.2217572704</v>
      </c>
      <c r="KY176" s="2">
        <f>('DEPRECATED - DT-Prelim Calcs'!$C$6*KW176-KX176)/('DEPRECATED - DT-Prelim Calcs'!$C$6*KW176)*'DEPRECATED - DT-Prelim Calcs'!$C$7*KW176</f>
        <v>61.116230027753275</v>
      </c>
      <c r="KZ176" s="57">
        <f>KY176/'DEPRECATED - DT-Prelim Calcs'!$C$7*('DEPRECATED - DT-Prelim Calcs'!$C$8-'DEPRECATED - DT-Prelim Calcs'!$C$9)+'DEPRECATED - DT-Prelim Calcs'!$C$9</f>
        <v>3256.3150674525914</v>
      </c>
      <c r="LA176" s="57">
        <f t="shared" si="209"/>
        <v>56.666666666666664</v>
      </c>
      <c r="LB176" s="2">
        <f t="shared" si="264"/>
        <v>0.99579519204165001</v>
      </c>
      <c r="LC176" s="57">
        <f>LB176*'DEPRECATED - DT-Prelim Calcs'!$C$21/KW$2/'DEPRECATED - DT-Prelim Calcs'!$C$19/'DEPRECATED - DT-Prelim Calcs'!$C$18*3.39*'DEPRECATED - DT-Prelim Calcs'!$C$20</f>
        <v>25.773080821789936</v>
      </c>
      <c r="LD176" s="46">
        <f t="shared" si="265"/>
        <v>0</v>
      </c>
      <c r="LE176" s="57">
        <f>LC175*'DEPRECATED - DT-Prelim Calcs'!$C$11+LE175</f>
        <v>-442.01816319080376</v>
      </c>
      <c r="LF176" s="57">
        <f>LF175+0.5*LC176*'DEPRECATED - DT-Prelim Calcs'!$C$11^2+LE176*'DEPRECATED - DT-Prelim Calcs'!$C$11</f>
        <v>-373358.02249016782</v>
      </c>
      <c r="LG176" s="57">
        <f>MIN('Drive Train'!$F$35-LA175*'DEPRECATED - DT-Prelim Calcs'!$C$21*'Drive Train'!$F$39,LG175+LA$2)</f>
        <v>9</v>
      </c>
      <c r="LH176" s="57">
        <f>'Drive Train'!$F$35-LA176*'DEPRECATED - DT-Prelim Calcs'!$C$21*'Drive Train'!$F$39</f>
        <v>9</v>
      </c>
      <c r="LI176" s="1">
        <f>IF(LF176&gt;='Drive Train'!$F$29,1,0)</f>
        <v>0</v>
      </c>
      <c r="LJ176" s="57">
        <f>MIN(KZ176,'DEPRECATED - DT-Prelim Calcs'!$C$10)*'DEPRECATED - DT-Prelim Calcs'!$C$11*1000/60/60</f>
        <v>103.33333333333333</v>
      </c>
      <c r="LK176" s="63">
        <f>LK175+'DEPRECATED - DT-Prelim Calcs'!$C$11</f>
        <v>688</v>
      </c>
      <c r="LL176" s="2">
        <f>LV176/'Drive Train'!$F$35</f>
        <v>0.70967741935483875</v>
      </c>
      <c r="LM176" s="46">
        <f>LT176*12*60/(PI() * 'Drive Train'!$F$15)/LL$2*LL176</f>
        <v>-180778.95479048794</v>
      </c>
      <c r="LN176" s="2">
        <f>('DEPRECATED - DT-Prelim Calcs'!$C$6*LL176-LM176)/('DEPRECATED - DT-Prelim Calcs'!$C$6*LL176)*'DEPRECATED - DT-Prelim Calcs'!$C$7*LL176</f>
        <v>83.450900637882683</v>
      </c>
      <c r="LO176" s="57">
        <f>LN176/'DEPRECATED - DT-Prelim Calcs'!$C$7*('DEPRECATED - DT-Prelim Calcs'!$C$8-'DEPRECATED - DT-Prelim Calcs'!$C$9)+'DEPRECATED - DT-Prelim Calcs'!$C$9</f>
        <v>4445.3350837511816</v>
      </c>
      <c r="LP176" s="57">
        <f t="shared" si="210"/>
        <v>60</v>
      </c>
      <c r="LQ176" s="2">
        <f t="shared" si="266"/>
        <v>0.99579519204165001</v>
      </c>
      <c r="LR176" s="57">
        <f>LQ176*'DEPRECATED - DT-Prelim Calcs'!$C$21/LL$2/'DEPRECATED - DT-Prelim Calcs'!$C$19/'DEPRECATED - DT-Prelim Calcs'!$C$18*3.39*'DEPRECATED - DT-Prelim Calcs'!$C$20</f>
        <v>25.773080821789936</v>
      </c>
      <c r="LS176" s="46">
        <f t="shared" si="267"/>
        <v>0</v>
      </c>
      <c r="LT176" s="57">
        <f>LR175*'DEPRECATED - DT-Prelim Calcs'!$C$11+LT175</f>
        <v>-622.43253775593985</v>
      </c>
      <c r="LU176" s="57">
        <f>LU175+0.5*LR176*'DEPRECATED - DT-Prelim Calcs'!$C$11^2+LT176*'DEPRECATED - DT-Prelim Calcs'!$C$11</f>
        <v>-330898.8291447353</v>
      </c>
      <c r="LV176" s="57">
        <f>MIN('Drive Train'!$F$35-LP175*'DEPRECATED - DT-Prelim Calcs'!$C$21*'Drive Train'!$F$39,LV175+LP$2)</f>
        <v>8.8000000000000007</v>
      </c>
      <c r="LW176" s="57">
        <f>'Drive Train'!$F$35-LP176*'DEPRECATED - DT-Prelim Calcs'!$C$21*'Drive Train'!$F$39</f>
        <v>8.8000000000000007</v>
      </c>
      <c r="LX176" s="1">
        <f>IF(LU176&gt;='Drive Train'!$F$29,1,0)</f>
        <v>0</v>
      </c>
      <c r="LY176" s="57">
        <f>MIN(LO176,'DEPRECATED - DT-Prelim Calcs'!$C$10)*'DEPRECATED - DT-Prelim Calcs'!$C$11*1000/60/60</f>
        <v>103.33333333333333</v>
      </c>
      <c r="LZ176" s="63">
        <f>LZ175+'DEPRECATED - DT-Prelim Calcs'!$C$11</f>
        <v>688</v>
      </c>
    </row>
    <row r="177" spans="18:338" x14ac:dyDescent="0.2">
      <c r="R177" s="63">
        <f>R176+'DEPRECATED - DT-Prelim Calcs'!$C$11</f>
        <v>692</v>
      </c>
      <c r="S177" s="2">
        <f>AG177/'Drive Train'!$F$35</f>
        <v>0</v>
      </c>
      <c r="T177" s="46">
        <f>AE177*12*60/(PI() * 'Drive Train'!$F$15)/S$2*ABS(S177)</f>
        <v>0</v>
      </c>
      <c r="U177" s="2">
        <f>IF(OR(AD176=1,AND($C$32=Motors!$C$32,'DEPRECATED - DT-Prelim Calcs'!AI176=1)),0,IF(AG177=0,-(V176+$C$9)/($C$8-$C$9)*$C$7,($C$6*S177-T177)/($C$6*S177)*$C$7*S177))</f>
        <v>0</v>
      </c>
      <c r="V177" s="57">
        <f>IF(AND(AD176=1,AI176=1),0,ABS(U177/$C$7*($C$8-$C$9)+$C$9) *'Drive Train'!$AA$49 + V176*(1-'Drive Train'!$AA$49))</f>
        <v>0</v>
      </c>
      <c r="W177" s="57">
        <f t="shared" si="184"/>
        <v>0</v>
      </c>
      <c r="X177" s="2">
        <f>MAX(MIN(IF(AND(AI176=1,AG177&lt;0),-1,1)*(W177-$C$9)/($C$8-$C$9)*$C$7-$C$29*AE177/T$2 -  AI176*$C$29/2,X$2),MAX(X$4:X176)*-1)</f>
        <v>-0.2458281045106315</v>
      </c>
      <c r="Y177" s="57">
        <f t="shared" si="185"/>
        <v>0</v>
      </c>
      <c r="Z177" s="57">
        <f t="shared" si="186"/>
        <v>0</v>
      </c>
      <c r="AA177" s="57">
        <f t="shared" si="187"/>
        <v>0</v>
      </c>
      <c r="AB177" s="57" t="e">
        <f t="shared" si="188"/>
        <v>#N/A</v>
      </c>
      <c r="AC177" s="46">
        <f t="shared" si="211"/>
        <v>1</v>
      </c>
      <c r="AD177" s="1">
        <f t="shared" si="189"/>
        <v>1</v>
      </c>
      <c r="AE177" s="57">
        <f t="shared" si="190"/>
        <v>0</v>
      </c>
      <c r="AF177" s="57" t="e">
        <f t="shared" si="191"/>
        <v>#N/A</v>
      </c>
      <c r="AG177" s="57">
        <f>IF(AI176=0,MIN('Drive Train'!$F$35-W176*$C$21*'Drive Train'!$F$39,AG176+W$2)-$C$3,IF(AE176-1&lt;=0,0,IF($C$32=Motors!$C$30,MAX(ABS('Drive Train'!$F$35-W176*$C$21*'Drive Train'!$F$39)*-1,AG176-W$2),MAX(0,ABS('Drive Train'!$F$35-W176*$C$21*'Drive Train'!$F$39)*-1,AG176-W$2))))</f>
        <v>0</v>
      </c>
      <c r="AH177" s="57">
        <f>'Drive Train'!$F$35-ABS(W177)*'DEPRECATED - DT-Prelim Calcs'!$C$21*'Drive Train'!$F$39</f>
        <v>12.4</v>
      </c>
      <c r="AI177" s="1">
        <f>IF(AJ177&gt;='Drive Train'!$F$29,1,0)</f>
        <v>1</v>
      </c>
      <c r="AJ177" s="57">
        <f>AJ176+0.5*Y177*'DEPRECATED - DT-Prelim Calcs'!$C$11^2+AE177*'DEPRECATED - DT-Prelim Calcs'!$C$11</f>
        <v>784.33981740885292</v>
      </c>
      <c r="AK177" s="57">
        <f t="shared" si="268"/>
        <v>0</v>
      </c>
      <c r="AL177" s="63">
        <f>AL176+'DEPRECATED - DT-Prelim Calcs'!$C$11</f>
        <v>692</v>
      </c>
      <c r="AM177" s="2">
        <f>AW177/'Drive Train'!$F$35</f>
        <v>0.9017179876015865</v>
      </c>
      <c r="AN177" s="46">
        <f>AU177*12*60/(PI() * 'Drive Train'!$F$15)/AM$2*AM177</f>
        <v>4074.5129711578234</v>
      </c>
      <c r="AO177" s="2">
        <f>('DEPRECATED - DT-Prelim Calcs'!$C$6*AM177-AN177)/('DEPRECATED - DT-Prelim Calcs'!$C$6*AM177)*'DEPRECATED - DT-Prelim Calcs'!$C$7*AM177</f>
        <v>0.3308183500278245</v>
      </c>
      <c r="AP177" s="57">
        <f>AO177/'DEPRECATED - DT-Prelim Calcs'!$C$7*('DEPRECATED - DT-Prelim Calcs'!$C$8-'DEPRECATED - DT-Prelim Calcs'!$C$9)+'DEPRECATED - DT-Prelim Calcs'!$C$9</f>
        <v>20.311615895672151</v>
      </c>
      <c r="AQ177" s="57">
        <f t="shared" si="192"/>
        <v>20.311615895672151</v>
      </c>
      <c r="AR177" s="2">
        <f t="shared" si="212"/>
        <v>3.3306690738754696E-16</v>
      </c>
      <c r="AS177" s="57">
        <f>AR177*'DEPRECATED - DT-Prelim Calcs'!$C$21/AM$2/'DEPRECATED - DT-Prelim Calcs'!$C$19/'DEPRECATED - DT-Prelim Calcs'!$C$18*3.39*'DEPRECATED - DT-Prelim Calcs'!$C$20</f>
        <v>2.4137140947202652E-15</v>
      </c>
      <c r="AT177" s="46">
        <f t="shared" si="213"/>
        <v>0</v>
      </c>
      <c r="AU177" s="57">
        <f>AS176*'DEPRECATED - DT-Prelim Calcs'!$C$11+AU176</f>
        <v>39.432321268798681</v>
      </c>
      <c r="AV177" s="57">
        <f>AV176+0.5*AS177*'DEPRECATED - DT-Prelim Calcs'!$C$11^2+AU177*'DEPRECATED - DT-Prelim Calcs'!$C$11</f>
        <v>27242.552753372751</v>
      </c>
      <c r="AW177" s="57">
        <f>MIN('Drive Train'!$F$35-AQ176*'DEPRECATED - DT-Prelim Calcs'!$C$21*'Drive Train'!$F$39,AW176+AQ$2)</f>
        <v>11.181303046259673</v>
      </c>
      <c r="AX177" s="57">
        <f>'Drive Train'!$F$35-AQ177*'DEPRECATED - DT-Prelim Calcs'!$C$21*'Drive Train'!$F$39</f>
        <v>11.181303046259671</v>
      </c>
      <c r="AY177" s="1">
        <f>IF(AV177&gt;='Drive Train'!$F$29,1,0)</f>
        <v>1</v>
      </c>
      <c r="AZ177" s="57">
        <f t="shared" si="214"/>
        <v>22.568462106302391</v>
      </c>
      <c r="BA177" s="63">
        <f>BA176+'DEPRECATED - DT-Prelim Calcs'!$C$11</f>
        <v>692</v>
      </c>
      <c r="BB177" s="2">
        <f>BL177/'Drive Train'!$F$35</f>
        <v>1.2947645110418975</v>
      </c>
      <c r="BC177" s="46">
        <f>BJ177*12*60/(PI() * 'Drive Train'!$F$15)/BB$2*BB177</f>
        <v>-4259.090949070468</v>
      </c>
      <c r="BD177" s="2">
        <f>('DEPRECATED - DT-Prelim Calcs'!$C$6*BB177-BC177)/('DEPRECATED - DT-Prelim Calcs'!$C$6*BB177)*'DEPRECATED - DT-Prelim Calcs'!$C$7*BB177</f>
        <v>5.0461628069317666</v>
      </c>
      <c r="BE177" s="57">
        <f>BD177/'DEPRECATED - DT-Prelim Calcs'!$C$7*('DEPRECATED - DT-Prelim Calcs'!$C$8-'DEPRECATED - DT-Prelim Calcs'!$C$9)+'DEPRECATED - DT-Prelim Calcs'!$C$9</f>
        <v>271.34011955574505</v>
      </c>
      <c r="BF177" s="57">
        <f t="shared" si="193"/>
        <v>93</v>
      </c>
      <c r="BG177" s="2">
        <f t="shared" si="215"/>
        <v>1.9370342982087334</v>
      </c>
      <c r="BH177" s="57">
        <f>BG177*'DEPRECATED - DT-Prelim Calcs'!$C$21/BB$2/'DEPRECATED - DT-Prelim Calcs'!$C$19/'DEPRECATED - DT-Prelim Calcs'!$C$18*3.39*'DEPRECATED - DT-Prelim Calcs'!$C$20</f>
        <v>20.276476817893258</v>
      </c>
      <c r="BI177" s="46">
        <f t="shared" si="216"/>
        <v>0</v>
      </c>
      <c r="BJ177" s="57">
        <f>BH176*'DEPRECATED - DT-Prelim Calcs'!$C$11+BJ176</f>
        <v>-19.873422069688544</v>
      </c>
      <c r="BK177" s="57">
        <f>BK176+0.5*BH177*'DEPRECATED - DT-Prelim Calcs'!$C$11^2+BJ177*'DEPRECATED - DT-Prelim Calcs'!$C$11</f>
        <v>14344.352983192537</v>
      </c>
      <c r="BL177" s="57">
        <f>MIN('Drive Train'!$F$35-BF176*'DEPRECATED - DT-Prelim Calcs'!$C$21*'Drive Train'!$F$39,BL176+BF$2)</f>
        <v>16.05507993691953</v>
      </c>
      <c r="BM177" s="57">
        <f>'Drive Train'!$F$35-BF177*'DEPRECATED - DT-Prelim Calcs'!$C$21*'Drive Train'!$F$39</f>
        <v>6.82</v>
      </c>
      <c r="BN177" s="1">
        <f>IF(BK177&gt;='Drive Train'!$F$29,1,0)</f>
        <v>1</v>
      </c>
      <c r="BO177" s="57">
        <f t="shared" si="217"/>
        <v>103.33333333333333</v>
      </c>
      <c r="BP177" s="63">
        <f>BP176+'DEPRECATED - DT-Prelim Calcs'!$C$11</f>
        <v>692</v>
      </c>
      <c r="BQ177" s="2">
        <f>CA177/'Drive Train'!$F$35</f>
        <v>1.9077171780677604</v>
      </c>
      <c r="BR177" s="46">
        <f>BY177*12*60/(PI() * 'Drive Train'!$F$15)/BQ$2*BQ177</f>
        <v>-75916.505317687988</v>
      </c>
      <c r="BS177" s="2">
        <f>('DEPRECATED - DT-Prelim Calcs'!$C$6*BQ177-BR177)/('DEPRECATED - DT-Prelim Calcs'!$C$6*BQ177)*'DEPRECATED - DT-Prelim Calcs'!$C$7*BQ177</f>
        <v>38.923823130030371</v>
      </c>
      <c r="BT177" s="57">
        <f>BS177/'DEPRECATED - DT-Prelim Calcs'!$C$7*('DEPRECATED - DT-Prelim Calcs'!$C$8-'DEPRECATED - DT-Prelim Calcs'!$C$9)+'DEPRECATED - DT-Prelim Calcs'!$C$9</f>
        <v>2074.8686753456004</v>
      </c>
      <c r="BU177" s="57">
        <f t="shared" si="194"/>
        <v>93</v>
      </c>
      <c r="BV177" s="2">
        <f t="shared" si="218"/>
        <v>1.8828060353728675</v>
      </c>
      <c r="BW177" s="57">
        <f>BV177*'DEPRECATED - DT-Prelim Calcs'!$C$21/BQ$2/'DEPRECATED - DT-Prelim Calcs'!$C$19/'DEPRECATED - DT-Prelim Calcs'!$C$18*3.39*'DEPRECATED - DT-Prelim Calcs'!$C$20</f>
        <v>25.773080821789936</v>
      </c>
      <c r="BX177" s="46">
        <f t="shared" si="219"/>
        <v>0</v>
      </c>
      <c r="BY177" s="57">
        <f>BW176*'DEPRECATED - DT-Prelim Calcs'!$C$11+BY176</f>
        <v>-183.84980668655658</v>
      </c>
      <c r="BZ177" s="57">
        <f>BZ176+0.5*BW177*'DEPRECATED - DT-Prelim Calcs'!$C$11^2+BY177*'DEPRECATED - DT-Prelim Calcs'!$C$11</f>
        <v>-15122.909819854915</v>
      </c>
      <c r="CA177" s="57">
        <f>MIN('Drive Train'!$F$35-BU176*'DEPRECATED - DT-Prelim Calcs'!$C$21*'Drive Train'!$F$39,CA176+BU$2)</f>
        <v>23.655693008040231</v>
      </c>
      <c r="CB177" s="57">
        <f>'Drive Train'!$F$35-BU177*'DEPRECATED - DT-Prelim Calcs'!$C$21*'Drive Train'!$F$39</f>
        <v>6.82</v>
      </c>
      <c r="CC177" s="1">
        <f>IF(BZ177&gt;='Drive Train'!$F$29,1,0)</f>
        <v>0</v>
      </c>
      <c r="CD177" s="57">
        <f t="shared" si="220"/>
        <v>103.33333333333333</v>
      </c>
      <c r="CE177" s="63">
        <f>CE176+'DEPRECATED - DT-Prelim Calcs'!$C$11</f>
        <v>692</v>
      </c>
      <c r="CF177" s="2">
        <f>CP177/'Drive Train'!$F$35</f>
        <v>1.1087134446144424</v>
      </c>
      <c r="CG177" s="46">
        <f>CN177*12*60/(PI() * 'Drive Train'!$F$15)/CF$2*CF177</f>
        <v>-12077.103474154179</v>
      </c>
      <c r="CH177" s="2">
        <f>('DEPRECATED - DT-Prelim Calcs'!$C$6*CF177-CG177)/('DEPRECATED - DT-Prelim Calcs'!$C$6*CF177)*'DEPRECATED - DT-Prelim Calcs'!$C$7*CF177</f>
        <v>8.1327535052190374</v>
      </c>
      <c r="CI177" s="57">
        <f>CH177/'DEPRECATED - DT-Prelim Calcs'!$C$7*('DEPRECATED - DT-Prelim Calcs'!$C$8-'DEPRECATED - DT-Prelim Calcs'!$C$9)+'DEPRECATED - DT-Prelim Calcs'!$C$9</f>
        <v>435.65945009112141</v>
      </c>
      <c r="CJ177" s="57">
        <f t="shared" si="195"/>
        <v>93</v>
      </c>
      <c r="CK177" s="2">
        <f t="shared" si="221"/>
        <v>1.5241763143494644</v>
      </c>
      <c r="CL177" s="57">
        <f>CK177*'DEPRECATED - DT-Prelim Calcs'!$C$21/CF$2/'DEPRECATED - DT-Prelim Calcs'!$C$19/'DEPRECATED - DT-Prelim Calcs'!$C$18*3.39*'DEPRECATED - DT-Prelim Calcs'!$C$20</f>
        <v>25.773080821789936</v>
      </c>
      <c r="CM177" s="46">
        <f t="shared" si="222"/>
        <v>0</v>
      </c>
      <c r="CN177" s="57">
        <f>CL176*'DEPRECATED - DT-Prelim Calcs'!$C$11+CN176</f>
        <v>-40.739346663195619</v>
      </c>
      <c r="CO177" s="57">
        <f>CO176+0.5*CL177*'DEPRECATED - DT-Prelim Calcs'!$C$11^2+CN177*'DEPRECATED - DT-Prelim Calcs'!$C$11</f>
        <v>-56457.559707634107</v>
      </c>
      <c r="CP177" s="57">
        <f>MIN('Drive Train'!$F$35-CJ176*'DEPRECATED - DT-Prelim Calcs'!$C$21*'Drive Train'!$F$39,CP176+CJ$2)</f>
        <v>13.748046713219088</v>
      </c>
      <c r="CQ177" s="57">
        <f>'Drive Train'!$F$35-CJ177*'DEPRECATED - DT-Prelim Calcs'!$C$21*'Drive Train'!$F$39</f>
        <v>6.82</v>
      </c>
      <c r="CR177" s="1">
        <f>IF(CO177&gt;='Drive Train'!$F$29,1,0)</f>
        <v>0</v>
      </c>
      <c r="CS177" s="57">
        <f t="shared" si="223"/>
        <v>103.33333333333333</v>
      </c>
      <c r="CT177" s="63">
        <f>CT176+'DEPRECATED - DT-Prelim Calcs'!$C$11</f>
        <v>692</v>
      </c>
      <c r="CU177" s="2">
        <f>DE177/'Drive Train'!$F$35</f>
        <v>2.1222997060865625</v>
      </c>
      <c r="CV177" s="46">
        <f>DC177*12*60/(PI() * 'Drive Train'!$F$15)/CU$2*CU177</f>
        <v>-282636.50470388849</v>
      </c>
      <c r="CW177" s="2">
        <f>('DEPRECATED - DT-Prelim Calcs'!$C$6*CU177-CV177)/('DEPRECATED - DT-Prelim Calcs'!$C$6*CU177)*'DEPRECATED - DT-Prelim Calcs'!$C$7*CU177</f>
        <v>132.91098550674766</v>
      </c>
      <c r="CX177" s="57">
        <f>CW177/'DEPRECATED - DT-Prelim Calcs'!$C$7*('DEPRECATED - DT-Prelim Calcs'!$C$8-'DEPRECATED - DT-Prelim Calcs'!$C$9)+'DEPRECATED - DT-Prelim Calcs'!$C$9</f>
        <v>7078.4176101725006</v>
      </c>
      <c r="CY177" s="57">
        <f t="shared" si="196"/>
        <v>93</v>
      </c>
      <c r="CZ177" s="2">
        <f t="shared" si="224"/>
        <v>1.2803081040535502</v>
      </c>
      <c r="DA177" s="57">
        <f>CZ177*'DEPRECATED - DT-Prelim Calcs'!$C$21/CU$2/'DEPRECATED - DT-Prelim Calcs'!$C$19/'DEPRECATED - DT-Prelim Calcs'!$C$18*3.39*'DEPRECATED - DT-Prelim Calcs'!$C$20</f>
        <v>25.773080821789936</v>
      </c>
      <c r="DB177" s="46">
        <f t="shared" si="225"/>
        <v>0</v>
      </c>
      <c r="DC177" s="57">
        <f>DA176*'DEPRECATED - DT-Prelim Calcs'!$C$11+DC176</f>
        <v>-418.38047862304006</v>
      </c>
      <c r="DD177" s="57">
        <f>DD176+0.5*DA177*'DEPRECATED - DT-Prelim Calcs'!$C$11^2+DC177*'DEPRECATED - DT-Prelim Calcs'!$C$11</f>
        <v>-118289.93095142629</v>
      </c>
      <c r="DE177" s="57">
        <f>MIN('Drive Train'!$F$35-CY176*'DEPRECATED - DT-Prelim Calcs'!$C$21*'Drive Train'!$F$39,DE176+CY$2)</f>
        <v>26.316516355473375</v>
      </c>
      <c r="DF177" s="57">
        <f>'Drive Train'!$F$35-CY177*'DEPRECATED - DT-Prelim Calcs'!$C$21*'Drive Train'!$F$39</f>
        <v>6.82</v>
      </c>
      <c r="DG177" s="1">
        <f>IF(DD177&gt;='Drive Train'!$F$29,1,0)</f>
        <v>0</v>
      </c>
      <c r="DH177" s="57">
        <f t="shared" si="226"/>
        <v>103.33333333333333</v>
      </c>
      <c r="DI177" s="63">
        <f>DI176+'DEPRECATED - DT-Prelim Calcs'!$C$11</f>
        <v>692</v>
      </c>
      <c r="DJ177" s="2">
        <f>DT177/'Drive Train'!$F$35</f>
        <v>0.55000000000000004</v>
      </c>
      <c r="DK177" s="46">
        <f>DR177*12*60/(PI() * 'Drive Train'!$F$15)/DJ$2*DJ177</f>
        <v>-41258.203489669882</v>
      </c>
      <c r="DL177" s="2">
        <f>('DEPRECATED - DT-Prelim Calcs'!$C$6*DJ177-DK177)/('DEPRECATED - DT-Prelim Calcs'!$C$6*DJ177)*'DEPRECATED - DT-Prelim Calcs'!$C$7*DJ177</f>
        <v>19.980710208274751</v>
      </c>
      <c r="DM177" s="57">
        <f>DL177/'DEPRECATED - DT-Prelim Calcs'!$C$7*('DEPRECATED - DT-Prelim Calcs'!$C$8-'DEPRECATED - DT-Prelim Calcs'!$C$9)+'DEPRECATED - DT-Prelim Calcs'!$C$9</f>
        <v>1066.4033691791083</v>
      </c>
      <c r="DN177" s="57">
        <f t="shared" si="197"/>
        <v>93</v>
      </c>
      <c r="DO177" s="2">
        <f t="shared" si="227"/>
        <v>1.1037138828047846</v>
      </c>
      <c r="DP177" s="57">
        <f>DO177*'DEPRECATED - DT-Prelim Calcs'!$C$21/DJ$2/'DEPRECATED - DT-Prelim Calcs'!$C$19/'DEPRECATED - DT-Prelim Calcs'!$C$18*3.39*'DEPRECATED - DT-Prelim Calcs'!$C$20</f>
        <v>25.773080821789936</v>
      </c>
      <c r="DQ177" s="46">
        <f t="shared" si="228"/>
        <v>0</v>
      </c>
      <c r="DR177" s="57">
        <f>DP176*'DEPRECATED - DT-Prelim Calcs'!$C$11+DR176</f>
        <v>-203.16060969194302</v>
      </c>
      <c r="DS177" s="57">
        <f>DS176+0.5*DP177*'DEPRECATED - DT-Prelim Calcs'!$C$11^2+DR177*'DEPRECATED - DT-Prelim Calcs'!$C$11</f>
        <v>-195979.53150607122</v>
      </c>
      <c r="DT177" s="57">
        <f>MIN('Drive Train'!$F$35-DN176*'DEPRECATED - DT-Prelim Calcs'!$C$21*'Drive Train'!$F$39,DT176+DN$2)</f>
        <v>6.82</v>
      </c>
      <c r="DU177" s="57">
        <f>'Drive Train'!$F$35-DN177*'DEPRECATED - DT-Prelim Calcs'!$C$21*'Drive Train'!$F$39</f>
        <v>6.82</v>
      </c>
      <c r="DV177" s="1">
        <f>IF(DS177&gt;='Drive Train'!$F$29,1,0)</f>
        <v>0</v>
      </c>
      <c r="DW177" s="57">
        <f t="shared" si="229"/>
        <v>103.33333333333333</v>
      </c>
      <c r="DX177" s="63">
        <f>DX176+'DEPRECATED - DT-Prelim Calcs'!$C$11</f>
        <v>692</v>
      </c>
      <c r="DY177" s="2">
        <f>EI177/'Drive Train'!$F$35</f>
        <v>0.55000000000000004</v>
      </c>
      <c r="DZ177" s="46">
        <f>EG177*12*60/(PI() * 'Drive Train'!$F$15)/DY$2*DY177</f>
        <v>8175.74700521875</v>
      </c>
      <c r="EA177" s="2">
        <f>('DEPRECATED - DT-Prelim Calcs'!$C$6*DY177-DZ177)/('DEPRECATED - DT-Prelim Calcs'!$C$6*DY177)*'DEPRECATED - DT-Prelim Calcs'!$C$7*DY177</f>
        <v>-2.3712261318156069</v>
      </c>
      <c r="EB177" s="57">
        <f>EA177/'DEPRECATED - DT-Prelim Calcs'!$C$7*('DEPRECATED - DT-Prelim Calcs'!$C$8-'DEPRECATED - DT-Prelim Calcs'!$C$9)+'DEPRECATED - DT-Prelim Calcs'!$C$9</f>
        <v>-123.53581440329559</v>
      </c>
      <c r="EC177" s="57">
        <f t="shared" si="198"/>
        <v>-123.53581440329559</v>
      </c>
      <c r="ED177" s="2">
        <f t="shared" si="230"/>
        <v>-3.4595279986053358</v>
      </c>
      <c r="EE177" s="57">
        <f>ED177*'DEPRECATED - DT-Prelim Calcs'!$C$21/DY$2/'DEPRECATED - DT-Prelim Calcs'!$C$19/'DEPRECATED - DT-Prelim Calcs'!$C$18*3.39*'DEPRECATED - DT-Prelim Calcs'!$C$20</f>
        <v>-91.926901539501614</v>
      </c>
      <c r="EF177" s="46">
        <f t="shared" si="231"/>
        <v>1</v>
      </c>
      <c r="EG177" s="57">
        <f>EE176*'DEPRECATED - DT-Prelim Calcs'!$C$11+EG176</f>
        <v>35.378604310198313</v>
      </c>
      <c r="EH177" s="57">
        <f>EH176+0.5*EE177*'DEPRECATED - DT-Prelim Calcs'!$C$11^2+EG177*'DEPRECATED - DT-Prelim Calcs'!$C$11</f>
        <v>-286948.33558342309</v>
      </c>
      <c r="EI177" s="57">
        <f>MIN('Drive Train'!$F$35-EC176*'DEPRECATED - DT-Prelim Calcs'!$C$21*'Drive Train'!$F$39,EI176+EC$2)</f>
        <v>6.82</v>
      </c>
      <c r="EJ177" s="57">
        <f>'Drive Train'!$F$35-EC177*'DEPRECATED - DT-Prelim Calcs'!$C$21*'Drive Train'!$F$39</f>
        <v>19.812148864197734</v>
      </c>
      <c r="EK177" s="1">
        <f>IF(EH177&gt;='Drive Train'!$F$29,1,0)</f>
        <v>0</v>
      </c>
      <c r="EL177" s="57">
        <f t="shared" si="232"/>
        <v>-137.26201600366176</v>
      </c>
      <c r="EM177" s="63">
        <f>EM176+'DEPRECATED - DT-Prelim Calcs'!$C$11</f>
        <v>692</v>
      </c>
      <c r="EN177" s="2">
        <f>EX177/'Drive Train'!$F$35</f>
        <v>0.55000000000000004</v>
      </c>
      <c r="EO177" s="46">
        <f>EV177*12*60/(PI() * 'Drive Train'!$F$15)/EN$2*EN177</f>
        <v>-98970.759322165672</v>
      </c>
      <c r="EP177" s="2">
        <f>('DEPRECATED - DT-Prelim Calcs'!$C$6*EN177-EO177)/('DEPRECATED - DT-Prelim Calcs'!$C$6*EN177)*'DEPRECATED - DT-Prelim Calcs'!$C$7*EN177</f>
        <v>46.075880856739083</v>
      </c>
      <c r="EQ177" s="57">
        <f>EP177/'DEPRECATED - DT-Prelim Calcs'!$C$7*('DEPRECATED - DT-Prelim Calcs'!$C$8-'DEPRECATED - DT-Prelim Calcs'!$C$9)+'DEPRECATED - DT-Prelim Calcs'!$C$9</f>
        <v>2455.619300381587</v>
      </c>
      <c r="ER177" s="57">
        <f t="shared" si="199"/>
        <v>93</v>
      </c>
      <c r="ES177" s="2">
        <f t="shared" si="233"/>
        <v>0.86507304327942547</v>
      </c>
      <c r="ET177" s="57">
        <f>ES177*'DEPRECATED - DT-Prelim Calcs'!$C$21/EN$2/'DEPRECATED - DT-Prelim Calcs'!$C$19/'DEPRECATED - DT-Prelim Calcs'!$C$18*3.39*'DEPRECATED - DT-Prelim Calcs'!$C$20</f>
        <v>25.773080821789936</v>
      </c>
      <c r="EU177" s="46">
        <f t="shared" si="234"/>
        <v>0</v>
      </c>
      <c r="EV177" s="57">
        <f>ET176*'DEPRECATED - DT-Prelim Calcs'!$C$11+EV176</f>
        <v>-381.97274005739462</v>
      </c>
      <c r="EW177" s="57">
        <f>EW176+0.5*ET177*'DEPRECATED - DT-Prelim Calcs'!$C$11^2+EV177*'DEPRECATED - DT-Prelim Calcs'!$C$11</f>
        <v>-393572.27043752215</v>
      </c>
      <c r="EX177" s="57">
        <f>MIN('Drive Train'!$F$35-ER176*'DEPRECATED - DT-Prelim Calcs'!$C$21*'Drive Train'!$F$39,EX176+ER$2)</f>
        <v>6.82</v>
      </c>
      <c r="EY177" s="57">
        <f>'Drive Train'!$F$35-ER177*'DEPRECATED - DT-Prelim Calcs'!$C$21*'Drive Train'!$F$39</f>
        <v>6.82</v>
      </c>
      <c r="EZ177" s="1">
        <f>IF(EW177&gt;='Drive Train'!$F$29,1,0)</f>
        <v>0</v>
      </c>
      <c r="FA177" s="57">
        <f t="shared" si="235"/>
        <v>103.33333333333333</v>
      </c>
      <c r="FB177" s="63">
        <f>FB176+'DEPRECATED - DT-Prelim Calcs'!$C$11</f>
        <v>692</v>
      </c>
      <c r="FC177" s="2">
        <f>FM177/'Drive Train'!$F$35</f>
        <v>0.55000000000000004</v>
      </c>
      <c r="FD177" s="46">
        <f>FK177*12*60/(PI() * 'Drive Train'!$F$15)/FC$2*FC177</f>
        <v>-77152.899677463283</v>
      </c>
      <c r="FE177" s="2">
        <f>('DEPRECATED - DT-Prelim Calcs'!$C$6*FC177-FD177)/('DEPRECATED - DT-Prelim Calcs'!$C$6*FC177)*'DEPRECATED - DT-Prelim Calcs'!$C$7*FC177</f>
        <v>36.210769835400846</v>
      </c>
      <c r="FF177" s="57">
        <f>FE177/'DEPRECATED - DT-Prelim Calcs'!$C$7*('DEPRECATED - DT-Prelim Calcs'!$C$8-'DEPRECATED - DT-Prelim Calcs'!$C$9)+'DEPRECATED - DT-Prelim Calcs'!$C$9</f>
        <v>1930.4351742248666</v>
      </c>
      <c r="FG177" s="57">
        <f t="shared" si="200"/>
        <v>93</v>
      </c>
      <c r="FH177" s="2">
        <f t="shared" si="236"/>
        <v>0.78067567320338405</v>
      </c>
      <c r="FI177" s="57">
        <f>FH177*'DEPRECATED - DT-Prelim Calcs'!$C$21/FC$2/'DEPRECATED - DT-Prelim Calcs'!$C$19/'DEPRECATED - DT-Prelim Calcs'!$C$18*3.39*'DEPRECATED - DT-Prelim Calcs'!$C$20</f>
        <v>25.773080821789936</v>
      </c>
      <c r="FJ177" s="46">
        <f t="shared" si="237"/>
        <v>0</v>
      </c>
      <c r="FK177" s="57">
        <f>FI176*'DEPRECATED - DT-Prelim Calcs'!$C$11+FK176</f>
        <v>-268.71727586459974</v>
      </c>
      <c r="FL177" s="57">
        <f>FL176+0.5*FI177*'DEPRECATED - DT-Prelim Calcs'!$C$11^2+FK177*'DEPRECATED - DT-Prelim Calcs'!$C$11</f>
        <v>-575756.63774377387</v>
      </c>
      <c r="FM177" s="57">
        <f>MIN('Drive Train'!$F$35-FG176*'DEPRECATED - DT-Prelim Calcs'!$C$21*'Drive Train'!$F$39,FM176+FG$2)</f>
        <v>6.82</v>
      </c>
      <c r="FN177" s="57">
        <f>'Drive Train'!$F$35-FG177*'DEPRECATED - DT-Prelim Calcs'!$C$21*'Drive Train'!$F$39</f>
        <v>6.82</v>
      </c>
      <c r="FO177" s="1">
        <f>IF(FL177&gt;='Drive Train'!$F$29,1,0)</f>
        <v>0</v>
      </c>
      <c r="FP177" s="57">
        <f t="shared" si="238"/>
        <v>103.33333333333333</v>
      </c>
      <c r="FQ177" s="63">
        <f>FQ176+'DEPRECATED - DT-Prelim Calcs'!$C$11</f>
        <v>692</v>
      </c>
      <c r="FR177" s="2">
        <f>GB177/'Drive Train'!$F$35</f>
        <v>0.55000000000000004</v>
      </c>
      <c r="FS177" s="46">
        <f>FZ177*12*60/(PI() * 'Drive Train'!$F$15)/FR$2*FR177</f>
        <v>-426413.07035683433</v>
      </c>
      <c r="FT177" s="2">
        <f>('DEPRECATED - DT-Prelim Calcs'!$C$6*FR177-FS177)/('DEPRECATED - DT-Prelim Calcs'!$C$6*FR177)*'DEPRECATED - DT-Prelim Calcs'!$C$7*FR177</f>
        <v>194.13140986115775</v>
      </c>
      <c r="FU177" s="57">
        <f>FT177/'DEPRECATED - DT-Prelim Calcs'!$C$7*('DEPRECATED - DT-Prelim Calcs'!$C$8-'DEPRECATED - DT-Prelim Calcs'!$C$9)+'DEPRECATED - DT-Prelim Calcs'!$C$9</f>
        <v>10337.579620409353</v>
      </c>
      <c r="FV177" s="57">
        <f t="shared" si="201"/>
        <v>93</v>
      </c>
      <c r="FW177" s="2">
        <f t="shared" si="239"/>
        <v>0.7112822800297498</v>
      </c>
      <c r="FX177" s="57">
        <f>FW177*'DEPRECATED - DT-Prelim Calcs'!$C$21/FR$2/'DEPRECATED - DT-Prelim Calcs'!$C$19/'DEPRECATED - DT-Prelim Calcs'!$C$18*3.39*'DEPRECATED - DT-Prelim Calcs'!$C$20</f>
        <v>25.773080821789936</v>
      </c>
      <c r="FY177" s="46">
        <f t="shared" si="240"/>
        <v>0</v>
      </c>
      <c r="FZ177" s="57">
        <f>FX176*'DEPRECATED - DT-Prelim Calcs'!$C$11+FZ176</f>
        <v>-1353.1476456845435</v>
      </c>
      <c r="GA177" s="57">
        <f>GA176+0.5*FX177*'DEPRECATED - DT-Prelim Calcs'!$C$11^2+FZ177*'DEPRECATED - DT-Prelim Calcs'!$C$11</f>
        <v>-616711.6902556339</v>
      </c>
      <c r="GB177" s="57">
        <f>MIN('Drive Train'!$F$35-FV176*'DEPRECATED - DT-Prelim Calcs'!$C$21*'Drive Train'!$F$39,GB176+FV$2)</f>
        <v>6.82</v>
      </c>
      <c r="GC177" s="57">
        <f>'Drive Train'!$F$35-FV177*'DEPRECATED - DT-Prelim Calcs'!$C$21*'Drive Train'!$F$39</f>
        <v>6.82</v>
      </c>
      <c r="GD177" s="1">
        <f>IF(GA177&gt;='Drive Train'!$F$29,1,0)</f>
        <v>0</v>
      </c>
      <c r="GE177" s="57">
        <f t="shared" si="241"/>
        <v>103.33333333333333</v>
      </c>
      <c r="GF177" s="63">
        <f>GF176+'DEPRECATED - DT-Prelim Calcs'!$C$11</f>
        <v>692</v>
      </c>
      <c r="GG177" s="2">
        <f>GQ177/'Drive Train'!$F$35</f>
        <v>0.85483870967741948</v>
      </c>
      <c r="GH177" s="46">
        <f>GO177*12*60/(PI() * 'Drive Train'!$F$15)/GG$2*GG177</f>
        <v>-203720.15236118008</v>
      </c>
      <c r="GI177" s="2">
        <f>('DEPRECATED - DT-Prelim Calcs'!$C$6*GG177-GH177)/('DEPRECATED - DT-Prelim Calcs'!$C$6*GG177)*'DEPRECATED - DT-Prelim Calcs'!$C$7*GG177</f>
        <v>94.173776147816767</v>
      </c>
      <c r="GJ177" s="57">
        <f>GI177/'DEPRECATED - DT-Prelim Calcs'!$C$7*('DEPRECATED - DT-Prelim Calcs'!$C$8-'DEPRECATED - DT-Prelim Calcs'!$C$9)+'DEPRECATED - DT-Prelim Calcs'!$C$9</f>
        <v>5016.1836015621957</v>
      </c>
      <c r="GK177" s="57">
        <f t="shared" si="242"/>
        <v>29.999999999999982</v>
      </c>
      <c r="GL177" s="2">
        <f t="shared" si="243"/>
        <v>0.99579519204165001</v>
      </c>
      <c r="GM177" s="57">
        <f>GL177*'DEPRECATED - DT-Prelim Calcs'!$C$21/GG$2/'DEPRECATED - DT-Prelim Calcs'!$C$19/'DEPRECATED - DT-Prelim Calcs'!$C$18*3.39*'DEPRECATED - DT-Prelim Calcs'!$C$20</f>
        <v>25.773080821789936</v>
      </c>
      <c r="GN177" s="46">
        <f t="shared" si="244"/>
        <v>0</v>
      </c>
      <c r="GO177" s="57">
        <f>GM176*'DEPRECATED - DT-Prelim Calcs'!$C$11+GO176</f>
        <v>-582.31129680502579</v>
      </c>
      <c r="GP177" s="57">
        <f>GP176+0.5*GM177*'DEPRECATED - DT-Prelim Calcs'!$C$11^2+GO177*'DEPRECATED - DT-Prelim Calcs'!$C$11</f>
        <v>-312135.84998649795</v>
      </c>
      <c r="GQ177" s="57">
        <f>MIN('Drive Train'!$F$35-GK176*'DEPRECATED - DT-Prelim Calcs'!$C$21*'Drive Train'!$F$39,GQ176+GK$2)</f>
        <v>10.600000000000001</v>
      </c>
      <c r="GR177" s="57">
        <f>'Drive Train'!$F$35-GK177*'DEPRECATED - DT-Prelim Calcs'!$C$21*'Drive Train'!$F$39</f>
        <v>10.600000000000001</v>
      </c>
      <c r="GS177" s="1">
        <f>IF(GP177&gt;='Drive Train'!$F$29,1,0)</f>
        <v>0</v>
      </c>
      <c r="GT177" s="57">
        <f t="shared" si="245"/>
        <v>33.333333333333314</v>
      </c>
      <c r="GU177" s="63">
        <f>GU176+'DEPRECATED - DT-Prelim Calcs'!$C$11</f>
        <v>692</v>
      </c>
      <c r="GV177" s="2">
        <f>HF177/'Drive Train'!$F$35</f>
        <v>0.83870967741935498</v>
      </c>
      <c r="GW177" s="46">
        <f>HD177*12*60/(PI() * 'Drive Train'!$F$15)/GV$2*GV177</f>
        <v>-330911.19674599526</v>
      </c>
      <c r="GX177" s="2">
        <f>('DEPRECATED - DT-Prelim Calcs'!$C$6*GV177-GW177)/('DEPRECATED - DT-Prelim Calcs'!$C$6*GV177)*'DEPRECATED - DT-Prelim Calcs'!$C$7*GV177</f>
        <v>151.64530235970045</v>
      </c>
      <c r="GY177" s="57">
        <f>GX177/'DEPRECATED - DT-Prelim Calcs'!$C$7*('DEPRECATED - DT-Prelim Calcs'!$C$8-'DEPRECATED - DT-Prelim Calcs'!$C$9)+'DEPRECATED - DT-Prelim Calcs'!$C$9</f>
        <v>8075.7673413898619</v>
      </c>
      <c r="GZ177" s="57">
        <f t="shared" si="202"/>
        <v>33.333333333333314</v>
      </c>
      <c r="HA177" s="2">
        <f t="shared" si="246"/>
        <v>0.99579519204165001</v>
      </c>
      <c r="HB177" s="57">
        <f>HA177*'DEPRECATED - DT-Prelim Calcs'!$C$21/GV$2/'DEPRECATED - DT-Prelim Calcs'!$C$19/'DEPRECATED - DT-Prelim Calcs'!$C$18*3.39*'DEPRECATED - DT-Prelim Calcs'!$C$20</f>
        <v>25.773080821789936</v>
      </c>
      <c r="HC177" s="46">
        <f t="shared" si="247"/>
        <v>0</v>
      </c>
      <c r="HD177" s="57">
        <f>HB176*'DEPRECATED - DT-Prelim Calcs'!$C$11+HD176</f>
        <v>-964.06254733870958</v>
      </c>
      <c r="HE177" s="57">
        <f>HE176+0.5*HB177*'DEPRECATED - DT-Prelim Calcs'!$C$11^2+HD177*'DEPRECATED - DT-Prelim Calcs'!$C$11</f>
        <v>-323419.23973352514</v>
      </c>
      <c r="HF177" s="57">
        <f>MIN('Drive Train'!$F$35-GZ176*'DEPRECATED - DT-Prelim Calcs'!$C$21*'Drive Train'!$F$39,HF176+GZ$2)</f>
        <v>10.400000000000002</v>
      </c>
      <c r="HG177" s="57">
        <f>'Drive Train'!$F$35-GZ177*'DEPRECATED - DT-Prelim Calcs'!$C$21*'Drive Train'!$F$39</f>
        <v>10.400000000000002</v>
      </c>
      <c r="HH177" s="1">
        <f>IF(HE177&gt;='Drive Train'!$F$29,1,0)</f>
        <v>0</v>
      </c>
      <c r="HI177" s="57">
        <f t="shared" si="248"/>
        <v>37.037037037037017</v>
      </c>
      <c r="HJ177" s="63">
        <f>HJ176+'DEPRECATED - DT-Prelim Calcs'!$C$11</f>
        <v>692</v>
      </c>
      <c r="HK177" s="2">
        <f>HU177/'Drive Train'!$F$35</f>
        <v>0.82258064516129037</v>
      </c>
      <c r="HL177" s="46">
        <f>HS177*12*60/(PI() * 'Drive Train'!$F$15)/HK$2*HK177</f>
        <v>-209934.12619964796</v>
      </c>
      <c r="HM177" s="2">
        <f>('DEPRECATED - DT-Prelim Calcs'!$C$6*HK177-HL177)/('DEPRECATED - DT-Prelim Calcs'!$C$6*HK177)*'DEPRECATED - DT-Prelim Calcs'!$C$7*HK177</f>
        <v>96.905729700270527</v>
      </c>
      <c r="HN177" s="57">
        <f>HM177/'DEPRECATED - DT-Prelim Calcs'!$C$7*('DEPRECATED - DT-Prelim Calcs'!$C$8-'DEPRECATED - DT-Prelim Calcs'!$C$9)+'DEPRECATED - DT-Prelim Calcs'!$C$9</f>
        <v>5161.623286533074</v>
      </c>
      <c r="HO177" s="57">
        <f t="shared" si="203"/>
        <v>36.66666666666665</v>
      </c>
      <c r="HP177" s="2">
        <f t="shared" si="249"/>
        <v>0.99579519204165001</v>
      </c>
      <c r="HQ177" s="57">
        <f>HP177*'DEPRECATED - DT-Prelim Calcs'!$C$21/HK$2/'DEPRECATED - DT-Prelim Calcs'!$C$19/'DEPRECATED - DT-Prelim Calcs'!$C$18*3.39*'DEPRECATED - DT-Prelim Calcs'!$C$20</f>
        <v>25.773080821789936</v>
      </c>
      <c r="HR177" s="46">
        <f t="shared" si="250"/>
        <v>0</v>
      </c>
      <c r="HS177" s="57">
        <f>HQ176*'DEPRECATED - DT-Prelim Calcs'!$C$11+HS176</f>
        <v>-623.60553101365417</v>
      </c>
      <c r="HT177" s="57">
        <f>HT176+0.5*HQ177*'DEPRECATED - DT-Prelim Calcs'!$C$11^2+HS177*'DEPRECATED - DT-Prelim Calcs'!$C$11</f>
        <v>-319805.91622579214</v>
      </c>
      <c r="HU177" s="57">
        <f>MIN('Drive Train'!$F$35-HO176*'DEPRECATED - DT-Prelim Calcs'!$C$21*'Drive Train'!$F$39,HU176+HO$2)</f>
        <v>10.200000000000001</v>
      </c>
      <c r="HV177" s="57">
        <f>'Drive Train'!$F$35-HO177*'DEPRECATED - DT-Prelim Calcs'!$C$21*'Drive Train'!$F$39</f>
        <v>10.200000000000001</v>
      </c>
      <c r="HW177" s="1">
        <f>IF(HT177&gt;='Drive Train'!$F$29,1,0)</f>
        <v>0</v>
      </c>
      <c r="HX177" s="57">
        <f t="shared" si="251"/>
        <v>40.740740740740726</v>
      </c>
      <c r="HY177" s="63">
        <f>HY176+'DEPRECATED - DT-Prelim Calcs'!$C$11</f>
        <v>692</v>
      </c>
      <c r="HZ177" s="2">
        <f>IJ177/'Drive Train'!$F$35</f>
        <v>0.80645161290322598</v>
      </c>
      <c r="IA177" s="46">
        <f>IH177*12*60/(PI() * 'Drive Train'!$F$15)/HZ$2*HZ177</f>
        <v>-16921.577539574231</v>
      </c>
      <c r="IB177" s="2">
        <f>('DEPRECATED - DT-Prelim Calcs'!$C$6*HZ177-IA177)/('DEPRECATED - DT-Prelim Calcs'!$C$6*HZ177)*'DEPRECATED - DT-Prelim Calcs'!$C$7*HZ177</f>
        <v>9.5947682502063252</v>
      </c>
      <c r="IC177" s="57">
        <f>IB177/'DEPRECATED - DT-Prelim Calcs'!$C$7*('DEPRECATED - DT-Prelim Calcs'!$C$8-'DEPRECATED - DT-Prelim Calcs'!$C$9)+'DEPRECATED - DT-Prelim Calcs'!$C$9</f>
        <v>513.49201929521644</v>
      </c>
      <c r="ID177" s="57">
        <f t="shared" si="204"/>
        <v>39.999999999999986</v>
      </c>
      <c r="IE177" s="2">
        <f t="shared" si="252"/>
        <v>0.99579519204165001</v>
      </c>
      <c r="IF177" s="57">
        <f>IE177*'DEPRECATED - DT-Prelim Calcs'!$C$21/HZ$2/'DEPRECATED - DT-Prelim Calcs'!$C$19/'DEPRECATED - DT-Prelim Calcs'!$C$18*3.39*'DEPRECATED - DT-Prelim Calcs'!$C$20</f>
        <v>25.773080821789936</v>
      </c>
      <c r="IG177" s="46">
        <f t="shared" si="253"/>
        <v>0</v>
      </c>
      <c r="IH177" s="57">
        <f>IF176*'DEPRECATED - DT-Prelim Calcs'!$C$11+IH176</f>
        <v>-51.270545332215065</v>
      </c>
      <c r="II177" s="57">
        <f>II176+0.5*IF177*'DEPRECATED - DT-Prelim Calcs'!$C$11^2+IH177*'DEPRECATED - DT-Prelim Calcs'!$C$11</f>
        <v>-317112.54895475099</v>
      </c>
      <c r="IJ177" s="57">
        <f>MIN('Drive Train'!$F$35-ID176*'DEPRECATED - DT-Prelim Calcs'!$C$21*'Drive Train'!$F$39,IJ176+ID$2)</f>
        <v>10.000000000000002</v>
      </c>
      <c r="IK177" s="57">
        <f>'Drive Train'!$F$35-ID177*'DEPRECATED - DT-Prelim Calcs'!$C$21*'Drive Train'!$F$39</f>
        <v>10.000000000000002</v>
      </c>
      <c r="IL177" s="1">
        <f>IF(II177&gt;='Drive Train'!$F$29,1,0)</f>
        <v>0</v>
      </c>
      <c r="IM177" s="57">
        <f t="shared" si="254"/>
        <v>44.444444444444429</v>
      </c>
      <c r="IN177" s="63">
        <f>IN176+'DEPRECATED - DT-Prelim Calcs'!$C$11</f>
        <v>692</v>
      </c>
      <c r="IO177" s="2">
        <f>IY177/'Drive Train'!$F$35</f>
        <v>0.79032258064516137</v>
      </c>
      <c r="IP177" s="46">
        <f>IW177*12*60/(PI() * 'Drive Train'!$F$15)/IO$2*IO177</f>
        <v>-247786.42579444926</v>
      </c>
      <c r="IQ177" s="2">
        <f>('DEPRECATED - DT-Prelim Calcs'!$C$6*IO177-IP177)/('DEPRECATED - DT-Prelim Calcs'!$C$6*IO177)*'DEPRECATED - DT-Prelim Calcs'!$C$7*IO177</f>
        <v>113.94319264723902</v>
      </c>
      <c r="IR177" s="57">
        <f>IQ177/'DEPRECATED - DT-Prelim Calcs'!$C$7*('DEPRECATED - DT-Prelim Calcs'!$C$8-'DEPRECATED - DT-Prelim Calcs'!$C$9)+'DEPRECATED - DT-Prelim Calcs'!$C$9</f>
        <v>6068.6384301413964</v>
      </c>
      <c r="IS177" s="57">
        <f t="shared" si="205"/>
        <v>43.333333333333321</v>
      </c>
      <c r="IT177" s="2">
        <f t="shared" si="255"/>
        <v>0.99579519204165001</v>
      </c>
      <c r="IU177" s="57">
        <f>IT177*'DEPRECATED - DT-Prelim Calcs'!$C$21/IO$2/'DEPRECATED - DT-Prelim Calcs'!$C$19/'DEPRECATED - DT-Prelim Calcs'!$C$18*3.39*'DEPRECATED - DT-Prelim Calcs'!$C$20</f>
        <v>25.773080821789936</v>
      </c>
      <c r="IV177" s="46">
        <f t="shared" si="256"/>
        <v>0</v>
      </c>
      <c r="IW177" s="57">
        <f>IU176*'DEPRECATED - DT-Prelim Calcs'!$C$11+IW176</f>
        <v>-766.08776072979492</v>
      </c>
      <c r="IX177" s="57">
        <f>IX176+0.5*IU177*'DEPRECATED - DT-Prelim Calcs'!$C$11^2+IW177*'DEPRECATED - DT-Prelim Calcs'!$C$11</f>
        <v>-332760.98454700602</v>
      </c>
      <c r="IY177" s="57">
        <f>MIN('Drive Train'!$F$35-IS176*'DEPRECATED - DT-Prelim Calcs'!$C$21*'Drive Train'!$F$39,IY176+IS$2)</f>
        <v>9.8000000000000007</v>
      </c>
      <c r="IZ177" s="57">
        <f>'Drive Train'!$F$35-IS177*'DEPRECATED - DT-Prelim Calcs'!$C$21*'Drive Train'!$F$39</f>
        <v>9.8000000000000007</v>
      </c>
      <c r="JA177" s="1">
        <f>IF(IX177&gt;='Drive Train'!$F$29,1,0)</f>
        <v>0</v>
      </c>
      <c r="JB177" s="57">
        <f t="shared" si="257"/>
        <v>48.148148148148138</v>
      </c>
      <c r="JC177" s="63">
        <f>JC176+'DEPRECATED - DT-Prelim Calcs'!$C$11</f>
        <v>692</v>
      </c>
      <c r="JD177" s="2">
        <f>JN177/'Drive Train'!$F$35</f>
        <v>3.0652396680222269</v>
      </c>
      <c r="JE177" s="46">
        <f>JL177*12*60/(PI() * 'Drive Train'!$F$15)/JD$2*JD177</f>
        <v>-1230655.0170643702</v>
      </c>
      <c r="JF177" s="2">
        <f>('DEPRECATED - DT-Prelim Calcs'!$C$6*JD177-JE177)/('DEPRECATED - DT-Prelim Calcs'!$C$6*JD177)*'DEPRECATED - DT-Prelim Calcs'!$C$7*JD177</f>
        <v>563.83724469658137</v>
      </c>
      <c r="JG177" s="57">
        <f>JF177/'DEPRECATED - DT-Prelim Calcs'!$C$7*('DEPRECATED - DT-Prelim Calcs'!$C$8-'DEPRECATED - DT-Prelim Calcs'!$C$9)+'DEPRECATED - DT-Prelim Calcs'!$C$9</f>
        <v>30019.429665797259</v>
      </c>
      <c r="JH177" s="57">
        <f t="shared" si="206"/>
        <v>46.666666666666657</v>
      </c>
      <c r="JI177" s="2">
        <f t="shared" si="258"/>
        <v>0.99579519204165001</v>
      </c>
      <c r="JJ177" s="57">
        <f>JI177*'DEPRECATED - DT-Prelim Calcs'!$C$21/JD$2/'DEPRECATED - DT-Prelim Calcs'!$C$19/'DEPRECATED - DT-Prelim Calcs'!$C$18*3.39*'DEPRECATED - DT-Prelim Calcs'!$C$20</f>
        <v>25.773080821789936</v>
      </c>
      <c r="JK177" s="46">
        <f t="shared" si="259"/>
        <v>0</v>
      </c>
      <c r="JL177" s="57">
        <f>JJ176*'DEPRECATED - DT-Prelim Calcs'!$C$11+JL176</f>
        <v>-981.01871508620684</v>
      </c>
      <c r="JM177" s="57">
        <f>JM176+0.5*JJ177*'DEPRECATED - DT-Prelim Calcs'!$C$11^2+JL177*'DEPRECATED - DT-Prelim Calcs'!$C$11</f>
        <v>-354545.80063395784</v>
      </c>
      <c r="JN177" s="57">
        <f>MIN('Drive Train'!$F$35-JH176*'DEPRECATED - DT-Prelim Calcs'!$C$21*'Drive Train'!$F$39,JN176+JH$2)</f>
        <v>38.008971883475617</v>
      </c>
      <c r="JO177" s="57">
        <f>'Drive Train'!$F$35-JH177*'DEPRECATED - DT-Prelim Calcs'!$C$21*'Drive Train'!$F$39</f>
        <v>9.6000000000000014</v>
      </c>
      <c r="JP177" s="1">
        <f>IF(JM177&gt;='Drive Train'!$F$29,1,0)</f>
        <v>0</v>
      </c>
      <c r="JQ177" s="57">
        <f>MIN(JG177,'DEPRECATED - DT-Prelim Calcs'!$C$10)*'DEPRECATED - DT-Prelim Calcs'!$C$11*1000/60/60</f>
        <v>103.33333333333333</v>
      </c>
      <c r="JR177" s="63">
        <f>JR176+'DEPRECATED - DT-Prelim Calcs'!$C$11</f>
        <v>692</v>
      </c>
      <c r="JS177" s="2">
        <f>KC177/'Drive Train'!$F$35</f>
        <v>0.75806451612903225</v>
      </c>
      <c r="JT177" s="46">
        <f>KA177*12*60/(PI() * 'Drive Train'!$F$15)/JS$2*JS177</f>
        <v>-198716.02674428382</v>
      </c>
      <c r="JU177" s="2">
        <f>('DEPRECATED - DT-Prelim Calcs'!$C$6*JS177-JT177)/('DEPRECATED - DT-Prelim Calcs'!$C$6*JS177)*'DEPRECATED - DT-Prelim Calcs'!$C$7*JS177</f>
        <v>91.6778969198417</v>
      </c>
      <c r="JV177" s="57">
        <f>JU177/'DEPRECATED - DT-Prelim Calcs'!$C$7*('DEPRECATED - DT-Prelim Calcs'!$C$8-'DEPRECATED - DT-Prelim Calcs'!$C$9)+'DEPRECATED - DT-Prelim Calcs'!$C$9</f>
        <v>4883.3116907948925</v>
      </c>
      <c r="JW177" s="57">
        <f t="shared" si="207"/>
        <v>49.999999999999993</v>
      </c>
      <c r="JX177" s="2">
        <f t="shared" si="260"/>
        <v>0.99579519204165001</v>
      </c>
      <c r="JY177" s="57">
        <f>JX177*'DEPRECATED - DT-Prelim Calcs'!$C$21/JS$2/'DEPRECATED - DT-Prelim Calcs'!$C$19/'DEPRECATED - DT-Prelim Calcs'!$C$18*3.39*'DEPRECATED - DT-Prelim Calcs'!$C$20</f>
        <v>25.773080821789936</v>
      </c>
      <c r="JZ177" s="46">
        <f t="shared" si="261"/>
        <v>0</v>
      </c>
      <c r="KA177" s="57">
        <f>JY176*'DEPRECATED - DT-Prelim Calcs'!$C$11+KA176</f>
        <v>-640.51916652565342</v>
      </c>
      <c r="KB177" s="57">
        <f>KB176+0.5*JY177*'DEPRECATED - DT-Prelim Calcs'!$C$11^2+KA177*'DEPRECATED - DT-Prelim Calcs'!$C$11</f>
        <v>-363980.11281779828</v>
      </c>
      <c r="KC177" s="57">
        <f>MIN('Drive Train'!$F$35-JW176*'DEPRECATED - DT-Prelim Calcs'!$C$21*'Drive Train'!$F$39,KC176+JW$2)</f>
        <v>9.4</v>
      </c>
      <c r="KD177" s="57">
        <f>'Drive Train'!$F$35-JW177*'DEPRECATED - DT-Prelim Calcs'!$C$21*'Drive Train'!$F$39</f>
        <v>9.4</v>
      </c>
      <c r="KE177" s="1">
        <f>IF(KB177&gt;='Drive Train'!$F$29,1,0)</f>
        <v>0</v>
      </c>
      <c r="KF177" s="57">
        <f>MIN(JV177,'DEPRECATED - DT-Prelim Calcs'!$C$10)*'DEPRECATED - DT-Prelim Calcs'!$C$11*1000/60/60</f>
        <v>103.33333333333333</v>
      </c>
      <c r="KG177" s="63">
        <f>KG176+'DEPRECATED - DT-Prelim Calcs'!$C$11</f>
        <v>692</v>
      </c>
      <c r="KH177" s="2">
        <f>KR177/'Drive Train'!$F$35</f>
        <v>0.74193548387096786</v>
      </c>
      <c r="KI177" s="46">
        <f>KP177*12*60/(PI() * 'Drive Train'!$F$15)/KH$2*KH177</f>
        <v>-161083.99713401243</v>
      </c>
      <c r="KJ177" s="2">
        <f>('DEPRECATED - DT-Prelim Calcs'!$C$6*KH177-KI177)/('DEPRECATED - DT-Prelim Calcs'!$C$6*KH177)*'DEPRECATED - DT-Prelim Calcs'!$C$7*KH177</f>
        <v>74.623417816873868</v>
      </c>
      <c r="KK177" s="57">
        <f>KJ177/'DEPRECATED - DT-Prelim Calcs'!$C$7*('DEPRECATED - DT-Prelim Calcs'!$C$8-'DEPRECATED - DT-Prelim Calcs'!$C$9)+'DEPRECATED - DT-Prelim Calcs'!$C$9</f>
        <v>3975.3906663505882</v>
      </c>
      <c r="KL177" s="57">
        <f t="shared" si="208"/>
        <v>53.333333333333329</v>
      </c>
      <c r="KM177" s="2">
        <f t="shared" si="262"/>
        <v>0.99579519204165001</v>
      </c>
      <c r="KN177" s="57">
        <f>KM177*'DEPRECATED - DT-Prelim Calcs'!$C$21/KH$2/'DEPRECATED - DT-Prelim Calcs'!$C$19/'DEPRECATED - DT-Prelim Calcs'!$C$18*3.39*'DEPRECATED - DT-Prelim Calcs'!$C$20</f>
        <v>25.773080821789936</v>
      </c>
      <c r="KO177" s="46">
        <f t="shared" si="263"/>
        <v>0</v>
      </c>
      <c r="KP177" s="57">
        <f>KN176*'DEPRECATED - DT-Prelim Calcs'!$C$11+KP176</f>
        <v>-530.50765959197645</v>
      </c>
      <c r="KQ177" s="57">
        <f>KQ176+0.5*KN177*'DEPRECATED - DT-Prelim Calcs'!$C$11^2+KP177*'DEPRECATED - DT-Prelim Calcs'!$C$11</f>
        <v>-337782.8509972645</v>
      </c>
      <c r="KR177" s="57">
        <f>MIN('Drive Train'!$F$35-KL176*'DEPRECATED - DT-Prelim Calcs'!$C$21*'Drive Train'!$F$39,KR176+KL$2)</f>
        <v>9.2000000000000011</v>
      </c>
      <c r="KS177" s="57">
        <f>'Drive Train'!$F$35-KL177*'DEPRECATED - DT-Prelim Calcs'!$C$21*'Drive Train'!$F$39</f>
        <v>9.2000000000000011</v>
      </c>
      <c r="KT177" s="1">
        <f>IF(KQ177&gt;='Drive Train'!$F$29,1,0)</f>
        <v>0</v>
      </c>
      <c r="KU177" s="57">
        <f>MIN(KK177,'DEPRECATED - DT-Prelim Calcs'!$C$10)*'DEPRECATED - DT-Prelim Calcs'!$C$11*1000/60/60</f>
        <v>103.33333333333333</v>
      </c>
      <c r="KV177" s="63">
        <f>KV176+'DEPRECATED - DT-Prelim Calcs'!$C$11</f>
        <v>692</v>
      </c>
      <c r="KW177" s="2">
        <f>LG177/'Drive Train'!$F$35</f>
        <v>0.72580645161290325</v>
      </c>
      <c r="KX177" s="46">
        <f>LE177*12*60/(PI() * 'Drive Train'!$F$15)/KW$2*KW177</f>
        <v>-100674.6438650051</v>
      </c>
      <c r="KY177" s="2">
        <f>('DEPRECATED - DT-Prelim Calcs'!$C$6*KW177-KX177)/('DEPRECATED - DT-Prelim Calcs'!$C$6*KW177)*'DEPRECATED - DT-Prelim Calcs'!$C$7*KW177</f>
        <v>47.269998748136125</v>
      </c>
      <c r="KZ177" s="57">
        <f>KY177/'DEPRECATED - DT-Prelim Calcs'!$C$7*('DEPRECATED - DT-Prelim Calcs'!$C$8-'DEPRECATED - DT-Prelim Calcs'!$C$9)+'DEPRECATED - DT-Prelim Calcs'!$C$9</f>
        <v>2519.1899748489068</v>
      </c>
      <c r="LA177" s="57">
        <f t="shared" si="209"/>
        <v>56.666666666666664</v>
      </c>
      <c r="LB177" s="2">
        <f t="shared" si="264"/>
        <v>0.99579519204165001</v>
      </c>
      <c r="LC177" s="57">
        <f>LB177*'DEPRECATED - DT-Prelim Calcs'!$C$21/KW$2/'DEPRECATED - DT-Prelim Calcs'!$C$19/'DEPRECATED - DT-Prelim Calcs'!$C$18*3.39*'DEPRECATED - DT-Prelim Calcs'!$C$20</f>
        <v>25.773080821789936</v>
      </c>
      <c r="LD177" s="46">
        <f t="shared" si="265"/>
        <v>0</v>
      </c>
      <c r="LE177" s="57">
        <f>LC176*'DEPRECATED - DT-Prelim Calcs'!$C$11+LE176</f>
        <v>-338.92583990364403</v>
      </c>
      <c r="LF177" s="57">
        <f>LF176+0.5*LC177*'DEPRECATED - DT-Prelim Calcs'!$C$11^2+LE177*'DEPRECATED - DT-Prelim Calcs'!$C$11</f>
        <v>-374507.54120320809</v>
      </c>
      <c r="LG177" s="57">
        <f>MIN('Drive Train'!$F$35-LA176*'DEPRECATED - DT-Prelim Calcs'!$C$21*'Drive Train'!$F$39,LG176+LA$2)</f>
        <v>9</v>
      </c>
      <c r="LH177" s="57">
        <f>'Drive Train'!$F$35-LA177*'DEPRECATED - DT-Prelim Calcs'!$C$21*'Drive Train'!$F$39</f>
        <v>9</v>
      </c>
      <c r="LI177" s="1">
        <f>IF(LF177&gt;='Drive Train'!$F$29,1,0)</f>
        <v>0</v>
      </c>
      <c r="LJ177" s="57">
        <f>MIN(KZ177,'DEPRECATED - DT-Prelim Calcs'!$C$10)*'DEPRECATED - DT-Prelim Calcs'!$C$11*1000/60/60</f>
        <v>103.33333333333333</v>
      </c>
      <c r="LK177" s="63">
        <f>LK176+'DEPRECATED - DT-Prelim Calcs'!$C$11</f>
        <v>692</v>
      </c>
      <c r="LL177" s="2">
        <f>LV177/'Drive Train'!$F$35</f>
        <v>0.70967741935483875</v>
      </c>
      <c r="LM177" s="46">
        <f>LT177*12*60/(PI() * 'Drive Train'!$F$15)/LL$2*LL177</f>
        <v>-150836.87862916183</v>
      </c>
      <c r="LN177" s="2">
        <f>('DEPRECATED - DT-Prelim Calcs'!$C$6*LL177-LM177)/('DEPRECATED - DT-Prelim Calcs'!$C$6*LL177)*'DEPRECATED - DT-Prelim Calcs'!$C$7*LL177</f>
        <v>69.912363386701458</v>
      </c>
      <c r="LO177" s="57">
        <f>LN177/'DEPRECATED - DT-Prelim Calcs'!$C$7*('DEPRECATED - DT-Prelim Calcs'!$C$8-'DEPRECATED - DT-Prelim Calcs'!$C$9)+'DEPRECATED - DT-Prelim Calcs'!$C$9</f>
        <v>3724.5905487609116</v>
      </c>
      <c r="LP177" s="57">
        <f t="shared" si="210"/>
        <v>60</v>
      </c>
      <c r="LQ177" s="2">
        <f t="shared" si="266"/>
        <v>0.99579519204165001</v>
      </c>
      <c r="LR177" s="57">
        <f>LQ177*'DEPRECATED - DT-Prelim Calcs'!$C$21/LL$2/'DEPRECATED - DT-Prelim Calcs'!$C$19/'DEPRECATED - DT-Prelim Calcs'!$C$18*3.39*'DEPRECATED - DT-Prelim Calcs'!$C$20</f>
        <v>25.773080821789936</v>
      </c>
      <c r="LS177" s="46">
        <f t="shared" si="267"/>
        <v>0</v>
      </c>
      <c r="LT177" s="57">
        <f>LR176*'DEPRECATED - DT-Prelim Calcs'!$C$11+LT176</f>
        <v>-519.34021446878012</v>
      </c>
      <c r="LU177" s="57">
        <f>LU176+0.5*LR177*'DEPRECATED - DT-Prelim Calcs'!$C$11^2+LT177*'DEPRECATED - DT-Prelim Calcs'!$C$11</f>
        <v>-332770.00535603613</v>
      </c>
      <c r="LV177" s="57">
        <f>MIN('Drive Train'!$F$35-LP176*'DEPRECATED - DT-Prelim Calcs'!$C$21*'Drive Train'!$F$39,LV176+LP$2)</f>
        <v>8.8000000000000007</v>
      </c>
      <c r="LW177" s="57">
        <f>'Drive Train'!$F$35-LP177*'DEPRECATED - DT-Prelim Calcs'!$C$21*'Drive Train'!$F$39</f>
        <v>8.8000000000000007</v>
      </c>
      <c r="LX177" s="1">
        <f>IF(LU177&gt;='Drive Train'!$F$29,1,0)</f>
        <v>0</v>
      </c>
      <c r="LY177" s="57">
        <f>MIN(LO177,'DEPRECATED - DT-Prelim Calcs'!$C$10)*'DEPRECATED - DT-Prelim Calcs'!$C$11*1000/60/60</f>
        <v>103.33333333333333</v>
      </c>
      <c r="LZ177" s="63">
        <f>LZ176+'DEPRECATED - DT-Prelim Calcs'!$C$11</f>
        <v>692</v>
      </c>
    </row>
    <row r="178" spans="18:338" x14ac:dyDescent="0.2">
      <c r="R178" s="63">
        <f>R177+'DEPRECATED - DT-Prelim Calcs'!$C$11</f>
        <v>696</v>
      </c>
      <c r="S178" s="2">
        <f>AG178/'Drive Train'!$F$35</f>
        <v>0</v>
      </c>
      <c r="T178" s="46">
        <f>AE178*12*60/(PI() * 'Drive Train'!$F$15)/S$2*ABS(S178)</f>
        <v>0</v>
      </c>
      <c r="U178" s="2">
        <f>IF(OR(AD177=1,AND($C$32=Motors!$C$32,'DEPRECATED - DT-Prelim Calcs'!AI177=1)),0,IF(AG178=0,-(V177+$C$9)/($C$8-$C$9)*$C$7,($C$6*S178-T178)/($C$6*S178)*$C$7*S178))</f>
        <v>0</v>
      </c>
      <c r="V178" s="57">
        <f>IF(AND(AD177=1,AI177=1),0,ABS(U178/$C$7*($C$8-$C$9)+$C$9) *'Drive Train'!$AA$49 + V177*(1-'Drive Train'!$AA$49))</f>
        <v>0</v>
      </c>
      <c r="W178" s="57">
        <f t="shared" si="184"/>
        <v>0</v>
      </c>
      <c r="X178" s="2">
        <f>MAX(MIN(IF(AND(AI177=1,AG178&lt;0),-1,1)*(W178-$C$9)/($C$8-$C$9)*$C$7-$C$29*AE178/T$2 -  AI177*$C$29/2,X$2),MAX(X$4:X177)*-1)</f>
        <v>-0.2458281045106315</v>
      </c>
      <c r="Y178" s="57">
        <f t="shared" si="185"/>
        <v>0</v>
      </c>
      <c r="Z178" s="57">
        <f t="shared" si="186"/>
        <v>0</v>
      </c>
      <c r="AA178" s="57">
        <f t="shared" si="187"/>
        <v>0</v>
      </c>
      <c r="AB178" s="57" t="e">
        <f t="shared" si="188"/>
        <v>#N/A</v>
      </c>
      <c r="AC178" s="46">
        <f t="shared" si="211"/>
        <v>1</v>
      </c>
      <c r="AD178" s="1">
        <f t="shared" si="189"/>
        <v>1</v>
      </c>
      <c r="AE178" s="57">
        <f t="shared" si="190"/>
        <v>0</v>
      </c>
      <c r="AF178" s="57" t="e">
        <f t="shared" si="191"/>
        <v>#N/A</v>
      </c>
      <c r="AG178" s="57">
        <f>IF(AI177=0,MIN('Drive Train'!$F$35-W177*$C$21*'Drive Train'!$F$39,AG177+W$2)-$C$3,IF(AE177-1&lt;=0,0,IF($C$32=Motors!$C$30,MAX(ABS('Drive Train'!$F$35-W177*$C$21*'Drive Train'!$F$39)*-1,AG177-W$2),MAX(0,ABS('Drive Train'!$F$35-W177*$C$21*'Drive Train'!$F$39)*-1,AG177-W$2))))</f>
        <v>0</v>
      </c>
      <c r="AH178" s="57">
        <f>'Drive Train'!$F$35-ABS(W178)*'DEPRECATED - DT-Prelim Calcs'!$C$21*'Drive Train'!$F$39</f>
        <v>12.4</v>
      </c>
      <c r="AI178" s="1">
        <f>IF(AJ178&gt;='Drive Train'!$F$29,1,0)</f>
        <v>1</v>
      </c>
      <c r="AJ178" s="57">
        <f>AJ177+0.5*Y178*'DEPRECATED - DT-Prelim Calcs'!$C$11^2+AE178*'DEPRECATED - DT-Prelim Calcs'!$C$11</f>
        <v>784.33981740885292</v>
      </c>
      <c r="AK178" s="57">
        <f t="shared" si="268"/>
        <v>0</v>
      </c>
      <c r="AL178" s="63">
        <f>AL177+'DEPRECATED - DT-Prelim Calcs'!$C$11</f>
        <v>696</v>
      </c>
      <c r="AM178" s="2">
        <f>AW178/'Drive Train'!$F$35</f>
        <v>0.90171798760158639</v>
      </c>
      <c r="AN178" s="46">
        <f>AU178*12*60/(PI() * 'Drive Train'!$F$15)/AM$2*AM178</f>
        <v>4074.5129711578243</v>
      </c>
      <c r="AO178" s="2">
        <f>('DEPRECATED - DT-Prelim Calcs'!$C$6*AM178-AN178)/('DEPRECATED - DT-Prelim Calcs'!$C$6*AM178)*'DEPRECATED - DT-Prelim Calcs'!$C$7*AM178</f>
        <v>0.330818350027824</v>
      </c>
      <c r="AP178" s="57">
        <f>AO178/'DEPRECATED - DT-Prelim Calcs'!$C$7*('DEPRECATED - DT-Prelim Calcs'!$C$8-'DEPRECATED - DT-Prelim Calcs'!$C$9)+'DEPRECATED - DT-Prelim Calcs'!$C$9</f>
        <v>20.311615895672126</v>
      </c>
      <c r="AQ178" s="57">
        <f t="shared" si="192"/>
        <v>20.311615895672126</v>
      </c>
      <c r="AR178" s="2">
        <f t="shared" si="212"/>
        <v>-1.6653345369377348E-16</v>
      </c>
      <c r="AS178" s="57">
        <f>AR178*'DEPRECATED - DT-Prelim Calcs'!$C$21/AM$2/'DEPRECATED - DT-Prelim Calcs'!$C$19/'DEPRECATED - DT-Prelim Calcs'!$C$18*3.39*'DEPRECATED - DT-Prelim Calcs'!$C$20</f>
        <v>-1.2068570473601326E-15</v>
      </c>
      <c r="AT178" s="46">
        <f t="shared" si="213"/>
        <v>0</v>
      </c>
      <c r="AU178" s="57">
        <f>AS177*'DEPRECATED - DT-Prelim Calcs'!$C$11+AU177</f>
        <v>39.432321268798688</v>
      </c>
      <c r="AV178" s="57">
        <f>AV177+0.5*AS178*'DEPRECATED - DT-Prelim Calcs'!$C$11^2+AU178*'DEPRECATED - DT-Prelim Calcs'!$C$11</f>
        <v>27400.282038447946</v>
      </c>
      <c r="AW178" s="57">
        <f>MIN('Drive Train'!$F$35-AQ177*'DEPRECATED - DT-Prelim Calcs'!$C$21*'Drive Train'!$F$39,AW177+AQ$2)</f>
        <v>11.181303046259671</v>
      </c>
      <c r="AX178" s="57">
        <f>'Drive Train'!$F$35-AQ178*'DEPRECATED - DT-Prelim Calcs'!$C$21*'Drive Train'!$F$39</f>
        <v>11.181303046259673</v>
      </c>
      <c r="AY178" s="1">
        <f>IF(AV178&gt;='Drive Train'!$F$29,1,0)</f>
        <v>1</v>
      </c>
      <c r="AZ178" s="57">
        <f t="shared" si="214"/>
        <v>22.568462106302363</v>
      </c>
      <c r="BA178" s="63">
        <f>BA177+'DEPRECATED - DT-Prelim Calcs'!$C$11</f>
        <v>696</v>
      </c>
      <c r="BB178" s="2">
        <f>BL178/'Drive Train'!$F$35</f>
        <v>0.55000000000000004</v>
      </c>
      <c r="BC178" s="46">
        <f>BJ178*12*60/(PI() * 'Drive Train'!$F$15)/BB$2*BB178</f>
        <v>5574.3989430736756</v>
      </c>
      <c r="BD178" s="2">
        <f>('DEPRECATED - DT-Prelim Calcs'!$C$6*BB178-BC178)/('DEPRECATED - DT-Prelim Calcs'!$C$6*BB178)*'DEPRECATED - DT-Prelim Calcs'!$C$7*BB178</f>
        <v>-1.1950068391759019</v>
      </c>
      <c r="BE178" s="57">
        <f>BD178/'DEPRECATED - DT-Prelim Calcs'!$C$7*('DEPRECATED - DT-Prelim Calcs'!$C$8-'DEPRECATED - DT-Prelim Calcs'!$C$9)+'DEPRECATED - DT-Prelim Calcs'!$C$9</f>
        <v>-60.917998948659012</v>
      </c>
      <c r="BF178" s="57">
        <f t="shared" si="193"/>
        <v>-60.917998948659012</v>
      </c>
      <c r="BG178" s="2">
        <f t="shared" si="215"/>
        <v>-1.9370342982087358</v>
      </c>
      <c r="BH178" s="57">
        <f>BG178*'DEPRECATED - DT-Prelim Calcs'!$C$21/BB$2/'DEPRECATED - DT-Prelim Calcs'!$C$19/'DEPRECATED - DT-Prelim Calcs'!$C$18*3.39*'DEPRECATED - DT-Prelim Calcs'!$C$20</f>
        <v>-20.276476817893286</v>
      </c>
      <c r="BI178" s="46">
        <f t="shared" si="216"/>
        <v>1</v>
      </c>
      <c r="BJ178" s="57">
        <f>BH177*'DEPRECATED - DT-Prelim Calcs'!$C$11+BJ177</f>
        <v>61.232485201884487</v>
      </c>
      <c r="BK178" s="57">
        <f>BK177+0.5*BH178*'DEPRECATED - DT-Prelim Calcs'!$C$11^2+BJ178*'DEPRECATED - DT-Prelim Calcs'!$C$11</f>
        <v>14427.071109456929</v>
      </c>
      <c r="BL178" s="57">
        <f>MIN('Drive Train'!$F$35-BF177*'DEPRECATED - DT-Prelim Calcs'!$C$21*'Drive Train'!$F$39,BL177+BF$2)</f>
        <v>6.82</v>
      </c>
      <c r="BM178" s="57">
        <f>'Drive Train'!$F$35-BF178*'DEPRECATED - DT-Prelim Calcs'!$C$21*'Drive Train'!$F$39</f>
        <v>16.05507993691954</v>
      </c>
      <c r="BN178" s="1">
        <f>IF(BK178&gt;='Drive Train'!$F$29,1,0)</f>
        <v>1</v>
      </c>
      <c r="BO178" s="57">
        <f t="shared" si="217"/>
        <v>-67.68666549851001</v>
      </c>
      <c r="BP178" s="63">
        <f>BP177+'DEPRECATED - DT-Prelim Calcs'!$C$11</f>
        <v>696</v>
      </c>
      <c r="BQ178" s="2">
        <f>CA178/'Drive Train'!$F$35</f>
        <v>0.55000000000000004</v>
      </c>
      <c r="BR178" s="46">
        <f>BY178*12*60/(PI() * 'Drive Train'!$F$15)/BQ$2*BQ178</f>
        <v>-9614.0086006574111</v>
      </c>
      <c r="BS178" s="2">
        <f>('DEPRECATED - DT-Prelim Calcs'!$C$6*BQ178-BR178)/('DEPRECATED - DT-Prelim Calcs'!$C$6*BQ178)*'DEPRECATED - DT-Prelim Calcs'!$C$7*BQ178</f>
        <v>5.6725470408225807</v>
      </c>
      <c r="BT178" s="57">
        <f>BS178/'DEPRECATED - DT-Prelim Calcs'!$C$7*('DEPRECATED - DT-Prelim Calcs'!$C$8-'DEPRECATED - DT-Prelim Calcs'!$C$9)+'DEPRECATED - DT-Prelim Calcs'!$C$9</f>
        <v>304.68663292013986</v>
      </c>
      <c r="BU178" s="57">
        <f t="shared" si="194"/>
        <v>93</v>
      </c>
      <c r="BV178" s="2">
        <f t="shared" si="218"/>
        <v>1.8828060353728675</v>
      </c>
      <c r="BW178" s="57">
        <f>BV178*'DEPRECATED - DT-Prelim Calcs'!$C$21/BQ$2/'DEPRECATED - DT-Prelim Calcs'!$C$19/'DEPRECATED - DT-Prelim Calcs'!$C$18*3.39*'DEPRECATED - DT-Prelim Calcs'!$C$20</f>
        <v>25.773080821789936</v>
      </c>
      <c r="BX178" s="46">
        <f t="shared" si="219"/>
        <v>0</v>
      </c>
      <c r="BY178" s="57">
        <f>BW177*'DEPRECATED - DT-Prelim Calcs'!$C$11+BY177</f>
        <v>-80.757483399396833</v>
      </c>
      <c r="BZ178" s="57">
        <f>BZ177+0.5*BW178*'DEPRECATED - DT-Prelim Calcs'!$C$11^2+BY178*'DEPRECATED - DT-Prelim Calcs'!$C$11</f>
        <v>-15239.755106878181</v>
      </c>
      <c r="CA178" s="57">
        <f>MIN('Drive Train'!$F$35-BU177*'DEPRECATED - DT-Prelim Calcs'!$C$21*'Drive Train'!$F$39,CA177+BU$2)</f>
        <v>6.82</v>
      </c>
      <c r="CB178" s="57">
        <f>'Drive Train'!$F$35-BU178*'DEPRECATED - DT-Prelim Calcs'!$C$21*'Drive Train'!$F$39</f>
        <v>6.82</v>
      </c>
      <c r="CC178" s="1">
        <f>IF(BZ178&gt;='Drive Train'!$F$29,1,0)</f>
        <v>0</v>
      </c>
      <c r="CD178" s="57">
        <f t="shared" si="220"/>
        <v>103.33333333333333</v>
      </c>
      <c r="CE178" s="63">
        <f>CE177+'DEPRECATED - DT-Prelim Calcs'!$C$11</f>
        <v>696</v>
      </c>
      <c r="CF178" s="2">
        <f>CP178/'Drive Train'!$F$35</f>
        <v>0.55000000000000004</v>
      </c>
      <c r="CG178" s="46">
        <f>CN178*12*60/(PI() * 'Drive Train'!$F$15)/CF$2*CF178</f>
        <v>9169.5768282862955</v>
      </c>
      <c r="CH178" s="2">
        <f>('DEPRECATED - DT-Prelim Calcs'!$C$6*CF178-CG178)/('DEPRECATED - DT-Prelim Calcs'!$C$6*CF178)*'DEPRECATED - DT-Prelim Calcs'!$C$7*CF178</f>
        <v>-2.8205938379305766</v>
      </c>
      <c r="CI178" s="57">
        <f>CH178/'DEPRECATED - DT-Prelim Calcs'!$C$7*('DEPRECATED - DT-Prelim Calcs'!$C$8-'DEPRECATED - DT-Prelim Calcs'!$C$9)+'DEPRECATED - DT-Prelim Calcs'!$C$9</f>
        <v>-147.45858481597222</v>
      </c>
      <c r="CJ178" s="57">
        <f t="shared" si="195"/>
        <v>-147.45858481597222</v>
      </c>
      <c r="CK178" s="2">
        <f t="shared" si="221"/>
        <v>-4.0411878183369954</v>
      </c>
      <c r="CL178" s="57">
        <f>CK178*'DEPRECATED - DT-Prelim Calcs'!$C$21/CF$2/'DEPRECATED - DT-Prelim Calcs'!$C$19/'DEPRECATED - DT-Prelim Calcs'!$C$18*3.39*'DEPRECATED - DT-Prelim Calcs'!$C$20</f>
        <v>-68.334522244879764</v>
      </c>
      <c r="CM178" s="46">
        <f t="shared" si="222"/>
        <v>1</v>
      </c>
      <c r="CN178" s="57">
        <f>CL177*'DEPRECATED - DT-Prelim Calcs'!$C$11+CN177</f>
        <v>62.352976623964125</v>
      </c>
      <c r="CO178" s="57">
        <f>CO177+0.5*CL178*'DEPRECATED - DT-Prelim Calcs'!$C$11^2+CN178*'DEPRECATED - DT-Prelim Calcs'!$C$11</f>
        <v>-56754.823979097288</v>
      </c>
      <c r="CP178" s="57">
        <f>MIN('Drive Train'!$F$35-CJ177*'DEPRECATED - DT-Prelim Calcs'!$C$21*'Drive Train'!$F$39,CP177+CJ$2)</f>
        <v>6.82</v>
      </c>
      <c r="CQ178" s="57">
        <f>'Drive Train'!$F$35-CJ178*'DEPRECATED - DT-Prelim Calcs'!$C$21*'Drive Train'!$F$39</f>
        <v>21.24751508895833</v>
      </c>
      <c r="CR178" s="1">
        <f>IF(CO178&gt;='Drive Train'!$F$29,1,0)</f>
        <v>0</v>
      </c>
      <c r="CS178" s="57">
        <f t="shared" si="223"/>
        <v>-163.84287201774694</v>
      </c>
      <c r="CT178" s="63">
        <f>CT177+'DEPRECATED - DT-Prelim Calcs'!$C$11</f>
        <v>696</v>
      </c>
      <c r="CU178" s="2">
        <f>DE178/'Drive Train'!$F$35</f>
        <v>0.55000000000000004</v>
      </c>
      <c r="CV178" s="46">
        <f>DC178*12*60/(PI() * 'Drive Train'!$F$15)/CU$2*CU178</f>
        <v>-55197.635262033757</v>
      </c>
      <c r="CW178" s="2">
        <f>('DEPRECATED - DT-Prelim Calcs'!$C$6*CU178-CV178)/('DEPRECATED - DT-Prelim Calcs'!$C$6*CU178)*'DEPRECATED - DT-Prelim Calcs'!$C$7*CU178</f>
        <v>26.283530202908324</v>
      </c>
      <c r="CX178" s="57">
        <f>CW178/'DEPRECATED - DT-Prelim Calcs'!$C$7*('DEPRECATED - DT-Prelim Calcs'!$C$8-'DEPRECATED - DT-Prelim Calcs'!$C$9)+'DEPRECATED - DT-Prelim Calcs'!$C$9</f>
        <v>1401.9435373581487</v>
      </c>
      <c r="CY178" s="57">
        <f t="shared" si="196"/>
        <v>93</v>
      </c>
      <c r="CZ178" s="2">
        <f t="shared" si="224"/>
        <v>1.2803081040535502</v>
      </c>
      <c r="DA178" s="57">
        <f>CZ178*'DEPRECATED - DT-Prelim Calcs'!$C$21/CU$2/'DEPRECATED - DT-Prelim Calcs'!$C$19/'DEPRECATED - DT-Prelim Calcs'!$C$18*3.39*'DEPRECATED - DT-Prelim Calcs'!$C$20</f>
        <v>25.773080821789936</v>
      </c>
      <c r="DB178" s="46">
        <f t="shared" si="225"/>
        <v>0</v>
      </c>
      <c r="DC178" s="57">
        <f>DA177*'DEPRECATED - DT-Prelim Calcs'!$C$11+DC177</f>
        <v>-315.28815533588033</v>
      </c>
      <c r="DD178" s="57">
        <f>DD177+0.5*DA178*'DEPRECATED - DT-Prelim Calcs'!$C$11^2+DC178*'DEPRECATED - DT-Prelim Calcs'!$C$11</f>
        <v>-119344.8989261955</v>
      </c>
      <c r="DE178" s="57">
        <f>MIN('Drive Train'!$F$35-CY177*'DEPRECATED - DT-Prelim Calcs'!$C$21*'Drive Train'!$F$39,DE177+CY$2)</f>
        <v>6.82</v>
      </c>
      <c r="DF178" s="57">
        <f>'Drive Train'!$F$35-CY178*'DEPRECATED - DT-Prelim Calcs'!$C$21*'Drive Train'!$F$39</f>
        <v>6.82</v>
      </c>
      <c r="DG178" s="1">
        <f>IF(DD178&gt;='Drive Train'!$F$29,1,0)</f>
        <v>0</v>
      </c>
      <c r="DH178" s="57">
        <f t="shared" si="226"/>
        <v>103.33333333333333</v>
      </c>
      <c r="DI178" s="63">
        <f>DI177+'DEPRECATED - DT-Prelim Calcs'!$C$11</f>
        <v>696</v>
      </c>
      <c r="DJ178" s="2">
        <f>DT178/'Drive Train'!$F$35</f>
        <v>0.55000000000000004</v>
      </c>
      <c r="DK178" s="46">
        <f>DR178*12*60/(PI() * 'Drive Train'!$F$15)/DJ$2*DJ178</f>
        <v>-20322.03845820043</v>
      </c>
      <c r="DL178" s="2">
        <f>('DEPRECATED - DT-Prelim Calcs'!$C$6*DJ178-DK178)/('DEPRECATED - DT-Prelim Calcs'!$C$6*DJ178)*'DEPRECATED - DT-Prelim Calcs'!$C$7*DJ178</f>
        <v>10.514264105865484</v>
      </c>
      <c r="DM178" s="57">
        <f>DL178/'DEPRECATED - DT-Prelim Calcs'!$C$7*('DEPRECATED - DT-Prelim Calcs'!$C$8-'DEPRECATED - DT-Prelim Calcs'!$C$9)+'DEPRECATED - DT-Prelim Calcs'!$C$9</f>
        <v>562.44277376868956</v>
      </c>
      <c r="DN178" s="57">
        <f t="shared" si="197"/>
        <v>93</v>
      </c>
      <c r="DO178" s="2">
        <f t="shared" si="227"/>
        <v>1.1037138828047846</v>
      </c>
      <c r="DP178" s="57">
        <f>DO178*'DEPRECATED - DT-Prelim Calcs'!$C$21/DJ$2/'DEPRECATED - DT-Prelim Calcs'!$C$19/'DEPRECATED - DT-Prelim Calcs'!$C$18*3.39*'DEPRECATED - DT-Prelim Calcs'!$C$20</f>
        <v>25.773080821789936</v>
      </c>
      <c r="DQ178" s="46">
        <f t="shared" si="228"/>
        <v>0</v>
      </c>
      <c r="DR178" s="57">
        <f>DP177*'DEPRECATED - DT-Prelim Calcs'!$C$11+DR177</f>
        <v>-100.06828640478328</v>
      </c>
      <c r="DS178" s="57">
        <f>DS177+0.5*DP178*'DEPRECATED - DT-Prelim Calcs'!$C$11^2+DR178*'DEPRECATED - DT-Prelim Calcs'!$C$11</f>
        <v>-196173.62000511604</v>
      </c>
      <c r="DT178" s="57">
        <f>MIN('Drive Train'!$F$35-DN177*'DEPRECATED - DT-Prelim Calcs'!$C$21*'Drive Train'!$F$39,DT177+DN$2)</f>
        <v>6.82</v>
      </c>
      <c r="DU178" s="57">
        <f>'Drive Train'!$F$35-DN178*'DEPRECATED - DT-Prelim Calcs'!$C$21*'Drive Train'!$F$39</f>
        <v>6.82</v>
      </c>
      <c r="DV178" s="1">
        <f>IF(DS178&gt;='Drive Train'!$F$29,1,0)</f>
        <v>0</v>
      </c>
      <c r="DW178" s="57">
        <f t="shared" si="229"/>
        <v>103.33333333333333</v>
      </c>
      <c r="DX178" s="63">
        <f>DX177+'DEPRECATED - DT-Prelim Calcs'!$C$11</f>
        <v>696</v>
      </c>
      <c r="DY178" s="2">
        <f>EI178/'Drive Train'!$F$35</f>
        <v>1.5977539406611077</v>
      </c>
      <c r="DZ178" s="46">
        <f>EG178*12*60/(PI() * 'Drive Train'!$F$15)/DY$2*DY178</f>
        <v>-223101.35040355372</v>
      </c>
      <c r="EA178" s="2">
        <f>('DEPRECATED - DT-Prelim Calcs'!$C$6*DY178-DZ178)/('DEPRECATED - DT-Prelim Calcs'!$C$6*DY178)*'DEPRECATED - DT-Prelim Calcs'!$C$7*DY178</f>
        <v>104.72755781736184</v>
      </c>
      <c r="EB178" s="57">
        <f>EA178/'DEPRECATED - DT-Prelim Calcs'!$C$7*('DEPRECATED - DT-Prelim Calcs'!$C$8-'DEPRECATED - DT-Prelim Calcs'!$C$9)+'DEPRECATED - DT-Prelim Calcs'!$C$9</f>
        <v>5578.0301526836201</v>
      </c>
      <c r="EC178" s="57">
        <f t="shared" si="198"/>
        <v>93</v>
      </c>
      <c r="ED178" s="2">
        <f t="shared" si="230"/>
        <v>0.96993038185874991</v>
      </c>
      <c r="EE178" s="57">
        <f>ED178*'DEPRECATED - DT-Prelim Calcs'!$C$21/DY$2/'DEPRECATED - DT-Prelim Calcs'!$C$19/'DEPRECATED - DT-Prelim Calcs'!$C$18*3.39*'DEPRECATED - DT-Prelim Calcs'!$C$20</f>
        <v>25.773080821789936</v>
      </c>
      <c r="EF178" s="46">
        <f t="shared" si="231"/>
        <v>0</v>
      </c>
      <c r="EG178" s="57">
        <f>EE177*'DEPRECATED - DT-Prelim Calcs'!$C$11+EG177</f>
        <v>-332.32900184780817</v>
      </c>
      <c r="EH178" s="57">
        <f>EH177+0.5*EE178*'DEPRECATED - DT-Prelim Calcs'!$C$11^2+EG178*'DEPRECATED - DT-Prelim Calcs'!$C$11</f>
        <v>-288071.46694424003</v>
      </c>
      <c r="EI178" s="57">
        <f>MIN('Drive Train'!$F$35-EC177*'DEPRECATED - DT-Prelim Calcs'!$C$21*'Drive Train'!$F$39,EI177+EC$2)</f>
        <v>19.812148864197734</v>
      </c>
      <c r="EJ178" s="57">
        <f>'Drive Train'!$F$35-EC178*'DEPRECATED - DT-Prelim Calcs'!$C$21*'Drive Train'!$F$39</f>
        <v>6.82</v>
      </c>
      <c r="EK178" s="1">
        <f>IF(EH178&gt;='Drive Train'!$F$29,1,0)</f>
        <v>0</v>
      </c>
      <c r="EL178" s="57">
        <f t="shared" si="232"/>
        <v>103.33333333333333</v>
      </c>
      <c r="EM178" s="63">
        <f>EM177+'DEPRECATED - DT-Prelim Calcs'!$C$11</f>
        <v>696</v>
      </c>
      <c r="EN178" s="2">
        <f>EX178/'Drive Train'!$F$35</f>
        <v>0.55000000000000004</v>
      </c>
      <c r="EO178" s="46">
        <f>EV178*12*60/(PI() * 'Drive Train'!$F$15)/EN$2*EN178</f>
        <v>-72259.100488911587</v>
      </c>
      <c r="EP178" s="2">
        <f>('DEPRECATED - DT-Prelim Calcs'!$C$6*EN178-EO178)/('DEPRECATED - DT-Prelim Calcs'!$C$6*EN178)*'DEPRECATED - DT-Prelim Calcs'!$C$7*EN178</f>
        <v>33.998001346768653</v>
      </c>
      <c r="EQ178" s="57">
        <f>EP178/'DEPRECATED - DT-Prelim Calcs'!$C$7*('DEPRECATED - DT-Prelim Calcs'!$C$8-'DEPRECATED - DT-Prelim Calcs'!$C$9)+'DEPRECATED - DT-Prelim Calcs'!$C$9</f>
        <v>1812.6350924441572</v>
      </c>
      <c r="ER178" s="57">
        <f t="shared" si="199"/>
        <v>93</v>
      </c>
      <c r="ES178" s="2">
        <f t="shared" si="233"/>
        <v>0.86507304327942547</v>
      </c>
      <c r="ET178" s="57">
        <f>ES178*'DEPRECATED - DT-Prelim Calcs'!$C$21/EN$2/'DEPRECATED - DT-Prelim Calcs'!$C$19/'DEPRECATED - DT-Prelim Calcs'!$C$18*3.39*'DEPRECATED - DT-Prelim Calcs'!$C$20</f>
        <v>25.773080821789936</v>
      </c>
      <c r="EU178" s="46">
        <f t="shared" si="234"/>
        <v>0</v>
      </c>
      <c r="EV178" s="57">
        <f>ET177*'DEPRECATED - DT-Prelim Calcs'!$C$11+EV177</f>
        <v>-278.88041677023489</v>
      </c>
      <c r="EW178" s="57">
        <f>EW177+0.5*ET178*'DEPRECATED - DT-Prelim Calcs'!$C$11^2+EV178*'DEPRECATED - DT-Prelim Calcs'!$C$11</f>
        <v>-394481.60745802877</v>
      </c>
      <c r="EX178" s="57">
        <f>MIN('Drive Train'!$F$35-ER177*'DEPRECATED - DT-Prelim Calcs'!$C$21*'Drive Train'!$F$39,EX177+ER$2)</f>
        <v>6.82</v>
      </c>
      <c r="EY178" s="57">
        <f>'Drive Train'!$F$35-ER178*'DEPRECATED - DT-Prelim Calcs'!$C$21*'Drive Train'!$F$39</f>
        <v>6.82</v>
      </c>
      <c r="EZ178" s="1">
        <f>IF(EW178&gt;='Drive Train'!$F$29,1,0)</f>
        <v>0</v>
      </c>
      <c r="FA178" s="57">
        <f t="shared" si="235"/>
        <v>103.33333333333333</v>
      </c>
      <c r="FB178" s="63">
        <f>FB177+'DEPRECATED - DT-Prelim Calcs'!$C$11</f>
        <v>696</v>
      </c>
      <c r="FC178" s="2">
        <f>FM178/'Drive Train'!$F$35</f>
        <v>0.55000000000000004</v>
      </c>
      <c r="FD178" s="46">
        <f>FK178*12*60/(PI() * 'Drive Train'!$F$15)/FC$2*FC178</f>
        <v>-47553.493943316847</v>
      </c>
      <c r="FE178" s="2">
        <f>('DEPRECATED - DT-Prelim Calcs'!$C$6*FC178-FD178)/('DEPRECATED - DT-Prelim Calcs'!$C$6*FC178)*'DEPRECATED - DT-Prelim Calcs'!$C$7*FC178</f>
        <v>22.82717362164983</v>
      </c>
      <c r="FF178" s="57">
        <f>FE178/'DEPRECATED - DT-Prelim Calcs'!$C$7*('DEPRECATED - DT-Prelim Calcs'!$C$8-'DEPRECATED - DT-Prelim Calcs'!$C$9)+'DEPRECATED - DT-Prelim Calcs'!$C$9</f>
        <v>1217.939160023931</v>
      </c>
      <c r="FG178" s="57">
        <f t="shared" si="200"/>
        <v>93</v>
      </c>
      <c r="FH178" s="2">
        <f t="shared" si="236"/>
        <v>0.78067567320338405</v>
      </c>
      <c r="FI178" s="57">
        <f>FH178*'DEPRECATED - DT-Prelim Calcs'!$C$21/FC$2/'DEPRECATED - DT-Prelim Calcs'!$C$19/'DEPRECATED - DT-Prelim Calcs'!$C$18*3.39*'DEPRECATED - DT-Prelim Calcs'!$C$20</f>
        <v>25.773080821789936</v>
      </c>
      <c r="FJ178" s="46">
        <f t="shared" si="237"/>
        <v>0</v>
      </c>
      <c r="FK178" s="57">
        <f>FI177*'DEPRECATED - DT-Prelim Calcs'!$C$11+FK177</f>
        <v>-165.62495257744001</v>
      </c>
      <c r="FL178" s="57">
        <f>FL177+0.5*FI178*'DEPRECATED - DT-Prelim Calcs'!$C$11^2+FK178*'DEPRECATED - DT-Prelim Calcs'!$C$11</f>
        <v>-576212.95290750929</v>
      </c>
      <c r="FM178" s="57">
        <f>MIN('Drive Train'!$F$35-FG177*'DEPRECATED - DT-Prelim Calcs'!$C$21*'Drive Train'!$F$39,FM177+FG$2)</f>
        <v>6.82</v>
      </c>
      <c r="FN178" s="57">
        <f>'Drive Train'!$F$35-FG178*'DEPRECATED - DT-Prelim Calcs'!$C$21*'Drive Train'!$F$39</f>
        <v>6.82</v>
      </c>
      <c r="FO178" s="1">
        <f>IF(FL178&gt;='Drive Train'!$F$29,1,0)</f>
        <v>0</v>
      </c>
      <c r="FP178" s="57">
        <f t="shared" si="238"/>
        <v>103.33333333333333</v>
      </c>
      <c r="FQ178" s="63">
        <f>FQ177+'DEPRECATED - DT-Prelim Calcs'!$C$11</f>
        <v>696</v>
      </c>
      <c r="FR178" s="2">
        <f>GB178/'Drive Train'!$F$35</f>
        <v>0.55000000000000004</v>
      </c>
      <c r="FS178" s="46">
        <f>FZ178*12*60/(PI() * 'Drive Train'!$F$15)/FR$2*FR178</f>
        <v>-393925.91772179556</v>
      </c>
      <c r="FT178" s="2">
        <f>('DEPRECATED - DT-Prelim Calcs'!$C$6*FR178-FS178)/('DEPRECATED - DT-Prelim Calcs'!$C$6*FR178)*'DEPRECATED - DT-Prelim Calcs'!$C$7*FR178</f>
        <v>179.44209694362613</v>
      </c>
      <c r="FU178" s="57">
        <f>FT178/'DEPRECATED - DT-Prelim Calcs'!$C$7*('DEPRECATED - DT-Prelim Calcs'!$C$8-'DEPRECATED - DT-Prelim Calcs'!$C$9)+'DEPRECATED - DT-Prelim Calcs'!$C$9</f>
        <v>9555.5717999449116</v>
      </c>
      <c r="FV178" s="57">
        <f t="shared" si="201"/>
        <v>93</v>
      </c>
      <c r="FW178" s="2">
        <f t="shared" si="239"/>
        <v>0.7112822800297498</v>
      </c>
      <c r="FX178" s="57">
        <f>FW178*'DEPRECATED - DT-Prelim Calcs'!$C$21/FR$2/'DEPRECATED - DT-Prelim Calcs'!$C$19/'DEPRECATED - DT-Prelim Calcs'!$C$18*3.39*'DEPRECATED - DT-Prelim Calcs'!$C$20</f>
        <v>25.773080821789936</v>
      </c>
      <c r="FY178" s="46">
        <f t="shared" si="240"/>
        <v>0</v>
      </c>
      <c r="FZ178" s="57">
        <f>FX177*'DEPRECATED - DT-Prelim Calcs'!$C$11+FZ177</f>
        <v>-1250.0553223973836</v>
      </c>
      <c r="GA178" s="57">
        <f>GA177+0.5*FX178*'DEPRECATED - DT-Prelim Calcs'!$C$11^2+FZ178*'DEPRECATED - DT-Prelim Calcs'!$C$11</f>
        <v>-621505.72689864913</v>
      </c>
      <c r="GB178" s="57">
        <f>MIN('Drive Train'!$F$35-FV177*'DEPRECATED - DT-Prelim Calcs'!$C$21*'Drive Train'!$F$39,GB177+FV$2)</f>
        <v>6.82</v>
      </c>
      <c r="GC178" s="57">
        <f>'Drive Train'!$F$35-FV178*'DEPRECATED - DT-Prelim Calcs'!$C$21*'Drive Train'!$F$39</f>
        <v>6.82</v>
      </c>
      <c r="GD178" s="1">
        <f>IF(GA178&gt;='Drive Train'!$F$29,1,0)</f>
        <v>0</v>
      </c>
      <c r="GE178" s="57">
        <f t="shared" si="241"/>
        <v>103.33333333333333</v>
      </c>
      <c r="GF178" s="63">
        <f>GF177+'DEPRECATED - DT-Prelim Calcs'!$C$11</f>
        <v>696</v>
      </c>
      <c r="GG178" s="2">
        <f>GQ178/'Drive Train'!$F$35</f>
        <v>0.85483870967741948</v>
      </c>
      <c r="GH178" s="46">
        <f>GO178*12*60/(PI() * 'Drive Train'!$F$15)/GG$2*GG178</f>
        <v>-167653.56062140097</v>
      </c>
      <c r="GI178" s="2">
        <f>('DEPRECATED - DT-Prelim Calcs'!$C$6*GG178-GH178)/('DEPRECATED - DT-Prelim Calcs'!$C$6*GG178)*'DEPRECATED - DT-Prelim Calcs'!$C$7*GG178</f>
        <v>77.865992640712136</v>
      </c>
      <c r="GJ178" s="57">
        <f>GI178/'DEPRECATED - DT-Prelim Calcs'!$C$7*('DEPRECATED - DT-Prelim Calcs'!$C$8-'DEPRECATED - DT-Prelim Calcs'!$C$9)+'DEPRECATED - DT-Prelim Calcs'!$C$9</f>
        <v>4148.0140480511891</v>
      </c>
      <c r="GK178" s="57">
        <f t="shared" si="242"/>
        <v>29.999999999999982</v>
      </c>
      <c r="GL178" s="2">
        <f t="shared" si="243"/>
        <v>0.99579519204165001</v>
      </c>
      <c r="GM178" s="57">
        <f>GL178*'DEPRECATED - DT-Prelim Calcs'!$C$21/GG$2/'DEPRECATED - DT-Prelim Calcs'!$C$19/'DEPRECATED - DT-Prelim Calcs'!$C$18*3.39*'DEPRECATED - DT-Prelim Calcs'!$C$20</f>
        <v>25.773080821789936</v>
      </c>
      <c r="GN178" s="46">
        <f t="shared" si="244"/>
        <v>0</v>
      </c>
      <c r="GO178" s="57">
        <f>GM177*'DEPRECATED - DT-Prelim Calcs'!$C$11+GO177</f>
        <v>-479.21897351786606</v>
      </c>
      <c r="GP178" s="57">
        <f>GP177+0.5*GM178*'DEPRECATED - DT-Prelim Calcs'!$C$11^2+GO178*'DEPRECATED - DT-Prelim Calcs'!$C$11</f>
        <v>-313846.54123399511</v>
      </c>
      <c r="GQ178" s="57">
        <f>MIN('Drive Train'!$F$35-GK177*'DEPRECATED - DT-Prelim Calcs'!$C$21*'Drive Train'!$F$39,GQ177+GK$2)</f>
        <v>10.600000000000001</v>
      </c>
      <c r="GR178" s="57">
        <f>'Drive Train'!$F$35-GK178*'DEPRECATED - DT-Prelim Calcs'!$C$21*'Drive Train'!$F$39</f>
        <v>10.600000000000001</v>
      </c>
      <c r="GS178" s="1">
        <f>IF(GP178&gt;='Drive Train'!$F$29,1,0)</f>
        <v>0</v>
      </c>
      <c r="GT178" s="57">
        <f t="shared" si="245"/>
        <v>33.333333333333314</v>
      </c>
      <c r="GU178" s="63">
        <f>GU177+'DEPRECATED - DT-Prelim Calcs'!$C$11</f>
        <v>696</v>
      </c>
      <c r="GV178" s="2">
        <f>HF178/'Drive Train'!$F$35</f>
        <v>0.83870967741935498</v>
      </c>
      <c r="GW178" s="46">
        <f>HD178*12*60/(PI() * 'Drive Train'!$F$15)/GV$2*GV178</f>
        <v>-295525.10673715529</v>
      </c>
      <c r="GX178" s="2">
        <f>('DEPRECATED - DT-Prelim Calcs'!$C$6*GV178-GW178)/('DEPRECATED - DT-Prelim Calcs'!$C$6*GV178)*'DEPRECATED - DT-Prelim Calcs'!$C$7*GV178</f>
        <v>135.64521288103174</v>
      </c>
      <c r="GY178" s="57">
        <f>GX178/'DEPRECATED - DT-Prelim Calcs'!$C$7*('DEPRECATED - DT-Prelim Calcs'!$C$8-'DEPRECATED - DT-Prelim Calcs'!$C$9)+'DEPRECATED - DT-Prelim Calcs'!$C$9</f>
        <v>7223.9783454922708</v>
      </c>
      <c r="GZ178" s="57">
        <f t="shared" si="202"/>
        <v>33.333333333333314</v>
      </c>
      <c r="HA178" s="2">
        <f t="shared" si="246"/>
        <v>0.99579519204165001</v>
      </c>
      <c r="HB178" s="57">
        <f>HA178*'DEPRECATED - DT-Prelim Calcs'!$C$21/GV$2/'DEPRECATED - DT-Prelim Calcs'!$C$19/'DEPRECATED - DT-Prelim Calcs'!$C$18*3.39*'DEPRECATED - DT-Prelim Calcs'!$C$20</f>
        <v>25.773080821789936</v>
      </c>
      <c r="HC178" s="46">
        <f t="shared" si="247"/>
        <v>0</v>
      </c>
      <c r="HD178" s="57">
        <f>HB177*'DEPRECATED - DT-Prelim Calcs'!$C$11+HD177</f>
        <v>-860.97022405154985</v>
      </c>
      <c r="HE178" s="57">
        <f>HE177+0.5*HB178*'DEPRECATED - DT-Prelim Calcs'!$C$11^2+HD178*'DEPRECATED - DT-Prelim Calcs'!$C$11</f>
        <v>-326656.93598315702</v>
      </c>
      <c r="HF178" s="57">
        <f>MIN('Drive Train'!$F$35-GZ177*'DEPRECATED - DT-Prelim Calcs'!$C$21*'Drive Train'!$F$39,HF177+GZ$2)</f>
        <v>10.400000000000002</v>
      </c>
      <c r="HG178" s="57">
        <f>'Drive Train'!$F$35-GZ178*'DEPRECATED - DT-Prelim Calcs'!$C$21*'Drive Train'!$F$39</f>
        <v>10.400000000000002</v>
      </c>
      <c r="HH178" s="1">
        <f>IF(HE178&gt;='Drive Train'!$F$29,1,0)</f>
        <v>0</v>
      </c>
      <c r="HI178" s="57">
        <f t="shared" si="248"/>
        <v>37.037037037037017</v>
      </c>
      <c r="HJ178" s="63">
        <f>HJ177+'DEPRECATED - DT-Prelim Calcs'!$C$11</f>
        <v>696</v>
      </c>
      <c r="HK178" s="2">
        <f>HU178/'Drive Train'!$F$35</f>
        <v>0.82258064516129037</v>
      </c>
      <c r="HL178" s="46">
        <f>HS178*12*60/(PI() * 'Drive Train'!$F$15)/HK$2*HK178</f>
        <v>-175228.53792174731</v>
      </c>
      <c r="HM178" s="2">
        <f>('DEPRECATED - DT-Prelim Calcs'!$C$6*HK178-HL178)/('DEPRECATED - DT-Prelim Calcs'!$C$6*HK178)*'DEPRECATED - DT-Prelim Calcs'!$C$7*HK178</f>
        <v>81.213334250037775</v>
      </c>
      <c r="HN178" s="57">
        <f>HM178/'DEPRECATED - DT-Prelim Calcs'!$C$7*('DEPRECATED - DT-Prelim Calcs'!$C$8-'DEPRECATED - DT-Prelim Calcs'!$C$9)+'DEPRECATED - DT-Prelim Calcs'!$C$9</f>
        <v>4326.2148482488992</v>
      </c>
      <c r="HO178" s="57">
        <f t="shared" si="203"/>
        <v>36.66666666666665</v>
      </c>
      <c r="HP178" s="2">
        <f t="shared" si="249"/>
        <v>0.99579519204165001</v>
      </c>
      <c r="HQ178" s="57">
        <f>HP178*'DEPRECATED - DT-Prelim Calcs'!$C$21/HK$2/'DEPRECATED - DT-Prelim Calcs'!$C$19/'DEPRECATED - DT-Prelim Calcs'!$C$18*3.39*'DEPRECATED - DT-Prelim Calcs'!$C$20</f>
        <v>25.773080821789936</v>
      </c>
      <c r="HR178" s="46">
        <f t="shared" si="250"/>
        <v>0</v>
      </c>
      <c r="HS178" s="57">
        <f>HQ177*'DEPRECATED - DT-Prelim Calcs'!$C$11+HS177</f>
        <v>-520.51320772649444</v>
      </c>
      <c r="HT178" s="57">
        <f>HT177+0.5*HQ178*'DEPRECATED - DT-Prelim Calcs'!$C$11^2+HS178*'DEPRECATED - DT-Prelim Calcs'!$C$11</f>
        <v>-321681.78441012383</v>
      </c>
      <c r="HU178" s="57">
        <f>MIN('Drive Train'!$F$35-HO177*'DEPRECATED - DT-Prelim Calcs'!$C$21*'Drive Train'!$F$39,HU177+HO$2)</f>
        <v>10.200000000000001</v>
      </c>
      <c r="HV178" s="57">
        <f>'Drive Train'!$F$35-HO178*'DEPRECATED - DT-Prelim Calcs'!$C$21*'Drive Train'!$F$39</f>
        <v>10.200000000000001</v>
      </c>
      <c r="HW178" s="1">
        <f>IF(HT178&gt;='Drive Train'!$F$29,1,0)</f>
        <v>0</v>
      </c>
      <c r="HX178" s="57">
        <f t="shared" si="251"/>
        <v>40.740740740740726</v>
      </c>
      <c r="HY178" s="63">
        <f>HY177+'DEPRECATED - DT-Prelim Calcs'!$C$11</f>
        <v>696</v>
      </c>
      <c r="HZ178" s="2">
        <f>IJ178/'Drive Train'!$F$35</f>
        <v>0.80645161290322598</v>
      </c>
      <c r="IA178" s="46">
        <f>IH178*12*60/(PI() * 'Drive Train'!$F$15)/HZ$2*HZ178</f>
        <v>17103.509007387216</v>
      </c>
      <c r="IB178" s="2">
        <f>('DEPRECATED - DT-Prelim Calcs'!$C$6*HZ178-IA178)/('DEPRECATED - DT-Prelim Calcs'!$C$6*HZ178)*'DEPRECATED - DT-Prelim Calcs'!$C$7*HZ178</f>
        <v>-5.7899331715905049</v>
      </c>
      <c r="IC178" s="57">
        <f>IB178/'DEPRECATED - DT-Prelim Calcs'!$C$7*('DEPRECATED - DT-Prelim Calcs'!$C$8-'DEPRECATED - DT-Prelim Calcs'!$C$9)+'DEPRECATED - DT-Prelim Calcs'!$C$9</f>
        <v>-305.53586137554436</v>
      </c>
      <c r="ID178" s="57">
        <f t="shared" si="204"/>
        <v>-305.53586137554436</v>
      </c>
      <c r="IE178" s="2">
        <f t="shared" si="252"/>
        <v>-7.3426473743181315</v>
      </c>
      <c r="IF178" s="57">
        <f>IE178*'DEPRECATED - DT-Prelim Calcs'!$C$21/HZ$2/'DEPRECATED - DT-Prelim Calcs'!$C$19/'DEPRECATED - DT-Prelim Calcs'!$C$18*3.39*'DEPRECATED - DT-Prelim Calcs'!$C$20</f>
        <v>-190.041733216452</v>
      </c>
      <c r="IG178" s="46">
        <f t="shared" si="253"/>
        <v>1</v>
      </c>
      <c r="IH178" s="57">
        <f>IF177*'DEPRECATED - DT-Prelim Calcs'!$C$11+IH177</f>
        <v>51.821777954944679</v>
      </c>
      <c r="II178" s="57">
        <f>II177+0.5*IF178*'DEPRECATED - DT-Prelim Calcs'!$C$11^2+IH178*'DEPRECATED - DT-Prelim Calcs'!$C$11</f>
        <v>-318425.59570866282</v>
      </c>
      <c r="IJ178" s="57">
        <f>MIN('Drive Train'!$F$35-ID177*'DEPRECATED - DT-Prelim Calcs'!$C$21*'Drive Train'!$F$39,IJ177+ID$2)</f>
        <v>10.000000000000002</v>
      </c>
      <c r="IK178" s="57">
        <f>'Drive Train'!$F$35-ID178*'DEPRECATED - DT-Prelim Calcs'!$C$21*'Drive Train'!$F$39</f>
        <v>30.73215168253266</v>
      </c>
      <c r="IL178" s="1">
        <f>IF(II178&gt;='Drive Train'!$F$29,1,0)</f>
        <v>0</v>
      </c>
      <c r="IM178" s="57">
        <f t="shared" si="254"/>
        <v>-339.48429041727144</v>
      </c>
      <c r="IN178" s="63">
        <f>IN177+'DEPRECATED - DT-Prelim Calcs'!$C$11</f>
        <v>696</v>
      </c>
      <c r="IO178" s="2">
        <f>IY178/'Drive Train'!$F$35</f>
        <v>0.79032258064516137</v>
      </c>
      <c r="IP178" s="46">
        <f>IW178*12*60/(PI() * 'Drive Train'!$F$15)/IO$2*IO178</f>
        <v>-214441.84097842706</v>
      </c>
      <c r="IQ178" s="2">
        <f>('DEPRECATED - DT-Prelim Calcs'!$C$6*IO178-IP178)/('DEPRECATED - DT-Prelim Calcs'!$C$6*IO178)*'DEPRECATED - DT-Prelim Calcs'!$C$7*IO178</f>
        <v>98.866185253878143</v>
      </c>
      <c r="IR178" s="57">
        <f>IQ178/'DEPRECATED - DT-Prelim Calcs'!$C$7*('DEPRECATED - DT-Prelim Calcs'!$C$8-'DEPRECATED - DT-Prelim Calcs'!$C$9)+'DEPRECATED - DT-Prelim Calcs'!$C$9</f>
        <v>5265.9911070840526</v>
      </c>
      <c r="IS178" s="57">
        <f t="shared" si="205"/>
        <v>43.333333333333321</v>
      </c>
      <c r="IT178" s="2">
        <f t="shared" si="255"/>
        <v>0.99579519204165001</v>
      </c>
      <c r="IU178" s="57">
        <f>IT178*'DEPRECATED - DT-Prelim Calcs'!$C$21/IO$2/'DEPRECATED - DT-Prelim Calcs'!$C$19/'DEPRECATED - DT-Prelim Calcs'!$C$18*3.39*'DEPRECATED - DT-Prelim Calcs'!$C$20</f>
        <v>25.773080821789936</v>
      </c>
      <c r="IV178" s="46">
        <f t="shared" si="256"/>
        <v>0</v>
      </c>
      <c r="IW178" s="57">
        <f>IU177*'DEPRECATED - DT-Prelim Calcs'!$C$11+IW177</f>
        <v>-662.99543744263519</v>
      </c>
      <c r="IX178" s="57">
        <f>IX177+0.5*IU178*'DEPRECATED - DT-Prelim Calcs'!$C$11^2+IW178*'DEPRECATED - DT-Prelim Calcs'!$C$11</f>
        <v>-335206.78165020223</v>
      </c>
      <c r="IY178" s="57">
        <f>MIN('Drive Train'!$F$35-IS177*'DEPRECATED - DT-Prelim Calcs'!$C$21*'Drive Train'!$F$39,IY177+IS$2)</f>
        <v>9.8000000000000007</v>
      </c>
      <c r="IZ178" s="57">
        <f>'Drive Train'!$F$35-IS178*'DEPRECATED - DT-Prelim Calcs'!$C$21*'Drive Train'!$F$39</f>
        <v>9.8000000000000007</v>
      </c>
      <c r="JA178" s="1">
        <f>IF(IX178&gt;='Drive Train'!$F$29,1,0)</f>
        <v>0</v>
      </c>
      <c r="JB178" s="57">
        <f t="shared" si="257"/>
        <v>48.148148148148138</v>
      </c>
      <c r="JC178" s="63">
        <f>JC177+'DEPRECATED - DT-Prelim Calcs'!$C$11</f>
        <v>696</v>
      </c>
      <c r="JD178" s="2">
        <f>JN178/'Drive Train'!$F$35</f>
        <v>0.77419354838709686</v>
      </c>
      <c r="JE178" s="46">
        <f>JL178*12*60/(PI() * 'Drive Train'!$F$15)/JD$2*JD178</f>
        <v>-278164.84962157131</v>
      </c>
      <c r="JF178" s="2">
        <f>('DEPRECATED - DT-Prelim Calcs'!$C$6*JD178-JE178)/('DEPRECATED - DT-Prelim Calcs'!$C$6*JD178)*'DEPRECATED - DT-Prelim Calcs'!$C$7*JD178</f>
        <v>127.64015684335527</v>
      </c>
      <c r="JG178" s="57">
        <f>JF178/'DEPRECATED - DT-Prelim Calcs'!$C$7*('DEPRECATED - DT-Prelim Calcs'!$C$8-'DEPRECATED - DT-Prelim Calcs'!$C$9)+'DEPRECATED - DT-Prelim Calcs'!$C$9</f>
        <v>6797.8170634865073</v>
      </c>
      <c r="JH178" s="57">
        <f t="shared" si="206"/>
        <v>46.666666666666657</v>
      </c>
      <c r="JI178" s="2">
        <f t="shared" si="258"/>
        <v>0.99579519204165001</v>
      </c>
      <c r="JJ178" s="57">
        <f>JI178*'DEPRECATED - DT-Prelim Calcs'!$C$21/JD$2/'DEPRECATED - DT-Prelim Calcs'!$C$19/'DEPRECATED - DT-Prelim Calcs'!$C$18*3.39*'DEPRECATED - DT-Prelim Calcs'!$C$20</f>
        <v>25.773080821789936</v>
      </c>
      <c r="JK178" s="46">
        <f t="shared" si="259"/>
        <v>0</v>
      </c>
      <c r="JL178" s="57">
        <f>JJ177*'DEPRECATED - DT-Prelim Calcs'!$C$11+JL177</f>
        <v>-877.92639179904711</v>
      </c>
      <c r="JM178" s="57">
        <f>JM177+0.5*JJ178*'DEPRECATED - DT-Prelim Calcs'!$C$11^2+JL178*'DEPRECATED - DT-Prelim Calcs'!$C$11</f>
        <v>-357851.32155457971</v>
      </c>
      <c r="JN178" s="57">
        <f>MIN('Drive Train'!$F$35-JH177*'DEPRECATED - DT-Prelim Calcs'!$C$21*'Drive Train'!$F$39,JN177+JH$2)</f>
        <v>9.6000000000000014</v>
      </c>
      <c r="JO178" s="57">
        <f>'Drive Train'!$F$35-JH178*'DEPRECATED - DT-Prelim Calcs'!$C$21*'Drive Train'!$F$39</f>
        <v>9.6000000000000014</v>
      </c>
      <c r="JP178" s="1">
        <f>IF(JM178&gt;='Drive Train'!$F$29,1,0)</f>
        <v>0</v>
      </c>
      <c r="JQ178" s="57">
        <f>MIN(JG178,'DEPRECATED - DT-Prelim Calcs'!$C$10)*'DEPRECATED - DT-Prelim Calcs'!$C$11*1000/60/60</f>
        <v>103.33333333333333</v>
      </c>
      <c r="JR178" s="63">
        <f>JR177+'DEPRECATED - DT-Prelim Calcs'!$C$11</f>
        <v>696</v>
      </c>
      <c r="JS178" s="2">
        <f>KC178/'Drive Train'!$F$35</f>
        <v>0.75806451612903225</v>
      </c>
      <c r="JT178" s="46">
        <f>KA178*12*60/(PI() * 'Drive Train'!$F$15)/JS$2*JS178</f>
        <v>-166732.44539014006</v>
      </c>
      <c r="JU178" s="2">
        <f>('DEPRECATED - DT-Prelim Calcs'!$C$6*JS178-JT178)/('DEPRECATED - DT-Prelim Calcs'!$C$6*JS178)*'DEPRECATED - DT-Prelim Calcs'!$C$7*JS178</f>
        <v>77.216277583352678</v>
      </c>
      <c r="JV178" s="57">
        <f>JU178/'DEPRECATED - DT-Prelim Calcs'!$C$7*('DEPRECATED - DT-Prelim Calcs'!$C$8-'DEPRECATED - DT-Prelim Calcs'!$C$9)+'DEPRECATED - DT-Prelim Calcs'!$C$9</f>
        <v>4113.4254829643769</v>
      </c>
      <c r="JW178" s="57">
        <f t="shared" si="207"/>
        <v>49.999999999999993</v>
      </c>
      <c r="JX178" s="2">
        <f t="shared" si="260"/>
        <v>0.99579519204165001</v>
      </c>
      <c r="JY178" s="57">
        <f>JX178*'DEPRECATED - DT-Prelim Calcs'!$C$21/JS$2/'DEPRECATED - DT-Prelim Calcs'!$C$19/'DEPRECATED - DT-Prelim Calcs'!$C$18*3.39*'DEPRECATED - DT-Prelim Calcs'!$C$20</f>
        <v>25.773080821789936</v>
      </c>
      <c r="JZ178" s="46">
        <f t="shared" si="261"/>
        <v>0</v>
      </c>
      <c r="KA178" s="57">
        <f>JY177*'DEPRECATED - DT-Prelim Calcs'!$C$11+KA177</f>
        <v>-537.42684323849369</v>
      </c>
      <c r="KB178" s="57">
        <f>KB177+0.5*JY178*'DEPRECATED - DT-Prelim Calcs'!$C$11^2+KA178*'DEPRECATED - DT-Prelim Calcs'!$C$11</f>
        <v>-365923.63554417796</v>
      </c>
      <c r="KC178" s="57">
        <f>MIN('Drive Train'!$F$35-JW177*'DEPRECATED - DT-Prelim Calcs'!$C$21*'Drive Train'!$F$39,KC177+JW$2)</f>
        <v>9.4</v>
      </c>
      <c r="KD178" s="57">
        <f>'Drive Train'!$F$35-JW178*'DEPRECATED - DT-Prelim Calcs'!$C$21*'Drive Train'!$F$39</f>
        <v>9.4</v>
      </c>
      <c r="KE178" s="1">
        <f>IF(KB178&gt;='Drive Train'!$F$29,1,0)</f>
        <v>0</v>
      </c>
      <c r="KF178" s="57">
        <f>MIN(JV178,'DEPRECATED - DT-Prelim Calcs'!$C$10)*'DEPRECATED - DT-Prelim Calcs'!$C$11*1000/60/60</f>
        <v>103.33333333333333</v>
      </c>
      <c r="KG178" s="63">
        <f>KG177+'DEPRECATED - DT-Prelim Calcs'!$C$11</f>
        <v>696</v>
      </c>
      <c r="KH178" s="2">
        <f>KR178/'Drive Train'!$F$35</f>
        <v>0.74193548387096786</v>
      </c>
      <c r="KI178" s="46">
        <f>KP178*12*60/(PI() * 'Drive Train'!$F$15)/KH$2*KH178</f>
        <v>-129780.91751080791</v>
      </c>
      <c r="KJ178" s="2">
        <f>('DEPRECATED - DT-Prelim Calcs'!$C$6*KH178-KI178)/('DEPRECATED - DT-Prelim Calcs'!$C$6*KH178)*'DEPRECATED - DT-Prelim Calcs'!$C$7*KH178</f>
        <v>60.469492508820792</v>
      </c>
      <c r="KK178" s="57">
        <f>KJ178/'DEPRECATED - DT-Prelim Calcs'!$C$7*('DEPRECATED - DT-Prelim Calcs'!$C$8-'DEPRECATED - DT-Prelim Calcs'!$C$9)+'DEPRECATED - DT-Prelim Calcs'!$C$9</f>
        <v>3221.8850161334885</v>
      </c>
      <c r="KL178" s="57">
        <f t="shared" si="208"/>
        <v>53.333333333333329</v>
      </c>
      <c r="KM178" s="2">
        <f t="shared" si="262"/>
        <v>0.99579519204165001</v>
      </c>
      <c r="KN178" s="57">
        <f>KM178*'DEPRECATED - DT-Prelim Calcs'!$C$21/KH$2/'DEPRECATED - DT-Prelim Calcs'!$C$19/'DEPRECATED - DT-Prelim Calcs'!$C$18*3.39*'DEPRECATED - DT-Prelim Calcs'!$C$20</f>
        <v>25.773080821789936</v>
      </c>
      <c r="KO178" s="46">
        <f t="shared" si="263"/>
        <v>0</v>
      </c>
      <c r="KP178" s="57">
        <f>KN177*'DEPRECATED - DT-Prelim Calcs'!$C$11+KP177</f>
        <v>-427.41533630481672</v>
      </c>
      <c r="KQ178" s="57">
        <f>KQ177+0.5*KN178*'DEPRECATED - DT-Prelim Calcs'!$C$11^2+KP178*'DEPRECATED - DT-Prelim Calcs'!$C$11</f>
        <v>-339286.32769590942</v>
      </c>
      <c r="KR178" s="57">
        <f>MIN('Drive Train'!$F$35-KL177*'DEPRECATED - DT-Prelim Calcs'!$C$21*'Drive Train'!$F$39,KR177+KL$2)</f>
        <v>9.2000000000000011</v>
      </c>
      <c r="KS178" s="57">
        <f>'Drive Train'!$F$35-KL178*'DEPRECATED - DT-Prelim Calcs'!$C$21*'Drive Train'!$F$39</f>
        <v>9.2000000000000011</v>
      </c>
      <c r="KT178" s="1">
        <f>IF(KQ178&gt;='Drive Train'!$F$29,1,0)</f>
        <v>0</v>
      </c>
      <c r="KU178" s="57">
        <f>MIN(KK178,'DEPRECATED - DT-Prelim Calcs'!$C$10)*'DEPRECATED - DT-Prelim Calcs'!$C$11*1000/60/60</f>
        <v>103.33333333333333</v>
      </c>
      <c r="KV178" s="63">
        <f>KV177+'DEPRECATED - DT-Prelim Calcs'!$C$11</f>
        <v>696</v>
      </c>
      <c r="KW178" s="2">
        <f>LG178/'Drive Train'!$F$35</f>
        <v>0.72580645161290325</v>
      </c>
      <c r="KX178" s="46">
        <f>LE178*12*60/(PI() * 'Drive Train'!$F$15)/KW$2*KW178</f>
        <v>-70052.065972739802</v>
      </c>
      <c r="KY178" s="2">
        <f>('DEPRECATED - DT-Prelim Calcs'!$C$6*KW178-KX178)/('DEPRECATED - DT-Prelim Calcs'!$C$6*KW178)*'DEPRECATED - DT-Prelim Calcs'!$C$7*KW178</f>
        <v>33.423767468518975</v>
      </c>
      <c r="KZ178" s="57">
        <f>KY178/'DEPRECATED - DT-Prelim Calcs'!$C$7*('DEPRECATED - DT-Prelim Calcs'!$C$8-'DEPRECATED - DT-Prelim Calcs'!$C$9)+'DEPRECATED - DT-Prelim Calcs'!$C$9</f>
        <v>1782.0648822452217</v>
      </c>
      <c r="LA178" s="57">
        <f t="shared" si="209"/>
        <v>56.666666666666664</v>
      </c>
      <c r="LB178" s="2">
        <f t="shared" si="264"/>
        <v>0.99579519204165001</v>
      </c>
      <c r="LC178" s="57">
        <f>LB178*'DEPRECATED - DT-Prelim Calcs'!$C$21/KW$2/'DEPRECATED - DT-Prelim Calcs'!$C$19/'DEPRECATED - DT-Prelim Calcs'!$C$18*3.39*'DEPRECATED - DT-Prelim Calcs'!$C$20</f>
        <v>25.773080821789936</v>
      </c>
      <c r="LD178" s="46">
        <f t="shared" si="265"/>
        <v>0</v>
      </c>
      <c r="LE178" s="57">
        <f>LC177*'DEPRECATED - DT-Prelim Calcs'!$C$11+LE177</f>
        <v>-235.8335166164843</v>
      </c>
      <c r="LF178" s="57">
        <f>LF177+0.5*LC178*'DEPRECATED - DT-Prelim Calcs'!$C$11^2+LE178*'DEPRECATED - DT-Prelim Calcs'!$C$11</f>
        <v>-375244.69062309974</v>
      </c>
      <c r="LG178" s="57">
        <f>MIN('Drive Train'!$F$35-LA177*'DEPRECATED - DT-Prelim Calcs'!$C$21*'Drive Train'!$F$39,LG177+LA$2)</f>
        <v>9</v>
      </c>
      <c r="LH178" s="57">
        <f>'Drive Train'!$F$35-LA178*'DEPRECATED - DT-Prelim Calcs'!$C$21*'Drive Train'!$F$39</f>
        <v>9</v>
      </c>
      <c r="LI178" s="1">
        <f>IF(LF178&gt;='Drive Train'!$F$29,1,0)</f>
        <v>0</v>
      </c>
      <c r="LJ178" s="57">
        <f>MIN(KZ178,'DEPRECATED - DT-Prelim Calcs'!$C$10)*'DEPRECATED - DT-Prelim Calcs'!$C$11*1000/60/60</f>
        <v>103.33333333333333</v>
      </c>
      <c r="LK178" s="63">
        <f>LK177+'DEPRECATED - DT-Prelim Calcs'!$C$11</f>
        <v>696</v>
      </c>
      <c r="LL178" s="2">
        <f>LV178/'Drive Train'!$F$35</f>
        <v>0.70967741935483875</v>
      </c>
      <c r="LM178" s="46">
        <f>LT178*12*60/(PI() * 'Drive Train'!$F$15)/LL$2*LL178</f>
        <v>-120894.80246783579</v>
      </c>
      <c r="LN178" s="2">
        <f>('DEPRECATED - DT-Prelim Calcs'!$C$6*LL178-LM178)/('DEPRECATED - DT-Prelim Calcs'!$C$6*LL178)*'DEPRECATED - DT-Prelim Calcs'!$C$7*LL178</f>
        <v>56.373826135520254</v>
      </c>
      <c r="LO178" s="57">
        <f>LN178/'DEPRECATED - DT-Prelim Calcs'!$C$7*('DEPRECATED - DT-Prelim Calcs'!$C$8-'DEPRECATED - DT-Prelim Calcs'!$C$9)+'DEPRECATED - DT-Prelim Calcs'!$C$9</f>
        <v>3003.8460137706425</v>
      </c>
      <c r="LP178" s="57">
        <f t="shared" si="210"/>
        <v>60</v>
      </c>
      <c r="LQ178" s="2">
        <f t="shared" si="266"/>
        <v>0.99579519204165001</v>
      </c>
      <c r="LR178" s="57">
        <f>LQ178*'DEPRECATED - DT-Prelim Calcs'!$C$21/LL$2/'DEPRECATED - DT-Prelim Calcs'!$C$19/'DEPRECATED - DT-Prelim Calcs'!$C$18*3.39*'DEPRECATED - DT-Prelim Calcs'!$C$20</f>
        <v>25.773080821789936</v>
      </c>
      <c r="LS178" s="46">
        <f t="shared" si="267"/>
        <v>0</v>
      </c>
      <c r="LT178" s="57">
        <f>LR177*'DEPRECATED - DT-Prelim Calcs'!$C$11+LT177</f>
        <v>-416.24789118162039</v>
      </c>
      <c r="LU178" s="57">
        <f>LU177+0.5*LR178*'DEPRECATED - DT-Prelim Calcs'!$C$11^2+LT178*'DEPRECATED - DT-Prelim Calcs'!$C$11</f>
        <v>-334228.81227418827</v>
      </c>
      <c r="LV178" s="57">
        <f>MIN('Drive Train'!$F$35-LP177*'DEPRECATED - DT-Prelim Calcs'!$C$21*'Drive Train'!$F$39,LV177+LP$2)</f>
        <v>8.8000000000000007</v>
      </c>
      <c r="LW178" s="57">
        <f>'Drive Train'!$F$35-LP178*'DEPRECATED - DT-Prelim Calcs'!$C$21*'Drive Train'!$F$39</f>
        <v>8.8000000000000007</v>
      </c>
      <c r="LX178" s="1">
        <f>IF(LU178&gt;='Drive Train'!$F$29,1,0)</f>
        <v>0</v>
      </c>
      <c r="LY178" s="57">
        <f>MIN(LO178,'DEPRECATED - DT-Prelim Calcs'!$C$10)*'DEPRECATED - DT-Prelim Calcs'!$C$11*1000/60/60</f>
        <v>103.33333333333333</v>
      </c>
      <c r="LZ178" s="63">
        <f>LZ177+'DEPRECATED - DT-Prelim Calcs'!$C$11</f>
        <v>696</v>
      </c>
    </row>
    <row r="179" spans="18:338" x14ac:dyDescent="0.2">
      <c r="R179" s="63">
        <f>R178+'DEPRECATED - DT-Prelim Calcs'!$C$11</f>
        <v>700</v>
      </c>
      <c r="S179" s="2">
        <f>AG179/'Drive Train'!$F$35</f>
        <v>0</v>
      </c>
      <c r="T179" s="46">
        <f>AE179*12*60/(PI() * 'Drive Train'!$F$15)/S$2*ABS(S179)</f>
        <v>0</v>
      </c>
      <c r="U179" s="2">
        <f>IF(OR(AD178=1,AND($C$32=Motors!$C$32,'DEPRECATED - DT-Prelim Calcs'!AI178=1)),0,IF(AG179=0,-(V178+$C$9)/($C$8-$C$9)*$C$7,($C$6*S179-T179)/($C$6*S179)*$C$7*S179))</f>
        <v>0</v>
      </c>
      <c r="V179" s="57">
        <f>IF(AND(AD178=1,AI178=1),0,ABS(U179/$C$7*($C$8-$C$9)+$C$9) *'Drive Train'!$AA$49 + V178*(1-'Drive Train'!$AA$49))</f>
        <v>0</v>
      </c>
      <c r="W179" s="57">
        <f t="shared" si="184"/>
        <v>0</v>
      </c>
      <c r="X179" s="2">
        <f>MAX(MIN(IF(AND(AI178=1,AG179&lt;0),-1,1)*(W179-$C$9)/($C$8-$C$9)*$C$7-$C$29*AE179/T$2 -  AI178*$C$29/2,X$2),MAX(X$4:X178)*-1)</f>
        <v>-0.2458281045106315</v>
      </c>
      <c r="Y179" s="57">
        <f t="shared" si="185"/>
        <v>0</v>
      </c>
      <c r="Z179" s="57">
        <f t="shared" si="186"/>
        <v>0</v>
      </c>
      <c r="AA179" s="57">
        <f t="shared" si="187"/>
        <v>0</v>
      </c>
      <c r="AB179" s="57" t="e">
        <f t="shared" si="188"/>
        <v>#N/A</v>
      </c>
      <c r="AC179" s="46">
        <f t="shared" si="211"/>
        <v>1</v>
      </c>
      <c r="AD179" s="1">
        <f t="shared" si="189"/>
        <v>1</v>
      </c>
      <c r="AE179" s="57">
        <f t="shared" si="190"/>
        <v>0</v>
      </c>
      <c r="AF179" s="57" t="e">
        <f t="shared" si="191"/>
        <v>#N/A</v>
      </c>
      <c r="AG179" s="57">
        <f>IF(AI178=0,MIN('Drive Train'!$F$35-W178*$C$21*'Drive Train'!$F$39,AG178+W$2)-$C$3,IF(AE178-1&lt;=0,0,IF($C$32=Motors!$C$30,MAX(ABS('Drive Train'!$F$35-W178*$C$21*'Drive Train'!$F$39)*-1,AG178-W$2),MAX(0,ABS('Drive Train'!$F$35-W178*$C$21*'Drive Train'!$F$39)*-1,AG178-W$2))))</f>
        <v>0</v>
      </c>
      <c r="AH179" s="57">
        <f>'Drive Train'!$F$35-ABS(W179)*'DEPRECATED - DT-Prelim Calcs'!$C$21*'Drive Train'!$F$39</f>
        <v>12.4</v>
      </c>
      <c r="AI179" s="1">
        <f>IF(AJ179&gt;='Drive Train'!$F$29,1,0)</f>
        <v>1</v>
      </c>
      <c r="AJ179" s="57">
        <f>AJ178+0.5*Y179*'DEPRECATED - DT-Prelim Calcs'!$C$11^2+AE179*'DEPRECATED - DT-Prelim Calcs'!$C$11</f>
        <v>784.33981740885292</v>
      </c>
      <c r="AK179" s="57">
        <f t="shared" si="268"/>
        <v>0</v>
      </c>
      <c r="AL179" s="63">
        <f>AL178+'DEPRECATED - DT-Prelim Calcs'!$C$11</f>
        <v>700</v>
      </c>
      <c r="AM179" s="2">
        <f>AW179/'Drive Train'!$F$35</f>
        <v>0.9017179876015865</v>
      </c>
      <c r="AN179" s="46">
        <f>AU179*12*60/(PI() * 'Drive Train'!$F$15)/AM$2*AM179</f>
        <v>4074.5129711578234</v>
      </c>
      <c r="AO179" s="2">
        <f>('DEPRECATED - DT-Prelim Calcs'!$C$6*AM179-AN179)/('DEPRECATED - DT-Prelim Calcs'!$C$6*AM179)*'DEPRECATED - DT-Prelim Calcs'!$C$7*AM179</f>
        <v>0.3308183500278245</v>
      </c>
      <c r="AP179" s="57">
        <f>AO179/'DEPRECATED - DT-Prelim Calcs'!$C$7*('DEPRECATED - DT-Prelim Calcs'!$C$8-'DEPRECATED - DT-Prelim Calcs'!$C$9)+'DEPRECATED - DT-Prelim Calcs'!$C$9</f>
        <v>20.311615895672151</v>
      </c>
      <c r="AQ179" s="57">
        <f t="shared" si="192"/>
        <v>20.311615895672151</v>
      </c>
      <c r="AR179" s="2">
        <f t="shared" si="212"/>
        <v>3.3306690738754696E-16</v>
      </c>
      <c r="AS179" s="57">
        <f>AR179*'DEPRECATED - DT-Prelim Calcs'!$C$21/AM$2/'DEPRECATED - DT-Prelim Calcs'!$C$19/'DEPRECATED - DT-Prelim Calcs'!$C$18*3.39*'DEPRECATED - DT-Prelim Calcs'!$C$20</f>
        <v>2.4137140947202652E-15</v>
      </c>
      <c r="AT179" s="46">
        <f t="shared" si="213"/>
        <v>0</v>
      </c>
      <c r="AU179" s="57">
        <f>AS178*'DEPRECATED - DT-Prelim Calcs'!$C$11+AU178</f>
        <v>39.432321268798681</v>
      </c>
      <c r="AV179" s="57">
        <f>AV178+0.5*AS179*'DEPRECATED - DT-Prelim Calcs'!$C$11^2+AU179*'DEPRECATED - DT-Prelim Calcs'!$C$11</f>
        <v>27558.01132352314</v>
      </c>
      <c r="AW179" s="57">
        <f>MIN('Drive Train'!$F$35-AQ178*'DEPRECATED - DT-Prelim Calcs'!$C$21*'Drive Train'!$F$39,AW178+AQ$2)</f>
        <v>11.181303046259673</v>
      </c>
      <c r="AX179" s="57">
        <f>'Drive Train'!$F$35-AQ179*'DEPRECATED - DT-Prelim Calcs'!$C$21*'Drive Train'!$F$39</f>
        <v>11.181303046259671</v>
      </c>
      <c r="AY179" s="1">
        <f>IF(AV179&gt;='Drive Train'!$F$29,1,0)</f>
        <v>1</v>
      </c>
      <c r="AZ179" s="57">
        <f t="shared" si="214"/>
        <v>22.568462106302391</v>
      </c>
      <c r="BA179" s="63">
        <f>BA178+'DEPRECATED - DT-Prelim Calcs'!$C$11</f>
        <v>700</v>
      </c>
      <c r="BB179" s="2">
        <f>BL179/'Drive Train'!$F$35</f>
        <v>1.2947645110418984</v>
      </c>
      <c r="BC179" s="46">
        <f>BJ179*12*60/(PI() * 'Drive Train'!$F$15)/BB$2*BB179</f>
        <v>-4259.0909490704944</v>
      </c>
      <c r="BD179" s="2">
        <f>('DEPRECATED - DT-Prelim Calcs'!$C$6*BB179-BC179)/('DEPRECATED - DT-Prelim Calcs'!$C$6*BB179)*'DEPRECATED - DT-Prelim Calcs'!$C$7*BB179</f>
        <v>5.0461628069317808</v>
      </c>
      <c r="BE179" s="57">
        <f>BD179/'DEPRECATED - DT-Prelim Calcs'!$C$7*('DEPRECATED - DT-Prelim Calcs'!$C$8-'DEPRECATED - DT-Prelim Calcs'!$C$9)+'DEPRECATED - DT-Prelim Calcs'!$C$9</f>
        <v>271.34011955574584</v>
      </c>
      <c r="BF179" s="57">
        <f t="shared" si="193"/>
        <v>93</v>
      </c>
      <c r="BG179" s="2">
        <f t="shared" si="215"/>
        <v>1.937034298208735</v>
      </c>
      <c r="BH179" s="57">
        <f>BG179*'DEPRECATED - DT-Prelim Calcs'!$C$21/BB$2/'DEPRECATED - DT-Prelim Calcs'!$C$19/'DEPRECATED - DT-Prelim Calcs'!$C$18*3.39*'DEPRECATED - DT-Prelim Calcs'!$C$20</f>
        <v>20.276476817893272</v>
      </c>
      <c r="BI179" s="46">
        <f t="shared" si="216"/>
        <v>0</v>
      </c>
      <c r="BJ179" s="57">
        <f>BH178*'DEPRECATED - DT-Prelim Calcs'!$C$11+BJ178</f>
        <v>-19.873422069688658</v>
      </c>
      <c r="BK179" s="57">
        <f>BK178+0.5*BH179*'DEPRECATED - DT-Prelim Calcs'!$C$11^2+BJ179*'DEPRECATED - DT-Prelim Calcs'!$C$11</f>
        <v>14509.78923572132</v>
      </c>
      <c r="BL179" s="57">
        <f>MIN('Drive Train'!$F$35-BF178*'DEPRECATED - DT-Prelim Calcs'!$C$21*'Drive Train'!$F$39,BL178+BF$2)</f>
        <v>16.05507993691954</v>
      </c>
      <c r="BM179" s="57">
        <f>'Drive Train'!$F$35-BF179*'DEPRECATED - DT-Prelim Calcs'!$C$21*'Drive Train'!$F$39</f>
        <v>6.82</v>
      </c>
      <c r="BN179" s="1">
        <f>IF(BK179&gt;='Drive Train'!$F$29,1,0)</f>
        <v>1</v>
      </c>
      <c r="BO179" s="57">
        <f t="shared" si="217"/>
        <v>103.33333333333333</v>
      </c>
      <c r="BP179" s="63">
        <f>BP178+'DEPRECATED - DT-Prelim Calcs'!$C$11</f>
        <v>700</v>
      </c>
      <c r="BQ179" s="2">
        <f>CA179/'Drive Train'!$F$35</f>
        <v>0.55000000000000004</v>
      </c>
      <c r="BR179" s="46">
        <f>BY179*12*60/(PI() * 'Drive Train'!$F$15)/BQ$2*BQ179</f>
        <v>2658.9157281350185</v>
      </c>
      <c r="BS179" s="2">
        <f>('DEPRECATED - DT-Prelim Calcs'!$C$6*BQ179-BR179)/('DEPRECATED - DT-Prelim Calcs'!$C$6*BQ179)*'DEPRECATED - DT-Prelim Calcs'!$C$7*BQ179</f>
        <v>0.12325104975508563</v>
      </c>
      <c r="BT179" s="57">
        <f>BS179/'DEPRECATED - DT-Prelim Calcs'!$C$7*('DEPRECATED - DT-Prelim Calcs'!$C$8-'DEPRECATED - DT-Prelim Calcs'!$C$9)+'DEPRECATED - DT-Prelim Calcs'!$C$9</f>
        <v>9.2614563002396224</v>
      </c>
      <c r="BU179" s="57">
        <f t="shared" si="194"/>
        <v>9.2614563002396224</v>
      </c>
      <c r="BV179" s="2">
        <f t="shared" si="218"/>
        <v>-0.23068638846539746</v>
      </c>
      <c r="BW179" s="57">
        <f>BV179*'DEPRECATED - DT-Prelim Calcs'!$C$21/BQ$2/'DEPRECATED - DT-Prelim Calcs'!$C$19/'DEPRECATED - DT-Prelim Calcs'!$C$18*3.39*'DEPRECATED - DT-Prelim Calcs'!$C$20</f>
        <v>-3.1577862098939371</v>
      </c>
      <c r="BX179" s="46">
        <f t="shared" si="219"/>
        <v>1</v>
      </c>
      <c r="BY179" s="57">
        <f>BW178*'DEPRECATED - DT-Prelim Calcs'!$C$11+BY178</f>
        <v>22.334839887762911</v>
      </c>
      <c r="BZ179" s="57">
        <f>BZ178+0.5*BW179*'DEPRECATED - DT-Prelim Calcs'!$C$11^2+BY179*'DEPRECATED - DT-Prelim Calcs'!$C$11</f>
        <v>-15175.678037006281</v>
      </c>
      <c r="CA179" s="57">
        <f>MIN('Drive Train'!$F$35-BU178*'DEPRECATED - DT-Prelim Calcs'!$C$21*'Drive Train'!$F$39,CA178+BU$2)</f>
        <v>6.82</v>
      </c>
      <c r="CB179" s="57">
        <f>'Drive Train'!$F$35-BU179*'DEPRECATED - DT-Prelim Calcs'!$C$21*'Drive Train'!$F$39</f>
        <v>11.844312621985623</v>
      </c>
      <c r="CC179" s="1">
        <f>IF(BZ179&gt;='Drive Train'!$F$29,1,0)</f>
        <v>0</v>
      </c>
      <c r="CD179" s="57">
        <f t="shared" si="220"/>
        <v>10.290507000266247</v>
      </c>
      <c r="CE179" s="63">
        <f>CE178+'DEPRECATED - DT-Prelim Calcs'!$C$11</f>
        <v>700</v>
      </c>
      <c r="CF179" s="2">
        <f>CP179/'Drive Train'!$F$35</f>
        <v>1.7135092813676072</v>
      </c>
      <c r="CG179" s="46">
        <f>CN179*12*60/(PI() * 'Drive Train'!$F$15)/CF$2*CF179</f>
        <v>-96664.650709684996</v>
      </c>
      <c r="CH179" s="2">
        <f>('DEPRECATED - DT-Prelim Calcs'!$C$6*CF179-CG179)/('DEPRECATED - DT-Prelim Calcs'!$C$6*CF179)*'DEPRECATED - DT-Prelim Calcs'!$C$7*CF179</f>
        <v>47.837213692737748</v>
      </c>
      <c r="CI179" s="57">
        <f>CH179/'DEPRECATED - DT-Prelim Calcs'!$C$7*('DEPRECATED - DT-Prelim Calcs'!$C$8-'DEPRECATED - DT-Prelim Calcs'!$C$9)+'DEPRECATED - DT-Prelim Calcs'!$C$9</f>
        <v>2549.3865214847524</v>
      </c>
      <c r="CJ179" s="57">
        <f t="shared" si="195"/>
        <v>93</v>
      </c>
      <c r="CK179" s="2">
        <f t="shared" si="221"/>
        <v>1.5241763143494644</v>
      </c>
      <c r="CL179" s="57">
        <f>CK179*'DEPRECATED - DT-Prelim Calcs'!$C$21/CF$2/'DEPRECATED - DT-Prelim Calcs'!$C$19/'DEPRECATED - DT-Prelim Calcs'!$C$18*3.39*'DEPRECATED - DT-Prelim Calcs'!$C$20</f>
        <v>25.773080821789936</v>
      </c>
      <c r="CM179" s="46">
        <f t="shared" si="222"/>
        <v>0</v>
      </c>
      <c r="CN179" s="57">
        <f>CL178*'DEPRECATED - DT-Prelim Calcs'!$C$11+CN178</f>
        <v>-210.98511235555492</v>
      </c>
      <c r="CO179" s="57">
        <f>CO178+0.5*CL179*'DEPRECATED - DT-Prelim Calcs'!$C$11^2+CN179*'DEPRECATED - DT-Prelim Calcs'!$C$11</f>
        <v>-57392.579781945184</v>
      </c>
      <c r="CP179" s="57">
        <f>MIN('Drive Train'!$F$35-CJ178*'DEPRECATED - DT-Prelim Calcs'!$C$21*'Drive Train'!$F$39,CP178+CJ$2)</f>
        <v>21.24751508895833</v>
      </c>
      <c r="CQ179" s="57">
        <f>'Drive Train'!$F$35-CJ179*'DEPRECATED - DT-Prelim Calcs'!$C$21*'Drive Train'!$F$39</f>
        <v>6.82</v>
      </c>
      <c r="CR179" s="1">
        <f>IF(CO179&gt;='Drive Train'!$F$29,1,0)</f>
        <v>0</v>
      </c>
      <c r="CS179" s="57">
        <f t="shared" si="223"/>
        <v>103.33333333333333</v>
      </c>
      <c r="CT179" s="63">
        <f>CT178+'DEPRECATED - DT-Prelim Calcs'!$C$11</f>
        <v>700</v>
      </c>
      <c r="CU179" s="2">
        <f>DE179/'Drive Train'!$F$35</f>
        <v>0.55000000000000004</v>
      </c>
      <c r="CV179" s="46">
        <f>DC179*12*60/(PI() * 'Drive Train'!$F$15)/CU$2*CU179</f>
        <v>-37149.217131456659</v>
      </c>
      <c r="CW179" s="2">
        <f>('DEPRECATED - DT-Prelim Calcs'!$C$6*CU179-CV179)/('DEPRECATED - DT-Prelim Calcs'!$C$6*CU179)*'DEPRECATED - DT-Prelim Calcs'!$C$7*CU179</f>
        <v>18.122800804279652</v>
      </c>
      <c r="CX179" s="57">
        <f>CW179/'DEPRECATED - DT-Prelim Calcs'!$C$7*('DEPRECATED - DT-Prelim Calcs'!$C$8-'DEPRECATED - DT-Prelim Calcs'!$C$9)+'DEPRECATED - DT-Prelim Calcs'!$C$9</f>
        <v>967.49474821123636</v>
      </c>
      <c r="CY179" s="57">
        <f t="shared" si="196"/>
        <v>93</v>
      </c>
      <c r="CZ179" s="2">
        <f t="shared" si="224"/>
        <v>1.2803081040535502</v>
      </c>
      <c r="DA179" s="57">
        <f>CZ179*'DEPRECATED - DT-Prelim Calcs'!$C$21/CU$2/'DEPRECATED - DT-Prelim Calcs'!$C$19/'DEPRECATED - DT-Prelim Calcs'!$C$18*3.39*'DEPRECATED - DT-Prelim Calcs'!$C$20</f>
        <v>25.773080821789936</v>
      </c>
      <c r="DB179" s="46">
        <f t="shared" si="225"/>
        <v>0</v>
      </c>
      <c r="DC179" s="57">
        <f>DA178*'DEPRECATED - DT-Prelim Calcs'!$C$11+DC178</f>
        <v>-212.1958320487206</v>
      </c>
      <c r="DD179" s="57">
        <f>DD178+0.5*DA179*'DEPRECATED - DT-Prelim Calcs'!$C$11^2+DC179*'DEPRECATED - DT-Prelim Calcs'!$C$11</f>
        <v>-119987.49760781607</v>
      </c>
      <c r="DE179" s="57">
        <f>MIN('Drive Train'!$F$35-CY178*'DEPRECATED - DT-Prelim Calcs'!$C$21*'Drive Train'!$F$39,DE178+CY$2)</f>
        <v>6.82</v>
      </c>
      <c r="DF179" s="57">
        <f>'Drive Train'!$F$35-CY179*'DEPRECATED - DT-Prelim Calcs'!$C$21*'Drive Train'!$F$39</f>
        <v>6.82</v>
      </c>
      <c r="DG179" s="1">
        <f>IF(DD179&gt;='Drive Train'!$F$29,1,0)</f>
        <v>0</v>
      </c>
      <c r="DH179" s="57">
        <f t="shared" si="226"/>
        <v>103.33333333333333</v>
      </c>
      <c r="DI179" s="63">
        <f>DI178+'DEPRECATED - DT-Prelim Calcs'!$C$11</f>
        <v>700</v>
      </c>
      <c r="DJ179" s="2">
        <f>DT179/'Drive Train'!$F$35</f>
        <v>0.55000000000000004</v>
      </c>
      <c r="DK179" s="46">
        <f>DR179*12*60/(PI() * 'Drive Train'!$F$15)/DJ$2*DJ179</f>
        <v>614.12657326900637</v>
      </c>
      <c r="DL179" s="2">
        <f>('DEPRECATED - DT-Prelim Calcs'!$C$6*DJ179-DK179)/('DEPRECATED - DT-Prelim Calcs'!$C$6*DJ179)*'DEPRECATED - DT-Prelim Calcs'!$C$7*DJ179</f>
        <v>1.0478180034562281</v>
      </c>
      <c r="DM179" s="57">
        <f>DL179/'DEPRECATED - DT-Prelim Calcs'!$C$7*('DEPRECATED - DT-Prelim Calcs'!$C$8-'DEPRECATED - DT-Prelim Calcs'!$C$9)+'DEPRECATED - DT-Prelim Calcs'!$C$9</f>
        <v>58.482178358271405</v>
      </c>
      <c r="DN179" s="57">
        <f t="shared" si="197"/>
        <v>58.482178358271405</v>
      </c>
      <c r="DO179" s="2">
        <f t="shared" si="227"/>
        <v>0.96606949830957745</v>
      </c>
      <c r="DP179" s="57">
        <f>DO179*'DEPRECATED - DT-Prelim Calcs'!$C$21/DJ$2/'DEPRECATED - DT-Prelim Calcs'!$C$19/'DEPRECATED - DT-Prelim Calcs'!$C$18*3.39*'DEPRECATED - DT-Prelim Calcs'!$C$20</f>
        <v>22.558914631141448</v>
      </c>
      <c r="DQ179" s="46">
        <f t="shared" si="228"/>
        <v>0</v>
      </c>
      <c r="DR179" s="57">
        <f>DP178*'DEPRECATED - DT-Prelim Calcs'!$C$11+DR178</f>
        <v>3.0240368823764641</v>
      </c>
      <c r="DS179" s="57">
        <f>DS178+0.5*DP179*'DEPRECATED - DT-Prelim Calcs'!$C$11^2+DR179*'DEPRECATED - DT-Prelim Calcs'!$C$11</f>
        <v>-195981.05254053738</v>
      </c>
      <c r="DT179" s="57">
        <f>MIN('Drive Train'!$F$35-DN178*'DEPRECATED - DT-Prelim Calcs'!$C$21*'Drive Train'!$F$39,DT178+DN$2)</f>
        <v>6.82</v>
      </c>
      <c r="DU179" s="57">
        <f>'Drive Train'!$F$35-DN179*'DEPRECATED - DT-Prelim Calcs'!$C$21*'Drive Train'!$F$39</f>
        <v>8.8910692985037159</v>
      </c>
      <c r="DV179" s="1">
        <f>IF(DS179&gt;='Drive Train'!$F$29,1,0)</f>
        <v>0</v>
      </c>
      <c r="DW179" s="57">
        <f t="shared" si="229"/>
        <v>64.980198175857112</v>
      </c>
      <c r="DX179" s="63">
        <f>DX178+'DEPRECATED - DT-Prelim Calcs'!$C$11</f>
        <v>700</v>
      </c>
      <c r="DY179" s="2">
        <f>EI179/'Drive Train'!$F$35</f>
        <v>0.55000000000000004</v>
      </c>
      <c r="DZ179" s="46">
        <f>EG179*12*60/(PI() * 'Drive Train'!$F$15)/DY$2*DY179</f>
        <v>-52974.986570859706</v>
      </c>
      <c r="EA179" s="2">
        <f>('DEPRECATED - DT-Prelim Calcs'!$C$6*DY179-DZ179)/('DEPRECATED - DT-Prelim Calcs'!$C$6*DY179)*'DEPRECATED - DT-Prelim Calcs'!$C$7*DY179</f>
        <v>25.278542708399982</v>
      </c>
      <c r="EB179" s="57">
        <f>EA179/'DEPRECATED - DT-Prelim Calcs'!$C$7*('DEPRECATED - DT-Prelim Calcs'!$C$8-'DEPRECATED - DT-Prelim Calcs'!$C$9)+'DEPRECATED - DT-Prelim Calcs'!$C$9</f>
        <v>1348.4415060115011</v>
      </c>
      <c r="EC179" s="57">
        <f t="shared" si="198"/>
        <v>93</v>
      </c>
      <c r="ED179" s="2">
        <f t="shared" si="230"/>
        <v>0.96993038185874991</v>
      </c>
      <c r="EE179" s="57">
        <f>ED179*'DEPRECATED - DT-Prelim Calcs'!$C$21/DY$2/'DEPRECATED - DT-Prelim Calcs'!$C$19/'DEPRECATED - DT-Prelim Calcs'!$C$18*3.39*'DEPRECATED - DT-Prelim Calcs'!$C$20</f>
        <v>25.773080821789936</v>
      </c>
      <c r="EF179" s="46">
        <f t="shared" si="231"/>
        <v>0</v>
      </c>
      <c r="EG179" s="57">
        <f>EE178*'DEPRECATED - DT-Prelim Calcs'!$C$11+EG178</f>
        <v>-229.23667856064844</v>
      </c>
      <c r="EH179" s="57">
        <f>EH178+0.5*EE179*'DEPRECATED - DT-Prelim Calcs'!$C$11^2+EG179*'DEPRECATED - DT-Prelim Calcs'!$C$11</f>
        <v>-288782.22901190829</v>
      </c>
      <c r="EI179" s="57">
        <f>MIN('Drive Train'!$F$35-EC178*'DEPRECATED - DT-Prelim Calcs'!$C$21*'Drive Train'!$F$39,EI178+EC$2)</f>
        <v>6.82</v>
      </c>
      <c r="EJ179" s="57">
        <f>'Drive Train'!$F$35-EC179*'DEPRECATED - DT-Prelim Calcs'!$C$21*'Drive Train'!$F$39</f>
        <v>6.82</v>
      </c>
      <c r="EK179" s="1">
        <f>IF(EH179&gt;='Drive Train'!$F$29,1,0)</f>
        <v>0</v>
      </c>
      <c r="EL179" s="57">
        <f t="shared" si="232"/>
        <v>103.33333333333333</v>
      </c>
      <c r="EM179" s="63">
        <f>EM178+'DEPRECATED - DT-Prelim Calcs'!$C$11</f>
        <v>700</v>
      </c>
      <c r="EN179" s="2">
        <f>EX179/'Drive Train'!$F$35</f>
        <v>0.55000000000000004</v>
      </c>
      <c r="EO179" s="46">
        <f>EV179*12*60/(PI() * 'Drive Train'!$F$15)/EN$2*EN179</f>
        <v>-45547.441655657465</v>
      </c>
      <c r="EP179" s="2">
        <f>('DEPRECATED - DT-Prelim Calcs'!$C$6*EN179-EO179)/('DEPRECATED - DT-Prelim Calcs'!$C$6*EN179)*'DEPRECATED - DT-Prelim Calcs'!$C$7*EN179</f>
        <v>21.920121836798216</v>
      </c>
      <c r="EQ179" s="57">
        <f>EP179/'DEPRECATED - DT-Prelim Calcs'!$C$7*('DEPRECATED - DT-Prelim Calcs'!$C$8-'DEPRECATED - DT-Prelim Calcs'!$C$9)+'DEPRECATED - DT-Prelim Calcs'!$C$9</f>
        <v>1169.6508845067267</v>
      </c>
      <c r="ER179" s="57">
        <f t="shared" si="199"/>
        <v>93</v>
      </c>
      <c r="ES179" s="2">
        <f t="shared" si="233"/>
        <v>0.86507304327942547</v>
      </c>
      <c r="ET179" s="57">
        <f>ES179*'DEPRECATED - DT-Prelim Calcs'!$C$21/EN$2/'DEPRECATED - DT-Prelim Calcs'!$C$19/'DEPRECATED - DT-Prelim Calcs'!$C$18*3.39*'DEPRECATED - DT-Prelim Calcs'!$C$20</f>
        <v>25.773080821789936</v>
      </c>
      <c r="EU179" s="46">
        <f t="shared" si="234"/>
        <v>0</v>
      </c>
      <c r="EV179" s="57">
        <f>ET178*'DEPRECATED - DT-Prelim Calcs'!$C$11+EV178</f>
        <v>-175.78809348307516</v>
      </c>
      <c r="EW179" s="57">
        <f>EW178+0.5*ET179*'DEPRECATED - DT-Prelim Calcs'!$C$11^2+EV179*'DEPRECATED - DT-Prelim Calcs'!$C$11</f>
        <v>-394978.57518538676</v>
      </c>
      <c r="EX179" s="57">
        <f>MIN('Drive Train'!$F$35-ER178*'DEPRECATED - DT-Prelim Calcs'!$C$21*'Drive Train'!$F$39,EX178+ER$2)</f>
        <v>6.82</v>
      </c>
      <c r="EY179" s="57">
        <f>'Drive Train'!$F$35-ER179*'DEPRECATED - DT-Prelim Calcs'!$C$21*'Drive Train'!$F$39</f>
        <v>6.82</v>
      </c>
      <c r="EZ179" s="1">
        <f>IF(EW179&gt;='Drive Train'!$F$29,1,0)</f>
        <v>0</v>
      </c>
      <c r="FA179" s="57">
        <f t="shared" si="235"/>
        <v>103.33333333333333</v>
      </c>
      <c r="FB179" s="63">
        <f>FB178+'DEPRECATED - DT-Prelim Calcs'!$C$11</f>
        <v>700</v>
      </c>
      <c r="FC179" s="2">
        <f>FM179/'Drive Train'!$F$35</f>
        <v>0.55000000000000004</v>
      </c>
      <c r="FD179" s="46">
        <f>FK179*12*60/(PI() * 'Drive Train'!$F$15)/FC$2*FC179</f>
        <v>-17954.088209170386</v>
      </c>
      <c r="FE179" s="2">
        <f>('DEPRECATED - DT-Prelim Calcs'!$C$6*FC179-FD179)/('DEPRECATED - DT-Prelim Calcs'!$C$6*FC179)*'DEPRECATED - DT-Prelim Calcs'!$C$7*FC179</f>
        <v>9.443577407898804</v>
      </c>
      <c r="FF179" s="57">
        <f>FE179/'DEPRECATED - DT-Prelim Calcs'!$C$7*('DEPRECATED - DT-Prelim Calcs'!$C$8-'DEPRECATED - DT-Prelim Calcs'!$C$9)+'DEPRECATED - DT-Prelim Calcs'!$C$9</f>
        <v>505.44314582299444</v>
      </c>
      <c r="FG179" s="57">
        <f t="shared" si="200"/>
        <v>93</v>
      </c>
      <c r="FH179" s="2">
        <f t="shared" si="236"/>
        <v>0.78067567320338405</v>
      </c>
      <c r="FI179" s="57">
        <f>FH179*'DEPRECATED - DT-Prelim Calcs'!$C$21/FC$2/'DEPRECATED - DT-Prelim Calcs'!$C$19/'DEPRECATED - DT-Prelim Calcs'!$C$18*3.39*'DEPRECATED - DT-Prelim Calcs'!$C$20</f>
        <v>25.773080821789936</v>
      </c>
      <c r="FJ179" s="46">
        <f t="shared" si="237"/>
        <v>0</v>
      </c>
      <c r="FK179" s="57">
        <f>FI178*'DEPRECATED - DT-Prelim Calcs'!$C$11+FK178</f>
        <v>-62.532629290280269</v>
      </c>
      <c r="FL179" s="57">
        <f>FL178+0.5*FI179*'DEPRECATED - DT-Prelim Calcs'!$C$11^2+FK179*'DEPRECATED - DT-Prelim Calcs'!$C$11</f>
        <v>-576256.89877809607</v>
      </c>
      <c r="FM179" s="57">
        <f>MIN('Drive Train'!$F$35-FG178*'DEPRECATED - DT-Prelim Calcs'!$C$21*'Drive Train'!$F$39,FM178+FG$2)</f>
        <v>6.82</v>
      </c>
      <c r="FN179" s="57">
        <f>'Drive Train'!$F$35-FG179*'DEPRECATED - DT-Prelim Calcs'!$C$21*'Drive Train'!$F$39</f>
        <v>6.82</v>
      </c>
      <c r="FO179" s="1">
        <f>IF(FL179&gt;='Drive Train'!$F$29,1,0)</f>
        <v>0</v>
      </c>
      <c r="FP179" s="57">
        <f t="shared" si="238"/>
        <v>103.33333333333333</v>
      </c>
      <c r="FQ179" s="63">
        <f>FQ178+'DEPRECATED - DT-Prelim Calcs'!$C$11</f>
        <v>700</v>
      </c>
      <c r="FR179" s="2">
        <f>GB179/'Drive Train'!$F$35</f>
        <v>0.55000000000000004</v>
      </c>
      <c r="FS179" s="46">
        <f>FZ179*12*60/(PI() * 'Drive Train'!$F$15)/FR$2*FR179</f>
        <v>-361438.76508675673</v>
      </c>
      <c r="FT179" s="2">
        <f>('DEPRECATED - DT-Prelim Calcs'!$C$6*FR179-FS179)/('DEPRECATED - DT-Prelim Calcs'!$C$6*FR179)*'DEPRECATED - DT-Prelim Calcs'!$C$7*FR179</f>
        <v>164.7527840260945</v>
      </c>
      <c r="FU179" s="57">
        <f>FT179/'DEPRECATED - DT-Prelim Calcs'!$C$7*('DEPRECATED - DT-Prelim Calcs'!$C$8-'DEPRECATED - DT-Prelim Calcs'!$C$9)+'DEPRECATED - DT-Prelim Calcs'!$C$9</f>
        <v>8773.5639794804683</v>
      </c>
      <c r="FV179" s="57">
        <f t="shared" si="201"/>
        <v>93</v>
      </c>
      <c r="FW179" s="2">
        <f t="shared" si="239"/>
        <v>0.7112822800297498</v>
      </c>
      <c r="FX179" s="57">
        <f>FW179*'DEPRECATED - DT-Prelim Calcs'!$C$21/FR$2/'DEPRECATED - DT-Prelim Calcs'!$C$19/'DEPRECATED - DT-Prelim Calcs'!$C$18*3.39*'DEPRECATED - DT-Prelim Calcs'!$C$20</f>
        <v>25.773080821789936</v>
      </c>
      <c r="FY179" s="46">
        <f t="shared" si="240"/>
        <v>0</v>
      </c>
      <c r="FZ179" s="57">
        <f>FX178*'DEPRECATED - DT-Prelim Calcs'!$C$11+FZ178</f>
        <v>-1146.9629991102238</v>
      </c>
      <c r="GA179" s="57">
        <f>GA178+0.5*FX179*'DEPRECATED - DT-Prelim Calcs'!$C$11^2+FZ179*'DEPRECATED - DT-Prelim Calcs'!$C$11</f>
        <v>-625887.39424851572</v>
      </c>
      <c r="GB179" s="57">
        <f>MIN('Drive Train'!$F$35-FV178*'DEPRECATED - DT-Prelim Calcs'!$C$21*'Drive Train'!$F$39,GB178+FV$2)</f>
        <v>6.82</v>
      </c>
      <c r="GC179" s="57">
        <f>'Drive Train'!$F$35-FV179*'DEPRECATED - DT-Prelim Calcs'!$C$21*'Drive Train'!$F$39</f>
        <v>6.82</v>
      </c>
      <c r="GD179" s="1">
        <f>IF(GA179&gt;='Drive Train'!$F$29,1,0)</f>
        <v>0</v>
      </c>
      <c r="GE179" s="57">
        <f t="shared" si="241"/>
        <v>103.33333333333333</v>
      </c>
      <c r="GF179" s="63">
        <f>GF178+'DEPRECATED - DT-Prelim Calcs'!$C$11</f>
        <v>700</v>
      </c>
      <c r="GG179" s="2">
        <f>GQ179/'Drive Train'!$F$35</f>
        <v>0.85483870967741948</v>
      </c>
      <c r="GH179" s="46">
        <f>GO179*12*60/(PI() * 'Drive Train'!$F$15)/GG$2*GG179</f>
        <v>-131586.96888162184</v>
      </c>
      <c r="GI179" s="2">
        <f>('DEPRECATED - DT-Prelim Calcs'!$C$6*GG179-GH179)/('DEPRECATED - DT-Prelim Calcs'!$C$6*GG179)*'DEPRECATED - DT-Prelim Calcs'!$C$7*GG179</f>
        <v>61.558209133607491</v>
      </c>
      <c r="GJ179" s="57">
        <f>GI179/'DEPRECATED - DT-Prelim Calcs'!$C$7*('DEPRECATED - DT-Prelim Calcs'!$C$8-'DEPRECATED - DT-Prelim Calcs'!$C$9)+'DEPRECATED - DT-Prelim Calcs'!$C$9</f>
        <v>3279.844494540183</v>
      </c>
      <c r="GK179" s="57">
        <f t="shared" si="242"/>
        <v>29.999999999999982</v>
      </c>
      <c r="GL179" s="2">
        <f t="shared" si="243"/>
        <v>0.99579519204165001</v>
      </c>
      <c r="GM179" s="57">
        <f>GL179*'DEPRECATED - DT-Prelim Calcs'!$C$21/GG$2/'DEPRECATED - DT-Prelim Calcs'!$C$19/'DEPRECATED - DT-Prelim Calcs'!$C$18*3.39*'DEPRECATED - DT-Prelim Calcs'!$C$20</f>
        <v>25.773080821789936</v>
      </c>
      <c r="GN179" s="46">
        <f t="shared" si="244"/>
        <v>0</v>
      </c>
      <c r="GO179" s="57">
        <f>GM178*'DEPRECATED - DT-Prelim Calcs'!$C$11+GO178</f>
        <v>-376.12665023070633</v>
      </c>
      <c r="GP179" s="57">
        <f>GP178+0.5*GM179*'DEPRECATED - DT-Prelim Calcs'!$C$11^2+GO179*'DEPRECATED - DT-Prelim Calcs'!$C$11</f>
        <v>-315144.86318834365</v>
      </c>
      <c r="GQ179" s="57">
        <f>MIN('Drive Train'!$F$35-GK178*'DEPRECATED - DT-Prelim Calcs'!$C$21*'Drive Train'!$F$39,GQ178+GK$2)</f>
        <v>10.600000000000001</v>
      </c>
      <c r="GR179" s="57">
        <f>'Drive Train'!$F$35-GK179*'DEPRECATED - DT-Prelim Calcs'!$C$21*'Drive Train'!$F$39</f>
        <v>10.600000000000001</v>
      </c>
      <c r="GS179" s="1">
        <f>IF(GP179&gt;='Drive Train'!$F$29,1,0)</f>
        <v>0</v>
      </c>
      <c r="GT179" s="57">
        <f t="shared" si="245"/>
        <v>33.333333333333314</v>
      </c>
      <c r="GU179" s="63">
        <f>GU178+'DEPRECATED - DT-Prelim Calcs'!$C$11</f>
        <v>700</v>
      </c>
      <c r="GV179" s="2">
        <f>HF179/'Drive Train'!$F$35</f>
        <v>0.83870967741935498</v>
      </c>
      <c r="GW179" s="46">
        <f>HD179*12*60/(PI() * 'Drive Train'!$F$15)/GV$2*GV179</f>
        <v>-260139.01672831539</v>
      </c>
      <c r="GX179" s="2">
        <f>('DEPRECATED - DT-Prelim Calcs'!$C$6*GV179-GW179)/('DEPRECATED - DT-Prelim Calcs'!$C$6*GV179)*'DEPRECATED - DT-Prelim Calcs'!$C$7*GV179</f>
        <v>119.64512340236303</v>
      </c>
      <c r="GY179" s="57">
        <f>GX179/'DEPRECATED - DT-Prelim Calcs'!$C$7*('DEPRECATED - DT-Prelim Calcs'!$C$8-'DEPRECATED - DT-Prelim Calcs'!$C$9)+'DEPRECATED - DT-Prelim Calcs'!$C$9</f>
        <v>6372.1893495946788</v>
      </c>
      <c r="GZ179" s="57">
        <f t="shared" si="202"/>
        <v>33.333333333333314</v>
      </c>
      <c r="HA179" s="2">
        <f t="shared" si="246"/>
        <v>0.99579519204165001</v>
      </c>
      <c r="HB179" s="57">
        <f>HA179*'DEPRECATED - DT-Prelim Calcs'!$C$21/GV$2/'DEPRECATED - DT-Prelim Calcs'!$C$19/'DEPRECATED - DT-Prelim Calcs'!$C$18*3.39*'DEPRECATED - DT-Prelim Calcs'!$C$20</f>
        <v>25.773080821789936</v>
      </c>
      <c r="HC179" s="46">
        <f t="shared" si="247"/>
        <v>0</v>
      </c>
      <c r="HD179" s="57">
        <f>HB178*'DEPRECATED - DT-Prelim Calcs'!$C$11+HD178</f>
        <v>-757.87790076439012</v>
      </c>
      <c r="HE179" s="57">
        <f>HE178+0.5*HB179*'DEPRECATED - DT-Prelim Calcs'!$C$11^2+HD179*'DEPRECATED - DT-Prelim Calcs'!$C$11</f>
        <v>-329482.26293964026</v>
      </c>
      <c r="HF179" s="57">
        <f>MIN('Drive Train'!$F$35-GZ178*'DEPRECATED - DT-Prelim Calcs'!$C$21*'Drive Train'!$F$39,HF178+GZ$2)</f>
        <v>10.400000000000002</v>
      </c>
      <c r="HG179" s="57">
        <f>'Drive Train'!$F$35-GZ179*'DEPRECATED - DT-Prelim Calcs'!$C$21*'Drive Train'!$F$39</f>
        <v>10.400000000000002</v>
      </c>
      <c r="HH179" s="1">
        <f>IF(HE179&gt;='Drive Train'!$F$29,1,0)</f>
        <v>0</v>
      </c>
      <c r="HI179" s="57">
        <f t="shared" si="248"/>
        <v>37.037037037037017</v>
      </c>
      <c r="HJ179" s="63">
        <f>HJ178+'DEPRECATED - DT-Prelim Calcs'!$C$11</f>
        <v>700</v>
      </c>
      <c r="HK179" s="2">
        <f>HU179/'Drive Train'!$F$35</f>
        <v>0.82258064516129037</v>
      </c>
      <c r="HL179" s="46">
        <f>HS179*12*60/(PI() * 'Drive Train'!$F$15)/HK$2*HK179</f>
        <v>-140522.94964384663</v>
      </c>
      <c r="HM179" s="2">
        <f>('DEPRECATED - DT-Prelim Calcs'!$C$6*HK179-HL179)/('DEPRECATED - DT-Prelim Calcs'!$C$6*HK179)*'DEPRECATED - DT-Prelim Calcs'!$C$7*HK179</f>
        <v>65.520938799805009</v>
      </c>
      <c r="HN179" s="57">
        <f>HM179/'DEPRECATED - DT-Prelim Calcs'!$C$7*('DEPRECATED - DT-Prelim Calcs'!$C$8-'DEPRECATED - DT-Prelim Calcs'!$C$9)+'DEPRECATED - DT-Prelim Calcs'!$C$9</f>
        <v>3490.8064099647231</v>
      </c>
      <c r="HO179" s="57">
        <f t="shared" si="203"/>
        <v>36.66666666666665</v>
      </c>
      <c r="HP179" s="2">
        <f t="shared" si="249"/>
        <v>0.99579519204165001</v>
      </c>
      <c r="HQ179" s="57">
        <f>HP179*'DEPRECATED - DT-Prelim Calcs'!$C$21/HK$2/'DEPRECATED - DT-Prelim Calcs'!$C$19/'DEPRECATED - DT-Prelim Calcs'!$C$18*3.39*'DEPRECATED - DT-Prelim Calcs'!$C$20</f>
        <v>25.773080821789936</v>
      </c>
      <c r="HR179" s="46">
        <f t="shared" si="250"/>
        <v>0</v>
      </c>
      <c r="HS179" s="57">
        <f>HQ178*'DEPRECATED - DT-Prelim Calcs'!$C$11+HS178</f>
        <v>-417.42088443933471</v>
      </c>
      <c r="HT179" s="57">
        <f>HT178+0.5*HQ179*'DEPRECATED - DT-Prelim Calcs'!$C$11^2+HS179*'DEPRECATED - DT-Prelim Calcs'!$C$11</f>
        <v>-323145.28330130683</v>
      </c>
      <c r="HU179" s="57">
        <f>MIN('Drive Train'!$F$35-HO178*'DEPRECATED - DT-Prelim Calcs'!$C$21*'Drive Train'!$F$39,HU178+HO$2)</f>
        <v>10.200000000000001</v>
      </c>
      <c r="HV179" s="57">
        <f>'Drive Train'!$F$35-HO179*'DEPRECATED - DT-Prelim Calcs'!$C$21*'Drive Train'!$F$39</f>
        <v>10.200000000000001</v>
      </c>
      <c r="HW179" s="1">
        <f>IF(HT179&gt;='Drive Train'!$F$29,1,0)</f>
        <v>0</v>
      </c>
      <c r="HX179" s="57">
        <f t="shared" si="251"/>
        <v>40.740740740740726</v>
      </c>
      <c r="HY179" s="63">
        <f>HY178+'DEPRECATED - DT-Prelim Calcs'!$C$11</f>
        <v>700</v>
      </c>
      <c r="HZ179" s="2">
        <f>IJ179/'Drive Train'!$F$35</f>
        <v>2.4783993292365047</v>
      </c>
      <c r="IA179" s="46">
        <f>IH179*12*60/(PI() * 'Drive Train'!$F$15)/HZ$2*HZ179</f>
        <v>-718473.58755333885</v>
      </c>
      <c r="IB179" s="2">
        <f>('DEPRECATED - DT-Prelim Calcs'!$C$6*HZ179-IA179)/('DEPRECATED - DT-Prelim Calcs'!$C$6*HZ179)*'DEPRECATED - DT-Prelim Calcs'!$C$7*HZ179</f>
        <v>330.83623431658316</v>
      </c>
      <c r="IC179" s="57">
        <f>IB179/'DEPRECATED - DT-Prelim Calcs'!$C$7*('DEPRECATED - DT-Prelim Calcs'!$C$8-'DEPRECATED - DT-Prelim Calcs'!$C$9)+'DEPRECATED - DT-Prelim Calcs'!$C$9</f>
        <v>17615.267992870384</v>
      </c>
      <c r="ID179" s="57">
        <f t="shared" si="204"/>
        <v>39.999999999999986</v>
      </c>
      <c r="IE179" s="2">
        <f t="shared" si="252"/>
        <v>0.99579519204165001</v>
      </c>
      <c r="IF179" s="57">
        <f>IE179*'DEPRECATED - DT-Prelim Calcs'!$C$21/HZ$2/'DEPRECATED - DT-Prelim Calcs'!$C$19/'DEPRECATED - DT-Prelim Calcs'!$C$18*3.39*'DEPRECATED - DT-Prelim Calcs'!$C$20</f>
        <v>25.773080821789936</v>
      </c>
      <c r="IG179" s="46">
        <f t="shared" si="253"/>
        <v>0</v>
      </c>
      <c r="IH179" s="57">
        <f>IF178*'DEPRECATED - DT-Prelim Calcs'!$C$11+IH178</f>
        <v>-708.34515491086336</v>
      </c>
      <c r="II179" s="57">
        <f>II178+0.5*IF179*'DEPRECATED - DT-Prelim Calcs'!$C$11^2+IH179*'DEPRECATED - DT-Prelim Calcs'!$C$11</f>
        <v>-321052.79168173193</v>
      </c>
      <c r="IJ179" s="57">
        <f>MIN('Drive Train'!$F$35-ID178*'DEPRECATED - DT-Prelim Calcs'!$C$21*'Drive Train'!$F$39,IJ178+ID$2)</f>
        <v>30.73215168253266</v>
      </c>
      <c r="IK179" s="57">
        <f>'Drive Train'!$F$35-ID179*'DEPRECATED - DT-Prelim Calcs'!$C$21*'Drive Train'!$F$39</f>
        <v>10.000000000000002</v>
      </c>
      <c r="IL179" s="1">
        <f>IF(II179&gt;='Drive Train'!$F$29,1,0)</f>
        <v>0</v>
      </c>
      <c r="IM179" s="57">
        <f t="shared" si="254"/>
        <v>44.444444444444429</v>
      </c>
      <c r="IN179" s="63">
        <f>IN178+'DEPRECATED - DT-Prelim Calcs'!$C$11</f>
        <v>700</v>
      </c>
      <c r="IO179" s="2">
        <f>IY179/'Drive Train'!$F$35</f>
        <v>0.79032258064516137</v>
      </c>
      <c r="IP179" s="46">
        <f>IW179*12*60/(PI() * 'Drive Train'!$F$15)/IO$2*IO179</f>
        <v>-181097.25616240481</v>
      </c>
      <c r="IQ179" s="2">
        <f>('DEPRECATED - DT-Prelim Calcs'!$C$6*IO179-IP179)/('DEPRECATED - DT-Prelim Calcs'!$C$6*IO179)*'DEPRECATED - DT-Prelim Calcs'!$C$7*IO179</f>
        <v>83.789177860517242</v>
      </c>
      <c r="IR179" s="57">
        <f>IQ179/'DEPRECATED - DT-Prelim Calcs'!$C$7*('DEPRECATED - DT-Prelim Calcs'!$C$8-'DEPRECATED - DT-Prelim Calcs'!$C$9)+'DEPRECATED - DT-Prelim Calcs'!$C$9</f>
        <v>4463.343784026707</v>
      </c>
      <c r="IS179" s="57">
        <f t="shared" si="205"/>
        <v>43.333333333333321</v>
      </c>
      <c r="IT179" s="2">
        <f t="shared" si="255"/>
        <v>0.99579519204165001</v>
      </c>
      <c r="IU179" s="57">
        <f>IT179*'DEPRECATED - DT-Prelim Calcs'!$C$21/IO$2/'DEPRECATED - DT-Prelim Calcs'!$C$19/'DEPRECATED - DT-Prelim Calcs'!$C$18*3.39*'DEPRECATED - DT-Prelim Calcs'!$C$20</f>
        <v>25.773080821789936</v>
      </c>
      <c r="IV179" s="46">
        <f t="shared" si="256"/>
        <v>0</v>
      </c>
      <c r="IW179" s="57">
        <f>IU178*'DEPRECATED - DT-Prelim Calcs'!$C$11+IW178</f>
        <v>-559.90311415547546</v>
      </c>
      <c r="IX179" s="57">
        <f>IX178+0.5*IU179*'DEPRECATED - DT-Prelim Calcs'!$C$11^2+IW179*'DEPRECATED - DT-Prelim Calcs'!$C$11</f>
        <v>-337240.20946024981</v>
      </c>
      <c r="IY179" s="57">
        <f>MIN('Drive Train'!$F$35-IS178*'DEPRECATED - DT-Prelim Calcs'!$C$21*'Drive Train'!$F$39,IY178+IS$2)</f>
        <v>9.8000000000000007</v>
      </c>
      <c r="IZ179" s="57">
        <f>'Drive Train'!$F$35-IS179*'DEPRECATED - DT-Prelim Calcs'!$C$21*'Drive Train'!$F$39</f>
        <v>9.8000000000000007</v>
      </c>
      <c r="JA179" s="1">
        <f>IF(IX179&gt;='Drive Train'!$F$29,1,0)</f>
        <v>0</v>
      </c>
      <c r="JB179" s="57">
        <f t="shared" si="257"/>
        <v>48.148148148148138</v>
      </c>
      <c r="JC179" s="63">
        <f>JC178+'DEPRECATED - DT-Prelim Calcs'!$C$11</f>
        <v>700</v>
      </c>
      <c r="JD179" s="2">
        <f>JN179/'Drive Train'!$F$35</f>
        <v>0.77419354838709686</v>
      </c>
      <c r="JE179" s="46">
        <f>JL179*12*60/(PI() * 'Drive Train'!$F$15)/JD$2*JD179</f>
        <v>-245500.76653648829</v>
      </c>
      <c r="JF179" s="2">
        <f>('DEPRECATED - DT-Prelim Calcs'!$C$6*JD179-JE179)/('DEPRECATED - DT-Prelim Calcs'!$C$6*JD179)*'DEPRECATED - DT-Prelim Calcs'!$C$7*JD179</f>
        <v>112.87084347843032</v>
      </c>
      <c r="JG179" s="57">
        <f>JF179/'DEPRECATED - DT-Prelim Calcs'!$C$7*('DEPRECATED - DT-Prelim Calcs'!$C$8-'DEPRECATED - DT-Prelim Calcs'!$C$9)+'DEPRECATED - DT-Prelim Calcs'!$C$9</f>
        <v>6011.5502980425772</v>
      </c>
      <c r="JH179" s="57">
        <f t="shared" si="206"/>
        <v>46.666666666666657</v>
      </c>
      <c r="JI179" s="2">
        <f t="shared" si="258"/>
        <v>0.99579519204165001</v>
      </c>
      <c r="JJ179" s="57">
        <f>JI179*'DEPRECATED - DT-Prelim Calcs'!$C$21/JD$2/'DEPRECATED - DT-Prelim Calcs'!$C$19/'DEPRECATED - DT-Prelim Calcs'!$C$18*3.39*'DEPRECATED - DT-Prelim Calcs'!$C$20</f>
        <v>25.773080821789936</v>
      </c>
      <c r="JK179" s="46">
        <f t="shared" si="259"/>
        <v>0</v>
      </c>
      <c r="JL179" s="57">
        <f>JJ178*'DEPRECATED - DT-Prelim Calcs'!$C$11+JL178</f>
        <v>-774.83406851188738</v>
      </c>
      <c r="JM179" s="57">
        <f>JM178+0.5*JJ179*'DEPRECATED - DT-Prelim Calcs'!$C$11^2+JL179*'DEPRECATED - DT-Prelim Calcs'!$C$11</f>
        <v>-360744.47318205296</v>
      </c>
      <c r="JN179" s="57">
        <f>MIN('Drive Train'!$F$35-JH178*'DEPRECATED - DT-Prelim Calcs'!$C$21*'Drive Train'!$F$39,JN178+JH$2)</f>
        <v>9.6000000000000014</v>
      </c>
      <c r="JO179" s="57">
        <f>'Drive Train'!$F$35-JH179*'DEPRECATED - DT-Prelim Calcs'!$C$21*'Drive Train'!$F$39</f>
        <v>9.6000000000000014</v>
      </c>
      <c r="JP179" s="1">
        <f>IF(JM179&gt;='Drive Train'!$F$29,1,0)</f>
        <v>0</v>
      </c>
      <c r="JQ179" s="57">
        <f>MIN(JG179,'DEPRECATED - DT-Prelim Calcs'!$C$10)*'DEPRECATED - DT-Prelim Calcs'!$C$11*1000/60/60</f>
        <v>103.33333333333333</v>
      </c>
      <c r="JR179" s="63">
        <f>JR178+'DEPRECATED - DT-Prelim Calcs'!$C$11</f>
        <v>700</v>
      </c>
      <c r="JS179" s="2">
        <f>KC179/'Drive Train'!$F$35</f>
        <v>0.75806451612903225</v>
      </c>
      <c r="JT179" s="46">
        <f>KA179*12*60/(PI() * 'Drive Train'!$F$15)/JS$2*JS179</f>
        <v>-134748.86403599632</v>
      </c>
      <c r="JU179" s="2">
        <f>('DEPRECATED - DT-Prelim Calcs'!$C$6*JS179-JT179)/('DEPRECATED - DT-Prelim Calcs'!$C$6*JS179)*'DEPRECATED - DT-Prelim Calcs'!$C$7*JS179</f>
        <v>62.75465824686367</v>
      </c>
      <c r="JV179" s="57">
        <f>JU179/'DEPRECATED - DT-Prelim Calcs'!$C$7*('DEPRECATED - DT-Prelim Calcs'!$C$8-'DEPRECATED - DT-Prelim Calcs'!$C$9)+'DEPRECATED - DT-Prelim Calcs'!$C$9</f>
        <v>3343.5392751338627</v>
      </c>
      <c r="JW179" s="57">
        <f t="shared" si="207"/>
        <v>49.999999999999993</v>
      </c>
      <c r="JX179" s="2">
        <f t="shared" si="260"/>
        <v>0.99579519204165001</v>
      </c>
      <c r="JY179" s="57">
        <f>JX179*'DEPRECATED - DT-Prelim Calcs'!$C$21/JS$2/'DEPRECATED - DT-Prelim Calcs'!$C$19/'DEPRECATED - DT-Prelim Calcs'!$C$18*3.39*'DEPRECATED - DT-Prelim Calcs'!$C$20</f>
        <v>25.773080821789936</v>
      </c>
      <c r="JZ179" s="46">
        <f t="shared" si="261"/>
        <v>0</v>
      </c>
      <c r="KA179" s="57">
        <f>JY178*'DEPRECATED - DT-Prelim Calcs'!$C$11+KA178</f>
        <v>-434.33451995133396</v>
      </c>
      <c r="KB179" s="57">
        <f>KB178+0.5*JY179*'DEPRECATED - DT-Prelim Calcs'!$C$11^2+KA179*'DEPRECATED - DT-Prelim Calcs'!$C$11</f>
        <v>-367454.78897740896</v>
      </c>
      <c r="KC179" s="57">
        <f>MIN('Drive Train'!$F$35-JW178*'DEPRECATED - DT-Prelim Calcs'!$C$21*'Drive Train'!$F$39,KC178+JW$2)</f>
        <v>9.4</v>
      </c>
      <c r="KD179" s="57">
        <f>'Drive Train'!$F$35-JW179*'DEPRECATED - DT-Prelim Calcs'!$C$21*'Drive Train'!$F$39</f>
        <v>9.4</v>
      </c>
      <c r="KE179" s="1">
        <f>IF(KB179&gt;='Drive Train'!$F$29,1,0)</f>
        <v>0</v>
      </c>
      <c r="KF179" s="57">
        <f>MIN(JV179,'DEPRECATED - DT-Prelim Calcs'!$C$10)*'DEPRECATED - DT-Prelim Calcs'!$C$11*1000/60/60</f>
        <v>103.33333333333333</v>
      </c>
      <c r="KG179" s="63">
        <f>KG178+'DEPRECATED - DT-Prelim Calcs'!$C$11</f>
        <v>700</v>
      </c>
      <c r="KH179" s="2">
        <f>KR179/'Drive Train'!$F$35</f>
        <v>0.74193548387096786</v>
      </c>
      <c r="KI179" s="46">
        <f>KP179*12*60/(PI() * 'Drive Train'!$F$15)/KH$2*KH179</f>
        <v>-98477.837887603397</v>
      </c>
      <c r="KJ179" s="2">
        <f>('DEPRECATED - DT-Prelim Calcs'!$C$6*KH179-KI179)/('DEPRECATED - DT-Prelim Calcs'!$C$6*KH179)*'DEPRECATED - DT-Prelim Calcs'!$C$7*KH179</f>
        <v>46.315567200767717</v>
      </c>
      <c r="KK179" s="57">
        <f>KJ179/'DEPRECATED - DT-Prelim Calcs'!$C$7*('DEPRECATED - DT-Prelim Calcs'!$C$8-'DEPRECATED - DT-Prelim Calcs'!$C$9)+'DEPRECATED - DT-Prelim Calcs'!$C$9</f>
        <v>2468.3793659163889</v>
      </c>
      <c r="KL179" s="57">
        <f t="shared" si="208"/>
        <v>53.333333333333329</v>
      </c>
      <c r="KM179" s="2">
        <f t="shared" si="262"/>
        <v>0.99579519204165001</v>
      </c>
      <c r="KN179" s="57">
        <f>KM179*'DEPRECATED - DT-Prelim Calcs'!$C$21/KH$2/'DEPRECATED - DT-Prelim Calcs'!$C$19/'DEPRECATED - DT-Prelim Calcs'!$C$18*3.39*'DEPRECATED - DT-Prelim Calcs'!$C$20</f>
        <v>25.773080821789936</v>
      </c>
      <c r="KO179" s="46">
        <f t="shared" si="263"/>
        <v>0</v>
      </c>
      <c r="KP179" s="57">
        <f>KN178*'DEPRECATED - DT-Prelim Calcs'!$C$11+KP178</f>
        <v>-324.32301301765699</v>
      </c>
      <c r="KQ179" s="57">
        <f>KQ178+0.5*KN179*'DEPRECATED - DT-Prelim Calcs'!$C$11^2+KP179*'DEPRECATED - DT-Prelim Calcs'!$C$11</f>
        <v>-340377.43510140572</v>
      </c>
      <c r="KR179" s="57">
        <f>MIN('Drive Train'!$F$35-KL178*'DEPRECATED - DT-Prelim Calcs'!$C$21*'Drive Train'!$F$39,KR178+KL$2)</f>
        <v>9.2000000000000011</v>
      </c>
      <c r="KS179" s="57">
        <f>'Drive Train'!$F$35-KL179*'DEPRECATED - DT-Prelim Calcs'!$C$21*'Drive Train'!$F$39</f>
        <v>9.2000000000000011</v>
      </c>
      <c r="KT179" s="1">
        <f>IF(KQ179&gt;='Drive Train'!$F$29,1,0)</f>
        <v>0</v>
      </c>
      <c r="KU179" s="57">
        <f>MIN(KK179,'DEPRECATED - DT-Prelim Calcs'!$C$10)*'DEPRECATED - DT-Prelim Calcs'!$C$11*1000/60/60</f>
        <v>103.33333333333333</v>
      </c>
      <c r="KV179" s="63">
        <f>KV178+'DEPRECATED - DT-Prelim Calcs'!$C$11</f>
        <v>700</v>
      </c>
      <c r="KW179" s="2">
        <f>LG179/'Drive Train'!$F$35</f>
        <v>0.72580645161290325</v>
      </c>
      <c r="KX179" s="46">
        <f>LE179*12*60/(PI() * 'Drive Train'!$F$15)/KW$2*KW179</f>
        <v>-39429.488080474497</v>
      </c>
      <c r="KY179" s="2">
        <f>('DEPRECATED - DT-Prelim Calcs'!$C$6*KW179-KX179)/('DEPRECATED - DT-Prelim Calcs'!$C$6*KW179)*'DEPRECATED - DT-Prelim Calcs'!$C$7*KW179</f>
        <v>19.577536188901835</v>
      </c>
      <c r="KZ179" s="57">
        <f>KY179/'DEPRECATED - DT-Prelim Calcs'!$C$7*('DEPRECATED - DT-Prelim Calcs'!$C$8-'DEPRECATED - DT-Prelim Calcs'!$C$9)+'DEPRECATED - DT-Prelim Calcs'!$C$9</f>
        <v>1044.9397896415376</v>
      </c>
      <c r="LA179" s="57">
        <f t="shared" si="209"/>
        <v>56.666666666666664</v>
      </c>
      <c r="LB179" s="2">
        <f t="shared" si="264"/>
        <v>0.99579519204165001</v>
      </c>
      <c r="LC179" s="57">
        <f>LB179*'DEPRECATED - DT-Prelim Calcs'!$C$21/KW$2/'DEPRECATED - DT-Prelim Calcs'!$C$19/'DEPRECATED - DT-Prelim Calcs'!$C$18*3.39*'DEPRECATED - DT-Prelim Calcs'!$C$20</f>
        <v>25.773080821789936</v>
      </c>
      <c r="LD179" s="46">
        <f t="shared" si="265"/>
        <v>0</v>
      </c>
      <c r="LE179" s="57">
        <f>LC178*'DEPRECATED - DT-Prelim Calcs'!$C$11+LE178</f>
        <v>-132.74119332932457</v>
      </c>
      <c r="LF179" s="57">
        <f>LF178+0.5*LC179*'DEPRECATED - DT-Prelim Calcs'!$C$11^2+LE179*'DEPRECATED - DT-Prelim Calcs'!$C$11</f>
        <v>-375569.4707498427</v>
      </c>
      <c r="LG179" s="57">
        <f>MIN('Drive Train'!$F$35-LA178*'DEPRECATED - DT-Prelim Calcs'!$C$21*'Drive Train'!$F$39,LG178+LA$2)</f>
        <v>9</v>
      </c>
      <c r="LH179" s="57">
        <f>'Drive Train'!$F$35-LA179*'DEPRECATED - DT-Prelim Calcs'!$C$21*'Drive Train'!$F$39</f>
        <v>9</v>
      </c>
      <c r="LI179" s="1">
        <f>IF(LF179&gt;='Drive Train'!$F$29,1,0)</f>
        <v>0</v>
      </c>
      <c r="LJ179" s="57">
        <f>MIN(KZ179,'DEPRECATED - DT-Prelim Calcs'!$C$10)*'DEPRECATED - DT-Prelim Calcs'!$C$11*1000/60/60</f>
        <v>103.33333333333333</v>
      </c>
      <c r="LK179" s="63">
        <f>LK178+'DEPRECATED - DT-Prelim Calcs'!$C$11</f>
        <v>700</v>
      </c>
      <c r="LL179" s="2">
        <f>LV179/'Drive Train'!$F$35</f>
        <v>0.70967741935483875</v>
      </c>
      <c r="LM179" s="46">
        <f>LT179*12*60/(PI() * 'Drive Train'!$F$15)/LL$2*LL179</f>
        <v>-90952.726306509721</v>
      </c>
      <c r="LN179" s="2">
        <f>('DEPRECATED - DT-Prelim Calcs'!$C$6*LL179-LM179)/('DEPRECATED - DT-Prelim Calcs'!$C$6*LL179)*'DEPRECATED - DT-Prelim Calcs'!$C$7*LL179</f>
        <v>42.83528888433905</v>
      </c>
      <c r="LO179" s="57">
        <f>LN179/'DEPRECATED - DT-Prelim Calcs'!$C$7*('DEPRECATED - DT-Prelim Calcs'!$C$8-'DEPRECATED - DT-Prelim Calcs'!$C$9)+'DEPRECATED - DT-Prelim Calcs'!$C$9</f>
        <v>2283.1014787803733</v>
      </c>
      <c r="LP179" s="57">
        <f t="shared" si="210"/>
        <v>60</v>
      </c>
      <c r="LQ179" s="2">
        <f t="shared" si="266"/>
        <v>0.99579519204165001</v>
      </c>
      <c r="LR179" s="57">
        <f>LQ179*'DEPRECATED - DT-Prelim Calcs'!$C$21/LL$2/'DEPRECATED - DT-Prelim Calcs'!$C$19/'DEPRECATED - DT-Prelim Calcs'!$C$18*3.39*'DEPRECATED - DT-Prelim Calcs'!$C$20</f>
        <v>25.773080821789936</v>
      </c>
      <c r="LS179" s="46">
        <f t="shared" si="267"/>
        <v>0</v>
      </c>
      <c r="LT179" s="57">
        <f>LR178*'DEPRECATED - DT-Prelim Calcs'!$C$11+LT178</f>
        <v>-313.15556789446066</v>
      </c>
      <c r="LU179" s="57">
        <f>LU178+0.5*LR179*'DEPRECATED - DT-Prelim Calcs'!$C$11^2+LT179*'DEPRECATED - DT-Prelim Calcs'!$C$11</f>
        <v>-335275.24989919178</v>
      </c>
      <c r="LV179" s="57">
        <f>MIN('Drive Train'!$F$35-LP178*'DEPRECATED - DT-Prelim Calcs'!$C$21*'Drive Train'!$F$39,LV178+LP$2)</f>
        <v>8.8000000000000007</v>
      </c>
      <c r="LW179" s="57">
        <f>'Drive Train'!$F$35-LP179*'DEPRECATED - DT-Prelim Calcs'!$C$21*'Drive Train'!$F$39</f>
        <v>8.8000000000000007</v>
      </c>
      <c r="LX179" s="1">
        <f>IF(LU179&gt;='Drive Train'!$F$29,1,0)</f>
        <v>0</v>
      </c>
      <c r="LY179" s="57">
        <f>MIN(LO179,'DEPRECATED - DT-Prelim Calcs'!$C$10)*'DEPRECATED - DT-Prelim Calcs'!$C$11*1000/60/60</f>
        <v>103.33333333333333</v>
      </c>
      <c r="LZ179" s="63">
        <f>LZ178+'DEPRECATED - DT-Prelim Calcs'!$C$11</f>
        <v>700</v>
      </c>
    </row>
    <row r="180" spans="18:338" x14ac:dyDescent="0.2">
      <c r="R180" s="63">
        <f>R179+'DEPRECATED - DT-Prelim Calcs'!$C$11</f>
        <v>704</v>
      </c>
      <c r="S180" s="2">
        <f>AG180/'Drive Train'!$F$35</f>
        <v>0</v>
      </c>
      <c r="T180" s="46">
        <f>AE180*12*60/(PI() * 'Drive Train'!$F$15)/S$2*ABS(S180)</f>
        <v>0</v>
      </c>
      <c r="U180" s="2">
        <f>IF(OR(AD179=1,AND($C$32=Motors!$C$32,'DEPRECATED - DT-Prelim Calcs'!AI179=1)),0,IF(AG180=0,-(V179+$C$9)/($C$8-$C$9)*$C$7,($C$6*S180-T180)/($C$6*S180)*$C$7*S180))</f>
        <v>0</v>
      </c>
      <c r="V180" s="57">
        <f>IF(AND(AD179=1,AI179=1),0,ABS(U180/$C$7*($C$8-$C$9)+$C$9) *'Drive Train'!$AA$49 + V179*(1-'Drive Train'!$AA$49))</f>
        <v>0</v>
      </c>
      <c r="W180" s="57">
        <f t="shared" si="184"/>
        <v>0</v>
      </c>
      <c r="X180" s="2">
        <f>MAX(MIN(IF(AND(AI179=1,AG180&lt;0),-1,1)*(W180-$C$9)/($C$8-$C$9)*$C$7-$C$29*AE180/T$2 -  AI179*$C$29/2,X$2),MAX(X$4:X179)*-1)</f>
        <v>-0.2458281045106315</v>
      </c>
      <c r="Y180" s="57">
        <f t="shared" si="185"/>
        <v>0</v>
      </c>
      <c r="Z180" s="57">
        <f t="shared" si="186"/>
        <v>0</v>
      </c>
      <c r="AA180" s="57">
        <f t="shared" si="187"/>
        <v>0</v>
      </c>
      <c r="AB180" s="57" t="e">
        <f t="shared" si="188"/>
        <v>#N/A</v>
      </c>
      <c r="AC180" s="46">
        <f t="shared" si="211"/>
        <v>1</v>
      </c>
      <c r="AD180" s="1">
        <f t="shared" si="189"/>
        <v>1</v>
      </c>
      <c r="AE180" s="57">
        <f t="shared" si="190"/>
        <v>0</v>
      </c>
      <c r="AF180" s="57" t="e">
        <f t="shared" si="191"/>
        <v>#N/A</v>
      </c>
      <c r="AG180" s="57">
        <f>IF(AI179=0,MIN('Drive Train'!$F$35-W179*$C$21*'Drive Train'!$F$39,AG179+W$2)-$C$3,IF(AE179-1&lt;=0,0,IF($C$32=Motors!$C$30,MAX(ABS('Drive Train'!$F$35-W179*$C$21*'Drive Train'!$F$39)*-1,AG179-W$2),MAX(0,ABS('Drive Train'!$F$35-W179*$C$21*'Drive Train'!$F$39)*-1,AG179-W$2))))</f>
        <v>0</v>
      </c>
      <c r="AH180" s="57">
        <f>'Drive Train'!$F$35-ABS(W180)*'DEPRECATED - DT-Prelim Calcs'!$C$21*'Drive Train'!$F$39</f>
        <v>12.4</v>
      </c>
      <c r="AI180" s="1">
        <f>IF(AJ180&gt;='Drive Train'!$F$29,1,0)</f>
        <v>1</v>
      </c>
      <c r="AJ180" s="57">
        <f>AJ179+0.5*Y180*'DEPRECATED - DT-Prelim Calcs'!$C$11^2+AE180*'DEPRECATED - DT-Prelim Calcs'!$C$11</f>
        <v>784.33981740885292</v>
      </c>
      <c r="AK180" s="57">
        <f t="shared" si="268"/>
        <v>0</v>
      </c>
      <c r="AL180" s="63">
        <f>AL179+'DEPRECATED - DT-Prelim Calcs'!$C$11</f>
        <v>704</v>
      </c>
      <c r="AM180" s="2">
        <f>AW180/'Drive Train'!$F$35</f>
        <v>0.90171798760158639</v>
      </c>
      <c r="AN180" s="46">
        <f>AU180*12*60/(PI() * 'Drive Train'!$F$15)/AM$2*AM180</f>
        <v>4074.5129711578243</v>
      </c>
      <c r="AO180" s="2">
        <f>('DEPRECATED - DT-Prelim Calcs'!$C$6*AM180-AN180)/('DEPRECATED - DT-Prelim Calcs'!$C$6*AM180)*'DEPRECATED - DT-Prelim Calcs'!$C$7*AM180</f>
        <v>0.330818350027824</v>
      </c>
      <c r="AP180" s="57">
        <f>AO180/'DEPRECATED - DT-Prelim Calcs'!$C$7*('DEPRECATED - DT-Prelim Calcs'!$C$8-'DEPRECATED - DT-Prelim Calcs'!$C$9)+'DEPRECATED - DT-Prelim Calcs'!$C$9</f>
        <v>20.311615895672126</v>
      </c>
      <c r="AQ180" s="57">
        <f t="shared" si="192"/>
        <v>20.311615895672126</v>
      </c>
      <c r="AR180" s="2">
        <f t="shared" si="212"/>
        <v>-1.6653345369377348E-16</v>
      </c>
      <c r="AS180" s="57">
        <f>AR180*'DEPRECATED - DT-Prelim Calcs'!$C$21/AM$2/'DEPRECATED - DT-Prelim Calcs'!$C$19/'DEPRECATED - DT-Prelim Calcs'!$C$18*3.39*'DEPRECATED - DT-Prelim Calcs'!$C$20</f>
        <v>-1.2068570473601326E-15</v>
      </c>
      <c r="AT180" s="46">
        <f t="shared" si="213"/>
        <v>0</v>
      </c>
      <c r="AU180" s="57">
        <f>AS179*'DEPRECATED - DT-Prelim Calcs'!$C$11+AU179</f>
        <v>39.432321268798688</v>
      </c>
      <c r="AV180" s="57">
        <f>AV179+0.5*AS180*'DEPRECATED - DT-Prelim Calcs'!$C$11^2+AU180*'DEPRECATED - DT-Prelim Calcs'!$C$11</f>
        <v>27715.740608598335</v>
      </c>
      <c r="AW180" s="57">
        <f>MIN('Drive Train'!$F$35-AQ179*'DEPRECATED - DT-Prelim Calcs'!$C$21*'Drive Train'!$F$39,AW179+AQ$2)</f>
        <v>11.181303046259671</v>
      </c>
      <c r="AX180" s="57">
        <f>'Drive Train'!$F$35-AQ180*'DEPRECATED - DT-Prelim Calcs'!$C$21*'Drive Train'!$F$39</f>
        <v>11.181303046259673</v>
      </c>
      <c r="AY180" s="1">
        <f>IF(AV180&gt;='Drive Train'!$F$29,1,0)</f>
        <v>1</v>
      </c>
      <c r="AZ180" s="57">
        <f t="shared" si="214"/>
        <v>22.568462106302363</v>
      </c>
      <c r="BA180" s="63">
        <f>BA179+'DEPRECATED - DT-Prelim Calcs'!$C$11</f>
        <v>704</v>
      </c>
      <c r="BB180" s="2">
        <f>BL180/'Drive Train'!$F$35</f>
        <v>0.55000000000000004</v>
      </c>
      <c r="BC180" s="46">
        <f>BJ180*12*60/(PI() * 'Drive Train'!$F$15)/BB$2*BB180</f>
        <v>5574.3989430736692</v>
      </c>
      <c r="BD180" s="2">
        <f>('DEPRECATED - DT-Prelim Calcs'!$C$6*BB180-BC180)/('DEPRECATED - DT-Prelim Calcs'!$C$6*BB180)*'DEPRECATED - DT-Prelim Calcs'!$C$7*BB180</f>
        <v>-1.1950068391758988</v>
      </c>
      <c r="BE180" s="57">
        <f>BD180/'DEPRECATED - DT-Prelim Calcs'!$C$7*('DEPRECATED - DT-Prelim Calcs'!$C$8-'DEPRECATED - DT-Prelim Calcs'!$C$9)+'DEPRECATED - DT-Prelim Calcs'!$C$9</f>
        <v>-60.917998948658841</v>
      </c>
      <c r="BF180" s="57">
        <f t="shared" si="193"/>
        <v>-60.917998948658841</v>
      </c>
      <c r="BG180" s="2">
        <f t="shared" si="215"/>
        <v>-1.9370342982087321</v>
      </c>
      <c r="BH180" s="57">
        <f>BG180*'DEPRECATED - DT-Prelim Calcs'!$C$21/BB$2/'DEPRECATED - DT-Prelim Calcs'!$C$19/'DEPRECATED - DT-Prelim Calcs'!$C$18*3.39*'DEPRECATED - DT-Prelim Calcs'!$C$20</f>
        <v>-20.276476817893244</v>
      </c>
      <c r="BI180" s="46">
        <f t="shared" si="216"/>
        <v>1</v>
      </c>
      <c r="BJ180" s="57">
        <f>BH179*'DEPRECATED - DT-Prelim Calcs'!$C$11+BJ179</f>
        <v>61.23248520188443</v>
      </c>
      <c r="BK180" s="57">
        <f>BK179+0.5*BH180*'DEPRECATED - DT-Prelim Calcs'!$C$11^2+BJ180*'DEPRECATED - DT-Prelim Calcs'!$C$11</f>
        <v>14592.507361985712</v>
      </c>
      <c r="BL180" s="57">
        <f>MIN('Drive Train'!$F$35-BF179*'DEPRECATED - DT-Prelim Calcs'!$C$21*'Drive Train'!$F$39,BL179+BF$2)</f>
        <v>6.82</v>
      </c>
      <c r="BM180" s="57">
        <f>'Drive Train'!$F$35-BF180*'DEPRECATED - DT-Prelim Calcs'!$C$21*'Drive Train'!$F$39</f>
        <v>16.05507993691953</v>
      </c>
      <c r="BN180" s="1">
        <f>IF(BK180&gt;='Drive Train'!$F$29,1,0)</f>
        <v>1</v>
      </c>
      <c r="BO180" s="57">
        <f t="shared" si="217"/>
        <v>-67.686665498509825</v>
      </c>
      <c r="BP180" s="63">
        <f>BP179+'DEPRECATED - DT-Prelim Calcs'!$C$11</f>
        <v>704</v>
      </c>
      <c r="BQ180" s="2">
        <f>CA180/'Drive Train'!$F$35</f>
        <v>0.95518650177303399</v>
      </c>
      <c r="BR180" s="46">
        <f>BY180*12*60/(PI() * 'Drive Train'!$F$15)/BQ$2*BQ180</f>
        <v>2006.2467969538093</v>
      </c>
      <c r="BS180" s="2">
        <f>('DEPRECATED - DT-Prelim Calcs'!$C$6*BQ180-BR180)/('DEPRECATED - DT-Prelim Calcs'!$C$6*BQ180)*'DEPRECATED - DT-Prelim Calcs'!$C$7*BQ180</f>
        <v>1.3948597355659424</v>
      </c>
      <c r="BT180" s="57">
        <f>BS180/'DEPRECATED - DT-Prelim Calcs'!$C$7*('DEPRECATED - DT-Prelim Calcs'!$C$8-'DEPRECATED - DT-Prelim Calcs'!$C$9)+'DEPRECATED - DT-Prelim Calcs'!$C$9</f>
        <v>76.957470569755372</v>
      </c>
      <c r="BU180" s="57">
        <f t="shared" si="194"/>
        <v>76.957470569755372</v>
      </c>
      <c r="BV180" s="2">
        <f t="shared" si="218"/>
        <v>1.2410864833784536</v>
      </c>
      <c r="BW180" s="57">
        <f>BV180*'DEPRECATED - DT-Prelim Calcs'!$C$21/BQ$2/'DEPRECATED - DT-Prelim Calcs'!$C$19/'DEPRECATED - DT-Prelim Calcs'!$C$18*3.39*'DEPRECATED - DT-Prelim Calcs'!$C$20</f>
        <v>16.988803754609467</v>
      </c>
      <c r="BX180" s="46">
        <f t="shared" si="219"/>
        <v>0</v>
      </c>
      <c r="BY180" s="57">
        <f>BW179*'DEPRECATED - DT-Prelim Calcs'!$C$11+BY179</f>
        <v>9.7036950481871624</v>
      </c>
      <c r="BZ180" s="57">
        <f>BZ179+0.5*BW180*'DEPRECATED - DT-Prelim Calcs'!$C$11^2+BY180*'DEPRECATED - DT-Prelim Calcs'!$C$11</f>
        <v>-15000.952826776656</v>
      </c>
      <c r="CA180" s="57">
        <f>MIN('Drive Train'!$F$35-BU179*'DEPRECATED - DT-Prelim Calcs'!$C$21*'Drive Train'!$F$39,CA179+BU$2)</f>
        <v>11.844312621985623</v>
      </c>
      <c r="CB180" s="57">
        <f>'Drive Train'!$F$35-BU180*'DEPRECATED - DT-Prelim Calcs'!$C$21*'Drive Train'!$F$39</f>
        <v>7.7825517658146781</v>
      </c>
      <c r="CC180" s="1">
        <f>IF(BZ180&gt;='Drive Train'!$F$29,1,0)</f>
        <v>0</v>
      </c>
      <c r="CD180" s="57">
        <f t="shared" si="220"/>
        <v>85.508300633061523</v>
      </c>
      <c r="CE180" s="63">
        <f>CE179+'DEPRECATED - DT-Prelim Calcs'!$C$11</f>
        <v>704</v>
      </c>
      <c r="CF180" s="2">
        <f>CP180/'Drive Train'!$F$35</f>
        <v>0.55000000000000004</v>
      </c>
      <c r="CG180" s="46">
        <f>CN180*12*60/(PI() * 'Drive Train'!$F$15)/CF$2*CF180</f>
        <v>-15866.623730686622</v>
      </c>
      <c r="CH180" s="2">
        <f>('DEPRECATED - DT-Prelim Calcs'!$C$6*CF180-CG180)/('DEPRECATED - DT-Prelim Calcs'!$C$6*CF180)*'DEPRECATED - DT-Prelim Calcs'!$C$7*CF180</f>
        <v>8.4997144823554898</v>
      </c>
      <c r="CI180" s="57">
        <f>CH180/'DEPRECATED - DT-Prelim Calcs'!$C$7*('DEPRECATED - DT-Prelim Calcs'!$C$8-'DEPRECATED - DT-Prelim Calcs'!$C$9)+'DEPRECATED - DT-Prelim Calcs'!$C$9</f>
        <v>455.19517347975494</v>
      </c>
      <c r="CJ180" s="57">
        <f t="shared" si="195"/>
        <v>93</v>
      </c>
      <c r="CK180" s="2">
        <f t="shared" si="221"/>
        <v>1.5241763143494644</v>
      </c>
      <c r="CL180" s="57">
        <f>CK180*'DEPRECATED - DT-Prelim Calcs'!$C$21/CF$2/'DEPRECATED - DT-Prelim Calcs'!$C$19/'DEPRECATED - DT-Prelim Calcs'!$C$18*3.39*'DEPRECATED - DT-Prelim Calcs'!$C$20</f>
        <v>25.773080821789936</v>
      </c>
      <c r="CM180" s="46">
        <f t="shared" si="222"/>
        <v>0</v>
      </c>
      <c r="CN180" s="57">
        <f>CL179*'DEPRECATED - DT-Prelim Calcs'!$C$11+CN179</f>
        <v>-107.89278906839517</v>
      </c>
      <c r="CO180" s="57">
        <f>CO179+0.5*CL180*'DEPRECATED - DT-Prelim Calcs'!$C$11^2+CN180*'DEPRECATED - DT-Prelim Calcs'!$C$11</f>
        <v>-57617.966291644443</v>
      </c>
      <c r="CP180" s="57">
        <f>MIN('Drive Train'!$F$35-CJ179*'DEPRECATED - DT-Prelim Calcs'!$C$21*'Drive Train'!$F$39,CP179+CJ$2)</f>
        <v>6.82</v>
      </c>
      <c r="CQ180" s="57">
        <f>'Drive Train'!$F$35-CJ180*'DEPRECATED - DT-Prelim Calcs'!$C$21*'Drive Train'!$F$39</f>
        <v>6.82</v>
      </c>
      <c r="CR180" s="1">
        <f>IF(CO180&gt;='Drive Train'!$F$29,1,0)</f>
        <v>0</v>
      </c>
      <c r="CS180" s="57">
        <f t="shared" si="223"/>
        <v>103.33333333333333</v>
      </c>
      <c r="CT180" s="63">
        <f>CT179+'DEPRECATED - DT-Prelim Calcs'!$C$11</f>
        <v>704</v>
      </c>
      <c r="CU180" s="2">
        <f>DE180/'Drive Train'!$F$35</f>
        <v>0.55000000000000004</v>
      </c>
      <c r="CV180" s="46">
        <f>DC180*12*60/(PI() * 'Drive Train'!$F$15)/CU$2*CU180</f>
        <v>-19100.799000879553</v>
      </c>
      <c r="CW180" s="2">
        <f>('DEPRECATED - DT-Prelim Calcs'!$C$6*CU180-CV180)/('DEPRECATED - DT-Prelim Calcs'!$C$6*CU180)*'DEPRECATED - DT-Prelim Calcs'!$C$7*CU180</f>
        <v>9.9620714056509794</v>
      </c>
      <c r="CX180" s="57">
        <f>CW180/'DEPRECATED - DT-Prelim Calcs'!$C$7*('DEPRECATED - DT-Prelim Calcs'!$C$8-'DEPRECATED - DT-Prelim Calcs'!$C$9)+'DEPRECATED - DT-Prelim Calcs'!$C$9</f>
        <v>533.04595906432405</v>
      </c>
      <c r="CY180" s="57">
        <f t="shared" si="196"/>
        <v>93</v>
      </c>
      <c r="CZ180" s="2">
        <f t="shared" si="224"/>
        <v>1.2803081040535502</v>
      </c>
      <c r="DA180" s="57">
        <f>CZ180*'DEPRECATED - DT-Prelim Calcs'!$C$21/CU$2/'DEPRECATED - DT-Prelim Calcs'!$C$19/'DEPRECATED - DT-Prelim Calcs'!$C$18*3.39*'DEPRECATED - DT-Prelim Calcs'!$C$20</f>
        <v>25.773080821789936</v>
      </c>
      <c r="DB180" s="46">
        <f t="shared" si="225"/>
        <v>0</v>
      </c>
      <c r="DC180" s="57">
        <f>DA179*'DEPRECATED - DT-Prelim Calcs'!$C$11+DC179</f>
        <v>-109.10350876156086</v>
      </c>
      <c r="DD180" s="57">
        <f>DD179+0.5*DA180*'DEPRECATED - DT-Prelim Calcs'!$C$11^2+DC180*'DEPRECATED - DT-Prelim Calcs'!$C$11</f>
        <v>-120217.72699628799</v>
      </c>
      <c r="DE180" s="57">
        <f>MIN('Drive Train'!$F$35-CY179*'DEPRECATED - DT-Prelim Calcs'!$C$21*'Drive Train'!$F$39,DE179+CY$2)</f>
        <v>6.82</v>
      </c>
      <c r="DF180" s="57">
        <f>'Drive Train'!$F$35-CY180*'DEPRECATED - DT-Prelim Calcs'!$C$21*'Drive Train'!$F$39</f>
        <v>6.82</v>
      </c>
      <c r="DG180" s="1">
        <f>IF(DD180&gt;='Drive Train'!$F$29,1,0)</f>
        <v>0</v>
      </c>
      <c r="DH180" s="57">
        <f t="shared" si="226"/>
        <v>103.33333333333333</v>
      </c>
      <c r="DI180" s="63">
        <f>DI179+'DEPRECATED - DT-Prelim Calcs'!$C$11</f>
        <v>704</v>
      </c>
      <c r="DJ180" s="2">
        <f>DT180/'Drive Train'!$F$35</f>
        <v>0.71702171762126743</v>
      </c>
      <c r="DK180" s="46">
        <f>DR180*12*60/(PI() * 'Drive Train'!$F$15)/DJ$2*DJ180</f>
        <v>24690.75779591309</v>
      </c>
      <c r="DL180" s="2">
        <f>('DEPRECATED - DT-Prelim Calcs'!$C$6*DJ180-DK180)/('DEPRECATED - DT-Prelim Calcs'!$C$6*DJ180)*'DEPRECATED - DT-Prelim Calcs'!$C$7*DJ180</f>
        <v>-9.4360914106548002</v>
      </c>
      <c r="DM180" s="57">
        <f>DL180/'DEPRECATED - DT-Prelim Calcs'!$C$7*('DEPRECATED - DT-Prelim Calcs'!$C$8-'DEPRECATED - DT-Prelim Calcs'!$C$9)+'DEPRECATED - DT-Prelim Calcs'!$C$9</f>
        <v>-499.64461742199626</v>
      </c>
      <c r="DN180" s="57">
        <f t="shared" si="197"/>
        <v>-499.64461742199626</v>
      </c>
      <c r="DO180" s="2">
        <f t="shared" si="227"/>
        <v>-11.95717200143061</v>
      </c>
      <c r="DP180" s="57">
        <f>DO180*'DEPRECATED - DT-Prelim Calcs'!$C$21/DJ$2/'DEPRECATED - DT-Prelim Calcs'!$C$19/'DEPRECATED - DT-Prelim Calcs'!$C$18*3.39*'DEPRECATED - DT-Prelim Calcs'!$C$20</f>
        <v>-279.21471786671532</v>
      </c>
      <c r="DQ180" s="46">
        <f t="shared" si="228"/>
        <v>1</v>
      </c>
      <c r="DR180" s="57">
        <f>DP179*'DEPRECATED - DT-Prelim Calcs'!$C$11+DR179</f>
        <v>93.259695406942257</v>
      </c>
      <c r="DS180" s="57">
        <f>DS179+0.5*DP180*'DEPRECATED - DT-Prelim Calcs'!$C$11^2+DR180*'DEPRECATED - DT-Prelim Calcs'!$C$11</f>
        <v>-197841.73150184331</v>
      </c>
      <c r="DT180" s="57">
        <f>MIN('Drive Train'!$F$35-DN179*'DEPRECATED - DT-Prelim Calcs'!$C$21*'Drive Train'!$F$39,DT179+DN$2)</f>
        <v>8.8910692985037159</v>
      </c>
      <c r="DU180" s="57">
        <f>'Drive Train'!$F$35-DN180*'DEPRECATED - DT-Prelim Calcs'!$C$21*'Drive Train'!$F$39</f>
        <v>42.378677045319776</v>
      </c>
      <c r="DV180" s="1">
        <f>IF(DS180&gt;='Drive Train'!$F$29,1,0)</f>
        <v>0</v>
      </c>
      <c r="DW180" s="57">
        <f t="shared" si="229"/>
        <v>-555.16068602444034</v>
      </c>
      <c r="DX180" s="63">
        <f>DX179+'DEPRECATED - DT-Prelim Calcs'!$C$11</f>
        <v>704</v>
      </c>
      <c r="DY180" s="2">
        <f>EI180/'Drive Train'!$F$35</f>
        <v>0.55000000000000004</v>
      </c>
      <c r="DZ180" s="46">
        <f>EG180*12*60/(PI() * 'Drive Train'!$F$15)/DY$2*DY180</f>
        <v>-29151.074638497921</v>
      </c>
      <c r="EA180" s="2">
        <f>('DEPRECATED - DT-Prelim Calcs'!$C$6*DY180-DZ180)/('DEPRECATED - DT-Prelim Calcs'!$C$6*DY180)*'DEPRECATED - DT-Prelim Calcs'!$C$7*DY180</f>
        <v>14.50637990221013</v>
      </c>
      <c r="EB180" s="57">
        <f>EA180/'DEPRECATED - DT-Prelim Calcs'!$C$7*('DEPRECATED - DT-Prelim Calcs'!$C$8-'DEPRECATED - DT-Prelim Calcs'!$C$9)+'DEPRECATED - DT-Prelim Calcs'!$C$9</f>
        <v>774.96910433757671</v>
      </c>
      <c r="EC180" s="57">
        <f t="shared" si="198"/>
        <v>93</v>
      </c>
      <c r="ED180" s="2">
        <f t="shared" si="230"/>
        <v>0.96993038185874991</v>
      </c>
      <c r="EE180" s="57">
        <f>ED180*'DEPRECATED - DT-Prelim Calcs'!$C$21/DY$2/'DEPRECATED - DT-Prelim Calcs'!$C$19/'DEPRECATED - DT-Prelim Calcs'!$C$18*3.39*'DEPRECATED - DT-Prelim Calcs'!$C$20</f>
        <v>25.773080821789936</v>
      </c>
      <c r="EF180" s="46">
        <f t="shared" si="231"/>
        <v>0</v>
      </c>
      <c r="EG180" s="57">
        <f>EE179*'DEPRECATED - DT-Prelim Calcs'!$C$11+EG179</f>
        <v>-126.1443552734887</v>
      </c>
      <c r="EH180" s="57">
        <f>EH179+0.5*EE180*'DEPRECATED - DT-Prelim Calcs'!$C$11^2+EG180*'DEPRECATED - DT-Prelim Calcs'!$C$11</f>
        <v>-289080.62178642792</v>
      </c>
      <c r="EI180" s="57">
        <f>MIN('Drive Train'!$F$35-EC179*'DEPRECATED - DT-Prelim Calcs'!$C$21*'Drive Train'!$F$39,EI179+EC$2)</f>
        <v>6.82</v>
      </c>
      <c r="EJ180" s="57">
        <f>'Drive Train'!$F$35-EC180*'DEPRECATED - DT-Prelim Calcs'!$C$21*'Drive Train'!$F$39</f>
        <v>6.82</v>
      </c>
      <c r="EK180" s="1">
        <f>IF(EH180&gt;='Drive Train'!$F$29,1,0)</f>
        <v>0</v>
      </c>
      <c r="EL180" s="57">
        <f t="shared" si="232"/>
        <v>103.33333333333333</v>
      </c>
      <c r="EM180" s="63">
        <f>EM179+'DEPRECATED - DT-Prelim Calcs'!$C$11</f>
        <v>704</v>
      </c>
      <c r="EN180" s="2">
        <f>EX180/'Drive Train'!$F$35</f>
        <v>0.55000000000000004</v>
      </c>
      <c r="EO180" s="46">
        <f>EV180*12*60/(PI() * 'Drive Train'!$F$15)/EN$2*EN180</f>
        <v>-18835.78282240334</v>
      </c>
      <c r="EP180" s="2">
        <f>('DEPRECATED - DT-Prelim Calcs'!$C$6*EN180-EO180)/('DEPRECATED - DT-Prelim Calcs'!$C$6*EN180)*'DEPRECATED - DT-Prelim Calcs'!$C$7*EN180</f>
        <v>9.8422423268277761</v>
      </c>
      <c r="EQ180" s="57">
        <f>EP180/'DEPRECATED - DT-Prelim Calcs'!$C$7*('DEPRECATED - DT-Prelim Calcs'!$C$8-'DEPRECATED - DT-Prelim Calcs'!$C$9)+'DEPRECATED - DT-Prelim Calcs'!$C$9</f>
        <v>526.6666765692961</v>
      </c>
      <c r="ER180" s="57">
        <f t="shared" si="199"/>
        <v>93</v>
      </c>
      <c r="ES180" s="2">
        <f t="shared" si="233"/>
        <v>0.86507304327942547</v>
      </c>
      <c r="ET180" s="57">
        <f>ES180*'DEPRECATED - DT-Prelim Calcs'!$C$21/EN$2/'DEPRECATED - DT-Prelim Calcs'!$C$19/'DEPRECATED - DT-Prelim Calcs'!$C$18*3.39*'DEPRECATED - DT-Prelim Calcs'!$C$20</f>
        <v>25.773080821789936</v>
      </c>
      <c r="EU180" s="46">
        <f t="shared" si="234"/>
        <v>0</v>
      </c>
      <c r="EV180" s="57">
        <f>ET179*'DEPRECATED - DT-Prelim Calcs'!$C$11+EV179</f>
        <v>-72.695770195915415</v>
      </c>
      <c r="EW180" s="57">
        <f>EW179+0.5*ET180*'DEPRECATED - DT-Prelim Calcs'!$C$11^2+EV180*'DEPRECATED - DT-Prelim Calcs'!$C$11</f>
        <v>-395063.17361959611</v>
      </c>
      <c r="EX180" s="57">
        <f>MIN('Drive Train'!$F$35-ER179*'DEPRECATED - DT-Prelim Calcs'!$C$21*'Drive Train'!$F$39,EX179+ER$2)</f>
        <v>6.82</v>
      </c>
      <c r="EY180" s="57">
        <f>'Drive Train'!$F$35-ER180*'DEPRECATED - DT-Prelim Calcs'!$C$21*'Drive Train'!$F$39</f>
        <v>6.82</v>
      </c>
      <c r="EZ180" s="1">
        <f>IF(EW180&gt;='Drive Train'!$F$29,1,0)</f>
        <v>0</v>
      </c>
      <c r="FA180" s="57">
        <f t="shared" si="235"/>
        <v>103.33333333333333</v>
      </c>
      <c r="FB180" s="63">
        <f>FB179+'DEPRECATED - DT-Prelim Calcs'!$C$11</f>
        <v>704</v>
      </c>
      <c r="FC180" s="2">
        <f>FM180/'Drive Train'!$F$35</f>
        <v>0.55000000000000004</v>
      </c>
      <c r="FD180" s="46">
        <f>FK180*12*60/(PI() * 'Drive Train'!$F$15)/FC$2*FC180</f>
        <v>11645.317524976068</v>
      </c>
      <c r="FE180" s="2">
        <f>('DEPRECATED - DT-Prelim Calcs'!$C$6*FC180-FD180)/('DEPRECATED - DT-Prelim Calcs'!$C$6*FC180)*'DEPRECATED - DT-Prelim Calcs'!$C$7*FC180</f>
        <v>-3.9400188058522181</v>
      </c>
      <c r="FF180" s="57">
        <f>FE180/'DEPRECATED - DT-Prelim Calcs'!$C$7*('DEPRECATED - DT-Prelim Calcs'!$C$8-'DEPRECATED - DT-Prelim Calcs'!$C$9)+'DEPRECATED - DT-Prelim Calcs'!$C$9</f>
        <v>-207.05286837794173</v>
      </c>
      <c r="FG180" s="57">
        <f t="shared" si="200"/>
        <v>-207.05286837794173</v>
      </c>
      <c r="FH180" s="2">
        <f t="shared" si="236"/>
        <v>-5.4901671646139016</v>
      </c>
      <c r="FI180" s="57">
        <f>FH180*'DEPRECATED - DT-Prelim Calcs'!$C$21/FC$2/'DEPRECATED - DT-Prelim Calcs'!$C$19/'DEPRECATED - DT-Prelim Calcs'!$C$18*3.39*'DEPRECATED - DT-Prelim Calcs'!$C$20</f>
        <v>-181.25135304666748</v>
      </c>
      <c r="FJ180" s="46">
        <f t="shared" si="237"/>
        <v>1</v>
      </c>
      <c r="FK180" s="57">
        <f>FI179*'DEPRECATED - DT-Prelim Calcs'!$C$11+FK179</f>
        <v>40.559693996879474</v>
      </c>
      <c r="FL180" s="57">
        <f>FL179+0.5*FI180*'DEPRECATED - DT-Prelim Calcs'!$C$11^2+FK180*'DEPRECATED - DT-Prelim Calcs'!$C$11</f>
        <v>-577544.67082648189</v>
      </c>
      <c r="FM180" s="57">
        <f>MIN('Drive Train'!$F$35-FG179*'DEPRECATED - DT-Prelim Calcs'!$C$21*'Drive Train'!$F$39,FM179+FG$2)</f>
        <v>6.82</v>
      </c>
      <c r="FN180" s="57">
        <f>'Drive Train'!$F$35-FG180*'DEPRECATED - DT-Prelim Calcs'!$C$21*'Drive Train'!$F$39</f>
        <v>24.823172102676502</v>
      </c>
      <c r="FO180" s="1">
        <f>IF(FL180&gt;='Drive Train'!$F$29,1,0)</f>
        <v>0</v>
      </c>
      <c r="FP180" s="57">
        <f t="shared" si="238"/>
        <v>-230.05874264215751</v>
      </c>
      <c r="FQ180" s="63">
        <f>FQ179+'DEPRECATED - DT-Prelim Calcs'!$C$11</f>
        <v>704</v>
      </c>
      <c r="FR180" s="2">
        <f>GB180/'Drive Train'!$F$35</f>
        <v>0.55000000000000004</v>
      </c>
      <c r="FS180" s="46">
        <f>FZ180*12*60/(PI() * 'Drive Train'!$F$15)/FR$2*FR180</f>
        <v>-328951.61245171796</v>
      </c>
      <c r="FT180" s="2">
        <f>('DEPRECATED - DT-Prelim Calcs'!$C$6*FR180-FS180)/('DEPRECATED - DT-Prelim Calcs'!$C$6*FR180)*'DEPRECATED - DT-Prelim Calcs'!$C$7*FR180</f>
        <v>150.06347110856291</v>
      </c>
      <c r="FU180" s="57">
        <f>FT180/'DEPRECATED - DT-Prelim Calcs'!$C$7*('DEPRECATED - DT-Prelim Calcs'!$C$8-'DEPRECATED - DT-Prelim Calcs'!$C$9)+'DEPRECATED - DT-Prelim Calcs'!$C$9</f>
        <v>7991.556159016026</v>
      </c>
      <c r="FV180" s="57">
        <f t="shared" si="201"/>
        <v>93</v>
      </c>
      <c r="FW180" s="2">
        <f t="shared" si="239"/>
        <v>0.7112822800297498</v>
      </c>
      <c r="FX180" s="57">
        <f>FW180*'DEPRECATED - DT-Prelim Calcs'!$C$21/FR$2/'DEPRECATED - DT-Prelim Calcs'!$C$19/'DEPRECATED - DT-Prelim Calcs'!$C$18*3.39*'DEPRECATED - DT-Prelim Calcs'!$C$20</f>
        <v>25.773080821789936</v>
      </c>
      <c r="FY180" s="46">
        <f t="shared" si="240"/>
        <v>0</v>
      </c>
      <c r="FZ180" s="57">
        <f>FX179*'DEPRECATED - DT-Prelim Calcs'!$C$11+FZ179</f>
        <v>-1043.8706758230639</v>
      </c>
      <c r="GA180" s="57">
        <f>GA179+0.5*FX180*'DEPRECATED - DT-Prelim Calcs'!$C$11^2+FZ180*'DEPRECATED - DT-Prelim Calcs'!$C$11</f>
        <v>-629856.69230523368</v>
      </c>
      <c r="GB180" s="57">
        <f>MIN('Drive Train'!$F$35-FV179*'DEPRECATED - DT-Prelim Calcs'!$C$21*'Drive Train'!$F$39,GB179+FV$2)</f>
        <v>6.82</v>
      </c>
      <c r="GC180" s="57">
        <f>'Drive Train'!$F$35-FV180*'DEPRECATED - DT-Prelim Calcs'!$C$21*'Drive Train'!$F$39</f>
        <v>6.82</v>
      </c>
      <c r="GD180" s="1">
        <f>IF(GA180&gt;='Drive Train'!$F$29,1,0)</f>
        <v>0</v>
      </c>
      <c r="GE180" s="57">
        <f t="shared" si="241"/>
        <v>103.33333333333333</v>
      </c>
      <c r="GF180" s="63">
        <f>GF179+'DEPRECATED - DT-Prelim Calcs'!$C$11</f>
        <v>704</v>
      </c>
      <c r="GG180" s="2">
        <f>GQ180/'Drive Train'!$F$35</f>
        <v>0.85483870967741948</v>
      </c>
      <c r="GH180" s="46">
        <f>GO180*12*60/(PI() * 'Drive Train'!$F$15)/GG$2*GG180</f>
        <v>-95520.377141842735</v>
      </c>
      <c r="GI180" s="2">
        <f>('DEPRECATED - DT-Prelim Calcs'!$C$6*GG180-GH180)/('DEPRECATED - DT-Prelim Calcs'!$C$6*GG180)*'DEPRECATED - DT-Prelim Calcs'!$C$7*GG180</f>
        <v>45.250425626502889</v>
      </c>
      <c r="GJ180" s="57">
        <f>GI180/'DEPRECATED - DT-Prelim Calcs'!$C$7*('DEPRECATED - DT-Prelim Calcs'!$C$8-'DEPRECATED - DT-Prelim Calcs'!$C$9)+'DEPRECATED - DT-Prelim Calcs'!$C$9</f>
        <v>2411.6749410291786</v>
      </c>
      <c r="GK180" s="57">
        <f t="shared" si="242"/>
        <v>29.999999999999982</v>
      </c>
      <c r="GL180" s="2">
        <f t="shared" si="243"/>
        <v>0.99579519204165001</v>
      </c>
      <c r="GM180" s="57">
        <f>GL180*'DEPRECATED - DT-Prelim Calcs'!$C$21/GG$2/'DEPRECATED - DT-Prelim Calcs'!$C$19/'DEPRECATED - DT-Prelim Calcs'!$C$18*3.39*'DEPRECATED - DT-Prelim Calcs'!$C$20</f>
        <v>25.773080821789936</v>
      </c>
      <c r="GN180" s="46">
        <f t="shared" si="244"/>
        <v>0</v>
      </c>
      <c r="GO180" s="57">
        <f>GM179*'DEPRECATED - DT-Prelim Calcs'!$C$11+GO179</f>
        <v>-273.0343269435466</v>
      </c>
      <c r="GP180" s="57">
        <f>GP179+0.5*GM180*'DEPRECATED - DT-Prelim Calcs'!$C$11^2+GO180*'DEPRECATED - DT-Prelim Calcs'!$C$11</f>
        <v>-316030.81584954349</v>
      </c>
      <c r="GQ180" s="57">
        <f>MIN('Drive Train'!$F$35-GK179*'DEPRECATED - DT-Prelim Calcs'!$C$21*'Drive Train'!$F$39,GQ179+GK$2)</f>
        <v>10.600000000000001</v>
      </c>
      <c r="GR180" s="57">
        <f>'Drive Train'!$F$35-GK180*'DEPRECATED - DT-Prelim Calcs'!$C$21*'Drive Train'!$F$39</f>
        <v>10.600000000000001</v>
      </c>
      <c r="GS180" s="1">
        <f>IF(GP180&gt;='Drive Train'!$F$29,1,0)</f>
        <v>0</v>
      </c>
      <c r="GT180" s="57">
        <f t="shared" si="245"/>
        <v>33.333333333333314</v>
      </c>
      <c r="GU180" s="63">
        <f>GU179+'DEPRECATED - DT-Prelim Calcs'!$C$11</f>
        <v>704</v>
      </c>
      <c r="GV180" s="2">
        <f>HF180/'Drive Train'!$F$35</f>
        <v>0.83870967741935498</v>
      </c>
      <c r="GW180" s="46">
        <f>HD180*12*60/(PI() * 'Drive Train'!$F$15)/GV$2*GV180</f>
        <v>-224752.92671947548</v>
      </c>
      <c r="GX180" s="2">
        <f>('DEPRECATED - DT-Prelim Calcs'!$C$6*GV180-GW180)/('DEPRECATED - DT-Prelim Calcs'!$C$6*GV180)*'DEPRECATED - DT-Prelim Calcs'!$C$7*GV180</f>
        <v>103.64503392369434</v>
      </c>
      <c r="GY180" s="57">
        <f>GX180/'DEPRECATED - DT-Prelim Calcs'!$C$7*('DEPRECATED - DT-Prelim Calcs'!$C$8-'DEPRECATED - DT-Prelim Calcs'!$C$9)+'DEPRECATED - DT-Prelim Calcs'!$C$9</f>
        <v>5520.4003536970886</v>
      </c>
      <c r="GZ180" s="57">
        <f t="shared" si="202"/>
        <v>33.333333333333314</v>
      </c>
      <c r="HA180" s="2">
        <f t="shared" si="246"/>
        <v>0.99579519204165001</v>
      </c>
      <c r="HB180" s="57">
        <f>HA180*'DEPRECATED - DT-Prelim Calcs'!$C$21/GV$2/'DEPRECATED - DT-Prelim Calcs'!$C$19/'DEPRECATED - DT-Prelim Calcs'!$C$18*3.39*'DEPRECATED - DT-Prelim Calcs'!$C$20</f>
        <v>25.773080821789936</v>
      </c>
      <c r="HC180" s="46">
        <f t="shared" si="247"/>
        <v>0</v>
      </c>
      <c r="HD180" s="57">
        <f>HB179*'DEPRECATED - DT-Prelim Calcs'!$C$11+HD179</f>
        <v>-654.78557747723039</v>
      </c>
      <c r="HE180" s="57">
        <f>HE179+0.5*HB180*'DEPRECATED - DT-Prelim Calcs'!$C$11^2+HD180*'DEPRECATED - DT-Prelim Calcs'!$C$11</f>
        <v>-331895.22060297488</v>
      </c>
      <c r="HF180" s="57">
        <f>MIN('Drive Train'!$F$35-GZ179*'DEPRECATED - DT-Prelim Calcs'!$C$21*'Drive Train'!$F$39,HF179+GZ$2)</f>
        <v>10.400000000000002</v>
      </c>
      <c r="HG180" s="57">
        <f>'Drive Train'!$F$35-GZ180*'DEPRECATED - DT-Prelim Calcs'!$C$21*'Drive Train'!$F$39</f>
        <v>10.400000000000002</v>
      </c>
      <c r="HH180" s="1">
        <f>IF(HE180&gt;='Drive Train'!$F$29,1,0)</f>
        <v>0</v>
      </c>
      <c r="HI180" s="57">
        <f t="shared" si="248"/>
        <v>37.037037037037017</v>
      </c>
      <c r="HJ180" s="63">
        <f>HJ179+'DEPRECATED - DT-Prelim Calcs'!$C$11</f>
        <v>704</v>
      </c>
      <c r="HK180" s="2">
        <f>HU180/'Drive Train'!$F$35</f>
        <v>0.82258064516129037</v>
      </c>
      <c r="HL180" s="46">
        <f>HS180*12*60/(PI() * 'Drive Train'!$F$15)/HK$2*HK180</f>
        <v>-105817.36136594597</v>
      </c>
      <c r="HM180" s="2">
        <f>('DEPRECATED - DT-Prelim Calcs'!$C$6*HK180-HL180)/('DEPRECATED - DT-Prelim Calcs'!$C$6*HK180)*'DEPRECATED - DT-Prelim Calcs'!$C$7*HK180</f>
        <v>49.828543349572257</v>
      </c>
      <c r="HN180" s="57">
        <f>HM180/'DEPRECATED - DT-Prelim Calcs'!$C$7*('DEPRECATED - DT-Prelim Calcs'!$C$8-'DEPRECATED - DT-Prelim Calcs'!$C$9)+'DEPRECATED - DT-Prelim Calcs'!$C$9</f>
        <v>2655.3979716805479</v>
      </c>
      <c r="HO180" s="57">
        <f t="shared" si="203"/>
        <v>36.66666666666665</v>
      </c>
      <c r="HP180" s="2">
        <f t="shared" si="249"/>
        <v>0.99579519204165001</v>
      </c>
      <c r="HQ180" s="57">
        <f>HP180*'DEPRECATED - DT-Prelim Calcs'!$C$21/HK$2/'DEPRECATED - DT-Prelim Calcs'!$C$19/'DEPRECATED - DT-Prelim Calcs'!$C$18*3.39*'DEPRECATED - DT-Prelim Calcs'!$C$20</f>
        <v>25.773080821789936</v>
      </c>
      <c r="HR180" s="46">
        <f t="shared" si="250"/>
        <v>0</v>
      </c>
      <c r="HS180" s="57">
        <f>HQ179*'DEPRECATED - DT-Prelim Calcs'!$C$11+HS179</f>
        <v>-314.32856115217498</v>
      </c>
      <c r="HT180" s="57">
        <f>HT179+0.5*HQ180*'DEPRECATED - DT-Prelim Calcs'!$C$11^2+HS180*'DEPRECATED - DT-Prelim Calcs'!$C$11</f>
        <v>-324196.4128993412</v>
      </c>
      <c r="HU180" s="57">
        <f>MIN('Drive Train'!$F$35-HO179*'DEPRECATED - DT-Prelim Calcs'!$C$21*'Drive Train'!$F$39,HU179+HO$2)</f>
        <v>10.200000000000001</v>
      </c>
      <c r="HV180" s="57">
        <f>'Drive Train'!$F$35-HO180*'DEPRECATED - DT-Prelim Calcs'!$C$21*'Drive Train'!$F$39</f>
        <v>10.200000000000001</v>
      </c>
      <c r="HW180" s="1">
        <f>IF(HT180&gt;='Drive Train'!$F$29,1,0)</f>
        <v>0</v>
      </c>
      <c r="HX180" s="57">
        <f t="shared" si="251"/>
        <v>40.740740740740726</v>
      </c>
      <c r="HY180" s="63">
        <f>HY179+'DEPRECATED - DT-Prelim Calcs'!$C$11</f>
        <v>704</v>
      </c>
      <c r="HZ180" s="2">
        <f>IJ180/'Drive Train'!$F$35</f>
        <v>0.80645161290322598</v>
      </c>
      <c r="IA180" s="46">
        <f>IH180*12*60/(PI() * 'Drive Train'!$F$15)/HZ$2*HZ180</f>
        <v>-199760.55754827458</v>
      </c>
      <c r="IB180" s="2">
        <f>('DEPRECATED - DT-Prelim Calcs'!$C$6*HZ180-IA180)/('DEPRECATED - DT-Prelim Calcs'!$C$6*HZ180)*'DEPRECATED - DT-Prelim Calcs'!$C$7*HZ180</f>
        <v>92.266802362958273</v>
      </c>
      <c r="IC180" s="57">
        <f>IB180/'DEPRECATED - DT-Prelim Calcs'!$C$7*('DEPRECATED - DT-Prelim Calcs'!$C$8-'DEPRECATED - DT-Prelim Calcs'!$C$9)+'DEPRECATED - DT-Prelim Calcs'!$C$9</f>
        <v>4914.6629639699358</v>
      </c>
      <c r="ID180" s="57">
        <f t="shared" si="204"/>
        <v>39.999999999999986</v>
      </c>
      <c r="IE180" s="2">
        <f t="shared" si="252"/>
        <v>0.99579519204165001</v>
      </c>
      <c r="IF180" s="57">
        <f>IE180*'DEPRECATED - DT-Prelim Calcs'!$C$21/HZ$2/'DEPRECATED - DT-Prelim Calcs'!$C$19/'DEPRECATED - DT-Prelim Calcs'!$C$18*3.39*'DEPRECATED - DT-Prelim Calcs'!$C$20</f>
        <v>25.773080821789936</v>
      </c>
      <c r="IG180" s="46">
        <f t="shared" si="253"/>
        <v>0</v>
      </c>
      <c r="IH180" s="57">
        <f>IF179*'DEPRECATED - DT-Prelim Calcs'!$C$11+IH179</f>
        <v>-605.25283162370363</v>
      </c>
      <c r="II180" s="57">
        <f>II179+0.5*IF180*'DEPRECATED - DT-Prelim Calcs'!$C$11^2+IH180*'DEPRECATED - DT-Prelim Calcs'!$C$11</f>
        <v>-323267.61836165242</v>
      </c>
      <c r="IJ180" s="57">
        <f>MIN('Drive Train'!$F$35-ID179*'DEPRECATED - DT-Prelim Calcs'!$C$21*'Drive Train'!$F$39,IJ179+ID$2)</f>
        <v>10.000000000000002</v>
      </c>
      <c r="IK180" s="57">
        <f>'Drive Train'!$F$35-ID180*'DEPRECATED - DT-Prelim Calcs'!$C$21*'Drive Train'!$F$39</f>
        <v>10.000000000000002</v>
      </c>
      <c r="IL180" s="1">
        <f>IF(II180&gt;='Drive Train'!$F$29,1,0)</f>
        <v>0</v>
      </c>
      <c r="IM180" s="57">
        <f t="shared" si="254"/>
        <v>44.444444444444429</v>
      </c>
      <c r="IN180" s="63">
        <f>IN179+'DEPRECATED - DT-Prelim Calcs'!$C$11</f>
        <v>704</v>
      </c>
      <c r="IO180" s="2">
        <f>IY180/'Drive Train'!$F$35</f>
        <v>0.79032258064516137</v>
      </c>
      <c r="IP180" s="46">
        <f>IW180*12*60/(PI() * 'Drive Train'!$F$15)/IO$2*IO180</f>
        <v>-147752.67134638262</v>
      </c>
      <c r="IQ180" s="2">
        <f>('DEPRECATED - DT-Prelim Calcs'!$C$6*IO180-IP180)/('DEPRECATED - DT-Prelim Calcs'!$C$6*IO180)*'DEPRECATED - DT-Prelim Calcs'!$C$7*IO180</f>
        <v>68.712170467156341</v>
      </c>
      <c r="IR180" s="57">
        <f>IQ180/'DEPRECATED - DT-Prelim Calcs'!$C$7*('DEPRECATED - DT-Prelim Calcs'!$C$8-'DEPRECATED - DT-Prelim Calcs'!$C$9)+'DEPRECATED - DT-Prelim Calcs'!$C$9</f>
        <v>3660.6964609693605</v>
      </c>
      <c r="IS180" s="57">
        <f t="shared" si="205"/>
        <v>43.333333333333321</v>
      </c>
      <c r="IT180" s="2">
        <f t="shared" si="255"/>
        <v>0.99579519204165001</v>
      </c>
      <c r="IU180" s="57">
        <f>IT180*'DEPRECATED - DT-Prelim Calcs'!$C$21/IO$2/'DEPRECATED - DT-Prelim Calcs'!$C$19/'DEPRECATED - DT-Prelim Calcs'!$C$18*3.39*'DEPRECATED - DT-Prelim Calcs'!$C$20</f>
        <v>25.773080821789936</v>
      </c>
      <c r="IV180" s="46">
        <f t="shared" si="256"/>
        <v>0</v>
      </c>
      <c r="IW180" s="57">
        <f>IU179*'DEPRECATED - DT-Prelim Calcs'!$C$11+IW179</f>
        <v>-456.81079086831573</v>
      </c>
      <c r="IX180" s="57">
        <f>IX179+0.5*IU180*'DEPRECATED - DT-Prelim Calcs'!$C$11^2+IW180*'DEPRECATED - DT-Prelim Calcs'!$C$11</f>
        <v>-338861.26797714876</v>
      </c>
      <c r="IY180" s="57">
        <f>MIN('Drive Train'!$F$35-IS179*'DEPRECATED - DT-Prelim Calcs'!$C$21*'Drive Train'!$F$39,IY179+IS$2)</f>
        <v>9.8000000000000007</v>
      </c>
      <c r="IZ180" s="57">
        <f>'Drive Train'!$F$35-IS180*'DEPRECATED - DT-Prelim Calcs'!$C$21*'Drive Train'!$F$39</f>
        <v>9.8000000000000007</v>
      </c>
      <c r="JA180" s="1">
        <f>IF(IX180&gt;='Drive Train'!$F$29,1,0)</f>
        <v>0</v>
      </c>
      <c r="JB180" s="57">
        <f t="shared" si="257"/>
        <v>48.148148148148138</v>
      </c>
      <c r="JC180" s="63">
        <f>JC179+'DEPRECATED - DT-Prelim Calcs'!$C$11</f>
        <v>704</v>
      </c>
      <c r="JD180" s="2">
        <f>JN180/'Drive Train'!$F$35</f>
        <v>0.77419354838709686</v>
      </c>
      <c r="JE180" s="46">
        <f>JL180*12*60/(PI() * 'Drive Train'!$F$15)/JD$2*JD180</f>
        <v>-212836.68345140523</v>
      </c>
      <c r="JF180" s="2">
        <f>('DEPRECATED - DT-Prelim Calcs'!$C$6*JD180-JE180)/('DEPRECATED - DT-Prelim Calcs'!$C$6*JD180)*'DEPRECATED - DT-Prelim Calcs'!$C$7*JD180</f>
        <v>98.101530113505319</v>
      </c>
      <c r="JG180" s="57">
        <f>JF180/'DEPRECATED - DT-Prelim Calcs'!$C$7*('DEPRECATED - DT-Prelim Calcs'!$C$8-'DEPRECATED - DT-Prelim Calcs'!$C$9)+'DEPRECATED - DT-Prelim Calcs'!$C$9</f>
        <v>5225.2835325986443</v>
      </c>
      <c r="JH180" s="57">
        <f t="shared" si="206"/>
        <v>46.666666666666657</v>
      </c>
      <c r="JI180" s="2">
        <f t="shared" si="258"/>
        <v>0.99579519204165001</v>
      </c>
      <c r="JJ180" s="57">
        <f>JI180*'DEPRECATED - DT-Prelim Calcs'!$C$21/JD$2/'DEPRECATED - DT-Prelim Calcs'!$C$19/'DEPRECATED - DT-Prelim Calcs'!$C$18*3.39*'DEPRECATED - DT-Prelim Calcs'!$C$20</f>
        <v>25.773080821789936</v>
      </c>
      <c r="JK180" s="46">
        <f t="shared" si="259"/>
        <v>0</v>
      </c>
      <c r="JL180" s="57">
        <f>JJ179*'DEPRECATED - DT-Prelim Calcs'!$C$11+JL179</f>
        <v>-671.74174522472765</v>
      </c>
      <c r="JM180" s="57">
        <f>JM179+0.5*JJ180*'DEPRECATED - DT-Prelim Calcs'!$C$11^2+JL180*'DEPRECATED - DT-Prelim Calcs'!$C$11</f>
        <v>-363225.25551637757</v>
      </c>
      <c r="JN180" s="57">
        <f>MIN('Drive Train'!$F$35-JH179*'DEPRECATED - DT-Prelim Calcs'!$C$21*'Drive Train'!$F$39,JN179+JH$2)</f>
        <v>9.6000000000000014</v>
      </c>
      <c r="JO180" s="57">
        <f>'Drive Train'!$F$35-JH180*'DEPRECATED - DT-Prelim Calcs'!$C$21*'Drive Train'!$F$39</f>
        <v>9.6000000000000014</v>
      </c>
      <c r="JP180" s="1">
        <f>IF(JM180&gt;='Drive Train'!$F$29,1,0)</f>
        <v>0</v>
      </c>
      <c r="JQ180" s="57">
        <f>MIN(JG180,'DEPRECATED - DT-Prelim Calcs'!$C$10)*'DEPRECATED - DT-Prelim Calcs'!$C$11*1000/60/60</f>
        <v>103.33333333333333</v>
      </c>
      <c r="JR180" s="63">
        <f>JR179+'DEPRECATED - DT-Prelim Calcs'!$C$11</f>
        <v>704</v>
      </c>
      <c r="JS180" s="2">
        <f>KC180/'Drive Train'!$F$35</f>
        <v>0.75806451612903225</v>
      </c>
      <c r="JT180" s="46">
        <f>KA180*12*60/(PI() * 'Drive Train'!$F$15)/JS$2*JS180</f>
        <v>-102765.28268185256</v>
      </c>
      <c r="JU180" s="2">
        <f>('DEPRECATED - DT-Prelim Calcs'!$C$6*JS180-JT180)/('DEPRECATED - DT-Prelim Calcs'!$C$6*JS180)*'DEPRECATED - DT-Prelim Calcs'!$C$7*JS180</f>
        <v>48.293038910374662</v>
      </c>
      <c r="JV180" s="57">
        <f>JU180/'DEPRECATED - DT-Prelim Calcs'!$C$7*('DEPRECATED - DT-Prelim Calcs'!$C$8-'DEPRECATED - DT-Prelim Calcs'!$C$9)+'DEPRECATED - DT-Prelim Calcs'!$C$9</f>
        <v>2573.6530673033481</v>
      </c>
      <c r="JW180" s="57">
        <f t="shared" si="207"/>
        <v>49.999999999999993</v>
      </c>
      <c r="JX180" s="2">
        <f t="shared" si="260"/>
        <v>0.99579519204165001</v>
      </c>
      <c r="JY180" s="57">
        <f>JX180*'DEPRECATED - DT-Prelim Calcs'!$C$21/JS$2/'DEPRECATED - DT-Prelim Calcs'!$C$19/'DEPRECATED - DT-Prelim Calcs'!$C$18*3.39*'DEPRECATED - DT-Prelim Calcs'!$C$20</f>
        <v>25.773080821789936</v>
      </c>
      <c r="JZ180" s="46">
        <f t="shared" si="261"/>
        <v>0</v>
      </c>
      <c r="KA180" s="57">
        <f>JY179*'DEPRECATED - DT-Prelim Calcs'!$C$11+KA179</f>
        <v>-331.24219666417423</v>
      </c>
      <c r="KB180" s="57">
        <f>KB179+0.5*JY180*'DEPRECATED - DT-Prelim Calcs'!$C$11^2+KA180*'DEPRECATED - DT-Prelim Calcs'!$C$11</f>
        <v>-368573.57311749132</v>
      </c>
      <c r="KC180" s="57">
        <f>MIN('Drive Train'!$F$35-JW179*'DEPRECATED - DT-Prelim Calcs'!$C$21*'Drive Train'!$F$39,KC179+JW$2)</f>
        <v>9.4</v>
      </c>
      <c r="KD180" s="57">
        <f>'Drive Train'!$F$35-JW180*'DEPRECATED - DT-Prelim Calcs'!$C$21*'Drive Train'!$F$39</f>
        <v>9.4</v>
      </c>
      <c r="KE180" s="1">
        <f>IF(KB180&gt;='Drive Train'!$F$29,1,0)</f>
        <v>0</v>
      </c>
      <c r="KF180" s="57">
        <f>MIN(JV180,'DEPRECATED - DT-Prelim Calcs'!$C$10)*'DEPRECATED - DT-Prelim Calcs'!$C$11*1000/60/60</f>
        <v>103.33333333333333</v>
      </c>
      <c r="KG180" s="63">
        <f>KG179+'DEPRECATED - DT-Prelim Calcs'!$C$11</f>
        <v>704</v>
      </c>
      <c r="KH180" s="2">
        <f>KR180/'Drive Train'!$F$35</f>
        <v>0.74193548387096786</v>
      </c>
      <c r="KI180" s="46">
        <f>KP180*12*60/(PI() * 'Drive Train'!$F$15)/KH$2*KH180</f>
        <v>-67174.758264398872</v>
      </c>
      <c r="KJ180" s="2">
        <f>('DEPRECATED - DT-Prelim Calcs'!$C$6*KH180-KI180)/('DEPRECATED - DT-Prelim Calcs'!$C$6*KH180)*'DEPRECATED - DT-Prelim Calcs'!$C$7*KH180</f>
        <v>32.161641892714648</v>
      </c>
      <c r="KK180" s="57">
        <f>KJ180/'DEPRECATED - DT-Prelim Calcs'!$C$7*('DEPRECATED - DT-Prelim Calcs'!$C$8-'DEPRECATED - DT-Prelim Calcs'!$C$9)+'DEPRECATED - DT-Prelim Calcs'!$C$9</f>
        <v>1714.8737156992902</v>
      </c>
      <c r="KL180" s="57">
        <f t="shared" si="208"/>
        <v>53.333333333333329</v>
      </c>
      <c r="KM180" s="2">
        <f t="shared" si="262"/>
        <v>0.99579519204165001</v>
      </c>
      <c r="KN180" s="57">
        <f>KM180*'DEPRECATED - DT-Prelim Calcs'!$C$21/KH$2/'DEPRECATED - DT-Prelim Calcs'!$C$19/'DEPRECATED - DT-Prelim Calcs'!$C$18*3.39*'DEPRECATED - DT-Prelim Calcs'!$C$20</f>
        <v>25.773080821789936</v>
      </c>
      <c r="KO180" s="46">
        <f t="shared" si="263"/>
        <v>0</v>
      </c>
      <c r="KP180" s="57">
        <f>KN179*'DEPRECATED - DT-Prelim Calcs'!$C$11+KP179</f>
        <v>-221.23068973049726</v>
      </c>
      <c r="KQ180" s="57">
        <f>KQ179+0.5*KN180*'DEPRECATED - DT-Prelim Calcs'!$C$11^2+KP180*'DEPRECATED - DT-Prelim Calcs'!$C$11</f>
        <v>-341056.17321375338</v>
      </c>
      <c r="KR180" s="57">
        <f>MIN('Drive Train'!$F$35-KL179*'DEPRECATED - DT-Prelim Calcs'!$C$21*'Drive Train'!$F$39,KR179+KL$2)</f>
        <v>9.2000000000000011</v>
      </c>
      <c r="KS180" s="57">
        <f>'Drive Train'!$F$35-KL180*'DEPRECATED - DT-Prelim Calcs'!$C$21*'Drive Train'!$F$39</f>
        <v>9.2000000000000011</v>
      </c>
      <c r="KT180" s="1">
        <f>IF(KQ180&gt;='Drive Train'!$F$29,1,0)</f>
        <v>0</v>
      </c>
      <c r="KU180" s="57">
        <f>MIN(KK180,'DEPRECATED - DT-Prelim Calcs'!$C$10)*'DEPRECATED - DT-Prelim Calcs'!$C$11*1000/60/60</f>
        <v>103.33333333333333</v>
      </c>
      <c r="KV180" s="63">
        <f>KV179+'DEPRECATED - DT-Prelim Calcs'!$C$11</f>
        <v>704</v>
      </c>
      <c r="KW180" s="2">
        <f>LG180/'Drive Train'!$F$35</f>
        <v>0.72580645161290325</v>
      </c>
      <c r="KX180" s="46">
        <f>LE180*12*60/(PI() * 'Drive Train'!$F$15)/KW$2*KW180</f>
        <v>-8806.9101882091982</v>
      </c>
      <c r="KY180" s="2">
        <f>('DEPRECATED - DT-Prelim Calcs'!$C$6*KW180-KX180)/('DEPRECATED - DT-Prelim Calcs'!$C$6*KW180)*'DEPRECATED - DT-Prelim Calcs'!$C$7*KW180</f>
        <v>5.7313049092846899</v>
      </c>
      <c r="KZ180" s="57">
        <f>KY180/'DEPRECATED - DT-Prelim Calcs'!$C$7*('DEPRECATED - DT-Prelim Calcs'!$C$8-'DEPRECATED - DT-Prelim Calcs'!$C$9)+'DEPRECATED - DT-Prelim Calcs'!$C$9</f>
        <v>307.81469703785302</v>
      </c>
      <c r="LA180" s="57">
        <f t="shared" si="209"/>
        <v>56.666666666666664</v>
      </c>
      <c r="LB180" s="2">
        <f t="shared" si="264"/>
        <v>0.99579519204165001</v>
      </c>
      <c r="LC180" s="57">
        <f>LB180*'DEPRECATED - DT-Prelim Calcs'!$C$21/KW$2/'DEPRECATED - DT-Prelim Calcs'!$C$19/'DEPRECATED - DT-Prelim Calcs'!$C$18*3.39*'DEPRECATED - DT-Prelim Calcs'!$C$20</f>
        <v>25.773080821789936</v>
      </c>
      <c r="LD180" s="46">
        <f t="shared" si="265"/>
        <v>0</v>
      </c>
      <c r="LE180" s="57">
        <f>LC179*'DEPRECATED - DT-Prelim Calcs'!$C$11+LE179</f>
        <v>-29.64887004216483</v>
      </c>
      <c r="LF180" s="57">
        <f>LF179+0.5*LC180*'DEPRECATED - DT-Prelim Calcs'!$C$11^2+LE180*'DEPRECATED - DT-Prelim Calcs'!$C$11</f>
        <v>-375481.88158343703</v>
      </c>
      <c r="LG180" s="57">
        <f>MIN('Drive Train'!$F$35-LA179*'DEPRECATED - DT-Prelim Calcs'!$C$21*'Drive Train'!$F$39,LG179+LA$2)</f>
        <v>9</v>
      </c>
      <c r="LH180" s="57">
        <f>'Drive Train'!$F$35-LA180*'DEPRECATED - DT-Prelim Calcs'!$C$21*'Drive Train'!$F$39</f>
        <v>9</v>
      </c>
      <c r="LI180" s="1">
        <f>IF(LF180&gt;='Drive Train'!$F$29,1,0)</f>
        <v>0</v>
      </c>
      <c r="LJ180" s="57">
        <f>MIN(KZ180,'DEPRECATED - DT-Prelim Calcs'!$C$10)*'DEPRECATED - DT-Prelim Calcs'!$C$11*1000/60/60</f>
        <v>103.33333333333333</v>
      </c>
      <c r="LK180" s="63">
        <f>LK179+'DEPRECATED - DT-Prelim Calcs'!$C$11</f>
        <v>704</v>
      </c>
      <c r="LL180" s="2">
        <f>LV180/'Drive Train'!$F$35</f>
        <v>0.70967741935483875</v>
      </c>
      <c r="LM180" s="46">
        <f>LT180*12*60/(PI() * 'Drive Train'!$F$15)/LL$2*LL180</f>
        <v>-61010.650145183659</v>
      </c>
      <c r="LN180" s="2">
        <f>('DEPRECATED - DT-Prelim Calcs'!$C$6*LL180-LM180)/('DEPRECATED - DT-Prelim Calcs'!$C$6*LL180)*'DEPRECATED - DT-Prelim Calcs'!$C$7*LL180</f>
        <v>29.29675163315785</v>
      </c>
      <c r="LO180" s="57">
        <f>LN180/'DEPRECATED - DT-Prelim Calcs'!$C$7*('DEPRECATED - DT-Prelim Calcs'!$C$8-'DEPRECATED - DT-Prelim Calcs'!$C$9)+'DEPRECATED - DT-Prelim Calcs'!$C$9</f>
        <v>1562.3569437901047</v>
      </c>
      <c r="LP180" s="57">
        <f t="shared" si="210"/>
        <v>60</v>
      </c>
      <c r="LQ180" s="2">
        <f t="shared" si="266"/>
        <v>0.99579519204165001</v>
      </c>
      <c r="LR180" s="57">
        <f>LQ180*'DEPRECATED - DT-Prelim Calcs'!$C$21/LL$2/'DEPRECATED - DT-Prelim Calcs'!$C$19/'DEPRECATED - DT-Prelim Calcs'!$C$18*3.39*'DEPRECATED - DT-Prelim Calcs'!$C$20</f>
        <v>25.773080821789936</v>
      </c>
      <c r="LS180" s="46">
        <f t="shared" si="267"/>
        <v>0</v>
      </c>
      <c r="LT180" s="57">
        <f>LR179*'DEPRECATED - DT-Prelim Calcs'!$C$11+LT179</f>
        <v>-210.06324460730093</v>
      </c>
      <c r="LU180" s="57">
        <f>LU179+0.5*LR180*'DEPRECATED - DT-Prelim Calcs'!$C$11^2+LT180*'DEPRECATED - DT-Prelim Calcs'!$C$11</f>
        <v>-335909.31823104667</v>
      </c>
      <c r="LV180" s="57">
        <f>MIN('Drive Train'!$F$35-LP179*'DEPRECATED - DT-Prelim Calcs'!$C$21*'Drive Train'!$F$39,LV179+LP$2)</f>
        <v>8.8000000000000007</v>
      </c>
      <c r="LW180" s="57">
        <f>'Drive Train'!$F$35-LP180*'DEPRECATED - DT-Prelim Calcs'!$C$21*'Drive Train'!$F$39</f>
        <v>8.8000000000000007</v>
      </c>
      <c r="LX180" s="1">
        <f>IF(LU180&gt;='Drive Train'!$F$29,1,0)</f>
        <v>0</v>
      </c>
      <c r="LY180" s="57">
        <f>MIN(LO180,'DEPRECATED - DT-Prelim Calcs'!$C$10)*'DEPRECATED - DT-Prelim Calcs'!$C$11*1000/60/60</f>
        <v>103.33333333333333</v>
      </c>
      <c r="LZ180" s="63">
        <f>LZ179+'DEPRECATED - DT-Prelim Calcs'!$C$11</f>
        <v>704</v>
      </c>
    </row>
    <row r="181" spans="18:338" x14ac:dyDescent="0.2">
      <c r="R181" s="63">
        <f>R180+'DEPRECATED - DT-Prelim Calcs'!$C$11</f>
        <v>708</v>
      </c>
      <c r="S181" s="2">
        <f>AG181/'Drive Train'!$F$35</f>
        <v>0</v>
      </c>
      <c r="T181" s="46">
        <f>AE181*12*60/(PI() * 'Drive Train'!$F$15)/S$2*ABS(S181)</f>
        <v>0</v>
      </c>
      <c r="U181" s="2">
        <f>IF(OR(AD180=1,AND($C$32=Motors!$C$32,'DEPRECATED - DT-Prelim Calcs'!AI180=1)),0,IF(AG181=0,-(V180+$C$9)/($C$8-$C$9)*$C$7,($C$6*S181-T181)/($C$6*S181)*$C$7*S181))</f>
        <v>0</v>
      </c>
      <c r="V181" s="57">
        <f>IF(AND(AD180=1,AI180=1),0,ABS(U181/$C$7*($C$8-$C$9)+$C$9) *'Drive Train'!$AA$49 + V180*(1-'Drive Train'!$AA$49))</f>
        <v>0</v>
      </c>
      <c r="W181" s="57">
        <f t="shared" si="184"/>
        <v>0</v>
      </c>
      <c r="X181" s="2">
        <f>MAX(MIN(IF(AND(AI180=1,AG181&lt;0),-1,1)*(W181-$C$9)/($C$8-$C$9)*$C$7-$C$29*AE181/T$2 -  AI180*$C$29/2,X$2),MAX(X$4:X180)*-1)</f>
        <v>-0.2458281045106315</v>
      </c>
      <c r="Y181" s="57">
        <f t="shared" si="185"/>
        <v>0</v>
      </c>
      <c r="Z181" s="57">
        <f t="shared" si="186"/>
        <v>0</v>
      </c>
      <c r="AA181" s="57">
        <f t="shared" si="187"/>
        <v>0</v>
      </c>
      <c r="AB181" s="57" t="e">
        <f t="shared" si="188"/>
        <v>#N/A</v>
      </c>
      <c r="AC181" s="46">
        <f t="shared" si="211"/>
        <v>1</v>
      </c>
      <c r="AD181" s="1">
        <f t="shared" si="189"/>
        <v>1</v>
      </c>
      <c r="AE181" s="57">
        <f t="shared" si="190"/>
        <v>0</v>
      </c>
      <c r="AF181" s="57" t="e">
        <f t="shared" si="191"/>
        <v>#N/A</v>
      </c>
      <c r="AG181" s="57">
        <f>IF(AI180=0,MIN('Drive Train'!$F$35-W180*$C$21*'Drive Train'!$F$39,AG180+W$2)-$C$3,IF(AE180-1&lt;=0,0,IF($C$32=Motors!$C$30,MAX(ABS('Drive Train'!$F$35-W180*$C$21*'Drive Train'!$F$39)*-1,AG180-W$2),MAX(0,ABS('Drive Train'!$F$35-W180*$C$21*'Drive Train'!$F$39)*-1,AG180-W$2))))</f>
        <v>0</v>
      </c>
      <c r="AH181" s="57">
        <f>'Drive Train'!$F$35-ABS(W181)*'DEPRECATED - DT-Prelim Calcs'!$C$21*'Drive Train'!$F$39</f>
        <v>12.4</v>
      </c>
      <c r="AI181" s="1">
        <f>IF(AJ181&gt;='Drive Train'!$F$29,1,0)</f>
        <v>1</v>
      </c>
      <c r="AJ181" s="57">
        <f>AJ180+0.5*Y181*'DEPRECATED - DT-Prelim Calcs'!$C$11^2+AE181*'DEPRECATED - DT-Prelim Calcs'!$C$11</f>
        <v>784.33981740885292</v>
      </c>
      <c r="AK181" s="57">
        <f t="shared" si="268"/>
        <v>0</v>
      </c>
      <c r="AL181" s="63">
        <f>AL180+'DEPRECATED - DT-Prelim Calcs'!$C$11</f>
        <v>708</v>
      </c>
      <c r="AM181" s="2">
        <f>AW181/'Drive Train'!$F$35</f>
        <v>0.9017179876015865</v>
      </c>
      <c r="AN181" s="46">
        <f>AU181*12*60/(PI() * 'Drive Train'!$F$15)/AM$2*AM181</f>
        <v>4074.5129711578234</v>
      </c>
      <c r="AO181" s="2">
        <f>('DEPRECATED - DT-Prelim Calcs'!$C$6*AM181-AN181)/('DEPRECATED - DT-Prelim Calcs'!$C$6*AM181)*'DEPRECATED - DT-Prelim Calcs'!$C$7*AM181</f>
        <v>0.3308183500278245</v>
      </c>
      <c r="AP181" s="57">
        <f>AO181/'DEPRECATED - DT-Prelim Calcs'!$C$7*('DEPRECATED - DT-Prelim Calcs'!$C$8-'DEPRECATED - DT-Prelim Calcs'!$C$9)+'DEPRECATED - DT-Prelim Calcs'!$C$9</f>
        <v>20.311615895672151</v>
      </c>
      <c r="AQ181" s="57">
        <f t="shared" si="192"/>
        <v>20.311615895672151</v>
      </c>
      <c r="AR181" s="2">
        <f t="shared" si="212"/>
        <v>3.3306690738754696E-16</v>
      </c>
      <c r="AS181" s="57">
        <f>AR181*'DEPRECATED - DT-Prelim Calcs'!$C$21/AM$2/'DEPRECATED - DT-Prelim Calcs'!$C$19/'DEPRECATED - DT-Prelim Calcs'!$C$18*3.39*'DEPRECATED - DT-Prelim Calcs'!$C$20</f>
        <v>2.4137140947202652E-15</v>
      </c>
      <c r="AT181" s="46">
        <f t="shared" si="213"/>
        <v>0</v>
      </c>
      <c r="AU181" s="57">
        <f>AS180*'DEPRECATED - DT-Prelim Calcs'!$C$11+AU180</f>
        <v>39.432321268798681</v>
      </c>
      <c r="AV181" s="57">
        <f>AV180+0.5*AS181*'DEPRECATED - DT-Prelim Calcs'!$C$11^2+AU181*'DEPRECATED - DT-Prelim Calcs'!$C$11</f>
        <v>27873.469893673529</v>
      </c>
      <c r="AW181" s="57">
        <f>MIN('Drive Train'!$F$35-AQ180*'DEPRECATED - DT-Prelim Calcs'!$C$21*'Drive Train'!$F$39,AW180+AQ$2)</f>
        <v>11.181303046259673</v>
      </c>
      <c r="AX181" s="57">
        <f>'Drive Train'!$F$35-AQ181*'DEPRECATED - DT-Prelim Calcs'!$C$21*'Drive Train'!$F$39</f>
        <v>11.181303046259671</v>
      </c>
      <c r="AY181" s="1">
        <f>IF(AV181&gt;='Drive Train'!$F$29,1,0)</f>
        <v>1</v>
      </c>
      <c r="AZ181" s="57">
        <f t="shared" si="214"/>
        <v>22.568462106302391</v>
      </c>
      <c r="BA181" s="63">
        <f>BA180+'DEPRECATED - DT-Prelim Calcs'!$C$11</f>
        <v>708</v>
      </c>
      <c r="BB181" s="2">
        <f>BL181/'Drive Train'!$F$35</f>
        <v>1.2947645110418975</v>
      </c>
      <c r="BC181" s="46">
        <f>BJ181*12*60/(PI() * 'Drive Train'!$F$15)/BB$2*BB181</f>
        <v>-4259.090949070468</v>
      </c>
      <c r="BD181" s="2">
        <f>('DEPRECATED - DT-Prelim Calcs'!$C$6*BB181-BC181)/('DEPRECATED - DT-Prelim Calcs'!$C$6*BB181)*'DEPRECATED - DT-Prelim Calcs'!$C$7*BB181</f>
        <v>5.0461628069317666</v>
      </c>
      <c r="BE181" s="57">
        <f>BD181/'DEPRECATED - DT-Prelim Calcs'!$C$7*('DEPRECATED - DT-Prelim Calcs'!$C$8-'DEPRECATED - DT-Prelim Calcs'!$C$9)+'DEPRECATED - DT-Prelim Calcs'!$C$9</f>
        <v>271.34011955574505</v>
      </c>
      <c r="BF181" s="57">
        <f t="shared" si="193"/>
        <v>93</v>
      </c>
      <c r="BG181" s="2">
        <f t="shared" si="215"/>
        <v>1.9370342982087334</v>
      </c>
      <c r="BH181" s="57">
        <f>BG181*'DEPRECATED - DT-Prelim Calcs'!$C$21/BB$2/'DEPRECATED - DT-Prelim Calcs'!$C$19/'DEPRECATED - DT-Prelim Calcs'!$C$18*3.39*'DEPRECATED - DT-Prelim Calcs'!$C$20</f>
        <v>20.276476817893258</v>
      </c>
      <c r="BI181" s="46">
        <f t="shared" si="216"/>
        <v>0</v>
      </c>
      <c r="BJ181" s="57">
        <f>BH180*'DEPRECATED - DT-Prelim Calcs'!$C$11+BJ180</f>
        <v>-19.873422069688544</v>
      </c>
      <c r="BK181" s="57">
        <f>BK180+0.5*BH181*'DEPRECATED - DT-Prelim Calcs'!$C$11^2+BJ181*'DEPRECATED - DT-Prelim Calcs'!$C$11</f>
        <v>14675.225488250106</v>
      </c>
      <c r="BL181" s="57">
        <f>MIN('Drive Train'!$F$35-BF180*'DEPRECATED - DT-Prelim Calcs'!$C$21*'Drive Train'!$F$39,BL180+BF$2)</f>
        <v>16.05507993691953</v>
      </c>
      <c r="BM181" s="57">
        <f>'Drive Train'!$F$35-BF181*'DEPRECATED - DT-Prelim Calcs'!$C$21*'Drive Train'!$F$39</f>
        <v>6.82</v>
      </c>
      <c r="BN181" s="1">
        <f>IF(BK181&gt;='Drive Train'!$F$29,1,0)</f>
        <v>1</v>
      </c>
      <c r="BO181" s="57">
        <f t="shared" si="217"/>
        <v>103.33333333333333</v>
      </c>
      <c r="BP181" s="63">
        <f>BP180+'DEPRECATED - DT-Prelim Calcs'!$C$11</f>
        <v>708</v>
      </c>
      <c r="BQ181" s="2">
        <f>CA181/'Drive Train'!$F$35</f>
        <v>0.62762514240440948</v>
      </c>
      <c r="BR181" s="46">
        <f>BY181*12*60/(PI() * 'Drive Train'!$F$15)/BQ$2*BQ181</f>
        <v>10549.956378021458</v>
      </c>
      <c r="BS181" s="2">
        <f>('DEPRECATED - DT-Prelim Calcs'!$C$6*BQ181-BR181)/('DEPRECATED - DT-Prelim Calcs'!$C$6*BQ181)*'DEPRECATED - DT-Prelim Calcs'!$C$7*BQ181</f>
        <v>-3.2576663469614173</v>
      </c>
      <c r="BT181" s="57">
        <f>BS181/'DEPRECATED - DT-Prelim Calcs'!$C$7*('DEPRECATED - DT-Prelim Calcs'!$C$8-'DEPRECATED - DT-Prelim Calcs'!$C$9)+'DEPRECATED - DT-Prelim Calcs'!$C$9</f>
        <v>-170.72680179051864</v>
      </c>
      <c r="BU181" s="57">
        <f t="shared" si="194"/>
        <v>-170.72680179051864</v>
      </c>
      <c r="BV181" s="2">
        <f t="shared" si="218"/>
        <v>-4.4883174652188504</v>
      </c>
      <c r="BW181" s="57">
        <f>BV181*'DEPRECATED - DT-Prelim Calcs'!$C$21/BQ$2/'DEPRECATED - DT-Prelim Calcs'!$C$19/'DEPRECATED - DT-Prelim Calcs'!$C$18*3.39*'DEPRECATED - DT-Prelim Calcs'!$C$20</f>
        <v>-61.439025906897605</v>
      </c>
      <c r="BX181" s="46">
        <f t="shared" si="219"/>
        <v>1</v>
      </c>
      <c r="BY181" s="57">
        <f>BW180*'DEPRECATED - DT-Prelim Calcs'!$C$11+BY180</f>
        <v>77.658910066625026</v>
      </c>
      <c r="BZ181" s="57">
        <f>BZ180+0.5*BW181*'DEPRECATED - DT-Prelim Calcs'!$C$11^2+BY181*'DEPRECATED - DT-Prelim Calcs'!$C$11</f>
        <v>-15181.829393765336</v>
      </c>
      <c r="CA181" s="57">
        <f>MIN('Drive Train'!$F$35-BU180*'DEPRECATED - DT-Prelim Calcs'!$C$21*'Drive Train'!$F$39,CA180+BU$2)</f>
        <v>7.7825517658146781</v>
      </c>
      <c r="CB181" s="57">
        <f>'Drive Train'!$F$35-BU181*'DEPRECATED - DT-Prelim Calcs'!$C$21*'Drive Train'!$F$39</f>
        <v>22.64360810743112</v>
      </c>
      <c r="CC181" s="1">
        <f>IF(BZ181&gt;='Drive Train'!$F$29,1,0)</f>
        <v>0</v>
      </c>
      <c r="CD181" s="57">
        <f t="shared" si="220"/>
        <v>-189.69644643390959</v>
      </c>
      <c r="CE181" s="63">
        <f>CE180+'DEPRECATED - DT-Prelim Calcs'!$C$11</f>
        <v>708</v>
      </c>
      <c r="CF181" s="2">
        <f>CP181/'Drive Train'!$F$35</f>
        <v>0.55000000000000004</v>
      </c>
      <c r="CG181" s="46">
        <f>CN181*12*60/(PI() * 'Drive Train'!$F$15)/CF$2*CF181</f>
        <v>-705.95250100185513</v>
      </c>
      <c r="CH181" s="2">
        <f>('DEPRECATED - DT-Prelim Calcs'!$C$6*CF181-CG181)/('DEPRECATED - DT-Prelim Calcs'!$C$6*CF181)*'DEPRECATED - DT-Prelim Calcs'!$C$7*CF181</f>
        <v>1.6447017875074057</v>
      </c>
      <c r="CI181" s="57">
        <f>CH181/'DEPRECATED - DT-Prelim Calcs'!$C$7*('DEPRECATED - DT-Prelim Calcs'!$C$8-'DEPRECATED - DT-Prelim Calcs'!$C$9)+'DEPRECATED - DT-Prelim Calcs'!$C$9</f>
        <v>90.258190596348612</v>
      </c>
      <c r="CJ181" s="57">
        <f t="shared" si="195"/>
        <v>90.258190596348612</v>
      </c>
      <c r="CK181" s="2">
        <f t="shared" si="221"/>
        <v>1.5241763143494644</v>
      </c>
      <c r="CL181" s="57">
        <f>CK181*'DEPRECATED - DT-Prelim Calcs'!$C$21/CF$2/'DEPRECATED - DT-Prelim Calcs'!$C$19/'DEPRECATED - DT-Prelim Calcs'!$C$18*3.39*'DEPRECATED - DT-Prelim Calcs'!$C$20</f>
        <v>25.773080821789936</v>
      </c>
      <c r="CM181" s="46">
        <f t="shared" si="222"/>
        <v>0</v>
      </c>
      <c r="CN181" s="57">
        <f>CL180*'DEPRECATED - DT-Prelim Calcs'!$C$11+CN180</f>
        <v>-4.800465781235431</v>
      </c>
      <c r="CO181" s="57">
        <f>CO180+0.5*CL181*'DEPRECATED - DT-Prelim Calcs'!$C$11^2+CN181*'DEPRECATED - DT-Prelim Calcs'!$C$11</f>
        <v>-57430.983508195066</v>
      </c>
      <c r="CP181" s="57">
        <f>MIN('Drive Train'!$F$35-CJ180*'DEPRECATED - DT-Prelim Calcs'!$C$21*'Drive Train'!$F$39,CP180+CJ$2)</f>
        <v>6.82</v>
      </c>
      <c r="CQ181" s="57">
        <f>'Drive Train'!$F$35-CJ181*'DEPRECATED - DT-Prelim Calcs'!$C$21*'Drive Train'!$F$39</f>
        <v>6.9845085642190838</v>
      </c>
      <c r="CR181" s="1">
        <f>IF(CO181&gt;='Drive Train'!$F$29,1,0)</f>
        <v>0</v>
      </c>
      <c r="CS181" s="57">
        <f t="shared" si="223"/>
        <v>100.28687844038733</v>
      </c>
      <c r="CT181" s="63">
        <f>CT180+'DEPRECATED - DT-Prelim Calcs'!$C$11</f>
        <v>708</v>
      </c>
      <c r="CU181" s="2">
        <f>DE181/'Drive Train'!$F$35</f>
        <v>0.55000000000000004</v>
      </c>
      <c r="CV181" s="46">
        <f>DC181*12*60/(PI() * 'Drive Train'!$F$15)/CU$2*CU181</f>
        <v>-1052.3808703024515</v>
      </c>
      <c r="CW181" s="2">
        <f>('DEPRECATED - DT-Prelim Calcs'!$C$6*CU181-CV181)/('DEPRECATED - DT-Prelim Calcs'!$C$6*CU181)*'DEPRECATED - DT-Prelim Calcs'!$C$7*CU181</f>
        <v>1.8013420070223094</v>
      </c>
      <c r="CX181" s="57">
        <f>CW181/'DEPRECATED - DT-Prelim Calcs'!$C$7*('DEPRECATED - DT-Prelim Calcs'!$C$8-'DEPRECATED - DT-Prelim Calcs'!$C$9)+'DEPRECATED - DT-Prelim Calcs'!$C$9</f>
        <v>98.597169917411748</v>
      </c>
      <c r="CY181" s="57">
        <f t="shared" si="196"/>
        <v>93</v>
      </c>
      <c r="CZ181" s="2">
        <f t="shared" si="224"/>
        <v>1.2803081040535502</v>
      </c>
      <c r="DA181" s="57">
        <f>CZ181*'DEPRECATED - DT-Prelim Calcs'!$C$21/CU$2/'DEPRECATED - DT-Prelim Calcs'!$C$19/'DEPRECATED - DT-Prelim Calcs'!$C$18*3.39*'DEPRECATED - DT-Prelim Calcs'!$C$20</f>
        <v>25.773080821789936</v>
      </c>
      <c r="DB181" s="46">
        <f t="shared" si="225"/>
        <v>0</v>
      </c>
      <c r="DC181" s="57">
        <f>DA180*'DEPRECATED - DT-Prelim Calcs'!$C$11+DC180</f>
        <v>-6.0111854744011168</v>
      </c>
      <c r="DD181" s="57">
        <f>DD180+0.5*DA181*'DEPRECATED - DT-Prelim Calcs'!$C$11^2+DC181*'DEPRECATED - DT-Prelim Calcs'!$C$11</f>
        <v>-120035.58709161129</v>
      </c>
      <c r="DE181" s="57">
        <f>MIN('Drive Train'!$F$35-CY180*'DEPRECATED - DT-Prelim Calcs'!$C$21*'Drive Train'!$F$39,DE180+CY$2)</f>
        <v>6.82</v>
      </c>
      <c r="DF181" s="57">
        <f>'Drive Train'!$F$35-CY181*'DEPRECATED - DT-Prelim Calcs'!$C$21*'Drive Train'!$F$39</f>
        <v>6.82</v>
      </c>
      <c r="DG181" s="1">
        <f>IF(DD181&gt;='Drive Train'!$F$29,1,0)</f>
        <v>0</v>
      </c>
      <c r="DH181" s="57">
        <f t="shared" si="226"/>
        <v>103.33333333333333</v>
      </c>
      <c r="DI181" s="63">
        <f>DI180+'DEPRECATED - DT-Prelim Calcs'!$C$11</f>
        <v>708</v>
      </c>
      <c r="DJ181" s="2">
        <f>DT181/'Drive Train'!$F$35</f>
        <v>3.4176352455903043</v>
      </c>
      <c r="DK181" s="46">
        <f>DR181*12*60/(PI() * 'Drive Train'!$F$15)/DJ$2*DJ181</f>
        <v>-1291706.2294044225</v>
      </c>
      <c r="DL181" s="2">
        <f>('DEPRECATED - DT-Prelim Calcs'!$C$6*DJ181-DK181)/('DEPRECATED - DT-Prelim Calcs'!$C$6*DJ181)*'DEPRECATED - DT-Prelim Calcs'!$C$7*DJ181</f>
        <v>592.29128759565481</v>
      </c>
      <c r="DM181" s="57">
        <f>DL181/'DEPRECATED - DT-Prelim Calcs'!$C$7*('DEPRECATED - DT-Prelim Calcs'!$C$8-'DEPRECATED - DT-Prelim Calcs'!$C$9)+'DEPRECATED - DT-Prelim Calcs'!$C$9</f>
        <v>31534.22373382677</v>
      </c>
      <c r="DN181" s="57">
        <f t="shared" si="197"/>
        <v>93</v>
      </c>
      <c r="DO181" s="2">
        <f t="shared" si="227"/>
        <v>1.1037138828047846</v>
      </c>
      <c r="DP181" s="57">
        <f>DO181*'DEPRECATED - DT-Prelim Calcs'!$C$21/DJ$2/'DEPRECATED - DT-Prelim Calcs'!$C$19/'DEPRECATED - DT-Prelim Calcs'!$C$18*3.39*'DEPRECATED - DT-Prelim Calcs'!$C$20</f>
        <v>25.773080821789936</v>
      </c>
      <c r="DQ181" s="46">
        <f t="shared" si="228"/>
        <v>0</v>
      </c>
      <c r="DR181" s="57">
        <f>DP180*'DEPRECATED - DT-Prelim Calcs'!$C$11+DR180</f>
        <v>-1023.599176059919</v>
      </c>
      <c r="DS181" s="57">
        <f>DS180+0.5*DP181*'DEPRECATED - DT-Prelim Calcs'!$C$11^2+DR181*'DEPRECATED - DT-Prelim Calcs'!$C$11</f>
        <v>-201729.94355950868</v>
      </c>
      <c r="DT181" s="57">
        <f>MIN('Drive Train'!$F$35-DN180*'DEPRECATED - DT-Prelim Calcs'!$C$21*'Drive Train'!$F$39,DT180+DN$2)</f>
        <v>42.378677045319776</v>
      </c>
      <c r="DU181" s="57">
        <f>'Drive Train'!$F$35-DN181*'DEPRECATED - DT-Prelim Calcs'!$C$21*'Drive Train'!$F$39</f>
        <v>6.82</v>
      </c>
      <c r="DV181" s="1">
        <f>IF(DS181&gt;='Drive Train'!$F$29,1,0)</f>
        <v>0</v>
      </c>
      <c r="DW181" s="57">
        <f t="shared" si="229"/>
        <v>103.33333333333333</v>
      </c>
      <c r="DX181" s="63">
        <f>DX180+'DEPRECATED - DT-Prelim Calcs'!$C$11</f>
        <v>708</v>
      </c>
      <c r="DY181" s="2">
        <f>EI181/'Drive Train'!$F$35</f>
        <v>0.55000000000000004</v>
      </c>
      <c r="DZ181" s="46">
        <f>EG181*12*60/(PI() * 'Drive Train'!$F$15)/DY$2*DY181</f>
        <v>-5327.1627061361405</v>
      </c>
      <c r="EA181" s="2">
        <f>('DEPRECATED - DT-Prelim Calcs'!$C$6*DY181-DZ181)/('DEPRECATED - DT-Prelim Calcs'!$C$6*DY181)*'DEPRECATED - DT-Prelim Calcs'!$C$7*DY181</f>
        <v>3.7342170960202812</v>
      </c>
      <c r="EB181" s="57">
        <f>EA181/'DEPRECATED - DT-Prelim Calcs'!$C$7*('DEPRECATED - DT-Prelim Calcs'!$C$8-'DEPRECATED - DT-Prelim Calcs'!$C$9)+'DEPRECATED - DT-Prelim Calcs'!$C$9</f>
        <v>201.49670266365231</v>
      </c>
      <c r="EC181" s="57">
        <f t="shared" si="198"/>
        <v>93</v>
      </c>
      <c r="ED181" s="2">
        <f t="shared" si="230"/>
        <v>0.96993038185874991</v>
      </c>
      <c r="EE181" s="57">
        <f>ED181*'DEPRECATED - DT-Prelim Calcs'!$C$21/DY$2/'DEPRECATED - DT-Prelim Calcs'!$C$19/'DEPRECATED - DT-Prelim Calcs'!$C$18*3.39*'DEPRECATED - DT-Prelim Calcs'!$C$20</f>
        <v>25.773080821789936</v>
      </c>
      <c r="EF181" s="46">
        <f t="shared" si="231"/>
        <v>0</v>
      </c>
      <c r="EG181" s="57">
        <f>EE180*'DEPRECATED - DT-Prelim Calcs'!$C$11+EG180</f>
        <v>-23.052031986328956</v>
      </c>
      <c r="EH181" s="57">
        <f>EH180+0.5*EE181*'DEPRECATED - DT-Prelim Calcs'!$C$11^2+EG181*'DEPRECATED - DT-Prelim Calcs'!$C$11</f>
        <v>-288966.64526779891</v>
      </c>
      <c r="EI181" s="57">
        <f>MIN('Drive Train'!$F$35-EC180*'DEPRECATED - DT-Prelim Calcs'!$C$21*'Drive Train'!$F$39,EI180+EC$2)</f>
        <v>6.82</v>
      </c>
      <c r="EJ181" s="57">
        <f>'Drive Train'!$F$35-EC181*'DEPRECATED - DT-Prelim Calcs'!$C$21*'Drive Train'!$F$39</f>
        <v>6.82</v>
      </c>
      <c r="EK181" s="1">
        <f>IF(EH181&gt;='Drive Train'!$F$29,1,0)</f>
        <v>0</v>
      </c>
      <c r="EL181" s="57">
        <f t="shared" si="232"/>
        <v>103.33333333333333</v>
      </c>
      <c r="EM181" s="63">
        <f>EM180+'DEPRECATED - DT-Prelim Calcs'!$C$11</f>
        <v>708</v>
      </c>
      <c r="EN181" s="2">
        <f>EX181/'Drive Train'!$F$35</f>
        <v>0.55000000000000004</v>
      </c>
      <c r="EO181" s="46">
        <f>EV181*12*60/(PI() * 'Drive Train'!$F$15)/EN$2*EN181</f>
        <v>7875.8760108507768</v>
      </c>
      <c r="EP181" s="2">
        <f>('DEPRECATED - DT-Prelim Calcs'!$C$6*EN181-EO181)/('DEPRECATED - DT-Prelim Calcs'!$C$6*EN181)*'DEPRECATED - DT-Prelim Calcs'!$C$7*EN181</f>
        <v>-2.2356371831426585</v>
      </c>
      <c r="EQ181" s="57">
        <f>EP181/'DEPRECATED - DT-Prelim Calcs'!$C$7*('DEPRECATED - DT-Prelim Calcs'!$C$8-'DEPRECATED - DT-Prelim Calcs'!$C$9)+'DEPRECATED - DT-Prelim Calcs'!$C$9</f>
        <v>-116.31753136813407</v>
      </c>
      <c r="ER181" s="57">
        <f t="shared" si="199"/>
        <v>-116.31753136813407</v>
      </c>
      <c r="ES181" s="2">
        <f t="shared" si="233"/>
        <v>-3.2840221881754807</v>
      </c>
      <c r="ET181" s="57">
        <f>ES181*'DEPRECATED - DT-Prelim Calcs'!$C$21/EN$2/'DEPRECATED - DT-Prelim Calcs'!$C$19/'DEPRECATED - DT-Prelim Calcs'!$C$18*3.39*'DEPRECATED - DT-Prelim Calcs'!$C$20</f>
        <v>-97.840719848969911</v>
      </c>
      <c r="EU181" s="46">
        <f t="shared" si="234"/>
        <v>1</v>
      </c>
      <c r="EV181" s="57">
        <f>ET180*'DEPRECATED - DT-Prelim Calcs'!$C$11+EV180</f>
        <v>30.396553091244328</v>
      </c>
      <c r="EW181" s="57">
        <f>EW180+0.5*ET181*'DEPRECATED - DT-Prelim Calcs'!$C$11^2+EV181*'DEPRECATED - DT-Prelim Calcs'!$C$11</f>
        <v>-395724.31316602294</v>
      </c>
      <c r="EX181" s="57">
        <f>MIN('Drive Train'!$F$35-ER180*'DEPRECATED - DT-Prelim Calcs'!$C$21*'Drive Train'!$F$39,EX180+ER$2)</f>
        <v>6.82</v>
      </c>
      <c r="EY181" s="57">
        <f>'Drive Train'!$F$35-ER181*'DEPRECATED - DT-Prelim Calcs'!$C$21*'Drive Train'!$F$39</f>
        <v>19.379051882088042</v>
      </c>
      <c r="EZ181" s="1">
        <f>IF(EW181&gt;='Drive Train'!$F$29,1,0)</f>
        <v>0</v>
      </c>
      <c r="FA181" s="57">
        <f t="shared" si="235"/>
        <v>-129.24170152014895</v>
      </c>
      <c r="FB181" s="63">
        <f>FB180+'DEPRECATED - DT-Prelim Calcs'!$C$11</f>
        <v>708</v>
      </c>
      <c r="FC181" s="2">
        <f>FM181/'Drive Train'!$F$35</f>
        <v>2.0018687179577825</v>
      </c>
      <c r="FD181" s="46">
        <f>FK181*12*60/(PI() * 'Drive Train'!$F$15)/FC$2*FC181</f>
        <v>-715267.64367193566</v>
      </c>
      <c r="FE181" s="2">
        <f>('DEPRECATED - DT-Prelim Calcs'!$C$6*FC181-FD181)/('DEPRECATED - DT-Prelim Calcs'!$C$6*FC181)*'DEPRECATED - DT-Prelim Calcs'!$C$7*FC181</f>
        <v>328.23820365706342</v>
      </c>
      <c r="FF181" s="57">
        <f>FE181/'DEPRECATED - DT-Prelim Calcs'!$C$7*('DEPRECATED - DT-Prelim Calcs'!$C$8-'DEPRECATED - DT-Prelim Calcs'!$C$9)+'DEPRECATED - DT-Prelim Calcs'!$C$9</f>
        <v>17476.957895934127</v>
      </c>
      <c r="FG181" s="57">
        <f t="shared" si="200"/>
        <v>93</v>
      </c>
      <c r="FH181" s="2">
        <f t="shared" si="236"/>
        <v>0.78067567320338405</v>
      </c>
      <c r="FI181" s="57">
        <f>FH181*'DEPRECATED - DT-Prelim Calcs'!$C$21/FC$2/'DEPRECATED - DT-Prelim Calcs'!$C$19/'DEPRECATED - DT-Prelim Calcs'!$C$18*3.39*'DEPRECATED - DT-Prelim Calcs'!$C$20</f>
        <v>25.773080821789936</v>
      </c>
      <c r="FJ181" s="46">
        <f t="shared" si="237"/>
        <v>0</v>
      </c>
      <c r="FK181" s="57">
        <f>FI180*'DEPRECATED - DT-Prelim Calcs'!$C$11+FK180</f>
        <v>-684.44571818979045</v>
      </c>
      <c r="FL181" s="57">
        <f>FL180+0.5*FI181*'DEPRECATED - DT-Prelim Calcs'!$C$11^2+FK181*'DEPRECATED - DT-Prelim Calcs'!$C$11</f>
        <v>-580076.26905266673</v>
      </c>
      <c r="FM181" s="57">
        <f>MIN('Drive Train'!$F$35-FG180*'DEPRECATED - DT-Prelim Calcs'!$C$21*'Drive Train'!$F$39,FM180+FG$2)</f>
        <v>24.823172102676502</v>
      </c>
      <c r="FN181" s="57">
        <f>'Drive Train'!$F$35-FG181*'DEPRECATED - DT-Prelim Calcs'!$C$21*'Drive Train'!$F$39</f>
        <v>6.82</v>
      </c>
      <c r="FO181" s="1">
        <f>IF(FL181&gt;='Drive Train'!$F$29,1,0)</f>
        <v>0</v>
      </c>
      <c r="FP181" s="57">
        <f t="shared" si="238"/>
        <v>103.33333333333333</v>
      </c>
      <c r="FQ181" s="63">
        <f>FQ180+'DEPRECATED - DT-Prelim Calcs'!$C$11</f>
        <v>708</v>
      </c>
      <c r="FR181" s="2">
        <f>GB181/'Drive Train'!$F$35</f>
        <v>0.55000000000000004</v>
      </c>
      <c r="FS181" s="46">
        <f>FZ181*12*60/(PI() * 'Drive Train'!$F$15)/FR$2*FR181</f>
        <v>-296464.45981667913</v>
      </c>
      <c r="FT181" s="2">
        <f>('DEPRECATED - DT-Prelim Calcs'!$C$6*FR181-FS181)/('DEPRECATED - DT-Prelim Calcs'!$C$6*FR181)*'DEPRECATED - DT-Prelim Calcs'!$C$7*FR181</f>
        <v>135.37415819103128</v>
      </c>
      <c r="FU181" s="57">
        <f>FT181/'DEPRECATED - DT-Prelim Calcs'!$C$7*('DEPRECATED - DT-Prelim Calcs'!$C$8-'DEPRECATED - DT-Prelim Calcs'!$C$9)+'DEPRECATED - DT-Prelim Calcs'!$C$9</f>
        <v>7209.5483385515818</v>
      </c>
      <c r="FV181" s="57">
        <f t="shared" si="201"/>
        <v>93</v>
      </c>
      <c r="FW181" s="2">
        <f t="shared" si="239"/>
        <v>0.7112822800297498</v>
      </c>
      <c r="FX181" s="57">
        <f>FW181*'DEPRECATED - DT-Prelim Calcs'!$C$21/FR$2/'DEPRECATED - DT-Prelim Calcs'!$C$19/'DEPRECATED - DT-Prelim Calcs'!$C$18*3.39*'DEPRECATED - DT-Prelim Calcs'!$C$20</f>
        <v>25.773080821789936</v>
      </c>
      <c r="FY181" s="46">
        <f t="shared" si="240"/>
        <v>0</v>
      </c>
      <c r="FZ181" s="57">
        <f>FX180*'DEPRECATED - DT-Prelim Calcs'!$C$11+FZ180</f>
        <v>-940.77835253590422</v>
      </c>
      <c r="GA181" s="57">
        <f>GA180+0.5*FX181*'DEPRECATED - DT-Prelim Calcs'!$C$11^2+FZ181*'DEPRECATED - DT-Prelim Calcs'!$C$11</f>
        <v>-633413.62106880301</v>
      </c>
      <c r="GB181" s="57">
        <f>MIN('Drive Train'!$F$35-FV180*'DEPRECATED - DT-Prelim Calcs'!$C$21*'Drive Train'!$F$39,GB180+FV$2)</f>
        <v>6.82</v>
      </c>
      <c r="GC181" s="57">
        <f>'Drive Train'!$F$35-FV181*'DEPRECATED - DT-Prelim Calcs'!$C$21*'Drive Train'!$F$39</f>
        <v>6.82</v>
      </c>
      <c r="GD181" s="1">
        <f>IF(GA181&gt;='Drive Train'!$F$29,1,0)</f>
        <v>0</v>
      </c>
      <c r="GE181" s="57">
        <f t="shared" si="241"/>
        <v>103.33333333333333</v>
      </c>
      <c r="GF181" s="63">
        <f>GF180+'DEPRECATED - DT-Prelim Calcs'!$C$11</f>
        <v>708</v>
      </c>
      <c r="GG181" s="2">
        <f>GQ181/'Drive Train'!$F$35</f>
        <v>0.85483870967741948</v>
      </c>
      <c r="GH181" s="46">
        <f>GO181*12*60/(PI() * 'Drive Train'!$F$15)/GG$2*GG181</f>
        <v>-59453.785402063586</v>
      </c>
      <c r="GI181" s="2">
        <f>('DEPRECATED - DT-Prelim Calcs'!$C$6*GG181-GH181)/('DEPRECATED - DT-Prelim Calcs'!$C$6*GG181)*'DEPRECATED - DT-Prelim Calcs'!$C$7*GG181</f>
        <v>28.942642119398236</v>
      </c>
      <c r="GJ181" s="57">
        <f>GI181/'DEPRECATED - DT-Prelim Calcs'!$C$7*('DEPRECATED - DT-Prelim Calcs'!$C$8-'DEPRECATED - DT-Prelim Calcs'!$C$9)+'DEPRECATED - DT-Prelim Calcs'!$C$9</f>
        <v>1543.5053875181718</v>
      </c>
      <c r="GK181" s="57">
        <f t="shared" si="242"/>
        <v>29.999999999999982</v>
      </c>
      <c r="GL181" s="2">
        <f t="shared" si="243"/>
        <v>0.99579519204165001</v>
      </c>
      <c r="GM181" s="57">
        <f>GL181*'DEPRECATED - DT-Prelim Calcs'!$C$21/GG$2/'DEPRECATED - DT-Prelim Calcs'!$C$19/'DEPRECATED - DT-Prelim Calcs'!$C$18*3.39*'DEPRECATED - DT-Prelim Calcs'!$C$20</f>
        <v>25.773080821789936</v>
      </c>
      <c r="GN181" s="46">
        <f t="shared" si="244"/>
        <v>0</v>
      </c>
      <c r="GO181" s="57">
        <f>GM180*'DEPRECATED - DT-Prelim Calcs'!$C$11+GO180</f>
        <v>-169.94200365638687</v>
      </c>
      <c r="GP181" s="57">
        <f>GP180+0.5*GM181*'DEPRECATED - DT-Prelim Calcs'!$C$11^2+GO181*'DEPRECATED - DT-Prelim Calcs'!$C$11</f>
        <v>-316504.39921759471</v>
      </c>
      <c r="GQ181" s="57">
        <f>MIN('Drive Train'!$F$35-GK180*'DEPRECATED - DT-Prelim Calcs'!$C$21*'Drive Train'!$F$39,GQ180+GK$2)</f>
        <v>10.600000000000001</v>
      </c>
      <c r="GR181" s="57">
        <f>'Drive Train'!$F$35-GK181*'DEPRECATED - DT-Prelim Calcs'!$C$21*'Drive Train'!$F$39</f>
        <v>10.600000000000001</v>
      </c>
      <c r="GS181" s="1">
        <f>IF(GP181&gt;='Drive Train'!$F$29,1,0)</f>
        <v>0</v>
      </c>
      <c r="GT181" s="57">
        <f t="shared" si="245"/>
        <v>33.333333333333314</v>
      </c>
      <c r="GU181" s="63">
        <f>GU180+'DEPRECATED - DT-Prelim Calcs'!$C$11</f>
        <v>708</v>
      </c>
      <c r="GV181" s="2">
        <f>HF181/'Drive Train'!$F$35</f>
        <v>0.83870967741935498</v>
      </c>
      <c r="GW181" s="46">
        <f>HD181*12*60/(PI() * 'Drive Train'!$F$15)/GV$2*GV181</f>
        <v>-189366.8367106356</v>
      </c>
      <c r="GX181" s="2">
        <f>('DEPRECATED - DT-Prelim Calcs'!$C$6*GV181-GW181)/('DEPRECATED - DT-Prelim Calcs'!$C$6*GV181)*'DEPRECATED - DT-Prelim Calcs'!$C$7*GV181</f>
        <v>87.644944445025644</v>
      </c>
      <c r="GY181" s="57">
        <f>GX181/'DEPRECATED - DT-Prelim Calcs'!$C$7*('DEPRECATED - DT-Prelim Calcs'!$C$8-'DEPRECATED - DT-Prelim Calcs'!$C$9)+'DEPRECATED - DT-Prelim Calcs'!$C$9</f>
        <v>4668.6113577994984</v>
      </c>
      <c r="GZ181" s="57">
        <f t="shared" si="202"/>
        <v>33.333333333333314</v>
      </c>
      <c r="HA181" s="2">
        <f t="shared" si="246"/>
        <v>0.99579519204165001</v>
      </c>
      <c r="HB181" s="57">
        <f>HA181*'DEPRECATED - DT-Prelim Calcs'!$C$21/GV$2/'DEPRECATED - DT-Prelim Calcs'!$C$19/'DEPRECATED - DT-Prelim Calcs'!$C$18*3.39*'DEPRECATED - DT-Prelim Calcs'!$C$20</f>
        <v>25.773080821789936</v>
      </c>
      <c r="HC181" s="46">
        <f t="shared" si="247"/>
        <v>0</v>
      </c>
      <c r="HD181" s="57">
        <f>HB180*'DEPRECATED - DT-Prelim Calcs'!$C$11+HD180</f>
        <v>-551.69325419007066</v>
      </c>
      <c r="HE181" s="57">
        <f>HE180+0.5*HB181*'DEPRECATED - DT-Prelim Calcs'!$C$11^2+HD181*'DEPRECATED - DT-Prelim Calcs'!$C$11</f>
        <v>-333895.80897316086</v>
      </c>
      <c r="HF181" s="57">
        <f>MIN('Drive Train'!$F$35-GZ180*'DEPRECATED - DT-Prelim Calcs'!$C$21*'Drive Train'!$F$39,HF180+GZ$2)</f>
        <v>10.400000000000002</v>
      </c>
      <c r="HG181" s="57">
        <f>'Drive Train'!$F$35-GZ181*'DEPRECATED - DT-Prelim Calcs'!$C$21*'Drive Train'!$F$39</f>
        <v>10.400000000000002</v>
      </c>
      <c r="HH181" s="1">
        <f>IF(HE181&gt;='Drive Train'!$F$29,1,0)</f>
        <v>0</v>
      </c>
      <c r="HI181" s="57">
        <f t="shared" si="248"/>
        <v>37.037037037037017</v>
      </c>
      <c r="HJ181" s="63">
        <f>HJ180+'DEPRECATED - DT-Prelim Calcs'!$C$11</f>
        <v>708</v>
      </c>
      <c r="HK181" s="2">
        <f>HU181/'Drive Train'!$F$35</f>
        <v>0.82258064516129037</v>
      </c>
      <c r="HL181" s="46">
        <f>HS181*12*60/(PI() * 'Drive Train'!$F$15)/HK$2*HK181</f>
        <v>-71111.773088045302</v>
      </c>
      <c r="HM181" s="2">
        <f>('DEPRECATED - DT-Prelim Calcs'!$C$6*HK181-HL181)/('DEPRECATED - DT-Prelim Calcs'!$C$6*HK181)*'DEPRECATED - DT-Prelim Calcs'!$C$7*HK181</f>
        <v>34.136147899339491</v>
      </c>
      <c r="HN181" s="57">
        <f>HM181/'DEPRECATED - DT-Prelim Calcs'!$C$7*('DEPRECATED - DT-Prelim Calcs'!$C$8-'DEPRECATED - DT-Prelim Calcs'!$C$9)+'DEPRECATED - DT-Prelim Calcs'!$C$9</f>
        <v>1819.9895333963723</v>
      </c>
      <c r="HO181" s="57">
        <f t="shared" si="203"/>
        <v>36.66666666666665</v>
      </c>
      <c r="HP181" s="2">
        <f t="shared" si="249"/>
        <v>0.99579519204165001</v>
      </c>
      <c r="HQ181" s="57">
        <f>HP181*'DEPRECATED - DT-Prelim Calcs'!$C$21/HK$2/'DEPRECATED - DT-Prelim Calcs'!$C$19/'DEPRECATED - DT-Prelim Calcs'!$C$18*3.39*'DEPRECATED - DT-Prelim Calcs'!$C$20</f>
        <v>25.773080821789936</v>
      </c>
      <c r="HR181" s="46">
        <f t="shared" si="250"/>
        <v>0</v>
      </c>
      <c r="HS181" s="57">
        <f>HQ180*'DEPRECATED - DT-Prelim Calcs'!$C$11+HS180</f>
        <v>-211.23623786501526</v>
      </c>
      <c r="HT181" s="57">
        <f>HT180+0.5*HQ181*'DEPRECATED - DT-Prelim Calcs'!$C$11^2+HS181*'DEPRECATED - DT-Prelim Calcs'!$C$11</f>
        <v>-324835.17320422694</v>
      </c>
      <c r="HU181" s="57">
        <f>MIN('Drive Train'!$F$35-HO180*'DEPRECATED - DT-Prelim Calcs'!$C$21*'Drive Train'!$F$39,HU180+HO$2)</f>
        <v>10.200000000000001</v>
      </c>
      <c r="HV181" s="57">
        <f>'Drive Train'!$F$35-HO181*'DEPRECATED - DT-Prelim Calcs'!$C$21*'Drive Train'!$F$39</f>
        <v>10.200000000000001</v>
      </c>
      <c r="HW181" s="1">
        <f>IF(HT181&gt;='Drive Train'!$F$29,1,0)</f>
        <v>0</v>
      </c>
      <c r="HX181" s="57">
        <f t="shared" si="251"/>
        <v>40.740740740740726</v>
      </c>
      <c r="HY181" s="63">
        <f>HY180+'DEPRECATED - DT-Prelim Calcs'!$C$11</f>
        <v>708</v>
      </c>
      <c r="HZ181" s="2">
        <f>IJ181/'Drive Train'!$F$35</f>
        <v>0.80645161290322598</v>
      </c>
      <c r="IA181" s="46">
        <f>IH181*12*60/(PI() * 'Drive Train'!$F$15)/HZ$2*HZ181</f>
        <v>-165735.47100131313</v>
      </c>
      <c r="IB181" s="2">
        <f>('DEPRECATED - DT-Prelim Calcs'!$C$6*HZ181-IA181)/('DEPRECATED - DT-Prelim Calcs'!$C$6*HZ181)*'DEPRECATED - DT-Prelim Calcs'!$C$7*HZ181</f>
        <v>76.88210094116144</v>
      </c>
      <c r="IC181" s="57">
        <f>IB181/'DEPRECATED - DT-Prelim Calcs'!$C$7*('DEPRECATED - DT-Prelim Calcs'!$C$8-'DEPRECATED - DT-Prelim Calcs'!$C$9)+'DEPRECATED - DT-Prelim Calcs'!$C$9</f>
        <v>4095.6350832991752</v>
      </c>
      <c r="ID181" s="57">
        <f t="shared" si="204"/>
        <v>39.999999999999986</v>
      </c>
      <c r="IE181" s="2">
        <f t="shared" si="252"/>
        <v>0.99579519204165001</v>
      </c>
      <c r="IF181" s="57">
        <f>IE181*'DEPRECATED - DT-Prelim Calcs'!$C$21/HZ$2/'DEPRECATED - DT-Prelim Calcs'!$C$19/'DEPRECATED - DT-Prelim Calcs'!$C$18*3.39*'DEPRECATED - DT-Prelim Calcs'!$C$20</f>
        <v>25.773080821789936</v>
      </c>
      <c r="IG181" s="46">
        <f t="shared" si="253"/>
        <v>0</v>
      </c>
      <c r="IH181" s="57">
        <f>IF180*'DEPRECATED - DT-Prelim Calcs'!$C$11+IH180</f>
        <v>-502.1605083365439</v>
      </c>
      <c r="II181" s="57">
        <f>II180+0.5*IF181*'DEPRECATED - DT-Prelim Calcs'!$C$11^2+IH181*'DEPRECATED - DT-Prelim Calcs'!$C$11</f>
        <v>-325070.07574842428</v>
      </c>
      <c r="IJ181" s="57">
        <f>MIN('Drive Train'!$F$35-ID180*'DEPRECATED - DT-Prelim Calcs'!$C$21*'Drive Train'!$F$39,IJ180+ID$2)</f>
        <v>10.000000000000002</v>
      </c>
      <c r="IK181" s="57">
        <f>'Drive Train'!$F$35-ID181*'DEPRECATED - DT-Prelim Calcs'!$C$21*'Drive Train'!$F$39</f>
        <v>10.000000000000002</v>
      </c>
      <c r="IL181" s="1">
        <f>IF(II181&gt;='Drive Train'!$F$29,1,0)</f>
        <v>0</v>
      </c>
      <c r="IM181" s="57">
        <f t="shared" si="254"/>
        <v>44.444444444444429</v>
      </c>
      <c r="IN181" s="63">
        <f>IN180+'DEPRECATED - DT-Prelim Calcs'!$C$11</f>
        <v>708</v>
      </c>
      <c r="IO181" s="2">
        <f>IY181/'Drive Train'!$F$35</f>
        <v>0.79032258064516137</v>
      </c>
      <c r="IP181" s="46">
        <f>IW181*12*60/(PI() * 'Drive Train'!$F$15)/IO$2*IO181</f>
        <v>-114408.08653036041</v>
      </c>
      <c r="IQ181" s="2">
        <f>('DEPRECATED - DT-Prelim Calcs'!$C$6*IO181-IP181)/('DEPRECATED - DT-Prelim Calcs'!$C$6*IO181)*'DEPRECATED - DT-Prelim Calcs'!$C$7*IO181</f>
        <v>53.635163073795475</v>
      </c>
      <c r="IR181" s="57">
        <f>IQ181/'DEPRECATED - DT-Prelim Calcs'!$C$7*('DEPRECATED - DT-Prelim Calcs'!$C$8-'DEPRECATED - DT-Prelim Calcs'!$C$9)+'DEPRECATED - DT-Prelim Calcs'!$C$9</f>
        <v>2858.0491379120162</v>
      </c>
      <c r="IS181" s="57">
        <f t="shared" si="205"/>
        <v>43.333333333333321</v>
      </c>
      <c r="IT181" s="2">
        <f t="shared" si="255"/>
        <v>0.99579519204165001</v>
      </c>
      <c r="IU181" s="57">
        <f>IT181*'DEPRECATED - DT-Prelim Calcs'!$C$21/IO$2/'DEPRECATED - DT-Prelim Calcs'!$C$19/'DEPRECATED - DT-Prelim Calcs'!$C$18*3.39*'DEPRECATED - DT-Prelim Calcs'!$C$20</f>
        <v>25.773080821789936</v>
      </c>
      <c r="IV181" s="46">
        <f t="shared" si="256"/>
        <v>0</v>
      </c>
      <c r="IW181" s="57">
        <f>IU180*'DEPRECATED - DT-Prelim Calcs'!$C$11+IW180</f>
        <v>-353.71846758115601</v>
      </c>
      <c r="IX181" s="57">
        <f>IX180+0.5*IU181*'DEPRECATED - DT-Prelim Calcs'!$C$11^2+IW181*'DEPRECATED - DT-Prelim Calcs'!$C$11</f>
        <v>-340069.95720089908</v>
      </c>
      <c r="IY181" s="57">
        <f>MIN('Drive Train'!$F$35-IS180*'DEPRECATED - DT-Prelim Calcs'!$C$21*'Drive Train'!$F$39,IY180+IS$2)</f>
        <v>9.8000000000000007</v>
      </c>
      <c r="IZ181" s="57">
        <f>'Drive Train'!$F$35-IS181*'DEPRECATED - DT-Prelim Calcs'!$C$21*'Drive Train'!$F$39</f>
        <v>9.8000000000000007</v>
      </c>
      <c r="JA181" s="1">
        <f>IF(IX181&gt;='Drive Train'!$F$29,1,0)</f>
        <v>0</v>
      </c>
      <c r="JB181" s="57">
        <f t="shared" si="257"/>
        <v>48.148148148148138</v>
      </c>
      <c r="JC181" s="63">
        <f>JC180+'DEPRECATED - DT-Prelim Calcs'!$C$11</f>
        <v>708</v>
      </c>
      <c r="JD181" s="2">
        <f>JN181/'Drive Train'!$F$35</f>
        <v>0.77419354838709686</v>
      </c>
      <c r="JE181" s="46">
        <f>JL181*12*60/(PI() * 'Drive Train'!$F$15)/JD$2*JD181</f>
        <v>-180172.60036632227</v>
      </c>
      <c r="JF181" s="2">
        <f>('DEPRECATED - DT-Prelim Calcs'!$C$6*JD181-JE181)/('DEPRECATED - DT-Prelim Calcs'!$C$6*JD181)*'DEPRECATED - DT-Prelim Calcs'!$C$7*JD181</f>
        <v>83.332216748580379</v>
      </c>
      <c r="JG181" s="57">
        <f>JF181/'DEPRECATED - DT-Prelim Calcs'!$C$7*('DEPRECATED - DT-Prelim Calcs'!$C$8-'DEPRECATED - DT-Prelim Calcs'!$C$9)+'DEPRECATED - DT-Prelim Calcs'!$C$9</f>
        <v>4439.0167671547142</v>
      </c>
      <c r="JH181" s="57">
        <f t="shared" si="206"/>
        <v>46.666666666666657</v>
      </c>
      <c r="JI181" s="2">
        <f t="shared" si="258"/>
        <v>0.99579519204165001</v>
      </c>
      <c r="JJ181" s="57">
        <f>JI181*'DEPRECATED - DT-Prelim Calcs'!$C$21/JD$2/'DEPRECATED - DT-Prelim Calcs'!$C$19/'DEPRECATED - DT-Prelim Calcs'!$C$18*3.39*'DEPRECATED - DT-Prelim Calcs'!$C$20</f>
        <v>25.773080821789936</v>
      </c>
      <c r="JK181" s="46">
        <f t="shared" si="259"/>
        <v>0</v>
      </c>
      <c r="JL181" s="57">
        <f>JJ180*'DEPRECATED - DT-Prelim Calcs'!$C$11+JL180</f>
        <v>-568.64942193756792</v>
      </c>
      <c r="JM181" s="57">
        <f>JM180+0.5*JJ181*'DEPRECATED - DT-Prelim Calcs'!$C$11^2+JL181*'DEPRECATED - DT-Prelim Calcs'!$C$11</f>
        <v>-365293.66855755355</v>
      </c>
      <c r="JN181" s="57">
        <f>MIN('Drive Train'!$F$35-JH180*'DEPRECATED - DT-Prelim Calcs'!$C$21*'Drive Train'!$F$39,JN180+JH$2)</f>
        <v>9.6000000000000014</v>
      </c>
      <c r="JO181" s="57">
        <f>'Drive Train'!$F$35-JH181*'DEPRECATED - DT-Prelim Calcs'!$C$21*'Drive Train'!$F$39</f>
        <v>9.6000000000000014</v>
      </c>
      <c r="JP181" s="1">
        <f>IF(JM181&gt;='Drive Train'!$F$29,1,0)</f>
        <v>0</v>
      </c>
      <c r="JQ181" s="57">
        <f>MIN(JG181,'DEPRECATED - DT-Prelim Calcs'!$C$10)*'DEPRECATED - DT-Prelim Calcs'!$C$11*1000/60/60</f>
        <v>103.33333333333333</v>
      </c>
      <c r="JR181" s="63">
        <f>JR180+'DEPRECATED - DT-Prelim Calcs'!$C$11</f>
        <v>708</v>
      </c>
      <c r="JS181" s="2">
        <f>KC181/'Drive Train'!$F$35</f>
        <v>0.75806451612903225</v>
      </c>
      <c r="JT181" s="46">
        <f>KA181*12*60/(PI() * 'Drive Train'!$F$15)/JS$2*JS181</f>
        <v>-70781.701327708812</v>
      </c>
      <c r="JU181" s="2">
        <f>('DEPRECATED - DT-Prelim Calcs'!$C$6*JS181-JT181)/('DEPRECATED - DT-Prelim Calcs'!$C$6*JS181)*'DEPRECATED - DT-Prelim Calcs'!$C$7*JS181</f>
        <v>33.831419573885647</v>
      </c>
      <c r="JV181" s="57">
        <f>JU181/'DEPRECATED - DT-Prelim Calcs'!$C$7*('DEPRECATED - DT-Prelim Calcs'!$C$8-'DEPRECATED - DT-Prelim Calcs'!$C$9)+'DEPRECATED - DT-Prelim Calcs'!$C$9</f>
        <v>1803.7668594728334</v>
      </c>
      <c r="JW181" s="57">
        <f t="shared" si="207"/>
        <v>49.999999999999993</v>
      </c>
      <c r="JX181" s="2">
        <f t="shared" si="260"/>
        <v>0.99579519204165001</v>
      </c>
      <c r="JY181" s="57">
        <f>JX181*'DEPRECATED - DT-Prelim Calcs'!$C$21/JS$2/'DEPRECATED - DT-Prelim Calcs'!$C$19/'DEPRECATED - DT-Prelim Calcs'!$C$18*3.39*'DEPRECATED - DT-Prelim Calcs'!$C$20</f>
        <v>25.773080821789936</v>
      </c>
      <c r="JZ181" s="46">
        <f t="shared" si="261"/>
        <v>0</v>
      </c>
      <c r="KA181" s="57">
        <f>JY180*'DEPRECATED - DT-Prelim Calcs'!$C$11+KA180</f>
        <v>-228.1498733770145</v>
      </c>
      <c r="KB181" s="57">
        <f>KB180+0.5*JY181*'DEPRECATED - DT-Prelim Calcs'!$C$11^2+KA181*'DEPRECATED - DT-Prelim Calcs'!$C$11</f>
        <v>-369279.98796442506</v>
      </c>
      <c r="KC181" s="57">
        <f>MIN('Drive Train'!$F$35-JW180*'DEPRECATED - DT-Prelim Calcs'!$C$21*'Drive Train'!$F$39,KC180+JW$2)</f>
        <v>9.4</v>
      </c>
      <c r="KD181" s="57">
        <f>'Drive Train'!$F$35-JW181*'DEPRECATED - DT-Prelim Calcs'!$C$21*'Drive Train'!$F$39</f>
        <v>9.4</v>
      </c>
      <c r="KE181" s="1">
        <f>IF(KB181&gt;='Drive Train'!$F$29,1,0)</f>
        <v>0</v>
      </c>
      <c r="KF181" s="57">
        <f>MIN(JV181,'DEPRECATED - DT-Prelim Calcs'!$C$10)*'DEPRECATED - DT-Prelim Calcs'!$C$11*1000/60/60</f>
        <v>103.33333333333333</v>
      </c>
      <c r="KG181" s="63">
        <f>KG180+'DEPRECATED - DT-Prelim Calcs'!$C$11</f>
        <v>708</v>
      </c>
      <c r="KH181" s="2">
        <f>KR181/'Drive Train'!$F$35</f>
        <v>0.74193548387096786</v>
      </c>
      <c r="KI181" s="46">
        <f>KP181*12*60/(PI() * 'Drive Train'!$F$15)/KH$2*KH181</f>
        <v>-35871.678641194332</v>
      </c>
      <c r="KJ181" s="2">
        <f>('DEPRECATED - DT-Prelim Calcs'!$C$6*KH181-KI181)/('DEPRECATED - DT-Prelim Calcs'!$C$6*KH181)*'DEPRECATED - DT-Prelim Calcs'!$C$7*KH181</f>
        <v>18.007716584661559</v>
      </c>
      <c r="KK181" s="57">
        <f>KJ181/'DEPRECATED - DT-Prelim Calcs'!$C$7*('DEPRECATED - DT-Prelim Calcs'!$C$8-'DEPRECATED - DT-Prelim Calcs'!$C$9)+'DEPRECATED - DT-Prelim Calcs'!$C$9</f>
        <v>961.3680654821901</v>
      </c>
      <c r="KL181" s="57">
        <f t="shared" si="208"/>
        <v>53.333333333333329</v>
      </c>
      <c r="KM181" s="2">
        <f t="shared" si="262"/>
        <v>0.99579519204165001</v>
      </c>
      <c r="KN181" s="57">
        <f>KM181*'DEPRECATED - DT-Prelim Calcs'!$C$21/KH$2/'DEPRECATED - DT-Prelim Calcs'!$C$19/'DEPRECATED - DT-Prelim Calcs'!$C$18*3.39*'DEPRECATED - DT-Prelim Calcs'!$C$20</f>
        <v>25.773080821789936</v>
      </c>
      <c r="KO181" s="46">
        <f t="shared" si="263"/>
        <v>0</v>
      </c>
      <c r="KP181" s="57">
        <f>KN180*'DEPRECATED - DT-Prelim Calcs'!$C$11+KP180</f>
        <v>-118.13836644333752</v>
      </c>
      <c r="KQ181" s="57">
        <f>KQ180+0.5*KN181*'DEPRECATED - DT-Prelim Calcs'!$C$11^2+KP181*'DEPRECATED - DT-Prelim Calcs'!$C$11</f>
        <v>-341322.54203295242</v>
      </c>
      <c r="KR181" s="57">
        <f>MIN('Drive Train'!$F$35-KL180*'DEPRECATED - DT-Prelim Calcs'!$C$21*'Drive Train'!$F$39,KR180+KL$2)</f>
        <v>9.2000000000000011</v>
      </c>
      <c r="KS181" s="57">
        <f>'Drive Train'!$F$35-KL181*'DEPRECATED - DT-Prelim Calcs'!$C$21*'Drive Train'!$F$39</f>
        <v>9.2000000000000011</v>
      </c>
      <c r="KT181" s="1">
        <f>IF(KQ181&gt;='Drive Train'!$F$29,1,0)</f>
        <v>0</v>
      </c>
      <c r="KU181" s="57">
        <f>MIN(KK181,'DEPRECATED - DT-Prelim Calcs'!$C$10)*'DEPRECATED - DT-Prelim Calcs'!$C$11*1000/60/60</f>
        <v>103.33333333333333</v>
      </c>
      <c r="KV181" s="63">
        <f>KV180+'DEPRECATED - DT-Prelim Calcs'!$C$11</f>
        <v>708</v>
      </c>
      <c r="KW181" s="2">
        <f>LG181/'Drive Train'!$F$35</f>
        <v>0.72580645161290325</v>
      </c>
      <c r="KX181" s="46">
        <f>LE181*12*60/(PI() * 'Drive Train'!$F$15)/KW$2*KW181</f>
        <v>21815.667704056101</v>
      </c>
      <c r="KY181" s="2">
        <f>('DEPRECATED - DT-Prelim Calcs'!$C$6*KW181-KX181)/('DEPRECATED - DT-Prelim Calcs'!$C$6*KW181)*'DEPRECATED - DT-Prelim Calcs'!$C$7*KW181</f>
        <v>-8.114926370332455</v>
      </c>
      <c r="KZ181" s="57">
        <f>KY181/'DEPRECATED - DT-Prelim Calcs'!$C$7*('DEPRECATED - DT-Prelim Calcs'!$C$8-'DEPRECATED - DT-Prelim Calcs'!$C$9)+'DEPRECATED - DT-Prelim Calcs'!$C$9</f>
        <v>-429.31039556583158</v>
      </c>
      <c r="LA181" s="57">
        <f t="shared" si="209"/>
        <v>-429.31039556583158</v>
      </c>
      <c r="LB181" s="2">
        <f t="shared" si="264"/>
        <v>-10.315481763279658</v>
      </c>
      <c r="LC181" s="57">
        <f>LB181*'DEPRECATED - DT-Prelim Calcs'!$C$21/KW$2/'DEPRECATED - DT-Prelim Calcs'!$C$19/'DEPRECATED - DT-Prelim Calcs'!$C$18*3.39*'DEPRECATED - DT-Prelim Calcs'!$C$20</f>
        <v>-266.98436317574317</v>
      </c>
      <c r="LD181" s="46">
        <f t="shared" si="265"/>
        <v>1</v>
      </c>
      <c r="LE181" s="57">
        <f>LC180*'DEPRECATED - DT-Prelim Calcs'!$C$11+LE180</f>
        <v>73.443453244994913</v>
      </c>
      <c r="LF181" s="57">
        <f>LF180+0.5*LC181*'DEPRECATED - DT-Prelim Calcs'!$C$11^2+LE181*'DEPRECATED - DT-Prelim Calcs'!$C$11</f>
        <v>-377323.98267586302</v>
      </c>
      <c r="LG181" s="57">
        <f>MIN('Drive Train'!$F$35-LA180*'DEPRECATED - DT-Prelim Calcs'!$C$21*'Drive Train'!$F$39,LG180+LA$2)</f>
        <v>9</v>
      </c>
      <c r="LH181" s="57">
        <f>'Drive Train'!$F$35-LA181*'DEPRECATED - DT-Prelim Calcs'!$C$21*'Drive Train'!$F$39</f>
        <v>38.158623733949895</v>
      </c>
      <c r="LI181" s="1">
        <f>IF(LF181&gt;='Drive Train'!$F$29,1,0)</f>
        <v>0</v>
      </c>
      <c r="LJ181" s="57">
        <f>MIN(KZ181,'DEPRECATED - DT-Prelim Calcs'!$C$10)*'DEPRECATED - DT-Prelim Calcs'!$C$11*1000/60/60</f>
        <v>-477.01155062870174</v>
      </c>
      <c r="LK181" s="63">
        <f>LK180+'DEPRECATED - DT-Prelim Calcs'!$C$11</f>
        <v>708</v>
      </c>
      <c r="LL181" s="2">
        <f>LV181/'Drive Train'!$F$35</f>
        <v>0.70967741935483875</v>
      </c>
      <c r="LM181" s="46">
        <f>LT181*12*60/(PI() * 'Drive Train'!$F$15)/LL$2*LL181</f>
        <v>-31068.573983857576</v>
      </c>
      <c r="LN181" s="2">
        <f>('DEPRECATED - DT-Prelim Calcs'!$C$6*LL181-LM181)/('DEPRECATED - DT-Prelim Calcs'!$C$6*LL181)*'DEPRECATED - DT-Prelim Calcs'!$C$7*LL181</f>
        <v>15.758214381976634</v>
      </c>
      <c r="LO181" s="57">
        <f>LN181/'DEPRECATED - DT-Prelim Calcs'!$C$7*('DEPRECATED - DT-Prelim Calcs'!$C$8-'DEPRECATED - DT-Prelim Calcs'!$C$9)+'DEPRECATED - DT-Prelim Calcs'!$C$9</f>
        <v>841.61240879983495</v>
      </c>
      <c r="LP181" s="57">
        <f t="shared" si="210"/>
        <v>60</v>
      </c>
      <c r="LQ181" s="2">
        <f t="shared" si="266"/>
        <v>0.99579519204165001</v>
      </c>
      <c r="LR181" s="57">
        <f>LQ181*'DEPRECATED - DT-Prelim Calcs'!$C$21/LL$2/'DEPRECATED - DT-Prelim Calcs'!$C$19/'DEPRECATED - DT-Prelim Calcs'!$C$18*3.39*'DEPRECATED - DT-Prelim Calcs'!$C$20</f>
        <v>25.773080821789936</v>
      </c>
      <c r="LS181" s="46">
        <f t="shared" si="267"/>
        <v>0</v>
      </c>
      <c r="LT181" s="57">
        <f>LR180*'DEPRECATED - DT-Prelim Calcs'!$C$11+LT180</f>
        <v>-106.97092132014119</v>
      </c>
      <c r="LU181" s="57">
        <f>LU180+0.5*LR181*'DEPRECATED - DT-Prelim Calcs'!$C$11^2+LT181*'DEPRECATED - DT-Prelim Calcs'!$C$11</f>
        <v>-336131.01726975292</v>
      </c>
      <c r="LV181" s="57">
        <f>MIN('Drive Train'!$F$35-LP180*'DEPRECATED - DT-Prelim Calcs'!$C$21*'Drive Train'!$F$39,LV180+LP$2)</f>
        <v>8.8000000000000007</v>
      </c>
      <c r="LW181" s="57">
        <f>'Drive Train'!$F$35-LP181*'DEPRECATED - DT-Prelim Calcs'!$C$21*'Drive Train'!$F$39</f>
        <v>8.8000000000000007</v>
      </c>
      <c r="LX181" s="1">
        <f>IF(LU181&gt;='Drive Train'!$F$29,1,0)</f>
        <v>0</v>
      </c>
      <c r="LY181" s="57">
        <f>MIN(LO181,'DEPRECATED - DT-Prelim Calcs'!$C$10)*'DEPRECATED - DT-Prelim Calcs'!$C$11*1000/60/60</f>
        <v>103.33333333333333</v>
      </c>
      <c r="LZ181" s="63">
        <f>LZ180+'DEPRECATED - DT-Prelim Calcs'!$C$11</f>
        <v>708</v>
      </c>
    </row>
    <row r="182" spans="18:338" x14ac:dyDescent="0.2">
      <c r="R182" s="63">
        <f>R181+'DEPRECATED - DT-Prelim Calcs'!$C$11</f>
        <v>712</v>
      </c>
      <c r="S182" s="2">
        <f>AG182/'Drive Train'!$F$35</f>
        <v>0</v>
      </c>
      <c r="T182" s="46">
        <f>AE182*12*60/(PI() * 'Drive Train'!$F$15)/S$2*ABS(S182)</f>
        <v>0</v>
      </c>
      <c r="U182" s="2">
        <f>IF(OR(AD181=1,AND($C$32=Motors!$C$32,'DEPRECATED - DT-Prelim Calcs'!AI181=1)),0,IF(AG182=0,-(V181+$C$9)/($C$8-$C$9)*$C$7,($C$6*S182-T182)/($C$6*S182)*$C$7*S182))</f>
        <v>0</v>
      </c>
      <c r="V182" s="57">
        <f>IF(AND(AD181=1,AI181=1),0,ABS(U182/$C$7*($C$8-$C$9)+$C$9) *'Drive Train'!$AA$49 + V181*(1-'Drive Train'!$AA$49))</f>
        <v>0</v>
      </c>
      <c r="W182" s="57">
        <f t="shared" si="184"/>
        <v>0</v>
      </c>
      <c r="X182" s="2">
        <f>MAX(MIN(IF(AND(AI181=1,AG182&lt;0),-1,1)*(W182-$C$9)/($C$8-$C$9)*$C$7-$C$29*AE182/T$2 -  AI181*$C$29/2,X$2),MAX(X$4:X181)*-1)</f>
        <v>-0.2458281045106315</v>
      </c>
      <c r="Y182" s="57">
        <f t="shared" si="185"/>
        <v>0</v>
      </c>
      <c r="Z182" s="57">
        <f t="shared" si="186"/>
        <v>0</v>
      </c>
      <c r="AA182" s="57">
        <f t="shared" si="187"/>
        <v>0</v>
      </c>
      <c r="AB182" s="57" t="e">
        <f t="shared" si="188"/>
        <v>#N/A</v>
      </c>
      <c r="AC182" s="46">
        <f t="shared" si="211"/>
        <v>1</v>
      </c>
      <c r="AD182" s="1">
        <f t="shared" si="189"/>
        <v>1</v>
      </c>
      <c r="AE182" s="57">
        <f t="shared" si="190"/>
        <v>0</v>
      </c>
      <c r="AF182" s="57" t="e">
        <f t="shared" si="191"/>
        <v>#N/A</v>
      </c>
      <c r="AG182" s="57">
        <f>IF(AI181=0,MIN('Drive Train'!$F$35-W181*$C$21*'Drive Train'!$F$39,AG181+W$2)-$C$3,IF(AE181-1&lt;=0,0,IF($C$32=Motors!$C$30,MAX(ABS('Drive Train'!$F$35-W181*$C$21*'Drive Train'!$F$39)*-1,AG181-W$2),MAX(0,ABS('Drive Train'!$F$35-W181*$C$21*'Drive Train'!$F$39)*-1,AG181-W$2))))</f>
        <v>0</v>
      </c>
      <c r="AH182" s="57">
        <f>'Drive Train'!$F$35-ABS(W182)*'DEPRECATED - DT-Prelim Calcs'!$C$21*'Drive Train'!$F$39</f>
        <v>12.4</v>
      </c>
      <c r="AI182" s="1">
        <f>IF(AJ182&gt;='Drive Train'!$F$29,1,0)</f>
        <v>1</v>
      </c>
      <c r="AJ182" s="57">
        <f>AJ181+0.5*Y182*'DEPRECATED - DT-Prelim Calcs'!$C$11^2+AE182*'DEPRECATED - DT-Prelim Calcs'!$C$11</f>
        <v>784.33981740885292</v>
      </c>
      <c r="AK182" s="57">
        <f t="shared" si="268"/>
        <v>0</v>
      </c>
      <c r="AL182" s="63">
        <f>AL181+'DEPRECATED - DT-Prelim Calcs'!$C$11</f>
        <v>712</v>
      </c>
      <c r="AM182" s="2">
        <f>AW182/'Drive Train'!$F$35</f>
        <v>0.90171798760158639</v>
      </c>
      <c r="AN182" s="46">
        <f>AU182*12*60/(PI() * 'Drive Train'!$F$15)/AM$2*AM182</f>
        <v>4074.5129711578243</v>
      </c>
      <c r="AO182" s="2">
        <f>('DEPRECATED - DT-Prelim Calcs'!$C$6*AM182-AN182)/('DEPRECATED - DT-Prelim Calcs'!$C$6*AM182)*'DEPRECATED - DT-Prelim Calcs'!$C$7*AM182</f>
        <v>0.330818350027824</v>
      </c>
      <c r="AP182" s="57">
        <f>AO182/'DEPRECATED - DT-Prelim Calcs'!$C$7*('DEPRECATED - DT-Prelim Calcs'!$C$8-'DEPRECATED - DT-Prelim Calcs'!$C$9)+'DEPRECATED - DT-Prelim Calcs'!$C$9</f>
        <v>20.311615895672126</v>
      </c>
      <c r="AQ182" s="57">
        <f t="shared" si="192"/>
        <v>20.311615895672126</v>
      </c>
      <c r="AR182" s="2">
        <f t="shared" si="212"/>
        <v>-1.6653345369377348E-16</v>
      </c>
      <c r="AS182" s="57">
        <f>AR182*'DEPRECATED - DT-Prelim Calcs'!$C$21/AM$2/'DEPRECATED - DT-Prelim Calcs'!$C$19/'DEPRECATED - DT-Prelim Calcs'!$C$18*3.39*'DEPRECATED - DT-Prelim Calcs'!$C$20</f>
        <v>-1.2068570473601326E-15</v>
      </c>
      <c r="AT182" s="46">
        <f t="shared" si="213"/>
        <v>0</v>
      </c>
      <c r="AU182" s="57">
        <f>AS181*'DEPRECATED - DT-Prelim Calcs'!$C$11+AU181</f>
        <v>39.432321268798688</v>
      </c>
      <c r="AV182" s="57">
        <f>AV181+0.5*AS182*'DEPRECATED - DT-Prelim Calcs'!$C$11^2+AU182*'DEPRECATED - DT-Prelim Calcs'!$C$11</f>
        <v>28031.199178748724</v>
      </c>
      <c r="AW182" s="57">
        <f>MIN('Drive Train'!$F$35-AQ181*'DEPRECATED - DT-Prelim Calcs'!$C$21*'Drive Train'!$F$39,AW181+AQ$2)</f>
        <v>11.181303046259671</v>
      </c>
      <c r="AX182" s="57">
        <f>'Drive Train'!$F$35-AQ182*'DEPRECATED - DT-Prelim Calcs'!$C$21*'Drive Train'!$F$39</f>
        <v>11.181303046259673</v>
      </c>
      <c r="AY182" s="1">
        <f>IF(AV182&gt;='Drive Train'!$F$29,1,0)</f>
        <v>1</v>
      </c>
      <c r="AZ182" s="57">
        <f t="shared" si="214"/>
        <v>22.568462106302363</v>
      </c>
      <c r="BA182" s="63">
        <f>BA181+'DEPRECATED - DT-Prelim Calcs'!$C$11</f>
        <v>712</v>
      </c>
      <c r="BB182" s="2">
        <f>BL182/'Drive Train'!$F$35</f>
        <v>0.55000000000000004</v>
      </c>
      <c r="BC182" s="46">
        <f>BJ182*12*60/(PI() * 'Drive Train'!$F$15)/BB$2*BB182</f>
        <v>5574.3989430736756</v>
      </c>
      <c r="BD182" s="2">
        <f>('DEPRECATED - DT-Prelim Calcs'!$C$6*BB182-BC182)/('DEPRECATED - DT-Prelim Calcs'!$C$6*BB182)*'DEPRECATED - DT-Prelim Calcs'!$C$7*BB182</f>
        <v>-1.1950068391759019</v>
      </c>
      <c r="BE182" s="57">
        <f>BD182/'DEPRECATED - DT-Prelim Calcs'!$C$7*('DEPRECATED - DT-Prelim Calcs'!$C$8-'DEPRECATED - DT-Prelim Calcs'!$C$9)+'DEPRECATED - DT-Prelim Calcs'!$C$9</f>
        <v>-60.917998948659012</v>
      </c>
      <c r="BF182" s="57">
        <f t="shared" si="193"/>
        <v>-60.917998948659012</v>
      </c>
      <c r="BG182" s="2">
        <f t="shared" si="215"/>
        <v>-1.9370342982087358</v>
      </c>
      <c r="BH182" s="57">
        <f>BG182*'DEPRECATED - DT-Prelim Calcs'!$C$21/BB$2/'DEPRECATED - DT-Prelim Calcs'!$C$19/'DEPRECATED - DT-Prelim Calcs'!$C$18*3.39*'DEPRECATED - DT-Prelim Calcs'!$C$20</f>
        <v>-20.276476817893286</v>
      </c>
      <c r="BI182" s="46">
        <f t="shared" si="216"/>
        <v>1</v>
      </c>
      <c r="BJ182" s="57">
        <f>BH181*'DEPRECATED - DT-Prelim Calcs'!$C$11+BJ181</f>
        <v>61.232485201884487</v>
      </c>
      <c r="BK182" s="57">
        <f>BK181+0.5*BH182*'DEPRECATED - DT-Prelim Calcs'!$C$11^2+BJ182*'DEPRECATED - DT-Prelim Calcs'!$C$11</f>
        <v>14757.943614514497</v>
      </c>
      <c r="BL182" s="57">
        <f>MIN('Drive Train'!$F$35-BF181*'DEPRECATED - DT-Prelim Calcs'!$C$21*'Drive Train'!$F$39,BL181+BF$2)</f>
        <v>6.82</v>
      </c>
      <c r="BM182" s="57">
        <f>'Drive Train'!$F$35-BF182*'DEPRECATED - DT-Prelim Calcs'!$C$21*'Drive Train'!$F$39</f>
        <v>16.05507993691954</v>
      </c>
      <c r="BN182" s="1">
        <f>IF(BK182&gt;='Drive Train'!$F$29,1,0)</f>
        <v>1</v>
      </c>
      <c r="BO182" s="57">
        <f t="shared" si="217"/>
        <v>-67.68666549851001</v>
      </c>
      <c r="BP182" s="63">
        <f>BP181+'DEPRECATED - DT-Prelim Calcs'!$C$11</f>
        <v>712</v>
      </c>
      <c r="BQ182" s="2">
        <f>CA182/'Drive Train'!$F$35</f>
        <v>1.8260974280186386</v>
      </c>
      <c r="BR182" s="46">
        <f>BY182*12*60/(PI() * 'Drive Train'!$F$15)/BQ$2*BQ182</f>
        <v>-66442.114854798594</v>
      </c>
      <c r="BS182" s="2">
        <f>('DEPRECATED - DT-Prelim Calcs'!$C$6*BQ182-BR182)/('DEPRECATED - DT-Prelim Calcs'!$C$6*BQ182)*'DEPRECATED - DT-Prelim Calcs'!$C$7*BQ182</f>
        <v>34.443201893469499</v>
      </c>
      <c r="BT182" s="57">
        <f>BS182/'DEPRECATED - DT-Prelim Calcs'!$C$7*('DEPRECATED - DT-Prelim Calcs'!$C$8-'DEPRECATED - DT-Prelim Calcs'!$C$9)+'DEPRECATED - DT-Prelim Calcs'!$C$9</f>
        <v>1836.3360178141647</v>
      </c>
      <c r="BU182" s="57">
        <f t="shared" si="194"/>
        <v>93</v>
      </c>
      <c r="BV182" s="2">
        <f t="shared" si="218"/>
        <v>1.8828060353728675</v>
      </c>
      <c r="BW182" s="57">
        <f>BV182*'DEPRECATED - DT-Prelim Calcs'!$C$21/BQ$2/'DEPRECATED - DT-Prelim Calcs'!$C$19/'DEPRECATED - DT-Prelim Calcs'!$C$18*3.39*'DEPRECATED - DT-Prelim Calcs'!$C$20</f>
        <v>25.773080821789936</v>
      </c>
      <c r="BX182" s="46">
        <f t="shared" si="219"/>
        <v>0</v>
      </c>
      <c r="BY182" s="57">
        <f>BW181*'DEPRECATED - DT-Prelim Calcs'!$C$11+BY181</f>
        <v>-168.09719356096539</v>
      </c>
      <c r="BZ182" s="57">
        <f>BZ181+0.5*BW182*'DEPRECATED - DT-Prelim Calcs'!$C$11^2+BY182*'DEPRECATED - DT-Prelim Calcs'!$C$11</f>
        <v>-15648.033521434878</v>
      </c>
      <c r="CA182" s="57">
        <f>MIN('Drive Train'!$F$35-BU181*'DEPRECATED - DT-Prelim Calcs'!$C$21*'Drive Train'!$F$39,CA181+BU$2)</f>
        <v>22.64360810743112</v>
      </c>
      <c r="CB182" s="57">
        <f>'Drive Train'!$F$35-BU182*'DEPRECATED - DT-Prelim Calcs'!$C$21*'Drive Train'!$F$39</f>
        <v>6.82</v>
      </c>
      <c r="CC182" s="1">
        <f>IF(BZ182&gt;='Drive Train'!$F$29,1,0)</f>
        <v>0</v>
      </c>
      <c r="CD182" s="57">
        <f t="shared" si="220"/>
        <v>103.33333333333333</v>
      </c>
      <c r="CE182" s="63">
        <f>CE181+'DEPRECATED - DT-Prelim Calcs'!$C$11</f>
        <v>712</v>
      </c>
      <c r="CF182" s="2">
        <f>CP182/'Drive Train'!$F$35</f>
        <v>0.56326681969508741</v>
      </c>
      <c r="CG182" s="46">
        <f>CN182*12*60/(PI() * 'Drive Train'!$F$15)/CF$2*CF182</f>
        <v>14803.388087076801</v>
      </c>
      <c r="CH182" s="2">
        <f>('DEPRECATED - DT-Prelim Calcs'!$C$6*CF182-CG182)/('DEPRECATED - DT-Prelim Calcs'!$C$6*CF182)*'DEPRECATED - DT-Prelim Calcs'!$C$7*CF182</f>
        <v>-5.3359913716371068</v>
      </c>
      <c r="CI182" s="57">
        <f>CH182/'DEPRECATED - DT-Prelim Calcs'!$C$7*('DEPRECATED - DT-Prelim Calcs'!$C$8-'DEPRECATED - DT-Prelim Calcs'!$C$9)+'DEPRECATED - DT-Prelim Calcs'!$C$9</f>
        <v>-281.36958214980945</v>
      </c>
      <c r="CJ182" s="57">
        <f t="shared" si="195"/>
        <v>-281.36958214980945</v>
      </c>
      <c r="CK182" s="2">
        <f t="shared" si="221"/>
        <v>-7.2601088090167831</v>
      </c>
      <c r="CL182" s="57">
        <f>CK182*'DEPRECATED - DT-Prelim Calcs'!$C$21/CF$2/'DEPRECATED - DT-Prelim Calcs'!$C$19/'DEPRECATED - DT-Prelim Calcs'!$C$18*3.39*'DEPRECATED - DT-Prelim Calcs'!$C$20</f>
        <v>-122.76491200405616</v>
      </c>
      <c r="CM182" s="46">
        <f t="shared" si="222"/>
        <v>1</v>
      </c>
      <c r="CN182" s="57">
        <f>CL181*'DEPRECATED - DT-Prelim Calcs'!$C$11+CN181</f>
        <v>98.291857505924312</v>
      </c>
      <c r="CO182" s="57">
        <f>CO181+0.5*CL182*'DEPRECATED - DT-Prelim Calcs'!$C$11^2+CN182*'DEPRECATED - DT-Prelim Calcs'!$C$11</f>
        <v>-58019.935374203815</v>
      </c>
      <c r="CP182" s="57">
        <f>MIN('Drive Train'!$F$35-CJ181*'DEPRECATED - DT-Prelim Calcs'!$C$21*'Drive Train'!$F$39,CP181+CJ$2)</f>
        <v>6.9845085642190838</v>
      </c>
      <c r="CQ182" s="57">
        <f>'Drive Train'!$F$35-CJ182*'DEPRECATED - DT-Prelim Calcs'!$C$21*'Drive Train'!$F$39</f>
        <v>29.282174928988567</v>
      </c>
      <c r="CR182" s="1">
        <f>IF(CO182&gt;='Drive Train'!$F$29,1,0)</f>
        <v>0</v>
      </c>
      <c r="CS182" s="57">
        <f t="shared" si="223"/>
        <v>-312.63286905534386</v>
      </c>
      <c r="CT182" s="63">
        <f>CT181+'DEPRECATED - DT-Prelim Calcs'!$C$11</f>
        <v>712</v>
      </c>
      <c r="CU182" s="2">
        <f>DE182/'Drive Train'!$F$35</f>
        <v>0.55000000000000004</v>
      </c>
      <c r="CV182" s="46">
        <f>DC182*12*60/(PI() * 'Drive Train'!$F$15)/CU$2*CU182</f>
        <v>16996.03726027465</v>
      </c>
      <c r="CW182" s="2">
        <f>('DEPRECATED - DT-Prelim Calcs'!$C$6*CU182-CV182)/('DEPRECATED - DT-Prelim Calcs'!$C$6*CU182)*'DEPRECATED - DT-Prelim Calcs'!$C$7*CU182</f>
        <v>-6.3593873916063615</v>
      </c>
      <c r="CX182" s="57">
        <f>CW182/'DEPRECATED - DT-Prelim Calcs'!$C$7*('DEPRECATED - DT-Prelim Calcs'!$C$8-'DEPRECATED - DT-Prelim Calcs'!$C$9)+'DEPRECATED - DT-Prelim Calcs'!$C$9</f>
        <v>-335.8516192295005</v>
      </c>
      <c r="CY182" s="57">
        <f t="shared" si="196"/>
        <v>-335.8516192295005</v>
      </c>
      <c r="CZ182" s="2">
        <f t="shared" si="224"/>
        <v>-8.6217884990009246</v>
      </c>
      <c r="DA182" s="57">
        <f>CZ182*'DEPRECATED - DT-Prelim Calcs'!$C$21/CU$2/'DEPRECATED - DT-Prelim Calcs'!$C$19/'DEPRECATED - DT-Prelim Calcs'!$C$18*3.39*'DEPRECATED - DT-Prelim Calcs'!$C$20</f>
        <v>-173.55982603687056</v>
      </c>
      <c r="DB182" s="46">
        <f t="shared" si="225"/>
        <v>1</v>
      </c>
      <c r="DC182" s="57">
        <f>DA181*'DEPRECATED - DT-Prelim Calcs'!$C$11+DC181</f>
        <v>97.081137812758627</v>
      </c>
      <c r="DD182" s="57">
        <f>DD181+0.5*DA182*'DEPRECATED - DT-Prelim Calcs'!$C$11^2+DC182*'DEPRECATED - DT-Prelim Calcs'!$C$11</f>
        <v>-121035.74114865522</v>
      </c>
      <c r="DE182" s="57">
        <f>MIN('Drive Train'!$F$35-CY181*'DEPRECATED - DT-Prelim Calcs'!$C$21*'Drive Train'!$F$39,DE181+CY$2)</f>
        <v>6.82</v>
      </c>
      <c r="DF182" s="57">
        <f>'Drive Train'!$F$35-CY182*'DEPRECATED - DT-Prelim Calcs'!$C$21*'Drive Train'!$F$39</f>
        <v>32.55109715377003</v>
      </c>
      <c r="DG182" s="1">
        <f>IF(DD182&gt;='Drive Train'!$F$29,1,0)</f>
        <v>0</v>
      </c>
      <c r="DH182" s="57">
        <f t="shared" si="226"/>
        <v>-373.16846581055609</v>
      </c>
      <c r="DI182" s="63">
        <f>DI181+'DEPRECATED - DT-Prelim Calcs'!$C$11</f>
        <v>712</v>
      </c>
      <c r="DJ182" s="2">
        <f>DT182/'Drive Train'!$F$35</f>
        <v>0.55000000000000004</v>
      </c>
      <c r="DK182" s="46">
        <f>DR182*12*60/(PI() * 'Drive Train'!$F$15)/DJ$2*DJ182</f>
        <v>-186938.10332092267</v>
      </c>
      <c r="DL182" s="2">
        <f>('DEPRECATED - DT-Prelim Calcs'!$C$6*DJ182-DK182)/('DEPRECATED - DT-Prelim Calcs'!$C$6*DJ182)*'DEPRECATED - DT-Prelim Calcs'!$C$7*DJ182</f>
        <v>85.850983865557907</v>
      </c>
      <c r="DM182" s="57">
        <f>DL182/'DEPRECATED - DT-Prelim Calcs'!$C$7*('DEPRECATED - DT-Prelim Calcs'!$C$8-'DEPRECATED - DT-Prelim Calcs'!$C$9)+'DEPRECATED - DT-Prelim Calcs'!$C$9</f>
        <v>4573.1071493572945</v>
      </c>
      <c r="DN182" s="57">
        <f t="shared" si="197"/>
        <v>93</v>
      </c>
      <c r="DO182" s="2">
        <f t="shared" si="227"/>
        <v>1.1037138828047846</v>
      </c>
      <c r="DP182" s="57">
        <f>DO182*'DEPRECATED - DT-Prelim Calcs'!$C$21/DJ$2/'DEPRECATED - DT-Prelim Calcs'!$C$19/'DEPRECATED - DT-Prelim Calcs'!$C$18*3.39*'DEPRECATED - DT-Prelim Calcs'!$C$20</f>
        <v>25.773080821789936</v>
      </c>
      <c r="DQ182" s="46">
        <f t="shared" si="228"/>
        <v>0</v>
      </c>
      <c r="DR182" s="57">
        <f>DP181*'DEPRECATED - DT-Prelim Calcs'!$C$11+DR181</f>
        <v>-920.50685277275932</v>
      </c>
      <c r="DS182" s="57">
        <f>DS181+0.5*DP182*'DEPRECATED - DT-Prelim Calcs'!$C$11^2+DR182*'DEPRECATED - DT-Prelim Calcs'!$C$11</f>
        <v>-205205.78632402539</v>
      </c>
      <c r="DT182" s="57">
        <f>MIN('Drive Train'!$F$35-DN181*'DEPRECATED - DT-Prelim Calcs'!$C$21*'Drive Train'!$F$39,DT181+DN$2)</f>
        <v>6.82</v>
      </c>
      <c r="DU182" s="57">
        <f>'Drive Train'!$F$35-DN182*'DEPRECATED - DT-Prelim Calcs'!$C$21*'Drive Train'!$F$39</f>
        <v>6.82</v>
      </c>
      <c r="DV182" s="1">
        <f>IF(DS182&gt;='Drive Train'!$F$29,1,0)</f>
        <v>0</v>
      </c>
      <c r="DW182" s="57">
        <f t="shared" si="229"/>
        <v>103.33333333333333</v>
      </c>
      <c r="DX182" s="63">
        <f>DX181+'DEPRECATED - DT-Prelim Calcs'!$C$11</f>
        <v>712</v>
      </c>
      <c r="DY182" s="2">
        <f>EI182/'Drive Train'!$F$35</f>
        <v>0.55000000000000004</v>
      </c>
      <c r="DZ182" s="46">
        <f>EG182*12*60/(PI() * 'Drive Train'!$F$15)/DY$2*DY182</f>
        <v>18496.749226225638</v>
      </c>
      <c r="EA182" s="2">
        <f>('DEPRECATED - DT-Prelim Calcs'!$C$6*DY182-DZ182)/('DEPRECATED - DT-Prelim Calcs'!$C$6*DY182)*'DEPRECATED - DT-Prelim Calcs'!$C$7*DY182</f>
        <v>-7.0379457101695655</v>
      </c>
      <c r="EB182" s="57">
        <f>EA182/'DEPRECATED - DT-Prelim Calcs'!$C$7*('DEPRECATED - DT-Prelim Calcs'!$C$8-'DEPRECATED - DT-Prelim Calcs'!$C$9)+'DEPRECATED - DT-Prelim Calcs'!$C$9</f>
        <v>-371.97569901027191</v>
      </c>
      <c r="EC182" s="57">
        <f t="shared" si="198"/>
        <v>-371.97569901027191</v>
      </c>
      <c r="ED182" s="2">
        <f t="shared" si="230"/>
        <v>-9.5001117605125369</v>
      </c>
      <c r="EE182" s="57">
        <f>ED182*'DEPRECATED - DT-Prelim Calcs'!$C$21/DY$2/'DEPRECATED - DT-Prelim Calcs'!$C$19/'DEPRECATED - DT-Prelim Calcs'!$C$18*3.39*'DEPRECATED - DT-Prelim Calcs'!$C$20</f>
        <v>-252.43785822082179</v>
      </c>
      <c r="EF182" s="46">
        <f t="shared" si="231"/>
        <v>1</v>
      </c>
      <c r="EG182" s="57">
        <f>EE181*'DEPRECATED - DT-Prelim Calcs'!$C$11+EG181</f>
        <v>80.040291300830788</v>
      </c>
      <c r="EH182" s="57">
        <f>EH181+0.5*EE182*'DEPRECATED - DT-Prelim Calcs'!$C$11^2+EG182*'DEPRECATED - DT-Prelim Calcs'!$C$11</f>
        <v>-290665.98696836218</v>
      </c>
      <c r="EI182" s="57">
        <f>MIN('Drive Train'!$F$35-EC181*'DEPRECATED - DT-Prelim Calcs'!$C$21*'Drive Train'!$F$39,EI181+EC$2)</f>
        <v>6.82</v>
      </c>
      <c r="EJ182" s="57">
        <f>'Drive Train'!$F$35-EC182*'DEPRECATED - DT-Prelim Calcs'!$C$21*'Drive Train'!$F$39</f>
        <v>34.718541940616312</v>
      </c>
      <c r="EK182" s="1">
        <f>IF(EH182&gt;='Drive Train'!$F$29,1,0)</f>
        <v>0</v>
      </c>
      <c r="EL182" s="57">
        <f t="shared" si="232"/>
        <v>-413.30633223363549</v>
      </c>
      <c r="EM182" s="63">
        <f>EM181+'DEPRECATED - DT-Prelim Calcs'!$C$11</f>
        <v>712</v>
      </c>
      <c r="EN182" s="2">
        <f>EX182/'Drive Train'!$F$35</f>
        <v>1.5628267646845195</v>
      </c>
      <c r="EO182" s="46">
        <f>EV182*12*60/(PI() * 'Drive Train'!$F$15)/EN$2*EN182</f>
        <v>-265759.85151228862</v>
      </c>
      <c r="EP182" s="2">
        <f>('DEPRECATED - DT-Prelim Calcs'!$C$6*EN182-EO182)/('DEPRECATED - DT-Prelim Calcs'!$C$6*EN182)*'DEPRECATED - DT-Prelim Calcs'!$C$7*EN182</f>
        <v>123.93174874015341</v>
      </c>
      <c r="EQ182" s="57">
        <f>EP182/'DEPRECATED - DT-Prelim Calcs'!$C$7*('DEPRECATED - DT-Prelim Calcs'!$C$8-'DEPRECATED - DT-Prelim Calcs'!$C$9)+'DEPRECATED - DT-Prelim Calcs'!$C$9</f>
        <v>6600.3943416438515</v>
      </c>
      <c r="ER182" s="57">
        <f t="shared" si="199"/>
        <v>93</v>
      </c>
      <c r="ES182" s="2">
        <f t="shared" si="233"/>
        <v>0.86507304327942547</v>
      </c>
      <c r="ET182" s="57">
        <f>ES182*'DEPRECATED - DT-Prelim Calcs'!$C$21/EN$2/'DEPRECATED - DT-Prelim Calcs'!$C$19/'DEPRECATED - DT-Prelim Calcs'!$C$18*3.39*'DEPRECATED - DT-Prelim Calcs'!$C$20</f>
        <v>25.773080821789936</v>
      </c>
      <c r="EU182" s="46">
        <f t="shared" si="234"/>
        <v>0</v>
      </c>
      <c r="EV182" s="57">
        <f>ET181*'DEPRECATED - DT-Prelim Calcs'!$C$11+EV181</f>
        <v>-360.96632630463534</v>
      </c>
      <c r="EW182" s="57">
        <f>EW181+0.5*ET182*'DEPRECATED - DT-Prelim Calcs'!$C$11^2+EV182*'DEPRECATED - DT-Prelim Calcs'!$C$11</f>
        <v>-396961.99382466718</v>
      </c>
      <c r="EX182" s="57">
        <f>MIN('Drive Train'!$F$35-ER181*'DEPRECATED - DT-Prelim Calcs'!$C$21*'Drive Train'!$F$39,EX181+ER$2)</f>
        <v>19.379051882088042</v>
      </c>
      <c r="EY182" s="57">
        <f>'Drive Train'!$F$35-ER182*'DEPRECATED - DT-Prelim Calcs'!$C$21*'Drive Train'!$F$39</f>
        <v>6.82</v>
      </c>
      <c r="EZ182" s="1">
        <f>IF(EW182&gt;='Drive Train'!$F$29,1,0)</f>
        <v>0</v>
      </c>
      <c r="FA182" s="57">
        <f t="shared" si="235"/>
        <v>103.33333333333333</v>
      </c>
      <c r="FB182" s="63">
        <f>FB181+'DEPRECATED - DT-Prelim Calcs'!$C$11</f>
        <v>712</v>
      </c>
      <c r="FC182" s="2">
        <f>FM182/'Drive Train'!$F$35</f>
        <v>0.55000000000000004</v>
      </c>
      <c r="FD182" s="46">
        <f>FK182*12*60/(PI() * 'Drive Train'!$F$15)/FC$2*FC182</f>
        <v>-166915.58073354312</v>
      </c>
      <c r="FE182" s="2">
        <f>('DEPRECATED - DT-Prelim Calcs'!$C$6*FC182-FD182)/('DEPRECATED - DT-Prelim Calcs'!$C$6*FC182)*'DEPRECATED - DT-Prelim Calcs'!$C$7*FC182</f>
        <v>76.797648136555139</v>
      </c>
      <c r="FF182" s="57">
        <f>FE182/'DEPRECATED - DT-Prelim Calcs'!$C$7*('DEPRECATED - DT-Prelim Calcs'!$C$8-'DEPRECATED - DT-Prelim Calcs'!$C$9)+'DEPRECATED - DT-Prelim Calcs'!$C$9</f>
        <v>4091.1391103402589</v>
      </c>
      <c r="FG182" s="57">
        <f t="shared" si="200"/>
        <v>93</v>
      </c>
      <c r="FH182" s="2">
        <f t="shared" si="236"/>
        <v>0.78067567320338405</v>
      </c>
      <c r="FI182" s="57">
        <f>FH182*'DEPRECATED - DT-Prelim Calcs'!$C$21/FC$2/'DEPRECATED - DT-Prelim Calcs'!$C$19/'DEPRECATED - DT-Prelim Calcs'!$C$18*3.39*'DEPRECATED - DT-Prelim Calcs'!$C$20</f>
        <v>25.773080821789936</v>
      </c>
      <c r="FJ182" s="46">
        <f t="shared" si="237"/>
        <v>0</v>
      </c>
      <c r="FK182" s="57">
        <f>FI181*'DEPRECATED - DT-Prelim Calcs'!$C$11+FK181</f>
        <v>-581.35339490263073</v>
      </c>
      <c r="FL182" s="57">
        <f>FL181+0.5*FI182*'DEPRECATED - DT-Prelim Calcs'!$C$11^2+FK182*'DEPRECATED - DT-Prelim Calcs'!$C$11</f>
        <v>-582195.49798570294</v>
      </c>
      <c r="FM182" s="57">
        <f>MIN('Drive Train'!$F$35-FG181*'DEPRECATED - DT-Prelim Calcs'!$C$21*'Drive Train'!$F$39,FM181+FG$2)</f>
        <v>6.82</v>
      </c>
      <c r="FN182" s="57">
        <f>'Drive Train'!$F$35-FG182*'DEPRECATED - DT-Prelim Calcs'!$C$21*'Drive Train'!$F$39</f>
        <v>6.82</v>
      </c>
      <c r="FO182" s="1">
        <f>IF(FL182&gt;='Drive Train'!$F$29,1,0)</f>
        <v>0</v>
      </c>
      <c r="FP182" s="57">
        <f t="shared" si="238"/>
        <v>103.33333333333333</v>
      </c>
      <c r="FQ182" s="63">
        <f>FQ181+'DEPRECATED - DT-Prelim Calcs'!$C$11</f>
        <v>712</v>
      </c>
      <c r="FR182" s="2">
        <f>GB182/'Drive Train'!$F$35</f>
        <v>0.55000000000000004</v>
      </c>
      <c r="FS182" s="46">
        <f>FZ182*12*60/(PI() * 'Drive Train'!$F$15)/FR$2*FR182</f>
        <v>-263977.3071816403</v>
      </c>
      <c r="FT182" s="2">
        <f>('DEPRECATED - DT-Prelim Calcs'!$C$6*FR182-FS182)/('DEPRECATED - DT-Prelim Calcs'!$C$6*FR182)*'DEPRECATED - DT-Prelim Calcs'!$C$7*FR182</f>
        <v>120.68484527349963</v>
      </c>
      <c r="FU182" s="57">
        <f>FT182/'DEPRECATED - DT-Prelim Calcs'!$C$7*('DEPRECATED - DT-Prelim Calcs'!$C$8-'DEPRECATED - DT-Prelim Calcs'!$C$9)+'DEPRECATED - DT-Prelim Calcs'!$C$9</f>
        <v>6427.5405180871385</v>
      </c>
      <c r="FV182" s="57">
        <f t="shared" si="201"/>
        <v>93</v>
      </c>
      <c r="FW182" s="2">
        <f t="shared" si="239"/>
        <v>0.7112822800297498</v>
      </c>
      <c r="FX182" s="57">
        <f>FW182*'DEPRECATED - DT-Prelim Calcs'!$C$21/FR$2/'DEPRECATED - DT-Prelim Calcs'!$C$19/'DEPRECATED - DT-Prelim Calcs'!$C$18*3.39*'DEPRECATED - DT-Prelim Calcs'!$C$20</f>
        <v>25.773080821789936</v>
      </c>
      <c r="FY182" s="46">
        <f t="shared" si="240"/>
        <v>0</v>
      </c>
      <c r="FZ182" s="57">
        <f>FX181*'DEPRECATED - DT-Prelim Calcs'!$C$11+FZ181</f>
        <v>-837.68602924874449</v>
      </c>
      <c r="GA182" s="57">
        <f>GA181+0.5*FX182*'DEPRECATED - DT-Prelim Calcs'!$C$11^2+FZ182*'DEPRECATED - DT-Prelim Calcs'!$C$11</f>
        <v>-636558.18053922371</v>
      </c>
      <c r="GB182" s="57">
        <f>MIN('Drive Train'!$F$35-FV181*'DEPRECATED - DT-Prelim Calcs'!$C$21*'Drive Train'!$F$39,GB181+FV$2)</f>
        <v>6.82</v>
      </c>
      <c r="GC182" s="57">
        <f>'Drive Train'!$F$35-FV182*'DEPRECATED - DT-Prelim Calcs'!$C$21*'Drive Train'!$F$39</f>
        <v>6.82</v>
      </c>
      <c r="GD182" s="1">
        <f>IF(GA182&gt;='Drive Train'!$F$29,1,0)</f>
        <v>0</v>
      </c>
      <c r="GE182" s="57">
        <f t="shared" si="241"/>
        <v>103.33333333333333</v>
      </c>
      <c r="GF182" s="63">
        <f>GF181+'DEPRECATED - DT-Prelim Calcs'!$C$11</f>
        <v>712</v>
      </c>
      <c r="GG182" s="2">
        <f>GQ182/'Drive Train'!$F$35</f>
        <v>0.85483870967741948</v>
      </c>
      <c r="GH182" s="46">
        <f>GO182*12*60/(PI() * 'Drive Train'!$F$15)/GG$2*GG182</f>
        <v>-23387.193662284455</v>
      </c>
      <c r="GI182" s="2">
        <f>('DEPRECATED - DT-Prelim Calcs'!$C$6*GG182-GH182)/('DEPRECATED - DT-Prelim Calcs'!$C$6*GG182)*'DEPRECATED - DT-Prelim Calcs'!$C$7*GG182</f>
        <v>12.634858612293602</v>
      </c>
      <c r="GJ182" s="57">
        <f>GI182/'DEPRECATED - DT-Prelim Calcs'!$C$7*('DEPRECATED - DT-Prelim Calcs'!$C$8-'DEPRECATED - DT-Prelim Calcs'!$C$9)+'DEPRECATED - DT-Prelim Calcs'!$C$9</f>
        <v>675.33583400716566</v>
      </c>
      <c r="GK182" s="57">
        <f t="shared" si="242"/>
        <v>29.999999999999982</v>
      </c>
      <c r="GL182" s="2">
        <f t="shared" si="243"/>
        <v>0.99579519204165001</v>
      </c>
      <c r="GM182" s="57">
        <f>GL182*'DEPRECATED - DT-Prelim Calcs'!$C$21/GG$2/'DEPRECATED - DT-Prelim Calcs'!$C$19/'DEPRECATED - DT-Prelim Calcs'!$C$18*3.39*'DEPRECATED - DT-Prelim Calcs'!$C$20</f>
        <v>25.773080821789936</v>
      </c>
      <c r="GN182" s="46">
        <f t="shared" si="244"/>
        <v>0</v>
      </c>
      <c r="GO182" s="57">
        <f>GM181*'DEPRECATED - DT-Prelim Calcs'!$C$11+GO181</f>
        <v>-66.84968036922713</v>
      </c>
      <c r="GP182" s="57">
        <f>GP181+0.5*GM182*'DEPRECATED - DT-Prelim Calcs'!$C$11^2+GO182*'DEPRECATED - DT-Prelim Calcs'!$C$11</f>
        <v>-316565.61329249729</v>
      </c>
      <c r="GQ182" s="57">
        <f>MIN('Drive Train'!$F$35-GK181*'DEPRECATED - DT-Prelim Calcs'!$C$21*'Drive Train'!$F$39,GQ181+GK$2)</f>
        <v>10.600000000000001</v>
      </c>
      <c r="GR182" s="57">
        <f>'Drive Train'!$F$35-GK182*'DEPRECATED - DT-Prelim Calcs'!$C$21*'Drive Train'!$F$39</f>
        <v>10.600000000000001</v>
      </c>
      <c r="GS182" s="1">
        <f>IF(GP182&gt;='Drive Train'!$F$29,1,0)</f>
        <v>0</v>
      </c>
      <c r="GT182" s="57">
        <f t="shared" si="245"/>
        <v>33.333333333333314</v>
      </c>
      <c r="GU182" s="63">
        <f>GU181+'DEPRECATED - DT-Prelim Calcs'!$C$11</f>
        <v>712</v>
      </c>
      <c r="GV182" s="2">
        <f>HF182/'Drive Train'!$F$35</f>
        <v>0.83870967741935498</v>
      </c>
      <c r="GW182" s="46">
        <f>HD182*12*60/(PI() * 'Drive Train'!$F$15)/GV$2*GV182</f>
        <v>-153980.7467017957</v>
      </c>
      <c r="GX182" s="2">
        <f>('DEPRECATED - DT-Prelim Calcs'!$C$6*GV182-GW182)/('DEPRECATED - DT-Prelim Calcs'!$C$6*GV182)*'DEPRECATED - DT-Prelim Calcs'!$C$7*GV182</f>
        <v>71.644854966356931</v>
      </c>
      <c r="GY182" s="57">
        <f>GX182/'DEPRECATED - DT-Prelim Calcs'!$C$7*('DEPRECATED - DT-Prelim Calcs'!$C$8-'DEPRECATED - DT-Prelim Calcs'!$C$9)+'DEPRECATED - DT-Prelim Calcs'!$C$9</f>
        <v>3816.8223619019063</v>
      </c>
      <c r="GZ182" s="57">
        <f t="shared" si="202"/>
        <v>33.333333333333314</v>
      </c>
      <c r="HA182" s="2">
        <f t="shared" si="246"/>
        <v>0.99579519204165001</v>
      </c>
      <c r="HB182" s="57">
        <f>HA182*'DEPRECATED - DT-Prelim Calcs'!$C$21/GV$2/'DEPRECATED - DT-Prelim Calcs'!$C$19/'DEPRECATED - DT-Prelim Calcs'!$C$18*3.39*'DEPRECATED - DT-Prelim Calcs'!$C$20</f>
        <v>25.773080821789936</v>
      </c>
      <c r="HC182" s="46">
        <f t="shared" si="247"/>
        <v>0</v>
      </c>
      <c r="HD182" s="57">
        <f>HB181*'DEPRECATED - DT-Prelim Calcs'!$C$11+HD181</f>
        <v>-448.60093090291093</v>
      </c>
      <c r="HE182" s="57">
        <f>HE181+0.5*HB182*'DEPRECATED - DT-Prelim Calcs'!$C$11^2+HD182*'DEPRECATED - DT-Prelim Calcs'!$C$11</f>
        <v>-335484.02805019822</v>
      </c>
      <c r="HF182" s="57">
        <f>MIN('Drive Train'!$F$35-GZ181*'DEPRECATED - DT-Prelim Calcs'!$C$21*'Drive Train'!$F$39,HF181+GZ$2)</f>
        <v>10.400000000000002</v>
      </c>
      <c r="HG182" s="57">
        <f>'Drive Train'!$F$35-GZ182*'DEPRECATED - DT-Prelim Calcs'!$C$21*'Drive Train'!$F$39</f>
        <v>10.400000000000002</v>
      </c>
      <c r="HH182" s="1">
        <f>IF(HE182&gt;='Drive Train'!$F$29,1,0)</f>
        <v>0</v>
      </c>
      <c r="HI182" s="57">
        <f t="shared" si="248"/>
        <v>37.037037037037017</v>
      </c>
      <c r="HJ182" s="63">
        <f>HJ181+'DEPRECATED - DT-Prelim Calcs'!$C$11</f>
        <v>712</v>
      </c>
      <c r="HK182" s="2">
        <f>HU182/'Drive Train'!$F$35</f>
        <v>0.82258064516129037</v>
      </c>
      <c r="HL182" s="46">
        <f>HS182*12*60/(PI() * 'Drive Train'!$F$15)/HK$2*HK182</f>
        <v>-36406.184810144623</v>
      </c>
      <c r="HM182" s="2">
        <f>('DEPRECATED - DT-Prelim Calcs'!$C$6*HK182-HL182)/('DEPRECATED - DT-Prelim Calcs'!$C$6*HK182)*'DEPRECATED - DT-Prelim Calcs'!$C$7*HK182</f>
        <v>18.443752449106729</v>
      </c>
      <c r="HN182" s="57">
        <f>HM182/'DEPRECATED - DT-Prelim Calcs'!$C$7*('DEPRECATED - DT-Prelim Calcs'!$C$8-'DEPRECATED - DT-Prelim Calcs'!$C$9)+'DEPRECATED - DT-Prelim Calcs'!$C$9</f>
        <v>984.58109511219652</v>
      </c>
      <c r="HO182" s="57">
        <f t="shared" si="203"/>
        <v>36.66666666666665</v>
      </c>
      <c r="HP182" s="2">
        <f t="shared" si="249"/>
        <v>0.99579519204165001</v>
      </c>
      <c r="HQ182" s="57">
        <f>HP182*'DEPRECATED - DT-Prelim Calcs'!$C$21/HK$2/'DEPRECATED - DT-Prelim Calcs'!$C$19/'DEPRECATED - DT-Prelim Calcs'!$C$18*3.39*'DEPRECATED - DT-Prelim Calcs'!$C$20</f>
        <v>25.773080821789936</v>
      </c>
      <c r="HR182" s="46">
        <f t="shared" si="250"/>
        <v>0</v>
      </c>
      <c r="HS182" s="57">
        <f>HQ181*'DEPRECATED - DT-Prelim Calcs'!$C$11+HS181</f>
        <v>-108.14391457785551</v>
      </c>
      <c r="HT182" s="57">
        <f>HT181+0.5*HQ182*'DEPRECATED - DT-Prelim Calcs'!$C$11^2+HS182*'DEPRECATED - DT-Prelim Calcs'!$C$11</f>
        <v>-325061.56421596406</v>
      </c>
      <c r="HU182" s="57">
        <f>MIN('Drive Train'!$F$35-HO181*'DEPRECATED - DT-Prelim Calcs'!$C$21*'Drive Train'!$F$39,HU181+HO$2)</f>
        <v>10.200000000000001</v>
      </c>
      <c r="HV182" s="57">
        <f>'Drive Train'!$F$35-HO182*'DEPRECATED - DT-Prelim Calcs'!$C$21*'Drive Train'!$F$39</f>
        <v>10.200000000000001</v>
      </c>
      <c r="HW182" s="1">
        <f>IF(HT182&gt;='Drive Train'!$F$29,1,0)</f>
        <v>0</v>
      </c>
      <c r="HX182" s="57">
        <f t="shared" si="251"/>
        <v>40.740740740740726</v>
      </c>
      <c r="HY182" s="63">
        <f>HY181+'DEPRECATED - DT-Prelim Calcs'!$C$11</f>
        <v>712</v>
      </c>
      <c r="HZ182" s="2">
        <f>IJ182/'Drive Train'!$F$35</f>
        <v>0.80645161290322598</v>
      </c>
      <c r="IA182" s="46">
        <f>IH182*12*60/(PI() * 'Drive Train'!$F$15)/HZ$2*HZ182</f>
        <v>-131710.38445435168</v>
      </c>
      <c r="IB182" s="2">
        <f>('DEPRECATED - DT-Prelim Calcs'!$C$6*HZ182-IA182)/('DEPRECATED - DT-Prelim Calcs'!$C$6*HZ182)*'DEPRECATED - DT-Prelim Calcs'!$C$7*HZ182</f>
        <v>61.497399519364613</v>
      </c>
      <c r="IC182" s="57">
        <f>IB182/'DEPRECATED - DT-Prelim Calcs'!$C$7*('DEPRECATED - DT-Prelim Calcs'!$C$8-'DEPRECATED - DT-Prelim Calcs'!$C$9)+'DEPRECATED - DT-Prelim Calcs'!$C$9</f>
        <v>3276.6072026284151</v>
      </c>
      <c r="ID182" s="57">
        <f t="shared" si="204"/>
        <v>39.999999999999986</v>
      </c>
      <c r="IE182" s="2">
        <f t="shared" si="252"/>
        <v>0.99579519204165001</v>
      </c>
      <c r="IF182" s="57">
        <f>IE182*'DEPRECATED - DT-Prelim Calcs'!$C$21/HZ$2/'DEPRECATED - DT-Prelim Calcs'!$C$19/'DEPRECATED - DT-Prelim Calcs'!$C$18*3.39*'DEPRECATED - DT-Prelim Calcs'!$C$20</f>
        <v>25.773080821789936</v>
      </c>
      <c r="IG182" s="46">
        <f t="shared" si="253"/>
        <v>0</v>
      </c>
      <c r="IH182" s="57">
        <f>IF181*'DEPRECATED - DT-Prelim Calcs'!$C$11+IH181</f>
        <v>-399.06818504938417</v>
      </c>
      <c r="II182" s="57">
        <f>II181+0.5*IF182*'DEPRECATED - DT-Prelim Calcs'!$C$11^2+IH182*'DEPRECATED - DT-Prelim Calcs'!$C$11</f>
        <v>-326460.16384204751</v>
      </c>
      <c r="IJ182" s="57">
        <f>MIN('Drive Train'!$F$35-ID181*'DEPRECATED - DT-Prelim Calcs'!$C$21*'Drive Train'!$F$39,IJ181+ID$2)</f>
        <v>10.000000000000002</v>
      </c>
      <c r="IK182" s="57">
        <f>'Drive Train'!$F$35-ID182*'DEPRECATED - DT-Prelim Calcs'!$C$21*'Drive Train'!$F$39</f>
        <v>10.000000000000002</v>
      </c>
      <c r="IL182" s="1">
        <f>IF(II182&gt;='Drive Train'!$F$29,1,0)</f>
        <v>0</v>
      </c>
      <c r="IM182" s="57">
        <f t="shared" si="254"/>
        <v>44.444444444444429</v>
      </c>
      <c r="IN182" s="63">
        <f>IN181+'DEPRECATED - DT-Prelim Calcs'!$C$11</f>
        <v>712</v>
      </c>
      <c r="IO182" s="2">
        <f>IY182/'Drive Train'!$F$35</f>
        <v>0.79032258064516137</v>
      </c>
      <c r="IP182" s="46">
        <f>IW182*12*60/(PI() * 'Drive Train'!$F$15)/IO$2*IO182</f>
        <v>-81063.501714338199</v>
      </c>
      <c r="IQ182" s="2">
        <f>('DEPRECATED - DT-Prelim Calcs'!$C$6*IO182-IP182)/('DEPRECATED - DT-Prelim Calcs'!$C$6*IO182)*'DEPRECATED - DT-Prelim Calcs'!$C$7*IO182</f>
        <v>38.558155680434595</v>
      </c>
      <c r="IR182" s="57">
        <f>IQ182/'DEPRECATED - DT-Prelim Calcs'!$C$7*('DEPRECATED - DT-Prelim Calcs'!$C$8-'DEPRECATED - DT-Prelim Calcs'!$C$9)+'DEPRECATED - DT-Prelim Calcs'!$C$9</f>
        <v>2055.4018148546716</v>
      </c>
      <c r="IS182" s="57">
        <f t="shared" si="205"/>
        <v>43.333333333333321</v>
      </c>
      <c r="IT182" s="2">
        <f t="shared" si="255"/>
        <v>0.99579519204165001</v>
      </c>
      <c r="IU182" s="57">
        <f>IT182*'DEPRECATED - DT-Prelim Calcs'!$C$21/IO$2/'DEPRECATED - DT-Prelim Calcs'!$C$19/'DEPRECATED - DT-Prelim Calcs'!$C$18*3.39*'DEPRECATED - DT-Prelim Calcs'!$C$20</f>
        <v>25.773080821789936</v>
      </c>
      <c r="IV182" s="46">
        <f t="shared" si="256"/>
        <v>0</v>
      </c>
      <c r="IW182" s="57">
        <f>IU181*'DEPRECATED - DT-Prelim Calcs'!$C$11+IW181</f>
        <v>-250.62614429399628</v>
      </c>
      <c r="IX182" s="57">
        <f>IX181+0.5*IU182*'DEPRECATED - DT-Prelim Calcs'!$C$11^2+IW182*'DEPRECATED - DT-Prelim Calcs'!$C$11</f>
        <v>-340866.27713150077</v>
      </c>
      <c r="IY182" s="57">
        <f>MIN('Drive Train'!$F$35-IS181*'DEPRECATED - DT-Prelim Calcs'!$C$21*'Drive Train'!$F$39,IY181+IS$2)</f>
        <v>9.8000000000000007</v>
      </c>
      <c r="IZ182" s="57">
        <f>'Drive Train'!$F$35-IS182*'DEPRECATED - DT-Prelim Calcs'!$C$21*'Drive Train'!$F$39</f>
        <v>9.8000000000000007</v>
      </c>
      <c r="JA182" s="1">
        <f>IF(IX182&gt;='Drive Train'!$F$29,1,0)</f>
        <v>0</v>
      </c>
      <c r="JB182" s="57">
        <f t="shared" si="257"/>
        <v>48.148148148148138</v>
      </c>
      <c r="JC182" s="63">
        <f>JC181+'DEPRECATED - DT-Prelim Calcs'!$C$11</f>
        <v>712</v>
      </c>
      <c r="JD182" s="2">
        <f>JN182/'Drive Train'!$F$35</f>
        <v>0.77419354838709686</v>
      </c>
      <c r="JE182" s="46">
        <f>JL182*12*60/(PI() * 'Drive Train'!$F$15)/JD$2*JD182</f>
        <v>-147508.5172812393</v>
      </c>
      <c r="JF182" s="2">
        <f>('DEPRECATED - DT-Prelim Calcs'!$C$6*JD182-JE182)/('DEPRECATED - DT-Prelim Calcs'!$C$6*JD182)*'DEPRECATED - DT-Prelim Calcs'!$C$7*JD182</f>
        <v>68.562903383655438</v>
      </c>
      <c r="JG182" s="57">
        <f>JF182/'DEPRECATED - DT-Prelim Calcs'!$C$7*('DEPRECATED - DT-Prelim Calcs'!$C$8-'DEPRECATED - DT-Prelim Calcs'!$C$9)+'DEPRECATED - DT-Prelim Calcs'!$C$9</f>
        <v>3652.750001710785</v>
      </c>
      <c r="JH182" s="57">
        <f t="shared" si="206"/>
        <v>46.666666666666657</v>
      </c>
      <c r="JI182" s="2">
        <f t="shared" si="258"/>
        <v>0.99579519204165001</v>
      </c>
      <c r="JJ182" s="57">
        <f>JI182*'DEPRECATED - DT-Prelim Calcs'!$C$21/JD$2/'DEPRECATED - DT-Prelim Calcs'!$C$19/'DEPRECATED - DT-Prelim Calcs'!$C$18*3.39*'DEPRECATED - DT-Prelim Calcs'!$C$20</f>
        <v>25.773080821789936</v>
      </c>
      <c r="JK182" s="46">
        <f t="shared" si="259"/>
        <v>0</v>
      </c>
      <c r="JL182" s="57">
        <f>JJ181*'DEPRECATED - DT-Prelim Calcs'!$C$11+JL181</f>
        <v>-465.55709865040819</v>
      </c>
      <c r="JM182" s="57">
        <f>JM181+0.5*JJ182*'DEPRECATED - DT-Prelim Calcs'!$C$11^2+JL182*'DEPRECATED - DT-Prelim Calcs'!$C$11</f>
        <v>-366949.71230558085</v>
      </c>
      <c r="JN182" s="57">
        <f>MIN('Drive Train'!$F$35-JH181*'DEPRECATED - DT-Prelim Calcs'!$C$21*'Drive Train'!$F$39,JN181+JH$2)</f>
        <v>9.6000000000000014</v>
      </c>
      <c r="JO182" s="57">
        <f>'Drive Train'!$F$35-JH182*'DEPRECATED - DT-Prelim Calcs'!$C$21*'Drive Train'!$F$39</f>
        <v>9.6000000000000014</v>
      </c>
      <c r="JP182" s="1">
        <f>IF(JM182&gt;='Drive Train'!$F$29,1,0)</f>
        <v>0</v>
      </c>
      <c r="JQ182" s="57">
        <f>MIN(JG182,'DEPRECATED - DT-Prelim Calcs'!$C$10)*'DEPRECATED - DT-Prelim Calcs'!$C$11*1000/60/60</f>
        <v>103.33333333333333</v>
      </c>
      <c r="JR182" s="63">
        <f>JR181+'DEPRECATED - DT-Prelim Calcs'!$C$11</f>
        <v>712</v>
      </c>
      <c r="JS182" s="2">
        <f>KC182/'Drive Train'!$F$35</f>
        <v>0.75806451612903225</v>
      </c>
      <c r="JT182" s="46">
        <f>KA182*12*60/(PI() * 'Drive Train'!$F$15)/JS$2*JS182</f>
        <v>-38798.119973565044</v>
      </c>
      <c r="JU182" s="2">
        <f>('DEPRECATED - DT-Prelim Calcs'!$C$6*JS182-JT182)/('DEPRECATED - DT-Prelim Calcs'!$C$6*JS182)*'DEPRECATED - DT-Prelim Calcs'!$C$7*JS182</f>
        <v>19.369800237396625</v>
      </c>
      <c r="JV182" s="57">
        <f>JU182/'DEPRECATED - DT-Prelim Calcs'!$C$7*('DEPRECATED - DT-Prelim Calcs'!$C$8-'DEPRECATED - DT-Prelim Calcs'!$C$9)+'DEPRECATED - DT-Prelim Calcs'!$C$9</f>
        <v>1033.8806516423183</v>
      </c>
      <c r="JW182" s="57">
        <f t="shared" si="207"/>
        <v>49.999999999999993</v>
      </c>
      <c r="JX182" s="2">
        <f t="shared" si="260"/>
        <v>0.99579519204165001</v>
      </c>
      <c r="JY182" s="57">
        <f>JX182*'DEPRECATED - DT-Prelim Calcs'!$C$21/JS$2/'DEPRECATED - DT-Prelim Calcs'!$C$19/'DEPRECATED - DT-Prelim Calcs'!$C$18*3.39*'DEPRECATED - DT-Prelim Calcs'!$C$20</f>
        <v>25.773080821789936</v>
      </c>
      <c r="JZ182" s="46">
        <f t="shared" si="261"/>
        <v>0</v>
      </c>
      <c r="KA182" s="57">
        <f>JY181*'DEPRECATED - DT-Prelim Calcs'!$C$11+KA181</f>
        <v>-125.05755008985476</v>
      </c>
      <c r="KB182" s="57">
        <f>KB181+0.5*JY182*'DEPRECATED - DT-Prelim Calcs'!$C$11^2+KA182*'DEPRECATED - DT-Prelim Calcs'!$C$11</f>
        <v>-369574.03351821017</v>
      </c>
      <c r="KC182" s="57">
        <f>MIN('Drive Train'!$F$35-JW181*'DEPRECATED - DT-Prelim Calcs'!$C$21*'Drive Train'!$F$39,KC181+JW$2)</f>
        <v>9.4</v>
      </c>
      <c r="KD182" s="57">
        <f>'Drive Train'!$F$35-JW182*'DEPRECATED - DT-Prelim Calcs'!$C$21*'Drive Train'!$F$39</f>
        <v>9.4</v>
      </c>
      <c r="KE182" s="1">
        <f>IF(KB182&gt;='Drive Train'!$F$29,1,0)</f>
        <v>0</v>
      </c>
      <c r="KF182" s="57">
        <f>MIN(JV182,'DEPRECATED - DT-Prelim Calcs'!$C$10)*'DEPRECATED - DT-Prelim Calcs'!$C$11*1000/60/60</f>
        <v>103.33333333333333</v>
      </c>
      <c r="KG182" s="63">
        <f>KG181+'DEPRECATED - DT-Prelim Calcs'!$C$11</f>
        <v>712</v>
      </c>
      <c r="KH182" s="2">
        <f>KR182/'Drive Train'!$F$35</f>
        <v>0.74193548387096786</v>
      </c>
      <c r="KI182" s="46">
        <f>KP182*12*60/(PI() * 'Drive Train'!$F$15)/KH$2*KH182</f>
        <v>-4568.5990179897954</v>
      </c>
      <c r="KJ182" s="2">
        <f>('DEPRECATED - DT-Prelim Calcs'!$C$6*KH182-KI182)/('DEPRECATED - DT-Prelim Calcs'!$C$6*KH182)*'DEPRECATED - DT-Prelim Calcs'!$C$7*KH182</f>
        <v>3.8537912766084719</v>
      </c>
      <c r="KK182" s="57">
        <f>KJ182/'DEPRECATED - DT-Prelim Calcs'!$C$7*('DEPRECATED - DT-Prelim Calcs'!$C$8-'DEPRECATED - DT-Prelim Calcs'!$C$9)+'DEPRECATED - DT-Prelim Calcs'!$C$9</f>
        <v>207.86241526509002</v>
      </c>
      <c r="KL182" s="57">
        <f t="shared" si="208"/>
        <v>53.333333333333329</v>
      </c>
      <c r="KM182" s="2">
        <f t="shared" si="262"/>
        <v>0.99579519204165001</v>
      </c>
      <c r="KN182" s="57">
        <f>KM182*'DEPRECATED - DT-Prelim Calcs'!$C$21/KH$2/'DEPRECATED - DT-Prelim Calcs'!$C$19/'DEPRECATED - DT-Prelim Calcs'!$C$18*3.39*'DEPRECATED - DT-Prelim Calcs'!$C$20</f>
        <v>25.773080821789936</v>
      </c>
      <c r="KO182" s="46">
        <f t="shared" si="263"/>
        <v>0</v>
      </c>
      <c r="KP182" s="57">
        <f>KN181*'DEPRECATED - DT-Prelim Calcs'!$C$11+KP181</f>
        <v>-15.046043156177774</v>
      </c>
      <c r="KQ182" s="57">
        <f>KQ181+0.5*KN182*'DEPRECATED - DT-Prelim Calcs'!$C$11^2+KP182*'DEPRECATED - DT-Prelim Calcs'!$C$11</f>
        <v>-341176.54155900283</v>
      </c>
      <c r="KR182" s="57">
        <f>MIN('Drive Train'!$F$35-KL181*'DEPRECATED - DT-Prelim Calcs'!$C$21*'Drive Train'!$F$39,KR181+KL$2)</f>
        <v>9.2000000000000011</v>
      </c>
      <c r="KS182" s="57">
        <f>'Drive Train'!$F$35-KL182*'DEPRECATED - DT-Prelim Calcs'!$C$21*'Drive Train'!$F$39</f>
        <v>9.2000000000000011</v>
      </c>
      <c r="KT182" s="1">
        <f>IF(KQ182&gt;='Drive Train'!$F$29,1,0)</f>
        <v>0</v>
      </c>
      <c r="KU182" s="57">
        <f>MIN(KK182,'DEPRECATED - DT-Prelim Calcs'!$C$10)*'DEPRECATED - DT-Prelim Calcs'!$C$11*1000/60/60</f>
        <v>103.33333333333333</v>
      </c>
      <c r="KV182" s="63">
        <f>KV181+'DEPRECATED - DT-Prelim Calcs'!$C$11</f>
        <v>712</v>
      </c>
      <c r="KW182" s="2">
        <f>LG182/'Drive Train'!$F$35</f>
        <v>3.0773083656411204</v>
      </c>
      <c r="KX182" s="46">
        <f>LE182*12*60/(PI() * 'Drive Train'!$F$15)/KW$2*KW182</f>
        <v>-1252471.2951172616</v>
      </c>
      <c r="KY182" s="2">
        <f>('DEPRECATED - DT-Prelim Calcs'!$C$6*KW182-KX182)/('DEPRECATED - DT-Prelim Calcs'!$C$6*KW182)*'DEPRECATED - DT-Prelim Calcs'!$C$7*KW182</f>
        <v>573.73072615042599</v>
      </c>
      <c r="KZ182" s="57">
        <f>KY182/'DEPRECATED - DT-Prelim Calcs'!$C$7*('DEPRECATED - DT-Prelim Calcs'!$C$8-'DEPRECATED - DT-Prelim Calcs'!$C$9)+'DEPRECATED - DT-Prelim Calcs'!$C$9</f>
        <v>30546.124134896127</v>
      </c>
      <c r="LA182" s="57">
        <f t="shared" si="209"/>
        <v>56.666666666666664</v>
      </c>
      <c r="LB182" s="2">
        <f t="shared" si="264"/>
        <v>0.99579519204165001</v>
      </c>
      <c r="LC182" s="57">
        <f>LB182*'DEPRECATED - DT-Prelim Calcs'!$C$21/KW$2/'DEPRECATED - DT-Prelim Calcs'!$C$19/'DEPRECATED - DT-Prelim Calcs'!$C$18*3.39*'DEPRECATED - DT-Prelim Calcs'!$C$20</f>
        <v>25.773080821789936</v>
      </c>
      <c r="LD182" s="46">
        <f t="shared" si="265"/>
        <v>0</v>
      </c>
      <c r="LE182" s="57">
        <f>LC181*'DEPRECATED - DT-Prelim Calcs'!$C$11+LE181</f>
        <v>-994.49399945797779</v>
      </c>
      <c r="LF182" s="57">
        <f>LF181+0.5*LC182*'DEPRECATED - DT-Prelim Calcs'!$C$11^2+LE182*'DEPRECATED - DT-Prelim Calcs'!$C$11</f>
        <v>-381095.77402712061</v>
      </c>
      <c r="LG182" s="57">
        <f>MIN('Drive Train'!$F$35-LA181*'DEPRECATED - DT-Prelim Calcs'!$C$21*'Drive Train'!$F$39,LG181+LA$2)</f>
        <v>38.158623733949895</v>
      </c>
      <c r="LH182" s="57">
        <f>'Drive Train'!$F$35-LA182*'DEPRECATED - DT-Prelim Calcs'!$C$21*'Drive Train'!$F$39</f>
        <v>9</v>
      </c>
      <c r="LI182" s="1">
        <f>IF(LF182&gt;='Drive Train'!$F$29,1,0)</f>
        <v>0</v>
      </c>
      <c r="LJ182" s="57">
        <f>MIN(KZ182,'DEPRECATED - DT-Prelim Calcs'!$C$10)*'DEPRECATED - DT-Prelim Calcs'!$C$11*1000/60/60</f>
        <v>103.33333333333333</v>
      </c>
      <c r="LK182" s="63">
        <f>LK181+'DEPRECATED - DT-Prelim Calcs'!$C$11</f>
        <v>712</v>
      </c>
      <c r="LL182" s="2">
        <f>LV182/'Drive Train'!$F$35</f>
        <v>0.70967741935483875</v>
      </c>
      <c r="LM182" s="46">
        <f>LT182*12*60/(PI() * 'Drive Train'!$F$15)/LL$2*LL182</f>
        <v>-1126.4978225315094</v>
      </c>
      <c r="LN182" s="2">
        <f>('DEPRECATED - DT-Prelim Calcs'!$C$6*LL182-LM182)/('DEPRECATED - DT-Prelim Calcs'!$C$6*LL182)*'DEPRECATED - DT-Prelim Calcs'!$C$7*LL182</f>
        <v>2.2196771307954313</v>
      </c>
      <c r="LO182" s="57">
        <f>LN182/'DEPRECATED - DT-Prelim Calcs'!$C$7*('DEPRECATED - DT-Prelim Calcs'!$C$8-'DEPRECATED - DT-Prelim Calcs'!$C$9)+'DEPRECATED - DT-Prelim Calcs'!$C$9</f>
        <v>120.86787380956591</v>
      </c>
      <c r="LP182" s="57">
        <f t="shared" si="210"/>
        <v>60</v>
      </c>
      <c r="LQ182" s="2">
        <f t="shared" si="266"/>
        <v>0.99579519204165001</v>
      </c>
      <c r="LR182" s="57">
        <f>LQ182*'DEPRECATED - DT-Prelim Calcs'!$C$21/LL$2/'DEPRECATED - DT-Prelim Calcs'!$C$19/'DEPRECATED - DT-Prelim Calcs'!$C$18*3.39*'DEPRECATED - DT-Prelim Calcs'!$C$20</f>
        <v>25.773080821789936</v>
      </c>
      <c r="LS182" s="46">
        <f t="shared" si="267"/>
        <v>0</v>
      </c>
      <c r="LT182" s="57">
        <f>LR181*'DEPRECATED - DT-Prelim Calcs'!$C$11+LT181</f>
        <v>-3.8785980329814436</v>
      </c>
      <c r="LU182" s="57">
        <f>LU181+0.5*LR182*'DEPRECATED - DT-Prelim Calcs'!$C$11^2+LT182*'DEPRECATED - DT-Prelim Calcs'!$C$11</f>
        <v>-335940.34701531054</v>
      </c>
      <c r="LV182" s="57">
        <f>MIN('Drive Train'!$F$35-LP181*'DEPRECATED - DT-Prelim Calcs'!$C$21*'Drive Train'!$F$39,LV181+LP$2)</f>
        <v>8.8000000000000007</v>
      </c>
      <c r="LW182" s="57">
        <f>'Drive Train'!$F$35-LP182*'DEPRECATED - DT-Prelim Calcs'!$C$21*'Drive Train'!$F$39</f>
        <v>8.8000000000000007</v>
      </c>
      <c r="LX182" s="1">
        <f>IF(LU182&gt;='Drive Train'!$F$29,1,0)</f>
        <v>0</v>
      </c>
      <c r="LY182" s="57">
        <f>MIN(LO182,'DEPRECATED - DT-Prelim Calcs'!$C$10)*'DEPRECATED - DT-Prelim Calcs'!$C$11*1000/60/60</f>
        <v>103.33333333333333</v>
      </c>
      <c r="LZ182" s="63">
        <f>LZ181+'DEPRECATED - DT-Prelim Calcs'!$C$11</f>
        <v>712</v>
      </c>
    </row>
    <row r="183" spans="18:338" x14ac:dyDescent="0.2">
      <c r="R183" s="63">
        <f>R182+'DEPRECATED - DT-Prelim Calcs'!$C$11</f>
        <v>716</v>
      </c>
      <c r="S183" s="2">
        <f>AG183/'Drive Train'!$F$35</f>
        <v>0</v>
      </c>
      <c r="T183" s="46">
        <f>AE183*12*60/(PI() * 'Drive Train'!$F$15)/S$2*ABS(S183)</f>
        <v>0</v>
      </c>
      <c r="U183" s="2">
        <f>IF(OR(AD182=1,AND($C$32=Motors!$C$32,'DEPRECATED - DT-Prelim Calcs'!AI182=1)),0,IF(AG183=0,-(V182+$C$9)/($C$8-$C$9)*$C$7,($C$6*S183-T183)/($C$6*S183)*$C$7*S183))</f>
        <v>0</v>
      </c>
      <c r="V183" s="57">
        <f>IF(AND(AD182=1,AI182=1),0,ABS(U183/$C$7*($C$8-$C$9)+$C$9) *'Drive Train'!$AA$49 + V182*(1-'Drive Train'!$AA$49))</f>
        <v>0</v>
      </c>
      <c r="W183" s="57">
        <f t="shared" si="184"/>
        <v>0</v>
      </c>
      <c r="X183" s="2">
        <f>MAX(MIN(IF(AND(AI182=1,AG183&lt;0),-1,1)*(W183-$C$9)/($C$8-$C$9)*$C$7-$C$29*AE183/T$2 -  AI182*$C$29/2,X$2),MAX(X$4:X182)*-1)</f>
        <v>-0.2458281045106315</v>
      </c>
      <c r="Y183" s="57">
        <f t="shared" si="185"/>
        <v>0</v>
      </c>
      <c r="Z183" s="57">
        <f t="shared" si="186"/>
        <v>0</v>
      </c>
      <c r="AA183" s="57">
        <f t="shared" si="187"/>
        <v>0</v>
      </c>
      <c r="AB183" s="57" t="e">
        <f t="shared" si="188"/>
        <v>#N/A</v>
      </c>
      <c r="AC183" s="46">
        <f t="shared" si="211"/>
        <v>1</v>
      </c>
      <c r="AD183" s="1">
        <f t="shared" si="189"/>
        <v>1</v>
      </c>
      <c r="AE183" s="57">
        <f t="shared" si="190"/>
        <v>0</v>
      </c>
      <c r="AF183" s="57" t="e">
        <f t="shared" si="191"/>
        <v>#N/A</v>
      </c>
      <c r="AG183" s="57">
        <f>IF(AI182=0,MIN('Drive Train'!$F$35-W182*$C$21*'Drive Train'!$F$39,AG182+W$2)-$C$3,IF(AE182-1&lt;=0,0,IF($C$32=Motors!$C$30,MAX(ABS('Drive Train'!$F$35-W182*$C$21*'Drive Train'!$F$39)*-1,AG182-W$2),MAX(0,ABS('Drive Train'!$F$35-W182*$C$21*'Drive Train'!$F$39)*-1,AG182-W$2))))</f>
        <v>0</v>
      </c>
      <c r="AH183" s="57">
        <f>'Drive Train'!$F$35-ABS(W183)*'DEPRECATED - DT-Prelim Calcs'!$C$21*'Drive Train'!$F$39</f>
        <v>12.4</v>
      </c>
      <c r="AI183" s="1">
        <f>IF(AJ183&gt;='Drive Train'!$F$29,1,0)</f>
        <v>1</v>
      </c>
      <c r="AJ183" s="57">
        <f>AJ182+0.5*Y183*'DEPRECATED - DT-Prelim Calcs'!$C$11^2+AE183*'DEPRECATED - DT-Prelim Calcs'!$C$11</f>
        <v>784.33981740885292</v>
      </c>
      <c r="AK183" s="57">
        <f t="shared" si="268"/>
        <v>0</v>
      </c>
      <c r="AL183" s="63">
        <f>AL182+'DEPRECATED - DT-Prelim Calcs'!$C$11</f>
        <v>716</v>
      </c>
      <c r="AM183" s="2">
        <f>AW183/'Drive Train'!$F$35</f>
        <v>0.9017179876015865</v>
      </c>
      <c r="AN183" s="46">
        <f>AU183*12*60/(PI() * 'Drive Train'!$F$15)/AM$2*AM183</f>
        <v>4074.5129711578234</v>
      </c>
      <c r="AO183" s="2">
        <f>('DEPRECATED - DT-Prelim Calcs'!$C$6*AM183-AN183)/('DEPRECATED - DT-Prelim Calcs'!$C$6*AM183)*'DEPRECATED - DT-Prelim Calcs'!$C$7*AM183</f>
        <v>0.3308183500278245</v>
      </c>
      <c r="AP183" s="57">
        <f>AO183/'DEPRECATED - DT-Prelim Calcs'!$C$7*('DEPRECATED - DT-Prelim Calcs'!$C$8-'DEPRECATED - DT-Prelim Calcs'!$C$9)+'DEPRECATED - DT-Prelim Calcs'!$C$9</f>
        <v>20.311615895672151</v>
      </c>
      <c r="AQ183" s="57">
        <f t="shared" si="192"/>
        <v>20.311615895672151</v>
      </c>
      <c r="AR183" s="2">
        <f t="shared" si="212"/>
        <v>3.3306690738754696E-16</v>
      </c>
      <c r="AS183" s="57">
        <f>AR183*'DEPRECATED - DT-Prelim Calcs'!$C$21/AM$2/'DEPRECATED - DT-Prelim Calcs'!$C$19/'DEPRECATED - DT-Prelim Calcs'!$C$18*3.39*'DEPRECATED - DT-Prelim Calcs'!$C$20</f>
        <v>2.4137140947202652E-15</v>
      </c>
      <c r="AT183" s="46">
        <f t="shared" si="213"/>
        <v>0</v>
      </c>
      <c r="AU183" s="57">
        <f>AS182*'DEPRECATED - DT-Prelim Calcs'!$C$11+AU182</f>
        <v>39.432321268798681</v>
      </c>
      <c r="AV183" s="57">
        <f>AV182+0.5*AS183*'DEPRECATED - DT-Prelim Calcs'!$C$11^2+AU183*'DEPRECATED - DT-Prelim Calcs'!$C$11</f>
        <v>28188.928463823919</v>
      </c>
      <c r="AW183" s="57">
        <f>MIN('Drive Train'!$F$35-AQ182*'DEPRECATED - DT-Prelim Calcs'!$C$21*'Drive Train'!$F$39,AW182+AQ$2)</f>
        <v>11.181303046259673</v>
      </c>
      <c r="AX183" s="57">
        <f>'Drive Train'!$F$35-AQ183*'DEPRECATED - DT-Prelim Calcs'!$C$21*'Drive Train'!$F$39</f>
        <v>11.181303046259671</v>
      </c>
      <c r="AY183" s="1">
        <f>IF(AV183&gt;='Drive Train'!$F$29,1,0)</f>
        <v>1</v>
      </c>
      <c r="AZ183" s="57">
        <f t="shared" si="214"/>
        <v>22.568462106302391</v>
      </c>
      <c r="BA183" s="63">
        <f>BA182+'DEPRECATED - DT-Prelim Calcs'!$C$11</f>
        <v>716</v>
      </c>
      <c r="BB183" s="2">
        <f>BL183/'Drive Train'!$F$35</f>
        <v>1.2947645110418984</v>
      </c>
      <c r="BC183" s="46">
        <f>BJ183*12*60/(PI() * 'Drive Train'!$F$15)/BB$2*BB183</f>
        <v>-4259.0909490704944</v>
      </c>
      <c r="BD183" s="2">
        <f>('DEPRECATED - DT-Prelim Calcs'!$C$6*BB183-BC183)/('DEPRECATED - DT-Prelim Calcs'!$C$6*BB183)*'DEPRECATED - DT-Prelim Calcs'!$C$7*BB183</f>
        <v>5.0461628069317808</v>
      </c>
      <c r="BE183" s="57">
        <f>BD183/'DEPRECATED - DT-Prelim Calcs'!$C$7*('DEPRECATED - DT-Prelim Calcs'!$C$8-'DEPRECATED - DT-Prelim Calcs'!$C$9)+'DEPRECATED - DT-Prelim Calcs'!$C$9</f>
        <v>271.34011955574584</v>
      </c>
      <c r="BF183" s="57">
        <f t="shared" si="193"/>
        <v>93</v>
      </c>
      <c r="BG183" s="2">
        <f t="shared" si="215"/>
        <v>1.937034298208735</v>
      </c>
      <c r="BH183" s="57">
        <f>BG183*'DEPRECATED - DT-Prelim Calcs'!$C$21/BB$2/'DEPRECATED - DT-Prelim Calcs'!$C$19/'DEPRECATED - DT-Prelim Calcs'!$C$18*3.39*'DEPRECATED - DT-Prelim Calcs'!$C$20</f>
        <v>20.276476817893272</v>
      </c>
      <c r="BI183" s="46">
        <f t="shared" si="216"/>
        <v>0</v>
      </c>
      <c r="BJ183" s="57">
        <f>BH182*'DEPRECATED - DT-Prelim Calcs'!$C$11+BJ182</f>
        <v>-19.873422069688658</v>
      </c>
      <c r="BK183" s="57">
        <f>BK182+0.5*BH183*'DEPRECATED - DT-Prelim Calcs'!$C$11^2+BJ183*'DEPRECATED - DT-Prelim Calcs'!$C$11</f>
        <v>14840.661740778889</v>
      </c>
      <c r="BL183" s="57">
        <f>MIN('Drive Train'!$F$35-BF182*'DEPRECATED - DT-Prelim Calcs'!$C$21*'Drive Train'!$F$39,BL182+BF$2)</f>
        <v>16.05507993691954</v>
      </c>
      <c r="BM183" s="57">
        <f>'Drive Train'!$F$35-BF183*'DEPRECATED - DT-Prelim Calcs'!$C$21*'Drive Train'!$F$39</f>
        <v>6.82</v>
      </c>
      <c r="BN183" s="1">
        <f>IF(BK183&gt;='Drive Train'!$F$29,1,0)</f>
        <v>1</v>
      </c>
      <c r="BO183" s="57">
        <f t="shared" si="217"/>
        <v>103.33333333333333</v>
      </c>
      <c r="BP183" s="63">
        <f>BP182+'DEPRECATED - DT-Prelim Calcs'!$C$11</f>
        <v>716</v>
      </c>
      <c r="BQ183" s="2">
        <f>CA183/'Drive Train'!$F$35</f>
        <v>0.55000000000000004</v>
      </c>
      <c r="BR183" s="46">
        <f>BY183*12*60/(PI() * 'Drive Train'!$F$15)/BQ$2*BQ183</f>
        <v>-7738.693128984436</v>
      </c>
      <c r="BS183" s="2">
        <f>('DEPRECATED - DT-Prelim Calcs'!$C$6*BQ183-BR183)/('DEPRECATED - DT-Prelim Calcs'!$C$6*BQ183)*'DEPRECATED - DT-Prelim Calcs'!$C$7*BQ183</f>
        <v>4.8246089007227946</v>
      </c>
      <c r="BT183" s="57">
        <f>BS183/'DEPRECATED - DT-Prelim Calcs'!$C$7*('DEPRECATED - DT-Prelim Calcs'!$C$8-'DEPRECATED - DT-Prelim Calcs'!$C$9)+'DEPRECATED - DT-Prelim Calcs'!$C$9</f>
        <v>259.54536181026333</v>
      </c>
      <c r="BU183" s="57">
        <f t="shared" si="194"/>
        <v>93</v>
      </c>
      <c r="BV183" s="2">
        <f t="shared" si="218"/>
        <v>1.8828060353728675</v>
      </c>
      <c r="BW183" s="57">
        <f>BV183*'DEPRECATED - DT-Prelim Calcs'!$C$21/BQ$2/'DEPRECATED - DT-Prelim Calcs'!$C$19/'DEPRECATED - DT-Prelim Calcs'!$C$18*3.39*'DEPRECATED - DT-Prelim Calcs'!$C$20</f>
        <v>25.773080821789936</v>
      </c>
      <c r="BX183" s="46">
        <f t="shared" si="219"/>
        <v>0</v>
      </c>
      <c r="BY183" s="57">
        <f>BW182*'DEPRECATED - DT-Prelim Calcs'!$C$11+BY182</f>
        <v>-65.004870273805651</v>
      </c>
      <c r="BZ183" s="57">
        <f>BZ182+0.5*BW183*'DEPRECATED - DT-Prelim Calcs'!$C$11^2+BY183*'DEPRECATED - DT-Prelim Calcs'!$C$11</f>
        <v>-15701.868355955781</v>
      </c>
      <c r="CA183" s="57">
        <f>MIN('Drive Train'!$F$35-BU182*'DEPRECATED - DT-Prelim Calcs'!$C$21*'Drive Train'!$F$39,CA182+BU$2)</f>
        <v>6.82</v>
      </c>
      <c r="CB183" s="57">
        <f>'Drive Train'!$F$35-BU183*'DEPRECATED - DT-Prelim Calcs'!$C$21*'Drive Train'!$F$39</f>
        <v>6.82</v>
      </c>
      <c r="CC183" s="1">
        <f>IF(BZ183&gt;='Drive Train'!$F$29,1,0)</f>
        <v>0</v>
      </c>
      <c r="CD183" s="57">
        <f t="shared" si="220"/>
        <v>103.33333333333333</v>
      </c>
      <c r="CE183" s="63">
        <f>CE182+'DEPRECATED - DT-Prelim Calcs'!$C$11</f>
        <v>716</v>
      </c>
      <c r="CF183" s="2">
        <f>CP183/'Drive Train'!$F$35</f>
        <v>2.3614657200797229</v>
      </c>
      <c r="CG183" s="46">
        <f>CN183*12*60/(PI() * 'Drive Train'!$F$15)/CF$2*CF183</f>
        <v>-247997.28399944678</v>
      </c>
      <c r="CH183" s="2">
        <f>('DEPRECATED - DT-Prelim Calcs'!$C$6*CF183-CG183)/('DEPRECATED - DT-Prelim Calcs'!$C$6*CF183)*'DEPRECATED - DT-Prelim Calcs'!$C$7*CF183</f>
        <v>117.82498875287183</v>
      </c>
      <c r="CI183" s="57">
        <f>CH183/'DEPRECATED - DT-Prelim Calcs'!$C$7*('DEPRECATED - DT-Prelim Calcs'!$C$8-'DEPRECATED - DT-Prelim Calcs'!$C$9)+'DEPRECATED - DT-Prelim Calcs'!$C$9</f>
        <v>6275.2917248935501</v>
      </c>
      <c r="CJ183" s="57">
        <f t="shared" si="195"/>
        <v>93</v>
      </c>
      <c r="CK183" s="2">
        <f t="shared" si="221"/>
        <v>1.5241763143494644</v>
      </c>
      <c r="CL183" s="57">
        <f>CK183*'DEPRECATED - DT-Prelim Calcs'!$C$21/CF$2/'DEPRECATED - DT-Prelim Calcs'!$C$19/'DEPRECATED - DT-Prelim Calcs'!$C$18*3.39*'DEPRECATED - DT-Prelim Calcs'!$C$20</f>
        <v>25.773080821789936</v>
      </c>
      <c r="CM183" s="46">
        <f t="shared" si="222"/>
        <v>0</v>
      </c>
      <c r="CN183" s="57">
        <f>CL182*'DEPRECATED - DT-Prelim Calcs'!$C$11+CN182</f>
        <v>-392.7677905103003</v>
      </c>
      <c r="CO183" s="57">
        <f>CO182+0.5*CL183*'DEPRECATED - DT-Prelim Calcs'!$C$11^2+CN183*'DEPRECATED - DT-Prelim Calcs'!$C$11</f>
        <v>-59384.821889670697</v>
      </c>
      <c r="CP183" s="57">
        <f>MIN('Drive Train'!$F$35-CJ182*'DEPRECATED - DT-Prelim Calcs'!$C$21*'Drive Train'!$F$39,CP182+CJ$2)</f>
        <v>29.282174928988567</v>
      </c>
      <c r="CQ183" s="57">
        <f>'Drive Train'!$F$35-CJ183*'DEPRECATED - DT-Prelim Calcs'!$C$21*'Drive Train'!$F$39</f>
        <v>6.82</v>
      </c>
      <c r="CR183" s="1">
        <f>IF(CO183&gt;='Drive Train'!$F$29,1,0)</f>
        <v>0</v>
      </c>
      <c r="CS183" s="57">
        <f t="shared" si="223"/>
        <v>103.33333333333333</v>
      </c>
      <c r="CT183" s="63">
        <f>CT182+'DEPRECATED - DT-Prelim Calcs'!$C$11</f>
        <v>716</v>
      </c>
      <c r="CU183" s="2">
        <f>DE183/'Drive Train'!$F$35</f>
        <v>2.6250884801427441</v>
      </c>
      <c r="CV183" s="46">
        <f>DC183*12*60/(PI() * 'Drive Train'!$F$15)/CU$2*CU183</f>
        <v>-498980.35681908374</v>
      </c>
      <c r="CW183" s="2">
        <f>('DEPRECATED - DT-Prelim Calcs'!$C$6*CU183-CV183)/('DEPRECATED - DT-Prelim Calcs'!$C$6*CU183)*'DEPRECATED - DT-Prelim Calcs'!$C$7*CU183</f>
        <v>231.9442230746659</v>
      </c>
      <c r="CX183" s="57">
        <f>CW183/'DEPRECATED - DT-Prelim Calcs'!$C$7*('DEPRECATED - DT-Prelim Calcs'!$C$8-'DEPRECATED - DT-Prelim Calcs'!$C$9)+'DEPRECATED - DT-Prelim Calcs'!$C$9</f>
        <v>12350.60200019902</v>
      </c>
      <c r="CY183" s="57">
        <f t="shared" si="196"/>
        <v>93</v>
      </c>
      <c r="CZ183" s="2">
        <f t="shared" si="224"/>
        <v>1.2803081040535502</v>
      </c>
      <c r="DA183" s="57">
        <f>CZ183*'DEPRECATED - DT-Prelim Calcs'!$C$21/CU$2/'DEPRECATED - DT-Prelim Calcs'!$C$19/'DEPRECATED - DT-Prelim Calcs'!$C$18*3.39*'DEPRECATED - DT-Prelim Calcs'!$C$20</f>
        <v>25.773080821789936</v>
      </c>
      <c r="DB183" s="46">
        <f t="shared" si="225"/>
        <v>0</v>
      </c>
      <c r="DC183" s="57">
        <f>DA182*'DEPRECATED - DT-Prelim Calcs'!$C$11+DC182</f>
        <v>-597.15816633472366</v>
      </c>
      <c r="DD183" s="57">
        <f>DD182+0.5*DA183*'DEPRECATED - DT-Prelim Calcs'!$C$11^2+DC183*'DEPRECATED - DT-Prelim Calcs'!$C$11</f>
        <v>-123218.1891674198</v>
      </c>
      <c r="DE183" s="57">
        <f>MIN('Drive Train'!$F$35-CY182*'DEPRECATED - DT-Prelim Calcs'!$C$21*'Drive Train'!$F$39,DE182+CY$2)</f>
        <v>32.55109715377003</v>
      </c>
      <c r="DF183" s="57">
        <f>'Drive Train'!$F$35-CY183*'DEPRECATED - DT-Prelim Calcs'!$C$21*'Drive Train'!$F$39</f>
        <v>6.82</v>
      </c>
      <c r="DG183" s="1">
        <f>IF(DD183&gt;='Drive Train'!$F$29,1,0)</f>
        <v>0</v>
      </c>
      <c r="DH183" s="57">
        <f t="shared" si="226"/>
        <v>103.33333333333333</v>
      </c>
      <c r="DI183" s="63">
        <f>DI182+'DEPRECATED - DT-Prelim Calcs'!$C$11</f>
        <v>716</v>
      </c>
      <c r="DJ183" s="2">
        <f>DT183/'Drive Train'!$F$35</f>
        <v>0.55000000000000004</v>
      </c>
      <c r="DK183" s="46">
        <f>DR183*12*60/(PI() * 'Drive Train'!$F$15)/DJ$2*DJ183</f>
        <v>-166001.93828945325</v>
      </c>
      <c r="DL183" s="2">
        <f>('DEPRECATED - DT-Prelim Calcs'!$C$6*DJ183-DK183)/('DEPRECATED - DT-Prelim Calcs'!$C$6*DJ183)*'DEPRECATED - DT-Prelim Calcs'!$C$7*DJ183</f>
        <v>76.384537763148657</v>
      </c>
      <c r="DM183" s="57">
        <f>DL183/'DEPRECATED - DT-Prelim Calcs'!$C$7*('DEPRECATED - DT-Prelim Calcs'!$C$8-'DEPRECATED - DT-Prelim Calcs'!$C$9)+'DEPRECATED - DT-Prelim Calcs'!$C$9</f>
        <v>4069.1465539468768</v>
      </c>
      <c r="DN183" s="57">
        <f t="shared" si="197"/>
        <v>93</v>
      </c>
      <c r="DO183" s="2">
        <f t="shared" si="227"/>
        <v>1.1037138828047846</v>
      </c>
      <c r="DP183" s="57">
        <f>DO183*'DEPRECATED - DT-Prelim Calcs'!$C$21/DJ$2/'DEPRECATED - DT-Prelim Calcs'!$C$19/'DEPRECATED - DT-Prelim Calcs'!$C$18*3.39*'DEPRECATED - DT-Prelim Calcs'!$C$20</f>
        <v>25.773080821789936</v>
      </c>
      <c r="DQ183" s="46">
        <f t="shared" si="228"/>
        <v>0</v>
      </c>
      <c r="DR183" s="57">
        <f>DP182*'DEPRECATED - DT-Prelim Calcs'!$C$11+DR182</f>
        <v>-817.41452948559959</v>
      </c>
      <c r="DS183" s="57">
        <f>DS182+0.5*DP183*'DEPRECATED - DT-Prelim Calcs'!$C$11^2+DR183*'DEPRECATED - DT-Prelim Calcs'!$C$11</f>
        <v>-208269.25979539347</v>
      </c>
      <c r="DT183" s="57">
        <f>MIN('Drive Train'!$F$35-DN182*'DEPRECATED - DT-Prelim Calcs'!$C$21*'Drive Train'!$F$39,DT182+DN$2)</f>
        <v>6.82</v>
      </c>
      <c r="DU183" s="57">
        <f>'Drive Train'!$F$35-DN183*'DEPRECATED - DT-Prelim Calcs'!$C$21*'Drive Train'!$F$39</f>
        <v>6.82</v>
      </c>
      <c r="DV183" s="1">
        <f>IF(DS183&gt;='Drive Train'!$F$29,1,0)</f>
        <v>0</v>
      </c>
      <c r="DW183" s="57">
        <f t="shared" si="229"/>
        <v>103.33333333333333</v>
      </c>
      <c r="DX183" s="63">
        <f>DX182+'DEPRECATED - DT-Prelim Calcs'!$C$11</f>
        <v>716</v>
      </c>
      <c r="DY183" s="2">
        <f>EI183/'Drive Train'!$F$35</f>
        <v>2.7998824145658316</v>
      </c>
      <c r="DZ183" s="46">
        <f>EG183*12*60/(PI() * 'Drive Train'!$F$15)/DY$2*DY183</f>
        <v>-1093734.4382690764</v>
      </c>
      <c r="EA183" s="2">
        <f>('DEPRECATED - DT-Prelim Calcs'!$C$6*DY183-DZ183)/('DEPRECATED - DT-Prelim Calcs'!$C$6*DY183)*'DEPRECATED - DT-Prelim Calcs'!$C$7*DY183</f>
        <v>501.28805362256975</v>
      </c>
      <c r="EB183" s="57">
        <f>EA183/'DEPRECATED - DT-Prelim Calcs'!$C$7*('DEPRECATED - DT-Prelim Calcs'!$C$8-'DEPRECATED - DT-Prelim Calcs'!$C$9)+'DEPRECATED - DT-Prelim Calcs'!$C$9</f>
        <v>26689.528746794895</v>
      </c>
      <c r="EC183" s="57">
        <f t="shared" si="198"/>
        <v>93</v>
      </c>
      <c r="ED183" s="2">
        <f t="shared" si="230"/>
        <v>0.96993038185874991</v>
      </c>
      <c r="EE183" s="57">
        <f>ED183*'DEPRECATED - DT-Prelim Calcs'!$C$21/DY$2/'DEPRECATED - DT-Prelim Calcs'!$C$19/'DEPRECATED - DT-Prelim Calcs'!$C$18*3.39*'DEPRECATED - DT-Prelim Calcs'!$C$20</f>
        <v>25.773080821789936</v>
      </c>
      <c r="EF183" s="46">
        <f t="shared" si="231"/>
        <v>0</v>
      </c>
      <c r="EG183" s="57">
        <f>EE182*'DEPRECATED - DT-Prelim Calcs'!$C$11+EG182</f>
        <v>-929.71114158245643</v>
      </c>
      <c r="EH183" s="57">
        <f>EH182+0.5*EE183*'DEPRECATED - DT-Prelim Calcs'!$C$11^2+EG183*'DEPRECATED - DT-Prelim Calcs'!$C$11</f>
        <v>-294178.64688811771</v>
      </c>
      <c r="EI183" s="57">
        <f>MIN('Drive Train'!$F$35-EC182*'DEPRECATED - DT-Prelim Calcs'!$C$21*'Drive Train'!$F$39,EI182+EC$2)</f>
        <v>34.718541940616312</v>
      </c>
      <c r="EJ183" s="57">
        <f>'Drive Train'!$F$35-EC183*'DEPRECATED - DT-Prelim Calcs'!$C$21*'Drive Train'!$F$39</f>
        <v>6.82</v>
      </c>
      <c r="EK183" s="1">
        <f>IF(EH183&gt;='Drive Train'!$F$29,1,0)</f>
        <v>0</v>
      </c>
      <c r="EL183" s="57">
        <f t="shared" si="232"/>
        <v>103.33333333333333</v>
      </c>
      <c r="EM183" s="63">
        <f>EM182+'DEPRECATED - DT-Prelim Calcs'!$C$11</f>
        <v>716</v>
      </c>
      <c r="EN183" s="2">
        <f>EX183/'Drive Train'!$F$35</f>
        <v>0.55000000000000004</v>
      </c>
      <c r="EO183" s="46">
        <f>EV183*12*60/(PI() * 'Drive Train'!$F$15)/EN$2*EN183</f>
        <v>-66816.24946390446</v>
      </c>
      <c r="EP183" s="2">
        <f>('DEPRECATED - DT-Prelim Calcs'!$C$6*EN183-EO183)/('DEPRECATED - DT-Prelim Calcs'!$C$6*EN183)*'DEPRECATED - DT-Prelim Calcs'!$C$7*EN183</f>
        <v>31.536974898313275</v>
      </c>
      <c r="EQ183" s="57">
        <f>EP183/'DEPRECATED - DT-Prelim Calcs'!$C$7*('DEPRECATED - DT-Prelim Calcs'!$C$8-'DEPRECATED - DT-Prelim Calcs'!$C$9)+'DEPRECATED - DT-Prelim Calcs'!$C$9</f>
        <v>1681.6186221799144</v>
      </c>
      <c r="ER183" s="57">
        <f t="shared" si="199"/>
        <v>93</v>
      </c>
      <c r="ES183" s="2">
        <f t="shared" si="233"/>
        <v>0.86507304327942547</v>
      </c>
      <c r="ET183" s="57">
        <f>ES183*'DEPRECATED - DT-Prelim Calcs'!$C$21/EN$2/'DEPRECATED - DT-Prelim Calcs'!$C$19/'DEPRECATED - DT-Prelim Calcs'!$C$18*3.39*'DEPRECATED - DT-Prelim Calcs'!$C$20</f>
        <v>25.773080821789936</v>
      </c>
      <c r="EU183" s="46">
        <f t="shared" si="234"/>
        <v>0</v>
      </c>
      <c r="EV183" s="57">
        <f>ET182*'DEPRECATED - DT-Prelim Calcs'!$C$11+EV182</f>
        <v>-257.87400301747562</v>
      </c>
      <c r="EW183" s="57">
        <f>EW182+0.5*ET183*'DEPRECATED - DT-Prelim Calcs'!$C$11^2+EV183*'DEPRECATED - DT-Prelim Calcs'!$C$11</f>
        <v>-397787.30519016279</v>
      </c>
      <c r="EX183" s="57">
        <f>MIN('Drive Train'!$F$35-ER182*'DEPRECATED - DT-Prelim Calcs'!$C$21*'Drive Train'!$F$39,EX182+ER$2)</f>
        <v>6.82</v>
      </c>
      <c r="EY183" s="57">
        <f>'Drive Train'!$F$35-ER183*'DEPRECATED - DT-Prelim Calcs'!$C$21*'Drive Train'!$F$39</f>
        <v>6.82</v>
      </c>
      <c r="EZ183" s="1">
        <f>IF(EW183&gt;='Drive Train'!$F$29,1,0)</f>
        <v>0</v>
      </c>
      <c r="FA183" s="57">
        <f t="shared" si="235"/>
        <v>103.33333333333333</v>
      </c>
      <c r="FB183" s="63">
        <f>FB182+'DEPRECATED - DT-Prelim Calcs'!$C$11</f>
        <v>716</v>
      </c>
      <c r="FC183" s="2">
        <f>FM183/'Drive Train'!$F$35</f>
        <v>0.55000000000000004</v>
      </c>
      <c r="FD183" s="46">
        <f>FK183*12*60/(PI() * 'Drive Train'!$F$15)/FC$2*FC183</f>
        <v>-137316.17499939664</v>
      </c>
      <c r="FE183" s="2">
        <f>('DEPRECATED - DT-Prelim Calcs'!$C$6*FC183-FD183)/('DEPRECATED - DT-Prelim Calcs'!$C$6*FC183)*'DEPRECATED - DT-Prelim Calcs'!$C$7*FC183</f>
        <v>63.414051922804113</v>
      </c>
      <c r="FF183" s="57">
        <f>FE183/'DEPRECATED - DT-Prelim Calcs'!$C$7*('DEPRECATED - DT-Prelim Calcs'!$C$8-'DEPRECATED - DT-Prelim Calcs'!$C$9)+'DEPRECATED - DT-Prelim Calcs'!$C$9</f>
        <v>3378.6430961393226</v>
      </c>
      <c r="FG183" s="57">
        <f t="shared" si="200"/>
        <v>93</v>
      </c>
      <c r="FH183" s="2">
        <f t="shared" si="236"/>
        <v>0.78067567320338405</v>
      </c>
      <c r="FI183" s="57">
        <f>FH183*'DEPRECATED - DT-Prelim Calcs'!$C$21/FC$2/'DEPRECATED - DT-Prelim Calcs'!$C$19/'DEPRECATED - DT-Prelim Calcs'!$C$18*3.39*'DEPRECATED - DT-Prelim Calcs'!$C$20</f>
        <v>25.773080821789936</v>
      </c>
      <c r="FJ183" s="46">
        <f t="shared" si="237"/>
        <v>0</v>
      </c>
      <c r="FK183" s="57">
        <f>FI182*'DEPRECATED - DT-Prelim Calcs'!$C$11+FK182</f>
        <v>-478.261071615471</v>
      </c>
      <c r="FL183" s="57">
        <f>FL182+0.5*FI183*'DEPRECATED - DT-Prelim Calcs'!$C$11^2+FK183*'DEPRECATED - DT-Prelim Calcs'!$C$11</f>
        <v>-583902.35762559052</v>
      </c>
      <c r="FM183" s="57">
        <f>MIN('Drive Train'!$F$35-FG182*'DEPRECATED - DT-Prelim Calcs'!$C$21*'Drive Train'!$F$39,FM182+FG$2)</f>
        <v>6.82</v>
      </c>
      <c r="FN183" s="57">
        <f>'Drive Train'!$F$35-FG183*'DEPRECATED - DT-Prelim Calcs'!$C$21*'Drive Train'!$F$39</f>
        <v>6.82</v>
      </c>
      <c r="FO183" s="1">
        <f>IF(FL183&gt;='Drive Train'!$F$29,1,0)</f>
        <v>0</v>
      </c>
      <c r="FP183" s="57">
        <f t="shared" si="238"/>
        <v>103.33333333333333</v>
      </c>
      <c r="FQ183" s="63">
        <f>FQ182+'DEPRECATED - DT-Prelim Calcs'!$C$11</f>
        <v>716</v>
      </c>
      <c r="FR183" s="2">
        <f>GB183/'Drive Train'!$F$35</f>
        <v>0.55000000000000004</v>
      </c>
      <c r="FS183" s="46">
        <f>FZ183*12*60/(PI() * 'Drive Train'!$F$15)/FR$2*FR183</f>
        <v>-231490.15454660146</v>
      </c>
      <c r="FT183" s="2">
        <f>('DEPRECATED - DT-Prelim Calcs'!$C$6*FR183-FS183)/('DEPRECATED - DT-Prelim Calcs'!$C$6*FR183)*'DEPRECATED - DT-Prelim Calcs'!$C$7*FR183</f>
        <v>105.99553235596801</v>
      </c>
      <c r="FU183" s="57">
        <f>FT183/'DEPRECATED - DT-Prelim Calcs'!$C$7*('DEPRECATED - DT-Prelim Calcs'!$C$8-'DEPRECATED - DT-Prelim Calcs'!$C$9)+'DEPRECATED - DT-Prelim Calcs'!$C$9</f>
        <v>5645.5326976226961</v>
      </c>
      <c r="FV183" s="57">
        <f t="shared" si="201"/>
        <v>93</v>
      </c>
      <c r="FW183" s="2">
        <f t="shared" si="239"/>
        <v>0.7112822800297498</v>
      </c>
      <c r="FX183" s="57">
        <f>FW183*'DEPRECATED - DT-Prelim Calcs'!$C$21/FR$2/'DEPRECATED - DT-Prelim Calcs'!$C$19/'DEPRECATED - DT-Prelim Calcs'!$C$18*3.39*'DEPRECATED - DT-Prelim Calcs'!$C$20</f>
        <v>25.773080821789936</v>
      </c>
      <c r="FY183" s="46">
        <f t="shared" si="240"/>
        <v>0</v>
      </c>
      <c r="FZ183" s="57">
        <f>FX182*'DEPRECATED - DT-Prelim Calcs'!$C$11+FZ182</f>
        <v>-734.59370596158476</v>
      </c>
      <c r="GA183" s="57">
        <f>GA182+0.5*FX183*'DEPRECATED - DT-Prelim Calcs'!$C$11^2+FZ183*'DEPRECATED - DT-Prelim Calcs'!$C$11</f>
        <v>-639290.37071649579</v>
      </c>
      <c r="GB183" s="57">
        <f>MIN('Drive Train'!$F$35-FV182*'DEPRECATED - DT-Prelim Calcs'!$C$21*'Drive Train'!$F$39,GB182+FV$2)</f>
        <v>6.82</v>
      </c>
      <c r="GC183" s="57">
        <f>'Drive Train'!$F$35-FV183*'DEPRECATED - DT-Prelim Calcs'!$C$21*'Drive Train'!$F$39</f>
        <v>6.82</v>
      </c>
      <c r="GD183" s="1">
        <f>IF(GA183&gt;='Drive Train'!$F$29,1,0)</f>
        <v>0</v>
      </c>
      <c r="GE183" s="57">
        <f t="shared" si="241"/>
        <v>103.33333333333333</v>
      </c>
      <c r="GF183" s="63">
        <f>GF182+'DEPRECATED - DT-Prelim Calcs'!$C$11</f>
        <v>716</v>
      </c>
      <c r="GG183" s="2">
        <f>GQ183/'Drive Train'!$F$35</f>
        <v>0.85483870967741948</v>
      </c>
      <c r="GH183" s="46">
        <f>GO183*12*60/(PI() * 'Drive Train'!$F$15)/GG$2*GG183</f>
        <v>12679.398077494679</v>
      </c>
      <c r="GI183" s="2">
        <f>('DEPRECATED - DT-Prelim Calcs'!$C$6*GG183-GH183)/('DEPRECATED - DT-Prelim Calcs'!$C$6*GG183)*'DEPRECATED - DT-Prelim Calcs'!$C$7*GG183</f>
        <v>-3.6729248948110365</v>
      </c>
      <c r="GJ183" s="57">
        <f>GI183/'DEPRECATED - DT-Prelim Calcs'!$C$7*('DEPRECATED - DT-Prelim Calcs'!$C$8-'DEPRECATED - DT-Prelim Calcs'!$C$9)+'DEPRECATED - DT-Prelim Calcs'!$C$9</f>
        <v>-192.83371950384065</v>
      </c>
      <c r="GK183" s="57">
        <f t="shared" si="242"/>
        <v>-192.83371950384065</v>
      </c>
      <c r="GL183" s="2">
        <f t="shared" si="243"/>
        <v>-4.7588480071362529</v>
      </c>
      <c r="GM183" s="57">
        <f>GL183*'DEPRECATED - DT-Prelim Calcs'!$C$21/GG$2/'DEPRECATED - DT-Prelim Calcs'!$C$19/'DEPRECATED - DT-Prelim Calcs'!$C$18*3.39*'DEPRECATED - DT-Prelim Calcs'!$C$20</f>
        <v>-123.16807239756854</v>
      </c>
      <c r="GN183" s="46">
        <f t="shared" si="244"/>
        <v>1</v>
      </c>
      <c r="GO183" s="57">
        <f>GM182*'DEPRECATED - DT-Prelim Calcs'!$C$11+GO182</f>
        <v>36.242642917932613</v>
      </c>
      <c r="GP183" s="57">
        <f>GP182+0.5*GM183*'DEPRECATED - DT-Prelim Calcs'!$C$11^2+GO183*'DEPRECATED - DT-Prelim Calcs'!$C$11</f>
        <v>-317405.98730000609</v>
      </c>
      <c r="GQ183" s="57">
        <f>MIN('Drive Train'!$F$35-GK182*'DEPRECATED - DT-Prelim Calcs'!$C$21*'Drive Train'!$F$39,GQ182+GK$2)</f>
        <v>10.600000000000001</v>
      </c>
      <c r="GR183" s="57">
        <f>'Drive Train'!$F$35-GK183*'DEPRECATED - DT-Prelim Calcs'!$C$21*'Drive Train'!$F$39</f>
        <v>23.970023170230441</v>
      </c>
      <c r="GS183" s="1">
        <f>IF(GP183&gt;='Drive Train'!$F$29,1,0)</f>
        <v>0</v>
      </c>
      <c r="GT183" s="57">
        <f t="shared" si="245"/>
        <v>-214.25968833760075</v>
      </c>
      <c r="GU183" s="63">
        <f>GU182+'DEPRECATED - DT-Prelim Calcs'!$C$11</f>
        <v>716</v>
      </c>
      <c r="GV183" s="2">
        <f>HF183/'Drive Train'!$F$35</f>
        <v>0.83870967741935498</v>
      </c>
      <c r="GW183" s="46">
        <f>HD183*12*60/(PI() * 'Drive Train'!$F$15)/GV$2*GV183</f>
        <v>-118594.65669295577</v>
      </c>
      <c r="GX183" s="2">
        <f>('DEPRECATED - DT-Prelim Calcs'!$C$6*GV183-GW183)/('DEPRECATED - DT-Prelim Calcs'!$C$6*GV183)*'DEPRECATED - DT-Prelim Calcs'!$C$7*GV183</f>
        <v>55.64476548768824</v>
      </c>
      <c r="GY183" s="57">
        <f>GX183/'DEPRECATED - DT-Prelim Calcs'!$C$7*('DEPRECATED - DT-Prelim Calcs'!$C$8-'DEPRECATED - DT-Prelim Calcs'!$C$9)+'DEPRECATED - DT-Prelim Calcs'!$C$9</f>
        <v>2965.0333660043157</v>
      </c>
      <c r="GZ183" s="57">
        <f t="shared" si="202"/>
        <v>33.333333333333314</v>
      </c>
      <c r="HA183" s="2">
        <f t="shared" si="246"/>
        <v>0.99579519204165001</v>
      </c>
      <c r="HB183" s="57">
        <f>HA183*'DEPRECATED - DT-Prelim Calcs'!$C$21/GV$2/'DEPRECATED - DT-Prelim Calcs'!$C$19/'DEPRECATED - DT-Prelim Calcs'!$C$18*3.39*'DEPRECATED - DT-Prelim Calcs'!$C$20</f>
        <v>25.773080821789936</v>
      </c>
      <c r="HC183" s="46">
        <f t="shared" si="247"/>
        <v>0</v>
      </c>
      <c r="HD183" s="57">
        <f>HB182*'DEPRECATED - DT-Prelim Calcs'!$C$11+HD182</f>
        <v>-345.5086076157512</v>
      </c>
      <c r="HE183" s="57">
        <f>HE182+0.5*HB183*'DEPRECATED - DT-Prelim Calcs'!$C$11^2+HD183*'DEPRECATED - DT-Prelim Calcs'!$C$11</f>
        <v>-336659.87783408689</v>
      </c>
      <c r="HF183" s="57">
        <f>MIN('Drive Train'!$F$35-GZ182*'DEPRECATED - DT-Prelim Calcs'!$C$21*'Drive Train'!$F$39,HF182+GZ$2)</f>
        <v>10.400000000000002</v>
      </c>
      <c r="HG183" s="57">
        <f>'Drive Train'!$F$35-GZ183*'DEPRECATED - DT-Prelim Calcs'!$C$21*'Drive Train'!$F$39</f>
        <v>10.400000000000002</v>
      </c>
      <c r="HH183" s="1">
        <f>IF(HE183&gt;='Drive Train'!$F$29,1,0)</f>
        <v>0</v>
      </c>
      <c r="HI183" s="57">
        <f t="shared" si="248"/>
        <v>37.037037037037017</v>
      </c>
      <c r="HJ183" s="63">
        <f>HJ182+'DEPRECATED - DT-Prelim Calcs'!$C$11</f>
        <v>716</v>
      </c>
      <c r="HK183" s="2">
        <f>HU183/'Drive Train'!$F$35</f>
        <v>0.82258064516129037</v>
      </c>
      <c r="HL183" s="46">
        <f>HS183*12*60/(PI() * 'Drive Train'!$F$15)/HK$2*HK183</f>
        <v>-1700.5965322439511</v>
      </c>
      <c r="HM183" s="2">
        <f>('DEPRECATED - DT-Prelim Calcs'!$C$6*HK183-HL183)/('DEPRECATED - DT-Prelim Calcs'!$C$6*HK183)*'DEPRECATED - DT-Prelim Calcs'!$C$7*HK183</f>
        <v>2.7513569988739675</v>
      </c>
      <c r="HN183" s="57">
        <f>HM183/'DEPRECATED - DT-Prelim Calcs'!$C$7*('DEPRECATED - DT-Prelim Calcs'!$C$8-'DEPRECATED - DT-Prelim Calcs'!$C$9)+'DEPRECATED - DT-Prelim Calcs'!$C$9</f>
        <v>149.17265682802076</v>
      </c>
      <c r="HO183" s="57">
        <f t="shared" si="203"/>
        <v>36.66666666666665</v>
      </c>
      <c r="HP183" s="2">
        <f t="shared" si="249"/>
        <v>0.78939196697859837</v>
      </c>
      <c r="HQ183" s="57">
        <f>HP183*'DEPRECATED - DT-Prelim Calcs'!$C$21/HK$2/'DEPRECATED - DT-Prelim Calcs'!$C$19/'DEPRECATED - DT-Prelim Calcs'!$C$18*3.39*'DEPRECATED - DT-Prelim Calcs'!$C$20</f>
        <v>20.430971275627726</v>
      </c>
      <c r="HR183" s="46">
        <f t="shared" si="250"/>
        <v>0</v>
      </c>
      <c r="HS183" s="57">
        <f>HQ182*'DEPRECATED - DT-Prelim Calcs'!$C$11+HS182</f>
        <v>-5.0515912906957681</v>
      </c>
      <c r="HT183" s="57">
        <f>HT182+0.5*HQ183*'DEPRECATED - DT-Prelim Calcs'!$C$11^2+HS183*'DEPRECATED - DT-Prelim Calcs'!$C$11</f>
        <v>-324918.32281092182</v>
      </c>
      <c r="HU183" s="57">
        <f>MIN('Drive Train'!$F$35-HO182*'DEPRECATED - DT-Prelim Calcs'!$C$21*'Drive Train'!$F$39,HU182+HO$2)</f>
        <v>10.200000000000001</v>
      </c>
      <c r="HV183" s="57">
        <f>'Drive Train'!$F$35-HO183*'DEPRECATED - DT-Prelim Calcs'!$C$21*'Drive Train'!$F$39</f>
        <v>10.200000000000001</v>
      </c>
      <c r="HW183" s="1">
        <f>IF(HT183&gt;='Drive Train'!$F$29,1,0)</f>
        <v>0</v>
      </c>
      <c r="HX183" s="57">
        <f t="shared" si="251"/>
        <v>40.740740740740726</v>
      </c>
      <c r="HY183" s="63">
        <f>HY182+'DEPRECATED - DT-Prelim Calcs'!$C$11</f>
        <v>716</v>
      </c>
      <c r="HZ183" s="2">
        <f>IJ183/'Drive Train'!$F$35</f>
        <v>0.80645161290322598</v>
      </c>
      <c r="IA183" s="46">
        <f>IH183*12*60/(PI() * 'Drive Train'!$F$15)/HZ$2*HZ183</f>
        <v>-97685.297907390253</v>
      </c>
      <c r="IB183" s="2">
        <f>('DEPRECATED - DT-Prelim Calcs'!$C$6*HZ183-IA183)/('DEPRECATED - DT-Prelim Calcs'!$C$6*HZ183)*'DEPRECATED - DT-Prelim Calcs'!$C$7*HZ183</f>
        <v>46.112698097567794</v>
      </c>
      <c r="IC183" s="57">
        <f>IB183/'DEPRECATED - DT-Prelim Calcs'!$C$7*('DEPRECATED - DT-Prelim Calcs'!$C$8-'DEPRECATED - DT-Prelim Calcs'!$C$9)+'DEPRECATED - DT-Prelim Calcs'!$C$9</f>
        <v>2457.5793219576544</v>
      </c>
      <c r="ID183" s="57">
        <f t="shared" si="204"/>
        <v>39.999999999999986</v>
      </c>
      <c r="IE183" s="2">
        <f t="shared" si="252"/>
        <v>0.99579519204165001</v>
      </c>
      <c r="IF183" s="57">
        <f>IE183*'DEPRECATED - DT-Prelim Calcs'!$C$21/HZ$2/'DEPRECATED - DT-Prelim Calcs'!$C$19/'DEPRECATED - DT-Prelim Calcs'!$C$18*3.39*'DEPRECATED - DT-Prelim Calcs'!$C$20</f>
        <v>25.773080821789936</v>
      </c>
      <c r="IG183" s="46">
        <f t="shared" si="253"/>
        <v>0</v>
      </c>
      <c r="IH183" s="57">
        <f>IF182*'DEPRECATED - DT-Prelim Calcs'!$C$11+IH182</f>
        <v>-295.97586176222444</v>
      </c>
      <c r="II183" s="57">
        <f>II182+0.5*IF183*'DEPRECATED - DT-Prelim Calcs'!$C$11^2+IH183*'DEPRECATED - DT-Prelim Calcs'!$C$11</f>
        <v>-327437.88264252211</v>
      </c>
      <c r="IJ183" s="57">
        <f>MIN('Drive Train'!$F$35-ID182*'DEPRECATED - DT-Prelim Calcs'!$C$21*'Drive Train'!$F$39,IJ182+ID$2)</f>
        <v>10.000000000000002</v>
      </c>
      <c r="IK183" s="57">
        <f>'Drive Train'!$F$35-ID183*'DEPRECATED - DT-Prelim Calcs'!$C$21*'Drive Train'!$F$39</f>
        <v>10.000000000000002</v>
      </c>
      <c r="IL183" s="1">
        <f>IF(II183&gt;='Drive Train'!$F$29,1,0)</f>
        <v>0</v>
      </c>
      <c r="IM183" s="57">
        <f t="shared" si="254"/>
        <v>44.444444444444429</v>
      </c>
      <c r="IN183" s="63">
        <f>IN182+'DEPRECATED - DT-Prelim Calcs'!$C$11</f>
        <v>716</v>
      </c>
      <c r="IO183" s="2">
        <f>IY183/'Drive Train'!$F$35</f>
        <v>0.79032258064516137</v>
      </c>
      <c r="IP183" s="46">
        <f>IW183*12*60/(PI() * 'Drive Train'!$F$15)/IO$2*IO183</f>
        <v>-47718.916898315983</v>
      </c>
      <c r="IQ183" s="2">
        <f>('DEPRECATED - DT-Prelim Calcs'!$C$6*IO183-IP183)/('DEPRECATED - DT-Prelim Calcs'!$C$6*IO183)*'DEPRECATED - DT-Prelim Calcs'!$C$7*IO183</f>
        <v>23.481148287073701</v>
      </c>
      <c r="IR183" s="57">
        <f>IQ183/'DEPRECATED - DT-Prelim Calcs'!$C$7*('DEPRECATED - DT-Prelim Calcs'!$C$8-'DEPRECATED - DT-Prelim Calcs'!$C$9)+'DEPRECATED - DT-Prelim Calcs'!$C$9</f>
        <v>1252.7544917973262</v>
      </c>
      <c r="IS183" s="57">
        <f t="shared" si="205"/>
        <v>43.333333333333321</v>
      </c>
      <c r="IT183" s="2">
        <f t="shared" si="255"/>
        <v>0.99579519204165001</v>
      </c>
      <c r="IU183" s="57">
        <f>IT183*'DEPRECATED - DT-Prelim Calcs'!$C$21/IO$2/'DEPRECATED - DT-Prelim Calcs'!$C$19/'DEPRECATED - DT-Prelim Calcs'!$C$18*3.39*'DEPRECATED - DT-Prelim Calcs'!$C$20</f>
        <v>25.773080821789936</v>
      </c>
      <c r="IV183" s="46">
        <f t="shared" si="256"/>
        <v>0</v>
      </c>
      <c r="IW183" s="57">
        <f>IU182*'DEPRECATED - DT-Prelim Calcs'!$C$11+IW182</f>
        <v>-147.53382100683655</v>
      </c>
      <c r="IX183" s="57">
        <f>IX182+0.5*IU183*'DEPRECATED - DT-Prelim Calcs'!$C$11^2+IW183*'DEPRECATED - DT-Prelim Calcs'!$C$11</f>
        <v>-341250.22776895377</v>
      </c>
      <c r="IY183" s="57">
        <f>MIN('Drive Train'!$F$35-IS182*'DEPRECATED - DT-Prelim Calcs'!$C$21*'Drive Train'!$F$39,IY182+IS$2)</f>
        <v>9.8000000000000007</v>
      </c>
      <c r="IZ183" s="57">
        <f>'Drive Train'!$F$35-IS183*'DEPRECATED - DT-Prelim Calcs'!$C$21*'Drive Train'!$F$39</f>
        <v>9.8000000000000007</v>
      </c>
      <c r="JA183" s="1">
        <f>IF(IX183&gt;='Drive Train'!$F$29,1,0)</f>
        <v>0</v>
      </c>
      <c r="JB183" s="57">
        <f t="shared" si="257"/>
        <v>48.148148148148138</v>
      </c>
      <c r="JC183" s="63">
        <f>JC182+'DEPRECATED - DT-Prelim Calcs'!$C$11</f>
        <v>716</v>
      </c>
      <c r="JD183" s="2">
        <f>JN183/'Drive Train'!$F$35</f>
        <v>0.77419354838709686</v>
      </c>
      <c r="JE183" s="46">
        <f>JL183*12*60/(PI() * 'Drive Train'!$F$15)/JD$2*JD183</f>
        <v>-114844.4341961563</v>
      </c>
      <c r="JF183" s="2">
        <f>('DEPRECATED - DT-Prelim Calcs'!$C$6*JD183-JE183)/('DEPRECATED - DT-Prelim Calcs'!$C$6*JD183)*'DEPRECATED - DT-Prelim Calcs'!$C$7*JD183</f>
        <v>53.793590018730484</v>
      </c>
      <c r="JG183" s="57">
        <f>JF183/'DEPRECATED - DT-Prelim Calcs'!$C$7*('DEPRECATED - DT-Prelim Calcs'!$C$8-'DEPRECATED - DT-Prelim Calcs'!$C$9)+'DEPRECATED - DT-Prelim Calcs'!$C$9</f>
        <v>2866.4832362668553</v>
      </c>
      <c r="JH183" s="57">
        <f t="shared" si="206"/>
        <v>46.666666666666657</v>
      </c>
      <c r="JI183" s="2">
        <f t="shared" si="258"/>
        <v>0.99579519204165001</v>
      </c>
      <c r="JJ183" s="57">
        <f>JI183*'DEPRECATED - DT-Prelim Calcs'!$C$21/JD$2/'DEPRECATED - DT-Prelim Calcs'!$C$19/'DEPRECATED - DT-Prelim Calcs'!$C$18*3.39*'DEPRECATED - DT-Prelim Calcs'!$C$20</f>
        <v>25.773080821789936</v>
      </c>
      <c r="JK183" s="46">
        <f t="shared" si="259"/>
        <v>0</v>
      </c>
      <c r="JL183" s="57">
        <f>JJ182*'DEPRECATED - DT-Prelim Calcs'!$C$11+JL182</f>
        <v>-362.46477536324846</v>
      </c>
      <c r="JM183" s="57">
        <f>JM182+0.5*JJ183*'DEPRECATED - DT-Prelim Calcs'!$C$11^2+JL183*'DEPRECATED - DT-Prelim Calcs'!$C$11</f>
        <v>-368193.38676045951</v>
      </c>
      <c r="JN183" s="57">
        <f>MIN('Drive Train'!$F$35-JH182*'DEPRECATED - DT-Prelim Calcs'!$C$21*'Drive Train'!$F$39,JN182+JH$2)</f>
        <v>9.6000000000000014</v>
      </c>
      <c r="JO183" s="57">
        <f>'Drive Train'!$F$35-JH183*'DEPRECATED - DT-Prelim Calcs'!$C$21*'Drive Train'!$F$39</f>
        <v>9.6000000000000014</v>
      </c>
      <c r="JP183" s="1">
        <f>IF(JM183&gt;='Drive Train'!$F$29,1,0)</f>
        <v>0</v>
      </c>
      <c r="JQ183" s="57">
        <f>MIN(JG183,'DEPRECATED - DT-Prelim Calcs'!$C$10)*'DEPRECATED - DT-Prelim Calcs'!$C$11*1000/60/60</f>
        <v>103.33333333333333</v>
      </c>
      <c r="JR183" s="63">
        <f>JR182+'DEPRECATED - DT-Prelim Calcs'!$C$11</f>
        <v>716</v>
      </c>
      <c r="JS183" s="2">
        <f>KC183/'Drive Train'!$F$35</f>
        <v>0.75806451612903225</v>
      </c>
      <c r="JT183" s="46">
        <f>KA183*12*60/(PI() * 'Drive Train'!$F$15)/JS$2*JS183</f>
        <v>-6814.5386194212915</v>
      </c>
      <c r="JU183" s="2">
        <f>('DEPRECATED - DT-Prelim Calcs'!$C$6*JS183-JT183)/('DEPRECATED - DT-Prelim Calcs'!$C$6*JS183)*'DEPRECATED - DT-Prelim Calcs'!$C$7*JS183</f>
        <v>4.9081809009076123</v>
      </c>
      <c r="JV183" s="57">
        <f>JU183/'DEPRECATED - DT-Prelim Calcs'!$C$7*('DEPRECATED - DT-Prelim Calcs'!$C$8-'DEPRECATED - DT-Prelim Calcs'!$C$9)+'DEPRECATED - DT-Prelim Calcs'!$C$9</f>
        <v>263.99444381180354</v>
      </c>
      <c r="JW183" s="57">
        <f t="shared" si="207"/>
        <v>49.999999999999993</v>
      </c>
      <c r="JX183" s="2">
        <f t="shared" si="260"/>
        <v>0.99579519204165001</v>
      </c>
      <c r="JY183" s="57">
        <f>JX183*'DEPRECATED - DT-Prelim Calcs'!$C$21/JS$2/'DEPRECATED - DT-Prelim Calcs'!$C$19/'DEPRECATED - DT-Prelim Calcs'!$C$18*3.39*'DEPRECATED - DT-Prelim Calcs'!$C$20</f>
        <v>25.773080821789936</v>
      </c>
      <c r="JZ183" s="46">
        <f t="shared" si="261"/>
        <v>0</v>
      </c>
      <c r="KA183" s="57">
        <f>JY182*'DEPRECATED - DT-Prelim Calcs'!$C$11+KA182</f>
        <v>-21.965226802695014</v>
      </c>
      <c r="KB183" s="57">
        <f>KB182+0.5*JY183*'DEPRECATED - DT-Prelim Calcs'!$C$11^2+KA183*'DEPRECATED - DT-Prelim Calcs'!$C$11</f>
        <v>-369455.70977884665</v>
      </c>
      <c r="KC183" s="57">
        <f>MIN('Drive Train'!$F$35-JW182*'DEPRECATED - DT-Prelim Calcs'!$C$21*'Drive Train'!$F$39,KC182+JW$2)</f>
        <v>9.4</v>
      </c>
      <c r="KD183" s="57">
        <f>'Drive Train'!$F$35-JW183*'DEPRECATED - DT-Prelim Calcs'!$C$21*'Drive Train'!$F$39</f>
        <v>9.4</v>
      </c>
      <c r="KE183" s="1">
        <f>IF(KB183&gt;='Drive Train'!$F$29,1,0)</f>
        <v>0</v>
      </c>
      <c r="KF183" s="57">
        <f>MIN(JV183,'DEPRECATED - DT-Prelim Calcs'!$C$10)*'DEPRECATED - DT-Prelim Calcs'!$C$11*1000/60/60</f>
        <v>103.33333333333333</v>
      </c>
      <c r="KG183" s="63">
        <f>KG182+'DEPRECATED - DT-Prelim Calcs'!$C$11</f>
        <v>716</v>
      </c>
      <c r="KH183" s="2">
        <f>KR183/'Drive Train'!$F$35</f>
        <v>0.74193548387096786</v>
      </c>
      <c r="KI183" s="46">
        <f>KP183*12*60/(PI() * 'Drive Train'!$F$15)/KH$2*KH183</f>
        <v>26734.480605214736</v>
      </c>
      <c r="KJ183" s="2">
        <f>('DEPRECATED - DT-Prelim Calcs'!$C$6*KH183-KI183)/('DEPRECATED - DT-Prelim Calcs'!$C$6*KH183)*'DEPRECATED - DT-Prelim Calcs'!$C$7*KH183</f>
        <v>-10.30013403144461</v>
      </c>
      <c r="KK183" s="57">
        <f>KJ183/'DEPRECATED - DT-Prelim Calcs'!$C$7*('DEPRECATED - DT-Prelim Calcs'!$C$8-'DEPRECATED - DT-Prelim Calcs'!$C$9)+'DEPRECATED - DT-Prelim Calcs'!$C$9</f>
        <v>-545.64323495200972</v>
      </c>
      <c r="KL183" s="57">
        <f t="shared" si="208"/>
        <v>-545.64323495200972</v>
      </c>
      <c r="KM183" s="2">
        <f t="shared" si="262"/>
        <v>-12.9382278030549</v>
      </c>
      <c r="KN183" s="57">
        <f>KM183*'DEPRECATED - DT-Prelim Calcs'!$C$21/KH$2/'DEPRECATED - DT-Prelim Calcs'!$C$19/'DEPRECATED - DT-Prelim Calcs'!$C$18*3.39*'DEPRECATED - DT-Prelim Calcs'!$C$20</f>
        <v>-334.86603824144231</v>
      </c>
      <c r="KO183" s="46">
        <f t="shared" si="263"/>
        <v>1</v>
      </c>
      <c r="KP183" s="57">
        <f>KN182*'DEPRECATED - DT-Prelim Calcs'!$C$11+KP182</f>
        <v>88.04628013098197</v>
      </c>
      <c r="KQ183" s="57">
        <f>KQ182+0.5*KN183*'DEPRECATED - DT-Prelim Calcs'!$C$11^2+KP183*'DEPRECATED - DT-Prelim Calcs'!$C$11</f>
        <v>-343503.28474441048</v>
      </c>
      <c r="KR183" s="57">
        <f>MIN('Drive Train'!$F$35-KL182*'DEPRECATED - DT-Prelim Calcs'!$C$21*'Drive Train'!$F$39,KR182+KL$2)</f>
        <v>9.2000000000000011</v>
      </c>
      <c r="KS183" s="57">
        <f>'Drive Train'!$F$35-KL183*'DEPRECATED - DT-Prelim Calcs'!$C$21*'Drive Train'!$F$39</f>
        <v>45.138594097120581</v>
      </c>
      <c r="KT183" s="1">
        <f>IF(KQ183&gt;='Drive Train'!$F$29,1,0)</f>
        <v>0</v>
      </c>
      <c r="KU183" s="57">
        <f>MIN(KK183,'DEPRECATED - DT-Prelim Calcs'!$C$10)*'DEPRECATED - DT-Prelim Calcs'!$C$11*1000/60/60</f>
        <v>-606.27026105778862</v>
      </c>
      <c r="KV183" s="63">
        <f>KV182+'DEPRECATED - DT-Prelim Calcs'!$C$11</f>
        <v>716</v>
      </c>
      <c r="KW183" s="2">
        <f>LG183/'Drive Train'!$F$35</f>
        <v>0.72580645161290325</v>
      </c>
      <c r="KX183" s="46">
        <f>LE183*12*60/(PI() * 'Drive Train'!$F$15)/KW$2*KW183</f>
        <v>-264782.2494581088</v>
      </c>
      <c r="KY183" s="2">
        <f>('DEPRECATED - DT-Prelim Calcs'!$C$6*KW183-KX183)/('DEPRECATED - DT-Prelim Calcs'!$C$6*KW183)*'DEPRECATED - DT-Prelim Calcs'!$C$7*KW183</f>
        <v>121.47249958854513</v>
      </c>
      <c r="KZ183" s="57">
        <f>KY183/'DEPRECATED - DT-Prelim Calcs'!$C$7*('DEPRECATED - DT-Prelim Calcs'!$C$8-'DEPRECATED - DT-Prelim Calcs'!$C$9)+'DEPRECATED - DT-Prelim Calcs'!$C$9</f>
        <v>6469.4724884690213</v>
      </c>
      <c r="LA183" s="57">
        <f t="shared" si="209"/>
        <v>56.666666666666664</v>
      </c>
      <c r="LB183" s="2">
        <f t="shared" si="264"/>
        <v>0.99579519204165001</v>
      </c>
      <c r="LC183" s="57">
        <f>LB183*'DEPRECATED - DT-Prelim Calcs'!$C$21/KW$2/'DEPRECATED - DT-Prelim Calcs'!$C$19/'DEPRECATED - DT-Prelim Calcs'!$C$18*3.39*'DEPRECATED - DT-Prelim Calcs'!$C$20</f>
        <v>25.773080821789936</v>
      </c>
      <c r="LD183" s="46">
        <f t="shared" si="265"/>
        <v>0</v>
      </c>
      <c r="LE183" s="57">
        <f>LC182*'DEPRECATED - DT-Prelim Calcs'!$C$11+LE182</f>
        <v>-891.40167617081806</v>
      </c>
      <c r="LF183" s="57">
        <f>LF182+0.5*LC183*'DEPRECATED - DT-Prelim Calcs'!$C$11^2+LE183*'DEPRECATED - DT-Prelim Calcs'!$C$11</f>
        <v>-384455.19608522957</v>
      </c>
      <c r="LG183" s="57">
        <f>MIN('Drive Train'!$F$35-LA182*'DEPRECATED - DT-Prelim Calcs'!$C$21*'Drive Train'!$F$39,LG182+LA$2)</f>
        <v>9</v>
      </c>
      <c r="LH183" s="57">
        <f>'Drive Train'!$F$35-LA183*'DEPRECATED - DT-Prelim Calcs'!$C$21*'Drive Train'!$F$39</f>
        <v>9</v>
      </c>
      <c r="LI183" s="1">
        <f>IF(LF183&gt;='Drive Train'!$F$29,1,0)</f>
        <v>0</v>
      </c>
      <c r="LJ183" s="57">
        <f>MIN(KZ183,'DEPRECATED - DT-Prelim Calcs'!$C$10)*'DEPRECATED - DT-Prelim Calcs'!$C$11*1000/60/60</f>
        <v>103.33333333333333</v>
      </c>
      <c r="LK183" s="63">
        <f>LK182+'DEPRECATED - DT-Prelim Calcs'!$C$11</f>
        <v>716</v>
      </c>
      <c r="LL183" s="2">
        <f>LV183/'Drive Train'!$F$35</f>
        <v>0.70967741935483875</v>
      </c>
      <c r="LM183" s="46">
        <f>LT183*12*60/(PI() * 'Drive Train'!$F$15)/LL$2*LL183</f>
        <v>28815.578338794563</v>
      </c>
      <c r="LN183" s="2">
        <f>('DEPRECATED - DT-Prelim Calcs'!$C$6*LL183-LM183)/('DEPRECATED - DT-Prelim Calcs'!$C$6*LL183)*'DEPRECATED - DT-Prelim Calcs'!$C$7*LL183</f>
        <v>-11.318860120385775</v>
      </c>
      <c r="LO183" s="57">
        <f>LN183/'DEPRECATED - DT-Prelim Calcs'!$C$7*('DEPRECATED - DT-Prelim Calcs'!$C$8-'DEPRECATED - DT-Prelim Calcs'!$C$9)+'DEPRECATED - DT-Prelim Calcs'!$C$9</f>
        <v>-599.87666118070331</v>
      </c>
      <c r="LP183" s="57">
        <f t="shared" si="210"/>
        <v>-599.87666118070331</v>
      </c>
      <c r="LQ183" s="2">
        <f t="shared" si="266"/>
        <v>-14.291559367440076</v>
      </c>
      <c r="LR183" s="57">
        <f>LQ183*'DEPRECATED - DT-Prelim Calcs'!$C$21/LL$2/'DEPRECATED - DT-Prelim Calcs'!$C$19/'DEPRECATED - DT-Prelim Calcs'!$C$18*3.39*'DEPRECATED - DT-Prelim Calcs'!$C$20</f>
        <v>-369.89284301649451</v>
      </c>
      <c r="LS183" s="46">
        <f t="shared" si="267"/>
        <v>1</v>
      </c>
      <c r="LT183" s="57">
        <f>LR182*'DEPRECATED - DT-Prelim Calcs'!$C$11+LT182</f>
        <v>99.2137252541783</v>
      </c>
      <c r="LU183" s="57">
        <f>LU182+0.5*LR183*'DEPRECATED - DT-Prelim Calcs'!$C$11^2+LT183*'DEPRECATED - DT-Prelim Calcs'!$C$11</f>
        <v>-338502.63485842582</v>
      </c>
      <c r="LV183" s="57">
        <f>MIN('Drive Train'!$F$35-LP182*'DEPRECATED - DT-Prelim Calcs'!$C$21*'Drive Train'!$F$39,LV182+LP$2)</f>
        <v>8.8000000000000007</v>
      </c>
      <c r="LW183" s="57">
        <f>'Drive Train'!$F$35-LP183*'DEPRECATED - DT-Prelim Calcs'!$C$21*'Drive Train'!$F$39</f>
        <v>48.392599670842195</v>
      </c>
      <c r="LX183" s="1">
        <f>IF(LU183&gt;='Drive Train'!$F$29,1,0)</f>
        <v>0</v>
      </c>
      <c r="LY183" s="57">
        <f>MIN(LO183,'DEPRECATED - DT-Prelim Calcs'!$C$10)*'DEPRECATED - DT-Prelim Calcs'!$C$11*1000/60/60</f>
        <v>-666.52962353411488</v>
      </c>
      <c r="LZ183" s="63">
        <f>LZ182+'DEPRECATED - DT-Prelim Calcs'!$C$11</f>
        <v>716</v>
      </c>
    </row>
    <row r="184" spans="18:338" x14ac:dyDescent="0.2">
      <c r="R184" s="63">
        <f>R183+'DEPRECATED - DT-Prelim Calcs'!$C$11</f>
        <v>720</v>
      </c>
      <c r="S184" s="2">
        <f>AG184/'Drive Train'!$F$35</f>
        <v>0</v>
      </c>
      <c r="T184" s="46">
        <f>AE184*12*60/(PI() * 'Drive Train'!$F$15)/S$2*ABS(S184)</f>
        <v>0</v>
      </c>
      <c r="U184" s="2">
        <f>IF(OR(AD183=1,AND($C$32=Motors!$C$32,'DEPRECATED - DT-Prelim Calcs'!AI183=1)),0,IF(AG184=0,-(V183+$C$9)/($C$8-$C$9)*$C$7,($C$6*S184-T184)/($C$6*S184)*$C$7*S184))</f>
        <v>0</v>
      </c>
      <c r="V184" s="57">
        <f>IF(AND(AD183=1,AI183=1),0,ABS(U184/$C$7*($C$8-$C$9)+$C$9) *'Drive Train'!$AA$49 + V183*(1-'Drive Train'!$AA$49))</f>
        <v>0</v>
      </c>
      <c r="W184" s="57">
        <f t="shared" si="184"/>
        <v>0</v>
      </c>
      <c r="X184" s="2">
        <f>MAX(MIN(IF(AND(AI183=1,AG184&lt;0),-1,1)*(W184-$C$9)/($C$8-$C$9)*$C$7-$C$29*AE184/T$2 -  AI183*$C$29/2,X$2),MAX(X$4:X183)*-1)</f>
        <v>-0.2458281045106315</v>
      </c>
      <c r="Y184" s="57">
        <f t="shared" si="185"/>
        <v>0</v>
      </c>
      <c r="Z184" s="57">
        <f t="shared" si="186"/>
        <v>0</v>
      </c>
      <c r="AA184" s="57">
        <f t="shared" si="187"/>
        <v>0</v>
      </c>
      <c r="AB184" s="57" t="e">
        <f t="shared" si="188"/>
        <v>#N/A</v>
      </c>
      <c r="AC184" s="46">
        <f t="shared" si="211"/>
        <v>1</v>
      </c>
      <c r="AD184" s="1">
        <f t="shared" si="189"/>
        <v>1</v>
      </c>
      <c r="AE184" s="57">
        <f t="shared" si="190"/>
        <v>0</v>
      </c>
      <c r="AF184" s="57" t="e">
        <f t="shared" si="191"/>
        <v>#N/A</v>
      </c>
      <c r="AG184" s="57">
        <f>IF(AI183=0,MIN('Drive Train'!$F$35-W183*$C$21*'Drive Train'!$F$39,AG183+W$2)-$C$3,IF(AE183-1&lt;=0,0,IF($C$32=Motors!$C$30,MAX(ABS('Drive Train'!$F$35-W183*$C$21*'Drive Train'!$F$39)*-1,AG183-W$2),MAX(0,ABS('Drive Train'!$F$35-W183*$C$21*'Drive Train'!$F$39)*-1,AG183-W$2))))</f>
        <v>0</v>
      </c>
      <c r="AH184" s="57">
        <f>'Drive Train'!$F$35-ABS(W184)*'DEPRECATED - DT-Prelim Calcs'!$C$21*'Drive Train'!$F$39</f>
        <v>12.4</v>
      </c>
      <c r="AI184" s="1">
        <f>IF(AJ184&gt;='Drive Train'!$F$29,1,0)</f>
        <v>1</v>
      </c>
      <c r="AJ184" s="57">
        <f>AJ183+0.5*Y184*'DEPRECATED - DT-Prelim Calcs'!$C$11^2+AE184*'DEPRECATED - DT-Prelim Calcs'!$C$11</f>
        <v>784.33981740885292</v>
      </c>
      <c r="AK184" s="57">
        <f t="shared" si="268"/>
        <v>0</v>
      </c>
      <c r="AL184" s="63">
        <f>AL183+'DEPRECATED - DT-Prelim Calcs'!$C$11</f>
        <v>720</v>
      </c>
      <c r="AM184" s="2">
        <f>AW184/'Drive Train'!$F$35</f>
        <v>0.90171798760158639</v>
      </c>
      <c r="AN184" s="46">
        <f>AU184*12*60/(PI() * 'Drive Train'!$F$15)/AM$2*AM184</f>
        <v>4074.5129711578243</v>
      </c>
      <c r="AO184" s="2">
        <f>('DEPRECATED - DT-Prelim Calcs'!$C$6*AM184-AN184)/('DEPRECATED - DT-Prelim Calcs'!$C$6*AM184)*'DEPRECATED - DT-Prelim Calcs'!$C$7*AM184</f>
        <v>0.330818350027824</v>
      </c>
      <c r="AP184" s="57">
        <f>AO184/'DEPRECATED - DT-Prelim Calcs'!$C$7*('DEPRECATED - DT-Prelim Calcs'!$C$8-'DEPRECATED - DT-Prelim Calcs'!$C$9)+'DEPRECATED - DT-Prelim Calcs'!$C$9</f>
        <v>20.311615895672126</v>
      </c>
      <c r="AQ184" s="57">
        <f t="shared" si="192"/>
        <v>20.311615895672126</v>
      </c>
      <c r="AR184" s="2">
        <f t="shared" si="212"/>
        <v>-1.6653345369377348E-16</v>
      </c>
      <c r="AS184" s="57">
        <f>AR184*'DEPRECATED - DT-Prelim Calcs'!$C$21/AM$2/'DEPRECATED - DT-Prelim Calcs'!$C$19/'DEPRECATED - DT-Prelim Calcs'!$C$18*3.39*'DEPRECATED - DT-Prelim Calcs'!$C$20</f>
        <v>-1.2068570473601326E-15</v>
      </c>
      <c r="AT184" s="46">
        <f t="shared" si="213"/>
        <v>0</v>
      </c>
      <c r="AU184" s="57">
        <f>AS183*'DEPRECATED - DT-Prelim Calcs'!$C$11+AU183</f>
        <v>39.432321268798688</v>
      </c>
      <c r="AV184" s="57">
        <f>AV183+0.5*AS184*'DEPRECATED - DT-Prelim Calcs'!$C$11^2+AU184*'DEPRECATED - DT-Prelim Calcs'!$C$11</f>
        <v>28346.657748899113</v>
      </c>
      <c r="AW184" s="57">
        <f>MIN('Drive Train'!$F$35-AQ183*'DEPRECATED - DT-Prelim Calcs'!$C$21*'Drive Train'!$F$39,AW183+AQ$2)</f>
        <v>11.181303046259671</v>
      </c>
      <c r="AX184" s="57">
        <f>'Drive Train'!$F$35-AQ184*'DEPRECATED - DT-Prelim Calcs'!$C$21*'Drive Train'!$F$39</f>
        <v>11.181303046259673</v>
      </c>
      <c r="AY184" s="1">
        <f>IF(AV184&gt;='Drive Train'!$F$29,1,0)</f>
        <v>1</v>
      </c>
      <c r="AZ184" s="57">
        <f t="shared" si="214"/>
        <v>22.568462106302363</v>
      </c>
      <c r="BA184" s="63">
        <f>BA183+'DEPRECATED - DT-Prelim Calcs'!$C$11</f>
        <v>720</v>
      </c>
      <c r="BB184" s="2">
        <f>BL184/'Drive Train'!$F$35</f>
        <v>0.55000000000000004</v>
      </c>
      <c r="BC184" s="46">
        <f>BJ184*12*60/(PI() * 'Drive Train'!$F$15)/BB$2*BB184</f>
        <v>5574.3989430736692</v>
      </c>
      <c r="BD184" s="2">
        <f>('DEPRECATED - DT-Prelim Calcs'!$C$6*BB184-BC184)/('DEPRECATED - DT-Prelim Calcs'!$C$6*BB184)*'DEPRECATED - DT-Prelim Calcs'!$C$7*BB184</f>
        <v>-1.1950068391758988</v>
      </c>
      <c r="BE184" s="57">
        <f>BD184/'DEPRECATED - DT-Prelim Calcs'!$C$7*('DEPRECATED - DT-Prelim Calcs'!$C$8-'DEPRECATED - DT-Prelim Calcs'!$C$9)+'DEPRECATED - DT-Prelim Calcs'!$C$9</f>
        <v>-60.917998948658841</v>
      </c>
      <c r="BF184" s="57">
        <f t="shared" si="193"/>
        <v>-60.917998948658841</v>
      </c>
      <c r="BG184" s="2">
        <f t="shared" si="215"/>
        <v>-1.9370342982087321</v>
      </c>
      <c r="BH184" s="57">
        <f>BG184*'DEPRECATED - DT-Prelim Calcs'!$C$21/BB$2/'DEPRECATED - DT-Prelim Calcs'!$C$19/'DEPRECATED - DT-Prelim Calcs'!$C$18*3.39*'DEPRECATED - DT-Prelim Calcs'!$C$20</f>
        <v>-20.276476817893244</v>
      </c>
      <c r="BI184" s="46">
        <f t="shared" si="216"/>
        <v>1</v>
      </c>
      <c r="BJ184" s="57">
        <f>BH183*'DEPRECATED - DT-Prelim Calcs'!$C$11+BJ183</f>
        <v>61.23248520188443</v>
      </c>
      <c r="BK184" s="57">
        <f>BK183+0.5*BH184*'DEPRECATED - DT-Prelim Calcs'!$C$11^2+BJ184*'DEPRECATED - DT-Prelim Calcs'!$C$11</f>
        <v>14923.379867043281</v>
      </c>
      <c r="BL184" s="57">
        <f>MIN('Drive Train'!$F$35-BF183*'DEPRECATED - DT-Prelim Calcs'!$C$21*'Drive Train'!$F$39,BL183+BF$2)</f>
        <v>6.82</v>
      </c>
      <c r="BM184" s="57">
        <f>'Drive Train'!$F$35-BF184*'DEPRECATED - DT-Prelim Calcs'!$C$21*'Drive Train'!$F$39</f>
        <v>16.05507993691953</v>
      </c>
      <c r="BN184" s="1">
        <f>IF(BK184&gt;='Drive Train'!$F$29,1,0)</f>
        <v>1</v>
      </c>
      <c r="BO184" s="57">
        <f t="shared" si="217"/>
        <v>-67.686665498509825</v>
      </c>
      <c r="BP184" s="63">
        <f>BP183+'DEPRECATED - DT-Prelim Calcs'!$C$11</f>
        <v>720</v>
      </c>
      <c r="BQ184" s="2">
        <f>CA184/'Drive Train'!$F$35</f>
        <v>0.55000000000000004</v>
      </c>
      <c r="BR184" s="46">
        <f>BY184*12*60/(PI() * 'Drive Train'!$F$15)/BQ$2*BQ184</f>
        <v>4534.2311998079949</v>
      </c>
      <c r="BS184" s="2">
        <f>('DEPRECATED - DT-Prelim Calcs'!$C$6*BQ184-BR184)/('DEPRECATED - DT-Prelim Calcs'!$C$6*BQ184)*'DEPRECATED - DT-Prelim Calcs'!$C$7*BQ184</f>
        <v>-0.72468709034470291</v>
      </c>
      <c r="BT184" s="57">
        <f>BS184/'DEPRECATED - DT-Prelim Calcs'!$C$7*('DEPRECATED - DT-Prelim Calcs'!$C$8-'DEPRECATED - DT-Prelim Calcs'!$C$9)+'DEPRECATED - DT-Prelim Calcs'!$C$9</f>
        <v>-35.879814809637089</v>
      </c>
      <c r="BU184" s="57">
        <f t="shared" si="194"/>
        <v>-35.879814809637089</v>
      </c>
      <c r="BV184" s="2">
        <f t="shared" si="218"/>
        <v>-1.328254235470085</v>
      </c>
      <c r="BW184" s="57">
        <f>BV184*'DEPRECATED - DT-Prelim Calcs'!$C$21/BQ$2/'DEPRECATED - DT-Prelim Calcs'!$C$19/'DEPRECATED - DT-Prelim Calcs'!$C$18*3.39*'DEPRECATED - DT-Prelim Calcs'!$C$20</f>
        <v>-18.182012973989547</v>
      </c>
      <c r="BX184" s="46">
        <f t="shared" si="219"/>
        <v>1</v>
      </c>
      <c r="BY184" s="57">
        <f>BW183*'DEPRECATED - DT-Prelim Calcs'!$C$11+BY183</f>
        <v>38.087453013354093</v>
      </c>
      <c r="BZ184" s="57">
        <f>BZ183+0.5*BW184*'DEPRECATED - DT-Prelim Calcs'!$C$11^2+BY184*'DEPRECATED - DT-Prelim Calcs'!$C$11</f>
        <v>-15694.97464769428</v>
      </c>
      <c r="CA184" s="57">
        <f>MIN('Drive Train'!$F$35-BU183*'DEPRECATED - DT-Prelim Calcs'!$C$21*'Drive Train'!$F$39,CA183+BU$2)</f>
        <v>6.82</v>
      </c>
      <c r="CB184" s="57">
        <f>'Drive Train'!$F$35-BU184*'DEPRECATED - DT-Prelim Calcs'!$C$21*'Drive Train'!$F$39</f>
        <v>14.552788888578226</v>
      </c>
      <c r="CC184" s="1">
        <f>IF(BZ184&gt;='Drive Train'!$F$29,1,0)</f>
        <v>0</v>
      </c>
      <c r="CD184" s="57">
        <f t="shared" si="220"/>
        <v>-39.86646089959676</v>
      </c>
      <c r="CE184" s="63">
        <f>CE183+'DEPRECATED - DT-Prelim Calcs'!$C$11</f>
        <v>720</v>
      </c>
      <c r="CF184" s="2">
        <f>CP184/'Drive Train'!$F$35</f>
        <v>0.55000000000000004</v>
      </c>
      <c r="CG184" s="46">
        <f>CN184*12*60/(PI() * 'Drive Train'!$F$15)/CF$2*CF184</f>
        <v>-42599.433030939828</v>
      </c>
      <c r="CH184" s="2">
        <f>('DEPRECATED - DT-Prelim Calcs'!$C$6*CF184-CG184)/('DEPRECATED - DT-Prelim Calcs'!$C$6*CF184)*'DEPRECATED - DT-Prelim Calcs'!$C$7*CF184</f>
        <v>20.587157336691366</v>
      </c>
      <c r="CI184" s="57">
        <f>CH184/'DEPRECATED - DT-Prelim Calcs'!$C$7*('DEPRECATED - DT-Prelim Calcs'!$C$8-'DEPRECATED - DT-Prelim Calcs'!$C$9)+'DEPRECATED - DT-Prelim Calcs'!$C$9</f>
        <v>1098.6885005383829</v>
      </c>
      <c r="CJ184" s="57">
        <f t="shared" si="195"/>
        <v>93</v>
      </c>
      <c r="CK184" s="2">
        <f t="shared" si="221"/>
        <v>1.5241763143494644</v>
      </c>
      <c r="CL184" s="57">
        <f>CK184*'DEPRECATED - DT-Prelim Calcs'!$C$21/CF$2/'DEPRECATED - DT-Prelim Calcs'!$C$19/'DEPRECATED - DT-Prelim Calcs'!$C$18*3.39*'DEPRECATED - DT-Prelim Calcs'!$C$20</f>
        <v>25.773080821789936</v>
      </c>
      <c r="CM184" s="46">
        <f t="shared" si="222"/>
        <v>0</v>
      </c>
      <c r="CN184" s="57">
        <f>CL183*'DEPRECATED - DT-Prelim Calcs'!$C$11+CN183</f>
        <v>-289.67546722314057</v>
      </c>
      <c r="CO184" s="57">
        <f>CO183+0.5*CL184*'DEPRECATED - DT-Prelim Calcs'!$C$11^2+CN184*'DEPRECATED - DT-Prelim Calcs'!$C$11</f>
        <v>-60337.339111988935</v>
      </c>
      <c r="CP184" s="57">
        <f>MIN('Drive Train'!$F$35-CJ183*'DEPRECATED - DT-Prelim Calcs'!$C$21*'Drive Train'!$F$39,CP183+CJ$2)</f>
        <v>6.82</v>
      </c>
      <c r="CQ184" s="57">
        <f>'Drive Train'!$F$35-CJ184*'DEPRECATED - DT-Prelim Calcs'!$C$21*'Drive Train'!$F$39</f>
        <v>6.82</v>
      </c>
      <c r="CR184" s="1">
        <f>IF(CO184&gt;='Drive Train'!$F$29,1,0)</f>
        <v>0</v>
      </c>
      <c r="CS184" s="57">
        <f t="shared" si="223"/>
        <v>103.33333333333333</v>
      </c>
      <c r="CT184" s="63">
        <f>CT183+'DEPRECATED - DT-Prelim Calcs'!$C$11</f>
        <v>720</v>
      </c>
      <c r="CU184" s="2">
        <f>DE184/'Drive Train'!$F$35</f>
        <v>0.55000000000000004</v>
      </c>
      <c r="CV184" s="46">
        <f>DC184*12*60/(PI() * 'Drive Train'!$F$15)/CU$2*CU184</f>
        <v>-86496.32324727274</v>
      </c>
      <c r="CW184" s="2">
        <f>('DEPRECATED - DT-Prelim Calcs'!$C$6*CU184-CV184)/('DEPRECATED - DT-Prelim Calcs'!$C$6*CU184)*'DEPRECATED - DT-Prelim Calcs'!$C$7*CU184</f>
        <v>40.435469798485421</v>
      </c>
      <c r="CX184" s="57">
        <f>CW184/'DEPRECATED - DT-Prelim Calcs'!$C$7*('DEPRECATED - DT-Prelim Calcs'!$C$8-'DEPRECATED - DT-Prelim Calcs'!$C$9)+'DEPRECATED - DT-Prelim Calcs'!$C$9</f>
        <v>2155.3434751641826</v>
      </c>
      <c r="CY184" s="57">
        <f t="shared" si="196"/>
        <v>93</v>
      </c>
      <c r="CZ184" s="2">
        <f t="shared" si="224"/>
        <v>1.2803081040535502</v>
      </c>
      <c r="DA184" s="57">
        <f>CZ184*'DEPRECATED - DT-Prelim Calcs'!$C$21/CU$2/'DEPRECATED - DT-Prelim Calcs'!$C$19/'DEPRECATED - DT-Prelim Calcs'!$C$18*3.39*'DEPRECATED - DT-Prelim Calcs'!$C$20</f>
        <v>25.773080821789936</v>
      </c>
      <c r="DB184" s="46">
        <f t="shared" si="225"/>
        <v>0</v>
      </c>
      <c r="DC184" s="57">
        <f>DA183*'DEPRECATED - DT-Prelim Calcs'!$C$11+DC183</f>
        <v>-494.06584304756393</v>
      </c>
      <c r="DD184" s="57">
        <f>DD183+0.5*DA184*'DEPRECATED - DT-Prelim Calcs'!$C$11^2+DC184*'DEPRECATED - DT-Prelim Calcs'!$C$11</f>
        <v>-124988.26789303574</v>
      </c>
      <c r="DE184" s="57">
        <f>MIN('Drive Train'!$F$35-CY183*'DEPRECATED - DT-Prelim Calcs'!$C$21*'Drive Train'!$F$39,DE183+CY$2)</f>
        <v>6.82</v>
      </c>
      <c r="DF184" s="57">
        <f>'Drive Train'!$F$35-CY184*'DEPRECATED - DT-Prelim Calcs'!$C$21*'Drive Train'!$F$39</f>
        <v>6.82</v>
      </c>
      <c r="DG184" s="1">
        <f>IF(DD184&gt;='Drive Train'!$F$29,1,0)</f>
        <v>0</v>
      </c>
      <c r="DH184" s="57">
        <f t="shared" si="226"/>
        <v>103.33333333333333</v>
      </c>
      <c r="DI184" s="63">
        <f>DI183+'DEPRECATED - DT-Prelim Calcs'!$C$11</f>
        <v>720</v>
      </c>
      <c r="DJ184" s="2">
        <f>DT184/'Drive Train'!$F$35</f>
        <v>0.55000000000000004</v>
      </c>
      <c r="DK184" s="46">
        <f>DR184*12*60/(PI() * 'Drive Train'!$F$15)/DJ$2*DJ184</f>
        <v>-145065.77325798382</v>
      </c>
      <c r="DL184" s="2">
        <f>('DEPRECATED - DT-Prelim Calcs'!$C$6*DJ184-DK184)/('DEPRECATED - DT-Prelim Calcs'!$C$6*DJ184)*'DEPRECATED - DT-Prelim Calcs'!$C$7*DJ184</f>
        <v>66.918091660739407</v>
      </c>
      <c r="DM184" s="57">
        <f>DL184/'DEPRECATED - DT-Prelim Calcs'!$C$7*('DEPRECATED - DT-Prelim Calcs'!$C$8-'DEPRECATED - DT-Prelim Calcs'!$C$9)+'DEPRECATED - DT-Prelim Calcs'!$C$9</f>
        <v>3565.1859585364591</v>
      </c>
      <c r="DN184" s="57">
        <f t="shared" si="197"/>
        <v>93</v>
      </c>
      <c r="DO184" s="2">
        <f t="shared" si="227"/>
        <v>1.1037138828047846</v>
      </c>
      <c r="DP184" s="57">
        <f>DO184*'DEPRECATED - DT-Prelim Calcs'!$C$21/DJ$2/'DEPRECATED - DT-Prelim Calcs'!$C$19/'DEPRECATED - DT-Prelim Calcs'!$C$18*3.39*'DEPRECATED - DT-Prelim Calcs'!$C$20</f>
        <v>25.773080821789936</v>
      </c>
      <c r="DQ184" s="46">
        <f t="shared" si="228"/>
        <v>0</v>
      </c>
      <c r="DR184" s="57">
        <f>DP183*'DEPRECATED - DT-Prelim Calcs'!$C$11+DR183</f>
        <v>-714.32220619843986</v>
      </c>
      <c r="DS184" s="57">
        <f>DS183+0.5*DP184*'DEPRECATED - DT-Prelim Calcs'!$C$11^2+DR184*'DEPRECATED - DT-Prelim Calcs'!$C$11</f>
        <v>-210920.36397361293</v>
      </c>
      <c r="DT184" s="57">
        <f>MIN('Drive Train'!$F$35-DN183*'DEPRECATED - DT-Prelim Calcs'!$C$21*'Drive Train'!$F$39,DT183+DN$2)</f>
        <v>6.82</v>
      </c>
      <c r="DU184" s="57">
        <f>'Drive Train'!$F$35-DN184*'DEPRECATED - DT-Prelim Calcs'!$C$21*'Drive Train'!$F$39</f>
        <v>6.82</v>
      </c>
      <c r="DV184" s="1">
        <f>IF(DS184&gt;='Drive Train'!$F$29,1,0)</f>
        <v>0</v>
      </c>
      <c r="DW184" s="57">
        <f t="shared" si="229"/>
        <v>103.33333333333333</v>
      </c>
      <c r="DX184" s="63">
        <f>DX183+'DEPRECATED - DT-Prelim Calcs'!$C$11</f>
        <v>720</v>
      </c>
      <c r="DY184" s="2">
        <f>EI184/'Drive Train'!$F$35</f>
        <v>0.55000000000000004</v>
      </c>
      <c r="DZ184" s="46">
        <f>EG184*12*60/(PI() * 'Drive Train'!$F$15)/DY$2*DY184</f>
        <v>-191025.80386946167</v>
      </c>
      <c r="EA184" s="2">
        <f>('DEPRECATED - DT-Prelim Calcs'!$C$6*DY184-DZ184)/('DEPRECATED - DT-Prelim Calcs'!$C$6*DY184)*'DEPRECATED - DT-Prelim Calcs'!$C$7*DY184</f>
        <v>87.69926872896859</v>
      </c>
      <c r="EB184" s="57">
        <f>EA184/'DEPRECATED - DT-Prelim Calcs'!$C$7*('DEPRECATED - DT-Prelim Calcs'!$C$8-'DEPRECATED - DT-Prelim Calcs'!$C$9)+'DEPRECATED - DT-Prelim Calcs'!$C$9</f>
        <v>4671.5033933305685</v>
      </c>
      <c r="EC184" s="57">
        <f t="shared" si="198"/>
        <v>93</v>
      </c>
      <c r="ED184" s="2">
        <f t="shared" si="230"/>
        <v>0.96993038185874991</v>
      </c>
      <c r="EE184" s="57">
        <f>ED184*'DEPRECATED - DT-Prelim Calcs'!$C$21/DY$2/'DEPRECATED - DT-Prelim Calcs'!$C$19/'DEPRECATED - DT-Prelim Calcs'!$C$18*3.39*'DEPRECATED - DT-Prelim Calcs'!$C$20</f>
        <v>25.773080821789936</v>
      </c>
      <c r="EF184" s="46">
        <f t="shared" si="231"/>
        <v>0</v>
      </c>
      <c r="EG184" s="57">
        <f>EE183*'DEPRECATED - DT-Prelim Calcs'!$C$11+EG183</f>
        <v>-826.61881829529671</v>
      </c>
      <c r="EH184" s="57">
        <f>EH183+0.5*EE184*'DEPRECATED - DT-Prelim Calcs'!$C$11^2+EG184*'DEPRECATED - DT-Prelim Calcs'!$C$11</f>
        <v>-297278.93751472456</v>
      </c>
      <c r="EI184" s="57">
        <f>MIN('Drive Train'!$F$35-EC183*'DEPRECATED - DT-Prelim Calcs'!$C$21*'Drive Train'!$F$39,EI183+EC$2)</f>
        <v>6.82</v>
      </c>
      <c r="EJ184" s="57">
        <f>'Drive Train'!$F$35-EC184*'DEPRECATED - DT-Prelim Calcs'!$C$21*'Drive Train'!$F$39</f>
        <v>6.82</v>
      </c>
      <c r="EK184" s="1">
        <f>IF(EH184&gt;='Drive Train'!$F$29,1,0)</f>
        <v>0</v>
      </c>
      <c r="EL184" s="57">
        <f t="shared" si="232"/>
        <v>103.33333333333333</v>
      </c>
      <c r="EM184" s="63">
        <f>EM183+'DEPRECATED - DT-Prelim Calcs'!$C$11</f>
        <v>720</v>
      </c>
      <c r="EN184" s="2">
        <f>EX184/'Drive Train'!$F$35</f>
        <v>0.55000000000000004</v>
      </c>
      <c r="EO184" s="46">
        <f>EV184*12*60/(PI() * 'Drive Train'!$F$15)/EN$2*EN184</f>
        <v>-40104.590630650346</v>
      </c>
      <c r="EP184" s="2">
        <f>('DEPRECATED - DT-Prelim Calcs'!$C$6*EN184-EO184)/('DEPRECATED - DT-Prelim Calcs'!$C$6*EN184)*'DEPRECATED - DT-Prelim Calcs'!$C$7*EN184</f>
        <v>19.459095388342838</v>
      </c>
      <c r="EQ184" s="57">
        <f>EP184/'DEPRECATED - DT-Prelim Calcs'!$C$7*('DEPRECATED - DT-Prelim Calcs'!$C$8-'DEPRECATED - DT-Prelim Calcs'!$C$9)+'DEPRECATED - DT-Prelim Calcs'!$C$9</f>
        <v>1038.6344142424839</v>
      </c>
      <c r="ER184" s="57">
        <f t="shared" si="199"/>
        <v>93</v>
      </c>
      <c r="ES184" s="2">
        <f t="shared" si="233"/>
        <v>0.86507304327942547</v>
      </c>
      <c r="ET184" s="57">
        <f>ES184*'DEPRECATED - DT-Prelim Calcs'!$C$21/EN$2/'DEPRECATED - DT-Prelim Calcs'!$C$19/'DEPRECATED - DT-Prelim Calcs'!$C$18*3.39*'DEPRECATED - DT-Prelim Calcs'!$C$20</f>
        <v>25.773080821789936</v>
      </c>
      <c r="EU184" s="46">
        <f t="shared" si="234"/>
        <v>0</v>
      </c>
      <c r="EV184" s="57">
        <f>ET183*'DEPRECATED - DT-Prelim Calcs'!$C$11+EV183</f>
        <v>-154.78167973031589</v>
      </c>
      <c r="EW184" s="57">
        <f>EW183+0.5*ET184*'DEPRECATED - DT-Prelim Calcs'!$C$11^2+EV184*'DEPRECATED - DT-Prelim Calcs'!$C$11</f>
        <v>-398200.24726250971</v>
      </c>
      <c r="EX184" s="57">
        <f>MIN('Drive Train'!$F$35-ER183*'DEPRECATED - DT-Prelim Calcs'!$C$21*'Drive Train'!$F$39,EX183+ER$2)</f>
        <v>6.82</v>
      </c>
      <c r="EY184" s="57">
        <f>'Drive Train'!$F$35-ER184*'DEPRECATED - DT-Prelim Calcs'!$C$21*'Drive Train'!$F$39</f>
        <v>6.82</v>
      </c>
      <c r="EZ184" s="1">
        <f>IF(EW184&gt;='Drive Train'!$F$29,1,0)</f>
        <v>0</v>
      </c>
      <c r="FA184" s="57">
        <f t="shared" si="235"/>
        <v>103.33333333333333</v>
      </c>
      <c r="FB184" s="63">
        <f>FB183+'DEPRECATED - DT-Prelim Calcs'!$C$11</f>
        <v>720</v>
      </c>
      <c r="FC184" s="2">
        <f>FM184/'Drive Train'!$F$35</f>
        <v>0.55000000000000004</v>
      </c>
      <c r="FD184" s="46">
        <f>FK184*12*60/(PI() * 'Drive Train'!$F$15)/FC$2*FC184</f>
        <v>-107716.76926525017</v>
      </c>
      <c r="FE184" s="2">
        <f>('DEPRECATED - DT-Prelim Calcs'!$C$6*FC184-FD184)/('DEPRECATED - DT-Prelim Calcs'!$C$6*FC184)*'DEPRECATED - DT-Prelim Calcs'!$C$7*FC184</f>
        <v>50.030455709053086</v>
      </c>
      <c r="FF184" s="57">
        <f>FE184/'DEPRECATED - DT-Prelim Calcs'!$C$7*('DEPRECATED - DT-Prelim Calcs'!$C$8-'DEPRECATED - DT-Prelim Calcs'!$C$9)+'DEPRECATED - DT-Prelim Calcs'!$C$9</f>
        <v>2666.1470819383858</v>
      </c>
      <c r="FG184" s="57">
        <f t="shared" si="200"/>
        <v>93</v>
      </c>
      <c r="FH184" s="2">
        <f t="shared" si="236"/>
        <v>0.78067567320338405</v>
      </c>
      <c r="FI184" s="57">
        <f>FH184*'DEPRECATED - DT-Prelim Calcs'!$C$21/FC$2/'DEPRECATED - DT-Prelim Calcs'!$C$19/'DEPRECATED - DT-Prelim Calcs'!$C$18*3.39*'DEPRECATED - DT-Prelim Calcs'!$C$20</f>
        <v>25.773080821789936</v>
      </c>
      <c r="FJ184" s="46">
        <f t="shared" si="237"/>
        <v>0</v>
      </c>
      <c r="FK184" s="57">
        <f>FI183*'DEPRECATED - DT-Prelim Calcs'!$C$11+FK183</f>
        <v>-375.16874832831127</v>
      </c>
      <c r="FL184" s="57">
        <f>FL183+0.5*FI184*'DEPRECATED - DT-Prelim Calcs'!$C$11^2+FK184*'DEPRECATED - DT-Prelim Calcs'!$C$11</f>
        <v>-585196.84797232947</v>
      </c>
      <c r="FM184" s="57">
        <f>MIN('Drive Train'!$F$35-FG183*'DEPRECATED - DT-Prelim Calcs'!$C$21*'Drive Train'!$F$39,FM183+FG$2)</f>
        <v>6.82</v>
      </c>
      <c r="FN184" s="57">
        <f>'Drive Train'!$F$35-FG184*'DEPRECATED - DT-Prelim Calcs'!$C$21*'Drive Train'!$F$39</f>
        <v>6.82</v>
      </c>
      <c r="FO184" s="1">
        <f>IF(FL184&gt;='Drive Train'!$F$29,1,0)</f>
        <v>0</v>
      </c>
      <c r="FP184" s="57">
        <f t="shared" si="238"/>
        <v>103.33333333333333</v>
      </c>
      <c r="FQ184" s="63">
        <f>FQ183+'DEPRECATED - DT-Prelim Calcs'!$C$11</f>
        <v>720</v>
      </c>
      <c r="FR184" s="2">
        <f>GB184/'Drive Train'!$F$35</f>
        <v>0.55000000000000004</v>
      </c>
      <c r="FS184" s="46">
        <f>FZ184*12*60/(PI() * 'Drive Train'!$F$15)/FR$2*FR184</f>
        <v>-199003.00191156272</v>
      </c>
      <c r="FT184" s="2">
        <f>('DEPRECATED - DT-Prelim Calcs'!$C$6*FR184-FS184)/('DEPRECATED - DT-Prelim Calcs'!$C$6*FR184)*'DEPRECATED - DT-Prelim Calcs'!$C$7*FR184</f>
        <v>91.306219438436429</v>
      </c>
      <c r="FU184" s="57">
        <f>FT184/'DEPRECATED - DT-Prelim Calcs'!$C$7*('DEPRECATED - DT-Prelim Calcs'!$C$8-'DEPRECATED - DT-Prelim Calcs'!$C$9)+'DEPRECATED - DT-Prelim Calcs'!$C$9</f>
        <v>4863.5248771582546</v>
      </c>
      <c r="FV184" s="57">
        <f t="shared" si="201"/>
        <v>93</v>
      </c>
      <c r="FW184" s="2">
        <f t="shared" si="239"/>
        <v>0.7112822800297498</v>
      </c>
      <c r="FX184" s="57">
        <f>FW184*'DEPRECATED - DT-Prelim Calcs'!$C$21/FR$2/'DEPRECATED - DT-Prelim Calcs'!$C$19/'DEPRECATED - DT-Prelim Calcs'!$C$18*3.39*'DEPRECATED - DT-Prelim Calcs'!$C$20</f>
        <v>25.773080821789936</v>
      </c>
      <c r="FY184" s="46">
        <f t="shared" si="240"/>
        <v>0</v>
      </c>
      <c r="FZ184" s="57">
        <f>FX183*'DEPRECATED - DT-Prelim Calcs'!$C$11+FZ183</f>
        <v>-631.50138267442503</v>
      </c>
      <c r="GA184" s="57">
        <f>GA183+0.5*FX184*'DEPRECATED - DT-Prelim Calcs'!$C$11^2+FZ184*'DEPRECATED - DT-Prelim Calcs'!$C$11</f>
        <v>-641610.19160061912</v>
      </c>
      <c r="GB184" s="57">
        <f>MIN('Drive Train'!$F$35-FV183*'DEPRECATED - DT-Prelim Calcs'!$C$21*'Drive Train'!$F$39,GB183+FV$2)</f>
        <v>6.82</v>
      </c>
      <c r="GC184" s="57">
        <f>'Drive Train'!$F$35-FV184*'DEPRECATED - DT-Prelim Calcs'!$C$21*'Drive Train'!$F$39</f>
        <v>6.82</v>
      </c>
      <c r="GD184" s="1">
        <f>IF(GA184&gt;='Drive Train'!$F$29,1,0)</f>
        <v>0</v>
      </c>
      <c r="GE184" s="57">
        <f t="shared" si="241"/>
        <v>103.33333333333333</v>
      </c>
      <c r="GF184" s="63">
        <f>GF183+'DEPRECATED - DT-Prelim Calcs'!$C$11</f>
        <v>720</v>
      </c>
      <c r="GG184" s="2">
        <f>GQ184/'Drive Train'!$F$35</f>
        <v>1.9330663846960032</v>
      </c>
      <c r="GH184" s="46">
        <f>GO184*12*60/(PI() * 'Drive Train'!$F$15)/GG$2*GG184</f>
        <v>-361089.7919006205</v>
      </c>
      <c r="GI184" s="2">
        <f>('DEPRECATED - DT-Prelim Calcs'!$C$6*GG184-GH184)/('DEPRECATED - DT-Prelim Calcs'!$C$6*GG184)*'DEPRECATED - DT-Prelim Calcs'!$C$7*GG184</f>
        <v>167.92818313542796</v>
      </c>
      <c r="GJ184" s="57">
        <f>GI184/'DEPRECATED - DT-Prelim Calcs'!$C$7*('DEPRECATED - DT-Prelim Calcs'!$C$8-'DEPRECATED - DT-Prelim Calcs'!$C$9)+'DEPRECATED - DT-Prelim Calcs'!$C$9</f>
        <v>8942.6111602802521</v>
      </c>
      <c r="GK184" s="57">
        <f t="shared" si="242"/>
        <v>29.999999999999982</v>
      </c>
      <c r="GL184" s="2">
        <f t="shared" si="243"/>
        <v>0.99579519204165001</v>
      </c>
      <c r="GM184" s="57">
        <f>GL184*'DEPRECATED - DT-Prelim Calcs'!$C$21/GG$2/'DEPRECATED - DT-Prelim Calcs'!$C$19/'DEPRECATED - DT-Prelim Calcs'!$C$18*3.39*'DEPRECATED - DT-Prelim Calcs'!$C$20</f>
        <v>25.773080821789936</v>
      </c>
      <c r="GN184" s="46">
        <f t="shared" si="244"/>
        <v>0</v>
      </c>
      <c r="GO184" s="57">
        <f>GM183*'DEPRECATED - DT-Prelim Calcs'!$C$11+GO183</f>
        <v>-456.42964667234151</v>
      </c>
      <c r="GP184" s="57">
        <f>GP183+0.5*GM184*'DEPRECATED - DT-Prelim Calcs'!$C$11^2+GO184*'DEPRECATED - DT-Prelim Calcs'!$C$11</f>
        <v>-319025.52124012116</v>
      </c>
      <c r="GQ184" s="57">
        <f>MIN('Drive Train'!$F$35-GK183*'DEPRECATED - DT-Prelim Calcs'!$C$21*'Drive Train'!$F$39,GQ183+GK$2)</f>
        <v>23.970023170230441</v>
      </c>
      <c r="GR184" s="57">
        <f>'Drive Train'!$F$35-GK184*'DEPRECATED - DT-Prelim Calcs'!$C$21*'Drive Train'!$F$39</f>
        <v>10.600000000000001</v>
      </c>
      <c r="GS184" s="1">
        <f>IF(GP184&gt;='Drive Train'!$F$29,1,0)</f>
        <v>0</v>
      </c>
      <c r="GT184" s="57">
        <f t="shared" si="245"/>
        <v>33.333333333333314</v>
      </c>
      <c r="GU184" s="63">
        <f>GU183+'DEPRECATED - DT-Prelim Calcs'!$C$11</f>
        <v>720</v>
      </c>
      <c r="GV184" s="2">
        <f>HF184/'Drive Train'!$F$35</f>
        <v>0.83870967741935498</v>
      </c>
      <c r="GW184" s="46">
        <f>HD184*12*60/(PI() * 'Drive Train'!$F$15)/GV$2*GV184</f>
        <v>-83208.566684115882</v>
      </c>
      <c r="GX184" s="2">
        <f>('DEPRECATED - DT-Prelim Calcs'!$C$6*GV184-GW184)/('DEPRECATED - DT-Prelim Calcs'!$C$6*GV184)*'DEPRECATED - DT-Prelim Calcs'!$C$7*GV184</f>
        <v>39.644676009019534</v>
      </c>
      <c r="GY184" s="57">
        <f>GX184/'DEPRECATED - DT-Prelim Calcs'!$C$7*('DEPRECATED - DT-Prelim Calcs'!$C$8-'DEPRECATED - DT-Prelim Calcs'!$C$9)+'DEPRECATED - DT-Prelim Calcs'!$C$9</f>
        <v>2113.2443701067241</v>
      </c>
      <c r="GZ184" s="57">
        <f t="shared" si="202"/>
        <v>33.333333333333314</v>
      </c>
      <c r="HA184" s="2">
        <f t="shared" si="246"/>
        <v>0.99579519204165001</v>
      </c>
      <c r="HB184" s="57">
        <f>HA184*'DEPRECATED - DT-Prelim Calcs'!$C$21/GV$2/'DEPRECATED - DT-Prelim Calcs'!$C$19/'DEPRECATED - DT-Prelim Calcs'!$C$18*3.39*'DEPRECATED - DT-Prelim Calcs'!$C$20</f>
        <v>25.773080821789936</v>
      </c>
      <c r="HC184" s="46">
        <f t="shared" si="247"/>
        <v>0</v>
      </c>
      <c r="HD184" s="57">
        <f>HB183*'DEPRECATED - DT-Prelim Calcs'!$C$11+HD183</f>
        <v>-242.41628432859147</v>
      </c>
      <c r="HE184" s="57">
        <f>HE183+0.5*HB184*'DEPRECATED - DT-Prelim Calcs'!$C$11^2+HD184*'DEPRECATED - DT-Prelim Calcs'!$C$11</f>
        <v>-337423.35832482693</v>
      </c>
      <c r="HF184" s="57">
        <f>MIN('Drive Train'!$F$35-GZ183*'DEPRECATED - DT-Prelim Calcs'!$C$21*'Drive Train'!$F$39,HF183+GZ$2)</f>
        <v>10.400000000000002</v>
      </c>
      <c r="HG184" s="57">
        <f>'Drive Train'!$F$35-GZ184*'DEPRECATED - DT-Prelim Calcs'!$C$21*'Drive Train'!$F$39</f>
        <v>10.400000000000002</v>
      </c>
      <c r="HH184" s="1">
        <f>IF(HE184&gt;='Drive Train'!$F$29,1,0)</f>
        <v>0</v>
      </c>
      <c r="HI184" s="57">
        <f t="shared" si="248"/>
        <v>37.037037037037017</v>
      </c>
      <c r="HJ184" s="63">
        <f>HJ183+'DEPRECATED - DT-Prelim Calcs'!$C$11</f>
        <v>720</v>
      </c>
      <c r="HK184" s="2">
        <f>HU184/'Drive Train'!$F$35</f>
        <v>0.82258064516129037</v>
      </c>
      <c r="HL184" s="46">
        <f>HS184*12*60/(PI() * 'Drive Train'!$F$15)/HK$2*HK184</f>
        <v>25811.398720184945</v>
      </c>
      <c r="HM184" s="2">
        <f>('DEPRECATED - DT-Prelim Calcs'!$C$6*HK184-HL184)/('DEPRECATED - DT-Prelim Calcs'!$C$6*HK184)*'DEPRECATED - DT-Prelim Calcs'!$C$7*HK184</f>
        <v>-9.6884007043818752</v>
      </c>
      <c r="HN184" s="57">
        <f>HM184/'DEPRECATED - DT-Prelim Calcs'!$C$7*('DEPRECATED - DT-Prelim Calcs'!$C$8-'DEPRECATED - DT-Prelim Calcs'!$C$9)+'DEPRECATED - DT-Prelim Calcs'!$C$9</f>
        <v>-513.07668480174038</v>
      </c>
      <c r="HO184" s="57">
        <f t="shared" si="203"/>
        <v>-513.07668480174038</v>
      </c>
      <c r="HP184" s="2">
        <f t="shared" si="249"/>
        <v>-11.985700493301053</v>
      </c>
      <c r="HQ184" s="57">
        <f>HP184*'DEPRECATED - DT-Prelim Calcs'!$C$21/HK$2/'DEPRECATED - DT-Prelim Calcs'!$C$19/'DEPRECATED - DT-Prelim Calcs'!$C$18*3.39*'DEPRECATED - DT-Prelim Calcs'!$C$20</f>
        <v>-310.21281282375907</v>
      </c>
      <c r="HR184" s="46">
        <f t="shared" si="250"/>
        <v>1</v>
      </c>
      <c r="HS184" s="57">
        <f>HQ183*'DEPRECATED - DT-Prelim Calcs'!$C$11+HS183</f>
        <v>76.672293811815138</v>
      </c>
      <c r="HT184" s="57">
        <f>HT183+0.5*HQ184*'DEPRECATED - DT-Prelim Calcs'!$C$11^2+HS184*'DEPRECATED - DT-Prelim Calcs'!$C$11</f>
        <v>-327093.33613826463</v>
      </c>
      <c r="HU184" s="57">
        <f>MIN('Drive Train'!$F$35-HO183*'DEPRECATED - DT-Prelim Calcs'!$C$21*'Drive Train'!$F$39,HU183+HO$2)</f>
        <v>10.200000000000001</v>
      </c>
      <c r="HV184" s="57">
        <f>'Drive Train'!$F$35-HO184*'DEPRECATED - DT-Prelim Calcs'!$C$21*'Drive Train'!$F$39</f>
        <v>43.184601088104422</v>
      </c>
      <c r="HW184" s="1">
        <f>IF(HT184&gt;='Drive Train'!$F$29,1,0)</f>
        <v>0</v>
      </c>
      <c r="HX184" s="57">
        <f t="shared" si="251"/>
        <v>-570.08520533526712</v>
      </c>
      <c r="HY184" s="63">
        <f>HY183+'DEPRECATED - DT-Prelim Calcs'!$C$11</f>
        <v>720</v>
      </c>
      <c r="HZ184" s="2">
        <f>IJ184/'Drive Train'!$F$35</f>
        <v>0.80645161290322598</v>
      </c>
      <c r="IA184" s="46">
        <f>IH184*12*60/(PI() * 'Drive Train'!$F$15)/HZ$2*HZ184</f>
        <v>-63660.211360428802</v>
      </c>
      <c r="IB184" s="2">
        <f>('DEPRECATED - DT-Prelim Calcs'!$C$6*HZ184-IA184)/('DEPRECATED - DT-Prelim Calcs'!$C$6*HZ184)*'DEPRECATED - DT-Prelim Calcs'!$C$7*HZ184</f>
        <v>30.727996675770971</v>
      </c>
      <c r="IC184" s="57">
        <f>IB184/'DEPRECATED - DT-Prelim Calcs'!$C$7*('DEPRECATED - DT-Prelim Calcs'!$C$8-'DEPRECATED - DT-Prelim Calcs'!$C$9)+'DEPRECATED - DT-Prelim Calcs'!$C$9</f>
        <v>1638.5514412868945</v>
      </c>
      <c r="ID184" s="57">
        <f t="shared" si="204"/>
        <v>39.999999999999986</v>
      </c>
      <c r="IE184" s="2">
        <f t="shared" si="252"/>
        <v>0.99579519204165001</v>
      </c>
      <c r="IF184" s="57">
        <f>IE184*'DEPRECATED - DT-Prelim Calcs'!$C$21/HZ$2/'DEPRECATED - DT-Prelim Calcs'!$C$19/'DEPRECATED - DT-Prelim Calcs'!$C$18*3.39*'DEPRECATED - DT-Prelim Calcs'!$C$20</f>
        <v>25.773080821789936</v>
      </c>
      <c r="IG184" s="46">
        <f t="shared" si="253"/>
        <v>0</v>
      </c>
      <c r="IH184" s="57">
        <f>IF183*'DEPRECATED - DT-Prelim Calcs'!$C$11+IH183</f>
        <v>-192.88353847506471</v>
      </c>
      <c r="II184" s="57">
        <f>II183+0.5*IF184*'DEPRECATED - DT-Prelim Calcs'!$C$11^2+IH184*'DEPRECATED - DT-Prelim Calcs'!$C$11</f>
        <v>-328003.23214984807</v>
      </c>
      <c r="IJ184" s="57">
        <f>MIN('Drive Train'!$F$35-ID183*'DEPRECATED - DT-Prelim Calcs'!$C$21*'Drive Train'!$F$39,IJ183+ID$2)</f>
        <v>10.000000000000002</v>
      </c>
      <c r="IK184" s="57">
        <f>'Drive Train'!$F$35-ID184*'DEPRECATED - DT-Prelim Calcs'!$C$21*'Drive Train'!$F$39</f>
        <v>10.000000000000002</v>
      </c>
      <c r="IL184" s="1">
        <f>IF(II184&gt;='Drive Train'!$F$29,1,0)</f>
        <v>0</v>
      </c>
      <c r="IM184" s="57">
        <f t="shared" si="254"/>
        <v>44.444444444444429</v>
      </c>
      <c r="IN184" s="63">
        <f>IN183+'DEPRECATED - DT-Prelim Calcs'!$C$11</f>
        <v>720</v>
      </c>
      <c r="IO184" s="2">
        <f>IY184/'Drive Train'!$F$35</f>
        <v>0.79032258064516137</v>
      </c>
      <c r="IP184" s="46">
        <f>IW184*12*60/(PI() * 'Drive Train'!$F$15)/IO$2*IO184</f>
        <v>-14374.332082293766</v>
      </c>
      <c r="IQ184" s="2">
        <f>('DEPRECATED - DT-Prelim Calcs'!$C$6*IO184-IP184)/('DEPRECATED - DT-Prelim Calcs'!$C$6*IO184)*'DEPRECATED - DT-Prelim Calcs'!$C$7*IO184</f>
        <v>8.4041408937128086</v>
      </c>
      <c r="IR184" s="57">
        <f>IQ184/'DEPRECATED - DT-Prelim Calcs'!$C$7*('DEPRECATED - DT-Prelim Calcs'!$C$8-'DEPRECATED - DT-Prelim Calcs'!$C$9)+'DEPRECATED - DT-Prelim Calcs'!$C$9</f>
        <v>450.10716873998064</v>
      </c>
      <c r="IS184" s="57">
        <f t="shared" si="205"/>
        <v>43.333333333333321</v>
      </c>
      <c r="IT184" s="2">
        <f t="shared" si="255"/>
        <v>0.99579519204165001</v>
      </c>
      <c r="IU184" s="57">
        <f>IT184*'DEPRECATED - DT-Prelim Calcs'!$C$21/IO$2/'DEPRECATED - DT-Prelim Calcs'!$C$19/'DEPRECATED - DT-Prelim Calcs'!$C$18*3.39*'DEPRECATED - DT-Prelim Calcs'!$C$20</f>
        <v>25.773080821789936</v>
      </c>
      <c r="IV184" s="46">
        <f t="shared" si="256"/>
        <v>0</v>
      </c>
      <c r="IW184" s="57">
        <f>IU183*'DEPRECATED - DT-Prelim Calcs'!$C$11+IW183</f>
        <v>-44.441497719676804</v>
      </c>
      <c r="IX184" s="57">
        <f>IX183+0.5*IU184*'DEPRECATED - DT-Prelim Calcs'!$C$11^2+IW184*'DEPRECATED - DT-Prelim Calcs'!$C$11</f>
        <v>-341221.80911325815</v>
      </c>
      <c r="IY184" s="57">
        <f>MIN('Drive Train'!$F$35-IS183*'DEPRECATED - DT-Prelim Calcs'!$C$21*'Drive Train'!$F$39,IY183+IS$2)</f>
        <v>9.8000000000000007</v>
      </c>
      <c r="IZ184" s="57">
        <f>'Drive Train'!$F$35-IS184*'DEPRECATED - DT-Prelim Calcs'!$C$21*'Drive Train'!$F$39</f>
        <v>9.8000000000000007</v>
      </c>
      <c r="JA184" s="1">
        <f>IF(IX184&gt;='Drive Train'!$F$29,1,0)</f>
        <v>0</v>
      </c>
      <c r="JB184" s="57">
        <f t="shared" si="257"/>
        <v>48.148148148148138</v>
      </c>
      <c r="JC184" s="63">
        <f>JC183+'DEPRECATED - DT-Prelim Calcs'!$C$11</f>
        <v>720</v>
      </c>
      <c r="JD184" s="2">
        <f>JN184/'Drive Train'!$F$35</f>
        <v>0.77419354838709686</v>
      </c>
      <c r="JE184" s="46">
        <f>JL184*12*60/(PI() * 'Drive Train'!$F$15)/JD$2*JD184</f>
        <v>-82180.351111073323</v>
      </c>
      <c r="JF184" s="2">
        <f>('DEPRECATED - DT-Prelim Calcs'!$C$6*JD184-JE184)/('DEPRECATED - DT-Prelim Calcs'!$C$6*JD184)*'DEPRECATED - DT-Prelim Calcs'!$C$7*JD184</f>
        <v>39.024276653805536</v>
      </c>
      <c r="JG184" s="57">
        <f>JF184/'DEPRECATED - DT-Prelim Calcs'!$C$7*('DEPRECATED - DT-Prelim Calcs'!$C$8-'DEPRECATED - DT-Prelim Calcs'!$C$9)+'DEPRECATED - DT-Prelim Calcs'!$C$9</f>
        <v>2080.2164708229257</v>
      </c>
      <c r="JH184" s="57">
        <f t="shared" si="206"/>
        <v>46.666666666666657</v>
      </c>
      <c r="JI184" s="2">
        <f t="shared" si="258"/>
        <v>0.99579519204165001</v>
      </c>
      <c r="JJ184" s="57">
        <f>JI184*'DEPRECATED - DT-Prelim Calcs'!$C$21/JD$2/'DEPRECATED - DT-Prelim Calcs'!$C$19/'DEPRECATED - DT-Prelim Calcs'!$C$18*3.39*'DEPRECATED - DT-Prelim Calcs'!$C$20</f>
        <v>25.773080821789936</v>
      </c>
      <c r="JK184" s="46">
        <f t="shared" si="259"/>
        <v>0</v>
      </c>
      <c r="JL184" s="57">
        <f>JJ183*'DEPRECATED - DT-Prelim Calcs'!$C$11+JL183</f>
        <v>-259.37245207608873</v>
      </c>
      <c r="JM184" s="57">
        <f>JM183+0.5*JJ184*'DEPRECATED - DT-Prelim Calcs'!$C$11^2+JL184*'DEPRECATED - DT-Prelim Calcs'!$C$11</f>
        <v>-369024.69192218955</v>
      </c>
      <c r="JN184" s="57">
        <f>MIN('Drive Train'!$F$35-JH183*'DEPRECATED - DT-Prelim Calcs'!$C$21*'Drive Train'!$F$39,JN183+JH$2)</f>
        <v>9.6000000000000014</v>
      </c>
      <c r="JO184" s="57">
        <f>'Drive Train'!$F$35-JH184*'DEPRECATED - DT-Prelim Calcs'!$C$21*'Drive Train'!$F$39</f>
        <v>9.6000000000000014</v>
      </c>
      <c r="JP184" s="1">
        <f>IF(JM184&gt;='Drive Train'!$F$29,1,0)</f>
        <v>0</v>
      </c>
      <c r="JQ184" s="57">
        <f>MIN(JG184,'DEPRECATED - DT-Prelim Calcs'!$C$10)*'DEPRECATED - DT-Prelim Calcs'!$C$11*1000/60/60</f>
        <v>103.33333333333333</v>
      </c>
      <c r="JR184" s="63">
        <f>JR183+'DEPRECATED - DT-Prelim Calcs'!$C$11</f>
        <v>720</v>
      </c>
      <c r="JS184" s="2">
        <f>KC184/'Drive Train'!$F$35</f>
        <v>0.75806451612903225</v>
      </c>
      <c r="JT184" s="46">
        <f>KA184*12*60/(PI() * 'Drive Train'!$F$15)/JS$2*JS184</f>
        <v>25169.042734722465</v>
      </c>
      <c r="JU184" s="2">
        <f>('DEPRECATED - DT-Prelim Calcs'!$C$6*JS184-JT184)/('DEPRECATED - DT-Prelim Calcs'!$C$6*JS184)*'DEPRECATED - DT-Prelim Calcs'!$C$7*JS184</f>
        <v>-9.5534384355814037</v>
      </c>
      <c r="JV184" s="57">
        <f>JU184/'DEPRECATED - DT-Prelim Calcs'!$C$7*('DEPRECATED - DT-Prelim Calcs'!$C$8-'DEPRECATED - DT-Prelim Calcs'!$C$9)+'DEPRECATED - DT-Prelim Calcs'!$C$9</f>
        <v>-505.89176401871129</v>
      </c>
      <c r="JW184" s="57">
        <f t="shared" si="207"/>
        <v>-505.89176401871129</v>
      </c>
      <c r="JX184" s="2">
        <f t="shared" si="260"/>
        <v>-11.984215608973686</v>
      </c>
      <c r="JY184" s="57">
        <f>JX184*'DEPRECATED - DT-Prelim Calcs'!$C$21/JS$2/'DEPRECATED - DT-Prelim Calcs'!$C$19/'DEPRECATED - DT-Prelim Calcs'!$C$18*3.39*'DEPRECATED - DT-Prelim Calcs'!$C$20</f>
        <v>-310.17438118230694</v>
      </c>
      <c r="JZ184" s="46">
        <f t="shared" si="261"/>
        <v>1</v>
      </c>
      <c r="KA184" s="57">
        <f>JY183*'DEPRECATED - DT-Prelim Calcs'!$C$11+KA183</f>
        <v>81.12709648446473</v>
      </c>
      <c r="KB184" s="57">
        <f>KB183+0.5*JY184*'DEPRECATED - DT-Prelim Calcs'!$C$11^2+KA184*'DEPRECATED - DT-Prelim Calcs'!$C$11</f>
        <v>-371612.59644236724</v>
      </c>
      <c r="KC184" s="57">
        <f>MIN('Drive Train'!$F$35-JW183*'DEPRECATED - DT-Prelim Calcs'!$C$21*'Drive Train'!$F$39,KC183+JW$2)</f>
        <v>9.4</v>
      </c>
      <c r="KD184" s="57">
        <f>'Drive Train'!$F$35-JW184*'DEPRECATED - DT-Prelim Calcs'!$C$21*'Drive Train'!$F$39</f>
        <v>42.753505841122674</v>
      </c>
      <c r="KE184" s="1">
        <f>IF(KB184&gt;='Drive Train'!$F$29,1,0)</f>
        <v>0</v>
      </c>
      <c r="KF184" s="57">
        <f>MIN(JV184,'DEPRECATED - DT-Prelim Calcs'!$C$10)*'DEPRECATED - DT-Prelim Calcs'!$C$11*1000/60/60</f>
        <v>-562.10196002079033</v>
      </c>
      <c r="KG184" s="63">
        <f>KG183+'DEPRECATED - DT-Prelim Calcs'!$C$11</f>
        <v>720</v>
      </c>
      <c r="KH184" s="2">
        <f>KR184/'Drive Train'!$F$35</f>
        <v>3.6402092013806921</v>
      </c>
      <c r="KI184" s="46">
        <f>KP184*12*60/(PI() * 'Drive Train'!$F$15)/KH$2*KH184</f>
        <v>-1864332.1679686003</v>
      </c>
      <c r="KJ184" s="2">
        <f>('DEPRECATED - DT-Prelim Calcs'!$C$6*KH184-KI184)/('DEPRECATED - DT-Prelim Calcs'!$C$6*KH184)*'DEPRECATED - DT-Prelim Calcs'!$C$7*KH184</f>
        <v>851.74486004855953</v>
      </c>
      <c r="KK184" s="57">
        <f>KJ184/'DEPRECATED - DT-Prelim Calcs'!$C$7*('DEPRECATED - DT-Prelim Calcs'!$C$8-'DEPRECATED - DT-Prelim Calcs'!$C$9)+'DEPRECATED - DT-Prelim Calcs'!$C$9</f>
        <v>45346.627611713775</v>
      </c>
      <c r="KL184" s="57">
        <f t="shared" si="208"/>
        <v>53.333333333333329</v>
      </c>
      <c r="KM184" s="2">
        <f t="shared" si="262"/>
        <v>0.99579519204165001</v>
      </c>
      <c r="KN184" s="57">
        <f>KM184*'DEPRECATED - DT-Prelim Calcs'!$C$21/KH$2/'DEPRECATED - DT-Prelim Calcs'!$C$19/'DEPRECATED - DT-Prelim Calcs'!$C$18*3.39*'DEPRECATED - DT-Prelim Calcs'!$C$20</f>
        <v>25.773080821789936</v>
      </c>
      <c r="KO184" s="46">
        <f t="shared" si="263"/>
        <v>0</v>
      </c>
      <c r="KP184" s="57">
        <f>KN183*'DEPRECATED - DT-Prelim Calcs'!$C$11+KP183</f>
        <v>-1251.4178728347872</v>
      </c>
      <c r="KQ184" s="57">
        <f>KQ183+0.5*KN184*'DEPRECATED - DT-Prelim Calcs'!$C$11^2+KP184*'DEPRECATED - DT-Prelim Calcs'!$C$11</f>
        <v>-348302.77158917533</v>
      </c>
      <c r="KR184" s="57">
        <f>MIN('Drive Train'!$F$35-KL183*'DEPRECATED - DT-Prelim Calcs'!$C$21*'Drive Train'!$F$39,KR183+KL$2)</f>
        <v>45.138594097120581</v>
      </c>
      <c r="KS184" s="57">
        <f>'Drive Train'!$F$35-KL184*'DEPRECATED - DT-Prelim Calcs'!$C$21*'Drive Train'!$F$39</f>
        <v>9.2000000000000011</v>
      </c>
      <c r="KT184" s="1">
        <f>IF(KQ184&gt;='Drive Train'!$F$29,1,0)</f>
        <v>0</v>
      </c>
      <c r="KU184" s="57">
        <f>MIN(KK184,'DEPRECATED - DT-Prelim Calcs'!$C$10)*'DEPRECATED - DT-Prelim Calcs'!$C$11*1000/60/60</f>
        <v>103.33333333333333</v>
      </c>
      <c r="KV184" s="63">
        <f>KV183+'DEPRECATED - DT-Prelim Calcs'!$C$11</f>
        <v>720</v>
      </c>
      <c r="KW184" s="2">
        <f>LG184/'Drive Train'!$F$35</f>
        <v>0.72580645161290325</v>
      </c>
      <c r="KX184" s="46">
        <f>LE184*12*60/(PI() * 'Drive Train'!$F$15)/KW$2*KW184</f>
        <v>-234159.67156584343</v>
      </c>
      <c r="KY184" s="2">
        <f>('DEPRECATED - DT-Prelim Calcs'!$C$6*KW184-KX184)/('DEPRECATED - DT-Prelim Calcs'!$C$6*KW184)*'DEPRECATED - DT-Prelim Calcs'!$C$7*KW184</f>
        <v>107.62626830892796</v>
      </c>
      <c r="KZ184" s="57">
        <f>KY184/'DEPRECATED - DT-Prelim Calcs'!$C$7*('DEPRECATED - DT-Prelim Calcs'!$C$8-'DEPRECATED - DT-Prelim Calcs'!$C$9)+'DEPRECATED - DT-Prelim Calcs'!$C$9</f>
        <v>5732.3473958653349</v>
      </c>
      <c r="LA184" s="57">
        <f t="shared" si="209"/>
        <v>56.666666666666664</v>
      </c>
      <c r="LB184" s="2">
        <f t="shared" si="264"/>
        <v>0.99579519204165001</v>
      </c>
      <c r="LC184" s="57">
        <f>LB184*'DEPRECATED - DT-Prelim Calcs'!$C$21/KW$2/'DEPRECATED - DT-Prelim Calcs'!$C$19/'DEPRECATED - DT-Prelim Calcs'!$C$18*3.39*'DEPRECATED - DT-Prelim Calcs'!$C$20</f>
        <v>25.773080821789936</v>
      </c>
      <c r="LD184" s="46">
        <f t="shared" si="265"/>
        <v>0</v>
      </c>
      <c r="LE184" s="57">
        <f>LC183*'DEPRECATED - DT-Prelim Calcs'!$C$11+LE183</f>
        <v>-788.30935288365833</v>
      </c>
      <c r="LF184" s="57">
        <f>LF183+0.5*LC184*'DEPRECATED - DT-Prelim Calcs'!$C$11^2+LE184*'DEPRECATED - DT-Prelim Calcs'!$C$11</f>
        <v>-387402.24885018991</v>
      </c>
      <c r="LG184" s="57">
        <f>MIN('Drive Train'!$F$35-LA183*'DEPRECATED - DT-Prelim Calcs'!$C$21*'Drive Train'!$F$39,LG183+LA$2)</f>
        <v>9</v>
      </c>
      <c r="LH184" s="57">
        <f>'Drive Train'!$F$35-LA184*'DEPRECATED - DT-Prelim Calcs'!$C$21*'Drive Train'!$F$39</f>
        <v>9</v>
      </c>
      <c r="LI184" s="1">
        <f>IF(LF184&gt;='Drive Train'!$F$29,1,0)</f>
        <v>0</v>
      </c>
      <c r="LJ184" s="57">
        <f>MIN(KZ184,'DEPRECATED - DT-Prelim Calcs'!$C$10)*'DEPRECATED - DT-Prelim Calcs'!$C$11*1000/60/60</f>
        <v>103.33333333333333</v>
      </c>
      <c r="LK184" s="63">
        <f>LK183+'DEPRECATED - DT-Prelim Calcs'!$C$11</f>
        <v>720</v>
      </c>
      <c r="LL184" s="2">
        <f>LV184/'Drive Train'!$F$35</f>
        <v>3.9026290057130799</v>
      </c>
      <c r="LM184" s="46">
        <f>LT184*12*60/(PI() * 'Drive Train'!$F$15)/LL$2*LL184</f>
        <v>-2204669.4810285415</v>
      </c>
      <c r="LN184" s="2">
        <f>('DEPRECATED - DT-Prelim Calcs'!$C$6*LL184-LM184)/('DEPRECATED - DT-Prelim Calcs'!$C$6*LL184)*'DEPRECATED - DT-Prelim Calcs'!$C$7*LL184</f>
        <v>1006.2633939298071</v>
      </c>
      <c r="LO184" s="57">
        <f>LN184/'DEPRECATED - DT-Prelim Calcs'!$C$7*('DEPRECATED - DT-Prelim Calcs'!$C$8-'DEPRECATED - DT-Prelim Calcs'!$C$9)+'DEPRECATED - DT-Prelim Calcs'!$C$9</f>
        <v>53572.655784727904</v>
      </c>
      <c r="LP184" s="57">
        <f t="shared" si="210"/>
        <v>60</v>
      </c>
      <c r="LQ184" s="2">
        <f t="shared" si="266"/>
        <v>0.99579519204165001</v>
      </c>
      <c r="LR184" s="57">
        <f>LQ184*'DEPRECATED - DT-Prelim Calcs'!$C$21/LL$2/'DEPRECATED - DT-Prelim Calcs'!$C$19/'DEPRECATED - DT-Prelim Calcs'!$C$18*3.39*'DEPRECATED - DT-Prelim Calcs'!$C$20</f>
        <v>25.773080821789936</v>
      </c>
      <c r="LS184" s="46">
        <f t="shared" si="267"/>
        <v>0</v>
      </c>
      <c r="LT184" s="57">
        <f>LR183*'DEPRECATED - DT-Prelim Calcs'!$C$11+LT183</f>
        <v>-1380.3576468117997</v>
      </c>
      <c r="LU184" s="57">
        <f>LU183+0.5*LR184*'DEPRECATED - DT-Prelim Calcs'!$C$11^2+LT184*'DEPRECATED - DT-Prelim Calcs'!$C$11</f>
        <v>-343817.8807990987</v>
      </c>
      <c r="LV184" s="57">
        <f>MIN('Drive Train'!$F$35-LP183*'DEPRECATED - DT-Prelim Calcs'!$C$21*'Drive Train'!$F$39,LV183+LP$2)</f>
        <v>48.392599670842195</v>
      </c>
      <c r="LW184" s="57">
        <f>'Drive Train'!$F$35-LP184*'DEPRECATED - DT-Prelim Calcs'!$C$21*'Drive Train'!$F$39</f>
        <v>8.8000000000000007</v>
      </c>
      <c r="LX184" s="1">
        <f>IF(LU184&gt;='Drive Train'!$F$29,1,0)</f>
        <v>0</v>
      </c>
      <c r="LY184" s="57">
        <f>MIN(LO184,'DEPRECATED - DT-Prelim Calcs'!$C$10)*'DEPRECATED - DT-Prelim Calcs'!$C$11*1000/60/60</f>
        <v>103.33333333333333</v>
      </c>
      <c r="LZ184" s="63">
        <f>LZ183+'DEPRECATED - DT-Prelim Calcs'!$C$11</f>
        <v>720</v>
      </c>
    </row>
    <row r="185" spans="18:338" x14ac:dyDescent="0.2">
      <c r="R185" s="63">
        <f>R184+'DEPRECATED - DT-Prelim Calcs'!$C$11</f>
        <v>724</v>
      </c>
      <c r="S185" s="2">
        <f>AG185/'Drive Train'!$F$35</f>
        <v>0</v>
      </c>
      <c r="T185" s="46">
        <f>AE185*12*60/(PI() * 'Drive Train'!$F$15)/S$2*ABS(S185)</f>
        <v>0</v>
      </c>
      <c r="U185" s="2">
        <f>IF(OR(AD184=1,AND($C$32=Motors!$C$32,'DEPRECATED - DT-Prelim Calcs'!AI184=1)),0,IF(AG185=0,-(V184+$C$9)/($C$8-$C$9)*$C$7,($C$6*S185-T185)/($C$6*S185)*$C$7*S185))</f>
        <v>0</v>
      </c>
      <c r="V185" s="57">
        <f>IF(AND(AD184=1,AI184=1),0,ABS(U185/$C$7*($C$8-$C$9)+$C$9) *'Drive Train'!$AA$49 + V184*(1-'Drive Train'!$AA$49))</f>
        <v>0</v>
      </c>
      <c r="W185" s="57">
        <f t="shared" si="184"/>
        <v>0</v>
      </c>
      <c r="X185" s="2">
        <f>MAX(MIN(IF(AND(AI184=1,AG185&lt;0),-1,1)*(W185-$C$9)/($C$8-$C$9)*$C$7-$C$29*AE185/T$2 -  AI184*$C$29/2,X$2),MAX(X$4:X184)*-1)</f>
        <v>-0.2458281045106315</v>
      </c>
      <c r="Y185" s="57">
        <f t="shared" si="185"/>
        <v>0</v>
      </c>
      <c r="Z185" s="57">
        <f t="shared" si="186"/>
        <v>0</v>
      </c>
      <c r="AA185" s="57">
        <f t="shared" si="187"/>
        <v>0</v>
      </c>
      <c r="AB185" s="57" t="e">
        <f t="shared" si="188"/>
        <v>#N/A</v>
      </c>
      <c r="AC185" s="46">
        <f t="shared" si="211"/>
        <v>1</v>
      </c>
      <c r="AD185" s="1">
        <f t="shared" si="189"/>
        <v>1</v>
      </c>
      <c r="AE185" s="57">
        <f t="shared" si="190"/>
        <v>0</v>
      </c>
      <c r="AF185" s="57" t="e">
        <f t="shared" si="191"/>
        <v>#N/A</v>
      </c>
      <c r="AG185" s="57">
        <f>IF(AI184=0,MIN('Drive Train'!$F$35-W184*$C$21*'Drive Train'!$F$39,AG184+W$2)-$C$3,IF(AE184-1&lt;=0,0,IF($C$32=Motors!$C$30,MAX(ABS('Drive Train'!$F$35-W184*$C$21*'Drive Train'!$F$39)*-1,AG184-W$2),MAX(0,ABS('Drive Train'!$F$35-W184*$C$21*'Drive Train'!$F$39)*-1,AG184-W$2))))</f>
        <v>0</v>
      </c>
      <c r="AH185" s="57">
        <f>'Drive Train'!$F$35-ABS(W185)*'DEPRECATED - DT-Prelim Calcs'!$C$21*'Drive Train'!$F$39</f>
        <v>12.4</v>
      </c>
      <c r="AI185" s="1">
        <f>IF(AJ185&gt;='Drive Train'!$F$29,1,0)</f>
        <v>1</v>
      </c>
      <c r="AJ185" s="57">
        <f>AJ184+0.5*Y185*'DEPRECATED - DT-Prelim Calcs'!$C$11^2+AE185*'DEPRECATED - DT-Prelim Calcs'!$C$11</f>
        <v>784.33981740885292</v>
      </c>
      <c r="AK185" s="57">
        <f t="shared" si="268"/>
        <v>0</v>
      </c>
      <c r="AL185" s="63">
        <f>AL184+'DEPRECATED - DT-Prelim Calcs'!$C$11</f>
        <v>724</v>
      </c>
      <c r="AM185" s="2">
        <f>AW185/'Drive Train'!$F$35</f>
        <v>0.9017179876015865</v>
      </c>
      <c r="AN185" s="46">
        <f>AU185*12*60/(PI() * 'Drive Train'!$F$15)/AM$2*AM185</f>
        <v>4074.5129711578234</v>
      </c>
      <c r="AO185" s="2">
        <f>('DEPRECATED - DT-Prelim Calcs'!$C$6*AM185-AN185)/('DEPRECATED - DT-Prelim Calcs'!$C$6*AM185)*'DEPRECATED - DT-Prelim Calcs'!$C$7*AM185</f>
        <v>0.3308183500278245</v>
      </c>
      <c r="AP185" s="57">
        <f>AO185/'DEPRECATED - DT-Prelim Calcs'!$C$7*('DEPRECATED - DT-Prelim Calcs'!$C$8-'DEPRECATED - DT-Prelim Calcs'!$C$9)+'DEPRECATED - DT-Prelim Calcs'!$C$9</f>
        <v>20.311615895672151</v>
      </c>
      <c r="AQ185" s="57">
        <f t="shared" si="192"/>
        <v>20.311615895672151</v>
      </c>
      <c r="AR185" s="2">
        <f t="shared" si="212"/>
        <v>3.3306690738754696E-16</v>
      </c>
      <c r="AS185" s="57">
        <f>AR185*'DEPRECATED - DT-Prelim Calcs'!$C$21/AM$2/'DEPRECATED - DT-Prelim Calcs'!$C$19/'DEPRECATED - DT-Prelim Calcs'!$C$18*3.39*'DEPRECATED - DT-Prelim Calcs'!$C$20</f>
        <v>2.4137140947202652E-15</v>
      </c>
      <c r="AT185" s="46">
        <f t="shared" si="213"/>
        <v>0</v>
      </c>
      <c r="AU185" s="57">
        <f>AS184*'DEPRECATED - DT-Prelim Calcs'!$C$11+AU184</f>
        <v>39.432321268798681</v>
      </c>
      <c r="AV185" s="57">
        <f>AV184+0.5*AS185*'DEPRECATED - DT-Prelim Calcs'!$C$11^2+AU185*'DEPRECATED - DT-Prelim Calcs'!$C$11</f>
        <v>28504.387033974308</v>
      </c>
      <c r="AW185" s="57">
        <f>MIN('Drive Train'!$F$35-AQ184*'DEPRECATED - DT-Prelim Calcs'!$C$21*'Drive Train'!$F$39,AW184+AQ$2)</f>
        <v>11.181303046259673</v>
      </c>
      <c r="AX185" s="57">
        <f>'Drive Train'!$F$35-AQ185*'DEPRECATED - DT-Prelim Calcs'!$C$21*'Drive Train'!$F$39</f>
        <v>11.181303046259671</v>
      </c>
      <c r="AY185" s="1">
        <f>IF(AV185&gt;='Drive Train'!$F$29,1,0)</f>
        <v>1</v>
      </c>
      <c r="AZ185" s="57">
        <f t="shared" si="214"/>
        <v>22.568462106302391</v>
      </c>
      <c r="BA185" s="63">
        <f>BA184+'DEPRECATED - DT-Prelim Calcs'!$C$11</f>
        <v>724</v>
      </c>
      <c r="BB185" s="2">
        <f>BL185/'Drive Train'!$F$35</f>
        <v>1.2947645110418975</v>
      </c>
      <c r="BC185" s="46">
        <f>BJ185*12*60/(PI() * 'Drive Train'!$F$15)/BB$2*BB185</f>
        <v>-4259.090949070468</v>
      </c>
      <c r="BD185" s="2">
        <f>('DEPRECATED - DT-Prelim Calcs'!$C$6*BB185-BC185)/('DEPRECATED - DT-Prelim Calcs'!$C$6*BB185)*'DEPRECATED - DT-Prelim Calcs'!$C$7*BB185</f>
        <v>5.0461628069317666</v>
      </c>
      <c r="BE185" s="57">
        <f>BD185/'DEPRECATED - DT-Prelim Calcs'!$C$7*('DEPRECATED - DT-Prelim Calcs'!$C$8-'DEPRECATED - DT-Prelim Calcs'!$C$9)+'DEPRECATED - DT-Prelim Calcs'!$C$9</f>
        <v>271.34011955574505</v>
      </c>
      <c r="BF185" s="57">
        <f t="shared" si="193"/>
        <v>93</v>
      </c>
      <c r="BG185" s="2">
        <f t="shared" si="215"/>
        <v>1.9370342982087334</v>
      </c>
      <c r="BH185" s="57">
        <f>BG185*'DEPRECATED - DT-Prelim Calcs'!$C$21/BB$2/'DEPRECATED - DT-Prelim Calcs'!$C$19/'DEPRECATED - DT-Prelim Calcs'!$C$18*3.39*'DEPRECATED - DT-Prelim Calcs'!$C$20</f>
        <v>20.276476817893258</v>
      </c>
      <c r="BI185" s="46">
        <f t="shared" si="216"/>
        <v>0</v>
      </c>
      <c r="BJ185" s="57">
        <f>BH184*'DEPRECATED - DT-Prelim Calcs'!$C$11+BJ184</f>
        <v>-19.873422069688544</v>
      </c>
      <c r="BK185" s="57">
        <f>BK184+0.5*BH185*'DEPRECATED - DT-Prelim Calcs'!$C$11^2+BJ185*'DEPRECATED - DT-Prelim Calcs'!$C$11</f>
        <v>15006.097993307674</v>
      </c>
      <c r="BL185" s="57">
        <f>MIN('Drive Train'!$F$35-BF184*'DEPRECATED - DT-Prelim Calcs'!$C$21*'Drive Train'!$F$39,BL184+BF$2)</f>
        <v>16.05507993691953</v>
      </c>
      <c r="BM185" s="57">
        <f>'Drive Train'!$F$35-BF185*'DEPRECATED - DT-Prelim Calcs'!$C$21*'Drive Train'!$F$39</f>
        <v>6.82</v>
      </c>
      <c r="BN185" s="1">
        <f>IF(BK185&gt;='Drive Train'!$F$29,1,0)</f>
        <v>1</v>
      </c>
      <c r="BO185" s="57">
        <f t="shared" si="217"/>
        <v>103.33333333333333</v>
      </c>
      <c r="BP185" s="63">
        <f>BP184+'DEPRECATED - DT-Prelim Calcs'!$C$11</f>
        <v>724</v>
      </c>
      <c r="BQ185" s="2">
        <f>CA185/'Drive Train'!$F$35</f>
        <v>1.1736120071434053</v>
      </c>
      <c r="BR185" s="46">
        <f>BY185*12*60/(PI() * 'Drive Train'!$F$15)/BQ$2*BQ185</f>
        <v>-8799.7224786699771</v>
      </c>
      <c r="BS185" s="2">
        <f>('DEPRECATED - DT-Prelim Calcs'!$C$6*BQ185-BR185)/('DEPRECATED - DT-Prelim Calcs'!$C$6*BQ185)*'DEPRECATED - DT-Prelim Calcs'!$C$7*BQ185</f>
        <v>6.8072663206292372</v>
      </c>
      <c r="BT185" s="57">
        <f>BS185/'DEPRECATED - DT-Prelim Calcs'!$C$7*('DEPRECATED - DT-Prelim Calcs'!$C$8-'DEPRECATED - DT-Prelim Calcs'!$C$9)+'DEPRECATED - DT-Prelim Calcs'!$C$9</f>
        <v>365.0951323388926</v>
      </c>
      <c r="BU185" s="57">
        <f t="shared" si="194"/>
        <v>93</v>
      </c>
      <c r="BV185" s="2">
        <f t="shared" si="218"/>
        <v>1.8828060353728675</v>
      </c>
      <c r="BW185" s="57">
        <f>BV185*'DEPRECATED - DT-Prelim Calcs'!$C$21/BQ$2/'DEPRECATED - DT-Prelim Calcs'!$C$19/'DEPRECATED - DT-Prelim Calcs'!$C$18*3.39*'DEPRECATED - DT-Prelim Calcs'!$C$20</f>
        <v>25.773080821789936</v>
      </c>
      <c r="BX185" s="46">
        <f t="shared" si="219"/>
        <v>0</v>
      </c>
      <c r="BY185" s="57">
        <f>BW184*'DEPRECATED - DT-Prelim Calcs'!$C$11+BY184</f>
        <v>-34.640598882604095</v>
      </c>
      <c r="BZ185" s="57">
        <f>BZ184+0.5*BW185*'DEPRECATED - DT-Prelim Calcs'!$C$11^2+BY185*'DEPRECATED - DT-Prelim Calcs'!$C$11</f>
        <v>-15627.352396650376</v>
      </c>
      <c r="CA185" s="57">
        <f>MIN('Drive Train'!$F$35-BU184*'DEPRECATED - DT-Prelim Calcs'!$C$21*'Drive Train'!$F$39,CA184+BU$2)</f>
        <v>14.552788888578226</v>
      </c>
      <c r="CB185" s="57">
        <f>'Drive Train'!$F$35-BU185*'DEPRECATED - DT-Prelim Calcs'!$C$21*'Drive Train'!$F$39</f>
        <v>6.82</v>
      </c>
      <c r="CC185" s="1">
        <f>IF(BZ185&gt;='Drive Train'!$F$29,1,0)</f>
        <v>0</v>
      </c>
      <c r="CD185" s="57">
        <f t="shared" si="220"/>
        <v>103.33333333333333</v>
      </c>
      <c r="CE185" s="63">
        <f>CE184+'DEPRECATED - DT-Prelim Calcs'!$C$11</f>
        <v>724</v>
      </c>
      <c r="CF185" s="2">
        <f>CP185/'Drive Train'!$F$35</f>
        <v>0.55000000000000004</v>
      </c>
      <c r="CG185" s="46">
        <f>CN185*12*60/(PI() * 'Drive Train'!$F$15)/CF$2*CF185</f>
        <v>-27438.761801255063</v>
      </c>
      <c r="CH185" s="2">
        <f>('DEPRECATED - DT-Prelim Calcs'!$C$6*CF185-CG185)/('DEPRECATED - DT-Prelim Calcs'!$C$6*CF185)*'DEPRECATED - DT-Prelim Calcs'!$C$7*CF185</f>
        <v>13.732144641843282</v>
      </c>
      <c r="CI185" s="57">
        <f>CH185/'DEPRECATED - DT-Prelim Calcs'!$C$7*('DEPRECATED - DT-Prelim Calcs'!$C$8-'DEPRECATED - DT-Prelim Calcs'!$C$9)+'DEPRECATED - DT-Prelim Calcs'!$C$9</f>
        <v>733.75151765497651</v>
      </c>
      <c r="CJ185" s="57">
        <f t="shared" si="195"/>
        <v>93</v>
      </c>
      <c r="CK185" s="2">
        <f t="shared" si="221"/>
        <v>1.5241763143494644</v>
      </c>
      <c r="CL185" s="57">
        <f>CK185*'DEPRECATED - DT-Prelim Calcs'!$C$21/CF$2/'DEPRECATED - DT-Prelim Calcs'!$C$19/'DEPRECATED - DT-Prelim Calcs'!$C$18*3.39*'DEPRECATED - DT-Prelim Calcs'!$C$20</f>
        <v>25.773080821789936</v>
      </c>
      <c r="CM185" s="46">
        <f t="shared" si="222"/>
        <v>0</v>
      </c>
      <c r="CN185" s="57">
        <f>CL184*'DEPRECATED - DT-Prelim Calcs'!$C$11+CN184</f>
        <v>-186.58314393598084</v>
      </c>
      <c r="CO185" s="57">
        <f>CO184+0.5*CL185*'DEPRECATED - DT-Prelim Calcs'!$C$11^2+CN185*'DEPRECATED - DT-Prelim Calcs'!$C$11</f>
        <v>-60877.487041158536</v>
      </c>
      <c r="CP185" s="57">
        <f>MIN('Drive Train'!$F$35-CJ184*'DEPRECATED - DT-Prelim Calcs'!$C$21*'Drive Train'!$F$39,CP184+CJ$2)</f>
        <v>6.82</v>
      </c>
      <c r="CQ185" s="57">
        <f>'Drive Train'!$F$35-CJ185*'DEPRECATED - DT-Prelim Calcs'!$C$21*'Drive Train'!$F$39</f>
        <v>6.82</v>
      </c>
      <c r="CR185" s="1">
        <f>IF(CO185&gt;='Drive Train'!$F$29,1,0)</f>
        <v>0</v>
      </c>
      <c r="CS185" s="57">
        <f t="shared" si="223"/>
        <v>103.33333333333333</v>
      </c>
      <c r="CT185" s="63">
        <f>CT184+'DEPRECATED - DT-Prelim Calcs'!$C$11</f>
        <v>724</v>
      </c>
      <c r="CU185" s="2">
        <f>DE185/'Drive Train'!$F$35</f>
        <v>0.55000000000000004</v>
      </c>
      <c r="CV185" s="46">
        <f>DC185*12*60/(PI() * 'Drive Train'!$F$15)/CU$2*CU185</f>
        <v>-68447.905116695663</v>
      </c>
      <c r="CW185" s="2">
        <f>('DEPRECATED - DT-Prelim Calcs'!$C$6*CU185-CV185)/('DEPRECATED - DT-Prelim Calcs'!$C$6*CU185)*'DEPRECATED - DT-Prelim Calcs'!$C$7*CU185</f>
        <v>32.274740399856761</v>
      </c>
      <c r="CX185" s="57">
        <f>CW185/'DEPRECATED - DT-Prelim Calcs'!$C$7*('DEPRECATED - DT-Prelim Calcs'!$C$8-'DEPRECATED - DT-Prelim Calcs'!$C$9)+'DEPRECATED - DT-Prelim Calcs'!$C$9</f>
        <v>1720.8946860172707</v>
      </c>
      <c r="CY185" s="57">
        <f t="shared" si="196"/>
        <v>93</v>
      </c>
      <c r="CZ185" s="2">
        <f t="shared" si="224"/>
        <v>1.2803081040535502</v>
      </c>
      <c r="DA185" s="57">
        <f>CZ185*'DEPRECATED - DT-Prelim Calcs'!$C$21/CU$2/'DEPRECATED - DT-Prelim Calcs'!$C$19/'DEPRECATED - DT-Prelim Calcs'!$C$18*3.39*'DEPRECATED - DT-Prelim Calcs'!$C$20</f>
        <v>25.773080821789936</v>
      </c>
      <c r="DB185" s="46">
        <f t="shared" si="225"/>
        <v>0</v>
      </c>
      <c r="DC185" s="57">
        <f>DA184*'DEPRECATED - DT-Prelim Calcs'!$C$11+DC184</f>
        <v>-390.9735197604042</v>
      </c>
      <c r="DD185" s="57">
        <f>DD184+0.5*DA185*'DEPRECATED - DT-Prelim Calcs'!$C$11^2+DC185*'DEPRECATED - DT-Prelim Calcs'!$C$11</f>
        <v>-126345.97732550304</v>
      </c>
      <c r="DE185" s="57">
        <f>MIN('Drive Train'!$F$35-CY184*'DEPRECATED - DT-Prelim Calcs'!$C$21*'Drive Train'!$F$39,DE184+CY$2)</f>
        <v>6.82</v>
      </c>
      <c r="DF185" s="57">
        <f>'Drive Train'!$F$35-CY185*'DEPRECATED - DT-Prelim Calcs'!$C$21*'Drive Train'!$F$39</f>
        <v>6.82</v>
      </c>
      <c r="DG185" s="1">
        <f>IF(DD185&gt;='Drive Train'!$F$29,1,0)</f>
        <v>0</v>
      </c>
      <c r="DH185" s="57">
        <f t="shared" si="226"/>
        <v>103.33333333333333</v>
      </c>
      <c r="DI185" s="63">
        <f>DI184+'DEPRECATED - DT-Prelim Calcs'!$C$11</f>
        <v>724</v>
      </c>
      <c r="DJ185" s="2">
        <f>DT185/'Drive Train'!$F$35</f>
        <v>0.55000000000000004</v>
      </c>
      <c r="DK185" s="46">
        <f>DR185*12*60/(PI() * 'Drive Train'!$F$15)/DJ$2*DJ185</f>
        <v>-124129.60822651438</v>
      </c>
      <c r="DL185" s="2">
        <f>('DEPRECATED - DT-Prelim Calcs'!$C$6*DJ185-DK185)/('DEPRECATED - DT-Prelim Calcs'!$C$6*DJ185)*'DEPRECATED - DT-Prelim Calcs'!$C$7*DJ185</f>
        <v>57.451645558330142</v>
      </c>
      <c r="DM185" s="57">
        <f>DL185/'DEPRECATED - DT-Prelim Calcs'!$C$7*('DEPRECATED - DT-Prelim Calcs'!$C$8-'DEPRECATED - DT-Prelim Calcs'!$C$9)+'DEPRECATED - DT-Prelim Calcs'!$C$9</f>
        <v>3061.2253631260401</v>
      </c>
      <c r="DN185" s="57">
        <f t="shared" si="197"/>
        <v>93</v>
      </c>
      <c r="DO185" s="2">
        <f t="shared" si="227"/>
        <v>1.1037138828047846</v>
      </c>
      <c r="DP185" s="57">
        <f>DO185*'DEPRECATED - DT-Prelim Calcs'!$C$21/DJ$2/'DEPRECATED - DT-Prelim Calcs'!$C$19/'DEPRECATED - DT-Prelim Calcs'!$C$18*3.39*'DEPRECATED - DT-Prelim Calcs'!$C$20</f>
        <v>25.773080821789936</v>
      </c>
      <c r="DQ185" s="46">
        <f t="shared" si="228"/>
        <v>0</v>
      </c>
      <c r="DR185" s="57">
        <f>DP184*'DEPRECATED - DT-Prelim Calcs'!$C$11+DR184</f>
        <v>-611.22988291128013</v>
      </c>
      <c r="DS185" s="57">
        <f>DS184+0.5*DP185*'DEPRECATED - DT-Prelim Calcs'!$C$11^2+DR185*'DEPRECATED - DT-Prelim Calcs'!$C$11</f>
        <v>-213159.09885868372</v>
      </c>
      <c r="DT185" s="57">
        <f>MIN('Drive Train'!$F$35-DN184*'DEPRECATED - DT-Prelim Calcs'!$C$21*'Drive Train'!$F$39,DT184+DN$2)</f>
        <v>6.82</v>
      </c>
      <c r="DU185" s="57">
        <f>'Drive Train'!$F$35-DN185*'DEPRECATED - DT-Prelim Calcs'!$C$21*'Drive Train'!$F$39</f>
        <v>6.82</v>
      </c>
      <c r="DV185" s="1">
        <f>IF(DS185&gt;='Drive Train'!$F$29,1,0)</f>
        <v>0</v>
      </c>
      <c r="DW185" s="57">
        <f t="shared" si="229"/>
        <v>103.33333333333333</v>
      </c>
      <c r="DX185" s="63">
        <f>DX184+'DEPRECATED - DT-Prelim Calcs'!$C$11</f>
        <v>724</v>
      </c>
      <c r="DY185" s="2">
        <f>EI185/'Drive Train'!$F$35</f>
        <v>0.55000000000000004</v>
      </c>
      <c r="DZ185" s="46">
        <f>EG185*12*60/(PI() * 'Drive Train'!$F$15)/DY$2*DY185</f>
        <v>-167201.89193709989</v>
      </c>
      <c r="EA185" s="2">
        <f>('DEPRECATED - DT-Prelim Calcs'!$C$6*DY185-DZ185)/('DEPRECATED - DT-Prelim Calcs'!$C$6*DY185)*'DEPRECATED - DT-Prelim Calcs'!$C$7*DY185</f>
        <v>76.92710592277875</v>
      </c>
      <c r="EB185" s="57">
        <f>EA185/'DEPRECATED - DT-Prelim Calcs'!$C$7*('DEPRECATED - DT-Prelim Calcs'!$C$8-'DEPRECATED - DT-Prelim Calcs'!$C$9)+'DEPRECATED - DT-Prelim Calcs'!$C$9</f>
        <v>4098.0309916566448</v>
      </c>
      <c r="EC185" s="57">
        <f t="shared" si="198"/>
        <v>93</v>
      </c>
      <c r="ED185" s="2">
        <f t="shared" si="230"/>
        <v>0.96993038185874991</v>
      </c>
      <c r="EE185" s="57">
        <f>ED185*'DEPRECATED - DT-Prelim Calcs'!$C$21/DY$2/'DEPRECATED - DT-Prelim Calcs'!$C$19/'DEPRECATED - DT-Prelim Calcs'!$C$18*3.39*'DEPRECATED - DT-Prelim Calcs'!$C$20</f>
        <v>25.773080821789936</v>
      </c>
      <c r="EF185" s="46">
        <f t="shared" si="231"/>
        <v>0</v>
      </c>
      <c r="EG185" s="57">
        <f>EE184*'DEPRECATED - DT-Prelim Calcs'!$C$11+EG184</f>
        <v>-723.52649500813698</v>
      </c>
      <c r="EH185" s="57">
        <f>EH184+0.5*EE185*'DEPRECATED - DT-Prelim Calcs'!$C$11^2+EG185*'DEPRECATED - DT-Prelim Calcs'!$C$11</f>
        <v>-299966.85884818278</v>
      </c>
      <c r="EI185" s="57">
        <f>MIN('Drive Train'!$F$35-EC184*'DEPRECATED - DT-Prelim Calcs'!$C$21*'Drive Train'!$F$39,EI184+EC$2)</f>
        <v>6.82</v>
      </c>
      <c r="EJ185" s="57">
        <f>'Drive Train'!$F$35-EC185*'DEPRECATED - DT-Prelim Calcs'!$C$21*'Drive Train'!$F$39</f>
        <v>6.82</v>
      </c>
      <c r="EK185" s="1">
        <f>IF(EH185&gt;='Drive Train'!$F$29,1,0)</f>
        <v>0</v>
      </c>
      <c r="EL185" s="57">
        <f t="shared" si="232"/>
        <v>103.33333333333333</v>
      </c>
      <c r="EM185" s="63">
        <f>EM184+'DEPRECATED - DT-Prelim Calcs'!$C$11</f>
        <v>724</v>
      </c>
      <c r="EN185" s="2">
        <f>EX185/'Drive Train'!$F$35</f>
        <v>0.55000000000000004</v>
      </c>
      <c r="EO185" s="46">
        <f>EV185*12*60/(PI() * 'Drive Train'!$F$15)/EN$2*EN185</f>
        <v>-13392.931797396219</v>
      </c>
      <c r="EP185" s="2">
        <f>('DEPRECATED - DT-Prelim Calcs'!$C$6*EN185-EO185)/('DEPRECATED - DT-Prelim Calcs'!$C$6*EN185)*'DEPRECATED - DT-Prelim Calcs'!$C$7*EN185</f>
        <v>7.3812158783723989</v>
      </c>
      <c r="EQ185" s="57">
        <f>EP185/'DEPRECATED - DT-Prelim Calcs'!$C$7*('DEPRECATED - DT-Prelim Calcs'!$C$8-'DEPRECATED - DT-Prelim Calcs'!$C$9)+'DEPRECATED - DT-Prelim Calcs'!$C$9</f>
        <v>395.65020630505342</v>
      </c>
      <c r="ER185" s="57">
        <f t="shared" si="199"/>
        <v>93</v>
      </c>
      <c r="ES185" s="2">
        <f t="shared" si="233"/>
        <v>0.86507304327942547</v>
      </c>
      <c r="ET185" s="57">
        <f>ES185*'DEPRECATED - DT-Prelim Calcs'!$C$21/EN$2/'DEPRECATED - DT-Prelim Calcs'!$C$19/'DEPRECATED - DT-Prelim Calcs'!$C$18*3.39*'DEPRECATED - DT-Prelim Calcs'!$C$20</f>
        <v>25.773080821789936</v>
      </c>
      <c r="EU185" s="46">
        <f t="shared" si="234"/>
        <v>0</v>
      </c>
      <c r="EV185" s="57">
        <f>ET184*'DEPRECATED - DT-Prelim Calcs'!$C$11+EV184</f>
        <v>-51.689356443156143</v>
      </c>
      <c r="EW185" s="57">
        <f>EW184+0.5*ET185*'DEPRECATED - DT-Prelim Calcs'!$C$11^2+EV185*'DEPRECATED - DT-Prelim Calcs'!$C$11</f>
        <v>-398200.82004170801</v>
      </c>
      <c r="EX185" s="57">
        <f>MIN('Drive Train'!$F$35-ER184*'DEPRECATED - DT-Prelim Calcs'!$C$21*'Drive Train'!$F$39,EX184+ER$2)</f>
        <v>6.82</v>
      </c>
      <c r="EY185" s="57">
        <f>'Drive Train'!$F$35-ER185*'DEPRECATED - DT-Prelim Calcs'!$C$21*'Drive Train'!$F$39</f>
        <v>6.82</v>
      </c>
      <c r="EZ185" s="1">
        <f>IF(EW185&gt;='Drive Train'!$F$29,1,0)</f>
        <v>0</v>
      </c>
      <c r="FA185" s="57">
        <f t="shared" si="235"/>
        <v>103.33333333333333</v>
      </c>
      <c r="FB185" s="63">
        <f>FB184+'DEPRECATED - DT-Prelim Calcs'!$C$11</f>
        <v>724</v>
      </c>
      <c r="FC185" s="2">
        <f>FM185/'Drive Train'!$F$35</f>
        <v>0.55000000000000004</v>
      </c>
      <c r="FD185" s="46">
        <f>FK185*12*60/(PI() * 'Drive Train'!$F$15)/FC$2*FC185</f>
        <v>-78117.363531103736</v>
      </c>
      <c r="FE185" s="2">
        <f>('DEPRECATED - DT-Prelim Calcs'!$C$6*FC185-FD185)/('DEPRECATED - DT-Prelim Calcs'!$C$6*FC185)*'DEPRECATED - DT-Prelim Calcs'!$C$7*FC185</f>
        <v>36.646859495302067</v>
      </c>
      <c r="FF185" s="57">
        <f>FE185/'DEPRECATED - DT-Prelim Calcs'!$C$7*('DEPRECATED - DT-Prelim Calcs'!$C$8-'DEPRECATED - DT-Prelim Calcs'!$C$9)+'DEPRECATED - DT-Prelim Calcs'!$C$9</f>
        <v>1953.6510677374504</v>
      </c>
      <c r="FG185" s="57">
        <f t="shared" si="200"/>
        <v>93</v>
      </c>
      <c r="FH185" s="2">
        <f t="shared" si="236"/>
        <v>0.78067567320338405</v>
      </c>
      <c r="FI185" s="57">
        <f>FH185*'DEPRECATED - DT-Prelim Calcs'!$C$21/FC$2/'DEPRECATED - DT-Prelim Calcs'!$C$19/'DEPRECATED - DT-Prelim Calcs'!$C$18*3.39*'DEPRECATED - DT-Prelim Calcs'!$C$20</f>
        <v>25.773080821789936</v>
      </c>
      <c r="FJ185" s="46">
        <f t="shared" si="237"/>
        <v>0</v>
      </c>
      <c r="FK185" s="57">
        <f>FI184*'DEPRECATED - DT-Prelim Calcs'!$C$11+FK184</f>
        <v>-272.07642504115154</v>
      </c>
      <c r="FL185" s="57">
        <f>FL184+0.5*FI185*'DEPRECATED - DT-Prelim Calcs'!$C$11^2+FK185*'DEPRECATED - DT-Prelim Calcs'!$C$11</f>
        <v>-586078.9690259198</v>
      </c>
      <c r="FM185" s="57">
        <f>MIN('Drive Train'!$F$35-FG184*'DEPRECATED - DT-Prelim Calcs'!$C$21*'Drive Train'!$F$39,FM184+FG$2)</f>
        <v>6.82</v>
      </c>
      <c r="FN185" s="57">
        <f>'Drive Train'!$F$35-FG185*'DEPRECATED - DT-Prelim Calcs'!$C$21*'Drive Train'!$F$39</f>
        <v>6.82</v>
      </c>
      <c r="FO185" s="1">
        <f>IF(FL185&gt;='Drive Train'!$F$29,1,0)</f>
        <v>0</v>
      </c>
      <c r="FP185" s="57">
        <f t="shared" si="238"/>
        <v>103.33333333333333</v>
      </c>
      <c r="FQ185" s="63">
        <f>FQ184+'DEPRECATED - DT-Prelim Calcs'!$C$11</f>
        <v>724</v>
      </c>
      <c r="FR185" s="2">
        <f>GB185/'Drive Train'!$F$35</f>
        <v>0.55000000000000004</v>
      </c>
      <c r="FS185" s="46">
        <f>FZ185*12*60/(PI() * 'Drive Train'!$F$15)/FR$2*FR185</f>
        <v>-166515.84927652395</v>
      </c>
      <c r="FT185" s="2">
        <f>('DEPRECATED - DT-Prelim Calcs'!$C$6*FR185-FS185)/('DEPRECATED - DT-Prelim Calcs'!$C$6*FR185)*'DEPRECATED - DT-Prelim Calcs'!$C$7*FR185</f>
        <v>76.61690652090482</v>
      </c>
      <c r="FU185" s="57">
        <f>FT185/'DEPRECATED - DT-Prelim Calcs'!$C$7*('DEPRECATED - DT-Prelim Calcs'!$C$8-'DEPRECATED - DT-Prelim Calcs'!$C$9)+'DEPRECATED - DT-Prelim Calcs'!$C$9</f>
        <v>4081.5170566938123</v>
      </c>
      <c r="FV185" s="57">
        <f t="shared" si="201"/>
        <v>93</v>
      </c>
      <c r="FW185" s="2">
        <f t="shared" si="239"/>
        <v>0.7112822800297498</v>
      </c>
      <c r="FX185" s="57">
        <f>FW185*'DEPRECATED - DT-Prelim Calcs'!$C$21/FR$2/'DEPRECATED - DT-Prelim Calcs'!$C$19/'DEPRECATED - DT-Prelim Calcs'!$C$18*3.39*'DEPRECATED - DT-Prelim Calcs'!$C$20</f>
        <v>25.773080821789936</v>
      </c>
      <c r="FY185" s="46">
        <f t="shared" si="240"/>
        <v>0</v>
      </c>
      <c r="FZ185" s="57">
        <f>FX184*'DEPRECATED - DT-Prelim Calcs'!$C$11+FZ184</f>
        <v>-528.4090593872653</v>
      </c>
      <c r="GA185" s="57">
        <f>GA184+0.5*FX185*'DEPRECATED - DT-Prelim Calcs'!$C$11^2+FZ185*'DEPRECATED - DT-Prelim Calcs'!$C$11</f>
        <v>-643517.64319159382</v>
      </c>
      <c r="GB185" s="57">
        <f>MIN('Drive Train'!$F$35-FV184*'DEPRECATED - DT-Prelim Calcs'!$C$21*'Drive Train'!$F$39,GB184+FV$2)</f>
        <v>6.82</v>
      </c>
      <c r="GC185" s="57">
        <f>'Drive Train'!$F$35-FV185*'DEPRECATED - DT-Prelim Calcs'!$C$21*'Drive Train'!$F$39</f>
        <v>6.82</v>
      </c>
      <c r="GD185" s="1">
        <f>IF(GA185&gt;='Drive Train'!$F$29,1,0)</f>
        <v>0</v>
      </c>
      <c r="GE185" s="57">
        <f t="shared" si="241"/>
        <v>103.33333333333333</v>
      </c>
      <c r="GF185" s="63">
        <f>GF184+'DEPRECATED - DT-Prelim Calcs'!$C$11</f>
        <v>724</v>
      </c>
      <c r="GG185" s="2">
        <f>GQ185/'Drive Train'!$F$35</f>
        <v>0.85483870967741948</v>
      </c>
      <c r="GH185" s="46">
        <f>GO185*12*60/(PI() * 'Drive Train'!$F$15)/GG$2*GG185</f>
        <v>-123614.17982076756</v>
      </c>
      <c r="GI185" s="2">
        <f>('DEPRECATED - DT-Prelim Calcs'!$C$6*GG185-GH185)/('DEPRECATED - DT-Prelim Calcs'!$C$6*GG185)*'DEPRECATED - DT-Prelim Calcs'!$C$7*GG185</f>
        <v>57.95325197851205</v>
      </c>
      <c r="GJ185" s="57">
        <f>GI185/'DEPRECATED - DT-Prelim Calcs'!$C$7*('DEPRECATED - DT-Prelim Calcs'!$C$8-'DEPRECATED - DT-Prelim Calcs'!$C$9)+'DEPRECATED - DT-Prelim Calcs'!$C$9</f>
        <v>3087.9291405987947</v>
      </c>
      <c r="GK185" s="57">
        <f t="shared" si="242"/>
        <v>29.999999999999982</v>
      </c>
      <c r="GL185" s="2">
        <f t="shared" si="243"/>
        <v>0.99579519204165001</v>
      </c>
      <c r="GM185" s="57">
        <f>GL185*'DEPRECATED - DT-Prelim Calcs'!$C$21/GG$2/'DEPRECATED - DT-Prelim Calcs'!$C$19/'DEPRECATED - DT-Prelim Calcs'!$C$18*3.39*'DEPRECATED - DT-Prelim Calcs'!$C$20</f>
        <v>25.773080821789936</v>
      </c>
      <c r="GN185" s="46">
        <f t="shared" si="244"/>
        <v>0</v>
      </c>
      <c r="GO185" s="57">
        <f>GM184*'DEPRECATED - DT-Prelim Calcs'!$C$11+GO184</f>
        <v>-353.33732338518178</v>
      </c>
      <c r="GP185" s="57">
        <f>GP184+0.5*GM185*'DEPRECATED - DT-Prelim Calcs'!$C$11^2+GO185*'DEPRECATED - DT-Prelim Calcs'!$C$11</f>
        <v>-320232.6858870876</v>
      </c>
      <c r="GQ185" s="57">
        <f>MIN('Drive Train'!$F$35-GK184*'DEPRECATED - DT-Prelim Calcs'!$C$21*'Drive Train'!$F$39,GQ184+GK$2)</f>
        <v>10.600000000000001</v>
      </c>
      <c r="GR185" s="57">
        <f>'Drive Train'!$F$35-GK185*'DEPRECATED - DT-Prelim Calcs'!$C$21*'Drive Train'!$F$39</f>
        <v>10.600000000000001</v>
      </c>
      <c r="GS185" s="1">
        <f>IF(GP185&gt;='Drive Train'!$F$29,1,0)</f>
        <v>0</v>
      </c>
      <c r="GT185" s="57">
        <f t="shared" si="245"/>
        <v>33.333333333333314</v>
      </c>
      <c r="GU185" s="63">
        <f>GU184+'DEPRECATED - DT-Prelim Calcs'!$C$11</f>
        <v>724</v>
      </c>
      <c r="GV185" s="2">
        <f>HF185/'Drive Train'!$F$35</f>
        <v>0.83870967741935498</v>
      </c>
      <c r="GW185" s="46">
        <f>HD185*12*60/(PI() * 'Drive Train'!$F$15)/GV$2*GV185</f>
        <v>-47822.47667527599</v>
      </c>
      <c r="GX185" s="2">
        <f>('DEPRECATED - DT-Prelim Calcs'!$C$6*GV185-GW185)/('DEPRECATED - DT-Prelim Calcs'!$C$6*GV185)*'DEPRECATED - DT-Prelim Calcs'!$C$7*GV185</f>
        <v>23.644586530350839</v>
      </c>
      <c r="GY185" s="57">
        <f>GX185/'DEPRECATED - DT-Prelim Calcs'!$C$7*('DEPRECATED - DT-Prelim Calcs'!$C$8-'DEPRECATED - DT-Prelim Calcs'!$C$9)+'DEPRECATED - DT-Prelim Calcs'!$C$9</f>
        <v>1261.4553742091339</v>
      </c>
      <c r="GZ185" s="57">
        <f t="shared" si="202"/>
        <v>33.333333333333314</v>
      </c>
      <c r="HA185" s="2">
        <f t="shared" si="246"/>
        <v>0.99579519204165001</v>
      </c>
      <c r="HB185" s="57">
        <f>HA185*'DEPRECATED - DT-Prelim Calcs'!$C$21/GV$2/'DEPRECATED - DT-Prelim Calcs'!$C$19/'DEPRECATED - DT-Prelim Calcs'!$C$18*3.39*'DEPRECATED - DT-Prelim Calcs'!$C$20</f>
        <v>25.773080821789936</v>
      </c>
      <c r="HC185" s="46">
        <f t="shared" si="247"/>
        <v>0</v>
      </c>
      <c r="HD185" s="57">
        <f>HB184*'DEPRECATED - DT-Prelim Calcs'!$C$11+HD184</f>
        <v>-139.32396104143174</v>
      </c>
      <c r="HE185" s="57">
        <f>HE184+0.5*HB185*'DEPRECATED - DT-Prelim Calcs'!$C$11^2+HD185*'DEPRECATED - DT-Prelim Calcs'!$C$11</f>
        <v>-337774.46952241834</v>
      </c>
      <c r="HF185" s="57">
        <f>MIN('Drive Train'!$F$35-GZ184*'DEPRECATED - DT-Prelim Calcs'!$C$21*'Drive Train'!$F$39,HF184+GZ$2)</f>
        <v>10.400000000000002</v>
      </c>
      <c r="HG185" s="57">
        <f>'Drive Train'!$F$35-GZ185*'DEPRECATED - DT-Prelim Calcs'!$C$21*'Drive Train'!$F$39</f>
        <v>10.400000000000002</v>
      </c>
      <c r="HH185" s="1">
        <f>IF(HE185&gt;='Drive Train'!$F$29,1,0)</f>
        <v>0</v>
      </c>
      <c r="HI185" s="57">
        <f t="shared" si="248"/>
        <v>37.037037037037017</v>
      </c>
      <c r="HJ185" s="63">
        <f>HJ184+'DEPRECATED - DT-Prelim Calcs'!$C$11</f>
        <v>724</v>
      </c>
      <c r="HK185" s="2">
        <f>HU185/'Drive Train'!$F$35</f>
        <v>3.4826291200084212</v>
      </c>
      <c r="HL185" s="46">
        <f>HS185*12*60/(PI() * 'Drive Train'!$F$15)/HK$2*HK185</f>
        <v>-1659287.2227400565</v>
      </c>
      <c r="HM185" s="2">
        <f>('DEPRECATED - DT-Prelim Calcs'!$C$6*HK185-HL185)/('DEPRECATED - DT-Prelim Calcs'!$C$6*HK185)*'DEPRECATED - DT-Prelim Calcs'!$C$7*HK185</f>
        <v>758.65246203354229</v>
      </c>
      <c r="HN185" s="57">
        <f>HM185/'DEPRECATED - DT-Prelim Calcs'!$C$7*('DEPRECATED - DT-Prelim Calcs'!$C$8-'DEPRECATED - DT-Prelim Calcs'!$C$9)+'DEPRECATED - DT-Prelim Calcs'!$C$9</f>
        <v>40390.712812823018</v>
      </c>
      <c r="HO185" s="57">
        <f t="shared" si="203"/>
        <v>36.66666666666665</v>
      </c>
      <c r="HP185" s="2">
        <f t="shared" si="249"/>
        <v>0.99579519204165001</v>
      </c>
      <c r="HQ185" s="57">
        <f>HP185*'DEPRECATED - DT-Prelim Calcs'!$C$21/HK$2/'DEPRECATED - DT-Prelim Calcs'!$C$19/'DEPRECATED - DT-Prelim Calcs'!$C$18*3.39*'DEPRECATED - DT-Prelim Calcs'!$C$20</f>
        <v>25.773080821789936</v>
      </c>
      <c r="HR185" s="46">
        <f t="shared" si="250"/>
        <v>0</v>
      </c>
      <c r="HS185" s="57">
        <f>HQ184*'DEPRECATED - DT-Prelim Calcs'!$C$11+HS184</f>
        <v>-1164.1789574832212</v>
      </c>
      <c r="HT185" s="57">
        <f>HT184+0.5*HQ185*'DEPRECATED - DT-Prelim Calcs'!$C$11^2+HS185*'DEPRECATED - DT-Prelim Calcs'!$C$11</f>
        <v>-331543.8673216232</v>
      </c>
      <c r="HU185" s="57">
        <f>MIN('Drive Train'!$F$35-HO184*'DEPRECATED - DT-Prelim Calcs'!$C$21*'Drive Train'!$F$39,HU184+HO$2)</f>
        <v>43.184601088104422</v>
      </c>
      <c r="HV185" s="57">
        <f>'Drive Train'!$F$35-HO185*'DEPRECATED - DT-Prelim Calcs'!$C$21*'Drive Train'!$F$39</f>
        <v>10.200000000000001</v>
      </c>
      <c r="HW185" s="1">
        <f>IF(HT185&gt;='Drive Train'!$F$29,1,0)</f>
        <v>0</v>
      </c>
      <c r="HX185" s="57">
        <f t="shared" si="251"/>
        <v>40.740740740740726</v>
      </c>
      <c r="HY185" s="63">
        <f>HY184+'DEPRECATED - DT-Prelim Calcs'!$C$11</f>
        <v>724</v>
      </c>
      <c r="HZ185" s="2">
        <f>IJ185/'Drive Train'!$F$35</f>
        <v>0.80645161290322598</v>
      </c>
      <c r="IA185" s="46">
        <f>IH185*12*60/(PI() * 'Drive Train'!$F$15)/HZ$2*HZ185</f>
        <v>-29635.124813467348</v>
      </c>
      <c r="IB185" s="2">
        <f>('DEPRECATED - DT-Prelim Calcs'!$C$6*HZ185-IA185)/('DEPRECATED - DT-Prelim Calcs'!$C$6*HZ185)*'DEPRECATED - DT-Prelim Calcs'!$C$7*HZ185</f>
        <v>15.34329525397413</v>
      </c>
      <c r="IC185" s="57">
        <f>IB185/'DEPRECATED - DT-Prelim Calcs'!$C$7*('DEPRECATED - DT-Prelim Calcs'!$C$8-'DEPRECATED - DT-Prelim Calcs'!$C$9)+'DEPRECATED - DT-Prelim Calcs'!$C$9</f>
        <v>819.5235606161333</v>
      </c>
      <c r="ID185" s="57">
        <f t="shared" si="204"/>
        <v>39.999999999999986</v>
      </c>
      <c r="IE185" s="2">
        <f t="shared" si="252"/>
        <v>0.99579519204165001</v>
      </c>
      <c r="IF185" s="57">
        <f>IE185*'DEPRECATED - DT-Prelim Calcs'!$C$21/HZ$2/'DEPRECATED - DT-Prelim Calcs'!$C$19/'DEPRECATED - DT-Prelim Calcs'!$C$18*3.39*'DEPRECATED - DT-Prelim Calcs'!$C$20</f>
        <v>25.773080821789936</v>
      </c>
      <c r="IG185" s="46">
        <f t="shared" si="253"/>
        <v>0</v>
      </c>
      <c r="IH185" s="57">
        <f>IF184*'DEPRECATED - DT-Prelim Calcs'!$C$11+IH184</f>
        <v>-89.791215187904967</v>
      </c>
      <c r="II185" s="57">
        <f>II184+0.5*IF185*'DEPRECATED - DT-Prelim Calcs'!$C$11^2+IH185*'DEPRECATED - DT-Prelim Calcs'!$C$11</f>
        <v>-328156.21236402536</v>
      </c>
      <c r="IJ185" s="57">
        <f>MIN('Drive Train'!$F$35-ID184*'DEPRECATED - DT-Prelim Calcs'!$C$21*'Drive Train'!$F$39,IJ184+ID$2)</f>
        <v>10.000000000000002</v>
      </c>
      <c r="IK185" s="57">
        <f>'Drive Train'!$F$35-ID185*'DEPRECATED - DT-Prelim Calcs'!$C$21*'Drive Train'!$F$39</f>
        <v>10.000000000000002</v>
      </c>
      <c r="IL185" s="1">
        <f>IF(II185&gt;='Drive Train'!$F$29,1,0)</f>
        <v>0</v>
      </c>
      <c r="IM185" s="57">
        <f t="shared" si="254"/>
        <v>44.444444444444429</v>
      </c>
      <c r="IN185" s="63">
        <f>IN184+'DEPRECATED - DT-Prelim Calcs'!$C$11</f>
        <v>724</v>
      </c>
      <c r="IO185" s="2">
        <f>IY185/'Drive Train'!$F$35</f>
        <v>0.79032258064516137</v>
      </c>
      <c r="IP185" s="46">
        <f>IW185*12*60/(PI() * 'Drive Train'!$F$15)/IO$2*IO185</f>
        <v>18970.252733728452</v>
      </c>
      <c r="IQ185" s="2">
        <f>('DEPRECATED - DT-Prelim Calcs'!$C$6*IO185-IP185)/('DEPRECATED - DT-Prelim Calcs'!$C$6*IO185)*'DEPRECATED - DT-Prelim Calcs'!$C$7*IO185</f>
        <v>-6.672866499648082</v>
      </c>
      <c r="IR185" s="57">
        <f>IQ185/'DEPRECATED - DT-Prelim Calcs'!$C$7*('DEPRECATED - DT-Prelim Calcs'!$C$8-'DEPRECATED - DT-Prelim Calcs'!$C$9)+'DEPRECATED - DT-Prelim Calcs'!$C$9</f>
        <v>-352.54015431736468</v>
      </c>
      <c r="IS185" s="57">
        <f t="shared" si="205"/>
        <v>-352.54015431736468</v>
      </c>
      <c r="IT185" s="2">
        <f t="shared" si="255"/>
        <v>-8.4301965924038438</v>
      </c>
      <c r="IU185" s="57">
        <f>IT185*'DEPRECATED - DT-Prelim Calcs'!$C$21/IO$2/'DEPRECATED - DT-Prelim Calcs'!$C$19/'DEPRECATED - DT-Prelim Calcs'!$C$18*3.39*'DEPRECATED - DT-Prelim Calcs'!$C$20</f>
        <v>-218.18958341638063</v>
      </c>
      <c r="IV185" s="46">
        <f t="shared" si="256"/>
        <v>1</v>
      </c>
      <c r="IW185" s="57">
        <f>IU184*'DEPRECATED - DT-Prelim Calcs'!$C$11+IW184</f>
        <v>58.65082556748294</v>
      </c>
      <c r="IX185" s="57">
        <f>IX184+0.5*IU185*'DEPRECATED - DT-Prelim Calcs'!$C$11^2+IW185*'DEPRECATED - DT-Prelim Calcs'!$C$11</f>
        <v>-342732.72247831925</v>
      </c>
      <c r="IY185" s="57">
        <f>MIN('Drive Train'!$F$35-IS184*'DEPRECATED - DT-Prelim Calcs'!$C$21*'Drive Train'!$F$39,IY184+IS$2)</f>
        <v>9.8000000000000007</v>
      </c>
      <c r="IZ185" s="57">
        <f>'Drive Train'!$F$35-IS185*'DEPRECATED - DT-Prelim Calcs'!$C$21*'Drive Train'!$F$39</f>
        <v>33.55240925904188</v>
      </c>
      <c r="JA185" s="1">
        <f>IF(IX185&gt;='Drive Train'!$F$29,1,0)</f>
        <v>0</v>
      </c>
      <c r="JB185" s="57">
        <f t="shared" si="257"/>
        <v>-391.71128257484969</v>
      </c>
      <c r="JC185" s="63">
        <f>JC184+'DEPRECATED - DT-Prelim Calcs'!$C$11</f>
        <v>724</v>
      </c>
      <c r="JD185" s="2">
        <f>JN185/'Drive Train'!$F$35</f>
        <v>0.77419354838709686</v>
      </c>
      <c r="JE185" s="46">
        <f>JL185*12*60/(PI() * 'Drive Train'!$F$15)/JD$2*JD185</f>
        <v>-49516.268025990335</v>
      </c>
      <c r="JF185" s="2">
        <f>('DEPRECATED - DT-Prelim Calcs'!$C$6*JD185-JE185)/('DEPRECATED - DT-Prelim Calcs'!$C$6*JD185)*'DEPRECATED - DT-Prelim Calcs'!$C$7*JD185</f>
        <v>24.254963288880582</v>
      </c>
      <c r="JG185" s="57">
        <f>JF185/'DEPRECATED - DT-Prelim Calcs'!$C$7*('DEPRECATED - DT-Prelim Calcs'!$C$8-'DEPRECATED - DT-Prelim Calcs'!$C$9)+'DEPRECATED - DT-Prelim Calcs'!$C$9</f>
        <v>1293.9497053789953</v>
      </c>
      <c r="JH185" s="57">
        <f t="shared" si="206"/>
        <v>46.666666666666657</v>
      </c>
      <c r="JI185" s="2">
        <f t="shared" si="258"/>
        <v>0.99579519204165001</v>
      </c>
      <c r="JJ185" s="57">
        <f>JI185*'DEPRECATED - DT-Prelim Calcs'!$C$21/JD$2/'DEPRECATED - DT-Prelim Calcs'!$C$19/'DEPRECATED - DT-Prelim Calcs'!$C$18*3.39*'DEPRECATED - DT-Prelim Calcs'!$C$20</f>
        <v>25.773080821789936</v>
      </c>
      <c r="JK185" s="46">
        <f t="shared" si="259"/>
        <v>0</v>
      </c>
      <c r="JL185" s="57">
        <f>JJ184*'DEPRECATED - DT-Prelim Calcs'!$C$11+JL184</f>
        <v>-156.28012878892901</v>
      </c>
      <c r="JM185" s="57">
        <f>JM184+0.5*JJ185*'DEPRECATED - DT-Prelim Calcs'!$C$11^2+JL185*'DEPRECATED - DT-Prelim Calcs'!$C$11</f>
        <v>-369443.62779077096</v>
      </c>
      <c r="JN185" s="57">
        <f>MIN('Drive Train'!$F$35-JH184*'DEPRECATED - DT-Prelim Calcs'!$C$21*'Drive Train'!$F$39,JN184+JH$2)</f>
        <v>9.6000000000000014</v>
      </c>
      <c r="JO185" s="57">
        <f>'Drive Train'!$F$35-JH185*'DEPRECATED - DT-Prelim Calcs'!$C$21*'Drive Train'!$F$39</f>
        <v>9.6000000000000014</v>
      </c>
      <c r="JP185" s="1">
        <f>IF(JM185&gt;='Drive Train'!$F$29,1,0)</f>
        <v>0</v>
      </c>
      <c r="JQ185" s="57">
        <f>MIN(JG185,'DEPRECATED - DT-Prelim Calcs'!$C$10)*'DEPRECATED - DT-Prelim Calcs'!$C$11*1000/60/60</f>
        <v>103.33333333333333</v>
      </c>
      <c r="JR185" s="63">
        <f>JR184+'DEPRECATED - DT-Prelim Calcs'!$C$11</f>
        <v>724</v>
      </c>
      <c r="JS185" s="2">
        <f>KC185/'Drive Train'!$F$35</f>
        <v>3.4478633742840867</v>
      </c>
      <c r="JT185" s="46">
        <f>KA185*12*60/(PI() * 'Drive Train'!$F$15)/JS$2*JS185</f>
        <v>-1636220.2984580558</v>
      </c>
      <c r="JU185" s="2">
        <f>('DEPRECATED - DT-Prelim Calcs'!$C$6*JS185-JT185)/('DEPRECATED - DT-Prelim Calcs'!$C$6*JS185)*'DEPRECATED - DT-Prelim Calcs'!$C$7*JS185</f>
        <v>748.13879149823765</v>
      </c>
      <c r="JV185" s="57">
        <f>JU185/'DEPRECATED - DT-Prelim Calcs'!$C$7*('DEPRECATED - DT-Prelim Calcs'!$C$8-'DEPRECATED - DT-Prelim Calcs'!$C$9)+'DEPRECATED - DT-Prelim Calcs'!$C$9</f>
        <v>39831.001638682115</v>
      </c>
      <c r="JW185" s="57">
        <f t="shared" si="207"/>
        <v>49.999999999999993</v>
      </c>
      <c r="JX185" s="2">
        <f t="shared" si="260"/>
        <v>0.99579519204165001</v>
      </c>
      <c r="JY185" s="57">
        <f>JX185*'DEPRECATED - DT-Prelim Calcs'!$C$21/JS$2/'DEPRECATED - DT-Prelim Calcs'!$C$19/'DEPRECATED - DT-Prelim Calcs'!$C$18*3.39*'DEPRECATED - DT-Prelim Calcs'!$C$20</f>
        <v>25.773080821789936</v>
      </c>
      <c r="JZ185" s="46">
        <f t="shared" si="261"/>
        <v>0</v>
      </c>
      <c r="KA185" s="57">
        <f>JY184*'DEPRECATED - DT-Prelim Calcs'!$C$11+KA184</f>
        <v>-1159.570428244763</v>
      </c>
      <c r="KB185" s="57">
        <f>KB184+0.5*JY185*'DEPRECATED - DT-Prelim Calcs'!$C$11^2+KA185*'DEPRECATED - DT-Prelim Calcs'!$C$11</f>
        <v>-376044.693508772</v>
      </c>
      <c r="KC185" s="57">
        <f>MIN('Drive Train'!$F$35-JW184*'DEPRECATED - DT-Prelim Calcs'!$C$21*'Drive Train'!$F$39,KC184+JW$2)</f>
        <v>42.753505841122674</v>
      </c>
      <c r="KD185" s="57">
        <f>'Drive Train'!$F$35-JW185*'DEPRECATED - DT-Prelim Calcs'!$C$21*'Drive Train'!$F$39</f>
        <v>9.4</v>
      </c>
      <c r="KE185" s="1">
        <f>IF(KB185&gt;='Drive Train'!$F$29,1,0)</f>
        <v>0</v>
      </c>
      <c r="KF185" s="57">
        <f>MIN(JV185,'DEPRECATED - DT-Prelim Calcs'!$C$10)*'DEPRECATED - DT-Prelim Calcs'!$C$11*1000/60/60</f>
        <v>103.33333333333333</v>
      </c>
      <c r="KG185" s="63">
        <f>KG184+'DEPRECATED - DT-Prelim Calcs'!$C$11</f>
        <v>724</v>
      </c>
      <c r="KH185" s="2">
        <f>KR185/'Drive Train'!$F$35</f>
        <v>0.74193548387096786</v>
      </c>
      <c r="KI185" s="46">
        <f>KP185*12*60/(PI() * 'Drive Train'!$F$15)/KH$2*KH185</f>
        <v>-348678.9798181472</v>
      </c>
      <c r="KJ185" s="2">
        <f>('DEPRECATED - DT-Prelim Calcs'!$C$6*KH185-KI185)/('DEPRECATED - DT-Prelim Calcs'!$C$6*KH185)*'DEPRECATED - DT-Prelim Calcs'!$C$7*KH185</f>
        <v>159.44591467780535</v>
      </c>
      <c r="KK185" s="57">
        <f>KJ185/'DEPRECATED - DT-Prelim Calcs'!$C$7*('DEPRECATED - DT-Prelim Calcs'!$C$8-'DEPRECATED - DT-Prelim Calcs'!$C$9)+'DEPRECATED - DT-Prelim Calcs'!$C$9</f>
        <v>8491.044752349555</v>
      </c>
      <c r="KL185" s="57">
        <f t="shared" si="208"/>
        <v>53.333333333333329</v>
      </c>
      <c r="KM185" s="2">
        <f t="shared" si="262"/>
        <v>0.99579519204165001</v>
      </c>
      <c r="KN185" s="57">
        <f>KM185*'DEPRECATED - DT-Prelim Calcs'!$C$21/KH$2/'DEPRECATED - DT-Prelim Calcs'!$C$19/'DEPRECATED - DT-Prelim Calcs'!$C$18*3.39*'DEPRECATED - DT-Prelim Calcs'!$C$20</f>
        <v>25.773080821789936</v>
      </c>
      <c r="KO185" s="46">
        <f t="shared" si="263"/>
        <v>0</v>
      </c>
      <c r="KP185" s="57">
        <f>KN184*'DEPRECATED - DT-Prelim Calcs'!$C$11+KP184</f>
        <v>-1148.3255495476274</v>
      </c>
      <c r="KQ185" s="57">
        <f>KQ184+0.5*KN185*'DEPRECATED - DT-Prelim Calcs'!$C$11^2+KP185*'DEPRECATED - DT-Prelim Calcs'!$C$11</f>
        <v>-352689.88914079155</v>
      </c>
      <c r="KR185" s="57">
        <f>MIN('Drive Train'!$F$35-KL184*'DEPRECATED - DT-Prelim Calcs'!$C$21*'Drive Train'!$F$39,KR184+KL$2)</f>
        <v>9.2000000000000011</v>
      </c>
      <c r="KS185" s="57">
        <f>'Drive Train'!$F$35-KL185*'DEPRECATED - DT-Prelim Calcs'!$C$21*'Drive Train'!$F$39</f>
        <v>9.2000000000000011</v>
      </c>
      <c r="KT185" s="1">
        <f>IF(KQ185&gt;='Drive Train'!$F$29,1,0)</f>
        <v>0</v>
      </c>
      <c r="KU185" s="57">
        <f>MIN(KK185,'DEPRECATED - DT-Prelim Calcs'!$C$10)*'DEPRECATED - DT-Prelim Calcs'!$C$11*1000/60/60</f>
        <v>103.33333333333333</v>
      </c>
      <c r="KV185" s="63">
        <f>KV184+'DEPRECATED - DT-Prelim Calcs'!$C$11</f>
        <v>724</v>
      </c>
      <c r="KW185" s="2">
        <f>LG185/'Drive Train'!$F$35</f>
        <v>0.72580645161290325</v>
      </c>
      <c r="KX185" s="46">
        <f>LE185*12*60/(PI() * 'Drive Train'!$F$15)/KW$2*KW185</f>
        <v>-203537.09367357814</v>
      </c>
      <c r="KY185" s="2">
        <f>('DEPRECATED - DT-Prelim Calcs'!$C$6*KW185-KX185)/('DEPRECATED - DT-Prelim Calcs'!$C$6*KW185)*'DEPRECATED - DT-Prelim Calcs'!$C$7*KW185</f>
        <v>93.780037029310819</v>
      </c>
      <c r="KZ185" s="57">
        <f>KY185/'DEPRECATED - DT-Prelim Calcs'!$C$7*('DEPRECATED - DT-Prelim Calcs'!$C$8-'DEPRECATED - DT-Prelim Calcs'!$C$9)+'DEPRECATED - DT-Prelim Calcs'!$C$9</f>
        <v>4995.2223032616503</v>
      </c>
      <c r="LA185" s="57">
        <f t="shared" si="209"/>
        <v>56.666666666666664</v>
      </c>
      <c r="LB185" s="2">
        <f t="shared" si="264"/>
        <v>0.99579519204165001</v>
      </c>
      <c r="LC185" s="57">
        <f>LB185*'DEPRECATED - DT-Prelim Calcs'!$C$21/KW$2/'DEPRECATED - DT-Prelim Calcs'!$C$19/'DEPRECATED - DT-Prelim Calcs'!$C$18*3.39*'DEPRECATED - DT-Prelim Calcs'!$C$20</f>
        <v>25.773080821789936</v>
      </c>
      <c r="LD185" s="46">
        <f t="shared" si="265"/>
        <v>0</v>
      </c>
      <c r="LE185" s="57">
        <f>LC184*'DEPRECATED - DT-Prelim Calcs'!$C$11+LE184</f>
        <v>-685.21702959649861</v>
      </c>
      <c r="LF185" s="57">
        <f>LF184+0.5*LC185*'DEPRECATED - DT-Prelim Calcs'!$C$11^2+LE185*'DEPRECATED - DT-Prelim Calcs'!$C$11</f>
        <v>-389936.93232200161</v>
      </c>
      <c r="LG185" s="57">
        <f>MIN('Drive Train'!$F$35-LA184*'DEPRECATED - DT-Prelim Calcs'!$C$21*'Drive Train'!$F$39,LG184+LA$2)</f>
        <v>9</v>
      </c>
      <c r="LH185" s="57">
        <f>'Drive Train'!$F$35-LA185*'DEPRECATED - DT-Prelim Calcs'!$C$21*'Drive Train'!$F$39</f>
        <v>9</v>
      </c>
      <c r="LI185" s="1">
        <f>IF(LF185&gt;='Drive Train'!$F$29,1,0)</f>
        <v>0</v>
      </c>
      <c r="LJ185" s="57">
        <f>MIN(KZ185,'DEPRECATED - DT-Prelim Calcs'!$C$10)*'DEPRECATED - DT-Prelim Calcs'!$C$11*1000/60/60</f>
        <v>103.33333333333333</v>
      </c>
      <c r="LK185" s="63">
        <f>LK184+'DEPRECATED - DT-Prelim Calcs'!$C$11</f>
        <v>724</v>
      </c>
      <c r="LL185" s="2">
        <f>LV185/'Drive Train'!$F$35</f>
        <v>0.70967741935483875</v>
      </c>
      <c r="LM185" s="46">
        <f>LT185*12*60/(PI() * 'Drive Train'!$F$15)/LL$2*LL185</f>
        <v>-370968.21931802243</v>
      </c>
      <c r="LN185" s="2">
        <f>('DEPRECATED - DT-Prelim Calcs'!$C$6*LL185-LM185)/('DEPRECATED - DT-Prelim Calcs'!$C$6*LL185)*'DEPRECATED - DT-Prelim Calcs'!$C$7*LL185</f>
        <v>169.44642174695548</v>
      </c>
      <c r="LO185" s="57">
        <f>LN185/'DEPRECATED - DT-Prelim Calcs'!$C$7*('DEPRECATED - DT-Prelim Calcs'!$C$8-'DEPRECATED - DT-Prelim Calcs'!$C$9)+'DEPRECATED - DT-Prelim Calcs'!$C$9</f>
        <v>9023.436892171947</v>
      </c>
      <c r="LP185" s="57">
        <f t="shared" si="210"/>
        <v>60</v>
      </c>
      <c r="LQ185" s="2">
        <f t="shared" si="266"/>
        <v>0.99579519204165001</v>
      </c>
      <c r="LR185" s="57">
        <f>LQ185*'DEPRECATED - DT-Prelim Calcs'!$C$21/LL$2/'DEPRECATED - DT-Prelim Calcs'!$C$19/'DEPRECATED - DT-Prelim Calcs'!$C$18*3.39*'DEPRECATED - DT-Prelim Calcs'!$C$20</f>
        <v>25.773080821789936</v>
      </c>
      <c r="LS185" s="46">
        <f t="shared" si="267"/>
        <v>0</v>
      </c>
      <c r="LT185" s="57">
        <f>LR184*'DEPRECATED - DT-Prelim Calcs'!$C$11+LT184</f>
        <v>-1277.2653235246398</v>
      </c>
      <c r="LU185" s="57">
        <f>LU184+0.5*LR185*'DEPRECATED - DT-Prelim Calcs'!$C$11^2+LT185*'DEPRECATED - DT-Prelim Calcs'!$C$11</f>
        <v>-348720.75744662294</v>
      </c>
      <c r="LV185" s="57">
        <f>MIN('Drive Train'!$F$35-LP184*'DEPRECATED - DT-Prelim Calcs'!$C$21*'Drive Train'!$F$39,LV184+LP$2)</f>
        <v>8.8000000000000007</v>
      </c>
      <c r="LW185" s="57">
        <f>'Drive Train'!$F$35-LP185*'DEPRECATED - DT-Prelim Calcs'!$C$21*'Drive Train'!$F$39</f>
        <v>8.8000000000000007</v>
      </c>
      <c r="LX185" s="1">
        <f>IF(LU185&gt;='Drive Train'!$F$29,1,0)</f>
        <v>0</v>
      </c>
      <c r="LY185" s="57">
        <f>MIN(LO185,'DEPRECATED - DT-Prelim Calcs'!$C$10)*'DEPRECATED - DT-Prelim Calcs'!$C$11*1000/60/60</f>
        <v>103.33333333333333</v>
      </c>
      <c r="LZ185" s="63">
        <f>LZ184+'DEPRECATED - DT-Prelim Calcs'!$C$11</f>
        <v>724</v>
      </c>
    </row>
    <row r="186" spans="18:338" x14ac:dyDescent="0.2">
      <c r="R186" s="63">
        <f>R185+'DEPRECATED - DT-Prelim Calcs'!$C$11</f>
        <v>728</v>
      </c>
      <c r="S186" s="2">
        <f>AG186/'Drive Train'!$F$35</f>
        <v>0</v>
      </c>
      <c r="T186" s="46">
        <f>AE186*12*60/(PI() * 'Drive Train'!$F$15)/S$2*ABS(S186)</f>
        <v>0</v>
      </c>
      <c r="U186" s="2">
        <f>IF(OR(AD185=1,AND($C$32=Motors!$C$32,'DEPRECATED - DT-Prelim Calcs'!AI185=1)),0,IF(AG186=0,-(V185+$C$9)/($C$8-$C$9)*$C$7,($C$6*S186-T186)/($C$6*S186)*$C$7*S186))</f>
        <v>0</v>
      </c>
      <c r="V186" s="57">
        <f>IF(AND(AD185=1,AI185=1),0,ABS(U186/$C$7*($C$8-$C$9)+$C$9) *'Drive Train'!$AA$49 + V185*(1-'Drive Train'!$AA$49))</f>
        <v>0</v>
      </c>
      <c r="W186" s="57">
        <f t="shared" si="184"/>
        <v>0</v>
      </c>
      <c r="X186" s="2">
        <f>MAX(MIN(IF(AND(AI185=1,AG186&lt;0),-1,1)*(W186-$C$9)/($C$8-$C$9)*$C$7-$C$29*AE186/T$2 -  AI185*$C$29/2,X$2),MAX(X$4:X185)*-1)</f>
        <v>-0.2458281045106315</v>
      </c>
      <c r="Y186" s="57">
        <f t="shared" si="185"/>
        <v>0</v>
      </c>
      <c r="Z186" s="57">
        <f t="shared" si="186"/>
        <v>0</v>
      </c>
      <c r="AA186" s="57">
        <f t="shared" si="187"/>
        <v>0</v>
      </c>
      <c r="AB186" s="57" t="e">
        <f t="shared" si="188"/>
        <v>#N/A</v>
      </c>
      <c r="AC186" s="46">
        <f t="shared" si="211"/>
        <v>1</v>
      </c>
      <c r="AD186" s="1">
        <f t="shared" si="189"/>
        <v>1</v>
      </c>
      <c r="AE186" s="57">
        <f t="shared" si="190"/>
        <v>0</v>
      </c>
      <c r="AF186" s="57" t="e">
        <f t="shared" si="191"/>
        <v>#N/A</v>
      </c>
      <c r="AG186" s="57">
        <f>IF(AI185=0,MIN('Drive Train'!$F$35-W185*$C$21*'Drive Train'!$F$39,AG185+W$2)-$C$3,IF(AE185-1&lt;=0,0,IF($C$32=Motors!$C$30,MAX(ABS('Drive Train'!$F$35-W185*$C$21*'Drive Train'!$F$39)*-1,AG185-W$2),MAX(0,ABS('Drive Train'!$F$35-W185*$C$21*'Drive Train'!$F$39)*-1,AG185-W$2))))</f>
        <v>0</v>
      </c>
      <c r="AH186" s="57">
        <f>'Drive Train'!$F$35-ABS(W186)*'DEPRECATED - DT-Prelim Calcs'!$C$21*'Drive Train'!$F$39</f>
        <v>12.4</v>
      </c>
      <c r="AI186" s="1">
        <f>IF(AJ186&gt;='Drive Train'!$F$29,1,0)</f>
        <v>1</v>
      </c>
      <c r="AJ186" s="57">
        <f>AJ185+0.5*Y186*'DEPRECATED - DT-Prelim Calcs'!$C$11^2+AE186*'DEPRECATED - DT-Prelim Calcs'!$C$11</f>
        <v>784.33981740885292</v>
      </c>
      <c r="AK186" s="57">
        <f t="shared" si="268"/>
        <v>0</v>
      </c>
      <c r="AL186" s="63">
        <f>AL185+'DEPRECATED - DT-Prelim Calcs'!$C$11</f>
        <v>728</v>
      </c>
      <c r="AM186" s="2">
        <f>AW186/'Drive Train'!$F$35</f>
        <v>0.90171798760158639</v>
      </c>
      <c r="AN186" s="46">
        <f>AU186*12*60/(PI() * 'Drive Train'!$F$15)/AM$2*AM186</f>
        <v>4074.5129711578243</v>
      </c>
      <c r="AO186" s="2">
        <f>('DEPRECATED - DT-Prelim Calcs'!$C$6*AM186-AN186)/('DEPRECATED - DT-Prelim Calcs'!$C$6*AM186)*'DEPRECATED - DT-Prelim Calcs'!$C$7*AM186</f>
        <v>0.330818350027824</v>
      </c>
      <c r="AP186" s="57">
        <f>AO186/'DEPRECATED - DT-Prelim Calcs'!$C$7*('DEPRECATED - DT-Prelim Calcs'!$C$8-'DEPRECATED - DT-Prelim Calcs'!$C$9)+'DEPRECATED - DT-Prelim Calcs'!$C$9</f>
        <v>20.311615895672126</v>
      </c>
      <c r="AQ186" s="57">
        <f t="shared" si="192"/>
        <v>20.311615895672126</v>
      </c>
      <c r="AR186" s="2">
        <f t="shared" si="212"/>
        <v>-1.6653345369377348E-16</v>
      </c>
      <c r="AS186" s="57">
        <f>AR186*'DEPRECATED - DT-Prelim Calcs'!$C$21/AM$2/'DEPRECATED - DT-Prelim Calcs'!$C$19/'DEPRECATED - DT-Prelim Calcs'!$C$18*3.39*'DEPRECATED - DT-Prelim Calcs'!$C$20</f>
        <v>-1.2068570473601326E-15</v>
      </c>
      <c r="AT186" s="46">
        <f t="shared" si="213"/>
        <v>0</v>
      </c>
      <c r="AU186" s="57">
        <f>AS185*'DEPRECATED - DT-Prelim Calcs'!$C$11+AU185</f>
        <v>39.432321268798688</v>
      </c>
      <c r="AV186" s="57">
        <f>AV185+0.5*AS186*'DEPRECATED - DT-Prelim Calcs'!$C$11^2+AU186*'DEPRECATED - DT-Prelim Calcs'!$C$11</f>
        <v>28662.116319049503</v>
      </c>
      <c r="AW186" s="57">
        <f>MIN('Drive Train'!$F$35-AQ185*'DEPRECATED - DT-Prelim Calcs'!$C$21*'Drive Train'!$F$39,AW185+AQ$2)</f>
        <v>11.181303046259671</v>
      </c>
      <c r="AX186" s="57">
        <f>'Drive Train'!$F$35-AQ186*'DEPRECATED - DT-Prelim Calcs'!$C$21*'Drive Train'!$F$39</f>
        <v>11.181303046259673</v>
      </c>
      <c r="AY186" s="1">
        <f>IF(AV186&gt;='Drive Train'!$F$29,1,0)</f>
        <v>1</v>
      </c>
      <c r="AZ186" s="57">
        <f t="shared" si="214"/>
        <v>22.568462106302363</v>
      </c>
      <c r="BA186" s="63">
        <f>BA185+'DEPRECATED - DT-Prelim Calcs'!$C$11</f>
        <v>728</v>
      </c>
      <c r="BB186" s="2">
        <f>BL186/'Drive Train'!$F$35</f>
        <v>0.55000000000000004</v>
      </c>
      <c r="BC186" s="46">
        <f>BJ186*12*60/(PI() * 'Drive Train'!$F$15)/BB$2*BB186</f>
        <v>5574.3989430736756</v>
      </c>
      <c r="BD186" s="2">
        <f>('DEPRECATED - DT-Prelim Calcs'!$C$6*BB186-BC186)/('DEPRECATED - DT-Prelim Calcs'!$C$6*BB186)*'DEPRECATED - DT-Prelim Calcs'!$C$7*BB186</f>
        <v>-1.1950068391759019</v>
      </c>
      <c r="BE186" s="57">
        <f>BD186/'DEPRECATED - DT-Prelim Calcs'!$C$7*('DEPRECATED - DT-Prelim Calcs'!$C$8-'DEPRECATED - DT-Prelim Calcs'!$C$9)+'DEPRECATED - DT-Prelim Calcs'!$C$9</f>
        <v>-60.917998948659012</v>
      </c>
      <c r="BF186" s="57">
        <f t="shared" si="193"/>
        <v>-60.917998948659012</v>
      </c>
      <c r="BG186" s="2">
        <f t="shared" si="215"/>
        <v>-1.9370342982087358</v>
      </c>
      <c r="BH186" s="57">
        <f>BG186*'DEPRECATED - DT-Prelim Calcs'!$C$21/BB$2/'DEPRECATED - DT-Prelim Calcs'!$C$19/'DEPRECATED - DT-Prelim Calcs'!$C$18*3.39*'DEPRECATED - DT-Prelim Calcs'!$C$20</f>
        <v>-20.276476817893286</v>
      </c>
      <c r="BI186" s="46">
        <f t="shared" si="216"/>
        <v>1</v>
      </c>
      <c r="BJ186" s="57">
        <f>BH185*'DEPRECATED - DT-Prelim Calcs'!$C$11+BJ185</f>
        <v>61.232485201884487</v>
      </c>
      <c r="BK186" s="57">
        <f>BK185+0.5*BH186*'DEPRECATED - DT-Prelim Calcs'!$C$11^2+BJ186*'DEPRECATED - DT-Prelim Calcs'!$C$11</f>
        <v>15088.816119572066</v>
      </c>
      <c r="BL186" s="57">
        <f>MIN('Drive Train'!$F$35-BF185*'DEPRECATED - DT-Prelim Calcs'!$C$21*'Drive Train'!$F$39,BL185+BF$2)</f>
        <v>6.82</v>
      </c>
      <c r="BM186" s="57">
        <f>'Drive Train'!$F$35-BF186*'DEPRECATED - DT-Prelim Calcs'!$C$21*'Drive Train'!$F$39</f>
        <v>16.05507993691954</v>
      </c>
      <c r="BN186" s="1">
        <f>IF(BK186&gt;='Drive Train'!$F$29,1,0)</f>
        <v>1</v>
      </c>
      <c r="BO186" s="57">
        <f t="shared" si="217"/>
        <v>-67.68666549851001</v>
      </c>
      <c r="BP186" s="63">
        <f>BP185+'DEPRECATED - DT-Prelim Calcs'!$C$11</f>
        <v>728</v>
      </c>
      <c r="BQ186" s="2">
        <f>CA186/'Drive Train'!$F$35</f>
        <v>0.55000000000000004</v>
      </c>
      <c r="BR186" s="46">
        <f>BY186*12*60/(PI() * 'Drive Train'!$F$15)/BQ$2*BQ186</f>
        <v>8149.0338660075695</v>
      </c>
      <c r="BS186" s="2">
        <f>('DEPRECATED - DT-Prelim Calcs'!$C$6*BQ186-BR186)/('DEPRECATED - DT-Prelim Calcs'!$C$6*BQ186)*'DEPRECATED - DT-Prelim Calcs'!$C$7*BQ186</f>
        <v>-2.3591475829415085</v>
      </c>
      <c r="BT186" s="57">
        <f>BS186/'DEPRECATED - DT-Prelim Calcs'!$C$7*('DEPRECATED - DT-Prelim Calcs'!$C$8-'DEPRECATED - DT-Prelim Calcs'!$C$9)+'DEPRECATED - DT-Prelim Calcs'!$C$9</f>
        <v>-122.89279456074503</v>
      </c>
      <c r="BU186" s="57">
        <f t="shared" si="194"/>
        <v>-122.89279456074503</v>
      </c>
      <c r="BV186" s="2">
        <f t="shared" si="218"/>
        <v>-3.4438935716869699</v>
      </c>
      <c r="BW186" s="57">
        <f>BV186*'DEPRECATED - DT-Prelim Calcs'!$C$21/BQ$2/'DEPRECATED - DT-Prelim Calcs'!$C$19/'DEPRECATED - DT-Prelim Calcs'!$C$18*3.39*'DEPRECATED - DT-Prelim Calcs'!$C$20</f>
        <v>-47.142268346910868</v>
      </c>
      <c r="BX186" s="46">
        <f t="shared" si="219"/>
        <v>1</v>
      </c>
      <c r="BY186" s="57">
        <f>BW185*'DEPRECATED - DT-Prelim Calcs'!$C$11+BY185</f>
        <v>68.451724404555648</v>
      </c>
      <c r="BZ186" s="57">
        <f>BZ185+0.5*BW186*'DEPRECATED - DT-Prelim Calcs'!$C$11^2+BY186*'DEPRECATED - DT-Prelim Calcs'!$C$11</f>
        <v>-15730.683645807441</v>
      </c>
      <c r="CA186" s="57">
        <f>MIN('Drive Train'!$F$35-BU185*'DEPRECATED - DT-Prelim Calcs'!$C$21*'Drive Train'!$F$39,CA185+BU$2)</f>
        <v>6.82</v>
      </c>
      <c r="CB186" s="57">
        <f>'Drive Train'!$F$35-BU186*'DEPRECATED - DT-Prelim Calcs'!$C$21*'Drive Train'!$F$39</f>
        <v>19.773567673644703</v>
      </c>
      <c r="CC186" s="1">
        <f>IF(BZ186&gt;='Drive Train'!$F$29,1,0)</f>
        <v>0</v>
      </c>
      <c r="CD186" s="57">
        <f t="shared" si="220"/>
        <v>-136.54754951193894</v>
      </c>
      <c r="CE186" s="63">
        <f>CE185+'DEPRECATED - DT-Prelim Calcs'!$C$11</f>
        <v>728</v>
      </c>
      <c r="CF186" s="2">
        <f>CP186/'Drive Train'!$F$35</f>
        <v>0.55000000000000004</v>
      </c>
      <c r="CG186" s="46">
        <f>CN186*12*60/(PI() * 'Drive Train'!$F$15)/CF$2*CF186</f>
        <v>-12278.090571570296</v>
      </c>
      <c r="CH186" s="2">
        <f>('DEPRECATED - DT-Prelim Calcs'!$C$6*CF186-CG186)/('DEPRECATED - DT-Prelim Calcs'!$C$6*CF186)*'DEPRECATED - DT-Prelim Calcs'!$C$7*CF186</f>
        <v>6.877131946995199</v>
      </c>
      <c r="CI186" s="57">
        <f>CH186/'DEPRECATED - DT-Prelim Calcs'!$C$7*('DEPRECATED - DT-Prelim Calcs'!$C$8-'DEPRECATED - DT-Prelim Calcs'!$C$9)+'DEPRECATED - DT-Prelim Calcs'!$C$9</f>
        <v>368.81453477157015</v>
      </c>
      <c r="CJ186" s="57">
        <f t="shared" si="195"/>
        <v>93</v>
      </c>
      <c r="CK186" s="2">
        <f t="shared" si="221"/>
        <v>1.5241763143494644</v>
      </c>
      <c r="CL186" s="57">
        <f>CK186*'DEPRECATED - DT-Prelim Calcs'!$C$21/CF$2/'DEPRECATED - DT-Prelim Calcs'!$C$19/'DEPRECATED - DT-Prelim Calcs'!$C$18*3.39*'DEPRECATED - DT-Prelim Calcs'!$C$20</f>
        <v>25.773080821789936</v>
      </c>
      <c r="CM186" s="46">
        <f t="shared" si="222"/>
        <v>0</v>
      </c>
      <c r="CN186" s="57">
        <f>CL185*'DEPRECATED - DT-Prelim Calcs'!$C$11+CN185</f>
        <v>-83.490820648821099</v>
      </c>
      <c r="CO186" s="57">
        <f>CO185+0.5*CL186*'DEPRECATED - DT-Prelim Calcs'!$C$11^2+CN186*'DEPRECATED - DT-Prelim Calcs'!$C$11</f>
        <v>-61005.265677179501</v>
      </c>
      <c r="CP186" s="57">
        <f>MIN('Drive Train'!$F$35-CJ185*'DEPRECATED - DT-Prelim Calcs'!$C$21*'Drive Train'!$F$39,CP185+CJ$2)</f>
        <v>6.82</v>
      </c>
      <c r="CQ186" s="57">
        <f>'Drive Train'!$F$35-CJ186*'DEPRECATED - DT-Prelim Calcs'!$C$21*'Drive Train'!$F$39</f>
        <v>6.82</v>
      </c>
      <c r="CR186" s="1">
        <f>IF(CO186&gt;='Drive Train'!$F$29,1,0)</f>
        <v>0</v>
      </c>
      <c r="CS186" s="57">
        <f t="shared" si="223"/>
        <v>103.33333333333333</v>
      </c>
      <c r="CT186" s="63">
        <f>CT185+'DEPRECATED - DT-Prelim Calcs'!$C$11</f>
        <v>728</v>
      </c>
      <c r="CU186" s="2">
        <f>DE186/'Drive Train'!$F$35</f>
        <v>0.55000000000000004</v>
      </c>
      <c r="CV186" s="46">
        <f>DC186*12*60/(PI() * 'Drive Train'!$F$15)/CU$2*CU186</f>
        <v>-50399.486986118558</v>
      </c>
      <c r="CW186" s="2">
        <f>('DEPRECATED - DT-Prelim Calcs'!$C$6*CU186-CV186)/('DEPRECATED - DT-Prelim Calcs'!$C$6*CU186)*'DEPRECATED - DT-Prelim Calcs'!$C$7*CU186</f>
        <v>24.114011001228089</v>
      </c>
      <c r="CX186" s="57">
        <f>CW186/'DEPRECATED - DT-Prelim Calcs'!$C$7*('DEPRECATED - DT-Prelim Calcs'!$C$8-'DEPRECATED - DT-Prelim Calcs'!$C$9)+'DEPRECATED - DT-Prelim Calcs'!$C$9</f>
        <v>1286.4458968703584</v>
      </c>
      <c r="CY186" s="57">
        <f t="shared" si="196"/>
        <v>93</v>
      </c>
      <c r="CZ186" s="2">
        <f t="shared" si="224"/>
        <v>1.2803081040535502</v>
      </c>
      <c r="DA186" s="57">
        <f>CZ186*'DEPRECATED - DT-Prelim Calcs'!$C$21/CU$2/'DEPRECATED - DT-Prelim Calcs'!$C$19/'DEPRECATED - DT-Prelim Calcs'!$C$18*3.39*'DEPRECATED - DT-Prelim Calcs'!$C$20</f>
        <v>25.773080821789936</v>
      </c>
      <c r="DB186" s="46">
        <f t="shared" si="225"/>
        <v>0</v>
      </c>
      <c r="DC186" s="57">
        <f>DA185*'DEPRECATED - DT-Prelim Calcs'!$C$11+DC185</f>
        <v>-287.88119647324447</v>
      </c>
      <c r="DD186" s="57">
        <f>DD185+0.5*DA186*'DEPRECATED - DT-Prelim Calcs'!$C$11^2+DC186*'DEPRECATED - DT-Prelim Calcs'!$C$11</f>
        <v>-127291.31746482171</v>
      </c>
      <c r="DE186" s="57">
        <f>MIN('Drive Train'!$F$35-CY185*'DEPRECATED - DT-Prelim Calcs'!$C$21*'Drive Train'!$F$39,DE185+CY$2)</f>
        <v>6.82</v>
      </c>
      <c r="DF186" s="57">
        <f>'Drive Train'!$F$35-CY186*'DEPRECATED - DT-Prelim Calcs'!$C$21*'Drive Train'!$F$39</f>
        <v>6.82</v>
      </c>
      <c r="DG186" s="1">
        <f>IF(DD186&gt;='Drive Train'!$F$29,1,0)</f>
        <v>0</v>
      </c>
      <c r="DH186" s="57">
        <f t="shared" si="226"/>
        <v>103.33333333333333</v>
      </c>
      <c r="DI186" s="63">
        <f>DI185+'DEPRECATED - DT-Prelim Calcs'!$C$11</f>
        <v>728</v>
      </c>
      <c r="DJ186" s="2">
        <f>DT186/'Drive Train'!$F$35</f>
        <v>0.55000000000000004</v>
      </c>
      <c r="DK186" s="46">
        <f>DR186*12*60/(PI() * 'Drive Train'!$F$15)/DJ$2*DJ186</f>
        <v>-103193.44319504492</v>
      </c>
      <c r="DL186" s="2">
        <f>('DEPRECATED - DT-Prelim Calcs'!$C$6*DJ186-DK186)/('DEPRECATED - DT-Prelim Calcs'!$C$6*DJ186)*'DEPRECATED - DT-Prelim Calcs'!$C$7*DJ186</f>
        <v>47.985199455920878</v>
      </c>
      <c r="DM186" s="57">
        <f>DL186/'DEPRECATED - DT-Prelim Calcs'!$C$7*('DEPRECATED - DT-Prelim Calcs'!$C$8-'DEPRECATED - DT-Prelim Calcs'!$C$9)+'DEPRECATED - DT-Prelim Calcs'!$C$9</f>
        <v>2557.2647677156219</v>
      </c>
      <c r="DN186" s="57">
        <f t="shared" si="197"/>
        <v>93</v>
      </c>
      <c r="DO186" s="2">
        <f t="shared" si="227"/>
        <v>1.1037138828047846</v>
      </c>
      <c r="DP186" s="57">
        <f>DO186*'DEPRECATED - DT-Prelim Calcs'!$C$21/DJ$2/'DEPRECATED - DT-Prelim Calcs'!$C$19/'DEPRECATED - DT-Prelim Calcs'!$C$18*3.39*'DEPRECATED - DT-Prelim Calcs'!$C$20</f>
        <v>25.773080821789936</v>
      </c>
      <c r="DQ186" s="46">
        <f t="shared" si="228"/>
        <v>0</v>
      </c>
      <c r="DR186" s="57">
        <f>DP185*'DEPRECATED - DT-Prelim Calcs'!$C$11+DR185</f>
        <v>-508.1375596241204</v>
      </c>
      <c r="DS186" s="57">
        <f>DS185+0.5*DP186*'DEPRECATED - DT-Prelim Calcs'!$C$11^2+DR186*'DEPRECATED - DT-Prelim Calcs'!$C$11</f>
        <v>-214985.46445060588</v>
      </c>
      <c r="DT186" s="57">
        <f>MIN('Drive Train'!$F$35-DN185*'DEPRECATED - DT-Prelim Calcs'!$C$21*'Drive Train'!$F$39,DT185+DN$2)</f>
        <v>6.82</v>
      </c>
      <c r="DU186" s="57">
        <f>'Drive Train'!$F$35-DN186*'DEPRECATED - DT-Prelim Calcs'!$C$21*'Drive Train'!$F$39</f>
        <v>6.82</v>
      </c>
      <c r="DV186" s="1">
        <f>IF(DS186&gt;='Drive Train'!$F$29,1,0)</f>
        <v>0</v>
      </c>
      <c r="DW186" s="57">
        <f t="shared" si="229"/>
        <v>103.33333333333333</v>
      </c>
      <c r="DX186" s="63">
        <f>DX185+'DEPRECATED - DT-Prelim Calcs'!$C$11</f>
        <v>728</v>
      </c>
      <c r="DY186" s="2">
        <f>EI186/'Drive Train'!$F$35</f>
        <v>0.55000000000000004</v>
      </c>
      <c r="DZ186" s="46">
        <f>EG186*12*60/(PI() * 'Drive Train'!$F$15)/DY$2*DY186</f>
        <v>-143377.98000473811</v>
      </c>
      <c r="EA186" s="2">
        <f>('DEPRECATED - DT-Prelim Calcs'!$C$6*DY186-DZ186)/('DEPRECATED - DT-Prelim Calcs'!$C$6*DY186)*'DEPRECATED - DT-Prelim Calcs'!$C$7*DY186</f>
        <v>66.154943116588896</v>
      </c>
      <c r="EB186" s="57">
        <f>EA186/'DEPRECATED - DT-Prelim Calcs'!$C$7*('DEPRECATED - DT-Prelim Calcs'!$C$8-'DEPRECATED - DT-Prelim Calcs'!$C$9)+'DEPRECATED - DT-Prelim Calcs'!$C$9</f>
        <v>3524.5585899827197</v>
      </c>
      <c r="EC186" s="57">
        <f t="shared" si="198"/>
        <v>93</v>
      </c>
      <c r="ED186" s="2">
        <f t="shared" si="230"/>
        <v>0.96993038185874991</v>
      </c>
      <c r="EE186" s="57">
        <f>ED186*'DEPRECATED - DT-Prelim Calcs'!$C$21/DY$2/'DEPRECATED - DT-Prelim Calcs'!$C$19/'DEPRECATED - DT-Prelim Calcs'!$C$18*3.39*'DEPRECATED - DT-Prelim Calcs'!$C$20</f>
        <v>25.773080821789936</v>
      </c>
      <c r="EF186" s="46">
        <f t="shared" si="231"/>
        <v>0</v>
      </c>
      <c r="EG186" s="57">
        <f>EE185*'DEPRECATED - DT-Prelim Calcs'!$C$11+EG185</f>
        <v>-620.43417172097725</v>
      </c>
      <c r="EH186" s="57">
        <f>EH185+0.5*EE186*'DEPRECATED - DT-Prelim Calcs'!$C$11^2+EG186*'DEPRECATED - DT-Prelim Calcs'!$C$11</f>
        <v>-302242.41088849236</v>
      </c>
      <c r="EI186" s="57">
        <f>MIN('Drive Train'!$F$35-EC185*'DEPRECATED - DT-Prelim Calcs'!$C$21*'Drive Train'!$F$39,EI185+EC$2)</f>
        <v>6.82</v>
      </c>
      <c r="EJ186" s="57">
        <f>'Drive Train'!$F$35-EC186*'DEPRECATED - DT-Prelim Calcs'!$C$21*'Drive Train'!$F$39</f>
        <v>6.82</v>
      </c>
      <c r="EK186" s="1">
        <f>IF(EH186&gt;='Drive Train'!$F$29,1,0)</f>
        <v>0</v>
      </c>
      <c r="EL186" s="57">
        <f t="shared" si="232"/>
        <v>103.33333333333333</v>
      </c>
      <c r="EM186" s="63">
        <f>EM185+'DEPRECATED - DT-Prelim Calcs'!$C$11</f>
        <v>728</v>
      </c>
      <c r="EN186" s="2">
        <f>EX186/'Drive Train'!$F$35</f>
        <v>0.55000000000000004</v>
      </c>
      <c r="EO186" s="46">
        <f>EV186*12*60/(PI() * 'Drive Train'!$F$15)/EN$2*EN186</f>
        <v>13318.727035857899</v>
      </c>
      <c r="EP186" s="2">
        <f>('DEPRECATED - DT-Prelim Calcs'!$C$6*EN186-EO186)/('DEPRECATED - DT-Prelim Calcs'!$C$6*EN186)*'DEPRECATED - DT-Prelim Calcs'!$C$7*EN186</f>
        <v>-4.6966636315980361</v>
      </c>
      <c r="EQ186" s="57">
        <f>EP186/'DEPRECATED - DT-Prelim Calcs'!$C$7*('DEPRECATED - DT-Prelim Calcs'!$C$8-'DEPRECATED - DT-Prelim Calcs'!$C$9)+'DEPRECATED - DT-Prelim Calcs'!$C$9</f>
        <v>-247.33400163237678</v>
      </c>
      <c r="ER186" s="57">
        <f t="shared" si="199"/>
        <v>-247.33400163237678</v>
      </c>
      <c r="ES186" s="2">
        <f t="shared" si="233"/>
        <v>-6.4695652988260761</v>
      </c>
      <c r="ET186" s="57">
        <f>ES186*'DEPRECATED - DT-Prelim Calcs'!$C$21/EN$2/'DEPRECATED - DT-Prelim Calcs'!$C$19/'DEPRECATED - DT-Prelim Calcs'!$C$18*3.39*'DEPRECATED - DT-Prelim Calcs'!$C$20</f>
        <v>-192.74745713540105</v>
      </c>
      <c r="EU186" s="46">
        <f t="shared" si="234"/>
        <v>1</v>
      </c>
      <c r="EV186" s="57">
        <f>ET185*'DEPRECATED - DT-Prelim Calcs'!$C$11+EV185</f>
        <v>51.4029668440036</v>
      </c>
      <c r="EW186" s="57">
        <f>EW185+0.5*ET186*'DEPRECATED - DT-Prelim Calcs'!$C$11^2+EV186*'DEPRECATED - DT-Prelim Calcs'!$C$11</f>
        <v>-399537.18783141521</v>
      </c>
      <c r="EX186" s="57">
        <f>MIN('Drive Train'!$F$35-ER185*'DEPRECATED - DT-Prelim Calcs'!$C$21*'Drive Train'!$F$39,EX185+ER$2)</f>
        <v>6.82</v>
      </c>
      <c r="EY186" s="57">
        <f>'Drive Train'!$F$35-ER186*'DEPRECATED - DT-Prelim Calcs'!$C$21*'Drive Train'!$F$39</f>
        <v>27.240040097942607</v>
      </c>
      <c r="EZ186" s="1">
        <f>IF(EW186&gt;='Drive Train'!$F$29,1,0)</f>
        <v>0</v>
      </c>
      <c r="FA186" s="57">
        <f t="shared" si="235"/>
        <v>-274.81555736930756</v>
      </c>
      <c r="FB186" s="63">
        <f>FB185+'DEPRECATED - DT-Prelim Calcs'!$C$11</f>
        <v>728</v>
      </c>
      <c r="FC186" s="2">
        <f>FM186/'Drive Train'!$F$35</f>
        <v>0.55000000000000004</v>
      </c>
      <c r="FD186" s="46">
        <f>FK186*12*60/(PI() * 'Drive Train'!$F$15)/FC$2*FC186</f>
        <v>-48517.957796957286</v>
      </c>
      <c r="FE186" s="2">
        <f>('DEPRECATED - DT-Prelim Calcs'!$C$6*FC186-FD186)/('DEPRECATED - DT-Prelim Calcs'!$C$6*FC186)*'DEPRECATED - DT-Prelim Calcs'!$C$7*FC186</f>
        <v>23.263263281551044</v>
      </c>
      <c r="FF186" s="57">
        <f>FE186/'DEPRECATED - DT-Prelim Calcs'!$C$7*('DEPRECATED - DT-Prelim Calcs'!$C$8-'DEPRECATED - DT-Prelim Calcs'!$C$9)+'DEPRECATED - DT-Prelim Calcs'!$C$9</f>
        <v>1241.1550535365141</v>
      </c>
      <c r="FG186" s="57">
        <f t="shared" si="200"/>
        <v>93</v>
      </c>
      <c r="FH186" s="2">
        <f t="shared" si="236"/>
        <v>0.78067567320338405</v>
      </c>
      <c r="FI186" s="57">
        <f>FH186*'DEPRECATED - DT-Prelim Calcs'!$C$21/FC$2/'DEPRECATED - DT-Prelim Calcs'!$C$19/'DEPRECATED - DT-Prelim Calcs'!$C$18*3.39*'DEPRECATED - DT-Prelim Calcs'!$C$20</f>
        <v>25.773080821789936</v>
      </c>
      <c r="FJ186" s="46">
        <f t="shared" si="237"/>
        <v>0</v>
      </c>
      <c r="FK186" s="57">
        <f>FI185*'DEPRECATED - DT-Prelim Calcs'!$C$11+FK185</f>
        <v>-168.98410175399181</v>
      </c>
      <c r="FL186" s="57">
        <f>FL185+0.5*FI186*'DEPRECATED - DT-Prelim Calcs'!$C$11^2+FK186*'DEPRECATED - DT-Prelim Calcs'!$C$11</f>
        <v>-586548.72078636149</v>
      </c>
      <c r="FM186" s="57">
        <f>MIN('Drive Train'!$F$35-FG185*'DEPRECATED - DT-Prelim Calcs'!$C$21*'Drive Train'!$F$39,FM185+FG$2)</f>
        <v>6.82</v>
      </c>
      <c r="FN186" s="57">
        <f>'Drive Train'!$F$35-FG186*'DEPRECATED - DT-Prelim Calcs'!$C$21*'Drive Train'!$F$39</f>
        <v>6.82</v>
      </c>
      <c r="FO186" s="1">
        <f>IF(FL186&gt;='Drive Train'!$F$29,1,0)</f>
        <v>0</v>
      </c>
      <c r="FP186" s="57">
        <f t="shared" si="238"/>
        <v>103.33333333333333</v>
      </c>
      <c r="FQ186" s="63">
        <f>FQ185+'DEPRECATED - DT-Prelim Calcs'!$C$11</f>
        <v>728</v>
      </c>
      <c r="FR186" s="2">
        <f>GB186/'Drive Train'!$F$35</f>
        <v>0.55000000000000004</v>
      </c>
      <c r="FS186" s="46">
        <f>FZ186*12*60/(PI() * 'Drive Train'!$F$15)/FR$2*FR186</f>
        <v>-134028.69664148512</v>
      </c>
      <c r="FT186" s="2">
        <f>('DEPRECATED - DT-Prelim Calcs'!$C$6*FR186-FS186)/('DEPRECATED - DT-Prelim Calcs'!$C$6*FR186)*'DEPRECATED - DT-Prelim Calcs'!$C$7*FR186</f>
        <v>61.927593603373197</v>
      </c>
      <c r="FU186" s="57">
        <f>FT186/'DEPRECATED - DT-Prelim Calcs'!$C$7*('DEPRECATED - DT-Prelim Calcs'!$C$8-'DEPRECATED - DT-Prelim Calcs'!$C$9)+'DEPRECATED - DT-Prelim Calcs'!$C$9</f>
        <v>3299.5092362293699</v>
      </c>
      <c r="FV186" s="57">
        <f t="shared" si="201"/>
        <v>93</v>
      </c>
      <c r="FW186" s="2">
        <f t="shared" si="239"/>
        <v>0.7112822800297498</v>
      </c>
      <c r="FX186" s="57">
        <f>FW186*'DEPRECATED - DT-Prelim Calcs'!$C$21/FR$2/'DEPRECATED - DT-Prelim Calcs'!$C$19/'DEPRECATED - DT-Prelim Calcs'!$C$18*3.39*'DEPRECATED - DT-Prelim Calcs'!$C$20</f>
        <v>25.773080821789936</v>
      </c>
      <c r="FY186" s="46">
        <f t="shared" si="240"/>
        <v>0</v>
      </c>
      <c r="FZ186" s="57">
        <f>FX185*'DEPRECATED - DT-Prelim Calcs'!$C$11+FZ185</f>
        <v>-425.31673610010557</v>
      </c>
      <c r="GA186" s="57">
        <f>GA185+0.5*FX186*'DEPRECATED - DT-Prelim Calcs'!$C$11^2+FZ186*'DEPRECATED - DT-Prelim Calcs'!$C$11</f>
        <v>-645012.72548941988</v>
      </c>
      <c r="GB186" s="57">
        <f>MIN('Drive Train'!$F$35-FV185*'DEPRECATED - DT-Prelim Calcs'!$C$21*'Drive Train'!$F$39,GB185+FV$2)</f>
        <v>6.82</v>
      </c>
      <c r="GC186" s="57">
        <f>'Drive Train'!$F$35-FV186*'DEPRECATED - DT-Prelim Calcs'!$C$21*'Drive Train'!$F$39</f>
        <v>6.82</v>
      </c>
      <c r="GD186" s="1">
        <f>IF(GA186&gt;='Drive Train'!$F$29,1,0)</f>
        <v>0</v>
      </c>
      <c r="GE186" s="57">
        <f t="shared" si="241"/>
        <v>103.33333333333333</v>
      </c>
      <c r="GF186" s="63">
        <f>GF185+'DEPRECATED - DT-Prelim Calcs'!$C$11</f>
        <v>728</v>
      </c>
      <c r="GG186" s="2">
        <f>GQ186/'Drive Train'!$F$35</f>
        <v>0.85483870967741948</v>
      </c>
      <c r="GH186" s="46">
        <f>GO186*12*60/(PI() * 'Drive Train'!$F$15)/GG$2*GG186</f>
        <v>-87547.588080988426</v>
      </c>
      <c r="GI186" s="2">
        <f>('DEPRECATED - DT-Prelim Calcs'!$C$6*GG186-GH186)/('DEPRECATED - DT-Prelim Calcs'!$C$6*GG186)*'DEPRECATED - DT-Prelim Calcs'!$C$7*GG186</f>
        <v>41.645468471407412</v>
      </c>
      <c r="GJ186" s="57">
        <f>GI186/'DEPRECATED - DT-Prelim Calcs'!$C$7*('DEPRECATED - DT-Prelim Calcs'!$C$8-'DEPRECATED - DT-Prelim Calcs'!$C$9)+'DEPRECATED - DT-Prelim Calcs'!$C$9</f>
        <v>2219.7595870877885</v>
      </c>
      <c r="GK186" s="57">
        <f t="shared" si="242"/>
        <v>29.999999999999982</v>
      </c>
      <c r="GL186" s="2">
        <f t="shared" si="243"/>
        <v>0.99579519204165001</v>
      </c>
      <c r="GM186" s="57">
        <f>GL186*'DEPRECATED - DT-Prelim Calcs'!$C$21/GG$2/'DEPRECATED - DT-Prelim Calcs'!$C$19/'DEPRECATED - DT-Prelim Calcs'!$C$18*3.39*'DEPRECATED - DT-Prelim Calcs'!$C$20</f>
        <v>25.773080821789936</v>
      </c>
      <c r="GN186" s="46">
        <f t="shared" si="244"/>
        <v>0</v>
      </c>
      <c r="GO186" s="57">
        <f>GM185*'DEPRECATED - DT-Prelim Calcs'!$C$11+GO185</f>
        <v>-250.24500009802205</v>
      </c>
      <c r="GP186" s="57">
        <f>GP185+0.5*GM186*'DEPRECATED - DT-Prelim Calcs'!$C$11^2+GO186*'DEPRECATED - DT-Prelim Calcs'!$C$11</f>
        <v>-321027.48124090536</v>
      </c>
      <c r="GQ186" s="57">
        <f>MIN('Drive Train'!$F$35-GK185*'DEPRECATED - DT-Prelim Calcs'!$C$21*'Drive Train'!$F$39,GQ185+GK$2)</f>
        <v>10.600000000000001</v>
      </c>
      <c r="GR186" s="57">
        <f>'Drive Train'!$F$35-GK186*'DEPRECATED - DT-Prelim Calcs'!$C$21*'Drive Train'!$F$39</f>
        <v>10.600000000000001</v>
      </c>
      <c r="GS186" s="1">
        <f>IF(GP186&gt;='Drive Train'!$F$29,1,0)</f>
        <v>0</v>
      </c>
      <c r="GT186" s="57">
        <f t="shared" si="245"/>
        <v>33.333333333333314</v>
      </c>
      <c r="GU186" s="63">
        <f>GU185+'DEPRECATED - DT-Prelim Calcs'!$C$11</f>
        <v>728</v>
      </c>
      <c r="GV186" s="2">
        <f>HF186/'Drive Train'!$F$35</f>
        <v>0.83870967741935498</v>
      </c>
      <c r="GW186" s="46">
        <f>HD186*12*60/(PI() * 'Drive Train'!$F$15)/GV$2*GV186</f>
        <v>-12436.386666436079</v>
      </c>
      <c r="GX186" s="2">
        <f>('DEPRECATED - DT-Prelim Calcs'!$C$6*GV186-GW186)/('DEPRECATED - DT-Prelim Calcs'!$C$6*GV186)*'DEPRECATED - DT-Prelim Calcs'!$C$7*GV186</f>
        <v>7.6444970516821371</v>
      </c>
      <c r="GY186" s="57">
        <f>GX186/'DEPRECATED - DT-Prelim Calcs'!$C$7*('DEPRECATED - DT-Prelim Calcs'!$C$8-'DEPRECATED - DT-Prelim Calcs'!$C$9)+'DEPRECATED - DT-Prelim Calcs'!$C$9</f>
        <v>409.66637831154281</v>
      </c>
      <c r="GZ186" s="57">
        <f t="shared" si="202"/>
        <v>33.333333333333314</v>
      </c>
      <c r="HA186" s="2">
        <f t="shared" si="246"/>
        <v>0.99579519204165001</v>
      </c>
      <c r="HB186" s="57">
        <f>HA186*'DEPRECATED - DT-Prelim Calcs'!$C$21/GV$2/'DEPRECATED - DT-Prelim Calcs'!$C$19/'DEPRECATED - DT-Prelim Calcs'!$C$18*3.39*'DEPRECATED - DT-Prelim Calcs'!$C$20</f>
        <v>25.773080821789936</v>
      </c>
      <c r="HC186" s="46">
        <f t="shared" si="247"/>
        <v>0</v>
      </c>
      <c r="HD186" s="57">
        <f>HB185*'DEPRECATED - DT-Prelim Calcs'!$C$11+HD185</f>
        <v>-36.231637754272001</v>
      </c>
      <c r="HE186" s="57">
        <f>HE185+0.5*HB186*'DEPRECATED - DT-Prelim Calcs'!$C$11^2+HD186*'DEPRECATED - DT-Prelim Calcs'!$C$11</f>
        <v>-337713.21142686112</v>
      </c>
      <c r="HF186" s="57">
        <f>MIN('Drive Train'!$F$35-GZ185*'DEPRECATED - DT-Prelim Calcs'!$C$21*'Drive Train'!$F$39,HF185+GZ$2)</f>
        <v>10.400000000000002</v>
      </c>
      <c r="HG186" s="57">
        <f>'Drive Train'!$F$35-GZ186*'DEPRECATED - DT-Prelim Calcs'!$C$21*'Drive Train'!$F$39</f>
        <v>10.400000000000002</v>
      </c>
      <c r="HH186" s="1">
        <f>IF(HE186&gt;='Drive Train'!$F$29,1,0)</f>
        <v>0</v>
      </c>
      <c r="HI186" s="57">
        <f t="shared" si="248"/>
        <v>37.037037037037017</v>
      </c>
      <c r="HJ186" s="63">
        <f>HJ185+'DEPRECATED - DT-Prelim Calcs'!$C$11</f>
        <v>728</v>
      </c>
      <c r="HK186" s="2">
        <f>HU186/'Drive Train'!$F$35</f>
        <v>0.82258064516129037</v>
      </c>
      <c r="HL186" s="46">
        <f>HS186*12*60/(PI() * 'Drive Train'!$F$15)/HK$2*HK186</f>
        <v>-357210.26240737154</v>
      </c>
      <c r="HM186" s="2">
        <f>('DEPRECATED - DT-Prelim Calcs'!$C$6*HK186-HL186)/('DEPRECATED - DT-Prelim Calcs'!$C$6*HK186)*'DEPRECATED - DT-Prelim Calcs'!$C$7*HK186</f>
        <v>163.49775376417554</v>
      </c>
      <c r="HN186" s="57">
        <f>HM186/'DEPRECATED - DT-Prelim Calcs'!$C$7*('DEPRECATED - DT-Prelim Calcs'!$C$8-'DEPRECATED - DT-Prelim Calcs'!$C$9)+'DEPRECATED - DT-Prelim Calcs'!$C$9</f>
        <v>8706.7505427152391</v>
      </c>
      <c r="HO186" s="57">
        <f t="shared" si="203"/>
        <v>36.66666666666665</v>
      </c>
      <c r="HP186" s="2">
        <f t="shared" si="249"/>
        <v>0.99579519204165001</v>
      </c>
      <c r="HQ186" s="57">
        <f>HP186*'DEPRECATED - DT-Prelim Calcs'!$C$21/HK$2/'DEPRECATED - DT-Prelim Calcs'!$C$19/'DEPRECATED - DT-Prelim Calcs'!$C$18*3.39*'DEPRECATED - DT-Prelim Calcs'!$C$20</f>
        <v>25.773080821789936</v>
      </c>
      <c r="HR186" s="46">
        <f t="shared" si="250"/>
        <v>0</v>
      </c>
      <c r="HS186" s="57">
        <f>HQ185*'DEPRECATED - DT-Prelim Calcs'!$C$11+HS185</f>
        <v>-1061.0866341960614</v>
      </c>
      <c r="HT186" s="57">
        <f>HT185+0.5*HQ186*'DEPRECATED - DT-Prelim Calcs'!$C$11^2+HS186*'DEPRECATED - DT-Prelim Calcs'!$C$11</f>
        <v>-335582.02921183314</v>
      </c>
      <c r="HU186" s="57">
        <f>MIN('Drive Train'!$F$35-HO185*'DEPRECATED - DT-Prelim Calcs'!$C$21*'Drive Train'!$F$39,HU185+HO$2)</f>
        <v>10.200000000000001</v>
      </c>
      <c r="HV186" s="57">
        <f>'Drive Train'!$F$35-HO186*'DEPRECATED - DT-Prelim Calcs'!$C$21*'Drive Train'!$F$39</f>
        <v>10.200000000000001</v>
      </c>
      <c r="HW186" s="1">
        <f>IF(HT186&gt;='Drive Train'!$F$29,1,0)</f>
        <v>0</v>
      </c>
      <c r="HX186" s="57">
        <f t="shared" si="251"/>
        <v>40.740740740740726</v>
      </c>
      <c r="HY186" s="63">
        <f>HY185+'DEPRECATED - DT-Prelim Calcs'!$C$11</f>
        <v>728</v>
      </c>
      <c r="HZ186" s="2">
        <f>IJ186/'Drive Train'!$F$35</f>
        <v>0.80645161290322598</v>
      </c>
      <c r="IA186" s="46">
        <f>IH186*12*60/(PI() * 'Drive Train'!$F$15)/HZ$2*HZ186</f>
        <v>4389.9617334940967</v>
      </c>
      <c r="IB186" s="2">
        <f>('DEPRECATED - DT-Prelim Calcs'!$C$6*HZ186-IA186)/('DEPRECATED - DT-Prelim Calcs'!$C$6*HZ186)*'DEPRECATED - DT-Prelim Calcs'!$C$7*HZ186</f>
        <v>-4.140616782269519E-2</v>
      </c>
      <c r="IC186" s="57">
        <f>IB186/'DEPRECATED - DT-Prelim Calcs'!$C$7*('DEPRECATED - DT-Prelim Calcs'!$C$8-'DEPRECATED - DT-Prelim Calcs'!$C$9)+'DEPRECATED - DT-Prelim Calcs'!$C$9</f>
        <v>0.4956799453727001</v>
      </c>
      <c r="ID186" s="57">
        <f t="shared" si="204"/>
        <v>0.4956799453727001</v>
      </c>
      <c r="IE186" s="2">
        <f t="shared" si="252"/>
        <v>-0.43994169232138192</v>
      </c>
      <c r="IF186" s="57">
        <f>IE186*'DEPRECATED - DT-Prelim Calcs'!$C$21/HZ$2/'DEPRECATED - DT-Prelim Calcs'!$C$19/'DEPRECATED - DT-Prelim Calcs'!$C$18*3.39*'DEPRECATED - DT-Prelim Calcs'!$C$20</f>
        <v>-11.386530969110934</v>
      </c>
      <c r="IG186" s="46">
        <f t="shared" si="253"/>
        <v>1</v>
      </c>
      <c r="IH186" s="57">
        <f>IF185*'DEPRECATED - DT-Prelim Calcs'!$C$11+IH185</f>
        <v>13.301108099254776</v>
      </c>
      <c r="II186" s="57">
        <f>II185+0.5*IF186*'DEPRECATED - DT-Prelim Calcs'!$C$11^2+IH186*'DEPRECATED - DT-Prelim Calcs'!$C$11</f>
        <v>-328194.1001793812</v>
      </c>
      <c r="IJ186" s="57">
        <f>MIN('Drive Train'!$F$35-ID185*'DEPRECATED - DT-Prelim Calcs'!$C$21*'Drive Train'!$F$39,IJ185+ID$2)</f>
        <v>10.000000000000002</v>
      </c>
      <c r="IK186" s="57">
        <f>'Drive Train'!$F$35-ID186*'DEPRECATED - DT-Prelim Calcs'!$C$21*'Drive Train'!$F$39</f>
        <v>12.370259203277639</v>
      </c>
      <c r="IL186" s="1">
        <f>IF(II186&gt;='Drive Train'!$F$29,1,0)</f>
        <v>0</v>
      </c>
      <c r="IM186" s="57">
        <f t="shared" si="254"/>
        <v>0.55075549485855568</v>
      </c>
      <c r="IN186" s="63">
        <f>IN185+'DEPRECATED - DT-Prelim Calcs'!$C$11</f>
        <v>728</v>
      </c>
      <c r="IO186" s="2">
        <f>IY186/'Drive Train'!$F$35</f>
        <v>2.7058394563743451</v>
      </c>
      <c r="IP186" s="46">
        <f>IW186*12*60/(PI() * 'Drive Train'!$F$15)/IO$2*IO186</f>
        <v>-901526.26119322912</v>
      </c>
      <c r="IQ186" s="2">
        <f>('DEPRECATED - DT-Prelim Calcs'!$C$6*IO186-IP186)/('DEPRECATED - DT-Prelim Calcs'!$C$6*IO186)*'DEPRECATED - DT-Prelim Calcs'!$C$7*IO186</f>
        <v>414.15302233483072</v>
      </c>
      <c r="IR186" s="57">
        <f>IQ186/'DEPRECATED - DT-Prelim Calcs'!$C$7*('DEPRECATED - DT-Prelim Calcs'!$C$8-'DEPRECATED - DT-Prelim Calcs'!$C$9)+'DEPRECATED - DT-Prelim Calcs'!$C$9</f>
        <v>22050.763388198666</v>
      </c>
      <c r="IS186" s="57">
        <f t="shared" si="205"/>
        <v>43.333333333333321</v>
      </c>
      <c r="IT186" s="2">
        <f t="shared" si="255"/>
        <v>0.99579519204165001</v>
      </c>
      <c r="IU186" s="57">
        <f>IT186*'DEPRECATED - DT-Prelim Calcs'!$C$21/IO$2/'DEPRECATED - DT-Prelim Calcs'!$C$19/'DEPRECATED - DT-Prelim Calcs'!$C$18*3.39*'DEPRECATED - DT-Prelim Calcs'!$C$20</f>
        <v>25.773080821789936</v>
      </c>
      <c r="IV186" s="46">
        <f t="shared" si="256"/>
        <v>0</v>
      </c>
      <c r="IW186" s="57">
        <f>IU185*'DEPRECATED - DT-Prelim Calcs'!$C$11+IW185</f>
        <v>-814.1075080980396</v>
      </c>
      <c r="IX186" s="57">
        <f>IX185+0.5*IU186*'DEPRECATED - DT-Prelim Calcs'!$C$11^2+IW186*'DEPRECATED - DT-Prelim Calcs'!$C$11</f>
        <v>-345782.96786413708</v>
      </c>
      <c r="IY186" s="57">
        <f>MIN('Drive Train'!$F$35-IS185*'DEPRECATED - DT-Prelim Calcs'!$C$21*'Drive Train'!$F$39,IY185+IS$2)</f>
        <v>33.55240925904188</v>
      </c>
      <c r="IZ186" s="57">
        <f>'Drive Train'!$F$35-IS186*'DEPRECATED - DT-Prelim Calcs'!$C$21*'Drive Train'!$F$39</f>
        <v>9.8000000000000007</v>
      </c>
      <c r="JA186" s="1">
        <f>IF(IX186&gt;='Drive Train'!$F$29,1,0)</f>
        <v>0</v>
      </c>
      <c r="JB186" s="57">
        <f t="shared" si="257"/>
        <v>48.148148148148138</v>
      </c>
      <c r="JC186" s="63">
        <f>JC185+'DEPRECATED - DT-Prelim Calcs'!$C$11</f>
        <v>728</v>
      </c>
      <c r="JD186" s="2">
        <f>JN186/'Drive Train'!$F$35</f>
        <v>0.77419354838709686</v>
      </c>
      <c r="JE186" s="46">
        <f>JL186*12*60/(PI() * 'Drive Train'!$F$15)/JD$2*JD186</f>
        <v>-16852.184940907344</v>
      </c>
      <c r="JF186" s="2">
        <f>('DEPRECATED - DT-Prelim Calcs'!$C$6*JD186-JE186)/('DEPRECATED - DT-Prelim Calcs'!$C$6*JD186)*'DEPRECATED - DT-Prelim Calcs'!$C$7*JD186</f>
        <v>9.4856499239556236</v>
      </c>
      <c r="JG186" s="57">
        <f>JF186/'DEPRECATED - DT-Prelim Calcs'!$C$7*('DEPRECATED - DT-Prelim Calcs'!$C$8-'DEPRECATED - DT-Prelim Calcs'!$C$9)+'DEPRECATED - DT-Prelim Calcs'!$C$9</f>
        <v>507.68293993506495</v>
      </c>
      <c r="JH186" s="57">
        <f t="shared" si="206"/>
        <v>46.666666666666657</v>
      </c>
      <c r="JI186" s="2">
        <f t="shared" si="258"/>
        <v>0.99579519204165001</v>
      </c>
      <c r="JJ186" s="57">
        <f>JI186*'DEPRECATED - DT-Prelim Calcs'!$C$21/JD$2/'DEPRECATED - DT-Prelim Calcs'!$C$19/'DEPRECATED - DT-Prelim Calcs'!$C$18*3.39*'DEPRECATED - DT-Prelim Calcs'!$C$20</f>
        <v>25.773080821789936</v>
      </c>
      <c r="JK186" s="46">
        <f t="shared" si="259"/>
        <v>0</v>
      </c>
      <c r="JL186" s="57">
        <f>JJ185*'DEPRECATED - DT-Prelim Calcs'!$C$11+JL185</f>
        <v>-53.187805501769262</v>
      </c>
      <c r="JM186" s="57">
        <f>JM185+0.5*JJ186*'DEPRECATED - DT-Prelim Calcs'!$C$11^2+JL186*'DEPRECATED - DT-Prelim Calcs'!$C$11</f>
        <v>-369450.19436620374</v>
      </c>
      <c r="JN186" s="57">
        <f>MIN('Drive Train'!$F$35-JH185*'DEPRECATED - DT-Prelim Calcs'!$C$21*'Drive Train'!$F$39,JN185+JH$2)</f>
        <v>9.6000000000000014</v>
      </c>
      <c r="JO186" s="57">
        <f>'Drive Train'!$F$35-JH186*'DEPRECATED - DT-Prelim Calcs'!$C$21*'Drive Train'!$F$39</f>
        <v>9.6000000000000014</v>
      </c>
      <c r="JP186" s="1">
        <f>IF(JM186&gt;='Drive Train'!$F$29,1,0)</f>
        <v>0</v>
      </c>
      <c r="JQ186" s="57">
        <f>MIN(JG186,'DEPRECATED - DT-Prelim Calcs'!$C$10)*'DEPRECATED - DT-Prelim Calcs'!$C$11*1000/60/60</f>
        <v>103.33333333333333</v>
      </c>
      <c r="JR186" s="63">
        <f>JR185+'DEPRECATED - DT-Prelim Calcs'!$C$11</f>
        <v>728</v>
      </c>
      <c r="JS186" s="2">
        <f>KC186/'Drive Train'!$F$35</f>
        <v>0.75806451612903225</v>
      </c>
      <c r="JT186" s="46">
        <f>KA186*12*60/(PI() * 'Drive Train'!$F$15)/JS$2*JS186</f>
        <v>-327764.01133828849</v>
      </c>
      <c r="JU186" s="2">
        <f>('DEPRECATED - DT-Prelim Calcs'!$C$6*JS186-JT186)/('DEPRECATED - DT-Prelim Calcs'!$C$6*JS186)*'DEPRECATED - DT-Prelim Calcs'!$C$7*JS186</f>
        <v>150.02792372501079</v>
      </c>
      <c r="JV186" s="57">
        <f>JU186/'DEPRECATED - DT-Prelim Calcs'!$C$7*('DEPRECATED - DT-Prelim Calcs'!$C$8-'DEPRECATED - DT-Prelim Calcs'!$C$9)+'DEPRECATED - DT-Prelim Calcs'!$C$9</f>
        <v>7989.6637402153046</v>
      </c>
      <c r="JW186" s="57">
        <f t="shared" si="207"/>
        <v>49.999999999999993</v>
      </c>
      <c r="JX186" s="2">
        <f t="shared" si="260"/>
        <v>0.99579519204165001</v>
      </c>
      <c r="JY186" s="57">
        <f>JX186*'DEPRECATED - DT-Prelim Calcs'!$C$21/JS$2/'DEPRECATED - DT-Prelim Calcs'!$C$19/'DEPRECATED - DT-Prelim Calcs'!$C$18*3.39*'DEPRECATED - DT-Prelim Calcs'!$C$20</f>
        <v>25.773080821789936</v>
      </c>
      <c r="JZ186" s="46">
        <f t="shared" si="261"/>
        <v>0</v>
      </c>
      <c r="KA186" s="57">
        <f>JY185*'DEPRECATED - DT-Prelim Calcs'!$C$11+KA185</f>
        <v>-1056.4781049576031</v>
      </c>
      <c r="KB186" s="57">
        <f>KB185+0.5*JY186*'DEPRECATED - DT-Prelim Calcs'!$C$11^2+KA186*'DEPRECATED - DT-Prelim Calcs'!$C$11</f>
        <v>-380064.42128202808</v>
      </c>
      <c r="KC186" s="57">
        <f>MIN('Drive Train'!$F$35-JW185*'DEPRECATED - DT-Prelim Calcs'!$C$21*'Drive Train'!$F$39,KC185+JW$2)</f>
        <v>9.4</v>
      </c>
      <c r="KD186" s="57">
        <f>'Drive Train'!$F$35-JW186*'DEPRECATED - DT-Prelim Calcs'!$C$21*'Drive Train'!$F$39</f>
        <v>9.4</v>
      </c>
      <c r="KE186" s="1">
        <f>IF(KB186&gt;='Drive Train'!$F$29,1,0)</f>
        <v>0</v>
      </c>
      <c r="KF186" s="57">
        <f>MIN(JV186,'DEPRECATED - DT-Prelim Calcs'!$C$10)*'DEPRECATED - DT-Prelim Calcs'!$C$11*1000/60/60</f>
        <v>103.33333333333333</v>
      </c>
      <c r="KG186" s="63">
        <f>KG185+'DEPRECATED - DT-Prelim Calcs'!$C$11</f>
        <v>728</v>
      </c>
      <c r="KH186" s="2">
        <f>KR186/'Drive Train'!$F$35</f>
        <v>0.74193548387096786</v>
      </c>
      <c r="KI186" s="46">
        <f>KP186*12*60/(PI() * 'Drive Train'!$F$15)/KH$2*KH186</f>
        <v>-317375.90019494266</v>
      </c>
      <c r="KJ186" s="2">
        <f>('DEPRECATED - DT-Prelim Calcs'!$C$6*KH186-KI186)/('DEPRECATED - DT-Prelim Calcs'!$C$6*KH186)*'DEPRECATED - DT-Prelim Calcs'!$C$7*KH186</f>
        <v>145.29198936975229</v>
      </c>
      <c r="KK186" s="57">
        <f>KJ186/'DEPRECATED - DT-Prelim Calcs'!$C$7*('DEPRECATED - DT-Prelim Calcs'!$C$8-'DEPRECATED - DT-Prelim Calcs'!$C$9)+'DEPRECATED - DT-Prelim Calcs'!$C$9</f>
        <v>7737.5391021324558</v>
      </c>
      <c r="KL186" s="57">
        <f t="shared" si="208"/>
        <v>53.333333333333329</v>
      </c>
      <c r="KM186" s="2">
        <f t="shared" si="262"/>
        <v>0.99579519204165001</v>
      </c>
      <c r="KN186" s="57">
        <f>KM186*'DEPRECATED - DT-Prelim Calcs'!$C$21/KH$2/'DEPRECATED - DT-Prelim Calcs'!$C$19/'DEPRECATED - DT-Prelim Calcs'!$C$18*3.39*'DEPRECATED - DT-Prelim Calcs'!$C$20</f>
        <v>25.773080821789936</v>
      </c>
      <c r="KO186" s="46">
        <f t="shared" si="263"/>
        <v>0</v>
      </c>
      <c r="KP186" s="57">
        <f>KN185*'DEPRECATED - DT-Prelim Calcs'!$C$11+KP185</f>
        <v>-1045.2332262604675</v>
      </c>
      <c r="KQ186" s="57">
        <f>KQ185+0.5*KN186*'DEPRECATED - DT-Prelim Calcs'!$C$11^2+KP186*'DEPRECATED - DT-Prelim Calcs'!$C$11</f>
        <v>-356664.63739925908</v>
      </c>
      <c r="KR186" s="57">
        <f>MIN('Drive Train'!$F$35-KL185*'DEPRECATED - DT-Prelim Calcs'!$C$21*'Drive Train'!$F$39,KR185+KL$2)</f>
        <v>9.2000000000000011</v>
      </c>
      <c r="KS186" s="57">
        <f>'Drive Train'!$F$35-KL186*'DEPRECATED - DT-Prelim Calcs'!$C$21*'Drive Train'!$F$39</f>
        <v>9.2000000000000011</v>
      </c>
      <c r="KT186" s="1">
        <f>IF(KQ186&gt;='Drive Train'!$F$29,1,0)</f>
        <v>0</v>
      </c>
      <c r="KU186" s="57">
        <f>MIN(KK186,'DEPRECATED - DT-Prelim Calcs'!$C$10)*'DEPRECATED - DT-Prelim Calcs'!$C$11*1000/60/60</f>
        <v>103.33333333333333</v>
      </c>
      <c r="KV186" s="63">
        <f>KV185+'DEPRECATED - DT-Prelim Calcs'!$C$11</f>
        <v>728</v>
      </c>
      <c r="KW186" s="2">
        <f>LG186/'Drive Train'!$F$35</f>
        <v>0.72580645161290325</v>
      </c>
      <c r="KX186" s="46">
        <f>LE186*12*60/(PI() * 'Drive Train'!$F$15)/KW$2*KW186</f>
        <v>-172914.51578131289</v>
      </c>
      <c r="KY186" s="2">
        <f>('DEPRECATED - DT-Prelim Calcs'!$C$6*KW186-KX186)/('DEPRECATED - DT-Prelim Calcs'!$C$6*KW186)*'DEPRECATED - DT-Prelim Calcs'!$C$7*KW186</f>
        <v>79.93380574969369</v>
      </c>
      <c r="KZ186" s="57">
        <f>KY186/'DEPRECATED - DT-Prelim Calcs'!$C$7*('DEPRECATED - DT-Prelim Calcs'!$C$8-'DEPRECATED - DT-Prelim Calcs'!$C$9)+'DEPRECATED - DT-Prelim Calcs'!$C$9</f>
        <v>4258.0972106579666</v>
      </c>
      <c r="LA186" s="57">
        <f t="shared" si="209"/>
        <v>56.666666666666664</v>
      </c>
      <c r="LB186" s="2">
        <f t="shared" si="264"/>
        <v>0.99579519204165001</v>
      </c>
      <c r="LC186" s="57">
        <f>LB186*'DEPRECATED - DT-Prelim Calcs'!$C$21/KW$2/'DEPRECATED - DT-Prelim Calcs'!$C$19/'DEPRECATED - DT-Prelim Calcs'!$C$18*3.39*'DEPRECATED - DT-Prelim Calcs'!$C$20</f>
        <v>25.773080821789936</v>
      </c>
      <c r="LD186" s="46">
        <f t="shared" si="265"/>
        <v>0</v>
      </c>
      <c r="LE186" s="57">
        <f>LC185*'DEPRECATED - DT-Prelim Calcs'!$C$11+LE185</f>
        <v>-582.12470630933888</v>
      </c>
      <c r="LF186" s="57">
        <f>LF185+0.5*LC186*'DEPRECATED - DT-Prelim Calcs'!$C$11^2+LE186*'DEPRECATED - DT-Prelim Calcs'!$C$11</f>
        <v>-392059.24650066462</v>
      </c>
      <c r="LG186" s="57">
        <f>MIN('Drive Train'!$F$35-LA185*'DEPRECATED - DT-Prelim Calcs'!$C$21*'Drive Train'!$F$39,LG185+LA$2)</f>
        <v>9</v>
      </c>
      <c r="LH186" s="57">
        <f>'Drive Train'!$F$35-LA186*'DEPRECATED - DT-Prelim Calcs'!$C$21*'Drive Train'!$F$39</f>
        <v>9</v>
      </c>
      <c r="LI186" s="1">
        <f>IF(LF186&gt;='Drive Train'!$F$29,1,0)</f>
        <v>0</v>
      </c>
      <c r="LJ186" s="57">
        <f>MIN(KZ186,'DEPRECATED - DT-Prelim Calcs'!$C$10)*'DEPRECATED - DT-Prelim Calcs'!$C$11*1000/60/60</f>
        <v>103.33333333333333</v>
      </c>
      <c r="LK186" s="63">
        <f>LK185+'DEPRECATED - DT-Prelim Calcs'!$C$11</f>
        <v>728</v>
      </c>
      <c r="LL186" s="2">
        <f>LV186/'Drive Train'!$F$35</f>
        <v>0.70967741935483875</v>
      </c>
      <c r="LM186" s="46">
        <f>LT186*12*60/(PI() * 'Drive Train'!$F$15)/LL$2*LL186</f>
        <v>-341026.1431566964</v>
      </c>
      <c r="LN186" s="2">
        <f>('DEPRECATED - DT-Prelim Calcs'!$C$6*LL186-LM186)/('DEPRECATED - DT-Prelim Calcs'!$C$6*LL186)*'DEPRECATED - DT-Prelim Calcs'!$C$7*LL186</f>
        <v>155.90788449577431</v>
      </c>
      <c r="LO186" s="57">
        <f>LN186/'DEPRECATED - DT-Prelim Calcs'!$C$7*('DEPRECATED - DT-Prelim Calcs'!$C$8-'DEPRECATED - DT-Prelim Calcs'!$C$9)+'DEPRECATED - DT-Prelim Calcs'!$C$9</f>
        <v>8302.6923571816787</v>
      </c>
      <c r="LP186" s="57">
        <f t="shared" si="210"/>
        <v>60</v>
      </c>
      <c r="LQ186" s="2">
        <f t="shared" si="266"/>
        <v>0.99579519204165001</v>
      </c>
      <c r="LR186" s="57">
        <f>LQ186*'DEPRECATED - DT-Prelim Calcs'!$C$21/LL$2/'DEPRECATED - DT-Prelim Calcs'!$C$19/'DEPRECATED - DT-Prelim Calcs'!$C$18*3.39*'DEPRECATED - DT-Prelim Calcs'!$C$20</f>
        <v>25.773080821789936</v>
      </c>
      <c r="LS186" s="46">
        <f t="shared" si="267"/>
        <v>0</v>
      </c>
      <c r="LT186" s="57">
        <f>LR185*'DEPRECATED - DT-Prelim Calcs'!$C$11+LT185</f>
        <v>-1174.17300023748</v>
      </c>
      <c r="LU186" s="57">
        <f>LU185+0.5*LR186*'DEPRECATED - DT-Prelim Calcs'!$C$11^2+LT186*'DEPRECATED - DT-Prelim Calcs'!$C$11</f>
        <v>-353211.26480099856</v>
      </c>
      <c r="LV186" s="57">
        <f>MIN('Drive Train'!$F$35-LP185*'DEPRECATED - DT-Prelim Calcs'!$C$21*'Drive Train'!$F$39,LV185+LP$2)</f>
        <v>8.8000000000000007</v>
      </c>
      <c r="LW186" s="57">
        <f>'Drive Train'!$F$35-LP186*'DEPRECATED - DT-Prelim Calcs'!$C$21*'Drive Train'!$F$39</f>
        <v>8.8000000000000007</v>
      </c>
      <c r="LX186" s="1">
        <f>IF(LU186&gt;='Drive Train'!$F$29,1,0)</f>
        <v>0</v>
      </c>
      <c r="LY186" s="57">
        <f>MIN(LO186,'DEPRECATED - DT-Prelim Calcs'!$C$10)*'DEPRECATED - DT-Prelim Calcs'!$C$11*1000/60/60</f>
        <v>103.33333333333333</v>
      </c>
      <c r="LZ186" s="63">
        <f>LZ185+'DEPRECATED - DT-Prelim Calcs'!$C$11</f>
        <v>728</v>
      </c>
    </row>
    <row r="187" spans="18:338" x14ac:dyDescent="0.2">
      <c r="R187" s="63">
        <f>R186+'DEPRECATED - DT-Prelim Calcs'!$C$11</f>
        <v>732</v>
      </c>
      <c r="S187" s="2">
        <f>AG187/'Drive Train'!$F$35</f>
        <v>0</v>
      </c>
      <c r="T187" s="46">
        <f>AE187*12*60/(PI() * 'Drive Train'!$F$15)/S$2*ABS(S187)</f>
        <v>0</v>
      </c>
      <c r="U187" s="2">
        <f>IF(OR(AD186=1,AND($C$32=Motors!$C$32,'DEPRECATED - DT-Prelim Calcs'!AI186=1)),0,IF(AG187=0,-(V186+$C$9)/($C$8-$C$9)*$C$7,($C$6*S187-T187)/($C$6*S187)*$C$7*S187))</f>
        <v>0</v>
      </c>
      <c r="V187" s="57">
        <f>IF(AND(AD186=1,AI186=1),0,ABS(U187/$C$7*($C$8-$C$9)+$C$9) *'Drive Train'!$AA$49 + V186*(1-'Drive Train'!$AA$49))</f>
        <v>0</v>
      </c>
      <c r="W187" s="57">
        <f t="shared" si="184"/>
        <v>0</v>
      </c>
      <c r="X187" s="2">
        <f>MAX(MIN(IF(AND(AI186=1,AG187&lt;0),-1,1)*(W187-$C$9)/($C$8-$C$9)*$C$7-$C$29*AE187/T$2 -  AI186*$C$29/2,X$2),MAX(X$4:X186)*-1)</f>
        <v>-0.2458281045106315</v>
      </c>
      <c r="Y187" s="57">
        <f t="shared" si="185"/>
        <v>0</v>
      </c>
      <c r="Z187" s="57">
        <f t="shared" si="186"/>
        <v>0</v>
      </c>
      <c r="AA187" s="57">
        <f t="shared" si="187"/>
        <v>0</v>
      </c>
      <c r="AB187" s="57" t="e">
        <f t="shared" si="188"/>
        <v>#N/A</v>
      </c>
      <c r="AC187" s="46">
        <f t="shared" si="211"/>
        <v>1</v>
      </c>
      <c r="AD187" s="1">
        <f t="shared" si="189"/>
        <v>1</v>
      </c>
      <c r="AE187" s="57">
        <f t="shared" si="190"/>
        <v>0</v>
      </c>
      <c r="AF187" s="57" t="e">
        <f t="shared" si="191"/>
        <v>#N/A</v>
      </c>
      <c r="AG187" s="57">
        <f>IF(AI186=0,MIN('Drive Train'!$F$35-W186*$C$21*'Drive Train'!$F$39,AG186+W$2)-$C$3,IF(AE186-1&lt;=0,0,IF($C$32=Motors!$C$30,MAX(ABS('Drive Train'!$F$35-W186*$C$21*'Drive Train'!$F$39)*-1,AG186-W$2),MAX(0,ABS('Drive Train'!$F$35-W186*$C$21*'Drive Train'!$F$39)*-1,AG186-W$2))))</f>
        <v>0</v>
      </c>
      <c r="AH187" s="57">
        <f>'Drive Train'!$F$35-ABS(W187)*'DEPRECATED - DT-Prelim Calcs'!$C$21*'Drive Train'!$F$39</f>
        <v>12.4</v>
      </c>
      <c r="AI187" s="1">
        <f>IF(AJ187&gt;='Drive Train'!$F$29,1,0)</f>
        <v>1</v>
      </c>
      <c r="AJ187" s="57">
        <f>AJ186+0.5*Y187*'DEPRECATED - DT-Prelim Calcs'!$C$11^2+AE187*'DEPRECATED - DT-Prelim Calcs'!$C$11</f>
        <v>784.33981740885292</v>
      </c>
      <c r="AK187" s="57">
        <f t="shared" si="268"/>
        <v>0</v>
      </c>
      <c r="AL187" s="63">
        <f>AL186+'DEPRECATED - DT-Prelim Calcs'!$C$11</f>
        <v>732</v>
      </c>
      <c r="AM187" s="2">
        <f>AW187/'Drive Train'!$F$35</f>
        <v>0.9017179876015865</v>
      </c>
      <c r="AN187" s="46">
        <f>AU187*12*60/(PI() * 'Drive Train'!$F$15)/AM$2*AM187</f>
        <v>4074.5129711578234</v>
      </c>
      <c r="AO187" s="2">
        <f>('DEPRECATED - DT-Prelim Calcs'!$C$6*AM187-AN187)/('DEPRECATED - DT-Prelim Calcs'!$C$6*AM187)*'DEPRECATED - DT-Prelim Calcs'!$C$7*AM187</f>
        <v>0.3308183500278245</v>
      </c>
      <c r="AP187" s="57">
        <f>AO187/'DEPRECATED - DT-Prelim Calcs'!$C$7*('DEPRECATED - DT-Prelim Calcs'!$C$8-'DEPRECATED - DT-Prelim Calcs'!$C$9)+'DEPRECATED - DT-Prelim Calcs'!$C$9</f>
        <v>20.311615895672151</v>
      </c>
      <c r="AQ187" s="57">
        <f t="shared" si="192"/>
        <v>20.311615895672151</v>
      </c>
      <c r="AR187" s="2">
        <f t="shared" si="212"/>
        <v>3.3306690738754696E-16</v>
      </c>
      <c r="AS187" s="57">
        <f>AR187*'DEPRECATED - DT-Prelim Calcs'!$C$21/AM$2/'DEPRECATED - DT-Prelim Calcs'!$C$19/'DEPRECATED - DT-Prelim Calcs'!$C$18*3.39*'DEPRECATED - DT-Prelim Calcs'!$C$20</f>
        <v>2.4137140947202652E-15</v>
      </c>
      <c r="AT187" s="46">
        <f t="shared" si="213"/>
        <v>0</v>
      </c>
      <c r="AU187" s="57">
        <f>AS186*'DEPRECATED - DT-Prelim Calcs'!$C$11+AU186</f>
        <v>39.432321268798681</v>
      </c>
      <c r="AV187" s="57">
        <f>AV186+0.5*AS187*'DEPRECATED - DT-Prelim Calcs'!$C$11^2+AU187*'DEPRECATED - DT-Prelim Calcs'!$C$11</f>
        <v>28819.845604124697</v>
      </c>
      <c r="AW187" s="57">
        <f>MIN('Drive Train'!$F$35-AQ186*'DEPRECATED - DT-Prelim Calcs'!$C$21*'Drive Train'!$F$39,AW186+AQ$2)</f>
        <v>11.181303046259673</v>
      </c>
      <c r="AX187" s="57">
        <f>'Drive Train'!$F$35-AQ187*'DEPRECATED - DT-Prelim Calcs'!$C$21*'Drive Train'!$F$39</f>
        <v>11.181303046259671</v>
      </c>
      <c r="AY187" s="1">
        <f>IF(AV187&gt;='Drive Train'!$F$29,1,0)</f>
        <v>1</v>
      </c>
      <c r="AZ187" s="57">
        <f t="shared" si="214"/>
        <v>22.568462106302391</v>
      </c>
      <c r="BA187" s="63">
        <f>BA186+'DEPRECATED - DT-Prelim Calcs'!$C$11</f>
        <v>732</v>
      </c>
      <c r="BB187" s="2">
        <f>BL187/'Drive Train'!$F$35</f>
        <v>1.2947645110418984</v>
      </c>
      <c r="BC187" s="46">
        <f>BJ187*12*60/(PI() * 'Drive Train'!$F$15)/BB$2*BB187</f>
        <v>-4259.0909490704944</v>
      </c>
      <c r="BD187" s="2">
        <f>('DEPRECATED - DT-Prelim Calcs'!$C$6*BB187-BC187)/('DEPRECATED - DT-Prelim Calcs'!$C$6*BB187)*'DEPRECATED - DT-Prelim Calcs'!$C$7*BB187</f>
        <v>5.0461628069317808</v>
      </c>
      <c r="BE187" s="57">
        <f>BD187/'DEPRECATED - DT-Prelim Calcs'!$C$7*('DEPRECATED - DT-Prelim Calcs'!$C$8-'DEPRECATED - DT-Prelim Calcs'!$C$9)+'DEPRECATED - DT-Prelim Calcs'!$C$9</f>
        <v>271.34011955574584</v>
      </c>
      <c r="BF187" s="57">
        <f t="shared" si="193"/>
        <v>93</v>
      </c>
      <c r="BG187" s="2">
        <f t="shared" si="215"/>
        <v>1.937034298208735</v>
      </c>
      <c r="BH187" s="57">
        <f>BG187*'DEPRECATED - DT-Prelim Calcs'!$C$21/BB$2/'DEPRECATED - DT-Prelim Calcs'!$C$19/'DEPRECATED - DT-Prelim Calcs'!$C$18*3.39*'DEPRECATED - DT-Prelim Calcs'!$C$20</f>
        <v>20.276476817893272</v>
      </c>
      <c r="BI187" s="46">
        <f t="shared" si="216"/>
        <v>0</v>
      </c>
      <c r="BJ187" s="57">
        <f>BH186*'DEPRECATED - DT-Prelim Calcs'!$C$11+BJ186</f>
        <v>-19.873422069688658</v>
      </c>
      <c r="BK187" s="57">
        <f>BK186+0.5*BH187*'DEPRECATED - DT-Prelim Calcs'!$C$11^2+BJ187*'DEPRECATED - DT-Prelim Calcs'!$C$11</f>
        <v>15171.534245836458</v>
      </c>
      <c r="BL187" s="57">
        <f>MIN('Drive Train'!$F$35-BF186*'DEPRECATED - DT-Prelim Calcs'!$C$21*'Drive Train'!$F$39,BL186+BF$2)</f>
        <v>16.05507993691954</v>
      </c>
      <c r="BM187" s="57">
        <f>'Drive Train'!$F$35-BF187*'DEPRECATED - DT-Prelim Calcs'!$C$21*'Drive Train'!$F$39</f>
        <v>6.82</v>
      </c>
      <c r="BN187" s="1">
        <f>IF(BK187&gt;='Drive Train'!$F$29,1,0)</f>
        <v>1</v>
      </c>
      <c r="BO187" s="57">
        <f t="shared" si="217"/>
        <v>103.33333333333333</v>
      </c>
      <c r="BP187" s="63">
        <f>BP186+'DEPRECATED - DT-Prelim Calcs'!$C$11</f>
        <v>732</v>
      </c>
      <c r="BQ187" s="2">
        <f>CA187/'Drive Train'!$F$35</f>
        <v>1.5946425543261857</v>
      </c>
      <c r="BR187" s="46">
        <f>BY187*12*60/(PI() * 'Drive Train'!$F$15)/BQ$2*BQ187</f>
        <v>-41459.888336585798</v>
      </c>
      <c r="BS187" s="2">
        <f>('DEPRECATED - DT-Prelim Calcs'!$C$6*BQ187-BR187)/('DEPRECATED - DT-Prelim Calcs'!$C$6*BQ187)*'DEPRECATED - DT-Prelim Calcs'!$C$7*BQ187</f>
        <v>22.589492100236008</v>
      </c>
      <c r="BT187" s="57">
        <f>BS187/'DEPRECATED - DT-Prelim Calcs'!$C$7*('DEPRECATED - DT-Prelim Calcs'!$C$8-'DEPRECATED - DT-Prelim Calcs'!$C$9)+'DEPRECATED - DT-Prelim Calcs'!$C$9</f>
        <v>1205.2858242573777</v>
      </c>
      <c r="BU187" s="57">
        <f t="shared" si="194"/>
        <v>93</v>
      </c>
      <c r="BV187" s="2">
        <f t="shared" si="218"/>
        <v>1.8828060353728675</v>
      </c>
      <c r="BW187" s="57">
        <f>BV187*'DEPRECATED - DT-Prelim Calcs'!$C$21/BQ$2/'DEPRECATED - DT-Prelim Calcs'!$C$19/'DEPRECATED - DT-Prelim Calcs'!$C$18*3.39*'DEPRECATED - DT-Prelim Calcs'!$C$20</f>
        <v>25.773080821789936</v>
      </c>
      <c r="BX187" s="46">
        <f t="shared" si="219"/>
        <v>0</v>
      </c>
      <c r="BY187" s="57">
        <f>BW186*'DEPRECATED - DT-Prelim Calcs'!$C$11+BY186</f>
        <v>-120.11734898308782</v>
      </c>
      <c r="BZ187" s="57">
        <f>BZ186+0.5*BW187*'DEPRECATED - DT-Prelim Calcs'!$C$11^2+BY187*'DEPRECATED - DT-Prelim Calcs'!$C$11</f>
        <v>-16004.968395165473</v>
      </c>
      <c r="CA187" s="57">
        <f>MIN('Drive Train'!$F$35-BU186*'DEPRECATED - DT-Prelim Calcs'!$C$21*'Drive Train'!$F$39,CA186+BU$2)</f>
        <v>19.773567673644703</v>
      </c>
      <c r="CB187" s="57">
        <f>'Drive Train'!$F$35-BU187*'DEPRECATED - DT-Prelim Calcs'!$C$21*'Drive Train'!$F$39</f>
        <v>6.82</v>
      </c>
      <c r="CC187" s="1">
        <f>IF(BZ187&gt;='Drive Train'!$F$29,1,0)</f>
        <v>0</v>
      </c>
      <c r="CD187" s="57">
        <f t="shared" si="220"/>
        <v>103.33333333333333</v>
      </c>
      <c r="CE187" s="63">
        <f>CE186+'DEPRECATED - DT-Prelim Calcs'!$C$11</f>
        <v>732</v>
      </c>
      <c r="CF187" s="2">
        <f>CP187/'Drive Train'!$F$35</f>
        <v>0.55000000000000004</v>
      </c>
      <c r="CG187" s="46">
        <f>CN187*12*60/(PI() * 'Drive Train'!$F$15)/CF$2*CF187</f>
        <v>2882.5806581144711</v>
      </c>
      <c r="CH187" s="2">
        <f>('DEPRECATED - DT-Prelim Calcs'!$C$6*CF187-CG187)/('DEPRECATED - DT-Prelim Calcs'!$C$6*CF187)*'DEPRECATED - DT-Prelim Calcs'!$C$7*CF187</f>
        <v>2.211925214711551E-2</v>
      </c>
      <c r="CI187" s="57">
        <f>CH187/'DEPRECATED - DT-Prelim Calcs'!$C$7*('DEPRECATED - DT-Prelim Calcs'!$C$8-'DEPRECATED - DT-Prelim Calcs'!$C$9)+'DEPRECATED - DT-Prelim Calcs'!$C$9</f>
        <v>3.8775518881638673</v>
      </c>
      <c r="CJ187" s="57">
        <f t="shared" si="195"/>
        <v>3.8775518881638673</v>
      </c>
      <c r="CK187" s="2">
        <f t="shared" si="221"/>
        <v>-0.36159099590672666</v>
      </c>
      <c r="CL187" s="57">
        <f>CK187*'DEPRECATED - DT-Prelim Calcs'!$C$21/CF$2/'DEPRECATED - DT-Prelim Calcs'!$C$19/'DEPRECATED - DT-Prelim Calcs'!$C$18*3.39*'DEPRECATED - DT-Prelim Calcs'!$C$20</f>
        <v>-6.1143280302929828</v>
      </c>
      <c r="CM187" s="46">
        <f t="shared" si="222"/>
        <v>1</v>
      </c>
      <c r="CN187" s="57">
        <f>CL186*'DEPRECATED - DT-Prelim Calcs'!$C$11+CN186</f>
        <v>19.601502638338644</v>
      </c>
      <c r="CO187" s="57">
        <f>CO186+0.5*CL187*'DEPRECATED - DT-Prelim Calcs'!$C$11^2+CN187*'DEPRECATED - DT-Prelim Calcs'!$C$11</f>
        <v>-60975.774290868489</v>
      </c>
      <c r="CP187" s="57">
        <f>MIN('Drive Train'!$F$35-CJ186*'DEPRECATED - DT-Prelim Calcs'!$C$21*'Drive Train'!$F$39,CP186+CJ$2)</f>
        <v>6.82</v>
      </c>
      <c r="CQ187" s="57">
        <f>'Drive Train'!$F$35-CJ187*'DEPRECATED - DT-Prelim Calcs'!$C$21*'Drive Train'!$F$39</f>
        <v>12.167346886710169</v>
      </c>
      <c r="CR187" s="1">
        <f>IF(CO187&gt;='Drive Train'!$F$29,1,0)</f>
        <v>0</v>
      </c>
      <c r="CS187" s="57">
        <f t="shared" si="223"/>
        <v>4.3083909868487407</v>
      </c>
      <c r="CT187" s="63">
        <f>CT186+'DEPRECATED - DT-Prelim Calcs'!$C$11</f>
        <v>732</v>
      </c>
      <c r="CU187" s="2">
        <f>DE187/'Drive Train'!$F$35</f>
        <v>0.55000000000000004</v>
      </c>
      <c r="CV187" s="46">
        <f>DC187*12*60/(PI() * 'Drive Train'!$F$15)/CU$2*CU187</f>
        <v>-32351.068855541456</v>
      </c>
      <c r="CW187" s="2">
        <f>('DEPRECATED - DT-Prelim Calcs'!$C$6*CU187-CV187)/('DEPRECATED - DT-Prelim Calcs'!$C$6*CU187)*'DEPRECATED - DT-Prelim Calcs'!$C$7*CU187</f>
        <v>15.95328160259942</v>
      </c>
      <c r="CX187" s="57">
        <f>CW187/'DEPRECATED - DT-Prelim Calcs'!$C$7*('DEPRECATED - DT-Prelim Calcs'!$C$8-'DEPRECATED - DT-Prelim Calcs'!$C$9)+'DEPRECATED - DT-Prelim Calcs'!$C$9</f>
        <v>851.99710772344633</v>
      </c>
      <c r="CY187" s="57">
        <f t="shared" si="196"/>
        <v>93</v>
      </c>
      <c r="CZ187" s="2">
        <f t="shared" si="224"/>
        <v>1.2803081040535502</v>
      </c>
      <c r="DA187" s="57">
        <f>CZ187*'DEPRECATED - DT-Prelim Calcs'!$C$21/CU$2/'DEPRECATED - DT-Prelim Calcs'!$C$19/'DEPRECATED - DT-Prelim Calcs'!$C$18*3.39*'DEPRECATED - DT-Prelim Calcs'!$C$20</f>
        <v>25.773080821789936</v>
      </c>
      <c r="DB187" s="46">
        <f t="shared" si="225"/>
        <v>0</v>
      </c>
      <c r="DC187" s="57">
        <f>DA186*'DEPRECATED - DT-Prelim Calcs'!$C$11+DC186</f>
        <v>-184.78887318608474</v>
      </c>
      <c r="DD187" s="57">
        <f>DD186+0.5*DA187*'DEPRECATED - DT-Prelim Calcs'!$C$11^2+DC187*'DEPRECATED - DT-Prelim Calcs'!$C$11</f>
        <v>-127824.28831099173</v>
      </c>
      <c r="DE187" s="57">
        <f>MIN('Drive Train'!$F$35-CY186*'DEPRECATED - DT-Prelim Calcs'!$C$21*'Drive Train'!$F$39,DE186+CY$2)</f>
        <v>6.82</v>
      </c>
      <c r="DF187" s="57">
        <f>'Drive Train'!$F$35-CY187*'DEPRECATED - DT-Prelim Calcs'!$C$21*'Drive Train'!$F$39</f>
        <v>6.82</v>
      </c>
      <c r="DG187" s="1">
        <f>IF(DD187&gt;='Drive Train'!$F$29,1,0)</f>
        <v>0</v>
      </c>
      <c r="DH187" s="57">
        <f t="shared" si="226"/>
        <v>103.33333333333333</v>
      </c>
      <c r="DI187" s="63">
        <f>DI186+'DEPRECATED - DT-Prelim Calcs'!$C$11</f>
        <v>732</v>
      </c>
      <c r="DJ187" s="2">
        <f>DT187/'Drive Train'!$F$35</f>
        <v>0.55000000000000004</v>
      </c>
      <c r="DK187" s="46">
        <f>DR187*12*60/(PI() * 'Drive Train'!$F$15)/DJ$2*DJ187</f>
        <v>-82257.278163575495</v>
      </c>
      <c r="DL187" s="2">
        <f>('DEPRECATED - DT-Prelim Calcs'!$C$6*DJ187-DK187)/('DEPRECATED - DT-Prelim Calcs'!$C$6*DJ187)*'DEPRECATED - DT-Prelim Calcs'!$C$7*DJ187</f>
        <v>38.51875335351162</v>
      </c>
      <c r="DM187" s="57">
        <f>DL187/'DEPRECATED - DT-Prelim Calcs'!$C$7*('DEPRECATED - DT-Prelim Calcs'!$C$8-'DEPRECATED - DT-Prelim Calcs'!$C$9)+'DEPRECATED - DT-Prelim Calcs'!$C$9</f>
        <v>2053.3041723052033</v>
      </c>
      <c r="DN187" s="57">
        <f t="shared" si="197"/>
        <v>93</v>
      </c>
      <c r="DO187" s="2">
        <f t="shared" si="227"/>
        <v>1.1037138828047846</v>
      </c>
      <c r="DP187" s="57">
        <f>DO187*'DEPRECATED - DT-Prelim Calcs'!$C$21/DJ$2/'DEPRECATED - DT-Prelim Calcs'!$C$19/'DEPRECATED - DT-Prelim Calcs'!$C$18*3.39*'DEPRECATED - DT-Prelim Calcs'!$C$20</f>
        <v>25.773080821789936</v>
      </c>
      <c r="DQ187" s="46">
        <f t="shared" si="228"/>
        <v>0</v>
      </c>
      <c r="DR187" s="57">
        <f>DP186*'DEPRECATED - DT-Prelim Calcs'!$C$11+DR186</f>
        <v>-405.04523633696067</v>
      </c>
      <c r="DS187" s="57">
        <f>DS186+0.5*DP187*'DEPRECATED - DT-Prelim Calcs'!$C$11^2+DR187*'DEPRECATED - DT-Prelim Calcs'!$C$11</f>
        <v>-216399.46074937942</v>
      </c>
      <c r="DT187" s="57">
        <f>MIN('Drive Train'!$F$35-DN186*'DEPRECATED - DT-Prelim Calcs'!$C$21*'Drive Train'!$F$39,DT186+DN$2)</f>
        <v>6.82</v>
      </c>
      <c r="DU187" s="57">
        <f>'Drive Train'!$F$35-DN187*'DEPRECATED - DT-Prelim Calcs'!$C$21*'Drive Train'!$F$39</f>
        <v>6.82</v>
      </c>
      <c r="DV187" s="1">
        <f>IF(DS187&gt;='Drive Train'!$F$29,1,0)</f>
        <v>0</v>
      </c>
      <c r="DW187" s="57">
        <f t="shared" si="229"/>
        <v>103.33333333333333</v>
      </c>
      <c r="DX187" s="63">
        <f>DX186+'DEPRECATED - DT-Prelim Calcs'!$C$11</f>
        <v>732</v>
      </c>
      <c r="DY187" s="2">
        <f>EI187/'Drive Train'!$F$35</f>
        <v>0.55000000000000004</v>
      </c>
      <c r="DZ187" s="46">
        <f>EG187*12*60/(PI() * 'Drive Train'!$F$15)/DY$2*DY187</f>
        <v>-119554.06807237632</v>
      </c>
      <c r="EA187" s="2">
        <f>('DEPRECATED - DT-Prelim Calcs'!$C$6*DY187-DZ187)/('DEPRECATED - DT-Prelim Calcs'!$C$6*DY187)*'DEPRECATED - DT-Prelim Calcs'!$C$7*DY187</f>
        <v>55.382780310399049</v>
      </c>
      <c r="EB187" s="57">
        <f>EA187/'DEPRECATED - DT-Prelim Calcs'!$C$7*('DEPRECATED - DT-Prelim Calcs'!$C$8-'DEPRECATED - DT-Prelim Calcs'!$C$9)+'DEPRECATED - DT-Prelim Calcs'!$C$9</f>
        <v>2951.086188308796</v>
      </c>
      <c r="EC187" s="57">
        <f t="shared" si="198"/>
        <v>93</v>
      </c>
      <c r="ED187" s="2">
        <f t="shared" si="230"/>
        <v>0.96993038185874991</v>
      </c>
      <c r="EE187" s="57">
        <f>ED187*'DEPRECATED - DT-Prelim Calcs'!$C$21/DY$2/'DEPRECATED - DT-Prelim Calcs'!$C$19/'DEPRECATED - DT-Prelim Calcs'!$C$18*3.39*'DEPRECATED - DT-Prelim Calcs'!$C$20</f>
        <v>25.773080821789936</v>
      </c>
      <c r="EF187" s="46">
        <f t="shared" si="231"/>
        <v>0</v>
      </c>
      <c r="EG187" s="57">
        <f>EE186*'DEPRECATED - DT-Prelim Calcs'!$C$11+EG186</f>
        <v>-517.34184843381752</v>
      </c>
      <c r="EH187" s="57">
        <f>EH186+0.5*EE187*'DEPRECATED - DT-Prelim Calcs'!$C$11^2+EG187*'DEPRECATED - DT-Prelim Calcs'!$C$11</f>
        <v>-304105.59363565332</v>
      </c>
      <c r="EI187" s="57">
        <f>MIN('Drive Train'!$F$35-EC186*'DEPRECATED - DT-Prelim Calcs'!$C$21*'Drive Train'!$F$39,EI186+EC$2)</f>
        <v>6.82</v>
      </c>
      <c r="EJ187" s="57">
        <f>'Drive Train'!$F$35-EC187*'DEPRECATED - DT-Prelim Calcs'!$C$21*'Drive Train'!$F$39</f>
        <v>6.82</v>
      </c>
      <c r="EK187" s="1">
        <f>IF(EH187&gt;='Drive Train'!$F$29,1,0)</f>
        <v>0</v>
      </c>
      <c r="EL187" s="57">
        <f t="shared" si="232"/>
        <v>103.33333333333333</v>
      </c>
      <c r="EM187" s="63">
        <f>EM186+'DEPRECATED - DT-Prelim Calcs'!$C$11</f>
        <v>732</v>
      </c>
      <c r="EN187" s="2">
        <f>EX187/'Drive Train'!$F$35</f>
        <v>2.1967774272534362</v>
      </c>
      <c r="EO187" s="46">
        <f>EV187*12*60/(PI() * 'Drive Train'!$F$15)/EN$2*EN187</f>
        <v>-744699.60830864508</v>
      </c>
      <c r="EP187" s="2">
        <f>('DEPRECATED - DT-Prelim Calcs'!$C$6*EN187-EO187)/('DEPRECATED - DT-Prelim Calcs'!$C$6*EN187)*'DEPRECATED - DT-Prelim Calcs'!$C$7*EN187</f>
        <v>342.01582009570984</v>
      </c>
      <c r="EQ187" s="57">
        <f>EP187/'DEPRECATED - DT-Prelim Calcs'!$C$7*('DEPRECATED - DT-Prelim Calcs'!$C$8-'DEPRECATED - DT-Prelim Calcs'!$C$9)+'DEPRECATED - DT-Prelim Calcs'!$C$9</f>
        <v>18210.430173559987</v>
      </c>
      <c r="ER187" s="57">
        <f t="shared" si="199"/>
        <v>93</v>
      </c>
      <c r="ES187" s="2">
        <f t="shared" si="233"/>
        <v>0.86507304327942547</v>
      </c>
      <c r="ET187" s="57">
        <f>ES187*'DEPRECATED - DT-Prelim Calcs'!$C$21/EN$2/'DEPRECATED - DT-Prelim Calcs'!$C$19/'DEPRECATED - DT-Prelim Calcs'!$C$18*3.39*'DEPRECATED - DT-Prelim Calcs'!$C$20</f>
        <v>25.773080821789936</v>
      </c>
      <c r="EU187" s="46">
        <f t="shared" si="234"/>
        <v>0</v>
      </c>
      <c r="EV187" s="57">
        <f>ET186*'DEPRECATED - DT-Prelim Calcs'!$C$11+EV186</f>
        <v>-719.58686169760063</v>
      </c>
      <c r="EW187" s="57">
        <f>EW186+0.5*ET187*'DEPRECATED - DT-Prelim Calcs'!$C$11^2+EV187*'DEPRECATED - DT-Prelim Calcs'!$C$11</f>
        <v>-402209.35063163133</v>
      </c>
      <c r="EX187" s="57">
        <f>MIN('Drive Train'!$F$35-ER186*'DEPRECATED - DT-Prelim Calcs'!$C$21*'Drive Train'!$F$39,EX186+ER$2)</f>
        <v>27.240040097942607</v>
      </c>
      <c r="EY187" s="57">
        <f>'Drive Train'!$F$35-ER187*'DEPRECATED - DT-Prelim Calcs'!$C$21*'Drive Train'!$F$39</f>
        <v>6.82</v>
      </c>
      <c r="EZ187" s="1">
        <f>IF(EW187&gt;='Drive Train'!$F$29,1,0)</f>
        <v>0</v>
      </c>
      <c r="FA187" s="57">
        <f t="shared" si="235"/>
        <v>103.33333333333333</v>
      </c>
      <c r="FB187" s="63">
        <f>FB186+'DEPRECATED - DT-Prelim Calcs'!$C$11</f>
        <v>732</v>
      </c>
      <c r="FC187" s="2">
        <f>FM187/'Drive Train'!$F$35</f>
        <v>0.55000000000000004</v>
      </c>
      <c r="FD187" s="46">
        <f>FK187*12*60/(PI() * 'Drive Train'!$F$15)/FC$2*FC187</f>
        <v>-18918.552062810828</v>
      </c>
      <c r="FE187" s="2">
        <f>('DEPRECATED - DT-Prelim Calcs'!$C$6*FC187-FD187)/('DEPRECATED - DT-Prelim Calcs'!$C$6*FC187)*'DEPRECATED - DT-Prelim Calcs'!$C$7*FC187</f>
        <v>9.8796670678000176</v>
      </c>
      <c r="FF187" s="57">
        <f>FE187/'DEPRECATED - DT-Prelim Calcs'!$C$7*('DEPRECATED - DT-Prelim Calcs'!$C$8-'DEPRECATED - DT-Prelim Calcs'!$C$9)+'DEPRECATED - DT-Prelim Calcs'!$C$9</f>
        <v>528.65903933557775</v>
      </c>
      <c r="FG187" s="57">
        <f t="shared" si="200"/>
        <v>93</v>
      </c>
      <c r="FH187" s="2">
        <f t="shared" si="236"/>
        <v>0.78067567320338405</v>
      </c>
      <c r="FI187" s="57">
        <f>FH187*'DEPRECATED - DT-Prelim Calcs'!$C$21/FC$2/'DEPRECATED - DT-Prelim Calcs'!$C$19/'DEPRECATED - DT-Prelim Calcs'!$C$18*3.39*'DEPRECATED - DT-Prelim Calcs'!$C$20</f>
        <v>25.773080821789936</v>
      </c>
      <c r="FJ187" s="46">
        <f t="shared" si="237"/>
        <v>0</v>
      </c>
      <c r="FK187" s="57">
        <f>FI186*'DEPRECATED - DT-Prelim Calcs'!$C$11+FK186</f>
        <v>-65.891778466832065</v>
      </c>
      <c r="FL187" s="57">
        <f>FL186+0.5*FI187*'DEPRECATED - DT-Prelim Calcs'!$C$11^2+FK187*'DEPRECATED - DT-Prelim Calcs'!$C$11</f>
        <v>-586606.10325365455</v>
      </c>
      <c r="FM187" s="57">
        <f>MIN('Drive Train'!$F$35-FG186*'DEPRECATED - DT-Prelim Calcs'!$C$21*'Drive Train'!$F$39,FM186+FG$2)</f>
        <v>6.82</v>
      </c>
      <c r="FN187" s="57">
        <f>'Drive Train'!$F$35-FG187*'DEPRECATED - DT-Prelim Calcs'!$C$21*'Drive Train'!$F$39</f>
        <v>6.82</v>
      </c>
      <c r="FO187" s="1">
        <f>IF(FL187&gt;='Drive Train'!$F$29,1,0)</f>
        <v>0</v>
      </c>
      <c r="FP187" s="57">
        <f t="shared" si="238"/>
        <v>103.33333333333333</v>
      </c>
      <c r="FQ187" s="63">
        <f>FQ186+'DEPRECATED - DT-Prelim Calcs'!$C$11</f>
        <v>732</v>
      </c>
      <c r="FR187" s="2">
        <f>GB187/'Drive Train'!$F$35</f>
        <v>0.55000000000000004</v>
      </c>
      <c r="FS187" s="46">
        <f>FZ187*12*60/(PI() * 'Drive Train'!$F$15)/FR$2*FR187</f>
        <v>-101541.54400644633</v>
      </c>
      <c r="FT187" s="2">
        <f>('DEPRECATED - DT-Prelim Calcs'!$C$6*FR187-FS187)/('DEPRECATED - DT-Prelim Calcs'!$C$6*FR187)*'DEPRECATED - DT-Prelim Calcs'!$C$7*FR187</f>
        <v>47.238280685841588</v>
      </c>
      <c r="FU187" s="57">
        <f>FT187/'DEPRECATED - DT-Prelim Calcs'!$C$7*('DEPRECATED - DT-Prelim Calcs'!$C$8-'DEPRECATED - DT-Prelim Calcs'!$C$9)+'DEPRECATED - DT-Prelim Calcs'!$C$9</f>
        <v>2517.5014157649275</v>
      </c>
      <c r="FV187" s="57">
        <f t="shared" si="201"/>
        <v>93</v>
      </c>
      <c r="FW187" s="2">
        <f t="shared" si="239"/>
        <v>0.7112822800297498</v>
      </c>
      <c r="FX187" s="57">
        <f>FW187*'DEPRECATED - DT-Prelim Calcs'!$C$21/FR$2/'DEPRECATED - DT-Prelim Calcs'!$C$19/'DEPRECATED - DT-Prelim Calcs'!$C$18*3.39*'DEPRECATED - DT-Prelim Calcs'!$C$20</f>
        <v>25.773080821789936</v>
      </c>
      <c r="FY187" s="46">
        <f t="shared" si="240"/>
        <v>0</v>
      </c>
      <c r="FZ187" s="57">
        <f>FX186*'DEPRECATED - DT-Prelim Calcs'!$C$11+FZ186</f>
        <v>-322.22441281294584</v>
      </c>
      <c r="GA187" s="57">
        <f>GA186+0.5*FX187*'DEPRECATED - DT-Prelim Calcs'!$C$11^2+FZ187*'DEPRECATED - DT-Prelim Calcs'!$C$11</f>
        <v>-646095.43849409733</v>
      </c>
      <c r="GB187" s="57">
        <f>MIN('Drive Train'!$F$35-FV186*'DEPRECATED - DT-Prelim Calcs'!$C$21*'Drive Train'!$F$39,GB186+FV$2)</f>
        <v>6.82</v>
      </c>
      <c r="GC187" s="57">
        <f>'Drive Train'!$F$35-FV187*'DEPRECATED - DT-Prelim Calcs'!$C$21*'Drive Train'!$F$39</f>
        <v>6.82</v>
      </c>
      <c r="GD187" s="1">
        <f>IF(GA187&gt;='Drive Train'!$F$29,1,0)</f>
        <v>0</v>
      </c>
      <c r="GE187" s="57">
        <f t="shared" si="241"/>
        <v>103.33333333333333</v>
      </c>
      <c r="GF187" s="63">
        <f>GF186+'DEPRECATED - DT-Prelim Calcs'!$C$11</f>
        <v>732</v>
      </c>
      <c r="GG187" s="2">
        <f>GQ187/'Drive Train'!$F$35</f>
        <v>0.85483870967741948</v>
      </c>
      <c r="GH187" s="46">
        <f>GO187*12*60/(PI() * 'Drive Train'!$F$15)/GG$2*GG187</f>
        <v>-51480.996341209284</v>
      </c>
      <c r="GI187" s="2">
        <f>('DEPRECATED - DT-Prelim Calcs'!$C$6*GG187-GH187)/('DEPRECATED - DT-Prelim Calcs'!$C$6*GG187)*'DEPRECATED - DT-Prelim Calcs'!$C$7*GG187</f>
        <v>25.337684964302763</v>
      </c>
      <c r="GJ187" s="57">
        <f>GI187/'DEPRECATED - DT-Prelim Calcs'!$C$7*('DEPRECATED - DT-Prelim Calcs'!$C$8-'DEPRECATED - DT-Prelim Calcs'!$C$9)+'DEPRECATED - DT-Prelim Calcs'!$C$9</f>
        <v>1351.5900335767819</v>
      </c>
      <c r="GK187" s="57">
        <f t="shared" si="242"/>
        <v>29.999999999999982</v>
      </c>
      <c r="GL187" s="2">
        <f t="shared" si="243"/>
        <v>0.99579519204165001</v>
      </c>
      <c r="GM187" s="57">
        <f>GL187*'DEPRECATED - DT-Prelim Calcs'!$C$21/GG$2/'DEPRECATED - DT-Prelim Calcs'!$C$19/'DEPRECATED - DT-Prelim Calcs'!$C$18*3.39*'DEPRECATED - DT-Prelim Calcs'!$C$20</f>
        <v>25.773080821789936</v>
      </c>
      <c r="GN187" s="46">
        <f t="shared" si="244"/>
        <v>0</v>
      </c>
      <c r="GO187" s="57">
        <f>GM186*'DEPRECATED - DT-Prelim Calcs'!$C$11+GO186</f>
        <v>-147.15267681086232</v>
      </c>
      <c r="GP187" s="57">
        <f>GP186+0.5*GM187*'DEPRECATED - DT-Prelim Calcs'!$C$11^2+GO187*'DEPRECATED - DT-Prelim Calcs'!$C$11</f>
        <v>-321409.90730157448</v>
      </c>
      <c r="GQ187" s="57">
        <f>MIN('Drive Train'!$F$35-GK186*'DEPRECATED - DT-Prelim Calcs'!$C$21*'Drive Train'!$F$39,GQ186+GK$2)</f>
        <v>10.600000000000001</v>
      </c>
      <c r="GR187" s="57">
        <f>'Drive Train'!$F$35-GK187*'DEPRECATED - DT-Prelim Calcs'!$C$21*'Drive Train'!$F$39</f>
        <v>10.600000000000001</v>
      </c>
      <c r="GS187" s="1">
        <f>IF(GP187&gt;='Drive Train'!$F$29,1,0)</f>
        <v>0</v>
      </c>
      <c r="GT187" s="57">
        <f t="shared" si="245"/>
        <v>33.333333333333314</v>
      </c>
      <c r="GU187" s="63">
        <f>GU186+'DEPRECATED - DT-Prelim Calcs'!$C$11</f>
        <v>732</v>
      </c>
      <c r="GV187" s="2">
        <f>HF187/'Drive Train'!$F$35</f>
        <v>0.83870967741935498</v>
      </c>
      <c r="GW187" s="46">
        <f>HD187*12*60/(PI() * 'Drive Train'!$F$15)/GV$2*GV187</f>
        <v>22949.703342403827</v>
      </c>
      <c r="GX187" s="2">
        <f>('DEPRECATED - DT-Prelim Calcs'!$C$6*GV187-GW187)/('DEPRECATED - DT-Prelim Calcs'!$C$6*GV187)*'DEPRECATED - DT-Prelim Calcs'!$C$7*GV187</f>
        <v>-8.3555924269865631</v>
      </c>
      <c r="GY187" s="57">
        <f>GX187/'DEPRECATED - DT-Prelim Calcs'!$C$7*('DEPRECATED - DT-Prelim Calcs'!$C$8-'DEPRECATED - DT-Prelim Calcs'!$C$9)+'DEPRECATED - DT-Prelim Calcs'!$C$9</f>
        <v>-442.12261758604819</v>
      </c>
      <c r="GZ187" s="57">
        <f t="shared" si="202"/>
        <v>-442.12261758604819</v>
      </c>
      <c r="HA187" s="2">
        <f t="shared" si="246"/>
        <v>-10.358911111291075</v>
      </c>
      <c r="HB187" s="57">
        <f>HA187*'DEPRECATED - DT-Prelim Calcs'!$C$21/GV$2/'DEPRECATED - DT-Prelim Calcs'!$C$19/'DEPRECATED - DT-Prelim Calcs'!$C$18*3.39*'DEPRECATED - DT-Prelim Calcs'!$C$20</f>
        <v>-268.10839762106019</v>
      </c>
      <c r="HC187" s="46">
        <f t="shared" si="247"/>
        <v>1</v>
      </c>
      <c r="HD187" s="57">
        <f>HB186*'DEPRECATED - DT-Prelim Calcs'!$C$11+HD186</f>
        <v>66.860685532887743</v>
      </c>
      <c r="HE187" s="57">
        <f>HE186+0.5*HB187*'DEPRECATED - DT-Prelim Calcs'!$C$11^2+HD187*'DEPRECATED - DT-Prelim Calcs'!$C$11</f>
        <v>-339590.63586569804</v>
      </c>
      <c r="HF187" s="57">
        <f>MIN('Drive Train'!$F$35-GZ186*'DEPRECATED - DT-Prelim Calcs'!$C$21*'Drive Train'!$F$39,HF186+GZ$2)</f>
        <v>10.400000000000002</v>
      </c>
      <c r="HG187" s="57">
        <f>'Drive Train'!$F$35-GZ187*'DEPRECATED - DT-Prelim Calcs'!$C$21*'Drive Train'!$F$39</f>
        <v>38.927357055162894</v>
      </c>
      <c r="HH187" s="1">
        <f>IF(HE187&gt;='Drive Train'!$F$29,1,0)</f>
        <v>0</v>
      </c>
      <c r="HI187" s="57">
        <f t="shared" si="248"/>
        <v>-491.24735287338689</v>
      </c>
      <c r="HJ187" s="63">
        <f>HJ186+'DEPRECATED - DT-Prelim Calcs'!$C$11</f>
        <v>732</v>
      </c>
      <c r="HK187" s="2">
        <f>HU187/'Drive Train'!$F$35</f>
        <v>0.82258064516129037</v>
      </c>
      <c r="HL187" s="46">
        <f>HS187*12*60/(PI() * 'Drive Train'!$F$15)/HK$2*HK187</f>
        <v>-322504.67412947078</v>
      </c>
      <c r="HM187" s="2">
        <f>('DEPRECATED - DT-Prelim Calcs'!$C$6*HK187-HL187)/('DEPRECATED - DT-Prelim Calcs'!$C$6*HK187)*'DEPRECATED - DT-Prelim Calcs'!$C$7*HK187</f>
        <v>147.80535831394275</v>
      </c>
      <c r="HN187" s="57">
        <f>HM187/'DEPRECATED - DT-Prelim Calcs'!$C$7*('DEPRECATED - DT-Prelim Calcs'!$C$8-'DEPRECATED - DT-Prelim Calcs'!$C$9)+'DEPRECATED - DT-Prelim Calcs'!$C$9</f>
        <v>7871.3421044310599</v>
      </c>
      <c r="HO187" s="57">
        <f t="shared" si="203"/>
        <v>36.66666666666665</v>
      </c>
      <c r="HP187" s="2">
        <f t="shared" si="249"/>
        <v>0.99579519204165001</v>
      </c>
      <c r="HQ187" s="57">
        <f>HP187*'DEPRECATED - DT-Prelim Calcs'!$C$21/HK$2/'DEPRECATED - DT-Prelim Calcs'!$C$19/'DEPRECATED - DT-Prelim Calcs'!$C$18*3.39*'DEPRECATED - DT-Prelim Calcs'!$C$20</f>
        <v>25.773080821789936</v>
      </c>
      <c r="HR187" s="46">
        <f t="shared" si="250"/>
        <v>0</v>
      </c>
      <c r="HS187" s="57">
        <f>HQ186*'DEPRECATED - DT-Prelim Calcs'!$C$11+HS186</f>
        <v>-957.99431090890164</v>
      </c>
      <c r="HT187" s="57">
        <f>HT186+0.5*HQ187*'DEPRECATED - DT-Prelim Calcs'!$C$11^2+HS187*'DEPRECATED - DT-Prelim Calcs'!$C$11</f>
        <v>-339207.82180889446</v>
      </c>
      <c r="HU187" s="57">
        <f>MIN('Drive Train'!$F$35-HO186*'DEPRECATED - DT-Prelim Calcs'!$C$21*'Drive Train'!$F$39,HU186+HO$2)</f>
        <v>10.200000000000001</v>
      </c>
      <c r="HV187" s="57">
        <f>'Drive Train'!$F$35-HO187*'DEPRECATED - DT-Prelim Calcs'!$C$21*'Drive Train'!$F$39</f>
        <v>10.200000000000001</v>
      </c>
      <c r="HW187" s="1">
        <f>IF(HT187&gt;='Drive Train'!$F$29,1,0)</f>
        <v>0</v>
      </c>
      <c r="HX187" s="57">
        <f t="shared" si="251"/>
        <v>40.740740740740726</v>
      </c>
      <c r="HY187" s="63">
        <f>HY186+'DEPRECATED - DT-Prelim Calcs'!$C$11</f>
        <v>732</v>
      </c>
      <c r="HZ187" s="2">
        <f>IJ187/'Drive Train'!$F$35</f>
        <v>0.99760154865142248</v>
      </c>
      <c r="IA187" s="46">
        <f>IH187*12*60/(PI() * 'Drive Train'!$F$15)/HZ$2*HZ187</f>
        <v>-13164.801196784556</v>
      </c>
      <c r="IB187" s="2">
        <f>('DEPRECATED - DT-Prelim Calcs'!$C$6*HZ187-IA187)/('DEPRECATED - DT-Prelim Calcs'!$C$6*HZ187)*'DEPRECATED - DT-Prelim Calcs'!$C$7*HZ187</f>
        <v>8.3567846261056111</v>
      </c>
      <c r="IC187" s="57">
        <f>IB187/'DEPRECATED - DT-Prelim Calcs'!$C$7*('DEPRECATED - DT-Prelim Calcs'!$C$8-'DEPRECATED - DT-Prelim Calcs'!$C$9)+'DEPRECATED - DT-Prelim Calcs'!$C$9</f>
        <v>447.58608611176345</v>
      </c>
      <c r="ID187" s="57">
        <f t="shared" si="204"/>
        <v>39.999999999999986</v>
      </c>
      <c r="IE187" s="2">
        <f t="shared" si="252"/>
        <v>0.99579519204165001</v>
      </c>
      <c r="IF187" s="57">
        <f>IE187*'DEPRECATED - DT-Prelim Calcs'!$C$21/HZ$2/'DEPRECATED - DT-Prelim Calcs'!$C$19/'DEPRECATED - DT-Prelim Calcs'!$C$18*3.39*'DEPRECATED - DT-Prelim Calcs'!$C$20</f>
        <v>25.773080821789936</v>
      </c>
      <c r="IG187" s="46">
        <f t="shared" si="253"/>
        <v>0</v>
      </c>
      <c r="IH187" s="57">
        <f>IF186*'DEPRECATED - DT-Prelim Calcs'!$C$11+IH186</f>
        <v>-32.245015777188961</v>
      </c>
      <c r="II187" s="57">
        <f>II186+0.5*IF187*'DEPRECATED - DT-Prelim Calcs'!$C$11^2+IH187*'DEPRECATED - DT-Prelim Calcs'!$C$11</f>
        <v>-328116.89559591562</v>
      </c>
      <c r="IJ187" s="57">
        <f>MIN('Drive Train'!$F$35-ID186*'DEPRECATED - DT-Prelim Calcs'!$C$21*'Drive Train'!$F$39,IJ186+ID$2)</f>
        <v>12.370259203277639</v>
      </c>
      <c r="IK187" s="57">
        <f>'Drive Train'!$F$35-ID187*'DEPRECATED - DT-Prelim Calcs'!$C$21*'Drive Train'!$F$39</f>
        <v>10.000000000000002</v>
      </c>
      <c r="IL187" s="1">
        <f>IF(II187&gt;='Drive Train'!$F$29,1,0)</f>
        <v>0</v>
      </c>
      <c r="IM187" s="57">
        <f t="shared" si="254"/>
        <v>44.444444444444429</v>
      </c>
      <c r="IN187" s="63">
        <f>IN186+'DEPRECATED - DT-Prelim Calcs'!$C$11</f>
        <v>732</v>
      </c>
      <c r="IO187" s="2">
        <f>IY187/'Drive Train'!$F$35</f>
        <v>0.79032258064516137</v>
      </c>
      <c r="IP187" s="46">
        <f>IW187*12*60/(PI() * 'Drive Train'!$F$15)/IO$2*IO187</f>
        <v>-229973.53614164804</v>
      </c>
      <c r="IQ187" s="2">
        <f>('DEPRECATED - DT-Prelim Calcs'!$C$6*IO187-IP187)/('DEPRECATED - DT-Prelim Calcs'!$C$6*IO187)*'DEPRECATED - DT-Prelim Calcs'!$C$7*IO187</f>
        <v>105.88895923949964</v>
      </c>
      <c r="IR187" s="57">
        <f>IQ187/'DEPRECATED - DT-Prelim Calcs'!$C$7*('DEPRECATED - DT-Prelim Calcs'!$C$8-'DEPRECATED - DT-Prelim Calcs'!$C$9)+'DEPRECATED - DT-Prelim Calcs'!$C$9</f>
        <v>5639.859116360084</v>
      </c>
      <c r="IS187" s="57">
        <f t="shared" si="205"/>
        <v>43.333333333333321</v>
      </c>
      <c r="IT187" s="2">
        <f t="shared" si="255"/>
        <v>0.99579519204165001</v>
      </c>
      <c r="IU187" s="57">
        <f>IT187*'DEPRECATED - DT-Prelim Calcs'!$C$21/IO$2/'DEPRECATED - DT-Prelim Calcs'!$C$19/'DEPRECATED - DT-Prelim Calcs'!$C$18*3.39*'DEPRECATED - DT-Prelim Calcs'!$C$20</f>
        <v>25.773080821789936</v>
      </c>
      <c r="IV187" s="46">
        <f t="shared" si="256"/>
        <v>0</v>
      </c>
      <c r="IW187" s="57">
        <f>IU186*'DEPRECATED - DT-Prelim Calcs'!$C$11+IW186</f>
        <v>-711.01518481087987</v>
      </c>
      <c r="IX187" s="57">
        <f>IX186+0.5*IU187*'DEPRECATED - DT-Prelim Calcs'!$C$11^2+IW187*'DEPRECATED - DT-Prelim Calcs'!$C$11</f>
        <v>-348420.84395680629</v>
      </c>
      <c r="IY187" s="57">
        <f>MIN('Drive Train'!$F$35-IS186*'DEPRECATED - DT-Prelim Calcs'!$C$21*'Drive Train'!$F$39,IY186+IS$2)</f>
        <v>9.8000000000000007</v>
      </c>
      <c r="IZ187" s="57">
        <f>'Drive Train'!$F$35-IS187*'DEPRECATED - DT-Prelim Calcs'!$C$21*'Drive Train'!$F$39</f>
        <v>9.8000000000000007</v>
      </c>
      <c r="JA187" s="1">
        <f>IF(IX187&gt;='Drive Train'!$F$29,1,0)</f>
        <v>0</v>
      </c>
      <c r="JB187" s="57">
        <f t="shared" si="257"/>
        <v>48.148148148148138</v>
      </c>
      <c r="JC187" s="63">
        <f>JC186+'DEPRECATED - DT-Prelim Calcs'!$C$11</f>
        <v>732</v>
      </c>
      <c r="JD187" s="2">
        <f>JN187/'Drive Train'!$F$35</f>
        <v>0.77419354838709686</v>
      </c>
      <c r="JE187" s="46">
        <f>JL187*12*60/(PI() * 'Drive Train'!$F$15)/JD$2*JD187</f>
        <v>15811.89814417564</v>
      </c>
      <c r="JF187" s="2">
        <f>('DEPRECATED - DT-Prelim Calcs'!$C$6*JD187-JE187)/('DEPRECATED - DT-Prelim Calcs'!$C$6*JD187)*'DEPRECATED - DT-Prelim Calcs'!$C$7*JD187</f>
        <v>-5.2836634409693284</v>
      </c>
      <c r="JG187" s="57">
        <f>JF187/'DEPRECATED - DT-Prelim Calcs'!$C$7*('DEPRECATED - DT-Prelim Calcs'!$C$8-'DEPRECATED - DT-Prelim Calcs'!$C$9)+'DEPRECATED - DT-Prelim Calcs'!$C$9</f>
        <v>-278.58382550886512</v>
      </c>
      <c r="JH187" s="57">
        <f t="shared" si="206"/>
        <v>-278.58382550886512</v>
      </c>
      <c r="JI187" s="2">
        <f t="shared" si="258"/>
        <v>-6.778931581190589</v>
      </c>
      <c r="JJ187" s="57">
        <f>JI187*'DEPRECATED - DT-Prelim Calcs'!$C$21/JD$2/'DEPRECATED - DT-Prelim Calcs'!$C$19/'DEPRECATED - DT-Prelim Calcs'!$C$18*3.39*'DEPRECATED - DT-Prelim Calcs'!$C$20</f>
        <v>-175.45169219907393</v>
      </c>
      <c r="JK187" s="46">
        <f t="shared" si="259"/>
        <v>1</v>
      </c>
      <c r="JL187" s="57">
        <f>JJ186*'DEPRECATED - DT-Prelim Calcs'!$C$11+JL186</f>
        <v>49.904517785390482</v>
      </c>
      <c r="JM187" s="57">
        <f>JM186+0.5*JJ187*'DEPRECATED - DT-Prelim Calcs'!$C$11^2+JL187*'DEPRECATED - DT-Prelim Calcs'!$C$11</f>
        <v>-370654.18983265478</v>
      </c>
      <c r="JN187" s="57">
        <f>MIN('Drive Train'!$F$35-JH186*'DEPRECATED - DT-Prelim Calcs'!$C$21*'Drive Train'!$F$39,JN186+JH$2)</f>
        <v>9.6000000000000014</v>
      </c>
      <c r="JO187" s="57">
        <f>'Drive Train'!$F$35-JH187*'DEPRECATED - DT-Prelim Calcs'!$C$21*'Drive Train'!$F$39</f>
        <v>29.115029530531906</v>
      </c>
      <c r="JP187" s="1">
        <f>IF(JM187&gt;='Drive Train'!$F$29,1,0)</f>
        <v>0</v>
      </c>
      <c r="JQ187" s="57">
        <f>MIN(JG187,'DEPRECATED - DT-Prelim Calcs'!$C$10)*'DEPRECATED - DT-Prelim Calcs'!$C$11*1000/60/60</f>
        <v>-309.53758389873906</v>
      </c>
      <c r="JR187" s="63">
        <f>JR186+'DEPRECATED - DT-Prelim Calcs'!$C$11</f>
        <v>732</v>
      </c>
      <c r="JS187" s="2">
        <f>KC187/'Drive Train'!$F$35</f>
        <v>0.75806451612903225</v>
      </c>
      <c r="JT187" s="46">
        <f>KA187*12*60/(PI() * 'Drive Train'!$F$15)/JS$2*JS187</f>
        <v>-295780.42998414469</v>
      </c>
      <c r="JU187" s="2">
        <f>('DEPRECATED - DT-Prelim Calcs'!$C$6*JS187-JT187)/('DEPRECATED - DT-Prelim Calcs'!$C$6*JS187)*'DEPRECATED - DT-Prelim Calcs'!$C$7*JS187</f>
        <v>135.56630438852179</v>
      </c>
      <c r="JV187" s="57">
        <f>JU187/'DEPRECATED - DT-Prelim Calcs'!$C$7*('DEPRECATED - DT-Prelim Calcs'!$C$8-'DEPRECATED - DT-Prelim Calcs'!$C$9)+'DEPRECATED - DT-Prelim Calcs'!$C$9</f>
        <v>7219.7775323847909</v>
      </c>
      <c r="JW187" s="57">
        <f t="shared" si="207"/>
        <v>49.999999999999993</v>
      </c>
      <c r="JX187" s="2">
        <f t="shared" si="260"/>
        <v>0.99579519204165001</v>
      </c>
      <c r="JY187" s="57">
        <f>JX187*'DEPRECATED - DT-Prelim Calcs'!$C$21/JS$2/'DEPRECATED - DT-Prelim Calcs'!$C$19/'DEPRECATED - DT-Prelim Calcs'!$C$18*3.39*'DEPRECATED - DT-Prelim Calcs'!$C$20</f>
        <v>25.773080821789936</v>
      </c>
      <c r="JZ187" s="46">
        <f t="shared" si="261"/>
        <v>0</v>
      </c>
      <c r="KA187" s="57">
        <f>JY186*'DEPRECATED - DT-Prelim Calcs'!$C$11+KA186</f>
        <v>-953.38578167044341</v>
      </c>
      <c r="KB187" s="57">
        <f>KB186+0.5*JY187*'DEPRECATED - DT-Prelim Calcs'!$C$11^2+KA187*'DEPRECATED - DT-Prelim Calcs'!$C$11</f>
        <v>-383671.77976213553</v>
      </c>
      <c r="KC187" s="57">
        <f>MIN('Drive Train'!$F$35-JW186*'DEPRECATED - DT-Prelim Calcs'!$C$21*'Drive Train'!$F$39,KC186+JW$2)</f>
        <v>9.4</v>
      </c>
      <c r="KD187" s="57">
        <f>'Drive Train'!$F$35-JW187*'DEPRECATED - DT-Prelim Calcs'!$C$21*'Drive Train'!$F$39</f>
        <v>9.4</v>
      </c>
      <c r="KE187" s="1">
        <f>IF(KB187&gt;='Drive Train'!$F$29,1,0)</f>
        <v>0</v>
      </c>
      <c r="KF187" s="57">
        <f>MIN(JV187,'DEPRECATED - DT-Prelim Calcs'!$C$10)*'DEPRECATED - DT-Prelim Calcs'!$C$11*1000/60/60</f>
        <v>103.33333333333333</v>
      </c>
      <c r="KG187" s="63">
        <f>KG186+'DEPRECATED - DT-Prelim Calcs'!$C$11</f>
        <v>732</v>
      </c>
      <c r="KH187" s="2">
        <f>KR187/'Drive Train'!$F$35</f>
        <v>0.74193548387096786</v>
      </c>
      <c r="KI187" s="46">
        <f>KP187*12*60/(PI() * 'Drive Train'!$F$15)/KH$2*KH187</f>
        <v>-286072.82057173812</v>
      </c>
      <c r="KJ187" s="2">
        <f>('DEPRECATED - DT-Prelim Calcs'!$C$6*KH187-KI187)/('DEPRECATED - DT-Prelim Calcs'!$C$6*KH187)*'DEPRECATED - DT-Prelim Calcs'!$C$7*KH187</f>
        <v>131.1380640616992</v>
      </c>
      <c r="KK187" s="57">
        <f>KJ187/'DEPRECATED - DT-Prelim Calcs'!$C$7*('DEPRECATED - DT-Prelim Calcs'!$C$8-'DEPRECATED - DT-Prelim Calcs'!$C$9)+'DEPRECATED - DT-Prelim Calcs'!$C$9</f>
        <v>6984.0334519153557</v>
      </c>
      <c r="KL187" s="57">
        <f t="shared" si="208"/>
        <v>53.333333333333329</v>
      </c>
      <c r="KM187" s="2">
        <f t="shared" si="262"/>
        <v>0.99579519204165001</v>
      </c>
      <c r="KN187" s="57">
        <f>KM187*'DEPRECATED - DT-Prelim Calcs'!$C$21/KH$2/'DEPRECATED - DT-Prelim Calcs'!$C$19/'DEPRECATED - DT-Prelim Calcs'!$C$18*3.39*'DEPRECATED - DT-Prelim Calcs'!$C$20</f>
        <v>25.773080821789936</v>
      </c>
      <c r="KO187" s="46">
        <f t="shared" si="263"/>
        <v>0</v>
      </c>
      <c r="KP187" s="57">
        <f>KN186*'DEPRECATED - DT-Prelim Calcs'!$C$11+KP186</f>
        <v>-942.14090297330779</v>
      </c>
      <c r="KQ187" s="57">
        <f>KQ186+0.5*KN187*'DEPRECATED - DT-Prelim Calcs'!$C$11^2+KP187*'DEPRECATED - DT-Prelim Calcs'!$C$11</f>
        <v>-360227.01636457798</v>
      </c>
      <c r="KR187" s="57">
        <f>MIN('Drive Train'!$F$35-KL186*'DEPRECATED - DT-Prelim Calcs'!$C$21*'Drive Train'!$F$39,KR186+KL$2)</f>
        <v>9.2000000000000011</v>
      </c>
      <c r="KS187" s="57">
        <f>'Drive Train'!$F$35-KL187*'DEPRECATED - DT-Prelim Calcs'!$C$21*'Drive Train'!$F$39</f>
        <v>9.2000000000000011</v>
      </c>
      <c r="KT187" s="1">
        <f>IF(KQ187&gt;='Drive Train'!$F$29,1,0)</f>
        <v>0</v>
      </c>
      <c r="KU187" s="57">
        <f>MIN(KK187,'DEPRECATED - DT-Prelim Calcs'!$C$10)*'DEPRECATED - DT-Prelim Calcs'!$C$11*1000/60/60</f>
        <v>103.33333333333333</v>
      </c>
      <c r="KV187" s="63">
        <f>KV186+'DEPRECATED - DT-Prelim Calcs'!$C$11</f>
        <v>732</v>
      </c>
      <c r="KW187" s="2">
        <f>LG187/'Drive Train'!$F$35</f>
        <v>0.72580645161290325</v>
      </c>
      <c r="KX187" s="46">
        <f>LE187*12*60/(PI() * 'Drive Train'!$F$15)/KW$2*KW187</f>
        <v>-142291.93788904755</v>
      </c>
      <c r="KY187" s="2">
        <f>('DEPRECATED - DT-Prelim Calcs'!$C$6*KW187-KX187)/('DEPRECATED - DT-Prelim Calcs'!$C$6*KW187)*'DEPRECATED - DT-Prelim Calcs'!$C$7*KW187</f>
        <v>66.087574470076518</v>
      </c>
      <c r="KZ187" s="57">
        <f>KY187/'DEPRECATED - DT-Prelim Calcs'!$C$7*('DEPRECATED - DT-Prelim Calcs'!$C$8-'DEPRECATED - DT-Prelim Calcs'!$C$9)+'DEPRECATED - DT-Prelim Calcs'!$C$9</f>
        <v>3520.9721180542811</v>
      </c>
      <c r="LA187" s="57">
        <f t="shared" si="209"/>
        <v>56.666666666666664</v>
      </c>
      <c r="LB187" s="2">
        <f t="shared" si="264"/>
        <v>0.99579519204165001</v>
      </c>
      <c r="LC187" s="57">
        <f>LB187*'DEPRECATED - DT-Prelim Calcs'!$C$21/KW$2/'DEPRECATED - DT-Prelim Calcs'!$C$19/'DEPRECATED - DT-Prelim Calcs'!$C$18*3.39*'DEPRECATED - DT-Prelim Calcs'!$C$20</f>
        <v>25.773080821789936</v>
      </c>
      <c r="LD187" s="46">
        <f t="shared" si="265"/>
        <v>0</v>
      </c>
      <c r="LE187" s="57">
        <f>LC186*'DEPRECATED - DT-Prelim Calcs'!$C$11+LE186</f>
        <v>-479.03238302217915</v>
      </c>
      <c r="LF187" s="57">
        <f>LF186+0.5*LC187*'DEPRECATED - DT-Prelim Calcs'!$C$11^2+LE187*'DEPRECATED - DT-Prelim Calcs'!$C$11</f>
        <v>-393769.19138617901</v>
      </c>
      <c r="LG187" s="57">
        <f>MIN('Drive Train'!$F$35-LA186*'DEPRECATED - DT-Prelim Calcs'!$C$21*'Drive Train'!$F$39,LG186+LA$2)</f>
        <v>9</v>
      </c>
      <c r="LH187" s="57">
        <f>'Drive Train'!$F$35-LA187*'DEPRECATED - DT-Prelim Calcs'!$C$21*'Drive Train'!$F$39</f>
        <v>9</v>
      </c>
      <c r="LI187" s="1">
        <f>IF(LF187&gt;='Drive Train'!$F$29,1,0)</f>
        <v>0</v>
      </c>
      <c r="LJ187" s="57">
        <f>MIN(KZ187,'DEPRECATED - DT-Prelim Calcs'!$C$10)*'DEPRECATED - DT-Prelim Calcs'!$C$11*1000/60/60</f>
        <v>103.33333333333333</v>
      </c>
      <c r="LK187" s="63">
        <f>LK186+'DEPRECATED - DT-Prelim Calcs'!$C$11</f>
        <v>732</v>
      </c>
      <c r="LL187" s="2">
        <f>LV187/'Drive Train'!$F$35</f>
        <v>0.70967741935483875</v>
      </c>
      <c r="LM187" s="46">
        <f>LT187*12*60/(PI() * 'Drive Train'!$F$15)/LL$2*LL187</f>
        <v>-311084.06699537026</v>
      </c>
      <c r="LN187" s="2">
        <f>('DEPRECATED - DT-Prelim Calcs'!$C$6*LL187-LM187)/('DEPRECATED - DT-Prelim Calcs'!$C$6*LL187)*'DEPRECATED - DT-Prelim Calcs'!$C$7*LL187</f>
        <v>142.36934724459306</v>
      </c>
      <c r="LO187" s="57">
        <f>LN187/'DEPRECATED - DT-Prelim Calcs'!$C$7*('DEPRECATED - DT-Prelim Calcs'!$C$8-'DEPRECATED - DT-Prelim Calcs'!$C$9)+'DEPRECATED - DT-Prelim Calcs'!$C$9</f>
        <v>7581.9478221914069</v>
      </c>
      <c r="LP187" s="57">
        <f t="shared" si="210"/>
        <v>60</v>
      </c>
      <c r="LQ187" s="2">
        <f t="shared" si="266"/>
        <v>0.99579519204165001</v>
      </c>
      <c r="LR187" s="57">
        <f>LQ187*'DEPRECATED - DT-Prelim Calcs'!$C$21/LL$2/'DEPRECATED - DT-Prelim Calcs'!$C$19/'DEPRECATED - DT-Prelim Calcs'!$C$18*3.39*'DEPRECATED - DT-Prelim Calcs'!$C$20</f>
        <v>25.773080821789936</v>
      </c>
      <c r="LS187" s="46">
        <f t="shared" si="267"/>
        <v>0</v>
      </c>
      <c r="LT187" s="57">
        <f>LR186*'DEPRECATED - DT-Prelim Calcs'!$C$11+LT186</f>
        <v>-1071.0806769503201</v>
      </c>
      <c r="LU187" s="57">
        <f>LU186+0.5*LR187*'DEPRECATED - DT-Prelim Calcs'!$C$11^2+LT187*'DEPRECATED - DT-Prelim Calcs'!$C$11</f>
        <v>-357289.40286222554</v>
      </c>
      <c r="LV187" s="57">
        <f>MIN('Drive Train'!$F$35-LP186*'DEPRECATED - DT-Prelim Calcs'!$C$21*'Drive Train'!$F$39,LV186+LP$2)</f>
        <v>8.8000000000000007</v>
      </c>
      <c r="LW187" s="57">
        <f>'Drive Train'!$F$35-LP187*'DEPRECATED - DT-Prelim Calcs'!$C$21*'Drive Train'!$F$39</f>
        <v>8.8000000000000007</v>
      </c>
      <c r="LX187" s="1">
        <f>IF(LU187&gt;='Drive Train'!$F$29,1,0)</f>
        <v>0</v>
      </c>
      <c r="LY187" s="57">
        <f>MIN(LO187,'DEPRECATED - DT-Prelim Calcs'!$C$10)*'DEPRECATED - DT-Prelim Calcs'!$C$11*1000/60/60</f>
        <v>103.33333333333333</v>
      </c>
      <c r="LZ187" s="63">
        <f>LZ186+'DEPRECATED - DT-Prelim Calcs'!$C$11</f>
        <v>732</v>
      </c>
    </row>
    <row r="188" spans="18:338" x14ac:dyDescent="0.2">
      <c r="R188" s="63">
        <f>R187+'DEPRECATED - DT-Prelim Calcs'!$C$11</f>
        <v>736</v>
      </c>
      <c r="S188" s="2">
        <f>AG188/'Drive Train'!$F$35</f>
        <v>0</v>
      </c>
      <c r="T188" s="46">
        <f>AE188*12*60/(PI() * 'Drive Train'!$F$15)/S$2*ABS(S188)</f>
        <v>0</v>
      </c>
      <c r="U188" s="2">
        <f>IF(OR(AD187=1,AND($C$32=Motors!$C$32,'DEPRECATED - DT-Prelim Calcs'!AI187=1)),0,IF(AG188=0,-(V187+$C$9)/($C$8-$C$9)*$C$7,($C$6*S188-T188)/($C$6*S188)*$C$7*S188))</f>
        <v>0</v>
      </c>
      <c r="V188" s="57">
        <f>IF(AND(AD187=1,AI187=1),0,ABS(U188/$C$7*($C$8-$C$9)+$C$9) *'Drive Train'!$AA$49 + V187*(1-'Drive Train'!$AA$49))</f>
        <v>0</v>
      </c>
      <c r="W188" s="57">
        <f t="shared" si="184"/>
        <v>0</v>
      </c>
      <c r="X188" s="2">
        <f>MAX(MIN(IF(AND(AI187=1,AG188&lt;0),-1,1)*(W188-$C$9)/($C$8-$C$9)*$C$7-$C$29*AE188/T$2 -  AI187*$C$29/2,X$2),MAX(X$4:X187)*-1)</f>
        <v>-0.2458281045106315</v>
      </c>
      <c r="Y188" s="57">
        <f t="shared" si="185"/>
        <v>0</v>
      </c>
      <c r="Z188" s="57">
        <f t="shared" si="186"/>
        <v>0</v>
      </c>
      <c r="AA188" s="57">
        <f t="shared" si="187"/>
        <v>0</v>
      </c>
      <c r="AB188" s="57" t="e">
        <f t="shared" si="188"/>
        <v>#N/A</v>
      </c>
      <c r="AC188" s="46">
        <f t="shared" si="211"/>
        <v>1</v>
      </c>
      <c r="AD188" s="1">
        <f t="shared" si="189"/>
        <v>1</v>
      </c>
      <c r="AE188" s="57">
        <f t="shared" si="190"/>
        <v>0</v>
      </c>
      <c r="AF188" s="57" t="e">
        <f t="shared" si="191"/>
        <v>#N/A</v>
      </c>
      <c r="AG188" s="57">
        <f>IF(AI187=0,MIN('Drive Train'!$F$35-W187*$C$21*'Drive Train'!$F$39,AG187+W$2)-$C$3,IF(AE187-1&lt;=0,0,IF($C$32=Motors!$C$30,MAX(ABS('Drive Train'!$F$35-W187*$C$21*'Drive Train'!$F$39)*-1,AG187-W$2),MAX(0,ABS('Drive Train'!$F$35-W187*$C$21*'Drive Train'!$F$39)*-1,AG187-W$2))))</f>
        <v>0</v>
      </c>
      <c r="AH188" s="57">
        <f>'Drive Train'!$F$35-ABS(W188)*'DEPRECATED - DT-Prelim Calcs'!$C$21*'Drive Train'!$F$39</f>
        <v>12.4</v>
      </c>
      <c r="AI188" s="1">
        <f>IF(AJ188&gt;='Drive Train'!$F$29,1,0)</f>
        <v>1</v>
      </c>
      <c r="AJ188" s="57">
        <f>AJ187+0.5*Y188*'DEPRECATED - DT-Prelim Calcs'!$C$11^2+AE188*'DEPRECATED - DT-Prelim Calcs'!$C$11</f>
        <v>784.33981740885292</v>
      </c>
      <c r="AK188" s="57">
        <f t="shared" si="268"/>
        <v>0</v>
      </c>
      <c r="AL188" s="63">
        <f>AL187+'DEPRECATED - DT-Prelim Calcs'!$C$11</f>
        <v>736</v>
      </c>
      <c r="AM188" s="2">
        <f>AW188/'Drive Train'!$F$35</f>
        <v>0.90171798760158639</v>
      </c>
      <c r="AN188" s="46">
        <f>AU188*12*60/(PI() * 'Drive Train'!$F$15)/AM$2*AM188</f>
        <v>4074.5129711578243</v>
      </c>
      <c r="AO188" s="2">
        <f>('DEPRECATED - DT-Prelim Calcs'!$C$6*AM188-AN188)/('DEPRECATED - DT-Prelim Calcs'!$C$6*AM188)*'DEPRECATED - DT-Prelim Calcs'!$C$7*AM188</f>
        <v>0.330818350027824</v>
      </c>
      <c r="AP188" s="57">
        <f>AO188/'DEPRECATED - DT-Prelim Calcs'!$C$7*('DEPRECATED - DT-Prelim Calcs'!$C$8-'DEPRECATED - DT-Prelim Calcs'!$C$9)+'DEPRECATED - DT-Prelim Calcs'!$C$9</f>
        <v>20.311615895672126</v>
      </c>
      <c r="AQ188" s="57">
        <f t="shared" si="192"/>
        <v>20.311615895672126</v>
      </c>
      <c r="AR188" s="2">
        <f t="shared" si="212"/>
        <v>-1.6653345369377348E-16</v>
      </c>
      <c r="AS188" s="57">
        <f>AR188*'DEPRECATED - DT-Prelim Calcs'!$C$21/AM$2/'DEPRECATED - DT-Prelim Calcs'!$C$19/'DEPRECATED - DT-Prelim Calcs'!$C$18*3.39*'DEPRECATED - DT-Prelim Calcs'!$C$20</f>
        <v>-1.2068570473601326E-15</v>
      </c>
      <c r="AT188" s="46">
        <f t="shared" si="213"/>
        <v>0</v>
      </c>
      <c r="AU188" s="57">
        <f>AS187*'DEPRECATED - DT-Prelim Calcs'!$C$11+AU187</f>
        <v>39.432321268798688</v>
      </c>
      <c r="AV188" s="57">
        <f>AV187+0.5*AS188*'DEPRECATED - DT-Prelim Calcs'!$C$11^2+AU188*'DEPRECATED - DT-Prelim Calcs'!$C$11</f>
        <v>28977.574889199892</v>
      </c>
      <c r="AW188" s="57">
        <f>MIN('Drive Train'!$F$35-AQ187*'DEPRECATED - DT-Prelim Calcs'!$C$21*'Drive Train'!$F$39,AW187+AQ$2)</f>
        <v>11.181303046259671</v>
      </c>
      <c r="AX188" s="57">
        <f>'Drive Train'!$F$35-AQ188*'DEPRECATED - DT-Prelim Calcs'!$C$21*'Drive Train'!$F$39</f>
        <v>11.181303046259673</v>
      </c>
      <c r="AY188" s="1">
        <f>IF(AV188&gt;='Drive Train'!$F$29,1,0)</f>
        <v>1</v>
      </c>
      <c r="AZ188" s="57">
        <f t="shared" si="214"/>
        <v>22.568462106302363</v>
      </c>
      <c r="BA188" s="63">
        <f>BA187+'DEPRECATED - DT-Prelim Calcs'!$C$11</f>
        <v>736</v>
      </c>
      <c r="BB188" s="2">
        <f>BL188/'Drive Train'!$F$35</f>
        <v>0.55000000000000004</v>
      </c>
      <c r="BC188" s="46">
        <f>BJ188*12*60/(PI() * 'Drive Train'!$F$15)/BB$2*BB188</f>
        <v>5574.3989430736692</v>
      </c>
      <c r="BD188" s="2">
        <f>('DEPRECATED - DT-Prelim Calcs'!$C$6*BB188-BC188)/('DEPRECATED - DT-Prelim Calcs'!$C$6*BB188)*'DEPRECATED - DT-Prelim Calcs'!$C$7*BB188</f>
        <v>-1.1950068391758988</v>
      </c>
      <c r="BE188" s="57">
        <f>BD188/'DEPRECATED - DT-Prelim Calcs'!$C$7*('DEPRECATED - DT-Prelim Calcs'!$C$8-'DEPRECATED - DT-Prelim Calcs'!$C$9)+'DEPRECATED - DT-Prelim Calcs'!$C$9</f>
        <v>-60.917998948658841</v>
      </c>
      <c r="BF188" s="57">
        <f t="shared" si="193"/>
        <v>-60.917998948658841</v>
      </c>
      <c r="BG188" s="2">
        <f t="shared" si="215"/>
        <v>-1.9370342982087321</v>
      </c>
      <c r="BH188" s="57">
        <f>BG188*'DEPRECATED - DT-Prelim Calcs'!$C$21/BB$2/'DEPRECATED - DT-Prelim Calcs'!$C$19/'DEPRECATED - DT-Prelim Calcs'!$C$18*3.39*'DEPRECATED - DT-Prelim Calcs'!$C$20</f>
        <v>-20.276476817893244</v>
      </c>
      <c r="BI188" s="46">
        <f t="shared" si="216"/>
        <v>1</v>
      </c>
      <c r="BJ188" s="57">
        <f>BH187*'DEPRECATED - DT-Prelim Calcs'!$C$11+BJ187</f>
        <v>61.23248520188443</v>
      </c>
      <c r="BK188" s="57">
        <f>BK187+0.5*BH188*'DEPRECATED - DT-Prelim Calcs'!$C$11^2+BJ188*'DEPRECATED - DT-Prelim Calcs'!$C$11</f>
        <v>15254.252372100849</v>
      </c>
      <c r="BL188" s="57">
        <f>MIN('Drive Train'!$F$35-BF187*'DEPRECATED - DT-Prelim Calcs'!$C$21*'Drive Train'!$F$39,BL187+BF$2)</f>
        <v>6.82</v>
      </c>
      <c r="BM188" s="57">
        <f>'Drive Train'!$F$35-BF188*'DEPRECATED - DT-Prelim Calcs'!$C$21*'Drive Train'!$F$39</f>
        <v>16.05507993691953</v>
      </c>
      <c r="BN188" s="1">
        <f>IF(BK188&gt;='Drive Train'!$F$29,1,0)</f>
        <v>1</v>
      </c>
      <c r="BO188" s="57">
        <f t="shared" si="217"/>
        <v>-67.686665498509825</v>
      </c>
      <c r="BP188" s="63">
        <f>BP187+'DEPRECATED - DT-Prelim Calcs'!$C$11</f>
        <v>736</v>
      </c>
      <c r="BQ188" s="2">
        <f>CA188/'Drive Train'!$F$35</f>
        <v>0.55000000000000004</v>
      </c>
      <c r="BR188" s="46">
        <f>BY188*12*60/(PI() * 'Drive Train'!$F$15)/BQ$2*BQ188</f>
        <v>-2026.79351283857</v>
      </c>
      <c r="BS188" s="2">
        <f>('DEPRECATED - DT-Prelim Calcs'!$C$6*BQ188-BR188)/('DEPRECATED - DT-Prelim Calcs'!$C$6*BQ188)*'DEPRECATED - DT-Prelim Calcs'!$C$7*BQ188</f>
        <v>2.2419300874185657</v>
      </c>
      <c r="BT188" s="57">
        <f>BS188/'DEPRECATED - DT-Prelim Calcs'!$C$7*('DEPRECATED - DT-Prelim Calcs'!$C$8-'DEPRECATED - DT-Prelim Calcs'!$C$9)+'DEPRECATED - DT-Prelim Calcs'!$C$9</f>
        <v>122.05254365800913</v>
      </c>
      <c r="BU188" s="57">
        <f t="shared" si="194"/>
        <v>93</v>
      </c>
      <c r="BV188" s="2">
        <f t="shared" si="218"/>
        <v>1.8828060353728675</v>
      </c>
      <c r="BW188" s="57">
        <f>BV188*'DEPRECATED - DT-Prelim Calcs'!$C$21/BQ$2/'DEPRECATED - DT-Prelim Calcs'!$C$19/'DEPRECATED - DT-Prelim Calcs'!$C$18*3.39*'DEPRECATED - DT-Prelim Calcs'!$C$20</f>
        <v>25.773080821789936</v>
      </c>
      <c r="BX188" s="46">
        <f t="shared" si="219"/>
        <v>0</v>
      </c>
      <c r="BY188" s="57">
        <f>BW187*'DEPRECATED - DT-Prelim Calcs'!$C$11+BY187</f>
        <v>-17.025025695928079</v>
      </c>
      <c r="BZ188" s="57">
        <f>BZ187+0.5*BW188*'DEPRECATED - DT-Prelim Calcs'!$C$11^2+BY188*'DEPRECATED - DT-Prelim Calcs'!$C$11</f>
        <v>-15866.883851374865</v>
      </c>
      <c r="CA188" s="57">
        <f>MIN('Drive Train'!$F$35-BU187*'DEPRECATED - DT-Prelim Calcs'!$C$21*'Drive Train'!$F$39,CA187+BU$2)</f>
        <v>6.82</v>
      </c>
      <c r="CB188" s="57">
        <f>'Drive Train'!$F$35-BU188*'DEPRECATED - DT-Prelim Calcs'!$C$21*'Drive Train'!$F$39</f>
        <v>6.82</v>
      </c>
      <c r="CC188" s="1">
        <f>IF(BZ188&gt;='Drive Train'!$F$29,1,0)</f>
        <v>0</v>
      </c>
      <c r="CD188" s="57">
        <f t="shared" si="220"/>
        <v>103.33333333333333</v>
      </c>
      <c r="CE188" s="63">
        <f>CE187+'DEPRECATED - DT-Prelim Calcs'!$C$11</f>
        <v>736</v>
      </c>
      <c r="CF188" s="2">
        <f>CP188/'Drive Train'!$F$35</f>
        <v>0.98123765215404579</v>
      </c>
      <c r="CG188" s="46">
        <f>CN188*12*60/(PI() * 'Drive Train'!$F$15)/CF$2*CF188</f>
        <v>-1273.9877642222339</v>
      </c>
      <c r="CH188" s="2">
        <f>('DEPRECATED - DT-Prelim Calcs'!$C$6*CF188-CG188)/('DEPRECATED - DT-Prelim Calcs'!$C$6*CF188)*'DEPRECATED - DT-Prelim Calcs'!$C$7*CF188</f>
        <v>2.9408259896791646</v>
      </c>
      <c r="CI188" s="57">
        <f>CH188/'DEPRECATED - DT-Prelim Calcs'!$C$7*('DEPRECATED - DT-Prelim Calcs'!$C$8-'DEPRECATED - DT-Prelim Calcs'!$C$9)+'DEPRECATED - DT-Prelim Calcs'!$C$9</f>
        <v>159.25932550864596</v>
      </c>
      <c r="CJ188" s="57">
        <f t="shared" si="195"/>
        <v>93</v>
      </c>
      <c r="CK188" s="2">
        <f t="shared" si="221"/>
        <v>1.5241763143494644</v>
      </c>
      <c r="CL188" s="57">
        <f>CK188*'DEPRECATED - DT-Prelim Calcs'!$C$21/CF$2/'DEPRECATED - DT-Prelim Calcs'!$C$19/'DEPRECATED - DT-Prelim Calcs'!$C$18*3.39*'DEPRECATED - DT-Prelim Calcs'!$C$20</f>
        <v>25.773080821789936</v>
      </c>
      <c r="CM188" s="46">
        <f t="shared" si="222"/>
        <v>0</v>
      </c>
      <c r="CN188" s="57">
        <f>CL187*'DEPRECATED - DT-Prelim Calcs'!$C$11+CN187</f>
        <v>-4.8558094828332869</v>
      </c>
      <c r="CO188" s="57">
        <f>CO187+0.5*CL188*'DEPRECATED - DT-Prelim Calcs'!$C$11^2+CN188*'DEPRECATED - DT-Prelim Calcs'!$C$11</f>
        <v>-60789.012882225499</v>
      </c>
      <c r="CP188" s="57">
        <f>MIN('Drive Train'!$F$35-CJ187*'DEPRECATED - DT-Prelim Calcs'!$C$21*'Drive Train'!$F$39,CP187+CJ$2)</f>
        <v>12.167346886710169</v>
      </c>
      <c r="CQ188" s="57">
        <f>'Drive Train'!$F$35-CJ188*'DEPRECATED - DT-Prelim Calcs'!$C$21*'Drive Train'!$F$39</f>
        <v>6.82</v>
      </c>
      <c r="CR188" s="1">
        <f>IF(CO188&gt;='Drive Train'!$F$29,1,0)</f>
        <v>0</v>
      </c>
      <c r="CS188" s="57">
        <f t="shared" si="223"/>
        <v>103.33333333333333</v>
      </c>
      <c r="CT188" s="63">
        <f>CT187+'DEPRECATED - DT-Prelim Calcs'!$C$11</f>
        <v>736</v>
      </c>
      <c r="CU188" s="2">
        <f>DE188/'Drive Train'!$F$35</f>
        <v>0.55000000000000004</v>
      </c>
      <c r="CV188" s="46">
        <f>DC188*12*60/(PI() * 'Drive Train'!$F$15)/CU$2*CU188</f>
        <v>-14302.650724964355</v>
      </c>
      <c r="CW188" s="2">
        <f>('DEPRECATED - DT-Prelim Calcs'!$C$6*CU188-CV188)/('DEPRECATED - DT-Prelim Calcs'!$C$6*CU188)*'DEPRECATED - DT-Prelim Calcs'!$C$7*CU188</f>
        <v>7.7925522039707493</v>
      </c>
      <c r="CX188" s="57">
        <f>CW188/'DEPRECATED - DT-Prelim Calcs'!$C$7*('DEPRECATED - DT-Prelim Calcs'!$C$8-'DEPRECATED - DT-Prelim Calcs'!$C$9)+'DEPRECATED - DT-Prelim Calcs'!$C$9</f>
        <v>417.54831857653409</v>
      </c>
      <c r="CY188" s="57">
        <f t="shared" si="196"/>
        <v>93</v>
      </c>
      <c r="CZ188" s="2">
        <f t="shared" si="224"/>
        <v>1.2803081040535502</v>
      </c>
      <c r="DA188" s="57">
        <f>CZ188*'DEPRECATED - DT-Prelim Calcs'!$C$21/CU$2/'DEPRECATED - DT-Prelim Calcs'!$C$19/'DEPRECATED - DT-Prelim Calcs'!$C$18*3.39*'DEPRECATED - DT-Prelim Calcs'!$C$20</f>
        <v>25.773080821789936</v>
      </c>
      <c r="DB188" s="46">
        <f t="shared" si="225"/>
        <v>0</v>
      </c>
      <c r="DC188" s="57">
        <f>DA187*'DEPRECATED - DT-Prelim Calcs'!$C$11+DC187</f>
        <v>-81.696549898924999</v>
      </c>
      <c r="DD188" s="57">
        <f>DD187+0.5*DA188*'DEPRECATED - DT-Prelim Calcs'!$C$11^2+DC188*'DEPRECATED - DT-Prelim Calcs'!$C$11</f>
        <v>-127944.88986401312</v>
      </c>
      <c r="DE188" s="57">
        <f>MIN('Drive Train'!$F$35-CY187*'DEPRECATED - DT-Prelim Calcs'!$C$21*'Drive Train'!$F$39,DE187+CY$2)</f>
        <v>6.82</v>
      </c>
      <c r="DF188" s="57">
        <f>'Drive Train'!$F$35-CY188*'DEPRECATED - DT-Prelim Calcs'!$C$21*'Drive Train'!$F$39</f>
        <v>6.82</v>
      </c>
      <c r="DG188" s="1">
        <f>IF(DD188&gt;='Drive Train'!$F$29,1,0)</f>
        <v>0</v>
      </c>
      <c r="DH188" s="57">
        <f t="shared" si="226"/>
        <v>103.33333333333333</v>
      </c>
      <c r="DI188" s="63">
        <f>DI187+'DEPRECATED - DT-Prelim Calcs'!$C$11</f>
        <v>736</v>
      </c>
      <c r="DJ188" s="2">
        <f>DT188/'Drive Train'!$F$35</f>
        <v>0.55000000000000004</v>
      </c>
      <c r="DK188" s="46">
        <f>DR188*12*60/(PI() * 'Drive Train'!$F$15)/DJ$2*DJ188</f>
        <v>-61321.11313210606</v>
      </c>
      <c r="DL188" s="2">
        <f>('DEPRECATED - DT-Prelim Calcs'!$C$6*DJ188-DK188)/('DEPRECATED - DT-Prelim Calcs'!$C$6*DJ188)*'DEPRECATED - DT-Prelim Calcs'!$C$7*DJ188</f>
        <v>29.052307251102366</v>
      </c>
      <c r="DM188" s="57">
        <f>DL188/'DEPRECATED - DT-Prelim Calcs'!$C$7*('DEPRECATED - DT-Prelim Calcs'!$C$8-'DEPRECATED - DT-Prelim Calcs'!$C$9)+'DEPRECATED - DT-Prelim Calcs'!$C$9</f>
        <v>1549.3435768947859</v>
      </c>
      <c r="DN188" s="57">
        <f t="shared" si="197"/>
        <v>93</v>
      </c>
      <c r="DO188" s="2">
        <f t="shared" si="227"/>
        <v>1.1037138828047846</v>
      </c>
      <c r="DP188" s="57">
        <f>DO188*'DEPRECATED - DT-Prelim Calcs'!$C$21/DJ$2/'DEPRECATED - DT-Prelim Calcs'!$C$19/'DEPRECATED - DT-Prelim Calcs'!$C$18*3.39*'DEPRECATED - DT-Prelim Calcs'!$C$20</f>
        <v>25.773080821789936</v>
      </c>
      <c r="DQ188" s="46">
        <f t="shared" si="228"/>
        <v>0</v>
      </c>
      <c r="DR188" s="57">
        <f>DP187*'DEPRECATED - DT-Prelim Calcs'!$C$11+DR187</f>
        <v>-301.95291304980094</v>
      </c>
      <c r="DS188" s="57">
        <f>DS187+0.5*DP188*'DEPRECATED - DT-Prelim Calcs'!$C$11^2+DR188*'DEPRECATED - DT-Prelim Calcs'!$C$11</f>
        <v>-217401.08775500429</v>
      </c>
      <c r="DT188" s="57">
        <f>MIN('Drive Train'!$F$35-DN187*'DEPRECATED - DT-Prelim Calcs'!$C$21*'Drive Train'!$F$39,DT187+DN$2)</f>
        <v>6.82</v>
      </c>
      <c r="DU188" s="57">
        <f>'Drive Train'!$F$35-DN188*'DEPRECATED - DT-Prelim Calcs'!$C$21*'Drive Train'!$F$39</f>
        <v>6.82</v>
      </c>
      <c r="DV188" s="1">
        <f>IF(DS188&gt;='Drive Train'!$F$29,1,0)</f>
        <v>0</v>
      </c>
      <c r="DW188" s="57">
        <f t="shared" si="229"/>
        <v>103.33333333333333</v>
      </c>
      <c r="DX188" s="63">
        <f>DX187+'DEPRECATED - DT-Prelim Calcs'!$C$11</f>
        <v>736</v>
      </c>
      <c r="DY188" s="2">
        <f>EI188/'Drive Train'!$F$35</f>
        <v>0.55000000000000004</v>
      </c>
      <c r="DZ188" s="46">
        <f>EG188*12*60/(PI() * 'Drive Train'!$F$15)/DY$2*DY188</f>
        <v>-95730.156140014558</v>
      </c>
      <c r="EA188" s="2">
        <f>('DEPRECATED - DT-Prelim Calcs'!$C$6*DY188-DZ188)/('DEPRECATED - DT-Prelim Calcs'!$C$6*DY188)*'DEPRECATED - DT-Prelim Calcs'!$C$7*DY188</f>
        <v>44.610617504209209</v>
      </c>
      <c r="EB188" s="57">
        <f>EA188/'DEPRECATED - DT-Prelim Calcs'!$C$7*('DEPRECATED - DT-Prelim Calcs'!$C$8-'DEPRECATED - DT-Prelim Calcs'!$C$9)+'DEPRECATED - DT-Prelim Calcs'!$C$9</f>
        <v>2377.6137866348718</v>
      </c>
      <c r="EC188" s="57">
        <f t="shared" si="198"/>
        <v>93</v>
      </c>
      <c r="ED188" s="2">
        <f t="shared" si="230"/>
        <v>0.96993038185874991</v>
      </c>
      <c r="EE188" s="57">
        <f>ED188*'DEPRECATED - DT-Prelim Calcs'!$C$21/DY$2/'DEPRECATED - DT-Prelim Calcs'!$C$19/'DEPRECATED - DT-Prelim Calcs'!$C$18*3.39*'DEPRECATED - DT-Prelim Calcs'!$C$20</f>
        <v>25.773080821789936</v>
      </c>
      <c r="EF188" s="46">
        <f t="shared" si="231"/>
        <v>0</v>
      </c>
      <c r="EG188" s="57">
        <f>EE187*'DEPRECATED - DT-Prelim Calcs'!$C$11+EG187</f>
        <v>-414.24952514665779</v>
      </c>
      <c r="EH188" s="57">
        <f>EH187+0.5*EE188*'DEPRECATED - DT-Prelim Calcs'!$C$11^2+EG188*'DEPRECATED - DT-Prelim Calcs'!$C$11</f>
        <v>-305556.40708966565</v>
      </c>
      <c r="EI188" s="57">
        <f>MIN('Drive Train'!$F$35-EC187*'DEPRECATED - DT-Prelim Calcs'!$C$21*'Drive Train'!$F$39,EI187+EC$2)</f>
        <v>6.82</v>
      </c>
      <c r="EJ188" s="57">
        <f>'Drive Train'!$F$35-EC188*'DEPRECATED - DT-Prelim Calcs'!$C$21*'Drive Train'!$F$39</f>
        <v>6.82</v>
      </c>
      <c r="EK188" s="1">
        <f>IF(EH188&gt;='Drive Train'!$F$29,1,0)</f>
        <v>0</v>
      </c>
      <c r="EL188" s="57">
        <f t="shared" si="232"/>
        <v>103.33333333333333</v>
      </c>
      <c r="EM188" s="63">
        <f>EM187+'DEPRECATED - DT-Prelim Calcs'!$C$11</f>
        <v>736</v>
      </c>
      <c r="EN188" s="2">
        <f>EX188/'Drive Train'!$F$35</f>
        <v>0.55000000000000004</v>
      </c>
      <c r="EO188" s="46">
        <f>EV188*12*60/(PI() * 'Drive Train'!$F$15)/EN$2*EN188</f>
        <v>-159736.35337244582</v>
      </c>
      <c r="EP188" s="2">
        <f>('DEPRECATED - DT-Prelim Calcs'!$C$6*EN188-EO188)/('DEPRECATED - DT-Prelim Calcs'!$C$6*EN188)*'DEPRECATED - DT-Prelim Calcs'!$C$7*EN188</f>
        <v>73.551505933882638</v>
      </c>
      <c r="EQ188" s="57">
        <f>EP188/'DEPRECATED - DT-Prelim Calcs'!$C$7*('DEPRECATED - DT-Prelim Calcs'!$C$8-'DEPRECATED - DT-Prelim Calcs'!$C$9)+'DEPRECATED - DT-Prelim Calcs'!$C$9</f>
        <v>3918.3258138245401</v>
      </c>
      <c r="ER188" s="57">
        <f t="shared" si="199"/>
        <v>93</v>
      </c>
      <c r="ES188" s="2">
        <f t="shared" si="233"/>
        <v>0.86507304327942547</v>
      </c>
      <c r="ET188" s="57">
        <f>ES188*'DEPRECATED - DT-Prelim Calcs'!$C$21/EN$2/'DEPRECATED - DT-Prelim Calcs'!$C$19/'DEPRECATED - DT-Prelim Calcs'!$C$18*3.39*'DEPRECATED - DT-Prelim Calcs'!$C$20</f>
        <v>25.773080821789936</v>
      </c>
      <c r="EU188" s="46">
        <f t="shared" si="234"/>
        <v>0</v>
      </c>
      <c r="EV188" s="57">
        <f>ET187*'DEPRECATED - DT-Prelim Calcs'!$C$11+EV187</f>
        <v>-616.4945384104409</v>
      </c>
      <c r="EW188" s="57">
        <f>EW187+0.5*ET188*'DEPRECATED - DT-Prelim Calcs'!$C$11^2+EV188*'DEPRECATED - DT-Prelim Calcs'!$C$11</f>
        <v>-404469.14413869876</v>
      </c>
      <c r="EX188" s="57">
        <f>MIN('Drive Train'!$F$35-ER187*'DEPRECATED - DT-Prelim Calcs'!$C$21*'Drive Train'!$F$39,EX187+ER$2)</f>
        <v>6.82</v>
      </c>
      <c r="EY188" s="57">
        <f>'Drive Train'!$F$35-ER188*'DEPRECATED - DT-Prelim Calcs'!$C$21*'Drive Train'!$F$39</f>
        <v>6.82</v>
      </c>
      <c r="EZ188" s="1">
        <f>IF(EW188&gt;='Drive Train'!$F$29,1,0)</f>
        <v>0</v>
      </c>
      <c r="FA188" s="57">
        <f t="shared" si="235"/>
        <v>103.33333333333333</v>
      </c>
      <c r="FB188" s="63">
        <f>FB187+'DEPRECATED - DT-Prelim Calcs'!$C$11</f>
        <v>736</v>
      </c>
      <c r="FC188" s="2">
        <f>FM188/'Drive Train'!$F$35</f>
        <v>0.55000000000000004</v>
      </c>
      <c r="FD188" s="46">
        <f>FK188*12*60/(PI() * 'Drive Train'!$F$15)/FC$2*FC188</f>
        <v>10680.853671335626</v>
      </c>
      <c r="FE188" s="2">
        <f>('DEPRECATED - DT-Prelim Calcs'!$C$6*FC188-FD188)/('DEPRECATED - DT-Prelim Calcs'!$C$6*FC188)*'DEPRECATED - DT-Prelim Calcs'!$C$7*FC188</f>
        <v>-3.5039291459510054</v>
      </c>
      <c r="FF188" s="57">
        <f>FE188/'DEPRECATED - DT-Prelim Calcs'!$C$7*('DEPRECATED - DT-Prelim Calcs'!$C$8-'DEPRECATED - DT-Prelim Calcs'!$C$9)+'DEPRECATED - DT-Prelim Calcs'!$C$9</f>
        <v>-183.83697486535851</v>
      </c>
      <c r="FG188" s="57">
        <f t="shared" si="200"/>
        <v>-183.83697486535851</v>
      </c>
      <c r="FH188" s="2">
        <f t="shared" si="236"/>
        <v>-4.9256943965149791</v>
      </c>
      <c r="FI188" s="57">
        <f>FH188*'DEPRECATED - DT-Prelim Calcs'!$C$21/FC$2/'DEPRECATED - DT-Prelim Calcs'!$C$19/'DEPRECATED - DT-Prelim Calcs'!$C$18*3.39*'DEPRECATED - DT-Prelim Calcs'!$C$20</f>
        <v>-162.61595454088763</v>
      </c>
      <c r="FJ188" s="46">
        <f t="shared" si="237"/>
        <v>1</v>
      </c>
      <c r="FK188" s="57">
        <f>FI187*'DEPRECATED - DT-Prelim Calcs'!$C$11+FK187</f>
        <v>37.200544820327679</v>
      </c>
      <c r="FL188" s="57">
        <f>FL187+0.5*FI188*'DEPRECATED - DT-Prelim Calcs'!$C$11^2+FK188*'DEPRECATED - DT-Prelim Calcs'!$C$11</f>
        <v>-587758.22871070029</v>
      </c>
      <c r="FM188" s="57">
        <f>MIN('Drive Train'!$F$35-FG187*'DEPRECATED - DT-Prelim Calcs'!$C$21*'Drive Train'!$F$39,FM187+FG$2)</f>
        <v>6.82</v>
      </c>
      <c r="FN188" s="57">
        <f>'Drive Train'!$F$35-FG188*'DEPRECATED - DT-Prelim Calcs'!$C$21*'Drive Train'!$F$39</f>
        <v>23.430218491921512</v>
      </c>
      <c r="FO188" s="1">
        <f>IF(FL188&gt;='Drive Train'!$F$29,1,0)</f>
        <v>0</v>
      </c>
      <c r="FP188" s="57">
        <f t="shared" si="238"/>
        <v>-204.2633054059539</v>
      </c>
      <c r="FQ188" s="63">
        <f>FQ187+'DEPRECATED - DT-Prelim Calcs'!$C$11</f>
        <v>736</v>
      </c>
      <c r="FR188" s="2">
        <f>GB188/'Drive Train'!$F$35</f>
        <v>0.55000000000000004</v>
      </c>
      <c r="FS188" s="46">
        <f>FZ188*12*60/(PI() * 'Drive Train'!$F$15)/FR$2*FR188</f>
        <v>-69054.391371407532</v>
      </c>
      <c r="FT188" s="2">
        <f>('DEPRECATED - DT-Prelim Calcs'!$C$6*FR188-FS188)/('DEPRECATED - DT-Prelim Calcs'!$C$6*FR188)*'DEPRECATED - DT-Prelim Calcs'!$C$7*FR188</f>
        <v>32.548967768309971</v>
      </c>
      <c r="FU188" s="57">
        <f>FT188/'DEPRECATED - DT-Prelim Calcs'!$C$7*('DEPRECATED - DT-Prelim Calcs'!$C$8-'DEPRECATED - DT-Prelim Calcs'!$C$9)+'DEPRECATED - DT-Prelim Calcs'!$C$9</f>
        <v>1735.4935953004854</v>
      </c>
      <c r="FV188" s="57">
        <f t="shared" si="201"/>
        <v>93</v>
      </c>
      <c r="FW188" s="2">
        <f t="shared" si="239"/>
        <v>0.7112822800297498</v>
      </c>
      <c r="FX188" s="57">
        <f>FW188*'DEPRECATED - DT-Prelim Calcs'!$C$21/FR$2/'DEPRECATED - DT-Prelim Calcs'!$C$19/'DEPRECATED - DT-Prelim Calcs'!$C$18*3.39*'DEPRECATED - DT-Prelim Calcs'!$C$20</f>
        <v>25.773080821789936</v>
      </c>
      <c r="FY188" s="46">
        <f t="shared" si="240"/>
        <v>0</v>
      </c>
      <c r="FZ188" s="57">
        <f>FX187*'DEPRECATED - DT-Prelim Calcs'!$C$11+FZ187</f>
        <v>-219.13208952578611</v>
      </c>
      <c r="GA188" s="57">
        <f>GA187+0.5*FX188*'DEPRECATED - DT-Prelim Calcs'!$C$11^2+FZ188*'DEPRECATED - DT-Prelim Calcs'!$C$11</f>
        <v>-646765.78220562614</v>
      </c>
      <c r="GB188" s="57">
        <f>MIN('Drive Train'!$F$35-FV187*'DEPRECATED - DT-Prelim Calcs'!$C$21*'Drive Train'!$F$39,GB187+FV$2)</f>
        <v>6.82</v>
      </c>
      <c r="GC188" s="57">
        <f>'Drive Train'!$F$35-FV188*'DEPRECATED - DT-Prelim Calcs'!$C$21*'Drive Train'!$F$39</f>
        <v>6.82</v>
      </c>
      <c r="GD188" s="1">
        <f>IF(GA188&gt;='Drive Train'!$F$29,1,0)</f>
        <v>0</v>
      </c>
      <c r="GE188" s="57">
        <f t="shared" si="241"/>
        <v>103.33333333333333</v>
      </c>
      <c r="GF188" s="63">
        <f>GF187+'DEPRECATED - DT-Prelim Calcs'!$C$11</f>
        <v>736</v>
      </c>
      <c r="GG188" s="2">
        <f>GQ188/'Drive Train'!$F$35</f>
        <v>0.85483870967741948</v>
      </c>
      <c r="GH188" s="46">
        <f>GO188*12*60/(PI() * 'Drive Train'!$F$15)/GG$2*GG188</f>
        <v>-15414.404601430148</v>
      </c>
      <c r="GI188" s="2">
        <f>('DEPRECATED - DT-Prelim Calcs'!$C$6*GG188-GH188)/('DEPRECATED - DT-Prelim Calcs'!$C$6*GG188)*'DEPRECATED - DT-Prelim Calcs'!$C$7*GG188</f>
        <v>9.0299014571981271</v>
      </c>
      <c r="GJ188" s="57">
        <f>GI188/'DEPRECATED - DT-Prelim Calcs'!$C$7*('DEPRECATED - DT-Prelim Calcs'!$C$8-'DEPRECATED - DT-Prelim Calcs'!$C$9)+'DEPRECATED - DT-Prelim Calcs'!$C$9</f>
        <v>483.42048006577579</v>
      </c>
      <c r="GK188" s="57">
        <f t="shared" si="242"/>
        <v>29.999999999999982</v>
      </c>
      <c r="GL188" s="2">
        <f t="shared" si="243"/>
        <v>0.99579519204165001</v>
      </c>
      <c r="GM188" s="57">
        <f>GL188*'DEPRECATED - DT-Prelim Calcs'!$C$21/GG$2/'DEPRECATED - DT-Prelim Calcs'!$C$19/'DEPRECATED - DT-Prelim Calcs'!$C$18*3.39*'DEPRECATED - DT-Prelim Calcs'!$C$20</f>
        <v>25.773080821789936</v>
      </c>
      <c r="GN188" s="46">
        <f t="shared" si="244"/>
        <v>0</v>
      </c>
      <c r="GO188" s="57">
        <f>GM187*'DEPRECATED - DT-Prelim Calcs'!$C$11+GO187</f>
        <v>-44.060353523702574</v>
      </c>
      <c r="GP188" s="57">
        <f>GP187+0.5*GM188*'DEPRECATED - DT-Prelim Calcs'!$C$11^2+GO188*'DEPRECATED - DT-Prelim Calcs'!$C$11</f>
        <v>-321379.96406909497</v>
      </c>
      <c r="GQ188" s="57">
        <f>MIN('Drive Train'!$F$35-GK187*'DEPRECATED - DT-Prelim Calcs'!$C$21*'Drive Train'!$F$39,GQ187+GK$2)</f>
        <v>10.600000000000001</v>
      </c>
      <c r="GR188" s="57">
        <f>'Drive Train'!$F$35-GK188*'DEPRECATED - DT-Prelim Calcs'!$C$21*'Drive Train'!$F$39</f>
        <v>10.600000000000001</v>
      </c>
      <c r="GS188" s="1">
        <f>IF(GP188&gt;='Drive Train'!$F$29,1,0)</f>
        <v>0</v>
      </c>
      <c r="GT188" s="57">
        <f t="shared" si="245"/>
        <v>33.333333333333314</v>
      </c>
      <c r="GU188" s="63">
        <f>GU187+'DEPRECATED - DT-Prelim Calcs'!$C$11</f>
        <v>736</v>
      </c>
      <c r="GV188" s="2">
        <f>HF188/'Drive Train'!$F$35</f>
        <v>3.1393029883195882</v>
      </c>
      <c r="GW188" s="46">
        <f>HD188*12*60/(PI() * 'Drive Train'!$F$15)/GV$2*GV188</f>
        <v>-1291937.1688259735</v>
      </c>
      <c r="GX188" s="2">
        <f>('DEPRECATED - DT-Prelim Calcs'!$C$6*GV188-GW188)/('DEPRECATED - DT-Prelim Calcs'!$C$6*GV188)*'DEPRECATED - DT-Prelim Calcs'!$C$7*GV188</f>
        <v>591.72492786987959</v>
      </c>
      <c r="GY188" s="57">
        <f>GX188/'DEPRECATED - DT-Prelim Calcs'!$C$7*('DEPRECATED - DT-Prelim Calcs'!$C$8-'DEPRECATED - DT-Prelim Calcs'!$C$9)+'DEPRECATED - DT-Prelim Calcs'!$C$9</f>
        <v>31504.072716060396</v>
      </c>
      <c r="GZ188" s="57">
        <f t="shared" si="202"/>
        <v>33.333333333333314</v>
      </c>
      <c r="HA188" s="2">
        <f t="shared" si="246"/>
        <v>0.99579519204165001</v>
      </c>
      <c r="HB188" s="57">
        <f>HA188*'DEPRECATED - DT-Prelim Calcs'!$C$21/GV$2/'DEPRECATED - DT-Prelim Calcs'!$C$19/'DEPRECATED - DT-Prelim Calcs'!$C$18*3.39*'DEPRECATED - DT-Prelim Calcs'!$C$20</f>
        <v>25.773080821789936</v>
      </c>
      <c r="HC188" s="46">
        <f t="shared" si="247"/>
        <v>0</v>
      </c>
      <c r="HD188" s="57">
        <f>HB187*'DEPRECATED - DT-Prelim Calcs'!$C$11+HD187</f>
        <v>-1005.5729049513531</v>
      </c>
      <c r="HE188" s="57">
        <f>HE187+0.5*HB188*'DEPRECATED - DT-Prelim Calcs'!$C$11^2+HD188*'DEPRECATED - DT-Prelim Calcs'!$C$11</f>
        <v>-343406.74283892912</v>
      </c>
      <c r="HF188" s="57">
        <f>MIN('Drive Train'!$F$35-GZ187*'DEPRECATED - DT-Prelim Calcs'!$C$21*'Drive Train'!$F$39,HF187+GZ$2)</f>
        <v>38.927357055162894</v>
      </c>
      <c r="HG188" s="57">
        <f>'Drive Train'!$F$35-GZ188*'DEPRECATED - DT-Prelim Calcs'!$C$21*'Drive Train'!$F$39</f>
        <v>10.400000000000002</v>
      </c>
      <c r="HH188" s="1">
        <f>IF(HE188&gt;='Drive Train'!$F$29,1,0)</f>
        <v>0</v>
      </c>
      <c r="HI188" s="57">
        <f t="shared" si="248"/>
        <v>37.037037037037017</v>
      </c>
      <c r="HJ188" s="63">
        <f>HJ187+'DEPRECATED - DT-Prelim Calcs'!$C$11</f>
        <v>736</v>
      </c>
      <c r="HK188" s="2">
        <f>HU188/'Drive Train'!$F$35</f>
        <v>0.82258064516129037</v>
      </c>
      <c r="HL188" s="46">
        <f>HS188*12*60/(PI() * 'Drive Train'!$F$15)/HK$2*HK188</f>
        <v>-287799.08585157018</v>
      </c>
      <c r="HM188" s="2">
        <f>('DEPRECATED - DT-Prelim Calcs'!$C$6*HK188-HL188)/('DEPRECATED - DT-Prelim Calcs'!$C$6*HK188)*'DEPRECATED - DT-Prelim Calcs'!$C$7*HK188</f>
        <v>132.11296286371004</v>
      </c>
      <c r="HN188" s="57">
        <f>HM188/'DEPRECATED - DT-Prelim Calcs'!$C$7*('DEPRECATED - DT-Prelim Calcs'!$C$8-'DEPRECATED - DT-Prelim Calcs'!$C$9)+'DEPRECATED - DT-Prelim Calcs'!$C$9</f>
        <v>7035.9336661468869</v>
      </c>
      <c r="HO188" s="57">
        <f t="shared" si="203"/>
        <v>36.66666666666665</v>
      </c>
      <c r="HP188" s="2">
        <f t="shared" si="249"/>
        <v>0.99579519204165001</v>
      </c>
      <c r="HQ188" s="57">
        <f>HP188*'DEPRECATED - DT-Prelim Calcs'!$C$21/HK$2/'DEPRECATED - DT-Prelim Calcs'!$C$19/'DEPRECATED - DT-Prelim Calcs'!$C$18*3.39*'DEPRECATED - DT-Prelim Calcs'!$C$20</f>
        <v>25.773080821789936</v>
      </c>
      <c r="HR188" s="46">
        <f t="shared" si="250"/>
        <v>0</v>
      </c>
      <c r="HS188" s="57">
        <f>HQ187*'DEPRECATED - DT-Prelim Calcs'!$C$11+HS187</f>
        <v>-854.90198762174191</v>
      </c>
      <c r="HT188" s="57">
        <f>HT187+0.5*HQ188*'DEPRECATED - DT-Prelim Calcs'!$C$11^2+HS188*'DEPRECATED - DT-Prelim Calcs'!$C$11</f>
        <v>-342421.24511280708</v>
      </c>
      <c r="HU188" s="57">
        <f>MIN('Drive Train'!$F$35-HO187*'DEPRECATED - DT-Prelim Calcs'!$C$21*'Drive Train'!$F$39,HU187+HO$2)</f>
        <v>10.200000000000001</v>
      </c>
      <c r="HV188" s="57">
        <f>'Drive Train'!$F$35-HO188*'DEPRECATED - DT-Prelim Calcs'!$C$21*'Drive Train'!$F$39</f>
        <v>10.200000000000001</v>
      </c>
      <c r="HW188" s="1">
        <f>IF(HT188&gt;='Drive Train'!$F$29,1,0)</f>
        <v>0</v>
      </c>
      <c r="HX188" s="57">
        <f t="shared" si="251"/>
        <v>40.740740740740726</v>
      </c>
      <c r="HY188" s="63">
        <f>HY187+'DEPRECATED - DT-Prelim Calcs'!$C$11</f>
        <v>736</v>
      </c>
      <c r="HZ188" s="2">
        <f>IJ188/'Drive Train'!$F$35</f>
        <v>0.80645161290322598</v>
      </c>
      <c r="IA188" s="46">
        <f>IH188*12*60/(PI() * 'Drive Train'!$F$15)/HZ$2*HZ188</f>
        <v>23382.786349002468</v>
      </c>
      <c r="IB188" s="2">
        <f>('DEPRECATED - DT-Prelim Calcs'!$C$6*HZ188-IA188)/('DEPRECATED - DT-Prelim Calcs'!$C$6*HZ188)*'DEPRECATED - DT-Prelim Calcs'!$C$7*HZ188</f>
        <v>-8.6291561346848322</v>
      </c>
      <c r="IC188" s="57">
        <f>IB188/'DEPRECATED - DT-Prelim Calcs'!$C$7*('DEPRECATED - DT-Prelim Calcs'!$C$8-'DEPRECATED - DT-Prelim Calcs'!$C$9)+'DEPRECATED - DT-Prelim Calcs'!$C$9</f>
        <v>-456.68619588384399</v>
      </c>
      <c r="ID188" s="57">
        <f t="shared" si="204"/>
        <v>-456.68619588384399</v>
      </c>
      <c r="IE188" s="2">
        <f t="shared" si="252"/>
        <v>-10.751924301600782</v>
      </c>
      <c r="IF188" s="57">
        <f>IE188*'DEPRECATED - DT-Prelim Calcs'!$C$21/HZ$2/'DEPRECATED - DT-Prelim Calcs'!$C$19/'DEPRECATED - DT-Prelim Calcs'!$C$18*3.39*'DEPRECATED - DT-Prelim Calcs'!$C$20</f>
        <v>-278.28032935846301</v>
      </c>
      <c r="IG188" s="46">
        <f t="shared" si="253"/>
        <v>1</v>
      </c>
      <c r="IH188" s="57">
        <f>IF187*'DEPRECATED - DT-Prelim Calcs'!$C$11+IH187</f>
        <v>70.84730750997079</v>
      </c>
      <c r="II188" s="57">
        <f>II187+0.5*IF188*'DEPRECATED - DT-Prelim Calcs'!$C$11^2+IH188*'DEPRECATED - DT-Prelim Calcs'!$C$11</f>
        <v>-330059.74900074344</v>
      </c>
      <c r="IJ188" s="57">
        <f>MIN('Drive Train'!$F$35-ID187*'DEPRECATED - DT-Prelim Calcs'!$C$21*'Drive Train'!$F$39,IJ187+ID$2)</f>
        <v>10.000000000000002</v>
      </c>
      <c r="IK188" s="57">
        <f>'Drive Train'!$F$35-ID188*'DEPRECATED - DT-Prelim Calcs'!$C$21*'Drive Train'!$F$39</f>
        <v>39.801171753030637</v>
      </c>
      <c r="IL188" s="1">
        <f>IF(II188&gt;='Drive Train'!$F$29,1,0)</f>
        <v>0</v>
      </c>
      <c r="IM188" s="57">
        <f t="shared" si="254"/>
        <v>-507.42910653760447</v>
      </c>
      <c r="IN188" s="63">
        <f>IN187+'DEPRECATED - DT-Prelim Calcs'!$C$11</f>
        <v>736</v>
      </c>
      <c r="IO188" s="2">
        <f>IY188/'Drive Train'!$F$35</f>
        <v>0.79032258064516137</v>
      </c>
      <c r="IP188" s="46">
        <f>IW188*12*60/(PI() * 'Drive Train'!$F$15)/IO$2*IO188</f>
        <v>-196628.95132562582</v>
      </c>
      <c r="IQ188" s="2">
        <f>('DEPRECATED - DT-Prelim Calcs'!$C$6*IO188-IP188)/('DEPRECATED - DT-Prelim Calcs'!$C$6*IO188)*'DEPRECATED - DT-Prelim Calcs'!$C$7*IO188</f>
        <v>90.81195184613874</v>
      </c>
      <c r="IR188" s="57">
        <f>IQ188/'DEPRECATED - DT-Prelim Calcs'!$C$7*('DEPRECATED - DT-Prelim Calcs'!$C$8-'DEPRECATED - DT-Prelim Calcs'!$C$9)+'DEPRECATED - DT-Prelim Calcs'!$C$9</f>
        <v>4837.2117933027384</v>
      </c>
      <c r="IS188" s="57">
        <f t="shared" si="205"/>
        <v>43.333333333333321</v>
      </c>
      <c r="IT188" s="2">
        <f t="shared" si="255"/>
        <v>0.99579519204165001</v>
      </c>
      <c r="IU188" s="57">
        <f>IT188*'DEPRECATED - DT-Prelim Calcs'!$C$21/IO$2/'DEPRECATED - DT-Prelim Calcs'!$C$19/'DEPRECATED - DT-Prelim Calcs'!$C$18*3.39*'DEPRECATED - DT-Prelim Calcs'!$C$20</f>
        <v>25.773080821789936</v>
      </c>
      <c r="IV188" s="46">
        <f t="shared" si="256"/>
        <v>0</v>
      </c>
      <c r="IW188" s="57">
        <f>IU187*'DEPRECATED - DT-Prelim Calcs'!$C$11+IW187</f>
        <v>-607.92286152372014</v>
      </c>
      <c r="IX188" s="57">
        <f>IX187+0.5*IU188*'DEPRECATED - DT-Prelim Calcs'!$C$11^2+IW188*'DEPRECATED - DT-Prelim Calcs'!$C$11</f>
        <v>-350646.35075632686</v>
      </c>
      <c r="IY188" s="57">
        <f>MIN('Drive Train'!$F$35-IS187*'DEPRECATED - DT-Prelim Calcs'!$C$21*'Drive Train'!$F$39,IY187+IS$2)</f>
        <v>9.8000000000000007</v>
      </c>
      <c r="IZ188" s="57">
        <f>'Drive Train'!$F$35-IS188*'DEPRECATED - DT-Prelim Calcs'!$C$21*'Drive Train'!$F$39</f>
        <v>9.8000000000000007</v>
      </c>
      <c r="JA188" s="1">
        <f>IF(IX188&gt;='Drive Train'!$F$29,1,0)</f>
        <v>0</v>
      </c>
      <c r="JB188" s="57">
        <f t="shared" si="257"/>
        <v>48.148148148148138</v>
      </c>
      <c r="JC188" s="63">
        <f>JC187+'DEPRECATED - DT-Prelim Calcs'!$C$11</f>
        <v>736</v>
      </c>
      <c r="JD188" s="2">
        <f>JN188/'Drive Train'!$F$35</f>
        <v>2.3479862524622503</v>
      </c>
      <c r="JE188" s="46">
        <f>JL188*12*60/(PI() * 'Drive Train'!$F$15)/JD$2*JD188</f>
        <v>-626430.11404531321</v>
      </c>
      <c r="JF188" s="2">
        <f>('DEPRECATED - DT-Prelim Calcs'!$C$6*JD188-JE188)/('DEPRECATED - DT-Prelim Calcs'!$C$6*JD188)*'DEPRECATED - DT-Prelim Calcs'!$C$7*JD188</f>
        <v>288.90378286265633</v>
      </c>
      <c r="JG188" s="57">
        <f>JF188/'DEPRECATED - DT-Prelim Calcs'!$C$7*('DEPRECATED - DT-Prelim Calcs'!$C$8-'DEPRECATED - DT-Prelim Calcs'!$C$9)+'DEPRECATED - DT-Prelim Calcs'!$C$9</f>
        <v>15382.930432065896</v>
      </c>
      <c r="JH188" s="57">
        <f t="shared" si="206"/>
        <v>46.666666666666657</v>
      </c>
      <c r="JI188" s="2">
        <f t="shared" si="258"/>
        <v>0.99579519204165001</v>
      </c>
      <c r="JJ188" s="57">
        <f>JI188*'DEPRECATED - DT-Prelim Calcs'!$C$21/JD$2/'DEPRECATED - DT-Prelim Calcs'!$C$19/'DEPRECATED - DT-Prelim Calcs'!$C$18*3.39*'DEPRECATED - DT-Prelim Calcs'!$C$20</f>
        <v>25.773080821789936</v>
      </c>
      <c r="JK188" s="46">
        <f t="shared" si="259"/>
        <v>0</v>
      </c>
      <c r="JL188" s="57">
        <f>JJ187*'DEPRECATED - DT-Prelim Calcs'!$C$11+JL187</f>
        <v>-651.90225101090527</v>
      </c>
      <c r="JM188" s="57">
        <f>JM187+0.5*JJ188*'DEPRECATED - DT-Prelim Calcs'!$C$11^2+JL188*'DEPRECATED - DT-Prelim Calcs'!$C$11</f>
        <v>-373055.61419012409</v>
      </c>
      <c r="JN188" s="57">
        <f>MIN('Drive Train'!$F$35-JH187*'DEPRECATED - DT-Prelim Calcs'!$C$21*'Drive Train'!$F$39,JN187+JH$2)</f>
        <v>29.115029530531906</v>
      </c>
      <c r="JO188" s="57">
        <f>'Drive Train'!$F$35-JH188*'DEPRECATED - DT-Prelim Calcs'!$C$21*'Drive Train'!$F$39</f>
        <v>9.6000000000000014</v>
      </c>
      <c r="JP188" s="1">
        <f>IF(JM188&gt;='Drive Train'!$F$29,1,0)</f>
        <v>0</v>
      </c>
      <c r="JQ188" s="57">
        <f>MIN(JG188,'DEPRECATED - DT-Prelim Calcs'!$C$10)*'DEPRECATED - DT-Prelim Calcs'!$C$11*1000/60/60</f>
        <v>103.33333333333333</v>
      </c>
      <c r="JR188" s="63">
        <f>JR187+'DEPRECATED - DT-Prelim Calcs'!$C$11</f>
        <v>736</v>
      </c>
      <c r="JS188" s="2">
        <f>KC188/'Drive Train'!$F$35</f>
        <v>0.75806451612903225</v>
      </c>
      <c r="JT188" s="46">
        <f>KA188*12*60/(PI() * 'Drive Train'!$F$15)/JS$2*JS188</f>
        <v>-263796.84863000095</v>
      </c>
      <c r="JU188" s="2">
        <f>('DEPRECATED - DT-Prelim Calcs'!$C$6*JS188-JT188)/('DEPRECATED - DT-Prelim Calcs'!$C$6*JS188)*'DEPRECATED - DT-Prelim Calcs'!$C$7*JS188</f>
        <v>121.10468505203276</v>
      </c>
      <c r="JV188" s="57">
        <f>JU188/'DEPRECATED - DT-Prelim Calcs'!$C$7*('DEPRECATED - DT-Prelim Calcs'!$C$8-'DEPRECATED - DT-Prelim Calcs'!$C$9)+'DEPRECATED - DT-Prelim Calcs'!$C$9</f>
        <v>6449.8913245542753</v>
      </c>
      <c r="JW188" s="57">
        <f t="shared" si="207"/>
        <v>49.999999999999993</v>
      </c>
      <c r="JX188" s="2">
        <f t="shared" si="260"/>
        <v>0.99579519204165001</v>
      </c>
      <c r="JY188" s="57">
        <f>JX188*'DEPRECATED - DT-Prelim Calcs'!$C$21/JS$2/'DEPRECATED - DT-Prelim Calcs'!$C$19/'DEPRECATED - DT-Prelim Calcs'!$C$18*3.39*'DEPRECATED - DT-Prelim Calcs'!$C$20</f>
        <v>25.773080821789936</v>
      </c>
      <c r="JZ188" s="46">
        <f t="shared" si="261"/>
        <v>0</v>
      </c>
      <c r="KA188" s="57">
        <f>JY187*'DEPRECATED - DT-Prelim Calcs'!$C$11+KA187</f>
        <v>-850.29345838328368</v>
      </c>
      <c r="KB188" s="57">
        <f>KB187+0.5*JY188*'DEPRECATED - DT-Prelim Calcs'!$C$11^2+KA188*'DEPRECATED - DT-Prelim Calcs'!$C$11</f>
        <v>-386866.76894909434</v>
      </c>
      <c r="KC188" s="57">
        <f>MIN('Drive Train'!$F$35-JW187*'DEPRECATED - DT-Prelim Calcs'!$C$21*'Drive Train'!$F$39,KC187+JW$2)</f>
        <v>9.4</v>
      </c>
      <c r="KD188" s="57">
        <f>'Drive Train'!$F$35-JW188*'DEPRECATED - DT-Prelim Calcs'!$C$21*'Drive Train'!$F$39</f>
        <v>9.4</v>
      </c>
      <c r="KE188" s="1">
        <f>IF(KB188&gt;='Drive Train'!$F$29,1,0)</f>
        <v>0</v>
      </c>
      <c r="KF188" s="57">
        <f>MIN(JV188,'DEPRECATED - DT-Prelim Calcs'!$C$10)*'DEPRECATED - DT-Prelim Calcs'!$C$11*1000/60/60</f>
        <v>103.33333333333333</v>
      </c>
      <c r="KG188" s="63">
        <f>KG187+'DEPRECATED - DT-Prelim Calcs'!$C$11</f>
        <v>736</v>
      </c>
      <c r="KH188" s="2">
        <f>KR188/'Drive Train'!$F$35</f>
        <v>0.74193548387096786</v>
      </c>
      <c r="KI188" s="46">
        <f>KP188*12*60/(PI() * 'Drive Train'!$F$15)/KH$2*KH188</f>
        <v>-254769.74094853358</v>
      </c>
      <c r="KJ188" s="2">
        <f>('DEPRECATED - DT-Prelim Calcs'!$C$6*KH188-KI188)/('DEPRECATED - DT-Prelim Calcs'!$C$6*KH188)*'DEPRECATED - DT-Prelim Calcs'!$C$7*KH188</f>
        <v>116.98413875364611</v>
      </c>
      <c r="KK188" s="57">
        <f>KJ188/'DEPRECATED - DT-Prelim Calcs'!$C$7*('DEPRECATED - DT-Prelim Calcs'!$C$8-'DEPRECATED - DT-Prelim Calcs'!$C$9)+'DEPRECATED - DT-Prelim Calcs'!$C$9</f>
        <v>6230.5278016982547</v>
      </c>
      <c r="KL188" s="57">
        <f t="shared" si="208"/>
        <v>53.333333333333329</v>
      </c>
      <c r="KM188" s="2">
        <f t="shared" si="262"/>
        <v>0.99579519204165001</v>
      </c>
      <c r="KN188" s="57">
        <f>KM188*'DEPRECATED - DT-Prelim Calcs'!$C$21/KH$2/'DEPRECATED - DT-Prelim Calcs'!$C$19/'DEPRECATED - DT-Prelim Calcs'!$C$18*3.39*'DEPRECATED - DT-Prelim Calcs'!$C$20</f>
        <v>25.773080821789936</v>
      </c>
      <c r="KO188" s="46">
        <f t="shared" si="263"/>
        <v>0</v>
      </c>
      <c r="KP188" s="57">
        <f>KN187*'DEPRECATED - DT-Prelim Calcs'!$C$11+KP187</f>
        <v>-839.04857968614806</v>
      </c>
      <c r="KQ188" s="57">
        <f>KQ187+0.5*KN188*'DEPRECATED - DT-Prelim Calcs'!$C$11^2+KP188*'DEPRECATED - DT-Prelim Calcs'!$C$11</f>
        <v>-363377.02603674826</v>
      </c>
      <c r="KR188" s="57">
        <f>MIN('Drive Train'!$F$35-KL187*'DEPRECATED - DT-Prelim Calcs'!$C$21*'Drive Train'!$F$39,KR187+KL$2)</f>
        <v>9.2000000000000011</v>
      </c>
      <c r="KS188" s="57">
        <f>'Drive Train'!$F$35-KL188*'DEPRECATED - DT-Prelim Calcs'!$C$21*'Drive Train'!$F$39</f>
        <v>9.2000000000000011</v>
      </c>
      <c r="KT188" s="1">
        <f>IF(KQ188&gt;='Drive Train'!$F$29,1,0)</f>
        <v>0</v>
      </c>
      <c r="KU188" s="57">
        <f>MIN(KK188,'DEPRECATED - DT-Prelim Calcs'!$C$10)*'DEPRECATED - DT-Prelim Calcs'!$C$11*1000/60/60</f>
        <v>103.33333333333333</v>
      </c>
      <c r="KV188" s="63">
        <f>KV187+'DEPRECATED - DT-Prelim Calcs'!$C$11</f>
        <v>736</v>
      </c>
      <c r="KW188" s="2">
        <f>LG188/'Drive Train'!$F$35</f>
        <v>0.72580645161290325</v>
      </c>
      <c r="KX188" s="46">
        <f>LE188*12*60/(PI() * 'Drive Train'!$F$15)/KW$2*KW188</f>
        <v>-111669.35999678227</v>
      </c>
      <c r="KY188" s="2">
        <f>('DEPRECATED - DT-Prelim Calcs'!$C$6*KW188-KX188)/('DEPRECATED - DT-Prelim Calcs'!$C$6*KW188)*'DEPRECATED - DT-Prelim Calcs'!$C$7*KW188</f>
        <v>52.241343190459389</v>
      </c>
      <c r="KZ188" s="57">
        <f>KY188/'DEPRECATED - DT-Prelim Calcs'!$C$7*('DEPRECATED - DT-Prelim Calcs'!$C$8-'DEPRECATED - DT-Prelim Calcs'!$C$9)+'DEPRECATED - DT-Prelim Calcs'!$C$9</f>
        <v>2783.8470254505974</v>
      </c>
      <c r="LA188" s="57">
        <f t="shared" si="209"/>
        <v>56.666666666666664</v>
      </c>
      <c r="LB188" s="2">
        <f t="shared" si="264"/>
        <v>0.99579519204165001</v>
      </c>
      <c r="LC188" s="57">
        <f>LB188*'DEPRECATED - DT-Prelim Calcs'!$C$21/KW$2/'DEPRECATED - DT-Prelim Calcs'!$C$19/'DEPRECATED - DT-Prelim Calcs'!$C$18*3.39*'DEPRECATED - DT-Prelim Calcs'!$C$20</f>
        <v>25.773080821789936</v>
      </c>
      <c r="LD188" s="46">
        <f t="shared" si="265"/>
        <v>0</v>
      </c>
      <c r="LE188" s="57">
        <f>LC187*'DEPRECATED - DT-Prelim Calcs'!$C$11+LE187</f>
        <v>-375.94005973501942</v>
      </c>
      <c r="LF188" s="57">
        <f>LF187+0.5*LC188*'DEPRECATED - DT-Prelim Calcs'!$C$11^2+LE188*'DEPRECATED - DT-Prelim Calcs'!$C$11</f>
        <v>-395066.76697854477</v>
      </c>
      <c r="LG188" s="57">
        <f>MIN('Drive Train'!$F$35-LA187*'DEPRECATED - DT-Prelim Calcs'!$C$21*'Drive Train'!$F$39,LG187+LA$2)</f>
        <v>9</v>
      </c>
      <c r="LH188" s="57">
        <f>'Drive Train'!$F$35-LA188*'DEPRECATED - DT-Prelim Calcs'!$C$21*'Drive Train'!$F$39</f>
        <v>9</v>
      </c>
      <c r="LI188" s="1">
        <f>IF(LF188&gt;='Drive Train'!$F$29,1,0)</f>
        <v>0</v>
      </c>
      <c r="LJ188" s="57">
        <f>MIN(KZ188,'DEPRECATED - DT-Prelim Calcs'!$C$10)*'DEPRECATED - DT-Prelim Calcs'!$C$11*1000/60/60</f>
        <v>103.33333333333333</v>
      </c>
      <c r="LK188" s="63">
        <f>LK187+'DEPRECATED - DT-Prelim Calcs'!$C$11</f>
        <v>736</v>
      </c>
      <c r="LL188" s="2">
        <f>LV188/'Drive Train'!$F$35</f>
        <v>0.70967741935483875</v>
      </c>
      <c r="LM188" s="46">
        <f>LT188*12*60/(PI() * 'Drive Train'!$F$15)/LL$2*LL188</f>
        <v>-281141.99083404418</v>
      </c>
      <c r="LN188" s="2">
        <f>('DEPRECATED - DT-Prelim Calcs'!$C$6*LL188-LM188)/('DEPRECATED - DT-Prelim Calcs'!$C$6*LL188)*'DEPRECATED - DT-Prelim Calcs'!$C$7*LL188</f>
        <v>128.83080999341183</v>
      </c>
      <c r="LO188" s="57">
        <f>LN188/'DEPRECATED - DT-Prelim Calcs'!$C$7*('DEPRECATED - DT-Prelim Calcs'!$C$8-'DEPRECATED - DT-Prelim Calcs'!$C$9)+'DEPRECATED - DT-Prelim Calcs'!$C$9</f>
        <v>6861.2032872011368</v>
      </c>
      <c r="LP188" s="57">
        <f t="shared" si="210"/>
        <v>60</v>
      </c>
      <c r="LQ188" s="2">
        <f t="shared" si="266"/>
        <v>0.99579519204165001</v>
      </c>
      <c r="LR188" s="57">
        <f>LQ188*'DEPRECATED - DT-Prelim Calcs'!$C$21/LL$2/'DEPRECATED - DT-Prelim Calcs'!$C$19/'DEPRECATED - DT-Prelim Calcs'!$C$18*3.39*'DEPRECATED - DT-Prelim Calcs'!$C$20</f>
        <v>25.773080821789936</v>
      </c>
      <c r="LS188" s="46">
        <f t="shared" si="267"/>
        <v>0</v>
      </c>
      <c r="LT188" s="57">
        <f>LR187*'DEPRECATED - DT-Prelim Calcs'!$C$11+LT187</f>
        <v>-967.98835366316041</v>
      </c>
      <c r="LU188" s="57">
        <f>LU187+0.5*LR188*'DEPRECATED - DT-Prelim Calcs'!$C$11^2+LT188*'DEPRECATED - DT-Prelim Calcs'!$C$11</f>
        <v>-360955.17163030384</v>
      </c>
      <c r="LV188" s="57">
        <f>MIN('Drive Train'!$F$35-LP187*'DEPRECATED - DT-Prelim Calcs'!$C$21*'Drive Train'!$F$39,LV187+LP$2)</f>
        <v>8.8000000000000007</v>
      </c>
      <c r="LW188" s="57">
        <f>'Drive Train'!$F$35-LP188*'DEPRECATED - DT-Prelim Calcs'!$C$21*'Drive Train'!$F$39</f>
        <v>8.8000000000000007</v>
      </c>
      <c r="LX188" s="1">
        <f>IF(LU188&gt;='Drive Train'!$F$29,1,0)</f>
        <v>0</v>
      </c>
      <c r="LY188" s="57">
        <f>MIN(LO188,'DEPRECATED - DT-Prelim Calcs'!$C$10)*'DEPRECATED - DT-Prelim Calcs'!$C$11*1000/60/60</f>
        <v>103.33333333333333</v>
      </c>
      <c r="LZ188" s="63">
        <f>LZ187+'DEPRECATED - DT-Prelim Calcs'!$C$11</f>
        <v>736</v>
      </c>
    </row>
    <row r="189" spans="18:338" x14ac:dyDescent="0.2">
      <c r="R189" s="63">
        <f>R188+'DEPRECATED - DT-Prelim Calcs'!$C$11</f>
        <v>740</v>
      </c>
      <c r="S189" s="2">
        <f>AG189/'Drive Train'!$F$35</f>
        <v>0</v>
      </c>
      <c r="T189" s="46">
        <f>AE189*12*60/(PI() * 'Drive Train'!$F$15)/S$2*ABS(S189)</f>
        <v>0</v>
      </c>
      <c r="U189" s="2">
        <f>IF(OR(AD188=1,AND($C$32=Motors!$C$32,'DEPRECATED - DT-Prelim Calcs'!AI188=1)),0,IF(AG189=0,-(V188+$C$9)/($C$8-$C$9)*$C$7,($C$6*S189-T189)/($C$6*S189)*$C$7*S189))</f>
        <v>0</v>
      </c>
      <c r="V189" s="57">
        <f>IF(AND(AD188=1,AI188=1),0,ABS(U189/$C$7*($C$8-$C$9)+$C$9) *'Drive Train'!$AA$49 + V188*(1-'Drive Train'!$AA$49))</f>
        <v>0</v>
      </c>
      <c r="W189" s="57">
        <f t="shared" si="184"/>
        <v>0</v>
      </c>
      <c r="X189" s="2">
        <f>MAX(MIN(IF(AND(AI188=1,AG189&lt;0),-1,1)*(W189-$C$9)/($C$8-$C$9)*$C$7-$C$29*AE189/T$2 -  AI188*$C$29/2,X$2),MAX(X$4:X188)*-1)</f>
        <v>-0.2458281045106315</v>
      </c>
      <c r="Y189" s="57">
        <f t="shared" si="185"/>
        <v>0</v>
      </c>
      <c r="Z189" s="57">
        <f t="shared" si="186"/>
        <v>0</v>
      </c>
      <c r="AA189" s="57">
        <f t="shared" si="187"/>
        <v>0</v>
      </c>
      <c r="AB189" s="57" t="e">
        <f t="shared" si="188"/>
        <v>#N/A</v>
      </c>
      <c r="AC189" s="46">
        <f t="shared" si="211"/>
        <v>1</v>
      </c>
      <c r="AD189" s="1">
        <f t="shared" si="189"/>
        <v>1</v>
      </c>
      <c r="AE189" s="57">
        <f t="shared" si="190"/>
        <v>0</v>
      </c>
      <c r="AF189" s="57" t="e">
        <f t="shared" si="191"/>
        <v>#N/A</v>
      </c>
      <c r="AG189" s="57">
        <f>IF(AI188=0,MIN('Drive Train'!$F$35-W188*$C$21*'Drive Train'!$F$39,AG188+W$2)-$C$3,IF(AE188-1&lt;=0,0,IF($C$32=Motors!$C$30,MAX(ABS('Drive Train'!$F$35-W188*$C$21*'Drive Train'!$F$39)*-1,AG188-W$2),MAX(0,ABS('Drive Train'!$F$35-W188*$C$21*'Drive Train'!$F$39)*-1,AG188-W$2))))</f>
        <v>0</v>
      </c>
      <c r="AH189" s="57">
        <f>'Drive Train'!$F$35-ABS(W189)*'DEPRECATED - DT-Prelim Calcs'!$C$21*'Drive Train'!$F$39</f>
        <v>12.4</v>
      </c>
      <c r="AI189" s="1">
        <f>IF(AJ189&gt;='Drive Train'!$F$29,1,0)</f>
        <v>1</v>
      </c>
      <c r="AJ189" s="57">
        <f>AJ188+0.5*Y189*'DEPRECATED - DT-Prelim Calcs'!$C$11^2+AE189*'DEPRECATED - DT-Prelim Calcs'!$C$11</f>
        <v>784.33981740885292</v>
      </c>
      <c r="AK189" s="57">
        <f t="shared" si="268"/>
        <v>0</v>
      </c>
      <c r="AL189" s="63">
        <f>AL188+'DEPRECATED - DT-Prelim Calcs'!$C$11</f>
        <v>740</v>
      </c>
      <c r="AM189" s="2">
        <f>AW189/'Drive Train'!$F$35</f>
        <v>0.9017179876015865</v>
      </c>
      <c r="AN189" s="46">
        <f>AU189*12*60/(PI() * 'Drive Train'!$F$15)/AM$2*AM189</f>
        <v>4074.5129711578234</v>
      </c>
      <c r="AO189" s="2">
        <f>('DEPRECATED - DT-Prelim Calcs'!$C$6*AM189-AN189)/('DEPRECATED - DT-Prelim Calcs'!$C$6*AM189)*'DEPRECATED - DT-Prelim Calcs'!$C$7*AM189</f>
        <v>0.3308183500278245</v>
      </c>
      <c r="AP189" s="57">
        <f>AO189/'DEPRECATED - DT-Prelim Calcs'!$C$7*('DEPRECATED - DT-Prelim Calcs'!$C$8-'DEPRECATED - DT-Prelim Calcs'!$C$9)+'DEPRECATED - DT-Prelim Calcs'!$C$9</f>
        <v>20.311615895672151</v>
      </c>
      <c r="AQ189" s="57">
        <f t="shared" si="192"/>
        <v>20.311615895672151</v>
      </c>
      <c r="AR189" s="2">
        <f t="shared" si="212"/>
        <v>3.3306690738754696E-16</v>
      </c>
      <c r="AS189" s="57">
        <f>AR189*'DEPRECATED - DT-Prelim Calcs'!$C$21/AM$2/'DEPRECATED - DT-Prelim Calcs'!$C$19/'DEPRECATED - DT-Prelim Calcs'!$C$18*3.39*'DEPRECATED - DT-Prelim Calcs'!$C$20</f>
        <v>2.4137140947202652E-15</v>
      </c>
      <c r="AT189" s="46">
        <f t="shared" si="213"/>
        <v>0</v>
      </c>
      <c r="AU189" s="57">
        <f>AS188*'DEPRECATED - DT-Prelim Calcs'!$C$11+AU188</f>
        <v>39.432321268798681</v>
      </c>
      <c r="AV189" s="57">
        <f>AV188+0.5*AS189*'DEPRECATED - DT-Prelim Calcs'!$C$11^2+AU189*'DEPRECATED - DT-Prelim Calcs'!$C$11</f>
        <v>29135.304174275087</v>
      </c>
      <c r="AW189" s="57">
        <f>MIN('Drive Train'!$F$35-AQ188*'DEPRECATED - DT-Prelim Calcs'!$C$21*'Drive Train'!$F$39,AW188+AQ$2)</f>
        <v>11.181303046259673</v>
      </c>
      <c r="AX189" s="57">
        <f>'Drive Train'!$F$35-AQ189*'DEPRECATED - DT-Prelim Calcs'!$C$21*'Drive Train'!$F$39</f>
        <v>11.181303046259671</v>
      </c>
      <c r="AY189" s="1">
        <f>IF(AV189&gt;='Drive Train'!$F$29,1,0)</f>
        <v>1</v>
      </c>
      <c r="AZ189" s="57">
        <f t="shared" si="214"/>
        <v>22.568462106302391</v>
      </c>
      <c r="BA189" s="63">
        <f>BA188+'DEPRECATED - DT-Prelim Calcs'!$C$11</f>
        <v>740</v>
      </c>
      <c r="BB189" s="2">
        <f>BL189/'Drive Train'!$F$35</f>
        <v>1.2947645110418975</v>
      </c>
      <c r="BC189" s="46">
        <f>BJ189*12*60/(PI() * 'Drive Train'!$F$15)/BB$2*BB189</f>
        <v>-4259.090949070468</v>
      </c>
      <c r="BD189" s="2">
        <f>('DEPRECATED - DT-Prelim Calcs'!$C$6*BB189-BC189)/('DEPRECATED - DT-Prelim Calcs'!$C$6*BB189)*'DEPRECATED - DT-Prelim Calcs'!$C$7*BB189</f>
        <v>5.0461628069317666</v>
      </c>
      <c r="BE189" s="57">
        <f>BD189/'DEPRECATED - DT-Prelim Calcs'!$C$7*('DEPRECATED - DT-Prelim Calcs'!$C$8-'DEPRECATED - DT-Prelim Calcs'!$C$9)+'DEPRECATED - DT-Prelim Calcs'!$C$9</f>
        <v>271.34011955574505</v>
      </c>
      <c r="BF189" s="57">
        <f t="shared" si="193"/>
        <v>93</v>
      </c>
      <c r="BG189" s="2">
        <f t="shared" si="215"/>
        <v>1.9370342982087334</v>
      </c>
      <c r="BH189" s="57">
        <f>BG189*'DEPRECATED - DT-Prelim Calcs'!$C$21/BB$2/'DEPRECATED - DT-Prelim Calcs'!$C$19/'DEPRECATED - DT-Prelim Calcs'!$C$18*3.39*'DEPRECATED - DT-Prelim Calcs'!$C$20</f>
        <v>20.276476817893258</v>
      </c>
      <c r="BI189" s="46">
        <f t="shared" si="216"/>
        <v>0</v>
      </c>
      <c r="BJ189" s="57">
        <f>BH188*'DEPRECATED - DT-Prelim Calcs'!$C$11+BJ188</f>
        <v>-19.873422069688544</v>
      </c>
      <c r="BK189" s="57">
        <f>BK188+0.5*BH189*'DEPRECATED - DT-Prelim Calcs'!$C$11^2+BJ189*'DEPRECATED - DT-Prelim Calcs'!$C$11</f>
        <v>15336.970498365243</v>
      </c>
      <c r="BL189" s="57">
        <f>MIN('Drive Train'!$F$35-BF188*'DEPRECATED - DT-Prelim Calcs'!$C$21*'Drive Train'!$F$39,BL188+BF$2)</f>
        <v>16.05507993691953</v>
      </c>
      <c r="BM189" s="57">
        <f>'Drive Train'!$F$35-BF189*'DEPRECATED - DT-Prelim Calcs'!$C$21*'Drive Train'!$F$39</f>
        <v>6.82</v>
      </c>
      <c r="BN189" s="1">
        <f>IF(BK189&gt;='Drive Train'!$F$29,1,0)</f>
        <v>1</v>
      </c>
      <c r="BO189" s="57">
        <f t="shared" si="217"/>
        <v>103.33333333333333</v>
      </c>
      <c r="BP189" s="63">
        <f>BP188+'DEPRECATED - DT-Prelim Calcs'!$C$11</f>
        <v>740</v>
      </c>
      <c r="BQ189" s="2">
        <f>CA189/'Drive Train'!$F$35</f>
        <v>0.55000000000000004</v>
      </c>
      <c r="BR189" s="46">
        <f>BY189*12*60/(PI() * 'Drive Train'!$F$15)/BQ$2*BQ189</f>
        <v>10246.130815953862</v>
      </c>
      <c r="BS189" s="2">
        <f>('DEPRECATED - DT-Prelim Calcs'!$C$6*BQ189-BR189)/('DEPRECATED - DT-Prelim Calcs'!$C$6*BQ189)*'DEPRECATED - DT-Prelim Calcs'!$C$7*BQ189</f>
        <v>-3.3073659036489316</v>
      </c>
      <c r="BT189" s="57">
        <f>BS189/'DEPRECATED - DT-Prelim Calcs'!$C$7*('DEPRECATED - DT-Prelim Calcs'!$C$8-'DEPRECATED - DT-Prelim Calcs'!$C$9)+'DEPRECATED - DT-Prelim Calcs'!$C$9</f>
        <v>-173.37263296189127</v>
      </c>
      <c r="BU189" s="57">
        <f t="shared" si="194"/>
        <v>-173.37263296189127</v>
      </c>
      <c r="BV189" s="2">
        <f t="shared" si="218"/>
        <v>-4.6712636963835301</v>
      </c>
      <c r="BW189" s="57">
        <f>BV189*'DEPRECATED - DT-Prelim Calcs'!$C$21/BQ$2/'DEPRECATED - DT-Prelim Calcs'!$C$19/'DEPRECATED - DT-Prelim Calcs'!$C$18*3.39*'DEPRECATED - DT-Prelim Calcs'!$C$20</f>
        <v>-63.943313610073247</v>
      </c>
      <c r="BX189" s="46">
        <f t="shared" si="219"/>
        <v>1</v>
      </c>
      <c r="BY189" s="57">
        <f>BW188*'DEPRECATED - DT-Prelim Calcs'!$C$11+BY188</f>
        <v>86.067297591231664</v>
      </c>
      <c r="BZ189" s="57">
        <f>BZ188+0.5*BW189*'DEPRECATED - DT-Prelim Calcs'!$C$11^2+BY189*'DEPRECATED - DT-Prelim Calcs'!$C$11</f>
        <v>-16034.161169890525</v>
      </c>
      <c r="CA189" s="57">
        <f>MIN('Drive Train'!$F$35-BU188*'DEPRECATED - DT-Prelim Calcs'!$C$21*'Drive Train'!$F$39,CA188+BU$2)</f>
        <v>6.82</v>
      </c>
      <c r="CB189" s="57">
        <f>'Drive Train'!$F$35-BU189*'DEPRECATED - DT-Prelim Calcs'!$C$21*'Drive Train'!$F$39</f>
        <v>22.802357977713477</v>
      </c>
      <c r="CC189" s="1">
        <f>IF(BZ189&gt;='Drive Train'!$F$29,1,0)</f>
        <v>0</v>
      </c>
      <c r="CD189" s="57">
        <f t="shared" si="220"/>
        <v>-192.63625884654584</v>
      </c>
      <c r="CE189" s="63">
        <f>CE188+'DEPRECATED - DT-Prelim Calcs'!$C$11</f>
        <v>740</v>
      </c>
      <c r="CF189" s="2">
        <f>CP189/'Drive Train'!$F$35</f>
        <v>0.55000000000000004</v>
      </c>
      <c r="CG189" s="46">
        <f>CN189*12*60/(PI() * 'Drive Train'!$F$15)/CF$2*CF189</f>
        <v>14446.57993000416</v>
      </c>
      <c r="CH189" s="2">
        <f>('DEPRECATED - DT-Prelim Calcs'!$C$6*CF189-CG189)/('DEPRECATED - DT-Prelim Calcs'!$C$6*CF189)*'DEPRECATED - DT-Prelim Calcs'!$C$7*CF189</f>
        <v>-5.206630887675427</v>
      </c>
      <c r="CI189" s="57">
        <f>CH189/'DEPRECATED - DT-Prelim Calcs'!$C$7*('DEPRECATED - DT-Prelim Calcs'!$C$8-'DEPRECATED - DT-Prelim Calcs'!$C$9)+'DEPRECATED - DT-Prelim Calcs'!$C$9</f>
        <v>-274.48288086670425</v>
      </c>
      <c r="CJ189" s="57">
        <f t="shared" si="195"/>
        <v>-274.48288086670425</v>
      </c>
      <c r="CK189" s="2">
        <f t="shared" si="221"/>
        <v>-7.129664941507416</v>
      </c>
      <c r="CL189" s="57">
        <f>CK189*'DEPRECATED - DT-Prelim Calcs'!$C$21/CF$2/'DEPRECATED - DT-Prelim Calcs'!$C$19/'DEPRECATED - DT-Prelim Calcs'!$C$18*3.39*'DEPRECATED - DT-Prelim Calcs'!$C$20</f>
        <v>-120.55916959199097</v>
      </c>
      <c r="CM189" s="46">
        <f t="shared" si="222"/>
        <v>1</v>
      </c>
      <c r="CN189" s="57">
        <f>CL188*'DEPRECATED - DT-Prelim Calcs'!$C$11+CN188</f>
        <v>98.236513804326449</v>
      </c>
      <c r="CO189" s="57">
        <f>CO188+0.5*CL189*'DEPRECATED - DT-Prelim Calcs'!$C$11^2+CN189*'DEPRECATED - DT-Prelim Calcs'!$C$11</f>
        <v>-61360.540183744124</v>
      </c>
      <c r="CP189" s="57">
        <f>MIN('Drive Train'!$F$35-CJ188*'DEPRECATED - DT-Prelim Calcs'!$C$21*'Drive Train'!$F$39,CP188+CJ$2)</f>
        <v>6.82</v>
      </c>
      <c r="CQ189" s="57">
        <f>'Drive Train'!$F$35-CJ189*'DEPRECATED - DT-Prelim Calcs'!$C$21*'Drive Train'!$F$39</f>
        <v>28.868972852002251</v>
      </c>
      <c r="CR189" s="1">
        <f>IF(CO189&gt;='Drive Train'!$F$29,1,0)</f>
        <v>0</v>
      </c>
      <c r="CS189" s="57">
        <f t="shared" si="223"/>
        <v>-304.98097874078252</v>
      </c>
      <c r="CT189" s="63">
        <f>CT188+'DEPRECATED - DT-Prelim Calcs'!$C$11</f>
        <v>740</v>
      </c>
      <c r="CU189" s="2">
        <f>DE189/'Drive Train'!$F$35</f>
        <v>0.55000000000000004</v>
      </c>
      <c r="CV189" s="46">
        <f>DC189*12*60/(PI() * 'Drive Train'!$F$15)/CU$2*CU189</f>
        <v>3745.767405612748</v>
      </c>
      <c r="CW189" s="2">
        <f>('DEPRECATED - DT-Prelim Calcs'!$C$6*CU189-CV189)/('DEPRECATED - DT-Prelim Calcs'!$C$6*CU189)*'DEPRECATED - DT-Prelim Calcs'!$C$7*CU189</f>
        <v>-0.36817719465792154</v>
      </c>
      <c r="CX189" s="57">
        <f>CW189/'DEPRECATED - DT-Prelim Calcs'!$C$7*('DEPRECATED - DT-Prelim Calcs'!$C$8-'DEPRECATED - DT-Prelim Calcs'!$C$9)+'DEPRECATED - DT-Prelim Calcs'!$C$9</f>
        <v>-16.900470570378147</v>
      </c>
      <c r="CY189" s="57">
        <f t="shared" si="196"/>
        <v>-16.900470570378147</v>
      </c>
      <c r="CZ189" s="2">
        <f t="shared" si="224"/>
        <v>-0.8667892061947684</v>
      </c>
      <c r="DA189" s="57">
        <f>CZ189*'DEPRECATED - DT-Prelim Calcs'!$C$21/CU$2/'DEPRECATED - DT-Prelim Calcs'!$C$19/'DEPRECATED - DT-Prelim Calcs'!$C$18*3.39*'DEPRECATED - DT-Prelim Calcs'!$C$20</f>
        <v>-17.448790799639053</v>
      </c>
      <c r="DB189" s="46">
        <f t="shared" si="225"/>
        <v>1</v>
      </c>
      <c r="DC189" s="57">
        <f>DA188*'DEPRECATED - DT-Prelim Calcs'!$C$11+DC188</f>
        <v>21.395773388234744</v>
      </c>
      <c r="DD189" s="57">
        <f>DD188+0.5*DA189*'DEPRECATED - DT-Prelim Calcs'!$C$11^2+DC189*'DEPRECATED - DT-Prelim Calcs'!$C$11</f>
        <v>-127998.8970968573</v>
      </c>
      <c r="DE189" s="57">
        <f>MIN('Drive Train'!$F$35-CY188*'DEPRECATED - DT-Prelim Calcs'!$C$21*'Drive Train'!$F$39,DE188+CY$2)</f>
        <v>6.82</v>
      </c>
      <c r="DF189" s="57">
        <f>'Drive Train'!$F$35-CY189*'DEPRECATED - DT-Prelim Calcs'!$C$21*'Drive Train'!$F$39</f>
        <v>13.414028234222689</v>
      </c>
      <c r="DG189" s="1">
        <f>IF(DD189&gt;='Drive Train'!$F$29,1,0)</f>
        <v>0</v>
      </c>
      <c r="DH189" s="57">
        <f t="shared" si="226"/>
        <v>-18.778300633753496</v>
      </c>
      <c r="DI189" s="63">
        <f>DI188+'DEPRECATED - DT-Prelim Calcs'!$C$11</f>
        <v>740</v>
      </c>
      <c r="DJ189" s="2">
        <f>DT189/'Drive Train'!$F$35</f>
        <v>0.55000000000000004</v>
      </c>
      <c r="DK189" s="46">
        <f>DR189*12*60/(PI() * 'Drive Train'!$F$15)/DJ$2*DJ189</f>
        <v>-40384.948100636619</v>
      </c>
      <c r="DL189" s="2">
        <f>('DEPRECATED - DT-Prelim Calcs'!$C$6*DJ189-DK189)/('DEPRECATED - DT-Prelim Calcs'!$C$6*DJ189)*'DEPRECATED - DT-Prelim Calcs'!$C$7*DJ189</f>
        <v>19.585861148693105</v>
      </c>
      <c r="DM189" s="57">
        <f>DL189/'DEPRECATED - DT-Prelim Calcs'!$C$7*('DEPRECATED - DT-Prelim Calcs'!$C$8-'DEPRECATED - DT-Prelim Calcs'!$C$9)+'DEPRECATED - DT-Prelim Calcs'!$C$9</f>
        <v>1045.3829814843675</v>
      </c>
      <c r="DN189" s="57">
        <f t="shared" si="197"/>
        <v>93</v>
      </c>
      <c r="DO189" s="2">
        <f t="shared" si="227"/>
        <v>1.1037138828047846</v>
      </c>
      <c r="DP189" s="57">
        <f>DO189*'DEPRECATED - DT-Prelim Calcs'!$C$21/DJ$2/'DEPRECATED - DT-Prelim Calcs'!$C$19/'DEPRECATED - DT-Prelim Calcs'!$C$18*3.39*'DEPRECATED - DT-Prelim Calcs'!$C$20</f>
        <v>25.773080821789936</v>
      </c>
      <c r="DQ189" s="46">
        <f t="shared" si="228"/>
        <v>0</v>
      </c>
      <c r="DR189" s="57">
        <f>DP188*'DEPRECATED - DT-Prelim Calcs'!$C$11+DR188</f>
        <v>-198.86058976264121</v>
      </c>
      <c r="DS189" s="57">
        <f>DS188+0.5*DP189*'DEPRECATED - DT-Prelim Calcs'!$C$11^2+DR189*'DEPRECATED - DT-Prelim Calcs'!$C$11</f>
        <v>-217990.34546748054</v>
      </c>
      <c r="DT189" s="57">
        <f>MIN('Drive Train'!$F$35-DN188*'DEPRECATED - DT-Prelim Calcs'!$C$21*'Drive Train'!$F$39,DT188+DN$2)</f>
        <v>6.82</v>
      </c>
      <c r="DU189" s="57">
        <f>'Drive Train'!$F$35-DN189*'DEPRECATED - DT-Prelim Calcs'!$C$21*'Drive Train'!$F$39</f>
        <v>6.82</v>
      </c>
      <c r="DV189" s="1">
        <f>IF(DS189&gt;='Drive Train'!$F$29,1,0)</f>
        <v>0</v>
      </c>
      <c r="DW189" s="57">
        <f t="shared" si="229"/>
        <v>103.33333333333333</v>
      </c>
      <c r="DX189" s="63">
        <f>DX188+'DEPRECATED - DT-Prelim Calcs'!$C$11</f>
        <v>740</v>
      </c>
      <c r="DY189" s="2">
        <f>EI189/'Drive Train'!$F$35</f>
        <v>0.55000000000000004</v>
      </c>
      <c r="DZ189" s="46">
        <f>EG189*12*60/(PI() * 'Drive Train'!$F$15)/DY$2*DY189</f>
        <v>-71906.244207652795</v>
      </c>
      <c r="EA189" s="2">
        <f>('DEPRECATED - DT-Prelim Calcs'!$C$6*DY189-DZ189)/('DEPRECATED - DT-Prelim Calcs'!$C$6*DY189)*'DEPRECATED - DT-Prelim Calcs'!$C$7*DY189</f>
        <v>33.838454698019369</v>
      </c>
      <c r="EB189" s="57">
        <f>EA189/'DEPRECATED - DT-Prelim Calcs'!$C$7*('DEPRECATED - DT-Prelim Calcs'!$C$8-'DEPRECATED - DT-Prelim Calcs'!$C$9)+'DEPRECATED - DT-Prelim Calcs'!$C$9</f>
        <v>1804.1413849609482</v>
      </c>
      <c r="EC189" s="57">
        <f t="shared" si="198"/>
        <v>93</v>
      </c>
      <c r="ED189" s="2">
        <f t="shared" si="230"/>
        <v>0.96993038185874991</v>
      </c>
      <c r="EE189" s="57">
        <f>ED189*'DEPRECATED - DT-Prelim Calcs'!$C$21/DY$2/'DEPRECATED - DT-Prelim Calcs'!$C$19/'DEPRECATED - DT-Prelim Calcs'!$C$18*3.39*'DEPRECATED - DT-Prelim Calcs'!$C$20</f>
        <v>25.773080821789936</v>
      </c>
      <c r="EF189" s="46">
        <f t="shared" si="231"/>
        <v>0</v>
      </c>
      <c r="EG189" s="57">
        <f>EE188*'DEPRECATED - DT-Prelim Calcs'!$C$11+EG188</f>
        <v>-311.15720185949806</v>
      </c>
      <c r="EH189" s="57">
        <f>EH188+0.5*EE189*'DEPRECATED - DT-Prelim Calcs'!$C$11^2+EG189*'DEPRECATED - DT-Prelim Calcs'!$C$11</f>
        <v>-306594.85125052935</v>
      </c>
      <c r="EI189" s="57">
        <f>MIN('Drive Train'!$F$35-EC188*'DEPRECATED - DT-Prelim Calcs'!$C$21*'Drive Train'!$F$39,EI188+EC$2)</f>
        <v>6.82</v>
      </c>
      <c r="EJ189" s="57">
        <f>'Drive Train'!$F$35-EC189*'DEPRECATED - DT-Prelim Calcs'!$C$21*'Drive Train'!$F$39</f>
        <v>6.82</v>
      </c>
      <c r="EK189" s="1">
        <f>IF(EH189&gt;='Drive Train'!$F$29,1,0)</f>
        <v>0</v>
      </c>
      <c r="EL189" s="57">
        <f t="shared" si="232"/>
        <v>103.33333333333333</v>
      </c>
      <c r="EM189" s="63">
        <f>EM188+'DEPRECATED - DT-Prelim Calcs'!$C$11</f>
        <v>740</v>
      </c>
      <c r="EN189" s="2">
        <f>EX189/'Drive Train'!$F$35</f>
        <v>0.55000000000000004</v>
      </c>
      <c r="EO189" s="46">
        <f>EV189*12*60/(PI() * 'Drive Train'!$F$15)/EN$2*EN189</f>
        <v>-133024.69453919173</v>
      </c>
      <c r="EP189" s="2">
        <f>('DEPRECATED - DT-Prelim Calcs'!$C$6*EN189-EO189)/('DEPRECATED - DT-Prelim Calcs'!$C$6*EN189)*'DEPRECATED - DT-Prelim Calcs'!$C$7*EN189</f>
        <v>61.473626423912208</v>
      </c>
      <c r="EQ189" s="57">
        <f>EP189/'DEPRECATED - DT-Prelim Calcs'!$C$7*('DEPRECATED - DT-Prelim Calcs'!$C$8-'DEPRECATED - DT-Prelim Calcs'!$C$9)+'DEPRECATED - DT-Prelim Calcs'!$C$9</f>
        <v>3275.3416058871103</v>
      </c>
      <c r="ER189" s="57">
        <f t="shared" si="199"/>
        <v>93</v>
      </c>
      <c r="ES189" s="2">
        <f t="shared" si="233"/>
        <v>0.86507304327942547</v>
      </c>
      <c r="ET189" s="57">
        <f>ES189*'DEPRECATED - DT-Prelim Calcs'!$C$21/EN$2/'DEPRECATED - DT-Prelim Calcs'!$C$19/'DEPRECATED - DT-Prelim Calcs'!$C$18*3.39*'DEPRECATED - DT-Prelim Calcs'!$C$20</f>
        <v>25.773080821789936</v>
      </c>
      <c r="EU189" s="46">
        <f t="shared" si="234"/>
        <v>0</v>
      </c>
      <c r="EV189" s="57">
        <f>ET188*'DEPRECATED - DT-Prelim Calcs'!$C$11+EV188</f>
        <v>-513.40221512328117</v>
      </c>
      <c r="EW189" s="57">
        <f>EW188+0.5*ET189*'DEPRECATED - DT-Prelim Calcs'!$C$11^2+EV189*'DEPRECATED - DT-Prelim Calcs'!$C$11</f>
        <v>-406316.56835261756</v>
      </c>
      <c r="EX189" s="57">
        <f>MIN('Drive Train'!$F$35-ER188*'DEPRECATED - DT-Prelim Calcs'!$C$21*'Drive Train'!$F$39,EX188+ER$2)</f>
        <v>6.82</v>
      </c>
      <c r="EY189" s="57">
        <f>'Drive Train'!$F$35-ER189*'DEPRECATED - DT-Prelim Calcs'!$C$21*'Drive Train'!$F$39</f>
        <v>6.82</v>
      </c>
      <c r="EZ189" s="1">
        <f>IF(EW189&gt;='Drive Train'!$F$29,1,0)</f>
        <v>0</v>
      </c>
      <c r="FA189" s="57">
        <f t="shared" si="235"/>
        <v>103.33333333333333</v>
      </c>
      <c r="FB189" s="63">
        <f>FB188+'DEPRECATED - DT-Prelim Calcs'!$C$11</f>
        <v>740</v>
      </c>
      <c r="FC189" s="2">
        <f>FM189/'Drive Train'!$F$35</f>
        <v>1.8895337493485089</v>
      </c>
      <c r="FD189" s="46">
        <f>FK189*12*60/(PI() * 'Drive Train'!$F$15)/FC$2*FC189</f>
        <v>-604916.71556015639</v>
      </c>
      <c r="FE189" s="2">
        <f>('DEPRECATED - DT-Prelim Calcs'!$C$6*FC189-FD189)/('DEPRECATED - DT-Prelim Calcs'!$C$6*FC189)*'DEPRECATED - DT-Prelim Calcs'!$C$7*FC189</f>
        <v>278.07146573555036</v>
      </c>
      <c r="FF189" s="57">
        <f>FE189/'DEPRECATED - DT-Prelim Calcs'!$C$7*('DEPRECATED - DT-Prelim Calcs'!$C$8-'DEPRECATED - DT-Prelim Calcs'!$C$9)+'DEPRECATED - DT-Prelim Calcs'!$C$9</f>
        <v>14806.255624012911</v>
      </c>
      <c r="FG189" s="57">
        <f t="shared" si="200"/>
        <v>93</v>
      </c>
      <c r="FH189" s="2">
        <f t="shared" si="236"/>
        <v>0.78067567320338405</v>
      </c>
      <c r="FI189" s="57">
        <f>FH189*'DEPRECATED - DT-Prelim Calcs'!$C$21/FC$2/'DEPRECATED - DT-Prelim Calcs'!$C$19/'DEPRECATED - DT-Prelim Calcs'!$C$18*3.39*'DEPRECATED - DT-Prelim Calcs'!$C$20</f>
        <v>25.773080821789936</v>
      </c>
      <c r="FJ189" s="46">
        <f t="shared" si="237"/>
        <v>0</v>
      </c>
      <c r="FK189" s="57">
        <f>FI188*'DEPRECATED - DT-Prelim Calcs'!$C$11+FK188</f>
        <v>-613.26327334322286</v>
      </c>
      <c r="FL189" s="57">
        <f>FL188+0.5*FI189*'DEPRECATED - DT-Prelim Calcs'!$C$11^2+FK189*'DEPRECATED - DT-Prelim Calcs'!$C$11</f>
        <v>-590005.09715749882</v>
      </c>
      <c r="FM189" s="57">
        <f>MIN('Drive Train'!$F$35-FG188*'DEPRECATED - DT-Prelim Calcs'!$C$21*'Drive Train'!$F$39,FM188+FG$2)</f>
        <v>23.430218491921512</v>
      </c>
      <c r="FN189" s="57">
        <f>'Drive Train'!$F$35-FG189*'DEPRECATED - DT-Prelim Calcs'!$C$21*'Drive Train'!$F$39</f>
        <v>6.82</v>
      </c>
      <c r="FO189" s="1">
        <f>IF(FL189&gt;='Drive Train'!$F$29,1,0)</f>
        <v>0</v>
      </c>
      <c r="FP189" s="57">
        <f t="shared" si="238"/>
        <v>103.33333333333333</v>
      </c>
      <c r="FQ189" s="63">
        <f>FQ188+'DEPRECATED - DT-Prelim Calcs'!$C$11</f>
        <v>740</v>
      </c>
      <c r="FR189" s="2">
        <f>GB189/'Drive Train'!$F$35</f>
        <v>0.55000000000000004</v>
      </c>
      <c r="FS189" s="46">
        <f>FZ189*12*60/(PI() * 'Drive Train'!$F$15)/FR$2*FR189</f>
        <v>-36567.238736368738</v>
      </c>
      <c r="FT189" s="2">
        <f>('DEPRECATED - DT-Prelim Calcs'!$C$6*FR189-FS189)/('DEPRECATED - DT-Prelim Calcs'!$C$6*FR189)*'DEPRECATED - DT-Prelim Calcs'!$C$7*FR189</f>
        <v>17.859654850778359</v>
      </c>
      <c r="FU189" s="57">
        <f>FT189/'DEPRECATED - DT-Prelim Calcs'!$C$7*('DEPRECATED - DT-Prelim Calcs'!$C$8-'DEPRECATED - DT-Prelim Calcs'!$C$9)+'DEPRECATED - DT-Prelim Calcs'!$C$9</f>
        <v>953.48577483604299</v>
      </c>
      <c r="FV189" s="57">
        <f t="shared" si="201"/>
        <v>93</v>
      </c>
      <c r="FW189" s="2">
        <f t="shared" si="239"/>
        <v>0.7112822800297498</v>
      </c>
      <c r="FX189" s="57">
        <f>FW189*'DEPRECATED - DT-Prelim Calcs'!$C$21/FR$2/'DEPRECATED - DT-Prelim Calcs'!$C$19/'DEPRECATED - DT-Prelim Calcs'!$C$18*3.39*'DEPRECATED - DT-Prelim Calcs'!$C$20</f>
        <v>25.773080821789936</v>
      </c>
      <c r="FY189" s="46">
        <f t="shared" si="240"/>
        <v>0</v>
      </c>
      <c r="FZ189" s="57">
        <f>FX188*'DEPRECATED - DT-Prelim Calcs'!$C$11+FZ188</f>
        <v>-116.03976623862637</v>
      </c>
      <c r="GA189" s="57">
        <f>GA188+0.5*FX189*'DEPRECATED - DT-Prelim Calcs'!$C$11^2+FZ189*'DEPRECATED - DT-Prelim Calcs'!$C$11</f>
        <v>-647023.75662400632</v>
      </c>
      <c r="GB189" s="57">
        <f>MIN('Drive Train'!$F$35-FV188*'DEPRECATED - DT-Prelim Calcs'!$C$21*'Drive Train'!$F$39,GB188+FV$2)</f>
        <v>6.82</v>
      </c>
      <c r="GC189" s="57">
        <f>'Drive Train'!$F$35-FV189*'DEPRECATED - DT-Prelim Calcs'!$C$21*'Drive Train'!$F$39</f>
        <v>6.82</v>
      </c>
      <c r="GD189" s="1">
        <f>IF(GA189&gt;='Drive Train'!$F$29,1,0)</f>
        <v>0</v>
      </c>
      <c r="GE189" s="57">
        <f t="shared" si="241"/>
        <v>103.33333333333333</v>
      </c>
      <c r="GF189" s="63">
        <f>GF188+'DEPRECATED - DT-Prelim Calcs'!$C$11</f>
        <v>740</v>
      </c>
      <c r="GG189" s="2">
        <f>GQ189/'Drive Train'!$F$35</f>
        <v>0.85483870967741948</v>
      </c>
      <c r="GH189" s="46">
        <f>GO189*12*60/(PI() * 'Drive Train'!$F$15)/GG$2*GG189</f>
        <v>20652.187138348985</v>
      </c>
      <c r="GI189" s="2">
        <f>('DEPRECATED - DT-Prelim Calcs'!$C$6*GG189-GH189)/('DEPRECATED - DT-Prelim Calcs'!$C$6*GG189)*'DEPRECATED - DT-Prelim Calcs'!$C$7*GG189</f>
        <v>-7.27788204990651</v>
      </c>
      <c r="GJ189" s="57">
        <f>GI189/'DEPRECATED - DT-Prelim Calcs'!$C$7*('DEPRECATED - DT-Prelim Calcs'!$C$8-'DEPRECATED - DT-Prelim Calcs'!$C$9)+'DEPRECATED - DT-Prelim Calcs'!$C$9</f>
        <v>-384.74907344523041</v>
      </c>
      <c r="GK189" s="57">
        <f t="shared" si="242"/>
        <v>-384.74907344523041</v>
      </c>
      <c r="GL189" s="2">
        <f t="shared" si="243"/>
        <v>-9.0466322063831832</v>
      </c>
      <c r="GM189" s="57">
        <f>GL189*'DEPRECATED - DT-Prelim Calcs'!$C$21/GG$2/'DEPRECATED - DT-Prelim Calcs'!$C$19/'DEPRECATED - DT-Prelim Calcs'!$C$18*3.39*'DEPRECATED - DT-Prelim Calcs'!$C$20</f>
        <v>-234.14411405429792</v>
      </c>
      <c r="GN189" s="46">
        <f t="shared" si="244"/>
        <v>1</v>
      </c>
      <c r="GO189" s="57">
        <f>GM188*'DEPRECATED - DT-Prelim Calcs'!$C$11+GO188</f>
        <v>59.03196976345717</v>
      </c>
      <c r="GP189" s="57">
        <f>GP188+0.5*GM189*'DEPRECATED - DT-Prelim Calcs'!$C$11^2+GO189*'DEPRECATED - DT-Prelim Calcs'!$C$11</f>
        <v>-323016.98910247552</v>
      </c>
      <c r="GQ189" s="57">
        <f>MIN('Drive Train'!$F$35-GK188*'DEPRECATED - DT-Prelim Calcs'!$C$21*'Drive Train'!$F$39,GQ188+GK$2)</f>
        <v>10.600000000000001</v>
      </c>
      <c r="GR189" s="57">
        <f>'Drive Train'!$F$35-GK189*'DEPRECATED - DT-Prelim Calcs'!$C$21*'Drive Train'!$F$39</f>
        <v>35.484944406713822</v>
      </c>
      <c r="GS189" s="1">
        <f>IF(GP189&gt;='Drive Train'!$F$29,1,0)</f>
        <v>0</v>
      </c>
      <c r="GT189" s="57">
        <f t="shared" si="245"/>
        <v>-427.49897049470047</v>
      </c>
      <c r="GU189" s="63">
        <f>GU188+'DEPRECATED - DT-Prelim Calcs'!$C$11</f>
        <v>740</v>
      </c>
      <c r="GV189" s="2">
        <f>HF189/'Drive Train'!$F$35</f>
        <v>0.83870967741935498</v>
      </c>
      <c r="GW189" s="46">
        <f>HD189*12*60/(PI() * 'Drive Train'!$F$15)/GV$2*GV189</f>
        <v>-309773.3960757184</v>
      </c>
      <c r="GX189" s="2">
        <f>('DEPRECATED - DT-Prelim Calcs'!$C$6*GV189-GW189)/('DEPRECATED - DT-Prelim Calcs'!$C$6*GV189)*'DEPRECATED - DT-Prelim Calcs'!$C$7*GV189</f>
        <v>142.0876851710762</v>
      </c>
      <c r="GY189" s="57">
        <f>GX189/'DEPRECATED - DT-Prelim Calcs'!$C$7*('DEPRECATED - DT-Prelim Calcs'!$C$8-'DEPRECATED - DT-Prelim Calcs'!$C$9)+'DEPRECATED - DT-Prelim Calcs'!$C$9</f>
        <v>7566.9531151240981</v>
      </c>
      <c r="GZ189" s="57">
        <f t="shared" si="202"/>
        <v>33.333333333333314</v>
      </c>
      <c r="HA189" s="2">
        <f t="shared" si="246"/>
        <v>0.99579519204165001</v>
      </c>
      <c r="HB189" s="57">
        <f>HA189*'DEPRECATED - DT-Prelim Calcs'!$C$21/GV$2/'DEPRECATED - DT-Prelim Calcs'!$C$19/'DEPRECATED - DT-Prelim Calcs'!$C$18*3.39*'DEPRECATED - DT-Prelim Calcs'!$C$20</f>
        <v>25.773080821789936</v>
      </c>
      <c r="HC189" s="46">
        <f t="shared" si="247"/>
        <v>0</v>
      </c>
      <c r="HD189" s="57">
        <f>HB188*'DEPRECATED - DT-Prelim Calcs'!$C$11+HD188</f>
        <v>-902.48058166419332</v>
      </c>
      <c r="HE189" s="57">
        <f>HE188+0.5*HB189*'DEPRECATED - DT-Prelim Calcs'!$C$11^2+HD189*'DEPRECATED - DT-Prelim Calcs'!$C$11</f>
        <v>-346810.48051901156</v>
      </c>
      <c r="HF189" s="57">
        <f>MIN('Drive Train'!$F$35-GZ188*'DEPRECATED - DT-Prelim Calcs'!$C$21*'Drive Train'!$F$39,HF188+GZ$2)</f>
        <v>10.400000000000002</v>
      </c>
      <c r="HG189" s="57">
        <f>'Drive Train'!$F$35-GZ189*'DEPRECATED - DT-Prelim Calcs'!$C$21*'Drive Train'!$F$39</f>
        <v>10.400000000000002</v>
      </c>
      <c r="HH189" s="1">
        <f>IF(HE189&gt;='Drive Train'!$F$29,1,0)</f>
        <v>0</v>
      </c>
      <c r="HI189" s="57">
        <f t="shared" si="248"/>
        <v>37.037037037037017</v>
      </c>
      <c r="HJ189" s="63">
        <f>HJ188+'DEPRECATED - DT-Prelim Calcs'!$C$11</f>
        <v>740</v>
      </c>
      <c r="HK189" s="2">
        <f>HU189/'Drive Train'!$F$35</f>
        <v>0.82258064516129037</v>
      </c>
      <c r="HL189" s="46">
        <f>HS189*12*60/(PI() * 'Drive Train'!$F$15)/HK$2*HK189</f>
        <v>-253093.49757366951</v>
      </c>
      <c r="HM189" s="2">
        <f>('DEPRECATED - DT-Prelim Calcs'!$C$6*HK189-HL189)/('DEPRECATED - DT-Prelim Calcs'!$C$6*HK189)*'DEPRECATED - DT-Prelim Calcs'!$C$7*HK189</f>
        <v>116.42056741347726</v>
      </c>
      <c r="HN189" s="57">
        <f>HM189/'DEPRECATED - DT-Prelim Calcs'!$C$7*('DEPRECATED - DT-Prelim Calcs'!$C$8-'DEPRECATED - DT-Prelim Calcs'!$C$9)+'DEPRECATED - DT-Prelim Calcs'!$C$9</f>
        <v>6200.5252278627104</v>
      </c>
      <c r="HO189" s="57">
        <f t="shared" si="203"/>
        <v>36.66666666666665</v>
      </c>
      <c r="HP189" s="2">
        <f t="shared" si="249"/>
        <v>0.99579519204165001</v>
      </c>
      <c r="HQ189" s="57">
        <f>HP189*'DEPRECATED - DT-Prelim Calcs'!$C$21/HK$2/'DEPRECATED - DT-Prelim Calcs'!$C$19/'DEPRECATED - DT-Prelim Calcs'!$C$18*3.39*'DEPRECATED - DT-Prelim Calcs'!$C$20</f>
        <v>25.773080821789936</v>
      </c>
      <c r="HR189" s="46">
        <f t="shared" si="250"/>
        <v>0</v>
      </c>
      <c r="HS189" s="57">
        <f>HQ188*'DEPRECATED - DT-Prelim Calcs'!$C$11+HS188</f>
        <v>-751.80966433458218</v>
      </c>
      <c r="HT189" s="57">
        <f>HT188+0.5*HQ189*'DEPRECATED - DT-Prelim Calcs'!$C$11^2+HS189*'DEPRECATED - DT-Prelim Calcs'!$C$11</f>
        <v>-345222.29912357108</v>
      </c>
      <c r="HU189" s="57">
        <f>MIN('Drive Train'!$F$35-HO188*'DEPRECATED - DT-Prelim Calcs'!$C$21*'Drive Train'!$F$39,HU188+HO$2)</f>
        <v>10.200000000000001</v>
      </c>
      <c r="HV189" s="57">
        <f>'Drive Train'!$F$35-HO189*'DEPRECATED - DT-Prelim Calcs'!$C$21*'Drive Train'!$F$39</f>
        <v>10.200000000000001</v>
      </c>
      <c r="HW189" s="1">
        <f>IF(HT189&gt;='Drive Train'!$F$29,1,0)</f>
        <v>0</v>
      </c>
      <c r="HX189" s="57">
        <f t="shared" si="251"/>
        <v>40.740740740740726</v>
      </c>
      <c r="HY189" s="63">
        <f>HY188+'DEPRECATED - DT-Prelim Calcs'!$C$11</f>
        <v>740</v>
      </c>
      <c r="HZ189" s="2">
        <f>IJ189/'Drive Train'!$F$35</f>
        <v>3.2097719155669866</v>
      </c>
      <c r="IA189" s="46">
        <f>IH189*12*60/(PI() * 'Drive Train'!$F$15)/HZ$2*HZ189</f>
        <v>-1369148.8875876297</v>
      </c>
      <c r="IB189" s="2">
        <f>('DEPRECATED - DT-Prelim Calcs'!$C$6*HZ189-IA189)/('DEPRECATED - DT-Prelim Calcs'!$C$6*HZ189)*'DEPRECATED - DT-Prelim Calcs'!$C$7*HZ189</f>
        <v>626.80662331580129</v>
      </c>
      <c r="IC189" s="57">
        <f>IB189/'DEPRECATED - DT-Prelim Calcs'!$C$7*('DEPRECATED - DT-Prelim Calcs'!$C$8-'DEPRECATED - DT-Prelim Calcs'!$C$9)+'DEPRECATED - DT-Prelim Calcs'!$C$9</f>
        <v>33371.699905152404</v>
      </c>
      <c r="ID189" s="57">
        <f t="shared" si="204"/>
        <v>39.999999999999986</v>
      </c>
      <c r="IE189" s="2">
        <f t="shared" si="252"/>
        <v>0.99579519204165001</v>
      </c>
      <c r="IF189" s="57">
        <f>IE189*'DEPRECATED - DT-Prelim Calcs'!$C$21/HZ$2/'DEPRECATED - DT-Prelim Calcs'!$C$19/'DEPRECATED - DT-Prelim Calcs'!$C$18*3.39*'DEPRECATED - DT-Prelim Calcs'!$C$20</f>
        <v>25.773080821789936</v>
      </c>
      <c r="IG189" s="46">
        <f t="shared" si="253"/>
        <v>0</v>
      </c>
      <c r="IH189" s="57">
        <f>IF188*'DEPRECATED - DT-Prelim Calcs'!$C$11+IH188</f>
        <v>-1042.2740099238813</v>
      </c>
      <c r="II189" s="57">
        <f>II188+0.5*IF189*'DEPRECATED - DT-Prelim Calcs'!$C$11^2+IH189*'DEPRECATED - DT-Prelim Calcs'!$C$11</f>
        <v>-334022.66039386467</v>
      </c>
      <c r="IJ189" s="57">
        <f>MIN('Drive Train'!$F$35-ID188*'DEPRECATED - DT-Prelim Calcs'!$C$21*'Drive Train'!$F$39,IJ188+ID$2)</f>
        <v>39.801171753030637</v>
      </c>
      <c r="IK189" s="57">
        <f>'Drive Train'!$F$35-ID189*'DEPRECATED - DT-Prelim Calcs'!$C$21*'Drive Train'!$F$39</f>
        <v>10.000000000000002</v>
      </c>
      <c r="IL189" s="1">
        <f>IF(II189&gt;='Drive Train'!$F$29,1,0)</f>
        <v>0</v>
      </c>
      <c r="IM189" s="57">
        <f t="shared" si="254"/>
        <v>44.444444444444429</v>
      </c>
      <c r="IN189" s="63">
        <f>IN188+'DEPRECATED - DT-Prelim Calcs'!$C$11</f>
        <v>740</v>
      </c>
      <c r="IO189" s="2">
        <f>IY189/'Drive Train'!$F$35</f>
        <v>0.79032258064516137</v>
      </c>
      <c r="IP189" s="46">
        <f>IW189*12*60/(PI() * 'Drive Train'!$F$15)/IO$2*IO189</f>
        <v>-163284.36650960363</v>
      </c>
      <c r="IQ189" s="2">
        <f>('DEPRECATED - DT-Prelim Calcs'!$C$6*IO189-IP189)/('DEPRECATED - DT-Prelim Calcs'!$C$6*IO189)*'DEPRECATED - DT-Prelim Calcs'!$C$7*IO189</f>
        <v>75.734944452777867</v>
      </c>
      <c r="IR189" s="57">
        <f>IQ189/'DEPRECATED - DT-Prelim Calcs'!$C$7*('DEPRECATED - DT-Prelim Calcs'!$C$8-'DEPRECATED - DT-Prelim Calcs'!$C$9)+'DEPRECATED - DT-Prelim Calcs'!$C$9</f>
        <v>4034.5644702453942</v>
      </c>
      <c r="IS189" s="57">
        <f t="shared" si="205"/>
        <v>43.333333333333321</v>
      </c>
      <c r="IT189" s="2">
        <f t="shared" si="255"/>
        <v>0.99579519204165001</v>
      </c>
      <c r="IU189" s="57">
        <f>IT189*'DEPRECATED - DT-Prelim Calcs'!$C$21/IO$2/'DEPRECATED - DT-Prelim Calcs'!$C$19/'DEPRECATED - DT-Prelim Calcs'!$C$18*3.39*'DEPRECATED - DT-Prelim Calcs'!$C$20</f>
        <v>25.773080821789936</v>
      </c>
      <c r="IV189" s="46">
        <f t="shared" si="256"/>
        <v>0</v>
      </c>
      <c r="IW189" s="57">
        <f>IU188*'DEPRECATED - DT-Prelim Calcs'!$C$11+IW188</f>
        <v>-504.83053823656041</v>
      </c>
      <c r="IX189" s="57">
        <f>IX188+0.5*IU189*'DEPRECATED - DT-Prelim Calcs'!$C$11^2+IW189*'DEPRECATED - DT-Prelim Calcs'!$C$11</f>
        <v>-352459.48826269881</v>
      </c>
      <c r="IY189" s="57">
        <f>MIN('Drive Train'!$F$35-IS188*'DEPRECATED - DT-Prelim Calcs'!$C$21*'Drive Train'!$F$39,IY188+IS$2)</f>
        <v>9.8000000000000007</v>
      </c>
      <c r="IZ189" s="57">
        <f>'Drive Train'!$F$35-IS189*'DEPRECATED - DT-Prelim Calcs'!$C$21*'Drive Train'!$F$39</f>
        <v>9.8000000000000007</v>
      </c>
      <c r="JA189" s="1">
        <f>IF(IX189&gt;='Drive Train'!$F$29,1,0)</f>
        <v>0</v>
      </c>
      <c r="JB189" s="57">
        <f t="shared" si="257"/>
        <v>48.148148148148138</v>
      </c>
      <c r="JC189" s="63">
        <f>JC188+'DEPRECATED - DT-Prelim Calcs'!$C$11</f>
        <v>740</v>
      </c>
      <c r="JD189" s="2">
        <f>JN189/'Drive Train'!$F$35</f>
        <v>0.77419354838709686</v>
      </c>
      <c r="JE189" s="46">
        <f>JL189*12*60/(PI() * 'Drive Train'!$F$15)/JD$2*JD189</f>
        <v>-173886.59509742141</v>
      </c>
      <c r="JF189" s="2">
        <f>('DEPRECATED - DT-Prelim Calcs'!$C$6*JD189-JE189)/('DEPRECATED - DT-Prelim Calcs'!$C$6*JD189)*'DEPRECATED - DT-Prelim Calcs'!$C$7*JD189</f>
        <v>80.489951702041708</v>
      </c>
      <c r="JG189" s="57">
        <f>JF189/'DEPRECATED - DT-Prelim Calcs'!$C$7*('DEPRECATED - DT-Prelim Calcs'!$C$8-'DEPRECATED - DT-Prelim Calcs'!$C$9)+'DEPRECATED - DT-Prelim Calcs'!$C$9</f>
        <v>4287.7044827269501</v>
      </c>
      <c r="JH189" s="57">
        <f t="shared" si="206"/>
        <v>46.666666666666657</v>
      </c>
      <c r="JI189" s="2">
        <f t="shared" si="258"/>
        <v>0.99579519204165001</v>
      </c>
      <c r="JJ189" s="57">
        <f>JI189*'DEPRECATED - DT-Prelim Calcs'!$C$21/JD$2/'DEPRECATED - DT-Prelim Calcs'!$C$19/'DEPRECATED - DT-Prelim Calcs'!$C$18*3.39*'DEPRECATED - DT-Prelim Calcs'!$C$20</f>
        <v>25.773080821789936</v>
      </c>
      <c r="JK189" s="46">
        <f t="shared" si="259"/>
        <v>0</v>
      </c>
      <c r="JL189" s="57">
        <f>JJ188*'DEPRECATED - DT-Prelim Calcs'!$C$11+JL188</f>
        <v>-548.80992772374555</v>
      </c>
      <c r="JM189" s="57">
        <f>JM188+0.5*JJ189*'DEPRECATED - DT-Prelim Calcs'!$C$11^2+JL189*'DEPRECATED - DT-Prelim Calcs'!$C$11</f>
        <v>-375044.66925444477</v>
      </c>
      <c r="JN189" s="57">
        <f>MIN('Drive Train'!$F$35-JH188*'DEPRECATED - DT-Prelim Calcs'!$C$21*'Drive Train'!$F$39,JN188+JH$2)</f>
        <v>9.6000000000000014</v>
      </c>
      <c r="JO189" s="57">
        <f>'Drive Train'!$F$35-JH189*'DEPRECATED - DT-Prelim Calcs'!$C$21*'Drive Train'!$F$39</f>
        <v>9.6000000000000014</v>
      </c>
      <c r="JP189" s="1">
        <f>IF(JM189&gt;='Drive Train'!$F$29,1,0)</f>
        <v>0</v>
      </c>
      <c r="JQ189" s="57">
        <f>MIN(JG189,'DEPRECATED - DT-Prelim Calcs'!$C$10)*'DEPRECATED - DT-Prelim Calcs'!$C$11*1000/60/60</f>
        <v>103.33333333333333</v>
      </c>
      <c r="JR189" s="63">
        <f>JR188+'DEPRECATED - DT-Prelim Calcs'!$C$11</f>
        <v>740</v>
      </c>
      <c r="JS189" s="2">
        <f>KC189/'Drive Train'!$F$35</f>
        <v>0.75806451612903225</v>
      </c>
      <c r="JT189" s="46">
        <f>KA189*12*60/(PI() * 'Drive Train'!$F$15)/JS$2*JS189</f>
        <v>-231813.26727585724</v>
      </c>
      <c r="JU189" s="2">
        <f>('DEPRECATED - DT-Prelim Calcs'!$C$6*JS189-JT189)/('DEPRECATED - DT-Prelim Calcs'!$C$6*JS189)*'DEPRECATED - DT-Prelim Calcs'!$C$7*JS189</f>
        <v>106.64306571554376</v>
      </c>
      <c r="JV189" s="57">
        <f>JU189/'DEPRECATED - DT-Prelim Calcs'!$C$7*('DEPRECATED - DT-Prelim Calcs'!$C$8-'DEPRECATED - DT-Prelim Calcs'!$C$9)+'DEPRECATED - DT-Prelim Calcs'!$C$9</f>
        <v>5680.0051167237616</v>
      </c>
      <c r="JW189" s="57">
        <f t="shared" si="207"/>
        <v>49.999999999999993</v>
      </c>
      <c r="JX189" s="2">
        <f t="shared" si="260"/>
        <v>0.99579519204165001</v>
      </c>
      <c r="JY189" s="57">
        <f>JX189*'DEPRECATED - DT-Prelim Calcs'!$C$21/JS$2/'DEPRECATED - DT-Prelim Calcs'!$C$19/'DEPRECATED - DT-Prelim Calcs'!$C$18*3.39*'DEPRECATED - DT-Prelim Calcs'!$C$20</f>
        <v>25.773080821789936</v>
      </c>
      <c r="JZ189" s="46">
        <f t="shared" si="261"/>
        <v>0</v>
      </c>
      <c r="KA189" s="57">
        <f>JY188*'DEPRECATED - DT-Prelim Calcs'!$C$11+KA188</f>
        <v>-747.20113509612395</v>
      </c>
      <c r="KB189" s="57">
        <f>KB188+0.5*JY189*'DEPRECATED - DT-Prelim Calcs'!$C$11^2+KA189*'DEPRECATED - DT-Prelim Calcs'!$C$11</f>
        <v>-389649.38884290453</v>
      </c>
      <c r="KC189" s="57">
        <f>MIN('Drive Train'!$F$35-JW188*'DEPRECATED - DT-Prelim Calcs'!$C$21*'Drive Train'!$F$39,KC188+JW$2)</f>
        <v>9.4</v>
      </c>
      <c r="KD189" s="57">
        <f>'Drive Train'!$F$35-JW189*'DEPRECATED - DT-Prelim Calcs'!$C$21*'Drive Train'!$F$39</f>
        <v>9.4</v>
      </c>
      <c r="KE189" s="1">
        <f>IF(KB189&gt;='Drive Train'!$F$29,1,0)</f>
        <v>0</v>
      </c>
      <c r="KF189" s="57">
        <f>MIN(JV189,'DEPRECATED - DT-Prelim Calcs'!$C$10)*'DEPRECATED - DT-Prelim Calcs'!$C$11*1000/60/60</f>
        <v>103.33333333333333</v>
      </c>
      <c r="KG189" s="63">
        <f>KG188+'DEPRECATED - DT-Prelim Calcs'!$C$11</f>
        <v>740</v>
      </c>
      <c r="KH189" s="2">
        <f>KR189/'Drive Train'!$F$35</f>
        <v>0.74193548387096786</v>
      </c>
      <c r="KI189" s="46">
        <f>KP189*12*60/(PI() * 'Drive Train'!$F$15)/KH$2*KH189</f>
        <v>-223466.66132532904</v>
      </c>
      <c r="KJ189" s="2">
        <f>('DEPRECATED - DT-Prelim Calcs'!$C$6*KH189-KI189)/('DEPRECATED - DT-Prelim Calcs'!$C$6*KH189)*'DEPRECATED - DT-Prelim Calcs'!$C$7*KH189</f>
        <v>102.83021344559303</v>
      </c>
      <c r="KK189" s="57">
        <f>KJ189/'DEPRECATED - DT-Prelim Calcs'!$C$7*('DEPRECATED - DT-Prelim Calcs'!$C$8-'DEPRECATED - DT-Prelim Calcs'!$C$9)+'DEPRECATED - DT-Prelim Calcs'!$C$9</f>
        <v>5477.0221514811556</v>
      </c>
      <c r="KL189" s="57">
        <f t="shared" si="208"/>
        <v>53.333333333333329</v>
      </c>
      <c r="KM189" s="2">
        <f t="shared" si="262"/>
        <v>0.99579519204165001</v>
      </c>
      <c r="KN189" s="57">
        <f>KM189*'DEPRECATED - DT-Prelim Calcs'!$C$21/KH$2/'DEPRECATED - DT-Prelim Calcs'!$C$19/'DEPRECATED - DT-Prelim Calcs'!$C$18*3.39*'DEPRECATED - DT-Prelim Calcs'!$C$20</f>
        <v>25.773080821789936</v>
      </c>
      <c r="KO189" s="46">
        <f t="shared" si="263"/>
        <v>0</v>
      </c>
      <c r="KP189" s="57">
        <f>KN188*'DEPRECATED - DT-Prelim Calcs'!$C$11+KP188</f>
        <v>-735.95625639898833</v>
      </c>
      <c r="KQ189" s="57">
        <f>KQ188+0.5*KN189*'DEPRECATED - DT-Prelim Calcs'!$C$11^2+KP189*'DEPRECATED - DT-Prelim Calcs'!$C$11</f>
        <v>-366114.6664157699</v>
      </c>
      <c r="KR189" s="57">
        <f>MIN('Drive Train'!$F$35-KL188*'DEPRECATED - DT-Prelim Calcs'!$C$21*'Drive Train'!$F$39,KR188+KL$2)</f>
        <v>9.2000000000000011</v>
      </c>
      <c r="KS189" s="57">
        <f>'Drive Train'!$F$35-KL189*'DEPRECATED - DT-Prelim Calcs'!$C$21*'Drive Train'!$F$39</f>
        <v>9.2000000000000011</v>
      </c>
      <c r="KT189" s="1">
        <f>IF(KQ189&gt;='Drive Train'!$F$29,1,0)</f>
        <v>0</v>
      </c>
      <c r="KU189" s="57">
        <f>MIN(KK189,'DEPRECATED - DT-Prelim Calcs'!$C$10)*'DEPRECATED - DT-Prelim Calcs'!$C$11*1000/60/60</f>
        <v>103.33333333333333</v>
      </c>
      <c r="KV189" s="63">
        <f>KV188+'DEPRECATED - DT-Prelim Calcs'!$C$11</f>
        <v>740</v>
      </c>
      <c r="KW189" s="2">
        <f>LG189/'Drive Train'!$F$35</f>
        <v>0.72580645161290325</v>
      </c>
      <c r="KX189" s="46">
        <f>LE189*12*60/(PI() * 'Drive Train'!$F$15)/KW$2*KW189</f>
        <v>-81046.782104516984</v>
      </c>
      <c r="KY189" s="2">
        <f>('DEPRECATED - DT-Prelim Calcs'!$C$6*KW189-KX189)/('DEPRECATED - DT-Prelim Calcs'!$C$6*KW189)*'DEPRECATED - DT-Prelim Calcs'!$C$7*KW189</f>
        <v>38.395111910842246</v>
      </c>
      <c r="KZ189" s="57">
        <f>KY189/'DEPRECATED - DT-Prelim Calcs'!$C$7*('DEPRECATED - DT-Prelim Calcs'!$C$8-'DEPRECATED - DT-Prelim Calcs'!$C$9)+'DEPRECATED - DT-Prelim Calcs'!$C$9</f>
        <v>2046.721932846913</v>
      </c>
      <c r="LA189" s="57">
        <f t="shared" si="209"/>
        <v>56.666666666666664</v>
      </c>
      <c r="LB189" s="2">
        <f t="shared" si="264"/>
        <v>0.99579519204165001</v>
      </c>
      <c r="LC189" s="57">
        <f>LB189*'DEPRECATED - DT-Prelim Calcs'!$C$21/KW$2/'DEPRECATED - DT-Prelim Calcs'!$C$19/'DEPRECATED - DT-Prelim Calcs'!$C$18*3.39*'DEPRECATED - DT-Prelim Calcs'!$C$20</f>
        <v>25.773080821789936</v>
      </c>
      <c r="LD189" s="46">
        <f t="shared" si="265"/>
        <v>0</v>
      </c>
      <c r="LE189" s="57">
        <f>LC188*'DEPRECATED - DT-Prelim Calcs'!$C$11+LE188</f>
        <v>-272.84773644785969</v>
      </c>
      <c r="LF189" s="57">
        <f>LF188+0.5*LC189*'DEPRECATED - DT-Prelim Calcs'!$C$11^2+LE189*'DEPRECATED - DT-Prelim Calcs'!$C$11</f>
        <v>-395951.97327776189</v>
      </c>
      <c r="LG189" s="57">
        <f>MIN('Drive Train'!$F$35-LA188*'DEPRECATED - DT-Prelim Calcs'!$C$21*'Drive Train'!$F$39,LG188+LA$2)</f>
        <v>9</v>
      </c>
      <c r="LH189" s="57">
        <f>'Drive Train'!$F$35-LA189*'DEPRECATED - DT-Prelim Calcs'!$C$21*'Drive Train'!$F$39</f>
        <v>9</v>
      </c>
      <c r="LI189" s="1">
        <f>IF(LF189&gt;='Drive Train'!$F$29,1,0)</f>
        <v>0</v>
      </c>
      <c r="LJ189" s="57">
        <f>MIN(KZ189,'DEPRECATED - DT-Prelim Calcs'!$C$10)*'DEPRECATED - DT-Prelim Calcs'!$C$11*1000/60/60</f>
        <v>103.33333333333333</v>
      </c>
      <c r="LK189" s="63">
        <f>LK188+'DEPRECATED - DT-Prelim Calcs'!$C$11</f>
        <v>740</v>
      </c>
      <c r="LL189" s="2">
        <f>LV189/'Drive Train'!$F$35</f>
        <v>0.70967741935483875</v>
      </c>
      <c r="LM189" s="46">
        <f>LT189*12*60/(PI() * 'Drive Train'!$F$15)/LL$2*LL189</f>
        <v>-251199.91467271815</v>
      </c>
      <c r="LN189" s="2">
        <f>('DEPRECATED - DT-Prelim Calcs'!$C$6*LL189-LM189)/('DEPRECATED - DT-Prelim Calcs'!$C$6*LL189)*'DEPRECATED - DT-Prelim Calcs'!$C$7*LL189</f>
        <v>115.29227274223067</v>
      </c>
      <c r="LO189" s="57">
        <f>LN189/'DEPRECATED - DT-Prelim Calcs'!$C$7*('DEPRECATED - DT-Prelim Calcs'!$C$8-'DEPRECATED - DT-Prelim Calcs'!$C$9)+'DEPRECATED - DT-Prelim Calcs'!$C$9</f>
        <v>6140.4587522108695</v>
      </c>
      <c r="LP189" s="57">
        <f t="shared" si="210"/>
        <v>60</v>
      </c>
      <c r="LQ189" s="2">
        <f t="shared" si="266"/>
        <v>0.99579519204165001</v>
      </c>
      <c r="LR189" s="57">
        <f>LQ189*'DEPRECATED - DT-Prelim Calcs'!$C$21/LL$2/'DEPRECATED - DT-Prelim Calcs'!$C$19/'DEPRECATED - DT-Prelim Calcs'!$C$18*3.39*'DEPRECATED - DT-Prelim Calcs'!$C$20</f>
        <v>25.773080821789936</v>
      </c>
      <c r="LS189" s="46">
        <f t="shared" si="267"/>
        <v>0</v>
      </c>
      <c r="LT189" s="57">
        <f>LR188*'DEPRECATED - DT-Prelim Calcs'!$C$11+LT188</f>
        <v>-864.89603037600068</v>
      </c>
      <c r="LU189" s="57">
        <f>LU188+0.5*LR189*'DEPRECATED - DT-Prelim Calcs'!$C$11^2+LT189*'DEPRECATED - DT-Prelim Calcs'!$C$11</f>
        <v>-364208.57110523351</v>
      </c>
      <c r="LV189" s="57">
        <f>MIN('Drive Train'!$F$35-LP188*'DEPRECATED - DT-Prelim Calcs'!$C$21*'Drive Train'!$F$39,LV188+LP$2)</f>
        <v>8.8000000000000007</v>
      </c>
      <c r="LW189" s="57">
        <f>'Drive Train'!$F$35-LP189*'DEPRECATED - DT-Prelim Calcs'!$C$21*'Drive Train'!$F$39</f>
        <v>8.8000000000000007</v>
      </c>
      <c r="LX189" s="1">
        <f>IF(LU189&gt;='Drive Train'!$F$29,1,0)</f>
        <v>0</v>
      </c>
      <c r="LY189" s="57">
        <f>MIN(LO189,'DEPRECATED - DT-Prelim Calcs'!$C$10)*'DEPRECATED - DT-Prelim Calcs'!$C$11*1000/60/60</f>
        <v>103.33333333333333</v>
      </c>
      <c r="LZ189" s="63">
        <f>LZ188+'DEPRECATED - DT-Prelim Calcs'!$C$11</f>
        <v>740</v>
      </c>
    </row>
    <row r="190" spans="18:338" x14ac:dyDescent="0.2">
      <c r="R190" s="63">
        <f>R189+'DEPRECATED - DT-Prelim Calcs'!$C$11</f>
        <v>744</v>
      </c>
      <c r="S190" s="2">
        <f>AG190/'Drive Train'!$F$35</f>
        <v>0</v>
      </c>
      <c r="T190" s="46">
        <f>AE190*12*60/(PI() * 'Drive Train'!$F$15)/S$2*ABS(S190)</f>
        <v>0</v>
      </c>
      <c r="U190" s="2">
        <f>IF(OR(AD189=1,AND($C$32=Motors!$C$32,'DEPRECATED - DT-Prelim Calcs'!AI189=1)),0,IF(AG190=0,-(V189+$C$9)/($C$8-$C$9)*$C$7,($C$6*S190-T190)/($C$6*S190)*$C$7*S190))</f>
        <v>0</v>
      </c>
      <c r="V190" s="57">
        <f>IF(AND(AD189=1,AI189=1),0,ABS(U190/$C$7*($C$8-$C$9)+$C$9) *'Drive Train'!$AA$49 + V189*(1-'Drive Train'!$AA$49))</f>
        <v>0</v>
      </c>
      <c r="W190" s="57">
        <f t="shared" si="184"/>
        <v>0</v>
      </c>
      <c r="X190" s="2">
        <f>MAX(MIN(IF(AND(AI189=1,AG190&lt;0),-1,1)*(W190-$C$9)/($C$8-$C$9)*$C$7-$C$29*AE190/T$2 -  AI189*$C$29/2,X$2),MAX(X$4:X189)*-1)</f>
        <v>-0.2458281045106315</v>
      </c>
      <c r="Y190" s="57">
        <f t="shared" si="185"/>
        <v>0</v>
      </c>
      <c r="Z190" s="57">
        <f t="shared" si="186"/>
        <v>0</v>
      </c>
      <c r="AA190" s="57">
        <f t="shared" si="187"/>
        <v>0</v>
      </c>
      <c r="AB190" s="57" t="e">
        <f t="shared" si="188"/>
        <v>#N/A</v>
      </c>
      <c r="AC190" s="46">
        <f t="shared" si="211"/>
        <v>1</v>
      </c>
      <c r="AD190" s="1">
        <f t="shared" si="189"/>
        <v>1</v>
      </c>
      <c r="AE190" s="57">
        <f t="shared" si="190"/>
        <v>0</v>
      </c>
      <c r="AF190" s="57" t="e">
        <f t="shared" si="191"/>
        <v>#N/A</v>
      </c>
      <c r="AG190" s="57">
        <f>IF(AI189=0,MIN('Drive Train'!$F$35-W189*$C$21*'Drive Train'!$F$39,AG189+W$2)-$C$3,IF(AE189-1&lt;=0,0,IF($C$32=Motors!$C$30,MAX(ABS('Drive Train'!$F$35-W189*$C$21*'Drive Train'!$F$39)*-1,AG189-W$2),MAX(0,ABS('Drive Train'!$F$35-W189*$C$21*'Drive Train'!$F$39)*-1,AG189-W$2))))</f>
        <v>0</v>
      </c>
      <c r="AH190" s="57">
        <f>'Drive Train'!$F$35-ABS(W190)*'DEPRECATED - DT-Prelim Calcs'!$C$21*'Drive Train'!$F$39</f>
        <v>12.4</v>
      </c>
      <c r="AI190" s="1">
        <f>IF(AJ190&gt;='Drive Train'!$F$29,1,0)</f>
        <v>1</v>
      </c>
      <c r="AJ190" s="57">
        <f>AJ189+0.5*Y190*'DEPRECATED - DT-Prelim Calcs'!$C$11^2+AE190*'DEPRECATED - DT-Prelim Calcs'!$C$11</f>
        <v>784.33981740885292</v>
      </c>
      <c r="AK190" s="57">
        <f t="shared" si="268"/>
        <v>0</v>
      </c>
      <c r="AL190" s="63">
        <f>AL189+'DEPRECATED - DT-Prelim Calcs'!$C$11</f>
        <v>744</v>
      </c>
      <c r="AM190" s="2">
        <f>AW190/'Drive Train'!$F$35</f>
        <v>0.90171798760158639</v>
      </c>
      <c r="AN190" s="46">
        <f>AU190*12*60/(PI() * 'Drive Train'!$F$15)/AM$2*AM190</f>
        <v>4074.5129711578243</v>
      </c>
      <c r="AO190" s="2">
        <f>('DEPRECATED - DT-Prelim Calcs'!$C$6*AM190-AN190)/('DEPRECATED - DT-Prelim Calcs'!$C$6*AM190)*'DEPRECATED - DT-Prelim Calcs'!$C$7*AM190</f>
        <v>0.330818350027824</v>
      </c>
      <c r="AP190" s="57">
        <f>AO190/'DEPRECATED - DT-Prelim Calcs'!$C$7*('DEPRECATED - DT-Prelim Calcs'!$C$8-'DEPRECATED - DT-Prelim Calcs'!$C$9)+'DEPRECATED - DT-Prelim Calcs'!$C$9</f>
        <v>20.311615895672126</v>
      </c>
      <c r="AQ190" s="57">
        <f t="shared" si="192"/>
        <v>20.311615895672126</v>
      </c>
      <c r="AR190" s="2">
        <f t="shared" si="212"/>
        <v>-1.6653345369377348E-16</v>
      </c>
      <c r="AS190" s="57">
        <f>AR190*'DEPRECATED - DT-Prelim Calcs'!$C$21/AM$2/'DEPRECATED - DT-Prelim Calcs'!$C$19/'DEPRECATED - DT-Prelim Calcs'!$C$18*3.39*'DEPRECATED - DT-Prelim Calcs'!$C$20</f>
        <v>-1.2068570473601326E-15</v>
      </c>
      <c r="AT190" s="46">
        <f t="shared" si="213"/>
        <v>0</v>
      </c>
      <c r="AU190" s="57">
        <f>AS189*'DEPRECATED - DT-Prelim Calcs'!$C$11+AU189</f>
        <v>39.432321268798688</v>
      </c>
      <c r="AV190" s="57">
        <f>AV189+0.5*AS190*'DEPRECATED - DT-Prelim Calcs'!$C$11^2+AU190*'DEPRECATED - DT-Prelim Calcs'!$C$11</f>
        <v>29293.033459350281</v>
      </c>
      <c r="AW190" s="57">
        <f>MIN('Drive Train'!$F$35-AQ189*'DEPRECATED - DT-Prelim Calcs'!$C$21*'Drive Train'!$F$39,AW189+AQ$2)</f>
        <v>11.181303046259671</v>
      </c>
      <c r="AX190" s="57">
        <f>'Drive Train'!$F$35-AQ190*'DEPRECATED - DT-Prelim Calcs'!$C$21*'Drive Train'!$F$39</f>
        <v>11.181303046259673</v>
      </c>
      <c r="AY190" s="1">
        <f>IF(AV190&gt;='Drive Train'!$F$29,1,0)</f>
        <v>1</v>
      </c>
      <c r="AZ190" s="57">
        <f t="shared" si="214"/>
        <v>22.568462106302363</v>
      </c>
      <c r="BA190" s="63">
        <f>BA189+'DEPRECATED - DT-Prelim Calcs'!$C$11</f>
        <v>744</v>
      </c>
      <c r="BB190" s="2">
        <f>BL190/'Drive Train'!$F$35</f>
        <v>0.55000000000000004</v>
      </c>
      <c r="BC190" s="46">
        <f>BJ190*12*60/(PI() * 'Drive Train'!$F$15)/BB$2*BB190</f>
        <v>5574.3989430736756</v>
      </c>
      <c r="BD190" s="2">
        <f>('DEPRECATED - DT-Prelim Calcs'!$C$6*BB190-BC190)/('DEPRECATED - DT-Prelim Calcs'!$C$6*BB190)*'DEPRECATED - DT-Prelim Calcs'!$C$7*BB190</f>
        <v>-1.1950068391759019</v>
      </c>
      <c r="BE190" s="57">
        <f>BD190/'DEPRECATED - DT-Prelim Calcs'!$C$7*('DEPRECATED - DT-Prelim Calcs'!$C$8-'DEPRECATED - DT-Prelim Calcs'!$C$9)+'DEPRECATED - DT-Prelim Calcs'!$C$9</f>
        <v>-60.917998948659012</v>
      </c>
      <c r="BF190" s="57">
        <f t="shared" si="193"/>
        <v>-60.917998948659012</v>
      </c>
      <c r="BG190" s="2">
        <f t="shared" si="215"/>
        <v>-1.9370342982087358</v>
      </c>
      <c r="BH190" s="57">
        <f>BG190*'DEPRECATED - DT-Prelim Calcs'!$C$21/BB$2/'DEPRECATED - DT-Prelim Calcs'!$C$19/'DEPRECATED - DT-Prelim Calcs'!$C$18*3.39*'DEPRECATED - DT-Prelim Calcs'!$C$20</f>
        <v>-20.276476817893286</v>
      </c>
      <c r="BI190" s="46">
        <f t="shared" si="216"/>
        <v>1</v>
      </c>
      <c r="BJ190" s="57">
        <f>BH189*'DEPRECATED - DT-Prelim Calcs'!$C$11+BJ189</f>
        <v>61.232485201884487</v>
      </c>
      <c r="BK190" s="57">
        <f>BK189+0.5*BH190*'DEPRECATED - DT-Prelim Calcs'!$C$11^2+BJ190*'DEPRECATED - DT-Prelim Calcs'!$C$11</f>
        <v>15419.688624629634</v>
      </c>
      <c r="BL190" s="57">
        <f>MIN('Drive Train'!$F$35-BF189*'DEPRECATED - DT-Prelim Calcs'!$C$21*'Drive Train'!$F$39,BL189+BF$2)</f>
        <v>6.82</v>
      </c>
      <c r="BM190" s="57">
        <f>'Drive Train'!$F$35-BF190*'DEPRECATED - DT-Prelim Calcs'!$C$21*'Drive Train'!$F$39</f>
        <v>16.05507993691954</v>
      </c>
      <c r="BN190" s="1">
        <f>IF(BK190&gt;='Drive Train'!$F$29,1,0)</f>
        <v>1</v>
      </c>
      <c r="BO190" s="57">
        <f t="shared" si="217"/>
        <v>-67.68666549851001</v>
      </c>
      <c r="BP190" s="63">
        <f>BP189+'DEPRECATED - DT-Prelim Calcs'!$C$11</f>
        <v>744</v>
      </c>
      <c r="BQ190" s="2">
        <f>CA190/'Drive Train'!$F$35</f>
        <v>1.8388998369123772</v>
      </c>
      <c r="BR190" s="46">
        <f>BY190*12*60/(PI() * 'Drive Train'!$F$15)/BQ$2*BQ190</f>
        <v>-67548.26539685794</v>
      </c>
      <c r="BS190" s="2">
        <f>('DEPRECATED - DT-Prelim Calcs'!$C$6*BQ190-BR190)/('DEPRECATED - DT-Prelim Calcs'!$C$6*BQ190)*'DEPRECATED - DT-Prelim Calcs'!$C$7*BQ190</f>
        <v>34.9742100715794</v>
      </c>
      <c r="BT190" s="57">
        <f>BS190/'DEPRECATED - DT-Prelim Calcs'!$C$7*('DEPRECATED - DT-Prelim Calcs'!$C$8-'DEPRECATED - DT-Prelim Calcs'!$C$9)+'DEPRECATED - DT-Prelim Calcs'!$C$9</f>
        <v>1864.6050423998495</v>
      </c>
      <c r="BU190" s="57">
        <f t="shared" si="194"/>
        <v>93</v>
      </c>
      <c r="BV190" s="2">
        <f t="shared" si="218"/>
        <v>1.8828060353728675</v>
      </c>
      <c r="BW190" s="57">
        <f>BV190*'DEPRECATED - DT-Prelim Calcs'!$C$21/BQ$2/'DEPRECATED - DT-Prelim Calcs'!$C$19/'DEPRECATED - DT-Prelim Calcs'!$C$18*3.39*'DEPRECATED - DT-Prelim Calcs'!$C$20</f>
        <v>25.773080821789936</v>
      </c>
      <c r="BX190" s="46">
        <f t="shared" si="219"/>
        <v>0</v>
      </c>
      <c r="BY190" s="57">
        <f>BW189*'DEPRECATED - DT-Prelim Calcs'!$C$11+BY189</f>
        <v>-169.70595684906132</v>
      </c>
      <c r="BZ190" s="57">
        <f>BZ189+0.5*BW190*'DEPRECATED - DT-Prelim Calcs'!$C$11^2+BY190*'DEPRECATED - DT-Prelim Calcs'!$C$11</f>
        <v>-16506.800350712452</v>
      </c>
      <c r="CA190" s="57">
        <f>MIN('Drive Train'!$F$35-BU189*'DEPRECATED - DT-Prelim Calcs'!$C$21*'Drive Train'!$F$39,CA189+BU$2)</f>
        <v>22.802357977713477</v>
      </c>
      <c r="CB190" s="57">
        <f>'Drive Train'!$F$35-BU190*'DEPRECATED - DT-Prelim Calcs'!$C$21*'Drive Train'!$F$39</f>
        <v>6.82</v>
      </c>
      <c r="CC190" s="1">
        <f>IF(BZ190&gt;='Drive Train'!$F$29,1,0)</f>
        <v>0</v>
      </c>
      <c r="CD190" s="57">
        <f t="shared" si="220"/>
        <v>103.33333333333333</v>
      </c>
      <c r="CE190" s="63">
        <f>CE189+'DEPRECATED - DT-Prelim Calcs'!$C$11</f>
        <v>744</v>
      </c>
      <c r="CF190" s="2">
        <f>CP190/'Drive Train'!$F$35</f>
        <v>2.3281429719356654</v>
      </c>
      <c r="CG190" s="46">
        <f>CN190*12*60/(PI() * 'Drive Train'!$F$15)/CF$2*CF190</f>
        <v>-239039.93982055943</v>
      </c>
      <c r="CH190" s="2">
        <f>('DEPRECATED - DT-Prelim Calcs'!$C$6*CF190-CG190)/('DEPRECATED - DT-Prelim Calcs'!$C$6*CF190)*'DEPRECATED - DT-Prelim Calcs'!$C$7*CF190</f>
        <v>113.69454969698938</v>
      </c>
      <c r="CI190" s="57">
        <f>CH190/'DEPRECATED - DT-Prelim Calcs'!$C$7*('DEPRECATED - DT-Prelim Calcs'!$C$8-'DEPRECATED - DT-Prelim Calcs'!$C$9)+'DEPRECATED - DT-Prelim Calcs'!$C$9</f>
        <v>6055.4015461094341</v>
      </c>
      <c r="CJ190" s="57">
        <f t="shared" si="195"/>
        <v>93</v>
      </c>
      <c r="CK190" s="2">
        <f t="shared" si="221"/>
        <v>1.5241763143494644</v>
      </c>
      <c r="CL190" s="57">
        <f>CK190*'DEPRECATED - DT-Prelim Calcs'!$C$21/CF$2/'DEPRECATED - DT-Prelim Calcs'!$C$19/'DEPRECATED - DT-Prelim Calcs'!$C$18*3.39*'DEPRECATED - DT-Prelim Calcs'!$C$20</f>
        <v>25.773080821789936</v>
      </c>
      <c r="CM190" s="46">
        <f t="shared" si="222"/>
        <v>0</v>
      </c>
      <c r="CN190" s="57">
        <f>CL189*'DEPRECATED - DT-Prelim Calcs'!$C$11+CN189</f>
        <v>-384.00016456363744</v>
      </c>
      <c r="CO190" s="57">
        <f>CO189+0.5*CL190*'DEPRECATED - DT-Prelim Calcs'!$C$11^2+CN190*'DEPRECATED - DT-Prelim Calcs'!$C$11</f>
        <v>-62690.356195424349</v>
      </c>
      <c r="CP190" s="57">
        <f>MIN('Drive Train'!$F$35-CJ189*'DEPRECATED - DT-Prelim Calcs'!$C$21*'Drive Train'!$F$39,CP189+CJ$2)</f>
        <v>28.868972852002251</v>
      </c>
      <c r="CQ190" s="57">
        <f>'Drive Train'!$F$35-CJ190*'DEPRECATED - DT-Prelim Calcs'!$C$21*'Drive Train'!$F$39</f>
        <v>6.82</v>
      </c>
      <c r="CR190" s="1">
        <f>IF(CO190&gt;='Drive Train'!$F$29,1,0)</f>
        <v>0</v>
      </c>
      <c r="CS190" s="57">
        <f t="shared" si="223"/>
        <v>103.33333333333333</v>
      </c>
      <c r="CT190" s="63">
        <f>CT189+'DEPRECATED - DT-Prelim Calcs'!$C$11</f>
        <v>744</v>
      </c>
      <c r="CU190" s="2">
        <f>DE190/'Drive Train'!$F$35</f>
        <v>1.0817764705018298</v>
      </c>
      <c r="CV190" s="46">
        <f>DC190*12*60/(PI() * 'Drive Train'!$F$15)/CU$2*CU190</f>
        <v>-16665.852914961721</v>
      </c>
      <c r="CW190" s="2">
        <f>('DEPRECATED - DT-Prelim Calcs'!$C$6*CU190-CV190)/('DEPRECATED - DT-Prelim Calcs'!$C$6*CU190)*'DEPRECATED - DT-Prelim Calcs'!$C$7*CU190</f>
        <v>10.142673324877091</v>
      </c>
      <c r="CX190" s="57">
        <f>CW190/'DEPRECATED - DT-Prelim Calcs'!$C$7*('DEPRECATED - DT-Prelim Calcs'!$C$8-'DEPRECATED - DT-Prelim Calcs'!$C$9)+'DEPRECATED - DT-Prelim Calcs'!$C$9</f>
        <v>542.66057576005437</v>
      </c>
      <c r="CY190" s="57">
        <f t="shared" si="196"/>
        <v>93</v>
      </c>
      <c r="CZ190" s="2">
        <f t="shared" si="224"/>
        <v>1.2803081040535502</v>
      </c>
      <c r="DA190" s="57">
        <f>CZ190*'DEPRECATED - DT-Prelim Calcs'!$C$21/CU$2/'DEPRECATED - DT-Prelim Calcs'!$C$19/'DEPRECATED - DT-Prelim Calcs'!$C$18*3.39*'DEPRECATED - DT-Prelim Calcs'!$C$20</f>
        <v>25.773080821789936</v>
      </c>
      <c r="DB190" s="46">
        <f t="shared" si="225"/>
        <v>0</v>
      </c>
      <c r="DC190" s="57">
        <f>DA189*'DEPRECATED - DT-Prelim Calcs'!$C$11+DC189</f>
        <v>-48.399389810321466</v>
      </c>
      <c r="DD190" s="57">
        <f>DD189+0.5*DA190*'DEPRECATED - DT-Prelim Calcs'!$C$11^2+DC190*'DEPRECATED - DT-Prelim Calcs'!$C$11</f>
        <v>-127986.31000952427</v>
      </c>
      <c r="DE190" s="57">
        <f>MIN('Drive Train'!$F$35-CY189*'DEPRECATED - DT-Prelim Calcs'!$C$21*'Drive Train'!$F$39,DE189+CY$2)</f>
        <v>13.414028234222689</v>
      </c>
      <c r="DF190" s="57">
        <f>'Drive Train'!$F$35-CY190*'DEPRECATED - DT-Prelim Calcs'!$C$21*'Drive Train'!$F$39</f>
        <v>6.82</v>
      </c>
      <c r="DG190" s="1">
        <f>IF(DD190&gt;='Drive Train'!$F$29,1,0)</f>
        <v>0</v>
      </c>
      <c r="DH190" s="57">
        <f t="shared" si="226"/>
        <v>103.33333333333333</v>
      </c>
      <c r="DI190" s="63">
        <f>DI189+'DEPRECATED - DT-Prelim Calcs'!$C$11</f>
        <v>744</v>
      </c>
      <c r="DJ190" s="2">
        <f>DT190/'Drive Train'!$F$35</f>
        <v>0.55000000000000004</v>
      </c>
      <c r="DK190" s="46">
        <f>DR190*12*60/(PI() * 'Drive Train'!$F$15)/DJ$2*DJ190</f>
        <v>-19448.783069167184</v>
      </c>
      <c r="DL190" s="2">
        <f>('DEPRECATED - DT-Prelim Calcs'!$C$6*DJ190-DK190)/('DEPRECATED - DT-Prelim Calcs'!$C$6*DJ190)*'DEPRECATED - DT-Prelim Calcs'!$C$7*DJ190</f>
        <v>10.11941504628385</v>
      </c>
      <c r="DM190" s="57">
        <f>DL190/'DEPRECATED - DT-Prelim Calcs'!$C$7*('DEPRECATED - DT-Prelim Calcs'!$C$8-'DEPRECATED - DT-Prelim Calcs'!$C$9)+'DEPRECATED - DT-Prelim Calcs'!$C$9</f>
        <v>541.42238607394938</v>
      </c>
      <c r="DN190" s="57">
        <f t="shared" si="197"/>
        <v>93</v>
      </c>
      <c r="DO190" s="2">
        <f t="shared" si="227"/>
        <v>1.1037138828047846</v>
      </c>
      <c r="DP190" s="57">
        <f>DO190*'DEPRECATED - DT-Prelim Calcs'!$C$21/DJ$2/'DEPRECATED - DT-Prelim Calcs'!$C$19/'DEPRECATED - DT-Prelim Calcs'!$C$18*3.39*'DEPRECATED - DT-Prelim Calcs'!$C$20</f>
        <v>25.773080821789936</v>
      </c>
      <c r="DQ190" s="46">
        <f t="shared" si="228"/>
        <v>0</v>
      </c>
      <c r="DR190" s="57">
        <f>DP189*'DEPRECATED - DT-Prelim Calcs'!$C$11+DR189</f>
        <v>-95.768266475481468</v>
      </c>
      <c r="DS190" s="57">
        <f>DS189+0.5*DP190*'DEPRECATED - DT-Prelim Calcs'!$C$11^2+DR190*'DEPRECATED - DT-Prelim Calcs'!$C$11</f>
        <v>-218167.23388680816</v>
      </c>
      <c r="DT190" s="57">
        <f>MIN('Drive Train'!$F$35-DN189*'DEPRECATED - DT-Prelim Calcs'!$C$21*'Drive Train'!$F$39,DT189+DN$2)</f>
        <v>6.82</v>
      </c>
      <c r="DU190" s="57">
        <f>'Drive Train'!$F$35-DN190*'DEPRECATED - DT-Prelim Calcs'!$C$21*'Drive Train'!$F$39</f>
        <v>6.82</v>
      </c>
      <c r="DV190" s="1">
        <f>IF(DS190&gt;='Drive Train'!$F$29,1,0)</f>
        <v>0</v>
      </c>
      <c r="DW190" s="57">
        <f t="shared" si="229"/>
        <v>103.33333333333333</v>
      </c>
      <c r="DX190" s="63">
        <f>DX189+'DEPRECATED - DT-Prelim Calcs'!$C$11</f>
        <v>744</v>
      </c>
      <c r="DY190" s="2">
        <f>EI190/'Drive Train'!$F$35</f>
        <v>0.55000000000000004</v>
      </c>
      <c r="DZ190" s="46">
        <f>EG190*12*60/(PI() * 'Drive Train'!$F$15)/DY$2*DY190</f>
        <v>-48082.332275291017</v>
      </c>
      <c r="EA190" s="2">
        <f>('DEPRECATED - DT-Prelim Calcs'!$C$6*DY190-DZ190)/('DEPRECATED - DT-Prelim Calcs'!$C$6*DY190)*'DEPRECATED - DT-Prelim Calcs'!$C$7*DY190</f>
        <v>23.066291891829522</v>
      </c>
      <c r="EB190" s="57">
        <f>EA190/'DEPRECATED - DT-Prelim Calcs'!$C$7*('DEPRECATED - DT-Prelim Calcs'!$C$8-'DEPRECATED - DT-Prelim Calcs'!$C$9)+'DEPRECATED - DT-Prelim Calcs'!$C$9</f>
        <v>1230.668983287024</v>
      </c>
      <c r="EC190" s="57">
        <f t="shared" si="198"/>
        <v>93</v>
      </c>
      <c r="ED190" s="2">
        <f t="shared" si="230"/>
        <v>0.96993038185874991</v>
      </c>
      <c r="EE190" s="57">
        <f>ED190*'DEPRECATED - DT-Prelim Calcs'!$C$21/DY$2/'DEPRECATED - DT-Prelim Calcs'!$C$19/'DEPRECATED - DT-Prelim Calcs'!$C$18*3.39*'DEPRECATED - DT-Prelim Calcs'!$C$20</f>
        <v>25.773080821789936</v>
      </c>
      <c r="EF190" s="46">
        <f t="shared" si="231"/>
        <v>0</v>
      </c>
      <c r="EG190" s="57">
        <f>EE189*'DEPRECATED - DT-Prelim Calcs'!$C$11+EG189</f>
        <v>-208.06487857233833</v>
      </c>
      <c r="EH190" s="57">
        <f>EH189+0.5*EE190*'DEPRECATED - DT-Prelim Calcs'!$C$11^2+EG190*'DEPRECATED - DT-Prelim Calcs'!$C$11</f>
        <v>-307220.92611824436</v>
      </c>
      <c r="EI190" s="57">
        <f>MIN('Drive Train'!$F$35-EC189*'DEPRECATED - DT-Prelim Calcs'!$C$21*'Drive Train'!$F$39,EI189+EC$2)</f>
        <v>6.82</v>
      </c>
      <c r="EJ190" s="57">
        <f>'Drive Train'!$F$35-EC190*'DEPRECATED - DT-Prelim Calcs'!$C$21*'Drive Train'!$F$39</f>
        <v>6.82</v>
      </c>
      <c r="EK190" s="1">
        <f>IF(EH190&gt;='Drive Train'!$F$29,1,0)</f>
        <v>0</v>
      </c>
      <c r="EL190" s="57">
        <f t="shared" si="232"/>
        <v>103.33333333333333</v>
      </c>
      <c r="EM190" s="63">
        <f>EM189+'DEPRECATED - DT-Prelim Calcs'!$C$11</f>
        <v>744</v>
      </c>
      <c r="EN190" s="2">
        <f>EX190/'Drive Train'!$F$35</f>
        <v>0.55000000000000004</v>
      </c>
      <c r="EO190" s="46">
        <f>EV190*12*60/(PI() * 'Drive Train'!$F$15)/EN$2*EN190</f>
        <v>-106313.03570593758</v>
      </c>
      <c r="EP190" s="2">
        <f>('DEPRECATED - DT-Prelim Calcs'!$C$6*EN190-EO190)/('DEPRECATED - DT-Prelim Calcs'!$C$6*EN190)*'DEPRECATED - DT-Prelim Calcs'!$C$7*EN190</f>
        <v>49.395746913941757</v>
      </c>
      <c r="EQ190" s="57">
        <f>EP190/'DEPRECATED - DT-Prelim Calcs'!$C$7*('DEPRECATED - DT-Prelim Calcs'!$C$8-'DEPRECATED - DT-Prelim Calcs'!$C$9)+'DEPRECATED - DT-Prelim Calcs'!$C$9</f>
        <v>2632.3573979496796</v>
      </c>
      <c r="ER190" s="57">
        <f t="shared" si="199"/>
        <v>93</v>
      </c>
      <c r="ES190" s="2">
        <f t="shared" si="233"/>
        <v>0.86507304327942547</v>
      </c>
      <c r="ET190" s="57">
        <f>ES190*'DEPRECATED - DT-Prelim Calcs'!$C$21/EN$2/'DEPRECATED - DT-Prelim Calcs'!$C$19/'DEPRECATED - DT-Prelim Calcs'!$C$18*3.39*'DEPRECATED - DT-Prelim Calcs'!$C$20</f>
        <v>25.773080821789936</v>
      </c>
      <c r="EU190" s="46">
        <f t="shared" si="234"/>
        <v>0</v>
      </c>
      <c r="EV190" s="57">
        <f>ET189*'DEPRECATED - DT-Prelim Calcs'!$C$11+EV189</f>
        <v>-410.30989183612144</v>
      </c>
      <c r="EW190" s="57">
        <f>EW189+0.5*ET190*'DEPRECATED - DT-Prelim Calcs'!$C$11^2+EV190*'DEPRECATED - DT-Prelim Calcs'!$C$11</f>
        <v>-407751.62327338773</v>
      </c>
      <c r="EX190" s="57">
        <f>MIN('Drive Train'!$F$35-ER189*'DEPRECATED - DT-Prelim Calcs'!$C$21*'Drive Train'!$F$39,EX189+ER$2)</f>
        <v>6.82</v>
      </c>
      <c r="EY190" s="57">
        <f>'Drive Train'!$F$35-ER190*'DEPRECATED - DT-Prelim Calcs'!$C$21*'Drive Train'!$F$39</f>
        <v>6.82</v>
      </c>
      <c r="EZ190" s="1">
        <f>IF(EW190&gt;='Drive Train'!$F$29,1,0)</f>
        <v>0</v>
      </c>
      <c r="FA190" s="57">
        <f t="shared" si="235"/>
        <v>103.33333333333333</v>
      </c>
      <c r="FB190" s="63">
        <f>FB189+'DEPRECATED - DT-Prelim Calcs'!$C$11</f>
        <v>744</v>
      </c>
      <c r="FC190" s="2">
        <f>FM190/'Drive Train'!$F$35</f>
        <v>0.55000000000000004</v>
      </c>
      <c r="FD190" s="46">
        <f>FK190*12*60/(PI() * 'Drive Train'!$F$15)/FC$2*FC190</f>
        <v>-146477.99625605289</v>
      </c>
      <c r="FE190" s="2">
        <f>('DEPRECATED - DT-Prelim Calcs'!$C$6*FC190-FD190)/('DEPRECATED - DT-Prelim Calcs'!$C$6*FC190)*'DEPRECATED - DT-Prelim Calcs'!$C$7*FC190</f>
        <v>67.556639020091453</v>
      </c>
      <c r="FF190" s="57">
        <f>FE190/'DEPRECATED - DT-Prelim Calcs'!$C$7*('DEPRECATED - DT-Prelim Calcs'!$C$8-'DEPRECATED - DT-Prelim Calcs'!$C$9)+'DEPRECATED - DT-Prelim Calcs'!$C$9</f>
        <v>3599.1799943061137</v>
      </c>
      <c r="FG190" s="57">
        <f t="shared" si="200"/>
        <v>93</v>
      </c>
      <c r="FH190" s="2">
        <f t="shared" si="236"/>
        <v>0.78067567320338405</v>
      </c>
      <c r="FI190" s="57">
        <f>FH190*'DEPRECATED - DT-Prelim Calcs'!$C$21/FC$2/'DEPRECATED - DT-Prelim Calcs'!$C$19/'DEPRECATED - DT-Prelim Calcs'!$C$18*3.39*'DEPRECATED - DT-Prelim Calcs'!$C$20</f>
        <v>25.773080821789936</v>
      </c>
      <c r="FJ190" s="46">
        <f t="shared" si="237"/>
        <v>0</v>
      </c>
      <c r="FK190" s="57">
        <f>FI189*'DEPRECATED - DT-Prelim Calcs'!$C$11+FK189</f>
        <v>-510.17095005606313</v>
      </c>
      <c r="FL190" s="57">
        <f>FL189+0.5*FI190*'DEPRECATED - DT-Prelim Calcs'!$C$11^2+FK190*'DEPRECATED - DT-Prelim Calcs'!$C$11</f>
        <v>-591839.59631114872</v>
      </c>
      <c r="FM190" s="57">
        <f>MIN('Drive Train'!$F$35-FG189*'DEPRECATED - DT-Prelim Calcs'!$C$21*'Drive Train'!$F$39,FM189+FG$2)</f>
        <v>6.82</v>
      </c>
      <c r="FN190" s="57">
        <f>'Drive Train'!$F$35-FG190*'DEPRECATED - DT-Prelim Calcs'!$C$21*'Drive Train'!$F$39</f>
        <v>6.82</v>
      </c>
      <c r="FO190" s="1">
        <f>IF(FL190&gt;='Drive Train'!$F$29,1,0)</f>
        <v>0</v>
      </c>
      <c r="FP190" s="57">
        <f t="shared" si="238"/>
        <v>103.33333333333333</v>
      </c>
      <c r="FQ190" s="63">
        <f>FQ189+'DEPRECATED - DT-Prelim Calcs'!$C$11</f>
        <v>744</v>
      </c>
      <c r="FR190" s="2">
        <f>GB190/'Drive Train'!$F$35</f>
        <v>0.55000000000000004</v>
      </c>
      <c r="FS190" s="46">
        <f>FZ190*12*60/(PI() * 'Drive Train'!$F$15)/FR$2*FR190</f>
        <v>-4080.0861013299423</v>
      </c>
      <c r="FT190" s="2">
        <f>('DEPRECATED - DT-Prelim Calcs'!$C$6*FR190-FS190)/('DEPRECATED - DT-Prelim Calcs'!$C$6*FR190)*'DEPRECATED - DT-Prelim Calcs'!$C$7*FR190</f>
        <v>3.1703419332467466</v>
      </c>
      <c r="FU190" s="57">
        <f>FT190/'DEPRECATED - DT-Prelim Calcs'!$C$7*('DEPRECATED - DT-Prelim Calcs'!$C$8-'DEPRECATED - DT-Prelim Calcs'!$C$9)+'DEPRECATED - DT-Prelim Calcs'!$C$9</f>
        <v>171.47795437160067</v>
      </c>
      <c r="FV190" s="57">
        <f t="shared" si="201"/>
        <v>93</v>
      </c>
      <c r="FW190" s="2">
        <f t="shared" si="239"/>
        <v>0.7112822800297498</v>
      </c>
      <c r="FX190" s="57">
        <f>FW190*'DEPRECATED - DT-Prelim Calcs'!$C$21/FR$2/'DEPRECATED - DT-Prelim Calcs'!$C$19/'DEPRECATED - DT-Prelim Calcs'!$C$18*3.39*'DEPRECATED - DT-Prelim Calcs'!$C$20</f>
        <v>25.773080821789936</v>
      </c>
      <c r="FY190" s="46">
        <f t="shared" si="240"/>
        <v>0</v>
      </c>
      <c r="FZ190" s="57">
        <f>FX189*'DEPRECATED - DT-Prelim Calcs'!$C$11+FZ189</f>
        <v>-12.947442951466627</v>
      </c>
      <c r="GA190" s="57">
        <f>GA189+0.5*FX190*'DEPRECATED - DT-Prelim Calcs'!$C$11^2+FZ190*'DEPRECATED - DT-Prelim Calcs'!$C$11</f>
        <v>-646869.36174923787</v>
      </c>
      <c r="GB190" s="57">
        <f>MIN('Drive Train'!$F$35-FV189*'DEPRECATED - DT-Prelim Calcs'!$C$21*'Drive Train'!$F$39,GB189+FV$2)</f>
        <v>6.82</v>
      </c>
      <c r="GC190" s="57">
        <f>'Drive Train'!$F$35-FV190*'DEPRECATED - DT-Prelim Calcs'!$C$21*'Drive Train'!$F$39</f>
        <v>6.82</v>
      </c>
      <c r="GD190" s="1">
        <f>IF(GA190&gt;='Drive Train'!$F$29,1,0)</f>
        <v>0</v>
      </c>
      <c r="GE190" s="57">
        <f t="shared" si="241"/>
        <v>103.33333333333333</v>
      </c>
      <c r="GF190" s="63">
        <f>GF189+'DEPRECATED - DT-Prelim Calcs'!$C$11</f>
        <v>744</v>
      </c>
      <c r="GG190" s="2">
        <f>GQ190/'Drive Train'!$F$35</f>
        <v>2.8616890650575662</v>
      </c>
      <c r="GH190" s="46">
        <f>GO190*12*60/(PI() * 'Drive Train'!$F$15)/GG$2*GG190</f>
        <v>-1027746.9169771989</v>
      </c>
      <c r="GI190" s="2">
        <f>('DEPRECATED - DT-Prelim Calcs'!$C$6*GG190-GH190)/('DEPRECATED - DT-Prelim Calcs'!$C$6*GG190)*'DEPRECATED - DT-Prelim Calcs'!$C$7*GG190</f>
        <v>471.6002484920138</v>
      </c>
      <c r="GJ190" s="57">
        <f>GI190/'DEPRECATED - DT-Prelim Calcs'!$C$7*('DEPRECATED - DT-Prelim Calcs'!$C$8-'DEPRECATED - DT-Prelim Calcs'!$C$9)+'DEPRECATED - DT-Prelim Calcs'!$C$9</f>
        <v>25109.053477811358</v>
      </c>
      <c r="GK190" s="57">
        <f t="shared" si="242"/>
        <v>29.999999999999982</v>
      </c>
      <c r="GL190" s="2">
        <f t="shared" si="243"/>
        <v>0.99579519204165001</v>
      </c>
      <c r="GM190" s="57">
        <f>GL190*'DEPRECATED - DT-Prelim Calcs'!$C$21/GG$2/'DEPRECATED - DT-Prelim Calcs'!$C$19/'DEPRECATED - DT-Prelim Calcs'!$C$18*3.39*'DEPRECATED - DT-Prelim Calcs'!$C$20</f>
        <v>25.773080821789936</v>
      </c>
      <c r="GN190" s="46">
        <f t="shared" si="244"/>
        <v>0</v>
      </c>
      <c r="GO190" s="57">
        <f>GM189*'DEPRECATED - DT-Prelim Calcs'!$C$11+GO189</f>
        <v>-877.54448645373452</v>
      </c>
      <c r="GP190" s="57">
        <f>GP189+0.5*GM190*'DEPRECATED - DT-Prelim Calcs'!$C$11^2+GO190*'DEPRECATED - DT-Prelim Calcs'!$C$11</f>
        <v>-326320.98240171612</v>
      </c>
      <c r="GQ190" s="57">
        <f>MIN('Drive Train'!$F$35-GK189*'DEPRECATED - DT-Prelim Calcs'!$C$21*'Drive Train'!$F$39,GQ189+GK$2)</f>
        <v>35.484944406713822</v>
      </c>
      <c r="GR190" s="57">
        <f>'Drive Train'!$F$35-GK190*'DEPRECATED - DT-Prelim Calcs'!$C$21*'Drive Train'!$F$39</f>
        <v>10.600000000000001</v>
      </c>
      <c r="GS190" s="1">
        <f>IF(GP190&gt;='Drive Train'!$F$29,1,0)</f>
        <v>0</v>
      </c>
      <c r="GT190" s="57">
        <f t="shared" si="245"/>
        <v>33.333333333333314</v>
      </c>
      <c r="GU190" s="63">
        <f>GU189+'DEPRECATED - DT-Prelim Calcs'!$C$11</f>
        <v>744</v>
      </c>
      <c r="GV190" s="2">
        <f>HF190/'Drive Train'!$F$35</f>
        <v>0.83870967741935498</v>
      </c>
      <c r="GW190" s="46">
        <f>HD190*12*60/(PI() * 'Drive Train'!$F$15)/GV$2*GV190</f>
        <v>-274387.30606687843</v>
      </c>
      <c r="GX190" s="2">
        <f>('DEPRECATED - DT-Prelim Calcs'!$C$6*GV190-GW190)/('DEPRECATED - DT-Prelim Calcs'!$C$6*GV190)*'DEPRECATED - DT-Prelim Calcs'!$C$7*GV190</f>
        <v>126.08759569240749</v>
      </c>
      <c r="GY190" s="57">
        <f>GX190/'DEPRECATED - DT-Prelim Calcs'!$C$7*('DEPRECATED - DT-Prelim Calcs'!$C$8-'DEPRECATED - DT-Prelim Calcs'!$C$9)+'DEPRECATED - DT-Prelim Calcs'!$C$9</f>
        <v>6715.164119226507</v>
      </c>
      <c r="GZ190" s="57">
        <f t="shared" si="202"/>
        <v>33.333333333333314</v>
      </c>
      <c r="HA190" s="2">
        <f t="shared" si="246"/>
        <v>0.99579519204165001</v>
      </c>
      <c r="HB190" s="57">
        <f>HA190*'DEPRECATED - DT-Prelim Calcs'!$C$21/GV$2/'DEPRECATED - DT-Prelim Calcs'!$C$19/'DEPRECATED - DT-Prelim Calcs'!$C$18*3.39*'DEPRECATED - DT-Prelim Calcs'!$C$20</f>
        <v>25.773080821789936</v>
      </c>
      <c r="HC190" s="46">
        <f t="shared" si="247"/>
        <v>0</v>
      </c>
      <c r="HD190" s="57">
        <f>HB189*'DEPRECATED - DT-Prelim Calcs'!$C$11+HD189</f>
        <v>-799.38825837703359</v>
      </c>
      <c r="HE190" s="57">
        <f>HE189+0.5*HB190*'DEPRECATED - DT-Prelim Calcs'!$C$11^2+HD190*'DEPRECATED - DT-Prelim Calcs'!$C$11</f>
        <v>-349801.84890594537</v>
      </c>
      <c r="HF190" s="57">
        <f>MIN('Drive Train'!$F$35-GZ189*'DEPRECATED - DT-Prelim Calcs'!$C$21*'Drive Train'!$F$39,HF189+GZ$2)</f>
        <v>10.400000000000002</v>
      </c>
      <c r="HG190" s="57">
        <f>'Drive Train'!$F$35-GZ190*'DEPRECATED - DT-Prelim Calcs'!$C$21*'Drive Train'!$F$39</f>
        <v>10.400000000000002</v>
      </c>
      <c r="HH190" s="1">
        <f>IF(HE190&gt;='Drive Train'!$F$29,1,0)</f>
        <v>0</v>
      </c>
      <c r="HI190" s="57">
        <f t="shared" si="248"/>
        <v>37.037037037037017</v>
      </c>
      <c r="HJ190" s="63">
        <f>HJ189+'DEPRECATED - DT-Prelim Calcs'!$C$11</f>
        <v>744</v>
      </c>
      <c r="HK190" s="2">
        <f>HU190/'Drive Train'!$F$35</f>
        <v>0.82258064516129037</v>
      </c>
      <c r="HL190" s="46">
        <f>HS190*12*60/(PI() * 'Drive Train'!$F$15)/HK$2*HK190</f>
        <v>-218387.90929576883</v>
      </c>
      <c r="HM190" s="2">
        <f>('DEPRECATED - DT-Prelim Calcs'!$C$6*HK190-HL190)/('DEPRECATED - DT-Prelim Calcs'!$C$6*HK190)*'DEPRECATED - DT-Prelim Calcs'!$C$7*HK190</f>
        <v>100.72817196324449</v>
      </c>
      <c r="HN190" s="57">
        <f>HM190/'DEPRECATED - DT-Prelim Calcs'!$C$7*('DEPRECATED - DT-Prelim Calcs'!$C$8-'DEPRECATED - DT-Prelim Calcs'!$C$9)+'DEPRECATED - DT-Prelim Calcs'!$C$9</f>
        <v>5365.1167895785347</v>
      </c>
      <c r="HO190" s="57">
        <f t="shared" si="203"/>
        <v>36.66666666666665</v>
      </c>
      <c r="HP190" s="2">
        <f t="shared" si="249"/>
        <v>0.99579519204165001</v>
      </c>
      <c r="HQ190" s="57">
        <f>HP190*'DEPRECATED - DT-Prelim Calcs'!$C$21/HK$2/'DEPRECATED - DT-Prelim Calcs'!$C$19/'DEPRECATED - DT-Prelim Calcs'!$C$18*3.39*'DEPRECATED - DT-Prelim Calcs'!$C$20</f>
        <v>25.773080821789936</v>
      </c>
      <c r="HR190" s="46">
        <f t="shared" si="250"/>
        <v>0</v>
      </c>
      <c r="HS190" s="57">
        <f>HQ189*'DEPRECATED - DT-Prelim Calcs'!$C$11+HS189</f>
        <v>-648.71734104742245</v>
      </c>
      <c r="HT190" s="57">
        <f>HT189+0.5*HQ190*'DEPRECATED - DT-Prelim Calcs'!$C$11^2+HS190*'DEPRECATED - DT-Prelim Calcs'!$C$11</f>
        <v>-347610.98384118645</v>
      </c>
      <c r="HU190" s="57">
        <f>MIN('Drive Train'!$F$35-HO189*'DEPRECATED - DT-Prelim Calcs'!$C$21*'Drive Train'!$F$39,HU189+HO$2)</f>
        <v>10.200000000000001</v>
      </c>
      <c r="HV190" s="57">
        <f>'Drive Train'!$F$35-HO190*'DEPRECATED - DT-Prelim Calcs'!$C$21*'Drive Train'!$F$39</f>
        <v>10.200000000000001</v>
      </c>
      <c r="HW190" s="1">
        <f>IF(HT190&gt;='Drive Train'!$F$29,1,0)</f>
        <v>0</v>
      </c>
      <c r="HX190" s="57">
        <f t="shared" si="251"/>
        <v>40.740740740740726</v>
      </c>
      <c r="HY190" s="63">
        <f>HY189+'DEPRECATED - DT-Prelim Calcs'!$C$11</f>
        <v>744</v>
      </c>
      <c r="HZ190" s="2">
        <f>IJ190/'Drive Train'!$F$35</f>
        <v>0.80645161290322598</v>
      </c>
      <c r="IA190" s="46">
        <f>IH190*12*60/(PI() * 'Drive Train'!$F$15)/HZ$2*HZ190</f>
        <v>-309972.04401072796</v>
      </c>
      <c r="IB190" s="2">
        <f>('DEPRECATED - DT-Prelim Calcs'!$C$6*HZ190-IA190)/('DEPRECATED - DT-Prelim Calcs'!$C$6*HZ190)*'DEPRECATED - DT-Prelim Calcs'!$C$7*HZ190</f>
        <v>142.0997634088331</v>
      </c>
      <c r="IC190" s="57">
        <f>IB190/'DEPRECATED - DT-Prelim Calcs'!$C$7*('DEPRECATED - DT-Prelim Calcs'!$C$8-'DEPRECATED - DT-Prelim Calcs'!$C$9)+'DEPRECATED - DT-Prelim Calcs'!$C$9</f>
        <v>7567.5961184038533</v>
      </c>
      <c r="ID190" s="57">
        <f t="shared" si="204"/>
        <v>39.999999999999986</v>
      </c>
      <c r="IE190" s="2">
        <f t="shared" si="252"/>
        <v>0.99579519204165001</v>
      </c>
      <c r="IF190" s="57">
        <f>IE190*'DEPRECATED - DT-Prelim Calcs'!$C$21/HZ$2/'DEPRECATED - DT-Prelim Calcs'!$C$19/'DEPRECATED - DT-Prelim Calcs'!$C$18*3.39*'DEPRECATED - DT-Prelim Calcs'!$C$20</f>
        <v>25.773080821789936</v>
      </c>
      <c r="IG190" s="46">
        <f t="shared" si="253"/>
        <v>0</v>
      </c>
      <c r="IH190" s="57">
        <f>IF189*'DEPRECATED - DT-Prelim Calcs'!$C$11+IH189</f>
        <v>-939.18168663672157</v>
      </c>
      <c r="II190" s="57">
        <f>II189+0.5*IF190*'DEPRECATED - DT-Prelim Calcs'!$C$11^2+IH190*'DEPRECATED - DT-Prelim Calcs'!$C$11</f>
        <v>-337573.20249383722</v>
      </c>
      <c r="IJ190" s="57">
        <f>MIN('Drive Train'!$F$35-ID189*'DEPRECATED - DT-Prelim Calcs'!$C$21*'Drive Train'!$F$39,IJ189+ID$2)</f>
        <v>10.000000000000002</v>
      </c>
      <c r="IK190" s="57">
        <f>'Drive Train'!$F$35-ID190*'DEPRECATED - DT-Prelim Calcs'!$C$21*'Drive Train'!$F$39</f>
        <v>10.000000000000002</v>
      </c>
      <c r="IL190" s="1">
        <f>IF(II190&gt;='Drive Train'!$F$29,1,0)</f>
        <v>0</v>
      </c>
      <c r="IM190" s="57">
        <f t="shared" si="254"/>
        <v>44.444444444444429</v>
      </c>
      <c r="IN190" s="63">
        <f>IN189+'DEPRECATED - DT-Prelim Calcs'!$C$11</f>
        <v>744</v>
      </c>
      <c r="IO190" s="2">
        <f>IY190/'Drive Train'!$F$35</f>
        <v>0.79032258064516137</v>
      </c>
      <c r="IP190" s="46">
        <f>IW190*12*60/(PI() * 'Drive Train'!$F$15)/IO$2*IO190</f>
        <v>-129939.78169358142</v>
      </c>
      <c r="IQ190" s="2">
        <f>('DEPRECATED - DT-Prelim Calcs'!$C$6*IO190-IP190)/('DEPRECATED - DT-Prelim Calcs'!$C$6*IO190)*'DEPRECATED - DT-Prelim Calcs'!$C$7*IO190</f>
        <v>60.65793705941698</v>
      </c>
      <c r="IR190" s="57">
        <f>IQ190/'DEPRECATED - DT-Prelim Calcs'!$C$7*('DEPRECATED - DT-Prelim Calcs'!$C$8-'DEPRECATED - DT-Prelim Calcs'!$C$9)+'DEPRECATED - DT-Prelim Calcs'!$C$9</f>
        <v>3231.9171471880491</v>
      </c>
      <c r="IS190" s="57">
        <f t="shared" si="205"/>
        <v>43.333333333333321</v>
      </c>
      <c r="IT190" s="2">
        <f t="shared" si="255"/>
        <v>0.99579519204165001</v>
      </c>
      <c r="IU190" s="57">
        <f>IT190*'DEPRECATED - DT-Prelim Calcs'!$C$21/IO$2/'DEPRECATED - DT-Prelim Calcs'!$C$19/'DEPRECATED - DT-Prelim Calcs'!$C$18*3.39*'DEPRECATED - DT-Prelim Calcs'!$C$20</f>
        <v>25.773080821789936</v>
      </c>
      <c r="IV190" s="46">
        <f t="shared" si="256"/>
        <v>0</v>
      </c>
      <c r="IW190" s="57">
        <f>IU189*'DEPRECATED - DT-Prelim Calcs'!$C$11+IW189</f>
        <v>-401.73821494940069</v>
      </c>
      <c r="IX190" s="57">
        <f>IX189+0.5*IU190*'DEPRECATED - DT-Prelim Calcs'!$C$11^2+IW190*'DEPRECATED - DT-Prelim Calcs'!$C$11</f>
        <v>-353860.25647592213</v>
      </c>
      <c r="IY190" s="57">
        <f>MIN('Drive Train'!$F$35-IS189*'DEPRECATED - DT-Prelim Calcs'!$C$21*'Drive Train'!$F$39,IY189+IS$2)</f>
        <v>9.8000000000000007</v>
      </c>
      <c r="IZ190" s="57">
        <f>'Drive Train'!$F$35-IS190*'DEPRECATED - DT-Prelim Calcs'!$C$21*'Drive Train'!$F$39</f>
        <v>9.8000000000000007</v>
      </c>
      <c r="JA190" s="1">
        <f>IF(IX190&gt;='Drive Train'!$F$29,1,0)</f>
        <v>0</v>
      </c>
      <c r="JB190" s="57">
        <f t="shared" si="257"/>
        <v>48.148148148148138</v>
      </c>
      <c r="JC190" s="63">
        <f>JC189+'DEPRECATED - DT-Prelim Calcs'!$C$11</f>
        <v>744</v>
      </c>
      <c r="JD190" s="2">
        <f>JN190/'Drive Train'!$F$35</f>
        <v>0.77419354838709686</v>
      </c>
      <c r="JE190" s="46">
        <f>JL190*12*60/(PI() * 'Drive Train'!$F$15)/JD$2*JD190</f>
        <v>-141222.51201233841</v>
      </c>
      <c r="JF190" s="2">
        <f>('DEPRECATED - DT-Prelim Calcs'!$C$6*JD190-JE190)/('DEPRECATED - DT-Prelim Calcs'!$C$6*JD190)*'DEPRECATED - DT-Prelim Calcs'!$C$7*JD190</f>
        <v>65.720638337116753</v>
      </c>
      <c r="JG190" s="57">
        <f>JF190/'DEPRECATED - DT-Prelim Calcs'!$C$7*('DEPRECATED - DT-Prelim Calcs'!$C$8-'DEPRECATED - DT-Prelim Calcs'!$C$9)+'DEPRECATED - DT-Prelim Calcs'!$C$9</f>
        <v>3501.4377172830204</v>
      </c>
      <c r="JH190" s="57">
        <f t="shared" si="206"/>
        <v>46.666666666666657</v>
      </c>
      <c r="JI190" s="2">
        <f t="shared" si="258"/>
        <v>0.99579519204165001</v>
      </c>
      <c r="JJ190" s="57">
        <f>JI190*'DEPRECATED - DT-Prelim Calcs'!$C$21/JD$2/'DEPRECATED - DT-Prelim Calcs'!$C$19/'DEPRECATED - DT-Prelim Calcs'!$C$18*3.39*'DEPRECATED - DT-Prelim Calcs'!$C$20</f>
        <v>25.773080821789936</v>
      </c>
      <c r="JK190" s="46">
        <f t="shared" si="259"/>
        <v>0</v>
      </c>
      <c r="JL190" s="57">
        <f>JJ189*'DEPRECATED - DT-Prelim Calcs'!$C$11+JL189</f>
        <v>-445.71760443658582</v>
      </c>
      <c r="JM190" s="57">
        <f>JM189+0.5*JJ190*'DEPRECATED - DT-Prelim Calcs'!$C$11^2+JL190*'DEPRECATED - DT-Prelim Calcs'!$C$11</f>
        <v>-376621.35502561682</v>
      </c>
      <c r="JN190" s="57">
        <f>MIN('Drive Train'!$F$35-JH189*'DEPRECATED - DT-Prelim Calcs'!$C$21*'Drive Train'!$F$39,JN189+JH$2)</f>
        <v>9.6000000000000014</v>
      </c>
      <c r="JO190" s="57">
        <f>'Drive Train'!$F$35-JH190*'DEPRECATED - DT-Prelim Calcs'!$C$21*'Drive Train'!$F$39</f>
        <v>9.6000000000000014</v>
      </c>
      <c r="JP190" s="1">
        <f>IF(JM190&gt;='Drive Train'!$F$29,1,0)</f>
        <v>0</v>
      </c>
      <c r="JQ190" s="57">
        <f>MIN(JG190,'DEPRECATED - DT-Prelim Calcs'!$C$10)*'DEPRECATED - DT-Prelim Calcs'!$C$11*1000/60/60</f>
        <v>103.33333333333333</v>
      </c>
      <c r="JR190" s="63">
        <f>JR189+'DEPRECATED - DT-Prelim Calcs'!$C$11</f>
        <v>744</v>
      </c>
      <c r="JS190" s="2">
        <f>KC190/'Drive Train'!$F$35</f>
        <v>0.75806451612903225</v>
      </c>
      <c r="JT190" s="46">
        <f>KA190*12*60/(PI() * 'Drive Train'!$F$15)/JS$2*JS190</f>
        <v>-199829.68592171345</v>
      </c>
      <c r="JU190" s="2">
        <f>('DEPRECATED - DT-Prelim Calcs'!$C$6*JS190-JT190)/('DEPRECATED - DT-Prelim Calcs'!$C$6*JS190)*'DEPRECATED - DT-Prelim Calcs'!$C$7*JS190</f>
        <v>92.181446379054719</v>
      </c>
      <c r="JV190" s="57">
        <f>JU190/'DEPRECATED - DT-Prelim Calcs'!$C$7*('DEPRECATED - DT-Prelim Calcs'!$C$8-'DEPRECATED - DT-Prelim Calcs'!$C$9)+'DEPRECATED - DT-Prelim Calcs'!$C$9</f>
        <v>4910.1189088932442</v>
      </c>
      <c r="JW190" s="57">
        <f t="shared" si="207"/>
        <v>49.999999999999993</v>
      </c>
      <c r="JX190" s="2">
        <f t="shared" si="260"/>
        <v>0.99579519204165001</v>
      </c>
      <c r="JY190" s="57">
        <f>JX190*'DEPRECATED - DT-Prelim Calcs'!$C$21/JS$2/'DEPRECATED - DT-Prelim Calcs'!$C$19/'DEPRECATED - DT-Prelim Calcs'!$C$18*3.39*'DEPRECATED - DT-Prelim Calcs'!$C$20</f>
        <v>25.773080821789936</v>
      </c>
      <c r="JZ190" s="46">
        <f t="shared" si="261"/>
        <v>0</v>
      </c>
      <c r="KA190" s="57">
        <f>JY189*'DEPRECATED - DT-Prelim Calcs'!$C$11+KA189</f>
        <v>-644.10881180896422</v>
      </c>
      <c r="KB190" s="57">
        <f>KB189+0.5*JY190*'DEPRECATED - DT-Prelim Calcs'!$C$11^2+KA190*'DEPRECATED - DT-Prelim Calcs'!$C$11</f>
        <v>-392019.63944356609</v>
      </c>
      <c r="KC190" s="57">
        <f>MIN('Drive Train'!$F$35-JW189*'DEPRECATED - DT-Prelim Calcs'!$C$21*'Drive Train'!$F$39,KC189+JW$2)</f>
        <v>9.4</v>
      </c>
      <c r="KD190" s="57">
        <f>'Drive Train'!$F$35-JW190*'DEPRECATED - DT-Prelim Calcs'!$C$21*'Drive Train'!$F$39</f>
        <v>9.4</v>
      </c>
      <c r="KE190" s="1">
        <f>IF(KB190&gt;='Drive Train'!$F$29,1,0)</f>
        <v>0</v>
      </c>
      <c r="KF190" s="57">
        <f>MIN(JV190,'DEPRECATED - DT-Prelim Calcs'!$C$10)*'DEPRECATED - DT-Prelim Calcs'!$C$11*1000/60/60</f>
        <v>103.33333333333333</v>
      </c>
      <c r="KG190" s="63">
        <f>KG189+'DEPRECATED - DT-Prelim Calcs'!$C$11</f>
        <v>744</v>
      </c>
      <c r="KH190" s="2">
        <f>KR190/'Drive Train'!$F$35</f>
        <v>0.74193548387096786</v>
      </c>
      <c r="KI190" s="46">
        <f>KP190*12*60/(PI() * 'Drive Train'!$F$15)/KH$2*KH190</f>
        <v>-192163.58170212453</v>
      </c>
      <c r="KJ190" s="2">
        <f>('DEPRECATED - DT-Prelim Calcs'!$C$6*KH190-KI190)/('DEPRECATED - DT-Prelim Calcs'!$C$6*KH190)*'DEPRECATED - DT-Prelim Calcs'!$C$7*KH190</f>
        <v>88.676288137539956</v>
      </c>
      <c r="KK190" s="57">
        <f>KJ190/'DEPRECATED - DT-Prelim Calcs'!$C$7*('DEPRECATED - DT-Prelim Calcs'!$C$8-'DEPRECATED - DT-Prelim Calcs'!$C$9)+'DEPRECATED - DT-Prelim Calcs'!$C$9</f>
        <v>4723.5165012640564</v>
      </c>
      <c r="KL190" s="57">
        <f t="shared" si="208"/>
        <v>53.333333333333329</v>
      </c>
      <c r="KM190" s="2">
        <f t="shared" si="262"/>
        <v>0.99579519204165001</v>
      </c>
      <c r="KN190" s="57">
        <f>KM190*'DEPRECATED - DT-Prelim Calcs'!$C$21/KH$2/'DEPRECATED - DT-Prelim Calcs'!$C$19/'DEPRECATED - DT-Prelim Calcs'!$C$18*3.39*'DEPRECATED - DT-Prelim Calcs'!$C$20</f>
        <v>25.773080821789936</v>
      </c>
      <c r="KO190" s="46">
        <f t="shared" si="263"/>
        <v>0</v>
      </c>
      <c r="KP190" s="57">
        <f>KN189*'DEPRECATED - DT-Prelim Calcs'!$C$11+KP189</f>
        <v>-632.8639331118286</v>
      </c>
      <c r="KQ190" s="57">
        <f>KQ189+0.5*KN190*'DEPRECATED - DT-Prelim Calcs'!$C$11^2+KP190*'DEPRECATED - DT-Prelim Calcs'!$C$11</f>
        <v>-368439.93750164291</v>
      </c>
      <c r="KR190" s="57">
        <f>MIN('Drive Train'!$F$35-KL189*'DEPRECATED - DT-Prelim Calcs'!$C$21*'Drive Train'!$F$39,KR189+KL$2)</f>
        <v>9.2000000000000011</v>
      </c>
      <c r="KS190" s="57">
        <f>'Drive Train'!$F$35-KL190*'DEPRECATED - DT-Prelim Calcs'!$C$21*'Drive Train'!$F$39</f>
        <v>9.2000000000000011</v>
      </c>
      <c r="KT190" s="1">
        <f>IF(KQ190&gt;='Drive Train'!$F$29,1,0)</f>
        <v>0</v>
      </c>
      <c r="KU190" s="57">
        <f>MIN(KK190,'DEPRECATED - DT-Prelim Calcs'!$C$10)*'DEPRECATED - DT-Prelim Calcs'!$C$11*1000/60/60</f>
        <v>103.33333333333333</v>
      </c>
      <c r="KV190" s="63">
        <f>KV189+'DEPRECATED - DT-Prelim Calcs'!$C$11</f>
        <v>744</v>
      </c>
      <c r="KW190" s="2">
        <f>LG190/'Drive Train'!$F$35</f>
        <v>0.72580645161290325</v>
      </c>
      <c r="KX190" s="46">
        <f>LE190*12*60/(PI() * 'Drive Train'!$F$15)/KW$2*KW190</f>
        <v>-50424.20421225168</v>
      </c>
      <c r="KY190" s="2">
        <f>('DEPRECATED - DT-Prelim Calcs'!$C$6*KW190-KX190)/('DEPRECATED - DT-Prelim Calcs'!$C$6*KW190)*'DEPRECATED - DT-Prelim Calcs'!$C$7*KW190</f>
        <v>24.548880631225096</v>
      </c>
      <c r="KZ190" s="57">
        <f>KY190/'DEPRECATED - DT-Prelim Calcs'!$C$7*('DEPRECATED - DT-Prelim Calcs'!$C$8-'DEPRECATED - DT-Prelim Calcs'!$C$9)+'DEPRECATED - DT-Prelim Calcs'!$C$9</f>
        <v>1309.5968402432281</v>
      </c>
      <c r="LA190" s="57">
        <f t="shared" si="209"/>
        <v>56.666666666666664</v>
      </c>
      <c r="LB190" s="2">
        <f t="shared" si="264"/>
        <v>0.99579519204165001</v>
      </c>
      <c r="LC190" s="57">
        <f>LB190*'DEPRECATED - DT-Prelim Calcs'!$C$21/KW$2/'DEPRECATED - DT-Prelim Calcs'!$C$19/'DEPRECATED - DT-Prelim Calcs'!$C$18*3.39*'DEPRECATED - DT-Prelim Calcs'!$C$20</f>
        <v>25.773080821789936</v>
      </c>
      <c r="LD190" s="46">
        <f t="shared" si="265"/>
        <v>0</v>
      </c>
      <c r="LE190" s="57">
        <f>LC189*'DEPRECATED - DT-Prelim Calcs'!$C$11+LE189</f>
        <v>-169.75541316069996</v>
      </c>
      <c r="LF190" s="57">
        <f>LF189+0.5*LC190*'DEPRECATED - DT-Prelim Calcs'!$C$11^2+LE190*'DEPRECATED - DT-Prelim Calcs'!$C$11</f>
        <v>-396424.81028383039</v>
      </c>
      <c r="LG190" s="57">
        <f>MIN('Drive Train'!$F$35-LA189*'DEPRECATED - DT-Prelim Calcs'!$C$21*'Drive Train'!$F$39,LG189+LA$2)</f>
        <v>9</v>
      </c>
      <c r="LH190" s="57">
        <f>'Drive Train'!$F$35-LA190*'DEPRECATED - DT-Prelim Calcs'!$C$21*'Drive Train'!$F$39</f>
        <v>9</v>
      </c>
      <c r="LI190" s="1">
        <f>IF(LF190&gt;='Drive Train'!$F$29,1,0)</f>
        <v>0</v>
      </c>
      <c r="LJ190" s="57">
        <f>MIN(KZ190,'DEPRECATED - DT-Prelim Calcs'!$C$10)*'DEPRECATED - DT-Prelim Calcs'!$C$11*1000/60/60</f>
        <v>103.33333333333333</v>
      </c>
      <c r="LK190" s="63">
        <f>LK189+'DEPRECATED - DT-Prelim Calcs'!$C$11</f>
        <v>744</v>
      </c>
      <c r="LL190" s="2">
        <f>LV190/'Drive Train'!$F$35</f>
        <v>0.70967741935483875</v>
      </c>
      <c r="LM190" s="46">
        <f>LT190*12*60/(PI() * 'Drive Train'!$F$15)/LL$2*LL190</f>
        <v>-221257.83851139207</v>
      </c>
      <c r="LN190" s="2">
        <f>('DEPRECATED - DT-Prelim Calcs'!$C$6*LL190-LM190)/('DEPRECATED - DT-Prelim Calcs'!$C$6*LL190)*'DEPRECATED - DT-Prelim Calcs'!$C$7*LL190</f>
        <v>101.75373549104945</v>
      </c>
      <c r="LO190" s="57">
        <f>LN190/'DEPRECATED - DT-Prelim Calcs'!$C$7*('DEPRECATED - DT-Prelim Calcs'!$C$8-'DEPRECATED - DT-Prelim Calcs'!$C$9)+'DEPRECATED - DT-Prelim Calcs'!$C$9</f>
        <v>5419.7142172205995</v>
      </c>
      <c r="LP190" s="57">
        <f t="shared" si="210"/>
        <v>60</v>
      </c>
      <c r="LQ190" s="2">
        <f t="shared" si="266"/>
        <v>0.99579519204165001</v>
      </c>
      <c r="LR190" s="57">
        <f>LQ190*'DEPRECATED - DT-Prelim Calcs'!$C$21/LL$2/'DEPRECATED - DT-Prelim Calcs'!$C$19/'DEPRECATED - DT-Prelim Calcs'!$C$18*3.39*'DEPRECATED - DT-Prelim Calcs'!$C$20</f>
        <v>25.773080821789936</v>
      </c>
      <c r="LS190" s="46">
        <f t="shared" si="267"/>
        <v>0</v>
      </c>
      <c r="LT190" s="57">
        <f>LR189*'DEPRECATED - DT-Prelim Calcs'!$C$11+LT189</f>
        <v>-761.80370708884095</v>
      </c>
      <c r="LU190" s="57">
        <f>LU189+0.5*LR190*'DEPRECATED - DT-Prelim Calcs'!$C$11^2+LT190*'DEPRECATED - DT-Prelim Calcs'!$C$11</f>
        <v>-367049.60128701455</v>
      </c>
      <c r="LV190" s="57">
        <f>MIN('Drive Train'!$F$35-LP189*'DEPRECATED - DT-Prelim Calcs'!$C$21*'Drive Train'!$F$39,LV189+LP$2)</f>
        <v>8.8000000000000007</v>
      </c>
      <c r="LW190" s="57">
        <f>'Drive Train'!$F$35-LP190*'DEPRECATED - DT-Prelim Calcs'!$C$21*'Drive Train'!$F$39</f>
        <v>8.8000000000000007</v>
      </c>
      <c r="LX190" s="1">
        <f>IF(LU190&gt;='Drive Train'!$F$29,1,0)</f>
        <v>0</v>
      </c>
      <c r="LY190" s="57">
        <f>MIN(LO190,'DEPRECATED - DT-Prelim Calcs'!$C$10)*'DEPRECATED - DT-Prelim Calcs'!$C$11*1000/60/60</f>
        <v>103.33333333333333</v>
      </c>
      <c r="LZ190" s="63">
        <f>LZ189+'DEPRECATED - DT-Prelim Calcs'!$C$11</f>
        <v>744</v>
      </c>
    </row>
    <row r="191" spans="18:338" x14ac:dyDescent="0.2">
      <c r="R191" s="63">
        <f>R190+'DEPRECATED - DT-Prelim Calcs'!$C$11</f>
        <v>748</v>
      </c>
      <c r="S191" s="2">
        <f>AG191/'Drive Train'!$F$35</f>
        <v>0</v>
      </c>
      <c r="T191" s="46">
        <f>AE191*12*60/(PI() * 'Drive Train'!$F$15)/S$2*ABS(S191)</f>
        <v>0</v>
      </c>
      <c r="U191" s="2">
        <f>IF(OR(AD190=1,AND($C$32=Motors!$C$32,'DEPRECATED - DT-Prelim Calcs'!AI190=1)),0,IF(AG191=0,-(V190+$C$9)/($C$8-$C$9)*$C$7,($C$6*S191-T191)/($C$6*S191)*$C$7*S191))</f>
        <v>0</v>
      </c>
      <c r="V191" s="57">
        <f>IF(AND(AD190=1,AI190=1),0,ABS(U191/$C$7*($C$8-$C$9)+$C$9) *'Drive Train'!$AA$49 + V190*(1-'Drive Train'!$AA$49))</f>
        <v>0</v>
      </c>
      <c r="W191" s="57">
        <f t="shared" si="184"/>
        <v>0</v>
      </c>
      <c r="X191" s="2">
        <f>MAX(MIN(IF(AND(AI190=1,AG191&lt;0),-1,1)*(W191-$C$9)/($C$8-$C$9)*$C$7-$C$29*AE191/T$2 -  AI190*$C$29/2,X$2),MAX(X$4:X190)*-1)</f>
        <v>-0.2458281045106315</v>
      </c>
      <c r="Y191" s="57">
        <f t="shared" si="185"/>
        <v>0</v>
      </c>
      <c r="Z191" s="57">
        <f t="shared" si="186"/>
        <v>0</v>
      </c>
      <c r="AA191" s="57">
        <f t="shared" si="187"/>
        <v>0</v>
      </c>
      <c r="AB191" s="57" t="e">
        <f t="shared" si="188"/>
        <v>#N/A</v>
      </c>
      <c r="AC191" s="46">
        <f t="shared" si="211"/>
        <v>1</v>
      </c>
      <c r="AD191" s="1">
        <f t="shared" si="189"/>
        <v>1</v>
      </c>
      <c r="AE191" s="57">
        <f t="shared" si="190"/>
        <v>0</v>
      </c>
      <c r="AF191" s="57" t="e">
        <f t="shared" si="191"/>
        <v>#N/A</v>
      </c>
      <c r="AG191" s="57">
        <f>IF(AI190=0,MIN('Drive Train'!$F$35-W190*$C$21*'Drive Train'!$F$39,AG190+W$2)-$C$3,IF(AE190-1&lt;=0,0,IF($C$32=Motors!$C$30,MAX(ABS('Drive Train'!$F$35-W190*$C$21*'Drive Train'!$F$39)*-1,AG190-W$2),MAX(0,ABS('Drive Train'!$F$35-W190*$C$21*'Drive Train'!$F$39)*-1,AG190-W$2))))</f>
        <v>0</v>
      </c>
      <c r="AH191" s="57">
        <f>'Drive Train'!$F$35-ABS(W191)*'DEPRECATED - DT-Prelim Calcs'!$C$21*'Drive Train'!$F$39</f>
        <v>12.4</v>
      </c>
      <c r="AI191" s="1">
        <f>IF(AJ191&gt;='Drive Train'!$F$29,1,0)</f>
        <v>1</v>
      </c>
      <c r="AJ191" s="57">
        <f>AJ190+0.5*Y191*'DEPRECATED - DT-Prelim Calcs'!$C$11^2+AE191*'DEPRECATED - DT-Prelim Calcs'!$C$11</f>
        <v>784.33981740885292</v>
      </c>
      <c r="AK191" s="57">
        <f t="shared" si="268"/>
        <v>0</v>
      </c>
      <c r="AL191" s="63">
        <f>AL190+'DEPRECATED - DT-Prelim Calcs'!$C$11</f>
        <v>748</v>
      </c>
      <c r="AM191" s="2">
        <f>AW191/'Drive Train'!$F$35</f>
        <v>0.9017179876015865</v>
      </c>
      <c r="AN191" s="46">
        <f>AU191*12*60/(PI() * 'Drive Train'!$F$15)/AM$2*AM191</f>
        <v>4074.5129711578234</v>
      </c>
      <c r="AO191" s="2">
        <f>('DEPRECATED - DT-Prelim Calcs'!$C$6*AM191-AN191)/('DEPRECATED - DT-Prelim Calcs'!$C$6*AM191)*'DEPRECATED - DT-Prelim Calcs'!$C$7*AM191</f>
        <v>0.3308183500278245</v>
      </c>
      <c r="AP191" s="57">
        <f>AO191/'DEPRECATED - DT-Prelim Calcs'!$C$7*('DEPRECATED - DT-Prelim Calcs'!$C$8-'DEPRECATED - DT-Prelim Calcs'!$C$9)+'DEPRECATED - DT-Prelim Calcs'!$C$9</f>
        <v>20.311615895672151</v>
      </c>
      <c r="AQ191" s="57">
        <f t="shared" si="192"/>
        <v>20.311615895672151</v>
      </c>
      <c r="AR191" s="2">
        <f t="shared" si="212"/>
        <v>3.3306690738754696E-16</v>
      </c>
      <c r="AS191" s="57">
        <f>AR191*'DEPRECATED - DT-Prelim Calcs'!$C$21/AM$2/'DEPRECATED - DT-Prelim Calcs'!$C$19/'DEPRECATED - DT-Prelim Calcs'!$C$18*3.39*'DEPRECATED - DT-Prelim Calcs'!$C$20</f>
        <v>2.4137140947202652E-15</v>
      </c>
      <c r="AT191" s="46">
        <f t="shared" si="213"/>
        <v>0</v>
      </c>
      <c r="AU191" s="57">
        <f>AS190*'DEPRECATED - DT-Prelim Calcs'!$C$11+AU190</f>
        <v>39.432321268798681</v>
      </c>
      <c r="AV191" s="57">
        <f>AV190+0.5*AS191*'DEPRECATED - DT-Prelim Calcs'!$C$11^2+AU191*'DEPRECATED - DT-Prelim Calcs'!$C$11</f>
        <v>29450.762744425476</v>
      </c>
      <c r="AW191" s="57">
        <f>MIN('Drive Train'!$F$35-AQ190*'DEPRECATED - DT-Prelim Calcs'!$C$21*'Drive Train'!$F$39,AW190+AQ$2)</f>
        <v>11.181303046259673</v>
      </c>
      <c r="AX191" s="57">
        <f>'Drive Train'!$F$35-AQ191*'DEPRECATED - DT-Prelim Calcs'!$C$21*'Drive Train'!$F$39</f>
        <v>11.181303046259671</v>
      </c>
      <c r="AY191" s="1">
        <f>IF(AV191&gt;='Drive Train'!$F$29,1,0)</f>
        <v>1</v>
      </c>
      <c r="AZ191" s="57">
        <f t="shared" si="214"/>
        <v>22.568462106302391</v>
      </c>
      <c r="BA191" s="63">
        <f>BA190+'DEPRECATED - DT-Prelim Calcs'!$C$11</f>
        <v>748</v>
      </c>
      <c r="BB191" s="2">
        <f>BL191/'Drive Train'!$F$35</f>
        <v>1.2947645110418984</v>
      </c>
      <c r="BC191" s="46">
        <f>BJ191*12*60/(PI() * 'Drive Train'!$F$15)/BB$2*BB191</f>
        <v>-4259.0909490704944</v>
      </c>
      <c r="BD191" s="2">
        <f>('DEPRECATED - DT-Prelim Calcs'!$C$6*BB191-BC191)/('DEPRECATED - DT-Prelim Calcs'!$C$6*BB191)*'DEPRECATED - DT-Prelim Calcs'!$C$7*BB191</f>
        <v>5.0461628069317808</v>
      </c>
      <c r="BE191" s="57">
        <f>BD191/'DEPRECATED - DT-Prelim Calcs'!$C$7*('DEPRECATED - DT-Prelim Calcs'!$C$8-'DEPRECATED - DT-Prelim Calcs'!$C$9)+'DEPRECATED - DT-Prelim Calcs'!$C$9</f>
        <v>271.34011955574584</v>
      </c>
      <c r="BF191" s="57">
        <f t="shared" si="193"/>
        <v>93</v>
      </c>
      <c r="BG191" s="2">
        <f t="shared" si="215"/>
        <v>1.937034298208735</v>
      </c>
      <c r="BH191" s="57">
        <f>BG191*'DEPRECATED - DT-Prelim Calcs'!$C$21/BB$2/'DEPRECATED - DT-Prelim Calcs'!$C$19/'DEPRECATED - DT-Prelim Calcs'!$C$18*3.39*'DEPRECATED - DT-Prelim Calcs'!$C$20</f>
        <v>20.276476817893272</v>
      </c>
      <c r="BI191" s="46">
        <f t="shared" si="216"/>
        <v>0</v>
      </c>
      <c r="BJ191" s="57">
        <f>BH190*'DEPRECATED - DT-Prelim Calcs'!$C$11+BJ190</f>
        <v>-19.873422069688658</v>
      </c>
      <c r="BK191" s="57">
        <f>BK190+0.5*BH191*'DEPRECATED - DT-Prelim Calcs'!$C$11^2+BJ191*'DEPRECATED - DT-Prelim Calcs'!$C$11</f>
        <v>15502.406750894026</v>
      </c>
      <c r="BL191" s="57">
        <f>MIN('Drive Train'!$F$35-BF190*'DEPRECATED - DT-Prelim Calcs'!$C$21*'Drive Train'!$F$39,BL190+BF$2)</f>
        <v>16.05507993691954</v>
      </c>
      <c r="BM191" s="57">
        <f>'Drive Train'!$F$35-BF191*'DEPRECATED - DT-Prelim Calcs'!$C$21*'Drive Train'!$F$39</f>
        <v>6.82</v>
      </c>
      <c r="BN191" s="1">
        <f>IF(BK191&gt;='Drive Train'!$F$29,1,0)</f>
        <v>1</v>
      </c>
      <c r="BO191" s="57">
        <f t="shared" si="217"/>
        <v>103.33333333333333</v>
      </c>
      <c r="BP191" s="63">
        <f>BP190+'DEPRECATED - DT-Prelim Calcs'!$C$11</f>
        <v>748</v>
      </c>
      <c r="BQ191" s="2">
        <f>CA191/'Drive Train'!$F$35</f>
        <v>0.55000000000000004</v>
      </c>
      <c r="BR191" s="46">
        <f>BY191*12*60/(PI() * 'Drive Train'!$F$15)/BQ$2*BQ191</f>
        <v>-7930.2130158992359</v>
      </c>
      <c r="BS191" s="2">
        <f>('DEPRECATED - DT-Prelim Calcs'!$C$6*BQ191-BR191)/('DEPRECATED - DT-Prelim Calcs'!$C$6*BQ191)*'DEPRECATED - DT-Prelim Calcs'!$C$7*BQ191</f>
        <v>4.911206072855002</v>
      </c>
      <c r="BT191" s="57">
        <f>BS191/'DEPRECATED - DT-Prelim Calcs'!$C$7*('DEPRECATED - DT-Prelim Calcs'!$C$8-'DEPRECATED - DT-Prelim Calcs'!$C$9)+'DEPRECATED - DT-Prelim Calcs'!$C$9</f>
        <v>264.15549342211483</v>
      </c>
      <c r="BU191" s="57">
        <f t="shared" si="194"/>
        <v>93</v>
      </c>
      <c r="BV191" s="2">
        <f t="shared" si="218"/>
        <v>1.8828060353728675</v>
      </c>
      <c r="BW191" s="57">
        <f>BV191*'DEPRECATED - DT-Prelim Calcs'!$C$21/BQ$2/'DEPRECATED - DT-Prelim Calcs'!$C$19/'DEPRECATED - DT-Prelim Calcs'!$C$18*3.39*'DEPRECATED - DT-Prelim Calcs'!$C$20</f>
        <v>25.773080821789936</v>
      </c>
      <c r="BX191" s="46">
        <f t="shared" si="219"/>
        <v>0</v>
      </c>
      <c r="BY191" s="57">
        <f>BW190*'DEPRECATED - DT-Prelim Calcs'!$C$11+BY190</f>
        <v>-66.61363356190158</v>
      </c>
      <c r="BZ191" s="57">
        <f>BZ190+0.5*BW191*'DEPRECATED - DT-Prelim Calcs'!$C$11^2+BY191*'DEPRECATED - DT-Prelim Calcs'!$C$11</f>
        <v>-16567.070238385739</v>
      </c>
      <c r="CA191" s="57">
        <f>MIN('Drive Train'!$F$35-BU190*'DEPRECATED - DT-Prelim Calcs'!$C$21*'Drive Train'!$F$39,CA190+BU$2)</f>
        <v>6.82</v>
      </c>
      <c r="CB191" s="57">
        <f>'Drive Train'!$F$35-BU191*'DEPRECATED - DT-Prelim Calcs'!$C$21*'Drive Train'!$F$39</f>
        <v>6.82</v>
      </c>
      <c r="CC191" s="1">
        <f>IF(BZ191&gt;='Drive Train'!$F$29,1,0)</f>
        <v>0</v>
      </c>
      <c r="CD191" s="57">
        <f t="shared" si="220"/>
        <v>103.33333333333333</v>
      </c>
      <c r="CE191" s="63">
        <f>CE190+'DEPRECATED - DT-Prelim Calcs'!$C$11</f>
        <v>748</v>
      </c>
      <c r="CF191" s="2">
        <f>CP191/'Drive Train'!$F$35</f>
        <v>0.55000000000000004</v>
      </c>
      <c r="CG191" s="46">
        <f>CN191*12*60/(PI() * 'Drive Train'!$F$15)/CF$2*CF191</f>
        <v>-41310.073259000681</v>
      </c>
      <c r="CH191" s="2">
        <f>('DEPRECATED - DT-Prelim Calcs'!$C$6*CF191-CG191)/('DEPRECATED - DT-Prelim Calcs'!$C$6*CF191)*'DEPRECATED - DT-Prelim Calcs'!$C$7*CF191</f>
        <v>20.004163518610063</v>
      </c>
      <c r="CI191" s="57">
        <f>CH191/'DEPRECATED - DT-Prelim Calcs'!$C$7*('DEPRECATED - DT-Prelim Calcs'!$C$8-'DEPRECATED - DT-Prelim Calcs'!$C$9)+'DEPRECATED - DT-Prelim Calcs'!$C$9</f>
        <v>1067.6519416753824</v>
      </c>
      <c r="CJ191" s="57">
        <f t="shared" si="195"/>
        <v>93</v>
      </c>
      <c r="CK191" s="2">
        <f t="shared" si="221"/>
        <v>1.5241763143494644</v>
      </c>
      <c r="CL191" s="57">
        <f>CK191*'DEPRECATED - DT-Prelim Calcs'!$C$21/CF$2/'DEPRECATED - DT-Prelim Calcs'!$C$19/'DEPRECATED - DT-Prelim Calcs'!$C$18*3.39*'DEPRECATED - DT-Prelim Calcs'!$C$20</f>
        <v>25.773080821789936</v>
      </c>
      <c r="CM191" s="46">
        <f t="shared" si="222"/>
        <v>0</v>
      </c>
      <c r="CN191" s="57">
        <f>CL190*'DEPRECATED - DT-Prelim Calcs'!$C$11+CN190</f>
        <v>-280.90784127647771</v>
      </c>
      <c r="CO191" s="57">
        <f>CO190+0.5*CL191*'DEPRECATED - DT-Prelim Calcs'!$C$11^2+CN191*'DEPRECATED - DT-Prelim Calcs'!$C$11</f>
        <v>-63607.802913955937</v>
      </c>
      <c r="CP191" s="57">
        <f>MIN('Drive Train'!$F$35-CJ190*'DEPRECATED - DT-Prelim Calcs'!$C$21*'Drive Train'!$F$39,CP190+CJ$2)</f>
        <v>6.82</v>
      </c>
      <c r="CQ191" s="57">
        <f>'Drive Train'!$F$35-CJ191*'DEPRECATED - DT-Prelim Calcs'!$C$21*'Drive Train'!$F$39</f>
        <v>6.82</v>
      </c>
      <c r="CR191" s="1">
        <f>IF(CO191&gt;='Drive Train'!$F$29,1,0)</f>
        <v>0</v>
      </c>
      <c r="CS191" s="57">
        <f t="shared" si="223"/>
        <v>103.33333333333333</v>
      </c>
      <c r="CT191" s="63">
        <f>CT190+'DEPRECATED - DT-Prelim Calcs'!$C$11</f>
        <v>748</v>
      </c>
      <c r="CU191" s="2">
        <f>DE191/'Drive Train'!$F$35</f>
        <v>0.55000000000000004</v>
      </c>
      <c r="CV191" s="46">
        <f>DC191*12*60/(PI() * 'Drive Train'!$F$15)/CU$2*CU191</f>
        <v>9575.1157865385121</v>
      </c>
      <c r="CW191" s="2">
        <f>('DEPRECATED - DT-Prelim Calcs'!$C$6*CU191-CV191)/('DEPRECATED - DT-Prelim Calcs'!$C$6*CU191)*'DEPRECATED - DT-Prelim Calcs'!$C$7*CU191</f>
        <v>-3.0039613593917101</v>
      </c>
      <c r="CX191" s="57">
        <f>CW191/'DEPRECATED - DT-Prelim Calcs'!$C$7*('DEPRECATED - DT-Prelim Calcs'!$C$8-'DEPRECATED - DT-Prelim Calcs'!$C$9)+'DEPRECATED - DT-Prelim Calcs'!$C$9</f>
        <v>-157.22043253525163</v>
      </c>
      <c r="CY191" s="57">
        <f t="shared" si="196"/>
        <v>-157.22043253525163</v>
      </c>
      <c r="CZ191" s="2">
        <f t="shared" si="224"/>
        <v>-4.278538028479681</v>
      </c>
      <c r="DA191" s="57">
        <f>CZ191*'DEPRECATED - DT-Prelim Calcs'!$C$21/CU$2/'DEPRECATED - DT-Prelim Calcs'!$C$19/'DEPRECATED - DT-Prelim Calcs'!$C$18*3.39*'DEPRECATED - DT-Prelim Calcs'!$C$20</f>
        <v>-86.128570191801558</v>
      </c>
      <c r="DB191" s="46">
        <f t="shared" si="225"/>
        <v>1</v>
      </c>
      <c r="DC191" s="57">
        <f>DA190*'DEPRECATED - DT-Prelim Calcs'!$C$11+DC190</f>
        <v>54.692933476838277</v>
      </c>
      <c r="DD191" s="57">
        <f>DD190+0.5*DA191*'DEPRECATED - DT-Prelim Calcs'!$C$11^2+DC191*'DEPRECATED - DT-Prelim Calcs'!$C$11</f>
        <v>-128456.56683715133</v>
      </c>
      <c r="DE191" s="57">
        <f>MIN('Drive Train'!$F$35-CY190*'DEPRECATED - DT-Prelim Calcs'!$C$21*'Drive Train'!$F$39,DE190+CY$2)</f>
        <v>6.82</v>
      </c>
      <c r="DF191" s="57">
        <f>'Drive Train'!$F$35-CY191*'DEPRECATED - DT-Prelim Calcs'!$C$21*'Drive Train'!$F$39</f>
        <v>21.8332259521151</v>
      </c>
      <c r="DG191" s="1">
        <f>IF(DD191&gt;='Drive Train'!$F$29,1,0)</f>
        <v>0</v>
      </c>
      <c r="DH191" s="57">
        <f t="shared" si="226"/>
        <v>-174.68936948361292</v>
      </c>
      <c r="DI191" s="63">
        <f>DI190+'DEPRECATED - DT-Prelim Calcs'!$C$11</f>
        <v>748</v>
      </c>
      <c r="DJ191" s="2">
        <f>DT191/'Drive Train'!$F$35</f>
        <v>0.55000000000000004</v>
      </c>
      <c r="DK191" s="46">
        <f>DR191*12*60/(PI() * 'Drive Train'!$F$15)/DJ$2*DJ191</f>
        <v>1487.3819623022562</v>
      </c>
      <c r="DL191" s="2">
        <f>('DEPRECATED - DT-Prelim Calcs'!$C$6*DJ191-DK191)/('DEPRECATED - DT-Prelim Calcs'!$C$6*DJ191)*'DEPRECATED - DT-Prelim Calcs'!$C$7*DJ191</f>
        <v>0.65296894387458981</v>
      </c>
      <c r="DM191" s="57">
        <f>DL191/'DEPRECATED - DT-Prelim Calcs'!$C$7*('DEPRECATED - DT-Prelim Calcs'!$C$8-'DEPRECATED - DT-Prelim Calcs'!$C$9)+'DEPRECATED - DT-Prelim Calcs'!$C$9</f>
        <v>37.461790663531069</v>
      </c>
      <c r="DN191" s="57">
        <f t="shared" si="197"/>
        <v>37.461790663531069</v>
      </c>
      <c r="DO191" s="2">
        <f t="shared" si="227"/>
        <v>0.45497840366222109</v>
      </c>
      <c r="DP191" s="57">
        <f>DO191*'DEPRECATED - DT-Prelim Calcs'!$C$21/DJ$2/'DEPRECATED - DT-Prelim Calcs'!$C$19/'DEPRECATED - DT-Prelim Calcs'!$C$18*3.39*'DEPRECATED - DT-Prelim Calcs'!$C$20</f>
        <v>10.62430703504109</v>
      </c>
      <c r="DQ191" s="46">
        <f t="shared" si="228"/>
        <v>0</v>
      </c>
      <c r="DR191" s="57">
        <f>DP190*'DEPRECATED - DT-Prelim Calcs'!$C$11+DR190</f>
        <v>7.3240568116782754</v>
      </c>
      <c r="DS191" s="57">
        <f>DS190+0.5*DP191*'DEPRECATED - DT-Prelim Calcs'!$C$11^2+DR191*'DEPRECATED - DT-Prelim Calcs'!$C$11</f>
        <v>-218052.94320328109</v>
      </c>
      <c r="DT191" s="57">
        <f>MIN('Drive Train'!$F$35-DN190*'DEPRECATED - DT-Prelim Calcs'!$C$21*'Drive Train'!$F$39,DT190+DN$2)</f>
        <v>6.82</v>
      </c>
      <c r="DU191" s="57">
        <f>'Drive Train'!$F$35-DN191*'DEPRECATED - DT-Prelim Calcs'!$C$21*'Drive Train'!$F$39</f>
        <v>10.152292560188137</v>
      </c>
      <c r="DV191" s="1">
        <f>IF(DS191&gt;='Drive Train'!$F$29,1,0)</f>
        <v>0</v>
      </c>
      <c r="DW191" s="57">
        <f t="shared" si="229"/>
        <v>41.624211848367857</v>
      </c>
      <c r="DX191" s="63">
        <f>DX190+'DEPRECATED - DT-Prelim Calcs'!$C$11</f>
        <v>748</v>
      </c>
      <c r="DY191" s="2">
        <f>EI191/'Drive Train'!$F$35</f>
        <v>0.55000000000000004</v>
      </c>
      <c r="DZ191" s="46">
        <f>EG191*12*60/(PI() * 'Drive Train'!$F$15)/DY$2*DY191</f>
        <v>-24258.420342929228</v>
      </c>
      <c r="EA191" s="2">
        <f>('DEPRECATED - DT-Prelim Calcs'!$C$6*DY191-DZ191)/('DEPRECATED - DT-Prelim Calcs'!$C$6*DY191)*'DEPRECATED - DT-Prelim Calcs'!$C$7*DY191</f>
        <v>12.294129085639669</v>
      </c>
      <c r="EB191" s="57">
        <f>EA191/'DEPRECATED - DT-Prelim Calcs'!$C$7*('DEPRECATED - DT-Prelim Calcs'!$C$8-'DEPRECATED - DT-Prelim Calcs'!$C$9)+'DEPRECATED - DT-Prelim Calcs'!$C$9</f>
        <v>657.19658161309951</v>
      </c>
      <c r="EC191" s="57">
        <f t="shared" si="198"/>
        <v>93</v>
      </c>
      <c r="ED191" s="2">
        <f t="shared" si="230"/>
        <v>0.96993038185874991</v>
      </c>
      <c r="EE191" s="57">
        <f>ED191*'DEPRECATED - DT-Prelim Calcs'!$C$21/DY$2/'DEPRECATED - DT-Prelim Calcs'!$C$19/'DEPRECATED - DT-Prelim Calcs'!$C$18*3.39*'DEPRECATED - DT-Prelim Calcs'!$C$20</f>
        <v>25.773080821789936</v>
      </c>
      <c r="EF191" s="46">
        <f t="shared" si="231"/>
        <v>0</v>
      </c>
      <c r="EG191" s="57">
        <f>EE190*'DEPRECATED - DT-Prelim Calcs'!$C$11+EG190</f>
        <v>-104.97255528517859</v>
      </c>
      <c r="EH191" s="57">
        <f>EH190+0.5*EE191*'DEPRECATED - DT-Prelim Calcs'!$C$11^2+EG191*'DEPRECATED - DT-Prelim Calcs'!$C$11</f>
        <v>-307434.63169281074</v>
      </c>
      <c r="EI191" s="57">
        <f>MIN('Drive Train'!$F$35-EC190*'DEPRECATED - DT-Prelim Calcs'!$C$21*'Drive Train'!$F$39,EI190+EC$2)</f>
        <v>6.82</v>
      </c>
      <c r="EJ191" s="57">
        <f>'Drive Train'!$F$35-EC191*'DEPRECATED - DT-Prelim Calcs'!$C$21*'Drive Train'!$F$39</f>
        <v>6.82</v>
      </c>
      <c r="EK191" s="1">
        <f>IF(EH191&gt;='Drive Train'!$F$29,1,0)</f>
        <v>0</v>
      </c>
      <c r="EL191" s="57">
        <f t="shared" si="232"/>
        <v>103.33333333333333</v>
      </c>
      <c r="EM191" s="63">
        <f>EM190+'DEPRECATED - DT-Prelim Calcs'!$C$11</f>
        <v>748</v>
      </c>
      <c r="EN191" s="2">
        <f>EX191/'Drive Train'!$F$35</f>
        <v>0.55000000000000004</v>
      </c>
      <c r="EO191" s="46">
        <f>EV191*12*60/(PI() * 'Drive Train'!$F$15)/EN$2*EN191</f>
        <v>-79601.376872683482</v>
      </c>
      <c r="EP191" s="2">
        <f>('DEPRECATED - DT-Prelim Calcs'!$C$6*EN191-EO191)/('DEPRECATED - DT-Prelim Calcs'!$C$6*EN191)*'DEPRECATED - DT-Prelim Calcs'!$C$7*EN191</f>
        <v>37.317867403971327</v>
      </c>
      <c r="EQ191" s="57">
        <f>EP191/'DEPRECATED - DT-Prelim Calcs'!$C$7*('DEPRECATED - DT-Prelim Calcs'!$C$8-'DEPRECATED - DT-Prelim Calcs'!$C$9)+'DEPRECATED - DT-Prelim Calcs'!$C$9</f>
        <v>1989.3731900122496</v>
      </c>
      <c r="ER191" s="57">
        <f t="shared" si="199"/>
        <v>93</v>
      </c>
      <c r="ES191" s="2">
        <f t="shared" si="233"/>
        <v>0.86507304327942547</v>
      </c>
      <c r="ET191" s="57">
        <f>ES191*'DEPRECATED - DT-Prelim Calcs'!$C$21/EN$2/'DEPRECATED - DT-Prelim Calcs'!$C$19/'DEPRECATED - DT-Prelim Calcs'!$C$18*3.39*'DEPRECATED - DT-Prelim Calcs'!$C$20</f>
        <v>25.773080821789936</v>
      </c>
      <c r="EU191" s="46">
        <f t="shared" si="234"/>
        <v>0</v>
      </c>
      <c r="EV191" s="57">
        <f>ET190*'DEPRECATED - DT-Prelim Calcs'!$C$11+EV190</f>
        <v>-307.21756854896171</v>
      </c>
      <c r="EW191" s="57">
        <f>EW190+0.5*ET191*'DEPRECATED - DT-Prelim Calcs'!$C$11^2+EV191*'DEPRECATED - DT-Prelim Calcs'!$C$11</f>
        <v>-408774.30890100927</v>
      </c>
      <c r="EX191" s="57">
        <f>MIN('Drive Train'!$F$35-ER190*'DEPRECATED - DT-Prelim Calcs'!$C$21*'Drive Train'!$F$39,EX190+ER$2)</f>
        <v>6.82</v>
      </c>
      <c r="EY191" s="57">
        <f>'Drive Train'!$F$35-ER191*'DEPRECATED - DT-Prelim Calcs'!$C$21*'Drive Train'!$F$39</f>
        <v>6.82</v>
      </c>
      <c r="EZ191" s="1">
        <f>IF(EW191&gt;='Drive Train'!$F$29,1,0)</f>
        <v>0</v>
      </c>
      <c r="FA191" s="57">
        <f t="shared" si="235"/>
        <v>103.33333333333333</v>
      </c>
      <c r="FB191" s="63">
        <f>FB190+'DEPRECATED - DT-Prelim Calcs'!$C$11</f>
        <v>748</v>
      </c>
      <c r="FC191" s="2">
        <f>FM191/'Drive Train'!$F$35</f>
        <v>0.55000000000000004</v>
      </c>
      <c r="FD191" s="46">
        <f>FK191*12*60/(PI() * 'Drive Train'!$F$15)/FC$2*FC191</f>
        <v>-116878.59052190644</v>
      </c>
      <c r="FE191" s="2">
        <f>('DEPRECATED - DT-Prelim Calcs'!$C$6*FC191-FD191)/('DEPRECATED - DT-Prelim Calcs'!$C$6*FC191)*'DEPRECATED - DT-Prelim Calcs'!$C$7*FC191</f>
        <v>54.173042806340433</v>
      </c>
      <c r="FF191" s="57">
        <f>FE191/'DEPRECATED - DT-Prelim Calcs'!$C$7*('DEPRECATED - DT-Prelim Calcs'!$C$8-'DEPRECATED - DT-Prelim Calcs'!$C$9)+'DEPRECATED - DT-Prelim Calcs'!$C$9</f>
        <v>2886.6839801051774</v>
      </c>
      <c r="FG191" s="57">
        <f t="shared" si="200"/>
        <v>93</v>
      </c>
      <c r="FH191" s="2">
        <f t="shared" si="236"/>
        <v>0.78067567320338405</v>
      </c>
      <c r="FI191" s="57">
        <f>FH191*'DEPRECATED - DT-Prelim Calcs'!$C$21/FC$2/'DEPRECATED - DT-Prelim Calcs'!$C$19/'DEPRECATED - DT-Prelim Calcs'!$C$18*3.39*'DEPRECATED - DT-Prelim Calcs'!$C$20</f>
        <v>25.773080821789936</v>
      </c>
      <c r="FJ191" s="46">
        <f t="shared" si="237"/>
        <v>0</v>
      </c>
      <c r="FK191" s="57">
        <f>FI190*'DEPRECATED - DT-Prelim Calcs'!$C$11+FK190</f>
        <v>-407.0786267689034</v>
      </c>
      <c r="FL191" s="57">
        <f>FL190+0.5*FI191*'DEPRECATED - DT-Prelim Calcs'!$C$11^2+FK191*'DEPRECATED - DT-Prelim Calcs'!$C$11</f>
        <v>-593261.72617164999</v>
      </c>
      <c r="FM191" s="57">
        <f>MIN('Drive Train'!$F$35-FG190*'DEPRECATED - DT-Prelim Calcs'!$C$21*'Drive Train'!$F$39,FM190+FG$2)</f>
        <v>6.82</v>
      </c>
      <c r="FN191" s="57">
        <f>'Drive Train'!$F$35-FG191*'DEPRECATED - DT-Prelim Calcs'!$C$21*'Drive Train'!$F$39</f>
        <v>6.82</v>
      </c>
      <c r="FO191" s="1">
        <f>IF(FL191&gt;='Drive Train'!$F$29,1,0)</f>
        <v>0</v>
      </c>
      <c r="FP191" s="57">
        <f t="shared" si="238"/>
        <v>103.33333333333333</v>
      </c>
      <c r="FQ191" s="63">
        <f>FQ190+'DEPRECATED - DT-Prelim Calcs'!$C$11</f>
        <v>748</v>
      </c>
      <c r="FR191" s="2">
        <f>GB191/'Drive Train'!$F$35</f>
        <v>0.55000000000000004</v>
      </c>
      <c r="FS191" s="46">
        <f>FZ191*12*60/(PI() * 'Drive Train'!$F$15)/FR$2*FR191</f>
        <v>28407.066533708854</v>
      </c>
      <c r="FT191" s="2">
        <f>('DEPRECATED - DT-Prelim Calcs'!$C$6*FR191-FS191)/('DEPRECATED - DT-Prelim Calcs'!$C$6*FR191)*'DEPRECATED - DT-Prelim Calcs'!$C$7*FR191</f>
        <v>-11.518970984284866</v>
      </c>
      <c r="FU191" s="57">
        <f>FT191/'DEPRECATED - DT-Prelim Calcs'!$C$7*('DEPRECATED - DT-Prelim Calcs'!$C$8-'DEPRECATED - DT-Prelim Calcs'!$C$9)+'DEPRECATED - DT-Prelim Calcs'!$C$9</f>
        <v>-610.52986609284164</v>
      </c>
      <c r="FV191" s="57">
        <f t="shared" si="201"/>
        <v>-610.52986609284164</v>
      </c>
      <c r="FW191" s="2">
        <f t="shared" si="239"/>
        <v>-15.300333533654531</v>
      </c>
      <c r="FX191" s="57">
        <f>FW191*'DEPRECATED - DT-Prelim Calcs'!$C$21/FR$2/'DEPRECATED - DT-Prelim Calcs'!$C$19/'DEPRECATED - DT-Prelim Calcs'!$C$18*3.39*'DEPRECATED - DT-Prelim Calcs'!$C$20</f>
        <v>-554.40258225852006</v>
      </c>
      <c r="FY191" s="46">
        <f t="shared" si="240"/>
        <v>1</v>
      </c>
      <c r="FZ191" s="57">
        <f>FX190*'DEPRECATED - DT-Prelim Calcs'!$C$11+FZ190</f>
        <v>90.144880335693117</v>
      </c>
      <c r="GA191" s="57">
        <f>GA190+0.5*FX191*'DEPRECATED - DT-Prelim Calcs'!$C$11^2+FZ191*'DEPRECATED - DT-Prelim Calcs'!$C$11</f>
        <v>-650944.0028859633</v>
      </c>
      <c r="GB191" s="57">
        <f>MIN('Drive Train'!$F$35-FV190*'DEPRECATED - DT-Prelim Calcs'!$C$21*'Drive Train'!$F$39,GB190+FV$2)</f>
        <v>6.82</v>
      </c>
      <c r="GC191" s="57">
        <f>'Drive Train'!$F$35-FV191*'DEPRECATED - DT-Prelim Calcs'!$C$21*'Drive Train'!$F$39</f>
        <v>49.031791965570498</v>
      </c>
      <c r="GD191" s="1">
        <f>IF(GA191&gt;='Drive Train'!$F$29,1,0)</f>
        <v>0</v>
      </c>
      <c r="GE191" s="57">
        <f t="shared" si="241"/>
        <v>-678.36651788093513</v>
      </c>
      <c r="GF191" s="63">
        <f>GF190+'DEPRECATED - DT-Prelim Calcs'!$C$11</f>
        <v>748</v>
      </c>
      <c r="GG191" s="2">
        <f>GQ191/'Drive Train'!$F$35</f>
        <v>0.85483870967741948</v>
      </c>
      <c r="GH191" s="46">
        <f>GO191*12*60/(PI() * 'Drive Train'!$F$15)/GG$2*GG191</f>
        <v>-270940.15441978705</v>
      </c>
      <c r="GI191" s="2">
        <f>('DEPRECATED - DT-Prelim Calcs'!$C$6*GG191-GH191)/('DEPRECATED - DT-Prelim Calcs'!$C$6*GG191)*'DEPRECATED - DT-Prelim Calcs'!$C$7*GG191</f>
        <v>124.56781084973852</v>
      </c>
      <c r="GJ191" s="57">
        <f>GI191/'DEPRECATED - DT-Prelim Calcs'!$C$7*('DEPRECATED - DT-Prelim Calcs'!$C$8-'DEPRECATED - DT-Prelim Calcs'!$C$9)+'DEPRECATED - DT-Prelim Calcs'!$C$9</f>
        <v>6634.2560713781959</v>
      </c>
      <c r="GK191" s="57">
        <f t="shared" si="242"/>
        <v>29.999999999999982</v>
      </c>
      <c r="GL191" s="2">
        <f t="shared" si="243"/>
        <v>0.99579519204165001</v>
      </c>
      <c r="GM191" s="57">
        <f>GL191*'DEPRECATED - DT-Prelim Calcs'!$C$21/GG$2/'DEPRECATED - DT-Prelim Calcs'!$C$19/'DEPRECATED - DT-Prelim Calcs'!$C$18*3.39*'DEPRECATED - DT-Prelim Calcs'!$C$20</f>
        <v>25.773080821789936</v>
      </c>
      <c r="GN191" s="46">
        <f t="shared" si="244"/>
        <v>0</v>
      </c>
      <c r="GO191" s="57">
        <f>GM190*'DEPRECATED - DT-Prelim Calcs'!$C$11+GO190</f>
        <v>-774.45216316657479</v>
      </c>
      <c r="GP191" s="57">
        <f>GP190+0.5*GM191*'DEPRECATED - DT-Prelim Calcs'!$C$11^2+GO191*'DEPRECATED - DT-Prelim Calcs'!$C$11</f>
        <v>-329212.60640780808</v>
      </c>
      <c r="GQ191" s="57">
        <f>MIN('Drive Train'!$F$35-GK190*'DEPRECATED - DT-Prelim Calcs'!$C$21*'Drive Train'!$F$39,GQ190+GK$2)</f>
        <v>10.600000000000001</v>
      </c>
      <c r="GR191" s="57">
        <f>'Drive Train'!$F$35-GK191*'DEPRECATED - DT-Prelim Calcs'!$C$21*'Drive Train'!$F$39</f>
        <v>10.600000000000001</v>
      </c>
      <c r="GS191" s="1">
        <f>IF(GP191&gt;='Drive Train'!$F$29,1,0)</f>
        <v>0</v>
      </c>
      <c r="GT191" s="57">
        <f t="shared" si="245"/>
        <v>33.333333333333314</v>
      </c>
      <c r="GU191" s="63">
        <f>GU190+'DEPRECATED - DT-Prelim Calcs'!$C$11</f>
        <v>748</v>
      </c>
      <c r="GV191" s="2">
        <f>HF191/'Drive Train'!$F$35</f>
        <v>0.83870967741935498</v>
      </c>
      <c r="GW191" s="46">
        <f>HD191*12*60/(PI() * 'Drive Train'!$F$15)/GV$2*GV191</f>
        <v>-239001.21605803858</v>
      </c>
      <c r="GX191" s="2">
        <f>('DEPRECATED - DT-Prelim Calcs'!$C$6*GV191-GW191)/('DEPRECATED - DT-Prelim Calcs'!$C$6*GV191)*'DEPRECATED - DT-Prelim Calcs'!$C$7*GV191</f>
        <v>110.08750621373881</v>
      </c>
      <c r="GY191" s="57">
        <f>GX191/'DEPRECATED - DT-Prelim Calcs'!$C$7*('DEPRECATED - DT-Prelim Calcs'!$C$8-'DEPRECATED - DT-Prelim Calcs'!$C$9)+'DEPRECATED - DT-Prelim Calcs'!$C$9</f>
        <v>5863.3751233289158</v>
      </c>
      <c r="GZ191" s="57">
        <f t="shared" si="202"/>
        <v>33.333333333333314</v>
      </c>
      <c r="HA191" s="2">
        <f t="shared" si="246"/>
        <v>0.99579519204165001</v>
      </c>
      <c r="HB191" s="57">
        <f>HA191*'DEPRECATED - DT-Prelim Calcs'!$C$21/GV$2/'DEPRECATED - DT-Prelim Calcs'!$C$19/'DEPRECATED - DT-Prelim Calcs'!$C$18*3.39*'DEPRECATED - DT-Prelim Calcs'!$C$20</f>
        <v>25.773080821789936</v>
      </c>
      <c r="HC191" s="46">
        <f t="shared" si="247"/>
        <v>0</v>
      </c>
      <c r="HD191" s="57">
        <f>HB190*'DEPRECATED - DT-Prelim Calcs'!$C$11+HD190</f>
        <v>-696.29593508987386</v>
      </c>
      <c r="HE191" s="57">
        <f>HE190+0.5*HB191*'DEPRECATED - DT-Prelim Calcs'!$C$11^2+HD191*'DEPRECATED - DT-Prelim Calcs'!$C$11</f>
        <v>-352380.84799973055</v>
      </c>
      <c r="HF191" s="57">
        <f>MIN('Drive Train'!$F$35-GZ190*'DEPRECATED - DT-Prelim Calcs'!$C$21*'Drive Train'!$F$39,HF190+GZ$2)</f>
        <v>10.400000000000002</v>
      </c>
      <c r="HG191" s="57">
        <f>'Drive Train'!$F$35-GZ191*'DEPRECATED - DT-Prelim Calcs'!$C$21*'Drive Train'!$F$39</f>
        <v>10.400000000000002</v>
      </c>
      <c r="HH191" s="1">
        <f>IF(HE191&gt;='Drive Train'!$F$29,1,0)</f>
        <v>0</v>
      </c>
      <c r="HI191" s="57">
        <f t="shared" si="248"/>
        <v>37.037037037037017</v>
      </c>
      <c r="HJ191" s="63">
        <f>HJ190+'DEPRECATED - DT-Prelim Calcs'!$C$11</f>
        <v>748</v>
      </c>
      <c r="HK191" s="2">
        <f>HU191/'Drive Train'!$F$35</f>
        <v>0.82258064516129037</v>
      </c>
      <c r="HL191" s="46">
        <f>HS191*12*60/(PI() * 'Drive Train'!$F$15)/HK$2*HK191</f>
        <v>-183682.32101786815</v>
      </c>
      <c r="HM191" s="2">
        <f>('DEPRECATED - DT-Prelim Calcs'!$C$6*HK191-HL191)/('DEPRECATED - DT-Prelim Calcs'!$C$6*HK191)*'DEPRECATED - DT-Prelim Calcs'!$C$7*HK191</f>
        <v>85.03577651301174</v>
      </c>
      <c r="HN191" s="57">
        <f>HM191/'DEPRECATED - DT-Prelim Calcs'!$C$7*('DEPRECATED - DT-Prelim Calcs'!$C$8-'DEPRECATED - DT-Prelim Calcs'!$C$9)+'DEPRECATED - DT-Prelim Calcs'!$C$9</f>
        <v>4529.70835129436</v>
      </c>
      <c r="HO191" s="57">
        <f t="shared" si="203"/>
        <v>36.66666666666665</v>
      </c>
      <c r="HP191" s="2">
        <f t="shared" si="249"/>
        <v>0.99579519204165001</v>
      </c>
      <c r="HQ191" s="57">
        <f>HP191*'DEPRECATED - DT-Prelim Calcs'!$C$21/HK$2/'DEPRECATED - DT-Prelim Calcs'!$C$19/'DEPRECATED - DT-Prelim Calcs'!$C$18*3.39*'DEPRECATED - DT-Prelim Calcs'!$C$20</f>
        <v>25.773080821789936</v>
      </c>
      <c r="HR191" s="46">
        <f t="shared" si="250"/>
        <v>0</v>
      </c>
      <c r="HS191" s="57">
        <f>HQ190*'DEPRECATED - DT-Prelim Calcs'!$C$11+HS190</f>
        <v>-545.62501776026272</v>
      </c>
      <c r="HT191" s="57">
        <f>HT190+0.5*HQ191*'DEPRECATED - DT-Prelim Calcs'!$C$11^2+HS191*'DEPRECATED - DT-Prelim Calcs'!$C$11</f>
        <v>-349587.29926565319</v>
      </c>
      <c r="HU191" s="57">
        <f>MIN('Drive Train'!$F$35-HO190*'DEPRECATED - DT-Prelim Calcs'!$C$21*'Drive Train'!$F$39,HU190+HO$2)</f>
        <v>10.200000000000001</v>
      </c>
      <c r="HV191" s="57">
        <f>'Drive Train'!$F$35-HO191*'DEPRECATED - DT-Prelim Calcs'!$C$21*'Drive Train'!$F$39</f>
        <v>10.200000000000001</v>
      </c>
      <c r="HW191" s="1">
        <f>IF(HT191&gt;='Drive Train'!$F$29,1,0)</f>
        <v>0</v>
      </c>
      <c r="HX191" s="57">
        <f t="shared" si="251"/>
        <v>40.740740740740726</v>
      </c>
      <c r="HY191" s="63">
        <f>HY190+'DEPRECATED - DT-Prelim Calcs'!$C$11</f>
        <v>748</v>
      </c>
      <c r="HZ191" s="2">
        <f>IJ191/'Drive Train'!$F$35</f>
        <v>0.80645161290322598</v>
      </c>
      <c r="IA191" s="46">
        <f>IH191*12*60/(PI() * 'Drive Train'!$F$15)/HZ$2*HZ191</f>
        <v>-275946.95746376656</v>
      </c>
      <c r="IB191" s="2">
        <f>('DEPRECATED - DT-Prelim Calcs'!$C$6*HZ191-IA191)/('DEPRECATED - DT-Prelim Calcs'!$C$6*HZ191)*'DEPRECATED - DT-Prelim Calcs'!$C$7*HZ191</f>
        <v>126.71506198703626</v>
      </c>
      <c r="IC191" s="57">
        <f>IB191/'DEPRECATED - DT-Prelim Calcs'!$C$7*('DEPRECATED - DT-Prelim Calcs'!$C$8-'DEPRECATED - DT-Prelim Calcs'!$C$9)+'DEPRECATED - DT-Prelim Calcs'!$C$9</f>
        <v>6748.5682377330922</v>
      </c>
      <c r="ID191" s="57">
        <f t="shared" si="204"/>
        <v>39.999999999999986</v>
      </c>
      <c r="IE191" s="2">
        <f t="shared" si="252"/>
        <v>0.99579519204165001</v>
      </c>
      <c r="IF191" s="57">
        <f>IE191*'DEPRECATED - DT-Prelim Calcs'!$C$21/HZ$2/'DEPRECATED - DT-Prelim Calcs'!$C$19/'DEPRECATED - DT-Prelim Calcs'!$C$18*3.39*'DEPRECATED - DT-Prelim Calcs'!$C$20</f>
        <v>25.773080821789936</v>
      </c>
      <c r="IG191" s="46">
        <f t="shared" si="253"/>
        <v>0</v>
      </c>
      <c r="IH191" s="57">
        <f>IF190*'DEPRECATED - DT-Prelim Calcs'!$C$11+IH190</f>
        <v>-836.08936334956184</v>
      </c>
      <c r="II191" s="57">
        <f>II190+0.5*IF191*'DEPRECATED - DT-Prelim Calcs'!$C$11^2+IH191*'DEPRECATED - DT-Prelim Calcs'!$C$11</f>
        <v>-340711.37530066114</v>
      </c>
      <c r="IJ191" s="57">
        <f>MIN('Drive Train'!$F$35-ID190*'DEPRECATED - DT-Prelim Calcs'!$C$21*'Drive Train'!$F$39,IJ190+ID$2)</f>
        <v>10.000000000000002</v>
      </c>
      <c r="IK191" s="57">
        <f>'Drive Train'!$F$35-ID191*'DEPRECATED - DT-Prelim Calcs'!$C$21*'Drive Train'!$F$39</f>
        <v>10.000000000000002</v>
      </c>
      <c r="IL191" s="1">
        <f>IF(II191&gt;='Drive Train'!$F$29,1,0)</f>
        <v>0</v>
      </c>
      <c r="IM191" s="57">
        <f t="shared" si="254"/>
        <v>44.444444444444429</v>
      </c>
      <c r="IN191" s="63">
        <f>IN190+'DEPRECATED - DT-Prelim Calcs'!$C$11</f>
        <v>748</v>
      </c>
      <c r="IO191" s="2">
        <f>IY191/'Drive Train'!$F$35</f>
        <v>0.79032258064516137</v>
      </c>
      <c r="IP191" s="46">
        <f>IW191*12*60/(PI() * 'Drive Train'!$F$15)/IO$2*IO191</f>
        <v>-96595.196877559196</v>
      </c>
      <c r="IQ191" s="2">
        <f>('DEPRECATED - DT-Prelim Calcs'!$C$6*IO191-IP191)/('DEPRECATED - DT-Prelim Calcs'!$C$6*IO191)*'DEPRECATED - DT-Prelim Calcs'!$C$7*IO191</f>
        <v>45.580929666056093</v>
      </c>
      <c r="IR191" s="57">
        <f>IQ191/'DEPRECATED - DT-Prelim Calcs'!$C$7*('DEPRECATED - DT-Prelim Calcs'!$C$8-'DEPRECATED - DT-Prelim Calcs'!$C$9)+'DEPRECATED - DT-Prelim Calcs'!$C$9</f>
        <v>2429.2698241307039</v>
      </c>
      <c r="IS191" s="57">
        <f t="shared" si="205"/>
        <v>43.333333333333321</v>
      </c>
      <c r="IT191" s="2">
        <f t="shared" si="255"/>
        <v>0.99579519204165001</v>
      </c>
      <c r="IU191" s="57">
        <f>IT191*'DEPRECATED - DT-Prelim Calcs'!$C$21/IO$2/'DEPRECATED - DT-Prelim Calcs'!$C$19/'DEPRECATED - DT-Prelim Calcs'!$C$18*3.39*'DEPRECATED - DT-Prelim Calcs'!$C$20</f>
        <v>25.773080821789936</v>
      </c>
      <c r="IV191" s="46">
        <f t="shared" si="256"/>
        <v>0</v>
      </c>
      <c r="IW191" s="57">
        <f>IU190*'DEPRECATED - DT-Prelim Calcs'!$C$11+IW190</f>
        <v>-298.64589166224096</v>
      </c>
      <c r="IX191" s="57">
        <f>IX190+0.5*IU191*'DEPRECATED - DT-Prelim Calcs'!$C$11^2+IW191*'DEPRECATED - DT-Prelim Calcs'!$C$11</f>
        <v>-354848.65539599676</v>
      </c>
      <c r="IY191" s="57">
        <f>MIN('Drive Train'!$F$35-IS190*'DEPRECATED - DT-Prelim Calcs'!$C$21*'Drive Train'!$F$39,IY190+IS$2)</f>
        <v>9.8000000000000007</v>
      </c>
      <c r="IZ191" s="57">
        <f>'Drive Train'!$F$35-IS191*'DEPRECATED - DT-Prelim Calcs'!$C$21*'Drive Train'!$F$39</f>
        <v>9.8000000000000007</v>
      </c>
      <c r="JA191" s="1">
        <f>IF(IX191&gt;='Drive Train'!$F$29,1,0)</f>
        <v>0</v>
      </c>
      <c r="JB191" s="57">
        <f t="shared" si="257"/>
        <v>48.148148148148138</v>
      </c>
      <c r="JC191" s="63">
        <f>JC190+'DEPRECATED - DT-Prelim Calcs'!$C$11</f>
        <v>748</v>
      </c>
      <c r="JD191" s="2">
        <f>JN191/'Drive Train'!$F$35</f>
        <v>0.77419354838709686</v>
      </c>
      <c r="JE191" s="46">
        <f>JL191*12*60/(PI() * 'Drive Train'!$F$15)/JD$2*JD191</f>
        <v>-108558.42892725546</v>
      </c>
      <c r="JF191" s="2">
        <f>('DEPRECATED - DT-Prelim Calcs'!$C$6*JD191-JE191)/('DEPRECATED - DT-Prelim Calcs'!$C$6*JD191)*'DEPRECATED - DT-Prelim Calcs'!$C$7*JD191</f>
        <v>50.951324972191827</v>
      </c>
      <c r="JG191" s="57">
        <f>JF191/'DEPRECATED - DT-Prelim Calcs'!$C$7*('DEPRECATED - DT-Prelim Calcs'!$C$8-'DEPRECATED - DT-Prelim Calcs'!$C$9)+'DEPRECATED - DT-Prelim Calcs'!$C$9</f>
        <v>2715.1709518390917</v>
      </c>
      <c r="JH191" s="57">
        <f t="shared" si="206"/>
        <v>46.666666666666657</v>
      </c>
      <c r="JI191" s="2">
        <f t="shared" si="258"/>
        <v>0.99579519204165001</v>
      </c>
      <c r="JJ191" s="57">
        <f>JI191*'DEPRECATED - DT-Prelim Calcs'!$C$21/JD$2/'DEPRECATED - DT-Prelim Calcs'!$C$19/'DEPRECATED - DT-Prelim Calcs'!$C$18*3.39*'DEPRECATED - DT-Prelim Calcs'!$C$20</f>
        <v>25.773080821789936</v>
      </c>
      <c r="JK191" s="46">
        <f t="shared" si="259"/>
        <v>0</v>
      </c>
      <c r="JL191" s="57">
        <f>JJ190*'DEPRECATED - DT-Prelim Calcs'!$C$11+JL190</f>
        <v>-342.62528114942609</v>
      </c>
      <c r="JM191" s="57">
        <f>JM190+0.5*JJ191*'DEPRECATED - DT-Prelim Calcs'!$C$11^2+JL191*'DEPRECATED - DT-Prelim Calcs'!$C$11</f>
        <v>-377785.67150364019</v>
      </c>
      <c r="JN191" s="57">
        <f>MIN('Drive Train'!$F$35-JH190*'DEPRECATED - DT-Prelim Calcs'!$C$21*'Drive Train'!$F$39,JN190+JH$2)</f>
        <v>9.6000000000000014</v>
      </c>
      <c r="JO191" s="57">
        <f>'Drive Train'!$F$35-JH191*'DEPRECATED - DT-Prelim Calcs'!$C$21*'Drive Train'!$F$39</f>
        <v>9.6000000000000014</v>
      </c>
      <c r="JP191" s="1">
        <f>IF(JM191&gt;='Drive Train'!$F$29,1,0)</f>
        <v>0</v>
      </c>
      <c r="JQ191" s="57">
        <f>MIN(JG191,'DEPRECATED - DT-Prelim Calcs'!$C$10)*'DEPRECATED - DT-Prelim Calcs'!$C$11*1000/60/60</f>
        <v>103.33333333333333</v>
      </c>
      <c r="JR191" s="63">
        <f>JR190+'DEPRECATED - DT-Prelim Calcs'!$C$11</f>
        <v>748</v>
      </c>
      <c r="JS191" s="2">
        <f>KC191/'Drive Train'!$F$35</f>
        <v>0.75806451612903225</v>
      </c>
      <c r="JT191" s="46">
        <f>KA191*12*60/(PI() * 'Drive Train'!$F$15)/JS$2*JS191</f>
        <v>-167846.10456756968</v>
      </c>
      <c r="JU191" s="2">
        <f>('DEPRECATED - DT-Prelim Calcs'!$C$6*JS191-JT191)/('DEPRECATED - DT-Prelim Calcs'!$C$6*JS191)*'DEPRECATED - DT-Prelim Calcs'!$C$7*JS191</f>
        <v>77.719827042565711</v>
      </c>
      <c r="JV191" s="57">
        <f>JU191/'DEPRECATED - DT-Prelim Calcs'!$C$7*('DEPRECATED - DT-Prelim Calcs'!$C$8-'DEPRECATED - DT-Prelim Calcs'!$C$9)+'DEPRECATED - DT-Prelim Calcs'!$C$9</f>
        <v>4140.2327010627305</v>
      </c>
      <c r="JW191" s="57">
        <f t="shared" si="207"/>
        <v>49.999999999999993</v>
      </c>
      <c r="JX191" s="2">
        <f t="shared" si="260"/>
        <v>0.99579519204165001</v>
      </c>
      <c r="JY191" s="57">
        <f>JX191*'DEPRECATED - DT-Prelim Calcs'!$C$21/JS$2/'DEPRECATED - DT-Prelim Calcs'!$C$19/'DEPRECATED - DT-Prelim Calcs'!$C$18*3.39*'DEPRECATED - DT-Prelim Calcs'!$C$20</f>
        <v>25.773080821789936</v>
      </c>
      <c r="JZ191" s="46">
        <f t="shared" si="261"/>
        <v>0</v>
      </c>
      <c r="KA191" s="57">
        <f>JY190*'DEPRECATED - DT-Prelim Calcs'!$C$11+KA190</f>
        <v>-541.01648852180449</v>
      </c>
      <c r="KB191" s="57">
        <f>KB190+0.5*JY191*'DEPRECATED - DT-Prelim Calcs'!$C$11^2+KA191*'DEPRECATED - DT-Prelim Calcs'!$C$11</f>
        <v>-393977.52075107902</v>
      </c>
      <c r="KC191" s="57">
        <f>MIN('Drive Train'!$F$35-JW190*'DEPRECATED - DT-Prelim Calcs'!$C$21*'Drive Train'!$F$39,KC190+JW$2)</f>
        <v>9.4</v>
      </c>
      <c r="KD191" s="57">
        <f>'Drive Train'!$F$35-JW191*'DEPRECATED - DT-Prelim Calcs'!$C$21*'Drive Train'!$F$39</f>
        <v>9.4</v>
      </c>
      <c r="KE191" s="1">
        <f>IF(KB191&gt;='Drive Train'!$F$29,1,0)</f>
        <v>0</v>
      </c>
      <c r="KF191" s="57">
        <f>MIN(JV191,'DEPRECATED - DT-Prelim Calcs'!$C$10)*'DEPRECATED - DT-Prelim Calcs'!$C$11*1000/60/60</f>
        <v>103.33333333333333</v>
      </c>
      <c r="KG191" s="63">
        <f>KG190+'DEPRECATED - DT-Prelim Calcs'!$C$11</f>
        <v>748</v>
      </c>
      <c r="KH191" s="2">
        <f>KR191/'Drive Train'!$F$35</f>
        <v>0.74193548387096786</v>
      </c>
      <c r="KI191" s="46">
        <f>KP191*12*60/(PI() * 'Drive Train'!$F$15)/KH$2*KH191</f>
        <v>-160860.50207892002</v>
      </c>
      <c r="KJ191" s="2">
        <f>('DEPRECATED - DT-Prelim Calcs'!$C$6*KH191-KI191)/('DEPRECATED - DT-Prelim Calcs'!$C$6*KH191)*'DEPRECATED - DT-Prelim Calcs'!$C$7*KH191</f>
        <v>74.52236282948688</v>
      </c>
      <c r="KK191" s="57">
        <f>KJ191/'DEPRECATED - DT-Prelim Calcs'!$C$7*('DEPRECATED - DT-Prelim Calcs'!$C$8-'DEPRECATED - DT-Prelim Calcs'!$C$9)+'DEPRECATED - DT-Prelim Calcs'!$C$9</f>
        <v>3970.0108510469568</v>
      </c>
      <c r="KL191" s="57">
        <f t="shared" si="208"/>
        <v>53.333333333333329</v>
      </c>
      <c r="KM191" s="2">
        <f t="shared" si="262"/>
        <v>0.99579519204165001</v>
      </c>
      <c r="KN191" s="57">
        <f>KM191*'DEPRECATED - DT-Prelim Calcs'!$C$21/KH$2/'DEPRECATED - DT-Prelim Calcs'!$C$19/'DEPRECATED - DT-Prelim Calcs'!$C$18*3.39*'DEPRECATED - DT-Prelim Calcs'!$C$20</f>
        <v>25.773080821789936</v>
      </c>
      <c r="KO191" s="46">
        <f t="shared" si="263"/>
        <v>0</v>
      </c>
      <c r="KP191" s="57">
        <f>KN190*'DEPRECATED - DT-Prelim Calcs'!$C$11+KP190</f>
        <v>-529.77160982466887</v>
      </c>
      <c r="KQ191" s="57">
        <f>KQ190+0.5*KN191*'DEPRECATED - DT-Prelim Calcs'!$C$11^2+KP191*'DEPRECATED - DT-Prelim Calcs'!$C$11</f>
        <v>-370352.8392943673</v>
      </c>
      <c r="KR191" s="57">
        <f>MIN('Drive Train'!$F$35-KL190*'DEPRECATED - DT-Prelim Calcs'!$C$21*'Drive Train'!$F$39,KR190+KL$2)</f>
        <v>9.2000000000000011</v>
      </c>
      <c r="KS191" s="57">
        <f>'Drive Train'!$F$35-KL191*'DEPRECATED - DT-Prelim Calcs'!$C$21*'Drive Train'!$F$39</f>
        <v>9.2000000000000011</v>
      </c>
      <c r="KT191" s="1">
        <f>IF(KQ191&gt;='Drive Train'!$F$29,1,0)</f>
        <v>0</v>
      </c>
      <c r="KU191" s="57">
        <f>MIN(KK191,'DEPRECATED - DT-Prelim Calcs'!$C$10)*'DEPRECATED - DT-Prelim Calcs'!$C$11*1000/60/60</f>
        <v>103.33333333333333</v>
      </c>
      <c r="KV191" s="63">
        <f>KV190+'DEPRECATED - DT-Prelim Calcs'!$C$11</f>
        <v>748</v>
      </c>
      <c r="KW191" s="2">
        <f>LG191/'Drive Train'!$F$35</f>
        <v>0.72580645161290325</v>
      </c>
      <c r="KX191" s="46">
        <f>LE191*12*60/(PI() * 'Drive Train'!$F$15)/KW$2*KW191</f>
        <v>-19801.626319986382</v>
      </c>
      <c r="KY191" s="2">
        <f>('DEPRECATED - DT-Prelim Calcs'!$C$6*KW191-KX191)/('DEPRECATED - DT-Prelim Calcs'!$C$6*KW191)*'DEPRECATED - DT-Prelim Calcs'!$C$7*KW191</f>
        <v>10.702649351607958</v>
      </c>
      <c r="KZ191" s="57">
        <f>KY191/'DEPRECATED - DT-Prelim Calcs'!$C$7*('DEPRECATED - DT-Prelim Calcs'!$C$8-'DEPRECATED - DT-Prelim Calcs'!$C$9)+'DEPRECATED - DT-Prelim Calcs'!$C$9</f>
        <v>572.47174763954411</v>
      </c>
      <c r="LA191" s="57">
        <f t="shared" si="209"/>
        <v>56.666666666666664</v>
      </c>
      <c r="LB191" s="2">
        <f t="shared" si="264"/>
        <v>0.99579519204165001</v>
      </c>
      <c r="LC191" s="57">
        <f>LB191*'DEPRECATED - DT-Prelim Calcs'!$C$21/KW$2/'DEPRECATED - DT-Prelim Calcs'!$C$19/'DEPRECATED - DT-Prelim Calcs'!$C$18*3.39*'DEPRECATED - DT-Prelim Calcs'!$C$20</f>
        <v>25.773080821789936</v>
      </c>
      <c r="LD191" s="46">
        <f t="shared" si="265"/>
        <v>0</v>
      </c>
      <c r="LE191" s="57">
        <f>LC190*'DEPRECATED - DT-Prelim Calcs'!$C$11+LE190</f>
        <v>-66.663089873540216</v>
      </c>
      <c r="LF191" s="57">
        <f>LF190+0.5*LC191*'DEPRECATED - DT-Prelim Calcs'!$C$11^2+LE191*'DEPRECATED - DT-Prelim Calcs'!$C$11</f>
        <v>-396485.27799675026</v>
      </c>
      <c r="LG191" s="57">
        <f>MIN('Drive Train'!$F$35-LA190*'DEPRECATED - DT-Prelim Calcs'!$C$21*'Drive Train'!$F$39,LG190+LA$2)</f>
        <v>9</v>
      </c>
      <c r="LH191" s="57">
        <f>'Drive Train'!$F$35-LA191*'DEPRECATED - DT-Prelim Calcs'!$C$21*'Drive Train'!$F$39</f>
        <v>9</v>
      </c>
      <c r="LI191" s="1">
        <f>IF(LF191&gt;='Drive Train'!$F$29,1,0)</f>
        <v>0</v>
      </c>
      <c r="LJ191" s="57">
        <f>MIN(KZ191,'DEPRECATED - DT-Prelim Calcs'!$C$10)*'DEPRECATED - DT-Prelim Calcs'!$C$11*1000/60/60</f>
        <v>103.33333333333333</v>
      </c>
      <c r="LK191" s="63">
        <f>LK190+'DEPRECATED - DT-Prelim Calcs'!$C$11</f>
        <v>748</v>
      </c>
      <c r="LL191" s="2">
        <f>LV191/'Drive Train'!$F$35</f>
        <v>0.70967741935483875</v>
      </c>
      <c r="LM191" s="46">
        <f>LT191*12*60/(PI() * 'Drive Train'!$F$15)/LL$2*LL191</f>
        <v>-191315.76235006601</v>
      </c>
      <c r="LN191" s="2">
        <f>('DEPRECATED - DT-Prelim Calcs'!$C$6*LL191-LM191)/('DEPRECATED - DT-Prelim Calcs'!$C$6*LL191)*'DEPRECATED - DT-Prelim Calcs'!$C$7*LL191</f>
        <v>88.215198239868258</v>
      </c>
      <c r="LO191" s="57">
        <f>LN191/'DEPRECATED - DT-Prelim Calcs'!$C$7*('DEPRECATED - DT-Prelim Calcs'!$C$8-'DEPRECATED - DT-Prelim Calcs'!$C$9)+'DEPRECATED - DT-Prelim Calcs'!$C$9</f>
        <v>4698.9696822303313</v>
      </c>
      <c r="LP191" s="57">
        <f t="shared" si="210"/>
        <v>60</v>
      </c>
      <c r="LQ191" s="2">
        <f t="shared" si="266"/>
        <v>0.99579519204165001</v>
      </c>
      <c r="LR191" s="57">
        <f>LQ191*'DEPRECATED - DT-Prelim Calcs'!$C$21/LL$2/'DEPRECATED - DT-Prelim Calcs'!$C$19/'DEPRECATED - DT-Prelim Calcs'!$C$18*3.39*'DEPRECATED - DT-Prelim Calcs'!$C$20</f>
        <v>25.773080821789936</v>
      </c>
      <c r="LS191" s="46">
        <f t="shared" si="267"/>
        <v>0</v>
      </c>
      <c r="LT191" s="57">
        <f>LR190*'DEPRECATED - DT-Prelim Calcs'!$C$11+LT190</f>
        <v>-658.71138380168122</v>
      </c>
      <c r="LU191" s="57">
        <f>LU190+0.5*LR191*'DEPRECATED - DT-Prelim Calcs'!$C$11^2+LT191*'DEPRECATED - DT-Prelim Calcs'!$C$11</f>
        <v>-369478.26217564696</v>
      </c>
      <c r="LV191" s="57">
        <f>MIN('Drive Train'!$F$35-LP190*'DEPRECATED - DT-Prelim Calcs'!$C$21*'Drive Train'!$F$39,LV190+LP$2)</f>
        <v>8.8000000000000007</v>
      </c>
      <c r="LW191" s="57">
        <f>'Drive Train'!$F$35-LP191*'DEPRECATED - DT-Prelim Calcs'!$C$21*'Drive Train'!$F$39</f>
        <v>8.8000000000000007</v>
      </c>
      <c r="LX191" s="1">
        <f>IF(LU191&gt;='Drive Train'!$F$29,1,0)</f>
        <v>0</v>
      </c>
      <c r="LY191" s="57">
        <f>MIN(LO191,'DEPRECATED - DT-Prelim Calcs'!$C$10)*'DEPRECATED - DT-Prelim Calcs'!$C$11*1000/60/60</f>
        <v>103.33333333333333</v>
      </c>
      <c r="LZ191" s="63">
        <f>LZ190+'DEPRECATED - DT-Prelim Calcs'!$C$11</f>
        <v>748</v>
      </c>
    </row>
    <row r="192" spans="18:338" x14ac:dyDescent="0.2">
      <c r="R192" s="63">
        <f>R191+'DEPRECATED - DT-Prelim Calcs'!$C$11</f>
        <v>752</v>
      </c>
      <c r="S192" s="2">
        <f>AG192/'Drive Train'!$F$35</f>
        <v>0</v>
      </c>
      <c r="T192" s="46">
        <f>AE192*12*60/(PI() * 'Drive Train'!$F$15)/S$2*ABS(S192)</f>
        <v>0</v>
      </c>
      <c r="U192" s="2">
        <f>IF(OR(AD191=1,AND($C$32=Motors!$C$32,'DEPRECATED - DT-Prelim Calcs'!AI191=1)),0,IF(AG192=0,-(V191+$C$9)/($C$8-$C$9)*$C$7,($C$6*S192-T192)/($C$6*S192)*$C$7*S192))</f>
        <v>0</v>
      </c>
      <c r="V192" s="57">
        <f>IF(AND(AD191=1,AI191=1),0,ABS(U192/$C$7*($C$8-$C$9)+$C$9) *'Drive Train'!$AA$49 + V191*(1-'Drive Train'!$AA$49))</f>
        <v>0</v>
      </c>
      <c r="W192" s="57">
        <f t="shared" si="184"/>
        <v>0</v>
      </c>
      <c r="X192" s="2">
        <f>MAX(MIN(IF(AND(AI191=1,AG192&lt;0),-1,1)*(W192-$C$9)/($C$8-$C$9)*$C$7-$C$29*AE192/T$2 -  AI191*$C$29/2,X$2),MAX(X$4:X191)*-1)</f>
        <v>-0.2458281045106315</v>
      </c>
      <c r="Y192" s="57">
        <f t="shared" si="185"/>
        <v>0</v>
      </c>
      <c r="Z192" s="57">
        <f t="shared" si="186"/>
        <v>0</v>
      </c>
      <c r="AA192" s="57">
        <f t="shared" si="187"/>
        <v>0</v>
      </c>
      <c r="AB192" s="57" t="e">
        <f t="shared" si="188"/>
        <v>#N/A</v>
      </c>
      <c r="AC192" s="46">
        <f t="shared" si="211"/>
        <v>1</v>
      </c>
      <c r="AD192" s="1">
        <f t="shared" si="189"/>
        <v>1</v>
      </c>
      <c r="AE192" s="57">
        <f t="shared" si="190"/>
        <v>0</v>
      </c>
      <c r="AF192" s="57" t="e">
        <f t="shared" si="191"/>
        <v>#N/A</v>
      </c>
      <c r="AG192" s="57">
        <f>IF(AI191=0,MIN('Drive Train'!$F$35-W191*$C$21*'Drive Train'!$F$39,AG191+W$2)-$C$3,IF(AE191-1&lt;=0,0,IF($C$32=Motors!$C$30,MAX(ABS('Drive Train'!$F$35-W191*$C$21*'Drive Train'!$F$39)*-1,AG191-W$2),MAX(0,ABS('Drive Train'!$F$35-W191*$C$21*'Drive Train'!$F$39)*-1,AG191-W$2))))</f>
        <v>0</v>
      </c>
      <c r="AH192" s="57">
        <f>'Drive Train'!$F$35-ABS(W192)*'DEPRECATED - DT-Prelim Calcs'!$C$21*'Drive Train'!$F$39</f>
        <v>12.4</v>
      </c>
      <c r="AI192" s="1">
        <f>IF(AJ192&gt;='Drive Train'!$F$29,1,0)</f>
        <v>1</v>
      </c>
      <c r="AJ192" s="57">
        <f>AJ191+0.5*Y192*'DEPRECATED - DT-Prelim Calcs'!$C$11^2+AE192*'DEPRECATED - DT-Prelim Calcs'!$C$11</f>
        <v>784.33981740885292</v>
      </c>
      <c r="AK192" s="57">
        <f t="shared" si="268"/>
        <v>0</v>
      </c>
      <c r="AL192" s="63">
        <f>AL191+'DEPRECATED - DT-Prelim Calcs'!$C$11</f>
        <v>752</v>
      </c>
      <c r="AM192" s="2">
        <f>AW192/'Drive Train'!$F$35</f>
        <v>0.90171798760158639</v>
      </c>
      <c r="AN192" s="46">
        <f>AU192*12*60/(PI() * 'Drive Train'!$F$15)/AM$2*AM192</f>
        <v>4074.5129711578243</v>
      </c>
      <c r="AO192" s="2">
        <f>('DEPRECATED - DT-Prelim Calcs'!$C$6*AM192-AN192)/('DEPRECATED - DT-Prelim Calcs'!$C$6*AM192)*'DEPRECATED - DT-Prelim Calcs'!$C$7*AM192</f>
        <v>0.330818350027824</v>
      </c>
      <c r="AP192" s="57">
        <f>AO192/'DEPRECATED - DT-Prelim Calcs'!$C$7*('DEPRECATED - DT-Prelim Calcs'!$C$8-'DEPRECATED - DT-Prelim Calcs'!$C$9)+'DEPRECATED - DT-Prelim Calcs'!$C$9</f>
        <v>20.311615895672126</v>
      </c>
      <c r="AQ192" s="57">
        <f t="shared" si="192"/>
        <v>20.311615895672126</v>
      </c>
      <c r="AR192" s="2">
        <f t="shared" si="212"/>
        <v>-1.6653345369377348E-16</v>
      </c>
      <c r="AS192" s="57">
        <f>AR192*'DEPRECATED - DT-Prelim Calcs'!$C$21/AM$2/'DEPRECATED - DT-Prelim Calcs'!$C$19/'DEPRECATED - DT-Prelim Calcs'!$C$18*3.39*'DEPRECATED - DT-Prelim Calcs'!$C$20</f>
        <v>-1.2068570473601326E-15</v>
      </c>
      <c r="AT192" s="46">
        <f t="shared" si="213"/>
        <v>0</v>
      </c>
      <c r="AU192" s="57">
        <f>AS191*'DEPRECATED - DT-Prelim Calcs'!$C$11+AU191</f>
        <v>39.432321268798688</v>
      </c>
      <c r="AV192" s="57">
        <f>AV191+0.5*AS192*'DEPRECATED - DT-Prelim Calcs'!$C$11^2+AU192*'DEPRECATED - DT-Prelim Calcs'!$C$11</f>
        <v>29608.49202950067</v>
      </c>
      <c r="AW192" s="57">
        <f>MIN('Drive Train'!$F$35-AQ191*'DEPRECATED - DT-Prelim Calcs'!$C$21*'Drive Train'!$F$39,AW191+AQ$2)</f>
        <v>11.181303046259671</v>
      </c>
      <c r="AX192" s="57">
        <f>'Drive Train'!$F$35-AQ192*'DEPRECATED - DT-Prelim Calcs'!$C$21*'Drive Train'!$F$39</f>
        <v>11.181303046259673</v>
      </c>
      <c r="AY192" s="1">
        <f>IF(AV192&gt;='Drive Train'!$F$29,1,0)</f>
        <v>1</v>
      </c>
      <c r="AZ192" s="57">
        <f t="shared" si="214"/>
        <v>22.568462106302363</v>
      </c>
      <c r="BA192" s="63">
        <f>BA191+'DEPRECATED - DT-Prelim Calcs'!$C$11</f>
        <v>752</v>
      </c>
      <c r="BB192" s="2">
        <f>BL192/'Drive Train'!$F$35</f>
        <v>0.55000000000000004</v>
      </c>
      <c r="BC192" s="46">
        <f>BJ192*12*60/(PI() * 'Drive Train'!$F$15)/BB$2*BB192</f>
        <v>5574.3989430736692</v>
      </c>
      <c r="BD192" s="2">
        <f>('DEPRECATED - DT-Prelim Calcs'!$C$6*BB192-BC192)/('DEPRECATED - DT-Prelim Calcs'!$C$6*BB192)*'DEPRECATED - DT-Prelim Calcs'!$C$7*BB192</f>
        <v>-1.1950068391758988</v>
      </c>
      <c r="BE192" s="57">
        <f>BD192/'DEPRECATED - DT-Prelim Calcs'!$C$7*('DEPRECATED - DT-Prelim Calcs'!$C$8-'DEPRECATED - DT-Prelim Calcs'!$C$9)+'DEPRECATED - DT-Prelim Calcs'!$C$9</f>
        <v>-60.917998948658841</v>
      </c>
      <c r="BF192" s="57">
        <f t="shared" si="193"/>
        <v>-60.917998948658841</v>
      </c>
      <c r="BG192" s="2">
        <f t="shared" si="215"/>
        <v>-1.9370342982087321</v>
      </c>
      <c r="BH192" s="57">
        <f>BG192*'DEPRECATED - DT-Prelim Calcs'!$C$21/BB$2/'DEPRECATED - DT-Prelim Calcs'!$C$19/'DEPRECATED - DT-Prelim Calcs'!$C$18*3.39*'DEPRECATED - DT-Prelim Calcs'!$C$20</f>
        <v>-20.276476817893244</v>
      </c>
      <c r="BI192" s="46">
        <f t="shared" si="216"/>
        <v>1</v>
      </c>
      <c r="BJ192" s="57">
        <f>BH191*'DEPRECATED - DT-Prelim Calcs'!$C$11+BJ191</f>
        <v>61.23248520188443</v>
      </c>
      <c r="BK192" s="57">
        <f>BK191+0.5*BH192*'DEPRECATED - DT-Prelim Calcs'!$C$11^2+BJ192*'DEPRECATED - DT-Prelim Calcs'!$C$11</f>
        <v>15585.124877158418</v>
      </c>
      <c r="BL192" s="57">
        <f>MIN('Drive Train'!$F$35-BF191*'DEPRECATED - DT-Prelim Calcs'!$C$21*'Drive Train'!$F$39,BL191+BF$2)</f>
        <v>6.82</v>
      </c>
      <c r="BM192" s="57">
        <f>'Drive Train'!$F$35-BF192*'DEPRECATED - DT-Prelim Calcs'!$C$21*'Drive Train'!$F$39</f>
        <v>16.05507993691953</v>
      </c>
      <c r="BN192" s="1">
        <f>IF(BK192&gt;='Drive Train'!$F$29,1,0)</f>
        <v>1</v>
      </c>
      <c r="BO192" s="57">
        <f t="shared" si="217"/>
        <v>-67.686665498509825</v>
      </c>
      <c r="BP192" s="63">
        <f>BP191+'DEPRECATED - DT-Prelim Calcs'!$C$11</f>
        <v>752</v>
      </c>
      <c r="BQ192" s="2">
        <f>CA192/'Drive Train'!$F$35</f>
        <v>0.55000000000000004</v>
      </c>
      <c r="BR192" s="46">
        <f>BY192*12*60/(PI() * 'Drive Train'!$F$15)/BQ$2*BQ192</f>
        <v>4342.7113128931969</v>
      </c>
      <c r="BS192" s="2">
        <f>('DEPRECATED - DT-Prelim Calcs'!$C$6*BQ192-BR192)/('DEPRECATED - DT-Prelim Calcs'!$C$6*BQ192)*'DEPRECATED - DT-Prelim Calcs'!$C$7*BQ192</f>
        <v>-0.63808991821249605</v>
      </c>
      <c r="BT192" s="57">
        <f>BS192/'DEPRECATED - DT-Prelim Calcs'!$C$7*('DEPRECATED - DT-Prelim Calcs'!$C$8-'DEPRECATED - DT-Prelim Calcs'!$C$9)+'DEPRECATED - DT-Prelim Calcs'!$C$9</f>
        <v>-31.269683197785579</v>
      </c>
      <c r="BU192" s="57">
        <f t="shared" si="194"/>
        <v>-31.269683197785579</v>
      </c>
      <c r="BV192" s="2">
        <f t="shared" si="218"/>
        <v>-1.2161631909952424</v>
      </c>
      <c r="BW192" s="57">
        <f>BV192*'DEPRECATED - DT-Prelim Calcs'!$C$21/BQ$2/'DEPRECATED - DT-Prelim Calcs'!$C$19/'DEPRECATED - DT-Prelim Calcs'!$C$18*3.39*'DEPRECATED - DT-Prelim Calcs'!$C$20</f>
        <v>-16.647637422619034</v>
      </c>
      <c r="BX192" s="46">
        <f t="shared" si="219"/>
        <v>1</v>
      </c>
      <c r="BY192" s="57">
        <f>BW191*'DEPRECATED - DT-Prelim Calcs'!$C$11+BY191</f>
        <v>36.478689725258164</v>
      </c>
      <c r="BZ192" s="57">
        <f>BZ191+0.5*BW192*'DEPRECATED - DT-Prelim Calcs'!$C$11^2+BY192*'DEPRECATED - DT-Prelim Calcs'!$C$11</f>
        <v>-16554.336578865659</v>
      </c>
      <c r="CA192" s="57">
        <f>MIN('Drive Train'!$F$35-BU191*'DEPRECATED - DT-Prelim Calcs'!$C$21*'Drive Train'!$F$39,CA191+BU$2)</f>
        <v>6.82</v>
      </c>
      <c r="CB192" s="57">
        <f>'Drive Train'!$F$35-BU192*'DEPRECATED - DT-Prelim Calcs'!$C$21*'Drive Train'!$F$39</f>
        <v>14.276180991867134</v>
      </c>
      <c r="CC192" s="1">
        <f>IF(BZ192&gt;='Drive Train'!$F$29,1,0)</f>
        <v>0</v>
      </c>
      <c r="CD192" s="57">
        <f t="shared" si="220"/>
        <v>-34.74409244198398</v>
      </c>
      <c r="CE192" s="63">
        <f>CE191+'DEPRECATED - DT-Prelim Calcs'!$C$11</f>
        <v>752</v>
      </c>
      <c r="CF192" s="2">
        <f>CP192/'Drive Train'!$F$35</f>
        <v>0.55000000000000004</v>
      </c>
      <c r="CG192" s="46">
        <f>CN192*12*60/(PI() * 'Drive Train'!$F$15)/CF$2*CF192</f>
        <v>-26149.402029315912</v>
      </c>
      <c r="CH192" s="2">
        <f>('DEPRECATED - DT-Prelim Calcs'!$C$6*CF192-CG192)/('DEPRECATED - DT-Prelim Calcs'!$C$6*CF192)*'DEPRECATED - DT-Prelim Calcs'!$C$7*CF192</f>
        <v>13.14915082376198</v>
      </c>
      <c r="CI192" s="57">
        <f>CH192/'DEPRECATED - DT-Prelim Calcs'!$C$7*('DEPRECATED - DT-Prelim Calcs'!$C$8-'DEPRECATED - DT-Prelim Calcs'!$C$9)+'DEPRECATED - DT-Prelim Calcs'!$C$9</f>
        <v>702.71495879197607</v>
      </c>
      <c r="CJ192" s="57">
        <f t="shared" si="195"/>
        <v>93</v>
      </c>
      <c r="CK192" s="2">
        <f t="shared" si="221"/>
        <v>1.5241763143494644</v>
      </c>
      <c r="CL192" s="57">
        <f>CK192*'DEPRECATED - DT-Prelim Calcs'!$C$21/CF$2/'DEPRECATED - DT-Prelim Calcs'!$C$19/'DEPRECATED - DT-Prelim Calcs'!$C$18*3.39*'DEPRECATED - DT-Prelim Calcs'!$C$20</f>
        <v>25.773080821789936</v>
      </c>
      <c r="CM192" s="46">
        <f t="shared" si="222"/>
        <v>0</v>
      </c>
      <c r="CN192" s="57">
        <f>CL191*'DEPRECATED - DT-Prelim Calcs'!$C$11+CN191</f>
        <v>-177.81551798931798</v>
      </c>
      <c r="CO192" s="57">
        <f>CO191+0.5*CL192*'DEPRECATED - DT-Prelim Calcs'!$C$11^2+CN192*'DEPRECATED - DT-Prelim Calcs'!$C$11</f>
        <v>-64112.880339338888</v>
      </c>
      <c r="CP192" s="57">
        <f>MIN('Drive Train'!$F$35-CJ191*'DEPRECATED - DT-Prelim Calcs'!$C$21*'Drive Train'!$F$39,CP191+CJ$2)</f>
        <v>6.82</v>
      </c>
      <c r="CQ192" s="57">
        <f>'Drive Train'!$F$35-CJ192*'DEPRECATED - DT-Prelim Calcs'!$C$21*'Drive Train'!$F$39</f>
        <v>6.82</v>
      </c>
      <c r="CR192" s="1">
        <f>IF(CO192&gt;='Drive Train'!$F$29,1,0)</f>
        <v>0</v>
      </c>
      <c r="CS192" s="57">
        <f t="shared" si="223"/>
        <v>103.33333333333333</v>
      </c>
      <c r="CT192" s="63">
        <f>CT191+'DEPRECATED - DT-Prelim Calcs'!$C$11</f>
        <v>752</v>
      </c>
      <c r="CU192" s="2">
        <f>DE192/'Drive Train'!$F$35</f>
        <v>1.7607440283963789</v>
      </c>
      <c r="CV192" s="46">
        <f>DC192*12*60/(PI() * 'Drive Train'!$F$15)/CU$2*CU192</f>
        <v>-162433.91897425152</v>
      </c>
      <c r="CW192" s="2">
        <f>('DEPRECATED - DT-Prelim Calcs'!$C$6*CU192-CV192)/('DEPRECATED - DT-Prelim Calcs'!$C$6*CU192)*'DEPRECATED - DT-Prelim Calcs'!$C$7*CU192</f>
        <v>77.689123826624055</v>
      </c>
      <c r="CX192" s="57">
        <f>CW192/'DEPRECATED - DT-Prelim Calcs'!$C$7*('DEPRECATED - DT-Prelim Calcs'!$C$8-'DEPRECATED - DT-Prelim Calcs'!$C$9)+'DEPRECATED - DT-Prelim Calcs'!$C$9</f>
        <v>4138.5981688613556</v>
      </c>
      <c r="CY192" s="57">
        <f t="shared" si="196"/>
        <v>93</v>
      </c>
      <c r="CZ192" s="2">
        <f t="shared" si="224"/>
        <v>1.2803081040535502</v>
      </c>
      <c r="DA192" s="57">
        <f>CZ192*'DEPRECATED - DT-Prelim Calcs'!$C$21/CU$2/'DEPRECATED - DT-Prelim Calcs'!$C$19/'DEPRECATED - DT-Prelim Calcs'!$C$18*3.39*'DEPRECATED - DT-Prelim Calcs'!$C$20</f>
        <v>25.773080821789936</v>
      </c>
      <c r="DB192" s="46">
        <f t="shared" si="225"/>
        <v>0</v>
      </c>
      <c r="DC192" s="57">
        <f>DA191*'DEPRECATED - DT-Prelim Calcs'!$C$11+DC191</f>
        <v>-289.82134729036795</v>
      </c>
      <c r="DD192" s="57">
        <f>DD191+0.5*DA192*'DEPRECATED - DT-Prelim Calcs'!$C$11^2+DC192*'DEPRECATED - DT-Prelim Calcs'!$C$11</f>
        <v>-129409.66757973848</v>
      </c>
      <c r="DE192" s="57">
        <f>MIN('Drive Train'!$F$35-CY191*'DEPRECATED - DT-Prelim Calcs'!$C$21*'Drive Train'!$F$39,DE191+CY$2)</f>
        <v>21.8332259521151</v>
      </c>
      <c r="DF192" s="57">
        <f>'Drive Train'!$F$35-CY192*'DEPRECATED - DT-Prelim Calcs'!$C$21*'Drive Train'!$F$39</f>
        <v>6.82</v>
      </c>
      <c r="DG192" s="1">
        <f>IF(DD192&gt;='Drive Train'!$F$29,1,0)</f>
        <v>0</v>
      </c>
      <c r="DH192" s="57">
        <f t="shared" si="226"/>
        <v>103.33333333333333</v>
      </c>
      <c r="DI192" s="63">
        <f>DI191+'DEPRECATED - DT-Prelim Calcs'!$C$11</f>
        <v>752</v>
      </c>
      <c r="DJ192" s="2">
        <f>DT192/'Drive Train'!$F$35</f>
        <v>0.81873327098291426</v>
      </c>
      <c r="DK192" s="46">
        <f>DR192*12*60/(PI() * 'Drive Train'!$F$15)/DJ$2*DJ192</f>
        <v>15061.404766794847</v>
      </c>
      <c r="DL192" s="2">
        <f>('DEPRECATED - DT-Prelim Calcs'!$C$6*DJ192-DK192)/('DEPRECATED - DT-Prelim Calcs'!$C$6*DJ192)*'DEPRECATED - DT-Prelim Calcs'!$C$7*DJ192</f>
        <v>-4.8369814263074575</v>
      </c>
      <c r="DM192" s="57">
        <f>DL192/'DEPRECATED - DT-Prelim Calcs'!$C$7*('DEPRECATED - DT-Prelim Calcs'!$C$8-'DEPRECATED - DT-Prelim Calcs'!$C$9)+'DEPRECATED - DT-Prelim Calcs'!$C$9</f>
        <v>-254.80403194823521</v>
      </c>
      <c r="DN192" s="57">
        <f t="shared" si="197"/>
        <v>-254.80403194823521</v>
      </c>
      <c r="DO192" s="2">
        <f t="shared" si="227"/>
        <v>-6.1837955452205184</v>
      </c>
      <c r="DP192" s="57">
        <f>DO192*'DEPRECATED - DT-Prelim Calcs'!$C$21/DJ$2/'DEPRECATED - DT-Prelim Calcs'!$C$19/'DEPRECATED - DT-Prelim Calcs'!$C$18*3.39*'DEPRECATED - DT-Prelim Calcs'!$C$20</f>
        <v>-144.39925496577445</v>
      </c>
      <c r="DQ192" s="46">
        <f t="shared" si="228"/>
        <v>1</v>
      </c>
      <c r="DR192" s="57">
        <f>DP191*'DEPRECATED - DT-Prelim Calcs'!$C$11+DR191</f>
        <v>49.821284951842635</v>
      </c>
      <c r="DS192" s="57">
        <f>DS191+0.5*DP192*'DEPRECATED - DT-Prelim Calcs'!$C$11^2+DR192*'DEPRECATED - DT-Prelim Calcs'!$C$11</f>
        <v>-219008.8521031999</v>
      </c>
      <c r="DT192" s="57">
        <f>MIN('Drive Train'!$F$35-DN191*'DEPRECATED - DT-Prelim Calcs'!$C$21*'Drive Train'!$F$39,DT191+DN$2)</f>
        <v>10.152292560188137</v>
      </c>
      <c r="DU192" s="57">
        <f>'Drive Train'!$F$35-DN192*'DEPRECATED - DT-Prelim Calcs'!$C$21*'Drive Train'!$F$39</f>
        <v>27.688241916894114</v>
      </c>
      <c r="DV192" s="1">
        <f>IF(DS192&gt;='Drive Train'!$F$29,1,0)</f>
        <v>0</v>
      </c>
      <c r="DW192" s="57">
        <f t="shared" si="229"/>
        <v>-283.11559105359464</v>
      </c>
      <c r="DX192" s="63">
        <f>DX191+'DEPRECATED - DT-Prelim Calcs'!$C$11</f>
        <v>752</v>
      </c>
      <c r="DY192" s="2">
        <f>EI192/'Drive Train'!$F$35</f>
        <v>0.55000000000000004</v>
      </c>
      <c r="DZ192" s="46">
        <f>EG192*12*60/(PI() * 'Drive Train'!$F$15)/DY$2*DY192</f>
        <v>-434.50841056745048</v>
      </c>
      <c r="EA192" s="2">
        <f>('DEPRECATED - DT-Prelim Calcs'!$C$6*DY192-DZ192)/('DEPRECATED - DT-Prelim Calcs'!$C$6*DY192)*'DEPRECATED - DT-Prelim Calcs'!$C$7*DY192</f>
        <v>1.521966279449823</v>
      </c>
      <c r="EB192" s="57">
        <f>EA192/'DEPRECATED - DT-Prelim Calcs'!$C$7*('DEPRECATED - DT-Prelim Calcs'!$C$8-'DEPRECATED - DT-Prelim Calcs'!$C$9)+'DEPRECATED - DT-Prelim Calcs'!$C$9</f>
        <v>83.724179939175229</v>
      </c>
      <c r="EC192" s="57">
        <f t="shared" si="198"/>
        <v>83.724179939175229</v>
      </c>
      <c r="ED192" s="2">
        <f t="shared" si="230"/>
        <v>0.96993038185874991</v>
      </c>
      <c r="EE192" s="57">
        <f>ED192*'DEPRECATED - DT-Prelim Calcs'!$C$21/DY$2/'DEPRECATED - DT-Prelim Calcs'!$C$19/'DEPRECATED - DT-Prelim Calcs'!$C$18*3.39*'DEPRECATED - DT-Prelim Calcs'!$C$20</f>
        <v>25.773080821789936</v>
      </c>
      <c r="EF192" s="46">
        <f t="shared" si="231"/>
        <v>0</v>
      </c>
      <c r="EG192" s="57">
        <f>EE191*'DEPRECATED - DT-Prelim Calcs'!$C$11+EG191</f>
        <v>-1.8802319980188429</v>
      </c>
      <c r="EH192" s="57">
        <f>EH191+0.5*EE192*'DEPRECATED - DT-Prelim Calcs'!$C$11^2+EG192*'DEPRECATED - DT-Prelim Calcs'!$C$11</f>
        <v>-307235.96797422849</v>
      </c>
      <c r="EI192" s="57">
        <f>MIN('Drive Train'!$F$35-EC191*'DEPRECATED - DT-Prelim Calcs'!$C$21*'Drive Train'!$F$39,EI191+EC$2)</f>
        <v>6.82</v>
      </c>
      <c r="EJ192" s="57">
        <f>'Drive Train'!$F$35-EC192*'DEPRECATED - DT-Prelim Calcs'!$C$21*'Drive Train'!$F$39</f>
        <v>7.3765492036494864</v>
      </c>
      <c r="EK192" s="1">
        <f>IF(EH192&gt;='Drive Train'!$F$29,1,0)</f>
        <v>0</v>
      </c>
      <c r="EL192" s="57">
        <f t="shared" si="232"/>
        <v>93.02686659908359</v>
      </c>
      <c r="EM192" s="63">
        <f>EM191+'DEPRECATED - DT-Prelim Calcs'!$C$11</f>
        <v>752</v>
      </c>
      <c r="EN192" s="2">
        <f>EX192/'Drive Train'!$F$35</f>
        <v>0.55000000000000004</v>
      </c>
      <c r="EO192" s="46">
        <f>EV192*12*60/(PI() * 'Drive Train'!$F$15)/EN$2*EN192</f>
        <v>-52889.718039429361</v>
      </c>
      <c r="EP192" s="2">
        <f>('DEPRECATED - DT-Prelim Calcs'!$C$6*EN192-EO192)/('DEPRECATED - DT-Prelim Calcs'!$C$6*EN192)*'DEPRECATED - DT-Prelim Calcs'!$C$7*EN192</f>
        <v>25.239987894000897</v>
      </c>
      <c r="EQ192" s="57">
        <f>EP192/'DEPRECATED - DT-Prelim Calcs'!$C$7*('DEPRECATED - DT-Prelim Calcs'!$C$8-'DEPRECATED - DT-Prelim Calcs'!$C$9)+'DEPRECATED - DT-Prelim Calcs'!$C$9</f>
        <v>1346.3889820748195</v>
      </c>
      <c r="ER192" s="57">
        <f t="shared" si="199"/>
        <v>93</v>
      </c>
      <c r="ES192" s="2">
        <f t="shared" si="233"/>
        <v>0.86507304327942547</v>
      </c>
      <c r="ET192" s="57">
        <f>ES192*'DEPRECATED - DT-Prelim Calcs'!$C$21/EN$2/'DEPRECATED - DT-Prelim Calcs'!$C$19/'DEPRECATED - DT-Prelim Calcs'!$C$18*3.39*'DEPRECATED - DT-Prelim Calcs'!$C$20</f>
        <v>25.773080821789936</v>
      </c>
      <c r="EU192" s="46">
        <f t="shared" si="234"/>
        <v>0</v>
      </c>
      <c r="EV192" s="57">
        <f>ET191*'DEPRECATED - DT-Prelim Calcs'!$C$11+EV191</f>
        <v>-204.12524526180198</v>
      </c>
      <c r="EW192" s="57">
        <f>EW191+0.5*ET192*'DEPRECATED - DT-Prelim Calcs'!$C$11^2+EV192*'DEPRECATED - DT-Prelim Calcs'!$C$11</f>
        <v>-409384.62523548218</v>
      </c>
      <c r="EX192" s="57">
        <f>MIN('Drive Train'!$F$35-ER191*'DEPRECATED - DT-Prelim Calcs'!$C$21*'Drive Train'!$F$39,EX191+ER$2)</f>
        <v>6.82</v>
      </c>
      <c r="EY192" s="57">
        <f>'Drive Train'!$F$35-ER192*'DEPRECATED - DT-Prelim Calcs'!$C$21*'Drive Train'!$F$39</f>
        <v>6.82</v>
      </c>
      <c r="EZ192" s="1">
        <f>IF(EW192&gt;='Drive Train'!$F$29,1,0)</f>
        <v>0</v>
      </c>
      <c r="FA192" s="57">
        <f t="shared" si="235"/>
        <v>103.33333333333333</v>
      </c>
      <c r="FB192" s="63">
        <f>FB191+'DEPRECATED - DT-Prelim Calcs'!$C$11</f>
        <v>752</v>
      </c>
      <c r="FC192" s="2">
        <f>FM192/'Drive Train'!$F$35</f>
        <v>0.55000000000000004</v>
      </c>
      <c r="FD192" s="46">
        <f>FK192*12*60/(PI() * 'Drive Train'!$F$15)/FC$2*FC192</f>
        <v>-87279.184787760008</v>
      </c>
      <c r="FE192" s="2">
        <f>('DEPRECATED - DT-Prelim Calcs'!$C$6*FC192-FD192)/('DEPRECATED - DT-Prelim Calcs'!$C$6*FC192)*'DEPRECATED - DT-Prelim Calcs'!$C$7*FC192</f>
        <v>40.789446592589421</v>
      </c>
      <c r="FF192" s="57">
        <f>FE192/'DEPRECATED - DT-Prelim Calcs'!$C$7*('DEPRECATED - DT-Prelim Calcs'!$C$8-'DEPRECATED - DT-Prelim Calcs'!$C$9)+'DEPRECATED - DT-Prelim Calcs'!$C$9</f>
        <v>2174.1879659042415</v>
      </c>
      <c r="FG192" s="57">
        <f t="shared" si="200"/>
        <v>93</v>
      </c>
      <c r="FH192" s="2">
        <f t="shared" si="236"/>
        <v>0.78067567320338405</v>
      </c>
      <c r="FI192" s="57">
        <f>FH192*'DEPRECATED - DT-Prelim Calcs'!$C$21/FC$2/'DEPRECATED - DT-Prelim Calcs'!$C$19/'DEPRECATED - DT-Prelim Calcs'!$C$18*3.39*'DEPRECATED - DT-Prelim Calcs'!$C$20</f>
        <v>25.773080821789936</v>
      </c>
      <c r="FJ192" s="46">
        <f t="shared" si="237"/>
        <v>0</v>
      </c>
      <c r="FK192" s="57">
        <f>FI191*'DEPRECATED - DT-Prelim Calcs'!$C$11+FK191</f>
        <v>-303.98630348174368</v>
      </c>
      <c r="FL192" s="57">
        <f>FL191+0.5*FI192*'DEPRECATED - DT-Prelim Calcs'!$C$11^2+FK192*'DEPRECATED - DT-Prelim Calcs'!$C$11</f>
        <v>-594271.48673900263</v>
      </c>
      <c r="FM192" s="57">
        <f>MIN('Drive Train'!$F$35-FG191*'DEPRECATED - DT-Prelim Calcs'!$C$21*'Drive Train'!$F$39,FM191+FG$2)</f>
        <v>6.82</v>
      </c>
      <c r="FN192" s="57">
        <f>'Drive Train'!$F$35-FG192*'DEPRECATED - DT-Prelim Calcs'!$C$21*'Drive Train'!$F$39</f>
        <v>6.82</v>
      </c>
      <c r="FO192" s="1">
        <f>IF(FL192&gt;='Drive Train'!$F$29,1,0)</f>
        <v>0</v>
      </c>
      <c r="FP192" s="57">
        <f t="shared" si="238"/>
        <v>103.33333333333333</v>
      </c>
      <c r="FQ192" s="63">
        <f>FQ191+'DEPRECATED - DT-Prelim Calcs'!$C$11</f>
        <v>752</v>
      </c>
      <c r="FR192" s="2">
        <f>GB192/'Drive Train'!$F$35</f>
        <v>3.9541767714169755</v>
      </c>
      <c r="FS192" s="46">
        <f>FZ192*12*60/(PI() * 'Drive Train'!$F$15)/FR$2*FR192</f>
        <v>-4819935.521978342</v>
      </c>
      <c r="FT192" s="2">
        <f>('DEPRECATED - DT-Prelim Calcs'!$C$6*FR192-FS192)/('DEPRECATED - DT-Prelim Calcs'!$C$6*FR192)*'DEPRECATED - DT-Prelim Calcs'!$C$7*FR192</f>
        <v>2188.9000365571646</v>
      </c>
      <c r="FU192" s="57">
        <f>FT192/'DEPRECATED - DT-Prelim Calcs'!$C$7*('DEPRECATED - DT-Prelim Calcs'!$C$8-'DEPRECATED - DT-Prelim Calcs'!$C$9)+'DEPRECATED - DT-Prelim Calcs'!$C$9</f>
        <v>116532.10858518018</v>
      </c>
      <c r="FV192" s="57">
        <f t="shared" si="201"/>
        <v>93</v>
      </c>
      <c r="FW192" s="2">
        <f t="shared" si="239"/>
        <v>0.7112822800297498</v>
      </c>
      <c r="FX192" s="57">
        <f>FW192*'DEPRECATED - DT-Prelim Calcs'!$C$21/FR$2/'DEPRECATED - DT-Prelim Calcs'!$C$19/'DEPRECATED - DT-Prelim Calcs'!$C$18*3.39*'DEPRECATED - DT-Prelim Calcs'!$C$20</f>
        <v>25.773080821789936</v>
      </c>
      <c r="FY192" s="46">
        <f t="shared" si="240"/>
        <v>0</v>
      </c>
      <c r="FZ192" s="57">
        <f>FX191*'DEPRECATED - DT-Prelim Calcs'!$C$11+FZ191</f>
        <v>-2127.4654486983873</v>
      </c>
      <c r="GA192" s="57">
        <f>GA191+0.5*FX192*'DEPRECATED - DT-Prelim Calcs'!$C$11^2+FZ192*'DEPRECATED - DT-Prelim Calcs'!$C$11</f>
        <v>-659247.6800341825</v>
      </c>
      <c r="GB192" s="57">
        <f>MIN('Drive Train'!$F$35-FV191*'DEPRECATED - DT-Prelim Calcs'!$C$21*'Drive Train'!$F$39,GB191+FV$2)</f>
        <v>49.031791965570498</v>
      </c>
      <c r="GC192" s="57">
        <f>'Drive Train'!$F$35-FV192*'DEPRECATED - DT-Prelim Calcs'!$C$21*'Drive Train'!$F$39</f>
        <v>6.82</v>
      </c>
      <c r="GD192" s="1">
        <f>IF(GA192&gt;='Drive Train'!$F$29,1,0)</f>
        <v>0</v>
      </c>
      <c r="GE192" s="57">
        <f t="shared" si="241"/>
        <v>103.33333333333333</v>
      </c>
      <c r="GF192" s="63">
        <f>GF191+'DEPRECATED - DT-Prelim Calcs'!$C$11</f>
        <v>752</v>
      </c>
      <c r="GG192" s="2">
        <f>GQ192/'Drive Train'!$F$35</f>
        <v>0.85483870967741948</v>
      </c>
      <c r="GH192" s="46">
        <f>GO192*12*60/(PI() * 'Drive Train'!$F$15)/GG$2*GG192</f>
        <v>-234873.56268000792</v>
      </c>
      <c r="GI192" s="2">
        <f>('DEPRECATED - DT-Prelim Calcs'!$C$6*GG192-GH192)/('DEPRECATED - DT-Prelim Calcs'!$C$6*GG192)*'DEPRECATED - DT-Prelim Calcs'!$C$7*GG192</f>
        <v>108.26002734263386</v>
      </c>
      <c r="GJ192" s="57">
        <f>GI192/'DEPRECATED - DT-Prelim Calcs'!$C$7*('DEPRECATED - DT-Prelim Calcs'!$C$8-'DEPRECATED - DT-Prelim Calcs'!$C$9)+'DEPRECATED - DT-Prelim Calcs'!$C$9</f>
        <v>5766.0865178671884</v>
      </c>
      <c r="GK192" s="57">
        <f t="shared" si="242"/>
        <v>29.999999999999982</v>
      </c>
      <c r="GL192" s="2">
        <f t="shared" si="243"/>
        <v>0.99579519204165001</v>
      </c>
      <c r="GM192" s="57">
        <f>GL192*'DEPRECATED - DT-Prelim Calcs'!$C$21/GG$2/'DEPRECATED - DT-Prelim Calcs'!$C$19/'DEPRECATED - DT-Prelim Calcs'!$C$18*3.39*'DEPRECATED - DT-Prelim Calcs'!$C$20</f>
        <v>25.773080821789936</v>
      </c>
      <c r="GN192" s="46">
        <f t="shared" si="244"/>
        <v>0</v>
      </c>
      <c r="GO192" s="57">
        <f>GM191*'DEPRECATED - DT-Prelim Calcs'!$C$11+GO191</f>
        <v>-671.35983987941506</v>
      </c>
      <c r="GP192" s="57">
        <f>GP191+0.5*GM192*'DEPRECATED - DT-Prelim Calcs'!$C$11^2+GO192*'DEPRECATED - DT-Prelim Calcs'!$C$11</f>
        <v>-331691.86112075142</v>
      </c>
      <c r="GQ192" s="57">
        <f>MIN('Drive Train'!$F$35-GK191*'DEPRECATED - DT-Prelim Calcs'!$C$21*'Drive Train'!$F$39,GQ191+GK$2)</f>
        <v>10.600000000000001</v>
      </c>
      <c r="GR192" s="57">
        <f>'Drive Train'!$F$35-GK192*'DEPRECATED - DT-Prelim Calcs'!$C$21*'Drive Train'!$F$39</f>
        <v>10.600000000000001</v>
      </c>
      <c r="GS192" s="1">
        <f>IF(GP192&gt;='Drive Train'!$F$29,1,0)</f>
        <v>0</v>
      </c>
      <c r="GT192" s="57">
        <f t="shared" si="245"/>
        <v>33.333333333333314</v>
      </c>
      <c r="GU192" s="63">
        <f>GU191+'DEPRECATED - DT-Prelim Calcs'!$C$11</f>
        <v>752</v>
      </c>
      <c r="GV192" s="2">
        <f>HF192/'Drive Train'!$F$35</f>
        <v>0.83870967741935498</v>
      </c>
      <c r="GW192" s="46">
        <f>HD192*12*60/(PI() * 'Drive Train'!$F$15)/GV$2*GV192</f>
        <v>-203615.12604919865</v>
      </c>
      <c r="GX192" s="2">
        <f>('DEPRECATED - DT-Prelim Calcs'!$C$6*GV192-GW192)/('DEPRECATED - DT-Prelim Calcs'!$C$6*GV192)*'DEPRECATED - DT-Prelim Calcs'!$C$7*GV192</f>
        <v>94.087416735070093</v>
      </c>
      <c r="GY192" s="57">
        <f>GX192/'DEPRECATED - DT-Prelim Calcs'!$C$7*('DEPRECATED - DT-Prelim Calcs'!$C$8-'DEPRECATED - DT-Prelim Calcs'!$C$9)+'DEPRECATED - DT-Prelim Calcs'!$C$9</f>
        <v>5011.5861274313247</v>
      </c>
      <c r="GZ192" s="57">
        <f t="shared" si="202"/>
        <v>33.333333333333314</v>
      </c>
      <c r="HA192" s="2">
        <f t="shared" si="246"/>
        <v>0.99579519204165001</v>
      </c>
      <c r="HB192" s="57">
        <f>HA192*'DEPRECATED - DT-Prelim Calcs'!$C$21/GV$2/'DEPRECATED - DT-Prelim Calcs'!$C$19/'DEPRECATED - DT-Prelim Calcs'!$C$18*3.39*'DEPRECATED - DT-Prelim Calcs'!$C$20</f>
        <v>25.773080821789936</v>
      </c>
      <c r="HC192" s="46">
        <f t="shared" si="247"/>
        <v>0</v>
      </c>
      <c r="HD192" s="57">
        <f>HB191*'DEPRECATED - DT-Prelim Calcs'!$C$11+HD191</f>
        <v>-593.20361180271414</v>
      </c>
      <c r="HE192" s="57">
        <f>HE191+0.5*HB192*'DEPRECATED - DT-Prelim Calcs'!$C$11^2+HD192*'DEPRECATED - DT-Prelim Calcs'!$C$11</f>
        <v>-354547.47780036711</v>
      </c>
      <c r="HF192" s="57">
        <f>MIN('Drive Train'!$F$35-GZ191*'DEPRECATED - DT-Prelim Calcs'!$C$21*'Drive Train'!$F$39,HF191+GZ$2)</f>
        <v>10.400000000000002</v>
      </c>
      <c r="HG192" s="57">
        <f>'Drive Train'!$F$35-GZ192*'DEPRECATED - DT-Prelim Calcs'!$C$21*'Drive Train'!$F$39</f>
        <v>10.400000000000002</v>
      </c>
      <c r="HH192" s="1">
        <f>IF(HE192&gt;='Drive Train'!$F$29,1,0)</f>
        <v>0</v>
      </c>
      <c r="HI192" s="57">
        <f t="shared" si="248"/>
        <v>37.037037037037017</v>
      </c>
      <c r="HJ192" s="63">
        <f>HJ191+'DEPRECATED - DT-Prelim Calcs'!$C$11</f>
        <v>752</v>
      </c>
      <c r="HK192" s="2">
        <f>HU192/'Drive Train'!$F$35</f>
        <v>0.82258064516129037</v>
      </c>
      <c r="HL192" s="46">
        <f>HS192*12*60/(PI() * 'Drive Train'!$F$15)/HK$2*HK192</f>
        <v>-148976.73273996747</v>
      </c>
      <c r="HM192" s="2">
        <f>('DEPRECATED - DT-Prelim Calcs'!$C$6*HK192-HL192)/('DEPRECATED - DT-Prelim Calcs'!$C$6*HK192)*'DEPRECATED - DT-Prelim Calcs'!$C$7*HK192</f>
        <v>69.343381062778974</v>
      </c>
      <c r="HN192" s="57">
        <f>HM192/'DEPRECATED - DT-Prelim Calcs'!$C$7*('DEPRECATED - DT-Prelim Calcs'!$C$8-'DEPRECATED - DT-Prelim Calcs'!$C$9)+'DEPRECATED - DT-Prelim Calcs'!$C$9</f>
        <v>3694.2999130101834</v>
      </c>
      <c r="HO192" s="57">
        <f t="shared" si="203"/>
        <v>36.66666666666665</v>
      </c>
      <c r="HP192" s="2">
        <f t="shared" si="249"/>
        <v>0.99579519204165001</v>
      </c>
      <c r="HQ192" s="57">
        <f>HP192*'DEPRECATED - DT-Prelim Calcs'!$C$21/HK$2/'DEPRECATED - DT-Prelim Calcs'!$C$19/'DEPRECATED - DT-Prelim Calcs'!$C$18*3.39*'DEPRECATED - DT-Prelim Calcs'!$C$20</f>
        <v>25.773080821789936</v>
      </c>
      <c r="HR192" s="46">
        <f t="shared" si="250"/>
        <v>0</v>
      </c>
      <c r="HS192" s="57">
        <f>HQ191*'DEPRECATED - DT-Prelim Calcs'!$C$11+HS191</f>
        <v>-442.53269447310299</v>
      </c>
      <c r="HT192" s="57">
        <f>HT191+0.5*HQ192*'DEPRECATED - DT-Prelim Calcs'!$C$11^2+HS192*'DEPRECATED - DT-Prelim Calcs'!$C$11</f>
        <v>-351151.2453969713</v>
      </c>
      <c r="HU192" s="57">
        <f>MIN('Drive Train'!$F$35-HO191*'DEPRECATED - DT-Prelim Calcs'!$C$21*'Drive Train'!$F$39,HU191+HO$2)</f>
        <v>10.200000000000001</v>
      </c>
      <c r="HV192" s="57">
        <f>'Drive Train'!$F$35-HO192*'DEPRECATED - DT-Prelim Calcs'!$C$21*'Drive Train'!$F$39</f>
        <v>10.200000000000001</v>
      </c>
      <c r="HW192" s="1">
        <f>IF(HT192&gt;='Drive Train'!$F$29,1,0)</f>
        <v>0</v>
      </c>
      <c r="HX192" s="57">
        <f t="shared" si="251"/>
        <v>40.740740740740726</v>
      </c>
      <c r="HY192" s="63">
        <f>HY191+'DEPRECATED - DT-Prelim Calcs'!$C$11</f>
        <v>752</v>
      </c>
      <c r="HZ192" s="2">
        <f>IJ192/'Drive Train'!$F$35</f>
        <v>0.80645161290322598</v>
      </c>
      <c r="IA192" s="46">
        <f>IH192*12*60/(PI() * 'Drive Train'!$F$15)/HZ$2*HZ192</f>
        <v>-241921.87091680511</v>
      </c>
      <c r="IB192" s="2">
        <f>('DEPRECATED - DT-Prelim Calcs'!$C$6*HZ192-IA192)/('DEPRECATED - DT-Prelim Calcs'!$C$6*HZ192)*'DEPRECATED - DT-Prelim Calcs'!$C$7*HZ192</f>
        <v>111.33036056523945</v>
      </c>
      <c r="IC192" s="57">
        <f>IB192/'DEPRECATED - DT-Prelim Calcs'!$C$7*('DEPRECATED - DT-Prelim Calcs'!$C$8-'DEPRECATED - DT-Prelim Calcs'!$C$9)+'DEPRECATED - DT-Prelim Calcs'!$C$9</f>
        <v>5929.5403570623321</v>
      </c>
      <c r="ID192" s="57">
        <f t="shared" si="204"/>
        <v>39.999999999999986</v>
      </c>
      <c r="IE192" s="2">
        <f t="shared" si="252"/>
        <v>0.99579519204165001</v>
      </c>
      <c r="IF192" s="57">
        <f>IE192*'DEPRECATED - DT-Prelim Calcs'!$C$21/HZ$2/'DEPRECATED - DT-Prelim Calcs'!$C$19/'DEPRECATED - DT-Prelim Calcs'!$C$18*3.39*'DEPRECATED - DT-Prelim Calcs'!$C$20</f>
        <v>25.773080821789936</v>
      </c>
      <c r="IG192" s="46">
        <f t="shared" si="253"/>
        <v>0</v>
      </c>
      <c r="IH192" s="57">
        <f>IF191*'DEPRECATED - DT-Prelim Calcs'!$C$11+IH191</f>
        <v>-732.99704006240211</v>
      </c>
      <c r="II192" s="57">
        <f>II191+0.5*IF192*'DEPRECATED - DT-Prelim Calcs'!$C$11^2+IH192*'DEPRECATED - DT-Prelim Calcs'!$C$11</f>
        <v>-343437.17881433642</v>
      </c>
      <c r="IJ192" s="57">
        <f>MIN('Drive Train'!$F$35-ID191*'DEPRECATED - DT-Prelim Calcs'!$C$21*'Drive Train'!$F$39,IJ191+ID$2)</f>
        <v>10.000000000000002</v>
      </c>
      <c r="IK192" s="57">
        <f>'Drive Train'!$F$35-ID192*'DEPRECATED - DT-Prelim Calcs'!$C$21*'Drive Train'!$F$39</f>
        <v>10.000000000000002</v>
      </c>
      <c r="IL192" s="1">
        <f>IF(II192&gt;='Drive Train'!$F$29,1,0)</f>
        <v>0</v>
      </c>
      <c r="IM192" s="57">
        <f t="shared" si="254"/>
        <v>44.444444444444429</v>
      </c>
      <c r="IN192" s="63">
        <f>IN191+'DEPRECATED - DT-Prelim Calcs'!$C$11</f>
        <v>752</v>
      </c>
      <c r="IO192" s="2">
        <f>IY192/'Drive Train'!$F$35</f>
        <v>0.79032258064516137</v>
      </c>
      <c r="IP192" s="46">
        <f>IW192*12*60/(PI() * 'Drive Train'!$F$15)/IO$2*IO192</f>
        <v>-63250.612061536987</v>
      </c>
      <c r="IQ192" s="2">
        <f>('DEPRECATED - DT-Prelim Calcs'!$C$6*IO192-IP192)/('DEPRECATED - DT-Prelim Calcs'!$C$6*IO192)*'DEPRECATED - DT-Prelim Calcs'!$C$7*IO192</f>
        <v>30.50392227269521</v>
      </c>
      <c r="IR192" s="57">
        <f>IQ192/'DEPRECATED - DT-Prelim Calcs'!$C$7*('DEPRECATED - DT-Prelim Calcs'!$C$8-'DEPRECATED - DT-Prelim Calcs'!$C$9)+'DEPRECATED - DT-Prelim Calcs'!$C$9</f>
        <v>1626.6225010733592</v>
      </c>
      <c r="IS192" s="57">
        <f t="shared" si="205"/>
        <v>43.333333333333321</v>
      </c>
      <c r="IT192" s="2">
        <f t="shared" si="255"/>
        <v>0.99579519204165001</v>
      </c>
      <c r="IU192" s="57">
        <f>IT192*'DEPRECATED - DT-Prelim Calcs'!$C$21/IO$2/'DEPRECATED - DT-Prelim Calcs'!$C$19/'DEPRECATED - DT-Prelim Calcs'!$C$18*3.39*'DEPRECATED - DT-Prelim Calcs'!$C$20</f>
        <v>25.773080821789936</v>
      </c>
      <c r="IV192" s="46">
        <f t="shared" si="256"/>
        <v>0</v>
      </c>
      <c r="IW192" s="57">
        <f>IU191*'DEPRECATED - DT-Prelim Calcs'!$C$11+IW191</f>
        <v>-195.55356837508123</v>
      </c>
      <c r="IX192" s="57">
        <f>IX191+0.5*IU192*'DEPRECATED - DT-Prelim Calcs'!$C$11^2+IW192*'DEPRECATED - DT-Prelim Calcs'!$C$11</f>
        <v>-355424.68502292276</v>
      </c>
      <c r="IY192" s="57">
        <f>MIN('Drive Train'!$F$35-IS191*'DEPRECATED - DT-Prelim Calcs'!$C$21*'Drive Train'!$F$39,IY191+IS$2)</f>
        <v>9.8000000000000007</v>
      </c>
      <c r="IZ192" s="57">
        <f>'Drive Train'!$F$35-IS192*'DEPRECATED - DT-Prelim Calcs'!$C$21*'Drive Train'!$F$39</f>
        <v>9.8000000000000007</v>
      </c>
      <c r="JA192" s="1">
        <f>IF(IX192&gt;='Drive Train'!$F$29,1,0)</f>
        <v>0</v>
      </c>
      <c r="JB192" s="57">
        <f t="shared" si="257"/>
        <v>48.148148148148138</v>
      </c>
      <c r="JC192" s="63">
        <f>JC191+'DEPRECATED - DT-Prelim Calcs'!$C$11</f>
        <v>752</v>
      </c>
      <c r="JD192" s="2">
        <f>JN192/'Drive Train'!$F$35</f>
        <v>0.77419354838709686</v>
      </c>
      <c r="JE192" s="46">
        <f>JL192*12*60/(PI() * 'Drive Train'!$F$15)/JD$2*JD192</f>
        <v>-75894.34584217245</v>
      </c>
      <c r="JF192" s="2">
        <f>('DEPRECATED - DT-Prelim Calcs'!$C$6*JD192-JE192)/('DEPRECATED - DT-Prelim Calcs'!$C$6*JD192)*'DEPRECATED - DT-Prelim Calcs'!$C$7*JD192</f>
        <v>36.182011607266872</v>
      </c>
      <c r="JG192" s="57">
        <f>JF192/'DEPRECATED - DT-Prelim Calcs'!$C$7*('DEPRECATED - DT-Prelim Calcs'!$C$8-'DEPRECATED - DT-Prelim Calcs'!$C$9)+'DEPRECATED - DT-Prelim Calcs'!$C$9</f>
        <v>1928.9041863951618</v>
      </c>
      <c r="JH192" s="57">
        <f t="shared" si="206"/>
        <v>46.666666666666657</v>
      </c>
      <c r="JI192" s="2">
        <f t="shared" si="258"/>
        <v>0.99579519204165001</v>
      </c>
      <c r="JJ192" s="57">
        <f>JI192*'DEPRECATED - DT-Prelim Calcs'!$C$21/JD$2/'DEPRECATED - DT-Prelim Calcs'!$C$19/'DEPRECATED - DT-Prelim Calcs'!$C$18*3.39*'DEPRECATED - DT-Prelim Calcs'!$C$20</f>
        <v>25.773080821789936</v>
      </c>
      <c r="JK192" s="46">
        <f t="shared" si="259"/>
        <v>0</v>
      </c>
      <c r="JL192" s="57">
        <f>JJ191*'DEPRECATED - DT-Prelim Calcs'!$C$11+JL191</f>
        <v>-239.53295786226636</v>
      </c>
      <c r="JM192" s="57">
        <f>JM191+0.5*JJ192*'DEPRECATED - DT-Prelim Calcs'!$C$11^2+JL192*'DEPRECATED - DT-Prelim Calcs'!$C$11</f>
        <v>-378537.61868851492</v>
      </c>
      <c r="JN192" s="57">
        <f>MIN('Drive Train'!$F$35-JH191*'DEPRECATED - DT-Prelim Calcs'!$C$21*'Drive Train'!$F$39,JN191+JH$2)</f>
        <v>9.6000000000000014</v>
      </c>
      <c r="JO192" s="57">
        <f>'Drive Train'!$F$35-JH192*'DEPRECATED - DT-Prelim Calcs'!$C$21*'Drive Train'!$F$39</f>
        <v>9.6000000000000014</v>
      </c>
      <c r="JP192" s="1">
        <f>IF(JM192&gt;='Drive Train'!$F$29,1,0)</f>
        <v>0</v>
      </c>
      <c r="JQ192" s="57">
        <f>MIN(JG192,'DEPRECATED - DT-Prelim Calcs'!$C$10)*'DEPRECATED - DT-Prelim Calcs'!$C$11*1000/60/60</f>
        <v>103.33333333333333</v>
      </c>
      <c r="JR192" s="63">
        <f>JR191+'DEPRECATED - DT-Prelim Calcs'!$C$11</f>
        <v>752</v>
      </c>
      <c r="JS192" s="2">
        <f>KC192/'Drive Train'!$F$35</f>
        <v>0.75806451612903225</v>
      </c>
      <c r="JT192" s="46">
        <f>KA192*12*60/(PI() * 'Drive Train'!$F$15)/JS$2*JS192</f>
        <v>-135862.52321342594</v>
      </c>
      <c r="JU192" s="2">
        <f>('DEPRECATED - DT-Prelim Calcs'!$C$6*JS192-JT192)/('DEPRECATED - DT-Prelim Calcs'!$C$6*JS192)*'DEPRECATED - DT-Prelim Calcs'!$C$7*JS192</f>
        <v>63.258207706076689</v>
      </c>
      <c r="JV192" s="57">
        <f>JU192/'DEPRECATED - DT-Prelim Calcs'!$C$7*('DEPRECATED - DT-Prelim Calcs'!$C$8-'DEPRECATED - DT-Prelim Calcs'!$C$9)+'DEPRECATED - DT-Prelim Calcs'!$C$9</f>
        <v>3370.3464932322154</v>
      </c>
      <c r="JW192" s="57">
        <f t="shared" si="207"/>
        <v>49.999999999999993</v>
      </c>
      <c r="JX192" s="2">
        <f t="shared" si="260"/>
        <v>0.99579519204165001</v>
      </c>
      <c r="JY192" s="57">
        <f>JX192*'DEPRECATED - DT-Prelim Calcs'!$C$21/JS$2/'DEPRECATED - DT-Prelim Calcs'!$C$19/'DEPRECATED - DT-Prelim Calcs'!$C$18*3.39*'DEPRECATED - DT-Prelim Calcs'!$C$20</f>
        <v>25.773080821789936</v>
      </c>
      <c r="JZ192" s="46">
        <f t="shared" si="261"/>
        <v>0</v>
      </c>
      <c r="KA192" s="57">
        <f>JY191*'DEPRECATED - DT-Prelim Calcs'!$C$11+KA191</f>
        <v>-437.92416523464476</v>
      </c>
      <c r="KB192" s="57">
        <f>KB191+0.5*JY192*'DEPRECATED - DT-Prelim Calcs'!$C$11^2+KA192*'DEPRECATED - DT-Prelim Calcs'!$C$11</f>
        <v>-395523.03276544326</v>
      </c>
      <c r="KC192" s="57">
        <f>MIN('Drive Train'!$F$35-JW191*'DEPRECATED - DT-Prelim Calcs'!$C$21*'Drive Train'!$F$39,KC191+JW$2)</f>
        <v>9.4</v>
      </c>
      <c r="KD192" s="57">
        <f>'Drive Train'!$F$35-JW192*'DEPRECATED - DT-Prelim Calcs'!$C$21*'Drive Train'!$F$39</f>
        <v>9.4</v>
      </c>
      <c r="KE192" s="1">
        <f>IF(KB192&gt;='Drive Train'!$F$29,1,0)</f>
        <v>0</v>
      </c>
      <c r="KF192" s="57">
        <f>MIN(JV192,'DEPRECATED - DT-Prelim Calcs'!$C$10)*'DEPRECATED - DT-Prelim Calcs'!$C$11*1000/60/60</f>
        <v>103.33333333333333</v>
      </c>
      <c r="KG192" s="63">
        <f>KG191+'DEPRECATED - DT-Prelim Calcs'!$C$11</f>
        <v>752</v>
      </c>
      <c r="KH192" s="2">
        <f>KR192/'Drive Train'!$F$35</f>
        <v>0.74193548387096786</v>
      </c>
      <c r="KI192" s="46">
        <f>KP192*12*60/(PI() * 'Drive Train'!$F$15)/KH$2*KH192</f>
        <v>-129557.42245571551</v>
      </c>
      <c r="KJ192" s="2">
        <f>('DEPRECATED - DT-Prelim Calcs'!$C$6*KH192-KI192)/('DEPRECATED - DT-Prelim Calcs'!$C$6*KH192)*'DEPRECATED - DT-Prelim Calcs'!$C$7*KH192</f>
        <v>60.368437521433798</v>
      </c>
      <c r="KK192" s="57">
        <f>KJ192/'DEPRECATED - DT-Prelim Calcs'!$C$7*('DEPRECATED - DT-Prelim Calcs'!$C$8-'DEPRECATED - DT-Prelim Calcs'!$C$9)+'DEPRECATED - DT-Prelim Calcs'!$C$9</f>
        <v>3216.5052008298571</v>
      </c>
      <c r="KL192" s="57">
        <f t="shared" si="208"/>
        <v>53.333333333333329</v>
      </c>
      <c r="KM192" s="2">
        <f t="shared" si="262"/>
        <v>0.99579519204165001</v>
      </c>
      <c r="KN192" s="57">
        <f>KM192*'DEPRECATED - DT-Prelim Calcs'!$C$21/KH$2/'DEPRECATED - DT-Prelim Calcs'!$C$19/'DEPRECATED - DT-Prelim Calcs'!$C$18*3.39*'DEPRECATED - DT-Prelim Calcs'!$C$20</f>
        <v>25.773080821789936</v>
      </c>
      <c r="KO192" s="46">
        <f t="shared" si="263"/>
        <v>0</v>
      </c>
      <c r="KP192" s="57">
        <f>KN191*'DEPRECATED - DT-Prelim Calcs'!$C$11+KP191</f>
        <v>-426.67928653750914</v>
      </c>
      <c r="KQ192" s="57">
        <f>KQ191+0.5*KN192*'DEPRECATED - DT-Prelim Calcs'!$C$11^2+KP192*'DEPRECATED - DT-Prelim Calcs'!$C$11</f>
        <v>-371853.37179394299</v>
      </c>
      <c r="KR192" s="57">
        <f>MIN('Drive Train'!$F$35-KL191*'DEPRECATED - DT-Prelim Calcs'!$C$21*'Drive Train'!$F$39,KR191+KL$2)</f>
        <v>9.2000000000000011</v>
      </c>
      <c r="KS192" s="57">
        <f>'Drive Train'!$F$35-KL192*'DEPRECATED - DT-Prelim Calcs'!$C$21*'Drive Train'!$F$39</f>
        <v>9.2000000000000011</v>
      </c>
      <c r="KT192" s="1">
        <f>IF(KQ192&gt;='Drive Train'!$F$29,1,0)</f>
        <v>0</v>
      </c>
      <c r="KU192" s="57">
        <f>MIN(KK192,'DEPRECATED - DT-Prelim Calcs'!$C$10)*'DEPRECATED - DT-Prelim Calcs'!$C$11*1000/60/60</f>
        <v>103.33333333333333</v>
      </c>
      <c r="KV192" s="63">
        <f>KV191+'DEPRECATED - DT-Prelim Calcs'!$C$11</f>
        <v>752</v>
      </c>
      <c r="KW192" s="2">
        <f>LG192/'Drive Train'!$F$35</f>
        <v>0.72580645161290325</v>
      </c>
      <c r="KX192" s="46">
        <f>LE192*12*60/(PI() * 'Drive Train'!$F$15)/KW$2*KW192</f>
        <v>10820.951572278918</v>
      </c>
      <c r="KY192" s="2">
        <f>('DEPRECATED - DT-Prelim Calcs'!$C$6*KW192-KX192)/('DEPRECATED - DT-Prelim Calcs'!$C$6*KW192)*'DEPRECATED - DT-Prelim Calcs'!$C$7*KW192</f>
        <v>-3.1435819280091879</v>
      </c>
      <c r="KZ192" s="57">
        <f>KY192/'DEPRECATED - DT-Prelim Calcs'!$C$7*('DEPRECATED - DT-Prelim Calcs'!$C$8-'DEPRECATED - DT-Prelim Calcs'!$C$9)+'DEPRECATED - DT-Prelim Calcs'!$C$9</f>
        <v>-164.65334496414059</v>
      </c>
      <c r="LA192" s="57">
        <f t="shared" si="209"/>
        <v>-164.65334496414059</v>
      </c>
      <c r="LB192" s="2">
        <f t="shared" si="264"/>
        <v>-4.2350957731147219</v>
      </c>
      <c r="LC192" s="57">
        <f>LB192*'DEPRECATED - DT-Prelim Calcs'!$C$21/KW$2/'DEPRECATED - DT-Prelim Calcs'!$C$19/'DEPRECATED - DT-Prelim Calcs'!$C$18*3.39*'DEPRECATED - DT-Prelim Calcs'!$C$20</f>
        <v>-109.61236459147443</v>
      </c>
      <c r="LD192" s="46">
        <f t="shared" si="265"/>
        <v>1</v>
      </c>
      <c r="LE192" s="57">
        <f>LC191*'DEPRECATED - DT-Prelim Calcs'!$C$11+LE191</f>
        <v>36.429233413619528</v>
      </c>
      <c r="LF192" s="57">
        <f>LF191+0.5*LC192*'DEPRECATED - DT-Prelim Calcs'!$C$11^2+LE192*'DEPRECATED - DT-Prelim Calcs'!$C$11</f>
        <v>-397216.45997982757</v>
      </c>
      <c r="LG192" s="57">
        <f>MIN('Drive Train'!$F$35-LA191*'DEPRECATED - DT-Prelim Calcs'!$C$21*'Drive Train'!$F$39,LG191+LA$2)</f>
        <v>9</v>
      </c>
      <c r="LH192" s="57">
        <f>'Drive Train'!$F$35-LA192*'DEPRECATED - DT-Prelim Calcs'!$C$21*'Drive Train'!$F$39</f>
        <v>22.279200697848434</v>
      </c>
      <c r="LI192" s="1">
        <f>IF(LF192&gt;='Drive Train'!$F$29,1,0)</f>
        <v>0</v>
      </c>
      <c r="LJ192" s="57">
        <f>MIN(KZ192,'DEPRECATED - DT-Prelim Calcs'!$C$10)*'DEPRECATED - DT-Prelim Calcs'!$C$11*1000/60/60</f>
        <v>-182.94816107126732</v>
      </c>
      <c r="LK192" s="63">
        <f>LK191+'DEPRECATED - DT-Prelim Calcs'!$C$11</f>
        <v>752</v>
      </c>
      <c r="LL192" s="2">
        <f>LV192/'Drive Train'!$F$35</f>
        <v>0.70967741935483875</v>
      </c>
      <c r="LM192" s="46">
        <f>LT192*12*60/(PI() * 'Drive Train'!$F$15)/LL$2*LL192</f>
        <v>-161373.6861887399</v>
      </c>
      <c r="LN192" s="2">
        <f>('DEPRECATED - DT-Prelim Calcs'!$C$6*LL192-LM192)/('DEPRECATED - DT-Prelim Calcs'!$C$6*LL192)*'DEPRECATED - DT-Prelim Calcs'!$C$7*LL192</f>
        <v>74.676660988687033</v>
      </c>
      <c r="LO192" s="57">
        <f>LN192/'DEPRECATED - DT-Prelim Calcs'!$C$7*('DEPRECATED - DT-Prelim Calcs'!$C$8-'DEPRECATED - DT-Prelim Calcs'!$C$9)+'DEPRECATED - DT-Prelim Calcs'!$C$9</f>
        <v>3978.2251472400603</v>
      </c>
      <c r="LP192" s="57">
        <f t="shared" si="210"/>
        <v>60</v>
      </c>
      <c r="LQ192" s="2">
        <f t="shared" si="266"/>
        <v>0.99579519204165001</v>
      </c>
      <c r="LR192" s="57">
        <f>LQ192*'DEPRECATED - DT-Prelim Calcs'!$C$21/LL$2/'DEPRECATED - DT-Prelim Calcs'!$C$19/'DEPRECATED - DT-Prelim Calcs'!$C$18*3.39*'DEPRECATED - DT-Prelim Calcs'!$C$20</f>
        <v>25.773080821789936</v>
      </c>
      <c r="LS192" s="46">
        <f t="shared" si="267"/>
        <v>0</v>
      </c>
      <c r="LT192" s="57">
        <f>LR191*'DEPRECATED - DT-Prelim Calcs'!$C$11+LT191</f>
        <v>-555.61906051452149</v>
      </c>
      <c r="LU192" s="57">
        <f>LU191+0.5*LR192*'DEPRECATED - DT-Prelim Calcs'!$C$11^2+LT192*'DEPRECATED - DT-Prelim Calcs'!$C$11</f>
        <v>-371494.55377113074</v>
      </c>
      <c r="LV192" s="57">
        <f>MIN('Drive Train'!$F$35-LP191*'DEPRECATED - DT-Prelim Calcs'!$C$21*'Drive Train'!$F$39,LV191+LP$2)</f>
        <v>8.8000000000000007</v>
      </c>
      <c r="LW192" s="57">
        <f>'Drive Train'!$F$35-LP192*'DEPRECATED - DT-Prelim Calcs'!$C$21*'Drive Train'!$F$39</f>
        <v>8.8000000000000007</v>
      </c>
      <c r="LX192" s="1">
        <f>IF(LU192&gt;='Drive Train'!$F$29,1,0)</f>
        <v>0</v>
      </c>
      <c r="LY192" s="57">
        <f>MIN(LO192,'DEPRECATED - DT-Prelim Calcs'!$C$10)*'DEPRECATED - DT-Prelim Calcs'!$C$11*1000/60/60</f>
        <v>103.33333333333333</v>
      </c>
      <c r="LZ192" s="63">
        <f>LZ191+'DEPRECATED - DT-Prelim Calcs'!$C$11</f>
        <v>752</v>
      </c>
    </row>
    <row r="193" spans="18:338" x14ac:dyDescent="0.2">
      <c r="R193" s="63">
        <f>R192+'DEPRECATED - DT-Prelim Calcs'!$C$11</f>
        <v>756</v>
      </c>
      <c r="S193" s="2">
        <f>AG193/'Drive Train'!$F$35</f>
        <v>0</v>
      </c>
      <c r="T193" s="46">
        <f>AE193*12*60/(PI() * 'Drive Train'!$F$15)/S$2*ABS(S193)</f>
        <v>0</v>
      </c>
      <c r="U193" s="2">
        <f>IF(OR(AD192=1,AND($C$32=Motors!$C$32,'DEPRECATED - DT-Prelim Calcs'!AI192=1)),0,IF(AG193=0,-(V192+$C$9)/($C$8-$C$9)*$C$7,($C$6*S193-T193)/($C$6*S193)*$C$7*S193))</f>
        <v>0</v>
      </c>
      <c r="V193" s="57">
        <f>IF(AND(AD192=1,AI192=1),0,ABS(U193/$C$7*($C$8-$C$9)+$C$9) *'Drive Train'!$AA$49 + V192*(1-'Drive Train'!$AA$49))</f>
        <v>0</v>
      </c>
      <c r="W193" s="57">
        <f t="shared" si="184"/>
        <v>0</v>
      </c>
      <c r="X193" s="2">
        <f>MAX(MIN(IF(AND(AI192=1,AG193&lt;0),-1,1)*(W193-$C$9)/($C$8-$C$9)*$C$7-$C$29*AE193/T$2 -  AI192*$C$29/2,X$2),MAX(X$4:X192)*-1)</f>
        <v>-0.2458281045106315</v>
      </c>
      <c r="Y193" s="57">
        <f t="shared" si="185"/>
        <v>0</v>
      </c>
      <c r="Z193" s="57">
        <f t="shared" si="186"/>
        <v>0</v>
      </c>
      <c r="AA193" s="57">
        <f t="shared" si="187"/>
        <v>0</v>
      </c>
      <c r="AB193" s="57" t="e">
        <f t="shared" si="188"/>
        <v>#N/A</v>
      </c>
      <c r="AC193" s="46">
        <f t="shared" si="211"/>
        <v>1</v>
      </c>
      <c r="AD193" s="1">
        <f t="shared" si="189"/>
        <v>1</v>
      </c>
      <c r="AE193" s="57">
        <f t="shared" si="190"/>
        <v>0</v>
      </c>
      <c r="AF193" s="57" t="e">
        <f t="shared" si="191"/>
        <v>#N/A</v>
      </c>
      <c r="AG193" s="57">
        <f>IF(AI192=0,MIN('Drive Train'!$F$35-W192*$C$21*'Drive Train'!$F$39,AG192+W$2)-$C$3,IF(AE192-1&lt;=0,0,IF($C$32=Motors!$C$30,MAX(ABS('Drive Train'!$F$35-W192*$C$21*'Drive Train'!$F$39)*-1,AG192-W$2),MAX(0,ABS('Drive Train'!$F$35-W192*$C$21*'Drive Train'!$F$39)*-1,AG192-W$2))))</f>
        <v>0</v>
      </c>
      <c r="AH193" s="57">
        <f>'Drive Train'!$F$35-ABS(W193)*'DEPRECATED - DT-Prelim Calcs'!$C$21*'Drive Train'!$F$39</f>
        <v>12.4</v>
      </c>
      <c r="AI193" s="1">
        <f>IF(AJ193&gt;='Drive Train'!$F$29,1,0)</f>
        <v>1</v>
      </c>
      <c r="AJ193" s="57">
        <f>AJ192+0.5*Y193*'DEPRECATED - DT-Prelim Calcs'!$C$11^2+AE193*'DEPRECATED - DT-Prelim Calcs'!$C$11</f>
        <v>784.33981740885292</v>
      </c>
      <c r="AK193" s="57">
        <f t="shared" si="268"/>
        <v>0</v>
      </c>
      <c r="AL193" s="63">
        <f>AL192+'DEPRECATED - DT-Prelim Calcs'!$C$11</f>
        <v>756</v>
      </c>
      <c r="AM193" s="2">
        <f>AW193/'Drive Train'!$F$35</f>
        <v>0.9017179876015865</v>
      </c>
      <c r="AN193" s="46">
        <f>AU193*12*60/(PI() * 'Drive Train'!$F$15)/AM$2*AM193</f>
        <v>4074.5129711578234</v>
      </c>
      <c r="AO193" s="2">
        <f>('DEPRECATED - DT-Prelim Calcs'!$C$6*AM193-AN193)/('DEPRECATED - DT-Prelim Calcs'!$C$6*AM193)*'DEPRECATED - DT-Prelim Calcs'!$C$7*AM193</f>
        <v>0.3308183500278245</v>
      </c>
      <c r="AP193" s="57">
        <f>AO193/'DEPRECATED - DT-Prelim Calcs'!$C$7*('DEPRECATED - DT-Prelim Calcs'!$C$8-'DEPRECATED - DT-Prelim Calcs'!$C$9)+'DEPRECATED - DT-Prelim Calcs'!$C$9</f>
        <v>20.311615895672151</v>
      </c>
      <c r="AQ193" s="57">
        <f t="shared" si="192"/>
        <v>20.311615895672151</v>
      </c>
      <c r="AR193" s="2">
        <f t="shared" si="212"/>
        <v>3.3306690738754696E-16</v>
      </c>
      <c r="AS193" s="57">
        <f>AR193*'DEPRECATED - DT-Prelim Calcs'!$C$21/AM$2/'DEPRECATED - DT-Prelim Calcs'!$C$19/'DEPRECATED - DT-Prelim Calcs'!$C$18*3.39*'DEPRECATED - DT-Prelim Calcs'!$C$20</f>
        <v>2.4137140947202652E-15</v>
      </c>
      <c r="AT193" s="46">
        <f t="shared" si="213"/>
        <v>0</v>
      </c>
      <c r="AU193" s="57">
        <f>AS192*'DEPRECATED - DT-Prelim Calcs'!$C$11+AU192</f>
        <v>39.432321268798681</v>
      </c>
      <c r="AV193" s="57">
        <f>AV192+0.5*AS193*'DEPRECATED - DT-Prelim Calcs'!$C$11^2+AU193*'DEPRECATED - DT-Prelim Calcs'!$C$11</f>
        <v>29766.221314575865</v>
      </c>
      <c r="AW193" s="57">
        <f>MIN('Drive Train'!$F$35-AQ192*'DEPRECATED - DT-Prelim Calcs'!$C$21*'Drive Train'!$F$39,AW192+AQ$2)</f>
        <v>11.181303046259673</v>
      </c>
      <c r="AX193" s="57">
        <f>'Drive Train'!$F$35-AQ193*'DEPRECATED - DT-Prelim Calcs'!$C$21*'Drive Train'!$F$39</f>
        <v>11.181303046259671</v>
      </c>
      <c r="AY193" s="1">
        <f>IF(AV193&gt;='Drive Train'!$F$29,1,0)</f>
        <v>1</v>
      </c>
      <c r="AZ193" s="57">
        <f t="shared" si="214"/>
        <v>22.568462106302391</v>
      </c>
      <c r="BA193" s="63">
        <f>BA192+'DEPRECATED - DT-Prelim Calcs'!$C$11</f>
        <v>756</v>
      </c>
      <c r="BB193" s="2">
        <f>BL193/'Drive Train'!$F$35</f>
        <v>1.2947645110418975</v>
      </c>
      <c r="BC193" s="46">
        <f>BJ193*12*60/(PI() * 'Drive Train'!$F$15)/BB$2*BB193</f>
        <v>-4259.090949070468</v>
      </c>
      <c r="BD193" s="2">
        <f>('DEPRECATED - DT-Prelim Calcs'!$C$6*BB193-BC193)/('DEPRECATED - DT-Prelim Calcs'!$C$6*BB193)*'DEPRECATED - DT-Prelim Calcs'!$C$7*BB193</f>
        <v>5.0461628069317666</v>
      </c>
      <c r="BE193" s="57">
        <f>BD193/'DEPRECATED - DT-Prelim Calcs'!$C$7*('DEPRECATED - DT-Prelim Calcs'!$C$8-'DEPRECATED - DT-Prelim Calcs'!$C$9)+'DEPRECATED - DT-Prelim Calcs'!$C$9</f>
        <v>271.34011955574505</v>
      </c>
      <c r="BF193" s="57">
        <f t="shared" si="193"/>
        <v>93</v>
      </c>
      <c r="BG193" s="2">
        <f t="shared" si="215"/>
        <v>1.9370342982087334</v>
      </c>
      <c r="BH193" s="57">
        <f>BG193*'DEPRECATED - DT-Prelim Calcs'!$C$21/BB$2/'DEPRECATED - DT-Prelim Calcs'!$C$19/'DEPRECATED - DT-Prelim Calcs'!$C$18*3.39*'DEPRECATED - DT-Prelim Calcs'!$C$20</f>
        <v>20.276476817893258</v>
      </c>
      <c r="BI193" s="46">
        <f t="shared" si="216"/>
        <v>0</v>
      </c>
      <c r="BJ193" s="57">
        <f>BH192*'DEPRECATED - DT-Prelim Calcs'!$C$11+BJ192</f>
        <v>-19.873422069688544</v>
      </c>
      <c r="BK193" s="57">
        <f>BK192+0.5*BH193*'DEPRECATED - DT-Prelim Calcs'!$C$11^2+BJ193*'DEPRECATED - DT-Prelim Calcs'!$C$11</f>
        <v>15667.843003422811</v>
      </c>
      <c r="BL193" s="57">
        <f>MIN('Drive Train'!$F$35-BF192*'DEPRECATED - DT-Prelim Calcs'!$C$21*'Drive Train'!$F$39,BL192+BF$2)</f>
        <v>16.05507993691953</v>
      </c>
      <c r="BM193" s="57">
        <f>'Drive Train'!$F$35-BF193*'DEPRECATED - DT-Prelim Calcs'!$C$21*'Drive Train'!$F$39</f>
        <v>6.82</v>
      </c>
      <c r="BN193" s="1">
        <f>IF(BK193&gt;='Drive Train'!$F$29,1,0)</f>
        <v>1</v>
      </c>
      <c r="BO193" s="57">
        <f t="shared" si="217"/>
        <v>103.33333333333333</v>
      </c>
      <c r="BP193" s="63">
        <f>BP192+'DEPRECATED - DT-Prelim Calcs'!$C$11</f>
        <v>756</v>
      </c>
      <c r="BQ193" s="2">
        <f>CA193/'Drive Train'!$F$35</f>
        <v>1.1513049186989623</v>
      </c>
      <c r="BR193" s="46">
        <f>BY193*12*60/(PI() * 'Drive Train'!$F$15)/BQ$2*BQ193</f>
        <v>-7503.8990384927301</v>
      </c>
      <c r="BS193" s="2">
        <f>('DEPRECATED - DT-Prelim Calcs'!$C$6*BQ193-BR193)/('DEPRECATED - DT-Prelim Calcs'!$C$6*BQ193)*'DEPRECATED - DT-Prelim Calcs'!$C$7*BQ193</f>
        <v>6.1675898226887922</v>
      </c>
      <c r="BT193" s="57">
        <f>BS193/'DEPRECATED - DT-Prelim Calcs'!$C$7*('DEPRECATED - DT-Prelim Calcs'!$C$8-'DEPRECATED - DT-Prelim Calcs'!$C$9)+'DEPRECATED - DT-Prelim Calcs'!$C$9</f>
        <v>331.04098516637845</v>
      </c>
      <c r="BU193" s="57">
        <f t="shared" si="194"/>
        <v>93</v>
      </c>
      <c r="BV193" s="2">
        <f t="shared" si="218"/>
        <v>1.8828060353728675</v>
      </c>
      <c r="BW193" s="57">
        <f>BV193*'DEPRECATED - DT-Prelim Calcs'!$C$21/BQ$2/'DEPRECATED - DT-Prelim Calcs'!$C$19/'DEPRECATED - DT-Prelim Calcs'!$C$18*3.39*'DEPRECATED - DT-Prelim Calcs'!$C$20</f>
        <v>25.773080821789936</v>
      </c>
      <c r="BX193" s="46">
        <f t="shared" si="219"/>
        <v>0</v>
      </c>
      <c r="BY193" s="57">
        <f>BW192*'DEPRECATED - DT-Prelim Calcs'!$C$11+BY192</f>
        <v>-30.111859965217974</v>
      </c>
      <c r="BZ193" s="57">
        <f>BZ192+0.5*BW193*'DEPRECATED - DT-Prelim Calcs'!$C$11^2+BY193*'DEPRECATED - DT-Prelim Calcs'!$C$11</f>
        <v>-16468.59937215221</v>
      </c>
      <c r="CA193" s="57">
        <f>MIN('Drive Train'!$F$35-BU192*'DEPRECATED - DT-Prelim Calcs'!$C$21*'Drive Train'!$F$39,CA192+BU$2)</f>
        <v>14.276180991867134</v>
      </c>
      <c r="CB193" s="57">
        <f>'Drive Train'!$F$35-BU193*'DEPRECATED - DT-Prelim Calcs'!$C$21*'Drive Train'!$F$39</f>
        <v>6.82</v>
      </c>
      <c r="CC193" s="1">
        <f>IF(BZ193&gt;='Drive Train'!$F$29,1,0)</f>
        <v>0</v>
      </c>
      <c r="CD193" s="57">
        <f t="shared" si="220"/>
        <v>103.33333333333333</v>
      </c>
      <c r="CE193" s="63">
        <f>CE192+'DEPRECATED - DT-Prelim Calcs'!$C$11</f>
        <v>756</v>
      </c>
      <c r="CF193" s="2">
        <f>CP193/'Drive Train'!$F$35</f>
        <v>0.55000000000000004</v>
      </c>
      <c r="CG193" s="46">
        <f>CN193*12*60/(PI() * 'Drive Train'!$F$15)/CF$2*CF193</f>
        <v>-10988.730799631145</v>
      </c>
      <c r="CH193" s="2">
        <f>('DEPRECATED - DT-Prelim Calcs'!$C$6*CF193-CG193)/('DEPRECATED - DT-Prelim Calcs'!$C$6*CF193)*'DEPRECATED - DT-Prelim Calcs'!$C$7*CF193</f>
        <v>6.2941381289138949</v>
      </c>
      <c r="CI193" s="57">
        <f>CH193/'DEPRECATED - DT-Prelim Calcs'!$C$7*('DEPRECATED - DT-Prelim Calcs'!$C$8-'DEPRECATED - DT-Prelim Calcs'!$C$9)+'DEPRECATED - DT-Prelim Calcs'!$C$9</f>
        <v>337.7779759085696</v>
      </c>
      <c r="CJ193" s="57">
        <f t="shared" si="195"/>
        <v>93</v>
      </c>
      <c r="CK193" s="2">
        <f t="shared" si="221"/>
        <v>1.5241763143494644</v>
      </c>
      <c r="CL193" s="57">
        <f>CK193*'DEPRECATED - DT-Prelim Calcs'!$C$21/CF$2/'DEPRECATED - DT-Prelim Calcs'!$C$19/'DEPRECATED - DT-Prelim Calcs'!$C$18*3.39*'DEPRECATED - DT-Prelim Calcs'!$C$20</f>
        <v>25.773080821789936</v>
      </c>
      <c r="CM193" s="46">
        <f t="shared" si="222"/>
        <v>0</v>
      </c>
      <c r="CN193" s="57">
        <f>CL192*'DEPRECATED - DT-Prelim Calcs'!$C$11+CN192</f>
        <v>-74.723194702158239</v>
      </c>
      <c r="CO193" s="57">
        <f>CO192+0.5*CL193*'DEPRECATED - DT-Prelim Calcs'!$C$11^2+CN193*'DEPRECATED - DT-Prelim Calcs'!$C$11</f>
        <v>-64205.588471573195</v>
      </c>
      <c r="CP193" s="57">
        <f>MIN('Drive Train'!$F$35-CJ192*'DEPRECATED - DT-Prelim Calcs'!$C$21*'Drive Train'!$F$39,CP192+CJ$2)</f>
        <v>6.82</v>
      </c>
      <c r="CQ193" s="57">
        <f>'Drive Train'!$F$35-CJ193*'DEPRECATED - DT-Prelim Calcs'!$C$21*'Drive Train'!$F$39</f>
        <v>6.82</v>
      </c>
      <c r="CR193" s="1">
        <f>IF(CO193&gt;='Drive Train'!$F$29,1,0)</f>
        <v>0</v>
      </c>
      <c r="CS193" s="57">
        <f t="shared" si="223"/>
        <v>103.33333333333333</v>
      </c>
      <c r="CT193" s="63">
        <f>CT192+'DEPRECATED - DT-Prelim Calcs'!$C$11</f>
        <v>756</v>
      </c>
      <c r="CU193" s="2">
        <f>DE193/'Drive Train'!$F$35</f>
        <v>0.55000000000000004</v>
      </c>
      <c r="CV193" s="46">
        <f>DC193*12*60/(PI() * 'Drive Train'!$F$15)/CU$2*CU193</f>
        <v>-32690.731907719339</v>
      </c>
      <c r="CW193" s="2">
        <f>('DEPRECATED - DT-Prelim Calcs'!$C$6*CU193-CV193)/('DEPRECATED - DT-Prelim Calcs'!$C$6*CU193)*'DEPRECATED - DT-Prelim Calcs'!$C$7*CU193</f>
        <v>16.106862832571032</v>
      </c>
      <c r="CX193" s="57">
        <f>CW193/'DEPRECATED - DT-Prelim Calcs'!$C$7*('DEPRECATED - DT-Prelim Calcs'!$C$8-'DEPRECATED - DT-Prelim Calcs'!$C$9)+'DEPRECATED - DT-Prelim Calcs'!$C$9</f>
        <v>860.17323710326298</v>
      </c>
      <c r="CY193" s="57">
        <f t="shared" si="196"/>
        <v>93</v>
      </c>
      <c r="CZ193" s="2">
        <f t="shared" si="224"/>
        <v>1.2803081040535502</v>
      </c>
      <c r="DA193" s="57">
        <f>CZ193*'DEPRECATED - DT-Prelim Calcs'!$C$21/CU$2/'DEPRECATED - DT-Prelim Calcs'!$C$19/'DEPRECATED - DT-Prelim Calcs'!$C$18*3.39*'DEPRECATED - DT-Prelim Calcs'!$C$20</f>
        <v>25.773080821789936</v>
      </c>
      <c r="DB193" s="46">
        <f t="shared" si="225"/>
        <v>0</v>
      </c>
      <c r="DC193" s="57">
        <f>DA192*'DEPRECATED - DT-Prelim Calcs'!$C$11+DC192</f>
        <v>-186.72902400320822</v>
      </c>
      <c r="DD193" s="57">
        <f>DD192+0.5*DA193*'DEPRECATED - DT-Prelim Calcs'!$C$11^2+DC193*'DEPRECATED - DT-Prelim Calcs'!$C$11</f>
        <v>-129950.399029177</v>
      </c>
      <c r="DE193" s="57">
        <f>MIN('Drive Train'!$F$35-CY192*'DEPRECATED - DT-Prelim Calcs'!$C$21*'Drive Train'!$F$39,DE192+CY$2)</f>
        <v>6.82</v>
      </c>
      <c r="DF193" s="57">
        <f>'Drive Train'!$F$35-CY193*'DEPRECATED - DT-Prelim Calcs'!$C$21*'Drive Train'!$F$39</f>
        <v>6.82</v>
      </c>
      <c r="DG193" s="1">
        <f>IF(DD193&gt;='Drive Train'!$F$29,1,0)</f>
        <v>0</v>
      </c>
      <c r="DH193" s="57">
        <f t="shared" si="226"/>
        <v>103.33333333333333</v>
      </c>
      <c r="DI193" s="63">
        <f>DI192+'DEPRECATED - DT-Prelim Calcs'!$C$11</f>
        <v>756</v>
      </c>
      <c r="DJ193" s="2">
        <f>DT193/'Drive Train'!$F$35</f>
        <v>2.2329227352333962</v>
      </c>
      <c r="DK193" s="46">
        <f>DR193*12*60/(PI() * 'Drive Train'!$F$15)/DJ$2*DJ193</f>
        <v>-435142.22827069636</v>
      </c>
      <c r="DL193" s="2">
        <f>('DEPRECATED - DT-Prelim Calcs'!$C$6*DJ193-DK193)/('DEPRECATED - DT-Prelim Calcs'!$C$6*DJ193)*'DEPRECATED - DT-Prelim Calcs'!$C$7*DJ193</f>
        <v>202.13420873232118</v>
      </c>
      <c r="DM193" s="57">
        <f>DL193/'DEPRECATED - DT-Prelim Calcs'!$C$7*('DEPRECATED - DT-Prelim Calcs'!$C$8-'DEPRECATED - DT-Prelim Calcs'!$C$9)+'DEPRECATED - DT-Prelim Calcs'!$C$9</f>
        <v>10763.620738737267</v>
      </c>
      <c r="DN193" s="57">
        <f t="shared" si="197"/>
        <v>93</v>
      </c>
      <c r="DO193" s="2">
        <f t="shared" si="227"/>
        <v>1.1037138828047846</v>
      </c>
      <c r="DP193" s="57">
        <f>DO193*'DEPRECATED - DT-Prelim Calcs'!$C$21/DJ$2/'DEPRECATED - DT-Prelim Calcs'!$C$19/'DEPRECATED - DT-Prelim Calcs'!$C$18*3.39*'DEPRECATED - DT-Prelim Calcs'!$C$20</f>
        <v>25.773080821789936</v>
      </c>
      <c r="DQ193" s="46">
        <f t="shared" si="228"/>
        <v>0</v>
      </c>
      <c r="DR193" s="57">
        <f>DP192*'DEPRECATED - DT-Prelim Calcs'!$C$11+DR192</f>
        <v>-527.7757349112552</v>
      </c>
      <c r="DS193" s="57">
        <f>DS192+0.5*DP193*'DEPRECATED - DT-Prelim Calcs'!$C$11^2+DR193*'DEPRECATED - DT-Prelim Calcs'!$C$11</f>
        <v>-220913.77039627061</v>
      </c>
      <c r="DT193" s="57">
        <f>MIN('Drive Train'!$F$35-DN192*'DEPRECATED - DT-Prelim Calcs'!$C$21*'Drive Train'!$F$39,DT192+DN$2)</f>
        <v>27.688241916894114</v>
      </c>
      <c r="DU193" s="57">
        <f>'Drive Train'!$F$35-DN193*'DEPRECATED - DT-Prelim Calcs'!$C$21*'Drive Train'!$F$39</f>
        <v>6.82</v>
      </c>
      <c r="DV193" s="1">
        <f>IF(DS193&gt;='Drive Train'!$F$29,1,0)</f>
        <v>0</v>
      </c>
      <c r="DW193" s="57">
        <f t="shared" si="229"/>
        <v>103.33333333333333</v>
      </c>
      <c r="DX193" s="63">
        <f>DX192+'DEPRECATED - DT-Prelim Calcs'!$C$11</f>
        <v>756</v>
      </c>
      <c r="DY193" s="2">
        <f>EI193/'Drive Train'!$F$35</f>
        <v>0.5948830002943134</v>
      </c>
      <c r="DZ193" s="46">
        <f>EG193*12*60/(PI() * 'Drive Train'!$F$15)/DY$2*DY193</f>
        <v>25298.106440253436</v>
      </c>
      <c r="EA193" s="2">
        <f>('DEPRECATED - DT-Prelim Calcs'!$C$6*DY193-DZ193)/('DEPRECATED - DT-Prelim Calcs'!$C$6*DY193)*'DEPRECATED - DT-Prelim Calcs'!$C$7*DY193</f>
        <v>-10.005063023889353</v>
      </c>
      <c r="EB193" s="57">
        <f>EA193/'DEPRECATED - DT-Prelim Calcs'!$C$7*('DEPRECATED - DT-Prelim Calcs'!$C$8-'DEPRECATED - DT-Prelim Calcs'!$C$9)+'DEPRECATED - DT-Prelim Calcs'!$C$9</f>
        <v>-529.93468297303059</v>
      </c>
      <c r="EC193" s="57">
        <f t="shared" si="198"/>
        <v>-529.93468297303059</v>
      </c>
      <c r="ED193" s="2">
        <f t="shared" si="230"/>
        <v>-13.118507153168149</v>
      </c>
      <c r="EE193" s="57">
        <f>ED193*'DEPRECATED - DT-Prelim Calcs'!$C$21/DY$2/'DEPRECATED - DT-Prelim Calcs'!$C$19/'DEPRECATED - DT-Prelim Calcs'!$C$18*3.39*'DEPRECATED - DT-Prelim Calcs'!$C$20</f>
        <v>-348.58619901347714</v>
      </c>
      <c r="EF193" s="46">
        <f t="shared" si="231"/>
        <v>1</v>
      </c>
      <c r="EG193" s="57">
        <f>EE192*'DEPRECATED - DT-Prelim Calcs'!$C$11+EG192</f>
        <v>101.2120912891409</v>
      </c>
      <c r="EH193" s="57">
        <f>EH192+0.5*EE193*'DEPRECATED - DT-Prelim Calcs'!$C$11^2+EG193*'DEPRECATED - DT-Prelim Calcs'!$C$11</f>
        <v>-309619.80920117977</v>
      </c>
      <c r="EI193" s="57">
        <f>MIN('Drive Train'!$F$35-EC192*'DEPRECATED - DT-Prelim Calcs'!$C$21*'Drive Train'!$F$39,EI192+EC$2)</f>
        <v>7.3765492036494864</v>
      </c>
      <c r="EJ193" s="57">
        <f>'Drive Train'!$F$35-EC193*'DEPRECATED - DT-Prelim Calcs'!$C$21*'Drive Train'!$F$39</f>
        <v>44.196080978381836</v>
      </c>
      <c r="EK193" s="1">
        <f>IF(EH193&gt;='Drive Train'!$F$29,1,0)</f>
        <v>0</v>
      </c>
      <c r="EL193" s="57">
        <f t="shared" si="232"/>
        <v>-588.81631441447848</v>
      </c>
      <c r="EM193" s="63">
        <f>EM192+'DEPRECATED - DT-Prelim Calcs'!$C$11</f>
        <v>756</v>
      </c>
      <c r="EN193" s="2">
        <f>EX193/'Drive Train'!$F$35</f>
        <v>0.55000000000000004</v>
      </c>
      <c r="EO193" s="46">
        <f>EV193*12*60/(PI() * 'Drive Train'!$F$15)/EN$2*EN193</f>
        <v>-26178.059206175243</v>
      </c>
      <c r="EP193" s="2">
        <f>('DEPRECATED - DT-Prelim Calcs'!$C$6*EN193-EO193)/('DEPRECATED - DT-Prelim Calcs'!$C$6*EN193)*'DEPRECATED - DT-Prelim Calcs'!$C$7*EN193</f>
        <v>13.162108384030455</v>
      </c>
      <c r="EQ193" s="57">
        <f>EP193/'DEPRECATED - DT-Prelim Calcs'!$C$7*('DEPRECATED - DT-Prelim Calcs'!$C$8-'DEPRECATED - DT-Prelim Calcs'!$C$9)+'DEPRECATED - DT-Prelim Calcs'!$C$9</f>
        <v>703.40477413738904</v>
      </c>
      <c r="ER193" s="57">
        <f t="shared" si="199"/>
        <v>93</v>
      </c>
      <c r="ES193" s="2">
        <f t="shared" si="233"/>
        <v>0.86507304327942547</v>
      </c>
      <c r="ET193" s="57">
        <f>ES193*'DEPRECATED - DT-Prelim Calcs'!$C$21/EN$2/'DEPRECATED - DT-Prelim Calcs'!$C$19/'DEPRECATED - DT-Prelim Calcs'!$C$18*3.39*'DEPRECATED - DT-Prelim Calcs'!$C$20</f>
        <v>25.773080821789936</v>
      </c>
      <c r="EU193" s="46">
        <f t="shared" si="234"/>
        <v>0</v>
      </c>
      <c r="EV193" s="57">
        <f>ET192*'DEPRECATED - DT-Prelim Calcs'!$C$11+EV192</f>
        <v>-101.03292197464224</v>
      </c>
      <c r="EW193" s="57">
        <f>EW192+0.5*ET193*'DEPRECATED - DT-Prelim Calcs'!$C$11^2+EV193*'DEPRECATED - DT-Prelim Calcs'!$C$11</f>
        <v>-409582.57227680646</v>
      </c>
      <c r="EX193" s="57">
        <f>MIN('Drive Train'!$F$35-ER192*'DEPRECATED - DT-Prelim Calcs'!$C$21*'Drive Train'!$F$39,EX192+ER$2)</f>
        <v>6.82</v>
      </c>
      <c r="EY193" s="57">
        <f>'Drive Train'!$F$35-ER193*'DEPRECATED - DT-Prelim Calcs'!$C$21*'Drive Train'!$F$39</f>
        <v>6.82</v>
      </c>
      <c r="EZ193" s="1">
        <f>IF(EW193&gt;='Drive Train'!$F$29,1,0)</f>
        <v>0</v>
      </c>
      <c r="FA193" s="57">
        <f t="shared" si="235"/>
        <v>103.33333333333333</v>
      </c>
      <c r="FB193" s="63">
        <f>FB192+'DEPRECATED - DT-Prelim Calcs'!$C$11</f>
        <v>756</v>
      </c>
      <c r="FC193" s="2">
        <f>FM193/'Drive Train'!$F$35</f>
        <v>0.55000000000000004</v>
      </c>
      <c r="FD193" s="46">
        <f>FK193*12*60/(PI() * 'Drive Train'!$F$15)/FC$2*FC193</f>
        <v>-57679.779053613544</v>
      </c>
      <c r="FE193" s="2">
        <f>('DEPRECATED - DT-Prelim Calcs'!$C$6*FC193-FD193)/('DEPRECATED - DT-Prelim Calcs'!$C$6*FC193)*'DEPRECATED - DT-Prelim Calcs'!$C$7*FC193</f>
        <v>27.405850378838394</v>
      </c>
      <c r="FF193" s="57">
        <f>FE193/'DEPRECATED - DT-Prelim Calcs'!$C$7*('DEPRECATED - DT-Prelim Calcs'!$C$8-'DEPRECATED - DT-Prelim Calcs'!$C$9)+'DEPRECATED - DT-Prelim Calcs'!$C$9</f>
        <v>1461.6919517033054</v>
      </c>
      <c r="FG193" s="57">
        <f t="shared" si="200"/>
        <v>93</v>
      </c>
      <c r="FH193" s="2">
        <f t="shared" si="236"/>
        <v>0.78067567320338405</v>
      </c>
      <c r="FI193" s="57">
        <f>FH193*'DEPRECATED - DT-Prelim Calcs'!$C$21/FC$2/'DEPRECATED - DT-Prelim Calcs'!$C$19/'DEPRECATED - DT-Prelim Calcs'!$C$18*3.39*'DEPRECATED - DT-Prelim Calcs'!$C$20</f>
        <v>25.773080821789936</v>
      </c>
      <c r="FJ193" s="46">
        <f t="shared" si="237"/>
        <v>0</v>
      </c>
      <c r="FK193" s="57">
        <f>FI192*'DEPRECATED - DT-Prelim Calcs'!$C$11+FK192</f>
        <v>-200.89398019458395</v>
      </c>
      <c r="FL193" s="57">
        <f>FL192+0.5*FI193*'DEPRECATED - DT-Prelim Calcs'!$C$11^2+FK193*'DEPRECATED - DT-Prelim Calcs'!$C$11</f>
        <v>-594868.87801320665</v>
      </c>
      <c r="FM193" s="57">
        <f>MIN('Drive Train'!$F$35-FG192*'DEPRECATED - DT-Prelim Calcs'!$C$21*'Drive Train'!$F$39,FM192+FG$2)</f>
        <v>6.82</v>
      </c>
      <c r="FN193" s="57">
        <f>'Drive Train'!$F$35-FG193*'DEPRECATED - DT-Prelim Calcs'!$C$21*'Drive Train'!$F$39</f>
        <v>6.82</v>
      </c>
      <c r="FO193" s="1">
        <f>IF(FL193&gt;='Drive Train'!$F$29,1,0)</f>
        <v>0</v>
      </c>
      <c r="FP193" s="57">
        <f t="shared" si="238"/>
        <v>103.33333333333333</v>
      </c>
      <c r="FQ193" s="63">
        <f>FQ192+'DEPRECATED - DT-Prelim Calcs'!$C$11</f>
        <v>756</v>
      </c>
      <c r="FR193" s="2">
        <f>GB193/'Drive Train'!$F$35</f>
        <v>0.55000000000000004</v>
      </c>
      <c r="FS193" s="46">
        <f>FZ193*12*60/(PI() * 'Drive Train'!$F$15)/FR$2*FR193</f>
        <v>-637934.199351741</v>
      </c>
      <c r="FT193" s="2">
        <f>('DEPRECATED - DT-Prelim Calcs'!$C$6*FR193-FS193)/('DEPRECATED - DT-Prelim Calcs'!$C$6*FR193)*'DEPRECATED - DT-Prelim Calcs'!$C$7*FR193</f>
        <v>289.77229557930502</v>
      </c>
      <c r="FU193" s="57">
        <f>FT193/'DEPRECATED - DT-Prelim Calcs'!$C$7*('DEPRECATED - DT-Prelim Calcs'!$C$8-'DEPRECATED - DT-Prelim Calcs'!$C$9)+'DEPRECATED - DT-Prelim Calcs'!$C$9</f>
        <v>15429.16702191902</v>
      </c>
      <c r="FV193" s="57">
        <f t="shared" si="201"/>
        <v>93</v>
      </c>
      <c r="FW193" s="2">
        <f t="shared" si="239"/>
        <v>0.7112822800297498</v>
      </c>
      <c r="FX193" s="57">
        <f>FW193*'DEPRECATED - DT-Prelim Calcs'!$C$21/FR$2/'DEPRECATED - DT-Prelim Calcs'!$C$19/'DEPRECATED - DT-Prelim Calcs'!$C$18*3.39*'DEPRECATED - DT-Prelim Calcs'!$C$20</f>
        <v>25.773080821789936</v>
      </c>
      <c r="FY193" s="46">
        <f t="shared" si="240"/>
        <v>0</v>
      </c>
      <c r="FZ193" s="57">
        <f>FX192*'DEPRECATED - DT-Prelim Calcs'!$C$11+FZ192</f>
        <v>-2024.3731254112274</v>
      </c>
      <c r="GA193" s="57">
        <f>GA192+0.5*FX193*'DEPRECATED - DT-Prelim Calcs'!$C$11^2+FZ193*'DEPRECATED - DT-Prelim Calcs'!$C$11</f>
        <v>-667138.98788925307</v>
      </c>
      <c r="GB193" s="57">
        <f>MIN('Drive Train'!$F$35-FV192*'DEPRECATED - DT-Prelim Calcs'!$C$21*'Drive Train'!$F$39,GB192+FV$2)</f>
        <v>6.82</v>
      </c>
      <c r="GC193" s="57">
        <f>'Drive Train'!$F$35-FV193*'DEPRECATED - DT-Prelim Calcs'!$C$21*'Drive Train'!$F$39</f>
        <v>6.82</v>
      </c>
      <c r="GD193" s="1">
        <f>IF(GA193&gt;='Drive Train'!$F$29,1,0)</f>
        <v>0</v>
      </c>
      <c r="GE193" s="57">
        <f t="shared" si="241"/>
        <v>103.33333333333333</v>
      </c>
      <c r="GF193" s="63">
        <f>GF192+'DEPRECATED - DT-Prelim Calcs'!$C$11</f>
        <v>756</v>
      </c>
      <c r="GG193" s="2">
        <f>GQ193/'Drive Train'!$F$35</f>
        <v>0.85483870967741948</v>
      </c>
      <c r="GH193" s="46">
        <f>GO193*12*60/(PI() * 'Drive Train'!$F$15)/GG$2*GG193</f>
        <v>-198806.97094022878</v>
      </c>
      <c r="GI193" s="2">
        <f>('DEPRECATED - DT-Prelim Calcs'!$C$6*GG193-GH193)/('DEPRECATED - DT-Prelim Calcs'!$C$6*GG193)*'DEPRECATED - DT-Prelim Calcs'!$C$7*GG193</f>
        <v>91.952243835529231</v>
      </c>
      <c r="GJ193" s="57">
        <f>GI193/'DEPRECATED - DT-Prelim Calcs'!$C$7*('DEPRECATED - DT-Prelim Calcs'!$C$8-'DEPRECATED - DT-Prelim Calcs'!$C$9)+'DEPRECATED - DT-Prelim Calcs'!$C$9</f>
        <v>4897.9169643561827</v>
      </c>
      <c r="GK193" s="57">
        <f t="shared" si="242"/>
        <v>29.999999999999982</v>
      </c>
      <c r="GL193" s="2">
        <f t="shared" si="243"/>
        <v>0.99579519204165001</v>
      </c>
      <c r="GM193" s="57">
        <f>GL193*'DEPRECATED - DT-Prelim Calcs'!$C$21/GG$2/'DEPRECATED - DT-Prelim Calcs'!$C$19/'DEPRECATED - DT-Prelim Calcs'!$C$18*3.39*'DEPRECATED - DT-Prelim Calcs'!$C$20</f>
        <v>25.773080821789936</v>
      </c>
      <c r="GN193" s="46">
        <f t="shared" si="244"/>
        <v>0</v>
      </c>
      <c r="GO193" s="57">
        <f>GM192*'DEPRECATED - DT-Prelim Calcs'!$C$11+GO192</f>
        <v>-568.26751659225533</v>
      </c>
      <c r="GP193" s="57">
        <f>GP192+0.5*GM193*'DEPRECATED - DT-Prelim Calcs'!$C$11^2+GO193*'DEPRECATED - DT-Prelim Calcs'!$C$11</f>
        <v>-333758.74654054613</v>
      </c>
      <c r="GQ193" s="57">
        <f>MIN('Drive Train'!$F$35-GK192*'DEPRECATED - DT-Prelim Calcs'!$C$21*'Drive Train'!$F$39,GQ192+GK$2)</f>
        <v>10.600000000000001</v>
      </c>
      <c r="GR193" s="57">
        <f>'Drive Train'!$F$35-GK193*'DEPRECATED - DT-Prelim Calcs'!$C$21*'Drive Train'!$F$39</f>
        <v>10.600000000000001</v>
      </c>
      <c r="GS193" s="1">
        <f>IF(GP193&gt;='Drive Train'!$F$29,1,0)</f>
        <v>0</v>
      </c>
      <c r="GT193" s="57">
        <f t="shared" si="245"/>
        <v>33.333333333333314</v>
      </c>
      <c r="GU193" s="63">
        <f>GU192+'DEPRECATED - DT-Prelim Calcs'!$C$11</f>
        <v>756</v>
      </c>
      <c r="GV193" s="2">
        <f>HF193/'Drive Train'!$F$35</f>
        <v>0.83870967741935498</v>
      </c>
      <c r="GW193" s="46">
        <f>HD193*12*60/(PI() * 'Drive Train'!$F$15)/GV$2*GV193</f>
        <v>-168229.03604035874</v>
      </c>
      <c r="GX193" s="2">
        <f>('DEPRECATED - DT-Prelim Calcs'!$C$6*GV193-GW193)/('DEPRECATED - DT-Prelim Calcs'!$C$6*GV193)*'DEPRECATED - DT-Prelim Calcs'!$C$7*GV193</f>
        <v>78.087327256401409</v>
      </c>
      <c r="GY193" s="57">
        <f>GX193/'DEPRECATED - DT-Prelim Calcs'!$C$7*('DEPRECATED - DT-Prelim Calcs'!$C$8-'DEPRECATED - DT-Prelim Calcs'!$C$9)+'DEPRECATED - DT-Prelim Calcs'!$C$9</f>
        <v>4159.7971315337345</v>
      </c>
      <c r="GZ193" s="57">
        <f t="shared" si="202"/>
        <v>33.333333333333314</v>
      </c>
      <c r="HA193" s="2">
        <f t="shared" si="246"/>
        <v>0.99579519204165001</v>
      </c>
      <c r="HB193" s="57">
        <f>HA193*'DEPRECATED - DT-Prelim Calcs'!$C$21/GV$2/'DEPRECATED - DT-Prelim Calcs'!$C$19/'DEPRECATED - DT-Prelim Calcs'!$C$18*3.39*'DEPRECATED - DT-Prelim Calcs'!$C$20</f>
        <v>25.773080821789936</v>
      </c>
      <c r="HC193" s="46">
        <f t="shared" si="247"/>
        <v>0</v>
      </c>
      <c r="HD193" s="57">
        <f>HB192*'DEPRECATED - DT-Prelim Calcs'!$C$11+HD192</f>
        <v>-490.11128851555441</v>
      </c>
      <c r="HE193" s="57">
        <f>HE192+0.5*HB193*'DEPRECATED - DT-Prelim Calcs'!$C$11^2+HD193*'DEPRECATED - DT-Prelim Calcs'!$C$11</f>
        <v>-356301.73830785503</v>
      </c>
      <c r="HF193" s="57">
        <f>MIN('Drive Train'!$F$35-GZ192*'DEPRECATED - DT-Prelim Calcs'!$C$21*'Drive Train'!$F$39,HF192+GZ$2)</f>
        <v>10.400000000000002</v>
      </c>
      <c r="HG193" s="57">
        <f>'Drive Train'!$F$35-GZ193*'DEPRECATED - DT-Prelim Calcs'!$C$21*'Drive Train'!$F$39</f>
        <v>10.400000000000002</v>
      </c>
      <c r="HH193" s="1">
        <f>IF(HE193&gt;='Drive Train'!$F$29,1,0)</f>
        <v>0</v>
      </c>
      <c r="HI193" s="57">
        <f t="shared" si="248"/>
        <v>37.037037037037017</v>
      </c>
      <c r="HJ193" s="63">
        <f>HJ192+'DEPRECATED - DT-Prelim Calcs'!$C$11</f>
        <v>756</v>
      </c>
      <c r="HK193" s="2">
        <f>HU193/'Drive Train'!$F$35</f>
        <v>0.82258064516129037</v>
      </c>
      <c r="HL193" s="46">
        <f>HS193*12*60/(PI() * 'Drive Train'!$F$15)/HK$2*HK193</f>
        <v>-114271.14446206682</v>
      </c>
      <c r="HM193" s="2">
        <f>('DEPRECATED - DT-Prelim Calcs'!$C$6*HK193-HL193)/('DEPRECATED - DT-Prelim Calcs'!$C$6*HK193)*'DEPRECATED - DT-Prelim Calcs'!$C$7*HK193</f>
        <v>53.650985612546215</v>
      </c>
      <c r="HN193" s="57">
        <f>HM193/'DEPRECATED - DT-Prelim Calcs'!$C$7*('DEPRECATED - DT-Prelim Calcs'!$C$8-'DEPRECATED - DT-Prelim Calcs'!$C$9)+'DEPRECATED - DT-Prelim Calcs'!$C$9</f>
        <v>2858.8914747260078</v>
      </c>
      <c r="HO193" s="57">
        <f t="shared" si="203"/>
        <v>36.66666666666665</v>
      </c>
      <c r="HP193" s="2">
        <f t="shared" si="249"/>
        <v>0.99579519204165001</v>
      </c>
      <c r="HQ193" s="57">
        <f>HP193*'DEPRECATED - DT-Prelim Calcs'!$C$21/HK$2/'DEPRECATED - DT-Prelim Calcs'!$C$19/'DEPRECATED - DT-Prelim Calcs'!$C$18*3.39*'DEPRECATED - DT-Prelim Calcs'!$C$20</f>
        <v>25.773080821789936</v>
      </c>
      <c r="HR193" s="46">
        <f t="shared" si="250"/>
        <v>0</v>
      </c>
      <c r="HS193" s="57">
        <f>HQ192*'DEPRECATED - DT-Prelim Calcs'!$C$11+HS192</f>
        <v>-339.44037118594326</v>
      </c>
      <c r="HT193" s="57">
        <f>HT192+0.5*HQ193*'DEPRECATED - DT-Prelim Calcs'!$C$11^2+HS193*'DEPRECATED - DT-Prelim Calcs'!$C$11</f>
        <v>-352302.82223514077</v>
      </c>
      <c r="HU193" s="57">
        <f>MIN('Drive Train'!$F$35-HO192*'DEPRECATED - DT-Prelim Calcs'!$C$21*'Drive Train'!$F$39,HU192+HO$2)</f>
        <v>10.200000000000001</v>
      </c>
      <c r="HV193" s="57">
        <f>'Drive Train'!$F$35-HO193*'DEPRECATED - DT-Prelim Calcs'!$C$21*'Drive Train'!$F$39</f>
        <v>10.200000000000001</v>
      </c>
      <c r="HW193" s="1">
        <f>IF(HT193&gt;='Drive Train'!$F$29,1,0)</f>
        <v>0</v>
      </c>
      <c r="HX193" s="57">
        <f t="shared" si="251"/>
        <v>40.740740740740726</v>
      </c>
      <c r="HY193" s="63">
        <f>HY192+'DEPRECATED - DT-Prelim Calcs'!$C$11</f>
        <v>756</v>
      </c>
      <c r="HZ193" s="2">
        <f>IJ193/'Drive Train'!$F$35</f>
        <v>0.80645161290322598</v>
      </c>
      <c r="IA193" s="46">
        <f>IH193*12*60/(PI() * 'Drive Train'!$F$15)/HZ$2*HZ193</f>
        <v>-207896.78436984369</v>
      </c>
      <c r="IB193" s="2">
        <f>('DEPRECATED - DT-Prelim Calcs'!$C$6*HZ193-IA193)/('DEPRECATED - DT-Prelim Calcs'!$C$6*HZ193)*'DEPRECATED - DT-Prelim Calcs'!$C$7*HZ193</f>
        <v>95.945659143442612</v>
      </c>
      <c r="IC193" s="57">
        <f>IB193/'DEPRECATED - DT-Prelim Calcs'!$C$7*('DEPRECATED - DT-Prelim Calcs'!$C$8-'DEPRECATED - DT-Prelim Calcs'!$C$9)+'DEPRECATED - DT-Prelim Calcs'!$C$9</f>
        <v>5110.512476391571</v>
      </c>
      <c r="ID193" s="57">
        <f t="shared" si="204"/>
        <v>39.999999999999986</v>
      </c>
      <c r="IE193" s="2">
        <f t="shared" si="252"/>
        <v>0.99579519204165001</v>
      </c>
      <c r="IF193" s="57">
        <f>IE193*'DEPRECATED - DT-Prelim Calcs'!$C$21/HZ$2/'DEPRECATED - DT-Prelim Calcs'!$C$19/'DEPRECATED - DT-Prelim Calcs'!$C$18*3.39*'DEPRECATED - DT-Prelim Calcs'!$C$20</f>
        <v>25.773080821789936</v>
      </c>
      <c r="IG193" s="46">
        <f t="shared" si="253"/>
        <v>0</v>
      </c>
      <c r="IH193" s="57">
        <f>IF192*'DEPRECATED - DT-Prelim Calcs'!$C$11+IH192</f>
        <v>-629.90471677524238</v>
      </c>
      <c r="II193" s="57">
        <f>II192+0.5*IF193*'DEPRECATED - DT-Prelim Calcs'!$C$11^2+IH193*'DEPRECATED - DT-Prelim Calcs'!$C$11</f>
        <v>-345750.61303486308</v>
      </c>
      <c r="IJ193" s="57">
        <f>MIN('Drive Train'!$F$35-ID192*'DEPRECATED - DT-Prelim Calcs'!$C$21*'Drive Train'!$F$39,IJ192+ID$2)</f>
        <v>10.000000000000002</v>
      </c>
      <c r="IK193" s="57">
        <f>'Drive Train'!$F$35-ID193*'DEPRECATED - DT-Prelim Calcs'!$C$21*'Drive Train'!$F$39</f>
        <v>10.000000000000002</v>
      </c>
      <c r="IL193" s="1">
        <f>IF(II193&gt;='Drive Train'!$F$29,1,0)</f>
        <v>0</v>
      </c>
      <c r="IM193" s="57">
        <f t="shared" si="254"/>
        <v>44.444444444444429</v>
      </c>
      <c r="IN193" s="63">
        <f>IN192+'DEPRECATED - DT-Prelim Calcs'!$C$11</f>
        <v>756</v>
      </c>
      <c r="IO193" s="2">
        <f>IY193/'Drive Train'!$F$35</f>
        <v>0.79032258064516137</v>
      </c>
      <c r="IP193" s="46">
        <f>IW193*12*60/(PI() * 'Drive Train'!$F$15)/IO$2*IO193</f>
        <v>-29906.027245514764</v>
      </c>
      <c r="IQ193" s="2">
        <f>('DEPRECATED - DT-Prelim Calcs'!$C$6*IO193-IP193)/('DEPRECATED - DT-Prelim Calcs'!$C$6*IO193)*'DEPRECATED - DT-Prelim Calcs'!$C$7*IO193</f>
        <v>15.42691487933431</v>
      </c>
      <c r="IR193" s="57">
        <f>IQ193/'DEPRECATED - DT-Prelim Calcs'!$C$7*('DEPRECATED - DT-Prelim Calcs'!$C$8-'DEPRECATED - DT-Prelim Calcs'!$C$9)+'DEPRECATED - DT-Prelim Calcs'!$C$9</f>
        <v>823.97517801601339</v>
      </c>
      <c r="IS193" s="57">
        <f t="shared" si="205"/>
        <v>43.333333333333321</v>
      </c>
      <c r="IT193" s="2">
        <f t="shared" si="255"/>
        <v>0.99579519204165001</v>
      </c>
      <c r="IU193" s="57">
        <f>IT193*'DEPRECATED - DT-Prelim Calcs'!$C$21/IO$2/'DEPRECATED - DT-Prelim Calcs'!$C$19/'DEPRECATED - DT-Prelim Calcs'!$C$18*3.39*'DEPRECATED - DT-Prelim Calcs'!$C$20</f>
        <v>25.773080821789936</v>
      </c>
      <c r="IV193" s="46">
        <f t="shared" si="256"/>
        <v>0</v>
      </c>
      <c r="IW193" s="57">
        <f>IU192*'DEPRECATED - DT-Prelim Calcs'!$C$11+IW192</f>
        <v>-92.461245087921483</v>
      </c>
      <c r="IX193" s="57">
        <f>IX192+0.5*IU193*'DEPRECATED - DT-Prelim Calcs'!$C$11^2+IW193*'DEPRECATED - DT-Prelim Calcs'!$C$11</f>
        <v>-355588.34535670013</v>
      </c>
      <c r="IY193" s="57">
        <f>MIN('Drive Train'!$F$35-IS192*'DEPRECATED - DT-Prelim Calcs'!$C$21*'Drive Train'!$F$39,IY192+IS$2)</f>
        <v>9.8000000000000007</v>
      </c>
      <c r="IZ193" s="57">
        <f>'Drive Train'!$F$35-IS193*'DEPRECATED - DT-Prelim Calcs'!$C$21*'Drive Train'!$F$39</f>
        <v>9.8000000000000007</v>
      </c>
      <c r="JA193" s="1">
        <f>IF(IX193&gt;='Drive Train'!$F$29,1,0)</f>
        <v>0</v>
      </c>
      <c r="JB193" s="57">
        <f t="shared" si="257"/>
        <v>48.148148148148138</v>
      </c>
      <c r="JC193" s="63">
        <f>JC192+'DEPRECATED - DT-Prelim Calcs'!$C$11</f>
        <v>756</v>
      </c>
      <c r="JD193" s="2">
        <f>JN193/'Drive Train'!$F$35</f>
        <v>0.77419354838709686</v>
      </c>
      <c r="JE193" s="46">
        <f>JL193*12*60/(PI() * 'Drive Train'!$F$15)/JD$2*JD193</f>
        <v>-43230.262757089469</v>
      </c>
      <c r="JF193" s="2">
        <f>('DEPRECATED - DT-Prelim Calcs'!$C$6*JD193-JE193)/('DEPRECATED - DT-Prelim Calcs'!$C$6*JD193)*'DEPRECATED - DT-Prelim Calcs'!$C$7*JD193</f>
        <v>21.412698242341914</v>
      </c>
      <c r="JG193" s="57">
        <f>JF193/'DEPRECATED - DT-Prelim Calcs'!$C$7*('DEPRECATED - DT-Prelim Calcs'!$C$8-'DEPRECATED - DT-Prelim Calcs'!$C$9)+'DEPRECATED - DT-Prelim Calcs'!$C$9</f>
        <v>1142.6374209512314</v>
      </c>
      <c r="JH193" s="57">
        <f t="shared" si="206"/>
        <v>46.666666666666657</v>
      </c>
      <c r="JI193" s="2">
        <f t="shared" si="258"/>
        <v>0.99579519204165001</v>
      </c>
      <c r="JJ193" s="57">
        <f>JI193*'DEPRECATED - DT-Prelim Calcs'!$C$21/JD$2/'DEPRECATED - DT-Prelim Calcs'!$C$19/'DEPRECATED - DT-Prelim Calcs'!$C$18*3.39*'DEPRECATED - DT-Prelim Calcs'!$C$20</f>
        <v>25.773080821789936</v>
      </c>
      <c r="JK193" s="46">
        <f t="shared" si="259"/>
        <v>0</v>
      </c>
      <c r="JL193" s="57">
        <f>JJ192*'DEPRECATED - DT-Prelim Calcs'!$C$11+JL192</f>
        <v>-136.44063457510663</v>
      </c>
      <c r="JM193" s="57">
        <f>JM192+0.5*JJ193*'DEPRECATED - DT-Prelim Calcs'!$C$11^2+JL193*'DEPRECATED - DT-Prelim Calcs'!$C$11</f>
        <v>-378877.19658024103</v>
      </c>
      <c r="JN193" s="57">
        <f>MIN('Drive Train'!$F$35-JH192*'DEPRECATED - DT-Prelim Calcs'!$C$21*'Drive Train'!$F$39,JN192+JH$2)</f>
        <v>9.6000000000000014</v>
      </c>
      <c r="JO193" s="57">
        <f>'Drive Train'!$F$35-JH193*'DEPRECATED - DT-Prelim Calcs'!$C$21*'Drive Train'!$F$39</f>
        <v>9.6000000000000014</v>
      </c>
      <c r="JP193" s="1">
        <f>IF(JM193&gt;='Drive Train'!$F$29,1,0)</f>
        <v>0</v>
      </c>
      <c r="JQ193" s="57">
        <f>MIN(JG193,'DEPRECATED - DT-Prelim Calcs'!$C$10)*'DEPRECATED - DT-Prelim Calcs'!$C$11*1000/60/60</f>
        <v>103.33333333333333</v>
      </c>
      <c r="JR193" s="63">
        <f>JR192+'DEPRECATED - DT-Prelim Calcs'!$C$11</f>
        <v>756</v>
      </c>
      <c r="JS193" s="2">
        <f>KC193/'Drive Train'!$F$35</f>
        <v>0.75806451612903225</v>
      </c>
      <c r="JT193" s="46">
        <f>KA193*12*60/(PI() * 'Drive Train'!$F$15)/JS$2*JS193</f>
        <v>-103878.94185928222</v>
      </c>
      <c r="JU193" s="2">
        <f>('DEPRECATED - DT-Prelim Calcs'!$C$6*JS193-JT193)/('DEPRECATED - DT-Prelim Calcs'!$C$6*JS193)*'DEPRECATED - DT-Prelim Calcs'!$C$7*JS193</f>
        <v>48.796588369587695</v>
      </c>
      <c r="JV193" s="57">
        <f>JU193/'DEPRECATED - DT-Prelim Calcs'!$C$7*('DEPRECATED - DT-Prelim Calcs'!$C$8-'DEPRECATED - DT-Prelim Calcs'!$C$9)+'DEPRECATED - DT-Prelim Calcs'!$C$9</f>
        <v>2600.4602854017016</v>
      </c>
      <c r="JW193" s="57">
        <f t="shared" si="207"/>
        <v>49.999999999999993</v>
      </c>
      <c r="JX193" s="2">
        <f t="shared" si="260"/>
        <v>0.99579519204165001</v>
      </c>
      <c r="JY193" s="57">
        <f>JX193*'DEPRECATED - DT-Prelim Calcs'!$C$21/JS$2/'DEPRECATED - DT-Prelim Calcs'!$C$19/'DEPRECATED - DT-Prelim Calcs'!$C$18*3.39*'DEPRECATED - DT-Prelim Calcs'!$C$20</f>
        <v>25.773080821789936</v>
      </c>
      <c r="JZ193" s="46">
        <f t="shared" si="261"/>
        <v>0</v>
      </c>
      <c r="KA193" s="57">
        <f>JY192*'DEPRECATED - DT-Prelim Calcs'!$C$11+KA192</f>
        <v>-334.83184194748503</v>
      </c>
      <c r="KB193" s="57">
        <f>KB192+0.5*JY193*'DEPRECATED - DT-Prelim Calcs'!$C$11^2+KA193*'DEPRECATED - DT-Prelim Calcs'!$C$11</f>
        <v>-396656.17548665887</v>
      </c>
      <c r="KC193" s="57">
        <f>MIN('Drive Train'!$F$35-JW192*'DEPRECATED - DT-Prelim Calcs'!$C$21*'Drive Train'!$F$39,KC192+JW$2)</f>
        <v>9.4</v>
      </c>
      <c r="KD193" s="57">
        <f>'Drive Train'!$F$35-JW193*'DEPRECATED - DT-Prelim Calcs'!$C$21*'Drive Train'!$F$39</f>
        <v>9.4</v>
      </c>
      <c r="KE193" s="1">
        <f>IF(KB193&gt;='Drive Train'!$F$29,1,0)</f>
        <v>0</v>
      </c>
      <c r="KF193" s="57">
        <f>MIN(JV193,'DEPRECATED - DT-Prelim Calcs'!$C$10)*'DEPRECATED - DT-Prelim Calcs'!$C$11*1000/60/60</f>
        <v>103.33333333333333</v>
      </c>
      <c r="KG193" s="63">
        <f>KG192+'DEPRECATED - DT-Prelim Calcs'!$C$11</f>
        <v>756</v>
      </c>
      <c r="KH193" s="2">
        <f>KR193/'Drive Train'!$F$35</f>
        <v>0.74193548387096786</v>
      </c>
      <c r="KI193" s="46">
        <f>KP193*12*60/(PI() * 'Drive Train'!$F$15)/KH$2*KH193</f>
        <v>-98254.342832510956</v>
      </c>
      <c r="KJ193" s="2">
        <f>('DEPRECATED - DT-Prelim Calcs'!$C$6*KH193-KI193)/('DEPRECATED - DT-Prelim Calcs'!$C$6*KH193)*'DEPRECATED - DT-Prelim Calcs'!$C$7*KH193</f>
        <v>46.214512213380708</v>
      </c>
      <c r="KK193" s="57">
        <f>KJ193/'DEPRECATED - DT-Prelim Calcs'!$C$7*('DEPRECATED - DT-Prelim Calcs'!$C$8-'DEPRECATED - DT-Prelim Calcs'!$C$9)+'DEPRECATED - DT-Prelim Calcs'!$C$9</f>
        <v>2462.999550612757</v>
      </c>
      <c r="KL193" s="57">
        <f t="shared" si="208"/>
        <v>53.333333333333329</v>
      </c>
      <c r="KM193" s="2">
        <f t="shared" si="262"/>
        <v>0.99579519204165001</v>
      </c>
      <c r="KN193" s="57">
        <f>KM193*'DEPRECATED - DT-Prelim Calcs'!$C$21/KH$2/'DEPRECATED - DT-Prelim Calcs'!$C$19/'DEPRECATED - DT-Prelim Calcs'!$C$18*3.39*'DEPRECATED - DT-Prelim Calcs'!$C$20</f>
        <v>25.773080821789936</v>
      </c>
      <c r="KO193" s="46">
        <f t="shared" si="263"/>
        <v>0</v>
      </c>
      <c r="KP193" s="57">
        <f>KN192*'DEPRECATED - DT-Prelim Calcs'!$C$11+KP192</f>
        <v>-323.58696325034941</v>
      </c>
      <c r="KQ193" s="57">
        <f>KQ192+0.5*KN193*'DEPRECATED - DT-Prelim Calcs'!$C$11^2+KP193*'DEPRECATED - DT-Prelim Calcs'!$C$11</f>
        <v>-372941.53500037006</v>
      </c>
      <c r="KR193" s="57">
        <f>MIN('Drive Train'!$F$35-KL192*'DEPRECATED - DT-Prelim Calcs'!$C$21*'Drive Train'!$F$39,KR192+KL$2)</f>
        <v>9.2000000000000011</v>
      </c>
      <c r="KS193" s="57">
        <f>'Drive Train'!$F$35-KL193*'DEPRECATED - DT-Prelim Calcs'!$C$21*'Drive Train'!$F$39</f>
        <v>9.2000000000000011</v>
      </c>
      <c r="KT193" s="1">
        <f>IF(KQ193&gt;='Drive Train'!$F$29,1,0)</f>
        <v>0</v>
      </c>
      <c r="KU193" s="57">
        <f>MIN(KK193,'DEPRECATED - DT-Prelim Calcs'!$C$10)*'DEPRECATED - DT-Prelim Calcs'!$C$11*1000/60/60</f>
        <v>103.33333333333333</v>
      </c>
      <c r="KV193" s="63">
        <f>KV192+'DEPRECATED - DT-Prelim Calcs'!$C$11</f>
        <v>756</v>
      </c>
      <c r="KW193" s="2">
        <f>LG193/'Drive Train'!$F$35</f>
        <v>1.7967097336974542</v>
      </c>
      <c r="KX193" s="46">
        <f>LE193*12*60/(PI() * 'Drive Train'!$F$15)/KW$2*KW193</f>
        <v>-295610.88360738271</v>
      </c>
      <c r="KY193" s="2">
        <f>('DEPRECATED - DT-Prelim Calcs'!$C$6*KW193-KX193)/('DEPRECATED - DT-Prelim Calcs'!$C$6*KW193)*'DEPRECATED - DT-Prelim Calcs'!$C$7*KW193</f>
        <v>137.99277768031075</v>
      </c>
      <c r="KZ193" s="57">
        <f>KY193/'DEPRECATED - DT-Prelim Calcs'!$C$7*('DEPRECATED - DT-Prelim Calcs'!$C$8-'DEPRECATED - DT-Prelim Calcs'!$C$9)+'DEPRECATED - DT-Prelim Calcs'!$C$9</f>
        <v>7348.9545130223523</v>
      </c>
      <c r="LA193" s="57">
        <f t="shared" si="209"/>
        <v>56.666666666666664</v>
      </c>
      <c r="LB193" s="2">
        <f t="shared" si="264"/>
        <v>0.99579519204165001</v>
      </c>
      <c r="LC193" s="57">
        <f>LB193*'DEPRECATED - DT-Prelim Calcs'!$C$21/KW$2/'DEPRECATED - DT-Prelim Calcs'!$C$19/'DEPRECATED - DT-Prelim Calcs'!$C$18*3.39*'DEPRECATED - DT-Prelim Calcs'!$C$20</f>
        <v>25.773080821789936</v>
      </c>
      <c r="LD193" s="46">
        <f t="shared" si="265"/>
        <v>0</v>
      </c>
      <c r="LE193" s="57">
        <f>LC192*'DEPRECATED - DT-Prelim Calcs'!$C$11+LE192</f>
        <v>-402.02022495227823</v>
      </c>
      <c r="LF193" s="57">
        <f>LF192+0.5*LC193*'DEPRECATED - DT-Prelim Calcs'!$C$11^2+LE193*'DEPRECATED - DT-Prelim Calcs'!$C$11</f>
        <v>-398618.3562330624</v>
      </c>
      <c r="LG193" s="57">
        <f>MIN('Drive Train'!$F$35-LA192*'DEPRECATED - DT-Prelim Calcs'!$C$21*'Drive Train'!$F$39,LG192+LA$2)</f>
        <v>22.279200697848434</v>
      </c>
      <c r="LH193" s="57">
        <f>'Drive Train'!$F$35-LA193*'DEPRECATED - DT-Prelim Calcs'!$C$21*'Drive Train'!$F$39</f>
        <v>9</v>
      </c>
      <c r="LI193" s="1">
        <f>IF(LF193&gt;='Drive Train'!$F$29,1,0)</f>
        <v>0</v>
      </c>
      <c r="LJ193" s="57">
        <f>MIN(KZ193,'DEPRECATED - DT-Prelim Calcs'!$C$10)*'DEPRECATED - DT-Prelim Calcs'!$C$11*1000/60/60</f>
        <v>103.33333333333333</v>
      </c>
      <c r="LK193" s="63">
        <f>LK192+'DEPRECATED - DT-Prelim Calcs'!$C$11</f>
        <v>756</v>
      </c>
      <c r="LL193" s="2">
        <f>LV193/'Drive Train'!$F$35</f>
        <v>0.70967741935483875</v>
      </c>
      <c r="LM193" s="46">
        <f>LT193*12*60/(PI() * 'Drive Train'!$F$15)/LL$2*LL193</f>
        <v>-131431.61002741387</v>
      </c>
      <c r="LN193" s="2">
        <f>('DEPRECATED - DT-Prelim Calcs'!$C$6*LL193-LM193)/('DEPRECATED - DT-Prelim Calcs'!$C$6*LL193)*'DEPRECATED - DT-Prelim Calcs'!$C$7*LL193</f>
        <v>61.13812373750585</v>
      </c>
      <c r="LO193" s="57">
        <f>LN193/'DEPRECATED - DT-Prelim Calcs'!$C$7*('DEPRECATED - DT-Prelim Calcs'!$C$8-'DEPRECATED - DT-Prelim Calcs'!$C$9)+'DEPRECATED - DT-Prelim Calcs'!$C$9</f>
        <v>3257.480612249793</v>
      </c>
      <c r="LP193" s="57">
        <f t="shared" si="210"/>
        <v>60</v>
      </c>
      <c r="LQ193" s="2">
        <f t="shared" si="266"/>
        <v>0.99579519204165001</v>
      </c>
      <c r="LR193" s="57">
        <f>LQ193*'DEPRECATED - DT-Prelim Calcs'!$C$21/LL$2/'DEPRECATED - DT-Prelim Calcs'!$C$19/'DEPRECATED - DT-Prelim Calcs'!$C$18*3.39*'DEPRECATED - DT-Prelim Calcs'!$C$20</f>
        <v>25.773080821789936</v>
      </c>
      <c r="LS193" s="46">
        <f t="shared" si="267"/>
        <v>0</v>
      </c>
      <c r="LT193" s="57">
        <f>LR192*'DEPRECATED - DT-Prelim Calcs'!$C$11+LT192</f>
        <v>-452.52673722736176</v>
      </c>
      <c r="LU193" s="57">
        <f>LU192+0.5*LR193*'DEPRECATED - DT-Prelim Calcs'!$C$11^2+LT193*'DEPRECATED - DT-Prelim Calcs'!$C$11</f>
        <v>-373098.47607346589</v>
      </c>
      <c r="LV193" s="57">
        <f>MIN('Drive Train'!$F$35-LP192*'DEPRECATED - DT-Prelim Calcs'!$C$21*'Drive Train'!$F$39,LV192+LP$2)</f>
        <v>8.8000000000000007</v>
      </c>
      <c r="LW193" s="57">
        <f>'Drive Train'!$F$35-LP193*'DEPRECATED - DT-Prelim Calcs'!$C$21*'Drive Train'!$F$39</f>
        <v>8.8000000000000007</v>
      </c>
      <c r="LX193" s="1">
        <f>IF(LU193&gt;='Drive Train'!$F$29,1,0)</f>
        <v>0</v>
      </c>
      <c r="LY193" s="57">
        <f>MIN(LO193,'DEPRECATED - DT-Prelim Calcs'!$C$10)*'DEPRECATED - DT-Prelim Calcs'!$C$11*1000/60/60</f>
        <v>103.33333333333333</v>
      </c>
      <c r="LZ193" s="63">
        <f>LZ192+'DEPRECATED - DT-Prelim Calcs'!$C$11</f>
        <v>756</v>
      </c>
    </row>
    <row r="194" spans="18:338" x14ac:dyDescent="0.2">
      <c r="R194" s="63">
        <f>R193+'DEPRECATED - DT-Prelim Calcs'!$C$11</f>
        <v>760</v>
      </c>
      <c r="S194" s="2">
        <f>AG194/'Drive Train'!$F$35</f>
        <v>0</v>
      </c>
      <c r="T194" s="46">
        <f>AE194*12*60/(PI() * 'Drive Train'!$F$15)/S$2*ABS(S194)</f>
        <v>0</v>
      </c>
      <c r="U194" s="2">
        <f>IF(OR(AD193=1,AND($C$32=Motors!$C$32,'DEPRECATED - DT-Prelim Calcs'!AI193=1)),0,IF(AG194=0,-(V193+$C$9)/($C$8-$C$9)*$C$7,($C$6*S194-T194)/($C$6*S194)*$C$7*S194))</f>
        <v>0</v>
      </c>
      <c r="V194" s="57">
        <f>IF(AND(AD193=1,AI193=1),0,ABS(U194/$C$7*($C$8-$C$9)+$C$9) *'Drive Train'!$AA$49 + V193*(1-'Drive Train'!$AA$49))</f>
        <v>0</v>
      </c>
      <c r="W194" s="57">
        <f t="shared" ref="W194:W204" si="269">MIN(ABS(V194),U$2) * SIGN(V194)</f>
        <v>0</v>
      </c>
      <c r="X194" s="2">
        <f>MAX(MIN(IF(AND(AI193=1,AG194&lt;0),-1,1)*(W194-$C$9)/($C$8-$C$9)*$C$7-$C$29*AE194/T$2 -  AI193*$C$29/2,X$2),MAX(X$4:X193)*-1)</f>
        <v>-0.2458281045106315</v>
      </c>
      <c r="Y194" s="57">
        <f t="shared" si="185"/>
        <v>0</v>
      </c>
      <c r="Z194" s="57">
        <f t="shared" si="186"/>
        <v>0</v>
      </c>
      <c r="AA194" s="57">
        <f t="shared" si="187"/>
        <v>0</v>
      </c>
      <c r="AB194" s="57" t="e">
        <f t="shared" si="188"/>
        <v>#N/A</v>
      </c>
      <c r="AC194" s="46">
        <f t="shared" si="211"/>
        <v>1</v>
      </c>
      <c r="AD194" s="1">
        <f t="shared" si="189"/>
        <v>1</v>
      </c>
      <c r="AE194" s="57">
        <f t="shared" si="190"/>
        <v>0</v>
      </c>
      <c r="AF194" s="57" t="e">
        <f t="shared" si="191"/>
        <v>#N/A</v>
      </c>
      <c r="AG194" s="57">
        <f>IF(AI193=0,MIN('Drive Train'!$F$35-W193*$C$21*'Drive Train'!$F$39,AG193+W$2)-$C$3,IF(AE193-1&lt;=0,0,IF($C$32=Motors!$C$30,MAX(ABS('Drive Train'!$F$35-W193*$C$21*'Drive Train'!$F$39)*-1,AG193-W$2),MAX(0,ABS('Drive Train'!$F$35-W193*$C$21*'Drive Train'!$F$39)*-1,AG193-W$2))))</f>
        <v>0</v>
      </c>
      <c r="AH194" s="57">
        <f>'Drive Train'!$F$35-ABS(W194)*'DEPRECATED - DT-Prelim Calcs'!$C$21*'Drive Train'!$F$39</f>
        <v>12.4</v>
      </c>
      <c r="AI194" s="1">
        <f>IF(AJ194&gt;='Drive Train'!$F$29,1,0)</f>
        <v>1</v>
      </c>
      <c r="AJ194" s="57">
        <f>AJ193+0.5*Y194*'DEPRECATED - DT-Prelim Calcs'!$C$11^2+AE194*'DEPRECATED - DT-Prelim Calcs'!$C$11</f>
        <v>784.33981740885292</v>
      </c>
      <c r="AK194" s="57">
        <f t="shared" si="268"/>
        <v>0</v>
      </c>
      <c r="AL194" s="63">
        <f>AL193+'DEPRECATED - DT-Prelim Calcs'!$C$11</f>
        <v>760</v>
      </c>
      <c r="AM194" s="2">
        <f>AW194/'Drive Train'!$F$35</f>
        <v>0.90171798760158639</v>
      </c>
      <c r="AN194" s="46">
        <f>AU194*12*60/(PI() * 'Drive Train'!$F$15)/AM$2*AM194</f>
        <v>4074.5129711578243</v>
      </c>
      <c r="AO194" s="2">
        <f>('DEPRECATED - DT-Prelim Calcs'!$C$6*AM194-AN194)/('DEPRECATED - DT-Prelim Calcs'!$C$6*AM194)*'DEPRECATED - DT-Prelim Calcs'!$C$7*AM194</f>
        <v>0.330818350027824</v>
      </c>
      <c r="AP194" s="57">
        <f>AO194/'DEPRECATED - DT-Prelim Calcs'!$C$7*('DEPRECATED - DT-Prelim Calcs'!$C$8-'DEPRECATED - DT-Prelim Calcs'!$C$9)+'DEPRECATED - DT-Prelim Calcs'!$C$9</f>
        <v>20.311615895672126</v>
      </c>
      <c r="AQ194" s="57">
        <f t="shared" si="192"/>
        <v>20.311615895672126</v>
      </c>
      <c r="AR194" s="2">
        <f t="shared" si="212"/>
        <v>-1.6653345369377348E-16</v>
      </c>
      <c r="AS194" s="57">
        <f>AR194*'DEPRECATED - DT-Prelim Calcs'!$C$21/AM$2/'DEPRECATED - DT-Prelim Calcs'!$C$19/'DEPRECATED - DT-Prelim Calcs'!$C$18*3.39*'DEPRECATED - DT-Prelim Calcs'!$C$20</f>
        <v>-1.2068570473601326E-15</v>
      </c>
      <c r="AT194" s="46">
        <f t="shared" si="213"/>
        <v>0</v>
      </c>
      <c r="AU194" s="57">
        <f>AS193*'DEPRECATED - DT-Prelim Calcs'!$C$11+AU193</f>
        <v>39.432321268798688</v>
      </c>
      <c r="AV194" s="57">
        <f>AV193+0.5*AS194*'DEPRECATED - DT-Prelim Calcs'!$C$11^2+AU194*'DEPRECATED - DT-Prelim Calcs'!$C$11</f>
        <v>29923.95059965106</v>
      </c>
      <c r="AW194" s="57">
        <f>MIN('Drive Train'!$F$35-AQ193*'DEPRECATED - DT-Prelim Calcs'!$C$21*'Drive Train'!$F$39,AW193+AQ$2)</f>
        <v>11.181303046259671</v>
      </c>
      <c r="AX194" s="57">
        <f>'Drive Train'!$F$35-AQ194*'DEPRECATED - DT-Prelim Calcs'!$C$21*'Drive Train'!$F$39</f>
        <v>11.181303046259673</v>
      </c>
      <c r="AY194" s="1">
        <f>IF(AV194&gt;='Drive Train'!$F$29,1,0)</f>
        <v>1</v>
      </c>
      <c r="AZ194" s="57">
        <f t="shared" si="214"/>
        <v>22.568462106302363</v>
      </c>
      <c r="BA194" s="63">
        <f>BA193+'DEPRECATED - DT-Prelim Calcs'!$C$11</f>
        <v>760</v>
      </c>
      <c r="BB194" s="2">
        <f>BL194/'Drive Train'!$F$35</f>
        <v>0.55000000000000004</v>
      </c>
      <c r="BC194" s="46">
        <f>BJ194*12*60/(PI() * 'Drive Train'!$F$15)/BB$2*BB194</f>
        <v>5574.3989430736756</v>
      </c>
      <c r="BD194" s="2">
        <f>('DEPRECATED - DT-Prelim Calcs'!$C$6*BB194-BC194)/('DEPRECATED - DT-Prelim Calcs'!$C$6*BB194)*'DEPRECATED - DT-Prelim Calcs'!$C$7*BB194</f>
        <v>-1.1950068391759019</v>
      </c>
      <c r="BE194" s="57">
        <f>BD194/'DEPRECATED - DT-Prelim Calcs'!$C$7*('DEPRECATED - DT-Prelim Calcs'!$C$8-'DEPRECATED - DT-Prelim Calcs'!$C$9)+'DEPRECATED - DT-Prelim Calcs'!$C$9</f>
        <v>-60.917998948659012</v>
      </c>
      <c r="BF194" s="57">
        <f t="shared" si="193"/>
        <v>-60.917998948659012</v>
      </c>
      <c r="BG194" s="2">
        <f t="shared" si="215"/>
        <v>-1.9370342982087358</v>
      </c>
      <c r="BH194" s="57">
        <f>BG194*'DEPRECATED - DT-Prelim Calcs'!$C$21/BB$2/'DEPRECATED - DT-Prelim Calcs'!$C$19/'DEPRECATED - DT-Prelim Calcs'!$C$18*3.39*'DEPRECATED - DT-Prelim Calcs'!$C$20</f>
        <v>-20.276476817893286</v>
      </c>
      <c r="BI194" s="46">
        <f t="shared" si="216"/>
        <v>1</v>
      </c>
      <c r="BJ194" s="57">
        <f>BH193*'DEPRECATED - DT-Prelim Calcs'!$C$11+BJ193</f>
        <v>61.232485201884487</v>
      </c>
      <c r="BK194" s="57">
        <f>BK193+0.5*BH194*'DEPRECATED - DT-Prelim Calcs'!$C$11^2+BJ194*'DEPRECATED - DT-Prelim Calcs'!$C$11</f>
        <v>15750.561129687203</v>
      </c>
      <c r="BL194" s="57">
        <f>MIN('Drive Train'!$F$35-BF193*'DEPRECATED - DT-Prelim Calcs'!$C$21*'Drive Train'!$F$39,BL193+BF$2)</f>
        <v>6.82</v>
      </c>
      <c r="BM194" s="57">
        <f>'Drive Train'!$F$35-BF194*'DEPRECATED - DT-Prelim Calcs'!$C$21*'Drive Train'!$F$39</f>
        <v>16.05507993691954</v>
      </c>
      <c r="BN194" s="1">
        <f>IF(BK194&gt;='Drive Train'!$F$29,1,0)</f>
        <v>1</v>
      </c>
      <c r="BO194" s="57">
        <f t="shared" si="217"/>
        <v>-67.68666549851001</v>
      </c>
      <c r="BP194" s="63">
        <f>BP193+'DEPRECATED - DT-Prelim Calcs'!$C$11</f>
        <v>760</v>
      </c>
      <c r="BQ194" s="2">
        <f>CA194/'Drive Train'!$F$35</f>
        <v>0.55000000000000004</v>
      </c>
      <c r="BR194" s="46">
        <f>BY194*12*60/(PI() * 'Drive Train'!$F$15)/BQ$2*BQ194</f>
        <v>8688.1707121441996</v>
      </c>
      <c r="BS194" s="2">
        <f>('DEPRECATED - DT-Prelim Calcs'!$C$6*BQ194-BR194)/('DEPRECATED - DT-Prelim Calcs'!$C$6*BQ194)*'DEPRECATED - DT-Prelim Calcs'!$C$7*BQ194</f>
        <v>-2.6029224045530057</v>
      </c>
      <c r="BT194" s="57">
        <f>BS194/'DEPRECATED - DT-Prelim Calcs'!$C$7*('DEPRECATED - DT-Prelim Calcs'!$C$8-'DEPRECATED - DT-Prelim Calcs'!$C$9)+'DEPRECATED - DT-Prelim Calcs'!$C$9</f>
        <v>-135.87051639176377</v>
      </c>
      <c r="BU194" s="57">
        <f t="shared" si="194"/>
        <v>-135.87051639176377</v>
      </c>
      <c r="BV194" s="2">
        <f t="shared" si="218"/>
        <v>-3.759434757366618</v>
      </c>
      <c r="BW194" s="57">
        <f>BV194*'DEPRECATED - DT-Prelim Calcs'!$C$21/BQ$2/'DEPRECATED - DT-Prelim Calcs'!$C$19/'DEPRECATED - DT-Prelim Calcs'!$C$18*3.39*'DEPRECATED - DT-Prelim Calcs'!$C$20</f>
        <v>-51.46160253659253</v>
      </c>
      <c r="BX194" s="46">
        <f t="shared" si="219"/>
        <v>1</v>
      </c>
      <c r="BY194" s="57">
        <f>BW193*'DEPRECATED - DT-Prelim Calcs'!$C$11+BY193</f>
        <v>72.98046332194177</v>
      </c>
      <c r="BZ194" s="57">
        <f>BZ193+0.5*BW194*'DEPRECATED - DT-Prelim Calcs'!$C$11^2+BY194*'DEPRECATED - DT-Prelim Calcs'!$C$11</f>
        <v>-16588.370339157183</v>
      </c>
      <c r="CA194" s="57">
        <f>MIN('Drive Train'!$F$35-BU193*'DEPRECATED - DT-Prelim Calcs'!$C$21*'Drive Train'!$F$39,CA193+BU$2)</f>
        <v>6.82</v>
      </c>
      <c r="CB194" s="57">
        <f>'Drive Train'!$F$35-BU194*'DEPRECATED - DT-Prelim Calcs'!$C$21*'Drive Train'!$F$39</f>
        <v>20.552230983505826</v>
      </c>
      <c r="CC194" s="1">
        <f>IF(BZ194&gt;='Drive Train'!$F$29,1,0)</f>
        <v>0</v>
      </c>
      <c r="CD194" s="57">
        <f t="shared" si="220"/>
        <v>-150.96724043529309</v>
      </c>
      <c r="CE194" s="63">
        <f>CE193+'DEPRECATED - DT-Prelim Calcs'!$C$11</f>
        <v>760</v>
      </c>
      <c r="CF194" s="2">
        <f>CP194/'Drive Train'!$F$35</f>
        <v>0.55000000000000004</v>
      </c>
      <c r="CG194" s="46">
        <f>CN194*12*60/(PI() * 'Drive Train'!$F$15)/CF$2*CF194</f>
        <v>4171.9404300536198</v>
      </c>
      <c r="CH194" s="2">
        <f>('DEPRECATED - DT-Prelim Calcs'!$C$6*CF194-CG194)/('DEPRECATED - DT-Prelim Calcs'!$C$6*CF194)*'DEPRECATED - DT-Prelim Calcs'!$C$7*CF194</f>
        <v>-0.56087456593418816</v>
      </c>
      <c r="CI194" s="57">
        <f>CH194/'DEPRECATED - DT-Prelim Calcs'!$C$7*('DEPRECATED - DT-Prelim Calcs'!$C$8-'DEPRECATED - DT-Prelim Calcs'!$C$9)+'DEPRECATED - DT-Prelim Calcs'!$C$9</f>
        <v>-27.159006974836657</v>
      </c>
      <c r="CJ194" s="57">
        <f t="shared" si="195"/>
        <v>-27.159006974836657</v>
      </c>
      <c r="CK194" s="2">
        <f t="shared" si="221"/>
        <v>-1.116215937831424</v>
      </c>
      <c r="CL194" s="57">
        <f>CK194*'DEPRECATED - DT-Prelim Calcs'!$C$21/CF$2/'DEPRECATED - DT-Prelim Calcs'!$C$19/'DEPRECATED - DT-Prelim Calcs'!$C$18*3.39*'DEPRECATED - DT-Prelim Calcs'!$C$20</f>
        <v>-18.874669097963238</v>
      </c>
      <c r="CM194" s="46">
        <f t="shared" si="222"/>
        <v>1</v>
      </c>
      <c r="CN194" s="57">
        <f>CL193*'DEPRECATED - DT-Prelim Calcs'!$C$11+CN193</f>
        <v>28.369128585001505</v>
      </c>
      <c r="CO194" s="57">
        <f>CO193+0.5*CL194*'DEPRECATED - DT-Prelim Calcs'!$C$11^2+CN194*'DEPRECATED - DT-Prelim Calcs'!$C$11</f>
        <v>-64243.109310016895</v>
      </c>
      <c r="CP194" s="57">
        <f>MIN('Drive Train'!$F$35-CJ193*'DEPRECATED - DT-Prelim Calcs'!$C$21*'Drive Train'!$F$39,CP193+CJ$2)</f>
        <v>6.82</v>
      </c>
      <c r="CQ194" s="57">
        <f>'Drive Train'!$F$35-CJ194*'DEPRECATED - DT-Prelim Calcs'!$C$21*'Drive Train'!$F$39</f>
        <v>14.0295404184902</v>
      </c>
      <c r="CR194" s="1">
        <f>IF(CO194&gt;='Drive Train'!$F$29,1,0)</f>
        <v>0</v>
      </c>
      <c r="CS194" s="57">
        <f t="shared" si="223"/>
        <v>-30.176674416485177</v>
      </c>
      <c r="CT194" s="63">
        <f>CT193+'DEPRECATED - DT-Prelim Calcs'!$C$11</f>
        <v>760</v>
      </c>
      <c r="CU194" s="2">
        <f>DE194/'Drive Train'!$F$35</f>
        <v>0.55000000000000004</v>
      </c>
      <c r="CV194" s="46">
        <f>DC194*12*60/(PI() * 'Drive Train'!$F$15)/CU$2*CU194</f>
        <v>-14642.313777142232</v>
      </c>
      <c r="CW194" s="2">
        <f>('DEPRECATED - DT-Prelim Calcs'!$C$6*CU194-CV194)/('DEPRECATED - DT-Prelim Calcs'!$C$6*CU194)*'DEPRECATED - DT-Prelim Calcs'!$C$7*CU194</f>
        <v>7.9461334339423599</v>
      </c>
      <c r="CX194" s="57">
        <f>CW194/'DEPRECATED - DT-Prelim Calcs'!$C$7*('DEPRECATED - DT-Prelim Calcs'!$C$8-'DEPRECATED - DT-Prelim Calcs'!$C$9)+'DEPRECATED - DT-Prelim Calcs'!$C$9</f>
        <v>425.7244479563505</v>
      </c>
      <c r="CY194" s="57">
        <f t="shared" si="196"/>
        <v>93</v>
      </c>
      <c r="CZ194" s="2">
        <f t="shared" si="224"/>
        <v>1.2803081040535502</v>
      </c>
      <c r="DA194" s="57">
        <f>CZ194*'DEPRECATED - DT-Prelim Calcs'!$C$21/CU$2/'DEPRECATED - DT-Prelim Calcs'!$C$19/'DEPRECATED - DT-Prelim Calcs'!$C$18*3.39*'DEPRECATED - DT-Prelim Calcs'!$C$20</f>
        <v>25.773080821789936</v>
      </c>
      <c r="DB194" s="46">
        <f t="shared" si="225"/>
        <v>0</v>
      </c>
      <c r="DC194" s="57">
        <f>DA193*'DEPRECATED - DT-Prelim Calcs'!$C$11+DC193</f>
        <v>-83.63670071604848</v>
      </c>
      <c r="DD194" s="57">
        <f>DD193+0.5*DA194*'DEPRECATED - DT-Prelim Calcs'!$C$11^2+DC194*'DEPRECATED - DT-Prelim Calcs'!$C$11</f>
        <v>-130078.76118546688</v>
      </c>
      <c r="DE194" s="57">
        <f>MIN('Drive Train'!$F$35-CY193*'DEPRECATED - DT-Prelim Calcs'!$C$21*'Drive Train'!$F$39,DE193+CY$2)</f>
        <v>6.82</v>
      </c>
      <c r="DF194" s="57">
        <f>'Drive Train'!$F$35-CY194*'DEPRECATED - DT-Prelim Calcs'!$C$21*'Drive Train'!$F$39</f>
        <v>6.82</v>
      </c>
      <c r="DG194" s="1">
        <f>IF(DD194&gt;='Drive Train'!$F$29,1,0)</f>
        <v>0</v>
      </c>
      <c r="DH194" s="57">
        <f t="shared" si="226"/>
        <v>103.33333333333333</v>
      </c>
      <c r="DI194" s="63">
        <f>DI193+'DEPRECATED - DT-Prelim Calcs'!$C$11</f>
        <v>760</v>
      </c>
      <c r="DJ194" s="2">
        <f>DT194/'Drive Train'!$F$35</f>
        <v>0.55000000000000004</v>
      </c>
      <c r="DK194" s="46">
        <f>DR194*12*60/(PI() * 'Drive Train'!$F$15)/DJ$2*DJ194</f>
        <v>-86245.432330817814</v>
      </c>
      <c r="DL194" s="2">
        <f>('DEPRECATED - DT-Prelim Calcs'!$C$6*DJ194-DK194)/('DEPRECATED - DT-Prelim Calcs'!$C$6*DJ194)*'DEPRECATED - DT-Prelim Calcs'!$C$7*DJ194</f>
        <v>40.322027564215936</v>
      </c>
      <c r="DM194" s="57">
        <f>DL194/'DEPRECATED - DT-Prelim Calcs'!$C$7*('DEPRECATED - DT-Prelim Calcs'!$C$8-'DEPRECATED - DT-Prelim Calcs'!$C$9)+'DEPRECATED - DT-Prelim Calcs'!$C$9</f>
        <v>2149.3042060119938</v>
      </c>
      <c r="DN194" s="57">
        <f t="shared" si="197"/>
        <v>93</v>
      </c>
      <c r="DO194" s="2">
        <f t="shared" si="227"/>
        <v>1.1037138828047846</v>
      </c>
      <c r="DP194" s="57">
        <f>DO194*'DEPRECATED - DT-Prelim Calcs'!$C$21/DJ$2/'DEPRECATED - DT-Prelim Calcs'!$C$19/'DEPRECATED - DT-Prelim Calcs'!$C$18*3.39*'DEPRECATED - DT-Prelim Calcs'!$C$20</f>
        <v>25.773080821789936</v>
      </c>
      <c r="DQ194" s="46">
        <f t="shared" si="228"/>
        <v>0</v>
      </c>
      <c r="DR194" s="57">
        <f>DP193*'DEPRECATED - DT-Prelim Calcs'!$C$11+DR193</f>
        <v>-424.68341162409547</v>
      </c>
      <c r="DS194" s="57">
        <f>DS193+0.5*DP194*'DEPRECATED - DT-Prelim Calcs'!$C$11^2+DR194*'DEPRECATED - DT-Prelim Calcs'!$C$11</f>
        <v>-222406.31939619267</v>
      </c>
      <c r="DT194" s="57">
        <f>MIN('Drive Train'!$F$35-DN193*'DEPRECATED - DT-Prelim Calcs'!$C$21*'Drive Train'!$F$39,DT193+DN$2)</f>
        <v>6.82</v>
      </c>
      <c r="DU194" s="57">
        <f>'Drive Train'!$F$35-DN194*'DEPRECATED - DT-Prelim Calcs'!$C$21*'Drive Train'!$F$39</f>
        <v>6.82</v>
      </c>
      <c r="DV194" s="1">
        <f>IF(DS194&gt;='Drive Train'!$F$29,1,0)</f>
        <v>0</v>
      </c>
      <c r="DW194" s="57">
        <f t="shared" si="229"/>
        <v>103.33333333333333</v>
      </c>
      <c r="DX194" s="63">
        <f>DX193+'DEPRECATED - DT-Prelim Calcs'!$C$11</f>
        <v>760</v>
      </c>
      <c r="DY194" s="2">
        <f>EI194/'Drive Train'!$F$35</f>
        <v>3.5642000789017607</v>
      </c>
      <c r="DZ194" s="46">
        <f>EG194*12*60/(PI() * 'Drive Train'!$F$15)/DY$2*DY194</f>
        <v>-1936552.2967066339</v>
      </c>
      <c r="EA194" s="2">
        <f>('DEPRECATED - DT-Prelim Calcs'!$C$6*DY194-DZ194)/('DEPRECATED - DT-Prelim Calcs'!$C$6*DY194)*'DEPRECATED - DT-Prelim Calcs'!$C$7*DY194</f>
        <v>884.21655803686758</v>
      </c>
      <c r="EB194" s="57">
        <f>EA194/'DEPRECATED - DT-Prelim Calcs'!$C$7*('DEPRECATED - DT-Prelim Calcs'!$C$8-'DEPRECATED - DT-Prelim Calcs'!$C$9)+'DEPRECATED - DT-Prelim Calcs'!$C$9</f>
        <v>47075.307633249002</v>
      </c>
      <c r="EC194" s="57">
        <f t="shared" si="198"/>
        <v>93</v>
      </c>
      <c r="ED194" s="2">
        <f t="shared" si="230"/>
        <v>0.96993038185874991</v>
      </c>
      <c r="EE194" s="57">
        <f>ED194*'DEPRECATED - DT-Prelim Calcs'!$C$21/DY$2/'DEPRECATED - DT-Prelim Calcs'!$C$19/'DEPRECATED - DT-Prelim Calcs'!$C$18*3.39*'DEPRECATED - DT-Prelim Calcs'!$C$20</f>
        <v>25.773080821789936</v>
      </c>
      <c r="EF194" s="46">
        <f t="shared" si="231"/>
        <v>0</v>
      </c>
      <c r="EG194" s="57">
        <f>EE193*'DEPRECATED - DT-Prelim Calcs'!$C$11+EG193</f>
        <v>-1293.1327047647676</v>
      </c>
      <c r="EH194" s="57">
        <f>EH193+0.5*EE194*'DEPRECATED - DT-Prelim Calcs'!$C$11^2+EG194*'DEPRECATED - DT-Prelim Calcs'!$C$11</f>
        <v>-314586.15537366451</v>
      </c>
      <c r="EI194" s="57">
        <f>MIN('Drive Train'!$F$35-EC193*'DEPRECATED - DT-Prelim Calcs'!$C$21*'Drive Train'!$F$39,EI193+EC$2)</f>
        <v>44.196080978381836</v>
      </c>
      <c r="EJ194" s="57">
        <f>'Drive Train'!$F$35-EC194*'DEPRECATED - DT-Prelim Calcs'!$C$21*'Drive Train'!$F$39</f>
        <v>6.82</v>
      </c>
      <c r="EK194" s="1">
        <f>IF(EH194&gt;='Drive Train'!$F$29,1,0)</f>
        <v>0</v>
      </c>
      <c r="EL194" s="57">
        <f t="shared" si="232"/>
        <v>103.33333333333333</v>
      </c>
      <c r="EM194" s="63">
        <f>EM193+'DEPRECATED - DT-Prelim Calcs'!$C$11</f>
        <v>760</v>
      </c>
      <c r="EN194" s="2">
        <f>EX194/'Drive Train'!$F$35</f>
        <v>0.55000000000000004</v>
      </c>
      <c r="EO194" s="46">
        <f>EV194*12*60/(PI() * 'Drive Train'!$F$15)/EN$2*EN194</f>
        <v>533.59962707887655</v>
      </c>
      <c r="EP194" s="2">
        <f>('DEPRECATED - DT-Prelim Calcs'!$C$6*EN194-EO194)/('DEPRECATED - DT-Prelim Calcs'!$C$6*EN194)*'DEPRECATED - DT-Prelim Calcs'!$C$7*EN194</f>
        <v>1.0842288740600203</v>
      </c>
      <c r="EQ194" s="57">
        <f>EP194/'DEPRECATED - DT-Prelim Calcs'!$C$7*('DEPRECATED - DT-Prelim Calcs'!$C$8-'DEPRECATED - DT-Prelim Calcs'!$C$9)+'DEPRECATED - DT-Prelim Calcs'!$C$9</f>
        <v>60.420566199958763</v>
      </c>
      <c r="ER194" s="57">
        <f t="shared" si="199"/>
        <v>60.420566199958763</v>
      </c>
      <c r="ES194" s="2">
        <f t="shared" si="233"/>
        <v>0.86507304327942547</v>
      </c>
      <c r="ET194" s="57">
        <f>ES194*'DEPRECATED - DT-Prelim Calcs'!$C$21/EN$2/'DEPRECATED - DT-Prelim Calcs'!$C$19/'DEPRECATED - DT-Prelim Calcs'!$C$18*3.39*'DEPRECATED - DT-Prelim Calcs'!$C$20</f>
        <v>25.773080821789936</v>
      </c>
      <c r="EU194" s="46">
        <f t="shared" si="234"/>
        <v>0</v>
      </c>
      <c r="EV194" s="57">
        <f>ET193*'DEPRECATED - DT-Prelim Calcs'!$C$11+EV193</f>
        <v>2.0594013125175081</v>
      </c>
      <c r="EW194" s="57">
        <f>EW193+0.5*ET194*'DEPRECATED - DT-Prelim Calcs'!$C$11^2+EV194*'DEPRECATED - DT-Prelim Calcs'!$C$11</f>
        <v>-409368.15002498205</v>
      </c>
      <c r="EX194" s="57">
        <f>MIN('Drive Train'!$F$35-ER193*'DEPRECATED - DT-Prelim Calcs'!$C$21*'Drive Train'!$F$39,EX193+ER$2)</f>
        <v>6.82</v>
      </c>
      <c r="EY194" s="57">
        <f>'Drive Train'!$F$35-ER194*'DEPRECATED - DT-Prelim Calcs'!$C$21*'Drive Train'!$F$39</f>
        <v>8.7747660280024746</v>
      </c>
      <c r="EZ194" s="1">
        <f>IF(EW194&gt;='Drive Train'!$F$29,1,0)</f>
        <v>0</v>
      </c>
      <c r="FA194" s="57">
        <f t="shared" si="235"/>
        <v>67.13396244439862</v>
      </c>
      <c r="FB194" s="63">
        <f>FB193+'DEPRECATED - DT-Prelim Calcs'!$C$11</f>
        <v>760</v>
      </c>
      <c r="FC194" s="2">
        <f>FM194/'Drive Train'!$F$35</f>
        <v>0.55000000000000004</v>
      </c>
      <c r="FD194" s="46">
        <f>FK194*12*60/(PI() * 'Drive Train'!$F$15)/FC$2*FC194</f>
        <v>-28080.373319467082</v>
      </c>
      <c r="FE194" s="2">
        <f>('DEPRECATED - DT-Prelim Calcs'!$C$6*FC194-FD194)/('DEPRECATED - DT-Prelim Calcs'!$C$6*FC194)*'DEPRECATED - DT-Prelim Calcs'!$C$7*FC194</f>
        <v>14.022254165087368</v>
      </c>
      <c r="FF194" s="57">
        <f>FE194/'DEPRECATED - DT-Prelim Calcs'!$C$7*('DEPRECATED - DT-Prelim Calcs'!$C$8-'DEPRECATED - DT-Prelim Calcs'!$C$9)+'DEPRECATED - DT-Prelim Calcs'!$C$9</f>
        <v>749.19593750236913</v>
      </c>
      <c r="FG194" s="57">
        <f t="shared" si="200"/>
        <v>93</v>
      </c>
      <c r="FH194" s="2">
        <f t="shared" si="236"/>
        <v>0.78067567320338405</v>
      </c>
      <c r="FI194" s="57">
        <f>FH194*'DEPRECATED - DT-Prelim Calcs'!$C$21/FC$2/'DEPRECATED - DT-Prelim Calcs'!$C$19/'DEPRECATED - DT-Prelim Calcs'!$C$18*3.39*'DEPRECATED - DT-Prelim Calcs'!$C$20</f>
        <v>25.773080821789936</v>
      </c>
      <c r="FJ194" s="46">
        <f t="shared" si="237"/>
        <v>0</v>
      </c>
      <c r="FK194" s="57">
        <f>FI193*'DEPRECATED - DT-Prelim Calcs'!$C$11+FK193</f>
        <v>-97.801656907424203</v>
      </c>
      <c r="FL194" s="57">
        <f>FL193+0.5*FI194*'DEPRECATED - DT-Prelim Calcs'!$C$11^2+FK194*'DEPRECATED - DT-Prelim Calcs'!$C$11</f>
        <v>-595053.89999426203</v>
      </c>
      <c r="FM194" s="57">
        <f>MIN('Drive Train'!$F$35-FG193*'DEPRECATED - DT-Prelim Calcs'!$C$21*'Drive Train'!$F$39,FM193+FG$2)</f>
        <v>6.82</v>
      </c>
      <c r="FN194" s="57">
        <f>'Drive Train'!$F$35-FG194*'DEPRECATED - DT-Prelim Calcs'!$C$21*'Drive Train'!$F$39</f>
        <v>6.82</v>
      </c>
      <c r="FO194" s="1">
        <f>IF(FL194&gt;='Drive Train'!$F$29,1,0)</f>
        <v>0</v>
      </c>
      <c r="FP194" s="57">
        <f t="shared" si="238"/>
        <v>103.33333333333333</v>
      </c>
      <c r="FQ194" s="63">
        <f>FQ193+'DEPRECATED - DT-Prelim Calcs'!$C$11</f>
        <v>760</v>
      </c>
      <c r="FR194" s="2">
        <f>GB194/'Drive Train'!$F$35</f>
        <v>0.55000000000000004</v>
      </c>
      <c r="FS194" s="46">
        <f>FZ194*12*60/(PI() * 'Drive Train'!$F$15)/FR$2*FR194</f>
        <v>-605447.04671670205</v>
      </c>
      <c r="FT194" s="2">
        <f>('DEPRECATED - DT-Prelim Calcs'!$C$6*FR194-FS194)/('DEPRECATED - DT-Prelim Calcs'!$C$6*FR194)*'DEPRECATED - DT-Prelim Calcs'!$C$7*FR194</f>
        <v>275.08298266177337</v>
      </c>
      <c r="FU194" s="57">
        <f>FT194/'DEPRECATED - DT-Prelim Calcs'!$C$7*('DEPRECATED - DT-Prelim Calcs'!$C$8-'DEPRECATED - DT-Prelim Calcs'!$C$9)+'DEPRECATED - DT-Prelim Calcs'!$C$9</f>
        <v>14647.159201454575</v>
      </c>
      <c r="FV194" s="57">
        <f t="shared" si="201"/>
        <v>93</v>
      </c>
      <c r="FW194" s="2">
        <f t="shared" si="239"/>
        <v>0.7112822800297498</v>
      </c>
      <c r="FX194" s="57">
        <f>FW194*'DEPRECATED - DT-Prelim Calcs'!$C$21/FR$2/'DEPRECATED - DT-Prelim Calcs'!$C$19/'DEPRECATED - DT-Prelim Calcs'!$C$18*3.39*'DEPRECATED - DT-Prelim Calcs'!$C$20</f>
        <v>25.773080821789936</v>
      </c>
      <c r="FY194" s="46">
        <f t="shared" si="240"/>
        <v>0</v>
      </c>
      <c r="FZ194" s="57">
        <f>FX193*'DEPRECATED - DT-Prelim Calcs'!$C$11+FZ193</f>
        <v>-1921.2808021240676</v>
      </c>
      <c r="GA194" s="57">
        <f>GA193+0.5*FX194*'DEPRECATED - DT-Prelim Calcs'!$C$11^2+FZ194*'DEPRECATED - DT-Prelim Calcs'!$C$11</f>
        <v>-674617.92645117501</v>
      </c>
      <c r="GB194" s="57">
        <f>MIN('Drive Train'!$F$35-FV193*'DEPRECATED - DT-Prelim Calcs'!$C$21*'Drive Train'!$F$39,GB193+FV$2)</f>
        <v>6.82</v>
      </c>
      <c r="GC194" s="57">
        <f>'Drive Train'!$F$35-FV194*'DEPRECATED - DT-Prelim Calcs'!$C$21*'Drive Train'!$F$39</f>
        <v>6.82</v>
      </c>
      <c r="GD194" s="1">
        <f>IF(GA194&gt;='Drive Train'!$F$29,1,0)</f>
        <v>0</v>
      </c>
      <c r="GE194" s="57">
        <f t="shared" si="241"/>
        <v>103.33333333333333</v>
      </c>
      <c r="GF194" s="63">
        <f>GF193+'DEPRECATED - DT-Prelim Calcs'!$C$11</f>
        <v>760</v>
      </c>
      <c r="GG194" s="2">
        <f>GQ194/'Drive Train'!$F$35</f>
        <v>0.85483870967741948</v>
      </c>
      <c r="GH194" s="46">
        <f>GO194*12*60/(PI() * 'Drive Train'!$F$15)/GG$2*GG194</f>
        <v>-162740.37920044968</v>
      </c>
      <c r="GI194" s="2">
        <f>('DEPRECATED - DT-Prelim Calcs'!$C$6*GG194-GH194)/('DEPRECATED - DT-Prelim Calcs'!$C$6*GG194)*'DEPRECATED - DT-Prelim Calcs'!$C$7*GG194</f>
        <v>75.644460328424586</v>
      </c>
      <c r="GJ194" s="57">
        <f>GI194/'DEPRECATED - DT-Prelim Calcs'!$C$7*('DEPRECATED - DT-Prelim Calcs'!$C$8-'DEPRECATED - DT-Prelim Calcs'!$C$9)+'DEPRECATED - DT-Prelim Calcs'!$C$9</f>
        <v>4029.7474108451761</v>
      </c>
      <c r="GK194" s="57">
        <f t="shared" si="242"/>
        <v>29.999999999999982</v>
      </c>
      <c r="GL194" s="2">
        <f t="shared" si="243"/>
        <v>0.99579519204165001</v>
      </c>
      <c r="GM194" s="57">
        <f>GL194*'DEPRECATED - DT-Prelim Calcs'!$C$21/GG$2/'DEPRECATED - DT-Prelim Calcs'!$C$19/'DEPRECATED - DT-Prelim Calcs'!$C$18*3.39*'DEPRECATED - DT-Prelim Calcs'!$C$20</f>
        <v>25.773080821789936</v>
      </c>
      <c r="GN194" s="46">
        <f t="shared" si="244"/>
        <v>0</v>
      </c>
      <c r="GO194" s="57">
        <f>GM193*'DEPRECATED - DT-Prelim Calcs'!$C$11+GO193</f>
        <v>-465.1751933050956</v>
      </c>
      <c r="GP194" s="57">
        <f>GP193+0.5*GM194*'DEPRECATED - DT-Prelim Calcs'!$C$11^2+GO194*'DEPRECATED - DT-Prelim Calcs'!$C$11</f>
        <v>-335413.2626671922</v>
      </c>
      <c r="GQ194" s="57">
        <f>MIN('Drive Train'!$F$35-GK193*'DEPRECATED - DT-Prelim Calcs'!$C$21*'Drive Train'!$F$39,GQ193+GK$2)</f>
        <v>10.600000000000001</v>
      </c>
      <c r="GR194" s="57">
        <f>'Drive Train'!$F$35-GK194*'DEPRECATED - DT-Prelim Calcs'!$C$21*'Drive Train'!$F$39</f>
        <v>10.600000000000001</v>
      </c>
      <c r="GS194" s="1">
        <f>IF(GP194&gt;='Drive Train'!$F$29,1,0)</f>
        <v>0</v>
      </c>
      <c r="GT194" s="57">
        <f t="shared" si="245"/>
        <v>33.333333333333314</v>
      </c>
      <c r="GU194" s="63">
        <f>GU193+'DEPRECATED - DT-Prelim Calcs'!$C$11</f>
        <v>760</v>
      </c>
      <c r="GV194" s="2">
        <f>HF194/'Drive Train'!$F$35</f>
        <v>0.83870967741935498</v>
      </c>
      <c r="GW194" s="46">
        <f>HD194*12*60/(PI() * 'Drive Train'!$F$15)/GV$2*GV194</f>
        <v>-132842.94603151883</v>
      </c>
      <c r="GX194" s="2">
        <f>('DEPRECATED - DT-Prelim Calcs'!$C$6*GV194-GW194)/('DEPRECATED - DT-Prelim Calcs'!$C$6*GV194)*'DEPRECATED - DT-Prelim Calcs'!$C$7*GV194</f>
        <v>62.087237777732689</v>
      </c>
      <c r="GY194" s="57">
        <f>GX194/'DEPRECATED - DT-Prelim Calcs'!$C$7*('DEPRECATED - DT-Prelim Calcs'!$C$8-'DEPRECATED - DT-Prelim Calcs'!$C$9)+'DEPRECATED - DT-Prelim Calcs'!$C$9</f>
        <v>3308.0081356361429</v>
      </c>
      <c r="GZ194" s="57">
        <f t="shared" si="202"/>
        <v>33.333333333333314</v>
      </c>
      <c r="HA194" s="2">
        <f t="shared" si="246"/>
        <v>0.99579519204165001</v>
      </c>
      <c r="HB194" s="57">
        <f>HA194*'DEPRECATED - DT-Prelim Calcs'!$C$21/GV$2/'DEPRECATED - DT-Prelim Calcs'!$C$19/'DEPRECATED - DT-Prelim Calcs'!$C$18*3.39*'DEPRECATED - DT-Prelim Calcs'!$C$20</f>
        <v>25.773080821789936</v>
      </c>
      <c r="HC194" s="46">
        <f t="shared" si="247"/>
        <v>0</v>
      </c>
      <c r="HD194" s="57">
        <f>HB193*'DEPRECATED - DT-Prelim Calcs'!$C$11+HD193</f>
        <v>-387.01896522839468</v>
      </c>
      <c r="HE194" s="57">
        <f>HE193+0.5*HB194*'DEPRECATED - DT-Prelim Calcs'!$C$11^2+HD194*'DEPRECATED - DT-Prelim Calcs'!$C$11</f>
        <v>-357643.62952219427</v>
      </c>
      <c r="HF194" s="57">
        <f>MIN('Drive Train'!$F$35-GZ193*'DEPRECATED - DT-Prelim Calcs'!$C$21*'Drive Train'!$F$39,HF193+GZ$2)</f>
        <v>10.400000000000002</v>
      </c>
      <c r="HG194" s="57">
        <f>'Drive Train'!$F$35-GZ194*'DEPRECATED - DT-Prelim Calcs'!$C$21*'Drive Train'!$F$39</f>
        <v>10.400000000000002</v>
      </c>
      <c r="HH194" s="1">
        <f>IF(HE194&gt;='Drive Train'!$F$29,1,0)</f>
        <v>0</v>
      </c>
      <c r="HI194" s="57">
        <f t="shared" si="248"/>
        <v>37.037037037037017</v>
      </c>
      <c r="HJ194" s="63">
        <f>HJ193+'DEPRECATED - DT-Prelim Calcs'!$C$11</f>
        <v>760</v>
      </c>
      <c r="HK194" s="2">
        <f>HU194/'Drive Train'!$F$35</f>
        <v>0.82258064516129037</v>
      </c>
      <c r="HL194" s="46">
        <f>HS194*12*60/(PI() * 'Drive Train'!$F$15)/HK$2*HK194</f>
        <v>-79565.556184166155</v>
      </c>
      <c r="HM194" s="2">
        <f>('DEPRECATED - DT-Prelim Calcs'!$C$6*HK194-HL194)/('DEPRECATED - DT-Prelim Calcs'!$C$6*HK194)*'DEPRECATED - DT-Prelim Calcs'!$C$7*HK194</f>
        <v>37.958590162313463</v>
      </c>
      <c r="HN194" s="57">
        <f>HM194/'DEPRECATED - DT-Prelim Calcs'!$C$7*('DEPRECATED - DT-Prelim Calcs'!$C$8-'DEPRECATED - DT-Prelim Calcs'!$C$9)+'DEPRECATED - DT-Prelim Calcs'!$C$9</f>
        <v>2023.4830364418328</v>
      </c>
      <c r="HO194" s="57">
        <f t="shared" si="203"/>
        <v>36.66666666666665</v>
      </c>
      <c r="HP194" s="2">
        <f t="shared" si="249"/>
        <v>0.99579519204165001</v>
      </c>
      <c r="HQ194" s="57">
        <f>HP194*'DEPRECATED - DT-Prelim Calcs'!$C$21/HK$2/'DEPRECATED - DT-Prelim Calcs'!$C$19/'DEPRECATED - DT-Prelim Calcs'!$C$18*3.39*'DEPRECATED - DT-Prelim Calcs'!$C$20</f>
        <v>25.773080821789936</v>
      </c>
      <c r="HR194" s="46">
        <f t="shared" si="250"/>
        <v>0</v>
      </c>
      <c r="HS194" s="57">
        <f>HQ193*'DEPRECATED - DT-Prelim Calcs'!$C$11+HS193</f>
        <v>-236.34804789878353</v>
      </c>
      <c r="HT194" s="57">
        <f>HT193+0.5*HQ194*'DEPRECATED - DT-Prelim Calcs'!$C$11^2+HS194*'DEPRECATED - DT-Prelim Calcs'!$C$11</f>
        <v>-353042.02978016157</v>
      </c>
      <c r="HU194" s="57">
        <f>MIN('Drive Train'!$F$35-HO193*'DEPRECATED - DT-Prelim Calcs'!$C$21*'Drive Train'!$F$39,HU193+HO$2)</f>
        <v>10.200000000000001</v>
      </c>
      <c r="HV194" s="57">
        <f>'Drive Train'!$F$35-HO194*'DEPRECATED - DT-Prelim Calcs'!$C$21*'Drive Train'!$F$39</f>
        <v>10.200000000000001</v>
      </c>
      <c r="HW194" s="1">
        <f>IF(HT194&gt;='Drive Train'!$F$29,1,0)</f>
        <v>0</v>
      </c>
      <c r="HX194" s="57">
        <f t="shared" si="251"/>
        <v>40.740740740740726</v>
      </c>
      <c r="HY194" s="63">
        <f>HY193+'DEPRECATED - DT-Prelim Calcs'!$C$11</f>
        <v>760</v>
      </c>
      <c r="HZ194" s="2">
        <f>IJ194/'Drive Train'!$F$35</f>
        <v>0.80645161290322598</v>
      </c>
      <c r="IA194" s="46">
        <f>IH194*12*60/(PI() * 'Drive Train'!$F$15)/HZ$2*HZ194</f>
        <v>-173871.69782288221</v>
      </c>
      <c r="IB194" s="2">
        <f>('DEPRECATED - DT-Prelim Calcs'!$C$6*HZ194-IA194)/('DEPRECATED - DT-Prelim Calcs'!$C$6*HZ194)*'DEPRECATED - DT-Prelim Calcs'!$C$7*HZ194</f>
        <v>80.560957721645764</v>
      </c>
      <c r="IC194" s="57">
        <f>IB194/'DEPRECATED - DT-Prelim Calcs'!$C$7*('DEPRECATED - DT-Prelim Calcs'!$C$8-'DEPRECATED - DT-Prelim Calcs'!$C$9)+'DEPRECATED - DT-Prelim Calcs'!$C$9</f>
        <v>4291.4845957208099</v>
      </c>
      <c r="ID194" s="57">
        <f t="shared" si="204"/>
        <v>39.999999999999986</v>
      </c>
      <c r="IE194" s="2">
        <f t="shared" si="252"/>
        <v>0.99579519204165001</v>
      </c>
      <c r="IF194" s="57">
        <f>IE194*'DEPRECATED - DT-Prelim Calcs'!$C$21/HZ$2/'DEPRECATED - DT-Prelim Calcs'!$C$19/'DEPRECATED - DT-Prelim Calcs'!$C$18*3.39*'DEPRECATED - DT-Prelim Calcs'!$C$20</f>
        <v>25.773080821789936</v>
      </c>
      <c r="IG194" s="46">
        <f t="shared" si="253"/>
        <v>0</v>
      </c>
      <c r="IH194" s="57">
        <f>IF193*'DEPRECATED - DT-Prelim Calcs'!$C$11+IH193</f>
        <v>-526.81239348808265</v>
      </c>
      <c r="II194" s="57">
        <f>II193+0.5*IF194*'DEPRECATED - DT-Prelim Calcs'!$C$11^2+IH194*'DEPRECATED - DT-Prelim Calcs'!$C$11</f>
        <v>-347651.67796224111</v>
      </c>
      <c r="IJ194" s="57">
        <f>MIN('Drive Train'!$F$35-ID193*'DEPRECATED - DT-Prelim Calcs'!$C$21*'Drive Train'!$F$39,IJ193+ID$2)</f>
        <v>10.000000000000002</v>
      </c>
      <c r="IK194" s="57">
        <f>'Drive Train'!$F$35-ID194*'DEPRECATED - DT-Prelim Calcs'!$C$21*'Drive Train'!$F$39</f>
        <v>10.000000000000002</v>
      </c>
      <c r="IL194" s="1">
        <f>IF(II194&gt;='Drive Train'!$F$29,1,0)</f>
        <v>0</v>
      </c>
      <c r="IM194" s="57">
        <f t="shared" si="254"/>
        <v>44.444444444444429</v>
      </c>
      <c r="IN194" s="63">
        <f>IN193+'DEPRECATED - DT-Prelim Calcs'!$C$11</f>
        <v>760</v>
      </c>
      <c r="IO194" s="2">
        <f>IY194/'Drive Train'!$F$35</f>
        <v>0.79032258064516137</v>
      </c>
      <c r="IP194" s="46">
        <f>IW194*12*60/(PI() * 'Drive Train'!$F$15)/IO$2*IO194</f>
        <v>3438.5575705074521</v>
      </c>
      <c r="IQ194" s="2">
        <f>('DEPRECATED - DT-Prelim Calcs'!$C$6*IO194-IP194)/('DEPRECATED - DT-Prelim Calcs'!$C$6*IO194)*'DEPRECATED - DT-Prelim Calcs'!$C$7*IO194</f>
        <v>0.34990748597342064</v>
      </c>
      <c r="IR194" s="57">
        <f>IQ194/'DEPRECATED - DT-Prelim Calcs'!$C$7*('DEPRECATED - DT-Prelim Calcs'!$C$8-'DEPRECATED - DT-Prelim Calcs'!$C$9)+'DEPRECATED - DT-Prelim Calcs'!$C$9</f>
        <v>21.327854958667995</v>
      </c>
      <c r="IS194" s="57">
        <f t="shared" si="205"/>
        <v>21.327854958667995</v>
      </c>
      <c r="IT194" s="2">
        <f t="shared" si="255"/>
        <v>3.1372947760220704E-2</v>
      </c>
      <c r="IU194" s="57">
        <f>IT194*'DEPRECATED - DT-Prelim Calcs'!$C$21/IO$2/'DEPRECATED - DT-Prelim Calcs'!$C$19/'DEPRECATED - DT-Prelim Calcs'!$C$18*3.39*'DEPRECATED - DT-Prelim Calcs'!$C$20</f>
        <v>0.81199178777330572</v>
      </c>
      <c r="IV194" s="46">
        <f t="shared" si="256"/>
        <v>0</v>
      </c>
      <c r="IW194" s="57">
        <f>IU193*'DEPRECATED - DT-Prelim Calcs'!$C$11+IW193</f>
        <v>10.63107819923826</v>
      </c>
      <c r="IX194" s="57">
        <f>IX193+0.5*IU194*'DEPRECATED - DT-Prelim Calcs'!$C$11^2+IW194*'DEPRECATED - DT-Prelim Calcs'!$C$11</f>
        <v>-355539.32510960102</v>
      </c>
      <c r="IY194" s="57">
        <f>MIN('Drive Train'!$F$35-IS193*'DEPRECATED - DT-Prelim Calcs'!$C$21*'Drive Train'!$F$39,IY193+IS$2)</f>
        <v>9.8000000000000007</v>
      </c>
      <c r="IZ194" s="57">
        <f>'Drive Train'!$F$35-IS194*'DEPRECATED - DT-Prelim Calcs'!$C$21*'Drive Train'!$F$39</f>
        <v>11.12032870247992</v>
      </c>
      <c r="JA194" s="1">
        <f>IF(IX194&gt;='Drive Train'!$F$29,1,0)</f>
        <v>0</v>
      </c>
      <c r="JB194" s="57">
        <f t="shared" si="257"/>
        <v>23.697616620742217</v>
      </c>
      <c r="JC194" s="63">
        <f>JC193+'DEPRECATED - DT-Prelim Calcs'!$C$11</f>
        <v>760</v>
      </c>
      <c r="JD194" s="2">
        <f>JN194/'Drive Train'!$F$35</f>
        <v>0.77419354838709686</v>
      </c>
      <c r="JE194" s="46">
        <f>JL194*12*60/(PI() * 'Drive Train'!$F$15)/JD$2*JD194</f>
        <v>-10566.179672006483</v>
      </c>
      <c r="JF194" s="2">
        <f>('DEPRECATED - DT-Prelim Calcs'!$C$6*JD194-JE194)/('DEPRECATED - DT-Prelim Calcs'!$C$6*JD194)*'DEPRECATED - DT-Prelim Calcs'!$C$7*JD194</f>
        <v>6.6433848774169597</v>
      </c>
      <c r="JG194" s="57">
        <f>JF194/'DEPRECATED - DT-Prelim Calcs'!$C$7*('DEPRECATED - DT-Prelim Calcs'!$C$8-'DEPRECATED - DT-Prelim Calcs'!$C$9)+'DEPRECATED - DT-Prelim Calcs'!$C$9</f>
        <v>356.37065550730119</v>
      </c>
      <c r="JH194" s="57">
        <f t="shared" si="206"/>
        <v>46.666666666666657</v>
      </c>
      <c r="JI194" s="2">
        <f t="shared" si="258"/>
        <v>0.99579519204165001</v>
      </c>
      <c r="JJ194" s="57">
        <f>JI194*'DEPRECATED - DT-Prelim Calcs'!$C$21/JD$2/'DEPRECATED - DT-Prelim Calcs'!$C$19/'DEPRECATED - DT-Prelim Calcs'!$C$18*3.39*'DEPRECATED - DT-Prelim Calcs'!$C$20</f>
        <v>25.773080821789936</v>
      </c>
      <c r="JK194" s="46">
        <f t="shared" si="259"/>
        <v>0</v>
      </c>
      <c r="JL194" s="57">
        <f>JJ193*'DEPRECATED - DT-Prelim Calcs'!$C$11+JL193</f>
        <v>-33.348311287946885</v>
      </c>
      <c r="JM194" s="57">
        <f>JM193+0.5*JJ194*'DEPRECATED - DT-Prelim Calcs'!$C$11^2+JL194*'DEPRECATED - DT-Prelim Calcs'!$C$11</f>
        <v>-378804.4051788185</v>
      </c>
      <c r="JN194" s="57">
        <f>MIN('Drive Train'!$F$35-JH193*'DEPRECATED - DT-Prelim Calcs'!$C$21*'Drive Train'!$F$39,JN193+JH$2)</f>
        <v>9.6000000000000014</v>
      </c>
      <c r="JO194" s="57">
        <f>'Drive Train'!$F$35-JH194*'DEPRECATED - DT-Prelim Calcs'!$C$21*'Drive Train'!$F$39</f>
        <v>9.6000000000000014</v>
      </c>
      <c r="JP194" s="1">
        <f>IF(JM194&gt;='Drive Train'!$F$29,1,0)</f>
        <v>0</v>
      </c>
      <c r="JQ194" s="57">
        <f>MIN(JG194,'DEPRECATED - DT-Prelim Calcs'!$C$10)*'DEPRECATED - DT-Prelim Calcs'!$C$11*1000/60/60</f>
        <v>103.33333333333333</v>
      </c>
      <c r="JR194" s="63">
        <f>JR193+'DEPRECATED - DT-Prelim Calcs'!$C$11</f>
        <v>760</v>
      </c>
      <c r="JS194" s="2">
        <f>KC194/'Drive Train'!$F$35</f>
        <v>0.75806451612903225</v>
      </c>
      <c r="JT194" s="46">
        <f>KA194*12*60/(PI() * 'Drive Train'!$F$15)/JS$2*JS194</f>
        <v>-71895.360505138437</v>
      </c>
      <c r="JU194" s="2">
        <f>('DEPRECATED - DT-Prelim Calcs'!$C$6*JS194-JT194)/('DEPRECATED - DT-Prelim Calcs'!$C$6*JS194)*'DEPRECATED - DT-Prelim Calcs'!$C$7*JS194</f>
        <v>34.334969033098673</v>
      </c>
      <c r="JV194" s="57">
        <f>JU194/'DEPRECATED - DT-Prelim Calcs'!$C$7*('DEPRECATED - DT-Prelim Calcs'!$C$8-'DEPRECATED - DT-Prelim Calcs'!$C$9)+'DEPRECATED - DT-Prelim Calcs'!$C$9</f>
        <v>1830.5740775711868</v>
      </c>
      <c r="JW194" s="57">
        <f t="shared" si="207"/>
        <v>49.999999999999993</v>
      </c>
      <c r="JX194" s="2">
        <f t="shared" si="260"/>
        <v>0.99579519204165001</v>
      </c>
      <c r="JY194" s="57">
        <f>JX194*'DEPRECATED - DT-Prelim Calcs'!$C$21/JS$2/'DEPRECATED - DT-Prelim Calcs'!$C$19/'DEPRECATED - DT-Prelim Calcs'!$C$18*3.39*'DEPRECATED - DT-Prelim Calcs'!$C$20</f>
        <v>25.773080821789936</v>
      </c>
      <c r="JZ194" s="46">
        <f t="shared" si="261"/>
        <v>0</v>
      </c>
      <c r="KA194" s="57">
        <f>JY193*'DEPRECATED - DT-Prelim Calcs'!$C$11+KA193</f>
        <v>-231.7395186603253</v>
      </c>
      <c r="KB194" s="57">
        <f>KB193+0.5*JY194*'DEPRECATED - DT-Prelim Calcs'!$C$11^2+KA194*'DEPRECATED - DT-Prelim Calcs'!$C$11</f>
        <v>-397376.94891472586</v>
      </c>
      <c r="KC194" s="57">
        <f>MIN('Drive Train'!$F$35-JW193*'DEPRECATED - DT-Prelim Calcs'!$C$21*'Drive Train'!$F$39,KC193+JW$2)</f>
        <v>9.4</v>
      </c>
      <c r="KD194" s="57">
        <f>'Drive Train'!$F$35-JW194*'DEPRECATED - DT-Prelim Calcs'!$C$21*'Drive Train'!$F$39</f>
        <v>9.4</v>
      </c>
      <c r="KE194" s="1">
        <f>IF(KB194&gt;='Drive Train'!$F$29,1,0)</f>
        <v>0</v>
      </c>
      <c r="KF194" s="57">
        <f>MIN(JV194,'DEPRECATED - DT-Prelim Calcs'!$C$10)*'DEPRECATED - DT-Prelim Calcs'!$C$11*1000/60/60</f>
        <v>103.33333333333333</v>
      </c>
      <c r="KG194" s="63">
        <f>KG193+'DEPRECATED - DT-Prelim Calcs'!$C$11</f>
        <v>760</v>
      </c>
      <c r="KH194" s="2">
        <f>KR194/'Drive Train'!$F$35</f>
        <v>0.74193548387096786</v>
      </c>
      <c r="KI194" s="46">
        <f>KP194*12*60/(PI() * 'Drive Train'!$F$15)/KH$2*KH194</f>
        <v>-66951.263209306417</v>
      </c>
      <c r="KJ194" s="2">
        <f>('DEPRECATED - DT-Prelim Calcs'!$C$6*KH194-KI194)/('DEPRECATED - DT-Prelim Calcs'!$C$6*KH194)*'DEPRECATED - DT-Prelim Calcs'!$C$7*KH194</f>
        <v>32.060586905327618</v>
      </c>
      <c r="KK194" s="57">
        <f>KJ194/'DEPRECATED - DT-Prelim Calcs'!$C$7*('DEPRECATED - DT-Prelim Calcs'!$C$8-'DEPRECATED - DT-Prelim Calcs'!$C$9)+'DEPRECATED - DT-Prelim Calcs'!$C$9</f>
        <v>1709.4939003956572</v>
      </c>
      <c r="KL194" s="57">
        <f t="shared" si="208"/>
        <v>53.333333333333329</v>
      </c>
      <c r="KM194" s="2">
        <f t="shared" si="262"/>
        <v>0.99579519204165001</v>
      </c>
      <c r="KN194" s="57">
        <f>KM194*'DEPRECATED - DT-Prelim Calcs'!$C$21/KH$2/'DEPRECATED - DT-Prelim Calcs'!$C$19/'DEPRECATED - DT-Prelim Calcs'!$C$18*3.39*'DEPRECATED - DT-Prelim Calcs'!$C$20</f>
        <v>25.773080821789936</v>
      </c>
      <c r="KO194" s="46">
        <f t="shared" si="263"/>
        <v>0</v>
      </c>
      <c r="KP194" s="57">
        <f>KN193*'DEPRECATED - DT-Prelim Calcs'!$C$11+KP193</f>
        <v>-220.49463996318968</v>
      </c>
      <c r="KQ194" s="57">
        <f>KQ193+0.5*KN194*'DEPRECATED - DT-Prelim Calcs'!$C$11^2+KP194*'DEPRECATED - DT-Prelim Calcs'!$C$11</f>
        <v>-373617.3289136485</v>
      </c>
      <c r="KR194" s="57">
        <f>MIN('Drive Train'!$F$35-KL193*'DEPRECATED - DT-Prelim Calcs'!$C$21*'Drive Train'!$F$39,KR193+KL$2)</f>
        <v>9.2000000000000011</v>
      </c>
      <c r="KS194" s="57">
        <f>'Drive Train'!$F$35-KL194*'DEPRECATED - DT-Prelim Calcs'!$C$21*'Drive Train'!$F$39</f>
        <v>9.2000000000000011</v>
      </c>
      <c r="KT194" s="1">
        <f>IF(KQ194&gt;='Drive Train'!$F$29,1,0)</f>
        <v>0</v>
      </c>
      <c r="KU194" s="57">
        <f>MIN(KK194,'DEPRECATED - DT-Prelim Calcs'!$C$10)*'DEPRECATED - DT-Prelim Calcs'!$C$11*1000/60/60</f>
        <v>103.33333333333333</v>
      </c>
      <c r="KV194" s="63">
        <f>KV193+'DEPRECATED - DT-Prelim Calcs'!$C$11</f>
        <v>760</v>
      </c>
      <c r="KW194" s="2">
        <f>LG194/'Drive Train'!$F$35</f>
        <v>0.72580645161290325</v>
      </c>
      <c r="KX194" s="46">
        <f>LE194*12*60/(PI() * 'Drive Train'!$F$15)/KW$2*KW194</f>
        <v>-88793.643028235514</v>
      </c>
      <c r="KY194" s="2">
        <f>('DEPRECATED - DT-Prelim Calcs'!$C$6*KW194-KX194)/('DEPRECATED - DT-Prelim Calcs'!$C$6*KW194)*'DEPRECATED - DT-Prelim Calcs'!$C$7*KW194</f>
        <v>41.897913942017041</v>
      </c>
      <c r="KZ194" s="57">
        <f>KY194/'DEPRECATED - DT-Prelim Calcs'!$C$7*('DEPRECATED - DT-Prelim Calcs'!$C$8-'DEPRECATED - DT-Prelim Calcs'!$C$9)+'DEPRECATED - DT-Prelim Calcs'!$C$9</f>
        <v>2233.1989040501185</v>
      </c>
      <c r="LA194" s="57">
        <f t="shared" si="209"/>
        <v>56.666666666666664</v>
      </c>
      <c r="LB194" s="2">
        <f t="shared" si="264"/>
        <v>0.99579519204165001</v>
      </c>
      <c r="LC194" s="57">
        <f>LB194*'DEPRECATED - DT-Prelim Calcs'!$C$21/KW$2/'DEPRECATED - DT-Prelim Calcs'!$C$19/'DEPRECATED - DT-Prelim Calcs'!$C$18*3.39*'DEPRECATED - DT-Prelim Calcs'!$C$20</f>
        <v>25.773080821789936</v>
      </c>
      <c r="LD194" s="46">
        <f t="shared" si="265"/>
        <v>0</v>
      </c>
      <c r="LE194" s="57">
        <f>LC193*'DEPRECATED - DT-Prelim Calcs'!$C$11+LE193</f>
        <v>-298.9279016651185</v>
      </c>
      <c r="LF194" s="57">
        <f>LF193+0.5*LC194*'DEPRECATED - DT-Prelim Calcs'!$C$11^2+LE194*'DEPRECATED - DT-Prelim Calcs'!$C$11</f>
        <v>-399607.88319314853</v>
      </c>
      <c r="LG194" s="57">
        <f>MIN('Drive Train'!$F$35-LA193*'DEPRECATED - DT-Prelim Calcs'!$C$21*'Drive Train'!$F$39,LG193+LA$2)</f>
        <v>9</v>
      </c>
      <c r="LH194" s="57">
        <f>'Drive Train'!$F$35-LA194*'DEPRECATED - DT-Prelim Calcs'!$C$21*'Drive Train'!$F$39</f>
        <v>9</v>
      </c>
      <c r="LI194" s="1">
        <f>IF(LF194&gt;='Drive Train'!$F$29,1,0)</f>
        <v>0</v>
      </c>
      <c r="LJ194" s="57">
        <f>MIN(KZ194,'DEPRECATED - DT-Prelim Calcs'!$C$10)*'DEPRECATED - DT-Prelim Calcs'!$C$11*1000/60/60</f>
        <v>103.33333333333333</v>
      </c>
      <c r="LK194" s="63">
        <f>LK193+'DEPRECATED - DT-Prelim Calcs'!$C$11</f>
        <v>760</v>
      </c>
      <c r="LL194" s="2">
        <f>LV194/'Drive Train'!$F$35</f>
        <v>0.70967741935483875</v>
      </c>
      <c r="LM194" s="46">
        <f>LT194*12*60/(PI() * 'Drive Train'!$F$15)/LL$2*LL194</f>
        <v>-101489.53386608782</v>
      </c>
      <c r="LN194" s="2">
        <f>('DEPRECATED - DT-Prelim Calcs'!$C$6*LL194-LM194)/('DEPRECATED - DT-Prelim Calcs'!$C$6*LL194)*'DEPRECATED - DT-Prelim Calcs'!$C$7*LL194</f>
        <v>47.59958648632464</v>
      </c>
      <c r="LO194" s="57">
        <f>LN194/'DEPRECATED - DT-Prelim Calcs'!$C$7*('DEPRECATED - DT-Prelim Calcs'!$C$8-'DEPRECATED - DT-Prelim Calcs'!$C$9)+'DEPRECATED - DT-Prelim Calcs'!$C$9</f>
        <v>2536.7360772595234</v>
      </c>
      <c r="LP194" s="57">
        <f t="shared" si="210"/>
        <v>60</v>
      </c>
      <c r="LQ194" s="2">
        <f t="shared" si="266"/>
        <v>0.99579519204165001</v>
      </c>
      <c r="LR194" s="57">
        <f>LQ194*'DEPRECATED - DT-Prelim Calcs'!$C$21/LL$2/'DEPRECATED - DT-Prelim Calcs'!$C$19/'DEPRECATED - DT-Prelim Calcs'!$C$18*3.39*'DEPRECATED - DT-Prelim Calcs'!$C$20</f>
        <v>25.773080821789936</v>
      </c>
      <c r="LS194" s="46">
        <f t="shared" si="267"/>
        <v>0</v>
      </c>
      <c r="LT194" s="57">
        <f>LR193*'DEPRECATED - DT-Prelim Calcs'!$C$11+LT193</f>
        <v>-349.43441394020203</v>
      </c>
      <c r="LU194" s="57">
        <f>LU193+0.5*LR194*'DEPRECATED - DT-Prelim Calcs'!$C$11^2+LT194*'DEPRECATED - DT-Prelim Calcs'!$C$11</f>
        <v>-374290.02908265241</v>
      </c>
      <c r="LV194" s="57">
        <f>MIN('Drive Train'!$F$35-LP193*'DEPRECATED - DT-Prelim Calcs'!$C$21*'Drive Train'!$F$39,LV193+LP$2)</f>
        <v>8.8000000000000007</v>
      </c>
      <c r="LW194" s="57">
        <f>'Drive Train'!$F$35-LP194*'DEPRECATED - DT-Prelim Calcs'!$C$21*'Drive Train'!$F$39</f>
        <v>8.8000000000000007</v>
      </c>
      <c r="LX194" s="1">
        <f>IF(LU194&gt;='Drive Train'!$F$29,1,0)</f>
        <v>0</v>
      </c>
      <c r="LY194" s="57">
        <f>MIN(LO194,'DEPRECATED - DT-Prelim Calcs'!$C$10)*'DEPRECATED - DT-Prelim Calcs'!$C$11*1000/60/60</f>
        <v>103.33333333333333</v>
      </c>
      <c r="LZ194" s="63">
        <f>LZ193+'DEPRECATED - DT-Prelim Calcs'!$C$11</f>
        <v>760</v>
      </c>
    </row>
    <row r="195" spans="18:338" x14ac:dyDescent="0.2">
      <c r="R195" s="63">
        <f>R194+'DEPRECATED - DT-Prelim Calcs'!$C$11</f>
        <v>764</v>
      </c>
      <c r="S195" s="2">
        <f>AG195/'Drive Train'!$F$35</f>
        <v>0</v>
      </c>
      <c r="T195" s="46">
        <f>AE195*12*60/(PI() * 'Drive Train'!$F$15)/S$2*ABS(S195)</f>
        <v>0</v>
      </c>
      <c r="U195" s="2">
        <f>IF(OR(AD194=1,AND($C$32=Motors!$C$32,'DEPRECATED - DT-Prelim Calcs'!AI194=1)),0,IF(AG195=0,-(V194+$C$9)/($C$8-$C$9)*$C$7,($C$6*S195-T195)/($C$6*S195)*$C$7*S195))</f>
        <v>0</v>
      </c>
      <c r="V195" s="57">
        <f>IF(AND(AD194=1,AI194=1),0,ABS(U195/$C$7*($C$8-$C$9)+$C$9) *'Drive Train'!$AA$49 + V194*(1-'Drive Train'!$AA$49))</f>
        <v>0</v>
      </c>
      <c r="W195" s="57">
        <f t="shared" si="269"/>
        <v>0</v>
      </c>
      <c r="X195" s="2">
        <f>MAX(MIN(IF(AND(AI194=1,AG195&lt;0),-1,1)*(W195-$C$9)/($C$8-$C$9)*$C$7-$C$29*AE195/T$2 -  AI194*$C$29/2,X$2),MAX(X$4:X194)*-1)</f>
        <v>-0.2458281045106315</v>
      </c>
      <c r="Y195" s="57">
        <f t="shared" si="185"/>
        <v>0</v>
      </c>
      <c r="Z195" s="57">
        <f t="shared" si="186"/>
        <v>0</v>
      </c>
      <c r="AA195" s="57">
        <f t="shared" si="187"/>
        <v>0</v>
      </c>
      <c r="AB195" s="57" t="e">
        <f t="shared" si="188"/>
        <v>#N/A</v>
      </c>
      <c r="AC195" s="46">
        <f t="shared" si="211"/>
        <v>1</v>
      </c>
      <c r="AD195" s="1">
        <f t="shared" si="189"/>
        <v>1</v>
      </c>
      <c r="AE195" s="57">
        <f t="shared" si="190"/>
        <v>0</v>
      </c>
      <c r="AF195" s="57" t="e">
        <f t="shared" si="191"/>
        <v>#N/A</v>
      </c>
      <c r="AG195" s="57">
        <f>IF(AI194=0,MIN('Drive Train'!$F$35-W194*$C$21*'Drive Train'!$F$39,AG194+W$2)-$C$3,IF(AE194-1&lt;=0,0,IF($C$32=Motors!$C$30,MAX(ABS('Drive Train'!$F$35-W194*$C$21*'Drive Train'!$F$39)*-1,AG194-W$2),MAX(0,ABS('Drive Train'!$F$35-W194*$C$21*'Drive Train'!$F$39)*-1,AG194-W$2))))</f>
        <v>0</v>
      </c>
      <c r="AH195" s="57">
        <f>'Drive Train'!$F$35-ABS(W195)*'DEPRECATED - DT-Prelim Calcs'!$C$21*'Drive Train'!$F$39</f>
        <v>12.4</v>
      </c>
      <c r="AI195" s="1">
        <f>IF(AJ195&gt;='Drive Train'!$F$29,1,0)</f>
        <v>1</v>
      </c>
      <c r="AJ195" s="57">
        <f>AJ194+0.5*Y195*'DEPRECATED - DT-Prelim Calcs'!$C$11^2+AE195*'DEPRECATED - DT-Prelim Calcs'!$C$11</f>
        <v>784.33981740885292</v>
      </c>
      <c r="AK195" s="57">
        <f t="shared" si="268"/>
        <v>0</v>
      </c>
      <c r="AL195" s="63">
        <f>AL194+'DEPRECATED - DT-Prelim Calcs'!$C$11</f>
        <v>764</v>
      </c>
      <c r="AM195" s="2">
        <f>AW195/'Drive Train'!$F$35</f>
        <v>0.9017179876015865</v>
      </c>
      <c r="AN195" s="46">
        <f>AU195*12*60/(PI() * 'Drive Train'!$F$15)/AM$2*AM195</f>
        <v>4074.5129711578234</v>
      </c>
      <c r="AO195" s="2">
        <f>('DEPRECATED - DT-Prelim Calcs'!$C$6*AM195-AN195)/('DEPRECATED - DT-Prelim Calcs'!$C$6*AM195)*'DEPRECATED - DT-Prelim Calcs'!$C$7*AM195</f>
        <v>0.3308183500278245</v>
      </c>
      <c r="AP195" s="57">
        <f>AO195/'DEPRECATED - DT-Prelim Calcs'!$C$7*('DEPRECATED - DT-Prelim Calcs'!$C$8-'DEPRECATED - DT-Prelim Calcs'!$C$9)+'DEPRECATED - DT-Prelim Calcs'!$C$9</f>
        <v>20.311615895672151</v>
      </c>
      <c r="AQ195" s="57">
        <f t="shared" si="192"/>
        <v>20.311615895672151</v>
      </c>
      <c r="AR195" s="2">
        <f t="shared" si="212"/>
        <v>3.3306690738754696E-16</v>
      </c>
      <c r="AS195" s="57">
        <f>AR195*'DEPRECATED - DT-Prelim Calcs'!$C$21/AM$2/'DEPRECATED - DT-Prelim Calcs'!$C$19/'DEPRECATED - DT-Prelim Calcs'!$C$18*3.39*'DEPRECATED - DT-Prelim Calcs'!$C$20</f>
        <v>2.4137140947202652E-15</v>
      </c>
      <c r="AT195" s="46">
        <f t="shared" si="213"/>
        <v>0</v>
      </c>
      <c r="AU195" s="57">
        <f>AS194*'DEPRECATED - DT-Prelim Calcs'!$C$11+AU194</f>
        <v>39.432321268798681</v>
      </c>
      <c r="AV195" s="57">
        <f>AV194+0.5*AS195*'DEPRECATED - DT-Prelim Calcs'!$C$11^2+AU195*'DEPRECATED - DT-Prelim Calcs'!$C$11</f>
        <v>30081.679884726254</v>
      </c>
      <c r="AW195" s="57">
        <f>MIN('Drive Train'!$F$35-AQ194*'DEPRECATED - DT-Prelim Calcs'!$C$21*'Drive Train'!$F$39,AW194+AQ$2)</f>
        <v>11.181303046259673</v>
      </c>
      <c r="AX195" s="57">
        <f>'Drive Train'!$F$35-AQ195*'DEPRECATED - DT-Prelim Calcs'!$C$21*'Drive Train'!$F$39</f>
        <v>11.181303046259671</v>
      </c>
      <c r="AY195" s="1">
        <f>IF(AV195&gt;='Drive Train'!$F$29,1,0)</f>
        <v>1</v>
      </c>
      <c r="AZ195" s="57">
        <f t="shared" si="214"/>
        <v>22.568462106302391</v>
      </c>
      <c r="BA195" s="63">
        <f>BA194+'DEPRECATED - DT-Prelim Calcs'!$C$11</f>
        <v>764</v>
      </c>
      <c r="BB195" s="2">
        <f>BL195/'Drive Train'!$F$35</f>
        <v>1.2947645110418984</v>
      </c>
      <c r="BC195" s="46">
        <f>BJ195*12*60/(PI() * 'Drive Train'!$F$15)/BB$2*BB195</f>
        <v>-4259.0909490704944</v>
      </c>
      <c r="BD195" s="2">
        <f>('DEPRECATED - DT-Prelim Calcs'!$C$6*BB195-BC195)/('DEPRECATED - DT-Prelim Calcs'!$C$6*BB195)*'DEPRECATED - DT-Prelim Calcs'!$C$7*BB195</f>
        <v>5.0461628069317808</v>
      </c>
      <c r="BE195" s="57">
        <f>BD195/'DEPRECATED - DT-Prelim Calcs'!$C$7*('DEPRECATED - DT-Prelim Calcs'!$C$8-'DEPRECATED - DT-Prelim Calcs'!$C$9)+'DEPRECATED - DT-Prelim Calcs'!$C$9</f>
        <v>271.34011955574584</v>
      </c>
      <c r="BF195" s="57">
        <f t="shared" si="193"/>
        <v>93</v>
      </c>
      <c r="BG195" s="2">
        <f t="shared" si="215"/>
        <v>1.937034298208735</v>
      </c>
      <c r="BH195" s="57">
        <f>BG195*'DEPRECATED - DT-Prelim Calcs'!$C$21/BB$2/'DEPRECATED - DT-Prelim Calcs'!$C$19/'DEPRECATED - DT-Prelim Calcs'!$C$18*3.39*'DEPRECATED - DT-Prelim Calcs'!$C$20</f>
        <v>20.276476817893272</v>
      </c>
      <c r="BI195" s="46">
        <f t="shared" si="216"/>
        <v>0</v>
      </c>
      <c r="BJ195" s="57">
        <f>BH194*'DEPRECATED - DT-Prelim Calcs'!$C$11+BJ194</f>
        <v>-19.873422069688658</v>
      </c>
      <c r="BK195" s="57">
        <f>BK194+0.5*BH195*'DEPRECATED - DT-Prelim Calcs'!$C$11^2+BJ195*'DEPRECATED - DT-Prelim Calcs'!$C$11</f>
        <v>15833.279255951595</v>
      </c>
      <c r="BL195" s="57">
        <f>MIN('Drive Train'!$F$35-BF194*'DEPRECATED - DT-Prelim Calcs'!$C$21*'Drive Train'!$F$39,BL194+BF$2)</f>
        <v>16.05507993691954</v>
      </c>
      <c r="BM195" s="57">
        <f>'Drive Train'!$F$35-BF195*'DEPRECATED - DT-Prelim Calcs'!$C$21*'Drive Train'!$F$39</f>
        <v>6.82</v>
      </c>
      <c r="BN195" s="1">
        <f>IF(BK195&gt;='Drive Train'!$F$29,1,0)</f>
        <v>1</v>
      </c>
      <c r="BO195" s="57">
        <f t="shared" si="217"/>
        <v>103.33333333333333</v>
      </c>
      <c r="BP195" s="63">
        <f>BP194+'DEPRECATED - DT-Prelim Calcs'!$C$11</f>
        <v>764</v>
      </c>
      <c r="BQ195" s="2">
        <f>CA195/'Drive Train'!$F$35</f>
        <v>1.6574379825407923</v>
      </c>
      <c r="BR195" s="46">
        <f>BY195*12*60/(PI() * 'Drive Train'!$F$15)/BQ$2*BQ195</f>
        <v>-47666.143250291942</v>
      </c>
      <c r="BS195" s="2">
        <f>('DEPRECATED - DT-Prelim Calcs'!$C$6*BQ195-BR195)/('DEPRECATED - DT-Prelim Calcs'!$C$6*BQ195)*'DEPRECATED - DT-Prelim Calcs'!$C$7*BQ195</f>
        <v>25.547034399687586</v>
      </c>
      <c r="BT195" s="57">
        <f>BS195/'DEPRECATED - DT-Prelim Calcs'!$C$7*('DEPRECATED - DT-Prelim Calcs'!$C$8-'DEPRECATED - DT-Prelim Calcs'!$C$9)+'DEPRECATED - DT-Prelim Calcs'!$C$9</f>
        <v>1362.7350678339906</v>
      </c>
      <c r="BU195" s="57">
        <f t="shared" si="194"/>
        <v>93</v>
      </c>
      <c r="BV195" s="2">
        <f t="shared" si="218"/>
        <v>1.8828060353728675</v>
      </c>
      <c r="BW195" s="57">
        <f>BV195*'DEPRECATED - DT-Prelim Calcs'!$C$21/BQ$2/'DEPRECATED - DT-Prelim Calcs'!$C$19/'DEPRECATED - DT-Prelim Calcs'!$C$18*3.39*'DEPRECATED - DT-Prelim Calcs'!$C$20</f>
        <v>25.773080821789936</v>
      </c>
      <c r="BX195" s="46">
        <f t="shared" si="219"/>
        <v>0</v>
      </c>
      <c r="BY195" s="57">
        <f>BW194*'DEPRECATED - DT-Prelim Calcs'!$C$11+BY194</f>
        <v>-132.86594682442836</v>
      </c>
      <c r="BZ195" s="57">
        <f>BZ194+0.5*BW195*'DEPRECATED - DT-Prelim Calcs'!$C$11^2+BY195*'DEPRECATED - DT-Prelim Calcs'!$C$11</f>
        <v>-16913.649479880576</v>
      </c>
      <c r="CA195" s="57">
        <f>MIN('Drive Train'!$F$35-BU194*'DEPRECATED - DT-Prelim Calcs'!$C$21*'Drive Train'!$F$39,CA194+BU$2)</f>
        <v>20.552230983505826</v>
      </c>
      <c r="CB195" s="57">
        <f>'Drive Train'!$F$35-BU195*'DEPRECATED - DT-Prelim Calcs'!$C$21*'Drive Train'!$F$39</f>
        <v>6.82</v>
      </c>
      <c r="CC195" s="1">
        <f>IF(BZ195&gt;='Drive Train'!$F$29,1,0)</f>
        <v>0</v>
      </c>
      <c r="CD195" s="57">
        <f t="shared" si="220"/>
        <v>103.33333333333333</v>
      </c>
      <c r="CE195" s="63">
        <f>CE194+'DEPRECATED - DT-Prelim Calcs'!$C$11</f>
        <v>764</v>
      </c>
      <c r="CF195" s="2">
        <f>CP195/'Drive Train'!$F$35</f>
        <v>1.131414549878242</v>
      </c>
      <c r="CG195" s="46">
        <f>CN195*12*60/(PI() * 'Drive Train'!$F$15)/CF$2*CF195</f>
        <v>-14257.534976030607</v>
      </c>
      <c r="CH195" s="2">
        <f>('DEPRECATED - DT-Prelim Calcs'!$C$6*CF195-CG195)/('DEPRECATED - DT-Prelim Calcs'!$C$6*CF195)*'DEPRECATED - DT-Prelim Calcs'!$C$7*CF195</f>
        <v>9.173361840484942</v>
      </c>
      <c r="CI195" s="57">
        <f>CH195/'DEPRECATED - DT-Prelim Calcs'!$C$7*('DEPRECATED - DT-Prelim Calcs'!$C$8-'DEPRECATED - DT-Prelim Calcs'!$C$9)+'DEPRECATED - DT-Prelim Calcs'!$C$9</f>
        <v>491.05781084407386</v>
      </c>
      <c r="CJ195" s="57">
        <f t="shared" si="195"/>
        <v>93</v>
      </c>
      <c r="CK195" s="2">
        <f t="shared" si="221"/>
        <v>1.5241763143494644</v>
      </c>
      <c r="CL195" s="57">
        <f>CK195*'DEPRECATED - DT-Prelim Calcs'!$C$21/CF$2/'DEPRECATED - DT-Prelim Calcs'!$C$19/'DEPRECATED - DT-Prelim Calcs'!$C$18*3.39*'DEPRECATED - DT-Prelim Calcs'!$C$20</f>
        <v>25.773080821789936</v>
      </c>
      <c r="CM195" s="46">
        <f t="shared" si="222"/>
        <v>0</v>
      </c>
      <c r="CN195" s="57">
        <f>CL194*'DEPRECATED - DT-Prelim Calcs'!$C$11+CN194</f>
        <v>-47.129547806851448</v>
      </c>
      <c r="CO195" s="57">
        <f>CO194+0.5*CL195*'DEPRECATED - DT-Prelim Calcs'!$C$11^2+CN195*'DEPRECATED - DT-Prelim Calcs'!$C$11</f>
        <v>-64225.442854669978</v>
      </c>
      <c r="CP195" s="57">
        <f>MIN('Drive Train'!$F$35-CJ194*'DEPRECATED - DT-Prelim Calcs'!$C$21*'Drive Train'!$F$39,CP194+CJ$2)</f>
        <v>14.0295404184902</v>
      </c>
      <c r="CQ195" s="57">
        <f>'Drive Train'!$F$35-CJ195*'DEPRECATED - DT-Prelim Calcs'!$C$21*'Drive Train'!$F$39</f>
        <v>6.82</v>
      </c>
      <c r="CR195" s="1">
        <f>IF(CO195&gt;='Drive Train'!$F$29,1,0)</f>
        <v>0</v>
      </c>
      <c r="CS195" s="57">
        <f t="shared" si="223"/>
        <v>103.33333333333333</v>
      </c>
      <c r="CT195" s="63">
        <f>CT194+'DEPRECATED - DT-Prelim Calcs'!$C$11</f>
        <v>764</v>
      </c>
      <c r="CU195" s="2">
        <f>DE195/'Drive Train'!$F$35</f>
        <v>0.55000000000000004</v>
      </c>
      <c r="CV195" s="46">
        <f>DC195*12*60/(PI() * 'Drive Train'!$F$15)/CU$2*CU195</f>
        <v>3406.1043534348678</v>
      </c>
      <c r="CW195" s="2">
        <f>('DEPRECATED - DT-Prelim Calcs'!$C$6*CU195-CV195)/('DEPRECATED - DT-Prelim Calcs'!$C$6*CU195)*'DEPRECATED - DT-Prelim Calcs'!$C$7*CU195</f>
        <v>-0.21459596468630962</v>
      </c>
      <c r="CX195" s="57">
        <f>CW195/'DEPRECATED - DT-Prelim Calcs'!$C$7*('DEPRECATED - DT-Prelim Calcs'!$C$8-'DEPRECATED - DT-Prelim Calcs'!$C$9)+'DEPRECATED - DT-Prelim Calcs'!$C$9</f>
        <v>-8.7243411905616277</v>
      </c>
      <c r="CY195" s="57">
        <f t="shared" si="196"/>
        <v>-8.7243411905616277</v>
      </c>
      <c r="CZ195" s="2">
        <f t="shared" si="224"/>
        <v>-0.66799425648247412</v>
      </c>
      <c r="DA195" s="57">
        <f>CZ195*'DEPRECATED - DT-Prelim Calcs'!$C$21/CU$2/'DEPRECATED - DT-Prelim Calcs'!$C$19/'DEPRECATED - DT-Prelim Calcs'!$C$18*3.39*'DEPRECATED - DT-Prelim Calcs'!$C$20</f>
        <v>-13.44697413560556</v>
      </c>
      <c r="DB195" s="46">
        <f t="shared" si="225"/>
        <v>1</v>
      </c>
      <c r="DC195" s="57">
        <f>DA194*'DEPRECATED - DT-Prelim Calcs'!$C$11+DC194</f>
        <v>19.455622571111263</v>
      </c>
      <c r="DD195" s="57">
        <f>DD194+0.5*DA195*'DEPRECATED - DT-Prelim Calcs'!$C$11^2+DC195*'DEPRECATED - DT-Prelim Calcs'!$C$11</f>
        <v>-130108.51448826728</v>
      </c>
      <c r="DE195" s="57">
        <f>MIN('Drive Train'!$F$35-CY194*'DEPRECATED - DT-Prelim Calcs'!$C$21*'Drive Train'!$F$39,DE194+CY$2)</f>
        <v>6.82</v>
      </c>
      <c r="DF195" s="57">
        <f>'Drive Train'!$F$35-CY195*'DEPRECATED - DT-Prelim Calcs'!$C$21*'Drive Train'!$F$39</f>
        <v>12.923460471433698</v>
      </c>
      <c r="DG195" s="1">
        <f>IF(DD195&gt;='Drive Train'!$F$29,1,0)</f>
        <v>0</v>
      </c>
      <c r="DH195" s="57">
        <f t="shared" si="226"/>
        <v>-9.6937124339573639</v>
      </c>
      <c r="DI195" s="63">
        <f>DI194+'DEPRECATED - DT-Prelim Calcs'!$C$11</f>
        <v>764</v>
      </c>
      <c r="DJ195" s="2">
        <f>DT195/'Drive Train'!$F$35</f>
        <v>0.55000000000000004</v>
      </c>
      <c r="DK195" s="46">
        <f>DR195*12*60/(PI() * 'Drive Train'!$F$15)/DJ$2*DJ195</f>
        <v>-65309.267299348387</v>
      </c>
      <c r="DL195" s="2">
        <f>('DEPRECATED - DT-Prelim Calcs'!$C$6*DJ195-DK195)/('DEPRECATED - DT-Prelim Calcs'!$C$6*DJ195)*'DEPRECATED - DT-Prelim Calcs'!$C$7*DJ195</f>
        <v>30.855581461806679</v>
      </c>
      <c r="DM195" s="57">
        <f>DL195/'DEPRECATED - DT-Prelim Calcs'!$C$7*('DEPRECATED - DT-Prelim Calcs'!$C$8-'DEPRECATED - DT-Prelim Calcs'!$C$9)+'DEPRECATED - DT-Prelim Calcs'!$C$9</f>
        <v>1645.3436106015754</v>
      </c>
      <c r="DN195" s="57">
        <f t="shared" si="197"/>
        <v>93</v>
      </c>
      <c r="DO195" s="2">
        <f t="shared" si="227"/>
        <v>1.1037138828047846</v>
      </c>
      <c r="DP195" s="57">
        <f>DO195*'DEPRECATED - DT-Prelim Calcs'!$C$21/DJ$2/'DEPRECATED - DT-Prelim Calcs'!$C$19/'DEPRECATED - DT-Prelim Calcs'!$C$18*3.39*'DEPRECATED - DT-Prelim Calcs'!$C$20</f>
        <v>25.773080821789936</v>
      </c>
      <c r="DQ195" s="46">
        <f t="shared" si="228"/>
        <v>0</v>
      </c>
      <c r="DR195" s="57">
        <f>DP194*'DEPRECATED - DT-Prelim Calcs'!$C$11+DR194</f>
        <v>-321.59108833693574</v>
      </c>
      <c r="DS195" s="57">
        <f>DS194+0.5*DP195*'DEPRECATED - DT-Prelim Calcs'!$C$11^2+DR195*'DEPRECATED - DT-Prelim Calcs'!$C$11</f>
        <v>-223486.4991029661</v>
      </c>
      <c r="DT195" s="57">
        <f>MIN('Drive Train'!$F$35-DN194*'DEPRECATED - DT-Prelim Calcs'!$C$21*'Drive Train'!$F$39,DT194+DN$2)</f>
        <v>6.82</v>
      </c>
      <c r="DU195" s="57">
        <f>'Drive Train'!$F$35-DN195*'DEPRECATED - DT-Prelim Calcs'!$C$21*'Drive Train'!$F$39</f>
        <v>6.82</v>
      </c>
      <c r="DV195" s="1">
        <f>IF(DS195&gt;='Drive Train'!$F$29,1,0)</f>
        <v>0</v>
      </c>
      <c r="DW195" s="57">
        <f t="shared" si="229"/>
        <v>103.33333333333333</v>
      </c>
      <c r="DX195" s="63">
        <f>DX194+'DEPRECATED - DT-Prelim Calcs'!$C$11</f>
        <v>764</v>
      </c>
      <c r="DY195" s="2">
        <f>EI195/'Drive Train'!$F$35</f>
        <v>0.55000000000000004</v>
      </c>
      <c r="DZ195" s="46">
        <f>EG195*12*60/(PI() * 'Drive Train'!$F$15)/DY$2*DY195</f>
        <v>-275009.9749455151</v>
      </c>
      <c r="EA195" s="2">
        <f>('DEPRECATED - DT-Prelim Calcs'!$C$6*DY195-DZ195)/('DEPRECATED - DT-Prelim Calcs'!$C$6*DY195)*'DEPRECATED - DT-Prelim Calcs'!$C$7*DY195</f>
        <v>125.67334983465129</v>
      </c>
      <c r="EB195" s="57">
        <f>EA195/'DEPRECATED - DT-Prelim Calcs'!$C$7*('DEPRECATED - DT-Prelim Calcs'!$C$8-'DEPRECATED - DT-Prelim Calcs'!$C$9)+'DEPRECATED - DT-Prelim Calcs'!$C$9</f>
        <v>6693.1111136040499</v>
      </c>
      <c r="EC195" s="57">
        <f t="shared" si="198"/>
        <v>93</v>
      </c>
      <c r="ED195" s="2">
        <f t="shared" si="230"/>
        <v>0.96993038185874991</v>
      </c>
      <c r="EE195" s="57">
        <f>ED195*'DEPRECATED - DT-Prelim Calcs'!$C$21/DY$2/'DEPRECATED - DT-Prelim Calcs'!$C$19/'DEPRECATED - DT-Prelim Calcs'!$C$18*3.39*'DEPRECATED - DT-Prelim Calcs'!$C$20</f>
        <v>25.773080821789936</v>
      </c>
      <c r="EF195" s="46">
        <f t="shared" si="231"/>
        <v>0</v>
      </c>
      <c r="EG195" s="57">
        <f>EE194*'DEPRECATED - DT-Prelim Calcs'!$C$11+EG194</f>
        <v>-1190.0403814776078</v>
      </c>
      <c r="EH195" s="57">
        <f>EH194+0.5*EE195*'DEPRECATED - DT-Prelim Calcs'!$C$11^2+EG195*'DEPRECATED - DT-Prelim Calcs'!$C$11</f>
        <v>-319140.13225300063</v>
      </c>
      <c r="EI195" s="57">
        <f>MIN('Drive Train'!$F$35-EC194*'DEPRECATED - DT-Prelim Calcs'!$C$21*'Drive Train'!$F$39,EI194+EC$2)</f>
        <v>6.82</v>
      </c>
      <c r="EJ195" s="57">
        <f>'Drive Train'!$F$35-EC195*'DEPRECATED - DT-Prelim Calcs'!$C$21*'Drive Train'!$F$39</f>
        <v>6.82</v>
      </c>
      <c r="EK195" s="1">
        <f>IF(EH195&gt;='Drive Train'!$F$29,1,0)</f>
        <v>0</v>
      </c>
      <c r="EL195" s="57">
        <f t="shared" si="232"/>
        <v>103.33333333333333</v>
      </c>
      <c r="EM195" s="63">
        <f>EM194+'DEPRECATED - DT-Prelim Calcs'!$C$11</f>
        <v>764</v>
      </c>
      <c r="EN195" s="2">
        <f>EX195/'Drive Train'!$F$35</f>
        <v>0.70764242161310276</v>
      </c>
      <c r="EO195" s="46">
        <f>EV195*12*60/(PI() * 'Drive Train'!$F$15)/EN$2*EN195</f>
        <v>35054.364862445305</v>
      </c>
      <c r="EP195" s="2">
        <f>('DEPRECATED - DT-Prelim Calcs'!$C$6*EN195-EO195)/('DEPRECATED - DT-Prelim Calcs'!$C$6*EN195)*'DEPRECATED - DT-Prelim Calcs'!$C$7*EN195</f>
        <v>-14.144679197025591</v>
      </c>
      <c r="EQ195" s="57">
        <f>EP195/'DEPRECATED - DT-Prelim Calcs'!$C$7*('DEPRECATED - DT-Prelim Calcs'!$C$8-'DEPRECATED - DT-Prelim Calcs'!$C$9)+'DEPRECATED - DT-Prelim Calcs'!$C$9</f>
        <v>-750.31341949310502</v>
      </c>
      <c r="ER195" s="57">
        <f t="shared" si="199"/>
        <v>-750.31341949310502</v>
      </c>
      <c r="ES195" s="2">
        <f t="shared" si="233"/>
        <v>-17.771389468835878</v>
      </c>
      <c r="ET195" s="57">
        <f>ES195*'DEPRECATED - DT-Prelim Calcs'!$C$21/EN$2/'DEPRECATED - DT-Prelim Calcs'!$C$19/'DEPRECATED - DT-Prelim Calcs'!$C$18*3.39*'DEPRECATED - DT-Prelim Calcs'!$C$20</f>
        <v>-529.46217738964765</v>
      </c>
      <c r="EU195" s="46">
        <f t="shared" si="234"/>
        <v>1</v>
      </c>
      <c r="EV195" s="57">
        <f>ET194*'DEPRECATED - DT-Prelim Calcs'!$C$11+EV194</f>
        <v>105.15172459967725</v>
      </c>
      <c r="EW195" s="57">
        <f>EW194+0.5*ET195*'DEPRECATED - DT-Prelim Calcs'!$C$11^2+EV195*'DEPRECATED - DT-Prelim Calcs'!$C$11</f>
        <v>-413183.24054570054</v>
      </c>
      <c r="EX195" s="57">
        <f>MIN('Drive Train'!$F$35-ER194*'DEPRECATED - DT-Prelim Calcs'!$C$21*'Drive Train'!$F$39,EX194+ER$2)</f>
        <v>8.7747660280024746</v>
      </c>
      <c r="EY195" s="57">
        <f>'Drive Train'!$F$35-ER195*'DEPRECATED - DT-Prelim Calcs'!$C$21*'Drive Train'!$F$39</f>
        <v>57.4188051695863</v>
      </c>
      <c r="EZ195" s="1">
        <f>IF(EW195&gt;='Drive Train'!$F$29,1,0)</f>
        <v>0</v>
      </c>
      <c r="FA195" s="57">
        <f t="shared" si="235"/>
        <v>-833.68157721456123</v>
      </c>
      <c r="FB195" s="63">
        <f>FB194+'DEPRECATED - DT-Prelim Calcs'!$C$11</f>
        <v>764</v>
      </c>
      <c r="FC195" s="2">
        <f>FM195/'Drive Train'!$F$35</f>
        <v>0.55000000000000004</v>
      </c>
      <c r="FD195" s="46">
        <f>FK195*12*60/(PI() * 'Drive Train'!$F$15)/FC$2*FC195</f>
        <v>1519.0324146793653</v>
      </c>
      <c r="FE195" s="2">
        <f>('DEPRECATED - DT-Prelim Calcs'!$C$6*FC195-FD195)/('DEPRECATED - DT-Prelim Calcs'!$C$6*FC195)*'DEPRECATED - DT-Prelim Calcs'!$C$7*FC195</f>
        <v>0.63865795133634717</v>
      </c>
      <c r="FF195" s="57">
        <f>FE195/'DEPRECATED - DT-Prelim Calcs'!$C$7*('DEPRECATED - DT-Prelim Calcs'!$C$8-'DEPRECATED - DT-Prelim Calcs'!$C$9)+'DEPRECATED - DT-Prelim Calcs'!$C$9</f>
        <v>36.699923301432932</v>
      </c>
      <c r="FG195" s="57">
        <f t="shared" si="200"/>
        <v>36.699923301432932</v>
      </c>
      <c r="FH195" s="2">
        <f t="shared" si="236"/>
        <v>0.43645431030459664</v>
      </c>
      <c r="FI195" s="57">
        <f>FH195*'DEPRECATED - DT-Prelim Calcs'!$C$21/FC$2/'DEPRECATED - DT-Prelim Calcs'!$C$19/'DEPRECATED - DT-Prelim Calcs'!$C$18*3.39*'DEPRECATED - DT-Prelim Calcs'!$C$20</f>
        <v>14.409021057798975</v>
      </c>
      <c r="FJ195" s="46">
        <f t="shared" si="237"/>
        <v>0</v>
      </c>
      <c r="FK195" s="57">
        <f>FI194*'DEPRECATED - DT-Prelim Calcs'!$C$11+FK194</f>
        <v>5.2906663797355407</v>
      </c>
      <c r="FL195" s="57">
        <f>FL194+0.5*FI195*'DEPRECATED - DT-Prelim Calcs'!$C$11^2+FK195*'DEPRECATED - DT-Prelim Calcs'!$C$11</f>
        <v>-594917.4651602807</v>
      </c>
      <c r="FM195" s="57">
        <f>MIN('Drive Train'!$F$35-FG194*'DEPRECATED - DT-Prelim Calcs'!$C$21*'Drive Train'!$F$39,FM194+FG$2)</f>
        <v>6.82</v>
      </c>
      <c r="FN195" s="57">
        <f>'Drive Train'!$F$35-FG195*'DEPRECATED - DT-Prelim Calcs'!$C$21*'Drive Train'!$F$39</f>
        <v>10.198004601914025</v>
      </c>
      <c r="FO195" s="1">
        <f>IF(FL195&gt;='Drive Train'!$F$29,1,0)</f>
        <v>0</v>
      </c>
      <c r="FP195" s="57">
        <f t="shared" si="238"/>
        <v>40.777692557147702</v>
      </c>
      <c r="FQ195" s="63">
        <f>FQ194+'DEPRECATED - DT-Prelim Calcs'!$C$11</f>
        <v>764</v>
      </c>
      <c r="FR195" s="2">
        <f>GB195/'Drive Train'!$F$35</f>
        <v>0.55000000000000004</v>
      </c>
      <c r="FS195" s="46">
        <f>FZ195*12*60/(PI() * 'Drive Train'!$F$15)/FR$2*FR195</f>
        <v>-572959.89408166322</v>
      </c>
      <c r="FT195" s="2">
        <f>('DEPRECATED - DT-Prelim Calcs'!$C$6*FR195-FS195)/('DEPRECATED - DT-Prelim Calcs'!$C$6*FR195)*'DEPRECATED - DT-Prelim Calcs'!$C$7*FR195</f>
        <v>260.39366974424172</v>
      </c>
      <c r="FU195" s="57">
        <f>FT195/'DEPRECATED - DT-Prelim Calcs'!$C$7*('DEPRECATED - DT-Prelim Calcs'!$C$8-'DEPRECATED - DT-Prelim Calcs'!$C$9)+'DEPRECATED - DT-Prelim Calcs'!$C$9</f>
        <v>13865.151380990132</v>
      </c>
      <c r="FV195" s="57">
        <f t="shared" si="201"/>
        <v>93</v>
      </c>
      <c r="FW195" s="2">
        <f t="shared" si="239"/>
        <v>0.7112822800297498</v>
      </c>
      <c r="FX195" s="57">
        <f>FW195*'DEPRECATED - DT-Prelim Calcs'!$C$21/FR$2/'DEPRECATED - DT-Prelim Calcs'!$C$19/'DEPRECATED - DT-Prelim Calcs'!$C$18*3.39*'DEPRECATED - DT-Prelim Calcs'!$C$20</f>
        <v>25.773080821789936</v>
      </c>
      <c r="FY195" s="46">
        <f t="shared" si="240"/>
        <v>0</v>
      </c>
      <c r="FZ195" s="57">
        <f>FX194*'DEPRECATED - DT-Prelim Calcs'!$C$11+FZ194</f>
        <v>-1818.1884788369077</v>
      </c>
      <c r="GA195" s="57">
        <f>GA194+0.5*FX195*'DEPRECATED - DT-Prelim Calcs'!$C$11^2+FZ195*'DEPRECATED - DT-Prelim Calcs'!$C$11</f>
        <v>-681684.49571994832</v>
      </c>
      <c r="GB195" s="57">
        <f>MIN('Drive Train'!$F$35-FV194*'DEPRECATED - DT-Prelim Calcs'!$C$21*'Drive Train'!$F$39,GB194+FV$2)</f>
        <v>6.82</v>
      </c>
      <c r="GC195" s="57">
        <f>'Drive Train'!$F$35-FV195*'DEPRECATED - DT-Prelim Calcs'!$C$21*'Drive Train'!$F$39</f>
        <v>6.82</v>
      </c>
      <c r="GD195" s="1">
        <f>IF(GA195&gt;='Drive Train'!$F$29,1,0)</f>
        <v>0</v>
      </c>
      <c r="GE195" s="57">
        <f t="shared" si="241"/>
        <v>103.33333333333333</v>
      </c>
      <c r="GF195" s="63">
        <f>GF194+'DEPRECATED - DT-Prelim Calcs'!$C$11</f>
        <v>764</v>
      </c>
      <c r="GG195" s="2">
        <f>GQ195/'Drive Train'!$F$35</f>
        <v>0.85483870967741948</v>
      </c>
      <c r="GH195" s="46">
        <f>GO195*12*60/(PI() * 'Drive Train'!$F$15)/GG$2*GG195</f>
        <v>-126673.78746067053</v>
      </c>
      <c r="GI195" s="2">
        <f>('DEPRECATED - DT-Prelim Calcs'!$C$6*GG195-GH195)/('DEPRECATED - DT-Prelim Calcs'!$C$6*GG195)*'DEPRECATED - DT-Prelim Calcs'!$C$7*GG195</f>
        <v>59.336676821319962</v>
      </c>
      <c r="GJ195" s="57">
        <f>GI195/'DEPRECATED - DT-Prelim Calcs'!$C$7*('DEPRECATED - DT-Prelim Calcs'!$C$8-'DEPRECATED - DT-Prelim Calcs'!$C$9)+'DEPRECATED - DT-Prelim Calcs'!$C$9</f>
        <v>3161.5778573341704</v>
      </c>
      <c r="GK195" s="57">
        <f t="shared" si="242"/>
        <v>29.999999999999982</v>
      </c>
      <c r="GL195" s="2">
        <f t="shared" si="243"/>
        <v>0.99579519204165001</v>
      </c>
      <c r="GM195" s="57">
        <f>GL195*'DEPRECATED - DT-Prelim Calcs'!$C$21/GG$2/'DEPRECATED - DT-Prelim Calcs'!$C$19/'DEPRECATED - DT-Prelim Calcs'!$C$18*3.39*'DEPRECATED - DT-Prelim Calcs'!$C$20</f>
        <v>25.773080821789936</v>
      </c>
      <c r="GN195" s="46">
        <f t="shared" si="244"/>
        <v>0</v>
      </c>
      <c r="GO195" s="57">
        <f>GM194*'DEPRECATED - DT-Prelim Calcs'!$C$11+GO194</f>
        <v>-362.08287001793587</v>
      </c>
      <c r="GP195" s="57">
        <f>GP194+0.5*GM195*'DEPRECATED - DT-Prelim Calcs'!$C$11^2+GO195*'DEPRECATED - DT-Prelim Calcs'!$C$11</f>
        <v>-336655.40950068965</v>
      </c>
      <c r="GQ195" s="57">
        <f>MIN('Drive Train'!$F$35-GK194*'DEPRECATED - DT-Prelim Calcs'!$C$21*'Drive Train'!$F$39,GQ194+GK$2)</f>
        <v>10.600000000000001</v>
      </c>
      <c r="GR195" s="57">
        <f>'Drive Train'!$F$35-GK195*'DEPRECATED - DT-Prelim Calcs'!$C$21*'Drive Train'!$F$39</f>
        <v>10.600000000000001</v>
      </c>
      <c r="GS195" s="1">
        <f>IF(GP195&gt;='Drive Train'!$F$29,1,0)</f>
        <v>0</v>
      </c>
      <c r="GT195" s="57">
        <f t="shared" si="245"/>
        <v>33.333333333333314</v>
      </c>
      <c r="GU195" s="63">
        <f>GU194+'DEPRECATED - DT-Prelim Calcs'!$C$11</f>
        <v>764</v>
      </c>
      <c r="GV195" s="2">
        <f>HF195/'Drive Train'!$F$35</f>
        <v>0.83870967741935498</v>
      </c>
      <c r="GW195" s="46">
        <f>HD195*12*60/(PI() * 'Drive Train'!$F$15)/GV$2*GV195</f>
        <v>-97456.856022678956</v>
      </c>
      <c r="GX195" s="2">
        <f>('DEPRECATED - DT-Prelim Calcs'!$C$6*GV195-GW195)/('DEPRECATED - DT-Prelim Calcs'!$C$6*GV195)*'DEPRECATED - DT-Prelim Calcs'!$C$7*GV195</f>
        <v>46.087148299064012</v>
      </c>
      <c r="GY195" s="57">
        <f>GX195/'DEPRECATED - DT-Prelim Calcs'!$C$7*('DEPRECATED - DT-Prelim Calcs'!$C$8-'DEPRECATED - DT-Prelim Calcs'!$C$9)+'DEPRECATED - DT-Prelim Calcs'!$C$9</f>
        <v>2456.2191397385527</v>
      </c>
      <c r="GZ195" s="57">
        <f t="shared" si="202"/>
        <v>33.333333333333314</v>
      </c>
      <c r="HA195" s="2">
        <f t="shared" si="246"/>
        <v>0.99579519204165001</v>
      </c>
      <c r="HB195" s="57">
        <f>HA195*'DEPRECATED - DT-Prelim Calcs'!$C$21/GV$2/'DEPRECATED - DT-Prelim Calcs'!$C$19/'DEPRECATED - DT-Prelim Calcs'!$C$18*3.39*'DEPRECATED - DT-Prelim Calcs'!$C$20</f>
        <v>25.773080821789936</v>
      </c>
      <c r="HC195" s="46">
        <f t="shared" si="247"/>
        <v>0</v>
      </c>
      <c r="HD195" s="57">
        <f>HB194*'DEPRECATED - DT-Prelim Calcs'!$C$11+HD194</f>
        <v>-283.92664194123495</v>
      </c>
      <c r="HE195" s="57">
        <f>HE194+0.5*HB195*'DEPRECATED - DT-Prelim Calcs'!$C$11^2+HD195*'DEPRECATED - DT-Prelim Calcs'!$C$11</f>
        <v>-358573.15144338488</v>
      </c>
      <c r="HF195" s="57">
        <f>MIN('Drive Train'!$F$35-GZ194*'DEPRECATED - DT-Prelim Calcs'!$C$21*'Drive Train'!$F$39,HF194+GZ$2)</f>
        <v>10.400000000000002</v>
      </c>
      <c r="HG195" s="57">
        <f>'Drive Train'!$F$35-GZ195*'DEPRECATED - DT-Prelim Calcs'!$C$21*'Drive Train'!$F$39</f>
        <v>10.400000000000002</v>
      </c>
      <c r="HH195" s="1">
        <f>IF(HE195&gt;='Drive Train'!$F$29,1,0)</f>
        <v>0</v>
      </c>
      <c r="HI195" s="57">
        <f t="shared" si="248"/>
        <v>37.037037037037017</v>
      </c>
      <c r="HJ195" s="63">
        <f>HJ194+'DEPRECATED - DT-Prelim Calcs'!$C$11</f>
        <v>764</v>
      </c>
      <c r="HK195" s="2">
        <f>HU195/'Drive Train'!$F$35</f>
        <v>0.82258064516129037</v>
      </c>
      <c r="HL195" s="46">
        <f>HS195*12*60/(PI() * 'Drive Train'!$F$15)/HK$2*HK195</f>
        <v>-44859.967906265476</v>
      </c>
      <c r="HM195" s="2">
        <f>('DEPRECATED - DT-Prelim Calcs'!$C$6*HK195-HL195)/('DEPRECATED - DT-Prelim Calcs'!$C$6*HK195)*'DEPRECATED - DT-Prelim Calcs'!$C$7*HK195</f>
        <v>22.266194712080697</v>
      </c>
      <c r="HN195" s="57">
        <f>HM195/'DEPRECATED - DT-Prelim Calcs'!$C$7*('DEPRECATED - DT-Prelim Calcs'!$C$8-'DEPRECATED - DT-Prelim Calcs'!$C$9)+'DEPRECATED - DT-Prelim Calcs'!$C$9</f>
        <v>1188.0745981576572</v>
      </c>
      <c r="HO195" s="57">
        <f t="shared" si="203"/>
        <v>36.66666666666665</v>
      </c>
      <c r="HP195" s="2">
        <f t="shared" si="249"/>
        <v>0.99579519204165001</v>
      </c>
      <c r="HQ195" s="57">
        <f>HP195*'DEPRECATED - DT-Prelim Calcs'!$C$21/HK$2/'DEPRECATED - DT-Prelim Calcs'!$C$19/'DEPRECATED - DT-Prelim Calcs'!$C$18*3.39*'DEPRECATED - DT-Prelim Calcs'!$C$20</f>
        <v>25.773080821789936</v>
      </c>
      <c r="HR195" s="46">
        <f t="shared" si="250"/>
        <v>0</v>
      </c>
      <c r="HS195" s="57">
        <f>HQ194*'DEPRECATED - DT-Prelim Calcs'!$C$11+HS194</f>
        <v>-133.2557246116238</v>
      </c>
      <c r="HT195" s="57">
        <f>HT194+0.5*HQ195*'DEPRECATED - DT-Prelim Calcs'!$C$11^2+HS195*'DEPRECATED - DT-Prelim Calcs'!$C$11</f>
        <v>-353368.86803203373</v>
      </c>
      <c r="HU195" s="57">
        <f>MIN('Drive Train'!$F$35-HO194*'DEPRECATED - DT-Prelim Calcs'!$C$21*'Drive Train'!$F$39,HU194+HO$2)</f>
        <v>10.200000000000001</v>
      </c>
      <c r="HV195" s="57">
        <f>'Drive Train'!$F$35-HO195*'DEPRECATED - DT-Prelim Calcs'!$C$21*'Drive Train'!$F$39</f>
        <v>10.200000000000001</v>
      </c>
      <c r="HW195" s="1">
        <f>IF(HT195&gt;='Drive Train'!$F$29,1,0)</f>
        <v>0</v>
      </c>
      <c r="HX195" s="57">
        <f t="shared" si="251"/>
        <v>40.740740740740726</v>
      </c>
      <c r="HY195" s="63">
        <f>HY194+'DEPRECATED - DT-Prelim Calcs'!$C$11</f>
        <v>764</v>
      </c>
      <c r="HZ195" s="2">
        <f>IJ195/'Drive Train'!$F$35</f>
        <v>0.80645161290322598</v>
      </c>
      <c r="IA195" s="46">
        <f>IH195*12*60/(PI() * 'Drive Train'!$F$15)/HZ$2*HZ195</f>
        <v>-139846.61127592079</v>
      </c>
      <c r="IB195" s="2">
        <f>('DEPRECATED - DT-Prelim Calcs'!$C$6*HZ195-IA195)/('DEPRECATED - DT-Prelim Calcs'!$C$6*HZ195)*'DEPRECATED - DT-Prelim Calcs'!$C$7*HZ195</f>
        <v>65.176256299848944</v>
      </c>
      <c r="IC195" s="57">
        <f>IB195/'DEPRECATED - DT-Prelim Calcs'!$C$7*('DEPRECATED - DT-Prelim Calcs'!$C$8-'DEPRECATED - DT-Prelim Calcs'!$C$9)+'DEPRECATED - DT-Prelim Calcs'!$C$9</f>
        <v>3472.4567150500493</v>
      </c>
      <c r="ID195" s="57">
        <f t="shared" si="204"/>
        <v>39.999999999999986</v>
      </c>
      <c r="IE195" s="2">
        <f t="shared" si="252"/>
        <v>0.99579519204165001</v>
      </c>
      <c r="IF195" s="57">
        <f>IE195*'DEPRECATED - DT-Prelim Calcs'!$C$21/HZ$2/'DEPRECATED - DT-Prelim Calcs'!$C$19/'DEPRECATED - DT-Prelim Calcs'!$C$18*3.39*'DEPRECATED - DT-Prelim Calcs'!$C$20</f>
        <v>25.773080821789936</v>
      </c>
      <c r="IG195" s="46">
        <f t="shared" si="253"/>
        <v>0</v>
      </c>
      <c r="IH195" s="57">
        <f>IF194*'DEPRECATED - DT-Prelim Calcs'!$C$11+IH194</f>
        <v>-423.72007020092292</v>
      </c>
      <c r="II195" s="57">
        <f>II194+0.5*IF195*'DEPRECATED - DT-Prelim Calcs'!$C$11^2+IH195*'DEPRECATED - DT-Prelim Calcs'!$C$11</f>
        <v>-349140.37359647051</v>
      </c>
      <c r="IJ195" s="57">
        <f>MIN('Drive Train'!$F$35-ID194*'DEPRECATED - DT-Prelim Calcs'!$C$21*'Drive Train'!$F$39,IJ194+ID$2)</f>
        <v>10.000000000000002</v>
      </c>
      <c r="IK195" s="57">
        <f>'Drive Train'!$F$35-ID195*'DEPRECATED - DT-Prelim Calcs'!$C$21*'Drive Train'!$F$39</f>
        <v>10.000000000000002</v>
      </c>
      <c r="IL195" s="1">
        <f>IF(II195&gt;='Drive Train'!$F$29,1,0)</f>
        <v>0</v>
      </c>
      <c r="IM195" s="57">
        <f t="shared" si="254"/>
        <v>44.444444444444429</v>
      </c>
      <c r="IN195" s="63">
        <f>IN194+'DEPRECATED - DT-Prelim Calcs'!$C$11</f>
        <v>764</v>
      </c>
      <c r="IO195" s="2">
        <f>IY195/'Drive Train'!$F$35</f>
        <v>0.89680070181289673</v>
      </c>
      <c r="IP195" s="46">
        <f>IW195*12*60/(PI() * 'Drive Train'!$F$15)/IO$2*IO195</f>
        <v>5093.8966699868179</v>
      </c>
      <c r="IQ195" s="2">
        <f>('DEPRECATED - DT-Prelim Calcs'!$C$6*IO195-IP195)/('DEPRECATED - DT-Prelim Calcs'!$C$6*IO195)*'DEPRECATED - DT-Prelim Calcs'!$C$7*IO195</f>
        <v>-0.14195439393452711</v>
      </c>
      <c r="IR195" s="57">
        <f>IQ195/'DEPRECATED - DT-Prelim Calcs'!$C$7*('DEPRECATED - DT-Prelim Calcs'!$C$8-'DEPRECATED - DT-Prelim Calcs'!$C$9)+'DEPRECATED - DT-Prelim Calcs'!$C$9</f>
        <v>-4.8571571542737875</v>
      </c>
      <c r="IS195" s="57">
        <f t="shared" si="205"/>
        <v>-4.8571571542737875</v>
      </c>
      <c r="IT195" s="2">
        <f t="shared" si="255"/>
        <v>-0.5578064099440293</v>
      </c>
      <c r="IU195" s="57">
        <f>IT195*'DEPRECATED - DT-Prelim Calcs'!$C$21/IO$2/'DEPRECATED - DT-Prelim Calcs'!$C$19/'DEPRECATED - DT-Prelim Calcs'!$C$18*3.39*'DEPRECATED - DT-Prelim Calcs'!$C$20</f>
        <v>-14.437094897922194</v>
      </c>
      <c r="IV195" s="46">
        <f t="shared" si="256"/>
        <v>1</v>
      </c>
      <c r="IW195" s="57">
        <f>IU194*'DEPRECATED - DT-Prelim Calcs'!$C$11+IW194</f>
        <v>13.879045350331483</v>
      </c>
      <c r="IX195" s="57">
        <f>IX194+0.5*IU195*'DEPRECATED - DT-Prelim Calcs'!$C$11^2+IW195*'DEPRECATED - DT-Prelim Calcs'!$C$11</f>
        <v>-355599.30568738305</v>
      </c>
      <c r="IY195" s="57">
        <f>MIN('Drive Train'!$F$35-IS194*'DEPRECATED - DT-Prelim Calcs'!$C$21*'Drive Train'!$F$39,IY194+IS$2)</f>
        <v>11.12032870247992</v>
      </c>
      <c r="IZ195" s="57">
        <f>'Drive Train'!$F$35-IS195*'DEPRECATED - DT-Prelim Calcs'!$C$21*'Drive Train'!$F$39</f>
        <v>12.691429429256427</v>
      </c>
      <c r="JA195" s="1">
        <f>IF(IX195&gt;='Drive Train'!$F$29,1,0)</f>
        <v>0</v>
      </c>
      <c r="JB195" s="57">
        <f t="shared" si="257"/>
        <v>-5.39684128252643</v>
      </c>
      <c r="JC195" s="63">
        <f>JC194+'DEPRECATED - DT-Prelim Calcs'!$C$11</f>
        <v>764</v>
      </c>
      <c r="JD195" s="2">
        <f>JN195/'Drive Train'!$F$35</f>
        <v>0.77419354838709686</v>
      </c>
      <c r="JE195" s="46">
        <f>JL195*12*60/(PI() * 'Drive Train'!$F$15)/JD$2*JD195</f>
        <v>22097.903413076507</v>
      </c>
      <c r="JF195" s="2">
        <f>('DEPRECATED - DT-Prelim Calcs'!$C$6*JD195-JE195)/('DEPRECATED - DT-Prelim Calcs'!$C$6*JD195)*'DEPRECATED - DT-Prelim Calcs'!$C$7*JD195</f>
        <v>-8.1259284875079949</v>
      </c>
      <c r="JG195" s="57">
        <f>JF195/'DEPRECATED - DT-Prelim Calcs'!$C$7*('DEPRECATED - DT-Prelim Calcs'!$C$8-'DEPRECATED - DT-Prelim Calcs'!$C$9)+'DEPRECATED - DT-Prelim Calcs'!$C$9</f>
        <v>-429.89610993662899</v>
      </c>
      <c r="JH195" s="57">
        <f t="shared" si="206"/>
        <v>-429.89610993662899</v>
      </c>
      <c r="JI195" s="2">
        <f t="shared" si="258"/>
        <v>-10.215639073673842</v>
      </c>
      <c r="JJ195" s="57">
        <f>JI195*'DEPRECATED - DT-Prelim Calcs'!$C$21/JD$2/'DEPRECATED - DT-Prelim Calcs'!$C$19/'DEPRECATED - DT-Prelim Calcs'!$C$18*3.39*'DEPRECATED - DT-Prelim Calcs'!$C$20</f>
        <v>-264.4002437411034</v>
      </c>
      <c r="JK195" s="46">
        <f t="shared" si="259"/>
        <v>1</v>
      </c>
      <c r="JL195" s="57">
        <f>JJ194*'DEPRECATED - DT-Prelim Calcs'!$C$11+JL194</f>
        <v>69.744011999212859</v>
      </c>
      <c r="JM195" s="57">
        <f>JM194+0.5*JJ195*'DEPRECATED - DT-Prelim Calcs'!$C$11^2+JL195*'DEPRECATED - DT-Prelim Calcs'!$C$11</f>
        <v>-380640.63108075049</v>
      </c>
      <c r="JN195" s="57">
        <f>MIN('Drive Train'!$F$35-JH194*'DEPRECATED - DT-Prelim Calcs'!$C$21*'Drive Train'!$F$39,JN194+JH$2)</f>
        <v>9.6000000000000014</v>
      </c>
      <c r="JO195" s="57">
        <f>'Drive Train'!$F$35-JH195*'DEPRECATED - DT-Prelim Calcs'!$C$21*'Drive Train'!$F$39</f>
        <v>38.19376659619774</v>
      </c>
      <c r="JP195" s="1">
        <f>IF(JM195&gt;='Drive Train'!$F$29,1,0)</f>
        <v>0</v>
      </c>
      <c r="JQ195" s="57">
        <f>MIN(JG195,'DEPRECATED - DT-Prelim Calcs'!$C$10)*'DEPRECATED - DT-Prelim Calcs'!$C$11*1000/60/60</f>
        <v>-477.66234437403222</v>
      </c>
      <c r="JR195" s="63">
        <f>JR194+'DEPRECATED - DT-Prelim Calcs'!$C$11</f>
        <v>764</v>
      </c>
      <c r="JS195" s="2">
        <f>KC195/'Drive Train'!$F$35</f>
        <v>0.75806451612903225</v>
      </c>
      <c r="JT195" s="46">
        <f>KA195*12*60/(PI() * 'Drive Train'!$F$15)/JS$2*JS195</f>
        <v>-39911.779150994698</v>
      </c>
      <c r="JU195" s="2">
        <f>('DEPRECATED - DT-Prelim Calcs'!$C$6*JS195-JT195)/('DEPRECATED - DT-Prelim Calcs'!$C$6*JS195)*'DEPRECATED - DT-Prelim Calcs'!$C$7*JS195</f>
        <v>19.873349696609658</v>
      </c>
      <c r="JV195" s="57">
        <f>JU195/'DEPRECATED - DT-Prelim Calcs'!$C$7*('DEPRECATED - DT-Prelim Calcs'!$C$8-'DEPRECATED - DT-Prelim Calcs'!$C$9)+'DEPRECATED - DT-Prelim Calcs'!$C$9</f>
        <v>1060.6878697406719</v>
      </c>
      <c r="JW195" s="57">
        <f t="shared" si="207"/>
        <v>49.999999999999993</v>
      </c>
      <c r="JX195" s="2">
        <f t="shared" si="260"/>
        <v>0.99579519204165001</v>
      </c>
      <c r="JY195" s="57">
        <f>JX195*'DEPRECATED - DT-Prelim Calcs'!$C$21/JS$2/'DEPRECATED - DT-Prelim Calcs'!$C$19/'DEPRECATED - DT-Prelim Calcs'!$C$18*3.39*'DEPRECATED - DT-Prelim Calcs'!$C$20</f>
        <v>25.773080821789936</v>
      </c>
      <c r="JZ195" s="46">
        <f t="shared" si="261"/>
        <v>0</v>
      </c>
      <c r="KA195" s="57">
        <f>JY194*'DEPRECATED - DT-Prelim Calcs'!$C$11+KA194</f>
        <v>-128.64719537316557</v>
      </c>
      <c r="KB195" s="57">
        <f>KB194+0.5*JY195*'DEPRECATED - DT-Prelim Calcs'!$C$11^2+KA195*'DEPRECATED - DT-Prelim Calcs'!$C$11</f>
        <v>-397685.35304964421</v>
      </c>
      <c r="KC195" s="57">
        <f>MIN('Drive Train'!$F$35-JW194*'DEPRECATED - DT-Prelim Calcs'!$C$21*'Drive Train'!$F$39,KC194+JW$2)</f>
        <v>9.4</v>
      </c>
      <c r="KD195" s="57">
        <f>'Drive Train'!$F$35-JW195*'DEPRECATED - DT-Prelim Calcs'!$C$21*'Drive Train'!$F$39</f>
        <v>9.4</v>
      </c>
      <c r="KE195" s="1">
        <f>IF(KB195&gt;='Drive Train'!$F$29,1,0)</f>
        <v>0</v>
      </c>
      <c r="KF195" s="57">
        <f>MIN(JV195,'DEPRECATED - DT-Prelim Calcs'!$C$10)*'DEPRECATED - DT-Prelim Calcs'!$C$11*1000/60/60</f>
        <v>103.33333333333333</v>
      </c>
      <c r="KG195" s="63">
        <f>KG194+'DEPRECATED - DT-Prelim Calcs'!$C$11</f>
        <v>764</v>
      </c>
      <c r="KH195" s="2">
        <f>KR195/'Drive Train'!$F$35</f>
        <v>0.74193548387096786</v>
      </c>
      <c r="KI195" s="46">
        <f>KP195*12*60/(PI() * 'Drive Train'!$F$15)/KH$2*KH195</f>
        <v>-35648.183586101899</v>
      </c>
      <c r="KJ195" s="2">
        <f>('DEPRECATED - DT-Prelim Calcs'!$C$6*KH195-KI195)/('DEPRECATED - DT-Prelim Calcs'!$C$6*KH195)*'DEPRECATED - DT-Prelim Calcs'!$C$7*KH195</f>
        <v>17.906661597274546</v>
      </c>
      <c r="KK195" s="57">
        <f>KJ195/'DEPRECATED - DT-Prelim Calcs'!$C$7*('DEPRECATED - DT-Prelim Calcs'!$C$8-'DEPRECATED - DT-Prelim Calcs'!$C$9)+'DEPRECATED - DT-Prelim Calcs'!$C$9</f>
        <v>955.98825017855779</v>
      </c>
      <c r="KL195" s="57">
        <f t="shared" si="208"/>
        <v>53.333333333333329</v>
      </c>
      <c r="KM195" s="2">
        <f t="shared" si="262"/>
        <v>0.99579519204165001</v>
      </c>
      <c r="KN195" s="57">
        <f>KM195*'DEPRECATED - DT-Prelim Calcs'!$C$21/KH$2/'DEPRECATED - DT-Prelim Calcs'!$C$19/'DEPRECATED - DT-Prelim Calcs'!$C$18*3.39*'DEPRECATED - DT-Prelim Calcs'!$C$20</f>
        <v>25.773080821789936</v>
      </c>
      <c r="KO195" s="46">
        <f t="shared" si="263"/>
        <v>0</v>
      </c>
      <c r="KP195" s="57">
        <f>KN194*'DEPRECATED - DT-Prelim Calcs'!$C$11+KP194</f>
        <v>-117.40231667602994</v>
      </c>
      <c r="KQ195" s="57">
        <f>KQ194+0.5*KN195*'DEPRECATED - DT-Prelim Calcs'!$C$11^2+KP195*'DEPRECATED - DT-Prelim Calcs'!$C$11</f>
        <v>-373880.7535337783</v>
      </c>
      <c r="KR195" s="57">
        <f>MIN('Drive Train'!$F$35-KL194*'DEPRECATED - DT-Prelim Calcs'!$C$21*'Drive Train'!$F$39,KR194+KL$2)</f>
        <v>9.2000000000000011</v>
      </c>
      <c r="KS195" s="57">
        <f>'Drive Train'!$F$35-KL195*'DEPRECATED - DT-Prelim Calcs'!$C$21*'Drive Train'!$F$39</f>
        <v>9.2000000000000011</v>
      </c>
      <c r="KT195" s="1">
        <f>IF(KQ195&gt;='Drive Train'!$F$29,1,0)</f>
        <v>0</v>
      </c>
      <c r="KU195" s="57">
        <f>MIN(KK195,'DEPRECATED - DT-Prelim Calcs'!$C$10)*'DEPRECATED - DT-Prelim Calcs'!$C$11*1000/60/60</f>
        <v>103.33333333333333</v>
      </c>
      <c r="KV195" s="63">
        <f>KV194+'DEPRECATED - DT-Prelim Calcs'!$C$11</f>
        <v>764</v>
      </c>
      <c r="KW195" s="2">
        <f>LG195/'Drive Train'!$F$35</f>
        <v>0.72580645161290325</v>
      </c>
      <c r="KX195" s="46">
        <f>LE195*12*60/(PI() * 'Drive Train'!$F$15)/KW$2*KW195</f>
        <v>-58171.065135970217</v>
      </c>
      <c r="KY195" s="2">
        <f>('DEPRECATED - DT-Prelim Calcs'!$C$6*KW195-KX195)/('DEPRECATED - DT-Prelim Calcs'!$C$6*KW195)*'DEPRECATED - DT-Prelim Calcs'!$C$7*KW195</f>
        <v>28.051682662399902</v>
      </c>
      <c r="KZ195" s="57">
        <f>KY195/'DEPRECATED - DT-Prelim Calcs'!$C$7*('DEPRECATED - DT-Prelim Calcs'!$C$8-'DEPRECATED - DT-Prelim Calcs'!$C$9)+'DEPRECATED - DT-Prelim Calcs'!$C$9</f>
        <v>1496.0738114464345</v>
      </c>
      <c r="LA195" s="57">
        <f t="shared" si="209"/>
        <v>56.666666666666664</v>
      </c>
      <c r="LB195" s="2">
        <f t="shared" si="264"/>
        <v>0.99579519204165001</v>
      </c>
      <c r="LC195" s="57">
        <f>LB195*'DEPRECATED - DT-Prelim Calcs'!$C$21/KW$2/'DEPRECATED - DT-Prelim Calcs'!$C$19/'DEPRECATED - DT-Prelim Calcs'!$C$18*3.39*'DEPRECATED - DT-Prelim Calcs'!$C$20</f>
        <v>25.773080821789936</v>
      </c>
      <c r="LD195" s="46">
        <f t="shared" si="265"/>
        <v>0</v>
      </c>
      <c r="LE195" s="57">
        <f>LC194*'DEPRECATED - DT-Prelim Calcs'!$C$11+LE194</f>
        <v>-195.83557837795877</v>
      </c>
      <c r="LF195" s="57">
        <f>LF194+0.5*LC195*'DEPRECATED - DT-Prelim Calcs'!$C$11^2+LE195*'DEPRECATED - DT-Prelim Calcs'!$C$11</f>
        <v>-400185.04086008604</v>
      </c>
      <c r="LG195" s="57">
        <f>MIN('Drive Train'!$F$35-LA194*'DEPRECATED - DT-Prelim Calcs'!$C$21*'Drive Train'!$F$39,LG194+LA$2)</f>
        <v>9</v>
      </c>
      <c r="LH195" s="57">
        <f>'Drive Train'!$F$35-LA195*'DEPRECATED - DT-Prelim Calcs'!$C$21*'Drive Train'!$F$39</f>
        <v>9</v>
      </c>
      <c r="LI195" s="1">
        <f>IF(LF195&gt;='Drive Train'!$F$29,1,0)</f>
        <v>0</v>
      </c>
      <c r="LJ195" s="57">
        <f>MIN(KZ195,'DEPRECATED - DT-Prelim Calcs'!$C$10)*'DEPRECATED - DT-Prelim Calcs'!$C$11*1000/60/60</f>
        <v>103.33333333333333</v>
      </c>
      <c r="LK195" s="63">
        <f>LK194+'DEPRECATED - DT-Prelim Calcs'!$C$11</f>
        <v>764</v>
      </c>
      <c r="LL195" s="2">
        <f>LV195/'Drive Train'!$F$35</f>
        <v>0.70967741935483875</v>
      </c>
      <c r="LM195" s="46">
        <f>LT195*12*60/(PI() * 'Drive Train'!$F$15)/LL$2*LL195</f>
        <v>-71547.45770476172</v>
      </c>
      <c r="LN195" s="2">
        <f>('DEPRECATED - DT-Prelim Calcs'!$C$6*LL195-LM195)/('DEPRECATED - DT-Prelim Calcs'!$C$6*LL195)*'DEPRECATED - DT-Prelim Calcs'!$C$7*LL195</f>
        <v>34.061049235143422</v>
      </c>
      <c r="LO195" s="57">
        <f>LN195/'DEPRECATED - DT-Prelim Calcs'!$C$7*('DEPRECATED - DT-Prelim Calcs'!$C$8-'DEPRECATED - DT-Prelim Calcs'!$C$9)+'DEPRECATED - DT-Prelim Calcs'!$C$9</f>
        <v>1815.9915422692536</v>
      </c>
      <c r="LP195" s="57">
        <f t="shared" si="210"/>
        <v>60</v>
      </c>
      <c r="LQ195" s="2">
        <f t="shared" si="266"/>
        <v>0.99579519204165001</v>
      </c>
      <c r="LR195" s="57">
        <f>LQ195*'DEPRECATED - DT-Prelim Calcs'!$C$21/LL$2/'DEPRECATED - DT-Prelim Calcs'!$C$19/'DEPRECATED - DT-Prelim Calcs'!$C$18*3.39*'DEPRECATED - DT-Prelim Calcs'!$C$20</f>
        <v>25.773080821789936</v>
      </c>
      <c r="LS195" s="46">
        <f t="shared" si="267"/>
        <v>0</v>
      </c>
      <c r="LT195" s="57">
        <f>LR194*'DEPRECATED - DT-Prelim Calcs'!$C$11+LT194</f>
        <v>-246.34209065304231</v>
      </c>
      <c r="LU195" s="57">
        <f>LU194+0.5*LR195*'DEPRECATED - DT-Prelim Calcs'!$C$11^2+LT195*'DEPRECATED - DT-Prelim Calcs'!$C$11</f>
        <v>-375069.21279869025</v>
      </c>
      <c r="LV195" s="57">
        <f>MIN('Drive Train'!$F$35-LP194*'DEPRECATED - DT-Prelim Calcs'!$C$21*'Drive Train'!$F$39,LV194+LP$2)</f>
        <v>8.8000000000000007</v>
      </c>
      <c r="LW195" s="57">
        <f>'Drive Train'!$F$35-LP195*'DEPRECATED - DT-Prelim Calcs'!$C$21*'Drive Train'!$F$39</f>
        <v>8.8000000000000007</v>
      </c>
      <c r="LX195" s="1">
        <f>IF(LU195&gt;='Drive Train'!$F$29,1,0)</f>
        <v>0</v>
      </c>
      <c r="LY195" s="57">
        <f>MIN(LO195,'DEPRECATED - DT-Prelim Calcs'!$C$10)*'DEPRECATED - DT-Prelim Calcs'!$C$11*1000/60/60</f>
        <v>103.33333333333333</v>
      </c>
      <c r="LZ195" s="63">
        <f>LZ194+'DEPRECATED - DT-Prelim Calcs'!$C$11</f>
        <v>764</v>
      </c>
    </row>
    <row r="196" spans="18:338" x14ac:dyDescent="0.2">
      <c r="R196" s="63">
        <f>R195+'DEPRECATED - DT-Prelim Calcs'!$C$11</f>
        <v>768</v>
      </c>
      <c r="S196" s="2">
        <f>AG196/'Drive Train'!$F$35</f>
        <v>0</v>
      </c>
      <c r="T196" s="46">
        <f>AE196*12*60/(PI() * 'Drive Train'!$F$15)/S$2*ABS(S196)</f>
        <v>0</v>
      </c>
      <c r="U196" s="2">
        <f>IF(OR(AD195=1,AND($C$32=Motors!$C$32,'DEPRECATED - DT-Prelim Calcs'!AI195=1)),0,IF(AG196=0,-(V195+$C$9)/($C$8-$C$9)*$C$7,($C$6*S196-T196)/($C$6*S196)*$C$7*S196))</f>
        <v>0</v>
      </c>
      <c r="V196" s="57">
        <f>IF(AND(AD195=1,AI195=1),0,ABS(U196/$C$7*($C$8-$C$9)+$C$9) *'Drive Train'!$AA$49 + V195*(1-'Drive Train'!$AA$49))</f>
        <v>0</v>
      </c>
      <c r="W196" s="57">
        <f t="shared" si="269"/>
        <v>0</v>
      </c>
      <c r="X196" s="2">
        <f>MAX(MIN(IF(AND(AI195=1,AG196&lt;0),-1,1)*(W196-$C$9)/($C$8-$C$9)*$C$7-$C$29*AE196/T$2 -  AI195*$C$29/2,X$2),MAX(X$4:X195)*-1)</f>
        <v>-0.2458281045106315</v>
      </c>
      <c r="Y196" s="57">
        <f t="shared" si="185"/>
        <v>0</v>
      </c>
      <c r="Z196" s="57">
        <f t="shared" si="186"/>
        <v>0</v>
      </c>
      <c r="AA196" s="57">
        <f t="shared" si="187"/>
        <v>0</v>
      </c>
      <c r="AB196" s="57" t="e">
        <f t="shared" si="188"/>
        <v>#N/A</v>
      </c>
      <c r="AC196" s="46">
        <f t="shared" si="211"/>
        <v>1</v>
      </c>
      <c r="AD196" s="1">
        <f t="shared" si="189"/>
        <v>1</v>
      </c>
      <c r="AE196" s="57">
        <f t="shared" si="190"/>
        <v>0</v>
      </c>
      <c r="AF196" s="57" t="e">
        <f t="shared" si="191"/>
        <v>#N/A</v>
      </c>
      <c r="AG196" s="57">
        <f>IF(AI195=0,MIN('Drive Train'!$F$35-W195*$C$21*'Drive Train'!$F$39,AG195+W$2)-$C$3,IF(AE195-1&lt;=0,0,IF($C$32=Motors!$C$30,MAX(ABS('Drive Train'!$F$35-W195*$C$21*'Drive Train'!$F$39)*-1,AG195-W$2),MAX(0,ABS('Drive Train'!$F$35-W195*$C$21*'Drive Train'!$F$39)*-1,AG195-W$2))))</f>
        <v>0</v>
      </c>
      <c r="AH196" s="57">
        <f>'Drive Train'!$F$35-ABS(W196)*'DEPRECATED - DT-Prelim Calcs'!$C$21*'Drive Train'!$F$39</f>
        <v>12.4</v>
      </c>
      <c r="AI196" s="1">
        <f>IF(AJ196&gt;='Drive Train'!$F$29,1,0)</f>
        <v>1</v>
      </c>
      <c r="AJ196" s="57">
        <f>AJ195+0.5*Y196*'DEPRECATED - DT-Prelim Calcs'!$C$11^2+AE196*'DEPRECATED - DT-Prelim Calcs'!$C$11</f>
        <v>784.33981740885292</v>
      </c>
      <c r="AK196" s="57">
        <f t="shared" si="268"/>
        <v>0</v>
      </c>
      <c r="AL196" s="63">
        <f>AL195+'DEPRECATED - DT-Prelim Calcs'!$C$11</f>
        <v>768</v>
      </c>
      <c r="AM196" s="2">
        <f>AW196/'Drive Train'!$F$35</f>
        <v>0.90171798760158639</v>
      </c>
      <c r="AN196" s="46">
        <f>AU196*12*60/(PI() * 'Drive Train'!$F$15)/AM$2*AM196</f>
        <v>4074.5129711578243</v>
      </c>
      <c r="AO196" s="2">
        <f>('DEPRECATED - DT-Prelim Calcs'!$C$6*AM196-AN196)/('DEPRECATED - DT-Prelim Calcs'!$C$6*AM196)*'DEPRECATED - DT-Prelim Calcs'!$C$7*AM196</f>
        <v>0.330818350027824</v>
      </c>
      <c r="AP196" s="57">
        <f>AO196/'DEPRECATED - DT-Prelim Calcs'!$C$7*('DEPRECATED - DT-Prelim Calcs'!$C$8-'DEPRECATED - DT-Prelim Calcs'!$C$9)+'DEPRECATED - DT-Prelim Calcs'!$C$9</f>
        <v>20.311615895672126</v>
      </c>
      <c r="AQ196" s="57">
        <f t="shared" si="192"/>
        <v>20.311615895672126</v>
      </c>
      <c r="AR196" s="2">
        <f t="shared" si="212"/>
        <v>-1.6653345369377348E-16</v>
      </c>
      <c r="AS196" s="57">
        <f>AR196*'DEPRECATED - DT-Prelim Calcs'!$C$21/AM$2/'DEPRECATED - DT-Prelim Calcs'!$C$19/'DEPRECATED - DT-Prelim Calcs'!$C$18*3.39*'DEPRECATED - DT-Prelim Calcs'!$C$20</f>
        <v>-1.2068570473601326E-15</v>
      </c>
      <c r="AT196" s="46">
        <f t="shared" si="213"/>
        <v>0</v>
      </c>
      <c r="AU196" s="57">
        <f>AS195*'DEPRECATED - DT-Prelim Calcs'!$C$11+AU195</f>
        <v>39.432321268798688</v>
      </c>
      <c r="AV196" s="57">
        <f>AV195+0.5*AS196*'DEPRECATED - DT-Prelim Calcs'!$C$11^2+AU196*'DEPRECATED - DT-Prelim Calcs'!$C$11</f>
        <v>30239.409169801449</v>
      </c>
      <c r="AW196" s="57">
        <f>MIN('Drive Train'!$F$35-AQ195*'DEPRECATED - DT-Prelim Calcs'!$C$21*'Drive Train'!$F$39,AW195+AQ$2)</f>
        <v>11.181303046259671</v>
      </c>
      <c r="AX196" s="57">
        <f>'Drive Train'!$F$35-AQ196*'DEPRECATED - DT-Prelim Calcs'!$C$21*'Drive Train'!$F$39</f>
        <v>11.181303046259673</v>
      </c>
      <c r="AY196" s="1">
        <f>IF(AV196&gt;='Drive Train'!$F$29,1,0)</f>
        <v>1</v>
      </c>
      <c r="AZ196" s="57">
        <f t="shared" si="214"/>
        <v>22.568462106302363</v>
      </c>
      <c r="BA196" s="63">
        <f>BA195+'DEPRECATED - DT-Prelim Calcs'!$C$11</f>
        <v>768</v>
      </c>
      <c r="BB196" s="2">
        <f>BL196/'Drive Train'!$F$35</f>
        <v>0.55000000000000004</v>
      </c>
      <c r="BC196" s="46">
        <f>BJ196*12*60/(PI() * 'Drive Train'!$F$15)/BB$2*BB196</f>
        <v>5574.3989430736692</v>
      </c>
      <c r="BD196" s="2">
        <f>('DEPRECATED - DT-Prelim Calcs'!$C$6*BB196-BC196)/('DEPRECATED - DT-Prelim Calcs'!$C$6*BB196)*'DEPRECATED - DT-Prelim Calcs'!$C$7*BB196</f>
        <v>-1.1950068391758988</v>
      </c>
      <c r="BE196" s="57">
        <f>BD196/'DEPRECATED - DT-Prelim Calcs'!$C$7*('DEPRECATED - DT-Prelim Calcs'!$C$8-'DEPRECATED - DT-Prelim Calcs'!$C$9)+'DEPRECATED - DT-Prelim Calcs'!$C$9</f>
        <v>-60.917998948658841</v>
      </c>
      <c r="BF196" s="57">
        <f t="shared" si="193"/>
        <v>-60.917998948658841</v>
      </c>
      <c r="BG196" s="2">
        <f t="shared" si="215"/>
        <v>-1.9370342982087321</v>
      </c>
      <c r="BH196" s="57">
        <f>BG196*'DEPRECATED - DT-Prelim Calcs'!$C$21/BB$2/'DEPRECATED - DT-Prelim Calcs'!$C$19/'DEPRECATED - DT-Prelim Calcs'!$C$18*3.39*'DEPRECATED - DT-Prelim Calcs'!$C$20</f>
        <v>-20.276476817893244</v>
      </c>
      <c r="BI196" s="46">
        <f t="shared" si="216"/>
        <v>1</v>
      </c>
      <c r="BJ196" s="57">
        <f>BH195*'DEPRECATED - DT-Prelim Calcs'!$C$11+BJ195</f>
        <v>61.23248520188443</v>
      </c>
      <c r="BK196" s="57">
        <f>BK195+0.5*BH196*'DEPRECATED - DT-Prelim Calcs'!$C$11^2+BJ196*'DEPRECATED - DT-Prelim Calcs'!$C$11</f>
        <v>15915.997382215986</v>
      </c>
      <c r="BL196" s="57">
        <f>MIN('Drive Train'!$F$35-BF195*'DEPRECATED - DT-Prelim Calcs'!$C$21*'Drive Train'!$F$39,BL195+BF$2)</f>
        <v>6.82</v>
      </c>
      <c r="BM196" s="57">
        <f>'Drive Train'!$F$35-BF196*'DEPRECATED - DT-Prelim Calcs'!$C$21*'Drive Train'!$F$39</f>
        <v>16.05507993691953</v>
      </c>
      <c r="BN196" s="1">
        <f>IF(BK196&gt;='Drive Train'!$F$29,1,0)</f>
        <v>1</v>
      </c>
      <c r="BO196" s="57">
        <f t="shared" si="217"/>
        <v>-67.686665498509825</v>
      </c>
      <c r="BP196" s="63">
        <f>BP195+'DEPRECATED - DT-Prelim Calcs'!$C$11</f>
        <v>768</v>
      </c>
      <c r="BQ196" s="2">
        <f>CA196/'Drive Train'!$F$35</f>
        <v>0.55000000000000004</v>
      </c>
      <c r="BR196" s="46">
        <f>BY196*12*60/(PI() * 'Drive Train'!$F$15)/BQ$2*BQ196</f>
        <v>-3544.4872810657002</v>
      </c>
      <c r="BS196" s="2">
        <f>('DEPRECATED - DT-Prelim Calcs'!$C$6*BQ196-BR196)/('DEPRECATED - DT-Prelim Calcs'!$C$6*BQ196)*'DEPRECATED - DT-Prelim Calcs'!$C$7*BQ196</f>
        <v>2.9281668569171364</v>
      </c>
      <c r="BT196" s="57">
        <f>BS196/'DEPRECATED - DT-Prelim Calcs'!$C$7*('DEPRECATED - DT-Prelim Calcs'!$C$8-'DEPRECATED - DT-Prelim Calcs'!$C$9)+'DEPRECATED - DT-Prelim Calcs'!$C$9</f>
        <v>158.58539740351395</v>
      </c>
      <c r="BU196" s="57">
        <f t="shared" si="194"/>
        <v>93</v>
      </c>
      <c r="BV196" s="2">
        <f t="shared" si="218"/>
        <v>1.8828060353728675</v>
      </c>
      <c r="BW196" s="57">
        <f>BV196*'DEPRECATED - DT-Prelim Calcs'!$C$21/BQ$2/'DEPRECATED - DT-Prelim Calcs'!$C$19/'DEPRECATED - DT-Prelim Calcs'!$C$18*3.39*'DEPRECATED - DT-Prelim Calcs'!$C$20</f>
        <v>25.773080821789936</v>
      </c>
      <c r="BX196" s="46">
        <f t="shared" si="219"/>
        <v>0</v>
      </c>
      <c r="BY196" s="57">
        <f>BW195*'DEPRECATED - DT-Prelim Calcs'!$C$11+BY195</f>
        <v>-29.77362353726862</v>
      </c>
      <c r="BZ196" s="57">
        <f>BZ195+0.5*BW196*'DEPRECATED - DT-Prelim Calcs'!$C$11^2+BY196*'DEPRECATED - DT-Prelim Calcs'!$C$11</f>
        <v>-16826.559327455332</v>
      </c>
      <c r="CA196" s="57">
        <f>MIN('Drive Train'!$F$35-BU195*'DEPRECATED - DT-Prelim Calcs'!$C$21*'Drive Train'!$F$39,CA195+BU$2)</f>
        <v>6.82</v>
      </c>
      <c r="CB196" s="57">
        <f>'Drive Train'!$F$35-BU196*'DEPRECATED - DT-Prelim Calcs'!$C$21*'Drive Train'!$F$39</f>
        <v>6.82</v>
      </c>
      <c r="CC196" s="1">
        <f>IF(BZ196&gt;='Drive Train'!$F$29,1,0)</f>
        <v>0</v>
      </c>
      <c r="CD196" s="57">
        <f t="shared" si="220"/>
        <v>103.33333333333333</v>
      </c>
      <c r="CE196" s="63">
        <f>CE195+'DEPRECATED - DT-Prelim Calcs'!$C$11</f>
        <v>768</v>
      </c>
      <c r="CF196" s="2">
        <f>CP196/'Drive Train'!$F$35</f>
        <v>0.55000000000000004</v>
      </c>
      <c r="CG196" s="46">
        <f>CN196*12*60/(PI() * 'Drive Train'!$F$15)/CF$2*CF196</f>
        <v>8229.8391684736744</v>
      </c>
      <c r="CH196" s="2">
        <f>('DEPRECATED - DT-Prelim Calcs'!$C$6*CF196-CG196)/('DEPRECATED - DT-Prelim Calcs'!$C$6*CF196)*'DEPRECATED - DT-Prelim Calcs'!$C$7*CF196</f>
        <v>-2.3956843144505733</v>
      </c>
      <c r="CI196" s="57">
        <f>CH196/'DEPRECATED - DT-Prelim Calcs'!$C$7*('DEPRECATED - DT-Prelim Calcs'!$C$8-'DEPRECATED - DT-Prelim Calcs'!$C$9)+'DEPRECATED - DT-Prelim Calcs'!$C$9</f>
        <v>-124.8378827983438</v>
      </c>
      <c r="CJ196" s="57">
        <f t="shared" si="195"/>
        <v>-124.8378827983438</v>
      </c>
      <c r="CK196" s="2">
        <f t="shared" si="221"/>
        <v>-3.4911865755542961</v>
      </c>
      <c r="CL196" s="57">
        <f>CK196*'DEPRECATED - DT-Prelim Calcs'!$C$21/CF$2/'DEPRECATED - DT-Prelim Calcs'!$C$19/'DEPRECATED - DT-Prelim Calcs'!$C$18*3.39*'DEPRECATED - DT-Prelim Calcs'!$C$20</f>
        <v>-59.034268495448181</v>
      </c>
      <c r="CM196" s="46">
        <f t="shared" si="222"/>
        <v>1</v>
      </c>
      <c r="CN196" s="57">
        <f>CL195*'DEPRECATED - DT-Prelim Calcs'!$C$11+CN195</f>
        <v>55.962775480308295</v>
      </c>
      <c r="CO196" s="57">
        <f>CO195+0.5*CL196*'DEPRECATED - DT-Prelim Calcs'!$C$11^2+CN196*'DEPRECATED - DT-Prelim Calcs'!$C$11</f>
        <v>-64473.865900712335</v>
      </c>
      <c r="CP196" s="57">
        <f>MIN('Drive Train'!$F$35-CJ195*'DEPRECATED - DT-Prelim Calcs'!$C$21*'Drive Train'!$F$39,CP195+CJ$2)</f>
        <v>6.82</v>
      </c>
      <c r="CQ196" s="57">
        <f>'Drive Train'!$F$35-CJ196*'DEPRECATED - DT-Prelim Calcs'!$C$21*'Drive Train'!$F$39</f>
        <v>19.890272967900628</v>
      </c>
      <c r="CR196" s="1">
        <f>IF(CO196&gt;='Drive Train'!$F$29,1,0)</f>
        <v>0</v>
      </c>
      <c r="CS196" s="57">
        <f t="shared" si="223"/>
        <v>-138.70875866482643</v>
      </c>
      <c r="CT196" s="63">
        <f>CT195+'DEPRECATED - DT-Prelim Calcs'!$C$11</f>
        <v>768</v>
      </c>
      <c r="CU196" s="2">
        <f>DE196/'Drive Train'!$F$35</f>
        <v>1.0422145541478789</v>
      </c>
      <c r="CV196" s="46">
        <f>DC196*12*60/(PI() * 'Drive Train'!$F$15)/CU$2*CU196</f>
        <v>-11389.635626059367</v>
      </c>
      <c r="CW196" s="2">
        <f>('DEPRECATED - DT-Prelim Calcs'!$C$6*CU196-CV196)/('DEPRECATED - DT-Prelim Calcs'!$C$6*CU196)*'DEPRECATED - DT-Prelim Calcs'!$C$7*CU196</f>
        <v>7.6616473679547532</v>
      </c>
      <c r="CX196" s="57">
        <f>CW196/'DEPRECATED - DT-Prelim Calcs'!$C$7*('DEPRECATED - DT-Prelim Calcs'!$C$8-'DEPRECATED - DT-Prelim Calcs'!$C$9)+'DEPRECATED - DT-Prelim Calcs'!$C$9</f>
        <v>410.57940137286096</v>
      </c>
      <c r="CY196" s="57">
        <f t="shared" si="196"/>
        <v>93</v>
      </c>
      <c r="CZ196" s="2">
        <f t="shared" si="224"/>
        <v>1.2803081040535502</v>
      </c>
      <c r="DA196" s="57">
        <f>CZ196*'DEPRECATED - DT-Prelim Calcs'!$C$21/CU$2/'DEPRECATED - DT-Prelim Calcs'!$C$19/'DEPRECATED - DT-Prelim Calcs'!$C$18*3.39*'DEPRECATED - DT-Prelim Calcs'!$C$20</f>
        <v>25.773080821789936</v>
      </c>
      <c r="DB196" s="46">
        <f t="shared" si="225"/>
        <v>0</v>
      </c>
      <c r="DC196" s="57">
        <f>DA195*'DEPRECATED - DT-Prelim Calcs'!$C$11+DC195</f>
        <v>-34.332273971310975</v>
      </c>
      <c r="DD196" s="57">
        <f>DD195+0.5*DA196*'DEPRECATED - DT-Prelim Calcs'!$C$11^2+DC196*'DEPRECATED - DT-Prelim Calcs'!$C$11</f>
        <v>-130039.65893757821</v>
      </c>
      <c r="DE196" s="57">
        <f>MIN('Drive Train'!$F$35-CY195*'DEPRECATED - DT-Prelim Calcs'!$C$21*'Drive Train'!$F$39,DE195+CY$2)</f>
        <v>12.923460471433698</v>
      </c>
      <c r="DF196" s="57">
        <f>'Drive Train'!$F$35-CY196*'DEPRECATED - DT-Prelim Calcs'!$C$21*'Drive Train'!$F$39</f>
        <v>6.82</v>
      </c>
      <c r="DG196" s="1">
        <f>IF(DD196&gt;='Drive Train'!$F$29,1,0)</f>
        <v>0</v>
      </c>
      <c r="DH196" s="57">
        <f t="shared" si="226"/>
        <v>103.33333333333333</v>
      </c>
      <c r="DI196" s="63">
        <f>DI195+'DEPRECATED - DT-Prelim Calcs'!$C$11</f>
        <v>768</v>
      </c>
      <c r="DJ196" s="2">
        <f>DT196/'Drive Train'!$F$35</f>
        <v>0.55000000000000004</v>
      </c>
      <c r="DK196" s="46">
        <f>DR196*12*60/(PI() * 'Drive Train'!$F$15)/DJ$2*DJ196</f>
        <v>-44373.102267878945</v>
      </c>
      <c r="DL196" s="2">
        <f>('DEPRECATED - DT-Prelim Calcs'!$C$6*DJ196-DK196)/('DEPRECATED - DT-Prelim Calcs'!$C$6*DJ196)*'DEPRECATED - DT-Prelim Calcs'!$C$7*DJ196</f>
        <v>21.389135359397418</v>
      </c>
      <c r="DM196" s="57">
        <f>DL196/'DEPRECATED - DT-Prelim Calcs'!$C$7*('DEPRECATED - DT-Prelim Calcs'!$C$8-'DEPRECATED - DT-Prelim Calcs'!$C$9)+'DEPRECATED - DT-Prelim Calcs'!$C$9</f>
        <v>1141.3830151911573</v>
      </c>
      <c r="DN196" s="57">
        <f t="shared" si="197"/>
        <v>93</v>
      </c>
      <c r="DO196" s="2">
        <f t="shared" si="227"/>
        <v>1.1037138828047846</v>
      </c>
      <c r="DP196" s="57">
        <f>DO196*'DEPRECATED - DT-Prelim Calcs'!$C$21/DJ$2/'DEPRECATED - DT-Prelim Calcs'!$C$19/'DEPRECATED - DT-Prelim Calcs'!$C$18*3.39*'DEPRECATED - DT-Prelim Calcs'!$C$20</f>
        <v>25.773080821789936</v>
      </c>
      <c r="DQ196" s="46">
        <f t="shared" si="228"/>
        <v>0</v>
      </c>
      <c r="DR196" s="57">
        <f>DP195*'DEPRECATED - DT-Prelim Calcs'!$C$11+DR195</f>
        <v>-218.49876504977601</v>
      </c>
      <c r="DS196" s="57">
        <f>DS195+0.5*DP196*'DEPRECATED - DT-Prelim Calcs'!$C$11^2+DR196*'DEPRECATED - DT-Prelim Calcs'!$C$11</f>
        <v>-224154.3095165909</v>
      </c>
      <c r="DT196" s="57">
        <f>MIN('Drive Train'!$F$35-DN195*'DEPRECATED - DT-Prelim Calcs'!$C$21*'Drive Train'!$F$39,DT195+DN$2)</f>
        <v>6.82</v>
      </c>
      <c r="DU196" s="57">
        <f>'Drive Train'!$F$35-DN196*'DEPRECATED - DT-Prelim Calcs'!$C$21*'Drive Train'!$F$39</f>
        <v>6.82</v>
      </c>
      <c r="DV196" s="1">
        <f>IF(DS196&gt;='Drive Train'!$F$29,1,0)</f>
        <v>0</v>
      </c>
      <c r="DW196" s="57">
        <f t="shared" si="229"/>
        <v>103.33333333333333</v>
      </c>
      <c r="DX196" s="63">
        <f>DX195+'DEPRECATED - DT-Prelim Calcs'!$C$11</f>
        <v>768</v>
      </c>
      <c r="DY196" s="2">
        <f>EI196/'Drive Train'!$F$35</f>
        <v>0.55000000000000004</v>
      </c>
      <c r="DZ196" s="46">
        <f>EG196*12*60/(PI() * 'Drive Train'!$F$15)/DY$2*DY196</f>
        <v>-251186.06301315327</v>
      </c>
      <c r="EA196" s="2">
        <f>('DEPRECATED - DT-Prelim Calcs'!$C$6*DY196-DZ196)/('DEPRECATED - DT-Prelim Calcs'!$C$6*DY196)*'DEPRECATED - DT-Prelim Calcs'!$C$7*DY196</f>
        <v>114.90118702846142</v>
      </c>
      <c r="EB196" s="57">
        <f>EA196/'DEPRECATED - DT-Prelim Calcs'!$C$7*('DEPRECATED - DT-Prelim Calcs'!$C$8-'DEPRECATED - DT-Prelim Calcs'!$C$9)+'DEPRECATED - DT-Prelim Calcs'!$C$9</f>
        <v>6119.6387119301244</v>
      </c>
      <c r="EC196" s="57">
        <f t="shared" si="198"/>
        <v>93</v>
      </c>
      <c r="ED196" s="2">
        <f t="shared" si="230"/>
        <v>0.96993038185874991</v>
      </c>
      <c r="EE196" s="57">
        <f>ED196*'DEPRECATED - DT-Prelim Calcs'!$C$21/DY$2/'DEPRECATED - DT-Prelim Calcs'!$C$19/'DEPRECATED - DT-Prelim Calcs'!$C$18*3.39*'DEPRECATED - DT-Prelim Calcs'!$C$20</f>
        <v>25.773080821789936</v>
      </c>
      <c r="EF196" s="46">
        <f t="shared" si="231"/>
        <v>0</v>
      </c>
      <c r="EG196" s="57">
        <f>EE195*'DEPRECATED - DT-Prelim Calcs'!$C$11+EG195</f>
        <v>-1086.9480581904479</v>
      </c>
      <c r="EH196" s="57">
        <f>EH195+0.5*EE196*'DEPRECATED - DT-Prelim Calcs'!$C$11^2+EG196*'DEPRECATED - DT-Prelim Calcs'!$C$11</f>
        <v>-323281.73983918811</v>
      </c>
      <c r="EI196" s="57">
        <f>MIN('Drive Train'!$F$35-EC195*'DEPRECATED - DT-Prelim Calcs'!$C$21*'Drive Train'!$F$39,EI195+EC$2)</f>
        <v>6.82</v>
      </c>
      <c r="EJ196" s="57">
        <f>'Drive Train'!$F$35-EC196*'DEPRECATED - DT-Prelim Calcs'!$C$21*'Drive Train'!$F$39</f>
        <v>6.82</v>
      </c>
      <c r="EK196" s="1">
        <f>IF(EH196&gt;='Drive Train'!$F$29,1,0)</f>
        <v>0</v>
      </c>
      <c r="EL196" s="57">
        <f t="shared" si="232"/>
        <v>103.33333333333333</v>
      </c>
      <c r="EM196" s="63">
        <f>EM195+'DEPRECATED - DT-Prelim Calcs'!$C$11</f>
        <v>768</v>
      </c>
      <c r="EN196" s="2">
        <f>EX196/'Drive Train'!$F$35</f>
        <v>4.6305488039988951</v>
      </c>
      <c r="EO196" s="46">
        <f>EV196*12*60/(PI() * 'Drive Train'!$F$15)/EN$2*EN196</f>
        <v>-4390588.1867526472</v>
      </c>
      <c r="EP196" s="2">
        <f>('DEPRECATED - DT-Prelim Calcs'!$C$6*EN196-EO196)/('DEPRECATED - DT-Prelim Calcs'!$C$6*EN196)*'DEPRECATED - DT-Prelim Calcs'!$C$7*EN196</f>
        <v>1996.3974331380653</v>
      </c>
      <c r="EQ196" s="57">
        <f>EP196/'DEPRECATED - DT-Prelim Calcs'!$C$7*('DEPRECATED - DT-Prelim Calcs'!$C$8-'DEPRECATED - DT-Prelim Calcs'!$C$9)+'DEPRECATED - DT-Prelim Calcs'!$C$9</f>
        <v>106283.94094257832</v>
      </c>
      <c r="ER196" s="57">
        <f t="shared" si="199"/>
        <v>93</v>
      </c>
      <c r="ES196" s="2">
        <f t="shared" si="233"/>
        <v>0.86507304327942547</v>
      </c>
      <c r="ET196" s="57">
        <f>ES196*'DEPRECATED - DT-Prelim Calcs'!$C$21/EN$2/'DEPRECATED - DT-Prelim Calcs'!$C$19/'DEPRECATED - DT-Prelim Calcs'!$C$18*3.39*'DEPRECATED - DT-Prelim Calcs'!$C$20</f>
        <v>25.773080821789936</v>
      </c>
      <c r="EU196" s="46">
        <f t="shared" si="234"/>
        <v>0</v>
      </c>
      <c r="EV196" s="57">
        <f>ET195*'DEPRECATED - DT-Prelim Calcs'!$C$11+EV195</f>
        <v>-2012.6969849589134</v>
      </c>
      <c r="EW196" s="57">
        <f>EW195+0.5*ET196*'DEPRECATED - DT-Prelim Calcs'!$C$11^2+EV196*'DEPRECATED - DT-Prelim Calcs'!$C$11</f>
        <v>-421027.84383896185</v>
      </c>
      <c r="EX196" s="57">
        <f>MIN('Drive Train'!$F$35-ER195*'DEPRECATED - DT-Prelim Calcs'!$C$21*'Drive Train'!$F$39,EX195+ER$2)</f>
        <v>57.4188051695863</v>
      </c>
      <c r="EY196" s="57">
        <f>'Drive Train'!$F$35-ER196*'DEPRECATED - DT-Prelim Calcs'!$C$21*'Drive Train'!$F$39</f>
        <v>6.82</v>
      </c>
      <c r="EZ196" s="1">
        <f>IF(EW196&gt;='Drive Train'!$F$29,1,0)</f>
        <v>0</v>
      </c>
      <c r="FA196" s="57">
        <f t="shared" si="235"/>
        <v>103.33333333333333</v>
      </c>
      <c r="FB196" s="63">
        <f>FB195+'DEPRECATED - DT-Prelim Calcs'!$C$11</f>
        <v>768</v>
      </c>
      <c r="FC196" s="2">
        <f>FM196/'Drive Train'!$F$35</f>
        <v>0.82241972596080848</v>
      </c>
      <c r="FD196" s="46">
        <f>FK196*12*60/(PI() * 'Drive Train'!$F$15)/FC$2*FC196</f>
        <v>27016.109020885891</v>
      </c>
      <c r="FE196" s="2">
        <f>('DEPRECATED - DT-Prelim Calcs'!$C$6*FC196-FD196)/('DEPRECATED - DT-Prelim Calcs'!$C$6*FC196)*'DEPRECATED - DT-Prelim Calcs'!$C$7*FC196</f>
        <v>-10.233507436107057</v>
      </c>
      <c r="FF196" s="57">
        <f>FE196/'DEPRECATED - DT-Prelim Calcs'!$C$7*('DEPRECATED - DT-Prelim Calcs'!$C$8-'DEPRECATED - DT-Prelim Calcs'!$C$9)+'DEPRECATED - DT-Prelim Calcs'!$C$9</f>
        <v>-542.09626724171585</v>
      </c>
      <c r="FG196" s="57">
        <f t="shared" si="200"/>
        <v>-542.09626724171585</v>
      </c>
      <c r="FH196" s="2">
        <f t="shared" si="236"/>
        <v>-12.638500905467208</v>
      </c>
      <c r="FI196" s="57">
        <f>FH196*'DEPRECATED - DT-Prelim Calcs'!$C$21/FC$2/'DEPRECATED - DT-Prelim Calcs'!$C$19/'DEPRECATED - DT-Prelim Calcs'!$C$18*3.39*'DEPRECATED - DT-Prelim Calcs'!$C$20</f>
        <v>-417.24510764665592</v>
      </c>
      <c r="FJ196" s="46">
        <f t="shared" si="237"/>
        <v>1</v>
      </c>
      <c r="FK196" s="57">
        <f>FI195*'DEPRECATED - DT-Prelim Calcs'!$C$11+FK195</f>
        <v>62.926750610931443</v>
      </c>
      <c r="FL196" s="57">
        <f>FL195+0.5*FI196*'DEPRECATED - DT-Prelim Calcs'!$C$11^2+FK196*'DEPRECATED - DT-Prelim Calcs'!$C$11</f>
        <v>-598003.7190190102</v>
      </c>
      <c r="FM196" s="57">
        <f>MIN('Drive Train'!$F$35-FG195*'DEPRECATED - DT-Prelim Calcs'!$C$21*'Drive Train'!$F$39,FM195+FG$2)</f>
        <v>10.198004601914025</v>
      </c>
      <c r="FN196" s="57">
        <f>'Drive Train'!$F$35-FG196*'DEPRECATED - DT-Prelim Calcs'!$C$21*'Drive Train'!$F$39</f>
        <v>44.925776034502945</v>
      </c>
      <c r="FO196" s="1">
        <f>IF(FL196&gt;='Drive Train'!$F$29,1,0)</f>
        <v>0</v>
      </c>
      <c r="FP196" s="57">
        <f t="shared" si="238"/>
        <v>-602.32918582412867</v>
      </c>
      <c r="FQ196" s="63">
        <f>FQ195+'DEPRECATED - DT-Prelim Calcs'!$C$11</f>
        <v>768</v>
      </c>
      <c r="FR196" s="2">
        <f>GB196/'Drive Train'!$F$35</f>
        <v>0.55000000000000004</v>
      </c>
      <c r="FS196" s="46">
        <f>FZ196*12*60/(PI() * 'Drive Train'!$F$15)/FR$2*FR196</f>
        <v>-540472.74144662439</v>
      </c>
      <c r="FT196" s="2">
        <f>('DEPRECATED - DT-Prelim Calcs'!$C$6*FR196-FS196)/('DEPRECATED - DT-Prelim Calcs'!$C$6*FR196)*'DEPRECATED - DT-Prelim Calcs'!$C$7*FR196</f>
        <v>245.7043568267101</v>
      </c>
      <c r="FU196" s="57">
        <f>FT196/'DEPRECATED - DT-Prelim Calcs'!$C$7*('DEPRECATED - DT-Prelim Calcs'!$C$8-'DEPRECATED - DT-Prelim Calcs'!$C$9)+'DEPRECATED - DT-Prelim Calcs'!$C$9</f>
        <v>13083.143560525688</v>
      </c>
      <c r="FV196" s="57">
        <f t="shared" si="201"/>
        <v>93</v>
      </c>
      <c r="FW196" s="2">
        <f t="shared" si="239"/>
        <v>0.7112822800297498</v>
      </c>
      <c r="FX196" s="57">
        <f>FW196*'DEPRECATED - DT-Prelim Calcs'!$C$21/FR$2/'DEPRECATED - DT-Prelim Calcs'!$C$19/'DEPRECATED - DT-Prelim Calcs'!$C$18*3.39*'DEPRECATED - DT-Prelim Calcs'!$C$20</f>
        <v>25.773080821789936</v>
      </c>
      <c r="FY196" s="46">
        <f t="shared" si="240"/>
        <v>0</v>
      </c>
      <c r="FZ196" s="57">
        <f>FX195*'DEPRECATED - DT-Prelim Calcs'!$C$11+FZ195</f>
        <v>-1715.0961555497479</v>
      </c>
      <c r="GA196" s="57">
        <f>GA195+0.5*FX196*'DEPRECATED - DT-Prelim Calcs'!$C$11^2+FZ196*'DEPRECATED - DT-Prelim Calcs'!$C$11</f>
        <v>-688338.695695573</v>
      </c>
      <c r="GB196" s="57">
        <f>MIN('Drive Train'!$F$35-FV195*'DEPRECATED - DT-Prelim Calcs'!$C$21*'Drive Train'!$F$39,GB195+FV$2)</f>
        <v>6.82</v>
      </c>
      <c r="GC196" s="57">
        <f>'Drive Train'!$F$35-FV196*'DEPRECATED - DT-Prelim Calcs'!$C$21*'Drive Train'!$F$39</f>
        <v>6.82</v>
      </c>
      <c r="GD196" s="1">
        <f>IF(GA196&gt;='Drive Train'!$F$29,1,0)</f>
        <v>0</v>
      </c>
      <c r="GE196" s="57">
        <f t="shared" si="241"/>
        <v>103.33333333333333</v>
      </c>
      <c r="GF196" s="63">
        <f>GF195+'DEPRECATED - DT-Prelim Calcs'!$C$11</f>
        <v>768</v>
      </c>
      <c r="GG196" s="2">
        <f>GQ196/'Drive Train'!$F$35</f>
        <v>0.85483870967741948</v>
      </c>
      <c r="GH196" s="46">
        <f>GO196*12*60/(PI() * 'Drive Train'!$F$15)/GG$2*GG196</f>
        <v>-90607.195720891395</v>
      </c>
      <c r="GI196" s="2">
        <f>('DEPRECATED - DT-Prelim Calcs'!$C$6*GG196-GH196)/('DEPRECATED - DT-Prelim Calcs'!$C$6*GG196)*'DEPRECATED - DT-Prelim Calcs'!$C$7*GG196</f>
        <v>43.028893314215317</v>
      </c>
      <c r="GJ196" s="57">
        <f>GI196/'DEPRECATED - DT-Prelim Calcs'!$C$7*('DEPRECATED - DT-Prelim Calcs'!$C$8-'DEPRECATED - DT-Prelim Calcs'!$C$9)+'DEPRECATED - DT-Prelim Calcs'!$C$9</f>
        <v>2293.4083038231643</v>
      </c>
      <c r="GK196" s="57">
        <f t="shared" si="242"/>
        <v>29.999999999999982</v>
      </c>
      <c r="GL196" s="2">
        <f t="shared" si="243"/>
        <v>0.99579519204165001</v>
      </c>
      <c r="GM196" s="57">
        <f>GL196*'DEPRECATED - DT-Prelim Calcs'!$C$21/GG$2/'DEPRECATED - DT-Prelim Calcs'!$C$19/'DEPRECATED - DT-Prelim Calcs'!$C$18*3.39*'DEPRECATED - DT-Prelim Calcs'!$C$20</f>
        <v>25.773080821789936</v>
      </c>
      <c r="GN196" s="46">
        <f t="shared" si="244"/>
        <v>0</v>
      </c>
      <c r="GO196" s="57">
        <f>GM195*'DEPRECATED - DT-Prelim Calcs'!$C$11+GO195</f>
        <v>-258.99054673077615</v>
      </c>
      <c r="GP196" s="57">
        <f>GP195+0.5*GM196*'DEPRECATED - DT-Prelim Calcs'!$C$11^2+GO196*'DEPRECATED - DT-Prelim Calcs'!$C$11</f>
        <v>-337485.18704103841</v>
      </c>
      <c r="GQ196" s="57">
        <f>MIN('Drive Train'!$F$35-GK195*'DEPRECATED - DT-Prelim Calcs'!$C$21*'Drive Train'!$F$39,GQ195+GK$2)</f>
        <v>10.600000000000001</v>
      </c>
      <c r="GR196" s="57">
        <f>'Drive Train'!$F$35-GK196*'DEPRECATED - DT-Prelim Calcs'!$C$21*'Drive Train'!$F$39</f>
        <v>10.600000000000001</v>
      </c>
      <c r="GS196" s="1">
        <f>IF(GP196&gt;='Drive Train'!$F$29,1,0)</f>
        <v>0</v>
      </c>
      <c r="GT196" s="57">
        <f t="shared" si="245"/>
        <v>33.333333333333314</v>
      </c>
      <c r="GU196" s="63">
        <f>GU195+'DEPRECATED - DT-Prelim Calcs'!$C$11</f>
        <v>768</v>
      </c>
      <c r="GV196" s="2">
        <f>HF196/'Drive Train'!$F$35</f>
        <v>0.83870967741935498</v>
      </c>
      <c r="GW196" s="46">
        <f>HD196*12*60/(PI() * 'Drive Train'!$F$15)/GV$2*GV196</f>
        <v>-62070.766013839057</v>
      </c>
      <c r="GX196" s="2">
        <f>('DEPRECATED - DT-Prelim Calcs'!$C$6*GV196-GW196)/('DEPRECATED - DT-Prelim Calcs'!$C$6*GV196)*'DEPRECATED - DT-Prelim Calcs'!$C$7*GV196</f>
        <v>30.087058820395306</v>
      </c>
      <c r="GY196" s="57">
        <f>GX196/'DEPRECATED - DT-Prelim Calcs'!$C$7*('DEPRECATED - DT-Prelim Calcs'!$C$8-'DEPRECATED - DT-Prelim Calcs'!$C$9)+'DEPRECATED - DT-Prelim Calcs'!$C$9</f>
        <v>1604.4301438409618</v>
      </c>
      <c r="GZ196" s="57">
        <f t="shared" si="202"/>
        <v>33.333333333333314</v>
      </c>
      <c r="HA196" s="2">
        <f t="shared" si="246"/>
        <v>0.99579519204165001</v>
      </c>
      <c r="HB196" s="57">
        <f>HA196*'DEPRECATED - DT-Prelim Calcs'!$C$21/GV$2/'DEPRECATED - DT-Prelim Calcs'!$C$19/'DEPRECATED - DT-Prelim Calcs'!$C$18*3.39*'DEPRECATED - DT-Prelim Calcs'!$C$20</f>
        <v>25.773080821789936</v>
      </c>
      <c r="HC196" s="46">
        <f t="shared" si="247"/>
        <v>0</v>
      </c>
      <c r="HD196" s="57">
        <f>HB195*'DEPRECATED - DT-Prelim Calcs'!$C$11+HD195</f>
        <v>-180.83431865407522</v>
      </c>
      <c r="HE196" s="57">
        <f>HE195+0.5*HB196*'DEPRECATED - DT-Prelim Calcs'!$C$11^2+HD196*'DEPRECATED - DT-Prelim Calcs'!$C$11</f>
        <v>-359090.30407142686</v>
      </c>
      <c r="HF196" s="57">
        <f>MIN('Drive Train'!$F$35-GZ195*'DEPRECATED - DT-Prelim Calcs'!$C$21*'Drive Train'!$F$39,HF195+GZ$2)</f>
        <v>10.400000000000002</v>
      </c>
      <c r="HG196" s="57">
        <f>'Drive Train'!$F$35-GZ196*'DEPRECATED - DT-Prelim Calcs'!$C$21*'Drive Train'!$F$39</f>
        <v>10.400000000000002</v>
      </c>
      <c r="HH196" s="1">
        <f>IF(HE196&gt;='Drive Train'!$F$29,1,0)</f>
        <v>0</v>
      </c>
      <c r="HI196" s="57">
        <f t="shared" si="248"/>
        <v>37.037037037037017</v>
      </c>
      <c r="HJ196" s="63">
        <f>HJ195+'DEPRECATED - DT-Prelim Calcs'!$C$11</f>
        <v>768</v>
      </c>
      <c r="HK196" s="2">
        <f>HU196/'Drive Train'!$F$35</f>
        <v>0.82258064516129037</v>
      </c>
      <c r="HL196" s="46">
        <f>HS196*12*60/(PI() * 'Drive Train'!$F$15)/HK$2*HK196</f>
        <v>-10154.379628364806</v>
      </c>
      <c r="HM196" s="2">
        <f>('DEPRECATED - DT-Prelim Calcs'!$C$6*HK196-HL196)/('DEPRECATED - DT-Prelim Calcs'!$C$6*HK196)*'DEPRECATED - DT-Prelim Calcs'!$C$7*HK196</f>
        <v>6.5737992618479373</v>
      </c>
      <c r="HN196" s="57">
        <f>HM196/'DEPRECATED - DT-Prelim Calcs'!$C$7*('DEPRECATED - DT-Prelim Calcs'!$C$8-'DEPRECATED - DT-Prelim Calcs'!$C$9)+'DEPRECATED - DT-Prelim Calcs'!$C$9</f>
        <v>352.66615987348149</v>
      </c>
      <c r="HO196" s="57">
        <f t="shared" si="203"/>
        <v>36.66666666666665</v>
      </c>
      <c r="HP196" s="2">
        <f t="shared" si="249"/>
        <v>0.99579519204165001</v>
      </c>
      <c r="HQ196" s="57">
        <f>HP196*'DEPRECATED - DT-Prelim Calcs'!$C$21/HK$2/'DEPRECATED - DT-Prelim Calcs'!$C$19/'DEPRECATED - DT-Prelim Calcs'!$C$18*3.39*'DEPRECATED - DT-Prelim Calcs'!$C$20</f>
        <v>25.773080821789936</v>
      </c>
      <c r="HR196" s="46">
        <f t="shared" si="250"/>
        <v>0</v>
      </c>
      <c r="HS196" s="57">
        <f>HQ195*'DEPRECATED - DT-Prelim Calcs'!$C$11+HS195</f>
        <v>-30.163401324464061</v>
      </c>
      <c r="HT196" s="57">
        <f>HT195+0.5*HQ196*'DEPRECATED - DT-Prelim Calcs'!$C$11^2+HS196*'DEPRECATED - DT-Prelim Calcs'!$C$11</f>
        <v>-353283.33699075726</v>
      </c>
      <c r="HU196" s="57">
        <f>MIN('Drive Train'!$F$35-HO195*'DEPRECATED - DT-Prelim Calcs'!$C$21*'Drive Train'!$F$39,HU195+HO$2)</f>
        <v>10.200000000000001</v>
      </c>
      <c r="HV196" s="57">
        <f>'Drive Train'!$F$35-HO196*'DEPRECATED - DT-Prelim Calcs'!$C$21*'Drive Train'!$F$39</f>
        <v>10.200000000000001</v>
      </c>
      <c r="HW196" s="1">
        <f>IF(HT196&gt;='Drive Train'!$F$29,1,0)</f>
        <v>0</v>
      </c>
      <c r="HX196" s="57">
        <f t="shared" si="251"/>
        <v>40.740740740740726</v>
      </c>
      <c r="HY196" s="63">
        <f>HY195+'DEPRECATED - DT-Prelim Calcs'!$C$11</f>
        <v>768</v>
      </c>
      <c r="HZ196" s="2">
        <f>IJ196/'Drive Train'!$F$35</f>
        <v>0.80645161290322598</v>
      </c>
      <c r="IA196" s="46">
        <f>IH196*12*60/(PI() * 'Drive Train'!$F$15)/HZ$2*HZ196</f>
        <v>-105821.52472895932</v>
      </c>
      <c r="IB196" s="2">
        <f>('DEPRECATED - DT-Prelim Calcs'!$C$6*HZ196-IA196)/('DEPRECATED - DT-Prelim Calcs'!$C$6*HZ196)*'DEPRECATED - DT-Prelim Calcs'!$C$7*HZ196</f>
        <v>49.791554878052125</v>
      </c>
      <c r="IC196" s="57">
        <f>IB196/'DEPRECATED - DT-Prelim Calcs'!$C$7*('DEPRECATED - DT-Prelim Calcs'!$C$8-'DEPRECATED - DT-Prelim Calcs'!$C$9)+'DEPRECATED - DT-Prelim Calcs'!$C$9</f>
        <v>2653.4288343792896</v>
      </c>
      <c r="ID196" s="57">
        <f t="shared" si="204"/>
        <v>39.999999999999986</v>
      </c>
      <c r="IE196" s="2">
        <f t="shared" si="252"/>
        <v>0.99579519204165001</v>
      </c>
      <c r="IF196" s="57">
        <f>IE196*'DEPRECATED - DT-Prelim Calcs'!$C$21/HZ$2/'DEPRECATED - DT-Prelim Calcs'!$C$19/'DEPRECATED - DT-Prelim Calcs'!$C$18*3.39*'DEPRECATED - DT-Prelim Calcs'!$C$20</f>
        <v>25.773080821789936</v>
      </c>
      <c r="IG196" s="46">
        <f t="shared" si="253"/>
        <v>0</v>
      </c>
      <c r="IH196" s="57">
        <f>IF195*'DEPRECATED - DT-Prelim Calcs'!$C$11+IH195</f>
        <v>-320.62774691376319</v>
      </c>
      <c r="II196" s="57">
        <f>II195+0.5*IF196*'DEPRECATED - DT-Prelim Calcs'!$C$11^2+IH196*'DEPRECATED - DT-Prelim Calcs'!$C$11</f>
        <v>-350216.69993755122</v>
      </c>
      <c r="IJ196" s="57">
        <f>MIN('Drive Train'!$F$35-ID195*'DEPRECATED - DT-Prelim Calcs'!$C$21*'Drive Train'!$F$39,IJ195+ID$2)</f>
        <v>10.000000000000002</v>
      </c>
      <c r="IK196" s="57">
        <f>'Drive Train'!$F$35-ID196*'DEPRECATED - DT-Prelim Calcs'!$C$21*'Drive Train'!$F$39</f>
        <v>10.000000000000002</v>
      </c>
      <c r="IL196" s="1">
        <f>IF(II196&gt;='Drive Train'!$F$29,1,0)</f>
        <v>0</v>
      </c>
      <c r="IM196" s="57">
        <f t="shared" si="254"/>
        <v>44.444444444444429</v>
      </c>
      <c r="IN196" s="63">
        <f>IN195+'DEPRECATED - DT-Prelim Calcs'!$C$11</f>
        <v>768</v>
      </c>
      <c r="IO196" s="2">
        <f>IY196/'Drive Train'!$F$35</f>
        <v>1.0235023733271311</v>
      </c>
      <c r="IP196" s="46">
        <f>IW196*12*60/(PI() * 'Drive Train'!$F$15)/IO$2*IO196</f>
        <v>-18375.725489291821</v>
      </c>
      <c r="IQ196" s="2">
        <f>('DEPRECATED - DT-Prelim Calcs'!$C$6*IO196-IP196)/('DEPRECATED - DT-Prelim Calcs'!$C$6*IO196)*'DEPRECATED - DT-Prelim Calcs'!$C$7*IO196</f>
        <v>10.775364627634577</v>
      </c>
      <c r="IR196" s="57">
        <f>IQ196/'DEPRECATED - DT-Prelim Calcs'!$C$7*('DEPRECATED - DT-Prelim Calcs'!$C$8-'DEPRECATED - DT-Prelim Calcs'!$C$9)+'DEPRECATED - DT-Prelim Calcs'!$C$9</f>
        <v>576.34285548776609</v>
      </c>
      <c r="IS196" s="57">
        <f t="shared" si="205"/>
        <v>43.333333333333321</v>
      </c>
      <c r="IT196" s="2">
        <f t="shared" si="255"/>
        <v>0.99579519204165001</v>
      </c>
      <c r="IU196" s="57">
        <f>IT196*'DEPRECATED - DT-Prelim Calcs'!$C$21/IO$2/'DEPRECATED - DT-Prelim Calcs'!$C$19/'DEPRECATED - DT-Prelim Calcs'!$C$18*3.39*'DEPRECATED - DT-Prelim Calcs'!$C$20</f>
        <v>25.773080821789936</v>
      </c>
      <c r="IV196" s="46">
        <f t="shared" si="256"/>
        <v>0</v>
      </c>
      <c r="IW196" s="57">
        <f>IU195*'DEPRECATED - DT-Prelim Calcs'!$C$11+IW195</f>
        <v>-43.869334241357294</v>
      </c>
      <c r="IX196" s="57">
        <f>IX195+0.5*IU196*'DEPRECATED - DT-Prelim Calcs'!$C$11^2+IW196*'DEPRECATED - DT-Prelim Calcs'!$C$11</f>
        <v>-355568.59837777418</v>
      </c>
      <c r="IY196" s="57">
        <f>MIN('Drive Train'!$F$35-IS195*'DEPRECATED - DT-Prelim Calcs'!$C$21*'Drive Train'!$F$39,IY195+IS$2)</f>
        <v>12.691429429256427</v>
      </c>
      <c r="IZ196" s="57">
        <f>'Drive Train'!$F$35-IS196*'DEPRECATED - DT-Prelim Calcs'!$C$21*'Drive Train'!$F$39</f>
        <v>9.8000000000000007</v>
      </c>
      <c r="JA196" s="1">
        <f>IF(IX196&gt;='Drive Train'!$F$29,1,0)</f>
        <v>0</v>
      </c>
      <c r="JB196" s="57">
        <f t="shared" si="257"/>
        <v>48.148148148148138</v>
      </c>
      <c r="JC196" s="63">
        <f>JC195+'DEPRECATED - DT-Prelim Calcs'!$C$11</f>
        <v>768</v>
      </c>
      <c r="JD196" s="2">
        <f>JN196/'Drive Train'!$F$35</f>
        <v>3.0801424674353015</v>
      </c>
      <c r="JE196" s="46">
        <f>JL196*12*60/(PI() * 'Drive Train'!$F$15)/JD$2*JD196</f>
        <v>-1245258.361875576</v>
      </c>
      <c r="JF196" s="2">
        <f>('DEPRECATED - DT-Prelim Calcs'!$C$6*JD196-JE196)/('DEPRECATED - DT-Prelim Calcs'!$C$6*JD196)*'DEPRECATED - DT-Prelim Calcs'!$C$7*JD196</f>
        <v>570.47617376305527</v>
      </c>
      <c r="JG196" s="57">
        <f>JF196/'DEPRECATED - DT-Prelim Calcs'!$C$7*('DEPRECATED - DT-Prelim Calcs'!$C$8-'DEPRECATED - DT-Prelim Calcs'!$C$9)+'DEPRECATED - DT-Prelim Calcs'!$C$9</f>
        <v>30372.863109460581</v>
      </c>
      <c r="JH196" s="57">
        <f t="shared" si="206"/>
        <v>46.666666666666657</v>
      </c>
      <c r="JI196" s="2">
        <f t="shared" si="258"/>
        <v>0.99579519204165001</v>
      </c>
      <c r="JJ196" s="57">
        <f>JI196*'DEPRECATED - DT-Prelim Calcs'!$C$21/JD$2/'DEPRECATED - DT-Prelim Calcs'!$C$19/'DEPRECATED - DT-Prelim Calcs'!$C$18*3.39*'DEPRECATED - DT-Prelim Calcs'!$C$20</f>
        <v>25.773080821789936</v>
      </c>
      <c r="JK196" s="46">
        <f t="shared" si="259"/>
        <v>0</v>
      </c>
      <c r="JL196" s="57">
        <f>JJ195*'DEPRECATED - DT-Prelim Calcs'!$C$11+JL195</f>
        <v>-987.85696296520075</v>
      </c>
      <c r="JM196" s="57">
        <f>JM195+0.5*JJ196*'DEPRECATED - DT-Prelim Calcs'!$C$11^2+JL196*'DEPRECATED - DT-Prelim Calcs'!$C$11</f>
        <v>-384385.874286037</v>
      </c>
      <c r="JN196" s="57">
        <f>MIN('Drive Train'!$F$35-JH195*'DEPRECATED - DT-Prelim Calcs'!$C$21*'Drive Train'!$F$39,JN195+JH$2)</f>
        <v>38.19376659619774</v>
      </c>
      <c r="JO196" s="57">
        <f>'Drive Train'!$F$35-JH196*'DEPRECATED - DT-Prelim Calcs'!$C$21*'Drive Train'!$F$39</f>
        <v>9.6000000000000014</v>
      </c>
      <c r="JP196" s="1">
        <f>IF(JM196&gt;='Drive Train'!$F$29,1,0)</f>
        <v>0</v>
      </c>
      <c r="JQ196" s="57">
        <f>MIN(JG196,'DEPRECATED - DT-Prelim Calcs'!$C$10)*'DEPRECATED - DT-Prelim Calcs'!$C$11*1000/60/60</f>
        <v>103.33333333333333</v>
      </c>
      <c r="JR196" s="63">
        <f>JR195+'DEPRECATED - DT-Prelim Calcs'!$C$11</f>
        <v>768</v>
      </c>
      <c r="JS196" s="2">
        <f>KC196/'Drive Train'!$F$35</f>
        <v>0.75806451612903225</v>
      </c>
      <c r="JT196" s="46">
        <f>KA196*12*60/(PI() * 'Drive Train'!$F$15)/JS$2*JS196</f>
        <v>-7928.19779685094</v>
      </c>
      <c r="JU196" s="2">
        <f>('DEPRECATED - DT-Prelim Calcs'!$C$6*JS196-JT196)/('DEPRECATED - DT-Prelim Calcs'!$C$6*JS196)*'DEPRECATED - DT-Prelim Calcs'!$C$7*JS196</f>
        <v>5.4117303601206421</v>
      </c>
      <c r="JV196" s="57">
        <f>JU196/'DEPRECATED - DT-Prelim Calcs'!$C$7*('DEPRECATED - DT-Prelim Calcs'!$C$8-'DEPRECATED - DT-Prelim Calcs'!$C$9)+'DEPRECATED - DT-Prelim Calcs'!$C$9</f>
        <v>290.80166191015701</v>
      </c>
      <c r="JW196" s="57">
        <f t="shared" si="207"/>
        <v>49.999999999999993</v>
      </c>
      <c r="JX196" s="2">
        <f t="shared" si="260"/>
        <v>0.99579519204165001</v>
      </c>
      <c r="JY196" s="57">
        <f>JX196*'DEPRECATED - DT-Prelim Calcs'!$C$21/JS$2/'DEPRECATED - DT-Prelim Calcs'!$C$19/'DEPRECATED - DT-Prelim Calcs'!$C$18*3.39*'DEPRECATED - DT-Prelim Calcs'!$C$20</f>
        <v>25.773080821789936</v>
      </c>
      <c r="JZ196" s="46">
        <f t="shared" si="261"/>
        <v>0</v>
      </c>
      <c r="KA196" s="57">
        <f>JY195*'DEPRECATED - DT-Prelim Calcs'!$C$11+KA195</f>
        <v>-25.55487208600583</v>
      </c>
      <c r="KB196" s="57">
        <f>KB195+0.5*JY196*'DEPRECATED - DT-Prelim Calcs'!$C$11^2+KA196*'DEPRECATED - DT-Prelim Calcs'!$C$11</f>
        <v>-397581.38789141393</v>
      </c>
      <c r="KC196" s="57">
        <f>MIN('Drive Train'!$F$35-JW195*'DEPRECATED - DT-Prelim Calcs'!$C$21*'Drive Train'!$F$39,KC195+JW$2)</f>
        <v>9.4</v>
      </c>
      <c r="KD196" s="57">
        <f>'Drive Train'!$F$35-JW196*'DEPRECATED - DT-Prelim Calcs'!$C$21*'Drive Train'!$F$39</f>
        <v>9.4</v>
      </c>
      <c r="KE196" s="1">
        <f>IF(KB196&gt;='Drive Train'!$F$29,1,0)</f>
        <v>0</v>
      </c>
      <c r="KF196" s="57">
        <f>MIN(JV196,'DEPRECATED - DT-Prelim Calcs'!$C$10)*'DEPRECATED - DT-Prelim Calcs'!$C$11*1000/60/60</f>
        <v>103.33333333333333</v>
      </c>
      <c r="KG196" s="63">
        <f>KG195+'DEPRECATED - DT-Prelim Calcs'!$C$11</f>
        <v>768</v>
      </c>
      <c r="KH196" s="2">
        <f>KR196/'Drive Train'!$F$35</f>
        <v>0.74193548387096786</v>
      </c>
      <c r="KI196" s="46">
        <f>KP196*12*60/(PI() * 'Drive Train'!$F$15)/KH$2*KH196</f>
        <v>-4345.1039628973667</v>
      </c>
      <c r="KJ196" s="2">
        <f>('DEPRECATED - DT-Prelim Calcs'!$C$6*KH196-KI196)/('DEPRECATED - DT-Prelim Calcs'!$C$6*KH196)*'DEPRECATED - DT-Prelim Calcs'!$C$7*KH196</f>
        <v>3.7527362892214624</v>
      </c>
      <c r="KK196" s="57">
        <f>KJ196/'DEPRECATED - DT-Prelim Calcs'!$C$7*('DEPRECATED - DT-Prelim Calcs'!$C$8-'DEPRECATED - DT-Prelim Calcs'!$C$9)+'DEPRECATED - DT-Prelim Calcs'!$C$9</f>
        <v>202.48259996145794</v>
      </c>
      <c r="KL196" s="57">
        <f t="shared" si="208"/>
        <v>53.333333333333329</v>
      </c>
      <c r="KM196" s="2">
        <f t="shared" si="262"/>
        <v>0.99579519204165001</v>
      </c>
      <c r="KN196" s="57">
        <f>KM196*'DEPRECATED - DT-Prelim Calcs'!$C$21/KH$2/'DEPRECATED - DT-Prelim Calcs'!$C$19/'DEPRECATED - DT-Prelim Calcs'!$C$18*3.39*'DEPRECATED - DT-Prelim Calcs'!$C$20</f>
        <v>25.773080821789936</v>
      </c>
      <c r="KO196" s="46">
        <f t="shared" si="263"/>
        <v>0</v>
      </c>
      <c r="KP196" s="57">
        <f>KN195*'DEPRECATED - DT-Prelim Calcs'!$C$11+KP195</f>
        <v>-14.309993388870197</v>
      </c>
      <c r="KQ196" s="57">
        <f>KQ195+0.5*KN196*'DEPRECATED - DT-Prelim Calcs'!$C$11^2+KP196*'DEPRECATED - DT-Prelim Calcs'!$C$11</f>
        <v>-373731.80886075948</v>
      </c>
      <c r="KR196" s="57">
        <f>MIN('Drive Train'!$F$35-KL195*'DEPRECATED - DT-Prelim Calcs'!$C$21*'Drive Train'!$F$39,KR195+KL$2)</f>
        <v>9.2000000000000011</v>
      </c>
      <c r="KS196" s="57">
        <f>'Drive Train'!$F$35-KL196*'DEPRECATED - DT-Prelim Calcs'!$C$21*'Drive Train'!$F$39</f>
        <v>9.2000000000000011</v>
      </c>
      <c r="KT196" s="1">
        <f>IF(KQ196&gt;='Drive Train'!$F$29,1,0)</f>
        <v>0</v>
      </c>
      <c r="KU196" s="57">
        <f>MIN(KK196,'DEPRECATED - DT-Prelim Calcs'!$C$10)*'DEPRECATED - DT-Prelim Calcs'!$C$11*1000/60/60</f>
        <v>103.33333333333333</v>
      </c>
      <c r="KV196" s="63">
        <f>KV195+'DEPRECATED - DT-Prelim Calcs'!$C$11</f>
        <v>768</v>
      </c>
      <c r="KW196" s="2">
        <f>LG196/'Drive Train'!$F$35</f>
        <v>0.72580645161290325</v>
      </c>
      <c r="KX196" s="46">
        <f>LE196*12*60/(PI() * 'Drive Train'!$F$15)/KW$2*KW196</f>
        <v>-27548.487243704913</v>
      </c>
      <c r="KY196" s="2">
        <f>('DEPRECATED - DT-Prelim Calcs'!$C$6*KW196-KX196)/('DEPRECATED - DT-Prelim Calcs'!$C$6*KW196)*'DEPRECATED - DT-Prelim Calcs'!$C$7*KW196</f>
        <v>14.205451382782753</v>
      </c>
      <c r="KZ196" s="57">
        <f>KY196/'DEPRECATED - DT-Prelim Calcs'!$C$7*('DEPRECATED - DT-Prelim Calcs'!$C$8-'DEPRECATED - DT-Prelim Calcs'!$C$9)+'DEPRECATED - DT-Prelim Calcs'!$C$9</f>
        <v>758.94871884274994</v>
      </c>
      <c r="LA196" s="57">
        <f t="shared" si="209"/>
        <v>56.666666666666664</v>
      </c>
      <c r="LB196" s="2">
        <f t="shared" si="264"/>
        <v>0.99579519204165001</v>
      </c>
      <c r="LC196" s="57">
        <f>LB196*'DEPRECATED - DT-Prelim Calcs'!$C$21/KW$2/'DEPRECATED - DT-Prelim Calcs'!$C$19/'DEPRECATED - DT-Prelim Calcs'!$C$18*3.39*'DEPRECATED - DT-Prelim Calcs'!$C$20</f>
        <v>25.773080821789936</v>
      </c>
      <c r="LD196" s="46">
        <f t="shared" si="265"/>
        <v>0</v>
      </c>
      <c r="LE196" s="57">
        <f>LC195*'DEPRECATED - DT-Prelim Calcs'!$C$11+LE195</f>
        <v>-92.743255090799025</v>
      </c>
      <c r="LF196" s="57">
        <f>LF195+0.5*LC196*'DEPRECATED - DT-Prelim Calcs'!$C$11^2+LE196*'DEPRECATED - DT-Prelim Calcs'!$C$11</f>
        <v>-400349.82923387492</v>
      </c>
      <c r="LG196" s="57">
        <f>MIN('Drive Train'!$F$35-LA195*'DEPRECATED - DT-Prelim Calcs'!$C$21*'Drive Train'!$F$39,LG195+LA$2)</f>
        <v>9</v>
      </c>
      <c r="LH196" s="57">
        <f>'Drive Train'!$F$35-LA196*'DEPRECATED - DT-Prelim Calcs'!$C$21*'Drive Train'!$F$39</f>
        <v>9</v>
      </c>
      <c r="LI196" s="1">
        <f>IF(LF196&gt;='Drive Train'!$F$29,1,0)</f>
        <v>0</v>
      </c>
      <c r="LJ196" s="57">
        <f>MIN(KZ196,'DEPRECATED - DT-Prelim Calcs'!$C$10)*'DEPRECATED - DT-Prelim Calcs'!$C$11*1000/60/60</f>
        <v>103.33333333333333</v>
      </c>
      <c r="LK196" s="63">
        <f>LK195+'DEPRECATED - DT-Prelim Calcs'!$C$11</f>
        <v>768</v>
      </c>
      <c r="LL196" s="2">
        <f>LV196/'Drive Train'!$F$35</f>
        <v>0.70967741935483875</v>
      </c>
      <c r="LM196" s="46">
        <f>LT196*12*60/(PI() * 'Drive Train'!$F$15)/LL$2*LL196</f>
        <v>-41605.381543435658</v>
      </c>
      <c r="LN196" s="2">
        <f>('DEPRECATED - DT-Prelim Calcs'!$C$6*LL196-LM196)/('DEPRECATED - DT-Prelim Calcs'!$C$6*LL196)*'DEPRECATED - DT-Prelim Calcs'!$C$7*LL196</f>
        <v>20.522511983962222</v>
      </c>
      <c r="LO196" s="57">
        <f>LN196/'DEPRECATED - DT-Prelim Calcs'!$C$7*('DEPRECATED - DT-Prelim Calcs'!$C$8-'DEPRECATED - DT-Prelim Calcs'!$C$9)+'DEPRECATED - DT-Prelim Calcs'!$C$9</f>
        <v>1095.2470072789847</v>
      </c>
      <c r="LP196" s="57">
        <f t="shared" si="210"/>
        <v>60</v>
      </c>
      <c r="LQ196" s="2">
        <f t="shared" si="266"/>
        <v>0.99579519204165001</v>
      </c>
      <c r="LR196" s="57">
        <f>LQ196*'DEPRECATED - DT-Prelim Calcs'!$C$21/LL$2/'DEPRECATED - DT-Prelim Calcs'!$C$19/'DEPRECATED - DT-Prelim Calcs'!$C$18*3.39*'DEPRECATED - DT-Prelim Calcs'!$C$20</f>
        <v>25.773080821789936</v>
      </c>
      <c r="LS196" s="46">
        <f t="shared" si="267"/>
        <v>0</v>
      </c>
      <c r="LT196" s="57">
        <f>LR195*'DEPRECATED - DT-Prelim Calcs'!$C$11+LT195</f>
        <v>-143.24976736588258</v>
      </c>
      <c r="LU196" s="57">
        <f>LU195+0.5*LR196*'DEPRECATED - DT-Prelim Calcs'!$C$11^2+LT196*'DEPRECATED - DT-Prelim Calcs'!$C$11</f>
        <v>-375436.02722157945</v>
      </c>
      <c r="LV196" s="57">
        <f>MIN('Drive Train'!$F$35-LP195*'DEPRECATED - DT-Prelim Calcs'!$C$21*'Drive Train'!$F$39,LV195+LP$2)</f>
        <v>8.8000000000000007</v>
      </c>
      <c r="LW196" s="57">
        <f>'Drive Train'!$F$35-LP196*'DEPRECATED - DT-Prelim Calcs'!$C$21*'Drive Train'!$F$39</f>
        <v>8.8000000000000007</v>
      </c>
      <c r="LX196" s="1">
        <f>IF(LU196&gt;='Drive Train'!$F$29,1,0)</f>
        <v>0</v>
      </c>
      <c r="LY196" s="57">
        <f>MIN(LO196,'DEPRECATED - DT-Prelim Calcs'!$C$10)*'DEPRECATED - DT-Prelim Calcs'!$C$11*1000/60/60</f>
        <v>103.33333333333333</v>
      </c>
      <c r="LZ196" s="63">
        <f>LZ195+'DEPRECATED - DT-Prelim Calcs'!$C$11</f>
        <v>768</v>
      </c>
    </row>
    <row r="197" spans="18:338" x14ac:dyDescent="0.2">
      <c r="R197" s="63">
        <f>R196+'DEPRECATED - DT-Prelim Calcs'!$C$11</f>
        <v>772</v>
      </c>
      <c r="S197" s="2">
        <f>AG197/'Drive Train'!$F$35</f>
        <v>0</v>
      </c>
      <c r="T197" s="46">
        <f>AE197*12*60/(PI() * 'Drive Train'!$F$15)/S$2*ABS(S197)</f>
        <v>0</v>
      </c>
      <c r="U197" s="2">
        <f>IF(OR(AD196=1,AND($C$32=Motors!$C$32,'DEPRECATED - DT-Prelim Calcs'!AI196=1)),0,IF(AG197=0,-(V196+$C$9)/($C$8-$C$9)*$C$7,($C$6*S197-T197)/($C$6*S197)*$C$7*S197))</f>
        <v>0</v>
      </c>
      <c r="V197" s="57">
        <f>IF(AND(AD196=1,AI196=1),0,ABS(U197/$C$7*($C$8-$C$9)+$C$9) *'Drive Train'!$AA$49 + V196*(1-'Drive Train'!$AA$49))</f>
        <v>0</v>
      </c>
      <c r="W197" s="57">
        <f t="shared" si="269"/>
        <v>0</v>
      </c>
      <c r="X197" s="2">
        <f>MAX(MIN(IF(AND(AI196=1,AG197&lt;0),-1,1)*(W197-$C$9)/($C$8-$C$9)*$C$7-$C$29*AE197/T$2 -  AI196*$C$29/2,X$2),MAX(X$4:X196)*-1)</f>
        <v>-0.2458281045106315</v>
      </c>
      <c r="Y197" s="57">
        <f t="shared" ref="Y197:Y204" si="270">IF(AND(AD196=1,AI196=1),0,X197*$C$21/S$2/$C$19/$C$18*3.39*$C$20)</f>
        <v>0</v>
      </c>
      <c r="Z197" s="57">
        <f t="shared" ref="Z197:Z205" si="271">ABS(Y197)</f>
        <v>0</v>
      </c>
      <c r="AA197" s="57">
        <f t="shared" ref="AA197:AA205" si="272">ABS(AG197)</f>
        <v>0</v>
      </c>
      <c r="AB197" s="57" t="e">
        <f t="shared" ref="AB197:AB205" si="273">IF(ABS(V197)&gt;=$U$2,6,NA())</f>
        <v>#N/A</v>
      </c>
      <c r="AC197" s="46">
        <f t="shared" si="211"/>
        <v>1</v>
      </c>
      <c r="AD197" s="1">
        <f t="shared" ref="AD197:AD205" si="274">IF(AND(AI197=1,AE197&lt;=0),1,0)</f>
        <v>1</v>
      </c>
      <c r="AE197" s="57">
        <f t="shared" ref="AE197:AE205" si="275">MAX(Y196*$C$11+AE196,0)</f>
        <v>0</v>
      </c>
      <c r="AF197" s="57" t="e">
        <f t="shared" ref="AF197:AF205" si="276">IF(ABS(X197)=$X$2,3,NA())</f>
        <v>#N/A</v>
      </c>
      <c r="AG197" s="57">
        <f>IF(AI196=0,MIN('Drive Train'!$F$35-W196*$C$21*'Drive Train'!$F$39,AG196+W$2)-$C$3,IF(AE196-1&lt;=0,0,IF($C$32=Motors!$C$30,MAX(ABS('Drive Train'!$F$35-W196*$C$21*'Drive Train'!$F$39)*-1,AG196-W$2),MAX(0,ABS('Drive Train'!$F$35-W196*$C$21*'Drive Train'!$F$39)*-1,AG196-W$2))))</f>
        <v>0</v>
      </c>
      <c r="AH197" s="57">
        <f>'Drive Train'!$F$35-ABS(W197)*'DEPRECATED - DT-Prelim Calcs'!$C$21*'Drive Train'!$F$39</f>
        <v>12.4</v>
      </c>
      <c r="AI197" s="1">
        <f>IF(AJ197&gt;='Drive Train'!$F$29,1,0)</f>
        <v>1</v>
      </c>
      <c r="AJ197" s="57">
        <f>AJ196+0.5*Y197*'DEPRECATED - DT-Prelim Calcs'!$C$11^2+AE197*'DEPRECATED - DT-Prelim Calcs'!$C$11</f>
        <v>784.33981740885292</v>
      </c>
      <c r="AK197" s="57">
        <f t="shared" si="268"/>
        <v>0</v>
      </c>
      <c r="AL197" s="63">
        <f>AL196+'DEPRECATED - DT-Prelim Calcs'!$C$11</f>
        <v>772</v>
      </c>
      <c r="AM197" s="2">
        <f>AW197/'Drive Train'!$F$35</f>
        <v>0.9017179876015865</v>
      </c>
      <c r="AN197" s="46">
        <f>AU197*12*60/(PI() * 'Drive Train'!$F$15)/AM$2*AM197</f>
        <v>4074.5129711578234</v>
      </c>
      <c r="AO197" s="2">
        <f>('DEPRECATED - DT-Prelim Calcs'!$C$6*AM197-AN197)/('DEPRECATED - DT-Prelim Calcs'!$C$6*AM197)*'DEPRECATED - DT-Prelim Calcs'!$C$7*AM197</f>
        <v>0.3308183500278245</v>
      </c>
      <c r="AP197" s="57">
        <f>AO197/'DEPRECATED - DT-Prelim Calcs'!$C$7*('DEPRECATED - DT-Prelim Calcs'!$C$8-'DEPRECATED - DT-Prelim Calcs'!$C$9)+'DEPRECATED - DT-Prelim Calcs'!$C$9</f>
        <v>20.311615895672151</v>
      </c>
      <c r="AQ197" s="57">
        <f t="shared" ref="AQ197:AQ204" si="277">MIN(AP197,AO$2)</f>
        <v>20.311615895672151</v>
      </c>
      <c r="AR197" s="2">
        <f t="shared" si="212"/>
        <v>3.3306690738754696E-16</v>
      </c>
      <c r="AS197" s="57">
        <f>AR197*'DEPRECATED - DT-Prelim Calcs'!$C$21/AM$2/'DEPRECATED - DT-Prelim Calcs'!$C$19/'DEPRECATED - DT-Prelim Calcs'!$C$18*3.39*'DEPRECATED - DT-Prelim Calcs'!$C$20</f>
        <v>2.4137140947202652E-15</v>
      </c>
      <c r="AT197" s="46">
        <f t="shared" si="213"/>
        <v>0</v>
      </c>
      <c r="AU197" s="57">
        <f>AS196*'DEPRECATED - DT-Prelim Calcs'!$C$11+AU196</f>
        <v>39.432321268798681</v>
      </c>
      <c r="AV197" s="57">
        <f>AV196+0.5*AS197*'DEPRECATED - DT-Prelim Calcs'!$C$11^2+AU197*'DEPRECATED - DT-Prelim Calcs'!$C$11</f>
        <v>30397.138454876644</v>
      </c>
      <c r="AW197" s="57">
        <f>MIN('Drive Train'!$F$35-AQ196*'DEPRECATED - DT-Prelim Calcs'!$C$21*'Drive Train'!$F$39,AW196+AQ$2)</f>
        <v>11.181303046259673</v>
      </c>
      <c r="AX197" s="57">
        <f>'Drive Train'!$F$35-AQ197*'DEPRECATED - DT-Prelim Calcs'!$C$21*'Drive Train'!$F$39</f>
        <v>11.181303046259671</v>
      </c>
      <c r="AY197" s="1">
        <f>IF(AV197&gt;='Drive Train'!$F$29,1,0)</f>
        <v>1</v>
      </c>
      <c r="AZ197" s="57">
        <f t="shared" si="214"/>
        <v>22.568462106302391</v>
      </c>
      <c r="BA197" s="63">
        <f>BA196+'DEPRECATED - DT-Prelim Calcs'!$C$11</f>
        <v>772</v>
      </c>
      <c r="BB197" s="2">
        <f>BL197/'Drive Train'!$F$35</f>
        <v>1.2947645110418975</v>
      </c>
      <c r="BC197" s="46">
        <f>BJ197*12*60/(PI() * 'Drive Train'!$F$15)/BB$2*BB197</f>
        <v>-4259.090949070468</v>
      </c>
      <c r="BD197" s="2">
        <f>('DEPRECATED - DT-Prelim Calcs'!$C$6*BB197-BC197)/('DEPRECATED - DT-Prelim Calcs'!$C$6*BB197)*'DEPRECATED - DT-Prelim Calcs'!$C$7*BB197</f>
        <v>5.0461628069317666</v>
      </c>
      <c r="BE197" s="57">
        <f>BD197/'DEPRECATED - DT-Prelim Calcs'!$C$7*('DEPRECATED - DT-Prelim Calcs'!$C$8-'DEPRECATED - DT-Prelim Calcs'!$C$9)+'DEPRECATED - DT-Prelim Calcs'!$C$9</f>
        <v>271.34011955574505</v>
      </c>
      <c r="BF197" s="57">
        <f t="shared" ref="BF197:BF204" si="278">MIN(BE197,BD$2)</f>
        <v>93</v>
      </c>
      <c r="BG197" s="2">
        <f t="shared" si="215"/>
        <v>1.9370342982087334</v>
      </c>
      <c r="BH197" s="57">
        <f>BG197*'DEPRECATED - DT-Prelim Calcs'!$C$21/BB$2/'DEPRECATED - DT-Prelim Calcs'!$C$19/'DEPRECATED - DT-Prelim Calcs'!$C$18*3.39*'DEPRECATED - DT-Prelim Calcs'!$C$20</f>
        <v>20.276476817893258</v>
      </c>
      <c r="BI197" s="46">
        <f t="shared" si="216"/>
        <v>0</v>
      </c>
      <c r="BJ197" s="57">
        <f>BH196*'DEPRECATED - DT-Prelim Calcs'!$C$11+BJ196</f>
        <v>-19.873422069688544</v>
      </c>
      <c r="BK197" s="57">
        <f>BK196+0.5*BH197*'DEPRECATED - DT-Prelim Calcs'!$C$11^2+BJ197*'DEPRECATED - DT-Prelim Calcs'!$C$11</f>
        <v>15998.71550848038</v>
      </c>
      <c r="BL197" s="57">
        <f>MIN('Drive Train'!$F$35-BF196*'DEPRECATED - DT-Prelim Calcs'!$C$21*'Drive Train'!$F$39,BL196+BF$2)</f>
        <v>16.05507993691953</v>
      </c>
      <c r="BM197" s="57">
        <f>'Drive Train'!$F$35-BF197*'DEPRECATED - DT-Prelim Calcs'!$C$21*'Drive Train'!$F$39</f>
        <v>6.82</v>
      </c>
      <c r="BN197" s="1">
        <f>IF(BK197&gt;='Drive Train'!$F$29,1,0)</f>
        <v>1</v>
      </c>
      <c r="BO197" s="57">
        <f t="shared" si="217"/>
        <v>103.33333333333333</v>
      </c>
      <c r="BP197" s="63">
        <f>BP196+'DEPRECATED - DT-Prelim Calcs'!$C$11</f>
        <v>772</v>
      </c>
      <c r="BQ197" s="2">
        <f>CA197/'Drive Train'!$F$35</f>
        <v>0.55000000000000004</v>
      </c>
      <c r="BR197" s="46">
        <f>BY197*12*60/(PI() * 'Drive Train'!$F$15)/BQ$2*BQ197</f>
        <v>8728.4370477267312</v>
      </c>
      <c r="BS197" s="2">
        <f>('DEPRECATED - DT-Prelim Calcs'!$C$6*BQ197-BR197)/('DEPRECATED - DT-Prelim Calcs'!$C$6*BQ197)*'DEPRECATED - DT-Prelim Calcs'!$C$7*BQ197</f>
        <v>-2.6211291341503604</v>
      </c>
      <c r="BT197" s="57">
        <f>BS197/'DEPRECATED - DT-Prelim Calcs'!$C$7*('DEPRECATED - DT-Prelim Calcs'!$C$8-'DEPRECATED - DT-Prelim Calcs'!$C$9)+'DEPRECATED - DT-Prelim Calcs'!$C$9</f>
        <v>-136.83977921638643</v>
      </c>
      <c r="BU197" s="57">
        <f t="shared" ref="BU197:BU204" si="279">MIN(BT197,BS$2)</f>
        <v>-136.83977921638643</v>
      </c>
      <c r="BV197" s="2">
        <f t="shared" si="218"/>
        <v>-3.7830014776969634</v>
      </c>
      <c r="BW197" s="57">
        <f>BV197*'DEPRECATED - DT-Prelim Calcs'!$C$21/BQ$2/'DEPRECATED - DT-Prelim Calcs'!$C$19/'DEPRECATED - DT-Prelim Calcs'!$C$18*3.39*'DEPRECATED - DT-Prelim Calcs'!$C$20</f>
        <v>-51.78419922279776</v>
      </c>
      <c r="BX197" s="46">
        <f t="shared" si="219"/>
        <v>1</v>
      </c>
      <c r="BY197" s="57">
        <f>BW196*'DEPRECATED - DT-Prelim Calcs'!$C$11+BY196</f>
        <v>73.318699749891124</v>
      </c>
      <c r="BZ197" s="57">
        <f>BZ196+0.5*BW197*'DEPRECATED - DT-Prelim Calcs'!$C$11^2+BY197*'DEPRECATED - DT-Prelim Calcs'!$C$11</f>
        <v>-16947.558122238148</v>
      </c>
      <c r="CA197" s="57">
        <f>MIN('Drive Train'!$F$35-BU196*'DEPRECATED - DT-Prelim Calcs'!$C$21*'Drive Train'!$F$39,CA196+BU$2)</f>
        <v>6.82</v>
      </c>
      <c r="CB197" s="57">
        <f>'Drive Train'!$F$35-BU197*'DEPRECATED - DT-Prelim Calcs'!$C$21*'Drive Train'!$F$39</f>
        <v>20.610386752983185</v>
      </c>
      <c r="CC197" s="1">
        <f>IF(BZ197&gt;='Drive Train'!$F$29,1,0)</f>
        <v>0</v>
      </c>
      <c r="CD197" s="57">
        <f t="shared" si="220"/>
        <v>-152.04419912931826</v>
      </c>
      <c r="CE197" s="63">
        <f>CE196+'DEPRECATED - DT-Prelim Calcs'!$C$11</f>
        <v>772</v>
      </c>
      <c r="CF197" s="2">
        <f>CP197/'Drive Train'!$F$35</f>
        <v>1.6040542716048893</v>
      </c>
      <c r="CG197" s="46">
        <f>CN197*12*60/(PI() * 'Drive Train'!$F$15)/CF$2*CF197</f>
        <v>-77275.408816659445</v>
      </c>
      <c r="CH197" s="2">
        <f>('DEPRECATED - DT-Prelim Calcs'!$C$6*CF197-CG197)/('DEPRECATED - DT-Prelim Calcs'!$C$6*CF197)*'DEPRECATED - DT-Prelim Calcs'!$C$7*CF197</f>
        <v>38.806434068141755</v>
      </c>
      <c r="CI197" s="57">
        <f>CH197/'DEPRECATED - DT-Prelim Calcs'!$C$7*('DEPRECATED - DT-Prelim Calcs'!$C$8-'DEPRECATED - DT-Prelim Calcs'!$C$9)+'DEPRECATED - DT-Prelim Calcs'!$C$9</f>
        <v>2068.6192908475464</v>
      </c>
      <c r="CJ197" s="57">
        <f t="shared" ref="CJ197:CJ204" si="280">MIN(CI197,CH$2)</f>
        <v>93</v>
      </c>
      <c r="CK197" s="2">
        <f t="shared" si="221"/>
        <v>1.5241763143494644</v>
      </c>
      <c r="CL197" s="57">
        <f>CK197*'DEPRECATED - DT-Prelim Calcs'!$C$21/CF$2/'DEPRECATED - DT-Prelim Calcs'!$C$19/'DEPRECATED - DT-Prelim Calcs'!$C$18*3.39*'DEPRECATED - DT-Prelim Calcs'!$C$20</f>
        <v>25.773080821789936</v>
      </c>
      <c r="CM197" s="46">
        <f t="shared" si="222"/>
        <v>0</v>
      </c>
      <c r="CN197" s="57">
        <f>CL196*'DEPRECATED - DT-Prelim Calcs'!$C$11+CN196</f>
        <v>-180.17429850148443</v>
      </c>
      <c r="CO197" s="57">
        <f>CO196+0.5*CL197*'DEPRECATED - DT-Prelim Calcs'!$C$11^2+CN197*'DEPRECATED - DT-Prelim Calcs'!$C$11</f>
        <v>-64988.378448143951</v>
      </c>
      <c r="CP197" s="57">
        <f>MIN('Drive Train'!$F$35-CJ196*'DEPRECATED - DT-Prelim Calcs'!$C$21*'Drive Train'!$F$39,CP196+CJ$2)</f>
        <v>19.890272967900628</v>
      </c>
      <c r="CQ197" s="57">
        <f>'Drive Train'!$F$35-CJ197*'DEPRECATED - DT-Prelim Calcs'!$C$21*'Drive Train'!$F$39</f>
        <v>6.82</v>
      </c>
      <c r="CR197" s="1">
        <f>IF(CO197&gt;='Drive Train'!$F$29,1,0)</f>
        <v>0</v>
      </c>
      <c r="CS197" s="57">
        <f t="shared" si="223"/>
        <v>103.33333333333333</v>
      </c>
      <c r="CT197" s="63">
        <f>CT196+'DEPRECATED - DT-Prelim Calcs'!$C$11</f>
        <v>772</v>
      </c>
      <c r="CU197" s="2">
        <f>DE197/'Drive Train'!$F$35</f>
        <v>0.55000000000000004</v>
      </c>
      <c r="CV197" s="46">
        <f>DC197*12*60/(PI() * 'Drive Train'!$F$15)/CU$2*CU197</f>
        <v>12037.851909445808</v>
      </c>
      <c r="CW197" s="2">
        <f>('DEPRECATED - DT-Prelim Calcs'!$C$6*CU197-CV197)/('DEPRECATED - DT-Prelim Calcs'!$C$6*CU197)*'DEPRECATED - DT-Prelim Calcs'!$C$7*CU197</f>
        <v>-4.1175062104623636</v>
      </c>
      <c r="CX197" s="57">
        <f>CW197/'DEPRECATED - DT-Prelim Calcs'!$C$7*('DEPRECATED - DT-Prelim Calcs'!$C$8-'DEPRECATED - DT-Prelim Calcs'!$C$9)+'DEPRECATED - DT-Prelim Calcs'!$C$9</f>
        <v>-216.50167917108766</v>
      </c>
      <c r="CY197" s="57">
        <f t="shared" ref="CY197:CY204" si="281">MIN(CX197,CW$2)</f>
        <v>-216.50167917108766</v>
      </c>
      <c r="CZ197" s="2">
        <f t="shared" si="224"/>
        <v>-5.7199061742608581</v>
      </c>
      <c r="DA197" s="57">
        <f>CZ197*'DEPRECATED - DT-Prelim Calcs'!$C$21/CU$2/'DEPRECATED - DT-Prelim Calcs'!$C$19/'DEPRECATED - DT-Prelim Calcs'!$C$18*3.39*'DEPRECATED - DT-Prelim Calcs'!$C$20</f>
        <v>-115.14384987140126</v>
      </c>
      <c r="DB197" s="46">
        <f t="shared" si="225"/>
        <v>1</v>
      </c>
      <c r="DC197" s="57">
        <f>DA196*'DEPRECATED - DT-Prelim Calcs'!$C$11+DC196</f>
        <v>68.760049315848761</v>
      </c>
      <c r="DD197" s="57">
        <f>DD196+0.5*DA197*'DEPRECATED - DT-Prelim Calcs'!$C$11^2+DC197*'DEPRECATED - DT-Prelim Calcs'!$C$11</f>
        <v>-130685.76953928602</v>
      </c>
      <c r="DE197" s="57">
        <f>MIN('Drive Train'!$F$35-CY196*'DEPRECATED - DT-Prelim Calcs'!$C$21*'Drive Train'!$F$39,DE196+CY$2)</f>
        <v>6.82</v>
      </c>
      <c r="DF197" s="57">
        <f>'Drive Train'!$F$35-CY197*'DEPRECATED - DT-Prelim Calcs'!$C$21*'Drive Train'!$F$39</f>
        <v>25.390100750265262</v>
      </c>
      <c r="DG197" s="1">
        <f>IF(DD197&gt;='Drive Train'!$F$29,1,0)</f>
        <v>0</v>
      </c>
      <c r="DH197" s="57">
        <f t="shared" si="226"/>
        <v>-240.55742130120851</v>
      </c>
      <c r="DI197" s="63">
        <f>DI196+'DEPRECATED - DT-Prelim Calcs'!$C$11</f>
        <v>772</v>
      </c>
      <c r="DJ197" s="2">
        <f>DT197/'Drive Train'!$F$35</f>
        <v>0.55000000000000004</v>
      </c>
      <c r="DK197" s="46">
        <f>DR197*12*60/(PI() * 'Drive Train'!$F$15)/DJ$2*DJ197</f>
        <v>-23436.937236409503</v>
      </c>
      <c r="DL197" s="2">
        <f>('DEPRECATED - DT-Prelim Calcs'!$C$6*DJ197-DK197)/('DEPRECATED - DT-Prelim Calcs'!$C$6*DJ197)*'DEPRECATED - DT-Prelim Calcs'!$C$7*DJ197</f>
        <v>11.922689256988162</v>
      </c>
      <c r="DM197" s="57">
        <f>DL197/'DEPRECATED - DT-Prelim Calcs'!$C$7*('DEPRECATED - DT-Prelim Calcs'!$C$8-'DEPRECATED - DT-Prelim Calcs'!$C$9)+'DEPRECATED - DT-Prelim Calcs'!$C$9</f>
        <v>637.42241978073912</v>
      </c>
      <c r="DN197" s="57">
        <f t="shared" ref="DN197:DN204" si="282">MIN(DM197,DL$2)</f>
        <v>93</v>
      </c>
      <c r="DO197" s="2">
        <f t="shared" si="227"/>
        <v>1.1037138828047846</v>
      </c>
      <c r="DP197" s="57">
        <f>DO197*'DEPRECATED - DT-Prelim Calcs'!$C$21/DJ$2/'DEPRECATED - DT-Prelim Calcs'!$C$19/'DEPRECATED - DT-Prelim Calcs'!$C$18*3.39*'DEPRECATED - DT-Prelim Calcs'!$C$20</f>
        <v>25.773080821789936</v>
      </c>
      <c r="DQ197" s="46">
        <f t="shared" si="228"/>
        <v>0</v>
      </c>
      <c r="DR197" s="57">
        <f>DP196*'DEPRECATED - DT-Prelim Calcs'!$C$11+DR196</f>
        <v>-115.40644176261627</v>
      </c>
      <c r="DS197" s="57">
        <f>DS196+0.5*DP197*'DEPRECATED - DT-Prelim Calcs'!$C$11^2+DR197*'DEPRECATED - DT-Prelim Calcs'!$C$11</f>
        <v>-224409.75063706705</v>
      </c>
      <c r="DT197" s="57">
        <f>MIN('Drive Train'!$F$35-DN196*'DEPRECATED - DT-Prelim Calcs'!$C$21*'Drive Train'!$F$39,DT196+DN$2)</f>
        <v>6.82</v>
      </c>
      <c r="DU197" s="57">
        <f>'Drive Train'!$F$35-DN197*'DEPRECATED - DT-Prelim Calcs'!$C$21*'Drive Train'!$F$39</f>
        <v>6.82</v>
      </c>
      <c r="DV197" s="1">
        <f>IF(DS197&gt;='Drive Train'!$F$29,1,0)</f>
        <v>0</v>
      </c>
      <c r="DW197" s="57">
        <f t="shared" si="229"/>
        <v>103.33333333333333</v>
      </c>
      <c r="DX197" s="63">
        <f>DX196+'DEPRECATED - DT-Prelim Calcs'!$C$11</f>
        <v>772</v>
      </c>
      <c r="DY197" s="2">
        <f>EI197/'Drive Train'!$F$35</f>
        <v>0.55000000000000004</v>
      </c>
      <c r="DZ197" s="46">
        <f>EG197*12*60/(PI() * 'Drive Train'!$F$15)/DY$2*DY197</f>
        <v>-227362.15108079152</v>
      </c>
      <c r="EA197" s="2">
        <f>('DEPRECATED - DT-Prelim Calcs'!$C$6*DY197-DZ197)/('DEPRECATED - DT-Prelim Calcs'!$C$6*DY197)*'DEPRECATED - DT-Prelim Calcs'!$C$7*DY197</f>
        <v>104.1290242222716</v>
      </c>
      <c r="EB197" s="57">
        <f>EA197/'DEPRECATED - DT-Prelim Calcs'!$C$7*('DEPRECATED - DT-Prelim Calcs'!$C$8-'DEPRECATED - DT-Prelim Calcs'!$C$9)+'DEPRECATED - DT-Prelim Calcs'!$C$9</f>
        <v>5546.1663102562015</v>
      </c>
      <c r="EC197" s="57">
        <f t="shared" ref="EC197:EC204" si="283">MIN(EB197,EA$2)</f>
        <v>93</v>
      </c>
      <c r="ED197" s="2">
        <f t="shared" si="230"/>
        <v>0.96993038185874991</v>
      </c>
      <c r="EE197" s="57">
        <f>ED197*'DEPRECATED - DT-Prelim Calcs'!$C$21/DY$2/'DEPRECATED - DT-Prelim Calcs'!$C$19/'DEPRECATED - DT-Prelim Calcs'!$C$18*3.39*'DEPRECATED - DT-Prelim Calcs'!$C$20</f>
        <v>25.773080821789936</v>
      </c>
      <c r="EF197" s="46">
        <f t="shared" si="231"/>
        <v>0</v>
      </c>
      <c r="EG197" s="57">
        <f>EE196*'DEPRECATED - DT-Prelim Calcs'!$C$11+EG196</f>
        <v>-983.85573490328818</v>
      </c>
      <c r="EH197" s="57">
        <f>EH196+0.5*EE197*'DEPRECATED - DT-Prelim Calcs'!$C$11^2+EG197*'DEPRECATED - DT-Prelim Calcs'!$C$11</f>
        <v>-327010.97813222697</v>
      </c>
      <c r="EI197" s="57">
        <f>MIN('Drive Train'!$F$35-EC196*'DEPRECATED - DT-Prelim Calcs'!$C$21*'Drive Train'!$F$39,EI196+EC$2)</f>
        <v>6.82</v>
      </c>
      <c r="EJ197" s="57">
        <f>'Drive Train'!$F$35-EC197*'DEPRECATED - DT-Prelim Calcs'!$C$21*'Drive Train'!$F$39</f>
        <v>6.82</v>
      </c>
      <c r="EK197" s="1">
        <f>IF(EH197&gt;='Drive Train'!$F$29,1,0)</f>
        <v>0</v>
      </c>
      <c r="EL197" s="57">
        <f t="shared" si="232"/>
        <v>103.33333333333333</v>
      </c>
      <c r="EM197" s="63">
        <f>EM196+'DEPRECATED - DT-Prelim Calcs'!$C$11</f>
        <v>772</v>
      </c>
      <c r="EN197" s="2">
        <f>EX197/'Drive Train'!$F$35</f>
        <v>0.55000000000000004</v>
      </c>
      <c r="EO197" s="46">
        <f>EV197*12*60/(PI() * 'Drive Train'!$F$15)/EN$2*EN197</f>
        <v>-494786.67860539636</v>
      </c>
      <c r="EP197" s="2">
        <f>('DEPRECATED - DT-Prelim Calcs'!$C$6*EN197-EO197)/('DEPRECATED - DT-Prelim Calcs'!$C$6*EN197)*'DEPRECATED - DT-Prelim Calcs'!$C$7*EN197</f>
        <v>225.04705636754321</v>
      </c>
      <c r="EQ197" s="57">
        <f>EP197/'DEPRECATED - DT-Prelim Calcs'!$C$7*('DEPRECATED - DT-Prelim Calcs'!$C$8-'DEPRECATED - DT-Prelim Calcs'!$C$9)+'DEPRECATED - DT-Prelim Calcs'!$C$9</f>
        <v>11983.420884628962</v>
      </c>
      <c r="ER197" s="57">
        <f t="shared" ref="ER197:ER204" si="284">MIN(EQ197,EP$2)</f>
        <v>93</v>
      </c>
      <c r="ES197" s="2">
        <f t="shared" si="233"/>
        <v>0.86507304327942547</v>
      </c>
      <c r="ET197" s="57">
        <f>ES197*'DEPRECATED - DT-Prelim Calcs'!$C$21/EN$2/'DEPRECATED - DT-Prelim Calcs'!$C$19/'DEPRECATED - DT-Prelim Calcs'!$C$18*3.39*'DEPRECATED - DT-Prelim Calcs'!$C$20</f>
        <v>25.773080821789936</v>
      </c>
      <c r="EU197" s="46">
        <f t="shared" si="234"/>
        <v>0</v>
      </c>
      <c r="EV197" s="57">
        <f>ET196*'DEPRECATED - DT-Prelim Calcs'!$C$11+EV196</f>
        <v>-1909.6046616717535</v>
      </c>
      <c r="EW197" s="57">
        <f>EW196+0.5*ET197*'DEPRECATED - DT-Prelim Calcs'!$C$11^2+EV197*'DEPRECATED - DT-Prelim Calcs'!$C$11</f>
        <v>-428460.07783907454</v>
      </c>
      <c r="EX197" s="57">
        <f>MIN('Drive Train'!$F$35-ER196*'DEPRECATED - DT-Prelim Calcs'!$C$21*'Drive Train'!$F$39,EX196+ER$2)</f>
        <v>6.82</v>
      </c>
      <c r="EY197" s="57">
        <f>'Drive Train'!$F$35-ER197*'DEPRECATED - DT-Prelim Calcs'!$C$21*'Drive Train'!$F$39</f>
        <v>6.82</v>
      </c>
      <c r="EZ197" s="1">
        <f>IF(EW197&gt;='Drive Train'!$F$29,1,0)</f>
        <v>0</v>
      </c>
      <c r="FA197" s="57">
        <f t="shared" si="235"/>
        <v>103.33333333333333</v>
      </c>
      <c r="FB197" s="63">
        <f>FB196+'DEPRECATED - DT-Prelim Calcs'!$C$11</f>
        <v>772</v>
      </c>
      <c r="FC197" s="2">
        <f>FM197/'Drive Train'!$F$35</f>
        <v>3.6230464543953986</v>
      </c>
      <c r="FD197" s="46">
        <f>FK197*12*60/(PI() * 'Drive Train'!$F$15)/FC$2*FC197</f>
        <v>-3037581.4693910996</v>
      </c>
      <c r="FE197" s="2">
        <f>('DEPRECATED - DT-Prelim Calcs'!$C$6*FC197-FD197)/('DEPRECATED - DT-Prelim Calcs'!$C$6*FC197)*'DEPRECATED - DT-Prelim Calcs'!$C$7*FC197</f>
        <v>1382.1970844002242</v>
      </c>
      <c r="FF197" s="57">
        <f>FE197/'DEPRECATED - DT-Prelim Calcs'!$C$7*('DEPRECATED - DT-Prelim Calcs'!$C$8-'DEPRECATED - DT-Prelim Calcs'!$C$9)+'DEPRECATED - DT-Prelim Calcs'!$C$9</f>
        <v>73586.055157074166</v>
      </c>
      <c r="FG197" s="57">
        <f t="shared" ref="FG197:FG204" si="285">MIN(FF197,FE$2)</f>
        <v>93</v>
      </c>
      <c r="FH197" s="2">
        <f t="shared" si="236"/>
        <v>0.78067567320338405</v>
      </c>
      <c r="FI197" s="57">
        <f>FH197*'DEPRECATED - DT-Prelim Calcs'!$C$21/FC$2/'DEPRECATED - DT-Prelim Calcs'!$C$19/'DEPRECATED - DT-Prelim Calcs'!$C$18*3.39*'DEPRECATED - DT-Prelim Calcs'!$C$20</f>
        <v>25.773080821789936</v>
      </c>
      <c r="FJ197" s="46">
        <f t="shared" si="237"/>
        <v>0</v>
      </c>
      <c r="FK197" s="57">
        <f>FI196*'DEPRECATED - DT-Prelim Calcs'!$C$11+FK196</f>
        <v>-1606.0536799756921</v>
      </c>
      <c r="FL197" s="57">
        <f>FL196+0.5*FI197*'DEPRECATED - DT-Prelim Calcs'!$C$11^2+FK197*'DEPRECATED - DT-Prelim Calcs'!$C$11</f>
        <v>-604221.74909233861</v>
      </c>
      <c r="FM197" s="57">
        <f>MIN('Drive Train'!$F$35-FG196*'DEPRECATED - DT-Prelim Calcs'!$C$21*'Drive Train'!$F$39,FM196+FG$2)</f>
        <v>44.925776034502945</v>
      </c>
      <c r="FN197" s="57">
        <f>'Drive Train'!$F$35-FG197*'DEPRECATED - DT-Prelim Calcs'!$C$21*'Drive Train'!$F$39</f>
        <v>6.82</v>
      </c>
      <c r="FO197" s="1">
        <f>IF(FL197&gt;='Drive Train'!$F$29,1,0)</f>
        <v>0</v>
      </c>
      <c r="FP197" s="57">
        <f t="shared" si="238"/>
        <v>103.33333333333333</v>
      </c>
      <c r="FQ197" s="63">
        <f>FQ196+'DEPRECATED - DT-Prelim Calcs'!$C$11</f>
        <v>772</v>
      </c>
      <c r="FR197" s="2">
        <f>GB197/'Drive Train'!$F$35</f>
        <v>0.55000000000000004</v>
      </c>
      <c r="FS197" s="46">
        <f>FZ197*12*60/(PI() * 'Drive Train'!$F$15)/FR$2*FR197</f>
        <v>-507985.58881158568</v>
      </c>
      <c r="FT197" s="2">
        <f>('DEPRECATED - DT-Prelim Calcs'!$C$6*FR197-FS197)/('DEPRECATED - DT-Prelim Calcs'!$C$6*FR197)*'DEPRECATED - DT-Prelim Calcs'!$C$7*FR197</f>
        <v>231.0150439091785</v>
      </c>
      <c r="FU197" s="57">
        <f>FT197/'DEPRECATED - DT-Prelim Calcs'!$C$7*('DEPRECATED - DT-Prelim Calcs'!$C$8-'DEPRECATED - DT-Prelim Calcs'!$C$9)+'DEPRECATED - DT-Prelim Calcs'!$C$9</f>
        <v>12301.135740061247</v>
      </c>
      <c r="FV197" s="57">
        <f t="shared" ref="FV197:FV204" si="286">MIN(FU197,FT$2)</f>
        <v>93</v>
      </c>
      <c r="FW197" s="2">
        <f t="shared" si="239"/>
        <v>0.7112822800297498</v>
      </c>
      <c r="FX197" s="57">
        <f>FW197*'DEPRECATED - DT-Prelim Calcs'!$C$21/FR$2/'DEPRECATED - DT-Prelim Calcs'!$C$19/'DEPRECATED - DT-Prelim Calcs'!$C$18*3.39*'DEPRECATED - DT-Prelim Calcs'!$C$20</f>
        <v>25.773080821789936</v>
      </c>
      <c r="FY197" s="46">
        <f t="shared" si="240"/>
        <v>0</v>
      </c>
      <c r="FZ197" s="57">
        <f>FX196*'DEPRECATED - DT-Prelim Calcs'!$C$11+FZ196</f>
        <v>-1612.003832262588</v>
      </c>
      <c r="GA197" s="57">
        <f>GA196+0.5*FX197*'DEPRECATED - DT-Prelim Calcs'!$C$11^2+FZ197*'DEPRECATED - DT-Prelim Calcs'!$C$11</f>
        <v>-694580.52637804905</v>
      </c>
      <c r="GB197" s="57">
        <f>MIN('Drive Train'!$F$35-FV196*'DEPRECATED - DT-Prelim Calcs'!$C$21*'Drive Train'!$F$39,GB196+FV$2)</f>
        <v>6.82</v>
      </c>
      <c r="GC197" s="57">
        <f>'Drive Train'!$F$35-FV197*'DEPRECATED - DT-Prelim Calcs'!$C$21*'Drive Train'!$F$39</f>
        <v>6.82</v>
      </c>
      <c r="GD197" s="1">
        <f>IF(GA197&gt;='Drive Train'!$F$29,1,0)</f>
        <v>0</v>
      </c>
      <c r="GE197" s="57">
        <f t="shared" si="241"/>
        <v>103.33333333333333</v>
      </c>
      <c r="GF197" s="63">
        <f>GF196+'DEPRECATED - DT-Prelim Calcs'!$C$11</f>
        <v>772</v>
      </c>
      <c r="GG197" s="2">
        <f>GQ197/'Drive Train'!$F$35</f>
        <v>0.85483870967741948</v>
      </c>
      <c r="GH197" s="46">
        <f>GO197*12*60/(PI() * 'Drive Train'!$F$15)/GG$2*GG197</f>
        <v>-54540.603981112268</v>
      </c>
      <c r="GI197" s="2">
        <f>('DEPRECATED - DT-Prelim Calcs'!$C$6*GG197-GH197)/('DEPRECATED - DT-Prelim Calcs'!$C$6*GG197)*'DEPRECATED - DT-Prelim Calcs'!$C$7*GG197</f>
        <v>26.721109807110683</v>
      </c>
      <c r="GJ197" s="57">
        <f>GI197/'DEPRECATED - DT-Prelim Calcs'!$C$7*('DEPRECATED - DT-Prelim Calcs'!$C$8-'DEPRECATED - DT-Prelim Calcs'!$C$9)+'DEPRECATED - DT-Prelim Calcs'!$C$9</f>
        <v>1425.2387503121581</v>
      </c>
      <c r="GK197" s="57">
        <f t="shared" si="242"/>
        <v>29.999999999999982</v>
      </c>
      <c r="GL197" s="2">
        <f t="shared" si="243"/>
        <v>0.99579519204165001</v>
      </c>
      <c r="GM197" s="57">
        <f>GL197*'DEPRECATED - DT-Prelim Calcs'!$C$21/GG$2/'DEPRECATED - DT-Prelim Calcs'!$C$19/'DEPRECATED - DT-Prelim Calcs'!$C$18*3.39*'DEPRECATED - DT-Prelim Calcs'!$C$20</f>
        <v>25.773080821789936</v>
      </c>
      <c r="GN197" s="46">
        <f t="shared" si="244"/>
        <v>0</v>
      </c>
      <c r="GO197" s="57">
        <f>GM196*'DEPRECATED - DT-Prelim Calcs'!$C$11+GO196</f>
        <v>-155.89822344361642</v>
      </c>
      <c r="GP197" s="57">
        <f>GP196+0.5*GM197*'DEPRECATED - DT-Prelim Calcs'!$C$11^2+GO197*'DEPRECATED - DT-Prelim Calcs'!$C$11</f>
        <v>-337902.59528823855</v>
      </c>
      <c r="GQ197" s="57">
        <f>MIN('Drive Train'!$F$35-GK196*'DEPRECATED - DT-Prelim Calcs'!$C$21*'Drive Train'!$F$39,GQ196+GK$2)</f>
        <v>10.600000000000001</v>
      </c>
      <c r="GR197" s="57">
        <f>'Drive Train'!$F$35-GK197*'DEPRECATED - DT-Prelim Calcs'!$C$21*'Drive Train'!$F$39</f>
        <v>10.600000000000001</v>
      </c>
      <c r="GS197" s="1">
        <f>IF(GP197&gt;='Drive Train'!$F$29,1,0)</f>
        <v>0</v>
      </c>
      <c r="GT197" s="57">
        <f t="shared" si="245"/>
        <v>33.333333333333314</v>
      </c>
      <c r="GU197" s="63">
        <f>GU196+'DEPRECATED - DT-Prelim Calcs'!$C$11</f>
        <v>772</v>
      </c>
      <c r="GV197" s="2">
        <f>HF197/'Drive Train'!$F$35</f>
        <v>0.83870967741935498</v>
      </c>
      <c r="GW197" s="46">
        <f>HD197*12*60/(PI() * 'Drive Train'!$F$15)/GV$2*GV197</f>
        <v>-26684.676004999139</v>
      </c>
      <c r="GX197" s="2">
        <f>('DEPRECATED - DT-Prelim Calcs'!$C$6*GV197-GW197)/('DEPRECATED - DT-Prelim Calcs'!$C$6*GV197)*'DEPRECATED - DT-Prelim Calcs'!$C$7*GV197</f>
        <v>14.086969341726601</v>
      </c>
      <c r="GY197" s="57">
        <f>GX197/'DEPRECATED - DT-Prelim Calcs'!$C$7*('DEPRECATED - DT-Prelim Calcs'!$C$8-'DEPRECATED - DT-Prelim Calcs'!$C$9)+'DEPRECATED - DT-Prelim Calcs'!$C$9</f>
        <v>752.64114794337047</v>
      </c>
      <c r="GZ197" s="57">
        <f t="shared" ref="GZ197:GZ204" si="287">MIN(GY197,GX$2)</f>
        <v>33.333333333333314</v>
      </c>
      <c r="HA197" s="2">
        <f t="shared" si="246"/>
        <v>0.99579519204165001</v>
      </c>
      <c r="HB197" s="57">
        <f>HA197*'DEPRECATED - DT-Prelim Calcs'!$C$21/GV$2/'DEPRECATED - DT-Prelim Calcs'!$C$19/'DEPRECATED - DT-Prelim Calcs'!$C$18*3.39*'DEPRECATED - DT-Prelim Calcs'!$C$20</f>
        <v>25.773080821789936</v>
      </c>
      <c r="HC197" s="46">
        <f t="shared" si="247"/>
        <v>0</v>
      </c>
      <c r="HD197" s="57">
        <f>HB196*'DEPRECATED - DT-Prelim Calcs'!$C$11+HD196</f>
        <v>-77.741995366915475</v>
      </c>
      <c r="HE197" s="57">
        <f>HE196+0.5*HB197*'DEPRECATED - DT-Prelim Calcs'!$C$11^2+HD197*'DEPRECATED - DT-Prelim Calcs'!$C$11</f>
        <v>-359195.08740632021</v>
      </c>
      <c r="HF197" s="57">
        <f>MIN('Drive Train'!$F$35-GZ196*'DEPRECATED - DT-Prelim Calcs'!$C$21*'Drive Train'!$F$39,HF196+GZ$2)</f>
        <v>10.400000000000002</v>
      </c>
      <c r="HG197" s="57">
        <f>'Drive Train'!$F$35-GZ197*'DEPRECATED - DT-Prelim Calcs'!$C$21*'Drive Train'!$F$39</f>
        <v>10.400000000000002</v>
      </c>
      <c r="HH197" s="1">
        <f>IF(HE197&gt;='Drive Train'!$F$29,1,0)</f>
        <v>0</v>
      </c>
      <c r="HI197" s="57">
        <f t="shared" si="248"/>
        <v>37.037037037037017</v>
      </c>
      <c r="HJ197" s="63">
        <f>HJ196+'DEPRECATED - DT-Prelim Calcs'!$C$11</f>
        <v>772</v>
      </c>
      <c r="HK197" s="2">
        <f>HU197/'Drive Train'!$F$35</f>
        <v>0.82258064516129037</v>
      </c>
      <c r="HL197" s="46">
        <f>HS197*12*60/(PI() * 'Drive Train'!$F$15)/HK$2*HK197</f>
        <v>24551.208649535871</v>
      </c>
      <c r="HM197" s="2">
        <f>('DEPRECATED - DT-Prelim Calcs'!$C$6*HK197-HL197)/('DEPRECATED - DT-Prelim Calcs'!$C$6*HK197)*'DEPRECATED - DT-Prelim Calcs'!$C$7*HK197</f>
        <v>-9.1185961883848279</v>
      </c>
      <c r="HN197" s="57">
        <f>HM197/'DEPRECATED - DT-Prelim Calcs'!$C$7*('DEPRECATED - DT-Prelim Calcs'!$C$8-'DEPRECATED - DT-Prelim Calcs'!$C$9)+'DEPRECATED - DT-Prelim Calcs'!$C$9</f>
        <v>-482.74227841069438</v>
      </c>
      <c r="HO197" s="57">
        <f t="shared" ref="HO197:HO204" si="288">MIN(HN197,HM$2)</f>
        <v>-482.74227841069438</v>
      </c>
      <c r="HP197" s="2">
        <f t="shared" si="249"/>
        <v>-11.303734896276024</v>
      </c>
      <c r="HQ197" s="57">
        <f>HP197*'DEPRECATED - DT-Prelim Calcs'!$C$21/HK$2/'DEPRECATED - DT-Prelim Calcs'!$C$19/'DEPRECATED - DT-Prelim Calcs'!$C$18*3.39*'DEPRECATED - DT-Prelim Calcs'!$C$20</f>
        <v>-292.56224110953934</v>
      </c>
      <c r="HR197" s="46">
        <f t="shared" si="250"/>
        <v>1</v>
      </c>
      <c r="HS197" s="57">
        <f>HQ196*'DEPRECATED - DT-Prelim Calcs'!$C$11+HS196</f>
        <v>72.928921962695682</v>
      </c>
      <c r="HT197" s="57">
        <f>HT196+0.5*HQ197*'DEPRECATED - DT-Prelim Calcs'!$C$11^2+HS197*'DEPRECATED - DT-Prelim Calcs'!$C$11</f>
        <v>-355332.1192317828</v>
      </c>
      <c r="HU197" s="57">
        <f>MIN('Drive Train'!$F$35-HO196*'DEPRECATED - DT-Prelim Calcs'!$C$21*'Drive Train'!$F$39,HU196+HO$2)</f>
        <v>10.200000000000001</v>
      </c>
      <c r="HV197" s="57">
        <f>'Drive Train'!$F$35-HO197*'DEPRECATED - DT-Prelim Calcs'!$C$21*'Drive Train'!$F$39</f>
        <v>41.364536704641665</v>
      </c>
      <c r="HW197" s="1">
        <f>IF(HT197&gt;='Drive Train'!$F$29,1,0)</f>
        <v>0</v>
      </c>
      <c r="HX197" s="57">
        <f t="shared" si="251"/>
        <v>-536.38030934521601</v>
      </c>
      <c r="HY197" s="63">
        <f>HY196+'DEPRECATED - DT-Prelim Calcs'!$C$11</f>
        <v>772</v>
      </c>
      <c r="HZ197" s="2">
        <f>IJ197/'Drive Train'!$F$35</f>
        <v>0.80645161290322598</v>
      </c>
      <c r="IA197" s="46">
        <f>IH197*12*60/(PI() * 'Drive Train'!$F$15)/HZ$2*HZ197</f>
        <v>-71796.438181997888</v>
      </c>
      <c r="IB197" s="2">
        <f>('DEPRECATED - DT-Prelim Calcs'!$C$6*HZ197-IA197)/('DEPRECATED - DT-Prelim Calcs'!$C$6*HZ197)*'DEPRECATED - DT-Prelim Calcs'!$C$7*HZ197</f>
        <v>34.406853456255298</v>
      </c>
      <c r="IC197" s="57">
        <f>IB197/'DEPRECATED - DT-Prelim Calcs'!$C$7*('DEPRECATED - DT-Prelim Calcs'!$C$8-'DEPRECATED - DT-Prelim Calcs'!$C$9)+'DEPRECATED - DT-Prelim Calcs'!$C$9</f>
        <v>1834.400953708529</v>
      </c>
      <c r="ID197" s="57">
        <f t="shared" ref="ID197:ID204" si="289">MIN(IC197,IB$2)</f>
        <v>39.999999999999986</v>
      </c>
      <c r="IE197" s="2">
        <f t="shared" si="252"/>
        <v>0.99579519204165001</v>
      </c>
      <c r="IF197" s="57">
        <f>IE197*'DEPRECATED - DT-Prelim Calcs'!$C$21/HZ$2/'DEPRECATED - DT-Prelim Calcs'!$C$19/'DEPRECATED - DT-Prelim Calcs'!$C$18*3.39*'DEPRECATED - DT-Prelim Calcs'!$C$20</f>
        <v>25.773080821789936</v>
      </c>
      <c r="IG197" s="46">
        <f t="shared" si="253"/>
        <v>0</v>
      </c>
      <c r="IH197" s="57">
        <f>IF196*'DEPRECATED - DT-Prelim Calcs'!$C$11+IH196</f>
        <v>-217.53542362660346</v>
      </c>
      <c r="II197" s="57">
        <f>II196+0.5*IF197*'DEPRECATED - DT-Prelim Calcs'!$C$11^2+IH197*'DEPRECATED - DT-Prelim Calcs'!$C$11</f>
        <v>-350880.65698548331</v>
      </c>
      <c r="IJ197" s="57">
        <f>MIN('Drive Train'!$F$35-ID196*'DEPRECATED - DT-Prelim Calcs'!$C$21*'Drive Train'!$F$39,IJ196+ID$2)</f>
        <v>10.000000000000002</v>
      </c>
      <c r="IK197" s="57">
        <f>'Drive Train'!$F$35-ID197*'DEPRECATED - DT-Prelim Calcs'!$C$21*'Drive Train'!$F$39</f>
        <v>10.000000000000002</v>
      </c>
      <c r="IL197" s="1">
        <f>IF(II197&gt;='Drive Train'!$F$29,1,0)</f>
        <v>0</v>
      </c>
      <c r="IM197" s="57">
        <f t="shared" si="254"/>
        <v>44.444444444444429</v>
      </c>
      <c r="IN197" s="63">
        <f>IN196+'DEPRECATED - DT-Prelim Calcs'!$C$11</f>
        <v>772</v>
      </c>
      <c r="IO197" s="2">
        <f>IY197/'Drive Train'!$F$35</f>
        <v>0.79032258064516137</v>
      </c>
      <c r="IP197" s="46">
        <f>IW197*12*60/(PI() * 'Drive Train'!$F$15)/IO$2*IO197</f>
        <v>19155.315530095086</v>
      </c>
      <c r="IQ197" s="2">
        <f>('DEPRECATED - DT-Prelim Calcs'!$C$6*IO197-IP197)/('DEPRECATED - DT-Prelim Calcs'!$C$6*IO197)*'DEPRECATED - DT-Prelim Calcs'!$C$7*IO197</f>
        <v>-6.7565440492247397</v>
      </c>
      <c r="IR197" s="57">
        <f>IQ197/'DEPRECATED - DT-Prelim Calcs'!$C$7*('DEPRECATED - DT-Prelim Calcs'!$C$8-'DEPRECATED - DT-Prelim Calcs'!$C$9)+'DEPRECATED - DT-Prelim Calcs'!$C$9</f>
        <v>-356.9948554006366</v>
      </c>
      <c r="IS197" s="57">
        <f t="shared" ref="IS197:IS204" si="290">MIN(IR197,IQ$2)</f>
        <v>-356.9948554006366</v>
      </c>
      <c r="IT197" s="2">
        <f t="shared" si="255"/>
        <v>-8.5310176363592767</v>
      </c>
      <c r="IU197" s="57">
        <f>IT197*'DEPRECATED - DT-Prelim Calcs'!$C$21/IO$2/'DEPRECATED - DT-Prelim Calcs'!$C$19/'DEPRECATED - DT-Prelim Calcs'!$C$18*3.39*'DEPRECATED - DT-Prelim Calcs'!$C$20</f>
        <v>-220.7990245295407</v>
      </c>
      <c r="IV197" s="46">
        <f t="shared" si="256"/>
        <v>1</v>
      </c>
      <c r="IW197" s="57">
        <f>IU196*'DEPRECATED - DT-Prelim Calcs'!$C$11+IW196</f>
        <v>59.22298904580245</v>
      </c>
      <c r="IX197" s="57">
        <f>IX196+0.5*IU197*'DEPRECATED - DT-Prelim Calcs'!$C$11^2+IW197*'DEPRECATED - DT-Prelim Calcs'!$C$11</f>
        <v>-357098.09861782735</v>
      </c>
      <c r="IY197" s="57">
        <f>MIN('Drive Train'!$F$35-IS196*'DEPRECATED - DT-Prelim Calcs'!$C$21*'Drive Train'!$F$39,IY196+IS$2)</f>
        <v>9.8000000000000007</v>
      </c>
      <c r="IZ197" s="57">
        <f>'Drive Train'!$F$35-IS197*'DEPRECATED - DT-Prelim Calcs'!$C$21*'Drive Train'!$F$39</f>
        <v>33.819691324038196</v>
      </c>
      <c r="JA197" s="1">
        <f>IF(IX197&gt;='Drive Train'!$F$29,1,0)</f>
        <v>0</v>
      </c>
      <c r="JB197" s="57">
        <f t="shared" si="257"/>
        <v>-396.6609504451518</v>
      </c>
      <c r="JC197" s="63">
        <f>JC196+'DEPRECATED - DT-Prelim Calcs'!$C$11</f>
        <v>772</v>
      </c>
      <c r="JD197" s="2">
        <f>JN197/'Drive Train'!$F$35</f>
        <v>0.77419354838709686</v>
      </c>
      <c r="JE197" s="46">
        <f>JL197*12*60/(PI() * 'Drive Train'!$F$15)/JD$2*JD197</f>
        <v>-280331.50073344575</v>
      </c>
      <c r="JF197" s="2">
        <f>('DEPRECATED - DT-Prelim Calcs'!$C$6*JD197-JE197)/('DEPRECATED - DT-Prelim Calcs'!$C$6*JD197)*'DEPRECATED - DT-Prelim Calcs'!$C$7*JD197</f>
        <v>128.61982460688574</v>
      </c>
      <c r="JG197" s="57">
        <f>JF197/'DEPRECATED - DT-Prelim Calcs'!$C$7*('DEPRECATED - DT-Prelim Calcs'!$C$8-'DEPRECATED - DT-Prelim Calcs'!$C$9)+'DEPRECATED - DT-Prelim Calcs'!$C$9</f>
        <v>6849.9711606072369</v>
      </c>
      <c r="JH197" s="57">
        <f t="shared" ref="JH197:JH204" si="291">MIN(JG197,JF$2)</f>
        <v>46.666666666666657</v>
      </c>
      <c r="JI197" s="2">
        <f t="shared" si="258"/>
        <v>0.99579519204165001</v>
      </c>
      <c r="JJ197" s="57">
        <f>JI197*'DEPRECATED - DT-Prelim Calcs'!$C$21/JD$2/'DEPRECATED - DT-Prelim Calcs'!$C$19/'DEPRECATED - DT-Prelim Calcs'!$C$18*3.39*'DEPRECATED - DT-Prelim Calcs'!$C$20</f>
        <v>25.773080821789936</v>
      </c>
      <c r="JK197" s="46">
        <f t="shared" si="259"/>
        <v>0</v>
      </c>
      <c r="JL197" s="57">
        <f>JJ196*'DEPRECATED - DT-Prelim Calcs'!$C$11+JL196</f>
        <v>-884.76463967804102</v>
      </c>
      <c r="JM197" s="57">
        <f>JM196+0.5*JJ197*'DEPRECATED - DT-Prelim Calcs'!$C$11^2+JL197*'DEPRECATED - DT-Prelim Calcs'!$C$11</f>
        <v>-387718.74819817487</v>
      </c>
      <c r="JN197" s="57">
        <f>MIN('Drive Train'!$F$35-JH196*'DEPRECATED - DT-Prelim Calcs'!$C$21*'Drive Train'!$F$39,JN196+JH$2)</f>
        <v>9.6000000000000014</v>
      </c>
      <c r="JO197" s="57">
        <f>'Drive Train'!$F$35-JH197*'DEPRECATED - DT-Prelim Calcs'!$C$21*'Drive Train'!$F$39</f>
        <v>9.6000000000000014</v>
      </c>
      <c r="JP197" s="1">
        <f>IF(JM197&gt;='Drive Train'!$F$29,1,0)</f>
        <v>0</v>
      </c>
      <c r="JQ197" s="57">
        <f>MIN(JG197,'DEPRECATED - DT-Prelim Calcs'!$C$10)*'DEPRECATED - DT-Prelim Calcs'!$C$11*1000/60/60</f>
        <v>103.33333333333333</v>
      </c>
      <c r="JR197" s="63">
        <f>JR196+'DEPRECATED - DT-Prelim Calcs'!$C$11</f>
        <v>772</v>
      </c>
      <c r="JS197" s="2">
        <f>KC197/'Drive Train'!$F$35</f>
        <v>0.75806451612903225</v>
      </c>
      <c r="JT197" s="46">
        <f>KA197*12*60/(PI() * 'Drive Train'!$F$15)/JS$2*JS197</f>
        <v>24055.383557292818</v>
      </c>
      <c r="JU197" s="2">
        <f>('DEPRECATED - DT-Prelim Calcs'!$C$6*JS197-JT197)/('DEPRECATED - DT-Prelim Calcs'!$C$6*JS197)*'DEPRECATED - DT-Prelim Calcs'!$C$7*JS197</f>
        <v>-9.0498889763683739</v>
      </c>
      <c r="JV197" s="57">
        <f>JU197/'DEPRECATED - DT-Prelim Calcs'!$C$7*('DEPRECATED - DT-Prelim Calcs'!$C$8-'DEPRECATED - DT-Prelim Calcs'!$C$9)+'DEPRECATED - DT-Prelim Calcs'!$C$9</f>
        <v>-479.08454592035781</v>
      </c>
      <c r="JW197" s="57">
        <f t="shared" ref="JW197:JW204" si="292">MIN(JV197,JU$2)</f>
        <v>-479.08454592035781</v>
      </c>
      <c r="JX197" s="2">
        <f t="shared" si="260"/>
        <v>-11.373111113362699</v>
      </c>
      <c r="JY197" s="57">
        <f>JX197*'DEPRECATED - DT-Prelim Calcs'!$C$21/JS$2/'DEPRECATED - DT-Prelim Calcs'!$C$19/'DEPRECATED - DT-Prelim Calcs'!$C$18*3.39*'DEPRECATED - DT-Prelim Calcs'!$C$20</f>
        <v>-294.35783006635984</v>
      </c>
      <c r="JZ197" s="46">
        <f t="shared" si="261"/>
        <v>1</v>
      </c>
      <c r="KA197" s="57">
        <f>JY196*'DEPRECATED - DT-Prelim Calcs'!$C$11+KA196</f>
        <v>77.537451201153914</v>
      </c>
      <c r="KB197" s="57">
        <f>KB196+0.5*JY197*'DEPRECATED - DT-Prelim Calcs'!$C$11^2+KA197*'DEPRECATED - DT-Prelim Calcs'!$C$11</f>
        <v>-399626.1007271402</v>
      </c>
      <c r="KC197" s="57">
        <f>MIN('Drive Train'!$F$35-JW196*'DEPRECATED - DT-Prelim Calcs'!$C$21*'Drive Train'!$F$39,KC196+JW$2)</f>
        <v>9.4</v>
      </c>
      <c r="KD197" s="57">
        <f>'Drive Train'!$F$35-JW197*'DEPRECATED - DT-Prelim Calcs'!$C$21*'Drive Train'!$F$39</f>
        <v>41.14507275522147</v>
      </c>
      <c r="KE197" s="1">
        <f>IF(KB197&gt;='Drive Train'!$F$29,1,0)</f>
        <v>0</v>
      </c>
      <c r="KF197" s="57">
        <f>MIN(JV197,'DEPRECATED - DT-Prelim Calcs'!$C$10)*'DEPRECATED - DT-Prelim Calcs'!$C$11*1000/60/60</f>
        <v>-532.31616213373093</v>
      </c>
      <c r="KG197" s="63">
        <f>KG196+'DEPRECATED - DT-Prelim Calcs'!$C$11</f>
        <v>772</v>
      </c>
      <c r="KH197" s="2">
        <f>KR197/'Drive Train'!$F$35</f>
        <v>0.74193548387096786</v>
      </c>
      <c r="KI197" s="46">
        <f>KP197*12*60/(PI() * 'Drive Train'!$F$15)/KH$2*KH197</f>
        <v>26957.975660307166</v>
      </c>
      <c r="KJ197" s="2">
        <f>('DEPRECATED - DT-Prelim Calcs'!$C$6*KH197-KI197)/('DEPRECATED - DT-Prelim Calcs'!$C$6*KH197)*'DEPRECATED - DT-Prelim Calcs'!$C$7*KH197</f>
        <v>-10.401189018831621</v>
      </c>
      <c r="KK197" s="57">
        <f>KJ197/'DEPRECATED - DT-Prelim Calcs'!$C$7*('DEPRECATED - DT-Prelim Calcs'!$C$8-'DEPRECATED - DT-Prelim Calcs'!$C$9)+'DEPRECATED - DT-Prelim Calcs'!$C$9</f>
        <v>-551.02305025564181</v>
      </c>
      <c r="KL197" s="57">
        <f t="shared" ref="KL197:KL204" si="293">MIN(KK197,KJ$2)</f>
        <v>-551.02305025564181</v>
      </c>
      <c r="KM197" s="2">
        <f t="shared" si="262"/>
        <v>-13.061336740976113</v>
      </c>
      <c r="KN197" s="57">
        <f>KM197*'DEPRECATED - DT-Prelim Calcs'!$C$21/KH$2/'DEPRECATED - DT-Prelim Calcs'!$C$19/'DEPRECATED - DT-Prelim Calcs'!$C$18*3.39*'DEPRECATED - DT-Prelim Calcs'!$C$20</f>
        <v>-338.05233260426485</v>
      </c>
      <c r="KO197" s="46">
        <f t="shared" si="263"/>
        <v>1</v>
      </c>
      <c r="KP197" s="57">
        <f>KN196*'DEPRECATED - DT-Prelim Calcs'!$C$11+KP196</f>
        <v>88.782329898289547</v>
      </c>
      <c r="KQ197" s="57">
        <f>KQ196+0.5*KN197*'DEPRECATED - DT-Prelim Calcs'!$C$11^2+KP197*'DEPRECATED - DT-Prelim Calcs'!$C$11</f>
        <v>-376081.09820200049</v>
      </c>
      <c r="KR197" s="57">
        <f>MIN('Drive Train'!$F$35-KL196*'DEPRECATED - DT-Prelim Calcs'!$C$21*'Drive Train'!$F$39,KR196+KL$2)</f>
        <v>9.2000000000000011</v>
      </c>
      <c r="KS197" s="57">
        <f>'Drive Train'!$F$35-KL197*'DEPRECATED - DT-Prelim Calcs'!$C$21*'Drive Train'!$F$39</f>
        <v>45.461383015338505</v>
      </c>
      <c r="KT197" s="1">
        <f>IF(KQ197&gt;='Drive Train'!$F$29,1,0)</f>
        <v>0</v>
      </c>
      <c r="KU197" s="57">
        <f>MIN(KK197,'DEPRECATED - DT-Prelim Calcs'!$C$10)*'DEPRECATED - DT-Prelim Calcs'!$C$11*1000/60/60</f>
        <v>-612.24783361737968</v>
      </c>
      <c r="KV197" s="63">
        <f>KV196+'DEPRECATED - DT-Prelim Calcs'!$C$11</f>
        <v>772</v>
      </c>
      <c r="KW197" s="2">
        <f>LG197/'Drive Train'!$F$35</f>
        <v>0.72580645161290325</v>
      </c>
      <c r="KX197" s="46">
        <f>LE197*12*60/(PI() * 'Drive Train'!$F$15)/KW$2*KW197</f>
        <v>3074.0906485603832</v>
      </c>
      <c r="KY197" s="2">
        <f>('DEPRECATED - DT-Prelim Calcs'!$C$6*KW197-KX197)/('DEPRECATED - DT-Prelim Calcs'!$C$6*KW197)*'DEPRECATED - DT-Prelim Calcs'!$C$7*KW197</f>
        <v>0.35922010316561015</v>
      </c>
      <c r="KZ197" s="57">
        <f>KY197/'DEPRECATED - DT-Prelim Calcs'!$C$7*('DEPRECATED - DT-Prelim Calcs'!$C$8-'DEPRECATED - DT-Prelim Calcs'!$C$9)+'DEPRECATED - DT-Prelim Calcs'!$C$9</f>
        <v>21.823626239065469</v>
      </c>
      <c r="LA197" s="57">
        <f t="shared" ref="LA197:LA204" si="294">MIN(KZ197,KY$2)</f>
        <v>21.823626239065469</v>
      </c>
      <c r="LB197" s="2">
        <f t="shared" si="264"/>
        <v>4.9135312414952337E-2</v>
      </c>
      <c r="LC197" s="57">
        <f>LB197*'DEPRECATED - DT-Prelim Calcs'!$C$21/KW$2/'DEPRECATED - DT-Prelim Calcs'!$C$19/'DEPRECATED - DT-Prelim Calcs'!$C$18*3.39*'DEPRECATED - DT-Prelim Calcs'!$C$20</f>
        <v>1.2717156983637032</v>
      </c>
      <c r="LD197" s="46">
        <f t="shared" si="265"/>
        <v>0</v>
      </c>
      <c r="LE197" s="57">
        <f>LC196*'DEPRECATED - DT-Prelim Calcs'!$C$11+LE196</f>
        <v>10.349068196360719</v>
      </c>
      <c r="LF197" s="57">
        <f>LF196+0.5*LC197*'DEPRECATED - DT-Prelim Calcs'!$C$11^2+LE197*'DEPRECATED - DT-Prelim Calcs'!$C$11</f>
        <v>-400298.25923550257</v>
      </c>
      <c r="LG197" s="57">
        <f>MIN('Drive Train'!$F$35-LA196*'DEPRECATED - DT-Prelim Calcs'!$C$21*'Drive Train'!$F$39,LG196+LA$2)</f>
        <v>9</v>
      </c>
      <c r="LH197" s="57">
        <f>'Drive Train'!$F$35-LA197*'DEPRECATED - DT-Prelim Calcs'!$C$21*'Drive Train'!$F$39</f>
        <v>11.090582425656072</v>
      </c>
      <c r="LI197" s="1">
        <f>IF(LF197&gt;='Drive Train'!$F$29,1,0)</f>
        <v>0</v>
      </c>
      <c r="LJ197" s="57">
        <f>MIN(KZ197,'DEPRECATED - DT-Prelim Calcs'!$C$10)*'DEPRECATED - DT-Prelim Calcs'!$C$11*1000/60/60</f>
        <v>24.248473598961635</v>
      </c>
      <c r="LK197" s="63">
        <f>LK196+'DEPRECATED - DT-Prelim Calcs'!$C$11</f>
        <v>772</v>
      </c>
      <c r="LL197" s="2">
        <f>LV197/'Drive Train'!$F$35</f>
        <v>0.70967741935483875</v>
      </c>
      <c r="LM197" s="46">
        <f>LT197*12*60/(PI() * 'Drive Train'!$F$15)/LL$2*LL197</f>
        <v>-11663.305382109587</v>
      </c>
      <c r="LN197" s="2">
        <f>('DEPRECATED - DT-Prelim Calcs'!$C$6*LL197-LM197)/('DEPRECATED - DT-Prelim Calcs'!$C$6*LL197)*'DEPRECATED - DT-Prelim Calcs'!$C$7*LL197</f>
        <v>6.9839747327810153</v>
      </c>
      <c r="LO197" s="57">
        <f>LN197/'DEPRECATED - DT-Prelim Calcs'!$C$7*('DEPRECATED - DT-Prelim Calcs'!$C$8-'DEPRECATED - DT-Prelim Calcs'!$C$9)+'DEPRECATED - DT-Prelim Calcs'!$C$9</f>
        <v>374.50247228871547</v>
      </c>
      <c r="LP197" s="57">
        <f t="shared" ref="LP197:LP204" si="295">MIN(LO197,LN$2)</f>
        <v>60</v>
      </c>
      <c r="LQ197" s="2">
        <f t="shared" si="266"/>
        <v>0.99579519204165001</v>
      </c>
      <c r="LR197" s="57">
        <f>LQ197*'DEPRECATED - DT-Prelim Calcs'!$C$21/LL$2/'DEPRECATED - DT-Prelim Calcs'!$C$19/'DEPRECATED - DT-Prelim Calcs'!$C$18*3.39*'DEPRECATED - DT-Prelim Calcs'!$C$20</f>
        <v>25.773080821789936</v>
      </c>
      <c r="LS197" s="46">
        <f t="shared" si="267"/>
        <v>0</v>
      </c>
      <c r="LT197" s="57">
        <f>LR196*'DEPRECATED - DT-Prelim Calcs'!$C$11+LT196</f>
        <v>-40.157444078722833</v>
      </c>
      <c r="LU197" s="57">
        <f>LU196+0.5*LR197*'DEPRECATED - DT-Prelim Calcs'!$C$11^2+LT197*'DEPRECATED - DT-Prelim Calcs'!$C$11</f>
        <v>-375390.47235132003</v>
      </c>
      <c r="LV197" s="57">
        <f>MIN('Drive Train'!$F$35-LP196*'DEPRECATED - DT-Prelim Calcs'!$C$21*'Drive Train'!$F$39,LV196+LP$2)</f>
        <v>8.8000000000000007</v>
      </c>
      <c r="LW197" s="57">
        <f>'Drive Train'!$F$35-LP197*'DEPRECATED - DT-Prelim Calcs'!$C$21*'Drive Train'!$F$39</f>
        <v>8.8000000000000007</v>
      </c>
      <c r="LX197" s="1">
        <f>IF(LU197&gt;='Drive Train'!$F$29,1,0)</f>
        <v>0</v>
      </c>
      <c r="LY197" s="57">
        <f>MIN(LO197,'DEPRECATED - DT-Prelim Calcs'!$C$10)*'DEPRECATED - DT-Prelim Calcs'!$C$11*1000/60/60</f>
        <v>103.33333333333333</v>
      </c>
      <c r="LZ197" s="63">
        <f>LZ196+'DEPRECATED - DT-Prelim Calcs'!$C$11</f>
        <v>772</v>
      </c>
    </row>
    <row r="198" spans="18:338" x14ac:dyDescent="0.2">
      <c r="R198" s="63">
        <f>R197+'DEPRECATED - DT-Prelim Calcs'!$C$11</f>
        <v>776</v>
      </c>
      <c r="S198" s="2">
        <f>AG198/'Drive Train'!$F$35</f>
        <v>0</v>
      </c>
      <c r="T198" s="46">
        <f>AE198*12*60/(PI() * 'Drive Train'!$F$15)/S$2*ABS(S198)</f>
        <v>0</v>
      </c>
      <c r="U198" s="2">
        <f>IF(OR(AD197=1,AND($C$32=Motors!$C$32,'DEPRECATED - DT-Prelim Calcs'!AI197=1)),0,IF(AG198=0,-(V197+$C$9)/($C$8-$C$9)*$C$7,($C$6*S198-T198)/($C$6*S198)*$C$7*S198))</f>
        <v>0</v>
      </c>
      <c r="V198" s="57">
        <f>IF(AND(AD197=1,AI197=1),0,ABS(U198/$C$7*($C$8-$C$9)+$C$9) *'Drive Train'!$AA$49 + V197*(1-'Drive Train'!$AA$49))</f>
        <v>0</v>
      </c>
      <c r="W198" s="57">
        <f t="shared" si="269"/>
        <v>0</v>
      </c>
      <c r="X198" s="2">
        <f>MAX(MIN(IF(AND(AI197=1,AG198&lt;0),-1,1)*(W198-$C$9)/($C$8-$C$9)*$C$7-$C$29*AE198/T$2 -  AI197*$C$29/2,X$2),MAX(X$4:X197)*-1)</f>
        <v>-0.2458281045106315</v>
      </c>
      <c r="Y198" s="57">
        <f t="shared" si="270"/>
        <v>0</v>
      </c>
      <c r="Z198" s="57">
        <f t="shared" si="271"/>
        <v>0</v>
      </c>
      <c r="AA198" s="57">
        <f t="shared" si="272"/>
        <v>0</v>
      </c>
      <c r="AB198" s="57" t="e">
        <f t="shared" si="273"/>
        <v>#N/A</v>
      </c>
      <c r="AC198" s="46">
        <f t="shared" ref="AC198:AC205" si="296">IF(Z198&lt;=$C$17,1,0)</f>
        <v>1</v>
      </c>
      <c r="AD198" s="1">
        <f t="shared" si="274"/>
        <v>1</v>
      </c>
      <c r="AE198" s="57">
        <f t="shared" si="275"/>
        <v>0</v>
      </c>
      <c r="AF198" s="57" t="e">
        <f t="shared" si="276"/>
        <v>#N/A</v>
      </c>
      <c r="AG198" s="57">
        <f>IF(AI197=0,MIN('Drive Train'!$F$35-W197*$C$21*'Drive Train'!$F$39,AG197+W$2)-$C$3,IF(AE197-1&lt;=0,0,IF($C$32=Motors!$C$30,MAX(ABS('Drive Train'!$F$35-W197*$C$21*'Drive Train'!$F$39)*-1,AG197-W$2),MAX(0,ABS('Drive Train'!$F$35-W197*$C$21*'Drive Train'!$F$39)*-1,AG197-W$2))))</f>
        <v>0</v>
      </c>
      <c r="AH198" s="57">
        <f>'Drive Train'!$F$35-ABS(W198)*'DEPRECATED - DT-Prelim Calcs'!$C$21*'Drive Train'!$F$39</f>
        <v>12.4</v>
      </c>
      <c r="AI198" s="1">
        <f>IF(AJ198&gt;='Drive Train'!$F$29,1,0)</f>
        <v>1</v>
      </c>
      <c r="AJ198" s="57">
        <f>AJ197+0.5*Y198*'DEPRECATED - DT-Prelim Calcs'!$C$11^2+AE198*'DEPRECATED - DT-Prelim Calcs'!$C$11</f>
        <v>784.33981740885292</v>
      </c>
      <c r="AK198" s="57">
        <f t="shared" si="268"/>
        <v>0</v>
      </c>
      <c r="AL198" s="63">
        <f>AL197+'DEPRECATED - DT-Prelim Calcs'!$C$11</f>
        <v>776</v>
      </c>
      <c r="AM198" s="2">
        <f>AW198/'Drive Train'!$F$35</f>
        <v>0.90171798760158639</v>
      </c>
      <c r="AN198" s="46">
        <f>AU198*12*60/(PI() * 'Drive Train'!$F$15)/AM$2*AM198</f>
        <v>4074.5129711578243</v>
      </c>
      <c r="AO198" s="2">
        <f>('DEPRECATED - DT-Prelim Calcs'!$C$6*AM198-AN198)/('DEPRECATED - DT-Prelim Calcs'!$C$6*AM198)*'DEPRECATED - DT-Prelim Calcs'!$C$7*AM198</f>
        <v>0.330818350027824</v>
      </c>
      <c r="AP198" s="57">
        <f>AO198/'DEPRECATED - DT-Prelim Calcs'!$C$7*('DEPRECATED - DT-Prelim Calcs'!$C$8-'DEPRECATED - DT-Prelim Calcs'!$C$9)+'DEPRECATED - DT-Prelim Calcs'!$C$9</f>
        <v>20.311615895672126</v>
      </c>
      <c r="AQ198" s="57">
        <f t="shared" si="277"/>
        <v>20.311615895672126</v>
      </c>
      <c r="AR198" s="2">
        <f t="shared" ref="AR198:AR204" si="297">MIN((AQ198-$C$9)/($C$8-$C$9)*$C$7-$C$29*AU198/AN$2,AR$2)</f>
        <v>-1.6653345369377348E-16</v>
      </c>
      <c r="AS198" s="57">
        <f>AR198*'DEPRECATED - DT-Prelim Calcs'!$C$21/AM$2/'DEPRECATED - DT-Prelim Calcs'!$C$19/'DEPRECATED - DT-Prelim Calcs'!$C$18*3.39*'DEPRECATED - DT-Prelim Calcs'!$C$20</f>
        <v>-1.2068570473601326E-15</v>
      </c>
      <c r="AT198" s="46">
        <f t="shared" ref="AT198:AT205" si="298">IF(AQ198&lt;=$C$17,1,0)</f>
        <v>0</v>
      </c>
      <c r="AU198" s="57">
        <f>AS197*'DEPRECATED - DT-Prelim Calcs'!$C$11+AU197</f>
        <v>39.432321268798688</v>
      </c>
      <c r="AV198" s="57">
        <f>AV197+0.5*AS198*'DEPRECATED - DT-Prelim Calcs'!$C$11^2+AU198*'DEPRECATED - DT-Prelim Calcs'!$C$11</f>
        <v>30554.867739951838</v>
      </c>
      <c r="AW198" s="57">
        <f>MIN('Drive Train'!$F$35-AQ197*'DEPRECATED - DT-Prelim Calcs'!$C$21*'Drive Train'!$F$39,AW197+AQ$2)</f>
        <v>11.181303046259671</v>
      </c>
      <c r="AX198" s="57">
        <f>'Drive Train'!$F$35-AQ198*'DEPRECATED - DT-Prelim Calcs'!$C$21*'Drive Train'!$F$39</f>
        <v>11.181303046259673</v>
      </c>
      <c r="AY198" s="1">
        <f>IF(AV198&gt;='Drive Train'!$F$29,1,0)</f>
        <v>1</v>
      </c>
      <c r="AZ198" s="57">
        <f t="shared" ref="AZ198:AZ204" si="299">MIN(AQ198,$C$10)*$C$11*1000/60/60</f>
        <v>22.568462106302363</v>
      </c>
      <c r="BA198" s="63">
        <f>BA197+'DEPRECATED - DT-Prelim Calcs'!$C$11</f>
        <v>776</v>
      </c>
      <c r="BB198" s="2">
        <f>BL198/'Drive Train'!$F$35</f>
        <v>0.55000000000000004</v>
      </c>
      <c r="BC198" s="46">
        <f>BJ198*12*60/(PI() * 'Drive Train'!$F$15)/BB$2*BB198</f>
        <v>5574.3989430736756</v>
      </c>
      <c r="BD198" s="2">
        <f>('DEPRECATED - DT-Prelim Calcs'!$C$6*BB198-BC198)/('DEPRECATED - DT-Prelim Calcs'!$C$6*BB198)*'DEPRECATED - DT-Prelim Calcs'!$C$7*BB198</f>
        <v>-1.1950068391759019</v>
      </c>
      <c r="BE198" s="57">
        <f>BD198/'DEPRECATED - DT-Prelim Calcs'!$C$7*('DEPRECATED - DT-Prelim Calcs'!$C$8-'DEPRECATED - DT-Prelim Calcs'!$C$9)+'DEPRECATED - DT-Prelim Calcs'!$C$9</f>
        <v>-60.917998948659012</v>
      </c>
      <c r="BF198" s="57">
        <f t="shared" si="278"/>
        <v>-60.917998948659012</v>
      </c>
      <c r="BG198" s="2">
        <f t="shared" ref="BG198:BG204" si="300">MIN((BF198-$C$9)/($C$8-$C$9)*$C$7-$C$29*BJ198/BC$2,BG$2)</f>
        <v>-1.9370342982087358</v>
      </c>
      <c r="BH198" s="57">
        <f>BG198*'DEPRECATED - DT-Prelim Calcs'!$C$21/BB$2/'DEPRECATED - DT-Prelim Calcs'!$C$19/'DEPRECATED - DT-Prelim Calcs'!$C$18*3.39*'DEPRECATED - DT-Prelim Calcs'!$C$20</f>
        <v>-20.276476817893286</v>
      </c>
      <c r="BI198" s="46">
        <f t="shared" ref="BI198:BI205" si="301">IF(BF198&lt;=$C$17,1,0)</f>
        <v>1</v>
      </c>
      <c r="BJ198" s="57">
        <f>BH197*'DEPRECATED - DT-Prelim Calcs'!$C$11+BJ197</f>
        <v>61.232485201884487</v>
      </c>
      <c r="BK198" s="57">
        <f>BK197+0.5*BH198*'DEPRECATED - DT-Prelim Calcs'!$C$11^2+BJ198*'DEPRECATED - DT-Prelim Calcs'!$C$11</f>
        <v>16081.433634744772</v>
      </c>
      <c r="BL198" s="57">
        <f>MIN('Drive Train'!$F$35-BF197*'DEPRECATED - DT-Prelim Calcs'!$C$21*'Drive Train'!$F$39,BL197+BF$2)</f>
        <v>6.82</v>
      </c>
      <c r="BM198" s="57">
        <f>'Drive Train'!$F$35-BF198*'DEPRECATED - DT-Prelim Calcs'!$C$21*'Drive Train'!$F$39</f>
        <v>16.05507993691954</v>
      </c>
      <c r="BN198" s="1">
        <f>IF(BK198&gt;='Drive Train'!$F$29,1,0)</f>
        <v>1</v>
      </c>
      <c r="BO198" s="57">
        <f t="shared" ref="BO198:BO204" si="302">MIN(BF198,$C$10)*$C$11*1000/60/60</f>
        <v>-67.68666549851001</v>
      </c>
      <c r="BP198" s="63">
        <f>BP197+'DEPRECATED - DT-Prelim Calcs'!$C$11</f>
        <v>776</v>
      </c>
      <c r="BQ198" s="2">
        <f>CA198/'Drive Train'!$F$35</f>
        <v>1.6621279639502569</v>
      </c>
      <c r="BR198" s="46">
        <f>BY198*12*60/(PI() * 'Drive Train'!$F$15)/BQ$2*BQ198</f>
        <v>-48143.576074118879</v>
      </c>
      <c r="BS198" s="2">
        <f>('DEPRECATED - DT-Prelim Calcs'!$C$6*BQ198-BR198)/('DEPRECATED - DT-Prelim Calcs'!$C$6*BQ198)*'DEPRECATED - DT-Prelim Calcs'!$C$7*BQ198</f>
        <v>25.774212133950606</v>
      </c>
      <c r="BT198" s="57">
        <f>BS198/'DEPRECATED - DT-Prelim Calcs'!$C$7*('DEPRECATED - DT-Prelim Calcs'!$C$8-'DEPRECATED - DT-Prelim Calcs'!$C$9)+'DEPRECATED - DT-Prelim Calcs'!$C$9</f>
        <v>1374.8292185833454</v>
      </c>
      <c r="BU198" s="57">
        <f t="shared" si="279"/>
        <v>93</v>
      </c>
      <c r="BV198" s="2">
        <f t="shared" ref="BV198:BV204" si="303">MIN((BU198-$C$9)/($C$8-$C$9)*$C$7-$C$29*BY198/BR$2,BV$2)</f>
        <v>1.8828060353728675</v>
      </c>
      <c r="BW198" s="57">
        <f>BV198*'DEPRECATED - DT-Prelim Calcs'!$C$21/BQ$2/'DEPRECATED - DT-Prelim Calcs'!$C$19/'DEPRECATED - DT-Prelim Calcs'!$C$18*3.39*'DEPRECATED - DT-Prelim Calcs'!$C$20</f>
        <v>25.773080821789936</v>
      </c>
      <c r="BX198" s="46">
        <f t="shared" ref="BX198:BX205" si="304">IF(BW198&lt;=$C$17,1,0)</f>
        <v>0</v>
      </c>
      <c r="BY198" s="57">
        <f>BW197*'DEPRECATED - DT-Prelim Calcs'!$C$11+BY197</f>
        <v>-133.81809714129992</v>
      </c>
      <c r="BZ198" s="57">
        <f>BZ197+0.5*BW198*'DEPRECATED - DT-Prelim Calcs'!$C$11^2+BY198*'DEPRECATED - DT-Prelim Calcs'!$C$11</f>
        <v>-17276.645864229031</v>
      </c>
      <c r="CA198" s="57">
        <f>MIN('Drive Train'!$F$35-BU197*'DEPRECATED - DT-Prelim Calcs'!$C$21*'Drive Train'!$F$39,CA197+BU$2)</f>
        <v>20.610386752983185</v>
      </c>
      <c r="CB198" s="57">
        <f>'Drive Train'!$F$35-BU198*'DEPRECATED - DT-Prelim Calcs'!$C$21*'Drive Train'!$F$39</f>
        <v>6.82</v>
      </c>
      <c r="CC198" s="1">
        <f>IF(BZ198&gt;='Drive Train'!$F$29,1,0)</f>
        <v>0</v>
      </c>
      <c r="CD198" s="57">
        <f t="shared" ref="CD198:CD204" si="305">MIN(BU198,$C$10)*$C$11*1000/60/60</f>
        <v>103.33333333333333</v>
      </c>
      <c r="CE198" s="63">
        <f>CE197+'DEPRECATED - DT-Prelim Calcs'!$C$11</f>
        <v>776</v>
      </c>
      <c r="CF198" s="2">
        <f>CP198/'Drive Train'!$F$35</f>
        <v>0.55000000000000004</v>
      </c>
      <c r="CG198" s="46">
        <f>CN198*12*60/(PI() * 'Drive Train'!$F$15)/CF$2*CF198</f>
        <v>-11335.61109786958</v>
      </c>
      <c r="CH198" s="2">
        <f>('DEPRECATED - DT-Prelim Calcs'!$C$6*CF198-CG198)/('DEPRECATED - DT-Prelim Calcs'!$C$6*CF198)*'DEPRECATED - DT-Prelim Calcs'!$C$7*CF198</f>
        <v>6.4509826915320234</v>
      </c>
      <c r="CI198" s="57">
        <f>CH198/'DEPRECATED - DT-Prelim Calcs'!$C$7*('DEPRECATED - DT-Prelim Calcs'!$C$8-'DEPRECATED - DT-Prelim Calcs'!$C$9)+'DEPRECATED - DT-Prelim Calcs'!$C$9</f>
        <v>346.1278337442152</v>
      </c>
      <c r="CJ198" s="57">
        <f t="shared" si="280"/>
        <v>93</v>
      </c>
      <c r="CK198" s="2">
        <f t="shared" ref="CK198:CK204" si="306">MIN((CJ198-$C$9)/($C$8-$C$9)*$C$7-$C$29*CN198/CG$2,CK$2)</f>
        <v>1.5241763143494644</v>
      </c>
      <c r="CL198" s="57">
        <f>CK198*'DEPRECATED - DT-Prelim Calcs'!$C$21/CF$2/'DEPRECATED - DT-Prelim Calcs'!$C$19/'DEPRECATED - DT-Prelim Calcs'!$C$18*3.39*'DEPRECATED - DT-Prelim Calcs'!$C$20</f>
        <v>25.773080821789936</v>
      </c>
      <c r="CM198" s="46">
        <f t="shared" ref="CM198:CM205" si="307">IF(CL198&lt;=$C$17,1,0)</f>
        <v>0</v>
      </c>
      <c r="CN198" s="57">
        <f>CL197*'DEPRECATED - DT-Prelim Calcs'!$C$11+CN197</f>
        <v>-77.081975214324686</v>
      </c>
      <c r="CO198" s="57">
        <f>CO197+0.5*CL198*'DEPRECATED - DT-Prelim Calcs'!$C$11^2+CN198*'DEPRECATED - DT-Prelim Calcs'!$C$11</f>
        <v>-65090.52170242693</v>
      </c>
      <c r="CP198" s="57">
        <f>MIN('Drive Train'!$F$35-CJ197*'DEPRECATED - DT-Prelim Calcs'!$C$21*'Drive Train'!$F$39,CP197+CJ$2)</f>
        <v>6.82</v>
      </c>
      <c r="CQ198" s="57">
        <f>'Drive Train'!$F$35-CJ198*'DEPRECATED - DT-Prelim Calcs'!$C$21*'Drive Train'!$F$39</f>
        <v>6.82</v>
      </c>
      <c r="CR198" s="1">
        <f>IF(CO198&gt;='Drive Train'!$F$29,1,0)</f>
        <v>0</v>
      </c>
      <c r="CS198" s="57">
        <f t="shared" ref="CS198:CS204" si="308">MIN(CJ198,$C$10)*$C$11*1000/60/60</f>
        <v>103.33333333333333</v>
      </c>
      <c r="CT198" s="63">
        <f>CT197+'DEPRECATED - DT-Prelim Calcs'!$C$11</f>
        <v>776</v>
      </c>
      <c r="CU198" s="2">
        <f>DE198/'Drive Train'!$F$35</f>
        <v>2.0475887701826823</v>
      </c>
      <c r="CV198" s="46">
        <f>DC198*12*60/(PI() * 'Drive Train'!$F$15)/CU$2*CU198</f>
        <v>-255372.60856402034</v>
      </c>
      <c r="CW198" s="2">
        <f>('DEPRECATED - DT-Prelim Calcs'!$C$6*CU198-CV198)/('DEPRECATED - DT-Prelim Calcs'!$C$6*CU198)*'DEPRECATED - DT-Prelim Calcs'!$C$7*CU198</f>
        <v>120.40335434688869</v>
      </c>
      <c r="CX198" s="57">
        <f>CW198/'DEPRECATED - DT-Prelim Calcs'!$C$7*('DEPRECATED - DT-Prelim Calcs'!$C$8-'DEPRECATED - DT-Prelim Calcs'!$C$9)+'DEPRECATED - DT-Prelim Calcs'!$C$9</f>
        <v>6412.5549222845721</v>
      </c>
      <c r="CY198" s="57">
        <f t="shared" si="281"/>
        <v>93</v>
      </c>
      <c r="CZ198" s="2">
        <f t="shared" ref="CZ198:CZ204" si="309">MIN((CY198-$C$9)/($C$8-$C$9)*$C$7-$C$29*DC198/CV$2,CZ$2)</f>
        <v>1.2803081040535502</v>
      </c>
      <c r="DA198" s="57">
        <f>CZ198*'DEPRECATED - DT-Prelim Calcs'!$C$21/CU$2/'DEPRECATED - DT-Prelim Calcs'!$C$19/'DEPRECATED - DT-Prelim Calcs'!$C$18*3.39*'DEPRECATED - DT-Prelim Calcs'!$C$20</f>
        <v>25.773080821789936</v>
      </c>
      <c r="DB198" s="46">
        <f t="shared" ref="DB198:DB205" si="310">IF(DA198&lt;=$C$17,1,0)</f>
        <v>0</v>
      </c>
      <c r="DC198" s="57">
        <f>DA197*'DEPRECATED - DT-Prelim Calcs'!$C$11+DC197</f>
        <v>-391.81535016975624</v>
      </c>
      <c r="DD198" s="57">
        <f>DD197+0.5*DA198*'DEPRECATED - DT-Prelim Calcs'!$C$11^2+DC198*'DEPRECATED - DT-Prelim Calcs'!$C$11</f>
        <v>-132046.84629339073</v>
      </c>
      <c r="DE198" s="57">
        <f>MIN('Drive Train'!$F$35-CY197*'DEPRECATED - DT-Prelim Calcs'!$C$21*'Drive Train'!$F$39,DE197+CY$2)</f>
        <v>25.390100750265262</v>
      </c>
      <c r="DF198" s="57">
        <f>'Drive Train'!$F$35-CY198*'DEPRECATED - DT-Prelim Calcs'!$C$21*'Drive Train'!$F$39</f>
        <v>6.82</v>
      </c>
      <c r="DG198" s="1">
        <f>IF(DD198&gt;='Drive Train'!$F$29,1,0)</f>
        <v>0</v>
      </c>
      <c r="DH198" s="57">
        <f t="shared" ref="DH198:DH204" si="311">MIN(CY198,$C$10)*$C$11*1000/60/60</f>
        <v>103.33333333333333</v>
      </c>
      <c r="DI198" s="63">
        <f>DI197+'DEPRECATED - DT-Prelim Calcs'!$C$11</f>
        <v>776</v>
      </c>
      <c r="DJ198" s="2">
        <f>DT198/'Drive Train'!$F$35</f>
        <v>0.55000000000000004</v>
      </c>
      <c r="DK198" s="46">
        <f>DR198*12*60/(PI() * 'Drive Train'!$F$15)/DJ$2*DJ198</f>
        <v>-2500.7722049400668</v>
      </c>
      <c r="DL198" s="2">
        <f>('DEPRECATED - DT-Prelim Calcs'!$C$6*DJ198-DK198)/('DEPRECATED - DT-Prelim Calcs'!$C$6*DJ198)*'DEPRECATED - DT-Prelim Calcs'!$C$7*DJ198</f>
        <v>2.4562431545789045</v>
      </c>
      <c r="DM198" s="57">
        <f>DL198/'DEPRECATED - DT-Prelim Calcs'!$C$7*('DEPRECATED - DT-Prelim Calcs'!$C$8-'DEPRECATED - DT-Prelim Calcs'!$C$9)+'DEPRECATED - DT-Prelim Calcs'!$C$9</f>
        <v>133.46182437032093</v>
      </c>
      <c r="DN198" s="57">
        <f t="shared" si="282"/>
        <v>93</v>
      </c>
      <c r="DO198" s="2">
        <f t="shared" ref="DO198:DO204" si="312">MIN((DN198-$C$9)/($C$8-$C$9)*$C$7-$C$29*DR198/DK$2,DO$2)</f>
        <v>1.1037138828047846</v>
      </c>
      <c r="DP198" s="57">
        <f>DO198*'DEPRECATED - DT-Prelim Calcs'!$C$21/DJ$2/'DEPRECATED - DT-Prelim Calcs'!$C$19/'DEPRECATED - DT-Prelim Calcs'!$C$18*3.39*'DEPRECATED - DT-Prelim Calcs'!$C$20</f>
        <v>25.773080821789936</v>
      </c>
      <c r="DQ198" s="46">
        <f t="shared" ref="DQ198:DQ205" si="313">IF(DP198&lt;=$C$17,1,0)</f>
        <v>0</v>
      </c>
      <c r="DR198" s="57">
        <f>DP197*'DEPRECATED - DT-Prelim Calcs'!$C$11+DR197</f>
        <v>-12.314118475456524</v>
      </c>
      <c r="DS198" s="57">
        <f>DS197+0.5*DP198*'DEPRECATED - DT-Prelim Calcs'!$C$11^2+DR198*'DEPRECATED - DT-Prelim Calcs'!$C$11</f>
        <v>-224252.82246439456</v>
      </c>
      <c r="DT198" s="57">
        <f>MIN('Drive Train'!$F$35-DN197*'DEPRECATED - DT-Prelim Calcs'!$C$21*'Drive Train'!$F$39,DT197+DN$2)</f>
        <v>6.82</v>
      </c>
      <c r="DU198" s="57">
        <f>'Drive Train'!$F$35-DN198*'DEPRECATED - DT-Prelim Calcs'!$C$21*'Drive Train'!$F$39</f>
        <v>6.82</v>
      </c>
      <c r="DV198" s="1">
        <f>IF(DS198&gt;='Drive Train'!$F$29,1,0)</f>
        <v>0</v>
      </c>
      <c r="DW198" s="57">
        <f t="shared" ref="DW198:DW204" si="314">MIN(DN198,$C$10)*$C$11*1000/60/60</f>
        <v>103.33333333333333</v>
      </c>
      <c r="DX198" s="63">
        <f>DX197+'DEPRECATED - DT-Prelim Calcs'!$C$11</f>
        <v>776</v>
      </c>
      <c r="DY198" s="2">
        <f>EI198/'Drive Train'!$F$35</f>
        <v>0.55000000000000004</v>
      </c>
      <c r="DZ198" s="46">
        <f>EG198*12*60/(PI() * 'Drive Train'!$F$15)/DY$2*DY198</f>
        <v>-203538.23914842974</v>
      </c>
      <c r="EA198" s="2">
        <f>('DEPRECATED - DT-Prelim Calcs'!$C$6*DY198-DZ198)/('DEPRECATED - DT-Prelim Calcs'!$C$6*DY198)*'DEPRECATED - DT-Prelim Calcs'!$C$7*DY198</f>
        <v>93.356861416081742</v>
      </c>
      <c r="EB198" s="57">
        <f>EA198/'DEPRECATED - DT-Prelim Calcs'!$C$7*('DEPRECATED - DT-Prelim Calcs'!$C$8-'DEPRECATED - DT-Prelim Calcs'!$C$9)+'DEPRECATED - DT-Prelim Calcs'!$C$9</f>
        <v>4972.6939085822769</v>
      </c>
      <c r="EC198" s="57">
        <f t="shared" si="283"/>
        <v>93</v>
      </c>
      <c r="ED198" s="2">
        <f t="shared" ref="ED198:ED204" si="315">MIN((EC198-$C$9)/($C$8-$C$9)*$C$7-$C$29*EG198/DZ$2,ED$2)</f>
        <v>0.96993038185874991</v>
      </c>
      <c r="EE198" s="57">
        <f>ED198*'DEPRECATED - DT-Prelim Calcs'!$C$21/DY$2/'DEPRECATED - DT-Prelim Calcs'!$C$19/'DEPRECATED - DT-Prelim Calcs'!$C$18*3.39*'DEPRECATED - DT-Prelim Calcs'!$C$20</f>
        <v>25.773080821789936</v>
      </c>
      <c r="EF198" s="46">
        <f t="shared" ref="EF198:EF205" si="316">IF(EE198&lt;=$C$17,1,0)</f>
        <v>0</v>
      </c>
      <c r="EG198" s="57">
        <f>EE197*'DEPRECATED - DT-Prelim Calcs'!$C$11+EG197</f>
        <v>-880.76341161612845</v>
      </c>
      <c r="EH198" s="57">
        <f>EH197+0.5*EE198*'DEPRECATED - DT-Prelim Calcs'!$C$11^2+EG198*'DEPRECATED - DT-Prelim Calcs'!$C$11</f>
        <v>-330327.8471321172</v>
      </c>
      <c r="EI198" s="57">
        <f>MIN('Drive Train'!$F$35-EC197*'DEPRECATED - DT-Prelim Calcs'!$C$21*'Drive Train'!$F$39,EI197+EC$2)</f>
        <v>6.82</v>
      </c>
      <c r="EJ198" s="57">
        <f>'Drive Train'!$F$35-EC198*'DEPRECATED - DT-Prelim Calcs'!$C$21*'Drive Train'!$F$39</f>
        <v>6.82</v>
      </c>
      <c r="EK198" s="1">
        <f>IF(EH198&gt;='Drive Train'!$F$29,1,0)</f>
        <v>0</v>
      </c>
      <c r="EL198" s="57">
        <f t="shared" ref="EL198:EL204" si="317">MIN(EC198,$C$10)*$C$11*1000/60/60</f>
        <v>103.33333333333333</v>
      </c>
      <c r="EM198" s="63">
        <f>EM197+'DEPRECATED - DT-Prelim Calcs'!$C$11</f>
        <v>776</v>
      </c>
      <c r="EN198" s="2">
        <f>EX198/'Drive Train'!$F$35</f>
        <v>0.55000000000000004</v>
      </c>
      <c r="EO198" s="46">
        <f>EV198*12*60/(PI() * 'Drive Train'!$F$15)/EN$2*EN198</f>
        <v>-468075.01977214229</v>
      </c>
      <c r="EP198" s="2">
        <f>('DEPRECATED - DT-Prelim Calcs'!$C$6*EN198-EO198)/('DEPRECATED - DT-Prelim Calcs'!$C$6*EN198)*'DEPRECATED - DT-Prelim Calcs'!$C$7*EN198</f>
        <v>212.96917685757276</v>
      </c>
      <c r="EQ198" s="57">
        <f>EP198/'DEPRECATED - DT-Prelim Calcs'!$C$7*('DEPRECATED - DT-Prelim Calcs'!$C$8-'DEPRECATED - DT-Prelim Calcs'!$C$9)+'DEPRECATED - DT-Prelim Calcs'!$C$9</f>
        <v>11340.436676691532</v>
      </c>
      <c r="ER198" s="57">
        <f t="shared" si="284"/>
        <v>93</v>
      </c>
      <c r="ES198" s="2">
        <f t="shared" ref="ES198:ES204" si="318">MIN((ER198-$C$9)/($C$8-$C$9)*$C$7-$C$29*EV198/EO$2,ES$2)</f>
        <v>0.86507304327942547</v>
      </c>
      <c r="ET198" s="57">
        <f>ES198*'DEPRECATED - DT-Prelim Calcs'!$C$21/EN$2/'DEPRECATED - DT-Prelim Calcs'!$C$19/'DEPRECATED - DT-Prelim Calcs'!$C$18*3.39*'DEPRECATED - DT-Prelim Calcs'!$C$20</f>
        <v>25.773080821789936</v>
      </c>
      <c r="EU198" s="46">
        <f t="shared" ref="EU198:EU205" si="319">IF(ET198&lt;=$C$17,1,0)</f>
        <v>0</v>
      </c>
      <c r="EV198" s="57">
        <f>ET197*'DEPRECATED - DT-Prelim Calcs'!$C$11+EV197</f>
        <v>-1806.5123383845937</v>
      </c>
      <c r="EW198" s="57">
        <f>EW197+0.5*ET198*'DEPRECATED - DT-Prelim Calcs'!$C$11^2+EV198*'DEPRECATED - DT-Prelim Calcs'!$C$11</f>
        <v>-435479.9425460386</v>
      </c>
      <c r="EX198" s="57">
        <f>MIN('Drive Train'!$F$35-ER197*'DEPRECATED - DT-Prelim Calcs'!$C$21*'Drive Train'!$F$39,EX197+ER$2)</f>
        <v>6.82</v>
      </c>
      <c r="EY198" s="57">
        <f>'Drive Train'!$F$35-ER198*'DEPRECATED - DT-Prelim Calcs'!$C$21*'Drive Train'!$F$39</f>
        <v>6.82</v>
      </c>
      <c r="EZ198" s="1">
        <f>IF(EW198&gt;='Drive Train'!$F$29,1,0)</f>
        <v>0</v>
      </c>
      <c r="FA198" s="57">
        <f t="shared" ref="FA198:FA204" si="320">MIN(ER198,$C$10)*$C$11*1000/60/60</f>
        <v>103.33333333333333</v>
      </c>
      <c r="FB198" s="63">
        <f>FB197+'DEPRECATED - DT-Prelim Calcs'!$C$11</f>
        <v>776</v>
      </c>
      <c r="FC198" s="2">
        <f>FM198/'Drive Train'!$F$35</f>
        <v>0.55000000000000004</v>
      </c>
      <c r="FD198" s="46">
        <f>FK198*12*60/(PI() * 'Drive Train'!$F$15)/FC$2*FC198</f>
        <v>-431523.52746431844</v>
      </c>
      <c r="FE198" s="2">
        <f>('DEPRECATED - DT-Prelim Calcs'!$C$6*FC198-FD198)/('DEPRECATED - DT-Prelim Calcs'!$C$6*FC198)*'DEPRECATED - DT-Prelim Calcs'!$C$7*FC198</f>
        <v>196.44214187411021</v>
      </c>
      <c r="FF198" s="57">
        <f>FE198/'DEPRECATED - DT-Prelim Calcs'!$C$7*('DEPRECATED - DT-Prelim Calcs'!$C$8-'DEPRECATED - DT-Prelim Calcs'!$C$9)+'DEPRECATED - DT-Prelim Calcs'!$C$9</f>
        <v>10460.594938775246</v>
      </c>
      <c r="FG198" s="57">
        <f t="shared" si="285"/>
        <v>93</v>
      </c>
      <c r="FH198" s="2">
        <f t="shared" ref="FH198:FH204" si="321">MIN((FG198-$C$9)/($C$8-$C$9)*$C$7-$C$29*FK198/FD$2,FH$2)</f>
        <v>0.78067567320338405</v>
      </c>
      <c r="FI198" s="57">
        <f>FH198*'DEPRECATED - DT-Prelim Calcs'!$C$21/FC$2/'DEPRECATED - DT-Prelim Calcs'!$C$19/'DEPRECATED - DT-Prelim Calcs'!$C$18*3.39*'DEPRECATED - DT-Prelim Calcs'!$C$20</f>
        <v>25.773080821789936</v>
      </c>
      <c r="FJ198" s="46">
        <f t="shared" ref="FJ198:FJ205" si="322">IF(FI198&lt;=$C$17,1,0)</f>
        <v>0</v>
      </c>
      <c r="FK198" s="57">
        <f>FI197*'DEPRECATED - DT-Prelim Calcs'!$C$11+FK197</f>
        <v>-1502.9613566885323</v>
      </c>
      <c r="FL198" s="57">
        <f>FL197+0.5*FI198*'DEPRECATED - DT-Prelim Calcs'!$C$11^2+FK198*'DEPRECATED - DT-Prelim Calcs'!$C$11</f>
        <v>-610027.40987251839</v>
      </c>
      <c r="FM198" s="57">
        <f>MIN('Drive Train'!$F$35-FG197*'DEPRECATED - DT-Prelim Calcs'!$C$21*'Drive Train'!$F$39,FM197+FG$2)</f>
        <v>6.82</v>
      </c>
      <c r="FN198" s="57">
        <f>'Drive Train'!$F$35-FG198*'DEPRECATED - DT-Prelim Calcs'!$C$21*'Drive Train'!$F$39</f>
        <v>6.82</v>
      </c>
      <c r="FO198" s="1">
        <f>IF(FL198&gt;='Drive Train'!$F$29,1,0)</f>
        <v>0</v>
      </c>
      <c r="FP198" s="57">
        <f t="shared" ref="FP198:FP204" si="323">MIN(FG198,$C$10)*$C$11*1000/60/60</f>
        <v>103.33333333333333</v>
      </c>
      <c r="FQ198" s="63">
        <f>FQ197+'DEPRECATED - DT-Prelim Calcs'!$C$11</f>
        <v>776</v>
      </c>
      <c r="FR198" s="2">
        <f>GB198/'Drive Train'!$F$35</f>
        <v>0.55000000000000004</v>
      </c>
      <c r="FS198" s="46">
        <f>FZ198*12*60/(PI() * 'Drive Train'!$F$15)/FR$2*FR198</f>
        <v>-475498.43617654667</v>
      </c>
      <c r="FT198" s="2">
        <f>('DEPRECATED - DT-Prelim Calcs'!$C$6*FR198-FS198)/('DEPRECATED - DT-Prelim Calcs'!$C$6*FR198)*'DEPRECATED - DT-Prelim Calcs'!$C$7*FR198</f>
        <v>216.32573099164679</v>
      </c>
      <c r="FU198" s="57">
        <f>FT198/'DEPRECATED - DT-Prelim Calcs'!$C$7*('DEPRECATED - DT-Prelim Calcs'!$C$8-'DEPRECATED - DT-Prelim Calcs'!$C$9)+'DEPRECATED - DT-Prelim Calcs'!$C$9</f>
        <v>11519.127919596798</v>
      </c>
      <c r="FV198" s="57">
        <f t="shared" si="286"/>
        <v>93</v>
      </c>
      <c r="FW198" s="2">
        <f t="shared" ref="FW198:FW204" si="324">MIN((FV198-$C$9)/($C$8-$C$9)*$C$7-$C$29*FZ198/FS$2,FW$2)</f>
        <v>0.7112822800297498</v>
      </c>
      <c r="FX198" s="57">
        <f>FW198*'DEPRECATED - DT-Prelim Calcs'!$C$21/FR$2/'DEPRECATED - DT-Prelim Calcs'!$C$19/'DEPRECATED - DT-Prelim Calcs'!$C$18*3.39*'DEPRECATED - DT-Prelim Calcs'!$C$20</f>
        <v>25.773080821789936</v>
      </c>
      <c r="FY198" s="46">
        <f t="shared" ref="FY198:FY205" si="325">IF(FX198&lt;=$C$17,1,0)</f>
        <v>0</v>
      </c>
      <c r="FZ198" s="57">
        <f>FX197*'DEPRECATED - DT-Prelim Calcs'!$C$11+FZ197</f>
        <v>-1508.9115089754282</v>
      </c>
      <c r="GA198" s="57">
        <f>GA197+0.5*FX198*'DEPRECATED - DT-Prelim Calcs'!$C$11^2+FZ198*'DEPRECATED - DT-Prelim Calcs'!$C$11</f>
        <v>-700409.98776737647</v>
      </c>
      <c r="GB198" s="57">
        <f>MIN('Drive Train'!$F$35-FV197*'DEPRECATED - DT-Prelim Calcs'!$C$21*'Drive Train'!$F$39,GB197+FV$2)</f>
        <v>6.82</v>
      </c>
      <c r="GC198" s="57">
        <f>'Drive Train'!$F$35-FV198*'DEPRECATED - DT-Prelim Calcs'!$C$21*'Drive Train'!$F$39</f>
        <v>6.82</v>
      </c>
      <c r="GD198" s="1">
        <f>IF(GA198&gt;='Drive Train'!$F$29,1,0)</f>
        <v>0</v>
      </c>
      <c r="GE198" s="57">
        <f t="shared" ref="GE198:GE204" si="326">MIN(FV198,$C$10)*$C$11*1000/60/60</f>
        <v>103.33333333333333</v>
      </c>
      <c r="GF198" s="63">
        <f>GF197+'DEPRECATED - DT-Prelim Calcs'!$C$11</f>
        <v>776</v>
      </c>
      <c r="GG198" s="2">
        <f>GQ198/'Drive Train'!$F$35</f>
        <v>0.85483870967741948</v>
      </c>
      <c r="GH198" s="46">
        <f>GO198*12*60/(PI() * 'Drive Train'!$F$15)/GG$2*GG198</f>
        <v>-18474.012241333134</v>
      </c>
      <c r="GI198" s="2">
        <f>('DEPRECATED - DT-Prelim Calcs'!$C$6*GG198-GH198)/('DEPRECATED - DT-Prelim Calcs'!$C$6*GG198)*'DEPRECATED - DT-Prelim Calcs'!$C$7*GG198</f>
        <v>10.413326300006043</v>
      </c>
      <c r="GJ198" s="57">
        <f>GI198/'DEPRECATED - DT-Prelim Calcs'!$C$7*('DEPRECATED - DT-Prelim Calcs'!$C$8-'DEPRECATED - DT-Prelim Calcs'!$C$9)+'DEPRECATED - DT-Prelim Calcs'!$C$9</f>
        <v>557.06919680115163</v>
      </c>
      <c r="GK198" s="57">
        <f t="shared" ref="GK198:GK204" si="327">MIN(GJ198,GI$2)</f>
        <v>29.999999999999982</v>
      </c>
      <c r="GL198" s="2">
        <f t="shared" ref="GL198:GL204" si="328">MIN((GK198-$C$9)/($C$8-$C$9)*$C$7-$C$29*GO198/GH$2,GL$2)</f>
        <v>0.99579519204165001</v>
      </c>
      <c r="GM198" s="57">
        <f>GL198*'DEPRECATED - DT-Prelim Calcs'!$C$21/GG$2/'DEPRECATED - DT-Prelim Calcs'!$C$19/'DEPRECATED - DT-Prelim Calcs'!$C$18*3.39*'DEPRECATED - DT-Prelim Calcs'!$C$20</f>
        <v>25.773080821789936</v>
      </c>
      <c r="GN198" s="46">
        <f t="shared" ref="GN198:GN205" si="329">IF(GM198&lt;=$C$17,1,0)</f>
        <v>0</v>
      </c>
      <c r="GO198" s="57">
        <f>GM197*'DEPRECATED - DT-Prelim Calcs'!$C$11+GO197</f>
        <v>-52.805900156456673</v>
      </c>
      <c r="GP198" s="57">
        <f>GP197+0.5*GM198*'DEPRECATED - DT-Prelim Calcs'!$C$11^2+GO198*'DEPRECATED - DT-Prelim Calcs'!$C$11</f>
        <v>-337907.63424229005</v>
      </c>
      <c r="GQ198" s="57">
        <f>MIN('Drive Train'!$F$35-GK197*'DEPRECATED - DT-Prelim Calcs'!$C$21*'Drive Train'!$F$39,GQ197+GK$2)</f>
        <v>10.600000000000001</v>
      </c>
      <c r="GR198" s="57">
        <f>'Drive Train'!$F$35-GK198*'DEPRECATED - DT-Prelim Calcs'!$C$21*'Drive Train'!$F$39</f>
        <v>10.600000000000001</v>
      </c>
      <c r="GS198" s="1">
        <f>IF(GP198&gt;='Drive Train'!$F$29,1,0)</f>
        <v>0</v>
      </c>
      <c r="GT198" s="57">
        <f t="shared" ref="GT198:GT204" si="330">MIN(GK198,$C$10)*$C$11*1000/60/60</f>
        <v>33.333333333333314</v>
      </c>
      <c r="GU198" s="63">
        <f>GU197+'DEPRECATED - DT-Prelim Calcs'!$C$11</f>
        <v>776</v>
      </c>
      <c r="GV198" s="2">
        <f>HF198/'Drive Train'!$F$35</f>
        <v>0.83870967741935498</v>
      </c>
      <c r="GW198" s="46">
        <f>HD198*12*60/(PI() * 'Drive Train'!$F$15)/GV$2*GV198</f>
        <v>8701.4140038407622</v>
      </c>
      <c r="GX198" s="2">
        <f>('DEPRECATED - DT-Prelim Calcs'!$C$6*GV198-GW198)/('DEPRECATED - DT-Prelim Calcs'!$C$6*GV198)*'DEPRECATED - DT-Prelim Calcs'!$C$7*GV198</f>
        <v>-1.9131201369421009</v>
      </c>
      <c r="GY198" s="57">
        <f>GX198/'DEPRECATED - DT-Prelim Calcs'!$C$7*('DEPRECATED - DT-Prelim Calcs'!$C$8-'DEPRECATED - DT-Prelim Calcs'!$C$9)+'DEPRECATED - DT-Prelim Calcs'!$C$9</f>
        <v>-99.147847954220566</v>
      </c>
      <c r="GZ198" s="57">
        <f t="shared" si="287"/>
        <v>-99.147847954220566</v>
      </c>
      <c r="HA198" s="2">
        <f t="shared" ref="HA198:HA204" si="331">MIN((GZ198-$C$9)/($C$8-$C$9)*$C$7-$C$29*HD198/GW$2,HA$2)</f>
        <v>-2.6726813824051234</v>
      </c>
      <c r="HB198" s="57">
        <f>HA198*'DEPRECATED - DT-Prelim Calcs'!$C$21/GV$2/'DEPRECATED - DT-Prelim Calcs'!$C$19/'DEPRECATED - DT-Prelim Calcs'!$C$18*3.39*'DEPRECATED - DT-Prelim Calcs'!$C$20</f>
        <v>-69.174097073506857</v>
      </c>
      <c r="HC198" s="46">
        <f t="shared" ref="HC198:HC205" si="332">IF(HB198&lt;=$C$17,1,0)</f>
        <v>1</v>
      </c>
      <c r="HD198" s="57">
        <f>HB197*'DEPRECATED - DT-Prelim Calcs'!$C$11+HD197</f>
        <v>25.350327920244268</v>
      </c>
      <c r="HE198" s="57">
        <f>HE197+0.5*HB198*'DEPRECATED - DT-Prelim Calcs'!$C$11^2+HD198*'DEPRECATED - DT-Prelim Calcs'!$C$11</f>
        <v>-359647.07887122728</v>
      </c>
      <c r="HF198" s="57">
        <f>MIN('Drive Train'!$F$35-GZ197*'DEPRECATED - DT-Prelim Calcs'!$C$21*'Drive Train'!$F$39,HF197+GZ$2)</f>
        <v>10.400000000000002</v>
      </c>
      <c r="HG198" s="57">
        <f>'Drive Train'!$F$35-GZ198*'DEPRECATED - DT-Prelim Calcs'!$C$21*'Drive Train'!$F$39</f>
        <v>18.348870877253233</v>
      </c>
      <c r="HH198" s="1">
        <f>IF(HE198&gt;='Drive Train'!$F$29,1,0)</f>
        <v>0</v>
      </c>
      <c r="HI198" s="57">
        <f t="shared" ref="HI198:HI204" si="333">MIN(GZ198,$C$10)*$C$11*1000/60/60</f>
        <v>-110.16427550468951</v>
      </c>
      <c r="HJ198" s="63">
        <f>HJ197+'DEPRECATED - DT-Prelim Calcs'!$C$11</f>
        <v>776</v>
      </c>
      <c r="HK198" s="2">
        <f>HU198/'Drive Train'!$F$35</f>
        <v>3.3358497342452953</v>
      </c>
      <c r="HL198" s="46">
        <f>HS198*12*60/(PI() * 'Drive Train'!$F$15)/HK$2*HK198</f>
        <v>-1498077.8669252233</v>
      </c>
      <c r="HM198" s="2">
        <f>('DEPRECATED - DT-Prelim Calcs'!$C$6*HK198-HL198)/('DEPRECATED - DT-Prelim Calcs'!$C$6*HK198)*'DEPRECATED - DT-Prelim Calcs'!$C$7*HK198</f>
        <v>685.40668853303748</v>
      </c>
      <c r="HN198" s="57">
        <f>HM198/'DEPRECATED - DT-Prelim Calcs'!$C$7*('DEPRECATED - DT-Prelim Calcs'!$C$8-'DEPRECATED - DT-Prelim Calcs'!$C$9)+'DEPRECATED - DT-Prelim Calcs'!$C$9</f>
        <v>36491.36312812809</v>
      </c>
      <c r="HO198" s="57">
        <f t="shared" si="288"/>
        <v>36.66666666666665</v>
      </c>
      <c r="HP198" s="2">
        <f t="shared" ref="HP198:HP204" si="334">MIN((HO198-$C$9)/($C$8-$C$9)*$C$7-$C$29*HS198/HL$2,HP$2)</f>
        <v>0.99579519204165001</v>
      </c>
      <c r="HQ198" s="57">
        <f>HP198*'DEPRECATED - DT-Prelim Calcs'!$C$21/HK$2/'DEPRECATED - DT-Prelim Calcs'!$C$19/'DEPRECATED - DT-Prelim Calcs'!$C$18*3.39*'DEPRECATED - DT-Prelim Calcs'!$C$20</f>
        <v>25.773080821789936</v>
      </c>
      <c r="HR198" s="46">
        <f t="shared" ref="HR198:HR205" si="335">IF(HQ198&lt;=$C$17,1,0)</f>
        <v>0</v>
      </c>
      <c r="HS198" s="57">
        <f>HQ197*'DEPRECATED - DT-Prelim Calcs'!$C$11+HS197</f>
        <v>-1097.3200424754616</v>
      </c>
      <c r="HT198" s="57">
        <f>HT197+0.5*HQ198*'DEPRECATED - DT-Prelim Calcs'!$C$11^2+HS198*'DEPRECATED - DT-Prelim Calcs'!$C$11</f>
        <v>-359515.21475511033</v>
      </c>
      <c r="HU198" s="57">
        <f>MIN('Drive Train'!$F$35-HO197*'DEPRECATED - DT-Prelim Calcs'!$C$21*'Drive Train'!$F$39,HU197+HO$2)</f>
        <v>41.364536704641665</v>
      </c>
      <c r="HV198" s="57">
        <f>'Drive Train'!$F$35-HO198*'DEPRECATED - DT-Prelim Calcs'!$C$21*'Drive Train'!$F$39</f>
        <v>10.200000000000001</v>
      </c>
      <c r="HW198" s="1">
        <f>IF(HT198&gt;='Drive Train'!$F$29,1,0)</f>
        <v>0</v>
      </c>
      <c r="HX198" s="57">
        <f t="shared" ref="HX198:HX204" si="336">MIN(HO198,$C$10)*$C$11*1000/60/60</f>
        <v>40.740740740740726</v>
      </c>
      <c r="HY198" s="63">
        <f>HY197+'DEPRECATED - DT-Prelim Calcs'!$C$11</f>
        <v>776</v>
      </c>
      <c r="HZ198" s="2">
        <f>IJ198/'Drive Train'!$F$35</f>
        <v>0.80645161290322598</v>
      </c>
      <c r="IA198" s="46">
        <f>IH198*12*60/(PI() * 'Drive Train'!$F$15)/HZ$2*HZ198</f>
        <v>-37771.35163503643</v>
      </c>
      <c r="IB198" s="2">
        <f>('DEPRECATED - DT-Prelim Calcs'!$C$6*HZ198-IA198)/('DEPRECATED - DT-Prelim Calcs'!$C$6*HZ198)*'DEPRECATED - DT-Prelim Calcs'!$C$7*HZ198</f>
        <v>19.022152034458465</v>
      </c>
      <c r="IC198" s="57">
        <f>IB198/'DEPRECATED - DT-Prelim Calcs'!$C$7*('DEPRECATED - DT-Prelim Calcs'!$C$8-'DEPRECATED - DT-Prelim Calcs'!$C$9)+'DEPRECATED - DT-Prelim Calcs'!$C$9</f>
        <v>1015.3730730377681</v>
      </c>
      <c r="ID198" s="57">
        <f t="shared" si="289"/>
        <v>39.999999999999986</v>
      </c>
      <c r="IE198" s="2">
        <f t="shared" ref="IE198:IE204" si="337">MIN((ID198-$C$9)/($C$8-$C$9)*$C$7-$C$29*IH198/IA$2,IE$2)</f>
        <v>0.99579519204165001</v>
      </c>
      <c r="IF198" s="57">
        <f>IE198*'DEPRECATED - DT-Prelim Calcs'!$C$21/HZ$2/'DEPRECATED - DT-Prelim Calcs'!$C$19/'DEPRECATED - DT-Prelim Calcs'!$C$18*3.39*'DEPRECATED - DT-Prelim Calcs'!$C$20</f>
        <v>25.773080821789936</v>
      </c>
      <c r="IG198" s="46">
        <f t="shared" ref="IG198:IG205" si="338">IF(IF198&lt;=$C$17,1,0)</f>
        <v>0</v>
      </c>
      <c r="IH198" s="57">
        <f>IF197*'DEPRECATED - DT-Prelim Calcs'!$C$11+IH197</f>
        <v>-114.44310033944372</v>
      </c>
      <c r="II198" s="57">
        <f>II197+0.5*IF198*'DEPRECATED - DT-Prelim Calcs'!$C$11^2+IH198*'DEPRECATED - DT-Prelim Calcs'!$C$11</f>
        <v>-351132.24474026676</v>
      </c>
      <c r="IJ198" s="57">
        <f>MIN('Drive Train'!$F$35-ID197*'DEPRECATED - DT-Prelim Calcs'!$C$21*'Drive Train'!$F$39,IJ197+ID$2)</f>
        <v>10.000000000000002</v>
      </c>
      <c r="IK198" s="57">
        <f>'Drive Train'!$F$35-ID198*'DEPRECATED - DT-Prelim Calcs'!$C$21*'Drive Train'!$F$39</f>
        <v>10.000000000000002</v>
      </c>
      <c r="IL198" s="1">
        <f>IF(II198&gt;='Drive Train'!$F$29,1,0)</f>
        <v>0</v>
      </c>
      <c r="IM198" s="57">
        <f t="shared" ref="IM198:IM204" si="339">MIN(ID198,$C$10)*$C$11*1000/60/60</f>
        <v>44.444444444444429</v>
      </c>
      <c r="IN198" s="63">
        <f>IN197+'DEPRECATED - DT-Prelim Calcs'!$C$11</f>
        <v>776</v>
      </c>
      <c r="IO198" s="2">
        <f>IY198/'Drive Train'!$F$35</f>
        <v>2.7273944616159835</v>
      </c>
      <c r="IP198" s="46">
        <f>IW198*12*60/(PI() * 'Drive Train'!$F$15)/IO$2*IO198</f>
        <v>-919719.91270682833</v>
      </c>
      <c r="IQ198" s="2">
        <f>('DEPRECATED - DT-Prelim Calcs'!$C$6*IO198-IP198)/('DEPRECATED - DT-Prelim Calcs'!$C$6*IO198)*'DEPRECATED - DT-Prelim Calcs'!$C$7*IO198</f>
        <v>422.43136767378087</v>
      </c>
      <c r="IR198" s="57">
        <f>IQ198/'DEPRECATED - DT-Prelim Calcs'!$C$7*('DEPRECATED - DT-Prelim Calcs'!$C$8-'DEPRECATED - DT-Prelim Calcs'!$C$9)+'DEPRECATED - DT-Prelim Calcs'!$C$9</f>
        <v>22491.473640060616</v>
      </c>
      <c r="IS198" s="57">
        <f t="shared" si="290"/>
        <v>43.333333333333321</v>
      </c>
      <c r="IT198" s="2">
        <f t="shared" ref="IT198:IT204" si="340">MIN((IS198-$C$9)/($C$8-$C$9)*$C$7-$C$29*IW198/IP$2,IT$2)</f>
        <v>0.99579519204165001</v>
      </c>
      <c r="IU198" s="57">
        <f>IT198*'DEPRECATED - DT-Prelim Calcs'!$C$21/IO$2/'DEPRECATED - DT-Prelim Calcs'!$C$19/'DEPRECATED - DT-Prelim Calcs'!$C$18*3.39*'DEPRECATED - DT-Prelim Calcs'!$C$20</f>
        <v>25.773080821789936</v>
      </c>
      <c r="IV198" s="46">
        <f t="shared" ref="IV198:IV205" si="341">IF(IU198&lt;=$C$17,1,0)</f>
        <v>0</v>
      </c>
      <c r="IW198" s="57">
        <f>IU197*'DEPRECATED - DT-Prelim Calcs'!$C$11+IW197</f>
        <v>-823.97310907236033</v>
      </c>
      <c r="IX198" s="57">
        <f>IX197+0.5*IU198*'DEPRECATED - DT-Prelim Calcs'!$C$11^2+IW198*'DEPRECATED - DT-Prelim Calcs'!$C$11</f>
        <v>-360187.80640754249</v>
      </c>
      <c r="IY198" s="57">
        <f>MIN('Drive Train'!$F$35-IS197*'DEPRECATED - DT-Prelim Calcs'!$C$21*'Drive Train'!$F$39,IY197+IS$2)</f>
        <v>33.819691324038196</v>
      </c>
      <c r="IZ198" s="57">
        <f>'Drive Train'!$F$35-IS198*'DEPRECATED - DT-Prelim Calcs'!$C$21*'Drive Train'!$F$39</f>
        <v>9.8000000000000007</v>
      </c>
      <c r="JA198" s="1">
        <f>IF(IX198&gt;='Drive Train'!$F$29,1,0)</f>
        <v>0</v>
      </c>
      <c r="JB198" s="57">
        <f t="shared" ref="JB198:JB204" si="342">MIN(IS198,$C$10)*$C$11*1000/60/60</f>
        <v>48.148148148148138</v>
      </c>
      <c r="JC198" s="63">
        <f>JC197+'DEPRECATED - DT-Prelim Calcs'!$C$11</f>
        <v>776</v>
      </c>
      <c r="JD198" s="2">
        <f>JN198/'Drive Train'!$F$35</f>
        <v>0.77419354838709686</v>
      </c>
      <c r="JE198" s="46">
        <f>JL198*12*60/(PI() * 'Drive Train'!$F$15)/JD$2*JD198</f>
        <v>-247667.41764836275</v>
      </c>
      <c r="JF198" s="2">
        <f>('DEPRECATED - DT-Prelim Calcs'!$C$6*JD198-JE198)/('DEPRECATED - DT-Prelim Calcs'!$C$6*JD198)*'DEPRECATED - DT-Prelim Calcs'!$C$7*JD198</f>
        <v>113.85051124196077</v>
      </c>
      <c r="JG198" s="57">
        <f>JF198/'DEPRECATED - DT-Prelim Calcs'!$C$7*('DEPRECATED - DT-Prelim Calcs'!$C$8-'DEPRECATED - DT-Prelim Calcs'!$C$9)+'DEPRECATED - DT-Prelim Calcs'!$C$9</f>
        <v>6063.7043951633059</v>
      </c>
      <c r="JH198" s="57">
        <f t="shared" si="291"/>
        <v>46.666666666666657</v>
      </c>
      <c r="JI198" s="2">
        <f t="shared" ref="JI198:JI204" si="343">MIN((JH198-$C$9)/($C$8-$C$9)*$C$7-$C$29*JL198/JE$2,JI$2)</f>
        <v>0.99579519204165001</v>
      </c>
      <c r="JJ198" s="57">
        <f>JI198*'DEPRECATED - DT-Prelim Calcs'!$C$21/JD$2/'DEPRECATED - DT-Prelim Calcs'!$C$19/'DEPRECATED - DT-Prelim Calcs'!$C$18*3.39*'DEPRECATED - DT-Prelim Calcs'!$C$20</f>
        <v>25.773080821789936</v>
      </c>
      <c r="JK198" s="46">
        <f t="shared" ref="JK198:JK205" si="344">IF(JJ198&lt;=$C$17,1,0)</f>
        <v>0</v>
      </c>
      <c r="JL198" s="57">
        <f>JJ197*'DEPRECATED - DT-Prelim Calcs'!$C$11+JL197</f>
        <v>-781.67231639088129</v>
      </c>
      <c r="JM198" s="57">
        <f>JM197+0.5*JJ198*'DEPRECATED - DT-Prelim Calcs'!$C$11^2+JL198*'DEPRECATED - DT-Prelim Calcs'!$C$11</f>
        <v>-390639.25281716406</v>
      </c>
      <c r="JN198" s="57">
        <f>MIN('Drive Train'!$F$35-JH197*'DEPRECATED - DT-Prelim Calcs'!$C$21*'Drive Train'!$F$39,JN197+JH$2)</f>
        <v>9.6000000000000014</v>
      </c>
      <c r="JO198" s="57">
        <f>'Drive Train'!$F$35-JH198*'DEPRECATED - DT-Prelim Calcs'!$C$21*'Drive Train'!$F$39</f>
        <v>9.6000000000000014</v>
      </c>
      <c r="JP198" s="1">
        <f>IF(JM198&gt;='Drive Train'!$F$29,1,0)</f>
        <v>0</v>
      </c>
      <c r="JQ198" s="57">
        <f>MIN(JG198,'DEPRECATED - DT-Prelim Calcs'!$C$10)*'DEPRECATED - DT-Prelim Calcs'!$C$11*1000/60/60</f>
        <v>103.33333333333333</v>
      </c>
      <c r="JR198" s="63">
        <f>JR197+'DEPRECATED - DT-Prelim Calcs'!$C$11</f>
        <v>776</v>
      </c>
      <c r="JS198" s="2">
        <f>KC198/'Drive Train'!$F$35</f>
        <v>3.3181510286468927</v>
      </c>
      <c r="JT198" s="46">
        <f>KA198*12*60/(PI() * 'Drive Train'!$F$15)/JS$2*JS198</f>
        <v>-1493624.839336097</v>
      </c>
      <c r="JU198" s="2">
        <f>('DEPRECATED - DT-Prelim Calcs'!$C$6*JS198-JT198)/('DEPRECATED - DT-Prelim Calcs'!$C$6*JS198)*'DEPRECATED - DT-Prelim Calcs'!$C$7*JS198</f>
        <v>683.35056439179584</v>
      </c>
      <c r="JV198" s="57">
        <f>JU198/'DEPRECATED - DT-Prelim Calcs'!$C$7*('DEPRECATED - DT-Prelim Calcs'!$C$8-'DEPRECATED - DT-Prelim Calcs'!$C$9)+'DEPRECATED - DT-Prelim Calcs'!$C$9</f>
        <v>36381.902245422156</v>
      </c>
      <c r="JW198" s="57">
        <f t="shared" si="292"/>
        <v>49.999999999999993</v>
      </c>
      <c r="JX198" s="2">
        <f t="shared" ref="JX198:JX204" si="345">MIN((JW198-$C$9)/($C$8-$C$9)*$C$7-$C$29*KA198/JT$2,JX$2)</f>
        <v>0.99579519204165001</v>
      </c>
      <c r="JY198" s="57">
        <f>JX198*'DEPRECATED - DT-Prelim Calcs'!$C$21/JS$2/'DEPRECATED - DT-Prelim Calcs'!$C$19/'DEPRECATED - DT-Prelim Calcs'!$C$18*3.39*'DEPRECATED - DT-Prelim Calcs'!$C$20</f>
        <v>25.773080821789936</v>
      </c>
      <c r="JZ198" s="46">
        <f t="shared" ref="JZ198:JZ205" si="346">IF(JY198&lt;=$C$17,1,0)</f>
        <v>0</v>
      </c>
      <c r="KA198" s="57">
        <f>JY197*'DEPRECATED - DT-Prelim Calcs'!$C$11+KA197</f>
        <v>-1099.8938690642854</v>
      </c>
      <c r="KB198" s="57">
        <f>KB197+0.5*JY198*'DEPRECATED - DT-Prelim Calcs'!$C$11^2+KA198*'DEPRECATED - DT-Prelim Calcs'!$C$11</f>
        <v>-403819.49155682302</v>
      </c>
      <c r="KC198" s="57">
        <f>MIN('Drive Train'!$F$35-JW197*'DEPRECATED - DT-Prelim Calcs'!$C$21*'Drive Train'!$F$39,KC197+JW$2)</f>
        <v>41.14507275522147</v>
      </c>
      <c r="KD198" s="57">
        <f>'Drive Train'!$F$35-JW198*'DEPRECATED - DT-Prelim Calcs'!$C$21*'Drive Train'!$F$39</f>
        <v>9.4</v>
      </c>
      <c r="KE198" s="1">
        <f>IF(KB198&gt;='Drive Train'!$F$29,1,0)</f>
        <v>0</v>
      </c>
      <c r="KF198" s="57">
        <f>MIN(JV198,'DEPRECATED - DT-Prelim Calcs'!$C$10)*'DEPRECATED - DT-Prelim Calcs'!$C$11*1000/60/60</f>
        <v>103.33333333333333</v>
      </c>
      <c r="KG198" s="63">
        <f>KG197+'DEPRECATED - DT-Prelim Calcs'!$C$11</f>
        <v>776</v>
      </c>
      <c r="KH198" s="2">
        <f>KR198/'Drive Train'!$F$35</f>
        <v>3.666240565753105</v>
      </c>
      <c r="KI198" s="46">
        <f>KP198*12*60/(PI() * 'Drive Train'!$F$15)/KH$2*KH198</f>
        <v>-1895682.972087939</v>
      </c>
      <c r="KJ198" s="2">
        <f>('DEPRECATED - DT-Prelim Calcs'!$C$6*KH198-KI198)/('DEPRECATED - DT-Prelim Calcs'!$C$6*KH198)*'DEPRECATED - DT-Prelim Calcs'!$C$7*KH198</f>
        <v>865.98309993831185</v>
      </c>
      <c r="KK198" s="57">
        <f>KJ198/'DEPRECATED - DT-Prelim Calcs'!$C$7*('DEPRECATED - DT-Prelim Calcs'!$C$8-'DEPRECATED - DT-Prelim Calcs'!$C$9)+'DEPRECATED - DT-Prelim Calcs'!$C$9</f>
        <v>46104.621876383986</v>
      </c>
      <c r="KL198" s="57">
        <f t="shared" si="293"/>
        <v>53.333333333333329</v>
      </c>
      <c r="KM198" s="2">
        <f t="shared" ref="KM198:KM204" si="347">MIN((KL198-$C$9)/($C$8-$C$9)*$C$7-$C$29*KP198/KI$2,KM$2)</f>
        <v>0.99579519204165001</v>
      </c>
      <c r="KN198" s="57">
        <f>KM198*'DEPRECATED - DT-Prelim Calcs'!$C$21/KH$2/'DEPRECATED - DT-Prelim Calcs'!$C$19/'DEPRECATED - DT-Prelim Calcs'!$C$18*3.39*'DEPRECATED - DT-Prelim Calcs'!$C$20</f>
        <v>25.773080821789936</v>
      </c>
      <c r="KO198" s="46">
        <f t="shared" ref="KO198:KO205" si="348">IF(KN198&lt;=$C$17,1,0)</f>
        <v>0</v>
      </c>
      <c r="KP198" s="57">
        <f>KN197*'DEPRECATED - DT-Prelim Calcs'!$C$11+KP197</f>
        <v>-1263.4270005187698</v>
      </c>
      <c r="KQ198" s="57">
        <f>KQ197+0.5*KN198*'DEPRECATED - DT-Prelim Calcs'!$C$11^2+KP198*'DEPRECATED - DT-Prelim Calcs'!$C$11</f>
        <v>-380928.62155750126</v>
      </c>
      <c r="KR198" s="57">
        <f>MIN('Drive Train'!$F$35-KL197*'DEPRECATED - DT-Prelim Calcs'!$C$21*'Drive Train'!$F$39,KR197+KL$2)</f>
        <v>45.461383015338505</v>
      </c>
      <c r="KS198" s="57">
        <f>'Drive Train'!$F$35-KL198*'DEPRECATED - DT-Prelim Calcs'!$C$21*'Drive Train'!$F$39</f>
        <v>9.2000000000000011</v>
      </c>
      <c r="KT198" s="1">
        <f>IF(KQ198&gt;='Drive Train'!$F$29,1,0)</f>
        <v>0</v>
      </c>
      <c r="KU198" s="57">
        <f>MIN(KK198,'DEPRECATED - DT-Prelim Calcs'!$C$10)*'DEPRECATED - DT-Prelim Calcs'!$C$11*1000/60/60</f>
        <v>103.33333333333333</v>
      </c>
      <c r="KV198" s="63">
        <f>KV197+'DEPRECATED - DT-Prelim Calcs'!$C$11</f>
        <v>776</v>
      </c>
      <c r="KW198" s="2">
        <f>LG198/'Drive Train'!$F$35</f>
        <v>0.89440180852065088</v>
      </c>
      <c r="KX198" s="46">
        <f>LE198*12*60/(PI() * 'Drive Train'!$F$15)/KW$2*KW198</f>
        <v>5650.1515105921389</v>
      </c>
      <c r="KY198" s="2">
        <f>('DEPRECATED - DT-Prelim Calcs'!$C$6*KW198-KX198)/('DEPRECATED - DT-Prelim Calcs'!$C$6*KW198)*'DEPRECATED - DT-Prelim Calcs'!$C$7*KW198</f>
        <v>-0.39925057965042016</v>
      </c>
      <c r="KZ198" s="57">
        <f>KY198/'DEPRECATED - DT-Prelim Calcs'!$C$7*('DEPRECATED - DT-Prelim Calcs'!$C$8-'DEPRECATED - DT-Prelim Calcs'!$C$9)+'DEPRECATED - DT-Prelim Calcs'!$C$9</f>
        <v>-18.554709281804527</v>
      </c>
      <c r="LA198" s="57">
        <f t="shared" si="294"/>
        <v>-18.554709281804527</v>
      </c>
      <c r="LB198" s="2">
        <f t="shared" ref="LB198:LB204" si="349">MIN((LA198-$C$9)/($C$8-$C$9)*$C$7-$C$29*LE198/KX$2,LB$2)</f>
        <v>-0.8617509072356333</v>
      </c>
      <c r="LC198" s="57">
        <f>LB198*'DEPRECATED - DT-Prelim Calcs'!$C$21/KW$2/'DEPRECATED - DT-Prelim Calcs'!$C$19/'DEPRECATED - DT-Prelim Calcs'!$C$18*3.39*'DEPRECATED - DT-Prelim Calcs'!$C$20</f>
        <v>-22.303758802950544</v>
      </c>
      <c r="LD198" s="46">
        <f t="shared" ref="LD198:LD205" si="350">IF(LC198&lt;=$C$17,1,0)</f>
        <v>1</v>
      </c>
      <c r="LE198" s="57">
        <f>LC197*'DEPRECATED - DT-Prelim Calcs'!$C$11+LE197</f>
        <v>15.435930989815532</v>
      </c>
      <c r="LF198" s="57">
        <f>LF197+0.5*LC198*'DEPRECATED - DT-Prelim Calcs'!$C$11^2+LE198*'DEPRECATED - DT-Prelim Calcs'!$C$11</f>
        <v>-400414.94558196689</v>
      </c>
      <c r="LG198" s="57">
        <f>MIN('Drive Train'!$F$35-LA197*'DEPRECATED - DT-Prelim Calcs'!$C$21*'Drive Train'!$F$39,LG197+LA$2)</f>
        <v>11.090582425656072</v>
      </c>
      <c r="LH198" s="57">
        <f>'Drive Train'!$F$35-LA198*'DEPRECATED - DT-Prelim Calcs'!$C$21*'Drive Train'!$F$39</f>
        <v>13.513282556908273</v>
      </c>
      <c r="LI198" s="1">
        <f>IF(LF198&gt;='Drive Train'!$F$29,1,0)</f>
        <v>0</v>
      </c>
      <c r="LJ198" s="57">
        <f>MIN(KZ198,'DEPRECATED - DT-Prelim Calcs'!$C$10)*'DEPRECATED - DT-Prelim Calcs'!$C$11*1000/60/60</f>
        <v>-20.616343646449476</v>
      </c>
      <c r="LK198" s="63">
        <f>LK197+'DEPRECATED - DT-Prelim Calcs'!$C$11</f>
        <v>776</v>
      </c>
      <c r="LL198" s="2">
        <f>LV198/'Drive Train'!$F$35</f>
        <v>0.70967741935483875</v>
      </c>
      <c r="LM198" s="46">
        <f>LT198*12*60/(PI() * 'Drive Train'!$F$15)/LL$2*LL198</f>
        <v>18278.770779216487</v>
      </c>
      <c r="LN198" s="2">
        <f>('DEPRECATED - DT-Prelim Calcs'!$C$6*LL198-LM198)/('DEPRECATED - DT-Prelim Calcs'!$C$6*LL198)*'DEPRECATED - DT-Prelim Calcs'!$C$7*LL198</f>
        <v>-6.5545625184001919</v>
      </c>
      <c r="LO198" s="57">
        <f>LN198/'DEPRECATED - DT-Prelim Calcs'!$C$7*('DEPRECATED - DT-Prelim Calcs'!$C$8-'DEPRECATED - DT-Prelim Calcs'!$C$9)+'DEPRECATED - DT-Prelim Calcs'!$C$9</f>
        <v>-346.24206270155383</v>
      </c>
      <c r="LP198" s="57">
        <f t="shared" si="295"/>
        <v>-346.24206270155383</v>
      </c>
      <c r="LQ198" s="2">
        <f t="shared" ref="LQ198:LQ204" si="351">MIN((LP198-$C$9)/($C$8-$C$9)*$C$7-$C$29*LT198/LM$2,LQ$2)</f>
        <v>-8.4402539139915991</v>
      </c>
      <c r="LR198" s="57">
        <f>LQ198*'DEPRECATED - DT-Prelim Calcs'!$C$21/LL$2/'DEPRECATED - DT-Prelim Calcs'!$C$19/'DEPRECATED - DT-Prelim Calcs'!$C$18*3.39*'DEPRECATED - DT-Prelim Calcs'!$C$20</f>
        <v>-218.44988610131375</v>
      </c>
      <c r="LS198" s="46">
        <f t="shared" ref="LS198:LS205" si="352">IF(LR198&lt;=$C$17,1,0)</f>
        <v>1</v>
      </c>
      <c r="LT198" s="57">
        <f>LR197*'DEPRECATED - DT-Prelim Calcs'!$C$11+LT197</f>
        <v>62.934879208436911</v>
      </c>
      <c r="LU198" s="57">
        <f>LU197+0.5*LR198*'DEPRECATED - DT-Prelim Calcs'!$C$11^2+LT198*'DEPRECATED - DT-Prelim Calcs'!$C$11</f>
        <v>-376886.33192329679</v>
      </c>
      <c r="LV198" s="57">
        <f>MIN('Drive Train'!$F$35-LP197*'DEPRECATED - DT-Prelim Calcs'!$C$21*'Drive Train'!$F$39,LV197+LP$2)</f>
        <v>8.8000000000000007</v>
      </c>
      <c r="LW198" s="57">
        <f>'Drive Train'!$F$35-LP198*'DEPRECATED - DT-Prelim Calcs'!$C$21*'Drive Train'!$F$39</f>
        <v>33.17452376209323</v>
      </c>
      <c r="LX198" s="1">
        <f>IF(LU198&gt;='Drive Train'!$F$29,1,0)</f>
        <v>0</v>
      </c>
      <c r="LY198" s="57">
        <f>MIN(LO198,'DEPRECATED - DT-Prelim Calcs'!$C$10)*'DEPRECATED - DT-Prelim Calcs'!$C$11*1000/60/60</f>
        <v>-384.71340300172653</v>
      </c>
      <c r="LZ198" s="63">
        <f>LZ197+'DEPRECATED - DT-Prelim Calcs'!$C$11</f>
        <v>776</v>
      </c>
    </row>
    <row r="199" spans="18:338" x14ac:dyDescent="0.2">
      <c r="R199" s="63">
        <f>R198+'DEPRECATED - DT-Prelim Calcs'!$C$11</f>
        <v>780</v>
      </c>
      <c r="S199" s="2">
        <f>AG199/'Drive Train'!$F$35</f>
        <v>0</v>
      </c>
      <c r="T199" s="46">
        <f>AE199*12*60/(PI() * 'Drive Train'!$F$15)/S$2*ABS(S199)</f>
        <v>0</v>
      </c>
      <c r="U199" s="2">
        <f>IF(OR(AD198=1,AND($C$32=Motors!$C$32,'DEPRECATED - DT-Prelim Calcs'!AI198=1)),0,IF(AG199=0,-(V198+$C$9)/($C$8-$C$9)*$C$7,($C$6*S199-T199)/($C$6*S199)*$C$7*S199))</f>
        <v>0</v>
      </c>
      <c r="V199" s="57">
        <f>IF(AND(AD198=1,AI198=1),0,ABS(U199/$C$7*($C$8-$C$9)+$C$9) *'Drive Train'!$AA$49 + V198*(1-'Drive Train'!$AA$49))</f>
        <v>0</v>
      </c>
      <c r="W199" s="57">
        <f t="shared" si="269"/>
        <v>0</v>
      </c>
      <c r="X199" s="2">
        <f>MAX(MIN(IF(AND(AI198=1,AG199&lt;0),-1,1)*(W199-$C$9)/($C$8-$C$9)*$C$7-$C$29*AE199/T$2 -  AI198*$C$29/2,X$2),MAX(X$4:X198)*-1)</f>
        <v>-0.2458281045106315</v>
      </c>
      <c r="Y199" s="57">
        <f t="shared" si="270"/>
        <v>0</v>
      </c>
      <c r="Z199" s="57">
        <f t="shared" si="271"/>
        <v>0</v>
      </c>
      <c r="AA199" s="57">
        <f t="shared" si="272"/>
        <v>0</v>
      </c>
      <c r="AB199" s="57" t="e">
        <f t="shared" si="273"/>
        <v>#N/A</v>
      </c>
      <c r="AC199" s="46">
        <f t="shared" si="296"/>
        <v>1</v>
      </c>
      <c r="AD199" s="1">
        <f t="shared" si="274"/>
        <v>1</v>
      </c>
      <c r="AE199" s="57">
        <f t="shared" si="275"/>
        <v>0</v>
      </c>
      <c r="AF199" s="57" t="e">
        <f t="shared" si="276"/>
        <v>#N/A</v>
      </c>
      <c r="AG199" s="57">
        <f>IF(AI198=0,MIN('Drive Train'!$F$35-W198*$C$21*'Drive Train'!$F$39,AG198+W$2)-$C$3,IF(AE198-1&lt;=0,0,IF($C$32=Motors!$C$30,MAX(ABS('Drive Train'!$F$35-W198*$C$21*'Drive Train'!$F$39)*-1,AG198-W$2),MAX(0,ABS('Drive Train'!$F$35-W198*$C$21*'Drive Train'!$F$39)*-1,AG198-W$2))))</f>
        <v>0</v>
      </c>
      <c r="AH199" s="57">
        <f>'Drive Train'!$F$35-ABS(W199)*'DEPRECATED - DT-Prelim Calcs'!$C$21*'Drive Train'!$F$39</f>
        <v>12.4</v>
      </c>
      <c r="AI199" s="1">
        <f>IF(AJ199&gt;='Drive Train'!$F$29,1,0)</f>
        <v>1</v>
      </c>
      <c r="AJ199" s="57">
        <f>AJ198+0.5*Y199*'DEPRECATED - DT-Prelim Calcs'!$C$11^2+AE199*'DEPRECATED - DT-Prelim Calcs'!$C$11</f>
        <v>784.33981740885292</v>
      </c>
      <c r="AK199" s="57">
        <f t="shared" si="268"/>
        <v>0</v>
      </c>
      <c r="AL199" s="63">
        <f>AL198+'DEPRECATED - DT-Prelim Calcs'!$C$11</f>
        <v>780</v>
      </c>
      <c r="AM199" s="2">
        <f>AW199/'Drive Train'!$F$35</f>
        <v>0.9017179876015865</v>
      </c>
      <c r="AN199" s="46">
        <f>AU199*12*60/(PI() * 'Drive Train'!$F$15)/AM$2*AM199</f>
        <v>4074.5129711578234</v>
      </c>
      <c r="AO199" s="2">
        <f>('DEPRECATED - DT-Prelim Calcs'!$C$6*AM199-AN199)/('DEPRECATED - DT-Prelim Calcs'!$C$6*AM199)*'DEPRECATED - DT-Prelim Calcs'!$C$7*AM199</f>
        <v>0.3308183500278245</v>
      </c>
      <c r="AP199" s="57">
        <f>AO199/'DEPRECATED - DT-Prelim Calcs'!$C$7*('DEPRECATED - DT-Prelim Calcs'!$C$8-'DEPRECATED - DT-Prelim Calcs'!$C$9)+'DEPRECATED - DT-Prelim Calcs'!$C$9</f>
        <v>20.311615895672151</v>
      </c>
      <c r="AQ199" s="57">
        <f t="shared" si="277"/>
        <v>20.311615895672151</v>
      </c>
      <c r="AR199" s="2">
        <f t="shared" si="297"/>
        <v>3.3306690738754696E-16</v>
      </c>
      <c r="AS199" s="57">
        <f>AR199*'DEPRECATED - DT-Prelim Calcs'!$C$21/AM$2/'DEPRECATED - DT-Prelim Calcs'!$C$19/'DEPRECATED - DT-Prelim Calcs'!$C$18*3.39*'DEPRECATED - DT-Prelim Calcs'!$C$20</f>
        <v>2.4137140947202652E-15</v>
      </c>
      <c r="AT199" s="46">
        <f t="shared" si="298"/>
        <v>0</v>
      </c>
      <c r="AU199" s="57">
        <f>AS198*'DEPRECATED - DT-Prelim Calcs'!$C$11+AU198</f>
        <v>39.432321268798681</v>
      </c>
      <c r="AV199" s="57">
        <f>AV198+0.5*AS199*'DEPRECATED - DT-Prelim Calcs'!$C$11^2+AU199*'DEPRECATED - DT-Prelim Calcs'!$C$11</f>
        <v>30712.597025027033</v>
      </c>
      <c r="AW199" s="57">
        <f>MIN('Drive Train'!$F$35-AQ198*'DEPRECATED - DT-Prelim Calcs'!$C$21*'Drive Train'!$F$39,AW198+AQ$2)</f>
        <v>11.181303046259673</v>
      </c>
      <c r="AX199" s="57">
        <f>'Drive Train'!$F$35-AQ199*'DEPRECATED - DT-Prelim Calcs'!$C$21*'Drive Train'!$F$39</f>
        <v>11.181303046259671</v>
      </c>
      <c r="AY199" s="1">
        <f>IF(AV199&gt;='Drive Train'!$F$29,1,0)</f>
        <v>1</v>
      </c>
      <c r="AZ199" s="57">
        <f t="shared" si="299"/>
        <v>22.568462106302391</v>
      </c>
      <c r="BA199" s="63">
        <f>BA198+'DEPRECATED - DT-Prelim Calcs'!$C$11</f>
        <v>780</v>
      </c>
      <c r="BB199" s="2">
        <f>BL199/'Drive Train'!$F$35</f>
        <v>1.2947645110418984</v>
      </c>
      <c r="BC199" s="46">
        <f>BJ199*12*60/(PI() * 'Drive Train'!$F$15)/BB$2*BB199</f>
        <v>-4259.0909490704944</v>
      </c>
      <c r="BD199" s="2">
        <f>('DEPRECATED - DT-Prelim Calcs'!$C$6*BB199-BC199)/('DEPRECATED - DT-Prelim Calcs'!$C$6*BB199)*'DEPRECATED - DT-Prelim Calcs'!$C$7*BB199</f>
        <v>5.0461628069317808</v>
      </c>
      <c r="BE199" s="57">
        <f>BD199/'DEPRECATED - DT-Prelim Calcs'!$C$7*('DEPRECATED - DT-Prelim Calcs'!$C$8-'DEPRECATED - DT-Prelim Calcs'!$C$9)+'DEPRECATED - DT-Prelim Calcs'!$C$9</f>
        <v>271.34011955574584</v>
      </c>
      <c r="BF199" s="57">
        <f t="shared" si="278"/>
        <v>93</v>
      </c>
      <c r="BG199" s="2">
        <f t="shared" si="300"/>
        <v>1.937034298208735</v>
      </c>
      <c r="BH199" s="57">
        <f>BG199*'DEPRECATED - DT-Prelim Calcs'!$C$21/BB$2/'DEPRECATED - DT-Prelim Calcs'!$C$19/'DEPRECATED - DT-Prelim Calcs'!$C$18*3.39*'DEPRECATED - DT-Prelim Calcs'!$C$20</f>
        <v>20.276476817893272</v>
      </c>
      <c r="BI199" s="46">
        <f t="shared" si="301"/>
        <v>0</v>
      </c>
      <c r="BJ199" s="57">
        <f>BH198*'DEPRECATED - DT-Prelim Calcs'!$C$11+BJ198</f>
        <v>-19.873422069688658</v>
      </c>
      <c r="BK199" s="57">
        <f>BK198+0.5*BH199*'DEPRECATED - DT-Prelim Calcs'!$C$11^2+BJ199*'DEPRECATED - DT-Prelim Calcs'!$C$11</f>
        <v>16164.151761009163</v>
      </c>
      <c r="BL199" s="57">
        <f>MIN('Drive Train'!$F$35-BF198*'DEPRECATED - DT-Prelim Calcs'!$C$21*'Drive Train'!$F$39,BL198+BF$2)</f>
        <v>16.05507993691954</v>
      </c>
      <c r="BM199" s="57">
        <f>'Drive Train'!$F$35-BF199*'DEPRECATED - DT-Prelim Calcs'!$C$21*'Drive Train'!$F$39</f>
        <v>6.82</v>
      </c>
      <c r="BN199" s="1">
        <f>IF(BK199&gt;='Drive Train'!$F$29,1,0)</f>
        <v>1</v>
      </c>
      <c r="BO199" s="57">
        <f t="shared" si="302"/>
        <v>103.33333333333333</v>
      </c>
      <c r="BP199" s="63">
        <f>BP198+'DEPRECATED - DT-Prelim Calcs'!$C$11</f>
        <v>780</v>
      </c>
      <c r="BQ199" s="2">
        <f>CA199/'Drive Train'!$F$35</f>
        <v>0.55000000000000004</v>
      </c>
      <c r="BR199" s="46">
        <f>BY199*12*60/(PI() * 'Drive Train'!$F$15)/BQ$2*BQ199</f>
        <v>-3657.8387743291737</v>
      </c>
      <c r="BS199" s="2">
        <f>('DEPRECATED - DT-Prelim Calcs'!$C$6*BQ199-BR199)/('DEPRECATED - DT-Prelim Calcs'!$C$6*BQ199)*'DEPRECATED - DT-Prelim Calcs'!$C$7*BQ199</f>
        <v>2.979419595897431</v>
      </c>
      <c r="BT199" s="57">
        <f>BS199/'DEPRECATED - DT-Prelim Calcs'!$C$7*('DEPRECATED - DT-Prelim Calcs'!$C$8-'DEPRECATED - DT-Prelim Calcs'!$C$9)+'DEPRECATED - DT-Prelim Calcs'!$C$9</f>
        <v>161.31391458657279</v>
      </c>
      <c r="BU199" s="57">
        <f t="shared" si="279"/>
        <v>93</v>
      </c>
      <c r="BV199" s="2">
        <f t="shared" si="303"/>
        <v>1.8828060353728675</v>
      </c>
      <c r="BW199" s="57">
        <f>BV199*'DEPRECATED - DT-Prelim Calcs'!$C$21/BQ$2/'DEPRECATED - DT-Prelim Calcs'!$C$19/'DEPRECATED - DT-Prelim Calcs'!$C$18*3.39*'DEPRECATED - DT-Prelim Calcs'!$C$20</f>
        <v>25.773080821789936</v>
      </c>
      <c r="BX199" s="46">
        <f t="shared" si="304"/>
        <v>0</v>
      </c>
      <c r="BY199" s="57">
        <f>BW198*'DEPRECATED - DT-Prelim Calcs'!$C$11+BY198</f>
        <v>-30.725773854140172</v>
      </c>
      <c r="BZ199" s="57">
        <f>BZ198+0.5*BW199*'DEPRECATED - DT-Prelim Calcs'!$C$11^2+BY199*'DEPRECATED - DT-Prelim Calcs'!$C$11</f>
        <v>-17193.364313071274</v>
      </c>
      <c r="CA199" s="57">
        <f>MIN('Drive Train'!$F$35-BU198*'DEPRECATED - DT-Prelim Calcs'!$C$21*'Drive Train'!$F$39,CA198+BU$2)</f>
        <v>6.82</v>
      </c>
      <c r="CB199" s="57">
        <f>'Drive Train'!$F$35-BU199*'DEPRECATED - DT-Prelim Calcs'!$C$21*'Drive Train'!$F$39</f>
        <v>6.82</v>
      </c>
      <c r="CC199" s="1">
        <f>IF(BZ199&gt;='Drive Train'!$F$29,1,0)</f>
        <v>0</v>
      </c>
      <c r="CD199" s="57">
        <f t="shared" si="305"/>
        <v>103.33333333333333</v>
      </c>
      <c r="CE199" s="63">
        <f>CE198+'DEPRECATED - DT-Prelim Calcs'!$C$11</f>
        <v>780</v>
      </c>
      <c r="CF199" s="2">
        <f>CP199/'Drive Train'!$F$35</f>
        <v>0.55000000000000004</v>
      </c>
      <c r="CG199" s="46">
        <f>CN199*12*60/(PI() * 'Drive Train'!$F$15)/CF$2*CF199</f>
        <v>3825.0601318151862</v>
      </c>
      <c r="CH199" s="2">
        <f>('DEPRECATED - DT-Prelim Calcs'!$C$6*CF199-CG199)/('DEPRECATED - DT-Prelim Calcs'!$C$6*CF199)*'DEPRECATED - DT-Prelim Calcs'!$C$7*CF199</f>
        <v>-0.40403000331605959</v>
      </c>
      <c r="CI199" s="57">
        <f>CH199/'DEPRECATED - DT-Prelim Calcs'!$C$7*('DEPRECATED - DT-Prelim Calcs'!$C$8-'DEPRECATED - DT-Prelim Calcs'!$C$9)+'DEPRECATED - DT-Prelim Calcs'!$C$9</f>
        <v>-18.809149139191057</v>
      </c>
      <c r="CJ199" s="57">
        <f t="shared" si="280"/>
        <v>-18.809149139191057</v>
      </c>
      <c r="CK199" s="2">
        <f t="shared" si="306"/>
        <v>-0.91319694297065235</v>
      </c>
      <c r="CL199" s="57">
        <f>CK199*'DEPRECATED - DT-Prelim Calcs'!$C$21/CF$2/'DEPRECATED - DT-Prelim Calcs'!$C$19/'DEPRECATED - DT-Prelim Calcs'!$C$18*3.39*'DEPRECATED - DT-Prelim Calcs'!$C$20</f>
        <v>-15.441716549334716</v>
      </c>
      <c r="CM199" s="46">
        <f t="shared" si="307"/>
        <v>1</v>
      </c>
      <c r="CN199" s="57">
        <f>CL198*'DEPRECATED - DT-Prelim Calcs'!$C$11+CN198</f>
        <v>26.010348072835058</v>
      </c>
      <c r="CO199" s="57">
        <f>CO198+0.5*CL199*'DEPRECATED - DT-Prelim Calcs'!$C$11^2+CN199*'DEPRECATED - DT-Prelim Calcs'!$C$11</f>
        <v>-65110.014042530267</v>
      </c>
      <c r="CP199" s="57">
        <f>MIN('Drive Train'!$F$35-CJ198*'DEPRECATED - DT-Prelim Calcs'!$C$21*'Drive Train'!$F$39,CP198+CJ$2)</f>
        <v>6.82</v>
      </c>
      <c r="CQ199" s="57">
        <f>'Drive Train'!$F$35-CJ199*'DEPRECATED - DT-Prelim Calcs'!$C$21*'Drive Train'!$F$39</f>
        <v>13.528548948351464</v>
      </c>
      <c r="CR199" s="1">
        <f>IF(CO199&gt;='Drive Train'!$F$29,1,0)</f>
        <v>0</v>
      </c>
      <c r="CS199" s="57">
        <f t="shared" si="308"/>
        <v>-20.899054599101174</v>
      </c>
      <c r="CT199" s="63">
        <f>CT198+'DEPRECATED - DT-Prelim Calcs'!$C$11</f>
        <v>780</v>
      </c>
      <c r="CU199" s="2">
        <f>DE199/'Drive Train'!$F$35</f>
        <v>0.55000000000000004</v>
      </c>
      <c r="CV199" s="46">
        <f>DC199*12*60/(PI() * 'Drive Train'!$F$15)/CU$2*CU199</f>
        <v>-50546.866604101357</v>
      </c>
      <c r="CW199" s="2">
        <f>('DEPRECATED - DT-Prelim Calcs'!$C$6*CU199-CV199)/('DEPRECATED - DT-Prelim Calcs'!$C$6*CU199)*'DEPRECATED - DT-Prelim Calcs'!$C$7*CU199</f>
        <v>24.180649815362901</v>
      </c>
      <c r="CX199" s="57">
        <f>CW199/'DEPRECATED - DT-Prelim Calcs'!$C$7*('DEPRECATED - DT-Prelim Calcs'!$C$8-'DEPRECATED - DT-Prelim Calcs'!$C$9)+'DEPRECATED - DT-Prelim Calcs'!$C$9</f>
        <v>1289.99351506683</v>
      </c>
      <c r="CY199" s="57">
        <f t="shared" si="281"/>
        <v>93</v>
      </c>
      <c r="CZ199" s="2">
        <f t="shared" si="309"/>
        <v>1.2803081040535502</v>
      </c>
      <c r="DA199" s="57">
        <f>CZ199*'DEPRECATED - DT-Prelim Calcs'!$C$21/CU$2/'DEPRECATED - DT-Prelim Calcs'!$C$19/'DEPRECATED - DT-Prelim Calcs'!$C$18*3.39*'DEPRECATED - DT-Prelim Calcs'!$C$20</f>
        <v>25.773080821789936</v>
      </c>
      <c r="DB199" s="46">
        <f t="shared" si="310"/>
        <v>0</v>
      </c>
      <c r="DC199" s="57">
        <f>DA198*'DEPRECATED - DT-Prelim Calcs'!$C$11+DC198</f>
        <v>-288.72302688259651</v>
      </c>
      <c r="DD199" s="57">
        <f>DD198+0.5*DA199*'DEPRECATED - DT-Prelim Calcs'!$C$11^2+DC199*'DEPRECATED - DT-Prelim Calcs'!$C$11</f>
        <v>-132995.55375434679</v>
      </c>
      <c r="DE199" s="57">
        <f>MIN('Drive Train'!$F$35-CY198*'DEPRECATED - DT-Prelim Calcs'!$C$21*'Drive Train'!$F$39,DE198+CY$2)</f>
        <v>6.82</v>
      </c>
      <c r="DF199" s="57">
        <f>'Drive Train'!$F$35-CY199*'DEPRECATED - DT-Prelim Calcs'!$C$21*'Drive Train'!$F$39</f>
        <v>6.82</v>
      </c>
      <c r="DG199" s="1">
        <f>IF(DD199&gt;='Drive Train'!$F$29,1,0)</f>
        <v>0</v>
      </c>
      <c r="DH199" s="57">
        <f t="shared" si="311"/>
        <v>103.33333333333333</v>
      </c>
      <c r="DI199" s="63">
        <f>DI198+'DEPRECATED - DT-Prelim Calcs'!$C$11</f>
        <v>780</v>
      </c>
      <c r="DJ199" s="2">
        <f>DT199/'Drive Train'!$F$35</f>
        <v>0.55000000000000004</v>
      </c>
      <c r="DK199" s="46">
        <f>DR199*12*60/(PI() * 'Drive Train'!$F$15)/DJ$2*DJ199</f>
        <v>18435.392826529373</v>
      </c>
      <c r="DL199" s="2">
        <f>('DEPRECATED - DT-Prelim Calcs'!$C$6*DJ199-DK199)/('DEPRECATED - DT-Prelim Calcs'!$C$6*DJ199)*'DEPRECATED - DT-Prelim Calcs'!$C$7*DJ199</f>
        <v>-7.0102029478303534</v>
      </c>
      <c r="DM199" s="57">
        <f>DL199/'DEPRECATED - DT-Prelim Calcs'!$C$7*('DEPRECATED - DT-Prelim Calcs'!$C$8-'DEPRECATED - DT-Prelim Calcs'!$C$9)+'DEPRECATED - DT-Prelim Calcs'!$C$9</f>
        <v>-370.49877104009727</v>
      </c>
      <c r="DN199" s="57">
        <f t="shared" si="282"/>
        <v>-370.49877104009727</v>
      </c>
      <c r="DO199" s="2">
        <f t="shared" si="312"/>
        <v>-9.4642016363058019</v>
      </c>
      <c r="DP199" s="57">
        <f>DO199*'DEPRECATED - DT-Prelim Calcs'!$C$21/DJ$2/'DEPRECATED - DT-Prelim Calcs'!$C$19/'DEPRECATED - DT-Prelim Calcs'!$C$18*3.39*'DEPRECATED - DT-Prelim Calcs'!$C$20</f>
        <v>-221.00078424887292</v>
      </c>
      <c r="DQ199" s="46">
        <f t="shared" si="313"/>
        <v>1</v>
      </c>
      <c r="DR199" s="57">
        <f>DP198*'DEPRECATED - DT-Prelim Calcs'!$C$11+DR198</f>
        <v>90.778204811703219</v>
      </c>
      <c r="DS199" s="57">
        <f>DS198+0.5*DP199*'DEPRECATED - DT-Prelim Calcs'!$C$11^2+DR199*'DEPRECATED - DT-Prelim Calcs'!$C$11</f>
        <v>-225657.71591913875</v>
      </c>
      <c r="DT199" s="57">
        <f>MIN('Drive Train'!$F$35-DN198*'DEPRECATED - DT-Prelim Calcs'!$C$21*'Drive Train'!$F$39,DT198+DN$2)</f>
        <v>6.82</v>
      </c>
      <c r="DU199" s="57">
        <f>'Drive Train'!$F$35-DN199*'DEPRECATED - DT-Prelim Calcs'!$C$21*'Drive Train'!$F$39</f>
        <v>34.629926262405839</v>
      </c>
      <c r="DV199" s="1">
        <f>IF(DS199&gt;='Drive Train'!$F$29,1,0)</f>
        <v>0</v>
      </c>
      <c r="DW199" s="57">
        <f t="shared" si="314"/>
        <v>-411.66530115566366</v>
      </c>
      <c r="DX199" s="63">
        <f>DX198+'DEPRECATED - DT-Prelim Calcs'!$C$11</f>
        <v>780</v>
      </c>
      <c r="DY199" s="2">
        <f>EI199/'Drive Train'!$F$35</f>
        <v>0.55000000000000004</v>
      </c>
      <c r="DZ199" s="46">
        <f>EG199*12*60/(PI() * 'Drive Train'!$F$15)/DY$2*DY199</f>
        <v>-179714.32721606796</v>
      </c>
      <c r="EA199" s="2">
        <f>('DEPRECATED - DT-Prelim Calcs'!$C$6*DY199-DZ199)/('DEPRECATED - DT-Prelim Calcs'!$C$6*DY199)*'DEPRECATED - DT-Prelim Calcs'!$C$7*DY199</f>
        <v>82.584698609891888</v>
      </c>
      <c r="EB199" s="57">
        <f>EA199/'DEPRECATED - DT-Prelim Calcs'!$C$7*('DEPRECATED - DT-Prelim Calcs'!$C$8-'DEPRECATED - DT-Prelim Calcs'!$C$9)+'DEPRECATED - DT-Prelim Calcs'!$C$9</f>
        <v>4399.2215069083522</v>
      </c>
      <c r="EC199" s="57">
        <f t="shared" si="283"/>
        <v>93</v>
      </c>
      <c r="ED199" s="2">
        <f t="shared" si="315"/>
        <v>0.96993038185874991</v>
      </c>
      <c r="EE199" s="57">
        <f>ED199*'DEPRECATED - DT-Prelim Calcs'!$C$21/DY$2/'DEPRECATED - DT-Prelim Calcs'!$C$19/'DEPRECATED - DT-Prelim Calcs'!$C$18*3.39*'DEPRECATED - DT-Prelim Calcs'!$C$20</f>
        <v>25.773080821789936</v>
      </c>
      <c r="EF199" s="46">
        <f t="shared" si="316"/>
        <v>0</v>
      </c>
      <c r="EG199" s="57">
        <f>EE198*'DEPRECATED - DT-Prelim Calcs'!$C$11+EG198</f>
        <v>-777.67108832896872</v>
      </c>
      <c r="EH199" s="57">
        <f>EH198+0.5*EE199*'DEPRECATED - DT-Prelim Calcs'!$C$11^2+EG199*'DEPRECATED - DT-Prelim Calcs'!$C$11</f>
        <v>-333232.34683885874</v>
      </c>
      <c r="EI199" s="57">
        <f>MIN('Drive Train'!$F$35-EC198*'DEPRECATED - DT-Prelim Calcs'!$C$21*'Drive Train'!$F$39,EI198+EC$2)</f>
        <v>6.82</v>
      </c>
      <c r="EJ199" s="57">
        <f>'Drive Train'!$F$35-EC199*'DEPRECATED - DT-Prelim Calcs'!$C$21*'Drive Train'!$F$39</f>
        <v>6.82</v>
      </c>
      <c r="EK199" s="1">
        <f>IF(EH199&gt;='Drive Train'!$F$29,1,0)</f>
        <v>0</v>
      </c>
      <c r="EL199" s="57">
        <f t="shared" si="317"/>
        <v>103.33333333333333</v>
      </c>
      <c r="EM199" s="63">
        <f>EM198+'DEPRECATED - DT-Prelim Calcs'!$C$11</f>
        <v>780</v>
      </c>
      <c r="EN199" s="2">
        <f>EX199/'Drive Train'!$F$35</f>
        <v>0.55000000000000004</v>
      </c>
      <c r="EO199" s="46">
        <f>EV199*12*60/(PI() * 'Drive Train'!$F$15)/EN$2*EN199</f>
        <v>-441363.36093888816</v>
      </c>
      <c r="EP199" s="2">
        <f>('DEPRECATED - DT-Prelim Calcs'!$C$6*EN199-EO199)/('DEPRECATED - DT-Prelim Calcs'!$C$6*EN199)*'DEPRECATED - DT-Prelim Calcs'!$C$7*EN199</f>
        <v>200.89129734760235</v>
      </c>
      <c r="EQ199" s="57">
        <f>EP199/'DEPRECATED - DT-Prelim Calcs'!$C$7*('DEPRECATED - DT-Prelim Calcs'!$C$8-'DEPRECATED - DT-Prelim Calcs'!$C$9)+'DEPRECATED - DT-Prelim Calcs'!$C$9</f>
        <v>10697.4524687541</v>
      </c>
      <c r="ER199" s="57">
        <f t="shared" si="284"/>
        <v>93</v>
      </c>
      <c r="ES199" s="2">
        <f t="shared" si="318"/>
        <v>0.86507304327942547</v>
      </c>
      <c r="ET199" s="57">
        <f>ES199*'DEPRECATED - DT-Prelim Calcs'!$C$21/EN$2/'DEPRECATED - DT-Prelim Calcs'!$C$19/'DEPRECATED - DT-Prelim Calcs'!$C$18*3.39*'DEPRECATED - DT-Prelim Calcs'!$C$20</f>
        <v>25.773080821789936</v>
      </c>
      <c r="EU199" s="46">
        <f t="shared" si="319"/>
        <v>0</v>
      </c>
      <c r="EV199" s="57">
        <f>ET198*'DEPRECATED - DT-Prelim Calcs'!$C$11+EV198</f>
        <v>-1703.4200150974339</v>
      </c>
      <c r="EW199" s="57">
        <f>EW198+0.5*ET199*'DEPRECATED - DT-Prelim Calcs'!$C$11^2+EV199*'DEPRECATED - DT-Prelim Calcs'!$C$11</f>
        <v>-442087.43795985403</v>
      </c>
      <c r="EX199" s="57">
        <f>MIN('Drive Train'!$F$35-ER198*'DEPRECATED - DT-Prelim Calcs'!$C$21*'Drive Train'!$F$39,EX198+ER$2)</f>
        <v>6.82</v>
      </c>
      <c r="EY199" s="57">
        <f>'Drive Train'!$F$35-ER199*'DEPRECATED - DT-Prelim Calcs'!$C$21*'Drive Train'!$F$39</f>
        <v>6.82</v>
      </c>
      <c r="EZ199" s="1">
        <f>IF(EW199&gt;='Drive Train'!$F$29,1,0)</f>
        <v>0</v>
      </c>
      <c r="FA199" s="57">
        <f t="shared" si="320"/>
        <v>103.33333333333333</v>
      </c>
      <c r="FB199" s="63">
        <f>FB198+'DEPRECATED - DT-Prelim Calcs'!$C$11</f>
        <v>780</v>
      </c>
      <c r="FC199" s="2">
        <f>FM199/'Drive Train'!$F$35</f>
        <v>0.55000000000000004</v>
      </c>
      <c r="FD199" s="46">
        <f>FK199*12*60/(PI() * 'Drive Train'!$F$15)/FC$2*FC199</f>
        <v>-401924.12173017208</v>
      </c>
      <c r="FE199" s="2">
        <f>('DEPRECATED - DT-Prelim Calcs'!$C$6*FC199-FD199)/('DEPRECATED - DT-Prelim Calcs'!$C$6*FC199)*'DEPRECATED - DT-Prelim Calcs'!$C$7*FC199</f>
        <v>183.05854566035921</v>
      </c>
      <c r="FF199" s="57">
        <f>FE199/'DEPRECATED - DT-Prelim Calcs'!$C$7*('DEPRECATED - DT-Prelim Calcs'!$C$8-'DEPRECATED - DT-Prelim Calcs'!$C$9)+'DEPRECATED - DT-Prelim Calcs'!$C$9</f>
        <v>9748.0989245743112</v>
      </c>
      <c r="FG199" s="57">
        <f t="shared" si="285"/>
        <v>93</v>
      </c>
      <c r="FH199" s="2">
        <f t="shared" si="321"/>
        <v>0.78067567320338405</v>
      </c>
      <c r="FI199" s="57">
        <f>FH199*'DEPRECATED - DT-Prelim Calcs'!$C$21/FC$2/'DEPRECATED - DT-Prelim Calcs'!$C$19/'DEPRECATED - DT-Prelim Calcs'!$C$18*3.39*'DEPRECATED - DT-Prelim Calcs'!$C$20</f>
        <v>25.773080821789936</v>
      </c>
      <c r="FJ199" s="46">
        <f t="shared" si="322"/>
        <v>0</v>
      </c>
      <c r="FK199" s="57">
        <f>FI198*'DEPRECATED - DT-Prelim Calcs'!$C$11+FK198</f>
        <v>-1399.8690334013725</v>
      </c>
      <c r="FL199" s="57">
        <f>FL198+0.5*FI199*'DEPRECATED - DT-Prelim Calcs'!$C$11^2+FK199*'DEPRECATED - DT-Prelim Calcs'!$C$11</f>
        <v>-615420.70135954954</v>
      </c>
      <c r="FM199" s="57">
        <f>MIN('Drive Train'!$F$35-FG198*'DEPRECATED - DT-Prelim Calcs'!$C$21*'Drive Train'!$F$39,FM198+FG$2)</f>
        <v>6.82</v>
      </c>
      <c r="FN199" s="57">
        <f>'Drive Train'!$F$35-FG199*'DEPRECATED - DT-Prelim Calcs'!$C$21*'Drive Train'!$F$39</f>
        <v>6.82</v>
      </c>
      <c r="FO199" s="1">
        <f>IF(FL199&gt;='Drive Train'!$F$29,1,0)</f>
        <v>0</v>
      </c>
      <c r="FP199" s="57">
        <f t="shared" si="323"/>
        <v>103.33333333333333</v>
      </c>
      <c r="FQ199" s="63">
        <f>FQ198+'DEPRECATED - DT-Prelim Calcs'!$C$11</f>
        <v>780</v>
      </c>
      <c r="FR199" s="2">
        <f>GB199/'Drive Train'!$F$35</f>
        <v>0.55000000000000004</v>
      </c>
      <c r="FS199" s="46">
        <f>FZ199*12*60/(PI() * 'Drive Train'!$F$15)/FR$2*FR199</f>
        <v>-443011.2835415079</v>
      </c>
      <c r="FT199" s="2">
        <f>('DEPRECATED - DT-Prelim Calcs'!$C$6*FR199-FS199)/('DEPRECATED - DT-Prelim Calcs'!$C$6*FR199)*'DEPRECATED - DT-Prelim Calcs'!$C$7*FR199</f>
        <v>201.63641807411523</v>
      </c>
      <c r="FU199" s="57">
        <f>FT199/'DEPRECATED - DT-Prelim Calcs'!$C$7*('DEPRECATED - DT-Prelim Calcs'!$C$8-'DEPRECATED - DT-Prelim Calcs'!$C$9)+'DEPRECATED - DT-Prelim Calcs'!$C$9</f>
        <v>10737.12009913236</v>
      </c>
      <c r="FV199" s="57">
        <f t="shared" si="286"/>
        <v>93</v>
      </c>
      <c r="FW199" s="2">
        <f t="shared" si="324"/>
        <v>0.7112822800297498</v>
      </c>
      <c r="FX199" s="57">
        <f>FW199*'DEPRECATED - DT-Prelim Calcs'!$C$21/FR$2/'DEPRECATED - DT-Prelim Calcs'!$C$19/'DEPRECATED - DT-Prelim Calcs'!$C$18*3.39*'DEPRECATED - DT-Prelim Calcs'!$C$20</f>
        <v>25.773080821789936</v>
      </c>
      <c r="FY199" s="46">
        <f t="shared" si="325"/>
        <v>0</v>
      </c>
      <c r="FZ199" s="57">
        <f>FX198*'DEPRECATED - DT-Prelim Calcs'!$C$11+FZ198</f>
        <v>-1405.8191856882684</v>
      </c>
      <c r="GA199" s="57">
        <f>GA198+0.5*FX199*'DEPRECATED - DT-Prelim Calcs'!$C$11^2+FZ199*'DEPRECATED - DT-Prelim Calcs'!$C$11</f>
        <v>-705827.07986355526</v>
      </c>
      <c r="GB199" s="57">
        <f>MIN('Drive Train'!$F$35-FV198*'DEPRECATED - DT-Prelim Calcs'!$C$21*'Drive Train'!$F$39,GB198+FV$2)</f>
        <v>6.82</v>
      </c>
      <c r="GC199" s="57">
        <f>'Drive Train'!$F$35-FV199*'DEPRECATED - DT-Prelim Calcs'!$C$21*'Drive Train'!$F$39</f>
        <v>6.82</v>
      </c>
      <c r="GD199" s="1">
        <f>IF(GA199&gt;='Drive Train'!$F$29,1,0)</f>
        <v>0</v>
      </c>
      <c r="GE199" s="57">
        <f t="shared" si="326"/>
        <v>103.33333333333333</v>
      </c>
      <c r="GF199" s="63">
        <f>GF198+'DEPRECATED - DT-Prelim Calcs'!$C$11</f>
        <v>780</v>
      </c>
      <c r="GG199" s="2">
        <f>GQ199/'Drive Train'!$F$35</f>
        <v>0.85483870967741948</v>
      </c>
      <c r="GH199" s="46">
        <f>GO199*12*60/(PI() * 'Drive Train'!$F$15)/GG$2*GG199</f>
        <v>17592.579498446001</v>
      </c>
      <c r="GI199" s="2">
        <f>('DEPRECATED - DT-Prelim Calcs'!$C$6*GG199-GH199)/('DEPRECATED - DT-Prelim Calcs'!$C$6*GG199)*'DEPRECATED - DT-Prelim Calcs'!$C$7*GG199</f>
        <v>-5.8944572070985943</v>
      </c>
      <c r="GJ199" s="57">
        <f>GI199/'DEPRECATED - DT-Prelim Calcs'!$C$7*('DEPRECATED - DT-Prelim Calcs'!$C$8-'DEPRECATED - DT-Prelim Calcs'!$C$9)+'DEPRECATED - DT-Prelim Calcs'!$C$9</f>
        <v>-311.10035670985468</v>
      </c>
      <c r="GK199" s="57">
        <f t="shared" si="327"/>
        <v>-311.10035670985468</v>
      </c>
      <c r="GL199" s="2">
        <f t="shared" si="328"/>
        <v>-7.4011682170392232</v>
      </c>
      <c r="GM199" s="57">
        <f>GL199*'DEPRECATED - DT-Prelim Calcs'!$C$21/GG$2/'DEPRECATED - DT-Prelim Calcs'!$C$19/'DEPRECATED - DT-Prelim Calcs'!$C$18*3.39*'DEPRECATED - DT-Prelim Calcs'!$C$20</f>
        <v>-191.55636435874305</v>
      </c>
      <c r="GN199" s="46">
        <f t="shared" si="329"/>
        <v>1</v>
      </c>
      <c r="GO199" s="57">
        <f>GM198*'DEPRECATED - DT-Prelim Calcs'!$C$11+GO198</f>
        <v>50.286423130703071</v>
      </c>
      <c r="GP199" s="57">
        <f>GP198+0.5*GM199*'DEPRECATED - DT-Prelim Calcs'!$C$11^2+GO199*'DEPRECATED - DT-Prelim Calcs'!$C$11</f>
        <v>-339238.93946463719</v>
      </c>
      <c r="GQ199" s="57">
        <f>MIN('Drive Train'!$F$35-GK198*'DEPRECATED - DT-Prelim Calcs'!$C$21*'Drive Train'!$F$39,GQ198+GK$2)</f>
        <v>10.600000000000001</v>
      </c>
      <c r="GR199" s="57">
        <f>'Drive Train'!$F$35-GK199*'DEPRECATED - DT-Prelim Calcs'!$C$21*'Drive Train'!$F$39</f>
        <v>31.066021402591282</v>
      </c>
      <c r="GS199" s="1">
        <f>IF(GP199&gt;='Drive Train'!$F$29,1,0)</f>
        <v>0</v>
      </c>
      <c r="GT199" s="57">
        <f t="shared" si="330"/>
        <v>-345.66706301094962</v>
      </c>
      <c r="GU199" s="63">
        <f>GU198+'DEPRECATED - DT-Prelim Calcs'!$C$11</f>
        <v>780</v>
      </c>
      <c r="GV199" s="2">
        <f>HF199/'Drive Train'!$F$35</f>
        <v>1.4797476513913896</v>
      </c>
      <c r="GW199" s="46">
        <f>HD199*12*60/(PI() * 'Drive Train'!$F$15)/GV$2*GV199</f>
        <v>-152213.90875904667</v>
      </c>
      <c r="GX199" s="2">
        <f>('DEPRECATED - DT-Prelim Calcs'!$C$6*GV199-GW199)/('DEPRECATED - DT-Prelim Calcs'!$C$6*GV199)*'DEPRECATED - DT-Prelim Calcs'!$C$7*GV199</f>
        <v>72.390867282499116</v>
      </c>
      <c r="GY199" s="57">
        <f>GX199/'DEPRECATED - DT-Prelim Calcs'!$C$7*('DEPRECATED - DT-Prelim Calcs'!$C$8-'DEPRECATED - DT-Prelim Calcs'!$C$9)+'DEPRECATED - DT-Prelim Calcs'!$C$9</f>
        <v>3856.5374574044135</v>
      </c>
      <c r="GZ199" s="57">
        <f t="shared" si="287"/>
        <v>33.333333333333314</v>
      </c>
      <c r="HA199" s="2">
        <f t="shared" si="331"/>
        <v>0.99579519204165001</v>
      </c>
      <c r="HB199" s="57">
        <f>HA199*'DEPRECATED - DT-Prelim Calcs'!$C$21/GV$2/'DEPRECATED - DT-Prelim Calcs'!$C$19/'DEPRECATED - DT-Prelim Calcs'!$C$18*3.39*'DEPRECATED - DT-Prelim Calcs'!$C$20</f>
        <v>25.773080821789936</v>
      </c>
      <c r="HC199" s="46">
        <f t="shared" si="332"/>
        <v>0</v>
      </c>
      <c r="HD199" s="57">
        <f>HB198*'DEPRECATED - DT-Prelim Calcs'!$C$11+HD198</f>
        <v>-251.34606037378316</v>
      </c>
      <c r="HE199" s="57">
        <f>HE198+0.5*HB199*'DEPRECATED - DT-Prelim Calcs'!$C$11^2+HD199*'DEPRECATED - DT-Prelim Calcs'!$C$11</f>
        <v>-360446.27846614807</v>
      </c>
      <c r="HF199" s="57">
        <f>MIN('Drive Train'!$F$35-GZ198*'DEPRECATED - DT-Prelim Calcs'!$C$21*'Drive Train'!$F$39,HF198+GZ$2)</f>
        <v>18.348870877253233</v>
      </c>
      <c r="HG199" s="57">
        <f>'Drive Train'!$F$35-GZ199*'DEPRECATED - DT-Prelim Calcs'!$C$21*'Drive Train'!$F$39</f>
        <v>10.400000000000002</v>
      </c>
      <c r="HH199" s="1">
        <f>IF(HE199&gt;='Drive Train'!$F$29,1,0)</f>
        <v>0</v>
      </c>
      <c r="HI199" s="57">
        <f t="shared" si="333"/>
        <v>37.037037037037017</v>
      </c>
      <c r="HJ199" s="63">
        <f>HJ198+'DEPRECATED - DT-Prelim Calcs'!$C$11</f>
        <v>780</v>
      </c>
      <c r="HK199" s="2">
        <f>HU199/'Drive Train'!$F$35</f>
        <v>0.82258064516129037</v>
      </c>
      <c r="HL199" s="46">
        <f>HS199*12*60/(PI() * 'Drive Train'!$F$15)/HK$2*HK199</f>
        <v>-334702.4955535474</v>
      </c>
      <c r="HM199" s="2">
        <f>('DEPRECATED - DT-Prelim Calcs'!$C$6*HK199-HL199)/('DEPRECATED - DT-Prelim Calcs'!$C$6*HK199)*'DEPRECATED - DT-Prelim Calcs'!$C$7*HK199</f>
        <v>153.32069595597366</v>
      </c>
      <c r="HN199" s="57">
        <f>HM199/'DEPRECATED - DT-Prelim Calcs'!$C$7*('DEPRECATED - DT-Prelim Calcs'!$C$8-'DEPRECATED - DT-Prelim Calcs'!$C$9)+'DEPRECATED - DT-Prelim Calcs'!$C$9</f>
        <v>8164.9594569093033</v>
      </c>
      <c r="HO199" s="57">
        <f t="shared" si="288"/>
        <v>36.66666666666665</v>
      </c>
      <c r="HP199" s="2">
        <f t="shared" si="334"/>
        <v>0.99579519204165001</v>
      </c>
      <c r="HQ199" s="57">
        <f>HP199*'DEPRECATED - DT-Prelim Calcs'!$C$21/HK$2/'DEPRECATED - DT-Prelim Calcs'!$C$19/'DEPRECATED - DT-Prelim Calcs'!$C$18*3.39*'DEPRECATED - DT-Prelim Calcs'!$C$20</f>
        <v>25.773080821789936</v>
      </c>
      <c r="HR199" s="46">
        <f t="shared" si="335"/>
        <v>0</v>
      </c>
      <c r="HS199" s="57">
        <f>HQ198*'DEPRECATED - DT-Prelim Calcs'!$C$11+HS198</f>
        <v>-994.22771918830188</v>
      </c>
      <c r="HT199" s="57">
        <f>HT198+0.5*HQ199*'DEPRECATED - DT-Prelim Calcs'!$C$11^2+HS199*'DEPRECATED - DT-Prelim Calcs'!$C$11</f>
        <v>-363285.94098528923</v>
      </c>
      <c r="HU199" s="57">
        <f>MIN('Drive Train'!$F$35-HO198*'DEPRECATED - DT-Prelim Calcs'!$C$21*'Drive Train'!$F$39,HU198+HO$2)</f>
        <v>10.200000000000001</v>
      </c>
      <c r="HV199" s="57">
        <f>'Drive Train'!$F$35-HO199*'DEPRECATED - DT-Prelim Calcs'!$C$21*'Drive Train'!$F$39</f>
        <v>10.200000000000001</v>
      </c>
      <c r="HW199" s="1">
        <f>IF(HT199&gt;='Drive Train'!$F$29,1,0)</f>
        <v>0</v>
      </c>
      <c r="HX199" s="57">
        <f t="shared" si="336"/>
        <v>40.740740740740726</v>
      </c>
      <c r="HY199" s="63">
        <f>HY198+'DEPRECATED - DT-Prelim Calcs'!$C$11</f>
        <v>780</v>
      </c>
      <c r="HZ199" s="2">
        <f>IJ199/'Drive Train'!$F$35</f>
        <v>0.80645161290322598</v>
      </c>
      <c r="IA199" s="46">
        <f>IH199*12*60/(PI() * 'Drive Train'!$F$15)/HZ$2*HZ199</f>
        <v>-3746.2650880749843</v>
      </c>
      <c r="IB199" s="2">
        <f>('DEPRECATED - DT-Prelim Calcs'!$C$6*HZ199-IA199)/('DEPRECATED - DT-Prelim Calcs'!$C$6*HZ199)*'DEPRECATED - DT-Prelim Calcs'!$C$7*HZ199</f>
        <v>3.6374506126616368</v>
      </c>
      <c r="IC199" s="57">
        <f>IB199/'DEPRECATED - DT-Prelim Calcs'!$C$7*('DEPRECATED - DT-Prelim Calcs'!$C$8-'DEPRECATED - DT-Prelim Calcs'!$C$9)+'DEPRECATED - DT-Prelim Calcs'!$C$9</f>
        <v>196.34519236700748</v>
      </c>
      <c r="ID199" s="57">
        <f t="shared" si="289"/>
        <v>39.999999999999986</v>
      </c>
      <c r="IE199" s="2">
        <f t="shared" si="337"/>
        <v>0.99579519204165001</v>
      </c>
      <c r="IF199" s="57">
        <f>IE199*'DEPRECATED - DT-Prelim Calcs'!$C$21/HZ$2/'DEPRECATED - DT-Prelim Calcs'!$C$19/'DEPRECATED - DT-Prelim Calcs'!$C$18*3.39*'DEPRECATED - DT-Prelim Calcs'!$C$20</f>
        <v>25.773080821789936</v>
      </c>
      <c r="IG199" s="46">
        <f t="shared" si="338"/>
        <v>0</v>
      </c>
      <c r="IH199" s="57">
        <f>IF198*'DEPRECATED - DT-Prelim Calcs'!$C$11+IH198</f>
        <v>-11.350777052283973</v>
      </c>
      <c r="II199" s="57">
        <f>II198+0.5*IF199*'DEPRECATED - DT-Prelim Calcs'!$C$11^2+IH199*'DEPRECATED - DT-Prelim Calcs'!$C$11</f>
        <v>-350971.46320190158</v>
      </c>
      <c r="IJ199" s="57">
        <f>MIN('Drive Train'!$F$35-ID198*'DEPRECATED - DT-Prelim Calcs'!$C$21*'Drive Train'!$F$39,IJ198+ID$2)</f>
        <v>10.000000000000002</v>
      </c>
      <c r="IK199" s="57">
        <f>'Drive Train'!$F$35-ID199*'DEPRECATED - DT-Prelim Calcs'!$C$21*'Drive Train'!$F$39</f>
        <v>10.000000000000002</v>
      </c>
      <c r="IL199" s="1">
        <f>IF(II199&gt;='Drive Train'!$F$29,1,0)</f>
        <v>0</v>
      </c>
      <c r="IM199" s="57">
        <f t="shared" si="339"/>
        <v>44.444444444444429</v>
      </c>
      <c r="IN199" s="63">
        <f>IN198+'DEPRECATED - DT-Prelim Calcs'!$C$11</f>
        <v>780</v>
      </c>
      <c r="IO199" s="2">
        <f>IY199/'Drive Train'!$F$35</f>
        <v>0.79032258064516137</v>
      </c>
      <c r="IP199" s="46">
        <f>IW199*12*60/(PI() * 'Drive Train'!$F$15)/IO$2*IO199</f>
        <v>-233164.5047604554</v>
      </c>
      <c r="IQ199" s="2">
        <f>('DEPRECATED - DT-Prelim Calcs'!$C$6*IO199-IP199)/('DEPRECATED - DT-Prelim Calcs'!$C$6*IO199)*'DEPRECATED - DT-Prelim Calcs'!$C$7*IO199</f>
        <v>107.33177994706544</v>
      </c>
      <c r="IR199" s="57">
        <f>IQ199/'DEPRECATED - DT-Prelim Calcs'!$C$7*('DEPRECATED - DT-Prelim Calcs'!$C$8-'DEPRECATED - DT-Prelim Calcs'!$C$9)+'DEPRECATED - DT-Prelim Calcs'!$C$9</f>
        <v>5716.669861912239</v>
      </c>
      <c r="IS199" s="57">
        <f t="shared" si="290"/>
        <v>43.333333333333321</v>
      </c>
      <c r="IT199" s="2">
        <f t="shared" si="340"/>
        <v>0.99579519204165001</v>
      </c>
      <c r="IU199" s="57">
        <f>IT199*'DEPRECATED - DT-Prelim Calcs'!$C$21/IO$2/'DEPRECATED - DT-Prelim Calcs'!$C$19/'DEPRECATED - DT-Prelim Calcs'!$C$18*3.39*'DEPRECATED - DT-Prelim Calcs'!$C$20</f>
        <v>25.773080821789936</v>
      </c>
      <c r="IV199" s="46">
        <f t="shared" si="341"/>
        <v>0</v>
      </c>
      <c r="IW199" s="57">
        <f>IU198*'DEPRECATED - DT-Prelim Calcs'!$C$11+IW198</f>
        <v>-720.8807857852006</v>
      </c>
      <c r="IX199" s="57">
        <f>IX198+0.5*IU199*'DEPRECATED - DT-Prelim Calcs'!$C$11^2+IW199*'DEPRECATED - DT-Prelim Calcs'!$C$11</f>
        <v>-362865.14490410895</v>
      </c>
      <c r="IY199" s="57">
        <f>MIN('Drive Train'!$F$35-IS198*'DEPRECATED - DT-Prelim Calcs'!$C$21*'Drive Train'!$F$39,IY198+IS$2)</f>
        <v>9.8000000000000007</v>
      </c>
      <c r="IZ199" s="57">
        <f>'Drive Train'!$F$35-IS199*'DEPRECATED - DT-Prelim Calcs'!$C$21*'Drive Train'!$F$39</f>
        <v>9.8000000000000007</v>
      </c>
      <c r="JA199" s="1">
        <f>IF(IX199&gt;='Drive Train'!$F$29,1,0)</f>
        <v>0</v>
      </c>
      <c r="JB199" s="57">
        <f t="shared" si="342"/>
        <v>48.148148148148138</v>
      </c>
      <c r="JC199" s="63">
        <f>JC198+'DEPRECATED - DT-Prelim Calcs'!$C$11</f>
        <v>780</v>
      </c>
      <c r="JD199" s="2">
        <f>JN199/'Drive Train'!$F$35</f>
        <v>0.77419354838709686</v>
      </c>
      <c r="JE199" s="46">
        <f>JL199*12*60/(PI() * 'Drive Train'!$F$15)/JD$2*JD199</f>
        <v>-215003.33456327976</v>
      </c>
      <c r="JF199" s="2">
        <f>('DEPRECATED - DT-Prelim Calcs'!$C$6*JD199-JE199)/('DEPRECATED - DT-Prelim Calcs'!$C$6*JD199)*'DEPRECATED - DT-Prelim Calcs'!$C$7*JD199</f>
        <v>99.081197877035834</v>
      </c>
      <c r="JG199" s="57">
        <f>JF199/'DEPRECATED - DT-Prelim Calcs'!$C$7*('DEPRECATED - DT-Prelim Calcs'!$C$8-'DEPRECATED - DT-Prelim Calcs'!$C$9)+'DEPRECATED - DT-Prelim Calcs'!$C$9</f>
        <v>5277.4376297193767</v>
      </c>
      <c r="JH199" s="57">
        <f t="shared" si="291"/>
        <v>46.666666666666657</v>
      </c>
      <c r="JI199" s="2">
        <f t="shared" si="343"/>
        <v>0.99579519204165001</v>
      </c>
      <c r="JJ199" s="57">
        <f>JI199*'DEPRECATED - DT-Prelim Calcs'!$C$21/JD$2/'DEPRECATED - DT-Prelim Calcs'!$C$19/'DEPRECATED - DT-Prelim Calcs'!$C$18*3.39*'DEPRECATED - DT-Prelim Calcs'!$C$20</f>
        <v>25.773080821789936</v>
      </c>
      <c r="JK199" s="46">
        <f t="shared" si="344"/>
        <v>0</v>
      </c>
      <c r="JL199" s="57">
        <f>JJ198*'DEPRECATED - DT-Prelim Calcs'!$C$11+JL198</f>
        <v>-678.57999310372156</v>
      </c>
      <c r="JM199" s="57">
        <f>JM198+0.5*JJ199*'DEPRECATED - DT-Prelim Calcs'!$C$11^2+JL199*'DEPRECATED - DT-Prelim Calcs'!$C$11</f>
        <v>-393147.38814300462</v>
      </c>
      <c r="JN199" s="57">
        <f>MIN('Drive Train'!$F$35-JH198*'DEPRECATED - DT-Prelim Calcs'!$C$21*'Drive Train'!$F$39,JN198+JH$2)</f>
        <v>9.6000000000000014</v>
      </c>
      <c r="JO199" s="57">
        <f>'Drive Train'!$F$35-JH199*'DEPRECATED - DT-Prelim Calcs'!$C$21*'Drive Train'!$F$39</f>
        <v>9.6000000000000014</v>
      </c>
      <c r="JP199" s="1">
        <f>IF(JM199&gt;='Drive Train'!$F$29,1,0)</f>
        <v>0</v>
      </c>
      <c r="JQ199" s="57">
        <f>MIN(JG199,'DEPRECATED - DT-Prelim Calcs'!$C$10)*'DEPRECATED - DT-Prelim Calcs'!$C$11*1000/60/60</f>
        <v>103.33333333333333</v>
      </c>
      <c r="JR199" s="63">
        <f>JR198+'DEPRECATED - DT-Prelim Calcs'!$C$11</f>
        <v>780</v>
      </c>
      <c r="JS199" s="2">
        <f>KC199/'Drive Train'!$F$35</f>
        <v>0.75806451612903225</v>
      </c>
      <c r="JT199" s="46">
        <f>KA199*12*60/(PI() * 'Drive Train'!$F$15)/JS$2*JS199</f>
        <v>-309249.8288596606</v>
      </c>
      <c r="JU199" s="2">
        <f>('DEPRECATED - DT-Prelim Calcs'!$C$6*JS199-JT199)/('DEPRECATED - DT-Prelim Calcs'!$C$6*JS199)*'DEPRECATED - DT-Prelim Calcs'!$C$7*JS199</f>
        <v>141.65659543730101</v>
      </c>
      <c r="JV199" s="57">
        <f>JU199/'DEPRECATED - DT-Prelim Calcs'!$C$7*('DEPRECATED - DT-Prelim Calcs'!$C$8-'DEPRECATED - DT-Prelim Calcs'!$C$9)+'DEPRECATED - DT-Prelim Calcs'!$C$9</f>
        <v>7544.0034002513357</v>
      </c>
      <c r="JW199" s="57">
        <f t="shared" si="292"/>
        <v>49.999999999999993</v>
      </c>
      <c r="JX199" s="2">
        <f t="shared" si="345"/>
        <v>0.99579519204165001</v>
      </c>
      <c r="JY199" s="57">
        <f>JX199*'DEPRECATED - DT-Prelim Calcs'!$C$21/JS$2/'DEPRECATED - DT-Prelim Calcs'!$C$19/'DEPRECATED - DT-Prelim Calcs'!$C$18*3.39*'DEPRECATED - DT-Prelim Calcs'!$C$20</f>
        <v>25.773080821789936</v>
      </c>
      <c r="JZ199" s="46">
        <f t="shared" si="346"/>
        <v>0</v>
      </c>
      <c r="KA199" s="57">
        <f>JY198*'DEPRECATED - DT-Prelim Calcs'!$C$11+KA198</f>
        <v>-996.80154577712563</v>
      </c>
      <c r="KB199" s="57">
        <f>KB198+0.5*JY199*'DEPRECATED - DT-Prelim Calcs'!$C$11^2+KA199*'DEPRECATED - DT-Prelim Calcs'!$C$11</f>
        <v>-407600.51309335721</v>
      </c>
      <c r="KC199" s="57">
        <f>MIN('Drive Train'!$F$35-JW198*'DEPRECATED - DT-Prelim Calcs'!$C$21*'Drive Train'!$F$39,KC198+JW$2)</f>
        <v>9.4</v>
      </c>
      <c r="KD199" s="57">
        <f>'Drive Train'!$F$35-JW199*'DEPRECATED - DT-Prelim Calcs'!$C$21*'Drive Train'!$F$39</f>
        <v>9.4</v>
      </c>
      <c r="KE199" s="1">
        <f>IF(KB199&gt;='Drive Train'!$F$29,1,0)</f>
        <v>0</v>
      </c>
      <c r="KF199" s="57">
        <f>MIN(JV199,'DEPRECATED - DT-Prelim Calcs'!$C$10)*'DEPRECATED - DT-Prelim Calcs'!$C$11*1000/60/60</f>
        <v>103.33333333333333</v>
      </c>
      <c r="KG199" s="63">
        <f>KG198+'DEPRECATED - DT-Prelim Calcs'!$C$11</f>
        <v>780</v>
      </c>
      <c r="KH199" s="2">
        <f>KR199/'Drive Train'!$F$35</f>
        <v>0.74193548387096786</v>
      </c>
      <c r="KI199" s="46">
        <f>KP199*12*60/(PI() * 'Drive Train'!$F$15)/KH$2*KH199</f>
        <v>-352325.44609333063</v>
      </c>
      <c r="KJ199" s="2">
        <f>('DEPRECATED - DT-Prelim Calcs'!$C$6*KH199-KI199)/('DEPRECATED - DT-Prelim Calcs'!$C$6*KH199)*'DEPRECATED - DT-Prelim Calcs'!$C$7*KH199</f>
        <v>161.0946921118001</v>
      </c>
      <c r="KK199" s="57">
        <f>KJ199/'DEPRECATED - DT-Prelim Calcs'!$C$7*('DEPRECATED - DT-Prelim Calcs'!$C$8-'DEPRECATED - DT-Prelim Calcs'!$C$9)+'DEPRECATED - DT-Prelim Calcs'!$C$9</f>
        <v>8578.8199161593184</v>
      </c>
      <c r="KL199" s="57">
        <f t="shared" si="293"/>
        <v>53.333333333333329</v>
      </c>
      <c r="KM199" s="2">
        <f t="shared" si="347"/>
        <v>0.99579519204165001</v>
      </c>
      <c r="KN199" s="57">
        <f>KM199*'DEPRECATED - DT-Prelim Calcs'!$C$21/KH$2/'DEPRECATED - DT-Prelim Calcs'!$C$19/'DEPRECATED - DT-Prelim Calcs'!$C$18*3.39*'DEPRECATED - DT-Prelim Calcs'!$C$20</f>
        <v>25.773080821789936</v>
      </c>
      <c r="KO199" s="46">
        <f t="shared" si="348"/>
        <v>0</v>
      </c>
      <c r="KP199" s="57">
        <f>KN198*'DEPRECATED - DT-Prelim Calcs'!$C$11+KP198</f>
        <v>-1160.3346772316099</v>
      </c>
      <c r="KQ199" s="57">
        <f>KQ198+0.5*KN199*'DEPRECATED - DT-Prelim Calcs'!$C$11^2+KP199*'DEPRECATED - DT-Prelim Calcs'!$C$11</f>
        <v>-385363.7756198534</v>
      </c>
      <c r="KR199" s="57">
        <f>MIN('Drive Train'!$F$35-KL198*'DEPRECATED - DT-Prelim Calcs'!$C$21*'Drive Train'!$F$39,KR198+KL$2)</f>
        <v>9.2000000000000011</v>
      </c>
      <c r="KS199" s="57">
        <f>'Drive Train'!$F$35-KL199*'DEPRECATED - DT-Prelim Calcs'!$C$21*'Drive Train'!$F$39</f>
        <v>9.2000000000000011</v>
      </c>
      <c r="KT199" s="1">
        <f>IF(KQ199&gt;='Drive Train'!$F$29,1,0)</f>
        <v>0</v>
      </c>
      <c r="KU199" s="57">
        <f>MIN(KK199,'DEPRECATED - DT-Prelim Calcs'!$C$10)*'DEPRECATED - DT-Prelim Calcs'!$C$11*1000/60/60</f>
        <v>103.33333333333333</v>
      </c>
      <c r="KV199" s="63">
        <f>KV198+'DEPRECATED - DT-Prelim Calcs'!$C$11</f>
        <v>780</v>
      </c>
      <c r="KW199" s="2">
        <f>LG199/'Drive Train'!$F$35</f>
        <v>1.0897808513635703</v>
      </c>
      <c r="KX199" s="46">
        <f>LE199*12*60/(PI() * 'Drive Train'!$F$15)/KW$2*KW199</f>
        <v>-32905.397943848577</v>
      </c>
      <c r="KY199" s="2">
        <f>('DEPRECATED - DT-Prelim Calcs'!$C$6*KW199-KX199)/('DEPRECATED - DT-Prelim Calcs'!$C$6*KW199)*'DEPRECATED - DT-Prelim Calcs'!$C$7*KW199</f>
        <v>17.504797563732748</v>
      </c>
      <c r="KZ199" s="57">
        <f>KY199/'DEPRECATED - DT-Prelim Calcs'!$C$7*('DEPRECATED - DT-Prelim Calcs'!$C$8-'DEPRECATED - DT-Prelim Calcs'!$C$9)+'DEPRECATED - DT-Prelim Calcs'!$C$9</f>
        <v>934.59440972071025</v>
      </c>
      <c r="LA199" s="57">
        <f t="shared" si="294"/>
        <v>56.666666666666664</v>
      </c>
      <c r="LB199" s="2">
        <f t="shared" si="349"/>
        <v>0.99579519204165001</v>
      </c>
      <c r="LC199" s="57">
        <f>LB199*'DEPRECATED - DT-Prelim Calcs'!$C$21/KW$2/'DEPRECATED - DT-Prelim Calcs'!$C$19/'DEPRECATED - DT-Prelim Calcs'!$C$18*3.39*'DEPRECATED - DT-Prelim Calcs'!$C$20</f>
        <v>25.773080821789936</v>
      </c>
      <c r="LD199" s="46">
        <f t="shared" si="350"/>
        <v>0</v>
      </c>
      <c r="LE199" s="57">
        <f>LC198*'DEPRECATED - DT-Prelim Calcs'!$C$11+LE198</f>
        <v>-73.779104221986643</v>
      </c>
      <c r="LF199" s="57">
        <f>LF198+0.5*LC199*'DEPRECATED - DT-Prelim Calcs'!$C$11^2+LE199*'DEPRECATED - DT-Prelim Calcs'!$C$11</f>
        <v>-400503.87735228054</v>
      </c>
      <c r="LG199" s="57">
        <f>MIN('Drive Train'!$F$35-LA198*'DEPRECATED - DT-Prelim Calcs'!$C$21*'Drive Train'!$F$39,LG198+LA$2)</f>
        <v>13.513282556908273</v>
      </c>
      <c r="LH199" s="57">
        <f>'Drive Train'!$F$35-LA199*'DEPRECATED - DT-Prelim Calcs'!$C$21*'Drive Train'!$F$39</f>
        <v>9</v>
      </c>
      <c r="LI199" s="1">
        <f>IF(LF199&gt;='Drive Train'!$F$29,1,0)</f>
        <v>0</v>
      </c>
      <c r="LJ199" s="57">
        <f>MIN(KZ199,'DEPRECATED - DT-Prelim Calcs'!$C$10)*'DEPRECATED - DT-Prelim Calcs'!$C$11*1000/60/60</f>
        <v>103.33333333333333</v>
      </c>
      <c r="LK199" s="63">
        <f>LK198+'DEPRECATED - DT-Prelim Calcs'!$C$11</f>
        <v>780</v>
      </c>
      <c r="LL199" s="2">
        <f>LV199/'Drive Train'!$F$35</f>
        <v>2.6753648195236477</v>
      </c>
      <c r="LM199" s="46">
        <f>LT199*12*60/(PI() * 'Drive Train'!$F$15)/LL$2*LL199</f>
        <v>-887822.16723518097</v>
      </c>
      <c r="LN199" s="2">
        <f>('DEPRECATED - DT-Prelim Calcs'!$C$6*LL199-LM199)/('DEPRECATED - DT-Prelim Calcs'!$C$6*LL199)*'DEPRECATED - DT-Prelim Calcs'!$C$7*LL199</f>
        <v>407.88316824634393</v>
      </c>
      <c r="LO199" s="57">
        <f>LN199/'DEPRECATED - DT-Prelim Calcs'!$C$7*('DEPRECATED - DT-Prelim Calcs'!$C$8-'DEPRECATED - DT-Prelim Calcs'!$C$9)+'DEPRECATED - DT-Prelim Calcs'!$C$9</f>
        <v>21716.978209960966</v>
      </c>
      <c r="LP199" s="57">
        <f t="shared" si="295"/>
        <v>60</v>
      </c>
      <c r="LQ199" s="2">
        <f t="shared" si="351"/>
        <v>0.99579519204165001</v>
      </c>
      <c r="LR199" s="57">
        <f>LQ199*'DEPRECATED - DT-Prelim Calcs'!$C$21/LL$2/'DEPRECATED - DT-Prelim Calcs'!$C$19/'DEPRECATED - DT-Prelim Calcs'!$C$18*3.39*'DEPRECATED - DT-Prelim Calcs'!$C$20</f>
        <v>25.773080821789936</v>
      </c>
      <c r="LS199" s="46">
        <f t="shared" si="352"/>
        <v>0</v>
      </c>
      <c r="LT199" s="57">
        <f>LR198*'DEPRECATED - DT-Prelim Calcs'!$C$11+LT198</f>
        <v>-810.86466519681812</v>
      </c>
      <c r="LU199" s="57">
        <f>LU198+0.5*LR199*'DEPRECATED - DT-Prelim Calcs'!$C$11^2+LT199*'DEPRECATED - DT-Prelim Calcs'!$C$11</f>
        <v>-379923.60593750974</v>
      </c>
      <c r="LV199" s="57">
        <f>MIN('Drive Train'!$F$35-LP198*'DEPRECATED - DT-Prelim Calcs'!$C$21*'Drive Train'!$F$39,LV198+LP$2)</f>
        <v>33.17452376209323</v>
      </c>
      <c r="LW199" s="57">
        <f>'Drive Train'!$F$35-LP199*'DEPRECATED - DT-Prelim Calcs'!$C$21*'Drive Train'!$F$39</f>
        <v>8.8000000000000007</v>
      </c>
      <c r="LX199" s="1">
        <f>IF(LU199&gt;='Drive Train'!$F$29,1,0)</f>
        <v>0</v>
      </c>
      <c r="LY199" s="57">
        <f>MIN(LO199,'DEPRECATED - DT-Prelim Calcs'!$C$10)*'DEPRECATED - DT-Prelim Calcs'!$C$11*1000/60/60</f>
        <v>103.33333333333333</v>
      </c>
      <c r="LZ199" s="63">
        <f>LZ198+'DEPRECATED - DT-Prelim Calcs'!$C$11</f>
        <v>780</v>
      </c>
    </row>
    <row r="200" spans="18:338" x14ac:dyDescent="0.2">
      <c r="R200" s="63">
        <f>R199+'DEPRECATED - DT-Prelim Calcs'!$C$11</f>
        <v>784</v>
      </c>
      <c r="S200" s="2">
        <f>AG200/'Drive Train'!$F$35</f>
        <v>0</v>
      </c>
      <c r="T200" s="46">
        <f>AE200*12*60/(PI() * 'Drive Train'!$F$15)/S$2*ABS(S200)</f>
        <v>0</v>
      </c>
      <c r="U200" s="2">
        <f>IF(OR(AD199=1,AND($C$32=Motors!$C$32,'DEPRECATED - DT-Prelim Calcs'!AI199=1)),0,IF(AG200=0,-(V199+$C$9)/($C$8-$C$9)*$C$7,($C$6*S200-T200)/($C$6*S200)*$C$7*S200))</f>
        <v>0</v>
      </c>
      <c r="V200" s="57">
        <f>IF(AND(AD199=1,AI199=1),0,ABS(U200/$C$7*($C$8-$C$9)+$C$9) *'Drive Train'!$AA$49 + V199*(1-'Drive Train'!$AA$49))</f>
        <v>0</v>
      </c>
      <c r="W200" s="57">
        <f t="shared" si="269"/>
        <v>0</v>
      </c>
      <c r="X200" s="2">
        <f>MAX(MIN(IF(AND(AI199=1,AG200&lt;0),-1,1)*(W200-$C$9)/($C$8-$C$9)*$C$7-$C$29*AE200/T$2 -  AI199*$C$29/2,X$2),MAX(X$4:X199)*-1)</f>
        <v>-0.2458281045106315</v>
      </c>
      <c r="Y200" s="57">
        <f t="shared" si="270"/>
        <v>0</v>
      </c>
      <c r="Z200" s="57">
        <f t="shared" si="271"/>
        <v>0</v>
      </c>
      <c r="AA200" s="57">
        <f t="shared" si="272"/>
        <v>0</v>
      </c>
      <c r="AB200" s="57" t="e">
        <f t="shared" si="273"/>
        <v>#N/A</v>
      </c>
      <c r="AC200" s="46">
        <f t="shared" si="296"/>
        <v>1</v>
      </c>
      <c r="AD200" s="1">
        <f t="shared" si="274"/>
        <v>1</v>
      </c>
      <c r="AE200" s="57">
        <f t="shared" si="275"/>
        <v>0</v>
      </c>
      <c r="AF200" s="57" t="e">
        <f t="shared" si="276"/>
        <v>#N/A</v>
      </c>
      <c r="AG200" s="57">
        <f>IF(AI199=0,MIN('Drive Train'!$F$35-W199*$C$21*'Drive Train'!$F$39,AG199+W$2)-$C$3,IF(AE199-1&lt;=0,0,IF($C$32=Motors!$C$30,MAX(ABS('Drive Train'!$F$35-W199*$C$21*'Drive Train'!$F$39)*-1,AG199-W$2),MAX(0,ABS('Drive Train'!$F$35-W199*$C$21*'Drive Train'!$F$39)*-1,AG199-W$2))))</f>
        <v>0</v>
      </c>
      <c r="AH200" s="57">
        <f>'Drive Train'!$F$35-ABS(W200)*'DEPRECATED - DT-Prelim Calcs'!$C$21*'Drive Train'!$F$39</f>
        <v>12.4</v>
      </c>
      <c r="AI200" s="1">
        <f>IF(AJ200&gt;='Drive Train'!$F$29,1,0)</f>
        <v>1</v>
      </c>
      <c r="AJ200" s="57">
        <f>AJ199+0.5*Y200*'DEPRECATED - DT-Prelim Calcs'!$C$11^2+AE200*'DEPRECATED - DT-Prelim Calcs'!$C$11</f>
        <v>784.33981740885292</v>
      </c>
      <c r="AK200" s="57">
        <f t="shared" si="268"/>
        <v>0</v>
      </c>
      <c r="AL200" s="63">
        <f>AL199+'DEPRECATED - DT-Prelim Calcs'!$C$11</f>
        <v>784</v>
      </c>
      <c r="AM200" s="2">
        <f>AW200/'Drive Train'!$F$35</f>
        <v>0.90171798760158639</v>
      </c>
      <c r="AN200" s="46">
        <f>AU200*12*60/(PI() * 'Drive Train'!$F$15)/AM$2*AM200</f>
        <v>4074.5129711578243</v>
      </c>
      <c r="AO200" s="2">
        <f>('DEPRECATED - DT-Prelim Calcs'!$C$6*AM200-AN200)/('DEPRECATED - DT-Prelim Calcs'!$C$6*AM200)*'DEPRECATED - DT-Prelim Calcs'!$C$7*AM200</f>
        <v>0.330818350027824</v>
      </c>
      <c r="AP200" s="57">
        <f>AO200/'DEPRECATED - DT-Prelim Calcs'!$C$7*('DEPRECATED - DT-Prelim Calcs'!$C$8-'DEPRECATED - DT-Prelim Calcs'!$C$9)+'DEPRECATED - DT-Prelim Calcs'!$C$9</f>
        <v>20.311615895672126</v>
      </c>
      <c r="AQ200" s="57">
        <f t="shared" si="277"/>
        <v>20.311615895672126</v>
      </c>
      <c r="AR200" s="2">
        <f t="shared" si="297"/>
        <v>-1.6653345369377348E-16</v>
      </c>
      <c r="AS200" s="57">
        <f>AR200*'DEPRECATED - DT-Prelim Calcs'!$C$21/AM$2/'DEPRECATED - DT-Prelim Calcs'!$C$19/'DEPRECATED - DT-Prelim Calcs'!$C$18*3.39*'DEPRECATED - DT-Prelim Calcs'!$C$20</f>
        <v>-1.2068570473601326E-15</v>
      </c>
      <c r="AT200" s="46">
        <f t="shared" si="298"/>
        <v>0</v>
      </c>
      <c r="AU200" s="57">
        <f>AS199*'DEPRECATED - DT-Prelim Calcs'!$C$11+AU199</f>
        <v>39.432321268798688</v>
      </c>
      <c r="AV200" s="57">
        <f>AV199+0.5*AS200*'DEPRECATED - DT-Prelim Calcs'!$C$11^2+AU200*'DEPRECATED - DT-Prelim Calcs'!$C$11</f>
        <v>30870.326310102228</v>
      </c>
      <c r="AW200" s="57">
        <f>MIN('Drive Train'!$F$35-AQ199*'DEPRECATED - DT-Prelim Calcs'!$C$21*'Drive Train'!$F$39,AW199+AQ$2)</f>
        <v>11.181303046259671</v>
      </c>
      <c r="AX200" s="57">
        <f>'Drive Train'!$F$35-AQ200*'DEPRECATED - DT-Prelim Calcs'!$C$21*'Drive Train'!$F$39</f>
        <v>11.181303046259673</v>
      </c>
      <c r="AY200" s="1">
        <f>IF(AV200&gt;='Drive Train'!$F$29,1,0)</f>
        <v>1</v>
      </c>
      <c r="AZ200" s="57">
        <f t="shared" si="299"/>
        <v>22.568462106302363</v>
      </c>
      <c r="BA200" s="63">
        <f>BA199+'DEPRECATED - DT-Prelim Calcs'!$C$11</f>
        <v>784</v>
      </c>
      <c r="BB200" s="2">
        <f>BL200/'Drive Train'!$F$35</f>
        <v>0.55000000000000004</v>
      </c>
      <c r="BC200" s="46">
        <f>BJ200*12*60/(PI() * 'Drive Train'!$F$15)/BB$2*BB200</f>
        <v>5574.3989430736692</v>
      </c>
      <c r="BD200" s="2">
        <f>('DEPRECATED - DT-Prelim Calcs'!$C$6*BB200-BC200)/('DEPRECATED - DT-Prelim Calcs'!$C$6*BB200)*'DEPRECATED - DT-Prelim Calcs'!$C$7*BB200</f>
        <v>-1.1950068391758988</v>
      </c>
      <c r="BE200" s="57">
        <f>BD200/'DEPRECATED - DT-Prelim Calcs'!$C$7*('DEPRECATED - DT-Prelim Calcs'!$C$8-'DEPRECATED - DT-Prelim Calcs'!$C$9)+'DEPRECATED - DT-Prelim Calcs'!$C$9</f>
        <v>-60.917998948658841</v>
      </c>
      <c r="BF200" s="57">
        <f t="shared" si="278"/>
        <v>-60.917998948658841</v>
      </c>
      <c r="BG200" s="2">
        <f t="shared" si="300"/>
        <v>-1.9370342982087321</v>
      </c>
      <c r="BH200" s="57">
        <f>BG200*'DEPRECATED - DT-Prelim Calcs'!$C$21/BB$2/'DEPRECATED - DT-Prelim Calcs'!$C$19/'DEPRECATED - DT-Prelim Calcs'!$C$18*3.39*'DEPRECATED - DT-Prelim Calcs'!$C$20</f>
        <v>-20.276476817893244</v>
      </c>
      <c r="BI200" s="46">
        <f t="shared" si="301"/>
        <v>1</v>
      </c>
      <c r="BJ200" s="57">
        <f>BH199*'DEPRECATED - DT-Prelim Calcs'!$C$11+BJ199</f>
        <v>61.23248520188443</v>
      </c>
      <c r="BK200" s="57">
        <f>BK199+0.5*BH200*'DEPRECATED - DT-Prelim Calcs'!$C$11^2+BJ200*'DEPRECATED - DT-Prelim Calcs'!$C$11</f>
        <v>16246.869887273555</v>
      </c>
      <c r="BL200" s="57">
        <f>MIN('Drive Train'!$F$35-BF199*'DEPRECATED - DT-Prelim Calcs'!$C$21*'Drive Train'!$F$39,BL199+BF$2)</f>
        <v>6.82</v>
      </c>
      <c r="BM200" s="57">
        <f>'Drive Train'!$F$35-BF200*'DEPRECATED - DT-Prelim Calcs'!$C$21*'Drive Train'!$F$39</f>
        <v>16.05507993691953</v>
      </c>
      <c r="BN200" s="1">
        <f>IF(BK200&gt;='Drive Train'!$F$29,1,0)</f>
        <v>1</v>
      </c>
      <c r="BO200" s="57">
        <f t="shared" si="302"/>
        <v>-67.686665498509825</v>
      </c>
      <c r="BP200" s="63">
        <f>BP199+'DEPRECATED - DT-Prelim Calcs'!$C$11</f>
        <v>784</v>
      </c>
      <c r="BQ200" s="2">
        <f>CA200/'Drive Train'!$F$35</f>
        <v>0.55000000000000004</v>
      </c>
      <c r="BR200" s="46">
        <f>BY200*12*60/(PI() * 'Drive Train'!$F$15)/BQ$2*BQ200</f>
        <v>8615.0855544632577</v>
      </c>
      <c r="BS200" s="2">
        <f>('DEPRECATED - DT-Prelim Calcs'!$C$6*BQ200-BR200)/('DEPRECATED - DT-Prelim Calcs'!$C$6*BQ200)*'DEPRECATED - DT-Prelim Calcs'!$C$7*BQ200</f>
        <v>-2.5698763951700658</v>
      </c>
      <c r="BT200" s="57">
        <f>BS200/'DEPRECATED - DT-Prelim Calcs'!$C$7*('DEPRECATED - DT-Prelim Calcs'!$C$8-'DEPRECATED - DT-Prelim Calcs'!$C$9)+'DEPRECATED - DT-Prelim Calcs'!$C$9</f>
        <v>-134.11126203332759</v>
      </c>
      <c r="BU200" s="57">
        <f t="shared" si="279"/>
        <v>-134.11126203332759</v>
      </c>
      <c r="BV200" s="2">
        <f t="shared" si="303"/>
        <v>-3.7166601307101712</v>
      </c>
      <c r="BW200" s="57">
        <f>BV200*'DEPRECATED - DT-Prelim Calcs'!$C$21/BQ$2/'DEPRECATED - DT-Prelim Calcs'!$C$19/'DEPRECATED - DT-Prelim Calcs'!$C$18*3.39*'DEPRECATED - DT-Prelim Calcs'!$C$20</f>
        <v>-50.876075461988592</v>
      </c>
      <c r="BX200" s="46">
        <f t="shared" si="304"/>
        <v>1</v>
      </c>
      <c r="BY200" s="57">
        <f>BW199*'DEPRECATED - DT-Prelim Calcs'!$C$11+BY199</f>
        <v>72.366549433019571</v>
      </c>
      <c r="BZ200" s="57">
        <f>BZ199+0.5*BW200*'DEPRECATED - DT-Prelim Calcs'!$C$11^2+BY200*'DEPRECATED - DT-Prelim Calcs'!$C$11</f>
        <v>-17310.906719035102</v>
      </c>
      <c r="CA200" s="57">
        <f>MIN('Drive Train'!$F$35-BU199*'DEPRECATED - DT-Prelim Calcs'!$C$21*'Drive Train'!$F$39,CA199+BU$2)</f>
        <v>6.82</v>
      </c>
      <c r="CB200" s="57">
        <f>'Drive Train'!$F$35-BU200*'DEPRECATED - DT-Prelim Calcs'!$C$21*'Drive Train'!$F$39</f>
        <v>20.446675721999654</v>
      </c>
      <c r="CC200" s="1">
        <f>IF(BZ200&gt;='Drive Train'!$F$29,1,0)</f>
        <v>0</v>
      </c>
      <c r="CD200" s="57">
        <f t="shared" si="305"/>
        <v>-149.01251337036402</v>
      </c>
      <c r="CE200" s="63">
        <f>CE199+'DEPRECATED - DT-Prelim Calcs'!$C$11</f>
        <v>784</v>
      </c>
      <c r="CF200" s="2">
        <f>CP200/'Drive Train'!$F$35</f>
        <v>1.0910120119638278</v>
      </c>
      <c r="CG200" s="46">
        <f>CN200*12*60/(PI() * 'Drive Train'!$F$15)/CF$2*CF200</f>
        <v>-10430.717113378178</v>
      </c>
      <c r="CH200" s="2">
        <f>('DEPRECATED - DT-Prelim Calcs'!$C$6*CF200-CG200)/('DEPRECATED - DT-Prelim Calcs'!$C$6*CF200)*'DEPRECATED - DT-Prelim Calcs'!$C$7*CF200</f>
        <v>7.345666949440969</v>
      </c>
      <c r="CI200" s="57">
        <f>CH200/'DEPRECATED - DT-Prelim Calcs'!$C$7*('DEPRECATED - DT-Prelim Calcs'!$C$8-'DEPRECATED - DT-Prelim Calcs'!$C$9)+'DEPRECATED - DT-Prelim Calcs'!$C$9</f>
        <v>393.75770523372461</v>
      </c>
      <c r="CJ200" s="57">
        <f t="shared" si="280"/>
        <v>93</v>
      </c>
      <c r="CK200" s="2">
        <f t="shared" si="306"/>
        <v>1.5241763143494644</v>
      </c>
      <c r="CL200" s="57">
        <f>CK200*'DEPRECATED - DT-Prelim Calcs'!$C$21/CF$2/'DEPRECATED - DT-Prelim Calcs'!$C$19/'DEPRECATED - DT-Prelim Calcs'!$C$18*3.39*'DEPRECATED - DT-Prelim Calcs'!$C$20</f>
        <v>25.773080821789936</v>
      </c>
      <c r="CM200" s="46">
        <f t="shared" si="307"/>
        <v>0</v>
      </c>
      <c r="CN200" s="57">
        <f>CL199*'DEPRECATED - DT-Prelim Calcs'!$C$11+CN199</f>
        <v>-35.756518124503806</v>
      </c>
      <c r="CO200" s="57">
        <f>CO199+0.5*CL200*'DEPRECATED - DT-Prelim Calcs'!$C$11^2+CN200*'DEPRECATED - DT-Prelim Calcs'!$C$11</f>
        <v>-65046.855468453963</v>
      </c>
      <c r="CP200" s="57">
        <f>MIN('Drive Train'!$F$35-CJ199*'DEPRECATED - DT-Prelim Calcs'!$C$21*'Drive Train'!$F$39,CP199+CJ$2)</f>
        <v>13.528548948351464</v>
      </c>
      <c r="CQ200" s="57">
        <f>'Drive Train'!$F$35-CJ200*'DEPRECATED - DT-Prelim Calcs'!$C$21*'Drive Train'!$F$39</f>
        <v>6.82</v>
      </c>
      <c r="CR200" s="1">
        <f>IF(CO200&gt;='Drive Train'!$F$29,1,0)</f>
        <v>0</v>
      </c>
      <c r="CS200" s="57">
        <f t="shared" si="308"/>
        <v>103.33333333333333</v>
      </c>
      <c r="CT200" s="63">
        <f>CT199+'DEPRECATED - DT-Prelim Calcs'!$C$11</f>
        <v>784</v>
      </c>
      <c r="CU200" s="2">
        <f>DE200/'Drive Train'!$F$35</f>
        <v>0.55000000000000004</v>
      </c>
      <c r="CV200" s="46">
        <f>DC200*12*60/(PI() * 'Drive Train'!$F$15)/CU$2*CU200</f>
        <v>-32498.448473524255</v>
      </c>
      <c r="CW200" s="2">
        <f>('DEPRECATED - DT-Prelim Calcs'!$C$6*CU200-CV200)/('DEPRECATED - DT-Prelim Calcs'!$C$6*CU200)*'DEPRECATED - DT-Prelim Calcs'!$C$7*CU200</f>
        <v>16.019920416734234</v>
      </c>
      <c r="CX200" s="57">
        <f>CW200/'DEPRECATED - DT-Prelim Calcs'!$C$7*('DEPRECATED - DT-Prelim Calcs'!$C$8-'DEPRECATED - DT-Prelim Calcs'!$C$9)+'DEPRECATED - DT-Prelim Calcs'!$C$9</f>
        <v>855.54472591991805</v>
      </c>
      <c r="CY200" s="57">
        <f t="shared" si="281"/>
        <v>93</v>
      </c>
      <c r="CZ200" s="2">
        <f t="shared" si="309"/>
        <v>1.2803081040535502</v>
      </c>
      <c r="DA200" s="57">
        <f>CZ200*'DEPRECATED - DT-Prelim Calcs'!$C$21/CU$2/'DEPRECATED - DT-Prelim Calcs'!$C$19/'DEPRECATED - DT-Prelim Calcs'!$C$18*3.39*'DEPRECATED - DT-Prelim Calcs'!$C$20</f>
        <v>25.773080821789936</v>
      </c>
      <c r="DB200" s="46">
        <f t="shared" si="310"/>
        <v>0</v>
      </c>
      <c r="DC200" s="57">
        <f>DA199*'DEPRECATED - DT-Prelim Calcs'!$C$11+DC199</f>
        <v>-185.63070359543678</v>
      </c>
      <c r="DD200" s="57">
        <f>DD199+0.5*DA200*'DEPRECATED - DT-Prelim Calcs'!$C$11^2+DC200*'DEPRECATED - DT-Prelim Calcs'!$C$11</f>
        <v>-133531.89192215423</v>
      </c>
      <c r="DE200" s="57">
        <f>MIN('Drive Train'!$F$35-CY199*'DEPRECATED - DT-Prelim Calcs'!$C$21*'Drive Train'!$F$39,DE199+CY$2)</f>
        <v>6.82</v>
      </c>
      <c r="DF200" s="57">
        <f>'Drive Train'!$F$35-CY200*'DEPRECATED - DT-Prelim Calcs'!$C$21*'Drive Train'!$F$39</f>
        <v>6.82</v>
      </c>
      <c r="DG200" s="1">
        <f>IF(DD200&gt;='Drive Train'!$F$29,1,0)</f>
        <v>0</v>
      </c>
      <c r="DH200" s="57">
        <f t="shared" si="311"/>
        <v>103.33333333333333</v>
      </c>
      <c r="DI200" s="63">
        <f>DI199+'DEPRECATED - DT-Prelim Calcs'!$C$11</f>
        <v>784</v>
      </c>
      <c r="DJ200" s="2">
        <f>DT200/'Drive Train'!$F$35</f>
        <v>2.7927359889036967</v>
      </c>
      <c r="DK200" s="46">
        <f>DR200*12*60/(PI() * 'Drive Train'!$F$15)/DJ$2*DJ200</f>
        <v>-817964.30957842199</v>
      </c>
      <c r="DL200" s="2">
        <f>('DEPRECATED - DT-Prelim Calcs'!$C$6*DJ200-DK200)/('DEPRECATED - DT-Prelim Calcs'!$C$6*DJ200)*'DEPRECATED - DT-Prelim Calcs'!$C$7*DJ200</f>
        <v>376.5792716101804</v>
      </c>
      <c r="DM200" s="57">
        <f>DL200/'DEPRECATED - DT-Prelim Calcs'!$C$7*('DEPRECATED - DT-Prelim Calcs'!$C$8-'DEPRECATED - DT-Prelim Calcs'!$C$9)+'DEPRECATED - DT-Prelim Calcs'!$C$9</f>
        <v>20050.467862068941</v>
      </c>
      <c r="DN200" s="57">
        <f t="shared" si="282"/>
        <v>93</v>
      </c>
      <c r="DO200" s="2">
        <f t="shared" si="312"/>
        <v>1.1037138828047846</v>
      </c>
      <c r="DP200" s="57">
        <f>DO200*'DEPRECATED - DT-Prelim Calcs'!$C$21/DJ$2/'DEPRECATED - DT-Prelim Calcs'!$C$19/'DEPRECATED - DT-Prelim Calcs'!$C$18*3.39*'DEPRECATED - DT-Prelim Calcs'!$C$20</f>
        <v>25.773080821789936</v>
      </c>
      <c r="DQ200" s="46">
        <f t="shared" si="313"/>
        <v>0</v>
      </c>
      <c r="DR200" s="57">
        <f>DP199*'DEPRECATED - DT-Prelim Calcs'!$C$11+DR199</f>
        <v>-793.2249321837885</v>
      </c>
      <c r="DS200" s="57">
        <f>DS199+0.5*DP200*'DEPRECATED - DT-Prelim Calcs'!$C$11^2+DR200*'DEPRECATED - DT-Prelim Calcs'!$C$11</f>
        <v>-228624.43100129958</v>
      </c>
      <c r="DT200" s="57">
        <f>MIN('Drive Train'!$F$35-DN199*'DEPRECATED - DT-Prelim Calcs'!$C$21*'Drive Train'!$F$39,DT199+DN$2)</f>
        <v>34.629926262405839</v>
      </c>
      <c r="DU200" s="57">
        <f>'Drive Train'!$F$35-DN200*'DEPRECATED - DT-Prelim Calcs'!$C$21*'Drive Train'!$F$39</f>
        <v>6.82</v>
      </c>
      <c r="DV200" s="1">
        <f>IF(DS200&gt;='Drive Train'!$F$29,1,0)</f>
        <v>0</v>
      </c>
      <c r="DW200" s="57">
        <f t="shared" si="314"/>
        <v>103.33333333333333</v>
      </c>
      <c r="DX200" s="63">
        <f>DX199+'DEPRECATED - DT-Prelim Calcs'!$C$11</f>
        <v>784</v>
      </c>
      <c r="DY200" s="2">
        <f>EI200/'Drive Train'!$F$35</f>
        <v>0.55000000000000004</v>
      </c>
      <c r="DZ200" s="46">
        <f>EG200*12*60/(PI() * 'Drive Train'!$F$15)/DY$2*DY200</f>
        <v>-155890.41528370618</v>
      </c>
      <c r="EA200" s="2">
        <f>('DEPRECATED - DT-Prelim Calcs'!$C$6*DY200-DZ200)/('DEPRECATED - DT-Prelim Calcs'!$C$6*DY200)*'DEPRECATED - DT-Prelim Calcs'!$C$7*DY200</f>
        <v>71.812535803702033</v>
      </c>
      <c r="EB200" s="57">
        <f>EA200/'DEPRECATED - DT-Prelim Calcs'!$C$7*('DEPRECATED - DT-Prelim Calcs'!$C$8-'DEPRECATED - DT-Prelim Calcs'!$C$9)+'DEPRECATED - DT-Prelim Calcs'!$C$9</f>
        <v>3825.749105234428</v>
      </c>
      <c r="EC200" s="57">
        <f t="shared" si="283"/>
        <v>93</v>
      </c>
      <c r="ED200" s="2">
        <f t="shared" si="315"/>
        <v>0.96993038185874991</v>
      </c>
      <c r="EE200" s="57">
        <f>ED200*'DEPRECATED - DT-Prelim Calcs'!$C$21/DY$2/'DEPRECATED - DT-Prelim Calcs'!$C$19/'DEPRECATED - DT-Prelim Calcs'!$C$18*3.39*'DEPRECATED - DT-Prelim Calcs'!$C$20</f>
        <v>25.773080821789936</v>
      </c>
      <c r="EF200" s="46">
        <f t="shared" si="316"/>
        <v>0</v>
      </c>
      <c r="EG200" s="57">
        <f>EE199*'DEPRECATED - DT-Prelim Calcs'!$C$11+EG199</f>
        <v>-674.57876504180899</v>
      </c>
      <c r="EH200" s="57">
        <f>EH199+0.5*EE200*'DEPRECATED - DT-Prelim Calcs'!$C$11^2+EG200*'DEPRECATED - DT-Prelim Calcs'!$C$11</f>
        <v>-335724.47725245164</v>
      </c>
      <c r="EI200" s="57">
        <f>MIN('Drive Train'!$F$35-EC199*'DEPRECATED - DT-Prelim Calcs'!$C$21*'Drive Train'!$F$39,EI199+EC$2)</f>
        <v>6.82</v>
      </c>
      <c r="EJ200" s="57">
        <f>'Drive Train'!$F$35-EC200*'DEPRECATED - DT-Prelim Calcs'!$C$21*'Drive Train'!$F$39</f>
        <v>6.82</v>
      </c>
      <c r="EK200" s="1">
        <f>IF(EH200&gt;='Drive Train'!$F$29,1,0)</f>
        <v>0</v>
      </c>
      <c r="EL200" s="57">
        <f t="shared" si="317"/>
        <v>103.33333333333333</v>
      </c>
      <c r="EM200" s="63">
        <f>EM199+'DEPRECATED - DT-Prelim Calcs'!$C$11</f>
        <v>784</v>
      </c>
      <c r="EN200" s="2">
        <f>EX200/'Drive Train'!$F$35</f>
        <v>0.55000000000000004</v>
      </c>
      <c r="EO200" s="46">
        <f>EV200*12*60/(PI() * 'Drive Train'!$F$15)/EN$2*EN200</f>
        <v>-414651.70210563409</v>
      </c>
      <c r="EP200" s="2">
        <f>('DEPRECATED - DT-Prelim Calcs'!$C$6*EN200-EO200)/('DEPRECATED - DT-Prelim Calcs'!$C$6*EN200)*'DEPRECATED - DT-Prelim Calcs'!$C$7*EN200</f>
        <v>188.8134178376319</v>
      </c>
      <c r="EQ200" s="57">
        <f>EP200/'DEPRECATED - DT-Prelim Calcs'!$C$7*('DEPRECATED - DT-Prelim Calcs'!$C$8-'DEPRECATED - DT-Prelim Calcs'!$C$9)+'DEPRECATED - DT-Prelim Calcs'!$C$9</f>
        <v>10054.468260816669</v>
      </c>
      <c r="ER200" s="57">
        <f t="shared" si="284"/>
        <v>93</v>
      </c>
      <c r="ES200" s="2">
        <f t="shared" si="318"/>
        <v>0.86507304327942547</v>
      </c>
      <c r="ET200" s="57">
        <f>ES200*'DEPRECATED - DT-Prelim Calcs'!$C$21/EN$2/'DEPRECATED - DT-Prelim Calcs'!$C$19/'DEPRECATED - DT-Prelim Calcs'!$C$18*3.39*'DEPRECATED - DT-Prelim Calcs'!$C$20</f>
        <v>25.773080821789936</v>
      </c>
      <c r="EU200" s="46">
        <f t="shared" si="319"/>
        <v>0</v>
      </c>
      <c r="EV200" s="57">
        <f>ET199*'DEPRECATED - DT-Prelim Calcs'!$C$11+EV199</f>
        <v>-1600.327691810274</v>
      </c>
      <c r="EW200" s="57">
        <f>EW199+0.5*ET200*'DEPRECATED - DT-Prelim Calcs'!$C$11^2+EV200*'DEPRECATED - DT-Prelim Calcs'!$C$11</f>
        <v>-448282.56408052082</v>
      </c>
      <c r="EX200" s="57">
        <f>MIN('Drive Train'!$F$35-ER199*'DEPRECATED - DT-Prelim Calcs'!$C$21*'Drive Train'!$F$39,EX199+ER$2)</f>
        <v>6.82</v>
      </c>
      <c r="EY200" s="57">
        <f>'Drive Train'!$F$35-ER200*'DEPRECATED - DT-Prelim Calcs'!$C$21*'Drive Train'!$F$39</f>
        <v>6.82</v>
      </c>
      <c r="EZ200" s="1">
        <f>IF(EW200&gt;='Drive Train'!$F$29,1,0)</f>
        <v>0</v>
      </c>
      <c r="FA200" s="57">
        <f t="shared" si="320"/>
        <v>103.33333333333333</v>
      </c>
      <c r="FB200" s="63">
        <f>FB199+'DEPRECATED - DT-Prelim Calcs'!$C$11</f>
        <v>784</v>
      </c>
      <c r="FC200" s="2">
        <f>FM200/'Drive Train'!$F$35</f>
        <v>0.55000000000000004</v>
      </c>
      <c r="FD200" s="46">
        <f>FK200*12*60/(PI() * 'Drive Train'!$F$15)/FC$2*FC200</f>
        <v>-372324.71599602554</v>
      </c>
      <c r="FE200" s="2">
        <f>('DEPRECATED - DT-Prelim Calcs'!$C$6*FC200-FD200)/('DEPRECATED - DT-Prelim Calcs'!$C$6*FC200)*'DEPRECATED - DT-Prelim Calcs'!$C$7*FC200</f>
        <v>169.67494944660814</v>
      </c>
      <c r="FF200" s="57">
        <f>FE200/'DEPRECATED - DT-Prelim Calcs'!$C$7*('DEPRECATED - DT-Prelim Calcs'!$C$8-'DEPRECATED - DT-Prelim Calcs'!$C$9)+'DEPRECATED - DT-Prelim Calcs'!$C$9</f>
        <v>9035.6029103733727</v>
      </c>
      <c r="FG200" s="57">
        <f t="shared" si="285"/>
        <v>93</v>
      </c>
      <c r="FH200" s="2">
        <f t="shared" si="321"/>
        <v>0.78067567320338405</v>
      </c>
      <c r="FI200" s="57">
        <f>FH200*'DEPRECATED - DT-Prelim Calcs'!$C$21/FC$2/'DEPRECATED - DT-Prelim Calcs'!$C$19/'DEPRECATED - DT-Prelim Calcs'!$C$18*3.39*'DEPRECATED - DT-Prelim Calcs'!$C$20</f>
        <v>25.773080821789936</v>
      </c>
      <c r="FJ200" s="46">
        <f t="shared" si="322"/>
        <v>0</v>
      </c>
      <c r="FK200" s="57">
        <f>FI199*'DEPRECATED - DT-Prelim Calcs'!$C$11+FK199</f>
        <v>-1296.7767101142126</v>
      </c>
      <c r="FL200" s="57">
        <f>FL199+0.5*FI200*'DEPRECATED - DT-Prelim Calcs'!$C$11^2+FK200*'DEPRECATED - DT-Prelim Calcs'!$C$11</f>
        <v>-620401.62355343206</v>
      </c>
      <c r="FM200" s="57">
        <f>MIN('Drive Train'!$F$35-FG199*'DEPRECATED - DT-Prelim Calcs'!$C$21*'Drive Train'!$F$39,FM199+FG$2)</f>
        <v>6.82</v>
      </c>
      <c r="FN200" s="57">
        <f>'Drive Train'!$F$35-FG200*'DEPRECATED - DT-Prelim Calcs'!$C$21*'Drive Train'!$F$39</f>
        <v>6.82</v>
      </c>
      <c r="FO200" s="1">
        <f>IF(FL200&gt;='Drive Train'!$F$29,1,0)</f>
        <v>0</v>
      </c>
      <c r="FP200" s="57">
        <f t="shared" si="323"/>
        <v>103.33333333333333</v>
      </c>
      <c r="FQ200" s="63">
        <f>FQ199+'DEPRECATED - DT-Prelim Calcs'!$C$11</f>
        <v>784</v>
      </c>
      <c r="FR200" s="2">
        <f>GB200/'Drive Train'!$F$35</f>
        <v>0.55000000000000004</v>
      </c>
      <c r="FS200" s="46">
        <f>FZ200*12*60/(PI() * 'Drive Train'!$F$15)/FR$2*FR200</f>
        <v>-410524.13090646907</v>
      </c>
      <c r="FT200" s="2">
        <f>('DEPRECATED - DT-Prelim Calcs'!$C$6*FR200-FS200)/('DEPRECATED - DT-Prelim Calcs'!$C$6*FR200)*'DEPRECATED - DT-Prelim Calcs'!$C$7*FR200</f>
        <v>186.94710515658355</v>
      </c>
      <c r="FU200" s="57">
        <f>FT200/'DEPRECATED - DT-Prelim Calcs'!$C$7*('DEPRECATED - DT-Prelim Calcs'!$C$8-'DEPRECATED - DT-Prelim Calcs'!$C$9)+'DEPRECATED - DT-Prelim Calcs'!$C$9</f>
        <v>9955.1122786679134</v>
      </c>
      <c r="FV200" s="57">
        <f t="shared" si="286"/>
        <v>93</v>
      </c>
      <c r="FW200" s="2">
        <f t="shared" si="324"/>
        <v>0.7112822800297498</v>
      </c>
      <c r="FX200" s="57">
        <f>FW200*'DEPRECATED - DT-Prelim Calcs'!$C$21/FR$2/'DEPRECATED - DT-Prelim Calcs'!$C$19/'DEPRECATED - DT-Prelim Calcs'!$C$18*3.39*'DEPRECATED - DT-Prelim Calcs'!$C$20</f>
        <v>25.773080821789936</v>
      </c>
      <c r="FY200" s="46">
        <f t="shared" si="325"/>
        <v>0</v>
      </c>
      <c r="FZ200" s="57">
        <f>FX199*'DEPRECATED - DT-Prelim Calcs'!$C$11+FZ199</f>
        <v>-1302.7268624011085</v>
      </c>
      <c r="GA200" s="57">
        <f>GA199+0.5*FX200*'DEPRECATED - DT-Prelim Calcs'!$C$11^2+FZ200*'DEPRECATED - DT-Prelim Calcs'!$C$11</f>
        <v>-710831.80266658543</v>
      </c>
      <c r="GB200" s="57">
        <f>MIN('Drive Train'!$F$35-FV199*'DEPRECATED - DT-Prelim Calcs'!$C$21*'Drive Train'!$F$39,GB199+FV$2)</f>
        <v>6.82</v>
      </c>
      <c r="GC200" s="57">
        <f>'Drive Train'!$F$35-FV200*'DEPRECATED - DT-Prelim Calcs'!$C$21*'Drive Train'!$F$39</f>
        <v>6.82</v>
      </c>
      <c r="GD200" s="1">
        <f>IF(GA200&gt;='Drive Train'!$F$29,1,0)</f>
        <v>0</v>
      </c>
      <c r="GE200" s="57">
        <f t="shared" si="326"/>
        <v>103.33333333333333</v>
      </c>
      <c r="GF200" s="63">
        <f>GF199+'DEPRECATED - DT-Prelim Calcs'!$C$11</f>
        <v>784</v>
      </c>
      <c r="GG200" s="2">
        <f>GQ200/'Drive Train'!$F$35</f>
        <v>2.505324306660587</v>
      </c>
      <c r="GH200" s="46">
        <f>GO200*12*60/(PI() * 'Drive Train'!$F$15)/GG$2*GG200</f>
        <v>-734065.12294785748</v>
      </c>
      <c r="GI200" s="2">
        <f>('DEPRECATED - DT-Prelim Calcs'!$C$6*GG200-GH200)/('DEPRECATED - DT-Prelim Calcs'!$C$6*GG200)*'DEPRECATED - DT-Prelim Calcs'!$C$7*GG200</f>
        <v>337.95095471307388</v>
      </c>
      <c r="GJ200" s="57">
        <f>GI200/'DEPRECATED - DT-Prelim Calcs'!$C$7*('DEPRECATED - DT-Prelim Calcs'!$C$8-'DEPRECATED - DT-Prelim Calcs'!$C$9)+'DEPRECATED - DT-Prelim Calcs'!$C$9</f>
        <v>17994.030908583976</v>
      </c>
      <c r="GK200" s="57">
        <f t="shared" si="327"/>
        <v>29.999999999999982</v>
      </c>
      <c r="GL200" s="2">
        <f t="shared" si="328"/>
        <v>0.99579519204165001</v>
      </c>
      <c r="GM200" s="57">
        <f>GL200*'DEPRECATED - DT-Prelim Calcs'!$C$21/GG$2/'DEPRECATED - DT-Prelim Calcs'!$C$19/'DEPRECATED - DT-Prelim Calcs'!$C$18*3.39*'DEPRECATED - DT-Prelim Calcs'!$C$20</f>
        <v>25.773080821789936</v>
      </c>
      <c r="GN200" s="46">
        <f t="shared" si="329"/>
        <v>0</v>
      </c>
      <c r="GO200" s="57">
        <f>GM199*'DEPRECATED - DT-Prelim Calcs'!$C$11+GO199</f>
        <v>-715.93903430426917</v>
      </c>
      <c r="GP200" s="57">
        <f>GP199+0.5*GM200*'DEPRECATED - DT-Prelim Calcs'!$C$11^2+GO200*'DEPRECATED - DT-Prelim Calcs'!$C$11</f>
        <v>-341896.51095527998</v>
      </c>
      <c r="GQ200" s="57">
        <f>MIN('Drive Train'!$F$35-GK199*'DEPRECATED - DT-Prelim Calcs'!$C$21*'Drive Train'!$F$39,GQ199+GK$2)</f>
        <v>31.066021402591282</v>
      </c>
      <c r="GR200" s="57">
        <f>'Drive Train'!$F$35-GK200*'DEPRECATED - DT-Prelim Calcs'!$C$21*'Drive Train'!$F$39</f>
        <v>10.600000000000001</v>
      </c>
      <c r="GS200" s="1">
        <f>IF(GP200&gt;='Drive Train'!$F$29,1,0)</f>
        <v>0</v>
      </c>
      <c r="GT200" s="57">
        <f t="shared" si="330"/>
        <v>33.333333333333314</v>
      </c>
      <c r="GU200" s="63">
        <f>GU199+'DEPRECATED - DT-Prelim Calcs'!$C$11</f>
        <v>784</v>
      </c>
      <c r="GV200" s="2">
        <f>HF200/'Drive Train'!$F$35</f>
        <v>0.83870967741935498</v>
      </c>
      <c r="GW200" s="46">
        <f>HD200*12*60/(PI() * 'Drive Train'!$F$15)/GV$2*GV200</f>
        <v>-50887.591989573026</v>
      </c>
      <c r="GX200" s="2">
        <f>('DEPRECATED - DT-Prelim Calcs'!$C$6*GV200-GW200)/('DEPRECATED - DT-Prelim Calcs'!$C$6*GV200)*'DEPRECATED - DT-Prelim Calcs'!$C$7*GV200</f>
        <v>25.030501709986083</v>
      </c>
      <c r="GY200" s="57">
        <f>GX200/'DEPRECATED - DT-Prelim Calcs'!$C$7*('DEPRECATED - DT-Prelim Calcs'!$C$8-'DEPRECATED - DT-Prelim Calcs'!$C$9)+'DEPRECATED - DT-Prelim Calcs'!$C$9</f>
        <v>1335.2366677971845</v>
      </c>
      <c r="GZ200" s="57">
        <f t="shared" si="287"/>
        <v>33.333333333333314</v>
      </c>
      <c r="HA200" s="2">
        <f t="shared" si="331"/>
        <v>0.99579519204165001</v>
      </c>
      <c r="HB200" s="57">
        <f>HA200*'DEPRECATED - DT-Prelim Calcs'!$C$21/GV$2/'DEPRECATED - DT-Prelim Calcs'!$C$19/'DEPRECATED - DT-Prelim Calcs'!$C$18*3.39*'DEPRECATED - DT-Prelim Calcs'!$C$20</f>
        <v>25.773080821789936</v>
      </c>
      <c r="HC200" s="46">
        <f t="shared" si="332"/>
        <v>0</v>
      </c>
      <c r="HD200" s="57">
        <f>HB199*'DEPRECATED - DT-Prelim Calcs'!$C$11+HD199</f>
        <v>-148.2537370866234</v>
      </c>
      <c r="HE200" s="57">
        <f>HE199+0.5*HB200*'DEPRECATED - DT-Prelim Calcs'!$C$11^2+HD200*'DEPRECATED - DT-Prelim Calcs'!$C$11</f>
        <v>-360833.10876792023</v>
      </c>
      <c r="HF200" s="57">
        <f>MIN('Drive Train'!$F$35-GZ199*'DEPRECATED - DT-Prelim Calcs'!$C$21*'Drive Train'!$F$39,HF199+GZ$2)</f>
        <v>10.400000000000002</v>
      </c>
      <c r="HG200" s="57">
        <f>'Drive Train'!$F$35-GZ200*'DEPRECATED - DT-Prelim Calcs'!$C$21*'Drive Train'!$F$39</f>
        <v>10.400000000000002</v>
      </c>
      <c r="HH200" s="1">
        <f>IF(HE200&gt;='Drive Train'!$F$29,1,0)</f>
        <v>0</v>
      </c>
      <c r="HI200" s="57">
        <f t="shared" si="333"/>
        <v>37.037037037037017</v>
      </c>
      <c r="HJ200" s="63">
        <f>HJ199+'DEPRECATED - DT-Prelim Calcs'!$C$11</f>
        <v>784</v>
      </c>
      <c r="HK200" s="2">
        <f>HU200/'Drive Train'!$F$35</f>
        <v>0.82258064516129037</v>
      </c>
      <c r="HL200" s="46">
        <f>HS200*12*60/(PI() * 'Drive Train'!$F$15)/HK$2*HK200</f>
        <v>-299996.90727564669</v>
      </c>
      <c r="HM200" s="2">
        <f>('DEPRECATED - DT-Prelim Calcs'!$C$6*HK200-HL200)/('DEPRECATED - DT-Prelim Calcs'!$C$6*HK200)*'DEPRECATED - DT-Prelim Calcs'!$C$7*HK200</f>
        <v>137.6283005057409</v>
      </c>
      <c r="HN200" s="57">
        <f>HM200/'DEPRECATED - DT-Prelim Calcs'!$C$7*('DEPRECATED - DT-Prelim Calcs'!$C$8-'DEPRECATED - DT-Prelim Calcs'!$C$9)+'DEPRECATED - DT-Prelim Calcs'!$C$9</f>
        <v>7329.5510186251277</v>
      </c>
      <c r="HO200" s="57">
        <f t="shared" si="288"/>
        <v>36.66666666666665</v>
      </c>
      <c r="HP200" s="2">
        <f t="shared" si="334"/>
        <v>0.99579519204165001</v>
      </c>
      <c r="HQ200" s="57">
        <f>HP200*'DEPRECATED - DT-Prelim Calcs'!$C$21/HK$2/'DEPRECATED - DT-Prelim Calcs'!$C$19/'DEPRECATED - DT-Prelim Calcs'!$C$18*3.39*'DEPRECATED - DT-Prelim Calcs'!$C$20</f>
        <v>25.773080821789936</v>
      </c>
      <c r="HR200" s="46">
        <f t="shared" si="335"/>
        <v>0</v>
      </c>
      <c r="HS200" s="57">
        <f>HQ199*'DEPRECATED - DT-Prelim Calcs'!$C$11+HS199</f>
        <v>-891.13539590114215</v>
      </c>
      <c r="HT200" s="57">
        <f>HT199+0.5*HQ200*'DEPRECATED - DT-Prelim Calcs'!$C$11^2+HS200*'DEPRECATED - DT-Prelim Calcs'!$C$11</f>
        <v>-366644.2979223195</v>
      </c>
      <c r="HU200" s="57">
        <f>MIN('Drive Train'!$F$35-HO199*'DEPRECATED - DT-Prelim Calcs'!$C$21*'Drive Train'!$F$39,HU199+HO$2)</f>
        <v>10.200000000000001</v>
      </c>
      <c r="HV200" s="57">
        <f>'Drive Train'!$F$35-HO200*'DEPRECATED - DT-Prelim Calcs'!$C$21*'Drive Train'!$F$39</f>
        <v>10.200000000000001</v>
      </c>
      <c r="HW200" s="1">
        <f>IF(HT200&gt;='Drive Train'!$F$29,1,0)</f>
        <v>0</v>
      </c>
      <c r="HX200" s="57">
        <f t="shared" si="336"/>
        <v>40.740740740740726</v>
      </c>
      <c r="HY200" s="63">
        <f>HY199+'DEPRECATED - DT-Prelim Calcs'!$C$11</f>
        <v>784</v>
      </c>
      <c r="HZ200" s="2">
        <f>IJ200/'Drive Train'!$F$35</f>
        <v>0.80645161290322598</v>
      </c>
      <c r="IA200" s="46">
        <f>IH200*12*60/(PI() * 'Drive Train'!$F$15)/HZ$2*HZ200</f>
        <v>30278.821458886465</v>
      </c>
      <c r="IB200" s="2">
        <f>('DEPRECATED - DT-Prelim Calcs'!$C$6*HZ200-IA200)/('DEPRECATED - DT-Prelim Calcs'!$C$6*HZ200)*'DEPRECATED - DT-Prelim Calcs'!$C$7*HZ200</f>
        <v>-11.747250809135194</v>
      </c>
      <c r="IC200" s="57">
        <f>IB200/'DEPRECATED - DT-Prelim Calcs'!$C$7*('DEPRECATED - DT-Prelim Calcs'!$C$8-'DEPRECATED - DT-Prelim Calcs'!$C$9)+'DEPRECATED - DT-Prelim Calcs'!$C$9</f>
        <v>-622.68268830375314</v>
      </c>
      <c r="ID200" s="57">
        <f t="shared" si="289"/>
        <v>-622.68268830375314</v>
      </c>
      <c r="IE200" s="2">
        <f t="shared" si="337"/>
        <v>-14.496064289501181</v>
      </c>
      <c r="IF200" s="57">
        <f>IE200*'DEPRECATED - DT-Prelim Calcs'!$C$21/HZ$2/'DEPRECATED - DT-Prelim Calcs'!$C$19/'DEPRECATED - DT-Prelim Calcs'!$C$18*3.39*'DEPRECATED - DT-Prelim Calcs'!$C$20</f>
        <v>-375.18582085657465</v>
      </c>
      <c r="IG200" s="46">
        <f t="shared" si="338"/>
        <v>1</v>
      </c>
      <c r="IH200" s="57">
        <f>IF199*'DEPRECATED - DT-Prelim Calcs'!$C$11+IH199</f>
        <v>91.74154623487577</v>
      </c>
      <c r="II200" s="57">
        <f>II199+0.5*IF200*'DEPRECATED - DT-Prelim Calcs'!$C$11^2+IH200*'DEPRECATED - DT-Prelim Calcs'!$C$11</f>
        <v>-353605.9835838147</v>
      </c>
      <c r="IJ200" s="57">
        <f>MIN('Drive Train'!$F$35-ID199*'DEPRECATED - DT-Prelim Calcs'!$C$21*'Drive Train'!$F$39,IJ199+ID$2)</f>
        <v>10.000000000000002</v>
      </c>
      <c r="IK200" s="57">
        <f>'Drive Train'!$F$35-ID200*'DEPRECATED - DT-Prelim Calcs'!$C$21*'Drive Train'!$F$39</f>
        <v>49.760961298225183</v>
      </c>
      <c r="IL200" s="1">
        <f>IF(II200&gt;='Drive Train'!$F$29,1,0)</f>
        <v>0</v>
      </c>
      <c r="IM200" s="57">
        <f t="shared" si="339"/>
        <v>-691.8696536708369</v>
      </c>
      <c r="IN200" s="63">
        <f>IN199+'DEPRECATED - DT-Prelim Calcs'!$C$11</f>
        <v>784</v>
      </c>
      <c r="IO200" s="2">
        <f>IY200/'Drive Train'!$F$35</f>
        <v>0.79032258064516137</v>
      </c>
      <c r="IP200" s="46">
        <f>IW200*12*60/(PI() * 'Drive Train'!$F$15)/IO$2*IO200</f>
        <v>-199819.91994443318</v>
      </c>
      <c r="IQ200" s="2">
        <f>('DEPRECATED - DT-Prelim Calcs'!$C$6*IO200-IP200)/('DEPRECATED - DT-Prelim Calcs'!$C$6*IO200)*'DEPRECATED - DT-Prelim Calcs'!$C$7*IO200</f>
        <v>92.254772553704541</v>
      </c>
      <c r="IR200" s="57">
        <f>IQ200/'DEPRECATED - DT-Prelim Calcs'!$C$7*('DEPRECATED - DT-Prelim Calcs'!$C$8-'DEPRECATED - DT-Prelim Calcs'!$C$9)+'DEPRECATED - DT-Prelim Calcs'!$C$9</f>
        <v>4914.0225388548934</v>
      </c>
      <c r="IS200" s="57">
        <f t="shared" si="290"/>
        <v>43.333333333333321</v>
      </c>
      <c r="IT200" s="2">
        <f t="shared" si="340"/>
        <v>0.99579519204165001</v>
      </c>
      <c r="IU200" s="57">
        <f>IT200*'DEPRECATED - DT-Prelim Calcs'!$C$21/IO$2/'DEPRECATED - DT-Prelim Calcs'!$C$19/'DEPRECATED - DT-Prelim Calcs'!$C$18*3.39*'DEPRECATED - DT-Prelim Calcs'!$C$20</f>
        <v>25.773080821789936</v>
      </c>
      <c r="IV200" s="46">
        <f t="shared" si="341"/>
        <v>0</v>
      </c>
      <c r="IW200" s="57">
        <f>IU199*'DEPRECATED - DT-Prelim Calcs'!$C$11+IW199</f>
        <v>-617.78846249804087</v>
      </c>
      <c r="IX200" s="57">
        <f>IX199+0.5*IU200*'DEPRECATED - DT-Prelim Calcs'!$C$11^2+IW200*'DEPRECATED - DT-Prelim Calcs'!$C$11</f>
        <v>-365130.11410752678</v>
      </c>
      <c r="IY200" s="57">
        <f>MIN('Drive Train'!$F$35-IS199*'DEPRECATED - DT-Prelim Calcs'!$C$21*'Drive Train'!$F$39,IY199+IS$2)</f>
        <v>9.8000000000000007</v>
      </c>
      <c r="IZ200" s="57">
        <f>'Drive Train'!$F$35-IS200*'DEPRECATED - DT-Prelim Calcs'!$C$21*'Drive Train'!$F$39</f>
        <v>9.8000000000000007</v>
      </c>
      <c r="JA200" s="1">
        <f>IF(IX200&gt;='Drive Train'!$F$29,1,0)</f>
        <v>0</v>
      </c>
      <c r="JB200" s="57">
        <f t="shared" si="342"/>
        <v>48.148148148148138</v>
      </c>
      <c r="JC200" s="63">
        <f>JC199+'DEPRECATED - DT-Prelim Calcs'!$C$11</f>
        <v>784</v>
      </c>
      <c r="JD200" s="2">
        <f>JN200/'Drive Train'!$F$35</f>
        <v>0.77419354838709686</v>
      </c>
      <c r="JE200" s="46">
        <f>JL200*12*60/(PI() * 'Drive Train'!$F$15)/JD$2*JD200</f>
        <v>-182339.25147819679</v>
      </c>
      <c r="JF200" s="2">
        <f>('DEPRECATED - DT-Prelim Calcs'!$C$6*JD200-JE200)/('DEPRECATED - DT-Prelim Calcs'!$C$6*JD200)*'DEPRECATED - DT-Prelim Calcs'!$C$7*JD200</f>
        <v>84.311884512110879</v>
      </c>
      <c r="JG200" s="57">
        <f>JF200/'DEPRECATED - DT-Prelim Calcs'!$C$7*('DEPRECATED - DT-Prelim Calcs'!$C$8-'DEPRECATED - DT-Prelim Calcs'!$C$9)+'DEPRECATED - DT-Prelim Calcs'!$C$9</f>
        <v>4491.1708642754456</v>
      </c>
      <c r="JH200" s="57">
        <f t="shared" si="291"/>
        <v>46.666666666666657</v>
      </c>
      <c r="JI200" s="2">
        <f t="shared" si="343"/>
        <v>0.99579519204165001</v>
      </c>
      <c r="JJ200" s="57">
        <f>JI200*'DEPRECATED - DT-Prelim Calcs'!$C$21/JD$2/'DEPRECATED - DT-Prelim Calcs'!$C$19/'DEPRECATED - DT-Prelim Calcs'!$C$18*3.39*'DEPRECATED - DT-Prelim Calcs'!$C$20</f>
        <v>25.773080821789936</v>
      </c>
      <c r="JK200" s="46">
        <f t="shared" si="344"/>
        <v>0</v>
      </c>
      <c r="JL200" s="57">
        <f>JJ199*'DEPRECATED - DT-Prelim Calcs'!$C$11+JL199</f>
        <v>-575.48766981656183</v>
      </c>
      <c r="JM200" s="57">
        <f>JM199+0.5*JJ200*'DEPRECATED - DT-Prelim Calcs'!$C$11^2+JL200*'DEPRECATED - DT-Prelim Calcs'!$C$11</f>
        <v>-395243.15417569655</v>
      </c>
      <c r="JN200" s="57">
        <f>MIN('Drive Train'!$F$35-JH199*'DEPRECATED - DT-Prelim Calcs'!$C$21*'Drive Train'!$F$39,JN199+JH$2)</f>
        <v>9.6000000000000014</v>
      </c>
      <c r="JO200" s="57">
        <f>'Drive Train'!$F$35-JH200*'DEPRECATED - DT-Prelim Calcs'!$C$21*'Drive Train'!$F$39</f>
        <v>9.6000000000000014</v>
      </c>
      <c r="JP200" s="1">
        <f>IF(JM200&gt;='Drive Train'!$F$29,1,0)</f>
        <v>0</v>
      </c>
      <c r="JQ200" s="57">
        <f>MIN(JG200,'DEPRECATED - DT-Prelim Calcs'!$C$10)*'DEPRECATED - DT-Prelim Calcs'!$C$11*1000/60/60</f>
        <v>103.33333333333333</v>
      </c>
      <c r="JR200" s="63">
        <f>JR199+'DEPRECATED - DT-Prelim Calcs'!$C$11</f>
        <v>784</v>
      </c>
      <c r="JS200" s="2">
        <f>KC200/'Drive Train'!$F$35</f>
        <v>0.75806451612903225</v>
      </c>
      <c r="JT200" s="46">
        <f>KA200*12*60/(PI() * 'Drive Train'!$F$15)/JS$2*JS200</f>
        <v>-277266.2475055168</v>
      </c>
      <c r="JU200" s="2">
        <f>('DEPRECATED - DT-Prelim Calcs'!$C$6*JS200-JT200)/('DEPRECATED - DT-Prelim Calcs'!$C$6*JS200)*'DEPRECATED - DT-Prelim Calcs'!$C$7*JS200</f>
        <v>127.19497610081199</v>
      </c>
      <c r="JV200" s="57">
        <f>JU200/'DEPRECATED - DT-Prelim Calcs'!$C$7*('DEPRECATED - DT-Prelim Calcs'!$C$8-'DEPRECATED - DT-Prelim Calcs'!$C$9)+'DEPRECATED - DT-Prelim Calcs'!$C$9</f>
        <v>6774.1171924208211</v>
      </c>
      <c r="JW200" s="57">
        <f t="shared" si="292"/>
        <v>49.999999999999993</v>
      </c>
      <c r="JX200" s="2">
        <f t="shared" si="345"/>
        <v>0.99579519204165001</v>
      </c>
      <c r="JY200" s="57">
        <f>JX200*'DEPRECATED - DT-Prelim Calcs'!$C$21/JS$2/'DEPRECATED - DT-Prelim Calcs'!$C$19/'DEPRECATED - DT-Prelim Calcs'!$C$18*3.39*'DEPRECATED - DT-Prelim Calcs'!$C$20</f>
        <v>25.773080821789936</v>
      </c>
      <c r="JZ200" s="46">
        <f t="shared" si="346"/>
        <v>0</v>
      </c>
      <c r="KA200" s="57">
        <f>JY199*'DEPRECATED - DT-Prelim Calcs'!$C$11+KA199</f>
        <v>-893.7092224899659</v>
      </c>
      <c r="KB200" s="57">
        <f>KB199+0.5*JY200*'DEPRECATED - DT-Prelim Calcs'!$C$11^2+KA200*'DEPRECATED - DT-Prelim Calcs'!$C$11</f>
        <v>-410969.16533674276</v>
      </c>
      <c r="KC200" s="57">
        <f>MIN('Drive Train'!$F$35-JW199*'DEPRECATED - DT-Prelim Calcs'!$C$21*'Drive Train'!$F$39,KC199+JW$2)</f>
        <v>9.4</v>
      </c>
      <c r="KD200" s="57">
        <f>'Drive Train'!$F$35-JW200*'DEPRECATED - DT-Prelim Calcs'!$C$21*'Drive Train'!$F$39</f>
        <v>9.4</v>
      </c>
      <c r="KE200" s="1">
        <f>IF(KB200&gt;='Drive Train'!$F$29,1,0)</f>
        <v>0</v>
      </c>
      <c r="KF200" s="57">
        <f>MIN(JV200,'DEPRECATED - DT-Prelim Calcs'!$C$10)*'DEPRECATED - DT-Prelim Calcs'!$C$11*1000/60/60</f>
        <v>103.33333333333333</v>
      </c>
      <c r="KG200" s="63">
        <f>KG199+'DEPRECATED - DT-Prelim Calcs'!$C$11</f>
        <v>784</v>
      </c>
      <c r="KH200" s="2">
        <f>KR200/'Drive Train'!$F$35</f>
        <v>0.74193548387096786</v>
      </c>
      <c r="KI200" s="46">
        <f>KP200*12*60/(PI() * 'Drive Train'!$F$15)/KH$2*KH200</f>
        <v>-321022.36647012614</v>
      </c>
      <c r="KJ200" s="2">
        <f>('DEPRECATED - DT-Prelim Calcs'!$C$6*KH200-KI200)/('DEPRECATED - DT-Prelim Calcs'!$C$6*KH200)*'DEPRECATED - DT-Prelim Calcs'!$C$7*KH200</f>
        <v>146.94076680374704</v>
      </c>
      <c r="KK200" s="57">
        <f>KJ200/'DEPRECATED - DT-Prelim Calcs'!$C$7*('DEPRECATED - DT-Prelim Calcs'!$C$8-'DEPRECATED - DT-Prelim Calcs'!$C$9)+'DEPRECATED - DT-Prelim Calcs'!$C$9</f>
        <v>7825.3142659422174</v>
      </c>
      <c r="KL200" s="57">
        <f t="shared" si="293"/>
        <v>53.333333333333329</v>
      </c>
      <c r="KM200" s="2">
        <f t="shared" si="347"/>
        <v>0.99579519204165001</v>
      </c>
      <c r="KN200" s="57">
        <f>KM200*'DEPRECATED - DT-Prelim Calcs'!$C$21/KH$2/'DEPRECATED - DT-Prelim Calcs'!$C$19/'DEPRECATED - DT-Prelim Calcs'!$C$18*3.39*'DEPRECATED - DT-Prelim Calcs'!$C$20</f>
        <v>25.773080821789936</v>
      </c>
      <c r="KO200" s="46">
        <f t="shared" si="348"/>
        <v>0</v>
      </c>
      <c r="KP200" s="57">
        <f>KN199*'DEPRECATED - DT-Prelim Calcs'!$C$11+KP199</f>
        <v>-1057.2423539444501</v>
      </c>
      <c r="KQ200" s="57">
        <f>KQ199+0.5*KN200*'DEPRECATED - DT-Prelim Calcs'!$C$11^2+KP200*'DEPRECATED - DT-Prelim Calcs'!$C$11</f>
        <v>-389386.56038905692</v>
      </c>
      <c r="KR200" s="57">
        <f>MIN('Drive Train'!$F$35-KL199*'DEPRECATED - DT-Prelim Calcs'!$C$21*'Drive Train'!$F$39,KR199+KL$2)</f>
        <v>9.2000000000000011</v>
      </c>
      <c r="KS200" s="57">
        <f>'Drive Train'!$F$35-KL200*'DEPRECATED - DT-Prelim Calcs'!$C$21*'Drive Train'!$F$39</f>
        <v>9.2000000000000011</v>
      </c>
      <c r="KT200" s="1">
        <f>IF(KQ200&gt;='Drive Train'!$F$29,1,0)</f>
        <v>0</v>
      </c>
      <c r="KU200" s="57">
        <f>MIN(KK200,'DEPRECATED - DT-Prelim Calcs'!$C$10)*'DEPRECATED - DT-Prelim Calcs'!$C$11*1000/60/60</f>
        <v>103.33333333333333</v>
      </c>
      <c r="KV200" s="63">
        <f>KV199+'DEPRECATED - DT-Prelim Calcs'!$C$11</f>
        <v>784</v>
      </c>
      <c r="KW200" s="2">
        <f>LG200/'Drive Train'!$F$35</f>
        <v>0.72580645161290325</v>
      </c>
      <c r="KX200" s="46">
        <f>LE200*12*60/(PI() * 'Drive Train'!$F$15)/KW$2*KW200</f>
        <v>8707.2083107094204</v>
      </c>
      <c r="KY200" s="2">
        <f>('DEPRECATED - DT-Prelim Calcs'!$C$6*KW200-KX200)/('DEPRECATED - DT-Prelim Calcs'!$C$6*KW200)*'DEPRECATED - DT-Prelim Calcs'!$C$7*KW200</f>
        <v>-2.1878368510143487</v>
      </c>
      <c r="KZ200" s="57">
        <f>KY200/'DEPRECATED - DT-Prelim Calcs'!$C$7*('DEPRECATED - DT-Prelim Calcs'!$C$8-'DEPRECATED - DT-Prelim Calcs'!$C$9)+'DEPRECATED - DT-Prelim Calcs'!$C$9</f>
        <v>-113.7728082925896</v>
      </c>
      <c r="LA200" s="57">
        <f t="shared" si="294"/>
        <v>-113.7728082925896</v>
      </c>
      <c r="LB200" s="2">
        <f t="shared" si="349"/>
        <v>-3.0661365421158888</v>
      </c>
      <c r="LC200" s="57">
        <f>LB200*'DEPRECATED - DT-Prelim Calcs'!$C$21/KW$2/'DEPRECATED - DT-Prelim Calcs'!$C$19/'DEPRECATED - DT-Prelim Calcs'!$C$18*3.39*'DEPRECATED - DT-Prelim Calcs'!$C$20</f>
        <v>-79.357467822852357</v>
      </c>
      <c r="LD200" s="46">
        <f t="shared" si="350"/>
        <v>1</v>
      </c>
      <c r="LE200" s="57">
        <f>LC199*'DEPRECATED - DT-Prelim Calcs'!$C$11+LE199</f>
        <v>29.313219065173101</v>
      </c>
      <c r="LF200" s="57">
        <f>LF199+0.5*LC200*'DEPRECATED - DT-Prelim Calcs'!$C$11^2+LE200*'DEPRECATED - DT-Prelim Calcs'!$C$11</f>
        <v>-401021.48421860271</v>
      </c>
      <c r="LG200" s="57">
        <f>MIN('Drive Train'!$F$35-LA199*'DEPRECATED - DT-Prelim Calcs'!$C$21*'Drive Train'!$F$39,LG199+LA$2)</f>
        <v>9</v>
      </c>
      <c r="LH200" s="57">
        <f>'Drive Train'!$F$35-LA200*'DEPRECATED - DT-Prelim Calcs'!$C$21*'Drive Train'!$F$39</f>
        <v>19.226368497555377</v>
      </c>
      <c r="LI200" s="1">
        <f>IF(LF200&gt;='Drive Train'!$F$29,1,0)</f>
        <v>0</v>
      </c>
      <c r="LJ200" s="57">
        <f>MIN(KZ200,'DEPRECATED - DT-Prelim Calcs'!$C$10)*'DEPRECATED - DT-Prelim Calcs'!$C$11*1000/60/60</f>
        <v>-126.41423143621067</v>
      </c>
      <c r="LK200" s="63">
        <f>LK199+'DEPRECATED - DT-Prelim Calcs'!$C$11</f>
        <v>784</v>
      </c>
      <c r="LL200" s="2">
        <f>LV200/'Drive Train'!$F$35</f>
        <v>0.70967741935483875</v>
      </c>
      <c r="LM200" s="46">
        <f>LT200*12*60/(PI() * 'Drive Train'!$F$15)/LL$2*LL200</f>
        <v>-205564.99931919391</v>
      </c>
      <c r="LN200" s="2">
        <f>('DEPRECATED - DT-Prelim Calcs'!$C$6*LL200-LM200)/('DEPRECATED - DT-Prelim Calcs'!$C$6*LL200)*'DEPRECATED - DT-Prelim Calcs'!$C$7*LL200</f>
        <v>94.658099008273183</v>
      </c>
      <c r="LO200" s="57">
        <f>LN200/'DEPRECATED - DT-Prelim Calcs'!$C$7*('DEPRECATED - DT-Prelim Calcs'!$C$8-'DEPRECATED - DT-Prelim Calcs'!$C$9)+'DEPRECATED - DT-Prelim Calcs'!$C$9</f>
        <v>5041.9672625566182</v>
      </c>
      <c r="LP200" s="57">
        <f t="shared" si="295"/>
        <v>60</v>
      </c>
      <c r="LQ200" s="2">
        <f t="shared" si="351"/>
        <v>0.99579519204165001</v>
      </c>
      <c r="LR200" s="57">
        <f>LQ200*'DEPRECATED - DT-Prelim Calcs'!$C$21/LL$2/'DEPRECATED - DT-Prelim Calcs'!$C$19/'DEPRECATED - DT-Prelim Calcs'!$C$18*3.39*'DEPRECATED - DT-Prelim Calcs'!$C$20</f>
        <v>25.773080821789936</v>
      </c>
      <c r="LS200" s="46">
        <f t="shared" si="352"/>
        <v>0</v>
      </c>
      <c r="LT200" s="57">
        <f>LR199*'DEPRECATED - DT-Prelim Calcs'!$C$11+LT199</f>
        <v>-707.77234190965839</v>
      </c>
      <c r="LU200" s="57">
        <f>LU199+0.5*LR200*'DEPRECATED - DT-Prelim Calcs'!$C$11^2+LT200*'DEPRECATED - DT-Prelim Calcs'!$C$11</f>
        <v>-382548.51065857406</v>
      </c>
      <c r="LV200" s="57">
        <f>MIN('Drive Train'!$F$35-LP199*'DEPRECATED - DT-Prelim Calcs'!$C$21*'Drive Train'!$F$39,LV199+LP$2)</f>
        <v>8.8000000000000007</v>
      </c>
      <c r="LW200" s="57">
        <f>'Drive Train'!$F$35-LP200*'DEPRECATED - DT-Prelim Calcs'!$C$21*'Drive Train'!$F$39</f>
        <v>8.8000000000000007</v>
      </c>
      <c r="LX200" s="1">
        <f>IF(LU200&gt;='Drive Train'!$F$29,1,0)</f>
        <v>0</v>
      </c>
      <c r="LY200" s="57">
        <f>MIN(LO200,'DEPRECATED - DT-Prelim Calcs'!$C$10)*'DEPRECATED - DT-Prelim Calcs'!$C$11*1000/60/60</f>
        <v>103.33333333333333</v>
      </c>
      <c r="LZ200" s="63">
        <f>LZ199+'DEPRECATED - DT-Prelim Calcs'!$C$11</f>
        <v>784</v>
      </c>
    </row>
    <row r="201" spans="18:338" x14ac:dyDescent="0.2">
      <c r="R201" s="63">
        <f>R200+'DEPRECATED - DT-Prelim Calcs'!$C$11</f>
        <v>788</v>
      </c>
      <c r="S201" s="2">
        <f>AG201/'Drive Train'!$F$35</f>
        <v>0</v>
      </c>
      <c r="T201" s="46">
        <f>AE201*12*60/(PI() * 'Drive Train'!$F$15)/S$2*ABS(S201)</f>
        <v>0</v>
      </c>
      <c r="U201" s="2">
        <f>IF(OR(AD200=1,AND($C$32=Motors!$C$32,'DEPRECATED - DT-Prelim Calcs'!AI200=1)),0,IF(AG201=0,-(V200+$C$9)/($C$8-$C$9)*$C$7,($C$6*S201-T201)/($C$6*S201)*$C$7*S201))</f>
        <v>0</v>
      </c>
      <c r="V201" s="57">
        <f>IF(AND(AD200=1,AI200=1),0,ABS(U201/$C$7*($C$8-$C$9)+$C$9) *'Drive Train'!$AA$49 + V200*(1-'Drive Train'!$AA$49))</f>
        <v>0</v>
      </c>
      <c r="W201" s="57">
        <f t="shared" si="269"/>
        <v>0</v>
      </c>
      <c r="X201" s="2">
        <f>MAX(MIN(IF(AND(AI200=1,AG201&lt;0),-1,1)*(W201-$C$9)/($C$8-$C$9)*$C$7-$C$29*AE201/T$2 -  AI200*$C$29/2,X$2),MAX(X$4:X200)*-1)</f>
        <v>-0.2458281045106315</v>
      </c>
      <c r="Y201" s="57">
        <f t="shared" si="270"/>
        <v>0</v>
      </c>
      <c r="Z201" s="57">
        <f t="shared" si="271"/>
        <v>0</v>
      </c>
      <c r="AA201" s="57">
        <f t="shared" si="272"/>
        <v>0</v>
      </c>
      <c r="AB201" s="57" t="e">
        <f t="shared" si="273"/>
        <v>#N/A</v>
      </c>
      <c r="AC201" s="46">
        <f t="shared" si="296"/>
        <v>1</v>
      </c>
      <c r="AD201" s="1">
        <f t="shared" si="274"/>
        <v>1</v>
      </c>
      <c r="AE201" s="57">
        <f t="shared" si="275"/>
        <v>0</v>
      </c>
      <c r="AF201" s="57" t="e">
        <f t="shared" si="276"/>
        <v>#N/A</v>
      </c>
      <c r="AG201" s="57">
        <f>IF(AI200=0,MIN('Drive Train'!$F$35-W200*$C$21*'Drive Train'!$F$39,AG200+W$2)-$C$3,IF(AE200-1&lt;=0,0,IF($C$32=Motors!$C$30,MAX(ABS('Drive Train'!$F$35-W200*$C$21*'Drive Train'!$F$39)*-1,AG200-W$2),MAX(0,ABS('Drive Train'!$F$35-W200*$C$21*'Drive Train'!$F$39)*-1,AG200-W$2))))</f>
        <v>0</v>
      </c>
      <c r="AH201" s="57">
        <f>'Drive Train'!$F$35-ABS(W201)*'DEPRECATED - DT-Prelim Calcs'!$C$21*'Drive Train'!$F$39</f>
        <v>12.4</v>
      </c>
      <c r="AI201" s="1">
        <f>IF(AJ201&gt;='Drive Train'!$F$29,1,0)</f>
        <v>1</v>
      </c>
      <c r="AJ201" s="57">
        <f>AJ200+0.5*Y201*'DEPRECATED - DT-Prelim Calcs'!$C$11^2+AE201*'DEPRECATED - DT-Prelim Calcs'!$C$11</f>
        <v>784.33981740885292</v>
      </c>
      <c r="AK201" s="57">
        <f t="shared" si="268"/>
        <v>0</v>
      </c>
      <c r="AL201" s="63">
        <f>AL200+'DEPRECATED - DT-Prelim Calcs'!$C$11</f>
        <v>788</v>
      </c>
      <c r="AM201" s="2">
        <f>AW201/'Drive Train'!$F$35</f>
        <v>0.9017179876015865</v>
      </c>
      <c r="AN201" s="46">
        <f>AU201*12*60/(PI() * 'Drive Train'!$F$15)/AM$2*AM201</f>
        <v>4074.5129711578234</v>
      </c>
      <c r="AO201" s="2">
        <f>('DEPRECATED - DT-Prelim Calcs'!$C$6*AM201-AN201)/('DEPRECATED - DT-Prelim Calcs'!$C$6*AM201)*'DEPRECATED - DT-Prelim Calcs'!$C$7*AM201</f>
        <v>0.3308183500278245</v>
      </c>
      <c r="AP201" s="57">
        <f>AO201/'DEPRECATED - DT-Prelim Calcs'!$C$7*('DEPRECATED - DT-Prelim Calcs'!$C$8-'DEPRECATED - DT-Prelim Calcs'!$C$9)+'DEPRECATED - DT-Prelim Calcs'!$C$9</f>
        <v>20.311615895672151</v>
      </c>
      <c r="AQ201" s="57">
        <f t="shared" si="277"/>
        <v>20.311615895672151</v>
      </c>
      <c r="AR201" s="2">
        <f t="shared" si="297"/>
        <v>3.3306690738754696E-16</v>
      </c>
      <c r="AS201" s="57">
        <f>AR201*'DEPRECATED - DT-Prelim Calcs'!$C$21/AM$2/'DEPRECATED - DT-Prelim Calcs'!$C$19/'DEPRECATED - DT-Prelim Calcs'!$C$18*3.39*'DEPRECATED - DT-Prelim Calcs'!$C$20</f>
        <v>2.4137140947202652E-15</v>
      </c>
      <c r="AT201" s="46">
        <f t="shared" si="298"/>
        <v>0</v>
      </c>
      <c r="AU201" s="57">
        <f>AS200*'DEPRECATED - DT-Prelim Calcs'!$C$11+AU200</f>
        <v>39.432321268798681</v>
      </c>
      <c r="AV201" s="57">
        <f>AV200+0.5*AS201*'DEPRECATED - DT-Prelim Calcs'!$C$11^2+AU201*'DEPRECATED - DT-Prelim Calcs'!$C$11</f>
        <v>31028.055595177422</v>
      </c>
      <c r="AW201" s="57">
        <f>MIN('Drive Train'!$F$35-AQ200*'DEPRECATED - DT-Prelim Calcs'!$C$21*'Drive Train'!$F$39,AW200+AQ$2)</f>
        <v>11.181303046259673</v>
      </c>
      <c r="AX201" s="57">
        <f>'Drive Train'!$F$35-AQ201*'DEPRECATED - DT-Prelim Calcs'!$C$21*'Drive Train'!$F$39</f>
        <v>11.181303046259671</v>
      </c>
      <c r="AY201" s="1">
        <f>IF(AV201&gt;='Drive Train'!$F$29,1,0)</f>
        <v>1</v>
      </c>
      <c r="AZ201" s="57">
        <f t="shared" si="299"/>
        <v>22.568462106302391</v>
      </c>
      <c r="BA201" s="63">
        <f>BA200+'DEPRECATED - DT-Prelim Calcs'!$C$11</f>
        <v>788</v>
      </c>
      <c r="BB201" s="2">
        <f>BL201/'Drive Train'!$F$35</f>
        <v>1.2947645110418975</v>
      </c>
      <c r="BC201" s="46">
        <f>BJ201*12*60/(PI() * 'Drive Train'!$F$15)/BB$2*BB201</f>
        <v>-4259.090949070468</v>
      </c>
      <c r="BD201" s="2">
        <f>('DEPRECATED - DT-Prelim Calcs'!$C$6*BB201-BC201)/('DEPRECATED - DT-Prelim Calcs'!$C$6*BB201)*'DEPRECATED - DT-Prelim Calcs'!$C$7*BB201</f>
        <v>5.0461628069317666</v>
      </c>
      <c r="BE201" s="57">
        <f>BD201/'DEPRECATED - DT-Prelim Calcs'!$C$7*('DEPRECATED - DT-Prelim Calcs'!$C$8-'DEPRECATED - DT-Prelim Calcs'!$C$9)+'DEPRECATED - DT-Prelim Calcs'!$C$9</f>
        <v>271.34011955574505</v>
      </c>
      <c r="BF201" s="57">
        <f t="shared" si="278"/>
        <v>93</v>
      </c>
      <c r="BG201" s="2">
        <f t="shared" si="300"/>
        <v>1.9370342982087334</v>
      </c>
      <c r="BH201" s="57">
        <f>BG201*'DEPRECATED - DT-Prelim Calcs'!$C$21/BB$2/'DEPRECATED - DT-Prelim Calcs'!$C$19/'DEPRECATED - DT-Prelim Calcs'!$C$18*3.39*'DEPRECATED - DT-Prelim Calcs'!$C$20</f>
        <v>20.276476817893258</v>
      </c>
      <c r="BI201" s="46">
        <f t="shared" si="301"/>
        <v>0</v>
      </c>
      <c r="BJ201" s="57">
        <f>BH200*'DEPRECATED - DT-Prelim Calcs'!$C$11+BJ200</f>
        <v>-19.873422069688544</v>
      </c>
      <c r="BK201" s="57">
        <f>BK200+0.5*BH201*'DEPRECATED - DT-Prelim Calcs'!$C$11^2+BJ201*'DEPRECATED - DT-Prelim Calcs'!$C$11</f>
        <v>16329.588013537947</v>
      </c>
      <c r="BL201" s="57">
        <f>MIN('Drive Train'!$F$35-BF200*'DEPRECATED - DT-Prelim Calcs'!$C$21*'Drive Train'!$F$39,BL200+BF$2)</f>
        <v>16.05507993691953</v>
      </c>
      <c r="BM201" s="57">
        <f>'Drive Train'!$F$35-BF201*'DEPRECATED - DT-Prelim Calcs'!$C$21*'Drive Train'!$F$39</f>
        <v>6.82</v>
      </c>
      <c r="BN201" s="1">
        <f>IF(BK201&gt;='Drive Train'!$F$29,1,0)</f>
        <v>1</v>
      </c>
      <c r="BO201" s="57">
        <f t="shared" si="302"/>
        <v>103.33333333333333</v>
      </c>
      <c r="BP201" s="63">
        <f>BP200+'DEPRECATED - DT-Prelim Calcs'!$C$11</f>
        <v>788</v>
      </c>
      <c r="BQ201" s="2">
        <f>CA201/'Drive Train'!$F$35</f>
        <v>1.6489254614515849</v>
      </c>
      <c r="BR201" s="46">
        <f>BY201*12*60/(PI() * 'Drive Train'!$F$15)/BQ$2*BQ201</f>
        <v>-46804.520469531621</v>
      </c>
      <c r="BS201" s="2">
        <f>('DEPRECATED - DT-Prelim Calcs'!$C$6*BQ201-BR201)/('DEPRECATED - DT-Prelim Calcs'!$C$6*BQ201)*'DEPRECATED - DT-Prelim Calcs'!$C$7*BQ201</f>
        <v>25.136929936501925</v>
      </c>
      <c r="BT201" s="57">
        <f>BS201/'DEPRECATED - DT-Prelim Calcs'!$C$7*('DEPRECATED - DT-Prelim Calcs'!$C$8-'DEPRECATED - DT-Prelim Calcs'!$C$9)+'DEPRECATED - DT-Prelim Calcs'!$C$9</f>
        <v>1340.9025356237332</v>
      </c>
      <c r="BU201" s="57">
        <f t="shared" si="279"/>
        <v>93</v>
      </c>
      <c r="BV201" s="2">
        <f t="shared" si="303"/>
        <v>1.8828060353728675</v>
      </c>
      <c r="BW201" s="57">
        <f>BV201*'DEPRECATED - DT-Prelim Calcs'!$C$21/BQ$2/'DEPRECATED - DT-Prelim Calcs'!$C$19/'DEPRECATED - DT-Prelim Calcs'!$C$18*3.39*'DEPRECATED - DT-Prelim Calcs'!$C$20</f>
        <v>25.773080821789936</v>
      </c>
      <c r="BX201" s="46">
        <f t="shared" si="304"/>
        <v>0</v>
      </c>
      <c r="BY201" s="57">
        <f>BW200*'DEPRECATED - DT-Prelim Calcs'!$C$11+BY200</f>
        <v>-131.13775241493479</v>
      </c>
      <c r="BZ201" s="57">
        <f>BZ200+0.5*BW201*'DEPRECATED - DT-Prelim Calcs'!$C$11^2+BY201*'DEPRECATED - DT-Prelim Calcs'!$C$11</f>
        <v>-17629.273082120522</v>
      </c>
      <c r="CA201" s="57">
        <f>MIN('Drive Train'!$F$35-BU200*'DEPRECATED - DT-Prelim Calcs'!$C$21*'Drive Train'!$F$39,CA200+BU$2)</f>
        <v>20.446675721999654</v>
      </c>
      <c r="CB201" s="57">
        <f>'Drive Train'!$F$35-BU201*'DEPRECATED - DT-Prelim Calcs'!$C$21*'Drive Train'!$F$39</f>
        <v>6.82</v>
      </c>
      <c r="CC201" s="1">
        <f>IF(BZ201&gt;='Drive Train'!$F$29,1,0)</f>
        <v>0</v>
      </c>
      <c r="CD201" s="57">
        <f t="shared" si="305"/>
        <v>103.33333333333333</v>
      </c>
      <c r="CE201" s="63">
        <f>CE200+'DEPRECATED - DT-Prelim Calcs'!$C$11</f>
        <v>788</v>
      </c>
      <c r="CF201" s="2">
        <f>CP201/'Drive Train'!$F$35</f>
        <v>0.55000000000000004</v>
      </c>
      <c r="CG201" s="46">
        <f>CN201*12*60/(PI() * 'Drive Train'!$F$15)/CF$2*CF201</f>
        <v>9902.3474445675383</v>
      </c>
      <c r="CH201" s="2">
        <f>('DEPRECATED - DT-Prelim Calcs'!$C$6*CF201-CG201)/('DEPRECATED - DT-Prelim Calcs'!$C$6*CF201)*'DEPRECATED - DT-Prelim Calcs'!$C$7*CF201</f>
        <v>-3.1519216400389807</v>
      </c>
      <c r="CI201" s="57">
        <f>CH201/'DEPRECATED - DT-Prelim Calcs'!$C$7*('DEPRECATED - DT-Prelim Calcs'!$C$8-'DEPRECATED - DT-Prelim Calcs'!$C$9)+'DEPRECATED - DT-Prelim Calcs'!$C$9</f>
        <v>-165.09732216473083</v>
      </c>
      <c r="CJ201" s="57">
        <f t="shared" si="280"/>
        <v>-165.09732216473083</v>
      </c>
      <c r="CK201" s="2">
        <f t="shared" si="306"/>
        <v>-4.4700572431397534</v>
      </c>
      <c r="CL201" s="57">
        <f>CK201*'DEPRECATED - DT-Prelim Calcs'!$C$21/CF$2/'DEPRECATED - DT-Prelim Calcs'!$C$19/'DEPRECATED - DT-Prelim Calcs'!$C$18*3.39*'DEPRECATED - DT-Prelim Calcs'!$C$20</f>
        <v>-75.586495814718177</v>
      </c>
      <c r="CM201" s="46">
        <f t="shared" si="307"/>
        <v>1</v>
      </c>
      <c r="CN201" s="57">
        <f>CL200*'DEPRECATED - DT-Prelim Calcs'!$C$11+CN200</f>
        <v>67.33580516265593</v>
      </c>
      <c r="CO201" s="57">
        <f>CO200+0.5*CL201*'DEPRECATED - DT-Prelim Calcs'!$C$11^2+CN201*'DEPRECATED - DT-Prelim Calcs'!$C$11</f>
        <v>-65382.204214321086</v>
      </c>
      <c r="CP201" s="57">
        <f>MIN('Drive Train'!$F$35-CJ200*'DEPRECATED - DT-Prelim Calcs'!$C$21*'Drive Train'!$F$39,CP200+CJ$2)</f>
        <v>6.82</v>
      </c>
      <c r="CQ201" s="57">
        <f>'Drive Train'!$F$35-CJ201*'DEPRECATED - DT-Prelim Calcs'!$C$21*'Drive Train'!$F$39</f>
        <v>22.305839329883849</v>
      </c>
      <c r="CR201" s="1">
        <f>IF(CO201&gt;='Drive Train'!$F$29,1,0)</f>
        <v>0</v>
      </c>
      <c r="CS201" s="57">
        <f t="shared" si="308"/>
        <v>-183.44146907192317</v>
      </c>
      <c r="CT201" s="63">
        <f>CT200+'DEPRECATED - DT-Prelim Calcs'!$C$11</f>
        <v>788</v>
      </c>
      <c r="CU201" s="2">
        <f>DE201/'Drive Train'!$F$35</f>
        <v>0.55000000000000004</v>
      </c>
      <c r="CV201" s="46">
        <f>DC201*12*60/(PI() * 'Drive Train'!$F$15)/CU$2*CU201</f>
        <v>-14450.03034294715</v>
      </c>
      <c r="CW201" s="2">
        <f>('DEPRECATED - DT-Prelim Calcs'!$C$6*CU201-CV201)/('DEPRECATED - DT-Prelim Calcs'!$C$6*CU201)*'DEPRECATED - DT-Prelim Calcs'!$C$7*CU201</f>
        <v>7.8591910181055589</v>
      </c>
      <c r="CX201" s="57">
        <f>CW201/'DEPRECATED - DT-Prelim Calcs'!$C$7*('DEPRECATED - DT-Prelim Calcs'!$C$8-'DEPRECATED - DT-Prelim Calcs'!$C$9)+'DEPRECATED - DT-Prelim Calcs'!$C$9</f>
        <v>421.09593677300546</v>
      </c>
      <c r="CY201" s="57">
        <f t="shared" si="281"/>
        <v>93</v>
      </c>
      <c r="CZ201" s="2">
        <f t="shared" si="309"/>
        <v>1.2803081040535502</v>
      </c>
      <c r="DA201" s="57">
        <f>CZ201*'DEPRECATED - DT-Prelim Calcs'!$C$21/CU$2/'DEPRECATED - DT-Prelim Calcs'!$C$19/'DEPRECATED - DT-Prelim Calcs'!$C$18*3.39*'DEPRECATED - DT-Prelim Calcs'!$C$20</f>
        <v>25.773080821789936</v>
      </c>
      <c r="DB201" s="46">
        <f t="shared" si="310"/>
        <v>0</v>
      </c>
      <c r="DC201" s="57">
        <f>DA200*'DEPRECATED - DT-Prelim Calcs'!$C$11+DC200</f>
        <v>-82.538380308277041</v>
      </c>
      <c r="DD201" s="57">
        <f>DD200+0.5*DA201*'DEPRECATED - DT-Prelim Calcs'!$C$11^2+DC201*'DEPRECATED - DT-Prelim Calcs'!$C$11</f>
        <v>-133655.86079681304</v>
      </c>
      <c r="DE201" s="57">
        <f>MIN('Drive Train'!$F$35-CY200*'DEPRECATED - DT-Prelim Calcs'!$C$21*'Drive Train'!$F$39,DE200+CY$2)</f>
        <v>6.82</v>
      </c>
      <c r="DF201" s="57">
        <f>'Drive Train'!$F$35-CY201*'DEPRECATED - DT-Prelim Calcs'!$C$21*'Drive Train'!$F$39</f>
        <v>6.82</v>
      </c>
      <c r="DG201" s="1">
        <f>IF(DD201&gt;='Drive Train'!$F$29,1,0)</f>
        <v>0</v>
      </c>
      <c r="DH201" s="57">
        <f t="shared" si="311"/>
        <v>103.33333333333333</v>
      </c>
      <c r="DI201" s="63">
        <f>DI200+'DEPRECATED - DT-Prelim Calcs'!$C$11</f>
        <v>788</v>
      </c>
      <c r="DJ201" s="2">
        <f>DT201/'Drive Train'!$F$35</f>
        <v>0.55000000000000004</v>
      </c>
      <c r="DK201" s="46">
        <f>DR201*12*60/(PI() * 'Drive Train'!$F$15)/DJ$2*DJ201</f>
        <v>-140153.30853697017</v>
      </c>
      <c r="DL201" s="2">
        <f>('DEPRECATED - DT-Prelim Calcs'!$C$6*DJ201-DK201)/('DEPRECATED - DT-Prelim Calcs'!$C$6*DJ201)*'DEPRECATED - DT-Prelim Calcs'!$C$7*DJ201</f>
        <v>64.696883409774514</v>
      </c>
      <c r="DM201" s="57">
        <f>DL201/'DEPRECATED - DT-Prelim Calcs'!$C$7*('DEPRECATED - DT-Prelim Calcs'!$C$8-'DEPRECATED - DT-Prelim Calcs'!$C$9)+'DEPRECATED - DT-Prelim Calcs'!$C$9</f>
        <v>3446.9365732257552</v>
      </c>
      <c r="DN201" s="57">
        <f t="shared" si="282"/>
        <v>93</v>
      </c>
      <c r="DO201" s="2">
        <f t="shared" si="312"/>
        <v>1.1037138828047846</v>
      </c>
      <c r="DP201" s="57">
        <f>DO201*'DEPRECATED - DT-Prelim Calcs'!$C$21/DJ$2/'DEPRECATED - DT-Prelim Calcs'!$C$19/'DEPRECATED - DT-Prelim Calcs'!$C$18*3.39*'DEPRECATED - DT-Prelim Calcs'!$C$20</f>
        <v>25.773080821789936</v>
      </c>
      <c r="DQ201" s="46">
        <f t="shared" si="313"/>
        <v>0</v>
      </c>
      <c r="DR201" s="57">
        <f>DP200*'DEPRECATED - DT-Prelim Calcs'!$C$11+DR200</f>
        <v>-690.13260889662877</v>
      </c>
      <c r="DS201" s="57">
        <f>DS200+0.5*DP201*'DEPRECATED - DT-Prelim Calcs'!$C$11^2+DR201*'DEPRECATED - DT-Prelim Calcs'!$C$11</f>
        <v>-231178.77679031179</v>
      </c>
      <c r="DT201" s="57">
        <f>MIN('Drive Train'!$F$35-DN200*'DEPRECATED - DT-Prelim Calcs'!$C$21*'Drive Train'!$F$39,DT200+DN$2)</f>
        <v>6.82</v>
      </c>
      <c r="DU201" s="57">
        <f>'Drive Train'!$F$35-DN201*'DEPRECATED - DT-Prelim Calcs'!$C$21*'Drive Train'!$F$39</f>
        <v>6.82</v>
      </c>
      <c r="DV201" s="1">
        <f>IF(DS201&gt;='Drive Train'!$F$29,1,0)</f>
        <v>0</v>
      </c>
      <c r="DW201" s="57">
        <f t="shared" si="314"/>
        <v>103.33333333333333</v>
      </c>
      <c r="DX201" s="63">
        <f>DX200+'DEPRECATED - DT-Prelim Calcs'!$C$11</f>
        <v>788</v>
      </c>
      <c r="DY201" s="2">
        <f>EI201/'Drive Train'!$F$35</f>
        <v>0.55000000000000004</v>
      </c>
      <c r="DZ201" s="46">
        <f>EG201*12*60/(PI() * 'Drive Train'!$F$15)/DY$2*DY201</f>
        <v>-132066.50335134441</v>
      </c>
      <c r="EA201" s="2">
        <f>('DEPRECATED - DT-Prelim Calcs'!$C$6*DY201-DZ201)/('DEPRECATED - DT-Prelim Calcs'!$C$6*DY201)*'DEPRECATED - DT-Prelim Calcs'!$C$7*DY201</f>
        <v>61.0403729975122</v>
      </c>
      <c r="EB201" s="57">
        <f>EA201/'DEPRECATED - DT-Prelim Calcs'!$C$7*('DEPRECATED - DT-Prelim Calcs'!$C$8-'DEPRECATED - DT-Prelim Calcs'!$C$9)+'DEPRECATED - DT-Prelim Calcs'!$C$9</f>
        <v>3252.2767035605043</v>
      </c>
      <c r="EC201" s="57">
        <f t="shared" si="283"/>
        <v>93</v>
      </c>
      <c r="ED201" s="2">
        <f t="shared" si="315"/>
        <v>0.96993038185874991</v>
      </c>
      <c r="EE201" s="57">
        <f>ED201*'DEPRECATED - DT-Prelim Calcs'!$C$21/DY$2/'DEPRECATED - DT-Prelim Calcs'!$C$19/'DEPRECATED - DT-Prelim Calcs'!$C$18*3.39*'DEPRECATED - DT-Prelim Calcs'!$C$20</f>
        <v>25.773080821789936</v>
      </c>
      <c r="EF201" s="46">
        <f t="shared" si="316"/>
        <v>0</v>
      </c>
      <c r="EG201" s="57">
        <f>EE200*'DEPRECATED - DT-Prelim Calcs'!$C$11+EG200</f>
        <v>-571.48644175464926</v>
      </c>
      <c r="EH201" s="57">
        <f>EH200+0.5*EE201*'DEPRECATED - DT-Prelim Calcs'!$C$11^2+EG201*'DEPRECATED - DT-Prelim Calcs'!$C$11</f>
        <v>-337804.23837289592</v>
      </c>
      <c r="EI201" s="57">
        <f>MIN('Drive Train'!$F$35-EC200*'DEPRECATED - DT-Prelim Calcs'!$C$21*'Drive Train'!$F$39,EI200+EC$2)</f>
        <v>6.82</v>
      </c>
      <c r="EJ201" s="57">
        <f>'Drive Train'!$F$35-EC201*'DEPRECATED - DT-Prelim Calcs'!$C$21*'Drive Train'!$F$39</f>
        <v>6.82</v>
      </c>
      <c r="EK201" s="1">
        <f>IF(EH201&gt;='Drive Train'!$F$29,1,0)</f>
        <v>0</v>
      </c>
      <c r="EL201" s="57">
        <f t="shared" si="317"/>
        <v>103.33333333333333</v>
      </c>
      <c r="EM201" s="63">
        <f>EM200+'DEPRECATED - DT-Prelim Calcs'!$C$11</f>
        <v>788</v>
      </c>
      <c r="EN201" s="2">
        <f>EX201/'Drive Train'!$F$35</f>
        <v>0.55000000000000004</v>
      </c>
      <c r="EO201" s="46">
        <f>EV201*12*60/(PI() * 'Drive Train'!$F$15)/EN$2*EN201</f>
        <v>-387940.0432723799</v>
      </c>
      <c r="EP201" s="2">
        <f>('DEPRECATED - DT-Prelim Calcs'!$C$6*EN201-EO201)/('DEPRECATED - DT-Prelim Calcs'!$C$6*EN201)*'DEPRECATED - DT-Prelim Calcs'!$C$7*EN201</f>
        <v>176.73553832766146</v>
      </c>
      <c r="EQ201" s="57">
        <f>EP201/'DEPRECATED - DT-Prelim Calcs'!$C$7*('DEPRECATED - DT-Prelim Calcs'!$C$8-'DEPRECATED - DT-Prelim Calcs'!$C$9)+'DEPRECATED - DT-Prelim Calcs'!$C$9</f>
        <v>9411.4840528792392</v>
      </c>
      <c r="ER201" s="57">
        <f t="shared" si="284"/>
        <v>93</v>
      </c>
      <c r="ES201" s="2">
        <f t="shared" si="318"/>
        <v>0.86507304327942547</v>
      </c>
      <c r="ET201" s="57">
        <f>ES201*'DEPRECATED - DT-Prelim Calcs'!$C$21/EN$2/'DEPRECATED - DT-Prelim Calcs'!$C$19/'DEPRECATED - DT-Prelim Calcs'!$C$18*3.39*'DEPRECATED - DT-Prelim Calcs'!$C$20</f>
        <v>25.773080821789936</v>
      </c>
      <c r="EU201" s="46">
        <f t="shared" si="319"/>
        <v>0</v>
      </c>
      <c r="EV201" s="57">
        <f>ET200*'DEPRECATED - DT-Prelim Calcs'!$C$11+EV200</f>
        <v>-1497.2353685231142</v>
      </c>
      <c r="EW201" s="57">
        <f>EW200+0.5*ET201*'DEPRECATED - DT-Prelim Calcs'!$C$11^2+EV201*'DEPRECATED - DT-Prelim Calcs'!$C$11</f>
        <v>-454065.32090803899</v>
      </c>
      <c r="EX201" s="57">
        <f>MIN('Drive Train'!$F$35-ER200*'DEPRECATED - DT-Prelim Calcs'!$C$21*'Drive Train'!$F$39,EX200+ER$2)</f>
        <v>6.82</v>
      </c>
      <c r="EY201" s="57">
        <f>'Drive Train'!$F$35-ER201*'DEPRECATED - DT-Prelim Calcs'!$C$21*'Drive Train'!$F$39</f>
        <v>6.82</v>
      </c>
      <c r="EZ201" s="1">
        <f>IF(EW201&gt;='Drive Train'!$F$29,1,0)</f>
        <v>0</v>
      </c>
      <c r="FA201" s="57">
        <f t="shared" si="320"/>
        <v>103.33333333333333</v>
      </c>
      <c r="FB201" s="63">
        <f>FB200+'DEPRECATED - DT-Prelim Calcs'!$C$11</f>
        <v>788</v>
      </c>
      <c r="FC201" s="2">
        <f>FM201/'Drive Train'!$F$35</f>
        <v>0.55000000000000004</v>
      </c>
      <c r="FD201" s="46">
        <f>FK201*12*60/(PI() * 'Drive Train'!$F$15)/FC$2*FC201</f>
        <v>-342725.31026187912</v>
      </c>
      <c r="FE201" s="2">
        <f>('DEPRECATED - DT-Prelim Calcs'!$C$6*FC201-FD201)/('DEPRECATED - DT-Prelim Calcs'!$C$6*FC201)*'DEPRECATED - DT-Prelim Calcs'!$C$7*FC201</f>
        <v>156.29135323285715</v>
      </c>
      <c r="FF201" s="57">
        <f>FE201/'DEPRECATED - DT-Prelim Calcs'!$C$7*('DEPRECATED - DT-Prelim Calcs'!$C$8-'DEPRECATED - DT-Prelim Calcs'!$C$9)+'DEPRECATED - DT-Prelim Calcs'!$C$9</f>
        <v>8323.1068961724377</v>
      </c>
      <c r="FG201" s="57">
        <f t="shared" si="285"/>
        <v>93</v>
      </c>
      <c r="FH201" s="2">
        <f t="shared" si="321"/>
        <v>0.78067567320338405</v>
      </c>
      <c r="FI201" s="57">
        <f>FH201*'DEPRECATED - DT-Prelim Calcs'!$C$21/FC$2/'DEPRECATED - DT-Prelim Calcs'!$C$19/'DEPRECATED - DT-Prelim Calcs'!$C$18*3.39*'DEPRECATED - DT-Prelim Calcs'!$C$20</f>
        <v>25.773080821789936</v>
      </c>
      <c r="FJ201" s="46">
        <f t="shared" si="322"/>
        <v>0</v>
      </c>
      <c r="FK201" s="57">
        <f>FI200*'DEPRECATED - DT-Prelim Calcs'!$C$11+FK200</f>
        <v>-1193.6843868270528</v>
      </c>
      <c r="FL201" s="57">
        <f>FL200+0.5*FI201*'DEPRECATED - DT-Prelim Calcs'!$C$11^2+FK201*'DEPRECATED - DT-Prelim Calcs'!$C$11</f>
        <v>-624970.17645416595</v>
      </c>
      <c r="FM201" s="57">
        <f>MIN('Drive Train'!$F$35-FG200*'DEPRECATED - DT-Prelim Calcs'!$C$21*'Drive Train'!$F$39,FM200+FG$2)</f>
        <v>6.82</v>
      </c>
      <c r="FN201" s="57">
        <f>'Drive Train'!$F$35-FG201*'DEPRECATED - DT-Prelim Calcs'!$C$21*'Drive Train'!$F$39</f>
        <v>6.82</v>
      </c>
      <c r="FO201" s="1">
        <f>IF(FL201&gt;='Drive Train'!$F$29,1,0)</f>
        <v>0</v>
      </c>
      <c r="FP201" s="57">
        <f t="shared" si="323"/>
        <v>103.33333333333333</v>
      </c>
      <c r="FQ201" s="63">
        <f>FQ200+'DEPRECATED - DT-Prelim Calcs'!$C$11</f>
        <v>788</v>
      </c>
      <c r="FR201" s="2">
        <f>GB201/'Drive Train'!$F$35</f>
        <v>0.55000000000000004</v>
      </c>
      <c r="FS201" s="46">
        <f>FZ201*12*60/(PI() * 'Drive Train'!$F$15)/FR$2*FR201</f>
        <v>-378036.97827143036</v>
      </c>
      <c r="FT201" s="2">
        <f>('DEPRECATED - DT-Prelim Calcs'!$C$6*FR201-FS201)/('DEPRECATED - DT-Prelim Calcs'!$C$6*FR201)*'DEPRECATED - DT-Prelim Calcs'!$C$7*FR201</f>
        <v>172.25779223905198</v>
      </c>
      <c r="FU201" s="57">
        <f>FT201/'DEPRECATED - DT-Prelim Calcs'!$C$7*('DEPRECATED - DT-Prelim Calcs'!$C$8-'DEPRECATED - DT-Prelim Calcs'!$C$9)+'DEPRECATED - DT-Prelim Calcs'!$C$9</f>
        <v>9173.1044582034738</v>
      </c>
      <c r="FV201" s="57">
        <f t="shared" si="286"/>
        <v>93</v>
      </c>
      <c r="FW201" s="2">
        <f t="shared" si="324"/>
        <v>0.7112822800297498</v>
      </c>
      <c r="FX201" s="57">
        <f>FW201*'DEPRECATED - DT-Prelim Calcs'!$C$21/FR$2/'DEPRECATED - DT-Prelim Calcs'!$C$19/'DEPRECATED - DT-Prelim Calcs'!$C$18*3.39*'DEPRECATED - DT-Prelim Calcs'!$C$20</f>
        <v>25.773080821789936</v>
      </c>
      <c r="FY201" s="46">
        <f t="shared" si="325"/>
        <v>0</v>
      </c>
      <c r="FZ201" s="57">
        <f>FX200*'DEPRECATED - DT-Prelim Calcs'!$C$11+FZ200</f>
        <v>-1199.6345391139487</v>
      </c>
      <c r="GA201" s="57">
        <f>GA200+0.5*FX201*'DEPRECATED - DT-Prelim Calcs'!$C$11^2+FZ201*'DEPRECATED - DT-Prelim Calcs'!$C$11</f>
        <v>-715424.15617646696</v>
      </c>
      <c r="GB201" s="57">
        <f>MIN('Drive Train'!$F$35-FV200*'DEPRECATED - DT-Prelim Calcs'!$C$21*'Drive Train'!$F$39,GB200+FV$2)</f>
        <v>6.82</v>
      </c>
      <c r="GC201" s="57">
        <f>'Drive Train'!$F$35-FV201*'DEPRECATED - DT-Prelim Calcs'!$C$21*'Drive Train'!$F$39</f>
        <v>6.82</v>
      </c>
      <c r="GD201" s="1">
        <f>IF(GA201&gt;='Drive Train'!$F$29,1,0)</f>
        <v>0</v>
      </c>
      <c r="GE201" s="57">
        <f t="shared" si="326"/>
        <v>103.33333333333333</v>
      </c>
      <c r="GF201" s="63">
        <f>GF200+'DEPRECATED - DT-Prelim Calcs'!$C$11</f>
        <v>788</v>
      </c>
      <c r="GG201" s="2">
        <f>GQ201/'Drive Train'!$F$35</f>
        <v>0.85483870967741948</v>
      </c>
      <c r="GH201" s="46">
        <f>GO201*12*60/(PI() * 'Drive Train'!$F$15)/GG$2*GG201</f>
        <v>-214402.89073467295</v>
      </c>
      <c r="GI201" s="2">
        <f>('DEPRECATED - DT-Prelim Calcs'!$C$6*GG201-GH201)/('DEPRECATED - DT-Prelim Calcs'!$C$6*GG201)*'DEPRECATED - DT-Prelim Calcs'!$C$7*GG201</f>
        <v>99.004057476169095</v>
      </c>
      <c r="GJ201" s="57">
        <f>GI201/'DEPRECATED - DT-Prelim Calcs'!$C$7*('DEPRECATED - DT-Prelim Calcs'!$C$8-'DEPRECATED - DT-Prelim Calcs'!$C$9)+'DEPRECATED - DT-Prelim Calcs'!$C$9</f>
        <v>5273.3309436483378</v>
      </c>
      <c r="GK201" s="57">
        <f t="shared" si="327"/>
        <v>29.999999999999982</v>
      </c>
      <c r="GL201" s="2">
        <f t="shared" si="328"/>
        <v>0.99579519204165001</v>
      </c>
      <c r="GM201" s="57">
        <f>GL201*'DEPRECATED - DT-Prelim Calcs'!$C$21/GG$2/'DEPRECATED - DT-Prelim Calcs'!$C$19/'DEPRECATED - DT-Prelim Calcs'!$C$18*3.39*'DEPRECATED - DT-Prelim Calcs'!$C$20</f>
        <v>25.773080821789936</v>
      </c>
      <c r="GN201" s="46">
        <f t="shared" si="329"/>
        <v>0</v>
      </c>
      <c r="GO201" s="57">
        <f>GM200*'DEPRECATED - DT-Prelim Calcs'!$C$11+GO200</f>
        <v>-612.84671101710944</v>
      </c>
      <c r="GP201" s="57">
        <f>GP200+0.5*GM201*'DEPRECATED - DT-Prelim Calcs'!$C$11^2+GO201*'DEPRECATED - DT-Prelim Calcs'!$C$11</f>
        <v>-344141.71315277409</v>
      </c>
      <c r="GQ201" s="57">
        <f>MIN('Drive Train'!$F$35-GK200*'DEPRECATED - DT-Prelim Calcs'!$C$21*'Drive Train'!$F$39,GQ200+GK$2)</f>
        <v>10.600000000000001</v>
      </c>
      <c r="GR201" s="57">
        <f>'Drive Train'!$F$35-GK201*'DEPRECATED - DT-Prelim Calcs'!$C$21*'Drive Train'!$F$39</f>
        <v>10.600000000000001</v>
      </c>
      <c r="GS201" s="1">
        <f>IF(GP201&gt;='Drive Train'!$F$29,1,0)</f>
        <v>0</v>
      </c>
      <c r="GT201" s="57">
        <f t="shared" si="330"/>
        <v>33.333333333333314</v>
      </c>
      <c r="GU201" s="63">
        <f>GU200+'DEPRECATED - DT-Prelim Calcs'!$C$11</f>
        <v>788</v>
      </c>
      <c r="GV201" s="2">
        <f>HF201/'Drive Train'!$F$35</f>
        <v>0.83870967741935498</v>
      </c>
      <c r="GW201" s="46">
        <f>HD201*12*60/(PI() * 'Drive Train'!$F$15)/GV$2*GV201</f>
        <v>-15501.501980733115</v>
      </c>
      <c r="GX201" s="2">
        <f>('DEPRECATED - DT-Prelim Calcs'!$C$6*GV201-GW201)/('DEPRECATED - DT-Prelim Calcs'!$C$6*GV201)*'DEPRECATED - DT-Prelim Calcs'!$C$7*GV201</f>
        <v>9.0304122313173831</v>
      </c>
      <c r="GY201" s="57">
        <f>GX201/'DEPRECATED - DT-Prelim Calcs'!$C$7*('DEPRECATED - DT-Prelim Calcs'!$C$8-'DEPRECATED - DT-Prelim Calcs'!$C$9)+'DEPRECATED - DT-Prelim Calcs'!$C$9</f>
        <v>483.4476718995935</v>
      </c>
      <c r="GZ201" s="57">
        <f t="shared" si="287"/>
        <v>33.333333333333314</v>
      </c>
      <c r="HA201" s="2">
        <f t="shared" si="331"/>
        <v>0.99579519204165001</v>
      </c>
      <c r="HB201" s="57">
        <f>HA201*'DEPRECATED - DT-Prelim Calcs'!$C$21/GV$2/'DEPRECATED - DT-Prelim Calcs'!$C$19/'DEPRECATED - DT-Prelim Calcs'!$C$18*3.39*'DEPRECATED - DT-Prelim Calcs'!$C$20</f>
        <v>25.773080821789936</v>
      </c>
      <c r="HC201" s="46">
        <f t="shared" si="332"/>
        <v>0</v>
      </c>
      <c r="HD201" s="57">
        <f>HB200*'DEPRECATED - DT-Prelim Calcs'!$C$11+HD200</f>
        <v>-45.161413799463659</v>
      </c>
      <c r="HE201" s="57">
        <f>HE200+0.5*HB201*'DEPRECATED - DT-Prelim Calcs'!$C$11^2+HD201*'DEPRECATED - DT-Prelim Calcs'!$C$11</f>
        <v>-360807.56977654377</v>
      </c>
      <c r="HF201" s="57">
        <f>MIN('Drive Train'!$F$35-GZ200*'DEPRECATED - DT-Prelim Calcs'!$C$21*'Drive Train'!$F$39,HF200+GZ$2)</f>
        <v>10.400000000000002</v>
      </c>
      <c r="HG201" s="57">
        <f>'Drive Train'!$F$35-GZ201*'DEPRECATED - DT-Prelim Calcs'!$C$21*'Drive Train'!$F$39</f>
        <v>10.400000000000002</v>
      </c>
      <c r="HH201" s="1">
        <f>IF(HE201&gt;='Drive Train'!$F$29,1,0)</f>
        <v>0</v>
      </c>
      <c r="HI201" s="57">
        <f t="shared" si="333"/>
        <v>37.037037037037017</v>
      </c>
      <c r="HJ201" s="63">
        <f>HJ200+'DEPRECATED - DT-Prelim Calcs'!$C$11</f>
        <v>788</v>
      </c>
      <c r="HK201" s="2">
        <f>HU201/'Drive Train'!$F$35</f>
        <v>0.82258064516129037</v>
      </c>
      <c r="HL201" s="46">
        <f>HS201*12*60/(PI() * 'Drive Train'!$F$15)/HK$2*HK201</f>
        <v>-265291.31899774604</v>
      </c>
      <c r="HM201" s="2">
        <f>('DEPRECATED - DT-Prelim Calcs'!$C$6*HK201-HL201)/('DEPRECATED - DT-Prelim Calcs'!$C$6*HK201)*'DEPRECATED - DT-Prelim Calcs'!$C$7*HK201</f>
        <v>121.93590505550812</v>
      </c>
      <c r="HN201" s="57">
        <f>HM201/'DEPRECATED - DT-Prelim Calcs'!$C$7*('DEPRECATED - DT-Prelim Calcs'!$C$8-'DEPRECATED - DT-Prelim Calcs'!$C$9)+'DEPRECATED - DT-Prelim Calcs'!$C$9</f>
        <v>6494.1425803409511</v>
      </c>
      <c r="HO201" s="57">
        <f t="shared" si="288"/>
        <v>36.66666666666665</v>
      </c>
      <c r="HP201" s="2">
        <f t="shared" si="334"/>
        <v>0.99579519204165001</v>
      </c>
      <c r="HQ201" s="57">
        <f>HP201*'DEPRECATED - DT-Prelim Calcs'!$C$21/HK$2/'DEPRECATED - DT-Prelim Calcs'!$C$19/'DEPRECATED - DT-Prelim Calcs'!$C$18*3.39*'DEPRECATED - DT-Prelim Calcs'!$C$20</f>
        <v>25.773080821789936</v>
      </c>
      <c r="HR201" s="46">
        <f t="shared" si="335"/>
        <v>0</v>
      </c>
      <c r="HS201" s="57">
        <f>HQ200*'DEPRECATED - DT-Prelim Calcs'!$C$11+HS200</f>
        <v>-788.04307261398242</v>
      </c>
      <c r="HT201" s="57">
        <f>HT200+0.5*HQ201*'DEPRECATED - DT-Prelim Calcs'!$C$11^2+HS201*'DEPRECATED - DT-Prelim Calcs'!$C$11</f>
        <v>-369590.28556620114</v>
      </c>
      <c r="HU201" s="57">
        <f>MIN('Drive Train'!$F$35-HO200*'DEPRECATED - DT-Prelim Calcs'!$C$21*'Drive Train'!$F$39,HU200+HO$2)</f>
        <v>10.200000000000001</v>
      </c>
      <c r="HV201" s="57">
        <f>'Drive Train'!$F$35-HO201*'DEPRECATED - DT-Prelim Calcs'!$C$21*'Drive Train'!$F$39</f>
        <v>10.200000000000001</v>
      </c>
      <c r="HW201" s="1">
        <f>IF(HT201&gt;='Drive Train'!$F$29,1,0)</f>
        <v>0</v>
      </c>
      <c r="HX201" s="57">
        <f t="shared" si="336"/>
        <v>40.740740740740726</v>
      </c>
      <c r="HY201" s="63">
        <f>HY200+'DEPRECATED - DT-Prelim Calcs'!$C$11</f>
        <v>788</v>
      </c>
      <c r="HZ201" s="2">
        <f>IJ201/'Drive Train'!$F$35</f>
        <v>4.0129807498568697</v>
      </c>
      <c r="IA201" s="46">
        <f>IH201*12*60/(PI() * 'Drive Train'!$F$15)/HZ$2*HZ201</f>
        <v>-2314052.4678338286</v>
      </c>
      <c r="IB201" s="2">
        <f>('DEPRECATED - DT-Prelim Calcs'!$C$6*HZ201-IA201)/('DEPRECATED - DT-Prelim Calcs'!$C$6*HZ201)*'DEPRECATED - DT-Prelim Calcs'!$C$7*HZ201</f>
        <v>1055.987690263727</v>
      </c>
      <c r="IC201" s="57">
        <f>IB201/'DEPRECATED - DT-Prelim Calcs'!$C$7*('DEPRECATED - DT-Prelim Calcs'!$C$8-'DEPRECATED - DT-Prelim Calcs'!$C$9)+'DEPRECATED - DT-Prelim Calcs'!$C$9</f>
        <v>56219.804008645719</v>
      </c>
      <c r="ID201" s="57">
        <f t="shared" si="289"/>
        <v>39.999999999999986</v>
      </c>
      <c r="IE201" s="2">
        <f t="shared" si="337"/>
        <v>0.99579519204165001</v>
      </c>
      <c r="IF201" s="57">
        <f>IE201*'DEPRECATED - DT-Prelim Calcs'!$C$21/HZ$2/'DEPRECATED - DT-Prelim Calcs'!$C$19/'DEPRECATED - DT-Prelim Calcs'!$C$18*3.39*'DEPRECATED - DT-Prelim Calcs'!$C$20</f>
        <v>25.773080821789936</v>
      </c>
      <c r="IG201" s="46">
        <f t="shared" si="338"/>
        <v>0</v>
      </c>
      <c r="IH201" s="57">
        <f>IF200*'DEPRECATED - DT-Prelim Calcs'!$C$11+IH200</f>
        <v>-1409.0017371914228</v>
      </c>
      <c r="II201" s="57">
        <f>II200+0.5*IF201*'DEPRECATED - DT-Prelim Calcs'!$C$11^2+IH201*'DEPRECATED - DT-Prelim Calcs'!$C$11</f>
        <v>-359035.8058860061</v>
      </c>
      <c r="IJ201" s="57">
        <f>MIN('Drive Train'!$F$35-ID200*'DEPRECATED - DT-Prelim Calcs'!$C$21*'Drive Train'!$F$39,IJ200+ID$2)</f>
        <v>49.760961298225183</v>
      </c>
      <c r="IK201" s="57">
        <f>'Drive Train'!$F$35-ID201*'DEPRECATED - DT-Prelim Calcs'!$C$21*'Drive Train'!$F$39</f>
        <v>10.000000000000002</v>
      </c>
      <c r="IL201" s="1">
        <f>IF(II201&gt;='Drive Train'!$F$29,1,0)</f>
        <v>0</v>
      </c>
      <c r="IM201" s="57">
        <f t="shared" si="339"/>
        <v>44.444444444444429</v>
      </c>
      <c r="IN201" s="63">
        <f>IN200+'DEPRECATED - DT-Prelim Calcs'!$C$11</f>
        <v>788</v>
      </c>
      <c r="IO201" s="2">
        <f>IY201/'Drive Train'!$F$35</f>
        <v>0.79032258064516137</v>
      </c>
      <c r="IP201" s="46">
        <f>IW201*12*60/(PI() * 'Drive Train'!$F$15)/IO$2*IO201</f>
        <v>-166475.33512841098</v>
      </c>
      <c r="IQ201" s="2">
        <f>('DEPRECATED - DT-Prelim Calcs'!$C$6*IO201-IP201)/('DEPRECATED - DT-Prelim Calcs'!$C$6*IO201)*'DEPRECATED - DT-Prelim Calcs'!$C$7*IO201</f>
        <v>77.177765160343668</v>
      </c>
      <c r="IR201" s="57">
        <f>IQ201/'DEPRECATED - DT-Prelim Calcs'!$C$7*('DEPRECATED - DT-Prelim Calcs'!$C$8-'DEPRECATED - DT-Prelim Calcs'!$C$9)+'DEPRECATED - DT-Prelim Calcs'!$C$9</f>
        <v>4111.3752157975487</v>
      </c>
      <c r="IS201" s="57">
        <f t="shared" si="290"/>
        <v>43.333333333333321</v>
      </c>
      <c r="IT201" s="2">
        <f t="shared" si="340"/>
        <v>0.99579519204165001</v>
      </c>
      <c r="IU201" s="57">
        <f>IT201*'DEPRECATED - DT-Prelim Calcs'!$C$21/IO$2/'DEPRECATED - DT-Prelim Calcs'!$C$19/'DEPRECATED - DT-Prelim Calcs'!$C$18*3.39*'DEPRECATED - DT-Prelim Calcs'!$C$20</f>
        <v>25.773080821789936</v>
      </c>
      <c r="IV201" s="46">
        <f t="shared" si="341"/>
        <v>0</v>
      </c>
      <c r="IW201" s="57">
        <f>IU200*'DEPRECATED - DT-Prelim Calcs'!$C$11+IW200</f>
        <v>-514.69613921088114</v>
      </c>
      <c r="IX201" s="57">
        <f>IX200+0.5*IU201*'DEPRECATED - DT-Prelim Calcs'!$C$11^2+IW201*'DEPRECATED - DT-Prelim Calcs'!$C$11</f>
        <v>-366982.71401779598</v>
      </c>
      <c r="IY201" s="57">
        <f>MIN('Drive Train'!$F$35-IS200*'DEPRECATED - DT-Prelim Calcs'!$C$21*'Drive Train'!$F$39,IY200+IS$2)</f>
        <v>9.8000000000000007</v>
      </c>
      <c r="IZ201" s="57">
        <f>'Drive Train'!$F$35-IS201*'DEPRECATED - DT-Prelim Calcs'!$C$21*'Drive Train'!$F$39</f>
        <v>9.8000000000000007</v>
      </c>
      <c r="JA201" s="1">
        <f>IF(IX201&gt;='Drive Train'!$F$29,1,0)</f>
        <v>0</v>
      </c>
      <c r="JB201" s="57">
        <f t="shared" si="342"/>
        <v>48.148148148148138</v>
      </c>
      <c r="JC201" s="63">
        <f>JC200+'DEPRECATED - DT-Prelim Calcs'!$C$11</f>
        <v>788</v>
      </c>
      <c r="JD201" s="2">
        <f>JN201/'Drive Train'!$F$35</f>
        <v>0.77419354838709686</v>
      </c>
      <c r="JE201" s="46">
        <f>JL201*12*60/(PI() * 'Drive Train'!$F$15)/JD$2*JD201</f>
        <v>-149675.1683931138</v>
      </c>
      <c r="JF201" s="2">
        <f>('DEPRECATED - DT-Prelim Calcs'!$C$6*JD201-JE201)/('DEPRECATED - DT-Prelim Calcs'!$C$6*JD201)*'DEPRECATED - DT-Prelim Calcs'!$C$7*JD201</f>
        <v>69.542571147185924</v>
      </c>
      <c r="JG201" s="57">
        <f>JF201/'DEPRECATED - DT-Prelim Calcs'!$C$7*('DEPRECATED - DT-Prelim Calcs'!$C$8-'DEPRECATED - DT-Prelim Calcs'!$C$9)+'DEPRECATED - DT-Prelim Calcs'!$C$9</f>
        <v>3704.904098831516</v>
      </c>
      <c r="JH201" s="57">
        <f t="shared" si="291"/>
        <v>46.666666666666657</v>
      </c>
      <c r="JI201" s="2">
        <f t="shared" si="343"/>
        <v>0.99579519204165001</v>
      </c>
      <c r="JJ201" s="57">
        <f>JI201*'DEPRECATED - DT-Prelim Calcs'!$C$21/JD$2/'DEPRECATED - DT-Prelim Calcs'!$C$19/'DEPRECATED - DT-Prelim Calcs'!$C$18*3.39*'DEPRECATED - DT-Prelim Calcs'!$C$20</f>
        <v>25.773080821789936</v>
      </c>
      <c r="JK201" s="46">
        <f t="shared" si="344"/>
        <v>0</v>
      </c>
      <c r="JL201" s="57">
        <f>JJ200*'DEPRECATED - DT-Prelim Calcs'!$C$11+JL200</f>
        <v>-472.3953465294021</v>
      </c>
      <c r="JM201" s="57">
        <f>JM200+0.5*JJ201*'DEPRECATED - DT-Prelim Calcs'!$C$11^2+JL201*'DEPRECATED - DT-Prelim Calcs'!$C$11</f>
        <v>-396926.55091523984</v>
      </c>
      <c r="JN201" s="57">
        <f>MIN('Drive Train'!$F$35-JH200*'DEPRECATED - DT-Prelim Calcs'!$C$21*'Drive Train'!$F$39,JN200+JH$2)</f>
        <v>9.6000000000000014</v>
      </c>
      <c r="JO201" s="57">
        <f>'Drive Train'!$F$35-JH201*'DEPRECATED - DT-Prelim Calcs'!$C$21*'Drive Train'!$F$39</f>
        <v>9.6000000000000014</v>
      </c>
      <c r="JP201" s="1">
        <f>IF(JM201&gt;='Drive Train'!$F$29,1,0)</f>
        <v>0</v>
      </c>
      <c r="JQ201" s="57">
        <f>MIN(JG201,'DEPRECATED - DT-Prelim Calcs'!$C$10)*'DEPRECATED - DT-Prelim Calcs'!$C$11*1000/60/60</f>
        <v>103.33333333333333</v>
      </c>
      <c r="JR201" s="63">
        <f>JR200+'DEPRECATED - DT-Prelim Calcs'!$C$11</f>
        <v>788</v>
      </c>
      <c r="JS201" s="2">
        <f>KC201/'Drive Train'!$F$35</f>
        <v>0.75806451612903225</v>
      </c>
      <c r="JT201" s="46">
        <f>KA201*12*60/(PI() * 'Drive Train'!$F$15)/JS$2*JS201</f>
        <v>-245282.66615137309</v>
      </c>
      <c r="JU201" s="2">
        <f>('DEPRECATED - DT-Prelim Calcs'!$C$6*JS201-JT201)/('DEPRECATED - DT-Prelim Calcs'!$C$6*JS201)*'DEPRECATED - DT-Prelim Calcs'!$C$7*JS201</f>
        <v>112.73335676432296</v>
      </c>
      <c r="JV201" s="57">
        <f>JU201/'DEPRECATED - DT-Prelim Calcs'!$C$7*('DEPRECATED - DT-Prelim Calcs'!$C$8-'DEPRECATED - DT-Prelim Calcs'!$C$9)+'DEPRECATED - DT-Prelim Calcs'!$C$9</f>
        <v>6004.2309845903055</v>
      </c>
      <c r="JW201" s="57">
        <f t="shared" si="292"/>
        <v>49.999999999999993</v>
      </c>
      <c r="JX201" s="2">
        <f t="shared" si="345"/>
        <v>0.99579519204165001</v>
      </c>
      <c r="JY201" s="57">
        <f>JX201*'DEPRECATED - DT-Prelim Calcs'!$C$21/JS$2/'DEPRECATED - DT-Prelim Calcs'!$C$19/'DEPRECATED - DT-Prelim Calcs'!$C$18*3.39*'DEPRECATED - DT-Prelim Calcs'!$C$20</f>
        <v>25.773080821789936</v>
      </c>
      <c r="JZ201" s="46">
        <f t="shared" si="346"/>
        <v>0</v>
      </c>
      <c r="KA201" s="57">
        <f>JY200*'DEPRECATED - DT-Prelim Calcs'!$C$11+KA200</f>
        <v>-790.61689920280617</v>
      </c>
      <c r="KB201" s="57">
        <f>KB200+0.5*JY201*'DEPRECATED - DT-Prelim Calcs'!$C$11^2+KA201*'DEPRECATED - DT-Prelim Calcs'!$C$11</f>
        <v>-413925.44828697969</v>
      </c>
      <c r="KC201" s="57">
        <f>MIN('Drive Train'!$F$35-JW200*'DEPRECATED - DT-Prelim Calcs'!$C$21*'Drive Train'!$F$39,KC200+JW$2)</f>
        <v>9.4</v>
      </c>
      <c r="KD201" s="57">
        <f>'Drive Train'!$F$35-JW201*'DEPRECATED - DT-Prelim Calcs'!$C$21*'Drive Train'!$F$39</f>
        <v>9.4</v>
      </c>
      <c r="KE201" s="1">
        <f>IF(KB201&gt;='Drive Train'!$F$29,1,0)</f>
        <v>0</v>
      </c>
      <c r="KF201" s="57">
        <f>MIN(JV201,'DEPRECATED - DT-Prelim Calcs'!$C$10)*'DEPRECATED - DT-Prelim Calcs'!$C$11*1000/60/60</f>
        <v>103.33333333333333</v>
      </c>
      <c r="KG201" s="63">
        <f>KG200+'DEPRECATED - DT-Prelim Calcs'!$C$11</f>
        <v>788</v>
      </c>
      <c r="KH201" s="2">
        <f>KR201/'Drive Train'!$F$35</f>
        <v>0.74193548387096786</v>
      </c>
      <c r="KI201" s="46">
        <f>KP201*12*60/(PI() * 'Drive Train'!$F$15)/KH$2*KH201</f>
        <v>-289719.2868469216</v>
      </c>
      <c r="KJ201" s="2">
        <f>('DEPRECATED - DT-Prelim Calcs'!$C$6*KH201-KI201)/('DEPRECATED - DT-Prelim Calcs'!$C$6*KH201)*'DEPRECATED - DT-Prelim Calcs'!$C$7*KH201</f>
        <v>132.78684149569398</v>
      </c>
      <c r="KK201" s="57">
        <f>KJ201/'DEPRECATED - DT-Prelim Calcs'!$C$7*('DEPRECATED - DT-Prelim Calcs'!$C$8-'DEPRECATED - DT-Prelim Calcs'!$C$9)+'DEPRECATED - DT-Prelim Calcs'!$C$9</f>
        <v>7071.8086157251191</v>
      </c>
      <c r="KL201" s="57">
        <f t="shared" si="293"/>
        <v>53.333333333333329</v>
      </c>
      <c r="KM201" s="2">
        <f t="shared" si="347"/>
        <v>0.99579519204165001</v>
      </c>
      <c r="KN201" s="57">
        <f>KM201*'DEPRECATED - DT-Prelim Calcs'!$C$21/KH$2/'DEPRECATED - DT-Prelim Calcs'!$C$19/'DEPRECATED - DT-Prelim Calcs'!$C$18*3.39*'DEPRECATED - DT-Prelim Calcs'!$C$20</f>
        <v>25.773080821789936</v>
      </c>
      <c r="KO201" s="46">
        <f t="shared" si="348"/>
        <v>0</v>
      </c>
      <c r="KP201" s="57">
        <f>KN200*'DEPRECATED - DT-Prelim Calcs'!$C$11+KP200</f>
        <v>-954.15003065729036</v>
      </c>
      <c r="KQ201" s="57">
        <f>KQ200+0.5*KN201*'DEPRECATED - DT-Prelim Calcs'!$C$11^2+KP201*'DEPRECATED - DT-Prelim Calcs'!$C$11</f>
        <v>-392996.97586511174</v>
      </c>
      <c r="KR201" s="57">
        <f>MIN('Drive Train'!$F$35-KL200*'DEPRECATED - DT-Prelim Calcs'!$C$21*'Drive Train'!$F$39,KR200+KL$2)</f>
        <v>9.2000000000000011</v>
      </c>
      <c r="KS201" s="57">
        <f>'Drive Train'!$F$35-KL201*'DEPRECATED - DT-Prelim Calcs'!$C$21*'Drive Train'!$F$39</f>
        <v>9.2000000000000011</v>
      </c>
      <c r="KT201" s="1">
        <f>IF(KQ201&gt;='Drive Train'!$F$29,1,0)</f>
        <v>0</v>
      </c>
      <c r="KU201" s="57">
        <f>MIN(KK201,'DEPRECATED - DT-Prelim Calcs'!$C$10)*'DEPRECATED - DT-Prelim Calcs'!$C$11*1000/60/60</f>
        <v>103.33333333333333</v>
      </c>
      <c r="KV201" s="63">
        <f>KV200+'DEPRECATED - DT-Prelim Calcs'!$C$11</f>
        <v>788</v>
      </c>
      <c r="KW201" s="2">
        <f>LG201/'Drive Train'!$F$35</f>
        <v>1.5505135885125303</v>
      </c>
      <c r="KX201" s="46">
        <f>LE201*12*60/(PI() * 'Drive Train'!$F$15)/KW$2*KW201</f>
        <v>-182826.24236047495</v>
      </c>
      <c r="KY201" s="2">
        <f>('DEPRECATED - DT-Prelim Calcs'!$C$6*KW201-KX201)/('DEPRECATED - DT-Prelim Calcs'!$C$6*KW201)*'DEPRECATED - DT-Prelim Calcs'!$C$7*KW201</f>
        <v>86.403012436635024</v>
      </c>
      <c r="KZ201" s="57">
        <f>KY201/'DEPRECATED - DT-Prelim Calcs'!$C$7*('DEPRECATED - DT-Prelim Calcs'!$C$8-'DEPRECATED - DT-Prelim Calcs'!$C$9)+'DEPRECATED - DT-Prelim Calcs'!$C$9</f>
        <v>4602.4952263984533</v>
      </c>
      <c r="LA201" s="57">
        <f t="shared" si="294"/>
        <v>56.666666666666664</v>
      </c>
      <c r="LB201" s="2">
        <f t="shared" si="349"/>
        <v>0.99579519204165001</v>
      </c>
      <c r="LC201" s="57">
        <f>LB201*'DEPRECATED - DT-Prelim Calcs'!$C$21/KW$2/'DEPRECATED - DT-Prelim Calcs'!$C$19/'DEPRECATED - DT-Prelim Calcs'!$C$18*3.39*'DEPRECATED - DT-Prelim Calcs'!$C$20</f>
        <v>25.773080821789936</v>
      </c>
      <c r="LD201" s="46">
        <f t="shared" si="350"/>
        <v>0</v>
      </c>
      <c r="LE201" s="57">
        <f>LC200*'DEPRECATED - DT-Prelim Calcs'!$C$11+LE200</f>
        <v>-288.11665222623634</v>
      </c>
      <c r="LF201" s="57">
        <f>LF200+0.5*LC201*'DEPRECATED - DT-Prelim Calcs'!$C$11^2+LE201*'DEPRECATED - DT-Prelim Calcs'!$C$11</f>
        <v>-401967.76618093334</v>
      </c>
      <c r="LG201" s="57">
        <f>MIN('Drive Train'!$F$35-LA200*'DEPRECATED - DT-Prelim Calcs'!$C$21*'Drive Train'!$F$39,LG200+LA$2)</f>
        <v>19.226368497555377</v>
      </c>
      <c r="LH201" s="57">
        <f>'Drive Train'!$F$35-LA201*'DEPRECATED - DT-Prelim Calcs'!$C$21*'Drive Train'!$F$39</f>
        <v>9</v>
      </c>
      <c r="LI201" s="1">
        <f>IF(LF201&gt;='Drive Train'!$F$29,1,0)</f>
        <v>0</v>
      </c>
      <c r="LJ201" s="57">
        <f>MIN(KZ201,'DEPRECATED - DT-Prelim Calcs'!$C$10)*'DEPRECATED - DT-Prelim Calcs'!$C$11*1000/60/60</f>
        <v>103.33333333333333</v>
      </c>
      <c r="LK201" s="63">
        <f>LK200+'DEPRECATED - DT-Prelim Calcs'!$C$11</f>
        <v>788</v>
      </c>
      <c r="LL201" s="2">
        <f>LV201/'Drive Train'!$F$35</f>
        <v>0.70967741935483875</v>
      </c>
      <c r="LM201" s="46">
        <f>LT201*12*60/(PI() * 'Drive Train'!$F$15)/LL$2*LL201</f>
        <v>-175622.92315786783</v>
      </c>
      <c r="LN201" s="2">
        <f>('DEPRECATED - DT-Prelim Calcs'!$C$6*LL201-LM201)/('DEPRECATED - DT-Prelim Calcs'!$C$6*LL201)*'DEPRECATED - DT-Prelim Calcs'!$C$7*LL201</f>
        <v>81.119561757091972</v>
      </c>
      <c r="LO201" s="57">
        <f>LN201/'DEPRECATED - DT-Prelim Calcs'!$C$7*('DEPRECATED - DT-Prelim Calcs'!$C$8-'DEPRECATED - DT-Prelim Calcs'!$C$9)+'DEPRECATED - DT-Prelim Calcs'!$C$9</f>
        <v>4321.2227275663481</v>
      </c>
      <c r="LP201" s="57">
        <f t="shared" si="295"/>
        <v>60</v>
      </c>
      <c r="LQ201" s="2">
        <f t="shared" si="351"/>
        <v>0.99579519204165001</v>
      </c>
      <c r="LR201" s="57">
        <f>LQ201*'DEPRECATED - DT-Prelim Calcs'!$C$21/LL$2/'DEPRECATED - DT-Prelim Calcs'!$C$19/'DEPRECATED - DT-Prelim Calcs'!$C$18*3.39*'DEPRECATED - DT-Prelim Calcs'!$C$20</f>
        <v>25.773080821789936</v>
      </c>
      <c r="LS201" s="46">
        <f t="shared" si="352"/>
        <v>0</v>
      </c>
      <c r="LT201" s="57">
        <f>LR200*'DEPRECATED - DT-Prelim Calcs'!$C$11+LT200</f>
        <v>-604.68001862249866</v>
      </c>
      <c r="LU201" s="57">
        <f>LU200+0.5*LR201*'DEPRECATED - DT-Prelim Calcs'!$C$11^2+LT201*'DEPRECATED - DT-Prelim Calcs'!$C$11</f>
        <v>-384761.04608648975</v>
      </c>
      <c r="LV201" s="57">
        <f>MIN('Drive Train'!$F$35-LP200*'DEPRECATED - DT-Prelim Calcs'!$C$21*'Drive Train'!$F$39,LV200+LP$2)</f>
        <v>8.8000000000000007</v>
      </c>
      <c r="LW201" s="57">
        <f>'Drive Train'!$F$35-LP201*'DEPRECATED - DT-Prelim Calcs'!$C$21*'Drive Train'!$F$39</f>
        <v>8.8000000000000007</v>
      </c>
      <c r="LX201" s="1">
        <f>IF(LU201&gt;='Drive Train'!$F$29,1,0)</f>
        <v>0</v>
      </c>
      <c r="LY201" s="57">
        <f>MIN(LO201,'DEPRECATED - DT-Prelim Calcs'!$C$10)*'DEPRECATED - DT-Prelim Calcs'!$C$11*1000/60/60</f>
        <v>103.33333333333333</v>
      </c>
      <c r="LZ201" s="63">
        <f>LZ200+'DEPRECATED - DT-Prelim Calcs'!$C$11</f>
        <v>788</v>
      </c>
    </row>
    <row r="202" spans="18:338" x14ac:dyDescent="0.2">
      <c r="R202" s="63">
        <f>R201+'DEPRECATED - DT-Prelim Calcs'!$C$11</f>
        <v>792</v>
      </c>
      <c r="S202" s="2">
        <f>AG202/'Drive Train'!$F$35</f>
        <v>0</v>
      </c>
      <c r="T202" s="46">
        <f>AE202*12*60/(PI() * 'Drive Train'!$F$15)/S$2*ABS(S202)</f>
        <v>0</v>
      </c>
      <c r="U202" s="2">
        <f>IF(OR(AD201=1,AND($C$32=Motors!$C$32,'DEPRECATED - DT-Prelim Calcs'!AI201=1)),0,IF(AG202=0,-(V201+$C$9)/($C$8-$C$9)*$C$7,($C$6*S202-T202)/($C$6*S202)*$C$7*S202))</f>
        <v>0</v>
      </c>
      <c r="V202" s="57">
        <f>IF(AND(AD201=1,AI201=1),0,ABS(U202/$C$7*($C$8-$C$9)+$C$9) *'Drive Train'!$AA$49 + V201*(1-'Drive Train'!$AA$49))</f>
        <v>0</v>
      </c>
      <c r="W202" s="57">
        <f t="shared" si="269"/>
        <v>0</v>
      </c>
      <c r="X202" s="2">
        <f>MAX(MIN(IF(AND(AI201=1,AG202&lt;0),-1,1)*(W202-$C$9)/($C$8-$C$9)*$C$7-$C$29*AE202/T$2 -  AI201*$C$29/2,X$2),MAX(X$4:X201)*-1)</f>
        <v>-0.2458281045106315</v>
      </c>
      <c r="Y202" s="57">
        <f t="shared" si="270"/>
        <v>0</v>
      </c>
      <c r="Z202" s="57">
        <f t="shared" si="271"/>
        <v>0</v>
      </c>
      <c r="AA202" s="57">
        <f t="shared" si="272"/>
        <v>0</v>
      </c>
      <c r="AB202" s="57" t="e">
        <f t="shared" si="273"/>
        <v>#N/A</v>
      </c>
      <c r="AC202" s="46">
        <f t="shared" si="296"/>
        <v>1</v>
      </c>
      <c r="AD202" s="1">
        <f t="shared" si="274"/>
        <v>1</v>
      </c>
      <c r="AE202" s="57">
        <f t="shared" si="275"/>
        <v>0</v>
      </c>
      <c r="AF202" s="57" t="e">
        <f t="shared" si="276"/>
        <v>#N/A</v>
      </c>
      <c r="AG202" s="57">
        <f>IF(AI201=0,MIN('Drive Train'!$F$35-W201*$C$21*'Drive Train'!$F$39,AG201+W$2)-$C$3,IF(AE201-1&lt;=0,0,IF($C$32=Motors!$C$30,MAX(ABS('Drive Train'!$F$35-W201*$C$21*'Drive Train'!$F$39)*-1,AG201-W$2),MAX(0,ABS('Drive Train'!$F$35-W201*$C$21*'Drive Train'!$F$39)*-1,AG201-W$2))))</f>
        <v>0</v>
      </c>
      <c r="AH202" s="57">
        <f>'Drive Train'!$F$35-ABS(W202)*'DEPRECATED - DT-Prelim Calcs'!$C$21*'Drive Train'!$F$39</f>
        <v>12.4</v>
      </c>
      <c r="AI202" s="1">
        <f>IF(AJ202&gt;='Drive Train'!$F$29,1,0)</f>
        <v>1</v>
      </c>
      <c r="AJ202" s="57">
        <f>AJ201+0.5*Y202*'DEPRECATED - DT-Prelim Calcs'!$C$11^2+AE202*'DEPRECATED - DT-Prelim Calcs'!$C$11</f>
        <v>784.33981740885292</v>
      </c>
      <c r="AK202" s="57">
        <f t="shared" si="268"/>
        <v>0</v>
      </c>
      <c r="AL202" s="63">
        <f>AL201+'DEPRECATED - DT-Prelim Calcs'!$C$11</f>
        <v>792</v>
      </c>
      <c r="AM202" s="2">
        <f>AW202/'Drive Train'!$F$35</f>
        <v>0.90171798760158639</v>
      </c>
      <c r="AN202" s="46">
        <f>AU202*12*60/(PI() * 'Drive Train'!$F$15)/AM$2*AM202</f>
        <v>4074.5129711578243</v>
      </c>
      <c r="AO202" s="2">
        <f>('DEPRECATED - DT-Prelim Calcs'!$C$6*AM202-AN202)/('DEPRECATED - DT-Prelim Calcs'!$C$6*AM202)*'DEPRECATED - DT-Prelim Calcs'!$C$7*AM202</f>
        <v>0.330818350027824</v>
      </c>
      <c r="AP202" s="57">
        <f>AO202/'DEPRECATED - DT-Prelim Calcs'!$C$7*('DEPRECATED - DT-Prelim Calcs'!$C$8-'DEPRECATED - DT-Prelim Calcs'!$C$9)+'DEPRECATED - DT-Prelim Calcs'!$C$9</f>
        <v>20.311615895672126</v>
      </c>
      <c r="AQ202" s="57">
        <f t="shared" si="277"/>
        <v>20.311615895672126</v>
      </c>
      <c r="AR202" s="2">
        <f t="shared" si="297"/>
        <v>-1.6653345369377348E-16</v>
      </c>
      <c r="AS202" s="57">
        <f>AR202*'DEPRECATED - DT-Prelim Calcs'!$C$21/AM$2/'DEPRECATED - DT-Prelim Calcs'!$C$19/'DEPRECATED - DT-Prelim Calcs'!$C$18*3.39*'DEPRECATED - DT-Prelim Calcs'!$C$20</f>
        <v>-1.2068570473601326E-15</v>
      </c>
      <c r="AT202" s="46">
        <f t="shared" si="298"/>
        <v>0</v>
      </c>
      <c r="AU202" s="57">
        <f>AS201*'DEPRECATED - DT-Prelim Calcs'!$C$11+AU201</f>
        <v>39.432321268798688</v>
      </c>
      <c r="AV202" s="57">
        <f>AV201+0.5*AS202*'DEPRECATED - DT-Prelim Calcs'!$C$11^2+AU202*'DEPRECATED - DT-Prelim Calcs'!$C$11</f>
        <v>31185.784880252617</v>
      </c>
      <c r="AW202" s="57">
        <f>MIN('Drive Train'!$F$35-AQ201*'DEPRECATED - DT-Prelim Calcs'!$C$21*'Drive Train'!$F$39,AW201+AQ$2)</f>
        <v>11.181303046259671</v>
      </c>
      <c r="AX202" s="57">
        <f>'Drive Train'!$F$35-AQ202*'DEPRECATED - DT-Prelim Calcs'!$C$21*'Drive Train'!$F$39</f>
        <v>11.181303046259673</v>
      </c>
      <c r="AY202" s="1">
        <f>IF(AV202&gt;='Drive Train'!$F$29,1,0)</f>
        <v>1</v>
      </c>
      <c r="AZ202" s="57">
        <f t="shared" si="299"/>
        <v>22.568462106302363</v>
      </c>
      <c r="BA202" s="63">
        <f>BA201+'DEPRECATED - DT-Prelim Calcs'!$C$11</f>
        <v>792</v>
      </c>
      <c r="BB202" s="2">
        <f>BL202/'Drive Train'!$F$35</f>
        <v>0.55000000000000004</v>
      </c>
      <c r="BC202" s="46">
        <f>BJ202*12*60/(PI() * 'Drive Train'!$F$15)/BB$2*BB202</f>
        <v>5574.3989430736756</v>
      </c>
      <c r="BD202" s="2">
        <f>('DEPRECATED - DT-Prelim Calcs'!$C$6*BB202-BC202)/('DEPRECATED - DT-Prelim Calcs'!$C$6*BB202)*'DEPRECATED - DT-Prelim Calcs'!$C$7*BB202</f>
        <v>-1.1950068391759019</v>
      </c>
      <c r="BE202" s="57">
        <f>BD202/'DEPRECATED - DT-Prelim Calcs'!$C$7*('DEPRECATED - DT-Prelim Calcs'!$C$8-'DEPRECATED - DT-Prelim Calcs'!$C$9)+'DEPRECATED - DT-Prelim Calcs'!$C$9</f>
        <v>-60.917998948659012</v>
      </c>
      <c r="BF202" s="57">
        <f t="shared" si="278"/>
        <v>-60.917998948659012</v>
      </c>
      <c r="BG202" s="2">
        <f t="shared" si="300"/>
        <v>-1.9370342982087358</v>
      </c>
      <c r="BH202" s="57">
        <f>BG202*'DEPRECATED - DT-Prelim Calcs'!$C$21/BB$2/'DEPRECATED - DT-Prelim Calcs'!$C$19/'DEPRECATED - DT-Prelim Calcs'!$C$18*3.39*'DEPRECATED - DT-Prelim Calcs'!$C$20</f>
        <v>-20.276476817893286</v>
      </c>
      <c r="BI202" s="46">
        <f t="shared" si="301"/>
        <v>1</v>
      </c>
      <c r="BJ202" s="57">
        <f>BH201*'DEPRECATED - DT-Prelim Calcs'!$C$11+BJ201</f>
        <v>61.232485201884487</v>
      </c>
      <c r="BK202" s="57">
        <f>BK201+0.5*BH202*'DEPRECATED - DT-Prelim Calcs'!$C$11^2+BJ202*'DEPRECATED - DT-Prelim Calcs'!$C$11</f>
        <v>16412.306139802338</v>
      </c>
      <c r="BL202" s="57">
        <f>MIN('Drive Train'!$F$35-BF201*'DEPRECATED - DT-Prelim Calcs'!$C$21*'Drive Train'!$F$39,BL201+BF$2)</f>
        <v>6.82</v>
      </c>
      <c r="BM202" s="57">
        <f>'Drive Train'!$F$35-BF202*'DEPRECATED - DT-Prelim Calcs'!$C$21*'Drive Train'!$F$39</f>
        <v>16.05507993691954</v>
      </c>
      <c r="BN202" s="1">
        <f>IF(BK202&gt;='Drive Train'!$F$29,1,0)</f>
        <v>1</v>
      </c>
      <c r="BO202" s="57">
        <f t="shared" si="302"/>
        <v>-67.68666549851001</v>
      </c>
      <c r="BP202" s="63">
        <f>BP201+'DEPRECATED - DT-Prelim Calcs'!$C$11</f>
        <v>792</v>
      </c>
      <c r="BQ202" s="2">
        <f>CA202/'Drive Train'!$F$35</f>
        <v>0.55000000000000004</v>
      </c>
      <c r="BR202" s="46">
        <f>BY202*12*60/(PI() * 'Drive Train'!$F$15)/BQ$2*BQ202</f>
        <v>-3338.7493702604784</v>
      </c>
      <c r="BS202" s="2">
        <f>('DEPRECATED - DT-Prelim Calcs'!$C$6*BQ202-BR202)/('DEPRECATED - DT-Prelim Calcs'!$C$6*BQ202)*'DEPRECATED - DT-Prelim Calcs'!$C$7*BQ202</f>
        <v>2.8351408972472334</v>
      </c>
      <c r="BT202" s="57">
        <f>BS202/'DEPRECATED - DT-Prelim Calcs'!$C$7*('DEPRECATED - DT-Prelim Calcs'!$C$8-'DEPRECATED - DT-Prelim Calcs'!$C$9)+'DEPRECATED - DT-Prelim Calcs'!$C$9</f>
        <v>153.63301955054774</v>
      </c>
      <c r="BU202" s="57">
        <f t="shared" si="279"/>
        <v>93</v>
      </c>
      <c r="BV202" s="2">
        <f t="shared" si="303"/>
        <v>1.8828060353728675</v>
      </c>
      <c r="BW202" s="57">
        <f>BV202*'DEPRECATED - DT-Prelim Calcs'!$C$21/BQ$2/'DEPRECATED - DT-Prelim Calcs'!$C$19/'DEPRECATED - DT-Prelim Calcs'!$C$18*3.39*'DEPRECATED - DT-Prelim Calcs'!$C$20</f>
        <v>25.773080821789936</v>
      </c>
      <c r="BX202" s="46">
        <f t="shared" si="304"/>
        <v>0</v>
      </c>
      <c r="BY202" s="57">
        <f>BW201*'DEPRECATED - DT-Prelim Calcs'!$C$11+BY201</f>
        <v>-28.045429127775051</v>
      </c>
      <c r="BZ202" s="57">
        <f>BZ201+0.5*BW202*'DEPRECATED - DT-Prelim Calcs'!$C$11^2+BY202*'DEPRECATED - DT-Prelim Calcs'!$C$11</f>
        <v>-17535.270152057303</v>
      </c>
      <c r="CA202" s="57">
        <f>MIN('Drive Train'!$F$35-BU201*'DEPRECATED - DT-Prelim Calcs'!$C$21*'Drive Train'!$F$39,CA201+BU$2)</f>
        <v>6.82</v>
      </c>
      <c r="CB202" s="57">
        <f>'Drive Train'!$F$35-BU202*'DEPRECATED - DT-Prelim Calcs'!$C$21*'Drive Train'!$F$39</f>
        <v>6.82</v>
      </c>
      <c r="CC202" s="1">
        <f>IF(BZ202&gt;='Drive Train'!$F$29,1,0)</f>
        <v>0</v>
      </c>
      <c r="CD202" s="57">
        <f t="shared" si="305"/>
        <v>103.33333333333333</v>
      </c>
      <c r="CE202" s="63">
        <f>CE201+'DEPRECATED - DT-Prelim Calcs'!$C$11</f>
        <v>792</v>
      </c>
      <c r="CF202" s="2">
        <f>CP202/'Drive Train'!$F$35</f>
        <v>1.798858010474504</v>
      </c>
      <c r="CG202" s="46">
        <f>CN202*12*60/(PI() * 'Drive Train'!$F$15)/CF$2*CF202</f>
        <v>-113035.00801729338</v>
      </c>
      <c r="CH202" s="2">
        <f>('DEPRECATED - DT-Prelim Calcs'!$C$6*CF202-CG202)/('DEPRECATED - DT-Prelim Calcs'!$C$6*CF202)*'DEPRECATED - DT-Prelim Calcs'!$C$7*CF202</f>
        <v>55.444885576665158</v>
      </c>
      <c r="CI202" s="57">
        <f>CH202/'DEPRECATED - DT-Prelim Calcs'!$C$7*('DEPRECATED - DT-Prelim Calcs'!$C$8-'DEPRECATED - DT-Prelim Calcs'!$C$9)+'DEPRECATED - DT-Prelim Calcs'!$C$9</f>
        <v>2954.3924562183151</v>
      </c>
      <c r="CJ202" s="57">
        <f t="shared" si="280"/>
        <v>93</v>
      </c>
      <c r="CK202" s="2">
        <f t="shared" si="306"/>
        <v>1.5241763143494644</v>
      </c>
      <c r="CL202" s="57">
        <f>CK202*'DEPRECATED - DT-Prelim Calcs'!$C$21/CF$2/'DEPRECATED - DT-Prelim Calcs'!$C$19/'DEPRECATED - DT-Prelim Calcs'!$C$18*3.39*'DEPRECATED - DT-Prelim Calcs'!$C$20</f>
        <v>25.773080821789936</v>
      </c>
      <c r="CM202" s="46">
        <f t="shared" si="307"/>
        <v>0</v>
      </c>
      <c r="CN202" s="57">
        <f>CL201*'DEPRECATED - DT-Prelim Calcs'!$C$11+CN201</f>
        <v>-235.01017809621678</v>
      </c>
      <c r="CO202" s="57">
        <f>CO201+0.5*CL202*'DEPRECATED - DT-Prelim Calcs'!$C$11^2+CN202*'DEPRECATED - DT-Prelim Calcs'!$C$11</f>
        <v>-66116.060280131627</v>
      </c>
      <c r="CP202" s="57">
        <f>MIN('Drive Train'!$F$35-CJ201*'DEPRECATED - DT-Prelim Calcs'!$C$21*'Drive Train'!$F$39,CP201+CJ$2)</f>
        <v>22.305839329883849</v>
      </c>
      <c r="CQ202" s="57">
        <f>'Drive Train'!$F$35-CJ202*'DEPRECATED - DT-Prelim Calcs'!$C$21*'Drive Train'!$F$39</f>
        <v>6.82</v>
      </c>
      <c r="CR202" s="1">
        <f>IF(CO202&gt;='Drive Train'!$F$29,1,0)</f>
        <v>0</v>
      </c>
      <c r="CS202" s="57">
        <f t="shared" si="308"/>
        <v>103.33333333333333</v>
      </c>
      <c r="CT202" s="63">
        <f>CT201+'DEPRECATED - DT-Prelim Calcs'!$C$11</f>
        <v>792</v>
      </c>
      <c r="CU202" s="2">
        <f>DE202/'Drive Train'!$F$35</f>
        <v>0.55000000000000004</v>
      </c>
      <c r="CV202" s="46">
        <f>DC202*12*60/(PI() * 'Drive Train'!$F$15)/CU$2*CU202</f>
        <v>3598.3877876299516</v>
      </c>
      <c r="CW202" s="2">
        <f>('DEPRECATED - DT-Prelim Calcs'!$C$6*CU202-CV202)/('DEPRECATED - DT-Prelim Calcs'!$C$6*CU202)*'DEPRECATED - DT-Prelim Calcs'!$C$7*CU202</f>
        <v>-0.30153838052311116</v>
      </c>
      <c r="CX202" s="57">
        <f>CW202/'DEPRECATED - DT-Prelim Calcs'!$C$7*('DEPRECATED - DT-Prelim Calcs'!$C$8-'DEPRECATED - DT-Prelim Calcs'!$C$9)+'DEPRECATED - DT-Prelim Calcs'!$C$9</f>
        <v>-13.352852373906707</v>
      </c>
      <c r="CY202" s="57">
        <f t="shared" si="281"/>
        <v>-13.352852373906707</v>
      </c>
      <c r="CZ202" s="2">
        <f t="shared" si="309"/>
        <v>-0.78053218307244276</v>
      </c>
      <c r="DA202" s="57">
        <f>CZ202*'DEPRECATED - DT-Prelim Calcs'!$C$21/CU$2/'DEPRECATED - DT-Prelim Calcs'!$C$19/'DEPRECATED - DT-Prelim Calcs'!$C$18*3.39*'DEPRECATED - DT-Prelim Calcs'!$C$20</f>
        <v>-15.712404674033685</v>
      </c>
      <c r="DB202" s="46">
        <f t="shared" si="310"/>
        <v>1</v>
      </c>
      <c r="DC202" s="57">
        <f>DA201*'DEPRECATED - DT-Prelim Calcs'!$C$11+DC201</f>
        <v>20.553942978882702</v>
      </c>
      <c r="DD202" s="57">
        <f>DD201+0.5*DA202*'DEPRECATED - DT-Prelim Calcs'!$C$11^2+DC202*'DEPRECATED - DT-Prelim Calcs'!$C$11</f>
        <v>-133699.34426228979</v>
      </c>
      <c r="DE202" s="57">
        <f>MIN('Drive Train'!$F$35-CY201*'DEPRECATED - DT-Prelim Calcs'!$C$21*'Drive Train'!$F$39,DE201+CY$2)</f>
        <v>6.82</v>
      </c>
      <c r="DF202" s="57">
        <f>'Drive Train'!$F$35-CY202*'DEPRECATED - DT-Prelim Calcs'!$C$21*'Drive Train'!$F$39</f>
        <v>13.201171142434402</v>
      </c>
      <c r="DG202" s="1">
        <f>IF(DD202&gt;='Drive Train'!$F$29,1,0)</f>
        <v>0</v>
      </c>
      <c r="DH202" s="57">
        <f t="shared" si="311"/>
        <v>-14.836502637674121</v>
      </c>
      <c r="DI202" s="63">
        <f>DI201+'DEPRECATED - DT-Prelim Calcs'!$C$11</f>
        <v>792</v>
      </c>
      <c r="DJ202" s="2">
        <f>DT202/'Drive Train'!$F$35</f>
        <v>0.55000000000000004</v>
      </c>
      <c r="DK202" s="46">
        <f>DR202*12*60/(PI() * 'Drive Train'!$F$15)/DJ$2*DJ202</f>
        <v>-119217.14350550073</v>
      </c>
      <c r="DL202" s="2">
        <f>('DEPRECATED - DT-Prelim Calcs'!$C$6*DJ202-DK202)/('DEPRECATED - DT-Prelim Calcs'!$C$6*DJ202)*'DEPRECATED - DT-Prelim Calcs'!$C$7*DJ202</f>
        <v>55.23043730736525</v>
      </c>
      <c r="DM202" s="57">
        <f>DL202/'DEPRECATED - DT-Prelim Calcs'!$C$7*('DEPRECATED - DT-Prelim Calcs'!$C$8-'DEPRECATED - DT-Prelim Calcs'!$C$9)+'DEPRECATED - DT-Prelim Calcs'!$C$9</f>
        <v>2942.9759778153366</v>
      </c>
      <c r="DN202" s="57">
        <f t="shared" si="282"/>
        <v>93</v>
      </c>
      <c r="DO202" s="2">
        <f t="shared" si="312"/>
        <v>1.1037138828047846</v>
      </c>
      <c r="DP202" s="57">
        <f>DO202*'DEPRECATED - DT-Prelim Calcs'!$C$21/DJ$2/'DEPRECATED - DT-Prelim Calcs'!$C$19/'DEPRECATED - DT-Prelim Calcs'!$C$18*3.39*'DEPRECATED - DT-Prelim Calcs'!$C$20</f>
        <v>25.773080821789936</v>
      </c>
      <c r="DQ202" s="46">
        <f t="shared" si="313"/>
        <v>0</v>
      </c>
      <c r="DR202" s="57">
        <f>DP201*'DEPRECATED - DT-Prelim Calcs'!$C$11+DR201</f>
        <v>-587.04028560946904</v>
      </c>
      <c r="DS202" s="57">
        <f>DS201+0.5*DP202*'DEPRECATED - DT-Prelim Calcs'!$C$11^2+DR202*'DEPRECATED - DT-Prelim Calcs'!$C$11</f>
        <v>-233320.75328617534</v>
      </c>
      <c r="DT202" s="57">
        <f>MIN('Drive Train'!$F$35-DN201*'DEPRECATED - DT-Prelim Calcs'!$C$21*'Drive Train'!$F$39,DT201+DN$2)</f>
        <v>6.82</v>
      </c>
      <c r="DU202" s="57">
        <f>'Drive Train'!$F$35-DN202*'DEPRECATED - DT-Prelim Calcs'!$C$21*'Drive Train'!$F$39</f>
        <v>6.82</v>
      </c>
      <c r="DV202" s="1">
        <f>IF(DS202&gt;='Drive Train'!$F$29,1,0)</f>
        <v>0</v>
      </c>
      <c r="DW202" s="57">
        <f t="shared" si="314"/>
        <v>103.33333333333333</v>
      </c>
      <c r="DX202" s="63">
        <f>DX201+'DEPRECATED - DT-Prelim Calcs'!$C$11</f>
        <v>792</v>
      </c>
      <c r="DY202" s="2">
        <f>EI202/'Drive Train'!$F$35</f>
        <v>0.55000000000000004</v>
      </c>
      <c r="DZ202" s="46">
        <f>EG202*12*60/(PI() * 'Drive Train'!$F$15)/DY$2*DY202</f>
        <v>-108242.59141898263</v>
      </c>
      <c r="EA202" s="2">
        <f>('DEPRECATED - DT-Prelim Calcs'!$C$6*DY202-DZ202)/('DEPRECATED - DT-Prelim Calcs'!$C$6*DY202)*'DEPRECATED - DT-Prelim Calcs'!$C$7*DY202</f>
        <v>50.268210191322353</v>
      </c>
      <c r="EB202" s="57">
        <f>EA202/'DEPRECATED - DT-Prelim Calcs'!$C$7*('DEPRECATED - DT-Prelim Calcs'!$C$8-'DEPRECATED - DT-Prelim Calcs'!$C$9)+'DEPRECATED - DT-Prelim Calcs'!$C$9</f>
        <v>2678.8043018865801</v>
      </c>
      <c r="EC202" s="57">
        <f t="shared" si="283"/>
        <v>93</v>
      </c>
      <c r="ED202" s="2">
        <f t="shared" si="315"/>
        <v>0.96993038185874991</v>
      </c>
      <c r="EE202" s="57">
        <f>ED202*'DEPRECATED - DT-Prelim Calcs'!$C$21/DY$2/'DEPRECATED - DT-Prelim Calcs'!$C$19/'DEPRECATED - DT-Prelim Calcs'!$C$18*3.39*'DEPRECATED - DT-Prelim Calcs'!$C$20</f>
        <v>25.773080821789936</v>
      </c>
      <c r="EF202" s="46">
        <f t="shared" si="316"/>
        <v>0</v>
      </c>
      <c r="EG202" s="57">
        <f>EE201*'DEPRECATED - DT-Prelim Calcs'!$C$11+EG201</f>
        <v>-468.39411846748953</v>
      </c>
      <c r="EH202" s="57">
        <f>EH201+0.5*EE202*'DEPRECATED - DT-Prelim Calcs'!$C$11^2+EG202*'DEPRECATED - DT-Prelim Calcs'!$C$11</f>
        <v>-339471.63020019158</v>
      </c>
      <c r="EI202" s="57">
        <f>MIN('Drive Train'!$F$35-EC201*'DEPRECATED - DT-Prelim Calcs'!$C$21*'Drive Train'!$F$39,EI201+EC$2)</f>
        <v>6.82</v>
      </c>
      <c r="EJ202" s="57">
        <f>'Drive Train'!$F$35-EC202*'DEPRECATED - DT-Prelim Calcs'!$C$21*'Drive Train'!$F$39</f>
        <v>6.82</v>
      </c>
      <c r="EK202" s="1">
        <f>IF(EH202&gt;='Drive Train'!$F$29,1,0)</f>
        <v>0</v>
      </c>
      <c r="EL202" s="57">
        <f t="shared" si="317"/>
        <v>103.33333333333333</v>
      </c>
      <c r="EM202" s="63">
        <f>EM201+'DEPRECATED - DT-Prelim Calcs'!$C$11</f>
        <v>792</v>
      </c>
      <c r="EN202" s="2">
        <f>EX202/'Drive Train'!$F$35</f>
        <v>0.55000000000000004</v>
      </c>
      <c r="EO202" s="46">
        <f>EV202*12*60/(PI() * 'Drive Train'!$F$15)/EN$2*EN202</f>
        <v>-361228.38443912577</v>
      </c>
      <c r="EP202" s="2">
        <f>('DEPRECATED - DT-Prelim Calcs'!$C$6*EN202-EO202)/('DEPRECATED - DT-Prelim Calcs'!$C$6*EN202)*'DEPRECATED - DT-Prelim Calcs'!$C$7*EN202</f>
        <v>164.65765881769099</v>
      </c>
      <c r="EQ202" s="57">
        <f>EP202/'DEPRECATED - DT-Prelim Calcs'!$C$7*('DEPRECATED - DT-Prelim Calcs'!$C$8-'DEPRECATED - DT-Prelim Calcs'!$C$9)+'DEPRECATED - DT-Prelim Calcs'!$C$9</f>
        <v>8768.4998449418072</v>
      </c>
      <c r="ER202" s="57">
        <f t="shared" si="284"/>
        <v>93</v>
      </c>
      <c r="ES202" s="2">
        <f t="shared" si="318"/>
        <v>0.86507304327942547</v>
      </c>
      <c r="ET202" s="57">
        <f>ES202*'DEPRECATED - DT-Prelim Calcs'!$C$21/EN$2/'DEPRECATED - DT-Prelim Calcs'!$C$19/'DEPRECATED - DT-Prelim Calcs'!$C$18*3.39*'DEPRECATED - DT-Prelim Calcs'!$C$20</f>
        <v>25.773080821789936</v>
      </c>
      <c r="EU202" s="46">
        <f t="shared" si="319"/>
        <v>0</v>
      </c>
      <c r="EV202" s="57">
        <f>ET201*'DEPRECATED - DT-Prelim Calcs'!$C$11+EV201</f>
        <v>-1394.1430452359543</v>
      </c>
      <c r="EW202" s="57">
        <f>EW201+0.5*ET202*'DEPRECATED - DT-Prelim Calcs'!$C$11^2+EV202*'DEPRECATED - DT-Prelim Calcs'!$C$11</f>
        <v>-459435.70844240848</v>
      </c>
      <c r="EX202" s="57">
        <f>MIN('Drive Train'!$F$35-ER201*'DEPRECATED - DT-Prelim Calcs'!$C$21*'Drive Train'!$F$39,EX201+ER$2)</f>
        <v>6.82</v>
      </c>
      <c r="EY202" s="57">
        <f>'Drive Train'!$F$35-ER202*'DEPRECATED - DT-Prelim Calcs'!$C$21*'Drive Train'!$F$39</f>
        <v>6.82</v>
      </c>
      <c r="EZ202" s="1">
        <f>IF(EW202&gt;='Drive Train'!$F$29,1,0)</f>
        <v>0</v>
      </c>
      <c r="FA202" s="57">
        <f t="shared" si="320"/>
        <v>103.33333333333333</v>
      </c>
      <c r="FB202" s="63">
        <f>FB201+'DEPRECATED - DT-Prelim Calcs'!$C$11</f>
        <v>792</v>
      </c>
      <c r="FC202" s="2">
        <f>FM202/'Drive Train'!$F$35</f>
        <v>0.55000000000000004</v>
      </c>
      <c r="FD202" s="46">
        <f>FK202*12*60/(PI() * 'Drive Train'!$F$15)/FC$2*FC202</f>
        <v>-313125.90452773258</v>
      </c>
      <c r="FE202" s="2">
        <f>('DEPRECATED - DT-Prelim Calcs'!$C$6*FC202-FD202)/('DEPRECATED - DT-Prelim Calcs'!$C$6*FC202)*'DEPRECATED - DT-Prelim Calcs'!$C$7*FC202</f>
        <v>142.90775701910613</v>
      </c>
      <c r="FF202" s="57">
        <f>FE202/'DEPRECATED - DT-Prelim Calcs'!$C$7*('DEPRECATED - DT-Prelim Calcs'!$C$8-'DEPRECATED - DT-Prelim Calcs'!$C$9)+'DEPRECATED - DT-Prelim Calcs'!$C$9</f>
        <v>7610.6108819715009</v>
      </c>
      <c r="FG202" s="57">
        <f t="shared" si="285"/>
        <v>93</v>
      </c>
      <c r="FH202" s="2">
        <f t="shared" si="321"/>
        <v>0.78067567320338405</v>
      </c>
      <c r="FI202" s="57">
        <f>FH202*'DEPRECATED - DT-Prelim Calcs'!$C$21/FC$2/'DEPRECATED - DT-Prelim Calcs'!$C$19/'DEPRECATED - DT-Prelim Calcs'!$C$18*3.39*'DEPRECATED - DT-Prelim Calcs'!$C$20</f>
        <v>25.773080821789936</v>
      </c>
      <c r="FJ202" s="46">
        <f t="shared" si="322"/>
        <v>0</v>
      </c>
      <c r="FK202" s="57">
        <f>FI201*'DEPRECATED - DT-Prelim Calcs'!$C$11+FK201</f>
        <v>-1090.5920635398929</v>
      </c>
      <c r="FL202" s="57">
        <f>FL201+0.5*FI202*'DEPRECATED - DT-Prelim Calcs'!$C$11^2+FK202*'DEPRECATED - DT-Prelim Calcs'!$C$11</f>
        <v>-629126.36006175121</v>
      </c>
      <c r="FM202" s="57">
        <f>MIN('Drive Train'!$F$35-FG201*'DEPRECATED - DT-Prelim Calcs'!$C$21*'Drive Train'!$F$39,FM201+FG$2)</f>
        <v>6.82</v>
      </c>
      <c r="FN202" s="57">
        <f>'Drive Train'!$F$35-FG202*'DEPRECATED - DT-Prelim Calcs'!$C$21*'Drive Train'!$F$39</f>
        <v>6.82</v>
      </c>
      <c r="FO202" s="1">
        <f>IF(FL202&gt;='Drive Train'!$F$29,1,0)</f>
        <v>0</v>
      </c>
      <c r="FP202" s="57">
        <f t="shared" si="323"/>
        <v>103.33333333333333</v>
      </c>
      <c r="FQ202" s="63">
        <f>FQ201+'DEPRECATED - DT-Prelim Calcs'!$C$11</f>
        <v>792</v>
      </c>
      <c r="FR202" s="2">
        <f>GB202/'Drive Train'!$F$35</f>
        <v>0.55000000000000004</v>
      </c>
      <c r="FS202" s="46">
        <f>FZ202*12*60/(PI() * 'Drive Train'!$F$15)/FR$2*FR202</f>
        <v>-345549.82563639147</v>
      </c>
      <c r="FT202" s="2">
        <f>('DEPRECATED - DT-Prelim Calcs'!$C$6*FR202-FS202)/('DEPRECATED - DT-Prelim Calcs'!$C$6*FR202)*'DEPRECATED - DT-Prelim Calcs'!$C$7*FR202</f>
        <v>157.56847932152036</v>
      </c>
      <c r="FU202" s="57">
        <f>FT202/'DEPRECATED - DT-Prelim Calcs'!$C$7*('DEPRECATED - DT-Prelim Calcs'!$C$8-'DEPRECATED - DT-Prelim Calcs'!$C$9)+'DEPRECATED - DT-Prelim Calcs'!$C$9</f>
        <v>8391.0966377390323</v>
      </c>
      <c r="FV202" s="57">
        <f t="shared" si="286"/>
        <v>93</v>
      </c>
      <c r="FW202" s="2">
        <f t="shared" si="324"/>
        <v>0.7112822800297498</v>
      </c>
      <c r="FX202" s="57">
        <f>FW202*'DEPRECATED - DT-Prelim Calcs'!$C$21/FR$2/'DEPRECATED - DT-Prelim Calcs'!$C$19/'DEPRECATED - DT-Prelim Calcs'!$C$18*3.39*'DEPRECATED - DT-Prelim Calcs'!$C$20</f>
        <v>25.773080821789936</v>
      </c>
      <c r="FY202" s="46">
        <f t="shared" si="325"/>
        <v>0</v>
      </c>
      <c r="FZ202" s="57">
        <f>FX201*'DEPRECATED - DT-Prelim Calcs'!$C$11+FZ201</f>
        <v>-1096.5422158267888</v>
      </c>
      <c r="GA202" s="57">
        <f>GA201+0.5*FX202*'DEPRECATED - DT-Prelim Calcs'!$C$11^2+FZ202*'DEPRECATED - DT-Prelim Calcs'!$C$11</f>
        <v>-719604.14039319975</v>
      </c>
      <c r="GB202" s="57">
        <f>MIN('Drive Train'!$F$35-FV201*'DEPRECATED - DT-Prelim Calcs'!$C$21*'Drive Train'!$F$39,GB201+FV$2)</f>
        <v>6.82</v>
      </c>
      <c r="GC202" s="57">
        <f>'Drive Train'!$F$35-FV202*'DEPRECATED - DT-Prelim Calcs'!$C$21*'Drive Train'!$F$39</f>
        <v>6.82</v>
      </c>
      <c r="GD202" s="1">
        <f>IF(GA202&gt;='Drive Train'!$F$29,1,0)</f>
        <v>0</v>
      </c>
      <c r="GE202" s="57">
        <f t="shared" si="326"/>
        <v>103.33333333333333</v>
      </c>
      <c r="GF202" s="63">
        <f>GF201+'DEPRECATED - DT-Prelim Calcs'!$C$11</f>
        <v>792</v>
      </c>
      <c r="GG202" s="2">
        <f>GQ202/'Drive Train'!$F$35</f>
        <v>0.85483870967741948</v>
      </c>
      <c r="GH202" s="46">
        <f>GO202*12*60/(PI() * 'Drive Train'!$F$15)/GG$2*GG202</f>
        <v>-178336.29899489385</v>
      </c>
      <c r="GI202" s="2">
        <f>('DEPRECATED - DT-Prelim Calcs'!$C$6*GG202-GH202)/('DEPRECATED - DT-Prelim Calcs'!$C$6*GG202)*'DEPRECATED - DT-Prelim Calcs'!$C$7*GG202</f>
        <v>82.69627396906445</v>
      </c>
      <c r="GJ202" s="57">
        <f>GI202/'DEPRECATED - DT-Prelim Calcs'!$C$7*('DEPRECATED - DT-Prelim Calcs'!$C$8-'DEPRECATED - DT-Prelim Calcs'!$C$9)+'DEPRECATED - DT-Prelim Calcs'!$C$9</f>
        <v>4405.1613901373312</v>
      </c>
      <c r="GK202" s="57">
        <f t="shared" si="327"/>
        <v>29.999999999999982</v>
      </c>
      <c r="GL202" s="2">
        <f t="shared" si="328"/>
        <v>0.99579519204165001</v>
      </c>
      <c r="GM202" s="57">
        <f>GL202*'DEPRECATED - DT-Prelim Calcs'!$C$21/GG$2/'DEPRECATED - DT-Prelim Calcs'!$C$19/'DEPRECATED - DT-Prelim Calcs'!$C$18*3.39*'DEPRECATED - DT-Prelim Calcs'!$C$20</f>
        <v>25.773080821789936</v>
      </c>
      <c r="GN202" s="46">
        <f t="shared" si="329"/>
        <v>0</v>
      </c>
      <c r="GO202" s="57">
        <f>GM201*'DEPRECATED - DT-Prelim Calcs'!$C$11+GO201</f>
        <v>-509.75438772994971</v>
      </c>
      <c r="GP202" s="57">
        <f>GP201+0.5*GM202*'DEPRECATED - DT-Prelim Calcs'!$C$11^2+GO202*'DEPRECATED - DT-Prelim Calcs'!$C$11</f>
        <v>-345974.54605711956</v>
      </c>
      <c r="GQ202" s="57">
        <f>MIN('Drive Train'!$F$35-GK201*'DEPRECATED - DT-Prelim Calcs'!$C$21*'Drive Train'!$F$39,GQ201+GK$2)</f>
        <v>10.600000000000001</v>
      </c>
      <c r="GR202" s="57">
        <f>'Drive Train'!$F$35-GK202*'DEPRECATED - DT-Prelim Calcs'!$C$21*'Drive Train'!$F$39</f>
        <v>10.600000000000001</v>
      </c>
      <c r="GS202" s="1">
        <f>IF(GP202&gt;='Drive Train'!$F$29,1,0)</f>
        <v>0</v>
      </c>
      <c r="GT202" s="57">
        <f t="shared" si="330"/>
        <v>33.333333333333314</v>
      </c>
      <c r="GU202" s="63">
        <f>GU201+'DEPRECATED - DT-Prelim Calcs'!$C$11</f>
        <v>792</v>
      </c>
      <c r="GV202" s="2">
        <f>HF202/'Drive Train'!$F$35</f>
        <v>0.83870967741935498</v>
      </c>
      <c r="GW202" s="46">
        <f>HD202*12*60/(PI() * 'Drive Train'!$F$15)/GV$2*GV202</f>
        <v>19884.588028106791</v>
      </c>
      <c r="GX202" s="2">
        <f>('DEPRECATED - DT-Prelim Calcs'!$C$6*GV202-GW202)/('DEPRECATED - DT-Prelim Calcs'!$C$6*GV202)*'DEPRECATED - DT-Prelim Calcs'!$C$7*GV202</f>
        <v>-6.9696772473513189</v>
      </c>
      <c r="GY202" s="57">
        <f>GX202/'DEPRECATED - DT-Prelim Calcs'!$C$7*('DEPRECATED - DT-Prelim Calcs'!$C$8-'DEPRECATED - DT-Prelim Calcs'!$C$9)+'DEPRECATED - DT-Prelim Calcs'!$C$9</f>
        <v>-368.34132399799762</v>
      </c>
      <c r="GZ202" s="57">
        <f t="shared" si="287"/>
        <v>-368.34132399799762</v>
      </c>
      <c r="HA202" s="2">
        <f t="shared" si="331"/>
        <v>-8.7054367964868113</v>
      </c>
      <c r="HB202" s="57">
        <f>HA202*'DEPRECATED - DT-Prelim Calcs'!$C$21/GV$2/'DEPRECATED - DT-Prelim Calcs'!$C$19/'DEPRECATED - DT-Prelim Calcs'!$C$18*3.39*'DEPRECATED - DT-Prelim Calcs'!$C$20</f>
        <v>-225.3133254086392</v>
      </c>
      <c r="HC202" s="46">
        <f t="shared" si="332"/>
        <v>1</v>
      </c>
      <c r="HD202" s="57">
        <f>HB201*'DEPRECATED - DT-Prelim Calcs'!$C$11+HD201</f>
        <v>57.930909487696084</v>
      </c>
      <c r="HE202" s="57">
        <f>HE201+0.5*HB202*'DEPRECATED - DT-Prelim Calcs'!$C$11^2+HD202*'DEPRECATED - DT-Prelim Calcs'!$C$11</f>
        <v>-362378.35274186212</v>
      </c>
      <c r="HF202" s="57">
        <f>MIN('Drive Train'!$F$35-GZ201*'DEPRECATED - DT-Prelim Calcs'!$C$21*'Drive Train'!$F$39,HF201+GZ$2)</f>
        <v>10.400000000000002</v>
      </c>
      <c r="HG202" s="57">
        <f>'Drive Train'!$F$35-GZ202*'DEPRECATED - DT-Prelim Calcs'!$C$21*'Drive Train'!$F$39</f>
        <v>34.500479439879854</v>
      </c>
      <c r="HH202" s="1">
        <f>IF(HE202&gt;='Drive Train'!$F$29,1,0)</f>
        <v>0</v>
      </c>
      <c r="HI202" s="57">
        <f t="shared" si="333"/>
        <v>-409.26813777555287</v>
      </c>
      <c r="HJ202" s="63">
        <f>HJ201+'DEPRECATED - DT-Prelim Calcs'!$C$11</f>
        <v>792</v>
      </c>
      <c r="HK202" s="2">
        <f>HU202/'Drive Train'!$F$35</f>
        <v>0.82258064516129037</v>
      </c>
      <c r="HL202" s="46">
        <f>HS202*12*60/(PI() * 'Drive Train'!$F$15)/HK$2*HK202</f>
        <v>-230585.73071984536</v>
      </c>
      <c r="HM202" s="2">
        <f>('DEPRECATED - DT-Prelim Calcs'!$C$6*HK202-HL202)/('DEPRECATED - DT-Prelim Calcs'!$C$6*HK202)*'DEPRECATED - DT-Prelim Calcs'!$C$7*HK202</f>
        <v>106.24350960527535</v>
      </c>
      <c r="HN202" s="57">
        <f>HM202/'DEPRECATED - DT-Prelim Calcs'!$C$7*('DEPRECATED - DT-Prelim Calcs'!$C$8-'DEPRECATED - DT-Prelim Calcs'!$C$9)+'DEPRECATED - DT-Prelim Calcs'!$C$9</f>
        <v>5658.7341420567745</v>
      </c>
      <c r="HO202" s="57">
        <f t="shared" si="288"/>
        <v>36.66666666666665</v>
      </c>
      <c r="HP202" s="2">
        <f t="shared" si="334"/>
        <v>0.99579519204165001</v>
      </c>
      <c r="HQ202" s="57">
        <f>HP202*'DEPRECATED - DT-Prelim Calcs'!$C$21/HK$2/'DEPRECATED - DT-Prelim Calcs'!$C$19/'DEPRECATED - DT-Prelim Calcs'!$C$18*3.39*'DEPRECATED - DT-Prelim Calcs'!$C$20</f>
        <v>25.773080821789936</v>
      </c>
      <c r="HR202" s="46">
        <f t="shared" si="335"/>
        <v>0</v>
      </c>
      <c r="HS202" s="57">
        <f>HQ201*'DEPRECATED - DT-Prelim Calcs'!$C$11+HS201</f>
        <v>-684.95074932682269</v>
      </c>
      <c r="HT202" s="57">
        <f>HT201+0.5*HQ202*'DEPRECATED - DT-Prelim Calcs'!$C$11^2+HS202*'DEPRECATED - DT-Prelim Calcs'!$C$11</f>
        <v>-372123.9039169341</v>
      </c>
      <c r="HU202" s="57">
        <f>MIN('Drive Train'!$F$35-HO201*'DEPRECATED - DT-Prelim Calcs'!$C$21*'Drive Train'!$F$39,HU201+HO$2)</f>
        <v>10.200000000000001</v>
      </c>
      <c r="HV202" s="57">
        <f>'Drive Train'!$F$35-HO202*'DEPRECATED - DT-Prelim Calcs'!$C$21*'Drive Train'!$F$39</f>
        <v>10.200000000000001</v>
      </c>
      <c r="HW202" s="1">
        <f>IF(HT202&gt;='Drive Train'!$F$29,1,0)</f>
        <v>0</v>
      </c>
      <c r="HX202" s="57">
        <f t="shared" si="336"/>
        <v>40.740740740740726</v>
      </c>
      <c r="HY202" s="63">
        <f>HY201+'DEPRECATED - DT-Prelim Calcs'!$C$11</f>
        <v>792</v>
      </c>
      <c r="HZ202" s="2">
        <f>IJ202/'Drive Train'!$F$35</f>
        <v>0.80645161290322598</v>
      </c>
      <c r="IA202" s="46">
        <f>IH202*12*60/(PI() * 'Drive Train'!$F$15)/HZ$2*HZ202</f>
        <v>-431008.62812855543</v>
      </c>
      <c r="IB202" s="2">
        <f>('DEPRECATED - DT-Prelim Calcs'!$C$6*HZ202-IA202)/('DEPRECATED - DT-Prelim Calcs'!$C$6*HZ202)*'DEPRECATED - DT-Prelim Calcs'!$C$7*HZ202</f>
        <v>196.82737461407964</v>
      </c>
      <c r="IC202" s="57">
        <f>IB202/'DEPRECATED - DT-Prelim Calcs'!$C$7*('DEPRECATED - DT-Prelim Calcs'!$C$8-'DEPRECATED - DT-Prelim Calcs'!$C$9)+'DEPRECATED - DT-Prelim Calcs'!$C$9</f>
        <v>10481.103387131296</v>
      </c>
      <c r="ID202" s="57">
        <f t="shared" si="289"/>
        <v>39.999999999999986</v>
      </c>
      <c r="IE202" s="2">
        <f t="shared" si="337"/>
        <v>0.99579519204165001</v>
      </c>
      <c r="IF202" s="57">
        <f>IE202*'DEPRECATED - DT-Prelim Calcs'!$C$21/HZ$2/'DEPRECATED - DT-Prelim Calcs'!$C$19/'DEPRECATED - DT-Prelim Calcs'!$C$18*3.39*'DEPRECATED - DT-Prelim Calcs'!$C$20</f>
        <v>25.773080821789936</v>
      </c>
      <c r="IG202" s="46">
        <f t="shared" si="338"/>
        <v>0</v>
      </c>
      <c r="IH202" s="57">
        <f>IF201*'DEPRECATED - DT-Prelim Calcs'!$C$11+IH201</f>
        <v>-1305.9094139042629</v>
      </c>
      <c r="II202" s="57">
        <f>II201+0.5*IF202*'DEPRECATED - DT-Prelim Calcs'!$C$11^2+IH202*'DEPRECATED - DT-Prelim Calcs'!$C$11</f>
        <v>-364053.25889504881</v>
      </c>
      <c r="IJ202" s="57">
        <f>MIN('Drive Train'!$F$35-ID201*'DEPRECATED - DT-Prelim Calcs'!$C$21*'Drive Train'!$F$39,IJ201+ID$2)</f>
        <v>10.000000000000002</v>
      </c>
      <c r="IK202" s="57">
        <f>'Drive Train'!$F$35-ID202*'DEPRECATED - DT-Prelim Calcs'!$C$21*'Drive Train'!$F$39</f>
        <v>10.000000000000002</v>
      </c>
      <c r="IL202" s="1">
        <f>IF(II202&gt;='Drive Train'!$F$29,1,0)</f>
        <v>0</v>
      </c>
      <c r="IM202" s="57">
        <f t="shared" si="339"/>
        <v>44.444444444444429</v>
      </c>
      <c r="IN202" s="63">
        <f>IN201+'DEPRECATED - DT-Prelim Calcs'!$C$11</f>
        <v>792</v>
      </c>
      <c r="IO202" s="2">
        <f>IY202/'Drive Train'!$F$35</f>
        <v>0.79032258064516137</v>
      </c>
      <c r="IP202" s="46">
        <f>IW202*12*60/(PI() * 'Drive Train'!$F$15)/IO$2*IO202</f>
        <v>-133130.75031238876</v>
      </c>
      <c r="IQ202" s="2">
        <f>('DEPRECATED - DT-Prelim Calcs'!$C$6*IO202-IP202)/('DEPRECATED - DT-Prelim Calcs'!$C$6*IO202)*'DEPRECATED - DT-Prelim Calcs'!$C$7*IO202</f>
        <v>62.100757766982774</v>
      </c>
      <c r="IR202" s="57">
        <f>IQ202/'DEPRECATED - DT-Prelim Calcs'!$C$7*('DEPRECATED - DT-Prelim Calcs'!$C$8-'DEPRECATED - DT-Prelim Calcs'!$C$9)+'DEPRECATED - DT-Prelim Calcs'!$C$9</f>
        <v>3308.7278927402031</v>
      </c>
      <c r="IS202" s="57">
        <f t="shared" si="290"/>
        <v>43.333333333333321</v>
      </c>
      <c r="IT202" s="2">
        <f t="shared" si="340"/>
        <v>0.99579519204165001</v>
      </c>
      <c r="IU202" s="57">
        <f>IT202*'DEPRECATED - DT-Prelim Calcs'!$C$21/IO$2/'DEPRECATED - DT-Prelim Calcs'!$C$19/'DEPRECATED - DT-Prelim Calcs'!$C$18*3.39*'DEPRECATED - DT-Prelim Calcs'!$C$20</f>
        <v>25.773080821789936</v>
      </c>
      <c r="IV202" s="46">
        <f t="shared" si="341"/>
        <v>0</v>
      </c>
      <c r="IW202" s="57">
        <f>IU201*'DEPRECATED - DT-Prelim Calcs'!$C$11+IW201</f>
        <v>-411.60381592372141</v>
      </c>
      <c r="IX202" s="57">
        <f>IX201+0.5*IU202*'DEPRECATED - DT-Prelim Calcs'!$C$11^2+IW202*'DEPRECATED - DT-Prelim Calcs'!$C$11</f>
        <v>-368422.94463491655</v>
      </c>
      <c r="IY202" s="57">
        <f>MIN('Drive Train'!$F$35-IS201*'DEPRECATED - DT-Prelim Calcs'!$C$21*'Drive Train'!$F$39,IY201+IS$2)</f>
        <v>9.8000000000000007</v>
      </c>
      <c r="IZ202" s="57">
        <f>'Drive Train'!$F$35-IS202*'DEPRECATED - DT-Prelim Calcs'!$C$21*'Drive Train'!$F$39</f>
        <v>9.8000000000000007</v>
      </c>
      <c r="JA202" s="1">
        <f>IF(IX202&gt;='Drive Train'!$F$29,1,0)</f>
        <v>0</v>
      </c>
      <c r="JB202" s="57">
        <f t="shared" si="342"/>
        <v>48.148148148148138</v>
      </c>
      <c r="JC202" s="63">
        <f>JC201+'DEPRECATED - DT-Prelim Calcs'!$C$11</f>
        <v>792</v>
      </c>
      <c r="JD202" s="2">
        <f>JN202/'Drive Train'!$F$35</f>
        <v>0.77419354838709686</v>
      </c>
      <c r="JE202" s="46">
        <f>JL202*12*60/(PI() * 'Drive Train'!$F$15)/JD$2*JD202</f>
        <v>-117011.08530803079</v>
      </c>
      <c r="JF202" s="2">
        <f>('DEPRECATED - DT-Prelim Calcs'!$C$6*JD202-JE202)/('DEPRECATED - DT-Prelim Calcs'!$C$6*JD202)*'DEPRECATED - DT-Prelim Calcs'!$C$7*JD202</f>
        <v>54.773257782260977</v>
      </c>
      <c r="JG202" s="57">
        <f>JF202/'DEPRECATED - DT-Prelim Calcs'!$C$7*('DEPRECATED - DT-Prelim Calcs'!$C$8-'DEPRECATED - DT-Prelim Calcs'!$C$9)+'DEPRECATED - DT-Prelim Calcs'!$C$9</f>
        <v>2918.6373333875863</v>
      </c>
      <c r="JH202" s="57">
        <f t="shared" si="291"/>
        <v>46.666666666666657</v>
      </c>
      <c r="JI202" s="2">
        <f t="shared" si="343"/>
        <v>0.99579519204165001</v>
      </c>
      <c r="JJ202" s="57">
        <f>JI202*'DEPRECATED - DT-Prelim Calcs'!$C$21/JD$2/'DEPRECATED - DT-Prelim Calcs'!$C$19/'DEPRECATED - DT-Prelim Calcs'!$C$18*3.39*'DEPRECATED - DT-Prelim Calcs'!$C$20</f>
        <v>25.773080821789936</v>
      </c>
      <c r="JK202" s="46">
        <f t="shared" si="344"/>
        <v>0</v>
      </c>
      <c r="JL202" s="57">
        <f>JJ201*'DEPRECATED - DT-Prelim Calcs'!$C$11+JL201</f>
        <v>-369.30302324224238</v>
      </c>
      <c r="JM202" s="57">
        <f>JM201+0.5*JJ202*'DEPRECATED - DT-Prelim Calcs'!$C$11^2+JL202*'DEPRECATED - DT-Prelim Calcs'!$C$11</f>
        <v>-398197.57836163451</v>
      </c>
      <c r="JN202" s="57">
        <f>MIN('Drive Train'!$F$35-JH201*'DEPRECATED - DT-Prelim Calcs'!$C$21*'Drive Train'!$F$39,JN201+JH$2)</f>
        <v>9.6000000000000014</v>
      </c>
      <c r="JO202" s="57">
        <f>'Drive Train'!$F$35-JH202*'DEPRECATED - DT-Prelim Calcs'!$C$21*'Drive Train'!$F$39</f>
        <v>9.6000000000000014</v>
      </c>
      <c r="JP202" s="1">
        <f>IF(JM202&gt;='Drive Train'!$F$29,1,0)</f>
        <v>0</v>
      </c>
      <c r="JQ202" s="57">
        <f>MIN(JG202,'DEPRECATED - DT-Prelim Calcs'!$C$10)*'DEPRECATED - DT-Prelim Calcs'!$C$11*1000/60/60</f>
        <v>103.33333333333333</v>
      </c>
      <c r="JR202" s="63">
        <f>JR201+'DEPRECATED - DT-Prelim Calcs'!$C$11</f>
        <v>792</v>
      </c>
      <c r="JS202" s="2">
        <f>KC202/'Drive Train'!$F$35</f>
        <v>0.75806451612903225</v>
      </c>
      <c r="JT202" s="46">
        <f>KA202*12*60/(PI() * 'Drive Train'!$F$15)/JS$2*JS202</f>
        <v>-213299.08479722933</v>
      </c>
      <c r="JU202" s="2">
        <f>('DEPRECATED - DT-Prelim Calcs'!$C$6*JS202-JT202)/('DEPRECATED - DT-Prelim Calcs'!$C$6*JS202)*'DEPRECATED - DT-Prelim Calcs'!$C$7*JS202</f>
        <v>98.271737427833941</v>
      </c>
      <c r="JV202" s="57">
        <f>JU202/'DEPRECATED - DT-Prelim Calcs'!$C$7*('DEPRECATED - DT-Prelim Calcs'!$C$8-'DEPRECATED - DT-Prelim Calcs'!$C$9)+'DEPRECATED - DT-Prelim Calcs'!$C$9</f>
        <v>5234.34477675979</v>
      </c>
      <c r="JW202" s="57">
        <f t="shared" si="292"/>
        <v>49.999999999999993</v>
      </c>
      <c r="JX202" s="2">
        <f t="shared" si="345"/>
        <v>0.99579519204165001</v>
      </c>
      <c r="JY202" s="57">
        <f>JX202*'DEPRECATED - DT-Prelim Calcs'!$C$21/JS$2/'DEPRECATED - DT-Prelim Calcs'!$C$19/'DEPRECATED - DT-Prelim Calcs'!$C$18*3.39*'DEPRECATED - DT-Prelim Calcs'!$C$20</f>
        <v>25.773080821789936</v>
      </c>
      <c r="JZ202" s="46">
        <f t="shared" si="346"/>
        <v>0</v>
      </c>
      <c r="KA202" s="57">
        <f>JY201*'DEPRECATED - DT-Prelim Calcs'!$C$11+KA201</f>
        <v>-687.52457591564644</v>
      </c>
      <c r="KB202" s="57">
        <f>KB201+0.5*JY202*'DEPRECATED - DT-Prelim Calcs'!$C$11^2+KA202*'DEPRECATED - DT-Prelim Calcs'!$C$11</f>
        <v>-416469.36194406799</v>
      </c>
      <c r="KC202" s="57">
        <f>MIN('Drive Train'!$F$35-JW201*'DEPRECATED - DT-Prelim Calcs'!$C$21*'Drive Train'!$F$39,KC201+JW$2)</f>
        <v>9.4</v>
      </c>
      <c r="KD202" s="57">
        <f>'Drive Train'!$F$35-JW202*'DEPRECATED - DT-Prelim Calcs'!$C$21*'Drive Train'!$F$39</f>
        <v>9.4</v>
      </c>
      <c r="KE202" s="1">
        <f>IF(KB202&gt;='Drive Train'!$F$29,1,0)</f>
        <v>0</v>
      </c>
      <c r="KF202" s="57">
        <f>MIN(JV202,'DEPRECATED - DT-Prelim Calcs'!$C$10)*'DEPRECATED - DT-Prelim Calcs'!$C$11*1000/60/60</f>
        <v>103.33333333333333</v>
      </c>
      <c r="KG202" s="63">
        <f>KG201+'DEPRECATED - DT-Prelim Calcs'!$C$11</f>
        <v>792</v>
      </c>
      <c r="KH202" s="2">
        <f>KR202/'Drive Train'!$F$35</f>
        <v>0.74193548387096786</v>
      </c>
      <c r="KI202" s="46">
        <f>KP202*12*60/(PI() * 'Drive Train'!$F$15)/KH$2*KH202</f>
        <v>-258416.20722371707</v>
      </c>
      <c r="KJ202" s="2">
        <f>('DEPRECATED - DT-Prelim Calcs'!$C$6*KH202-KI202)/('DEPRECATED - DT-Prelim Calcs'!$C$6*KH202)*'DEPRECATED - DT-Prelim Calcs'!$C$7*KH202</f>
        <v>118.63291618764086</v>
      </c>
      <c r="KK202" s="57">
        <f>KJ202/'DEPRECATED - DT-Prelim Calcs'!$C$7*('DEPRECATED - DT-Prelim Calcs'!$C$8-'DEPRECATED - DT-Prelim Calcs'!$C$9)+'DEPRECATED - DT-Prelim Calcs'!$C$9</f>
        <v>6318.3029655080172</v>
      </c>
      <c r="KL202" s="57">
        <f t="shared" si="293"/>
        <v>53.333333333333329</v>
      </c>
      <c r="KM202" s="2">
        <f t="shared" si="347"/>
        <v>0.99579519204165001</v>
      </c>
      <c r="KN202" s="57">
        <f>KM202*'DEPRECATED - DT-Prelim Calcs'!$C$21/KH$2/'DEPRECATED - DT-Prelim Calcs'!$C$19/'DEPRECATED - DT-Prelim Calcs'!$C$18*3.39*'DEPRECATED - DT-Prelim Calcs'!$C$20</f>
        <v>25.773080821789936</v>
      </c>
      <c r="KO202" s="46">
        <f t="shared" si="348"/>
        <v>0</v>
      </c>
      <c r="KP202" s="57">
        <f>KN201*'DEPRECATED - DT-Prelim Calcs'!$C$11+KP201</f>
        <v>-851.05770737013063</v>
      </c>
      <c r="KQ202" s="57">
        <f>KQ201+0.5*KN202*'DEPRECATED - DT-Prelim Calcs'!$C$11^2+KP202*'DEPRECATED - DT-Prelim Calcs'!$C$11</f>
        <v>-396195.02204801794</v>
      </c>
      <c r="KR202" s="57">
        <f>MIN('Drive Train'!$F$35-KL201*'DEPRECATED - DT-Prelim Calcs'!$C$21*'Drive Train'!$F$39,KR201+KL$2)</f>
        <v>9.2000000000000011</v>
      </c>
      <c r="KS202" s="57">
        <f>'Drive Train'!$F$35-KL202*'DEPRECATED - DT-Prelim Calcs'!$C$21*'Drive Train'!$F$39</f>
        <v>9.2000000000000011</v>
      </c>
      <c r="KT202" s="1">
        <f>IF(KQ202&gt;='Drive Train'!$F$29,1,0)</f>
        <v>0</v>
      </c>
      <c r="KU202" s="57">
        <f>MIN(KK202,'DEPRECATED - DT-Prelim Calcs'!$C$10)*'DEPRECATED - DT-Prelim Calcs'!$C$11*1000/60/60</f>
        <v>103.33333333333333</v>
      </c>
      <c r="KV202" s="63">
        <f>KV201+'DEPRECATED - DT-Prelim Calcs'!$C$11</f>
        <v>792</v>
      </c>
      <c r="KW202" s="2">
        <f>LG202/'Drive Train'!$F$35</f>
        <v>0.72580645161290325</v>
      </c>
      <c r="KX202" s="46">
        <f>LE202*12*60/(PI() * 'Drive Train'!$F$15)/KW$2*KW202</f>
        <v>-54959.688017882574</v>
      </c>
      <c r="KY202" s="2">
        <f>('DEPRECATED - DT-Prelim Calcs'!$C$6*KW202-KX202)/('DEPRECATED - DT-Prelim Calcs'!$C$6*KW202)*'DEPRECATED - DT-Prelim Calcs'!$C$7*KW202</f>
        <v>26.599634096810551</v>
      </c>
      <c r="KZ202" s="57">
        <f>KY202/'DEPRECATED - DT-Prelim Calcs'!$C$7*('DEPRECATED - DT-Prelim Calcs'!$C$8-'DEPRECATED - DT-Prelim Calcs'!$C$9)+'DEPRECATED - DT-Prelim Calcs'!$C$9</f>
        <v>1418.7718068965951</v>
      </c>
      <c r="LA202" s="57">
        <f t="shared" si="294"/>
        <v>56.666666666666664</v>
      </c>
      <c r="LB202" s="2">
        <f t="shared" si="349"/>
        <v>0.99579519204165001</v>
      </c>
      <c r="LC202" s="57">
        <f>LB202*'DEPRECATED - DT-Prelim Calcs'!$C$21/KW$2/'DEPRECATED - DT-Prelim Calcs'!$C$19/'DEPRECATED - DT-Prelim Calcs'!$C$18*3.39*'DEPRECATED - DT-Prelim Calcs'!$C$20</f>
        <v>25.773080821789936</v>
      </c>
      <c r="LD202" s="46">
        <f t="shared" si="350"/>
        <v>0</v>
      </c>
      <c r="LE202" s="57">
        <f>LC201*'DEPRECATED - DT-Prelim Calcs'!$C$11+LE201</f>
        <v>-185.02432893907661</v>
      </c>
      <c r="LF202" s="57">
        <f>LF201+0.5*LC202*'DEPRECATED - DT-Prelim Calcs'!$C$11^2+LE202*'DEPRECATED - DT-Prelim Calcs'!$C$11</f>
        <v>-402501.67885011534</v>
      </c>
      <c r="LG202" s="57">
        <f>MIN('Drive Train'!$F$35-LA201*'DEPRECATED - DT-Prelim Calcs'!$C$21*'Drive Train'!$F$39,LG201+LA$2)</f>
        <v>9</v>
      </c>
      <c r="LH202" s="57">
        <f>'Drive Train'!$F$35-LA202*'DEPRECATED - DT-Prelim Calcs'!$C$21*'Drive Train'!$F$39</f>
        <v>9</v>
      </c>
      <c r="LI202" s="1">
        <f>IF(LF202&gt;='Drive Train'!$F$29,1,0)</f>
        <v>0</v>
      </c>
      <c r="LJ202" s="57">
        <f>MIN(KZ202,'DEPRECATED - DT-Prelim Calcs'!$C$10)*'DEPRECATED - DT-Prelim Calcs'!$C$11*1000/60/60</f>
        <v>103.33333333333333</v>
      </c>
      <c r="LK202" s="63">
        <f>LK201+'DEPRECATED - DT-Prelim Calcs'!$C$11</f>
        <v>792</v>
      </c>
      <c r="LL202" s="2">
        <f>LV202/'Drive Train'!$F$35</f>
        <v>0.70967741935483875</v>
      </c>
      <c r="LM202" s="46">
        <f>LT202*12*60/(PI() * 'Drive Train'!$F$15)/LL$2*LL202</f>
        <v>-145680.84699654175</v>
      </c>
      <c r="LN202" s="2">
        <f>('DEPRECATED - DT-Prelim Calcs'!$C$6*LL202-LM202)/('DEPRECATED - DT-Prelim Calcs'!$C$6*LL202)*'DEPRECATED - DT-Prelim Calcs'!$C$7*LL202</f>
        <v>67.581024505910761</v>
      </c>
      <c r="LO202" s="57">
        <f>LN202/'DEPRECATED - DT-Prelim Calcs'!$C$7*('DEPRECATED - DT-Prelim Calcs'!$C$8-'DEPRECATED - DT-Prelim Calcs'!$C$9)+'DEPRECATED - DT-Prelim Calcs'!$C$9</f>
        <v>3600.4781925760794</v>
      </c>
      <c r="LP202" s="57">
        <f t="shared" si="295"/>
        <v>60</v>
      </c>
      <c r="LQ202" s="2">
        <f t="shared" si="351"/>
        <v>0.99579519204165001</v>
      </c>
      <c r="LR202" s="57">
        <f>LQ202*'DEPRECATED - DT-Prelim Calcs'!$C$21/LL$2/'DEPRECATED - DT-Prelim Calcs'!$C$19/'DEPRECATED - DT-Prelim Calcs'!$C$18*3.39*'DEPRECATED - DT-Prelim Calcs'!$C$20</f>
        <v>25.773080821789936</v>
      </c>
      <c r="LS202" s="46">
        <f t="shared" si="352"/>
        <v>0</v>
      </c>
      <c r="LT202" s="57">
        <f>LR201*'DEPRECATED - DT-Prelim Calcs'!$C$11+LT201</f>
        <v>-501.58769533533894</v>
      </c>
      <c r="LU202" s="57">
        <f>LU201+0.5*LR202*'DEPRECATED - DT-Prelim Calcs'!$C$11^2+LT202*'DEPRECATED - DT-Prelim Calcs'!$C$11</f>
        <v>-386561.21222125681</v>
      </c>
      <c r="LV202" s="57">
        <f>MIN('Drive Train'!$F$35-LP201*'DEPRECATED - DT-Prelim Calcs'!$C$21*'Drive Train'!$F$39,LV201+LP$2)</f>
        <v>8.8000000000000007</v>
      </c>
      <c r="LW202" s="57">
        <f>'Drive Train'!$F$35-LP202*'DEPRECATED - DT-Prelim Calcs'!$C$21*'Drive Train'!$F$39</f>
        <v>8.8000000000000007</v>
      </c>
      <c r="LX202" s="1">
        <f>IF(LU202&gt;='Drive Train'!$F$29,1,0)</f>
        <v>0</v>
      </c>
      <c r="LY202" s="57">
        <f>MIN(LO202,'DEPRECATED - DT-Prelim Calcs'!$C$10)*'DEPRECATED - DT-Prelim Calcs'!$C$11*1000/60/60</f>
        <v>103.33333333333333</v>
      </c>
      <c r="LZ202" s="63">
        <f>LZ201+'DEPRECATED - DT-Prelim Calcs'!$C$11</f>
        <v>792</v>
      </c>
    </row>
    <row r="203" spans="18:338" x14ac:dyDescent="0.2">
      <c r="R203" s="63">
        <f>R202+'DEPRECATED - DT-Prelim Calcs'!$C$11</f>
        <v>796</v>
      </c>
      <c r="S203" s="2">
        <f>AG203/'Drive Train'!$F$35</f>
        <v>0</v>
      </c>
      <c r="T203" s="46">
        <f>AE203*12*60/(PI() * 'Drive Train'!$F$15)/S$2*ABS(S203)</f>
        <v>0</v>
      </c>
      <c r="U203" s="2">
        <f>IF(OR(AD202=1,AND($C$32=Motors!$C$32,'DEPRECATED - DT-Prelim Calcs'!AI202=1)),0,IF(AG203=0,-(V202+$C$9)/($C$8-$C$9)*$C$7,($C$6*S203-T203)/($C$6*S203)*$C$7*S203))</f>
        <v>0</v>
      </c>
      <c r="V203" s="57">
        <f>IF(AND(AD202=1,AI202=1),0,ABS(U203/$C$7*($C$8-$C$9)+$C$9) *'Drive Train'!$AA$49 + V202*(1-'Drive Train'!$AA$49))</f>
        <v>0</v>
      </c>
      <c r="W203" s="57">
        <f t="shared" si="269"/>
        <v>0</v>
      </c>
      <c r="X203" s="2">
        <f>MAX(MIN(IF(AND(AI202=1,AG203&lt;0),-1,1)*(W203-$C$9)/($C$8-$C$9)*$C$7-$C$29*AE203/T$2 -  AI202*$C$29/2,X$2),MAX(X$4:X202)*-1)</f>
        <v>-0.2458281045106315</v>
      </c>
      <c r="Y203" s="57">
        <f t="shared" si="270"/>
        <v>0</v>
      </c>
      <c r="Z203" s="57">
        <f t="shared" si="271"/>
        <v>0</v>
      </c>
      <c r="AA203" s="57">
        <f t="shared" si="272"/>
        <v>0</v>
      </c>
      <c r="AB203" s="57" t="e">
        <f t="shared" si="273"/>
        <v>#N/A</v>
      </c>
      <c r="AC203" s="46">
        <f t="shared" si="296"/>
        <v>1</v>
      </c>
      <c r="AD203" s="1">
        <f t="shared" si="274"/>
        <v>1</v>
      </c>
      <c r="AE203" s="57">
        <f t="shared" si="275"/>
        <v>0</v>
      </c>
      <c r="AF203" s="57" t="e">
        <f t="shared" si="276"/>
        <v>#N/A</v>
      </c>
      <c r="AG203" s="57">
        <f>IF(AI202=0,MIN('Drive Train'!$F$35-W202*$C$21*'Drive Train'!$F$39,AG202+W$2)-$C$3,IF(AE202-1&lt;=0,0,IF($C$32=Motors!$C$30,MAX(ABS('Drive Train'!$F$35-W202*$C$21*'Drive Train'!$F$39)*-1,AG202-W$2),MAX(0,ABS('Drive Train'!$F$35-W202*$C$21*'Drive Train'!$F$39)*-1,AG202-W$2))))</f>
        <v>0</v>
      </c>
      <c r="AH203" s="57">
        <f>'Drive Train'!$F$35-ABS(W203)*'DEPRECATED - DT-Prelim Calcs'!$C$21*'Drive Train'!$F$39</f>
        <v>12.4</v>
      </c>
      <c r="AI203" s="1">
        <f>IF(AJ203&gt;='Drive Train'!$F$29,1,0)</f>
        <v>1</v>
      </c>
      <c r="AJ203" s="57">
        <f>AJ202+0.5*Y203*'DEPRECATED - DT-Prelim Calcs'!$C$11^2+AE203*'DEPRECATED - DT-Prelim Calcs'!$C$11</f>
        <v>784.33981740885292</v>
      </c>
      <c r="AK203" s="57">
        <f t="shared" si="268"/>
        <v>0</v>
      </c>
      <c r="AL203" s="63">
        <f>AL202+'DEPRECATED - DT-Prelim Calcs'!$C$11</f>
        <v>796</v>
      </c>
      <c r="AM203" s="2">
        <f>AW203/'Drive Train'!$F$35</f>
        <v>0.9017179876015865</v>
      </c>
      <c r="AN203" s="46">
        <f>AU203*12*60/(PI() * 'Drive Train'!$F$15)/AM$2*AM203</f>
        <v>4074.5129711578234</v>
      </c>
      <c r="AO203" s="2">
        <f>('DEPRECATED - DT-Prelim Calcs'!$C$6*AM203-AN203)/('DEPRECATED - DT-Prelim Calcs'!$C$6*AM203)*'DEPRECATED - DT-Prelim Calcs'!$C$7*AM203</f>
        <v>0.3308183500278245</v>
      </c>
      <c r="AP203" s="57">
        <f>AO203/'DEPRECATED - DT-Prelim Calcs'!$C$7*('DEPRECATED - DT-Prelim Calcs'!$C$8-'DEPRECATED - DT-Prelim Calcs'!$C$9)+'DEPRECATED - DT-Prelim Calcs'!$C$9</f>
        <v>20.311615895672151</v>
      </c>
      <c r="AQ203" s="57">
        <f t="shared" si="277"/>
        <v>20.311615895672151</v>
      </c>
      <c r="AR203" s="2">
        <f t="shared" si="297"/>
        <v>3.3306690738754696E-16</v>
      </c>
      <c r="AS203" s="57">
        <f>AR203*'DEPRECATED - DT-Prelim Calcs'!$C$21/AM$2/'DEPRECATED - DT-Prelim Calcs'!$C$19/'DEPRECATED - DT-Prelim Calcs'!$C$18*3.39*'DEPRECATED - DT-Prelim Calcs'!$C$20</f>
        <v>2.4137140947202652E-15</v>
      </c>
      <c r="AT203" s="46">
        <f t="shared" si="298"/>
        <v>0</v>
      </c>
      <c r="AU203" s="57">
        <f>AS202*'DEPRECATED - DT-Prelim Calcs'!$C$11+AU202</f>
        <v>39.432321268798681</v>
      </c>
      <c r="AV203" s="57">
        <f>AV202+0.5*AS203*'DEPRECATED - DT-Prelim Calcs'!$C$11^2+AU203*'DEPRECATED - DT-Prelim Calcs'!$C$11</f>
        <v>31343.514165327811</v>
      </c>
      <c r="AW203" s="57">
        <f>MIN('Drive Train'!$F$35-AQ202*'DEPRECATED - DT-Prelim Calcs'!$C$21*'Drive Train'!$F$39,AW202+AQ$2)</f>
        <v>11.181303046259673</v>
      </c>
      <c r="AX203" s="57">
        <f>'Drive Train'!$F$35-AQ203*'DEPRECATED - DT-Prelim Calcs'!$C$21*'Drive Train'!$F$39</f>
        <v>11.181303046259671</v>
      </c>
      <c r="AY203" s="1">
        <f>IF(AV203&gt;='Drive Train'!$F$29,1,0)</f>
        <v>1</v>
      </c>
      <c r="AZ203" s="57">
        <f t="shared" si="299"/>
        <v>22.568462106302391</v>
      </c>
      <c r="BA203" s="63">
        <f>BA202+'DEPRECATED - DT-Prelim Calcs'!$C$11</f>
        <v>796</v>
      </c>
      <c r="BB203" s="2">
        <f>BL203/'Drive Train'!$F$35</f>
        <v>1.2947645110418984</v>
      </c>
      <c r="BC203" s="46">
        <f>BJ203*12*60/(PI() * 'Drive Train'!$F$15)/BB$2*BB203</f>
        <v>-4259.0909490704944</v>
      </c>
      <c r="BD203" s="2">
        <f>('DEPRECATED - DT-Prelim Calcs'!$C$6*BB203-BC203)/('DEPRECATED - DT-Prelim Calcs'!$C$6*BB203)*'DEPRECATED - DT-Prelim Calcs'!$C$7*BB203</f>
        <v>5.0461628069317808</v>
      </c>
      <c r="BE203" s="57">
        <f>BD203/'DEPRECATED - DT-Prelim Calcs'!$C$7*('DEPRECATED - DT-Prelim Calcs'!$C$8-'DEPRECATED - DT-Prelim Calcs'!$C$9)+'DEPRECATED - DT-Prelim Calcs'!$C$9</f>
        <v>271.34011955574584</v>
      </c>
      <c r="BF203" s="57">
        <f t="shared" si="278"/>
        <v>93</v>
      </c>
      <c r="BG203" s="2">
        <f t="shared" si="300"/>
        <v>1.937034298208735</v>
      </c>
      <c r="BH203" s="57">
        <f>BG203*'DEPRECATED - DT-Prelim Calcs'!$C$21/BB$2/'DEPRECATED - DT-Prelim Calcs'!$C$19/'DEPRECATED - DT-Prelim Calcs'!$C$18*3.39*'DEPRECATED - DT-Prelim Calcs'!$C$20</f>
        <v>20.276476817893272</v>
      </c>
      <c r="BI203" s="46">
        <f t="shared" si="301"/>
        <v>0</v>
      </c>
      <c r="BJ203" s="57">
        <f>BH202*'DEPRECATED - DT-Prelim Calcs'!$C$11+BJ202</f>
        <v>-19.873422069688658</v>
      </c>
      <c r="BK203" s="57">
        <f>BK202+0.5*BH203*'DEPRECATED - DT-Prelim Calcs'!$C$11^2+BJ203*'DEPRECATED - DT-Prelim Calcs'!$C$11</f>
        <v>16495.024266066728</v>
      </c>
      <c r="BL203" s="57">
        <f>MIN('Drive Train'!$F$35-BF202*'DEPRECATED - DT-Prelim Calcs'!$C$21*'Drive Train'!$F$39,BL202+BF$2)</f>
        <v>16.05507993691954</v>
      </c>
      <c r="BM203" s="57">
        <f>'Drive Train'!$F$35-BF203*'DEPRECATED - DT-Prelim Calcs'!$C$21*'Drive Train'!$F$39</f>
        <v>6.82</v>
      </c>
      <c r="BN203" s="1">
        <f>IF(BK203&gt;='Drive Train'!$F$29,1,0)</f>
        <v>1</v>
      </c>
      <c r="BO203" s="57">
        <f t="shared" si="302"/>
        <v>103.33333333333333</v>
      </c>
      <c r="BP203" s="63">
        <f>BP202+'DEPRECATED - DT-Prelim Calcs'!$C$11</f>
        <v>796</v>
      </c>
      <c r="BQ203" s="2">
        <f>CA203/'Drive Train'!$F$35</f>
        <v>0.55000000000000004</v>
      </c>
      <c r="BR203" s="46">
        <f>BY203*12*60/(PI() * 'Drive Train'!$F$15)/BQ$2*BQ203</f>
        <v>8934.1749585319503</v>
      </c>
      <c r="BS203" s="2">
        <f>('DEPRECATED - DT-Prelim Calcs'!$C$6*BQ203-BR203)/('DEPRECATED - DT-Prelim Calcs'!$C$6*BQ203)*'DEPRECATED - DT-Prelim Calcs'!$C$7*BQ203</f>
        <v>-2.714155093820263</v>
      </c>
      <c r="BT203" s="57">
        <f>BS203/'DEPRECATED - DT-Prelim Calcs'!$C$7*('DEPRECATED - DT-Prelim Calcs'!$C$8-'DEPRECATED - DT-Prelim Calcs'!$C$9)+'DEPRECATED - DT-Prelim Calcs'!$C$9</f>
        <v>-141.79215706935261</v>
      </c>
      <c r="BU203" s="57">
        <f t="shared" si="279"/>
        <v>-141.79215706935261</v>
      </c>
      <c r="BV203" s="2">
        <f t="shared" si="303"/>
        <v>-3.9034139198810407</v>
      </c>
      <c r="BW203" s="57">
        <f>BV203*'DEPRECATED - DT-Prelim Calcs'!$C$21/BQ$2/'DEPRECATED - DT-Prelim Calcs'!$C$19/'DEPRECATED - DT-Prelim Calcs'!$C$18*3.39*'DEPRECATED - DT-Prelim Calcs'!$C$20</f>
        <v>-53.432483510214944</v>
      </c>
      <c r="BX203" s="46">
        <f t="shared" si="304"/>
        <v>1</v>
      </c>
      <c r="BY203" s="57">
        <f>BW202*'DEPRECATED - DT-Prelim Calcs'!$C$11+BY202</f>
        <v>75.046894159384692</v>
      </c>
      <c r="BZ203" s="57">
        <f>BZ202+0.5*BW203*'DEPRECATED - DT-Prelim Calcs'!$C$11^2+BY203*'DEPRECATED - DT-Prelim Calcs'!$C$11</f>
        <v>-17662.542443501483</v>
      </c>
      <c r="CA203" s="57">
        <f>MIN('Drive Train'!$F$35-BU202*'DEPRECATED - DT-Prelim Calcs'!$C$21*'Drive Train'!$F$39,CA202+BU$2)</f>
        <v>6.82</v>
      </c>
      <c r="CB203" s="57">
        <f>'Drive Train'!$F$35-BU203*'DEPRECATED - DT-Prelim Calcs'!$C$21*'Drive Train'!$F$39</f>
        <v>20.907529424161154</v>
      </c>
      <c r="CC203" s="1">
        <f>IF(BZ203&gt;='Drive Train'!$F$29,1,0)</f>
        <v>0</v>
      </c>
      <c r="CD203" s="57">
        <f t="shared" si="305"/>
        <v>-157.54684118816957</v>
      </c>
      <c r="CE203" s="63">
        <f>CE202+'DEPRECATED - DT-Prelim Calcs'!$C$11</f>
        <v>796</v>
      </c>
      <c r="CF203" s="2">
        <f>CP203/'Drive Train'!$F$35</f>
        <v>0.55000000000000004</v>
      </c>
      <c r="CG203" s="46">
        <f>CN203*12*60/(PI() * 'Drive Train'!$F$15)/CF$2*CF203</f>
        <v>-19399.729895644912</v>
      </c>
      <c r="CH203" s="2">
        <f>('DEPRECATED - DT-Prelim Calcs'!$C$6*CF203-CG203)/('DEPRECATED - DT-Prelim Calcs'!$C$6*CF203)*'DEPRECATED - DT-Prelim Calcs'!$C$7*CF203</f>
        <v>10.097235281145259</v>
      </c>
      <c r="CI203" s="57">
        <f>CH203/'DEPRECATED - DT-Prelim Calcs'!$C$7*('DEPRECATED - DT-Prelim Calcs'!$C$8-'DEPRECATED - DT-Prelim Calcs'!$C$9)+'DEPRECATED - DT-Prelim Calcs'!$C$9</f>
        <v>540.24161268503599</v>
      </c>
      <c r="CJ203" s="57">
        <f t="shared" si="280"/>
        <v>93</v>
      </c>
      <c r="CK203" s="2">
        <f t="shared" si="306"/>
        <v>1.5241763143494644</v>
      </c>
      <c r="CL203" s="57">
        <f>CK203*'DEPRECATED - DT-Prelim Calcs'!$C$21/CF$2/'DEPRECATED - DT-Prelim Calcs'!$C$19/'DEPRECATED - DT-Prelim Calcs'!$C$18*3.39*'DEPRECATED - DT-Prelim Calcs'!$C$20</f>
        <v>25.773080821789936</v>
      </c>
      <c r="CM203" s="46">
        <f t="shared" si="307"/>
        <v>0</v>
      </c>
      <c r="CN203" s="57">
        <f>CL202*'DEPRECATED - DT-Prelim Calcs'!$C$11+CN202</f>
        <v>-131.91785480905702</v>
      </c>
      <c r="CO203" s="57">
        <f>CO202+0.5*CL203*'DEPRECATED - DT-Prelim Calcs'!$C$11^2+CN203*'DEPRECATED - DT-Prelim Calcs'!$C$11</f>
        <v>-66437.547052793539</v>
      </c>
      <c r="CP203" s="57">
        <f>MIN('Drive Train'!$F$35-CJ202*'DEPRECATED - DT-Prelim Calcs'!$C$21*'Drive Train'!$F$39,CP202+CJ$2)</f>
        <v>6.82</v>
      </c>
      <c r="CQ203" s="57">
        <f>'Drive Train'!$F$35-CJ203*'DEPRECATED - DT-Prelim Calcs'!$C$21*'Drive Train'!$F$39</f>
        <v>6.82</v>
      </c>
      <c r="CR203" s="1">
        <f>IF(CO203&gt;='Drive Train'!$F$29,1,0)</f>
        <v>0</v>
      </c>
      <c r="CS203" s="57">
        <f t="shared" si="308"/>
        <v>103.33333333333333</v>
      </c>
      <c r="CT203" s="63">
        <f>CT202+'DEPRECATED - DT-Prelim Calcs'!$C$11</f>
        <v>796</v>
      </c>
      <c r="CU203" s="2">
        <f>DE203/'Drive Train'!$F$35</f>
        <v>1.0646105760027744</v>
      </c>
      <c r="CV203" s="46">
        <f>DC203*12*60/(PI() * 'Drive Train'!$F$15)/CU$2*CU203</f>
        <v>-14332.992419089647</v>
      </c>
      <c r="CW203" s="2">
        <f>('DEPRECATED - DT-Prelim Calcs'!$C$6*CU203-CV203)/('DEPRECATED - DT-Prelim Calcs'!$C$6*CU203)*'DEPRECATED - DT-Prelim Calcs'!$C$7*CU203</f>
        <v>9.0464829196875218</v>
      </c>
      <c r="CX203" s="57">
        <f>CW203/'DEPRECATED - DT-Prelim Calcs'!$C$7*('DEPRECATED - DT-Prelim Calcs'!$C$8-'DEPRECATED - DT-Prelim Calcs'!$C$9)+'DEPRECATED - DT-Prelim Calcs'!$C$9</f>
        <v>484.30321933440212</v>
      </c>
      <c r="CY203" s="57">
        <f t="shared" si="281"/>
        <v>93</v>
      </c>
      <c r="CZ203" s="2">
        <f t="shared" si="309"/>
        <v>1.2803081040535502</v>
      </c>
      <c r="DA203" s="57">
        <f>CZ203*'DEPRECATED - DT-Prelim Calcs'!$C$21/CU$2/'DEPRECATED - DT-Prelim Calcs'!$C$19/'DEPRECATED - DT-Prelim Calcs'!$C$18*3.39*'DEPRECATED - DT-Prelim Calcs'!$C$20</f>
        <v>25.773080821789936</v>
      </c>
      <c r="DB203" s="46">
        <f t="shared" si="310"/>
        <v>0</v>
      </c>
      <c r="DC203" s="57">
        <f>DA202*'DEPRECATED - DT-Prelim Calcs'!$C$11+DC202</f>
        <v>-42.295675717252038</v>
      </c>
      <c r="DD203" s="57">
        <f>DD202+0.5*DA203*'DEPRECATED - DT-Prelim Calcs'!$C$11^2+DC203*'DEPRECATED - DT-Prelim Calcs'!$C$11</f>
        <v>-133662.34231858447</v>
      </c>
      <c r="DE203" s="57">
        <f>MIN('Drive Train'!$F$35-CY202*'DEPRECATED - DT-Prelim Calcs'!$C$21*'Drive Train'!$F$39,DE202+CY$2)</f>
        <v>13.201171142434402</v>
      </c>
      <c r="DF203" s="57">
        <f>'Drive Train'!$F$35-CY203*'DEPRECATED - DT-Prelim Calcs'!$C$21*'Drive Train'!$F$39</f>
        <v>6.82</v>
      </c>
      <c r="DG203" s="1">
        <f>IF(DD203&gt;='Drive Train'!$F$29,1,0)</f>
        <v>0</v>
      </c>
      <c r="DH203" s="57">
        <f t="shared" si="311"/>
        <v>103.33333333333333</v>
      </c>
      <c r="DI203" s="63">
        <f>DI202+'DEPRECATED - DT-Prelim Calcs'!$C$11</f>
        <v>796</v>
      </c>
      <c r="DJ203" s="2">
        <f>DT203/'Drive Train'!$F$35</f>
        <v>0.55000000000000004</v>
      </c>
      <c r="DK203" s="46">
        <f>DR203*12*60/(PI() * 'Drive Train'!$F$15)/DJ$2*DJ203</f>
        <v>-98280.978474031319</v>
      </c>
      <c r="DL203" s="2">
        <f>('DEPRECATED - DT-Prelim Calcs'!$C$6*DJ203-DK203)/('DEPRECATED - DT-Prelim Calcs'!$C$6*DJ203)*'DEPRECATED - DT-Prelim Calcs'!$C$7*DJ203</f>
        <v>45.763991204956</v>
      </c>
      <c r="DM203" s="57">
        <f>DL203/'DEPRECATED - DT-Prelim Calcs'!$C$7*('DEPRECATED - DT-Prelim Calcs'!$C$8-'DEPRECATED - DT-Prelim Calcs'!$C$9)+'DEPRECATED - DT-Prelim Calcs'!$C$9</f>
        <v>2439.0153824049189</v>
      </c>
      <c r="DN203" s="57">
        <f t="shared" si="282"/>
        <v>93</v>
      </c>
      <c r="DO203" s="2">
        <f t="shared" si="312"/>
        <v>1.1037138828047846</v>
      </c>
      <c r="DP203" s="57">
        <f>DO203*'DEPRECATED - DT-Prelim Calcs'!$C$21/DJ$2/'DEPRECATED - DT-Prelim Calcs'!$C$19/'DEPRECATED - DT-Prelim Calcs'!$C$18*3.39*'DEPRECATED - DT-Prelim Calcs'!$C$20</f>
        <v>25.773080821789936</v>
      </c>
      <c r="DQ203" s="46">
        <f t="shared" si="313"/>
        <v>0</v>
      </c>
      <c r="DR203" s="57">
        <f>DP202*'DEPRECATED - DT-Prelim Calcs'!$C$11+DR202</f>
        <v>-483.94796232230931</v>
      </c>
      <c r="DS203" s="57">
        <f>DS202+0.5*DP203*'DEPRECATED - DT-Prelim Calcs'!$C$11^2+DR203*'DEPRECATED - DT-Prelim Calcs'!$C$11</f>
        <v>-235050.36048889026</v>
      </c>
      <c r="DT203" s="57">
        <f>MIN('Drive Train'!$F$35-DN202*'DEPRECATED - DT-Prelim Calcs'!$C$21*'Drive Train'!$F$39,DT202+DN$2)</f>
        <v>6.82</v>
      </c>
      <c r="DU203" s="57">
        <f>'Drive Train'!$F$35-DN203*'DEPRECATED - DT-Prelim Calcs'!$C$21*'Drive Train'!$F$39</f>
        <v>6.82</v>
      </c>
      <c r="DV203" s="1">
        <f>IF(DS203&gt;='Drive Train'!$F$29,1,0)</f>
        <v>0</v>
      </c>
      <c r="DW203" s="57">
        <f t="shared" si="314"/>
        <v>103.33333333333333</v>
      </c>
      <c r="DX203" s="63">
        <f>DX202+'DEPRECATED - DT-Prelim Calcs'!$C$11</f>
        <v>796</v>
      </c>
      <c r="DY203" s="2">
        <f>EI203/'Drive Train'!$F$35</f>
        <v>0.55000000000000004</v>
      </c>
      <c r="DZ203" s="46">
        <f>EG203*12*60/(PI() * 'Drive Train'!$F$15)/DY$2*DY203</f>
        <v>-84418.679486620866</v>
      </c>
      <c r="EA203" s="2">
        <f>('DEPRECATED - DT-Prelim Calcs'!$C$6*DY203-DZ203)/('DEPRECATED - DT-Prelim Calcs'!$C$6*DY203)*'DEPRECATED - DT-Prelim Calcs'!$C$7*DY203</f>
        <v>39.496047385132506</v>
      </c>
      <c r="EB203" s="57">
        <f>EA203/'DEPRECATED - DT-Prelim Calcs'!$C$7*('DEPRECATED - DT-Prelim Calcs'!$C$8-'DEPRECATED - DT-Prelim Calcs'!$C$9)+'DEPRECATED - DT-Prelim Calcs'!$C$9</f>
        <v>2105.3319002126555</v>
      </c>
      <c r="EC203" s="57">
        <f t="shared" si="283"/>
        <v>93</v>
      </c>
      <c r="ED203" s="2">
        <f t="shared" si="315"/>
        <v>0.96993038185874991</v>
      </c>
      <c r="EE203" s="57">
        <f>ED203*'DEPRECATED - DT-Prelim Calcs'!$C$21/DY$2/'DEPRECATED - DT-Prelim Calcs'!$C$19/'DEPRECATED - DT-Prelim Calcs'!$C$18*3.39*'DEPRECATED - DT-Prelim Calcs'!$C$20</f>
        <v>25.773080821789936</v>
      </c>
      <c r="EF203" s="46">
        <f t="shared" si="316"/>
        <v>0</v>
      </c>
      <c r="EG203" s="57">
        <f>EE202*'DEPRECATED - DT-Prelim Calcs'!$C$11+EG202</f>
        <v>-365.3017951803298</v>
      </c>
      <c r="EH203" s="57">
        <f>EH202+0.5*EE203*'DEPRECATED - DT-Prelim Calcs'!$C$11^2+EG203*'DEPRECATED - DT-Prelim Calcs'!$C$11</f>
        <v>-340726.6527343386</v>
      </c>
      <c r="EI203" s="57">
        <f>MIN('Drive Train'!$F$35-EC202*'DEPRECATED - DT-Prelim Calcs'!$C$21*'Drive Train'!$F$39,EI202+EC$2)</f>
        <v>6.82</v>
      </c>
      <c r="EJ203" s="57">
        <f>'Drive Train'!$F$35-EC203*'DEPRECATED - DT-Prelim Calcs'!$C$21*'Drive Train'!$F$39</f>
        <v>6.82</v>
      </c>
      <c r="EK203" s="1">
        <f>IF(EH203&gt;='Drive Train'!$F$29,1,0)</f>
        <v>0</v>
      </c>
      <c r="EL203" s="57">
        <f t="shared" si="317"/>
        <v>103.33333333333333</v>
      </c>
      <c r="EM203" s="63">
        <f>EM202+'DEPRECATED - DT-Prelim Calcs'!$C$11</f>
        <v>796</v>
      </c>
      <c r="EN203" s="2">
        <f>EX203/'Drive Train'!$F$35</f>
        <v>0.55000000000000004</v>
      </c>
      <c r="EO203" s="46">
        <f>EV203*12*60/(PI() * 'Drive Train'!$F$15)/EN$2*EN203</f>
        <v>-334516.72560587159</v>
      </c>
      <c r="EP203" s="2">
        <f>('DEPRECATED - DT-Prelim Calcs'!$C$6*EN203-EO203)/('DEPRECATED - DT-Prelim Calcs'!$C$6*EN203)*'DEPRECATED - DT-Prelim Calcs'!$C$7*EN203</f>
        <v>152.57977930772054</v>
      </c>
      <c r="EQ203" s="57">
        <f>EP203/'DEPRECATED - DT-Prelim Calcs'!$C$7*('DEPRECATED - DT-Prelim Calcs'!$C$8-'DEPRECATED - DT-Prelim Calcs'!$C$9)+'DEPRECATED - DT-Prelim Calcs'!$C$9</f>
        <v>8125.515637004376</v>
      </c>
      <c r="ER203" s="57">
        <f t="shared" si="284"/>
        <v>93</v>
      </c>
      <c r="ES203" s="2">
        <f t="shared" si="318"/>
        <v>0.86507304327942547</v>
      </c>
      <c r="ET203" s="57">
        <f>ES203*'DEPRECATED - DT-Prelim Calcs'!$C$21/EN$2/'DEPRECATED - DT-Prelim Calcs'!$C$19/'DEPRECATED - DT-Prelim Calcs'!$C$18*3.39*'DEPRECATED - DT-Prelim Calcs'!$C$20</f>
        <v>25.773080821789936</v>
      </c>
      <c r="EU203" s="46">
        <f t="shared" si="319"/>
        <v>0</v>
      </c>
      <c r="EV203" s="57">
        <f>ET202*'DEPRECATED - DT-Prelim Calcs'!$C$11+EV202</f>
        <v>-1291.0507219487945</v>
      </c>
      <c r="EW203" s="57">
        <f>EW202+0.5*ET203*'DEPRECATED - DT-Prelim Calcs'!$C$11^2+EV203*'DEPRECATED - DT-Prelim Calcs'!$C$11</f>
        <v>-464393.72668362933</v>
      </c>
      <c r="EX203" s="57">
        <f>MIN('Drive Train'!$F$35-ER202*'DEPRECATED - DT-Prelim Calcs'!$C$21*'Drive Train'!$F$39,EX202+ER$2)</f>
        <v>6.82</v>
      </c>
      <c r="EY203" s="57">
        <f>'Drive Train'!$F$35-ER203*'DEPRECATED - DT-Prelim Calcs'!$C$21*'Drive Train'!$F$39</f>
        <v>6.82</v>
      </c>
      <c r="EZ203" s="1">
        <f>IF(EW203&gt;='Drive Train'!$F$29,1,0)</f>
        <v>0</v>
      </c>
      <c r="FA203" s="57">
        <f t="shared" si="320"/>
        <v>103.33333333333333</v>
      </c>
      <c r="FB203" s="63">
        <f>FB202+'DEPRECATED - DT-Prelim Calcs'!$C$11</f>
        <v>796</v>
      </c>
      <c r="FC203" s="2">
        <f>FM203/'Drive Train'!$F$35</f>
        <v>0.55000000000000004</v>
      </c>
      <c r="FD203" s="46">
        <f>FK203*12*60/(PI() * 'Drive Train'!$F$15)/FC$2*FC203</f>
        <v>-283526.4987935861</v>
      </c>
      <c r="FE203" s="2">
        <f>('DEPRECATED - DT-Prelim Calcs'!$C$6*FC203-FD203)/('DEPRECATED - DT-Prelim Calcs'!$C$6*FC203)*'DEPRECATED - DT-Prelim Calcs'!$C$7*FC203</f>
        <v>129.52416080535508</v>
      </c>
      <c r="FF203" s="57">
        <f>FE203/'DEPRECATED - DT-Prelim Calcs'!$C$7*('DEPRECATED - DT-Prelim Calcs'!$C$8-'DEPRECATED - DT-Prelim Calcs'!$C$9)+'DEPRECATED - DT-Prelim Calcs'!$C$9</f>
        <v>6898.1148677705633</v>
      </c>
      <c r="FG203" s="57">
        <f t="shared" si="285"/>
        <v>93</v>
      </c>
      <c r="FH203" s="2">
        <f t="shared" si="321"/>
        <v>0.78067567320338405</v>
      </c>
      <c r="FI203" s="57">
        <f>FH203*'DEPRECATED - DT-Prelim Calcs'!$C$21/FC$2/'DEPRECATED - DT-Prelim Calcs'!$C$19/'DEPRECATED - DT-Prelim Calcs'!$C$18*3.39*'DEPRECATED - DT-Prelim Calcs'!$C$20</f>
        <v>25.773080821789936</v>
      </c>
      <c r="FJ203" s="46">
        <f t="shared" si="322"/>
        <v>0</v>
      </c>
      <c r="FK203" s="57">
        <f>FI202*'DEPRECATED - DT-Prelim Calcs'!$C$11+FK202</f>
        <v>-987.4997402527332</v>
      </c>
      <c r="FL203" s="57">
        <f>FL202+0.5*FI203*'DEPRECATED - DT-Prelim Calcs'!$C$11^2+FK203*'DEPRECATED - DT-Prelim Calcs'!$C$11</f>
        <v>-632870.17437618785</v>
      </c>
      <c r="FM203" s="57">
        <f>MIN('Drive Train'!$F$35-FG202*'DEPRECATED - DT-Prelim Calcs'!$C$21*'Drive Train'!$F$39,FM202+FG$2)</f>
        <v>6.82</v>
      </c>
      <c r="FN203" s="57">
        <f>'Drive Train'!$F$35-FG203*'DEPRECATED - DT-Prelim Calcs'!$C$21*'Drive Train'!$F$39</f>
        <v>6.82</v>
      </c>
      <c r="FO203" s="1">
        <f>IF(FL203&gt;='Drive Train'!$F$29,1,0)</f>
        <v>0</v>
      </c>
      <c r="FP203" s="57">
        <f t="shared" si="323"/>
        <v>103.33333333333333</v>
      </c>
      <c r="FQ203" s="63">
        <f>FQ202+'DEPRECATED - DT-Prelim Calcs'!$C$11</f>
        <v>796</v>
      </c>
      <c r="FR203" s="2">
        <f>GB203/'Drive Train'!$F$35</f>
        <v>0.55000000000000004</v>
      </c>
      <c r="FS203" s="46">
        <f>FZ203*12*60/(PI() * 'Drive Train'!$F$15)/FR$2*FR203</f>
        <v>-313062.6730013527</v>
      </c>
      <c r="FT203" s="2">
        <f>('DEPRECATED - DT-Prelim Calcs'!$C$6*FR203-FS203)/('DEPRECATED - DT-Prelim Calcs'!$C$6*FR203)*'DEPRECATED - DT-Prelim Calcs'!$C$7*FR203</f>
        <v>142.87916640398873</v>
      </c>
      <c r="FU203" s="57">
        <f>FT203/'DEPRECATED - DT-Prelim Calcs'!$C$7*('DEPRECATED - DT-Prelim Calcs'!$C$8-'DEPRECATED - DT-Prelim Calcs'!$C$9)+'DEPRECATED - DT-Prelim Calcs'!$C$9</f>
        <v>7609.0888172745872</v>
      </c>
      <c r="FV203" s="57">
        <f t="shared" si="286"/>
        <v>93</v>
      </c>
      <c r="FW203" s="2">
        <f t="shared" si="324"/>
        <v>0.7112822800297498</v>
      </c>
      <c r="FX203" s="57">
        <f>FW203*'DEPRECATED - DT-Prelim Calcs'!$C$21/FR$2/'DEPRECATED - DT-Prelim Calcs'!$C$19/'DEPRECATED - DT-Prelim Calcs'!$C$18*3.39*'DEPRECATED - DT-Prelim Calcs'!$C$20</f>
        <v>25.773080821789936</v>
      </c>
      <c r="FY203" s="46">
        <f t="shared" si="325"/>
        <v>0</v>
      </c>
      <c r="FZ203" s="57">
        <f>FX202*'DEPRECATED - DT-Prelim Calcs'!$C$11+FZ202</f>
        <v>-993.4498925396291</v>
      </c>
      <c r="GA203" s="57">
        <f>GA202+0.5*FX203*'DEPRECATED - DT-Prelim Calcs'!$C$11^2+FZ203*'DEPRECATED - DT-Prelim Calcs'!$C$11</f>
        <v>-723371.75531678391</v>
      </c>
      <c r="GB203" s="57">
        <f>MIN('Drive Train'!$F$35-FV202*'DEPRECATED - DT-Prelim Calcs'!$C$21*'Drive Train'!$F$39,GB202+FV$2)</f>
        <v>6.82</v>
      </c>
      <c r="GC203" s="57">
        <f>'Drive Train'!$F$35-FV203*'DEPRECATED - DT-Prelim Calcs'!$C$21*'Drive Train'!$F$39</f>
        <v>6.82</v>
      </c>
      <c r="GD203" s="1">
        <f>IF(GA203&gt;='Drive Train'!$F$29,1,0)</f>
        <v>0</v>
      </c>
      <c r="GE203" s="57">
        <f t="shared" si="326"/>
        <v>103.33333333333333</v>
      </c>
      <c r="GF203" s="63">
        <f>GF202+'DEPRECATED - DT-Prelim Calcs'!$C$11</f>
        <v>796</v>
      </c>
      <c r="GG203" s="2">
        <f>GQ203/'Drive Train'!$F$35</f>
        <v>0.85483870967741948</v>
      </c>
      <c r="GH203" s="46">
        <f>GO203*12*60/(PI() * 'Drive Train'!$F$15)/GG$2*GG203</f>
        <v>-142269.70725511471</v>
      </c>
      <c r="GI203" s="2">
        <f>('DEPRECATED - DT-Prelim Calcs'!$C$6*GG203-GH203)/('DEPRECATED - DT-Prelim Calcs'!$C$6*GG203)*'DEPRECATED - DT-Prelim Calcs'!$C$7*GG203</f>
        <v>66.388490461959805</v>
      </c>
      <c r="GJ203" s="57">
        <f>GI203/'DEPRECATED - DT-Prelim Calcs'!$C$7*('DEPRECATED - DT-Prelim Calcs'!$C$8-'DEPRECATED - DT-Prelim Calcs'!$C$9)+'DEPRECATED - DT-Prelim Calcs'!$C$9</f>
        <v>3536.9918366263246</v>
      </c>
      <c r="GK203" s="57">
        <f t="shared" si="327"/>
        <v>29.999999999999982</v>
      </c>
      <c r="GL203" s="2">
        <f t="shared" si="328"/>
        <v>0.99579519204165001</v>
      </c>
      <c r="GM203" s="57">
        <f>GL203*'DEPRECATED - DT-Prelim Calcs'!$C$21/GG$2/'DEPRECATED - DT-Prelim Calcs'!$C$19/'DEPRECATED - DT-Prelim Calcs'!$C$18*3.39*'DEPRECATED - DT-Prelim Calcs'!$C$20</f>
        <v>25.773080821789936</v>
      </c>
      <c r="GN203" s="46">
        <f t="shared" si="329"/>
        <v>0</v>
      </c>
      <c r="GO203" s="57">
        <f>GM202*'DEPRECATED - DT-Prelim Calcs'!$C$11+GO202</f>
        <v>-406.66206444278998</v>
      </c>
      <c r="GP203" s="57">
        <f>GP202+0.5*GM203*'DEPRECATED - DT-Prelim Calcs'!$C$11^2+GO203*'DEPRECATED - DT-Prelim Calcs'!$C$11</f>
        <v>-347395.0096683164</v>
      </c>
      <c r="GQ203" s="57">
        <f>MIN('Drive Train'!$F$35-GK202*'DEPRECATED - DT-Prelim Calcs'!$C$21*'Drive Train'!$F$39,GQ202+GK$2)</f>
        <v>10.600000000000001</v>
      </c>
      <c r="GR203" s="57">
        <f>'Drive Train'!$F$35-GK203*'DEPRECATED - DT-Prelim Calcs'!$C$21*'Drive Train'!$F$39</f>
        <v>10.600000000000001</v>
      </c>
      <c r="GS203" s="1">
        <f>IF(GP203&gt;='Drive Train'!$F$29,1,0)</f>
        <v>0</v>
      </c>
      <c r="GT203" s="57">
        <f t="shared" si="330"/>
        <v>33.333333333333314</v>
      </c>
      <c r="GU203" s="63">
        <f>GU202+'DEPRECATED - DT-Prelim Calcs'!$C$11</f>
        <v>796</v>
      </c>
      <c r="GV203" s="2">
        <f>HF203/'Drive Train'!$F$35</f>
        <v>2.7822967290225686</v>
      </c>
      <c r="GW203" s="46">
        <f>HD203*12*60/(PI() * 'Drive Train'!$F$15)/GV$2*GV203</f>
        <v>-960266.26924427669</v>
      </c>
      <c r="GX203" s="2">
        <f>('DEPRECATED - DT-Prelim Calcs'!$C$6*GV203-GW203)/('DEPRECATED - DT-Prelim Calcs'!$C$6*GV203)*'DEPRECATED - DT-Prelim Calcs'!$C$7*GV203</f>
        <v>440.89702533809009</v>
      </c>
      <c r="GY203" s="57">
        <f>GX203/'DEPRECATED - DT-Prelim Calcs'!$C$7*('DEPRECATED - DT-Prelim Calcs'!$C$8-'DEPRECATED - DT-Prelim Calcs'!$C$9)+'DEPRECATED - DT-Prelim Calcs'!$C$9</f>
        <v>23474.520892480068</v>
      </c>
      <c r="GZ203" s="57">
        <f t="shared" si="287"/>
        <v>33.333333333333314</v>
      </c>
      <c r="HA203" s="2">
        <f t="shared" si="331"/>
        <v>0.99579519204165001</v>
      </c>
      <c r="HB203" s="57">
        <f>HA203*'DEPRECATED - DT-Prelim Calcs'!$C$21/GV$2/'DEPRECATED - DT-Prelim Calcs'!$C$19/'DEPRECATED - DT-Prelim Calcs'!$C$18*3.39*'DEPRECATED - DT-Prelim Calcs'!$C$20</f>
        <v>25.773080821789936</v>
      </c>
      <c r="HC203" s="46">
        <f t="shared" si="332"/>
        <v>0</v>
      </c>
      <c r="HD203" s="57">
        <f>HB202*'DEPRECATED - DT-Prelim Calcs'!$C$11+HD202</f>
        <v>-843.32239214686069</v>
      </c>
      <c r="HE203" s="57">
        <f>HE202+0.5*HB203*'DEPRECATED - DT-Prelim Calcs'!$C$11^2+HD203*'DEPRECATED - DT-Prelim Calcs'!$C$11</f>
        <v>-365545.45766387525</v>
      </c>
      <c r="HF203" s="57">
        <f>MIN('Drive Train'!$F$35-GZ202*'DEPRECATED - DT-Prelim Calcs'!$C$21*'Drive Train'!$F$39,HF202+GZ$2)</f>
        <v>34.500479439879854</v>
      </c>
      <c r="HG203" s="57">
        <f>'Drive Train'!$F$35-GZ203*'DEPRECATED - DT-Prelim Calcs'!$C$21*'Drive Train'!$F$39</f>
        <v>10.400000000000002</v>
      </c>
      <c r="HH203" s="1">
        <f>IF(HE203&gt;='Drive Train'!$F$29,1,0)</f>
        <v>0</v>
      </c>
      <c r="HI203" s="57">
        <f t="shared" si="333"/>
        <v>37.037037037037017</v>
      </c>
      <c r="HJ203" s="63">
        <f>HJ202+'DEPRECATED - DT-Prelim Calcs'!$C$11</f>
        <v>796</v>
      </c>
      <c r="HK203" s="2">
        <f>HU203/'Drive Train'!$F$35</f>
        <v>0.82258064516129037</v>
      </c>
      <c r="HL203" s="46">
        <f>HS203*12*60/(PI() * 'Drive Train'!$F$15)/HK$2*HK203</f>
        <v>-195880.14244194474</v>
      </c>
      <c r="HM203" s="2">
        <f>('DEPRECATED - DT-Prelim Calcs'!$C$6*HK203-HL203)/('DEPRECATED - DT-Prelim Calcs'!$C$6*HK203)*'DEPRECATED - DT-Prelim Calcs'!$C$7*HK203</f>
        <v>90.551114155042612</v>
      </c>
      <c r="HN203" s="57">
        <f>HM203/'DEPRECATED - DT-Prelim Calcs'!$C$7*('DEPRECATED - DT-Prelim Calcs'!$C$8-'DEPRECATED - DT-Prelim Calcs'!$C$9)+'DEPRECATED - DT-Prelim Calcs'!$C$9</f>
        <v>4823.3257037726007</v>
      </c>
      <c r="HO203" s="57">
        <f t="shared" si="288"/>
        <v>36.66666666666665</v>
      </c>
      <c r="HP203" s="2">
        <f t="shared" si="334"/>
        <v>0.99579519204165001</v>
      </c>
      <c r="HQ203" s="57">
        <f>HP203*'DEPRECATED - DT-Prelim Calcs'!$C$21/HK$2/'DEPRECATED - DT-Prelim Calcs'!$C$19/'DEPRECATED - DT-Prelim Calcs'!$C$18*3.39*'DEPRECATED - DT-Prelim Calcs'!$C$20</f>
        <v>25.773080821789936</v>
      </c>
      <c r="HR203" s="46">
        <f t="shared" si="335"/>
        <v>0</v>
      </c>
      <c r="HS203" s="57">
        <f>HQ202*'DEPRECATED - DT-Prelim Calcs'!$C$11+HS202</f>
        <v>-581.85842603966296</v>
      </c>
      <c r="HT203" s="57">
        <f>HT202+0.5*HQ203*'DEPRECATED - DT-Prelim Calcs'!$C$11^2+HS203*'DEPRECATED - DT-Prelim Calcs'!$C$11</f>
        <v>-374245.15297451842</v>
      </c>
      <c r="HU203" s="57">
        <f>MIN('Drive Train'!$F$35-HO202*'DEPRECATED - DT-Prelim Calcs'!$C$21*'Drive Train'!$F$39,HU202+HO$2)</f>
        <v>10.200000000000001</v>
      </c>
      <c r="HV203" s="57">
        <f>'Drive Train'!$F$35-HO203*'DEPRECATED - DT-Prelim Calcs'!$C$21*'Drive Train'!$F$39</f>
        <v>10.200000000000001</v>
      </c>
      <c r="HW203" s="1">
        <f>IF(HT203&gt;='Drive Train'!$F$29,1,0)</f>
        <v>0</v>
      </c>
      <c r="HX203" s="57">
        <f t="shared" si="336"/>
        <v>40.740740740740726</v>
      </c>
      <c r="HY203" s="63">
        <f>HY202+'DEPRECATED - DT-Prelim Calcs'!$C$11</f>
        <v>796</v>
      </c>
      <c r="HZ203" s="2">
        <f>IJ203/'Drive Train'!$F$35</f>
        <v>0.80645161290322598</v>
      </c>
      <c r="IA203" s="46">
        <f>IH203*12*60/(PI() * 'Drive Train'!$F$15)/HZ$2*HZ203</f>
        <v>-396983.54158159404</v>
      </c>
      <c r="IB203" s="2">
        <f>('DEPRECATED - DT-Prelim Calcs'!$C$6*HZ203-IA203)/('DEPRECATED - DT-Prelim Calcs'!$C$6*HZ203)*'DEPRECATED - DT-Prelim Calcs'!$C$7*HZ203</f>
        <v>181.44267319228285</v>
      </c>
      <c r="IC203" s="57">
        <f>IB203/'DEPRECATED - DT-Prelim Calcs'!$C$7*('DEPRECATED - DT-Prelim Calcs'!$C$8-'DEPRECATED - DT-Prelim Calcs'!$C$9)+'DEPRECATED - DT-Prelim Calcs'!$C$9</f>
        <v>9662.0755064605364</v>
      </c>
      <c r="ID203" s="57">
        <f t="shared" si="289"/>
        <v>39.999999999999986</v>
      </c>
      <c r="IE203" s="2">
        <f t="shared" si="337"/>
        <v>0.99579519204165001</v>
      </c>
      <c r="IF203" s="57">
        <f>IE203*'DEPRECATED - DT-Prelim Calcs'!$C$21/HZ$2/'DEPRECATED - DT-Prelim Calcs'!$C$19/'DEPRECATED - DT-Prelim Calcs'!$C$18*3.39*'DEPRECATED - DT-Prelim Calcs'!$C$20</f>
        <v>25.773080821789936</v>
      </c>
      <c r="IG203" s="46">
        <f t="shared" si="338"/>
        <v>0</v>
      </c>
      <c r="IH203" s="57">
        <f>IF202*'DEPRECATED - DT-Prelim Calcs'!$C$11+IH202</f>
        <v>-1202.8170906171031</v>
      </c>
      <c r="II203" s="57">
        <f>II202+0.5*IF203*'DEPRECATED - DT-Prelim Calcs'!$C$11^2+IH203*'DEPRECATED - DT-Prelim Calcs'!$C$11</f>
        <v>-368658.3426109429</v>
      </c>
      <c r="IJ203" s="57">
        <f>MIN('Drive Train'!$F$35-ID202*'DEPRECATED - DT-Prelim Calcs'!$C$21*'Drive Train'!$F$39,IJ202+ID$2)</f>
        <v>10.000000000000002</v>
      </c>
      <c r="IK203" s="57">
        <f>'Drive Train'!$F$35-ID203*'DEPRECATED - DT-Prelim Calcs'!$C$21*'Drive Train'!$F$39</f>
        <v>10.000000000000002</v>
      </c>
      <c r="IL203" s="1">
        <f>IF(II203&gt;='Drive Train'!$F$29,1,0)</f>
        <v>0</v>
      </c>
      <c r="IM203" s="57">
        <f t="shared" si="339"/>
        <v>44.444444444444429</v>
      </c>
      <c r="IN203" s="63">
        <f>IN202+'DEPRECATED - DT-Prelim Calcs'!$C$11</f>
        <v>796</v>
      </c>
      <c r="IO203" s="2">
        <f>IY203/'Drive Train'!$F$35</f>
        <v>0.79032258064516137</v>
      </c>
      <c r="IP203" s="46">
        <f>IW203*12*60/(PI() * 'Drive Train'!$F$15)/IO$2*IO203</f>
        <v>-99786.165496366564</v>
      </c>
      <c r="IQ203" s="2">
        <f>('DEPRECATED - DT-Prelim Calcs'!$C$6*IO203-IP203)/('DEPRECATED - DT-Prelim Calcs'!$C$6*IO203)*'DEPRECATED - DT-Prelim Calcs'!$C$7*IO203</f>
        <v>47.023750373621901</v>
      </c>
      <c r="IR203" s="57">
        <f>IQ203/'DEPRECATED - DT-Prelim Calcs'!$C$7*('DEPRECATED - DT-Prelim Calcs'!$C$8-'DEPRECATED - DT-Prelim Calcs'!$C$9)+'DEPRECATED - DT-Prelim Calcs'!$C$9</f>
        <v>2506.0805696828588</v>
      </c>
      <c r="IS203" s="57">
        <f t="shared" si="290"/>
        <v>43.333333333333321</v>
      </c>
      <c r="IT203" s="2">
        <f t="shared" si="340"/>
        <v>0.99579519204165001</v>
      </c>
      <c r="IU203" s="57">
        <f>IT203*'DEPRECATED - DT-Prelim Calcs'!$C$21/IO$2/'DEPRECATED - DT-Prelim Calcs'!$C$19/'DEPRECATED - DT-Prelim Calcs'!$C$18*3.39*'DEPRECATED - DT-Prelim Calcs'!$C$20</f>
        <v>25.773080821789936</v>
      </c>
      <c r="IV203" s="46">
        <f t="shared" si="341"/>
        <v>0</v>
      </c>
      <c r="IW203" s="57">
        <f>IU202*'DEPRECATED - DT-Prelim Calcs'!$C$11+IW202</f>
        <v>-308.51149263656168</v>
      </c>
      <c r="IX203" s="57">
        <f>IX202+0.5*IU203*'DEPRECATED - DT-Prelim Calcs'!$C$11^2+IW203*'DEPRECATED - DT-Prelim Calcs'!$C$11</f>
        <v>-369450.80595888849</v>
      </c>
      <c r="IY203" s="57">
        <f>MIN('Drive Train'!$F$35-IS202*'DEPRECATED - DT-Prelim Calcs'!$C$21*'Drive Train'!$F$39,IY202+IS$2)</f>
        <v>9.8000000000000007</v>
      </c>
      <c r="IZ203" s="57">
        <f>'Drive Train'!$F$35-IS203*'DEPRECATED - DT-Prelim Calcs'!$C$21*'Drive Train'!$F$39</f>
        <v>9.8000000000000007</v>
      </c>
      <c r="JA203" s="1">
        <f>IF(IX203&gt;='Drive Train'!$F$29,1,0)</f>
        <v>0</v>
      </c>
      <c r="JB203" s="57">
        <f t="shared" si="342"/>
        <v>48.148148148148138</v>
      </c>
      <c r="JC203" s="63">
        <f>JC202+'DEPRECATED - DT-Prelim Calcs'!$C$11</f>
        <v>796</v>
      </c>
      <c r="JD203" s="2">
        <f>JN203/'Drive Train'!$F$35</f>
        <v>0.77419354838709686</v>
      </c>
      <c r="JE203" s="46">
        <f>JL203*12*60/(PI() * 'Drive Train'!$F$15)/JD$2*JD203</f>
        <v>-84347.00222294782</v>
      </c>
      <c r="JF203" s="2">
        <f>('DEPRECATED - DT-Prelim Calcs'!$C$6*JD203-JE203)/('DEPRECATED - DT-Prelim Calcs'!$C$6*JD203)*'DEPRECATED - DT-Prelim Calcs'!$C$7*JD203</f>
        <v>40.003944417336022</v>
      </c>
      <c r="JG203" s="57">
        <f>JF203/'DEPRECATED - DT-Prelim Calcs'!$C$7*('DEPRECATED - DT-Prelim Calcs'!$C$8-'DEPRECATED - DT-Prelim Calcs'!$C$9)+'DEPRECATED - DT-Prelim Calcs'!$C$9</f>
        <v>2132.3705679436562</v>
      </c>
      <c r="JH203" s="57">
        <f t="shared" si="291"/>
        <v>46.666666666666657</v>
      </c>
      <c r="JI203" s="2">
        <f t="shared" si="343"/>
        <v>0.99579519204165001</v>
      </c>
      <c r="JJ203" s="57">
        <f>JI203*'DEPRECATED - DT-Prelim Calcs'!$C$21/JD$2/'DEPRECATED - DT-Prelim Calcs'!$C$19/'DEPRECATED - DT-Prelim Calcs'!$C$18*3.39*'DEPRECATED - DT-Prelim Calcs'!$C$20</f>
        <v>25.773080821789936</v>
      </c>
      <c r="JK203" s="46">
        <f t="shared" si="344"/>
        <v>0</v>
      </c>
      <c r="JL203" s="57">
        <f>JJ202*'DEPRECATED - DT-Prelim Calcs'!$C$11+JL202</f>
        <v>-266.21069995508265</v>
      </c>
      <c r="JM203" s="57">
        <f>JM202+0.5*JJ203*'DEPRECATED - DT-Prelim Calcs'!$C$11^2+JL203*'DEPRECATED - DT-Prelim Calcs'!$C$11</f>
        <v>-399056.23651488055</v>
      </c>
      <c r="JN203" s="57">
        <f>MIN('Drive Train'!$F$35-JH202*'DEPRECATED - DT-Prelim Calcs'!$C$21*'Drive Train'!$F$39,JN202+JH$2)</f>
        <v>9.6000000000000014</v>
      </c>
      <c r="JO203" s="57">
        <f>'Drive Train'!$F$35-JH203*'DEPRECATED - DT-Prelim Calcs'!$C$21*'Drive Train'!$F$39</f>
        <v>9.6000000000000014</v>
      </c>
      <c r="JP203" s="1">
        <f>IF(JM203&gt;='Drive Train'!$F$29,1,0)</f>
        <v>0</v>
      </c>
      <c r="JQ203" s="57">
        <f>MIN(JG203,'DEPRECATED - DT-Prelim Calcs'!$C$10)*'DEPRECATED - DT-Prelim Calcs'!$C$11*1000/60/60</f>
        <v>103.33333333333333</v>
      </c>
      <c r="JR203" s="63">
        <f>JR202+'DEPRECATED - DT-Prelim Calcs'!$C$11</f>
        <v>796</v>
      </c>
      <c r="JS203" s="2">
        <f>KC203/'Drive Train'!$F$35</f>
        <v>0.75806451612903225</v>
      </c>
      <c r="JT203" s="46">
        <f>KA203*12*60/(PI() * 'Drive Train'!$F$15)/JS$2*JS203</f>
        <v>-181315.50344308556</v>
      </c>
      <c r="JU203" s="2">
        <f>('DEPRECATED - DT-Prelim Calcs'!$C$6*JS203-JT203)/('DEPRECATED - DT-Prelim Calcs'!$C$6*JS203)*'DEPRECATED - DT-Prelim Calcs'!$C$7*JS203</f>
        <v>83.810118091344918</v>
      </c>
      <c r="JV203" s="57">
        <f>JU203/'DEPRECATED - DT-Prelim Calcs'!$C$7*('DEPRECATED - DT-Prelim Calcs'!$C$8-'DEPRECATED - DT-Prelim Calcs'!$C$9)+'DEPRECATED - DT-Prelim Calcs'!$C$9</f>
        <v>4464.4585689292753</v>
      </c>
      <c r="JW203" s="57">
        <f t="shared" si="292"/>
        <v>49.999999999999993</v>
      </c>
      <c r="JX203" s="2">
        <f t="shared" si="345"/>
        <v>0.99579519204165001</v>
      </c>
      <c r="JY203" s="57">
        <f>JX203*'DEPRECATED - DT-Prelim Calcs'!$C$21/JS$2/'DEPRECATED - DT-Prelim Calcs'!$C$19/'DEPRECATED - DT-Prelim Calcs'!$C$18*3.39*'DEPRECATED - DT-Prelim Calcs'!$C$20</f>
        <v>25.773080821789936</v>
      </c>
      <c r="JZ203" s="46">
        <f t="shared" si="346"/>
        <v>0</v>
      </c>
      <c r="KA203" s="57">
        <f>JY202*'DEPRECATED - DT-Prelim Calcs'!$C$11+KA202</f>
        <v>-584.43225262848671</v>
      </c>
      <c r="KB203" s="57">
        <f>KB202+0.5*JY203*'DEPRECATED - DT-Prelim Calcs'!$C$11^2+KA203*'DEPRECATED - DT-Prelim Calcs'!$C$11</f>
        <v>-418600.9063080076</v>
      </c>
      <c r="KC203" s="57">
        <f>MIN('Drive Train'!$F$35-JW202*'DEPRECATED - DT-Prelim Calcs'!$C$21*'Drive Train'!$F$39,KC202+JW$2)</f>
        <v>9.4</v>
      </c>
      <c r="KD203" s="57">
        <f>'Drive Train'!$F$35-JW203*'DEPRECATED - DT-Prelim Calcs'!$C$21*'Drive Train'!$F$39</f>
        <v>9.4</v>
      </c>
      <c r="KE203" s="1">
        <f>IF(KB203&gt;='Drive Train'!$F$29,1,0)</f>
        <v>0</v>
      </c>
      <c r="KF203" s="57">
        <f>MIN(JV203,'DEPRECATED - DT-Prelim Calcs'!$C$10)*'DEPRECATED - DT-Prelim Calcs'!$C$11*1000/60/60</f>
        <v>103.33333333333333</v>
      </c>
      <c r="KG203" s="63">
        <f>KG202+'DEPRECATED - DT-Prelim Calcs'!$C$11</f>
        <v>796</v>
      </c>
      <c r="KH203" s="2">
        <f>KR203/'Drive Train'!$F$35</f>
        <v>0.74193548387096786</v>
      </c>
      <c r="KI203" s="46">
        <f>KP203*12*60/(PI() * 'Drive Train'!$F$15)/KH$2*KH203</f>
        <v>-227113.1276005125</v>
      </c>
      <c r="KJ203" s="2">
        <f>('DEPRECATED - DT-Prelim Calcs'!$C$6*KH203-KI203)/('DEPRECATED - DT-Prelim Calcs'!$C$6*KH203)*'DEPRECATED - DT-Prelim Calcs'!$C$7*KH203</f>
        <v>104.4789908795878</v>
      </c>
      <c r="KK203" s="57">
        <f>KJ203/'DEPRECATED - DT-Prelim Calcs'!$C$7*('DEPRECATED - DT-Prelim Calcs'!$C$8-'DEPRECATED - DT-Prelim Calcs'!$C$9)+'DEPRECATED - DT-Prelim Calcs'!$C$9</f>
        <v>5564.797315290919</v>
      </c>
      <c r="KL203" s="57">
        <f t="shared" si="293"/>
        <v>53.333333333333329</v>
      </c>
      <c r="KM203" s="2">
        <f t="shared" si="347"/>
        <v>0.99579519204165001</v>
      </c>
      <c r="KN203" s="57">
        <f>KM203*'DEPRECATED - DT-Prelim Calcs'!$C$21/KH$2/'DEPRECATED - DT-Prelim Calcs'!$C$19/'DEPRECATED - DT-Prelim Calcs'!$C$18*3.39*'DEPRECATED - DT-Prelim Calcs'!$C$20</f>
        <v>25.773080821789936</v>
      </c>
      <c r="KO203" s="46">
        <f t="shared" si="348"/>
        <v>0</v>
      </c>
      <c r="KP203" s="57">
        <f>KN202*'DEPRECATED - DT-Prelim Calcs'!$C$11+KP202</f>
        <v>-747.9653840829709</v>
      </c>
      <c r="KQ203" s="57">
        <f>KQ202+0.5*KN203*'DEPRECATED - DT-Prelim Calcs'!$C$11^2+KP203*'DEPRECATED - DT-Prelim Calcs'!$C$11</f>
        <v>-398980.69893777551</v>
      </c>
      <c r="KR203" s="57">
        <f>MIN('Drive Train'!$F$35-KL202*'DEPRECATED - DT-Prelim Calcs'!$C$21*'Drive Train'!$F$39,KR202+KL$2)</f>
        <v>9.2000000000000011</v>
      </c>
      <c r="KS203" s="57">
        <f>'Drive Train'!$F$35-KL203*'DEPRECATED - DT-Prelim Calcs'!$C$21*'Drive Train'!$F$39</f>
        <v>9.2000000000000011</v>
      </c>
      <c r="KT203" s="1">
        <f>IF(KQ203&gt;='Drive Train'!$F$29,1,0)</f>
        <v>0</v>
      </c>
      <c r="KU203" s="57">
        <f>MIN(KK203,'DEPRECATED - DT-Prelim Calcs'!$C$10)*'DEPRECATED - DT-Prelim Calcs'!$C$11*1000/60/60</f>
        <v>103.33333333333333</v>
      </c>
      <c r="KV203" s="63">
        <f>KV202+'DEPRECATED - DT-Prelim Calcs'!$C$11</f>
        <v>796</v>
      </c>
      <c r="KW203" s="2">
        <f>LG203/'Drive Train'!$F$35</f>
        <v>0.72580645161290325</v>
      </c>
      <c r="KX203" s="46">
        <f>LE203*12*60/(PI() * 'Drive Train'!$F$15)/KW$2*KW203</f>
        <v>-24337.110125617277</v>
      </c>
      <c r="KY203" s="2">
        <f>('DEPRECATED - DT-Prelim Calcs'!$C$6*KW203-KX203)/('DEPRECATED - DT-Prelim Calcs'!$C$6*KW203)*'DEPRECATED - DT-Prelim Calcs'!$C$7*KW203</f>
        <v>12.753402817193409</v>
      </c>
      <c r="KZ203" s="57">
        <f>KY203/'DEPRECATED - DT-Prelim Calcs'!$C$7*('DEPRECATED - DT-Prelim Calcs'!$C$8-'DEPRECATED - DT-Prelim Calcs'!$C$9)+'DEPRECATED - DT-Prelim Calcs'!$C$9</f>
        <v>681.6467142929107</v>
      </c>
      <c r="LA203" s="57">
        <f t="shared" si="294"/>
        <v>56.666666666666664</v>
      </c>
      <c r="LB203" s="2">
        <f t="shared" si="349"/>
        <v>0.99579519204165001</v>
      </c>
      <c r="LC203" s="57">
        <f>LB203*'DEPRECATED - DT-Prelim Calcs'!$C$21/KW$2/'DEPRECATED - DT-Prelim Calcs'!$C$19/'DEPRECATED - DT-Prelim Calcs'!$C$18*3.39*'DEPRECATED - DT-Prelim Calcs'!$C$20</f>
        <v>25.773080821789936</v>
      </c>
      <c r="LD203" s="46">
        <f t="shared" si="350"/>
        <v>0</v>
      </c>
      <c r="LE203" s="57">
        <f>LC202*'DEPRECATED - DT-Prelim Calcs'!$C$11+LE202</f>
        <v>-81.932005651916867</v>
      </c>
      <c r="LF203" s="57">
        <f>LF202+0.5*LC203*'DEPRECATED - DT-Prelim Calcs'!$C$11^2+LE203*'DEPRECATED - DT-Prelim Calcs'!$C$11</f>
        <v>-402623.2222261487</v>
      </c>
      <c r="LG203" s="57">
        <f>MIN('Drive Train'!$F$35-LA202*'DEPRECATED - DT-Prelim Calcs'!$C$21*'Drive Train'!$F$39,LG202+LA$2)</f>
        <v>9</v>
      </c>
      <c r="LH203" s="57">
        <f>'Drive Train'!$F$35-LA203*'DEPRECATED - DT-Prelim Calcs'!$C$21*'Drive Train'!$F$39</f>
        <v>9</v>
      </c>
      <c r="LI203" s="1">
        <f>IF(LF203&gt;='Drive Train'!$F$29,1,0)</f>
        <v>0</v>
      </c>
      <c r="LJ203" s="57">
        <f>MIN(KZ203,'DEPRECATED - DT-Prelim Calcs'!$C$10)*'DEPRECATED - DT-Prelim Calcs'!$C$11*1000/60/60</f>
        <v>103.33333333333333</v>
      </c>
      <c r="LK203" s="63">
        <f>LK202+'DEPRECATED - DT-Prelim Calcs'!$C$11</f>
        <v>796</v>
      </c>
      <c r="LL203" s="2">
        <f>LV203/'Drive Train'!$F$35</f>
        <v>0.70967741935483875</v>
      </c>
      <c r="LM203" s="46">
        <f>LT203*12*60/(PI() * 'Drive Train'!$F$15)/LL$2*LL203</f>
        <v>-115738.77083521568</v>
      </c>
      <c r="LN203" s="2">
        <f>('DEPRECATED - DT-Prelim Calcs'!$C$6*LL203-LM203)/('DEPRECATED - DT-Prelim Calcs'!$C$6*LL203)*'DEPRECATED - DT-Prelim Calcs'!$C$7*LL203</f>
        <v>54.042487254729544</v>
      </c>
      <c r="LO203" s="57">
        <f>LN203/'DEPRECATED - DT-Prelim Calcs'!$C$7*('DEPRECATED - DT-Prelim Calcs'!$C$8-'DEPRECATED - DT-Prelim Calcs'!$C$9)+'DEPRECATED - DT-Prelim Calcs'!$C$9</f>
        <v>2879.7336575858094</v>
      </c>
      <c r="LP203" s="57">
        <f t="shared" si="295"/>
        <v>60</v>
      </c>
      <c r="LQ203" s="2">
        <f t="shared" si="351"/>
        <v>0.99579519204165001</v>
      </c>
      <c r="LR203" s="57">
        <f>LQ203*'DEPRECATED - DT-Prelim Calcs'!$C$21/LL$2/'DEPRECATED - DT-Prelim Calcs'!$C$19/'DEPRECATED - DT-Prelim Calcs'!$C$18*3.39*'DEPRECATED - DT-Prelim Calcs'!$C$20</f>
        <v>25.773080821789936</v>
      </c>
      <c r="LS203" s="46">
        <f t="shared" si="352"/>
        <v>0</v>
      </c>
      <c r="LT203" s="57">
        <f>LR202*'DEPRECATED - DT-Prelim Calcs'!$C$11+LT202</f>
        <v>-398.49537204817921</v>
      </c>
      <c r="LU203" s="57">
        <f>LU202+0.5*LR203*'DEPRECATED - DT-Prelim Calcs'!$C$11^2+LT203*'DEPRECATED - DT-Prelim Calcs'!$C$11</f>
        <v>-387949.00906287524</v>
      </c>
      <c r="LV203" s="57">
        <f>MIN('Drive Train'!$F$35-LP202*'DEPRECATED - DT-Prelim Calcs'!$C$21*'Drive Train'!$F$39,LV202+LP$2)</f>
        <v>8.8000000000000007</v>
      </c>
      <c r="LW203" s="57">
        <f>'Drive Train'!$F$35-LP203*'DEPRECATED - DT-Prelim Calcs'!$C$21*'Drive Train'!$F$39</f>
        <v>8.8000000000000007</v>
      </c>
      <c r="LX203" s="1">
        <f>IF(LU203&gt;='Drive Train'!$F$29,1,0)</f>
        <v>0</v>
      </c>
      <c r="LY203" s="57">
        <f>MIN(LO203,'DEPRECATED - DT-Prelim Calcs'!$C$10)*'DEPRECATED - DT-Prelim Calcs'!$C$11*1000/60/60</f>
        <v>103.33333333333333</v>
      </c>
      <c r="LZ203" s="63">
        <f>LZ202+'DEPRECATED - DT-Prelim Calcs'!$C$11</f>
        <v>796</v>
      </c>
    </row>
    <row r="204" spans="18:338" x14ac:dyDescent="0.2">
      <c r="R204" s="63">
        <f>R203+'DEPRECATED - DT-Prelim Calcs'!$C$11</f>
        <v>800</v>
      </c>
      <c r="S204" s="2">
        <f>AG204/'Drive Train'!$F$35</f>
        <v>0</v>
      </c>
      <c r="T204" s="46">
        <f>AE204*12*60/(PI() * 'Drive Train'!$F$15)/S$2*ABS(S204)</f>
        <v>0</v>
      </c>
      <c r="U204" s="2">
        <f>IF(OR(AD203=1,AND($C$32=Motors!$C$32,'DEPRECATED - DT-Prelim Calcs'!AI203=1)),0,IF(AG204=0,-(V203+$C$9)/($C$8-$C$9)*$C$7,($C$6*S204-T204)/($C$6*S204)*$C$7*S204))</f>
        <v>0</v>
      </c>
      <c r="V204" s="57">
        <f>IF(AND(AD203=1,AI203=1),0,ABS(U204/$C$7*($C$8-$C$9)+$C$9) *'Drive Train'!$AA$49 + V203*(1-'Drive Train'!$AA$49))</f>
        <v>0</v>
      </c>
      <c r="W204" s="57">
        <f t="shared" si="269"/>
        <v>0</v>
      </c>
      <c r="X204" s="2">
        <f>MAX(MIN(IF(AND(AI203=1,AG204&lt;0),-1,1)*(W204-$C$9)/($C$8-$C$9)*$C$7-$C$29*AE204/T$2 -  AI203*$C$29/2,X$2),MAX(X$4:X203)*-1)</f>
        <v>-0.2458281045106315</v>
      </c>
      <c r="Y204" s="57">
        <f t="shared" si="270"/>
        <v>0</v>
      </c>
      <c r="Z204" s="57">
        <f t="shared" si="271"/>
        <v>0</v>
      </c>
      <c r="AA204" s="57">
        <f t="shared" si="272"/>
        <v>0</v>
      </c>
      <c r="AB204" s="57" t="e">
        <f t="shared" si="273"/>
        <v>#N/A</v>
      </c>
      <c r="AC204" s="46">
        <f t="shared" si="296"/>
        <v>1</v>
      </c>
      <c r="AD204" s="1">
        <f t="shared" si="274"/>
        <v>1</v>
      </c>
      <c r="AE204" s="57">
        <f t="shared" si="275"/>
        <v>0</v>
      </c>
      <c r="AF204" s="57" t="e">
        <f t="shared" si="276"/>
        <v>#N/A</v>
      </c>
      <c r="AG204" s="57">
        <f>IF(AI203=0,MIN('Drive Train'!$F$35-W203*$C$21*'Drive Train'!$F$39,AG203+W$2)-$C$3,IF(AE203-1&lt;=0,0,IF($C$32=Motors!$C$30,MAX(ABS('Drive Train'!$F$35-W203*$C$21*'Drive Train'!$F$39)*-1,AG203-W$2),MAX(0,ABS('Drive Train'!$F$35-W203*$C$21*'Drive Train'!$F$39)*-1,AG203-W$2))))</f>
        <v>0</v>
      </c>
      <c r="AH204" s="57">
        <f>'Drive Train'!$F$35-ABS(W204)*'DEPRECATED - DT-Prelim Calcs'!$C$21*'Drive Train'!$F$39</f>
        <v>12.4</v>
      </c>
      <c r="AI204" s="1">
        <f>IF(AJ204&gt;='Drive Train'!$F$29,1,0)</f>
        <v>1</v>
      </c>
      <c r="AJ204" s="57">
        <f>AJ203+0.5*Y204*'DEPRECATED - DT-Prelim Calcs'!$C$11^2+AE204*'DEPRECATED - DT-Prelim Calcs'!$C$11</f>
        <v>784.33981740885292</v>
      </c>
      <c r="AK204" s="57">
        <f t="shared" si="268"/>
        <v>0</v>
      </c>
      <c r="AL204" s="63">
        <f>AL203+'DEPRECATED - DT-Prelim Calcs'!$C$11</f>
        <v>800</v>
      </c>
      <c r="AM204" s="2">
        <f>AW204/'Drive Train'!$F$35</f>
        <v>0.90171798760158639</v>
      </c>
      <c r="AN204" s="46">
        <f>AU204*12*60/(PI() * 'Drive Train'!$F$15)/AM$2*AM204</f>
        <v>4074.5129711578243</v>
      </c>
      <c r="AO204" s="2">
        <f>('DEPRECATED - DT-Prelim Calcs'!$C$6*AM204-AN204)/('DEPRECATED - DT-Prelim Calcs'!$C$6*AM204)*'DEPRECATED - DT-Prelim Calcs'!$C$7*AM204</f>
        <v>0.330818350027824</v>
      </c>
      <c r="AP204" s="57">
        <f>AO204/'DEPRECATED - DT-Prelim Calcs'!$C$7*('DEPRECATED - DT-Prelim Calcs'!$C$8-'DEPRECATED - DT-Prelim Calcs'!$C$9)+'DEPRECATED - DT-Prelim Calcs'!$C$9</f>
        <v>20.311615895672126</v>
      </c>
      <c r="AQ204" s="57">
        <f t="shared" si="277"/>
        <v>20.311615895672126</v>
      </c>
      <c r="AR204" s="2">
        <f t="shared" si="297"/>
        <v>-1.6653345369377348E-16</v>
      </c>
      <c r="AS204" s="57">
        <f>AR204*'DEPRECATED - DT-Prelim Calcs'!$C$21/AM$2/'DEPRECATED - DT-Prelim Calcs'!$C$19/'DEPRECATED - DT-Prelim Calcs'!$C$18*3.39*'DEPRECATED - DT-Prelim Calcs'!$C$20</f>
        <v>-1.2068570473601326E-15</v>
      </c>
      <c r="AT204" s="46">
        <f t="shared" si="298"/>
        <v>0</v>
      </c>
      <c r="AU204" s="57">
        <f>AS203*'DEPRECATED - DT-Prelim Calcs'!$C$11+AU203</f>
        <v>39.432321268798688</v>
      </c>
      <c r="AV204" s="57">
        <f>AV203+0.5*AS204*'DEPRECATED - DT-Prelim Calcs'!$C$11^2+AU204*'DEPRECATED - DT-Prelim Calcs'!$C$11</f>
        <v>31501.243450403006</v>
      </c>
      <c r="AW204" s="57">
        <f>MIN('Drive Train'!$F$35-AQ203*'DEPRECATED - DT-Prelim Calcs'!$C$21*'Drive Train'!$F$39,AW203+AQ$2)</f>
        <v>11.181303046259671</v>
      </c>
      <c r="AX204" s="57">
        <f>'Drive Train'!$F$35-AQ204*'DEPRECATED - DT-Prelim Calcs'!$C$21*'Drive Train'!$F$39</f>
        <v>11.181303046259673</v>
      </c>
      <c r="AY204" s="1">
        <f>IF(AV204&gt;='Drive Train'!$F$29,1,0)</f>
        <v>1</v>
      </c>
      <c r="AZ204" s="57">
        <f t="shared" si="299"/>
        <v>22.568462106302363</v>
      </c>
      <c r="BA204" s="63">
        <f>BA203+'DEPRECATED - DT-Prelim Calcs'!$C$11</f>
        <v>800</v>
      </c>
      <c r="BB204" s="2">
        <f>BL204/'Drive Train'!$F$35</f>
        <v>0.55000000000000004</v>
      </c>
      <c r="BC204" s="46">
        <f>BJ204*12*60/(PI() * 'Drive Train'!$F$15)/BB$2*BB204</f>
        <v>5574.3989430736692</v>
      </c>
      <c r="BD204" s="2">
        <f>('DEPRECATED - DT-Prelim Calcs'!$C$6*BB204-BC204)/('DEPRECATED - DT-Prelim Calcs'!$C$6*BB204)*'DEPRECATED - DT-Prelim Calcs'!$C$7*BB204</f>
        <v>-1.1950068391758988</v>
      </c>
      <c r="BE204" s="57">
        <f>BD204/'DEPRECATED - DT-Prelim Calcs'!$C$7*('DEPRECATED - DT-Prelim Calcs'!$C$8-'DEPRECATED - DT-Prelim Calcs'!$C$9)+'DEPRECATED - DT-Prelim Calcs'!$C$9</f>
        <v>-60.917998948658841</v>
      </c>
      <c r="BF204" s="57">
        <f t="shared" si="278"/>
        <v>-60.917998948658841</v>
      </c>
      <c r="BG204" s="2">
        <f t="shared" si="300"/>
        <v>-1.9370342982087321</v>
      </c>
      <c r="BH204" s="57">
        <f>BG204*'DEPRECATED - DT-Prelim Calcs'!$C$21/BB$2/'DEPRECATED - DT-Prelim Calcs'!$C$19/'DEPRECATED - DT-Prelim Calcs'!$C$18*3.39*'DEPRECATED - DT-Prelim Calcs'!$C$20</f>
        <v>-20.276476817893244</v>
      </c>
      <c r="BI204" s="46">
        <f t="shared" si="301"/>
        <v>1</v>
      </c>
      <c r="BJ204" s="57">
        <f>BH203*'DEPRECATED - DT-Prelim Calcs'!$C$11+BJ203</f>
        <v>61.23248520188443</v>
      </c>
      <c r="BK204" s="57">
        <f>BK203+0.5*BH204*'DEPRECATED - DT-Prelim Calcs'!$C$11^2+BJ204*'DEPRECATED - DT-Prelim Calcs'!$C$11</f>
        <v>16577.742392331118</v>
      </c>
      <c r="BL204" s="57">
        <f>MIN('Drive Train'!$F$35-BF203*'DEPRECATED - DT-Prelim Calcs'!$C$21*'Drive Train'!$F$39,BL203+BF$2)</f>
        <v>6.82</v>
      </c>
      <c r="BM204" s="57">
        <f>'Drive Train'!$F$35-BF204*'DEPRECATED - DT-Prelim Calcs'!$C$21*'Drive Train'!$F$39</f>
        <v>16.05507993691953</v>
      </c>
      <c r="BN204" s="1">
        <f>IF(BK204&gt;='Drive Train'!$F$29,1,0)</f>
        <v>1</v>
      </c>
      <c r="BO204" s="57">
        <f t="shared" si="302"/>
        <v>-67.686665498509825</v>
      </c>
      <c r="BP204" s="63">
        <f>BP203+'DEPRECATED - DT-Prelim Calcs'!$C$11</f>
        <v>800</v>
      </c>
      <c r="BQ204" s="2">
        <f>CA204/'Drive Train'!$F$35</f>
        <v>1.6860910825936415</v>
      </c>
      <c r="BR204" s="46">
        <f>BY204*12*60/(PI() * 'Drive Train'!$F$15)/BQ$2*BQ204</f>
        <v>-50613.156634766121</v>
      </c>
      <c r="BS204" s="2">
        <f>('DEPRECATED - DT-Prelim Calcs'!$C$6*BQ204-BR204)/('DEPRECATED - DT-Prelim Calcs'!$C$6*BQ204)*'DEPRECATED - DT-Prelim Calcs'!$C$7*BQ204</f>
        <v>26.948602865483391</v>
      </c>
      <c r="BT204" s="57">
        <f>BS204/'DEPRECATED - DT-Prelim Calcs'!$C$7*('DEPRECATED - DT-Prelim Calcs'!$C$8-'DEPRECATED - DT-Prelim Calcs'!$C$9)+'DEPRECATED - DT-Prelim Calcs'!$C$9</f>
        <v>1437.3496878180576</v>
      </c>
      <c r="BU204" s="57">
        <f t="shared" si="279"/>
        <v>93</v>
      </c>
      <c r="BV204" s="2">
        <f t="shared" si="303"/>
        <v>1.8828060353728675</v>
      </c>
      <c r="BW204" s="57">
        <f>BV204*'DEPRECATED - DT-Prelim Calcs'!$C$21/BQ$2/'DEPRECATED - DT-Prelim Calcs'!$C$19/'DEPRECATED - DT-Prelim Calcs'!$C$18*3.39*'DEPRECATED - DT-Prelim Calcs'!$C$20</f>
        <v>25.773080821789936</v>
      </c>
      <c r="BX204" s="46">
        <f t="shared" si="304"/>
        <v>0</v>
      </c>
      <c r="BY204" s="57">
        <f>BW203*'DEPRECATED - DT-Prelim Calcs'!$C$11+BY203</f>
        <v>-138.68303988147508</v>
      </c>
      <c r="BZ204" s="57">
        <f>BZ203+0.5*BW204*'DEPRECATED - DT-Prelim Calcs'!$C$11^2+BY204*'DEPRECATED - DT-Prelim Calcs'!$C$11</f>
        <v>-18011.089956453066</v>
      </c>
      <c r="CA204" s="57">
        <f>MIN('Drive Train'!$F$35-BU203*'DEPRECATED - DT-Prelim Calcs'!$C$21*'Drive Train'!$F$39,CA203+BU$2)</f>
        <v>20.907529424161154</v>
      </c>
      <c r="CB204" s="57">
        <f>'Drive Train'!$F$35-BU204*'DEPRECATED - DT-Prelim Calcs'!$C$21*'Drive Train'!$F$39</f>
        <v>6.82</v>
      </c>
      <c r="CC204" s="1">
        <f>IF(BZ204&gt;='Drive Train'!$F$29,1,0)</f>
        <v>0</v>
      </c>
      <c r="CD204" s="57">
        <f t="shared" si="305"/>
        <v>103.33333333333333</v>
      </c>
      <c r="CE204" s="63">
        <f>CE203+'DEPRECATED - DT-Prelim Calcs'!$C$11</f>
        <v>800</v>
      </c>
      <c r="CF204" s="2">
        <f>CP204/'Drive Train'!$F$35</f>
        <v>0.55000000000000004</v>
      </c>
      <c r="CG204" s="46">
        <f>CN204*12*60/(PI() * 'Drive Train'!$F$15)/CF$2*CF204</f>
        <v>-4239.0586659601449</v>
      </c>
      <c r="CH204" s="2">
        <f>('DEPRECATED - DT-Prelim Calcs'!$C$6*CF204-CG204)/('DEPRECATED - DT-Prelim Calcs'!$C$6*CF204)*'DEPRECATED - DT-Prelim Calcs'!$C$7*CF204</f>
        <v>3.2422225862971761</v>
      </c>
      <c r="CI204" s="57">
        <f>CH204/'DEPRECATED - DT-Prelim Calcs'!$C$7*('DEPRECATED - DT-Prelim Calcs'!$C$8-'DEPRECATED - DT-Prelim Calcs'!$C$9)+'DEPRECATED - DT-Prelim Calcs'!$C$9</f>
        <v>175.30462980162972</v>
      </c>
      <c r="CJ204" s="57">
        <f t="shared" si="280"/>
        <v>93</v>
      </c>
      <c r="CK204" s="2">
        <f t="shared" si="306"/>
        <v>1.5241763143494644</v>
      </c>
      <c r="CL204" s="57">
        <f>CK204*'DEPRECATED - DT-Prelim Calcs'!$C$21/CF$2/'DEPRECATED - DT-Prelim Calcs'!$C$19/'DEPRECATED - DT-Prelim Calcs'!$C$18*3.39*'DEPRECATED - DT-Prelim Calcs'!$C$20</f>
        <v>25.773080821789936</v>
      </c>
      <c r="CM204" s="46">
        <f t="shared" si="307"/>
        <v>0</v>
      </c>
      <c r="CN204" s="57">
        <f>CL203*'DEPRECATED - DT-Prelim Calcs'!$C$11+CN203</f>
        <v>-28.825531521897275</v>
      </c>
      <c r="CO204" s="57">
        <f>CO203+0.5*CL204*'DEPRECATED - DT-Prelim Calcs'!$C$11^2+CN204*'DEPRECATED - DT-Prelim Calcs'!$C$11</f>
        <v>-66346.664532306808</v>
      </c>
      <c r="CP204" s="57">
        <f>MIN('Drive Train'!$F$35-CJ203*'DEPRECATED - DT-Prelim Calcs'!$C$21*'Drive Train'!$F$39,CP203+CJ$2)</f>
        <v>6.82</v>
      </c>
      <c r="CQ204" s="57">
        <f>'Drive Train'!$F$35-CJ204*'DEPRECATED - DT-Prelim Calcs'!$C$21*'Drive Train'!$F$39</f>
        <v>6.82</v>
      </c>
      <c r="CR204" s="1">
        <f>IF(CO204&gt;='Drive Train'!$F$29,1,0)</f>
        <v>0</v>
      </c>
      <c r="CS204" s="57">
        <f t="shared" si="308"/>
        <v>103.33333333333333</v>
      </c>
      <c r="CT204" s="63">
        <f>CT203+'DEPRECATED - DT-Prelim Calcs'!$C$11</f>
        <v>800</v>
      </c>
      <c r="CU204" s="2">
        <f>DE204/'Drive Train'!$F$35</f>
        <v>0.55000000000000004</v>
      </c>
      <c r="CV204" s="46">
        <f>DC204*12*60/(PI() * 'Drive Train'!$F$15)/CU$2*CU204</f>
        <v>10643.695682583346</v>
      </c>
      <c r="CW204" s="2">
        <f>('DEPRECATED - DT-Prelim Calcs'!$C$6*CU204-CV204)/('DEPRECATED - DT-Prelim Calcs'!$C$6*CU204)*'DEPRECATED - DT-Prelim Calcs'!$C$7*CU204</f>
        <v>-3.4871278789917191</v>
      </c>
      <c r="CX204" s="57">
        <f>CW204/'DEPRECATED - DT-Prelim Calcs'!$C$7*('DEPRECATED - DT-Prelim Calcs'!$C$8-'DEPRECATED - DT-Prelim Calcs'!$C$9)+'DEPRECATED - DT-Prelim Calcs'!$C$9</f>
        <v>-182.94253397287866</v>
      </c>
      <c r="CY204" s="57">
        <f t="shared" si="281"/>
        <v>-182.94253397287866</v>
      </c>
      <c r="CZ204" s="2">
        <f t="shared" si="309"/>
        <v>-4.9039469015841757</v>
      </c>
      <c r="DA204" s="57">
        <f>CZ204*'DEPRECATED - DT-Prelim Calcs'!$C$21/CU$2/'DEPRECATED - DT-Prelim Calcs'!$C$19/'DEPRECATED - DT-Prelim Calcs'!$C$18*3.39*'DEPRECATED - DT-Prelim Calcs'!$C$20</f>
        <v>-98.718284637999048</v>
      </c>
      <c r="DB204" s="46">
        <f t="shared" si="310"/>
        <v>1</v>
      </c>
      <c r="DC204" s="57">
        <f>DA203*'DEPRECATED - DT-Prelim Calcs'!$C$11+DC203</f>
        <v>60.796647569907705</v>
      </c>
      <c r="DD204" s="57">
        <f>DD203+0.5*DA204*'DEPRECATED - DT-Prelim Calcs'!$C$11^2+DC204*'DEPRECATED - DT-Prelim Calcs'!$C$11</f>
        <v>-134208.90200540883</v>
      </c>
      <c r="DE204" s="57">
        <f>MIN('Drive Train'!$F$35-CY203*'DEPRECATED - DT-Prelim Calcs'!$C$21*'Drive Train'!$F$39,DE203+CY$2)</f>
        <v>6.82</v>
      </c>
      <c r="DF204" s="57">
        <f>'Drive Train'!$F$35-CY204*'DEPRECATED - DT-Prelim Calcs'!$C$21*'Drive Train'!$F$39</f>
        <v>23.376552038372722</v>
      </c>
      <c r="DG204" s="1">
        <f>IF(DD204&gt;='Drive Train'!$F$29,1,0)</f>
        <v>0</v>
      </c>
      <c r="DH204" s="57">
        <f t="shared" si="311"/>
        <v>-203.26948219208737</v>
      </c>
      <c r="DI204" s="63">
        <f>DI203+'DEPRECATED - DT-Prelim Calcs'!$C$11</f>
        <v>800</v>
      </c>
      <c r="DJ204" s="2">
        <f>DT204/'Drive Train'!$F$35</f>
        <v>0.55000000000000004</v>
      </c>
      <c r="DK204" s="46">
        <f>DR204*12*60/(PI() * 'Drive Train'!$F$15)/DJ$2*DJ204</f>
        <v>-77344.813442561863</v>
      </c>
      <c r="DL204" s="2">
        <f>('DEPRECATED - DT-Prelim Calcs'!$C$6*DJ204-DK204)/('DEPRECATED - DT-Prelim Calcs'!$C$6*DJ204)*'DEPRECATED - DT-Prelim Calcs'!$C$7*DJ204</f>
        <v>36.297545102546735</v>
      </c>
      <c r="DM204" s="57">
        <f>DL204/'DEPRECATED - DT-Prelim Calcs'!$C$7*('DEPRECATED - DT-Prelim Calcs'!$C$8-'DEPRECATED - DT-Prelim Calcs'!$C$9)+'DEPRECATED - DT-Prelim Calcs'!$C$9</f>
        <v>1935.0547869945005</v>
      </c>
      <c r="DN204" s="57">
        <f t="shared" si="282"/>
        <v>93</v>
      </c>
      <c r="DO204" s="2">
        <f t="shared" si="312"/>
        <v>1.1037138828047846</v>
      </c>
      <c r="DP204" s="57">
        <f>DO204*'DEPRECATED - DT-Prelim Calcs'!$C$21/DJ$2/'DEPRECATED - DT-Prelim Calcs'!$C$19/'DEPRECATED - DT-Prelim Calcs'!$C$18*3.39*'DEPRECATED - DT-Prelim Calcs'!$C$20</f>
        <v>25.773080821789936</v>
      </c>
      <c r="DQ204" s="46">
        <f t="shared" si="313"/>
        <v>0</v>
      </c>
      <c r="DR204" s="57">
        <f>DP203*'DEPRECATED - DT-Prelim Calcs'!$C$11+DR203</f>
        <v>-380.85563903514958</v>
      </c>
      <c r="DS204" s="57">
        <f>DS203+0.5*DP204*'DEPRECATED - DT-Prelim Calcs'!$C$11^2+DR204*'DEPRECATED - DT-Prelim Calcs'!$C$11</f>
        <v>-236367.59839845655</v>
      </c>
      <c r="DT204" s="57">
        <f>MIN('Drive Train'!$F$35-DN203*'DEPRECATED - DT-Prelim Calcs'!$C$21*'Drive Train'!$F$39,DT203+DN$2)</f>
        <v>6.82</v>
      </c>
      <c r="DU204" s="57">
        <f>'Drive Train'!$F$35-DN204*'DEPRECATED - DT-Prelim Calcs'!$C$21*'Drive Train'!$F$39</f>
        <v>6.82</v>
      </c>
      <c r="DV204" s="1">
        <f>IF(DS204&gt;='Drive Train'!$F$29,1,0)</f>
        <v>0</v>
      </c>
      <c r="DW204" s="57">
        <f t="shared" si="314"/>
        <v>103.33333333333333</v>
      </c>
      <c r="DX204" s="63">
        <f>DX203+'DEPRECATED - DT-Prelim Calcs'!$C$11</f>
        <v>800</v>
      </c>
      <c r="DY204" s="2">
        <f>EI204/'Drive Train'!$F$35</f>
        <v>0.55000000000000004</v>
      </c>
      <c r="DZ204" s="46">
        <f>EG204*12*60/(PI() * 'Drive Train'!$F$15)/DY$2*DY204</f>
        <v>-60594.76755425908</v>
      </c>
      <c r="EA204" s="2">
        <f>('DEPRECATED - DT-Prelim Calcs'!$C$6*DY204-DZ204)/('DEPRECATED - DT-Prelim Calcs'!$C$6*DY204)*'DEPRECATED - DT-Prelim Calcs'!$C$7*DY204</f>
        <v>28.723884578942659</v>
      </c>
      <c r="EB204" s="57">
        <f>EA204/'DEPRECATED - DT-Prelim Calcs'!$C$7*('DEPRECATED - DT-Prelim Calcs'!$C$8-'DEPRECATED - DT-Prelim Calcs'!$C$9)+'DEPRECATED - DT-Prelim Calcs'!$C$9</f>
        <v>1531.8594985387317</v>
      </c>
      <c r="EC204" s="57">
        <f t="shared" si="283"/>
        <v>93</v>
      </c>
      <c r="ED204" s="2">
        <f t="shared" si="315"/>
        <v>0.96993038185874991</v>
      </c>
      <c r="EE204" s="57">
        <f>ED204*'DEPRECATED - DT-Prelim Calcs'!$C$21/DY$2/'DEPRECATED - DT-Prelim Calcs'!$C$19/'DEPRECATED - DT-Prelim Calcs'!$C$18*3.39*'DEPRECATED - DT-Prelim Calcs'!$C$20</f>
        <v>25.773080821789936</v>
      </c>
      <c r="EF204" s="46">
        <f t="shared" si="316"/>
        <v>0</v>
      </c>
      <c r="EG204" s="57">
        <f>EE203*'DEPRECATED - DT-Prelim Calcs'!$C$11+EG203</f>
        <v>-262.20947189317008</v>
      </c>
      <c r="EH204" s="57">
        <f>EH203+0.5*EE204*'DEPRECATED - DT-Prelim Calcs'!$C$11^2+EG204*'DEPRECATED - DT-Prelim Calcs'!$C$11</f>
        <v>-341569.30597533699</v>
      </c>
      <c r="EI204" s="57">
        <f>MIN('Drive Train'!$F$35-EC203*'DEPRECATED - DT-Prelim Calcs'!$C$21*'Drive Train'!$F$39,EI203+EC$2)</f>
        <v>6.82</v>
      </c>
      <c r="EJ204" s="57">
        <f>'Drive Train'!$F$35-EC204*'DEPRECATED - DT-Prelim Calcs'!$C$21*'Drive Train'!$F$39</f>
        <v>6.82</v>
      </c>
      <c r="EK204" s="1">
        <f>IF(EH204&gt;='Drive Train'!$F$29,1,0)</f>
        <v>0</v>
      </c>
      <c r="EL204" s="57">
        <f t="shared" si="317"/>
        <v>103.33333333333333</v>
      </c>
      <c r="EM204" s="63">
        <f>EM203+'DEPRECATED - DT-Prelim Calcs'!$C$11</f>
        <v>800</v>
      </c>
      <c r="EN204" s="2">
        <f>EX204/'Drive Train'!$F$35</f>
        <v>0.55000000000000004</v>
      </c>
      <c r="EO204" s="46">
        <f>EV204*12*60/(PI() * 'Drive Train'!$F$15)/EN$2*EN204</f>
        <v>-307805.06677261752</v>
      </c>
      <c r="EP204" s="2">
        <f>('DEPRECATED - DT-Prelim Calcs'!$C$6*EN204-EO204)/('DEPRECATED - DT-Prelim Calcs'!$C$6*EN204)*'DEPRECATED - DT-Prelim Calcs'!$C$7*EN204</f>
        <v>140.50189979775013</v>
      </c>
      <c r="EQ204" s="57">
        <f>EP204/'DEPRECATED - DT-Prelim Calcs'!$C$7*('DEPRECATED - DT-Prelim Calcs'!$C$8-'DEPRECATED - DT-Prelim Calcs'!$C$9)+'DEPRECATED - DT-Prelim Calcs'!$C$9</f>
        <v>7482.5314290669467</v>
      </c>
      <c r="ER204" s="57">
        <f t="shared" si="284"/>
        <v>93</v>
      </c>
      <c r="ES204" s="2">
        <f t="shared" si="318"/>
        <v>0.86507304327942547</v>
      </c>
      <c r="ET204" s="57">
        <f>ES204*'DEPRECATED - DT-Prelim Calcs'!$C$21/EN$2/'DEPRECATED - DT-Prelim Calcs'!$C$19/'DEPRECATED - DT-Prelim Calcs'!$C$18*3.39*'DEPRECATED - DT-Prelim Calcs'!$C$20</f>
        <v>25.773080821789936</v>
      </c>
      <c r="EU204" s="46">
        <f t="shared" si="319"/>
        <v>0</v>
      </c>
      <c r="EV204" s="57">
        <f>ET203*'DEPRECATED - DT-Prelim Calcs'!$C$11+EV203</f>
        <v>-1187.9583986616346</v>
      </c>
      <c r="EW204" s="57">
        <f>EW203+0.5*ET204*'DEPRECATED - DT-Prelim Calcs'!$C$11^2+EV204*'DEPRECATED - DT-Prelim Calcs'!$C$11</f>
        <v>-468939.37563170155</v>
      </c>
      <c r="EX204" s="57">
        <f>MIN('Drive Train'!$F$35-ER203*'DEPRECATED - DT-Prelim Calcs'!$C$21*'Drive Train'!$F$39,EX203+ER$2)</f>
        <v>6.82</v>
      </c>
      <c r="EY204" s="57">
        <f>'Drive Train'!$F$35-ER204*'DEPRECATED - DT-Prelim Calcs'!$C$21*'Drive Train'!$F$39</f>
        <v>6.82</v>
      </c>
      <c r="EZ204" s="1">
        <f>IF(EW204&gt;='Drive Train'!$F$29,1,0)</f>
        <v>0</v>
      </c>
      <c r="FA204" s="57">
        <f t="shared" si="320"/>
        <v>103.33333333333333</v>
      </c>
      <c r="FB204" s="63">
        <f>FB203+'DEPRECATED - DT-Prelim Calcs'!$C$11</f>
        <v>800</v>
      </c>
      <c r="FC204" s="2">
        <f>FM204/'Drive Train'!$F$35</f>
        <v>0.55000000000000004</v>
      </c>
      <c r="FD204" s="46">
        <f>FK204*12*60/(PI() * 'Drive Train'!$F$15)/FC$2*FC204</f>
        <v>-253927.09305943965</v>
      </c>
      <c r="FE204" s="2">
        <f>('DEPRECATED - DT-Prelim Calcs'!$C$6*FC204-FD204)/('DEPRECATED - DT-Prelim Calcs'!$C$6*FC204)*'DEPRECATED - DT-Prelim Calcs'!$C$7*FC204</f>
        <v>116.14056459160405</v>
      </c>
      <c r="FF204" s="57">
        <f>FE204/'DEPRECATED - DT-Prelim Calcs'!$C$7*('DEPRECATED - DT-Prelim Calcs'!$C$8-'DEPRECATED - DT-Prelim Calcs'!$C$9)+'DEPRECATED - DT-Prelim Calcs'!$C$9</f>
        <v>6185.6188535696265</v>
      </c>
      <c r="FG204" s="57">
        <f t="shared" si="285"/>
        <v>93</v>
      </c>
      <c r="FH204" s="2">
        <f t="shared" si="321"/>
        <v>0.78067567320338405</v>
      </c>
      <c r="FI204" s="57">
        <f>FH204*'DEPRECATED - DT-Prelim Calcs'!$C$21/FC$2/'DEPRECATED - DT-Prelim Calcs'!$C$19/'DEPRECATED - DT-Prelim Calcs'!$C$18*3.39*'DEPRECATED - DT-Prelim Calcs'!$C$20</f>
        <v>25.773080821789936</v>
      </c>
      <c r="FJ204" s="46">
        <f t="shared" si="322"/>
        <v>0</v>
      </c>
      <c r="FK204" s="57">
        <f>FI203*'DEPRECATED - DT-Prelim Calcs'!$C$11+FK203</f>
        <v>-884.40741696557347</v>
      </c>
      <c r="FL204" s="57">
        <f>FL203+0.5*FI204*'DEPRECATED - DT-Prelim Calcs'!$C$11^2+FK204*'DEPRECATED - DT-Prelim Calcs'!$C$11</f>
        <v>-636201.61939747585</v>
      </c>
      <c r="FM204" s="57">
        <f>MIN('Drive Train'!$F$35-FG203*'DEPRECATED - DT-Prelim Calcs'!$C$21*'Drive Train'!$F$39,FM203+FG$2)</f>
        <v>6.82</v>
      </c>
      <c r="FN204" s="57">
        <f>'Drive Train'!$F$35-FG204*'DEPRECATED - DT-Prelim Calcs'!$C$21*'Drive Train'!$F$39</f>
        <v>6.82</v>
      </c>
      <c r="FO204" s="1">
        <f>IF(FL204&gt;='Drive Train'!$F$29,1,0)</f>
        <v>0</v>
      </c>
      <c r="FP204" s="57">
        <f t="shared" si="323"/>
        <v>103.33333333333333</v>
      </c>
      <c r="FQ204" s="63">
        <f>FQ203+'DEPRECATED - DT-Prelim Calcs'!$C$11</f>
        <v>800</v>
      </c>
      <c r="FR204" s="2">
        <f>GB204/'Drive Train'!$F$35</f>
        <v>0.55000000000000004</v>
      </c>
      <c r="FS204" s="46">
        <f>FZ204*12*60/(PI() * 'Drive Train'!$F$15)/FR$2*FR204</f>
        <v>-280575.52036631387</v>
      </c>
      <c r="FT204" s="2">
        <f>('DEPRECATED - DT-Prelim Calcs'!$C$6*FR204-FS204)/('DEPRECATED - DT-Prelim Calcs'!$C$6*FR204)*'DEPRECATED - DT-Prelim Calcs'!$C$7*FR204</f>
        <v>128.18985348645711</v>
      </c>
      <c r="FU204" s="57">
        <f>FT204/'DEPRECATED - DT-Prelim Calcs'!$C$7*('DEPRECATED - DT-Prelim Calcs'!$C$8-'DEPRECATED - DT-Prelim Calcs'!$C$9)+'DEPRECATED - DT-Prelim Calcs'!$C$9</f>
        <v>6827.0809968101439</v>
      </c>
      <c r="FV204" s="57">
        <f t="shared" si="286"/>
        <v>93</v>
      </c>
      <c r="FW204" s="2">
        <f t="shared" si="324"/>
        <v>0.7112822800297498</v>
      </c>
      <c r="FX204" s="57">
        <f>FW204*'DEPRECATED - DT-Prelim Calcs'!$C$21/FR$2/'DEPRECATED - DT-Prelim Calcs'!$C$19/'DEPRECATED - DT-Prelim Calcs'!$C$18*3.39*'DEPRECATED - DT-Prelim Calcs'!$C$20</f>
        <v>25.773080821789936</v>
      </c>
      <c r="FY204" s="46">
        <f t="shared" si="325"/>
        <v>0</v>
      </c>
      <c r="FZ204" s="57">
        <f>FX203*'DEPRECATED - DT-Prelim Calcs'!$C$11+FZ203</f>
        <v>-890.35756925246937</v>
      </c>
      <c r="GA204" s="57">
        <f>GA203+0.5*FX204*'DEPRECATED - DT-Prelim Calcs'!$C$11^2+FZ204*'DEPRECATED - DT-Prelim Calcs'!$C$11</f>
        <v>-726727.00094721944</v>
      </c>
      <c r="GB204" s="57">
        <f>MIN('Drive Train'!$F$35-FV203*'DEPRECATED - DT-Prelim Calcs'!$C$21*'Drive Train'!$F$39,GB203+FV$2)</f>
        <v>6.82</v>
      </c>
      <c r="GC204" s="57">
        <f>'Drive Train'!$F$35-FV204*'DEPRECATED - DT-Prelim Calcs'!$C$21*'Drive Train'!$F$39</f>
        <v>6.82</v>
      </c>
      <c r="GD204" s="1">
        <f>IF(GA204&gt;='Drive Train'!$F$29,1,0)</f>
        <v>0</v>
      </c>
      <c r="GE204" s="57">
        <f t="shared" si="326"/>
        <v>103.33333333333333</v>
      </c>
      <c r="GF204" s="63">
        <f>GF203+'DEPRECATED - DT-Prelim Calcs'!$C$11</f>
        <v>800</v>
      </c>
      <c r="GG204" s="2">
        <f>GQ204/'Drive Train'!$F$35</f>
        <v>0.85483870967741948</v>
      </c>
      <c r="GH204" s="46">
        <f>GO204*12*60/(PI() * 'Drive Train'!$F$15)/GG$2*GG204</f>
        <v>-106203.11551533556</v>
      </c>
      <c r="GI204" s="2">
        <f>('DEPRECATED - DT-Prelim Calcs'!$C$6*GG204-GH204)/('DEPRECATED - DT-Prelim Calcs'!$C$6*GG204)*'DEPRECATED - DT-Prelim Calcs'!$C$7*GG204</f>
        <v>50.080706954855181</v>
      </c>
      <c r="GJ204" s="57">
        <f>GI204/'DEPRECATED - DT-Prelim Calcs'!$C$7*('DEPRECATED - DT-Prelim Calcs'!$C$8-'DEPRECATED - DT-Prelim Calcs'!$C$9)+'DEPRECATED - DT-Prelim Calcs'!$C$9</f>
        <v>2668.8222831153189</v>
      </c>
      <c r="GK204" s="57">
        <f t="shared" si="327"/>
        <v>29.999999999999982</v>
      </c>
      <c r="GL204" s="2">
        <f t="shared" si="328"/>
        <v>0.99579519204165001</v>
      </c>
      <c r="GM204" s="57">
        <f>GL204*'DEPRECATED - DT-Prelim Calcs'!$C$21/GG$2/'DEPRECATED - DT-Prelim Calcs'!$C$19/'DEPRECATED - DT-Prelim Calcs'!$C$18*3.39*'DEPRECATED - DT-Prelim Calcs'!$C$20</f>
        <v>25.773080821789936</v>
      </c>
      <c r="GN204" s="46">
        <f t="shared" si="329"/>
        <v>0</v>
      </c>
      <c r="GO204" s="57">
        <f>GM203*'DEPRECATED - DT-Prelim Calcs'!$C$11+GO203</f>
        <v>-303.56974115563025</v>
      </c>
      <c r="GP204" s="57">
        <f>GP203+0.5*GM204*'DEPRECATED - DT-Prelim Calcs'!$C$11^2+GO204*'DEPRECATED - DT-Prelim Calcs'!$C$11</f>
        <v>-348403.10398636461</v>
      </c>
      <c r="GQ204" s="57">
        <f>MIN('Drive Train'!$F$35-GK203*'DEPRECATED - DT-Prelim Calcs'!$C$21*'Drive Train'!$F$39,GQ203+GK$2)</f>
        <v>10.600000000000001</v>
      </c>
      <c r="GR204" s="57">
        <f>'Drive Train'!$F$35-GK204*'DEPRECATED - DT-Prelim Calcs'!$C$21*'Drive Train'!$F$39</f>
        <v>10.600000000000001</v>
      </c>
      <c r="GS204" s="1">
        <f>IF(GP204&gt;='Drive Train'!$F$29,1,0)</f>
        <v>0</v>
      </c>
      <c r="GT204" s="57">
        <f t="shared" si="330"/>
        <v>33.333333333333314</v>
      </c>
      <c r="GU204" s="63">
        <f>GU203+'DEPRECATED - DT-Prelim Calcs'!$C$11</f>
        <v>800</v>
      </c>
      <c r="GV204" s="2">
        <f>HF204/'Drive Train'!$F$35</f>
        <v>0.83870967741935498</v>
      </c>
      <c r="GW204" s="46">
        <f>HD204*12*60/(PI() * 'Drive Train'!$F$15)/GV$2*GV204</f>
        <v>-254081.45833475085</v>
      </c>
      <c r="GX204" s="2">
        <f>('DEPRECATED - DT-Prelim Calcs'!$C$6*GV204-GW204)/('DEPRECATED - DT-Prelim Calcs'!$C$6*GV204)*'DEPRECATED - DT-Prelim Calcs'!$C$7*GV204</f>
        <v>116.90615234636105</v>
      </c>
      <c r="GY204" s="57">
        <f>GX204/'DEPRECATED - DT-Prelim Calcs'!$C$7*('DEPRECATED - DT-Prelim Calcs'!$C$8-'DEPRECATED - DT-Prelim Calcs'!$C$9)+'DEPRECATED - DT-Prelim Calcs'!$C$9</f>
        <v>6226.3760771942416</v>
      </c>
      <c r="GZ204" s="57">
        <f t="shared" si="287"/>
        <v>33.333333333333314</v>
      </c>
      <c r="HA204" s="2">
        <f t="shared" si="331"/>
        <v>0.99579519204165001</v>
      </c>
      <c r="HB204" s="57">
        <f>HA204*'DEPRECATED - DT-Prelim Calcs'!$C$21/GV$2/'DEPRECATED - DT-Prelim Calcs'!$C$19/'DEPRECATED - DT-Prelim Calcs'!$C$18*3.39*'DEPRECATED - DT-Prelim Calcs'!$C$20</f>
        <v>25.773080821789936</v>
      </c>
      <c r="HC204" s="46">
        <f t="shared" si="332"/>
        <v>0</v>
      </c>
      <c r="HD204" s="57">
        <f>HB203*'DEPRECATED - DT-Prelim Calcs'!$C$11+HD203</f>
        <v>-740.23006885970096</v>
      </c>
      <c r="HE204" s="57">
        <f>HE203+0.5*HB204*'DEPRECATED - DT-Prelim Calcs'!$C$11^2+HD204*'DEPRECATED - DT-Prelim Calcs'!$C$11</f>
        <v>-368300.19329273974</v>
      </c>
      <c r="HF204" s="57">
        <f>MIN('Drive Train'!$F$35-GZ203*'DEPRECATED - DT-Prelim Calcs'!$C$21*'Drive Train'!$F$39,HF203+GZ$2)</f>
        <v>10.400000000000002</v>
      </c>
      <c r="HG204" s="57">
        <f>'Drive Train'!$F$35-GZ204*'DEPRECATED - DT-Prelim Calcs'!$C$21*'Drive Train'!$F$39</f>
        <v>10.400000000000002</v>
      </c>
      <c r="HH204" s="1">
        <f>IF(HE204&gt;='Drive Train'!$F$29,1,0)</f>
        <v>0</v>
      </c>
      <c r="HI204" s="57">
        <f t="shared" si="333"/>
        <v>37.037037037037017</v>
      </c>
      <c r="HJ204" s="63">
        <f>HJ203+'DEPRECATED - DT-Prelim Calcs'!$C$11</f>
        <v>800</v>
      </c>
      <c r="HK204" s="2">
        <f>HU204/'Drive Train'!$F$35</f>
        <v>0.82258064516129037</v>
      </c>
      <c r="HL204" s="46">
        <f>HS204*12*60/(PI() * 'Drive Train'!$F$15)/HK$2*HK204</f>
        <v>-161174.55416404404</v>
      </c>
      <c r="HM204" s="2">
        <f>('DEPRECATED - DT-Prelim Calcs'!$C$6*HK204-HL204)/('DEPRECATED - DT-Prelim Calcs'!$C$6*HK204)*'DEPRECATED - DT-Prelim Calcs'!$C$7*HK204</f>
        <v>74.858718704809846</v>
      </c>
      <c r="HN204" s="57">
        <f>HM204/'DEPRECATED - DT-Prelim Calcs'!$C$7*('DEPRECATED - DT-Prelim Calcs'!$C$8-'DEPRECATED - DT-Prelim Calcs'!$C$9)+'DEPRECATED - DT-Prelim Calcs'!$C$9</f>
        <v>3987.9172654884242</v>
      </c>
      <c r="HO204" s="57">
        <f t="shared" si="288"/>
        <v>36.66666666666665</v>
      </c>
      <c r="HP204" s="2">
        <f t="shared" si="334"/>
        <v>0.99579519204165001</v>
      </c>
      <c r="HQ204" s="57">
        <f>HP204*'DEPRECATED - DT-Prelim Calcs'!$C$21/HK$2/'DEPRECATED - DT-Prelim Calcs'!$C$19/'DEPRECATED - DT-Prelim Calcs'!$C$18*3.39*'DEPRECATED - DT-Prelim Calcs'!$C$20</f>
        <v>25.773080821789936</v>
      </c>
      <c r="HR204" s="46">
        <f t="shared" si="335"/>
        <v>0</v>
      </c>
      <c r="HS204" s="57">
        <f>HQ203*'DEPRECATED - DT-Prelim Calcs'!$C$11+HS203</f>
        <v>-478.76610275250323</v>
      </c>
      <c r="HT204" s="57">
        <f>HT203+0.5*HQ204*'DEPRECATED - DT-Prelim Calcs'!$C$11^2+HS204*'DEPRECATED - DT-Prelim Calcs'!$C$11</f>
        <v>-375954.03273895412</v>
      </c>
      <c r="HU204" s="57">
        <f>MIN('Drive Train'!$F$35-HO203*'DEPRECATED - DT-Prelim Calcs'!$C$21*'Drive Train'!$F$39,HU203+HO$2)</f>
        <v>10.200000000000001</v>
      </c>
      <c r="HV204" s="57">
        <f>'Drive Train'!$F$35-HO204*'DEPRECATED - DT-Prelim Calcs'!$C$21*'Drive Train'!$F$39</f>
        <v>10.200000000000001</v>
      </c>
      <c r="HW204" s="1">
        <f>IF(HT204&gt;='Drive Train'!$F$29,1,0)</f>
        <v>0</v>
      </c>
      <c r="HX204" s="57">
        <f t="shared" si="336"/>
        <v>40.740740740740726</v>
      </c>
      <c r="HY204" s="63">
        <f>HY203+'DEPRECATED - DT-Prelim Calcs'!$C$11</f>
        <v>800</v>
      </c>
      <c r="HZ204" s="2">
        <f>IJ204/'Drive Train'!$F$35</f>
        <v>0.80645161290322598</v>
      </c>
      <c r="IA204" s="46">
        <f>IH204*12*60/(PI() * 'Drive Train'!$F$15)/HZ$2*HZ204</f>
        <v>-362958.45503463247</v>
      </c>
      <c r="IB204" s="2">
        <f>('DEPRECATED - DT-Prelim Calcs'!$C$6*HZ204-IA204)/('DEPRECATED - DT-Prelim Calcs'!$C$6*HZ204)*'DEPRECATED - DT-Prelim Calcs'!$C$7*HZ204</f>
        <v>166.05797177048595</v>
      </c>
      <c r="IC204" s="57">
        <f>IB204/'DEPRECATED - DT-Prelim Calcs'!$C$7*('DEPRECATED - DT-Prelim Calcs'!$C$8-'DEPRECATED - DT-Prelim Calcs'!$C$9)+'DEPRECATED - DT-Prelim Calcs'!$C$9</f>
        <v>8843.0476257897717</v>
      </c>
      <c r="ID204" s="57">
        <f t="shared" si="289"/>
        <v>39.999999999999986</v>
      </c>
      <c r="IE204" s="2">
        <f t="shared" si="337"/>
        <v>0.99579519204165001</v>
      </c>
      <c r="IF204" s="57">
        <f>IE204*'DEPRECATED - DT-Prelim Calcs'!$C$21/HZ$2/'DEPRECATED - DT-Prelim Calcs'!$C$19/'DEPRECATED - DT-Prelim Calcs'!$C$18*3.39*'DEPRECATED - DT-Prelim Calcs'!$C$20</f>
        <v>25.773080821789936</v>
      </c>
      <c r="IG204" s="46">
        <f t="shared" si="338"/>
        <v>0</v>
      </c>
      <c r="IH204" s="57">
        <f>IF203*'DEPRECATED - DT-Prelim Calcs'!$C$11+IH203</f>
        <v>-1099.7247673299432</v>
      </c>
      <c r="II204" s="57">
        <f>II203+0.5*IF204*'DEPRECATED - DT-Prelim Calcs'!$C$11^2+IH204*'DEPRECATED - DT-Prelim Calcs'!$C$11</f>
        <v>-372851.05703368835</v>
      </c>
      <c r="IJ204" s="57">
        <f>MIN('Drive Train'!$F$35-ID203*'DEPRECATED - DT-Prelim Calcs'!$C$21*'Drive Train'!$F$39,IJ203+ID$2)</f>
        <v>10.000000000000002</v>
      </c>
      <c r="IK204" s="57">
        <f>'Drive Train'!$F$35-ID204*'DEPRECATED - DT-Prelim Calcs'!$C$21*'Drive Train'!$F$39</f>
        <v>10.000000000000002</v>
      </c>
      <c r="IL204" s="1">
        <f>IF(II204&gt;='Drive Train'!$F$29,1,0)</f>
        <v>0</v>
      </c>
      <c r="IM204" s="57">
        <f t="shared" si="339"/>
        <v>44.444444444444429</v>
      </c>
      <c r="IN204" s="63">
        <f>IN203+'DEPRECATED - DT-Prelim Calcs'!$C$11</f>
        <v>800</v>
      </c>
      <c r="IO204" s="2">
        <f>IY204/'Drive Train'!$F$35</f>
        <v>0.79032258064516137</v>
      </c>
      <c r="IP204" s="46">
        <f>IW204*12*60/(PI() * 'Drive Train'!$F$15)/IO$2*IO204</f>
        <v>-66441.580680344341</v>
      </c>
      <c r="IQ204" s="2">
        <f>('DEPRECATED - DT-Prelim Calcs'!$C$6*IO204-IP204)/('DEPRECATED - DT-Prelim Calcs'!$C$6*IO204)*'DEPRECATED - DT-Prelim Calcs'!$C$7*IO204</f>
        <v>31.946742980261011</v>
      </c>
      <c r="IR204" s="57">
        <f>IQ204/'DEPRECATED - DT-Prelim Calcs'!$C$7*('DEPRECATED - DT-Prelim Calcs'!$C$8-'DEPRECATED - DT-Prelim Calcs'!$C$9)+'DEPRECATED - DT-Prelim Calcs'!$C$9</f>
        <v>1703.4332466255137</v>
      </c>
      <c r="IS204" s="57">
        <f t="shared" si="290"/>
        <v>43.333333333333321</v>
      </c>
      <c r="IT204" s="2">
        <f t="shared" si="340"/>
        <v>0.99579519204165001</v>
      </c>
      <c r="IU204" s="57">
        <f>IT204*'DEPRECATED - DT-Prelim Calcs'!$C$21/IO$2/'DEPRECATED - DT-Prelim Calcs'!$C$19/'DEPRECATED - DT-Prelim Calcs'!$C$18*3.39*'DEPRECATED - DT-Prelim Calcs'!$C$20</f>
        <v>25.773080821789936</v>
      </c>
      <c r="IV204" s="46">
        <f t="shared" si="341"/>
        <v>0</v>
      </c>
      <c r="IW204" s="57">
        <f>IU203*'DEPRECATED - DT-Prelim Calcs'!$C$11+IW203</f>
        <v>-205.41916934940195</v>
      </c>
      <c r="IX204" s="57">
        <f>IX203+0.5*IU204*'DEPRECATED - DT-Prelim Calcs'!$C$11^2+IW204*'DEPRECATED - DT-Prelim Calcs'!$C$11</f>
        <v>-370066.29798971181</v>
      </c>
      <c r="IY204" s="57">
        <f>MIN('Drive Train'!$F$35-IS203*'DEPRECATED - DT-Prelim Calcs'!$C$21*'Drive Train'!$F$39,IY203+IS$2)</f>
        <v>9.8000000000000007</v>
      </c>
      <c r="IZ204" s="57">
        <f>'Drive Train'!$F$35-IS204*'DEPRECATED - DT-Prelim Calcs'!$C$21*'Drive Train'!$F$39</f>
        <v>9.8000000000000007</v>
      </c>
      <c r="JA204" s="1">
        <f>IF(IX204&gt;='Drive Train'!$F$29,1,0)</f>
        <v>0</v>
      </c>
      <c r="JB204" s="57">
        <f t="shared" si="342"/>
        <v>48.148148148148138</v>
      </c>
      <c r="JC204" s="63">
        <f>JC203+'DEPRECATED - DT-Prelim Calcs'!$C$11</f>
        <v>800</v>
      </c>
      <c r="JD204" s="2">
        <f>JN204/'Drive Train'!$F$35</f>
        <v>0.77419354838709686</v>
      </c>
      <c r="JE204" s="46">
        <f>JL204*12*60/(PI() * 'Drive Train'!$F$15)/JD$2*JD204</f>
        <v>-51682.919137864832</v>
      </c>
      <c r="JF204" s="2">
        <f>('DEPRECATED - DT-Prelim Calcs'!$C$6*JD204-JE204)/('DEPRECATED - DT-Prelim Calcs'!$C$6*JD204)*'DEPRECATED - DT-Prelim Calcs'!$C$7*JD204</f>
        <v>25.234631052411075</v>
      </c>
      <c r="JG204" s="57">
        <f>JF204/'DEPRECATED - DT-Prelim Calcs'!$C$7*('DEPRECATED - DT-Prelim Calcs'!$C$8-'DEPRECATED - DT-Prelim Calcs'!$C$9)+'DEPRECATED - DT-Prelim Calcs'!$C$9</f>
        <v>1346.1038024997267</v>
      </c>
      <c r="JH204" s="57">
        <f t="shared" si="291"/>
        <v>46.666666666666657</v>
      </c>
      <c r="JI204" s="2">
        <f t="shared" si="343"/>
        <v>0.99579519204165001</v>
      </c>
      <c r="JJ204" s="57">
        <f>JI204*'DEPRECATED - DT-Prelim Calcs'!$C$21/JD$2/'DEPRECATED - DT-Prelim Calcs'!$C$19/'DEPRECATED - DT-Prelim Calcs'!$C$18*3.39*'DEPRECATED - DT-Prelim Calcs'!$C$20</f>
        <v>25.773080821789936</v>
      </c>
      <c r="JK204" s="46">
        <f t="shared" si="344"/>
        <v>0</v>
      </c>
      <c r="JL204" s="57">
        <f>JJ203*'DEPRECATED - DT-Prelim Calcs'!$C$11+JL203</f>
        <v>-163.11837666792292</v>
      </c>
      <c r="JM204" s="57">
        <f>JM203+0.5*JJ204*'DEPRECATED - DT-Prelim Calcs'!$C$11^2+JL204*'DEPRECATED - DT-Prelim Calcs'!$C$11</f>
        <v>-399502.52537497791</v>
      </c>
      <c r="JN204" s="57">
        <f>MIN('Drive Train'!$F$35-JH203*'DEPRECATED - DT-Prelim Calcs'!$C$21*'Drive Train'!$F$39,JN203+JH$2)</f>
        <v>9.6000000000000014</v>
      </c>
      <c r="JO204" s="57">
        <f>'Drive Train'!$F$35-JH204*'DEPRECATED - DT-Prelim Calcs'!$C$21*'Drive Train'!$F$39</f>
        <v>9.6000000000000014</v>
      </c>
      <c r="JP204" s="1">
        <f>IF(JM204&gt;='Drive Train'!$F$29,1,0)</f>
        <v>0</v>
      </c>
      <c r="JQ204" s="57">
        <f>MIN(JG204,'DEPRECATED - DT-Prelim Calcs'!$C$10)*'DEPRECATED - DT-Prelim Calcs'!$C$11*1000/60/60</f>
        <v>103.33333333333333</v>
      </c>
      <c r="JR204" s="63">
        <f>JR203+'DEPRECATED - DT-Prelim Calcs'!$C$11</f>
        <v>800</v>
      </c>
      <c r="JS204" s="2">
        <f>KC204/'Drive Train'!$F$35</f>
        <v>0.75806451612903225</v>
      </c>
      <c r="JT204" s="46">
        <f>KA204*12*60/(PI() * 'Drive Train'!$F$15)/JS$2*JS204</f>
        <v>-149331.92208894182</v>
      </c>
      <c r="JU204" s="2">
        <f>('DEPRECATED - DT-Prelim Calcs'!$C$6*JS204-JT204)/('DEPRECATED - DT-Prelim Calcs'!$C$6*JS204)*'DEPRECATED - DT-Prelim Calcs'!$C$7*JS204</f>
        <v>69.348498754855925</v>
      </c>
      <c r="JV204" s="57">
        <f>JU204/'DEPRECATED - DT-Prelim Calcs'!$C$7*('DEPRECATED - DT-Prelim Calcs'!$C$8-'DEPRECATED - DT-Prelim Calcs'!$C$9)+'DEPRECATED - DT-Prelim Calcs'!$C$9</f>
        <v>3694.5723610987616</v>
      </c>
      <c r="JW204" s="57">
        <f t="shared" si="292"/>
        <v>49.999999999999993</v>
      </c>
      <c r="JX204" s="2">
        <f t="shared" si="345"/>
        <v>0.99579519204165001</v>
      </c>
      <c r="JY204" s="57">
        <f>JX204*'DEPRECATED - DT-Prelim Calcs'!$C$21/JS$2/'DEPRECATED - DT-Prelim Calcs'!$C$19/'DEPRECATED - DT-Prelim Calcs'!$C$18*3.39*'DEPRECATED - DT-Prelim Calcs'!$C$20</f>
        <v>25.773080821789936</v>
      </c>
      <c r="JZ204" s="46">
        <f t="shared" si="346"/>
        <v>0</v>
      </c>
      <c r="KA204" s="57">
        <f>JY203*'DEPRECATED - DT-Prelim Calcs'!$C$11+KA203</f>
        <v>-481.33992934132698</v>
      </c>
      <c r="KB204" s="57">
        <f>KB203+0.5*JY204*'DEPRECATED - DT-Prelim Calcs'!$C$11^2+KA204*'DEPRECATED - DT-Prelim Calcs'!$C$11</f>
        <v>-420320.08137879858</v>
      </c>
      <c r="KC204" s="57">
        <f>MIN('Drive Train'!$F$35-JW203*'DEPRECATED - DT-Prelim Calcs'!$C$21*'Drive Train'!$F$39,KC203+JW$2)</f>
        <v>9.4</v>
      </c>
      <c r="KD204" s="57">
        <f>'Drive Train'!$F$35-JW204*'DEPRECATED - DT-Prelim Calcs'!$C$21*'Drive Train'!$F$39</f>
        <v>9.4</v>
      </c>
      <c r="KE204" s="1">
        <f>IF(KB204&gt;='Drive Train'!$F$29,1,0)</f>
        <v>0</v>
      </c>
      <c r="KF204" s="57">
        <f>MIN(JV204,'DEPRECATED - DT-Prelim Calcs'!$C$10)*'DEPRECATED - DT-Prelim Calcs'!$C$11*1000/60/60</f>
        <v>103.33333333333333</v>
      </c>
      <c r="KG204" s="63">
        <f>KG203+'DEPRECATED - DT-Prelim Calcs'!$C$11</f>
        <v>800</v>
      </c>
      <c r="KH204" s="2">
        <f>KR204/'Drive Train'!$F$35</f>
        <v>0.74193548387096786</v>
      </c>
      <c r="KI204" s="46">
        <f>KP204*12*60/(PI() * 'Drive Train'!$F$15)/KH$2*KH204</f>
        <v>-195810.04797730799</v>
      </c>
      <c r="KJ204" s="2">
        <f>('DEPRECATED - DT-Prelim Calcs'!$C$6*KH204-KI204)/('DEPRECATED - DT-Prelim Calcs'!$C$6*KH204)*'DEPRECATED - DT-Prelim Calcs'!$C$7*KH204</f>
        <v>90.325065571534722</v>
      </c>
      <c r="KK204" s="57">
        <f>KJ204/'DEPRECATED - DT-Prelim Calcs'!$C$7*('DEPRECATED - DT-Prelim Calcs'!$C$8-'DEPRECATED - DT-Prelim Calcs'!$C$9)+'DEPRECATED - DT-Prelim Calcs'!$C$9</f>
        <v>4811.2916650738189</v>
      </c>
      <c r="KL204" s="57">
        <f t="shared" si="293"/>
        <v>53.333333333333329</v>
      </c>
      <c r="KM204" s="2">
        <f t="shared" si="347"/>
        <v>0.99579519204165001</v>
      </c>
      <c r="KN204" s="57">
        <f>KM204*'DEPRECATED - DT-Prelim Calcs'!$C$21/KH$2/'DEPRECATED - DT-Prelim Calcs'!$C$19/'DEPRECATED - DT-Prelim Calcs'!$C$18*3.39*'DEPRECATED - DT-Prelim Calcs'!$C$20</f>
        <v>25.773080821789936</v>
      </c>
      <c r="KO204" s="46">
        <f t="shared" si="348"/>
        <v>0</v>
      </c>
      <c r="KP204" s="57">
        <f>KN203*'DEPRECATED - DT-Prelim Calcs'!$C$11+KP203</f>
        <v>-644.87306079581117</v>
      </c>
      <c r="KQ204" s="57">
        <f>KQ203+0.5*KN204*'DEPRECATED - DT-Prelim Calcs'!$C$11^2+KP204*'DEPRECATED - DT-Prelim Calcs'!$C$11</f>
        <v>-401354.00653438445</v>
      </c>
      <c r="KR204" s="57">
        <f>MIN('Drive Train'!$F$35-KL203*'DEPRECATED - DT-Prelim Calcs'!$C$21*'Drive Train'!$F$39,KR203+KL$2)</f>
        <v>9.2000000000000011</v>
      </c>
      <c r="KS204" s="57">
        <f>'Drive Train'!$F$35-KL204*'DEPRECATED - DT-Prelim Calcs'!$C$21*'Drive Train'!$F$39</f>
        <v>9.2000000000000011</v>
      </c>
      <c r="KT204" s="1">
        <f>IF(KQ204&gt;='Drive Train'!$F$29,1,0)</f>
        <v>0</v>
      </c>
      <c r="KU204" s="57">
        <f>MIN(KK204,'DEPRECATED - DT-Prelim Calcs'!$C$10)*'DEPRECATED - DT-Prelim Calcs'!$C$11*1000/60/60</f>
        <v>103.33333333333333</v>
      </c>
      <c r="KV204" s="63">
        <f>KV203+'DEPRECATED - DT-Prelim Calcs'!$C$11</f>
        <v>800</v>
      </c>
      <c r="KW204" s="2">
        <f>LG204/'Drive Train'!$F$35</f>
        <v>0.72580645161290325</v>
      </c>
      <c r="KX204" s="46">
        <f>LE204*12*60/(PI() * 'Drive Train'!$F$15)/KW$2*KW204</f>
        <v>6285.4677666480247</v>
      </c>
      <c r="KY204" s="2">
        <f>('DEPRECATED - DT-Prelim Calcs'!$C$6*KW204-KX204)/('DEPRECATED - DT-Prelim Calcs'!$C$6*KW204)*'DEPRECATED - DT-Prelim Calcs'!$C$7*KW204</f>
        <v>-1.0928284624237363</v>
      </c>
      <c r="KZ204" s="57">
        <f>KY204/'DEPRECATED - DT-Prelim Calcs'!$C$7*('DEPRECATED - DT-Prelim Calcs'!$C$8-'DEPRECATED - DT-Prelim Calcs'!$C$9)+'DEPRECATED - DT-Prelim Calcs'!$C$9</f>
        <v>-55.478378310774012</v>
      </c>
      <c r="LA204" s="57">
        <f t="shared" si="294"/>
        <v>-55.478378310774012</v>
      </c>
      <c r="LB204" s="2">
        <f t="shared" si="349"/>
        <v>-1.7268461866908458</v>
      </c>
      <c r="LC204" s="57">
        <f>LB204*'DEPRECATED - DT-Prelim Calcs'!$C$21/KW$2/'DEPRECATED - DT-Prelim Calcs'!$C$19/'DEPRECATED - DT-Prelim Calcs'!$C$18*3.39*'DEPRECATED - DT-Prelim Calcs'!$C$20</f>
        <v>-44.694076344286479</v>
      </c>
      <c r="LD204" s="46">
        <f t="shared" si="350"/>
        <v>1</v>
      </c>
      <c r="LE204" s="57">
        <f>LC203*'DEPRECATED - DT-Prelim Calcs'!$C$11+LE203</f>
        <v>21.160317635242876</v>
      </c>
      <c r="LF204" s="57">
        <f>LF203+0.5*LC204*'DEPRECATED - DT-Prelim Calcs'!$C$11^2+LE204*'DEPRECATED - DT-Prelim Calcs'!$C$11</f>
        <v>-402896.13356636203</v>
      </c>
      <c r="LG204" s="57">
        <f>MIN('Drive Train'!$F$35-LA203*'DEPRECATED - DT-Prelim Calcs'!$C$21*'Drive Train'!$F$39,LG203+LA$2)</f>
        <v>9</v>
      </c>
      <c r="LH204" s="57">
        <f>'Drive Train'!$F$35-LA204*'DEPRECATED - DT-Prelim Calcs'!$C$21*'Drive Train'!$F$39</f>
        <v>15.72870269864644</v>
      </c>
      <c r="LI204" s="1">
        <f>IF(LF204&gt;='Drive Train'!$F$29,1,0)</f>
        <v>0</v>
      </c>
      <c r="LJ204" s="57">
        <f>MIN(KZ204,'DEPRECATED - DT-Prelim Calcs'!$C$10)*'DEPRECATED - DT-Prelim Calcs'!$C$11*1000/60/60</f>
        <v>-61.642642567526678</v>
      </c>
      <c r="LK204" s="63">
        <f>LK203+'DEPRECATED - DT-Prelim Calcs'!$C$11</f>
        <v>800</v>
      </c>
      <c r="LL204" s="2">
        <f>LV204/'Drive Train'!$F$35</f>
        <v>0.70967741935483875</v>
      </c>
      <c r="LM204" s="46">
        <f>LT204*12*60/(PI() * 'Drive Train'!$F$15)/LL$2*LL204</f>
        <v>-85796.694673889622</v>
      </c>
      <c r="LN204" s="2">
        <f>('DEPRECATED - DT-Prelim Calcs'!$C$6*LL204-LM204)/('DEPRECATED - DT-Prelim Calcs'!$C$6*LL204)*'DEPRECATED - DT-Prelim Calcs'!$C$7*LL204</f>
        <v>40.503950003548347</v>
      </c>
      <c r="LO204" s="57">
        <f>LN204/'DEPRECATED - DT-Prelim Calcs'!$C$7*('DEPRECATED - DT-Prelim Calcs'!$C$8-'DEPRECATED - DT-Prelim Calcs'!$C$9)+'DEPRECATED - DT-Prelim Calcs'!$C$9</f>
        <v>2158.9891225955407</v>
      </c>
      <c r="LP204" s="57">
        <f t="shared" si="295"/>
        <v>60</v>
      </c>
      <c r="LQ204" s="2">
        <f t="shared" si="351"/>
        <v>0.99579519204165001</v>
      </c>
      <c r="LR204" s="57">
        <f>LQ204*'DEPRECATED - DT-Prelim Calcs'!$C$21/LL$2/'DEPRECATED - DT-Prelim Calcs'!$C$19/'DEPRECATED - DT-Prelim Calcs'!$C$18*3.39*'DEPRECATED - DT-Prelim Calcs'!$C$20</f>
        <v>25.773080821789936</v>
      </c>
      <c r="LS204" s="46">
        <f t="shared" si="352"/>
        <v>0</v>
      </c>
      <c r="LT204" s="57">
        <f>LR203*'DEPRECATED - DT-Prelim Calcs'!$C$11+LT203</f>
        <v>-295.40304876101948</v>
      </c>
      <c r="LU204" s="57">
        <f>LU203+0.5*LR204*'DEPRECATED - DT-Prelim Calcs'!$C$11^2+LT204*'DEPRECATED - DT-Prelim Calcs'!$C$11</f>
        <v>-388924.43661134498</v>
      </c>
      <c r="LV204" s="57">
        <f>MIN('Drive Train'!$F$35-LP203*'DEPRECATED - DT-Prelim Calcs'!$C$21*'Drive Train'!$F$39,LV203+LP$2)</f>
        <v>8.8000000000000007</v>
      </c>
      <c r="LW204" s="57">
        <f>'Drive Train'!$F$35-LP204*'DEPRECATED - DT-Prelim Calcs'!$C$21*'Drive Train'!$F$39</f>
        <v>8.8000000000000007</v>
      </c>
      <c r="LX204" s="1">
        <f>IF(LU204&gt;='Drive Train'!$F$29,1,0)</f>
        <v>0</v>
      </c>
      <c r="LY204" s="57">
        <f>MIN(LO204,'DEPRECATED - DT-Prelim Calcs'!$C$10)*'DEPRECATED - DT-Prelim Calcs'!$C$11*1000/60/60</f>
        <v>103.33333333333333</v>
      </c>
      <c r="LZ204" s="63">
        <f>LZ203+'DEPRECATED - DT-Prelim Calcs'!$C$11</f>
        <v>800</v>
      </c>
    </row>
    <row r="205" spans="18:338" x14ac:dyDescent="0.2">
      <c r="R205" s="61">
        <v>6</v>
      </c>
      <c r="Z205" s="57">
        <f t="shared" si="271"/>
        <v>0</v>
      </c>
      <c r="AA205" s="57">
        <f t="shared" si="272"/>
        <v>0</v>
      </c>
      <c r="AB205" s="57" t="e">
        <f t="shared" si="273"/>
        <v>#N/A</v>
      </c>
      <c r="AC205" s="46">
        <f t="shared" si="296"/>
        <v>1</v>
      </c>
      <c r="AD205" s="1">
        <f t="shared" si="274"/>
        <v>0</v>
      </c>
      <c r="AE205" s="57">
        <f t="shared" si="275"/>
        <v>0</v>
      </c>
      <c r="AF205" s="57" t="e">
        <f t="shared" si="276"/>
        <v>#N/A</v>
      </c>
      <c r="AI205" s="1">
        <f>IF(AJ205&gt;='Drive Train'!$F$29,1,0)</f>
        <v>0</v>
      </c>
      <c r="AJ205" s="50"/>
      <c r="AL205" s="61">
        <v>6</v>
      </c>
      <c r="AM205" s="56"/>
      <c r="AN205" s="56"/>
      <c r="AO205" s="56"/>
      <c r="AP205" s="56"/>
      <c r="AQ205" s="56"/>
      <c r="AS205" s="56"/>
      <c r="AT205" s="46">
        <f t="shared" si="298"/>
        <v>1</v>
      </c>
      <c r="AU205" s="57">
        <f>AS204*'DEPRECATED - DT-Prelim Calcs'!$C$11+AU204</f>
        <v>39.432321268798681</v>
      </c>
      <c r="AV205" s="56"/>
      <c r="AW205" s="56"/>
      <c r="AX205" s="56"/>
      <c r="AY205" s="1">
        <v>1</v>
      </c>
      <c r="BA205" s="61">
        <v>6</v>
      </c>
      <c r="BB205" s="56"/>
      <c r="BC205" s="56"/>
      <c r="BD205" s="56"/>
      <c r="BE205" s="56"/>
      <c r="BF205" s="56"/>
      <c r="BH205" s="56"/>
      <c r="BI205" s="46">
        <f t="shared" si="301"/>
        <v>1</v>
      </c>
      <c r="BJ205" s="57">
        <f>BH204*'DEPRECATED - DT-Prelim Calcs'!$C$11+BJ204</f>
        <v>-19.873422069688544</v>
      </c>
      <c r="BK205" s="56"/>
      <c r="BL205" s="56"/>
      <c r="BM205" s="56"/>
      <c r="BN205" s="1">
        <v>1</v>
      </c>
      <c r="BP205" s="61">
        <v>6</v>
      </c>
      <c r="BQ205" s="56"/>
      <c r="BR205" s="56"/>
      <c r="BS205" s="56"/>
      <c r="BT205" s="56"/>
      <c r="BU205" s="56"/>
      <c r="BW205" s="56"/>
      <c r="BX205" s="46">
        <f t="shared" si="304"/>
        <v>1</v>
      </c>
      <c r="BY205" s="57">
        <f>BW204*'DEPRECATED - DT-Prelim Calcs'!$C$11+BY204</f>
        <v>-35.590716594315339</v>
      </c>
      <c r="BZ205" s="56"/>
      <c r="CA205" s="56"/>
      <c r="CB205" s="56"/>
      <c r="CC205" s="1">
        <v>1</v>
      </c>
      <c r="CE205" s="61">
        <v>6</v>
      </c>
      <c r="CF205" s="56"/>
      <c r="CG205" s="56"/>
      <c r="CH205" s="56"/>
      <c r="CI205" s="56"/>
      <c r="CJ205" s="56"/>
      <c r="CL205" s="56"/>
      <c r="CM205" s="46">
        <f t="shared" si="307"/>
        <v>1</v>
      </c>
      <c r="CN205" s="57">
        <f>CL204*'DEPRECATED - DT-Prelim Calcs'!$C$11+CN204</f>
        <v>74.266791765262468</v>
      </c>
      <c r="CO205" s="56"/>
      <c r="CP205" s="56"/>
      <c r="CQ205" s="56"/>
      <c r="CR205" s="1">
        <v>1</v>
      </c>
      <c r="CT205" s="61">
        <v>6</v>
      </c>
      <c r="CU205" s="56"/>
      <c r="CV205" s="56"/>
      <c r="CW205" s="56"/>
      <c r="CX205" s="56"/>
      <c r="CY205" s="56"/>
      <c r="DA205" s="56"/>
      <c r="DB205" s="46">
        <f t="shared" si="310"/>
        <v>1</v>
      </c>
      <c r="DC205" s="57">
        <f>DA204*'DEPRECATED - DT-Prelim Calcs'!$C$11+DC204</f>
        <v>-334.0764909820885</v>
      </c>
      <c r="DD205" s="56"/>
      <c r="DE205" s="56"/>
      <c r="DF205" s="56"/>
      <c r="DG205" s="1">
        <v>1</v>
      </c>
      <c r="DI205" s="61">
        <v>6</v>
      </c>
      <c r="DJ205" s="56"/>
      <c r="DK205" s="56"/>
      <c r="DL205" s="56"/>
      <c r="DM205" s="56"/>
      <c r="DN205" s="56"/>
      <c r="DP205" s="56"/>
      <c r="DQ205" s="46">
        <f t="shared" si="313"/>
        <v>1</v>
      </c>
      <c r="DR205" s="57">
        <f>DP204*'DEPRECATED - DT-Prelim Calcs'!$C$11+DR204</f>
        <v>-277.76331574798985</v>
      </c>
      <c r="DS205" s="56"/>
      <c r="DT205" s="56"/>
      <c r="DU205" s="56"/>
      <c r="DV205" s="1">
        <v>1</v>
      </c>
      <c r="DX205" s="61">
        <v>6</v>
      </c>
      <c r="DY205" s="56"/>
      <c r="DZ205" s="56"/>
      <c r="EA205" s="56"/>
      <c r="EB205" s="56"/>
      <c r="EC205" s="56"/>
      <c r="EE205" s="56"/>
      <c r="EF205" s="46">
        <f t="shared" si="316"/>
        <v>1</v>
      </c>
      <c r="EG205" s="57">
        <f>EE204*'DEPRECATED - DT-Prelim Calcs'!$C$11+EG204</f>
        <v>-159.11714860601035</v>
      </c>
      <c r="EH205" s="56"/>
      <c r="EI205" s="56"/>
      <c r="EJ205" s="56"/>
      <c r="EK205" s="1">
        <v>1</v>
      </c>
      <c r="EM205" s="61">
        <v>6</v>
      </c>
      <c r="EN205" s="56"/>
      <c r="EO205" s="56"/>
      <c r="EP205" s="56"/>
      <c r="EQ205" s="56"/>
      <c r="ER205" s="56"/>
      <c r="ET205" s="56"/>
      <c r="EU205" s="46">
        <f t="shared" si="319"/>
        <v>1</v>
      </c>
      <c r="EV205" s="57">
        <f>ET204*'DEPRECATED - DT-Prelim Calcs'!$C$11+EV204</f>
        <v>-1084.8660753744748</v>
      </c>
      <c r="EW205" s="56"/>
      <c r="EX205" s="56"/>
      <c r="EY205" s="56"/>
      <c r="EZ205" s="1">
        <v>1</v>
      </c>
      <c r="FB205" s="61">
        <v>6</v>
      </c>
      <c r="FC205" s="56"/>
      <c r="FD205" s="56"/>
      <c r="FE205" s="56"/>
      <c r="FF205" s="56"/>
      <c r="FG205" s="56"/>
      <c r="FI205" s="56"/>
      <c r="FJ205" s="46">
        <f t="shared" si="322"/>
        <v>1</v>
      </c>
      <c r="FK205" s="57">
        <f>FI204*'DEPRECATED - DT-Prelim Calcs'!$C$11+FK204</f>
        <v>-781.31509367841375</v>
      </c>
      <c r="FL205" s="56"/>
      <c r="FM205" s="56"/>
      <c r="FN205" s="56"/>
      <c r="FO205" s="1">
        <v>1</v>
      </c>
      <c r="FQ205" s="61">
        <v>6</v>
      </c>
      <c r="FR205" s="56"/>
      <c r="FS205" s="56"/>
      <c r="FT205" s="56"/>
      <c r="FU205" s="56"/>
      <c r="FV205" s="56"/>
      <c r="FX205" s="56"/>
      <c r="FY205" s="46">
        <f t="shared" si="325"/>
        <v>1</v>
      </c>
      <c r="FZ205" s="57">
        <f>FX204*'DEPRECATED - DT-Prelim Calcs'!$C$11+FZ204</f>
        <v>-787.26524596530965</v>
      </c>
      <c r="GA205" s="56"/>
      <c r="GB205" s="56"/>
      <c r="GC205" s="56"/>
      <c r="GD205" s="1">
        <v>1</v>
      </c>
      <c r="GF205" s="61">
        <v>6</v>
      </c>
      <c r="GN205" s="46">
        <f t="shared" si="329"/>
        <v>1</v>
      </c>
      <c r="GO205" s="57">
        <f>GM204*'DEPRECATED - DT-Prelim Calcs'!$C$11+GO204</f>
        <v>-200.47741786847052</v>
      </c>
      <c r="GS205" s="1">
        <v>1</v>
      </c>
      <c r="GU205" s="61">
        <v>6</v>
      </c>
      <c r="HC205" s="46">
        <f t="shared" si="332"/>
        <v>1</v>
      </c>
      <c r="HD205" s="57">
        <f>HB204*'DEPRECATED - DT-Prelim Calcs'!$C$11+HD204</f>
        <v>-637.13774557254123</v>
      </c>
      <c r="HH205" s="1">
        <v>1</v>
      </c>
      <c r="HJ205" s="61">
        <v>6</v>
      </c>
      <c r="HR205" s="46">
        <f t="shared" si="335"/>
        <v>1</v>
      </c>
      <c r="HS205" s="57">
        <f>HQ204*'DEPRECATED - DT-Prelim Calcs'!$C$11+HS204</f>
        <v>-375.6737794653435</v>
      </c>
      <c r="HW205" s="1">
        <v>1</v>
      </c>
      <c r="HY205" s="61">
        <v>6</v>
      </c>
      <c r="IG205" s="46">
        <f t="shared" si="338"/>
        <v>1</v>
      </c>
      <c r="IH205" s="57">
        <f>IF204*'DEPRECATED - DT-Prelim Calcs'!$C$11+IH204</f>
        <v>-996.6324440427835</v>
      </c>
      <c r="IL205" s="1">
        <v>1</v>
      </c>
      <c r="IN205" s="61">
        <v>6</v>
      </c>
      <c r="IV205" s="46">
        <f t="shared" si="341"/>
        <v>1</v>
      </c>
      <c r="IW205" s="57">
        <f>IU204*'DEPRECATED - DT-Prelim Calcs'!$C$11+IW204</f>
        <v>-102.32684606224221</v>
      </c>
      <c r="JA205" s="1">
        <v>1</v>
      </c>
      <c r="JC205" s="61">
        <v>6</v>
      </c>
      <c r="JK205" s="46">
        <f t="shared" si="344"/>
        <v>1</v>
      </c>
      <c r="JL205" s="57">
        <f>JJ204*'DEPRECATED - DT-Prelim Calcs'!$C$11+JL204</f>
        <v>-60.026053380763173</v>
      </c>
      <c r="JP205" s="1">
        <v>1</v>
      </c>
      <c r="JR205" s="61">
        <v>6</v>
      </c>
      <c r="JZ205" s="46">
        <f t="shared" si="346"/>
        <v>1</v>
      </c>
      <c r="KA205" s="57">
        <f>JY204*'DEPRECATED - DT-Prelim Calcs'!$C$11+KA204</f>
        <v>-378.24760605416725</v>
      </c>
      <c r="KE205" s="1">
        <v>1</v>
      </c>
      <c r="KG205" s="61">
        <v>6</v>
      </c>
      <c r="KO205" s="46">
        <f t="shared" si="348"/>
        <v>1</v>
      </c>
      <c r="KP205" s="57">
        <f>KN204*'DEPRECATED - DT-Prelim Calcs'!$C$11+KP204</f>
        <v>-541.78073750865144</v>
      </c>
      <c r="KT205" s="1">
        <v>1</v>
      </c>
      <c r="KV205" s="61">
        <v>6</v>
      </c>
      <c r="LD205" s="46">
        <f t="shared" si="350"/>
        <v>1</v>
      </c>
      <c r="LE205" s="57">
        <f>LC204*'DEPRECATED - DT-Prelim Calcs'!$C$11+LE204</f>
        <v>-157.61598774190304</v>
      </c>
      <c r="LI205" s="1">
        <v>1</v>
      </c>
      <c r="LK205" s="61">
        <v>6</v>
      </c>
      <c r="LS205" s="46">
        <f t="shared" si="352"/>
        <v>1</v>
      </c>
      <c r="LT205" s="57">
        <f>LR204*'DEPRECATED - DT-Prelim Calcs'!$C$11+LT204</f>
        <v>-192.31072547385975</v>
      </c>
      <c r="LX205" s="1">
        <v>1</v>
      </c>
      <c r="LZ205" s="61">
        <v>6</v>
      </c>
    </row>
  </sheetData>
  <mergeCells count="2">
    <mergeCell ref="L61:M61"/>
    <mergeCell ref="F50:O50"/>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Drive Train</vt:lpstr>
      <vt:lpstr>KOP Drivetrain</vt:lpstr>
      <vt:lpstr>Motors</vt:lpstr>
      <vt:lpstr>Calcs</vt:lpstr>
      <vt:lpstr>Changelog</vt:lpstr>
      <vt:lpstr>DEPRECATED - DT-Prelim Calcs</vt:lpstr>
      <vt:lpstr>'Drive Train'!Print_Area</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jknight</dc:creator>
  <cp:lastModifiedBy>Jesse Knight</cp:lastModifiedBy>
  <cp:lastPrinted>2018-12-17T18:45:19Z</cp:lastPrinted>
  <dcterms:created xsi:type="dcterms:W3CDTF">2011-03-10T16:55:56Z</dcterms:created>
  <dcterms:modified xsi:type="dcterms:W3CDTF">2020-01-03T03:08:54Z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 Author">
    <vt:lpwstr>ACCT05\knightj3</vt:lpwstr>
  </property>
  <property fmtid="{D5CDD505-2E9C-101B-9397-08002B2CF9AE}" pid="3" name="Document Sensitivity">
    <vt:lpwstr>1</vt:lpwstr>
  </property>
  <property fmtid="{D5CDD505-2E9C-101B-9397-08002B2CF9AE}" pid="4" name="ThirdParty">
    <vt:lpwstr/>
  </property>
  <property fmtid="{D5CDD505-2E9C-101B-9397-08002B2CF9AE}" pid="5" name="OCI Restriction">
    <vt:bool>false</vt:bool>
  </property>
  <property fmtid="{D5CDD505-2E9C-101B-9397-08002B2CF9AE}" pid="6" name="OCI Additional Info">
    <vt:lpwstr/>
  </property>
  <property fmtid="{D5CDD505-2E9C-101B-9397-08002B2CF9AE}" pid="7" name="Allow Header Overwrite">
    <vt:lpwstr>-1</vt:lpwstr>
  </property>
  <property fmtid="{D5CDD505-2E9C-101B-9397-08002B2CF9AE}" pid="8" name="Allow Footer Overwrite">
    <vt:lpwstr>-1</vt:lpwstr>
  </property>
  <property fmtid="{D5CDD505-2E9C-101B-9397-08002B2CF9AE}" pid="9" name="Multiple Selected">
    <vt:lpwstr>-1</vt:lpwstr>
  </property>
  <property fmtid="{D5CDD505-2E9C-101B-9397-08002B2CF9AE}" pid="10" name="_AdHocReviewCycleID">
    <vt:i4>-1672842250</vt:i4>
  </property>
  <property fmtid="{D5CDD505-2E9C-101B-9397-08002B2CF9AE}" pid="11" name="_NewReviewCycle">
    <vt:lpwstr/>
  </property>
  <property fmtid="{D5CDD505-2E9C-101B-9397-08002B2CF9AE}" pid="12" name="_EmailSubject">
    <vt:lpwstr>SS</vt:lpwstr>
  </property>
  <property fmtid="{D5CDD505-2E9C-101B-9397-08002B2CF9AE}" pid="13" name="_AuthorEmail">
    <vt:lpwstr>jesse.knight@lmco.com</vt:lpwstr>
  </property>
  <property fmtid="{D5CDD505-2E9C-101B-9397-08002B2CF9AE}" pid="14" name="_AuthorEmailDisplayName">
    <vt:lpwstr>Knight, Jesse</vt:lpwstr>
  </property>
  <property fmtid="{D5CDD505-2E9C-101B-9397-08002B2CF9AE}" pid="15" name="_ReviewingToolsShownOnce">
    <vt:lpwstr/>
  </property>
</Properties>
</file>